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Мои документы\ГОСПРОГРАММЫ\ГП РАД 2024-2026\"/>
    </mc:Choice>
  </mc:AlternateContent>
  <bookViews>
    <workbookView xWindow="0" yWindow="0" windowWidth="24000" windowHeight="7665" firstSheet="1" activeTab="1"/>
  </bookViews>
  <sheets>
    <sheet name="Индикаторы  " sheetId="20" state="hidden" r:id="rId1"/>
    <sheet name="Мероприятия" sheetId="6" r:id="rId2"/>
    <sheet name="Строительство" sheetId="31" r:id="rId3"/>
    <sheet name="Стр-во " sheetId="22" state="hidden" r:id="rId4"/>
    <sheet name="Кап.ремонт" sheetId="32" r:id="rId5"/>
    <sheet name="КАП.рем. " sheetId="23" state="hidden" r:id="rId6"/>
    <sheet name=" Рем." sheetId="33" r:id="rId7"/>
    <sheet name="Ремонт" sheetId="28" state="hidden" r:id="rId8"/>
    <sheet name="прил. 1  (3)" sheetId="30" state="hidden" r:id="rId9"/>
    <sheet name="прил .6 с мостом (2)" sheetId="15" state="hidden" r:id="rId10"/>
    <sheet name="Лист3" sheetId="10" r:id="rId11"/>
    <sheet name="Лист2" sheetId="27" r:id="rId12"/>
  </sheets>
  <externalReferences>
    <externalReference r:id="rId13"/>
    <externalReference r:id="rId14"/>
  </externalReferences>
  <definedNames>
    <definedName name="Z_5526C3EC_A251_4A03_A28F_1E59906FB948_.wvu.Cols" localSheetId="6" hidden="1">' Рем.'!$E:$T,' Рем.'!$AZ:$BS</definedName>
    <definedName name="Z_5526C3EC_A251_4A03_A28F_1E59906FB948_.wvu.Cols" localSheetId="4" hidden="1">Кап.ремонт!$D:$E,Кап.ремонт!$AQ:$AR</definedName>
    <definedName name="Z_5526C3EC_A251_4A03_A28F_1E59906FB948_.wvu.PrintArea" localSheetId="6" hidden="1">' Рем.'!$B$4:$BQ$648</definedName>
    <definedName name="Z_5526C3EC_A251_4A03_A28F_1E59906FB948_.wvu.PrintArea" localSheetId="4" hidden="1">Кап.ремонт!$B$3:$BJ$648</definedName>
    <definedName name="Z_5526C3EC_A251_4A03_A28F_1E59906FB948_.wvu.PrintTitles" localSheetId="6" hidden="1">' Рем.'!$7:$10</definedName>
    <definedName name="Z_5526C3EC_A251_4A03_A28F_1E59906FB948_.wvu.PrintTitles" localSheetId="4" hidden="1">Кап.ремонт!$7:$10</definedName>
    <definedName name="Z_5526C3EC_A251_4A03_A28F_1E59906FB948_.wvu.Rows" localSheetId="6" hidden="1">' Рем.'!$1:$3,' Рем.'!$16:$31,' Рем.'!$33:$33,' Рем.'!$35:$37,' Рем.'!$39:$52,' Рем.'!$55:$56,' Рем.'!$59:$73,' Рем.'!$81:$94,' Рем.'!$97:$99,' Рем.'!$101:$101,' Рем.'!$105:$115,' Рем.'!$119:$119,' Рем.'!$121:$121,' Рем.'!$123:$123,' Рем.'!$125:$125,' Рем.'!$127:$136,' Рем.'!$138:$138,' Рем.'!$145:$157,' Рем.'!$159:$159,' Рем.'!$163:$163,' Рем.'!$167:$178,' Рем.'!$180:$182,' Рем.'!$185:$185,' Рем.'!$187:$188,' Рем.'!$191:$199,' Рем.'!$201:$202,' Рем.'!$205:$205,' Рем.'!$207:$207,' Рем.'!$210:$220,' Рем.'!$222:$223,' Рем.'!$225:$226,' Рем.'!$230:$234,' Рем.'!$239:$241,' Рем.'!$243:$243,' Рем.'!$249:$262,' Рем.'!$264:$264,' Рем.'!$268:$269,' Рем.'!$272:$283,' Рем.'!$286:$289,' Рем.'!$292:$293,' Рем.'!$296:$297,' Рем.'!$299:$304,' Рем.'!$308:$308,' Рем.'!$310:$325,' Рем.'!$327:$327,' Рем.'!$329:$329,' Рем.'!$331:$331,' Рем.'!$333:$346,' Рем.'!$349:$349,' Рем.'!$351:$353,' Рем.'!$356:$367,' Рем.'!$369:$371,' Рем.'!$373:$373,' Рем.'!$375:$388,' Рем.'!$391:$395,' Рем.'!$397:$397,' Рем.'!$399:$400,' Рем.'!$402:$404,' Рем.'!$412:$412,' Рем.'!$414:$415,' Рем.'!$418:$430,' Рем.'!$434:$435,' Рем.'!$437:$451,' Рем.'!$453:$453,' Рем.'!$455:$455,' Рем.'!$459:$472,' Рем.'!$481:$493,' Рем.'!$495:$495,' Рем.'!$497:$499,' Рем.'!$502:$514,' Рем.'!$516:$516,' Рем.'!$519:$535,' Рем.'!$541:$556,' Рем.'!$558:$558,' Рем.'!$561:$561,' Рем.'!$564:$577,' Рем.'!$580:$580,' Рем.'!$583:$583,' Рем.'!$586:$598,' Рем.'!$601:$619,' Рем.'!$621:$621,' Рем.'!$623:$627,' Рем.'!$629:$630,' Рем.'!$632:$641,' Рем.'!$646:$646,' Рем.'!$651:$653</definedName>
    <definedName name="Z_5526C3EC_A251_4A03_A28F_1E59906FB948_.wvu.Rows" localSheetId="4" hidden="1">Кап.ремонт!$1:$2,Кап.ремонт!$11:$94,Кап.ремонт!$96:$96,Кап.ремонт!$98:$115,Кап.ремонт!$117:$118,Кап.ремонт!$120:$199,Кап.ремонт!$201:$203,Кап.ремонт!$205:$367,Кап.ремонт!$369:$370,Кап.ремонт!$372:$388,Кап.ремонт!$390:$392,Кап.ремонт!$394:$401,Кап.ремонт!$403:$409,Кап.ремонт!$412:$414,Кап.ремонт!$419:$419,Кап.ремонт!$422:$432,Кап.ремонт!$434:$437,Кап.ремонт!$440:$453,Кап.ремонт!$455:$460,Кап.ремонт!$462:$495,Кап.ремонт!$497:$502,Кап.ремонт!$505:$537,Кап.ремонт!$539:$541,Кап.ремонт!$543:$558,Кап.ремонт!$560:$563,Кап.ремонт!$565:$579,Кап.ремонт!$581:$583,Кап.ремонт!$585:$642,Кап.ремонт!$644:$644,Кап.ремонт!$646:$647</definedName>
    <definedName name="Z_91A87461_662B_4BF9_83A5_EBC0DE619820_.wvu.Cols" localSheetId="6" hidden="1">' Рем.'!#REF!,' Рем.'!#REF!,' Рем.'!#REF!</definedName>
    <definedName name="Z_91A87461_662B_4BF9_83A5_EBC0DE619820_.wvu.Cols" localSheetId="5" hidden="1">'КАП.рем. '!#REF!,'КАП.рем. '!#REF!</definedName>
    <definedName name="Z_91A87461_662B_4BF9_83A5_EBC0DE619820_.wvu.Cols" localSheetId="4" hidden="1">Кап.ремонт!#REF!,Кап.ремонт!#REF!</definedName>
    <definedName name="Z_91A87461_662B_4BF9_83A5_EBC0DE619820_.wvu.Cols" localSheetId="7" hidden="1">Ремонт!#REF!,Ремонт!#REF!,Ремонт!#REF!</definedName>
    <definedName name="Z_91A87461_662B_4BF9_83A5_EBC0DE619820_.wvu.Cols" localSheetId="3" hidden="1">'Стр-во '!#REF!,'Стр-во '!#REF!</definedName>
    <definedName name="Z_91A87461_662B_4BF9_83A5_EBC0DE619820_.wvu.Cols" localSheetId="2" hidden="1">Строительство!#REF!,Строительство!#REF!</definedName>
    <definedName name="Z_91A87461_662B_4BF9_83A5_EBC0DE619820_.wvu.PrintArea" localSheetId="6" hidden="1">' Рем.'!$C$1:$BS$648</definedName>
    <definedName name="Z_91A87461_662B_4BF9_83A5_EBC0DE619820_.wvu.PrintArea" localSheetId="5" hidden="1">'КАП.рем. '!$C$1:$AP$650</definedName>
    <definedName name="Z_91A87461_662B_4BF9_83A5_EBC0DE619820_.wvu.PrintArea" localSheetId="4" hidden="1">Кап.ремонт!$C$1:$BJ$648</definedName>
    <definedName name="Z_91A87461_662B_4BF9_83A5_EBC0DE619820_.wvu.PrintArea" localSheetId="7" hidden="1">Ремонт!$C$1:$CA$649</definedName>
    <definedName name="Z_91A87461_662B_4BF9_83A5_EBC0DE619820_.wvu.PrintArea" localSheetId="3" hidden="1">'Стр-во '!$C$1:$BD$359</definedName>
    <definedName name="Z_91A87461_662B_4BF9_83A5_EBC0DE619820_.wvu.PrintArea" localSheetId="2" hidden="1">Строительство!$C$1:$CE$354</definedName>
    <definedName name="Z_91A87461_662B_4BF9_83A5_EBC0DE619820_.wvu.PrintTitles" localSheetId="6" hidden="1">' Рем.'!$7:$10</definedName>
    <definedName name="Z_91A87461_662B_4BF9_83A5_EBC0DE619820_.wvu.PrintTitles" localSheetId="5" hidden="1">'КАП.рем. '!$9:$12</definedName>
    <definedName name="Z_91A87461_662B_4BF9_83A5_EBC0DE619820_.wvu.PrintTitles" localSheetId="4" hidden="1">Кап.ремонт!$7:$10</definedName>
    <definedName name="Z_91A87461_662B_4BF9_83A5_EBC0DE619820_.wvu.PrintTitles" localSheetId="7" hidden="1">Ремонт!$8:$11</definedName>
    <definedName name="Z_91A87461_662B_4BF9_83A5_EBC0DE619820_.wvu.PrintTitles" localSheetId="3" hidden="1">'Стр-во '!$6:$9</definedName>
    <definedName name="Z_91A87461_662B_4BF9_83A5_EBC0DE619820_.wvu.PrintTitles" localSheetId="2" hidden="1">Строительство!$6:$9</definedName>
    <definedName name="Z_91A87461_662B_4BF9_83A5_EBC0DE619820_.wvu.Rows" localSheetId="6" hidden="1">' Рем.'!#REF!,' Рем.'!$74:$94,' Рем.'!#REF!,' Рем.'!#REF!,' Рем.'!#REF!,' Рем.'!#REF!,' Рем.'!#REF!,' Рем.'!#REF!,' Рем.'!#REF!,' Рем.'!#REF!,' Рем.'!#REF!</definedName>
    <definedName name="Z_91A87461_662B_4BF9_83A5_EBC0DE619820_.wvu.Rows" localSheetId="5" hidden="1">'КАП.рем. '!#REF!,'КАП.рем. '!#REF!,'КАП.рем. '!#REF!,'КАП.рем. '!#REF!,'КАП.рем. '!#REF!,'КАП.рем. '!#REF!</definedName>
    <definedName name="Z_91A87461_662B_4BF9_83A5_EBC0DE619820_.wvu.Rows" localSheetId="4" hidden="1">Кап.ремонт!#REF!,Кап.ремонт!#REF!,Кап.ремонт!#REF!,Кап.ремонт!#REF!,Кап.ремонт!#REF!,Кап.ремонт!#REF!</definedName>
    <definedName name="Z_91A87461_662B_4BF9_83A5_EBC0DE619820_.wvu.Rows" localSheetId="7" hidden="1">Ремонт!#REF!,Ремонт!$75:$95,Ремонт!#REF!,Ремонт!#REF!,Ремонт!#REF!,Ремонт!#REF!,Ремонт!#REF!,Ремонт!#REF!,Ремонт!#REF!,Ремонт!#REF!,Ремонт!#REF!</definedName>
    <definedName name="Z_91A87461_662B_4BF9_83A5_EBC0DE619820_.wvu.Rows" localSheetId="3" hidden="1">'Стр-во '!#REF!,'Стр-во '!#REF!,'Стр-во '!#REF!,'Стр-во '!#REF!,'Стр-во '!#REF!,'Стр-во '!#REF!</definedName>
    <definedName name="Z_91A87461_662B_4BF9_83A5_EBC0DE619820_.wvu.Rows" localSheetId="2" hidden="1">Строительство!#REF!,Строительство!#REF!,Строительство!#REF!,Строительство!#REF!,Строительство!#REF!,Строительство!#REF!</definedName>
    <definedName name="Z_BA78AEFB_CEE4_4EBB_9697_3CC7B2834CD0_.wvu.Cols" localSheetId="6" hidden="1">' Рем.'!$E:$T,' Рем.'!$AC:$AR,' Рем.'!$AZ:$BS</definedName>
    <definedName name="Z_BA78AEFB_CEE4_4EBB_9697_3CC7B2834CD0_.wvu.Cols" localSheetId="4" hidden="1">Кап.ремонт!$D:$E,Кап.ремонт!$AQ:$AR</definedName>
    <definedName name="Z_BA78AEFB_CEE4_4EBB_9697_3CC7B2834CD0_.wvu.PrintArea" localSheetId="6" hidden="1">' Рем.'!$B$4:$BQ$648</definedName>
    <definedName name="Z_BA78AEFB_CEE4_4EBB_9697_3CC7B2834CD0_.wvu.PrintArea" localSheetId="4" hidden="1">Кап.ремонт!$B$3:$BJ$648</definedName>
    <definedName name="Z_BA78AEFB_CEE4_4EBB_9697_3CC7B2834CD0_.wvu.PrintTitles" localSheetId="6" hidden="1">' Рем.'!$7:$10</definedName>
    <definedName name="Z_BA78AEFB_CEE4_4EBB_9697_3CC7B2834CD0_.wvu.PrintTitles" localSheetId="4" hidden="1">Кап.ремонт!$7:$10</definedName>
    <definedName name="Z_BA78AEFB_CEE4_4EBB_9697_3CC7B2834CD0_.wvu.Rows" localSheetId="6" hidden="1">' Рем.'!$1:$3,' Рем.'!$16:$31,' Рем.'!$33:$33,' Рем.'!$35:$37,' Рем.'!$39:$52,' Рем.'!$55:$56,' Рем.'!$59:$73,' Рем.'!$81:$94,' Рем.'!$97:$99,' Рем.'!$101:$101,' Рем.'!$105:$115,' Рем.'!$119:$119,' Рем.'!$121:$121,' Рем.'!$123:$123,' Рем.'!$125:$125,' Рем.'!$127:$136,' Рем.'!$138:$138,' Рем.'!$145:$157,' Рем.'!$159:$159,' Рем.'!$163:$163,' Рем.'!$167:$178,' Рем.'!$180:$182,' Рем.'!$185:$185,' Рем.'!$187:$188,' Рем.'!$191:$199,' Рем.'!$201:$202,' Рем.'!$205:$205,' Рем.'!$207:$207,' Рем.'!$210:$220,' Рем.'!$222:$223,' Рем.'!$225:$226,' Рем.'!$230:$234,' Рем.'!$239:$241,' Рем.'!$243:$243,' Рем.'!$249:$262,' Рем.'!$264:$264,' Рем.'!$268:$269,' Рем.'!$272:$283,' Рем.'!$286:$289,' Рем.'!$292:$293,' Рем.'!$296:$297,' Рем.'!$299:$304,' Рем.'!$308:$308,' Рем.'!$310:$325,' Рем.'!$327:$327,' Рем.'!$329:$329,' Рем.'!$331:$331,' Рем.'!$333:$346,' Рем.'!$349:$349,' Рем.'!$351:$353,' Рем.'!$356:$367,' Рем.'!$369:$371,' Рем.'!$373:$373,' Рем.'!$375:$388,' Рем.'!$391:$395,' Рем.'!$397:$397,' Рем.'!$399:$400,' Рем.'!$402:$404,' Рем.'!$412:$412,' Рем.'!$414:$415,' Рем.'!$418:$430,' Рем.'!$434:$435,' Рем.'!$437:$451,' Рем.'!$453:$453,' Рем.'!$455:$455,' Рем.'!$459:$472,' Рем.'!$481:$493,' Рем.'!$495:$495,' Рем.'!$497:$499,' Рем.'!$502:$514,' Рем.'!$516:$516,' Рем.'!$519:$535,' Рем.'!$541:$556,' Рем.'!$558:$558,' Рем.'!$561:$561,' Рем.'!$564:$577,' Рем.'!$580:$580,' Рем.'!$583:$583,' Рем.'!$586:$598,' Рем.'!$601:$619,' Рем.'!$621:$621,' Рем.'!$623:$627,' Рем.'!$629:$630,' Рем.'!$632:$641,' Рем.'!$646:$646,' Рем.'!$651:$653</definedName>
    <definedName name="Z_BA78AEFB_CEE4_4EBB_9697_3CC7B2834CD0_.wvu.Rows" localSheetId="4" hidden="1">Кап.ремонт!$1:$2,Кап.ремонт!$11:$94,Кап.ремонт!$96:$96,Кап.ремонт!$98:$115,Кап.ремонт!$117:$118,Кап.ремонт!$120:$199,Кап.ремонт!$201:$203,Кап.ремонт!$205:$367,Кап.ремонт!$369:$370,Кап.ремонт!$372:$388,Кап.ремонт!$390:$392,Кап.ремонт!$394:$401,Кап.ремонт!$403:$409,Кап.ремонт!$412:$414,Кап.ремонт!$419:$419,Кап.ремонт!$422:$432,Кап.ремонт!$434:$437,Кап.ремонт!$440:$453,Кап.ремонт!$455:$460,Кап.ремонт!$462:$495,Кап.ремонт!$497:$502,Кап.ремонт!$505:$537,Кап.ремонт!$539:$541,Кап.ремонт!$543:$558,Кап.ремонт!$560:$563,Кап.ремонт!$565:$579,Кап.ремонт!$581:$583,Кап.ремонт!$585:$642,Кап.ремонт!$644:$644,Кап.ремонт!$646:$647</definedName>
    <definedName name="Z_F2B95A4A_3408_4A9B_92BB_5EB2F96BF68C_.wvu.Cols" localSheetId="6" hidden="1">' Рем.'!$E:$T,' Рем.'!$AC:$AR,' Рем.'!$AZ:$BS</definedName>
    <definedName name="Z_F2B95A4A_3408_4A9B_92BB_5EB2F96BF68C_.wvu.Cols" localSheetId="4" hidden="1">Кап.ремонт!$D:$E,Кап.ремонт!$AQ:$AR</definedName>
    <definedName name="Z_F2B95A4A_3408_4A9B_92BB_5EB2F96BF68C_.wvu.PrintArea" localSheetId="6" hidden="1">' Рем.'!$B$4:$BQ$648</definedName>
    <definedName name="Z_F2B95A4A_3408_4A9B_92BB_5EB2F96BF68C_.wvu.PrintArea" localSheetId="4" hidden="1">Кап.ремонт!$B$3:$BJ$648</definedName>
    <definedName name="Z_F2B95A4A_3408_4A9B_92BB_5EB2F96BF68C_.wvu.PrintTitles" localSheetId="6" hidden="1">' Рем.'!$7:$10</definedName>
    <definedName name="Z_F2B95A4A_3408_4A9B_92BB_5EB2F96BF68C_.wvu.PrintTitles" localSheetId="4" hidden="1">Кап.ремонт!$7:$10</definedName>
    <definedName name="Z_F2B95A4A_3408_4A9B_92BB_5EB2F96BF68C_.wvu.Rows" localSheetId="6" hidden="1">' Рем.'!$1:$3,' Рем.'!$16:$31,' Рем.'!$33:$33,' Рем.'!$35:$37,' Рем.'!$39:$52,' Рем.'!$55:$56,' Рем.'!$59:$73,' Рем.'!$81:$94,' Рем.'!$97:$99,' Рем.'!$101:$101,' Рем.'!$105:$115,' Рем.'!$119:$119,' Рем.'!$121:$121,' Рем.'!$123:$123,' Рем.'!$125:$125,' Рем.'!$127:$136,' Рем.'!$138:$138,' Рем.'!$145:$157,' Рем.'!$159:$159,' Рем.'!$163:$163,' Рем.'!$167:$178,' Рем.'!$180:$182,' Рем.'!$185:$185,' Рем.'!$187:$188,' Рем.'!$191:$199,' Рем.'!$201:$202,' Рем.'!$205:$205,' Рем.'!$207:$207,' Рем.'!$210:$220,' Рем.'!$222:$223,' Рем.'!$225:$226,' Рем.'!$230:$234,' Рем.'!$239:$241,' Рем.'!$243:$243,' Рем.'!$249:$262,' Рем.'!$264:$264,' Рем.'!$268:$269,' Рем.'!$272:$283,' Рем.'!$286:$289,' Рем.'!$292:$293,' Рем.'!$296:$297,' Рем.'!$299:$304,' Рем.'!$308:$308,' Рем.'!$310:$325,' Рем.'!$327:$327,' Рем.'!$329:$329,' Рем.'!$331:$331,' Рем.'!$333:$346,' Рем.'!$349:$349,' Рем.'!$351:$353,' Рем.'!$356:$367,' Рем.'!$369:$371,' Рем.'!$373:$373,' Рем.'!$375:$388,' Рем.'!$391:$395,' Рем.'!$397:$397,' Рем.'!$399:$400,' Рем.'!$402:$404,' Рем.'!$412:$412,' Рем.'!$414:$415,' Рем.'!$418:$430,' Рем.'!$434:$435,' Рем.'!$437:$451,' Рем.'!$453:$453,' Рем.'!$455:$455,' Рем.'!$459:$472,' Рем.'!$481:$493,' Рем.'!$495:$495,' Рем.'!$497:$499,' Рем.'!$502:$514,' Рем.'!$516:$516,' Рем.'!$519:$535,' Рем.'!$541:$556,' Рем.'!$558:$558,' Рем.'!$561:$561,' Рем.'!$564:$577,' Рем.'!$580:$580,' Рем.'!$583:$583,' Рем.'!$586:$598,' Рем.'!$601:$619,' Рем.'!$621:$621,' Рем.'!$623:$627,' Рем.'!$629:$630,' Рем.'!$632:$641,' Рем.'!$646:$646,' Рем.'!$651:$653</definedName>
    <definedName name="Z_F2B95A4A_3408_4A9B_92BB_5EB2F96BF68C_.wvu.Rows" localSheetId="4" hidden="1">Кап.ремонт!$1:$2,Кап.ремонт!$11:$94,Кап.ремонт!$96:$96,Кап.ремонт!$98:$115,Кап.ремонт!$117:$118,Кап.ремонт!$120:$199,Кап.ремонт!$201:$203,Кап.ремонт!$205:$367,Кап.ремонт!$369:$370,Кап.ремонт!$372:$388,Кап.ремонт!$390:$392,Кап.ремонт!$394:$401,Кап.ремонт!$403:$409,Кап.ремонт!$412:$414,Кап.ремонт!$419:$419,Кап.ремонт!$422:$432,Кап.ремонт!$434:$437,Кап.ремонт!$440:$453,Кап.ремонт!$455:$460,Кап.ремонт!$462:$495,Кап.ремонт!$497:$502,Кап.ремонт!$505:$537,Кап.ремонт!$539:$541,Кап.ремонт!$543:$558,Кап.ремонт!$560:$563,Кап.ремонт!$565:$579,Кап.ремонт!$581:$583,Кап.ремонт!$585:$642,Кап.ремонт!$644:$644,Кап.ремонт!$646:$647</definedName>
    <definedName name="_xlnm.Print_Titles" localSheetId="6">' Рем.'!$7:$10</definedName>
    <definedName name="_xlnm.Print_Titles" localSheetId="0">'Индикаторы  '!$11:$13</definedName>
    <definedName name="_xlnm.Print_Titles" localSheetId="5">'КАП.рем. '!$9:$12</definedName>
    <definedName name="_xlnm.Print_Titles" localSheetId="4">Кап.ремонт!$7:$10</definedName>
    <definedName name="_xlnm.Print_Titles" localSheetId="1">Мероприятия!$8:$11</definedName>
    <definedName name="_xlnm.Print_Titles" localSheetId="9">'прил .6 с мостом (2)'!$1:$3</definedName>
    <definedName name="_xlnm.Print_Titles" localSheetId="8">'прил. 1  (3)'!$11:$12</definedName>
    <definedName name="_xlnm.Print_Titles" localSheetId="7">Ремонт!$8:$11</definedName>
    <definedName name="_xlnm.Print_Titles" localSheetId="3">'Стр-во '!$6:$9</definedName>
    <definedName name="_xlnm.Print_Titles" localSheetId="2">Строительство!$6:$9</definedName>
    <definedName name="_xlnm.Print_Area" localSheetId="6">' Рем.'!$B$4:$BS$648</definedName>
    <definedName name="_xlnm.Print_Area" localSheetId="0">'Индикаторы  '!$A$1:$H$82</definedName>
    <definedName name="_xlnm.Print_Area" localSheetId="4">Кап.ремонт!$B$2:$BJ$648</definedName>
    <definedName name="_xlnm.Print_Area" localSheetId="1">Мероприятия!$A$1:$M$425</definedName>
    <definedName name="_xlnm.Print_Area" localSheetId="9">'прил .6 с мостом (2)'!$A$63:$M$77</definedName>
    <definedName name="_xlnm.Print_Area" localSheetId="8">'прил. 1  (3)'!$B$11:$U$67</definedName>
    <definedName name="_xlnm.Print_Area" localSheetId="2">Строительство!$B$3:$CL$354</definedName>
  </definedNames>
  <calcPr calcId="162913"/>
</workbook>
</file>

<file path=xl/calcChain.xml><?xml version="1.0" encoding="utf-8"?>
<calcChain xmlns="http://schemas.openxmlformats.org/spreadsheetml/2006/main">
  <c r="J213" i="6" l="1"/>
  <c r="K213" i="6"/>
  <c r="I213" i="6"/>
  <c r="K203" i="6"/>
  <c r="J203" i="6"/>
  <c r="I203" i="6" l="1"/>
  <c r="K192" i="6"/>
  <c r="J192" i="6"/>
  <c r="I192" i="6"/>
  <c r="K179" i="6"/>
  <c r="J179" i="6"/>
  <c r="I179" i="6"/>
  <c r="R650" i="32" l="1"/>
  <c r="AS433" i="33" l="1"/>
  <c r="I197" i="6" l="1"/>
  <c r="J289" i="6" l="1"/>
  <c r="I265" i="6" l="1"/>
  <c r="K265" i="6"/>
  <c r="H265" i="6"/>
  <c r="J49" i="6"/>
  <c r="K49" i="6"/>
  <c r="H49" i="6"/>
  <c r="K57" i="6"/>
  <c r="J57" i="6"/>
  <c r="H57" i="6"/>
  <c r="I67" i="6"/>
  <c r="J67" i="6"/>
  <c r="K67" i="6"/>
  <c r="H67" i="6"/>
  <c r="I68" i="6"/>
  <c r="H68" i="6"/>
  <c r="J68" i="6"/>
  <c r="K68" i="6"/>
  <c r="I412" i="6"/>
  <c r="J412" i="6"/>
  <c r="K412" i="6"/>
  <c r="H412" i="6"/>
  <c r="I411" i="6"/>
  <c r="J411" i="6"/>
  <c r="K411" i="6"/>
  <c r="H411" i="6"/>
  <c r="K298" i="6"/>
  <c r="I298" i="6"/>
  <c r="J215" i="6" l="1"/>
  <c r="K215" i="6"/>
  <c r="J182" i="6"/>
  <c r="K182" i="6"/>
  <c r="I182" i="6"/>
  <c r="J51" i="6" l="1"/>
  <c r="K51" i="6"/>
  <c r="I58" i="6"/>
  <c r="I50" i="6" s="1"/>
  <c r="I165" i="6"/>
  <c r="I69" i="6"/>
  <c r="J69" i="6"/>
  <c r="J58" i="6" s="1"/>
  <c r="J50" i="6" s="1"/>
  <c r="K69" i="6"/>
  <c r="K50" i="6" s="1"/>
  <c r="H69" i="6"/>
  <c r="H58" i="6" s="1"/>
  <c r="H50" i="6" s="1"/>
  <c r="I158" i="6"/>
  <c r="K161" i="6"/>
  <c r="K158" i="6" s="1"/>
  <c r="J161" i="6"/>
  <c r="J158" i="6" s="1"/>
  <c r="I161" i="6"/>
  <c r="I155" i="6"/>
  <c r="I66" i="6"/>
  <c r="I148" i="6"/>
  <c r="Z340" i="31"/>
  <c r="AA340" i="31"/>
  <c r="AB340" i="31"/>
  <c r="AC340" i="31"/>
  <c r="AD340" i="31"/>
  <c r="AE340" i="31"/>
  <c r="AF340" i="31"/>
  <c r="AG340" i="31"/>
  <c r="AH340" i="31"/>
  <c r="AI340" i="31"/>
  <c r="AJ340" i="31"/>
  <c r="AK340" i="31"/>
  <c r="AL340" i="31"/>
  <c r="AM340" i="31"/>
  <c r="AN340" i="31"/>
  <c r="AO340" i="31"/>
  <c r="AP340" i="31"/>
  <c r="AQ340" i="31"/>
  <c r="AR340" i="31"/>
  <c r="AS340" i="31"/>
  <c r="AT340" i="31"/>
  <c r="AU340" i="31"/>
  <c r="AV340" i="31"/>
  <c r="AW340" i="31"/>
  <c r="AX340" i="31"/>
  <c r="AY340" i="31"/>
  <c r="AZ340" i="31"/>
  <c r="BA340" i="31"/>
  <c r="BB340" i="31"/>
  <c r="BC340" i="31"/>
  <c r="BD340" i="31"/>
  <c r="BE340" i="31"/>
  <c r="BF340" i="31"/>
  <c r="BG340" i="31"/>
  <c r="BH340" i="31"/>
  <c r="BI340" i="31"/>
  <c r="BJ340" i="31"/>
  <c r="BK340" i="31"/>
  <c r="BL340" i="31"/>
  <c r="BM340" i="31"/>
  <c r="BN340" i="31"/>
  <c r="BO340" i="31"/>
  <c r="BP340" i="31"/>
  <c r="BQ340" i="31"/>
  <c r="BR340" i="31"/>
  <c r="BS340" i="31"/>
  <c r="BT340" i="31"/>
  <c r="BU340" i="31"/>
  <c r="BV340" i="31"/>
  <c r="BW340" i="31"/>
  <c r="BX340" i="31"/>
  <c r="BY340" i="31"/>
  <c r="BZ340" i="31"/>
  <c r="CA340" i="31"/>
  <c r="CB340" i="31"/>
  <c r="CC340" i="31"/>
  <c r="CD340" i="31"/>
  <c r="CE340" i="31"/>
  <c r="CF340" i="31"/>
  <c r="CG340" i="31"/>
  <c r="CH340" i="31"/>
  <c r="CI340" i="31"/>
  <c r="CJ340" i="31"/>
  <c r="Y340" i="31"/>
  <c r="K167" i="6"/>
  <c r="J167" i="6"/>
  <c r="I167" i="6"/>
  <c r="H167" i="6"/>
  <c r="H164" i="6" s="1"/>
  <c r="K264" i="6" l="1"/>
  <c r="I264" i="6"/>
  <c r="H264" i="6"/>
  <c r="K262" i="6"/>
  <c r="J66" i="6"/>
  <c r="K157" i="6"/>
  <c r="K151" i="6"/>
  <c r="K149" i="6" s="1"/>
  <c r="J151" i="6"/>
  <c r="J149" i="6" s="1"/>
  <c r="K148" i="6"/>
  <c r="K146" i="6" s="1"/>
  <c r="J148" i="6"/>
  <c r="J146" i="6" s="1"/>
  <c r="K145" i="6"/>
  <c r="K142" i="6" s="1"/>
  <c r="J145" i="6"/>
  <c r="J142" i="6" s="1"/>
  <c r="I145" i="6"/>
  <c r="I142" i="6" s="1"/>
  <c r="K141" i="6"/>
  <c r="K138" i="6" s="1"/>
  <c r="J141" i="6"/>
  <c r="J138" i="6" s="1"/>
  <c r="I141" i="6"/>
  <c r="K137" i="6"/>
  <c r="J137" i="6"/>
  <c r="I137" i="6"/>
  <c r="K135" i="6"/>
  <c r="J135" i="6"/>
  <c r="I135" i="6"/>
  <c r="K133" i="6"/>
  <c r="J133" i="6"/>
  <c r="I133" i="6"/>
  <c r="K131" i="6"/>
  <c r="I131" i="6"/>
  <c r="J131" i="6"/>
  <c r="K129" i="6"/>
  <c r="J129" i="6"/>
  <c r="I129" i="6"/>
  <c r="K127" i="6"/>
  <c r="J127" i="6"/>
  <c r="I127" i="6"/>
  <c r="K125" i="6"/>
  <c r="J125" i="6"/>
  <c r="I125" i="6"/>
  <c r="K123" i="6"/>
  <c r="J123" i="6"/>
  <c r="I123" i="6"/>
  <c r="K121" i="6"/>
  <c r="J121" i="6"/>
  <c r="I121" i="6"/>
  <c r="K119" i="6"/>
  <c r="J119" i="6"/>
  <c r="I119" i="6"/>
  <c r="K117" i="6"/>
  <c r="J117" i="6"/>
  <c r="I117" i="6"/>
  <c r="K115" i="6"/>
  <c r="K112" i="6" s="1"/>
  <c r="J115" i="6"/>
  <c r="J112" i="6" s="1"/>
  <c r="I115" i="6"/>
  <c r="K111" i="6"/>
  <c r="J111" i="6"/>
  <c r="I111" i="6"/>
  <c r="K109" i="6"/>
  <c r="J109" i="6"/>
  <c r="I109" i="6"/>
  <c r="K107" i="6"/>
  <c r="J107" i="6"/>
  <c r="I107" i="6"/>
  <c r="K105" i="6"/>
  <c r="J105" i="6"/>
  <c r="I105" i="6"/>
  <c r="K103" i="6"/>
  <c r="J103" i="6"/>
  <c r="I103" i="6"/>
  <c r="K101" i="6"/>
  <c r="J101" i="6"/>
  <c r="I101" i="6"/>
  <c r="K99" i="6"/>
  <c r="J99" i="6"/>
  <c r="I99" i="6"/>
  <c r="K97" i="6"/>
  <c r="J97" i="6"/>
  <c r="I97" i="6"/>
  <c r="K95" i="6"/>
  <c r="J95" i="6"/>
  <c r="I95" i="6"/>
  <c r="K93" i="6"/>
  <c r="J93" i="6"/>
  <c r="I93" i="6"/>
  <c r="K91" i="6"/>
  <c r="J91" i="6"/>
  <c r="I91" i="6"/>
  <c r="K89" i="6"/>
  <c r="K86" i="6" s="1"/>
  <c r="J89" i="6"/>
  <c r="J86" i="6" s="1"/>
  <c r="I89" i="6"/>
  <c r="I86" i="6" s="1"/>
  <c r="K85" i="6"/>
  <c r="J85" i="6"/>
  <c r="I85" i="6"/>
  <c r="K83" i="6"/>
  <c r="J83" i="6"/>
  <c r="I83" i="6"/>
  <c r="K81" i="6"/>
  <c r="J81" i="6"/>
  <c r="I81" i="6"/>
  <c r="K79" i="6"/>
  <c r="J79" i="6"/>
  <c r="K77" i="6"/>
  <c r="J77" i="6"/>
  <c r="I77" i="6"/>
  <c r="K75" i="6"/>
  <c r="J75" i="6"/>
  <c r="I75" i="6"/>
  <c r="H70" i="6"/>
  <c r="K66" i="6"/>
  <c r="K59" i="6"/>
  <c r="J59" i="6"/>
  <c r="I59" i="6"/>
  <c r="H59" i="6"/>
  <c r="J33" i="6"/>
  <c r="K33" i="6"/>
  <c r="I33" i="6"/>
  <c r="J34" i="6"/>
  <c r="K34" i="6"/>
  <c r="I34" i="6"/>
  <c r="J35" i="6"/>
  <c r="J19" i="6" s="1"/>
  <c r="K35" i="6"/>
  <c r="K19" i="6" s="1"/>
  <c r="I35" i="6"/>
  <c r="I19" i="6" s="1"/>
  <c r="CE353" i="31"/>
  <c r="CF353" i="31"/>
  <c r="CG353" i="31"/>
  <c r="CH353" i="31"/>
  <c r="CI353" i="31"/>
  <c r="CJ353" i="31"/>
  <c r="CD353" i="31"/>
  <c r="BB353" i="31"/>
  <c r="BC353" i="31"/>
  <c r="BD353" i="31"/>
  <c r="BE353" i="31"/>
  <c r="BF353" i="31"/>
  <c r="BG353" i="31"/>
  <c r="BA353" i="31"/>
  <c r="BA344" i="31"/>
  <c r="Z353" i="31"/>
  <c r="AA353" i="31"/>
  <c r="AB353" i="31"/>
  <c r="AC353" i="31"/>
  <c r="AD353" i="31"/>
  <c r="CD347" i="31"/>
  <c r="BA347" i="31"/>
  <c r="AX347" i="31"/>
  <c r="AY347" i="31"/>
  <c r="AZ347" i="31"/>
  <c r="BB347" i="31"/>
  <c r="BC347" i="31"/>
  <c r="BD347" i="31"/>
  <c r="BE347" i="31"/>
  <c r="BF347" i="31"/>
  <c r="BG347" i="31"/>
  <c r="CA347" i="31"/>
  <c r="CJ347" i="31"/>
  <c r="Y347" i="31"/>
  <c r="X344" i="31"/>
  <c r="Y344" i="31"/>
  <c r="Z344" i="31"/>
  <c r="AA344" i="31"/>
  <c r="AB344" i="31"/>
  <c r="AC344" i="31"/>
  <c r="AD344" i="31"/>
  <c r="AF344" i="31"/>
  <c r="AG344" i="31"/>
  <c r="AH344" i="31"/>
  <c r="AI344" i="31"/>
  <c r="AJ344" i="31"/>
  <c r="AK344" i="31"/>
  <c r="AL344" i="31"/>
  <c r="AM344" i="31"/>
  <c r="AN344" i="31"/>
  <c r="AO344" i="31"/>
  <c r="AP344" i="31"/>
  <c r="AQ344" i="31"/>
  <c r="AR344" i="31"/>
  <c r="AS344" i="31"/>
  <c r="AT344" i="31"/>
  <c r="AU344" i="31"/>
  <c r="AV344" i="31"/>
  <c r="AW344" i="31"/>
  <c r="AX344" i="31"/>
  <c r="AY344" i="31"/>
  <c r="AZ344" i="31"/>
  <c r="BB344" i="31"/>
  <c r="BC344" i="31"/>
  <c r="BD344" i="31"/>
  <c r="BE344" i="31"/>
  <c r="BF344" i="31"/>
  <c r="BH344" i="31"/>
  <c r="BI344" i="31"/>
  <c r="BJ344" i="31"/>
  <c r="BK344" i="31"/>
  <c r="BL344" i="31"/>
  <c r="BM344" i="31"/>
  <c r="BN344" i="31"/>
  <c r="BO344" i="31"/>
  <c r="BP344" i="31"/>
  <c r="BQ344" i="31"/>
  <c r="BR344" i="31"/>
  <c r="BS344" i="31"/>
  <c r="BT344" i="31"/>
  <c r="BU344" i="31"/>
  <c r="BV344" i="31"/>
  <c r="BW344" i="31"/>
  <c r="BX344" i="31"/>
  <c r="BY344" i="31"/>
  <c r="BZ344" i="31"/>
  <c r="CA344" i="31"/>
  <c r="CB344" i="31"/>
  <c r="CC344" i="31"/>
  <c r="CD344" i="31"/>
  <c r="CE344" i="31"/>
  <c r="CF344" i="31"/>
  <c r="CG344" i="31"/>
  <c r="CH344" i="31"/>
  <c r="CI344" i="31"/>
  <c r="CJ344" i="31"/>
  <c r="W344" i="31"/>
  <c r="CI350" i="31"/>
  <c r="CH350" i="31"/>
  <c r="CG350" i="31"/>
  <c r="CF350" i="31"/>
  <c r="CE350" i="31"/>
  <c r="CD350" i="31"/>
  <c r="CC350" i="31"/>
  <c r="CB350" i="31"/>
  <c r="CA350" i="31"/>
  <c r="BF350" i="31"/>
  <c r="BE350" i="31"/>
  <c r="BD350" i="31"/>
  <c r="BC350" i="31"/>
  <c r="BB350" i="31"/>
  <c r="BA350" i="31"/>
  <c r="AZ350" i="31"/>
  <c r="AY350" i="31"/>
  <c r="AX350" i="31"/>
  <c r="AD350" i="31"/>
  <c r="AC350" i="31"/>
  <c r="AB350" i="31"/>
  <c r="AA350" i="31"/>
  <c r="Z350" i="31"/>
  <c r="Y350" i="31"/>
  <c r="X350" i="31"/>
  <c r="W350" i="31"/>
  <c r="V350" i="31"/>
  <c r="CJ349" i="31"/>
  <c r="CA349" i="31"/>
  <c r="BF349" i="31"/>
  <c r="BE349" i="31"/>
  <c r="BD349" i="31"/>
  <c r="BC349" i="31"/>
  <c r="BB349" i="31"/>
  <c r="BA349" i="31"/>
  <c r="AZ349" i="31"/>
  <c r="AY349" i="31"/>
  <c r="AX349" i="31"/>
  <c r="AE349" i="31"/>
  <c r="V349" i="31"/>
  <c r="BD494" i="33"/>
  <c r="BE494" i="33"/>
  <c r="BF494" i="33"/>
  <c r="BG494" i="33"/>
  <c r="BC494" i="33"/>
  <c r="BD326" i="33"/>
  <c r="BE326" i="33"/>
  <c r="BF326" i="33"/>
  <c r="BG326" i="33"/>
  <c r="BC326" i="33"/>
  <c r="BD242" i="33"/>
  <c r="BE242" i="33"/>
  <c r="BF242" i="33"/>
  <c r="BC242" i="33"/>
  <c r="H64" i="6" l="1"/>
  <c r="H51" i="6"/>
  <c r="J65" i="6"/>
  <c r="J64" i="6" s="1"/>
  <c r="J63" i="6" s="1"/>
  <c r="K65" i="6"/>
  <c r="K64" i="6" s="1"/>
  <c r="K63" i="6" s="1"/>
  <c r="K263" i="6"/>
  <c r="I146" i="6"/>
  <c r="J157" i="6"/>
  <c r="I151" i="6"/>
  <c r="I149" i="6" s="1"/>
  <c r="I65" i="6"/>
  <c r="Y70" i="6" s="1"/>
  <c r="I79" i="6"/>
  <c r="I157" i="6"/>
  <c r="I112" i="6"/>
  <c r="I138" i="6"/>
  <c r="BG350" i="31"/>
  <c r="AE350" i="31"/>
  <c r="CJ350" i="31"/>
  <c r="BG349" i="31"/>
  <c r="N10" i="31"/>
  <c r="O10" i="31"/>
  <c r="P10" i="31"/>
  <c r="Q10" i="31"/>
  <c r="S10" i="31"/>
  <c r="T10" i="31"/>
  <c r="U10" i="31"/>
  <c r="V10" i="31"/>
  <c r="V11" i="31"/>
  <c r="V12" i="31"/>
  <c r="V13" i="31"/>
  <c r="V14" i="31"/>
  <c r="V15" i="31"/>
  <c r="V16" i="31"/>
  <c r="V17" i="31"/>
  <c r="V18" i="31"/>
  <c r="V19" i="31"/>
  <c r="V20" i="31"/>
  <c r="N21" i="31"/>
  <c r="O21" i="31"/>
  <c r="P21" i="31"/>
  <c r="Q21" i="31"/>
  <c r="R21" i="31"/>
  <c r="S21" i="31"/>
  <c r="V21" i="31" s="1"/>
  <c r="T21" i="31"/>
  <c r="U21" i="31"/>
  <c r="V22" i="31"/>
  <c r="V23" i="31"/>
  <c r="V24" i="31"/>
  <c r="V25" i="31"/>
  <c r="V26" i="31"/>
  <c r="V27" i="31"/>
  <c r="V28" i="31"/>
  <c r="V29" i="31"/>
  <c r="V30" i="31"/>
  <c r="V31" i="31"/>
  <c r="N32" i="31"/>
  <c r="O32" i="31"/>
  <c r="P32" i="31"/>
  <c r="V32" i="31" s="1"/>
  <c r="Q32" i="31"/>
  <c r="R32" i="31"/>
  <c r="S32" i="31"/>
  <c r="T32" i="31"/>
  <c r="U32" i="31"/>
  <c r="V33" i="31"/>
  <c r="V34" i="31"/>
  <c r="V35" i="31"/>
  <c r="V36" i="31"/>
  <c r="V37" i="31"/>
  <c r="V38" i="31"/>
  <c r="V39" i="31"/>
  <c r="V40" i="31"/>
  <c r="V41" i="31"/>
  <c r="V42" i="31"/>
  <c r="N43" i="31"/>
  <c r="O43" i="31"/>
  <c r="P43" i="31"/>
  <c r="V43" i="31" s="1"/>
  <c r="Q43" i="31"/>
  <c r="R43" i="31"/>
  <c r="S43" i="31"/>
  <c r="T43" i="31"/>
  <c r="U43" i="31"/>
  <c r="V44" i="31"/>
  <c r="V45" i="31"/>
  <c r="V46" i="31"/>
  <c r="V47" i="31"/>
  <c r="V48" i="31"/>
  <c r="V49" i="31"/>
  <c r="V50" i="31"/>
  <c r="V51" i="31"/>
  <c r="V52" i="31"/>
  <c r="V53" i="31"/>
  <c r="N54" i="31"/>
  <c r="O54" i="31"/>
  <c r="P54" i="31"/>
  <c r="Q54" i="31"/>
  <c r="R54" i="31"/>
  <c r="S54" i="31"/>
  <c r="T54" i="31"/>
  <c r="U54" i="31"/>
  <c r="V54" i="31"/>
  <c r="V55" i="31"/>
  <c r="V56" i="31"/>
  <c r="V57" i="31"/>
  <c r="V58" i="31"/>
  <c r="V59" i="31"/>
  <c r="V60" i="31"/>
  <c r="V61" i="31"/>
  <c r="V62" i="31"/>
  <c r="V63" i="31"/>
  <c r="V64" i="31"/>
  <c r="N65" i="31"/>
  <c r="O65" i="31"/>
  <c r="P65" i="31"/>
  <c r="Q65" i="31"/>
  <c r="R65" i="31"/>
  <c r="S65" i="31"/>
  <c r="V65" i="31" s="1"/>
  <c r="T65" i="31"/>
  <c r="U65" i="31"/>
  <c r="V66" i="31"/>
  <c r="V67" i="31"/>
  <c r="V68" i="31"/>
  <c r="V69" i="31"/>
  <c r="V70" i="31"/>
  <c r="V71" i="31"/>
  <c r="V72" i="31"/>
  <c r="V73" i="31"/>
  <c r="V74" i="31"/>
  <c r="V75" i="31"/>
  <c r="N76" i="31"/>
  <c r="O76" i="31"/>
  <c r="P76" i="31"/>
  <c r="V76" i="31" s="1"/>
  <c r="Q76" i="31"/>
  <c r="R76" i="31"/>
  <c r="S76" i="31"/>
  <c r="T76" i="31"/>
  <c r="U76" i="31"/>
  <c r="V77" i="31"/>
  <c r="V78" i="31"/>
  <c r="V79" i="31"/>
  <c r="V80" i="31"/>
  <c r="V81" i="31"/>
  <c r="V82" i="31"/>
  <c r="V83" i="31"/>
  <c r="V84" i="31"/>
  <c r="V85" i="31"/>
  <c r="V86" i="31"/>
  <c r="D87" i="31"/>
  <c r="N87" i="31"/>
  <c r="O87" i="31"/>
  <c r="P87" i="31"/>
  <c r="V87" i="31" s="1"/>
  <c r="Q87" i="31"/>
  <c r="R87" i="31"/>
  <c r="S87" i="31"/>
  <c r="T87" i="31"/>
  <c r="U87" i="31"/>
  <c r="V88" i="31"/>
  <c r="V89" i="31"/>
  <c r="V90" i="31"/>
  <c r="V91" i="31"/>
  <c r="V92" i="31"/>
  <c r="V93" i="31"/>
  <c r="V94" i="31"/>
  <c r="V95" i="31"/>
  <c r="V96" i="31"/>
  <c r="V97" i="31"/>
  <c r="N98" i="31"/>
  <c r="O98" i="31"/>
  <c r="P98" i="31"/>
  <c r="V98" i="31" s="1"/>
  <c r="Q98" i="31"/>
  <c r="R98" i="31"/>
  <c r="S98" i="31"/>
  <c r="T98" i="31"/>
  <c r="U98" i="31"/>
  <c r="V99" i="31"/>
  <c r="V100" i="31"/>
  <c r="V101" i="31"/>
  <c r="V102" i="31"/>
  <c r="V103" i="31"/>
  <c r="V104" i="31"/>
  <c r="V105" i="31"/>
  <c r="V106" i="31"/>
  <c r="V107" i="31"/>
  <c r="V108" i="31"/>
  <c r="N109" i="31"/>
  <c r="O109" i="31"/>
  <c r="P109" i="31"/>
  <c r="Q109" i="31"/>
  <c r="R109" i="31"/>
  <c r="S109" i="31"/>
  <c r="T109" i="31"/>
  <c r="U109" i="31"/>
  <c r="V109" i="31"/>
  <c r="V110" i="31"/>
  <c r="V111" i="31"/>
  <c r="V112" i="31"/>
  <c r="V113" i="31"/>
  <c r="V114" i="31"/>
  <c r="V115" i="31"/>
  <c r="V116" i="31"/>
  <c r="V117" i="31"/>
  <c r="V118" i="31"/>
  <c r="V119" i="31"/>
  <c r="N120" i="31"/>
  <c r="O120" i="31"/>
  <c r="P120" i="31"/>
  <c r="Q120" i="31"/>
  <c r="R120" i="31"/>
  <c r="S120" i="31"/>
  <c r="V120" i="31" s="1"/>
  <c r="T120" i="31"/>
  <c r="U120" i="31"/>
  <c r="V121" i="31"/>
  <c r="V122" i="31"/>
  <c r="V123" i="31"/>
  <c r="V124" i="31"/>
  <c r="V125" i="31"/>
  <c r="V126" i="31"/>
  <c r="V127" i="31"/>
  <c r="V128" i="31"/>
  <c r="V129" i="31"/>
  <c r="V130" i="31"/>
  <c r="D131" i="31"/>
  <c r="N131" i="31"/>
  <c r="O131" i="31"/>
  <c r="P131" i="31"/>
  <c r="Q131" i="31"/>
  <c r="R131" i="31"/>
  <c r="S131" i="31"/>
  <c r="V131" i="31" s="1"/>
  <c r="T131" i="31"/>
  <c r="U131" i="31"/>
  <c r="V132" i="31"/>
  <c r="V133" i="31"/>
  <c r="V134" i="31"/>
  <c r="V135" i="31"/>
  <c r="V136" i="31"/>
  <c r="V137" i="31"/>
  <c r="V138" i="31"/>
  <c r="V139" i="31"/>
  <c r="V140" i="31"/>
  <c r="V141" i="31"/>
  <c r="N142" i="31"/>
  <c r="O142" i="31"/>
  <c r="P142" i="31"/>
  <c r="V142" i="31" s="1"/>
  <c r="Q142" i="31"/>
  <c r="R142" i="31"/>
  <c r="S142" i="31"/>
  <c r="T142" i="31"/>
  <c r="U142" i="31"/>
  <c r="V143" i="31"/>
  <c r="V144" i="31"/>
  <c r="V145" i="31"/>
  <c r="V146" i="31"/>
  <c r="V147" i="31"/>
  <c r="V148" i="31"/>
  <c r="V149" i="31"/>
  <c r="V150" i="31"/>
  <c r="V151" i="31"/>
  <c r="V152" i="31"/>
  <c r="N153" i="31"/>
  <c r="O153" i="31"/>
  <c r="P153" i="31"/>
  <c r="V153" i="31" s="1"/>
  <c r="Q153" i="31"/>
  <c r="R153" i="31"/>
  <c r="S153" i="31"/>
  <c r="T153" i="31"/>
  <c r="U153" i="31"/>
  <c r="V154" i="31"/>
  <c r="V155" i="31"/>
  <c r="V156" i="31"/>
  <c r="V157" i="31"/>
  <c r="V158" i="31"/>
  <c r="V159" i="31"/>
  <c r="V160" i="31"/>
  <c r="V161" i="31"/>
  <c r="V162" i="31"/>
  <c r="N163" i="31"/>
  <c r="O163" i="31"/>
  <c r="P163" i="31"/>
  <c r="Q163" i="31"/>
  <c r="R163" i="31"/>
  <c r="S163" i="31"/>
  <c r="V163" i="31" s="1"/>
  <c r="T163" i="31"/>
  <c r="U163" i="31"/>
  <c r="V164" i="31"/>
  <c r="V165" i="31"/>
  <c r="V166" i="31"/>
  <c r="V167" i="31"/>
  <c r="V168" i="31"/>
  <c r="V169" i="31"/>
  <c r="V170" i="31"/>
  <c r="V171" i="31"/>
  <c r="V172" i="31"/>
  <c r="V173" i="31"/>
  <c r="N174" i="31"/>
  <c r="O174" i="31"/>
  <c r="P174" i="31"/>
  <c r="V174" i="31" s="1"/>
  <c r="Q174" i="31"/>
  <c r="R174" i="31"/>
  <c r="S174" i="31"/>
  <c r="T174" i="31"/>
  <c r="U174" i="31"/>
  <c r="V175" i="31"/>
  <c r="V176" i="31"/>
  <c r="V177" i="31"/>
  <c r="V178" i="31"/>
  <c r="V179" i="31"/>
  <c r="V180" i="31"/>
  <c r="V181" i="31"/>
  <c r="V182" i="31"/>
  <c r="V183" i="31"/>
  <c r="V184" i="31"/>
  <c r="N185" i="31"/>
  <c r="O185" i="31"/>
  <c r="P185" i="31"/>
  <c r="V185" i="31" s="1"/>
  <c r="Q185" i="31"/>
  <c r="R185" i="31"/>
  <c r="S185" i="31"/>
  <c r="T185" i="31"/>
  <c r="U185" i="31"/>
  <c r="V186" i="31"/>
  <c r="V187" i="31"/>
  <c r="V188" i="31"/>
  <c r="V189" i="31"/>
  <c r="V190" i="31"/>
  <c r="V191" i="31"/>
  <c r="V192" i="31"/>
  <c r="V193" i="31"/>
  <c r="V194" i="31"/>
  <c r="V195" i="31"/>
  <c r="N196" i="31"/>
  <c r="O196" i="31"/>
  <c r="P196" i="31"/>
  <c r="Q196" i="31"/>
  <c r="V196" i="31" s="1"/>
  <c r="R196" i="31"/>
  <c r="S196" i="31"/>
  <c r="T196" i="31"/>
  <c r="U196" i="31"/>
  <c r="V197" i="31"/>
  <c r="V198" i="31"/>
  <c r="V199" i="31"/>
  <c r="V200" i="31"/>
  <c r="V201" i="31"/>
  <c r="V202" i="31"/>
  <c r="V203" i="31"/>
  <c r="V204" i="31"/>
  <c r="V205" i="31"/>
  <c r="V206" i="31"/>
  <c r="N207" i="31"/>
  <c r="O207" i="31"/>
  <c r="Q207" i="31"/>
  <c r="R207" i="31"/>
  <c r="S207" i="31"/>
  <c r="T207" i="31"/>
  <c r="U207" i="31"/>
  <c r="V208" i="31"/>
  <c r="V209" i="31"/>
  <c r="V210" i="31"/>
  <c r="V211" i="31"/>
  <c r="V212" i="31"/>
  <c r="V213" i="31"/>
  <c r="V214" i="31"/>
  <c r="V215" i="31"/>
  <c r="P216" i="31"/>
  <c r="P207" i="31" s="1"/>
  <c r="V217" i="31"/>
  <c r="P218" i="31"/>
  <c r="V218" i="31"/>
  <c r="V219" i="31"/>
  <c r="V220" i="31"/>
  <c r="V221" i="31"/>
  <c r="V222" i="31"/>
  <c r="V223" i="31"/>
  <c r="V224" i="31"/>
  <c r="V225" i="31"/>
  <c r="V226" i="31"/>
  <c r="V227" i="31"/>
  <c r="V228" i="31"/>
  <c r="N229" i="31"/>
  <c r="O229" i="31"/>
  <c r="P229" i="31"/>
  <c r="Q229" i="31"/>
  <c r="R229" i="31"/>
  <c r="S229" i="31"/>
  <c r="V229" i="31" s="1"/>
  <c r="T229" i="31"/>
  <c r="U229" i="31"/>
  <c r="V230" i="31"/>
  <c r="V231" i="31"/>
  <c r="V232" i="31"/>
  <c r="V233" i="31"/>
  <c r="V234" i="31"/>
  <c r="V235" i="31"/>
  <c r="V236" i="31"/>
  <c r="V237" i="31"/>
  <c r="V238" i="31"/>
  <c r="V239" i="31"/>
  <c r="N240" i="31"/>
  <c r="O240" i="31"/>
  <c r="P240" i="31"/>
  <c r="V240" i="31" s="1"/>
  <c r="Q240" i="31"/>
  <c r="R240" i="31"/>
  <c r="S240" i="31"/>
  <c r="T240" i="31"/>
  <c r="U240" i="31"/>
  <c r="V241" i="31"/>
  <c r="V242" i="31"/>
  <c r="V243" i="31"/>
  <c r="V244" i="31"/>
  <c r="V245" i="31"/>
  <c r="V246" i="31"/>
  <c r="V247" i="31"/>
  <c r="V248" i="31"/>
  <c r="V249" i="31"/>
  <c r="V250" i="31"/>
  <c r="N251" i="31"/>
  <c r="O251" i="31"/>
  <c r="P251" i="31"/>
  <c r="V251" i="31" s="1"/>
  <c r="Q251" i="31"/>
  <c r="R251" i="31"/>
  <c r="S251" i="31"/>
  <c r="T251" i="31"/>
  <c r="U251" i="31"/>
  <c r="V252" i="31"/>
  <c r="V253" i="31"/>
  <c r="V254" i="31"/>
  <c r="V255" i="31"/>
  <c r="V256" i="31"/>
  <c r="V257" i="31"/>
  <c r="V258" i="31"/>
  <c r="V259" i="31"/>
  <c r="V260" i="31"/>
  <c r="V261" i="31"/>
  <c r="V262" i="31"/>
  <c r="N263" i="31"/>
  <c r="O263" i="31"/>
  <c r="P263" i="31"/>
  <c r="V263" i="31" s="1"/>
  <c r="Q263" i="31"/>
  <c r="R263" i="31"/>
  <c r="S263" i="31"/>
  <c r="T263" i="31"/>
  <c r="U263" i="31"/>
  <c r="Q264" i="31"/>
  <c r="V264" i="31"/>
  <c r="V265" i="31"/>
  <c r="V266" i="31"/>
  <c r="V267" i="31"/>
  <c r="V268" i="31"/>
  <c r="V269" i="31"/>
  <c r="V270" i="31"/>
  <c r="V271" i="31"/>
  <c r="V272" i="31"/>
  <c r="V273" i="31"/>
  <c r="N274" i="31"/>
  <c r="O274" i="31"/>
  <c r="P274" i="31"/>
  <c r="V274" i="31" s="1"/>
  <c r="Q274" i="31"/>
  <c r="R274" i="31"/>
  <c r="S274" i="31"/>
  <c r="T274" i="31"/>
  <c r="U274" i="31"/>
  <c r="V275" i="31"/>
  <c r="V276" i="31"/>
  <c r="V277" i="31"/>
  <c r="V278" i="31"/>
  <c r="V279" i="31"/>
  <c r="V280" i="31"/>
  <c r="V281" i="31"/>
  <c r="V282" i="31"/>
  <c r="V283" i="31"/>
  <c r="V284" i="31"/>
  <c r="N285" i="31"/>
  <c r="O285" i="31"/>
  <c r="P285" i="31"/>
  <c r="Q285" i="31"/>
  <c r="R285" i="31"/>
  <c r="S285" i="31"/>
  <c r="T285" i="31"/>
  <c r="U285" i="31"/>
  <c r="V285" i="31"/>
  <c r="V286" i="31"/>
  <c r="V287" i="31"/>
  <c r="V288" i="31"/>
  <c r="V289" i="31"/>
  <c r="V290" i="31"/>
  <c r="V291" i="31"/>
  <c r="V292" i="31"/>
  <c r="V293" i="31"/>
  <c r="V294" i="31"/>
  <c r="V295" i="31"/>
  <c r="N296" i="31"/>
  <c r="O296" i="31"/>
  <c r="P296" i="31"/>
  <c r="Q296" i="31"/>
  <c r="R296" i="31"/>
  <c r="S296" i="31"/>
  <c r="V296" i="31" s="1"/>
  <c r="T296" i="31"/>
  <c r="U296" i="31"/>
  <c r="V297" i="31"/>
  <c r="V298" i="31"/>
  <c r="V299" i="31"/>
  <c r="V300" i="31"/>
  <c r="V301" i="31"/>
  <c r="V302" i="31"/>
  <c r="V303" i="31"/>
  <c r="V304" i="31"/>
  <c r="V305" i="31"/>
  <c r="V306" i="31"/>
  <c r="N307" i="31"/>
  <c r="O307" i="31"/>
  <c r="P307" i="31"/>
  <c r="V307" i="31" s="1"/>
  <c r="Q307" i="31"/>
  <c r="R307" i="31"/>
  <c r="S307" i="31"/>
  <c r="T307" i="31"/>
  <c r="U307" i="31"/>
  <c r="V308" i="31"/>
  <c r="V309" i="31"/>
  <c r="V310" i="31"/>
  <c r="V311" i="31"/>
  <c r="V312" i="31"/>
  <c r="V313" i="31"/>
  <c r="V314" i="31"/>
  <c r="V315" i="31"/>
  <c r="V316" i="31"/>
  <c r="V317" i="31"/>
  <c r="N318" i="31"/>
  <c r="O318" i="31"/>
  <c r="P318" i="31"/>
  <c r="V318" i="31" s="1"/>
  <c r="Q318" i="31"/>
  <c r="R318" i="31"/>
  <c r="S318" i="31"/>
  <c r="T318" i="31"/>
  <c r="U318" i="31"/>
  <c r="V319" i="31"/>
  <c r="V320" i="31"/>
  <c r="V321" i="31"/>
  <c r="V322" i="31"/>
  <c r="V323" i="31"/>
  <c r="V324" i="31"/>
  <c r="V325" i="31"/>
  <c r="V326" i="31"/>
  <c r="V327" i="31"/>
  <c r="V328" i="31"/>
  <c r="N329" i="31"/>
  <c r="O329" i="31"/>
  <c r="P329" i="31"/>
  <c r="Q329" i="31"/>
  <c r="R329" i="31"/>
  <c r="S329" i="31"/>
  <c r="T329" i="31"/>
  <c r="U329" i="31"/>
  <c r="V329" i="31"/>
  <c r="V330" i="31"/>
  <c r="V331" i="31"/>
  <c r="V332" i="31"/>
  <c r="V333" i="31"/>
  <c r="V334" i="31"/>
  <c r="V335" i="31"/>
  <c r="V336" i="31"/>
  <c r="V337" i="31"/>
  <c r="V338" i="31"/>
  <c r="V339" i="31"/>
  <c r="N340" i="31"/>
  <c r="O340" i="31"/>
  <c r="O353" i="31" s="1"/>
  <c r="P340" i="31"/>
  <c r="Q340" i="31"/>
  <c r="R340" i="31"/>
  <c r="S340" i="31"/>
  <c r="S353" i="31" s="1"/>
  <c r="T340" i="31"/>
  <c r="U340" i="31"/>
  <c r="V341" i="31"/>
  <c r="V342" i="31"/>
  <c r="V343" i="31"/>
  <c r="V344" i="31"/>
  <c r="V345" i="31"/>
  <c r="V346" i="31"/>
  <c r="V347" i="31"/>
  <c r="V348" i="31"/>
  <c r="V351" i="31"/>
  <c r="V352" i="31"/>
  <c r="E353" i="31"/>
  <c r="F353" i="31"/>
  <c r="G353" i="31"/>
  <c r="H353" i="31"/>
  <c r="I353" i="31"/>
  <c r="J353" i="31"/>
  <c r="K353" i="31"/>
  <c r="L353" i="31"/>
  <c r="M353" i="31"/>
  <c r="BS647" i="33"/>
  <c r="BR647" i="33"/>
  <c r="BP647" i="33"/>
  <c r="BN647" i="33"/>
  <c r="BM647" i="33"/>
  <c r="AV647" i="33"/>
  <c r="AU647" i="33"/>
  <c r="AY647" i="33" s="1"/>
  <c r="AS647" i="33"/>
  <c r="AR647" i="33"/>
  <c r="AK647" i="33"/>
  <c r="AA647" i="33"/>
  <c r="Y647" i="33"/>
  <c r="X647" i="33"/>
  <c r="W647" i="33"/>
  <c r="V647" i="33"/>
  <c r="AB647" i="33" s="1"/>
  <c r="U647" i="33"/>
  <c r="T647" i="33"/>
  <c r="L647" i="33"/>
  <c r="BR646" i="33"/>
  <c r="BQ646" i="33"/>
  <c r="BP646" i="33"/>
  <c r="BO646" i="33"/>
  <c r="BM646" i="33"/>
  <c r="AY646" i="33"/>
  <c r="AR646" i="33"/>
  <c r="AK646" i="33"/>
  <c r="W646" i="33"/>
  <c r="V646" i="33"/>
  <c r="T646" i="33"/>
  <c r="N646" i="33"/>
  <c r="L646" i="33"/>
  <c r="BR645" i="33"/>
  <c r="BP645" i="33"/>
  <c r="BO645" i="33"/>
  <c r="BS645" i="33" s="1"/>
  <c r="BN645" i="33"/>
  <c r="BM645" i="33"/>
  <c r="AX645" i="33"/>
  <c r="AV645" i="33"/>
  <c r="AU645" i="33"/>
  <c r="AT645" i="33"/>
  <c r="AS645" i="33"/>
  <c r="AR645" i="33"/>
  <c r="AK645" i="33"/>
  <c r="AA645" i="33"/>
  <c r="Y645" i="33"/>
  <c r="X645" i="33"/>
  <c r="W645" i="33"/>
  <c r="V645" i="33"/>
  <c r="AB645" i="33" s="1"/>
  <c r="T645" i="33"/>
  <c r="L645" i="33"/>
  <c r="BR644" i="33"/>
  <c r="BP644" i="33"/>
  <c r="BO644" i="33"/>
  <c r="BN644" i="33"/>
  <c r="BM644" i="33"/>
  <c r="AX644" i="33"/>
  <c r="AV644" i="33"/>
  <c r="AU644" i="33"/>
  <c r="AT644" i="33"/>
  <c r="AY644" i="33" s="1"/>
  <c r="AS644" i="33"/>
  <c r="AR644" i="33"/>
  <c r="AK644" i="33"/>
  <c r="AA644" i="33"/>
  <c r="Y644" i="33"/>
  <c r="X644" i="33"/>
  <c r="W644" i="33"/>
  <c r="V644" i="33"/>
  <c r="AB644" i="33" s="1"/>
  <c r="U644" i="33"/>
  <c r="T644" i="33"/>
  <c r="L644" i="33"/>
  <c r="BM643" i="33"/>
  <c r="BI643" i="33"/>
  <c r="BF643" i="33"/>
  <c r="BE643" i="33"/>
  <c r="BD643" i="33"/>
  <c r="BC643" i="33"/>
  <c r="BB643" i="33"/>
  <c r="AS643" i="33"/>
  <c r="AQ643" i="33"/>
  <c r="AO643" i="33"/>
  <c r="AN643" i="33"/>
  <c r="AM643" i="33"/>
  <c r="AJ643" i="33"/>
  <c r="AI643" i="33"/>
  <c r="AH643" i="33"/>
  <c r="AG643" i="33"/>
  <c r="AF643" i="33"/>
  <c r="S643" i="33"/>
  <c r="Q643" i="33"/>
  <c r="P643" i="33"/>
  <c r="O643" i="33"/>
  <c r="N643" i="33"/>
  <c r="K643" i="33"/>
  <c r="J643" i="33"/>
  <c r="I643" i="33"/>
  <c r="H643" i="33"/>
  <c r="G643" i="33"/>
  <c r="F643" i="33"/>
  <c r="E643" i="33"/>
  <c r="U643" i="33" s="1"/>
  <c r="BF642" i="33"/>
  <c r="BE642" i="33"/>
  <c r="BD642" i="33"/>
  <c r="BC642" i="33"/>
  <c r="BB642" i="33"/>
  <c r="BA642" i="33"/>
  <c r="BA648" i="33" s="1"/>
  <c r="AJ642" i="33"/>
  <c r="AJ648" i="33" s="1"/>
  <c r="AI642" i="33"/>
  <c r="AH642" i="33"/>
  <c r="AG642" i="33"/>
  <c r="AF642" i="33"/>
  <c r="AF648" i="33" s="1"/>
  <c r="AE642" i="33"/>
  <c r="AE648" i="33" s="1"/>
  <c r="AD642" i="33"/>
  <c r="AD648" i="33" s="1"/>
  <c r="AC642" i="33"/>
  <c r="AC648" i="33" s="1"/>
  <c r="K642" i="33"/>
  <c r="J642" i="33"/>
  <c r="I642" i="33"/>
  <c r="H642" i="33"/>
  <c r="H648" i="33" s="1"/>
  <c r="G642" i="33"/>
  <c r="F642" i="33"/>
  <c r="E642" i="33"/>
  <c r="BR641" i="33"/>
  <c r="BP641" i="33"/>
  <c r="BO641" i="33"/>
  <c r="BN641" i="33"/>
  <c r="BK641" i="33"/>
  <c r="AX641" i="33"/>
  <c r="AW641" i="33"/>
  <c r="AV641" i="33"/>
  <c r="AU641" i="33"/>
  <c r="AT641" i="33"/>
  <c r="AS641" i="33"/>
  <c r="AP641" i="33"/>
  <c r="AR641" i="33" s="1"/>
  <c r="AK641" i="33"/>
  <c r="AA641" i="33"/>
  <c r="Z641" i="33"/>
  <c r="Y641" i="33"/>
  <c r="X641" i="33"/>
  <c r="W641" i="33"/>
  <c r="V641" i="33"/>
  <c r="AB641" i="33" s="1"/>
  <c r="U641" i="33"/>
  <c r="AC641" i="33" s="1"/>
  <c r="T641" i="33"/>
  <c r="L641" i="33"/>
  <c r="BR640" i="33"/>
  <c r="BP640" i="33"/>
  <c r="BO640" i="33"/>
  <c r="BN640" i="33"/>
  <c r="BK640" i="33"/>
  <c r="BQ640" i="33" s="1"/>
  <c r="AX640" i="33"/>
  <c r="AV640" i="33"/>
  <c r="AU640" i="33"/>
  <c r="AT640" i="33"/>
  <c r="AS640" i="33"/>
  <c r="AP640" i="33"/>
  <c r="AK640" i="33"/>
  <c r="AA640" i="33"/>
  <c r="Z640" i="33"/>
  <c r="Y640" i="33"/>
  <c r="X640" i="33"/>
  <c r="W640" i="33"/>
  <c r="AB640" i="33" s="1"/>
  <c r="V640" i="33"/>
  <c r="U640" i="33"/>
  <c r="AC640" i="33" s="1"/>
  <c r="T640" i="33"/>
  <c r="L640" i="33"/>
  <c r="BR639" i="33"/>
  <c r="BP639" i="33"/>
  <c r="BO639" i="33"/>
  <c r="BN639" i="33"/>
  <c r="BK639" i="33"/>
  <c r="AX639" i="33"/>
  <c r="AW639" i="33"/>
  <c r="AV639" i="33"/>
  <c r="AU639" i="33"/>
  <c r="AT639" i="33"/>
  <c r="AS639" i="33"/>
  <c r="AS620" i="33" s="1"/>
  <c r="DB620" i="33" s="1"/>
  <c r="AR639" i="33"/>
  <c r="AP639" i="33"/>
  <c r="AK639" i="33"/>
  <c r="AC639" i="33"/>
  <c r="AA639" i="33"/>
  <c r="Z639" i="33"/>
  <c r="Y639" i="33"/>
  <c r="X639" i="33"/>
  <c r="W639" i="33"/>
  <c r="V639" i="33"/>
  <c r="U639" i="33"/>
  <c r="T639" i="33"/>
  <c r="L639" i="33"/>
  <c r="BR638" i="33"/>
  <c r="BP638" i="33"/>
  <c r="BO638" i="33"/>
  <c r="BS638" i="33" s="1"/>
  <c r="BN638" i="33"/>
  <c r="BM638" i="33"/>
  <c r="BK638" i="33"/>
  <c r="BQ638" i="33" s="1"/>
  <c r="AX638" i="33"/>
  <c r="AV638" i="33"/>
  <c r="AU638" i="33"/>
  <c r="AT638" i="33"/>
  <c r="AS638" i="33"/>
  <c r="AP638" i="33"/>
  <c r="AK638" i="33"/>
  <c r="AA638" i="33"/>
  <c r="Z638" i="33"/>
  <c r="Y638" i="33"/>
  <c r="X638" i="33"/>
  <c r="W638" i="33"/>
  <c r="AB638" i="33" s="1"/>
  <c r="V638" i="33"/>
  <c r="U638" i="33"/>
  <c r="AC638" i="33" s="1"/>
  <c r="T638" i="33"/>
  <c r="L638" i="33"/>
  <c r="BR637" i="33"/>
  <c r="BP637" i="33"/>
  <c r="BO637" i="33"/>
  <c r="BN637" i="33"/>
  <c r="BK637" i="33"/>
  <c r="AX637" i="33"/>
  <c r="AW637" i="33"/>
  <c r="AV637" i="33"/>
  <c r="AU637" i="33"/>
  <c r="AT637" i="33"/>
  <c r="AS637" i="33"/>
  <c r="AP637" i="33"/>
  <c r="AR637" i="33" s="1"/>
  <c r="AK637" i="33"/>
  <c r="AA637" i="33"/>
  <c r="Z637" i="33"/>
  <c r="Y637" i="33"/>
  <c r="X637" i="33"/>
  <c r="W637" i="33"/>
  <c r="V637" i="33"/>
  <c r="U637" i="33"/>
  <c r="AC637" i="33" s="1"/>
  <c r="T637" i="33"/>
  <c r="L637" i="33"/>
  <c r="BR636" i="33"/>
  <c r="BP636" i="33"/>
  <c r="BO636" i="33"/>
  <c r="BN636" i="33"/>
  <c r="BM636" i="33"/>
  <c r="BK636" i="33"/>
  <c r="BQ636" i="33" s="1"/>
  <c r="AX636" i="33"/>
  <c r="AV636" i="33"/>
  <c r="AU636" i="33"/>
  <c r="AT636" i="33"/>
  <c r="AS636" i="33"/>
  <c r="AP636" i="33"/>
  <c r="AK636" i="33"/>
  <c r="AA636" i="33"/>
  <c r="Z636" i="33"/>
  <c r="Y636" i="33"/>
  <c r="X636" i="33"/>
  <c r="W636" i="33"/>
  <c r="AB636" i="33" s="1"/>
  <c r="V636" i="33"/>
  <c r="U636" i="33"/>
  <c r="AC636" i="33" s="1"/>
  <c r="T636" i="33"/>
  <c r="L636" i="33"/>
  <c r="BR635" i="33"/>
  <c r="BP635" i="33"/>
  <c r="BO635" i="33"/>
  <c r="BN635" i="33"/>
  <c r="BK635" i="33"/>
  <c r="AX635" i="33"/>
  <c r="AZ635" i="33" s="1"/>
  <c r="AW635" i="33"/>
  <c r="AV635" i="33"/>
  <c r="AU635" i="33"/>
  <c r="AT635" i="33"/>
  <c r="AY635" i="33" s="1"/>
  <c r="AS635" i="33"/>
  <c r="AP635" i="33"/>
  <c r="AR635" i="33" s="1"/>
  <c r="AK635" i="33"/>
  <c r="AC635" i="33"/>
  <c r="AA635" i="33"/>
  <c r="Z635" i="33"/>
  <c r="Y635" i="33"/>
  <c r="X635" i="33"/>
  <c r="W635" i="33"/>
  <c r="V635" i="33"/>
  <c r="U635" i="33"/>
  <c r="T635" i="33"/>
  <c r="L635" i="33"/>
  <c r="BR634" i="33"/>
  <c r="BP634" i="33"/>
  <c r="BO634" i="33"/>
  <c r="BS634" i="33" s="1"/>
  <c r="BN634" i="33"/>
  <c r="BK634" i="33"/>
  <c r="BQ634" i="33" s="1"/>
  <c r="AX634" i="33"/>
  <c r="AV634" i="33"/>
  <c r="AU634" i="33"/>
  <c r="AT634" i="33"/>
  <c r="AS634" i="33"/>
  <c r="AP634" i="33"/>
  <c r="AK634" i="33"/>
  <c r="AA634" i="33"/>
  <c r="Z634" i="33"/>
  <c r="Y634" i="33"/>
  <c r="X634" i="33"/>
  <c r="W634" i="33"/>
  <c r="AB634" i="33" s="1"/>
  <c r="V634" i="33"/>
  <c r="U634" i="33"/>
  <c r="AC634" i="33" s="1"/>
  <c r="T634" i="33"/>
  <c r="L634" i="33"/>
  <c r="BR633" i="33"/>
  <c r="BP633" i="33"/>
  <c r="BO633" i="33"/>
  <c r="BN633" i="33"/>
  <c r="BK633" i="33"/>
  <c r="AX633" i="33"/>
  <c r="AZ633" i="33" s="1"/>
  <c r="AW633" i="33"/>
  <c r="AV633" i="33"/>
  <c r="AU633" i="33"/>
  <c r="AT633" i="33"/>
  <c r="AY633" i="33" s="1"/>
  <c r="AS633" i="33"/>
  <c r="AP633" i="33"/>
  <c r="AR633" i="33" s="1"/>
  <c r="AK633" i="33"/>
  <c r="AA633" i="33"/>
  <c r="Z633" i="33"/>
  <c r="Y633" i="33"/>
  <c r="X633" i="33"/>
  <c r="W633" i="33"/>
  <c r="V633" i="33"/>
  <c r="U633" i="33"/>
  <c r="AC633" i="33" s="1"/>
  <c r="T633" i="33"/>
  <c r="L633" i="33"/>
  <c r="BR632" i="33"/>
  <c r="BP632" i="33"/>
  <c r="BO632" i="33"/>
  <c r="BN632" i="33"/>
  <c r="BM632" i="33"/>
  <c r="BK632" i="33"/>
  <c r="BQ632" i="33" s="1"/>
  <c r="AX632" i="33"/>
  <c r="AV632" i="33"/>
  <c r="AU632" i="33"/>
  <c r="AT632" i="33"/>
  <c r="AS632" i="33"/>
  <c r="AP632" i="33"/>
  <c r="AK632" i="33"/>
  <c r="AA632" i="33"/>
  <c r="Z632" i="33"/>
  <c r="Y632" i="33"/>
  <c r="X632" i="33"/>
  <c r="W632" i="33"/>
  <c r="AB632" i="33" s="1"/>
  <c r="V632" i="33"/>
  <c r="U632" i="33"/>
  <c r="AC632" i="33" s="1"/>
  <c r="T632" i="33"/>
  <c r="L632" i="33"/>
  <c r="DD631" i="33"/>
  <c r="DB631" i="33"/>
  <c r="BR631" i="33"/>
  <c r="BP631" i="33"/>
  <c r="BO631" i="33"/>
  <c r="BN631" i="33"/>
  <c r="BK631" i="33"/>
  <c r="BG631" i="33"/>
  <c r="AX631" i="33"/>
  <c r="AV631" i="33"/>
  <c r="DE631" i="33" s="1"/>
  <c r="AU631" i="33"/>
  <c r="AT631" i="33"/>
  <c r="AP631" i="33"/>
  <c r="AK631" i="33"/>
  <c r="Y631" i="33"/>
  <c r="X631" i="33"/>
  <c r="V631" i="33"/>
  <c r="R631" i="33"/>
  <c r="O631" i="33"/>
  <c r="L631" i="33"/>
  <c r="DQ630" i="33"/>
  <c r="DG630" i="33"/>
  <c r="CR630" i="33"/>
  <c r="CN630" i="33"/>
  <c r="CL630" i="33"/>
  <c r="BR630" i="33"/>
  <c r="DT630" i="33" s="1"/>
  <c r="BP630" i="33"/>
  <c r="DR630" i="33" s="1"/>
  <c r="BO630" i="33"/>
  <c r="BN630" i="33"/>
  <c r="DP630" i="33" s="1"/>
  <c r="BK630" i="33"/>
  <c r="BG630" i="33"/>
  <c r="AZ630" i="33"/>
  <c r="AX630" i="33"/>
  <c r="AV630" i="33"/>
  <c r="DE630" i="33" s="1"/>
  <c r="AU630" i="33"/>
  <c r="DD630" i="33" s="1"/>
  <c r="AT630" i="33"/>
  <c r="AS630" i="33"/>
  <c r="DB630" i="33" s="1"/>
  <c r="AR630" i="33"/>
  <c r="AP630" i="33"/>
  <c r="AW630" i="33" s="1"/>
  <c r="DF630" i="33" s="1"/>
  <c r="AK630" i="33"/>
  <c r="AA630" i="33"/>
  <c r="Z630" i="33"/>
  <c r="CQ630" i="33" s="1"/>
  <c r="Y630" i="33"/>
  <c r="CP630" i="33" s="1"/>
  <c r="X630" i="33"/>
  <c r="CO630" i="33" s="1"/>
  <c r="W630" i="33"/>
  <c r="V630" i="33"/>
  <c r="T630" i="33"/>
  <c r="R630" i="33"/>
  <c r="L630" i="33"/>
  <c r="DQ629" i="33"/>
  <c r="CM629" i="33"/>
  <c r="BR629" i="33"/>
  <c r="BP629" i="33"/>
  <c r="DR629" i="33" s="1"/>
  <c r="BO629" i="33"/>
  <c r="BN629" i="33"/>
  <c r="BK629" i="33"/>
  <c r="BQ629" i="33" s="1"/>
  <c r="DS629" i="33" s="1"/>
  <c r="BG629" i="33"/>
  <c r="AX629" i="33"/>
  <c r="DG629" i="33" s="1"/>
  <c r="AV629" i="33"/>
  <c r="DE629" i="33" s="1"/>
  <c r="AU629" i="33"/>
  <c r="DD629" i="33" s="1"/>
  <c r="AT629" i="33"/>
  <c r="DC629" i="33" s="1"/>
  <c r="AS629" i="33"/>
  <c r="DB629" i="33" s="1"/>
  <c r="AP629" i="33"/>
  <c r="AK629" i="33"/>
  <c r="AA629" i="33"/>
  <c r="CR629" i="33" s="1"/>
  <c r="Y629" i="33"/>
  <c r="CP629" i="33" s="1"/>
  <c r="X629" i="33"/>
  <c r="CO629" i="33" s="1"/>
  <c r="W629" i="33"/>
  <c r="CN629" i="33" s="1"/>
  <c r="V629" i="33"/>
  <c r="U629" i="33"/>
  <c r="CL629" i="33" s="1"/>
  <c r="R629" i="33"/>
  <c r="T629" i="33" s="1"/>
  <c r="L629" i="33"/>
  <c r="DR628" i="33"/>
  <c r="DP628" i="33"/>
  <c r="DE628" i="33"/>
  <c r="DB628" i="33"/>
  <c r="CO628" i="33"/>
  <c r="BR628" i="33"/>
  <c r="DT628" i="33" s="1"/>
  <c r="BQ628" i="33"/>
  <c r="DS628" i="33" s="1"/>
  <c r="BP628" i="33"/>
  <c r="BO628" i="33"/>
  <c r="DQ628" i="33" s="1"/>
  <c r="BN628" i="33"/>
  <c r="BM628" i="33"/>
  <c r="BK628" i="33"/>
  <c r="BG628" i="33"/>
  <c r="AX628" i="33"/>
  <c r="DG628" i="33" s="1"/>
  <c r="AV628" i="33"/>
  <c r="AU628" i="33"/>
  <c r="DD628" i="33" s="1"/>
  <c r="AT628" i="33"/>
  <c r="DC628" i="33" s="1"/>
  <c r="AS628" i="33"/>
  <c r="AP628" i="33"/>
  <c r="AK628" i="33"/>
  <c r="AA628" i="33"/>
  <c r="CR628" i="33" s="1"/>
  <c r="Y628" i="33"/>
  <c r="CP628" i="33" s="1"/>
  <c r="X628" i="33"/>
  <c r="W628" i="33"/>
  <c r="CN628" i="33" s="1"/>
  <c r="V628" i="33"/>
  <c r="U628" i="33"/>
  <c r="CL628" i="33" s="1"/>
  <c r="R628" i="33"/>
  <c r="T628" i="33" s="1"/>
  <c r="L628" i="33"/>
  <c r="DR627" i="33"/>
  <c r="DP627" i="33"/>
  <c r="DE627" i="33"/>
  <c r="DB627" i="33"/>
  <c r="CO627" i="33"/>
  <c r="BR627" i="33"/>
  <c r="DT627" i="33" s="1"/>
  <c r="BQ627" i="33"/>
  <c r="DS627" i="33" s="1"/>
  <c r="BP627" i="33"/>
  <c r="BO627" i="33"/>
  <c r="DQ627" i="33" s="1"/>
  <c r="BN627" i="33"/>
  <c r="BM627" i="33"/>
  <c r="BK627" i="33"/>
  <c r="BG627" i="33"/>
  <c r="AX627" i="33"/>
  <c r="DG627" i="33" s="1"/>
  <c r="AV627" i="33"/>
  <c r="AU627" i="33"/>
  <c r="DD627" i="33" s="1"/>
  <c r="AT627" i="33"/>
  <c r="DC627" i="33" s="1"/>
  <c r="AS627" i="33"/>
  <c r="AP627" i="33"/>
  <c r="AK627" i="33"/>
  <c r="AA627" i="33"/>
  <c r="CR627" i="33" s="1"/>
  <c r="Y627" i="33"/>
  <c r="CP627" i="33" s="1"/>
  <c r="X627" i="33"/>
  <c r="W627" i="33"/>
  <c r="CN627" i="33" s="1"/>
  <c r="V627" i="33"/>
  <c r="U627" i="33"/>
  <c r="CL627" i="33" s="1"/>
  <c r="R627" i="33"/>
  <c r="T627" i="33" s="1"/>
  <c r="L627" i="33"/>
  <c r="DR626" i="33"/>
  <c r="DP626" i="33"/>
  <c r="DE626" i="33"/>
  <c r="DB626" i="33"/>
  <c r="CO626" i="33"/>
  <c r="BR626" i="33"/>
  <c r="DT626" i="33" s="1"/>
  <c r="BQ626" i="33"/>
  <c r="DS626" i="33" s="1"/>
  <c r="BP626" i="33"/>
  <c r="BO626" i="33"/>
  <c r="DQ626" i="33" s="1"/>
  <c r="BN626" i="33"/>
  <c r="BM626" i="33"/>
  <c r="BK626" i="33"/>
  <c r="BG626" i="33"/>
  <c r="AX626" i="33"/>
  <c r="DG626" i="33" s="1"/>
  <c r="AV626" i="33"/>
  <c r="AU626" i="33"/>
  <c r="DD626" i="33" s="1"/>
  <c r="AT626" i="33"/>
  <c r="DC626" i="33" s="1"/>
  <c r="AS626" i="33"/>
  <c r="AP626" i="33"/>
  <c r="AK626" i="33"/>
  <c r="AA626" i="33"/>
  <c r="CR626" i="33" s="1"/>
  <c r="Y626" i="33"/>
  <c r="CP626" i="33" s="1"/>
  <c r="X626" i="33"/>
  <c r="W626" i="33"/>
  <c r="CN626" i="33" s="1"/>
  <c r="V626" i="33"/>
  <c r="U626" i="33"/>
  <c r="CL626" i="33" s="1"/>
  <c r="R626" i="33"/>
  <c r="T626" i="33" s="1"/>
  <c r="L626" i="33"/>
  <c r="DR625" i="33"/>
  <c r="DP625" i="33"/>
  <c r="DE625" i="33"/>
  <c r="DB625" i="33"/>
  <c r="CO625" i="33"/>
  <c r="BR625" i="33"/>
  <c r="DT625" i="33" s="1"/>
  <c r="BQ625" i="33"/>
  <c r="DS625" i="33" s="1"/>
  <c r="BP625" i="33"/>
  <c r="BO625" i="33"/>
  <c r="DQ625" i="33" s="1"/>
  <c r="BN625" i="33"/>
  <c r="BM625" i="33"/>
  <c r="BK625" i="33"/>
  <c r="BG625" i="33"/>
  <c r="AX625" i="33"/>
  <c r="DG625" i="33" s="1"/>
  <c r="AV625" i="33"/>
  <c r="AU625" i="33"/>
  <c r="DD625" i="33" s="1"/>
  <c r="AT625" i="33"/>
  <c r="DC625" i="33" s="1"/>
  <c r="AS625" i="33"/>
  <c r="AP625" i="33"/>
  <c r="AK625" i="33"/>
  <c r="AA625" i="33"/>
  <c r="CR625" i="33" s="1"/>
  <c r="Y625" i="33"/>
  <c r="CP625" i="33" s="1"/>
  <c r="X625" i="33"/>
  <c r="W625" i="33"/>
  <c r="CN625" i="33" s="1"/>
  <c r="V625" i="33"/>
  <c r="U625" i="33"/>
  <c r="CL625" i="33" s="1"/>
  <c r="R625" i="33"/>
  <c r="T625" i="33" s="1"/>
  <c r="L625" i="33"/>
  <c r="DR624" i="33"/>
  <c r="DP624" i="33"/>
  <c r="DE624" i="33"/>
  <c r="DB624" i="33"/>
  <c r="CO624" i="33"/>
  <c r="BR624" i="33"/>
  <c r="DT624" i="33" s="1"/>
  <c r="BQ624" i="33"/>
  <c r="DS624" i="33" s="1"/>
  <c r="BP624" i="33"/>
  <c r="BO624" i="33"/>
  <c r="DQ624" i="33" s="1"/>
  <c r="BN624" i="33"/>
  <c r="BM624" i="33"/>
  <c r="BK624" i="33"/>
  <c r="BG624" i="33"/>
  <c r="AX624" i="33"/>
  <c r="DG624" i="33" s="1"/>
  <c r="AV624" i="33"/>
  <c r="AU624" i="33"/>
  <c r="DD624" i="33" s="1"/>
  <c r="AT624" i="33"/>
  <c r="DC624" i="33" s="1"/>
  <c r="AS624" i="33"/>
  <c r="AP624" i="33"/>
  <c r="AK624" i="33"/>
  <c r="AA624" i="33"/>
  <c r="CR624" i="33" s="1"/>
  <c r="Y624" i="33"/>
  <c r="CP624" i="33" s="1"/>
  <c r="X624" i="33"/>
  <c r="W624" i="33"/>
  <c r="CN624" i="33" s="1"/>
  <c r="V624" i="33"/>
  <c r="U624" i="33"/>
  <c r="CL624" i="33" s="1"/>
  <c r="R624" i="33"/>
  <c r="T624" i="33" s="1"/>
  <c r="L624" i="33"/>
  <c r="DR623" i="33"/>
  <c r="DP623" i="33"/>
  <c r="DE623" i="33"/>
  <c r="DB623" i="33"/>
  <c r="CO623" i="33"/>
  <c r="BR623" i="33"/>
  <c r="DT623" i="33" s="1"/>
  <c r="BQ623" i="33"/>
  <c r="DS623" i="33" s="1"/>
  <c r="BP623" i="33"/>
  <c r="BO623" i="33"/>
  <c r="DQ623" i="33" s="1"/>
  <c r="BN623" i="33"/>
  <c r="BM623" i="33"/>
  <c r="BK623" i="33"/>
  <c r="BG623" i="33"/>
  <c r="AX623" i="33"/>
  <c r="DG623" i="33" s="1"/>
  <c r="AV623" i="33"/>
  <c r="AU623" i="33"/>
  <c r="AT623" i="33"/>
  <c r="DC623" i="33" s="1"/>
  <c r="AS623" i="33"/>
  <c r="AP623" i="33"/>
  <c r="AP620" i="33" s="1"/>
  <c r="AK623" i="33"/>
  <c r="AA623" i="33"/>
  <c r="CR623" i="33" s="1"/>
  <c r="Y623" i="33"/>
  <c r="CP623" i="33" s="1"/>
  <c r="X623" i="33"/>
  <c r="W623" i="33"/>
  <c r="CN623" i="33" s="1"/>
  <c r="V623" i="33"/>
  <c r="U623" i="33"/>
  <c r="CL623" i="33" s="1"/>
  <c r="R623" i="33"/>
  <c r="T623" i="33" s="1"/>
  <c r="L623" i="33"/>
  <c r="DR622" i="33"/>
  <c r="DP622" i="33"/>
  <c r="DF622" i="33"/>
  <c r="DD622" i="33"/>
  <c r="DB622" i="33"/>
  <c r="CO622" i="33"/>
  <c r="CM622" i="33"/>
  <c r="BR622" i="33"/>
  <c r="DT622" i="33" s="1"/>
  <c r="BQ622" i="33"/>
  <c r="DS622" i="33" s="1"/>
  <c r="BP622" i="33"/>
  <c r="BO622" i="33"/>
  <c r="DQ622" i="33" s="1"/>
  <c r="BN622" i="33"/>
  <c r="BM622" i="33"/>
  <c r="BK622" i="33"/>
  <c r="BG622" i="33"/>
  <c r="AX622" i="33"/>
  <c r="AV622" i="33"/>
  <c r="DE622" i="33" s="1"/>
  <c r="AU622" i="33"/>
  <c r="AT622" i="33"/>
  <c r="AS622" i="33"/>
  <c r="AR622" i="33"/>
  <c r="AP622" i="33"/>
  <c r="AW622" i="33" s="1"/>
  <c r="AK622" i="33"/>
  <c r="AA622" i="33"/>
  <c r="CR622" i="33" s="1"/>
  <c r="Y622" i="33"/>
  <c r="CP622" i="33" s="1"/>
  <c r="X622" i="33"/>
  <c r="W622" i="33"/>
  <c r="CN622" i="33" s="1"/>
  <c r="V622" i="33"/>
  <c r="U622" i="33"/>
  <c r="CL622" i="33" s="1"/>
  <c r="R622" i="33"/>
  <c r="L622" i="33"/>
  <c r="DT621" i="33"/>
  <c r="DR621" i="33"/>
  <c r="DP621" i="33"/>
  <c r="DD621" i="33"/>
  <c r="DB621" i="33"/>
  <c r="CO621" i="33"/>
  <c r="CM621" i="33"/>
  <c r="BR621" i="33"/>
  <c r="BQ621" i="33"/>
  <c r="DS621" i="33" s="1"/>
  <c r="BP621" i="33"/>
  <c r="BO621" i="33"/>
  <c r="DQ621" i="33" s="1"/>
  <c r="BN621" i="33"/>
  <c r="BM621" i="33"/>
  <c r="BK621" i="33"/>
  <c r="BG621" i="33"/>
  <c r="AX621" i="33"/>
  <c r="DG621" i="33" s="1"/>
  <c r="AV621" i="33"/>
  <c r="DE621" i="33" s="1"/>
  <c r="AU621" i="33"/>
  <c r="AT621" i="33"/>
  <c r="AT620" i="33" s="1"/>
  <c r="AS621" i="33"/>
  <c r="AR621" i="33"/>
  <c r="AP621" i="33"/>
  <c r="AW621" i="33" s="1"/>
  <c r="AK621" i="33"/>
  <c r="AA621" i="33"/>
  <c r="Y621" i="33"/>
  <c r="X621" i="33"/>
  <c r="W621" i="33"/>
  <c r="V621" i="33"/>
  <c r="U621" i="33"/>
  <c r="R621" i="33"/>
  <c r="L621" i="33"/>
  <c r="CO620" i="33"/>
  <c r="CM620" i="33"/>
  <c r="BO620" i="33"/>
  <c r="DQ620" i="33" s="1"/>
  <c r="BL620" i="33"/>
  <c r="BK620" i="33"/>
  <c r="BJ620" i="33"/>
  <c r="BI620" i="33"/>
  <c r="BM620" i="33" s="1"/>
  <c r="BH620" i="33"/>
  <c r="BG620" i="33"/>
  <c r="AR620" i="33"/>
  <c r="AQ620" i="33"/>
  <c r="AO620" i="33"/>
  <c r="AN620" i="33"/>
  <c r="AM620" i="33"/>
  <c r="AL620" i="33"/>
  <c r="AK620" i="33"/>
  <c r="X620" i="33"/>
  <c r="V620" i="33"/>
  <c r="S620" i="33"/>
  <c r="Q620" i="33"/>
  <c r="P620" i="33"/>
  <c r="O620" i="33"/>
  <c r="N620" i="33"/>
  <c r="M620" i="33"/>
  <c r="L620" i="33"/>
  <c r="DS619" i="33"/>
  <c r="DQ619" i="33"/>
  <c r="DG619" i="33"/>
  <c r="DE619" i="33"/>
  <c r="DC619" i="33"/>
  <c r="CQ619" i="33"/>
  <c r="CP619" i="33"/>
  <c r="CM619" i="33"/>
  <c r="BR619" i="33"/>
  <c r="DT619" i="33" s="1"/>
  <c r="BQ619" i="33"/>
  <c r="BP619" i="33"/>
  <c r="DR619" i="33" s="1"/>
  <c r="BO619" i="33"/>
  <c r="BN619" i="33"/>
  <c r="DP619" i="33" s="1"/>
  <c r="BM619" i="33"/>
  <c r="BG619" i="33"/>
  <c r="AX619" i="33"/>
  <c r="AZ619" i="33" s="1"/>
  <c r="AW619" i="33"/>
  <c r="DF619" i="33" s="1"/>
  <c r="AV619" i="33"/>
  <c r="AU619" i="33"/>
  <c r="DD619" i="33" s="1"/>
  <c r="AT619" i="33"/>
  <c r="AS619" i="33"/>
  <c r="DB619" i="33" s="1"/>
  <c r="AR619" i="33"/>
  <c r="AK619" i="33"/>
  <c r="AA619" i="33"/>
  <c r="CR619" i="33" s="1"/>
  <c r="Z619" i="33"/>
  <c r="Y619" i="33"/>
  <c r="X619" i="33"/>
  <c r="CO619" i="33" s="1"/>
  <c r="W619" i="33"/>
  <c r="V619" i="33"/>
  <c r="U619" i="33"/>
  <c r="CL619" i="33" s="1"/>
  <c r="T619" i="33"/>
  <c r="L619" i="33"/>
  <c r="DS618" i="33"/>
  <c r="DQ618" i="33"/>
  <c r="DG618" i="33"/>
  <c r="DE618" i="33"/>
  <c r="DC618" i="33"/>
  <c r="CR618" i="33"/>
  <c r="CO618" i="33"/>
  <c r="CN618" i="33"/>
  <c r="BR618" i="33"/>
  <c r="DT618" i="33" s="1"/>
  <c r="BQ618" i="33"/>
  <c r="BP618" i="33"/>
  <c r="DR618" i="33" s="1"/>
  <c r="BO618" i="33"/>
  <c r="BN618" i="33"/>
  <c r="DP618" i="33" s="1"/>
  <c r="BM618" i="33"/>
  <c r="BG618" i="33"/>
  <c r="AX618" i="33"/>
  <c r="AW618" i="33"/>
  <c r="AV618" i="33"/>
  <c r="AU618" i="33"/>
  <c r="DD618" i="33" s="1"/>
  <c r="AT618" i="33"/>
  <c r="AS618" i="33"/>
  <c r="DB618" i="33" s="1"/>
  <c r="AR618" i="33"/>
  <c r="AK618" i="33"/>
  <c r="AA618" i="33"/>
  <c r="Z618" i="33"/>
  <c r="CQ618" i="33" s="1"/>
  <c r="Y618" i="33"/>
  <c r="CP618" i="33" s="1"/>
  <c r="X618" i="33"/>
  <c r="W618" i="33"/>
  <c r="V618" i="33"/>
  <c r="CM618" i="33" s="1"/>
  <c r="U618" i="33"/>
  <c r="CL618" i="33" s="1"/>
  <c r="T618" i="33"/>
  <c r="L618" i="33"/>
  <c r="DS617" i="33"/>
  <c r="DQ617" i="33"/>
  <c r="DG617" i="33"/>
  <c r="DE617" i="33"/>
  <c r="DC617" i="33"/>
  <c r="CR617" i="33"/>
  <c r="CQ617" i="33"/>
  <c r="CN617" i="33"/>
  <c r="CM617" i="33"/>
  <c r="BR617" i="33"/>
  <c r="DT617" i="33" s="1"/>
  <c r="BQ617" i="33"/>
  <c r="BP617" i="33"/>
  <c r="DR617" i="33" s="1"/>
  <c r="BO617" i="33"/>
  <c r="BN617" i="33"/>
  <c r="DP617" i="33" s="1"/>
  <c r="BM617" i="33"/>
  <c r="BG617" i="33"/>
  <c r="AX617" i="33"/>
  <c r="AW617" i="33"/>
  <c r="DF617" i="33" s="1"/>
  <c r="AV617" i="33"/>
  <c r="AU617" i="33"/>
  <c r="DD617" i="33" s="1"/>
  <c r="AT617" i="33"/>
  <c r="AS617" i="33"/>
  <c r="DB617" i="33" s="1"/>
  <c r="AR617" i="33"/>
  <c r="AK617" i="33"/>
  <c r="AA617" i="33"/>
  <c r="Z617" i="33"/>
  <c r="Y617" i="33"/>
  <c r="CP617" i="33" s="1"/>
  <c r="X617" i="33"/>
  <c r="CO617" i="33" s="1"/>
  <c r="W617" i="33"/>
  <c r="V617" i="33"/>
  <c r="U617" i="33"/>
  <c r="CL617" i="33" s="1"/>
  <c r="T617" i="33"/>
  <c r="L617" i="33"/>
  <c r="DS616" i="33"/>
  <c r="DQ616" i="33"/>
  <c r="DG616" i="33"/>
  <c r="DE616" i="33"/>
  <c r="DC616" i="33"/>
  <c r="CR616" i="33"/>
  <c r="CO616" i="33"/>
  <c r="CN616" i="33"/>
  <c r="BR616" i="33"/>
  <c r="DT616" i="33" s="1"/>
  <c r="BQ616" i="33"/>
  <c r="BP616" i="33"/>
  <c r="DR616" i="33" s="1"/>
  <c r="BO616" i="33"/>
  <c r="BN616" i="33"/>
  <c r="DP616" i="33" s="1"/>
  <c r="BM616" i="33"/>
  <c r="BG616" i="33"/>
  <c r="AX616" i="33"/>
  <c r="AW616" i="33"/>
  <c r="AV616" i="33"/>
  <c r="AU616" i="33"/>
  <c r="DD616" i="33" s="1"/>
  <c r="AT616" i="33"/>
  <c r="AS616" i="33"/>
  <c r="DB616" i="33" s="1"/>
  <c r="AR616" i="33"/>
  <c r="AK616" i="33"/>
  <c r="AA616" i="33"/>
  <c r="Z616" i="33"/>
  <c r="CQ616" i="33" s="1"/>
  <c r="Y616" i="33"/>
  <c r="CP616" i="33" s="1"/>
  <c r="X616" i="33"/>
  <c r="W616" i="33"/>
  <c r="V616" i="33"/>
  <c r="CM616" i="33" s="1"/>
  <c r="U616" i="33"/>
  <c r="CL616" i="33" s="1"/>
  <c r="T616" i="33"/>
  <c r="L616" i="33"/>
  <c r="DS615" i="33"/>
  <c r="DQ615" i="33"/>
  <c r="DG615" i="33"/>
  <c r="DE615" i="33"/>
  <c r="DC615" i="33"/>
  <c r="CR615" i="33"/>
  <c r="CQ615" i="33"/>
  <c r="CM615" i="33"/>
  <c r="BR615" i="33"/>
  <c r="DT615" i="33" s="1"/>
  <c r="BQ615" i="33"/>
  <c r="BP615" i="33"/>
  <c r="DR615" i="33" s="1"/>
  <c r="BO615" i="33"/>
  <c r="BN615" i="33"/>
  <c r="DP615" i="33" s="1"/>
  <c r="BM615" i="33"/>
  <c r="BG615" i="33"/>
  <c r="AX615" i="33"/>
  <c r="AZ615" i="33" s="1"/>
  <c r="AW615" i="33"/>
  <c r="DF615" i="33" s="1"/>
  <c r="AV615" i="33"/>
  <c r="AU615" i="33"/>
  <c r="DD615" i="33" s="1"/>
  <c r="AT615" i="33"/>
  <c r="AS615" i="33"/>
  <c r="DB615" i="33" s="1"/>
  <c r="AR615" i="33"/>
  <c r="AK615" i="33"/>
  <c r="AA615" i="33"/>
  <c r="Z615" i="33"/>
  <c r="Y615" i="33"/>
  <c r="CP615" i="33" s="1"/>
  <c r="X615" i="33"/>
  <c r="CO615" i="33" s="1"/>
  <c r="W615" i="33"/>
  <c r="CN615" i="33" s="1"/>
  <c r="V615" i="33"/>
  <c r="U615" i="33"/>
  <c r="CL615" i="33" s="1"/>
  <c r="T615" i="33"/>
  <c r="L615" i="33"/>
  <c r="DS614" i="33"/>
  <c r="DQ614" i="33"/>
  <c r="DG614" i="33"/>
  <c r="DE614" i="33"/>
  <c r="DC614" i="33"/>
  <c r="CR614" i="33"/>
  <c r="CP614" i="33"/>
  <c r="CO614" i="33"/>
  <c r="CL614" i="33"/>
  <c r="BR614" i="33"/>
  <c r="DT614" i="33" s="1"/>
  <c r="BQ614" i="33"/>
  <c r="BP614" i="33"/>
  <c r="DR614" i="33" s="1"/>
  <c r="BO614" i="33"/>
  <c r="BS614" i="33" s="1"/>
  <c r="BN614" i="33"/>
  <c r="DP614" i="33" s="1"/>
  <c r="BM614" i="33"/>
  <c r="BG614" i="33"/>
  <c r="AX614" i="33"/>
  <c r="AW614" i="33"/>
  <c r="AV614" i="33"/>
  <c r="AU614" i="33"/>
  <c r="DD614" i="33" s="1"/>
  <c r="AT614" i="33"/>
  <c r="AS614" i="33"/>
  <c r="DB614" i="33" s="1"/>
  <c r="AR614" i="33"/>
  <c r="AK614" i="33"/>
  <c r="AA614" i="33"/>
  <c r="Z614" i="33"/>
  <c r="CQ614" i="33" s="1"/>
  <c r="Y614" i="33"/>
  <c r="X614" i="33"/>
  <c r="W614" i="33"/>
  <c r="CN614" i="33" s="1"/>
  <c r="V614" i="33"/>
  <c r="CM614" i="33" s="1"/>
  <c r="U614" i="33"/>
  <c r="T614" i="33"/>
  <c r="L614" i="33"/>
  <c r="DS613" i="33"/>
  <c r="DQ613" i="33"/>
  <c r="DG613" i="33"/>
  <c r="DE613" i="33"/>
  <c r="DC613" i="33"/>
  <c r="CQ613" i="33"/>
  <c r="CP613" i="33"/>
  <c r="CM613" i="33"/>
  <c r="CL613" i="33"/>
  <c r="BR613" i="33"/>
  <c r="DT613" i="33" s="1"/>
  <c r="BQ613" i="33"/>
  <c r="BP613" i="33"/>
  <c r="DR613" i="33" s="1"/>
  <c r="BO613" i="33"/>
  <c r="BS613" i="33" s="1"/>
  <c r="BN613" i="33"/>
  <c r="DP613" i="33" s="1"/>
  <c r="BM613" i="33"/>
  <c r="BG613" i="33"/>
  <c r="AX613" i="33"/>
  <c r="AZ613" i="33" s="1"/>
  <c r="AW613" i="33"/>
  <c r="DF613" i="33" s="1"/>
  <c r="AV613" i="33"/>
  <c r="AU613" i="33"/>
  <c r="DD613" i="33" s="1"/>
  <c r="AT613" i="33"/>
  <c r="AS613" i="33"/>
  <c r="DB613" i="33" s="1"/>
  <c r="AR613" i="33"/>
  <c r="AK613" i="33"/>
  <c r="AA613" i="33"/>
  <c r="CR613" i="33" s="1"/>
  <c r="Z613" i="33"/>
  <c r="Y613" i="33"/>
  <c r="X613" i="33"/>
  <c r="CO613" i="33" s="1"/>
  <c r="W613" i="33"/>
  <c r="AB613" i="33" s="1"/>
  <c r="V613" i="33"/>
  <c r="U613" i="33"/>
  <c r="T613" i="33"/>
  <c r="L613" i="33"/>
  <c r="DS612" i="33"/>
  <c r="DQ612" i="33"/>
  <c r="DG612" i="33"/>
  <c r="DE612" i="33"/>
  <c r="DC612" i="33"/>
  <c r="CP612" i="33"/>
  <c r="CO612" i="33"/>
  <c r="BR612" i="33"/>
  <c r="DT612" i="33" s="1"/>
  <c r="BQ612" i="33"/>
  <c r="BP612" i="33"/>
  <c r="DR612" i="33" s="1"/>
  <c r="BO612" i="33"/>
  <c r="BN612" i="33"/>
  <c r="DP612" i="33" s="1"/>
  <c r="BM612" i="33"/>
  <c r="BG612" i="33"/>
  <c r="AX612" i="33"/>
  <c r="AW612" i="33"/>
  <c r="AV612" i="33"/>
  <c r="AU612" i="33"/>
  <c r="DD612" i="33" s="1"/>
  <c r="AT612" i="33"/>
  <c r="AS612" i="33"/>
  <c r="DB612" i="33" s="1"/>
  <c r="AR612" i="33"/>
  <c r="AK612" i="33"/>
  <c r="AA612" i="33"/>
  <c r="CR612" i="33" s="1"/>
  <c r="Z612" i="33"/>
  <c r="CQ612" i="33" s="1"/>
  <c r="Y612" i="33"/>
  <c r="X612" i="33"/>
  <c r="W612" i="33"/>
  <c r="CN612" i="33" s="1"/>
  <c r="V612" i="33"/>
  <c r="CM612" i="33" s="1"/>
  <c r="U612" i="33"/>
  <c r="CL612" i="33" s="1"/>
  <c r="T612" i="33"/>
  <c r="L612" i="33"/>
  <c r="DQ611" i="33"/>
  <c r="DE611" i="33"/>
  <c r="CQ611" i="33"/>
  <c r="CP611" i="33"/>
  <c r="CM611" i="33"/>
  <c r="BR611" i="33"/>
  <c r="DT611" i="33" s="1"/>
  <c r="BQ611" i="33"/>
  <c r="DS611" i="33" s="1"/>
  <c r="BP611" i="33"/>
  <c r="DR611" i="33" s="1"/>
  <c r="BO611" i="33"/>
  <c r="BN611" i="33"/>
  <c r="DP611" i="33" s="1"/>
  <c r="BM611" i="33"/>
  <c r="BG611" i="33"/>
  <c r="AX611" i="33"/>
  <c r="AW611" i="33"/>
  <c r="DF611" i="33" s="1"/>
  <c r="AV611" i="33"/>
  <c r="AU611" i="33"/>
  <c r="DD611" i="33" s="1"/>
  <c r="AT611" i="33"/>
  <c r="AS611" i="33"/>
  <c r="DB611" i="33" s="1"/>
  <c r="AR611" i="33"/>
  <c r="AK611" i="33"/>
  <c r="AA611" i="33"/>
  <c r="CR611" i="33" s="1"/>
  <c r="Z611" i="33"/>
  <c r="Y611" i="33"/>
  <c r="X611" i="33"/>
  <c r="CO611" i="33" s="1"/>
  <c r="W611" i="33"/>
  <c r="CN611" i="33" s="1"/>
  <c r="V611" i="33"/>
  <c r="U611" i="33"/>
  <c r="CL611" i="33" s="1"/>
  <c r="T611" i="33"/>
  <c r="L611" i="33"/>
  <c r="DS610" i="33"/>
  <c r="DQ610" i="33"/>
  <c r="DG610" i="33"/>
  <c r="DC610" i="33"/>
  <c r="DB610" i="33"/>
  <c r="CO610" i="33"/>
  <c r="CL610" i="33"/>
  <c r="BR610" i="33"/>
  <c r="DT610" i="33" s="1"/>
  <c r="BQ610" i="33"/>
  <c r="BP610" i="33"/>
  <c r="DR610" i="33" s="1"/>
  <c r="BO610" i="33"/>
  <c r="BN610" i="33"/>
  <c r="DP610" i="33" s="1"/>
  <c r="BM610" i="33"/>
  <c r="BG610" i="33"/>
  <c r="AX610" i="33"/>
  <c r="AW610" i="33"/>
  <c r="DF610" i="33" s="1"/>
  <c r="AV610" i="33"/>
  <c r="DE610" i="33" s="1"/>
  <c r="AU610" i="33"/>
  <c r="DD610" i="33" s="1"/>
  <c r="AT610" i="33"/>
  <c r="AS610" i="33"/>
  <c r="AR610" i="33"/>
  <c r="AK610" i="33"/>
  <c r="AA610" i="33"/>
  <c r="CR610" i="33" s="1"/>
  <c r="Z610" i="33"/>
  <c r="CQ610" i="33" s="1"/>
  <c r="Y610" i="33"/>
  <c r="CP610" i="33" s="1"/>
  <c r="X610" i="33"/>
  <c r="W610" i="33"/>
  <c r="CN610" i="33" s="1"/>
  <c r="V610" i="33"/>
  <c r="U610" i="33"/>
  <c r="T610" i="33"/>
  <c r="L610" i="33"/>
  <c r="DQ609" i="33"/>
  <c r="DE609" i="33"/>
  <c r="DD609" i="33"/>
  <c r="CQ609" i="33"/>
  <c r="CP609" i="33"/>
  <c r="CM609" i="33"/>
  <c r="BR609" i="33"/>
  <c r="DT609" i="33" s="1"/>
  <c r="BQ609" i="33"/>
  <c r="DS609" i="33" s="1"/>
  <c r="BP609" i="33"/>
  <c r="DR609" i="33" s="1"/>
  <c r="BO609" i="33"/>
  <c r="BN609" i="33"/>
  <c r="DP609" i="33" s="1"/>
  <c r="BM609" i="33"/>
  <c r="BG609" i="33"/>
  <c r="AX609" i="33"/>
  <c r="AW609" i="33"/>
  <c r="DF609" i="33" s="1"/>
  <c r="AV609" i="33"/>
  <c r="AU609" i="33"/>
  <c r="AT609" i="33"/>
  <c r="AS609" i="33"/>
  <c r="DB609" i="33" s="1"/>
  <c r="AR609" i="33"/>
  <c r="AK609" i="33"/>
  <c r="AA609" i="33"/>
  <c r="CR609" i="33" s="1"/>
  <c r="Z609" i="33"/>
  <c r="Y609" i="33"/>
  <c r="X609" i="33"/>
  <c r="CO609" i="33" s="1"/>
  <c r="W609" i="33"/>
  <c r="CN609" i="33" s="1"/>
  <c r="V609" i="33"/>
  <c r="U609" i="33"/>
  <c r="CL609" i="33" s="1"/>
  <c r="T609" i="33"/>
  <c r="L609" i="33"/>
  <c r="DS608" i="33"/>
  <c r="DQ608" i="33"/>
  <c r="DG608" i="33"/>
  <c r="DC608" i="33"/>
  <c r="DB608" i="33"/>
  <c r="CO608" i="33"/>
  <c r="CL608" i="33"/>
  <c r="BR608" i="33"/>
  <c r="DT608" i="33" s="1"/>
  <c r="BQ608" i="33"/>
  <c r="BP608" i="33"/>
  <c r="DR608" i="33" s="1"/>
  <c r="BO608" i="33"/>
  <c r="BS608" i="33" s="1"/>
  <c r="BN608" i="33"/>
  <c r="DP608" i="33" s="1"/>
  <c r="BM608" i="33"/>
  <c r="BG608" i="33"/>
  <c r="AX608" i="33"/>
  <c r="AW608" i="33"/>
  <c r="DF608" i="33" s="1"/>
  <c r="AV608" i="33"/>
  <c r="DE608" i="33" s="1"/>
  <c r="AU608" i="33"/>
  <c r="DD608" i="33" s="1"/>
  <c r="AT608" i="33"/>
  <c r="AS608" i="33"/>
  <c r="AR608" i="33"/>
  <c r="AK608" i="33"/>
  <c r="AA608" i="33"/>
  <c r="CR608" i="33" s="1"/>
  <c r="Z608" i="33"/>
  <c r="CQ608" i="33" s="1"/>
  <c r="Y608" i="33"/>
  <c r="CP608" i="33" s="1"/>
  <c r="X608" i="33"/>
  <c r="W608" i="33"/>
  <c r="CN608" i="33" s="1"/>
  <c r="V608" i="33"/>
  <c r="U608" i="33"/>
  <c r="T608" i="33"/>
  <c r="L608" i="33"/>
  <c r="DQ607" i="33"/>
  <c r="DD607" i="33"/>
  <c r="CP607" i="33"/>
  <c r="CN607" i="33"/>
  <c r="CM607" i="33"/>
  <c r="BR607" i="33"/>
  <c r="BQ607" i="33"/>
  <c r="DS607" i="33" s="1"/>
  <c r="BP607" i="33"/>
  <c r="DR607" i="33" s="1"/>
  <c r="BO607" i="33"/>
  <c r="BN607" i="33"/>
  <c r="DP607" i="33" s="1"/>
  <c r="BM607" i="33"/>
  <c r="BG607" i="33"/>
  <c r="AX607" i="33"/>
  <c r="DG607" i="33" s="1"/>
  <c r="AW607" i="33"/>
  <c r="DF607" i="33" s="1"/>
  <c r="AV607" i="33"/>
  <c r="DE607" i="33" s="1"/>
  <c r="AU607" i="33"/>
  <c r="AY607" i="33" s="1"/>
  <c r="AT607" i="33"/>
  <c r="DC607" i="33" s="1"/>
  <c r="AS607" i="33"/>
  <c r="DB607" i="33" s="1"/>
  <c r="AR607" i="33"/>
  <c r="AK607" i="33"/>
  <c r="AA607" i="33"/>
  <c r="CR607" i="33" s="1"/>
  <c r="Z607" i="33"/>
  <c r="CQ607" i="33" s="1"/>
  <c r="Y607" i="33"/>
  <c r="X607" i="33"/>
  <c r="W607" i="33"/>
  <c r="V607" i="33"/>
  <c r="U607" i="33"/>
  <c r="CL607" i="33" s="1"/>
  <c r="T607" i="33"/>
  <c r="L607" i="33"/>
  <c r="DS606" i="33"/>
  <c r="DG606" i="33"/>
  <c r="DC606" i="33"/>
  <c r="CP606" i="33"/>
  <c r="CO606" i="33"/>
  <c r="CL606" i="33"/>
  <c r="BR606" i="33"/>
  <c r="DT606" i="33" s="1"/>
  <c r="BQ606" i="33"/>
  <c r="BP606" i="33"/>
  <c r="DR606" i="33" s="1"/>
  <c r="BO606" i="33"/>
  <c r="DQ606" i="33" s="1"/>
  <c r="BN606" i="33"/>
  <c r="DP606" i="33" s="1"/>
  <c r="BM606" i="33"/>
  <c r="BG606" i="33"/>
  <c r="AX606" i="33"/>
  <c r="AW606" i="33"/>
  <c r="AV606" i="33"/>
  <c r="DE606" i="33" s="1"/>
  <c r="AU606" i="33"/>
  <c r="AT606" i="33"/>
  <c r="AS606" i="33"/>
  <c r="AR606" i="33"/>
  <c r="AK606" i="33"/>
  <c r="AA606" i="33"/>
  <c r="CR606" i="33" s="1"/>
  <c r="Z606" i="33"/>
  <c r="CQ606" i="33" s="1"/>
  <c r="Y606" i="33"/>
  <c r="X606" i="33"/>
  <c r="W606" i="33"/>
  <c r="CN606" i="33" s="1"/>
  <c r="V606" i="33"/>
  <c r="U606" i="33"/>
  <c r="T606" i="33"/>
  <c r="L606" i="33"/>
  <c r="DT605" i="33"/>
  <c r="DQ605" i="33"/>
  <c r="DE605" i="33"/>
  <c r="CR605" i="33"/>
  <c r="CQ605" i="33"/>
  <c r="CN605" i="33"/>
  <c r="CM605" i="33"/>
  <c r="BR605" i="33"/>
  <c r="BQ605" i="33"/>
  <c r="DS605" i="33" s="1"/>
  <c r="BP605" i="33"/>
  <c r="DR605" i="33" s="1"/>
  <c r="BO605" i="33"/>
  <c r="BS605" i="33" s="1"/>
  <c r="BN605" i="33"/>
  <c r="DP605" i="33" s="1"/>
  <c r="BM605" i="33"/>
  <c r="BG605" i="33"/>
  <c r="AX605" i="33"/>
  <c r="AW605" i="33"/>
  <c r="DF605" i="33" s="1"/>
  <c r="AV605" i="33"/>
  <c r="AU605" i="33"/>
  <c r="DD605" i="33" s="1"/>
  <c r="AT605" i="33"/>
  <c r="DC605" i="33" s="1"/>
  <c r="AS605" i="33"/>
  <c r="DB605" i="33" s="1"/>
  <c r="AR605" i="33"/>
  <c r="AK605" i="33"/>
  <c r="AA605" i="33"/>
  <c r="Z605" i="33"/>
  <c r="Y605" i="33"/>
  <c r="CP605" i="33" s="1"/>
  <c r="X605" i="33"/>
  <c r="CO605" i="33" s="1"/>
  <c r="W605" i="33"/>
  <c r="V605" i="33"/>
  <c r="U605" i="33"/>
  <c r="CL605" i="33" s="1"/>
  <c r="T605" i="33"/>
  <c r="L605" i="33"/>
  <c r="DS604" i="33"/>
  <c r="DR604" i="33"/>
  <c r="DG604" i="33"/>
  <c r="DC604" i="33"/>
  <c r="DB604" i="33"/>
  <c r="CP604" i="33"/>
  <c r="CO604" i="33"/>
  <c r="CL604" i="33"/>
  <c r="BR604" i="33"/>
  <c r="DT604" i="33" s="1"/>
  <c r="BQ604" i="33"/>
  <c r="BP604" i="33"/>
  <c r="BO604" i="33"/>
  <c r="DQ604" i="33" s="1"/>
  <c r="BN604" i="33"/>
  <c r="DP604" i="33" s="1"/>
  <c r="BM604" i="33"/>
  <c r="BG604" i="33"/>
  <c r="AZ604" i="33"/>
  <c r="AX604" i="33"/>
  <c r="AW604" i="33"/>
  <c r="DF604" i="33" s="1"/>
  <c r="AV604" i="33"/>
  <c r="DE604" i="33" s="1"/>
  <c r="AU604" i="33"/>
  <c r="AY604" i="33" s="1"/>
  <c r="AT604" i="33"/>
  <c r="AS604" i="33"/>
  <c r="AR604" i="33"/>
  <c r="AK604" i="33"/>
  <c r="AA604" i="33"/>
  <c r="CR604" i="33" s="1"/>
  <c r="Z604" i="33"/>
  <c r="CQ604" i="33" s="1"/>
  <c r="Y604" i="33"/>
  <c r="X604" i="33"/>
  <c r="W604" i="33"/>
  <c r="CN604" i="33" s="1"/>
  <c r="V604" i="33"/>
  <c r="U604" i="33"/>
  <c r="T604" i="33"/>
  <c r="L604" i="33"/>
  <c r="DQ603" i="33"/>
  <c r="DP603" i="33"/>
  <c r="DE603" i="33"/>
  <c r="CR603" i="33"/>
  <c r="CQ603" i="33"/>
  <c r="CN603" i="33"/>
  <c r="CM603" i="33"/>
  <c r="BR603" i="33"/>
  <c r="DT603" i="33" s="1"/>
  <c r="BQ603" i="33"/>
  <c r="DS603" i="33" s="1"/>
  <c r="BP603" i="33"/>
  <c r="DR603" i="33" s="1"/>
  <c r="BO603" i="33"/>
  <c r="BN603" i="33"/>
  <c r="BM603" i="33"/>
  <c r="BG603" i="33"/>
  <c r="AX603" i="33"/>
  <c r="AW603" i="33"/>
  <c r="DF603" i="33" s="1"/>
  <c r="AV603" i="33"/>
  <c r="AU603" i="33"/>
  <c r="DD603" i="33" s="1"/>
  <c r="AT603" i="33"/>
  <c r="DC603" i="33" s="1"/>
  <c r="AS603" i="33"/>
  <c r="DB603" i="33" s="1"/>
  <c r="AR603" i="33"/>
  <c r="AK603" i="33"/>
  <c r="AA603" i="33"/>
  <c r="Z603" i="33"/>
  <c r="Y603" i="33"/>
  <c r="CP603" i="33" s="1"/>
  <c r="X603" i="33"/>
  <c r="CO603" i="33" s="1"/>
  <c r="W603" i="33"/>
  <c r="V603" i="33"/>
  <c r="U603" i="33"/>
  <c r="CL603" i="33" s="1"/>
  <c r="T603" i="33"/>
  <c r="L603" i="33"/>
  <c r="DF602" i="33"/>
  <c r="CO602" i="33"/>
  <c r="BR602" i="33"/>
  <c r="DT602" i="33" s="1"/>
  <c r="BP602" i="33"/>
  <c r="DR602" i="33" s="1"/>
  <c r="BO602" i="33"/>
  <c r="DQ602" i="33" s="1"/>
  <c r="BN602" i="33"/>
  <c r="DP602" i="33" s="1"/>
  <c r="BK602" i="33"/>
  <c r="BG602" i="33"/>
  <c r="AX602" i="33"/>
  <c r="AZ602" i="33" s="1"/>
  <c r="AW602" i="33"/>
  <c r="AV602" i="33"/>
  <c r="DE602" i="33" s="1"/>
  <c r="AU602" i="33"/>
  <c r="DD602" i="33" s="1"/>
  <c r="AT602" i="33"/>
  <c r="AY602" i="33" s="1"/>
  <c r="AS602" i="33"/>
  <c r="DB602" i="33" s="1"/>
  <c r="AR602" i="33"/>
  <c r="AP602" i="33"/>
  <c r="AK602" i="33"/>
  <c r="AA602" i="33"/>
  <c r="CR602" i="33" s="1"/>
  <c r="Y602" i="33"/>
  <c r="CP602" i="33" s="1"/>
  <c r="X602" i="33"/>
  <c r="W602" i="33"/>
  <c r="CN602" i="33" s="1"/>
  <c r="V602" i="33"/>
  <c r="CM602" i="33" s="1"/>
  <c r="U602" i="33"/>
  <c r="CL602" i="33" s="1"/>
  <c r="T602" i="33"/>
  <c r="R602" i="33"/>
  <c r="Z602" i="33" s="1"/>
  <c r="CQ602" i="33" s="1"/>
  <c r="L602" i="33"/>
  <c r="DT601" i="33"/>
  <c r="DP601" i="33"/>
  <c r="DD601" i="33"/>
  <c r="DC601" i="33"/>
  <c r="CM601" i="33"/>
  <c r="BR601" i="33"/>
  <c r="BP601" i="33"/>
  <c r="BO601" i="33"/>
  <c r="BN601" i="33"/>
  <c r="BK601" i="33"/>
  <c r="BG601" i="33"/>
  <c r="AX601" i="33"/>
  <c r="AV601" i="33"/>
  <c r="DE601" i="33" s="1"/>
  <c r="AU601" i="33"/>
  <c r="AT601" i="33"/>
  <c r="AS601" i="33"/>
  <c r="DB601" i="33" s="1"/>
  <c r="AP601" i="33"/>
  <c r="AK601" i="33"/>
  <c r="AA601" i="33"/>
  <c r="CR601" i="33" s="1"/>
  <c r="Z601" i="33"/>
  <c r="CQ601" i="33" s="1"/>
  <c r="Y601" i="33"/>
  <c r="X601" i="33"/>
  <c r="CO601" i="33" s="1"/>
  <c r="W601" i="33"/>
  <c r="CN601" i="33" s="1"/>
  <c r="V601" i="33"/>
  <c r="U601" i="33"/>
  <c r="T601" i="33"/>
  <c r="R601" i="33"/>
  <c r="L601" i="33"/>
  <c r="DT600" i="33"/>
  <c r="DQ600" i="33"/>
  <c r="DD600" i="33"/>
  <c r="CR600" i="33"/>
  <c r="CM600" i="33"/>
  <c r="BR600" i="33"/>
  <c r="BQ600" i="33"/>
  <c r="BP600" i="33"/>
  <c r="DR600" i="33" s="1"/>
  <c r="BO600" i="33"/>
  <c r="BS600" i="33" s="1"/>
  <c r="BN600" i="33"/>
  <c r="DP600" i="33" s="1"/>
  <c r="BM600" i="33"/>
  <c r="BK600" i="33"/>
  <c r="BG600" i="33"/>
  <c r="AX600" i="33"/>
  <c r="DG600" i="33" s="1"/>
  <c r="AV600" i="33"/>
  <c r="DE600" i="33" s="1"/>
  <c r="AU600" i="33"/>
  <c r="AT600" i="33"/>
  <c r="DC600" i="33" s="1"/>
  <c r="AS600" i="33"/>
  <c r="DB600" i="33" s="1"/>
  <c r="AR600" i="33"/>
  <c r="AP600" i="33"/>
  <c r="AK600" i="33"/>
  <c r="AA600" i="33"/>
  <c r="Z600" i="33"/>
  <c r="Y600" i="33"/>
  <c r="CP600" i="33" s="1"/>
  <c r="X600" i="33"/>
  <c r="CO600" i="33" s="1"/>
  <c r="W600" i="33"/>
  <c r="V600" i="33"/>
  <c r="U600" i="33"/>
  <c r="CL600" i="33" s="1"/>
  <c r="R600" i="33"/>
  <c r="L600" i="33"/>
  <c r="BL599" i="33"/>
  <c r="BJ599" i="33"/>
  <c r="BI599" i="33"/>
  <c r="BH599" i="33"/>
  <c r="BG599" i="33"/>
  <c r="AV599" i="33"/>
  <c r="DE599" i="33" s="1"/>
  <c r="AQ599" i="33"/>
  <c r="AO599" i="33"/>
  <c r="AN599" i="33"/>
  <c r="AM599" i="33"/>
  <c r="AL599" i="33"/>
  <c r="AK599" i="33"/>
  <c r="S599" i="33"/>
  <c r="P599" i="33"/>
  <c r="O599" i="33"/>
  <c r="N599" i="33"/>
  <c r="M599" i="33"/>
  <c r="L599" i="33"/>
  <c r="DT598" i="33"/>
  <c r="DE598" i="33"/>
  <c r="DD598" i="33"/>
  <c r="CQ598" i="33"/>
  <c r="CP598" i="33"/>
  <c r="CL598" i="33"/>
  <c r="BR598" i="33"/>
  <c r="BQ598" i="33"/>
  <c r="DS598" i="33" s="1"/>
  <c r="BP598" i="33"/>
  <c r="DR598" i="33" s="1"/>
  <c r="BO598" i="33"/>
  <c r="DQ598" i="33" s="1"/>
  <c r="BN598" i="33"/>
  <c r="DP598" i="33" s="1"/>
  <c r="BM598" i="33"/>
  <c r="BG598" i="33"/>
  <c r="AX598" i="33"/>
  <c r="DG598" i="33" s="1"/>
  <c r="AW598" i="33"/>
  <c r="AV598" i="33"/>
  <c r="AU598" i="33"/>
  <c r="AT598" i="33"/>
  <c r="DC598" i="33" s="1"/>
  <c r="AS598" i="33"/>
  <c r="DB598" i="33" s="1"/>
  <c r="AR598" i="33"/>
  <c r="AK598" i="33"/>
  <c r="AA598" i="33"/>
  <c r="CR598" i="33" s="1"/>
  <c r="Z598" i="33"/>
  <c r="Y598" i="33"/>
  <c r="X598" i="33"/>
  <c r="CO598" i="33" s="1"/>
  <c r="W598" i="33"/>
  <c r="CN598" i="33" s="1"/>
  <c r="V598" i="33"/>
  <c r="CM598" i="33" s="1"/>
  <c r="U598" i="33"/>
  <c r="T598" i="33"/>
  <c r="L598" i="33"/>
  <c r="DR597" i="33"/>
  <c r="DQ597" i="33"/>
  <c r="DE597" i="33"/>
  <c r="CN597" i="33"/>
  <c r="BR597" i="33"/>
  <c r="DT597" i="33" s="1"/>
  <c r="BQ597" i="33"/>
  <c r="DS597" i="33" s="1"/>
  <c r="BP597" i="33"/>
  <c r="BO597" i="33"/>
  <c r="BS597" i="33" s="1"/>
  <c r="BN597" i="33"/>
  <c r="DP597" i="33" s="1"/>
  <c r="BM597" i="33"/>
  <c r="BK597" i="33"/>
  <c r="BG597" i="33"/>
  <c r="AX597" i="33"/>
  <c r="DG597" i="33" s="1"/>
  <c r="AV597" i="33"/>
  <c r="AU597" i="33"/>
  <c r="DD597" i="33" s="1"/>
  <c r="AT597" i="33"/>
  <c r="DC597" i="33" s="1"/>
  <c r="AS597" i="33"/>
  <c r="DB597" i="33" s="1"/>
  <c r="AR597" i="33"/>
  <c r="AP597" i="33"/>
  <c r="AW597" i="33" s="1"/>
  <c r="DF597" i="33" s="1"/>
  <c r="AK597" i="33"/>
  <c r="AA597" i="33"/>
  <c r="CR597" i="33" s="1"/>
  <c r="Y597" i="33"/>
  <c r="CP597" i="33" s="1"/>
  <c r="X597" i="33"/>
  <c r="CO597" i="33" s="1"/>
  <c r="W597" i="33"/>
  <c r="V597" i="33"/>
  <c r="CM597" i="33" s="1"/>
  <c r="U597" i="33"/>
  <c r="CL597" i="33" s="1"/>
  <c r="R597" i="33"/>
  <c r="L597" i="33"/>
  <c r="DR596" i="33"/>
  <c r="BS596" i="33"/>
  <c r="BR596" i="33"/>
  <c r="DT596" i="33" s="1"/>
  <c r="BP596" i="33"/>
  <c r="BO596" i="33"/>
  <c r="DQ596" i="33" s="1"/>
  <c r="BN596" i="33"/>
  <c r="DP596" i="33" s="1"/>
  <c r="BK596" i="33"/>
  <c r="BQ596" i="33" s="1"/>
  <c r="DS596" i="33" s="1"/>
  <c r="BG596" i="33"/>
  <c r="AX596" i="33"/>
  <c r="DG596" i="33" s="1"/>
  <c r="AW596" i="33"/>
  <c r="AV596" i="33"/>
  <c r="DE596" i="33" s="1"/>
  <c r="AU596" i="33"/>
  <c r="DD596" i="33" s="1"/>
  <c r="AT596" i="33"/>
  <c r="AS596" i="33"/>
  <c r="DB596" i="33" s="1"/>
  <c r="AR596" i="33"/>
  <c r="AP596" i="33"/>
  <c r="AK596" i="33"/>
  <c r="AA596" i="33"/>
  <c r="CR596" i="33" s="1"/>
  <c r="Y596" i="33"/>
  <c r="CP596" i="33" s="1"/>
  <c r="X596" i="33"/>
  <c r="CO596" i="33" s="1"/>
  <c r="W596" i="33"/>
  <c r="CN596" i="33" s="1"/>
  <c r="V596" i="33"/>
  <c r="CM596" i="33" s="1"/>
  <c r="U596" i="33"/>
  <c r="CL596" i="33" s="1"/>
  <c r="T596" i="33"/>
  <c r="R596" i="33"/>
  <c r="Z596" i="33" s="1"/>
  <c r="CQ596" i="33" s="1"/>
  <c r="L596" i="33"/>
  <c r="DT595" i="33"/>
  <c r="DP595" i="33"/>
  <c r="DG595" i="33"/>
  <c r="DC595" i="33"/>
  <c r="CL595" i="33"/>
  <c r="BR595" i="33"/>
  <c r="BP595" i="33"/>
  <c r="DR595" i="33" s="1"/>
  <c r="BO595" i="33"/>
  <c r="BN595" i="33"/>
  <c r="BK595" i="33"/>
  <c r="BG595" i="33"/>
  <c r="AX595" i="33"/>
  <c r="AZ595" i="33" s="1"/>
  <c r="AW595" i="33"/>
  <c r="DF595" i="33" s="1"/>
  <c r="AV595" i="33"/>
  <c r="DE595" i="33" s="1"/>
  <c r="AU595" i="33"/>
  <c r="DD595" i="33" s="1"/>
  <c r="AT595" i="33"/>
  <c r="AY595" i="33" s="1"/>
  <c r="AS595" i="33"/>
  <c r="DB595" i="33" s="1"/>
  <c r="AP595" i="33"/>
  <c r="AR595" i="33" s="1"/>
  <c r="AK595" i="33"/>
  <c r="AA595" i="33"/>
  <c r="CR595" i="33" s="1"/>
  <c r="Z595" i="33"/>
  <c r="CQ595" i="33" s="1"/>
  <c r="Y595" i="33"/>
  <c r="CP595" i="33" s="1"/>
  <c r="X595" i="33"/>
  <c r="CO595" i="33" s="1"/>
  <c r="W595" i="33"/>
  <c r="CN595" i="33" s="1"/>
  <c r="V595" i="33"/>
  <c r="CM595" i="33" s="1"/>
  <c r="U595" i="33"/>
  <c r="T595" i="33"/>
  <c r="R595" i="33"/>
  <c r="L595" i="33"/>
  <c r="DT594" i="33"/>
  <c r="DQ594" i="33"/>
  <c r="DP594" i="33"/>
  <c r="DD594" i="33"/>
  <c r="BR594" i="33"/>
  <c r="BQ594" i="33"/>
  <c r="DS594" i="33" s="1"/>
  <c r="BP594" i="33"/>
  <c r="DR594" i="33" s="1"/>
  <c r="BO594" i="33"/>
  <c r="BN594" i="33"/>
  <c r="BM594" i="33"/>
  <c r="BK594" i="33"/>
  <c r="BG594" i="33"/>
  <c r="AX594" i="33"/>
  <c r="DG594" i="33" s="1"/>
  <c r="AV594" i="33"/>
  <c r="DE594" i="33" s="1"/>
  <c r="AU594" i="33"/>
  <c r="AT594" i="33"/>
  <c r="DC594" i="33" s="1"/>
  <c r="AS594" i="33"/>
  <c r="DB594" i="33" s="1"/>
  <c r="AP594" i="33"/>
  <c r="AK594" i="33"/>
  <c r="AA594" i="33"/>
  <c r="CR594" i="33" s="1"/>
  <c r="Z594" i="33"/>
  <c r="CQ594" i="33" s="1"/>
  <c r="Y594" i="33"/>
  <c r="CP594" i="33" s="1"/>
  <c r="X594" i="33"/>
  <c r="CO594" i="33" s="1"/>
  <c r="W594" i="33"/>
  <c r="CN594" i="33" s="1"/>
  <c r="V594" i="33"/>
  <c r="U594" i="33"/>
  <c r="CL594" i="33" s="1"/>
  <c r="R594" i="33"/>
  <c r="T594" i="33" s="1"/>
  <c r="L594" i="33"/>
  <c r="DR593" i="33"/>
  <c r="DQ593" i="33"/>
  <c r="DE593" i="33"/>
  <c r="CN593" i="33"/>
  <c r="BR593" i="33"/>
  <c r="DT593" i="33" s="1"/>
  <c r="BQ593" i="33"/>
  <c r="DS593" i="33" s="1"/>
  <c r="BP593" i="33"/>
  <c r="BO593" i="33"/>
  <c r="BS593" i="33" s="1"/>
  <c r="BN593" i="33"/>
  <c r="DP593" i="33" s="1"/>
  <c r="BM593" i="33"/>
  <c r="BK593" i="33"/>
  <c r="BG593" i="33"/>
  <c r="AX593" i="33"/>
  <c r="DG593" i="33" s="1"/>
  <c r="AV593" i="33"/>
  <c r="AU593" i="33"/>
  <c r="DD593" i="33" s="1"/>
  <c r="AT593" i="33"/>
  <c r="DC593" i="33" s="1"/>
  <c r="AS593" i="33"/>
  <c r="DB593" i="33" s="1"/>
  <c r="AR593" i="33"/>
  <c r="AP593" i="33"/>
  <c r="AW593" i="33" s="1"/>
  <c r="AK593" i="33"/>
  <c r="AA593" i="33"/>
  <c r="CR593" i="33" s="1"/>
  <c r="Y593" i="33"/>
  <c r="CP593" i="33" s="1"/>
  <c r="X593" i="33"/>
  <c r="CO593" i="33" s="1"/>
  <c r="W593" i="33"/>
  <c r="V593" i="33"/>
  <c r="CM593" i="33" s="1"/>
  <c r="U593" i="33"/>
  <c r="CL593" i="33" s="1"/>
  <c r="R593" i="33"/>
  <c r="L593" i="33"/>
  <c r="DR592" i="33"/>
  <c r="DB592" i="33"/>
  <c r="BR592" i="33"/>
  <c r="DT592" i="33" s="1"/>
  <c r="BP592" i="33"/>
  <c r="BO592" i="33"/>
  <c r="DQ592" i="33" s="1"/>
  <c r="BN592" i="33"/>
  <c r="DP592" i="33" s="1"/>
  <c r="BK592" i="33"/>
  <c r="BQ592" i="33" s="1"/>
  <c r="DS592" i="33" s="1"/>
  <c r="BG592" i="33"/>
  <c r="AX592" i="33"/>
  <c r="DG592" i="33" s="1"/>
  <c r="AW592" i="33"/>
  <c r="AZ592" i="33" s="1"/>
  <c r="AV592" i="33"/>
  <c r="DE592" i="33" s="1"/>
  <c r="AU592" i="33"/>
  <c r="DD592" i="33" s="1"/>
  <c r="AT592" i="33"/>
  <c r="AY592" i="33" s="1"/>
  <c r="AS592" i="33"/>
  <c r="AR592" i="33"/>
  <c r="AP592" i="33"/>
  <c r="AK592" i="33"/>
  <c r="AA592" i="33"/>
  <c r="CR592" i="33" s="1"/>
  <c r="Y592" i="33"/>
  <c r="CP592" i="33" s="1"/>
  <c r="X592" i="33"/>
  <c r="CO592" i="33" s="1"/>
  <c r="W592" i="33"/>
  <c r="CN592" i="33" s="1"/>
  <c r="V592" i="33"/>
  <c r="CM592" i="33" s="1"/>
  <c r="U592" i="33"/>
  <c r="CL592" i="33" s="1"/>
  <c r="T592" i="33"/>
  <c r="R592" i="33"/>
  <c r="Z592" i="33" s="1"/>
  <c r="CQ592" i="33" s="1"/>
  <c r="L592" i="33"/>
  <c r="DG591" i="33"/>
  <c r="DC591" i="33"/>
  <c r="CL591" i="33"/>
  <c r="BR591" i="33"/>
  <c r="DT591" i="33" s="1"/>
  <c r="BP591" i="33"/>
  <c r="DR591" i="33" s="1"/>
  <c r="BO591" i="33"/>
  <c r="BN591" i="33"/>
  <c r="DP591" i="33" s="1"/>
  <c r="BK591" i="33"/>
  <c r="BG591" i="33"/>
  <c r="AX591" i="33"/>
  <c r="AZ591" i="33" s="1"/>
  <c r="AW591" i="33"/>
  <c r="DF591" i="33" s="1"/>
  <c r="AV591" i="33"/>
  <c r="DE591" i="33" s="1"/>
  <c r="AU591" i="33"/>
  <c r="DD591" i="33" s="1"/>
  <c r="AT591" i="33"/>
  <c r="AY591" i="33" s="1"/>
  <c r="AS591" i="33"/>
  <c r="DB591" i="33" s="1"/>
  <c r="AP591" i="33"/>
  <c r="AR591" i="33" s="1"/>
  <c r="AK591" i="33"/>
  <c r="AA591" i="33"/>
  <c r="CR591" i="33" s="1"/>
  <c r="Z591" i="33"/>
  <c r="CQ591" i="33" s="1"/>
  <c r="Y591" i="33"/>
  <c r="CP591" i="33" s="1"/>
  <c r="X591" i="33"/>
  <c r="CO591" i="33" s="1"/>
  <c r="W591" i="33"/>
  <c r="CN591" i="33" s="1"/>
  <c r="V591" i="33"/>
  <c r="CM591" i="33" s="1"/>
  <c r="U591" i="33"/>
  <c r="T591" i="33"/>
  <c r="R591" i="33"/>
  <c r="L591" i="33"/>
  <c r="DT590" i="33"/>
  <c r="DP590" i="33"/>
  <c r="CQ590" i="33"/>
  <c r="CM590" i="33"/>
  <c r="BR590" i="33"/>
  <c r="BQ590" i="33"/>
  <c r="DS590" i="33" s="1"/>
  <c r="BP590" i="33"/>
  <c r="DR590" i="33" s="1"/>
  <c r="BO590" i="33"/>
  <c r="BS590" i="33" s="1"/>
  <c r="BN590" i="33"/>
  <c r="BM590" i="33"/>
  <c r="BK590" i="33"/>
  <c r="BG590" i="33"/>
  <c r="AX590" i="33"/>
  <c r="DG590" i="33" s="1"/>
  <c r="AV590" i="33"/>
  <c r="DE590" i="33" s="1"/>
  <c r="AU590" i="33"/>
  <c r="AT590" i="33"/>
  <c r="DC590" i="33" s="1"/>
  <c r="AS590" i="33"/>
  <c r="DB590" i="33" s="1"/>
  <c r="AP590" i="33"/>
  <c r="AK590" i="33"/>
  <c r="AA590" i="33"/>
  <c r="CR590" i="33" s="1"/>
  <c r="Z590" i="33"/>
  <c r="Y590" i="33"/>
  <c r="CP590" i="33" s="1"/>
  <c r="X590" i="33"/>
  <c r="CO590" i="33" s="1"/>
  <c r="W590" i="33"/>
  <c r="CN590" i="33" s="1"/>
  <c r="V590" i="33"/>
  <c r="AB590" i="33" s="1"/>
  <c r="U590" i="33"/>
  <c r="CL590" i="33" s="1"/>
  <c r="T590" i="33"/>
  <c r="R590" i="33"/>
  <c r="L590" i="33"/>
  <c r="DQ589" i="33"/>
  <c r="BR589" i="33"/>
  <c r="DT589" i="33" s="1"/>
  <c r="BQ589" i="33"/>
  <c r="DS589" i="33" s="1"/>
  <c r="BP589" i="33"/>
  <c r="DR589" i="33" s="1"/>
  <c r="BO589" i="33"/>
  <c r="BN589" i="33"/>
  <c r="DP589" i="33" s="1"/>
  <c r="BM589" i="33"/>
  <c r="BK589" i="33"/>
  <c r="BG589" i="33"/>
  <c r="AZ589" i="33"/>
  <c r="AX589" i="33"/>
  <c r="DG589" i="33" s="1"/>
  <c r="AV589" i="33"/>
  <c r="DE589" i="33" s="1"/>
  <c r="AU589" i="33"/>
  <c r="DD589" i="33" s="1"/>
  <c r="AT589" i="33"/>
  <c r="DC589" i="33" s="1"/>
  <c r="AS589" i="33"/>
  <c r="DB589" i="33" s="1"/>
  <c r="AR589" i="33"/>
  <c r="AP589" i="33"/>
  <c r="AW589" i="33" s="1"/>
  <c r="DF589" i="33" s="1"/>
  <c r="AK589" i="33"/>
  <c r="AA589" i="33"/>
  <c r="CR589" i="33" s="1"/>
  <c r="Y589" i="33"/>
  <c r="CP589" i="33" s="1"/>
  <c r="X589" i="33"/>
  <c r="CO589" i="33" s="1"/>
  <c r="W589" i="33"/>
  <c r="V589" i="33"/>
  <c r="CM589" i="33" s="1"/>
  <c r="U589" i="33"/>
  <c r="CL589" i="33" s="1"/>
  <c r="R589" i="33"/>
  <c r="L589" i="33"/>
  <c r="DR588" i="33"/>
  <c r="BR588" i="33"/>
  <c r="DT588" i="33" s="1"/>
  <c r="BP588" i="33"/>
  <c r="BO588" i="33"/>
  <c r="BN588" i="33"/>
  <c r="DP588" i="33" s="1"/>
  <c r="BK588" i="33"/>
  <c r="BQ588" i="33" s="1"/>
  <c r="DS588" i="33" s="1"/>
  <c r="BG588" i="33"/>
  <c r="AX588" i="33"/>
  <c r="DG588" i="33" s="1"/>
  <c r="AW588" i="33"/>
  <c r="AZ588" i="33" s="1"/>
  <c r="AV588" i="33"/>
  <c r="DE588" i="33" s="1"/>
  <c r="AU588" i="33"/>
  <c r="DD588" i="33" s="1"/>
  <c r="AT588" i="33"/>
  <c r="AY588" i="33" s="1"/>
  <c r="AS588" i="33"/>
  <c r="DB588" i="33" s="1"/>
  <c r="AR588" i="33"/>
  <c r="AP588" i="33"/>
  <c r="AK588" i="33"/>
  <c r="AA588" i="33"/>
  <c r="CR588" i="33" s="1"/>
  <c r="Y588" i="33"/>
  <c r="CP588" i="33" s="1"/>
  <c r="X588" i="33"/>
  <c r="AB588" i="33" s="1"/>
  <c r="W588" i="33"/>
  <c r="CN588" i="33" s="1"/>
  <c r="V588" i="33"/>
  <c r="CM588" i="33" s="1"/>
  <c r="U588" i="33"/>
  <c r="CL588" i="33" s="1"/>
  <c r="T588" i="33"/>
  <c r="R588" i="33"/>
  <c r="Z588" i="33" s="1"/>
  <c r="CQ588" i="33" s="1"/>
  <c r="L588" i="33"/>
  <c r="DG587" i="33"/>
  <c r="BR587" i="33"/>
  <c r="DT587" i="33" s="1"/>
  <c r="BP587" i="33"/>
  <c r="DR587" i="33" s="1"/>
  <c r="BO587" i="33"/>
  <c r="BN587" i="33"/>
  <c r="DP587" i="33" s="1"/>
  <c r="BK587" i="33"/>
  <c r="BG587" i="33"/>
  <c r="AX587" i="33"/>
  <c r="AZ587" i="33" s="1"/>
  <c r="AW587" i="33"/>
  <c r="DF587" i="33" s="1"/>
  <c r="AV587" i="33"/>
  <c r="DE587" i="33" s="1"/>
  <c r="AU587" i="33"/>
  <c r="DD587" i="33" s="1"/>
  <c r="AT587" i="33"/>
  <c r="AY587" i="33" s="1"/>
  <c r="AS587" i="33"/>
  <c r="DB587" i="33" s="1"/>
  <c r="AP587" i="33"/>
  <c r="AR587" i="33" s="1"/>
  <c r="AK587" i="33"/>
  <c r="AA587" i="33"/>
  <c r="CR587" i="33" s="1"/>
  <c r="Z587" i="33"/>
  <c r="CQ587" i="33" s="1"/>
  <c r="Y587" i="33"/>
  <c r="CP587" i="33" s="1"/>
  <c r="X587" i="33"/>
  <c r="CO587" i="33" s="1"/>
  <c r="W587" i="33"/>
  <c r="CN587" i="33" s="1"/>
  <c r="V587" i="33"/>
  <c r="CM587" i="33" s="1"/>
  <c r="U587" i="33"/>
  <c r="CL587" i="33" s="1"/>
  <c r="T587" i="33"/>
  <c r="R587" i="33"/>
  <c r="L587" i="33"/>
  <c r="DT586" i="33"/>
  <c r="DP586" i="33"/>
  <c r="CM586" i="33"/>
  <c r="BR586" i="33"/>
  <c r="BQ586" i="33"/>
  <c r="DS586" i="33" s="1"/>
  <c r="BP586" i="33"/>
  <c r="DR586" i="33" s="1"/>
  <c r="BO586" i="33"/>
  <c r="BS586" i="33" s="1"/>
  <c r="BN586" i="33"/>
  <c r="BM586" i="33"/>
  <c r="BK586" i="33"/>
  <c r="BG586" i="33"/>
  <c r="AX586" i="33"/>
  <c r="DG586" i="33" s="1"/>
  <c r="AV586" i="33"/>
  <c r="DE586" i="33" s="1"/>
  <c r="AU586" i="33"/>
  <c r="AT586" i="33"/>
  <c r="DC586" i="33" s="1"/>
  <c r="AS586" i="33"/>
  <c r="DB586" i="33" s="1"/>
  <c r="AP586" i="33"/>
  <c r="AK586" i="33"/>
  <c r="AA586" i="33"/>
  <c r="CR586" i="33" s="1"/>
  <c r="Z586" i="33"/>
  <c r="CQ586" i="33" s="1"/>
  <c r="Y586" i="33"/>
  <c r="CP586" i="33" s="1"/>
  <c r="X586" i="33"/>
  <c r="CO586" i="33" s="1"/>
  <c r="W586" i="33"/>
  <c r="CN586" i="33" s="1"/>
  <c r="V586" i="33"/>
  <c r="AB586" i="33" s="1"/>
  <c r="U586" i="33"/>
  <c r="CL586" i="33" s="1"/>
  <c r="T586" i="33"/>
  <c r="R586" i="33"/>
  <c r="L586" i="33"/>
  <c r="DQ585" i="33"/>
  <c r="DE585" i="33"/>
  <c r="CN585" i="33"/>
  <c r="BR585" i="33"/>
  <c r="DT585" i="33" s="1"/>
  <c r="BQ585" i="33"/>
  <c r="DS585" i="33" s="1"/>
  <c r="BP585" i="33"/>
  <c r="DR585" i="33" s="1"/>
  <c r="BO585" i="33"/>
  <c r="BS585" i="33" s="1"/>
  <c r="BN585" i="33"/>
  <c r="DP585" i="33" s="1"/>
  <c r="BM585" i="33"/>
  <c r="BK585" i="33"/>
  <c r="BG585" i="33"/>
  <c r="AX585" i="33"/>
  <c r="DG585" i="33" s="1"/>
  <c r="AV585" i="33"/>
  <c r="AU585" i="33"/>
  <c r="DD585" i="33" s="1"/>
  <c r="AT585" i="33"/>
  <c r="DC585" i="33" s="1"/>
  <c r="AS585" i="33"/>
  <c r="DB585" i="33" s="1"/>
  <c r="AR585" i="33"/>
  <c r="AP585" i="33"/>
  <c r="AW585" i="33" s="1"/>
  <c r="DF585" i="33" s="1"/>
  <c r="AK585" i="33"/>
  <c r="AA585" i="33"/>
  <c r="CR585" i="33" s="1"/>
  <c r="Y585" i="33"/>
  <c r="CP585" i="33" s="1"/>
  <c r="X585" i="33"/>
  <c r="CO585" i="33" s="1"/>
  <c r="W585" i="33"/>
  <c r="V585" i="33"/>
  <c r="CM585" i="33" s="1"/>
  <c r="U585" i="33"/>
  <c r="CL585" i="33" s="1"/>
  <c r="R585" i="33"/>
  <c r="L585" i="33"/>
  <c r="DR584" i="33"/>
  <c r="BS584" i="33"/>
  <c r="BR584" i="33"/>
  <c r="DT584" i="33" s="1"/>
  <c r="BP584" i="33"/>
  <c r="BO584" i="33"/>
  <c r="DQ584" i="33" s="1"/>
  <c r="BN584" i="33"/>
  <c r="DP584" i="33" s="1"/>
  <c r="BK584" i="33"/>
  <c r="BQ584" i="33" s="1"/>
  <c r="DS584" i="33" s="1"/>
  <c r="BG584" i="33"/>
  <c r="AX584" i="33"/>
  <c r="DG584" i="33" s="1"/>
  <c r="AW584" i="33"/>
  <c r="AV584" i="33"/>
  <c r="DE584" i="33" s="1"/>
  <c r="AU584" i="33"/>
  <c r="DD584" i="33" s="1"/>
  <c r="AT584" i="33"/>
  <c r="AS584" i="33"/>
  <c r="DB584" i="33" s="1"/>
  <c r="AR584" i="33"/>
  <c r="AP584" i="33"/>
  <c r="AK584" i="33"/>
  <c r="AA584" i="33"/>
  <c r="CR584" i="33" s="1"/>
  <c r="Y584" i="33"/>
  <c r="CP584" i="33" s="1"/>
  <c r="X584" i="33"/>
  <c r="CO584" i="33" s="1"/>
  <c r="W584" i="33"/>
  <c r="CN584" i="33" s="1"/>
  <c r="V584" i="33"/>
  <c r="CM584" i="33" s="1"/>
  <c r="U584" i="33"/>
  <c r="CL584" i="33" s="1"/>
  <c r="T584" i="33"/>
  <c r="R584" i="33"/>
  <c r="Z584" i="33" s="1"/>
  <c r="CQ584" i="33" s="1"/>
  <c r="L584" i="33"/>
  <c r="DC583" i="33"/>
  <c r="BR583" i="33"/>
  <c r="DT583" i="33" s="1"/>
  <c r="BP583" i="33"/>
  <c r="BO583" i="33"/>
  <c r="BN583" i="33"/>
  <c r="DP583" i="33" s="1"/>
  <c r="BK583" i="33"/>
  <c r="BG583" i="33"/>
  <c r="AX583" i="33"/>
  <c r="AZ583" i="33" s="1"/>
  <c r="AW583" i="33"/>
  <c r="DF583" i="33" s="1"/>
  <c r="AV583" i="33"/>
  <c r="DE583" i="33" s="1"/>
  <c r="AU583" i="33"/>
  <c r="DD583" i="33" s="1"/>
  <c r="AT583" i="33"/>
  <c r="AY583" i="33" s="1"/>
  <c r="AS583" i="33"/>
  <c r="DB583" i="33" s="1"/>
  <c r="AP583" i="33"/>
  <c r="AR583" i="33" s="1"/>
  <c r="AK583" i="33"/>
  <c r="AA583" i="33"/>
  <c r="CR583" i="33" s="1"/>
  <c r="Y583" i="33"/>
  <c r="CP583" i="33" s="1"/>
  <c r="X583" i="33"/>
  <c r="CO583" i="33" s="1"/>
  <c r="W583" i="33"/>
  <c r="CN583" i="33" s="1"/>
  <c r="V583" i="33"/>
  <c r="CM583" i="33" s="1"/>
  <c r="U583" i="33"/>
  <c r="CL583" i="33" s="1"/>
  <c r="T583" i="33"/>
  <c r="R583" i="33"/>
  <c r="Z583" i="33" s="1"/>
  <c r="CQ583" i="33" s="1"/>
  <c r="L583" i="33"/>
  <c r="DT582" i="33"/>
  <c r="DP582" i="33"/>
  <c r="DD582" i="33"/>
  <c r="BR582" i="33"/>
  <c r="BQ582" i="33"/>
  <c r="DS582" i="33" s="1"/>
  <c r="BP582" i="33"/>
  <c r="DR582" i="33" s="1"/>
  <c r="BO582" i="33"/>
  <c r="BN582" i="33"/>
  <c r="BM582" i="33"/>
  <c r="BK582" i="33"/>
  <c r="BG582" i="33"/>
  <c r="AX582" i="33"/>
  <c r="DG582" i="33" s="1"/>
  <c r="AV582" i="33"/>
  <c r="DE582" i="33" s="1"/>
  <c r="AU582" i="33"/>
  <c r="AT582" i="33"/>
  <c r="DC582" i="33" s="1"/>
  <c r="AS582" i="33"/>
  <c r="DB582" i="33" s="1"/>
  <c r="AP582" i="33"/>
  <c r="AK582" i="33"/>
  <c r="AA582" i="33"/>
  <c r="CR582" i="33" s="1"/>
  <c r="Z582" i="33"/>
  <c r="CQ582" i="33" s="1"/>
  <c r="Y582" i="33"/>
  <c r="CP582" i="33" s="1"/>
  <c r="X582" i="33"/>
  <c r="CO582" i="33" s="1"/>
  <c r="W582" i="33"/>
  <c r="CN582" i="33" s="1"/>
  <c r="V582" i="33"/>
  <c r="U582" i="33"/>
  <c r="CL582" i="33" s="1"/>
  <c r="R582" i="33"/>
  <c r="T582" i="33" s="1"/>
  <c r="L582" i="33"/>
  <c r="DQ581" i="33"/>
  <c r="BR581" i="33"/>
  <c r="DT581" i="33" s="1"/>
  <c r="BP581" i="33"/>
  <c r="DR581" i="33" s="1"/>
  <c r="BO581" i="33"/>
  <c r="BN581" i="33"/>
  <c r="DP581" i="33" s="1"/>
  <c r="BM581" i="33"/>
  <c r="BK581" i="33"/>
  <c r="BQ581" i="33" s="1"/>
  <c r="DS581" i="33" s="1"/>
  <c r="BG581" i="33"/>
  <c r="AX581" i="33"/>
  <c r="DG581" i="33" s="1"/>
  <c r="AV581" i="33"/>
  <c r="DE581" i="33" s="1"/>
  <c r="AU581" i="33"/>
  <c r="DD581" i="33" s="1"/>
  <c r="AT581" i="33"/>
  <c r="DC581" i="33" s="1"/>
  <c r="AS581" i="33"/>
  <c r="DB581" i="33" s="1"/>
  <c r="AR581" i="33"/>
  <c r="AP581" i="33"/>
  <c r="AW581" i="33" s="1"/>
  <c r="DF581" i="33" s="1"/>
  <c r="AK581" i="33"/>
  <c r="AA581" i="33"/>
  <c r="Y581" i="33"/>
  <c r="CP581" i="33" s="1"/>
  <c r="X581" i="33"/>
  <c r="CO581" i="33" s="1"/>
  <c r="W581" i="33"/>
  <c r="CN581" i="33" s="1"/>
  <c r="V581" i="33"/>
  <c r="CM581" i="33" s="1"/>
  <c r="U581" i="33"/>
  <c r="CL581" i="33" s="1"/>
  <c r="R581" i="33"/>
  <c r="L581" i="33"/>
  <c r="DR580" i="33"/>
  <c r="BS580" i="33"/>
  <c r="BR580" i="33"/>
  <c r="DT580" i="33" s="1"/>
  <c r="BP580" i="33"/>
  <c r="BO580" i="33"/>
  <c r="DQ580" i="33" s="1"/>
  <c r="BN580" i="33"/>
  <c r="DP580" i="33" s="1"/>
  <c r="BK580" i="33"/>
  <c r="BQ580" i="33" s="1"/>
  <c r="DS580" i="33" s="1"/>
  <c r="BG580" i="33"/>
  <c r="AX580" i="33"/>
  <c r="AW580" i="33"/>
  <c r="DF580" i="33" s="1"/>
  <c r="AV580" i="33"/>
  <c r="DE580" i="33" s="1"/>
  <c r="AU580" i="33"/>
  <c r="DD580" i="33" s="1"/>
  <c r="AT580" i="33"/>
  <c r="AS580" i="33"/>
  <c r="AP580" i="33"/>
  <c r="AR580" i="33" s="1"/>
  <c r="AK580" i="33"/>
  <c r="AA580" i="33"/>
  <c r="CR580" i="33" s="1"/>
  <c r="Y580" i="33"/>
  <c r="CP580" i="33" s="1"/>
  <c r="X580" i="33"/>
  <c r="CO580" i="33" s="1"/>
  <c r="W580" i="33"/>
  <c r="CN580" i="33" s="1"/>
  <c r="V580" i="33"/>
  <c r="CM580" i="33" s="1"/>
  <c r="U580" i="33"/>
  <c r="CL580" i="33" s="1"/>
  <c r="T580" i="33"/>
  <c r="R580" i="33"/>
  <c r="Z580" i="33" s="1"/>
  <c r="CQ580" i="33" s="1"/>
  <c r="L580" i="33"/>
  <c r="BR579" i="33"/>
  <c r="DT579" i="33" s="1"/>
  <c r="BP579" i="33"/>
  <c r="DR579" i="33" s="1"/>
  <c r="BO579" i="33"/>
  <c r="BN579" i="33"/>
  <c r="DP579" i="33" s="1"/>
  <c r="BK579" i="33"/>
  <c r="BK578" i="33" s="1"/>
  <c r="BG579" i="33"/>
  <c r="AX579" i="33"/>
  <c r="AV579" i="33"/>
  <c r="DE579" i="33" s="1"/>
  <c r="AU579" i="33"/>
  <c r="DD579" i="33" s="1"/>
  <c r="AT579" i="33"/>
  <c r="AS579" i="33"/>
  <c r="DB579" i="33" s="1"/>
  <c r="AP579" i="33"/>
  <c r="AW579" i="33" s="1"/>
  <c r="DF579" i="33" s="1"/>
  <c r="AK579" i="33"/>
  <c r="AA579" i="33"/>
  <c r="CR579" i="33" s="1"/>
  <c r="Y579" i="33"/>
  <c r="X579" i="33"/>
  <c r="CO579" i="33" s="1"/>
  <c r="W579" i="33"/>
  <c r="CN579" i="33" s="1"/>
  <c r="V579" i="33"/>
  <c r="U579" i="33"/>
  <c r="T579" i="33"/>
  <c r="R579" i="33"/>
  <c r="Z579" i="33" s="1"/>
  <c r="CQ579" i="33" s="1"/>
  <c r="L579" i="33"/>
  <c r="BR578" i="33"/>
  <c r="DT578" i="33" s="1"/>
  <c r="BL578" i="33"/>
  <c r="BJ578" i="33"/>
  <c r="BI578" i="33"/>
  <c r="BM578" i="33" s="1"/>
  <c r="BH578" i="33"/>
  <c r="BG578" i="33"/>
  <c r="AV578" i="33"/>
  <c r="DE578" i="33" s="1"/>
  <c r="AT578" i="33"/>
  <c r="AQ578" i="33"/>
  <c r="AO578" i="33"/>
  <c r="AN578" i="33"/>
  <c r="AM578" i="33"/>
  <c r="AL578" i="33"/>
  <c r="AK578" i="33"/>
  <c r="X578" i="33"/>
  <c r="CO578" i="33" s="1"/>
  <c r="S578" i="33"/>
  <c r="Q578" i="33"/>
  <c r="P578" i="33"/>
  <c r="O578" i="33"/>
  <c r="N578" i="33"/>
  <c r="M578" i="33"/>
  <c r="L578" i="33"/>
  <c r="DQ577" i="33"/>
  <c r="DE577" i="33"/>
  <c r="CR577" i="33"/>
  <c r="CQ577" i="33"/>
  <c r="CN577" i="33"/>
  <c r="CM577" i="33"/>
  <c r="BR577" i="33"/>
  <c r="DT577" i="33" s="1"/>
  <c r="BQ577" i="33"/>
  <c r="DS577" i="33" s="1"/>
  <c r="BP577" i="33"/>
  <c r="DR577" i="33" s="1"/>
  <c r="BO577" i="33"/>
  <c r="BS577" i="33" s="1"/>
  <c r="BN577" i="33"/>
  <c r="DP577" i="33" s="1"/>
  <c r="BM577" i="33"/>
  <c r="BG577" i="33"/>
  <c r="AX577" i="33"/>
  <c r="DG577" i="33" s="1"/>
  <c r="AW577" i="33"/>
  <c r="DF577" i="33" s="1"/>
  <c r="AV577" i="33"/>
  <c r="AU577" i="33"/>
  <c r="DD577" i="33" s="1"/>
  <c r="AT577" i="33"/>
  <c r="DC577" i="33" s="1"/>
  <c r="AS577" i="33"/>
  <c r="DB577" i="33" s="1"/>
  <c r="AR577" i="33"/>
  <c r="AK577" i="33"/>
  <c r="AA577" i="33"/>
  <c r="Z577" i="33"/>
  <c r="Y577" i="33"/>
  <c r="CP577" i="33" s="1"/>
  <c r="X577" i="33"/>
  <c r="AB577" i="33" s="1"/>
  <c r="W577" i="33"/>
  <c r="V577" i="33"/>
  <c r="U577" i="33"/>
  <c r="CL577" i="33" s="1"/>
  <c r="T577" i="33"/>
  <c r="L577" i="33"/>
  <c r="DG576" i="33"/>
  <c r="DC576" i="33"/>
  <c r="CL576" i="33"/>
  <c r="BR576" i="33"/>
  <c r="DT576" i="33" s="1"/>
  <c r="BP576" i="33"/>
  <c r="DR576" i="33" s="1"/>
  <c r="BO576" i="33"/>
  <c r="BN576" i="33"/>
  <c r="DP576" i="33" s="1"/>
  <c r="BK576" i="33"/>
  <c r="BG576" i="33"/>
  <c r="AX576" i="33"/>
  <c r="AZ576" i="33" s="1"/>
  <c r="AW576" i="33"/>
  <c r="DF576" i="33" s="1"/>
  <c r="AV576" i="33"/>
  <c r="DE576" i="33" s="1"/>
  <c r="AU576" i="33"/>
  <c r="DD576" i="33" s="1"/>
  <c r="AT576" i="33"/>
  <c r="AY576" i="33" s="1"/>
  <c r="AS576" i="33"/>
  <c r="DB576" i="33" s="1"/>
  <c r="AR576" i="33"/>
  <c r="AP576" i="33"/>
  <c r="AK576" i="33"/>
  <c r="AA576" i="33"/>
  <c r="CR576" i="33" s="1"/>
  <c r="Y576" i="33"/>
  <c r="CP576" i="33" s="1"/>
  <c r="X576" i="33"/>
  <c r="CO576" i="33" s="1"/>
  <c r="W576" i="33"/>
  <c r="CN576" i="33" s="1"/>
  <c r="V576" i="33"/>
  <c r="CM576" i="33" s="1"/>
  <c r="U576" i="33"/>
  <c r="T576" i="33"/>
  <c r="R576" i="33"/>
  <c r="Z576" i="33" s="1"/>
  <c r="CQ576" i="33" s="1"/>
  <c r="L576" i="33"/>
  <c r="DT575" i="33"/>
  <c r="DP575" i="33"/>
  <c r="CQ575" i="33"/>
  <c r="CM575" i="33"/>
  <c r="BR575" i="33"/>
  <c r="BQ575" i="33"/>
  <c r="DS575" i="33" s="1"/>
  <c r="BP575" i="33"/>
  <c r="DR575" i="33" s="1"/>
  <c r="BO575" i="33"/>
  <c r="BS575" i="33" s="1"/>
  <c r="BN575" i="33"/>
  <c r="BM575" i="33"/>
  <c r="BK575" i="33"/>
  <c r="BG575" i="33"/>
  <c r="AX575" i="33"/>
  <c r="DG575" i="33" s="1"/>
  <c r="AV575" i="33"/>
  <c r="DE575" i="33" s="1"/>
  <c r="AU575" i="33"/>
  <c r="DD575" i="33" s="1"/>
  <c r="AT575" i="33"/>
  <c r="DC575" i="33" s="1"/>
  <c r="AS575" i="33"/>
  <c r="DB575" i="33" s="1"/>
  <c r="AP575" i="33"/>
  <c r="AK575" i="33"/>
  <c r="AA575" i="33"/>
  <c r="CR575" i="33" s="1"/>
  <c r="Z575" i="33"/>
  <c r="Y575" i="33"/>
  <c r="CP575" i="33" s="1"/>
  <c r="X575" i="33"/>
  <c r="CO575" i="33" s="1"/>
  <c r="W575" i="33"/>
  <c r="CN575" i="33" s="1"/>
  <c r="V575" i="33"/>
  <c r="AB575" i="33" s="1"/>
  <c r="U575" i="33"/>
  <c r="CL575" i="33" s="1"/>
  <c r="T575" i="33"/>
  <c r="R575" i="33"/>
  <c r="L575" i="33"/>
  <c r="DQ574" i="33"/>
  <c r="BR574" i="33"/>
  <c r="DT574" i="33" s="1"/>
  <c r="BP574" i="33"/>
  <c r="DR574" i="33" s="1"/>
  <c r="BO574" i="33"/>
  <c r="BS574" i="33" s="1"/>
  <c r="BN574" i="33"/>
  <c r="DP574" i="33" s="1"/>
  <c r="BM574" i="33"/>
  <c r="BK574" i="33"/>
  <c r="BQ574" i="33" s="1"/>
  <c r="DS574" i="33" s="1"/>
  <c r="BG574" i="33"/>
  <c r="AX574" i="33"/>
  <c r="DG574" i="33" s="1"/>
  <c r="AV574" i="33"/>
  <c r="DE574" i="33" s="1"/>
  <c r="AU574" i="33"/>
  <c r="DD574" i="33" s="1"/>
  <c r="AT574" i="33"/>
  <c r="AS574" i="33"/>
  <c r="DB574" i="33" s="1"/>
  <c r="AR574" i="33"/>
  <c r="AP574" i="33"/>
  <c r="AW574" i="33" s="1"/>
  <c r="AK574" i="33"/>
  <c r="AA574" i="33"/>
  <c r="CR574" i="33" s="1"/>
  <c r="Y574" i="33"/>
  <c r="CP574" i="33" s="1"/>
  <c r="X574" i="33"/>
  <c r="CO574" i="33" s="1"/>
  <c r="W574" i="33"/>
  <c r="CN574" i="33" s="1"/>
  <c r="V574" i="33"/>
  <c r="CM574" i="33" s="1"/>
  <c r="U574" i="33"/>
  <c r="CL574" i="33" s="1"/>
  <c r="R574" i="33"/>
  <c r="L574" i="33"/>
  <c r="DR573" i="33"/>
  <c r="DB573" i="33"/>
  <c r="BR573" i="33"/>
  <c r="DT573" i="33" s="1"/>
  <c r="BQ573" i="33"/>
  <c r="DS573" i="33" s="1"/>
  <c r="BP573" i="33"/>
  <c r="BO573" i="33"/>
  <c r="DQ573" i="33" s="1"/>
  <c r="BN573" i="33"/>
  <c r="DP573" i="33" s="1"/>
  <c r="BM573" i="33"/>
  <c r="BK573" i="33"/>
  <c r="BG573" i="33"/>
  <c r="AX573" i="33"/>
  <c r="DG573" i="33" s="1"/>
  <c r="AW573" i="33"/>
  <c r="AV573" i="33"/>
  <c r="DE573" i="33" s="1"/>
  <c r="AU573" i="33"/>
  <c r="DD573" i="33" s="1"/>
  <c r="AT573" i="33"/>
  <c r="DC573" i="33" s="1"/>
  <c r="AS573" i="33"/>
  <c r="AR573" i="33"/>
  <c r="AP573" i="33"/>
  <c r="AK573" i="33"/>
  <c r="AA573" i="33"/>
  <c r="CR573" i="33" s="1"/>
  <c r="Y573" i="33"/>
  <c r="CP573" i="33" s="1"/>
  <c r="X573" i="33"/>
  <c r="CO573" i="33" s="1"/>
  <c r="W573" i="33"/>
  <c r="CN573" i="33" s="1"/>
  <c r="V573" i="33"/>
  <c r="CM573" i="33" s="1"/>
  <c r="U573" i="33"/>
  <c r="CL573" i="33" s="1"/>
  <c r="T573" i="33"/>
  <c r="R573" i="33"/>
  <c r="Z573" i="33" s="1"/>
  <c r="CQ573" i="33" s="1"/>
  <c r="L573" i="33"/>
  <c r="DG572" i="33"/>
  <c r="DC572" i="33"/>
  <c r="CL572" i="33"/>
  <c r="BR572" i="33"/>
  <c r="DT572" i="33" s="1"/>
  <c r="BP572" i="33"/>
  <c r="DR572" i="33" s="1"/>
  <c r="BO572" i="33"/>
  <c r="BN572" i="33"/>
  <c r="DP572" i="33" s="1"/>
  <c r="BK572" i="33"/>
  <c r="BG572" i="33"/>
  <c r="AX572" i="33"/>
  <c r="AZ572" i="33" s="1"/>
  <c r="AW572" i="33"/>
  <c r="DF572" i="33" s="1"/>
  <c r="AV572" i="33"/>
  <c r="DE572" i="33" s="1"/>
  <c r="AU572" i="33"/>
  <c r="DD572" i="33" s="1"/>
  <c r="AT572" i="33"/>
  <c r="AY572" i="33" s="1"/>
  <c r="AS572" i="33"/>
  <c r="DB572" i="33" s="1"/>
  <c r="AR572" i="33"/>
  <c r="AP572" i="33"/>
  <c r="AK572" i="33"/>
  <c r="AA572" i="33"/>
  <c r="CR572" i="33" s="1"/>
  <c r="Y572" i="33"/>
  <c r="CP572" i="33" s="1"/>
  <c r="X572" i="33"/>
  <c r="CO572" i="33" s="1"/>
  <c r="W572" i="33"/>
  <c r="CN572" i="33" s="1"/>
  <c r="V572" i="33"/>
  <c r="CM572" i="33" s="1"/>
  <c r="U572" i="33"/>
  <c r="T572" i="33"/>
  <c r="R572" i="33"/>
  <c r="Z572" i="33" s="1"/>
  <c r="CQ572" i="33" s="1"/>
  <c r="L572" i="33"/>
  <c r="DT571" i="33"/>
  <c r="DP571" i="33"/>
  <c r="CQ571" i="33"/>
  <c r="CM571" i="33"/>
  <c r="BR571" i="33"/>
  <c r="BQ571" i="33"/>
  <c r="DS571" i="33" s="1"/>
  <c r="BP571" i="33"/>
  <c r="DR571" i="33" s="1"/>
  <c r="BO571" i="33"/>
  <c r="BS571" i="33" s="1"/>
  <c r="BN571" i="33"/>
  <c r="BM571" i="33"/>
  <c r="BK571" i="33"/>
  <c r="BG571" i="33"/>
  <c r="AX571" i="33"/>
  <c r="DG571" i="33" s="1"/>
  <c r="AV571" i="33"/>
  <c r="DE571" i="33" s="1"/>
  <c r="AU571" i="33"/>
  <c r="DD571" i="33" s="1"/>
  <c r="AT571" i="33"/>
  <c r="DC571" i="33" s="1"/>
  <c r="AS571" i="33"/>
  <c r="DB571" i="33" s="1"/>
  <c r="AP571" i="33"/>
  <c r="AK571" i="33"/>
  <c r="AA571" i="33"/>
  <c r="CR571" i="33" s="1"/>
  <c r="Z571" i="33"/>
  <c r="Y571" i="33"/>
  <c r="CP571" i="33" s="1"/>
  <c r="X571" i="33"/>
  <c r="CO571" i="33" s="1"/>
  <c r="W571" i="33"/>
  <c r="CN571" i="33" s="1"/>
  <c r="V571" i="33"/>
  <c r="AB571" i="33" s="1"/>
  <c r="U571" i="33"/>
  <c r="CL571" i="33" s="1"/>
  <c r="T571" i="33"/>
  <c r="R571" i="33"/>
  <c r="L571" i="33"/>
  <c r="DQ570" i="33"/>
  <c r="CR570" i="33"/>
  <c r="BR570" i="33"/>
  <c r="DT570" i="33" s="1"/>
  <c r="BQ570" i="33"/>
  <c r="DS570" i="33" s="1"/>
  <c r="BP570" i="33"/>
  <c r="DR570" i="33" s="1"/>
  <c r="BO570" i="33"/>
  <c r="BN570" i="33"/>
  <c r="DP570" i="33" s="1"/>
  <c r="BM570" i="33"/>
  <c r="BK570" i="33"/>
  <c r="BG570" i="33"/>
  <c r="AZ570" i="33"/>
  <c r="AX570" i="33"/>
  <c r="DG570" i="33" s="1"/>
  <c r="AV570" i="33"/>
  <c r="DE570" i="33" s="1"/>
  <c r="AU570" i="33"/>
  <c r="DD570" i="33" s="1"/>
  <c r="AT570" i="33"/>
  <c r="DC570" i="33" s="1"/>
  <c r="AS570" i="33"/>
  <c r="DB570" i="33" s="1"/>
  <c r="AR570" i="33"/>
  <c r="AP570" i="33"/>
  <c r="AW570" i="33" s="1"/>
  <c r="DF570" i="33" s="1"/>
  <c r="AK570" i="33"/>
  <c r="AA570" i="33"/>
  <c r="Y570" i="33"/>
  <c r="CP570" i="33" s="1"/>
  <c r="X570" i="33"/>
  <c r="CO570" i="33" s="1"/>
  <c r="W570" i="33"/>
  <c r="CN570" i="33" s="1"/>
  <c r="V570" i="33"/>
  <c r="CM570" i="33" s="1"/>
  <c r="U570" i="33"/>
  <c r="CL570" i="33" s="1"/>
  <c r="R570" i="33"/>
  <c r="L570" i="33"/>
  <c r="DR569" i="33"/>
  <c r="DF569" i="33"/>
  <c r="BR569" i="33"/>
  <c r="DT569" i="33" s="1"/>
  <c r="BQ569" i="33"/>
  <c r="DS569" i="33" s="1"/>
  <c r="BP569" i="33"/>
  <c r="BO569" i="33"/>
  <c r="DQ569" i="33" s="1"/>
  <c r="BN569" i="33"/>
  <c r="DP569" i="33" s="1"/>
  <c r="BM569" i="33"/>
  <c r="BK569" i="33"/>
  <c r="BG569" i="33"/>
  <c r="AX569" i="33"/>
  <c r="DG569" i="33" s="1"/>
  <c r="AW569" i="33"/>
  <c r="AZ569" i="33" s="1"/>
  <c r="AV569" i="33"/>
  <c r="DE569" i="33" s="1"/>
  <c r="AU569" i="33"/>
  <c r="DD569" i="33" s="1"/>
  <c r="AT569" i="33"/>
  <c r="DC569" i="33" s="1"/>
  <c r="AS569" i="33"/>
  <c r="DB569" i="33" s="1"/>
  <c r="AR569" i="33"/>
  <c r="AP569" i="33"/>
  <c r="AK569" i="33"/>
  <c r="AA569" i="33"/>
  <c r="CR569" i="33" s="1"/>
  <c r="Y569" i="33"/>
  <c r="CP569" i="33" s="1"/>
  <c r="X569" i="33"/>
  <c r="AB569" i="33" s="1"/>
  <c r="W569" i="33"/>
  <c r="CN569" i="33" s="1"/>
  <c r="V569" i="33"/>
  <c r="CM569" i="33" s="1"/>
  <c r="U569" i="33"/>
  <c r="CL569" i="33" s="1"/>
  <c r="T569" i="33"/>
  <c r="R569" i="33"/>
  <c r="Z569" i="33" s="1"/>
  <c r="CQ569" i="33" s="1"/>
  <c r="L569" i="33"/>
  <c r="BR568" i="33"/>
  <c r="DT568" i="33" s="1"/>
  <c r="BP568" i="33"/>
  <c r="DR568" i="33" s="1"/>
  <c r="BO568" i="33"/>
  <c r="BN568" i="33"/>
  <c r="DP568" i="33" s="1"/>
  <c r="BK568" i="33"/>
  <c r="BG568" i="33"/>
  <c r="AX568" i="33"/>
  <c r="AZ568" i="33" s="1"/>
  <c r="AW568" i="33"/>
  <c r="DF568" i="33" s="1"/>
  <c r="AV568" i="33"/>
  <c r="DE568" i="33" s="1"/>
  <c r="AU568" i="33"/>
  <c r="DD568" i="33" s="1"/>
  <c r="AT568" i="33"/>
  <c r="AS568" i="33"/>
  <c r="DB568" i="33" s="1"/>
  <c r="AR568" i="33"/>
  <c r="AP568" i="33"/>
  <c r="AK568" i="33"/>
  <c r="AA568" i="33"/>
  <c r="CR568" i="33" s="1"/>
  <c r="Y568" i="33"/>
  <c r="CP568" i="33" s="1"/>
  <c r="X568" i="33"/>
  <c r="CO568" i="33" s="1"/>
  <c r="W568" i="33"/>
  <c r="CN568" i="33" s="1"/>
  <c r="V568" i="33"/>
  <c r="CM568" i="33" s="1"/>
  <c r="U568" i="33"/>
  <c r="CL568" i="33" s="1"/>
  <c r="T568" i="33"/>
  <c r="R568" i="33"/>
  <c r="Z568" i="33" s="1"/>
  <c r="CQ568" i="33" s="1"/>
  <c r="L568" i="33"/>
  <c r="DT567" i="33"/>
  <c r="DP567" i="33"/>
  <c r="BR567" i="33"/>
  <c r="BQ567" i="33"/>
  <c r="DS567" i="33" s="1"/>
  <c r="BP567" i="33"/>
  <c r="DR567" i="33" s="1"/>
  <c r="BO567" i="33"/>
  <c r="BN567" i="33"/>
  <c r="BM567" i="33"/>
  <c r="BK567" i="33"/>
  <c r="BG567" i="33"/>
  <c r="AX567" i="33"/>
  <c r="DG567" i="33" s="1"/>
  <c r="AV567" i="33"/>
  <c r="DE567" i="33" s="1"/>
  <c r="AU567" i="33"/>
  <c r="AT567" i="33"/>
  <c r="DC567" i="33" s="1"/>
  <c r="AS567" i="33"/>
  <c r="DB567" i="33" s="1"/>
  <c r="AP567" i="33"/>
  <c r="AK567" i="33"/>
  <c r="AA567" i="33"/>
  <c r="CR567" i="33" s="1"/>
  <c r="Z567" i="33"/>
  <c r="CQ567" i="33" s="1"/>
  <c r="Y567" i="33"/>
  <c r="CP567" i="33" s="1"/>
  <c r="X567" i="33"/>
  <c r="CO567" i="33" s="1"/>
  <c r="W567" i="33"/>
  <c r="CN567" i="33" s="1"/>
  <c r="V567" i="33"/>
  <c r="U567" i="33"/>
  <c r="CL567" i="33" s="1"/>
  <c r="T567" i="33"/>
  <c r="R567" i="33"/>
  <c r="L567" i="33"/>
  <c r="DQ566" i="33"/>
  <c r="DE566" i="33"/>
  <c r="CN566" i="33"/>
  <c r="BR566" i="33"/>
  <c r="DT566" i="33" s="1"/>
  <c r="BQ566" i="33"/>
  <c r="DS566" i="33" s="1"/>
  <c r="BP566" i="33"/>
  <c r="DR566" i="33" s="1"/>
  <c r="BO566" i="33"/>
  <c r="BS566" i="33" s="1"/>
  <c r="BN566" i="33"/>
  <c r="DP566" i="33" s="1"/>
  <c r="BM566" i="33"/>
  <c r="BK566" i="33"/>
  <c r="BG566" i="33"/>
  <c r="AX566" i="33"/>
  <c r="DG566" i="33" s="1"/>
  <c r="AV566" i="33"/>
  <c r="AU566" i="33"/>
  <c r="DD566" i="33" s="1"/>
  <c r="AT566" i="33"/>
  <c r="DC566" i="33" s="1"/>
  <c r="AS566" i="33"/>
  <c r="DB566" i="33" s="1"/>
  <c r="AR566" i="33"/>
  <c r="AP566" i="33"/>
  <c r="AW566" i="33" s="1"/>
  <c r="AK566" i="33"/>
  <c r="AA566" i="33"/>
  <c r="CR566" i="33" s="1"/>
  <c r="Y566" i="33"/>
  <c r="CP566" i="33" s="1"/>
  <c r="X566" i="33"/>
  <c r="CO566" i="33" s="1"/>
  <c r="W566" i="33"/>
  <c r="V566" i="33"/>
  <c r="CM566" i="33" s="1"/>
  <c r="U566" i="33"/>
  <c r="CL566" i="33" s="1"/>
  <c r="R566" i="33"/>
  <c r="L566" i="33"/>
  <c r="DR565" i="33"/>
  <c r="CO565" i="33"/>
  <c r="BR565" i="33"/>
  <c r="DT565" i="33" s="1"/>
  <c r="BQ565" i="33"/>
  <c r="DS565" i="33" s="1"/>
  <c r="BP565" i="33"/>
  <c r="BO565" i="33"/>
  <c r="DQ565" i="33" s="1"/>
  <c r="BN565" i="33"/>
  <c r="DP565" i="33" s="1"/>
  <c r="BM565" i="33"/>
  <c r="BK565" i="33"/>
  <c r="BG565" i="33"/>
  <c r="AX565" i="33"/>
  <c r="DG565" i="33" s="1"/>
  <c r="AW565" i="33"/>
  <c r="AV565" i="33"/>
  <c r="DE565" i="33" s="1"/>
  <c r="AU565" i="33"/>
  <c r="DD565" i="33" s="1"/>
  <c r="AT565" i="33"/>
  <c r="DC565" i="33" s="1"/>
  <c r="AS565" i="33"/>
  <c r="DB565" i="33" s="1"/>
  <c r="AR565" i="33"/>
  <c r="AP565" i="33"/>
  <c r="AK565" i="33"/>
  <c r="AA565" i="33"/>
  <c r="CR565" i="33" s="1"/>
  <c r="Y565" i="33"/>
  <c r="CP565" i="33" s="1"/>
  <c r="X565" i="33"/>
  <c r="W565" i="33"/>
  <c r="CN565" i="33" s="1"/>
  <c r="V565" i="33"/>
  <c r="CM565" i="33" s="1"/>
  <c r="U565" i="33"/>
  <c r="CL565" i="33" s="1"/>
  <c r="T565" i="33"/>
  <c r="R565" i="33"/>
  <c r="Z565" i="33" s="1"/>
  <c r="CQ565" i="33" s="1"/>
  <c r="L565" i="33"/>
  <c r="DC564" i="33"/>
  <c r="CP564" i="33"/>
  <c r="CL564" i="33"/>
  <c r="BR564" i="33"/>
  <c r="DT564" i="33" s="1"/>
  <c r="BP564" i="33"/>
  <c r="DR564" i="33" s="1"/>
  <c r="BO564" i="33"/>
  <c r="BN564" i="33"/>
  <c r="DP564" i="33" s="1"/>
  <c r="BK564" i="33"/>
  <c r="BG564" i="33"/>
  <c r="AX564" i="33"/>
  <c r="AZ564" i="33" s="1"/>
  <c r="AW564" i="33"/>
  <c r="DF564" i="33" s="1"/>
  <c r="AV564" i="33"/>
  <c r="DE564" i="33" s="1"/>
  <c r="AU564" i="33"/>
  <c r="DD564" i="33" s="1"/>
  <c r="AT564" i="33"/>
  <c r="AY564" i="33" s="1"/>
  <c r="AS564" i="33"/>
  <c r="DB564" i="33" s="1"/>
  <c r="AR564" i="33"/>
  <c r="AP564" i="33"/>
  <c r="AK564" i="33"/>
  <c r="AA564" i="33"/>
  <c r="CR564" i="33" s="1"/>
  <c r="Y564" i="33"/>
  <c r="X564" i="33"/>
  <c r="CO564" i="33" s="1"/>
  <c r="W564" i="33"/>
  <c r="CN564" i="33" s="1"/>
  <c r="V564" i="33"/>
  <c r="CM564" i="33" s="1"/>
  <c r="U564" i="33"/>
  <c r="T564" i="33"/>
  <c r="R564" i="33"/>
  <c r="Z564" i="33" s="1"/>
  <c r="CQ564" i="33" s="1"/>
  <c r="L564" i="33"/>
  <c r="DT563" i="33"/>
  <c r="DP563" i="33"/>
  <c r="DG563" i="33"/>
  <c r="DD563" i="33"/>
  <c r="DC563" i="33"/>
  <c r="DB563" i="33"/>
  <c r="CQ563" i="33"/>
  <c r="CO563" i="33"/>
  <c r="CM563" i="33"/>
  <c r="CL563" i="33"/>
  <c r="BR563" i="33"/>
  <c r="BQ563" i="33"/>
  <c r="DS563" i="33" s="1"/>
  <c r="BP563" i="33"/>
  <c r="DR563" i="33" s="1"/>
  <c r="BO563" i="33"/>
  <c r="BS563" i="33" s="1"/>
  <c r="BM563" i="33"/>
  <c r="BG563" i="33"/>
  <c r="AX563" i="33"/>
  <c r="AW563" i="33"/>
  <c r="AV563" i="33"/>
  <c r="DE563" i="33" s="1"/>
  <c r="AU563" i="33"/>
  <c r="AT563" i="33"/>
  <c r="AR563" i="33"/>
  <c r="AP563" i="33"/>
  <c r="AK563" i="33"/>
  <c r="CR563" i="33"/>
  <c r="Y563" i="33"/>
  <c r="CP563" i="33" s="1"/>
  <c r="X563" i="33"/>
  <c r="W563" i="33"/>
  <c r="CN563" i="33" s="1"/>
  <c r="V563" i="33"/>
  <c r="AB563" i="33" s="1"/>
  <c r="T563" i="33"/>
  <c r="R563" i="33"/>
  <c r="L563" i="33"/>
  <c r="DQ562" i="33"/>
  <c r="CR562" i="33"/>
  <c r="BR562" i="33"/>
  <c r="DT562" i="33" s="1"/>
  <c r="BP562" i="33"/>
  <c r="DR562" i="33" s="1"/>
  <c r="BO562" i="33"/>
  <c r="BS562" i="33" s="1"/>
  <c r="BN562" i="33"/>
  <c r="DP562" i="33" s="1"/>
  <c r="BK562" i="33"/>
  <c r="BQ562" i="33" s="1"/>
  <c r="DS562" i="33" s="1"/>
  <c r="BG562" i="33"/>
  <c r="AZ562" i="33"/>
  <c r="AX562" i="33"/>
  <c r="DG562" i="33" s="1"/>
  <c r="AV562" i="33"/>
  <c r="DE562" i="33" s="1"/>
  <c r="AU562" i="33"/>
  <c r="DD562" i="33" s="1"/>
  <c r="AT562" i="33"/>
  <c r="AY562" i="33" s="1"/>
  <c r="AS562" i="33"/>
  <c r="DB562" i="33" s="1"/>
  <c r="AR562" i="33"/>
  <c r="AP562" i="33"/>
  <c r="AW562" i="33" s="1"/>
  <c r="DF562" i="33" s="1"/>
  <c r="AK562" i="33"/>
  <c r="AA562" i="33"/>
  <c r="Y562" i="33"/>
  <c r="CP562" i="33" s="1"/>
  <c r="X562" i="33"/>
  <c r="CO562" i="33" s="1"/>
  <c r="W562" i="33"/>
  <c r="CN562" i="33" s="1"/>
  <c r="V562" i="33"/>
  <c r="CM562" i="33" s="1"/>
  <c r="U562" i="33"/>
  <c r="CL562" i="33" s="1"/>
  <c r="R562" i="33"/>
  <c r="L562" i="33"/>
  <c r="DT561" i="33"/>
  <c r="DR561" i="33"/>
  <c r="DP561" i="33"/>
  <c r="CO561" i="33"/>
  <c r="BR561" i="33"/>
  <c r="BQ561" i="33"/>
  <c r="DS561" i="33" s="1"/>
  <c r="BP561" i="33"/>
  <c r="BO561" i="33"/>
  <c r="DQ561" i="33" s="1"/>
  <c r="BN561" i="33"/>
  <c r="BM561" i="33"/>
  <c r="BK561" i="33"/>
  <c r="BG561" i="33"/>
  <c r="AX561" i="33"/>
  <c r="DG561" i="33" s="1"/>
  <c r="AW561" i="33"/>
  <c r="AZ561" i="33" s="1"/>
  <c r="AV561" i="33"/>
  <c r="DE561" i="33" s="1"/>
  <c r="AU561" i="33"/>
  <c r="DD561" i="33" s="1"/>
  <c r="AT561" i="33"/>
  <c r="DC561" i="33" s="1"/>
  <c r="AS561" i="33"/>
  <c r="DB561" i="33" s="1"/>
  <c r="AP561" i="33"/>
  <c r="AR561" i="33" s="1"/>
  <c r="AK561" i="33"/>
  <c r="AA561" i="33"/>
  <c r="CR561" i="33" s="1"/>
  <c r="Z561" i="33"/>
  <c r="CQ561" i="33" s="1"/>
  <c r="Y561" i="33"/>
  <c r="CP561" i="33" s="1"/>
  <c r="X561" i="33"/>
  <c r="W561" i="33"/>
  <c r="CN561" i="33" s="1"/>
  <c r="V561" i="33"/>
  <c r="CM561" i="33" s="1"/>
  <c r="U561" i="33"/>
  <c r="CL561" i="33" s="1"/>
  <c r="T561" i="33"/>
  <c r="R561" i="33"/>
  <c r="L561" i="33"/>
  <c r="DQ560" i="33"/>
  <c r="CP560" i="33"/>
  <c r="BR560" i="33"/>
  <c r="DT560" i="33" s="1"/>
  <c r="BP560" i="33"/>
  <c r="DR560" i="33" s="1"/>
  <c r="BO560" i="33"/>
  <c r="BN560" i="33"/>
  <c r="DP560" i="33" s="1"/>
  <c r="BK560" i="33"/>
  <c r="BG560" i="33"/>
  <c r="AX560" i="33"/>
  <c r="AW560" i="33"/>
  <c r="DF560" i="33" s="1"/>
  <c r="AV560" i="33"/>
  <c r="DE560" i="33" s="1"/>
  <c r="AU560" i="33"/>
  <c r="DD560" i="33" s="1"/>
  <c r="AT560" i="33"/>
  <c r="AS560" i="33"/>
  <c r="DB560" i="33" s="1"/>
  <c r="AR560" i="33"/>
  <c r="AP560" i="33"/>
  <c r="AK560" i="33"/>
  <c r="AA560" i="33"/>
  <c r="CR560" i="33" s="1"/>
  <c r="Y560" i="33"/>
  <c r="X560" i="33"/>
  <c r="CO560" i="33" s="1"/>
  <c r="W560" i="33"/>
  <c r="V560" i="33"/>
  <c r="CM560" i="33" s="1"/>
  <c r="U560" i="33"/>
  <c r="CL560" i="33" s="1"/>
  <c r="R560" i="33"/>
  <c r="L560" i="33"/>
  <c r="DT559" i="33"/>
  <c r="DR559" i="33"/>
  <c r="DP559" i="33"/>
  <c r="DB559" i="33"/>
  <c r="BR559" i="33"/>
  <c r="BQ559" i="33"/>
  <c r="DS559" i="33" s="1"/>
  <c r="BP559" i="33"/>
  <c r="BO559" i="33"/>
  <c r="BN559" i="33"/>
  <c r="BM559" i="33"/>
  <c r="BK559" i="33"/>
  <c r="BG559" i="33"/>
  <c r="AX559" i="33"/>
  <c r="DG559" i="33" s="1"/>
  <c r="AV559" i="33"/>
  <c r="DE559" i="33" s="1"/>
  <c r="AU559" i="33"/>
  <c r="AT559" i="33"/>
  <c r="DC559" i="33" s="1"/>
  <c r="AS559" i="33"/>
  <c r="AP559" i="33"/>
  <c r="AK559" i="33"/>
  <c r="AA559" i="33"/>
  <c r="CR559" i="33" s="1"/>
  <c r="Z559" i="33"/>
  <c r="Y559" i="33"/>
  <c r="CP559" i="33" s="1"/>
  <c r="X559" i="33"/>
  <c r="W559" i="33"/>
  <c r="CN559" i="33" s="1"/>
  <c r="V559" i="33"/>
  <c r="U559" i="33"/>
  <c r="CL559" i="33" s="1"/>
  <c r="T559" i="33"/>
  <c r="R559" i="33"/>
  <c r="L559" i="33"/>
  <c r="DS558" i="33"/>
  <c r="DQ558" i="33"/>
  <c r="DG558" i="33"/>
  <c r="DE558" i="33"/>
  <c r="DC558" i="33"/>
  <c r="CR558" i="33"/>
  <c r="CQ558" i="33"/>
  <c r="CM558" i="33"/>
  <c r="BR558" i="33"/>
  <c r="DT558" i="33" s="1"/>
  <c r="BQ558" i="33"/>
  <c r="BP558" i="33"/>
  <c r="BO558" i="33"/>
  <c r="BN558" i="33"/>
  <c r="DP558" i="33" s="1"/>
  <c r="BM558" i="33"/>
  <c r="BG558" i="33"/>
  <c r="AX558" i="33"/>
  <c r="AZ558" i="33" s="1"/>
  <c r="AW558" i="33"/>
  <c r="AV558" i="33"/>
  <c r="AU558" i="33"/>
  <c r="AT558" i="33"/>
  <c r="AS558" i="33"/>
  <c r="AR558" i="33"/>
  <c r="AK558" i="33"/>
  <c r="AA558" i="33"/>
  <c r="Z558" i="33"/>
  <c r="Y558" i="33"/>
  <c r="X558" i="33"/>
  <c r="CO558" i="33" s="1"/>
  <c r="W558" i="33"/>
  <c r="V558" i="33"/>
  <c r="U558" i="33"/>
  <c r="T558" i="33"/>
  <c r="L558" i="33"/>
  <c r="BN557" i="33"/>
  <c r="DP557" i="33" s="1"/>
  <c r="BL557" i="33"/>
  <c r="BJ557" i="33"/>
  <c r="BI557" i="33"/>
  <c r="BH557" i="33"/>
  <c r="BG557" i="33"/>
  <c r="AV557" i="33"/>
  <c r="DE557" i="33" s="1"/>
  <c r="AQ557" i="33"/>
  <c r="AO557" i="33"/>
  <c r="AN557" i="33"/>
  <c r="AM557" i="33"/>
  <c r="AL557" i="33"/>
  <c r="AK557" i="33"/>
  <c r="S557" i="33"/>
  <c r="R557" i="33"/>
  <c r="P557" i="33"/>
  <c r="O557" i="33"/>
  <c r="N557" i="33"/>
  <c r="M557" i="33"/>
  <c r="L557" i="33"/>
  <c r="DT556" i="33"/>
  <c r="DR556" i="33"/>
  <c r="DP556" i="33"/>
  <c r="CQ556" i="33"/>
  <c r="CO556" i="33"/>
  <c r="CM556" i="33"/>
  <c r="BR556" i="33"/>
  <c r="BQ556" i="33"/>
  <c r="DS556" i="33" s="1"/>
  <c r="BP556" i="33"/>
  <c r="BO556" i="33"/>
  <c r="DQ556" i="33" s="1"/>
  <c r="BN556" i="33"/>
  <c r="BM556" i="33"/>
  <c r="BK556" i="33"/>
  <c r="BG556" i="33"/>
  <c r="AX556" i="33"/>
  <c r="DG556" i="33" s="1"/>
  <c r="AW556" i="33"/>
  <c r="AV556" i="33"/>
  <c r="DE556" i="33" s="1"/>
  <c r="AU556" i="33"/>
  <c r="DD556" i="33" s="1"/>
  <c r="AT556" i="33"/>
  <c r="DC556" i="33" s="1"/>
  <c r="AS556" i="33"/>
  <c r="DB556" i="33" s="1"/>
  <c r="AR556" i="33"/>
  <c r="AK556" i="33"/>
  <c r="AA556" i="33"/>
  <c r="CR556" i="33" s="1"/>
  <c r="Z556" i="33"/>
  <c r="Y556" i="33"/>
  <c r="CP556" i="33" s="1"/>
  <c r="X556" i="33"/>
  <c r="W556" i="33"/>
  <c r="CN556" i="33" s="1"/>
  <c r="V556" i="33"/>
  <c r="AB556" i="33" s="1"/>
  <c r="U556" i="33"/>
  <c r="CL556" i="33" s="1"/>
  <c r="T556" i="33"/>
  <c r="L556" i="33"/>
  <c r="DQ555" i="33"/>
  <c r="CR555" i="33"/>
  <c r="CP555" i="33"/>
  <c r="CN555" i="33"/>
  <c r="BR555" i="33"/>
  <c r="DT555" i="33" s="1"/>
  <c r="BP555" i="33"/>
  <c r="DR555" i="33" s="1"/>
  <c r="BO555" i="33"/>
  <c r="BN555" i="33"/>
  <c r="DP555" i="33" s="1"/>
  <c r="BK555" i="33"/>
  <c r="BG555" i="33"/>
  <c r="AX555" i="33"/>
  <c r="DG555" i="33" s="1"/>
  <c r="AW555" i="33"/>
  <c r="DF555" i="33" s="1"/>
  <c r="AV555" i="33"/>
  <c r="DE555" i="33" s="1"/>
  <c r="AU555" i="33"/>
  <c r="DD555" i="33" s="1"/>
  <c r="AT555" i="33"/>
  <c r="AS555" i="33"/>
  <c r="DB555" i="33" s="1"/>
  <c r="AR555" i="33"/>
  <c r="AK555" i="33"/>
  <c r="AA555" i="33"/>
  <c r="Z555" i="33"/>
  <c r="CQ555" i="33" s="1"/>
  <c r="Y555" i="33"/>
  <c r="X555" i="33"/>
  <c r="CO555" i="33" s="1"/>
  <c r="W555" i="33"/>
  <c r="V555" i="33"/>
  <c r="U555" i="33"/>
  <c r="CL555" i="33" s="1"/>
  <c r="T555" i="33"/>
  <c r="L555" i="33"/>
  <c r="DT554" i="33"/>
  <c r="DR554" i="33"/>
  <c r="DP554" i="33"/>
  <c r="DG554" i="33"/>
  <c r="DD554" i="33"/>
  <c r="DB554" i="33"/>
  <c r="CQ554" i="33"/>
  <c r="CP554" i="33"/>
  <c r="CM554" i="33"/>
  <c r="CL554" i="33"/>
  <c r="BR554" i="33"/>
  <c r="BQ554" i="33"/>
  <c r="DS554" i="33" s="1"/>
  <c r="BP554" i="33"/>
  <c r="BO554" i="33"/>
  <c r="DQ554" i="33" s="1"/>
  <c r="BN554" i="33"/>
  <c r="BM554" i="33"/>
  <c r="BK554" i="33"/>
  <c r="BG554" i="33"/>
  <c r="AX554" i="33"/>
  <c r="AZ554" i="33" s="1"/>
  <c r="AW554" i="33"/>
  <c r="DF554" i="33" s="1"/>
  <c r="AV554" i="33"/>
  <c r="DE554" i="33" s="1"/>
  <c r="AU554" i="33"/>
  <c r="AT554" i="33"/>
  <c r="AS554" i="33"/>
  <c r="AR554" i="33"/>
  <c r="AK554" i="33"/>
  <c r="AA554" i="33"/>
  <c r="CR554" i="33" s="1"/>
  <c r="Z554" i="33"/>
  <c r="Y554" i="33"/>
  <c r="X554" i="33"/>
  <c r="CO554" i="33" s="1"/>
  <c r="W554" i="33"/>
  <c r="CN554" i="33" s="1"/>
  <c r="V554" i="33"/>
  <c r="U554" i="33"/>
  <c r="T554" i="33"/>
  <c r="L554" i="33"/>
  <c r="DG553" i="33"/>
  <c r="DF553" i="33"/>
  <c r="DC553" i="33"/>
  <c r="CR553" i="33"/>
  <c r="CP553" i="33"/>
  <c r="CO553" i="33"/>
  <c r="CL553" i="33"/>
  <c r="BR553" i="33"/>
  <c r="DT553" i="33" s="1"/>
  <c r="BP553" i="33"/>
  <c r="DR553" i="33" s="1"/>
  <c r="BO553" i="33"/>
  <c r="BN553" i="33"/>
  <c r="DP553" i="33" s="1"/>
  <c r="BK553" i="33"/>
  <c r="BG553" i="33"/>
  <c r="AZ553" i="33"/>
  <c r="AX553" i="33"/>
  <c r="AW553" i="33"/>
  <c r="AV553" i="33"/>
  <c r="DE553" i="33" s="1"/>
  <c r="AU553" i="33"/>
  <c r="DD553" i="33" s="1"/>
  <c r="AT553" i="33"/>
  <c r="AS553" i="33"/>
  <c r="DB553" i="33" s="1"/>
  <c r="AR553" i="33"/>
  <c r="AK553" i="33"/>
  <c r="AA553" i="33"/>
  <c r="Z553" i="33"/>
  <c r="CQ553" i="33" s="1"/>
  <c r="Y553" i="33"/>
  <c r="X553" i="33"/>
  <c r="W553" i="33"/>
  <c r="CN553" i="33" s="1"/>
  <c r="V553" i="33"/>
  <c r="CM553" i="33" s="1"/>
  <c r="U553" i="33"/>
  <c r="T553" i="33"/>
  <c r="L553" i="33"/>
  <c r="DT552" i="33"/>
  <c r="DR552" i="33"/>
  <c r="DP552" i="33"/>
  <c r="DE552" i="33"/>
  <c r="DB552" i="33"/>
  <c r="CQ552" i="33"/>
  <c r="CO552" i="33"/>
  <c r="CN552" i="33"/>
  <c r="BR552" i="33"/>
  <c r="BQ552" i="33"/>
  <c r="DS552" i="33" s="1"/>
  <c r="BP552" i="33"/>
  <c r="BO552" i="33"/>
  <c r="DQ552" i="33" s="1"/>
  <c r="BN552" i="33"/>
  <c r="BM552" i="33"/>
  <c r="BK552" i="33"/>
  <c r="BG552" i="33"/>
  <c r="AX552" i="33"/>
  <c r="DG552" i="33" s="1"/>
  <c r="AW552" i="33"/>
  <c r="AV552" i="33"/>
  <c r="AU552" i="33"/>
  <c r="DD552" i="33" s="1"/>
  <c r="AT552" i="33"/>
  <c r="DC552" i="33" s="1"/>
  <c r="AS552" i="33"/>
  <c r="AR552" i="33"/>
  <c r="AK552" i="33"/>
  <c r="AA552" i="33"/>
  <c r="CR552" i="33" s="1"/>
  <c r="Z552" i="33"/>
  <c r="Y552" i="33"/>
  <c r="CP552" i="33" s="1"/>
  <c r="X552" i="33"/>
  <c r="W552" i="33"/>
  <c r="V552" i="33"/>
  <c r="U552" i="33"/>
  <c r="CL552" i="33" s="1"/>
  <c r="T552" i="33"/>
  <c r="L552" i="33"/>
  <c r="DQ551" i="33"/>
  <c r="DD551" i="33"/>
  <c r="CR551" i="33"/>
  <c r="CP551" i="33"/>
  <c r="CN551" i="33"/>
  <c r="CM551" i="33"/>
  <c r="BR551" i="33"/>
  <c r="DT551" i="33" s="1"/>
  <c r="BP551" i="33"/>
  <c r="DR551" i="33" s="1"/>
  <c r="BO551" i="33"/>
  <c r="BN551" i="33"/>
  <c r="DP551" i="33" s="1"/>
  <c r="BK551" i="33"/>
  <c r="BG551" i="33"/>
  <c r="AX551" i="33"/>
  <c r="AW551" i="33"/>
  <c r="DF551" i="33" s="1"/>
  <c r="AV551" i="33"/>
  <c r="DE551" i="33" s="1"/>
  <c r="AU551" i="33"/>
  <c r="AT551" i="33"/>
  <c r="AS551" i="33"/>
  <c r="DB551" i="33" s="1"/>
  <c r="AR551" i="33"/>
  <c r="AK551" i="33"/>
  <c r="AA551" i="33"/>
  <c r="Z551" i="33"/>
  <c r="CQ551" i="33" s="1"/>
  <c r="Y551" i="33"/>
  <c r="X551" i="33"/>
  <c r="CO551" i="33" s="1"/>
  <c r="W551" i="33"/>
  <c r="V551" i="33"/>
  <c r="U551" i="33"/>
  <c r="CL551" i="33" s="1"/>
  <c r="T551" i="33"/>
  <c r="L551" i="33"/>
  <c r="DT550" i="33"/>
  <c r="DR550" i="33"/>
  <c r="DP550" i="33"/>
  <c r="DD550" i="33"/>
  <c r="DB550" i="33"/>
  <c r="CQ550" i="33"/>
  <c r="CP550" i="33"/>
  <c r="CM550" i="33"/>
  <c r="CL550" i="33"/>
  <c r="BR550" i="33"/>
  <c r="BQ550" i="33"/>
  <c r="DS550" i="33" s="1"/>
  <c r="BP550" i="33"/>
  <c r="BO550" i="33"/>
  <c r="DQ550" i="33" s="1"/>
  <c r="BN550" i="33"/>
  <c r="BM550" i="33"/>
  <c r="BK550" i="33"/>
  <c r="BG550" i="33"/>
  <c r="AX550" i="33"/>
  <c r="AZ550" i="33" s="1"/>
  <c r="AW550" i="33"/>
  <c r="DF550" i="33" s="1"/>
  <c r="AV550" i="33"/>
  <c r="DE550" i="33" s="1"/>
  <c r="AU550" i="33"/>
  <c r="AT550" i="33"/>
  <c r="AS550" i="33"/>
  <c r="AR550" i="33"/>
  <c r="AK550" i="33"/>
  <c r="AA550" i="33"/>
  <c r="CR550" i="33" s="1"/>
  <c r="Z550" i="33"/>
  <c r="Y550" i="33"/>
  <c r="X550" i="33"/>
  <c r="CO550" i="33" s="1"/>
  <c r="W550" i="33"/>
  <c r="CN550" i="33" s="1"/>
  <c r="V550" i="33"/>
  <c r="U550" i="33"/>
  <c r="T550" i="33"/>
  <c r="L550" i="33"/>
  <c r="DQ549" i="33"/>
  <c r="DG549" i="33"/>
  <c r="DC549" i="33"/>
  <c r="CR549" i="33"/>
  <c r="CP549" i="33"/>
  <c r="CO549" i="33"/>
  <c r="CL549" i="33"/>
  <c r="BR549" i="33"/>
  <c r="DT549" i="33" s="1"/>
  <c r="BP549" i="33"/>
  <c r="DR549" i="33" s="1"/>
  <c r="BO549" i="33"/>
  <c r="BN549" i="33"/>
  <c r="DP549" i="33" s="1"/>
  <c r="BK549" i="33"/>
  <c r="BG549" i="33"/>
  <c r="AX549" i="33"/>
  <c r="AW549" i="33"/>
  <c r="AV549" i="33"/>
  <c r="DE549" i="33" s="1"/>
  <c r="AU549" i="33"/>
  <c r="DD549" i="33" s="1"/>
  <c r="AT549" i="33"/>
  <c r="AS549" i="33"/>
  <c r="DB549" i="33" s="1"/>
  <c r="AR549" i="33"/>
  <c r="AK549" i="33"/>
  <c r="AA549" i="33"/>
  <c r="Z549" i="33"/>
  <c r="CQ549" i="33" s="1"/>
  <c r="Y549" i="33"/>
  <c r="X549" i="33"/>
  <c r="W549" i="33"/>
  <c r="CN549" i="33" s="1"/>
  <c r="V549" i="33"/>
  <c r="CM549" i="33" s="1"/>
  <c r="U549" i="33"/>
  <c r="T549" i="33"/>
  <c r="L549" i="33"/>
  <c r="DT548" i="33"/>
  <c r="DR548" i="33"/>
  <c r="DP548" i="33"/>
  <c r="DE548" i="33"/>
  <c r="DB548" i="33"/>
  <c r="CO548" i="33"/>
  <c r="CN548" i="33"/>
  <c r="BR548" i="33"/>
  <c r="BQ548" i="33"/>
  <c r="DS548" i="33" s="1"/>
  <c r="BP548" i="33"/>
  <c r="BO548" i="33"/>
  <c r="DQ548" i="33" s="1"/>
  <c r="BN548" i="33"/>
  <c r="BM548" i="33"/>
  <c r="BK548" i="33"/>
  <c r="BG548" i="33"/>
  <c r="AX548" i="33"/>
  <c r="DG548" i="33" s="1"/>
  <c r="AW548" i="33"/>
  <c r="AV548" i="33"/>
  <c r="AU548" i="33"/>
  <c r="DD548" i="33" s="1"/>
  <c r="AT548" i="33"/>
  <c r="DC548" i="33" s="1"/>
  <c r="AS548" i="33"/>
  <c r="AR548" i="33"/>
  <c r="AK548" i="33"/>
  <c r="AA548" i="33"/>
  <c r="CR548" i="33" s="1"/>
  <c r="Z548" i="33"/>
  <c r="CQ548" i="33" s="1"/>
  <c r="Y548" i="33"/>
  <c r="CP548" i="33" s="1"/>
  <c r="X548" i="33"/>
  <c r="W548" i="33"/>
  <c r="V548" i="33"/>
  <c r="U548" i="33"/>
  <c r="CL548" i="33" s="1"/>
  <c r="T548" i="33"/>
  <c r="L548" i="33"/>
  <c r="DT547" i="33"/>
  <c r="DQ547" i="33"/>
  <c r="DD547" i="33"/>
  <c r="CR547" i="33"/>
  <c r="CP547" i="33"/>
  <c r="CN547" i="33"/>
  <c r="BR547" i="33"/>
  <c r="BP547" i="33"/>
  <c r="DR547" i="33" s="1"/>
  <c r="BO547" i="33"/>
  <c r="BN547" i="33"/>
  <c r="DP547" i="33" s="1"/>
  <c r="BK547" i="33"/>
  <c r="BG547" i="33"/>
  <c r="AX547" i="33"/>
  <c r="DG547" i="33" s="1"/>
  <c r="AW547" i="33"/>
  <c r="DF547" i="33" s="1"/>
  <c r="AV547" i="33"/>
  <c r="DE547" i="33" s="1"/>
  <c r="AU547" i="33"/>
  <c r="AT547" i="33"/>
  <c r="AS547" i="33"/>
  <c r="DB547" i="33" s="1"/>
  <c r="AR547" i="33"/>
  <c r="AK547" i="33"/>
  <c r="AA547" i="33"/>
  <c r="Z547" i="33"/>
  <c r="CQ547" i="33" s="1"/>
  <c r="Y547" i="33"/>
  <c r="X547" i="33"/>
  <c r="CO547" i="33" s="1"/>
  <c r="W547" i="33"/>
  <c r="V547" i="33"/>
  <c r="U547" i="33"/>
  <c r="CL547" i="33" s="1"/>
  <c r="T547" i="33"/>
  <c r="L547" i="33"/>
  <c r="DT546" i="33"/>
  <c r="DE546" i="33"/>
  <c r="CR546" i="33"/>
  <c r="CP546" i="33"/>
  <c r="CN546" i="33"/>
  <c r="CL546" i="33"/>
  <c r="BR546" i="33"/>
  <c r="BP546" i="33"/>
  <c r="DR546" i="33" s="1"/>
  <c r="BO546" i="33"/>
  <c r="DQ546" i="33" s="1"/>
  <c r="BN546" i="33"/>
  <c r="DP546" i="33" s="1"/>
  <c r="BK546" i="33"/>
  <c r="BG546" i="33"/>
  <c r="AX546" i="33"/>
  <c r="AW546" i="33"/>
  <c r="DF546" i="33" s="1"/>
  <c r="AV546" i="33"/>
  <c r="AU546" i="33"/>
  <c r="DD546" i="33" s="1"/>
  <c r="AT546" i="33"/>
  <c r="AS546" i="33"/>
  <c r="DB546" i="33" s="1"/>
  <c r="AR546" i="33"/>
  <c r="AK546" i="33"/>
  <c r="AA546" i="33"/>
  <c r="Z546" i="33"/>
  <c r="CQ546" i="33" s="1"/>
  <c r="Y546" i="33"/>
  <c r="X546" i="33"/>
  <c r="CO546" i="33" s="1"/>
  <c r="W546" i="33"/>
  <c r="V546" i="33"/>
  <c r="CM546" i="33" s="1"/>
  <c r="U546" i="33"/>
  <c r="T546" i="33"/>
  <c r="L546" i="33"/>
  <c r="DT545" i="33"/>
  <c r="DR545" i="33"/>
  <c r="DP545" i="33"/>
  <c r="DB545" i="33"/>
  <c r="CQ545" i="33"/>
  <c r="CO545" i="33"/>
  <c r="CM545" i="33"/>
  <c r="BR545" i="33"/>
  <c r="BQ545" i="33"/>
  <c r="DS545" i="33" s="1"/>
  <c r="BP545" i="33"/>
  <c r="BO545" i="33"/>
  <c r="DQ545" i="33" s="1"/>
  <c r="BN545" i="33"/>
  <c r="BM545" i="33"/>
  <c r="BK545" i="33"/>
  <c r="BG545" i="33"/>
  <c r="AX545" i="33"/>
  <c r="DG545" i="33" s="1"/>
  <c r="AW545" i="33"/>
  <c r="AZ545" i="33" s="1"/>
  <c r="AV545" i="33"/>
  <c r="DE545" i="33" s="1"/>
  <c r="AU545" i="33"/>
  <c r="DD545" i="33" s="1"/>
  <c r="AT545" i="33"/>
  <c r="DC545" i="33" s="1"/>
  <c r="AS545" i="33"/>
  <c r="AR545" i="33"/>
  <c r="AK545" i="33"/>
  <c r="AA545" i="33"/>
  <c r="CR545" i="33" s="1"/>
  <c r="Z545" i="33"/>
  <c r="Y545" i="33"/>
  <c r="CP545" i="33" s="1"/>
  <c r="X545" i="33"/>
  <c r="W545" i="33"/>
  <c r="CN545" i="33" s="1"/>
  <c r="V545" i="33"/>
  <c r="U545" i="33"/>
  <c r="CL545" i="33" s="1"/>
  <c r="T545" i="33"/>
  <c r="L545" i="33"/>
  <c r="DQ544" i="33"/>
  <c r="DG544" i="33"/>
  <c r="CR544" i="33"/>
  <c r="CP544" i="33"/>
  <c r="CN544" i="33"/>
  <c r="CL544" i="33"/>
  <c r="BR544" i="33"/>
  <c r="DT544" i="33" s="1"/>
  <c r="BP544" i="33"/>
  <c r="DR544" i="33" s="1"/>
  <c r="BO544" i="33"/>
  <c r="BN544" i="33"/>
  <c r="DP544" i="33" s="1"/>
  <c r="BK544" i="33"/>
  <c r="BG544" i="33"/>
  <c r="AX544" i="33"/>
  <c r="AZ544" i="33" s="1"/>
  <c r="AW544" i="33"/>
  <c r="DF544" i="33" s="1"/>
  <c r="AV544" i="33"/>
  <c r="DE544" i="33" s="1"/>
  <c r="AU544" i="33"/>
  <c r="DD544" i="33" s="1"/>
  <c r="AT544" i="33"/>
  <c r="AS544" i="33"/>
  <c r="DB544" i="33" s="1"/>
  <c r="AR544" i="33"/>
  <c r="AK544" i="33"/>
  <c r="AA544" i="33"/>
  <c r="Z544" i="33"/>
  <c r="CQ544" i="33" s="1"/>
  <c r="Y544" i="33"/>
  <c r="X544" i="33"/>
  <c r="CO544" i="33" s="1"/>
  <c r="W544" i="33"/>
  <c r="V544" i="33"/>
  <c r="U544" i="33"/>
  <c r="T544" i="33"/>
  <c r="L544" i="33"/>
  <c r="DT543" i="33"/>
  <c r="DR543" i="33"/>
  <c r="DP543" i="33"/>
  <c r="DF543" i="33"/>
  <c r="DD543" i="33"/>
  <c r="CQ543" i="33"/>
  <c r="CO543" i="33"/>
  <c r="CM543" i="33"/>
  <c r="BR543" i="33"/>
  <c r="BQ543" i="33"/>
  <c r="DS543" i="33" s="1"/>
  <c r="BP543" i="33"/>
  <c r="BO543" i="33"/>
  <c r="DQ543" i="33" s="1"/>
  <c r="BN543" i="33"/>
  <c r="BM543" i="33"/>
  <c r="BK543" i="33"/>
  <c r="BG543" i="33"/>
  <c r="AX543" i="33"/>
  <c r="DG543" i="33" s="1"/>
  <c r="AW543" i="33"/>
  <c r="AV543" i="33"/>
  <c r="DE543" i="33" s="1"/>
  <c r="AU543" i="33"/>
  <c r="AY543" i="33" s="1"/>
  <c r="AT543" i="33"/>
  <c r="DC543" i="33" s="1"/>
  <c r="AS543" i="33"/>
  <c r="DB543" i="33" s="1"/>
  <c r="AR543" i="33"/>
  <c r="AK543" i="33"/>
  <c r="AA543" i="33"/>
  <c r="CR543" i="33" s="1"/>
  <c r="Z543" i="33"/>
  <c r="Y543" i="33"/>
  <c r="CP543" i="33" s="1"/>
  <c r="X543" i="33"/>
  <c r="W543" i="33"/>
  <c r="V543" i="33"/>
  <c r="U543" i="33"/>
  <c r="CL543" i="33" s="1"/>
  <c r="T543" i="33"/>
  <c r="L543" i="33"/>
  <c r="DQ542" i="33"/>
  <c r="DE542" i="33"/>
  <c r="CR542" i="33"/>
  <c r="CP542" i="33"/>
  <c r="CN542" i="33"/>
  <c r="CL542" i="33"/>
  <c r="BR542" i="33"/>
  <c r="DT542" i="33" s="1"/>
  <c r="BP542" i="33"/>
  <c r="DR542" i="33" s="1"/>
  <c r="BO542" i="33"/>
  <c r="BN542" i="33"/>
  <c r="DP542" i="33" s="1"/>
  <c r="BK542" i="33"/>
  <c r="BG542" i="33"/>
  <c r="AZ542" i="33"/>
  <c r="AX542" i="33"/>
  <c r="DG542" i="33" s="1"/>
  <c r="AW542" i="33"/>
  <c r="DF542" i="33" s="1"/>
  <c r="AV542" i="33"/>
  <c r="AU542" i="33"/>
  <c r="DD542" i="33" s="1"/>
  <c r="AT542" i="33"/>
  <c r="AS542" i="33"/>
  <c r="DB542" i="33" s="1"/>
  <c r="AR542" i="33"/>
  <c r="AK542" i="33"/>
  <c r="AA542" i="33"/>
  <c r="Z542" i="33"/>
  <c r="CQ542" i="33" s="1"/>
  <c r="Y542" i="33"/>
  <c r="X542" i="33"/>
  <c r="W542" i="33"/>
  <c r="V542" i="33"/>
  <c r="CM542" i="33" s="1"/>
  <c r="U542" i="33"/>
  <c r="T542" i="33"/>
  <c r="L542" i="33"/>
  <c r="DT541" i="33"/>
  <c r="DR541" i="33"/>
  <c r="DP541" i="33"/>
  <c r="DB541" i="33"/>
  <c r="CQ541" i="33"/>
  <c r="CO541" i="33"/>
  <c r="CM541" i="33"/>
  <c r="BR541" i="33"/>
  <c r="BQ541" i="33"/>
  <c r="DS541" i="33" s="1"/>
  <c r="BP541" i="33"/>
  <c r="BO541" i="33"/>
  <c r="DQ541" i="33" s="1"/>
  <c r="BN541" i="33"/>
  <c r="BM541" i="33"/>
  <c r="BK541" i="33"/>
  <c r="BG541" i="33"/>
  <c r="AX541" i="33"/>
  <c r="DG541" i="33" s="1"/>
  <c r="AW541" i="33"/>
  <c r="AZ541" i="33" s="1"/>
  <c r="AV541" i="33"/>
  <c r="DE541" i="33" s="1"/>
  <c r="AU541" i="33"/>
  <c r="DD541" i="33" s="1"/>
  <c r="AT541" i="33"/>
  <c r="DC541" i="33" s="1"/>
  <c r="AS541" i="33"/>
  <c r="AR541" i="33"/>
  <c r="AK541" i="33"/>
  <c r="AA541" i="33"/>
  <c r="CR541" i="33" s="1"/>
  <c r="Z541" i="33"/>
  <c r="Y541" i="33"/>
  <c r="CP541" i="33" s="1"/>
  <c r="X541" i="33"/>
  <c r="W541" i="33"/>
  <c r="CN541" i="33" s="1"/>
  <c r="V541" i="33"/>
  <c r="U541" i="33"/>
  <c r="CL541" i="33" s="1"/>
  <c r="T541" i="33"/>
  <c r="L541" i="33"/>
  <c r="DQ540" i="33"/>
  <c r="DB540" i="33"/>
  <c r="CR540" i="33"/>
  <c r="CP540" i="33"/>
  <c r="CN540" i="33"/>
  <c r="CL540" i="33"/>
  <c r="BR540" i="33"/>
  <c r="DT540" i="33" s="1"/>
  <c r="BP540" i="33"/>
  <c r="DR540" i="33" s="1"/>
  <c r="BO540" i="33"/>
  <c r="BN540" i="33"/>
  <c r="DP540" i="33" s="1"/>
  <c r="BK540" i="33"/>
  <c r="BG540" i="33"/>
  <c r="AX540" i="33"/>
  <c r="AV540" i="33"/>
  <c r="DE540" i="33" s="1"/>
  <c r="AU540" i="33"/>
  <c r="DD540" i="33" s="1"/>
  <c r="AT540" i="33"/>
  <c r="AP540" i="33"/>
  <c r="AK540" i="33"/>
  <c r="AA540" i="33"/>
  <c r="Z540" i="33"/>
  <c r="CQ540" i="33" s="1"/>
  <c r="Y540" i="33"/>
  <c r="X540" i="33"/>
  <c r="CO540" i="33" s="1"/>
  <c r="W540" i="33"/>
  <c r="V540" i="33"/>
  <c r="R540" i="33"/>
  <c r="T540" i="33" s="1"/>
  <c r="L540" i="33"/>
  <c r="DT539" i="33"/>
  <c r="DR539" i="33"/>
  <c r="DP539" i="33"/>
  <c r="DB539" i="33"/>
  <c r="CQ539" i="33"/>
  <c r="BR539" i="33"/>
  <c r="BQ539" i="33"/>
  <c r="DS539" i="33" s="1"/>
  <c r="BP539" i="33"/>
  <c r="BO539" i="33"/>
  <c r="BN539" i="33"/>
  <c r="BM539" i="33"/>
  <c r="BK539" i="33"/>
  <c r="BG539" i="33"/>
  <c r="AX539" i="33"/>
  <c r="DG539" i="33" s="1"/>
  <c r="AV539" i="33"/>
  <c r="DE539" i="33" s="1"/>
  <c r="AU539" i="33"/>
  <c r="DD539" i="33" s="1"/>
  <c r="AT539" i="33"/>
  <c r="DC539" i="33" s="1"/>
  <c r="AS539" i="33"/>
  <c r="AP539" i="33"/>
  <c r="AK539" i="33"/>
  <c r="AA539" i="33"/>
  <c r="CR539" i="33" s="1"/>
  <c r="Z539" i="33"/>
  <c r="Y539" i="33"/>
  <c r="CP539" i="33" s="1"/>
  <c r="X539" i="33"/>
  <c r="CO539" i="33" s="1"/>
  <c r="W539" i="33"/>
  <c r="CN539" i="33" s="1"/>
  <c r="V539" i="33"/>
  <c r="U539" i="33"/>
  <c r="CL539" i="33" s="1"/>
  <c r="T539" i="33"/>
  <c r="R539" i="33"/>
  <c r="L539" i="33"/>
  <c r="DS538" i="33"/>
  <c r="DG538" i="33"/>
  <c r="DE538" i="33"/>
  <c r="DC538" i="33"/>
  <c r="CR538" i="33"/>
  <c r="CQ538" i="33"/>
  <c r="CP538" i="33"/>
  <c r="CO538" i="33"/>
  <c r="CN538" i="33"/>
  <c r="CL538" i="33"/>
  <c r="BR538" i="33"/>
  <c r="DT538" i="33" s="1"/>
  <c r="BP538" i="33"/>
  <c r="DR538" i="33" s="1"/>
  <c r="BO538" i="33"/>
  <c r="BN538" i="33"/>
  <c r="DP538" i="33" s="1"/>
  <c r="BM538" i="33"/>
  <c r="BK538" i="33"/>
  <c r="BG538" i="33"/>
  <c r="AX538" i="33"/>
  <c r="AZ538" i="33" s="1"/>
  <c r="AW538" i="33"/>
  <c r="DF538" i="33" s="1"/>
  <c r="AV538" i="33"/>
  <c r="AU538" i="33"/>
  <c r="AT538" i="33"/>
  <c r="AS538" i="33"/>
  <c r="AP538" i="33"/>
  <c r="AR538" i="33" s="1"/>
  <c r="AK538" i="33"/>
  <c r="AB538" i="33"/>
  <c r="W538" i="33"/>
  <c r="V538" i="33"/>
  <c r="CM538" i="33" s="1"/>
  <c r="U538" i="33"/>
  <c r="T538" i="33"/>
  <c r="R538" i="33"/>
  <c r="L538" i="33"/>
  <c r="DQ537" i="33"/>
  <c r="DG537" i="33"/>
  <c r="DC537" i="33"/>
  <c r="CR537" i="33"/>
  <c r="BR537" i="33"/>
  <c r="BP537" i="33"/>
  <c r="BO537" i="33"/>
  <c r="BN537" i="33"/>
  <c r="BK537" i="33"/>
  <c r="BG537" i="33"/>
  <c r="AX537" i="33"/>
  <c r="AZ537" i="33" s="1"/>
  <c r="AV537" i="33"/>
  <c r="AU537" i="33"/>
  <c r="DD537" i="33" s="1"/>
  <c r="AT537" i="33"/>
  <c r="AS537" i="33"/>
  <c r="DB537" i="33" s="1"/>
  <c r="AR537" i="33"/>
  <c r="AP537" i="33"/>
  <c r="AW537" i="33" s="1"/>
  <c r="AK537" i="33"/>
  <c r="AA537" i="33"/>
  <c r="Y537" i="33"/>
  <c r="Y536" i="33" s="1"/>
  <c r="CP536" i="33" s="1"/>
  <c r="X537" i="33"/>
  <c r="CO537" i="33" s="1"/>
  <c r="W537" i="33"/>
  <c r="V537" i="33"/>
  <c r="CM537" i="33" s="1"/>
  <c r="U537" i="33"/>
  <c r="R537" i="33"/>
  <c r="L537" i="33"/>
  <c r="BJ536" i="33"/>
  <c r="BI536" i="33"/>
  <c r="BH536" i="33"/>
  <c r="BG536" i="33"/>
  <c r="AQ536" i="33"/>
  <c r="AO536" i="33"/>
  <c r="AN536" i="33"/>
  <c r="AM536" i="33"/>
  <c r="AL536" i="33"/>
  <c r="AK536" i="33"/>
  <c r="S536" i="33"/>
  <c r="P536" i="33"/>
  <c r="O536" i="33"/>
  <c r="N536" i="33"/>
  <c r="M536" i="33"/>
  <c r="L536" i="33"/>
  <c r="DT535" i="33"/>
  <c r="DR535" i="33"/>
  <c r="DP535" i="33"/>
  <c r="DF535" i="33"/>
  <c r="DD535" i="33"/>
  <c r="DB535" i="33"/>
  <c r="CO535" i="33"/>
  <c r="BR535" i="33"/>
  <c r="BQ535" i="33"/>
  <c r="DS535" i="33" s="1"/>
  <c r="BP535" i="33"/>
  <c r="BO535" i="33"/>
  <c r="DQ535" i="33" s="1"/>
  <c r="BN535" i="33"/>
  <c r="BM535" i="33"/>
  <c r="BG535" i="33"/>
  <c r="AZ535" i="33"/>
  <c r="AX535" i="33"/>
  <c r="DG535" i="33" s="1"/>
  <c r="AW535" i="33"/>
  <c r="AV535" i="33"/>
  <c r="DE535" i="33" s="1"/>
  <c r="AU535" i="33"/>
  <c r="AT535" i="33"/>
  <c r="AS535" i="33"/>
  <c r="AR535" i="33"/>
  <c r="AK535" i="33"/>
  <c r="AA535" i="33"/>
  <c r="CR535" i="33" s="1"/>
  <c r="Z535" i="33"/>
  <c r="CQ535" i="33" s="1"/>
  <c r="Y535" i="33"/>
  <c r="CP535" i="33" s="1"/>
  <c r="X535" i="33"/>
  <c r="W535" i="33"/>
  <c r="CN535" i="33" s="1"/>
  <c r="V535" i="33"/>
  <c r="AB535" i="33" s="1"/>
  <c r="U535" i="33"/>
  <c r="CL535" i="33" s="1"/>
  <c r="T535" i="33"/>
  <c r="L535" i="33"/>
  <c r="DT534" i="33"/>
  <c r="DR534" i="33"/>
  <c r="DP534" i="33"/>
  <c r="DD534" i="33"/>
  <c r="BR534" i="33"/>
  <c r="BQ534" i="33"/>
  <c r="DS534" i="33" s="1"/>
  <c r="BP534" i="33"/>
  <c r="BO534" i="33"/>
  <c r="DQ534" i="33" s="1"/>
  <c r="BN534" i="33"/>
  <c r="BM534" i="33"/>
  <c r="BK534" i="33"/>
  <c r="BG534" i="33"/>
  <c r="AX534" i="33"/>
  <c r="AW534" i="33"/>
  <c r="DF534" i="33" s="1"/>
  <c r="AV534" i="33"/>
  <c r="DE534" i="33" s="1"/>
  <c r="AU534" i="33"/>
  <c r="AY534" i="33" s="1"/>
  <c r="AT534" i="33"/>
  <c r="DC534" i="33" s="1"/>
  <c r="AS534" i="33"/>
  <c r="DB534" i="33" s="1"/>
  <c r="AP534" i="33"/>
  <c r="AR534" i="33" s="1"/>
  <c r="AK534" i="33"/>
  <c r="AA534" i="33"/>
  <c r="CR534" i="33" s="1"/>
  <c r="Z534" i="33"/>
  <c r="CQ534" i="33" s="1"/>
  <c r="Y534" i="33"/>
  <c r="CP534" i="33" s="1"/>
  <c r="X534" i="33"/>
  <c r="CO534" i="33" s="1"/>
  <c r="W534" i="33"/>
  <c r="CN534" i="33" s="1"/>
  <c r="V534" i="33"/>
  <c r="AB534" i="33" s="1"/>
  <c r="U534" i="33"/>
  <c r="CL534" i="33" s="1"/>
  <c r="T534" i="33"/>
  <c r="R534" i="33"/>
  <c r="L534" i="33"/>
  <c r="DQ533" i="33"/>
  <c r="DG533" i="33"/>
  <c r="DE533" i="33"/>
  <c r="CR533" i="33"/>
  <c r="CP533" i="33"/>
  <c r="CN533" i="33"/>
  <c r="BR533" i="33"/>
  <c r="DT533" i="33" s="1"/>
  <c r="BP533" i="33"/>
  <c r="DR533" i="33" s="1"/>
  <c r="BO533" i="33"/>
  <c r="BN533" i="33"/>
  <c r="DP533" i="33" s="1"/>
  <c r="BK533" i="33"/>
  <c r="BG533" i="33"/>
  <c r="AX533" i="33"/>
  <c r="AV533" i="33"/>
  <c r="AU533" i="33"/>
  <c r="DD533" i="33" s="1"/>
  <c r="AT533" i="33"/>
  <c r="AS533" i="33"/>
  <c r="DB533" i="33" s="1"/>
  <c r="AR533" i="33"/>
  <c r="AP533" i="33"/>
  <c r="AW533" i="33" s="1"/>
  <c r="DF533" i="33" s="1"/>
  <c r="AK533" i="33"/>
  <c r="AA533" i="33"/>
  <c r="Y533" i="33"/>
  <c r="X533" i="33"/>
  <c r="CO533" i="33" s="1"/>
  <c r="W533" i="33"/>
  <c r="V533" i="33"/>
  <c r="U533" i="33"/>
  <c r="CL533" i="33" s="1"/>
  <c r="R533" i="33"/>
  <c r="L533" i="33"/>
  <c r="DT532" i="33"/>
  <c r="DR532" i="33"/>
  <c r="DP532" i="33"/>
  <c r="DB532" i="33"/>
  <c r="CQ532" i="33"/>
  <c r="CO532" i="33"/>
  <c r="BR532" i="33"/>
  <c r="BQ532" i="33"/>
  <c r="DS532" i="33" s="1"/>
  <c r="BP532" i="33"/>
  <c r="BO532" i="33"/>
  <c r="DQ532" i="33" s="1"/>
  <c r="BN532" i="33"/>
  <c r="BM532" i="33"/>
  <c r="BK532" i="33"/>
  <c r="BG532" i="33"/>
  <c r="AX532" i="33"/>
  <c r="DG532" i="33" s="1"/>
  <c r="AV532" i="33"/>
  <c r="DE532" i="33" s="1"/>
  <c r="AU532" i="33"/>
  <c r="DD532" i="33" s="1"/>
  <c r="AT532" i="33"/>
  <c r="DC532" i="33" s="1"/>
  <c r="AS532" i="33"/>
  <c r="AP532" i="33"/>
  <c r="AR532" i="33" s="1"/>
  <c r="AK532" i="33"/>
  <c r="AA532" i="33"/>
  <c r="CR532" i="33" s="1"/>
  <c r="Z532" i="33"/>
  <c r="Y532" i="33"/>
  <c r="CP532" i="33" s="1"/>
  <c r="X532" i="33"/>
  <c r="AB532" i="33" s="1"/>
  <c r="W532" i="33"/>
  <c r="CN532" i="33" s="1"/>
  <c r="V532" i="33"/>
  <c r="CM532" i="33" s="1"/>
  <c r="U532" i="33"/>
  <c r="CL532" i="33" s="1"/>
  <c r="T532" i="33"/>
  <c r="R532" i="33"/>
  <c r="L532" i="33"/>
  <c r="DQ531" i="33"/>
  <c r="DC531" i="33"/>
  <c r="BR531" i="33"/>
  <c r="DT531" i="33" s="1"/>
  <c r="BP531" i="33"/>
  <c r="DR531" i="33" s="1"/>
  <c r="BO531" i="33"/>
  <c r="BN531" i="33"/>
  <c r="DP531" i="33" s="1"/>
  <c r="BK531" i="33"/>
  <c r="BG531" i="33"/>
  <c r="AX531" i="33"/>
  <c r="AV531" i="33"/>
  <c r="DE531" i="33" s="1"/>
  <c r="AU531" i="33"/>
  <c r="DD531" i="33" s="1"/>
  <c r="AT531" i="33"/>
  <c r="AS531" i="33"/>
  <c r="DB531" i="33" s="1"/>
  <c r="AR531" i="33"/>
  <c r="AP531" i="33"/>
  <c r="AW531" i="33" s="1"/>
  <c r="DF531" i="33" s="1"/>
  <c r="AK531" i="33"/>
  <c r="AA531" i="33"/>
  <c r="CR531" i="33" s="1"/>
  <c r="Y531" i="33"/>
  <c r="CP531" i="33" s="1"/>
  <c r="X531" i="33"/>
  <c r="CO531" i="33" s="1"/>
  <c r="W531" i="33"/>
  <c r="CN531" i="33" s="1"/>
  <c r="V531" i="33"/>
  <c r="CM531" i="33" s="1"/>
  <c r="U531" i="33"/>
  <c r="CL531" i="33" s="1"/>
  <c r="R531" i="33"/>
  <c r="L531" i="33"/>
  <c r="DT530" i="33"/>
  <c r="DR530" i="33"/>
  <c r="DP530" i="33"/>
  <c r="DD530" i="33"/>
  <c r="BR530" i="33"/>
  <c r="BQ530" i="33"/>
  <c r="DS530" i="33" s="1"/>
  <c r="BP530" i="33"/>
  <c r="BO530" i="33"/>
  <c r="DQ530" i="33" s="1"/>
  <c r="BN530" i="33"/>
  <c r="BM530" i="33"/>
  <c r="BK530" i="33"/>
  <c r="BG530" i="33"/>
  <c r="AX530" i="33"/>
  <c r="AW530" i="33"/>
  <c r="DF530" i="33" s="1"/>
  <c r="AV530" i="33"/>
  <c r="DE530" i="33" s="1"/>
  <c r="AU530" i="33"/>
  <c r="AT530" i="33"/>
  <c r="DC530" i="33" s="1"/>
  <c r="AS530" i="33"/>
  <c r="DB530" i="33" s="1"/>
  <c r="AP530" i="33"/>
  <c r="AR530" i="33" s="1"/>
  <c r="AK530" i="33"/>
  <c r="AA530" i="33"/>
  <c r="CR530" i="33" s="1"/>
  <c r="Z530" i="33"/>
  <c r="CQ530" i="33" s="1"/>
  <c r="Y530" i="33"/>
  <c r="CP530" i="33" s="1"/>
  <c r="X530" i="33"/>
  <c r="CO530" i="33" s="1"/>
  <c r="W530" i="33"/>
  <c r="CN530" i="33" s="1"/>
  <c r="V530" i="33"/>
  <c r="U530" i="33"/>
  <c r="CL530" i="33" s="1"/>
  <c r="T530" i="33"/>
  <c r="R530" i="33"/>
  <c r="L530" i="33"/>
  <c r="DQ529" i="33"/>
  <c r="DG529" i="33"/>
  <c r="DE529" i="33"/>
  <c r="CR529" i="33"/>
  <c r="CP529" i="33"/>
  <c r="BR529" i="33"/>
  <c r="DT529" i="33" s="1"/>
  <c r="BP529" i="33"/>
  <c r="DR529" i="33" s="1"/>
  <c r="BO529" i="33"/>
  <c r="BN529" i="33"/>
  <c r="DP529" i="33" s="1"/>
  <c r="BK529" i="33"/>
  <c r="BG529" i="33"/>
  <c r="AX529" i="33"/>
  <c r="AV529" i="33"/>
  <c r="AU529" i="33"/>
  <c r="DD529" i="33" s="1"/>
  <c r="AT529" i="33"/>
  <c r="AS529" i="33"/>
  <c r="DB529" i="33" s="1"/>
  <c r="AR529" i="33"/>
  <c r="AP529" i="33"/>
  <c r="AW529" i="33" s="1"/>
  <c r="AK529" i="33"/>
  <c r="AA529" i="33"/>
  <c r="Y529" i="33"/>
  <c r="X529" i="33"/>
  <c r="CO529" i="33" s="1"/>
  <c r="W529" i="33"/>
  <c r="CN529" i="33" s="1"/>
  <c r="V529" i="33"/>
  <c r="U529" i="33"/>
  <c r="CL529" i="33" s="1"/>
  <c r="R529" i="33"/>
  <c r="L529" i="33"/>
  <c r="DT528" i="33"/>
  <c r="DR528" i="33"/>
  <c r="DP528" i="33"/>
  <c r="DB528" i="33"/>
  <c r="CQ528" i="33"/>
  <c r="CO528" i="33"/>
  <c r="BR528" i="33"/>
  <c r="BQ528" i="33"/>
  <c r="DS528" i="33" s="1"/>
  <c r="BP528" i="33"/>
  <c r="BO528" i="33"/>
  <c r="DQ528" i="33" s="1"/>
  <c r="BN528" i="33"/>
  <c r="BM528" i="33"/>
  <c r="BK528" i="33"/>
  <c r="BG528" i="33"/>
  <c r="AX528" i="33"/>
  <c r="DG528" i="33" s="1"/>
  <c r="AV528" i="33"/>
  <c r="DE528" i="33" s="1"/>
  <c r="AU528" i="33"/>
  <c r="AT528" i="33"/>
  <c r="DC528" i="33" s="1"/>
  <c r="AS528" i="33"/>
  <c r="AP528" i="33"/>
  <c r="AR528" i="33" s="1"/>
  <c r="AK528" i="33"/>
  <c r="AA528" i="33"/>
  <c r="CR528" i="33" s="1"/>
  <c r="Z528" i="33"/>
  <c r="Y528" i="33"/>
  <c r="CP528" i="33" s="1"/>
  <c r="X528" i="33"/>
  <c r="AB528" i="33" s="1"/>
  <c r="W528" i="33"/>
  <c r="CN528" i="33" s="1"/>
  <c r="V528" i="33"/>
  <c r="CM528" i="33" s="1"/>
  <c r="U528" i="33"/>
  <c r="CL528" i="33" s="1"/>
  <c r="T528" i="33"/>
  <c r="R528" i="33"/>
  <c r="L528" i="33"/>
  <c r="DQ527" i="33"/>
  <c r="DC527" i="33"/>
  <c r="BR527" i="33"/>
  <c r="DT527" i="33" s="1"/>
  <c r="BP527" i="33"/>
  <c r="DR527" i="33" s="1"/>
  <c r="BO527" i="33"/>
  <c r="BN527" i="33"/>
  <c r="DP527" i="33" s="1"/>
  <c r="BK527" i="33"/>
  <c r="BG527" i="33"/>
  <c r="AX527" i="33"/>
  <c r="AV527" i="33"/>
  <c r="AU527" i="33"/>
  <c r="DD527" i="33" s="1"/>
  <c r="AT527" i="33"/>
  <c r="AS527" i="33"/>
  <c r="DB527" i="33" s="1"/>
  <c r="AR527" i="33"/>
  <c r="AP527" i="33"/>
  <c r="AW527" i="33" s="1"/>
  <c r="DF527" i="33" s="1"/>
  <c r="AK527" i="33"/>
  <c r="AA527" i="33"/>
  <c r="CR527" i="33" s="1"/>
  <c r="Y527" i="33"/>
  <c r="CP527" i="33" s="1"/>
  <c r="X527" i="33"/>
  <c r="CO527" i="33" s="1"/>
  <c r="W527" i="33"/>
  <c r="CN527" i="33" s="1"/>
  <c r="V527" i="33"/>
  <c r="CM527" i="33" s="1"/>
  <c r="U527" i="33"/>
  <c r="CL527" i="33" s="1"/>
  <c r="R527" i="33"/>
  <c r="L527" i="33"/>
  <c r="DT526" i="33"/>
  <c r="DR526" i="33"/>
  <c r="DP526" i="33"/>
  <c r="DD526" i="33"/>
  <c r="CM526" i="33"/>
  <c r="BR526" i="33"/>
  <c r="BQ526" i="33"/>
  <c r="DS526" i="33" s="1"/>
  <c r="BP526" i="33"/>
  <c r="BO526" i="33"/>
  <c r="DQ526" i="33" s="1"/>
  <c r="BN526" i="33"/>
  <c r="BM526" i="33"/>
  <c r="BK526" i="33"/>
  <c r="BG526" i="33"/>
  <c r="AX526" i="33"/>
  <c r="AV526" i="33"/>
  <c r="DE526" i="33" s="1"/>
  <c r="AU526" i="33"/>
  <c r="AT526" i="33"/>
  <c r="DC526" i="33" s="1"/>
  <c r="AS526" i="33"/>
  <c r="DB526" i="33" s="1"/>
  <c r="AP526" i="33"/>
  <c r="AK526" i="33"/>
  <c r="AA526" i="33"/>
  <c r="CR526" i="33" s="1"/>
  <c r="Z526" i="33"/>
  <c r="CQ526" i="33" s="1"/>
  <c r="Y526" i="33"/>
  <c r="CP526" i="33" s="1"/>
  <c r="X526" i="33"/>
  <c r="CO526" i="33" s="1"/>
  <c r="W526" i="33"/>
  <c r="CN526" i="33" s="1"/>
  <c r="V526" i="33"/>
  <c r="AB526" i="33" s="1"/>
  <c r="U526" i="33"/>
  <c r="CL526" i="33" s="1"/>
  <c r="T526" i="33"/>
  <c r="R526" i="33"/>
  <c r="L526" i="33"/>
  <c r="DQ525" i="33"/>
  <c r="DG525" i="33"/>
  <c r="DE525" i="33"/>
  <c r="CR525" i="33"/>
  <c r="CP525" i="33"/>
  <c r="BR525" i="33"/>
  <c r="DT525" i="33" s="1"/>
  <c r="BP525" i="33"/>
  <c r="DR525" i="33" s="1"/>
  <c r="BO525" i="33"/>
  <c r="BN525" i="33"/>
  <c r="DP525" i="33" s="1"/>
  <c r="BK525" i="33"/>
  <c r="BG525" i="33"/>
  <c r="AZ525" i="33"/>
  <c r="AX525" i="33"/>
  <c r="AV525" i="33"/>
  <c r="AU525" i="33"/>
  <c r="DD525" i="33" s="1"/>
  <c r="AT525" i="33"/>
  <c r="AS525" i="33"/>
  <c r="DB525" i="33" s="1"/>
  <c r="AR525" i="33"/>
  <c r="AP525" i="33"/>
  <c r="AW525" i="33" s="1"/>
  <c r="DF525" i="33" s="1"/>
  <c r="AK525" i="33"/>
  <c r="AA525" i="33"/>
  <c r="Y525" i="33"/>
  <c r="X525" i="33"/>
  <c r="CO525" i="33" s="1"/>
  <c r="W525" i="33"/>
  <c r="CN525" i="33" s="1"/>
  <c r="V525" i="33"/>
  <c r="U525" i="33"/>
  <c r="CL525" i="33" s="1"/>
  <c r="R525" i="33"/>
  <c r="L525" i="33"/>
  <c r="DT524" i="33"/>
  <c r="DR524" i="33"/>
  <c r="DP524" i="33"/>
  <c r="DB524" i="33"/>
  <c r="CQ524" i="33"/>
  <c r="BR524" i="33"/>
  <c r="BQ524" i="33"/>
  <c r="DS524" i="33" s="1"/>
  <c r="BP524" i="33"/>
  <c r="BO524" i="33"/>
  <c r="DQ524" i="33" s="1"/>
  <c r="BN524" i="33"/>
  <c r="BM524" i="33"/>
  <c r="BK524" i="33"/>
  <c r="BG524" i="33"/>
  <c r="AX524" i="33"/>
  <c r="DG524" i="33" s="1"/>
  <c r="AV524" i="33"/>
  <c r="DE524" i="33" s="1"/>
  <c r="AU524" i="33"/>
  <c r="DD524" i="33" s="1"/>
  <c r="AT524" i="33"/>
  <c r="DC524" i="33" s="1"/>
  <c r="AS524" i="33"/>
  <c r="AP524" i="33"/>
  <c r="AR524" i="33" s="1"/>
  <c r="AK524" i="33"/>
  <c r="AA524" i="33"/>
  <c r="CR524" i="33" s="1"/>
  <c r="Z524" i="33"/>
  <c r="Y524" i="33"/>
  <c r="CP524" i="33" s="1"/>
  <c r="X524" i="33"/>
  <c r="CO524" i="33" s="1"/>
  <c r="W524" i="33"/>
  <c r="CN524" i="33" s="1"/>
  <c r="V524" i="33"/>
  <c r="CM524" i="33" s="1"/>
  <c r="U524" i="33"/>
  <c r="CL524" i="33" s="1"/>
  <c r="T524" i="33"/>
  <c r="R524" i="33"/>
  <c r="L524" i="33"/>
  <c r="DQ523" i="33"/>
  <c r="DC523" i="33"/>
  <c r="BR523" i="33"/>
  <c r="DT523" i="33" s="1"/>
  <c r="BP523" i="33"/>
  <c r="DR523" i="33" s="1"/>
  <c r="BO523" i="33"/>
  <c r="BN523" i="33"/>
  <c r="DP523" i="33" s="1"/>
  <c r="BK523" i="33"/>
  <c r="BG523" i="33"/>
  <c r="AX523" i="33"/>
  <c r="AV523" i="33"/>
  <c r="DE523" i="33" s="1"/>
  <c r="AU523" i="33"/>
  <c r="DD523" i="33" s="1"/>
  <c r="AT523" i="33"/>
  <c r="AS523" i="33"/>
  <c r="DB523" i="33" s="1"/>
  <c r="AR523" i="33"/>
  <c r="AP523" i="33"/>
  <c r="AW523" i="33" s="1"/>
  <c r="DF523" i="33" s="1"/>
  <c r="AK523" i="33"/>
  <c r="AA523" i="33"/>
  <c r="CR523" i="33" s="1"/>
  <c r="Y523" i="33"/>
  <c r="CP523" i="33" s="1"/>
  <c r="X523" i="33"/>
  <c r="CO523" i="33" s="1"/>
  <c r="W523" i="33"/>
  <c r="V523" i="33"/>
  <c r="CM523" i="33" s="1"/>
  <c r="U523" i="33"/>
  <c r="CL523" i="33" s="1"/>
  <c r="R523" i="33"/>
  <c r="L523" i="33"/>
  <c r="DT522" i="33"/>
  <c r="DR522" i="33"/>
  <c r="DP522" i="33"/>
  <c r="DD522" i="33"/>
  <c r="CM522" i="33"/>
  <c r="BR522" i="33"/>
  <c r="BQ522" i="33"/>
  <c r="DS522" i="33" s="1"/>
  <c r="BP522" i="33"/>
  <c r="BO522" i="33"/>
  <c r="DQ522" i="33" s="1"/>
  <c r="BN522" i="33"/>
  <c r="BM522" i="33"/>
  <c r="BK522" i="33"/>
  <c r="BG522" i="33"/>
  <c r="AX522" i="33"/>
  <c r="DG522" i="33" s="1"/>
  <c r="AV522" i="33"/>
  <c r="DE522" i="33" s="1"/>
  <c r="AU522" i="33"/>
  <c r="AT522" i="33"/>
  <c r="DC522" i="33" s="1"/>
  <c r="AS522" i="33"/>
  <c r="DB522" i="33" s="1"/>
  <c r="AP522" i="33"/>
  <c r="AR522" i="33" s="1"/>
  <c r="AK522" i="33"/>
  <c r="AA522" i="33"/>
  <c r="CR522" i="33" s="1"/>
  <c r="Z522" i="33"/>
  <c r="CQ522" i="33" s="1"/>
  <c r="Y522" i="33"/>
  <c r="CP522" i="33" s="1"/>
  <c r="X522" i="33"/>
  <c r="CO522" i="33" s="1"/>
  <c r="W522" i="33"/>
  <c r="CN522" i="33" s="1"/>
  <c r="V522" i="33"/>
  <c r="AB522" i="33" s="1"/>
  <c r="U522" i="33"/>
  <c r="CL522" i="33" s="1"/>
  <c r="T522" i="33"/>
  <c r="R522" i="33"/>
  <c r="L522" i="33"/>
  <c r="DQ521" i="33"/>
  <c r="DG521" i="33"/>
  <c r="DE521" i="33"/>
  <c r="CR521" i="33"/>
  <c r="CP521" i="33"/>
  <c r="CN521" i="33"/>
  <c r="BR521" i="33"/>
  <c r="DT521" i="33" s="1"/>
  <c r="BP521" i="33"/>
  <c r="DR521" i="33" s="1"/>
  <c r="BO521" i="33"/>
  <c r="BN521" i="33"/>
  <c r="DP521" i="33" s="1"/>
  <c r="BK521" i="33"/>
  <c r="BG521" i="33"/>
  <c r="AZ521" i="33"/>
  <c r="AX521" i="33"/>
  <c r="AV521" i="33"/>
  <c r="AU521" i="33"/>
  <c r="DD521" i="33" s="1"/>
  <c r="AT521" i="33"/>
  <c r="AS521" i="33"/>
  <c r="DB521" i="33" s="1"/>
  <c r="AR521" i="33"/>
  <c r="AP521" i="33"/>
  <c r="AW521" i="33" s="1"/>
  <c r="DF521" i="33" s="1"/>
  <c r="AK521" i="33"/>
  <c r="AA521" i="33"/>
  <c r="Y521" i="33"/>
  <c r="X521" i="33"/>
  <c r="CO521" i="33" s="1"/>
  <c r="W521" i="33"/>
  <c r="V521" i="33"/>
  <c r="U521" i="33"/>
  <c r="CL521" i="33" s="1"/>
  <c r="R521" i="33"/>
  <c r="L521" i="33"/>
  <c r="DT520" i="33"/>
  <c r="DR520" i="33"/>
  <c r="DP520" i="33"/>
  <c r="DB520" i="33"/>
  <c r="CQ520" i="33"/>
  <c r="BR520" i="33"/>
  <c r="BQ520" i="33"/>
  <c r="DS520" i="33" s="1"/>
  <c r="BP520" i="33"/>
  <c r="BO520" i="33"/>
  <c r="DQ520" i="33" s="1"/>
  <c r="BN520" i="33"/>
  <c r="BM520" i="33"/>
  <c r="BK520" i="33"/>
  <c r="BG520" i="33"/>
  <c r="AX520" i="33"/>
  <c r="DG520" i="33" s="1"/>
  <c r="AV520" i="33"/>
  <c r="DE520" i="33" s="1"/>
  <c r="AU520" i="33"/>
  <c r="DD520" i="33" s="1"/>
  <c r="AT520" i="33"/>
  <c r="DC520" i="33" s="1"/>
  <c r="AS520" i="33"/>
  <c r="AP520" i="33"/>
  <c r="AR520" i="33" s="1"/>
  <c r="AK520" i="33"/>
  <c r="AA520" i="33"/>
  <c r="CR520" i="33" s="1"/>
  <c r="Z520" i="33"/>
  <c r="Y520" i="33"/>
  <c r="CP520" i="33" s="1"/>
  <c r="X520" i="33"/>
  <c r="CO520" i="33" s="1"/>
  <c r="W520" i="33"/>
  <c r="CN520" i="33" s="1"/>
  <c r="V520" i="33"/>
  <c r="CM520" i="33" s="1"/>
  <c r="U520" i="33"/>
  <c r="CL520" i="33" s="1"/>
  <c r="T520" i="33"/>
  <c r="R520" i="33"/>
  <c r="L520" i="33"/>
  <c r="DQ519" i="33"/>
  <c r="DC519" i="33"/>
  <c r="BR519" i="33"/>
  <c r="DT519" i="33" s="1"/>
  <c r="BP519" i="33"/>
  <c r="DR519" i="33" s="1"/>
  <c r="BO519" i="33"/>
  <c r="BN519" i="33"/>
  <c r="DP519" i="33" s="1"/>
  <c r="BK519" i="33"/>
  <c r="BG519" i="33"/>
  <c r="AX519" i="33"/>
  <c r="AV519" i="33"/>
  <c r="DE519" i="33" s="1"/>
  <c r="AU519" i="33"/>
  <c r="DD519" i="33" s="1"/>
  <c r="AT519" i="33"/>
  <c r="AS519" i="33"/>
  <c r="DB519" i="33" s="1"/>
  <c r="AR519" i="33"/>
  <c r="AP519" i="33"/>
  <c r="AW519" i="33" s="1"/>
  <c r="DF519" i="33" s="1"/>
  <c r="AK519" i="33"/>
  <c r="AA519" i="33"/>
  <c r="CR519" i="33" s="1"/>
  <c r="Y519" i="33"/>
  <c r="CP519" i="33" s="1"/>
  <c r="X519" i="33"/>
  <c r="CO519" i="33" s="1"/>
  <c r="W519" i="33"/>
  <c r="CN519" i="33" s="1"/>
  <c r="V519" i="33"/>
  <c r="CM519" i="33" s="1"/>
  <c r="U519" i="33"/>
  <c r="CL519" i="33" s="1"/>
  <c r="R519" i="33"/>
  <c r="L519" i="33"/>
  <c r="DT518" i="33"/>
  <c r="DR518" i="33"/>
  <c r="DP518" i="33"/>
  <c r="DD518" i="33"/>
  <c r="BR518" i="33"/>
  <c r="BQ518" i="33"/>
  <c r="DS518" i="33" s="1"/>
  <c r="BP518" i="33"/>
  <c r="BO518" i="33"/>
  <c r="DQ518" i="33" s="1"/>
  <c r="BN518" i="33"/>
  <c r="BM518" i="33"/>
  <c r="BK518" i="33"/>
  <c r="BG518" i="33"/>
  <c r="AX518" i="33"/>
  <c r="AW518" i="33"/>
  <c r="DF518" i="33" s="1"/>
  <c r="AV518" i="33"/>
  <c r="DE518" i="33" s="1"/>
  <c r="AU518" i="33"/>
  <c r="AT518" i="33"/>
  <c r="DC518" i="33" s="1"/>
  <c r="AS518" i="33"/>
  <c r="AP518" i="33"/>
  <c r="AR518" i="33" s="1"/>
  <c r="AK518" i="33"/>
  <c r="AA518" i="33"/>
  <c r="CR518" i="33" s="1"/>
  <c r="Z518" i="33"/>
  <c r="CQ518" i="33" s="1"/>
  <c r="Y518" i="33"/>
  <c r="CP518" i="33" s="1"/>
  <c r="X518" i="33"/>
  <c r="CO518" i="33" s="1"/>
  <c r="W518" i="33"/>
  <c r="CN518" i="33" s="1"/>
  <c r="V518" i="33"/>
  <c r="AB518" i="33" s="1"/>
  <c r="U518" i="33"/>
  <c r="CL518" i="33" s="1"/>
  <c r="T518" i="33"/>
  <c r="R518" i="33"/>
  <c r="L518" i="33"/>
  <c r="DQ517" i="33"/>
  <c r="DG517" i="33"/>
  <c r="DE517" i="33"/>
  <c r="CR517" i="33"/>
  <c r="CP517" i="33"/>
  <c r="CN517" i="33"/>
  <c r="BR517" i="33"/>
  <c r="DT517" i="33" s="1"/>
  <c r="BP517" i="33"/>
  <c r="BO517" i="33"/>
  <c r="BN517" i="33"/>
  <c r="DP517" i="33" s="1"/>
  <c r="BK517" i="33"/>
  <c r="BG517" i="33"/>
  <c r="AX517" i="33"/>
  <c r="AV517" i="33"/>
  <c r="AU517" i="33"/>
  <c r="DD517" i="33" s="1"/>
  <c r="AT517" i="33"/>
  <c r="AS517" i="33"/>
  <c r="DB517" i="33" s="1"/>
  <c r="AR517" i="33"/>
  <c r="AP517" i="33"/>
  <c r="AW517" i="33" s="1"/>
  <c r="AZ517" i="33" s="1"/>
  <c r="AK517" i="33"/>
  <c r="AA517" i="33"/>
  <c r="Y517" i="33"/>
  <c r="X517" i="33"/>
  <c r="CO517" i="33" s="1"/>
  <c r="W517" i="33"/>
  <c r="V517" i="33"/>
  <c r="U517" i="33"/>
  <c r="CL517" i="33" s="1"/>
  <c r="R517" i="33"/>
  <c r="L517" i="33"/>
  <c r="DT516" i="33"/>
  <c r="DR516" i="33"/>
  <c r="DP516" i="33"/>
  <c r="DF516" i="33"/>
  <c r="DD516" i="33"/>
  <c r="DB516" i="33"/>
  <c r="CQ516" i="33"/>
  <c r="CM516" i="33"/>
  <c r="BR516" i="33"/>
  <c r="BQ516" i="33"/>
  <c r="BP516" i="33"/>
  <c r="BO516" i="33"/>
  <c r="BN516" i="33"/>
  <c r="BM516" i="33"/>
  <c r="BG516" i="33"/>
  <c r="AX516" i="33"/>
  <c r="AW516" i="33"/>
  <c r="AV516" i="33"/>
  <c r="DE516" i="33" s="1"/>
  <c r="AU516" i="33"/>
  <c r="AT516" i="33"/>
  <c r="AS516" i="33"/>
  <c r="AR516" i="33"/>
  <c r="AK516" i="33"/>
  <c r="AA516" i="33"/>
  <c r="CR516" i="33" s="1"/>
  <c r="Z516" i="33"/>
  <c r="Y516" i="33"/>
  <c r="CP516" i="33" s="1"/>
  <c r="X516" i="33"/>
  <c r="CO516" i="33" s="1"/>
  <c r="W516" i="33"/>
  <c r="CN516" i="33" s="1"/>
  <c r="U516" i="33"/>
  <c r="T516" i="33"/>
  <c r="L516" i="33"/>
  <c r="BL515" i="33"/>
  <c r="BJ515" i="33"/>
  <c r="BI515" i="33"/>
  <c r="BH515" i="33"/>
  <c r="BG515" i="33"/>
  <c r="AT515" i="33"/>
  <c r="AQ515" i="33"/>
  <c r="AO515" i="33"/>
  <c r="AN515" i="33"/>
  <c r="AM515" i="33"/>
  <c r="AL515" i="33"/>
  <c r="AK515" i="33"/>
  <c r="X515" i="33"/>
  <c r="CO515" i="33" s="1"/>
  <c r="S515" i="33"/>
  <c r="Q515" i="33"/>
  <c r="P515" i="33"/>
  <c r="O515" i="33"/>
  <c r="N515" i="33"/>
  <c r="M515" i="33"/>
  <c r="L515" i="33"/>
  <c r="DS514" i="33"/>
  <c r="DQ514" i="33"/>
  <c r="DG514" i="33"/>
  <c r="DE514" i="33"/>
  <c r="DC514" i="33"/>
  <c r="CR514" i="33"/>
  <c r="CP514" i="33"/>
  <c r="CL514" i="33"/>
  <c r="BR514" i="33"/>
  <c r="DT514" i="33" s="1"/>
  <c r="BQ514" i="33"/>
  <c r="BP514" i="33"/>
  <c r="DR514" i="33" s="1"/>
  <c r="BO514" i="33"/>
  <c r="BN514" i="33"/>
  <c r="DP514" i="33" s="1"/>
  <c r="BM514" i="33"/>
  <c r="BG514" i="33"/>
  <c r="AX514" i="33"/>
  <c r="AZ514" i="33" s="1"/>
  <c r="AW514" i="33"/>
  <c r="DF514" i="33" s="1"/>
  <c r="AV514" i="33"/>
  <c r="AU514" i="33"/>
  <c r="DD514" i="33" s="1"/>
  <c r="AT514" i="33"/>
  <c r="AS514" i="33"/>
  <c r="DB514" i="33" s="1"/>
  <c r="AR514" i="33"/>
  <c r="AK514" i="33"/>
  <c r="AA514" i="33"/>
  <c r="Z514" i="33"/>
  <c r="CQ514" i="33" s="1"/>
  <c r="Y514" i="33"/>
  <c r="X514" i="33"/>
  <c r="CO514" i="33" s="1"/>
  <c r="W514" i="33"/>
  <c r="CN514" i="33" s="1"/>
  <c r="V514" i="33"/>
  <c r="CM514" i="33" s="1"/>
  <c r="U514" i="33"/>
  <c r="T514" i="33"/>
  <c r="L514" i="33"/>
  <c r="DS513" i="33"/>
  <c r="DQ513" i="33"/>
  <c r="DG513" i="33"/>
  <c r="DE513" i="33"/>
  <c r="DC513" i="33"/>
  <c r="CN513" i="33"/>
  <c r="CL513" i="33"/>
  <c r="BR513" i="33"/>
  <c r="DT513" i="33" s="1"/>
  <c r="BQ513" i="33"/>
  <c r="BP513" i="33"/>
  <c r="DR513" i="33" s="1"/>
  <c r="BO513" i="33"/>
  <c r="BS513" i="33" s="1"/>
  <c r="BN513" i="33"/>
  <c r="DP513" i="33" s="1"/>
  <c r="BM513" i="33"/>
  <c r="BG513" i="33"/>
  <c r="AX513" i="33"/>
  <c r="AW513" i="33"/>
  <c r="DF513" i="33" s="1"/>
  <c r="AV513" i="33"/>
  <c r="AU513" i="33"/>
  <c r="DD513" i="33" s="1"/>
  <c r="AT513" i="33"/>
  <c r="AS513" i="33"/>
  <c r="DB513" i="33" s="1"/>
  <c r="AR513" i="33"/>
  <c r="AK513" i="33"/>
  <c r="AA513" i="33"/>
  <c r="CR513" i="33" s="1"/>
  <c r="Z513" i="33"/>
  <c r="CQ513" i="33" s="1"/>
  <c r="Y513" i="33"/>
  <c r="CP513" i="33" s="1"/>
  <c r="X513" i="33"/>
  <c r="CO513" i="33" s="1"/>
  <c r="W513" i="33"/>
  <c r="V513" i="33"/>
  <c r="CM513" i="33" s="1"/>
  <c r="U513" i="33"/>
  <c r="T513" i="33"/>
  <c r="L513" i="33"/>
  <c r="DS512" i="33"/>
  <c r="DQ512" i="33"/>
  <c r="DG512" i="33"/>
  <c r="DE512" i="33"/>
  <c r="DC512" i="33"/>
  <c r="CR512" i="33"/>
  <c r="CP512" i="33"/>
  <c r="CL512" i="33"/>
  <c r="BR512" i="33"/>
  <c r="DT512" i="33" s="1"/>
  <c r="BQ512" i="33"/>
  <c r="BP512" i="33"/>
  <c r="DR512" i="33" s="1"/>
  <c r="BO512" i="33"/>
  <c r="BN512" i="33"/>
  <c r="DP512" i="33" s="1"/>
  <c r="BM512" i="33"/>
  <c r="BG512" i="33"/>
  <c r="AX512" i="33"/>
  <c r="AZ512" i="33" s="1"/>
  <c r="AW512" i="33"/>
  <c r="DF512" i="33" s="1"/>
  <c r="AV512" i="33"/>
  <c r="AU512" i="33"/>
  <c r="DD512" i="33" s="1"/>
  <c r="AT512" i="33"/>
  <c r="AS512" i="33"/>
  <c r="DB512" i="33" s="1"/>
  <c r="AR512" i="33"/>
  <c r="AK512" i="33"/>
  <c r="AA512" i="33"/>
  <c r="Z512" i="33"/>
  <c r="CQ512" i="33" s="1"/>
  <c r="Y512" i="33"/>
  <c r="X512" i="33"/>
  <c r="CO512" i="33" s="1"/>
  <c r="W512" i="33"/>
  <c r="CN512" i="33" s="1"/>
  <c r="V512" i="33"/>
  <c r="CM512" i="33" s="1"/>
  <c r="U512" i="33"/>
  <c r="T512" i="33"/>
  <c r="L512" i="33"/>
  <c r="DS511" i="33"/>
  <c r="DQ511" i="33"/>
  <c r="DG511" i="33"/>
  <c r="DE511" i="33"/>
  <c r="DC511" i="33"/>
  <c r="CN511" i="33"/>
  <c r="CL511" i="33"/>
  <c r="BR511" i="33"/>
  <c r="DT511" i="33" s="1"/>
  <c r="BQ511" i="33"/>
  <c r="BP511" i="33"/>
  <c r="DR511" i="33" s="1"/>
  <c r="BO511" i="33"/>
  <c r="BS511" i="33" s="1"/>
  <c r="BN511" i="33"/>
  <c r="DP511" i="33" s="1"/>
  <c r="BM511" i="33"/>
  <c r="BG511" i="33"/>
  <c r="AX511" i="33"/>
  <c r="AW511" i="33"/>
  <c r="DF511" i="33" s="1"/>
  <c r="AV511" i="33"/>
  <c r="AU511" i="33"/>
  <c r="DD511" i="33" s="1"/>
  <c r="AT511" i="33"/>
  <c r="AS511" i="33"/>
  <c r="DB511" i="33" s="1"/>
  <c r="AR511" i="33"/>
  <c r="AK511" i="33"/>
  <c r="AA511" i="33"/>
  <c r="CR511" i="33" s="1"/>
  <c r="Z511" i="33"/>
  <c r="CQ511" i="33" s="1"/>
  <c r="Y511" i="33"/>
  <c r="CP511" i="33" s="1"/>
  <c r="X511" i="33"/>
  <c r="CO511" i="33" s="1"/>
  <c r="W511" i="33"/>
  <c r="V511" i="33"/>
  <c r="CM511" i="33" s="1"/>
  <c r="U511" i="33"/>
  <c r="T511" i="33"/>
  <c r="L511" i="33"/>
  <c r="DS510" i="33"/>
  <c r="DQ510" i="33"/>
  <c r="DG510" i="33"/>
  <c r="DE510" i="33"/>
  <c r="DC510" i="33"/>
  <c r="CR510" i="33"/>
  <c r="CP510" i="33"/>
  <c r="CL510" i="33"/>
  <c r="BR510" i="33"/>
  <c r="DT510" i="33" s="1"/>
  <c r="BQ510" i="33"/>
  <c r="BP510" i="33"/>
  <c r="DR510" i="33" s="1"/>
  <c r="BO510" i="33"/>
  <c r="BN510" i="33"/>
  <c r="DP510" i="33" s="1"/>
  <c r="BM510" i="33"/>
  <c r="BG510" i="33"/>
  <c r="AX510" i="33"/>
  <c r="AZ510" i="33" s="1"/>
  <c r="AW510" i="33"/>
  <c r="DF510" i="33" s="1"/>
  <c r="AV510" i="33"/>
  <c r="AU510" i="33"/>
  <c r="DD510" i="33" s="1"/>
  <c r="AT510" i="33"/>
  <c r="AS510" i="33"/>
  <c r="DB510" i="33" s="1"/>
  <c r="AR510" i="33"/>
  <c r="AK510" i="33"/>
  <c r="AA510" i="33"/>
  <c r="Z510" i="33"/>
  <c r="CQ510" i="33" s="1"/>
  <c r="Y510" i="33"/>
  <c r="X510" i="33"/>
  <c r="CO510" i="33" s="1"/>
  <c r="W510" i="33"/>
  <c r="CN510" i="33" s="1"/>
  <c r="V510" i="33"/>
  <c r="CM510" i="33" s="1"/>
  <c r="U510" i="33"/>
  <c r="T510" i="33"/>
  <c r="L510" i="33"/>
  <c r="DS509" i="33"/>
  <c r="DQ509" i="33"/>
  <c r="DG509" i="33"/>
  <c r="DE509" i="33"/>
  <c r="DC509" i="33"/>
  <c r="CN509" i="33"/>
  <c r="CL509" i="33"/>
  <c r="BR509" i="33"/>
  <c r="DT509" i="33" s="1"/>
  <c r="BQ509" i="33"/>
  <c r="BP509" i="33"/>
  <c r="DR509" i="33" s="1"/>
  <c r="BO509" i="33"/>
  <c r="BS509" i="33" s="1"/>
  <c r="BN509" i="33"/>
  <c r="DP509" i="33" s="1"/>
  <c r="BM509" i="33"/>
  <c r="BG509" i="33"/>
  <c r="AX509" i="33"/>
  <c r="AW509" i="33"/>
  <c r="AV509" i="33"/>
  <c r="AU509" i="33"/>
  <c r="DD509" i="33" s="1"/>
  <c r="AT509" i="33"/>
  <c r="AS509" i="33"/>
  <c r="DB509" i="33" s="1"/>
  <c r="AR509" i="33"/>
  <c r="AK509" i="33"/>
  <c r="AA509" i="33"/>
  <c r="CR509" i="33" s="1"/>
  <c r="Z509" i="33"/>
  <c r="CQ509" i="33" s="1"/>
  <c r="Y509" i="33"/>
  <c r="CP509" i="33" s="1"/>
  <c r="X509" i="33"/>
  <c r="CO509" i="33" s="1"/>
  <c r="W509" i="33"/>
  <c r="V509" i="33"/>
  <c r="CM509" i="33" s="1"/>
  <c r="U509" i="33"/>
  <c r="T509" i="33"/>
  <c r="L509" i="33"/>
  <c r="DG508" i="33"/>
  <c r="DD508" i="33"/>
  <c r="DC508" i="33"/>
  <c r="CP508" i="33"/>
  <c r="CO508" i="33"/>
  <c r="CL508" i="33"/>
  <c r="BR508" i="33"/>
  <c r="DT508" i="33" s="1"/>
  <c r="BQ508" i="33"/>
  <c r="DS508" i="33" s="1"/>
  <c r="BP508" i="33"/>
  <c r="DR508" i="33" s="1"/>
  <c r="BO508" i="33"/>
  <c r="DQ508" i="33" s="1"/>
  <c r="BN508" i="33"/>
  <c r="DP508" i="33" s="1"/>
  <c r="BM508" i="33"/>
  <c r="BG508" i="33"/>
  <c r="AX508" i="33"/>
  <c r="AW508" i="33"/>
  <c r="AV508" i="33"/>
  <c r="DE508" i="33" s="1"/>
  <c r="AU508" i="33"/>
  <c r="AT508" i="33"/>
  <c r="AS508" i="33"/>
  <c r="DB508" i="33" s="1"/>
  <c r="AR508" i="33"/>
  <c r="AK508" i="33"/>
  <c r="AA508" i="33"/>
  <c r="CR508" i="33" s="1"/>
  <c r="Z508" i="33"/>
  <c r="CQ508" i="33" s="1"/>
  <c r="Y508" i="33"/>
  <c r="X508" i="33"/>
  <c r="W508" i="33"/>
  <c r="CN508" i="33" s="1"/>
  <c r="V508" i="33"/>
  <c r="U508" i="33"/>
  <c r="T508" i="33"/>
  <c r="L508" i="33"/>
  <c r="DR507" i="33"/>
  <c r="DQ507" i="33"/>
  <c r="DF507" i="33"/>
  <c r="DE507" i="33"/>
  <c r="DB507" i="33"/>
  <c r="CR507" i="33"/>
  <c r="CQ507" i="33"/>
  <c r="CN507" i="33"/>
  <c r="CM507" i="33"/>
  <c r="BR507" i="33"/>
  <c r="DT507" i="33" s="1"/>
  <c r="BQ507" i="33"/>
  <c r="DS507" i="33" s="1"/>
  <c r="BP507" i="33"/>
  <c r="BO507" i="33"/>
  <c r="BN507" i="33"/>
  <c r="DP507" i="33" s="1"/>
  <c r="BM507" i="33"/>
  <c r="BG507" i="33"/>
  <c r="AX507" i="33"/>
  <c r="AW507" i="33"/>
  <c r="AV507" i="33"/>
  <c r="AU507" i="33"/>
  <c r="DD507" i="33" s="1"/>
  <c r="AT507" i="33"/>
  <c r="AS507" i="33"/>
  <c r="AR507" i="33"/>
  <c r="AK507" i="33"/>
  <c r="AA507" i="33"/>
  <c r="Z507" i="33"/>
  <c r="Y507" i="33"/>
  <c r="CP507" i="33" s="1"/>
  <c r="X507" i="33"/>
  <c r="CO507" i="33" s="1"/>
  <c r="W507" i="33"/>
  <c r="V507" i="33"/>
  <c r="U507" i="33"/>
  <c r="CL507" i="33" s="1"/>
  <c r="T507" i="33"/>
  <c r="L507" i="33"/>
  <c r="DT506" i="33"/>
  <c r="DS506" i="33"/>
  <c r="DR506" i="33"/>
  <c r="DP506" i="33"/>
  <c r="DG506" i="33"/>
  <c r="DD506" i="33"/>
  <c r="DC506" i="33"/>
  <c r="CP506" i="33"/>
  <c r="CO506" i="33"/>
  <c r="CL506" i="33"/>
  <c r="BR506" i="33"/>
  <c r="BQ506" i="33"/>
  <c r="BP506" i="33"/>
  <c r="BO506" i="33"/>
  <c r="DQ506" i="33" s="1"/>
  <c r="BN506" i="33"/>
  <c r="BM506" i="33"/>
  <c r="BG506" i="33"/>
  <c r="AX506" i="33"/>
  <c r="AW506" i="33"/>
  <c r="AV506" i="33"/>
  <c r="DE506" i="33" s="1"/>
  <c r="AU506" i="33"/>
  <c r="AT506" i="33"/>
  <c r="AS506" i="33"/>
  <c r="DB506" i="33" s="1"/>
  <c r="AR506" i="33"/>
  <c r="AK506" i="33"/>
  <c r="AA506" i="33"/>
  <c r="CR506" i="33" s="1"/>
  <c r="Z506" i="33"/>
  <c r="CQ506" i="33" s="1"/>
  <c r="Y506" i="33"/>
  <c r="X506" i="33"/>
  <c r="W506" i="33"/>
  <c r="CN506" i="33" s="1"/>
  <c r="V506" i="33"/>
  <c r="U506" i="33"/>
  <c r="T506" i="33"/>
  <c r="L506" i="33"/>
  <c r="DT505" i="33"/>
  <c r="DR505" i="33"/>
  <c r="DQ505" i="33"/>
  <c r="DF505" i="33"/>
  <c r="DE505" i="33"/>
  <c r="DB505" i="33"/>
  <c r="CR505" i="33"/>
  <c r="CQ505" i="33"/>
  <c r="CN505" i="33"/>
  <c r="CM505" i="33"/>
  <c r="BR505" i="33"/>
  <c r="BQ505" i="33"/>
  <c r="DS505" i="33" s="1"/>
  <c r="BP505" i="33"/>
  <c r="BO505" i="33"/>
  <c r="BN505" i="33"/>
  <c r="DP505" i="33" s="1"/>
  <c r="BM505" i="33"/>
  <c r="BG505" i="33"/>
  <c r="AX505" i="33"/>
  <c r="AW505" i="33"/>
  <c r="AV505" i="33"/>
  <c r="AU505" i="33"/>
  <c r="DD505" i="33" s="1"/>
  <c r="AT505" i="33"/>
  <c r="AS505" i="33"/>
  <c r="AR505" i="33"/>
  <c r="AK505" i="33"/>
  <c r="AA505" i="33"/>
  <c r="Z505" i="33"/>
  <c r="Y505" i="33"/>
  <c r="CP505" i="33" s="1"/>
  <c r="X505" i="33"/>
  <c r="CO505" i="33" s="1"/>
  <c r="W505" i="33"/>
  <c r="V505" i="33"/>
  <c r="U505" i="33"/>
  <c r="CL505" i="33" s="1"/>
  <c r="T505" i="33"/>
  <c r="L505" i="33"/>
  <c r="DT504" i="33"/>
  <c r="DS504" i="33"/>
  <c r="DR504" i="33"/>
  <c r="DP504" i="33"/>
  <c r="DG504" i="33"/>
  <c r="DD504" i="33"/>
  <c r="DC504" i="33"/>
  <c r="CP504" i="33"/>
  <c r="CO504" i="33"/>
  <c r="CL504" i="33"/>
  <c r="BR504" i="33"/>
  <c r="BQ504" i="33"/>
  <c r="BP504" i="33"/>
  <c r="BO504" i="33"/>
  <c r="DQ504" i="33" s="1"/>
  <c r="BN504" i="33"/>
  <c r="BM504" i="33"/>
  <c r="BG504" i="33"/>
  <c r="AX504" i="33"/>
  <c r="AW504" i="33"/>
  <c r="AV504" i="33"/>
  <c r="DE504" i="33" s="1"/>
  <c r="AU504" i="33"/>
  <c r="AT504" i="33"/>
  <c r="AS504" i="33"/>
  <c r="DB504" i="33" s="1"/>
  <c r="AR504" i="33"/>
  <c r="AK504" i="33"/>
  <c r="AA504" i="33"/>
  <c r="CR504" i="33" s="1"/>
  <c r="Z504" i="33"/>
  <c r="CQ504" i="33" s="1"/>
  <c r="Y504" i="33"/>
  <c r="X504" i="33"/>
  <c r="W504" i="33"/>
  <c r="CN504" i="33" s="1"/>
  <c r="V504" i="33"/>
  <c r="U504" i="33"/>
  <c r="T504" i="33"/>
  <c r="L504" i="33"/>
  <c r="DT503" i="33"/>
  <c r="DR503" i="33"/>
  <c r="DQ503" i="33"/>
  <c r="DP503" i="33"/>
  <c r="DE503" i="33"/>
  <c r="DD503" i="33"/>
  <c r="CQ503" i="33"/>
  <c r="CN503" i="33"/>
  <c r="CM503" i="33"/>
  <c r="BR503" i="33"/>
  <c r="BQ503" i="33"/>
  <c r="DS503" i="33" s="1"/>
  <c r="BP503" i="33"/>
  <c r="BO503" i="33"/>
  <c r="BM503" i="33"/>
  <c r="BG503" i="33"/>
  <c r="AX503" i="33"/>
  <c r="AW503" i="33"/>
  <c r="DF503" i="33" s="1"/>
  <c r="AV503" i="33"/>
  <c r="AU503" i="33"/>
  <c r="AT503" i="33"/>
  <c r="AS503" i="33"/>
  <c r="DB503" i="33" s="1"/>
  <c r="AR503" i="33"/>
  <c r="AK503" i="33"/>
  <c r="AA503" i="33"/>
  <c r="CR503" i="33" s="1"/>
  <c r="Z503" i="33"/>
  <c r="Y503" i="33"/>
  <c r="CP503" i="33" s="1"/>
  <c r="X503" i="33"/>
  <c r="CO503" i="33" s="1"/>
  <c r="W503" i="33"/>
  <c r="V503" i="33"/>
  <c r="U503" i="33"/>
  <c r="CL503" i="33" s="1"/>
  <c r="T503" i="33"/>
  <c r="L503" i="33"/>
  <c r="DR502" i="33"/>
  <c r="DQ502" i="33"/>
  <c r="DF502" i="33"/>
  <c r="CO502" i="33"/>
  <c r="BR502" i="33"/>
  <c r="DT502" i="33" s="1"/>
  <c r="BP502" i="33"/>
  <c r="BO502" i="33"/>
  <c r="BS502" i="33" s="1"/>
  <c r="BN502" i="33"/>
  <c r="DP502" i="33" s="1"/>
  <c r="BK502" i="33"/>
  <c r="BQ502" i="33" s="1"/>
  <c r="DS502" i="33" s="1"/>
  <c r="BG502" i="33"/>
  <c r="AX502" i="33"/>
  <c r="DG502" i="33" s="1"/>
  <c r="AW502" i="33"/>
  <c r="AZ502" i="33" s="1"/>
  <c r="AV502" i="33"/>
  <c r="DE502" i="33" s="1"/>
  <c r="AU502" i="33"/>
  <c r="DD502" i="33" s="1"/>
  <c r="AT502" i="33"/>
  <c r="AS502" i="33"/>
  <c r="DB502" i="33" s="1"/>
  <c r="AR502" i="33"/>
  <c r="AP502" i="33"/>
  <c r="AK502" i="33"/>
  <c r="AA502" i="33"/>
  <c r="CR502" i="33" s="1"/>
  <c r="Y502" i="33"/>
  <c r="CP502" i="33" s="1"/>
  <c r="X502" i="33"/>
  <c r="W502" i="33"/>
  <c r="CN502" i="33" s="1"/>
  <c r="V502" i="33"/>
  <c r="CM502" i="33" s="1"/>
  <c r="U502" i="33"/>
  <c r="CL502" i="33" s="1"/>
  <c r="R502" i="33"/>
  <c r="Z502" i="33" s="1"/>
  <c r="CQ502" i="33" s="1"/>
  <c r="L502" i="33"/>
  <c r="DT501" i="33"/>
  <c r="DP501" i="33"/>
  <c r="DG501" i="33"/>
  <c r="DD501" i="33"/>
  <c r="DC501" i="33"/>
  <c r="DB501" i="33"/>
  <c r="CP501" i="33"/>
  <c r="CO501" i="33"/>
  <c r="CM501" i="33"/>
  <c r="CL501" i="33"/>
  <c r="BR501" i="33"/>
  <c r="BP501" i="33"/>
  <c r="BO501" i="33"/>
  <c r="DQ501" i="33" s="1"/>
  <c r="BN501" i="33"/>
  <c r="BK501" i="33"/>
  <c r="BG501" i="33"/>
  <c r="AX501" i="33"/>
  <c r="AW501" i="33"/>
  <c r="DF501" i="33" s="1"/>
  <c r="AV501" i="33"/>
  <c r="DE501" i="33" s="1"/>
  <c r="AU501" i="33"/>
  <c r="AT501" i="33"/>
  <c r="AS501" i="33"/>
  <c r="AR501" i="33"/>
  <c r="AP501" i="33"/>
  <c r="AK501" i="33"/>
  <c r="AA501" i="33"/>
  <c r="CR501" i="33" s="1"/>
  <c r="Y501" i="33"/>
  <c r="X501" i="33"/>
  <c r="W501" i="33"/>
  <c r="CN501" i="33" s="1"/>
  <c r="V501" i="33"/>
  <c r="U501" i="33"/>
  <c r="T501" i="33"/>
  <c r="R501" i="33"/>
  <c r="Z501" i="33" s="1"/>
  <c r="CQ501" i="33" s="1"/>
  <c r="L501" i="33"/>
  <c r="DT500" i="33"/>
  <c r="DP500" i="33"/>
  <c r="DG500" i="33"/>
  <c r="CP500" i="33"/>
  <c r="CO500" i="33"/>
  <c r="BR500" i="33"/>
  <c r="BP500" i="33"/>
  <c r="DR500" i="33" s="1"/>
  <c r="BO500" i="33"/>
  <c r="DQ500" i="33" s="1"/>
  <c r="BN500" i="33"/>
  <c r="BK500" i="33"/>
  <c r="BG500" i="33"/>
  <c r="AX500" i="33"/>
  <c r="AW500" i="33"/>
  <c r="DF500" i="33" s="1"/>
  <c r="AV500" i="33"/>
  <c r="DE500" i="33" s="1"/>
  <c r="AU500" i="33"/>
  <c r="DD500" i="33" s="1"/>
  <c r="AT500" i="33"/>
  <c r="AS500" i="33"/>
  <c r="DB500" i="33" s="1"/>
  <c r="AP500" i="33"/>
  <c r="AR500" i="33" s="1"/>
  <c r="AK500" i="33"/>
  <c r="AA500" i="33"/>
  <c r="CR500" i="33" s="1"/>
  <c r="Z500" i="33"/>
  <c r="CQ500" i="33" s="1"/>
  <c r="Y500" i="33"/>
  <c r="X500" i="33"/>
  <c r="AB500" i="33" s="1"/>
  <c r="W500" i="33"/>
  <c r="CN500" i="33" s="1"/>
  <c r="V500" i="33"/>
  <c r="CM500" i="33" s="1"/>
  <c r="U500" i="33"/>
  <c r="CL500" i="33" s="1"/>
  <c r="T500" i="33"/>
  <c r="R500" i="33"/>
  <c r="L500" i="33"/>
  <c r="DT499" i="33"/>
  <c r="DQ499" i="33"/>
  <c r="DP499" i="33"/>
  <c r="CQ499" i="33"/>
  <c r="CP499" i="33"/>
  <c r="CL499" i="33"/>
  <c r="BR499" i="33"/>
  <c r="BQ499" i="33"/>
  <c r="DS499" i="33" s="1"/>
  <c r="BP499" i="33"/>
  <c r="DR499" i="33" s="1"/>
  <c r="BO499" i="33"/>
  <c r="BS499" i="33" s="1"/>
  <c r="BN499" i="33"/>
  <c r="BM499" i="33"/>
  <c r="BK499" i="33"/>
  <c r="BG499" i="33"/>
  <c r="AX499" i="33"/>
  <c r="AV499" i="33"/>
  <c r="DE499" i="33" s="1"/>
  <c r="AU499" i="33"/>
  <c r="DD499" i="33" s="1"/>
  <c r="AT499" i="33"/>
  <c r="AS499" i="33"/>
  <c r="DB499" i="33" s="1"/>
  <c r="AP499" i="33"/>
  <c r="AK499" i="33"/>
  <c r="AA499" i="33"/>
  <c r="CR499" i="33" s="1"/>
  <c r="Z499" i="33"/>
  <c r="Y499" i="33"/>
  <c r="X499" i="33"/>
  <c r="CO499" i="33" s="1"/>
  <c r="W499" i="33"/>
  <c r="CN499" i="33" s="1"/>
  <c r="V499" i="33"/>
  <c r="AB499" i="33" s="1"/>
  <c r="U499" i="33"/>
  <c r="R499" i="33"/>
  <c r="T499" i="33" s="1"/>
  <c r="L499" i="33"/>
  <c r="DR498" i="33"/>
  <c r="DQ498" i="33"/>
  <c r="DP498" i="33"/>
  <c r="DE498" i="33"/>
  <c r="CR498" i="33"/>
  <c r="BR498" i="33"/>
  <c r="DT498" i="33" s="1"/>
  <c r="BQ498" i="33"/>
  <c r="DS498" i="33" s="1"/>
  <c r="BP498" i="33"/>
  <c r="BO498" i="33"/>
  <c r="BN498" i="33"/>
  <c r="BM498" i="33"/>
  <c r="BK498" i="33"/>
  <c r="BG498" i="33"/>
  <c r="AY498" i="33"/>
  <c r="AX498" i="33"/>
  <c r="DG498" i="33" s="1"/>
  <c r="AV498" i="33"/>
  <c r="AU498" i="33"/>
  <c r="DD498" i="33" s="1"/>
  <c r="AT498" i="33"/>
  <c r="DC498" i="33" s="1"/>
  <c r="AS498" i="33"/>
  <c r="DB498" i="33" s="1"/>
  <c r="AP498" i="33"/>
  <c r="AW498" i="33" s="1"/>
  <c r="DF498" i="33" s="1"/>
  <c r="AK498" i="33"/>
  <c r="AA498" i="33"/>
  <c r="Y498" i="33"/>
  <c r="CP498" i="33" s="1"/>
  <c r="X498" i="33"/>
  <c r="CO498" i="33" s="1"/>
  <c r="W498" i="33"/>
  <c r="CN498" i="33" s="1"/>
  <c r="V498" i="33"/>
  <c r="U498" i="33"/>
  <c r="CL498" i="33" s="1"/>
  <c r="R498" i="33"/>
  <c r="L498" i="33"/>
  <c r="DR497" i="33"/>
  <c r="DQ497" i="33"/>
  <c r="DF497" i="33"/>
  <c r="CO497" i="33"/>
  <c r="BR497" i="33"/>
  <c r="DT497" i="33" s="1"/>
  <c r="BP497" i="33"/>
  <c r="BO497" i="33"/>
  <c r="BS497" i="33" s="1"/>
  <c r="BN497" i="33"/>
  <c r="DP497" i="33" s="1"/>
  <c r="BK497" i="33"/>
  <c r="BQ497" i="33" s="1"/>
  <c r="DS497" i="33" s="1"/>
  <c r="BG497" i="33"/>
  <c r="AX497" i="33"/>
  <c r="DG497" i="33" s="1"/>
  <c r="AW497" i="33"/>
  <c r="AZ497" i="33" s="1"/>
  <c r="AV497" i="33"/>
  <c r="DE497" i="33" s="1"/>
  <c r="AU497" i="33"/>
  <c r="DD497" i="33" s="1"/>
  <c r="AT497" i="33"/>
  <c r="AS497" i="33"/>
  <c r="DB497" i="33" s="1"/>
  <c r="AR497" i="33"/>
  <c r="AP497" i="33"/>
  <c r="AK497" i="33"/>
  <c r="AA497" i="33"/>
  <c r="CR497" i="33" s="1"/>
  <c r="Y497" i="33"/>
  <c r="CP497" i="33" s="1"/>
  <c r="X497" i="33"/>
  <c r="W497" i="33"/>
  <c r="CN497" i="33" s="1"/>
  <c r="V497" i="33"/>
  <c r="CM497" i="33" s="1"/>
  <c r="U497" i="33"/>
  <c r="CL497" i="33" s="1"/>
  <c r="R497" i="33"/>
  <c r="Z497" i="33" s="1"/>
  <c r="CQ497" i="33" s="1"/>
  <c r="L497" i="33"/>
  <c r="DT496" i="33"/>
  <c r="DR496" i="33"/>
  <c r="DP496" i="33"/>
  <c r="BR496" i="33"/>
  <c r="BP496" i="33"/>
  <c r="BO496" i="33"/>
  <c r="DQ496" i="33" s="1"/>
  <c r="BN496" i="33"/>
  <c r="BK496" i="33"/>
  <c r="BG496" i="33"/>
  <c r="AX496" i="33"/>
  <c r="AW496" i="33"/>
  <c r="AV496" i="33"/>
  <c r="DE496" i="33" s="1"/>
  <c r="AU496" i="33"/>
  <c r="DD496" i="33" s="1"/>
  <c r="AT496" i="33"/>
  <c r="AS496" i="33"/>
  <c r="DB496" i="33" s="1"/>
  <c r="AP496" i="33"/>
  <c r="AR496" i="33" s="1"/>
  <c r="AK496" i="33"/>
  <c r="Y496" i="33"/>
  <c r="X496" i="33"/>
  <c r="CO496" i="33" s="1"/>
  <c r="V496" i="33"/>
  <c r="CM496" i="33" s="1"/>
  <c r="U496" i="33"/>
  <c r="CL496" i="33" s="1"/>
  <c r="T496" i="33"/>
  <c r="S496" i="33"/>
  <c r="AA496" i="33" s="1"/>
  <c r="R496" i="33"/>
  <c r="Z496" i="33" s="1"/>
  <c r="CQ496" i="33" s="1"/>
  <c r="O496" i="33"/>
  <c r="L496" i="33"/>
  <c r="DS495" i="33"/>
  <c r="DR495" i="33"/>
  <c r="DQ495" i="33"/>
  <c r="DG495" i="33"/>
  <c r="DF495" i="33"/>
  <c r="DC495" i="33"/>
  <c r="DB495" i="33"/>
  <c r="CR495" i="33"/>
  <c r="CO495" i="33"/>
  <c r="CN495" i="33"/>
  <c r="CM495" i="33"/>
  <c r="BR495" i="33"/>
  <c r="BQ495" i="33"/>
  <c r="BP495" i="33"/>
  <c r="BO495" i="33"/>
  <c r="BS495" i="33" s="1"/>
  <c r="BN495" i="33"/>
  <c r="BM495" i="33"/>
  <c r="BG495" i="33"/>
  <c r="AZ495" i="33"/>
  <c r="AX495" i="33"/>
  <c r="AW495" i="33"/>
  <c r="AV495" i="33"/>
  <c r="DE495" i="33" s="1"/>
  <c r="AU495" i="33"/>
  <c r="AT495" i="33"/>
  <c r="AS495" i="33"/>
  <c r="AR495" i="33"/>
  <c r="AK495" i="33"/>
  <c r="AA495" i="33"/>
  <c r="Z495" i="33"/>
  <c r="Y495" i="33"/>
  <c r="CP495" i="33" s="1"/>
  <c r="X495" i="33"/>
  <c r="W495" i="33"/>
  <c r="U495" i="33"/>
  <c r="T495" i="33"/>
  <c r="L495" i="33"/>
  <c r="BL494" i="33"/>
  <c r="BJ494" i="33"/>
  <c r="BI494" i="33"/>
  <c r="BH494" i="33"/>
  <c r="AQ494" i="33"/>
  <c r="AO494" i="33"/>
  <c r="AN494" i="33"/>
  <c r="AM494" i="33"/>
  <c r="AL494" i="33"/>
  <c r="AK494" i="33"/>
  <c r="S494" i="33"/>
  <c r="P494" i="33"/>
  <c r="N494" i="33"/>
  <c r="M494" i="33"/>
  <c r="L494" i="33"/>
  <c r="DS493" i="33"/>
  <c r="DR493" i="33"/>
  <c r="DQ493" i="33"/>
  <c r="DG493" i="33"/>
  <c r="DF493" i="33"/>
  <c r="DE493" i="33"/>
  <c r="DC493" i="33"/>
  <c r="DB493" i="33"/>
  <c r="CR493" i="33"/>
  <c r="CO493" i="33"/>
  <c r="CN493" i="33"/>
  <c r="BR493" i="33"/>
  <c r="DT493" i="33" s="1"/>
  <c r="BQ493" i="33"/>
  <c r="BP493" i="33"/>
  <c r="BO493" i="33"/>
  <c r="BS493" i="33" s="1"/>
  <c r="BN493" i="33"/>
  <c r="DP493" i="33" s="1"/>
  <c r="BM493" i="33"/>
  <c r="BG493" i="33"/>
  <c r="AZ493" i="33"/>
  <c r="AX493" i="33"/>
  <c r="AW493" i="33"/>
  <c r="AV493" i="33"/>
  <c r="AU493" i="33"/>
  <c r="DD493" i="33" s="1"/>
  <c r="AT493" i="33"/>
  <c r="AS493" i="33"/>
  <c r="AR493" i="33"/>
  <c r="AK493" i="33"/>
  <c r="AA493" i="33"/>
  <c r="Z493" i="33"/>
  <c r="CQ493" i="33" s="1"/>
  <c r="Y493" i="33"/>
  <c r="CP493" i="33" s="1"/>
  <c r="X493" i="33"/>
  <c r="W493" i="33"/>
  <c r="V493" i="33"/>
  <c r="U493" i="33"/>
  <c r="CL493" i="33" s="1"/>
  <c r="T493" i="33"/>
  <c r="L493" i="33"/>
  <c r="DT492" i="33"/>
  <c r="DQ492" i="33"/>
  <c r="DP492" i="33"/>
  <c r="DG492" i="33"/>
  <c r="DE492" i="33"/>
  <c r="DD492" i="33"/>
  <c r="CQ492" i="33"/>
  <c r="CP492" i="33"/>
  <c r="CM492" i="33"/>
  <c r="CL492" i="33"/>
  <c r="BR492" i="33"/>
  <c r="BQ492" i="33"/>
  <c r="DS492" i="33" s="1"/>
  <c r="BP492" i="33"/>
  <c r="DR492" i="33" s="1"/>
  <c r="BO492" i="33"/>
  <c r="BS492" i="33" s="1"/>
  <c r="BN492" i="33"/>
  <c r="BM492" i="33"/>
  <c r="BG492" i="33"/>
  <c r="AX492" i="33"/>
  <c r="AW492" i="33"/>
  <c r="DF492" i="33" s="1"/>
  <c r="AV492" i="33"/>
  <c r="AU492" i="33"/>
  <c r="AT492" i="33"/>
  <c r="AS492" i="33"/>
  <c r="DB492" i="33" s="1"/>
  <c r="AR492" i="33"/>
  <c r="AK492" i="33"/>
  <c r="AA492" i="33"/>
  <c r="CR492" i="33" s="1"/>
  <c r="Z492" i="33"/>
  <c r="Y492" i="33"/>
  <c r="X492" i="33"/>
  <c r="CO492" i="33" s="1"/>
  <c r="W492" i="33"/>
  <c r="V492" i="33"/>
  <c r="U492" i="33"/>
  <c r="T492" i="33"/>
  <c r="L492" i="33"/>
  <c r="DS491" i="33"/>
  <c r="DR491" i="33"/>
  <c r="DG491" i="33"/>
  <c r="DF491" i="33"/>
  <c r="DC491" i="33"/>
  <c r="DB491" i="33"/>
  <c r="CR491" i="33"/>
  <c r="CO491" i="33"/>
  <c r="CN491" i="33"/>
  <c r="BR491" i="33"/>
  <c r="DT491" i="33" s="1"/>
  <c r="BQ491" i="33"/>
  <c r="BP491" i="33"/>
  <c r="BO491" i="33"/>
  <c r="DQ491" i="33" s="1"/>
  <c r="BN491" i="33"/>
  <c r="DP491" i="33" s="1"/>
  <c r="BM491" i="33"/>
  <c r="BG491" i="33"/>
  <c r="AZ491" i="33"/>
  <c r="AX491" i="33"/>
  <c r="AW491" i="33"/>
  <c r="AV491" i="33"/>
  <c r="DE491" i="33" s="1"/>
  <c r="AU491" i="33"/>
  <c r="DD491" i="33" s="1"/>
  <c r="AT491" i="33"/>
  <c r="AS491" i="33"/>
  <c r="AR491" i="33"/>
  <c r="AK491" i="33"/>
  <c r="AA491" i="33"/>
  <c r="Z491" i="33"/>
  <c r="CQ491" i="33" s="1"/>
  <c r="Y491" i="33"/>
  <c r="CP491" i="33" s="1"/>
  <c r="X491" i="33"/>
  <c r="W491" i="33"/>
  <c r="V491" i="33"/>
  <c r="U491" i="33"/>
  <c r="CL491" i="33" s="1"/>
  <c r="T491" i="33"/>
  <c r="L491" i="33"/>
  <c r="DT490" i="33"/>
  <c r="DQ490" i="33"/>
  <c r="DP490" i="33"/>
  <c r="DG490" i="33"/>
  <c r="DE490" i="33"/>
  <c r="DD490" i="33"/>
  <c r="CQ490" i="33"/>
  <c r="CP490" i="33"/>
  <c r="CM490" i="33"/>
  <c r="CL490" i="33"/>
  <c r="BR490" i="33"/>
  <c r="BQ490" i="33"/>
  <c r="DS490" i="33" s="1"/>
  <c r="BP490" i="33"/>
  <c r="DR490" i="33" s="1"/>
  <c r="BO490" i="33"/>
  <c r="BN490" i="33"/>
  <c r="BM490" i="33"/>
  <c r="BG490" i="33"/>
  <c r="AX490" i="33"/>
  <c r="AW490" i="33"/>
  <c r="DF490" i="33" s="1"/>
  <c r="AV490" i="33"/>
  <c r="AU490" i="33"/>
  <c r="AT490" i="33"/>
  <c r="AS490" i="33"/>
  <c r="DB490" i="33" s="1"/>
  <c r="AR490" i="33"/>
  <c r="AK490" i="33"/>
  <c r="AA490" i="33"/>
  <c r="CR490" i="33" s="1"/>
  <c r="Z490" i="33"/>
  <c r="Y490" i="33"/>
  <c r="X490" i="33"/>
  <c r="CO490" i="33" s="1"/>
  <c r="W490" i="33"/>
  <c r="CN490" i="33" s="1"/>
  <c r="V490" i="33"/>
  <c r="U490" i="33"/>
  <c r="T490" i="33"/>
  <c r="L490" i="33"/>
  <c r="DS489" i="33"/>
  <c r="DR489" i="33"/>
  <c r="DG489" i="33"/>
  <c r="DF489" i="33"/>
  <c r="DC489" i="33"/>
  <c r="DB489" i="33"/>
  <c r="CR489" i="33"/>
  <c r="CO489" i="33"/>
  <c r="CN489" i="33"/>
  <c r="BR489" i="33"/>
  <c r="BQ489" i="33"/>
  <c r="BP489" i="33"/>
  <c r="BO489" i="33"/>
  <c r="DQ489" i="33" s="1"/>
  <c r="BN489" i="33"/>
  <c r="DP489" i="33" s="1"/>
  <c r="BM489" i="33"/>
  <c r="BG489" i="33"/>
  <c r="AZ489" i="33"/>
  <c r="AX489" i="33"/>
  <c r="AW489" i="33"/>
  <c r="AV489" i="33"/>
  <c r="DE489" i="33" s="1"/>
  <c r="AU489" i="33"/>
  <c r="AT489" i="33"/>
  <c r="AS489" i="33"/>
  <c r="AR489" i="33"/>
  <c r="AK489" i="33"/>
  <c r="AA489" i="33"/>
  <c r="Z489" i="33"/>
  <c r="CQ489" i="33" s="1"/>
  <c r="Y489" i="33"/>
  <c r="CP489" i="33" s="1"/>
  <c r="X489" i="33"/>
  <c r="W489" i="33"/>
  <c r="V489" i="33"/>
  <c r="U489" i="33"/>
  <c r="CL489" i="33" s="1"/>
  <c r="T489" i="33"/>
  <c r="L489" i="33"/>
  <c r="DT488" i="33"/>
  <c r="DQ488" i="33"/>
  <c r="DP488" i="33"/>
  <c r="DE488" i="33"/>
  <c r="DD488" i="33"/>
  <c r="CQ488" i="33"/>
  <c r="CP488" i="33"/>
  <c r="CM488" i="33"/>
  <c r="CL488" i="33"/>
  <c r="BR488" i="33"/>
  <c r="BQ488" i="33"/>
  <c r="DS488" i="33" s="1"/>
  <c r="BP488" i="33"/>
  <c r="DR488" i="33" s="1"/>
  <c r="BO488" i="33"/>
  <c r="BN488" i="33"/>
  <c r="BM488" i="33"/>
  <c r="BG488" i="33"/>
  <c r="AX488" i="33"/>
  <c r="AZ488" i="33" s="1"/>
  <c r="AW488" i="33"/>
  <c r="DF488" i="33" s="1"/>
  <c r="AV488" i="33"/>
  <c r="AU488" i="33"/>
  <c r="AT488" i="33"/>
  <c r="AY488" i="33" s="1"/>
  <c r="AS488" i="33"/>
  <c r="DB488" i="33" s="1"/>
  <c r="AR488" i="33"/>
  <c r="AK488" i="33"/>
  <c r="AA488" i="33"/>
  <c r="CR488" i="33" s="1"/>
  <c r="Z488" i="33"/>
  <c r="Y488" i="33"/>
  <c r="X488" i="33"/>
  <c r="CO488" i="33" s="1"/>
  <c r="W488" i="33"/>
  <c r="CN488" i="33" s="1"/>
  <c r="V488" i="33"/>
  <c r="U488" i="33"/>
  <c r="T488" i="33"/>
  <c r="L488" i="33"/>
  <c r="DS487" i="33"/>
  <c r="DR487" i="33"/>
  <c r="DQ487" i="33"/>
  <c r="DG487" i="33"/>
  <c r="DF487" i="33"/>
  <c r="DE487" i="33"/>
  <c r="DC487" i="33"/>
  <c r="DB487" i="33"/>
  <c r="CR487" i="33"/>
  <c r="CO487" i="33"/>
  <c r="CN487" i="33"/>
  <c r="BR487" i="33"/>
  <c r="DT487" i="33" s="1"/>
  <c r="BQ487" i="33"/>
  <c r="BP487" i="33"/>
  <c r="BO487" i="33"/>
  <c r="BS487" i="33" s="1"/>
  <c r="BN487" i="33"/>
  <c r="DP487" i="33" s="1"/>
  <c r="BM487" i="33"/>
  <c r="BG487" i="33"/>
  <c r="AZ487" i="33"/>
  <c r="AX487" i="33"/>
  <c r="AW487" i="33"/>
  <c r="AV487" i="33"/>
  <c r="AU487" i="33"/>
  <c r="DD487" i="33" s="1"/>
  <c r="AT487" i="33"/>
  <c r="AS487" i="33"/>
  <c r="AR487" i="33"/>
  <c r="AK487" i="33"/>
  <c r="AA487" i="33"/>
  <c r="Z487" i="33"/>
  <c r="CQ487" i="33" s="1"/>
  <c r="Y487" i="33"/>
  <c r="CP487" i="33" s="1"/>
  <c r="X487" i="33"/>
  <c r="W487" i="33"/>
  <c r="V487" i="33"/>
  <c r="U487" i="33"/>
  <c r="CL487" i="33" s="1"/>
  <c r="T487" i="33"/>
  <c r="L487" i="33"/>
  <c r="DT486" i="33"/>
  <c r="DQ486" i="33"/>
  <c r="DP486" i="33"/>
  <c r="DE486" i="33"/>
  <c r="DD486" i="33"/>
  <c r="CQ486" i="33"/>
  <c r="CP486" i="33"/>
  <c r="CM486" i="33"/>
  <c r="CL486" i="33"/>
  <c r="BR486" i="33"/>
  <c r="BQ486" i="33"/>
  <c r="DS486" i="33" s="1"/>
  <c r="BP486" i="33"/>
  <c r="DR486" i="33" s="1"/>
  <c r="BO486" i="33"/>
  <c r="BS486" i="33" s="1"/>
  <c r="BN486" i="33"/>
  <c r="BM486" i="33"/>
  <c r="BG486" i="33"/>
  <c r="AX486" i="33"/>
  <c r="AW486" i="33"/>
  <c r="DF486" i="33" s="1"/>
  <c r="AV486" i="33"/>
  <c r="AU486" i="33"/>
  <c r="AT486" i="33"/>
  <c r="AY486" i="33" s="1"/>
  <c r="AS486" i="33"/>
  <c r="DB486" i="33" s="1"/>
  <c r="AR486" i="33"/>
  <c r="AK486" i="33"/>
  <c r="AA486" i="33"/>
  <c r="CR486" i="33" s="1"/>
  <c r="Z486" i="33"/>
  <c r="Y486" i="33"/>
  <c r="X486" i="33"/>
  <c r="CO486" i="33" s="1"/>
  <c r="W486" i="33"/>
  <c r="CN486" i="33" s="1"/>
  <c r="V486" i="33"/>
  <c r="U486" i="33"/>
  <c r="T486" i="33"/>
  <c r="L486" i="33"/>
  <c r="DS485" i="33"/>
  <c r="DR485" i="33"/>
  <c r="DQ485" i="33"/>
  <c r="DG485" i="33"/>
  <c r="DF485" i="33"/>
  <c r="DE485" i="33"/>
  <c r="DC485" i="33"/>
  <c r="DB485" i="33"/>
  <c r="CR485" i="33"/>
  <c r="CO485" i="33"/>
  <c r="CN485" i="33"/>
  <c r="BR485" i="33"/>
  <c r="DT485" i="33" s="1"/>
  <c r="BQ485" i="33"/>
  <c r="BP485" i="33"/>
  <c r="BO485" i="33"/>
  <c r="BS485" i="33" s="1"/>
  <c r="BN485" i="33"/>
  <c r="DP485" i="33" s="1"/>
  <c r="BM485" i="33"/>
  <c r="BG485" i="33"/>
  <c r="AZ485" i="33"/>
  <c r="AX485" i="33"/>
  <c r="AW485" i="33"/>
  <c r="AV485" i="33"/>
  <c r="AU485" i="33"/>
  <c r="DD485" i="33" s="1"/>
  <c r="AT485" i="33"/>
  <c r="AS485" i="33"/>
  <c r="AR485" i="33"/>
  <c r="AK485" i="33"/>
  <c r="AA485" i="33"/>
  <c r="Z485" i="33"/>
  <c r="CQ485" i="33" s="1"/>
  <c r="Y485" i="33"/>
  <c r="CP485" i="33" s="1"/>
  <c r="X485" i="33"/>
  <c r="W485" i="33"/>
  <c r="V485" i="33"/>
  <c r="U485" i="33"/>
  <c r="CL485" i="33" s="1"/>
  <c r="T485" i="33"/>
  <c r="L485" i="33"/>
  <c r="DT484" i="33"/>
  <c r="DQ484" i="33"/>
  <c r="DP484" i="33"/>
  <c r="DG484" i="33"/>
  <c r="DE484" i="33"/>
  <c r="DD484" i="33"/>
  <c r="CQ484" i="33"/>
  <c r="CP484" i="33"/>
  <c r="CM484" i="33"/>
  <c r="CL484" i="33"/>
  <c r="BR484" i="33"/>
  <c r="BQ484" i="33"/>
  <c r="DS484" i="33" s="1"/>
  <c r="BP484" i="33"/>
  <c r="DR484" i="33" s="1"/>
  <c r="BO484" i="33"/>
  <c r="BS484" i="33" s="1"/>
  <c r="BN484" i="33"/>
  <c r="BM484" i="33"/>
  <c r="BG484" i="33"/>
  <c r="AX484" i="33"/>
  <c r="AW484" i="33"/>
  <c r="DF484" i="33" s="1"/>
  <c r="AV484" i="33"/>
  <c r="AU484" i="33"/>
  <c r="AT484" i="33"/>
  <c r="AS484" i="33"/>
  <c r="DB484" i="33" s="1"/>
  <c r="AR484" i="33"/>
  <c r="AK484" i="33"/>
  <c r="AA484" i="33"/>
  <c r="CR484" i="33" s="1"/>
  <c r="Z484" i="33"/>
  <c r="Y484" i="33"/>
  <c r="X484" i="33"/>
  <c r="CO484" i="33" s="1"/>
  <c r="W484" i="33"/>
  <c r="V484" i="33"/>
  <c r="U484" i="33"/>
  <c r="T484" i="33"/>
  <c r="L484" i="33"/>
  <c r="DS483" i="33"/>
  <c r="DR483" i="33"/>
  <c r="DG483" i="33"/>
  <c r="DF483" i="33"/>
  <c r="DC483" i="33"/>
  <c r="DB483" i="33"/>
  <c r="CR483" i="33"/>
  <c r="CO483" i="33"/>
  <c r="CN483" i="33"/>
  <c r="BR483" i="33"/>
  <c r="DT483" i="33" s="1"/>
  <c r="BQ483" i="33"/>
  <c r="BP483" i="33"/>
  <c r="BO483" i="33"/>
  <c r="DQ483" i="33" s="1"/>
  <c r="BN483" i="33"/>
  <c r="DP483" i="33" s="1"/>
  <c r="BM483" i="33"/>
  <c r="BG483" i="33"/>
  <c r="AZ483" i="33"/>
  <c r="AX483" i="33"/>
  <c r="AW483" i="33"/>
  <c r="AV483" i="33"/>
  <c r="DE483" i="33" s="1"/>
  <c r="AU483" i="33"/>
  <c r="DD483" i="33" s="1"/>
  <c r="AT483" i="33"/>
  <c r="AS483" i="33"/>
  <c r="AR483" i="33"/>
  <c r="AK483" i="33"/>
  <c r="AA483" i="33"/>
  <c r="Z483" i="33"/>
  <c r="CQ483" i="33" s="1"/>
  <c r="Y483" i="33"/>
  <c r="CP483" i="33" s="1"/>
  <c r="X483" i="33"/>
  <c r="W483" i="33"/>
  <c r="V483" i="33"/>
  <c r="U483" i="33"/>
  <c r="CL483" i="33" s="1"/>
  <c r="T483" i="33"/>
  <c r="L483" i="33"/>
  <c r="DT482" i="33"/>
  <c r="DS482" i="33"/>
  <c r="DQ482" i="33"/>
  <c r="DP482" i="33"/>
  <c r="DG482" i="33"/>
  <c r="DE482" i="33"/>
  <c r="DD482" i="33"/>
  <c r="CQ482" i="33"/>
  <c r="CP482" i="33"/>
  <c r="CM482" i="33"/>
  <c r="CL482" i="33"/>
  <c r="BR482" i="33"/>
  <c r="BQ482" i="33"/>
  <c r="BP482" i="33"/>
  <c r="DR482" i="33" s="1"/>
  <c r="BO482" i="33"/>
  <c r="BN482" i="33"/>
  <c r="BM482" i="33"/>
  <c r="BG482" i="33"/>
  <c r="AX482" i="33"/>
  <c r="AW482" i="33"/>
  <c r="DF482" i="33" s="1"/>
  <c r="AV482" i="33"/>
  <c r="AU482" i="33"/>
  <c r="AT482" i="33"/>
  <c r="AS482" i="33"/>
  <c r="DB482" i="33" s="1"/>
  <c r="AR482" i="33"/>
  <c r="AK482" i="33"/>
  <c r="AA482" i="33"/>
  <c r="CR482" i="33" s="1"/>
  <c r="Z482" i="33"/>
  <c r="Y482" i="33"/>
  <c r="X482" i="33"/>
  <c r="CO482" i="33" s="1"/>
  <c r="W482" i="33"/>
  <c r="CN482" i="33" s="1"/>
  <c r="V482" i="33"/>
  <c r="U482" i="33"/>
  <c r="T482" i="33"/>
  <c r="L482" i="33"/>
  <c r="DS481" i="33"/>
  <c r="DR481" i="33"/>
  <c r="DG481" i="33"/>
  <c r="DF481" i="33"/>
  <c r="DC481" i="33"/>
  <c r="DB481" i="33"/>
  <c r="CR481" i="33"/>
  <c r="CO481" i="33"/>
  <c r="CN481" i="33"/>
  <c r="BR481" i="33"/>
  <c r="DT481" i="33" s="1"/>
  <c r="BQ481" i="33"/>
  <c r="BP481" i="33"/>
  <c r="BO481" i="33"/>
  <c r="DQ481" i="33" s="1"/>
  <c r="BN481" i="33"/>
  <c r="DP481" i="33" s="1"/>
  <c r="BM481" i="33"/>
  <c r="BG481" i="33"/>
  <c r="AZ481" i="33"/>
  <c r="AX481" i="33"/>
  <c r="AW481" i="33"/>
  <c r="AV481" i="33"/>
  <c r="DE481" i="33" s="1"/>
  <c r="AU481" i="33"/>
  <c r="DD481" i="33" s="1"/>
  <c r="AT481" i="33"/>
  <c r="AS481" i="33"/>
  <c r="AR481" i="33"/>
  <c r="AK481" i="33"/>
  <c r="AA481" i="33"/>
  <c r="Z481" i="33"/>
  <c r="CQ481" i="33" s="1"/>
  <c r="Y481" i="33"/>
  <c r="CP481" i="33" s="1"/>
  <c r="X481" i="33"/>
  <c r="W481" i="33"/>
  <c r="V481" i="33"/>
  <c r="U481" i="33"/>
  <c r="CL481" i="33" s="1"/>
  <c r="T481" i="33"/>
  <c r="L481" i="33"/>
  <c r="DT480" i="33"/>
  <c r="DQ480" i="33"/>
  <c r="DP480" i="33"/>
  <c r="DE480" i="33"/>
  <c r="DD480" i="33"/>
  <c r="DB480" i="33"/>
  <c r="CQ480" i="33"/>
  <c r="CP480" i="33"/>
  <c r="CL480" i="33"/>
  <c r="BR480" i="33"/>
  <c r="BQ480" i="33"/>
  <c r="DS480" i="33" s="1"/>
  <c r="BP480" i="33"/>
  <c r="DR480" i="33" s="1"/>
  <c r="BO480" i="33"/>
  <c r="BK480" i="33"/>
  <c r="BM480" i="33" s="1"/>
  <c r="BG480" i="33"/>
  <c r="AX480" i="33"/>
  <c r="DG480" i="33" s="1"/>
  <c r="AW480" i="33"/>
  <c r="AV480" i="33"/>
  <c r="AU480" i="33"/>
  <c r="AT480" i="33"/>
  <c r="AR480" i="33"/>
  <c r="AK480" i="33"/>
  <c r="AA480" i="33"/>
  <c r="CR480" i="33" s="1"/>
  <c r="Z480" i="33"/>
  <c r="Y480" i="33"/>
  <c r="X480" i="33"/>
  <c r="CO480" i="33" s="1"/>
  <c r="W480" i="33"/>
  <c r="CN480" i="33" s="1"/>
  <c r="V480" i="33"/>
  <c r="U480" i="33"/>
  <c r="T480" i="33"/>
  <c r="L480" i="33"/>
  <c r="DR479" i="33"/>
  <c r="DQ479" i="33"/>
  <c r="DP479" i="33"/>
  <c r="DE479" i="33"/>
  <c r="CR479" i="33"/>
  <c r="BR479" i="33"/>
  <c r="DT479" i="33" s="1"/>
  <c r="BQ479" i="33"/>
  <c r="DS479" i="33" s="1"/>
  <c r="BP479" i="33"/>
  <c r="BO479" i="33"/>
  <c r="BN479" i="33"/>
  <c r="BM479" i="33"/>
  <c r="BK479" i="33"/>
  <c r="BG479" i="33"/>
  <c r="AY479" i="33"/>
  <c r="AX479" i="33"/>
  <c r="DG479" i="33" s="1"/>
  <c r="AV479" i="33"/>
  <c r="AU479" i="33"/>
  <c r="DD479" i="33" s="1"/>
  <c r="AT479" i="33"/>
  <c r="DC479" i="33" s="1"/>
  <c r="AS479" i="33"/>
  <c r="DB479" i="33" s="1"/>
  <c r="AP479" i="33"/>
  <c r="AW479" i="33" s="1"/>
  <c r="DF479" i="33" s="1"/>
  <c r="AK479" i="33"/>
  <c r="AA479" i="33"/>
  <c r="Y479" i="33"/>
  <c r="CP479" i="33" s="1"/>
  <c r="X479" i="33"/>
  <c r="CO479" i="33" s="1"/>
  <c r="W479" i="33"/>
  <c r="CN479" i="33" s="1"/>
  <c r="V479" i="33"/>
  <c r="U479" i="33"/>
  <c r="CL479" i="33" s="1"/>
  <c r="R479" i="33"/>
  <c r="L479" i="33"/>
  <c r="DR478" i="33"/>
  <c r="DQ478" i="33"/>
  <c r="DF478" i="33"/>
  <c r="CR478" i="33"/>
  <c r="CO478" i="33"/>
  <c r="BR478" i="33"/>
  <c r="DT478" i="33" s="1"/>
  <c r="BP478" i="33"/>
  <c r="BO478" i="33"/>
  <c r="BN478" i="33"/>
  <c r="DP478" i="33" s="1"/>
  <c r="BM478" i="33"/>
  <c r="BK478" i="33"/>
  <c r="BQ478" i="33" s="1"/>
  <c r="DS478" i="33" s="1"/>
  <c r="BG478" i="33"/>
  <c r="AX478" i="33"/>
  <c r="DG478" i="33" s="1"/>
  <c r="AW478" i="33"/>
  <c r="AZ478" i="33" s="1"/>
  <c r="AV478" i="33"/>
  <c r="DE478" i="33" s="1"/>
  <c r="AU478" i="33"/>
  <c r="DD478" i="33" s="1"/>
  <c r="AT478" i="33"/>
  <c r="DC478" i="33" s="1"/>
  <c r="AS478" i="33"/>
  <c r="DB478" i="33" s="1"/>
  <c r="AR478" i="33"/>
  <c r="AP478" i="33"/>
  <c r="AK478" i="33"/>
  <c r="AA478" i="33"/>
  <c r="Y478" i="33"/>
  <c r="CP478" i="33" s="1"/>
  <c r="X478" i="33"/>
  <c r="W478" i="33"/>
  <c r="CN478" i="33" s="1"/>
  <c r="V478" i="33"/>
  <c r="CM478" i="33" s="1"/>
  <c r="U478" i="33"/>
  <c r="CL478" i="33" s="1"/>
  <c r="R478" i="33"/>
  <c r="L478" i="33"/>
  <c r="DR477" i="33"/>
  <c r="DG477" i="33"/>
  <c r="CP477" i="33"/>
  <c r="CO477" i="33"/>
  <c r="BR477" i="33"/>
  <c r="DT477" i="33" s="1"/>
  <c r="BP477" i="33"/>
  <c r="BO477" i="33"/>
  <c r="DQ477" i="33" s="1"/>
  <c r="BN477" i="33"/>
  <c r="DP477" i="33" s="1"/>
  <c r="BK477" i="33"/>
  <c r="BG477" i="33"/>
  <c r="AX477" i="33"/>
  <c r="AW477" i="33"/>
  <c r="DF477" i="33" s="1"/>
  <c r="AV477" i="33"/>
  <c r="DE477" i="33" s="1"/>
  <c r="AU477" i="33"/>
  <c r="DD477" i="33" s="1"/>
  <c r="AT477" i="33"/>
  <c r="AS477" i="33"/>
  <c r="DB477" i="33" s="1"/>
  <c r="AP477" i="33"/>
  <c r="AR477" i="33" s="1"/>
  <c r="AK477" i="33"/>
  <c r="AA477" i="33"/>
  <c r="CR477" i="33" s="1"/>
  <c r="Z477" i="33"/>
  <c r="CQ477" i="33" s="1"/>
  <c r="Y477" i="33"/>
  <c r="X477" i="33"/>
  <c r="AB477" i="33" s="1"/>
  <c r="W477" i="33"/>
  <c r="CN477" i="33" s="1"/>
  <c r="V477" i="33"/>
  <c r="CM477" i="33" s="1"/>
  <c r="U477" i="33"/>
  <c r="CL477" i="33" s="1"/>
  <c r="T477" i="33"/>
  <c r="R477" i="33"/>
  <c r="L477" i="33"/>
  <c r="DT476" i="33"/>
  <c r="DP476" i="33"/>
  <c r="DG476" i="33"/>
  <c r="DD476" i="33"/>
  <c r="CP476" i="33"/>
  <c r="BR476" i="33"/>
  <c r="BQ476" i="33"/>
  <c r="DS476" i="33" s="1"/>
  <c r="BP476" i="33"/>
  <c r="DR476" i="33" s="1"/>
  <c r="BO476" i="33"/>
  <c r="BN476" i="33"/>
  <c r="BM476" i="33"/>
  <c r="BK476" i="33"/>
  <c r="BG476" i="33"/>
  <c r="AX476" i="33"/>
  <c r="AV476" i="33"/>
  <c r="DE476" i="33" s="1"/>
  <c r="AU476" i="33"/>
  <c r="AT476" i="33"/>
  <c r="DC476" i="33" s="1"/>
  <c r="AS476" i="33"/>
  <c r="DB476" i="33" s="1"/>
  <c r="AP476" i="33"/>
  <c r="AK476" i="33"/>
  <c r="AA476" i="33"/>
  <c r="CR476" i="33" s="1"/>
  <c r="Z476" i="33"/>
  <c r="CQ476" i="33" s="1"/>
  <c r="Y476" i="33"/>
  <c r="X476" i="33"/>
  <c r="CO476" i="33" s="1"/>
  <c r="W476" i="33"/>
  <c r="CN476" i="33" s="1"/>
  <c r="V476" i="33"/>
  <c r="U476" i="33"/>
  <c r="CL476" i="33" s="1"/>
  <c r="T476" i="33"/>
  <c r="R476" i="33"/>
  <c r="L476" i="33"/>
  <c r="DP475" i="33"/>
  <c r="DE475" i="33"/>
  <c r="DD475" i="33"/>
  <c r="CP475" i="33"/>
  <c r="BR475" i="33"/>
  <c r="DT475" i="33" s="1"/>
  <c r="BP475" i="33"/>
  <c r="DR475" i="33" s="1"/>
  <c r="BO475" i="33"/>
  <c r="DQ475" i="33" s="1"/>
  <c r="BN475" i="33"/>
  <c r="BK475" i="33"/>
  <c r="BG475" i="33"/>
  <c r="AX475" i="33"/>
  <c r="AW475" i="33"/>
  <c r="DF475" i="33" s="1"/>
  <c r="AV475" i="33"/>
  <c r="AU475" i="33"/>
  <c r="AT475" i="33"/>
  <c r="AS475" i="33"/>
  <c r="DB475" i="33" s="1"/>
  <c r="AR475" i="33"/>
  <c r="AP475" i="33"/>
  <c r="AK475" i="33"/>
  <c r="AA475" i="33"/>
  <c r="CR475" i="33" s="1"/>
  <c r="Y475" i="33"/>
  <c r="X475" i="33"/>
  <c r="CO475" i="33" s="1"/>
  <c r="W475" i="33"/>
  <c r="CN475" i="33" s="1"/>
  <c r="V475" i="33"/>
  <c r="CM475" i="33" s="1"/>
  <c r="U475" i="33"/>
  <c r="CL475" i="33" s="1"/>
  <c r="T475" i="33"/>
  <c r="R475" i="33"/>
  <c r="Z475" i="33" s="1"/>
  <c r="CQ475" i="33" s="1"/>
  <c r="L475" i="33"/>
  <c r="DT474" i="33"/>
  <c r="DP474" i="33"/>
  <c r="DD474" i="33"/>
  <c r="CQ474" i="33"/>
  <c r="CM474" i="33"/>
  <c r="BR474" i="33"/>
  <c r="BP474" i="33"/>
  <c r="BO474" i="33"/>
  <c r="BN474" i="33"/>
  <c r="BK474" i="33"/>
  <c r="BG474" i="33"/>
  <c r="AX474" i="33"/>
  <c r="AV474" i="33"/>
  <c r="DE474" i="33" s="1"/>
  <c r="AU474" i="33"/>
  <c r="AT474" i="33"/>
  <c r="AS474" i="33"/>
  <c r="DB474" i="33" s="1"/>
  <c r="AP474" i="33"/>
  <c r="AK474" i="33"/>
  <c r="AA474" i="33"/>
  <c r="CR474" i="33" s="1"/>
  <c r="Z474" i="33"/>
  <c r="Y474" i="33"/>
  <c r="X474" i="33"/>
  <c r="CO474" i="33" s="1"/>
  <c r="W474" i="33"/>
  <c r="CN474" i="33" s="1"/>
  <c r="V474" i="33"/>
  <c r="U474" i="33"/>
  <c r="T474" i="33"/>
  <c r="R474" i="33"/>
  <c r="L474" i="33"/>
  <c r="BL473" i="33"/>
  <c r="BJ473" i="33"/>
  <c r="BI473" i="33"/>
  <c r="BH473" i="33"/>
  <c r="BG473" i="33"/>
  <c r="AQ473" i="33"/>
  <c r="AO473" i="33"/>
  <c r="AN473" i="33"/>
  <c r="AM473" i="33"/>
  <c r="AL473" i="33"/>
  <c r="AK473" i="33"/>
  <c r="S473" i="33"/>
  <c r="P473" i="33"/>
  <c r="O473" i="33"/>
  <c r="N473" i="33"/>
  <c r="M473" i="33"/>
  <c r="L473" i="33"/>
  <c r="DT472" i="33"/>
  <c r="DS472" i="33"/>
  <c r="DP472" i="33"/>
  <c r="DD472" i="33"/>
  <c r="CQ472" i="33"/>
  <c r="CP472" i="33"/>
  <c r="CM472" i="33"/>
  <c r="CL472" i="33"/>
  <c r="BR472" i="33"/>
  <c r="BQ472" i="33"/>
  <c r="BP472" i="33"/>
  <c r="DR472" i="33" s="1"/>
  <c r="BO472" i="33"/>
  <c r="BN472" i="33"/>
  <c r="BM472" i="33"/>
  <c r="BG472" i="33"/>
  <c r="AX472" i="33"/>
  <c r="DG472" i="33" s="1"/>
  <c r="AW472" i="33"/>
  <c r="DF472" i="33" s="1"/>
  <c r="AV472" i="33"/>
  <c r="DE472" i="33" s="1"/>
  <c r="AU472" i="33"/>
  <c r="AT472" i="33"/>
  <c r="AS472" i="33"/>
  <c r="DB472" i="33" s="1"/>
  <c r="AR472" i="33"/>
  <c r="AK472" i="33"/>
  <c r="AA472" i="33"/>
  <c r="CR472" i="33" s="1"/>
  <c r="Z472" i="33"/>
  <c r="Y472" i="33"/>
  <c r="X472" i="33"/>
  <c r="CO472" i="33" s="1"/>
  <c r="W472" i="33"/>
  <c r="V472" i="33"/>
  <c r="U472" i="33"/>
  <c r="T472" i="33"/>
  <c r="L472" i="33"/>
  <c r="DR471" i="33"/>
  <c r="DQ471" i="33"/>
  <c r="DE471" i="33"/>
  <c r="CR471" i="33"/>
  <c r="BR471" i="33"/>
  <c r="DT471" i="33" s="1"/>
  <c r="BQ471" i="33"/>
  <c r="DS471" i="33" s="1"/>
  <c r="BP471" i="33"/>
  <c r="BO471" i="33"/>
  <c r="BN471" i="33"/>
  <c r="DP471" i="33" s="1"/>
  <c r="BM471" i="33"/>
  <c r="BK471" i="33"/>
  <c r="BG471" i="33"/>
  <c r="AX471" i="33"/>
  <c r="DG471" i="33" s="1"/>
  <c r="AW471" i="33"/>
  <c r="DF471" i="33" s="1"/>
  <c r="AV471" i="33"/>
  <c r="AU471" i="33"/>
  <c r="DD471" i="33" s="1"/>
  <c r="AT471" i="33"/>
  <c r="DC471" i="33" s="1"/>
  <c r="AS471" i="33"/>
  <c r="DB471" i="33" s="1"/>
  <c r="AR471" i="33"/>
  <c r="AP471" i="33"/>
  <c r="AK471" i="33"/>
  <c r="AA471" i="33"/>
  <c r="Y471" i="33"/>
  <c r="CP471" i="33" s="1"/>
  <c r="X471" i="33"/>
  <c r="CO471" i="33" s="1"/>
  <c r="W471" i="33"/>
  <c r="CN471" i="33" s="1"/>
  <c r="V471" i="33"/>
  <c r="CM471" i="33" s="1"/>
  <c r="U471" i="33"/>
  <c r="CL471" i="33" s="1"/>
  <c r="R471" i="33"/>
  <c r="L471" i="33"/>
  <c r="DR470" i="33"/>
  <c r="DC470" i="33"/>
  <c r="CP470" i="33"/>
  <c r="CL470" i="33"/>
  <c r="BR470" i="33"/>
  <c r="DT470" i="33" s="1"/>
  <c r="BP470" i="33"/>
  <c r="BO470" i="33"/>
  <c r="BN470" i="33"/>
  <c r="DP470" i="33" s="1"/>
  <c r="BK470" i="33"/>
  <c r="BG470" i="33"/>
  <c r="AX470" i="33"/>
  <c r="AZ470" i="33" s="1"/>
  <c r="AW470" i="33"/>
  <c r="DF470" i="33" s="1"/>
  <c r="AV470" i="33"/>
  <c r="DE470" i="33" s="1"/>
  <c r="AU470" i="33"/>
  <c r="DD470" i="33" s="1"/>
  <c r="AT470" i="33"/>
  <c r="AY470" i="33" s="1"/>
  <c r="AS470" i="33"/>
  <c r="DB470" i="33" s="1"/>
  <c r="AR470" i="33"/>
  <c r="AP470" i="33"/>
  <c r="AK470" i="33"/>
  <c r="AA470" i="33"/>
  <c r="CR470" i="33" s="1"/>
  <c r="Y470" i="33"/>
  <c r="X470" i="33"/>
  <c r="W470" i="33"/>
  <c r="CN470" i="33" s="1"/>
  <c r="V470" i="33"/>
  <c r="CM470" i="33" s="1"/>
  <c r="U470" i="33"/>
  <c r="T470" i="33"/>
  <c r="R470" i="33"/>
  <c r="Z470" i="33" s="1"/>
  <c r="CQ470" i="33" s="1"/>
  <c r="L470" i="33"/>
  <c r="DT469" i="33"/>
  <c r="DS469" i="33"/>
  <c r="DP469" i="33"/>
  <c r="DC469" i="33"/>
  <c r="CP469" i="33"/>
  <c r="CL469" i="33"/>
  <c r="BR469" i="33"/>
  <c r="BQ469" i="33"/>
  <c r="BP469" i="33"/>
  <c r="DR469" i="33" s="1"/>
  <c r="BO469" i="33"/>
  <c r="BS469" i="33" s="1"/>
  <c r="BN469" i="33"/>
  <c r="BM469" i="33"/>
  <c r="BK469" i="33"/>
  <c r="BG469" i="33"/>
  <c r="AX469" i="33"/>
  <c r="AV469" i="33"/>
  <c r="DE469" i="33" s="1"/>
  <c r="AU469" i="33"/>
  <c r="DD469" i="33" s="1"/>
  <c r="AT469" i="33"/>
  <c r="AS469" i="33"/>
  <c r="DB469" i="33" s="1"/>
  <c r="AP469" i="33"/>
  <c r="AK469" i="33"/>
  <c r="AA469" i="33"/>
  <c r="CR469" i="33" s="1"/>
  <c r="Z469" i="33"/>
  <c r="CQ469" i="33" s="1"/>
  <c r="Y469" i="33"/>
  <c r="X469" i="33"/>
  <c r="CO469" i="33" s="1"/>
  <c r="W469" i="33"/>
  <c r="CN469" i="33" s="1"/>
  <c r="V469" i="33"/>
  <c r="U469" i="33"/>
  <c r="T469" i="33"/>
  <c r="R469" i="33"/>
  <c r="L469" i="33"/>
  <c r="DQ468" i="33"/>
  <c r="DE468" i="33"/>
  <c r="CR468" i="33"/>
  <c r="BR468" i="33"/>
  <c r="DT468" i="33" s="1"/>
  <c r="BQ468" i="33"/>
  <c r="DS468" i="33" s="1"/>
  <c r="BP468" i="33"/>
  <c r="DR468" i="33" s="1"/>
  <c r="BO468" i="33"/>
  <c r="BN468" i="33"/>
  <c r="DP468" i="33" s="1"/>
  <c r="BM468" i="33"/>
  <c r="BK468" i="33"/>
  <c r="BG468" i="33"/>
  <c r="AX468" i="33"/>
  <c r="DG468" i="33" s="1"/>
  <c r="AV468" i="33"/>
  <c r="AU468" i="33"/>
  <c r="AT468" i="33"/>
  <c r="DC468" i="33" s="1"/>
  <c r="AS468" i="33"/>
  <c r="DB468" i="33" s="1"/>
  <c r="AP468" i="33"/>
  <c r="AK468" i="33"/>
  <c r="AA468" i="33"/>
  <c r="Y468" i="33"/>
  <c r="CP468" i="33" s="1"/>
  <c r="X468" i="33"/>
  <c r="CO468" i="33" s="1"/>
  <c r="W468" i="33"/>
  <c r="CN468" i="33" s="1"/>
  <c r="V468" i="33"/>
  <c r="U468" i="33"/>
  <c r="CL468" i="33" s="1"/>
  <c r="R468" i="33"/>
  <c r="T468" i="33" s="1"/>
  <c r="L468" i="33"/>
  <c r="DR467" i="33"/>
  <c r="DQ467" i="33"/>
  <c r="DE467" i="33"/>
  <c r="CR467" i="33"/>
  <c r="BR467" i="33"/>
  <c r="DT467" i="33" s="1"/>
  <c r="BQ467" i="33"/>
  <c r="DS467" i="33" s="1"/>
  <c r="BP467" i="33"/>
  <c r="BO467" i="33"/>
  <c r="BN467" i="33"/>
  <c r="DP467" i="33" s="1"/>
  <c r="BM467" i="33"/>
  <c r="BK467" i="33"/>
  <c r="BG467" i="33"/>
  <c r="AZ467" i="33"/>
  <c r="AX467" i="33"/>
  <c r="DG467" i="33" s="1"/>
  <c r="AW467" i="33"/>
  <c r="DF467" i="33" s="1"/>
  <c r="AV467" i="33"/>
  <c r="AU467" i="33"/>
  <c r="DD467" i="33" s="1"/>
  <c r="AT467" i="33"/>
  <c r="DC467" i="33" s="1"/>
  <c r="AS467" i="33"/>
  <c r="DB467" i="33" s="1"/>
  <c r="AR467" i="33"/>
  <c r="AP467" i="33"/>
  <c r="AK467" i="33"/>
  <c r="AA467" i="33"/>
  <c r="Y467" i="33"/>
  <c r="CP467" i="33" s="1"/>
  <c r="X467" i="33"/>
  <c r="CO467" i="33" s="1"/>
  <c r="W467" i="33"/>
  <c r="V467" i="33"/>
  <c r="CM467" i="33" s="1"/>
  <c r="U467" i="33"/>
  <c r="CL467" i="33" s="1"/>
  <c r="R467" i="33"/>
  <c r="L467" i="33"/>
  <c r="DR466" i="33"/>
  <c r="DG466" i="33"/>
  <c r="DC466" i="33"/>
  <c r="CP466" i="33"/>
  <c r="CL466" i="33"/>
  <c r="BR466" i="33"/>
  <c r="DT466" i="33" s="1"/>
  <c r="BP466" i="33"/>
  <c r="BO466" i="33"/>
  <c r="BN466" i="33"/>
  <c r="DP466" i="33" s="1"/>
  <c r="BK466" i="33"/>
  <c r="BG466" i="33"/>
  <c r="AX466" i="33"/>
  <c r="AZ466" i="33" s="1"/>
  <c r="AW466" i="33"/>
  <c r="DF466" i="33" s="1"/>
  <c r="AV466" i="33"/>
  <c r="DE466" i="33" s="1"/>
  <c r="AU466" i="33"/>
  <c r="DD466" i="33" s="1"/>
  <c r="AT466" i="33"/>
  <c r="AY466" i="33" s="1"/>
  <c r="AS466" i="33"/>
  <c r="DB466" i="33" s="1"/>
  <c r="AR466" i="33"/>
  <c r="AP466" i="33"/>
  <c r="AK466" i="33"/>
  <c r="AA466" i="33"/>
  <c r="CR466" i="33" s="1"/>
  <c r="Y466" i="33"/>
  <c r="X466" i="33"/>
  <c r="W466" i="33"/>
  <c r="CN466" i="33" s="1"/>
  <c r="V466" i="33"/>
  <c r="CM466" i="33" s="1"/>
  <c r="U466" i="33"/>
  <c r="T466" i="33"/>
  <c r="R466" i="33"/>
  <c r="Z466" i="33" s="1"/>
  <c r="CQ466" i="33" s="1"/>
  <c r="L466" i="33"/>
  <c r="DT465" i="33"/>
  <c r="DS465" i="33"/>
  <c r="DP465" i="33"/>
  <c r="DC465" i="33"/>
  <c r="CP465" i="33"/>
  <c r="CL465" i="33"/>
  <c r="BR465" i="33"/>
  <c r="BQ465" i="33"/>
  <c r="BP465" i="33"/>
  <c r="DR465" i="33" s="1"/>
  <c r="BO465" i="33"/>
  <c r="BN465" i="33"/>
  <c r="BM465" i="33"/>
  <c r="BK465" i="33"/>
  <c r="BG465" i="33"/>
  <c r="AX465" i="33"/>
  <c r="AV465" i="33"/>
  <c r="DE465" i="33" s="1"/>
  <c r="AU465" i="33"/>
  <c r="DD465" i="33" s="1"/>
  <c r="AT465" i="33"/>
  <c r="AS465" i="33"/>
  <c r="DB465" i="33" s="1"/>
  <c r="AP465" i="33"/>
  <c r="AK465" i="33"/>
  <c r="AA465" i="33"/>
  <c r="CR465" i="33" s="1"/>
  <c r="Z465" i="33"/>
  <c r="CQ465" i="33" s="1"/>
  <c r="Y465" i="33"/>
  <c r="X465" i="33"/>
  <c r="CO465" i="33" s="1"/>
  <c r="W465" i="33"/>
  <c r="CN465" i="33" s="1"/>
  <c r="V465" i="33"/>
  <c r="U465" i="33"/>
  <c r="T465" i="33"/>
  <c r="R465" i="33"/>
  <c r="L465" i="33"/>
  <c r="DQ464" i="33"/>
  <c r="DE464" i="33"/>
  <c r="BR464" i="33"/>
  <c r="DT464" i="33" s="1"/>
  <c r="BQ464" i="33"/>
  <c r="DS464" i="33" s="1"/>
  <c r="BP464" i="33"/>
  <c r="DR464" i="33" s="1"/>
  <c r="BO464" i="33"/>
  <c r="BN464" i="33"/>
  <c r="DP464" i="33" s="1"/>
  <c r="BM464" i="33"/>
  <c r="BK464" i="33"/>
  <c r="BG464" i="33"/>
  <c r="AX464" i="33"/>
  <c r="DG464" i="33" s="1"/>
  <c r="AV464" i="33"/>
  <c r="AU464" i="33"/>
  <c r="AT464" i="33"/>
  <c r="DC464" i="33" s="1"/>
  <c r="AS464" i="33"/>
  <c r="DB464" i="33" s="1"/>
  <c r="AP464" i="33"/>
  <c r="AK464" i="33"/>
  <c r="AA464" i="33"/>
  <c r="CR464" i="33" s="1"/>
  <c r="Y464" i="33"/>
  <c r="CP464" i="33" s="1"/>
  <c r="X464" i="33"/>
  <c r="CO464" i="33" s="1"/>
  <c r="W464" i="33"/>
  <c r="CN464" i="33" s="1"/>
  <c r="V464" i="33"/>
  <c r="U464" i="33"/>
  <c r="CL464" i="33" s="1"/>
  <c r="R464" i="33"/>
  <c r="T464" i="33" s="1"/>
  <c r="L464" i="33"/>
  <c r="DR463" i="33"/>
  <c r="DQ463" i="33"/>
  <c r="DE463" i="33"/>
  <c r="CR463" i="33"/>
  <c r="BR463" i="33"/>
  <c r="DT463" i="33" s="1"/>
  <c r="BQ463" i="33"/>
  <c r="DS463" i="33" s="1"/>
  <c r="BP463" i="33"/>
  <c r="BO463" i="33"/>
  <c r="BN463" i="33"/>
  <c r="DP463" i="33" s="1"/>
  <c r="BM463" i="33"/>
  <c r="BK463" i="33"/>
  <c r="BG463" i="33"/>
  <c r="AX463" i="33"/>
  <c r="DG463" i="33" s="1"/>
  <c r="AW463" i="33"/>
  <c r="DF463" i="33" s="1"/>
  <c r="AV463" i="33"/>
  <c r="AU463" i="33"/>
  <c r="DD463" i="33" s="1"/>
  <c r="AT463" i="33"/>
  <c r="DC463" i="33" s="1"/>
  <c r="AS463" i="33"/>
  <c r="DB463" i="33" s="1"/>
  <c r="AR463" i="33"/>
  <c r="AP463" i="33"/>
  <c r="AK463" i="33"/>
  <c r="AA463" i="33"/>
  <c r="Y463" i="33"/>
  <c r="CP463" i="33" s="1"/>
  <c r="X463" i="33"/>
  <c r="CO463" i="33" s="1"/>
  <c r="W463" i="33"/>
  <c r="CN463" i="33" s="1"/>
  <c r="V463" i="33"/>
  <c r="CM463" i="33" s="1"/>
  <c r="U463" i="33"/>
  <c r="CL463" i="33" s="1"/>
  <c r="R463" i="33"/>
  <c r="L463" i="33"/>
  <c r="DR462" i="33"/>
  <c r="DC462" i="33"/>
  <c r="CP462" i="33"/>
  <c r="CL462" i="33"/>
  <c r="BR462" i="33"/>
  <c r="DT462" i="33" s="1"/>
  <c r="BP462" i="33"/>
  <c r="BO462" i="33"/>
  <c r="BN462" i="33"/>
  <c r="DP462" i="33" s="1"/>
  <c r="BK462" i="33"/>
  <c r="BG462" i="33"/>
  <c r="AX462" i="33"/>
  <c r="AZ462" i="33" s="1"/>
  <c r="AW462" i="33"/>
  <c r="DF462" i="33" s="1"/>
  <c r="AV462" i="33"/>
  <c r="DE462" i="33" s="1"/>
  <c r="AU462" i="33"/>
  <c r="DD462" i="33" s="1"/>
  <c r="AT462" i="33"/>
  <c r="AY462" i="33" s="1"/>
  <c r="AS462" i="33"/>
  <c r="DB462" i="33" s="1"/>
  <c r="AR462" i="33"/>
  <c r="AP462" i="33"/>
  <c r="AK462" i="33"/>
  <c r="AA462" i="33"/>
  <c r="CR462" i="33" s="1"/>
  <c r="Y462" i="33"/>
  <c r="X462" i="33"/>
  <c r="W462" i="33"/>
  <c r="CN462" i="33" s="1"/>
  <c r="V462" i="33"/>
  <c r="CM462" i="33" s="1"/>
  <c r="U462" i="33"/>
  <c r="T462" i="33"/>
  <c r="R462" i="33"/>
  <c r="Z462" i="33" s="1"/>
  <c r="CQ462" i="33" s="1"/>
  <c r="L462" i="33"/>
  <c r="DT461" i="33"/>
  <c r="DS461" i="33"/>
  <c r="DP461" i="33"/>
  <c r="DC461" i="33"/>
  <c r="CP461" i="33"/>
  <c r="CL461" i="33"/>
  <c r="BR461" i="33"/>
  <c r="BQ461" i="33"/>
  <c r="BP461" i="33"/>
  <c r="DR461" i="33" s="1"/>
  <c r="BO461" i="33"/>
  <c r="BS461" i="33" s="1"/>
  <c r="BN461" i="33"/>
  <c r="BM461" i="33"/>
  <c r="BK461" i="33"/>
  <c r="BG461" i="33"/>
  <c r="AX461" i="33"/>
  <c r="AV461" i="33"/>
  <c r="DE461" i="33" s="1"/>
  <c r="AU461" i="33"/>
  <c r="DD461" i="33" s="1"/>
  <c r="AT461" i="33"/>
  <c r="AS461" i="33"/>
  <c r="DB461" i="33" s="1"/>
  <c r="AP461" i="33"/>
  <c r="AK461" i="33"/>
  <c r="AA461" i="33"/>
  <c r="CR461" i="33" s="1"/>
  <c r="Z461" i="33"/>
  <c r="CQ461" i="33" s="1"/>
  <c r="Y461" i="33"/>
  <c r="X461" i="33"/>
  <c r="CO461" i="33" s="1"/>
  <c r="W461" i="33"/>
  <c r="CN461" i="33" s="1"/>
  <c r="V461" i="33"/>
  <c r="U461" i="33"/>
  <c r="T461" i="33"/>
  <c r="R461" i="33"/>
  <c r="L461" i="33"/>
  <c r="DQ460" i="33"/>
  <c r="DE460" i="33"/>
  <c r="CR460" i="33"/>
  <c r="BR460" i="33"/>
  <c r="DT460" i="33" s="1"/>
  <c r="BQ460" i="33"/>
  <c r="DS460" i="33" s="1"/>
  <c r="BP460" i="33"/>
  <c r="DR460" i="33" s="1"/>
  <c r="BO460" i="33"/>
  <c r="BN460" i="33"/>
  <c r="DP460" i="33" s="1"/>
  <c r="BM460" i="33"/>
  <c r="BK460" i="33"/>
  <c r="BG460" i="33"/>
  <c r="AX460" i="33"/>
  <c r="DG460" i="33" s="1"/>
  <c r="AV460" i="33"/>
  <c r="AU460" i="33"/>
  <c r="AT460" i="33"/>
  <c r="DC460" i="33" s="1"/>
  <c r="AS460" i="33"/>
  <c r="DB460" i="33" s="1"/>
  <c r="AP460" i="33"/>
  <c r="AK460" i="33"/>
  <c r="AA460" i="33"/>
  <c r="Y460" i="33"/>
  <c r="CP460" i="33" s="1"/>
  <c r="X460" i="33"/>
  <c r="CO460" i="33" s="1"/>
  <c r="W460" i="33"/>
  <c r="CN460" i="33" s="1"/>
  <c r="V460" i="33"/>
  <c r="U460" i="33"/>
  <c r="CL460" i="33" s="1"/>
  <c r="R460" i="33"/>
  <c r="T460" i="33" s="1"/>
  <c r="L460" i="33"/>
  <c r="DR459" i="33"/>
  <c r="DQ459" i="33"/>
  <c r="DE459" i="33"/>
  <c r="CR459" i="33"/>
  <c r="BR459" i="33"/>
  <c r="DT459" i="33" s="1"/>
  <c r="BQ459" i="33"/>
  <c r="DS459" i="33" s="1"/>
  <c r="BP459" i="33"/>
  <c r="BO459" i="33"/>
  <c r="BN459" i="33"/>
  <c r="DP459" i="33" s="1"/>
  <c r="BM459" i="33"/>
  <c r="BK459" i="33"/>
  <c r="BG459" i="33"/>
  <c r="AZ459" i="33"/>
  <c r="AX459" i="33"/>
  <c r="DG459" i="33" s="1"/>
  <c r="AW459" i="33"/>
  <c r="DF459" i="33" s="1"/>
  <c r="AV459" i="33"/>
  <c r="AU459" i="33"/>
  <c r="DD459" i="33" s="1"/>
  <c r="AT459" i="33"/>
  <c r="DC459" i="33" s="1"/>
  <c r="AS459" i="33"/>
  <c r="DB459" i="33" s="1"/>
  <c r="AR459" i="33"/>
  <c r="AP459" i="33"/>
  <c r="AK459" i="33"/>
  <c r="AA459" i="33"/>
  <c r="Y459" i="33"/>
  <c r="CP459" i="33" s="1"/>
  <c r="X459" i="33"/>
  <c r="CO459" i="33" s="1"/>
  <c r="W459" i="33"/>
  <c r="V459" i="33"/>
  <c r="CM459" i="33" s="1"/>
  <c r="U459" i="33"/>
  <c r="CL459" i="33" s="1"/>
  <c r="R459" i="33"/>
  <c r="L459" i="33"/>
  <c r="DS458" i="33"/>
  <c r="DP458" i="33"/>
  <c r="DG458" i="33"/>
  <c r="DF458" i="33"/>
  <c r="DC458" i="33"/>
  <c r="DB458" i="33"/>
  <c r="CP458" i="33"/>
  <c r="CO458" i="33"/>
  <c r="CL458" i="33"/>
  <c r="BR458" i="33"/>
  <c r="DT458" i="33" s="1"/>
  <c r="BQ458" i="33"/>
  <c r="BP458" i="33"/>
  <c r="DR458" i="33" s="1"/>
  <c r="BO458" i="33"/>
  <c r="DQ458" i="33" s="1"/>
  <c r="BM458" i="33"/>
  <c r="BG458" i="33"/>
  <c r="AX458" i="33"/>
  <c r="AV458" i="33"/>
  <c r="DE458" i="33" s="1"/>
  <c r="AU458" i="33"/>
  <c r="DD458" i="33" s="1"/>
  <c r="AT458" i="33"/>
  <c r="AS458" i="33"/>
  <c r="AR458" i="33"/>
  <c r="AP458" i="33"/>
  <c r="AW458" i="33" s="1"/>
  <c r="AZ458" i="33" s="1"/>
  <c r="AK458" i="33"/>
  <c r="AA458" i="33"/>
  <c r="CR458" i="33" s="1"/>
  <c r="Z458" i="33"/>
  <c r="CQ458" i="33" s="1"/>
  <c r="Y458" i="33"/>
  <c r="X458" i="33"/>
  <c r="W458" i="33"/>
  <c r="CN458" i="33" s="1"/>
  <c r="V458" i="33"/>
  <c r="U458" i="33"/>
  <c r="R458" i="33"/>
  <c r="L458" i="33"/>
  <c r="DR457" i="33"/>
  <c r="DF457" i="33"/>
  <c r="DB457" i="33"/>
  <c r="CO457" i="33"/>
  <c r="BR457" i="33"/>
  <c r="DT457" i="33" s="1"/>
  <c r="BQ457" i="33"/>
  <c r="DS457" i="33" s="1"/>
  <c r="BP457" i="33"/>
  <c r="BO457" i="33"/>
  <c r="DQ457" i="33" s="1"/>
  <c r="BN457" i="33"/>
  <c r="DP457" i="33" s="1"/>
  <c r="BM457" i="33"/>
  <c r="BK457" i="33"/>
  <c r="BG457" i="33"/>
  <c r="AZ457" i="33"/>
  <c r="AX457" i="33"/>
  <c r="DG457" i="33" s="1"/>
  <c r="AW457" i="33"/>
  <c r="AV457" i="33"/>
  <c r="DE457" i="33" s="1"/>
  <c r="AU457" i="33"/>
  <c r="DD457" i="33" s="1"/>
  <c r="AT457" i="33"/>
  <c r="DC457" i="33" s="1"/>
  <c r="AS457" i="33"/>
  <c r="AR457" i="33"/>
  <c r="AP457" i="33"/>
  <c r="AK457" i="33"/>
  <c r="AA457" i="33"/>
  <c r="CR457" i="33" s="1"/>
  <c r="Y457" i="33"/>
  <c r="CP457" i="33" s="1"/>
  <c r="X457" i="33"/>
  <c r="W457" i="33"/>
  <c r="CN457" i="33" s="1"/>
  <c r="V457" i="33"/>
  <c r="CM457" i="33" s="1"/>
  <c r="U457" i="33"/>
  <c r="CL457" i="33" s="1"/>
  <c r="T457" i="33"/>
  <c r="R457" i="33"/>
  <c r="Z457" i="33" s="1"/>
  <c r="CQ457" i="33" s="1"/>
  <c r="L457" i="33"/>
  <c r="DR456" i="33"/>
  <c r="DF456" i="33"/>
  <c r="CO456" i="33"/>
  <c r="BR456" i="33"/>
  <c r="DT456" i="33" s="1"/>
  <c r="BP456" i="33"/>
  <c r="BO456" i="33"/>
  <c r="DQ456" i="33" s="1"/>
  <c r="BN456" i="33"/>
  <c r="DP456" i="33" s="1"/>
  <c r="BK456" i="33"/>
  <c r="BG456" i="33"/>
  <c r="AX456" i="33"/>
  <c r="DG456" i="33" s="1"/>
  <c r="AW456" i="33"/>
  <c r="AV456" i="33"/>
  <c r="DE456" i="33" s="1"/>
  <c r="AU456" i="33"/>
  <c r="DD456" i="33" s="1"/>
  <c r="AT456" i="33"/>
  <c r="AS456" i="33"/>
  <c r="DB456" i="33" s="1"/>
  <c r="AR456" i="33"/>
  <c r="AP456" i="33"/>
  <c r="AK456" i="33"/>
  <c r="AA456" i="33"/>
  <c r="CR456" i="33" s="1"/>
  <c r="Y456" i="33"/>
  <c r="CP456" i="33" s="1"/>
  <c r="X456" i="33"/>
  <c r="W456" i="33"/>
  <c r="CN456" i="33" s="1"/>
  <c r="V456" i="33"/>
  <c r="CM456" i="33" s="1"/>
  <c r="U456" i="33"/>
  <c r="CL456" i="33" s="1"/>
  <c r="T456" i="33"/>
  <c r="R456" i="33"/>
  <c r="Z456" i="33" s="1"/>
  <c r="CQ456" i="33" s="1"/>
  <c r="L456" i="33"/>
  <c r="DT455" i="33"/>
  <c r="DP455" i="33"/>
  <c r="DD455" i="33"/>
  <c r="CQ455" i="33"/>
  <c r="CM455" i="33"/>
  <c r="BR455" i="33"/>
  <c r="BP455" i="33"/>
  <c r="BO455" i="33"/>
  <c r="BN455" i="33"/>
  <c r="BK455" i="33"/>
  <c r="BG455" i="33"/>
  <c r="AX455" i="33"/>
  <c r="AV455" i="33"/>
  <c r="DE455" i="33" s="1"/>
  <c r="AU455" i="33"/>
  <c r="AT455" i="33"/>
  <c r="DC455" i="33" s="1"/>
  <c r="AS455" i="33"/>
  <c r="DB455" i="33" s="1"/>
  <c r="AP455" i="33"/>
  <c r="AK455" i="33"/>
  <c r="AA455" i="33"/>
  <c r="CR455" i="33" s="1"/>
  <c r="Z455" i="33"/>
  <c r="Y455" i="33"/>
  <c r="CP455" i="33" s="1"/>
  <c r="X455" i="33"/>
  <c r="CO455" i="33" s="1"/>
  <c r="W455" i="33"/>
  <c r="CN455" i="33" s="1"/>
  <c r="V455" i="33"/>
  <c r="U455" i="33"/>
  <c r="CL455" i="33" s="1"/>
  <c r="T455" i="33"/>
  <c r="R455" i="33"/>
  <c r="L455" i="33"/>
  <c r="DT454" i="33"/>
  <c r="DQ454" i="33"/>
  <c r="DP454" i="33"/>
  <c r="DE454" i="33"/>
  <c r="DD454" i="33"/>
  <c r="CR454" i="33"/>
  <c r="CQ454" i="33"/>
  <c r="CN454" i="33"/>
  <c r="CM454" i="33"/>
  <c r="BR454" i="33"/>
  <c r="BQ454" i="33"/>
  <c r="DS454" i="33" s="1"/>
  <c r="BP454" i="33"/>
  <c r="DR454" i="33" s="1"/>
  <c r="BO454" i="33"/>
  <c r="BS454" i="33" s="1"/>
  <c r="BN454" i="33"/>
  <c r="BM454" i="33"/>
  <c r="BK454" i="33"/>
  <c r="BG454" i="33"/>
  <c r="AX454" i="33"/>
  <c r="DG454" i="33" s="1"/>
  <c r="AV454" i="33"/>
  <c r="AU454" i="33"/>
  <c r="AT454" i="33"/>
  <c r="DC454" i="33" s="1"/>
  <c r="AS454" i="33"/>
  <c r="DB454" i="33" s="1"/>
  <c r="AP454" i="33"/>
  <c r="AK454" i="33"/>
  <c r="AA454" i="33"/>
  <c r="Z454" i="33"/>
  <c r="Y454" i="33"/>
  <c r="X454" i="33"/>
  <c r="CO454" i="33" s="1"/>
  <c r="W454" i="33"/>
  <c r="V454" i="33"/>
  <c r="U454" i="33"/>
  <c r="T454" i="33"/>
  <c r="R454" i="33"/>
  <c r="L454" i="33"/>
  <c r="DQ453" i="33"/>
  <c r="DE453" i="33"/>
  <c r="DD453" i="33"/>
  <c r="CR453" i="33"/>
  <c r="CQ453" i="33"/>
  <c r="CP453" i="33"/>
  <c r="CM453" i="33"/>
  <c r="BR453" i="33"/>
  <c r="DT453" i="33" s="1"/>
  <c r="BQ453" i="33"/>
  <c r="BP453" i="33"/>
  <c r="DR453" i="33" s="1"/>
  <c r="BO453" i="33"/>
  <c r="BS453" i="33" s="1"/>
  <c r="BN453" i="33"/>
  <c r="DP453" i="33" s="1"/>
  <c r="BM453" i="33"/>
  <c r="BG453" i="33"/>
  <c r="AX453" i="33"/>
  <c r="DG453" i="33" s="1"/>
  <c r="AW453" i="33"/>
  <c r="AV453" i="33"/>
  <c r="AV452" i="33" s="1"/>
  <c r="AU453" i="33"/>
  <c r="AT453" i="33"/>
  <c r="AS453" i="33"/>
  <c r="AR453" i="33"/>
  <c r="AK453" i="33"/>
  <c r="AA453" i="33"/>
  <c r="Z453" i="33"/>
  <c r="Y453" i="33"/>
  <c r="X453" i="33"/>
  <c r="W453" i="33"/>
  <c r="CN453" i="33" s="1"/>
  <c r="U453" i="33"/>
  <c r="CL453" i="33" s="1"/>
  <c r="T453" i="33"/>
  <c r="L453" i="33"/>
  <c r="DE452" i="33"/>
  <c r="BL452" i="33"/>
  <c r="BJ452" i="33"/>
  <c r="BI452" i="33"/>
  <c r="BH452" i="33"/>
  <c r="BG452" i="33"/>
  <c r="AX452" i="33"/>
  <c r="DG452" i="33" s="1"/>
  <c r="AQ452" i="33"/>
  <c r="AO452" i="33"/>
  <c r="AN452" i="33"/>
  <c r="AM452" i="33"/>
  <c r="AL452" i="33"/>
  <c r="AK452" i="33"/>
  <c r="S452" i="33"/>
  <c r="P452" i="33"/>
  <c r="O452" i="33"/>
  <c r="N452" i="33"/>
  <c r="M452" i="33"/>
  <c r="L452" i="33"/>
  <c r="DS451" i="33"/>
  <c r="DR451" i="33"/>
  <c r="DG451" i="33"/>
  <c r="DF451" i="33"/>
  <c r="DC451" i="33"/>
  <c r="DB451" i="33"/>
  <c r="CR451" i="33"/>
  <c r="CP451" i="33"/>
  <c r="CO451" i="33"/>
  <c r="CN451" i="33"/>
  <c r="BR451" i="33"/>
  <c r="DT451" i="33" s="1"/>
  <c r="BQ451" i="33"/>
  <c r="BP451" i="33"/>
  <c r="BO451" i="33"/>
  <c r="DQ451" i="33" s="1"/>
  <c r="BN451" i="33"/>
  <c r="DP451" i="33" s="1"/>
  <c r="BM451" i="33"/>
  <c r="BG451" i="33"/>
  <c r="AX451" i="33"/>
  <c r="AW451" i="33"/>
  <c r="AV451" i="33"/>
  <c r="DE451" i="33" s="1"/>
  <c r="AU451" i="33"/>
  <c r="DD451" i="33" s="1"/>
  <c r="AT451" i="33"/>
  <c r="AS451" i="33"/>
  <c r="AR451" i="33"/>
  <c r="AK451" i="33"/>
  <c r="AA451" i="33"/>
  <c r="Z451" i="33"/>
  <c r="CQ451" i="33" s="1"/>
  <c r="Y451" i="33"/>
  <c r="X451" i="33"/>
  <c r="W451" i="33"/>
  <c r="V451" i="33"/>
  <c r="U451" i="33"/>
  <c r="CL451" i="33" s="1"/>
  <c r="T451" i="33"/>
  <c r="L451" i="33"/>
  <c r="DT450" i="33"/>
  <c r="DP450" i="33"/>
  <c r="DD450" i="33"/>
  <c r="CQ450" i="33"/>
  <c r="CP450" i="33"/>
  <c r="CM450" i="33"/>
  <c r="BR450" i="33"/>
  <c r="BP450" i="33"/>
  <c r="DR450" i="33" s="1"/>
  <c r="BO450" i="33"/>
  <c r="BN450" i="33"/>
  <c r="BK450" i="33"/>
  <c r="BG450" i="33"/>
  <c r="AX450" i="33"/>
  <c r="DG450" i="33" s="1"/>
  <c r="AW450" i="33"/>
  <c r="DF450" i="33" s="1"/>
  <c r="AV450" i="33"/>
  <c r="DE450" i="33" s="1"/>
  <c r="AU450" i="33"/>
  <c r="AT450" i="33"/>
  <c r="AS450" i="33"/>
  <c r="DB450" i="33" s="1"/>
  <c r="AR450" i="33"/>
  <c r="AP450" i="33"/>
  <c r="AK450" i="33"/>
  <c r="AA450" i="33"/>
  <c r="CR450" i="33" s="1"/>
  <c r="Y450" i="33"/>
  <c r="X450" i="33"/>
  <c r="W450" i="33"/>
  <c r="CN450" i="33" s="1"/>
  <c r="V450" i="33"/>
  <c r="U450" i="33"/>
  <c r="CL450" i="33" s="1"/>
  <c r="T450" i="33"/>
  <c r="R450" i="33"/>
  <c r="Z450" i="33" s="1"/>
  <c r="L450" i="33"/>
  <c r="DT449" i="33"/>
  <c r="DP449" i="33"/>
  <c r="DF449" i="33"/>
  <c r="DD449" i="33"/>
  <c r="DC449" i="33"/>
  <c r="CQ449" i="33"/>
  <c r="CM449" i="33"/>
  <c r="CL449" i="33"/>
  <c r="BR449" i="33"/>
  <c r="BP449" i="33"/>
  <c r="DR449" i="33" s="1"/>
  <c r="BO449" i="33"/>
  <c r="DQ449" i="33" s="1"/>
  <c r="BN449" i="33"/>
  <c r="BK449" i="33"/>
  <c r="BG449" i="33"/>
  <c r="AX449" i="33"/>
  <c r="DG449" i="33" s="1"/>
  <c r="AW449" i="33"/>
  <c r="AV449" i="33"/>
  <c r="DE449" i="33" s="1"/>
  <c r="AU449" i="33"/>
  <c r="AT449" i="33"/>
  <c r="AS449" i="33"/>
  <c r="DB449" i="33" s="1"/>
  <c r="AR449" i="33"/>
  <c r="AP449" i="33"/>
  <c r="AK449" i="33"/>
  <c r="AA449" i="33"/>
  <c r="CR449" i="33" s="1"/>
  <c r="Y449" i="33"/>
  <c r="CP449" i="33" s="1"/>
  <c r="X449" i="33"/>
  <c r="CO449" i="33" s="1"/>
  <c r="W449" i="33"/>
  <c r="CN449" i="33" s="1"/>
  <c r="V449" i="33"/>
  <c r="U449" i="33"/>
  <c r="T449" i="33"/>
  <c r="R449" i="33"/>
  <c r="Z449" i="33" s="1"/>
  <c r="L449" i="33"/>
  <c r="DT448" i="33"/>
  <c r="DP448" i="33"/>
  <c r="DF448" i="33"/>
  <c r="DD448" i="33"/>
  <c r="DC448" i="33"/>
  <c r="CQ448" i="33"/>
  <c r="CM448" i="33"/>
  <c r="CL448" i="33"/>
  <c r="BR448" i="33"/>
  <c r="BP448" i="33"/>
  <c r="DR448" i="33" s="1"/>
  <c r="BO448" i="33"/>
  <c r="DQ448" i="33" s="1"/>
  <c r="BN448" i="33"/>
  <c r="BK448" i="33"/>
  <c r="BG448" i="33"/>
  <c r="AX448" i="33"/>
  <c r="DG448" i="33" s="1"/>
  <c r="AW448" i="33"/>
  <c r="AV448" i="33"/>
  <c r="DE448" i="33" s="1"/>
  <c r="AU448" i="33"/>
  <c r="AT448" i="33"/>
  <c r="AY448" i="33" s="1"/>
  <c r="AS448" i="33"/>
  <c r="DB448" i="33" s="1"/>
  <c r="AR448" i="33"/>
  <c r="AP448" i="33"/>
  <c r="AK448" i="33"/>
  <c r="AA448" i="33"/>
  <c r="CR448" i="33" s="1"/>
  <c r="Y448" i="33"/>
  <c r="CP448" i="33" s="1"/>
  <c r="X448" i="33"/>
  <c r="CO448" i="33" s="1"/>
  <c r="W448" i="33"/>
  <c r="CN448" i="33" s="1"/>
  <c r="V448" i="33"/>
  <c r="U448" i="33"/>
  <c r="T448" i="33"/>
  <c r="R448" i="33"/>
  <c r="Z448" i="33" s="1"/>
  <c r="L448" i="33"/>
  <c r="DT447" i="33"/>
  <c r="DP447" i="33"/>
  <c r="DF447" i="33"/>
  <c r="CO447" i="33"/>
  <c r="BR447" i="33"/>
  <c r="BP447" i="33"/>
  <c r="DR447" i="33" s="1"/>
  <c r="BO447" i="33"/>
  <c r="DQ447" i="33" s="1"/>
  <c r="BN447" i="33"/>
  <c r="BK447" i="33"/>
  <c r="BG447" i="33"/>
  <c r="AX447" i="33"/>
  <c r="DG447" i="33" s="1"/>
  <c r="AV447" i="33"/>
  <c r="DE447" i="33" s="1"/>
  <c r="AU447" i="33"/>
  <c r="DD447" i="33" s="1"/>
  <c r="AT447" i="33"/>
  <c r="AY447" i="33" s="1"/>
  <c r="AS447" i="33"/>
  <c r="DB447" i="33" s="1"/>
  <c r="AR447" i="33"/>
  <c r="AP447" i="33"/>
  <c r="AW447" i="33" s="1"/>
  <c r="AK447" i="33"/>
  <c r="AA447" i="33"/>
  <c r="CR447" i="33" s="1"/>
  <c r="Y447" i="33"/>
  <c r="CP447" i="33" s="1"/>
  <c r="X447" i="33"/>
  <c r="W447" i="33"/>
  <c r="CN447" i="33" s="1"/>
  <c r="V447" i="33"/>
  <c r="CM447" i="33" s="1"/>
  <c r="U447" i="33"/>
  <c r="CL447" i="33" s="1"/>
  <c r="R447" i="33"/>
  <c r="L447" i="33"/>
  <c r="DT446" i="33"/>
  <c r="DR446" i="33"/>
  <c r="DP446" i="33"/>
  <c r="DF446" i="33"/>
  <c r="DD446" i="33"/>
  <c r="DB446" i="33"/>
  <c r="CO446" i="33"/>
  <c r="CM446" i="33"/>
  <c r="BR446" i="33"/>
  <c r="BQ446" i="33"/>
  <c r="DS446" i="33" s="1"/>
  <c r="BP446" i="33"/>
  <c r="BO446" i="33"/>
  <c r="DQ446" i="33" s="1"/>
  <c r="BN446" i="33"/>
  <c r="BM446" i="33"/>
  <c r="BK446" i="33"/>
  <c r="BG446" i="33"/>
  <c r="AX446" i="33"/>
  <c r="DG446" i="33" s="1"/>
  <c r="AV446" i="33"/>
  <c r="DE446" i="33" s="1"/>
  <c r="AU446" i="33"/>
  <c r="AT446" i="33"/>
  <c r="AS446" i="33"/>
  <c r="AR446" i="33"/>
  <c r="AP446" i="33"/>
  <c r="AW446" i="33" s="1"/>
  <c r="AK446" i="33"/>
  <c r="AA446" i="33"/>
  <c r="CR446" i="33" s="1"/>
  <c r="Y446" i="33"/>
  <c r="CP446" i="33" s="1"/>
  <c r="X446" i="33"/>
  <c r="W446" i="33"/>
  <c r="CN446" i="33" s="1"/>
  <c r="V446" i="33"/>
  <c r="U446" i="33"/>
  <c r="CL446" i="33" s="1"/>
  <c r="R446" i="33"/>
  <c r="L446" i="33"/>
  <c r="DT445" i="33"/>
  <c r="DR445" i="33"/>
  <c r="DP445" i="33"/>
  <c r="DF445" i="33"/>
  <c r="DD445" i="33"/>
  <c r="DB445" i="33"/>
  <c r="CO445" i="33"/>
  <c r="CM445" i="33"/>
  <c r="BR445" i="33"/>
  <c r="BQ445" i="33"/>
  <c r="DS445" i="33" s="1"/>
  <c r="BP445" i="33"/>
  <c r="BO445" i="33"/>
  <c r="DQ445" i="33" s="1"/>
  <c r="BN445" i="33"/>
  <c r="BM445" i="33"/>
  <c r="BK445" i="33"/>
  <c r="BG445" i="33"/>
  <c r="AX445" i="33"/>
  <c r="DG445" i="33" s="1"/>
  <c r="AV445" i="33"/>
  <c r="DE445" i="33" s="1"/>
  <c r="AU445" i="33"/>
  <c r="AT445" i="33"/>
  <c r="AS445" i="33"/>
  <c r="AR445" i="33"/>
  <c r="AP445" i="33"/>
  <c r="AW445" i="33" s="1"/>
  <c r="AK445" i="33"/>
  <c r="AA445" i="33"/>
  <c r="CR445" i="33" s="1"/>
  <c r="Y445" i="33"/>
  <c r="CP445" i="33" s="1"/>
  <c r="X445" i="33"/>
  <c r="W445" i="33"/>
  <c r="CN445" i="33" s="1"/>
  <c r="V445" i="33"/>
  <c r="U445" i="33"/>
  <c r="CL445" i="33" s="1"/>
  <c r="R445" i="33"/>
  <c r="L445" i="33"/>
  <c r="DT444" i="33"/>
  <c r="DR444" i="33"/>
  <c r="DP444" i="33"/>
  <c r="DF444" i="33"/>
  <c r="DD444" i="33"/>
  <c r="DB444" i="33"/>
  <c r="CO444" i="33"/>
  <c r="CM444" i="33"/>
  <c r="BR444" i="33"/>
  <c r="BQ444" i="33"/>
  <c r="DS444" i="33" s="1"/>
  <c r="BP444" i="33"/>
  <c r="BO444" i="33"/>
  <c r="DQ444" i="33" s="1"/>
  <c r="BN444" i="33"/>
  <c r="BM444" i="33"/>
  <c r="BK444" i="33"/>
  <c r="BG444" i="33"/>
  <c r="AX444" i="33"/>
  <c r="DG444" i="33" s="1"/>
  <c r="AV444" i="33"/>
  <c r="DE444" i="33" s="1"/>
  <c r="AU444" i="33"/>
  <c r="AT444" i="33"/>
  <c r="AS444" i="33"/>
  <c r="AR444" i="33"/>
  <c r="AP444" i="33"/>
  <c r="AW444" i="33" s="1"/>
  <c r="AK444" i="33"/>
  <c r="AA444" i="33"/>
  <c r="CR444" i="33" s="1"/>
  <c r="Y444" i="33"/>
  <c r="CP444" i="33" s="1"/>
  <c r="X444" i="33"/>
  <c r="W444" i="33"/>
  <c r="CN444" i="33" s="1"/>
  <c r="V444" i="33"/>
  <c r="U444" i="33"/>
  <c r="CL444" i="33" s="1"/>
  <c r="R444" i="33"/>
  <c r="L444" i="33"/>
  <c r="DT443" i="33"/>
  <c r="DR443" i="33"/>
  <c r="DP443" i="33"/>
  <c r="DF443" i="33"/>
  <c r="DD443" i="33"/>
  <c r="DB443" i="33"/>
  <c r="CO443" i="33"/>
  <c r="CM443" i="33"/>
  <c r="BR443" i="33"/>
  <c r="BQ443" i="33"/>
  <c r="DS443" i="33" s="1"/>
  <c r="BP443" i="33"/>
  <c r="BO443" i="33"/>
  <c r="DQ443" i="33" s="1"/>
  <c r="BN443" i="33"/>
  <c r="BM443" i="33"/>
  <c r="BK443" i="33"/>
  <c r="BG443" i="33"/>
  <c r="AX443" i="33"/>
  <c r="DG443" i="33" s="1"/>
  <c r="AV443" i="33"/>
  <c r="DE443" i="33" s="1"/>
  <c r="AU443" i="33"/>
  <c r="AT443" i="33"/>
  <c r="AS443" i="33"/>
  <c r="AR443" i="33"/>
  <c r="AP443" i="33"/>
  <c r="AW443" i="33" s="1"/>
  <c r="AK443" i="33"/>
  <c r="AA443" i="33"/>
  <c r="CR443" i="33" s="1"/>
  <c r="Y443" i="33"/>
  <c r="CP443" i="33" s="1"/>
  <c r="X443" i="33"/>
  <c r="W443" i="33"/>
  <c r="CN443" i="33" s="1"/>
  <c r="V443" i="33"/>
  <c r="U443" i="33"/>
  <c r="CL443" i="33" s="1"/>
  <c r="R443" i="33"/>
  <c r="L443" i="33"/>
  <c r="DT442" i="33"/>
  <c r="DR442" i="33"/>
  <c r="DP442" i="33"/>
  <c r="DF442" i="33"/>
  <c r="DD442" i="33"/>
  <c r="DB442" i="33"/>
  <c r="CO442" i="33"/>
  <c r="CM442" i="33"/>
  <c r="BR442" i="33"/>
  <c r="BQ442" i="33"/>
  <c r="DS442" i="33" s="1"/>
  <c r="BP442" i="33"/>
  <c r="BO442" i="33"/>
  <c r="DQ442" i="33" s="1"/>
  <c r="BN442" i="33"/>
  <c r="BM442" i="33"/>
  <c r="BK442" i="33"/>
  <c r="BG442" i="33"/>
  <c r="AX442" i="33"/>
  <c r="DG442" i="33" s="1"/>
  <c r="AV442" i="33"/>
  <c r="DE442" i="33" s="1"/>
  <c r="AU442" i="33"/>
  <c r="AT442" i="33"/>
  <c r="AS442" i="33"/>
  <c r="AR442" i="33"/>
  <c r="AP442" i="33"/>
  <c r="AW442" i="33" s="1"/>
  <c r="AK442" i="33"/>
  <c r="AA442" i="33"/>
  <c r="CR442" i="33" s="1"/>
  <c r="Y442" i="33"/>
  <c r="CP442" i="33" s="1"/>
  <c r="X442" i="33"/>
  <c r="W442" i="33"/>
  <c r="CN442" i="33" s="1"/>
  <c r="V442" i="33"/>
  <c r="U442" i="33"/>
  <c r="CL442" i="33" s="1"/>
  <c r="R442" i="33"/>
  <c r="L442" i="33"/>
  <c r="DT441" i="33"/>
  <c r="DR441" i="33"/>
  <c r="DP441" i="33"/>
  <c r="DF441" i="33"/>
  <c r="DD441" i="33"/>
  <c r="DB441" i="33"/>
  <c r="CO441" i="33"/>
  <c r="CM441" i="33"/>
  <c r="BR441" i="33"/>
  <c r="BQ441" i="33"/>
  <c r="DS441" i="33" s="1"/>
  <c r="BP441" i="33"/>
  <c r="BO441" i="33"/>
  <c r="DQ441" i="33" s="1"/>
  <c r="BN441" i="33"/>
  <c r="BM441" i="33"/>
  <c r="BK441" i="33"/>
  <c r="BG441" i="33"/>
  <c r="AX441" i="33"/>
  <c r="DG441" i="33" s="1"/>
  <c r="AV441" i="33"/>
  <c r="DE441" i="33" s="1"/>
  <c r="AU441" i="33"/>
  <c r="AT441" i="33"/>
  <c r="AS441" i="33"/>
  <c r="AR441" i="33"/>
  <c r="AP441" i="33"/>
  <c r="AW441" i="33" s="1"/>
  <c r="AK441" i="33"/>
  <c r="AA441" i="33"/>
  <c r="CR441" i="33" s="1"/>
  <c r="Y441" i="33"/>
  <c r="CP441" i="33" s="1"/>
  <c r="X441" i="33"/>
  <c r="W441" i="33"/>
  <c r="CN441" i="33" s="1"/>
  <c r="V441" i="33"/>
  <c r="U441" i="33"/>
  <c r="CL441" i="33" s="1"/>
  <c r="R441" i="33"/>
  <c r="L441" i="33"/>
  <c r="DT440" i="33"/>
  <c r="DR440" i="33"/>
  <c r="DP440" i="33"/>
  <c r="DF440" i="33"/>
  <c r="DD440" i="33"/>
  <c r="DB440" i="33"/>
  <c r="CO440" i="33"/>
  <c r="CM440" i="33"/>
  <c r="BR440" i="33"/>
  <c r="BQ440" i="33"/>
  <c r="DS440" i="33" s="1"/>
  <c r="BP440" i="33"/>
  <c r="BO440" i="33"/>
  <c r="DQ440" i="33" s="1"/>
  <c r="BN440" i="33"/>
  <c r="BM440" i="33"/>
  <c r="BK440" i="33"/>
  <c r="BG440" i="33"/>
  <c r="AX440" i="33"/>
  <c r="DG440" i="33" s="1"/>
  <c r="AV440" i="33"/>
  <c r="DE440" i="33" s="1"/>
  <c r="AU440" i="33"/>
  <c r="AT440" i="33"/>
  <c r="AS440" i="33"/>
  <c r="AR440" i="33"/>
  <c r="AP440" i="33"/>
  <c r="AW440" i="33" s="1"/>
  <c r="AK440" i="33"/>
  <c r="AA440" i="33"/>
  <c r="CR440" i="33" s="1"/>
  <c r="Y440" i="33"/>
  <c r="CP440" i="33" s="1"/>
  <c r="X440" i="33"/>
  <c r="W440" i="33"/>
  <c r="CN440" i="33" s="1"/>
  <c r="V440" i="33"/>
  <c r="U440" i="33"/>
  <c r="CL440" i="33" s="1"/>
  <c r="R440" i="33"/>
  <c r="L440" i="33"/>
  <c r="DT439" i="33"/>
  <c r="DR439" i="33"/>
  <c r="DP439" i="33"/>
  <c r="DF439" i="33"/>
  <c r="DD439" i="33"/>
  <c r="DB439" i="33"/>
  <c r="CO439" i="33"/>
  <c r="CM439" i="33"/>
  <c r="BR439" i="33"/>
  <c r="BQ439" i="33"/>
  <c r="DS439" i="33" s="1"/>
  <c r="BP439" i="33"/>
  <c r="BO439" i="33"/>
  <c r="DQ439" i="33" s="1"/>
  <c r="BN439" i="33"/>
  <c r="BM439" i="33"/>
  <c r="BK439" i="33"/>
  <c r="BG439" i="33"/>
  <c r="AX439" i="33"/>
  <c r="DG439" i="33" s="1"/>
  <c r="AV439" i="33"/>
  <c r="DE439" i="33" s="1"/>
  <c r="AU439" i="33"/>
  <c r="AT439" i="33"/>
  <c r="AS439" i="33"/>
  <c r="AR439" i="33"/>
  <c r="AP439" i="33"/>
  <c r="AW439" i="33" s="1"/>
  <c r="AK439" i="33"/>
  <c r="AA439" i="33"/>
  <c r="CR439" i="33" s="1"/>
  <c r="Y439" i="33"/>
  <c r="CP439" i="33" s="1"/>
  <c r="X439" i="33"/>
  <c r="W439" i="33"/>
  <c r="CN439" i="33" s="1"/>
  <c r="V439" i="33"/>
  <c r="U439" i="33"/>
  <c r="CL439" i="33" s="1"/>
  <c r="R439" i="33"/>
  <c r="L439" i="33"/>
  <c r="DT438" i="33"/>
  <c r="DR438" i="33"/>
  <c r="DP438" i="33"/>
  <c r="DF438" i="33"/>
  <c r="DD438" i="33"/>
  <c r="DB438" i="33"/>
  <c r="CO438" i="33"/>
  <c r="CM438" i="33"/>
  <c r="BR438" i="33"/>
  <c r="BQ438" i="33"/>
  <c r="DS438" i="33" s="1"/>
  <c r="BP438" i="33"/>
  <c r="BO438" i="33"/>
  <c r="DQ438" i="33" s="1"/>
  <c r="BN438" i="33"/>
  <c r="BM438" i="33"/>
  <c r="BK438" i="33"/>
  <c r="BG438" i="33"/>
  <c r="AX438" i="33"/>
  <c r="DG438" i="33" s="1"/>
  <c r="AV438" i="33"/>
  <c r="DE438" i="33" s="1"/>
  <c r="AU438" i="33"/>
  <c r="AT438" i="33"/>
  <c r="AS438" i="33"/>
  <c r="AR438" i="33"/>
  <c r="AP438" i="33"/>
  <c r="AW438" i="33" s="1"/>
  <c r="AK438" i="33"/>
  <c r="AA438" i="33"/>
  <c r="CR438" i="33" s="1"/>
  <c r="Y438" i="33"/>
  <c r="CP438" i="33" s="1"/>
  <c r="X438" i="33"/>
  <c r="W438" i="33"/>
  <c r="CN438" i="33" s="1"/>
  <c r="V438" i="33"/>
  <c r="U438" i="33"/>
  <c r="CL438" i="33" s="1"/>
  <c r="R438" i="33"/>
  <c r="L438" i="33"/>
  <c r="DT437" i="33"/>
  <c r="DR437" i="33"/>
  <c r="DP437" i="33"/>
  <c r="DF437" i="33"/>
  <c r="DD437" i="33"/>
  <c r="DB437" i="33"/>
  <c r="CO437" i="33"/>
  <c r="CM437" i="33"/>
  <c r="BR437" i="33"/>
  <c r="BQ437" i="33"/>
  <c r="DS437" i="33" s="1"/>
  <c r="BP437" i="33"/>
  <c r="BO437" i="33"/>
  <c r="DQ437" i="33" s="1"/>
  <c r="BN437" i="33"/>
  <c r="BM437" i="33"/>
  <c r="BK437" i="33"/>
  <c r="BG437" i="33"/>
  <c r="AX437" i="33"/>
  <c r="DG437" i="33" s="1"/>
  <c r="AV437" i="33"/>
  <c r="DE437" i="33" s="1"/>
  <c r="AU437" i="33"/>
  <c r="AT437" i="33"/>
  <c r="AS437" i="33"/>
  <c r="AR437" i="33"/>
  <c r="AP437" i="33"/>
  <c r="AW437" i="33" s="1"/>
  <c r="AK437" i="33"/>
  <c r="AA437" i="33"/>
  <c r="CR437" i="33" s="1"/>
  <c r="Y437" i="33"/>
  <c r="CP437" i="33" s="1"/>
  <c r="X437" i="33"/>
  <c r="W437" i="33"/>
  <c r="CN437" i="33" s="1"/>
  <c r="V437" i="33"/>
  <c r="U437" i="33"/>
  <c r="CL437" i="33" s="1"/>
  <c r="R437" i="33"/>
  <c r="L437" i="33"/>
  <c r="DT436" i="33"/>
  <c r="DR436" i="33"/>
  <c r="DP436" i="33"/>
  <c r="DD436" i="33"/>
  <c r="DB436" i="33"/>
  <c r="CR436" i="33"/>
  <c r="CQ436" i="33"/>
  <c r="CN436" i="33"/>
  <c r="CL436" i="33"/>
  <c r="BR436" i="33"/>
  <c r="BQ436" i="33"/>
  <c r="DS436" i="33" s="1"/>
  <c r="BP436" i="33"/>
  <c r="BO436" i="33"/>
  <c r="DQ436" i="33" s="1"/>
  <c r="BN436" i="33"/>
  <c r="BM436" i="33"/>
  <c r="BK436" i="33"/>
  <c r="BG436" i="33"/>
  <c r="AX436" i="33"/>
  <c r="DG436" i="33" s="1"/>
  <c r="AV436" i="33"/>
  <c r="DE436" i="33" s="1"/>
  <c r="AU436" i="33"/>
  <c r="AT436" i="33"/>
  <c r="AP436" i="33"/>
  <c r="AK436" i="33"/>
  <c r="AA436" i="33"/>
  <c r="Z436" i="33"/>
  <c r="Y436" i="33"/>
  <c r="CP436" i="33" s="1"/>
  <c r="X436" i="33"/>
  <c r="CO436" i="33" s="1"/>
  <c r="W436" i="33"/>
  <c r="V436" i="33"/>
  <c r="CM436" i="33" s="1"/>
  <c r="R436" i="33"/>
  <c r="T436" i="33" s="1"/>
  <c r="L436" i="33"/>
  <c r="DT435" i="33"/>
  <c r="DR435" i="33"/>
  <c r="DP435" i="33"/>
  <c r="DD435" i="33"/>
  <c r="DB435" i="33"/>
  <c r="CP435" i="33"/>
  <c r="CO435" i="33"/>
  <c r="CM435" i="33"/>
  <c r="CL435" i="33"/>
  <c r="BR435" i="33"/>
  <c r="BQ435" i="33"/>
  <c r="DS435" i="33" s="1"/>
  <c r="BP435" i="33"/>
  <c r="BO435" i="33"/>
  <c r="BN435" i="33"/>
  <c r="BM435" i="33"/>
  <c r="BK435" i="33"/>
  <c r="BG435" i="33"/>
  <c r="AX435" i="33"/>
  <c r="AV435" i="33"/>
  <c r="AU435" i="33"/>
  <c r="AT435" i="33"/>
  <c r="AP435" i="33"/>
  <c r="AK435" i="33"/>
  <c r="AA435" i="33"/>
  <c r="CR435" i="33" s="1"/>
  <c r="Z435" i="33"/>
  <c r="CQ435" i="33" s="1"/>
  <c r="Y435" i="33"/>
  <c r="X435" i="33"/>
  <c r="W435" i="33"/>
  <c r="CN435" i="33" s="1"/>
  <c r="V435" i="33"/>
  <c r="AB435" i="33" s="1"/>
  <c r="U435" i="33"/>
  <c r="T435" i="33"/>
  <c r="R435" i="33"/>
  <c r="L435" i="33"/>
  <c r="DQ434" i="33"/>
  <c r="DG434" i="33"/>
  <c r="DE434" i="33"/>
  <c r="DC434" i="33"/>
  <c r="CR434" i="33"/>
  <c r="CP434" i="33"/>
  <c r="CN434" i="33"/>
  <c r="CL434" i="33"/>
  <c r="BR434" i="33"/>
  <c r="DT434" i="33" s="1"/>
  <c r="BP434" i="33"/>
  <c r="DR434" i="33" s="1"/>
  <c r="BO434" i="33"/>
  <c r="BN434" i="33"/>
  <c r="DP434" i="33" s="1"/>
  <c r="BK434" i="33"/>
  <c r="BG434" i="33"/>
  <c r="AX434" i="33"/>
  <c r="AV434" i="33"/>
  <c r="AU434" i="33"/>
  <c r="DD434" i="33" s="1"/>
  <c r="AT434" i="33"/>
  <c r="AS434" i="33"/>
  <c r="DB434" i="33" s="1"/>
  <c r="AP434" i="33"/>
  <c r="AR434" i="33" s="1"/>
  <c r="AK434" i="33"/>
  <c r="AA434" i="33"/>
  <c r="Z434" i="33"/>
  <c r="CQ434" i="33" s="1"/>
  <c r="Y434" i="33"/>
  <c r="X434" i="33"/>
  <c r="CO434" i="33" s="1"/>
  <c r="W434" i="33"/>
  <c r="V434" i="33"/>
  <c r="CM434" i="33" s="1"/>
  <c r="U434" i="33"/>
  <c r="T434" i="33"/>
  <c r="R434" i="33"/>
  <c r="L434" i="33"/>
  <c r="DQ433" i="33"/>
  <c r="DG433" i="33"/>
  <c r="DE433" i="33"/>
  <c r="DC433" i="33"/>
  <c r="CR433" i="33"/>
  <c r="CP433" i="33"/>
  <c r="CN433" i="33"/>
  <c r="CL433" i="33"/>
  <c r="BR433" i="33"/>
  <c r="DT433" i="33" s="1"/>
  <c r="BP433" i="33"/>
  <c r="DR433" i="33" s="1"/>
  <c r="BO433" i="33"/>
  <c r="BN433" i="33"/>
  <c r="DP433" i="33" s="1"/>
  <c r="BK433" i="33"/>
  <c r="BG433" i="33"/>
  <c r="AX433" i="33"/>
  <c r="AW433" i="33"/>
  <c r="DF433" i="33" s="1"/>
  <c r="AV433" i="33"/>
  <c r="AU433" i="33"/>
  <c r="DD433" i="33" s="1"/>
  <c r="AT433" i="33"/>
  <c r="DB433" i="33"/>
  <c r="AP433" i="33"/>
  <c r="AR433" i="33" s="1"/>
  <c r="AK433" i="33"/>
  <c r="AA433" i="33"/>
  <c r="Z433" i="33"/>
  <c r="CQ433" i="33" s="1"/>
  <c r="Y433" i="33"/>
  <c r="X433" i="33"/>
  <c r="CO433" i="33" s="1"/>
  <c r="W433" i="33"/>
  <c r="V433" i="33"/>
  <c r="CM433" i="33" s="1"/>
  <c r="U433" i="33"/>
  <c r="T433" i="33"/>
  <c r="R433" i="33"/>
  <c r="L433" i="33"/>
  <c r="DQ432" i="33"/>
  <c r="DG432" i="33"/>
  <c r="DE432" i="33"/>
  <c r="DC432" i="33"/>
  <c r="CR432" i="33"/>
  <c r="CP432" i="33"/>
  <c r="CN432" i="33"/>
  <c r="CL432" i="33"/>
  <c r="BR432" i="33"/>
  <c r="DT432" i="33" s="1"/>
  <c r="BP432" i="33"/>
  <c r="DR432" i="33" s="1"/>
  <c r="BO432" i="33"/>
  <c r="BN432" i="33"/>
  <c r="DP432" i="33" s="1"/>
  <c r="BK432" i="33"/>
  <c r="BG432" i="33"/>
  <c r="AX432" i="33"/>
  <c r="AV432" i="33"/>
  <c r="AU432" i="33"/>
  <c r="DD432" i="33" s="1"/>
  <c r="AT432" i="33"/>
  <c r="AS432" i="33"/>
  <c r="DB432" i="33" s="1"/>
  <c r="AP432" i="33"/>
  <c r="AK432" i="33"/>
  <c r="AA432" i="33"/>
  <c r="Z432" i="33"/>
  <c r="Y432" i="33"/>
  <c r="X432" i="33"/>
  <c r="W432" i="33"/>
  <c r="V432" i="33"/>
  <c r="U432" i="33"/>
  <c r="T432" i="33"/>
  <c r="R432" i="33"/>
  <c r="R431" i="33" s="1"/>
  <c r="L432" i="33"/>
  <c r="BR431" i="33"/>
  <c r="DT431" i="33" s="1"/>
  <c r="BL431" i="33"/>
  <c r="BJ431" i="33"/>
  <c r="BI431" i="33"/>
  <c r="BH431" i="33"/>
  <c r="BG431" i="33"/>
  <c r="AQ431" i="33"/>
  <c r="AO431" i="33"/>
  <c r="AN431" i="33"/>
  <c r="AM431" i="33"/>
  <c r="AL431" i="33"/>
  <c r="AK431" i="33"/>
  <c r="W431" i="33"/>
  <c r="CN431" i="33" s="1"/>
  <c r="S431" i="33"/>
  <c r="P431" i="33"/>
  <c r="O431" i="33"/>
  <c r="N431" i="33"/>
  <c r="M431" i="33"/>
  <c r="L431" i="33"/>
  <c r="DS430" i="33"/>
  <c r="DQ430" i="33"/>
  <c r="DG430" i="33"/>
  <c r="DD430" i="33"/>
  <c r="CR430" i="33"/>
  <c r="CP430" i="33"/>
  <c r="CN430" i="33"/>
  <c r="CL430" i="33"/>
  <c r="BR430" i="33"/>
  <c r="DT430" i="33" s="1"/>
  <c r="BQ430" i="33"/>
  <c r="BP430" i="33"/>
  <c r="DR430" i="33" s="1"/>
  <c r="BO430" i="33"/>
  <c r="BN430" i="33"/>
  <c r="DP430" i="33" s="1"/>
  <c r="BM430" i="33"/>
  <c r="BG430" i="33"/>
  <c r="AX430" i="33"/>
  <c r="AW430" i="33"/>
  <c r="DF430" i="33" s="1"/>
  <c r="AV430" i="33"/>
  <c r="DE430" i="33" s="1"/>
  <c r="AU430" i="33"/>
  <c r="AT430" i="33"/>
  <c r="AY430" i="33" s="1"/>
  <c r="AS430" i="33"/>
  <c r="DB430" i="33" s="1"/>
  <c r="AR430" i="33"/>
  <c r="AK430" i="33"/>
  <c r="AA430" i="33"/>
  <c r="Z430" i="33"/>
  <c r="CQ430" i="33" s="1"/>
  <c r="Y430" i="33"/>
  <c r="X430" i="33"/>
  <c r="CO430" i="33" s="1"/>
  <c r="W430" i="33"/>
  <c r="V430" i="33"/>
  <c r="CM430" i="33" s="1"/>
  <c r="U430" i="33"/>
  <c r="T430" i="33"/>
  <c r="L430" i="33"/>
  <c r="DT429" i="33"/>
  <c r="DR429" i="33"/>
  <c r="DP429" i="33"/>
  <c r="DE429" i="33"/>
  <c r="DD429" i="33"/>
  <c r="CR429" i="33"/>
  <c r="CN429" i="33"/>
  <c r="BR429" i="33"/>
  <c r="BQ429" i="33"/>
  <c r="DS429" i="33" s="1"/>
  <c r="BP429" i="33"/>
  <c r="BO429" i="33"/>
  <c r="DQ429" i="33" s="1"/>
  <c r="BN429" i="33"/>
  <c r="BM429" i="33"/>
  <c r="BG429" i="33"/>
  <c r="AX429" i="33"/>
  <c r="DG429" i="33" s="1"/>
  <c r="AV429" i="33"/>
  <c r="AU429" i="33"/>
  <c r="AT429" i="33"/>
  <c r="DC429" i="33" s="1"/>
  <c r="AS429" i="33"/>
  <c r="DB429" i="33" s="1"/>
  <c r="AP429" i="33"/>
  <c r="AR429" i="33" s="1"/>
  <c r="AK429" i="33"/>
  <c r="AA429" i="33"/>
  <c r="Z429" i="33"/>
  <c r="CQ429" i="33" s="1"/>
  <c r="Y429" i="33"/>
  <c r="CP429" i="33" s="1"/>
  <c r="X429" i="33"/>
  <c r="CO429" i="33" s="1"/>
  <c r="W429" i="33"/>
  <c r="V429" i="33"/>
  <c r="CM429" i="33" s="1"/>
  <c r="U429" i="33"/>
  <c r="CL429" i="33" s="1"/>
  <c r="T429" i="33"/>
  <c r="R429" i="33"/>
  <c r="L429" i="33"/>
  <c r="DS428" i="33"/>
  <c r="DQ428" i="33"/>
  <c r="DE428" i="33"/>
  <c r="DD428" i="33"/>
  <c r="DC428" i="33"/>
  <c r="CP428" i="33"/>
  <c r="CM428" i="33"/>
  <c r="CL428" i="33"/>
  <c r="BR428" i="33"/>
  <c r="DT428" i="33" s="1"/>
  <c r="BQ428" i="33"/>
  <c r="BP428" i="33"/>
  <c r="DR428" i="33" s="1"/>
  <c r="BO428" i="33"/>
  <c r="BN428" i="33"/>
  <c r="DP428" i="33" s="1"/>
  <c r="BM428" i="33"/>
  <c r="BG428" i="33"/>
  <c r="AX428" i="33"/>
  <c r="DG428" i="33" s="1"/>
  <c r="AW428" i="33"/>
  <c r="DF428" i="33" s="1"/>
  <c r="AV428" i="33"/>
  <c r="AU428" i="33"/>
  <c r="AT428" i="33"/>
  <c r="AY428" i="33" s="1"/>
  <c r="AS428" i="33"/>
  <c r="DB428" i="33" s="1"/>
  <c r="AR428" i="33"/>
  <c r="AP428" i="33"/>
  <c r="AK428" i="33"/>
  <c r="AA428" i="33"/>
  <c r="CR428" i="33" s="1"/>
  <c r="Y428" i="33"/>
  <c r="X428" i="33"/>
  <c r="CO428" i="33" s="1"/>
  <c r="W428" i="33"/>
  <c r="CN428" i="33" s="1"/>
  <c r="V428" i="33"/>
  <c r="U428" i="33"/>
  <c r="R428" i="33"/>
  <c r="L428" i="33"/>
  <c r="DT427" i="33"/>
  <c r="DR427" i="33"/>
  <c r="DP427" i="33"/>
  <c r="DG427" i="33"/>
  <c r="DC427" i="33"/>
  <c r="CP427" i="33"/>
  <c r="CL427" i="33"/>
  <c r="BR427" i="33"/>
  <c r="BQ427" i="33"/>
  <c r="DS427" i="33" s="1"/>
  <c r="BP427" i="33"/>
  <c r="BO427" i="33"/>
  <c r="DQ427" i="33" s="1"/>
  <c r="BN427" i="33"/>
  <c r="BM427" i="33"/>
  <c r="BG427" i="33"/>
  <c r="AX427" i="33"/>
  <c r="AV427" i="33"/>
  <c r="DE427" i="33" s="1"/>
  <c r="AU427" i="33"/>
  <c r="DD427" i="33" s="1"/>
  <c r="AT427" i="33"/>
  <c r="AS427" i="33"/>
  <c r="DB427" i="33" s="1"/>
  <c r="AP427" i="33"/>
  <c r="AR427" i="33" s="1"/>
  <c r="AK427" i="33"/>
  <c r="AA427" i="33"/>
  <c r="CR427" i="33" s="1"/>
  <c r="Z427" i="33"/>
  <c r="CQ427" i="33" s="1"/>
  <c r="Y427" i="33"/>
  <c r="X427" i="33"/>
  <c r="CO427" i="33" s="1"/>
  <c r="W427" i="33"/>
  <c r="CN427" i="33" s="1"/>
  <c r="V427" i="33"/>
  <c r="CM427" i="33" s="1"/>
  <c r="U427" i="33"/>
  <c r="T427" i="33"/>
  <c r="R427" i="33"/>
  <c r="L427" i="33"/>
  <c r="DS426" i="33"/>
  <c r="DQ426" i="33"/>
  <c r="DG426" i="33"/>
  <c r="CR426" i="33"/>
  <c r="BR426" i="33"/>
  <c r="DT426" i="33" s="1"/>
  <c r="BQ426" i="33"/>
  <c r="BP426" i="33"/>
  <c r="DR426" i="33" s="1"/>
  <c r="BO426" i="33"/>
  <c r="BN426" i="33"/>
  <c r="DP426" i="33" s="1"/>
  <c r="BM426" i="33"/>
  <c r="BG426" i="33"/>
  <c r="AX426" i="33"/>
  <c r="AV426" i="33"/>
  <c r="DE426" i="33" s="1"/>
  <c r="AU426" i="33"/>
  <c r="DD426" i="33" s="1"/>
  <c r="AT426" i="33"/>
  <c r="DC426" i="33" s="1"/>
  <c r="AS426" i="33"/>
  <c r="DB426" i="33" s="1"/>
  <c r="AR426" i="33"/>
  <c r="AP426" i="33"/>
  <c r="AW426" i="33" s="1"/>
  <c r="DF426" i="33" s="1"/>
  <c r="AK426" i="33"/>
  <c r="AA426" i="33"/>
  <c r="Y426" i="33"/>
  <c r="CP426" i="33" s="1"/>
  <c r="X426" i="33"/>
  <c r="CO426" i="33" s="1"/>
  <c r="W426" i="33"/>
  <c r="CN426" i="33" s="1"/>
  <c r="V426" i="33"/>
  <c r="CM426" i="33" s="1"/>
  <c r="U426" i="33"/>
  <c r="CL426" i="33" s="1"/>
  <c r="R426" i="33"/>
  <c r="L426" i="33"/>
  <c r="DT425" i="33"/>
  <c r="DR425" i="33"/>
  <c r="DP425" i="33"/>
  <c r="DB425" i="33"/>
  <c r="CQ425" i="33"/>
  <c r="CO425" i="33"/>
  <c r="BR425" i="33"/>
  <c r="BQ425" i="33"/>
  <c r="DS425" i="33" s="1"/>
  <c r="BP425" i="33"/>
  <c r="BO425" i="33"/>
  <c r="DQ425" i="33" s="1"/>
  <c r="BN425" i="33"/>
  <c r="BM425" i="33"/>
  <c r="BG425" i="33"/>
  <c r="AX425" i="33"/>
  <c r="DG425" i="33" s="1"/>
  <c r="AW425" i="33"/>
  <c r="DF425" i="33" s="1"/>
  <c r="AV425" i="33"/>
  <c r="DE425" i="33" s="1"/>
  <c r="AU425" i="33"/>
  <c r="DD425" i="33" s="1"/>
  <c r="AT425" i="33"/>
  <c r="DC425" i="33" s="1"/>
  <c r="AS425" i="33"/>
  <c r="AP425" i="33"/>
  <c r="AR425" i="33" s="1"/>
  <c r="AK425" i="33"/>
  <c r="AA425" i="33"/>
  <c r="CR425" i="33" s="1"/>
  <c r="Z425" i="33"/>
  <c r="Y425" i="33"/>
  <c r="CP425" i="33" s="1"/>
  <c r="X425" i="33"/>
  <c r="AB425" i="33" s="1"/>
  <c r="W425" i="33"/>
  <c r="CN425" i="33" s="1"/>
  <c r="V425" i="33"/>
  <c r="CM425" i="33" s="1"/>
  <c r="U425" i="33"/>
  <c r="CL425" i="33" s="1"/>
  <c r="T425" i="33"/>
  <c r="R425" i="33"/>
  <c r="L425" i="33"/>
  <c r="DS424" i="33"/>
  <c r="DQ424" i="33"/>
  <c r="DC424" i="33"/>
  <c r="CP424" i="33"/>
  <c r="CL424" i="33"/>
  <c r="BR424" i="33"/>
  <c r="DT424" i="33" s="1"/>
  <c r="BQ424" i="33"/>
  <c r="BP424" i="33"/>
  <c r="DR424" i="33" s="1"/>
  <c r="BO424" i="33"/>
  <c r="BS424" i="33" s="1"/>
  <c r="BN424" i="33"/>
  <c r="DP424" i="33" s="1"/>
  <c r="BM424" i="33"/>
  <c r="BG424" i="33"/>
  <c r="AX424" i="33"/>
  <c r="DG424" i="33" s="1"/>
  <c r="AV424" i="33"/>
  <c r="DE424" i="33" s="1"/>
  <c r="AU424" i="33"/>
  <c r="DD424" i="33" s="1"/>
  <c r="AT424" i="33"/>
  <c r="AS424" i="33"/>
  <c r="DB424" i="33" s="1"/>
  <c r="AR424" i="33"/>
  <c r="AP424" i="33"/>
  <c r="AW424" i="33" s="1"/>
  <c r="DF424" i="33" s="1"/>
  <c r="AK424" i="33"/>
  <c r="AA424" i="33"/>
  <c r="CR424" i="33" s="1"/>
  <c r="Y424" i="33"/>
  <c r="X424" i="33"/>
  <c r="CO424" i="33" s="1"/>
  <c r="W424" i="33"/>
  <c r="CN424" i="33" s="1"/>
  <c r="V424" i="33"/>
  <c r="CM424" i="33" s="1"/>
  <c r="U424" i="33"/>
  <c r="R424" i="33"/>
  <c r="L424" i="33"/>
  <c r="DT423" i="33"/>
  <c r="DR423" i="33"/>
  <c r="DP423" i="33"/>
  <c r="DD423" i="33"/>
  <c r="DB423" i="33"/>
  <c r="BR423" i="33"/>
  <c r="BQ423" i="33"/>
  <c r="DS423" i="33" s="1"/>
  <c r="BP423" i="33"/>
  <c r="BO423" i="33"/>
  <c r="DQ423" i="33" s="1"/>
  <c r="BN423" i="33"/>
  <c r="BM423" i="33"/>
  <c r="BG423" i="33"/>
  <c r="AX423" i="33"/>
  <c r="DG423" i="33" s="1"/>
  <c r="AV423" i="33"/>
  <c r="DE423" i="33" s="1"/>
  <c r="AU423" i="33"/>
  <c r="AT423" i="33"/>
  <c r="DC423" i="33" s="1"/>
  <c r="AS423" i="33"/>
  <c r="AP423" i="33"/>
  <c r="AR423" i="33" s="1"/>
  <c r="AK423" i="33"/>
  <c r="AA423" i="33"/>
  <c r="CR423" i="33" s="1"/>
  <c r="Z423" i="33"/>
  <c r="CQ423" i="33" s="1"/>
  <c r="Y423" i="33"/>
  <c r="CP423" i="33" s="1"/>
  <c r="X423" i="33"/>
  <c r="CO423" i="33" s="1"/>
  <c r="W423" i="33"/>
  <c r="CN423" i="33" s="1"/>
  <c r="V423" i="33"/>
  <c r="AB423" i="33" s="1"/>
  <c r="U423" i="33"/>
  <c r="CL423" i="33" s="1"/>
  <c r="T423" i="33"/>
  <c r="R423" i="33"/>
  <c r="L423" i="33"/>
  <c r="DS422" i="33"/>
  <c r="DQ422" i="33"/>
  <c r="DE422" i="33"/>
  <c r="CR422" i="33"/>
  <c r="BR422" i="33"/>
  <c r="DT422" i="33" s="1"/>
  <c r="BQ422" i="33"/>
  <c r="BP422" i="33"/>
  <c r="DR422" i="33" s="1"/>
  <c r="BO422" i="33"/>
  <c r="BN422" i="33"/>
  <c r="DP422" i="33" s="1"/>
  <c r="BM422" i="33"/>
  <c r="BG422" i="33"/>
  <c r="AX422" i="33"/>
  <c r="DG422" i="33" s="1"/>
  <c r="AV422" i="33"/>
  <c r="AU422" i="33"/>
  <c r="DD422" i="33" s="1"/>
  <c r="AT422" i="33"/>
  <c r="AY422" i="33" s="1"/>
  <c r="AS422" i="33"/>
  <c r="DB422" i="33" s="1"/>
  <c r="AR422" i="33"/>
  <c r="AP422" i="33"/>
  <c r="AW422" i="33" s="1"/>
  <c r="DF422" i="33" s="1"/>
  <c r="AK422" i="33"/>
  <c r="AA422" i="33"/>
  <c r="Y422" i="33"/>
  <c r="CP422" i="33" s="1"/>
  <c r="X422" i="33"/>
  <c r="CO422" i="33" s="1"/>
  <c r="W422" i="33"/>
  <c r="CN422" i="33" s="1"/>
  <c r="V422" i="33"/>
  <c r="CM422" i="33" s="1"/>
  <c r="U422" i="33"/>
  <c r="CL422" i="33" s="1"/>
  <c r="R422" i="33"/>
  <c r="L422" i="33"/>
  <c r="DT421" i="33"/>
  <c r="DR421" i="33"/>
  <c r="DP421" i="33"/>
  <c r="DG421" i="33"/>
  <c r="DC421" i="33"/>
  <c r="CP421" i="33"/>
  <c r="CM421" i="33"/>
  <c r="CL421" i="33"/>
  <c r="BR421" i="33"/>
  <c r="BQ421" i="33"/>
  <c r="DS421" i="33" s="1"/>
  <c r="BP421" i="33"/>
  <c r="BO421" i="33"/>
  <c r="DQ421" i="33" s="1"/>
  <c r="BN421" i="33"/>
  <c r="BM421" i="33"/>
  <c r="BG421" i="33"/>
  <c r="AX421" i="33"/>
  <c r="AW421" i="33"/>
  <c r="DF421" i="33" s="1"/>
  <c r="AV421" i="33"/>
  <c r="DE421" i="33" s="1"/>
  <c r="AU421" i="33"/>
  <c r="DD421" i="33" s="1"/>
  <c r="AT421" i="33"/>
  <c r="AS421" i="33"/>
  <c r="DB421" i="33" s="1"/>
  <c r="AP421" i="33"/>
  <c r="AR421" i="33" s="1"/>
  <c r="AK421" i="33"/>
  <c r="AA421" i="33"/>
  <c r="CR421" i="33" s="1"/>
  <c r="Z421" i="33"/>
  <c r="CQ421" i="33" s="1"/>
  <c r="Y421" i="33"/>
  <c r="X421" i="33"/>
  <c r="CO421" i="33" s="1"/>
  <c r="W421" i="33"/>
  <c r="CN421" i="33" s="1"/>
  <c r="V421" i="33"/>
  <c r="AB421" i="33" s="1"/>
  <c r="U421" i="33"/>
  <c r="T421" i="33"/>
  <c r="R421" i="33"/>
  <c r="L421" i="33"/>
  <c r="DS420" i="33"/>
  <c r="DQ420" i="33"/>
  <c r="DC420" i="33"/>
  <c r="DB420" i="33"/>
  <c r="CO420" i="33"/>
  <c r="CL420" i="33"/>
  <c r="BR420" i="33"/>
  <c r="DT420" i="33" s="1"/>
  <c r="BQ420" i="33"/>
  <c r="BP420" i="33"/>
  <c r="DR420" i="33" s="1"/>
  <c r="BO420" i="33"/>
  <c r="BS420" i="33" s="1"/>
  <c r="BN420" i="33"/>
  <c r="DP420" i="33" s="1"/>
  <c r="BM420" i="33"/>
  <c r="BG420" i="33"/>
  <c r="AX420" i="33"/>
  <c r="DG420" i="33" s="1"/>
  <c r="AV420" i="33"/>
  <c r="DE420" i="33" s="1"/>
  <c r="AU420" i="33"/>
  <c r="DD420" i="33" s="1"/>
  <c r="AT420" i="33"/>
  <c r="AS420" i="33"/>
  <c r="AR420" i="33"/>
  <c r="AP420" i="33"/>
  <c r="AW420" i="33" s="1"/>
  <c r="DF420" i="33" s="1"/>
  <c r="AK420" i="33"/>
  <c r="AA420" i="33"/>
  <c r="CR420" i="33" s="1"/>
  <c r="Y420" i="33"/>
  <c r="CP420" i="33" s="1"/>
  <c r="X420" i="33"/>
  <c r="W420" i="33"/>
  <c r="CN420" i="33" s="1"/>
  <c r="V420" i="33"/>
  <c r="CM420" i="33" s="1"/>
  <c r="U420" i="33"/>
  <c r="R420" i="33"/>
  <c r="L420" i="33"/>
  <c r="DT419" i="33"/>
  <c r="DR419" i="33"/>
  <c r="DP419" i="33"/>
  <c r="DE419" i="33"/>
  <c r="CR419" i="33"/>
  <c r="CQ419" i="33"/>
  <c r="CN419" i="33"/>
  <c r="BR419" i="33"/>
  <c r="BQ419" i="33"/>
  <c r="DS419" i="33" s="1"/>
  <c r="BP419" i="33"/>
  <c r="BO419" i="33"/>
  <c r="DQ419" i="33" s="1"/>
  <c r="BN419" i="33"/>
  <c r="BM419" i="33"/>
  <c r="BG419" i="33"/>
  <c r="AX419" i="33"/>
  <c r="DG419" i="33" s="1"/>
  <c r="AW419" i="33"/>
  <c r="DF419" i="33" s="1"/>
  <c r="AV419" i="33"/>
  <c r="AU419" i="33"/>
  <c r="DD419" i="33" s="1"/>
  <c r="AT419" i="33"/>
  <c r="DC419" i="33" s="1"/>
  <c r="AS419" i="33"/>
  <c r="DB419" i="33" s="1"/>
  <c r="AP419" i="33"/>
  <c r="AR419" i="33" s="1"/>
  <c r="AK419" i="33"/>
  <c r="AA419" i="33"/>
  <c r="Z419" i="33"/>
  <c r="Y419" i="33"/>
  <c r="CP419" i="33" s="1"/>
  <c r="X419" i="33"/>
  <c r="CO419" i="33" s="1"/>
  <c r="W419" i="33"/>
  <c r="V419" i="33"/>
  <c r="CM419" i="33" s="1"/>
  <c r="U419" i="33"/>
  <c r="CL419" i="33" s="1"/>
  <c r="T419" i="33"/>
  <c r="R419" i="33"/>
  <c r="L419" i="33"/>
  <c r="DS418" i="33"/>
  <c r="DQ418" i="33"/>
  <c r="DD418" i="33"/>
  <c r="CR418" i="33"/>
  <c r="CN418" i="33"/>
  <c r="CM418" i="33"/>
  <c r="BR418" i="33"/>
  <c r="DT418" i="33" s="1"/>
  <c r="BQ418" i="33"/>
  <c r="BP418" i="33"/>
  <c r="DR418" i="33" s="1"/>
  <c r="BO418" i="33"/>
  <c r="BS418" i="33" s="1"/>
  <c r="BN418" i="33"/>
  <c r="DP418" i="33" s="1"/>
  <c r="BM418" i="33"/>
  <c r="BG418" i="33"/>
  <c r="AX418" i="33"/>
  <c r="DG418" i="33" s="1"/>
  <c r="AW418" i="33"/>
  <c r="DF418" i="33" s="1"/>
  <c r="AV418" i="33"/>
  <c r="DE418" i="33" s="1"/>
  <c r="AU418" i="33"/>
  <c r="AT418" i="33"/>
  <c r="AS418" i="33"/>
  <c r="DB418" i="33" s="1"/>
  <c r="AR418" i="33"/>
  <c r="AP418" i="33"/>
  <c r="AK418" i="33"/>
  <c r="AA418" i="33"/>
  <c r="Y418" i="33"/>
  <c r="CP418" i="33" s="1"/>
  <c r="X418" i="33"/>
  <c r="CO418" i="33" s="1"/>
  <c r="W418" i="33"/>
  <c r="V418" i="33"/>
  <c r="U418" i="33"/>
  <c r="CL418" i="33" s="1"/>
  <c r="R418" i="33"/>
  <c r="L418" i="33"/>
  <c r="DT417" i="33"/>
  <c r="DR417" i="33"/>
  <c r="DP417" i="33"/>
  <c r="DG417" i="33"/>
  <c r="DC417" i="33"/>
  <c r="CP417" i="33"/>
  <c r="CM417" i="33"/>
  <c r="CL417" i="33"/>
  <c r="BR417" i="33"/>
  <c r="BQ417" i="33"/>
  <c r="DS417" i="33" s="1"/>
  <c r="BP417" i="33"/>
  <c r="BO417" i="33"/>
  <c r="DQ417" i="33" s="1"/>
  <c r="BN417" i="33"/>
  <c r="BM417" i="33"/>
  <c r="BG417" i="33"/>
  <c r="AX417" i="33"/>
  <c r="AW417" i="33"/>
  <c r="DF417" i="33" s="1"/>
  <c r="AV417" i="33"/>
  <c r="DE417" i="33" s="1"/>
  <c r="AU417" i="33"/>
  <c r="DD417" i="33" s="1"/>
  <c r="AT417" i="33"/>
  <c r="AS417" i="33"/>
  <c r="DB417" i="33" s="1"/>
  <c r="AP417" i="33"/>
  <c r="AR417" i="33" s="1"/>
  <c r="AK417" i="33"/>
  <c r="AA417" i="33"/>
  <c r="CR417" i="33" s="1"/>
  <c r="Z417" i="33"/>
  <c r="CQ417" i="33" s="1"/>
  <c r="Y417" i="33"/>
  <c r="X417" i="33"/>
  <c r="CO417" i="33" s="1"/>
  <c r="W417" i="33"/>
  <c r="CN417" i="33" s="1"/>
  <c r="V417" i="33"/>
  <c r="U417" i="33"/>
  <c r="T417" i="33"/>
  <c r="R417" i="33"/>
  <c r="L417" i="33"/>
  <c r="DS416" i="33"/>
  <c r="DQ416" i="33"/>
  <c r="DC416" i="33"/>
  <c r="DB416" i="33"/>
  <c r="CO416" i="33"/>
  <c r="CL416" i="33"/>
  <c r="BR416" i="33"/>
  <c r="DT416" i="33" s="1"/>
  <c r="BQ416" i="33"/>
  <c r="BP416" i="33"/>
  <c r="DR416" i="33" s="1"/>
  <c r="BO416" i="33"/>
  <c r="BS416" i="33" s="1"/>
  <c r="BN416" i="33"/>
  <c r="DP416" i="33" s="1"/>
  <c r="BM416" i="33"/>
  <c r="BG416" i="33"/>
  <c r="AX416" i="33"/>
  <c r="DG416" i="33" s="1"/>
  <c r="AV416" i="33"/>
  <c r="DE416" i="33" s="1"/>
  <c r="AU416" i="33"/>
  <c r="DD416" i="33" s="1"/>
  <c r="AT416" i="33"/>
  <c r="AS416" i="33"/>
  <c r="AR416" i="33"/>
  <c r="AP416" i="33"/>
  <c r="AW416" i="33" s="1"/>
  <c r="DF416" i="33" s="1"/>
  <c r="AK416" i="33"/>
  <c r="AA416" i="33"/>
  <c r="CR416" i="33" s="1"/>
  <c r="Y416" i="33"/>
  <c r="CP416" i="33" s="1"/>
  <c r="X416" i="33"/>
  <c r="W416" i="33"/>
  <c r="CN416" i="33" s="1"/>
  <c r="V416" i="33"/>
  <c r="CM416" i="33" s="1"/>
  <c r="U416" i="33"/>
  <c r="R416" i="33"/>
  <c r="L416" i="33"/>
  <c r="DT415" i="33"/>
  <c r="DR415" i="33"/>
  <c r="DP415" i="33"/>
  <c r="DD415" i="33"/>
  <c r="DB415" i="33"/>
  <c r="CR415" i="33"/>
  <c r="CN415" i="33"/>
  <c r="CM415" i="33"/>
  <c r="BR415" i="33"/>
  <c r="BQ415" i="33"/>
  <c r="DS415" i="33" s="1"/>
  <c r="BP415" i="33"/>
  <c r="BO415" i="33"/>
  <c r="DQ415" i="33" s="1"/>
  <c r="BN415" i="33"/>
  <c r="BM415" i="33"/>
  <c r="BK415" i="33"/>
  <c r="BG415" i="33"/>
  <c r="AX415" i="33"/>
  <c r="DG415" i="33" s="1"/>
  <c r="AV415" i="33"/>
  <c r="DE415" i="33" s="1"/>
  <c r="AU415" i="33"/>
  <c r="AT415" i="33"/>
  <c r="AP415" i="33"/>
  <c r="AK415" i="33"/>
  <c r="AA415" i="33"/>
  <c r="Z415" i="33"/>
  <c r="CQ415" i="33" s="1"/>
  <c r="Y415" i="33"/>
  <c r="CP415" i="33" s="1"/>
  <c r="X415" i="33"/>
  <c r="CO415" i="33" s="1"/>
  <c r="W415" i="33"/>
  <c r="V415" i="33"/>
  <c r="U415" i="33"/>
  <c r="CL415" i="33" s="1"/>
  <c r="T415" i="33"/>
  <c r="R415" i="33"/>
  <c r="L415" i="33"/>
  <c r="DS414" i="33"/>
  <c r="DQ414" i="33"/>
  <c r="DE414" i="33"/>
  <c r="DD414" i="33"/>
  <c r="DC414" i="33"/>
  <c r="CP414" i="33"/>
  <c r="CM414" i="33"/>
  <c r="CL414" i="33"/>
  <c r="BR414" i="33"/>
  <c r="DT414" i="33" s="1"/>
  <c r="BQ414" i="33"/>
  <c r="BP414" i="33"/>
  <c r="DR414" i="33" s="1"/>
  <c r="BO414" i="33"/>
  <c r="BN414" i="33"/>
  <c r="DP414" i="33" s="1"/>
  <c r="BM414" i="33"/>
  <c r="BG414" i="33"/>
  <c r="AX414" i="33"/>
  <c r="DG414" i="33" s="1"/>
  <c r="AW414" i="33"/>
  <c r="DF414" i="33" s="1"/>
  <c r="AV414" i="33"/>
  <c r="AU414" i="33"/>
  <c r="AT414" i="33"/>
  <c r="AY414" i="33" s="1"/>
  <c r="AS414" i="33"/>
  <c r="DB414" i="33" s="1"/>
  <c r="AR414" i="33"/>
  <c r="AP414" i="33"/>
  <c r="AK414" i="33"/>
  <c r="AA414" i="33"/>
  <c r="CR414" i="33" s="1"/>
  <c r="Y414" i="33"/>
  <c r="X414" i="33"/>
  <c r="CO414" i="33" s="1"/>
  <c r="W414" i="33"/>
  <c r="CN414" i="33" s="1"/>
  <c r="V414" i="33"/>
  <c r="U414" i="33"/>
  <c r="R414" i="33"/>
  <c r="L414" i="33"/>
  <c r="DT413" i="33"/>
  <c r="DR413" i="33"/>
  <c r="DP413" i="33"/>
  <c r="DF413" i="33"/>
  <c r="DD413" i="33"/>
  <c r="DB413" i="33"/>
  <c r="CO413" i="33"/>
  <c r="CM413" i="33"/>
  <c r="BR413" i="33"/>
  <c r="BQ413" i="33"/>
  <c r="DS413" i="33" s="1"/>
  <c r="BP413" i="33"/>
  <c r="BO413" i="33"/>
  <c r="DQ413" i="33" s="1"/>
  <c r="BN413" i="33"/>
  <c r="BM413" i="33"/>
  <c r="BK413" i="33"/>
  <c r="BG413" i="33"/>
  <c r="AX413" i="33"/>
  <c r="DG413" i="33" s="1"/>
  <c r="AW413" i="33"/>
  <c r="AV413" i="33"/>
  <c r="DE413" i="33" s="1"/>
  <c r="AU413" i="33"/>
  <c r="AT413" i="33"/>
  <c r="AS413" i="33"/>
  <c r="AR413" i="33"/>
  <c r="AP413" i="33"/>
  <c r="AK413" i="33"/>
  <c r="AA413" i="33"/>
  <c r="Y413" i="33"/>
  <c r="X413" i="33"/>
  <c r="W413" i="33"/>
  <c r="V413" i="33"/>
  <c r="U413" i="33"/>
  <c r="R413" i="33"/>
  <c r="L413" i="33"/>
  <c r="DT412" i="33"/>
  <c r="DR412" i="33"/>
  <c r="DP412" i="33"/>
  <c r="DG412" i="33"/>
  <c r="DC412" i="33"/>
  <c r="CP412" i="33"/>
  <c r="CM412" i="33"/>
  <c r="CL412" i="33"/>
  <c r="BR412" i="33"/>
  <c r="BQ412" i="33"/>
  <c r="DS412" i="33" s="1"/>
  <c r="BP412" i="33"/>
  <c r="BO412" i="33"/>
  <c r="DQ412" i="33" s="1"/>
  <c r="BN412" i="33"/>
  <c r="BM412" i="33"/>
  <c r="BG412" i="33"/>
  <c r="AX412" i="33"/>
  <c r="AW412" i="33"/>
  <c r="DF412" i="33" s="1"/>
  <c r="AV412" i="33"/>
  <c r="DE412" i="33" s="1"/>
  <c r="AU412" i="33"/>
  <c r="DD412" i="33" s="1"/>
  <c r="AT412" i="33"/>
  <c r="AS412" i="33"/>
  <c r="DB412" i="33" s="1"/>
  <c r="AP412" i="33"/>
  <c r="AR412" i="33" s="1"/>
  <c r="AK412" i="33"/>
  <c r="AA412" i="33"/>
  <c r="CR412" i="33" s="1"/>
  <c r="Z412" i="33"/>
  <c r="CQ412" i="33" s="1"/>
  <c r="Y412" i="33"/>
  <c r="X412" i="33"/>
  <c r="CO412" i="33" s="1"/>
  <c r="W412" i="33"/>
  <c r="CN412" i="33" s="1"/>
  <c r="V412" i="33"/>
  <c r="AB412" i="33" s="1"/>
  <c r="U412" i="33"/>
  <c r="T412" i="33"/>
  <c r="R412" i="33"/>
  <c r="L412" i="33"/>
  <c r="DQ411" i="33"/>
  <c r="DG411" i="33"/>
  <c r="DE411" i="33"/>
  <c r="DC411" i="33"/>
  <c r="CR411" i="33"/>
  <c r="CP411" i="33"/>
  <c r="CN411" i="33"/>
  <c r="CL411" i="33"/>
  <c r="BR411" i="33"/>
  <c r="BP411" i="33"/>
  <c r="BO411" i="33"/>
  <c r="BN411" i="33"/>
  <c r="BK411" i="33"/>
  <c r="BG411" i="33"/>
  <c r="AX411" i="33"/>
  <c r="AV411" i="33"/>
  <c r="AU411" i="33"/>
  <c r="AT411" i="33"/>
  <c r="AS411" i="33"/>
  <c r="AP411" i="33"/>
  <c r="AR411" i="33" s="1"/>
  <c r="AK411" i="33"/>
  <c r="AA411" i="33"/>
  <c r="Z411" i="33"/>
  <c r="CQ411" i="33" s="1"/>
  <c r="Y411" i="33"/>
  <c r="X411" i="33"/>
  <c r="CO411" i="33" s="1"/>
  <c r="W411" i="33"/>
  <c r="V411" i="33"/>
  <c r="CM411" i="33" s="1"/>
  <c r="U411" i="33"/>
  <c r="T411" i="33"/>
  <c r="L411" i="33"/>
  <c r="BL410" i="33"/>
  <c r="BK410" i="33"/>
  <c r="BJ410" i="33"/>
  <c r="BI410" i="33"/>
  <c r="BM410" i="33" s="1"/>
  <c r="BH410" i="33"/>
  <c r="BG410" i="33"/>
  <c r="AV410" i="33"/>
  <c r="DE410" i="33" s="1"/>
  <c r="AQ410" i="33"/>
  <c r="AP410" i="33"/>
  <c r="AO410" i="33"/>
  <c r="AN410" i="33"/>
  <c r="AR410" i="33" s="1"/>
  <c r="AM410" i="33"/>
  <c r="AL410" i="33"/>
  <c r="AK410" i="33"/>
  <c r="X410" i="33"/>
  <c r="CO410" i="33" s="1"/>
  <c r="S410" i="33"/>
  <c r="R410" i="33"/>
  <c r="Q410" i="33"/>
  <c r="P410" i="33"/>
  <c r="O410" i="33"/>
  <c r="N410" i="33"/>
  <c r="T410" i="33" s="1"/>
  <c r="M410" i="33"/>
  <c r="L410" i="33"/>
  <c r="DS409" i="33"/>
  <c r="DQ409" i="33"/>
  <c r="DP409" i="33"/>
  <c r="DD409" i="33"/>
  <c r="CR409" i="33"/>
  <c r="CN409" i="33"/>
  <c r="CM409" i="33"/>
  <c r="CL409" i="33"/>
  <c r="BR409" i="33"/>
  <c r="DT409" i="33" s="1"/>
  <c r="BQ409" i="33"/>
  <c r="BP409" i="33"/>
  <c r="DR409" i="33" s="1"/>
  <c r="BO409" i="33"/>
  <c r="BS409" i="33" s="1"/>
  <c r="BM409" i="33"/>
  <c r="BG409" i="33"/>
  <c r="AX409" i="33"/>
  <c r="AZ409" i="33" s="1"/>
  <c r="AW409" i="33"/>
  <c r="DF409" i="33" s="1"/>
  <c r="AV409" i="33"/>
  <c r="DE409" i="33" s="1"/>
  <c r="AU409" i="33"/>
  <c r="AT409" i="33"/>
  <c r="AS409" i="33"/>
  <c r="DB409" i="33" s="1"/>
  <c r="AR409" i="33"/>
  <c r="AP409" i="33"/>
  <c r="AK409" i="33"/>
  <c r="Y409" i="33"/>
  <c r="CP409" i="33" s="1"/>
  <c r="X409" i="33"/>
  <c r="CO409" i="33" s="1"/>
  <c r="W409" i="33"/>
  <c r="V409" i="33"/>
  <c r="T409" i="33"/>
  <c r="R409" i="33"/>
  <c r="CQ409" i="33" s="1"/>
  <c r="L409" i="33"/>
  <c r="DS408" i="33"/>
  <c r="DQ408" i="33"/>
  <c r="DP408" i="33"/>
  <c r="DC408" i="33"/>
  <c r="DB408" i="33"/>
  <c r="CO408" i="33"/>
  <c r="CL408" i="33"/>
  <c r="BR408" i="33"/>
  <c r="DT408" i="33" s="1"/>
  <c r="BQ408" i="33"/>
  <c r="BP408" i="33"/>
  <c r="DR408" i="33" s="1"/>
  <c r="BO408" i="33"/>
  <c r="BS408" i="33" s="1"/>
  <c r="BM408" i="33"/>
  <c r="BG408" i="33"/>
  <c r="AX408" i="33"/>
  <c r="AZ408" i="33" s="1"/>
  <c r="AV408" i="33"/>
  <c r="DE408" i="33" s="1"/>
  <c r="AU408" i="33"/>
  <c r="DD408" i="33" s="1"/>
  <c r="AT408" i="33"/>
  <c r="AS408" i="33"/>
  <c r="AR408" i="33"/>
  <c r="AP408" i="33"/>
  <c r="AW408" i="33" s="1"/>
  <c r="DF408" i="33" s="1"/>
  <c r="AK408" i="33"/>
  <c r="AA408" i="33"/>
  <c r="CR408" i="33" s="1"/>
  <c r="Z408" i="33"/>
  <c r="CQ408" i="33" s="1"/>
  <c r="Y408" i="33"/>
  <c r="CP408" i="33" s="1"/>
  <c r="X408" i="33"/>
  <c r="W408" i="33"/>
  <c r="CN408" i="33" s="1"/>
  <c r="V408" i="33"/>
  <c r="CM408" i="33" s="1"/>
  <c r="T408" i="33"/>
  <c r="R408" i="33"/>
  <c r="L408" i="33"/>
  <c r="DS407" i="33"/>
  <c r="DQ407" i="33"/>
  <c r="DG407" i="33"/>
  <c r="DE407" i="33"/>
  <c r="DC407" i="33"/>
  <c r="CR407" i="33"/>
  <c r="CQ407" i="33"/>
  <c r="CM407" i="33"/>
  <c r="BR407" i="33"/>
  <c r="DT407" i="33" s="1"/>
  <c r="BQ407" i="33"/>
  <c r="BP407" i="33"/>
  <c r="DR407" i="33" s="1"/>
  <c r="BO407" i="33"/>
  <c r="BN407" i="33"/>
  <c r="DP407" i="33" s="1"/>
  <c r="BM407" i="33"/>
  <c r="BG407" i="33"/>
  <c r="AX407" i="33"/>
  <c r="AZ407" i="33" s="1"/>
  <c r="AW407" i="33"/>
  <c r="DF407" i="33" s="1"/>
  <c r="AV407" i="33"/>
  <c r="AU407" i="33"/>
  <c r="DD407" i="33" s="1"/>
  <c r="AT407" i="33"/>
  <c r="AS407" i="33"/>
  <c r="DB407" i="33" s="1"/>
  <c r="AR407" i="33"/>
  <c r="AK407" i="33"/>
  <c r="AA407" i="33"/>
  <c r="Z407" i="33"/>
  <c r="Y407" i="33"/>
  <c r="CP407" i="33" s="1"/>
  <c r="X407" i="33"/>
  <c r="CO407" i="33" s="1"/>
  <c r="W407" i="33"/>
  <c r="CN407" i="33" s="1"/>
  <c r="V407" i="33"/>
  <c r="U407" i="33"/>
  <c r="CL407" i="33" s="1"/>
  <c r="T407" i="33"/>
  <c r="L407" i="33"/>
  <c r="DS406" i="33"/>
  <c r="DQ406" i="33"/>
  <c r="DP406" i="33"/>
  <c r="DC406" i="33"/>
  <c r="DB406" i="33"/>
  <c r="CO406" i="33"/>
  <c r="CL406" i="33"/>
  <c r="BR406" i="33"/>
  <c r="DT406" i="33" s="1"/>
  <c r="BQ406" i="33"/>
  <c r="BP406" i="33"/>
  <c r="DR406" i="33" s="1"/>
  <c r="BO406" i="33"/>
  <c r="BS406" i="33" s="1"/>
  <c r="BM406" i="33"/>
  <c r="BG406" i="33"/>
  <c r="AX406" i="33"/>
  <c r="AZ406" i="33" s="1"/>
  <c r="AV406" i="33"/>
  <c r="DE406" i="33" s="1"/>
  <c r="AU406" i="33"/>
  <c r="DD406" i="33" s="1"/>
  <c r="AT406" i="33"/>
  <c r="AS406" i="33"/>
  <c r="AR406" i="33"/>
  <c r="AP406" i="33"/>
  <c r="AW406" i="33" s="1"/>
  <c r="DF406" i="33" s="1"/>
  <c r="AK406" i="33"/>
  <c r="CR406" i="33"/>
  <c r="CQ406" i="33"/>
  <c r="Y406" i="33"/>
  <c r="CP406" i="33" s="1"/>
  <c r="X406" i="33"/>
  <c r="W406" i="33"/>
  <c r="CN406" i="33" s="1"/>
  <c r="V406" i="33"/>
  <c r="CM406" i="33" s="1"/>
  <c r="T406" i="33"/>
  <c r="R406" i="33"/>
  <c r="L406" i="33"/>
  <c r="DQ405" i="33"/>
  <c r="CR405" i="33"/>
  <c r="BR405" i="33"/>
  <c r="DT405" i="33" s="1"/>
  <c r="BP405" i="33"/>
  <c r="DR405" i="33" s="1"/>
  <c r="BO405" i="33"/>
  <c r="BN405" i="33"/>
  <c r="DP405" i="33" s="1"/>
  <c r="BK405" i="33"/>
  <c r="BG405" i="33"/>
  <c r="AZ405" i="33"/>
  <c r="AX405" i="33"/>
  <c r="DG405" i="33" s="1"/>
  <c r="AV405" i="33"/>
  <c r="DE405" i="33" s="1"/>
  <c r="AU405" i="33"/>
  <c r="DD405" i="33" s="1"/>
  <c r="AT405" i="33"/>
  <c r="DC405" i="33" s="1"/>
  <c r="AS405" i="33"/>
  <c r="DB405" i="33" s="1"/>
  <c r="AR405" i="33"/>
  <c r="AP405" i="33"/>
  <c r="AW405" i="33" s="1"/>
  <c r="DF405" i="33" s="1"/>
  <c r="AK405" i="33"/>
  <c r="AA405" i="33"/>
  <c r="Y405" i="33"/>
  <c r="CP405" i="33" s="1"/>
  <c r="X405" i="33"/>
  <c r="CO405" i="33" s="1"/>
  <c r="W405" i="33"/>
  <c r="CN405" i="33" s="1"/>
  <c r="V405" i="33"/>
  <c r="U405" i="33"/>
  <c r="CL405" i="33" s="1"/>
  <c r="R405" i="33"/>
  <c r="L405" i="33"/>
  <c r="DT404" i="33"/>
  <c r="DR404" i="33"/>
  <c r="DP404" i="33"/>
  <c r="DD404" i="33"/>
  <c r="DB404" i="33"/>
  <c r="BR404" i="33"/>
  <c r="BQ404" i="33"/>
  <c r="DS404" i="33" s="1"/>
  <c r="BP404" i="33"/>
  <c r="BO404" i="33"/>
  <c r="DQ404" i="33" s="1"/>
  <c r="BN404" i="33"/>
  <c r="BM404" i="33"/>
  <c r="BK404" i="33"/>
  <c r="BG404" i="33"/>
  <c r="AX404" i="33"/>
  <c r="DG404" i="33" s="1"/>
  <c r="AV404" i="33"/>
  <c r="DE404" i="33" s="1"/>
  <c r="AU404" i="33"/>
  <c r="AT404" i="33"/>
  <c r="DC404" i="33" s="1"/>
  <c r="AS404" i="33"/>
  <c r="AP404" i="33"/>
  <c r="AR404" i="33" s="1"/>
  <c r="AK404" i="33"/>
  <c r="AA404" i="33"/>
  <c r="CR404" i="33" s="1"/>
  <c r="Z404" i="33"/>
  <c r="CQ404" i="33" s="1"/>
  <c r="Y404" i="33"/>
  <c r="CP404" i="33" s="1"/>
  <c r="X404" i="33"/>
  <c r="CO404" i="33" s="1"/>
  <c r="W404" i="33"/>
  <c r="CN404" i="33" s="1"/>
  <c r="V404" i="33"/>
  <c r="AB404" i="33" s="1"/>
  <c r="U404" i="33"/>
  <c r="CL404" i="33" s="1"/>
  <c r="T404" i="33"/>
  <c r="R404" i="33"/>
  <c r="L404" i="33"/>
  <c r="DQ403" i="33"/>
  <c r="DG403" i="33"/>
  <c r="DE403" i="33"/>
  <c r="CN403" i="33"/>
  <c r="BR403" i="33"/>
  <c r="DT403" i="33" s="1"/>
  <c r="BP403" i="33"/>
  <c r="DR403" i="33" s="1"/>
  <c r="BO403" i="33"/>
  <c r="BN403" i="33"/>
  <c r="DP403" i="33" s="1"/>
  <c r="BK403" i="33"/>
  <c r="BG403" i="33"/>
  <c r="AZ403" i="33"/>
  <c r="AX403" i="33"/>
  <c r="AW403" i="33"/>
  <c r="DF403" i="33" s="1"/>
  <c r="AV403" i="33"/>
  <c r="AU403" i="33"/>
  <c r="DD403" i="33" s="1"/>
  <c r="AT403" i="33"/>
  <c r="AS403" i="33"/>
  <c r="DB403" i="33" s="1"/>
  <c r="AR403" i="33"/>
  <c r="AP403" i="33"/>
  <c r="AK403" i="33"/>
  <c r="AA403" i="33"/>
  <c r="CR403" i="33" s="1"/>
  <c r="Y403" i="33"/>
  <c r="CP403" i="33" s="1"/>
  <c r="X403" i="33"/>
  <c r="CO403" i="33" s="1"/>
  <c r="W403" i="33"/>
  <c r="V403" i="33"/>
  <c r="CM403" i="33" s="1"/>
  <c r="U403" i="33"/>
  <c r="CL403" i="33" s="1"/>
  <c r="R403" i="33"/>
  <c r="L403" i="33"/>
  <c r="DT402" i="33"/>
  <c r="DR402" i="33"/>
  <c r="DP402" i="33"/>
  <c r="CQ402" i="33"/>
  <c r="CM402" i="33"/>
  <c r="BR402" i="33"/>
  <c r="BQ402" i="33"/>
  <c r="DS402" i="33" s="1"/>
  <c r="BP402" i="33"/>
  <c r="BO402" i="33"/>
  <c r="DQ402" i="33" s="1"/>
  <c r="BN402" i="33"/>
  <c r="BM402" i="33"/>
  <c r="BK402" i="33"/>
  <c r="BG402" i="33"/>
  <c r="AX402" i="33"/>
  <c r="AW402" i="33"/>
  <c r="DF402" i="33" s="1"/>
  <c r="AV402" i="33"/>
  <c r="DE402" i="33" s="1"/>
  <c r="AU402" i="33"/>
  <c r="DD402" i="33" s="1"/>
  <c r="AT402" i="33"/>
  <c r="DC402" i="33" s="1"/>
  <c r="AS402" i="33"/>
  <c r="DB402" i="33" s="1"/>
  <c r="AP402" i="33"/>
  <c r="AR402" i="33" s="1"/>
  <c r="AK402" i="33"/>
  <c r="AA402" i="33"/>
  <c r="CR402" i="33" s="1"/>
  <c r="Z402" i="33"/>
  <c r="Y402" i="33"/>
  <c r="CP402" i="33" s="1"/>
  <c r="X402" i="33"/>
  <c r="CO402" i="33" s="1"/>
  <c r="W402" i="33"/>
  <c r="CN402" i="33" s="1"/>
  <c r="V402" i="33"/>
  <c r="AB402" i="33" s="1"/>
  <c r="U402" i="33"/>
  <c r="CL402" i="33" s="1"/>
  <c r="T402" i="33"/>
  <c r="R402" i="33"/>
  <c r="L402" i="33"/>
  <c r="DQ401" i="33"/>
  <c r="DE401" i="33"/>
  <c r="DC401" i="33"/>
  <c r="CP401" i="33"/>
  <c r="BR401" i="33"/>
  <c r="DT401" i="33" s="1"/>
  <c r="BP401" i="33"/>
  <c r="DR401" i="33" s="1"/>
  <c r="BO401" i="33"/>
  <c r="BN401" i="33"/>
  <c r="DP401" i="33" s="1"/>
  <c r="BK401" i="33"/>
  <c r="BG401" i="33"/>
  <c r="AX401" i="33"/>
  <c r="DG401" i="33" s="1"/>
  <c r="AV401" i="33"/>
  <c r="AU401" i="33"/>
  <c r="DD401" i="33" s="1"/>
  <c r="AT401" i="33"/>
  <c r="AS401" i="33"/>
  <c r="DB401" i="33" s="1"/>
  <c r="AR401" i="33"/>
  <c r="AP401" i="33"/>
  <c r="AW401" i="33" s="1"/>
  <c r="DF401" i="33" s="1"/>
  <c r="AK401" i="33"/>
  <c r="AA401" i="33"/>
  <c r="CR401" i="33" s="1"/>
  <c r="Y401" i="33"/>
  <c r="X401" i="33"/>
  <c r="CO401" i="33" s="1"/>
  <c r="CN401" i="33"/>
  <c r="U401" i="33"/>
  <c r="CL401" i="33" s="1"/>
  <c r="R401" i="33"/>
  <c r="Z401" i="33" s="1"/>
  <c r="CQ401" i="33" s="1"/>
  <c r="O401" i="33"/>
  <c r="N401" i="33"/>
  <c r="L401" i="33"/>
  <c r="DT400" i="33"/>
  <c r="DR400" i="33"/>
  <c r="DP400" i="33"/>
  <c r="DB400" i="33"/>
  <c r="BR400" i="33"/>
  <c r="BQ400" i="33"/>
  <c r="DS400" i="33" s="1"/>
  <c r="BP400" i="33"/>
  <c r="BO400" i="33"/>
  <c r="DQ400" i="33" s="1"/>
  <c r="BN400" i="33"/>
  <c r="BM400" i="33"/>
  <c r="BK400" i="33"/>
  <c r="BG400" i="33"/>
  <c r="AX400" i="33"/>
  <c r="AV400" i="33"/>
  <c r="DE400" i="33" s="1"/>
  <c r="AU400" i="33"/>
  <c r="DD400" i="33" s="1"/>
  <c r="AT400" i="33"/>
  <c r="DC400" i="33" s="1"/>
  <c r="AS400" i="33"/>
  <c r="AP400" i="33"/>
  <c r="AR400" i="33" s="1"/>
  <c r="AK400" i="33"/>
  <c r="AA400" i="33"/>
  <c r="CR400" i="33" s="1"/>
  <c r="Z400" i="33"/>
  <c r="CQ400" i="33" s="1"/>
  <c r="Y400" i="33"/>
  <c r="CP400" i="33" s="1"/>
  <c r="X400" i="33"/>
  <c r="X389" i="33" s="1"/>
  <c r="CO389" i="33" s="1"/>
  <c r="W400" i="33"/>
  <c r="CN400" i="33" s="1"/>
  <c r="V400" i="33"/>
  <c r="CM400" i="33" s="1"/>
  <c r="U400" i="33"/>
  <c r="CL400" i="33" s="1"/>
  <c r="T400" i="33"/>
  <c r="R400" i="33"/>
  <c r="L400" i="33"/>
  <c r="DS399" i="33"/>
  <c r="DQ399" i="33"/>
  <c r="DG399" i="33"/>
  <c r="DE399" i="33"/>
  <c r="DC399" i="33"/>
  <c r="CR399" i="33"/>
  <c r="CQ399" i="33"/>
  <c r="CM399" i="33"/>
  <c r="BR399" i="33"/>
  <c r="DT399" i="33" s="1"/>
  <c r="BQ399" i="33"/>
  <c r="BP399" i="33"/>
  <c r="DR399" i="33" s="1"/>
  <c r="BO399" i="33"/>
  <c r="BN399" i="33"/>
  <c r="DP399" i="33" s="1"/>
  <c r="BM399" i="33"/>
  <c r="BG399" i="33"/>
  <c r="AX399" i="33"/>
  <c r="AZ399" i="33" s="1"/>
  <c r="AW399" i="33"/>
  <c r="DF399" i="33" s="1"/>
  <c r="AV399" i="33"/>
  <c r="AU399" i="33"/>
  <c r="DD399" i="33" s="1"/>
  <c r="AT399" i="33"/>
  <c r="AS399" i="33"/>
  <c r="DB399" i="33" s="1"/>
  <c r="AR399" i="33"/>
  <c r="AK399" i="33"/>
  <c r="AA399" i="33"/>
  <c r="Z399" i="33"/>
  <c r="Y399" i="33"/>
  <c r="CP399" i="33" s="1"/>
  <c r="X399" i="33"/>
  <c r="CO399" i="33" s="1"/>
  <c r="W399" i="33"/>
  <c r="CN399" i="33" s="1"/>
  <c r="V399" i="33"/>
  <c r="U399" i="33"/>
  <c r="CL399" i="33" s="1"/>
  <c r="T399" i="33"/>
  <c r="L399" i="33"/>
  <c r="DS398" i="33"/>
  <c r="DQ398" i="33"/>
  <c r="DG398" i="33"/>
  <c r="DE398" i="33"/>
  <c r="DC398" i="33"/>
  <c r="CR398" i="33"/>
  <c r="CO398" i="33"/>
  <c r="CN398" i="33"/>
  <c r="CL398" i="33"/>
  <c r="BR398" i="33"/>
  <c r="DT398" i="33" s="1"/>
  <c r="BQ398" i="33"/>
  <c r="BP398" i="33"/>
  <c r="DR398" i="33" s="1"/>
  <c r="BO398" i="33"/>
  <c r="BS398" i="33" s="1"/>
  <c r="BN398" i="33"/>
  <c r="DP398" i="33" s="1"/>
  <c r="BM398" i="33"/>
  <c r="BG398" i="33"/>
  <c r="AX398" i="33"/>
  <c r="AW398" i="33"/>
  <c r="AV398" i="33"/>
  <c r="AU398" i="33"/>
  <c r="DD398" i="33" s="1"/>
  <c r="AT398" i="33"/>
  <c r="AS398" i="33"/>
  <c r="DB398" i="33" s="1"/>
  <c r="AR398" i="33"/>
  <c r="AK398" i="33"/>
  <c r="AA398" i="33"/>
  <c r="Z398" i="33"/>
  <c r="CQ398" i="33" s="1"/>
  <c r="Y398" i="33"/>
  <c r="CP398" i="33" s="1"/>
  <c r="X398" i="33"/>
  <c r="W398" i="33"/>
  <c r="V398" i="33"/>
  <c r="CM398" i="33" s="1"/>
  <c r="U398" i="33"/>
  <c r="T398" i="33"/>
  <c r="L398" i="33"/>
  <c r="DS397" i="33"/>
  <c r="DQ397" i="33"/>
  <c r="DG397" i="33"/>
  <c r="DE397" i="33"/>
  <c r="DC397" i="33"/>
  <c r="CR397" i="33"/>
  <c r="CQ397" i="33"/>
  <c r="CN397" i="33"/>
  <c r="CM397" i="33"/>
  <c r="CL397" i="33"/>
  <c r="BR397" i="33"/>
  <c r="DT397" i="33" s="1"/>
  <c r="BQ397" i="33"/>
  <c r="BP397" i="33"/>
  <c r="DR397" i="33" s="1"/>
  <c r="BO397" i="33"/>
  <c r="BS397" i="33" s="1"/>
  <c r="BN397" i="33"/>
  <c r="DP397" i="33" s="1"/>
  <c r="BM397" i="33"/>
  <c r="BG397" i="33"/>
  <c r="AX397" i="33"/>
  <c r="AW397" i="33"/>
  <c r="DF397" i="33" s="1"/>
  <c r="AV397" i="33"/>
  <c r="AU397" i="33"/>
  <c r="DD397" i="33" s="1"/>
  <c r="AT397" i="33"/>
  <c r="AS397" i="33"/>
  <c r="DB397" i="33" s="1"/>
  <c r="AR397" i="33"/>
  <c r="AK397" i="33"/>
  <c r="AA397" i="33"/>
  <c r="Z397" i="33"/>
  <c r="Y397" i="33"/>
  <c r="CP397" i="33" s="1"/>
  <c r="X397" i="33"/>
  <c r="CO397" i="33" s="1"/>
  <c r="W397" i="33"/>
  <c r="V397" i="33"/>
  <c r="U397" i="33"/>
  <c r="T397" i="33"/>
  <c r="L397" i="33"/>
  <c r="DS396" i="33"/>
  <c r="DQ396" i="33"/>
  <c r="DG396" i="33"/>
  <c r="DE396" i="33"/>
  <c r="DC396" i="33"/>
  <c r="CP396" i="33"/>
  <c r="CO396" i="33"/>
  <c r="BR396" i="33"/>
  <c r="DT396" i="33" s="1"/>
  <c r="BQ396" i="33"/>
  <c r="BP396" i="33"/>
  <c r="DR396" i="33" s="1"/>
  <c r="BO396" i="33"/>
  <c r="BN396" i="33"/>
  <c r="DP396" i="33" s="1"/>
  <c r="BM396" i="33"/>
  <c r="BG396" i="33"/>
  <c r="AX396" i="33"/>
  <c r="AW396" i="33"/>
  <c r="AV396" i="33"/>
  <c r="AU396" i="33"/>
  <c r="DD396" i="33" s="1"/>
  <c r="AT396" i="33"/>
  <c r="AS396" i="33"/>
  <c r="DB396" i="33" s="1"/>
  <c r="AR396" i="33"/>
  <c r="AK396" i="33"/>
  <c r="AA396" i="33"/>
  <c r="CR396" i="33" s="1"/>
  <c r="Z396" i="33"/>
  <c r="CQ396" i="33" s="1"/>
  <c r="Y396" i="33"/>
  <c r="X396" i="33"/>
  <c r="W396" i="33"/>
  <c r="CN396" i="33" s="1"/>
  <c r="V396" i="33"/>
  <c r="CM396" i="33" s="1"/>
  <c r="U396" i="33"/>
  <c r="CL396" i="33" s="1"/>
  <c r="T396" i="33"/>
  <c r="L396" i="33"/>
  <c r="DS395" i="33"/>
  <c r="DQ395" i="33"/>
  <c r="DG395" i="33"/>
  <c r="DE395" i="33"/>
  <c r="DC395" i="33"/>
  <c r="CQ395" i="33"/>
  <c r="CP395" i="33"/>
  <c r="CM395" i="33"/>
  <c r="BR395" i="33"/>
  <c r="DT395" i="33" s="1"/>
  <c r="BQ395" i="33"/>
  <c r="BP395" i="33"/>
  <c r="DR395" i="33" s="1"/>
  <c r="BO395" i="33"/>
  <c r="BN395" i="33"/>
  <c r="DP395" i="33" s="1"/>
  <c r="BM395" i="33"/>
  <c r="BG395" i="33"/>
  <c r="AX395" i="33"/>
  <c r="AZ395" i="33" s="1"/>
  <c r="AW395" i="33"/>
  <c r="DF395" i="33" s="1"/>
  <c r="AV395" i="33"/>
  <c r="AU395" i="33"/>
  <c r="DD395" i="33" s="1"/>
  <c r="AT395" i="33"/>
  <c r="AS395" i="33"/>
  <c r="DB395" i="33" s="1"/>
  <c r="AR395" i="33"/>
  <c r="AK395" i="33"/>
  <c r="AA395" i="33"/>
  <c r="CR395" i="33" s="1"/>
  <c r="Z395" i="33"/>
  <c r="Y395" i="33"/>
  <c r="X395" i="33"/>
  <c r="CO395" i="33" s="1"/>
  <c r="W395" i="33"/>
  <c r="AB395" i="33" s="1"/>
  <c r="V395" i="33"/>
  <c r="U395" i="33"/>
  <c r="CL395" i="33" s="1"/>
  <c r="T395" i="33"/>
  <c r="L395" i="33"/>
  <c r="DS394" i="33"/>
  <c r="DQ394" i="33"/>
  <c r="DG394" i="33"/>
  <c r="DE394" i="33"/>
  <c r="DC394" i="33"/>
  <c r="CR394" i="33"/>
  <c r="CP394" i="33"/>
  <c r="CO394" i="33"/>
  <c r="CL394" i="33"/>
  <c r="BR394" i="33"/>
  <c r="DT394" i="33" s="1"/>
  <c r="BQ394" i="33"/>
  <c r="BP394" i="33"/>
  <c r="DR394" i="33" s="1"/>
  <c r="BO394" i="33"/>
  <c r="BS394" i="33" s="1"/>
  <c r="BN394" i="33"/>
  <c r="DP394" i="33" s="1"/>
  <c r="BM394" i="33"/>
  <c r="BG394" i="33"/>
  <c r="AX394" i="33"/>
  <c r="AW394" i="33"/>
  <c r="AV394" i="33"/>
  <c r="AU394" i="33"/>
  <c r="DD394" i="33" s="1"/>
  <c r="AT394" i="33"/>
  <c r="AS394" i="33"/>
  <c r="DB394" i="33" s="1"/>
  <c r="AR394" i="33"/>
  <c r="AK394" i="33"/>
  <c r="AA394" i="33"/>
  <c r="Z394" i="33"/>
  <c r="CQ394" i="33" s="1"/>
  <c r="Y394" i="33"/>
  <c r="X394" i="33"/>
  <c r="W394" i="33"/>
  <c r="CN394" i="33" s="1"/>
  <c r="V394" i="33"/>
  <c r="CM394" i="33" s="1"/>
  <c r="U394" i="33"/>
  <c r="T394" i="33"/>
  <c r="L394" i="33"/>
  <c r="DS393" i="33"/>
  <c r="DQ393" i="33"/>
  <c r="DG393" i="33"/>
  <c r="DE393" i="33"/>
  <c r="DC393" i="33"/>
  <c r="CQ393" i="33"/>
  <c r="CP393" i="33"/>
  <c r="CN393" i="33"/>
  <c r="CM393" i="33"/>
  <c r="CL393" i="33"/>
  <c r="BR393" i="33"/>
  <c r="DT393" i="33" s="1"/>
  <c r="BQ393" i="33"/>
  <c r="BP393" i="33"/>
  <c r="DR393" i="33" s="1"/>
  <c r="BO393" i="33"/>
  <c r="BS393" i="33" s="1"/>
  <c r="BN393" i="33"/>
  <c r="DP393" i="33" s="1"/>
  <c r="BM393" i="33"/>
  <c r="BG393" i="33"/>
  <c r="AX393" i="33"/>
  <c r="AW393" i="33"/>
  <c r="DF393" i="33" s="1"/>
  <c r="AV393" i="33"/>
  <c r="AU393" i="33"/>
  <c r="DD393" i="33" s="1"/>
  <c r="AT393" i="33"/>
  <c r="AS393" i="33"/>
  <c r="DB393" i="33" s="1"/>
  <c r="AR393" i="33"/>
  <c r="AK393" i="33"/>
  <c r="AA393" i="33"/>
  <c r="CR393" i="33" s="1"/>
  <c r="Z393" i="33"/>
  <c r="Y393" i="33"/>
  <c r="X393" i="33"/>
  <c r="CO393" i="33" s="1"/>
  <c r="W393" i="33"/>
  <c r="AB393" i="33" s="1"/>
  <c r="V393" i="33"/>
  <c r="U393" i="33"/>
  <c r="T393" i="33"/>
  <c r="L393" i="33"/>
  <c r="DS392" i="33"/>
  <c r="DQ392" i="33"/>
  <c r="DG392" i="33"/>
  <c r="DE392" i="33"/>
  <c r="DC392" i="33"/>
  <c r="CO392" i="33"/>
  <c r="CN392" i="33"/>
  <c r="BR392" i="33"/>
  <c r="DT392" i="33" s="1"/>
  <c r="BQ392" i="33"/>
  <c r="BP392" i="33"/>
  <c r="DR392" i="33" s="1"/>
  <c r="BO392" i="33"/>
  <c r="BN392" i="33"/>
  <c r="DP392" i="33" s="1"/>
  <c r="BM392" i="33"/>
  <c r="BG392" i="33"/>
  <c r="AX392" i="33"/>
  <c r="AW392" i="33"/>
  <c r="AV392" i="33"/>
  <c r="AU392" i="33"/>
  <c r="AT392" i="33"/>
  <c r="AS392" i="33"/>
  <c r="DB392" i="33" s="1"/>
  <c r="AR392" i="33"/>
  <c r="AK392" i="33"/>
  <c r="AA392" i="33"/>
  <c r="Z392" i="33"/>
  <c r="CQ392" i="33" s="1"/>
  <c r="Y392" i="33"/>
  <c r="Y389" i="33" s="1"/>
  <c r="CP389" i="33" s="1"/>
  <c r="X392" i="33"/>
  <c r="W392" i="33"/>
  <c r="V392" i="33"/>
  <c r="CM392" i="33" s="1"/>
  <c r="U392" i="33"/>
  <c r="U389" i="33" s="1"/>
  <c r="T392" i="33"/>
  <c r="L392" i="33"/>
  <c r="DS391" i="33"/>
  <c r="DQ391" i="33"/>
  <c r="DP391" i="33"/>
  <c r="DG391" i="33"/>
  <c r="DE391" i="33"/>
  <c r="DD391" i="33"/>
  <c r="CR391" i="33"/>
  <c r="CQ391" i="33"/>
  <c r="CP391" i="33"/>
  <c r="CO391" i="33"/>
  <c r="CN391" i="33"/>
  <c r="CL391" i="33"/>
  <c r="BR391" i="33"/>
  <c r="DT391" i="33" s="1"/>
  <c r="BP391" i="33"/>
  <c r="DR391" i="33" s="1"/>
  <c r="BO391" i="33"/>
  <c r="BN391" i="33"/>
  <c r="BM391" i="33"/>
  <c r="BG391" i="33"/>
  <c r="AZ391" i="33"/>
  <c r="AX391" i="33"/>
  <c r="AW391" i="33"/>
  <c r="DF391" i="33" s="1"/>
  <c r="AV391" i="33"/>
  <c r="AU391" i="33"/>
  <c r="AT391" i="33"/>
  <c r="AY391" i="33" s="1"/>
  <c r="AS391" i="33"/>
  <c r="DB391" i="33" s="1"/>
  <c r="AR391" i="33"/>
  <c r="AK391" i="33"/>
  <c r="AB391" i="33"/>
  <c r="V391" i="33"/>
  <c r="CM391" i="33" s="1"/>
  <c r="T391" i="33"/>
  <c r="L391" i="33"/>
  <c r="DT390" i="33"/>
  <c r="DR390" i="33"/>
  <c r="DP390" i="33"/>
  <c r="DF390" i="33"/>
  <c r="DD390" i="33"/>
  <c r="DB390" i="33"/>
  <c r="CP390" i="33"/>
  <c r="CM390" i="33"/>
  <c r="CL390" i="33"/>
  <c r="BR390" i="33"/>
  <c r="BQ390" i="33"/>
  <c r="BP390" i="33"/>
  <c r="BO390" i="33"/>
  <c r="BN390" i="33"/>
  <c r="BM390" i="33"/>
  <c r="BG390" i="33"/>
  <c r="AZ390" i="33"/>
  <c r="AX390" i="33"/>
  <c r="DG390" i="33" s="1"/>
  <c r="AW390" i="33"/>
  <c r="AV390" i="33"/>
  <c r="DE390" i="33" s="1"/>
  <c r="AU390" i="33"/>
  <c r="AT390" i="33"/>
  <c r="AS390" i="33"/>
  <c r="AS389" i="33" s="1"/>
  <c r="DB389" i="33" s="1"/>
  <c r="AR390" i="33"/>
  <c r="AK390" i="33"/>
  <c r="AA390" i="33"/>
  <c r="CR390" i="33" s="1"/>
  <c r="Z390" i="33"/>
  <c r="CQ390" i="33" s="1"/>
  <c r="Y390" i="33"/>
  <c r="X390" i="33"/>
  <c r="CO390" i="33" s="1"/>
  <c r="W390" i="33"/>
  <c r="CN390" i="33" s="1"/>
  <c r="V390" i="33"/>
  <c r="T390" i="33"/>
  <c r="L390" i="33"/>
  <c r="DC389" i="33"/>
  <c r="CL389" i="33"/>
  <c r="BL389" i="33"/>
  <c r="BJ389" i="33"/>
  <c r="BI389" i="33"/>
  <c r="BH389" i="33"/>
  <c r="BG389" i="33"/>
  <c r="AT389" i="33"/>
  <c r="AQ389" i="33"/>
  <c r="AO389" i="33"/>
  <c r="AN389" i="33"/>
  <c r="AM389" i="33"/>
  <c r="AL389" i="33"/>
  <c r="AK389" i="33"/>
  <c r="S389" i="33"/>
  <c r="P389" i="33"/>
  <c r="O389" i="33"/>
  <c r="M389" i="33"/>
  <c r="L389" i="33"/>
  <c r="DT388" i="33"/>
  <c r="DR388" i="33"/>
  <c r="DP388" i="33"/>
  <c r="DF388" i="33"/>
  <c r="DD388" i="33"/>
  <c r="DB388" i="33"/>
  <c r="CP388" i="33"/>
  <c r="CL388" i="33"/>
  <c r="BR388" i="33"/>
  <c r="BQ388" i="33"/>
  <c r="DS388" i="33" s="1"/>
  <c r="BP388" i="33"/>
  <c r="BO388" i="33"/>
  <c r="DQ388" i="33" s="1"/>
  <c r="BN388" i="33"/>
  <c r="BM388" i="33"/>
  <c r="BG388" i="33"/>
  <c r="AX388" i="33"/>
  <c r="AW388" i="33"/>
  <c r="AV388" i="33"/>
  <c r="DE388" i="33" s="1"/>
  <c r="AU388" i="33"/>
  <c r="AT388" i="33"/>
  <c r="AS388" i="33"/>
  <c r="AR388" i="33"/>
  <c r="AK388" i="33"/>
  <c r="AA388" i="33"/>
  <c r="CR388" i="33" s="1"/>
  <c r="Z388" i="33"/>
  <c r="CQ388" i="33" s="1"/>
  <c r="Y388" i="33"/>
  <c r="X388" i="33"/>
  <c r="AB388" i="33" s="1"/>
  <c r="W388" i="33"/>
  <c r="CN388" i="33" s="1"/>
  <c r="V388" i="33"/>
  <c r="CM388" i="33" s="1"/>
  <c r="U388" i="33"/>
  <c r="T388" i="33"/>
  <c r="L388" i="33"/>
  <c r="DT387" i="33"/>
  <c r="DR387" i="33"/>
  <c r="DP387" i="33"/>
  <c r="CQ387" i="33"/>
  <c r="CM387" i="33"/>
  <c r="BR387" i="33"/>
  <c r="BQ387" i="33"/>
  <c r="DS387" i="33" s="1"/>
  <c r="BP387" i="33"/>
  <c r="BO387" i="33"/>
  <c r="DQ387" i="33" s="1"/>
  <c r="BN387" i="33"/>
  <c r="BM387" i="33"/>
  <c r="BK387" i="33"/>
  <c r="BG387" i="33"/>
  <c r="AX387" i="33"/>
  <c r="DG387" i="33" s="1"/>
  <c r="AW387" i="33"/>
  <c r="AZ387" i="33" s="1"/>
  <c r="AV387" i="33"/>
  <c r="DE387" i="33" s="1"/>
  <c r="AU387" i="33"/>
  <c r="DD387" i="33" s="1"/>
  <c r="AT387" i="33"/>
  <c r="DC387" i="33" s="1"/>
  <c r="AS387" i="33"/>
  <c r="DB387" i="33" s="1"/>
  <c r="AP387" i="33"/>
  <c r="AR387" i="33" s="1"/>
  <c r="AK387" i="33"/>
  <c r="AA387" i="33"/>
  <c r="CR387" i="33" s="1"/>
  <c r="Z387" i="33"/>
  <c r="Y387" i="33"/>
  <c r="CP387" i="33" s="1"/>
  <c r="X387" i="33"/>
  <c r="CO387" i="33" s="1"/>
  <c r="W387" i="33"/>
  <c r="CN387" i="33" s="1"/>
  <c r="V387" i="33"/>
  <c r="AB387" i="33" s="1"/>
  <c r="U387" i="33"/>
  <c r="CL387" i="33" s="1"/>
  <c r="T387" i="33"/>
  <c r="R387" i="33"/>
  <c r="L387" i="33"/>
  <c r="DQ386" i="33"/>
  <c r="CL386" i="33"/>
  <c r="BR386" i="33"/>
  <c r="DT386" i="33" s="1"/>
  <c r="BP386" i="33"/>
  <c r="DR386" i="33" s="1"/>
  <c r="BO386" i="33"/>
  <c r="BN386" i="33"/>
  <c r="DP386" i="33" s="1"/>
  <c r="BK386" i="33"/>
  <c r="BG386" i="33"/>
  <c r="AX386" i="33"/>
  <c r="AW386" i="33"/>
  <c r="DF386" i="33" s="1"/>
  <c r="AV386" i="33"/>
  <c r="DE386" i="33" s="1"/>
  <c r="AU386" i="33"/>
  <c r="DD386" i="33" s="1"/>
  <c r="AT386" i="33"/>
  <c r="AY386" i="33" s="1"/>
  <c r="AS386" i="33"/>
  <c r="DB386" i="33" s="1"/>
  <c r="AR386" i="33"/>
  <c r="AP386" i="33"/>
  <c r="AK386" i="33"/>
  <c r="AA386" i="33"/>
  <c r="CR386" i="33" s="1"/>
  <c r="Y386" i="33"/>
  <c r="CP386" i="33" s="1"/>
  <c r="X386" i="33"/>
  <c r="CO386" i="33" s="1"/>
  <c r="W386" i="33"/>
  <c r="V386" i="33"/>
  <c r="CM386" i="33" s="1"/>
  <c r="U386" i="33"/>
  <c r="R386" i="33"/>
  <c r="L386" i="33"/>
  <c r="DT385" i="33"/>
  <c r="DR385" i="33"/>
  <c r="DP385" i="33"/>
  <c r="DB385" i="33"/>
  <c r="BR385" i="33"/>
  <c r="BQ385" i="33"/>
  <c r="DS385" i="33" s="1"/>
  <c r="BP385" i="33"/>
  <c r="BO385" i="33"/>
  <c r="DQ385" i="33" s="1"/>
  <c r="BN385" i="33"/>
  <c r="BM385" i="33"/>
  <c r="BK385" i="33"/>
  <c r="BG385" i="33"/>
  <c r="AX385" i="33"/>
  <c r="AV385" i="33"/>
  <c r="DE385" i="33" s="1"/>
  <c r="AU385" i="33"/>
  <c r="DD385" i="33" s="1"/>
  <c r="AT385" i="33"/>
  <c r="DC385" i="33" s="1"/>
  <c r="AS385" i="33"/>
  <c r="AP385" i="33"/>
  <c r="AR385" i="33" s="1"/>
  <c r="AK385" i="33"/>
  <c r="AA385" i="33"/>
  <c r="CR385" i="33" s="1"/>
  <c r="Z385" i="33"/>
  <c r="CQ385" i="33" s="1"/>
  <c r="Y385" i="33"/>
  <c r="CP385" i="33" s="1"/>
  <c r="X385" i="33"/>
  <c r="CO385" i="33" s="1"/>
  <c r="W385" i="33"/>
  <c r="CN385" i="33" s="1"/>
  <c r="V385" i="33"/>
  <c r="CM385" i="33" s="1"/>
  <c r="U385" i="33"/>
  <c r="CL385" i="33" s="1"/>
  <c r="T385" i="33"/>
  <c r="R385" i="33"/>
  <c r="L385" i="33"/>
  <c r="DQ384" i="33"/>
  <c r="CR384" i="33"/>
  <c r="BR384" i="33"/>
  <c r="DT384" i="33" s="1"/>
  <c r="BP384" i="33"/>
  <c r="DR384" i="33" s="1"/>
  <c r="BO384" i="33"/>
  <c r="BN384" i="33"/>
  <c r="DP384" i="33" s="1"/>
  <c r="BK384" i="33"/>
  <c r="BG384" i="33"/>
  <c r="AZ384" i="33"/>
  <c r="AX384" i="33"/>
  <c r="DG384" i="33" s="1"/>
  <c r="AV384" i="33"/>
  <c r="DE384" i="33" s="1"/>
  <c r="AU384" i="33"/>
  <c r="DD384" i="33" s="1"/>
  <c r="AT384" i="33"/>
  <c r="DC384" i="33" s="1"/>
  <c r="AS384" i="33"/>
  <c r="DB384" i="33" s="1"/>
  <c r="AR384" i="33"/>
  <c r="AP384" i="33"/>
  <c r="AW384" i="33" s="1"/>
  <c r="DF384" i="33" s="1"/>
  <c r="AK384" i="33"/>
  <c r="AA384" i="33"/>
  <c r="Y384" i="33"/>
  <c r="CP384" i="33" s="1"/>
  <c r="X384" i="33"/>
  <c r="CO384" i="33" s="1"/>
  <c r="W384" i="33"/>
  <c r="CN384" i="33" s="1"/>
  <c r="V384" i="33"/>
  <c r="U384" i="33"/>
  <c r="CL384" i="33" s="1"/>
  <c r="R384" i="33"/>
  <c r="L384" i="33"/>
  <c r="DT383" i="33"/>
  <c r="DR383" i="33"/>
  <c r="DP383" i="33"/>
  <c r="DD383" i="33"/>
  <c r="DB383" i="33"/>
  <c r="BR383" i="33"/>
  <c r="BQ383" i="33"/>
  <c r="DS383" i="33" s="1"/>
  <c r="BP383" i="33"/>
  <c r="BO383" i="33"/>
  <c r="DQ383" i="33" s="1"/>
  <c r="BN383" i="33"/>
  <c r="BM383" i="33"/>
  <c r="BK383" i="33"/>
  <c r="BG383" i="33"/>
  <c r="AX383" i="33"/>
  <c r="DG383" i="33" s="1"/>
  <c r="AV383" i="33"/>
  <c r="DE383" i="33" s="1"/>
  <c r="AU383" i="33"/>
  <c r="AT383" i="33"/>
  <c r="DC383" i="33" s="1"/>
  <c r="AS383" i="33"/>
  <c r="AP383" i="33"/>
  <c r="AK383" i="33"/>
  <c r="AA383" i="33"/>
  <c r="CR383" i="33" s="1"/>
  <c r="Z383" i="33"/>
  <c r="CQ383" i="33" s="1"/>
  <c r="Y383" i="33"/>
  <c r="CP383" i="33" s="1"/>
  <c r="X383" i="33"/>
  <c r="CO383" i="33" s="1"/>
  <c r="W383" i="33"/>
  <c r="CN383" i="33" s="1"/>
  <c r="V383" i="33"/>
  <c r="U383" i="33"/>
  <c r="CL383" i="33" s="1"/>
  <c r="T383" i="33"/>
  <c r="R383" i="33"/>
  <c r="L383" i="33"/>
  <c r="DQ382" i="33"/>
  <c r="DG382" i="33"/>
  <c r="DE382" i="33"/>
  <c r="CN382" i="33"/>
  <c r="BR382" i="33"/>
  <c r="DT382" i="33" s="1"/>
  <c r="BP382" i="33"/>
  <c r="DR382" i="33" s="1"/>
  <c r="BO382" i="33"/>
  <c r="BN382" i="33"/>
  <c r="DP382" i="33" s="1"/>
  <c r="BK382" i="33"/>
  <c r="BG382" i="33"/>
  <c r="AZ382" i="33"/>
  <c r="AX382" i="33"/>
  <c r="AW382" i="33"/>
  <c r="DF382" i="33" s="1"/>
  <c r="AV382" i="33"/>
  <c r="AU382" i="33"/>
  <c r="DD382" i="33" s="1"/>
  <c r="AT382" i="33"/>
  <c r="AS382" i="33"/>
  <c r="DB382" i="33" s="1"/>
  <c r="AR382" i="33"/>
  <c r="AP382" i="33"/>
  <c r="AK382" i="33"/>
  <c r="AA382" i="33"/>
  <c r="CR382" i="33" s="1"/>
  <c r="Y382" i="33"/>
  <c r="CP382" i="33" s="1"/>
  <c r="X382" i="33"/>
  <c r="CO382" i="33" s="1"/>
  <c r="W382" i="33"/>
  <c r="V382" i="33"/>
  <c r="CM382" i="33" s="1"/>
  <c r="U382" i="33"/>
  <c r="CL382" i="33" s="1"/>
  <c r="R382" i="33"/>
  <c r="L382" i="33"/>
  <c r="DT381" i="33"/>
  <c r="DR381" i="33"/>
  <c r="DP381" i="33"/>
  <c r="CQ381" i="33"/>
  <c r="CM381" i="33"/>
  <c r="BR381" i="33"/>
  <c r="BQ381" i="33"/>
  <c r="DS381" i="33" s="1"/>
  <c r="BP381" i="33"/>
  <c r="BO381" i="33"/>
  <c r="DQ381" i="33" s="1"/>
  <c r="BN381" i="33"/>
  <c r="BM381" i="33"/>
  <c r="BK381" i="33"/>
  <c r="BG381" i="33"/>
  <c r="AX381" i="33"/>
  <c r="DG381" i="33" s="1"/>
  <c r="AW381" i="33"/>
  <c r="AZ381" i="33" s="1"/>
  <c r="AV381" i="33"/>
  <c r="DE381" i="33" s="1"/>
  <c r="AU381" i="33"/>
  <c r="DD381" i="33" s="1"/>
  <c r="AT381" i="33"/>
  <c r="DC381" i="33" s="1"/>
  <c r="AS381" i="33"/>
  <c r="DB381" i="33" s="1"/>
  <c r="AP381" i="33"/>
  <c r="AR381" i="33" s="1"/>
  <c r="AK381" i="33"/>
  <c r="AA381" i="33"/>
  <c r="CR381" i="33" s="1"/>
  <c r="Z381" i="33"/>
  <c r="Y381" i="33"/>
  <c r="CP381" i="33" s="1"/>
  <c r="X381" i="33"/>
  <c r="CO381" i="33" s="1"/>
  <c r="W381" i="33"/>
  <c r="CN381" i="33" s="1"/>
  <c r="V381" i="33"/>
  <c r="AB381" i="33" s="1"/>
  <c r="U381" i="33"/>
  <c r="CL381" i="33" s="1"/>
  <c r="T381" i="33"/>
  <c r="R381" i="33"/>
  <c r="L381" i="33"/>
  <c r="DQ380" i="33"/>
  <c r="CL380" i="33"/>
  <c r="BR380" i="33"/>
  <c r="DT380" i="33" s="1"/>
  <c r="BP380" i="33"/>
  <c r="DR380" i="33" s="1"/>
  <c r="BO380" i="33"/>
  <c r="BN380" i="33"/>
  <c r="DP380" i="33" s="1"/>
  <c r="BK380" i="33"/>
  <c r="BG380" i="33"/>
  <c r="AX380" i="33"/>
  <c r="AW380" i="33"/>
  <c r="DF380" i="33" s="1"/>
  <c r="AV380" i="33"/>
  <c r="DE380" i="33" s="1"/>
  <c r="AU380" i="33"/>
  <c r="DD380" i="33" s="1"/>
  <c r="AT380" i="33"/>
  <c r="AS380" i="33"/>
  <c r="DB380" i="33" s="1"/>
  <c r="AR380" i="33"/>
  <c r="AP380" i="33"/>
  <c r="AK380" i="33"/>
  <c r="AA380" i="33"/>
  <c r="CR380" i="33" s="1"/>
  <c r="Y380" i="33"/>
  <c r="CP380" i="33" s="1"/>
  <c r="X380" i="33"/>
  <c r="CO380" i="33" s="1"/>
  <c r="W380" i="33"/>
  <c r="V380" i="33"/>
  <c r="CM380" i="33" s="1"/>
  <c r="U380" i="33"/>
  <c r="R380" i="33"/>
  <c r="L380" i="33"/>
  <c r="DT379" i="33"/>
  <c r="DR379" i="33"/>
  <c r="DP379" i="33"/>
  <c r="DB379" i="33"/>
  <c r="BR379" i="33"/>
  <c r="BQ379" i="33"/>
  <c r="DS379" i="33" s="1"/>
  <c r="BP379" i="33"/>
  <c r="BO379" i="33"/>
  <c r="DQ379" i="33" s="1"/>
  <c r="BN379" i="33"/>
  <c r="BM379" i="33"/>
  <c r="BK379" i="33"/>
  <c r="BG379" i="33"/>
  <c r="AX379" i="33"/>
  <c r="DG379" i="33" s="1"/>
  <c r="AV379" i="33"/>
  <c r="DE379" i="33" s="1"/>
  <c r="AU379" i="33"/>
  <c r="DD379" i="33" s="1"/>
  <c r="AT379" i="33"/>
  <c r="DC379" i="33" s="1"/>
  <c r="AS379" i="33"/>
  <c r="AP379" i="33"/>
  <c r="AR379" i="33" s="1"/>
  <c r="AK379" i="33"/>
  <c r="AA379" i="33"/>
  <c r="CR379" i="33" s="1"/>
  <c r="Z379" i="33"/>
  <c r="CQ379" i="33" s="1"/>
  <c r="Y379" i="33"/>
  <c r="CP379" i="33" s="1"/>
  <c r="X379" i="33"/>
  <c r="CO379" i="33" s="1"/>
  <c r="W379" i="33"/>
  <c r="CN379" i="33" s="1"/>
  <c r="V379" i="33"/>
  <c r="CM379" i="33" s="1"/>
  <c r="U379" i="33"/>
  <c r="CL379" i="33" s="1"/>
  <c r="T379" i="33"/>
  <c r="R379" i="33"/>
  <c r="L379" i="33"/>
  <c r="DQ378" i="33"/>
  <c r="CR378" i="33"/>
  <c r="BR378" i="33"/>
  <c r="DT378" i="33" s="1"/>
  <c r="BP378" i="33"/>
  <c r="DR378" i="33" s="1"/>
  <c r="BO378" i="33"/>
  <c r="BN378" i="33"/>
  <c r="DP378" i="33" s="1"/>
  <c r="BK378" i="33"/>
  <c r="BG378" i="33"/>
  <c r="AZ378" i="33"/>
  <c r="AX378" i="33"/>
  <c r="DG378" i="33" s="1"/>
  <c r="AV378" i="33"/>
  <c r="DE378" i="33" s="1"/>
  <c r="AU378" i="33"/>
  <c r="DD378" i="33" s="1"/>
  <c r="AT378" i="33"/>
  <c r="DC378" i="33" s="1"/>
  <c r="AS378" i="33"/>
  <c r="DB378" i="33" s="1"/>
  <c r="AR378" i="33"/>
  <c r="AP378" i="33"/>
  <c r="AW378" i="33" s="1"/>
  <c r="DF378" i="33" s="1"/>
  <c r="AK378" i="33"/>
  <c r="AA378" i="33"/>
  <c r="Y378" i="33"/>
  <c r="CP378" i="33" s="1"/>
  <c r="X378" i="33"/>
  <c r="CO378" i="33" s="1"/>
  <c r="W378" i="33"/>
  <c r="CN378" i="33" s="1"/>
  <c r="V378" i="33"/>
  <c r="CM378" i="33" s="1"/>
  <c r="U378" i="33"/>
  <c r="CL378" i="33" s="1"/>
  <c r="R378" i="33"/>
  <c r="L378" i="33"/>
  <c r="DT377" i="33"/>
  <c r="DR377" i="33"/>
  <c r="DP377" i="33"/>
  <c r="DD377" i="33"/>
  <c r="DB377" i="33"/>
  <c r="BR377" i="33"/>
  <c r="BQ377" i="33"/>
  <c r="DS377" i="33" s="1"/>
  <c r="BP377" i="33"/>
  <c r="BO377" i="33"/>
  <c r="DQ377" i="33" s="1"/>
  <c r="BN377" i="33"/>
  <c r="BM377" i="33"/>
  <c r="BK377" i="33"/>
  <c r="BG377" i="33"/>
  <c r="AX377" i="33"/>
  <c r="DG377" i="33" s="1"/>
  <c r="AV377" i="33"/>
  <c r="DE377" i="33" s="1"/>
  <c r="AU377" i="33"/>
  <c r="AT377" i="33"/>
  <c r="DC377" i="33" s="1"/>
  <c r="AS377" i="33"/>
  <c r="AP377" i="33"/>
  <c r="AK377" i="33"/>
  <c r="AA377" i="33"/>
  <c r="CR377" i="33" s="1"/>
  <c r="Z377" i="33"/>
  <c r="CQ377" i="33" s="1"/>
  <c r="Y377" i="33"/>
  <c r="CP377" i="33" s="1"/>
  <c r="X377" i="33"/>
  <c r="CO377" i="33" s="1"/>
  <c r="W377" i="33"/>
  <c r="CN377" i="33" s="1"/>
  <c r="V377" i="33"/>
  <c r="U377" i="33"/>
  <c r="CL377" i="33" s="1"/>
  <c r="T377" i="33"/>
  <c r="R377" i="33"/>
  <c r="L377" i="33"/>
  <c r="DQ376" i="33"/>
  <c r="DG376" i="33"/>
  <c r="DE376" i="33"/>
  <c r="CN376" i="33"/>
  <c r="BR376" i="33"/>
  <c r="DT376" i="33" s="1"/>
  <c r="BP376" i="33"/>
  <c r="DR376" i="33" s="1"/>
  <c r="BO376" i="33"/>
  <c r="BN376" i="33"/>
  <c r="DP376" i="33" s="1"/>
  <c r="BK376" i="33"/>
  <c r="BG376" i="33"/>
  <c r="AZ376" i="33"/>
  <c r="AX376" i="33"/>
  <c r="AW376" i="33"/>
  <c r="DF376" i="33" s="1"/>
  <c r="AV376" i="33"/>
  <c r="AU376" i="33"/>
  <c r="DD376" i="33" s="1"/>
  <c r="AT376" i="33"/>
  <c r="AS376" i="33"/>
  <c r="DB376" i="33" s="1"/>
  <c r="AR376" i="33"/>
  <c r="AP376" i="33"/>
  <c r="AK376" i="33"/>
  <c r="AA376" i="33"/>
  <c r="CR376" i="33" s="1"/>
  <c r="Y376" i="33"/>
  <c r="CP376" i="33" s="1"/>
  <c r="X376" i="33"/>
  <c r="CO376" i="33" s="1"/>
  <c r="W376" i="33"/>
  <c r="V376" i="33"/>
  <c r="CM376" i="33" s="1"/>
  <c r="U376" i="33"/>
  <c r="CL376" i="33" s="1"/>
  <c r="R376" i="33"/>
  <c r="L376" i="33"/>
  <c r="DT375" i="33"/>
  <c r="DR375" i="33"/>
  <c r="DP375" i="33"/>
  <c r="CQ375" i="33"/>
  <c r="CM375" i="33"/>
  <c r="BR375" i="33"/>
  <c r="BQ375" i="33"/>
  <c r="DS375" i="33" s="1"/>
  <c r="BP375" i="33"/>
  <c r="BO375" i="33"/>
  <c r="DQ375" i="33" s="1"/>
  <c r="BN375" i="33"/>
  <c r="BM375" i="33"/>
  <c r="BK375" i="33"/>
  <c r="BG375" i="33"/>
  <c r="AX375" i="33"/>
  <c r="DG375" i="33" s="1"/>
  <c r="AW375" i="33"/>
  <c r="DF375" i="33" s="1"/>
  <c r="AV375" i="33"/>
  <c r="DE375" i="33" s="1"/>
  <c r="AU375" i="33"/>
  <c r="DD375" i="33" s="1"/>
  <c r="AT375" i="33"/>
  <c r="DC375" i="33" s="1"/>
  <c r="AS375" i="33"/>
  <c r="DB375" i="33" s="1"/>
  <c r="AP375" i="33"/>
  <c r="AR375" i="33" s="1"/>
  <c r="AK375" i="33"/>
  <c r="AA375" i="33"/>
  <c r="CR375" i="33" s="1"/>
  <c r="Z375" i="33"/>
  <c r="Y375" i="33"/>
  <c r="CP375" i="33" s="1"/>
  <c r="X375" i="33"/>
  <c r="CO375" i="33" s="1"/>
  <c r="W375" i="33"/>
  <c r="CN375" i="33" s="1"/>
  <c r="V375" i="33"/>
  <c r="AB375" i="33" s="1"/>
  <c r="U375" i="33"/>
  <c r="CL375" i="33" s="1"/>
  <c r="T375" i="33"/>
  <c r="R375" i="33"/>
  <c r="L375" i="33"/>
  <c r="DQ374" i="33"/>
  <c r="DE374" i="33"/>
  <c r="DC374" i="33"/>
  <c r="CP374" i="33"/>
  <c r="CL374" i="33"/>
  <c r="BR374" i="33"/>
  <c r="DT374" i="33" s="1"/>
  <c r="BP374" i="33"/>
  <c r="DR374" i="33" s="1"/>
  <c r="BO374" i="33"/>
  <c r="BN374" i="33"/>
  <c r="DP374" i="33" s="1"/>
  <c r="BK374" i="33"/>
  <c r="BG374" i="33"/>
  <c r="AX374" i="33"/>
  <c r="AX368" i="33" s="1"/>
  <c r="AV374" i="33"/>
  <c r="AU374" i="33"/>
  <c r="DD374" i="33" s="1"/>
  <c r="AT374" i="33"/>
  <c r="AS374" i="33"/>
  <c r="DB374" i="33" s="1"/>
  <c r="AR374" i="33"/>
  <c r="AP374" i="33"/>
  <c r="AW374" i="33" s="1"/>
  <c r="DF374" i="33" s="1"/>
  <c r="AK374" i="33"/>
  <c r="AA374" i="33"/>
  <c r="CR374" i="33" s="1"/>
  <c r="Y374" i="33"/>
  <c r="X374" i="33"/>
  <c r="CO374" i="33" s="1"/>
  <c r="W374" i="33"/>
  <c r="CN374" i="33" s="1"/>
  <c r="V374" i="33"/>
  <c r="CM374" i="33" s="1"/>
  <c r="U374" i="33"/>
  <c r="R374" i="33"/>
  <c r="L374" i="33"/>
  <c r="DT373" i="33"/>
  <c r="DR373" i="33"/>
  <c r="DP373" i="33"/>
  <c r="DD373" i="33"/>
  <c r="CQ373" i="33"/>
  <c r="CM373" i="33"/>
  <c r="BR373" i="33"/>
  <c r="BQ373" i="33"/>
  <c r="DS373" i="33" s="1"/>
  <c r="BP373" i="33"/>
  <c r="BO373" i="33"/>
  <c r="DQ373" i="33" s="1"/>
  <c r="BN373" i="33"/>
  <c r="BM373" i="33"/>
  <c r="BK373" i="33"/>
  <c r="BG373" i="33"/>
  <c r="AX373" i="33"/>
  <c r="DG373" i="33" s="1"/>
  <c r="AW373" i="33"/>
  <c r="AV373" i="33"/>
  <c r="DE373" i="33" s="1"/>
  <c r="AU373" i="33"/>
  <c r="AY373" i="33" s="1"/>
  <c r="AT373" i="33"/>
  <c r="DC373" i="33" s="1"/>
  <c r="AS373" i="33"/>
  <c r="DB373" i="33" s="1"/>
  <c r="AP373" i="33"/>
  <c r="AR373" i="33" s="1"/>
  <c r="AK373" i="33"/>
  <c r="AA373" i="33"/>
  <c r="CR373" i="33" s="1"/>
  <c r="Z373" i="33"/>
  <c r="Y373" i="33"/>
  <c r="CP373" i="33" s="1"/>
  <c r="X373" i="33"/>
  <c r="CO373" i="33" s="1"/>
  <c r="W373" i="33"/>
  <c r="CN373" i="33" s="1"/>
  <c r="V373" i="33"/>
  <c r="U373" i="33"/>
  <c r="CL373" i="33" s="1"/>
  <c r="T373" i="33"/>
  <c r="R373" i="33"/>
  <c r="L373" i="33"/>
  <c r="DQ372" i="33"/>
  <c r="DG372" i="33"/>
  <c r="CP372" i="33"/>
  <c r="BR372" i="33"/>
  <c r="DT372" i="33" s="1"/>
  <c r="BP372" i="33"/>
  <c r="DR372" i="33" s="1"/>
  <c r="BO372" i="33"/>
  <c r="BN372" i="33"/>
  <c r="DP372" i="33" s="1"/>
  <c r="BK372" i="33"/>
  <c r="BG372" i="33"/>
  <c r="AX372" i="33"/>
  <c r="AZ372" i="33" s="1"/>
  <c r="AW372" i="33"/>
  <c r="DF372" i="33" s="1"/>
  <c r="AV372" i="33"/>
  <c r="DE372" i="33" s="1"/>
  <c r="AU372" i="33"/>
  <c r="DD372" i="33" s="1"/>
  <c r="AT372" i="33"/>
  <c r="AS372" i="33"/>
  <c r="DB372" i="33" s="1"/>
  <c r="AR372" i="33"/>
  <c r="AP372" i="33"/>
  <c r="AK372" i="33"/>
  <c r="AA372" i="33"/>
  <c r="CR372" i="33" s="1"/>
  <c r="Y372" i="33"/>
  <c r="X372" i="33"/>
  <c r="CO372" i="33" s="1"/>
  <c r="W372" i="33"/>
  <c r="V372" i="33"/>
  <c r="CM372" i="33" s="1"/>
  <c r="U372" i="33"/>
  <c r="CL372" i="33" s="1"/>
  <c r="R372" i="33"/>
  <c r="L372" i="33"/>
  <c r="DT371" i="33"/>
  <c r="DR371" i="33"/>
  <c r="DP371" i="33"/>
  <c r="DF371" i="33"/>
  <c r="DD371" i="33"/>
  <c r="DB371" i="33"/>
  <c r="CP371" i="33"/>
  <c r="CM371" i="33"/>
  <c r="CL371" i="33"/>
  <c r="BR371" i="33"/>
  <c r="BQ371" i="33"/>
  <c r="DS371" i="33" s="1"/>
  <c r="BP371" i="33"/>
  <c r="BO371" i="33"/>
  <c r="DQ371" i="33" s="1"/>
  <c r="BN371" i="33"/>
  <c r="BM371" i="33"/>
  <c r="BG371" i="33"/>
  <c r="AZ371" i="33"/>
  <c r="AX371" i="33"/>
  <c r="DG371" i="33" s="1"/>
  <c r="AW371" i="33"/>
  <c r="AV371" i="33"/>
  <c r="DE371" i="33" s="1"/>
  <c r="AU371" i="33"/>
  <c r="AT371" i="33"/>
  <c r="AS371" i="33"/>
  <c r="AR371" i="33"/>
  <c r="AK371" i="33"/>
  <c r="AA371" i="33"/>
  <c r="CR371" i="33" s="1"/>
  <c r="Z371" i="33"/>
  <c r="CQ371" i="33" s="1"/>
  <c r="Y371" i="33"/>
  <c r="X371" i="33"/>
  <c r="X368" i="33" s="1"/>
  <c r="CO368" i="33" s="1"/>
  <c r="W371" i="33"/>
  <c r="CN371" i="33" s="1"/>
  <c r="V371" i="33"/>
  <c r="U371" i="33"/>
  <c r="T371" i="33"/>
  <c r="L371" i="33"/>
  <c r="DT370" i="33"/>
  <c r="DR370" i="33"/>
  <c r="DP370" i="33"/>
  <c r="DF370" i="33"/>
  <c r="DD370" i="33"/>
  <c r="DB370" i="33"/>
  <c r="CR370" i="33"/>
  <c r="CQ370" i="33"/>
  <c r="CN370" i="33"/>
  <c r="BR370" i="33"/>
  <c r="BQ370" i="33"/>
  <c r="DS370" i="33" s="1"/>
  <c r="BP370" i="33"/>
  <c r="BO370" i="33"/>
  <c r="DQ370" i="33" s="1"/>
  <c r="BN370" i="33"/>
  <c r="BM370" i="33"/>
  <c r="BG370" i="33"/>
  <c r="AZ370" i="33"/>
  <c r="AX370" i="33"/>
  <c r="DG370" i="33" s="1"/>
  <c r="AW370" i="33"/>
  <c r="AV370" i="33"/>
  <c r="DE370" i="33" s="1"/>
  <c r="AU370" i="33"/>
  <c r="AT370" i="33"/>
  <c r="AS370" i="33"/>
  <c r="AR370" i="33"/>
  <c r="AK370" i="33"/>
  <c r="AA370" i="33"/>
  <c r="Z370" i="33"/>
  <c r="Y370" i="33"/>
  <c r="CP370" i="33" s="1"/>
  <c r="X370" i="33"/>
  <c r="CO370" i="33" s="1"/>
  <c r="W370" i="33"/>
  <c r="V370" i="33"/>
  <c r="AB370" i="33" s="1"/>
  <c r="U370" i="33"/>
  <c r="CL370" i="33" s="1"/>
  <c r="T370" i="33"/>
  <c r="L370" i="33"/>
  <c r="DT369" i="33"/>
  <c r="DR369" i="33"/>
  <c r="DB369" i="33"/>
  <c r="CQ369" i="33"/>
  <c r="CO369" i="33"/>
  <c r="CM369" i="33"/>
  <c r="BR369" i="33"/>
  <c r="BQ369" i="33"/>
  <c r="BP369" i="33"/>
  <c r="BO369" i="33"/>
  <c r="BM369" i="33"/>
  <c r="BH369" i="33"/>
  <c r="BN369" i="33" s="1"/>
  <c r="DP369" i="33" s="1"/>
  <c r="BG369" i="33"/>
  <c r="AX369" i="33"/>
  <c r="DG369" i="33" s="1"/>
  <c r="AW369" i="33"/>
  <c r="AV369" i="33"/>
  <c r="DE369" i="33" s="1"/>
  <c r="AU369" i="33"/>
  <c r="AT369" i="33"/>
  <c r="DC369" i="33" s="1"/>
  <c r="AS369" i="33"/>
  <c r="AR369" i="33"/>
  <c r="AK369" i="33"/>
  <c r="AA369" i="33"/>
  <c r="Z369" i="33"/>
  <c r="Y369" i="33"/>
  <c r="X369" i="33"/>
  <c r="W369" i="33"/>
  <c r="V369" i="33"/>
  <c r="U369" i="33"/>
  <c r="T369" i="33"/>
  <c r="L369" i="33"/>
  <c r="BP368" i="33"/>
  <c r="DR368" i="33" s="1"/>
  <c r="BL368" i="33"/>
  <c r="BJ368" i="33"/>
  <c r="BI368" i="33"/>
  <c r="BH368" i="33"/>
  <c r="BG368" i="33"/>
  <c r="AQ368" i="33"/>
  <c r="AO368" i="33"/>
  <c r="AN368" i="33"/>
  <c r="AM368" i="33"/>
  <c r="AL368" i="33"/>
  <c r="AK368" i="33"/>
  <c r="S368" i="33"/>
  <c r="P368" i="33"/>
  <c r="O368" i="33"/>
  <c r="N368" i="33"/>
  <c r="M368" i="33"/>
  <c r="L368" i="33"/>
  <c r="DT367" i="33"/>
  <c r="DR367" i="33"/>
  <c r="DP367" i="33"/>
  <c r="DF367" i="33"/>
  <c r="DD367" i="33"/>
  <c r="DB367" i="33"/>
  <c r="CR367" i="33"/>
  <c r="CQ367" i="33"/>
  <c r="CN367" i="33"/>
  <c r="BR367" i="33"/>
  <c r="BQ367" i="33"/>
  <c r="DS367" i="33" s="1"/>
  <c r="BP367" i="33"/>
  <c r="BO367" i="33"/>
  <c r="DQ367" i="33" s="1"/>
  <c r="BN367" i="33"/>
  <c r="BM367" i="33"/>
  <c r="BG367" i="33"/>
  <c r="AZ367" i="33"/>
  <c r="AX367" i="33"/>
  <c r="DG367" i="33" s="1"/>
  <c r="AW367" i="33"/>
  <c r="AV367" i="33"/>
  <c r="DE367" i="33" s="1"/>
  <c r="AU367" i="33"/>
  <c r="AT367" i="33"/>
  <c r="AS367" i="33"/>
  <c r="AR367" i="33"/>
  <c r="AK367" i="33"/>
  <c r="AA367" i="33"/>
  <c r="Z367" i="33"/>
  <c r="Y367" i="33"/>
  <c r="CP367" i="33" s="1"/>
  <c r="X367" i="33"/>
  <c r="CO367" i="33" s="1"/>
  <c r="W367" i="33"/>
  <c r="V367" i="33"/>
  <c r="CM367" i="33" s="1"/>
  <c r="U367" i="33"/>
  <c r="CL367" i="33" s="1"/>
  <c r="T367" i="33"/>
  <c r="L367" i="33"/>
  <c r="DT366" i="33"/>
  <c r="DR366" i="33"/>
  <c r="DP366" i="33"/>
  <c r="DF366" i="33"/>
  <c r="DD366" i="33"/>
  <c r="DB366" i="33"/>
  <c r="CP366" i="33"/>
  <c r="CM366" i="33"/>
  <c r="CL366" i="33"/>
  <c r="BR366" i="33"/>
  <c r="BQ366" i="33"/>
  <c r="DS366" i="33" s="1"/>
  <c r="BP366" i="33"/>
  <c r="BO366" i="33"/>
  <c r="DQ366" i="33" s="1"/>
  <c r="BN366" i="33"/>
  <c r="BM366" i="33"/>
  <c r="BG366" i="33"/>
  <c r="AZ366" i="33"/>
  <c r="AX366" i="33"/>
  <c r="DG366" i="33" s="1"/>
  <c r="AW366" i="33"/>
  <c r="AV366" i="33"/>
  <c r="DE366" i="33" s="1"/>
  <c r="AU366" i="33"/>
  <c r="AT366" i="33"/>
  <c r="AS366" i="33"/>
  <c r="AR366" i="33"/>
  <c r="AK366" i="33"/>
  <c r="AA366" i="33"/>
  <c r="CR366" i="33" s="1"/>
  <c r="Z366" i="33"/>
  <c r="CQ366" i="33" s="1"/>
  <c r="Y366" i="33"/>
  <c r="X366" i="33"/>
  <c r="CO366" i="33" s="1"/>
  <c r="W366" i="33"/>
  <c r="CN366" i="33" s="1"/>
  <c r="V366" i="33"/>
  <c r="AB366" i="33" s="1"/>
  <c r="U366" i="33"/>
  <c r="T366" i="33"/>
  <c r="L366" i="33"/>
  <c r="DT365" i="33"/>
  <c r="DR365" i="33"/>
  <c r="DP365" i="33"/>
  <c r="DF365" i="33"/>
  <c r="DD365" i="33"/>
  <c r="DB365" i="33"/>
  <c r="CR365" i="33"/>
  <c r="CQ365" i="33"/>
  <c r="CN365" i="33"/>
  <c r="BR365" i="33"/>
  <c r="BQ365" i="33"/>
  <c r="DS365" i="33" s="1"/>
  <c r="BP365" i="33"/>
  <c r="BO365" i="33"/>
  <c r="DQ365" i="33" s="1"/>
  <c r="BN365" i="33"/>
  <c r="BM365" i="33"/>
  <c r="BG365" i="33"/>
  <c r="AZ365" i="33"/>
  <c r="AX365" i="33"/>
  <c r="DG365" i="33" s="1"/>
  <c r="AW365" i="33"/>
  <c r="AV365" i="33"/>
  <c r="DE365" i="33" s="1"/>
  <c r="AU365" i="33"/>
  <c r="AT365" i="33"/>
  <c r="AS365" i="33"/>
  <c r="AR365" i="33"/>
  <c r="AK365" i="33"/>
  <c r="AA365" i="33"/>
  <c r="Z365" i="33"/>
  <c r="Y365" i="33"/>
  <c r="CP365" i="33" s="1"/>
  <c r="X365" i="33"/>
  <c r="CO365" i="33" s="1"/>
  <c r="W365" i="33"/>
  <c r="V365" i="33"/>
  <c r="CM365" i="33" s="1"/>
  <c r="U365" i="33"/>
  <c r="CL365" i="33" s="1"/>
  <c r="T365" i="33"/>
  <c r="L365" i="33"/>
  <c r="DT364" i="33"/>
  <c r="DR364" i="33"/>
  <c r="DP364" i="33"/>
  <c r="DF364" i="33"/>
  <c r="DD364" i="33"/>
  <c r="DB364" i="33"/>
  <c r="CP364" i="33"/>
  <c r="CM364" i="33"/>
  <c r="CL364" i="33"/>
  <c r="BR364" i="33"/>
  <c r="BQ364" i="33"/>
  <c r="DS364" i="33" s="1"/>
  <c r="BP364" i="33"/>
  <c r="BO364" i="33"/>
  <c r="DQ364" i="33" s="1"/>
  <c r="BN364" i="33"/>
  <c r="BM364" i="33"/>
  <c r="BG364" i="33"/>
  <c r="AZ364" i="33"/>
  <c r="AX364" i="33"/>
  <c r="DG364" i="33" s="1"/>
  <c r="AW364" i="33"/>
  <c r="AV364" i="33"/>
  <c r="DE364" i="33" s="1"/>
  <c r="AU364" i="33"/>
  <c r="AT364" i="33"/>
  <c r="AS364" i="33"/>
  <c r="AR364" i="33"/>
  <c r="AK364" i="33"/>
  <c r="AA364" i="33"/>
  <c r="CR364" i="33" s="1"/>
  <c r="Z364" i="33"/>
  <c r="CQ364" i="33" s="1"/>
  <c r="Y364" i="33"/>
  <c r="X364" i="33"/>
  <c r="CO364" i="33" s="1"/>
  <c r="W364" i="33"/>
  <c r="CN364" i="33" s="1"/>
  <c r="V364" i="33"/>
  <c r="AB364" i="33" s="1"/>
  <c r="U364" i="33"/>
  <c r="T364" i="33"/>
  <c r="L364" i="33"/>
  <c r="DT363" i="33"/>
  <c r="DR363" i="33"/>
  <c r="DP363" i="33"/>
  <c r="DF363" i="33"/>
  <c r="DD363" i="33"/>
  <c r="DB363" i="33"/>
  <c r="CR363" i="33"/>
  <c r="CQ363" i="33"/>
  <c r="CN363" i="33"/>
  <c r="BR363" i="33"/>
  <c r="BQ363" i="33"/>
  <c r="DS363" i="33" s="1"/>
  <c r="BP363" i="33"/>
  <c r="BO363" i="33"/>
  <c r="DQ363" i="33" s="1"/>
  <c r="BN363" i="33"/>
  <c r="BM363" i="33"/>
  <c r="BG363" i="33"/>
  <c r="AZ363" i="33"/>
  <c r="AX363" i="33"/>
  <c r="DG363" i="33" s="1"/>
  <c r="AW363" i="33"/>
  <c r="AV363" i="33"/>
  <c r="DE363" i="33" s="1"/>
  <c r="AU363" i="33"/>
  <c r="AT363" i="33"/>
  <c r="AS363" i="33"/>
  <c r="AR363" i="33"/>
  <c r="AK363" i="33"/>
  <c r="AA363" i="33"/>
  <c r="Z363" i="33"/>
  <c r="Y363" i="33"/>
  <c r="CP363" i="33" s="1"/>
  <c r="X363" i="33"/>
  <c r="CO363" i="33" s="1"/>
  <c r="W363" i="33"/>
  <c r="V363" i="33"/>
  <c r="CM363" i="33" s="1"/>
  <c r="U363" i="33"/>
  <c r="CL363" i="33" s="1"/>
  <c r="T363" i="33"/>
  <c r="L363" i="33"/>
  <c r="DT362" i="33"/>
  <c r="DR362" i="33"/>
  <c r="DP362" i="33"/>
  <c r="DF362" i="33"/>
  <c r="DD362" i="33"/>
  <c r="DB362" i="33"/>
  <c r="CP362" i="33"/>
  <c r="CM362" i="33"/>
  <c r="CL362" i="33"/>
  <c r="BR362" i="33"/>
  <c r="BQ362" i="33"/>
  <c r="DS362" i="33" s="1"/>
  <c r="BP362" i="33"/>
  <c r="BO362" i="33"/>
  <c r="DQ362" i="33" s="1"/>
  <c r="BN362" i="33"/>
  <c r="BM362" i="33"/>
  <c r="BG362" i="33"/>
  <c r="AZ362" i="33"/>
  <c r="AX362" i="33"/>
  <c r="DG362" i="33" s="1"/>
  <c r="AW362" i="33"/>
  <c r="AV362" i="33"/>
  <c r="DE362" i="33" s="1"/>
  <c r="AU362" i="33"/>
  <c r="AT362" i="33"/>
  <c r="AS362" i="33"/>
  <c r="AR362" i="33"/>
  <c r="AK362" i="33"/>
  <c r="AA362" i="33"/>
  <c r="CR362" i="33" s="1"/>
  <c r="Z362" i="33"/>
  <c r="CQ362" i="33" s="1"/>
  <c r="Y362" i="33"/>
  <c r="X362" i="33"/>
  <c r="CO362" i="33" s="1"/>
  <c r="W362" i="33"/>
  <c r="CN362" i="33" s="1"/>
  <c r="V362" i="33"/>
  <c r="AB362" i="33" s="1"/>
  <c r="U362" i="33"/>
  <c r="T362" i="33"/>
  <c r="L362" i="33"/>
  <c r="DT361" i="33"/>
  <c r="DR361" i="33"/>
  <c r="DP361" i="33"/>
  <c r="DF361" i="33"/>
  <c r="DD361" i="33"/>
  <c r="DB361" i="33"/>
  <c r="CR361" i="33"/>
  <c r="CQ361" i="33"/>
  <c r="CN361" i="33"/>
  <c r="BR361" i="33"/>
  <c r="BQ361" i="33"/>
  <c r="DS361" i="33" s="1"/>
  <c r="BP361" i="33"/>
  <c r="BO361" i="33"/>
  <c r="DQ361" i="33" s="1"/>
  <c r="BN361" i="33"/>
  <c r="BM361" i="33"/>
  <c r="BG361" i="33"/>
  <c r="AZ361" i="33"/>
  <c r="AX361" i="33"/>
  <c r="DG361" i="33" s="1"/>
  <c r="AW361" i="33"/>
  <c r="AV361" i="33"/>
  <c r="DE361" i="33" s="1"/>
  <c r="AU361" i="33"/>
  <c r="AT361" i="33"/>
  <c r="AS361" i="33"/>
  <c r="AR361" i="33"/>
  <c r="AK361" i="33"/>
  <c r="AA361" i="33"/>
  <c r="Z361" i="33"/>
  <c r="Y361" i="33"/>
  <c r="CP361" i="33" s="1"/>
  <c r="X361" i="33"/>
  <c r="CO361" i="33" s="1"/>
  <c r="W361" i="33"/>
  <c r="V361" i="33"/>
  <c r="CM361" i="33" s="1"/>
  <c r="U361" i="33"/>
  <c r="CL361" i="33" s="1"/>
  <c r="T361" i="33"/>
  <c r="L361" i="33"/>
  <c r="DT360" i="33"/>
  <c r="DR360" i="33"/>
  <c r="DP360" i="33"/>
  <c r="DF360" i="33"/>
  <c r="DD360" i="33"/>
  <c r="DB360" i="33"/>
  <c r="CP360" i="33"/>
  <c r="CM360" i="33"/>
  <c r="CL360" i="33"/>
  <c r="BR360" i="33"/>
  <c r="BQ360" i="33"/>
  <c r="DS360" i="33" s="1"/>
  <c r="BP360" i="33"/>
  <c r="BO360" i="33"/>
  <c r="DQ360" i="33" s="1"/>
  <c r="BN360" i="33"/>
  <c r="BM360" i="33"/>
  <c r="BG360" i="33"/>
  <c r="AZ360" i="33"/>
  <c r="AX360" i="33"/>
  <c r="DG360" i="33" s="1"/>
  <c r="AW360" i="33"/>
  <c r="AV360" i="33"/>
  <c r="DE360" i="33" s="1"/>
  <c r="AU360" i="33"/>
  <c r="AT360" i="33"/>
  <c r="AS360" i="33"/>
  <c r="AR360" i="33"/>
  <c r="AK360" i="33"/>
  <c r="AA360" i="33"/>
  <c r="CR360" i="33" s="1"/>
  <c r="Z360" i="33"/>
  <c r="CQ360" i="33" s="1"/>
  <c r="Y360" i="33"/>
  <c r="X360" i="33"/>
  <c r="CO360" i="33" s="1"/>
  <c r="W360" i="33"/>
  <c r="CN360" i="33" s="1"/>
  <c r="V360" i="33"/>
  <c r="AB360" i="33" s="1"/>
  <c r="U360" i="33"/>
  <c r="T360" i="33"/>
  <c r="L360" i="33"/>
  <c r="DT359" i="33"/>
  <c r="DR359" i="33"/>
  <c r="DP359" i="33"/>
  <c r="DF359" i="33"/>
  <c r="DD359" i="33"/>
  <c r="DB359" i="33"/>
  <c r="CR359" i="33"/>
  <c r="CQ359" i="33"/>
  <c r="CN359" i="33"/>
  <c r="BR359" i="33"/>
  <c r="BQ359" i="33"/>
  <c r="DS359" i="33" s="1"/>
  <c r="BP359" i="33"/>
  <c r="BO359" i="33"/>
  <c r="DQ359" i="33" s="1"/>
  <c r="BN359" i="33"/>
  <c r="BM359" i="33"/>
  <c r="BG359" i="33"/>
  <c r="AZ359" i="33"/>
  <c r="AX359" i="33"/>
  <c r="DG359" i="33" s="1"/>
  <c r="AW359" i="33"/>
  <c r="AV359" i="33"/>
  <c r="DE359" i="33" s="1"/>
  <c r="AU359" i="33"/>
  <c r="AT359" i="33"/>
  <c r="AS359" i="33"/>
  <c r="AR359" i="33"/>
  <c r="AK359" i="33"/>
  <c r="AA359" i="33"/>
  <c r="Z359" i="33"/>
  <c r="Y359" i="33"/>
  <c r="CP359" i="33" s="1"/>
  <c r="X359" i="33"/>
  <c r="CO359" i="33" s="1"/>
  <c r="W359" i="33"/>
  <c r="V359" i="33"/>
  <c r="CM359" i="33" s="1"/>
  <c r="U359" i="33"/>
  <c r="CL359" i="33" s="1"/>
  <c r="T359" i="33"/>
  <c r="L359" i="33"/>
  <c r="DT358" i="33"/>
  <c r="DR358" i="33"/>
  <c r="DP358" i="33"/>
  <c r="DF358" i="33"/>
  <c r="DD358" i="33"/>
  <c r="DB358" i="33"/>
  <c r="CP358" i="33"/>
  <c r="CM358" i="33"/>
  <c r="CL358" i="33"/>
  <c r="BR358" i="33"/>
  <c r="BQ358" i="33"/>
  <c r="DS358" i="33" s="1"/>
  <c r="BP358" i="33"/>
  <c r="BO358" i="33"/>
  <c r="DQ358" i="33" s="1"/>
  <c r="BN358" i="33"/>
  <c r="BM358" i="33"/>
  <c r="BG358" i="33"/>
  <c r="AZ358" i="33"/>
  <c r="AX358" i="33"/>
  <c r="DG358" i="33" s="1"/>
  <c r="AW358" i="33"/>
  <c r="AV358" i="33"/>
  <c r="DE358" i="33" s="1"/>
  <c r="AU358" i="33"/>
  <c r="AT358" i="33"/>
  <c r="AS358" i="33"/>
  <c r="AR358" i="33"/>
  <c r="AK358" i="33"/>
  <c r="AA358" i="33"/>
  <c r="CR358" i="33" s="1"/>
  <c r="Z358" i="33"/>
  <c r="CQ358" i="33" s="1"/>
  <c r="Y358" i="33"/>
  <c r="X358" i="33"/>
  <c r="CO358" i="33" s="1"/>
  <c r="W358" i="33"/>
  <c r="CN358" i="33" s="1"/>
  <c r="V358" i="33"/>
  <c r="AB358" i="33" s="1"/>
  <c r="U358" i="33"/>
  <c r="T358" i="33"/>
  <c r="L358" i="33"/>
  <c r="DT357" i="33"/>
  <c r="DR357" i="33"/>
  <c r="DP357" i="33"/>
  <c r="DF357" i="33"/>
  <c r="DB357" i="33"/>
  <c r="CR357" i="33"/>
  <c r="CN357" i="33"/>
  <c r="BR357" i="33"/>
  <c r="BQ357" i="33"/>
  <c r="DS357" i="33" s="1"/>
  <c r="BP357" i="33"/>
  <c r="BO357" i="33"/>
  <c r="DQ357" i="33" s="1"/>
  <c r="BN357" i="33"/>
  <c r="BM357" i="33"/>
  <c r="BG357" i="33"/>
  <c r="AZ357" i="33"/>
  <c r="AX357" i="33"/>
  <c r="DG357" i="33" s="1"/>
  <c r="AW357" i="33"/>
  <c r="AV357" i="33"/>
  <c r="DE357" i="33" s="1"/>
  <c r="AU357" i="33"/>
  <c r="DD357" i="33" s="1"/>
  <c r="AT357" i="33"/>
  <c r="DC357" i="33" s="1"/>
  <c r="AS357" i="33"/>
  <c r="AR357" i="33"/>
  <c r="AK357" i="33"/>
  <c r="AA357" i="33"/>
  <c r="Z357" i="33"/>
  <c r="CQ357" i="33" s="1"/>
  <c r="Y357" i="33"/>
  <c r="CP357" i="33" s="1"/>
  <c r="X357" i="33"/>
  <c r="CO357" i="33" s="1"/>
  <c r="W357" i="33"/>
  <c r="V357" i="33"/>
  <c r="U357" i="33"/>
  <c r="CL357" i="33" s="1"/>
  <c r="T357" i="33"/>
  <c r="L357" i="33"/>
  <c r="DT356" i="33"/>
  <c r="DR356" i="33"/>
  <c r="DP356" i="33"/>
  <c r="DD356" i="33"/>
  <c r="DB356" i="33"/>
  <c r="CM356" i="33"/>
  <c r="BR356" i="33"/>
  <c r="BQ356" i="33"/>
  <c r="DS356" i="33" s="1"/>
  <c r="BP356" i="33"/>
  <c r="BO356" i="33"/>
  <c r="DQ356" i="33" s="1"/>
  <c r="BN356" i="33"/>
  <c r="BM356" i="33"/>
  <c r="BK356" i="33"/>
  <c r="BG356" i="33"/>
  <c r="AX356" i="33"/>
  <c r="AZ356" i="33" s="1"/>
  <c r="AW356" i="33"/>
  <c r="DF356" i="33" s="1"/>
  <c r="AV356" i="33"/>
  <c r="DE356" i="33" s="1"/>
  <c r="AU356" i="33"/>
  <c r="AT356" i="33"/>
  <c r="AR356" i="33"/>
  <c r="AP356" i="33"/>
  <c r="AK356" i="33"/>
  <c r="AA356" i="33"/>
  <c r="CR356" i="33" s="1"/>
  <c r="Y356" i="33"/>
  <c r="CP356" i="33" s="1"/>
  <c r="X356" i="33"/>
  <c r="CO356" i="33" s="1"/>
  <c r="W356" i="33"/>
  <c r="CN356" i="33" s="1"/>
  <c r="V356" i="33"/>
  <c r="U356" i="33"/>
  <c r="CL356" i="33" s="1"/>
  <c r="R356" i="33"/>
  <c r="L356" i="33"/>
  <c r="DT355" i="33"/>
  <c r="DR355" i="33"/>
  <c r="DP355" i="33"/>
  <c r="DG355" i="33"/>
  <c r="DC355" i="33"/>
  <c r="DB355" i="33"/>
  <c r="CP355" i="33"/>
  <c r="CO355" i="33"/>
  <c r="BR355" i="33"/>
  <c r="BQ355" i="33"/>
  <c r="DS355" i="33" s="1"/>
  <c r="BP355" i="33"/>
  <c r="BO355" i="33"/>
  <c r="DQ355" i="33" s="1"/>
  <c r="BM355" i="33"/>
  <c r="BG355" i="33"/>
  <c r="AX355" i="33"/>
  <c r="AW355" i="33"/>
  <c r="DF355" i="33" s="1"/>
  <c r="AV355" i="33"/>
  <c r="DE355" i="33" s="1"/>
  <c r="AU355" i="33"/>
  <c r="DD355" i="33" s="1"/>
  <c r="AT355" i="33"/>
  <c r="AR355" i="33"/>
  <c r="AP355" i="33"/>
  <c r="AK355" i="33"/>
  <c r="AA355" i="33"/>
  <c r="CR355" i="33" s="1"/>
  <c r="Y355" i="33"/>
  <c r="X355" i="33"/>
  <c r="W355" i="33"/>
  <c r="CN355" i="33" s="1"/>
  <c r="V355" i="33"/>
  <c r="U355" i="33"/>
  <c r="CL355" i="33" s="1"/>
  <c r="R355" i="33"/>
  <c r="L355" i="33"/>
  <c r="DR354" i="33"/>
  <c r="DQ354" i="33"/>
  <c r="DF354" i="33"/>
  <c r="DD354" i="33"/>
  <c r="CO354" i="33"/>
  <c r="CM354" i="33"/>
  <c r="BR354" i="33"/>
  <c r="DT354" i="33" s="1"/>
  <c r="BQ354" i="33"/>
  <c r="DS354" i="33" s="1"/>
  <c r="BP354" i="33"/>
  <c r="BO354" i="33"/>
  <c r="BN354" i="33"/>
  <c r="DP354" i="33" s="1"/>
  <c r="BM354" i="33"/>
  <c r="BK354" i="33"/>
  <c r="BG354" i="33"/>
  <c r="AZ354" i="33"/>
  <c r="AX354" i="33"/>
  <c r="DG354" i="33" s="1"/>
  <c r="AW354" i="33"/>
  <c r="AV354" i="33"/>
  <c r="DE354" i="33" s="1"/>
  <c r="AU354" i="33"/>
  <c r="AY354" i="33" s="1"/>
  <c r="AT354" i="33"/>
  <c r="DC354" i="33" s="1"/>
  <c r="AS354" i="33"/>
  <c r="DB354" i="33" s="1"/>
  <c r="AR354" i="33"/>
  <c r="AP354" i="33"/>
  <c r="AK354" i="33"/>
  <c r="AA354" i="33"/>
  <c r="CR354" i="33" s="1"/>
  <c r="Y354" i="33"/>
  <c r="CP354" i="33" s="1"/>
  <c r="X354" i="33"/>
  <c r="W354" i="33"/>
  <c r="V354" i="33"/>
  <c r="U354" i="33"/>
  <c r="CL354" i="33" s="1"/>
  <c r="R354" i="33"/>
  <c r="L354" i="33"/>
  <c r="DS353" i="33"/>
  <c r="DQ353" i="33"/>
  <c r="DG353" i="33"/>
  <c r="DC353" i="33"/>
  <c r="CR353" i="33"/>
  <c r="CP353" i="33"/>
  <c r="CO353" i="33"/>
  <c r="CL353" i="33"/>
  <c r="BR353" i="33"/>
  <c r="DT353" i="33" s="1"/>
  <c r="BQ353" i="33"/>
  <c r="BP353" i="33"/>
  <c r="DR353" i="33" s="1"/>
  <c r="BO353" i="33"/>
  <c r="BN353" i="33"/>
  <c r="DP353" i="33" s="1"/>
  <c r="BM353" i="33"/>
  <c r="BG353" i="33"/>
  <c r="AX353" i="33"/>
  <c r="AV353" i="33"/>
  <c r="DE353" i="33" s="1"/>
  <c r="AU353" i="33"/>
  <c r="DD353" i="33" s="1"/>
  <c r="AT353" i="33"/>
  <c r="AS353" i="33"/>
  <c r="DB353" i="33" s="1"/>
  <c r="AP353" i="33"/>
  <c r="AK353" i="33"/>
  <c r="AA353" i="33"/>
  <c r="Z353" i="33"/>
  <c r="CQ353" i="33" s="1"/>
  <c r="Y353" i="33"/>
  <c r="X353" i="33"/>
  <c r="W353" i="33"/>
  <c r="CN353" i="33" s="1"/>
  <c r="V353" i="33"/>
  <c r="U353" i="33"/>
  <c r="T353" i="33"/>
  <c r="R353" i="33"/>
  <c r="L353" i="33"/>
  <c r="DR352" i="33"/>
  <c r="DP352" i="33"/>
  <c r="DD352" i="33"/>
  <c r="DB352" i="33"/>
  <c r="CO352" i="33"/>
  <c r="CM352" i="33"/>
  <c r="BR352" i="33"/>
  <c r="DT352" i="33" s="1"/>
  <c r="BQ352" i="33"/>
  <c r="DS352" i="33" s="1"/>
  <c r="BP352" i="33"/>
  <c r="BO352" i="33"/>
  <c r="BS352" i="33" s="1"/>
  <c r="BN352" i="33"/>
  <c r="BM352" i="33"/>
  <c r="BG352" i="33"/>
  <c r="AX352" i="33"/>
  <c r="AV352" i="33"/>
  <c r="DE352" i="33" s="1"/>
  <c r="AU352" i="33"/>
  <c r="AT352" i="33"/>
  <c r="AS352" i="33"/>
  <c r="AR352" i="33"/>
  <c r="AP352" i="33"/>
  <c r="AW352" i="33" s="1"/>
  <c r="DF352" i="33" s="1"/>
  <c r="AK352" i="33"/>
  <c r="AA352" i="33"/>
  <c r="CR352" i="33" s="1"/>
  <c r="Y352" i="33"/>
  <c r="CP352" i="33" s="1"/>
  <c r="X352" i="33"/>
  <c r="W352" i="33"/>
  <c r="CN352" i="33" s="1"/>
  <c r="V352" i="33"/>
  <c r="U352" i="33"/>
  <c r="CL352" i="33" s="1"/>
  <c r="R352" i="33"/>
  <c r="T352" i="33" s="1"/>
  <c r="L352" i="33"/>
  <c r="DT351" i="33"/>
  <c r="DR351" i="33"/>
  <c r="DP351" i="33"/>
  <c r="DD351" i="33"/>
  <c r="DB351" i="33"/>
  <c r="CO351" i="33"/>
  <c r="CM351" i="33"/>
  <c r="BR351" i="33"/>
  <c r="BQ351" i="33"/>
  <c r="DS351" i="33" s="1"/>
  <c r="BP351" i="33"/>
  <c r="BO351" i="33"/>
  <c r="BN351" i="33"/>
  <c r="BM351" i="33"/>
  <c r="BG351" i="33"/>
  <c r="AX351" i="33"/>
  <c r="AV351" i="33"/>
  <c r="DE351" i="33" s="1"/>
  <c r="AU351" i="33"/>
  <c r="AT351" i="33"/>
  <c r="AS351" i="33"/>
  <c r="AR351" i="33"/>
  <c r="AP351" i="33"/>
  <c r="AW351" i="33" s="1"/>
  <c r="DF351" i="33" s="1"/>
  <c r="AK351" i="33"/>
  <c r="AA351" i="33"/>
  <c r="CR351" i="33" s="1"/>
  <c r="Y351" i="33"/>
  <c r="CP351" i="33" s="1"/>
  <c r="X351" i="33"/>
  <c r="W351" i="33"/>
  <c r="CN351" i="33" s="1"/>
  <c r="V351" i="33"/>
  <c r="U351" i="33"/>
  <c r="CL351" i="33" s="1"/>
  <c r="R351" i="33"/>
  <c r="T351" i="33" s="1"/>
  <c r="L351" i="33"/>
  <c r="DT350" i="33"/>
  <c r="DR350" i="33"/>
  <c r="DP350" i="33"/>
  <c r="CQ350" i="33"/>
  <c r="CM350" i="33"/>
  <c r="BR350" i="33"/>
  <c r="BQ350" i="33"/>
  <c r="DS350" i="33" s="1"/>
  <c r="BP350" i="33"/>
  <c r="BO350" i="33"/>
  <c r="BS350" i="33" s="1"/>
  <c r="BN350" i="33"/>
  <c r="BM350" i="33"/>
  <c r="BK350" i="33"/>
  <c r="BG350" i="33"/>
  <c r="AX350" i="33"/>
  <c r="DG350" i="33" s="1"/>
  <c r="AV350" i="33"/>
  <c r="DE350" i="33" s="1"/>
  <c r="AU350" i="33"/>
  <c r="AU347" i="33" s="1"/>
  <c r="DD347" i="33" s="1"/>
  <c r="AT350" i="33"/>
  <c r="DC350" i="33" s="1"/>
  <c r="AS350" i="33"/>
  <c r="DB350" i="33" s="1"/>
  <c r="AP350" i="33"/>
  <c r="AK350" i="33"/>
  <c r="AA350" i="33"/>
  <c r="CR350" i="33" s="1"/>
  <c r="Z350" i="33"/>
  <c r="Y350" i="33"/>
  <c r="CP350" i="33" s="1"/>
  <c r="X350" i="33"/>
  <c r="X347" i="33" s="1"/>
  <c r="W350" i="33"/>
  <c r="CN350" i="33" s="1"/>
  <c r="V350" i="33"/>
  <c r="U350" i="33"/>
  <c r="CL350" i="33" s="1"/>
  <c r="T350" i="33"/>
  <c r="R350" i="33"/>
  <c r="L350" i="33"/>
  <c r="DQ349" i="33"/>
  <c r="DE349" i="33"/>
  <c r="CM349" i="33"/>
  <c r="CL349" i="33"/>
  <c r="BR349" i="33"/>
  <c r="DT349" i="33" s="1"/>
  <c r="BP349" i="33"/>
  <c r="DR349" i="33" s="1"/>
  <c r="BO349" i="33"/>
  <c r="BN349" i="33"/>
  <c r="DP349" i="33" s="1"/>
  <c r="BK349" i="33"/>
  <c r="BQ349" i="33" s="1"/>
  <c r="DS349" i="33" s="1"/>
  <c r="BG349" i="33"/>
  <c r="AZ349" i="33"/>
  <c r="AX349" i="33"/>
  <c r="DG349" i="33" s="1"/>
  <c r="AW349" i="33"/>
  <c r="DF349" i="33" s="1"/>
  <c r="AV349" i="33"/>
  <c r="AU349" i="33"/>
  <c r="DD349" i="33" s="1"/>
  <c r="AT349" i="33"/>
  <c r="AY349" i="33" s="1"/>
  <c r="AS349" i="33"/>
  <c r="DB349" i="33" s="1"/>
  <c r="AR349" i="33"/>
  <c r="AP349" i="33"/>
  <c r="AK349" i="33"/>
  <c r="AA349" i="33"/>
  <c r="CR349" i="33" s="1"/>
  <c r="Y349" i="33"/>
  <c r="CP349" i="33" s="1"/>
  <c r="X349" i="33"/>
  <c r="CO349" i="33" s="1"/>
  <c r="W349" i="33"/>
  <c r="CN349" i="33" s="1"/>
  <c r="U349" i="33"/>
  <c r="T349" i="33"/>
  <c r="R349" i="33"/>
  <c r="Z349" i="33" s="1"/>
  <c r="CQ349" i="33" s="1"/>
  <c r="L349" i="33"/>
  <c r="DQ348" i="33"/>
  <c r="BR348" i="33"/>
  <c r="BP348" i="33"/>
  <c r="DR348" i="33" s="1"/>
  <c r="BO348" i="33"/>
  <c r="BN348" i="33"/>
  <c r="BK348" i="33"/>
  <c r="BQ348" i="33" s="1"/>
  <c r="BG348" i="33"/>
  <c r="AZ348" i="33"/>
  <c r="AX348" i="33"/>
  <c r="DG348" i="33" s="1"/>
  <c r="AV348" i="33"/>
  <c r="AV347" i="33" s="1"/>
  <c r="DE347" i="33" s="1"/>
  <c r="AU348" i="33"/>
  <c r="DD348" i="33" s="1"/>
  <c r="AT348" i="33"/>
  <c r="AS348" i="33"/>
  <c r="DB348" i="33" s="1"/>
  <c r="AR348" i="33"/>
  <c r="AP348" i="33"/>
  <c r="AW348" i="33" s="1"/>
  <c r="DF348" i="33" s="1"/>
  <c r="AK348" i="33"/>
  <c r="AA348" i="33"/>
  <c r="Y348" i="33"/>
  <c r="CP348" i="33" s="1"/>
  <c r="X348" i="33"/>
  <c r="CO348" i="33" s="1"/>
  <c r="W348" i="33"/>
  <c r="W347" i="33" s="1"/>
  <c r="CN347" i="33" s="1"/>
  <c r="V348" i="33"/>
  <c r="CM348" i="33" s="1"/>
  <c r="U348" i="33"/>
  <c r="CL348" i="33" s="1"/>
  <c r="R348" i="33"/>
  <c r="L348" i="33"/>
  <c r="CO347" i="33"/>
  <c r="BO347" i="33"/>
  <c r="DQ347" i="33" s="1"/>
  <c r="BL347" i="33"/>
  <c r="BK347" i="33"/>
  <c r="BJ347" i="33"/>
  <c r="BI347" i="33"/>
  <c r="BM347" i="33" s="1"/>
  <c r="BH347" i="33"/>
  <c r="BG347" i="33"/>
  <c r="AS347" i="33"/>
  <c r="DB347" i="33" s="1"/>
  <c r="AQ347" i="33"/>
  <c r="AO347" i="33"/>
  <c r="AN347" i="33"/>
  <c r="AM347" i="33"/>
  <c r="AL347" i="33"/>
  <c r="AK347" i="33"/>
  <c r="Y347" i="33"/>
  <c r="CP347" i="33" s="1"/>
  <c r="U347" i="33"/>
  <c r="CL347" i="33" s="1"/>
  <c r="S347" i="33"/>
  <c r="P347" i="33"/>
  <c r="O347" i="33"/>
  <c r="N347" i="33"/>
  <c r="M347" i="33"/>
  <c r="L347" i="33"/>
  <c r="DQ346" i="33"/>
  <c r="DE346" i="33"/>
  <c r="CR346" i="33"/>
  <c r="CP346" i="33"/>
  <c r="CN346" i="33"/>
  <c r="CL346" i="33"/>
  <c r="BR346" i="33"/>
  <c r="DT346" i="33" s="1"/>
  <c r="BP346" i="33"/>
  <c r="DR346" i="33" s="1"/>
  <c r="BO346" i="33"/>
  <c r="BS346" i="33" s="1"/>
  <c r="BN346" i="33"/>
  <c r="DP346" i="33" s="1"/>
  <c r="BK346" i="33"/>
  <c r="BQ346" i="33" s="1"/>
  <c r="DS346" i="33" s="1"/>
  <c r="BG346" i="33"/>
  <c r="AZ346" i="33"/>
  <c r="AX346" i="33"/>
  <c r="DG346" i="33" s="1"/>
  <c r="AW346" i="33"/>
  <c r="DF346" i="33" s="1"/>
  <c r="AV346" i="33"/>
  <c r="AU346" i="33"/>
  <c r="DD346" i="33" s="1"/>
  <c r="AT346" i="33"/>
  <c r="AY346" i="33" s="1"/>
  <c r="AS346" i="33"/>
  <c r="DB346" i="33" s="1"/>
  <c r="AR346" i="33"/>
  <c r="AK346" i="33"/>
  <c r="AA346" i="33"/>
  <c r="Z346" i="33"/>
  <c r="CQ346" i="33" s="1"/>
  <c r="Y346" i="33"/>
  <c r="X346" i="33"/>
  <c r="CO346" i="33" s="1"/>
  <c r="W346" i="33"/>
  <c r="V346" i="33"/>
  <c r="U346" i="33"/>
  <c r="T346" i="33"/>
  <c r="L346" i="33"/>
  <c r="DT345" i="33"/>
  <c r="DR345" i="33"/>
  <c r="DP345" i="33"/>
  <c r="CQ345" i="33"/>
  <c r="CO345" i="33"/>
  <c r="CM345" i="33"/>
  <c r="BR345" i="33"/>
  <c r="BQ345" i="33"/>
  <c r="DS345" i="33" s="1"/>
  <c r="BP345" i="33"/>
  <c r="BO345" i="33"/>
  <c r="BS345" i="33" s="1"/>
  <c r="BN345" i="33"/>
  <c r="BM345" i="33"/>
  <c r="BK345" i="33"/>
  <c r="BG345" i="33"/>
  <c r="AX345" i="33"/>
  <c r="DG345" i="33" s="1"/>
  <c r="AW345" i="33"/>
  <c r="DF345" i="33" s="1"/>
  <c r="AV345" i="33"/>
  <c r="DE345" i="33" s="1"/>
  <c r="AU345" i="33"/>
  <c r="DD345" i="33" s="1"/>
  <c r="AT345" i="33"/>
  <c r="DC345" i="33" s="1"/>
  <c r="AS345" i="33"/>
  <c r="DB345" i="33" s="1"/>
  <c r="AR345" i="33"/>
  <c r="AK345" i="33"/>
  <c r="AA345" i="33"/>
  <c r="CR345" i="33" s="1"/>
  <c r="Z345" i="33"/>
  <c r="Y345" i="33"/>
  <c r="CP345" i="33" s="1"/>
  <c r="X345" i="33"/>
  <c r="W345" i="33"/>
  <c r="CN345" i="33" s="1"/>
  <c r="V345" i="33"/>
  <c r="U345" i="33"/>
  <c r="CL345" i="33" s="1"/>
  <c r="T345" i="33"/>
  <c r="L345" i="33"/>
  <c r="DQ344" i="33"/>
  <c r="CR344" i="33"/>
  <c r="CP344" i="33"/>
  <c r="CN344" i="33"/>
  <c r="CL344" i="33"/>
  <c r="BR344" i="33"/>
  <c r="DT344" i="33" s="1"/>
  <c r="BP344" i="33"/>
  <c r="DR344" i="33" s="1"/>
  <c r="BO344" i="33"/>
  <c r="BN344" i="33"/>
  <c r="DP344" i="33" s="1"/>
  <c r="BK344" i="33"/>
  <c r="BG344" i="33"/>
  <c r="AX344" i="33"/>
  <c r="AZ344" i="33" s="1"/>
  <c r="AW344" i="33"/>
  <c r="DF344" i="33" s="1"/>
  <c r="AV344" i="33"/>
  <c r="DE344" i="33" s="1"/>
  <c r="AU344" i="33"/>
  <c r="DD344" i="33" s="1"/>
  <c r="AT344" i="33"/>
  <c r="AY344" i="33" s="1"/>
  <c r="AS344" i="33"/>
  <c r="DB344" i="33" s="1"/>
  <c r="AR344" i="33"/>
  <c r="AK344" i="33"/>
  <c r="AA344" i="33"/>
  <c r="Z344" i="33"/>
  <c r="CQ344" i="33" s="1"/>
  <c r="Y344" i="33"/>
  <c r="X344" i="33"/>
  <c r="CO344" i="33" s="1"/>
  <c r="W344" i="33"/>
  <c r="V344" i="33"/>
  <c r="CM344" i="33" s="1"/>
  <c r="U344" i="33"/>
  <c r="T344" i="33"/>
  <c r="L344" i="33"/>
  <c r="DT343" i="33"/>
  <c r="DR343" i="33"/>
  <c r="DP343" i="33"/>
  <c r="CO343" i="33"/>
  <c r="BR343" i="33"/>
  <c r="BQ343" i="33"/>
  <c r="DS343" i="33" s="1"/>
  <c r="BP343" i="33"/>
  <c r="BO343" i="33"/>
  <c r="DQ343" i="33" s="1"/>
  <c r="BN343" i="33"/>
  <c r="BM343" i="33"/>
  <c r="BK343" i="33"/>
  <c r="BG343" i="33"/>
  <c r="AX343" i="33"/>
  <c r="AW343" i="33"/>
  <c r="DF343" i="33" s="1"/>
  <c r="AV343" i="33"/>
  <c r="DE343" i="33" s="1"/>
  <c r="AU343" i="33"/>
  <c r="DD343" i="33" s="1"/>
  <c r="AT343" i="33"/>
  <c r="DC343" i="33" s="1"/>
  <c r="AS343" i="33"/>
  <c r="DB343" i="33" s="1"/>
  <c r="AR343" i="33"/>
  <c r="AK343" i="33"/>
  <c r="AA343" i="33"/>
  <c r="CR343" i="33" s="1"/>
  <c r="Z343" i="33"/>
  <c r="CQ343" i="33" s="1"/>
  <c r="Y343" i="33"/>
  <c r="CP343" i="33" s="1"/>
  <c r="X343" i="33"/>
  <c r="W343" i="33"/>
  <c r="CN343" i="33" s="1"/>
  <c r="V343" i="33"/>
  <c r="CM343" i="33" s="1"/>
  <c r="U343" i="33"/>
  <c r="CL343" i="33" s="1"/>
  <c r="T343" i="33"/>
  <c r="L343" i="33"/>
  <c r="DQ342" i="33"/>
  <c r="CR342" i="33"/>
  <c r="CN342" i="33"/>
  <c r="BR342" i="33"/>
  <c r="DT342" i="33" s="1"/>
  <c r="BP342" i="33"/>
  <c r="DR342" i="33" s="1"/>
  <c r="BO342" i="33"/>
  <c r="BS342" i="33" s="1"/>
  <c r="BN342" i="33"/>
  <c r="DP342" i="33" s="1"/>
  <c r="BK342" i="33"/>
  <c r="BQ342" i="33" s="1"/>
  <c r="DS342" i="33" s="1"/>
  <c r="BG342" i="33"/>
  <c r="AZ342" i="33"/>
  <c r="AX342" i="33"/>
  <c r="DG342" i="33" s="1"/>
  <c r="AW342" i="33"/>
  <c r="DF342" i="33" s="1"/>
  <c r="AV342" i="33"/>
  <c r="DE342" i="33" s="1"/>
  <c r="AU342" i="33"/>
  <c r="DD342" i="33" s="1"/>
  <c r="AT342" i="33"/>
  <c r="AS342" i="33"/>
  <c r="DB342" i="33" s="1"/>
  <c r="AR342" i="33"/>
  <c r="AK342" i="33"/>
  <c r="AA342" i="33"/>
  <c r="Z342" i="33"/>
  <c r="CQ342" i="33" s="1"/>
  <c r="Y342" i="33"/>
  <c r="CP342" i="33" s="1"/>
  <c r="X342" i="33"/>
  <c r="CO342" i="33" s="1"/>
  <c r="W342" i="33"/>
  <c r="V342" i="33"/>
  <c r="U342" i="33"/>
  <c r="CL342" i="33" s="1"/>
  <c r="T342" i="33"/>
  <c r="L342" i="33"/>
  <c r="DT341" i="33"/>
  <c r="DP341" i="33"/>
  <c r="DD341" i="33"/>
  <c r="CQ341" i="33"/>
  <c r="CM341" i="33"/>
  <c r="BR341" i="33"/>
  <c r="BQ341" i="33"/>
  <c r="DS341" i="33" s="1"/>
  <c r="BP341" i="33"/>
  <c r="DR341" i="33" s="1"/>
  <c r="BO341" i="33"/>
  <c r="BN341" i="33"/>
  <c r="BM341" i="33"/>
  <c r="BK341" i="33"/>
  <c r="BG341" i="33"/>
  <c r="AX341" i="33"/>
  <c r="DG341" i="33" s="1"/>
  <c r="AW341" i="33"/>
  <c r="DF341" i="33" s="1"/>
  <c r="AV341" i="33"/>
  <c r="DE341" i="33" s="1"/>
  <c r="AU341" i="33"/>
  <c r="AY341" i="33" s="1"/>
  <c r="AT341" i="33"/>
  <c r="DC341" i="33" s="1"/>
  <c r="AS341" i="33"/>
  <c r="DB341" i="33" s="1"/>
  <c r="AR341" i="33"/>
  <c r="AK341" i="33"/>
  <c r="AA341" i="33"/>
  <c r="CR341" i="33" s="1"/>
  <c r="Z341" i="33"/>
  <c r="Y341" i="33"/>
  <c r="CP341" i="33" s="1"/>
  <c r="X341" i="33"/>
  <c r="CO341" i="33" s="1"/>
  <c r="W341" i="33"/>
  <c r="CN341" i="33" s="1"/>
  <c r="V341" i="33"/>
  <c r="U341" i="33"/>
  <c r="CL341" i="33" s="1"/>
  <c r="T341" i="33"/>
  <c r="L341" i="33"/>
  <c r="CP340" i="33"/>
  <c r="CL340" i="33"/>
  <c r="BR340" i="33"/>
  <c r="DT340" i="33" s="1"/>
  <c r="BP340" i="33"/>
  <c r="DR340" i="33" s="1"/>
  <c r="BO340" i="33"/>
  <c r="BN340" i="33"/>
  <c r="DP340" i="33" s="1"/>
  <c r="BK340" i="33"/>
  <c r="BG340" i="33"/>
  <c r="AX340" i="33"/>
  <c r="AZ340" i="33" s="1"/>
  <c r="AW340" i="33"/>
  <c r="DF340" i="33" s="1"/>
  <c r="AV340" i="33"/>
  <c r="DE340" i="33" s="1"/>
  <c r="AU340" i="33"/>
  <c r="DD340" i="33" s="1"/>
  <c r="AT340" i="33"/>
  <c r="AY340" i="33" s="1"/>
  <c r="AS340" i="33"/>
  <c r="DB340" i="33" s="1"/>
  <c r="AR340" i="33"/>
  <c r="AK340" i="33"/>
  <c r="AA340" i="33"/>
  <c r="CR340" i="33" s="1"/>
  <c r="Z340" i="33"/>
  <c r="CQ340" i="33" s="1"/>
  <c r="Y340" i="33"/>
  <c r="X340" i="33"/>
  <c r="CO340" i="33" s="1"/>
  <c r="W340" i="33"/>
  <c r="CN340" i="33" s="1"/>
  <c r="V340" i="33"/>
  <c r="CM340" i="33" s="1"/>
  <c r="U340" i="33"/>
  <c r="T340" i="33"/>
  <c r="L340" i="33"/>
  <c r="DR339" i="33"/>
  <c r="DB339" i="33"/>
  <c r="CO339" i="33"/>
  <c r="BR339" i="33"/>
  <c r="DT339" i="33" s="1"/>
  <c r="BP339" i="33"/>
  <c r="BO339" i="33"/>
  <c r="DQ339" i="33" s="1"/>
  <c r="BN339" i="33"/>
  <c r="DP339" i="33" s="1"/>
  <c r="BK339" i="33"/>
  <c r="BQ339" i="33" s="1"/>
  <c r="DS339" i="33" s="1"/>
  <c r="BG339" i="33"/>
  <c r="AX339" i="33"/>
  <c r="AW339" i="33"/>
  <c r="DF339" i="33" s="1"/>
  <c r="AV339" i="33"/>
  <c r="DE339" i="33" s="1"/>
  <c r="AU339" i="33"/>
  <c r="DD339" i="33" s="1"/>
  <c r="AT339" i="33"/>
  <c r="AS339" i="33"/>
  <c r="AR339" i="33"/>
  <c r="AK339" i="33"/>
  <c r="AA339" i="33"/>
  <c r="CR339" i="33" s="1"/>
  <c r="Z339" i="33"/>
  <c r="CQ339" i="33" s="1"/>
  <c r="Y339" i="33"/>
  <c r="CP339" i="33" s="1"/>
  <c r="X339" i="33"/>
  <c r="W339" i="33"/>
  <c r="CN339" i="33" s="1"/>
  <c r="V339" i="33"/>
  <c r="CM339" i="33" s="1"/>
  <c r="U339" i="33"/>
  <c r="CL339" i="33" s="1"/>
  <c r="T339" i="33"/>
  <c r="L339" i="33"/>
  <c r="DQ338" i="33"/>
  <c r="CR338" i="33"/>
  <c r="CN338" i="33"/>
  <c r="BR338" i="33"/>
  <c r="DT338" i="33" s="1"/>
  <c r="BP338" i="33"/>
  <c r="DR338" i="33" s="1"/>
  <c r="BO338" i="33"/>
  <c r="BS338" i="33" s="1"/>
  <c r="BN338" i="33"/>
  <c r="DP338" i="33" s="1"/>
  <c r="BK338" i="33"/>
  <c r="BQ338" i="33" s="1"/>
  <c r="DS338" i="33" s="1"/>
  <c r="BG338" i="33"/>
  <c r="AZ338" i="33"/>
  <c r="AX338" i="33"/>
  <c r="DG338" i="33" s="1"/>
  <c r="AW338" i="33"/>
  <c r="DF338" i="33" s="1"/>
  <c r="AV338" i="33"/>
  <c r="DE338" i="33" s="1"/>
  <c r="AU338" i="33"/>
  <c r="DD338" i="33" s="1"/>
  <c r="AT338" i="33"/>
  <c r="AS338" i="33"/>
  <c r="DB338" i="33" s="1"/>
  <c r="AR338" i="33"/>
  <c r="AK338" i="33"/>
  <c r="AA338" i="33"/>
  <c r="Z338" i="33"/>
  <c r="CQ338" i="33" s="1"/>
  <c r="Y338" i="33"/>
  <c r="CP338" i="33" s="1"/>
  <c r="X338" i="33"/>
  <c r="CO338" i="33" s="1"/>
  <c r="W338" i="33"/>
  <c r="V338" i="33"/>
  <c r="U338" i="33"/>
  <c r="CL338" i="33" s="1"/>
  <c r="T338" i="33"/>
  <c r="L338" i="33"/>
  <c r="DT337" i="33"/>
  <c r="DP337" i="33"/>
  <c r="DD337" i="33"/>
  <c r="CQ337" i="33"/>
  <c r="CM337" i="33"/>
  <c r="BR337" i="33"/>
  <c r="BQ337" i="33"/>
  <c r="DS337" i="33" s="1"/>
  <c r="BP337" i="33"/>
  <c r="DR337" i="33" s="1"/>
  <c r="BO337" i="33"/>
  <c r="BN337" i="33"/>
  <c r="BM337" i="33"/>
  <c r="BK337" i="33"/>
  <c r="BG337" i="33"/>
  <c r="AX337" i="33"/>
  <c r="DG337" i="33" s="1"/>
  <c r="AW337" i="33"/>
  <c r="DF337" i="33" s="1"/>
  <c r="AV337" i="33"/>
  <c r="DE337" i="33" s="1"/>
  <c r="AU337" i="33"/>
  <c r="AY337" i="33" s="1"/>
  <c r="AT337" i="33"/>
  <c r="DC337" i="33" s="1"/>
  <c r="AS337" i="33"/>
  <c r="DB337" i="33" s="1"/>
  <c r="AR337" i="33"/>
  <c r="AK337" i="33"/>
  <c r="AA337" i="33"/>
  <c r="CR337" i="33" s="1"/>
  <c r="Z337" i="33"/>
  <c r="Y337" i="33"/>
  <c r="CP337" i="33" s="1"/>
  <c r="X337" i="33"/>
  <c r="W337" i="33"/>
  <c r="CN337" i="33" s="1"/>
  <c r="V337" i="33"/>
  <c r="U337" i="33"/>
  <c r="CL337" i="33" s="1"/>
  <c r="T337" i="33"/>
  <c r="L337" i="33"/>
  <c r="CP336" i="33"/>
  <c r="CL336" i="33"/>
  <c r="BR336" i="33"/>
  <c r="DT336" i="33" s="1"/>
  <c r="BP336" i="33"/>
  <c r="DR336" i="33" s="1"/>
  <c r="BO336" i="33"/>
  <c r="BN336" i="33"/>
  <c r="DP336" i="33" s="1"/>
  <c r="BK336" i="33"/>
  <c r="BG336" i="33"/>
  <c r="AX336" i="33"/>
  <c r="AZ336" i="33" s="1"/>
  <c r="AW336" i="33"/>
  <c r="DF336" i="33" s="1"/>
  <c r="AV336" i="33"/>
  <c r="DE336" i="33" s="1"/>
  <c r="AU336" i="33"/>
  <c r="DD336" i="33" s="1"/>
  <c r="AT336" i="33"/>
  <c r="AY336" i="33" s="1"/>
  <c r="AS336" i="33"/>
  <c r="DB336" i="33" s="1"/>
  <c r="AR336" i="33"/>
  <c r="AK336" i="33"/>
  <c r="AA336" i="33"/>
  <c r="CR336" i="33" s="1"/>
  <c r="Z336" i="33"/>
  <c r="CQ336" i="33" s="1"/>
  <c r="Y336" i="33"/>
  <c r="X336" i="33"/>
  <c r="CO336" i="33" s="1"/>
  <c r="W336" i="33"/>
  <c r="CN336" i="33" s="1"/>
  <c r="V336" i="33"/>
  <c r="CM336" i="33" s="1"/>
  <c r="U336" i="33"/>
  <c r="T336" i="33"/>
  <c r="L336" i="33"/>
  <c r="DR335" i="33"/>
  <c r="DB335" i="33"/>
  <c r="CO335" i="33"/>
  <c r="BS335" i="33"/>
  <c r="BR335" i="33"/>
  <c r="DT335" i="33" s="1"/>
  <c r="BP335" i="33"/>
  <c r="BO335" i="33"/>
  <c r="DQ335" i="33" s="1"/>
  <c r="BN335" i="33"/>
  <c r="DP335" i="33" s="1"/>
  <c r="BK335" i="33"/>
  <c r="BQ335" i="33" s="1"/>
  <c r="DS335" i="33" s="1"/>
  <c r="BG335" i="33"/>
  <c r="AX335" i="33"/>
  <c r="AW335" i="33"/>
  <c r="DF335" i="33" s="1"/>
  <c r="AV335" i="33"/>
  <c r="DE335" i="33" s="1"/>
  <c r="AU335" i="33"/>
  <c r="DD335" i="33" s="1"/>
  <c r="AT335" i="33"/>
  <c r="AS335" i="33"/>
  <c r="AR335" i="33"/>
  <c r="AK335" i="33"/>
  <c r="AA335" i="33"/>
  <c r="CR335" i="33" s="1"/>
  <c r="Z335" i="33"/>
  <c r="CQ335" i="33" s="1"/>
  <c r="Y335" i="33"/>
  <c r="CP335" i="33" s="1"/>
  <c r="X335" i="33"/>
  <c r="W335" i="33"/>
  <c r="CN335" i="33" s="1"/>
  <c r="V335" i="33"/>
  <c r="CM335" i="33" s="1"/>
  <c r="U335" i="33"/>
  <c r="CL335" i="33" s="1"/>
  <c r="T335" i="33"/>
  <c r="L335" i="33"/>
  <c r="DQ334" i="33"/>
  <c r="DE334" i="33"/>
  <c r="CR334" i="33"/>
  <c r="CN334" i="33"/>
  <c r="BR334" i="33"/>
  <c r="DT334" i="33" s="1"/>
  <c r="BQ334" i="33"/>
  <c r="DS334" i="33" s="1"/>
  <c r="BP334" i="33"/>
  <c r="DR334" i="33" s="1"/>
  <c r="BO334" i="33"/>
  <c r="BN334" i="33"/>
  <c r="DP334" i="33" s="1"/>
  <c r="BM334" i="33"/>
  <c r="BK334" i="33"/>
  <c r="BG334" i="33"/>
  <c r="AZ334" i="33"/>
  <c r="AX334" i="33"/>
  <c r="DG334" i="33" s="1"/>
  <c r="AW334" i="33"/>
  <c r="DF334" i="33" s="1"/>
  <c r="AV334" i="33"/>
  <c r="AU334" i="33"/>
  <c r="DD334" i="33" s="1"/>
  <c r="AT334" i="33"/>
  <c r="AY334" i="33" s="1"/>
  <c r="AS334" i="33"/>
  <c r="DB334" i="33" s="1"/>
  <c r="AR334" i="33"/>
  <c r="AK334" i="33"/>
  <c r="AA334" i="33"/>
  <c r="Z334" i="33"/>
  <c r="CQ334" i="33" s="1"/>
  <c r="Y334" i="33"/>
  <c r="CP334" i="33" s="1"/>
  <c r="X334" i="33"/>
  <c r="CO334" i="33" s="1"/>
  <c r="W334" i="33"/>
  <c r="V334" i="33"/>
  <c r="U334" i="33"/>
  <c r="CL334" i="33" s="1"/>
  <c r="T334" i="33"/>
  <c r="L334" i="33"/>
  <c r="DP333" i="33"/>
  <c r="DD333" i="33"/>
  <c r="DB333" i="33"/>
  <c r="CQ333" i="33"/>
  <c r="CM333" i="33"/>
  <c r="BR333" i="33"/>
  <c r="DT333" i="33" s="1"/>
  <c r="BP333" i="33"/>
  <c r="DR333" i="33" s="1"/>
  <c r="BO333" i="33"/>
  <c r="BK333" i="33"/>
  <c r="BM333" i="33" s="1"/>
  <c r="BG333" i="33"/>
  <c r="AX333" i="33"/>
  <c r="AV333" i="33"/>
  <c r="DE333" i="33" s="1"/>
  <c r="AU333" i="33"/>
  <c r="AT333" i="33"/>
  <c r="AR333" i="33"/>
  <c r="AP333" i="33"/>
  <c r="AW333" i="33" s="1"/>
  <c r="DF333" i="33" s="1"/>
  <c r="AK333" i="33"/>
  <c r="AA333" i="33"/>
  <c r="CR333" i="33" s="1"/>
  <c r="Y333" i="33"/>
  <c r="CP333" i="33" s="1"/>
  <c r="X333" i="33"/>
  <c r="CO333" i="33" s="1"/>
  <c r="W333" i="33"/>
  <c r="CN333" i="33" s="1"/>
  <c r="V333" i="33"/>
  <c r="U333" i="33"/>
  <c r="CL333" i="33" s="1"/>
  <c r="T333" i="33"/>
  <c r="R333" i="33"/>
  <c r="Z333" i="33" s="1"/>
  <c r="L333" i="33"/>
  <c r="DS332" i="33"/>
  <c r="DP332" i="33"/>
  <c r="DG332" i="33"/>
  <c r="DD332" i="33"/>
  <c r="DC332" i="33"/>
  <c r="DB332" i="33"/>
  <c r="CP332" i="33"/>
  <c r="CL332" i="33"/>
  <c r="BR332" i="33"/>
  <c r="DT332" i="33" s="1"/>
  <c r="BQ332" i="33"/>
  <c r="BP332" i="33"/>
  <c r="DR332" i="33" s="1"/>
  <c r="BO332" i="33"/>
  <c r="BS332" i="33" s="1"/>
  <c r="BM332" i="33"/>
  <c r="BG332" i="33"/>
  <c r="AX332" i="33"/>
  <c r="AV332" i="33"/>
  <c r="DE332" i="33" s="1"/>
  <c r="AU332" i="33"/>
  <c r="AT332" i="33"/>
  <c r="AP332" i="33"/>
  <c r="AK332" i="33"/>
  <c r="AA332" i="33"/>
  <c r="CR332" i="33" s="1"/>
  <c r="Z332" i="33"/>
  <c r="CQ332" i="33" s="1"/>
  <c r="Y332" i="33"/>
  <c r="X332" i="33"/>
  <c r="CO332" i="33" s="1"/>
  <c r="W332" i="33"/>
  <c r="CN332" i="33" s="1"/>
  <c r="V332" i="33"/>
  <c r="U332" i="33"/>
  <c r="R332" i="33"/>
  <c r="T332" i="33" s="1"/>
  <c r="L332" i="33"/>
  <c r="DQ331" i="33"/>
  <c r="CR331" i="33"/>
  <c r="CN331" i="33"/>
  <c r="BR331" i="33"/>
  <c r="DT331" i="33" s="1"/>
  <c r="BP331" i="33"/>
  <c r="DR331" i="33" s="1"/>
  <c r="BO331" i="33"/>
  <c r="BN331" i="33"/>
  <c r="DP331" i="33" s="1"/>
  <c r="BK331" i="33"/>
  <c r="BQ331" i="33" s="1"/>
  <c r="DS331" i="33" s="1"/>
  <c r="BG331" i="33"/>
  <c r="AZ331" i="33"/>
  <c r="AX331" i="33"/>
  <c r="DG331" i="33" s="1"/>
  <c r="AW331" i="33"/>
  <c r="DF331" i="33" s="1"/>
  <c r="AV331" i="33"/>
  <c r="DE331" i="33" s="1"/>
  <c r="AU331" i="33"/>
  <c r="DD331" i="33" s="1"/>
  <c r="AT331" i="33"/>
  <c r="AS331" i="33"/>
  <c r="DB331" i="33" s="1"/>
  <c r="AR331" i="33"/>
  <c r="AK331" i="33"/>
  <c r="AA331" i="33"/>
  <c r="Z331" i="33"/>
  <c r="CQ331" i="33" s="1"/>
  <c r="Y331" i="33"/>
  <c r="CP331" i="33" s="1"/>
  <c r="X331" i="33"/>
  <c r="CO331" i="33" s="1"/>
  <c r="W331" i="33"/>
  <c r="V331" i="33"/>
  <c r="U331" i="33"/>
  <c r="CL331" i="33" s="1"/>
  <c r="T331" i="33"/>
  <c r="L331" i="33"/>
  <c r="DT330" i="33"/>
  <c r="CM330" i="33"/>
  <c r="BR330" i="33"/>
  <c r="BP330" i="33"/>
  <c r="DR330" i="33" s="1"/>
  <c r="BO330" i="33"/>
  <c r="BN330" i="33"/>
  <c r="DP330" i="33" s="1"/>
  <c r="BK330" i="33"/>
  <c r="BQ330" i="33" s="1"/>
  <c r="DS330" i="33" s="1"/>
  <c r="BG330" i="33"/>
  <c r="AZ330" i="33"/>
  <c r="AX330" i="33"/>
  <c r="DG330" i="33" s="1"/>
  <c r="AW330" i="33"/>
  <c r="DF330" i="33" s="1"/>
  <c r="AV330" i="33"/>
  <c r="DE330" i="33" s="1"/>
  <c r="AU330" i="33"/>
  <c r="DD330" i="33" s="1"/>
  <c r="AT330" i="33"/>
  <c r="DC330" i="33" s="1"/>
  <c r="AS330" i="33"/>
  <c r="DB330" i="33" s="1"/>
  <c r="AR330" i="33"/>
  <c r="AP330" i="33"/>
  <c r="AK330" i="33"/>
  <c r="AA330" i="33"/>
  <c r="CR330" i="33" s="1"/>
  <c r="Y330" i="33"/>
  <c r="CP330" i="33" s="1"/>
  <c r="X330" i="33"/>
  <c r="CO330" i="33" s="1"/>
  <c r="W330" i="33"/>
  <c r="CN330" i="33" s="1"/>
  <c r="V330" i="33"/>
  <c r="U330" i="33"/>
  <c r="CL330" i="33" s="1"/>
  <c r="R330" i="33"/>
  <c r="T330" i="33" s="1"/>
  <c r="L330" i="33"/>
  <c r="DT329" i="33"/>
  <c r="DR329" i="33"/>
  <c r="DP329" i="33"/>
  <c r="BR329" i="33"/>
  <c r="BQ329" i="33"/>
  <c r="DS329" i="33" s="1"/>
  <c r="BP329" i="33"/>
  <c r="BO329" i="33"/>
  <c r="BS329" i="33" s="1"/>
  <c r="BN329" i="33"/>
  <c r="BM329" i="33"/>
  <c r="BK329" i="33"/>
  <c r="BG329" i="33"/>
  <c r="AX329" i="33"/>
  <c r="DG329" i="33" s="1"/>
  <c r="AW329" i="33"/>
  <c r="DF329" i="33" s="1"/>
  <c r="AV329" i="33"/>
  <c r="DE329" i="33" s="1"/>
  <c r="AU329" i="33"/>
  <c r="DD329" i="33" s="1"/>
  <c r="AT329" i="33"/>
  <c r="DC329" i="33" s="1"/>
  <c r="AS329" i="33"/>
  <c r="DB329" i="33" s="1"/>
  <c r="AP329" i="33"/>
  <c r="AR329" i="33" s="1"/>
  <c r="AK329" i="33"/>
  <c r="AA329" i="33"/>
  <c r="CR329" i="33" s="1"/>
  <c r="Z329" i="33"/>
  <c r="CQ329" i="33" s="1"/>
  <c r="Y329" i="33"/>
  <c r="CP329" i="33" s="1"/>
  <c r="X329" i="33"/>
  <c r="CO329" i="33" s="1"/>
  <c r="W329" i="33"/>
  <c r="CN329" i="33" s="1"/>
  <c r="V329" i="33"/>
  <c r="CM329" i="33" s="1"/>
  <c r="U329" i="33"/>
  <c r="CL329" i="33" s="1"/>
  <c r="T329" i="33"/>
  <c r="R329" i="33"/>
  <c r="L329" i="33"/>
  <c r="DQ328" i="33"/>
  <c r="BR328" i="33"/>
  <c r="DT328" i="33" s="1"/>
  <c r="BP328" i="33"/>
  <c r="DR328" i="33" s="1"/>
  <c r="BO328" i="33"/>
  <c r="BN328" i="33"/>
  <c r="DP328" i="33" s="1"/>
  <c r="BK328" i="33"/>
  <c r="BQ328" i="33" s="1"/>
  <c r="BG328" i="33"/>
  <c r="AX328" i="33"/>
  <c r="AV328" i="33"/>
  <c r="DE328" i="33" s="1"/>
  <c r="AU328" i="33"/>
  <c r="DD328" i="33" s="1"/>
  <c r="AT328" i="33"/>
  <c r="AS328" i="33"/>
  <c r="DB328" i="33" s="1"/>
  <c r="AR328" i="33"/>
  <c r="AP328" i="33"/>
  <c r="AW328" i="33" s="1"/>
  <c r="AK328" i="33"/>
  <c r="AA328" i="33"/>
  <c r="CR328" i="33" s="1"/>
  <c r="Y328" i="33"/>
  <c r="CP328" i="33" s="1"/>
  <c r="X328" i="33"/>
  <c r="CO328" i="33" s="1"/>
  <c r="W328" i="33"/>
  <c r="CN328" i="33" s="1"/>
  <c r="V328" i="33"/>
  <c r="CM328" i="33" s="1"/>
  <c r="U328" i="33"/>
  <c r="CL328" i="33" s="1"/>
  <c r="T328" i="33"/>
  <c r="R328" i="33"/>
  <c r="Z328" i="33" s="1"/>
  <c r="L328" i="33"/>
  <c r="BR327" i="33"/>
  <c r="DT327" i="33" s="1"/>
  <c r="BQ327" i="33"/>
  <c r="DS327" i="33" s="1"/>
  <c r="BP327" i="33"/>
  <c r="DR327" i="33" s="1"/>
  <c r="BO327" i="33"/>
  <c r="BS327" i="33" s="1"/>
  <c r="BN327" i="33"/>
  <c r="DP327" i="33" s="1"/>
  <c r="BM327" i="33"/>
  <c r="BG327" i="33"/>
  <c r="AZ327" i="33"/>
  <c r="AX327" i="33"/>
  <c r="DG327" i="33" s="1"/>
  <c r="AW327" i="33"/>
  <c r="DF327" i="33" s="1"/>
  <c r="AV327" i="33"/>
  <c r="DE327" i="33" s="1"/>
  <c r="AU327" i="33"/>
  <c r="DD327" i="33" s="1"/>
  <c r="AT327" i="33"/>
  <c r="AY327" i="33" s="1"/>
  <c r="AS327" i="33"/>
  <c r="DB327" i="33" s="1"/>
  <c r="AR327" i="33"/>
  <c r="AK327" i="33"/>
  <c r="AA327" i="33"/>
  <c r="CR327" i="33" s="1"/>
  <c r="Z327" i="33"/>
  <c r="CQ327" i="33" s="1"/>
  <c r="Y327" i="33"/>
  <c r="CP327" i="33" s="1"/>
  <c r="X327" i="33"/>
  <c r="CO327" i="33" s="1"/>
  <c r="W327" i="33"/>
  <c r="CN327" i="33" s="1"/>
  <c r="V327" i="33"/>
  <c r="CM327" i="33" s="1"/>
  <c r="U327" i="33"/>
  <c r="CL327" i="33" s="1"/>
  <c r="T327" i="33"/>
  <c r="L327" i="33"/>
  <c r="BR326" i="33"/>
  <c r="DT326" i="33" s="1"/>
  <c r="BP326" i="33"/>
  <c r="DR326" i="33" s="1"/>
  <c r="BO326" i="33"/>
  <c r="BN326" i="33"/>
  <c r="DP326" i="33" s="1"/>
  <c r="BL326" i="33"/>
  <c r="BK326" i="33"/>
  <c r="BJ326" i="33"/>
  <c r="BI326" i="33"/>
  <c r="BM326" i="33" s="1"/>
  <c r="BH326" i="33"/>
  <c r="AX326" i="33"/>
  <c r="DG326" i="33" s="1"/>
  <c r="AV326" i="33"/>
  <c r="DE326" i="33" s="1"/>
  <c r="AU326" i="33"/>
  <c r="DD326" i="33" s="1"/>
  <c r="AT326" i="33"/>
  <c r="AS326" i="33"/>
  <c r="DB326" i="33" s="1"/>
  <c r="AQ326" i="33"/>
  <c r="AP326" i="33"/>
  <c r="AO326" i="33"/>
  <c r="AN326" i="33"/>
  <c r="AR326" i="33" s="1"/>
  <c r="AM326" i="33"/>
  <c r="AL326" i="33"/>
  <c r="AK326" i="33"/>
  <c r="AA326" i="33"/>
  <c r="CR326" i="33" s="1"/>
  <c r="Y326" i="33"/>
  <c r="CP326" i="33" s="1"/>
  <c r="X326" i="33"/>
  <c r="CO326" i="33" s="1"/>
  <c r="W326" i="33"/>
  <c r="CN326" i="33" s="1"/>
  <c r="V326" i="33"/>
  <c r="CM326" i="33" s="1"/>
  <c r="U326" i="33"/>
  <c r="CL326" i="33" s="1"/>
  <c r="S326" i="33"/>
  <c r="R326" i="33"/>
  <c r="Q326" i="33"/>
  <c r="P326" i="33"/>
  <c r="O326" i="33"/>
  <c r="N326" i="33"/>
  <c r="T326" i="33" s="1"/>
  <c r="M326" i="33"/>
  <c r="L326" i="33"/>
  <c r="BR325" i="33"/>
  <c r="DT325" i="33" s="1"/>
  <c r="BQ325" i="33"/>
  <c r="DS325" i="33" s="1"/>
  <c r="BP325" i="33"/>
  <c r="DR325" i="33" s="1"/>
  <c r="BO325" i="33"/>
  <c r="BS325" i="33" s="1"/>
  <c r="BN325" i="33"/>
  <c r="DP325" i="33" s="1"/>
  <c r="BM325" i="33"/>
  <c r="BG325" i="33"/>
  <c r="AX325" i="33"/>
  <c r="DG325" i="33" s="1"/>
  <c r="AW325" i="33"/>
  <c r="DF325" i="33" s="1"/>
  <c r="AV325" i="33"/>
  <c r="DE325" i="33" s="1"/>
  <c r="AU325" i="33"/>
  <c r="DD325" i="33" s="1"/>
  <c r="AT325" i="33"/>
  <c r="DC325" i="33" s="1"/>
  <c r="AS325" i="33"/>
  <c r="DB325" i="33" s="1"/>
  <c r="AR325" i="33"/>
  <c r="AK325" i="33"/>
  <c r="AA325" i="33"/>
  <c r="CR325" i="33" s="1"/>
  <c r="Z325" i="33"/>
  <c r="CQ325" i="33" s="1"/>
  <c r="Y325" i="33"/>
  <c r="CP325" i="33" s="1"/>
  <c r="X325" i="33"/>
  <c r="AB325" i="33" s="1"/>
  <c r="W325" i="33"/>
  <c r="CN325" i="33" s="1"/>
  <c r="V325" i="33"/>
  <c r="CM325" i="33" s="1"/>
  <c r="U325" i="33"/>
  <c r="CL325" i="33" s="1"/>
  <c r="T325" i="33"/>
  <c r="L325" i="33"/>
  <c r="BR324" i="33"/>
  <c r="DT324" i="33" s="1"/>
  <c r="BQ324" i="33"/>
  <c r="DS324" i="33" s="1"/>
  <c r="BP324" i="33"/>
  <c r="DR324" i="33" s="1"/>
  <c r="BO324" i="33"/>
  <c r="BS324" i="33" s="1"/>
  <c r="BN324" i="33"/>
  <c r="DP324" i="33" s="1"/>
  <c r="BM324" i="33"/>
  <c r="BG324" i="33"/>
  <c r="AX324" i="33"/>
  <c r="AZ324" i="33" s="1"/>
  <c r="AW324" i="33"/>
  <c r="DF324" i="33" s="1"/>
  <c r="AV324" i="33"/>
  <c r="DE324" i="33" s="1"/>
  <c r="AU324" i="33"/>
  <c r="DD324" i="33" s="1"/>
  <c r="AT324" i="33"/>
  <c r="AY324" i="33" s="1"/>
  <c r="AS324" i="33"/>
  <c r="DB324" i="33" s="1"/>
  <c r="AR324" i="33"/>
  <c r="AK324" i="33"/>
  <c r="AA324" i="33"/>
  <c r="CR324" i="33" s="1"/>
  <c r="Z324" i="33"/>
  <c r="CQ324" i="33" s="1"/>
  <c r="Y324" i="33"/>
  <c r="CP324" i="33" s="1"/>
  <c r="X324" i="33"/>
  <c r="CO324" i="33" s="1"/>
  <c r="W324" i="33"/>
  <c r="CN324" i="33" s="1"/>
  <c r="V324" i="33"/>
  <c r="CM324" i="33" s="1"/>
  <c r="U324" i="33"/>
  <c r="CL324" i="33" s="1"/>
  <c r="T324" i="33"/>
  <c r="L324" i="33"/>
  <c r="BR323" i="33"/>
  <c r="DT323" i="33" s="1"/>
  <c r="BQ323" i="33"/>
  <c r="DS323" i="33" s="1"/>
  <c r="BP323" i="33"/>
  <c r="DR323" i="33" s="1"/>
  <c r="BO323" i="33"/>
  <c r="BS323" i="33" s="1"/>
  <c r="BN323" i="33"/>
  <c r="DP323" i="33" s="1"/>
  <c r="BM323" i="33"/>
  <c r="BG323" i="33"/>
  <c r="AX323" i="33"/>
  <c r="DG323" i="33" s="1"/>
  <c r="AW323" i="33"/>
  <c r="DF323" i="33" s="1"/>
  <c r="AV323" i="33"/>
  <c r="DE323" i="33" s="1"/>
  <c r="AU323" i="33"/>
  <c r="DD323" i="33" s="1"/>
  <c r="AT323" i="33"/>
  <c r="DC323" i="33" s="1"/>
  <c r="AS323" i="33"/>
  <c r="DB323" i="33" s="1"/>
  <c r="AR323" i="33"/>
  <c r="AK323" i="33"/>
  <c r="AA323" i="33"/>
  <c r="CR323" i="33" s="1"/>
  <c r="Z323" i="33"/>
  <c r="CQ323" i="33" s="1"/>
  <c r="Y323" i="33"/>
  <c r="CP323" i="33" s="1"/>
  <c r="X323" i="33"/>
  <c r="CO323" i="33" s="1"/>
  <c r="W323" i="33"/>
  <c r="CN323" i="33" s="1"/>
  <c r="V323" i="33"/>
  <c r="CM323" i="33" s="1"/>
  <c r="U323" i="33"/>
  <c r="CL323" i="33" s="1"/>
  <c r="T323" i="33"/>
  <c r="L323" i="33"/>
  <c r="BR322" i="33"/>
  <c r="DT322" i="33" s="1"/>
  <c r="BQ322" i="33"/>
  <c r="DS322" i="33" s="1"/>
  <c r="BP322" i="33"/>
  <c r="DR322" i="33" s="1"/>
  <c r="BO322" i="33"/>
  <c r="BS322" i="33" s="1"/>
  <c r="BN322" i="33"/>
  <c r="DP322" i="33" s="1"/>
  <c r="BM322" i="33"/>
  <c r="BG322" i="33"/>
  <c r="AX322" i="33"/>
  <c r="AZ322" i="33" s="1"/>
  <c r="AW322" i="33"/>
  <c r="DF322" i="33" s="1"/>
  <c r="AV322" i="33"/>
  <c r="DE322" i="33" s="1"/>
  <c r="AU322" i="33"/>
  <c r="DD322" i="33" s="1"/>
  <c r="AT322" i="33"/>
  <c r="AY322" i="33" s="1"/>
  <c r="AS322" i="33"/>
  <c r="DB322" i="33" s="1"/>
  <c r="AR322" i="33"/>
  <c r="AK322" i="33"/>
  <c r="AA322" i="33"/>
  <c r="CR322" i="33" s="1"/>
  <c r="Z322" i="33"/>
  <c r="CQ322" i="33" s="1"/>
  <c r="Y322" i="33"/>
  <c r="CP322" i="33" s="1"/>
  <c r="X322" i="33"/>
  <c r="CO322" i="33" s="1"/>
  <c r="W322" i="33"/>
  <c r="CN322" i="33" s="1"/>
  <c r="V322" i="33"/>
  <c r="CM322" i="33" s="1"/>
  <c r="U322" i="33"/>
  <c r="CL322" i="33" s="1"/>
  <c r="T322" i="33"/>
  <c r="L322" i="33"/>
  <c r="BR321" i="33"/>
  <c r="DT321" i="33" s="1"/>
  <c r="BQ321" i="33"/>
  <c r="DS321" i="33" s="1"/>
  <c r="BP321" i="33"/>
  <c r="DR321" i="33" s="1"/>
  <c r="BO321" i="33"/>
  <c r="BS321" i="33" s="1"/>
  <c r="BN321" i="33"/>
  <c r="DP321" i="33" s="1"/>
  <c r="BM321" i="33"/>
  <c r="BG321" i="33"/>
  <c r="AX321" i="33"/>
  <c r="DG321" i="33" s="1"/>
  <c r="AW321" i="33"/>
  <c r="DF321" i="33" s="1"/>
  <c r="AV321" i="33"/>
  <c r="DE321" i="33" s="1"/>
  <c r="AU321" i="33"/>
  <c r="DD321" i="33" s="1"/>
  <c r="AT321" i="33"/>
  <c r="DC321" i="33" s="1"/>
  <c r="AS321" i="33"/>
  <c r="DB321" i="33" s="1"/>
  <c r="AR321" i="33"/>
  <c r="AK321" i="33"/>
  <c r="AA321" i="33"/>
  <c r="CR321" i="33" s="1"/>
  <c r="Z321" i="33"/>
  <c r="CQ321" i="33" s="1"/>
  <c r="Y321" i="33"/>
  <c r="CP321" i="33" s="1"/>
  <c r="X321" i="33"/>
  <c r="CO321" i="33" s="1"/>
  <c r="W321" i="33"/>
  <c r="CN321" i="33" s="1"/>
  <c r="V321" i="33"/>
  <c r="CM321" i="33" s="1"/>
  <c r="U321" i="33"/>
  <c r="CL321" i="33" s="1"/>
  <c r="T321" i="33"/>
  <c r="L321" i="33"/>
  <c r="BR320" i="33"/>
  <c r="DT320" i="33" s="1"/>
  <c r="BQ320" i="33"/>
  <c r="DS320" i="33" s="1"/>
  <c r="BP320" i="33"/>
  <c r="DR320" i="33" s="1"/>
  <c r="BO320" i="33"/>
  <c r="BS320" i="33" s="1"/>
  <c r="BN320" i="33"/>
  <c r="DP320" i="33" s="1"/>
  <c r="BM320" i="33"/>
  <c r="BG320" i="33"/>
  <c r="AX320" i="33"/>
  <c r="AZ320" i="33" s="1"/>
  <c r="AW320" i="33"/>
  <c r="DF320" i="33" s="1"/>
  <c r="AV320" i="33"/>
  <c r="DE320" i="33" s="1"/>
  <c r="AU320" i="33"/>
  <c r="AY320" i="33" s="1"/>
  <c r="AT320" i="33"/>
  <c r="DC320" i="33" s="1"/>
  <c r="AS320" i="33"/>
  <c r="DB320" i="33" s="1"/>
  <c r="AR320" i="33"/>
  <c r="AK320" i="33"/>
  <c r="AA320" i="33"/>
  <c r="CR320" i="33" s="1"/>
  <c r="Z320" i="33"/>
  <c r="CQ320" i="33" s="1"/>
  <c r="Y320" i="33"/>
  <c r="CP320" i="33" s="1"/>
  <c r="X320" i="33"/>
  <c r="CO320" i="33" s="1"/>
  <c r="W320" i="33"/>
  <c r="CN320" i="33" s="1"/>
  <c r="V320" i="33"/>
  <c r="CM320" i="33" s="1"/>
  <c r="U320" i="33"/>
  <c r="CL320" i="33" s="1"/>
  <c r="T320" i="33"/>
  <c r="L320" i="33"/>
  <c r="BR319" i="33"/>
  <c r="DT319" i="33" s="1"/>
  <c r="BQ319" i="33"/>
  <c r="DS319" i="33" s="1"/>
  <c r="BP319" i="33"/>
  <c r="DR319" i="33" s="1"/>
  <c r="BO319" i="33"/>
  <c r="BS319" i="33" s="1"/>
  <c r="BN319" i="33"/>
  <c r="DP319" i="33" s="1"/>
  <c r="BM319" i="33"/>
  <c r="BG319" i="33"/>
  <c r="AX319" i="33"/>
  <c r="DG319" i="33" s="1"/>
  <c r="AW319" i="33"/>
  <c r="DF319" i="33" s="1"/>
  <c r="AV319" i="33"/>
  <c r="DE319" i="33" s="1"/>
  <c r="AU319" i="33"/>
  <c r="DD319" i="33" s="1"/>
  <c r="AT319" i="33"/>
  <c r="DC319" i="33" s="1"/>
  <c r="AS319" i="33"/>
  <c r="DB319" i="33" s="1"/>
  <c r="AR319" i="33"/>
  <c r="AK319" i="33"/>
  <c r="AA319" i="33"/>
  <c r="CR319" i="33" s="1"/>
  <c r="Z319" i="33"/>
  <c r="CQ319" i="33" s="1"/>
  <c r="Y319" i="33"/>
  <c r="CP319" i="33" s="1"/>
  <c r="X319" i="33"/>
  <c r="CO319" i="33" s="1"/>
  <c r="W319" i="33"/>
  <c r="CN319" i="33" s="1"/>
  <c r="V319" i="33"/>
  <c r="CM319" i="33" s="1"/>
  <c r="U319" i="33"/>
  <c r="CL319" i="33" s="1"/>
  <c r="T319" i="33"/>
  <c r="L319" i="33"/>
  <c r="BR318" i="33"/>
  <c r="DT318" i="33" s="1"/>
  <c r="BQ318" i="33"/>
  <c r="DS318" i="33" s="1"/>
  <c r="BP318" i="33"/>
  <c r="DR318" i="33" s="1"/>
  <c r="BO318" i="33"/>
  <c r="BS318" i="33" s="1"/>
  <c r="BN318" i="33"/>
  <c r="DP318" i="33" s="1"/>
  <c r="BM318" i="33"/>
  <c r="BG318" i="33"/>
  <c r="AZ318" i="33"/>
  <c r="AX318" i="33"/>
  <c r="DG318" i="33" s="1"/>
  <c r="AW318" i="33"/>
  <c r="DF318" i="33" s="1"/>
  <c r="AV318" i="33"/>
  <c r="DE318" i="33" s="1"/>
  <c r="AU318" i="33"/>
  <c r="DD318" i="33" s="1"/>
  <c r="AT318" i="33"/>
  <c r="AY318" i="33" s="1"/>
  <c r="AS318" i="33"/>
  <c r="DB318" i="33" s="1"/>
  <c r="AR318" i="33"/>
  <c r="AK318" i="33"/>
  <c r="AA318" i="33"/>
  <c r="CR318" i="33" s="1"/>
  <c r="Z318" i="33"/>
  <c r="CQ318" i="33" s="1"/>
  <c r="Y318" i="33"/>
  <c r="CP318" i="33" s="1"/>
  <c r="X318" i="33"/>
  <c r="CO318" i="33" s="1"/>
  <c r="W318" i="33"/>
  <c r="CN318" i="33" s="1"/>
  <c r="V318" i="33"/>
  <c r="CM318" i="33" s="1"/>
  <c r="U318" i="33"/>
  <c r="CL318" i="33" s="1"/>
  <c r="T318" i="33"/>
  <c r="L318" i="33"/>
  <c r="BR317" i="33"/>
  <c r="DT317" i="33" s="1"/>
  <c r="BQ317" i="33"/>
  <c r="DS317" i="33" s="1"/>
  <c r="BP317" i="33"/>
  <c r="DR317" i="33" s="1"/>
  <c r="BO317" i="33"/>
  <c r="BS317" i="33" s="1"/>
  <c r="BN317" i="33"/>
  <c r="DP317" i="33" s="1"/>
  <c r="BM317" i="33"/>
  <c r="BG317" i="33"/>
  <c r="AX317" i="33"/>
  <c r="DG317" i="33" s="1"/>
  <c r="AW317" i="33"/>
  <c r="DF317" i="33" s="1"/>
  <c r="AV317" i="33"/>
  <c r="DE317" i="33" s="1"/>
  <c r="AU317" i="33"/>
  <c r="DD317" i="33" s="1"/>
  <c r="AT317" i="33"/>
  <c r="DC317" i="33" s="1"/>
  <c r="AS317" i="33"/>
  <c r="DB317" i="33" s="1"/>
  <c r="AR317" i="33"/>
  <c r="AK317" i="33"/>
  <c r="AA317" i="33"/>
  <c r="CR317" i="33" s="1"/>
  <c r="Z317" i="33"/>
  <c r="CQ317" i="33" s="1"/>
  <c r="Y317" i="33"/>
  <c r="CP317" i="33" s="1"/>
  <c r="X317" i="33"/>
  <c r="AB317" i="33" s="1"/>
  <c r="W317" i="33"/>
  <c r="CN317" i="33" s="1"/>
  <c r="V317" i="33"/>
  <c r="CM317" i="33" s="1"/>
  <c r="U317" i="33"/>
  <c r="CL317" i="33" s="1"/>
  <c r="T317" i="33"/>
  <c r="L317" i="33"/>
  <c r="BR316" i="33"/>
  <c r="DT316" i="33" s="1"/>
  <c r="BQ316" i="33"/>
  <c r="DS316" i="33" s="1"/>
  <c r="BP316" i="33"/>
  <c r="DR316" i="33" s="1"/>
  <c r="BO316" i="33"/>
  <c r="BS316" i="33" s="1"/>
  <c r="BN316" i="33"/>
  <c r="DP316" i="33" s="1"/>
  <c r="BM316" i="33"/>
  <c r="BG316" i="33"/>
  <c r="AX316" i="33"/>
  <c r="AZ316" i="33" s="1"/>
  <c r="AW316" i="33"/>
  <c r="DF316" i="33" s="1"/>
  <c r="AV316" i="33"/>
  <c r="DE316" i="33" s="1"/>
  <c r="AU316" i="33"/>
  <c r="DD316" i="33" s="1"/>
  <c r="AT316" i="33"/>
  <c r="AY316" i="33" s="1"/>
  <c r="AS316" i="33"/>
  <c r="DB316" i="33" s="1"/>
  <c r="AR316" i="33"/>
  <c r="AK316" i="33"/>
  <c r="AA316" i="33"/>
  <c r="CR316" i="33" s="1"/>
  <c r="Z316" i="33"/>
  <c r="CQ316" i="33" s="1"/>
  <c r="Y316" i="33"/>
  <c r="CP316" i="33" s="1"/>
  <c r="X316" i="33"/>
  <c r="CO316" i="33" s="1"/>
  <c r="W316" i="33"/>
  <c r="CN316" i="33" s="1"/>
  <c r="V316" i="33"/>
  <c r="CM316" i="33" s="1"/>
  <c r="U316" i="33"/>
  <c r="CL316" i="33" s="1"/>
  <c r="T316" i="33"/>
  <c r="L316" i="33"/>
  <c r="BR315" i="33"/>
  <c r="DT315" i="33" s="1"/>
  <c r="BQ315" i="33"/>
  <c r="DS315" i="33" s="1"/>
  <c r="BP315" i="33"/>
  <c r="DR315" i="33" s="1"/>
  <c r="BO315" i="33"/>
  <c r="BS315" i="33" s="1"/>
  <c r="BN315" i="33"/>
  <c r="DP315" i="33" s="1"/>
  <c r="BM315" i="33"/>
  <c r="BG315" i="33"/>
  <c r="AX315" i="33"/>
  <c r="DG315" i="33" s="1"/>
  <c r="AW315" i="33"/>
  <c r="DF315" i="33" s="1"/>
  <c r="AV315" i="33"/>
  <c r="DE315" i="33" s="1"/>
  <c r="AU315" i="33"/>
  <c r="DD315" i="33" s="1"/>
  <c r="AT315" i="33"/>
  <c r="DC315" i="33" s="1"/>
  <c r="AS315" i="33"/>
  <c r="DB315" i="33" s="1"/>
  <c r="AR315" i="33"/>
  <c r="AK315" i="33"/>
  <c r="AA315" i="33"/>
  <c r="CR315" i="33" s="1"/>
  <c r="Z315" i="33"/>
  <c r="CQ315" i="33" s="1"/>
  <c r="Y315" i="33"/>
  <c r="CP315" i="33" s="1"/>
  <c r="X315" i="33"/>
  <c r="CO315" i="33" s="1"/>
  <c r="W315" i="33"/>
  <c r="CN315" i="33" s="1"/>
  <c r="V315" i="33"/>
  <c r="CM315" i="33" s="1"/>
  <c r="U315" i="33"/>
  <c r="CL315" i="33" s="1"/>
  <c r="T315" i="33"/>
  <c r="L315" i="33"/>
  <c r="BR314" i="33"/>
  <c r="DT314" i="33" s="1"/>
  <c r="BQ314" i="33"/>
  <c r="DS314" i="33" s="1"/>
  <c r="BP314" i="33"/>
  <c r="DR314" i="33" s="1"/>
  <c r="BO314" i="33"/>
  <c r="BS314" i="33" s="1"/>
  <c r="BN314" i="33"/>
  <c r="DP314" i="33" s="1"/>
  <c r="BM314" i="33"/>
  <c r="BG314" i="33"/>
  <c r="AX314" i="33"/>
  <c r="AZ314" i="33" s="1"/>
  <c r="AW314" i="33"/>
  <c r="DF314" i="33" s="1"/>
  <c r="AV314" i="33"/>
  <c r="DE314" i="33" s="1"/>
  <c r="AU314" i="33"/>
  <c r="DD314" i="33" s="1"/>
  <c r="AT314" i="33"/>
  <c r="AY314" i="33" s="1"/>
  <c r="AS314" i="33"/>
  <c r="DB314" i="33" s="1"/>
  <c r="AR314" i="33"/>
  <c r="AK314" i="33"/>
  <c r="AA314" i="33"/>
  <c r="CR314" i="33" s="1"/>
  <c r="Z314" i="33"/>
  <c r="CQ314" i="33" s="1"/>
  <c r="Y314" i="33"/>
  <c r="CP314" i="33" s="1"/>
  <c r="X314" i="33"/>
  <c r="CO314" i="33" s="1"/>
  <c r="W314" i="33"/>
  <c r="CN314" i="33" s="1"/>
  <c r="V314" i="33"/>
  <c r="CM314" i="33" s="1"/>
  <c r="U314" i="33"/>
  <c r="CL314" i="33" s="1"/>
  <c r="T314" i="33"/>
  <c r="L314" i="33"/>
  <c r="BR313" i="33"/>
  <c r="DT313" i="33" s="1"/>
  <c r="BQ313" i="33"/>
  <c r="DS313" i="33" s="1"/>
  <c r="BP313" i="33"/>
  <c r="DR313" i="33" s="1"/>
  <c r="BO313" i="33"/>
  <c r="BS313" i="33" s="1"/>
  <c r="BN313" i="33"/>
  <c r="DP313" i="33" s="1"/>
  <c r="BM313" i="33"/>
  <c r="BG313" i="33"/>
  <c r="AX313" i="33"/>
  <c r="DG313" i="33" s="1"/>
  <c r="AW313" i="33"/>
  <c r="DF313" i="33" s="1"/>
  <c r="AV313" i="33"/>
  <c r="DE313" i="33" s="1"/>
  <c r="AU313" i="33"/>
  <c r="DD313" i="33" s="1"/>
  <c r="AT313" i="33"/>
  <c r="DC313" i="33" s="1"/>
  <c r="AS313" i="33"/>
  <c r="DB313" i="33" s="1"/>
  <c r="AR313" i="33"/>
  <c r="AK313" i="33"/>
  <c r="AA313" i="33"/>
  <c r="CR313" i="33" s="1"/>
  <c r="Z313" i="33"/>
  <c r="CQ313" i="33" s="1"/>
  <c r="Y313" i="33"/>
  <c r="CP313" i="33" s="1"/>
  <c r="X313" i="33"/>
  <c r="AB313" i="33" s="1"/>
  <c r="W313" i="33"/>
  <c r="CN313" i="33" s="1"/>
  <c r="V313" i="33"/>
  <c r="CM313" i="33" s="1"/>
  <c r="U313" i="33"/>
  <c r="CL313" i="33" s="1"/>
  <c r="T313" i="33"/>
  <c r="L313" i="33"/>
  <c r="BR312" i="33"/>
  <c r="DT312" i="33" s="1"/>
  <c r="BQ312" i="33"/>
  <c r="DS312" i="33" s="1"/>
  <c r="BP312" i="33"/>
  <c r="DR312" i="33" s="1"/>
  <c r="BO312" i="33"/>
  <c r="BS312" i="33" s="1"/>
  <c r="BN312" i="33"/>
  <c r="DP312" i="33" s="1"/>
  <c r="BM312" i="33"/>
  <c r="BG312" i="33"/>
  <c r="AX312" i="33"/>
  <c r="AZ312" i="33" s="1"/>
  <c r="AW312" i="33"/>
  <c r="DF312" i="33" s="1"/>
  <c r="AV312" i="33"/>
  <c r="DE312" i="33" s="1"/>
  <c r="AU312" i="33"/>
  <c r="DD312" i="33" s="1"/>
  <c r="AT312" i="33"/>
  <c r="AY312" i="33" s="1"/>
  <c r="AS312" i="33"/>
  <c r="DB312" i="33" s="1"/>
  <c r="AR312" i="33"/>
  <c r="AK312" i="33"/>
  <c r="AA312" i="33"/>
  <c r="CR312" i="33" s="1"/>
  <c r="Z312" i="33"/>
  <c r="CQ312" i="33" s="1"/>
  <c r="Y312" i="33"/>
  <c r="CP312" i="33" s="1"/>
  <c r="X312" i="33"/>
  <c r="CO312" i="33" s="1"/>
  <c r="W312" i="33"/>
  <c r="CN312" i="33" s="1"/>
  <c r="V312" i="33"/>
  <c r="CM312" i="33" s="1"/>
  <c r="U312" i="33"/>
  <c r="CL312" i="33" s="1"/>
  <c r="T312" i="33"/>
  <c r="L312" i="33"/>
  <c r="BR311" i="33"/>
  <c r="DT311" i="33" s="1"/>
  <c r="BQ311" i="33"/>
  <c r="DS311" i="33" s="1"/>
  <c r="BP311" i="33"/>
  <c r="DR311" i="33" s="1"/>
  <c r="BO311" i="33"/>
  <c r="BS311" i="33" s="1"/>
  <c r="BN311" i="33"/>
  <c r="DP311" i="33" s="1"/>
  <c r="BM311" i="33"/>
  <c r="BG311" i="33"/>
  <c r="AX311" i="33"/>
  <c r="DG311" i="33" s="1"/>
  <c r="AW311" i="33"/>
  <c r="DF311" i="33" s="1"/>
  <c r="AV311" i="33"/>
  <c r="DE311" i="33" s="1"/>
  <c r="AU311" i="33"/>
  <c r="DD311" i="33" s="1"/>
  <c r="AT311" i="33"/>
  <c r="DC311" i="33" s="1"/>
  <c r="AS311" i="33"/>
  <c r="DB311" i="33" s="1"/>
  <c r="AR311" i="33"/>
  <c r="AK311" i="33"/>
  <c r="AA311" i="33"/>
  <c r="CR311" i="33" s="1"/>
  <c r="Z311" i="33"/>
  <c r="CQ311" i="33" s="1"/>
  <c r="Y311" i="33"/>
  <c r="CP311" i="33" s="1"/>
  <c r="X311" i="33"/>
  <c r="CO311" i="33" s="1"/>
  <c r="W311" i="33"/>
  <c r="CN311" i="33" s="1"/>
  <c r="V311" i="33"/>
  <c r="CM311" i="33" s="1"/>
  <c r="U311" i="33"/>
  <c r="CL311" i="33" s="1"/>
  <c r="T311" i="33"/>
  <c r="L311" i="33"/>
  <c r="BR310" i="33"/>
  <c r="DT310" i="33" s="1"/>
  <c r="BQ310" i="33"/>
  <c r="DS310" i="33" s="1"/>
  <c r="BP310" i="33"/>
  <c r="DR310" i="33" s="1"/>
  <c r="BO310" i="33"/>
  <c r="BS310" i="33" s="1"/>
  <c r="BN310" i="33"/>
  <c r="DP310" i="33" s="1"/>
  <c r="BM310" i="33"/>
  <c r="BG310" i="33"/>
  <c r="AX310" i="33"/>
  <c r="AZ310" i="33" s="1"/>
  <c r="AW310" i="33"/>
  <c r="DF310" i="33" s="1"/>
  <c r="AV310" i="33"/>
  <c r="DE310" i="33" s="1"/>
  <c r="AU310" i="33"/>
  <c r="DD310" i="33" s="1"/>
  <c r="AT310" i="33"/>
  <c r="AY310" i="33" s="1"/>
  <c r="AS310" i="33"/>
  <c r="DB310" i="33" s="1"/>
  <c r="AR310" i="33"/>
  <c r="AK310" i="33"/>
  <c r="AA310" i="33"/>
  <c r="CR310" i="33" s="1"/>
  <c r="Z310" i="33"/>
  <c r="CQ310" i="33" s="1"/>
  <c r="Y310" i="33"/>
  <c r="CP310" i="33" s="1"/>
  <c r="X310" i="33"/>
  <c r="CO310" i="33" s="1"/>
  <c r="W310" i="33"/>
  <c r="CN310" i="33" s="1"/>
  <c r="V310" i="33"/>
  <c r="CM310" i="33" s="1"/>
  <c r="U310" i="33"/>
  <c r="CL310" i="33" s="1"/>
  <c r="T310" i="33"/>
  <c r="L310" i="33"/>
  <c r="BR309" i="33"/>
  <c r="DT309" i="33" s="1"/>
  <c r="BP309" i="33"/>
  <c r="DR309" i="33" s="1"/>
  <c r="BO309" i="33"/>
  <c r="BS309" i="33" s="1"/>
  <c r="BN309" i="33"/>
  <c r="DP309" i="33" s="1"/>
  <c r="BK309" i="33"/>
  <c r="BQ309" i="33" s="1"/>
  <c r="DS309" i="33" s="1"/>
  <c r="BG309" i="33"/>
  <c r="AX309" i="33"/>
  <c r="DG309" i="33" s="1"/>
  <c r="AV309" i="33"/>
  <c r="DE309" i="33" s="1"/>
  <c r="AU309" i="33"/>
  <c r="DD309" i="33" s="1"/>
  <c r="AT309" i="33"/>
  <c r="AY309" i="33" s="1"/>
  <c r="AS309" i="33"/>
  <c r="DB309" i="33" s="1"/>
  <c r="AR309" i="33"/>
  <c r="AP309" i="33"/>
  <c r="AW309" i="33" s="1"/>
  <c r="AK309" i="33"/>
  <c r="AA309" i="33"/>
  <c r="CR309" i="33" s="1"/>
  <c r="Y309" i="33"/>
  <c r="CP309" i="33" s="1"/>
  <c r="X309" i="33"/>
  <c r="CO309" i="33" s="1"/>
  <c r="W309" i="33"/>
  <c r="CN309" i="33" s="1"/>
  <c r="V309" i="33"/>
  <c r="CM309" i="33" s="1"/>
  <c r="U309" i="33"/>
  <c r="CL309" i="33" s="1"/>
  <c r="R309" i="33"/>
  <c r="Z309" i="33" s="1"/>
  <c r="CQ309" i="33" s="1"/>
  <c r="L309" i="33"/>
  <c r="BR308" i="33"/>
  <c r="DT308" i="33" s="1"/>
  <c r="BQ308" i="33"/>
  <c r="DS308" i="33" s="1"/>
  <c r="BP308" i="33"/>
  <c r="DR308" i="33" s="1"/>
  <c r="BO308" i="33"/>
  <c r="DQ308" i="33" s="1"/>
  <c r="BN308" i="33"/>
  <c r="DP308" i="33" s="1"/>
  <c r="BM308" i="33"/>
  <c r="BG308" i="33"/>
  <c r="AX308" i="33"/>
  <c r="DG308" i="33" s="1"/>
  <c r="AW308" i="33"/>
  <c r="DF308" i="33" s="1"/>
  <c r="AV308" i="33"/>
  <c r="DE308" i="33" s="1"/>
  <c r="AU308" i="33"/>
  <c r="DD308" i="33" s="1"/>
  <c r="AT308" i="33"/>
  <c r="AY308" i="33" s="1"/>
  <c r="AS308" i="33"/>
  <c r="DB308" i="33" s="1"/>
  <c r="AR308" i="33"/>
  <c r="AK308" i="33"/>
  <c r="AA308" i="33"/>
  <c r="CR308" i="33" s="1"/>
  <c r="Z308" i="33"/>
  <c r="CQ308" i="33" s="1"/>
  <c r="Y308" i="33"/>
  <c r="CP308" i="33" s="1"/>
  <c r="X308" i="33"/>
  <c r="CO308" i="33" s="1"/>
  <c r="W308" i="33"/>
  <c r="CN308" i="33" s="1"/>
  <c r="V308" i="33"/>
  <c r="CM308" i="33" s="1"/>
  <c r="U308" i="33"/>
  <c r="CL308" i="33" s="1"/>
  <c r="T308" i="33"/>
  <c r="L308" i="33"/>
  <c r="BR307" i="33"/>
  <c r="DT307" i="33" s="1"/>
  <c r="BQ307" i="33"/>
  <c r="DS307" i="33" s="1"/>
  <c r="BP307" i="33"/>
  <c r="DR307" i="33" s="1"/>
  <c r="BO307" i="33"/>
  <c r="BS307" i="33" s="1"/>
  <c r="BN307" i="33"/>
  <c r="DP307" i="33" s="1"/>
  <c r="BM307" i="33"/>
  <c r="BK307" i="33"/>
  <c r="BG307" i="33"/>
  <c r="AX307" i="33"/>
  <c r="DG307" i="33" s="1"/>
  <c r="AV307" i="33"/>
  <c r="DE307" i="33" s="1"/>
  <c r="AU307" i="33"/>
  <c r="DD307" i="33" s="1"/>
  <c r="AT307" i="33"/>
  <c r="DC307" i="33" s="1"/>
  <c r="AS307" i="33"/>
  <c r="DB307" i="33" s="1"/>
  <c r="AP307" i="33"/>
  <c r="AW307" i="33" s="1"/>
  <c r="DF307" i="33" s="1"/>
  <c r="AK307" i="33"/>
  <c r="AA307" i="33"/>
  <c r="CR307" i="33" s="1"/>
  <c r="Y307" i="33"/>
  <c r="CP307" i="33" s="1"/>
  <c r="X307" i="33"/>
  <c r="CO307" i="33" s="1"/>
  <c r="W307" i="33"/>
  <c r="CN307" i="33" s="1"/>
  <c r="V307" i="33"/>
  <c r="U307" i="33"/>
  <c r="CL307" i="33" s="1"/>
  <c r="T307" i="33"/>
  <c r="R307" i="33"/>
  <c r="Z307" i="33" s="1"/>
  <c r="CQ307" i="33" s="1"/>
  <c r="L307" i="33"/>
  <c r="DQ306" i="33"/>
  <c r="BR306" i="33"/>
  <c r="DT306" i="33" s="1"/>
  <c r="BP306" i="33"/>
  <c r="DR306" i="33" s="1"/>
  <c r="BO306" i="33"/>
  <c r="BN306" i="33"/>
  <c r="DP306" i="33" s="1"/>
  <c r="BK306" i="33"/>
  <c r="BK305" i="33" s="1"/>
  <c r="BG306" i="33"/>
  <c r="AX306" i="33"/>
  <c r="AV306" i="33"/>
  <c r="DE306" i="33" s="1"/>
  <c r="AU306" i="33"/>
  <c r="DD306" i="33" s="1"/>
  <c r="AT306" i="33"/>
  <c r="AS306" i="33"/>
  <c r="DB306" i="33" s="1"/>
  <c r="AP306" i="33"/>
  <c r="AR306" i="33" s="1"/>
  <c r="AK306" i="33"/>
  <c r="AA306" i="33"/>
  <c r="CR306" i="33" s="1"/>
  <c r="Z306" i="33"/>
  <c r="CQ306" i="33" s="1"/>
  <c r="Y306" i="33"/>
  <c r="Y305" i="33" s="1"/>
  <c r="CP305" i="33" s="1"/>
  <c r="X306" i="33"/>
  <c r="CO306" i="33" s="1"/>
  <c r="W306" i="33"/>
  <c r="CN306" i="33" s="1"/>
  <c r="V306" i="33"/>
  <c r="CM306" i="33" s="1"/>
  <c r="U306" i="33"/>
  <c r="U305" i="33" s="1"/>
  <c r="CL305" i="33" s="1"/>
  <c r="R306" i="33"/>
  <c r="T306" i="33" s="1"/>
  <c r="L306" i="33"/>
  <c r="DT305" i="33"/>
  <c r="DP305" i="33"/>
  <c r="BR305" i="33"/>
  <c r="BO305" i="33"/>
  <c r="BN305" i="33"/>
  <c r="BL305" i="33"/>
  <c r="BJ305" i="33"/>
  <c r="BI305" i="33"/>
  <c r="BM305" i="33" s="1"/>
  <c r="BH305" i="33"/>
  <c r="BG305" i="33"/>
  <c r="AV305" i="33"/>
  <c r="DE305" i="33" s="1"/>
  <c r="AU305" i="33"/>
  <c r="DD305" i="33" s="1"/>
  <c r="AS305" i="33"/>
  <c r="DB305" i="33" s="1"/>
  <c r="AQ305" i="33"/>
  <c r="AO305" i="33"/>
  <c r="AN305" i="33"/>
  <c r="AM305" i="33"/>
  <c r="AL305" i="33"/>
  <c r="AK305" i="33"/>
  <c r="AA305" i="33"/>
  <c r="CR305" i="33" s="1"/>
  <c r="X305" i="33"/>
  <c r="CO305" i="33" s="1"/>
  <c r="W305" i="33"/>
  <c r="CN305" i="33" s="1"/>
  <c r="S305" i="33"/>
  <c r="Q305" i="33"/>
  <c r="P305" i="33"/>
  <c r="O305" i="33"/>
  <c r="N305" i="33"/>
  <c r="M305" i="33"/>
  <c r="L305" i="33"/>
  <c r="DT304" i="33"/>
  <c r="DR304" i="33"/>
  <c r="DP304" i="33"/>
  <c r="DF304" i="33"/>
  <c r="DD304" i="33"/>
  <c r="DB304" i="33"/>
  <c r="CR304" i="33"/>
  <c r="CQ304" i="33"/>
  <c r="CN304" i="33"/>
  <c r="CM304" i="33"/>
  <c r="BR304" i="33"/>
  <c r="BQ304" i="33"/>
  <c r="DS304" i="33" s="1"/>
  <c r="BP304" i="33"/>
  <c r="BO304" i="33"/>
  <c r="BS304" i="33" s="1"/>
  <c r="BN304" i="33"/>
  <c r="BM304" i="33"/>
  <c r="BG304" i="33"/>
  <c r="AX304" i="33"/>
  <c r="AZ304" i="33" s="1"/>
  <c r="AW304" i="33"/>
  <c r="AV304" i="33"/>
  <c r="DE304" i="33" s="1"/>
  <c r="AU304" i="33"/>
  <c r="AT304" i="33"/>
  <c r="AY304" i="33" s="1"/>
  <c r="AS304" i="33"/>
  <c r="AR304" i="33"/>
  <c r="AK304" i="33"/>
  <c r="AA304" i="33"/>
  <c r="Z304" i="33"/>
  <c r="Y304" i="33"/>
  <c r="CP304" i="33" s="1"/>
  <c r="X304" i="33"/>
  <c r="CO304" i="33" s="1"/>
  <c r="W304" i="33"/>
  <c r="V304" i="33"/>
  <c r="U304" i="33"/>
  <c r="CL304" i="33" s="1"/>
  <c r="T304" i="33"/>
  <c r="L304" i="33"/>
  <c r="DT303" i="33"/>
  <c r="DR303" i="33"/>
  <c r="DP303" i="33"/>
  <c r="BR303" i="33"/>
  <c r="BP303" i="33"/>
  <c r="BO303" i="33"/>
  <c r="BN303" i="33"/>
  <c r="BK303" i="33"/>
  <c r="BQ303" i="33" s="1"/>
  <c r="DS303" i="33" s="1"/>
  <c r="BG303" i="33"/>
  <c r="AX303" i="33"/>
  <c r="DG303" i="33" s="1"/>
  <c r="AW303" i="33"/>
  <c r="DF303" i="33" s="1"/>
  <c r="AV303" i="33"/>
  <c r="DE303" i="33" s="1"/>
  <c r="AU303" i="33"/>
  <c r="DD303" i="33" s="1"/>
  <c r="AT303" i="33"/>
  <c r="AY303" i="33" s="1"/>
  <c r="AS303" i="33"/>
  <c r="DB303" i="33" s="1"/>
  <c r="AP303" i="33"/>
  <c r="AR303" i="33" s="1"/>
  <c r="AK303" i="33"/>
  <c r="AA303" i="33"/>
  <c r="CR303" i="33" s="1"/>
  <c r="Z303" i="33"/>
  <c r="CQ303" i="33" s="1"/>
  <c r="Y303" i="33"/>
  <c r="CP303" i="33" s="1"/>
  <c r="X303" i="33"/>
  <c r="CO303" i="33" s="1"/>
  <c r="W303" i="33"/>
  <c r="CN303" i="33" s="1"/>
  <c r="V303" i="33"/>
  <c r="CM303" i="33" s="1"/>
  <c r="U303" i="33"/>
  <c r="CL303" i="33" s="1"/>
  <c r="T303" i="33"/>
  <c r="R303" i="33"/>
  <c r="L303" i="33"/>
  <c r="DQ302" i="33"/>
  <c r="BR302" i="33"/>
  <c r="DT302" i="33" s="1"/>
  <c r="BP302" i="33"/>
  <c r="DR302" i="33" s="1"/>
  <c r="BO302" i="33"/>
  <c r="BS302" i="33" s="1"/>
  <c r="BN302" i="33"/>
  <c r="DP302" i="33" s="1"/>
  <c r="BK302" i="33"/>
  <c r="BQ302" i="33" s="1"/>
  <c r="DS302" i="33" s="1"/>
  <c r="BG302" i="33"/>
  <c r="AX302" i="33"/>
  <c r="AV302" i="33"/>
  <c r="DE302" i="33" s="1"/>
  <c r="AU302" i="33"/>
  <c r="DD302" i="33" s="1"/>
  <c r="AT302" i="33"/>
  <c r="AS302" i="33"/>
  <c r="DB302" i="33" s="1"/>
  <c r="AP302" i="33"/>
  <c r="AR302" i="33" s="1"/>
  <c r="AK302" i="33"/>
  <c r="AA302" i="33"/>
  <c r="CR302" i="33" s="1"/>
  <c r="Z302" i="33"/>
  <c r="CQ302" i="33" s="1"/>
  <c r="Y302" i="33"/>
  <c r="CP302" i="33" s="1"/>
  <c r="X302" i="33"/>
  <c r="CO302" i="33" s="1"/>
  <c r="W302" i="33"/>
  <c r="CN302" i="33" s="1"/>
  <c r="V302" i="33"/>
  <c r="CM302" i="33" s="1"/>
  <c r="U302" i="33"/>
  <c r="CL302" i="33" s="1"/>
  <c r="R302" i="33"/>
  <c r="T302" i="33" s="1"/>
  <c r="L302" i="33"/>
  <c r="DT301" i="33"/>
  <c r="DR301" i="33"/>
  <c r="DP301" i="33"/>
  <c r="BR301" i="33"/>
  <c r="BQ301" i="33"/>
  <c r="DS301" i="33" s="1"/>
  <c r="BP301" i="33"/>
  <c r="BO301" i="33"/>
  <c r="BS301" i="33" s="1"/>
  <c r="BN301" i="33"/>
  <c r="BM301" i="33"/>
  <c r="BK301" i="33"/>
  <c r="BG301" i="33"/>
  <c r="AX301" i="33"/>
  <c r="DG301" i="33" s="1"/>
  <c r="AV301" i="33"/>
  <c r="DE301" i="33" s="1"/>
  <c r="AU301" i="33"/>
  <c r="DD301" i="33" s="1"/>
  <c r="AT301" i="33"/>
  <c r="DC301" i="33" s="1"/>
  <c r="AS301" i="33"/>
  <c r="DB301" i="33" s="1"/>
  <c r="AP301" i="33"/>
  <c r="AW301" i="33" s="1"/>
  <c r="AK301" i="33"/>
  <c r="AA301" i="33"/>
  <c r="CR301" i="33" s="1"/>
  <c r="Z301" i="33"/>
  <c r="CQ301" i="33" s="1"/>
  <c r="Y301" i="33"/>
  <c r="CP301" i="33" s="1"/>
  <c r="X301" i="33"/>
  <c r="CO301" i="33" s="1"/>
  <c r="W301" i="33"/>
  <c r="CN301" i="33" s="1"/>
  <c r="V301" i="33"/>
  <c r="AB301" i="33" s="1"/>
  <c r="U301" i="33"/>
  <c r="CL301" i="33" s="1"/>
  <c r="T301" i="33"/>
  <c r="R301" i="33"/>
  <c r="L301" i="33"/>
  <c r="DQ300" i="33"/>
  <c r="BR300" i="33"/>
  <c r="DT300" i="33" s="1"/>
  <c r="BP300" i="33"/>
  <c r="DR300" i="33" s="1"/>
  <c r="BO300" i="33"/>
  <c r="BS300" i="33" s="1"/>
  <c r="BN300" i="33"/>
  <c r="DP300" i="33" s="1"/>
  <c r="BK300" i="33"/>
  <c r="BQ300" i="33" s="1"/>
  <c r="DS300" i="33" s="1"/>
  <c r="BG300" i="33"/>
  <c r="AZ300" i="33"/>
  <c r="AX300" i="33"/>
  <c r="DG300" i="33" s="1"/>
  <c r="AW300" i="33"/>
  <c r="DF300" i="33" s="1"/>
  <c r="AV300" i="33"/>
  <c r="DE300" i="33" s="1"/>
  <c r="AU300" i="33"/>
  <c r="DD300" i="33" s="1"/>
  <c r="AT300" i="33"/>
  <c r="DC300" i="33" s="1"/>
  <c r="AS300" i="33"/>
  <c r="DB300" i="33" s="1"/>
  <c r="AR300" i="33"/>
  <c r="AP300" i="33"/>
  <c r="AK300" i="33"/>
  <c r="AA300" i="33"/>
  <c r="CR300" i="33" s="1"/>
  <c r="Y300" i="33"/>
  <c r="CP300" i="33" s="1"/>
  <c r="X300" i="33"/>
  <c r="CO300" i="33" s="1"/>
  <c r="W300" i="33"/>
  <c r="V300" i="33"/>
  <c r="CM300" i="33" s="1"/>
  <c r="U300" i="33"/>
  <c r="CL300" i="33" s="1"/>
  <c r="R300" i="33"/>
  <c r="T300" i="33" s="1"/>
  <c r="L300" i="33"/>
  <c r="DT299" i="33"/>
  <c r="DR299" i="33"/>
  <c r="DP299" i="33"/>
  <c r="BR299" i="33"/>
  <c r="BP299" i="33"/>
  <c r="BO299" i="33"/>
  <c r="BN299" i="33"/>
  <c r="BM299" i="33"/>
  <c r="BK299" i="33"/>
  <c r="BQ299" i="33" s="1"/>
  <c r="DS299" i="33" s="1"/>
  <c r="BG299" i="33"/>
  <c r="AX299" i="33"/>
  <c r="DG299" i="33" s="1"/>
  <c r="AW299" i="33"/>
  <c r="DF299" i="33" s="1"/>
  <c r="AV299" i="33"/>
  <c r="DE299" i="33" s="1"/>
  <c r="AU299" i="33"/>
  <c r="DD299" i="33" s="1"/>
  <c r="AT299" i="33"/>
  <c r="DC299" i="33" s="1"/>
  <c r="AS299" i="33"/>
  <c r="DB299" i="33" s="1"/>
  <c r="AP299" i="33"/>
  <c r="AR299" i="33" s="1"/>
  <c r="AK299" i="33"/>
  <c r="AA299" i="33"/>
  <c r="CR299" i="33" s="1"/>
  <c r="Y299" i="33"/>
  <c r="CP299" i="33" s="1"/>
  <c r="X299" i="33"/>
  <c r="CO299" i="33" s="1"/>
  <c r="W299" i="33"/>
  <c r="CN299" i="33" s="1"/>
  <c r="V299" i="33"/>
  <c r="CM299" i="33" s="1"/>
  <c r="U299" i="33"/>
  <c r="CL299" i="33" s="1"/>
  <c r="T299" i="33"/>
  <c r="R299" i="33"/>
  <c r="Z299" i="33" s="1"/>
  <c r="CQ299" i="33" s="1"/>
  <c r="L299" i="33"/>
  <c r="BR298" i="33"/>
  <c r="DT298" i="33" s="1"/>
  <c r="BP298" i="33"/>
  <c r="DR298" i="33" s="1"/>
  <c r="BO298" i="33"/>
  <c r="DQ298" i="33" s="1"/>
  <c r="BN298" i="33"/>
  <c r="DP298" i="33" s="1"/>
  <c r="BK298" i="33"/>
  <c r="BQ298" i="33" s="1"/>
  <c r="DS298" i="33" s="1"/>
  <c r="BG298" i="33"/>
  <c r="AX298" i="33"/>
  <c r="AV298" i="33"/>
  <c r="DE298" i="33" s="1"/>
  <c r="DD298" i="33"/>
  <c r="AT298" i="33"/>
  <c r="DB298" i="33"/>
  <c r="AP298" i="33"/>
  <c r="AR298" i="33" s="1"/>
  <c r="AK298" i="33"/>
  <c r="AA298" i="33"/>
  <c r="CR298" i="33" s="1"/>
  <c r="Y298" i="33"/>
  <c r="CP298" i="33" s="1"/>
  <c r="X298" i="33"/>
  <c r="CO298" i="33" s="1"/>
  <c r="W298" i="33"/>
  <c r="CN298" i="33" s="1"/>
  <c r="V298" i="33"/>
  <c r="CM298" i="33" s="1"/>
  <c r="U298" i="33"/>
  <c r="CL298" i="33" s="1"/>
  <c r="R298" i="33"/>
  <c r="T298" i="33" s="1"/>
  <c r="L298" i="33"/>
  <c r="BR297" i="33"/>
  <c r="DT297" i="33" s="1"/>
  <c r="BP297" i="33"/>
  <c r="DR297" i="33" s="1"/>
  <c r="BO297" i="33"/>
  <c r="BS297" i="33" s="1"/>
  <c r="BN297" i="33"/>
  <c r="DP297" i="33" s="1"/>
  <c r="BK297" i="33"/>
  <c r="BQ297" i="33" s="1"/>
  <c r="DS297" i="33" s="1"/>
  <c r="BG297" i="33"/>
  <c r="AX297" i="33"/>
  <c r="AV297" i="33"/>
  <c r="DE297" i="33" s="1"/>
  <c r="AU297" i="33"/>
  <c r="DD297" i="33" s="1"/>
  <c r="AT297" i="33"/>
  <c r="DC297" i="33" s="1"/>
  <c r="AS297" i="33"/>
  <c r="DB297" i="33" s="1"/>
  <c r="AP297" i="33"/>
  <c r="AW297" i="33" s="1"/>
  <c r="DF297" i="33" s="1"/>
  <c r="AK297" i="33"/>
  <c r="AA297" i="33"/>
  <c r="CR297" i="33" s="1"/>
  <c r="Z297" i="33"/>
  <c r="CQ297" i="33" s="1"/>
  <c r="Y297" i="33"/>
  <c r="CP297" i="33" s="1"/>
  <c r="X297" i="33"/>
  <c r="CO297" i="33" s="1"/>
  <c r="W297" i="33"/>
  <c r="CN297" i="33" s="1"/>
  <c r="V297" i="33"/>
  <c r="AB297" i="33" s="1"/>
  <c r="U297" i="33"/>
  <c r="CL297" i="33" s="1"/>
  <c r="T297" i="33"/>
  <c r="R297" i="33"/>
  <c r="L297" i="33"/>
  <c r="DP296" i="33"/>
  <c r="DD296" i="33"/>
  <c r="CQ296" i="33"/>
  <c r="CM296" i="33"/>
  <c r="CL296" i="33"/>
  <c r="BR296" i="33"/>
  <c r="DT296" i="33" s="1"/>
  <c r="BP296" i="33"/>
  <c r="DR296" i="33" s="1"/>
  <c r="BO296" i="33"/>
  <c r="BK296" i="33"/>
  <c r="BM296" i="33" s="1"/>
  <c r="BG296" i="33"/>
  <c r="AX296" i="33"/>
  <c r="DG296" i="33" s="1"/>
  <c r="AV296" i="33"/>
  <c r="DE296" i="33" s="1"/>
  <c r="AU296" i="33"/>
  <c r="AT296" i="33"/>
  <c r="DC296" i="33" s="1"/>
  <c r="AS296" i="33"/>
  <c r="DB296" i="33" s="1"/>
  <c r="AP296" i="33"/>
  <c r="AW296" i="33" s="1"/>
  <c r="DF296" i="33" s="1"/>
  <c r="AK296" i="33"/>
  <c r="AA296" i="33"/>
  <c r="CR296" i="33" s="1"/>
  <c r="Z296" i="33"/>
  <c r="Y296" i="33"/>
  <c r="CP296" i="33" s="1"/>
  <c r="X296" i="33"/>
  <c r="CO296" i="33" s="1"/>
  <c r="W296" i="33"/>
  <c r="CN296" i="33" s="1"/>
  <c r="V296" i="33"/>
  <c r="AB296" i="33" s="1"/>
  <c r="T296" i="33"/>
  <c r="R296" i="33"/>
  <c r="L296" i="33"/>
  <c r="BR295" i="33"/>
  <c r="DT295" i="33" s="1"/>
  <c r="BP295" i="33"/>
  <c r="DR295" i="33" s="1"/>
  <c r="BO295" i="33"/>
  <c r="BS295" i="33" s="1"/>
  <c r="BN295" i="33"/>
  <c r="DP295" i="33" s="1"/>
  <c r="BK295" i="33"/>
  <c r="BQ295" i="33" s="1"/>
  <c r="DS295" i="33" s="1"/>
  <c r="BG295" i="33"/>
  <c r="AX295" i="33"/>
  <c r="AV295" i="33"/>
  <c r="DE295" i="33" s="1"/>
  <c r="AU295" i="33"/>
  <c r="DD295" i="33" s="1"/>
  <c r="AT295" i="33"/>
  <c r="AY295" i="33" s="1"/>
  <c r="AS295" i="33"/>
  <c r="DB295" i="33" s="1"/>
  <c r="AR295" i="33"/>
  <c r="AP295" i="33"/>
  <c r="AW295" i="33" s="1"/>
  <c r="DF295" i="33" s="1"/>
  <c r="AK295" i="33"/>
  <c r="AA295" i="33"/>
  <c r="CR295" i="33" s="1"/>
  <c r="Y295" i="33"/>
  <c r="CP295" i="33" s="1"/>
  <c r="X295" i="33"/>
  <c r="CO295" i="33" s="1"/>
  <c r="W295" i="33"/>
  <c r="CN295" i="33" s="1"/>
  <c r="V295" i="33"/>
  <c r="U295" i="33"/>
  <c r="CL295" i="33" s="1"/>
  <c r="R295" i="33"/>
  <c r="T295" i="33" s="1"/>
  <c r="L295" i="33"/>
  <c r="DT294" i="33"/>
  <c r="DP294" i="33"/>
  <c r="BR294" i="33"/>
  <c r="BQ294" i="33"/>
  <c r="DS294" i="33" s="1"/>
  <c r="BP294" i="33"/>
  <c r="DR294" i="33" s="1"/>
  <c r="BO294" i="33"/>
  <c r="BS294" i="33" s="1"/>
  <c r="BN294" i="33"/>
  <c r="BM294" i="33"/>
  <c r="BK294" i="33"/>
  <c r="BG294" i="33"/>
  <c r="AX294" i="33"/>
  <c r="DG294" i="33" s="1"/>
  <c r="AV294" i="33"/>
  <c r="DE294" i="33" s="1"/>
  <c r="AU294" i="33"/>
  <c r="DD294" i="33" s="1"/>
  <c r="AT294" i="33"/>
  <c r="DC294" i="33" s="1"/>
  <c r="AS294" i="33"/>
  <c r="DB294" i="33" s="1"/>
  <c r="AP294" i="33"/>
  <c r="AW294" i="33" s="1"/>
  <c r="DF294" i="33" s="1"/>
  <c r="AK294" i="33"/>
  <c r="AA294" i="33"/>
  <c r="CR294" i="33" s="1"/>
  <c r="Z294" i="33"/>
  <c r="CQ294" i="33" s="1"/>
  <c r="Y294" i="33"/>
  <c r="CP294" i="33" s="1"/>
  <c r="X294" i="33"/>
  <c r="CO294" i="33" s="1"/>
  <c r="W294" i="33"/>
  <c r="CN294" i="33" s="1"/>
  <c r="V294" i="33"/>
  <c r="AB294" i="33" s="1"/>
  <c r="U294" i="33"/>
  <c r="CL294" i="33" s="1"/>
  <c r="R294" i="33"/>
  <c r="T294" i="33" s="1"/>
  <c r="L294" i="33"/>
  <c r="DQ293" i="33"/>
  <c r="BR293" i="33"/>
  <c r="DT293" i="33" s="1"/>
  <c r="BQ293" i="33"/>
  <c r="DS293" i="33" s="1"/>
  <c r="BP293" i="33"/>
  <c r="DR293" i="33" s="1"/>
  <c r="BO293" i="33"/>
  <c r="BS293" i="33" s="1"/>
  <c r="BN293" i="33"/>
  <c r="DP293" i="33" s="1"/>
  <c r="BM293" i="33"/>
  <c r="BK293" i="33"/>
  <c r="BG293" i="33"/>
  <c r="AX293" i="33"/>
  <c r="DG293" i="33" s="1"/>
  <c r="AV293" i="33"/>
  <c r="DE293" i="33" s="1"/>
  <c r="AU293" i="33"/>
  <c r="DD293" i="33" s="1"/>
  <c r="AT293" i="33"/>
  <c r="DC293" i="33" s="1"/>
  <c r="AS293" i="33"/>
  <c r="DB293" i="33" s="1"/>
  <c r="AR293" i="33"/>
  <c r="AP293" i="33"/>
  <c r="AW293" i="33" s="1"/>
  <c r="AK293" i="33"/>
  <c r="AA293" i="33"/>
  <c r="CR293" i="33" s="1"/>
  <c r="Y293" i="33"/>
  <c r="CP293" i="33" s="1"/>
  <c r="X293" i="33"/>
  <c r="CO293" i="33" s="1"/>
  <c r="W293" i="33"/>
  <c r="CN293" i="33" s="1"/>
  <c r="V293" i="33"/>
  <c r="CM293" i="33" s="1"/>
  <c r="U293" i="33"/>
  <c r="CL293" i="33" s="1"/>
  <c r="R293" i="33"/>
  <c r="Z293" i="33" s="1"/>
  <c r="CQ293" i="33" s="1"/>
  <c r="L293" i="33"/>
  <c r="BR292" i="33"/>
  <c r="DT292" i="33" s="1"/>
  <c r="BP292" i="33"/>
  <c r="DR292" i="33" s="1"/>
  <c r="BO292" i="33"/>
  <c r="DQ292" i="33" s="1"/>
  <c r="BN292" i="33"/>
  <c r="DP292" i="33" s="1"/>
  <c r="BM292" i="33"/>
  <c r="BK292" i="33"/>
  <c r="BQ292" i="33" s="1"/>
  <c r="DS292" i="33" s="1"/>
  <c r="BG292" i="33"/>
  <c r="AX292" i="33"/>
  <c r="DG292" i="33" s="1"/>
  <c r="AV292" i="33"/>
  <c r="DE292" i="33" s="1"/>
  <c r="AU292" i="33"/>
  <c r="DD292" i="33" s="1"/>
  <c r="AT292" i="33"/>
  <c r="AS292" i="33"/>
  <c r="DB292" i="33" s="1"/>
  <c r="AR292" i="33"/>
  <c r="AP292" i="33"/>
  <c r="AW292" i="33" s="1"/>
  <c r="AK292" i="33"/>
  <c r="AA292" i="33"/>
  <c r="CR292" i="33" s="1"/>
  <c r="Y292" i="33"/>
  <c r="CP292" i="33" s="1"/>
  <c r="X292" i="33"/>
  <c r="CO292" i="33" s="1"/>
  <c r="W292" i="33"/>
  <c r="CN292" i="33" s="1"/>
  <c r="V292" i="33"/>
  <c r="CM292" i="33" s="1"/>
  <c r="U292" i="33"/>
  <c r="CL292" i="33" s="1"/>
  <c r="R292" i="33"/>
  <c r="Z292" i="33" s="1"/>
  <c r="CQ292" i="33" s="1"/>
  <c r="L292" i="33"/>
  <c r="BR291" i="33"/>
  <c r="DT291" i="33" s="1"/>
  <c r="BP291" i="33"/>
  <c r="DR291" i="33" s="1"/>
  <c r="BO291" i="33"/>
  <c r="BS291" i="33" s="1"/>
  <c r="BN291" i="33"/>
  <c r="DP291" i="33" s="1"/>
  <c r="BK291" i="33"/>
  <c r="BQ291" i="33" s="1"/>
  <c r="DS291" i="33" s="1"/>
  <c r="BG291" i="33"/>
  <c r="AX291" i="33"/>
  <c r="AZ291" i="33" s="1"/>
  <c r="AV291" i="33"/>
  <c r="DE291" i="33" s="1"/>
  <c r="DD291" i="33"/>
  <c r="AT291" i="33"/>
  <c r="AY291" i="33" s="1"/>
  <c r="DB291" i="33"/>
  <c r="AP291" i="33"/>
  <c r="AW291" i="33" s="1"/>
  <c r="DF291" i="33" s="1"/>
  <c r="AK291" i="33"/>
  <c r="AA291" i="33"/>
  <c r="CR291" i="33" s="1"/>
  <c r="Y291" i="33"/>
  <c r="CP291" i="33" s="1"/>
  <c r="X291" i="33"/>
  <c r="CO291" i="33" s="1"/>
  <c r="W291" i="33"/>
  <c r="CN291" i="33" s="1"/>
  <c r="V291" i="33"/>
  <c r="U291" i="33"/>
  <c r="CL291" i="33" s="1"/>
  <c r="R291" i="33"/>
  <c r="T291" i="33" s="1"/>
  <c r="L291" i="33"/>
  <c r="BR290" i="33"/>
  <c r="DT290" i="33" s="1"/>
  <c r="BP290" i="33"/>
  <c r="DR290" i="33" s="1"/>
  <c r="BO290" i="33"/>
  <c r="BN290" i="33"/>
  <c r="DP290" i="33" s="1"/>
  <c r="BK290" i="33"/>
  <c r="BQ290" i="33" s="1"/>
  <c r="DS290" i="33" s="1"/>
  <c r="BG290" i="33"/>
  <c r="AX290" i="33"/>
  <c r="DG290" i="33" s="1"/>
  <c r="AV290" i="33"/>
  <c r="DE290" i="33" s="1"/>
  <c r="AU290" i="33"/>
  <c r="DD290" i="33" s="1"/>
  <c r="AT290" i="33"/>
  <c r="DC290" i="33" s="1"/>
  <c r="AS290" i="33"/>
  <c r="DB290" i="33" s="1"/>
  <c r="AP290" i="33"/>
  <c r="AW290" i="33" s="1"/>
  <c r="DF290" i="33" s="1"/>
  <c r="AK290" i="33"/>
  <c r="AA290" i="33"/>
  <c r="CR290" i="33" s="1"/>
  <c r="Y290" i="33"/>
  <c r="CP290" i="33" s="1"/>
  <c r="X290" i="33"/>
  <c r="CO290" i="33" s="1"/>
  <c r="W290" i="33"/>
  <c r="CN290" i="33" s="1"/>
  <c r="V290" i="33"/>
  <c r="AB290" i="33" s="1"/>
  <c r="U290" i="33"/>
  <c r="CL290" i="33" s="1"/>
  <c r="T290" i="33"/>
  <c r="R290" i="33"/>
  <c r="Z290" i="33" s="1"/>
  <c r="CQ290" i="33" s="1"/>
  <c r="L290" i="33"/>
  <c r="BR289" i="33"/>
  <c r="DT289" i="33" s="1"/>
  <c r="BP289" i="33"/>
  <c r="DR289" i="33" s="1"/>
  <c r="BO289" i="33"/>
  <c r="BS289" i="33" s="1"/>
  <c r="BN289" i="33"/>
  <c r="DP289" i="33" s="1"/>
  <c r="BK289" i="33"/>
  <c r="BQ289" i="33" s="1"/>
  <c r="DS289" i="33" s="1"/>
  <c r="BG289" i="33"/>
  <c r="AX289" i="33"/>
  <c r="DG289" i="33" s="1"/>
  <c r="AV289" i="33"/>
  <c r="DE289" i="33" s="1"/>
  <c r="AU289" i="33"/>
  <c r="DD289" i="33" s="1"/>
  <c r="AT289" i="33"/>
  <c r="AS289" i="33"/>
  <c r="DB289" i="33" s="1"/>
  <c r="AP289" i="33"/>
  <c r="AW289" i="33" s="1"/>
  <c r="AK289" i="33"/>
  <c r="AA289" i="33"/>
  <c r="CR289" i="33" s="1"/>
  <c r="Y289" i="33"/>
  <c r="CP289" i="33" s="1"/>
  <c r="X289" i="33"/>
  <c r="CO289" i="33" s="1"/>
  <c r="W289" i="33"/>
  <c r="CN289" i="33" s="1"/>
  <c r="V289" i="33"/>
  <c r="CM289" i="33" s="1"/>
  <c r="U289" i="33"/>
  <c r="CL289" i="33" s="1"/>
  <c r="R289" i="33"/>
  <c r="Z289" i="33" s="1"/>
  <c r="CQ289" i="33" s="1"/>
  <c r="L289" i="33"/>
  <c r="BR288" i="33"/>
  <c r="DT288" i="33" s="1"/>
  <c r="BP288" i="33"/>
  <c r="DR288" i="33" s="1"/>
  <c r="BO288" i="33"/>
  <c r="DQ288" i="33" s="1"/>
  <c r="BN288" i="33"/>
  <c r="DP288" i="33" s="1"/>
  <c r="BM288" i="33"/>
  <c r="BK288" i="33"/>
  <c r="BQ288" i="33" s="1"/>
  <c r="DS288" i="33" s="1"/>
  <c r="BG288" i="33"/>
  <c r="AX288" i="33"/>
  <c r="AV288" i="33"/>
  <c r="DE288" i="33" s="1"/>
  <c r="AU288" i="33"/>
  <c r="DD288" i="33" s="1"/>
  <c r="AT288" i="33"/>
  <c r="AS288" i="33"/>
  <c r="DB288" i="33" s="1"/>
  <c r="AP288" i="33"/>
  <c r="AR288" i="33" s="1"/>
  <c r="AK288" i="33"/>
  <c r="AA288" i="33"/>
  <c r="CR288" i="33" s="1"/>
  <c r="Y288" i="33"/>
  <c r="CP288" i="33" s="1"/>
  <c r="X288" i="33"/>
  <c r="CO288" i="33" s="1"/>
  <c r="W288" i="33"/>
  <c r="CN288" i="33" s="1"/>
  <c r="V288" i="33"/>
  <c r="CM288" i="33" s="1"/>
  <c r="U288" i="33"/>
  <c r="CL288" i="33" s="1"/>
  <c r="R288" i="33"/>
  <c r="Z288" i="33" s="1"/>
  <c r="CQ288" i="33" s="1"/>
  <c r="L288" i="33"/>
  <c r="BR287" i="33"/>
  <c r="DT287" i="33" s="1"/>
  <c r="BP287" i="33"/>
  <c r="DR287" i="33" s="1"/>
  <c r="BO287" i="33"/>
  <c r="BS287" i="33" s="1"/>
  <c r="BN287" i="33"/>
  <c r="DP287" i="33" s="1"/>
  <c r="BM287" i="33"/>
  <c r="BK287" i="33"/>
  <c r="BQ287" i="33" s="1"/>
  <c r="DS287" i="33" s="1"/>
  <c r="BG287" i="33"/>
  <c r="AX287" i="33"/>
  <c r="AZ287" i="33" s="1"/>
  <c r="AV287" i="33"/>
  <c r="DE287" i="33" s="1"/>
  <c r="AU287" i="33"/>
  <c r="DD287" i="33" s="1"/>
  <c r="AT287" i="33"/>
  <c r="AS287" i="33"/>
  <c r="DB287" i="33" s="1"/>
  <c r="AP287" i="33"/>
  <c r="AW287" i="33" s="1"/>
  <c r="DF287" i="33" s="1"/>
  <c r="AK287" i="33"/>
  <c r="AA287" i="33"/>
  <c r="CR287" i="33" s="1"/>
  <c r="Y287" i="33"/>
  <c r="CP287" i="33" s="1"/>
  <c r="X287" i="33"/>
  <c r="CO287" i="33" s="1"/>
  <c r="W287" i="33"/>
  <c r="CN287" i="33" s="1"/>
  <c r="V287" i="33"/>
  <c r="U287" i="33"/>
  <c r="CL287" i="33" s="1"/>
  <c r="R287" i="33"/>
  <c r="T287" i="33" s="1"/>
  <c r="L287" i="33"/>
  <c r="BR286" i="33"/>
  <c r="DT286" i="33" s="1"/>
  <c r="BP286" i="33"/>
  <c r="DR286" i="33" s="1"/>
  <c r="BO286" i="33"/>
  <c r="BN286" i="33"/>
  <c r="DP286" i="33" s="1"/>
  <c r="BM286" i="33"/>
  <c r="BK286" i="33"/>
  <c r="BQ286" i="33" s="1"/>
  <c r="BG286" i="33"/>
  <c r="AX286" i="33"/>
  <c r="DG286" i="33" s="1"/>
  <c r="AV286" i="33"/>
  <c r="DE286" i="33" s="1"/>
  <c r="AU286" i="33"/>
  <c r="DD286" i="33" s="1"/>
  <c r="AT286" i="33"/>
  <c r="DC286" i="33" s="1"/>
  <c r="AS286" i="33"/>
  <c r="DB286" i="33" s="1"/>
  <c r="AP286" i="33"/>
  <c r="AW286" i="33" s="1"/>
  <c r="DF286" i="33" s="1"/>
  <c r="AK286" i="33"/>
  <c r="AA286" i="33"/>
  <c r="CR286" i="33" s="1"/>
  <c r="Y286" i="33"/>
  <c r="CP286" i="33" s="1"/>
  <c r="X286" i="33"/>
  <c r="CO286" i="33" s="1"/>
  <c r="W286" i="33"/>
  <c r="CN286" i="33" s="1"/>
  <c r="V286" i="33"/>
  <c r="U286" i="33"/>
  <c r="CL286" i="33" s="1"/>
  <c r="T286" i="33"/>
  <c r="R286" i="33"/>
  <c r="Z286" i="33" s="1"/>
  <c r="CQ286" i="33" s="1"/>
  <c r="L286" i="33"/>
  <c r="BR285" i="33"/>
  <c r="DT285" i="33" s="1"/>
  <c r="BQ285" i="33"/>
  <c r="DS285" i="33" s="1"/>
  <c r="BP285" i="33"/>
  <c r="DR285" i="33" s="1"/>
  <c r="BO285" i="33"/>
  <c r="BS285" i="33" s="1"/>
  <c r="BN285" i="33"/>
  <c r="DP285" i="33" s="1"/>
  <c r="BM285" i="33"/>
  <c r="BK285" i="33"/>
  <c r="BG285" i="33"/>
  <c r="AX285" i="33"/>
  <c r="DG285" i="33" s="1"/>
  <c r="AV285" i="33"/>
  <c r="DE285" i="33" s="1"/>
  <c r="AU285" i="33"/>
  <c r="DD285" i="33" s="1"/>
  <c r="AT285" i="33"/>
  <c r="DC285" i="33" s="1"/>
  <c r="AS285" i="33"/>
  <c r="DB285" i="33" s="1"/>
  <c r="AP285" i="33"/>
  <c r="AW285" i="33" s="1"/>
  <c r="AK285" i="33"/>
  <c r="AA285" i="33"/>
  <c r="CR285" i="33" s="1"/>
  <c r="Y285" i="33"/>
  <c r="CP285" i="33" s="1"/>
  <c r="X285" i="33"/>
  <c r="CO285" i="33" s="1"/>
  <c r="W285" i="33"/>
  <c r="CN285" i="33" s="1"/>
  <c r="V285" i="33"/>
  <c r="CM285" i="33" s="1"/>
  <c r="U285" i="33"/>
  <c r="CL285" i="33" s="1"/>
  <c r="R285" i="33"/>
  <c r="Z285" i="33" s="1"/>
  <c r="L285" i="33"/>
  <c r="BP284" i="33"/>
  <c r="DR284" i="33" s="1"/>
  <c r="BO284" i="33"/>
  <c r="DQ284" i="33" s="1"/>
  <c r="BN284" i="33"/>
  <c r="DP284" i="33" s="1"/>
  <c r="BL284" i="33"/>
  <c r="BJ284" i="33"/>
  <c r="BI284" i="33"/>
  <c r="BH284" i="33"/>
  <c r="BG284" i="33"/>
  <c r="AX284" i="33"/>
  <c r="DG284" i="33" s="1"/>
  <c r="AV284" i="33"/>
  <c r="DE284" i="33" s="1"/>
  <c r="AU284" i="33"/>
  <c r="DD284" i="33" s="1"/>
  <c r="AT284" i="33"/>
  <c r="AS284" i="33"/>
  <c r="DB284" i="33" s="1"/>
  <c r="AQ284" i="33"/>
  <c r="AP284" i="33"/>
  <c r="AO284" i="33"/>
  <c r="AN284" i="33"/>
  <c r="AM284" i="33"/>
  <c r="AR284" i="33" s="1"/>
  <c r="AL284" i="33"/>
  <c r="AK284" i="33"/>
  <c r="AA284" i="33"/>
  <c r="CR284" i="33" s="1"/>
  <c r="Y284" i="33"/>
  <c r="CP284" i="33" s="1"/>
  <c r="W284" i="33"/>
  <c r="CN284" i="33" s="1"/>
  <c r="V284" i="33"/>
  <c r="U284" i="33"/>
  <c r="CL284" i="33" s="1"/>
  <c r="S284" i="33"/>
  <c r="Q284" i="33"/>
  <c r="P284" i="33"/>
  <c r="O284" i="33"/>
  <c r="N284" i="33"/>
  <c r="M284" i="33"/>
  <c r="L284" i="33"/>
  <c r="BR283" i="33"/>
  <c r="DT283" i="33" s="1"/>
  <c r="BQ283" i="33"/>
  <c r="DS283" i="33" s="1"/>
  <c r="BP283" i="33"/>
  <c r="DR283" i="33" s="1"/>
  <c r="BO283" i="33"/>
  <c r="DQ283" i="33" s="1"/>
  <c r="BN283" i="33"/>
  <c r="DP283" i="33" s="1"/>
  <c r="BM283" i="33"/>
  <c r="BG283" i="33"/>
  <c r="AX283" i="33"/>
  <c r="DG283" i="33" s="1"/>
  <c r="AW283" i="33"/>
  <c r="DF283" i="33" s="1"/>
  <c r="AV283" i="33"/>
  <c r="DE283" i="33" s="1"/>
  <c r="AU283" i="33"/>
  <c r="DD283" i="33" s="1"/>
  <c r="AT283" i="33"/>
  <c r="AY283" i="33" s="1"/>
  <c r="AS283" i="33"/>
  <c r="DB283" i="33" s="1"/>
  <c r="AR283" i="33"/>
  <c r="AK283" i="33"/>
  <c r="AA283" i="33"/>
  <c r="CR283" i="33" s="1"/>
  <c r="Z283" i="33"/>
  <c r="CQ283" i="33" s="1"/>
  <c r="Y283" i="33"/>
  <c r="CP283" i="33" s="1"/>
  <c r="X283" i="33"/>
  <c r="CO283" i="33" s="1"/>
  <c r="W283" i="33"/>
  <c r="CN283" i="33" s="1"/>
  <c r="V283" i="33"/>
  <c r="CM283" i="33" s="1"/>
  <c r="U283" i="33"/>
  <c r="CL283" i="33" s="1"/>
  <c r="T283" i="33"/>
  <c r="L283" i="33"/>
  <c r="BR282" i="33"/>
  <c r="DT282" i="33" s="1"/>
  <c r="BP282" i="33"/>
  <c r="DR282" i="33" s="1"/>
  <c r="BO282" i="33"/>
  <c r="BN282" i="33"/>
  <c r="DP282" i="33" s="1"/>
  <c r="BK282" i="33"/>
  <c r="BQ282" i="33" s="1"/>
  <c r="DS282" i="33" s="1"/>
  <c r="BG282" i="33"/>
  <c r="AX282" i="33"/>
  <c r="DG282" i="33" s="1"/>
  <c r="AV282" i="33"/>
  <c r="DE282" i="33" s="1"/>
  <c r="AU282" i="33"/>
  <c r="DD282" i="33" s="1"/>
  <c r="AT282" i="33"/>
  <c r="DC282" i="33" s="1"/>
  <c r="AS282" i="33"/>
  <c r="DB282" i="33" s="1"/>
  <c r="AP282" i="33"/>
  <c r="AW282" i="33" s="1"/>
  <c r="DF282" i="33" s="1"/>
  <c r="AK282" i="33"/>
  <c r="AA282" i="33"/>
  <c r="CR282" i="33" s="1"/>
  <c r="Y282" i="33"/>
  <c r="CP282" i="33" s="1"/>
  <c r="X282" i="33"/>
  <c r="CO282" i="33" s="1"/>
  <c r="W282" i="33"/>
  <c r="CN282" i="33" s="1"/>
  <c r="V282" i="33"/>
  <c r="U282" i="33"/>
  <c r="CL282" i="33" s="1"/>
  <c r="R282" i="33"/>
  <c r="T282" i="33" s="1"/>
  <c r="L282" i="33"/>
  <c r="BR281" i="33"/>
  <c r="DT281" i="33" s="1"/>
  <c r="BQ281" i="33"/>
  <c r="DS281" i="33" s="1"/>
  <c r="BP281" i="33"/>
  <c r="DR281" i="33" s="1"/>
  <c r="BO281" i="33"/>
  <c r="BS281" i="33" s="1"/>
  <c r="BN281" i="33"/>
  <c r="DP281" i="33" s="1"/>
  <c r="BM281" i="33"/>
  <c r="BK281" i="33"/>
  <c r="BG281" i="33"/>
  <c r="AX281" i="33"/>
  <c r="DG281" i="33" s="1"/>
  <c r="AV281" i="33"/>
  <c r="DE281" i="33" s="1"/>
  <c r="AU281" i="33"/>
  <c r="DD281" i="33" s="1"/>
  <c r="AT281" i="33"/>
  <c r="AS281" i="33"/>
  <c r="DB281" i="33" s="1"/>
  <c r="AP281" i="33"/>
  <c r="AW281" i="33" s="1"/>
  <c r="DF281" i="33" s="1"/>
  <c r="AK281" i="33"/>
  <c r="AA281" i="33"/>
  <c r="CR281" i="33" s="1"/>
  <c r="Y281" i="33"/>
  <c r="CP281" i="33" s="1"/>
  <c r="X281" i="33"/>
  <c r="CO281" i="33" s="1"/>
  <c r="W281" i="33"/>
  <c r="CN281" i="33" s="1"/>
  <c r="V281" i="33"/>
  <c r="CM281" i="33" s="1"/>
  <c r="U281" i="33"/>
  <c r="CL281" i="33" s="1"/>
  <c r="T281" i="33"/>
  <c r="R281" i="33"/>
  <c r="Z281" i="33" s="1"/>
  <c r="CQ281" i="33" s="1"/>
  <c r="L281" i="33"/>
  <c r="BR280" i="33"/>
  <c r="DT280" i="33" s="1"/>
  <c r="BP280" i="33"/>
  <c r="DR280" i="33" s="1"/>
  <c r="BO280" i="33"/>
  <c r="DQ280" i="33" s="1"/>
  <c r="BN280" i="33"/>
  <c r="DP280" i="33" s="1"/>
  <c r="BK280" i="33"/>
  <c r="BQ280" i="33" s="1"/>
  <c r="DS280" i="33" s="1"/>
  <c r="BG280" i="33"/>
  <c r="AX280" i="33"/>
  <c r="AV280" i="33"/>
  <c r="DE280" i="33" s="1"/>
  <c r="AU280" i="33"/>
  <c r="DD280" i="33" s="1"/>
  <c r="AT280" i="33"/>
  <c r="AS280" i="33"/>
  <c r="DB280" i="33" s="1"/>
  <c r="AR280" i="33"/>
  <c r="AP280" i="33"/>
  <c r="AW280" i="33" s="1"/>
  <c r="DF280" i="33" s="1"/>
  <c r="AK280" i="33"/>
  <c r="AA280" i="33"/>
  <c r="CR280" i="33" s="1"/>
  <c r="Y280" i="33"/>
  <c r="CP280" i="33" s="1"/>
  <c r="X280" i="33"/>
  <c r="CO280" i="33" s="1"/>
  <c r="W280" i="33"/>
  <c r="CN280" i="33" s="1"/>
  <c r="V280" i="33"/>
  <c r="CM280" i="33" s="1"/>
  <c r="U280" i="33"/>
  <c r="CL280" i="33" s="1"/>
  <c r="R280" i="33"/>
  <c r="Z280" i="33" s="1"/>
  <c r="CQ280" i="33" s="1"/>
  <c r="L280" i="33"/>
  <c r="BR279" i="33"/>
  <c r="DT279" i="33" s="1"/>
  <c r="BP279" i="33"/>
  <c r="DR279" i="33" s="1"/>
  <c r="BO279" i="33"/>
  <c r="BS279" i="33" s="1"/>
  <c r="BN279" i="33"/>
  <c r="DP279" i="33" s="1"/>
  <c r="BK279" i="33"/>
  <c r="BQ279" i="33" s="1"/>
  <c r="DS279" i="33" s="1"/>
  <c r="BG279" i="33"/>
  <c r="AX279" i="33"/>
  <c r="AZ279" i="33" s="1"/>
  <c r="AV279" i="33"/>
  <c r="DE279" i="33" s="1"/>
  <c r="AU279" i="33"/>
  <c r="DD279" i="33" s="1"/>
  <c r="AT279" i="33"/>
  <c r="AY279" i="33" s="1"/>
  <c r="AS279" i="33"/>
  <c r="DB279" i="33" s="1"/>
  <c r="AP279" i="33"/>
  <c r="AW279" i="33" s="1"/>
  <c r="DF279" i="33" s="1"/>
  <c r="AK279" i="33"/>
  <c r="AA279" i="33"/>
  <c r="CR279" i="33" s="1"/>
  <c r="Y279" i="33"/>
  <c r="CP279" i="33" s="1"/>
  <c r="X279" i="33"/>
  <c r="CO279" i="33" s="1"/>
  <c r="W279" i="33"/>
  <c r="CN279" i="33" s="1"/>
  <c r="V279" i="33"/>
  <c r="U279" i="33"/>
  <c r="CL279" i="33" s="1"/>
  <c r="R279" i="33"/>
  <c r="T279" i="33" s="1"/>
  <c r="L279" i="33"/>
  <c r="BR278" i="33"/>
  <c r="DT278" i="33" s="1"/>
  <c r="BP278" i="33"/>
  <c r="DR278" i="33" s="1"/>
  <c r="BO278" i="33"/>
  <c r="BN278" i="33"/>
  <c r="DP278" i="33" s="1"/>
  <c r="BM278" i="33"/>
  <c r="BK278" i="33"/>
  <c r="BQ278" i="33" s="1"/>
  <c r="DS278" i="33" s="1"/>
  <c r="BG278" i="33"/>
  <c r="AX278" i="33"/>
  <c r="DG278" i="33" s="1"/>
  <c r="AV278" i="33"/>
  <c r="DE278" i="33" s="1"/>
  <c r="AU278" i="33"/>
  <c r="DD278" i="33" s="1"/>
  <c r="AT278" i="33"/>
  <c r="DC278" i="33" s="1"/>
  <c r="AS278" i="33"/>
  <c r="DB278" i="33" s="1"/>
  <c r="AR278" i="33"/>
  <c r="AP278" i="33"/>
  <c r="AW278" i="33" s="1"/>
  <c r="AK278" i="33"/>
  <c r="AA278" i="33"/>
  <c r="CR278" i="33" s="1"/>
  <c r="Y278" i="33"/>
  <c r="CP278" i="33" s="1"/>
  <c r="X278" i="33"/>
  <c r="CO278" i="33" s="1"/>
  <c r="W278" i="33"/>
  <c r="CN278" i="33" s="1"/>
  <c r="V278" i="33"/>
  <c r="U278" i="33"/>
  <c r="CL278" i="33" s="1"/>
  <c r="R278" i="33"/>
  <c r="T278" i="33" s="1"/>
  <c r="L278" i="33"/>
  <c r="BR277" i="33"/>
  <c r="DT277" i="33" s="1"/>
  <c r="BP277" i="33"/>
  <c r="DR277" i="33" s="1"/>
  <c r="BO277" i="33"/>
  <c r="BS277" i="33" s="1"/>
  <c r="BN277" i="33"/>
  <c r="DP277" i="33" s="1"/>
  <c r="BK277" i="33"/>
  <c r="BQ277" i="33" s="1"/>
  <c r="DS277" i="33" s="1"/>
  <c r="BG277" i="33"/>
  <c r="AX277" i="33"/>
  <c r="DG277" i="33" s="1"/>
  <c r="AV277" i="33"/>
  <c r="DE277" i="33" s="1"/>
  <c r="AU277" i="33"/>
  <c r="DD277" i="33" s="1"/>
  <c r="AT277" i="33"/>
  <c r="AS277" i="33"/>
  <c r="DB277" i="33" s="1"/>
  <c r="AR277" i="33"/>
  <c r="AP277" i="33"/>
  <c r="AW277" i="33" s="1"/>
  <c r="DF277" i="33" s="1"/>
  <c r="AK277" i="33"/>
  <c r="AA277" i="33"/>
  <c r="CR277" i="33" s="1"/>
  <c r="Y277" i="33"/>
  <c r="CP277" i="33" s="1"/>
  <c r="X277" i="33"/>
  <c r="CO277" i="33" s="1"/>
  <c r="W277" i="33"/>
  <c r="CN277" i="33" s="1"/>
  <c r="V277" i="33"/>
  <c r="CM277" i="33" s="1"/>
  <c r="U277" i="33"/>
  <c r="CL277" i="33" s="1"/>
  <c r="T277" i="33"/>
  <c r="R277" i="33"/>
  <c r="Z277" i="33" s="1"/>
  <c r="CQ277" i="33" s="1"/>
  <c r="L277" i="33"/>
  <c r="BR276" i="33"/>
  <c r="DT276" i="33" s="1"/>
  <c r="BP276" i="33"/>
  <c r="DR276" i="33" s="1"/>
  <c r="BO276" i="33"/>
  <c r="DQ276" i="33" s="1"/>
  <c r="BN276" i="33"/>
  <c r="DP276" i="33" s="1"/>
  <c r="BM276" i="33"/>
  <c r="BK276" i="33"/>
  <c r="BQ276" i="33" s="1"/>
  <c r="DS276" i="33" s="1"/>
  <c r="BG276" i="33"/>
  <c r="AX276" i="33"/>
  <c r="AV276" i="33"/>
  <c r="DE276" i="33" s="1"/>
  <c r="AU276" i="33"/>
  <c r="DD276" i="33" s="1"/>
  <c r="AT276" i="33"/>
  <c r="DC276" i="33" s="1"/>
  <c r="AS276" i="33"/>
  <c r="DB276" i="33" s="1"/>
  <c r="AP276" i="33"/>
  <c r="AR276" i="33" s="1"/>
  <c r="AK276" i="33"/>
  <c r="AA276" i="33"/>
  <c r="CR276" i="33" s="1"/>
  <c r="Y276" i="33"/>
  <c r="CP276" i="33" s="1"/>
  <c r="X276" i="33"/>
  <c r="CO276" i="33" s="1"/>
  <c r="W276" i="33"/>
  <c r="CN276" i="33" s="1"/>
  <c r="V276" i="33"/>
  <c r="CM276" i="33" s="1"/>
  <c r="U276" i="33"/>
  <c r="CL276" i="33" s="1"/>
  <c r="T276" i="33"/>
  <c r="R276" i="33"/>
  <c r="Z276" i="33" s="1"/>
  <c r="CQ276" i="33" s="1"/>
  <c r="L276" i="33"/>
  <c r="BR275" i="33"/>
  <c r="DT275" i="33" s="1"/>
  <c r="BP275" i="33"/>
  <c r="DR275" i="33" s="1"/>
  <c r="BO275" i="33"/>
  <c r="BN275" i="33"/>
  <c r="DP275" i="33" s="1"/>
  <c r="BK275" i="33"/>
  <c r="BQ275" i="33" s="1"/>
  <c r="DS275" i="33" s="1"/>
  <c r="BG275" i="33"/>
  <c r="AX275" i="33"/>
  <c r="AZ275" i="33" s="1"/>
  <c r="AW275" i="33"/>
  <c r="DF275" i="33" s="1"/>
  <c r="AV275" i="33"/>
  <c r="DE275" i="33" s="1"/>
  <c r="AU275" i="33"/>
  <c r="DD275" i="33" s="1"/>
  <c r="AT275" i="33"/>
  <c r="AY275" i="33" s="1"/>
  <c r="AS275" i="33"/>
  <c r="DB275" i="33" s="1"/>
  <c r="AR275" i="33"/>
  <c r="AP275" i="33"/>
  <c r="AK275" i="33"/>
  <c r="AA275" i="33"/>
  <c r="CR275" i="33" s="1"/>
  <c r="Y275" i="33"/>
  <c r="CP275" i="33" s="1"/>
  <c r="X275" i="33"/>
  <c r="CO275" i="33" s="1"/>
  <c r="W275" i="33"/>
  <c r="CN275" i="33" s="1"/>
  <c r="V275" i="33"/>
  <c r="U275" i="33"/>
  <c r="CL275" i="33" s="1"/>
  <c r="T275" i="33"/>
  <c r="R275" i="33"/>
  <c r="Z275" i="33" s="1"/>
  <c r="CQ275" i="33" s="1"/>
  <c r="L275" i="33"/>
  <c r="BR274" i="33"/>
  <c r="DT274" i="33" s="1"/>
  <c r="BP274" i="33"/>
  <c r="DR274" i="33" s="1"/>
  <c r="BO274" i="33"/>
  <c r="BS274" i="33" s="1"/>
  <c r="BN274" i="33"/>
  <c r="DP274" i="33" s="1"/>
  <c r="BK274" i="33"/>
  <c r="BQ274" i="33" s="1"/>
  <c r="DS274" i="33" s="1"/>
  <c r="BG274" i="33"/>
  <c r="AX274" i="33"/>
  <c r="DG274" i="33" s="1"/>
  <c r="AV274" i="33"/>
  <c r="DE274" i="33" s="1"/>
  <c r="AU274" i="33"/>
  <c r="DD274" i="33" s="1"/>
  <c r="AT274" i="33"/>
  <c r="DC274" i="33" s="1"/>
  <c r="AS274" i="33"/>
  <c r="DB274" i="33" s="1"/>
  <c r="AP274" i="33"/>
  <c r="AW274" i="33" s="1"/>
  <c r="DF274" i="33" s="1"/>
  <c r="AK274" i="33"/>
  <c r="AA274" i="33"/>
  <c r="CR274" i="33" s="1"/>
  <c r="Y274" i="33"/>
  <c r="CP274" i="33" s="1"/>
  <c r="X274" i="33"/>
  <c r="CO274" i="33" s="1"/>
  <c r="W274" i="33"/>
  <c r="CN274" i="33" s="1"/>
  <c r="V274" i="33"/>
  <c r="U274" i="33"/>
  <c r="CL274" i="33" s="1"/>
  <c r="T274" i="33"/>
  <c r="R274" i="33"/>
  <c r="Z274" i="33" s="1"/>
  <c r="CQ274" i="33" s="1"/>
  <c r="L274" i="33"/>
  <c r="BR273" i="33"/>
  <c r="DT273" i="33" s="1"/>
  <c r="BP273" i="33"/>
  <c r="DR273" i="33" s="1"/>
  <c r="BO273" i="33"/>
  <c r="BS273" i="33" s="1"/>
  <c r="BN273" i="33"/>
  <c r="DP273" i="33" s="1"/>
  <c r="BM273" i="33"/>
  <c r="BK273" i="33"/>
  <c r="BQ273" i="33" s="1"/>
  <c r="DS273" i="33" s="1"/>
  <c r="BG273" i="33"/>
  <c r="AX273" i="33"/>
  <c r="DG273" i="33" s="1"/>
  <c r="AV273" i="33"/>
  <c r="DE273" i="33" s="1"/>
  <c r="AU273" i="33"/>
  <c r="DD273" i="33" s="1"/>
  <c r="AT273" i="33"/>
  <c r="AS273" i="33"/>
  <c r="DB273" i="33" s="1"/>
  <c r="AP273" i="33"/>
  <c r="AW273" i="33" s="1"/>
  <c r="DF273" i="33" s="1"/>
  <c r="AK273" i="33"/>
  <c r="AA273" i="33"/>
  <c r="CR273" i="33" s="1"/>
  <c r="Z273" i="33"/>
  <c r="CQ273" i="33" s="1"/>
  <c r="Y273" i="33"/>
  <c r="CP273" i="33" s="1"/>
  <c r="X273" i="33"/>
  <c r="CO273" i="33" s="1"/>
  <c r="W273" i="33"/>
  <c r="CN273" i="33" s="1"/>
  <c r="V273" i="33"/>
  <c r="CM273" i="33" s="1"/>
  <c r="U273" i="33"/>
  <c r="CL273" i="33" s="1"/>
  <c r="T273" i="33"/>
  <c r="R273" i="33"/>
  <c r="L273" i="33"/>
  <c r="BR272" i="33"/>
  <c r="DT272" i="33" s="1"/>
  <c r="BP272" i="33"/>
  <c r="DR272" i="33" s="1"/>
  <c r="BO272" i="33"/>
  <c r="DQ272" i="33" s="1"/>
  <c r="BN272" i="33"/>
  <c r="DP272" i="33" s="1"/>
  <c r="BK272" i="33"/>
  <c r="BQ272" i="33" s="1"/>
  <c r="DS272" i="33" s="1"/>
  <c r="BG272" i="33"/>
  <c r="AX272" i="33"/>
  <c r="AV272" i="33"/>
  <c r="DE272" i="33" s="1"/>
  <c r="AU272" i="33"/>
  <c r="DD272" i="33" s="1"/>
  <c r="AT272" i="33"/>
  <c r="AS272" i="33"/>
  <c r="DB272" i="33" s="1"/>
  <c r="AP272" i="33"/>
  <c r="AR272" i="33" s="1"/>
  <c r="AK272" i="33"/>
  <c r="AA272" i="33"/>
  <c r="CR272" i="33" s="1"/>
  <c r="Y272" i="33"/>
  <c r="CP272" i="33" s="1"/>
  <c r="X272" i="33"/>
  <c r="CO272" i="33" s="1"/>
  <c r="W272" i="33"/>
  <c r="CN272" i="33" s="1"/>
  <c r="V272" i="33"/>
  <c r="CM272" i="33" s="1"/>
  <c r="U272" i="33"/>
  <c r="CL272" i="33" s="1"/>
  <c r="T272" i="33"/>
  <c r="R272" i="33"/>
  <c r="Z272" i="33" s="1"/>
  <c r="CQ272" i="33" s="1"/>
  <c r="L272" i="33"/>
  <c r="BR271" i="33"/>
  <c r="DT271" i="33" s="1"/>
  <c r="BP271" i="33"/>
  <c r="DR271" i="33" s="1"/>
  <c r="BO271" i="33"/>
  <c r="BS271" i="33" s="1"/>
  <c r="BN271" i="33"/>
  <c r="DP271" i="33" s="1"/>
  <c r="BK271" i="33"/>
  <c r="BQ271" i="33" s="1"/>
  <c r="DS271" i="33" s="1"/>
  <c r="BG271" i="33"/>
  <c r="AX271" i="33"/>
  <c r="AZ271" i="33" s="1"/>
  <c r="AV271" i="33"/>
  <c r="DE271" i="33" s="1"/>
  <c r="AU271" i="33"/>
  <c r="DD271" i="33" s="1"/>
  <c r="AT271" i="33"/>
  <c r="AS271" i="33"/>
  <c r="DB271" i="33" s="1"/>
  <c r="AP271" i="33"/>
  <c r="AW271" i="33" s="1"/>
  <c r="DF271" i="33" s="1"/>
  <c r="AK271" i="33"/>
  <c r="AA271" i="33"/>
  <c r="CR271" i="33" s="1"/>
  <c r="Y271" i="33"/>
  <c r="CP271" i="33" s="1"/>
  <c r="X271" i="33"/>
  <c r="CO271" i="33" s="1"/>
  <c r="W271" i="33"/>
  <c r="CN271" i="33" s="1"/>
  <c r="V271" i="33"/>
  <c r="U271" i="33"/>
  <c r="CL271" i="33" s="1"/>
  <c r="R271" i="33"/>
  <c r="T271" i="33" s="1"/>
  <c r="L271" i="33"/>
  <c r="BR270" i="33"/>
  <c r="DT270" i="33" s="1"/>
  <c r="BP270" i="33"/>
  <c r="DR270" i="33" s="1"/>
  <c r="BO270" i="33"/>
  <c r="BS270" i="33" s="1"/>
  <c r="BN270" i="33"/>
  <c r="DP270" i="33" s="1"/>
  <c r="BK270" i="33"/>
  <c r="BQ270" i="33" s="1"/>
  <c r="DS270" i="33" s="1"/>
  <c r="BG270" i="33"/>
  <c r="AX270" i="33"/>
  <c r="DG270" i="33" s="1"/>
  <c r="AV270" i="33"/>
  <c r="DE270" i="33" s="1"/>
  <c r="AU270" i="33"/>
  <c r="DD270" i="33" s="1"/>
  <c r="AT270" i="33"/>
  <c r="DC270" i="33" s="1"/>
  <c r="AS270" i="33"/>
  <c r="DB270" i="33" s="1"/>
  <c r="AP270" i="33"/>
  <c r="AW270" i="33" s="1"/>
  <c r="DF270" i="33" s="1"/>
  <c r="AK270" i="33"/>
  <c r="AA270" i="33"/>
  <c r="CR270" i="33" s="1"/>
  <c r="Y270" i="33"/>
  <c r="CP270" i="33" s="1"/>
  <c r="X270" i="33"/>
  <c r="CO270" i="33" s="1"/>
  <c r="W270" i="33"/>
  <c r="CN270" i="33" s="1"/>
  <c r="V270" i="33"/>
  <c r="AB270" i="33" s="1"/>
  <c r="U270" i="33"/>
  <c r="CL270" i="33" s="1"/>
  <c r="T270" i="33"/>
  <c r="R270" i="33"/>
  <c r="Z270" i="33" s="1"/>
  <c r="CQ270" i="33" s="1"/>
  <c r="L270" i="33"/>
  <c r="BR269" i="33"/>
  <c r="DT269" i="33" s="1"/>
  <c r="BP269" i="33"/>
  <c r="DR269" i="33" s="1"/>
  <c r="BO269" i="33"/>
  <c r="BN269" i="33"/>
  <c r="DP269" i="33" s="1"/>
  <c r="BK269" i="33"/>
  <c r="BQ269" i="33" s="1"/>
  <c r="DS269" i="33" s="1"/>
  <c r="BG269" i="33"/>
  <c r="AX269" i="33"/>
  <c r="DG269" i="33" s="1"/>
  <c r="AV269" i="33"/>
  <c r="DE269" i="33" s="1"/>
  <c r="AU269" i="33"/>
  <c r="DD269" i="33" s="1"/>
  <c r="AT269" i="33"/>
  <c r="AS269" i="33"/>
  <c r="DB269" i="33" s="1"/>
  <c r="AP269" i="33"/>
  <c r="AW269" i="33" s="1"/>
  <c r="DF269" i="33" s="1"/>
  <c r="AK269" i="33"/>
  <c r="AA269" i="33"/>
  <c r="CR269" i="33" s="1"/>
  <c r="Z269" i="33"/>
  <c r="CQ269" i="33" s="1"/>
  <c r="Y269" i="33"/>
  <c r="CP269" i="33" s="1"/>
  <c r="X269" i="33"/>
  <c r="CO269" i="33" s="1"/>
  <c r="W269" i="33"/>
  <c r="CN269" i="33" s="1"/>
  <c r="V269" i="33"/>
  <c r="CM269" i="33" s="1"/>
  <c r="U269" i="33"/>
  <c r="CL269" i="33" s="1"/>
  <c r="T269" i="33"/>
  <c r="R269" i="33"/>
  <c r="L269" i="33"/>
  <c r="BR268" i="33"/>
  <c r="DT268" i="33" s="1"/>
  <c r="BP268" i="33"/>
  <c r="DR268" i="33" s="1"/>
  <c r="BO268" i="33"/>
  <c r="DQ268" i="33" s="1"/>
  <c r="BN268" i="33"/>
  <c r="DP268" i="33" s="1"/>
  <c r="BM268" i="33"/>
  <c r="BK268" i="33"/>
  <c r="BQ268" i="33" s="1"/>
  <c r="DS268" i="33" s="1"/>
  <c r="BG268" i="33"/>
  <c r="AX268" i="33"/>
  <c r="AV268" i="33"/>
  <c r="DE268" i="33" s="1"/>
  <c r="AU268" i="33"/>
  <c r="DD268" i="33" s="1"/>
  <c r="AT268" i="33"/>
  <c r="DC268" i="33" s="1"/>
  <c r="AS268" i="33"/>
  <c r="DB268" i="33" s="1"/>
  <c r="AP268" i="33"/>
  <c r="AR268" i="33" s="1"/>
  <c r="AK268" i="33"/>
  <c r="AA268" i="33"/>
  <c r="CR268" i="33" s="1"/>
  <c r="Y268" i="33"/>
  <c r="CP268" i="33" s="1"/>
  <c r="X268" i="33"/>
  <c r="CO268" i="33" s="1"/>
  <c r="W268" i="33"/>
  <c r="CN268" i="33" s="1"/>
  <c r="V268" i="33"/>
  <c r="CM268" i="33" s="1"/>
  <c r="U268" i="33"/>
  <c r="CL268" i="33" s="1"/>
  <c r="R268" i="33"/>
  <c r="Z268" i="33" s="1"/>
  <c r="CQ268" i="33" s="1"/>
  <c r="L268" i="33"/>
  <c r="BR267" i="33"/>
  <c r="DT267" i="33" s="1"/>
  <c r="BP267" i="33"/>
  <c r="DR267" i="33" s="1"/>
  <c r="BO267" i="33"/>
  <c r="BS267" i="33" s="1"/>
  <c r="BN267" i="33"/>
  <c r="DP267" i="33" s="1"/>
  <c r="BM267" i="33"/>
  <c r="BK267" i="33"/>
  <c r="BQ267" i="33" s="1"/>
  <c r="DS267" i="33" s="1"/>
  <c r="BG267" i="33"/>
  <c r="AX267" i="33"/>
  <c r="DG267" i="33" s="1"/>
  <c r="AV267" i="33"/>
  <c r="DE267" i="33" s="1"/>
  <c r="AU267" i="33"/>
  <c r="DD267" i="33" s="1"/>
  <c r="AT267" i="33"/>
  <c r="DC267" i="33" s="1"/>
  <c r="AS267" i="33"/>
  <c r="DB267" i="33" s="1"/>
  <c r="AR267" i="33"/>
  <c r="AP267" i="33"/>
  <c r="AW267" i="33" s="1"/>
  <c r="AK267" i="33"/>
  <c r="AA267" i="33"/>
  <c r="CR267" i="33" s="1"/>
  <c r="Y267" i="33"/>
  <c r="CP267" i="33" s="1"/>
  <c r="X267" i="33"/>
  <c r="CO267" i="33" s="1"/>
  <c r="V267" i="33"/>
  <c r="U267" i="33"/>
  <c r="CL267" i="33" s="1"/>
  <c r="R267" i="33"/>
  <c r="Z267" i="33" s="1"/>
  <c r="CQ267" i="33" s="1"/>
  <c r="O267" i="33"/>
  <c r="T267" i="33" s="1"/>
  <c r="L267" i="33"/>
  <c r="BR266" i="33"/>
  <c r="DT266" i="33" s="1"/>
  <c r="BP266" i="33"/>
  <c r="DR266" i="33" s="1"/>
  <c r="BO266" i="33"/>
  <c r="BN266" i="33"/>
  <c r="DP266" i="33" s="1"/>
  <c r="BM266" i="33"/>
  <c r="BK266" i="33"/>
  <c r="BQ266" i="33" s="1"/>
  <c r="BG266" i="33"/>
  <c r="AX266" i="33"/>
  <c r="DG266" i="33" s="1"/>
  <c r="AV266" i="33"/>
  <c r="DE266" i="33" s="1"/>
  <c r="AU266" i="33"/>
  <c r="DD266" i="33" s="1"/>
  <c r="AT266" i="33"/>
  <c r="AS266" i="33"/>
  <c r="DB266" i="33" s="1"/>
  <c r="AP266" i="33"/>
  <c r="AW266" i="33" s="1"/>
  <c r="AK266" i="33"/>
  <c r="AA266" i="33"/>
  <c r="CR266" i="33" s="1"/>
  <c r="Y266" i="33"/>
  <c r="CP266" i="33" s="1"/>
  <c r="X266" i="33"/>
  <c r="CO266" i="33" s="1"/>
  <c r="W266" i="33"/>
  <c r="CN266" i="33" s="1"/>
  <c r="V266" i="33"/>
  <c r="CM266" i="33" s="1"/>
  <c r="U266" i="33"/>
  <c r="CL266" i="33" s="1"/>
  <c r="R266" i="33"/>
  <c r="Z266" i="33" s="1"/>
  <c r="L266" i="33"/>
  <c r="CM265" i="33"/>
  <c r="BR265" i="33"/>
  <c r="DT265" i="33" s="1"/>
  <c r="BQ265" i="33"/>
  <c r="DS265" i="33" s="1"/>
  <c r="BP265" i="33"/>
  <c r="DR265" i="33" s="1"/>
  <c r="BO265" i="33"/>
  <c r="DQ265" i="33" s="1"/>
  <c r="BN265" i="33"/>
  <c r="DP265" i="33" s="1"/>
  <c r="BM265" i="33"/>
  <c r="BG265" i="33"/>
  <c r="AX265" i="33"/>
  <c r="DG265" i="33" s="1"/>
  <c r="AW265" i="33"/>
  <c r="DF265" i="33" s="1"/>
  <c r="AV265" i="33"/>
  <c r="DE265" i="33" s="1"/>
  <c r="AU265" i="33"/>
  <c r="DD265" i="33" s="1"/>
  <c r="AT265" i="33"/>
  <c r="AY265" i="33" s="1"/>
  <c r="AS265" i="33"/>
  <c r="DB265" i="33" s="1"/>
  <c r="AR265" i="33"/>
  <c r="AK265" i="33"/>
  <c r="AA265" i="33"/>
  <c r="CR265" i="33" s="1"/>
  <c r="Z265" i="33"/>
  <c r="CQ265" i="33" s="1"/>
  <c r="Y265" i="33"/>
  <c r="CP265" i="33" s="1"/>
  <c r="X265" i="33"/>
  <c r="CO265" i="33" s="1"/>
  <c r="W265" i="33"/>
  <c r="CN265" i="33" s="1"/>
  <c r="U265" i="33"/>
  <c r="CL265" i="33" s="1"/>
  <c r="T265" i="33"/>
  <c r="L265" i="33"/>
  <c r="CM264" i="33"/>
  <c r="BR264" i="33"/>
  <c r="DT264" i="33" s="1"/>
  <c r="BQ264" i="33"/>
  <c r="DS264" i="33" s="1"/>
  <c r="BP264" i="33"/>
  <c r="DR264" i="33" s="1"/>
  <c r="BO264" i="33"/>
  <c r="BS264" i="33" s="1"/>
  <c r="BN264" i="33"/>
  <c r="DP264" i="33" s="1"/>
  <c r="BM264" i="33"/>
  <c r="BG264" i="33"/>
  <c r="AX264" i="33"/>
  <c r="AZ264" i="33" s="1"/>
  <c r="AW264" i="33"/>
  <c r="DF264" i="33" s="1"/>
  <c r="AV264" i="33"/>
  <c r="DE264" i="33" s="1"/>
  <c r="AU264" i="33"/>
  <c r="DD264" i="33" s="1"/>
  <c r="AT264" i="33"/>
  <c r="AY264" i="33" s="1"/>
  <c r="AS264" i="33"/>
  <c r="DB264" i="33" s="1"/>
  <c r="AR264" i="33"/>
  <c r="AK264" i="33"/>
  <c r="AA264" i="33"/>
  <c r="CR264" i="33" s="1"/>
  <c r="Z264" i="33"/>
  <c r="CQ264" i="33" s="1"/>
  <c r="Y264" i="33"/>
  <c r="CP264" i="33" s="1"/>
  <c r="X264" i="33"/>
  <c r="CO264" i="33" s="1"/>
  <c r="W264" i="33"/>
  <c r="CN264" i="33" s="1"/>
  <c r="U264" i="33"/>
  <c r="CL264" i="33" s="1"/>
  <c r="T264" i="33"/>
  <c r="L264" i="33"/>
  <c r="BR263" i="33"/>
  <c r="DT263" i="33" s="1"/>
  <c r="BP263" i="33"/>
  <c r="DR263" i="33" s="1"/>
  <c r="BO263" i="33"/>
  <c r="BN263" i="33"/>
  <c r="DP263" i="33" s="1"/>
  <c r="BL263" i="33"/>
  <c r="BK263" i="33"/>
  <c r="BJ263" i="33"/>
  <c r="BI263" i="33"/>
  <c r="BM263" i="33" s="1"/>
  <c r="BH263" i="33"/>
  <c r="BG263" i="33"/>
  <c r="AX263" i="33"/>
  <c r="DG263" i="33" s="1"/>
  <c r="AV263" i="33"/>
  <c r="DE263" i="33" s="1"/>
  <c r="AU263" i="33"/>
  <c r="DD263" i="33" s="1"/>
  <c r="AT263" i="33"/>
  <c r="DC263" i="33" s="1"/>
  <c r="AS263" i="33"/>
  <c r="DB263" i="33" s="1"/>
  <c r="AQ263" i="33"/>
  <c r="AP263" i="33"/>
  <c r="AO263" i="33"/>
  <c r="AN263" i="33"/>
  <c r="AM263" i="33"/>
  <c r="AR263" i="33" s="1"/>
  <c r="AL263" i="33"/>
  <c r="AK263" i="33"/>
  <c r="AA263" i="33"/>
  <c r="CR263" i="33" s="1"/>
  <c r="Y263" i="33"/>
  <c r="CP263" i="33" s="1"/>
  <c r="X263" i="33"/>
  <c r="CO263" i="33" s="1"/>
  <c r="V263" i="33"/>
  <c r="U263" i="33"/>
  <c r="CL263" i="33" s="1"/>
  <c r="S263" i="33"/>
  <c r="R263" i="33"/>
  <c r="Q263" i="33"/>
  <c r="P263" i="33"/>
  <c r="O263" i="33"/>
  <c r="N263" i="33"/>
  <c r="T263" i="33" s="1"/>
  <c r="M263" i="33"/>
  <c r="L263" i="33"/>
  <c r="BR262" i="33"/>
  <c r="DT262" i="33" s="1"/>
  <c r="BQ262" i="33"/>
  <c r="DS262" i="33" s="1"/>
  <c r="BP262" i="33"/>
  <c r="DR262" i="33" s="1"/>
  <c r="BO262" i="33"/>
  <c r="BS262" i="33" s="1"/>
  <c r="BN262" i="33"/>
  <c r="DP262" i="33" s="1"/>
  <c r="BM262" i="33"/>
  <c r="BG262" i="33"/>
  <c r="AX262" i="33"/>
  <c r="DG262" i="33" s="1"/>
  <c r="AW262" i="33"/>
  <c r="DF262" i="33" s="1"/>
  <c r="AV262" i="33"/>
  <c r="DE262" i="33" s="1"/>
  <c r="AU262" i="33"/>
  <c r="DD262" i="33" s="1"/>
  <c r="AT262" i="33"/>
  <c r="DC262" i="33" s="1"/>
  <c r="AS262" i="33"/>
  <c r="DB262" i="33" s="1"/>
  <c r="AR262" i="33"/>
  <c r="AK262" i="33"/>
  <c r="AA262" i="33"/>
  <c r="CR262" i="33" s="1"/>
  <c r="Z262" i="33"/>
  <c r="CQ262" i="33" s="1"/>
  <c r="Y262" i="33"/>
  <c r="CP262" i="33" s="1"/>
  <c r="X262" i="33"/>
  <c r="CO262" i="33" s="1"/>
  <c r="W262" i="33"/>
  <c r="CN262" i="33" s="1"/>
  <c r="V262" i="33"/>
  <c r="CM262" i="33" s="1"/>
  <c r="U262" i="33"/>
  <c r="CL262" i="33" s="1"/>
  <c r="T262" i="33"/>
  <c r="L262" i="33"/>
  <c r="BR261" i="33"/>
  <c r="DT261" i="33" s="1"/>
  <c r="BQ261" i="33"/>
  <c r="DS261" i="33" s="1"/>
  <c r="BP261" i="33"/>
  <c r="DR261" i="33" s="1"/>
  <c r="BO261" i="33"/>
  <c r="DQ261" i="33" s="1"/>
  <c r="BN261" i="33"/>
  <c r="DP261" i="33" s="1"/>
  <c r="BM261" i="33"/>
  <c r="BG261" i="33"/>
  <c r="AX261" i="33"/>
  <c r="DG261" i="33" s="1"/>
  <c r="AW261" i="33"/>
  <c r="DF261" i="33" s="1"/>
  <c r="AV261" i="33"/>
  <c r="DE261" i="33" s="1"/>
  <c r="AU261" i="33"/>
  <c r="DD261" i="33" s="1"/>
  <c r="AT261" i="33"/>
  <c r="AY261" i="33" s="1"/>
  <c r="AS261" i="33"/>
  <c r="DB261" i="33" s="1"/>
  <c r="AR261" i="33"/>
  <c r="AK261" i="33"/>
  <c r="AA261" i="33"/>
  <c r="CR261" i="33" s="1"/>
  <c r="Z261" i="33"/>
  <c r="CQ261" i="33" s="1"/>
  <c r="Y261" i="33"/>
  <c r="CP261" i="33" s="1"/>
  <c r="X261" i="33"/>
  <c r="AB261" i="33" s="1"/>
  <c r="W261" i="33"/>
  <c r="CN261" i="33" s="1"/>
  <c r="V261" i="33"/>
  <c r="CM261" i="33" s="1"/>
  <c r="U261" i="33"/>
  <c r="CL261" i="33" s="1"/>
  <c r="T261" i="33"/>
  <c r="L261" i="33"/>
  <c r="BR260" i="33"/>
  <c r="DT260" i="33" s="1"/>
  <c r="BQ260" i="33"/>
  <c r="DS260" i="33" s="1"/>
  <c r="BP260" i="33"/>
  <c r="DR260" i="33" s="1"/>
  <c r="BO260" i="33"/>
  <c r="BS260" i="33" s="1"/>
  <c r="BN260" i="33"/>
  <c r="DP260" i="33" s="1"/>
  <c r="BM260" i="33"/>
  <c r="BG260" i="33"/>
  <c r="AX260" i="33"/>
  <c r="DG260" i="33" s="1"/>
  <c r="AW260" i="33"/>
  <c r="DF260" i="33" s="1"/>
  <c r="AV260" i="33"/>
  <c r="DE260" i="33" s="1"/>
  <c r="AU260" i="33"/>
  <c r="DD260" i="33" s="1"/>
  <c r="AT260" i="33"/>
  <c r="DC260" i="33" s="1"/>
  <c r="AS260" i="33"/>
  <c r="DB260" i="33" s="1"/>
  <c r="AR260" i="33"/>
  <c r="AK260" i="33"/>
  <c r="AA260" i="33"/>
  <c r="CR260" i="33" s="1"/>
  <c r="Z260" i="33"/>
  <c r="CQ260" i="33" s="1"/>
  <c r="Y260" i="33"/>
  <c r="CP260" i="33" s="1"/>
  <c r="X260" i="33"/>
  <c r="CO260" i="33" s="1"/>
  <c r="W260" i="33"/>
  <c r="CN260" i="33" s="1"/>
  <c r="V260" i="33"/>
  <c r="CM260" i="33" s="1"/>
  <c r="U260" i="33"/>
  <c r="CL260" i="33" s="1"/>
  <c r="T260" i="33"/>
  <c r="L260" i="33"/>
  <c r="BR259" i="33"/>
  <c r="DT259" i="33" s="1"/>
  <c r="BQ259" i="33"/>
  <c r="DS259" i="33" s="1"/>
  <c r="BP259" i="33"/>
  <c r="DR259" i="33" s="1"/>
  <c r="BO259" i="33"/>
  <c r="DQ259" i="33" s="1"/>
  <c r="BN259" i="33"/>
  <c r="DP259" i="33" s="1"/>
  <c r="BM259" i="33"/>
  <c r="BG259" i="33"/>
  <c r="AX259" i="33"/>
  <c r="DG259" i="33" s="1"/>
  <c r="AW259" i="33"/>
  <c r="DF259" i="33" s="1"/>
  <c r="AV259" i="33"/>
  <c r="DE259" i="33" s="1"/>
  <c r="AU259" i="33"/>
  <c r="DD259" i="33" s="1"/>
  <c r="AT259" i="33"/>
  <c r="AY259" i="33" s="1"/>
  <c r="AS259" i="33"/>
  <c r="DB259" i="33" s="1"/>
  <c r="AR259" i="33"/>
  <c r="AK259" i="33"/>
  <c r="AA259" i="33"/>
  <c r="CR259" i="33" s="1"/>
  <c r="Z259" i="33"/>
  <c r="CQ259" i="33" s="1"/>
  <c r="Y259" i="33"/>
  <c r="CP259" i="33" s="1"/>
  <c r="X259" i="33"/>
  <c r="CO259" i="33" s="1"/>
  <c r="W259" i="33"/>
  <c r="CN259" i="33" s="1"/>
  <c r="V259" i="33"/>
  <c r="CM259" i="33" s="1"/>
  <c r="U259" i="33"/>
  <c r="CL259" i="33" s="1"/>
  <c r="T259" i="33"/>
  <c r="L259" i="33"/>
  <c r="BR258" i="33"/>
  <c r="DT258" i="33" s="1"/>
  <c r="BQ258" i="33"/>
  <c r="DS258" i="33" s="1"/>
  <c r="BP258" i="33"/>
  <c r="DR258" i="33" s="1"/>
  <c r="BO258" i="33"/>
  <c r="BS258" i="33" s="1"/>
  <c r="BN258" i="33"/>
  <c r="DP258" i="33" s="1"/>
  <c r="BM258" i="33"/>
  <c r="BG258" i="33"/>
  <c r="AX258" i="33"/>
  <c r="DG258" i="33" s="1"/>
  <c r="AW258" i="33"/>
  <c r="DF258" i="33" s="1"/>
  <c r="AV258" i="33"/>
  <c r="DE258" i="33" s="1"/>
  <c r="AU258" i="33"/>
  <c r="DD258" i="33" s="1"/>
  <c r="AT258" i="33"/>
  <c r="DC258" i="33" s="1"/>
  <c r="AS258" i="33"/>
  <c r="DB258" i="33" s="1"/>
  <c r="AR258" i="33"/>
  <c r="AK258" i="33"/>
  <c r="AA258" i="33"/>
  <c r="CR258" i="33" s="1"/>
  <c r="Z258" i="33"/>
  <c r="CQ258" i="33" s="1"/>
  <c r="Y258" i="33"/>
  <c r="CP258" i="33" s="1"/>
  <c r="X258" i="33"/>
  <c r="CO258" i="33" s="1"/>
  <c r="W258" i="33"/>
  <c r="CN258" i="33" s="1"/>
  <c r="V258" i="33"/>
  <c r="CM258" i="33" s="1"/>
  <c r="U258" i="33"/>
  <c r="CL258" i="33" s="1"/>
  <c r="T258" i="33"/>
  <c r="L258" i="33"/>
  <c r="BR257" i="33"/>
  <c r="DT257" i="33" s="1"/>
  <c r="BQ257" i="33"/>
  <c r="DS257" i="33" s="1"/>
  <c r="BP257" i="33"/>
  <c r="DR257" i="33" s="1"/>
  <c r="BO257" i="33"/>
  <c r="DQ257" i="33" s="1"/>
  <c r="BN257" i="33"/>
  <c r="DP257" i="33" s="1"/>
  <c r="BM257" i="33"/>
  <c r="BG257" i="33"/>
  <c r="AX257" i="33"/>
  <c r="DG257" i="33" s="1"/>
  <c r="AW257" i="33"/>
  <c r="DF257" i="33" s="1"/>
  <c r="AV257" i="33"/>
  <c r="DE257" i="33" s="1"/>
  <c r="AU257" i="33"/>
  <c r="AY257" i="33" s="1"/>
  <c r="AT257" i="33"/>
  <c r="DC257" i="33" s="1"/>
  <c r="AS257" i="33"/>
  <c r="DB257" i="33" s="1"/>
  <c r="AR257" i="33"/>
  <c r="AK257" i="33"/>
  <c r="AA257" i="33"/>
  <c r="CR257" i="33" s="1"/>
  <c r="Z257" i="33"/>
  <c r="CQ257" i="33" s="1"/>
  <c r="Y257" i="33"/>
  <c r="CP257" i="33" s="1"/>
  <c r="X257" i="33"/>
  <c r="CO257" i="33" s="1"/>
  <c r="W257" i="33"/>
  <c r="CN257" i="33" s="1"/>
  <c r="V257" i="33"/>
  <c r="CM257" i="33" s="1"/>
  <c r="U257" i="33"/>
  <c r="CL257" i="33" s="1"/>
  <c r="T257" i="33"/>
  <c r="L257" i="33"/>
  <c r="BR256" i="33"/>
  <c r="DT256" i="33" s="1"/>
  <c r="BQ256" i="33"/>
  <c r="DS256" i="33" s="1"/>
  <c r="BP256" i="33"/>
  <c r="DR256" i="33" s="1"/>
  <c r="BO256" i="33"/>
  <c r="BS256" i="33" s="1"/>
  <c r="BN256" i="33"/>
  <c r="DP256" i="33" s="1"/>
  <c r="BM256" i="33"/>
  <c r="BG256" i="33"/>
  <c r="AX256" i="33"/>
  <c r="DG256" i="33" s="1"/>
  <c r="AW256" i="33"/>
  <c r="DF256" i="33" s="1"/>
  <c r="AV256" i="33"/>
  <c r="DE256" i="33" s="1"/>
  <c r="AU256" i="33"/>
  <c r="DD256" i="33" s="1"/>
  <c r="AT256" i="33"/>
  <c r="DC256" i="33" s="1"/>
  <c r="AS256" i="33"/>
  <c r="DB256" i="33" s="1"/>
  <c r="AR256" i="33"/>
  <c r="AK256" i="33"/>
  <c r="AA256" i="33"/>
  <c r="CR256" i="33" s="1"/>
  <c r="Z256" i="33"/>
  <c r="CQ256" i="33" s="1"/>
  <c r="Y256" i="33"/>
  <c r="CP256" i="33" s="1"/>
  <c r="X256" i="33"/>
  <c r="CO256" i="33" s="1"/>
  <c r="W256" i="33"/>
  <c r="CN256" i="33" s="1"/>
  <c r="V256" i="33"/>
  <c r="CM256" i="33" s="1"/>
  <c r="U256" i="33"/>
  <c r="CL256" i="33" s="1"/>
  <c r="T256" i="33"/>
  <c r="L256" i="33"/>
  <c r="BR255" i="33"/>
  <c r="DT255" i="33" s="1"/>
  <c r="BQ255" i="33"/>
  <c r="DS255" i="33" s="1"/>
  <c r="BP255" i="33"/>
  <c r="DR255" i="33" s="1"/>
  <c r="BO255" i="33"/>
  <c r="DQ255" i="33" s="1"/>
  <c r="BN255" i="33"/>
  <c r="DP255" i="33" s="1"/>
  <c r="BM255" i="33"/>
  <c r="BG255" i="33"/>
  <c r="AX255" i="33"/>
  <c r="DG255" i="33" s="1"/>
  <c r="AW255" i="33"/>
  <c r="DF255" i="33" s="1"/>
  <c r="AV255" i="33"/>
  <c r="DE255" i="33" s="1"/>
  <c r="AU255" i="33"/>
  <c r="DD255" i="33" s="1"/>
  <c r="AT255" i="33"/>
  <c r="AY255" i="33" s="1"/>
  <c r="AS255" i="33"/>
  <c r="DB255" i="33" s="1"/>
  <c r="AR255" i="33"/>
  <c r="AK255" i="33"/>
  <c r="AA255" i="33"/>
  <c r="CR255" i="33" s="1"/>
  <c r="Z255" i="33"/>
  <c r="CQ255" i="33" s="1"/>
  <c r="Y255" i="33"/>
  <c r="CP255" i="33" s="1"/>
  <c r="X255" i="33"/>
  <c r="CO255" i="33" s="1"/>
  <c r="W255" i="33"/>
  <c r="CN255" i="33" s="1"/>
  <c r="V255" i="33"/>
  <c r="CM255" i="33" s="1"/>
  <c r="U255" i="33"/>
  <c r="CL255" i="33" s="1"/>
  <c r="T255" i="33"/>
  <c r="L255" i="33"/>
  <c r="DF254" i="33"/>
  <c r="DD254" i="33"/>
  <c r="DB254" i="33"/>
  <c r="BR254" i="33"/>
  <c r="DT254" i="33" s="1"/>
  <c r="BQ254" i="33"/>
  <c r="DS254" i="33" s="1"/>
  <c r="BP254" i="33"/>
  <c r="DR254" i="33" s="1"/>
  <c r="BO254" i="33"/>
  <c r="DQ254" i="33" s="1"/>
  <c r="BN254" i="33"/>
  <c r="DP254" i="33" s="1"/>
  <c r="BM254" i="33"/>
  <c r="BG254" i="33"/>
  <c r="AZ254" i="33"/>
  <c r="AX254" i="33"/>
  <c r="DG254" i="33" s="1"/>
  <c r="AW254" i="33"/>
  <c r="AV254" i="33"/>
  <c r="DE254" i="33" s="1"/>
  <c r="AU254" i="33"/>
  <c r="AT254" i="33"/>
  <c r="AY254" i="33" s="1"/>
  <c r="AS254" i="33"/>
  <c r="AR254" i="33"/>
  <c r="AK254" i="33"/>
  <c r="AA254" i="33"/>
  <c r="CR254" i="33" s="1"/>
  <c r="Z254" i="33"/>
  <c r="CQ254" i="33" s="1"/>
  <c r="Y254" i="33"/>
  <c r="CP254" i="33" s="1"/>
  <c r="X254" i="33"/>
  <c r="CO254" i="33" s="1"/>
  <c r="W254" i="33"/>
  <c r="CN254" i="33" s="1"/>
  <c r="V254" i="33"/>
  <c r="CM254" i="33" s="1"/>
  <c r="U254" i="33"/>
  <c r="CL254" i="33" s="1"/>
  <c r="T254" i="33"/>
  <c r="L254" i="33"/>
  <c r="DT253" i="33"/>
  <c r="DR253" i="33"/>
  <c r="DP253" i="33"/>
  <c r="DF253" i="33"/>
  <c r="DD253" i="33"/>
  <c r="DB253" i="33"/>
  <c r="CR253" i="33"/>
  <c r="CQ253" i="33"/>
  <c r="CN253" i="33"/>
  <c r="CM253" i="33"/>
  <c r="BR253" i="33"/>
  <c r="BQ253" i="33"/>
  <c r="DS253" i="33" s="1"/>
  <c r="BP253" i="33"/>
  <c r="BO253" i="33"/>
  <c r="BS253" i="33" s="1"/>
  <c r="BN253" i="33"/>
  <c r="BM253" i="33"/>
  <c r="BG253" i="33"/>
  <c r="AX253" i="33"/>
  <c r="DG253" i="33" s="1"/>
  <c r="AW253" i="33"/>
  <c r="AV253" i="33"/>
  <c r="DE253" i="33" s="1"/>
  <c r="AU253" i="33"/>
  <c r="AT253" i="33"/>
  <c r="DC253" i="33" s="1"/>
  <c r="AS253" i="33"/>
  <c r="AR253" i="33"/>
  <c r="AK253" i="33"/>
  <c r="AA253" i="33"/>
  <c r="Z253" i="33"/>
  <c r="Y253" i="33"/>
  <c r="CP253" i="33" s="1"/>
  <c r="X253" i="33"/>
  <c r="CO253" i="33" s="1"/>
  <c r="W253" i="33"/>
  <c r="V253" i="33"/>
  <c r="U253" i="33"/>
  <c r="CL253" i="33" s="1"/>
  <c r="T253" i="33"/>
  <c r="L253" i="33"/>
  <c r="DT252" i="33"/>
  <c r="DR252" i="33"/>
  <c r="DP252" i="33"/>
  <c r="DF252" i="33"/>
  <c r="DD252" i="33"/>
  <c r="DB252" i="33"/>
  <c r="CP252" i="33"/>
  <c r="CL252" i="33"/>
  <c r="BR252" i="33"/>
  <c r="BQ252" i="33"/>
  <c r="DS252" i="33" s="1"/>
  <c r="BP252" i="33"/>
  <c r="BO252" i="33"/>
  <c r="DQ252" i="33" s="1"/>
  <c r="BN252" i="33"/>
  <c r="BM252" i="33"/>
  <c r="BG252" i="33"/>
  <c r="AZ252" i="33"/>
  <c r="AX252" i="33"/>
  <c r="DG252" i="33" s="1"/>
  <c r="AW252" i="33"/>
  <c r="AV252" i="33"/>
  <c r="DE252" i="33" s="1"/>
  <c r="AU252" i="33"/>
  <c r="AT252" i="33"/>
  <c r="AY252" i="33" s="1"/>
  <c r="AS252" i="33"/>
  <c r="AR252" i="33"/>
  <c r="AK252" i="33"/>
  <c r="AA252" i="33"/>
  <c r="CR252" i="33" s="1"/>
  <c r="Z252" i="33"/>
  <c r="CQ252" i="33" s="1"/>
  <c r="Y252" i="33"/>
  <c r="X252" i="33"/>
  <c r="CO252" i="33" s="1"/>
  <c r="W252" i="33"/>
  <c r="CN252" i="33" s="1"/>
  <c r="V252" i="33"/>
  <c r="CM252" i="33" s="1"/>
  <c r="U252" i="33"/>
  <c r="T252" i="33"/>
  <c r="L252" i="33"/>
  <c r="DR251" i="33"/>
  <c r="DF251" i="33"/>
  <c r="DB251" i="33"/>
  <c r="CR251" i="33"/>
  <c r="CN251" i="33"/>
  <c r="BR251" i="33"/>
  <c r="DT251" i="33" s="1"/>
  <c r="BQ251" i="33"/>
  <c r="DS251" i="33" s="1"/>
  <c r="BP251" i="33"/>
  <c r="BO251" i="33"/>
  <c r="BS251" i="33" s="1"/>
  <c r="BN251" i="33"/>
  <c r="DP251" i="33" s="1"/>
  <c r="BM251" i="33"/>
  <c r="BG251" i="33"/>
  <c r="AX251" i="33"/>
  <c r="DG251" i="33" s="1"/>
  <c r="AW251" i="33"/>
  <c r="AV251" i="33"/>
  <c r="DE251" i="33" s="1"/>
  <c r="AU251" i="33"/>
  <c r="DD251" i="33" s="1"/>
  <c r="AT251" i="33"/>
  <c r="DC251" i="33" s="1"/>
  <c r="AS251" i="33"/>
  <c r="AR251" i="33"/>
  <c r="AK251" i="33"/>
  <c r="AA251" i="33"/>
  <c r="Z251" i="33"/>
  <c r="CQ251" i="33" s="1"/>
  <c r="Y251" i="33"/>
  <c r="CP251" i="33" s="1"/>
  <c r="X251" i="33"/>
  <c r="CO251" i="33" s="1"/>
  <c r="W251" i="33"/>
  <c r="V251" i="33"/>
  <c r="CM251" i="33" s="1"/>
  <c r="U251" i="33"/>
  <c r="CL251" i="33" s="1"/>
  <c r="T251" i="33"/>
  <c r="L251" i="33"/>
  <c r="DT250" i="33"/>
  <c r="DP250" i="33"/>
  <c r="DD250" i="33"/>
  <c r="CP250" i="33"/>
  <c r="CL250" i="33"/>
  <c r="BR250" i="33"/>
  <c r="BQ250" i="33"/>
  <c r="DS250" i="33" s="1"/>
  <c r="BP250" i="33"/>
  <c r="DR250" i="33" s="1"/>
  <c r="BO250" i="33"/>
  <c r="DQ250" i="33" s="1"/>
  <c r="BN250" i="33"/>
  <c r="BM250" i="33"/>
  <c r="BG250" i="33"/>
  <c r="AX250" i="33"/>
  <c r="DG250" i="33" s="1"/>
  <c r="AW250" i="33"/>
  <c r="DF250" i="33" s="1"/>
  <c r="AV250" i="33"/>
  <c r="DE250" i="33" s="1"/>
  <c r="AU250" i="33"/>
  <c r="AT250" i="33"/>
  <c r="AY250" i="33" s="1"/>
  <c r="AS250" i="33"/>
  <c r="DB250" i="33" s="1"/>
  <c r="AR250" i="33"/>
  <c r="AK250" i="33"/>
  <c r="AA250" i="33"/>
  <c r="CR250" i="33" s="1"/>
  <c r="Z250" i="33"/>
  <c r="CQ250" i="33" s="1"/>
  <c r="Y250" i="33"/>
  <c r="X250" i="33"/>
  <c r="CO250" i="33" s="1"/>
  <c r="W250" i="33"/>
  <c r="CN250" i="33" s="1"/>
  <c r="V250" i="33"/>
  <c r="CM250" i="33" s="1"/>
  <c r="U250" i="33"/>
  <c r="T250" i="33"/>
  <c r="L250" i="33"/>
  <c r="DR249" i="33"/>
  <c r="DP249" i="33"/>
  <c r="DE249" i="33"/>
  <c r="DD249" i="33"/>
  <c r="CQ249" i="33"/>
  <c r="CM249" i="33"/>
  <c r="BR249" i="33"/>
  <c r="DT249" i="33" s="1"/>
  <c r="BQ249" i="33"/>
  <c r="DS249" i="33" s="1"/>
  <c r="BP249" i="33"/>
  <c r="BO249" i="33"/>
  <c r="BS249" i="33" s="1"/>
  <c r="BM249" i="33"/>
  <c r="BG249" i="33"/>
  <c r="AX249" i="33"/>
  <c r="DG249" i="33" s="1"/>
  <c r="AW249" i="33"/>
  <c r="DF249" i="33" s="1"/>
  <c r="AV249" i="33"/>
  <c r="AU249" i="33"/>
  <c r="AT249" i="33"/>
  <c r="DC249" i="33" s="1"/>
  <c r="AS249" i="33"/>
  <c r="DB249" i="33" s="1"/>
  <c r="AR249" i="33"/>
  <c r="AK249" i="33"/>
  <c r="AA249" i="33"/>
  <c r="CR249" i="33" s="1"/>
  <c r="Z249" i="33"/>
  <c r="Y249" i="33"/>
  <c r="CP249" i="33" s="1"/>
  <c r="X249" i="33"/>
  <c r="CO249" i="33" s="1"/>
  <c r="W249" i="33"/>
  <c r="CN249" i="33" s="1"/>
  <c r="V249" i="33"/>
  <c r="U249" i="33"/>
  <c r="CL249" i="33" s="1"/>
  <c r="T249" i="33"/>
  <c r="L249" i="33"/>
  <c r="DS248" i="33"/>
  <c r="BR248" i="33"/>
  <c r="DT248" i="33" s="1"/>
  <c r="BQ248" i="33"/>
  <c r="BP248" i="33"/>
  <c r="DR248" i="33" s="1"/>
  <c r="BO248" i="33"/>
  <c r="BS248" i="33" s="1"/>
  <c r="BN248" i="33"/>
  <c r="DP248" i="33" s="1"/>
  <c r="BM248" i="33"/>
  <c r="BG248" i="33"/>
  <c r="AX248" i="33"/>
  <c r="DG248" i="33" s="1"/>
  <c r="AW248" i="33"/>
  <c r="DF248" i="33" s="1"/>
  <c r="AV248" i="33"/>
  <c r="DE248" i="33" s="1"/>
  <c r="DD248" i="33"/>
  <c r="AT248" i="33"/>
  <c r="DC248" i="33" s="1"/>
  <c r="DB248" i="33"/>
  <c r="AR248" i="33"/>
  <c r="AK248" i="33"/>
  <c r="AA248" i="33"/>
  <c r="CR248" i="33" s="1"/>
  <c r="Z248" i="33"/>
  <c r="CQ248" i="33" s="1"/>
  <c r="Y248" i="33"/>
  <c r="CP248" i="33" s="1"/>
  <c r="X248" i="33"/>
  <c r="CO248" i="33" s="1"/>
  <c r="W248" i="33"/>
  <c r="CN248" i="33" s="1"/>
  <c r="V248" i="33"/>
  <c r="CM248" i="33" s="1"/>
  <c r="U248" i="33"/>
  <c r="CL248" i="33" s="1"/>
  <c r="T248" i="33"/>
  <c r="L248" i="33"/>
  <c r="BR247" i="33"/>
  <c r="DT247" i="33" s="1"/>
  <c r="BP247" i="33"/>
  <c r="DR247" i="33" s="1"/>
  <c r="BO247" i="33"/>
  <c r="BN247" i="33"/>
  <c r="DP247" i="33" s="1"/>
  <c r="BK247" i="33"/>
  <c r="BQ247" i="33" s="1"/>
  <c r="DS247" i="33" s="1"/>
  <c r="BG247" i="33"/>
  <c r="AX247" i="33"/>
  <c r="AZ247" i="33" s="1"/>
  <c r="AV247" i="33"/>
  <c r="DE247" i="33" s="1"/>
  <c r="AU247" i="33"/>
  <c r="DD247" i="33" s="1"/>
  <c r="AT247" i="33"/>
  <c r="AY247" i="33" s="1"/>
  <c r="AS247" i="33"/>
  <c r="DB247" i="33" s="1"/>
  <c r="AP247" i="33"/>
  <c r="AW247" i="33" s="1"/>
  <c r="DF247" i="33" s="1"/>
  <c r="AK247" i="33"/>
  <c r="AA247" i="33"/>
  <c r="CR247" i="33" s="1"/>
  <c r="Y247" i="33"/>
  <c r="CP247" i="33" s="1"/>
  <c r="X247" i="33"/>
  <c r="CO247" i="33" s="1"/>
  <c r="W247" i="33"/>
  <c r="CN247" i="33" s="1"/>
  <c r="V247" i="33"/>
  <c r="U247" i="33"/>
  <c r="CL247" i="33" s="1"/>
  <c r="R247" i="33"/>
  <c r="T247" i="33" s="1"/>
  <c r="L247" i="33"/>
  <c r="DT246" i="33"/>
  <c r="DP246" i="33"/>
  <c r="BR246" i="33"/>
  <c r="BQ246" i="33"/>
  <c r="DS246" i="33" s="1"/>
  <c r="BP246" i="33"/>
  <c r="DR246" i="33" s="1"/>
  <c r="BO246" i="33"/>
  <c r="BS246" i="33" s="1"/>
  <c r="BN246" i="33"/>
  <c r="BM246" i="33"/>
  <c r="BK246" i="33"/>
  <c r="BG246" i="33"/>
  <c r="AX246" i="33"/>
  <c r="DG246" i="33" s="1"/>
  <c r="AV246" i="33"/>
  <c r="DE246" i="33" s="1"/>
  <c r="AU246" i="33"/>
  <c r="DD246" i="33" s="1"/>
  <c r="AT246" i="33"/>
  <c r="DC246" i="33" s="1"/>
  <c r="AS246" i="33"/>
  <c r="DB246" i="33" s="1"/>
  <c r="AP246" i="33"/>
  <c r="AW246" i="33" s="1"/>
  <c r="DF246" i="33" s="1"/>
  <c r="AK246" i="33"/>
  <c r="AA246" i="33"/>
  <c r="CR246" i="33" s="1"/>
  <c r="Z246" i="33"/>
  <c r="CQ246" i="33" s="1"/>
  <c r="Y246" i="33"/>
  <c r="CP246" i="33" s="1"/>
  <c r="X246" i="33"/>
  <c r="CO246" i="33" s="1"/>
  <c r="W246" i="33"/>
  <c r="CN246" i="33" s="1"/>
  <c r="V246" i="33"/>
  <c r="AB246" i="33" s="1"/>
  <c r="U246" i="33"/>
  <c r="CL246" i="33" s="1"/>
  <c r="T246" i="33"/>
  <c r="R246" i="33"/>
  <c r="L246" i="33"/>
  <c r="DQ245" i="33"/>
  <c r="BR245" i="33"/>
  <c r="DT245" i="33" s="1"/>
  <c r="BP245" i="33"/>
  <c r="DR245" i="33" s="1"/>
  <c r="BO245" i="33"/>
  <c r="BN245" i="33"/>
  <c r="DP245" i="33" s="1"/>
  <c r="BM245" i="33"/>
  <c r="BK245" i="33"/>
  <c r="BQ245" i="33" s="1"/>
  <c r="DS245" i="33" s="1"/>
  <c r="BG245" i="33"/>
  <c r="AX245" i="33"/>
  <c r="DG245" i="33" s="1"/>
  <c r="AV245" i="33"/>
  <c r="DE245" i="33" s="1"/>
  <c r="AU245" i="33"/>
  <c r="DD245" i="33" s="1"/>
  <c r="AT245" i="33"/>
  <c r="DC245" i="33" s="1"/>
  <c r="AS245" i="33"/>
  <c r="DB245" i="33" s="1"/>
  <c r="AR245" i="33"/>
  <c r="AP245" i="33"/>
  <c r="AW245" i="33" s="1"/>
  <c r="AK245" i="33"/>
  <c r="AA245" i="33"/>
  <c r="CR245" i="33" s="1"/>
  <c r="Y245" i="33"/>
  <c r="CP245" i="33" s="1"/>
  <c r="X245" i="33"/>
  <c r="CO245" i="33" s="1"/>
  <c r="W245" i="33"/>
  <c r="CN245" i="33" s="1"/>
  <c r="V245" i="33"/>
  <c r="CM245" i="33" s="1"/>
  <c r="U245" i="33"/>
  <c r="CL245" i="33" s="1"/>
  <c r="R245" i="33"/>
  <c r="Z245" i="33" s="1"/>
  <c r="CQ245" i="33" s="1"/>
  <c r="L245" i="33"/>
  <c r="BR244" i="33"/>
  <c r="DT244" i="33" s="1"/>
  <c r="BP244" i="33"/>
  <c r="DR244" i="33" s="1"/>
  <c r="BO244" i="33"/>
  <c r="DQ244" i="33" s="1"/>
  <c r="BN244" i="33"/>
  <c r="DP244" i="33" s="1"/>
  <c r="BK244" i="33"/>
  <c r="BQ244" i="33" s="1"/>
  <c r="DS244" i="33" s="1"/>
  <c r="BG244" i="33"/>
  <c r="BG242" i="33" s="1"/>
  <c r="AX244" i="33"/>
  <c r="AV244" i="33"/>
  <c r="DE244" i="33" s="1"/>
  <c r="AU244" i="33"/>
  <c r="DD244" i="33" s="1"/>
  <c r="AT244" i="33"/>
  <c r="AS244" i="33"/>
  <c r="DB244" i="33" s="1"/>
  <c r="AR244" i="33"/>
  <c r="AP244" i="33"/>
  <c r="AW244" i="33" s="1"/>
  <c r="DF244" i="33" s="1"/>
  <c r="AK244" i="33"/>
  <c r="AA244" i="33"/>
  <c r="CR244" i="33" s="1"/>
  <c r="Y244" i="33"/>
  <c r="CP244" i="33" s="1"/>
  <c r="X244" i="33"/>
  <c r="CO244" i="33" s="1"/>
  <c r="W244" i="33"/>
  <c r="CN244" i="33" s="1"/>
  <c r="V244" i="33"/>
  <c r="CM244" i="33" s="1"/>
  <c r="U244" i="33"/>
  <c r="CL244" i="33" s="1"/>
  <c r="T244" i="33"/>
  <c r="R244" i="33"/>
  <c r="Z244" i="33" s="1"/>
  <c r="CQ244" i="33" s="1"/>
  <c r="L244" i="33"/>
  <c r="BR243" i="33"/>
  <c r="DT243" i="33" s="1"/>
  <c r="BP243" i="33"/>
  <c r="DR243" i="33" s="1"/>
  <c r="BO243" i="33"/>
  <c r="BN243" i="33"/>
  <c r="DP243" i="33" s="1"/>
  <c r="BK243" i="33"/>
  <c r="BK242" i="33" s="1"/>
  <c r="BG243" i="33"/>
  <c r="AX243" i="33"/>
  <c r="AV243" i="33"/>
  <c r="DE243" i="33" s="1"/>
  <c r="DD243" i="33"/>
  <c r="AT243" i="33"/>
  <c r="DB243" i="33"/>
  <c r="AP243" i="33"/>
  <c r="AW243" i="33" s="1"/>
  <c r="AK243" i="33"/>
  <c r="AA243" i="33"/>
  <c r="CR243" i="33" s="1"/>
  <c r="Y243" i="33"/>
  <c r="X243" i="33"/>
  <c r="CO243" i="33" s="1"/>
  <c r="W243" i="33"/>
  <c r="CN243" i="33" s="1"/>
  <c r="V243" i="33"/>
  <c r="U243" i="33"/>
  <c r="CL243" i="33" s="1"/>
  <c r="R243" i="33"/>
  <c r="T243" i="33" s="1"/>
  <c r="L243" i="33"/>
  <c r="BR242" i="33"/>
  <c r="DT242" i="33" s="1"/>
  <c r="BL242" i="33"/>
  <c r="BJ242" i="33"/>
  <c r="BI242" i="33"/>
  <c r="BH242" i="33"/>
  <c r="AU242" i="33"/>
  <c r="DD242" i="33" s="1"/>
  <c r="AS242" i="33"/>
  <c r="DB242" i="33" s="1"/>
  <c r="AQ242" i="33"/>
  <c r="AO242" i="33"/>
  <c r="AN242" i="33"/>
  <c r="AM242" i="33"/>
  <c r="AL242" i="33"/>
  <c r="AK242" i="33"/>
  <c r="V242" i="33"/>
  <c r="CM242" i="33" s="1"/>
  <c r="S242" i="33"/>
  <c r="R242" i="33"/>
  <c r="Q242" i="33"/>
  <c r="P242" i="33"/>
  <c r="O242" i="33"/>
  <c r="N242" i="33"/>
  <c r="M242" i="33"/>
  <c r="L242" i="33"/>
  <c r="DT241" i="33"/>
  <c r="DP241" i="33"/>
  <c r="DD241" i="33"/>
  <c r="CQ241" i="33"/>
  <c r="CM241" i="33"/>
  <c r="BR241" i="33"/>
  <c r="BQ241" i="33"/>
  <c r="DS241" i="33" s="1"/>
  <c r="BP241" i="33"/>
  <c r="DR241" i="33" s="1"/>
  <c r="BO241" i="33"/>
  <c r="BS241" i="33" s="1"/>
  <c r="BN241" i="33"/>
  <c r="BM241" i="33"/>
  <c r="BG241" i="33"/>
  <c r="AX241" i="33"/>
  <c r="DG241" i="33" s="1"/>
  <c r="AW241" i="33"/>
  <c r="DF241" i="33" s="1"/>
  <c r="AV241" i="33"/>
  <c r="DE241" i="33" s="1"/>
  <c r="AU241" i="33"/>
  <c r="AT241" i="33"/>
  <c r="DC241" i="33" s="1"/>
  <c r="AS241" i="33"/>
  <c r="DB241" i="33" s="1"/>
  <c r="AR241" i="33"/>
  <c r="AK241" i="33"/>
  <c r="AA241" i="33"/>
  <c r="CR241" i="33" s="1"/>
  <c r="Z241" i="33"/>
  <c r="Y241" i="33"/>
  <c r="CP241" i="33" s="1"/>
  <c r="X241" i="33"/>
  <c r="CO241" i="33" s="1"/>
  <c r="W241" i="33"/>
  <c r="CN241" i="33" s="1"/>
  <c r="V241" i="33"/>
  <c r="U241" i="33"/>
  <c r="CL241" i="33" s="1"/>
  <c r="T241" i="33"/>
  <c r="L241" i="33"/>
  <c r="BR240" i="33"/>
  <c r="DT240" i="33" s="1"/>
  <c r="BP240" i="33"/>
  <c r="DR240" i="33" s="1"/>
  <c r="BO240" i="33"/>
  <c r="DQ240" i="33" s="1"/>
  <c r="BN240" i="33"/>
  <c r="DP240" i="33" s="1"/>
  <c r="BM240" i="33"/>
  <c r="BK240" i="33"/>
  <c r="BQ240" i="33" s="1"/>
  <c r="DS240" i="33" s="1"/>
  <c r="BG240" i="33"/>
  <c r="AX240" i="33"/>
  <c r="AZ240" i="33" s="1"/>
  <c r="AW240" i="33"/>
  <c r="DF240" i="33" s="1"/>
  <c r="AV240" i="33"/>
  <c r="DE240" i="33" s="1"/>
  <c r="AU240" i="33"/>
  <c r="DD240" i="33" s="1"/>
  <c r="AT240" i="33"/>
  <c r="AY240" i="33" s="1"/>
  <c r="AS240" i="33"/>
  <c r="DB240" i="33" s="1"/>
  <c r="AP240" i="33"/>
  <c r="AR240" i="33" s="1"/>
  <c r="AK240" i="33"/>
  <c r="AA240" i="33"/>
  <c r="CR240" i="33" s="1"/>
  <c r="Y240" i="33"/>
  <c r="CP240" i="33" s="1"/>
  <c r="X240" i="33"/>
  <c r="CO240" i="33" s="1"/>
  <c r="W240" i="33"/>
  <c r="CN240" i="33" s="1"/>
  <c r="V240" i="33"/>
  <c r="CM240" i="33" s="1"/>
  <c r="U240" i="33"/>
  <c r="CL240" i="33" s="1"/>
  <c r="T240" i="33"/>
  <c r="R240" i="33"/>
  <c r="Z240" i="33" s="1"/>
  <c r="CQ240" i="33" s="1"/>
  <c r="L240" i="33"/>
  <c r="BR239" i="33"/>
  <c r="DT239" i="33" s="1"/>
  <c r="BP239" i="33"/>
  <c r="DR239" i="33" s="1"/>
  <c r="BO239" i="33"/>
  <c r="BS239" i="33" s="1"/>
  <c r="BN239" i="33"/>
  <c r="DP239" i="33" s="1"/>
  <c r="BK239" i="33"/>
  <c r="BQ239" i="33" s="1"/>
  <c r="DS239" i="33" s="1"/>
  <c r="BG239" i="33"/>
  <c r="AX239" i="33"/>
  <c r="AV239" i="33"/>
  <c r="DE239" i="33" s="1"/>
  <c r="AU239" i="33"/>
  <c r="DD239" i="33" s="1"/>
  <c r="AT239" i="33"/>
  <c r="AS239" i="33"/>
  <c r="DB239" i="33" s="1"/>
  <c r="AP239" i="33"/>
  <c r="AW239" i="33" s="1"/>
  <c r="DF239" i="33" s="1"/>
  <c r="AK239" i="33"/>
  <c r="AA239" i="33"/>
  <c r="CR239" i="33" s="1"/>
  <c r="Y239" i="33"/>
  <c r="CP239" i="33" s="1"/>
  <c r="X239" i="33"/>
  <c r="CO239" i="33" s="1"/>
  <c r="W239" i="33"/>
  <c r="CN239" i="33" s="1"/>
  <c r="V239" i="33"/>
  <c r="AB239" i="33" s="1"/>
  <c r="U239" i="33"/>
  <c r="CL239" i="33" s="1"/>
  <c r="T239" i="33"/>
  <c r="R239" i="33"/>
  <c r="Z239" i="33" s="1"/>
  <c r="CQ239" i="33" s="1"/>
  <c r="L239" i="33"/>
  <c r="DP238" i="33"/>
  <c r="DD238" i="33"/>
  <c r="DB238" i="33"/>
  <c r="CO238" i="33"/>
  <c r="BR238" i="33"/>
  <c r="DT238" i="33" s="1"/>
  <c r="BP238" i="33"/>
  <c r="DR238" i="33" s="1"/>
  <c r="BO238" i="33"/>
  <c r="BK238" i="33"/>
  <c r="BM238" i="33" s="1"/>
  <c r="BG238" i="33"/>
  <c r="AX238" i="33"/>
  <c r="DG238" i="33" s="1"/>
  <c r="AV238" i="33"/>
  <c r="DE238" i="33" s="1"/>
  <c r="AU238" i="33"/>
  <c r="AT238" i="33"/>
  <c r="DC238" i="33" s="1"/>
  <c r="AP238" i="33"/>
  <c r="AW238" i="33" s="1"/>
  <c r="AK238" i="33"/>
  <c r="AA238" i="33"/>
  <c r="CR238" i="33" s="1"/>
  <c r="Z238" i="33"/>
  <c r="CQ238" i="33" s="1"/>
  <c r="Y238" i="33"/>
  <c r="CP238" i="33" s="1"/>
  <c r="X238" i="33"/>
  <c r="W238" i="33"/>
  <c r="CN238" i="33" s="1"/>
  <c r="V238" i="33"/>
  <c r="CM238" i="33" s="1"/>
  <c r="U238" i="33"/>
  <c r="CL238" i="33" s="1"/>
  <c r="T238" i="33"/>
  <c r="R238" i="33"/>
  <c r="L238" i="33"/>
  <c r="DP237" i="33"/>
  <c r="DB237" i="33"/>
  <c r="CR237" i="33"/>
  <c r="CN237" i="33"/>
  <c r="BR237" i="33"/>
  <c r="DT237" i="33" s="1"/>
  <c r="BP237" i="33"/>
  <c r="DR237" i="33" s="1"/>
  <c r="BO237" i="33"/>
  <c r="BM237" i="33"/>
  <c r="BK237" i="33"/>
  <c r="BQ237" i="33" s="1"/>
  <c r="DS237" i="33" s="1"/>
  <c r="BG237" i="33"/>
  <c r="AX237" i="33"/>
  <c r="DG237" i="33" s="1"/>
  <c r="AV237" i="33"/>
  <c r="DE237" i="33" s="1"/>
  <c r="AU237" i="33"/>
  <c r="AY237" i="33" s="1"/>
  <c r="AT237" i="33"/>
  <c r="DC237" i="33" s="1"/>
  <c r="AP237" i="33"/>
  <c r="AW237" i="33" s="1"/>
  <c r="AK237" i="33"/>
  <c r="AA237" i="33"/>
  <c r="Z237" i="33"/>
  <c r="CQ237" i="33" s="1"/>
  <c r="Y237" i="33"/>
  <c r="CP237" i="33" s="1"/>
  <c r="X237" i="33"/>
  <c r="CO237" i="33" s="1"/>
  <c r="W237" i="33"/>
  <c r="V237" i="33"/>
  <c r="CM237" i="33" s="1"/>
  <c r="U237" i="33"/>
  <c r="CL237" i="33" s="1"/>
  <c r="T237" i="33"/>
  <c r="R237" i="33"/>
  <c r="L237" i="33"/>
  <c r="DQ236" i="33"/>
  <c r="DB236" i="33"/>
  <c r="CR236" i="33"/>
  <c r="CN236" i="33"/>
  <c r="CL236" i="33"/>
  <c r="BR236" i="33"/>
  <c r="DT236" i="33" s="1"/>
  <c r="BP236" i="33"/>
  <c r="DR236" i="33" s="1"/>
  <c r="BO236" i="33"/>
  <c r="BN236" i="33"/>
  <c r="DP236" i="33" s="1"/>
  <c r="BK236" i="33"/>
  <c r="BQ236" i="33" s="1"/>
  <c r="DS236" i="33" s="1"/>
  <c r="BG236" i="33"/>
  <c r="AX236" i="33"/>
  <c r="AV236" i="33"/>
  <c r="DE236" i="33" s="1"/>
  <c r="AU236" i="33"/>
  <c r="DD236" i="33" s="1"/>
  <c r="AT236" i="33"/>
  <c r="AY236" i="33" s="1"/>
  <c r="AP236" i="33"/>
  <c r="AW236" i="33" s="1"/>
  <c r="DF236" i="33" s="1"/>
  <c r="AK236" i="33"/>
  <c r="AA236" i="33"/>
  <c r="Y236" i="33"/>
  <c r="CP236" i="33" s="1"/>
  <c r="X236" i="33"/>
  <c r="W236" i="33"/>
  <c r="V236" i="33"/>
  <c r="CM236" i="33" s="1"/>
  <c r="R236" i="33"/>
  <c r="Z236" i="33" s="1"/>
  <c r="CQ236" i="33" s="1"/>
  <c r="L236" i="33"/>
  <c r="DT235" i="33"/>
  <c r="DP235" i="33"/>
  <c r="BR235" i="33"/>
  <c r="BP235" i="33"/>
  <c r="DR235" i="33" s="1"/>
  <c r="BO235" i="33"/>
  <c r="BN235" i="33"/>
  <c r="BK235" i="33"/>
  <c r="BQ235" i="33" s="1"/>
  <c r="DS235" i="33" s="1"/>
  <c r="BG235" i="33"/>
  <c r="AX235" i="33"/>
  <c r="DG235" i="33" s="1"/>
  <c r="AV235" i="33"/>
  <c r="DE235" i="33" s="1"/>
  <c r="AU235" i="33"/>
  <c r="DD235" i="33" s="1"/>
  <c r="AT235" i="33"/>
  <c r="AS235" i="33"/>
  <c r="DB235" i="33" s="1"/>
  <c r="AP235" i="33"/>
  <c r="AW235" i="33" s="1"/>
  <c r="DF235" i="33" s="1"/>
  <c r="AK235" i="33"/>
  <c r="AA235" i="33"/>
  <c r="CR235" i="33" s="1"/>
  <c r="Z235" i="33"/>
  <c r="CQ235" i="33" s="1"/>
  <c r="Y235" i="33"/>
  <c r="CP235" i="33" s="1"/>
  <c r="X235" i="33"/>
  <c r="CO235" i="33" s="1"/>
  <c r="W235" i="33"/>
  <c r="CN235" i="33" s="1"/>
  <c r="V235" i="33"/>
  <c r="CM235" i="33" s="1"/>
  <c r="U235" i="33"/>
  <c r="CL235" i="33" s="1"/>
  <c r="T235" i="33"/>
  <c r="R235" i="33"/>
  <c r="L235" i="33"/>
  <c r="DQ234" i="33"/>
  <c r="BR234" i="33"/>
  <c r="DT234" i="33" s="1"/>
  <c r="BP234" i="33"/>
  <c r="DR234" i="33" s="1"/>
  <c r="BO234" i="33"/>
  <c r="BN234" i="33"/>
  <c r="DP234" i="33" s="1"/>
  <c r="BK234" i="33"/>
  <c r="BQ234" i="33" s="1"/>
  <c r="DS234" i="33" s="1"/>
  <c r="BG234" i="33"/>
  <c r="AX234" i="33"/>
  <c r="AV234" i="33"/>
  <c r="DE234" i="33" s="1"/>
  <c r="AU234" i="33"/>
  <c r="DD234" i="33" s="1"/>
  <c r="AT234" i="33"/>
  <c r="AS234" i="33"/>
  <c r="DB234" i="33" s="1"/>
  <c r="AP234" i="33"/>
  <c r="AR234" i="33" s="1"/>
  <c r="AK234" i="33"/>
  <c r="AA234" i="33"/>
  <c r="CR234" i="33" s="1"/>
  <c r="Y234" i="33"/>
  <c r="CP234" i="33" s="1"/>
  <c r="X234" i="33"/>
  <c r="CO234" i="33" s="1"/>
  <c r="W234" i="33"/>
  <c r="CN234" i="33" s="1"/>
  <c r="V234" i="33"/>
  <c r="CM234" i="33" s="1"/>
  <c r="U234" i="33"/>
  <c r="CL234" i="33" s="1"/>
  <c r="R234" i="33"/>
  <c r="Z234" i="33" s="1"/>
  <c r="CQ234" i="33" s="1"/>
  <c r="L234" i="33"/>
  <c r="DR233" i="33"/>
  <c r="DB233" i="33"/>
  <c r="CO233" i="33"/>
  <c r="CL233" i="33"/>
  <c r="BR233" i="33"/>
  <c r="DT233" i="33" s="1"/>
  <c r="BQ233" i="33"/>
  <c r="DS233" i="33" s="1"/>
  <c r="BP233" i="33"/>
  <c r="BO233" i="33"/>
  <c r="BS233" i="33" s="1"/>
  <c r="BN233" i="33"/>
  <c r="DP233" i="33" s="1"/>
  <c r="BM233" i="33"/>
  <c r="BK233" i="33"/>
  <c r="BG233" i="33"/>
  <c r="AX233" i="33"/>
  <c r="DG233" i="33" s="1"/>
  <c r="AV233" i="33"/>
  <c r="DE233" i="33" s="1"/>
  <c r="AU233" i="33"/>
  <c r="DD233" i="33" s="1"/>
  <c r="AT233" i="33"/>
  <c r="DC233" i="33" s="1"/>
  <c r="AP233" i="33"/>
  <c r="AW233" i="33" s="1"/>
  <c r="AK233" i="33"/>
  <c r="AA233" i="33"/>
  <c r="CR233" i="33" s="1"/>
  <c r="Z233" i="33"/>
  <c r="CQ233" i="33" s="1"/>
  <c r="Y233" i="33"/>
  <c r="CP233" i="33" s="1"/>
  <c r="X233" i="33"/>
  <c r="W233" i="33"/>
  <c r="CN233" i="33" s="1"/>
  <c r="V233" i="33"/>
  <c r="CM233" i="33" s="1"/>
  <c r="T233" i="33"/>
  <c r="R233" i="33"/>
  <c r="L233" i="33"/>
  <c r="DQ232" i="33"/>
  <c r="BR232" i="33"/>
  <c r="DT232" i="33" s="1"/>
  <c r="BP232" i="33"/>
  <c r="DR232" i="33" s="1"/>
  <c r="BO232" i="33"/>
  <c r="BN232" i="33"/>
  <c r="DP232" i="33" s="1"/>
  <c r="BK232" i="33"/>
  <c r="BQ232" i="33" s="1"/>
  <c r="DS232" i="33" s="1"/>
  <c r="BG232" i="33"/>
  <c r="AX232" i="33"/>
  <c r="AV232" i="33"/>
  <c r="DE232" i="33" s="1"/>
  <c r="AU232" i="33"/>
  <c r="DD232" i="33" s="1"/>
  <c r="AT232" i="33"/>
  <c r="DC232" i="33" s="1"/>
  <c r="AS232" i="33"/>
  <c r="DB232" i="33" s="1"/>
  <c r="AP232" i="33"/>
  <c r="AR232" i="33" s="1"/>
  <c r="AK232" i="33"/>
  <c r="AA232" i="33"/>
  <c r="CR232" i="33" s="1"/>
  <c r="Y232" i="33"/>
  <c r="CP232" i="33" s="1"/>
  <c r="X232" i="33"/>
  <c r="CO232" i="33" s="1"/>
  <c r="W232" i="33"/>
  <c r="CN232" i="33" s="1"/>
  <c r="V232" i="33"/>
  <c r="CM232" i="33" s="1"/>
  <c r="U232" i="33"/>
  <c r="CL232" i="33" s="1"/>
  <c r="R232" i="33"/>
  <c r="Z232" i="33" s="1"/>
  <c r="CQ232" i="33" s="1"/>
  <c r="L232" i="33"/>
  <c r="DR231" i="33"/>
  <c r="BR231" i="33"/>
  <c r="DT231" i="33" s="1"/>
  <c r="BQ231" i="33"/>
  <c r="DS231" i="33" s="1"/>
  <c r="BP231" i="33"/>
  <c r="BO231" i="33"/>
  <c r="BS231" i="33" s="1"/>
  <c r="BN231" i="33"/>
  <c r="DP231" i="33" s="1"/>
  <c r="BM231" i="33"/>
  <c r="BK231" i="33"/>
  <c r="BG231" i="33"/>
  <c r="AX231" i="33"/>
  <c r="DG231" i="33" s="1"/>
  <c r="AV231" i="33"/>
  <c r="DE231" i="33" s="1"/>
  <c r="AU231" i="33"/>
  <c r="DD231" i="33" s="1"/>
  <c r="AT231" i="33"/>
  <c r="DC231" i="33" s="1"/>
  <c r="AS231" i="33"/>
  <c r="DB231" i="33" s="1"/>
  <c r="AR231" i="33"/>
  <c r="AP231" i="33"/>
  <c r="AW231" i="33" s="1"/>
  <c r="AK231" i="33"/>
  <c r="AA231" i="33"/>
  <c r="CR231" i="33" s="1"/>
  <c r="Y231" i="33"/>
  <c r="CP231" i="33" s="1"/>
  <c r="X231" i="33"/>
  <c r="CO231" i="33" s="1"/>
  <c r="W231" i="33"/>
  <c r="CN231" i="33" s="1"/>
  <c r="V231" i="33"/>
  <c r="U231" i="33"/>
  <c r="CL231" i="33" s="1"/>
  <c r="R231" i="33"/>
  <c r="T231" i="33" s="1"/>
  <c r="L231" i="33"/>
  <c r="BR230" i="33"/>
  <c r="DT230" i="33" s="1"/>
  <c r="BP230" i="33"/>
  <c r="DR230" i="33" s="1"/>
  <c r="BO230" i="33"/>
  <c r="BN230" i="33"/>
  <c r="DP230" i="33" s="1"/>
  <c r="BK230" i="33"/>
  <c r="BQ230" i="33" s="1"/>
  <c r="DS230" i="33" s="1"/>
  <c r="BG230" i="33"/>
  <c r="AX230" i="33"/>
  <c r="DG230" i="33" s="1"/>
  <c r="AW230" i="33"/>
  <c r="DF230" i="33" s="1"/>
  <c r="AV230" i="33"/>
  <c r="DE230" i="33" s="1"/>
  <c r="AU230" i="33"/>
  <c r="DD230" i="33" s="1"/>
  <c r="AT230" i="33"/>
  <c r="DC230" i="33" s="1"/>
  <c r="AS230" i="33"/>
  <c r="DB230" i="33" s="1"/>
  <c r="AR230" i="33"/>
  <c r="AP230" i="33"/>
  <c r="AK230" i="33"/>
  <c r="AA230" i="33"/>
  <c r="CR230" i="33" s="1"/>
  <c r="Y230" i="33"/>
  <c r="CP230" i="33" s="1"/>
  <c r="X230" i="33"/>
  <c r="CO230" i="33" s="1"/>
  <c r="W230" i="33"/>
  <c r="CN230" i="33" s="1"/>
  <c r="V230" i="33"/>
  <c r="CM230" i="33" s="1"/>
  <c r="U230" i="33"/>
  <c r="CL230" i="33" s="1"/>
  <c r="T230" i="33"/>
  <c r="R230" i="33"/>
  <c r="Z230" i="33" s="1"/>
  <c r="CQ230" i="33" s="1"/>
  <c r="L230" i="33"/>
  <c r="DT229" i="33"/>
  <c r="DP229" i="33"/>
  <c r="BR229" i="33"/>
  <c r="BP229" i="33"/>
  <c r="DR229" i="33" s="1"/>
  <c r="BO229" i="33"/>
  <c r="BS229" i="33" s="1"/>
  <c r="BN229" i="33"/>
  <c r="BK229" i="33"/>
  <c r="BQ229" i="33" s="1"/>
  <c r="DS229" i="33" s="1"/>
  <c r="BG229" i="33"/>
  <c r="AX229" i="33"/>
  <c r="DG229" i="33" s="1"/>
  <c r="AV229" i="33"/>
  <c r="DE229" i="33" s="1"/>
  <c r="AU229" i="33"/>
  <c r="DD229" i="33" s="1"/>
  <c r="AT229" i="33"/>
  <c r="AS229" i="33"/>
  <c r="DB229" i="33" s="1"/>
  <c r="AP229" i="33"/>
  <c r="AW229" i="33" s="1"/>
  <c r="DF229" i="33" s="1"/>
  <c r="AK229" i="33"/>
  <c r="AA229" i="33"/>
  <c r="CR229" i="33" s="1"/>
  <c r="Z229" i="33"/>
  <c r="CQ229" i="33" s="1"/>
  <c r="Y229" i="33"/>
  <c r="CP229" i="33" s="1"/>
  <c r="X229" i="33"/>
  <c r="CO229" i="33" s="1"/>
  <c r="W229" i="33"/>
  <c r="CN229" i="33" s="1"/>
  <c r="V229" i="33"/>
  <c r="CM229" i="33" s="1"/>
  <c r="U229" i="33"/>
  <c r="CL229" i="33" s="1"/>
  <c r="T229" i="33"/>
  <c r="R229" i="33"/>
  <c r="L229" i="33"/>
  <c r="DQ228" i="33"/>
  <c r="BR228" i="33"/>
  <c r="DT228" i="33" s="1"/>
  <c r="BP228" i="33"/>
  <c r="DR228" i="33" s="1"/>
  <c r="BO228" i="33"/>
  <c r="BS228" i="33" s="1"/>
  <c r="BN228" i="33"/>
  <c r="DP228" i="33" s="1"/>
  <c r="BK228" i="33"/>
  <c r="BQ228" i="33" s="1"/>
  <c r="DS228" i="33" s="1"/>
  <c r="BG228" i="33"/>
  <c r="AX228" i="33"/>
  <c r="AV228" i="33"/>
  <c r="DE228" i="33" s="1"/>
  <c r="AU228" i="33"/>
  <c r="DD228" i="33" s="1"/>
  <c r="AT228" i="33"/>
  <c r="DC228" i="33" s="1"/>
  <c r="AS228" i="33"/>
  <c r="DB228" i="33" s="1"/>
  <c r="AP228" i="33"/>
  <c r="AR228" i="33" s="1"/>
  <c r="AK228" i="33"/>
  <c r="AA228" i="33"/>
  <c r="CR228" i="33" s="1"/>
  <c r="Y228" i="33"/>
  <c r="CP228" i="33" s="1"/>
  <c r="X228" i="33"/>
  <c r="CO228" i="33" s="1"/>
  <c r="W228" i="33"/>
  <c r="CN228" i="33" s="1"/>
  <c r="V228" i="33"/>
  <c r="CM228" i="33" s="1"/>
  <c r="U228" i="33"/>
  <c r="CL228" i="33" s="1"/>
  <c r="R228" i="33"/>
  <c r="Z228" i="33" s="1"/>
  <c r="CQ228" i="33" s="1"/>
  <c r="L228" i="33"/>
  <c r="DR227" i="33"/>
  <c r="BR227" i="33"/>
  <c r="DT227" i="33" s="1"/>
  <c r="BQ227" i="33"/>
  <c r="DS227" i="33" s="1"/>
  <c r="BP227" i="33"/>
  <c r="BO227" i="33"/>
  <c r="BS227" i="33" s="1"/>
  <c r="BN227" i="33"/>
  <c r="DP227" i="33" s="1"/>
  <c r="BM227" i="33"/>
  <c r="BK227" i="33"/>
  <c r="BG227" i="33"/>
  <c r="AX227" i="33"/>
  <c r="DG227" i="33" s="1"/>
  <c r="AV227" i="33"/>
  <c r="DE227" i="33" s="1"/>
  <c r="AU227" i="33"/>
  <c r="DD227" i="33" s="1"/>
  <c r="AT227" i="33"/>
  <c r="DC227" i="33" s="1"/>
  <c r="AS227" i="33"/>
  <c r="DB227" i="33" s="1"/>
  <c r="AP227" i="33"/>
  <c r="AW227" i="33" s="1"/>
  <c r="AK227" i="33"/>
  <c r="AA227" i="33"/>
  <c r="CR227" i="33" s="1"/>
  <c r="Y227" i="33"/>
  <c r="CP227" i="33" s="1"/>
  <c r="X227" i="33"/>
  <c r="CO227" i="33" s="1"/>
  <c r="W227" i="33"/>
  <c r="CN227" i="33" s="1"/>
  <c r="V227" i="33"/>
  <c r="U227" i="33"/>
  <c r="CL227" i="33" s="1"/>
  <c r="R227" i="33"/>
  <c r="T227" i="33" s="1"/>
  <c r="L227" i="33"/>
  <c r="BR226" i="33"/>
  <c r="DT226" i="33" s="1"/>
  <c r="BP226" i="33"/>
  <c r="DR226" i="33" s="1"/>
  <c r="BO226" i="33"/>
  <c r="BS226" i="33" s="1"/>
  <c r="BN226" i="33"/>
  <c r="DP226" i="33" s="1"/>
  <c r="BK226" i="33"/>
  <c r="BQ226" i="33" s="1"/>
  <c r="DS226" i="33" s="1"/>
  <c r="BG226" i="33"/>
  <c r="AX226" i="33"/>
  <c r="DG226" i="33" s="1"/>
  <c r="AW226" i="33"/>
  <c r="DF226" i="33" s="1"/>
  <c r="AV226" i="33"/>
  <c r="DE226" i="33" s="1"/>
  <c r="AU226" i="33"/>
  <c r="DD226" i="33" s="1"/>
  <c r="AT226" i="33"/>
  <c r="DC226" i="33" s="1"/>
  <c r="AS226" i="33"/>
  <c r="DB226" i="33" s="1"/>
  <c r="AR226" i="33"/>
  <c r="AP226" i="33"/>
  <c r="AK226" i="33"/>
  <c r="AA226" i="33"/>
  <c r="CR226" i="33" s="1"/>
  <c r="Y226" i="33"/>
  <c r="CP226" i="33" s="1"/>
  <c r="X226" i="33"/>
  <c r="CO226" i="33" s="1"/>
  <c r="W226" i="33"/>
  <c r="V226" i="33"/>
  <c r="CM226" i="33" s="1"/>
  <c r="U226" i="33"/>
  <c r="CL226" i="33" s="1"/>
  <c r="R226" i="33"/>
  <c r="T226" i="33" s="1"/>
  <c r="L226" i="33"/>
  <c r="DT225" i="33"/>
  <c r="DP225" i="33"/>
  <c r="BR225" i="33"/>
  <c r="BP225" i="33"/>
  <c r="DR225" i="33" s="1"/>
  <c r="BO225" i="33"/>
  <c r="BN225" i="33"/>
  <c r="BK225" i="33"/>
  <c r="BQ225" i="33" s="1"/>
  <c r="DS225" i="33" s="1"/>
  <c r="BG225" i="33"/>
  <c r="AX225" i="33"/>
  <c r="DG225" i="33" s="1"/>
  <c r="AW225" i="33"/>
  <c r="DF225" i="33" s="1"/>
  <c r="AV225" i="33"/>
  <c r="DE225" i="33" s="1"/>
  <c r="AU225" i="33"/>
  <c r="DD225" i="33" s="1"/>
  <c r="AT225" i="33"/>
  <c r="AY225" i="33" s="1"/>
  <c r="AS225" i="33"/>
  <c r="DB225" i="33" s="1"/>
  <c r="AP225" i="33"/>
  <c r="AR225" i="33" s="1"/>
  <c r="AK225" i="33"/>
  <c r="AA225" i="33"/>
  <c r="CR225" i="33" s="1"/>
  <c r="Z225" i="33"/>
  <c r="CQ225" i="33" s="1"/>
  <c r="Y225" i="33"/>
  <c r="CP225" i="33" s="1"/>
  <c r="X225" i="33"/>
  <c r="CO225" i="33" s="1"/>
  <c r="W225" i="33"/>
  <c r="CN225" i="33" s="1"/>
  <c r="V225" i="33"/>
  <c r="CM225" i="33" s="1"/>
  <c r="U225" i="33"/>
  <c r="CL225" i="33" s="1"/>
  <c r="T225" i="33"/>
  <c r="R225" i="33"/>
  <c r="L225" i="33"/>
  <c r="DQ224" i="33"/>
  <c r="BR224" i="33"/>
  <c r="DT224" i="33" s="1"/>
  <c r="BP224" i="33"/>
  <c r="DR224" i="33" s="1"/>
  <c r="BO224" i="33"/>
  <c r="BS224" i="33" s="1"/>
  <c r="BN224" i="33"/>
  <c r="DP224" i="33" s="1"/>
  <c r="BM224" i="33"/>
  <c r="BK224" i="33"/>
  <c r="BQ224" i="33" s="1"/>
  <c r="BG224" i="33"/>
  <c r="AX224" i="33"/>
  <c r="AV224" i="33"/>
  <c r="DE224" i="33" s="1"/>
  <c r="AU224" i="33"/>
  <c r="DD224" i="33" s="1"/>
  <c r="AT224" i="33"/>
  <c r="AS224" i="33"/>
  <c r="DB224" i="33" s="1"/>
  <c r="AP224" i="33"/>
  <c r="AR224" i="33" s="1"/>
  <c r="AK224" i="33"/>
  <c r="AA224" i="33"/>
  <c r="CR224" i="33" s="1"/>
  <c r="Z224" i="33"/>
  <c r="CQ224" i="33" s="1"/>
  <c r="Y224" i="33"/>
  <c r="CP224" i="33" s="1"/>
  <c r="X224" i="33"/>
  <c r="CO224" i="33" s="1"/>
  <c r="W224" i="33"/>
  <c r="CN224" i="33" s="1"/>
  <c r="V224" i="33"/>
  <c r="CM224" i="33" s="1"/>
  <c r="U224" i="33"/>
  <c r="CL224" i="33" s="1"/>
  <c r="R224" i="33"/>
  <c r="T224" i="33" s="1"/>
  <c r="L224" i="33"/>
  <c r="DR223" i="33"/>
  <c r="DQ223" i="33"/>
  <c r="DF223" i="33"/>
  <c r="DE223" i="33"/>
  <c r="DB223" i="33"/>
  <c r="CR223" i="33"/>
  <c r="CN223" i="33"/>
  <c r="BR223" i="33"/>
  <c r="DT223" i="33" s="1"/>
  <c r="BQ223" i="33"/>
  <c r="DS223" i="33" s="1"/>
  <c r="BP223" i="33"/>
  <c r="BO223" i="33"/>
  <c r="BS223" i="33" s="1"/>
  <c r="BN223" i="33"/>
  <c r="DP223" i="33" s="1"/>
  <c r="BM223" i="33"/>
  <c r="BG223" i="33"/>
  <c r="AX223" i="33"/>
  <c r="AZ223" i="33" s="1"/>
  <c r="AW223" i="33"/>
  <c r="AV223" i="33"/>
  <c r="AU223" i="33"/>
  <c r="DD223" i="33" s="1"/>
  <c r="AT223" i="33"/>
  <c r="AY223" i="33" s="1"/>
  <c r="AS223" i="33"/>
  <c r="AR223" i="33"/>
  <c r="AK223" i="33"/>
  <c r="AA223" i="33"/>
  <c r="Z223" i="33"/>
  <c r="CQ223" i="33" s="1"/>
  <c r="Y223" i="33"/>
  <c r="CP223" i="33" s="1"/>
  <c r="X223" i="33"/>
  <c r="CO223" i="33" s="1"/>
  <c r="W223" i="33"/>
  <c r="V223" i="33"/>
  <c r="CM223" i="33" s="1"/>
  <c r="U223" i="33"/>
  <c r="CL223" i="33" s="1"/>
  <c r="T223" i="33"/>
  <c r="L223" i="33"/>
  <c r="DS222" i="33"/>
  <c r="DG222" i="33"/>
  <c r="DC222" i="33"/>
  <c r="CP222" i="33"/>
  <c r="CO222" i="33"/>
  <c r="CL222" i="33"/>
  <c r="BR222" i="33"/>
  <c r="DT222" i="33" s="1"/>
  <c r="BQ222" i="33"/>
  <c r="BP222" i="33"/>
  <c r="DR222" i="33" s="1"/>
  <c r="BO222" i="33"/>
  <c r="BS222" i="33" s="1"/>
  <c r="BN222" i="33"/>
  <c r="DP222" i="33" s="1"/>
  <c r="BM222" i="33"/>
  <c r="BG222" i="33"/>
  <c r="AX222" i="33"/>
  <c r="AW222" i="33"/>
  <c r="DF222" i="33" s="1"/>
  <c r="AV222" i="33"/>
  <c r="DE222" i="33" s="1"/>
  <c r="AU222" i="33"/>
  <c r="DD222" i="33" s="1"/>
  <c r="AT222" i="33"/>
  <c r="AY222" i="33" s="1"/>
  <c r="AS222" i="33"/>
  <c r="DB222" i="33" s="1"/>
  <c r="AR222" i="33"/>
  <c r="AK222" i="33"/>
  <c r="AA222" i="33"/>
  <c r="CR222" i="33" s="1"/>
  <c r="Z222" i="33"/>
  <c r="CQ222" i="33" s="1"/>
  <c r="Y222" i="33"/>
  <c r="X222" i="33"/>
  <c r="W222" i="33"/>
  <c r="CN222" i="33" s="1"/>
  <c r="V222" i="33"/>
  <c r="CM222" i="33" s="1"/>
  <c r="U222" i="33"/>
  <c r="T222" i="33"/>
  <c r="L222" i="33"/>
  <c r="DQ221" i="33"/>
  <c r="BR221" i="33"/>
  <c r="DT221" i="33" s="1"/>
  <c r="BP221" i="33"/>
  <c r="DR221" i="33" s="1"/>
  <c r="BO221" i="33"/>
  <c r="BN221" i="33"/>
  <c r="DP221" i="33" s="1"/>
  <c r="BL221" i="33"/>
  <c r="BK221" i="33"/>
  <c r="BJ221" i="33"/>
  <c r="BI221" i="33"/>
  <c r="BM221" i="33" s="1"/>
  <c r="BH221" i="33"/>
  <c r="BG221" i="33"/>
  <c r="AX221" i="33"/>
  <c r="DG221" i="33" s="1"/>
  <c r="AV221" i="33"/>
  <c r="DE221" i="33" s="1"/>
  <c r="AU221" i="33"/>
  <c r="DD221" i="33" s="1"/>
  <c r="AT221" i="33"/>
  <c r="DC221" i="33" s="1"/>
  <c r="AS221" i="33"/>
  <c r="DB221" i="33" s="1"/>
  <c r="AQ221" i="33"/>
  <c r="AP221" i="33"/>
  <c r="AO221" i="33"/>
  <c r="AN221" i="33"/>
  <c r="AR221" i="33" s="1"/>
  <c r="AM221" i="33"/>
  <c r="AL221" i="33"/>
  <c r="AK221" i="33"/>
  <c r="AA221" i="33"/>
  <c r="CR221" i="33" s="1"/>
  <c r="Y221" i="33"/>
  <c r="CP221" i="33" s="1"/>
  <c r="X221" i="33"/>
  <c r="CO221" i="33" s="1"/>
  <c r="W221" i="33"/>
  <c r="CN221" i="33" s="1"/>
  <c r="V221" i="33"/>
  <c r="U221" i="33"/>
  <c r="CL221" i="33" s="1"/>
  <c r="S221" i="33"/>
  <c r="R221" i="33"/>
  <c r="Q221" i="33"/>
  <c r="P221" i="33"/>
  <c r="O221" i="33"/>
  <c r="N221" i="33"/>
  <c r="T221" i="33" s="1"/>
  <c r="M221" i="33"/>
  <c r="L221" i="33"/>
  <c r="CL220" i="33"/>
  <c r="BR220" i="33"/>
  <c r="DT220" i="33" s="1"/>
  <c r="BQ220" i="33"/>
  <c r="DS220" i="33" s="1"/>
  <c r="BP220" i="33"/>
  <c r="DR220" i="33" s="1"/>
  <c r="BO220" i="33"/>
  <c r="BS220" i="33" s="1"/>
  <c r="BN220" i="33"/>
  <c r="DP220" i="33" s="1"/>
  <c r="BM220" i="33"/>
  <c r="BK220" i="33"/>
  <c r="BG220" i="33"/>
  <c r="AX220" i="33"/>
  <c r="AV220" i="33"/>
  <c r="DE220" i="33" s="1"/>
  <c r="AU220" i="33"/>
  <c r="DD220" i="33" s="1"/>
  <c r="AT220" i="33"/>
  <c r="DC220" i="33" s="1"/>
  <c r="AS220" i="33"/>
  <c r="DB220" i="33" s="1"/>
  <c r="AP220" i="33"/>
  <c r="AW220" i="33" s="1"/>
  <c r="DF220" i="33" s="1"/>
  <c r="AK220" i="33"/>
  <c r="AA220" i="33"/>
  <c r="CR220" i="33" s="1"/>
  <c r="Y220" i="33"/>
  <c r="CP220" i="33" s="1"/>
  <c r="X220" i="33"/>
  <c r="CO220" i="33" s="1"/>
  <c r="W220" i="33"/>
  <c r="CN220" i="33" s="1"/>
  <c r="V220" i="33"/>
  <c r="R220" i="33"/>
  <c r="Z220" i="33" s="1"/>
  <c r="CQ220" i="33" s="1"/>
  <c r="L220" i="33"/>
  <c r="BR219" i="33"/>
  <c r="DT219" i="33" s="1"/>
  <c r="BP219" i="33"/>
  <c r="DR219" i="33" s="1"/>
  <c r="BO219" i="33"/>
  <c r="BN219" i="33"/>
  <c r="DP219" i="33" s="1"/>
  <c r="BK219" i="33"/>
  <c r="BQ219" i="33" s="1"/>
  <c r="DS219" i="33" s="1"/>
  <c r="BG219" i="33"/>
  <c r="AX219" i="33"/>
  <c r="AV219" i="33"/>
  <c r="DE219" i="33" s="1"/>
  <c r="AU219" i="33"/>
  <c r="DD219" i="33" s="1"/>
  <c r="AT219" i="33"/>
  <c r="AS219" i="33"/>
  <c r="DB219" i="33" s="1"/>
  <c r="AP219" i="33"/>
  <c r="AW219" i="33" s="1"/>
  <c r="DF219" i="33" s="1"/>
  <c r="AK219" i="33"/>
  <c r="AA219" i="33"/>
  <c r="CR219" i="33" s="1"/>
  <c r="Y219" i="33"/>
  <c r="CP219" i="33" s="1"/>
  <c r="X219" i="33"/>
  <c r="CO219" i="33" s="1"/>
  <c r="W219" i="33"/>
  <c r="CN219" i="33" s="1"/>
  <c r="V219" i="33"/>
  <c r="U219" i="33"/>
  <c r="CL219" i="33" s="1"/>
  <c r="R219" i="33"/>
  <c r="T219" i="33" s="1"/>
  <c r="L219" i="33"/>
  <c r="BR218" i="33"/>
  <c r="DT218" i="33" s="1"/>
  <c r="BP218" i="33"/>
  <c r="DR218" i="33" s="1"/>
  <c r="BO218" i="33"/>
  <c r="BS218" i="33" s="1"/>
  <c r="BN218" i="33"/>
  <c r="DP218" i="33" s="1"/>
  <c r="BK218" i="33"/>
  <c r="BQ218" i="33" s="1"/>
  <c r="DS218" i="33" s="1"/>
  <c r="BG218" i="33"/>
  <c r="AX218" i="33"/>
  <c r="DG218" i="33" s="1"/>
  <c r="AV218" i="33"/>
  <c r="DE218" i="33" s="1"/>
  <c r="AU218" i="33"/>
  <c r="DD218" i="33" s="1"/>
  <c r="AT218" i="33"/>
  <c r="DC218" i="33" s="1"/>
  <c r="AS218" i="33"/>
  <c r="DB218" i="33" s="1"/>
  <c r="AP218" i="33"/>
  <c r="AW218" i="33" s="1"/>
  <c r="DF218" i="33" s="1"/>
  <c r="AK218" i="33"/>
  <c r="AA218" i="33"/>
  <c r="CR218" i="33" s="1"/>
  <c r="Y218" i="33"/>
  <c r="CP218" i="33" s="1"/>
  <c r="X218" i="33"/>
  <c r="CO218" i="33" s="1"/>
  <c r="W218" i="33"/>
  <c r="CN218" i="33" s="1"/>
  <c r="V218" i="33"/>
  <c r="U218" i="33"/>
  <c r="CL218" i="33" s="1"/>
  <c r="R218" i="33"/>
  <c r="T218" i="33" s="1"/>
  <c r="L218" i="33"/>
  <c r="BR217" i="33"/>
  <c r="DT217" i="33" s="1"/>
  <c r="BP217" i="33"/>
  <c r="DR217" i="33" s="1"/>
  <c r="BO217" i="33"/>
  <c r="BS217" i="33" s="1"/>
  <c r="BN217" i="33"/>
  <c r="DP217" i="33" s="1"/>
  <c r="BK217" i="33"/>
  <c r="BQ217" i="33" s="1"/>
  <c r="DS217" i="33" s="1"/>
  <c r="BG217" i="33"/>
  <c r="AX217" i="33"/>
  <c r="DG217" i="33" s="1"/>
  <c r="AV217" i="33"/>
  <c r="DE217" i="33" s="1"/>
  <c r="AU217" i="33"/>
  <c r="DD217" i="33" s="1"/>
  <c r="AT217" i="33"/>
  <c r="DC217" i="33" s="1"/>
  <c r="AS217" i="33"/>
  <c r="DB217" i="33" s="1"/>
  <c r="AP217" i="33"/>
  <c r="AW217" i="33" s="1"/>
  <c r="DF217" i="33" s="1"/>
  <c r="AK217" i="33"/>
  <c r="AA217" i="33"/>
  <c r="CR217" i="33" s="1"/>
  <c r="Y217" i="33"/>
  <c r="CP217" i="33" s="1"/>
  <c r="X217" i="33"/>
  <c r="CO217" i="33" s="1"/>
  <c r="W217" i="33"/>
  <c r="CN217" i="33" s="1"/>
  <c r="V217" i="33"/>
  <c r="CM217" i="33" s="1"/>
  <c r="U217" i="33"/>
  <c r="CL217" i="33" s="1"/>
  <c r="T217" i="33"/>
  <c r="R217" i="33"/>
  <c r="Z217" i="33" s="1"/>
  <c r="CQ217" i="33" s="1"/>
  <c r="L217" i="33"/>
  <c r="BR216" i="33"/>
  <c r="DT216" i="33" s="1"/>
  <c r="BP216" i="33"/>
  <c r="DR216" i="33" s="1"/>
  <c r="BO216" i="33"/>
  <c r="DQ216" i="33" s="1"/>
  <c r="BN216" i="33"/>
  <c r="DP216" i="33" s="1"/>
  <c r="BK216" i="33"/>
  <c r="BQ216" i="33" s="1"/>
  <c r="DS216" i="33" s="1"/>
  <c r="BG216" i="33"/>
  <c r="AX216" i="33"/>
  <c r="AV216" i="33"/>
  <c r="DE216" i="33" s="1"/>
  <c r="AU216" i="33"/>
  <c r="DD216" i="33" s="1"/>
  <c r="AT216" i="33"/>
  <c r="AS216" i="33"/>
  <c r="DB216" i="33" s="1"/>
  <c r="AR216" i="33"/>
  <c r="AP216" i="33"/>
  <c r="AW216" i="33" s="1"/>
  <c r="DF216" i="33" s="1"/>
  <c r="AK216" i="33"/>
  <c r="AA216" i="33"/>
  <c r="CR216" i="33" s="1"/>
  <c r="Y216" i="33"/>
  <c r="CP216" i="33" s="1"/>
  <c r="X216" i="33"/>
  <c r="CO216" i="33" s="1"/>
  <c r="W216" i="33"/>
  <c r="CN216" i="33" s="1"/>
  <c r="V216" i="33"/>
  <c r="CM216" i="33" s="1"/>
  <c r="U216" i="33"/>
  <c r="CL216" i="33" s="1"/>
  <c r="T216" i="33"/>
  <c r="R216" i="33"/>
  <c r="Z216" i="33" s="1"/>
  <c r="CQ216" i="33" s="1"/>
  <c r="L216" i="33"/>
  <c r="BR215" i="33"/>
  <c r="DT215" i="33" s="1"/>
  <c r="BP215" i="33"/>
  <c r="DR215" i="33" s="1"/>
  <c r="BO215" i="33"/>
  <c r="BN215" i="33"/>
  <c r="DP215" i="33" s="1"/>
  <c r="BK215" i="33"/>
  <c r="BQ215" i="33" s="1"/>
  <c r="DS215" i="33" s="1"/>
  <c r="BG215" i="33"/>
  <c r="AX215" i="33"/>
  <c r="AV215" i="33"/>
  <c r="DE215" i="33" s="1"/>
  <c r="AU215" i="33"/>
  <c r="DD215" i="33" s="1"/>
  <c r="AT215" i="33"/>
  <c r="AY215" i="33" s="1"/>
  <c r="AS215" i="33"/>
  <c r="DB215" i="33" s="1"/>
  <c r="AR215" i="33"/>
  <c r="AP215" i="33"/>
  <c r="AW215" i="33" s="1"/>
  <c r="DF215" i="33" s="1"/>
  <c r="AK215" i="33"/>
  <c r="AA215" i="33"/>
  <c r="CR215" i="33" s="1"/>
  <c r="Y215" i="33"/>
  <c r="CP215" i="33" s="1"/>
  <c r="X215" i="33"/>
  <c r="CO215" i="33" s="1"/>
  <c r="W215" i="33"/>
  <c r="CN215" i="33" s="1"/>
  <c r="V215" i="33"/>
  <c r="U215" i="33"/>
  <c r="CL215" i="33" s="1"/>
  <c r="R215" i="33"/>
  <c r="T215" i="33" s="1"/>
  <c r="L215" i="33"/>
  <c r="BR214" i="33"/>
  <c r="DT214" i="33" s="1"/>
  <c r="BP214" i="33"/>
  <c r="DR214" i="33" s="1"/>
  <c r="BO214" i="33"/>
  <c r="BS214" i="33" s="1"/>
  <c r="BN214" i="33"/>
  <c r="DP214" i="33" s="1"/>
  <c r="BM214" i="33"/>
  <c r="BK214" i="33"/>
  <c r="BQ214" i="33" s="1"/>
  <c r="DS214" i="33" s="1"/>
  <c r="BG214" i="33"/>
  <c r="AX214" i="33"/>
  <c r="DG214" i="33" s="1"/>
  <c r="AV214" i="33"/>
  <c r="DE214" i="33" s="1"/>
  <c r="AU214" i="33"/>
  <c r="DD214" i="33" s="1"/>
  <c r="AT214" i="33"/>
  <c r="DC214" i="33" s="1"/>
  <c r="AS214" i="33"/>
  <c r="DB214" i="33" s="1"/>
  <c r="AP214" i="33"/>
  <c r="AW214" i="33" s="1"/>
  <c r="DF214" i="33" s="1"/>
  <c r="AK214" i="33"/>
  <c r="AA214" i="33"/>
  <c r="CR214" i="33" s="1"/>
  <c r="Z214" i="33"/>
  <c r="CQ214" i="33" s="1"/>
  <c r="Y214" i="33"/>
  <c r="CP214" i="33" s="1"/>
  <c r="X214" i="33"/>
  <c r="CO214" i="33" s="1"/>
  <c r="W214" i="33"/>
  <c r="CN214" i="33" s="1"/>
  <c r="V214" i="33"/>
  <c r="AB214" i="33" s="1"/>
  <c r="U214" i="33"/>
  <c r="CL214" i="33" s="1"/>
  <c r="T214" i="33"/>
  <c r="R214" i="33"/>
  <c r="L214" i="33"/>
  <c r="BR213" i="33"/>
  <c r="DT213" i="33" s="1"/>
  <c r="BP213" i="33"/>
  <c r="DR213" i="33" s="1"/>
  <c r="BO213" i="33"/>
  <c r="BS213" i="33" s="1"/>
  <c r="BN213" i="33"/>
  <c r="DP213" i="33" s="1"/>
  <c r="BM213" i="33"/>
  <c r="BK213" i="33"/>
  <c r="BQ213" i="33" s="1"/>
  <c r="DS213" i="33" s="1"/>
  <c r="BG213" i="33"/>
  <c r="AX213" i="33"/>
  <c r="DG213" i="33" s="1"/>
  <c r="AV213" i="33"/>
  <c r="DE213" i="33" s="1"/>
  <c r="AU213" i="33"/>
  <c r="DD213" i="33" s="1"/>
  <c r="AT213" i="33"/>
  <c r="AY213" i="33" s="1"/>
  <c r="AS213" i="33"/>
  <c r="DB213" i="33" s="1"/>
  <c r="AP213" i="33"/>
  <c r="AW213" i="33" s="1"/>
  <c r="DF213" i="33" s="1"/>
  <c r="AK213" i="33"/>
  <c r="AA213" i="33"/>
  <c r="CR213" i="33" s="1"/>
  <c r="Y213" i="33"/>
  <c r="CP213" i="33" s="1"/>
  <c r="X213" i="33"/>
  <c r="CO213" i="33" s="1"/>
  <c r="W213" i="33"/>
  <c r="CN213" i="33" s="1"/>
  <c r="V213" i="33"/>
  <c r="CM213" i="33" s="1"/>
  <c r="U213" i="33"/>
  <c r="CL213" i="33" s="1"/>
  <c r="R213" i="33"/>
  <c r="Z213" i="33" s="1"/>
  <c r="CQ213" i="33" s="1"/>
  <c r="L213" i="33"/>
  <c r="BR212" i="33"/>
  <c r="DT212" i="33" s="1"/>
  <c r="BP212" i="33"/>
  <c r="DR212" i="33" s="1"/>
  <c r="BO212" i="33"/>
  <c r="DQ212" i="33" s="1"/>
  <c r="BN212" i="33"/>
  <c r="DP212" i="33" s="1"/>
  <c r="BK212" i="33"/>
  <c r="BQ212" i="33" s="1"/>
  <c r="DS212" i="33" s="1"/>
  <c r="BG212" i="33"/>
  <c r="AX212" i="33"/>
  <c r="DG212" i="33" s="1"/>
  <c r="AV212" i="33"/>
  <c r="DE212" i="33" s="1"/>
  <c r="AU212" i="33"/>
  <c r="DD212" i="33" s="1"/>
  <c r="AT212" i="33"/>
  <c r="DC212" i="33" s="1"/>
  <c r="AS212" i="33"/>
  <c r="DB212" i="33" s="1"/>
  <c r="AP212" i="33"/>
  <c r="AR212" i="33" s="1"/>
  <c r="AK212" i="33"/>
  <c r="AA212" i="33"/>
  <c r="CR212" i="33" s="1"/>
  <c r="Z212" i="33"/>
  <c r="CQ212" i="33" s="1"/>
  <c r="Y212" i="33"/>
  <c r="CP212" i="33" s="1"/>
  <c r="X212" i="33"/>
  <c r="CO212" i="33" s="1"/>
  <c r="W212" i="33"/>
  <c r="CN212" i="33" s="1"/>
  <c r="V212" i="33"/>
  <c r="CM212" i="33" s="1"/>
  <c r="U212" i="33"/>
  <c r="CL212" i="33" s="1"/>
  <c r="T212" i="33"/>
  <c r="R212" i="33"/>
  <c r="L212" i="33"/>
  <c r="BR211" i="33"/>
  <c r="DT211" i="33" s="1"/>
  <c r="BP211" i="33"/>
  <c r="DR211" i="33" s="1"/>
  <c r="BO211" i="33"/>
  <c r="BS211" i="33" s="1"/>
  <c r="BN211" i="33"/>
  <c r="DP211" i="33" s="1"/>
  <c r="BK211" i="33"/>
  <c r="BQ211" i="33" s="1"/>
  <c r="DS211" i="33" s="1"/>
  <c r="BG211" i="33"/>
  <c r="AX211" i="33"/>
  <c r="AZ211" i="33" s="1"/>
  <c r="AV211" i="33"/>
  <c r="DE211" i="33" s="1"/>
  <c r="AU211" i="33"/>
  <c r="DD211" i="33" s="1"/>
  <c r="AT211" i="33"/>
  <c r="AY211" i="33" s="1"/>
  <c r="AS211" i="33"/>
  <c r="DB211" i="33" s="1"/>
  <c r="AR211" i="33"/>
  <c r="AP211" i="33"/>
  <c r="AW211" i="33" s="1"/>
  <c r="DF211" i="33" s="1"/>
  <c r="AK211" i="33"/>
  <c r="AA211" i="33"/>
  <c r="CR211" i="33" s="1"/>
  <c r="Y211" i="33"/>
  <c r="CP211" i="33" s="1"/>
  <c r="X211" i="33"/>
  <c r="CO211" i="33" s="1"/>
  <c r="W211" i="33"/>
  <c r="CN211" i="33" s="1"/>
  <c r="V211" i="33"/>
  <c r="AB211" i="33" s="1"/>
  <c r="U211" i="33"/>
  <c r="CL211" i="33" s="1"/>
  <c r="T211" i="33"/>
  <c r="R211" i="33"/>
  <c r="Z211" i="33" s="1"/>
  <c r="CQ211" i="33" s="1"/>
  <c r="L211" i="33"/>
  <c r="BR210" i="33"/>
  <c r="DT210" i="33" s="1"/>
  <c r="BP210" i="33"/>
  <c r="DR210" i="33" s="1"/>
  <c r="BO210" i="33"/>
  <c r="BS210" i="33" s="1"/>
  <c r="BN210" i="33"/>
  <c r="DP210" i="33" s="1"/>
  <c r="BK210" i="33"/>
  <c r="BQ210" i="33" s="1"/>
  <c r="DS210" i="33" s="1"/>
  <c r="BG210" i="33"/>
  <c r="AX210" i="33"/>
  <c r="DG210" i="33" s="1"/>
  <c r="AV210" i="33"/>
  <c r="DE210" i="33" s="1"/>
  <c r="AU210" i="33"/>
  <c r="DD210" i="33" s="1"/>
  <c r="AT210" i="33"/>
  <c r="DC210" i="33" s="1"/>
  <c r="AS210" i="33"/>
  <c r="DB210" i="33" s="1"/>
  <c r="AP210" i="33"/>
  <c r="AW210" i="33" s="1"/>
  <c r="DF210" i="33" s="1"/>
  <c r="AK210" i="33"/>
  <c r="AA210" i="33"/>
  <c r="CR210" i="33" s="1"/>
  <c r="Z210" i="33"/>
  <c r="CQ210" i="33" s="1"/>
  <c r="Y210" i="33"/>
  <c r="CP210" i="33" s="1"/>
  <c r="X210" i="33"/>
  <c r="CO210" i="33" s="1"/>
  <c r="W210" i="33"/>
  <c r="CN210" i="33" s="1"/>
  <c r="V210" i="33"/>
  <c r="AB210" i="33" s="1"/>
  <c r="U210" i="33"/>
  <c r="CL210" i="33" s="1"/>
  <c r="T210" i="33"/>
  <c r="R210" i="33"/>
  <c r="L210" i="33"/>
  <c r="BR209" i="33"/>
  <c r="DT209" i="33" s="1"/>
  <c r="BP209" i="33"/>
  <c r="DR209" i="33" s="1"/>
  <c r="BO209" i="33"/>
  <c r="BS209" i="33" s="1"/>
  <c r="BN209" i="33"/>
  <c r="DP209" i="33" s="1"/>
  <c r="BM209" i="33"/>
  <c r="BK209" i="33"/>
  <c r="BQ209" i="33" s="1"/>
  <c r="DS209" i="33" s="1"/>
  <c r="BG209" i="33"/>
  <c r="AX209" i="33"/>
  <c r="DG209" i="33" s="1"/>
  <c r="AV209" i="33"/>
  <c r="DE209" i="33" s="1"/>
  <c r="AU209" i="33"/>
  <c r="DD209" i="33" s="1"/>
  <c r="AT209" i="33"/>
  <c r="AS209" i="33"/>
  <c r="DB209" i="33" s="1"/>
  <c r="AP209" i="33"/>
  <c r="AW209" i="33" s="1"/>
  <c r="DF209" i="33" s="1"/>
  <c r="AK209" i="33"/>
  <c r="AA209" i="33"/>
  <c r="CR209" i="33" s="1"/>
  <c r="Y209" i="33"/>
  <c r="CP209" i="33" s="1"/>
  <c r="X209" i="33"/>
  <c r="CO209" i="33" s="1"/>
  <c r="W209" i="33"/>
  <c r="CN209" i="33" s="1"/>
  <c r="V209" i="33"/>
  <c r="CM209" i="33" s="1"/>
  <c r="U209" i="33"/>
  <c r="CL209" i="33" s="1"/>
  <c r="T209" i="33"/>
  <c r="R209" i="33"/>
  <c r="Z209" i="33" s="1"/>
  <c r="CQ209" i="33" s="1"/>
  <c r="L209" i="33"/>
  <c r="DP208" i="33"/>
  <c r="DD208" i="33"/>
  <c r="DB208" i="33"/>
  <c r="BR208" i="33"/>
  <c r="DT208" i="33" s="1"/>
  <c r="BQ208" i="33"/>
  <c r="DS208" i="33" s="1"/>
  <c r="BP208" i="33"/>
  <c r="DR208" i="33" s="1"/>
  <c r="BO208" i="33"/>
  <c r="DQ208" i="33" s="1"/>
  <c r="BM208" i="33"/>
  <c r="BG208" i="33"/>
  <c r="AX208" i="33"/>
  <c r="DG208" i="33" s="1"/>
  <c r="AW208" i="33"/>
  <c r="DF208" i="33" s="1"/>
  <c r="AV208" i="33"/>
  <c r="DE208" i="33" s="1"/>
  <c r="AU208" i="33"/>
  <c r="AT208" i="33"/>
  <c r="DC208" i="33" s="1"/>
  <c r="AR208" i="33"/>
  <c r="AP208" i="33"/>
  <c r="AK208" i="33"/>
  <c r="CR208" i="33"/>
  <c r="Y208" i="33"/>
  <c r="CP208" i="33" s="1"/>
  <c r="X208" i="33"/>
  <c r="CO208" i="33" s="1"/>
  <c r="W208" i="33"/>
  <c r="CN208" i="33" s="1"/>
  <c r="V208" i="33"/>
  <c r="CM208" i="33" s="1"/>
  <c r="U208" i="33"/>
  <c r="CL208" i="33" s="1"/>
  <c r="R208" i="33"/>
  <c r="T208" i="33" s="1"/>
  <c r="L208" i="33"/>
  <c r="CL207" i="33"/>
  <c r="BR207" i="33"/>
  <c r="DT207" i="33" s="1"/>
  <c r="BP207" i="33"/>
  <c r="DR207" i="33" s="1"/>
  <c r="BO207" i="33"/>
  <c r="BS207" i="33" s="1"/>
  <c r="BN207" i="33"/>
  <c r="DP207" i="33" s="1"/>
  <c r="BK207" i="33"/>
  <c r="BQ207" i="33" s="1"/>
  <c r="DS207" i="33" s="1"/>
  <c r="BG207" i="33"/>
  <c r="AX207" i="33"/>
  <c r="DG207" i="33" s="1"/>
  <c r="AV207" i="33"/>
  <c r="DE207" i="33" s="1"/>
  <c r="AU207" i="33"/>
  <c r="DD207" i="33" s="1"/>
  <c r="AT207" i="33"/>
  <c r="DC207" i="33" s="1"/>
  <c r="AS207" i="33"/>
  <c r="DB207" i="33" s="1"/>
  <c r="AP207" i="33"/>
  <c r="AW207" i="33" s="1"/>
  <c r="DF207" i="33" s="1"/>
  <c r="AK207" i="33"/>
  <c r="AA207" i="33"/>
  <c r="CR207" i="33" s="1"/>
  <c r="Y207" i="33"/>
  <c r="CP207" i="33" s="1"/>
  <c r="X207" i="33"/>
  <c r="CO207" i="33" s="1"/>
  <c r="W207" i="33"/>
  <c r="CN207" i="33" s="1"/>
  <c r="V207" i="33"/>
  <c r="R207" i="33"/>
  <c r="T207" i="33" s="1"/>
  <c r="L207" i="33"/>
  <c r="BR206" i="33"/>
  <c r="DT206" i="33" s="1"/>
  <c r="BP206" i="33"/>
  <c r="DR206" i="33" s="1"/>
  <c r="BO206" i="33"/>
  <c r="BS206" i="33" s="1"/>
  <c r="BN206" i="33"/>
  <c r="DP206" i="33" s="1"/>
  <c r="BK206" i="33"/>
  <c r="BQ206" i="33" s="1"/>
  <c r="DS206" i="33" s="1"/>
  <c r="BG206" i="33"/>
  <c r="AX206" i="33"/>
  <c r="DG206" i="33" s="1"/>
  <c r="AV206" i="33"/>
  <c r="DE206" i="33" s="1"/>
  <c r="AU206" i="33"/>
  <c r="DD206" i="33" s="1"/>
  <c r="AT206" i="33"/>
  <c r="DC206" i="33" s="1"/>
  <c r="AS206" i="33"/>
  <c r="DB206" i="33" s="1"/>
  <c r="AP206" i="33"/>
  <c r="AW206" i="33" s="1"/>
  <c r="DF206" i="33" s="1"/>
  <c r="AK206" i="33"/>
  <c r="AA206" i="33"/>
  <c r="CR206" i="33" s="1"/>
  <c r="Z206" i="33"/>
  <c r="CQ206" i="33" s="1"/>
  <c r="Y206" i="33"/>
  <c r="CP206" i="33" s="1"/>
  <c r="X206" i="33"/>
  <c r="CO206" i="33" s="1"/>
  <c r="W206" i="33"/>
  <c r="CN206" i="33" s="1"/>
  <c r="V206" i="33"/>
  <c r="AB206" i="33" s="1"/>
  <c r="U206" i="33"/>
  <c r="CL206" i="33" s="1"/>
  <c r="T206" i="33"/>
  <c r="R206" i="33"/>
  <c r="L206" i="33"/>
  <c r="BR205" i="33"/>
  <c r="DT205" i="33" s="1"/>
  <c r="BQ205" i="33"/>
  <c r="DS205" i="33" s="1"/>
  <c r="BP205" i="33"/>
  <c r="DR205" i="33" s="1"/>
  <c r="BO205" i="33"/>
  <c r="BS205" i="33" s="1"/>
  <c r="BN205" i="33"/>
  <c r="DP205" i="33" s="1"/>
  <c r="BM205" i="33"/>
  <c r="BK205" i="33"/>
  <c r="BG205" i="33"/>
  <c r="AX205" i="33"/>
  <c r="DG205" i="33" s="1"/>
  <c r="AV205" i="33"/>
  <c r="DE205" i="33" s="1"/>
  <c r="AU205" i="33"/>
  <c r="DD205" i="33" s="1"/>
  <c r="AT205" i="33"/>
  <c r="DC205" i="33" s="1"/>
  <c r="AS205" i="33"/>
  <c r="DB205" i="33" s="1"/>
  <c r="AP205" i="33"/>
  <c r="AW205" i="33" s="1"/>
  <c r="DF205" i="33" s="1"/>
  <c r="AK205" i="33"/>
  <c r="AA205" i="33"/>
  <c r="CR205" i="33" s="1"/>
  <c r="Y205" i="33"/>
  <c r="CP205" i="33" s="1"/>
  <c r="X205" i="33"/>
  <c r="CO205" i="33" s="1"/>
  <c r="W205" i="33"/>
  <c r="CN205" i="33" s="1"/>
  <c r="V205" i="33"/>
  <c r="CM205" i="33" s="1"/>
  <c r="U205" i="33"/>
  <c r="CL205" i="33" s="1"/>
  <c r="R205" i="33"/>
  <c r="Z205" i="33" s="1"/>
  <c r="CQ205" i="33" s="1"/>
  <c r="L205" i="33"/>
  <c r="BR204" i="33"/>
  <c r="DT204" i="33" s="1"/>
  <c r="BP204" i="33"/>
  <c r="DR204" i="33" s="1"/>
  <c r="BO204" i="33"/>
  <c r="DQ204" i="33" s="1"/>
  <c r="BN204" i="33"/>
  <c r="DP204" i="33" s="1"/>
  <c r="BK204" i="33"/>
  <c r="BQ204" i="33" s="1"/>
  <c r="DS204" i="33" s="1"/>
  <c r="BG204" i="33"/>
  <c r="AX204" i="33"/>
  <c r="AZ204" i="33" s="1"/>
  <c r="AW204" i="33"/>
  <c r="DF204" i="33" s="1"/>
  <c r="AV204" i="33"/>
  <c r="DE204" i="33" s="1"/>
  <c r="AU204" i="33"/>
  <c r="DD204" i="33" s="1"/>
  <c r="AT204" i="33"/>
  <c r="AY204" i="33" s="1"/>
  <c r="AS204" i="33"/>
  <c r="DB204" i="33" s="1"/>
  <c r="AR204" i="33"/>
  <c r="AP204" i="33"/>
  <c r="AK204" i="33"/>
  <c r="AA204" i="33"/>
  <c r="CR204" i="33" s="1"/>
  <c r="Y204" i="33"/>
  <c r="CP204" i="33" s="1"/>
  <c r="X204" i="33"/>
  <c r="CO204" i="33" s="1"/>
  <c r="W204" i="33"/>
  <c r="CN204" i="33" s="1"/>
  <c r="V204" i="33"/>
  <c r="CM204" i="33" s="1"/>
  <c r="U204" i="33"/>
  <c r="CL204" i="33" s="1"/>
  <c r="T204" i="33"/>
  <c r="R204" i="33"/>
  <c r="Z204" i="33" s="1"/>
  <c r="CQ204" i="33" s="1"/>
  <c r="L204" i="33"/>
  <c r="BR203" i="33"/>
  <c r="DT203" i="33" s="1"/>
  <c r="BP203" i="33"/>
  <c r="DR203" i="33" s="1"/>
  <c r="BO203" i="33"/>
  <c r="BN203" i="33"/>
  <c r="DP203" i="33" s="1"/>
  <c r="BM203" i="33"/>
  <c r="BK203" i="33"/>
  <c r="BQ203" i="33" s="1"/>
  <c r="BG203" i="33"/>
  <c r="AX203" i="33"/>
  <c r="DG203" i="33" s="1"/>
  <c r="AV203" i="33"/>
  <c r="DE203" i="33" s="1"/>
  <c r="AU203" i="33"/>
  <c r="DD203" i="33" s="1"/>
  <c r="AT203" i="33"/>
  <c r="DC203" i="33" s="1"/>
  <c r="AS203" i="33"/>
  <c r="DB203" i="33" s="1"/>
  <c r="AP203" i="33"/>
  <c r="AW203" i="33" s="1"/>
  <c r="AK203" i="33"/>
  <c r="AA203" i="33"/>
  <c r="CR203" i="33" s="1"/>
  <c r="Y203" i="33"/>
  <c r="CP203" i="33" s="1"/>
  <c r="X203" i="33"/>
  <c r="CO203" i="33" s="1"/>
  <c r="W203" i="33"/>
  <c r="CN203" i="33" s="1"/>
  <c r="V203" i="33"/>
  <c r="U203" i="33"/>
  <c r="CL203" i="33" s="1"/>
  <c r="T203" i="33"/>
  <c r="R203" i="33"/>
  <c r="Z203" i="33" s="1"/>
  <c r="L203" i="33"/>
  <c r="BR202" i="33"/>
  <c r="DT202" i="33" s="1"/>
  <c r="BQ202" i="33"/>
  <c r="DS202" i="33" s="1"/>
  <c r="BP202" i="33"/>
  <c r="DR202" i="33" s="1"/>
  <c r="BO202" i="33"/>
  <c r="BS202" i="33" s="1"/>
  <c r="BN202" i="33"/>
  <c r="DP202" i="33" s="1"/>
  <c r="BM202" i="33"/>
  <c r="BG202" i="33"/>
  <c r="AX202" i="33"/>
  <c r="DG202" i="33" s="1"/>
  <c r="AW202" i="33"/>
  <c r="DF202" i="33" s="1"/>
  <c r="AV202" i="33"/>
  <c r="DE202" i="33" s="1"/>
  <c r="AU202" i="33"/>
  <c r="DD202" i="33" s="1"/>
  <c r="AT202" i="33"/>
  <c r="DC202" i="33" s="1"/>
  <c r="AS202" i="33"/>
  <c r="DB202" i="33" s="1"/>
  <c r="AR202" i="33"/>
  <c r="AK202" i="33"/>
  <c r="AA202" i="33"/>
  <c r="CR202" i="33" s="1"/>
  <c r="Z202" i="33"/>
  <c r="CQ202" i="33" s="1"/>
  <c r="Y202" i="33"/>
  <c r="CP202" i="33" s="1"/>
  <c r="X202" i="33"/>
  <c r="CO202" i="33" s="1"/>
  <c r="W202" i="33"/>
  <c r="CN202" i="33" s="1"/>
  <c r="V202" i="33"/>
  <c r="CM202" i="33" s="1"/>
  <c r="U202" i="33"/>
  <c r="CL202" i="33" s="1"/>
  <c r="T202" i="33"/>
  <c r="L202" i="33"/>
  <c r="BR201" i="33"/>
  <c r="DT201" i="33" s="1"/>
  <c r="BQ201" i="33"/>
  <c r="DS201" i="33" s="1"/>
  <c r="BP201" i="33"/>
  <c r="DR201" i="33" s="1"/>
  <c r="BO201" i="33"/>
  <c r="DQ201" i="33" s="1"/>
  <c r="BN201" i="33"/>
  <c r="DP201" i="33" s="1"/>
  <c r="BM201" i="33"/>
  <c r="BG201" i="33"/>
  <c r="AX201" i="33"/>
  <c r="DG201" i="33" s="1"/>
  <c r="AW201" i="33"/>
  <c r="DF201" i="33" s="1"/>
  <c r="AV201" i="33"/>
  <c r="DE201" i="33" s="1"/>
  <c r="AU201" i="33"/>
  <c r="DD201" i="33" s="1"/>
  <c r="AT201" i="33"/>
  <c r="AY201" i="33" s="1"/>
  <c r="AS201" i="33"/>
  <c r="DB201" i="33" s="1"/>
  <c r="AR201" i="33"/>
  <c r="AK201" i="33"/>
  <c r="AA201" i="33"/>
  <c r="CR201" i="33" s="1"/>
  <c r="Z201" i="33"/>
  <c r="CQ201" i="33" s="1"/>
  <c r="Y201" i="33"/>
  <c r="CP201" i="33" s="1"/>
  <c r="X201" i="33"/>
  <c r="CO201" i="33" s="1"/>
  <c r="W201" i="33"/>
  <c r="CN201" i="33" s="1"/>
  <c r="V201" i="33"/>
  <c r="CM201" i="33" s="1"/>
  <c r="U201" i="33"/>
  <c r="CL201" i="33" s="1"/>
  <c r="T201" i="33"/>
  <c r="L201" i="33"/>
  <c r="BR200" i="33"/>
  <c r="DT200" i="33" s="1"/>
  <c r="BP200" i="33"/>
  <c r="DR200" i="33" s="1"/>
  <c r="BO200" i="33"/>
  <c r="BN200" i="33"/>
  <c r="DP200" i="33" s="1"/>
  <c r="BL200" i="33"/>
  <c r="BK200" i="33"/>
  <c r="BJ200" i="33"/>
  <c r="BI200" i="33"/>
  <c r="BM200" i="33" s="1"/>
  <c r="BH200" i="33"/>
  <c r="BG200" i="33"/>
  <c r="AX200" i="33"/>
  <c r="DG200" i="33" s="1"/>
  <c r="AV200" i="33"/>
  <c r="DE200" i="33" s="1"/>
  <c r="AU200" i="33"/>
  <c r="DD200" i="33" s="1"/>
  <c r="AT200" i="33"/>
  <c r="DC200" i="33" s="1"/>
  <c r="AS200" i="33"/>
  <c r="DB200" i="33" s="1"/>
  <c r="AQ200" i="33"/>
  <c r="AP200" i="33"/>
  <c r="AO200" i="33"/>
  <c r="AN200" i="33"/>
  <c r="AR200" i="33" s="1"/>
  <c r="AM200" i="33"/>
  <c r="AL200" i="33"/>
  <c r="AK200" i="33"/>
  <c r="AA200" i="33"/>
  <c r="CR200" i="33" s="1"/>
  <c r="Y200" i="33"/>
  <c r="CP200" i="33" s="1"/>
  <c r="X200" i="33"/>
  <c r="CO200" i="33" s="1"/>
  <c r="W200" i="33"/>
  <c r="CN200" i="33" s="1"/>
  <c r="V200" i="33"/>
  <c r="U200" i="33"/>
  <c r="CL200" i="33" s="1"/>
  <c r="S200" i="33"/>
  <c r="R200" i="33"/>
  <c r="Q200" i="33"/>
  <c r="P200" i="33"/>
  <c r="O200" i="33"/>
  <c r="N200" i="33"/>
  <c r="T200" i="33" s="1"/>
  <c r="M200" i="33"/>
  <c r="L200" i="33"/>
  <c r="BR199" i="33"/>
  <c r="DT199" i="33" s="1"/>
  <c r="BQ199" i="33"/>
  <c r="DS199" i="33" s="1"/>
  <c r="BP199" i="33"/>
  <c r="DR199" i="33" s="1"/>
  <c r="BO199" i="33"/>
  <c r="BS199" i="33" s="1"/>
  <c r="BM199" i="33"/>
  <c r="BH199" i="33"/>
  <c r="BN199" i="33" s="1"/>
  <c r="BG199" i="33"/>
  <c r="AX199" i="33"/>
  <c r="DG199" i="33" s="1"/>
  <c r="AW199" i="33"/>
  <c r="DF199" i="33" s="1"/>
  <c r="AV199" i="33"/>
  <c r="DE199" i="33" s="1"/>
  <c r="AU199" i="33"/>
  <c r="DD199" i="33" s="1"/>
  <c r="AT199" i="33"/>
  <c r="DC199" i="33" s="1"/>
  <c r="AR199" i="33"/>
  <c r="AL199" i="33"/>
  <c r="AS199" i="33" s="1"/>
  <c r="AK199" i="33"/>
  <c r="AA199" i="33"/>
  <c r="CR199" i="33" s="1"/>
  <c r="Z199" i="33"/>
  <c r="CQ199" i="33" s="1"/>
  <c r="Y199" i="33"/>
  <c r="CP199" i="33" s="1"/>
  <c r="X199" i="33"/>
  <c r="CO199" i="33" s="1"/>
  <c r="W199" i="33"/>
  <c r="CN199" i="33" s="1"/>
  <c r="V199" i="33"/>
  <c r="AB199" i="33" s="1"/>
  <c r="T199" i="33"/>
  <c r="M199" i="33"/>
  <c r="U199" i="33" s="1"/>
  <c r="L199" i="33"/>
  <c r="BR198" i="33"/>
  <c r="DT198" i="33" s="1"/>
  <c r="BQ198" i="33"/>
  <c r="DS198" i="33" s="1"/>
  <c r="BP198" i="33"/>
  <c r="DR198" i="33" s="1"/>
  <c r="BO198" i="33"/>
  <c r="BS198" i="33" s="1"/>
  <c r="BN198" i="33"/>
  <c r="DP198" i="33" s="1"/>
  <c r="BM198" i="33"/>
  <c r="BG198" i="33"/>
  <c r="AX198" i="33"/>
  <c r="DG198" i="33" s="1"/>
  <c r="AW198" i="33"/>
  <c r="DF198" i="33" s="1"/>
  <c r="AV198" i="33"/>
  <c r="DE198" i="33" s="1"/>
  <c r="AU198" i="33"/>
  <c r="DD198" i="33" s="1"/>
  <c r="AT198" i="33"/>
  <c r="DC198" i="33" s="1"/>
  <c r="AS198" i="33"/>
  <c r="DB198" i="33" s="1"/>
  <c r="AR198" i="33"/>
  <c r="AK198" i="33"/>
  <c r="AA198" i="33"/>
  <c r="CR198" i="33" s="1"/>
  <c r="Z198" i="33"/>
  <c r="CQ198" i="33" s="1"/>
  <c r="Y198" i="33"/>
  <c r="CP198" i="33" s="1"/>
  <c r="X198" i="33"/>
  <c r="CO198" i="33" s="1"/>
  <c r="W198" i="33"/>
  <c r="CN198" i="33" s="1"/>
  <c r="V198" i="33"/>
  <c r="CM198" i="33" s="1"/>
  <c r="U198" i="33"/>
  <c r="CL198" i="33" s="1"/>
  <c r="T198" i="33"/>
  <c r="L198" i="33"/>
  <c r="BR197" i="33"/>
  <c r="DT197" i="33" s="1"/>
  <c r="BQ197" i="33"/>
  <c r="DS197" i="33" s="1"/>
  <c r="BP197" i="33"/>
  <c r="DR197" i="33" s="1"/>
  <c r="BO197" i="33"/>
  <c r="BS197" i="33" s="1"/>
  <c r="BN197" i="33"/>
  <c r="DP197" i="33" s="1"/>
  <c r="BM197" i="33"/>
  <c r="BG197" i="33"/>
  <c r="AX197" i="33"/>
  <c r="AZ197" i="33" s="1"/>
  <c r="AW197" i="33"/>
  <c r="DF197" i="33" s="1"/>
  <c r="AV197" i="33"/>
  <c r="DE197" i="33" s="1"/>
  <c r="AU197" i="33"/>
  <c r="DD197" i="33" s="1"/>
  <c r="AT197" i="33"/>
  <c r="AY197" i="33" s="1"/>
  <c r="AS197" i="33"/>
  <c r="DB197" i="33" s="1"/>
  <c r="AR197" i="33"/>
  <c r="AK197" i="33"/>
  <c r="AA197" i="33"/>
  <c r="CR197" i="33" s="1"/>
  <c r="Z197" i="33"/>
  <c r="CQ197" i="33" s="1"/>
  <c r="Y197" i="33"/>
  <c r="CP197" i="33" s="1"/>
  <c r="X197" i="33"/>
  <c r="CO197" i="33" s="1"/>
  <c r="W197" i="33"/>
  <c r="CN197" i="33" s="1"/>
  <c r="V197" i="33"/>
  <c r="CM197" i="33" s="1"/>
  <c r="U197" i="33"/>
  <c r="CL197" i="33" s="1"/>
  <c r="T197" i="33"/>
  <c r="L197" i="33"/>
  <c r="BR196" i="33"/>
  <c r="DT196" i="33" s="1"/>
  <c r="BQ196" i="33"/>
  <c r="DS196" i="33" s="1"/>
  <c r="BP196" i="33"/>
  <c r="DR196" i="33" s="1"/>
  <c r="BO196" i="33"/>
  <c r="BS196" i="33" s="1"/>
  <c r="BN196" i="33"/>
  <c r="DP196" i="33" s="1"/>
  <c r="BM196" i="33"/>
  <c r="BG196" i="33"/>
  <c r="AX196" i="33"/>
  <c r="DG196" i="33" s="1"/>
  <c r="AW196" i="33"/>
  <c r="DF196" i="33" s="1"/>
  <c r="AV196" i="33"/>
  <c r="DE196" i="33" s="1"/>
  <c r="AU196" i="33"/>
  <c r="DD196" i="33" s="1"/>
  <c r="AT196" i="33"/>
  <c r="DC196" i="33" s="1"/>
  <c r="AS196" i="33"/>
  <c r="DB196" i="33" s="1"/>
  <c r="AR196" i="33"/>
  <c r="AK196" i="33"/>
  <c r="AA196" i="33"/>
  <c r="CR196" i="33" s="1"/>
  <c r="Z196" i="33"/>
  <c r="CQ196" i="33" s="1"/>
  <c r="Y196" i="33"/>
  <c r="CP196" i="33" s="1"/>
  <c r="X196" i="33"/>
  <c r="CO196" i="33" s="1"/>
  <c r="W196" i="33"/>
  <c r="CN196" i="33" s="1"/>
  <c r="V196" i="33"/>
  <c r="CM196" i="33" s="1"/>
  <c r="U196" i="33"/>
  <c r="CL196" i="33" s="1"/>
  <c r="T196" i="33"/>
  <c r="L196" i="33"/>
  <c r="BR195" i="33"/>
  <c r="DT195" i="33" s="1"/>
  <c r="BQ195" i="33"/>
  <c r="DS195" i="33" s="1"/>
  <c r="BP195" i="33"/>
  <c r="DR195" i="33" s="1"/>
  <c r="BO195" i="33"/>
  <c r="BS195" i="33" s="1"/>
  <c r="BN195" i="33"/>
  <c r="DP195" i="33" s="1"/>
  <c r="BM195" i="33"/>
  <c r="BG195" i="33"/>
  <c r="AX195" i="33"/>
  <c r="AZ195" i="33" s="1"/>
  <c r="AW195" i="33"/>
  <c r="DF195" i="33" s="1"/>
  <c r="AV195" i="33"/>
  <c r="DE195" i="33" s="1"/>
  <c r="AU195" i="33"/>
  <c r="DD195" i="33" s="1"/>
  <c r="AT195" i="33"/>
  <c r="AY195" i="33" s="1"/>
  <c r="AS195" i="33"/>
  <c r="DB195" i="33" s="1"/>
  <c r="AR195" i="33"/>
  <c r="AK195" i="33"/>
  <c r="AA195" i="33"/>
  <c r="CR195" i="33" s="1"/>
  <c r="Z195" i="33"/>
  <c r="CQ195" i="33" s="1"/>
  <c r="Y195" i="33"/>
  <c r="CP195" i="33" s="1"/>
  <c r="X195" i="33"/>
  <c r="CO195" i="33" s="1"/>
  <c r="W195" i="33"/>
  <c r="CN195" i="33" s="1"/>
  <c r="V195" i="33"/>
  <c r="CM195" i="33" s="1"/>
  <c r="U195" i="33"/>
  <c r="CL195" i="33" s="1"/>
  <c r="T195" i="33"/>
  <c r="L195" i="33"/>
  <c r="BR194" i="33"/>
  <c r="DT194" i="33" s="1"/>
  <c r="BQ194" i="33"/>
  <c r="DS194" i="33" s="1"/>
  <c r="BP194" i="33"/>
  <c r="DR194" i="33" s="1"/>
  <c r="BO194" i="33"/>
  <c r="BS194" i="33" s="1"/>
  <c r="BN194" i="33"/>
  <c r="DP194" i="33" s="1"/>
  <c r="BM194" i="33"/>
  <c r="BG194" i="33"/>
  <c r="AX194" i="33"/>
  <c r="DG194" i="33" s="1"/>
  <c r="AW194" i="33"/>
  <c r="DF194" i="33" s="1"/>
  <c r="AV194" i="33"/>
  <c r="DE194" i="33" s="1"/>
  <c r="AU194" i="33"/>
  <c r="DD194" i="33" s="1"/>
  <c r="AT194" i="33"/>
  <c r="DC194" i="33" s="1"/>
  <c r="AS194" i="33"/>
  <c r="DB194" i="33" s="1"/>
  <c r="AR194" i="33"/>
  <c r="AK194" i="33"/>
  <c r="AA194" i="33"/>
  <c r="CR194" i="33" s="1"/>
  <c r="Z194" i="33"/>
  <c r="CQ194" i="33" s="1"/>
  <c r="Y194" i="33"/>
  <c r="CP194" i="33" s="1"/>
  <c r="X194" i="33"/>
  <c r="CO194" i="33" s="1"/>
  <c r="W194" i="33"/>
  <c r="CN194" i="33" s="1"/>
  <c r="V194" i="33"/>
  <c r="CM194" i="33" s="1"/>
  <c r="U194" i="33"/>
  <c r="CL194" i="33" s="1"/>
  <c r="T194" i="33"/>
  <c r="L194" i="33"/>
  <c r="BR193" i="33"/>
  <c r="DT193" i="33" s="1"/>
  <c r="BQ193" i="33"/>
  <c r="DS193" i="33" s="1"/>
  <c r="BP193" i="33"/>
  <c r="DR193" i="33" s="1"/>
  <c r="BO193" i="33"/>
  <c r="BS193" i="33" s="1"/>
  <c r="BN193" i="33"/>
  <c r="DP193" i="33" s="1"/>
  <c r="BM193" i="33"/>
  <c r="BG193" i="33"/>
  <c r="AX193" i="33"/>
  <c r="AZ193" i="33" s="1"/>
  <c r="AW193" i="33"/>
  <c r="DF193" i="33" s="1"/>
  <c r="AV193" i="33"/>
  <c r="DE193" i="33" s="1"/>
  <c r="AU193" i="33"/>
  <c r="DD193" i="33" s="1"/>
  <c r="AT193" i="33"/>
  <c r="AY193" i="33" s="1"/>
  <c r="AS193" i="33"/>
  <c r="DB193" i="33" s="1"/>
  <c r="AR193" i="33"/>
  <c r="AK193" i="33"/>
  <c r="AA193" i="33"/>
  <c r="CR193" i="33" s="1"/>
  <c r="Z193" i="33"/>
  <c r="CQ193" i="33" s="1"/>
  <c r="Y193" i="33"/>
  <c r="CP193" i="33" s="1"/>
  <c r="X193" i="33"/>
  <c r="CO193" i="33" s="1"/>
  <c r="W193" i="33"/>
  <c r="CN193" i="33" s="1"/>
  <c r="V193" i="33"/>
  <c r="CM193" i="33" s="1"/>
  <c r="U193" i="33"/>
  <c r="CL193" i="33" s="1"/>
  <c r="T193" i="33"/>
  <c r="L193" i="33"/>
  <c r="BR192" i="33"/>
  <c r="DT192" i="33" s="1"/>
  <c r="BQ192" i="33"/>
  <c r="DS192" i="33" s="1"/>
  <c r="BP192" i="33"/>
  <c r="DR192" i="33" s="1"/>
  <c r="BO192" i="33"/>
  <c r="BS192" i="33" s="1"/>
  <c r="BN192" i="33"/>
  <c r="DP192" i="33" s="1"/>
  <c r="BM192" i="33"/>
  <c r="BG192" i="33"/>
  <c r="AX192" i="33"/>
  <c r="DG192" i="33" s="1"/>
  <c r="AW192" i="33"/>
  <c r="DF192" i="33" s="1"/>
  <c r="AV192" i="33"/>
  <c r="DE192" i="33" s="1"/>
  <c r="AU192" i="33"/>
  <c r="DD192" i="33" s="1"/>
  <c r="AT192" i="33"/>
  <c r="DC192" i="33" s="1"/>
  <c r="AS192" i="33"/>
  <c r="DB192" i="33" s="1"/>
  <c r="AR192" i="33"/>
  <c r="AK192" i="33"/>
  <c r="AA192" i="33"/>
  <c r="CR192" i="33" s="1"/>
  <c r="Z192" i="33"/>
  <c r="CQ192" i="33" s="1"/>
  <c r="Y192" i="33"/>
  <c r="CP192" i="33" s="1"/>
  <c r="X192" i="33"/>
  <c r="CO192" i="33" s="1"/>
  <c r="W192" i="33"/>
  <c r="CN192" i="33" s="1"/>
  <c r="V192" i="33"/>
  <c r="CM192" i="33" s="1"/>
  <c r="U192" i="33"/>
  <c r="CL192" i="33" s="1"/>
  <c r="T192" i="33"/>
  <c r="L192" i="33"/>
  <c r="BR191" i="33"/>
  <c r="DT191" i="33" s="1"/>
  <c r="BQ191" i="33"/>
  <c r="DS191" i="33" s="1"/>
  <c r="BP191" i="33"/>
  <c r="DR191" i="33" s="1"/>
  <c r="BO191" i="33"/>
  <c r="BS191" i="33" s="1"/>
  <c r="BN191" i="33"/>
  <c r="DP191" i="33" s="1"/>
  <c r="BM191" i="33"/>
  <c r="BG191" i="33"/>
  <c r="AX191" i="33"/>
  <c r="AZ191" i="33" s="1"/>
  <c r="AW191" i="33"/>
  <c r="DF191" i="33" s="1"/>
  <c r="AV191" i="33"/>
  <c r="DE191" i="33" s="1"/>
  <c r="AU191" i="33"/>
  <c r="DD191" i="33" s="1"/>
  <c r="AT191" i="33"/>
  <c r="AY191" i="33" s="1"/>
  <c r="AS191" i="33"/>
  <c r="DB191" i="33" s="1"/>
  <c r="AR191" i="33"/>
  <c r="AK191" i="33"/>
  <c r="AA191" i="33"/>
  <c r="CR191" i="33" s="1"/>
  <c r="Z191" i="33"/>
  <c r="CQ191" i="33" s="1"/>
  <c r="Y191" i="33"/>
  <c r="CP191" i="33" s="1"/>
  <c r="X191" i="33"/>
  <c r="CO191" i="33" s="1"/>
  <c r="W191" i="33"/>
  <c r="CN191" i="33" s="1"/>
  <c r="V191" i="33"/>
  <c r="CM191" i="33" s="1"/>
  <c r="U191" i="33"/>
  <c r="CL191" i="33" s="1"/>
  <c r="T191" i="33"/>
  <c r="L191" i="33"/>
  <c r="DB190" i="33"/>
  <c r="CO190" i="33"/>
  <c r="CL190" i="33"/>
  <c r="BR190" i="33"/>
  <c r="DT190" i="33" s="1"/>
  <c r="BP190" i="33"/>
  <c r="DR190" i="33" s="1"/>
  <c r="BO190" i="33"/>
  <c r="BS190" i="33" s="1"/>
  <c r="BN190" i="33"/>
  <c r="DP190" i="33" s="1"/>
  <c r="BK190" i="33"/>
  <c r="BQ190" i="33" s="1"/>
  <c r="DS190" i="33" s="1"/>
  <c r="BG190" i="33"/>
  <c r="AX190" i="33"/>
  <c r="DG190" i="33" s="1"/>
  <c r="AW190" i="33"/>
  <c r="DF190" i="33" s="1"/>
  <c r="AV190" i="33"/>
  <c r="DE190" i="33" s="1"/>
  <c r="AU190" i="33"/>
  <c r="DD190" i="33" s="1"/>
  <c r="AT190" i="33"/>
  <c r="AY190" i="33" s="1"/>
  <c r="AR190" i="33"/>
  <c r="AP190" i="33"/>
  <c r="AK190" i="33"/>
  <c r="AA190" i="33"/>
  <c r="CR190" i="33" s="1"/>
  <c r="Y190" i="33"/>
  <c r="CP190" i="33" s="1"/>
  <c r="X190" i="33"/>
  <c r="W190" i="33"/>
  <c r="CN190" i="33" s="1"/>
  <c r="V190" i="33"/>
  <c r="CM190" i="33" s="1"/>
  <c r="R190" i="33"/>
  <c r="T190" i="33" s="1"/>
  <c r="L190" i="33"/>
  <c r="BR189" i="33"/>
  <c r="DT189" i="33" s="1"/>
  <c r="BP189" i="33"/>
  <c r="DR189" i="33" s="1"/>
  <c r="BO189" i="33"/>
  <c r="BS189" i="33" s="1"/>
  <c r="BN189" i="33"/>
  <c r="DP189" i="33" s="1"/>
  <c r="BM189" i="33"/>
  <c r="BK189" i="33"/>
  <c r="BQ189" i="33" s="1"/>
  <c r="DS189" i="33" s="1"/>
  <c r="BG189" i="33"/>
  <c r="AX189" i="33"/>
  <c r="DG189" i="33" s="1"/>
  <c r="AV189" i="33"/>
  <c r="DE189" i="33" s="1"/>
  <c r="AU189" i="33"/>
  <c r="DD189" i="33" s="1"/>
  <c r="AT189" i="33"/>
  <c r="DC189" i="33" s="1"/>
  <c r="AS189" i="33"/>
  <c r="DB189" i="33" s="1"/>
  <c r="AP189" i="33"/>
  <c r="AW189" i="33" s="1"/>
  <c r="DF189" i="33" s="1"/>
  <c r="AK189" i="33"/>
  <c r="AA189" i="33"/>
  <c r="CR189" i="33" s="1"/>
  <c r="Y189" i="33"/>
  <c r="CP189" i="33" s="1"/>
  <c r="X189" i="33"/>
  <c r="CO189" i="33" s="1"/>
  <c r="W189" i="33"/>
  <c r="V189" i="33"/>
  <c r="CM189" i="33" s="1"/>
  <c r="U189" i="33"/>
  <c r="CL189" i="33" s="1"/>
  <c r="T189" i="33"/>
  <c r="R189" i="33"/>
  <c r="Z189" i="33" s="1"/>
  <c r="CQ189" i="33" s="1"/>
  <c r="L189" i="33"/>
  <c r="BR188" i="33"/>
  <c r="DT188" i="33" s="1"/>
  <c r="BP188" i="33"/>
  <c r="DR188" i="33" s="1"/>
  <c r="BO188" i="33"/>
  <c r="BS188" i="33" s="1"/>
  <c r="BN188" i="33"/>
  <c r="DP188" i="33" s="1"/>
  <c r="BK188" i="33"/>
  <c r="BQ188" i="33" s="1"/>
  <c r="DS188" i="33" s="1"/>
  <c r="BG188" i="33"/>
  <c r="AX188" i="33"/>
  <c r="DG188" i="33" s="1"/>
  <c r="AW188" i="33"/>
  <c r="DF188" i="33" s="1"/>
  <c r="AV188" i="33"/>
  <c r="DE188" i="33" s="1"/>
  <c r="AU188" i="33"/>
  <c r="DD188" i="33" s="1"/>
  <c r="AT188" i="33"/>
  <c r="AY188" i="33" s="1"/>
  <c r="AS188" i="33"/>
  <c r="DB188" i="33" s="1"/>
  <c r="AR188" i="33"/>
  <c r="AP188" i="33"/>
  <c r="AK188" i="33"/>
  <c r="AA188" i="33"/>
  <c r="CR188" i="33" s="1"/>
  <c r="Y188" i="33"/>
  <c r="CP188" i="33" s="1"/>
  <c r="X188" i="33"/>
  <c r="CO188" i="33" s="1"/>
  <c r="W188" i="33"/>
  <c r="CN188" i="33" s="1"/>
  <c r="V188" i="33"/>
  <c r="CM188" i="33" s="1"/>
  <c r="U188" i="33"/>
  <c r="CL188" i="33" s="1"/>
  <c r="R188" i="33"/>
  <c r="Z188" i="33" s="1"/>
  <c r="CQ188" i="33" s="1"/>
  <c r="L188" i="33"/>
  <c r="BR187" i="33"/>
  <c r="DT187" i="33" s="1"/>
  <c r="BP187" i="33"/>
  <c r="DR187" i="33" s="1"/>
  <c r="BO187" i="33"/>
  <c r="DQ187" i="33" s="1"/>
  <c r="BN187" i="33"/>
  <c r="DP187" i="33" s="1"/>
  <c r="BK187" i="33"/>
  <c r="BQ187" i="33" s="1"/>
  <c r="DS187" i="33" s="1"/>
  <c r="BG187" i="33"/>
  <c r="AX187" i="33"/>
  <c r="AZ187" i="33" s="1"/>
  <c r="AW187" i="33"/>
  <c r="DF187" i="33" s="1"/>
  <c r="AV187" i="33"/>
  <c r="DE187" i="33" s="1"/>
  <c r="AU187" i="33"/>
  <c r="DD187" i="33" s="1"/>
  <c r="AT187" i="33"/>
  <c r="AY187" i="33" s="1"/>
  <c r="AS187" i="33"/>
  <c r="DB187" i="33" s="1"/>
  <c r="AR187" i="33"/>
  <c r="AP187" i="33"/>
  <c r="AK187" i="33"/>
  <c r="AA187" i="33"/>
  <c r="CR187" i="33" s="1"/>
  <c r="Y187" i="33"/>
  <c r="CP187" i="33" s="1"/>
  <c r="X187" i="33"/>
  <c r="CO187" i="33" s="1"/>
  <c r="W187" i="33"/>
  <c r="CN187" i="33" s="1"/>
  <c r="V187" i="33"/>
  <c r="CM187" i="33" s="1"/>
  <c r="U187" i="33"/>
  <c r="CL187" i="33" s="1"/>
  <c r="T187" i="33"/>
  <c r="R187" i="33"/>
  <c r="Z187" i="33" s="1"/>
  <c r="CQ187" i="33" s="1"/>
  <c r="L187" i="33"/>
  <c r="BR186" i="33"/>
  <c r="DT186" i="33" s="1"/>
  <c r="BP186" i="33"/>
  <c r="DR186" i="33" s="1"/>
  <c r="BO186" i="33"/>
  <c r="BN186" i="33"/>
  <c r="DP186" i="33" s="1"/>
  <c r="BK186" i="33"/>
  <c r="BQ186" i="33" s="1"/>
  <c r="DS186" i="33" s="1"/>
  <c r="BG186" i="33"/>
  <c r="AX186" i="33"/>
  <c r="AV186" i="33"/>
  <c r="DE186" i="33" s="1"/>
  <c r="AU186" i="33"/>
  <c r="DD186" i="33" s="1"/>
  <c r="AT186" i="33"/>
  <c r="AS186" i="33"/>
  <c r="DB186" i="33" s="1"/>
  <c r="AR186" i="33"/>
  <c r="AP186" i="33"/>
  <c r="AW186" i="33" s="1"/>
  <c r="DF186" i="33" s="1"/>
  <c r="AK186" i="33"/>
  <c r="AA186" i="33"/>
  <c r="CR186" i="33" s="1"/>
  <c r="Y186" i="33"/>
  <c r="CP186" i="33" s="1"/>
  <c r="X186" i="33"/>
  <c r="CO186" i="33" s="1"/>
  <c r="W186" i="33"/>
  <c r="CN186" i="33" s="1"/>
  <c r="V186" i="33"/>
  <c r="U186" i="33"/>
  <c r="CL186" i="33" s="1"/>
  <c r="R186" i="33"/>
  <c r="T186" i="33" s="1"/>
  <c r="L186" i="33"/>
  <c r="BR185" i="33"/>
  <c r="DT185" i="33" s="1"/>
  <c r="BP185" i="33"/>
  <c r="DR185" i="33" s="1"/>
  <c r="BO185" i="33"/>
  <c r="BS185" i="33" s="1"/>
  <c r="BN185" i="33"/>
  <c r="DP185" i="33" s="1"/>
  <c r="BK185" i="33"/>
  <c r="BQ185" i="33" s="1"/>
  <c r="DS185" i="33" s="1"/>
  <c r="BG185" i="33"/>
  <c r="AX185" i="33"/>
  <c r="DG185" i="33" s="1"/>
  <c r="AV185" i="33"/>
  <c r="DE185" i="33" s="1"/>
  <c r="AU185" i="33"/>
  <c r="DD185" i="33" s="1"/>
  <c r="AT185" i="33"/>
  <c r="DC185" i="33" s="1"/>
  <c r="AS185" i="33"/>
  <c r="DB185" i="33" s="1"/>
  <c r="AP185" i="33"/>
  <c r="AW185" i="33" s="1"/>
  <c r="DF185" i="33" s="1"/>
  <c r="AK185" i="33"/>
  <c r="AA185" i="33"/>
  <c r="CR185" i="33" s="1"/>
  <c r="Y185" i="33"/>
  <c r="CP185" i="33" s="1"/>
  <c r="X185" i="33"/>
  <c r="CO185" i="33" s="1"/>
  <c r="W185" i="33"/>
  <c r="CN185" i="33" s="1"/>
  <c r="V185" i="33"/>
  <c r="U185" i="33"/>
  <c r="CL185" i="33" s="1"/>
  <c r="T185" i="33"/>
  <c r="R185" i="33"/>
  <c r="Z185" i="33" s="1"/>
  <c r="CQ185" i="33" s="1"/>
  <c r="L185" i="33"/>
  <c r="BR184" i="33"/>
  <c r="DT184" i="33" s="1"/>
  <c r="BP184" i="33"/>
  <c r="DR184" i="33" s="1"/>
  <c r="BO184" i="33"/>
  <c r="BS184" i="33" s="1"/>
  <c r="BN184" i="33"/>
  <c r="DP184" i="33" s="1"/>
  <c r="BM184" i="33"/>
  <c r="BK184" i="33"/>
  <c r="BQ184" i="33" s="1"/>
  <c r="DS184" i="33" s="1"/>
  <c r="BG184" i="33"/>
  <c r="AX184" i="33"/>
  <c r="DG184" i="33" s="1"/>
  <c r="AV184" i="33"/>
  <c r="DE184" i="33" s="1"/>
  <c r="AU184" i="33"/>
  <c r="DD184" i="33" s="1"/>
  <c r="AT184" i="33"/>
  <c r="DC184" i="33" s="1"/>
  <c r="AS184" i="33"/>
  <c r="DB184" i="33" s="1"/>
  <c r="AP184" i="33"/>
  <c r="AW184" i="33" s="1"/>
  <c r="DF184" i="33" s="1"/>
  <c r="AK184" i="33"/>
  <c r="AA184" i="33"/>
  <c r="CR184" i="33" s="1"/>
  <c r="Y184" i="33"/>
  <c r="CP184" i="33" s="1"/>
  <c r="X184" i="33"/>
  <c r="CO184" i="33" s="1"/>
  <c r="W184" i="33"/>
  <c r="CN184" i="33" s="1"/>
  <c r="V184" i="33"/>
  <c r="CM184" i="33" s="1"/>
  <c r="U184" i="33"/>
  <c r="CL184" i="33" s="1"/>
  <c r="R184" i="33"/>
  <c r="Z184" i="33" s="1"/>
  <c r="CQ184" i="33" s="1"/>
  <c r="L184" i="33"/>
  <c r="BR183" i="33"/>
  <c r="DT183" i="33" s="1"/>
  <c r="BP183" i="33"/>
  <c r="DR183" i="33" s="1"/>
  <c r="BO183" i="33"/>
  <c r="DQ183" i="33" s="1"/>
  <c r="BN183" i="33"/>
  <c r="DP183" i="33" s="1"/>
  <c r="BM183" i="33"/>
  <c r="BK183" i="33"/>
  <c r="BQ183" i="33" s="1"/>
  <c r="DS183" i="33" s="1"/>
  <c r="BG183" i="33"/>
  <c r="AX183" i="33"/>
  <c r="AV183" i="33"/>
  <c r="DE183" i="33" s="1"/>
  <c r="AU183" i="33"/>
  <c r="DD183" i="33" s="1"/>
  <c r="AT183" i="33"/>
  <c r="DC183" i="33" s="1"/>
  <c r="AS183" i="33"/>
  <c r="DB183" i="33" s="1"/>
  <c r="AP183" i="33"/>
  <c r="AR183" i="33" s="1"/>
  <c r="AK183" i="33"/>
  <c r="AA183" i="33"/>
  <c r="CR183" i="33" s="1"/>
  <c r="Y183" i="33"/>
  <c r="CP183" i="33" s="1"/>
  <c r="X183" i="33"/>
  <c r="CO183" i="33" s="1"/>
  <c r="W183" i="33"/>
  <c r="CN183" i="33" s="1"/>
  <c r="V183" i="33"/>
  <c r="CM183" i="33" s="1"/>
  <c r="U183" i="33"/>
  <c r="CL183" i="33" s="1"/>
  <c r="T183" i="33"/>
  <c r="R183" i="33"/>
  <c r="Z183" i="33" s="1"/>
  <c r="CQ183" i="33" s="1"/>
  <c r="L183" i="33"/>
  <c r="BR182" i="33"/>
  <c r="DT182" i="33" s="1"/>
  <c r="BP182" i="33"/>
  <c r="DR182" i="33" s="1"/>
  <c r="BO182" i="33"/>
  <c r="BS182" i="33" s="1"/>
  <c r="BN182" i="33"/>
  <c r="DP182" i="33" s="1"/>
  <c r="BK182" i="33"/>
  <c r="BQ182" i="33" s="1"/>
  <c r="DS182" i="33" s="1"/>
  <c r="BG182" i="33"/>
  <c r="AX182" i="33"/>
  <c r="AV182" i="33"/>
  <c r="DE182" i="33" s="1"/>
  <c r="AU182" i="33"/>
  <c r="DD182" i="33" s="1"/>
  <c r="AT182" i="33"/>
  <c r="AS182" i="33"/>
  <c r="DB182" i="33" s="1"/>
  <c r="AP182" i="33"/>
  <c r="AW182" i="33" s="1"/>
  <c r="AK182" i="33"/>
  <c r="AA182" i="33"/>
  <c r="CR182" i="33" s="1"/>
  <c r="Y182" i="33"/>
  <c r="CP182" i="33" s="1"/>
  <c r="X182" i="33"/>
  <c r="CO182" i="33" s="1"/>
  <c r="W182" i="33"/>
  <c r="CN182" i="33" s="1"/>
  <c r="V182" i="33"/>
  <c r="U182" i="33"/>
  <c r="CL182" i="33" s="1"/>
  <c r="R182" i="33"/>
  <c r="T182" i="33" s="1"/>
  <c r="L182" i="33"/>
  <c r="BR181" i="33"/>
  <c r="DT181" i="33" s="1"/>
  <c r="BP181" i="33"/>
  <c r="DR181" i="33" s="1"/>
  <c r="BO181" i="33"/>
  <c r="BS181" i="33" s="1"/>
  <c r="BN181" i="33"/>
  <c r="DP181" i="33" s="1"/>
  <c r="BM181" i="33"/>
  <c r="BK181" i="33"/>
  <c r="BQ181" i="33" s="1"/>
  <c r="DS181" i="33" s="1"/>
  <c r="BG181" i="33"/>
  <c r="AX181" i="33"/>
  <c r="DG181" i="33" s="1"/>
  <c r="AW181" i="33"/>
  <c r="DF181" i="33" s="1"/>
  <c r="AV181" i="33"/>
  <c r="DE181" i="33" s="1"/>
  <c r="AU181" i="33"/>
  <c r="DD181" i="33" s="1"/>
  <c r="AT181" i="33"/>
  <c r="DC181" i="33" s="1"/>
  <c r="AS181" i="33"/>
  <c r="DB181" i="33" s="1"/>
  <c r="AP181" i="33"/>
  <c r="AR181" i="33" s="1"/>
  <c r="AK181" i="33"/>
  <c r="AA181" i="33"/>
  <c r="CR181" i="33" s="1"/>
  <c r="Y181" i="33"/>
  <c r="CP181" i="33" s="1"/>
  <c r="X181" i="33"/>
  <c r="CO181" i="33" s="1"/>
  <c r="W181" i="33"/>
  <c r="V181" i="33"/>
  <c r="CM181" i="33" s="1"/>
  <c r="U181" i="33"/>
  <c r="CL181" i="33" s="1"/>
  <c r="T181" i="33"/>
  <c r="R181" i="33"/>
  <c r="Z181" i="33" s="1"/>
  <c r="CQ181" i="33" s="1"/>
  <c r="L181" i="33"/>
  <c r="BR180" i="33"/>
  <c r="DT180" i="33" s="1"/>
  <c r="BP180" i="33"/>
  <c r="DR180" i="33" s="1"/>
  <c r="BO180" i="33"/>
  <c r="BS180" i="33" s="1"/>
  <c r="BN180" i="33"/>
  <c r="DP180" i="33" s="1"/>
  <c r="BM180" i="33"/>
  <c r="BK180" i="33"/>
  <c r="BQ180" i="33" s="1"/>
  <c r="BG180" i="33"/>
  <c r="AX180" i="33"/>
  <c r="DG180" i="33" s="1"/>
  <c r="AW180" i="33"/>
  <c r="DF180" i="33" s="1"/>
  <c r="AV180" i="33"/>
  <c r="DE180" i="33" s="1"/>
  <c r="AU180" i="33"/>
  <c r="DD180" i="33" s="1"/>
  <c r="AT180" i="33"/>
  <c r="AY180" i="33" s="1"/>
  <c r="AS180" i="33"/>
  <c r="DB180" i="33" s="1"/>
  <c r="AP180" i="33"/>
  <c r="AR180" i="33" s="1"/>
  <c r="AK180" i="33"/>
  <c r="AA180" i="33"/>
  <c r="CR180" i="33" s="1"/>
  <c r="Y180" i="33"/>
  <c r="CP180" i="33" s="1"/>
  <c r="X180" i="33"/>
  <c r="CO180" i="33" s="1"/>
  <c r="W180" i="33"/>
  <c r="V180" i="33"/>
  <c r="CM180" i="33" s="1"/>
  <c r="U180" i="33"/>
  <c r="CL180" i="33" s="1"/>
  <c r="T180" i="33"/>
  <c r="R180" i="33"/>
  <c r="Z180" i="33" s="1"/>
  <c r="L180" i="33"/>
  <c r="BR179" i="33"/>
  <c r="DT179" i="33" s="1"/>
  <c r="BP179" i="33"/>
  <c r="DR179" i="33" s="1"/>
  <c r="BO179" i="33"/>
  <c r="DQ179" i="33" s="1"/>
  <c r="BL179" i="33"/>
  <c r="BK179" i="33"/>
  <c r="BJ179" i="33"/>
  <c r="BI179" i="33"/>
  <c r="BM179" i="33" s="1"/>
  <c r="BH179" i="33"/>
  <c r="BG179" i="33"/>
  <c r="AX179" i="33"/>
  <c r="AV179" i="33"/>
  <c r="DE179" i="33" s="1"/>
  <c r="AU179" i="33"/>
  <c r="DD179" i="33" s="1"/>
  <c r="AT179" i="33"/>
  <c r="AQ179" i="33"/>
  <c r="AP179" i="33"/>
  <c r="AO179" i="33"/>
  <c r="AN179" i="33"/>
  <c r="AM179" i="33"/>
  <c r="AR179" i="33" s="1"/>
  <c r="AL179" i="33"/>
  <c r="AK179" i="33"/>
  <c r="AA179" i="33"/>
  <c r="CR179" i="33" s="1"/>
  <c r="Y179" i="33"/>
  <c r="CP179" i="33" s="1"/>
  <c r="X179" i="33"/>
  <c r="CO179" i="33" s="1"/>
  <c r="W179" i="33"/>
  <c r="CN179" i="33" s="1"/>
  <c r="V179" i="33"/>
  <c r="S179" i="33"/>
  <c r="R179" i="33"/>
  <c r="P179" i="33"/>
  <c r="O179" i="33"/>
  <c r="N179" i="33"/>
  <c r="T179" i="33" s="1"/>
  <c r="M179" i="33"/>
  <c r="L179" i="33"/>
  <c r="BR178" i="33"/>
  <c r="DT178" i="33" s="1"/>
  <c r="BQ178" i="33"/>
  <c r="DS178" i="33" s="1"/>
  <c r="BP178" i="33"/>
  <c r="DR178" i="33" s="1"/>
  <c r="BO178" i="33"/>
  <c r="BS178" i="33" s="1"/>
  <c r="BN178" i="33"/>
  <c r="DP178" i="33" s="1"/>
  <c r="BM178" i="33"/>
  <c r="BG178" i="33"/>
  <c r="AX178" i="33"/>
  <c r="DG178" i="33" s="1"/>
  <c r="AW178" i="33"/>
  <c r="DF178" i="33" s="1"/>
  <c r="AV178" i="33"/>
  <c r="DE178" i="33" s="1"/>
  <c r="AU178" i="33"/>
  <c r="DD178" i="33" s="1"/>
  <c r="AT178" i="33"/>
  <c r="DC178" i="33" s="1"/>
  <c r="AS178" i="33"/>
  <c r="DB178" i="33" s="1"/>
  <c r="AR178" i="33"/>
  <c r="AK178" i="33"/>
  <c r="AA178" i="33"/>
  <c r="CR178" i="33" s="1"/>
  <c r="Z178" i="33"/>
  <c r="CQ178" i="33" s="1"/>
  <c r="Y178" i="33"/>
  <c r="CP178" i="33" s="1"/>
  <c r="X178" i="33"/>
  <c r="CO178" i="33" s="1"/>
  <c r="W178" i="33"/>
  <c r="CN178" i="33" s="1"/>
  <c r="V178" i="33"/>
  <c r="CM178" i="33" s="1"/>
  <c r="U178" i="33"/>
  <c r="CL178" i="33" s="1"/>
  <c r="T178" i="33"/>
  <c r="L178" i="33"/>
  <c r="BR177" i="33"/>
  <c r="DT177" i="33" s="1"/>
  <c r="BP177" i="33"/>
  <c r="DR177" i="33" s="1"/>
  <c r="BO177" i="33"/>
  <c r="BS177" i="33" s="1"/>
  <c r="BN177" i="33"/>
  <c r="DP177" i="33" s="1"/>
  <c r="BK177" i="33"/>
  <c r="BQ177" i="33" s="1"/>
  <c r="DS177" i="33" s="1"/>
  <c r="BG177" i="33"/>
  <c r="AX177" i="33"/>
  <c r="AZ177" i="33" s="1"/>
  <c r="AV177" i="33"/>
  <c r="DE177" i="33" s="1"/>
  <c r="AU177" i="33"/>
  <c r="DD177" i="33" s="1"/>
  <c r="AT177" i="33"/>
  <c r="AY177" i="33" s="1"/>
  <c r="AS177" i="33"/>
  <c r="DB177" i="33" s="1"/>
  <c r="AP177" i="33"/>
  <c r="AW177" i="33" s="1"/>
  <c r="DF177" i="33" s="1"/>
  <c r="AK177" i="33"/>
  <c r="AA177" i="33"/>
  <c r="CR177" i="33" s="1"/>
  <c r="Y177" i="33"/>
  <c r="CP177" i="33" s="1"/>
  <c r="X177" i="33"/>
  <c r="CO177" i="33" s="1"/>
  <c r="W177" i="33"/>
  <c r="CN177" i="33" s="1"/>
  <c r="V177" i="33"/>
  <c r="U177" i="33"/>
  <c r="CL177" i="33" s="1"/>
  <c r="R177" i="33"/>
  <c r="T177" i="33" s="1"/>
  <c r="L177" i="33"/>
  <c r="BR176" i="33"/>
  <c r="DT176" i="33" s="1"/>
  <c r="BP176" i="33"/>
  <c r="DR176" i="33" s="1"/>
  <c r="BO176" i="33"/>
  <c r="BN176" i="33"/>
  <c r="DP176" i="33" s="1"/>
  <c r="BK176" i="33"/>
  <c r="BQ176" i="33" s="1"/>
  <c r="DS176" i="33" s="1"/>
  <c r="BG176" i="33"/>
  <c r="AX176" i="33"/>
  <c r="DG176" i="33" s="1"/>
  <c r="AV176" i="33"/>
  <c r="DE176" i="33" s="1"/>
  <c r="AU176" i="33"/>
  <c r="DD176" i="33" s="1"/>
  <c r="AT176" i="33"/>
  <c r="DC176" i="33" s="1"/>
  <c r="AS176" i="33"/>
  <c r="DB176" i="33" s="1"/>
  <c r="AP176" i="33"/>
  <c r="AW176" i="33" s="1"/>
  <c r="DF176" i="33" s="1"/>
  <c r="AK176" i="33"/>
  <c r="AA176" i="33"/>
  <c r="CR176" i="33" s="1"/>
  <c r="Y176" i="33"/>
  <c r="CP176" i="33" s="1"/>
  <c r="X176" i="33"/>
  <c r="CO176" i="33" s="1"/>
  <c r="W176" i="33"/>
  <c r="CN176" i="33" s="1"/>
  <c r="V176" i="33"/>
  <c r="U176" i="33"/>
  <c r="CL176" i="33" s="1"/>
  <c r="R176" i="33"/>
  <c r="T176" i="33" s="1"/>
  <c r="L176" i="33"/>
  <c r="BR175" i="33"/>
  <c r="DT175" i="33" s="1"/>
  <c r="BP175" i="33"/>
  <c r="DR175" i="33" s="1"/>
  <c r="BO175" i="33"/>
  <c r="BN175" i="33"/>
  <c r="DP175" i="33" s="1"/>
  <c r="BK175" i="33"/>
  <c r="BQ175" i="33" s="1"/>
  <c r="DS175" i="33" s="1"/>
  <c r="BG175" i="33"/>
  <c r="AX175" i="33"/>
  <c r="DG175" i="33" s="1"/>
  <c r="AV175" i="33"/>
  <c r="DE175" i="33" s="1"/>
  <c r="AU175" i="33"/>
  <c r="DD175" i="33" s="1"/>
  <c r="AT175" i="33"/>
  <c r="AS175" i="33"/>
  <c r="DB175" i="33" s="1"/>
  <c r="AR175" i="33"/>
  <c r="AP175" i="33"/>
  <c r="AW175" i="33" s="1"/>
  <c r="DF175" i="33" s="1"/>
  <c r="AK175" i="33"/>
  <c r="AA175" i="33"/>
  <c r="CR175" i="33" s="1"/>
  <c r="Y175" i="33"/>
  <c r="CP175" i="33" s="1"/>
  <c r="X175" i="33"/>
  <c r="CO175" i="33" s="1"/>
  <c r="W175" i="33"/>
  <c r="CN175" i="33" s="1"/>
  <c r="V175" i="33"/>
  <c r="CM175" i="33" s="1"/>
  <c r="U175" i="33"/>
  <c r="CL175" i="33" s="1"/>
  <c r="R175" i="33"/>
  <c r="Z175" i="33" s="1"/>
  <c r="CQ175" i="33" s="1"/>
  <c r="L175" i="33"/>
  <c r="BR174" i="33"/>
  <c r="DT174" i="33" s="1"/>
  <c r="BP174" i="33"/>
  <c r="DR174" i="33" s="1"/>
  <c r="BO174" i="33"/>
  <c r="DQ174" i="33" s="1"/>
  <c r="BN174" i="33"/>
  <c r="DP174" i="33" s="1"/>
  <c r="BK174" i="33"/>
  <c r="BQ174" i="33" s="1"/>
  <c r="DS174" i="33" s="1"/>
  <c r="BG174" i="33"/>
  <c r="AX174" i="33"/>
  <c r="AV174" i="33"/>
  <c r="DE174" i="33" s="1"/>
  <c r="AU174" i="33"/>
  <c r="DD174" i="33" s="1"/>
  <c r="AT174" i="33"/>
  <c r="AS174" i="33"/>
  <c r="DB174" i="33" s="1"/>
  <c r="AP174" i="33"/>
  <c r="AR174" i="33" s="1"/>
  <c r="AK174" i="33"/>
  <c r="AA174" i="33"/>
  <c r="CR174" i="33" s="1"/>
  <c r="Z174" i="33"/>
  <c r="CQ174" i="33" s="1"/>
  <c r="Y174" i="33"/>
  <c r="CP174" i="33" s="1"/>
  <c r="X174" i="33"/>
  <c r="CO174" i="33" s="1"/>
  <c r="W174" i="33"/>
  <c r="CN174" i="33" s="1"/>
  <c r="V174" i="33"/>
  <c r="CM174" i="33" s="1"/>
  <c r="U174" i="33"/>
  <c r="CL174" i="33" s="1"/>
  <c r="R174" i="33"/>
  <c r="T174" i="33" s="1"/>
  <c r="L174" i="33"/>
  <c r="BR173" i="33"/>
  <c r="DT173" i="33" s="1"/>
  <c r="BP173" i="33"/>
  <c r="DR173" i="33" s="1"/>
  <c r="BO173" i="33"/>
  <c r="BS173" i="33" s="1"/>
  <c r="BN173" i="33"/>
  <c r="DP173" i="33" s="1"/>
  <c r="BM173" i="33"/>
  <c r="BK173" i="33"/>
  <c r="BQ173" i="33" s="1"/>
  <c r="DS173" i="33" s="1"/>
  <c r="BG173" i="33"/>
  <c r="AX173" i="33"/>
  <c r="AV173" i="33"/>
  <c r="DE173" i="33" s="1"/>
  <c r="AU173" i="33"/>
  <c r="DD173" i="33" s="1"/>
  <c r="AT173" i="33"/>
  <c r="AS173" i="33"/>
  <c r="DB173" i="33" s="1"/>
  <c r="AP173" i="33"/>
  <c r="AW173" i="33" s="1"/>
  <c r="DF173" i="33" s="1"/>
  <c r="AK173" i="33"/>
  <c r="AA173" i="33"/>
  <c r="CR173" i="33" s="1"/>
  <c r="Y173" i="33"/>
  <c r="CP173" i="33" s="1"/>
  <c r="X173" i="33"/>
  <c r="CO173" i="33" s="1"/>
  <c r="W173" i="33"/>
  <c r="CN173" i="33" s="1"/>
  <c r="V173" i="33"/>
  <c r="U173" i="33"/>
  <c r="CL173" i="33" s="1"/>
  <c r="R173" i="33"/>
  <c r="T173" i="33" s="1"/>
  <c r="L173" i="33"/>
  <c r="BR172" i="33"/>
  <c r="DT172" i="33" s="1"/>
  <c r="BP172" i="33"/>
  <c r="DR172" i="33" s="1"/>
  <c r="BO172" i="33"/>
  <c r="BS172" i="33" s="1"/>
  <c r="BN172" i="33"/>
  <c r="DP172" i="33" s="1"/>
  <c r="BM172" i="33"/>
  <c r="BK172" i="33"/>
  <c r="BQ172" i="33" s="1"/>
  <c r="DS172" i="33" s="1"/>
  <c r="BG172" i="33"/>
  <c r="AX172" i="33"/>
  <c r="DG172" i="33" s="1"/>
  <c r="AV172" i="33"/>
  <c r="DE172" i="33" s="1"/>
  <c r="AU172" i="33"/>
  <c r="DD172" i="33" s="1"/>
  <c r="AT172" i="33"/>
  <c r="DC172" i="33" s="1"/>
  <c r="AS172" i="33"/>
  <c r="DB172" i="33" s="1"/>
  <c r="AP172" i="33"/>
  <c r="AW172" i="33" s="1"/>
  <c r="DF172" i="33" s="1"/>
  <c r="AK172" i="33"/>
  <c r="AA172" i="33"/>
  <c r="CR172" i="33" s="1"/>
  <c r="Y172" i="33"/>
  <c r="CP172" i="33" s="1"/>
  <c r="X172" i="33"/>
  <c r="CO172" i="33" s="1"/>
  <c r="W172" i="33"/>
  <c r="CN172" i="33" s="1"/>
  <c r="V172" i="33"/>
  <c r="U172" i="33"/>
  <c r="CL172" i="33" s="1"/>
  <c r="R172" i="33"/>
  <c r="T172" i="33" s="1"/>
  <c r="L172" i="33"/>
  <c r="BR171" i="33"/>
  <c r="DT171" i="33" s="1"/>
  <c r="BP171" i="33"/>
  <c r="DR171" i="33" s="1"/>
  <c r="BO171" i="33"/>
  <c r="BS171" i="33" s="1"/>
  <c r="BN171" i="33"/>
  <c r="DP171" i="33" s="1"/>
  <c r="BM171" i="33"/>
  <c r="BK171" i="33"/>
  <c r="BQ171" i="33" s="1"/>
  <c r="DS171" i="33" s="1"/>
  <c r="BG171" i="33"/>
  <c r="AX171" i="33"/>
  <c r="DG171" i="33" s="1"/>
  <c r="AV171" i="33"/>
  <c r="DE171" i="33" s="1"/>
  <c r="AU171" i="33"/>
  <c r="DD171" i="33" s="1"/>
  <c r="AT171" i="33"/>
  <c r="AS171" i="33"/>
  <c r="DB171" i="33" s="1"/>
  <c r="AP171" i="33"/>
  <c r="AW171" i="33" s="1"/>
  <c r="DF171" i="33" s="1"/>
  <c r="AK171" i="33"/>
  <c r="AA171" i="33"/>
  <c r="CR171" i="33" s="1"/>
  <c r="Y171" i="33"/>
  <c r="CP171" i="33" s="1"/>
  <c r="X171" i="33"/>
  <c r="CO171" i="33" s="1"/>
  <c r="W171" i="33"/>
  <c r="CN171" i="33" s="1"/>
  <c r="V171" i="33"/>
  <c r="CM171" i="33" s="1"/>
  <c r="U171" i="33"/>
  <c r="CL171" i="33" s="1"/>
  <c r="R171" i="33"/>
  <c r="Z171" i="33" s="1"/>
  <c r="CQ171" i="33" s="1"/>
  <c r="L171" i="33"/>
  <c r="BR170" i="33"/>
  <c r="DT170" i="33" s="1"/>
  <c r="BP170" i="33"/>
  <c r="DR170" i="33" s="1"/>
  <c r="BO170" i="33"/>
  <c r="DQ170" i="33" s="1"/>
  <c r="BN170" i="33"/>
  <c r="DP170" i="33" s="1"/>
  <c r="BM170" i="33"/>
  <c r="BK170" i="33"/>
  <c r="BQ170" i="33" s="1"/>
  <c r="DS170" i="33" s="1"/>
  <c r="BG170" i="33"/>
  <c r="AX170" i="33"/>
  <c r="AV170" i="33"/>
  <c r="DE170" i="33" s="1"/>
  <c r="AU170" i="33"/>
  <c r="DD170" i="33" s="1"/>
  <c r="AT170" i="33"/>
  <c r="AS170" i="33"/>
  <c r="DB170" i="33" s="1"/>
  <c r="AP170" i="33"/>
  <c r="AR170" i="33" s="1"/>
  <c r="AK170" i="33"/>
  <c r="AA170" i="33"/>
  <c r="CR170" i="33" s="1"/>
  <c r="Z170" i="33"/>
  <c r="CQ170" i="33" s="1"/>
  <c r="Y170" i="33"/>
  <c r="CP170" i="33" s="1"/>
  <c r="X170" i="33"/>
  <c r="CO170" i="33" s="1"/>
  <c r="W170" i="33"/>
  <c r="CN170" i="33" s="1"/>
  <c r="V170" i="33"/>
  <c r="CM170" i="33" s="1"/>
  <c r="U170" i="33"/>
  <c r="CL170" i="33" s="1"/>
  <c r="T170" i="33"/>
  <c r="R170" i="33"/>
  <c r="L170" i="33"/>
  <c r="BR169" i="33"/>
  <c r="DT169" i="33" s="1"/>
  <c r="BP169" i="33"/>
  <c r="DR169" i="33" s="1"/>
  <c r="BO169" i="33"/>
  <c r="BS169" i="33" s="1"/>
  <c r="BN169" i="33"/>
  <c r="DP169" i="33" s="1"/>
  <c r="BK169" i="33"/>
  <c r="BQ169" i="33" s="1"/>
  <c r="DS169" i="33" s="1"/>
  <c r="BG169" i="33"/>
  <c r="AX169" i="33"/>
  <c r="AZ169" i="33" s="1"/>
  <c r="AV169" i="33"/>
  <c r="DE169" i="33" s="1"/>
  <c r="AU169" i="33"/>
  <c r="DD169" i="33" s="1"/>
  <c r="AT169" i="33"/>
  <c r="AY169" i="33" s="1"/>
  <c r="AS169" i="33"/>
  <c r="DB169" i="33" s="1"/>
  <c r="AP169" i="33"/>
  <c r="AW169" i="33" s="1"/>
  <c r="DF169" i="33" s="1"/>
  <c r="AK169" i="33"/>
  <c r="AA169" i="33"/>
  <c r="CR169" i="33" s="1"/>
  <c r="Y169" i="33"/>
  <c r="CP169" i="33" s="1"/>
  <c r="X169" i="33"/>
  <c r="CO169" i="33" s="1"/>
  <c r="W169" i="33"/>
  <c r="CN169" i="33" s="1"/>
  <c r="V169" i="33"/>
  <c r="U169" i="33"/>
  <c r="CL169" i="33" s="1"/>
  <c r="R169" i="33"/>
  <c r="T169" i="33" s="1"/>
  <c r="L169" i="33"/>
  <c r="BR168" i="33"/>
  <c r="DT168" i="33" s="1"/>
  <c r="BP168" i="33"/>
  <c r="DR168" i="33" s="1"/>
  <c r="BO168" i="33"/>
  <c r="BN168" i="33"/>
  <c r="DP168" i="33" s="1"/>
  <c r="BM168" i="33"/>
  <c r="BK168" i="33"/>
  <c r="BQ168" i="33" s="1"/>
  <c r="DS168" i="33" s="1"/>
  <c r="BG168" i="33"/>
  <c r="AX168" i="33"/>
  <c r="DG168" i="33" s="1"/>
  <c r="AV168" i="33"/>
  <c r="DE168" i="33" s="1"/>
  <c r="AU168" i="33"/>
  <c r="DD168" i="33" s="1"/>
  <c r="AT168" i="33"/>
  <c r="DC168" i="33" s="1"/>
  <c r="AS168" i="33"/>
  <c r="DB168" i="33" s="1"/>
  <c r="AP168" i="33"/>
  <c r="AW168" i="33" s="1"/>
  <c r="DF168" i="33" s="1"/>
  <c r="AK168" i="33"/>
  <c r="AA168" i="33"/>
  <c r="CR168" i="33" s="1"/>
  <c r="Y168" i="33"/>
  <c r="CP168" i="33" s="1"/>
  <c r="X168" i="33"/>
  <c r="CO168" i="33" s="1"/>
  <c r="W168" i="33"/>
  <c r="CN168" i="33" s="1"/>
  <c r="V168" i="33"/>
  <c r="U168" i="33"/>
  <c r="CL168" i="33" s="1"/>
  <c r="R168" i="33"/>
  <c r="T168" i="33" s="1"/>
  <c r="L168" i="33"/>
  <c r="BR167" i="33"/>
  <c r="DT167" i="33" s="1"/>
  <c r="BP167" i="33"/>
  <c r="DR167" i="33" s="1"/>
  <c r="BO167" i="33"/>
  <c r="BS167" i="33" s="1"/>
  <c r="BN167" i="33"/>
  <c r="DP167" i="33" s="1"/>
  <c r="BK167" i="33"/>
  <c r="BQ167" i="33" s="1"/>
  <c r="DS167" i="33" s="1"/>
  <c r="BG167" i="33"/>
  <c r="AX167" i="33"/>
  <c r="DG167" i="33" s="1"/>
  <c r="AV167" i="33"/>
  <c r="DE167" i="33" s="1"/>
  <c r="AU167" i="33"/>
  <c r="DD167" i="33" s="1"/>
  <c r="AT167" i="33"/>
  <c r="AS167" i="33"/>
  <c r="DB167" i="33" s="1"/>
  <c r="AP167" i="33"/>
  <c r="AW167" i="33" s="1"/>
  <c r="DF167" i="33" s="1"/>
  <c r="AK167" i="33"/>
  <c r="AA167" i="33"/>
  <c r="CR167" i="33" s="1"/>
  <c r="Y167" i="33"/>
  <c r="CP167" i="33" s="1"/>
  <c r="X167" i="33"/>
  <c r="CO167" i="33" s="1"/>
  <c r="W167" i="33"/>
  <c r="CN167" i="33" s="1"/>
  <c r="V167" i="33"/>
  <c r="CM167" i="33" s="1"/>
  <c r="U167" i="33"/>
  <c r="CL167" i="33" s="1"/>
  <c r="R167" i="33"/>
  <c r="Z167" i="33" s="1"/>
  <c r="CQ167" i="33" s="1"/>
  <c r="L167" i="33"/>
  <c r="DB166" i="33"/>
  <c r="CL166" i="33"/>
  <c r="BR166" i="33"/>
  <c r="DT166" i="33" s="1"/>
  <c r="BP166" i="33"/>
  <c r="DR166" i="33" s="1"/>
  <c r="BO166" i="33"/>
  <c r="DQ166" i="33" s="1"/>
  <c r="BN166" i="33"/>
  <c r="DP166" i="33" s="1"/>
  <c r="BK166" i="33"/>
  <c r="BQ166" i="33" s="1"/>
  <c r="DS166" i="33" s="1"/>
  <c r="BG166" i="33"/>
  <c r="AX166" i="33"/>
  <c r="AZ166" i="33" s="1"/>
  <c r="AV166" i="33"/>
  <c r="DE166" i="33" s="1"/>
  <c r="AU166" i="33"/>
  <c r="DD166" i="33" s="1"/>
  <c r="AT166" i="33"/>
  <c r="AR166" i="33"/>
  <c r="AP166" i="33"/>
  <c r="AW166" i="33" s="1"/>
  <c r="DF166" i="33" s="1"/>
  <c r="AK166" i="33"/>
  <c r="AA166" i="33"/>
  <c r="CR166" i="33" s="1"/>
  <c r="Y166" i="33"/>
  <c r="CP166" i="33" s="1"/>
  <c r="X166" i="33"/>
  <c r="W166" i="33"/>
  <c r="CN166" i="33" s="1"/>
  <c r="V166" i="33"/>
  <c r="CM166" i="33" s="1"/>
  <c r="R166" i="33"/>
  <c r="Z166" i="33" s="1"/>
  <c r="CQ166" i="33" s="1"/>
  <c r="L166" i="33"/>
  <c r="DP165" i="33"/>
  <c r="DD165" i="33"/>
  <c r="DB165" i="33"/>
  <c r="CO165" i="33"/>
  <c r="CM165" i="33"/>
  <c r="BR165" i="33"/>
  <c r="DT165" i="33" s="1"/>
  <c r="BQ165" i="33"/>
  <c r="DS165" i="33" s="1"/>
  <c r="BP165" i="33"/>
  <c r="DR165" i="33" s="1"/>
  <c r="BO165" i="33"/>
  <c r="BS165" i="33" s="1"/>
  <c r="BM165" i="33"/>
  <c r="BG165" i="33"/>
  <c r="AX165" i="33"/>
  <c r="DG165" i="33" s="1"/>
  <c r="AW165" i="33"/>
  <c r="DF165" i="33" s="1"/>
  <c r="AV165" i="33"/>
  <c r="DE165" i="33" s="1"/>
  <c r="AU165" i="33"/>
  <c r="AY165" i="33" s="1"/>
  <c r="AT165" i="33"/>
  <c r="DC165" i="33" s="1"/>
  <c r="AR165" i="33"/>
  <c r="AP165" i="33"/>
  <c r="AK165" i="33"/>
  <c r="AA165" i="33"/>
  <c r="CR165" i="33" s="1"/>
  <c r="Y165" i="33"/>
  <c r="CP165" i="33" s="1"/>
  <c r="X165" i="33"/>
  <c r="W165" i="33"/>
  <c r="CN165" i="33" s="1"/>
  <c r="V165" i="33"/>
  <c r="U165" i="33"/>
  <c r="CL165" i="33" s="1"/>
  <c r="R165" i="33"/>
  <c r="R643" i="33" s="1"/>
  <c r="L165" i="33"/>
  <c r="DR164" i="33"/>
  <c r="BR164" i="33"/>
  <c r="DT164" i="33" s="1"/>
  <c r="BP164" i="33"/>
  <c r="BO164" i="33"/>
  <c r="BS164" i="33" s="1"/>
  <c r="BN164" i="33"/>
  <c r="DP164" i="33" s="1"/>
  <c r="BM164" i="33"/>
  <c r="BK164" i="33"/>
  <c r="BQ164" i="33" s="1"/>
  <c r="DS164" i="33" s="1"/>
  <c r="BG164" i="33"/>
  <c r="AX164" i="33"/>
  <c r="AZ164" i="33" s="1"/>
  <c r="AW164" i="33"/>
  <c r="DF164" i="33" s="1"/>
  <c r="AV164" i="33"/>
  <c r="DE164" i="33" s="1"/>
  <c r="AU164" i="33"/>
  <c r="DD164" i="33" s="1"/>
  <c r="AT164" i="33"/>
  <c r="AY164" i="33" s="1"/>
  <c r="AS164" i="33"/>
  <c r="DB164" i="33" s="1"/>
  <c r="AP164" i="33"/>
  <c r="AR164" i="33" s="1"/>
  <c r="AK164" i="33"/>
  <c r="AA164" i="33"/>
  <c r="CR164" i="33" s="1"/>
  <c r="Y164" i="33"/>
  <c r="CP164" i="33" s="1"/>
  <c r="X164" i="33"/>
  <c r="CO164" i="33" s="1"/>
  <c r="W164" i="33"/>
  <c r="CN164" i="33" s="1"/>
  <c r="V164" i="33"/>
  <c r="CM164" i="33" s="1"/>
  <c r="U164" i="33"/>
  <c r="CL164" i="33" s="1"/>
  <c r="T164" i="33"/>
  <c r="R164" i="33"/>
  <c r="Z164" i="33" s="1"/>
  <c r="CQ164" i="33" s="1"/>
  <c r="L164" i="33"/>
  <c r="BR163" i="33"/>
  <c r="DT163" i="33" s="1"/>
  <c r="BP163" i="33"/>
  <c r="DR163" i="33" s="1"/>
  <c r="BO163" i="33"/>
  <c r="BN163" i="33"/>
  <c r="DP163" i="33" s="1"/>
  <c r="BK163" i="33"/>
  <c r="BQ163" i="33" s="1"/>
  <c r="DS163" i="33" s="1"/>
  <c r="BG163" i="33"/>
  <c r="AX163" i="33"/>
  <c r="DG163" i="33" s="1"/>
  <c r="AV163" i="33"/>
  <c r="DE163" i="33" s="1"/>
  <c r="AU163" i="33"/>
  <c r="DD163" i="33" s="1"/>
  <c r="AT163" i="33"/>
  <c r="DC163" i="33" s="1"/>
  <c r="AS163" i="33"/>
  <c r="DB163" i="33" s="1"/>
  <c r="AR163" i="33"/>
  <c r="AP163" i="33"/>
  <c r="AW163" i="33" s="1"/>
  <c r="DF163" i="33" s="1"/>
  <c r="AK163" i="33"/>
  <c r="AA163" i="33"/>
  <c r="CR163" i="33" s="1"/>
  <c r="Y163" i="33"/>
  <c r="CP163" i="33" s="1"/>
  <c r="X163" i="33"/>
  <c r="CO163" i="33" s="1"/>
  <c r="W163" i="33"/>
  <c r="CN163" i="33" s="1"/>
  <c r="V163" i="33"/>
  <c r="U163" i="33"/>
  <c r="CL163" i="33" s="1"/>
  <c r="R163" i="33"/>
  <c r="T163" i="33" s="1"/>
  <c r="L163" i="33"/>
  <c r="DT162" i="33"/>
  <c r="DP162" i="33"/>
  <c r="BR162" i="33"/>
  <c r="BQ162" i="33"/>
  <c r="DS162" i="33" s="1"/>
  <c r="BP162" i="33"/>
  <c r="DR162" i="33" s="1"/>
  <c r="BO162" i="33"/>
  <c r="BS162" i="33" s="1"/>
  <c r="BN162" i="33"/>
  <c r="BM162" i="33"/>
  <c r="BK162" i="33"/>
  <c r="BG162" i="33"/>
  <c r="AX162" i="33"/>
  <c r="DG162" i="33" s="1"/>
  <c r="AV162" i="33"/>
  <c r="DE162" i="33" s="1"/>
  <c r="AU162" i="33"/>
  <c r="DD162" i="33" s="1"/>
  <c r="AT162" i="33"/>
  <c r="DC162" i="33" s="1"/>
  <c r="AS162" i="33"/>
  <c r="DB162" i="33" s="1"/>
  <c r="AP162" i="33"/>
  <c r="AW162" i="33" s="1"/>
  <c r="DF162" i="33" s="1"/>
  <c r="AK162" i="33"/>
  <c r="AA162" i="33"/>
  <c r="CR162" i="33" s="1"/>
  <c r="Z162" i="33"/>
  <c r="CQ162" i="33" s="1"/>
  <c r="Y162" i="33"/>
  <c r="CP162" i="33" s="1"/>
  <c r="X162" i="33"/>
  <c r="CO162" i="33" s="1"/>
  <c r="W162" i="33"/>
  <c r="CN162" i="33" s="1"/>
  <c r="V162" i="33"/>
  <c r="CM162" i="33" s="1"/>
  <c r="U162" i="33"/>
  <c r="CL162" i="33" s="1"/>
  <c r="R162" i="33"/>
  <c r="T162" i="33" s="1"/>
  <c r="L162" i="33"/>
  <c r="DQ161" i="33"/>
  <c r="BR161" i="33"/>
  <c r="DT161" i="33" s="1"/>
  <c r="BP161" i="33"/>
  <c r="DR161" i="33" s="1"/>
  <c r="BO161" i="33"/>
  <c r="BN161" i="33"/>
  <c r="DP161" i="33" s="1"/>
  <c r="BM161" i="33"/>
  <c r="BK161" i="33"/>
  <c r="BQ161" i="33" s="1"/>
  <c r="DS161" i="33" s="1"/>
  <c r="BG161" i="33"/>
  <c r="AX161" i="33"/>
  <c r="DG161" i="33" s="1"/>
  <c r="AV161" i="33"/>
  <c r="DE161" i="33" s="1"/>
  <c r="AU161" i="33"/>
  <c r="DD161" i="33" s="1"/>
  <c r="AT161" i="33"/>
  <c r="AS161" i="33"/>
  <c r="DB161" i="33" s="1"/>
  <c r="AR161" i="33"/>
  <c r="AP161" i="33"/>
  <c r="AW161" i="33" s="1"/>
  <c r="AK161" i="33"/>
  <c r="AA161" i="33"/>
  <c r="CR161" i="33" s="1"/>
  <c r="Y161" i="33"/>
  <c r="CP161" i="33" s="1"/>
  <c r="X161" i="33"/>
  <c r="CO161" i="33" s="1"/>
  <c r="W161" i="33"/>
  <c r="CN161" i="33" s="1"/>
  <c r="V161" i="33"/>
  <c r="CM161" i="33" s="1"/>
  <c r="U161" i="33"/>
  <c r="CL161" i="33" s="1"/>
  <c r="R161" i="33"/>
  <c r="Z161" i="33" s="1"/>
  <c r="CQ161" i="33" s="1"/>
  <c r="L161" i="33"/>
  <c r="DR160" i="33"/>
  <c r="BR160" i="33"/>
  <c r="DT160" i="33" s="1"/>
  <c r="BP160" i="33"/>
  <c r="BO160" i="33"/>
  <c r="BS160" i="33" s="1"/>
  <c r="BN160" i="33"/>
  <c r="DP160" i="33" s="1"/>
  <c r="BK160" i="33"/>
  <c r="BQ160" i="33" s="1"/>
  <c r="BG160" i="33"/>
  <c r="AX160" i="33"/>
  <c r="AZ160" i="33" s="1"/>
  <c r="AW160" i="33"/>
  <c r="DF160" i="33" s="1"/>
  <c r="AV160" i="33"/>
  <c r="DE160" i="33" s="1"/>
  <c r="AU160" i="33"/>
  <c r="DD160" i="33" s="1"/>
  <c r="AT160" i="33"/>
  <c r="AY160" i="33" s="1"/>
  <c r="AS160" i="33"/>
  <c r="DB160" i="33" s="1"/>
  <c r="AP160" i="33"/>
  <c r="AR160" i="33" s="1"/>
  <c r="AK160" i="33"/>
  <c r="AA160" i="33"/>
  <c r="CR160" i="33" s="1"/>
  <c r="Y160" i="33"/>
  <c r="CP160" i="33" s="1"/>
  <c r="X160" i="33"/>
  <c r="CO160" i="33" s="1"/>
  <c r="W160" i="33"/>
  <c r="CN160" i="33" s="1"/>
  <c r="V160" i="33"/>
  <c r="CM160" i="33" s="1"/>
  <c r="U160" i="33"/>
  <c r="CL160" i="33" s="1"/>
  <c r="T160" i="33"/>
  <c r="R160" i="33"/>
  <c r="Z160" i="33" s="1"/>
  <c r="L160" i="33"/>
  <c r="DS159" i="33"/>
  <c r="DG159" i="33"/>
  <c r="DC159" i="33"/>
  <c r="CP159" i="33"/>
  <c r="CL159" i="33"/>
  <c r="BR159" i="33"/>
  <c r="DT159" i="33" s="1"/>
  <c r="BQ159" i="33"/>
  <c r="BP159" i="33"/>
  <c r="DR159" i="33" s="1"/>
  <c r="BO159" i="33"/>
  <c r="BS159" i="33" s="1"/>
  <c r="BN159" i="33"/>
  <c r="DP159" i="33" s="1"/>
  <c r="BM159" i="33"/>
  <c r="BG159" i="33"/>
  <c r="AX159" i="33"/>
  <c r="AZ159" i="33" s="1"/>
  <c r="AW159" i="33"/>
  <c r="DF159" i="33" s="1"/>
  <c r="AV159" i="33"/>
  <c r="DE159" i="33" s="1"/>
  <c r="AU159" i="33"/>
  <c r="DD159" i="33" s="1"/>
  <c r="AT159" i="33"/>
  <c r="AY159" i="33" s="1"/>
  <c r="AS159" i="33"/>
  <c r="DB159" i="33" s="1"/>
  <c r="AR159" i="33"/>
  <c r="AK159" i="33"/>
  <c r="AA159" i="33"/>
  <c r="CR159" i="33" s="1"/>
  <c r="Z159" i="33"/>
  <c r="CQ159" i="33" s="1"/>
  <c r="Y159" i="33"/>
  <c r="X159" i="33"/>
  <c r="CO159" i="33" s="1"/>
  <c r="W159" i="33"/>
  <c r="CN159" i="33" s="1"/>
  <c r="V159" i="33"/>
  <c r="CM159" i="33" s="1"/>
  <c r="U159" i="33"/>
  <c r="T159" i="33"/>
  <c r="L159" i="33"/>
  <c r="DQ158" i="33"/>
  <c r="CR158" i="33"/>
  <c r="BR158" i="33"/>
  <c r="DT158" i="33" s="1"/>
  <c r="BO158" i="33"/>
  <c r="BN158" i="33"/>
  <c r="DP158" i="33" s="1"/>
  <c r="BL158" i="33"/>
  <c r="BK158" i="33"/>
  <c r="BJ158" i="33"/>
  <c r="BI158" i="33"/>
  <c r="BM158" i="33" s="1"/>
  <c r="BH158" i="33"/>
  <c r="BG158" i="33"/>
  <c r="AX158" i="33"/>
  <c r="DG158" i="33" s="1"/>
  <c r="AV158" i="33"/>
  <c r="DE158" i="33" s="1"/>
  <c r="AU158" i="33"/>
  <c r="DD158" i="33" s="1"/>
  <c r="AT158" i="33"/>
  <c r="AQ158" i="33"/>
  <c r="AP158" i="33"/>
  <c r="AO158" i="33"/>
  <c r="AN158" i="33"/>
  <c r="AR158" i="33" s="1"/>
  <c r="AM158" i="33"/>
  <c r="AL158" i="33"/>
  <c r="AK158" i="33"/>
  <c r="AA158" i="33"/>
  <c r="Y158" i="33"/>
  <c r="CP158" i="33" s="1"/>
  <c r="X158" i="33"/>
  <c r="W158" i="33"/>
  <c r="CN158" i="33" s="1"/>
  <c r="V158" i="33"/>
  <c r="CM158" i="33" s="1"/>
  <c r="U158" i="33"/>
  <c r="CL158" i="33" s="1"/>
  <c r="S158" i="33"/>
  <c r="R158" i="33"/>
  <c r="P158" i="33"/>
  <c r="O158" i="33"/>
  <c r="T158" i="33" s="1"/>
  <c r="N158" i="33"/>
  <c r="M158" i="33"/>
  <c r="L158" i="33"/>
  <c r="DT157" i="33"/>
  <c r="DP157" i="33"/>
  <c r="DD157" i="33"/>
  <c r="CQ157" i="33"/>
  <c r="CM157" i="33"/>
  <c r="BR157" i="33"/>
  <c r="BQ157" i="33"/>
  <c r="DS157" i="33" s="1"/>
  <c r="BP157" i="33"/>
  <c r="DR157" i="33" s="1"/>
  <c r="BO157" i="33"/>
  <c r="BS157" i="33" s="1"/>
  <c r="BN157" i="33"/>
  <c r="BM157" i="33"/>
  <c r="BG157" i="33"/>
  <c r="AX157" i="33"/>
  <c r="DG157" i="33" s="1"/>
  <c r="AW157" i="33"/>
  <c r="DF157" i="33" s="1"/>
  <c r="AV157" i="33"/>
  <c r="DE157" i="33" s="1"/>
  <c r="AU157" i="33"/>
  <c r="AT157" i="33"/>
  <c r="DC157" i="33" s="1"/>
  <c r="AS157" i="33"/>
  <c r="DB157" i="33" s="1"/>
  <c r="AR157" i="33"/>
  <c r="AK157" i="33"/>
  <c r="AA157" i="33"/>
  <c r="CR157" i="33" s="1"/>
  <c r="Z157" i="33"/>
  <c r="Y157" i="33"/>
  <c r="CP157" i="33" s="1"/>
  <c r="X157" i="33"/>
  <c r="AB157" i="33" s="1"/>
  <c r="W157" i="33"/>
  <c r="CN157" i="33" s="1"/>
  <c r="V157" i="33"/>
  <c r="U157" i="33"/>
  <c r="CL157" i="33" s="1"/>
  <c r="T157" i="33"/>
  <c r="L157" i="33"/>
  <c r="DR156" i="33"/>
  <c r="BR156" i="33"/>
  <c r="DT156" i="33" s="1"/>
  <c r="BP156" i="33"/>
  <c r="BO156" i="33"/>
  <c r="BS156" i="33" s="1"/>
  <c r="BN156" i="33"/>
  <c r="DP156" i="33" s="1"/>
  <c r="BK156" i="33"/>
  <c r="BQ156" i="33" s="1"/>
  <c r="DS156" i="33" s="1"/>
  <c r="BG156" i="33"/>
  <c r="AX156" i="33"/>
  <c r="AZ156" i="33" s="1"/>
  <c r="AW156" i="33"/>
  <c r="DF156" i="33" s="1"/>
  <c r="AV156" i="33"/>
  <c r="DE156" i="33" s="1"/>
  <c r="AU156" i="33"/>
  <c r="DD156" i="33" s="1"/>
  <c r="AT156" i="33"/>
  <c r="AY156" i="33" s="1"/>
  <c r="AS156" i="33"/>
  <c r="DB156" i="33" s="1"/>
  <c r="AR156" i="33"/>
  <c r="AK156" i="33"/>
  <c r="AA156" i="33"/>
  <c r="CR156" i="33" s="1"/>
  <c r="Z156" i="33"/>
  <c r="CQ156" i="33" s="1"/>
  <c r="Y156" i="33"/>
  <c r="CP156" i="33" s="1"/>
  <c r="X156" i="33"/>
  <c r="CO156" i="33" s="1"/>
  <c r="W156" i="33"/>
  <c r="CN156" i="33" s="1"/>
  <c r="V156" i="33"/>
  <c r="CM156" i="33" s="1"/>
  <c r="U156" i="33"/>
  <c r="CL156" i="33" s="1"/>
  <c r="T156" i="33"/>
  <c r="L156" i="33"/>
  <c r="BR155" i="33"/>
  <c r="DT155" i="33" s="1"/>
  <c r="BP155" i="33"/>
  <c r="DR155" i="33" s="1"/>
  <c r="BO155" i="33"/>
  <c r="DQ155" i="33" s="1"/>
  <c r="BN155" i="33"/>
  <c r="DP155" i="33" s="1"/>
  <c r="BK155" i="33"/>
  <c r="BQ155" i="33" s="1"/>
  <c r="DS155" i="33" s="1"/>
  <c r="BG155" i="33"/>
  <c r="AX155" i="33"/>
  <c r="AV155" i="33"/>
  <c r="DE155" i="33" s="1"/>
  <c r="AU155" i="33"/>
  <c r="DD155" i="33" s="1"/>
  <c r="AT155" i="33"/>
  <c r="AS155" i="33"/>
  <c r="DB155" i="33" s="1"/>
  <c r="AP155" i="33"/>
  <c r="AR155" i="33" s="1"/>
  <c r="AK155" i="33"/>
  <c r="AA155" i="33"/>
  <c r="CR155" i="33" s="1"/>
  <c r="Z155" i="33"/>
  <c r="CQ155" i="33" s="1"/>
  <c r="Y155" i="33"/>
  <c r="CP155" i="33" s="1"/>
  <c r="X155" i="33"/>
  <c r="CO155" i="33" s="1"/>
  <c r="W155" i="33"/>
  <c r="CN155" i="33" s="1"/>
  <c r="V155" i="33"/>
  <c r="CM155" i="33" s="1"/>
  <c r="U155" i="33"/>
  <c r="CL155" i="33" s="1"/>
  <c r="T155" i="33"/>
  <c r="L155" i="33"/>
  <c r="BR154" i="33"/>
  <c r="DT154" i="33" s="1"/>
  <c r="BP154" i="33"/>
  <c r="DR154" i="33" s="1"/>
  <c r="BO154" i="33"/>
  <c r="DQ154" i="33" s="1"/>
  <c r="BN154" i="33"/>
  <c r="DP154" i="33" s="1"/>
  <c r="BM154" i="33"/>
  <c r="BK154" i="33"/>
  <c r="BQ154" i="33" s="1"/>
  <c r="DS154" i="33" s="1"/>
  <c r="BG154" i="33"/>
  <c r="AX154" i="33"/>
  <c r="AV154" i="33"/>
  <c r="DE154" i="33" s="1"/>
  <c r="AU154" i="33"/>
  <c r="DD154" i="33" s="1"/>
  <c r="AT154" i="33"/>
  <c r="DC154" i="33" s="1"/>
  <c r="AS154" i="33"/>
  <c r="DB154" i="33" s="1"/>
  <c r="AP154" i="33"/>
  <c r="AR154" i="33" s="1"/>
  <c r="AK154" i="33"/>
  <c r="AA154" i="33"/>
  <c r="CR154" i="33" s="1"/>
  <c r="Z154" i="33"/>
  <c r="CQ154" i="33" s="1"/>
  <c r="Y154" i="33"/>
  <c r="CP154" i="33" s="1"/>
  <c r="X154" i="33"/>
  <c r="CO154" i="33" s="1"/>
  <c r="W154" i="33"/>
  <c r="CN154" i="33" s="1"/>
  <c r="V154" i="33"/>
  <c r="CM154" i="33" s="1"/>
  <c r="U154" i="33"/>
  <c r="CL154" i="33" s="1"/>
  <c r="T154" i="33"/>
  <c r="L154" i="33"/>
  <c r="BR153" i="33"/>
  <c r="DT153" i="33" s="1"/>
  <c r="BP153" i="33"/>
  <c r="DR153" i="33" s="1"/>
  <c r="BO153" i="33"/>
  <c r="DQ153" i="33" s="1"/>
  <c r="BN153" i="33"/>
  <c r="DP153" i="33" s="1"/>
  <c r="BM153" i="33"/>
  <c r="BK153" i="33"/>
  <c r="BQ153" i="33" s="1"/>
  <c r="DS153" i="33" s="1"/>
  <c r="BG153" i="33"/>
  <c r="AX153" i="33"/>
  <c r="AV153" i="33"/>
  <c r="DE153" i="33" s="1"/>
  <c r="AU153" i="33"/>
  <c r="DD153" i="33" s="1"/>
  <c r="AT153" i="33"/>
  <c r="DC153" i="33" s="1"/>
  <c r="AS153" i="33"/>
  <c r="DB153" i="33" s="1"/>
  <c r="AP153" i="33"/>
  <c r="AR153" i="33" s="1"/>
  <c r="AK153" i="33"/>
  <c r="AA153" i="33"/>
  <c r="CR153" i="33" s="1"/>
  <c r="Z153" i="33"/>
  <c r="CQ153" i="33" s="1"/>
  <c r="Y153" i="33"/>
  <c r="CP153" i="33" s="1"/>
  <c r="X153" i="33"/>
  <c r="CO153" i="33" s="1"/>
  <c r="W153" i="33"/>
  <c r="CN153" i="33" s="1"/>
  <c r="V153" i="33"/>
  <c r="CM153" i="33" s="1"/>
  <c r="U153" i="33"/>
  <c r="CL153" i="33" s="1"/>
  <c r="T153" i="33"/>
  <c r="L153" i="33"/>
  <c r="BR152" i="33"/>
  <c r="DT152" i="33" s="1"/>
  <c r="BP152" i="33"/>
  <c r="DR152" i="33" s="1"/>
  <c r="BO152" i="33"/>
  <c r="DQ152" i="33" s="1"/>
  <c r="BN152" i="33"/>
  <c r="DP152" i="33" s="1"/>
  <c r="BK152" i="33"/>
  <c r="BQ152" i="33" s="1"/>
  <c r="DS152" i="33" s="1"/>
  <c r="BG152" i="33"/>
  <c r="AX152" i="33"/>
  <c r="AV152" i="33"/>
  <c r="DE152" i="33" s="1"/>
  <c r="AU152" i="33"/>
  <c r="DD152" i="33" s="1"/>
  <c r="AT152" i="33"/>
  <c r="AS152" i="33"/>
  <c r="DB152" i="33" s="1"/>
  <c r="AP152" i="33"/>
  <c r="AR152" i="33" s="1"/>
  <c r="AK152" i="33"/>
  <c r="AA152" i="33"/>
  <c r="CR152" i="33" s="1"/>
  <c r="Z152" i="33"/>
  <c r="CQ152" i="33" s="1"/>
  <c r="Y152" i="33"/>
  <c r="CP152" i="33" s="1"/>
  <c r="X152" i="33"/>
  <c r="CO152" i="33" s="1"/>
  <c r="W152" i="33"/>
  <c r="CN152" i="33" s="1"/>
  <c r="V152" i="33"/>
  <c r="CM152" i="33" s="1"/>
  <c r="U152" i="33"/>
  <c r="CL152" i="33" s="1"/>
  <c r="T152" i="33"/>
  <c r="L152" i="33"/>
  <c r="BR151" i="33"/>
  <c r="DT151" i="33" s="1"/>
  <c r="BP151" i="33"/>
  <c r="DR151" i="33" s="1"/>
  <c r="BO151" i="33"/>
  <c r="DQ151" i="33" s="1"/>
  <c r="BN151" i="33"/>
  <c r="DP151" i="33" s="1"/>
  <c r="BK151" i="33"/>
  <c r="BQ151" i="33" s="1"/>
  <c r="DS151" i="33" s="1"/>
  <c r="BG151" i="33"/>
  <c r="AX151" i="33"/>
  <c r="AV151" i="33"/>
  <c r="DE151" i="33" s="1"/>
  <c r="AU151" i="33"/>
  <c r="DD151" i="33" s="1"/>
  <c r="AT151" i="33"/>
  <c r="AS151" i="33"/>
  <c r="DB151" i="33" s="1"/>
  <c r="AP151" i="33"/>
  <c r="AR151" i="33" s="1"/>
  <c r="AK151" i="33"/>
  <c r="AA151" i="33"/>
  <c r="CR151" i="33" s="1"/>
  <c r="Z151" i="33"/>
  <c r="CQ151" i="33" s="1"/>
  <c r="Y151" i="33"/>
  <c r="CP151" i="33" s="1"/>
  <c r="X151" i="33"/>
  <c r="CO151" i="33" s="1"/>
  <c r="W151" i="33"/>
  <c r="CN151" i="33" s="1"/>
  <c r="V151" i="33"/>
  <c r="CM151" i="33" s="1"/>
  <c r="U151" i="33"/>
  <c r="CL151" i="33" s="1"/>
  <c r="T151" i="33"/>
  <c r="L151" i="33"/>
  <c r="BR150" i="33"/>
  <c r="DT150" i="33" s="1"/>
  <c r="BP150" i="33"/>
  <c r="DR150" i="33" s="1"/>
  <c r="BO150" i="33"/>
  <c r="DQ150" i="33" s="1"/>
  <c r="BN150" i="33"/>
  <c r="DP150" i="33" s="1"/>
  <c r="BK150" i="33"/>
  <c r="BQ150" i="33" s="1"/>
  <c r="DS150" i="33" s="1"/>
  <c r="BG150" i="33"/>
  <c r="AX150" i="33"/>
  <c r="AV150" i="33"/>
  <c r="DE150" i="33" s="1"/>
  <c r="AU150" i="33"/>
  <c r="DD150" i="33" s="1"/>
  <c r="AT150" i="33"/>
  <c r="AS150" i="33"/>
  <c r="DB150" i="33" s="1"/>
  <c r="AP150" i="33"/>
  <c r="AR150" i="33" s="1"/>
  <c r="AK150" i="33"/>
  <c r="AA150" i="33"/>
  <c r="CR150" i="33" s="1"/>
  <c r="Z150" i="33"/>
  <c r="CQ150" i="33" s="1"/>
  <c r="Y150" i="33"/>
  <c r="CP150" i="33" s="1"/>
  <c r="X150" i="33"/>
  <c r="CO150" i="33" s="1"/>
  <c r="W150" i="33"/>
  <c r="CN150" i="33" s="1"/>
  <c r="V150" i="33"/>
  <c r="CM150" i="33" s="1"/>
  <c r="U150" i="33"/>
  <c r="CL150" i="33" s="1"/>
  <c r="T150" i="33"/>
  <c r="L150" i="33"/>
  <c r="BR149" i="33"/>
  <c r="DT149" i="33" s="1"/>
  <c r="BP149" i="33"/>
  <c r="DR149" i="33" s="1"/>
  <c r="BO149" i="33"/>
  <c r="DQ149" i="33" s="1"/>
  <c r="BN149" i="33"/>
  <c r="DP149" i="33" s="1"/>
  <c r="BK149" i="33"/>
  <c r="BQ149" i="33" s="1"/>
  <c r="DS149" i="33" s="1"/>
  <c r="BG149" i="33"/>
  <c r="AX149" i="33"/>
  <c r="AV149" i="33"/>
  <c r="DE149" i="33" s="1"/>
  <c r="AU149" i="33"/>
  <c r="DD149" i="33" s="1"/>
  <c r="AT149" i="33"/>
  <c r="AS149" i="33"/>
  <c r="DB149" i="33" s="1"/>
  <c r="AP149" i="33"/>
  <c r="AR149" i="33" s="1"/>
  <c r="AK149" i="33"/>
  <c r="AA149" i="33"/>
  <c r="CR149" i="33" s="1"/>
  <c r="Z149" i="33"/>
  <c r="CQ149" i="33" s="1"/>
  <c r="Y149" i="33"/>
  <c r="CP149" i="33" s="1"/>
  <c r="X149" i="33"/>
  <c r="CO149" i="33" s="1"/>
  <c r="W149" i="33"/>
  <c r="CN149" i="33" s="1"/>
  <c r="V149" i="33"/>
  <c r="CM149" i="33" s="1"/>
  <c r="U149" i="33"/>
  <c r="CL149" i="33" s="1"/>
  <c r="T149" i="33"/>
  <c r="L149" i="33"/>
  <c r="BR148" i="33"/>
  <c r="DT148" i="33" s="1"/>
  <c r="BP148" i="33"/>
  <c r="DR148" i="33" s="1"/>
  <c r="BO148" i="33"/>
  <c r="DQ148" i="33" s="1"/>
  <c r="BN148" i="33"/>
  <c r="DP148" i="33" s="1"/>
  <c r="BK148" i="33"/>
  <c r="BQ148" i="33" s="1"/>
  <c r="DS148" i="33" s="1"/>
  <c r="BG148" i="33"/>
  <c r="AX148" i="33"/>
  <c r="AV148" i="33"/>
  <c r="DE148" i="33" s="1"/>
  <c r="AU148" i="33"/>
  <c r="DD148" i="33" s="1"/>
  <c r="AT148" i="33"/>
  <c r="AS148" i="33"/>
  <c r="DB148" i="33" s="1"/>
  <c r="AP148" i="33"/>
  <c r="AR148" i="33" s="1"/>
  <c r="AK148" i="33"/>
  <c r="AA148" i="33"/>
  <c r="CR148" i="33" s="1"/>
  <c r="Z148" i="33"/>
  <c r="CQ148" i="33" s="1"/>
  <c r="Y148" i="33"/>
  <c r="CP148" i="33" s="1"/>
  <c r="X148" i="33"/>
  <c r="CO148" i="33" s="1"/>
  <c r="W148" i="33"/>
  <c r="CN148" i="33" s="1"/>
  <c r="V148" i="33"/>
  <c r="CM148" i="33" s="1"/>
  <c r="U148" i="33"/>
  <c r="CL148" i="33" s="1"/>
  <c r="T148" i="33"/>
  <c r="L148" i="33"/>
  <c r="BR147" i="33"/>
  <c r="DT147" i="33" s="1"/>
  <c r="BP147" i="33"/>
  <c r="DR147" i="33" s="1"/>
  <c r="BO147" i="33"/>
  <c r="DQ147" i="33" s="1"/>
  <c r="BN147" i="33"/>
  <c r="DP147" i="33" s="1"/>
  <c r="BM147" i="33"/>
  <c r="BK147" i="33"/>
  <c r="BQ147" i="33" s="1"/>
  <c r="DS147" i="33" s="1"/>
  <c r="BG147" i="33"/>
  <c r="AX147" i="33"/>
  <c r="AV147" i="33"/>
  <c r="DE147" i="33" s="1"/>
  <c r="AU147" i="33"/>
  <c r="DD147" i="33" s="1"/>
  <c r="AT147" i="33"/>
  <c r="AS147" i="33"/>
  <c r="DB147" i="33" s="1"/>
  <c r="AP147" i="33"/>
  <c r="AR147" i="33" s="1"/>
  <c r="AK147" i="33"/>
  <c r="AA147" i="33"/>
  <c r="CR147" i="33" s="1"/>
  <c r="Z147" i="33"/>
  <c r="CQ147" i="33" s="1"/>
  <c r="Y147" i="33"/>
  <c r="CP147" i="33" s="1"/>
  <c r="X147" i="33"/>
  <c r="CO147" i="33" s="1"/>
  <c r="W147" i="33"/>
  <c r="CN147" i="33" s="1"/>
  <c r="V147" i="33"/>
  <c r="CM147" i="33" s="1"/>
  <c r="U147" i="33"/>
  <c r="CL147" i="33" s="1"/>
  <c r="T147" i="33"/>
  <c r="L147" i="33"/>
  <c r="BR146" i="33"/>
  <c r="DT146" i="33" s="1"/>
  <c r="BP146" i="33"/>
  <c r="DR146" i="33" s="1"/>
  <c r="BO146" i="33"/>
  <c r="DQ146" i="33" s="1"/>
  <c r="BN146" i="33"/>
  <c r="DP146" i="33" s="1"/>
  <c r="BK146" i="33"/>
  <c r="BQ146" i="33" s="1"/>
  <c r="DS146" i="33" s="1"/>
  <c r="BG146" i="33"/>
  <c r="AX146" i="33"/>
  <c r="DG146" i="33" s="1"/>
  <c r="AV146" i="33"/>
  <c r="DE146" i="33" s="1"/>
  <c r="AU146" i="33"/>
  <c r="DD146" i="33" s="1"/>
  <c r="AT146" i="33"/>
  <c r="DC146" i="33" s="1"/>
  <c r="AS146" i="33"/>
  <c r="DB146" i="33" s="1"/>
  <c r="AP146" i="33"/>
  <c r="AR146" i="33" s="1"/>
  <c r="AK146" i="33"/>
  <c r="AA146" i="33"/>
  <c r="CR146" i="33" s="1"/>
  <c r="Z146" i="33"/>
  <c r="CQ146" i="33" s="1"/>
  <c r="Y146" i="33"/>
  <c r="CP146" i="33" s="1"/>
  <c r="X146" i="33"/>
  <c r="CO146" i="33" s="1"/>
  <c r="W146" i="33"/>
  <c r="CN146" i="33" s="1"/>
  <c r="V146" i="33"/>
  <c r="CM146" i="33" s="1"/>
  <c r="U146" i="33"/>
  <c r="CL146" i="33" s="1"/>
  <c r="T146" i="33"/>
  <c r="L146" i="33"/>
  <c r="BR145" i="33"/>
  <c r="DT145" i="33" s="1"/>
  <c r="BP145" i="33"/>
  <c r="DR145" i="33" s="1"/>
  <c r="BO145" i="33"/>
  <c r="BN145" i="33"/>
  <c r="DP145" i="33" s="1"/>
  <c r="BK145" i="33"/>
  <c r="BQ145" i="33" s="1"/>
  <c r="DS145" i="33" s="1"/>
  <c r="BG145" i="33"/>
  <c r="AX145" i="33"/>
  <c r="DG145" i="33" s="1"/>
  <c r="AV145" i="33"/>
  <c r="DE145" i="33" s="1"/>
  <c r="AU145" i="33"/>
  <c r="DD145" i="33" s="1"/>
  <c r="AT145" i="33"/>
  <c r="DC145" i="33" s="1"/>
  <c r="AS145" i="33"/>
  <c r="DB145" i="33" s="1"/>
  <c r="AR145" i="33"/>
  <c r="AP145" i="33"/>
  <c r="AW145" i="33" s="1"/>
  <c r="DF145" i="33" s="1"/>
  <c r="AK145" i="33"/>
  <c r="AA145" i="33"/>
  <c r="CR145" i="33" s="1"/>
  <c r="Y145" i="33"/>
  <c r="CP145" i="33" s="1"/>
  <c r="X145" i="33"/>
  <c r="CO145" i="33" s="1"/>
  <c r="W145" i="33"/>
  <c r="CN145" i="33" s="1"/>
  <c r="V145" i="33"/>
  <c r="CM145" i="33" s="1"/>
  <c r="U145" i="33"/>
  <c r="CL145" i="33" s="1"/>
  <c r="R145" i="33"/>
  <c r="Z145" i="33" s="1"/>
  <c r="CQ145" i="33" s="1"/>
  <c r="L145" i="33"/>
  <c r="DT144" i="33"/>
  <c r="DR144" i="33"/>
  <c r="DP144" i="33"/>
  <c r="BR144" i="33"/>
  <c r="BQ144" i="33"/>
  <c r="DS144" i="33" s="1"/>
  <c r="BP144" i="33"/>
  <c r="BO144" i="33"/>
  <c r="BS144" i="33" s="1"/>
  <c r="BN144" i="33"/>
  <c r="BM144" i="33"/>
  <c r="BK144" i="33"/>
  <c r="BG144" i="33"/>
  <c r="AX144" i="33"/>
  <c r="DG144" i="33" s="1"/>
  <c r="AV144" i="33"/>
  <c r="DE144" i="33" s="1"/>
  <c r="AU144" i="33"/>
  <c r="DD144" i="33" s="1"/>
  <c r="AT144" i="33"/>
  <c r="DC144" i="33" s="1"/>
  <c r="AS144" i="33"/>
  <c r="DB144" i="33" s="1"/>
  <c r="AP144" i="33"/>
  <c r="AW144" i="33" s="1"/>
  <c r="AK144" i="33"/>
  <c r="AA144" i="33"/>
  <c r="CR144" i="33" s="1"/>
  <c r="Z144" i="33"/>
  <c r="CQ144" i="33" s="1"/>
  <c r="Y144" i="33"/>
  <c r="CP144" i="33" s="1"/>
  <c r="X144" i="33"/>
  <c r="CO144" i="33" s="1"/>
  <c r="W144" i="33"/>
  <c r="CN144" i="33" s="1"/>
  <c r="V144" i="33"/>
  <c r="AB144" i="33" s="1"/>
  <c r="U144" i="33"/>
  <c r="CL144" i="33" s="1"/>
  <c r="T144" i="33"/>
  <c r="R144" i="33"/>
  <c r="L144" i="33"/>
  <c r="DQ143" i="33"/>
  <c r="BR143" i="33"/>
  <c r="DT143" i="33" s="1"/>
  <c r="BP143" i="33"/>
  <c r="DR143" i="33" s="1"/>
  <c r="BO143" i="33"/>
  <c r="BN143" i="33"/>
  <c r="DP143" i="33" s="1"/>
  <c r="BK143" i="33"/>
  <c r="BQ143" i="33" s="1"/>
  <c r="DS143" i="33" s="1"/>
  <c r="BG143" i="33"/>
  <c r="AZ143" i="33"/>
  <c r="AX143" i="33"/>
  <c r="DG143" i="33" s="1"/>
  <c r="AW143" i="33"/>
  <c r="DF143" i="33" s="1"/>
  <c r="AV143" i="33"/>
  <c r="DE143" i="33" s="1"/>
  <c r="AU143" i="33"/>
  <c r="DD143" i="33" s="1"/>
  <c r="AT143" i="33"/>
  <c r="DC143" i="33" s="1"/>
  <c r="AS143" i="33"/>
  <c r="DB143" i="33" s="1"/>
  <c r="AR143" i="33"/>
  <c r="AP143" i="33"/>
  <c r="AK143" i="33"/>
  <c r="AA143" i="33"/>
  <c r="CR143" i="33" s="1"/>
  <c r="Y143" i="33"/>
  <c r="CP143" i="33" s="1"/>
  <c r="X143" i="33"/>
  <c r="CO143" i="33" s="1"/>
  <c r="W143" i="33"/>
  <c r="V143" i="33"/>
  <c r="CM143" i="33" s="1"/>
  <c r="U143" i="33"/>
  <c r="CL143" i="33" s="1"/>
  <c r="R143" i="33"/>
  <c r="T143" i="33" s="1"/>
  <c r="L143" i="33"/>
  <c r="DT142" i="33"/>
  <c r="DR142" i="33"/>
  <c r="DP142" i="33"/>
  <c r="BR142" i="33"/>
  <c r="BQ142" i="33"/>
  <c r="DS142" i="33" s="1"/>
  <c r="BP142" i="33"/>
  <c r="BO142" i="33"/>
  <c r="BS142" i="33" s="1"/>
  <c r="BN142" i="33"/>
  <c r="BM142" i="33"/>
  <c r="BK142" i="33"/>
  <c r="BG142" i="33"/>
  <c r="AX142" i="33"/>
  <c r="DG142" i="33" s="1"/>
  <c r="AW142" i="33"/>
  <c r="DF142" i="33" s="1"/>
  <c r="AV142" i="33"/>
  <c r="DE142" i="33" s="1"/>
  <c r="AU142" i="33"/>
  <c r="DD142" i="33" s="1"/>
  <c r="AT142" i="33"/>
  <c r="DC142" i="33" s="1"/>
  <c r="DB142" i="33"/>
  <c r="AP142" i="33"/>
  <c r="AR142" i="33" s="1"/>
  <c r="AK142" i="33"/>
  <c r="AA142" i="33"/>
  <c r="CR142" i="33" s="1"/>
  <c r="Z142" i="33"/>
  <c r="CQ142" i="33" s="1"/>
  <c r="Y142" i="33"/>
  <c r="CP142" i="33" s="1"/>
  <c r="X142" i="33"/>
  <c r="W142" i="33"/>
  <c r="CN142" i="33" s="1"/>
  <c r="V142" i="33"/>
  <c r="CM142" i="33" s="1"/>
  <c r="U142" i="33"/>
  <c r="CL142" i="33" s="1"/>
  <c r="T142" i="33"/>
  <c r="L142" i="33"/>
  <c r="DT141" i="33"/>
  <c r="DR141" i="33"/>
  <c r="DP141" i="33"/>
  <c r="DF141" i="33"/>
  <c r="DD141" i="33"/>
  <c r="DB141" i="33"/>
  <c r="CP141" i="33"/>
  <c r="CO141" i="33"/>
  <c r="CL141" i="33"/>
  <c r="BR141" i="33"/>
  <c r="BQ141" i="33"/>
  <c r="DS141" i="33" s="1"/>
  <c r="BP141" i="33"/>
  <c r="BO141" i="33"/>
  <c r="BS141" i="33" s="1"/>
  <c r="BN141" i="33"/>
  <c r="BM141" i="33"/>
  <c r="BG141" i="33"/>
  <c r="AZ141" i="33"/>
  <c r="AX141" i="33"/>
  <c r="DG141" i="33" s="1"/>
  <c r="AW141" i="33"/>
  <c r="AV141" i="33"/>
  <c r="AU141" i="33"/>
  <c r="AT141" i="33"/>
  <c r="DC141" i="33" s="1"/>
  <c r="AS141" i="33"/>
  <c r="AR141" i="33"/>
  <c r="AK141" i="33"/>
  <c r="AA141" i="33"/>
  <c r="CR141" i="33" s="1"/>
  <c r="Z141" i="33"/>
  <c r="CQ141" i="33" s="1"/>
  <c r="Y141" i="33"/>
  <c r="X141" i="33"/>
  <c r="W141" i="33"/>
  <c r="CN141" i="33" s="1"/>
  <c r="V141" i="33"/>
  <c r="CM141" i="33" s="1"/>
  <c r="U141" i="33"/>
  <c r="T141" i="33"/>
  <c r="L141" i="33"/>
  <c r="DT140" i="33"/>
  <c r="DR140" i="33"/>
  <c r="CM140" i="33"/>
  <c r="BR140" i="33"/>
  <c r="BP140" i="33"/>
  <c r="BO140" i="33"/>
  <c r="BN140" i="33"/>
  <c r="DP140" i="33" s="1"/>
  <c r="BK140" i="33"/>
  <c r="BQ140" i="33" s="1"/>
  <c r="BG140" i="33"/>
  <c r="AX140" i="33"/>
  <c r="DG140" i="33" s="1"/>
  <c r="AW140" i="33"/>
  <c r="DF140" i="33" s="1"/>
  <c r="AV140" i="33"/>
  <c r="DE140" i="33" s="1"/>
  <c r="AU140" i="33"/>
  <c r="DD140" i="33" s="1"/>
  <c r="AT140" i="33"/>
  <c r="DC140" i="33" s="1"/>
  <c r="AS140" i="33"/>
  <c r="DB140" i="33" s="1"/>
  <c r="AR140" i="33"/>
  <c r="AK140" i="33"/>
  <c r="AA140" i="33"/>
  <c r="CR140" i="33" s="1"/>
  <c r="Z140" i="33"/>
  <c r="CQ140" i="33" s="1"/>
  <c r="Y140" i="33"/>
  <c r="CP140" i="33" s="1"/>
  <c r="X140" i="33"/>
  <c r="CO140" i="33" s="1"/>
  <c r="W140" i="33"/>
  <c r="CN140" i="33" s="1"/>
  <c r="V140" i="33"/>
  <c r="U140" i="33"/>
  <c r="CL140" i="33" s="1"/>
  <c r="T140" i="33"/>
  <c r="L140" i="33"/>
  <c r="BR139" i="33"/>
  <c r="DT139" i="33" s="1"/>
  <c r="BQ139" i="33"/>
  <c r="DS139" i="33" s="1"/>
  <c r="BP139" i="33"/>
  <c r="DR139" i="33" s="1"/>
  <c r="BO139" i="33"/>
  <c r="DQ139" i="33" s="1"/>
  <c r="BN139" i="33"/>
  <c r="DP139" i="33" s="1"/>
  <c r="BM139" i="33"/>
  <c r="BG139" i="33"/>
  <c r="AX139" i="33"/>
  <c r="DG139" i="33" s="1"/>
  <c r="AW139" i="33"/>
  <c r="DF139" i="33" s="1"/>
  <c r="AV139" i="33"/>
  <c r="DE139" i="33" s="1"/>
  <c r="AU139" i="33"/>
  <c r="AT139" i="33"/>
  <c r="DC139" i="33" s="1"/>
  <c r="AS139" i="33"/>
  <c r="DB139" i="33" s="1"/>
  <c r="AR139" i="33"/>
  <c r="AK139" i="33"/>
  <c r="AA139" i="33"/>
  <c r="CR139" i="33" s="1"/>
  <c r="Z139" i="33"/>
  <c r="CQ139" i="33" s="1"/>
  <c r="Y139" i="33"/>
  <c r="CP139" i="33" s="1"/>
  <c r="X139" i="33"/>
  <c r="CO139" i="33" s="1"/>
  <c r="W139" i="33"/>
  <c r="CN139" i="33" s="1"/>
  <c r="V139" i="33"/>
  <c r="CM139" i="33" s="1"/>
  <c r="U139" i="33"/>
  <c r="CL139" i="33" s="1"/>
  <c r="T139" i="33"/>
  <c r="L139" i="33"/>
  <c r="DC138" i="33"/>
  <c r="CR138" i="33"/>
  <c r="BR138" i="33"/>
  <c r="BQ138" i="33"/>
  <c r="DS138" i="33" s="1"/>
  <c r="BP138" i="33"/>
  <c r="DR138" i="33" s="1"/>
  <c r="BO138" i="33"/>
  <c r="DQ138" i="33" s="1"/>
  <c r="BN138" i="33"/>
  <c r="BN137" i="33" s="1"/>
  <c r="DP137" i="33" s="1"/>
  <c r="BM138" i="33"/>
  <c r="BG138" i="33"/>
  <c r="AX138" i="33"/>
  <c r="DG138" i="33" s="1"/>
  <c r="AW138" i="33"/>
  <c r="DF138" i="33" s="1"/>
  <c r="AV138" i="33"/>
  <c r="DE138" i="33" s="1"/>
  <c r="AU138" i="33"/>
  <c r="AT138" i="33"/>
  <c r="AS138" i="33"/>
  <c r="DB138" i="33" s="1"/>
  <c r="AR138" i="33"/>
  <c r="AK138" i="33"/>
  <c r="AA138" i="33"/>
  <c r="Z138" i="33"/>
  <c r="CQ138" i="33" s="1"/>
  <c r="Y138" i="33"/>
  <c r="CP138" i="33" s="1"/>
  <c r="X138" i="33"/>
  <c r="CO138" i="33" s="1"/>
  <c r="W138" i="33"/>
  <c r="CN138" i="33" s="1"/>
  <c r="V138" i="33"/>
  <c r="CM138" i="33" s="1"/>
  <c r="U138" i="33"/>
  <c r="CL138" i="33" s="1"/>
  <c r="T138" i="33"/>
  <c r="L138" i="33"/>
  <c r="BP137" i="33"/>
  <c r="DR137" i="33" s="1"/>
  <c r="BL137" i="33"/>
  <c r="BJ137" i="33"/>
  <c r="BI137" i="33"/>
  <c r="BH137" i="33"/>
  <c r="BG137" i="33"/>
  <c r="AX137" i="33"/>
  <c r="AT137" i="33"/>
  <c r="AQ137" i="33"/>
  <c r="AP137" i="33"/>
  <c r="AO137" i="33"/>
  <c r="AN137" i="33"/>
  <c r="AM137" i="33"/>
  <c r="AL137" i="33"/>
  <c r="AK137" i="33"/>
  <c r="S137" i="33"/>
  <c r="R137" i="33"/>
  <c r="Q137" i="33"/>
  <c r="P137" i="33"/>
  <c r="O137" i="33"/>
  <c r="N137" i="33"/>
  <c r="M137" i="33"/>
  <c r="L137" i="33"/>
  <c r="DS136" i="33"/>
  <c r="DQ136" i="33"/>
  <c r="DG136" i="33"/>
  <c r="DE136" i="33"/>
  <c r="DC136" i="33"/>
  <c r="CQ136" i="33"/>
  <c r="CP136" i="33"/>
  <c r="CM136" i="33"/>
  <c r="CL136" i="33"/>
  <c r="BR136" i="33"/>
  <c r="DT136" i="33" s="1"/>
  <c r="BQ136" i="33"/>
  <c r="BP136" i="33"/>
  <c r="DR136" i="33" s="1"/>
  <c r="BO136" i="33"/>
  <c r="BS136" i="33" s="1"/>
  <c r="BN136" i="33"/>
  <c r="DP136" i="33" s="1"/>
  <c r="BM136" i="33"/>
  <c r="BG136" i="33"/>
  <c r="AX136" i="33"/>
  <c r="AZ136" i="33" s="1"/>
  <c r="AW136" i="33"/>
  <c r="DF136" i="33" s="1"/>
  <c r="AV136" i="33"/>
  <c r="AU136" i="33"/>
  <c r="AY136" i="33" s="1"/>
  <c r="AT136" i="33"/>
  <c r="AS136" i="33"/>
  <c r="DB136" i="33" s="1"/>
  <c r="AR136" i="33"/>
  <c r="AK136" i="33"/>
  <c r="AA136" i="33"/>
  <c r="CR136" i="33" s="1"/>
  <c r="Z136" i="33"/>
  <c r="Y136" i="33"/>
  <c r="X136" i="33"/>
  <c r="CO136" i="33" s="1"/>
  <c r="W136" i="33"/>
  <c r="CN136" i="33" s="1"/>
  <c r="V136" i="33"/>
  <c r="U136" i="33"/>
  <c r="T136" i="33"/>
  <c r="L136" i="33"/>
  <c r="DQ135" i="33"/>
  <c r="BR135" i="33"/>
  <c r="DT135" i="33" s="1"/>
  <c r="BP135" i="33"/>
  <c r="DR135" i="33" s="1"/>
  <c r="BO135" i="33"/>
  <c r="BN135" i="33"/>
  <c r="DP135" i="33" s="1"/>
  <c r="BK135" i="33"/>
  <c r="BQ135" i="33" s="1"/>
  <c r="DS135" i="33" s="1"/>
  <c r="BG135" i="33"/>
  <c r="AZ135" i="33"/>
  <c r="AX135" i="33"/>
  <c r="DG135" i="33" s="1"/>
  <c r="AW135" i="33"/>
  <c r="DF135" i="33" s="1"/>
  <c r="AV135" i="33"/>
  <c r="DE135" i="33" s="1"/>
  <c r="AU135" i="33"/>
  <c r="DD135" i="33" s="1"/>
  <c r="AT135" i="33"/>
  <c r="DC135" i="33" s="1"/>
  <c r="AS135" i="33"/>
  <c r="DB135" i="33" s="1"/>
  <c r="AR135" i="33"/>
  <c r="AP135" i="33"/>
  <c r="AK135" i="33"/>
  <c r="AA135" i="33"/>
  <c r="CR135" i="33" s="1"/>
  <c r="Y135" i="33"/>
  <c r="CP135" i="33" s="1"/>
  <c r="X135" i="33"/>
  <c r="CO135" i="33" s="1"/>
  <c r="W135" i="33"/>
  <c r="V135" i="33"/>
  <c r="CM135" i="33" s="1"/>
  <c r="U135" i="33"/>
  <c r="CL135" i="33" s="1"/>
  <c r="R135" i="33"/>
  <c r="T135" i="33" s="1"/>
  <c r="L135" i="33"/>
  <c r="DT134" i="33"/>
  <c r="DR134" i="33"/>
  <c r="DP134" i="33"/>
  <c r="CO134" i="33"/>
  <c r="BR134" i="33"/>
  <c r="BP134" i="33"/>
  <c r="BO134" i="33"/>
  <c r="BN134" i="33"/>
  <c r="BM134" i="33"/>
  <c r="BK134" i="33"/>
  <c r="BQ134" i="33" s="1"/>
  <c r="DS134" i="33" s="1"/>
  <c r="BG134" i="33"/>
  <c r="AX134" i="33"/>
  <c r="DG134" i="33" s="1"/>
  <c r="AW134" i="33"/>
  <c r="DF134" i="33" s="1"/>
  <c r="AU134" i="33"/>
  <c r="DD134" i="33" s="1"/>
  <c r="AT134" i="33"/>
  <c r="AS134" i="33"/>
  <c r="DB134" i="33" s="1"/>
  <c r="AP134" i="33"/>
  <c r="AO134" i="33" s="1"/>
  <c r="AK134" i="33"/>
  <c r="AA134" i="33"/>
  <c r="CR134" i="33" s="1"/>
  <c r="Y134" i="33"/>
  <c r="CP134" i="33" s="1"/>
  <c r="X134" i="33"/>
  <c r="W134" i="33"/>
  <c r="CN134" i="33" s="1"/>
  <c r="V134" i="33"/>
  <c r="CM134" i="33" s="1"/>
  <c r="U134" i="33"/>
  <c r="CL134" i="33" s="1"/>
  <c r="R134" i="33"/>
  <c r="Z134" i="33" s="1"/>
  <c r="CQ134" i="33" s="1"/>
  <c r="L134" i="33"/>
  <c r="DT133" i="33"/>
  <c r="DR133" i="33"/>
  <c r="DP133" i="33"/>
  <c r="CM133" i="33"/>
  <c r="BR133" i="33"/>
  <c r="BQ133" i="33"/>
  <c r="DS133" i="33" s="1"/>
  <c r="BP133" i="33"/>
  <c r="BO133" i="33"/>
  <c r="BS133" i="33" s="1"/>
  <c r="BN133" i="33"/>
  <c r="BM133" i="33"/>
  <c r="BK133" i="33"/>
  <c r="BG133" i="33"/>
  <c r="AX133" i="33"/>
  <c r="DG133" i="33" s="1"/>
  <c r="AU133" i="33"/>
  <c r="DD133" i="33" s="1"/>
  <c r="AT133" i="33"/>
  <c r="DC133" i="33" s="1"/>
  <c r="AS133" i="33"/>
  <c r="DB133" i="33" s="1"/>
  <c r="AP133" i="33"/>
  <c r="AW133" i="33" s="1"/>
  <c r="AK133" i="33"/>
  <c r="AA133" i="33"/>
  <c r="CR133" i="33" s="1"/>
  <c r="Y133" i="33"/>
  <c r="CP133" i="33" s="1"/>
  <c r="X133" i="33"/>
  <c r="CO133" i="33" s="1"/>
  <c r="W133" i="33"/>
  <c r="CN133" i="33" s="1"/>
  <c r="V133" i="33"/>
  <c r="U133" i="33"/>
  <c r="CL133" i="33" s="1"/>
  <c r="R133" i="33"/>
  <c r="T133" i="33" s="1"/>
  <c r="L133" i="33"/>
  <c r="DT132" i="33"/>
  <c r="DR132" i="33"/>
  <c r="DP132" i="33"/>
  <c r="CO132" i="33"/>
  <c r="BR132" i="33"/>
  <c r="BP132" i="33"/>
  <c r="BO132" i="33"/>
  <c r="BN132" i="33"/>
  <c r="BK132" i="33"/>
  <c r="BQ132" i="33" s="1"/>
  <c r="DS132" i="33" s="1"/>
  <c r="BG132" i="33"/>
  <c r="AX132" i="33"/>
  <c r="DG132" i="33" s="1"/>
  <c r="AW132" i="33"/>
  <c r="DF132" i="33" s="1"/>
  <c r="AU132" i="33"/>
  <c r="DD132" i="33" s="1"/>
  <c r="AT132" i="33"/>
  <c r="AS132" i="33"/>
  <c r="DB132" i="33" s="1"/>
  <c r="AP132" i="33"/>
  <c r="AO132" i="33" s="1"/>
  <c r="AK132" i="33"/>
  <c r="AA132" i="33"/>
  <c r="CR132" i="33" s="1"/>
  <c r="Y132" i="33"/>
  <c r="CP132" i="33" s="1"/>
  <c r="X132" i="33"/>
  <c r="W132" i="33"/>
  <c r="CN132" i="33" s="1"/>
  <c r="V132" i="33"/>
  <c r="CM132" i="33" s="1"/>
  <c r="U132" i="33"/>
  <c r="CL132" i="33" s="1"/>
  <c r="R132" i="33"/>
  <c r="Z132" i="33" s="1"/>
  <c r="CQ132" i="33" s="1"/>
  <c r="L132" i="33"/>
  <c r="DT131" i="33"/>
  <c r="DR131" i="33"/>
  <c r="DP131" i="33"/>
  <c r="CM131" i="33"/>
  <c r="BR131" i="33"/>
  <c r="BQ131" i="33"/>
  <c r="DS131" i="33" s="1"/>
  <c r="BP131" i="33"/>
  <c r="BO131" i="33"/>
  <c r="BS131" i="33" s="1"/>
  <c r="BN131" i="33"/>
  <c r="BM131" i="33"/>
  <c r="BK131" i="33"/>
  <c r="BG131" i="33"/>
  <c r="AX131" i="33"/>
  <c r="DG131" i="33" s="1"/>
  <c r="AU131" i="33"/>
  <c r="DD131" i="33" s="1"/>
  <c r="AT131" i="33"/>
  <c r="DC131" i="33" s="1"/>
  <c r="AS131" i="33"/>
  <c r="DB131" i="33" s="1"/>
  <c r="AP131" i="33"/>
  <c r="AW131" i="33" s="1"/>
  <c r="AK131" i="33"/>
  <c r="AA131" i="33"/>
  <c r="CR131" i="33" s="1"/>
  <c r="Y131" i="33"/>
  <c r="CP131" i="33" s="1"/>
  <c r="X131" i="33"/>
  <c r="CO131" i="33" s="1"/>
  <c r="W131" i="33"/>
  <c r="CN131" i="33" s="1"/>
  <c r="V131" i="33"/>
  <c r="U131" i="33"/>
  <c r="CL131" i="33" s="1"/>
  <c r="R131" i="33"/>
  <c r="T131" i="33" s="1"/>
  <c r="L131" i="33"/>
  <c r="DT130" i="33"/>
  <c r="DR130" i="33"/>
  <c r="DP130" i="33"/>
  <c r="CO130" i="33"/>
  <c r="BR130" i="33"/>
  <c r="BP130" i="33"/>
  <c r="BO130" i="33"/>
  <c r="BS130" i="33" s="1"/>
  <c r="BN130" i="33"/>
  <c r="BK130" i="33"/>
  <c r="BQ130" i="33" s="1"/>
  <c r="DS130" i="33" s="1"/>
  <c r="BG130" i="33"/>
  <c r="AX130" i="33"/>
  <c r="DG130" i="33" s="1"/>
  <c r="AW130" i="33"/>
  <c r="DF130" i="33" s="1"/>
  <c r="AU130" i="33"/>
  <c r="DD130" i="33" s="1"/>
  <c r="AT130" i="33"/>
  <c r="AS130" i="33"/>
  <c r="DB130" i="33" s="1"/>
  <c r="AP130" i="33"/>
  <c r="AO130" i="33" s="1"/>
  <c r="AK130" i="33"/>
  <c r="AA130" i="33"/>
  <c r="CR130" i="33" s="1"/>
  <c r="Y130" i="33"/>
  <c r="CP130" i="33" s="1"/>
  <c r="X130" i="33"/>
  <c r="W130" i="33"/>
  <c r="CN130" i="33" s="1"/>
  <c r="V130" i="33"/>
  <c r="CM130" i="33" s="1"/>
  <c r="U130" i="33"/>
  <c r="CL130" i="33" s="1"/>
  <c r="R130" i="33"/>
  <c r="Z130" i="33" s="1"/>
  <c r="CQ130" i="33" s="1"/>
  <c r="L130" i="33"/>
  <c r="DT129" i="33"/>
  <c r="DR129" i="33"/>
  <c r="DP129" i="33"/>
  <c r="CM129" i="33"/>
  <c r="BR129" i="33"/>
  <c r="BQ129" i="33"/>
  <c r="DS129" i="33" s="1"/>
  <c r="BP129" i="33"/>
  <c r="BO129" i="33"/>
  <c r="BS129" i="33" s="1"/>
  <c r="BN129" i="33"/>
  <c r="BM129" i="33"/>
  <c r="BK129" i="33"/>
  <c r="BG129" i="33"/>
  <c r="AX129" i="33"/>
  <c r="DG129" i="33" s="1"/>
  <c r="AU129" i="33"/>
  <c r="DD129" i="33" s="1"/>
  <c r="AT129" i="33"/>
  <c r="DC129" i="33" s="1"/>
  <c r="AS129" i="33"/>
  <c r="DB129" i="33" s="1"/>
  <c r="AP129" i="33"/>
  <c r="AW129" i="33" s="1"/>
  <c r="AK129" i="33"/>
  <c r="AA129" i="33"/>
  <c r="CR129" i="33" s="1"/>
  <c r="Y129" i="33"/>
  <c r="CP129" i="33" s="1"/>
  <c r="X129" i="33"/>
  <c r="CO129" i="33" s="1"/>
  <c r="W129" i="33"/>
  <c r="CN129" i="33" s="1"/>
  <c r="V129" i="33"/>
  <c r="U129" i="33"/>
  <c r="CL129" i="33" s="1"/>
  <c r="R129" i="33"/>
  <c r="T129" i="33" s="1"/>
  <c r="L129" i="33"/>
  <c r="DT128" i="33"/>
  <c r="DR128" i="33"/>
  <c r="DP128" i="33"/>
  <c r="CO128" i="33"/>
  <c r="BR128" i="33"/>
  <c r="BP128" i="33"/>
  <c r="BO128" i="33"/>
  <c r="BN128" i="33"/>
  <c r="BM128" i="33"/>
  <c r="BK128" i="33"/>
  <c r="BQ128" i="33" s="1"/>
  <c r="DS128" i="33" s="1"/>
  <c r="BG128" i="33"/>
  <c r="AX128" i="33"/>
  <c r="DG128" i="33" s="1"/>
  <c r="AW128" i="33"/>
  <c r="DF128" i="33" s="1"/>
  <c r="AU128" i="33"/>
  <c r="DD128" i="33" s="1"/>
  <c r="AT128" i="33"/>
  <c r="AS128" i="33"/>
  <c r="DB128" i="33" s="1"/>
  <c r="AP128" i="33"/>
  <c r="AO128" i="33" s="1"/>
  <c r="AK128" i="33"/>
  <c r="AA128" i="33"/>
  <c r="CR128" i="33" s="1"/>
  <c r="Y128" i="33"/>
  <c r="CP128" i="33" s="1"/>
  <c r="X128" i="33"/>
  <c r="W128" i="33"/>
  <c r="CN128" i="33" s="1"/>
  <c r="V128" i="33"/>
  <c r="CM128" i="33" s="1"/>
  <c r="U128" i="33"/>
  <c r="CL128" i="33" s="1"/>
  <c r="R128" i="33"/>
  <c r="Z128" i="33" s="1"/>
  <c r="CQ128" i="33" s="1"/>
  <c r="L128" i="33"/>
  <c r="DT127" i="33"/>
  <c r="DP127" i="33"/>
  <c r="CM127" i="33"/>
  <c r="BR127" i="33"/>
  <c r="BQ127" i="33"/>
  <c r="DS127" i="33" s="1"/>
  <c r="BP127" i="33"/>
  <c r="DR127" i="33" s="1"/>
  <c r="BO127" i="33"/>
  <c r="BS127" i="33" s="1"/>
  <c r="BN127" i="33"/>
  <c r="BM127" i="33"/>
  <c r="BK127" i="33"/>
  <c r="BG127" i="33"/>
  <c r="AX127" i="33"/>
  <c r="DG127" i="33" s="1"/>
  <c r="AU127" i="33"/>
  <c r="DD127" i="33" s="1"/>
  <c r="AT127" i="33"/>
  <c r="DC127" i="33" s="1"/>
  <c r="AS127" i="33"/>
  <c r="DB127" i="33" s="1"/>
  <c r="AP127" i="33"/>
  <c r="AW127" i="33" s="1"/>
  <c r="AK127" i="33"/>
  <c r="AA127" i="33"/>
  <c r="CR127" i="33" s="1"/>
  <c r="Y127" i="33"/>
  <c r="CP127" i="33" s="1"/>
  <c r="X127" i="33"/>
  <c r="CO127" i="33" s="1"/>
  <c r="W127" i="33"/>
  <c r="CN127" i="33" s="1"/>
  <c r="V127" i="33"/>
  <c r="U127" i="33"/>
  <c r="CL127" i="33" s="1"/>
  <c r="R127" i="33"/>
  <c r="T127" i="33" s="1"/>
  <c r="L127" i="33"/>
  <c r="DR126" i="33"/>
  <c r="BR126" i="33"/>
  <c r="DT126" i="33" s="1"/>
  <c r="BP126" i="33"/>
  <c r="BO126" i="33"/>
  <c r="BS126" i="33" s="1"/>
  <c r="BN126" i="33"/>
  <c r="DP126" i="33" s="1"/>
  <c r="BK126" i="33"/>
  <c r="BQ126" i="33" s="1"/>
  <c r="DS126" i="33" s="1"/>
  <c r="BG126" i="33"/>
  <c r="AX126" i="33"/>
  <c r="DG126" i="33" s="1"/>
  <c r="AW126" i="33"/>
  <c r="DF126" i="33" s="1"/>
  <c r="AV126" i="33"/>
  <c r="DE126" i="33" s="1"/>
  <c r="AU126" i="33"/>
  <c r="DD126" i="33" s="1"/>
  <c r="AT126" i="33"/>
  <c r="AY126" i="33" s="1"/>
  <c r="AS126" i="33"/>
  <c r="DB126" i="33" s="1"/>
  <c r="AP126" i="33"/>
  <c r="AR126" i="33" s="1"/>
  <c r="AK126" i="33"/>
  <c r="AA126" i="33"/>
  <c r="CR126" i="33" s="1"/>
  <c r="Z126" i="33"/>
  <c r="CQ126" i="33" s="1"/>
  <c r="Y126" i="33"/>
  <c r="CP126" i="33" s="1"/>
  <c r="X126" i="33"/>
  <c r="CO126" i="33" s="1"/>
  <c r="W126" i="33"/>
  <c r="CN126" i="33" s="1"/>
  <c r="V126" i="33"/>
  <c r="CM126" i="33" s="1"/>
  <c r="U126" i="33"/>
  <c r="CL126" i="33" s="1"/>
  <c r="T126" i="33"/>
  <c r="R126" i="33"/>
  <c r="L126" i="33"/>
  <c r="BR125" i="33"/>
  <c r="DT125" i="33" s="1"/>
  <c r="BP125" i="33"/>
  <c r="DR125" i="33" s="1"/>
  <c r="BO125" i="33"/>
  <c r="DQ125" i="33" s="1"/>
  <c r="BN125" i="33"/>
  <c r="DP125" i="33" s="1"/>
  <c r="BK125" i="33"/>
  <c r="BQ125" i="33" s="1"/>
  <c r="DS125" i="33" s="1"/>
  <c r="BG125" i="33"/>
  <c r="AX125" i="33"/>
  <c r="AV125" i="33"/>
  <c r="DE125" i="33" s="1"/>
  <c r="AU125" i="33"/>
  <c r="DD125" i="33" s="1"/>
  <c r="AT125" i="33"/>
  <c r="AS125" i="33"/>
  <c r="DB125" i="33" s="1"/>
  <c r="AP125" i="33"/>
  <c r="AR125" i="33" s="1"/>
  <c r="AK125" i="33"/>
  <c r="AA125" i="33"/>
  <c r="CR125" i="33" s="1"/>
  <c r="Y125" i="33"/>
  <c r="CP125" i="33" s="1"/>
  <c r="X125" i="33"/>
  <c r="CO125" i="33" s="1"/>
  <c r="W125" i="33"/>
  <c r="CN125" i="33" s="1"/>
  <c r="V125" i="33"/>
  <c r="CM125" i="33" s="1"/>
  <c r="U125" i="33"/>
  <c r="CL125" i="33" s="1"/>
  <c r="R125" i="33"/>
  <c r="Z125" i="33" s="1"/>
  <c r="CQ125" i="33" s="1"/>
  <c r="L125" i="33"/>
  <c r="DT124" i="33"/>
  <c r="DP124" i="33"/>
  <c r="BR124" i="33"/>
  <c r="BQ124" i="33"/>
  <c r="DS124" i="33" s="1"/>
  <c r="BP124" i="33"/>
  <c r="DR124" i="33" s="1"/>
  <c r="BO124" i="33"/>
  <c r="BS124" i="33" s="1"/>
  <c r="BN124" i="33"/>
  <c r="BM124" i="33"/>
  <c r="BK124" i="33"/>
  <c r="BG124" i="33"/>
  <c r="AX124" i="33"/>
  <c r="DG124" i="33" s="1"/>
  <c r="AV124" i="33"/>
  <c r="DE124" i="33" s="1"/>
  <c r="AU124" i="33"/>
  <c r="DD124" i="33" s="1"/>
  <c r="AT124" i="33"/>
  <c r="DC124" i="33" s="1"/>
  <c r="AS124" i="33"/>
  <c r="DB124" i="33" s="1"/>
  <c r="AP124" i="33"/>
  <c r="AW124" i="33" s="1"/>
  <c r="AK124" i="33"/>
  <c r="AA124" i="33"/>
  <c r="CR124" i="33" s="1"/>
  <c r="Z124" i="33"/>
  <c r="CQ124" i="33" s="1"/>
  <c r="Y124" i="33"/>
  <c r="CP124" i="33" s="1"/>
  <c r="X124" i="33"/>
  <c r="CO124" i="33" s="1"/>
  <c r="W124" i="33"/>
  <c r="CN124" i="33" s="1"/>
  <c r="V124" i="33"/>
  <c r="AB124" i="33" s="1"/>
  <c r="U124" i="33"/>
  <c r="CL124" i="33" s="1"/>
  <c r="R124" i="33"/>
  <c r="T124" i="33" s="1"/>
  <c r="L124" i="33"/>
  <c r="DQ123" i="33"/>
  <c r="BR123" i="33"/>
  <c r="DT123" i="33" s="1"/>
  <c r="BP123" i="33"/>
  <c r="DR123" i="33" s="1"/>
  <c r="BO123" i="33"/>
  <c r="BS123" i="33" s="1"/>
  <c r="BN123" i="33"/>
  <c r="DP123" i="33" s="1"/>
  <c r="BK123" i="33"/>
  <c r="BQ123" i="33" s="1"/>
  <c r="DS123" i="33" s="1"/>
  <c r="BG123" i="33"/>
  <c r="AX123" i="33"/>
  <c r="DG123" i="33" s="1"/>
  <c r="AV123" i="33"/>
  <c r="DE123" i="33" s="1"/>
  <c r="AU123" i="33"/>
  <c r="DD123" i="33" s="1"/>
  <c r="AT123" i="33"/>
  <c r="DC123" i="33" s="1"/>
  <c r="AS123" i="33"/>
  <c r="DB123" i="33" s="1"/>
  <c r="AR123" i="33"/>
  <c r="AP123" i="33"/>
  <c r="AW123" i="33" s="1"/>
  <c r="AK123" i="33"/>
  <c r="AA123" i="33"/>
  <c r="CR123" i="33" s="1"/>
  <c r="Y123" i="33"/>
  <c r="CP123" i="33" s="1"/>
  <c r="X123" i="33"/>
  <c r="CO123" i="33" s="1"/>
  <c r="W123" i="33"/>
  <c r="CN123" i="33" s="1"/>
  <c r="V123" i="33"/>
  <c r="U123" i="33"/>
  <c r="CL123" i="33" s="1"/>
  <c r="R123" i="33"/>
  <c r="T123" i="33" s="1"/>
  <c r="L123" i="33"/>
  <c r="DR122" i="33"/>
  <c r="BR122" i="33"/>
  <c r="DT122" i="33" s="1"/>
  <c r="BP122" i="33"/>
  <c r="BO122" i="33"/>
  <c r="BN122" i="33"/>
  <c r="DP122" i="33" s="1"/>
  <c r="BK122" i="33"/>
  <c r="BQ122" i="33" s="1"/>
  <c r="DS122" i="33" s="1"/>
  <c r="BG122" i="33"/>
  <c r="AX122" i="33"/>
  <c r="DG122" i="33" s="1"/>
  <c r="AW122" i="33"/>
  <c r="DF122" i="33" s="1"/>
  <c r="AV122" i="33"/>
  <c r="DE122" i="33" s="1"/>
  <c r="AU122" i="33"/>
  <c r="DD122" i="33" s="1"/>
  <c r="AT122" i="33"/>
  <c r="AY122" i="33" s="1"/>
  <c r="AS122" i="33"/>
  <c r="DB122" i="33" s="1"/>
  <c r="AP122" i="33"/>
  <c r="AR122" i="33" s="1"/>
  <c r="AK122" i="33"/>
  <c r="AA122" i="33"/>
  <c r="CR122" i="33" s="1"/>
  <c r="Y122" i="33"/>
  <c r="CP122" i="33" s="1"/>
  <c r="X122" i="33"/>
  <c r="CO122" i="33" s="1"/>
  <c r="W122" i="33"/>
  <c r="CN122" i="33" s="1"/>
  <c r="V122" i="33"/>
  <c r="CM122" i="33" s="1"/>
  <c r="U122" i="33"/>
  <c r="CL122" i="33" s="1"/>
  <c r="T122" i="33"/>
  <c r="R122" i="33"/>
  <c r="Z122" i="33" s="1"/>
  <c r="CQ122" i="33" s="1"/>
  <c r="L122" i="33"/>
  <c r="BR121" i="33"/>
  <c r="DT121" i="33" s="1"/>
  <c r="BP121" i="33"/>
  <c r="DR121" i="33" s="1"/>
  <c r="BO121" i="33"/>
  <c r="DQ121" i="33" s="1"/>
  <c r="BN121" i="33"/>
  <c r="DP121" i="33" s="1"/>
  <c r="BK121" i="33"/>
  <c r="BQ121" i="33" s="1"/>
  <c r="DS121" i="33" s="1"/>
  <c r="BG121" i="33"/>
  <c r="AX121" i="33"/>
  <c r="AV121" i="33"/>
  <c r="DE121" i="33" s="1"/>
  <c r="AU121" i="33"/>
  <c r="DD121" i="33" s="1"/>
  <c r="AT121" i="33"/>
  <c r="AS121" i="33"/>
  <c r="DB121" i="33" s="1"/>
  <c r="AP121" i="33"/>
  <c r="AR121" i="33" s="1"/>
  <c r="AK121" i="33"/>
  <c r="AA121" i="33"/>
  <c r="CR121" i="33" s="1"/>
  <c r="Y121" i="33"/>
  <c r="CP121" i="33" s="1"/>
  <c r="X121" i="33"/>
  <c r="CO121" i="33" s="1"/>
  <c r="W121" i="33"/>
  <c r="CN121" i="33" s="1"/>
  <c r="V121" i="33"/>
  <c r="CM121" i="33" s="1"/>
  <c r="U121" i="33"/>
  <c r="CL121" i="33" s="1"/>
  <c r="T121" i="33"/>
  <c r="R121" i="33"/>
  <c r="Z121" i="33" s="1"/>
  <c r="CQ121" i="33" s="1"/>
  <c r="L121" i="33"/>
  <c r="DT120" i="33"/>
  <c r="DP120" i="33"/>
  <c r="BR120" i="33"/>
  <c r="BQ120" i="33"/>
  <c r="DS120" i="33" s="1"/>
  <c r="BP120" i="33"/>
  <c r="DR120" i="33" s="1"/>
  <c r="BO120" i="33"/>
  <c r="BS120" i="33" s="1"/>
  <c r="BN120" i="33"/>
  <c r="BM120" i="33"/>
  <c r="BK120" i="33"/>
  <c r="BG120" i="33"/>
  <c r="AX120" i="33"/>
  <c r="DG120" i="33" s="1"/>
  <c r="AV120" i="33"/>
  <c r="DE120" i="33" s="1"/>
  <c r="AU120" i="33"/>
  <c r="DD120" i="33" s="1"/>
  <c r="AT120" i="33"/>
  <c r="DC120" i="33" s="1"/>
  <c r="AS120" i="33"/>
  <c r="DB120" i="33" s="1"/>
  <c r="AP120" i="33"/>
  <c r="AW120" i="33" s="1"/>
  <c r="AK120" i="33"/>
  <c r="AA120" i="33"/>
  <c r="CR120" i="33" s="1"/>
  <c r="Z120" i="33"/>
  <c r="CQ120" i="33" s="1"/>
  <c r="Y120" i="33"/>
  <c r="CP120" i="33" s="1"/>
  <c r="X120" i="33"/>
  <c r="CO120" i="33" s="1"/>
  <c r="W120" i="33"/>
  <c r="CN120" i="33" s="1"/>
  <c r="V120" i="33"/>
  <c r="AB120" i="33" s="1"/>
  <c r="U120" i="33"/>
  <c r="CL120" i="33" s="1"/>
  <c r="R120" i="33"/>
  <c r="T120" i="33" s="1"/>
  <c r="L120" i="33"/>
  <c r="DQ119" i="33"/>
  <c r="BR119" i="33"/>
  <c r="BR116" i="33" s="1"/>
  <c r="DT116" i="33" s="1"/>
  <c r="BP119" i="33"/>
  <c r="DR119" i="33" s="1"/>
  <c r="BO119" i="33"/>
  <c r="BN119" i="33"/>
  <c r="BN116" i="33" s="1"/>
  <c r="DP116" i="33" s="1"/>
  <c r="BK119" i="33"/>
  <c r="BQ119" i="33" s="1"/>
  <c r="DS119" i="33" s="1"/>
  <c r="BG119" i="33"/>
  <c r="AX119" i="33"/>
  <c r="DG119" i="33" s="1"/>
  <c r="AV119" i="33"/>
  <c r="AU119" i="33"/>
  <c r="DD119" i="33" s="1"/>
  <c r="AT119" i="33"/>
  <c r="DC119" i="33" s="1"/>
  <c r="AS119" i="33"/>
  <c r="DB119" i="33" s="1"/>
  <c r="AR119" i="33"/>
  <c r="AP119" i="33"/>
  <c r="AW119" i="33" s="1"/>
  <c r="AK119" i="33"/>
  <c r="AA119" i="33"/>
  <c r="CR119" i="33" s="1"/>
  <c r="Y119" i="33"/>
  <c r="CP119" i="33" s="1"/>
  <c r="X119" i="33"/>
  <c r="CO119" i="33" s="1"/>
  <c r="W119" i="33"/>
  <c r="CN119" i="33" s="1"/>
  <c r="V119" i="33"/>
  <c r="U119" i="33"/>
  <c r="CL119" i="33" s="1"/>
  <c r="R119" i="33"/>
  <c r="T119" i="33" s="1"/>
  <c r="L119" i="33"/>
  <c r="DR118" i="33"/>
  <c r="BR118" i="33"/>
  <c r="DT118" i="33" s="1"/>
  <c r="BP118" i="33"/>
  <c r="BO118" i="33"/>
  <c r="BO116" i="33" s="1"/>
  <c r="BN118" i="33"/>
  <c r="DP118" i="33" s="1"/>
  <c r="BK118" i="33"/>
  <c r="BQ118" i="33" s="1"/>
  <c r="DS118" i="33" s="1"/>
  <c r="BG118" i="33"/>
  <c r="AX118" i="33"/>
  <c r="DG118" i="33" s="1"/>
  <c r="AW118" i="33"/>
  <c r="DF118" i="33" s="1"/>
  <c r="AV118" i="33"/>
  <c r="DE118" i="33" s="1"/>
  <c r="AU118" i="33"/>
  <c r="DD118" i="33" s="1"/>
  <c r="AT118" i="33"/>
  <c r="AY118" i="33" s="1"/>
  <c r="AS118" i="33"/>
  <c r="AS116" i="33" s="1"/>
  <c r="DB116" i="33" s="1"/>
  <c r="AP118" i="33"/>
  <c r="AR118" i="33" s="1"/>
  <c r="AK118" i="33"/>
  <c r="AA118" i="33"/>
  <c r="CR118" i="33" s="1"/>
  <c r="Z118" i="33"/>
  <c r="CQ118" i="33" s="1"/>
  <c r="Y118" i="33"/>
  <c r="CP118" i="33" s="1"/>
  <c r="X118" i="33"/>
  <c r="X116" i="33" s="1"/>
  <c r="CO116" i="33" s="1"/>
  <c r="W118" i="33"/>
  <c r="CN118" i="33" s="1"/>
  <c r="V118" i="33"/>
  <c r="CM118" i="33" s="1"/>
  <c r="U118" i="33"/>
  <c r="CL118" i="33" s="1"/>
  <c r="T118" i="33"/>
  <c r="R118" i="33"/>
  <c r="L118" i="33"/>
  <c r="BR117" i="33"/>
  <c r="DT117" i="33" s="1"/>
  <c r="BP117" i="33"/>
  <c r="DR117" i="33" s="1"/>
  <c r="BO117" i="33"/>
  <c r="DQ117" i="33" s="1"/>
  <c r="BN117" i="33"/>
  <c r="DP117" i="33" s="1"/>
  <c r="BK117" i="33"/>
  <c r="BK116" i="33" s="1"/>
  <c r="BG117" i="33"/>
  <c r="AX117" i="33"/>
  <c r="AV117" i="33"/>
  <c r="DE117" i="33" s="1"/>
  <c r="AU117" i="33"/>
  <c r="DD117" i="33" s="1"/>
  <c r="AT117" i="33"/>
  <c r="AS117" i="33"/>
  <c r="DB117" i="33" s="1"/>
  <c r="AP117" i="33"/>
  <c r="AR117" i="33" s="1"/>
  <c r="AK117" i="33"/>
  <c r="AA117" i="33"/>
  <c r="CR117" i="33" s="1"/>
  <c r="Y117" i="33"/>
  <c r="Y116" i="33" s="1"/>
  <c r="CP116" i="33" s="1"/>
  <c r="X117" i="33"/>
  <c r="CO117" i="33" s="1"/>
  <c r="W117" i="33"/>
  <c r="CN117" i="33" s="1"/>
  <c r="V117" i="33"/>
  <c r="CM117" i="33" s="1"/>
  <c r="U117" i="33"/>
  <c r="U116" i="33" s="1"/>
  <c r="CL116" i="33" s="1"/>
  <c r="R117" i="33"/>
  <c r="Z117" i="33" s="1"/>
  <c r="L117" i="33"/>
  <c r="BL116" i="33"/>
  <c r="BJ116" i="33"/>
  <c r="BI116" i="33"/>
  <c r="BH116" i="33"/>
  <c r="BG116" i="33"/>
  <c r="AU116" i="33"/>
  <c r="DD116" i="33" s="1"/>
  <c r="AQ116" i="33"/>
  <c r="AN116" i="33"/>
  <c r="AM116" i="33"/>
  <c r="AL116" i="33"/>
  <c r="AK116" i="33"/>
  <c r="AA116" i="33"/>
  <c r="CR116" i="33" s="1"/>
  <c r="W116" i="33"/>
  <c r="CN116" i="33" s="1"/>
  <c r="S116" i="33"/>
  <c r="P116" i="33"/>
  <c r="O116" i="33"/>
  <c r="N116" i="33"/>
  <c r="M116" i="33"/>
  <c r="L116" i="33"/>
  <c r="DS115" i="33"/>
  <c r="DG115" i="33"/>
  <c r="DC115" i="33"/>
  <c r="CP115" i="33"/>
  <c r="CL115" i="33"/>
  <c r="BR115" i="33"/>
  <c r="DT115" i="33" s="1"/>
  <c r="BQ115" i="33"/>
  <c r="BP115" i="33"/>
  <c r="DR115" i="33" s="1"/>
  <c r="BO115" i="33"/>
  <c r="DQ115" i="33" s="1"/>
  <c r="BN115" i="33"/>
  <c r="DP115" i="33" s="1"/>
  <c r="BM115" i="33"/>
  <c r="BG115" i="33"/>
  <c r="AX115" i="33"/>
  <c r="AZ115" i="33" s="1"/>
  <c r="AW115" i="33"/>
  <c r="DF115" i="33" s="1"/>
  <c r="AV115" i="33"/>
  <c r="DE115" i="33" s="1"/>
  <c r="AU115" i="33"/>
  <c r="DD115" i="33" s="1"/>
  <c r="AT115" i="33"/>
  <c r="AY115" i="33" s="1"/>
  <c r="AS115" i="33"/>
  <c r="DB115" i="33" s="1"/>
  <c r="AR115" i="33"/>
  <c r="AK115" i="33"/>
  <c r="AA115" i="33"/>
  <c r="CR115" i="33" s="1"/>
  <c r="Z115" i="33"/>
  <c r="CQ115" i="33" s="1"/>
  <c r="Y115" i="33"/>
  <c r="X115" i="33"/>
  <c r="CO115" i="33" s="1"/>
  <c r="W115" i="33"/>
  <c r="CN115" i="33" s="1"/>
  <c r="V115" i="33"/>
  <c r="CM115" i="33" s="1"/>
  <c r="U115" i="33"/>
  <c r="T115" i="33"/>
  <c r="L115" i="33"/>
  <c r="DQ114" i="33"/>
  <c r="BR114" i="33"/>
  <c r="DT114" i="33" s="1"/>
  <c r="BP114" i="33"/>
  <c r="DR114" i="33" s="1"/>
  <c r="BO114" i="33"/>
  <c r="BS114" i="33" s="1"/>
  <c r="BN114" i="33"/>
  <c r="DP114" i="33" s="1"/>
  <c r="BK114" i="33"/>
  <c r="BQ114" i="33" s="1"/>
  <c r="DS114" i="33" s="1"/>
  <c r="BG114" i="33"/>
  <c r="AX114" i="33"/>
  <c r="DG114" i="33" s="1"/>
  <c r="AV114" i="33"/>
  <c r="DE114" i="33" s="1"/>
  <c r="AU114" i="33"/>
  <c r="DD114" i="33" s="1"/>
  <c r="AT114" i="33"/>
  <c r="DC114" i="33" s="1"/>
  <c r="AS114" i="33"/>
  <c r="DB114" i="33" s="1"/>
  <c r="AR114" i="33"/>
  <c r="AP114" i="33"/>
  <c r="AW114" i="33" s="1"/>
  <c r="AK114" i="33"/>
  <c r="AA114" i="33"/>
  <c r="CR114" i="33" s="1"/>
  <c r="Y114" i="33"/>
  <c r="CP114" i="33" s="1"/>
  <c r="X114" i="33"/>
  <c r="CO114" i="33" s="1"/>
  <c r="W114" i="33"/>
  <c r="CN114" i="33" s="1"/>
  <c r="V114" i="33"/>
  <c r="U114" i="33"/>
  <c r="CL114" i="33" s="1"/>
  <c r="R114" i="33"/>
  <c r="T114" i="33" s="1"/>
  <c r="L114" i="33"/>
  <c r="DR113" i="33"/>
  <c r="BR113" i="33"/>
  <c r="DT113" i="33" s="1"/>
  <c r="BP113" i="33"/>
  <c r="BO113" i="33"/>
  <c r="BN113" i="33"/>
  <c r="DP113" i="33" s="1"/>
  <c r="BK113" i="33"/>
  <c r="BQ113" i="33" s="1"/>
  <c r="DS113" i="33" s="1"/>
  <c r="BG113" i="33"/>
  <c r="AX113" i="33"/>
  <c r="DG113" i="33" s="1"/>
  <c r="AW113" i="33"/>
  <c r="DF113" i="33" s="1"/>
  <c r="AV113" i="33"/>
  <c r="DE113" i="33" s="1"/>
  <c r="AU113" i="33"/>
  <c r="DD113" i="33" s="1"/>
  <c r="AT113" i="33"/>
  <c r="AY113" i="33" s="1"/>
  <c r="AS113" i="33"/>
  <c r="DB113" i="33" s="1"/>
  <c r="AR113" i="33"/>
  <c r="AP113" i="33"/>
  <c r="AK113" i="33"/>
  <c r="AA113" i="33"/>
  <c r="CR113" i="33" s="1"/>
  <c r="Y113" i="33"/>
  <c r="CP113" i="33" s="1"/>
  <c r="X113" i="33"/>
  <c r="CO113" i="33" s="1"/>
  <c r="W113" i="33"/>
  <c r="CN113" i="33" s="1"/>
  <c r="V113" i="33"/>
  <c r="CM113" i="33" s="1"/>
  <c r="U113" i="33"/>
  <c r="CL113" i="33" s="1"/>
  <c r="T113" i="33"/>
  <c r="R113" i="33"/>
  <c r="Z113" i="33" s="1"/>
  <c r="CQ113" i="33" s="1"/>
  <c r="L113" i="33"/>
  <c r="BR112" i="33"/>
  <c r="DT112" i="33" s="1"/>
  <c r="BP112" i="33"/>
  <c r="DR112" i="33" s="1"/>
  <c r="BO112" i="33"/>
  <c r="DQ112" i="33" s="1"/>
  <c r="BN112" i="33"/>
  <c r="DP112" i="33" s="1"/>
  <c r="BK112" i="33"/>
  <c r="BQ112" i="33" s="1"/>
  <c r="DS112" i="33" s="1"/>
  <c r="BG112" i="33"/>
  <c r="AX112" i="33"/>
  <c r="AV112" i="33"/>
  <c r="DE112" i="33" s="1"/>
  <c r="AU112" i="33"/>
  <c r="DD112" i="33" s="1"/>
  <c r="AT112" i="33"/>
  <c r="AS112" i="33"/>
  <c r="DB112" i="33" s="1"/>
  <c r="AP112" i="33"/>
  <c r="AR112" i="33" s="1"/>
  <c r="AK112" i="33"/>
  <c r="AA112" i="33"/>
  <c r="CR112" i="33" s="1"/>
  <c r="Y112" i="33"/>
  <c r="CP112" i="33" s="1"/>
  <c r="X112" i="33"/>
  <c r="CO112" i="33" s="1"/>
  <c r="W112" i="33"/>
  <c r="CN112" i="33" s="1"/>
  <c r="V112" i="33"/>
  <c r="CM112" i="33" s="1"/>
  <c r="U112" i="33"/>
  <c r="CL112" i="33" s="1"/>
  <c r="T112" i="33"/>
  <c r="R112" i="33"/>
  <c r="Z112" i="33" s="1"/>
  <c r="CQ112" i="33" s="1"/>
  <c r="L112" i="33"/>
  <c r="DT111" i="33"/>
  <c r="DP111" i="33"/>
  <c r="BR111" i="33"/>
  <c r="BQ111" i="33"/>
  <c r="DS111" i="33" s="1"/>
  <c r="BP111" i="33"/>
  <c r="DR111" i="33" s="1"/>
  <c r="BO111" i="33"/>
  <c r="BS111" i="33" s="1"/>
  <c r="BN111" i="33"/>
  <c r="BM111" i="33"/>
  <c r="BK111" i="33"/>
  <c r="BG111" i="33"/>
  <c r="AX111" i="33"/>
  <c r="AZ111" i="33" s="1"/>
  <c r="AV111" i="33"/>
  <c r="DE111" i="33" s="1"/>
  <c r="AU111" i="33"/>
  <c r="DD111" i="33" s="1"/>
  <c r="AT111" i="33"/>
  <c r="DC111" i="33" s="1"/>
  <c r="AS111" i="33"/>
  <c r="DB111" i="33" s="1"/>
  <c r="AP111" i="33"/>
  <c r="AW111" i="33" s="1"/>
  <c r="DF111" i="33" s="1"/>
  <c r="AK111" i="33"/>
  <c r="AA111" i="33"/>
  <c r="CR111" i="33" s="1"/>
  <c r="Z111" i="33"/>
  <c r="CQ111" i="33" s="1"/>
  <c r="Y111" i="33"/>
  <c r="CP111" i="33" s="1"/>
  <c r="X111" i="33"/>
  <c r="CO111" i="33" s="1"/>
  <c r="W111" i="33"/>
  <c r="CN111" i="33" s="1"/>
  <c r="V111" i="33"/>
  <c r="AB111" i="33" s="1"/>
  <c r="U111" i="33"/>
  <c r="CL111" i="33" s="1"/>
  <c r="T111" i="33"/>
  <c r="R111" i="33"/>
  <c r="L111" i="33"/>
  <c r="DQ110" i="33"/>
  <c r="BR110" i="33"/>
  <c r="DT110" i="33" s="1"/>
  <c r="BP110" i="33"/>
  <c r="DR110" i="33" s="1"/>
  <c r="BO110" i="33"/>
  <c r="BS110" i="33" s="1"/>
  <c r="BN110" i="33"/>
  <c r="DP110" i="33" s="1"/>
  <c r="BM110" i="33"/>
  <c r="BK110" i="33"/>
  <c r="BQ110" i="33" s="1"/>
  <c r="DS110" i="33" s="1"/>
  <c r="BG110" i="33"/>
  <c r="AX110" i="33"/>
  <c r="DG110" i="33" s="1"/>
  <c r="AV110" i="33"/>
  <c r="DE110" i="33" s="1"/>
  <c r="AU110" i="33"/>
  <c r="DD110" i="33" s="1"/>
  <c r="AT110" i="33"/>
  <c r="DC110" i="33" s="1"/>
  <c r="AS110" i="33"/>
  <c r="DB110" i="33" s="1"/>
  <c r="AR110" i="33"/>
  <c r="AP110" i="33"/>
  <c r="AW110" i="33" s="1"/>
  <c r="AK110" i="33"/>
  <c r="AA110" i="33"/>
  <c r="CR110" i="33" s="1"/>
  <c r="Y110" i="33"/>
  <c r="CP110" i="33" s="1"/>
  <c r="X110" i="33"/>
  <c r="CO110" i="33" s="1"/>
  <c r="W110" i="33"/>
  <c r="CN110" i="33" s="1"/>
  <c r="V110" i="33"/>
  <c r="U110" i="33"/>
  <c r="CL110" i="33" s="1"/>
  <c r="R110" i="33"/>
  <c r="T110" i="33" s="1"/>
  <c r="L110" i="33"/>
  <c r="DR109" i="33"/>
  <c r="BR109" i="33"/>
  <c r="DT109" i="33" s="1"/>
  <c r="BP109" i="33"/>
  <c r="BO109" i="33"/>
  <c r="BS109" i="33" s="1"/>
  <c r="BN109" i="33"/>
  <c r="DP109" i="33" s="1"/>
  <c r="BK109" i="33"/>
  <c r="BQ109" i="33" s="1"/>
  <c r="DS109" i="33" s="1"/>
  <c r="BG109" i="33"/>
  <c r="AX109" i="33"/>
  <c r="DG109" i="33" s="1"/>
  <c r="AW109" i="33"/>
  <c r="DF109" i="33" s="1"/>
  <c r="AV109" i="33"/>
  <c r="DE109" i="33" s="1"/>
  <c r="AU109" i="33"/>
  <c r="DD109" i="33" s="1"/>
  <c r="AT109" i="33"/>
  <c r="AY109" i="33" s="1"/>
  <c r="AS109" i="33"/>
  <c r="DB109" i="33" s="1"/>
  <c r="AR109" i="33"/>
  <c r="AP109" i="33"/>
  <c r="AK109" i="33"/>
  <c r="AA109" i="33"/>
  <c r="CR109" i="33" s="1"/>
  <c r="Y109" i="33"/>
  <c r="CP109" i="33" s="1"/>
  <c r="X109" i="33"/>
  <c r="CO109" i="33" s="1"/>
  <c r="W109" i="33"/>
  <c r="CN109" i="33" s="1"/>
  <c r="V109" i="33"/>
  <c r="CM109" i="33" s="1"/>
  <c r="U109" i="33"/>
  <c r="CL109" i="33" s="1"/>
  <c r="T109" i="33"/>
  <c r="R109" i="33"/>
  <c r="Z109" i="33" s="1"/>
  <c r="CQ109" i="33" s="1"/>
  <c r="L109" i="33"/>
  <c r="BR108" i="33"/>
  <c r="DT108" i="33" s="1"/>
  <c r="BP108" i="33"/>
  <c r="DR108" i="33" s="1"/>
  <c r="BO108" i="33"/>
  <c r="DQ108" i="33" s="1"/>
  <c r="BN108" i="33"/>
  <c r="DP108" i="33" s="1"/>
  <c r="BK108" i="33"/>
  <c r="BQ108" i="33" s="1"/>
  <c r="DS108" i="33" s="1"/>
  <c r="BG108" i="33"/>
  <c r="AX108" i="33"/>
  <c r="AV108" i="33"/>
  <c r="DE108" i="33" s="1"/>
  <c r="AU108" i="33"/>
  <c r="DD108" i="33" s="1"/>
  <c r="AT108" i="33"/>
  <c r="AS108" i="33"/>
  <c r="DB108" i="33" s="1"/>
  <c r="AP108" i="33"/>
  <c r="AR108" i="33" s="1"/>
  <c r="AK108" i="33"/>
  <c r="AA108" i="33"/>
  <c r="CR108" i="33" s="1"/>
  <c r="Y108" i="33"/>
  <c r="CP108" i="33" s="1"/>
  <c r="X108" i="33"/>
  <c r="CO108" i="33" s="1"/>
  <c r="W108" i="33"/>
  <c r="CN108" i="33" s="1"/>
  <c r="V108" i="33"/>
  <c r="CM108" i="33" s="1"/>
  <c r="U108" i="33"/>
  <c r="CL108" i="33" s="1"/>
  <c r="R108" i="33"/>
  <c r="Z108" i="33" s="1"/>
  <c r="CQ108" i="33" s="1"/>
  <c r="L108" i="33"/>
  <c r="DT107" i="33"/>
  <c r="DP107" i="33"/>
  <c r="BR107" i="33"/>
  <c r="BQ107" i="33"/>
  <c r="DS107" i="33" s="1"/>
  <c r="BP107" i="33"/>
  <c r="DR107" i="33" s="1"/>
  <c r="BO107" i="33"/>
  <c r="BS107" i="33" s="1"/>
  <c r="BN107" i="33"/>
  <c r="BM107" i="33"/>
  <c r="BK107" i="33"/>
  <c r="BG107" i="33"/>
  <c r="AX107" i="33"/>
  <c r="AV107" i="33"/>
  <c r="DE107" i="33" s="1"/>
  <c r="AU107" i="33"/>
  <c r="DD107" i="33" s="1"/>
  <c r="AT107" i="33"/>
  <c r="DC107" i="33" s="1"/>
  <c r="AS107" i="33"/>
  <c r="DB107" i="33" s="1"/>
  <c r="AP107" i="33"/>
  <c r="AW107" i="33" s="1"/>
  <c r="DF107" i="33" s="1"/>
  <c r="AK107" i="33"/>
  <c r="AA107" i="33"/>
  <c r="CR107" i="33" s="1"/>
  <c r="Z107" i="33"/>
  <c r="CQ107" i="33" s="1"/>
  <c r="Y107" i="33"/>
  <c r="CP107" i="33" s="1"/>
  <c r="X107" i="33"/>
  <c r="CO107" i="33" s="1"/>
  <c r="W107" i="33"/>
  <c r="CN107" i="33" s="1"/>
  <c r="V107" i="33"/>
  <c r="AB107" i="33" s="1"/>
  <c r="U107" i="33"/>
  <c r="CL107" i="33" s="1"/>
  <c r="T107" i="33"/>
  <c r="R107" i="33"/>
  <c r="L107" i="33"/>
  <c r="DQ106" i="33"/>
  <c r="BR106" i="33"/>
  <c r="DT106" i="33" s="1"/>
  <c r="BP106" i="33"/>
  <c r="DR106" i="33" s="1"/>
  <c r="BO106" i="33"/>
  <c r="BN106" i="33"/>
  <c r="DP106" i="33" s="1"/>
  <c r="BK106" i="33"/>
  <c r="BQ106" i="33" s="1"/>
  <c r="DS106" i="33" s="1"/>
  <c r="BG106" i="33"/>
  <c r="AX106" i="33"/>
  <c r="DG106" i="33" s="1"/>
  <c r="AV106" i="33"/>
  <c r="DE106" i="33" s="1"/>
  <c r="AU106" i="33"/>
  <c r="DD106" i="33" s="1"/>
  <c r="AT106" i="33"/>
  <c r="DC106" i="33" s="1"/>
  <c r="AS106" i="33"/>
  <c r="DB106" i="33" s="1"/>
  <c r="AR106" i="33"/>
  <c r="AP106" i="33"/>
  <c r="AW106" i="33" s="1"/>
  <c r="AK106" i="33"/>
  <c r="AA106" i="33"/>
  <c r="CR106" i="33" s="1"/>
  <c r="Y106" i="33"/>
  <c r="CP106" i="33" s="1"/>
  <c r="X106" i="33"/>
  <c r="CO106" i="33" s="1"/>
  <c r="W106" i="33"/>
  <c r="CN106" i="33" s="1"/>
  <c r="V106" i="33"/>
  <c r="U106" i="33"/>
  <c r="CL106" i="33" s="1"/>
  <c r="R106" i="33"/>
  <c r="T106" i="33" s="1"/>
  <c r="L106" i="33"/>
  <c r="DR105" i="33"/>
  <c r="BR105" i="33"/>
  <c r="DT105" i="33" s="1"/>
  <c r="BP105" i="33"/>
  <c r="BO105" i="33"/>
  <c r="BS105" i="33" s="1"/>
  <c r="BN105" i="33"/>
  <c r="DP105" i="33" s="1"/>
  <c r="BM105" i="33"/>
  <c r="BK105" i="33"/>
  <c r="BQ105" i="33" s="1"/>
  <c r="DS105" i="33" s="1"/>
  <c r="BG105" i="33"/>
  <c r="AX105" i="33"/>
  <c r="DG105" i="33" s="1"/>
  <c r="AW105" i="33"/>
  <c r="DF105" i="33" s="1"/>
  <c r="AV105" i="33"/>
  <c r="DE105" i="33" s="1"/>
  <c r="AU105" i="33"/>
  <c r="DD105" i="33" s="1"/>
  <c r="AT105" i="33"/>
  <c r="DC105" i="33" s="1"/>
  <c r="AS105" i="33"/>
  <c r="DB105" i="33" s="1"/>
  <c r="AP105" i="33"/>
  <c r="AR105" i="33" s="1"/>
  <c r="AK105" i="33"/>
  <c r="AA105" i="33"/>
  <c r="CR105" i="33" s="1"/>
  <c r="Y105" i="33"/>
  <c r="CP105" i="33" s="1"/>
  <c r="X105" i="33"/>
  <c r="CO105" i="33" s="1"/>
  <c r="W105" i="33"/>
  <c r="CN105" i="33" s="1"/>
  <c r="V105" i="33"/>
  <c r="CM105" i="33" s="1"/>
  <c r="U105" i="33"/>
  <c r="CL105" i="33" s="1"/>
  <c r="T105" i="33"/>
  <c r="R105" i="33"/>
  <c r="Z105" i="33" s="1"/>
  <c r="CQ105" i="33" s="1"/>
  <c r="L105" i="33"/>
  <c r="BR104" i="33"/>
  <c r="DT104" i="33" s="1"/>
  <c r="BP104" i="33"/>
  <c r="DR104" i="33" s="1"/>
  <c r="BO104" i="33"/>
  <c r="DQ104" i="33" s="1"/>
  <c r="BN104" i="33"/>
  <c r="DP104" i="33" s="1"/>
  <c r="BK104" i="33"/>
  <c r="BQ104" i="33" s="1"/>
  <c r="DS104" i="33" s="1"/>
  <c r="BG104" i="33"/>
  <c r="AX104" i="33"/>
  <c r="AZ104" i="33" s="1"/>
  <c r="AV104" i="33"/>
  <c r="DE104" i="33" s="1"/>
  <c r="AU104" i="33"/>
  <c r="DD104" i="33" s="1"/>
  <c r="AT104" i="33"/>
  <c r="AY104" i="33" s="1"/>
  <c r="AS104" i="33"/>
  <c r="DB104" i="33" s="1"/>
  <c r="AR104" i="33"/>
  <c r="AP104" i="33"/>
  <c r="AW104" i="33" s="1"/>
  <c r="DF104" i="33" s="1"/>
  <c r="AK104" i="33"/>
  <c r="AA104" i="33"/>
  <c r="CR104" i="33" s="1"/>
  <c r="Y104" i="33"/>
  <c r="CP104" i="33" s="1"/>
  <c r="X104" i="33"/>
  <c r="CO104" i="33" s="1"/>
  <c r="W104" i="33"/>
  <c r="CN104" i="33" s="1"/>
  <c r="V104" i="33"/>
  <c r="CM104" i="33" s="1"/>
  <c r="U104" i="33"/>
  <c r="CL104" i="33" s="1"/>
  <c r="T104" i="33"/>
  <c r="R104" i="33"/>
  <c r="Z104" i="33" s="1"/>
  <c r="L104" i="33"/>
  <c r="DT103" i="33"/>
  <c r="DP103" i="33"/>
  <c r="BR103" i="33"/>
  <c r="BQ103" i="33"/>
  <c r="DS103" i="33" s="1"/>
  <c r="BP103" i="33"/>
  <c r="DR103" i="33" s="1"/>
  <c r="BO103" i="33"/>
  <c r="BS103" i="33" s="1"/>
  <c r="BN103" i="33"/>
  <c r="BM103" i="33"/>
  <c r="BK103" i="33"/>
  <c r="BG103" i="33"/>
  <c r="AX103" i="33"/>
  <c r="AV103" i="33"/>
  <c r="DE103" i="33" s="1"/>
  <c r="AU103" i="33"/>
  <c r="DD103" i="33" s="1"/>
  <c r="AT103" i="33"/>
  <c r="DC103" i="33" s="1"/>
  <c r="AS103" i="33"/>
  <c r="DB103" i="33" s="1"/>
  <c r="AP103" i="33"/>
  <c r="AW103" i="33" s="1"/>
  <c r="DF103" i="33" s="1"/>
  <c r="AK103" i="33"/>
  <c r="AA103" i="33"/>
  <c r="CR103" i="33" s="1"/>
  <c r="Z103" i="33"/>
  <c r="CQ103" i="33" s="1"/>
  <c r="Y103" i="33"/>
  <c r="CP103" i="33" s="1"/>
  <c r="X103" i="33"/>
  <c r="CO103" i="33" s="1"/>
  <c r="W103" i="33"/>
  <c r="CN103" i="33" s="1"/>
  <c r="V103" i="33"/>
  <c r="AB103" i="33" s="1"/>
  <c r="U103" i="33"/>
  <c r="CL103" i="33" s="1"/>
  <c r="T103" i="33"/>
  <c r="L103" i="33"/>
  <c r="DT102" i="33"/>
  <c r="DP102" i="33"/>
  <c r="BR102" i="33"/>
  <c r="BQ102" i="33"/>
  <c r="DS102" i="33" s="1"/>
  <c r="BP102" i="33"/>
  <c r="DR102" i="33" s="1"/>
  <c r="BO102" i="33"/>
  <c r="BS102" i="33" s="1"/>
  <c r="BN102" i="33"/>
  <c r="BM102" i="33"/>
  <c r="BK102" i="33"/>
  <c r="BG102" i="33"/>
  <c r="AX102" i="33"/>
  <c r="AV102" i="33"/>
  <c r="DE102" i="33" s="1"/>
  <c r="AU102" i="33"/>
  <c r="DD102" i="33" s="1"/>
  <c r="AT102" i="33"/>
  <c r="DC102" i="33" s="1"/>
  <c r="AS102" i="33"/>
  <c r="DB102" i="33" s="1"/>
  <c r="AP102" i="33"/>
  <c r="AW102" i="33" s="1"/>
  <c r="DF102" i="33" s="1"/>
  <c r="AK102" i="33"/>
  <c r="AA102" i="33"/>
  <c r="CR102" i="33" s="1"/>
  <c r="Z102" i="33"/>
  <c r="CQ102" i="33" s="1"/>
  <c r="Y102" i="33"/>
  <c r="CP102" i="33" s="1"/>
  <c r="X102" i="33"/>
  <c r="CO102" i="33" s="1"/>
  <c r="W102" i="33"/>
  <c r="CN102" i="33" s="1"/>
  <c r="V102" i="33"/>
  <c r="AB102" i="33" s="1"/>
  <c r="U102" i="33"/>
  <c r="CL102" i="33" s="1"/>
  <c r="T102" i="33"/>
  <c r="L102" i="33"/>
  <c r="DT101" i="33"/>
  <c r="DP101" i="33"/>
  <c r="BR101" i="33"/>
  <c r="BQ101" i="33"/>
  <c r="DS101" i="33" s="1"/>
  <c r="BP101" i="33"/>
  <c r="DR101" i="33" s="1"/>
  <c r="BO101" i="33"/>
  <c r="BS101" i="33" s="1"/>
  <c r="BN101" i="33"/>
  <c r="BM101" i="33"/>
  <c r="BK101" i="33"/>
  <c r="BG101" i="33"/>
  <c r="AX101" i="33"/>
  <c r="AV101" i="33"/>
  <c r="DE101" i="33" s="1"/>
  <c r="AU101" i="33"/>
  <c r="DD101" i="33" s="1"/>
  <c r="AT101" i="33"/>
  <c r="DC101" i="33" s="1"/>
  <c r="AS101" i="33"/>
  <c r="DB101" i="33" s="1"/>
  <c r="AP101" i="33"/>
  <c r="AW101" i="33" s="1"/>
  <c r="DF101" i="33" s="1"/>
  <c r="AK101" i="33"/>
  <c r="AA101" i="33"/>
  <c r="CR101" i="33" s="1"/>
  <c r="Z101" i="33"/>
  <c r="CQ101" i="33" s="1"/>
  <c r="Y101" i="33"/>
  <c r="CP101" i="33" s="1"/>
  <c r="X101" i="33"/>
  <c r="CO101" i="33" s="1"/>
  <c r="W101" i="33"/>
  <c r="CN101" i="33" s="1"/>
  <c r="V101" i="33"/>
  <c r="AB101" i="33" s="1"/>
  <c r="U101" i="33"/>
  <c r="CL101" i="33" s="1"/>
  <c r="T101" i="33"/>
  <c r="L101" i="33"/>
  <c r="DT100" i="33"/>
  <c r="DP100" i="33"/>
  <c r="BR100" i="33"/>
  <c r="BQ100" i="33"/>
  <c r="DS100" i="33" s="1"/>
  <c r="BP100" i="33"/>
  <c r="DR100" i="33" s="1"/>
  <c r="BO100" i="33"/>
  <c r="BS100" i="33" s="1"/>
  <c r="BN100" i="33"/>
  <c r="BM100" i="33"/>
  <c r="BK100" i="33"/>
  <c r="BG100" i="33"/>
  <c r="AX100" i="33"/>
  <c r="AV100" i="33"/>
  <c r="DE100" i="33" s="1"/>
  <c r="AU100" i="33"/>
  <c r="DD100" i="33" s="1"/>
  <c r="AT100" i="33"/>
  <c r="DC100" i="33" s="1"/>
  <c r="AS100" i="33"/>
  <c r="DB100" i="33" s="1"/>
  <c r="AP100" i="33"/>
  <c r="AW100" i="33" s="1"/>
  <c r="DF100" i="33" s="1"/>
  <c r="AK100" i="33"/>
  <c r="AA100" i="33"/>
  <c r="CR100" i="33" s="1"/>
  <c r="Z100" i="33"/>
  <c r="CQ100" i="33" s="1"/>
  <c r="Y100" i="33"/>
  <c r="CP100" i="33" s="1"/>
  <c r="X100" i="33"/>
  <c r="CO100" i="33" s="1"/>
  <c r="W100" i="33"/>
  <c r="CN100" i="33" s="1"/>
  <c r="V100" i="33"/>
  <c r="AB100" i="33" s="1"/>
  <c r="U100" i="33"/>
  <c r="CL100" i="33" s="1"/>
  <c r="T100" i="33"/>
  <c r="L100" i="33"/>
  <c r="DT99" i="33"/>
  <c r="DP99" i="33"/>
  <c r="BR99" i="33"/>
  <c r="BQ99" i="33"/>
  <c r="DS99" i="33" s="1"/>
  <c r="BP99" i="33"/>
  <c r="DR99" i="33" s="1"/>
  <c r="BO99" i="33"/>
  <c r="BS99" i="33" s="1"/>
  <c r="BN99" i="33"/>
  <c r="BM99" i="33"/>
  <c r="BK99" i="33"/>
  <c r="BG99" i="33"/>
  <c r="AX99" i="33"/>
  <c r="AV99" i="33"/>
  <c r="DE99" i="33" s="1"/>
  <c r="AU99" i="33"/>
  <c r="DD99" i="33" s="1"/>
  <c r="AT99" i="33"/>
  <c r="DC99" i="33" s="1"/>
  <c r="AS99" i="33"/>
  <c r="DB99" i="33" s="1"/>
  <c r="AP99" i="33"/>
  <c r="AW99" i="33" s="1"/>
  <c r="DF99" i="33" s="1"/>
  <c r="AK99" i="33"/>
  <c r="AA99" i="33"/>
  <c r="CR99" i="33" s="1"/>
  <c r="Z99" i="33"/>
  <c r="CQ99" i="33" s="1"/>
  <c r="Y99" i="33"/>
  <c r="CP99" i="33" s="1"/>
  <c r="X99" i="33"/>
  <c r="CO99" i="33" s="1"/>
  <c r="W99" i="33"/>
  <c r="CN99" i="33" s="1"/>
  <c r="V99" i="33"/>
  <c r="AB99" i="33" s="1"/>
  <c r="U99" i="33"/>
  <c r="CL99" i="33" s="1"/>
  <c r="T99" i="33"/>
  <c r="L99" i="33"/>
  <c r="BR98" i="33"/>
  <c r="DT98" i="33" s="1"/>
  <c r="BP98" i="33"/>
  <c r="DR98" i="33" s="1"/>
  <c r="BO98" i="33"/>
  <c r="BN98" i="33"/>
  <c r="DP98" i="33" s="1"/>
  <c r="BK98" i="33"/>
  <c r="BQ98" i="33" s="1"/>
  <c r="DS98" i="33" s="1"/>
  <c r="BG98" i="33"/>
  <c r="AX98" i="33"/>
  <c r="AV98" i="33"/>
  <c r="DE98" i="33" s="1"/>
  <c r="AU98" i="33"/>
  <c r="DD98" i="33" s="1"/>
  <c r="AT98" i="33"/>
  <c r="AY98" i="33" s="1"/>
  <c r="AS98" i="33"/>
  <c r="DB98" i="33" s="1"/>
  <c r="AR98" i="33"/>
  <c r="AP98" i="33"/>
  <c r="AW98" i="33" s="1"/>
  <c r="DF98" i="33" s="1"/>
  <c r="AK98" i="33"/>
  <c r="AA98" i="33"/>
  <c r="CR98" i="33" s="1"/>
  <c r="Z98" i="33"/>
  <c r="CQ98" i="33" s="1"/>
  <c r="Y98" i="33"/>
  <c r="CP98" i="33" s="1"/>
  <c r="X98" i="33"/>
  <c r="CO98" i="33" s="1"/>
  <c r="W98" i="33"/>
  <c r="CN98" i="33" s="1"/>
  <c r="V98" i="33"/>
  <c r="AB98" i="33" s="1"/>
  <c r="U98" i="33"/>
  <c r="CL98" i="33" s="1"/>
  <c r="T98" i="33"/>
  <c r="L98" i="33"/>
  <c r="BR97" i="33"/>
  <c r="DT97" i="33" s="1"/>
  <c r="BP97" i="33"/>
  <c r="DR97" i="33" s="1"/>
  <c r="BO97" i="33"/>
  <c r="BS97" i="33" s="1"/>
  <c r="BN97" i="33"/>
  <c r="DP97" i="33" s="1"/>
  <c r="BK97" i="33"/>
  <c r="BQ97" i="33" s="1"/>
  <c r="DS97" i="33" s="1"/>
  <c r="BG97" i="33"/>
  <c r="AX97" i="33"/>
  <c r="AZ97" i="33" s="1"/>
  <c r="AV97" i="33"/>
  <c r="DE97" i="33" s="1"/>
  <c r="AU97" i="33"/>
  <c r="DD97" i="33" s="1"/>
  <c r="AT97" i="33"/>
  <c r="AY97" i="33" s="1"/>
  <c r="AS97" i="33"/>
  <c r="DB97" i="33" s="1"/>
  <c r="AP97" i="33"/>
  <c r="AW97" i="33" s="1"/>
  <c r="DF97" i="33" s="1"/>
  <c r="AK97" i="33"/>
  <c r="AA97" i="33"/>
  <c r="CR97" i="33" s="1"/>
  <c r="Z97" i="33"/>
  <c r="CQ97" i="33" s="1"/>
  <c r="Y97" i="33"/>
  <c r="CP97" i="33" s="1"/>
  <c r="X97" i="33"/>
  <c r="CO97" i="33" s="1"/>
  <c r="W97" i="33"/>
  <c r="AB97" i="33" s="1"/>
  <c r="V97" i="33"/>
  <c r="CM97" i="33" s="1"/>
  <c r="U97" i="33"/>
  <c r="CL97" i="33" s="1"/>
  <c r="T97" i="33"/>
  <c r="L97" i="33"/>
  <c r="BR96" i="33"/>
  <c r="DT96" i="33" s="1"/>
  <c r="BP96" i="33"/>
  <c r="DR96" i="33" s="1"/>
  <c r="BO96" i="33"/>
  <c r="BS96" i="33" s="1"/>
  <c r="BN96" i="33"/>
  <c r="DP96" i="33" s="1"/>
  <c r="BM96" i="33"/>
  <c r="BK96" i="33"/>
  <c r="BQ96" i="33" s="1"/>
  <c r="BG96" i="33"/>
  <c r="AX96" i="33"/>
  <c r="DG96" i="33" s="1"/>
  <c r="AV96" i="33"/>
  <c r="DE96" i="33" s="1"/>
  <c r="AU96" i="33"/>
  <c r="DD96" i="33" s="1"/>
  <c r="AT96" i="33"/>
  <c r="AS96" i="33"/>
  <c r="DB96" i="33" s="1"/>
  <c r="AP96" i="33"/>
  <c r="AR96" i="33" s="1"/>
  <c r="AK96" i="33"/>
  <c r="AA96" i="33"/>
  <c r="CR96" i="33" s="1"/>
  <c r="Z96" i="33"/>
  <c r="CQ96" i="33" s="1"/>
  <c r="Y96" i="33"/>
  <c r="CP96" i="33" s="1"/>
  <c r="X96" i="33"/>
  <c r="CO96" i="33" s="1"/>
  <c r="W96" i="33"/>
  <c r="CN96" i="33" s="1"/>
  <c r="V96" i="33"/>
  <c r="CM96" i="33" s="1"/>
  <c r="U96" i="33"/>
  <c r="CL96" i="33" s="1"/>
  <c r="T96" i="33"/>
  <c r="L96" i="33"/>
  <c r="BR95" i="33"/>
  <c r="DT95" i="33" s="1"/>
  <c r="BP95" i="33"/>
  <c r="DR95" i="33" s="1"/>
  <c r="BO95" i="33"/>
  <c r="DQ95" i="33" s="1"/>
  <c r="BN95" i="33"/>
  <c r="DP95" i="33" s="1"/>
  <c r="BL95" i="33"/>
  <c r="BK95" i="33"/>
  <c r="BJ95" i="33"/>
  <c r="BI95" i="33"/>
  <c r="BM95" i="33" s="1"/>
  <c r="BH95" i="33"/>
  <c r="BG95" i="33"/>
  <c r="AX95" i="33"/>
  <c r="AV95" i="33"/>
  <c r="DE95" i="33" s="1"/>
  <c r="AU95" i="33"/>
  <c r="DD95" i="33" s="1"/>
  <c r="AT95" i="33"/>
  <c r="AS95" i="33"/>
  <c r="DB95" i="33" s="1"/>
  <c r="AQ95" i="33"/>
  <c r="AP95" i="33"/>
  <c r="AO95" i="33"/>
  <c r="AN95" i="33"/>
  <c r="AM95" i="33"/>
  <c r="AR95" i="33" s="1"/>
  <c r="AL95" i="33"/>
  <c r="AK95" i="33"/>
  <c r="AA95" i="33"/>
  <c r="CR95" i="33" s="1"/>
  <c r="Y95" i="33"/>
  <c r="CP95" i="33" s="1"/>
  <c r="X95" i="33"/>
  <c r="CO95" i="33" s="1"/>
  <c r="W95" i="33"/>
  <c r="CN95" i="33" s="1"/>
  <c r="V95" i="33"/>
  <c r="U95" i="33"/>
  <c r="CL95" i="33" s="1"/>
  <c r="S95" i="33"/>
  <c r="R95" i="33"/>
  <c r="Q95" i="33"/>
  <c r="P95" i="33"/>
  <c r="O95" i="33"/>
  <c r="N95" i="33"/>
  <c r="T95" i="33" s="1"/>
  <c r="M95" i="33"/>
  <c r="L95" i="33"/>
  <c r="BR94" i="33"/>
  <c r="DT94" i="33" s="1"/>
  <c r="BQ94" i="33"/>
  <c r="DS94" i="33" s="1"/>
  <c r="BP94" i="33"/>
  <c r="DR94" i="33" s="1"/>
  <c r="BO94" i="33"/>
  <c r="DQ94" i="33" s="1"/>
  <c r="BN94" i="33"/>
  <c r="DP94" i="33" s="1"/>
  <c r="BM94" i="33"/>
  <c r="BG94" i="33"/>
  <c r="AX94" i="33"/>
  <c r="DG94" i="33" s="1"/>
  <c r="AW94" i="33"/>
  <c r="DF94" i="33" s="1"/>
  <c r="AV94" i="33"/>
  <c r="DE94" i="33" s="1"/>
  <c r="AU94" i="33"/>
  <c r="DD94" i="33" s="1"/>
  <c r="AT94" i="33"/>
  <c r="AY94" i="33" s="1"/>
  <c r="AS94" i="33"/>
  <c r="DB94" i="33" s="1"/>
  <c r="AR94" i="33"/>
  <c r="AK94" i="33"/>
  <c r="AA94" i="33"/>
  <c r="CR94" i="33" s="1"/>
  <c r="Z94" i="33"/>
  <c r="CQ94" i="33" s="1"/>
  <c r="Y94" i="33"/>
  <c r="CP94" i="33" s="1"/>
  <c r="X94" i="33"/>
  <c r="CO94" i="33" s="1"/>
  <c r="W94" i="33"/>
  <c r="CN94" i="33" s="1"/>
  <c r="V94" i="33"/>
  <c r="CM94" i="33" s="1"/>
  <c r="U94" i="33"/>
  <c r="CL94" i="33" s="1"/>
  <c r="T94" i="33"/>
  <c r="L94" i="33"/>
  <c r="BR93" i="33"/>
  <c r="DT93" i="33" s="1"/>
  <c r="BQ93" i="33"/>
  <c r="DS93" i="33" s="1"/>
  <c r="BP93" i="33"/>
  <c r="DR93" i="33" s="1"/>
  <c r="BO93" i="33"/>
  <c r="BS93" i="33" s="1"/>
  <c r="BN93" i="33"/>
  <c r="DP93" i="33" s="1"/>
  <c r="BM93" i="33"/>
  <c r="BG93" i="33"/>
  <c r="AX93" i="33"/>
  <c r="DG93" i="33" s="1"/>
  <c r="AW93" i="33"/>
  <c r="DF93" i="33" s="1"/>
  <c r="AV93" i="33"/>
  <c r="DE93" i="33" s="1"/>
  <c r="AU93" i="33"/>
  <c r="DD93" i="33" s="1"/>
  <c r="AT93" i="33"/>
  <c r="DC93" i="33" s="1"/>
  <c r="AS93" i="33"/>
  <c r="DB93" i="33" s="1"/>
  <c r="AR93" i="33"/>
  <c r="AK93" i="33"/>
  <c r="AA93" i="33"/>
  <c r="CR93" i="33" s="1"/>
  <c r="Z93" i="33"/>
  <c r="CQ93" i="33" s="1"/>
  <c r="Y93" i="33"/>
  <c r="CP93" i="33" s="1"/>
  <c r="X93" i="33"/>
  <c r="CO93" i="33" s="1"/>
  <c r="W93" i="33"/>
  <c r="CN93" i="33" s="1"/>
  <c r="V93" i="33"/>
  <c r="CM93" i="33" s="1"/>
  <c r="U93" i="33"/>
  <c r="CL93" i="33" s="1"/>
  <c r="T93" i="33"/>
  <c r="L93" i="33"/>
  <c r="BR92" i="33"/>
  <c r="DT92" i="33" s="1"/>
  <c r="BQ92" i="33"/>
  <c r="DS92" i="33" s="1"/>
  <c r="BP92" i="33"/>
  <c r="DR92" i="33" s="1"/>
  <c r="BO92" i="33"/>
  <c r="DQ92" i="33" s="1"/>
  <c r="BN92" i="33"/>
  <c r="DP92" i="33" s="1"/>
  <c r="BM92" i="33"/>
  <c r="BG92" i="33"/>
  <c r="AX92" i="33"/>
  <c r="DG92" i="33" s="1"/>
  <c r="AW92" i="33"/>
  <c r="DF92" i="33" s="1"/>
  <c r="AV92" i="33"/>
  <c r="DE92" i="33" s="1"/>
  <c r="AU92" i="33"/>
  <c r="DD92" i="33" s="1"/>
  <c r="AT92" i="33"/>
  <c r="AY92" i="33" s="1"/>
  <c r="AS92" i="33"/>
  <c r="DB92" i="33" s="1"/>
  <c r="AR92" i="33"/>
  <c r="AK92" i="33"/>
  <c r="AA92" i="33"/>
  <c r="CR92" i="33" s="1"/>
  <c r="Z92" i="33"/>
  <c r="CQ92" i="33" s="1"/>
  <c r="Y92" i="33"/>
  <c r="CP92" i="33" s="1"/>
  <c r="X92" i="33"/>
  <c r="CO92" i="33" s="1"/>
  <c r="W92" i="33"/>
  <c r="CN92" i="33" s="1"/>
  <c r="V92" i="33"/>
  <c r="CM92" i="33" s="1"/>
  <c r="U92" i="33"/>
  <c r="CL92" i="33" s="1"/>
  <c r="T92" i="33"/>
  <c r="L92" i="33"/>
  <c r="BR91" i="33"/>
  <c r="DT91" i="33" s="1"/>
  <c r="BQ91" i="33"/>
  <c r="DS91" i="33" s="1"/>
  <c r="BP91" i="33"/>
  <c r="DR91" i="33" s="1"/>
  <c r="BO91" i="33"/>
  <c r="BS91" i="33" s="1"/>
  <c r="BN91" i="33"/>
  <c r="DP91" i="33" s="1"/>
  <c r="BM91" i="33"/>
  <c r="BG91" i="33"/>
  <c r="AX91" i="33"/>
  <c r="DG91" i="33" s="1"/>
  <c r="AW91" i="33"/>
  <c r="DF91" i="33" s="1"/>
  <c r="AV91" i="33"/>
  <c r="DE91" i="33" s="1"/>
  <c r="AU91" i="33"/>
  <c r="AY91" i="33" s="1"/>
  <c r="AT91" i="33"/>
  <c r="DC91" i="33" s="1"/>
  <c r="AS91" i="33"/>
  <c r="DB91" i="33" s="1"/>
  <c r="AR91" i="33"/>
  <c r="AK91" i="33"/>
  <c r="AA91" i="33"/>
  <c r="CR91" i="33" s="1"/>
  <c r="Z91" i="33"/>
  <c r="CQ91" i="33" s="1"/>
  <c r="Y91" i="33"/>
  <c r="CP91" i="33" s="1"/>
  <c r="X91" i="33"/>
  <c r="CO91" i="33" s="1"/>
  <c r="W91" i="33"/>
  <c r="CN91" i="33" s="1"/>
  <c r="V91" i="33"/>
  <c r="CM91" i="33" s="1"/>
  <c r="U91" i="33"/>
  <c r="CL91" i="33" s="1"/>
  <c r="T91" i="33"/>
  <c r="L91" i="33"/>
  <c r="DT90" i="33"/>
  <c r="DP90" i="33"/>
  <c r="DD90" i="33"/>
  <c r="BR90" i="33"/>
  <c r="BQ90" i="33"/>
  <c r="DS90" i="33" s="1"/>
  <c r="BP90" i="33"/>
  <c r="DR90" i="33" s="1"/>
  <c r="BO90" i="33"/>
  <c r="DQ90" i="33" s="1"/>
  <c r="BN90" i="33"/>
  <c r="BM90" i="33"/>
  <c r="BG90" i="33"/>
  <c r="AX90" i="33"/>
  <c r="DG90" i="33" s="1"/>
  <c r="AW90" i="33"/>
  <c r="DF90" i="33" s="1"/>
  <c r="AV90" i="33"/>
  <c r="DE90" i="33" s="1"/>
  <c r="AU90" i="33"/>
  <c r="AT90" i="33"/>
  <c r="AY90" i="33" s="1"/>
  <c r="AS90" i="33"/>
  <c r="DB90" i="33" s="1"/>
  <c r="AR90" i="33"/>
  <c r="AK90" i="33"/>
  <c r="AA90" i="33"/>
  <c r="CR90" i="33" s="1"/>
  <c r="Z90" i="33"/>
  <c r="CQ90" i="33" s="1"/>
  <c r="Y90" i="33"/>
  <c r="CP90" i="33" s="1"/>
  <c r="X90" i="33"/>
  <c r="CO90" i="33" s="1"/>
  <c r="W90" i="33"/>
  <c r="CN90" i="33" s="1"/>
  <c r="V90" i="33"/>
  <c r="CM90" i="33" s="1"/>
  <c r="U90" i="33"/>
  <c r="CL90" i="33" s="1"/>
  <c r="T90" i="33"/>
  <c r="L90" i="33"/>
  <c r="DR89" i="33"/>
  <c r="DF89" i="33"/>
  <c r="DB89" i="33"/>
  <c r="CR89" i="33"/>
  <c r="CN89" i="33"/>
  <c r="BR89" i="33"/>
  <c r="DT89" i="33" s="1"/>
  <c r="BQ89" i="33"/>
  <c r="DS89" i="33" s="1"/>
  <c r="BP89" i="33"/>
  <c r="BO89" i="33"/>
  <c r="BS89" i="33" s="1"/>
  <c r="BN89" i="33"/>
  <c r="DP89" i="33" s="1"/>
  <c r="BM89" i="33"/>
  <c r="BG89" i="33"/>
  <c r="AZ89" i="33"/>
  <c r="AX89" i="33"/>
  <c r="DG89" i="33" s="1"/>
  <c r="AW89" i="33"/>
  <c r="AV89" i="33"/>
  <c r="DE89" i="33" s="1"/>
  <c r="AU89" i="33"/>
  <c r="AY89" i="33" s="1"/>
  <c r="AT89" i="33"/>
  <c r="DC89" i="33" s="1"/>
  <c r="AS89" i="33"/>
  <c r="AR89" i="33"/>
  <c r="AK89" i="33"/>
  <c r="AA89" i="33"/>
  <c r="Z89" i="33"/>
  <c r="CQ89" i="33" s="1"/>
  <c r="Y89" i="33"/>
  <c r="CP89" i="33" s="1"/>
  <c r="X89" i="33"/>
  <c r="CO89" i="33" s="1"/>
  <c r="W89" i="33"/>
  <c r="V89" i="33"/>
  <c r="CM89" i="33" s="1"/>
  <c r="U89" i="33"/>
  <c r="CL89" i="33" s="1"/>
  <c r="T89" i="33"/>
  <c r="L89" i="33"/>
  <c r="DT88" i="33"/>
  <c r="DP88" i="33"/>
  <c r="DD88" i="33"/>
  <c r="CQ88" i="33"/>
  <c r="CP88" i="33"/>
  <c r="CM88" i="33"/>
  <c r="CL88" i="33"/>
  <c r="BR88" i="33"/>
  <c r="BQ88" i="33"/>
  <c r="DS88" i="33" s="1"/>
  <c r="BP88" i="33"/>
  <c r="DR88" i="33" s="1"/>
  <c r="BO88" i="33"/>
  <c r="DQ88" i="33" s="1"/>
  <c r="BN88" i="33"/>
  <c r="BM88" i="33"/>
  <c r="BG88" i="33"/>
  <c r="AX88" i="33"/>
  <c r="DG88" i="33" s="1"/>
  <c r="AW88" i="33"/>
  <c r="DF88" i="33" s="1"/>
  <c r="AV88" i="33"/>
  <c r="DE88" i="33" s="1"/>
  <c r="AU88" i="33"/>
  <c r="AT88" i="33"/>
  <c r="AY88" i="33" s="1"/>
  <c r="AS88" i="33"/>
  <c r="DB88" i="33" s="1"/>
  <c r="AR88" i="33"/>
  <c r="AK88" i="33"/>
  <c r="AA88" i="33"/>
  <c r="CR88" i="33" s="1"/>
  <c r="Z88" i="33"/>
  <c r="Y88" i="33"/>
  <c r="X88" i="33"/>
  <c r="CO88" i="33" s="1"/>
  <c r="W88" i="33"/>
  <c r="CN88" i="33" s="1"/>
  <c r="V88" i="33"/>
  <c r="U88" i="33"/>
  <c r="T88" i="33"/>
  <c r="L88" i="33"/>
  <c r="DR87" i="33"/>
  <c r="DF87" i="33"/>
  <c r="DB87" i="33"/>
  <c r="CR87" i="33"/>
  <c r="CO87" i="33"/>
  <c r="CN87" i="33"/>
  <c r="BR87" i="33"/>
  <c r="DT87" i="33" s="1"/>
  <c r="BQ87" i="33"/>
  <c r="DS87" i="33" s="1"/>
  <c r="BP87" i="33"/>
  <c r="BO87" i="33"/>
  <c r="BS87" i="33" s="1"/>
  <c r="BN87" i="33"/>
  <c r="DP87" i="33" s="1"/>
  <c r="BM87" i="33"/>
  <c r="BG87" i="33"/>
  <c r="AZ87" i="33"/>
  <c r="AX87" i="33"/>
  <c r="DG87" i="33" s="1"/>
  <c r="AW87" i="33"/>
  <c r="AV87" i="33"/>
  <c r="DE87" i="33" s="1"/>
  <c r="AU87" i="33"/>
  <c r="AY87" i="33" s="1"/>
  <c r="AT87" i="33"/>
  <c r="DC87" i="33" s="1"/>
  <c r="AS87" i="33"/>
  <c r="AR87" i="33"/>
  <c r="AK87" i="33"/>
  <c r="AA87" i="33"/>
  <c r="Z87" i="33"/>
  <c r="CQ87" i="33" s="1"/>
  <c r="Y87" i="33"/>
  <c r="CP87" i="33" s="1"/>
  <c r="X87" i="33"/>
  <c r="W87" i="33"/>
  <c r="V87" i="33"/>
  <c r="CM87" i="33" s="1"/>
  <c r="U87" i="33"/>
  <c r="CL87" i="33" s="1"/>
  <c r="T87" i="33"/>
  <c r="L87" i="33"/>
  <c r="DT86" i="33"/>
  <c r="DP86" i="33"/>
  <c r="DD86" i="33"/>
  <c r="CQ86" i="33"/>
  <c r="CP86" i="33"/>
  <c r="CM86" i="33"/>
  <c r="CL86" i="33"/>
  <c r="BR86" i="33"/>
  <c r="BQ86" i="33"/>
  <c r="DS86" i="33" s="1"/>
  <c r="BP86" i="33"/>
  <c r="DR86" i="33" s="1"/>
  <c r="BO86" i="33"/>
  <c r="DQ86" i="33" s="1"/>
  <c r="BN86" i="33"/>
  <c r="BM86" i="33"/>
  <c r="BG86" i="33"/>
  <c r="AX86" i="33"/>
  <c r="DG86" i="33" s="1"/>
  <c r="AW86" i="33"/>
  <c r="DF86" i="33" s="1"/>
  <c r="AV86" i="33"/>
  <c r="DE86" i="33" s="1"/>
  <c r="AU86" i="33"/>
  <c r="AT86" i="33"/>
  <c r="AY86" i="33" s="1"/>
  <c r="AS86" i="33"/>
  <c r="DB86" i="33" s="1"/>
  <c r="AR86" i="33"/>
  <c r="AK86" i="33"/>
  <c r="AA86" i="33"/>
  <c r="CR86" i="33" s="1"/>
  <c r="Z86" i="33"/>
  <c r="Y86" i="33"/>
  <c r="X86" i="33"/>
  <c r="CO86" i="33" s="1"/>
  <c r="W86" i="33"/>
  <c r="CN86" i="33" s="1"/>
  <c r="V86" i="33"/>
  <c r="U86" i="33"/>
  <c r="T86" i="33"/>
  <c r="L86" i="33"/>
  <c r="DR85" i="33"/>
  <c r="DF85" i="33"/>
  <c r="DB85" i="33"/>
  <c r="CR85" i="33"/>
  <c r="CO85" i="33"/>
  <c r="CN85" i="33"/>
  <c r="BR85" i="33"/>
  <c r="DT85" i="33" s="1"/>
  <c r="BQ85" i="33"/>
  <c r="DS85" i="33" s="1"/>
  <c r="BP85" i="33"/>
  <c r="BO85" i="33"/>
  <c r="BS85" i="33" s="1"/>
  <c r="BN85" i="33"/>
  <c r="DP85" i="33" s="1"/>
  <c r="BM85" i="33"/>
  <c r="BG85" i="33"/>
  <c r="AZ85" i="33"/>
  <c r="AX85" i="33"/>
  <c r="DG85" i="33" s="1"/>
  <c r="AW85" i="33"/>
  <c r="AV85" i="33"/>
  <c r="DE85" i="33" s="1"/>
  <c r="AU85" i="33"/>
  <c r="AY85" i="33" s="1"/>
  <c r="AT85" i="33"/>
  <c r="DC85" i="33" s="1"/>
  <c r="AS85" i="33"/>
  <c r="AR85" i="33"/>
  <c r="AK85" i="33"/>
  <c r="AA85" i="33"/>
  <c r="Z85" i="33"/>
  <c r="CQ85" i="33" s="1"/>
  <c r="Y85" i="33"/>
  <c r="CP85" i="33" s="1"/>
  <c r="X85" i="33"/>
  <c r="W85" i="33"/>
  <c r="V85" i="33"/>
  <c r="CM85" i="33" s="1"/>
  <c r="U85" i="33"/>
  <c r="CL85" i="33" s="1"/>
  <c r="T85" i="33"/>
  <c r="L85" i="33"/>
  <c r="DT84" i="33"/>
  <c r="DP84" i="33"/>
  <c r="DD84" i="33"/>
  <c r="CQ84" i="33"/>
  <c r="CP84" i="33"/>
  <c r="CM84" i="33"/>
  <c r="CL84" i="33"/>
  <c r="BR84" i="33"/>
  <c r="BQ84" i="33"/>
  <c r="DS84" i="33" s="1"/>
  <c r="BP84" i="33"/>
  <c r="DR84" i="33" s="1"/>
  <c r="BO84" i="33"/>
  <c r="DQ84" i="33" s="1"/>
  <c r="BN84" i="33"/>
  <c r="BM84" i="33"/>
  <c r="BG84" i="33"/>
  <c r="AX84" i="33"/>
  <c r="DG84" i="33" s="1"/>
  <c r="AW84" i="33"/>
  <c r="DF84" i="33" s="1"/>
  <c r="AV84" i="33"/>
  <c r="DE84" i="33" s="1"/>
  <c r="AU84" i="33"/>
  <c r="AT84" i="33"/>
  <c r="AY84" i="33" s="1"/>
  <c r="AS84" i="33"/>
  <c r="DB84" i="33" s="1"/>
  <c r="AR84" i="33"/>
  <c r="AK84" i="33"/>
  <c r="AA84" i="33"/>
  <c r="CR84" i="33" s="1"/>
  <c r="Z84" i="33"/>
  <c r="Y84" i="33"/>
  <c r="X84" i="33"/>
  <c r="AB84" i="33" s="1"/>
  <c r="W84" i="33"/>
  <c r="CN84" i="33" s="1"/>
  <c r="V84" i="33"/>
  <c r="U84" i="33"/>
  <c r="T84" i="33"/>
  <c r="L84" i="33"/>
  <c r="DR83" i="33"/>
  <c r="DF83" i="33"/>
  <c r="DB83" i="33"/>
  <c r="CR83" i="33"/>
  <c r="CO83" i="33"/>
  <c r="CN83" i="33"/>
  <c r="BR83" i="33"/>
  <c r="DT83" i="33" s="1"/>
  <c r="BQ83" i="33"/>
  <c r="DS83" i="33" s="1"/>
  <c r="BP83" i="33"/>
  <c r="BO83" i="33"/>
  <c r="BS83" i="33" s="1"/>
  <c r="BN83" i="33"/>
  <c r="DP83" i="33" s="1"/>
  <c r="BM83" i="33"/>
  <c r="BG83" i="33"/>
  <c r="AZ83" i="33"/>
  <c r="AX83" i="33"/>
  <c r="DG83" i="33" s="1"/>
  <c r="AW83" i="33"/>
  <c r="AV83" i="33"/>
  <c r="DE83" i="33" s="1"/>
  <c r="AU83" i="33"/>
  <c r="AY83" i="33" s="1"/>
  <c r="AT83" i="33"/>
  <c r="DC83" i="33" s="1"/>
  <c r="AS83" i="33"/>
  <c r="AR83" i="33"/>
  <c r="AK83" i="33"/>
  <c r="AA83" i="33"/>
  <c r="Z83" i="33"/>
  <c r="CQ83" i="33" s="1"/>
  <c r="Y83" i="33"/>
  <c r="CP83" i="33" s="1"/>
  <c r="X83" i="33"/>
  <c r="W83" i="33"/>
  <c r="V83" i="33"/>
  <c r="CM83" i="33" s="1"/>
  <c r="U83" i="33"/>
  <c r="CL83" i="33" s="1"/>
  <c r="T83" i="33"/>
  <c r="L83" i="33"/>
  <c r="DT82" i="33"/>
  <c r="DP82" i="33"/>
  <c r="DD82" i="33"/>
  <c r="CQ82" i="33"/>
  <c r="CP82" i="33"/>
  <c r="CM82" i="33"/>
  <c r="CL82" i="33"/>
  <c r="BR82" i="33"/>
  <c r="BQ82" i="33"/>
  <c r="DS82" i="33" s="1"/>
  <c r="BP82" i="33"/>
  <c r="DR82" i="33" s="1"/>
  <c r="BO82" i="33"/>
  <c r="DQ82" i="33" s="1"/>
  <c r="BN82" i="33"/>
  <c r="BM82" i="33"/>
  <c r="BG82" i="33"/>
  <c r="AX82" i="33"/>
  <c r="DG82" i="33" s="1"/>
  <c r="AW82" i="33"/>
  <c r="DF82" i="33" s="1"/>
  <c r="AV82" i="33"/>
  <c r="DE82" i="33" s="1"/>
  <c r="AU82" i="33"/>
  <c r="AT82" i="33"/>
  <c r="AY82" i="33" s="1"/>
  <c r="AS82" i="33"/>
  <c r="DB82" i="33" s="1"/>
  <c r="AR82" i="33"/>
  <c r="AK82" i="33"/>
  <c r="AA82" i="33"/>
  <c r="CR82" i="33" s="1"/>
  <c r="Z82" i="33"/>
  <c r="Y82" i="33"/>
  <c r="X82" i="33"/>
  <c r="AB82" i="33" s="1"/>
  <c r="W82" i="33"/>
  <c r="CN82" i="33" s="1"/>
  <c r="V82" i="33"/>
  <c r="U82" i="33"/>
  <c r="T82" i="33"/>
  <c r="L82" i="33"/>
  <c r="DR81" i="33"/>
  <c r="CO81" i="33"/>
  <c r="BR81" i="33"/>
  <c r="BR643" i="33" s="1"/>
  <c r="BQ81" i="33"/>
  <c r="BP81" i="33"/>
  <c r="BP643" i="33" s="1"/>
  <c r="BO81" i="33"/>
  <c r="BO643" i="33" s="1"/>
  <c r="BN81" i="33"/>
  <c r="DP81" i="33" s="1"/>
  <c r="BM81" i="33"/>
  <c r="BG81" i="33"/>
  <c r="AZ81" i="33"/>
  <c r="AX81" i="33"/>
  <c r="DG81" i="33" s="1"/>
  <c r="AW81" i="33"/>
  <c r="DF81" i="33" s="1"/>
  <c r="AV81" i="33"/>
  <c r="DE81" i="33" s="1"/>
  <c r="AU81" i="33"/>
  <c r="AY81" i="33" s="1"/>
  <c r="AT81" i="33"/>
  <c r="DC81" i="33" s="1"/>
  <c r="AS81" i="33"/>
  <c r="DB81" i="33" s="1"/>
  <c r="AR81" i="33"/>
  <c r="AK81" i="33"/>
  <c r="AA81" i="33"/>
  <c r="CR81" i="33" s="1"/>
  <c r="Z81" i="33"/>
  <c r="CQ81" i="33" s="1"/>
  <c r="Y81" i="33"/>
  <c r="CP81" i="33" s="1"/>
  <c r="X81" i="33"/>
  <c r="W81" i="33"/>
  <c r="CN81" i="33" s="1"/>
  <c r="V81" i="33"/>
  <c r="CM81" i="33" s="1"/>
  <c r="U81" i="33"/>
  <c r="CL81" i="33" s="1"/>
  <c r="T81" i="33"/>
  <c r="L81" i="33"/>
  <c r="DT80" i="33"/>
  <c r="DP80" i="33"/>
  <c r="DG80" i="33"/>
  <c r="DC80" i="33"/>
  <c r="DB80" i="33"/>
  <c r="CO80" i="33"/>
  <c r="CL80" i="33"/>
  <c r="BR80" i="33"/>
  <c r="BQ80" i="33"/>
  <c r="DS80" i="33" s="1"/>
  <c r="BP80" i="33"/>
  <c r="DR80" i="33" s="1"/>
  <c r="BO80" i="33"/>
  <c r="DQ80" i="33" s="1"/>
  <c r="BM80" i="33"/>
  <c r="BG80" i="33"/>
  <c r="AX80" i="33"/>
  <c r="AV80" i="33"/>
  <c r="DE80" i="33" s="1"/>
  <c r="AU80" i="33"/>
  <c r="DD80" i="33" s="1"/>
  <c r="AT80" i="33"/>
  <c r="AR80" i="33"/>
  <c r="AP80" i="33"/>
  <c r="AP643" i="33" s="1"/>
  <c r="AK80" i="33"/>
  <c r="AA643" i="33"/>
  <c r="Y80" i="33"/>
  <c r="Y643" i="33" s="1"/>
  <c r="X80" i="33"/>
  <c r="X643" i="33" s="1"/>
  <c r="W80" i="33"/>
  <c r="V80" i="33"/>
  <c r="V643" i="33" s="1"/>
  <c r="T80" i="33"/>
  <c r="L80" i="33"/>
  <c r="CL79" i="33"/>
  <c r="BR79" i="33"/>
  <c r="DT79" i="33" s="1"/>
  <c r="BP79" i="33"/>
  <c r="DR79" i="33" s="1"/>
  <c r="BO79" i="33"/>
  <c r="DQ79" i="33" s="1"/>
  <c r="BN79" i="33"/>
  <c r="DP79" i="33" s="1"/>
  <c r="BK79" i="33"/>
  <c r="BQ79" i="33" s="1"/>
  <c r="DS79" i="33" s="1"/>
  <c r="BG79" i="33"/>
  <c r="AX79" i="33"/>
  <c r="AZ79" i="33" s="1"/>
  <c r="AW79" i="33"/>
  <c r="DF79" i="33" s="1"/>
  <c r="AV79" i="33"/>
  <c r="DE79" i="33" s="1"/>
  <c r="AU79" i="33"/>
  <c r="DD79" i="33" s="1"/>
  <c r="AT79" i="33"/>
  <c r="AY79" i="33" s="1"/>
  <c r="AS79" i="33"/>
  <c r="DB79" i="33" s="1"/>
  <c r="AP79" i="33"/>
  <c r="AR79" i="33" s="1"/>
  <c r="AK79" i="33"/>
  <c r="AA79" i="33"/>
  <c r="CR79" i="33" s="1"/>
  <c r="Y79" i="33"/>
  <c r="CP79" i="33" s="1"/>
  <c r="X79" i="33"/>
  <c r="CO79" i="33" s="1"/>
  <c r="W79" i="33"/>
  <c r="CN79" i="33" s="1"/>
  <c r="V79" i="33"/>
  <c r="CM79" i="33" s="1"/>
  <c r="T79" i="33"/>
  <c r="R79" i="33"/>
  <c r="Z79" i="33" s="1"/>
  <c r="CQ79" i="33" s="1"/>
  <c r="L79" i="33"/>
  <c r="BR78" i="33"/>
  <c r="DT78" i="33" s="1"/>
  <c r="BP78" i="33"/>
  <c r="DR78" i="33" s="1"/>
  <c r="BO78" i="33"/>
  <c r="DQ78" i="33" s="1"/>
  <c r="BN78" i="33"/>
  <c r="DP78" i="33" s="1"/>
  <c r="BK78" i="33"/>
  <c r="BQ78" i="33" s="1"/>
  <c r="DS78" i="33" s="1"/>
  <c r="BG78" i="33"/>
  <c r="AX78" i="33"/>
  <c r="AZ78" i="33" s="1"/>
  <c r="AW78" i="33"/>
  <c r="DF78" i="33" s="1"/>
  <c r="AV78" i="33"/>
  <c r="DE78" i="33" s="1"/>
  <c r="AU78" i="33"/>
  <c r="DD78" i="33" s="1"/>
  <c r="AT78" i="33"/>
  <c r="AY78" i="33" s="1"/>
  <c r="AS78" i="33"/>
  <c r="DB78" i="33" s="1"/>
  <c r="AP78" i="33"/>
  <c r="AR78" i="33" s="1"/>
  <c r="AK78" i="33"/>
  <c r="AA78" i="33"/>
  <c r="CR78" i="33" s="1"/>
  <c r="Z78" i="33"/>
  <c r="CQ78" i="33" s="1"/>
  <c r="Y78" i="33"/>
  <c r="CP78" i="33" s="1"/>
  <c r="X78" i="33"/>
  <c r="CO78" i="33" s="1"/>
  <c r="W78" i="33"/>
  <c r="CN78" i="33" s="1"/>
  <c r="V78" i="33"/>
  <c r="CM78" i="33" s="1"/>
  <c r="U78" i="33"/>
  <c r="CL78" i="33" s="1"/>
  <c r="T78" i="33"/>
  <c r="R78" i="33"/>
  <c r="L78" i="33"/>
  <c r="DT77" i="33"/>
  <c r="DP77" i="33"/>
  <c r="BR77" i="33"/>
  <c r="BQ77" i="33"/>
  <c r="DS77" i="33" s="1"/>
  <c r="BP77" i="33"/>
  <c r="DR77" i="33" s="1"/>
  <c r="BO77" i="33"/>
  <c r="BS77" i="33" s="1"/>
  <c r="BN77" i="33"/>
  <c r="BM77" i="33"/>
  <c r="BK77" i="33"/>
  <c r="BG77" i="33"/>
  <c r="AX77" i="33"/>
  <c r="AV77" i="33"/>
  <c r="DE77" i="33" s="1"/>
  <c r="AU77" i="33"/>
  <c r="DD77" i="33" s="1"/>
  <c r="AT77" i="33"/>
  <c r="DC77" i="33" s="1"/>
  <c r="AS77" i="33"/>
  <c r="DB77" i="33" s="1"/>
  <c r="AP77" i="33"/>
  <c r="AW77" i="33" s="1"/>
  <c r="DF77" i="33" s="1"/>
  <c r="AK77" i="33"/>
  <c r="AA77" i="33"/>
  <c r="CR77" i="33" s="1"/>
  <c r="Z77" i="33"/>
  <c r="CQ77" i="33" s="1"/>
  <c r="Y77" i="33"/>
  <c r="CP77" i="33" s="1"/>
  <c r="X77" i="33"/>
  <c r="CO77" i="33" s="1"/>
  <c r="W77" i="33"/>
  <c r="CN77" i="33" s="1"/>
  <c r="V77" i="33"/>
  <c r="AB77" i="33" s="1"/>
  <c r="U77" i="33"/>
  <c r="CL77" i="33" s="1"/>
  <c r="R77" i="33"/>
  <c r="T77" i="33" s="1"/>
  <c r="L77" i="33"/>
  <c r="DQ76" i="33"/>
  <c r="BR76" i="33"/>
  <c r="DT76" i="33" s="1"/>
  <c r="BQ76" i="33"/>
  <c r="DS76" i="33" s="1"/>
  <c r="BP76" i="33"/>
  <c r="DR76" i="33" s="1"/>
  <c r="BO76" i="33"/>
  <c r="BS76" i="33" s="1"/>
  <c r="BN76" i="33"/>
  <c r="DP76" i="33" s="1"/>
  <c r="BM76" i="33"/>
  <c r="BK76" i="33"/>
  <c r="BG76" i="33"/>
  <c r="AX76" i="33"/>
  <c r="DG76" i="33" s="1"/>
  <c r="AV76" i="33"/>
  <c r="DE76" i="33" s="1"/>
  <c r="AU76" i="33"/>
  <c r="DD76" i="33" s="1"/>
  <c r="AT76" i="33"/>
  <c r="DC76" i="33" s="1"/>
  <c r="AS76" i="33"/>
  <c r="DB76" i="33" s="1"/>
  <c r="AR76" i="33"/>
  <c r="AP76" i="33"/>
  <c r="AW76" i="33" s="1"/>
  <c r="AK76" i="33"/>
  <c r="AA76" i="33"/>
  <c r="CR76" i="33" s="1"/>
  <c r="Y76" i="33"/>
  <c r="CP76" i="33" s="1"/>
  <c r="X76" i="33"/>
  <c r="CO76" i="33" s="1"/>
  <c r="W76" i="33"/>
  <c r="CN76" i="33" s="1"/>
  <c r="V76" i="33"/>
  <c r="U76" i="33"/>
  <c r="CL76" i="33" s="1"/>
  <c r="R76" i="33"/>
  <c r="T76" i="33" s="1"/>
  <c r="L76" i="33"/>
  <c r="DR75" i="33"/>
  <c r="BR75" i="33"/>
  <c r="DT75" i="33" s="1"/>
  <c r="BP75" i="33"/>
  <c r="BO75" i="33"/>
  <c r="BN75" i="33"/>
  <c r="DP75" i="33" s="1"/>
  <c r="BM75" i="33"/>
  <c r="BK75" i="33"/>
  <c r="BQ75" i="33" s="1"/>
  <c r="BG75" i="33"/>
  <c r="AX75" i="33"/>
  <c r="DG75" i="33" s="1"/>
  <c r="AW75" i="33"/>
  <c r="DF75" i="33" s="1"/>
  <c r="AV75" i="33"/>
  <c r="DE75" i="33" s="1"/>
  <c r="AU75" i="33"/>
  <c r="DD75" i="33" s="1"/>
  <c r="AT75" i="33"/>
  <c r="DC75" i="33" s="1"/>
  <c r="AS75" i="33"/>
  <c r="DB75" i="33" s="1"/>
  <c r="AR75" i="33"/>
  <c r="AP75" i="33"/>
  <c r="AK75" i="33"/>
  <c r="AA75" i="33"/>
  <c r="CR75" i="33" s="1"/>
  <c r="Y75" i="33"/>
  <c r="CP75" i="33" s="1"/>
  <c r="X75" i="33"/>
  <c r="CO75" i="33" s="1"/>
  <c r="W75" i="33"/>
  <c r="CN75" i="33" s="1"/>
  <c r="V75" i="33"/>
  <c r="CM75" i="33" s="1"/>
  <c r="U75" i="33"/>
  <c r="CL75" i="33" s="1"/>
  <c r="T75" i="33"/>
  <c r="R75" i="33"/>
  <c r="Z75" i="33" s="1"/>
  <c r="L75" i="33"/>
  <c r="CP74" i="33"/>
  <c r="CL74" i="33"/>
  <c r="BR74" i="33"/>
  <c r="DT74" i="33" s="1"/>
  <c r="BP74" i="33"/>
  <c r="DR74" i="33" s="1"/>
  <c r="BN74" i="33"/>
  <c r="DP74" i="33" s="1"/>
  <c r="BL74" i="33"/>
  <c r="BK74" i="33"/>
  <c r="BJ74" i="33"/>
  <c r="BI74" i="33"/>
  <c r="BM74" i="33" s="1"/>
  <c r="BH74" i="33"/>
  <c r="BG74" i="33"/>
  <c r="AX74" i="33"/>
  <c r="AV74" i="33"/>
  <c r="DE74" i="33" s="1"/>
  <c r="AU74" i="33"/>
  <c r="DD74" i="33" s="1"/>
  <c r="AT74" i="33"/>
  <c r="AQ74" i="33"/>
  <c r="AP74" i="33"/>
  <c r="AO74" i="33"/>
  <c r="AN74" i="33"/>
  <c r="AR74" i="33" s="1"/>
  <c r="AM74" i="33"/>
  <c r="AL74" i="33"/>
  <c r="AK74" i="33"/>
  <c r="AA74" i="33"/>
  <c r="CR74" i="33" s="1"/>
  <c r="Y74" i="33"/>
  <c r="X74" i="33"/>
  <c r="CO74" i="33" s="1"/>
  <c r="W74" i="33"/>
  <c r="CN74" i="33" s="1"/>
  <c r="V74" i="33"/>
  <c r="U74" i="33"/>
  <c r="S74" i="33"/>
  <c r="R74" i="33"/>
  <c r="Q74" i="33"/>
  <c r="P74" i="33"/>
  <c r="O74" i="33"/>
  <c r="N74" i="33"/>
  <c r="T74" i="33" s="1"/>
  <c r="M74" i="33"/>
  <c r="L74" i="33"/>
  <c r="DS73" i="33"/>
  <c r="BR73" i="33"/>
  <c r="DT73" i="33" s="1"/>
  <c r="BQ73" i="33"/>
  <c r="BP73" i="33"/>
  <c r="DR73" i="33" s="1"/>
  <c r="BO73" i="33"/>
  <c r="DQ73" i="33" s="1"/>
  <c r="BN73" i="33"/>
  <c r="DP73" i="33" s="1"/>
  <c r="BM73" i="33"/>
  <c r="BG73" i="33"/>
  <c r="AX73" i="33"/>
  <c r="DG73" i="33" s="1"/>
  <c r="AW73" i="33"/>
  <c r="DF73" i="33" s="1"/>
  <c r="AV73" i="33"/>
  <c r="DE73" i="33" s="1"/>
  <c r="AU73" i="33"/>
  <c r="AT73" i="33"/>
  <c r="DC73" i="33" s="1"/>
  <c r="AS73" i="33"/>
  <c r="DB73" i="33" s="1"/>
  <c r="AR73" i="33"/>
  <c r="AK73" i="33"/>
  <c r="AA73" i="33"/>
  <c r="CR73" i="33" s="1"/>
  <c r="Z73" i="33"/>
  <c r="CQ73" i="33" s="1"/>
  <c r="Y73" i="33"/>
  <c r="CP73" i="33" s="1"/>
  <c r="X73" i="33"/>
  <c r="CO73" i="33" s="1"/>
  <c r="W73" i="33"/>
  <c r="CN73" i="33" s="1"/>
  <c r="V73" i="33"/>
  <c r="CM73" i="33" s="1"/>
  <c r="U73" i="33"/>
  <c r="CL73" i="33" s="1"/>
  <c r="T73" i="33"/>
  <c r="L73" i="33"/>
  <c r="BR72" i="33"/>
  <c r="DT72" i="33" s="1"/>
  <c r="BQ72" i="33"/>
  <c r="DS72" i="33" s="1"/>
  <c r="BP72" i="33"/>
  <c r="DR72" i="33" s="1"/>
  <c r="BO72" i="33"/>
  <c r="BN72" i="33"/>
  <c r="DP72" i="33" s="1"/>
  <c r="BM72" i="33"/>
  <c r="BG72" i="33"/>
  <c r="AX72" i="33"/>
  <c r="DG72" i="33" s="1"/>
  <c r="AW72" i="33"/>
  <c r="DF72" i="33" s="1"/>
  <c r="AV72" i="33"/>
  <c r="DE72" i="33" s="1"/>
  <c r="AU72" i="33"/>
  <c r="AT72" i="33"/>
  <c r="DC72" i="33" s="1"/>
  <c r="AS72" i="33"/>
  <c r="DB72" i="33" s="1"/>
  <c r="AR72" i="33"/>
  <c r="AK72" i="33"/>
  <c r="AA72" i="33"/>
  <c r="CR72" i="33" s="1"/>
  <c r="Z72" i="33"/>
  <c r="CQ72" i="33" s="1"/>
  <c r="Y72" i="33"/>
  <c r="CP72" i="33" s="1"/>
  <c r="X72" i="33"/>
  <c r="CO72" i="33" s="1"/>
  <c r="W72" i="33"/>
  <c r="CN72" i="33" s="1"/>
  <c r="V72" i="33"/>
  <c r="CM72" i="33" s="1"/>
  <c r="U72" i="33"/>
  <c r="CL72" i="33" s="1"/>
  <c r="T72" i="33"/>
  <c r="L72" i="33"/>
  <c r="BR71" i="33"/>
  <c r="DT71" i="33" s="1"/>
  <c r="BQ71" i="33"/>
  <c r="DS71" i="33" s="1"/>
  <c r="BP71" i="33"/>
  <c r="DR71" i="33" s="1"/>
  <c r="BO71" i="33"/>
  <c r="DQ71" i="33" s="1"/>
  <c r="BN71" i="33"/>
  <c r="DP71" i="33" s="1"/>
  <c r="BM71" i="33"/>
  <c r="BG71" i="33"/>
  <c r="AX71" i="33"/>
  <c r="AW71" i="33"/>
  <c r="DF71" i="33" s="1"/>
  <c r="AV71" i="33"/>
  <c r="DE71" i="33" s="1"/>
  <c r="AU71" i="33"/>
  <c r="DD71" i="33" s="1"/>
  <c r="AT71" i="33"/>
  <c r="AS71" i="33"/>
  <c r="DB71" i="33" s="1"/>
  <c r="AR71" i="33"/>
  <c r="AK71" i="33"/>
  <c r="AA71" i="33"/>
  <c r="CR71" i="33" s="1"/>
  <c r="Z71" i="33"/>
  <c r="CQ71" i="33" s="1"/>
  <c r="Y71" i="33"/>
  <c r="CP71" i="33" s="1"/>
  <c r="X71" i="33"/>
  <c r="CO71" i="33" s="1"/>
  <c r="W71" i="33"/>
  <c r="CN71" i="33" s="1"/>
  <c r="V71" i="33"/>
  <c r="CM71" i="33" s="1"/>
  <c r="U71" i="33"/>
  <c r="CL71" i="33" s="1"/>
  <c r="T71" i="33"/>
  <c r="L71" i="33"/>
  <c r="BR70" i="33"/>
  <c r="DT70" i="33" s="1"/>
  <c r="BQ70" i="33"/>
  <c r="DS70" i="33" s="1"/>
  <c r="BP70" i="33"/>
  <c r="DR70" i="33" s="1"/>
  <c r="BO70" i="33"/>
  <c r="BN70" i="33"/>
  <c r="DP70" i="33" s="1"/>
  <c r="BM70" i="33"/>
  <c r="BG70" i="33"/>
  <c r="AX70" i="33"/>
  <c r="DG70" i="33" s="1"/>
  <c r="AW70" i="33"/>
  <c r="DF70" i="33" s="1"/>
  <c r="AV70" i="33"/>
  <c r="DE70" i="33" s="1"/>
  <c r="AU70" i="33"/>
  <c r="AT70" i="33"/>
  <c r="DC70" i="33" s="1"/>
  <c r="AS70" i="33"/>
  <c r="DB70" i="33" s="1"/>
  <c r="AR70" i="33"/>
  <c r="AK70" i="33"/>
  <c r="AA70" i="33"/>
  <c r="CR70" i="33" s="1"/>
  <c r="Z70" i="33"/>
  <c r="CQ70" i="33" s="1"/>
  <c r="Y70" i="33"/>
  <c r="CP70" i="33" s="1"/>
  <c r="X70" i="33"/>
  <c r="CO70" i="33" s="1"/>
  <c r="W70" i="33"/>
  <c r="CN70" i="33" s="1"/>
  <c r="V70" i="33"/>
  <c r="CM70" i="33" s="1"/>
  <c r="U70" i="33"/>
  <c r="CL70" i="33" s="1"/>
  <c r="T70" i="33"/>
  <c r="L70" i="33"/>
  <c r="BR69" i="33"/>
  <c r="DT69" i="33" s="1"/>
  <c r="BQ69" i="33"/>
  <c r="DS69" i="33" s="1"/>
  <c r="BP69" i="33"/>
  <c r="DR69" i="33" s="1"/>
  <c r="BO69" i="33"/>
  <c r="DQ69" i="33" s="1"/>
  <c r="BN69" i="33"/>
  <c r="DP69" i="33" s="1"/>
  <c r="BM69" i="33"/>
  <c r="BG69" i="33"/>
  <c r="AX69" i="33"/>
  <c r="DG69" i="33" s="1"/>
  <c r="AW69" i="33"/>
  <c r="DF69" i="33" s="1"/>
  <c r="AV69" i="33"/>
  <c r="DE69" i="33" s="1"/>
  <c r="AU69" i="33"/>
  <c r="AT69" i="33"/>
  <c r="DC69" i="33" s="1"/>
  <c r="AS69" i="33"/>
  <c r="DB69" i="33" s="1"/>
  <c r="AR69" i="33"/>
  <c r="AK69" i="33"/>
  <c r="AA69" i="33"/>
  <c r="CR69" i="33" s="1"/>
  <c r="Z69" i="33"/>
  <c r="CQ69" i="33" s="1"/>
  <c r="Y69" i="33"/>
  <c r="CP69" i="33" s="1"/>
  <c r="X69" i="33"/>
  <c r="CO69" i="33" s="1"/>
  <c r="W69" i="33"/>
  <c r="CN69" i="33" s="1"/>
  <c r="V69" i="33"/>
  <c r="CM69" i="33" s="1"/>
  <c r="U69" i="33"/>
  <c r="CL69" i="33" s="1"/>
  <c r="T69" i="33"/>
  <c r="L69" i="33"/>
  <c r="BR68" i="33"/>
  <c r="DT68" i="33" s="1"/>
  <c r="BQ68" i="33"/>
  <c r="DS68" i="33" s="1"/>
  <c r="BP68" i="33"/>
  <c r="DR68" i="33" s="1"/>
  <c r="BO68" i="33"/>
  <c r="BN68" i="33"/>
  <c r="DP68" i="33" s="1"/>
  <c r="BM68" i="33"/>
  <c r="BG68" i="33"/>
  <c r="AX68" i="33"/>
  <c r="DG68" i="33" s="1"/>
  <c r="AW68" i="33"/>
  <c r="DF68" i="33" s="1"/>
  <c r="AV68" i="33"/>
  <c r="DE68" i="33" s="1"/>
  <c r="AU68" i="33"/>
  <c r="DD68" i="33" s="1"/>
  <c r="AT68" i="33"/>
  <c r="DC68" i="33" s="1"/>
  <c r="AS68" i="33"/>
  <c r="DB68" i="33" s="1"/>
  <c r="AR68" i="33"/>
  <c r="AK68" i="33"/>
  <c r="AA68" i="33"/>
  <c r="CR68" i="33" s="1"/>
  <c r="Z68" i="33"/>
  <c r="CQ68" i="33" s="1"/>
  <c r="Y68" i="33"/>
  <c r="CP68" i="33" s="1"/>
  <c r="X68" i="33"/>
  <c r="CO68" i="33" s="1"/>
  <c r="W68" i="33"/>
  <c r="CN68" i="33" s="1"/>
  <c r="V68" i="33"/>
  <c r="CM68" i="33" s="1"/>
  <c r="U68" i="33"/>
  <c r="CL68" i="33" s="1"/>
  <c r="T68" i="33"/>
  <c r="L68" i="33"/>
  <c r="BR67" i="33"/>
  <c r="DT67" i="33" s="1"/>
  <c r="BQ67" i="33"/>
  <c r="DS67" i="33" s="1"/>
  <c r="BP67" i="33"/>
  <c r="DR67" i="33" s="1"/>
  <c r="BO67" i="33"/>
  <c r="DQ67" i="33" s="1"/>
  <c r="BN67" i="33"/>
  <c r="DP67" i="33" s="1"/>
  <c r="BM67" i="33"/>
  <c r="BG67" i="33"/>
  <c r="AX67" i="33"/>
  <c r="DG67" i="33" s="1"/>
  <c r="AW67" i="33"/>
  <c r="DF67" i="33" s="1"/>
  <c r="AV67" i="33"/>
  <c r="DE67" i="33" s="1"/>
  <c r="AU67" i="33"/>
  <c r="DD67" i="33" s="1"/>
  <c r="AT67" i="33"/>
  <c r="AS67" i="33"/>
  <c r="DB67" i="33" s="1"/>
  <c r="AR67" i="33"/>
  <c r="AK67" i="33"/>
  <c r="AA67" i="33"/>
  <c r="CR67" i="33" s="1"/>
  <c r="Z67" i="33"/>
  <c r="CQ67" i="33" s="1"/>
  <c r="Y67" i="33"/>
  <c r="CP67" i="33" s="1"/>
  <c r="X67" i="33"/>
  <c r="CO67" i="33" s="1"/>
  <c r="W67" i="33"/>
  <c r="CN67" i="33" s="1"/>
  <c r="V67" i="33"/>
  <c r="CM67" i="33" s="1"/>
  <c r="U67" i="33"/>
  <c r="CL67" i="33" s="1"/>
  <c r="T67" i="33"/>
  <c r="L67" i="33"/>
  <c r="BR66" i="33"/>
  <c r="DT66" i="33" s="1"/>
  <c r="BQ66" i="33"/>
  <c r="DS66" i="33" s="1"/>
  <c r="BP66" i="33"/>
  <c r="DR66" i="33" s="1"/>
  <c r="BO66" i="33"/>
  <c r="BN66" i="33"/>
  <c r="DP66" i="33" s="1"/>
  <c r="BM66" i="33"/>
  <c r="BG66" i="33"/>
  <c r="AX66" i="33"/>
  <c r="DG66" i="33" s="1"/>
  <c r="AW66" i="33"/>
  <c r="DF66" i="33" s="1"/>
  <c r="AV66" i="33"/>
  <c r="DE66" i="33" s="1"/>
  <c r="AU66" i="33"/>
  <c r="DD66" i="33" s="1"/>
  <c r="AT66" i="33"/>
  <c r="DC66" i="33" s="1"/>
  <c r="AS66" i="33"/>
  <c r="DB66" i="33" s="1"/>
  <c r="AR66" i="33"/>
  <c r="AK66" i="33"/>
  <c r="AA66" i="33"/>
  <c r="CR66" i="33" s="1"/>
  <c r="Z66" i="33"/>
  <c r="CQ66" i="33" s="1"/>
  <c r="Y66" i="33"/>
  <c r="CP66" i="33" s="1"/>
  <c r="X66" i="33"/>
  <c r="CO66" i="33" s="1"/>
  <c r="W66" i="33"/>
  <c r="CN66" i="33" s="1"/>
  <c r="V66" i="33"/>
  <c r="CM66" i="33" s="1"/>
  <c r="U66" i="33"/>
  <c r="CL66" i="33" s="1"/>
  <c r="T66" i="33"/>
  <c r="L66" i="33"/>
  <c r="BR65" i="33"/>
  <c r="DT65" i="33" s="1"/>
  <c r="BQ65" i="33"/>
  <c r="DS65" i="33" s="1"/>
  <c r="BP65" i="33"/>
  <c r="DR65" i="33" s="1"/>
  <c r="BO65" i="33"/>
  <c r="DQ65" i="33" s="1"/>
  <c r="BN65" i="33"/>
  <c r="DP65" i="33" s="1"/>
  <c r="BM65" i="33"/>
  <c r="BG65" i="33"/>
  <c r="AX65" i="33"/>
  <c r="DG65" i="33" s="1"/>
  <c r="AW65" i="33"/>
  <c r="DF65" i="33" s="1"/>
  <c r="AV65" i="33"/>
  <c r="DE65" i="33" s="1"/>
  <c r="AU65" i="33"/>
  <c r="DD65" i="33" s="1"/>
  <c r="AT65" i="33"/>
  <c r="AS65" i="33"/>
  <c r="DB65" i="33" s="1"/>
  <c r="AR65" i="33"/>
  <c r="AK65" i="33"/>
  <c r="AA65" i="33"/>
  <c r="CR65" i="33" s="1"/>
  <c r="Z65" i="33"/>
  <c r="CQ65" i="33" s="1"/>
  <c r="Y65" i="33"/>
  <c r="CP65" i="33" s="1"/>
  <c r="X65" i="33"/>
  <c r="W65" i="33"/>
  <c r="CN65" i="33" s="1"/>
  <c r="V65" i="33"/>
  <c r="CM65" i="33" s="1"/>
  <c r="U65" i="33"/>
  <c r="CL65" i="33" s="1"/>
  <c r="T65" i="33"/>
  <c r="L65" i="33"/>
  <c r="BR64" i="33"/>
  <c r="DT64" i="33" s="1"/>
  <c r="BQ64" i="33"/>
  <c r="DS64" i="33" s="1"/>
  <c r="BP64" i="33"/>
  <c r="DR64" i="33" s="1"/>
  <c r="BO64" i="33"/>
  <c r="BN64" i="33"/>
  <c r="DP64" i="33" s="1"/>
  <c r="BM64" i="33"/>
  <c r="BG64" i="33"/>
  <c r="AX64" i="33"/>
  <c r="DG64" i="33" s="1"/>
  <c r="AW64" i="33"/>
  <c r="DF64" i="33" s="1"/>
  <c r="AV64" i="33"/>
  <c r="DE64" i="33" s="1"/>
  <c r="AU64" i="33"/>
  <c r="DD64" i="33" s="1"/>
  <c r="AT64" i="33"/>
  <c r="DC64" i="33" s="1"/>
  <c r="AS64" i="33"/>
  <c r="DB64" i="33" s="1"/>
  <c r="AR64" i="33"/>
  <c r="AK64" i="33"/>
  <c r="AA64" i="33"/>
  <c r="CR64" i="33" s="1"/>
  <c r="Z64" i="33"/>
  <c r="CQ64" i="33" s="1"/>
  <c r="Y64" i="33"/>
  <c r="CP64" i="33" s="1"/>
  <c r="X64" i="33"/>
  <c r="CO64" i="33" s="1"/>
  <c r="W64" i="33"/>
  <c r="CN64" i="33" s="1"/>
  <c r="V64" i="33"/>
  <c r="CM64" i="33" s="1"/>
  <c r="U64" i="33"/>
  <c r="CL64" i="33" s="1"/>
  <c r="T64" i="33"/>
  <c r="L64" i="33"/>
  <c r="BR63" i="33"/>
  <c r="DT63" i="33" s="1"/>
  <c r="BQ63" i="33"/>
  <c r="DS63" i="33" s="1"/>
  <c r="BP63" i="33"/>
  <c r="DR63" i="33" s="1"/>
  <c r="BO63" i="33"/>
  <c r="DQ63" i="33" s="1"/>
  <c r="BN63" i="33"/>
  <c r="DP63" i="33" s="1"/>
  <c r="BM63" i="33"/>
  <c r="BG63" i="33"/>
  <c r="AX63" i="33"/>
  <c r="DG63" i="33" s="1"/>
  <c r="AW63" i="33"/>
  <c r="DF63" i="33" s="1"/>
  <c r="AV63" i="33"/>
  <c r="DE63" i="33" s="1"/>
  <c r="AU63" i="33"/>
  <c r="DD63" i="33" s="1"/>
  <c r="AT63" i="33"/>
  <c r="AS63" i="33"/>
  <c r="DB63" i="33" s="1"/>
  <c r="AR63" i="33"/>
  <c r="AK63" i="33"/>
  <c r="AA63" i="33"/>
  <c r="CR63" i="33" s="1"/>
  <c r="Z63" i="33"/>
  <c r="CQ63" i="33" s="1"/>
  <c r="Y63" i="33"/>
  <c r="CP63" i="33" s="1"/>
  <c r="X63" i="33"/>
  <c r="CO63" i="33" s="1"/>
  <c r="W63" i="33"/>
  <c r="CN63" i="33" s="1"/>
  <c r="V63" i="33"/>
  <c r="CM63" i="33" s="1"/>
  <c r="U63" i="33"/>
  <c r="CL63" i="33" s="1"/>
  <c r="T63" i="33"/>
  <c r="L63" i="33"/>
  <c r="BR62" i="33"/>
  <c r="DT62" i="33" s="1"/>
  <c r="BQ62" i="33"/>
  <c r="DS62" i="33" s="1"/>
  <c r="BP62" i="33"/>
  <c r="DR62" i="33" s="1"/>
  <c r="BO62" i="33"/>
  <c r="BN62" i="33"/>
  <c r="DP62" i="33" s="1"/>
  <c r="BM62" i="33"/>
  <c r="BG62" i="33"/>
  <c r="AX62" i="33"/>
  <c r="DG62" i="33" s="1"/>
  <c r="AW62" i="33"/>
  <c r="DF62" i="33" s="1"/>
  <c r="AV62" i="33"/>
  <c r="DE62" i="33" s="1"/>
  <c r="AU62" i="33"/>
  <c r="AT62" i="33"/>
  <c r="DC62" i="33" s="1"/>
  <c r="AS62" i="33"/>
  <c r="DB62" i="33" s="1"/>
  <c r="AR62" i="33"/>
  <c r="AK62" i="33"/>
  <c r="AA62" i="33"/>
  <c r="CR62" i="33" s="1"/>
  <c r="Z62" i="33"/>
  <c r="CQ62" i="33" s="1"/>
  <c r="Y62" i="33"/>
  <c r="CP62" i="33" s="1"/>
  <c r="X62" i="33"/>
  <c r="CO62" i="33" s="1"/>
  <c r="W62" i="33"/>
  <c r="CN62" i="33" s="1"/>
  <c r="V62" i="33"/>
  <c r="CM62" i="33" s="1"/>
  <c r="U62" i="33"/>
  <c r="CL62" i="33" s="1"/>
  <c r="T62" i="33"/>
  <c r="L62" i="33"/>
  <c r="BR61" i="33"/>
  <c r="DT61" i="33" s="1"/>
  <c r="BQ61" i="33"/>
  <c r="DS61" i="33" s="1"/>
  <c r="BP61" i="33"/>
  <c r="DR61" i="33" s="1"/>
  <c r="BO61" i="33"/>
  <c r="DQ61" i="33" s="1"/>
  <c r="BN61" i="33"/>
  <c r="DP61" i="33" s="1"/>
  <c r="BM61" i="33"/>
  <c r="BG61" i="33"/>
  <c r="AX61" i="33"/>
  <c r="DG61" i="33" s="1"/>
  <c r="AW61" i="33"/>
  <c r="DF61" i="33" s="1"/>
  <c r="AV61" i="33"/>
  <c r="DE61" i="33" s="1"/>
  <c r="AU61" i="33"/>
  <c r="DD61" i="33" s="1"/>
  <c r="AT61" i="33"/>
  <c r="AS61" i="33"/>
  <c r="DB61" i="33" s="1"/>
  <c r="AR61" i="33"/>
  <c r="AK61" i="33"/>
  <c r="AA61" i="33"/>
  <c r="CR61" i="33" s="1"/>
  <c r="Z61" i="33"/>
  <c r="CQ61" i="33" s="1"/>
  <c r="Y61" i="33"/>
  <c r="CP61" i="33" s="1"/>
  <c r="X61" i="33"/>
  <c r="CO61" i="33" s="1"/>
  <c r="W61" i="33"/>
  <c r="CN61" i="33" s="1"/>
  <c r="V61" i="33"/>
  <c r="CM61" i="33" s="1"/>
  <c r="U61" i="33"/>
  <c r="CL61" i="33" s="1"/>
  <c r="T61" i="33"/>
  <c r="L61" i="33"/>
  <c r="BR60" i="33"/>
  <c r="DT60" i="33" s="1"/>
  <c r="BQ60" i="33"/>
  <c r="DS60" i="33" s="1"/>
  <c r="BP60" i="33"/>
  <c r="DR60" i="33" s="1"/>
  <c r="BO60" i="33"/>
  <c r="BN60" i="33"/>
  <c r="DP60" i="33" s="1"/>
  <c r="BM60" i="33"/>
  <c r="BG60" i="33"/>
  <c r="AX60" i="33"/>
  <c r="DG60" i="33" s="1"/>
  <c r="AW60" i="33"/>
  <c r="DF60" i="33" s="1"/>
  <c r="AV60" i="33"/>
  <c r="DE60" i="33" s="1"/>
  <c r="AU60" i="33"/>
  <c r="DD60" i="33" s="1"/>
  <c r="AT60" i="33"/>
  <c r="DC60" i="33" s="1"/>
  <c r="AS60" i="33"/>
  <c r="DB60" i="33" s="1"/>
  <c r="AR60" i="33"/>
  <c r="AK60" i="33"/>
  <c r="AA60" i="33"/>
  <c r="CR60" i="33" s="1"/>
  <c r="Z60" i="33"/>
  <c r="CQ60" i="33" s="1"/>
  <c r="Y60" i="33"/>
  <c r="CP60" i="33" s="1"/>
  <c r="X60" i="33"/>
  <c r="CO60" i="33" s="1"/>
  <c r="W60" i="33"/>
  <c r="CN60" i="33" s="1"/>
  <c r="V60" i="33"/>
  <c r="CM60" i="33" s="1"/>
  <c r="U60" i="33"/>
  <c r="CL60" i="33" s="1"/>
  <c r="T60" i="33"/>
  <c r="L60" i="33"/>
  <c r="BR59" i="33"/>
  <c r="DT59" i="33" s="1"/>
  <c r="BQ59" i="33"/>
  <c r="DS59" i="33" s="1"/>
  <c r="BP59" i="33"/>
  <c r="DR59" i="33" s="1"/>
  <c r="BO59" i="33"/>
  <c r="DQ59" i="33" s="1"/>
  <c r="BN59" i="33"/>
  <c r="DP59" i="33" s="1"/>
  <c r="BM59" i="33"/>
  <c r="BG59" i="33"/>
  <c r="AX59" i="33"/>
  <c r="DG59" i="33" s="1"/>
  <c r="AW59" i="33"/>
  <c r="DF59" i="33" s="1"/>
  <c r="AV59" i="33"/>
  <c r="DE59" i="33" s="1"/>
  <c r="AU59" i="33"/>
  <c r="DD59" i="33" s="1"/>
  <c r="AT59" i="33"/>
  <c r="AY59" i="33" s="1"/>
  <c r="AS59" i="33"/>
  <c r="DB59" i="33" s="1"/>
  <c r="AR59" i="33"/>
  <c r="AK59" i="33"/>
  <c r="AA59" i="33"/>
  <c r="CR59" i="33" s="1"/>
  <c r="Z59" i="33"/>
  <c r="CQ59" i="33" s="1"/>
  <c r="Y59" i="33"/>
  <c r="CP59" i="33" s="1"/>
  <c r="X59" i="33"/>
  <c r="CO59" i="33" s="1"/>
  <c r="W59" i="33"/>
  <c r="CN59" i="33" s="1"/>
  <c r="V59" i="33"/>
  <c r="CM59" i="33" s="1"/>
  <c r="U59" i="33"/>
  <c r="CL59" i="33" s="1"/>
  <c r="T59" i="33"/>
  <c r="L59" i="33"/>
  <c r="DB58" i="33"/>
  <c r="CL58" i="33"/>
  <c r="BR58" i="33"/>
  <c r="DT58" i="33" s="1"/>
  <c r="BP58" i="33"/>
  <c r="DR58" i="33" s="1"/>
  <c r="BO58" i="33"/>
  <c r="BN58" i="33"/>
  <c r="DP58" i="33" s="1"/>
  <c r="BK58" i="33"/>
  <c r="BQ58" i="33" s="1"/>
  <c r="DS58" i="33" s="1"/>
  <c r="BG58" i="33"/>
  <c r="AX58" i="33"/>
  <c r="DG58" i="33" s="1"/>
  <c r="AV58" i="33"/>
  <c r="DE58" i="33" s="1"/>
  <c r="AU58" i="33"/>
  <c r="DD58" i="33" s="1"/>
  <c r="AT58" i="33"/>
  <c r="DC58" i="33" s="1"/>
  <c r="AQ58" i="33"/>
  <c r="AP58" i="33" s="1"/>
  <c r="AK58" i="33"/>
  <c r="AA58" i="33"/>
  <c r="CR58" i="33" s="1"/>
  <c r="Y58" i="33"/>
  <c r="CP58" i="33" s="1"/>
  <c r="X58" i="33"/>
  <c r="CO58" i="33" s="1"/>
  <c r="W58" i="33"/>
  <c r="CN58" i="33" s="1"/>
  <c r="V58" i="33"/>
  <c r="R58" i="33"/>
  <c r="Z58" i="33" s="1"/>
  <c r="CQ58" i="33" s="1"/>
  <c r="L58" i="33"/>
  <c r="BR57" i="33"/>
  <c r="DT57" i="33" s="1"/>
  <c r="BP57" i="33"/>
  <c r="DR57" i="33" s="1"/>
  <c r="BO57" i="33"/>
  <c r="BN57" i="33"/>
  <c r="DP57" i="33" s="1"/>
  <c r="BK57" i="33"/>
  <c r="BG57" i="33"/>
  <c r="AX57" i="33"/>
  <c r="DG57" i="33" s="1"/>
  <c r="AV57" i="33"/>
  <c r="DE57" i="33" s="1"/>
  <c r="AU57" i="33"/>
  <c r="DD57" i="33" s="1"/>
  <c r="AT57" i="33"/>
  <c r="DC57" i="33" s="1"/>
  <c r="AS57" i="33"/>
  <c r="DB57" i="33" s="1"/>
  <c r="AR57" i="33"/>
  <c r="AP57" i="33"/>
  <c r="AW57" i="33" s="1"/>
  <c r="DF57" i="33" s="1"/>
  <c r="AK57" i="33"/>
  <c r="AA57" i="33"/>
  <c r="CR57" i="33" s="1"/>
  <c r="Y57" i="33"/>
  <c r="CP57" i="33" s="1"/>
  <c r="X57" i="33"/>
  <c r="CO57" i="33" s="1"/>
  <c r="W57" i="33"/>
  <c r="CN57" i="33" s="1"/>
  <c r="V57" i="33"/>
  <c r="U57" i="33"/>
  <c r="CL57" i="33" s="1"/>
  <c r="R57" i="33"/>
  <c r="Z57" i="33" s="1"/>
  <c r="CQ57" i="33" s="1"/>
  <c r="L57" i="33"/>
  <c r="DT56" i="33"/>
  <c r="BR56" i="33"/>
  <c r="BP56" i="33"/>
  <c r="DR56" i="33" s="1"/>
  <c r="BO56" i="33"/>
  <c r="BN56" i="33"/>
  <c r="DP56" i="33" s="1"/>
  <c r="BK56" i="33"/>
  <c r="BQ56" i="33" s="1"/>
  <c r="DS56" i="33" s="1"/>
  <c r="BG56" i="33"/>
  <c r="AX56" i="33"/>
  <c r="DG56" i="33" s="1"/>
  <c r="AV56" i="33"/>
  <c r="DE56" i="33" s="1"/>
  <c r="AU56" i="33"/>
  <c r="DD56" i="33" s="1"/>
  <c r="AT56" i="33"/>
  <c r="DC56" i="33" s="1"/>
  <c r="AS56" i="33"/>
  <c r="DB56" i="33" s="1"/>
  <c r="AP56" i="33"/>
  <c r="AW56" i="33" s="1"/>
  <c r="DF56" i="33" s="1"/>
  <c r="AK56" i="33"/>
  <c r="AA56" i="33"/>
  <c r="CR56" i="33" s="1"/>
  <c r="Y56" i="33"/>
  <c r="CP56" i="33" s="1"/>
  <c r="X56" i="33"/>
  <c r="CO56" i="33" s="1"/>
  <c r="W56" i="33"/>
  <c r="CN56" i="33" s="1"/>
  <c r="V56" i="33"/>
  <c r="CM56" i="33" s="1"/>
  <c r="U56" i="33"/>
  <c r="CL56" i="33" s="1"/>
  <c r="R56" i="33"/>
  <c r="T56" i="33" s="1"/>
  <c r="L56" i="33"/>
  <c r="BR55" i="33"/>
  <c r="DT55" i="33" s="1"/>
  <c r="BP55" i="33"/>
  <c r="DR55" i="33" s="1"/>
  <c r="BO55" i="33"/>
  <c r="DQ55" i="33" s="1"/>
  <c r="BN55" i="33"/>
  <c r="DP55" i="33" s="1"/>
  <c r="BK55" i="33"/>
  <c r="BQ55" i="33" s="1"/>
  <c r="DS55" i="33" s="1"/>
  <c r="BG55" i="33"/>
  <c r="AX55" i="33"/>
  <c r="DG55" i="33" s="1"/>
  <c r="AV55" i="33"/>
  <c r="DE55" i="33" s="1"/>
  <c r="AU55" i="33"/>
  <c r="DD55" i="33" s="1"/>
  <c r="AT55" i="33"/>
  <c r="AS55" i="33"/>
  <c r="DB55" i="33" s="1"/>
  <c r="AR55" i="33"/>
  <c r="AP55" i="33"/>
  <c r="AW55" i="33" s="1"/>
  <c r="AK55" i="33"/>
  <c r="AA55" i="33"/>
  <c r="CR55" i="33" s="1"/>
  <c r="Y55" i="33"/>
  <c r="CP55" i="33" s="1"/>
  <c r="X55" i="33"/>
  <c r="CO55" i="33" s="1"/>
  <c r="W55" i="33"/>
  <c r="CN55" i="33" s="1"/>
  <c r="V55" i="33"/>
  <c r="CM55" i="33" s="1"/>
  <c r="U55" i="33"/>
  <c r="CL55" i="33" s="1"/>
  <c r="R55" i="33"/>
  <c r="Z55" i="33" s="1"/>
  <c r="L55" i="33"/>
  <c r="DR54" i="33"/>
  <c r="BR54" i="33"/>
  <c r="DT54" i="33" s="1"/>
  <c r="BP54" i="33"/>
  <c r="BO54" i="33"/>
  <c r="BS54" i="33" s="1"/>
  <c r="BN54" i="33"/>
  <c r="DP54" i="33" s="1"/>
  <c r="BM54" i="33"/>
  <c r="BK54" i="33"/>
  <c r="BQ54" i="33" s="1"/>
  <c r="BG54" i="33"/>
  <c r="AX54" i="33"/>
  <c r="AW54" i="33"/>
  <c r="DF54" i="33" s="1"/>
  <c r="AV54" i="33"/>
  <c r="DE54" i="33" s="1"/>
  <c r="AU54" i="33"/>
  <c r="DD54" i="33" s="1"/>
  <c r="AT54" i="33"/>
  <c r="DC54" i="33" s="1"/>
  <c r="AS54" i="33"/>
  <c r="DB54" i="33" s="1"/>
  <c r="AP54" i="33"/>
  <c r="AR54" i="33" s="1"/>
  <c r="AK54" i="33"/>
  <c r="AA54" i="33"/>
  <c r="CR54" i="33" s="1"/>
  <c r="Z54" i="33"/>
  <c r="CQ54" i="33" s="1"/>
  <c r="Y54" i="33"/>
  <c r="CP54" i="33" s="1"/>
  <c r="X54" i="33"/>
  <c r="CO54" i="33" s="1"/>
  <c r="W54" i="33"/>
  <c r="CN54" i="33" s="1"/>
  <c r="V54" i="33"/>
  <c r="CM54" i="33" s="1"/>
  <c r="U54" i="33"/>
  <c r="CL54" i="33" s="1"/>
  <c r="T54" i="33"/>
  <c r="R54" i="33"/>
  <c r="L54" i="33"/>
  <c r="BL53" i="33"/>
  <c r="BJ53" i="33"/>
  <c r="BI53" i="33"/>
  <c r="BH53" i="33"/>
  <c r="BG53" i="33"/>
  <c r="AQ53" i="33"/>
  <c r="AO53" i="33"/>
  <c r="AN53" i="33"/>
  <c r="AM53" i="33"/>
  <c r="AL53" i="33"/>
  <c r="AK53" i="33"/>
  <c r="S53" i="33"/>
  <c r="P53" i="33"/>
  <c r="O53" i="33"/>
  <c r="N53" i="33"/>
  <c r="M53" i="33"/>
  <c r="L53" i="33"/>
  <c r="DR52" i="33"/>
  <c r="DF52" i="33"/>
  <c r="DB52" i="33"/>
  <c r="CO52" i="33"/>
  <c r="BR52" i="33"/>
  <c r="DT52" i="33" s="1"/>
  <c r="BQ52" i="33"/>
  <c r="DS52" i="33" s="1"/>
  <c r="BP52" i="33"/>
  <c r="BO52" i="33"/>
  <c r="BS52" i="33" s="1"/>
  <c r="BN52" i="33"/>
  <c r="DP52" i="33" s="1"/>
  <c r="BM52" i="33"/>
  <c r="BG52" i="33"/>
  <c r="AZ52" i="33"/>
  <c r="AX52" i="33"/>
  <c r="DG52" i="33" s="1"/>
  <c r="AW52" i="33"/>
  <c r="AV52" i="33"/>
  <c r="DE52" i="33" s="1"/>
  <c r="AU52" i="33"/>
  <c r="DD52" i="33" s="1"/>
  <c r="AT52" i="33"/>
  <c r="AY52" i="33" s="1"/>
  <c r="AS52" i="33"/>
  <c r="AR52" i="33"/>
  <c r="AK52" i="33"/>
  <c r="AA52" i="33"/>
  <c r="CR52" i="33" s="1"/>
  <c r="Z52" i="33"/>
  <c r="CQ52" i="33" s="1"/>
  <c r="Y52" i="33"/>
  <c r="CP52" i="33" s="1"/>
  <c r="X52" i="33"/>
  <c r="W52" i="33"/>
  <c r="CN52" i="33" s="1"/>
  <c r="V52" i="33"/>
  <c r="CM52" i="33" s="1"/>
  <c r="U52" i="33"/>
  <c r="CL52" i="33" s="1"/>
  <c r="T52" i="33"/>
  <c r="L52" i="33"/>
  <c r="DT51" i="33"/>
  <c r="DP51" i="33"/>
  <c r="DD51" i="33"/>
  <c r="CQ51" i="33"/>
  <c r="CM51" i="33"/>
  <c r="BR51" i="33"/>
  <c r="BQ51" i="33"/>
  <c r="DS51" i="33" s="1"/>
  <c r="BP51" i="33"/>
  <c r="DR51" i="33" s="1"/>
  <c r="BO51" i="33"/>
  <c r="BS51" i="33" s="1"/>
  <c r="BN51" i="33"/>
  <c r="BM51" i="33"/>
  <c r="BG51" i="33"/>
  <c r="AX51" i="33"/>
  <c r="DG51" i="33" s="1"/>
  <c r="AW51" i="33"/>
  <c r="DF51" i="33" s="1"/>
  <c r="AV51" i="33"/>
  <c r="DE51" i="33" s="1"/>
  <c r="AU51" i="33"/>
  <c r="AT51" i="33"/>
  <c r="DC51" i="33" s="1"/>
  <c r="AS51" i="33"/>
  <c r="DB51" i="33" s="1"/>
  <c r="AR51" i="33"/>
  <c r="AK51" i="33"/>
  <c r="AA51" i="33"/>
  <c r="CR51" i="33" s="1"/>
  <c r="Z51" i="33"/>
  <c r="Y51" i="33"/>
  <c r="CP51" i="33" s="1"/>
  <c r="X51" i="33"/>
  <c r="AB51" i="33" s="1"/>
  <c r="W51" i="33"/>
  <c r="CN51" i="33" s="1"/>
  <c r="V51" i="33"/>
  <c r="U51" i="33"/>
  <c r="CL51" i="33" s="1"/>
  <c r="T51" i="33"/>
  <c r="L51" i="33"/>
  <c r="DR50" i="33"/>
  <c r="DF50" i="33"/>
  <c r="DB50" i="33"/>
  <c r="CO50" i="33"/>
  <c r="BR50" i="33"/>
  <c r="DT50" i="33" s="1"/>
  <c r="BQ50" i="33"/>
  <c r="DS50" i="33" s="1"/>
  <c r="BP50" i="33"/>
  <c r="BO50" i="33"/>
  <c r="BS50" i="33" s="1"/>
  <c r="BN50" i="33"/>
  <c r="DP50" i="33" s="1"/>
  <c r="BM50" i="33"/>
  <c r="BG50" i="33"/>
  <c r="AZ50" i="33"/>
  <c r="AX50" i="33"/>
  <c r="DG50" i="33" s="1"/>
  <c r="AW50" i="33"/>
  <c r="AV50" i="33"/>
  <c r="DE50" i="33" s="1"/>
  <c r="AU50" i="33"/>
  <c r="DD50" i="33" s="1"/>
  <c r="AT50" i="33"/>
  <c r="AY50" i="33" s="1"/>
  <c r="AS50" i="33"/>
  <c r="AR50" i="33"/>
  <c r="AK50" i="33"/>
  <c r="AA50" i="33"/>
  <c r="CR50" i="33" s="1"/>
  <c r="Z50" i="33"/>
  <c r="CQ50" i="33" s="1"/>
  <c r="Y50" i="33"/>
  <c r="CP50" i="33" s="1"/>
  <c r="X50" i="33"/>
  <c r="W50" i="33"/>
  <c r="CN50" i="33" s="1"/>
  <c r="V50" i="33"/>
  <c r="CM50" i="33" s="1"/>
  <c r="U50" i="33"/>
  <c r="CL50" i="33" s="1"/>
  <c r="T50" i="33"/>
  <c r="L50" i="33"/>
  <c r="DT49" i="33"/>
  <c r="DP49" i="33"/>
  <c r="DD49" i="33"/>
  <c r="CQ49" i="33"/>
  <c r="CM49" i="33"/>
  <c r="BR49" i="33"/>
  <c r="BQ49" i="33"/>
  <c r="DS49" i="33" s="1"/>
  <c r="BP49" i="33"/>
  <c r="DR49" i="33" s="1"/>
  <c r="BO49" i="33"/>
  <c r="BS49" i="33" s="1"/>
  <c r="BN49" i="33"/>
  <c r="BM49" i="33"/>
  <c r="BG49" i="33"/>
  <c r="AX49" i="33"/>
  <c r="DG49" i="33" s="1"/>
  <c r="AW49" i="33"/>
  <c r="DF49" i="33" s="1"/>
  <c r="AV49" i="33"/>
  <c r="DE49" i="33" s="1"/>
  <c r="AU49" i="33"/>
  <c r="AT49" i="33"/>
  <c r="DC49" i="33" s="1"/>
  <c r="AS49" i="33"/>
  <c r="DB49" i="33" s="1"/>
  <c r="AR49" i="33"/>
  <c r="AK49" i="33"/>
  <c r="AA49" i="33"/>
  <c r="CR49" i="33" s="1"/>
  <c r="Z49" i="33"/>
  <c r="Y49" i="33"/>
  <c r="CP49" i="33" s="1"/>
  <c r="X49" i="33"/>
  <c r="AB49" i="33" s="1"/>
  <c r="W49" i="33"/>
  <c r="CN49" i="33" s="1"/>
  <c r="V49" i="33"/>
  <c r="U49" i="33"/>
  <c r="CL49" i="33" s="1"/>
  <c r="T49" i="33"/>
  <c r="L49" i="33"/>
  <c r="DR48" i="33"/>
  <c r="DF48" i="33"/>
  <c r="DB48" i="33"/>
  <c r="CO48" i="33"/>
  <c r="BR48" i="33"/>
  <c r="DT48" i="33" s="1"/>
  <c r="BQ48" i="33"/>
  <c r="DS48" i="33" s="1"/>
  <c r="BP48" i="33"/>
  <c r="BO48" i="33"/>
  <c r="DQ48" i="33" s="1"/>
  <c r="BN48" i="33"/>
  <c r="DP48" i="33" s="1"/>
  <c r="BM48" i="33"/>
  <c r="BG48" i="33"/>
  <c r="AZ48" i="33"/>
  <c r="AX48" i="33"/>
  <c r="DG48" i="33" s="1"/>
  <c r="AW48" i="33"/>
  <c r="AV48" i="33"/>
  <c r="DE48" i="33" s="1"/>
  <c r="AU48" i="33"/>
  <c r="DD48" i="33" s="1"/>
  <c r="AT48" i="33"/>
  <c r="AY48" i="33" s="1"/>
  <c r="AS48" i="33"/>
  <c r="AR48" i="33"/>
  <c r="AK48" i="33"/>
  <c r="AA48" i="33"/>
  <c r="CR48" i="33" s="1"/>
  <c r="Z48" i="33"/>
  <c r="CQ48" i="33" s="1"/>
  <c r="Y48" i="33"/>
  <c r="CP48" i="33" s="1"/>
  <c r="X48" i="33"/>
  <c r="W48" i="33"/>
  <c r="CN48" i="33" s="1"/>
  <c r="V48" i="33"/>
  <c r="U48" i="33"/>
  <c r="CL48" i="33" s="1"/>
  <c r="T48" i="33"/>
  <c r="L48" i="33"/>
  <c r="DT47" i="33"/>
  <c r="DP47" i="33"/>
  <c r="DD47" i="33"/>
  <c r="CQ47" i="33"/>
  <c r="CM47" i="33"/>
  <c r="BR47" i="33"/>
  <c r="BQ47" i="33"/>
  <c r="DS47" i="33" s="1"/>
  <c r="BP47" i="33"/>
  <c r="DR47" i="33" s="1"/>
  <c r="BO47" i="33"/>
  <c r="BN47" i="33"/>
  <c r="BM47" i="33"/>
  <c r="BG47" i="33"/>
  <c r="AX47" i="33"/>
  <c r="AW47" i="33"/>
  <c r="DF47" i="33" s="1"/>
  <c r="AV47" i="33"/>
  <c r="DE47" i="33" s="1"/>
  <c r="AU47" i="33"/>
  <c r="AT47" i="33"/>
  <c r="AS47" i="33"/>
  <c r="DB47" i="33" s="1"/>
  <c r="AR47" i="33"/>
  <c r="AK47" i="33"/>
  <c r="AA47" i="33"/>
  <c r="CR47" i="33" s="1"/>
  <c r="Z47" i="33"/>
  <c r="Y47" i="33"/>
  <c r="CP47" i="33" s="1"/>
  <c r="X47" i="33"/>
  <c r="CO47" i="33" s="1"/>
  <c r="W47" i="33"/>
  <c r="CN47" i="33" s="1"/>
  <c r="V47" i="33"/>
  <c r="U47" i="33"/>
  <c r="CL47" i="33" s="1"/>
  <c r="T47" i="33"/>
  <c r="L47" i="33"/>
  <c r="DR46" i="33"/>
  <c r="DF46" i="33"/>
  <c r="DB46" i="33"/>
  <c r="CO46" i="33"/>
  <c r="BR46" i="33"/>
  <c r="DT46" i="33" s="1"/>
  <c r="BQ46" i="33"/>
  <c r="DS46" i="33" s="1"/>
  <c r="BP46" i="33"/>
  <c r="BO46" i="33"/>
  <c r="DQ46" i="33" s="1"/>
  <c r="BN46" i="33"/>
  <c r="DP46" i="33" s="1"/>
  <c r="BM46" i="33"/>
  <c r="BG46" i="33"/>
  <c r="AZ46" i="33"/>
  <c r="AX46" i="33"/>
  <c r="DG46" i="33" s="1"/>
  <c r="AW46" i="33"/>
  <c r="AV46" i="33"/>
  <c r="DE46" i="33" s="1"/>
  <c r="AU46" i="33"/>
  <c r="DD46" i="33" s="1"/>
  <c r="AT46" i="33"/>
  <c r="AY46" i="33" s="1"/>
  <c r="AS46" i="33"/>
  <c r="AR46" i="33"/>
  <c r="AK46" i="33"/>
  <c r="AA46" i="33"/>
  <c r="CR46" i="33" s="1"/>
  <c r="Z46" i="33"/>
  <c r="CQ46" i="33" s="1"/>
  <c r="Y46" i="33"/>
  <c r="CP46" i="33" s="1"/>
  <c r="X46" i="33"/>
  <c r="W46" i="33"/>
  <c r="CN46" i="33" s="1"/>
  <c r="V46" i="33"/>
  <c r="U46" i="33"/>
  <c r="CL46" i="33" s="1"/>
  <c r="T46" i="33"/>
  <c r="L46" i="33"/>
  <c r="DB45" i="33"/>
  <c r="CQ45" i="33"/>
  <c r="CN45" i="33"/>
  <c r="CM45" i="33"/>
  <c r="BR45" i="33"/>
  <c r="DT45" i="33" s="1"/>
  <c r="BQ45" i="33"/>
  <c r="DS45" i="33" s="1"/>
  <c r="BP45" i="33"/>
  <c r="DR45" i="33" s="1"/>
  <c r="BO45" i="33"/>
  <c r="DQ45" i="33" s="1"/>
  <c r="BN45" i="33"/>
  <c r="DP45" i="33" s="1"/>
  <c r="BM45" i="33"/>
  <c r="BG45" i="33"/>
  <c r="AX45" i="33"/>
  <c r="AZ45" i="33" s="1"/>
  <c r="AW45" i="33"/>
  <c r="DF45" i="33" s="1"/>
  <c r="AV45" i="33"/>
  <c r="DE45" i="33" s="1"/>
  <c r="AU45" i="33"/>
  <c r="DD45" i="33" s="1"/>
  <c r="AT45" i="33"/>
  <c r="DC45" i="33" s="1"/>
  <c r="AS45" i="33"/>
  <c r="AR45" i="33"/>
  <c r="AK45" i="33"/>
  <c r="AA45" i="33"/>
  <c r="CR45" i="33" s="1"/>
  <c r="Z45" i="33"/>
  <c r="Y45" i="33"/>
  <c r="CP45" i="33" s="1"/>
  <c r="X45" i="33"/>
  <c r="CO45" i="33" s="1"/>
  <c r="W45" i="33"/>
  <c r="V45" i="33"/>
  <c r="U45" i="33"/>
  <c r="CL45" i="33" s="1"/>
  <c r="T45" i="33"/>
  <c r="L45" i="33"/>
  <c r="DT44" i="33"/>
  <c r="DS44" i="33"/>
  <c r="DR44" i="33"/>
  <c r="DP44" i="33"/>
  <c r="DG44" i="33"/>
  <c r="DD44" i="33"/>
  <c r="DC44" i="33"/>
  <c r="CP44" i="33"/>
  <c r="CO44" i="33"/>
  <c r="CL44" i="33"/>
  <c r="BR44" i="33"/>
  <c r="BQ44" i="33"/>
  <c r="BP44" i="33"/>
  <c r="BO44" i="33"/>
  <c r="BS44" i="33" s="1"/>
  <c r="BN44" i="33"/>
  <c r="BM44" i="33"/>
  <c r="BG44" i="33"/>
  <c r="AZ44" i="33"/>
  <c r="AX44" i="33"/>
  <c r="AW44" i="33"/>
  <c r="DF44" i="33" s="1"/>
  <c r="AV44" i="33"/>
  <c r="DE44" i="33" s="1"/>
  <c r="AU44" i="33"/>
  <c r="AT44" i="33"/>
  <c r="AY44" i="33" s="1"/>
  <c r="AS44" i="33"/>
  <c r="DB44" i="33" s="1"/>
  <c r="AR44" i="33"/>
  <c r="AK44" i="33"/>
  <c r="AA44" i="33"/>
  <c r="CR44" i="33" s="1"/>
  <c r="Z44" i="33"/>
  <c r="CQ44" i="33" s="1"/>
  <c r="Y44" i="33"/>
  <c r="X44" i="33"/>
  <c r="W44" i="33"/>
  <c r="CN44" i="33" s="1"/>
  <c r="V44" i="33"/>
  <c r="CM44" i="33" s="1"/>
  <c r="U44" i="33"/>
  <c r="T44" i="33"/>
  <c r="L44" i="33"/>
  <c r="DT43" i="33"/>
  <c r="DR43" i="33"/>
  <c r="DQ43" i="33"/>
  <c r="DP43" i="33"/>
  <c r="DF43" i="33"/>
  <c r="DD43" i="33"/>
  <c r="DB43" i="33"/>
  <c r="CR43" i="33"/>
  <c r="CQ43" i="33"/>
  <c r="CN43" i="33"/>
  <c r="CM43" i="33"/>
  <c r="BR43" i="33"/>
  <c r="BQ43" i="33"/>
  <c r="DS43" i="33" s="1"/>
  <c r="BP43" i="33"/>
  <c r="BO43" i="33"/>
  <c r="BS43" i="33" s="1"/>
  <c r="BN43" i="33"/>
  <c r="BM43" i="33"/>
  <c r="BG43" i="33"/>
  <c r="AX43" i="33"/>
  <c r="AZ43" i="33" s="1"/>
  <c r="AW43" i="33"/>
  <c r="AV43" i="33"/>
  <c r="DE43" i="33" s="1"/>
  <c r="AU43" i="33"/>
  <c r="AT43" i="33"/>
  <c r="AY43" i="33" s="1"/>
  <c r="AS43" i="33"/>
  <c r="AR43" i="33"/>
  <c r="AK43" i="33"/>
  <c r="AA43" i="33"/>
  <c r="Z43" i="33"/>
  <c r="Y43" i="33"/>
  <c r="CP43" i="33" s="1"/>
  <c r="X43" i="33"/>
  <c r="CO43" i="33" s="1"/>
  <c r="W43" i="33"/>
  <c r="V43" i="33"/>
  <c r="U43" i="33"/>
  <c r="CL43" i="33" s="1"/>
  <c r="T43" i="33"/>
  <c r="L43" i="33"/>
  <c r="DT42" i="33"/>
  <c r="DS42" i="33"/>
  <c r="DP42" i="33"/>
  <c r="DD42" i="33"/>
  <c r="DC42" i="33"/>
  <c r="CP42" i="33"/>
  <c r="CO42" i="33"/>
  <c r="CL42" i="33"/>
  <c r="BR42" i="33"/>
  <c r="BQ42" i="33"/>
  <c r="BP42" i="33"/>
  <c r="DR42" i="33" s="1"/>
  <c r="BO42" i="33"/>
  <c r="BS42" i="33" s="1"/>
  <c r="BN42" i="33"/>
  <c r="BM42" i="33"/>
  <c r="BG42" i="33"/>
  <c r="AZ42" i="33"/>
  <c r="AX42" i="33"/>
  <c r="DG42" i="33" s="1"/>
  <c r="AW42" i="33"/>
  <c r="DF42" i="33" s="1"/>
  <c r="AV42" i="33"/>
  <c r="DE42" i="33" s="1"/>
  <c r="AU42" i="33"/>
  <c r="AT42" i="33"/>
  <c r="AY42" i="33" s="1"/>
  <c r="AS42" i="33"/>
  <c r="DB42" i="33" s="1"/>
  <c r="AR42" i="33"/>
  <c r="AK42" i="33"/>
  <c r="AA42" i="33"/>
  <c r="CR42" i="33" s="1"/>
  <c r="Z42" i="33"/>
  <c r="CQ42" i="33" s="1"/>
  <c r="Y42" i="33"/>
  <c r="X42" i="33"/>
  <c r="W42" i="33"/>
  <c r="CN42" i="33" s="1"/>
  <c r="V42" i="33"/>
  <c r="CM42" i="33" s="1"/>
  <c r="U42" i="33"/>
  <c r="T42" i="33"/>
  <c r="L42" i="33"/>
  <c r="DR41" i="33"/>
  <c r="DQ41" i="33"/>
  <c r="DF41" i="33"/>
  <c r="DB41" i="33"/>
  <c r="CR41" i="33"/>
  <c r="CQ41" i="33"/>
  <c r="CN41" i="33"/>
  <c r="CM41" i="33"/>
  <c r="BR41" i="33"/>
  <c r="DT41" i="33" s="1"/>
  <c r="BQ41" i="33"/>
  <c r="DS41" i="33" s="1"/>
  <c r="BP41" i="33"/>
  <c r="BO41" i="33"/>
  <c r="BS41" i="33" s="1"/>
  <c r="BN41" i="33"/>
  <c r="DP41" i="33" s="1"/>
  <c r="BM41" i="33"/>
  <c r="BG41" i="33"/>
  <c r="AX41" i="33"/>
  <c r="AZ41" i="33" s="1"/>
  <c r="AW41" i="33"/>
  <c r="AV41" i="33"/>
  <c r="DE41" i="33" s="1"/>
  <c r="AU41" i="33"/>
  <c r="DD41" i="33" s="1"/>
  <c r="AT41" i="33"/>
  <c r="AY41" i="33" s="1"/>
  <c r="AS41" i="33"/>
  <c r="AR41" i="33"/>
  <c r="AK41" i="33"/>
  <c r="AA41" i="33"/>
  <c r="Z41" i="33"/>
  <c r="Y41" i="33"/>
  <c r="CP41" i="33" s="1"/>
  <c r="X41" i="33"/>
  <c r="CO41" i="33" s="1"/>
  <c r="W41" i="33"/>
  <c r="V41" i="33"/>
  <c r="U41" i="33"/>
  <c r="CL41" i="33" s="1"/>
  <c r="T41" i="33"/>
  <c r="L41" i="33"/>
  <c r="DT40" i="33"/>
  <c r="DS40" i="33"/>
  <c r="DP40" i="33"/>
  <c r="DG40" i="33"/>
  <c r="DD40" i="33"/>
  <c r="DC40" i="33"/>
  <c r="CP40" i="33"/>
  <c r="CO40" i="33"/>
  <c r="CL40" i="33"/>
  <c r="BR40" i="33"/>
  <c r="BQ40" i="33"/>
  <c r="BP40" i="33"/>
  <c r="DR40" i="33" s="1"/>
  <c r="BO40" i="33"/>
  <c r="BS40" i="33" s="1"/>
  <c r="BN40" i="33"/>
  <c r="BM40" i="33"/>
  <c r="BG40" i="33"/>
  <c r="AZ40" i="33"/>
  <c r="AX40" i="33"/>
  <c r="AW40" i="33"/>
  <c r="DF40" i="33" s="1"/>
  <c r="AV40" i="33"/>
  <c r="DE40" i="33" s="1"/>
  <c r="AU40" i="33"/>
  <c r="AT40" i="33"/>
  <c r="AY40" i="33" s="1"/>
  <c r="AS40" i="33"/>
  <c r="DB40" i="33" s="1"/>
  <c r="AR40" i="33"/>
  <c r="AK40" i="33"/>
  <c r="AA40" i="33"/>
  <c r="CR40" i="33" s="1"/>
  <c r="Z40" i="33"/>
  <c r="CQ40" i="33" s="1"/>
  <c r="Y40" i="33"/>
  <c r="X40" i="33"/>
  <c r="W40" i="33"/>
  <c r="CN40" i="33" s="1"/>
  <c r="V40" i="33"/>
  <c r="CM40" i="33" s="1"/>
  <c r="U40" i="33"/>
  <c r="T40" i="33"/>
  <c r="L40" i="33"/>
  <c r="DR39" i="33"/>
  <c r="DQ39" i="33"/>
  <c r="BR39" i="33"/>
  <c r="DT39" i="33" s="1"/>
  <c r="BQ39" i="33"/>
  <c r="DS39" i="33" s="1"/>
  <c r="BP39" i="33"/>
  <c r="BO39" i="33"/>
  <c r="BS39" i="33" s="1"/>
  <c r="BN39" i="33"/>
  <c r="DP39" i="33" s="1"/>
  <c r="BM39" i="33"/>
  <c r="BK39" i="33"/>
  <c r="BG39" i="33"/>
  <c r="AX39" i="33"/>
  <c r="DG39" i="33" s="1"/>
  <c r="AV39" i="33"/>
  <c r="DE39" i="33" s="1"/>
  <c r="AU39" i="33"/>
  <c r="DD39" i="33" s="1"/>
  <c r="AT39" i="33"/>
  <c r="DC39" i="33" s="1"/>
  <c r="AS39" i="33"/>
  <c r="DB39" i="33" s="1"/>
  <c r="AP39" i="33"/>
  <c r="AW39" i="33" s="1"/>
  <c r="AK39" i="33"/>
  <c r="AA39" i="33"/>
  <c r="CR39" i="33" s="1"/>
  <c r="Z39" i="33"/>
  <c r="CQ39" i="33" s="1"/>
  <c r="Y39" i="33"/>
  <c r="CP39" i="33" s="1"/>
  <c r="X39" i="33"/>
  <c r="CO39" i="33" s="1"/>
  <c r="W39" i="33"/>
  <c r="CN39" i="33" s="1"/>
  <c r="V39" i="33"/>
  <c r="AB39" i="33" s="1"/>
  <c r="U39" i="33"/>
  <c r="CL39" i="33" s="1"/>
  <c r="T39" i="33"/>
  <c r="L39" i="33"/>
  <c r="DR38" i="33"/>
  <c r="DQ38" i="33"/>
  <c r="DP38" i="33"/>
  <c r="CR38" i="33"/>
  <c r="CQ38" i="33"/>
  <c r="CN38" i="33"/>
  <c r="CM38" i="33"/>
  <c r="BR38" i="33"/>
  <c r="DT38" i="33" s="1"/>
  <c r="BQ38" i="33"/>
  <c r="DS38" i="33" s="1"/>
  <c r="BP38" i="33"/>
  <c r="BO38" i="33"/>
  <c r="BS38" i="33" s="1"/>
  <c r="BN38" i="33"/>
  <c r="BM38" i="33"/>
  <c r="BK38" i="33"/>
  <c r="BG38" i="33"/>
  <c r="AX38" i="33"/>
  <c r="DG38" i="33" s="1"/>
  <c r="AV38" i="33"/>
  <c r="DE38" i="33" s="1"/>
  <c r="AU38" i="33"/>
  <c r="DD38" i="33" s="1"/>
  <c r="AS38" i="33"/>
  <c r="DB38" i="33" s="1"/>
  <c r="AP38" i="33"/>
  <c r="AW38" i="33" s="1"/>
  <c r="AN38" i="33"/>
  <c r="AM38" i="33"/>
  <c r="AT38" i="33" s="1"/>
  <c r="AK38" i="33"/>
  <c r="AA38" i="33"/>
  <c r="Z38" i="33"/>
  <c r="Y38" i="33"/>
  <c r="CP38" i="33" s="1"/>
  <c r="X38" i="33"/>
  <c r="CO38" i="33" s="1"/>
  <c r="V38" i="33"/>
  <c r="U38" i="33"/>
  <c r="CL38" i="33" s="1"/>
  <c r="T38" i="33"/>
  <c r="L38" i="33"/>
  <c r="DT37" i="33"/>
  <c r="DR37" i="33"/>
  <c r="DP37" i="33"/>
  <c r="BR37" i="33"/>
  <c r="BP37" i="33"/>
  <c r="BO37" i="33"/>
  <c r="BN37" i="33"/>
  <c r="BK37" i="33"/>
  <c r="BQ37" i="33" s="1"/>
  <c r="DS37" i="33" s="1"/>
  <c r="BG37" i="33"/>
  <c r="AX37" i="33"/>
  <c r="DG37" i="33" s="1"/>
  <c r="AW37" i="33"/>
  <c r="DF37" i="33" s="1"/>
  <c r="AV37" i="33"/>
  <c r="DE37" i="33" s="1"/>
  <c r="AU37" i="33"/>
  <c r="DD37" i="33" s="1"/>
  <c r="AT37" i="33"/>
  <c r="AY37" i="33" s="1"/>
  <c r="AS37" i="33"/>
  <c r="DB37" i="33" s="1"/>
  <c r="AP37" i="33"/>
  <c r="AR37" i="33" s="1"/>
  <c r="AK37" i="33"/>
  <c r="AA37" i="33"/>
  <c r="CR37" i="33" s="1"/>
  <c r="Z37" i="33"/>
  <c r="CQ37" i="33" s="1"/>
  <c r="Y37" i="33"/>
  <c r="CP37" i="33" s="1"/>
  <c r="X37" i="33"/>
  <c r="CO37" i="33" s="1"/>
  <c r="W37" i="33"/>
  <c r="CN37" i="33" s="1"/>
  <c r="V37" i="33"/>
  <c r="CM37" i="33" s="1"/>
  <c r="U37" i="33"/>
  <c r="CL37" i="33" s="1"/>
  <c r="T37" i="33"/>
  <c r="R37" i="33"/>
  <c r="L37" i="33"/>
  <c r="DQ36" i="33"/>
  <c r="BR36" i="33"/>
  <c r="DT36" i="33" s="1"/>
  <c r="BP36" i="33"/>
  <c r="DR36" i="33" s="1"/>
  <c r="BO36" i="33"/>
  <c r="BS36" i="33" s="1"/>
  <c r="BN36" i="33"/>
  <c r="DP36" i="33" s="1"/>
  <c r="BK36" i="33"/>
  <c r="BQ36" i="33" s="1"/>
  <c r="DS36" i="33" s="1"/>
  <c r="BG36" i="33"/>
  <c r="AX36" i="33"/>
  <c r="AV36" i="33"/>
  <c r="DE36" i="33" s="1"/>
  <c r="AU36" i="33"/>
  <c r="DD36" i="33" s="1"/>
  <c r="AT36" i="33"/>
  <c r="AS36" i="33"/>
  <c r="DB36" i="33" s="1"/>
  <c r="AP36" i="33"/>
  <c r="AR36" i="33" s="1"/>
  <c r="AK36" i="33"/>
  <c r="AA36" i="33"/>
  <c r="CR36" i="33" s="1"/>
  <c r="Z36" i="33"/>
  <c r="CQ36" i="33" s="1"/>
  <c r="Y36" i="33"/>
  <c r="CP36" i="33" s="1"/>
  <c r="X36" i="33"/>
  <c r="CO36" i="33" s="1"/>
  <c r="W36" i="33"/>
  <c r="CN36" i="33" s="1"/>
  <c r="V36" i="33"/>
  <c r="CM36" i="33" s="1"/>
  <c r="U36" i="33"/>
  <c r="CL36" i="33" s="1"/>
  <c r="R36" i="33"/>
  <c r="T36" i="33" s="1"/>
  <c r="L36" i="33"/>
  <c r="DT35" i="33"/>
  <c r="DR35" i="33"/>
  <c r="DP35" i="33"/>
  <c r="BR35" i="33"/>
  <c r="BQ35" i="33"/>
  <c r="DS35" i="33" s="1"/>
  <c r="BP35" i="33"/>
  <c r="BO35" i="33"/>
  <c r="BS35" i="33" s="1"/>
  <c r="BN35" i="33"/>
  <c r="BM35" i="33"/>
  <c r="BK35" i="33"/>
  <c r="BG35" i="33"/>
  <c r="AX35" i="33"/>
  <c r="DG35" i="33" s="1"/>
  <c r="AV35" i="33"/>
  <c r="DE35" i="33" s="1"/>
  <c r="AU35" i="33"/>
  <c r="DD35" i="33" s="1"/>
  <c r="AT35" i="33"/>
  <c r="DC35" i="33" s="1"/>
  <c r="AS35" i="33"/>
  <c r="DB35" i="33" s="1"/>
  <c r="AP35" i="33"/>
  <c r="AW35" i="33" s="1"/>
  <c r="AK35" i="33"/>
  <c r="AA35" i="33"/>
  <c r="CR35" i="33" s="1"/>
  <c r="Z35" i="33"/>
  <c r="CQ35" i="33" s="1"/>
  <c r="Y35" i="33"/>
  <c r="CP35" i="33" s="1"/>
  <c r="X35" i="33"/>
  <c r="CO35" i="33" s="1"/>
  <c r="W35" i="33"/>
  <c r="CN35" i="33" s="1"/>
  <c r="V35" i="33"/>
  <c r="AB35" i="33" s="1"/>
  <c r="U35" i="33"/>
  <c r="CL35" i="33" s="1"/>
  <c r="R35" i="33"/>
  <c r="T35" i="33" s="1"/>
  <c r="L35" i="33"/>
  <c r="CR34" i="33"/>
  <c r="CN34" i="33"/>
  <c r="BR34" i="33"/>
  <c r="DT34" i="33" s="1"/>
  <c r="BP34" i="33"/>
  <c r="DR34" i="33" s="1"/>
  <c r="BO34" i="33"/>
  <c r="BN34" i="33"/>
  <c r="DP34" i="33" s="1"/>
  <c r="BK34" i="33"/>
  <c r="BQ34" i="33" s="1"/>
  <c r="DS34" i="33" s="1"/>
  <c r="BG34" i="33"/>
  <c r="AZ34" i="33"/>
  <c r="AX34" i="33"/>
  <c r="DG34" i="33" s="1"/>
  <c r="AW34" i="33"/>
  <c r="DF34" i="33" s="1"/>
  <c r="AV34" i="33"/>
  <c r="DE34" i="33" s="1"/>
  <c r="AU34" i="33"/>
  <c r="DD34" i="33" s="1"/>
  <c r="AS34" i="33"/>
  <c r="DB34" i="33" s="1"/>
  <c r="AR34" i="33"/>
  <c r="AP34" i="33"/>
  <c r="AM34" i="33"/>
  <c r="AT34" i="33" s="1"/>
  <c r="AK34" i="33"/>
  <c r="AA34" i="33"/>
  <c r="Z34" i="33"/>
  <c r="CQ34" i="33" s="1"/>
  <c r="Y34" i="33"/>
  <c r="CP34" i="33" s="1"/>
  <c r="X34" i="33"/>
  <c r="CO34" i="33" s="1"/>
  <c r="W34" i="33"/>
  <c r="V34" i="33"/>
  <c r="CM34" i="33" s="1"/>
  <c r="U34" i="33"/>
  <c r="CL34" i="33" s="1"/>
  <c r="T34" i="33"/>
  <c r="R34" i="33"/>
  <c r="L34" i="33"/>
  <c r="DS33" i="33"/>
  <c r="DQ33" i="33"/>
  <c r="DE33" i="33"/>
  <c r="CQ33" i="33"/>
  <c r="CP33" i="33"/>
  <c r="CM33" i="33"/>
  <c r="CL33" i="33"/>
  <c r="BR33" i="33"/>
  <c r="DT33" i="33" s="1"/>
  <c r="BQ33" i="33"/>
  <c r="BQ32" i="33" s="1"/>
  <c r="DS32" i="33" s="1"/>
  <c r="BP33" i="33"/>
  <c r="DR33" i="33" s="1"/>
  <c r="BO33" i="33"/>
  <c r="BS33" i="33" s="1"/>
  <c r="BN33" i="33"/>
  <c r="DP33" i="33" s="1"/>
  <c r="BM33" i="33"/>
  <c r="BG33" i="33"/>
  <c r="AX33" i="33"/>
  <c r="DG33" i="33" s="1"/>
  <c r="AW33" i="33"/>
  <c r="DF33" i="33" s="1"/>
  <c r="AV33" i="33"/>
  <c r="AU33" i="33"/>
  <c r="DD33" i="33" s="1"/>
  <c r="AT33" i="33"/>
  <c r="AY33" i="33" s="1"/>
  <c r="AS33" i="33"/>
  <c r="DB33" i="33" s="1"/>
  <c r="AR33" i="33"/>
  <c r="AK33" i="33"/>
  <c r="AA33" i="33"/>
  <c r="CR33" i="33" s="1"/>
  <c r="Z33" i="33"/>
  <c r="Y33" i="33"/>
  <c r="X33" i="33"/>
  <c r="CO33" i="33" s="1"/>
  <c r="W33" i="33"/>
  <c r="CN33" i="33" s="1"/>
  <c r="V33" i="33"/>
  <c r="U33" i="33"/>
  <c r="T33" i="33"/>
  <c r="L33" i="33"/>
  <c r="BR32" i="33"/>
  <c r="DT32" i="33" s="1"/>
  <c r="BP32" i="33"/>
  <c r="DR32" i="33" s="1"/>
  <c r="BO32" i="33"/>
  <c r="BN32" i="33"/>
  <c r="DP32" i="33" s="1"/>
  <c r="BL32" i="33"/>
  <c r="BK32" i="33"/>
  <c r="BJ32" i="33"/>
  <c r="BI32" i="33"/>
  <c r="BM32" i="33" s="1"/>
  <c r="BH32" i="33"/>
  <c r="BG32" i="33"/>
  <c r="AX32" i="33"/>
  <c r="DG32" i="33" s="1"/>
  <c r="AV32" i="33"/>
  <c r="DE32" i="33" s="1"/>
  <c r="AS32" i="33"/>
  <c r="DB32" i="33" s="1"/>
  <c r="AQ32" i="33"/>
  <c r="AP32" i="33"/>
  <c r="AO32" i="33"/>
  <c r="AN32" i="33"/>
  <c r="AL32" i="33"/>
  <c r="AK32" i="33"/>
  <c r="Z32" i="33"/>
  <c r="CQ32" i="33" s="1"/>
  <c r="Y32" i="33"/>
  <c r="CP32" i="33" s="1"/>
  <c r="X32" i="33"/>
  <c r="CO32" i="33" s="1"/>
  <c r="V32" i="33"/>
  <c r="CM32" i="33" s="1"/>
  <c r="U32" i="33"/>
  <c r="CL32" i="33" s="1"/>
  <c r="S32" i="33"/>
  <c r="R32" i="33"/>
  <c r="Q32" i="33"/>
  <c r="P32" i="33"/>
  <c r="T32" i="33" s="1"/>
  <c r="O32" i="33"/>
  <c r="N32" i="33"/>
  <c r="M32" i="33"/>
  <c r="L32" i="33"/>
  <c r="DS31" i="33"/>
  <c r="DR31" i="33"/>
  <c r="DQ31" i="33"/>
  <c r="DP31" i="33"/>
  <c r="DG31" i="33"/>
  <c r="DC31" i="33"/>
  <c r="CO31" i="33"/>
  <c r="BR31" i="33"/>
  <c r="BQ31" i="33"/>
  <c r="BP31" i="33"/>
  <c r="BO31" i="33"/>
  <c r="BS31" i="33" s="1"/>
  <c r="BN31" i="33"/>
  <c r="BM31" i="33"/>
  <c r="DT31" i="33" s="1"/>
  <c r="BG31" i="33"/>
  <c r="AZ31" i="33"/>
  <c r="AX31" i="33"/>
  <c r="AW31" i="33"/>
  <c r="DF31" i="33" s="1"/>
  <c r="AV31" i="33"/>
  <c r="DE31" i="33" s="1"/>
  <c r="AU31" i="33"/>
  <c r="AY31" i="33" s="1"/>
  <c r="AT31" i="33"/>
  <c r="AS31" i="33"/>
  <c r="DB31" i="33" s="1"/>
  <c r="AR31" i="33"/>
  <c r="AK31" i="33"/>
  <c r="AA31" i="33"/>
  <c r="CR31" i="33" s="1"/>
  <c r="Z31" i="33"/>
  <c r="CQ31" i="33" s="1"/>
  <c r="Y31" i="33"/>
  <c r="CP31" i="33" s="1"/>
  <c r="X31" i="33"/>
  <c r="W31" i="33"/>
  <c r="CN31" i="33" s="1"/>
  <c r="V31" i="33"/>
  <c r="CM31" i="33" s="1"/>
  <c r="U31" i="33"/>
  <c r="CL31" i="33" s="1"/>
  <c r="T31" i="33"/>
  <c r="L31" i="33"/>
  <c r="DS30" i="33"/>
  <c r="DR30" i="33"/>
  <c r="DQ30" i="33"/>
  <c r="DP30" i="33"/>
  <c r="DE30" i="33"/>
  <c r="DD30" i="33"/>
  <c r="CQ30" i="33"/>
  <c r="CP30" i="33"/>
  <c r="CM30" i="33"/>
  <c r="CL30" i="33"/>
  <c r="BR30" i="33"/>
  <c r="BQ30" i="33"/>
  <c r="BP30" i="33"/>
  <c r="BO30" i="33"/>
  <c r="BS30" i="33" s="1"/>
  <c r="BN30" i="33"/>
  <c r="BM30" i="33"/>
  <c r="DT30" i="33" s="1"/>
  <c r="BG30" i="33"/>
  <c r="AX30" i="33"/>
  <c r="DG30" i="33" s="1"/>
  <c r="AW30" i="33"/>
  <c r="DF30" i="33" s="1"/>
  <c r="AV30" i="33"/>
  <c r="AU30" i="33"/>
  <c r="AT30" i="33"/>
  <c r="AY30" i="33" s="1"/>
  <c r="AS30" i="33"/>
  <c r="DB30" i="33" s="1"/>
  <c r="AR30" i="33"/>
  <c r="AK30" i="33"/>
  <c r="AA30" i="33"/>
  <c r="CR30" i="33" s="1"/>
  <c r="Z30" i="33"/>
  <c r="Y30" i="33"/>
  <c r="X30" i="33"/>
  <c r="AB30" i="33" s="1"/>
  <c r="W30" i="33"/>
  <c r="CN30" i="33" s="1"/>
  <c r="V30" i="33"/>
  <c r="U30" i="33"/>
  <c r="T30" i="33"/>
  <c r="L30" i="33"/>
  <c r="DS29" i="33"/>
  <c r="DR29" i="33"/>
  <c r="DQ29" i="33"/>
  <c r="DP29" i="33"/>
  <c r="DG29" i="33"/>
  <c r="DF29" i="33"/>
  <c r="DC29" i="33"/>
  <c r="DB29" i="33"/>
  <c r="CR29" i="33"/>
  <c r="CO29" i="33"/>
  <c r="CN29" i="33"/>
  <c r="BR29" i="33"/>
  <c r="BQ29" i="33"/>
  <c r="BP29" i="33"/>
  <c r="BO29" i="33"/>
  <c r="BS29" i="33" s="1"/>
  <c r="BN29" i="33"/>
  <c r="BM29" i="33"/>
  <c r="DT29" i="33" s="1"/>
  <c r="BG29" i="33"/>
  <c r="AZ29" i="33"/>
  <c r="AX29" i="33"/>
  <c r="AW29" i="33"/>
  <c r="AV29" i="33"/>
  <c r="DE29" i="33" s="1"/>
  <c r="AU29" i="33"/>
  <c r="AY29" i="33" s="1"/>
  <c r="AT29" i="33"/>
  <c r="AS29" i="33"/>
  <c r="AR29" i="33"/>
  <c r="AK29" i="33"/>
  <c r="AA29" i="33"/>
  <c r="Z29" i="33"/>
  <c r="CQ29" i="33" s="1"/>
  <c r="Y29" i="33"/>
  <c r="CP29" i="33" s="1"/>
  <c r="X29" i="33"/>
  <c r="W29" i="33"/>
  <c r="V29" i="33"/>
  <c r="CM29" i="33" s="1"/>
  <c r="U29" i="33"/>
  <c r="CL29" i="33" s="1"/>
  <c r="T29" i="33"/>
  <c r="L29" i="33"/>
  <c r="DS28" i="33"/>
  <c r="DR28" i="33"/>
  <c r="DQ28" i="33"/>
  <c r="DP28" i="33"/>
  <c r="DE28" i="33"/>
  <c r="DD28" i="33"/>
  <c r="CQ28" i="33"/>
  <c r="CP28" i="33"/>
  <c r="CM28" i="33"/>
  <c r="CL28" i="33"/>
  <c r="BR28" i="33"/>
  <c r="BQ28" i="33"/>
  <c r="BP28" i="33"/>
  <c r="BO28" i="33"/>
  <c r="BS28" i="33" s="1"/>
  <c r="BN28" i="33"/>
  <c r="BM28" i="33"/>
  <c r="DT28" i="33" s="1"/>
  <c r="BG28" i="33"/>
  <c r="AX28" i="33"/>
  <c r="DG28" i="33" s="1"/>
  <c r="AW28" i="33"/>
  <c r="DF28" i="33" s="1"/>
  <c r="AV28" i="33"/>
  <c r="AU28" i="33"/>
  <c r="AT28" i="33"/>
  <c r="AY28" i="33" s="1"/>
  <c r="AS28" i="33"/>
  <c r="DB28" i="33" s="1"/>
  <c r="AR28" i="33"/>
  <c r="AK28" i="33"/>
  <c r="AA28" i="33"/>
  <c r="CR28" i="33" s="1"/>
  <c r="Z28" i="33"/>
  <c r="Y28" i="33"/>
  <c r="X28" i="33"/>
  <c r="AB28" i="33" s="1"/>
  <c r="W28" i="33"/>
  <c r="CN28" i="33" s="1"/>
  <c r="V28" i="33"/>
  <c r="U28" i="33"/>
  <c r="T28" i="33"/>
  <c r="L28" i="33"/>
  <c r="DS27" i="33"/>
  <c r="DR27" i="33"/>
  <c r="DQ27" i="33"/>
  <c r="DP27" i="33"/>
  <c r="DG27" i="33"/>
  <c r="DF27" i="33"/>
  <c r="DC27" i="33"/>
  <c r="DB27" i="33"/>
  <c r="CR27" i="33"/>
  <c r="CO27" i="33"/>
  <c r="CN27" i="33"/>
  <c r="BR27" i="33"/>
  <c r="BQ27" i="33"/>
  <c r="BP27" i="33"/>
  <c r="BO27" i="33"/>
  <c r="BS27" i="33" s="1"/>
  <c r="BN27" i="33"/>
  <c r="BM27" i="33"/>
  <c r="DT27" i="33" s="1"/>
  <c r="BG27" i="33"/>
  <c r="AZ27" i="33"/>
  <c r="AX27" i="33"/>
  <c r="AW27" i="33"/>
  <c r="AV27" i="33"/>
  <c r="DE27" i="33" s="1"/>
  <c r="AU27" i="33"/>
  <c r="AY27" i="33" s="1"/>
  <c r="AT27" i="33"/>
  <c r="AS27" i="33"/>
  <c r="AR27" i="33"/>
  <c r="AK27" i="33"/>
  <c r="AA27" i="33"/>
  <c r="Z27" i="33"/>
  <c r="CQ27" i="33" s="1"/>
  <c r="Y27" i="33"/>
  <c r="CP27" i="33" s="1"/>
  <c r="X27" i="33"/>
  <c r="W27" i="33"/>
  <c r="V27" i="33"/>
  <c r="CM27" i="33" s="1"/>
  <c r="U27" i="33"/>
  <c r="CL27" i="33" s="1"/>
  <c r="T27" i="33"/>
  <c r="L27" i="33"/>
  <c r="DS26" i="33"/>
  <c r="DR26" i="33"/>
  <c r="DQ26" i="33"/>
  <c r="DP26" i="33"/>
  <c r="DE26" i="33"/>
  <c r="DD26" i="33"/>
  <c r="CQ26" i="33"/>
  <c r="CP26" i="33"/>
  <c r="CM26" i="33"/>
  <c r="CL26" i="33"/>
  <c r="BR26" i="33"/>
  <c r="BQ26" i="33"/>
  <c r="BP26" i="33"/>
  <c r="BO26" i="33"/>
  <c r="BS26" i="33" s="1"/>
  <c r="BN26" i="33"/>
  <c r="BM26" i="33"/>
  <c r="DT26" i="33" s="1"/>
  <c r="BG26" i="33"/>
  <c r="AX26" i="33"/>
  <c r="DG26" i="33" s="1"/>
  <c r="AW26" i="33"/>
  <c r="DF26" i="33" s="1"/>
  <c r="AV26" i="33"/>
  <c r="AU26" i="33"/>
  <c r="AT26" i="33"/>
  <c r="AY26" i="33" s="1"/>
  <c r="AS26" i="33"/>
  <c r="DB26" i="33" s="1"/>
  <c r="AR26" i="33"/>
  <c r="AK26" i="33"/>
  <c r="AA26" i="33"/>
  <c r="CR26" i="33" s="1"/>
  <c r="Z26" i="33"/>
  <c r="Y26" i="33"/>
  <c r="X26" i="33"/>
  <c r="AB26" i="33" s="1"/>
  <c r="W26" i="33"/>
  <c r="CN26" i="33" s="1"/>
  <c r="V26" i="33"/>
  <c r="U26" i="33"/>
  <c r="T26" i="33"/>
  <c r="L26" i="33"/>
  <c r="DS25" i="33"/>
  <c r="DR25" i="33"/>
  <c r="DQ25" i="33"/>
  <c r="DP25" i="33"/>
  <c r="DG25" i="33"/>
  <c r="DF25" i="33"/>
  <c r="DC25" i="33"/>
  <c r="DB25" i="33"/>
  <c r="CR25" i="33"/>
  <c r="CO25" i="33"/>
  <c r="CN25" i="33"/>
  <c r="BR25" i="33"/>
  <c r="BQ25" i="33"/>
  <c r="BP25" i="33"/>
  <c r="BO25" i="33"/>
  <c r="BS25" i="33" s="1"/>
  <c r="BN25" i="33"/>
  <c r="BM25" i="33"/>
  <c r="DT25" i="33" s="1"/>
  <c r="BG25" i="33"/>
  <c r="AZ25" i="33"/>
  <c r="AX25" i="33"/>
  <c r="AW25" i="33"/>
  <c r="AV25" i="33"/>
  <c r="DE25" i="33" s="1"/>
  <c r="AU25" i="33"/>
  <c r="AY25" i="33" s="1"/>
  <c r="AT25" i="33"/>
  <c r="AS25" i="33"/>
  <c r="AR25" i="33"/>
  <c r="AK25" i="33"/>
  <c r="AA25" i="33"/>
  <c r="Z25" i="33"/>
  <c r="CQ25" i="33" s="1"/>
  <c r="Y25" i="33"/>
  <c r="CP25" i="33" s="1"/>
  <c r="X25" i="33"/>
  <c r="W25" i="33"/>
  <c r="V25" i="33"/>
  <c r="CM25" i="33" s="1"/>
  <c r="U25" i="33"/>
  <c r="CL25" i="33" s="1"/>
  <c r="T25" i="33"/>
  <c r="L25" i="33"/>
  <c r="DS24" i="33"/>
  <c r="DR24" i="33"/>
  <c r="DQ24" i="33"/>
  <c r="DP24" i="33"/>
  <c r="DE24" i="33"/>
  <c r="DD24" i="33"/>
  <c r="CQ24" i="33"/>
  <c r="CP24" i="33"/>
  <c r="CM24" i="33"/>
  <c r="CL24" i="33"/>
  <c r="BR24" i="33"/>
  <c r="BQ24" i="33"/>
  <c r="BP24" i="33"/>
  <c r="BO24" i="33"/>
  <c r="BS24" i="33" s="1"/>
  <c r="BN24" i="33"/>
  <c r="BM24" i="33"/>
  <c r="DT24" i="33" s="1"/>
  <c r="BG24" i="33"/>
  <c r="AX24" i="33"/>
  <c r="DG24" i="33" s="1"/>
  <c r="AW24" i="33"/>
  <c r="DF24" i="33" s="1"/>
  <c r="AV24" i="33"/>
  <c r="AU24" i="33"/>
  <c r="AT24" i="33"/>
  <c r="AY24" i="33" s="1"/>
  <c r="AS24" i="33"/>
  <c r="DB24" i="33" s="1"/>
  <c r="AR24" i="33"/>
  <c r="AK24" i="33"/>
  <c r="AA24" i="33"/>
  <c r="CR24" i="33" s="1"/>
  <c r="Z24" i="33"/>
  <c r="Y24" i="33"/>
  <c r="X24" i="33"/>
  <c r="AB24" i="33" s="1"/>
  <c r="W24" i="33"/>
  <c r="CN24" i="33" s="1"/>
  <c r="V24" i="33"/>
  <c r="U24" i="33"/>
  <c r="T24" i="33"/>
  <c r="L24" i="33"/>
  <c r="DS23" i="33"/>
  <c r="DR23" i="33"/>
  <c r="DQ23" i="33"/>
  <c r="DP23" i="33"/>
  <c r="DG23" i="33"/>
  <c r="DF23" i="33"/>
  <c r="DC23" i="33"/>
  <c r="DB23" i="33"/>
  <c r="CR23" i="33"/>
  <c r="CO23" i="33"/>
  <c r="CN23" i="33"/>
  <c r="BR23" i="33"/>
  <c r="BQ23" i="33"/>
  <c r="BP23" i="33"/>
  <c r="BO23" i="33"/>
  <c r="BS23" i="33" s="1"/>
  <c r="BN23" i="33"/>
  <c r="BM23" i="33"/>
  <c r="DT23" i="33" s="1"/>
  <c r="BG23" i="33"/>
  <c r="AZ23" i="33"/>
  <c r="AX23" i="33"/>
  <c r="AW23" i="33"/>
  <c r="AV23" i="33"/>
  <c r="DE23" i="33" s="1"/>
  <c r="AU23" i="33"/>
  <c r="AY23" i="33" s="1"/>
  <c r="AT23" i="33"/>
  <c r="AS23" i="33"/>
  <c r="AR23" i="33"/>
  <c r="AK23" i="33"/>
  <c r="AA23" i="33"/>
  <c r="Z23" i="33"/>
  <c r="CQ23" i="33" s="1"/>
  <c r="Y23" i="33"/>
  <c r="CP23" i="33" s="1"/>
  <c r="X23" i="33"/>
  <c r="W23" i="33"/>
  <c r="V23" i="33"/>
  <c r="CM23" i="33" s="1"/>
  <c r="U23" i="33"/>
  <c r="CL23" i="33" s="1"/>
  <c r="T23" i="33"/>
  <c r="L23" i="33"/>
  <c r="DS22" i="33"/>
  <c r="DR22" i="33"/>
  <c r="DQ22" i="33"/>
  <c r="DP22" i="33"/>
  <c r="DE22" i="33"/>
  <c r="DD22" i="33"/>
  <c r="CQ22" i="33"/>
  <c r="CP22" i="33"/>
  <c r="CM22" i="33"/>
  <c r="CL22" i="33"/>
  <c r="BR22" i="33"/>
  <c r="BQ22" i="33"/>
  <c r="BP22" i="33"/>
  <c r="BO22" i="33"/>
  <c r="BS22" i="33" s="1"/>
  <c r="BN22" i="33"/>
  <c r="BM22" i="33"/>
  <c r="DT22" i="33" s="1"/>
  <c r="BG22" i="33"/>
  <c r="AX22" i="33"/>
  <c r="DG22" i="33" s="1"/>
  <c r="AW22" i="33"/>
  <c r="DF22" i="33" s="1"/>
  <c r="AV22" i="33"/>
  <c r="AU22" i="33"/>
  <c r="AT22" i="33"/>
  <c r="AY22" i="33" s="1"/>
  <c r="AS22" i="33"/>
  <c r="DB22" i="33" s="1"/>
  <c r="AR22" i="33"/>
  <c r="AK22" i="33"/>
  <c r="AA22" i="33"/>
  <c r="CR22" i="33" s="1"/>
  <c r="Z22" i="33"/>
  <c r="Y22" i="33"/>
  <c r="X22" i="33"/>
  <c r="AB22" i="33" s="1"/>
  <c r="W22" i="33"/>
  <c r="CN22" i="33" s="1"/>
  <c r="V22" i="33"/>
  <c r="U22" i="33"/>
  <c r="T22" i="33"/>
  <c r="L22" i="33"/>
  <c r="DS21" i="33"/>
  <c r="DR21" i="33"/>
  <c r="DQ21" i="33"/>
  <c r="DP21" i="33"/>
  <c r="DG21" i="33"/>
  <c r="DF21" i="33"/>
  <c r="DC21" i="33"/>
  <c r="DB21" i="33"/>
  <c r="CR21" i="33"/>
  <c r="CO21" i="33"/>
  <c r="CN21" i="33"/>
  <c r="BR21" i="33"/>
  <c r="BQ21" i="33"/>
  <c r="BP21" i="33"/>
  <c r="BO21" i="33"/>
  <c r="BS21" i="33" s="1"/>
  <c r="BN21" i="33"/>
  <c r="BM21" i="33"/>
  <c r="DT21" i="33" s="1"/>
  <c r="BG21" i="33"/>
  <c r="AZ21" i="33"/>
  <c r="AX21" i="33"/>
  <c r="AW21" i="33"/>
  <c r="AV21" i="33"/>
  <c r="DE21" i="33" s="1"/>
  <c r="AU21" i="33"/>
  <c r="AY21" i="33" s="1"/>
  <c r="AT21" i="33"/>
  <c r="AS21" i="33"/>
  <c r="AR21" i="33"/>
  <c r="AK21" i="33"/>
  <c r="AA21" i="33"/>
  <c r="Z21" i="33"/>
  <c r="CQ21" i="33" s="1"/>
  <c r="Y21" i="33"/>
  <c r="CP21" i="33" s="1"/>
  <c r="X21" i="33"/>
  <c r="W21" i="33"/>
  <c r="V21" i="33"/>
  <c r="CM21" i="33" s="1"/>
  <c r="U21" i="33"/>
  <c r="CL21" i="33" s="1"/>
  <c r="T21" i="33"/>
  <c r="L21" i="33"/>
  <c r="DS20" i="33"/>
  <c r="DR20" i="33"/>
  <c r="DQ20" i="33"/>
  <c r="DP20" i="33"/>
  <c r="DE20" i="33"/>
  <c r="DD20" i="33"/>
  <c r="CQ20" i="33"/>
  <c r="CP20" i="33"/>
  <c r="CM20" i="33"/>
  <c r="CL20" i="33"/>
  <c r="BR20" i="33"/>
  <c r="BQ20" i="33"/>
  <c r="BP20" i="33"/>
  <c r="BO20" i="33"/>
  <c r="BS20" i="33" s="1"/>
  <c r="BN20" i="33"/>
  <c r="BM20" i="33"/>
  <c r="DT20" i="33" s="1"/>
  <c r="BG20" i="33"/>
  <c r="AX20" i="33"/>
  <c r="DG20" i="33" s="1"/>
  <c r="AW20" i="33"/>
  <c r="DF20" i="33" s="1"/>
  <c r="AV20" i="33"/>
  <c r="AU20" i="33"/>
  <c r="AT20" i="33"/>
  <c r="AY20" i="33" s="1"/>
  <c r="AS20" i="33"/>
  <c r="DB20" i="33" s="1"/>
  <c r="AR20" i="33"/>
  <c r="AK20" i="33"/>
  <c r="AA20" i="33"/>
  <c r="CR20" i="33" s="1"/>
  <c r="Z20" i="33"/>
  <c r="Y20" i="33"/>
  <c r="X20" i="33"/>
  <c r="AB20" i="33" s="1"/>
  <c r="W20" i="33"/>
  <c r="CN20" i="33" s="1"/>
  <c r="V20" i="33"/>
  <c r="U20" i="33"/>
  <c r="T20" i="33"/>
  <c r="L20" i="33"/>
  <c r="DS19" i="33"/>
  <c r="DR19" i="33"/>
  <c r="DQ19" i="33"/>
  <c r="DP19" i="33"/>
  <c r="DG19" i="33"/>
  <c r="DF19" i="33"/>
  <c r="DC19" i="33"/>
  <c r="DB19" i="33"/>
  <c r="CR19" i="33"/>
  <c r="CO19" i="33"/>
  <c r="CN19" i="33"/>
  <c r="BR19" i="33"/>
  <c r="BQ19" i="33"/>
  <c r="BP19" i="33"/>
  <c r="BO19" i="33"/>
  <c r="BS19" i="33" s="1"/>
  <c r="BN19" i="33"/>
  <c r="BM19" i="33"/>
  <c r="DT19" i="33" s="1"/>
  <c r="BG19" i="33"/>
  <c r="AZ19" i="33"/>
  <c r="AX19" i="33"/>
  <c r="AW19" i="33"/>
  <c r="AV19" i="33"/>
  <c r="DE19" i="33" s="1"/>
  <c r="AU19" i="33"/>
  <c r="AY19" i="33" s="1"/>
  <c r="AT19" i="33"/>
  <c r="AS19" i="33"/>
  <c r="AR19" i="33"/>
  <c r="AK19" i="33"/>
  <c r="AA19" i="33"/>
  <c r="Z19" i="33"/>
  <c r="CQ19" i="33" s="1"/>
  <c r="Y19" i="33"/>
  <c r="CP19" i="33" s="1"/>
  <c r="X19" i="33"/>
  <c r="W19" i="33"/>
  <c r="V19" i="33"/>
  <c r="CM19" i="33" s="1"/>
  <c r="U19" i="33"/>
  <c r="CL19" i="33" s="1"/>
  <c r="T19" i="33"/>
  <c r="L19" i="33"/>
  <c r="DS18" i="33"/>
  <c r="DR18" i="33"/>
  <c r="DQ18" i="33"/>
  <c r="DP18" i="33"/>
  <c r="DE18" i="33"/>
  <c r="DD18" i="33"/>
  <c r="CQ18" i="33"/>
  <c r="CP18" i="33"/>
  <c r="CM18" i="33"/>
  <c r="CL18" i="33"/>
  <c r="BR18" i="33"/>
  <c r="BQ18" i="33"/>
  <c r="BP18" i="33"/>
  <c r="BO18" i="33"/>
  <c r="BS18" i="33" s="1"/>
  <c r="BN18" i="33"/>
  <c r="BM18" i="33"/>
  <c r="DT18" i="33" s="1"/>
  <c r="BG18" i="33"/>
  <c r="AX18" i="33"/>
  <c r="DG18" i="33" s="1"/>
  <c r="AW18" i="33"/>
  <c r="DF18" i="33" s="1"/>
  <c r="AV18" i="33"/>
  <c r="AU18" i="33"/>
  <c r="AT18" i="33"/>
  <c r="AY18" i="33" s="1"/>
  <c r="AS18" i="33"/>
  <c r="DB18" i="33" s="1"/>
  <c r="AR18" i="33"/>
  <c r="AK18" i="33"/>
  <c r="AA18" i="33"/>
  <c r="CR18" i="33" s="1"/>
  <c r="Z18" i="33"/>
  <c r="Y18" i="33"/>
  <c r="X18" i="33"/>
  <c r="AB18" i="33" s="1"/>
  <c r="W18" i="33"/>
  <c r="CN18" i="33" s="1"/>
  <c r="V18" i="33"/>
  <c r="U18" i="33"/>
  <c r="T18" i="33"/>
  <c r="L18" i="33"/>
  <c r="DS17" i="33"/>
  <c r="DR17" i="33"/>
  <c r="DQ17" i="33"/>
  <c r="DP17" i="33"/>
  <c r="DG17" i="33"/>
  <c r="DF17" i="33"/>
  <c r="DC17" i="33"/>
  <c r="DB17" i="33"/>
  <c r="CR17" i="33"/>
  <c r="CO17" i="33"/>
  <c r="CN17" i="33"/>
  <c r="BR17" i="33"/>
  <c r="BQ17" i="33"/>
  <c r="BP17" i="33"/>
  <c r="BO17" i="33"/>
  <c r="BS17" i="33" s="1"/>
  <c r="BN17" i="33"/>
  <c r="BM17" i="33"/>
  <c r="DT17" i="33" s="1"/>
  <c r="BG17" i="33"/>
  <c r="AZ17" i="33"/>
  <c r="AX17" i="33"/>
  <c r="AW17" i="33"/>
  <c r="AV17" i="33"/>
  <c r="DE17" i="33" s="1"/>
  <c r="AU17" i="33"/>
  <c r="AY17" i="33" s="1"/>
  <c r="AT17" i="33"/>
  <c r="AS17" i="33"/>
  <c r="AR17" i="33"/>
  <c r="AK17" i="33"/>
  <c r="AA17" i="33"/>
  <c r="Z17" i="33"/>
  <c r="CQ17" i="33" s="1"/>
  <c r="Y17" i="33"/>
  <c r="CP17" i="33" s="1"/>
  <c r="X17" i="33"/>
  <c r="W17" i="33"/>
  <c r="V17" i="33"/>
  <c r="CM17" i="33" s="1"/>
  <c r="U17" i="33"/>
  <c r="CL17" i="33" s="1"/>
  <c r="T17" i="33"/>
  <c r="L17" i="33"/>
  <c r="DS16" i="33"/>
  <c r="DR16" i="33"/>
  <c r="DQ16" i="33"/>
  <c r="DP16" i="33"/>
  <c r="DE16" i="33"/>
  <c r="DD16" i="33"/>
  <c r="CQ16" i="33"/>
  <c r="CP16" i="33"/>
  <c r="CM16" i="33"/>
  <c r="CL16" i="33"/>
  <c r="BR16" i="33"/>
  <c r="BQ16" i="33"/>
  <c r="BP16" i="33"/>
  <c r="BO16" i="33"/>
  <c r="BS16" i="33" s="1"/>
  <c r="BN16" i="33"/>
  <c r="BM16" i="33"/>
  <c r="DT16" i="33" s="1"/>
  <c r="BG16" i="33"/>
  <c r="AX16" i="33"/>
  <c r="DG16" i="33" s="1"/>
  <c r="AW16" i="33"/>
  <c r="DF16" i="33" s="1"/>
  <c r="AV16" i="33"/>
  <c r="AU16" i="33"/>
  <c r="AT16" i="33"/>
  <c r="AY16" i="33" s="1"/>
  <c r="AS16" i="33"/>
  <c r="DB16" i="33" s="1"/>
  <c r="AR16" i="33"/>
  <c r="AK16" i="33"/>
  <c r="AA16" i="33"/>
  <c r="CR16" i="33" s="1"/>
  <c r="Z16" i="33"/>
  <c r="Y16" i="33"/>
  <c r="X16" i="33"/>
  <c r="AB16" i="33" s="1"/>
  <c r="W16" i="33"/>
  <c r="CN16" i="33" s="1"/>
  <c r="V16" i="33"/>
  <c r="U16" i="33"/>
  <c r="T16" i="33"/>
  <c r="L16" i="33"/>
  <c r="DR15" i="33"/>
  <c r="BR15" i="33"/>
  <c r="DT15" i="33" s="1"/>
  <c r="BP15" i="33"/>
  <c r="BO15" i="33"/>
  <c r="BS15" i="33" s="1"/>
  <c r="BN15" i="33"/>
  <c r="DP15" i="33" s="1"/>
  <c r="BK15" i="33"/>
  <c r="BQ15" i="33" s="1"/>
  <c r="DS15" i="33" s="1"/>
  <c r="BG15" i="33"/>
  <c r="AX15" i="33"/>
  <c r="DG15" i="33" s="1"/>
  <c r="AW15" i="33"/>
  <c r="DF15" i="33" s="1"/>
  <c r="AV15" i="33"/>
  <c r="DE15" i="33" s="1"/>
  <c r="AU15" i="33"/>
  <c r="DD15" i="33" s="1"/>
  <c r="AT15" i="33"/>
  <c r="DC15" i="33" s="1"/>
  <c r="AS15" i="33"/>
  <c r="DB15" i="33" s="1"/>
  <c r="AR15" i="33"/>
  <c r="AP15" i="33"/>
  <c r="AK15" i="33"/>
  <c r="AA15" i="33"/>
  <c r="CR15" i="33" s="1"/>
  <c r="Y15" i="33"/>
  <c r="CP15" i="33" s="1"/>
  <c r="X15" i="33"/>
  <c r="CO15" i="33" s="1"/>
  <c r="W15" i="33"/>
  <c r="CN15" i="33" s="1"/>
  <c r="V15" i="33"/>
  <c r="CM15" i="33" s="1"/>
  <c r="U15" i="33"/>
  <c r="CL15" i="33" s="1"/>
  <c r="T15" i="33"/>
  <c r="R15" i="33"/>
  <c r="Z15" i="33" s="1"/>
  <c r="L15" i="33"/>
  <c r="DT14" i="33"/>
  <c r="DP14" i="33"/>
  <c r="BR14" i="33"/>
  <c r="BP14" i="33"/>
  <c r="DR14" i="33" s="1"/>
  <c r="BO14" i="33"/>
  <c r="BN14" i="33"/>
  <c r="BK14" i="33"/>
  <c r="BQ14" i="33" s="1"/>
  <c r="DS14" i="33" s="1"/>
  <c r="BG14" i="33"/>
  <c r="AX14" i="33"/>
  <c r="DG14" i="33" s="1"/>
  <c r="AW14" i="33"/>
  <c r="DF14" i="33" s="1"/>
  <c r="AV14" i="33"/>
  <c r="DE14" i="33" s="1"/>
  <c r="AU14" i="33"/>
  <c r="DD14" i="33" s="1"/>
  <c r="AT14" i="33"/>
  <c r="AY14" i="33" s="1"/>
  <c r="AS14" i="33"/>
  <c r="DB14" i="33" s="1"/>
  <c r="AP14" i="33"/>
  <c r="AR14" i="33" s="1"/>
  <c r="AK14" i="33"/>
  <c r="AA14" i="33"/>
  <c r="CR14" i="33" s="1"/>
  <c r="Z14" i="33"/>
  <c r="CQ14" i="33" s="1"/>
  <c r="Y14" i="33"/>
  <c r="CP14" i="33" s="1"/>
  <c r="X14" i="33"/>
  <c r="CO14" i="33" s="1"/>
  <c r="W14" i="33"/>
  <c r="CN14" i="33" s="1"/>
  <c r="V14" i="33"/>
  <c r="CM14" i="33" s="1"/>
  <c r="U14" i="33"/>
  <c r="CL14" i="33" s="1"/>
  <c r="T14" i="33"/>
  <c r="L14" i="33"/>
  <c r="DT13" i="33"/>
  <c r="DP13" i="33"/>
  <c r="BR13" i="33"/>
  <c r="BP13" i="33"/>
  <c r="DR13" i="33" s="1"/>
  <c r="BO13" i="33"/>
  <c r="BS13" i="33" s="1"/>
  <c r="BN13" i="33"/>
  <c r="BK13" i="33"/>
  <c r="BQ13" i="33" s="1"/>
  <c r="BG13" i="33"/>
  <c r="AX13" i="33"/>
  <c r="DG13" i="33" s="1"/>
  <c r="AW13" i="33"/>
  <c r="DF13" i="33" s="1"/>
  <c r="AV13" i="33"/>
  <c r="DE13" i="33" s="1"/>
  <c r="AU13" i="33"/>
  <c r="DD13" i="33" s="1"/>
  <c r="AT13" i="33"/>
  <c r="AY13" i="33" s="1"/>
  <c r="AS13" i="33"/>
  <c r="DB13" i="33" s="1"/>
  <c r="AP13" i="33"/>
  <c r="AR13" i="33" s="1"/>
  <c r="AK13" i="33"/>
  <c r="AA13" i="33"/>
  <c r="CR13" i="33" s="1"/>
  <c r="Z13" i="33"/>
  <c r="CQ13" i="33" s="1"/>
  <c r="Y13" i="33"/>
  <c r="CP13" i="33" s="1"/>
  <c r="X13" i="33"/>
  <c r="CO13" i="33" s="1"/>
  <c r="W13" i="33"/>
  <c r="CN13" i="33" s="1"/>
  <c r="V13" i="33"/>
  <c r="CM13" i="33" s="1"/>
  <c r="U13" i="33"/>
  <c r="CL13" i="33" s="1"/>
  <c r="T13" i="33"/>
  <c r="R13" i="33"/>
  <c r="L13" i="33"/>
  <c r="DT12" i="33"/>
  <c r="DQ12" i="33"/>
  <c r="DP12" i="33"/>
  <c r="BR12" i="33"/>
  <c r="BQ12" i="33"/>
  <c r="DS12" i="33" s="1"/>
  <c r="BP12" i="33"/>
  <c r="DR12" i="33" s="1"/>
  <c r="BO12" i="33"/>
  <c r="BS12" i="33" s="1"/>
  <c r="BN12" i="33"/>
  <c r="BM12" i="33"/>
  <c r="BK12" i="33"/>
  <c r="BG12" i="33"/>
  <c r="AX12" i="33"/>
  <c r="AV12" i="33"/>
  <c r="DE12" i="33" s="1"/>
  <c r="AU12" i="33"/>
  <c r="DD12" i="33" s="1"/>
  <c r="AT12" i="33"/>
  <c r="DC12" i="33" s="1"/>
  <c r="AS12" i="33"/>
  <c r="DB12" i="33" s="1"/>
  <c r="AP12" i="33"/>
  <c r="AR12" i="33" s="1"/>
  <c r="AK12" i="33"/>
  <c r="AA12" i="33"/>
  <c r="CR12" i="33" s="1"/>
  <c r="Z12" i="33"/>
  <c r="CQ12" i="33" s="1"/>
  <c r="Y12" i="33"/>
  <c r="CP12" i="33" s="1"/>
  <c r="X12" i="33"/>
  <c r="CO12" i="33" s="1"/>
  <c r="W12" i="33"/>
  <c r="CN12" i="33" s="1"/>
  <c r="V12" i="33"/>
  <c r="CM12" i="33" s="1"/>
  <c r="U12" i="33"/>
  <c r="CL12" i="33" s="1"/>
  <c r="R12" i="33"/>
  <c r="T12" i="33" s="1"/>
  <c r="L12" i="33"/>
  <c r="DQ11" i="33"/>
  <c r="BR11" i="33"/>
  <c r="DT11" i="33" s="1"/>
  <c r="BO11" i="33"/>
  <c r="BN11" i="33"/>
  <c r="DP11" i="33" s="1"/>
  <c r="BL11" i="33"/>
  <c r="BK11" i="33"/>
  <c r="BJ11" i="33"/>
  <c r="BI11" i="33"/>
  <c r="BH11" i="33"/>
  <c r="BG11" i="33"/>
  <c r="AX11" i="33"/>
  <c r="AV11" i="33"/>
  <c r="AU11" i="33"/>
  <c r="AT11" i="33"/>
  <c r="AS11" i="33"/>
  <c r="AQ11" i="33"/>
  <c r="AP11" i="33"/>
  <c r="AO11" i="33"/>
  <c r="AN11" i="33"/>
  <c r="AM11" i="33"/>
  <c r="AL11" i="33"/>
  <c r="AK11" i="33"/>
  <c r="AA11" i="33"/>
  <c r="Y11" i="33"/>
  <c r="CP11" i="33" s="1"/>
  <c r="X11" i="33"/>
  <c r="W11" i="33"/>
  <c r="V11" i="33"/>
  <c r="U11" i="33"/>
  <c r="CL11" i="33" s="1"/>
  <c r="S11" i="33"/>
  <c r="R11" i="33"/>
  <c r="Q11" i="33"/>
  <c r="P11" i="33"/>
  <c r="O11" i="33"/>
  <c r="N11" i="33"/>
  <c r="M11" i="33"/>
  <c r="L11" i="33"/>
  <c r="AT648" i="32"/>
  <c r="AB648" i="32"/>
  <c r="J648" i="32"/>
  <c r="I648" i="32"/>
  <c r="H648" i="32"/>
  <c r="G648" i="32"/>
  <c r="F648" i="32"/>
  <c r="BI647" i="32"/>
  <c r="BH647" i="32"/>
  <c r="BG647" i="32"/>
  <c r="BF647" i="32"/>
  <c r="BJ647" i="32" s="1"/>
  <c r="BE647" i="32"/>
  <c r="BD647" i="32"/>
  <c r="AX647" i="32"/>
  <c r="AO647" i="32"/>
  <c r="AM647" i="32"/>
  <c r="AL647" i="32"/>
  <c r="AP647" i="32" s="1"/>
  <c r="AK647" i="32"/>
  <c r="AJ647" i="32"/>
  <c r="AD647" i="32"/>
  <c r="V647" i="32"/>
  <c r="T647" i="32"/>
  <c r="S647" i="32"/>
  <c r="W647" i="32" s="1"/>
  <c r="Q647" i="32"/>
  <c r="K647" i="32"/>
  <c r="BI646" i="32"/>
  <c r="BH646" i="32"/>
  <c r="BG646" i="32"/>
  <c r="BF646" i="32"/>
  <c r="BJ646" i="32" s="1"/>
  <c r="BE646" i="32"/>
  <c r="BD646" i="32"/>
  <c r="AX646" i="32"/>
  <c r="AP646" i="32"/>
  <c r="AO646" i="32"/>
  <c r="AM646" i="32"/>
  <c r="AL646" i="32"/>
  <c r="AK646" i="32"/>
  <c r="AJ646" i="32"/>
  <c r="AD646" i="32"/>
  <c r="V646" i="32"/>
  <c r="T646" i="32"/>
  <c r="M646" i="32"/>
  <c r="S646" i="32" s="1"/>
  <c r="W646" i="32" s="1"/>
  <c r="K646" i="32"/>
  <c r="BI645" i="32"/>
  <c r="BH645" i="32"/>
  <c r="BG645" i="32"/>
  <c r="BF645" i="32"/>
  <c r="BJ645" i="32" s="1"/>
  <c r="BE645" i="32"/>
  <c r="BD645" i="32"/>
  <c r="AX645" i="32"/>
  <c r="AO645" i="32"/>
  <c r="AM645" i="32"/>
  <c r="AL645" i="32"/>
  <c r="AP645" i="32" s="1"/>
  <c r="AK645" i="32"/>
  <c r="AJ645" i="32"/>
  <c r="AD645" i="32"/>
  <c r="V645" i="32"/>
  <c r="T645" i="32"/>
  <c r="S645" i="32"/>
  <c r="W645" i="32" s="1"/>
  <c r="R645" i="32"/>
  <c r="Q645" i="32"/>
  <c r="K645" i="32"/>
  <c r="BD644" i="32"/>
  <c r="AW644" i="32"/>
  <c r="AV644" i="32"/>
  <c r="AV648" i="32" s="1"/>
  <c r="AU644" i="32"/>
  <c r="AU648" i="32" s="1"/>
  <c r="AT644" i="32"/>
  <c r="AX644" i="32" s="1"/>
  <c r="AJ644" i="32"/>
  <c r="AC644" i="32"/>
  <c r="AC648" i="32" s="1"/>
  <c r="AB644" i="32"/>
  <c r="AA644" i="32"/>
  <c r="AA648" i="32" s="1"/>
  <c r="Z644" i="32"/>
  <c r="AD644" i="32" s="1"/>
  <c r="Q644" i="32"/>
  <c r="AW643" i="32"/>
  <c r="AW648" i="32" s="1"/>
  <c r="AV643" i="32"/>
  <c r="AU643" i="32"/>
  <c r="AT643" i="32"/>
  <c r="AS643" i="32"/>
  <c r="AS648" i="32" s="1"/>
  <c r="AC643" i="32"/>
  <c r="AB643" i="32"/>
  <c r="AA643" i="32"/>
  <c r="Z643" i="32"/>
  <c r="Y643" i="32"/>
  <c r="Y648" i="32" s="1"/>
  <c r="X643" i="32"/>
  <c r="BJ642" i="32"/>
  <c r="BD642" i="32"/>
  <c r="AX642" i="32"/>
  <c r="AP642" i="32"/>
  <c r="AJ642" i="32"/>
  <c r="AD642" i="32"/>
  <c r="W642" i="32"/>
  <c r="Q642" i="32"/>
  <c r="K642" i="32"/>
  <c r="BJ641" i="32"/>
  <c r="BD641" i="32"/>
  <c r="AX641" i="32"/>
  <c r="AP641" i="32"/>
  <c r="AJ641" i="32"/>
  <c r="AD641" i="32"/>
  <c r="W641" i="32"/>
  <c r="Q641" i="32"/>
  <c r="K641" i="32"/>
  <c r="BJ640" i="32"/>
  <c r="BD640" i="32"/>
  <c r="AX640" i="32"/>
  <c r="AP640" i="32"/>
  <c r="AJ640" i="32"/>
  <c r="AD640" i="32"/>
  <c r="W640" i="32"/>
  <c r="Q640" i="32"/>
  <c r="K640" i="32"/>
  <c r="BJ639" i="32"/>
  <c r="BD639" i="32"/>
  <c r="AX639" i="32"/>
  <c r="AP639" i="32"/>
  <c r="AJ639" i="32"/>
  <c r="AD639" i="32"/>
  <c r="W639" i="32"/>
  <c r="Q639" i="32"/>
  <c r="K639" i="32"/>
  <c r="BJ638" i="32"/>
  <c r="BD638" i="32"/>
  <c r="AX638" i="32"/>
  <c r="AP638" i="32"/>
  <c r="AJ638" i="32"/>
  <c r="AD638" i="32"/>
  <c r="W638" i="32"/>
  <c r="Q638" i="32"/>
  <c r="K638" i="32"/>
  <c r="BJ637" i="32"/>
  <c r="BD637" i="32"/>
  <c r="AX637" i="32"/>
  <c r="AP637" i="32"/>
  <c r="AJ637" i="32"/>
  <c r="AD637" i="32"/>
  <c r="W637" i="32"/>
  <c r="Q637" i="32"/>
  <c r="K637" i="32"/>
  <c r="BJ636" i="32"/>
  <c r="BD636" i="32"/>
  <c r="AX636" i="32"/>
  <c r="AP636" i="32"/>
  <c r="AJ636" i="32"/>
  <c r="AD636" i="32"/>
  <c r="W636" i="32"/>
  <c r="Q636" i="32"/>
  <c r="K636" i="32"/>
  <c r="BJ635" i="32"/>
  <c r="BD635" i="32"/>
  <c r="AX635" i="32"/>
  <c r="AP635" i="32"/>
  <c r="AJ635" i="32"/>
  <c r="AD635" i="32"/>
  <c r="W635" i="32"/>
  <c r="Q635" i="32"/>
  <c r="K635" i="32"/>
  <c r="BJ634" i="32"/>
  <c r="BD634" i="32"/>
  <c r="AX634" i="32"/>
  <c r="AP634" i="32"/>
  <c r="AJ634" i="32"/>
  <c r="AD634" i="32"/>
  <c r="W634" i="32"/>
  <c r="Q634" i="32"/>
  <c r="K634" i="32"/>
  <c r="BJ633" i="32"/>
  <c r="BD633" i="32"/>
  <c r="AX633" i="32"/>
  <c r="AP633" i="32"/>
  <c r="AJ633" i="32"/>
  <c r="AD633" i="32"/>
  <c r="W633" i="32"/>
  <c r="Q633" i="32"/>
  <c r="K633" i="32"/>
  <c r="BJ632" i="32"/>
  <c r="BD632" i="32"/>
  <c r="AX632" i="32"/>
  <c r="AP632" i="32"/>
  <c r="AJ632" i="32"/>
  <c r="AD632" i="32"/>
  <c r="W632" i="32"/>
  <c r="Q632" i="32"/>
  <c r="K632" i="32"/>
  <c r="BJ631" i="32"/>
  <c r="BD631" i="32"/>
  <c r="AX631" i="32"/>
  <c r="AP631" i="32"/>
  <c r="AJ631" i="32"/>
  <c r="AD631" i="32"/>
  <c r="W631" i="32"/>
  <c r="Q631" i="32"/>
  <c r="K631" i="32"/>
  <c r="BJ630" i="32"/>
  <c r="BD630" i="32"/>
  <c r="AX630" i="32"/>
  <c r="AP630" i="32"/>
  <c r="AJ630" i="32"/>
  <c r="AD630" i="32"/>
  <c r="W630" i="32"/>
  <c r="Q630" i="32"/>
  <c r="K630" i="32"/>
  <c r="BJ629" i="32"/>
  <c r="BD629" i="32"/>
  <c r="AX629" i="32"/>
  <c r="AP629" i="32"/>
  <c r="AJ629" i="32"/>
  <c r="AD629" i="32"/>
  <c r="W629" i="32"/>
  <c r="Q629" i="32"/>
  <c r="K629" i="32"/>
  <c r="BJ628" i="32"/>
  <c r="BD628" i="32"/>
  <c r="AX628" i="32"/>
  <c r="AP628" i="32"/>
  <c r="AJ628" i="32"/>
  <c r="AD628" i="32"/>
  <c r="W628" i="32"/>
  <c r="Q628" i="32"/>
  <c r="K628" i="32"/>
  <c r="BJ627" i="32"/>
  <c r="BD627" i="32"/>
  <c r="AX627" i="32"/>
  <c r="AO627" i="32"/>
  <c r="AN627" i="32"/>
  <c r="AM627" i="32"/>
  <c r="AL627" i="32"/>
  <c r="AP627" i="32" s="1"/>
  <c r="AJ627" i="32"/>
  <c r="AD627" i="32"/>
  <c r="W627" i="32"/>
  <c r="Q627" i="32"/>
  <c r="K627" i="32"/>
  <c r="BJ626" i="32"/>
  <c r="BD626" i="32"/>
  <c r="AX626" i="32"/>
  <c r="AO626" i="32"/>
  <c r="AN626" i="32"/>
  <c r="AM626" i="32"/>
  <c r="AL626" i="32"/>
  <c r="AP626" i="32" s="1"/>
  <c r="AK626" i="32"/>
  <c r="AJ626" i="32"/>
  <c r="AD626" i="32"/>
  <c r="W626" i="32"/>
  <c r="Q626" i="32"/>
  <c r="K626" i="32"/>
  <c r="BI625" i="32"/>
  <c r="BH625" i="32"/>
  <c r="BH622" i="32" s="1"/>
  <c r="BG625" i="32"/>
  <c r="BF625" i="32"/>
  <c r="BJ625" i="32" s="1"/>
  <c r="BD625" i="32"/>
  <c r="AX625" i="32"/>
  <c r="AO625" i="32"/>
  <c r="AM625" i="32"/>
  <c r="AL625" i="32"/>
  <c r="AH625" i="32"/>
  <c r="AJ625" i="32" s="1"/>
  <c r="AD625" i="32"/>
  <c r="W625" i="32"/>
  <c r="Q625" i="32"/>
  <c r="K625" i="32"/>
  <c r="BJ624" i="32"/>
  <c r="BI624" i="32"/>
  <c r="BG624" i="32"/>
  <c r="BF624" i="32"/>
  <c r="BE624" i="32"/>
  <c r="BE622" i="32" s="1"/>
  <c r="BD624" i="32"/>
  <c r="AX624" i="32"/>
  <c r="AO624" i="32"/>
  <c r="AO622" i="32" s="1"/>
  <c r="AN624" i="32"/>
  <c r="AM624" i="32"/>
  <c r="AL624" i="32"/>
  <c r="AP624" i="32" s="1"/>
  <c r="AK624" i="32"/>
  <c r="AK622" i="32" s="1"/>
  <c r="AJ624" i="32"/>
  <c r="AD624" i="32"/>
  <c r="V624" i="32"/>
  <c r="V622" i="32" s="1"/>
  <c r="T624" i="32"/>
  <c r="S624" i="32"/>
  <c r="W624" i="32" s="1"/>
  <c r="R624" i="32"/>
  <c r="Q624" i="32"/>
  <c r="K624" i="32"/>
  <c r="BI623" i="32"/>
  <c r="BG623" i="32"/>
  <c r="BG622" i="32" s="1"/>
  <c r="BF623" i="32"/>
  <c r="BJ623" i="32" s="1"/>
  <c r="BE623" i="32"/>
  <c r="BD623" i="32"/>
  <c r="AX623" i="32"/>
  <c r="AO623" i="32"/>
  <c r="AN623" i="32"/>
  <c r="AM623" i="32"/>
  <c r="AL623" i="32"/>
  <c r="AP623" i="32" s="1"/>
  <c r="AK623" i="32"/>
  <c r="AJ623" i="32"/>
  <c r="AD623" i="32"/>
  <c r="V623" i="32"/>
  <c r="T623" i="32"/>
  <c r="S623" i="32"/>
  <c r="W623" i="32" s="1"/>
  <c r="R623" i="32"/>
  <c r="R622" i="32" s="1"/>
  <c r="Q623" i="32"/>
  <c r="K623" i="32"/>
  <c r="BI622" i="32"/>
  <c r="BF622" i="32"/>
  <c r="BC622" i="32"/>
  <c r="BB622" i="32"/>
  <c r="BA622" i="32"/>
  <c r="AZ622" i="32"/>
  <c r="BD622" i="32" s="1"/>
  <c r="AY622" i="32"/>
  <c r="AX622" i="32"/>
  <c r="AM622" i="32"/>
  <c r="AL622" i="32"/>
  <c r="AI622" i="32"/>
  <c r="AH622" i="32"/>
  <c r="AG622" i="32"/>
  <c r="AF622" i="32"/>
  <c r="AJ622" i="32" s="1"/>
  <c r="AE622" i="32"/>
  <c r="AD622" i="32"/>
  <c r="T622" i="32"/>
  <c r="P622" i="32"/>
  <c r="N622" i="32"/>
  <c r="M622" i="32"/>
  <c r="Q622" i="32" s="1"/>
  <c r="L622" i="32"/>
  <c r="K622" i="32"/>
  <c r="BJ621" i="32"/>
  <c r="BD621" i="32"/>
  <c r="AX621" i="32"/>
  <c r="AP621" i="32"/>
  <c r="AJ621" i="32"/>
  <c r="AD621" i="32"/>
  <c r="W621" i="32"/>
  <c r="Q621" i="32"/>
  <c r="K621" i="32"/>
  <c r="BJ620" i="32"/>
  <c r="BD620" i="32"/>
  <c r="AX620" i="32"/>
  <c r="AP620" i="32"/>
  <c r="AJ620" i="32"/>
  <c r="AD620" i="32"/>
  <c r="W620" i="32"/>
  <c r="Q620" i="32"/>
  <c r="K620" i="32"/>
  <c r="BJ619" i="32"/>
  <c r="BD619" i="32"/>
  <c r="AX619" i="32"/>
  <c r="AP619" i="32"/>
  <c r="AJ619" i="32"/>
  <c r="AD619" i="32"/>
  <c r="W619" i="32"/>
  <c r="Q619" i="32"/>
  <c r="K619" i="32"/>
  <c r="BJ618" i="32"/>
  <c r="BD618" i="32"/>
  <c r="AX618" i="32"/>
  <c r="AP618" i="32"/>
  <c r="AJ618" i="32"/>
  <c r="AD618" i="32"/>
  <c r="W618" i="32"/>
  <c r="Q618" i="32"/>
  <c r="K618" i="32"/>
  <c r="BJ617" i="32"/>
  <c r="BD617" i="32"/>
  <c r="AX617" i="32"/>
  <c r="AP617" i="32"/>
  <c r="AJ617" i="32"/>
  <c r="AD617" i="32"/>
  <c r="W617" i="32"/>
  <c r="Q617" i="32"/>
  <c r="K617" i="32"/>
  <c r="BJ616" i="32"/>
  <c r="BD616" i="32"/>
  <c r="AX616" i="32"/>
  <c r="AP616" i="32"/>
  <c r="AJ616" i="32"/>
  <c r="AD616" i="32"/>
  <c r="W616" i="32"/>
  <c r="Q616" i="32"/>
  <c r="K616" i="32"/>
  <c r="BJ615" i="32"/>
  <c r="BD615" i="32"/>
  <c r="AX615" i="32"/>
  <c r="AP615" i="32"/>
  <c r="AJ615" i="32"/>
  <c r="AD615" i="32"/>
  <c r="W615" i="32"/>
  <c r="Q615" i="32"/>
  <c r="K615" i="32"/>
  <c r="BJ614" i="32"/>
  <c r="BD614" i="32"/>
  <c r="AX614" i="32"/>
  <c r="AP614" i="32"/>
  <c r="AJ614" i="32"/>
  <c r="AD614" i="32"/>
  <c r="W614" i="32"/>
  <c r="Q614" i="32"/>
  <c r="K614" i="32"/>
  <c r="BJ613" i="32"/>
  <c r="BD613" i="32"/>
  <c r="AX613" i="32"/>
  <c r="AP613" i="32"/>
  <c r="AJ613" i="32"/>
  <c r="AD613" i="32"/>
  <c r="W613" i="32"/>
  <c r="Q613" i="32"/>
  <c r="K613" i="32"/>
  <c r="BJ612" i="32"/>
  <c r="BD612" i="32"/>
  <c r="AX612" i="32"/>
  <c r="AP612" i="32"/>
  <c r="AJ612" i="32"/>
  <c r="AD612" i="32"/>
  <c r="W612" i="32"/>
  <c r="Q612" i="32"/>
  <c r="K612" i="32"/>
  <c r="BJ611" i="32"/>
  <c r="BD611" i="32"/>
  <c r="AX611" i="32"/>
  <c r="AP611" i="32"/>
  <c r="AJ611" i="32"/>
  <c r="AD611" i="32"/>
  <c r="W611" i="32"/>
  <c r="Q611" i="32"/>
  <c r="K611" i="32"/>
  <c r="BJ610" i="32"/>
  <c r="BD610" i="32"/>
  <c r="AX610" i="32"/>
  <c r="AP610" i="32"/>
  <c r="AJ610" i="32"/>
  <c r="AD610" i="32"/>
  <c r="W610" i="32"/>
  <c r="Q610" i="32"/>
  <c r="K610" i="32"/>
  <c r="BJ609" i="32"/>
  <c r="BD609" i="32"/>
  <c r="AX609" i="32"/>
  <c r="AP609" i="32"/>
  <c r="AJ609" i="32"/>
  <c r="AD609" i="32"/>
  <c r="W609" i="32"/>
  <c r="Q609" i="32"/>
  <c r="K609" i="32"/>
  <c r="BJ608" i="32"/>
  <c r="BD608" i="32"/>
  <c r="AX608" i="32"/>
  <c r="AP608" i="32"/>
  <c r="AJ608" i="32"/>
  <c r="AD608" i="32"/>
  <c r="W608" i="32"/>
  <c r="Q608" i="32"/>
  <c r="K608" i="32"/>
  <c r="BJ607" i="32"/>
  <c r="BD607" i="32"/>
  <c r="AX607" i="32"/>
  <c r="AP607" i="32"/>
  <c r="AJ607" i="32"/>
  <c r="AD607" i="32"/>
  <c r="W607" i="32"/>
  <c r="Q607" i="32"/>
  <c r="K607" i="32"/>
  <c r="BJ606" i="32"/>
  <c r="BD606" i="32"/>
  <c r="AX606" i="32"/>
  <c r="AP606" i="32"/>
  <c r="AJ606" i="32"/>
  <c r="AD606" i="32"/>
  <c r="W606" i="32"/>
  <c r="Q606" i="32"/>
  <c r="K606" i="32"/>
  <c r="BJ605" i="32"/>
  <c r="BD605" i="32"/>
  <c r="AX605" i="32"/>
  <c r="AP605" i="32"/>
  <c r="AJ605" i="32"/>
  <c r="AD605" i="32"/>
  <c r="W605" i="32"/>
  <c r="Q605" i="32"/>
  <c r="K605" i="32"/>
  <c r="BI604" i="32"/>
  <c r="BG604" i="32"/>
  <c r="BG601" i="32" s="1"/>
  <c r="BF604" i="32"/>
  <c r="BJ604" i="32" s="1"/>
  <c r="BE604" i="32"/>
  <c r="BD604" i="32"/>
  <c r="AX604" i="32"/>
  <c r="AO604" i="32"/>
  <c r="AM604" i="32"/>
  <c r="AL604" i="32"/>
  <c r="AP604" i="32" s="1"/>
  <c r="AK604" i="32"/>
  <c r="AJ604" i="32"/>
  <c r="AD604" i="32"/>
  <c r="W604" i="32"/>
  <c r="V604" i="32"/>
  <c r="T604" i="32"/>
  <c r="S604" i="32"/>
  <c r="R604" i="32"/>
  <c r="R601" i="32" s="1"/>
  <c r="Q604" i="32"/>
  <c r="K604" i="32"/>
  <c r="BI603" i="32"/>
  <c r="BI601" i="32" s="1"/>
  <c r="BG603" i="32"/>
  <c r="BF603" i="32"/>
  <c r="BJ603" i="32" s="1"/>
  <c r="BE603" i="32"/>
  <c r="BD603" i="32"/>
  <c r="AX603" i="32"/>
  <c r="AO603" i="32"/>
  <c r="AM603" i="32"/>
  <c r="AM601" i="32" s="1"/>
  <c r="AL603" i="32"/>
  <c r="AP603" i="32" s="1"/>
  <c r="AK603" i="32"/>
  <c r="AJ603" i="32"/>
  <c r="AD603" i="32"/>
  <c r="V603" i="32"/>
  <c r="T603" i="32"/>
  <c r="S603" i="32"/>
  <c r="W603" i="32" s="1"/>
  <c r="R603" i="32"/>
  <c r="Q603" i="32"/>
  <c r="K603" i="32"/>
  <c r="BJ602" i="32"/>
  <c r="BI602" i="32"/>
  <c r="BG602" i="32"/>
  <c r="BF602" i="32"/>
  <c r="BE602" i="32"/>
  <c r="BE601" i="32" s="1"/>
  <c r="BD602" i="32"/>
  <c r="AX602" i="32"/>
  <c r="AO602" i="32"/>
  <c r="AO601" i="32" s="1"/>
  <c r="AM602" i="32"/>
  <c r="AL602" i="32"/>
  <c r="AP602" i="32" s="1"/>
  <c r="AK602" i="32"/>
  <c r="AJ602" i="32"/>
  <c r="AD602" i="32"/>
  <c r="V602" i="32"/>
  <c r="T602" i="32"/>
  <c r="T601" i="32" s="1"/>
  <c r="S602" i="32"/>
  <c r="W602" i="32" s="1"/>
  <c r="R602" i="32"/>
  <c r="Q602" i="32"/>
  <c r="K602" i="32"/>
  <c r="BF601" i="32"/>
  <c r="BC601" i="32"/>
  <c r="BA601" i="32"/>
  <c r="AZ601" i="32"/>
  <c r="BD601" i="32" s="1"/>
  <c r="AY601" i="32"/>
  <c r="AX601" i="32"/>
  <c r="AK601" i="32"/>
  <c r="AI601" i="32"/>
  <c r="AG601" i="32"/>
  <c r="AF601" i="32"/>
  <c r="AJ601" i="32" s="1"/>
  <c r="AE601" i="32"/>
  <c r="AD601" i="32"/>
  <c r="V601" i="32"/>
  <c r="Q601" i="32"/>
  <c r="P601" i="32"/>
  <c r="N601" i="32"/>
  <c r="M601" i="32"/>
  <c r="L601" i="32"/>
  <c r="K601" i="32"/>
  <c r="BJ600" i="32"/>
  <c r="BD600" i="32"/>
  <c r="AX600" i="32"/>
  <c r="AP600" i="32"/>
  <c r="AJ600" i="32"/>
  <c r="AD600" i="32"/>
  <c r="W600" i="32"/>
  <c r="Q600" i="32"/>
  <c r="K600" i="32"/>
  <c r="BJ599" i="32"/>
  <c r="BD599" i="32"/>
  <c r="AX599" i="32"/>
  <c r="AP599" i="32"/>
  <c r="AJ599" i="32"/>
  <c r="AD599" i="32"/>
  <c r="W599" i="32"/>
  <c r="Q599" i="32"/>
  <c r="K599" i="32"/>
  <c r="BJ598" i="32"/>
  <c r="BD598" i="32"/>
  <c r="AX598" i="32"/>
  <c r="AP598" i="32"/>
  <c r="AJ598" i="32"/>
  <c r="AD598" i="32"/>
  <c r="W598" i="32"/>
  <c r="Q598" i="32"/>
  <c r="K598" i="32"/>
  <c r="BJ597" i="32"/>
  <c r="BD597" i="32"/>
  <c r="AX597" i="32"/>
  <c r="AP597" i="32"/>
  <c r="AJ597" i="32"/>
  <c r="AD597" i="32"/>
  <c r="W597" i="32"/>
  <c r="Q597" i="32"/>
  <c r="K597" i="32"/>
  <c r="BJ596" i="32"/>
  <c r="BD596" i="32"/>
  <c r="AX596" i="32"/>
  <c r="AP596" i="32"/>
  <c r="AJ596" i="32"/>
  <c r="AD596" i="32"/>
  <c r="W596" i="32"/>
  <c r="Q596" i="32"/>
  <c r="K596" i="32"/>
  <c r="BJ595" i="32"/>
  <c r="BD595" i="32"/>
  <c r="AX595" i="32"/>
  <c r="AP595" i="32"/>
  <c r="AJ595" i="32"/>
  <c r="AD595" i="32"/>
  <c r="W595" i="32"/>
  <c r="Q595" i="32"/>
  <c r="K595" i="32"/>
  <c r="BJ594" i="32"/>
  <c r="BD594" i="32"/>
  <c r="AX594" i="32"/>
  <c r="AP594" i="32"/>
  <c r="AJ594" i="32"/>
  <c r="AD594" i="32"/>
  <c r="W594" i="32"/>
  <c r="Q594" i="32"/>
  <c r="K594" i="32"/>
  <c r="BJ593" i="32"/>
  <c r="BD593" i="32"/>
  <c r="AX593" i="32"/>
  <c r="AP593" i="32"/>
  <c r="AJ593" i="32"/>
  <c r="AD593" i="32"/>
  <c r="W593" i="32"/>
  <c r="Q593" i="32"/>
  <c r="K593" i="32"/>
  <c r="BJ592" i="32"/>
  <c r="BD592" i="32"/>
  <c r="AX592" i="32"/>
  <c r="AP592" i="32"/>
  <c r="AJ592" i="32"/>
  <c r="AD592" i="32"/>
  <c r="W592" i="32"/>
  <c r="Q592" i="32"/>
  <c r="K592" i="32"/>
  <c r="BJ591" i="32"/>
  <c r="BD591" i="32"/>
  <c r="AX591" i="32"/>
  <c r="AP591" i="32"/>
  <c r="AJ591" i="32"/>
  <c r="AD591" i="32"/>
  <c r="W591" i="32"/>
  <c r="Q591" i="32"/>
  <c r="K591" i="32"/>
  <c r="BJ590" i="32"/>
  <c r="BD590" i="32"/>
  <c r="AX590" i="32"/>
  <c r="AP590" i="32"/>
  <c r="AJ590" i="32"/>
  <c r="AD590" i="32"/>
  <c r="W590" i="32"/>
  <c r="Q590" i="32"/>
  <c r="K590" i="32"/>
  <c r="BJ589" i="32"/>
  <c r="BD589" i="32"/>
  <c r="AX589" i="32"/>
  <c r="AP589" i="32"/>
  <c r="AJ589" i="32"/>
  <c r="AD589" i="32"/>
  <c r="W589" i="32"/>
  <c r="Q589" i="32"/>
  <c r="K589" i="32"/>
  <c r="BJ588" i="32"/>
  <c r="BD588" i="32"/>
  <c r="AX588" i="32"/>
  <c r="AP588" i="32"/>
  <c r="AJ588" i="32"/>
  <c r="AD588" i="32"/>
  <c r="V588" i="32"/>
  <c r="T588" i="32"/>
  <c r="R588" i="32"/>
  <c r="Q588" i="32"/>
  <c r="M588" i="32"/>
  <c r="S588" i="32" s="1"/>
  <c r="W588" i="32" s="1"/>
  <c r="K588" i="32"/>
  <c r="BJ587" i="32"/>
  <c r="BI587" i="32"/>
  <c r="BG587" i="32"/>
  <c r="BF587" i="32"/>
  <c r="BE587" i="32"/>
  <c r="BD587" i="32"/>
  <c r="AX587" i="32"/>
  <c r="AO587" i="32"/>
  <c r="AM587" i="32"/>
  <c r="AL587" i="32"/>
  <c r="AP587" i="32" s="1"/>
  <c r="AK587" i="32"/>
  <c r="AJ587" i="32"/>
  <c r="AD587" i="32"/>
  <c r="V587" i="32"/>
  <c r="U587" i="32"/>
  <c r="T587" i="32"/>
  <c r="R587" i="32"/>
  <c r="Q587" i="32"/>
  <c r="O587" i="32"/>
  <c r="M587" i="32"/>
  <c r="S587" i="32" s="1"/>
  <c r="K587" i="32"/>
  <c r="BJ586" i="32"/>
  <c r="BI586" i="32"/>
  <c r="BG586" i="32"/>
  <c r="BF586" i="32"/>
  <c r="BE586" i="32"/>
  <c r="BD586" i="32"/>
  <c r="AX586" i="32"/>
  <c r="AO586" i="32"/>
  <c r="AM586" i="32"/>
  <c r="AL586" i="32"/>
  <c r="AP586" i="32" s="1"/>
  <c r="AK586" i="32"/>
  <c r="AJ586" i="32"/>
  <c r="AD586" i="32"/>
  <c r="V586" i="32"/>
  <c r="U586" i="32"/>
  <c r="T586" i="32"/>
  <c r="S586" i="32"/>
  <c r="W586" i="32" s="1"/>
  <c r="R586" i="32"/>
  <c r="Q586" i="32"/>
  <c r="K586" i="32"/>
  <c r="BI585" i="32"/>
  <c r="BG585" i="32"/>
  <c r="BJ585" i="32" s="1"/>
  <c r="BF585" i="32"/>
  <c r="BE585" i="32"/>
  <c r="BD585" i="32"/>
  <c r="AX585" i="32"/>
  <c r="AO585" i="32"/>
  <c r="AM585" i="32"/>
  <c r="AL585" i="32"/>
  <c r="AP585" i="32" s="1"/>
  <c r="AK585" i="32"/>
  <c r="AJ585" i="32"/>
  <c r="AD585" i="32"/>
  <c r="V585" i="32"/>
  <c r="U585" i="32"/>
  <c r="T585" i="32"/>
  <c r="S585" i="32"/>
  <c r="W585" i="32" s="1"/>
  <c r="R585" i="32"/>
  <c r="Q585" i="32"/>
  <c r="K585" i="32"/>
  <c r="CU584" i="32"/>
  <c r="CQ584" i="32"/>
  <c r="CI584" i="32"/>
  <c r="CG584" i="32"/>
  <c r="BI584" i="32"/>
  <c r="BH584" i="32"/>
  <c r="CT584" i="32" s="1"/>
  <c r="BG584" i="32"/>
  <c r="CS584" i="32" s="1"/>
  <c r="BF584" i="32"/>
  <c r="BJ584" i="32" s="1"/>
  <c r="BE584" i="32"/>
  <c r="BD584" i="32"/>
  <c r="AX584" i="32"/>
  <c r="AO584" i="32"/>
  <c r="CJ584" i="32" s="1"/>
  <c r="AM584" i="32"/>
  <c r="AP584" i="32" s="1"/>
  <c r="AL584" i="32"/>
  <c r="AK584" i="32"/>
  <c r="CF584" i="32" s="1"/>
  <c r="AJ584" i="32"/>
  <c r="AD584" i="32"/>
  <c r="V584" i="32"/>
  <c r="U584" i="32"/>
  <c r="T584" i="32"/>
  <c r="T580" i="32" s="1"/>
  <c r="S584" i="32"/>
  <c r="W584" i="32" s="1"/>
  <c r="R584" i="32"/>
  <c r="Q584" i="32"/>
  <c r="K584" i="32"/>
  <c r="CR583" i="32"/>
  <c r="CI583" i="32"/>
  <c r="CH583" i="32"/>
  <c r="BI583" i="32"/>
  <c r="CU583" i="32" s="1"/>
  <c r="BH583" i="32"/>
  <c r="CT583" i="32" s="1"/>
  <c r="BG583" i="32"/>
  <c r="CS583" i="32" s="1"/>
  <c r="BF583" i="32"/>
  <c r="BJ583" i="32" s="1"/>
  <c r="BE583" i="32"/>
  <c r="CQ583" i="32" s="1"/>
  <c r="BD583" i="32"/>
  <c r="AX583" i="32"/>
  <c r="AO583" i="32"/>
  <c r="CJ583" i="32" s="1"/>
  <c r="AM583" i="32"/>
  <c r="AL583" i="32"/>
  <c r="CG583" i="32" s="1"/>
  <c r="AK583" i="32"/>
  <c r="CF583" i="32" s="1"/>
  <c r="AJ583" i="32"/>
  <c r="AD583" i="32"/>
  <c r="V583" i="32"/>
  <c r="U583" i="32"/>
  <c r="U580" i="32" s="1"/>
  <c r="T583" i="32"/>
  <c r="S583" i="32"/>
  <c r="W583" i="32" s="1"/>
  <c r="R583" i="32"/>
  <c r="Q583" i="32"/>
  <c r="K583" i="32"/>
  <c r="CS582" i="32"/>
  <c r="CI582" i="32"/>
  <c r="BI582" i="32"/>
  <c r="CU582" i="32" s="1"/>
  <c r="BH582" i="32"/>
  <c r="CT582" i="32" s="1"/>
  <c r="BG582" i="32"/>
  <c r="BF582" i="32"/>
  <c r="CR582" i="32" s="1"/>
  <c r="BE582" i="32"/>
  <c r="CQ582" i="32" s="1"/>
  <c r="BD582" i="32"/>
  <c r="AX582" i="32"/>
  <c r="AP582" i="32"/>
  <c r="AO582" i="32"/>
  <c r="CJ582" i="32" s="1"/>
  <c r="AM582" i="32"/>
  <c r="CH582" i="32" s="1"/>
  <c r="AL582" i="32"/>
  <c r="CG582" i="32" s="1"/>
  <c r="AK582" i="32"/>
  <c r="CF582" i="32" s="1"/>
  <c r="AJ582" i="32"/>
  <c r="AD582" i="32"/>
  <c r="V582" i="32"/>
  <c r="U582" i="32"/>
  <c r="T582" i="32"/>
  <c r="S582" i="32"/>
  <c r="W582" i="32" s="1"/>
  <c r="Q582" i="32"/>
  <c r="K582" i="32"/>
  <c r="CS581" i="32"/>
  <c r="CI581" i="32"/>
  <c r="BI581" i="32"/>
  <c r="CU581" i="32" s="1"/>
  <c r="BH581" i="32"/>
  <c r="CT581" i="32" s="1"/>
  <c r="BG581" i="32"/>
  <c r="BF581" i="32"/>
  <c r="CR581" i="32" s="1"/>
  <c r="BE581" i="32"/>
  <c r="CQ581" i="32" s="1"/>
  <c r="BD581" i="32"/>
  <c r="AX581" i="32"/>
  <c r="AP581" i="32"/>
  <c r="AO581" i="32"/>
  <c r="CJ581" i="32" s="1"/>
  <c r="AM581" i="32"/>
  <c r="CH581" i="32" s="1"/>
  <c r="AL581" i="32"/>
  <c r="CG581" i="32" s="1"/>
  <c r="AK581" i="32"/>
  <c r="AK580" i="32" s="1"/>
  <c r="CF580" i="32" s="1"/>
  <c r="AJ581" i="32"/>
  <c r="AD581" i="32"/>
  <c r="V581" i="32"/>
  <c r="V580" i="32" s="1"/>
  <c r="U581" i="32"/>
  <c r="T581" i="32"/>
  <c r="S581" i="32"/>
  <c r="W581" i="32" s="1"/>
  <c r="R581" i="32"/>
  <c r="R580" i="32" s="1"/>
  <c r="Q581" i="32"/>
  <c r="K581" i="32"/>
  <c r="CI580" i="32"/>
  <c r="BG580" i="32"/>
  <c r="CS580" i="32" s="1"/>
  <c r="BC580" i="32"/>
  <c r="BA580" i="32"/>
  <c r="AZ580" i="32"/>
  <c r="BD580" i="32" s="1"/>
  <c r="AY580" i="32"/>
  <c r="AX580" i="32"/>
  <c r="AL580" i="32"/>
  <c r="AI580" i="32"/>
  <c r="AG580" i="32"/>
  <c r="AF580" i="32"/>
  <c r="AJ580" i="32" s="1"/>
  <c r="AE580" i="32"/>
  <c r="AD580" i="32"/>
  <c r="P580" i="32"/>
  <c r="O580" i="32"/>
  <c r="N580" i="32"/>
  <c r="M580" i="32"/>
  <c r="Q580" i="32" s="1"/>
  <c r="L580" i="32"/>
  <c r="K580" i="32"/>
  <c r="CU579" i="32"/>
  <c r="CT579" i="32"/>
  <c r="CS579" i="32"/>
  <c r="CR579" i="32"/>
  <c r="CQ579" i="32"/>
  <c r="CJ579" i="32"/>
  <c r="CI579" i="32"/>
  <c r="CH579" i="32"/>
  <c r="CG579" i="32"/>
  <c r="CF579" i="32"/>
  <c r="BJ579" i="32"/>
  <c r="BD579" i="32"/>
  <c r="AX579" i="32"/>
  <c r="AP579" i="32"/>
  <c r="AJ579" i="32"/>
  <c r="AD579" i="32"/>
  <c r="W579" i="32"/>
  <c r="Q579" i="32"/>
  <c r="K579" i="32"/>
  <c r="CU578" i="32"/>
  <c r="CT578" i="32"/>
  <c r="CS578" i="32"/>
  <c r="CR578" i="32"/>
  <c r="CQ578" i="32"/>
  <c r="CJ578" i="32"/>
  <c r="CI578" i="32"/>
  <c r="CH578" i="32"/>
  <c r="CG578" i="32"/>
  <c r="CF578" i="32"/>
  <c r="BJ578" i="32"/>
  <c r="BD578" i="32"/>
  <c r="AX578" i="32"/>
  <c r="AP578" i="32"/>
  <c r="AJ578" i="32"/>
  <c r="AD578" i="32"/>
  <c r="W578" i="32"/>
  <c r="Q578" i="32"/>
  <c r="K578" i="32"/>
  <c r="CU577" i="32"/>
  <c r="CT577" i="32"/>
  <c r="CS577" i="32"/>
  <c r="CR577" i="32"/>
  <c r="CQ577" i="32"/>
  <c r="CJ577" i="32"/>
  <c r="CI577" i="32"/>
  <c r="CH577" i="32"/>
  <c r="CG577" i="32"/>
  <c r="CF577" i="32"/>
  <c r="BJ577" i="32"/>
  <c r="BD577" i="32"/>
  <c r="AX577" i="32"/>
  <c r="AP577" i="32"/>
  <c r="AJ577" i="32"/>
  <c r="AD577" i="32"/>
  <c r="W577" i="32"/>
  <c r="Q577" i="32"/>
  <c r="K577" i="32"/>
  <c r="CU576" i="32"/>
  <c r="CT576" i="32"/>
  <c r="CS576" i="32"/>
  <c r="CR576" i="32"/>
  <c r="CQ576" i="32"/>
  <c r="CJ576" i="32"/>
  <c r="CI576" i="32"/>
  <c r="CH576" i="32"/>
  <c r="CG576" i="32"/>
  <c r="CF576" i="32"/>
  <c r="BJ576" i="32"/>
  <c r="BD576" i="32"/>
  <c r="AX576" i="32"/>
  <c r="AP576" i="32"/>
  <c r="AJ576" i="32"/>
  <c r="AD576" i="32"/>
  <c r="W576" i="32"/>
  <c r="Q576" i="32"/>
  <c r="K576" i="32"/>
  <c r="CU575" i="32"/>
  <c r="CT575" i="32"/>
  <c r="CS575" i="32"/>
  <c r="CR575" i="32"/>
  <c r="CQ575" i="32"/>
  <c r="CJ575" i="32"/>
  <c r="CI575" i="32"/>
  <c r="CH575" i="32"/>
  <c r="CG575" i="32"/>
  <c r="CF575" i="32"/>
  <c r="BJ575" i="32"/>
  <c r="BD575" i="32"/>
  <c r="AX575" i="32"/>
  <c r="AP575" i="32"/>
  <c r="AJ575" i="32"/>
  <c r="AD575" i="32"/>
  <c r="W575" i="32"/>
  <c r="Q575" i="32"/>
  <c r="K575" i="32"/>
  <c r="CU574" i="32"/>
  <c r="CT574" i="32"/>
  <c r="CS574" i="32"/>
  <c r="CR574" i="32"/>
  <c r="CQ574" i="32"/>
  <c r="CJ574" i="32"/>
  <c r="CI574" i="32"/>
  <c r="CH574" i="32"/>
  <c r="CG574" i="32"/>
  <c r="CF574" i="32"/>
  <c r="BJ574" i="32"/>
  <c r="BD574" i="32"/>
  <c r="AX574" i="32"/>
  <c r="AP574" i="32"/>
  <c r="AJ574" i="32"/>
  <c r="AD574" i="32"/>
  <c r="W574" i="32"/>
  <c r="Q574" i="32"/>
  <c r="K574" i="32"/>
  <c r="CU573" i="32"/>
  <c r="CT573" i="32"/>
  <c r="CS573" i="32"/>
  <c r="CR573" i="32"/>
  <c r="CQ573" i="32"/>
  <c r="CJ573" i="32"/>
  <c r="CI573" i="32"/>
  <c r="CH573" i="32"/>
  <c r="CG573" i="32"/>
  <c r="CF573" i="32"/>
  <c r="BJ573" i="32"/>
  <c r="BD573" i="32"/>
  <c r="AX573" i="32"/>
  <c r="AP573" i="32"/>
  <c r="AJ573" i="32"/>
  <c r="AD573" i="32"/>
  <c r="W573" i="32"/>
  <c r="Q573" i="32"/>
  <c r="K573" i="32"/>
  <c r="CU572" i="32"/>
  <c r="CT572" i="32"/>
  <c r="CS572" i="32"/>
  <c r="CR572" i="32"/>
  <c r="CQ572" i="32"/>
  <c r="CJ572" i="32"/>
  <c r="CI572" i="32"/>
  <c r="CH572" i="32"/>
  <c r="CG572" i="32"/>
  <c r="CF572" i="32"/>
  <c r="BJ572" i="32"/>
  <c r="BD572" i="32"/>
  <c r="AX572" i="32"/>
  <c r="AP572" i="32"/>
  <c r="AJ572" i="32"/>
  <c r="AD572" i="32"/>
  <c r="W572" i="32"/>
  <c r="Q572" i="32"/>
  <c r="K572" i="32"/>
  <c r="CU571" i="32"/>
  <c r="CT571" i="32"/>
  <c r="CS571" i="32"/>
  <c r="CR571" i="32"/>
  <c r="CQ571" i="32"/>
  <c r="CJ571" i="32"/>
  <c r="CI571" i="32"/>
  <c r="CH571" i="32"/>
  <c r="CG571" i="32"/>
  <c r="CF571" i="32"/>
  <c r="BJ571" i="32"/>
  <c r="BD571" i="32"/>
  <c r="AX571" i="32"/>
  <c r="AP571" i="32"/>
  <c r="AJ571" i="32"/>
  <c r="AD571" i="32"/>
  <c r="W571" i="32"/>
  <c r="Q571" i="32"/>
  <c r="K571" i="32"/>
  <c r="CU570" i="32"/>
  <c r="CT570" i="32"/>
  <c r="CS570" i="32"/>
  <c r="CR570" i="32"/>
  <c r="CQ570" i="32"/>
  <c r="CJ570" i="32"/>
  <c r="CI570" i="32"/>
  <c r="CH570" i="32"/>
  <c r="CG570" i="32"/>
  <c r="CF570" i="32"/>
  <c r="BJ570" i="32"/>
  <c r="BD570" i="32"/>
  <c r="AX570" i="32"/>
  <c r="AP570" i="32"/>
  <c r="AJ570" i="32"/>
  <c r="AD570" i="32"/>
  <c r="W570" i="32"/>
  <c r="Q570" i="32"/>
  <c r="K570" i="32"/>
  <c r="CU569" i="32"/>
  <c r="CT569" i="32"/>
  <c r="CS569" i="32"/>
  <c r="CR569" i="32"/>
  <c r="CQ569" i="32"/>
  <c r="CJ569" i="32"/>
  <c r="CI569" i="32"/>
  <c r="CH569" i="32"/>
  <c r="CG569" i="32"/>
  <c r="CF569" i="32"/>
  <c r="BJ569" i="32"/>
  <c r="BD569" i="32"/>
  <c r="AX569" i="32"/>
  <c r="AP569" i="32"/>
  <c r="AJ569" i="32"/>
  <c r="AD569" i="32"/>
  <c r="W569" i="32"/>
  <c r="Q569" i="32"/>
  <c r="K569" i="32"/>
  <c r="CU568" i="32"/>
  <c r="CT568" i="32"/>
  <c r="CS568" i="32"/>
  <c r="CR568" i="32"/>
  <c r="CQ568" i="32"/>
  <c r="CJ568" i="32"/>
  <c r="CI568" i="32"/>
  <c r="CH568" i="32"/>
  <c r="CG568" i="32"/>
  <c r="CF568" i="32"/>
  <c r="BJ568" i="32"/>
  <c r="BD568" i="32"/>
  <c r="AX568" i="32"/>
  <c r="AP568" i="32"/>
  <c r="AJ568" i="32"/>
  <c r="AD568" i="32"/>
  <c r="W568" i="32"/>
  <c r="Q568" i="32"/>
  <c r="K568" i="32"/>
  <c r="CU567" i="32"/>
  <c r="CT567" i="32"/>
  <c r="CS567" i="32"/>
  <c r="CR567" i="32"/>
  <c r="CQ567" i="32"/>
  <c r="CJ567" i="32"/>
  <c r="CI567" i="32"/>
  <c r="CH567" i="32"/>
  <c r="CG567" i="32"/>
  <c r="CF567" i="32"/>
  <c r="BJ567" i="32"/>
  <c r="BD567" i="32"/>
  <c r="AX567" i="32"/>
  <c r="AP567" i="32"/>
  <c r="AJ567" i="32"/>
  <c r="AD567" i="32"/>
  <c r="W567" i="32"/>
  <c r="Q567" i="32"/>
  <c r="K567" i="32"/>
  <c r="CU566" i="32"/>
  <c r="CT566" i="32"/>
  <c r="CS566" i="32"/>
  <c r="CR566" i="32"/>
  <c r="CQ566" i="32"/>
  <c r="CF566" i="32"/>
  <c r="BJ566" i="32"/>
  <c r="BD566" i="32"/>
  <c r="AX566" i="32"/>
  <c r="AO566" i="32"/>
  <c r="CJ566" i="32" s="1"/>
  <c r="AN566" i="32"/>
  <c r="CI566" i="32" s="1"/>
  <c r="AM566" i="32"/>
  <c r="CH566" i="32" s="1"/>
  <c r="AL566" i="32"/>
  <c r="CG566" i="32" s="1"/>
  <c r="AJ566" i="32"/>
  <c r="AD566" i="32"/>
  <c r="W566" i="32"/>
  <c r="Q566" i="32"/>
  <c r="K566" i="32"/>
  <c r="CU565" i="32"/>
  <c r="CT565" i="32"/>
  <c r="CS565" i="32"/>
  <c r="CR565" i="32"/>
  <c r="CQ565" i="32"/>
  <c r="CI565" i="32"/>
  <c r="BJ565" i="32"/>
  <c r="BD565" i="32"/>
  <c r="AX565" i="32"/>
  <c r="AO565" i="32"/>
  <c r="AM565" i="32"/>
  <c r="CH565" i="32" s="1"/>
  <c r="AL565" i="32"/>
  <c r="CG565" i="32" s="1"/>
  <c r="AK565" i="32"/>
  <c r="CF565" i="32" s="1"/>
  <c r="AJ565" i="32"/>
  <c r="AD565" i="32"/>
  <c r="W565" i="32"/>
  <c r="Q565" i="32"/>
  <c r="K565" i="32"/>
  <c r="CR564" i="32"/>
  <c r="CQ564" i="32"/>
  <c r="CF564" i="32"/>
  <c r="BI564" i="32"/>
  <c r="CU564" i="32" s="1"/>
  <c r="BH564" i="32"/>
  <c r="CT564" i="32" s="1"/>
  <c r="BG564" i="32"/>
  <c r="CS564" i="32" s="1"/>
  <c r="BF564" i="32"/>
  <c r="BD564" i="32"/>
  <c r="AX564" i="32"/>
  <c r="AO564" i="32"/>
  <c r="CJ564" i="32" s="1"/>
  <c r="AN564" i="32"/>
  <c r="CI564" i="32" s="1"/>
  <c r="AM564" i="32"/>
  <c r="CH564" i="32" s="1"/>
  <c r="AL564" i="32"/>
  <c r="CG564" i="32" s="1"/>
  <c r="AJ564" i="32"/>
  <c r="AD564" i="32"/>
  <c r="W564" i="32"/>
  <c r="Q564" i="32"/>
  <c r="K564" i="32"/>
  <c r="CU563" i="32"/>
  <c r="CS563" i="32"/>
  <c r="CQ563" i="32"/>
  <c r="CJ563" i="32"/>
  <c r="CG563" i="32"/>
  <c r="CF563" i="32"/>
  <c r="BI563" i="32"/>
  <c r="BH563" i="32"/>
  <c r="CT563" i="32" s="1"/>
  <c r="BG563" i="32"/>
  <c r="BF563" i="32"/>
  <c r="CR563" i="32" s="1"/>
  <c r="BE563" i="32"/>
  <c r="BD563" i="32"/>
  <c r="AX563" i="32"/>
  <c r="AO563" i="32"/>
  <c r="AN563" i="32"/>
  <c r="CI563" i="32" s="1"/>
  <c r="AM563" i="32"/>
  <c r="CH563" i="32" s="1"/>
  <c r="AL563" i="32"/>
  <c r="AP563" i="32" s="1"/>
  <c r="AK563" i="32"/>
  <c r="AJ563" i="32"/>
  <c r="AD563" i="32"/>
  <c r="V563" i="32"/>
  <c r="T563" i="32"/>
  <c r="S563" i="32"/>
  <c r="W563" i="32" s="1"/>
  <c r="R563" i="32"/>
  <c r="Q563" i="32"/>
  <c r="K563" i="32"/>
  <c r="CR562" i="32"/>
  <c r="CQ562" i="32"/>
  <c r="CG562" i="32"/>
  <c r="BI562" i="32"/>
  <c r="CU562" i="32" s="1"/>
  <c r="BH562" i="32"/>
  <c r="CT562" i="32" s="1"/>
  <c r="BG562" i="32"/>
  <c r="CS562" i="32" s="1"/>
  <c r="BF562" i="32"/>
  <c r="BJ562" i="32" s="1"/>
  <c r="BE562" i="32"/>
  <c r="BD562" i="32"/>
  <c r="AX562" i="32"/>
  <c r="AO562" i="32"/>
  <c r="AO559" i="32" s="1"/>
  <c r="CJ559" i="32" s="1"/>
  <c r="AN562" i="32"/>
  <c r="CI562" i="32" s="1"/>
  <c r="AM562" i="32"/>
  <c r="CH562" i="32" s="1"/>
  <c r="AL562" i="32"/>
  <c r="AK562" i="32"/>
  <c r="CF562" i="32" s="1"/>
  <c r="AJ562" i="32"/>
  <c r="AD562" i="32"/>
  <c r="V562" i="32"/>
  <c r="T562" i="32"/>
  <c r="S562" i="32"/>
  <c r="R562" i="32"/>
  <c r="Q562" i="32"/>
  <c r="K562" i="32"/>
  <c r="CS561" i="32"/>
  <c r="CQ561" i="32"/>
  <c r="CH561" i="32"/>
  <c r="BI561" i="32"/>
  <c r="CU561" i="32" s="1"/>
  <c r="BH561" i="32"/>
  <c r="CT561" i="32" s="1"/>
  <c r="BG561" i="32"/>
  <c r="BF561" i="32"/>
  <c r="CR561" i="32" s="1"/>
  <c r="BE561" i="32"/>
  <c r="BD561" i="32"/>
  <c r="AX561" i="32"/>
  <c r="AO561" i="32"/>
  <c r="CJ561" i="32" s="1"/>
  <c r="AN561" i="32"/>
  <c r="CI561" i="32" s="1"/>
  <c r="AM561" i="32"/>
  <c r="AL561" i="32"/>
  <c r="CG561" i="32" s="1"/>
  <c r="AK561" i="32"/>
  <c r="CF561" i="32" s="1"/>
  <c r="AJ561" i="32"/>
  <c r="AD561" i="32"/>
  <c r="W561" i="32"/>
  <c r="V561" i="32"/>
  <c r="T561" i="32"/>
  <c r="S561" i="32"/>
  <c r="R561" i="32"/>
  <c r="R559" i="32" s="1"/>
  <c r="Q561" i="32"/>
  <c r="K561" i="32"/>
  <c r="CT560" i="32"/>
  <c r="CS560" i="32"/>
  <c r="CH560" i="32"/>
  <c r="BI560" i="32"/>
  <c r="CU560" i="32" s="1"/>
  <c r="BH560" i="32"/>
  <c r="BG560" i="32"/>
  <c r="BE560" i="32"/>
  <c r="CQ560" i="32" s="1"/>
  <c r="AZ560" i="32"/>
  <c r="BD560" i="32" s="1"/>
  <c r="AY560" i="32"/>
  <c r="AY559" i="32" s="1"/>
  <c r="AX560" i="32"/>
  <c r="AO560" i="32"/>
  <c r="CJ560" i="32" s="1"/>
  <c r="AN560" i="32"/>
  <c r="AN559" i="32" s="1"/>
  <c r="AM560" i="32"/>
  <c r="AK560" i="32"/>
  <c r="CF560" i="32" s="1"/>
  <c r="AF560" i="32"/>
  <c r="AL560" i="32" s="1"/>
  <c r="AL559" i="32" s="1"/>
  <c r="AE560" i="32"/>
  <c r="AD560" i="32"/>
  <c r="V560" i="32"/>
  <c r="W560" i="32" s="1"/>
  <c r="T560" i="32"/>
  <c r="S560" i="32"/>
  <c r="R560" i="32"/>
  <c r="Q560" i="32"/>
  <c r="M560" i="32"/>
  <c r="L560" i="32"/>
  <c r="K560" i="32"/>
  <c r="CI559" i="32"/>
  <c r="BI559" i="32"/>
  <c r="CU559" i="32" s="1"/>
  <c r="BE559" i="32"/>
  <c r="CQ559" i="32" s="1"/>
  <c r="BC559" i="32"/>
  <c r="BB559" i="32"/>
  <c r="BA559" i="32"/>
  <c r="AZ559" i="32"/>
  <c r="BD559" i="32" s="1"/>
  <c r="AX559" i="32"/>
  <c r="AM559" i="32"/>
  <c r="CH559" i="32" s="1"/>
  <c r="AI559" i="32"/>
  <c r="AG559" i="32"/>
  <c r="AE559" i="32"/>
  <c r="AD559" i="32"/>
  <c r="S559" i="32"/>
  <c r="Q559" i="32"/>
  <c r="P559" i="32"/>
  <c r="N559" i="32"/>
  <c r="M559" i="32"/>
  <c r="L559" i="32"/>
  <c r="K559" i="32"/>
  <c r="CU558" i="32"/>
  <c r="CT558" i="32"/>
  <c r="CS558" i="32"/>
  <c r="CR558" i="32"/>
  <c r="CQ558" i="32"/>
  <c r="CJ558" i="32"/>
  <c r="CI558" i="32"/>
  <c r="CH558" i="32"/>
  <c r="CG558" i="32"/>
  <c r="CF558" i="32"/>
  <c r="BJ558" i="32"/>
  <c r="BD558" i="32"/>
  <c r="AX558" i="32"/>
  <c r="AP558" i="32"/>
  <c r="AJ558" i="32"/>
  <c r="AD558" i="32"/>
  <c r="W558" i="32"/>
  <c r="Q558" i="32"/>
  <c r="K558" i="32"/>
  <c r="CU557" i="32"/>
  <c r="CT557" i="32"/>
  <c r="CS557" i="32"/>
  <c r="CR557" i="32"/>
  <c r="CQ557" i="32"/>
  <c r="CJ557" i="32"/>
  <c r="CI557" i="32"/>
  <c r="CH557" i="32"/>
  <c r="CG557" i="32"/>
  <c r="CF557" i="32"/>
  <c r="BJ557" i="32"/>
  <c r="BD557" i="32"/>
  <c r="AX557" i="32"/>
  <c r="AP557" i="32"/>
  <c r="AJ557" i="32"/>
  <c r="AD557" i="32"/>
  <c r="W557" i="32"/>
  <c r="Q557" i="32"/>
  <c r="K557" i="32"/>
  <c r="CU556" i="32"/>
  <c r="CT556" i="32"/>
  <c r="CS556" i="32"/>
  <c r="CR556" i="32"/>
  <c r="CQ556" i="32"/>
  <c r="CJ556" i="32"/>
  <c r="CI556" i="32"/>
  <c r="CH556" i="32"/>
  <c r="CG556" i="32"/>
  <c r="CF556" i="32"/>
  <c r="BJ556" i="32"/>
  <c r="BD556" i="32"/>
  <c r="AX556" i="32"/>
  <c r="AP556" i="32"/>
  <c r="AJ556" i="32"/>
  <c r="AD556" i="32"/>
  <c r="W556" i="32"/>
  <c r="Q556" i="32"/>
  <c r="K556" i="32"/>
  <c r="CU555" i="32"/>
  <c r="CT555" i="32"/>
  <c r="CS555" i="32"/>
  <c r="CR555" i="32"/>
  <c r="CQ555" i="32"/>
  <c r="CJ555" i="32"/>
  <c r="CI555" i="32"/>
  <c r="CH555" i="32"/>
  <c r="CG555" i="32"/>
  <c r="CF555" i="32"/>
  <c r="BJ555" i="32"/>
  <c r="BD555" i="32"/>
  <c r="AX555" i="32"/>
  <c r="AP555" i="32"/>
  <c r="AJ555" i="32"/>
  <c r="AD555" i="32"/>
  <c r="W555" i="32"/>
  <c r="Q555" i="32"/>
  <c r="K555" i="32"/>
  <c r="CU554" i="32"/>
  <c r="CT554" i="32"/>
  <c r="CS554" i="32"/>
  <c r="CR554" i="32"/>
  <c r="CQ554" i="32"/>
  <c r="CJ554" i="32"/>
  <c r="CI554" i="32"/>
  <c r="CH554" i="32"/>
  <c r="CG554" i="32"/>
  <c r="CF554" i="32"/>
  <c r="BJ554" i="32"/>
  <c r="BD554" i="32"/>
  <c r="AX554" i="32"/>
  <c r="AP554" i="32"/>
  <c r="AJ554" i="32"/>
  <c r="AD554" i="32"/>
  <c r="W554" i="32"/>
  <c r="Q554" i="32"/>
  <c r="K554" i="32"/>
  <c r="CU553" i="32"/>
  <c r="CT553" i="32"/>
  <c r="CS553" i="32"/>
  <c r="CR553" i="32"/>
  <c r="CQ553" i="32"/>
  <c r="CJ553" i="32"/>
  <c r="CI553" i="32"/>
  <c r="CH553" i="32"/>
  <c r="CG553" i="32"/>
  <c r="CF553" i="32"/>
  <c r="BJ553" i="32"/>
  <c r="BD553" i="32"/>
  <c r="AX553" i="32"/>
  <c r="AP553" i="32"/>
  <c r="AJ553" i="32"/>
  <c r="AD553" i="32"/>
  <c r="W553" i="32"/>
  <c r="Q553" i="32"/>
  <c r="K553" i="32"/>
  <c r="CU552" i="32"/>
  <c r="CT552" i="32"/>
  <c r="CS552" i="32"/>
  <c r="CR552" i="32"/>
  <c r="CQ552" i="32"/>
  <c r="CJ552" i="32"/>
  <c r="CI552" i="32"/>
  <c r="CH552" i="32"/>
  <c r="CG552" i="32"/>
  <c r="CF552" i="32"/>
  <c r="BJ552" i="32"/>
  <c r="BD552" i="32"/>
  <c r="AX552" i="32"/>
  <c r="AP552" i="32"/>
  <c r="AJ552" i="32"/>
  <c r="AD552" i="32"/>
  <c r="W552" i="32"/>
  <c r="Q552" i="32"/>
  <c r="K552" i="32"/>
  <c r="CU551" i="32"/>
  <c r="CT551" i="32"/>
  <c r="CS551" i="32"/>
  <c r="CR551" i="32"/>
  <c r="CQ551" i="32"/>
  <c r="CJ551" i="32"/>
  <c r="CI551" i="32"/>
  <c r="CH551" i="32"/>
  <c r="CG551" i="32"/>
  <c r="CF551" i="32"/>
  <c r="BJ551" i="32"/>
  <c r="BD551" i="32"/>
  <c r="AX551" i="32"/>
  <c r="AP551" i="32"/>
  <c r="AJ551" i="32"/>
  <c r="AD551" i="32"/>
  <c r="W551" i="32"/>
  <c r="Q551" i="32"/>
  <c r="K551" i="32"/>
  <c r="CU550" i="32"/>
  <c r="CT550" i="32"/>
  <c r="CS550" i="32"/>
  <c r="CR550" i="32"/>
  <c r="CQ550" i="32"/>
  <c r="CJ550" i="32"/>
  <c r="CI550" i="32"/>
  <c r="CH550" i="32"/>
  <c r="CG550" i="32"/>
  <c r="CF550" i="32"/>
  <c r="BJ550" i="32"/>
  <c r="BD550" i="32"/>
  <c r="AX550" i="32"/>
  <c r="AP550" i="32"/>
  <c r="AJ550" i="32"/>
  <c r="AD550" i="32"/>
  <c r="W550" i="32"/>
  <c r="Q550" i="32"/>
  <c r="K550" i="32"/>
  <c r="CU549" i="32"/>
  <c r="CT549" i="32"/>
  <c r="CS549" i="32"/>
  <c r="CR549" i="32"/>
  <c r="CQ549" i="32"/>
  <c r="CJ549" i="32"/>
  <c r="CI549" i="32"/>
  <c r="CH549" i="32"/>
  <c r="CG549" i="32"/>
  <c r="CF549" i="32"/>
  <c r="BJ549" i="32"/>
  <c r="BD549" i="32"/>
  <c r="AX549" i="32"/>
  <c r="AP549" i="32"/>
  <c r="AJ549" i="32"/>
  <c r="AD549" i="32"/>
  <c r="W549" i="32"/>
  <c r="Q549" i="32"/>
  <c r="K549" i="32"/>
  <c r="CU548" i="32"/>
  <c r="CT548" i="32"/>
  <c r="CS548" i="32"/>
  <c r="CR548" i="32"/>
  <c r="CQ548" i="32"/>
  <c r="CJ548" i="32"/>
  <c r="CI548" i="32"/>
  <c r="CH548" i="32"/>
  <c r="CG548" i="32"/>
  <c r="CF548" i="32"/>
  <c r="BJ548" i="32"/>
  <c r="BD548" i="32"/>
  <c r="AX548" i="32"/>
  <c r="AP548" i="32"/>
  <c r="AJ548" i="32"/>
  <c r="AD548" i="32"/>
  <c r="W548" i="32"/>
  <c r="Q548" i="32"/>
  <c r="K548" i="32"/>
  <c r="CU547" i="32"/>
  <c r="CT547" i="32"/>
  <c r="CS547" i="32"/>
  <c r="CR547" i="32"/>
  <c r="CQ547" i="32"/>
  <c r="CJ547" i="32"/>
  <c r="CI547" i="32"/>
  <c r="CH547" i="32"/>
  <c r="CG547" i="32"/>
  <c r="CF547" i="32"/>
  <c r="BJ547" i="32"/>
  <c r="BD547" i="32"/>
  <c r="AX547" i="32"/>
  <c r="AP547" i="32"/>
  <c r="AJ547" i="32"/>
  <c r="AD547" i="32"/>
  <c r="W547" i="32"/>
  <c r="Q547" i="32"/>
  <c r="K547" i="32"/>
  <c r="CU546" i="32"/>
  <c r="CT546" i="32"/>
  <c r="CS546" i="32"/>
  <c r="CR546" i="32"/>
  <c r="CQ546" i="32"/>
  <c r="CJ546" i="32"/>
  <c r="CI546" i="32"/>
  <c r="CH546" i="32"/>
  <c r="CG546" i="32"/>
  <c r="CF546" i="32"/>
  <c r="BJ546" i="32"/>
  <c r="BD546" i="32"/>
  <c r="AX546" i="32"/>
  <c r="AP546" i="32"/>
  <c r="AJ546" i="32"/>
  <c r="AD546" i="32"/>
  <c r="W546" i="32"/>
  <c r="Q546" i="32"/>
  <c r="K546" i="32"/>
  <c r="CU545" i="32"/>
  <c r="CT545" i="32"/>
  <c r="CS545" i="32"/>
  <c r="CR545" i="32"/>
  <c r="CQ545" i="32"/>
  <c r="CJ545" i="32"/>
  <c r="CI545" i="32"/>
  <c r="CH545" i="32"/>
  <c r="CG545" i="32"/>
  <c r="CF545" i="32"/>
  <c r="BJ545" i="32"/>
  <c r="BD545" i="32"/>
  <c r="AX545" i="32"/>
  <c r="AP545" i="32"/>
  <c r="AJ545" i="32"/>
  <c r="AD545" i="32"/>
  <c r="W545" i="32"/>
  <c r="Q545" i="32"/>
  <c r="K545" i="32"/>
  <c r="CU544" i="32"/>
  <c r="CT544" i="32"/>
  <c r="CS544" i="32"/>
  <c r="CR544" i="32"/>
  <c r="CQ544" i="32"/>
  <c r="CJ544" i="32"/>
  <c r="CI544" i="32"/>
  <c r="CH544" i="32"/>
  <c r="CG544" i="32"/>
  <c r="CF544" i="32"/>
  <c r="BJ544" i="32"/>
  <c r="BD544" i="32"/>
  <c r="AX544" i="32"/>
  <c r="AP544" i="32"/>
  <c r="AJ544" i="32"/>
  <c r="AD544" i="32"/>
  <c r="W544" i="32"/>
  <c r="Q544" i="32"/>
  <c r="K544" i="32"/>
  <c r="CU543" i="32"/>
  <c r="CT543" i="32"/>
  <c r="CS543" i="32"/>
  <c r="CR543" i="32"/>
  <c r="CQ543" i="32"/>
  <c r="CJ543" i="32"/>
  <c r="CI543" i="32"/>
  <c r="CH543" i="32"/>
  <c r="CG543" i="32"/>
  <c r="CF543" i="32"/>
  <c r="BJ543" i="32"/>
  <c r="BD543" i="32"/>
  <c r="AX543" i="32"/>
  <c r="AP543" i="32"/>
  <c r="AJ543" i="32"/>
  <c r="AD543" i="32"/>
  <c r="W543" i="32"/>
  <c r="Q543" i="32"/>
  <c r="K543" i="32"/>
  <c r="CU542" i="32"/>
  <c r="CT542" i="32"/>
  <c r="CS542" i="32"/>
  <c r="CR542" i="32"/>
  <c r="CQ542" i="32"/>
  <c r="CI542" i="32"/>
  <c r="BJ542" i="32"/>
  <c r="BD542" i="32"/>
  <c r="AX542" i="32"/>
  <c r="AO542" i="32"/>
  <c r="CJ542" i="32" s="1"/>
  <c r="AM542" i="32"/>
  <c r="CH542" i="32" s="1"/>
  <c r="AL542" i="32"/>
  <c r="CG542" i="32" s="1"/>
  <c r="AK542" i="32"/>
  <c r="CF542" i="32" s="1"/>
  <c r="AJ542" i="32"/>
  <c r="AD542" i="32"/>
  <c r="V542" i="32"/>
  <c r="T542" i="32"/>
  <c r="W542" i="32" s="1"/>
  <c r="S542" i="32"/>
  <c r="R542" i="32"/>
  <c r="Q542" i="32"/>
  <c r="K542" i="32"/>
  <c r="CT541" i="32"/>
  <c r="CI541" i="32"/>
  <c r="CH541" i="32"/>
  <c r="BI541" i="32"/>
  <c r="CU541" i="32" s="1"/>
  <c r="BH541" i="32"/>
  <c r="BG541" i="32"/>
  <c r="CS541" i="32" s="1"/>
  <c r="BF541" i="32"/>
  <c r="BJ541" i="32" s="1"/>
  <c r="BE541" i="32"/>
  <c r="CQ541" i="32" s="1"/>
  <c r="BD541" i="32"/>
  <c r="AX541" i="32"/>
  <c r="AO541" i="32"/>
  <c r="CJ541" i="32" s="1"/>
  <c r="AM541" i="32"/>
  <c r="AL541" i="32"/>
  <c r="CG541" i="32" s="1"/>
  <c r="AK541" i="32"/>
  <c r="CF541" i="32" s="1"/>
  <c r="AJ541" i="32"/>
  <c r="AD541" i="32"/>
  <c r="V541" i="32"/>
  <c r="V538" i="32" s="1"/>
  <c r="T541" i="32"/>
  <c r="W541" i="32" s="1"/>
  <c r="S541" i="32"/>
  <c r="R541" i="32"/>
  <c r="Q541" i="32"/>
  <c r="K541" i="32"/>
  <c r="CT540" i="32"/>
  <c r="CJ540" i="32"/>
  <c r="CI540" i="32"/>
  <c r="CH540" i="32"/>
  <c r="BI540" i="32"/>
  <c r="CU540" i="32" s="1"/>
  <c r="BH540" i="32"/>
  <c r="BG540" i="32"/>
  <c r="CS540" i="32" s="1"/>
  <c r="BF540" i="32"/>
  <c r="CR540" i="32" s="1"/>
  <c r="BE540" i="32"/>
  <c r="CQ540" i="32" s="1"/>
  <c r="BD540" i="32"/>
  <c r="AX540" i="32"/>
  <c r="AP540" i="32"/>
  <c r="AO540" i="32"/>
  <c r="AM540" i="32"/>
  <c r="AL540" i="32"/>
  <c r="CG540" i="32" s="1"/>
  <c r="AK540" i="32"/>
  <c r="CF540" i="32" s="1"/>
  <c r="AJ540" i="32"/>
  <c r="AD540" i="32"/>
  <c r="W540" i="32"/>
  <c r="Q540" i="32"/>
  <c r="K540" i="32"/>
  <c r="CT539" i="32"/>
  <c r="CR539" i="32"/>
  <c r="CI539" i="32"/>
  <c r="CH539" i="32"/>
  <c r="CF539" i="32"/>
  <c r="BI539" i="32"/>
  <c r="CU539" i="32" s="1"/>
  <c r="BH539" i="32"/>
  <c r="BG539" i="32"/>
  <c r="CS539" i="32" s="1"/>
  <c r="BF539" i="32"/>
  <c r="BJ539" i="32" s="1"/>
  <c r="BE539" i="32"/>
  <c r="CQ539" i="32" s="1"/>
  <c r="BD539" i="32"/>
  <c r="AX539" i="32"/>
  <c r="AO539" i="32"/>
  <c r="CJ539" i="32" s="1"/>
  <c r="AM539" i="32"/>
  <c r="AL539" i="32"/>
  <c r="CG539" i="32" s="1"/>
  <c r="AK539" i="32"/>
  <c r="AJ539" i="32"/>
  <c r="AD539" i="32"/>
  <c r="W539" i="32"/>
  <c r="V539" i="32"/>
  <c r="T539" i="32"/>
  <c r="S539" i="32"/>
  <c r="R539" i="32"/>
  <c r="Q539" i="32"/>
  <c r="K539" i="32"/>
  <c r="CT538" i="32"/>
  <c r="CI538" i="32"/>
  <c r="CH538" i="32"/>
  <c r="BH538" i="32"/>
  <c r="BE538" i="32"/>
  <c r="CQ538" i="32" s="1"/>
  <c r="BC538" i="32"/>
  <c r="BA538" i="32"/>
  <c r="AZ538" i="32"/>
  <c r="AY538" i="32"/>
  <c r="AX538" i="32"/>
  <c r="AM538" i="32"/>
  <c r="AL538" i="32"/>
  <c r="CG538" i="32" s="1"/>
  <c r="AI538" i="32"/>
  <c r="AG538" i="32"/>
  <c r="AJ538" i="32" s="1"/>
  <c r="AF538" i="32"/>
  <c r="AE538" i="32"/>
  <c r="AD538" i="32"/>
  <c r="S538" i="32"/>
  <c r="R538" i="32"/>
  <c r="P538" i="32"/>
  <c r="N538" i="32"/>
  <c r="M538" i="32"/>
  <c r="Q538" i="32" s="1"/>
  <c r="L538" i="32"/>
  <c r="K538" i="32"/>
  <c r="CU537" i="32"/>
  <c r="CT537" i="32"/>
  <c r="CS537" i="32"/>
  <c r="CR537" i="32"/>
  <c r="CQ537" i="32"/>
  <c r="CI537" i="32"/>
  <c r="CH537" i="32"/>
  <c r="BJ537" i="32"/>
  <c r="BD537" i="32"/>
  <c r="AX537" i="32"/>
  <c r="AO537" i="32"/>
  <c r="AP537" i="32" s="1"/>
  <c r="AM537" i="32"/>
  <c r="AL537" i="32"/>
  <c r="CG537" i="32" s="1"/>
  <c r="AK537" i="32"/>
  <c r="CF537" i="32" s="1"/>
  <c r="AJ537" i="32"/>
  <c r="AD537" i="32"/>
  <c r="W537" i="32"/>
  <c r="Q537" i="32"/>
  <c r="K537" i="32"/>
  <c r="CU536" i="32"/>
  <c r="CT536" i="32"/>
  <c r="CS536" i="32"/>
  <c r="CR536" i="32"/>
  <c r="CQ536" i="32"/>
  <c r="CI536" i="32"/>
  <c r="BJ536" i="32"/>
  <c r="BD536" i="32"/>
  <c r="AX536" i="32"/>
  <c r="AO536" i="32"/>
  <c r="CJ536" i="32" s="1"/>
  <c r="AM536" i="32"/>
  <c r="CH536" i="32" s="1"/>
  <c r="AL536" i="32"/>
  <c r="CG536" i="32" s="1"/>
  <c r="AK536" i="32"/>
  <c r="CF536" i="32" s="1"/>
  <c r="AJ536" i="32"/>
  <c r="AD536" i="32"/>
  <c r="W536" i="32"/>
  <c r="Q536" i="32"/>
  <c r="K536" i="32"/>
  <c r="CU535" i="32"/>
  <c r="CT535" i="32"/>
  <c r="CS535" i="32"/>
  <c r="CR535" i="32"/>
  <c r="CQ535" i="32"/>
  <c r="CJ535" i="32"/>
  <c r="CI535" i="32"/>
  <c r="BJ535" i="32"/>
  <c r="BD535" i="32"/>
  <c r="AX535" i="32"/>
  <c r="AP535" i="32"/>
  <c r="AO535" i="32"/>
  <c r="AM535" i="32"/>
  <c r="CH535" i="32" s="1"/>
  <c r="AL535" i="32"/>
  <c r="CG535" i="32" s="1"/>
  <c r="AK535" i="32"/>
  <c r="CF535" i="32" s="1"/>
  <c r="AJ535" i="32"/>
  <c r="AD535" i="32"/>
  <c r="W535" i="32"/>
  <c r="Q535" i="32"/>
  <c r="K535" i="32"/>
  <c r="CU534" i="32"/>
  <c r="CT534" i="32"/>
  <c r="CS534" i="32"/>
  <c r="CR534" i="32"/>
  <c r="CQ534" i="32"/>
  <c r="CI534" i="32"/>
  <c r="BJ534" i="32"/>
  <c r="BD534" i="32"/>
  <c r="AX534" i="32"/>
  <c r="AO534" i="32"/>
  <c r="CJ534" i="32" s="1"/>
  <c r="AM534" i="32"/>
  <c r="CH534" i="32" s="1"/>
  <c r="AL534" i="32"/>
  <c r="CG534" i="32" s="1"/>
  <c r="AK534" i="32"/>
  <c r="CF534" i="32" s="1"/>
  <c r="AJ534" i="32"/>
  <c r="AD534" i="32"/>
  <c r="W534" i="32"/>
  <c r="Q534" i="32"/>
  <c r="K534" i="32"/>
  <c r="CU533" i="32"/>
  <c r="CT533" i="32"/>
  <c r="CS533" i="32"/>
  <c r="CR533" i="32"/>
  <c r="CQ533" i="32"/>
  <c r="CI533" i="32"/>
  <c r="BJ533" i="32"/>
  <c r="BD533" i="32"/>
  <c r="AX533" i="32"/>
  <c r="AO533" i="32"/>
  <c r="CJ533" i="32" s="1"/>
  <c r="AM533" i="32"/>
  <c r="CH533" i="32" s="1"/>
  <c r="AL533" i="32"/>
  <c r="CG533" i="32" s="1"/>
  <c r="AK533" i="32"/>
  <c r="CF533" i="32" s="1"/>
  <c r="AJ533" i="32"/>
  <c r="AD533" i="32"/>
  <c r="W533" i="32"/>
  <c r="Q533" i="32"/>
  <c r="K533" i="32"/>
  <c r="CU532" i="32"/>
  <c r="CT532" i="32"/>
  <c r="CS532" i="32"/>
  <c r="CR532" i="32"/>
  <c r="CQ532" i="32"/>
  <c r="CI532" i="32"/>
  <c r="BJ532" i="32"/>
  <c r="BD532" i="32"/>
  <c r="AX532" i="32"/>
  <c r="AO532" i="32"/>
  <c r="CJ532" i="32" s="1"/>
  <c r="AM532" i="32"/>
  <c r="CH532" i="32" s="1"/>
  <c r="AL532" i="32"/>
  <c r="CG532" i="32" s="1"/>
  <c r="AK532" i="32"/>
  <c r="CF532" i="32" s="1"/>
  <c r="AJ532" i="32"/>
  <c r="AD532" i="32"/>
  <c r="W532" i="32"/>
  <c r="Q532" i="32"/>
  <c r="K532" i="32"/>
  <c r="CU531" i="32"/>
  <c r="CT531" i="32"/>
  <c r="CS531" i="32"/>
  <c r="CR531" i="32"/>
  <c r="CQ531" i="32"/>
  <c r="CJ531" i="32"/>
  <c r="CI531" i="32"/>
  <c r="BJ531" i="32"/>
  <c r="BD531" i="32"/>
  <c r="AX531" i="32"/>
  <c r="AP531" i="32"/>
  <c r="AO531" i="32"/>
  <c r="AM531" i="32"/>
  <c r="CH531" i="32" s="1"/>
  <c r="AL531" i="32"/>
  <c r="CG531" i="32" s="1"/>
  <c r="AK531" i="32"/>
  <c r="CF531" i="32" s="1"/>
  <c r="AJ531" i="32"/>
  <c r="AD531" i="32"/>
  <c r="W531" i="32"/>
  <c r="Q531" i="32"/>
  <c r="K531" i="32"/>
  <c r="CU530" i="32"/>
  <c r="CT530" i="32"/>
  <c r="CS530" i="32"/>
  <c r="CR530" i="32"/>
  <c r="CQ530" i="32"/>
  <c r="CI530" i="32"/>
  <c r="BJ530" i="32"/>
  <c r="BD530" i="32"/>
  <c r="AX530" i="32"/>
  <c r="AO530" i="32"/>
  <c r="AM530" i="32"/>
  <c r="CH530" i="32" s="1"/>
  <c r="AL530" i="32"/>
  <c r="CG530" i="32" s="1"/>
  <c r="AK530" i="32"/>
  <c r="CF530" i="32" s="1"/>
  <c r="AJ530" i="32"/>
  <c r="AD530" i="32"/>
  <c r="W530" i="32"/>
  <c r="Q530" i="32"/>
  <c r="K530" i="32"/>
  <c r="CU529" i="32"/>
  <c r="CT529" i="32"/>
  <c r="CS529" i="32"/>
  <c r="CR529" i="32"/>
  <c r="CQ529" i="32"/>
  <c r="CI529" i="32"/>
  <c r="CH529" i="32"/>
  <c r="BJ529" i="32"/>
  <c r="BD529" i="32"/>
  <c r="AX529" i="32"/>
  <c r="AO529" i="32"/>
  <c r="CJ529" i="32" s="1"/>
  <c r="AM529" i="32"/>
  <c r="AP529" i="32" s="1"/>
  <c r="AL529" i="32"/>
  <c r="CG529" i="32" s="1"/>
  <c r="AK529" i="32"/>
  <c r="CF529" i="32" s="1"/>
  <c r="AJ529" i="32"/>
  <c r="AD529" i="32"/>
  <c r="W529" i="32"/>
  <c r="Q529" i="32"/>
  <c r="K529" i="32"/>
  <c r="CU528" i="32"/>
  <c r="CT528" i="32"/>
  <c r="CS528" i="32"/>
  <c r="CR528" i="32"/>
  <c r="CQ528" i="32"/>
  <c r="CI528" i="32"/>
  <c r="CG528" i="32"/>
  <c r="BJ528" i="32"/>
  <c r="BD528" i="32"/>
  <c r="AX528" i="32"/>
  <c r="AO528" i="32"/>
  <c r="CJ528" i="32" s="1"/>
  <c r="AM528" i="32"/>
  <c r="CH528" i="32" s="1"/>
  <c r="AL528" i="32"/>
  <c r="AP528" i="32" s="1"/>
  <c r="AK528" i="32"/>
  <c r="CF528" i="32" s="1"/>
  <c r="AJ528" i="32"/>
  <c r="AD528" i="32"/>
  <c r="W528" i="32"/>
  <c r="Q528" i="32"/>
  <c r="K528" i="32"/>
  <c r="CU527" i="32"/>
  <c r="CT527" i="32"/>
  <c r="CS527" i="32"/>
  <c r="CR527" i="32"/>
  <c r="CQ527" i="32"/>
  <c r="CJ527" i="32"/>
  <c r="CI527" i="32"/>
  <c r="BJ527" i="32"/>
  <c r="BD527" i="32"/>
  <c r="AX527" i="32"/>
  <c r="AP527" i="32"/>
  <c r="AO527" i="32"/>
  <c r="AM527" i="32"/>
  <c r="CH527" i="32" s="1"/>
  <c r="AL527" i="32"/>
  <c r="CG527" i="32" s="1"/>
  <c r="AK527" i="32"/>
  <c r="CF527" i="32" s="1"/>
  <c r="AJ527" i="32"/>
  <c r="AD527" i="32"/>
  <c r="W527" i="32"/>
  <c r="Q527" i="32"/>
  <c r="K527" i="32"/>
  <c r="CU526" i="32"/>
  <c r="CT526" i="32"/>
  <c r="CS526" i="32"/>
  <c r="CR526" i="32"/>
  <c r="CQ526" i="32"/>
  <c r="CI526" i="32"/>
  <c r="BJ526" i="32"/>
  <c r="BD526" i="32"/>
  <c r="AX526" i="32"/>
  <c r="AO526" i="32"/>
  <c r="AM526" i="32"/>
  <c r="CH526" i="32" s="1"/>
  <c r="AL526" i="32"/>
  <c r="CG526" i="32" s="1"/>
  <c r="AK526" i="32"/>
  <c r="CF526" i="32" s="1"/>
  <c r="AJ526" i="32"/>
  <c r="AD526" i="32"/>
  <c r="W526" i="32"/>
  <c r="Q526" i="32"/>
  <c r="K526" i="32"/>
  <c r="CU525" i="32"/>
  <c r="CT525" i="32"/>
  <c r="CS525" i="32"/>
  <c r="CR525" i="32"/>
  <c r="CQ525" i="32"/>
  <c r="CI525" i="32"/>
  <c r="BJ525" i="32"/>
  <c r="BD525" i="32"/>
  <c r="AX525" i="32"/>
  <c r="AO525" i="32"/>
  <c r="CJ525" i="32" s="1"/>
  <c r="AM525" i="32"/>
  <c r="AP525" i="32" s="1"/>
  <c r="AL525" i="32"/>
  <c r="CG525" i="32" s="1"/>
  <c r="AK525" i="32"/>
  <c r="CF525" i="32" s="1"/>
  <c r="AJ525" i="32"/>
  <c r="AD525" i="32"/>
  <c r="W525" i="32"/>
  <c r="Q525" i="32"/>
  <c r="K525" i="32"/>
  <c r="CU524" i="32"/>
  <c r="CT524" i="32"/>
  <c r="CS524" i="32"/>
  <c r="CR524" i="32"/>
  <c r="CQ524" i="32"/>
  <c r="CI524" i="32"/>
  <c r="BJ524" i="32"/>
  <c r="BD524" i="32"/>
  <c r="AX524" i="32"/>
  <c r="AO524" i="32"/>
  <c r="CJ524" i="32" s="1"/>
  <c r="AM524" i="32"/>
  <c r="CH524" i="32" s="1"/>
  <c r="AL524" i="32"/>
  <c r="AP524" i="32" s="1"/>
  <c r="AK524" i="32"/>
  <c r="CF524" i="32" s="1"/>
  <c r="AJ524" i="32"/>
  <c r="AD524" i="32"/>
  <c r="W524" i="32"/>
  <c r="Q524" i="32"/>
  <c r="K524" i="32"/>
  <c r="CU523" i="32"/>
  <c r="CT523" i="32"/>
  <c r="CS523" i="32"/>
  <c r="CR523" i="32"/>
  <c r="CQ523" i="32"/>
  <c r="CJ523" i="32"/>
  <c r="CI523" i="32"/>
  <c r="BJ523" i="32"/>
  <c r="BD523" i="32"/>
  <c r="AX523" i="32"/>
  <c r="AP523" i="32"/>
  <c r="AO523" i="32"/>
  <c r="AM523" i="32"/>
  <c r="CH523" i="32" s="1"/>
  <c r="AL523" i="32"/>
  <c r="CG523" i="32" s="1"/>
  <c r="AK523" i="32"/>
  <c r="CF523" i="32" s="1"/>
  <c r="AJ523" i="32"/>
  <c r="AD523" i="32"/>
  <c r="W523" i="32"/>
  <c r="Q523" i="32"/>
  <c r="K523" i="32"/>
  <c r="CU522" i="32"/>
  <c r="CT522" i="32"/>
  <c r="CS522" i="32"/>
  <c r="CR522" i="32"/>
  <c r="CI522" i="32"/>
  <c r="CG522" i="32"/>
  <c r="CF522" i="32"/>
  <c r="BJ522" i="32"/>
  <c r="BI522" i="32"/>
  <c r="BH522" i="32"/>
  <c r="BE522" i="32"/>
  <c r="CQ522" i="32" s="1"/>
  <c r="BD522" i="32"/>
  <c r="AX522" i="32"/>
  <c r="AO522" i="32"/>
  <c r="CJ522" i="32" s="1"/>
  <c r="AM522" i="32"/>
  <c r="AL522" i="32"/>
  <c r="AK522" i="32"/>
  <c r="AJ522" i="32"/>
  <c r="AD522" i="32"/>
  <c r="V522" i="32"/>
  <c r="T522" i="32"/>
  <c r="S522" i="32"/>
  <c r="W522" i="32" s="1"/>
  <c r="R522" i="32"/>
  <c r="Q522" i="32"/>
  <c r="K522" i="32"/>
  <c r="CU521" i="32"/>
  <c r="CS521" i="32"/>
  <c r="CR521" i="32"/>
  <c r="CQ521" i="32"/>
  <c r="CI521" i="32"/>
  <c r="CH521" i="32"/>
  <c r="CG521" i="32"/>
  <c r="BI521" i="32"/>
  <c r="BH521" i="32"/>
  <c r="CT521" i="32" s="1"/>
  <c r="BG521" i="32"/>
  <c r="BF521" i="32"/>
  <c r="BE521" i="32"/>
  <c r="BD521" i="32"/>
  <c r="BC521" i="32"/>
  <c r="AX521" i="32"/>
  <c r="AO521" i="32"/>
  <c r="AM521" i="32"/>
  <c r="AL521" i="32"/>
  <c r="AK521" i="32"/>
  <c r="CF521" i="32" s="1"/>
  <c r="AJ521" i="32"/>
  <c r="AI521" i="32"/>
  <c r="AD521" i="32"/>
  <c r="V521" i="32"/>
  <c r="W521" i="32" s="1"/>
  <c r="T521" i="32"/>
  <c r="S521" i="32"/>
  <c r="R521" i="32"/>
  <c r="Q521" i="32"/>
  <c r="P521" i="32"/>
  <c r="K521" i="32"/>
  <c r="CU520" i="32"/>
  <c r="CT520" i="32"/>
  <c r="CR520" i="32"/>
  <c r="CQ520" i="32"/>
  <c r="CJ520" i="32"/>
  <c r="CI520" i="32"/>
  <c r="CF520" i="32"/>
  <c r="BI520" i="32"/>
  <c r="BH520" i="32"/>
  <c r="BG520" i="32"/>
  <c r="CS520" i="32" s="1"/>
  <c r="BF520" i="32"/>
  <c r="BJ520" i="32" s="1"/>
  <c r="BE520" i="32"/>
  <c r="BD520" i="32"/>
  <c r="AX520" i="32"/>
  <c r="AO520" i="32"/>
  <c r="AM520" i="32"/>
  <c r="CH520" i="32" s="1"/>
  <c r="AL520" i="32"/>
  <c r="AK520" i="32"/>
  <c r="AJ520" i="32"/>
  <c r="AD520" i="32"/>
  <c r="W520" i="32"/>
  <c r="Q520" i="32"/>
  <c r="K520" i="32"/>
  <c r="CU519" i="32"/>
  <c r="CT519" i="32"/>
  <c r="CR519" i="32"/>
  <c r="CQ519" i="32"/>
  <c r="CJ519" i="32"/>
  <c r="CI519" i="32"/>
  <c r="CF519" i="32"/>
  <c r="BI519" i="32"/>
  <c r="BH519" i="32"/>
  <c r="BG519" i="32"/>
  <c r="CS519" i="32" s="1"/>
  <c r="BF519" i="32"/>
  <c r="BE519" i="32"/>
  <c r="BD519" i="32"/>
  <c r="AX519" i="32"/>
  <c r="AO519" i="32"/>
  <c r="AM519" i="32"/>
  <c r="CH519" i="32" s="1"/>
  <c r="AL519" i="32"/>
  <c r="AK519" i="32"/>
  <c r="AJ519" i="32"/>
  <c r="AD519" i="32"/>
  <c r="W519" i="32"/>
  <c r="V519" i="32"/>
  <c r="T519" i="32"/>
  <c r="S519" i="32"/>
  <c r="R519" i="32"/>
  <c r="R517" i="32" s="1"/>
  <c r="Q519" i="32"/>
  <c r="K519" i="32"/>
  <c r="CU518" i="32"/>
  <c r="CT518" i="32"/>
  <c r="CR518" i="32"/>
  <c r="CQ518" i="32"/>
  <c r="CJ518" i="32"/>
  <c r="CI518" i="32"/>
  <c r="CF518" i="32"/>
  <c r="BI518" i="32"/>
  <c r="BH518" i="32"/>
  <c r="BG518" i="32"/>
  <c r="CS518" i="32" s="1"/>
  <c r="BF518" i="32"/>
  <c r="BE518" i="32"/>
  <c r="BD518" i="32"/>
  <c r="AX518" i="32"/>
  <c r="AO518" i="32"/>
  <c r="AM518" i="32"/>
  <c r="CH518" i="32" s="1"/>
  <c r="AL518" i="32"/>
  <c r="AK518" i="32"/>
  <c r="AJ518" i="32"/>
  <c r="AD518" i="32"/>
  <c r="W518" i="32"/>
  <c r="V518" i="32"/>
  <c r="T518" i="32"/>
  <c r="T517" i="32" s="1"/>
  <c r="S518" i="32"/>
  <c r="Q518" i="32"/>
  <c r="K518" i="32"/>
  <c r="CT517" i="32"/>
  <c r="CI517" i="32"/>
  <c r="BH517" i="32"/>
  <c r="BF517" i="32"/>
  <c r="CR517" i="32" s="1"/>
  <c r="BC517" i="32"/>
  <c r="BI517" i="32" s="1"/>
  <c r="CU517" i="32" s="1"/>
  <c r="BA517" i="32"/>
  <c r="AZ517" i="32"/>
  <c r="AY517" i="32"/>
  <c r="BE517" i="32" s="1"/>
  <c r="CQ517" i="32" s="1"/>
  <c r="AX517" i="32"/>
  <c r="AK517" i="32"/>
  <c r="CF517" i="32" s="1"/>
  <c r="AI517" i="32"/>
  <c r="AG517" i="32"/>
  <c r="AF517" i="32"/>
  <c r="AE517" i="32"/>
  <c r="AD517" i="32"/>
  <c r="V517" i="32"/>
  <c r="Q517" i="32"/>
  <c r="P517" i="32"/>
  <c r="N517" i="32"/>
  <c r="M517" i="32"/>
  <c r="L517" i="32"/>
  <c r="K517" i="32"/>
  <c r="CU516" i="32"/>
  <c r="CT516" i="32"/>
  <c r="CS516" i="32"/>
  <c r="CQ516" i="32"/>
  <c r="CJ516" i="32"/>
  <c r="CI516" i="32"/>
  <c r="CH516" i="32"/>
  <c r="CG516" i="32"/>
  <c r="CF516" i="32"/>
  <c r="BI516" i="32"/>
  <c r="BH516" i="32"/>
  <c r="BG516" i="32"/>
  <c r="BF516" i="32"/>
  <c r="CR516" i="32" s="1"/>
  <c r="BE516" i="32"/>
  <c r="BD516" i="32"/>
  <c r="AX516" i="32"/>
  <c r="AP516" i="32"/>
  <c r="AJ516" i="32"/>
  <c r="AD516" i="32"/>
  <c r="W516" i="32"/>
  <c r="Q516" i="32"/>
  <c r="K516" i="32"/>
  <c r="CU515" i="32"/>
  <c r="CT515" i="32"/>
  <c r="CS515" i="32"/>
  <c r="CQ515" i="32"/>
  <c r="CJ515" i="32"/>
  <c r="CI515" i="32"/>
  <c r="CH515" i="32"/>
  <c r="CG515" i="32"/>
  <c r="CF515" i="32"/>
  <c r="BI515" i="32"/>
  <c r="BH515" i="32"/>
  <c r="BG515" i="32"/>
  <c r="BF515" i="32"/>
  <c r="CR515" i="32" s="1"/>
  <c r="BE515" i="32"/>
  <c r="BD515" i="32"/>
  <c r="AX515" i="32"/>
  <c r="AP515" i="32"/>
  <c r="AJ515" i="32"/>
  <c r="AD515" i="32"/>
  <c r="W515" i="32"/>
  <c r="Q515" i="32"/>
  <c r="K515" i="32"/>
  <c r="CU514" i="32"/>
  <c r="CT514" i="32"/>
  <c r="CQ514" i="32"/>
  <c r="CJ514" i="32"/>
  <c r="CI514" i="32"/>
  <c r="CH514" i="32"/>
  <c r="CG514" i="32"/>
  <c r="CF514" i="32"/>
  <c r="BI514" i="32"/>
  <c r="BH514" i="32"/>
  <c r="BG514" i="32"/>
  <c r="CS514" i="32" s="1"/>
  <c r="BF514" i="32"/>
  <c r="CR514" i="32" s="1"/>
  <c r="BE514" i="32"/>
  <c r="BD514" i="32"/>
  <c r="AX514" i="32"/>
  <c r="AP514" i="32"/>
  <c r="AJ514" i="32"/>
  <c r="AD514" i="32"/>
  <c r="W514" i="32"/>
  <c r="Q514" i="32"/>
  <c r="K514" i="32"/>
  <c r="CU513" i="32"/>
  <c r="CT513" i="32"/>
  <c r="CQ513" i="32"/>
  <c r="CJ513" i="32"/>
  <c r="CI513" i="32"/>
  <c r="CH513" i="32"/>
  <c r="CG513" i="32"/>
  <c r="CF513" i="32"/>
  <c r="BI513" i="32"/>
  <c r="BH513" i="32"/>
  <c r="BG513" i="32"/>
  <c r="CS513" i="32" s="1"/>
  <c r="BF513" i="32"/>
  <c r="CR513" i="32" s="1"/>
  <c r="BE513" i="32"/>
  <c r="BD513" i="32"/>
  <c r="AX513" i="32"/>
  <c r="AP513" i="32"/>
  <c r="AJ513" i="32"/>
  <c r="AD513" i="32"/>
  <c r="W513" i="32"/>
  <c r="Q513" i="32"/>
  <c r="K513" i="32"/>
  <c r="CU512" i="32"/>
  <c r="CT512" i="32"/>
  <c r="CS512" i="32"/>
  <c r="CQ512" i="32"/>
  <c r="CJ512" i="32"/>
  <c r="CI512" i="32"/>
  <c r="CH512" i="32"/>
  <c r="CG512" i="32"/>
  <c r="CF512" i="32"/>
  <c r="BI512" i="32"/>
  <c r="BH512" i="32"/>
  <c r="BG512" i="32"/>
  <c r="BF512" i="32"/>
  <c r="CR512" i="32" s="1"/>
  <c r="BE512" i="32"/>
  <c r="BD512" i="32"/>
  <c r="AX512" i="32"/>
  <c r="AP512" i="32"/>
  <c r="AJ512" i="32"/>
  <c r="AD512" i="32"/>
  <c r="W512" i="32"/>
  <c r="Q512" i="32"/>
  <c r="K512" i="32"/>
  <c r="CU511" i="32"/>
  <c r="CT511" i="32"/>
  <c r="CS511" i="32"/>
  <c r="CQ511" i="32"/>
  <c r="CJ511" i="32"/>
  <c r="CI511" i="32"/>
  <c r="CH511" i="32"/>
  <c r="CG511" i="32"/>
  <c r="CF511" i="32"/>
  <c r="BI511" i="32"/>
  <c r="BH511" i="32"/>
  <c r="BG511" i="32"/>
  <c r="BF511" i="32"/>
  <c r="CR511" i="32" s="1"/>
  <c r="BE511" i="32"/>
  <c r="BD511" i="32"/>
  <c r="AX511" i="32"/>
  <c r="AP511" i="32"/>
  <c r="AJ511" i="32"/>
  <c r="AD511" i="32"/>
  <c r="W511" i="32"/>
  <c r="Q511" i="32"/>
  <c r="K511" i="32"/>
  <c r="CU510" i="32"/>
  <c r="CT510" i="32"/>
  <c r="CQ510" i="32"/>
  <c r="CJ510" i="32"/>
  <c r="CI510" i="32"/>
  <c r="CH510" i="32"/>
  <c r="CG510" i="32"/>
  <c r="CF510" i="32"/>
  <c r="BI510" i="32"/>
  <c r="BH510" i="32"/>
  <c r="BG510" i="32"/>
  <c r="CS510" i="32" s="1"/>
  <c r="BF510" i="32"/>
  <c r="CR510" i="32" s="1"/>
  <c r="BE510" i="32"/>
  <c r="BD510" i="32"/>
  <c r="AX510" i="32"/>
  <c r="AP510" i="32"/>
  <c r="AJ510" i="32"/>
  <c r="AD510" i="32"/>
  <c r="W510" i="32"/>
  <c r="Q510" i="32"/>
  <c r="K510" i="32"/>
  <c r="CU509" i="32"/>
  <c r="CT509" i="32"/>
  <c r="CQ509" i="32"/>
  <c r="CJ509" i="32"/>
  <c r="CI509" i="32"/>
  <c r="CH509" i="32"/>
  <c r="CG509" i="32"/>
  <c r="CF509" i="32"/>
  <c r="BI509" i="32"/>
  <c r="BH509" i="32"/>
  <c r="BG509" i="32"/>
  <c r="CS509" i="32" s="1"/>
  <c r="BF509" i="32"/>
  <c r="CR509" i="32" s="1"/>
  <c r="BE509" i="32"/>
  <c r="BD509" i="32"/>
  <c r="AX509" i="32"/>
  <c r="AP509" i="32"/>
  <c r="AJ509" i="32"/>
  <c r="AD509" i="32"/>
  <c r="W509" i="32"/>
  <c r="Q509" i="32"/>
  <c r="K509" i="32"/>
  <c r="CU508" i="32"/>
  <c r="CT508" i="32"/>
  <c r="CS508" i="32"/>
  <c r="CQ508" i="32"/>
  <c r="CJ508" i="32"/>
  <c r="CI508" i="32"/>
  <c r="CH508" i="32"/>
  <c r="CG508" i="32"/>
  <c r="CF508" i="32"/>
  <c r="BI508" i="32"/>
  <c r="BH508" i="32"/>
  <c r="BG508" i="32"/>
  <c r="BF508" i="32"/>
  <c r="CR508" i="32" s="1"/>
  <c r="BE508" i="32"/>
  <c r="BD508" i="32"/>
  <c r="AX508" i="32"/>
  <c r="AP508" i="32"/>
  <c r="AJ508" i="32"/>
  <c r="AD508" i="32"/>
  <c r="W508" i="32"/>
  <c r="Q508" i="32"/>
  <c r="K508" i="32"/>
  <c r="CU507" i="32"/>
  <c r="CS507" i="32"/>
  <c r="CQ507" i="32"/>
  <c r="CJ507" i="32"/>
  <c r="CI507" i="32"/>
  <c r="CH507" i="32"/>
  <c r="CG507" i="32"/>
  <c r="CF507" i="32"/>
  <c r="BI507" i="32"/>
  <c r="BH507" i="32"/>
  <c r="CT507" i="32" s="1"/>
  <c r="BG507" i="32"/>
  <c r="BF507" i="32"/>
  <c r="CR507" i="32" s="1"/>
  <c r="BE507" i="32"/>
  <c r="BD507" i="32"/>
  <c r="AX507" i="32"/>
  <c r="AP507" i="32"/>
  <c r="AJ507" i="32"/>
  <c r="AD507" i="32"/>
  <c r="W507" i="32"/>
  <c r="Q507" i="32"/>
  <c r="K507" i="32"/>
  <c r="CU506" i="32"/>
  <c r="CQ506" i="32"/>
  <c r="CJ506" i="32"/>
  <c r="CI506" i="32"/>
  <c r="CH506" i="32"/>
  <c r="CG506" i="32"/>
  <c r="CF506" i="32"/>
  <c r="BI506" i="32"/>
  <c r="BH506" i="32"/>
  <c r="CT506" i="32" s="1"/>
  <c r="BG506" i="32"/>
  <c r="CS506" i="32" s="1"/>
  <c r="BF506" i="32"/>
  <c r="CR506" i="32" s="1"/>
  <c r="BE506" i="32"/>
  <c r="BD506" i="32"/>
  <c r="AX506" i="32"/>
  <c r="AP506" i="32"/>
  <c r="AJ506" i="32"/>
  <c r="AD506" i="32"/>
  <c r="W506" i="32"/>
  <c r="Q506" i="32"/>
  <c r="K506" i="32"/>
  <c r="CU505" i="32"/>
  <c r="CT505" i="32"/>
  <c r="CS505" i="32"/>
  <c r="CJ505" i="32"/>
  <c r="CI505" i="32"/>
  <c r="CG505" i="32"/>
  <c r="BI505" i="32"/>
  <c r="BH505" i="32"/>
  <c r="BG505" i="32"/>
  <c r="BF505" i="32"/>
  <c r="CR505" i="32" s="1"/>
  <c r="BE505" i="32"/>
  <c r="CQ505" i="32" s="1"/>
  <c r="BD505" i="32"/>
  <c r="AX505" i="32"/>
  <c r="AP505" i="32"/>
  <c r="AO505" i="32"/>
  <c r="AM505" i="32"/>
  <c r="CH505" i="32" s="1"/>
  <c r="AL505" i="32"/>
  <c r="AK505" i="32"/>
  <c r="CF505" i="32" s="1"/>
  <c r="AJ505" i="32"/>
  <c r="AD505" i="32"/>
  <c r="V505" i="32"/>
  <c r="T505" i="32"/>
  <c r="S505" i="32"/>
  <c r="W505" i="32" s="1"/>
  <c r="R505" i="32"/>
  <c r="Q505" i="32"/>
  <c r="K505" i="32"/>
  <c r="CS504" i="32"/>
  <c r="CI504" i="32"/>
  <c r="CH504" i="32"/>
  <c r="CG504" i="32"/>
  <c r="BI504" i="32"/>
  <c r="CU504" i="32" s="1"/>
  <c r="BH504" i="32"/>
  <c r="CT504" i="32" s="1"/>
  <c r="BG504" i="32"/>
  <c r="BF504" i="32"/>
  <c r="BJ504" i="32" s="1"/>
  <c r="BE504" i="32"/>
  <c r="CQ504" i="32" s="1"/>
  <c r="BD504" i="32"/>
  <c r="AX504" i="32"/>
  <c r="AP504" i="32"/>
  <c r="AO504" i="32"/>
  <c r="CJ504" i="32" s="1"/>
  <c r="AM504" i="32"/>
  <c r="AL504" i="32"/>
  <c r="AK504" i="32"/>
  <c r="CF504" i="32" s="1"/>
  <c r="AJ504" i="32"/>
  <c r="AD504" i="32"/>
  <c r="V504" i="32"/>
  <c r="T504" i="32"/>
  <c r="S504" i="32"/>
  <c r="W504" i="32" s="1"/>
  <c r="R504" i="32"/>
  <c r="Q504" i="32"/>
  <c r="K504" i="32"/>
  <c r="CU503" i="32"/>
  <c r="CS503" i="32"/>
  <c r="CQ503" i="32"/>
  <c r="CI503" i="32"/>
  <c r="CG503" i="32"/>
  <c r="BI503" i="32"/>
  <c r="BH503" i="32"/>
  <c r="CT503" i="32" s="1"/>
  <c r="BG503" i="32"/>
  <c r="BF503" i="32"/>
  <c r="BE503" i="32"/>
  <c r="BD503" i="32"/>
  <c r="AX503" i="32"/>
  <c r="AO503" i="32"/>
  <c r="CJ503" i="32" s="1"/>
  <c r="AM503" i="32"/>
  <c r="AL503" i="32"/>
  <c r="AK503" i="32"/>
  <c r="CF503" i="32" s="1"/>
  <c r="AJ503" i="32"/>
  <c r="AD503" i="32"/>
  <c r="V503" i="32"/>
  <c r="T503" i="32"/>
  <c r="S503" i="32"/>
  <c r="W503" i="32" s="1"/>
  <c r="R503" i="32"/>
  <c r="Q503" i="32"/>
  <c r="K503" i="32"/>
  <c r="CU502" i="32"/>
  <c r="CS502" i="32"/>
  <c r="CQ502" i="32"/>
  <c r="CI502" i="32"/>
  <c r="CG502" i="32"/>
  <c r="BI502" i="32"/>
  <c r="BH502" i="32"/>
  <c r="CT502" i="32" s="1"/>
  <c r="BG502" i="32"/>
  <c r="BF502" i="32"/>
  <c r="BJ502" i="32" s="1"/>
  <c r="BE502" i="32"/>
  <c r="BD502" i="32"/>
  <c r="AX502" i="32"/>
  <c r="AO502" i="32"/>
  <c r="CJ502" i="32" s="1"/>
  <c r="AM502" i="32"/>
  <c r="AL502" i="32"/>
  <c r="AK502" i="32"/>
  <c r="CF502" i="32" s="1"/>
  <c r="AJ502" i="32"/>
  <c r="AD502" i="32"/>
  <c r="V502" i="32"/>
  <c r="T502" i="32"/>
  <c r="S502" i="32"/>
  <c r="W502" i="32" s="1"/>
  <c r="R502" i="32"/>
  <c r="Q502" i="32"/>
  <c r="K502" i="32"/>
  <c r="CU501" i="32"/>
  <c r="CS501" i="32"/>
  <c r="CQ501" i="32"/>
  <c r="CI501" i="32"/>
  <c r="CG501" i="32"/>
  <c r="BI501" i="32"/>
  <c r="BH501" i="32"/>
  <c r="CT501" i="32" s="1"/>
  <c r="BG501" i="32"/>
  <c r="BF501" i="32"/>
  <c r="BJ501" i="32" s="1"/>
  <c r="BE501" i="32"/>
  <c r="BD501" i="32"/>
  <c r="AX501" i="32"/>
  <c r="AO501" i="32"/>
  <c r="CJ501" i="32" s="1"/>
  <c r="AM501" i="32"/>
  <c r="AL501" i="32"/>
  <c r="AK501" i="32"/>
  <c r="CF501" i="32" s="1"/>
  <c r="AJ501" i="32"/>
  <c r="AD501" i="32"/>
  <c r="V501" i="32"/>
  <c r="T501" i="32"/>
  <c r="S501" i="32"/>
  <c r="W501" i="32" s="1"/>
  <c r="R501" i="32"/>
  <c r="Q501" i="32"/>
  <c r="K501" i="32"/>
  <c r="CU500" i="32"/>
  <c r="CS500" i="32"/>
  <c r="CQ500" i="32"/>
  <c r="CI500" i="32"/>
  <c r="CG500" i="32"/>
  <c r="BI500" i="32"/>
  <c r="BH500" i="32"/>
  <c r="CT500" i="32" s="1"/>
  <c r="BG500" i="32"/>
  <c r="BF500" i="32"/>
  <c r="BJ500" i="32" s="1"/>
  <c r="BE500" i="32"/>
  <c r="BD500" i="32"/>
  <c r="AX500" i="32"/>
  <c r="AO500" i="32"/>
  <c r="CJ500" i="32" s="1"/>
  <c r="AM500" i="32"/>
  <c r="AL500" i="32"/>
  <c r="AK500" i="32"/>
  <c r="CF500" i="32" s="1"/>
  <c r="AJ500" i="32"/>
  <c r="AD500" i="32"/>
  <c r="V500" i="32"/>
  <c r="T500" i="32"/>
  <c r="S500" i="32"/>
  <c r="W500" i="32" s="1"/>
  <c r="R500" i="32"/>
  <c r="Q500" i="32"/>
  <c r="K500" i="32"/>
  <c r="CU499" i="32"/>
  <c r="CS499" i="32"/>
  <c r="CQ499" i="32"/>
  <c r="CI499" i="32"/>
  <c r="CG499" i="32"/>
  <c r="BI499" i="32"/>
  <c r="BH499" i="32"/>
  <c r="CT499" i="32" s="1"/>
  <c r="BG499" i="32"/>
  <c r="BF499" i="32"/>
  <c r="BJ499" i="32" s="1"/>
  <c r="BE499" i="32"/>
  <c r="BD499" i="32"/>
  <c r="AX499" i="32"/>
  <c r="AO499" i="32"/>
  <c r="CJ499" i="32" s="1"/>
  <c r="AM499" i="32"/>
  <c r="AL499" i="32"/>
  <c r="AK499" i="32"/>
  <c r="CF499" i="32" s="1"/>
  <c r="AJ499" i="32"/>
  <c r="AD499" i="32"/>
  <c r="V499" i="32"/>
  <c r="T499" i="32"/>
  <c r="S499" i="32"/>
  <c r="W499" i="32" s="1"/>
  <c r="R499" i="32"/>
  <c r="Q499" i="32"/>
  <c r="K499" i="32"/>
  <c r="CU498" i="32"/>
  <c r="CS498" i="32"/>
  <c r="CQ498" i="32"/>
  <c r="CI498" i="32"/>
  <c r="CG498" i="32"/>
  <c r="BI498" i="32"/>
  <c r="BH498" i="32"/>
  <c r="CT498" i="32" s="1"/>
  <c r="BG498" i="32"/>
  <c r="BF498" i="32"/>
  <c r="BJ498" i="32" s="1"/>
  <c r="BE498" i="32"/>
  <c r="BD498" i="32"/>
  <c r="AX498" i="32"/>
  <c r="AO498" i="32"/>
  <c r="CJ498" i="32" s="1"/>
  <c r="AM498" i="32"/>
  <c r="AL498" i="32"/>
  <c r="AK498" i="32"/>
  <c r="CF498" i="32" s="1"/>
  <c r="AJ498" i="32"/>
  <c r="AD498" i="32"/>
  <c r="V498" i="32"/>
  <c r="T498" i="32"/>
  <c r="S498" i="32"/>
  <c r="W498" i="32" s="1"/>
  <c r="R498" i="32"/>
  <c r="Q498" i="32"/>
  <c r="K498" i="32"/>
  <c r="CU497" i="32"/>
  <c r="CS497" i="32"/>
  <c r="CQ497" i="32"/>
  <c r="CI497" i="32"/>
  <c r="CG497" i="32"/>
  <c r="BI497" i="32"/>
  <c r="BH497" i="32"/>
  <c r="CT497" i="32" s="1"/>
  <c r="BG497" i="32"/>
  <c r="BF497" i="32"/>
  <c r="BJ497" i="32" s="1"/>
  <c r="BE497" i="32"/>
  <c r="BD497" i="32"/>
  <c r="AX497" i="32"/>
  <c r="AO497" i="32"/>
  <c r="CJ497" i="32" s="1"/>
  <c r="AM497" i="32"/>
  <c r="AL497" i="32"/>
  <c r="AK497" i="32"/>
  <c r="CF497" i="32" s="1"/>
  <c r="AJ497" i="32"/>
  <c r="AD497" i="32"/>
  <c r="V497" i="32"/>
  <c r="T497" i="32"/>
  <c r="S497" i="32"/>
  <c r="W497" i="32" s="1"/>
  <c r="R497" i="32"/>
  <c r="Q497" i="32"/>
  <c r="K497" i="32"/>
  <c r="CU496" i="32"/>
  <c r="CQ496" i="32"/>
  <c r="CI496" i="32"/>
  <c r="CG496" i="32"/>
  <c r="BI496" i="32"/>
  <c r="BF496" i="32"/>
  <c r="BE496" i="32"/>
  <c r="BD496" i="32"/>
  <c r="BC496" i="32"/>
  <c r="BA496" i="32"/>
  <c r="AZ496" i="32"/>
  <c r="AY496" i="32"/>
  <c r="AX496" i="32"/>
  <c r="AO496" i="32"/>
  <c r="CJ496" i="32" s="1"/>
  <c r="AM496" i="32"/>
  <c r="AL496" i="32"/>
  <c r="AK496" i="32"/>
  <c r="CF496" i="32" s="1"/>
  <c r="AI496" i="32"/>
  <c r="AG496" i="32"/>
  <c r="AF496" i="32"/>
  <c r="AJ496" i="32" s="1"/>
  <c r="AE496" i="32"/>
  <c r="AD496" i="32"/>
  <c r="V496" i="32"/>
  <c r="T496" i="32"/>
  <c r="R496" i="32"/>
  <c r="P496" i="32"/>
  <c r="N496" i="32"/>
  <c r="Q496" i="32" s="1"/>
  <c r="M496" i="32"/>
  <c r="L496" i="32"/>
  <c r="K496" i="32"/>
  <c r="CU495" i="32"/>
  <c r="CS495" i="32"/>
  <c r="CQ495" i="32"/>
  <c r="CI495" i="32"/>
  <c r="CG495" i="32"/>
  <c r="BI495" i="32"/>
  <c r="BH495" i="32"/>
  <c r="BG495" i="32"/>
  <c r="BF495" i="32"/>
  <c r="BJ495" i="32" s="1"/>
  <c r="BE495" i="32"/>
  <c r="BD495" i="32"/>
  <c r="AX495" i="32"/>
  <c r="AO495" i="32"/>
  <c r="CJ495" i="32" s="1"/>
  <c r="AM495" i="32"/>
  <c r="AL495" i="32"/>
  <c r="AK495" i="32"/>
  <c r="CF495" i="32" s="1"/>
  <c r="AJ495" i="32"/>
  <c r="AD495" i="32"/>
  <c r="V495" i="32"/>
  <c r="V475" i="32" s="1"/>
  <c r="T495" i="32"/>
  <c r="S495" i="32"/>
  <c r="R495" i="32"/>
  <c r="Q495" i="32"/>
  <c r="K495" i="32"/>
  <c r="CU494" i="32"/>
  <c r="CT494" i="32"/>
  <c r="CS494" i="32"/>
  <c r="CR494" i="32"/>
  <c r="CQ494" i="32"/>
  <c r="CJ494" i="32"/>
  <c r="CI494" i="32"/>
  <c r="CH494" i="32"/>
  <c r="CG494" i="32"/>
  <c r="CF494" i="32"/>
  <c r="BJ494" i="32"/>
  <c r="BD494" i="32"/>
  <c r="AX494" i="32"/>
  <c r="AP494" i="32"/>
  <c r="AJ494" i="32"/>
  <c r="AD494" i="32"/>
  <c r="W494" i="32"/>
  <c r="Q494" i="32"/>
  <c r="K494" i="32"/>
  <c r="CU493" i="32"/>
  <c r="CT493" i="32"/>
  <c r="CS493" i="32"/>
  <c r="CR493" i="32"/>
  <c r="CQ493" i="32"/>
  <c r="CJ493" i="32"/>
  <c r="CI493" i="32"/>
  <c r="CH493" i="32"/>
  <c r="CG493" i="32"/>
  <c r="CF493" i="32"/>
  <c r="BJ493" i="32"/>
  <c r="BD493" i="32"/>
  <c r="AX493" i="32"/>
  <c r="AP493" i="32"/>
  <c r="AJ493" i="32"/>
  <c r="AD493" i="32"/>
  <c r="W493" i="32"/>
  <c r="Q493" i="32"/>
  <c r="K493" i="32"/>
  <c r="CU492" i="32"/>
  <c r="CT492" i="32"/>
  <c r="CS492" i="32"/>
  <c r="CR492" i="32"/>
  <c r="CQ492" i="32"/>
  <c r="CJ492" i="32"/>
  <c r="CI492" i="32"/>
  <c r="CH492" i="32"/>
  <c r="CG492" i="32"/>
  <c r="CF492" i="32"/>
  <c r="BJ492" i="32"/>
  <c r="BD492" i="32"/>
  <c r="AX492" i="32"/>
  <c r="AP492" i="32"/>
  <c r="AJ492" i="32"/>
  <c r="AD492" i="32"/>
  <c r="W492" i="32"/>
  <c r="Q492" i="32"/>
  <c r="K492" i="32"/>
  <c r="CU491" i="32"/>
  <c r="CT491" i="32"/>
  <c r="CS491" i="32"/>
  <c r="CR491" i="32"/>
  <c r="CQ491" i="32"/>
  <c r="CJ491" i="32"/>
  <c r="CI491" i="32"/>
  <c r="CH491" i="32"/>
  <c r="CG491" i="32"/>
  <c r="CF491" i="32"/>
  <c r="BJ491" i="32"/>
  <c r="BD491" i="32"/>
  <c r="AX491" i="32"/>
  <c r="AP491" i="32"/>
  <c r="AJ491" i="32"/>
  <c r="AD491" i="32"/>
  <c r="W491" i="32"/>
  <c r="Q491" i="32"/>
  <c r="K491" i="32"/>
  <c r="CU490" i="32"/>
  <c r="CT490" i="32"/>
  <c r="CS490" i="32"/>
  <c r="CR490" i="32"/>
  <c r="CQ490" i="32"/>
  <c r="CJ490" i="32"/>
  <c r="CI490" i="32"/>
  <c r="CH490" i="32"/>
  <c r="CG490" i="32"/>
  <c r="CF490" i="32"/>
  <c r="BJ490" i="32"/>
  <c r="BD490" i="32"/>
  <c r="AX490" i="32"/>
  <c r="AP490" i="32"/>
  <c r="AJ490" i="32"/>
  <c r="AD490" i="32"/>
  <c r="W490" i="32"/>
  <c r="Q490" i="32"/>
  <c r="K490" i="32"/>
  <c r="CU489" i="32"/>
  <c r="CT489" i="32"/>
  <c r="CS489" i="32"/>
  <c r="CR489" i="32"/>
  <c r="CQ489" i="32"/>
  <c r="CJ489" i="32"/>
  <c r="CI489" i="32"/>
  <c r="CH489" i="32"/>
  <c r="CG489" i="32"/>
  <c r="CF489" i="32"/>
  <c r="BJ489" i="32"/>
  <c r="BD489" i="32"/>
  <c r="AX489" i="32"/>
  <c r="AP489" i="32"/>
  <c r="AJ489" i="32"/>
  <c r="AD489" i="32"/>
  <c r="W489" i="32"/>
  <c r="Q489" i="32"/>
  <c r="K489" i="32"/>
  <c r="CU488" i="32"/>
  <c r="CT488" i="32"/>
  <c r="CS488" i="32"/>
  <c r="CR488" i="32"/>
  <c r="CQ488" i="32"/>
  <c r="CJ488" i="32"/>
  <c r="CI488" i="32"/>
  <c r="CH488" i="32"/>
  <c r="CG488" i="32"/>
  <c r="CF488" i="32"/>
  <c r="BJ488" i="32"/>
  <c r="BD488" i="32"/>
  <c r="AX488" i="32"/>
  <c r="AP488" i="32"/>
  <c r="AJ488" i="32"/>
  <c r="AD488" i="32"/>
  <c r="W488" i="32"/>
  <c r="Q488" i="32"/>
  <c r="K488" i="32"/>
  <c r="CU487" i="32"/>
  <c r="CT487" i="32"/>
  <c r="CS487" i="32"/>
  <c r="CR487" i="32"/>
  <c r="CQ487" i="32"/>
  <c r="CJ487" i="32"/>
  <c r="CI487" i="32"/>
  <c r="CH487" i="32"/>
  <c r="CG487" i="32"/>
  <c r="CF487" i="32"/>
  <c r="BJ487" i="32"/>
  <c r="BD487" i="32"/>
  <c r="AX487" i="32"/>
  <c r="AP487" i="32"/>
  <c r="AJ487" i="32"/>
  <c r="AD487" i="32"/>
  <c r="W487" i="32"/>
  <c r="Q487" i="32"/>
  <c r="K487" i="32"/>
  <c r="CU486" i="32"/>
  <c r="CT486" i="32"/>
  <c r="CS486" i="32"/>
  <c r="CR486" i="32"/>
  <c r="CQ486" i="32"/>
  <c r="CJ486" i="32"/>
  <c r="CI486" i="32"/>
  <c r="CH486" i="32"/>
  <c r="CG486" i="32"/>
  <c r="CF486" i="32"/>
  <c r="BJ486" i="32"/>
  <c r="BD486" i="32"/>
  <c r="AX486" i="32"/>
  <c r="AP486" i="32"/>
  <c r="AJ486" i="32"/>
  <c r="AD486" i="32"/>
  <c r="W486" i="32"/>
  <c r="Q486" i="32"/>
  <c r="K486" i="32"/>
  <c r="CU485" i="32"/>
  <c r="CT485" i="32"/>
  <c r="CS485" i="32"/>
  <c r="CR485" i="32"/>
  <c r="CQ485" i="32"/>
  <c r="CJ485" i="32"/>
  <c r="CI485" i="32"/>
  <c r="CH485" i="32"/>
  <c r="CG485" i="32"/>
  <c r="CF485" i="32"/>
  <c r="BJ485" i="32"/>
  <c r="BD485" i="32"/>
  <c r="AX485" i="32"/>
  <c r="AP485" i="32"/>
  <c r="AJ485" i="32"/>
  <c r="AD485" i="32"/>
  <c r="W485" i="32"/>
  <c r="Q485" i="32"/>
  <c r="K485" i="32"/>
  <c r="CU484" i="32"/>
  <c r="CT484" i="32"/>
  <c r="CS484" i="32"/>
  <c r="CR484" i="32"/>
  <c r="CQ484" i="32"/>
  <c r="CJ484" i="32"/>
  <c r="CI484" i="32"/>
  <c r="CH484" i="32"/>
  <c r="CG484" i="32"/>
  <c r="CF484" i="32"/>
  <c r="BJ484" i="32"/>
  <c r="BD484" i="32"/>
  <c r="AX484" i="32"/>
  <c r="AP484" i="32"/>
  <c r="AJ484" i="32"/>
  <c r="AD484" i="32"/>
  <c r="W484" i="32"/>
  <c r="Q484" i="32"/>
  <c r="K484" i="32"/>
  <c r="CU483" i="32"/>
  <c r="CT483" i="32"/>
  <c r="CS483" i="32"/>
  <c r="CR483" i="32"/>
  <c r="CQ483" i="32"/>
  <c r="CJ483" i="32"/>
  <c r="CI483" i="32"/>
  <c r="CH483" i="32"/>
  <c r="CG483" i="32"/>
  <c r="CF483" i="32"/>
  <c r="BJ483" i="32"/>
  <c r="BD483" i="32"/>
  <c r="AX483" i="32"/>
  <c r="AP483" i="32"/>
  <c r="AJ483" i="32"/>
  <c r="AD483" i="32"/>
  <c r="W483" i="32"/>
  <c r="Q483" i="32"/>
  <c r="K483" i="32"/>
  <c r="CU482" i="32"/>
  <c r="CT482" i="32"/>
  <c r="CS482" i="32"/>
  <c r="CR482" i="32"/>
  <c r="CQ482" i="32"/>
  <c r="CJ482" i="32"/>
  <c r="CI482" i="32"/>
  <c r="CH482" i="32"/>
  <c r="CG482" i="32"/>
  <c r="CF482" i="32"/>
  <c r="BJ482" i="32"/>
  <c r="BD482" i="32"/>
  <c r="AX482" i="32"/>
  <c r="AP482" i="32"/>
  <c r="AJ482" i="32"/>
  <c r="AD482" i="32"/>
  <c r="W482" i="32"/>
  <c r="Q482" i="32"/>
  <c r="K482" i="32"/>
  <c r="CT481" i="32"/>
  <c r="CR481" i="32"/>
  <c r="CJ481" i="32"/>
  <c r="CI481" i="32"/>
  <c r="CH481" i="32"/>
  <c r="CG481" i="32"/>
  <c r="CF481" i="32"/>
  <c r="BI481" i="32"/>
  <c r="CU481" i="32" s="1"/>
  <c r="BH481" i="32"/>
  <c r="BG481" i="32"/>
  <c r="CS481" i="32" s="1"/>
  <c r="BF481" i="32"/>
  <c r="BE481" i="32"/>
  <c r="CQ481" i="32" s="1"/>
  <c r="BD481" i="32"/>
  <c r="AX481" i="32"/>
  <c r="AP481" i="32"/>
  <c r="AJ481" i="32"/>
  <c r="AD481" i="32"/>
  <c r="W481" i="32"/>
  <c r="Q481" i="32"/>
  <c r="K481" i="32"/>
  <c r="CT480" i="32"/>
  <c r="CR480" i="32"/>
  <c r="CJ480" i="32"/>
  <c r="CI480" i="32"/>
  <c r="CH480" i="32"/>
  <c r="CF480" i="32"/>
  <c r="BI480" i="32"/>
  <c r="CU480" i="32" s="1"/>
  <c r="BH480" i="32"/>
  <c r="BG480" i="32"/>
  <c r="CS480" i="32" s="1"/>
  <c r="BF480" i="32"/>
  <c r="BJ480" i="32" s="1"/>
  <c r="BE480" i="32"/>
  <c r="CQ480" i="32" s="1"/>
  <c r="BD480" i="32"/>
  <c r="AX480" i="32"/>
  <c r="AO480" i="32"/>
  <c r="AM480" i="32"/>
  <c r="AL480" i="32"/>
  <c r="AK480" i="32"/>
  <c r="AJ480" i="32"/>
  <c r="AD480" i="32"/>
  <c r="W480" i="32"/>
  <c r="Q480" i="32"/>
  <c r="K480" i="32"/>
  <c r="CT479" i="32"/>
  <c r="CR479" i="32"/>
  <c r="CJ479" i="32"/>
  <c r="CI479" i="32"/>
  <c r="CH479" i="32"/>
  <c r="CF479" i="32"/>
  <c r="BI479" i="32"/>
  <c r="CU479" i="32" s="1"/>
  <c r="BH479" i="32"/>
  <c r="BG479" i="32"/>
  <c r="CS479" i="32" s="1"/>
  <c r="BF479" i="32"/>
  <c r="BJ479" i="32" s="1"/>
  <c r="BE479" i="32"/>
  <c r="CQ479" i="32" s="1"/>
  <c r="BD479" i="32"/>
  <c r="AX479" i="32"/>
  <c r="AO479" i="32"/>
  <c r="AM479" i="32"/>
  <c r="AL479" i="32"/>
  <c r="AK479" i="32"/>
  <c r="AJ479" i="32"/>
  <c r="AD479" i="32"/>
  <c r="W479" i="32"/>
  <c r="Q479" i="32"/>
  <c r="K479" i="32"/>
  <c r="CT478" i="32"/>
  <c r="CR478" i="32"/>
  <c r="CJ478" i="32"/>
  <c r="CI478" i="32"/>
  <c r="CH478" i="32"/>
  <c r="CF478" i="32"/>
  <c r="BI478" i="32"/>
  <c r="CU478" i="32" s="1"/>
  <c r="BH478" i="32"/>
  <c r="BG478" i="32"/>
  <c r="CS478" i="32" s="1"/>
  <c r="BF478" i="32"/>
  <c r="BJ478" i="32" s="1"/>
  <c r="BE478" i="32"/>
  <c r="CQ478" i="32" s="1"/>
  <c r="BD478" i="32"/>
  <c r="AX478" i="32"/>
  <c r="AO478" i="32"/>
  <c r="AM478" i="32"/>
  <c r="AL478" i="32"/>
  <c r="AK478" i="32"/>
  <c r="AJ478" i="32"/>
  <c r="AD478" i="32"/>
  <c r="W478" i="32"/>
  <c r="V478" i="32"/>
  <c r="T478" i="32"/>
  <c r="S478" i="32"/>
  <c r="R478" i="32"/>
  <c r="Q478" i="32"/>
  <c r="K478" i="32"/>
  <c r="CT477" i="32"/>
  <c r="CR477" i="32"/>
  <c r="CJ477" i="32"/>
  <c r="CI477" i="32"/>
  <c r="CH477" i="32"/>
  <c r="CF477" i="32"/>
  <c r="BI477" i="32"/>
  <c r="CU477" i="32" s="1"/>
  <c r="BH477" i="32"/>
  <c r="BG477" i="32"/>
  <c r="CS477" i="32" s="1"/>
  <c r="BF477" i="32"/>
  <c r="BJ477" i="32" s="1"/>
  <c r="BE477" i="32"/>
  <c r="CQ477" i="32" s="1"/>
  <c r="BD477" i="32"/>
  <c r="AX477" i="32"/>
  <c r="AO477" i="32"/>
  <c r="AM477" i="32"/>
  <c r="AL477" i="32"/>
  <c r="AL475" i="32" s="1"/>
  <c r="AK477" i="32"/>
  <c r="AJ477" i="32"/>
  <c r="AD477" i="32"/>
  <c r="W477" i="32"/>
  <c r="V477" i="32"/>
  <c r="T477" i="32"/>
  <c r="S477" i="32"/>
  <c r="R477" i="32"/>
  <c r="R475" i="32" s="1"/>
  <c r="Q477" i="32"/>
  <c r="K477" i="32"/>
  <c r="CT476" i="32"/>
  <c r="CR476" i="32"/>
  <c r="CJ476" i="32"/>
  <c r="CI476" i="32"/>
  <c r="CH476" i="32"/>
  <c r="CF476" i="32"/>
  <c r="BI476" i="32"/>
  <c r="CU476" i="32" s="1"/>
  <c r="BH476" i="32"/>
  <c r="BG476" i="32"/>
  <c r="CS476" i="32" s="1"/>
  <c r="BF476" i="32"/>
  <c r="BJ476" i="32" s="1"/>
  <c r="BE476" i="32"/>
  <c r="CQ476" i="32" s="1"/>
  <c r="BD476" i="32"/>
  <c r="AX476" i="32"/>
  <c r="AO476" i="32"/>
  <c r="AM476" i="32"/>
  <c r="AL476" i="32"/>
  <c r="AK476" i="32"/>
  <c r="AJ476" i="32"/>
  <c r="AD476" i="32"/>
  <c r="W476" i="32"/>
  <c r="V476" i="32"/>
  <c r="T476" i="32"/>
  <c r="S476" i="32"/>
  <c r="R476" i="32"/>
  <c r="Q476" i="32"/>
  <c r="K476" i="32"/>
  <c r="CJ475" i="32"/>
  <c r="CI475" i="32"/>
  <c r="BI475" i="32"/>
  <c r="CU475" i="32" s="1"/>
  <c r="BE475" i="32"/>
  <c r="CQ475" i="32" s="1"/>
  <c r="BC475" i="32"/>
  <c r="BA475" i="32"/>
  <c r="AZ475" i="32"/>
  <c r="AY475" i="32"/>
  <c r="AX475" i="32"/>
  <c r="AO475" i="32"/>
  <c r="AI475" i="32"/>
  <c r="AG475" i="32"/>
  <c r="AJ475" i="32" s="1"/>
  <c r="AF475" i="32"/>
  <c r="AE475" i="32"/>
  <c r="AD475" i="32"/>
  <c r="T475" i="32"/>
  <c r="P475" i="32"/>
  <c r="N475" i="32"/>
  <c r="M475" i="32"/>
  <c r="Q475" i="32" s="1"/>
  <c r="L475" i="32"/>
  <c r="K475" i="32"/>
  <c r="CT474" i="32"/>
  <c r="CR474" i="32"/>
  <c r="CJ474" i="32"/>
  <c r="CI474" i="32"/>
  <c r="CH474" i="32"/>
  <c r="CF474" i="32"/>
  <c r="BI474" i="32"/>
  <c r="CU474" i="32" s="1"/>
  <c r="BH474" i="32"/>
  <c r="BG474" i="32"/>
  <c r="CS474" i="32" s="1"/>
  <c r="BF474" i="32"/>
  <c r="BE474" i="32"/>
  <c r="CQ474" i="32" s="1"/>
  <c r="BD474" i="32"/>
  <c r="AX474" i="32"/>
  <c r="AO474" i="32"/>
  <c r="AM474" i="32"/>
  <c r="AL474" i="32"/>
  <c r="AK474" i="32"/>
  <c r="AJ474" i="32"/>
  <c r="AD474" i="32"/>
  <c r="W474" i="32"/>
  <c r="Q474" i="32"/>
  <c r="K474" i="32"/>
  <c r="CU473" i="32"/>
  <c r="CT473" i="32"/>
  <c r="CS473" i="32"/>
  <c r="CR473" i="32"/>
  <c r="CQ473" i="32"/>
  <c r="CJ473" i="32"/>
  <c r="CI473" i="32"/>
  <c r="CH473" i="32"/>
  <c r="CG473" i="32"/>
  <c r="CF473" i="32"/>
  <c r="BJ473" i="32"/>
  <c r="BD473" i="32"/>
  <c r="AX473" i="32"/>
  <c r="AP473" i="32"/>
  <c r="AJ473" i="32"/>
  <c r="AD473" i="32"/>
  <c r="W473" i="32"/>
  <c r="Q473" i="32"/>
  <c r="K473" i="32"/>
  <c r="CU472" i="32"/>
  <c r="CT472" i="32"/>
  <c r="CS472" i="32"/>
  <c r="CR472" i="32"/>
  <c r="CQ472" i="32"/>
  <c r="CJ472" i="32"/>
  <c r="CI472" i="32"/>
  <c r="CH472" i="32"/>
  <c r="CG472" i="32"/>
  <c r="CF472" i="32"/>
  <c r="BJ472" i="32"/>
  <c r="BD472" i="32"/>
  <c r="AX472" i="32"/>
  <c r="AP472" i="32"/>
  <c r="AJ472" i="32"/>
  <c r="AD472" i="32"/>
  <c r="W472" i="32"/>
  <c r="Q472" i="32"/>
  <c r="K472" i="32"/>
  <c r="CU471" i="32"/>
  <c r="CT471" i="32"/>
  <c r="CS471" i="32"/>
  <c r="CR471" i="32"/>
  <c r="CQ471" i="32"/>
  <c r="CJ471" i="32"/>
  <c r="CI471" i="32"/>
  <c r="CH471" i="32"/>
  <c r="CG471" i="32"/>
  <c r="CF471" i="32"/>
  <c r="BJ471" i="32"/>
  <c r="BD471" i="32"/>
  <c r="AX471" i="32"/>
  <c r="AP471" i="32"/>
  <c r="AJ471" i="32"/>
  <c r="AD471" i="32"/>
  <c r="W471" i="32"/>
  <c r="Q471" i="32"/>
  <c r="K471" i="32"/>
  <c r="CU470" i="32"/>
  <c r="CT470" i="32"/>
  <c r="CS470" i="32"/>
  <c r="CR470" i="32"/>
  <c r="CQ470" i="32"/>
  <c r="CJ470" i="32"/>
  <c r="CI470" i="32"/>
  <c r="CH470" i="32"/>
  <c r="CG470" i="32"/>
  <c r="CF470" i="32"/>
  <c r="BJ470" i="32"/>
  <c r="BD470" i="32"/>
  <c r="AX470" i="32"/>
  <c r="AP470" i="32"/>
  <c r="AJ470" i="32"/>
  <c r="AD470" i="32"/>
  <c r="W470" i="32"/>
  <c r="Q470" i="32"/>
  <c r="K470" i="32"/>
  <c r="CU469" i="32"/>
  <c r="CT469" i="32"/>
  <c r="CS469" i="32"/>
  <c r="CR469" i="32"/>
  <c r="CQ469" i="32"/>
  <c r="CJ469" i="32"/>
  <c r="CI469" i="32"/>
  <c r="CH469" i="32"/>
  <c r="CG469" i="32"/>
  <c r="CF469" i="32"/>
  <c r="BJ469" i="32"/>
  <c r="BD469" i="32"/>
  <c r="AX469" i="32"/>
  <c r="AP469" i="32"/>
  <c r="AJ469" i="32"/>
  <c r="AD469" i="32"/>
  <c r="W469" i="32"/>
  <c r="Q469" i="32"/>
  <c r="K469" i="32"/>
  <c r="CU468" i="32"/>
  <c r="CT468" i="32"/>
  <c r="CS468" i="32"/>
  <c r="CR468" i="32"/>
  <c r="CQ468" i="32"/>
  <c r="CJ468" i="32"/>
  <c r="CI468" i="32"/>
  <c r="CH468" i="32"/>
  <c r="CG468" i="32"/>
  <c r="CF468" i="32"/>
  <c r="BJ468" i="32"/>
  <c r="BD468" i="32"/>
  <c r="AX468" i="32"/>
  <c r="AP468" i="32"/>
  <c r="AJ468" i="32"/>
  <c r="AD468" i="32"/>
  <c r="W468" i="32"/>
  <c r="Q468" i="32"/>
  <c r="K468" i="32"/>
  <c r="CU467" i="32"/>
  <c r="CT467" i="32"/>
  <c r="CS467" i="32"/>
  <c r="CR467" i="32"/>
  <c r="CQ467" i="32"/>
  <c r="CJ467" i="32"/>
  <c r="CI467" i="32"/>
  <c r="CH467" i="32"/>
  <c r="CG467" i="32"/>
  <c r="CF467" i="32"/>
  <c r="BJ467" i="32"/>
  <c r="BD467" i="32"/>
  <c r="AX467" i="32"/>
  <c r="AP467" i="32"/>
  <c r="AJ467" i="32"/>
  <c r="AD467" i="32"/>
  <c r="W467" i="32"/>
  <c r="Q467" i="32"/>
  <c r="K467" i="32"/>
  <c r="CU466" i="32"/>
  <c r="CT466" i="32"/>
  <c r="CS466" i="32"/>
  <c r="CR466" i="32"/>
  <c r="CQ466" i="32"/>
  <c r="CJ466" i="32"/>
  <c r="CI466" i="32"/>
  <c r="CH466" i="32"/>
  <c r="CG466" i="32"/>
  <c r="CF466" i="32"/>
  <c r="BJ466" i="32"/>
  <c r="BD466" i="32"/>
  <c r="AX466" i="32"/>
  <c r="AP466" i="32"/>
  <c r="AJ466" i="32"/>
  <c r="AD466" i="32"/>
  <c r="W466" i="32"/>
  <c r="Q466" i="32"/>
  <c r="K466" i="32"/>
  <c r="CU465" i="32"/>
  <c r="CT465" i="32"/>
  <c r="CS465" i="32"/>
  <c r="CR465" i="32"/>
  <c r="CQ465" i="32"/>
  <c r="CJ465" i="32"/>
  <c r="CI465" i="32"/>
  <c r="CH465" i="32"/>
  <c r="CG465" i="32"/>
  <c r="CF465" i="32"/>
  <c r="BJ465" i="32"/>
  <c r="BD465" i="32"/>
  <c r="AX465" i="32"/>
  <c r="AP465" i="32"/>
  <c r="AJ465" i="32"/>
  <c r="AD465" i="32"/>
  <c r="W465" i="32"/>
  <c r="Q465" i="32"/>
  <c r="K465" i="32"/>
  <c r="CU464" i="32"/>
  <c r="CT464" i="32"/>
  <c r="CS464" i="32"/>
  <c r="CR464" i="32"/>
  <c r="CQ464" i="32"/>
  <c r="CJ464" i="32"/>
  <c r="CI464" i="32"/>
  <c r="CH464" i="32"/>
  <c r="CG464" i="32"/>
  <c r="CF464" i="32"/>
  <c r="BJ464" i="32"/>
  <c r="BD464" i="32"/>
  <c r="AX464" i="32"/>
  <c r="AP464" i="32"/>
  <c r="AJ464" i="32"/>
  <c r="AD464" i="32"/>
  <c r="W464" i="32"/>
  <c r="Q464" i="32"/>
  <c r="K464" i="32"/>
  <c r="CU463" i="32"/>
  <c r="CT463" i="32"/>
  <c r="CS463" i="32"/>
  <c r="CR463" i="32"/>
  <c r="CQ463" i="32"/>
  <c r="CJ463" i="32"/>
  <c r="CI463" i="32"/>
  <c r="CH463" i="32"/>
  <c r="CG463" i="32"/>
  <c r="CF463" i="32"/>
  <c r="BJ463" i="32"/>
  <c r="BD463" i="32"/>
  <c r="AX463" i="32"/>
  <c r="AP463" i="32"/>
  <c r="AJ463" i="32"/>
  <c r="AD463" i="32"/>
  <c r="W463" i="32"/>
  <c r="Q463" i="32"/>
  <c r="K463" i="32"/>
  <c r="CU462" i="32"/>
  <c r="CT462" i="32"/>
  <c r="CS462" i="32"/>
  <c r="CR462" i="32"/>
  <c r="CQ462" i="32"/>
  <c r="CJ462" i="32"/>
  <c r="CI462" i="32"/>
  <c r="CH462" i="32"/>
  <c r="CG462" i="32"/>
  <c r="CF462" i="32"/>
  <c r="BJ462" i="32"/>
  <c r="BD462" i="32"/>
  <c r="AX462" i="32"/>
  <c r="AP462" i="32"/>
  <c r="AJ462" i="32"/>
  <c r="AD462" i="32"/>
  <c r="W462" i="32"/>
  <c r="Q462" i="32"/>
  <c r="K462" i="32"/>
  <c r="CT461" i="32"/>
  <c r="CR461" i="32"/>
  <c r="CQ461" i="32"/>
  <c r="CJ461" i="32"/>
  <c r="CF461" i="32"/>
  <c r="BI461" i="32"/>
  <c r="CU461" i="32" s="1"/>
  <c r="BH461" i="32"/>
  <c r="BG461" i="32"/>
  <c r="CS461" i="32" s="1"/>
  <c r="BF461" i="32"/>
  <c r="BJ461" i="32" s="1"/>
  <c r="BD461" i="32"/>
  <c r="AX461" i="32"/>
  <c r="AO461" i="32"/>
  <c r="AM461" i="32"/>
  <c r="AL461" i="32"/>
  <c r="AP461" i="32" s="1"/>
  <c r="AH461" i="32"/>
  <c r="AN461" i="32" s="1"/>
  <c r="AD461" i="32"/>
  <c r="W461" i="32"/>
  <c r="Q461" i="32"/>
  <c r="K461" i="32"/>
  <c r="CU460" i="32"/>
  <c r="CT460" i="32"/>
  <c r="CR460" i="32"/>
  <c r="CQ460" i="32"/>
  <c r="CJ460" i="32"/>
  <c r="CI460" i="32"/>
  <c r="CF460" i="32"/>
  <c r="BI460" i="32"/>
  <c r="BH460" i="32"/>
  <c r="BG460" i="32"/>
  <c r="CS460" i="32" s="1"/>
  <c r="BF460" i="32"/>
  <c r="BE460" i="32"/>
  <c r="BD460" i="32"/>
  <c r="AX460" i="32"/>
  <c r="AO460" i="32"/>
  <c r="AM460" i="32"/>
  <c r="CH460" i="32" s="1"/>
  <c r="AL460" i="32"/>
  <c r="AK460" i="32"/>
  <c r="AJ460" i="32"/>
  <c r="AD460" i="32"/>
  <c r="W460" i="32"/>
  <c r="V460" i="32"/>
  <c r="T460" i="32"/>
  <c r="S460" i="32"/>
  <c r="R460" i="32"/>
  <c r="Q460" i="32"/>
  <c r="K460" i="32"/>
  <c r="CU459" i="32"/>
  <c r="CT459" i="32"/>
  <c r="CR459" i="32"/>
  <c r="CQ459" i="32"/>
  <c r="CJ459" i="32"/>
  <c r="CI459" i="32"/>
  <c r="CF459" i="32"/>
  <c r="BI459" i="32"/>
  <c r="BH459" i="32"/>
  <c r="BG459" i="32"/>
  <c r="CS459" i="32" s="1"/>
  <c r="BF459" i="32"/>
  <c r="BJ459" i="32" s="1"/>
  <c r="BE459" i="32"/>
  <c r="BD459" i="32"/>
  <c r="AX459" i="32"/>
  <c r="AO459" i="32"/>
  <c r="AM459" i="32"/>
  <c r="CH459" i="32" s="1"/>
  <c r="AL459" i="32"/>
  <c r="AK459" i="32"/>
  <c r="AJ459" i="32"/>
  <c r="AD459" i="32"/>
  <c r="W459" i="32"/>
  <c r="V459" i="32"/>
  <c r="T459" i="32"/>
  <c r="S459" i="32"/>
  <c r="R459" i="32"/>
  <c r="Q459" i="32"/>
  <c r="K459" i="32"/>
  <c r="CU458" i="32"/>
  <c r="CT458" i="32"/>
  <c r="CR458" i="32"/>
  <c r="CQ458" i="32"/>
  <c r="CJ458" i="32"/>
  <c r="CI458" i="32"/>
  <c r="CF458" i="32"/>
  <c r="BI458" i="32"/>
  <c r="BH458" i="32"/>
  <c r="BG458" i="32"/>
  <c r="CS458" i="32" s="1"/>
  <c r="BF458" i="32"/>
  <c r="BJ458" i="32" s="1"/>
  <c r="BE458" i="32"/>
  <c r="BD458" i="32"/>
  <c r="AX458" i="32"/>
  <c r="AO458" i="32"/>
  <c r="AM458" i="32"/>
  <c r="CH458" i="32" s="1"/>
  <c r="AL458" i="32"/>
  <c r="AK458" i="32"/>
  <c r="AJ458" i="32"/>
  <c r="AD458" i="32"/>
  <c r="W458" i="32"/>
  <c r="V458" i="32"/>
  <c r="T458" i="32"/>
  <c r="S458" i="32"/>
  <c r="R458" i="32"/>
  <c r="R454" i="32" s="1"/>
  <c r="Q458" i="32"/>
  <c r="K458" i="32"/>
  <c r="CU457" i="32"/>
  <c r="CT457" i="32"/>
  <c r="CQ457" i="32"/>
  <c r="CI457" i="32"/>
  <c r="CH457" i="32"/>
  <c r="CG457" i="32"/>
  <c r="CF457" i="32"/>
  <c r="BI457" i="32"/>
  <c r="BH457" i="32"/>
  <c r="BG457" i="32"/>
  <c r="CS457" i="32" s="1"/>
  <c r="BE457" i="32"/>
  <c r="AZ457" i="32"/>
  <c r="AY457" i="32"/>
  <c r="AX457" i="32"/>
  <c r="AO457" i="32"/>
  <c r="AP457" i="32" s="1"/>
  <c r="AM457" i="32"/>
  <c r="AL457" i="32"/>
  <c r="AK457" i="32"/>
  <c r="AJ457" i="32"/>
  <c r="AF457" i="32"/>
  <c r="AE457" i="32"/>
  <c r="AD457" i="32"/>
  <c r="W457" i="32"/>
  <c r="V457" i="32"/>
  <c r="T457" i="32"/>
  <c r="S457" i="32"/>
  <c r="R457" i="32"/>
  <c r="M457" i="32"/>
  <c r="Q457" i="32" s="1"/>
  <c r="L457" i="32"/>
  <c r="L454" i="32" s="1"/>
  <c r="K457" i="32"/>
  <c r="CT456" i="32"/>
  <c r="CS456" i="32"/>
  <c r="CR456" i="32"/>
  <c r="CJ456" i="32"/>
  <c r="CI456" i="32"/>
  <c r="CH456" i="32"/>
  <c r="BI456" i="32"/>
  <c r="BH456" i="32"/>
  <c r="BG456" i="32"/>
  <c r="BF456" i="32"/>
  <c r="BJ456" i="32" s="1"/>
  <c r="BE456" i="32"/>
  <c r="AZ456" i="32"/>
  <c r="BD456" i="32" s="1"/>
  <c r="AX456" i="32"/>
  <c r="AP456" i="32"/>
  <c r="AO456" i="32"/>
  <c r="AM456" i="32"/>
  <c r="AL456" i="32"/>
  <c r="CG456" i="32" s="1"/>
  <c r="AK456" i="32"/>
  <c r="CF456" i="32" s="1"/>
  <c r="AF456" i="32"/>
  <c r="AJ456" i="32" s="1"/>
  <c r="AD456" i="32"/>
  <c r="W456" i="32"/>
  <c r="V456" i="32"/>
  <c r="T456" i="32"/>
  <c r="S456" i="32"/>
  <c r="R456" i="32"/>
  <c r="M456" i="32"/>
  <c r="Q456" i="32" s="1"/>
  <c r="K456" i="32"/>
  <c r="CU455" i="32"/>
  <c r="CS455" i="32"/>
  <c r="CR455" i="32"/>
  <c r="CQ455" i="32"/>
  <c r="CI455" i="32"/>
  <c r="CG455" i="32"/>
  <c r="BI455" i="32"/>
  <c r="BH455" i="32"/>
  <c r="CT455" i="32" s="1"/>
  <c r="BG455" i="32"/>
  <c r="BF455" i="32"/>
  <c r="BE455" i="32"/>
  <c r="BD455" i="32"/>
  <c r="AX455" i="32"/>
  <c r="AO455" i="32"/>
  <c r="CJ455" i="32" s="1"/>
  <c r="AM455" i="32"/>
  <c r="AL455" i="32"/>
  <c r="AK455" i="32"/>
  <c r="CF455" i="32" s="1"/>
  <c r="AJ455" i="32"/>
  <c r="AD455" i="32"/>
  <c r="V455" i="32"/>
  <c r="V454" i="32" s="1"/>
  <c r="T455" i="32"/>
  <c r="S455" i="32"/>
  <c r="R455" i="32"/>
  <c r="Q455" i="32"/>
  <c r="K455" i="32"/>
  <c r="BC454" i="32"/>
  <c r="BB454" i="32"/>
  <c r="BA454" i="32"/>
  <c r="AY454" i="32"/>
  <c r="AX454" i="32"/>
  <c r="AI454" i="32"/>
  <c r="AH454" i="32"/>
  <c r="AG454" i="32"/>
  <c r="AE454" i="32"/>
  <c r="AD454" i="32"/>
  <c r="T454" i="32"/>
  <c r="P454" i="32"/>
  <c r="N454" i="32"/>
  <c r="M454" i="32"/>
  <c r="Q454" i="32" s="1"/>
  <c r="K454" i="32"/>
  <c r="CU453" i="32"/>
  <c r="CT453" i="32"/>
  <c r="CS453" i="32"/>
  <c r="CR453" i="32"/>
  <c r="CQ453" i="32"/>
  <c r="CJ453" i="32"/>
  <c r="CI453" i="32"/>
  <c r="BJ453" i="32"/>
  <c r="BD453" i="32"/>
  <c r="AX453" i="32"/>
  <c r="AP453" i="32"/>
  <c r="AO453" i="32"/>
  <c r="AM453" i="32"/>
  <c r="CH453" i="32" s="1"/>
  <c r="AL453" i="32"/>
  <c r="CG453" i="32" s="1"/>
  <c r="AK453" i="32"/>
  <c r="CF453" i="32" s="1"/>
  <c r="AJ453" i="32"/>
  <c r="AD453" i="32"/>
  <c r="W453" i="32"/>
  <c r="Q453" i="32"/>
  <c r="K453" i="32"/>
  <c r="CU452" i="32"/>
  <c r="CT452" i="32"/>
  <c r="CS452" i="32"/>
  <c r="CR452" i="32"/>
  <c r="CQ452" i="32"/>
  <c r="CI452" i="32"/>
  <c r="BJ452" i="32"/>
  <c r="BD452" i="32"/>
  <c r="AX452" i="32"/>
  <c r="AO452" i="32"/>
  <c r="AM452" i="32"/>
  <c r="CH452" i="32" s="1"/>
  <c r="AL452" i="32"/>
  <c r="CG452" i="32" s="1"/>
  <c r="AK452" i="32"/>
  <c r="CF452" i="32" s="1"/>
  <c r="AJ452" i="32"/>
  <c r="AD452" i="32"/>
  <c r="W452" i="32"/>
  <c r="Q452" i="32"/>
  <c r="K452" i="32"/>
  <c r="CU451" i="32"/>
  <c r="CT451" i="32"/>
  <c r="CS451" i="32"/>
  <c r="CR451" i="32"/>
  <c r="CQ451" i="32"/>
  <c r="CI451" i="32"/>
  <c r="CH451" i="32"/>
  <c r="BJ451" i="32"/>
  <c r="BD451" i="32"/>
  <c r="AX451" i="32"/>
  <c r="AO451" i="32"/>
  <c r="CJ451" i="32" s="1"/>
  <c r="AM451" i="32"/>
  <c r="AP451" i="32" s="1"/>
  <c r="AL451" i="32"/>
  <c r="CG451" i="32" s="1"/>
  <c r="AK451" i="32"/>
  <c r="CF451" i="32" s="1"/>
  <c r="AJ451" i="32"/>
  <c r="AD451" i="32"/>
  <c r="W451" i="32"/>
  <c r="Q451" i="32"/>
  <c r="K451" i="32"/>
  <c r="CU450" i="32"/>
  <c r="CT450" i="32"/>
  <c r="CS450" i="32"/>
  <c r="CR450" i="32"/>
  <c r="CQ450" i="32"/>
  <c r="CI450" i="32"/>
  <c r="CG450" i="32"/>
  <c r="BJ450" i="32"/>
  <c r="BD450" i="32"/>
  <c r="AX450" i="32"/>
  <c r="AO450" i="32"/>
  <c r="CJ450" i="32" s="1"/>
  <c r="AM450" i="32"/>
  <c r="CH450" i="32" s="1"/>
  <c r="AL450" i="32"/>
  <c r="AP450" i="32" s="1"/>
  <c r="AK450" i="32"/>
  <c r="CF450" i="32" s="1"/>
  <c r="AJ450" i="32"/>
  <c r="AD450" i="32"/>
  <c r="W450" i="32"/>
  <c r="Q450" i="32"/>
  <c r="K450" i="32"/>
  <c r="CU449" i="32"/>
  <c r="CT449" i="32"/>
  <c r="CS449" i="32"/>
  <c r="CR449" i="32"/>
  <c r="CQ449" i="32"/>
  <c r="CJ449" i="32"/>
  <c r="CI449" i="32"/>
  <c r="BJ449" i="32"/>
  <c r="BD449" i="32"/>
  <c r="AX449" i="32"/>
  <c r="AP449" i="32"/>
  <c r="AO449" i="32"/>
  <c r="AM449" i="32"/>
  <c r="CH449" i="32" s="1"/>
  <c r="AL449" i="32"/>
  <c r="CG449" i="32" s="1"/>
  <c r="AK449" i="32"/>
  <c r="CF449" i="32" s="1"/>
  <c r="AJ449" i="32"/>
  <c r="AD449" i="32"/>
  <c r="W449" i="32"/>
  <c r="Q449" i="32"/>
  <c r="K449" i="32"/>
  <c r="CU448" i="32"/>
  <c r="CT448" i="32"/>
  <c r="CS448" i="32"/>
  <c r="CR448" i="32"/>
  <c r="CQ448" i="32"/>
  <c r="CI448" i="32"/>
  <c r="BJ448" i="32"/>
  <c r="BD448" i="32"/>
  <c r="AX448" i="32"/>
  <c r="AO448" i="32"/>
  <c r="AM448" i="32"/>
  <c r="CH448" i="32" s="1"/>
  <c r="AL448" i="32"/>
  <c r="CG448" i="32" s="1"/>
  <c r="AK448" i="32"/>
  <c r="CF448" i="32" s="1"/>
  <c r="AJ448" i="32"/>
  <c r="AD448" i="32"/>
  <c r="W448" i="32"/>
  <c r="Q448" i="32"/>
  <c r="K448" i="32"/>
  <c r="CU447" i="32"/>
  <c r="CT447" i="32"/>
  <c r="CS447" i="32"/>
  <c r="CR447" i="32"/>
  <c r="CQ447" i="32"/>
  <c r="CI447" i="32"/>
  <c r="BJ447" i="32"/>
  <c r="BD447" i="32"/>
  <c r="AX447" i="32"/>
  <c r="AO447" i="32"/>
  <c r="CJ447" i="32" s="1"/>
  <c r="AM447" i="32"/>
  <c r="AP447" i="32" s="1"/>
  <c r="AL447" i="32"/>
  <c r="CG447" i="32" s="1"/>
  <c r="AK447" i="32"/>
  <c r="CF447" i="32" s="1"/>
  <c r="AJ447" i="32"/>
  <c r="AD447" i="32"/>
  <c r="W447" i="32"/>
  <c r="Q447" i="32"/>
  <c r="K447" i="32"/>
  <c r="CU446" i="32"/>
  <c r="CT446" i="32"/>
  <c r="CS446" i="32"/>
  <c r="CR446" i="32"/>
  <c r="CQ446" i="32"/>
  <c r="CI446" i="32"/>
  <c r="CG446" i="32"/>
  <c r="BJ446" i="32"/>
  <c r="BD446" i="32"/>
  <c r="AX446" i="32"/>
  <c r="AO446" i="32"/>
  <c r="CJ446" i="32" s="1"/>
  <c r="AM446" i="32"/>
  <c r="CH446" i="32" s="1"/>
  <c r="AL446" i="32"/>
  <c r="AP446" i="32" s="1"/>
  <c r="AK446" i="32"/>
  <c r="CF446" i="32" s="1"/>
  <c r="AJ446" i="32"/>
  <c r="AD446" i="32"/>
  <c r="W446" i="32"/>
  <c r="Q446" i="32"/>
  <c r="K446" i="32"/>
  <c r="CU445" i="32"/>
  <c r="CT445" i="32"/>
  <c r="CS445" i="32"/>
  <c r="CR445" i="32"/>
  <c r="CQ445" i="32"/>
  <c r="CJ445" i="32"/>
  <c r="CI445" i="32"/>
  <c r="BJ445" i="32"/>
  <c r="BD445" i="32"/>
  <c r="AX445" i="32"/>
  <c r="AP445" i="32"/>
  <c r="AO445" i="32"/>
  <c r="AM445" i="32"/>
  <c r="CH445" i="32" s="1"/>
  <c r="AL445" i="32"/>
  <c r="CG445" i="32" s="1"/>
  <c r="AK445" i="32"/>
  <c r="CF445" i="32" s="1"/>
  <c r="AJ445" i="32"/>
  <c r="AD445" i="32"/>
  <c r="W445" i="32"/>
  <c r="Q445" i="32"/>
  <c r="K445" i="32"/>
  <c r="CU444" i="32"/>
  <c r="CT444" i="32"/>
  <c r="CS444" i="32"/>
  <c r="CR444" i="32"/>
  <c r="CQ444" i="32"/>
  <c r="CI444" i="32"/>
  <c r="BJ444" i="32"/>
  <c r="BD444" i="32"/>
  <c r="AX444" i="32"/>
  <c r="AO444" i="32"/>
  <c r="AM444" i="32"/>
  <c r="CH444" i="32" s="1"/>
  <c r="AL444" i="32"/>
  <c r="CG444" i="32" s="1"/>
  <c r="AK444" i="32"/>
  <c r="CF444" i="32" s="1"/>
  <c r="AJ444" i="32"/>
  <c r="AD444" i="32"/>
  <c r="W444" i="32"/>
  <c r="Q444" i="32"/>
  <c r="K444" i="32"/>
  <c r="CU443" i="32"/>
  <c r="CT443" i="32"/>
  <c r="CS443" i="32"/>
  <c r="CR443" i="32"/>
  <c r="CQ443" i="32"/>
  <c r="CI443" i="32"/>
  <c r="BJ443" i="32"/>
  <c r="BD443" i="32"/>
  <c r="AX443" i="32"/>
  <c r="AO443" i="32"/>
  <c r="CJ443" i="32" s="1"/>
  <c r="AM443" i="32"/>
  <c r="AP443" i="32" s="1"/>
  <c r="AL443" i="32"/>
  <c r="CG443" i="32" s="1"/>
  <c r="AK443" i="32"/>
  <c r="CF443" i="32" s="1"/>
  <c r="AJ443" i="32"/>
  <c r="AD443" i="32"/>
  <c r="W443" i="32"/>
  <c r="Q443" i="32"/>
  <c r="K443" i="32"/>
  <c r="CU442" i="32"/>
  <c r="CT442" i="32"/>
  <c r="CS442" i="32"/>
  <c r="CR442" i="32"/>
  <c r="CQ442" i="32"/>
  <c r="CI442" i="32"/>
  <c r="BJ442" i="32"/>
  <c r="BD442" i="32"/>
  <c r="AX442" i="32"/>
  <c r="AO442" i="32"/>
  <c r="CJ442" i="32" s="1"/>
  <c r="AM442" i="32"/>
  <c r="CH442" i="32" s="1"/>
  <c r="AL442" i="32"/>
  <c r="AP442" i="32" s="1"/>
  <c r="AK442" i="32"/>
  <c r="CF442" i="32" s="1"/>
  <c r="AJ442" i="32"/>
  <c r="AD442" i="32"/>
  <c r="W442" i="32"/>
  <c r="Q442" i="32"/>
  <c r="K442" i="32"/>
  <c r="CU441" i="32"/>
  <c r="CT441" i="32"/>
  <c r="CS441" i="32"/>
  <c r="CR441" i="32"/>
  <c r="CQ441" i="32"/>
  <c r="CJ441" i="32"/>
  <c r="CI441" i="32"/>
  <c r="BJ441" i="32"/>
  <c r="BD441" i="32"/>
  <c r="AX441" i="32"/>
  <c r="AP441" i="32"/>
  <c r="AO441" i="32"/>
  <c r="AM441" i="32"/>
  <c r="CH441" i="32" s="1"/>
  <c r="AL441" i="32"/>
  <c r="CG441" i="32" s="1"/>
  <c r="AK441" i="32"/>
  <c r="CF441" i="32" s="1"/>
  <c r="AJ441" i="32"/>
  <c r="AD441" i="32"/>
  <c r="W441" i="32"/>
  <c r="Q441" i="32"/>
  <c r="K441" i="32"/>
  <c r="CU440" i="32"/>
  <c r="CT440" i="32"/>
  <c r="CS440" i="32"/>
  <c r="CR440" i="32"/>
  <c r="CQ440" i="32"/>
  <c r="CI440" i="32"/>
  <c r="BJ440" i="32"/>
  <c r="BD440" i="32"/>
  <c r="AX440" i="32"/>
  <c r="AO440" i="32"/>
  <c r="CJ440" i="32" s="1"/>
  <c r="AM440" i="32"/>
  <c r="CH440" i="32" s="1"/>
  <c r="AL440" i="32"/>
  <c r="AP440" i="32" s="1"/>
  <c r="AK440" i="32"/>
  <c r="CF440" i="32" s="1"/>
  <c r="AJ440" i="32"/>
  <c r="AD440" i="32"/>
  <c r="W440" i="32"/>
  <c r="Q440" i="32"/>
  <c r="K440" i="32"/>
  <c r="CT439" i="32"/>
  <c r="CS439" i="32"/>
  <c r="CQ439" i="32"/>
  <c r="CI439" i="32"/>
  <c r="BI439" i="32"/>
  <c r="CU439" i="32" s="1"/>
  <c r="BH439" i="32"/>
  <c r="BG439" i="32"/>
  <c r="BF439" i="32"/>
  <c r="CR439" i="32" s="1"/>
  <c r="BD439" i="32"/>
  <c r="AX439" i="32"/>
  <c r="AO439" i="32"/>
  <c r="CJ439" i="32" s="1"/>
  <c r="AM439" i="32"/>
  <c r="CH439" i="32" s="1"/>
  <c r="AL439" i="32"/>
  <c r="CG439" i="32" s="1"/>
  <c r="AK439" i="32"/>
  <c r="CF439" i="32" s="1"/>
  <c r="AJ439" i="32"/>
  <c r="AD439" i="32"/>
  <c r="W439" i="32"/>
  <c r="Q439" i="32"/>
  <c r="K439" i="32"/>
  <c r="CS438" i="32"/>
  <c r="CR438" i="32"/>
  <c r="CQ438" i="32"/>
  <c r="CG438" i="32"/>
  <c r="CF438" i="32"/>
  <c r="BI438" i="32"/>
  <c r="CU438" i="32" s="1"/>
  <c r="BH438" i="32"/>
  <c r="CT438" i="32" s="1"/>
  <c r="BG438" i="32"/>
  <c r="BF438" i="32"/>
  <c r="BJ438" i="32" s="1"/>
  <c r="BD438" i="32"/>
  <c r="AX438" i="32"/>
  <c r="AO438" i="32"/>
  <c r="CJ438" i="32" s="1"/>
  <c r="AN438" i="32"/>
  <c r="CI438" i="32" s="1"/>
  <c r="AM438" i="32"/>
  <c r="CH438" i="32" s="1"/>
  <c r="AL438" i="32"/>
  <c r="AP438" i="32" s="1"/>
  <c r="AJ438" i="32"/>
  <c r="AD438" i="32"/>
  <c r="W438" i="32"/>
  <c r="Q438" i="32"/>
  <c r="K438" i="32"/>
  <c r="CU437" i="32"/>
  <c r="CT437" i="32"/>
  <c r="CR437" i="32"/>
  <c r="CQ437" i="32"/>
  <c r="CJ437" i="32"/>
  <c r="CG437" i="32"/>
  <c r="CF437" i="32"/>
  <c r="BI437" i="32"/>
  <c r="BH437" i="32"/>
  <c r="BG437" i="32"/>
  <c r="CS437" i="32" s="1"/>
  <c r="BF437" i="32"/>
  <c r="BJ437" i="32" s="1"/>
  <c r="BE437" i="32"/>
  <c r="BD437" i="32"/>
  <c r="AX437" i="32"/>
  <c r="AO437" i="32"/>
  <c r="AN437" i="32"/>
  <c r="CI437" i="32" s="1"/>
  <c r="AM437" i="32"/>
  <c r="CH437" i="32" s="1"/>
  <c r="AL437" i="32"/>
  <c r="AP437" i="32" s="1"/>
  <c r="AK437" i="32"/>
  <c r="AJ437" i="32"/>
  <c r="AD437" i="32"/>
  <c r="V437" i="32"/>
  <c r="T437" i="32"/>
  <c r="S437" i="32"/>
  <c r="W437" i="32" s="1"/>
  <c r="R437" i="32"/>
  <c r="Q437" i="32"/>
  <c r="K437" i="32"/>
  <c r="CU436" i="32"/>
  <c r="CS436" i="32"/>
  <c r="CR436" i="32"/>
  <c r="CQ436" i="32"/>
  <c r="CH436" i="32"/>
  <c r="CG436" i="32"/>
  <c r="BI436" i="32"/>
  <c r="BH436" i="32"/>
  <c r="CT436" i="32" s="1"/>
  <c r="BG436" i="32"/>
  <c r="BF436" i="32"/>
  <c r="BJ436" i="32" s="1"/>
  <c r="BE436" i="32"/>
  <c r="BD436" i="32"/>
  <c r="AX436" i="32"/>
  <c r="AO436" i="32"/>
  <c r="CJ436" i="32" s="1"/>
  <c r="AN436" i="32"/>
  <c r="CI436" i="32" s="1"/>
  <c r="AM436" i="32"/>
  <c r="AL436" i="32"/>
  <c r="AP436" i="32" s="1"/>
  <c r="AK436" i="32"/>
  <c r="CF436" i="32" s="1"/>
  <c r="AJ436" i="32"/>
  <c r="AD436" i="32"/>
  <c r="V436" i="32"/>
  <c r="T436" i="32"/>
  <c r="W436" i="32" s="1"/>
  <c r="S436" i="32"/>
  <c r="R436" i="32"/>
  <c r="Q436" i="32"/>
  <c r="K436" i="32"/>
  <c r="CT435" i="32"/>
  <c r="CS435" i="32"/>
  <c r="CR435" i="32"/>
  <c r="CI435" i="32"/>
  <c r="CH435" i="32"/>
  <c r="BI435" i="32"/>
  <c r="CU435" i="32" s="1"/>
  <c r="BH435" i="32"/>
  <c r="BG435" i="32"/>
  <c r="BF435" i="32"/>
  <c r="BJ435" i="32" s="1"/>
  <c r="BE435" i="32"/>
  <c r="CQ435" i="32" s="1"/>
  <c r="BD435" i="32"/>
  <c r="AX435" i="32"/>
  <c r="AO435" i="32"/>
  <c r="CJ435" i="32" s="1"/>
  <c r="AN435" i="32"/>
  <c r="AM435" i="32"/>
  <c r="AL435" i="32"/>
  <c r="CG435" i="32" s="1"/>
  <c r="AK435" i="32"/>
  <c r="CF435" i="32" s="1"/>
  <c r="AJ435" i="32"/>
  <c r="AD435" i="32"/>
  <c r="V435" i="32"/>
  <c r="W435" i="32" s="1"/>
  <c r="T435" i="32"/>
  <c r="S435" i="32"/>
  <c r="R435" i="32"/>
  <c r="Q435" i="32"/>
  <c r="K435" i="32"/>
  <c r="CU434" i="32"/>
  <c r="CT434" i="32"/>
  <c r="CS434" i="32"/>
  <c r="CQ434" i="32"/>
  <c r="CJ434" i="32"/>
  <c r="CI434" i="32"/>
  <c r="CF434" i="32"/>
  <c r="BI434" i="32"/>
  <c r="BH434" i="32"/>
  <c r="BG434" i="32"/>
  <c r="BF434" i="32"/>
  <c r="BJ434" i="32" s="1"/>
  <c r="BE434" i="32"/>
  <c r="BD434" i="32"/>
  <c r="AX434" i="32"/>
  <c r="AO434" i="32"/>
  <c r="AN434" i="32"/>
  <c r="AM434" i="32"/>
  <c r="CH434" i="32" s="1"/>
  <c r="AL434" i="32"/>
  <c r="AP434" i="32" s="1"/>
  <c r="AK434" i="32"/>
  <c r="AJ434" i="32"/>
  <c r="AD434" i="32"/>
  <c r="W434" i="32"/>
  <c r="V434" i="32"/>
  <c r="T434" i="32"/>
  <c r="T433" i="32" s="1"/>
  <c r="S434" i="32"/>
  <c r="S433" i="32" s="1"/>
  <c r="W433" i="32" s="1"/>
  <c r="R434" i="32"/>
  <c r="R433" i="32" s="1"/>
  <c r="Q434" i="32"/>
  <c r="K434" i="32"/>
  <c r="CT433" i="32"/>
  <c r="BH433" i="32"/>
  <c r="BG433" i="32"/>
  <c r="CS433" i="32" s="1"/>
  <c r="BC433" i="32"/>
  <c r="BB433" i="32"/>
  <c r="BA433" i="32"/>
  <c r="AZ433" i="32"/>
  <c r="BD433" i="32" s="1"/>
  <c r="AY433" i="32"/>
  <c r="AX433" i="32"/>
  <c r="AN433" i="32"/>
  <c r="CI433" i="32" s="1"/>
  <c r="AI433" i="32"/>
  <c r="AH433" i="32"/>
  <c r="AG433" i="32"/>
  <c r="AF433" i="32"/>
  <c r="AJ433" i="32" s="1"/>
  <c r="AE433" i="32"/>
  <c r="AD433" i="32"/>
  <c r="V433" i="32"/>
  <c r="Q433" i="32"/>
  <c r="P433" i="32"/>
  <c r="N433" i="32"/>
  <c r="M433" i="32"/>
  <c r="L433" i="32"/>
  <c r="K433" i="32"/>
  <c r="CU432" i="32"/>
  <c r="CT432" i="32"/>
  <c r="CS432" i="32"/>
  <c r="CQ432" i="32"/>
  <c r="CJ432" i="32"/>
  <c r="CI432" i="32"/>
  <c r="BI432" i="32"/>
  <c r="BH432" i="32"/>
  <c r="BG432" i="32"/>
  <c r="BF432" i="32"/>
  <c r="BJ432" i="32" s="1"/>
  <c r="BE432" i="32"/>
  <c r="BD432" i="32"/>
  <c r="AX432" i="32"/>
  <c r="AP432" i="32"/>
  <c r="AO432" i="32"/>
  <c r="AM432" i="32"/>
  <c r="CH432" i="32" s="1"/>
  <c r="AL432" i="32"/>
  <c r="CG432" i="32" s="1"/>
  <c r="AK432" i="32"/>
  <c r="CF432" i="32" s="1"/>
  <c r="AJ432" i="32"/>
  <c r="AD432" i="32"/>
  <c r="V432" i="32"/>
  <c r="W432" i="32" s="1"/>
  <c r="T432" i="32"/>
  <c r="S432" i="32"/>
  <c r="R432" i="32"/>
  <c r="Q432" i="32"/>
  <c r="K432" i="32"/>
  <c r="CU431" i="32"/>
  <c r="CT431" i="32"/>
  <c r="CS431" i="32"/>
  <c r="CQ431" i="32"/>
  <c r="CJ431" i="32"/>
  <c r="CI431" i="32"/>
  <c r="BI431" i="32"/>
  <c r="BH431" i="32"/>
  <c r="BG431" i="32"/>
  <c r="BF431" i="32"/>
  <c r="BJ431" i="32" s="1"/>
  <c r="BE431" i="32"/>
  <c r="BD431" i="32"/>
  <c r="AX431" i="32"/>
  <c r="AP431" i="32"/>
  <c r="AO431" i="32"/>
  <c r="AM431" i="32"/>
  <c r="CH431" i="32" s="1"/>
  <c r="AL431" i="32"/>
  <c r="CG431" i="32" s="1"/>
  <c r="AK431" i="32"/>
  <c r="CF431" i="32" s="1"/>
  <c r="AJ431" i="32"/>
  <c r="AD431" i="32"/>
  <c r="V431" i="32"/>
  <c r="W431" i="32" s="1"/>
  <c r="T431" i="32"/>
  <c r="S431" i="32"/>
  <c r="R431" i="32"/>
  <c r="Q431" i="32"/>
  <c r="K431" i="32"/>
  <c r="CU430" i="32"/>
  <c r="CT430" i="32"/>
  <c r="CS430" i="32"/>
  <c r="CQ430" i="32"/>
  <c r="CJ430" i="32"/>
  <c r="CI430" i="32"/>
  <c r="BI430" i="32"/>
  <c r="BH430" i="32"/>
  <c r="BG430" i="32"/>
  <c r="BF430" i="32"/>
  <c r="BJ430" i="32" s="1"/>
  <c r="BE430" i="32"/>
  <c r="BD430" i="32"/>
  <c r="AX430" i="32"/>
  <c r="AP430" i="32"/>
  <c r="AO430" i="32"/>
  <c r="AM430" i="32"/>
  <c r="CH430" i="32" s="1"/>
  <c r="AL430" i="32"/>
  <c r="CG430" i="32" s="1"/>
  <c r="AK430" i="32"/>
  <c r="CF430" i="32" s="1"/>
  <c r="AJ430" i="32"/>
  <c r="AD430" i="32"/>
  <c r="V430" i="32"/>
  <c r="W430" i="32" s="1"/>
  <c r="T430" i="32"/>
  <c r="S430" i="32"/>
  <c r="R430" i="32"/>
  <c r="Q430" i="32"/>
  <c r="K430" i="32"/>
  <c r="CU429" i="32"/>
  <c r="CT429" i="32"/>
  <c r="CS429" i="32"/>
  <c r="CQ429" i="32"/>
  <c r="CJ429" i="32"/>
  <c r="CI429" i="32"/>
  <c r="BI429" i="32"/>
  <c r="BH429" i="32"/>
  <c r="BG429" i="32"/>
  <c r="BF429" i="32"/>
  <c r="BJ429" i="32" s="1"/>
  <c r="BE429" i="32"/>
  <c r="BD429" i="32"/>
  <c r="AX429" i="32"/>
  <c r="AP429" i="32"/>
  <c r="AO429" i="32"/>
  <c r="AM429" i="32"/>
  <c r="CH429" i="32" s="1"/>
  <c r="AL429" i="32"/>
  <c r="CG429" i="32" s="1"/>
  <c r="AK429" i="32"/>
  <c r="CF429" i="32" s="1"/>
  <c r="AJ429" i="32"/>
  <c r="AD429" i="32"/>
  <c r="V429" i="32"/>
  <c r="W429" i="32" s="1"/>
  <c r="T429" i="32"/>
  <c r="S429" i="32"/>
  <c r="R429" i="32"/>
  <c r="Q429" i="32"/>
  <c r="K429" i="32"/>
  <c r="CU428" i="32"/>
  <c r="CT428" i="32"/>
  <c r="CS428" i="32"/>
  <c r="CQ428" i="32"/>
  <c r="CJ428" i="32"/>
  <c r="CI428" i="32"/>
  <c r="BI428" i="32"/>
  <c r="BH428" i="32"/>
  <c r="BG428" i="32"/>
  <c r="BF428" i="32"/>
  <c r="BJ428" i="32" s="1"/>
  <c r="BE428" i="32"/>
  <c r="BD428" i="32"/>
  <c r="AX428" i="32"/>
  <c r="AP428" i="32"/>
  <c r="AO428" i="32"/>
  <c r="AM428" i="32"/>
  <c r="CH428" i="32" s="1"/>
  <c r="AL428" i="32"/>
  <c r="CG428" i="32" s="1"/>
  <c r="AK428" i="32"/>
  <c r="CF428" i="32" s="1"/>
  <c r="AJ428" i="32"/>
  <c r="AD428" i="32"/>
  <c r="V428" i="32"/>
  <c r="W428" i="32" s="1"/>
  <c r="T428" i="32"/>
  <c r="S428" i="32"/>
  <c r="R428" i="32"/>
  <c r="Q428" i="32"/>
  <c r="K428" i="32"/>
  <c r="CU427" i="32"/>
  <c r="CT427" i="32"/>
  <c r="CS427" i="32"/>
  <c r="CQ427" i="32"/>
  <c r="CJ427" i="32"/>
  <c r="CI427" i="32"/>
  <c r="BI427" i="32"/>
  <c r="BH427" i="32"/>
  <c r="BG427" i="32"/>
  <c r="BF427" i="32"/>
  <c r="BJ427" i="32" s="1"/>
  <c r="BE427" i="32"/>
  <c r="BD427" i="32"/>
  <c r="AX427" i="32"/>
  <c r="AP427" i="32"/>
  <c r="AO427" i="32"/>
  <c r="AM427" i="32"/>
  <c r="CH427" i="32" s="1"/>
  <c r="AL427" i="32"/>
  <c r="CG427" i="32" s="1"/>
  <c r="AK427" i="32"/>
  <c r="CF427" i="32" s="1"/>
  <c r="AJ427" i="32"/>
  <c r="AD427" i="32"/>
  <c r="V427" i="32"/>
  <c r="W427" i="32" s="1"/>
  <c r="T427" i="32"/>
  <c r="S427" i="32"/>
  <c r="R427" i="32"/>
  <c r="Q427" i="32"/>
  <c r="K427" i="32"/>
  <c r="CU426" i="32"/>
  <c r="CT426" i="32"/>
  <c r="CS426" i="32"/>
  <c r="CQ426" i="32"/>
  <c r="CJ426" i="32"/>
  <c r="CI426" i="32"/>
  <c r="BI426" i="32"/>
  <c r="BH426" i="32"/>
  <c r="BG426" i="32"/>
  <c r="BF426" i="32"/>
  <c r="BJ426" i="32" s="1"/>
  <c r="BE426" i="32"/>
  <c r="BD426" i="32"/>
  <c r="AX426" i="32"/>
  <c r="AP426" i="32"/>
  <c r="AO426" i="32"/>
  <c r="AM426" i="32"/>
  <c r="CH426" i="32" s="1"/>
  <c r="AL426" i="32"/>
  <c r="CG426" i="32" s="1"/>
  <c r="AK426" i="32"/>
  <c r="CF426" i="32" s="1"/>
  <c r="AJ426" i="32"/>
  <c r="AD426" i="32"/>
  <c r="V426" i="32"/>
  <c r="W426" i="32" s="1"/>
  <c r="T426" i="32"/>
  <c r="S426" i="32"/>
  <c r="R426" i="32"/>
  <c r="Q426" i="32"/>
  <c r="K426" i="32"/>
  <c r="CU425" i="32"/>
  <c r="CT425" i="32"/>
  <c r="CS425" i="32"/>
  <c r="CQ425" i="32"/>
  <c r="CJ425" i="32"/>
  <c r="CI425" i="32"/>
  <c r="BI425" i="32"/>
  <c r="BH425" i="32"/>
  <c r="BG425" i="32"/>
  <c r="BF425" i="32"/>
  <c r="BJ425" i="32" s="1"/>
  <c r="BE425" i="32"/>
  <c r="BD425" i="32"/>
  <c r="AX425" i="32"/>
  <c r="AP425" i="32"/>
  <c r="AO425" i="32"/>
  <c r="AM425" i="32"/>
  <c r="CH425" i="32" s="1"/>
  <c r="AL425" i="32"/>
  <c r="CG425" i="32" s="1"/>
  <c r="AK425" i="32"/>
  <c r="CF425" i="32" s="1"/>
  <c r="AJ425" i="32"/>
  <c r="AD425" i="32"/>
  <c r="V425" i="32"/>
  <c r="W425" i="32" s="1"/>
  <c r="T425" i="32"/>
  <c r="S425" i="32"/>
  <c r="R425" i="32"/>
  <c r="Q425" i="32"/>
  <c r="K425" i="32"/>
  <c r="CU424" i="32"/>
  <c r="CT424" i="32"/>
  <c r="CS424" i="32"/>
  <c r="CQ424" i="32"/>
  <c r="CJ424" i="32"/>
  <c r="CI424" i="32"/>
  <c r="BI424" i="32"/>
  <c r="BH424" i="32"/>
  <c r="BG424" i="32"/>
  <c r="BF424" i="32"/>
  <c r="BJ424" i="32" s="1"/>
  <c r="BE424" i="32"/>
  <c r="BD424" i="32"/>
  <c r="AX424" i="32"/>
  <c r="AP424" i="32"/>
  <c r="AO424" i="32"/>
  <c r="AM424" i="32"/>
  <c r="CH424" i="32" s="1"/>
  <c r="AL424" i="32"/>
  <c r="CG424" i="32" s="1"/>
  <c r="AK424" i="32"/>
  <c r="CF424" i="32" s="1"/>
  <c r="AH424" i="32"/>
  <c r="AJ424" i="32" s="1"/>
  <c r="AD424" i="32"/>
  <c r="W424" i="32"/>
  <c r="V424" i="32"/>
  <c r="T424" i="32"/>
  <c r="S424" i="32"/>
  <c r="R424" i="32"/>
  <c r="Q424" i="32"/>
  <c r="K424" i="32"/>
  <c r="CU423" i="32"/>
  <c r="CT423" i="32"/>
  <c r="CR423" i="32"/>
  <c r="CQ423" i="32"/>
  <c r="CJ423" i="32"/>
  <c r="CI423" i="32"/>
  <c r="CF423" i="32"/>
  <c r="BI423" i="32"/>
  <c r="BH423" i="32"/>
  <c r="BG423" i="32"/>
  <c r="CS423" i="32" s="1"/>
  <c r="BF423" i="32"/>
  <c r="BJ423" i="32" s="1"/>
  <c r="BE423" i="32"/>
  <c r="BD423" i="32"/>
  <c r="AX423" i="32"/>
  <c r="AO423" i="32"/>
  <c r="AM423" i="32"/>
  <c r="CH423" i="32" s="1"/>
  <c r="AL423" i="32"/>
  <c r="AP423" i="32" s="1"/>
  <c r="AK423" i="32"/>
  <c r="AH423" i="32"/>
  <c r="AJ423" i="32" s="1"/>
  <c r="AD423" i="32"/>
  <c r="V423" i="32"/>
  <c r="T423" i="32"/>
  <c r="S423" i="32"/>
  <c r="W423" i="32" s="1"/>
  <c r="R423" i="32"/>
  <c r="Q423" i="32"/>
  <c r="K423" i="32"/>
  <c r="CU422" i="32"/>
  <c r="CS422" i="32"/>
  <c r="CR422" i="32"/>
  <c r="CQ422" i="32"/>
  <c r="CI422" i="32"/>
  <c r="CG422" i="32"/>
  <c r="BI422" i="32"/>
  <c r="BH422" i="32"/>
  <c r="CT422" i="32" s="1"/>
  <c r="BG422" i="32"/>
  <c r="BF422" i="32"/>
  <c r="BJ422" i="32" s="1"/>
  <c r="BE422" i="32"/>
  <c r="BD422" i="32"/>
  <c r="AX422" i="32"/>
  <c r="AO422" i="32"/>
  <c r="CJ422" i="32" s="1"/>
  <c r="AM422" i="32"/>
  <c r="AP422" i="32" s="1"/>
  <c r="AL422" i="32"/>
  <c r="AK422" i="32"/>
  <c r="CF422" i="32" s="1"/>
  <c r="AH422" i="32"/>
  <c r="AJ422" i="32" s="1"/>
  <c r="AD422" i="32"/>
  <c r="V422" i="32"/>
  <c r="T422" i="32"/>
  <c r="W422" i="32" s="1"/>
  <c r="S422" i="32"/>
  <c r="R422" i="32"/>
  <c r="Q422" i="32"/>
  <c r="K422" i="32"/>
  <c r="CT421" i="32"/>
  <c r="CS421" i="32"/>
  <c r="CR421" i="32"/>
  <c r="CI421" i="32"/>
  <c r="CH421" i="32"/>
  <c r="BI421" i="32"/>
  <c r="CU421" i="32" s="1"/>
  <c r="BH421" i="32"/>
  <c r="BG421" i="32"/>
  <c r="BF421" i="32"/>
  <c r="BJ421" i="32" s="1"/>
  <c r="BE421" i="32"/>
  <c r="CQ421" i="32" s="1"/>
  <c r="BD421" i="32"/>
  <c r="AX421" i="32"/>
  <c r="AO421" i="32"/>
  <c r="CJ421" i="32" s="1"/>
  <c r="AM421" i="32"/>
  <c r="AL421" i="32"/>
  <c r="CG421" i="32" s="1"/>
  <c r="AK421" i="32"/>
  <c r="CF421" i="32" s="1"/>
  <c r="AJ421" i="32"/>
  <c r="AH421" i="32"/>
  <c r="AD421" i="32"/>
  <c r="V421" i="32"/>
  <c r="W421" i="32" s="1"/>
  <c r="T421" i="32"/>
  <c r="S421" i="32"/>
  <c r="R421" i="32"/>
  <c r="Q421" i="32"/>
  <c r="K421" i="32"/>
  <c r="CU420" i="32"/>
  <c r="CT420" i="32"/>
  <c r="CS420" i="32"/>
  <c r="CQ420" i="32"/>
  <c r="CJ420" i="32"/>
  <c r="CI420" i="32"/>
  <c r="BI420" i="32"/>
  <c r="BH420" i="32"/>
  <c r="BG420" i="32"/>
  <c r="BF420" i="32"/>
  <c r="BJ420" i="32" s="1"/>
  <c r="BE420" i="32"/>
  <c r="BD420" i="32"/>
  <c r="AX420" i="32"/>
  <c r="AP420" i="32"/>
  <c r="AO420" i="32"/>
  <c r="AM420" i="32"/>
  <c r="CH420" i="32" s="1"/>
  <c r="AL420" i="32"/>
  <c r="CG420" i="32" s="1"/>
  <c r="AK420" i="32"/>
  <c r="CF420" i="32" s="1"/>
  <c r="AH420" i="32"/>
  <c r="AJ420" i="32" s="1"/>
  <c r="AD420" i="32"/>
  <c r="W420" i="32"/>
  <c r="V420" i="32"/>
  <c r="T420" i="32"/>
  <c r="S420" i="32"/>
  <c r="R420" i="32"/>
  <c r="Q420" i="32"/>
  <c r="K420" i="32"/>
  <c r="CU419" i="32"/>
  <c r="CT419" i="32"/>
  <c r="CR419" i="32"/>
  <c r="CQ419" i="32"/>
  <c r="CJ419" i="32"/>
  <c r="CI419" i="32"/>
  <c r="CF419" i="32"/>
  <c r="BI419" i="32"/>
  <c r="BH419" i="32"/>
  <c r="BG419" i="32"/>
  <c r="CS419" i="32" s="1"/>
  <c r="BF419" i="32"/>
  <c r="BJ419" i="32" s="1"/>
  <c r="BE419" i="32"/>
  <c r="BD419" i="32"/>
  <c r="AX419" i="32"/>
  <c r="AO419" i="32"/>
  <c r="AM419" i="32"/>
  <c r="CH419" i="32" s="1"/>
  <c r="AL419" i="32"/>
  <c r="AP419" i="32" s="1"/>
  <c r="AK419" i="32"/>
  <c r="AH419" i="32"/>
  <c r="AJ419" i="32" s="1"/>
  <c r="AD419" i="32"/>
  <c r="V419" i="32"/>
  <c r="T419" i="32"/>
  <c r="S419" i="32"/>
  <c r="W419" i="32" s="1"/>
  <c r="R419" i="32"/>
  <c r="Q419" i="32"/>
  <c r="K419" i="32"/>
  <c r="CU418" i="32"/>
  <c r="CS418" i="32"/>
  <c r="CR418" i="32"/>
  <c r="CQ418" i="32"/>
  <c r="CH418" i="32"/>
  <c r="CG418" i="32"/>
  <c r="BI418" i="32"/>
  <c r="BH418" i="32"/>
  <c r="CT418" i="32" s="1"/>
  <c r="BG418" i="32"/>
  <c r="BF418" i="32"/>
  <c r="BJ418" i="32" s="1"/>
  <c r="BE418" i="32"/>
  <c r="BD418" i="32"/>
  <c r="AX418" i="32"/>
  <c r="AO418" i="32"/>
  <c r="CJ418" i="32" s="1"/>
  <c r="AN418" i="32"/>
  <c r="CI418" i="32" s="1"/>
  <c r="AM418" i="32"/>
  <c r="AL418" i="32"/>
  <c r="AP418" i="32" s="1"/>
  <c r="AK418" i="32"/>
  <c r="CF418" i="32" s="1"/>
  <c r="AJ418" i="32"/>
  <c r="AH418" i="32"/>
  <c r="AD418" i="32"/>
  <c r="V418" i="32"/>
  <c r="T418" i="32"/>
  <c r="S418" i="32"/>
  <c r="W418" i="32" s="1"/>
  <c r="Q418" i="32"/>
  <c r="O418" i="32"/>
  <c r="U418" i="32" s="1"/>
  <c r="K418" i="32"/>
  <c r="CU417" i="32"/>
  <c r="CT417" i="32"/>
  <c r="CR417" i="32"/>
  <c r="CQ417" i="32"/>
  <c r="CJ417" i="32"/>
  <c r="CI417" i="32"/>
  <c r="CF417" i="32"/>
  <c r="BI417" i="32"/>
  <c r="BH417" i="32"/>
  <c r="BG417" i="32"/>
  <c r="CS417" i="32" s="1"/>
  <c r="BF417" i="32"/>
  <c r="BJ417" i="32" s="1"/>
  <c r="BE417" i="32"/>
  <c r="BD417" i="32"/>
  <c r="AX417" i="32"/>
  <c r="AO417" i="32"/>
  <c r="AM417" i="32"/>
  <c r="CH417" i="32" s="1"/>
  <c r="AL417" i="32"/>
  <c r="AP417" i="32" s="1"/>
  <c r="AK417" i="32"/>
  <c r="AH417" i="32"/>
  <c r="AJ417" i="32" s="1"/>
  <c r="AD417" i="32"/>
  <c r="V417" i="32"/>
  <c r="T417" i="32"/>
  <c r="S417" i="32"/>
  <c r="W417" i="32" s="1"/>
  <c r="Q417" i="32"/>
  <c r="K417" i="32"/>
  <c r="CU416" i="32"/>
  <c r="CT416" i="32"/>
  <c r="CR416" i="32"/>
  <c r="CQ416" i="32"/>
  <c r="CJ416" i="32"/>
  <c r="CF416" i="32"/>
  <c r="BI416" i="32"/>
  <c r="BH416" i="32"/>
  <c r="BG416" i="32"/>
  <c r="CS416" i="32" s="1"/>
  <c r="BF416" i="32"/>
  <c r="BJ416" i="32" s="1"/>
  <c r="BE416" i="32"/>
  <c r="AX416" i="32"/>
  <c r="AO416" i="32"/>
  <c r="AM416" i="32"/>
  <c r="CH416" i="32" s="1"/>
  <c r="AL416" i="32"/>
  <c r="AP416" i="32" s="1"/>
  <c r="AK416" i="32"/>
  <c r="AH416" i="32"/>
  <c r="AN416" i="32" s="1"/>
  <c r="CI416" i="32" s="1"/>
  <c r="AD416" i="32"/>
  <c r="V416" i="32"/>
  <c r="T416" i="32"/>
  <c r="S416" i="32"/>
  <c r="O416" i="32"/>
  <c r="Q416" i="32" s="1"/>
  <c r="Q410" i="32" s="1"/>
  <c r="K416" i="32"/>
  <c r="CT415" i="32"/>
  <c r="CS415" i="32"/>
  <c r="CR415" i="32"/>
  <c r="CI415" i="32"/>
  <c r="CH415" i="32"/>
  <c r="BI415" i="32"/>
  <c r="CU415" i="32" s="1"/>
  <c r="BH415" i="32"/>
  <c r="BG415" i="32"/>
  <c r="BF415" i="32"/>
  <c r="BJ415" i="32" s="1"/>
  <c r="BE415" i="32"/>
  <c r="CQ415" i="32" s="1"/>
  <c r="BD415" i="32"/>
  <c r="AX415" i="32"/>
  <c r="AO415" i="32"/>
  <c r="CJ415" i="32" s="1"/>
  <c r="AM415" i="32"/>
  <c r="AL415" i="32"/>
  <c r="CG415" i="32" s="1"/>
  <c r="AK415" i="32"/>
  <c r="CF415" i="32" s="1"/>
  <c r="AJ415" i="32"/>
  <c r="AH415" i="32"/>
  <c r="AD415" i="32"/>
  <c r="V415" i="32"/>
  <c r="W415" i="32" s="1"/>
  <c r="T415" i="32"/>
  <c r="S415" i="32"/>
  <c r="R415" i="32"/>
  <c r="Q415" i="32"/>
  <c r="K415" i="32"/>
  <c r="CU414" i="32"/>
  <c r="CT414" i="32"/>
  <c r="CS414" i="32"/>
  <c r="CQ414" i="32"/>
  <c r="CJ414" i="32"/>
  <c r="CI414" i="32"/>
  <c r="BI414" i="32"/>
  <c r="BH414" i="32"/>
  <c r="BG414" i="32"/>
  <c r="BF414" i="32"/>
  <c r="BJ414" i="32" s="1"/>
  <c r="BE414" i="32"/>
  <c r="BD414" i="32"/>
  <c r="AX414" i="32"/>
  <c r="AP414" i="32"/>
  <c r="AO414" i="32"/>
  <c r="AM414" i="32"/>
  <c r="CH414" i="32" s="1"/>
  <c r="AL414" i="32"/>
  <c r="CG414" i="32" s="1"/>
  <c r="AK414" i="32"/>
  <c r="AK410" i="32" s="1"/>
  <c r="CF410" i="32" s="1"/>
  <c r="AH414" i="32"/>
  <c r="AJ414" i="32" s="1"/>
  <c r="AD414" i="32"/>
  <c r="W414" i="32"/>
  <c r="V414" i="32"/>
  <c r="T414" i="32"/>
  <c r="S414" i="32"/>
  <c r="R414" i="32"/>
  <c r="Q414" i="32"/>
  <c r="K414" i="32"/>
  <c r="CU413" i="32"/>
  <c r="CT413" i="32"/>
  <c r="CR413" i="32"/>
  <c r="CQ413" i="32"/>
  <c r="CJ413" i="32"/>
  <c r="CI413" i="32"/>
  <c r="CF413" i="32"/>
  <c r="BI413" i="32"/>
  <c r="BH413" i="32"/>
  <c r="BG413" i="32"/>
  <c r="CS413" i="32" s="1"/>
  <c r="BF413" i="32"/>
  <c r="BJ413" i="32" s="1"/>
  <c r="BE413" i="32"/>
  <c r="BD413" i="32"/>
  <c r="AX413" i="32"/>
  <c r="AO413" i="32"/>
  <c r="AM413" i="32"/>
  <c r="CH413" i="32" s="1"/>
  <c r="AL413" i="32"/>
  <c r="AP413" i="32" s="1"/>
  <c r="AK413" i="32"/>
  <c r="AH413" i="32"/>
  <c r="AJ413" i="32" s="1"/>
  <c r="AD413" i="32"/>
  <c r="V413" i="32"/>
  <c r="T413" i="32"/>
  <c r="S413" i="32"/>
  <c r="W413" i="32" s="1"/>
  <c r="R413" i="32"/>
  <c r="Q413" i="32"/>
  <c r="K413" i="32"/>
  <c r="CU412" i="32"/>
  <c r="CS412" i="32"/>
  <c r="CR412" i="32"/>
  <c r="CQ412" i="32"/>
  <c r="CI412" i="32"/>
  <c r="CG412" i="32"/>
  <c r="BI412" i="32"/>
  <c r="BH412" i="32"/>
  <c r="CT412" i="32" s="1"/>
  <c r="BG412" i="32"/>
  <c r="BF412" i="32"/>
  <c r="BJ412" i="32" s="1"/>
  <c r="BE412" i="32"/>
  <c r="BE410" i="32" s="1"/>
  <c r="CQ410" i="32" s="1"/>
  <c r="BD412" i="32"/>
  <c r="AX412" i="32"/>
  <c r="AO412" i="32"/>
  <c r="CJ412" i="32" s="1"/>
  <c r="AM412" i="32"/>
  <c r="AP412" i="32" s="1"/>
  <c r="AL412" i="32"/>
  <c r="AK412" i="32"/>
  <c r="CF412" i="32" s="1"/>
  <c r="AH412" i="32"/>
  <c r="AH410" i="32" s="1"/>
  <c r="AD412" i="32"/>
  <c r="V412" i="32"/>
  <c r="T412" i="32"/>
  <c r="T410" i="32" s="1"/>
  <c r="S412" i="32"/>
  <c r="R412" i="32"/>
  <c r="Q412" i="32"/>
  <c r="K412" i="32"/>
  <c r="CS411" i="32"/>
  <c r="CR411" i="32"/>
  <c r="CQ411" i="32"/>
  <c r="CH411" i="32"/>
  <c r="CF411" i="32"/>
  <c r="BI411" i="32"/>
  <c r="CU411" i="32" s="1"/>
  <c r="BG411" i="32"/>
  <c r="BF411" i="32"/>
  <c r="BD411" i="32"/>
  <c r="BB411" i="32"/>
  <c r="BH411" i="32" s="1"/>
  <c r="AX411" i="32"/>
  <c r="AO411" i="32"/>
  <c r="CJ411" i="32" s="1"/>
  <c r="AM411" i="32"/>
  <c r="AL411" i="32"/>
  <c r="CG411" i="32" s="1"/>
  <c r="AJ411" i="32"/>
  <c r="AH411" i="32"/>
  <c r="AN411" i="32" s="1"/>
  <c r="AD411" i="32"/>
  <c r="V411" i="32"/>
  <c r="W411" i="32" s="1"/>
  <c r="T411" i="32"/>
  <c r="S411" i="32"/>
  <c r="R411" i="32"/>
  <c r="Q411" i="32"/>
  <c r="K411" i="32"/>
  <c r="CS410" i="32"/>
  <c r="BG410" i="32"/>
  <c r="BF410" i="32"/>
  <c r="BC410" i="32"/>
  <c r="BB410" i="32"/>
  <c r="BA410" i="32"/>
  <c r="AZ410" i="32"/>
  <c r="BD410" i="32" s="1"/>
  <c r="AY410" i="32"/>
  <c r="AX410" i="32"/>
  <c r="AM410" i="32"/>
  <c r="CH410" i="32" s="1"/>
  <c r="AI410" i="32"/>
  <c r="AG410" i="32"/>
  <c r="AF410" i="32"/>
  <c r="AE410" i="32"/>
  <c r="AD410" i="32"/>
  <c r="R410" i="32"/>
  <c r="P410" i="32"/>
  <c r="O410" i="32"/>
  <c r="N410" i="32"/>
  <c r="M410" i="32"/>
  <c r="L410" i="32"/>
  <c r="K410" i="32"/>
  <c r="CU409" i="32"/>
  <c r="CT409" i="32"/>
  <c r="CS409" i="32"/>
  <c r="CR409" i="32"/>
  <c r="CQ409" i="32"/>
  <c r="CJ409" i="32"/>
  <c r="CI409" i="32"/>
  <c r="BJ409" i="32"/>
  <c r="BD409" i="32"/>
  <c r="AX409" i="32"/>
  <c r="AP409" i="32"/>
  <c r="AO409" i="32"/>
  <c r="AM409" i="32"/>
  <c r="CH409" i="32" s="1"/>
  <c r="AL409" i="32"/>
  <c r="CG409" i="32" s="1"/>
  <c r="AK409" i="32"/>
  <c r="CF409" i="32" s="1"/>
  <c r="AJ409" i="32"/>
  <c r="AD409" i="32"/>
  <c r="V409" i="32"/>
  <c r="W409" i="32" s="1"/>
  <c r="T409" i="32"/>
  <c r="S409" i="32"/>
  <c r="R409" i="32"/>
  <c r="Q409" i="32"/>
  <c r="K409" i="32"/>
  <c r="CU408" i="32"/>
  <c r="CT408" i="32"/>
  <c r="CS408" i="32"/>
  <c r="CR408" i="32"/>
  <c r="CQ408" i="32"/>
  <c r="CI408" i="32"/>
  <c r="BJ408" i="32"/>
  <c r="BD408" i="32"/>
  <c r="AX408" i="32"/>
  <c r="AO408" i="32"/>
  <c r="CJ408" i="32" s="1"/>
  <c r="AM408" i="32"/>
  <c r="CH408" i="32" s="1"/>
  <c r="AL408" i="32"/>
  <c r="CG408" i="32" s="1"/>
  <c r="AK408" i="32"/>
  <c r="CF408" i="32" s="1"/>
  <c r="AJ408" i="32"/>
  <c r="AD408" i="32"/>
  <c r="V408" i="32"/>
  <c r="T408" i="32"/>
  <c r="W408" i="32" s="1"/>
  <c r="S408" i="32"/>
  <c r="R408" i="32"/>
  <c r="Q408" i="32"/>
  <c r="K408" i="32"/>
  <c r="CU407" i="32"/>
  <c r="CT407" i="32"/>
  <c r="CS407" i="32"/>
  <c r="CR407" i="32"/>
  <c r="CQ407" i="32"/>
  <c r="CI407" i="32"/>
  <c r="BJ407" i="32"/>
  <c r="BD407" i="32"/>
  <c r="AX407" i="32"/>
  <c r="AO407" i="32"/>
  <c r="CJ407" i="32" s="1"/>
  <c r="AM407" i="32"/>
  <c r="CH407" i="32" s="1"/>
  <c r="AL407" i="32"/>
  <c r="CG407" i="32" s="1"/>
  <c r="AK407" i="32"/>
  <c r="CF407" i="32" s="1"/>
  <c r="AJ407" i="32"/>
  <c r="AD407" i="32"/>
  <c r="V407" i="32"/>
  <c r="T407" i="32"/>
  <c r="S407" i="32"/>
  <c r="W407" i="32" s="1"/>
  <c r="R407" i="32"/>
  <c r="Q407" i="32"/>
  <c r="K407" i="32"/>
  <c r="CU406" i="32"/>
  <c r="CT406" i="32"/>
  <c r="CS406" i="32"/>
  <c r="CR406" i="32"/>
  <c r="CQ406" i="32"/>
  <c r="CI406" i="32"/>
  <c r="BJ406" i="32"/>
  <c r="BD406" i="32"/>
  <c r="AX406" i="32"/>
  <c r="AO406" i="32"/>
  <c r="CJ406" i="32" s="1"/>
  <c r="AM406" i="32"/>
  <c r="CH406" i="32" s="1"/>
  <c r="AL406" i="32"/>
  <c r="CG406" i="32" s="1"/>
  <c r="AK406" i="32"/>
  <c r="CF406" i="32" s="1"/>
  <c r="AJ406" i="32"/>
  <c r="AD406" i="32"/>
  <c r="W406" i="32"/>
  <c r="V406" i="32"/>
  <c r="T406" i="32"/>
  <c r="S406" i="32"/>
  <c r="R406" i="32"/>
  <c r="Q406" i="32"/>
  <c r="K406" i="32"/>
  <c r="CU405" i="32"/>
  <c r="CT405" i="32"/>
  <c r="CS405" i="32"/>
  <c r="CR405" i="32"/>
  <c r="CQ405" i="32"/>
  <c r="CJ405" i="32"/>
  <c r="CI405" i="32"/>
  <c r="BJ405" i="32"/>
  <c r="BD405" i="32"/>
  <c r="AX405" i="32"/>
  <c r="AP405" i="32"/>
  <c r="AO405" i="32"/>
  <c r="AM405" i="32"/>
  <c r="CH405" i="32" s="1"/>
  <c r="AL405" i="32"/>
  <c r="CG405" i="32" s="1"/>
  <c r="AK405" i="32"/>
  <c r="CF405" i="32" s="1"/>
  <c r="AJ405" i="32"/>
  <c r="AD405" i="32"/>
  <c r="V405" i="32"/>
  <c r="W405" i="32" s="1"/>
  <c r="T405" i="32"/>
  <c r="S405" i="32"/>
  <c r="R405" i="32"/>
  <c r="Q405" i="32"/>
  <c r="K405" i="32"/>
  <c r="CU404" i="32"/>
  <c r="CT404" i="32"/>
  <c r="CS404" i="32"/>
  <c r="CQ404" i="32"/>
  <c r="CJ404" i="32"/>
  <c r="CI404" i="32"/>
  <c r="BI404" i="32"/>
  <c r="BH404" i="32"/>
  <c r="BG404" i="32"/>
  <c r="BF404" i="32"/>
  <c r="BJ404" i="32" s="1"/>
  <c r="BE404" i="32"/>
  <c r="BD404" i="32"/>
  <c r="AX404" i="32"/>
  <c r="AP404" i="32"/>
  <c r="AO404" i="32"/>
  <c r="AM404" i="32"/>
  <c r="CH404" i="32" s="1"/>
  <c r="AL404" i="32"/>
  <c r="CG404" i="32" s="1"/>
  <c r="AK404" i="32"/>
  <c r="CF404" i="32" s="1"/>
  <c r="AJ404" i="32"/>
  <c r="AD404" i="32"/>
  <c r="V404" i="32"/>
  <c r="W404" i="32" s="1"/>
  <c r="T404" i="32"/>
  <c r="S404" i="32"/>
  <c r="R404" i="32"/>
  <c r="Q404" i="32"/>
  <c r="K404" i="32"/>
  <c r="CT403" i="32"/>
  <c r="CS403" i="32"/>
  <c r="CJ403" i="32"/>
  <c r="CI403" i="32"/>
  <c r="BI403" i="32"/>
  <c r="CU403" i="32" s="1"/>
  <c r="BH403" i="32"/>
  <c r="BG403" i="32"/>
  <c r="BF403" i="32"/>
  <c r="BJ403" i="32" s="1"/>
  <c r="BE403" i="32"/>
  <c r="CQ403" i="32" s="1"/>
  <c r="BD403" i="32"/>
  <c r="AX403" i="32"/>
  <c r="AP403" i="32"/>
  <c r="AO403" i="32"/>
  <c r="AM403" i="32"/>
  <c r="CH403" i="32" s="1"/>
  <c r="AL403" i="32"/>
  <c r="CG403" i="32" s="1"/>
  <c r="AK403" i="32"/>
  <c r="CF403" i="32" s="1"/>
  <c r="AJ403" i="32"/>
  <c r="AD403" i="32"/>
  <c r="V403" i="32"/>
  <c r="W403" i="32" s="1"/>
  <c r="T403" i="32"/>
  <c r="S403" i="32"/>
  <c r="R403" i="32"/>
  <c r="Q403" i="32"/>
  <c r="K403" i="32"/>
  <c r="CJ402" i="32"/>
  <c r="CF402" i="32"/>
  <c r="BI402" i="32"/>
  <c r="CU402" i="32" s="1"/>
  <c r="BG402" i="32"/>
  <c r="CS402" i="32" s="1"/>
  <c r="BF402" i="32"/>
  <c r="BJ402" i="32" s="1"/>
  <c r="BE402" i="32"/>
  <c r="CQ402" i="32" s="1"/>
  <c r="BB402" i="32"/>
  <c r="BH402" i="32" s="1"/>
  <c r="AX402" i="32"/>
  <c r="AO402" i="32"/>
  <c r="AM402" i="32"/>
  <c r="CH402" i="32" s="1"/>
  <c r="AL402" i="32"/>
  <c r="AH402" i="32"/>
  <c r="AJ402" i="32" s="1"/>
  <c r="AD402" i="32"/>
  <c r="V402" i="32"/>
  <c r="V644" i="32" s="1"/>
  <c r="T402" i="32"/>
  <c r="T644" i="32" s="1"/>
  <c r="S402" i="32"/>
  <c r="S644" i="32" s="1"/>
  <c r="O402" i="32"/>
  <c r="Q402" i="32" s="1"/>
  <c r="K402" i="32"/>
  <c r="K644" i="32" s="1"/>
  <c r="CS401" i="32"/>
  <c r="CI401" i="32"/>
  <c r="CH401" i="32"/>
  <c r="BI401" i="32"/>
  <c r="CU401" i="32" s="1"/>
  <c r="BH401" i="32"/>
  <c r="CT401" i="32" s="1"/>
  <c r="BG401" i="32"/>
  <c r="BF401" i="32"/>
  <c r="CR401" i="32" s="1"/>
  <c r="BE401" i="32"/>
  <c r="CQ401" i="32" s="1"/>
  <c r="BD401" i="32"/>
  <c r="AX401" i="32"/>
  <c r="AP401" i="32"/>
  <c r="AO401" i="32"/>
  <c r="CJ401" i="32" s="1"/>
  <c r="AM401" i="32"/>
  <c r="AL401" i="32"/>
  <c r="CG401" i="32" s="1"/>
  <c r="AK401" i="32"/>
  <c r="CF401" i="32" s="1"/>
  <c r="AJ401" i="32"/>
  <c r="AD401" i="32"/>
  <c r="V401" i="32"/>
  <c r="T401" i="32"/>
  <c r="S401" i="32"/>
  <c r="W401" i="32" s="1"/>
  <c r="R401" i="32"/>
  <c r="Q401" i="32"/>
  <c r="K401" i="32"/>
  <c r="CS400" i="32"/>
  <c r="CI400" i="32"/>
  <c r="CH400" i="32"/>
  <c r="BI400" i="32"/>
  <c r="CU400" i="32" s="1"/>
  <c r="BH400" i="32"/>
  <c r="CT400" i="32" s="1"/>
  <c r="BG400" i="32"/>
  <c r="BF400" i="32"/>
  <c r="CR400" i="32" s="1"/>
  <c r="BE400" i="32"/>
  <c r="CQ400" i="32" s="1"/>
  <c r="BD400" i="32"/>
  <c r="AX400" i="32"/>
  <c r="AP400" i="32"/>
  <c r="AO400" i="32"/>
  <c r="CJ400" i="32" s="1"/>
  <c r="AM400" i="32"/>
  <c r="AL400" i="32"/>
  <c r="CG400" i="32" s="1"/>
  <c r="AK400" i="32"/>
  <c r="CF400" i="32" s="1"/>
  <c r="AJ400" i="32"/>
  <c r="AD400" i="32"/>
  <c r="V400" i="32"/>
  <c r="T400" i="32"/>
  <c r="S400" i="32"/>
  <c r="W400" i="32" s="1"/>
  <c r="R400" i="32"/>
  <c r="Q400" i="32"/>
  <c r="K400" i="32"/>
  <c r="CS399" i="32"/>
  <c r="CI399" i="32"/>
  <c r="CH399" i="32"/>
  <c r="BI399" i="32"/>
  <c r="CU399" i="32" s="1"/>
  <c r="BH399" i="32"/>
  <c r="CT399" i="32" s="1"/>
  <c r="BG399" i="32"/>
  <c r="BF399" i="32"/>
  <c r="CR399" i="32" s="1"/>
  <c r="BE399" i="32"/>
  <c r="CQ399" i="32" s="1"/>
  <c r="BD399" i="32"/>
  <c r="AX399" i="32"/>
  <c r="AP399" i="32"/>
  <c r="AO399" i="32"/>
  <c r="CJ399" i="32" s="1"/>
  <c r="AM399" i="32"/>
  <c r="AL399" i="32"/>
  <c r="CG399" i="32" s="1"/>
  <c r="AK399" i="32"/>
  <c r="CF399" i="32" s="1"/>
  <c r="AJ399" i="32"/>
  <c r="AD399" i="32"/>
  <c r="V399" i="32"/>
  <c r="T399" i="32"/>
  <c r="S399" i="32"/>
  <c r="W399" i="32" s="1"/>
  <c r="R399" i="32"/>
  <c r="Q399" i="32"/>
  <c r="K399" i="32"/>
  <c r="CS398" i="32"/>
  <c r="CI398" i="32"/>
  <c r="BI398" i="32"/>
  <c r="CU398" i="32" s="1"/>
  <c r="BH398" i="32"/>
  <c r="CT398" i="32" s="1"/>
  <c r="BG398" i="32"/>
  <c r="BF398" i="32"/>
  <c r="CR398" i="32" s="1"/>
  <c r="BE398" i="32"/>
  <c r="CQ398" i="32" s="1"/>
  <c r="BD398" i="32"/>
  <c r="AX398" i="32"/>
  <c r="AP398" i="32"/>
  <c r="AO398" i="32"/>
  <c r="CJ398" i="32" s="1"/>
  <c r="AM398" i="32"/>
  <c r="CH398" i="32" s="1"/>
  <c r="AL398" i="32"/>
  <c r="CG398" i="32" s="1"/>
  <c r="AK398" i="32"/>
  <c r="CF398" i="32" s="1"/>
  <c r="AJ398" i="32"/>
  <c r="AD398" i="32"/>
  <c r="V398" i="32"/>
  <c r="T398" i="32"/>
  <c r="S398" i="32"/>
  <c r="W398" i="32" s="1"/>
  <c r="R398" i="32"/>
  <c r="Q398" i="32"/>
  <c r="K398" i="32"/>
  <c r="CS397" i="32"/>
  <c r="CI397" i="32"/>
  <c r="BI397" i="32"/>
  <c r="CU397" i="32" s="1"/>
  <c r="BH397" i="32"/>
  <c r="CT397" i="32" s="1"/>
  <c r="BG397" i="32"/>
  <c r="BF397" i="32"/>
  <c r="CR397" i="32" s="1"/>
  <c r="BE397" i="32"/>
  <c r="CQ397" i="32" s="1"/>
  <c r="BD397" i="32"/>
  <c r="AX397" i="32"/>
  <c r="AP397" i="32"/>
  <c r="AO397" i="32"/>
  <c r="CJ397" i="32" s="1"/>
  <c r="AM397" i="32"/>
  <c r="CH397" i="32" s="1"/>
  <c r="AL397" i="32"/>
  <c r="CG397" i="32" s="1"/>
  <c r="AK397" i="32"/>
  <c r="CF397" i="32" s="1"/>
  <c r="AJ397" i="32"/>
  <c r="AD397" i="32"/>
  <c r="V397" i="32"/>
  <c r="W397" i="32" s="1"/>
  <c r="T397" i="32"/>
  <c r="S397" i="32"/>
  <c r="R397" i="32"/>
  <c r="Q397" i="32"/>
  <c r="K397" i="32"/>
  <c r="CS396" i="32"/>
  <c r="CI396" i="32"/>
  <c r="BI396" i="32"/>
  <c r="CU396" i="32" s="1"/>
  <c r="BH396" i="32"/>
  <c r="CT396" i="32" s="1"/>
  <c r="BG396" i="32"/>
  <c r="BF396" i="32"/>
  <c r="CR396" i="32" s="1"/>
  <c r="BE396" i="32"/>
  <c r="CQ396" i="32" s="1"/>
  <c r="BD396" i="32"/>
  <c r="AX396" i="32"/>
  <c r="AP396" i="32"/>
  <c r="AO396" i="32"/>
  <c r="CJ396" i="32" s="1"/>
  <c r="AM396" i="32"/>
  <c r="CH396" i="32" s="1"/>
  <c r="AL396" i="32"/>
  <c r="CG396" i="32" s="1"/>
  <c r="AK396" i="32"/>
  <c r="CF396" i="32" s="1"/>
  <c r="AJ396" i="32"/>
  <c r="AD396" i="32"/>
  <c r="V396" i="32"/>
  <c r="T396" i="32"/>
  <c r="S396" i="32"/>
  <c r="W396" i="32" s="1"/>
  <c r="R396" i="32"/>
  <c r="Q396" i="32"/>
  <c r="K396" i="32"/>
  <c r="CS395" i="32"/>
  <c r="CI395" i="32"/>
  <c r="BI395" i="32"/>
  <c r="CU395" i="32" s="1"/>
  <c r="BH395" i="32"/>
  <c r="CT395" i="32" s="1"/>
  <c r="BG395" i="32"/>
  <c r="BF395" i="32"/>
  <c r="CR395" i="32" s="1"/>
  <c r="BE395" i="32"/>
  <c r="CQ395" i="32" s="1"/>
  <c r="BD395" i="32"/>
  <c r="AX395" i="32"/>
  <c r="AP395" i="32"/>
  <c r="AO395" i="32"/>
  <c r="CJ395" i="32" s="1"/>
  <c r="AM395" i="32"/>
  <c r="CH395" i="32" s="1"/>
  <c r="AL395" i="32"/>
  <c r="CG395" i="32" s="1"/>
  <c r="AK395" i="32"/>
  <c r="CF395" i="32" s="1"/>
  <c r="AJ395" i="32"/>
  <c r="AD395" i="32"/>
  <c r="V395" i="32"/>
  <c r="T395" i="32"/>
  <c r="S395" i="32"/>
  <c r="W395" i="32" s="1"/>
  <c r="R395" i="32"/>
  <c r="Q395" i="32"/>
  <c r="K395" i="32"/>
  <c r="CI394" i="32"/>
  <c r="BI394" i="32"/>
  <c r="CU394" i="32" s="1"/>
  <c r="BH394" i="32"/>
  <c r="CT394" i="32" s="1"/>
  <c r="BG394" i="32"/>
  <c r="CS394" i="32" s="1"/>
  <c r="BF394" i="32"/>
  <c r="CR394" i="32" s="1"/>
  <c r="BE394" i="32"/>
  <c r="CQ394" i="32" s="1"/>
  <c r="BD394" i="32"/>
  <c r="AX394" i="32"/>
  <c r="AO394" i="32"/>
  <c r="CJ394" i="32" s="1"/>
  <c r="AM394" i="32"/>
  <c r="CH394" i="32" s="1"/>
  <c r="AL394" i="32"/>
  <c r="CG394" i="32" s="1"/>
  <c r="AK394" i="32"/>
  <c r="CF394" i="32" s="1"/>
  <c r="AJ394" i="32"/>
  <c r="AD394" i="32"/>
  <c r="V394" i="32"/>
  <c r="T394" i="32"/>
  <c r="W394" i="32" s="1"/>
  <c r="R394" i="32"/>
  <c r="Q394" i="32"/>
  <c r="K394" i="32"/>
  <c r="CI393" i="32"/>
  <c r="BI393" i="32"/>
  <c r="CU393" i="32" s="1"/>
  <c r="BH393" i="32"/>
  <c r="CT393" i="32" s="1"/>
  <c r="BG393" i="32"/>
  <c r="CS393" i="32" s="1"/>
  <c r="BF393" i="32"/>
  <c r="BJ393" i="32" s="1"/>
  <c r="BE393" i="32"/>
  <c r="CQ393" i="32" s="1"/>
  <c r="BD393" i="32"/>
  <c r="AX393" i="32"/>
  <c r="AP393" i="32"/>
  <c r="AO393" i="32"/>
  <c r="CJ393" i="32" s="1"/>
  <c r="AM393" i="32"/>
  <c r="CH393" i="32" s="1"/>
  <c r="AL393" i="32"/>
  <c r="CG393" i="32" s="1"/>
  <c r="AK393" i="32"/>
  <c r="CF393" i="32" s="1"/>
  <c r="AJ393" i="32"/>
  <c r="AD393" i="32"/>
  <c r="V393" i="32"/>
  <c r="T393" i="32"/>
  <c r="S393" i="32"/>
  <c r="W393" i="32" s="1"/>
  <c r="R393" i="32"/>
  <c r="Q393" i="32"/>
  <c r="K393" i="32"/>
  <c r="CI392" i="32"/>
  <c r="BI392" i="32"/>
  <c r="CU392" i="32" s="1"/>
  <c r="BH392" i="32"/>
  <c r="CT392" i="32" s="1"/>
  <c r="BG392" i="32"/>
  <c r="CS392" i="32" s="1"/>
  <c r="BF392" i="32"/>
  <c r="BJ392" i="32" s="1"/>
  <c r="BE392" i="32"/>
  <c r="CQ392" i="32" s="1"/>
  <c r="BD392" i="32"/>
  <c r="AX392" i="32"/>
  <c r="AO392" i="32"/>
  <c r="CJ392" i="32" s="1"/>
  <c r="AM392" i="32"/>
  <c r="CH392" i="32" s="1"/>
  <c r="AL392" i="32"/>
  <c r="CG392" i="32" s="1"/>
  <c r="AK392" i="32"/>
  <c r="CF392" i="32" s="1"/>
  <c r="AJ392" i="32"/>
  <c r="AD392" i="32"/>
  <c r="W392" i="32"/>
  <c r="Q392" i="32"/>
  <c r="K392" i="32"/>
  <c r="CI391" i="32"/>
  <c r="BI391" i="32"/>
  <c r="CU391" i="32" s="1"/>
  <c r="BH391" i="32"/>
  <c r="CT391" i="32" s="1"/>
  <c r="BG391" i="32"/>
  <c r="CS391" i="32" s="1"/>
  <c r="BF391" i="32"/>
  <c r="BJ391" i="32" s="1"/>
  <c r="BE391" i="32"/>
  <c r="CQ391" i="32" s="1"/>
  <c r="BD391" i="32"/>
  <c r="AX391" i="32"/>
  <c r="AO391" i="32"/>
  <c r="CJ391" i="32" s="1"/>
  <c r="AM391" i="32"/>
  <c r="CH391" i="32" s="1"/>
  <c r="AL391" i="32"/>
  <c r="CG391" i="32" s="1"/>
  <c r="AK391" i="32"/>
  <c r="CF391" i="32" s="1"/>
  <c r="AJ391" i="32"/>
  <c r="AD391" i="32"/>
  <c r="V391" i="32"/>
  <c r="T391" i="32"/>
  <c r="S391" i="32"/>
  <c r="W391" i="32" s="1"/>
  <c r="R391" i="32"/>
  <c r="Q391" i="32"/>
  <c r="K391" i="32"/>
  <c r="CI390" i="32"/>
  <c r="BI390" i="32"/>
  <c r="CU390" i="32" s="1"/>
  <c r="BH390" i="32"/>
  <c r="CT390" i="32" s="1"/>
  <c r="BG390" i="32"/>
  <c r="CS390" i="32" s="1"/>
  <c r="BF390" i="32"/>
  <c r="BJ390" i="32" s="1"/>
  <c r="BE390" i="32"/>
  <c r="CQ390" i="32" s="1"/>
  <c r="BD390" i="32"/>
  <c r="AX390" i="32"/>
  <c r="AO390" i="32"/>
  <c r="CJ390" i="32" s="1"/>
  <c r="AM390" i="32"/>
  <c r="CH390" i="32" s="1"/>
  <c r="AL390" i="32"/>
  <c r="CG390" i="32" s="1"/>
  <c r="AK390" i="32"/>
  <c r="CF390" i="32" s="1"/>
  <c r="AJ390" i="32"/>
  <c r="AD390" i="32"/>
  <c r="V390" i="32"/>
  <c r="T390" i="32"/>
  <c r="S390" i="32"/>
  <c r="W390" i="32" s="1"/>
  <c r="R390" i="32"/>
  <c r="Q390" i="32"/>
  <c r="K390" i="32"/>
  <c r="BI389" i="32"/>
  <c r="CU389" i="32" s="1"/>
  <c r="BG389" i="32"/>
  <c r="CS389" i="32" s="1"/>
  <c r="BF389" i="32"/>
  <c r="BE389" i="32"/>
  <c r="CQ389" i="32" s="1"/>
  <c r="BC389" i="32"/>
  <c r="BB389" i="32"/>
  <c r="BA389" i="32"/>
  <c r="AZ389" i="32"/>
  <c r="BD389" i="32" s="1"/>
  <c r="AY389" i="32"/>
  <c r="AX389" i="32"/>
  <c r="AO389" i="32"/>
  <c r="CJ389" i="32" s="1"/>
  <c r="AM389" i="32"/>
  <c r="CH389" i="32" s="1"/>
  <c r="AL389" i="32"/>
  <c r="CG389" i="32" s="1"/>
  <c r="AK389" i="32"/>
  <c r="CF389" i="32" s="1"/>
  <c r="AI389" i="32"/>
  <c r="AH389" i="32"/>
  <c r="AG389" i="32"/>
  <c r="AF389" i="32"/>
  <c r="AE389" i="32"/>
  <c r="AD389" i="32"/>
  <c r="V389" i="32"/>
  <c r="T389" i="32"/>
  <c r="S389" i="32"/>
  <c r="R389" i="32"/>
  <c r="P389" i="32"/>
  <c r="O389" i="32"/>
  <c r="N389" i="32"/>
  <c r="M389" i="32"/>
  <c r="Q389" i="32" s="1"/>
  <c r="L389" i="32"/>
  <c r="K389" i="32"/>
  <c r="CS388" i="32"/>
  <c r="CR388" i="32"/>
  <c r="CI388" i="32"/>
  <c r="CH388" i="32"/>
  <c r="CG388" i="32"/>
  <c r="BI388" i="32"/>
  <c r="CU388" i="32" s="1"/>
  <c r="BH388" i="32"/>
  <c r="CT388" i="32" s="1"/>
  <c r="BG388" i="32"/>
  <c r="BF388" i="32"/>
  <c r="BJ388" i="32" s="1"/>
  <c r="BE388" i="32"/>
  <c r="CQ388" i="32" s="1"/>
  <c r="BD388" i="32"/>
  <c r="AX388" i="32"/>
  <c r="AO388" i="32"/>
  <c r="AP388" i="32" s="1"/>
  <c r="AM388" i="32"/>
  <c r="AL388" i="32"/>
  <c r="AK388" i="32"/>
  <c r="CF388" i="32" s="1"/>
  <c r="AJ388" i="32"/>
  <c r="AD388" i="32"/>
  <c r="V388" i="32"/>
  <c r="T388" i="32"/>
  <c r="S388" i="32"/>
  <c r="W388" i="32" s="1"/>
  <c r="R388" i="32"/>
  <c r="Q388" i="32"/>
  <c r="K388" i="32"/>
  <c r="CU387" i="32"/>
  <c r="CT387" i="32"/>
  <c r="CS387" i="32"/>
  <c r="CR387" i="32"/>
  <c r="CQ387" i="32"/>
  <c r="CJ387" i="32"/>
  <c r="CI387" i="32"/>
  <c r="CH387" i="32"/>
  <c r="CG387" i="32"/>
  <c r="CF387" i="32"/>
  <c r="BJ387" i="32"/>
  <c r="BD387" i="32"/>
  <c r="AX387" i="32"/>
  <c r="AP387" i="32"/>
  <c r="AJ387" i="32"/>
  <c r="AD387" i="32"/>
  <c r="W387" i="32"/>
  <c r="Q387" i="32"/>
  <c r="K387" i="32"/>
  <c r="CU386" i="32"/>
  <c r="CT386" i="32"/>
  <c r="CS386" i="32"/>
  <c r="CR386" i="32"/>
  <c r="CQ386" i="32"/>
  <c r="CJ386" i="32"/>
  <c r="CI386" i="32"/>
  <c r="CH386" i="32"/>
  <c r="CG386" i="32"/>
  <c r="CF386" i="32"/>
  <c r="BJ386" i="32"/>
  <c r="BD386" i="32"/>
  <c r="AX386" i="32"/>
  <c r="AP386" i="32"/>
  <c r="AJ386" i="32"/>
  <c r="AD386" i="32"/>
  <c r="W386" i="32"/>
  <c r="Q386" i="32"/>
  <c r="K386" i="32"/>
  <c r="CU385" i="32"/>
  <c r="CT385" i="32"/>
  <c r="CS385" i="32"/>
  <c r="CR385" i="32"/>
  <c r="CQ385" i="32"/>
  <c r="CJ385" i="32"/>
  <c r="CI385" i="32"/>
  <c r="CH385" i="32"/>
  <c r="CG385" i="32"/>
  <c r="CF385" i="32"/>
  <c r="BJ385" i="32"/>
  <c r="BD385" i="32"/>
  <c r="AX385" i="32"/>
  <c r="AP385" i="32"/>
  <c r="AJ385" i="32"/>
  <c r="AD385" i="32"/>
  <c r="W385" i="32"/>
  <c r="Q385" i="32"/>
  <c r="K385" i="32"/>
  <c r="CU384" i="32"/>
  <c r="CT384" i="32"/>
  <c r="CS384" i="32"/>
  <c r="CR384" i="32"/>
  <c r="CQ384" i="32"/>
  <c r="CJ384" i="32"/>
  <c r="CI384" i="32"/>
  <c r="CH384" i="32"/>
  <c r="CG384" i="32"/>
  <c r="CF384" i="32"/>
  <c r="BJ384" i="32"/>
  <c r="BD384" i="32"/>
  <c r="AX384" i="32"/>
  <c r="AP384" i="32"/>
  <c r="AJ384" i="32"/>
  <c r="AD384" i="32"/>
  <c r="W384" i="32"/>
  <c r="Q384" i="32"/>
  <c r="K384" i="32"/>
  <c r="CU383" i="32"/>
  <c r="CT383" i="32"/>
  <c r="CS383" i="32"/>
  <c r="CR383" i="32"/>
  <c r="CQ383" i="32"/>
  <c r="CJ383" i="32"/>
  <c r="CI383" i="32"/>
  <c r="CH383" i="32"/>
  <c r="CG383" i="32"/>
  <c r="CF383" i="32"/>
  <c r="BJ383" i="32"/>
  <c r="BD383" i="32"/>
  <c r="AX383" i="32"/>
  <c r="AP383" i="32"/>
  <c r="AJ383" i="32"/>
  <c r="AD383" i="32"/>
  <c r="W383" i="32"/>
  <c r="Q383" i="32"/>
  <c r="K383" i="32"/>
  <c r="CU382" i="32"/>
  <c r="CT382" i="32"/>
  <c r="CS382" i="32"/>
  <c r="CR382" i="32"/>
  <c r="CQ382" i="32"/>
  <c r="CJ382" i="32"/>
  <c r="CI382" i="32"/>
  <c r="CH382" i="32"/>
  <c r="CG382" i="32"/>
  <c r="CF382" i="32"/>
  <c r="BJ382" i="32"/>
  <c r="BD382" i="32"/>
  <c r="AX382" i="32"/>
  <c r="AP382" i="32"/>
  <c r="AJ382" i="32"/>
  <c r="AD382" i="32"/>
  <c r="W382" i="32"/>
  <c r="Q382" i="32"/>
  <c r="K382" i="32"/>
  <c r="CU381" i="32"/>
  <c r="CT381" i="32"/>
  <c r="CS381" i="32"/>
  <c r="CR381" i="32"/>
  <c r="CQ381" i="32"/>
  <c r="CJ381" i="32"/>
  <c r="CI381" i="32"/>
  <c r="CH381" i="32"/>
  <c r="CG381" i="32"/>
  <c r="CF381" i="32"/>
  <c r="BJ381" i="32"/>
  <c r="BD381" i="32"/>
  <c r="AX381" i="32"/>
  <c r="AP381" i="32"/>
  <c r="AJ381" i="32"/>
  <c r="AD381" i="32"/>
  <c r="W381" i="32"/>
  <c r="Q381" i="32"/>
  <c r="K381" i="32"/>
  <c r="CU380" i="32"/>
  <c r="CT380" i="32"/>
  <c r="CS380" i="32"/>
  <c r="CR380" i="32"/>
  <c r="CQ380" i="32"/>
  <c r="CJ380" i="32"/>
  <c r="CI380" i="32"/>
  <c r="CH380" i="32"/>
  <c r="CG380" i="32"/>
  <c r="CF380" i="32"/>
  <c r="BJ380" i="32"/>
  <c r="BD380" i="32"/>
  <c r="AX380" i="32"/>
  <c r="AP380" i="32"/>
  <c r="AJ380" i="32"/>
  <c r="AD380" i="32"/>
  <c r="W380" i="32"/>
  <c r="Q380" i="32"/>
  <c r="K380" i="32"/>
  <c r="CU379" i="32"/>
  <c r="CT379" i="32"/>
  <c r="CS379" i="32"/>
  <c r="CR379" i="32"/>
  <c r="CQ379" i="32"/>
  <c r="CJ379" i="32"/>
  <c r="CI379" i="32"/>
  <c r="CH379" i="32"/>
  <c r="CG379" i="32"/>
  <c r="CF379" i="32"/>
  <c r="BJ379" i="32"/>
  <c r="BD379" i="32"/>
  <c r="AX379" i="32"/>
  <c r="AP379" i="32"/>
  <c r="AJ379" i="32"/>
  <c r="AD379" i="32"/>
  <c r="W379" i="32"/>
  <c r="Q379" i="32"/>
  <c r="K379" i="32"/>
  <c r="CU378" i="32"/>
  <c r="CT378" i="32"/>
  <c r="CS378" i="32"/>
  <c r="CR378" i="32"/>
  <c r="CQ378" i="32"/>
  <c r="CJ378" i="32"/>
  <c r="CI378" i="32"/>
  <c r="CH378" i="32"/>
  <c r="CG378" i="32"/>
  <c r="CF378" i="32"/>
  <c r="BJ378" i="32"/>
  <c r="BD378" i="32"/>
  <c r="AX378" i="32"/>
  <c r="AP378" i="32"/>
  <c r="AJ378" i="32"/>
  <c r="AD378" i="32"/>
  <c r="W378" i="32"/>
  <c r="Q378" i="32"/>
  <c r="K378" i="32"/>
  <c r="CU377" i="32"/>
  <c r="CT377" i="32"/>
  <c r="CS377" i="32"/>
  <c r="CR377" i="32"/>
  <c r="CQ377" i="32"/>
  <c r="CJ377" i="32"/>
  <c r="CI377" i="32"/>
  <c r="CH377" i="32"/>
  <c r="CG377" i="32"/>
  <c r="CF377" i="32"/>
  <c r="BJ377" i="32"/>
  <c r="BD377" i="32"/>
  <c r="AX377" i="32"/>
  <c r="AP377" i="32"/>
  <c r="AJ377" i="32"/>
  <c r="AD377" i="32"/>
  <c r="W377" i="32"/>
  <c r="Q377" i="32"/>
  <c r="K377" i="32"/>
  <c r="CU376" i="32"/>
  <c r="CT376" i="32"/>
  <c r="CS376" i="32"/>
  <c r="CR376" i="32"/>
  <c r="CQ376" i="32"/>
  <c r="CJ376" i="32"/>
  <c r="CI376" i="32"/>
  <c r="CH376" i="32"/>
  <c r="CG376" i="32"/>
  <c r="CF376" i="32"/>
  <c r="BJ376" i="32"/>
  <c r="BD376" i="32"/>
  <c r="AX376" i="32"/>
  <c r="AP376" i="32"/>
  <c r="AJ376" i="32"/>
  <c r="AD376" i="32"/>
  <c r="W376" i="32"/>
  <c r="Q376" i="32"/>
  <c r="K376" i="32"/>
  <c r="CU375" i="32"/>
  <c r="CT375" i="32"/>
  <c r="CS375" i="32"/>
  <c r="CR375" i="32"/>
  <c r="CQ375" i="32"/>
  <c r="CJ375" i="32"/>
  <c r="CI375" i="32"/>
  <c r="CH375" i="32"/>
  <c r="CG375" i="32"/>
  <c r="CF375" i="32"/>
  <c r="BJ375" i="32"/>
  <c r="BD375" i="32"/>
  <c r="AX375" i="32"/>
  <c r="AP375" i="32"/>
  <c r="AJ375" i="32"/>
  <c r="AD375" i="32"/>
  <c r="W375" i="32"/>
  <c r="Q375" i="32"/>
  <c r="K375" i="32"/>
  <c r="CU374" i="32"/>
  <c r="CT374" i="32"/>
  <c r="CS374" i="32"/>
  <c r="CR374" i="32"/>
  <c r="CQ374" i="32"/>
  <c r="CJ374" i="32"/>
  <c r="CI374" i="32"/>
  <c r="CH374" i="32"/>
  <c r="CG374" i="32"/>
  <c r="CF374" i="32"/>
  <c r="BJ374" i="32"/>
  <c r="BD374" i="32"/>
  <c r="AX374" i="32"/>
  <c r="AP374" i="32"/>
  <c r="AJ374" i="32"/>
  <c r="AD374" i="32"/>
  <c r="W374" i="32"/>
  <c r="Q374" i="32"/>
  <c r="K374" i="32"/>
  <c r="CU373" i="32"/>
  <c r="CT373" i="32"/>
  <c r="CS373" i="32"/>
  <c r="CR373" i="32"/>
  <c r="CQ373" i="32"/>
  <c r="CJ373" i="32"/>
  <c r="CI373" i="32"/>
  <c r="BJ373" i="32"/>
  <c r="BD373" i="32"/>
  <c r="AX373" i="32"/>
  <c r="AP373" i="32"/>
  <c r="AO373" i="32"/>
  <c r="AM373" i="32"/>
  <c r="CH373" i="32" s="1"/>
  <c r="AL373" i="32"/>
  <c r="CG373" i="32" s="1"/>
  <c r="AK373" i="32"/>
  <c r="CF373" i="32" s="1"/>
  <c r="AJ373" i="32"/>
  <c r="AD373" i="32"/>
  <c r="V373" i="32"/>
  <c r="W373" i="32" s="1"/>
  <c r="T373" i="32"/>
  <c r="S373" i="32"/>
  <c r="R373" i="32"/>
  <c r="Q373" i="32"/>
  <c r="K373" i="32"/>
  <c r="CT372" i="32"/>
  <c r="CS372" i="32"/>
  <c r="CJ372" i="32"/>
  <c r="CI372" i="32"/>
  <c r="BI372" i="32"/>
  <c r="CU372" i="32" s="1"/>
  <c r="BH372" i="32"/>
  <c r="BG372" i="32"/>
  <c r="BF372" i="32"/>
  <c r="CR372" i="32" s="1"/>
  <c r="BE372" i="32"/>
  <c r="CQ372" i="32" s="1"/>
  <c r="BD372" i="32"/>
  <c r="AX372" i="32"/>
  <c r="AP372" i="32"/>
  <c r="AO372" i="32"/>
  <c r="AM372" i="32"/>
  <c r="CH372" i="32" s="1"/>
  <c r="AL372" i="32"/>
  <c r="CG372" i="32" s="1"/>
  <c r="AK372" i="32"/>
  <c r="CF372" i="32" s="1"/>
  <c r="AJ372" i="32"/>
  <c r="AD372" i="32"/>
  <c r="V372" i="32"/>
  <c r="T372" i="32"/>
  <c r="S372" i="32"/>
  <c r="R372" i="32"/>
  <c r="Q372" i="32"/>
  <c r="K372" i="32"/>
  <c r="CT371" i="32"/>
  <c r="CS371" i="32"/>
  <c r="CJ371" i="32"/>
  <c r="CF371" i="32"/>
  <c r="BI371" i="32"/>
  <c r="CU371" i="32" s="1"/>
  <c r="BH371" i="32"/>
  <c r="BG371" i="32"/>
  <c r="BG368" i="32" s="1"/>
  <c r="CS368" i="32" s="1"/>
  <c r="BF371" i="32"/>
  <c r="BE371" i="32"/>
  <c r="CQ371" i="32" s="1"/>
  <c r="BD371" i="32"/>
  <c r="AX371" i="32"/>
  <c r="AO371" i="32"/>
  <c r="AM371" i="32"/>
  <c r="CH371" i="32" s="1"/>
  <c r="AL371" i="32"/>
  <c r="AK371" i="32"/>
  <c r="AH371" i="32"/>
  <c r="AN371" i="32" s="1"/>
  <c r="AN368" i="32" s="1"/>
  <c r="CI368" i="32" s="1"/>
  <c r="AD371" i="32"/>
  <c r="V371" i="32"/>
  <c r="T371" i="32"/>
  <c r="S371" i="32"/>
  <c r="W371" i="32" s="1"/>
  <c r="R371" i="32"/>
  <c r="Q371" i="32"/>
  <c r="K371" i="32"/>
  <c r="CU370" i="32"/>
  <c r="CR370" i="32"/>
  <c r="CQ370" i="32"/>
  <c r="CI370" i="32"/>
  <c r="CG370" i="32"/>
  <c r="BI370" i="32"/>
  <c r="BH370" i="32"/>
  <c r="CT370" i="32" s="1"/>
  <c r="BG370" i="32"/>
  <c r="CS370" i="32" s="1"/>
  <c r="BF370" i="32"/>
  <c r="BJ370" i="32" s="1"/>
  <c r="BE370" i="32"/>
  <c r="BD370" i="32"/>
  <c r="AX370" i="32"/>
  <c r="AO370" i="32"/>
  <c r="CJ370" i="32" s="1"/>
  <c r="AM370" i="32"/>
  <c r="AL370" i="32"/>
  <c r="AK370" i="32"/>
  <c r="CF370" i="32" s="1"/>
  <c r="AJ370" i="32"/>
  <c r="AD370" i="32"/>
  <c r="V370" i="32"/>
  <c r="T370" i="32"/>
  <c r="S370" i="32"/>
  <c r="W370" i="32" s="1"/>
  <c r="R370" i="32"/>
  <c r="Q370" i="32"/>
  <c r="K370" i="32"/>
  <c r="CU369" i="32"/>
  <c r="CR369" i="32"/>
  <c r="CQ369" i="32"/>
  <c r="CI369" i="32"/>
  <c r="CG369" i="32"/>
  <c r="BI369" i="32"/>
  <c r="BH369" i="32"/>
  <c r="CT369" i="32" s="1"/>
  <c r="BG369" i="32"/>
  <c r="CS369" i="32" s="1"/>
  <c r="BF369" i="32"/>
  <c r="BJ369" i="32" s="1"/>
  <c r="BE369" i="32"/>
  <c r="BD369" i="32"/>
  <c r="AX369" i="32"/>
  <c r="AO369" i="32"/>
  <c r="CJ369" i="32" s="1"/>
  <c r="AM369" i="32"/>
  <c r="AL369" i="32"/>
  <c r="AK369" i="32"/>
  <c r="CF369" i="32" s="1"/>
  <c r="AJ369" i="32"/>
  <c r="AD369" i="32"/>
  <c r="V369" i="32"/>
  <c r="T369" i="32"/>
  <c r="T368" i="32" s="1"/>
  <c r="S369" i="32"/>
  <c r="R369" i="32"/>
  <c r="Q369" i="32"/>
  <c r="K369" i="32"/>
  <c r="CU368" i="32"/>
  <c r="CQ368" i="32"/>
  <c r="BI368" i="32"/>
  <c r="BH368" i="32"/>
  <c r="CT368" i="32" s="1"/>
  <c r="BE368" i="32"/>
  <c r="BC368" i="32"/>
  <c r="BB368" i="32"/>
  <c r="BA368" i="32"/>
  <c r="AZ368" i="32"/>
  <c r="BD368" i="32" s="1"/>
  <c r="AY368" i="32"/>
  <c r="AX368" i="32"/>
  <c r="AO368" i="32"/>
  <c r="CJ368" i="32" s="1"/>
  <c r="AI368" i="32"/>
  <c r="AH368" i="32"/>
  <c r="AG368" i="32"/>
  <c r="AF368" i="32"/>
  <c r="AE368" i="32"/>
  <c r="AD368" i="32"/>
  <c r="R368" i="32"/>
  <c r="P368" i="32"/>
  <c r="N368" i="32"/>
  <c r="M368" i="32"/>
  <c r="Q368" i="32" s="1"/>
  <c r="L368" i="32"/>
  <c r="K368" i="32"/>
  <c r="CU367" i="32"/>
  <c r="CT367" i="32"/>
  <c r="CQ367" i="32"/>
  <c r="CJ367" i="32"/>
  <c r="CI367" i="32"/>
  <c r="CF367" i="32"/>
  <c r="BI367" i="32"/>
  <c r="BH367" i="32"/>
  <c r="BG367" i="32"/>
  <c r="CS367" i="32" s="1"/>
  <c r="BF367" i="32"/>
  <c r="BE367" i="32"/>
  <c r="BD367" i="32"/>
  <c r="AX367" i="32"/>
  <c r="AO367" i="32"/>
  <c r="AM367" i="32"/>
  <c r="CH367" i="32" s="1"/>
  <c r="AL367" i="32"/>
  <c r="AK367" i="32"/>
  <c r="AJ367" i="32"/>
  <c r="AD367" i="32"/>
  <c r="W367" i="32"/>
  <c r="V367" i="32"/>
  <c r="T367" i="32"/>
  <c r="S367" i="32"/>
  <c r="R367" i="32"/>
  <c r="Q367" i="32"/>
  <c r="K367" i="32"/>
  <c r="CU366" i="32"/>
  <c r="CT366" i="32"/>
  <c r="CS366" i="32"/>
  <c r="CR366" i="32"/>
  <c r="CQ366" i="32"/>
  <c r="CJ366" i="32"/>
  <c r="CI366" i="32"/>
  <c r="CH366" i="32"/>
  <c r="CG366" i="32"/>
  <c r="CF366" i="32"/>
  <c r="BJ366" i="32"/>
  <c r="BD366" i="32"/>
  <c r="AX366" i="32"/>
  <c r="AP366" i="32"/>
  <c r="AJ366" i="32"/>
  <c r="AD366" i="32"/>
  <c r="W366" i="32"/>
  <c r="Q366" i="32"/>
  <c r="K366" i="32"/>
  <c r="CU365" i="32"/>
  <c r="CT365" i="32"/>
  <c r="CS365" i="32"/>
  <c r="CR365" i="32"/>
  <c r="CQ365" i="32"/>
  <c r="CJ365" i="32"/>
  <c r="CI365" i="32"/>
  <c r="CH365" i="32"/>
  <c r="CG365" i="32"/>
  <c r="CF365" i="32"/>
  <c r="BJ365" i="32"/>
  <c r="BD365" i="32"/>
  <c r="AX365" i="32"/>
  <c r="AP365" i="32"/>
  <c r="AJ365" i="32"/>
  <c r="AD365" i="32"/>
  <c r="W365" i="32"/>
  <c r="Q365" i="32"/>
  <c r="K365" i="32"/>
  <c r="CU364" i="32"/>
  <c r="CT364" i="32"/>
  <c r="CS364" i="32"/>
  <c r="CR364" i="32"/>
  <c r="CQ364" i="32"/>
  <c r="CJ364" i="32"/>
  <c r="CI364" i="32"/>
  <c r="CH364" i="32"/>
  <c r="CG364" i="32"/>
  <c r="CF364" i="32"/>
  <c r="BJ364" i="32"/>
  <c r="BD364" i="32"/>
  <c r="AX364" i="32"/>
  <c r="AP364" i="32"/>
  <c r="AJ364" i="32"/>
  <c r="AD364" i="32"/>
  <c r="W364" i="32"/>
  <c r="Q364" i="32"/>
  <c r="K364" i="32"/>
  <c r="CU363" i="32"/>
  <c r="CT363" i="32"/>
  <c r="CS363" i="32"/>
  <c r="CR363" i="32"/>
  <c r="CQ363" i="32"/>
  <c r="CJ363" i="32"/>
  <c r="CI363" i="32"/>
  <c r="CH363" i="32"/>
  <c r="CG363" i="32"/>
  <c r="CF363" i="32"/>
  <c r="BJ363" i="32"/>
  <c r="BD363" i="32"/>
  <c r="AX363" i="32"/>
  <c r="AP363" i="32"/>
  <c r="AJ363" i="32"/>
  <c r="AD363" i="32"/>
  <c r="W363" i="32"/>
  <c r="Q363" i="32"/>
  <c r="K363" i="32"/>
  <c r="CU362" i="32"/>
  <c r="CT362" i="32"/>
  <c r="CS362" i="32"/>
  <c r="CR362" i="32"/>
  <c r="CQ362" i="32"/>
  <c r="CJ362" i="32"/>
  <c r="CI362" i="32"/>
  <c r="CH362" i="32"/>
  <c r="CG362" i="32"/>
  <c r="CF362" i="32"/>
  <c r="BJ362" i="32"/>
  <c r="BD362" i="32"/>
  <c r="AX362" i="32"/>
  <c r="AP362" i="32"/>
  <c r="AJ362" i="32"/>
  <c r="AD362" i="32"/>
  <c r="W362" i="32"/>
  <c r="Q362" i="32"/>
  <c r="K362" i="32"/>
  <c r="CU361" i="32"/>
  <c r="CT361" i="32"/>
  <c r="CS361" i="32"/>
  <c r="CR361" i="32"/>
  <c r="CQ361" i="32"/>
  <c r="CJ361" i="32"/>
  <c r="CI361" i="32"/>
  <c r="CH361" i="32"/>
  <c r="CG361" i="32"/>
  <c r="CF361" i="32"/>
  <c r="BJ361" i="32"/>
  <c r="BD361" i="32"/>
  <c r="AX361" i="32"/>
  <c r="AP361" i="32"/>
  <c r="AJ361" i="32"/>
  <c r="AD361" i="32"/>
  <c r="W361" i="32"/>
  <c r="Q361" i="32"/>
  <c r="K361" i="32"/>
  <c r="CU360" i="32"/>
  <c r="CT360" i="32"/>
  <c r="CS360" i="32"/>
  <c r="CR360" i="32"/>
  <c r="CQ360" i="32"/>
  <c r="CJ360" i="32"/>
  <c r="CI360" i="32"/>
  <c r="CH360" i="32"/>
  <c r="CG360" i="32"/>
  <c r="CF360" i="32"/>
  <c r="BJ360" i="32"/>
  <c r="BD360" i="32"/>
  <c r="AX360" i="32"/>
  <c r="AP360" i="32"/>
  <c r="AJ360" i="32"/>
  <c r="AD360" i="32"/>
  <c r="W360" i="32"/>
  <c r="Q360" i="32"/>
  <c r="K360" i="32"/>
  <c r="CU359" i="32"/>
  <c r="CT359" i="32"/>
  <c r="CS359" i="32"/>
  <c r="CR359" i="32"/>
  <c r="CQ359" i="32"/>
  <c r="CJ359" i="32"/>
  <c r="CI359" i="32"/>
  <c r="CH359" i="32"/>
  <c r="CG359" i="32"/>
  <c r="CF359" i="32"/>
  <c r="BJ359" i="32"/>
  <c r="BD359" i="32"/>
  <c r="AX359" i="32"/>
  <c r="AP359" i="32"/>
  <c r="AJ359" i="32"/>
  <c r="AD359" i="32"/>
  <c r="W359" i="32"/>
  <c r="Q359" i="32"/>
  <c r="K359" i="32"/>
  <c r="CU358" i="32"/>
  <c r="CT358" i="32"/>
  <c r="CS358" i="32"/>
  <c r="CR358" i="32"/>
  <c r="CQ358" i="32"/>
  <c r="CJ358" i="32"/>
  <c r="CI358" i="32"/>
  <c r="CH358" i="32"/>
  <c r="CG358" i="32"/>
  <c r="CF358" i="32"/>
  <c r="BJ358" i="32"/>
  <c r="BD358" i="32"/>
  <c r="AX358" i="32"/>
  <c r="AP358" i="32"/>
  <c r="AJ358" i="32"/>
  <c r="AD358" i="32"/>
  <c r="W358" i="32"/>
  <c r="Q358" i="32"/>
  <c r="K358" i="32"/>
  <c r="CU357" i="32"/>
  <c r="CT357" i="32"/>
  <c r="CS357" i="32"/>
  <c r="CR357" i="32"/>
  <c r="CQ357" i="32"/>
  <c r="CJ357" i="32"/>
  <c r="CI357" i="32"/>
  <c r="CH357" i="32"/>
  <c r="CG357" i="32"/>
  <c r="CF357" i="32"/>
  <c r="BJ357" i="32"/>
  <c r="BD357" i="32"/>
  <c r="AX357" i="32"/>
  <c r="AP357" i="32"/>
  <c r="AJ357" i="32"/>
  <c r="AD357" i="32"/>
  <c r="W357" i="32"/>
  <c r="Q357" i="32"/>
  <c r="K357" i="32"/>
  <c r="CU356" i="32"/>
  <c r="CT356" i="32"/>
  <c r="CS356" i="32"/>
  <c r="CR356" i="32"/>
  <c r="CQ356" i="32"/>
  <c r="CJ356" i="32"/>
  <c r="CI356" i="32"/>
  <c r="CH356" i="32"/>
  <c r="CG356" i="32"/>
  <c r="CF356" i="32"/>
  <c r="BJ356" i="32"/>
  <c r="BD356" i="32"/>
  <c r="AX356" i="32"/>
  <c r="AP356" i="32"/>
  <c r="AJ356" i="32"/>
  <c r="AD356" i="32"/>
  <c r="W356" i="32"/>
  <c r="Q356" i="32"/>
  <c r="K356" i="32"/>
  <c r="CU355" i="32"/>
  <c r="CT355" i="32"/>
  <c r="CS355" i="32"/>
  <c r="CR355" i="32"/>
  <c r="CQ355" i="32"/>
  <c r="CJ355" i="32"/>
  <c r="CI355" i="32"/>
  <c r="CH355" i="32"/>
  <c r="CG355" i="32"/>
  <c r="CF355" i="32"/>
  <c r="BJ355" i="32"/>
  <c r="BD355" i="32"/>
  <c r="AX355" i="32"/>
  <c r="AP355" i="32"/>
  <c r="AJ355" i="32"/>
  <c r="AD355" i="32"/>
  <c r="W355" i="32"/>
  <c r="Q355" i="32"/>
  <c r="K355" i="32"/>
  <c r="CU354" i="32"/>
  <c r="CT354" i="32"/>
  <c r="CS354" i="32"/>
  <c r="CR354" i="32"/>
  <c r="CQ354" i="32"/>
  <c r="CJ354" i="32"/>
  <c r="CF354" i="32"/>
  <c r="BJ354" i="32"/>
  <c r="BD354" i="32"/>
  <c r="AX354" i="32"/>
  <c r="AO354" i="32"/>
  <c r="AM354" i="32"/>
  <c r="CH354" i="32" s="1"/>
  <c r="AL354" i="32"/>
  <c r="CG354" i="32" s="1"/>
  <c r="AH354" i="32"/>
  <c r="AJ354" i="32" s="1"/>
  <c r="AD354" i="32"/>
  <c r="W354" i="32"/>
  <c r="Q354" i="32"/>
  <c r="K354" i="32"/>
  <c r="CU353" i="32"/>
  <c r="CT353" i="32"/>
  <c r="CQ353" i="32"/>
  <c r="CJ353" i="32"/>
  <c r="CI353" i="32"/>
  <c r="CF353" i="32"/>
  <c r="BI353" i="32"/>
  <c r="BH353" i="32"/>
  <c r="BG353" i="32"/>
  <c r="CS353" i="32" s="1"/>
  <c r="BF353" i="32"/>
  <c r="BE353" i="32"/>
  <c r="BD353" i="32"/>
  <c r="AX353" i="32"/>
  <c r="AO353" i="32"/>
  <c r="AM353" i="32"/>
  <c r="CH353" i="32" s="1"/>
  <c r="AL353" i="32"/>
  <c r="AK353" i="32"/>
  <c r="AJ353" i="32"/>
  <c r="AD353" i="32"/>
  <c r="W353" i="32"/>
  <c r="V353" i="32"/>
  <c r="T353" i="32"/>
  <c r="S353" i="32"/>
  <c r="R353" i="32"/>
  <c r="R347" i="32" s="1"/>
  <c r="Q353" i="32"/>
  <c r="K353" i="32"/>
  <c r="CU352" i="32"/>
  <c r="CT352" i="32"/>
  <c r="CQ352" i="32"/>
  <c r="CJ352" i="32"/>
  <c r="CI352" i="32"/>
  <c r="CF352" i="32"/>
  <c r="BI352" i="32"/>
  <c r="BH352" i="32"/>
  <c r="BG352" i="32"/>
  <c r="CS352" i="32" s="1"/>
  <c r="BF352" i="32"/>
  <c r="BJ352" i="32" s="1"/>
  <c r="BE352" i="32"/>
  <c r="BD352" i="32"/>
  <c r="AX352" i="32"/>
  <c r="AO352" i="32"/>
  <c r="AM352" i="32"/>
  <c r="AM347" i="32" s="1"/>
  <c r="CH347" i="32" s="1"/>
  <c r="AL352" i="32"/>
  <c r="AK352" i="32"/>
  <c r="AJ352" i="32"/>
  <c r="AD352" i="32"/>
  <c r="W352" i="32"/>
  <c r="V352" i="32"/>
  <c r="T352" i="32"/>
  <c r="S352" i="32"/>
  <c r="S347" i="32" s="1"/>
  <c r="Q352" i="32"/>
  <c r="K352" i="32"/>
  <c r="CT351" i="32"/>
  <c r="CS351" i="32"/>
  <c r="CJ351" i="32"/>
  <c r="CI351" i="32"/>
  <c r="BI351" i="32"/>
  <c r="CU351" i="32" s="1"/>
  <c r="BH351" i="32"/>
  <c r="BG351" i="32"/>
  <c r="BF351" i="32"/>
  <c r="CR351" i="32" s="1"/>
  <c r="BE351" i="32"/>
  <c r="CQ351" i="32" s="1"/>
  <c r="BD351" i="32"/>
  <c r="AX351" i="32"/>
  <c r="AP351" i="32"/>
  <c r="AO351" i="32"/>
  <c r="AM351" i="32"/>
  <c r="CH351" i="32" s="1"/>
  <c r="AL351" i="32"/>
  <c r="CG351" i="32" s="1"/>
  <c r="AK351" i="32"/>
  <c r="CF351" i="32" s="1"/>
  <c r="AJ351" i="32"/>
  <c r="AD351" i="32"/>
  <c r="V351" i="32"/>
  <c r="W351" i="32" s="1"/>
  <c r="T351" i="32"/>
  <c r="S351" i="32"/>
  <c r="R351" i="32"/>
  <c r="Q351" i="32"/>
  <c r="K351" i="32"/>
  <c r="CT350" i="32"/>
  <c r="CS350" i="32"/>
  <c r="CJ350" i="32"/>
  <c r="CI350" i="32"/>
  <c r="BI350" i="32"/>
  <c r="CU350" i="32" s="1"/>
  <c r="BH350" i="32"/>
  <c r="BG350" i="32"/>
  <c r="BG347" i="32" s="1"/>
  <c r="CS347" i="32" s="1"/>
  <c r="BF350" i="32"/>
  <c r="CR350" i="32" s="1"/>
  <c r="BE350" i="32"/>
  <c r="CQ350" i="32" s="1"/>
  <c r="BD350" i="32"/>
  <c r="AX350" i="32"/>
  <c r="AP350" i="32"/>
  <c r="AO350" i="32"/>
  <c r="AM350" i="32"/>
  <c r="CH350" i="32" s="1"/>
  <c r="AL350" i="32"/>
  <c r="CG350" i="32" s="1"/>
  <c r="AK350" i="32"/>
  <c r="AJ350" i="32"/>
  <c r="AD350" i="32"/>
  <c r="V350" i="32"/>
  <c r="W350" i="32" s="1"/>
  <c r="T350" i="32"/>
  <c r="S350" i="32"/>
  <c r="Q350" i="32"/>
  <c r="K350" i="32"/>
  <c r="CS349" i="32"/>
  <c r="CR349" i="32"/>
  <c r="CI349" i="32"/>
  <c r="CH349" i="32"/>
  <c r="BI349" i="32"/>
  <c r="CU349" i="32" s="1"/>
  <c r="BH349" i="32"/>
  <c r="CT349" i="32" s="1"/>
  <c r="BG349" i="32"/>
  <c r="BF349" i="32"/>
  <c r="BJ349" i="32" s="1"/>
  <c r="BE349" i="32"/>
  <c r="CQ349" i="32" s="1"/>
  <c r="BD349" i="32"/>
  <c r="AX349" i="32"/>
  <c r="AO349" i="32"/>
  <c r="AM349" i="32"/>
  <c r="AL349" i="32"/>
  <c r="CG349" i="32" s="1"/>
  <c r="AK349" i="32"/>
  <c r="CF349" i="32" s="1"/>
  <c r="AJ349" i="32"/>
  <c r="AD349" i="32"/>
  <c r="V349" i="32"/>
  <c r="T349" i="32"/>
  <c r="S349" i="32"/>
  <c r="W349" i="32" s="1"/>
  <c r="R349" i="32"/>
  <c r="Q349" i="32"/>
  <c r="K349" i="32"/>
  <c r="CS348" i="32"/>
  <c r="CR348" i="32"/>
  <c r="CI348" i="32"/>
  <c r="CH348" i="32"/>
  <c r="BI348" i="32"/>
  <c r="BH348" i="32"/>
  <c r="CT348" i="32" s="1"/>
  <c r="BG348" i="32"/>
  <c r="BF348" i="32"/>
  <c r="BE348" i="32"/>
  <c r="BD348" i="32"/>
  <c r="AX348" i="32"/>
  <c r="AO348" i="32"/>
  <c r="AM348" i="32"/>
  <c r="AL348" i="32"/>
  <c r="CG348" i="32" s="1"/>
  <c r="AK348" i="32"/>
  <c r="CF348" i="32" s="1"/>
  <c r="AJ348" i="32"/>
  <c r="AD348" i="32"/>
  <c r="V348" i="32"/>
  <c r="T348" i="32"/>
  <c r="S348" i="32"/>
  <c r="W348" i="32" s="1"/>
  <c r="Q348" i="32"/>
  <c r="K348" i="32"/>
  <c r="BH347" i="32"/>
  <c r="CT347" i="32" s="1"/>
  <c r="BD347" i="32"/>
  <c r="BC347" i="32"/>
  <c r="BA347" i="32"/>
  <c r="AZ347" i="32"/>
  <c r="AY347" i="32"/>
  <c r="AX347" i="32"/>
  <c r="AI347" i="32"/>
  <c r="AH347" i="32"/>
  <c r="AG347" i="32"/>
  <c r="AF347" i="32"/>
  <c r="AJ347" i="32" s="1"/>
  <c r="AE347" i="32"/>
  <c r="AD347" i="32"/>
  <c r="V347" i="32"/>
  <c r="Q347" i="32"/>
  <c r="P347" i="32"/>
  <c r="N347" i="32"/>
  <c r="M347" i="32"/>
  <c r="L347" i="32"/>
  <c r="K347" i="32"/>
  <c r="CT346" i="32"/>
  <c r="CS346" i="32"/>
  <c r="CJ346" i="32"/>
  <c r="CI346" i="32"/>
  <c r="BI346" i="32"/>
  <c r="CU346" i="32" s="1"/>
  <c r="BH346" i="32"/>
  <c r="BG346" i="32"/>
  <c r="BF346" i="32"/>
  <c r="CR346" i="32" s="1"/>
  <c r="BE346" i="32"/>
  <c r="CQ346" i="32" s="1"/>
  <c r="BD346" i="32"/>
  <c r="AX346" i="32"/>
  <c r="AP346" i="32"/>
  <c r="AO346" i="32"/>
  <c r="AM346" i="32"/>
  <c r="CH346" i="32" s="1"/>
  <c r="AL346" i="32"/>
  <c r="CG346" i="32" s="1"/>
  <c r="AK346" i="32"/>
  <c r="CF346" i="32" s="1"/>
  <c r="AJ346" i="32"/>
  <c r="AD346" i="32"/>
  <c r="V346" i="32"/>
  <c r="W346" i="32" s="1"/>
  <c r="T346" i="32"/>
  <c r="S346" i="32"/>
  <c r="R346" i="32"/>
  <c r="Q346" i="32"/>
  <c r="K346" i="32"/>
  <c r="CT345" i="32"/>
  <c r="CS345" i="32"/>
  <c r="CI345" i="32"/>
  <c r="CF345" i="32"/>
  <c r="BJ345" i="32"/>
  <c r="BH345" i="32"/>
  <c r="BG345" i="32"/>
  <c r="BF345" i="32"/>
  <c r="CR345" i="32" s="1"/>
  <c r="BE345" i="32"/>
  <c r="CQ345" i="32" s="1"/>
  <c r="BC345" i="32"/>
  <c r="BI345" i="32" s="1"/>
  <c r="AX345" i="32"/>
  <c r="AM345" i="32"/>
  <c r="CH345" i="32" s="1"/>
  <c r="AL345" i="32"/>
  <c r="AK345" i="32"/>
  <c r="AI345" i="32"/>
  <c r="AO345" i="32" s="1"/>
  <c r="AD345" i="32"/>
  <c r="T345" i="32"/>
  <c r="S345" i="32"/>
  <c r="R345" i="32"/>
  <c r="P345" i="32"/>
  <c r="V345" i="32" s="1"/>
  <c r="K345" i="32"/>
  <c r="CU344" i="32"/>
  <c r="CT344" i="32"/>
  <c r="CS344" i="32"/>
  <c r="CR344" i="32"/>
  <c r="CQ344" i="32"/>
  <c r="CJ344" i="32"/>
  <c r="CI344" i="32"/>
  <c r="CH344" i="32"/>
  <c r="CG344" i="32"/>
  <c r="CF344" i="32"/>
  <c r="BJ344" i="32"/>
  <c r="BD344" i="32"/>
  <c r="AX344" i="32"/>
  <c r="AP344" i="32"/>
  <c r="AJ344" i="32"/>
  <c r="AD344" i="32"/>
  <c r="W344" i="32"/>
  <c r="Q344" i="32"/>
  <c r="K344" i="32"/>
  <c r="CU343" i="32"/>
  <c r="CT343" i="32"/>
  <c r="CS343" i="32"/>
  <c r="CR343" i="32"/>
  <c r="CQ343" i="32"/>
  <c r="CJ343" i="32"/>
  <c r="CI343" i="32"/>
  <c r="CH343" i="32"/>
  <c r="CG343" i="32"/>
  <c r="CF343" i="32"/>
  <c r="BJ343" i="32"/>
  <c r="BD343" i="32"/>
  <c r="AX343" i="32"/>
  <c r="AP343" i="32"/>
  <c r="AJ343" i="32"/>
  <c r="AD343" i="32"/>
  <c r="W343" i="32"/>
  <c r="Q343" i="32"/>
  <c r="K343" i="32"/>
  <c r="CU342" i="32"/>
  <c r="CT342" i="32"/>
  <c r="CQ342" i="32"/>
  <c r="CJ342" i="32"/>
  <c r="CI342" i="32"/>
  <c r="CF342" i="32"/>
  <c r="BI342" i="32"/>
  <c r="BH342" i="32"/>
  <c r="BG342" i="32"/>
  <c r="CS342" i="32" s="1"/>
  <c r="BF342" i="32"/>
  <c r="BJ342" i="32" s="1"/>
  <c r="BE342" i="32"/>
  <c r="BD342" i="32"/>
  <c r="AX342" i="32"/>
  <c r="AO342" i="32"/>
  <c r="AM342" i="32"/>
  <c r="CH342" i="32" s="1"/>
  <c r="AL342" i="32"/>
  <c r="AK342" i="32"/>
  <c r="AJ342" i="32"/>
  <c r="AD342" i="32"/>
  <c r="W342" i="32"/>
  <c r="V342" i="32"/>
  <c r="T342" i="32"/>
  <c r="S342" i="32"/>
  <c r="R342" i="32"/>
  <c r="R326" i="32" s="1"/>
  <c r="Q342" i="32"/>
  <c r="K342" i="32"/>
  <c r="CU341" i="32"/>
  <c r="CT341" i="32"/>
  <c r="CQ341" i="32"/>
  <c r="CJ341" i="32"/>
  <c r="CI341" i="32"/>
  <c r="CF341" i="32"/>
  <c r="BI341" i="32"/>
  <c r="BH341" i="32"/>
  <c r="BG341" i="32"/>
  <c r="CS341" i="32" s="1"/>
  <c r="BF341" i="32"/>
  <c r="BE341" i="32"/>
  <c r="BD341" i="32"/>
  <c r="AX341" i="32"/>
  <c r="AO341" i="32"/>
  <c r="AM341" i="32"/>
  <c r="CH341" i="32" s="1"/>
  <c r="AL341" i="32"/>
  <c r="AK341" i="32"/>
  <c r="AJ341" i="32"/>
  <c r="AD341" i="32"/>
  <c r="W341" i="32"/>
  <c r="V341" i="32"/>
  <c r="T341" i="32"/>
  <c r="S341" i="32"/>
  <c r="Q341" i="32"/>
  <c r="K341" i="32"/>
  <c r="CU340" i="32"/>
  <c r="CT340" i="32"/>
  <c r="CS340" i="32"/>
  <c r="CR340" i="32"/>
  <c r="CQ340" i="32"/>
  <c r="CJ340" i="32"/>
  <c r="CI340" i="32"/>
  <c r="CH340" i="32"/>
  <c r="CG340" i="32"/>
  <c r="CF340" i="32"/>
  <c r="BJ340" i="32"/>
  <c r="BD340" i="32"/>
  <c r="AX340" i="32"/>
  <c r="AP340" i="32"/>
  <c r="AJ340" i="32"/>
  <c r="AD340" i="32"/>
  <c r="W340" i="32"/>
  <c r="Q340" i="32"/>
  <c r="K340" i="32"/>
  <c r="CU339" i="32"/>
  <c r="CT339" i="32"/>
  <c r="CS339" i="32"/>
  <c r="CR339" i="32"/>
  <c r="CQ339" i="32"/>
  <c r="CJ339" i="32"/>
  <c r="CI339" i="32"/>
  <c r="CH339" i="32"/>
  <c r="CG339" i="32"/>
  <c r="CF339" i="32"/>
  <c r="BJ339" i="32"/>
  <c r="BD339" i="32"/>
  <c r="AX339" i="32"/>
  <c r="AP339" i="32"/>
  <c r="AJ339" i="32"/>
  <c r="AD339" i="32"/>
  <c r="W339" i="32"/>
  <c r="Q339" i="32"/>
  <c r="K339" i="32"/>
  <c r="CU338" i="32"/>
  <c r="CT338" i="32"/>
  <c r="CS338" i="32"/>
  <c r="CR338" i="32"/>
  <c r="CQ338" i="32"/>
  <c r="CJ338" i="32"/>
  <c r="CI338" i="32"/>
  <c r="CH338" i="32"/>
  <c r="CG338" i="32"/>
  <c r="CF338" i="32"/>
  <c r="BJ338" i="32"/>
  <c r="BD338" i="32"/>
  <c r="AX338" i="32"/>
  <c r="AP338" i="32"/>
  <c r="AJ338" i="32"/>
  <c r="AD338" i="32"/>
  <c r="W338" i="32"/>
  <c r="Q338" i="32"/>
  <c r="K338" i="32"/>
  <c r="CU337" i="32"/>
  <c r="CT337" i="32"/>
  <c r="CS337" i="32"/>
  <c r="CR337" i="32"/>
  <c r="CQ337" i="32"/>
  <c r="CJ337" i="32"/>
  <c r="CI337" i="32"/>
  <c r="CH337" i="32"/>
  <c r="CG337" i="32"/>
  <c r="CF337" i="32"/>
  <c r="BJ337" i="32"/>
  <c r="BD337" i="32"/>
  <c r="AX337" i="32"/>
  <c r="AP337" i="32"/>
  <c r="AJ337" i="32"/>
  <c r="AD337" i="32"/>
  <c r="W337" i="32"/>
  <c r="Q337" i="32"/>
  <c r="K337" i="32"/>
  <c r="CU336" i="32"/>
  <c r="CT336" i="32"/>
  <c r="CS336" i="32"/>
  <c r="CR336" i="32"/>
  <c r="CQ336" i="32"/>
  <c r="CJ336" i="32"/>
  <c r="CI336" i="32"/>
  <c r="CH336" i="32"/>
  <c r="CG336" i="32"/>
  <c r="CF336" i="32"/>
  <c r="BJ336" i="32"/>
  <c r="BD336" i="32"/>
  <c r="AX336" i="32"/>
  <c r="AP336" i="32"/>
  <c r="AJ336" i="32"/>
  <c r="AD336" i="32"/>
  <c r="W336" i="32"/>
  <c r="Q336" i="32"/>
  <c r="K336" i="32"/>
  <c r="CU335" i="32"/>
  <c r="CT335" i="32"/>
  <c r="CS335" i="32"/>
  <c r="CR335" i="32"/>
  <c r="CQ335" i="32"/>
  <c r="CJ335" i="32"/>
  <c r="CI335" i="32"/>
  <c r="CH335" i="32"/>
  <c r="CG335" i="32"/>
  <c r="CF335" i="32"/>
  <c r="BJ335" i="32"/>
  <c r="BD335" i="32"/>
  <c r="AX335" i="32"/>
  <c r="AP335" i="32"/>
  <c r="AJ335" i="32"/>
  <c r="AD335" i="32"/>
  <c r="W335" i="32"/>
  <c r="Q335" i="32"/>
  <c r="K335" i="32"/>
  <c r="CU334" i="32"/>
  <c r="CT334" i="32"/>
  <c r="CS334" i="32"/>
  <c r="CR334" i="32"/>
  <c r="CQ334" i="32"/>
  <c r="CJ334" i="32"/>
  <c r="CI334" i="32"/>
  <c r="CH334" i="32"/>
  <c r="CG334" i="32"/>
  <c r="CF334" i="32"/>
  <c r="BJ334" i="32"/>
  <c r="BD334" i="32"/>
  <c r="AX334" i="32"/>
  <c r="AP334" i="32"/>
  <c r="AJ334" i="32"/>
  <c r="AD334" i="32"/>
  <c r="W334" i="32"/>
  <c r="Q334" i="32"/>
  <c r="K334" i="32"/>
  <c r="CU333" i="32"/>
  <c r="CT333" i="32"/>
  <c r="CS333" i="32"/>
  <c r="CR333" i="32"/>
  <c r="CQ333" i="32"/>
  <c r="CJ333" i="32"/>
  <c r="CI333" i="32"/>
  <c r="CH333" i="32"/>
  <c r="CG333" i="32"/>
  <c r="CF333" i="32"/>
  <c r="BJ333" i="32"/>
  <c r="BD333" i="32"/>
  <c r="AX333" i="32"/>
  <c r="AP333" i="32"/>
  <c r="AJ333" i="32"/>
  <c r="AD333" i="32"/>
  <c r="W333" i="32"/>
  <c r="Q333" i="32"/>
  <c r="K333" i="32"/>
  <c r="CU332" i="32"/>
  <c r="CT332" i="32"/>
  <c r="CS332" i="32"/>
  <c r="CR332" i="32"/>
  <c r="CQ332" i="32"/>
  <c r="CJ332" i="32"/>
  <c r="CI332" i="32"/>
  <c r="CH332" i="32"/>
  <c r="CG332" i="32"/>
  <c r="CF332" i="32"/>
  <c r="BJ332" i="32"/>
  <c r="BD332" i="32"/>
  <c r="AX332" i="32"/>
  <c r="AP332" i="32"/>
  <c r="AJ332" i="32"/>
  <c r="AD332" i="32"/>
  <c r="W332" i="32"/>
  <c r="Q332" i="32"/>
  <c r="K332" i="32"/>
  <c r="CU331" i="32"/>
  <c r="CT331" i="32"/>
  <c r="CS331" i="32"/>
  <c r="CR331" i="32"/>
  <c r="CQ331" i="32"/>
  <c r="CJ331" i="32"/>
  <c r="CI331" i="32"/>
  <c r="CH331" i="32"/>
  <c r="CG331" i="32"/>
  <c r="CF331" i="32"/>
  <c r="BJ331" i="32"/>
  <c r="BD331" i="32"/>
  <c r="AX331" i="32"/>
  <c r="AP331" i="32"/>
  <c r="AJ331" i="32"/>
  <c r="AD331" i="32"/>
  <c r="W331" i="32"/>
  <c r="Q331" i="32"/>
  <c r="K331" i="32"/>
  <c r="CU330" i="32"/>
  <c r="CT330" i="32"/>
  <c r="CS330" i="32"/>
  <c r="CR330" i="32"/>
  <c r="CQ330" i="32"/>
  <c r="CJ330" i="32"/>
  <c r="CI330" i="32"/>
  <c r="CH330" i="32"/>
  <c r="CG330" i="32"/>
  <c r="CF330" i="32"/>
  <c r="BJ330" i="32"/>
  <c r="BD330" i="32"/>
  <c r="AX330" i="32"/>
  <c r="AP330" i="32"/>
  <c r="AJ330" i="32"/>
  <c r="AD330" i="32"/>
  <c r="W330" i="32"/>
  <c r="Q330" i="32"/>
  <c r="K330" i="32"/>
  <c r="CU329" i="32"/>
  <c r="CT329" i="32"/>
  <c r="CQ329" i="32"/>
  <c r="CJ329" i="32"/>
  <c r="CI329" i="32"/>
  <c r="CF329" i="32"/>
  <c r="BI329" i="32"/>
  <c r="BH329" i="32"/>
  <c r="BG329" i="32"/>
  <c r="BF329" i="32"/>
  <c r="BJ329" i="32" s="1"/>
  <c r="BE329" i="32"/>
  <c r="BD329" i="32"/>
  <c r="AX329" i="32"/>
  <c r="AO329" i="32"/>
  <c r="AM329" i="32"/>
  <c r="CH329" i="32" s="1"/>
  <c r="AL329" i="32"/>
  <c r="AK329" i="32"/>
  <c r="AJ329" i="32"/>
  <c r="AD329" i="32"/>
  <c r="W329" i="32"/>
  <c r="V329" i="32"/>
  <c r="T329" i="32"/>
  <c r="S329" i="32"/>
  <c r="Q329" i="32"/>
  <c r="K329" i="32"/>
  <c r="CS328" i="32"/>
  <c r="CI328" i="32"/>
  <c r="BI328" i="32"/>
  <c r="CU328" i="32" s="1"/>
  <c r="BH328" i="32"/>
  <c r="CT328" i="32" s="1"/>
  <c r="BG328" i="32"/>
  <c r="BF328" i="32"/>
  <c r="CR328" i="32" s="1"/>
  <c r="BE328" i="32"/>
  <c r="CQ328" i="32" s="1"/>
  <c r="BD328" i="32"/>
  <c r="AX328" i="32"/>
  <c r="AP328" i="32"/>
  <c r="AO328" i="32"/>
  <c r="CJ328" i="32" s="1"/>
  <c r="AM328" i="32"/>
  <c r="CH328" i="32" s="1"/>
  <c r="AL328" i="32"/>
  <c r="CG328" i="32" s="1"/>
  <c r="AK328" i="32"/>
  <c r="CF328" i="32" s="1"/>
  <c r="AJ328" i="32"/>
  <c r="AD328" i="32"/>
  <c r="V328" i="32"/>
  <c r="T328" i="32"/>
  <c r="S328" i="32"/>
  <c r="R328" i="32"/>
  <c r="Q328" i="32"/>
  <c r="K328" i="32"/>
  <c r="CS327" i="32"/>
  <c r="CI327" i="32"/>
  <c r="BI327" i="32"/>
  <c r="CU327" i="32" s="1"/>
  <c r="BH327" i="32"/>
  <c r="CT327" i="32" s="1"/>
  <c r="BG327" i="32"/>
  <c r="BF327" i="32"/>
  <c r="CR327" i="32" s="1"/>
  <c r="BE327" i="32"/>
  <c r="CQ327" i="32" s="1"/>
  <c r="BD327" i="32"/>
  <c r="AX327" i="32"/>
  <c r="AP327" i="32"/>
  <c r="AO327" i="32"/>
  <c r="CJ327" i="32" s="1"/>
  <c r="AM327" i="32"/>
  <c r="CH327" i="32" s="1"/>
  <c r="AL327" i="32"/>
  <c r="CG327" i="32" s="1"/>
  <c r="AK327" i="32"/>
  <c r="CF327" i="32" s="1"/>
  <c r="AJ327" i="32"/>
  <c r="AD327" i="32"/>
  <c r="V327" i="32"/>
  <c r="V326" i="32" s="1"/>
  <c r="T327" i="32"/>
  <c r="S327" i="32"/>
  <c r="R327" i="32"/>
  <c r="Q327" i="32"/>
  <c r="K327" i="32"/>
  <c r="CI326" i="32"/>
  <c r="BH326" i="32"/>
  <c r="CT326" i="32" s="1"/>
  <c r="BE326" i="32"/>
  <c r="CQ326" i="32" s="1"/>
  <c r="BC326" i="32"/>
  <c r="BA326" i="32"/>
  <c r="AZ326" i="32"/>
  <c r="AY326" i="32"/>
  <c r="AX326" i="32"/>
  <c r="AM326" i="32"/>
  <c r="CH326" i="32" s="1"/>
  <c r="AI326" i="32"/>
  <c r="AG326" i="32"/>
  <c r="AF326" i="32"/>
  <c r="AJ326" i="32" s="1"/>
  <c r="AE326" i="32"/>
  <c r="AD326" i="32"/>
  <c r="T326" i="32"/>
  <c r="Q326" i="32"/>
  <c r="P326" i="32"/>
  <c r="N326" i="32"/>
  <c r="M326" i="32"/>
  <c r="L326" i="32"/>
  <c r="K326" i="32"/>
  <c r="CS325" i="32"/>
  <c r="CI325" i="32"/>
  <c r="BI325" i="32"/>
  <c r="CU325" i="32" s="1"/>
  <c r="BH325" i="32"/>
  <c r="CT325" i="32" s="1"/>
  <c r="BF325" i="32"/>
  <c r="BA325" i="32"/>
  <c r="BG325" i="32" s="1"/>
  <c r="BG305" i="32" s="1"/>
  <c r="CS305" i="32" s="1"/>
  <c r="AY325" i="32"/>
  <c r="BE325" i="32" s="1"/>
  <c r="AX325" i="32"/>
  <c r="AO325" i="32"/>
  <c r="CJ325" i="32" s="1"/>
  <c r="AL325" i="32"/>
  <c r="CG325" i="32" s="1"/>
  <c r="AG325" i="32"/>
  <c r="AM325" i="32" s="1"/>
  <c r="AE325" i="32"/>
  <c r="AK325" i="32" s="1"/>
  <c r="AD325" i="32"/>
  <c r="V325" i="32"/>
  <c r="V305" i="32" s="1"/>
  <c r="S325" i="32"/>
  <c r="Q325" i="32"/>
  <c r="N325" i="32"/>
  <c r="T325" i="32" s="1"/>
  <c r="T305" i="32" s="1"/>
  <c r="L325" i="32"/>
  <c r="R325" i="32" s="1"/>
  <c r="R305" i="32" s="1"/>
  <c r="K325" i="32"/>
  <c r="CU324" i="32"/>
  <c r="CQ324" i="32"/>
  <c r="CI324" i="32"/>
  <c r="CG324" i="32"/>
  <c r="BI324" i="32"/>
  <c r="BH324" i="32"/>
  <c r="CT324" i="32" s="1"/>
  <c r="BG324" i="32"/>
  <c r="CS324" i="32" s="1"/>
  <c r="BF324" i="32"/>
  <c r="CR324" i="32" s="1"/>
  <c r="BE324" i="32"/>
  <c r="BD324" i="32"/>
  <c r="AX324" i="32"/>
  <c r="AO324" i="32"/>
  <c r="CJ324" i="32" s="1"/>
  <c r="AM324" i="32"/>
  <c r="CH324" i="32" s="1"/>
  <c r="AL324" i="32"/>
  <c r="AP324" i="32" s="1"/>
  <c r="AK324" i="32"/>
  <c r="CF324" i="32" s="1"/>
  <c r="AJ324" i="32"/>
  <c r="AD324" i="32"/>
  <c r="W324" i="32"/>
  <c r="Q324" i="32"/>
  <c r="K324" i="32"/>
  <c r="CU323" i="32"/>
  <c r="CT323" i="32"/>
  <c r="CS323" i="32"/>
  <c r="CR323" i="32"/>
  <c r="CQ323" i="32"/>
  <c r="CJ323" i="32"/>
  <c r="CI323" i="32"/>
  <c r="CH323" i="32"/>
  <c r="CG323" i="32"/>
  <c r="CF323" i="32"/>
  <c r="BJ323" i="32"/>
  <c r="BD323" i="32"/>
  <c r="AX323" i="32"/>
  <c r="AP323" i="32"/>
  <c r="AJ323" i="32"/>
  <c r="AD323" i="32"/>
  <c r="W323" i="32"/>
  <c r="Q323" i="32"/>
  <c r="K323" i="32"/>
  <c r="CU322" i="32"/>
  <c r="CT322" i="32"/>
  <c r="CS322" i="32"/>
  <c r="CR322" i="32"/>
  <c r="CQ322" i="32"/>
  <c r="CJ322" i="32"/>
  <c r="CI322" i="32"/>
  <c r="CH322" i="32"/>
  <c r="CG322" i="32"/>
  <c r="CF322" i="32"/>
  <c r="BJ322" i="32"/>
  <c r="BD322" i="32"/>
  <c r="AX322" i="32"/>
  <c r="AP322" i="32"/>
  <c r="AJ322" i="32"/>
  <c r="AD322" i="32"/>
  <c r="W322" i="32"/>
  <c r="Q322" i="32"/>
  <c r="K322" i="32"/>
  <c r="CU321" i="32"/>
  <c r="CT321" i="32"/>
  <c r="CS321" i="32"/>
  <c r="CR321" i="32"/>
  <c r="CQ321" i="32"/>
  <c r="CJ321" i="32"/>
  <c r="CI321" i="32"/>
  <c r="CH321" i="32"/>
  <c r="CG321" i="32"/>
  <c r="CF321" i="32"/>
  <c r="BJ321" i="32"/>
  <c r="BD321" i="32"/>
  <c r="AX321" i="32"/>
  <c r="AP321" i="32"/>
  <c r="AJ321" i="32"/>
  <c r="AD321" i="32"/>
  <c r="W321" i="32"/>
  <c r="Q321" i="32"/>
  <c r="K321" i="32"/>
  <c r="CU320" i="32"/>
  <c r="CT320" i="32"/>
  <c r="CS320" i="32"/>
  <c r="CR320" i="32"/>
  <c r="CQ320" i="32"/>
  <c r="CJ320" i="32"/>
  <c r="CI320" i="32"/>
  <c r="CH320" i="32"/>
  <c r="CG320" i="32"/>
  <c r="CF320" i="32"/>
  <c r="BJ320" i="32"/>
  <c r="BD320" i="32"/>
  <c r="AX320" i="32"/>
  <c r="AP320" i="32"/>
  <c r="AJ320" i="32"/>
  <c r="AD320" i="32"/>
  <c r="W320" i="32"/>
  <c r="Q320" i="32"/>
  <c r="K320" i="32"/>
  <c r="CU319" i="32"/>
  <c r="CT319" i="32"/>
  <c r="CS319" i="32"/>
  <c r="CR319" i="32"/>
  <c r="CQ319" i="32"/>
  <c r="CJ319" i="32"/>
  <c r="CI319" i="32"/>
  <c r="CH319" i="32"/>
  <c r="CG319" i="32"/>
  <c r="CF319" i="32"/>
  <c r="BJ319" i="32"/>
  <c r="BD319" i="32"/>
  <c r="AX319" i="32"/>
  <c r="AP319" i="32"/>
  <c r="AJ319" i="32"/>
  <c r="AD319" i="32"/>
  <c r="W319" i="32"/>
  <c r="Q319" i="32"/>
  <c r="K319" i="32"/>
  <c r="CU318" i="32"/>
  <c r="CT318" i="32"/>
  <c r="CS318" i="32"/>
  <c r="CR318" i="32"/>
  <c r="CQ318" i="32"/>
  <c r="CJ318" i="32"/>
  <c r="CI318" i="32"/>
  <c r="CH318" i="32"/>
  <c r="CG318" i="32"/>
  <c r="CF318" i="32"/>
  <c r="BJ318" i="32"/>
  <c r="BD318" i="32"/>
  <c r="AX318" i="32"/>
  <c r="AP318" i="32"/>
  <c r="AJ318" i="32"/>
  <c r="AD318" i="32"/>
  <c r="W318" i="32"/>
  <c r="Q318" i="32"/>
  <c r="K318" i="32"/>
  <c r="CU317" i="32"/>
  <c r="CT317" i="32"/>
  <c r="CS317" i="32"/>
  <c r="CR317" i="32"/>
  <c r="CQ317" i="32"/>
  <c r="CJ317" i="32"/>
  <c r="CI317" i="32"/>
  <c r="CH317" i="32"/>
  <c r="CG317" i="32"/>
  <c r="CF317" i="32"/>
  <c r="BJ317" i="32"/>
  <c r="BD317" i="32"/>
  <c r="AX317" i="32"/>
  <c r="AP317" i="32"/>
  <c r="AJ317" i="32"/>
  <c r="AD317" i="32"/>
  <c r="W317" i="32"/>
  <c r="Q317" i="32"/>
  <c r="K317" i="32"/>
  <c r="CU316" i="32"/>
  <c r="CT316" i="32"/>
  <c r="CS316" i="32"/>
  <c r="CR316" i="32"/>
  <c r="CQ316" i="32"/>
  <c r="CJ316" i="32"/>
  <c r="CI316" i="32"/>
  <c r="CH316" i="32"/>
  <c r="CG316" i="32"/>
  <c r="CF316" i="32"/>
  <c r="BJ316" i="32"/>
  <c r="BD316" i="32"/>
  <c r="AX316" i="32"/>
  <c r="AP316" i="32"/>
  <c r="AJ316" i="32"/>
  <c r="AD316" i="32"/>
  <c r="W316" i="32"/>
  <c r="Q316" i="32"/>
  <c r="K316" i="32"/>
  <c r="CU315" i="32"/>
  <c r="CT315" i="32"/>
  <c r="CS315" i="32"/>
  <c r="CR315" i="32"/>
  <c r="CQ315" i="32"/>
  <c r="CJ315" i="32"/>
  <c r="CI315" i="32"/>
  <c r="CH315" i="32"/>
  <c r="CG315" i="32"/>
  <c r="CF315" i="32"/>
  <c r="BJ315" i="32"/>
  <c r="BD315" i="32"/>
  <c r="AX315" i="32"/>
  <c r="AP315" i="32"/>
  <c r="AJ315" i="32"/>
  <c r="AD315" i="32"/>
  <c r="W315" i="32"/>
  <c r="Q315" i="32"/>
  <c r="K315" i="32"/>
  <c r="CU314" i="32"/>
  <c r="CT314" i="32"/>
  <c r="CS314" i="32"/>
  <c r="CR314" i="32"/>
  <c r="CQ314" i="32"/>
  <c r="CJ314" i="32"/>
  <c r="CI314" i="32"/>
  <c r="CH314" i="32"/>
  <c r="CG314" i="32"/>
  <c r="CF314" i="32"/>
  <c r="BJ314" i="32"/>
  <c r="BD314" i="32"/>
  <c r="AX314" i="32"/>
  <c r="AP314" i="32"/>
  <c r="AJ314" i="32"/>
  <c r="AD314" i="32"/>
  <c r="W314" i="32"/>
  <c r="Q314" i="32"/>
  <c r="K314" i="32"/>
  <c r="CU313" i="32"/>
  <c r="CT313" i="32"/>
  <c r="CS313" i="32"/>
  <c r="CR313" i="32"/>
  <c r="CQ313" i="32"/>
  <c r="CJ313" i="32"/>
  <c r="CI313" i="32"/>
  <c r="CH313" i="32"/>
  <c r="CG313" i="32"/>
  <c r="CF313" i="32"/>
  <c r="BJ313" i="32"/>
  <c r="BD313" i="32"/>
  <c r="AX313" i="32"/>
  <c r="AP313" i="32"/>
  <c r="AJ313" i="32"/>
  <c r="AD313" i="32"/>
  <c r="W313" i="32"/>
  <c r="Q313" i="32"/>
  <c r="K313" i="32"/>
  <c r="CU312" i="32"/>
  <c r="CT312" i="32"/>
  <c r="CS312" i="32"/>
  <c r="CR312" i="32"/>
  <c r="CQ312" i="32"/>
  <c r="CJ312" i="32"/>
  <c r="CI312" i="32"/>
  <c r="CH312" i="32"/>
  <c r="CG312" i="32"/>
  <c r="CF312" i="32"/>
  <c r="BJ312" i="32"/>
  <c r="BD312" i="32"/>
  <c r="AX312" i="32"/>
  <c r="AP312" i="32"/>
  <c r="AJ312" i="32"/>
  <c r="AD312" i="32"/>
  <c r="W312" i="32"/>
  <c r="Q312" i="32"/>
  <c r="K312" i="32"/>
  <c r="CU311" i="32"/>
  <c r="CQ311" i="32"/>
  <c r="CJ311" i="32"/>
  <c r="CI311" i="32"/>
  <c r="CH311" i="32"/>
  <c r="CG311" i="32"/>
  <c r="CF311" i="32"/>
  <c r="BI311" i="32"/>
  <c r="BH311" i="32"/>
  <c r="CT311" i="32" s="1"/>
  <c r="BG311" i="32"/>
  <c r="CS311" i="32" s="1"/>
  <c r="BF311" i="32"/>
  <c r="CR311" i="32" s="1"/>
  <c r="BE311" i="32"/>
  <c r="BD311" i="32"/>
  <c r="AX311" i="32"/>
  <c r="AP311" i="32"/>
  <c r="AJ311" i="32"/>
  <c r="AD311" i="32"/>
  <c r="W311" i="32"/>
  <c r="Q311" i="32"/>
  <c r="K311" i="32"/>
  <c r="CU310" i="32"/>
  <c r="CQ310" i="32"/>
  <c r="CI310" i="32"/>
  <c r="CG310" i="32"/>
  <c r="BI310" i="32"/>
  <c r="BH310" i="32"/>
  <c r="CT310" i="32" s="1"/>
  <c r="BG310" i="32"/>
  <c r="CS310" i="32" s="1"/>
  <c r="BF310" i="32"/>
  <c r="CR310" i="32" s="1"/>
  <c r="BE310" i="32"/>
  <c r="BD310" i="32"/>
  <c r="AX310" i="32"/>
  <c r="AO310" i="32"/>
  <c r="CJ310" i="32" s="1"/>
  <c r="AM310" i="32"/>
  <c r="AL310" i="32"/>
  <c r="AK310" i="32"/>
  <c r="CF310" i="32" s="1"/>
  <c r="AJ310" i="32"/>
  <c r="AD310" i="32"/>
  <c r="W310" i="32"/>
  <c r="Q310" i="32"/>
  <c r="K310" i="32"/>
  <c r="CU309" i="32"/>
  <c r="CQ309" i="32"/>
  <c r="CI309" i="32"/>
  <c r="CG309" i="32"/>
  <c r="BI309" i="32"/>
  <c r="BH309" i="32"/>
  <c r="CT309" i="32" s="1"/>
  <c r="BG309" i="32"/>
  <c r="CS309" i="32" s="1"/>
  <c r="BF309" i="32"/>
  <c r="CR309" i="32" s="1"/>
  <c r="BE309" i="32"/>
  <c r="BD309" i="32"/>
  <c r="AX309" i="32"/>
  <c r="AO309" i="32"/>
  <c r="CJ309" i="32" s="1"/>
  <c r="AM309" i="32"/>
  <c r="AL309" i="32"/>
  <c r="AK309" i="32"/>
  <c r="CF309" i="32" s="1"/>
  <c r="AJ309" i="32"/>
  <c r="AD309" i="32"/>
  <c r="V309" i="32"/>
  <c r="T309" i="32"/>
  <c r="S309" i="32"/>
  <c r="W309" i="32" s="1"/>
  <c r="R309" i="32"/>
  <c r="Q309" i="32"/>
  <c r="K309" i="32"/>
  <c r="CU308" i="32"/>
  <c r="CQ308" i="32"/>
  <c r="CI308" i="32"/>
  <c r="CG308" i="32"/>
  <c r="BI308" i="32"/>
  <c r="BH308" i="32"/>
  <c r="CT308" i="32" s="1"/>
  <c r="BG308" i="32"/>
  <c r="CS308" i="32" s="1"/>
  <c r="BF308" i="32"/>
  <c r="CR308" i="32" s="1"/>
  <c r="BE308" i="32"/>
  <c r="BD308" i="32"/>
  <c r="AX308" i="32"/>
  <c r="AO308" i="32"/>
  <c r="CJ308" i="32" s="1"/>
  <c r="AM308" i="32"/>
  <c r="AL308" i="32"/>
  <c r="AK308" i="32"/>
  <c r="CF308" i="32" s="1"/>
  <c r="AJ308" i="32"/>
  <c r="AD308" i="32"/>
  <c r="V308" i="32"/>
  <c r="T308" i="32"/>
  <c r="S308" i="32"/>
  <c r="W308" i="32" s="1"/>
  <c r="R308" i="32"/>
  <c r="Q308" i="32"/>
  <c r="K308" i="32"/>
  <c r="CU307" i="32"/>
  <c r="CQ307" i="32"/>
  <c r="CI307" i="32"/>
  <c r="CG307" i="32"/>
  <c r="BI307" i="32"/>
  <c r="BH307" i="32"/>
  <c r="CT307" i="32" s="1"/>
  <c r="BG307" i="32"/>
  <c r="CS307" i="32" s="1"/>
  <c r="BF307" i="32"/>
  <c r="CR307" i="32" s="1"/>
  <c r="BE307" i="32"/>
  <c r="BD307" i="32"/>
  <c r="AX307" i="32"/>
  <c r="AO307" i="32"/>
  <c r="CJ307" i="32" s="1"/>
  <c r="AM307" i="32"/>
  <c r="AL307" i="32"/>
  <c r="AK307" i="32"/>
  <c r="CF307" i="32" s="1"/>
  <c r="AJ307" i="32"/>
  <c r="AD307" i="32"/>
  <c r="V307" i="32"/>
  <c r="T307" i="32"/>
  <c r="S307" i="32"/>
  <c r="W307" i="32" s="1"/>
  <c r="R307" i="32"/>
  <c r="Q307" i="32"/>
  <c r="K307" i="32"/>
  <c r="CU306" i="32"/>
  <c r="CS306" i="32"/>
  <c r="CQ306" i="32"/>
  <c r="CI306" i="32"/>
  <c r="CG306" i="32"/>
  <c r="BI306" i="32"/>
  <c r="BH306" i="32"/>
  <c r="CT306" i="32" s="1"/>
  <c r="BG306" i="32"/>
  <c r="BF306" i="32"/>
  <c r="CR306" i="32" s="1"/>
  <c r="BE306" i="32"/>
  <c r="BD306" i="32"/>
  <c r="AX306" i="32"/>
  <c r="AO306" i="32"/>
  <c r="CJ306" i="32" s="1"/>
  <c r="AM306" i="32"/>
  <c r="AL306" i="32"/>
  <c r="AK306" i="32"/>
  <c r="CF306" i="32" s="1"/>
  <c r="AJ306" i="32"/>
  <c r="AD306" i="32"/>
  <c r="V306" i="32"/>
  <c r="T306" i="32"/>
  <c r="S306" i="32"/>
  <c r="W306" i="32" s="1"/>
  <c r="R306" i="32"/>
  <c r="Q306" i="32"/>
  <c r="K306" i="32"/>
  <c r="CU305" i="32"/>
  <c r="CI305" i="32"/>
  <c r="CG305" i="32"/>
  <c r="BI305" i="32"/>
  <c r="BH305" i="32"/>
  <c r="CT305" i="32" s="1"/>
  <c r="BD305" i="32"/>
  <c r="BC305" i="32"/>
  <c r="BA305" i="32"/>
  <c r="AZ305" i="32"/>
  <c r="AX305" i="32"/>
  <c r="AO305" i="32"/>
  <c r="CJ305" i="32" s="1"/>
  <c r="AL305" i="32"/>
  <c r="AI305" i="32"/>
  <c r="AF305" i="32"/>
  <c r="AE305" i="32"/>
  <c r="AD305" i="32"/>
  <c r="P305" i="32"/>
  <c r="N305" i="32"/>
  <c r="M305" i="32"/>
  <c r="L305" i="32"/>
  <c r="K305" i="32"/>
  <c r="CU304" i="32"/>
  <c r="CQ304" i="32"/>
  <c r="CI304" i="32"/>
  <c r="BI304" i="32"/>
  <c r="BH304" i="32"/>
  <c r="CT304" i="32" s="1"/>
  <c r="BG304" i="32"/>
  <c r="CS304" i="32" s="1"/>
  <c r="BE304" i="32"/>
  <c r="BD304" i="32"/>
  <c r="AZ304" i="32"/>
  <c r="BF304" i="32" s="1"/>
  <c r="AX304" i="32"/>
  <c r="AO304" i="32"/>
  <c r="CJ304" i="32" s="1"/>
  <c r="AM304" i="32"/>
  <c r="CH304" i="32" s="1"/>
  <c r="AK304" i="32"/>
  <c r="CF304" i="32" s="1"/>
  <c r="AJ304" i="32"/>
  <c r="AF304" i="32"/>
  <c r="AL304" i="32" s="1"/>
  <c r="AP304" i="32" s="1"/>
  <c r="AD304" i="32"/>
  <c r="V304" i="32"/>
  <c r="T304" i="32"/>
  <c r="R304" i="32"/>
  <c r="Q304" i="32"/>
  <c r="M304" i="32"/>
  <c r="S304" i="32" s="1"/>
  <c r="W304" i="32" s="1"/>
  <c r="K304" i="32"/>
  <c r="CT303" i="32"/>
  <c r="CJ303" i="32"/>
  <c r="CI303" i="32"/>
  <c r="BI303" i="32"/>
  <c r="CU303" i="32" s="1"/>
  <c r="BH303" i="32"/>
  <c r="BG303" i="32"/>
  <c r="CS303" i="32" s="1"/>
  <c r="BF303" i="32"/>
  <c r="CR303" i="32" s="1"/>
  <c r="BE303" i="32"/>
  <c r="CQ303" i="32" s="1"/>
  <c r="BD303" i="32"/>
  <c r="AX303" i="32"/>
  <c r="AP303" i="32"/>
  <c r="AO303" i="32"/>
  <c r="AM303" i="32"/>
  <c r="CH303" i="32" s="1"/>
  <c r="AL303" i="32"/>
  <c r="CG303" i="32" s="1"/>
  <c r="AK303" i="32"/>
  <c r="CF303" i="32" s="1"/>
  <c r="AJ303" i="32"/>
  <c r="AD303" i="32"/>
  <c r="V303" i="32"/>
  <c r="T303" i="32"/>
  <c r="W303" i="32" s="1"/>
  <c r="S303" i="32"/>
  <c r="R303" i="32"/>
  <c r="Q303" i="32"/>
  <c r="K303" i="32"/>
  <c r="CT302" i="32"/>
  <c r="CS302" i="32"/>
  <c r="CI302" i="32"/>
  <c r="CH302" i="32"/>
  <c r="BI302" i="32"/>
  <c r="CU302" i="32" s="1"/>
  <c r="BH302" i="32"/>
  <c r="BG302" i="32"/>
  <c r="BF302" i="32"/>
  <c r="CR302" i="32" s="1"/>
  <c r="BE302" i="32"/>
  <c r="CQ302" i="32" s="1"/>
  <c r="BD302" i="32"/>
  <c r="AX302" i="32"/>
  <c r="AP302" i="32"/>
  <c r="AO302" i="32"/>
  <c r="CJ302" i="32" s="1"/>
  <c r="AM302" i="32"/>
  <c r="AL302" i="32"/>
  <c r="CG302" i="32" s="1"/>
  <c r="AK302" i="32"/>
  <c r="CF302" i="32" s="1"/>
  <c r="AJ302" i="32"/>
  <c r="AD302" i="32"/>
  <c r="V302" i="32"/>
  <c r="T302" i="32"/>
  <c r="W302" i="32" s="1"/>
  <c r="S302" i="32"/>
  <c r="R302" i="32"/>
  <c r="Q302" i="32"/>
  <c r="K302" i="32"/>
  <c r="CT301" i="32"/>
  <c r="CS301" i="32"/>
  <c r="CI301" i="32"/>
  <c r="CH301" i="32"/>
  <c r="BI301" i="32"/>
  <c r="CU301" i="32" s="1"/>
  <c r="BH301" i="32"/>
  <c r="BG301" i="32"/>
  <c r="BF301" i="32"/>
  <c r="CR301" i="32" s="1"/>
  <c r="BE301" i="32"/>
  <c r="CQ301" i="32" s="1"/>
  <c r="BD301" i="32"/>
  <c r="AX301" i="32"/>
  <c r="AP301" i="32"/>
  <c r="AO301" i="32"/>
  <c r="CJ301" i="32" s="1"/>
  <c r="AM301" i="32"/>
  <c r="AL301" i="32"/>
  <c r="CG301" i="32" s="1"/>
  <c r="AK301" i="32"/>
  <c r="AK284" i="32" s="1"/>
  <c r="CF284" i="32" s="1"/>
  <c r="AJ301" i="32"/>
  <c r="AD301" i="32"/>
  <c r="V301" i="32"/>
  <c r="T301" i="32"/>
  <c r="W301" i="32" s="1"/>
  <c r="S301" i="32"/>
  <c r="R301" i="32"/>
  <c r="Q301" i="32"/>
  <c r="K301" i="32"/>
  <c r="CU300" i="32"/>
  <c r="CT300" i="32"/>
  <c r="CS300" i="32"/>
  <c r="CR300" i="32"/>
  <c r="CQ300" i="32"/>
  <c r="CJ300" i="32"/>
  <c r="CI300" i="32"/>
  <c r="CH300" i="32"/>
  <c r="CG300" i="32"/>
  <c r="CF300" i="32"/>
  <c r="BJ300" i="32"/>
  <c r="BD300" i="32"/>
  <c r="AX300" i="32"/>
  <c r="AP300" i="32"/>
  <c r="AJ300" i="32"/>
  <c r="AD300" i="32"/>
  <c r="V300" i="32"/>
  <c r="T300" i="32"/>
  <c r="S300" i="32"/>
  <c r="W300" i="32" s="1"/>
  <c r="R300" i="32"/>
  <c r="Q300" i="32"/>
  <c r="K300" i="32"/>
  <c r="CU299" i="32"/>
  <c r="CT299" i="32"/>
  <c r="CS299" i="32"/>
  <c r="CR299" i="32"/>
  <c r="CQ299" i="32"/>
  <c r="CJ299" i="32"/>
  <c r="CI299" i="32"/>
  <c r="CH299" i="32"/>
  <c r="CG299" i="32"/>
  <c r="CF299" i="32"/>
  <c r="BJ299" i="32"/>
  <c r="BD299" i="32"/>
  <c r="AX299" i="32"/>
  <c r="AP299" i="32"/>
  <c r="AJ299" i="32"/>
  <c r="AD299" i="32"/>
  <c r="V299" i="32"/>
  <c r="T299" i="32"/>
  <c r="S299" i="32"/>
  <c r="W299" i="32" s="1"/>
  <c r="R299" i="32"/>
  <c r="Q299" i="32"/>
  <c r="K299" i="32"/>
  <c r="CU298" i="32"/>
  <c r="CT298" i="32"/>
  <c r="CS298" i="32"/>
  <c r="CR298" i="32"/>
  <c r="CQ298" i="32"/>
  <c r="CJ298" i="32"/>
  <c r="CI298" i="32"/>
  <c r="CH298" i="32"/>
  <c r="CG298" i="32"/>
  <c r="CF298" i="32"/>
  <c r="BJ298" i="32"/>
  <c r="BD298" i="32"/>
  <c r="AX298" i="32"/>
  <c r="AP298" i="32"/>
  <c r="AJ298" i="32"/>
  <c r="AD298" i="32"/>
  <c r="W298" i="32"/>
  <c r="V298" i="32"/>
  <c r="T298" i="32"/>
  <c r="S298" i="32"/>
  <c r="R298" i="32"/>
  <c r="Q298" i="32"/>
  <c r="K298" i="32"/>
  <c r="CU297" i="32"/>
  <c r="CT297" i="32"/>
  <c r="CS297" i="32"/>
  <c r="CR297" i="32"/>
  <c r="CQ297" i="32"/>
  <c r="CJ297" i="32"/>
  <c r="CI297" i="32"/>
  <c r="CH297" i="32"/>
  <c r="CG297" i="32"/>
  <c r="CF297" i="32"/>
  <c r="BJ297" i="32"/>
  <c r="BD297" i="32"/>
  <c r="AX297" i="32"/>
  <c r="AP297" i="32"/>
  <c r="AJ297" i="32"/>
  <c r="AD297" i="32"/>
  <c r="V297" i="32"/>
  <c r="T297" i="32"/>
  <c r="W297" i="32" s="1"/>
  <c r="S297" i="32"/>
  <c r="R297" i="32"/>
  <c r="Q297" i="32"/>
  <c r="K297" i="32"/>
  <c r="CU296" i="32"/>
  <c r="CT296" i="32"/>
  <c r="CS296" i="32"/>
  <c r="CR296" i="32"/>
  <c r="CQ296" i="32"/>
  <c r="CJ296" i="32"/>
  <c r="CI296" i="32"/>
  <c r="CH296" i="32"/>
  <c r="CG296" i="32"/>
  <c r="CF296" i="32"/>
  <c r="BJ296" i="32"/>
  <c r="BD296" i="32"/>
  <c r="AX296" i="32"/>
  <c r="AP296" i="32"/>
  <c r="AJ296" i="32"/>
  <c r="AD296" i="32"/>
  <c r="V296" i="32"/>
  <c r="T296" i="32"/>
  <c r="S296" i="32"/>
  <c r="W296" i="32" s="1"/>
  <c r="R296" i="32"/>
  <c r="Q296" i="32"/>
  <c r="K296" i="32"/>
  <c r="CU295" i="32"/>
  <c r="CT295" i="32"/>
  <c r="CS295" i="32"/>
  <c r="CR295" i="32"/>
  <c r="CQ295" i="32"/>
  <c r="CJ295" i="32"/>
  <c r="CI295" i="32"/>
  <c r="CH295" i="32"/>
  <c r="CG295" i="32"/>
  <c r="CF295" i="32"/>
  <c r="BJ295" i="32"/>
  <c r="BD295" i="32"/>
  <c r="AX295" i="32"/>
  <c r="AP295" i="32"/>
  <c r="AJ295" i="32"/>
  <c r="AD295" i="32"/>
  <c r="V295" i="32"/>
  <c r="T295" i="32"/>
  <c r="S295" i="32"/>
  <c r="W295" i="32" s="1"/>
  <c r="R295" i="32"/>
  <c r="Q295" i="32"/>
  <c r="K295" i="32"/>
  <c r="CU294" i="32"/>
  <c r="CT294" i="32"/>
  <c r="CS294" i="32"/>
  <c r="CR294" i="32"/>
  <c r="CQ294" i="32"/>
  <c r="CJ294" i="32"/>
  <c r="CI294" i="32"/>
  <c r="CH294" i="32"/>
  <c r="CG294" i="32"/>
  <c r="CF294" i="32"/>
  <c r="BJ294" i="32"/>
  <c r="BD294" i="32"/>
  <c r="AX294" i="32"/>
  <c r="AP294" i="32"/>
  <c r="AJ294" i="32"/>
  <c r="AD294" i="32"/>
  <c r="W294" i="32"/>
  <c r="V294" i="32"/>
  <c r="T294" i="32"/>
  <c r="S294" i="32"/>
  <c r="R294" i="32"/>
  <c r="Q294" i="32"/>
  <c r="K294" i="32"/>
  <c r="CU293" i="32"/>
  <c r="CT293" i="32"/>
  <c r="CS293" i="32"/>
  <c r="CR293" i="32"/>
  <c r="CQ293" i="32"/>
  <c r="CJ293" i="32"/>
  <c r="CI293" i="32"/>
  <c r="CH293" i="32"/>
  <c r="CG293" i="32"/>
  <c r="CF293" i="32"/>
  <c r="BJ293" i="32"/>
  <c r="BD293" i="32"/>
  <c r="AX293" i="32"/>
  <c r="AP293" i="32"/>
  <c r="AJ293" i="32"/>
  <c r="AD293" i="32"/>
  <c r="V293" i="32"/>
  <c r="T293" i="32"/>
  <c r="W293" i="32" s="1"/>
  <c r="S293" i="32"/>
  <c r="R293" i="32"/>
  <c r="Q293" i="32"/>
  <c r="K293" i="32"/>
  <c r="CU292" i="32"/>
  <c r="CT292" i="32"/>
  <c r="CS292" i="32"/>
  <c r="CR292" i="32"/>
  <c r="CQ292" i="32"/>
  <c r="CJ292" i="32"/>
  <c r="CI292" i="32"/>
  <c r="CH292" i="32"/>
  <c r="CG292" i="32"/>
  <c r="CF292" i="32"/>
  <c r="BJ292" i="32"/>
  <c r="BD292" i="32"/>
  <c r="AX292" i="32"/>
  <c r="AP292" i="32"/>
  <c r="AJ292" i="32"/>
  <c r="AD292" i="32"/>
  <c r="V292" i="32"/>
  <c r="T292" i="32"/>
  <c r="S292" i="32"/>
  <c r="W292" i="32" s="1"/>
  <c r="R292" i="32"/>
  <c r="Q292" i="32"/>
  <c r="K292" i="32"/>
  <c r="CU291" i="32"/>
  <c r="CT291" i="32"/>
  <c r="CS291" i="32"/>
  <c r="CR291" i="32"/>
  <c r="CQ291" i="32"/>
  <c r="CJ291" i="32"/>
  <c r="CI291" i="32"/>
  <c r="CH291" i="32"/>
  <c r="CG291" i="32"/>
  <c r="CF291" i="32"/>
  <c r="BJ291" i="32"/>
  <c r="BD291" i="32"/>
  <c r="AX291" i="32"/>
  <c r="AP291" i="32"/>
  <c r="AJ291" i="32"/>
  <c r="AD291" i="32"/>
  <c r="V291" i="32"/>
  <c r="T291" i="32"/>
  <c r="S291" i="32"/>
  <c r="W291" i="32" s="1"/>
  <c r="R291" i="32"/>
  <c r="Q291" i="32"/>
  <c r="K291" i="32"/>
  <c r="CU290" i="32"/>
  <c r="CT290" i="32"/>
  <c r="CS290" i="32"/>
  <c r="CR290" i="32"/>
  <c r="CQ290" i="32"/>
  <c r="CJ290" i="32"/>
  <c r="CI290" i="32"/>
  <c r="CH290" i="32"/>
  <c r="CG290" i="32"/>
  <c r="CF290" i="32"/>
  <c r="BJ290" i="32"/>
  <c r="BD290" i="32"/>
  <c r="AX290" i="32"/>
  <c r="AP290" i="32"/>
  <c r="AJ290" i="32"/>
  <c r="AD290" i="32"/>
  <c r="W290" i="32"/>
  <c r="V290" i="32"/>
  <c r="T290" i="32"/>
  <c r="S290" i="32"/>
  <c r="R290" i="32"/>
  <c r="R284" i="32" s="1"/>
  <c r="Q290" i="32"/>
  <c r="K290" i="32"/>
  <c r="CU289" i="32"/>
  <c r="CT289" i="32"/>
  <c r="CS289" i="32"/>
  <c r="CR289" i="32"/>
  <c r="CQ289" i="32"/>
  <c r="CJ289" i="32"/>
  <c r="CI289" i="32"/>
  <c r="CH289" i="32"/>
  <c r="CG289" i="32"/>
  <c r="CF289" i="32"/>
  <c r="BJ289" i="32"/>
  <c r="BD289" i="32"/>
  <c r="AX289" i="32"/>
  <c r="AP289" i="32"/>
  <c r="AJ289" i="32"/>
  <c r="AD289" i="32"/>
  <c r="V289" i="32"/>
  <c r="V284" i="32" s="1"/>
  <c r="T289" i="32"/>
  <c r="W289" i="32" s="1"/>
  <c r="S289" i="32"/>
  <c r="R289" i="32"/>
  <c r="Q289" i="32"/>
  <c r="K289" i="32"/>
  <c r="CU288" i="32"/>
  <c r="CT288" i="32"/>
  <c r="CS288" i="32"/>
  <c r="CR288" i="32"/>
  <c r="CQ288" i="32"/>
  <c r="CJ288" i="32"/>
  <c r="CI288" i="32"/>
  <c r="CH288" i="32"/>
  <c r="CG288" i="32"/>
  <c r="CF288" i="32"/>
  <c r="BJ288" i="32"/>
  <c r="BD288" i="32"/>
  <c r="AX288" i="32"/>
  <c r="AP288" i="32"/>
  <c r="AJ288" i="32"/>
  <c r="AD288" i="32"/>
  <c r="V288" i="32"/>
  <c r="T288" i="32"/>
  <c r="T284" i="32" s="1"/>
  <c r="S288" i="32"/>
  <c r="W288" i="32" s="1"/>
  <c r="R288" i="32"/>
  <c r="Q288" i="32"/>
  <c r="K288" i="32"/>
  <c r="CU287" i="32"/>
  <c r="CT287" i="32"/>
  <c r="CS287" i="32"/>
  <c r="CR287" i="32"/>
  <c r="CQ287" i="32"/>
  <c r="CJ287" i="32"/>
  <c r="CI287" i="32"/>
  <c r="CH287" i="32"/>
  <c r="CG287" i="32"/>
  <c r="CF287" i="32"/>
  <c r="BJ287" i="32"/>
  <c r="BD287" i="32"/>
  <c r="AX287" i="32"/>
  <c r="AP287" i="32"/>
  <c r="AJ287" i="32"/>
  <c r="AD287" i="32"/>
  <c r="V287" i="32"/>
  <c r="T287" i="32"/>
  <c r="S287" i="32"/>
  <c r="W287" i="32" s="1"/>
  <c r="R287" i="32"/>
  <c r="Q287" i="32"/>
  <c r="K287" i="32"/>
  <c r="CU286" i="32"/>
  <c r="CR286" i="32"/>
  <c r="CQ286" i="32"/>
  <c r="CJ286" i="32"/>
  <c r="CI286" i="32"/>
  <c r="CG286" i="32"/>
  <c r="CF286" i="32"/>
  <c r="BI286" i="32"/>
  <c r="BH286" i="32"/>
  <c r="CT286" i="32" s="1"/>
  <c r="BG286" i="32"/>
  <c r="CS286" i="32" s="1"/>
  <c r="BF286" i="32"/>
  <c r="BJ286" i="32" s="1"/>
  <c r="BE286" i="32"/>
  <c r="BD286" i="32"/>
  <c r="AX286" i="32"/>
  <c r="AO286" i="32"/>
  <c r="AM286" i="32"/>
  <c r="CH286" i="32" s="1"/>
  <c r="AL286" i="32"/>
  <c r="AP286" i="32" s="1"/>
  <c r="AK286" i="32"/>
  <c r="AJ286" i="32"/>
  <c r="AD286" i="32"/>
  <c r="V286" i="32"/>
  <c r="T286" i="32"/>
  <c r="S286" i="32"/>
  <c r="W286" i="32" s="1"/>
  <c r="R286" i="32"/>
  <c r="Q286" i="32"/>
  <c r="K286" i="32"/>
  <c r="CU285" i="32"/>
  <c r="CR285" i="32"/>
  <c r="CQ285" i="32"/>
  <c r="CJ285" i="32"/>
  <c r="CI285" i="32"/>
  <c r="CG285" i="32"/>
  <c r="CF285" i="32"/>
  <c r="BI285" i="32"/>
  <c r="BH285" i="32"/>
  <c r="CT285" i="32" s="1"/>
  <c r="BG285" i="32"/>
  <c r="CS285" i="32" s="1"/>
  <c r="BF285" i="32"/>
  <c r="BJ285" i="32" s="1"/>
  <c r="BE285" i="32"/>
  <c r="BD285" i="32"/>
  <c r="AX285" i="32"/>
  <c r="AO285" i="32"/>
  <c r="AM285" i="32"/>
  <c r="CH285" i="32" s="1"/>
  <c r="AL285" i="32"/>
  <c r="AP285" i="32" s="1"/>
  <c r="AK285" i="32"/>
  <c r="AJ285" i="32"/>
  <c r="AD285" i="32"/>
  <c r="V285" i="32"/>
  <c r="T285" i="32"/>
  <c r="S285" i="32"/>
  <c r="W285" i="32" s="1"/>
  <c r="R285" i="32"/>
  <c r="Q285" i="32"/>
  <c r="K285" i="32"/>
  <c r="CU284" i="32"/>
  <c r="CQ284" i="32"/>
  <c r="CJ284" i="32"/>
  <c r="CI284" i="32"/>
  <c r="CG284" i="32"/>
  <c r="BI284" i="32"/>
  <c r="BH284" i="32"/>
  <c r="CT284" i="32" s="1"/>
  <c r="BG284" i="32"/>
  <c r="CS284" i="32" s="1"/>
  <c r="BE284" i="32"/>
  <c r="BD284" i="32"/>
  <c r="BC284" i="32"/>
  <c r="BA284" i="32"/>
  <c r="AZ284" i="32"/>
  <c r="AY284" i="32"/>
  <c r="AX284" i="32"/>
  <c r="AO284" i="32"/>
  <c r="AM284" i="32"/>
  <c r="CH284" i="32" s="1"/>
  <c r="AL284" i="32"/>
  <c r="AP284" i="32" s="1"/>
  <c r="AI284" i="32"/>
  <c r="AG284" i="32"/>
  <c r="AJ284" i="32" s="1"/>
  <c r="AF284" i="32"/>
  <c r="AE284" i="32"/>
  <c r="AD284" i="32"/>
  <c r="S284" i="32"/>
  <c r="W284" i="32" s="1"/>
  <c r="P284" i="32"/>
  <c r="N284" i="32"/>
  <c r="M284" i="32"/>
  <c r="Q284" i="32" s="1"/>
  <c r="L284" i="32"/>
  <c r="K284" i="32"/>
  <c r="CU283" i="32"/>
  <c r="CR283" i="32"/>
  <c r="CQ283" i="32"/>
  <c r="CJ283" i="32"/>
  <c r="CI283" i="32"/>
  <c r="CG283" i="32"/>
  <c r="CF283" i="32"/>
  <c r="BI283" i="32"/>
  <c r="BH283" i="32"/>
  <c r="CT283" i="32" s="1"/>
  <c r="BG283" i="32"/>
  <c r="CS283" i="32" s="1"/>
  <c r="BF283" i="32"/>
  <c r="BJ283" i="32" s="1"/>
  <c r="BE283" i="32"/>
  <c r="BD283" i="32"/>
  <c r="AX283" i="32"/>
  <c r="AO283" i="32"/>
  <c r="AM283" i="32"/>
  <c r="CH283" i="32" s="1"/>
  <c r="AL283" i="32"/>
  <c r="AP283" i="32" s="1"/>
  <c r="AK283" i="32"/>
  <c r="AJ283" i="32"/>
  <c r="AD283" i="32"/>
  <c r="V283" i="32"/>
  <c r="T283" i="32"/>
  <c r="S283" i="32"/>
  <c r="W283" i="32" s="1"/>
  <c r="R283" i="32"/>
  <c r="Q283" i="32"/>
  <c r="K283" i="32"/>
  <c r="CU282" i="32"/>
  <c r="CT282" i="32"/>
  <c r="CS282" i="32"/>
  <c r="CR282" i="32"/>
  <c r="CQ282" i="32"/>
  <c r="CJ282" i="32"/>
  <c r="CI282" i="32"/>
  <c r="CH282" i="32"/>
  <c r="CG282" i="32"/>
  <c r="CF282" i="32"/>
  <c r="BJ282" i="32"/>
  <c r="BD282" i="32"/>
  <c r="AX282" i="32"/>
  <c r="AP282" i="32"/>
  <c r="AJ282" i="32"/>
  <c r="AD282" i="32"/>
  <c r="W282" i="32"/>
  <c r="Q282" i="32"/>
  <c r="K282" i="32"/>
  <c r="CU281" i="32"/>
  <c r="CT281" i="32"/>
  <c r="CS281" i="32"/>
  <c r="CR281" i="32"/>
  <c r="CQ281" i="32"/>
  <c r="CJ281" i="32"/>
  <c r="CI281" i="32"/>
  <c r="CH281" i="32"/>
  <c r="CG281" i="32"/>
  <c r="CF281" i="32"/>
  <c r="BJ281" i="32"/>
  <c r="BD281" i="32"/>
  <c r="AX281" i="32"/>
  <c r="AP281" i="32"/>
  <c r="AJ281" i="32"/>
  <c r="AD281" i="32"/>
  <c r="W281" i="32"/>
  <c r="Q281" i="32"/>
  <c r="K281" i="32"/>
  <c r="CU280" i="32"/>
  <c r="CT280" i="32"/>
  <c r="CS280" i="32"/>
  <c r="CR280" i="32"/>
  <c r="CQ280" i="32"/>
  <c r="CJ280" i="32"/>
  <c r="CI280" i="32"/>
  <c r="CH280" i="32"/>
  <c r="CG280" i="32"/>
  <c r="CF280" i="32"/>
  <c r="BJ280" i="32"/>
  <c r="BD280" i="32"/>
  <c r="AX280" i="32"/>
  <c r="AP280" i="32"/>
  <c r="AJ280" i="32"/>
  <c r="AD280" i="32"/>
  <c r="W280" i="32"/>
  <c r="Q280" i="32"/>
  <c r="K280" i="32"/>
  <c r="CU279" i="32"/>
  <c r="CT279" i="32"/>
  <c r="CS279" i="32"/>
  <c r="CR279" i="32"/>
  <c r="CQ279" i="32"/>
  <c r="CJ279" i="32"/>
  <c r="CI279" i="32"/>
  <c r="CH279" i="32"/>
  <c r="CG279" i="32"/>
  <c r="CF279" i="32"/>
  <c r="BJ279" i="32"/>
  <c r="BD279" i="32"/>
  <c r="AX279" i="32"/>
  <c r="AP279" i="32"/>
  <c r="AJ279" i="32"/>
  <c r="AD279" i="32"/>
  <c r="W279" i="32"/>
  <c r="Q279" i="32"/>
  <c r="K279" i="32"/>
  <c r="CU278" i="32"/>
  <c r="CT278" i="32"/>
  <c r="CS278" i="32"/>
  <c r="CR278" i="32"/>
  <c r="CQ278" i="32"/>
  <c r="CJ278" i="32"/>
  <c r="CI278" i="32"/>
  <c r="CH278" i="32"/>
  <c r="CG278" i="32"/>
  <c r="CF278" i="32"/>
  <c r="BJ278" i="32"/>
  <c r="BD278" i="32"/>
  <c r="AX278" i="32"/>
  <c r="AP278" i="32"/>
  <c r="AJ278" i="32"/>
  <c r="AD278" i="32"/>
  <c r="W278" i="32"/>
  <c r="Q278" i="32"/>
  <c r="K278" i="32"/>
  <c r="CU277" i="32"/>
  <c r="CT277" i="32"/>
  <c r="CS277" i="32"/>
  <c r="CR277" i="32"/>
  <c r="CQ277" i="32"/>
  <c r="CJ277" i="32"/>
  <c r="CI277" i="32"/>
  <c r="CH277" i="32"/>
  <c r="CG277" i="32"/>
  <c r="CF277" i="32"/>
  <c r="BJ277" i="32"/>
  <c r="BD277" i="32"/>
  <c r="AX277" i="32"/>
  <c r="AP277" i="32"/>
  <c r="AJ277" i="32"/>
  <c r="AD277" i="32"/>
  <c r="W277" i="32"/>
  <c r="Q277" i="32"/>
  <c r="K277" i="32"/>
  <c r="CU276" i="32"/>
  <c r="CT276" i="32"/>
  <c r="CS276" i="32"/>
  <c r="CR276" i="32"/>
  <c r="CQ276" i="32"/>
  <c r="CJ276" i="32"/>
  <c r="CI276" i="32"/>
  <c r="CH276" i="32"/>
  <c r="CG276" i="32"/>
  <c r="CF276" i="32"/>
  <c r="BJ276" i="32"/>
  <c r="BD276" i="32"/>
  <c r="AX276" i="32"/>
  <c r="AP276" i="32"/>
  <c r="AJ276" i="32"/>
  <c r="AD276" i="32"/>
  <c r="W276" i="32"/>
  <c r="Q276" i="32"/>
  <c r="K276" i="32"/>
  <c r="CU275" i="32"/>
  <c r="CT275" i="32"/>
  <c r="CS275" i="32"/>
  <c r="CR275" i="32"/>
  <c r="CQ275" i="32"/>
  <c r="CJ275" i="32"/>
  <c r="CI275" i="32"/>
  <c r="CH275" i="32"/>
  <c r="CG275" i="32"/>
  <c r="CF275" i="32"/>
  <c r="BJ275" i="32"/>
  <c r="BD275" i="32"/>
  <c r="AX275" i="32"/>
  <c r="AP275" i="32"/>
  <c r="AJ275" i="32"/>
  <c r="AD275" i="32"/>
  <c r="W275" i="32"/>
  <c r="Q275" i="32"/>
  <c r="K275" i="32"/>
  <c r="CU274" i="32"/>
  <c r="CT274" i="32"/>
  <c r="CS274" i="32"/>
  <c r="CR274" i="32"/>
  <c r="CQ274" i="32"/>
  <c r="CJ274" i="32"/>
  <c r="CI274" i="32"/>
  <c r="CH274" i="32"/>
  <c r="CG274" i="32"/>
  <c r="CF274" i="32"/>
  <c r="BJ274" i="32"/>
  <c r="BD274" i="32"/>
  <c r="AX274" i="32"/>
  <c r="AP274" i="32"/>
  <c r="AJ274" i="32"/>
  <c r="AD274" i="32"/>
  <c r="W274" i="32"/>
  <c r="Q274" i="32"/>
  <c r="K274" i="32"/>
  <c r="CU273" i="32"/>
  <c r="CT273" i="32"/>
  <c r="CS273" i="32"/>
  <c r="CR273" i="32"/>
  <c r="CQ273" i="32"/>
  <c r="CJ273" i="32"/>
  <c r="CI273" i="32"/>
  <c r="CH273" i="32"/>
  <c r="CG273" i="32"/>
  <c r="CF273" i="32"/>
  <c r="BJ273" i="32"/>
  <c r="BD273" i="32"/>
  <c r="AX273" i="32"/>
  <c r="AP273" i="32"/>
  <c r="AJ273" i="32"/>
  <c r="AD273" i="32"/>
  <c r="W273" i="32"/>
  <c r="Q273" i="32"/>
  <c r="K273" i="32"/>
  <c r="CU272" i="32"/>
  <c r="CT272" i="32"/>
  <c r="CS272" i="32"/>
  <c r="CR272" i="32"/>
  <c r="CQ272" i="32"/>
  <c r="CJ272" i="32"/>
  <c r="CI272" i="32"/>
  <c r="CH272" i="32"/>
  <c r="CG272" i="32"/>
  <c r="CF272" i="32"/>
  <c r="BJ272" i="32"/>
  <c r="BD272" i="32"/>
  <c r="AX272" i="32"/>
  <c r="AP272" i="32"/>
  <c r="AJ272" i="32"/>
  <c r="AD272" i="32"/>
  <c r="W272" i="32"/>
  <c r="Q272" i="32"/>
  <c r="K272" i="32"/>
  <c r="CU271" i="32"/>
  <c r="CT271" i="32"/>
  <c r="CS271" i="32"/>
  <c r="CR271" i="32"/>
  <c r="CQ271" i="32"/>
  <c r="CJ271" i="32"/>
  <c r="CI271" i="32"/>
  <c r="CH271" i="32"/>
  <c r="CG271" i="32"/>
  <c r="CF271" i="32"/>
  <c r="BJ271" i="32"/>
  <c r="BD271" i="32"/>
  <c r="AX271" i="32"/>
  <c r="AP271" i="32"/>
  <c r="AJ271" i="32"/>
  <c r="AD271" i="32"/>
  <c r="W271" i="32"/>
  <c r="Q271" i="32"/>
  <c r="K271" i="32"/>
  <c r="CU270" i="32"/>
  <c r="CT270" i="32"/>
  <c r="CS270" i="32"/>
  <c r="CR270" i="32"/>
  <c r="CQ270" i="32"/>
  <c r="CJ270" i="32"/>
  <c r="CI270" i="32"/>
  <c r="CH270" i="32"/>
  <c r="CG270" i="32"/>
  <c r="CF270" i="32"/>
  <c r="BJ270" i="32"/>
  <c r="BD270" i="32"/>
  <c r="AX270" i="32"/>
  <c r="AP270" i="32"/>
  <c r="AJ270" i="32"/>
  <c r="AD270" i="32"/>
  <c r="W270" i="32"/>
  <c r="Q270" i="32"/>
  <c r="K270" i="32"/>
  <c r="CU269" i="32"/>
  <c r="CT269" i="32"/>
  <c r="CS269" i="32"/>
  <c r="CR269" i="32"/>
  <c r="CQ269" i="32"/>
  <c r="CJ269" i="32"/>
  <c r="CI269" i="32"/>
  <c r="CH269" i="32"/>
  <c r="CG269" i="32"/>
  <c r="CF269" i="32"/>
  <c r="BJ269" i="32"/>
  <c r="BD269" i="32"/>
  <c r="AX269" i="32"/>
  <c r="AP269" i="32"/>
  <c r="AJ269" i="32"/>
  <c r="AD269" i="32"/>
  <c r="W269" i="32"/>
  <c r="Q269" i="32"/>
  <c r="K269" i="32"/>
  <c r="CU268" i="32"/>
  <c r="CT268" i="32"/>
  <c r="CS268" i="32"/>
  <c r="CR268" i="32"/>
  <c r="CQ268" i="32"/>
  <c r="CJ268" i="32"/>
  <c r="CI268" i="32"/>
  <c r="CH268" i="32"/>
  <c r="CG268" i="32"/>
  <c r="CF268" i="32"/>
  <c r="BJ268" i="32"/>
  <c r="BD268" i="32"/>
  <c r="AX268" i="32"/>
  <c r="AP268" i="32"/>
  <c r="AJ268" i="32"/>
  <c r="AD268" i="32"/>
  <c r="W268" i="32"/>
  <c r="Q268" i="32"/>
  <c r="K268" i="32"/>
  <c r="CU267" i="32"/>
  <c r="CT267" i="32"/>
  <c r="CS267" i="32"/>
  <c r="CR267" i="32"/>
  <c r="CQ267" i="32"/>
  <c r="CJ267" i="32"/>
  <c r="CI267" i="32"/>
  <c r="CH267" i="32"/>
  <c r="CG267" i="32"/>
  <c r="CF267" i="32"/>
  <c r="BJ267" i="32"/>
  <c r="BD267" i="32"/>
  <c r="AX267" i="32"/>
  <c r="AP267" i="32"/>
  <c r="AJ267" i="32"/>
  <c r="AD267" i="32"/>
  <c r="W267" i="32"/>
  <c r="Q267" i="32"/>
  <c r="K267" i="32"/>
  <c r="CU266" i="32"/>
  <c r="CR266" i="32"/>
  <c r="CQ266" i="32"/>
  <c r="CJ266" i="32"/>
  <c r="CI266" i="32"/>
  <c r="CG266" i="32"/>
  <c r="CF266" i="32"/>
  <c r="BI266" i="32"/>
  <c r="BH266" i="32"/>
  <c r="CT266" i="32" s="1"/>
  <c r="BG266" i="32"/>
  <c r="CS266" i="32" s="1"/>
  <c r="BF266" i="32"/>
  <c r="BJ266" i="32" s="1"/>
  <c r="BE266" i="32"/>
  <c r="BD266" i="32"/>
  <c r="AX266" i="32"/>
  <c r="AO266" i="32"/>
  <c r="AM266" i="32"/>
  <c r="CH266" i="32" s="1"/>
  <c r="AL266" i="32"/>
  <c r="AP266" i="32" s="1"/>
  <c r="AK266" i="32"/>
  <c r="AJ266" i="32"/>
  <c r="AD266" i="32"/>
  <c r="W266" i="32"/>
  <c r="Q266" i="32"/>
  <c r="K266" i="32"/>
  <c r="CU265" i="32"/>
  <c r="CR265" i="32"/>
  <c r="CQ265" i="32"/>
  <c r="CI265" i="32"/>
  <c r="CG265" i="32"/>
  <c r="CF265" i="32"/>
  <c r="BI265" i="32"/>
  <c r="BH265" i="32"/>
  <c r="CT265" i="32" s="1"/>
  <c r="BF265" i="32"/>
  <c r="BE265" i="32"/>
  <c r="BD265" i="32"/>
  <c r="BA265" i="32"/>
  <c r="BG265" i="32" s="1"/>
  <c r="AX265" i="32"/>
  <c r="AO265" i="32"/>
  <c r="CJ265" i="32" s="1"/>
  <c r="AL265" i="32"/>
  <c r="AK265" i="32"/>
  <c r="AJ265" i="32"/>
  <c r="AG265" i="32"/>
  <c r="AM265" i="32" s="1"/>
  <c r="AD265" i="32"/>
  <c r="V265" i="32"/>
  <c r="V263" i="32" s="1"/>
  <c r="S265" i="32"/>
  <c r="R265" i="32"/>
  <c r="Q265" i="32"/>
  <c r="N265" i="32"/>
  <c r="T265" i="32" s="1"/>
  <c r="K265" i="32"/>
  <c r="CT264" i="32"/>
  <c r="CJ264" i="32"/>
  <c r="CI264" i="32"/>
  <c r="CF264" i="32"/>
  <c r="BI264" i="32"/>
  <c r="CU264" i="32" s="1"/>
  <c r="BH264" i="32"/>
  <c r="BG264" i="32"/>
  <c r="CS264" i="32" s="1"/>
  <c r="BF264" i="32"/>
  <c r="BJ264" i="32" s="1"/>
  <c r="BE264" i="32"/>
  <c r="CQ264" i="32" s="1"/>
  <c r="BD264" i="32"/>
  <c r="AX264" i="32"/>
  <c r="AO264" i="32"/>
  <c r="AM264" i="32"/>
  <c r="CH264" i="32" s="1"/>
  <c r="AL264" i="32"/>
  <c r="AP264" i="32" s="1"/>
  <c r="AK264" i="32"/>
  <c r="AJ264" i="32"/>
  <c r="AD264" i="32"/>
  <c r="W264" i="32"/>
  <c r="V264" i="32"/>
  <c r="T264" i="32"/>
  <c r="S264" i="32"/>
  <c r="R264" i="32"/>
  <c r="Q264" i="32"/>
  <c r="K264" i="32"/>
  <c r="CI263" i="32"/>
  <c r="CF263" i="32"/>
  <c r="BI263" i="32"/>
  <c r="CU263" i="32" s="1"/>
  <c r="BF263" i="32"/>
  <c r="BE263" i="32"/>
  <c r="CQ263" i="32" s="1"/>
  <c r="BC263" i="32"/>
  <c r="BA263" i="32"/>
  <c r="BD263" i="32" s="1"/>
  <c r="AZ263" i="32"/>
  <c r="AY263" i="32"/>
  <c r="AX263" i="32"/>
  <c r="AL263" i="32"/>
  <c r="AK263" i="32"/>
  <c r="AI263" i="32"/>
  <c r="AG263" i="32"/>
  <c r="AF263" i="32"/>
  <c r="AJ263" i="32" s="1"/>
  <c r="AE263" i="32"/>
  <c r="AD263" i="32"/>
  <c r="R263" i="32"/>
  <c r="P263" i="32"/>
  <c r="N263" i="32"/>
  <c r="M263" i="32"/>
  <c r="Q263" i="32" s="1"/>
  <c r="L263" i="32"/>
  <c r="K263" i="32"/>
  <c r="CT262" i="32"/>
  <c r="CJ262" i="32"/>
  <c r="CI262" i="32"/>
  <c r="CF262" i="32"/>
  <c r="BI262" i="32"/>
  <c r="CU262" i="32" s="1"/>
  <c r="BH262" i="32"/>
  <c r="BG262" i="32"/>
  <c r="CS262" i="32" s="1"/>
  <c r="BF262" i="32"/>
  <c r="BJ262" i="32" s="1"/>
  <c r="BE262" i="32"/>
  <c r="CQ262" i="32" s="1"/>
  <c r="BD262" i="32"/>
  <c r="AX262" i="32"/>
  <c r="AO262" i="32"/>
  <c r="AM262" i="32"/>
  <c r="CH262" i="32" s="1"/>
  <c r="AL262" i="32"/>
  <c r="AP262" i="32" s="1"/>
  <c r="AK262" i="32"/>
  <c r="AJ262" i="32"/>
  <c r="AD262" i="32"/>
  <c r="W262" i="32"/>
  <c r="V262" i="32"/>
  <c r="T262" i="32"/>
  <c r="S262" i="32"/>
  <c r="R262" i="32"/>
  <c r="R242" i="32" s="1"/>
  <c r="Q262" i="32"/>
  <c r="K262" i="32"/>
  <c r="CU261" i="32"/>
  <c r="CT261" i="32"/>
  <c r="CS261" i="32"/>
  <c r="CR261" i="32"/>
  <c r="CQ261" i="32"/>
  <c r="CJ261" i="32"/>
  <c r="CI261" i="32"/>
  <c r="CH261" i="32"/>
  <c r="CG261" i="32"/>
  <c r="CF261" i="32"/>
  <c r="BJ261" i="32"/>
  <c r="BD261" i="32"/>
  <c r="AX261" i="32"/>
  <c r="AP261" i="32"/>
  <c r="AJ261" i="32"/>
  <c r="AD261" i="32"/>
  <c r="W261" i="32"/>
  <c r="Q261" i="32"/>
  <c r="K261" i="32"/>
  <c r="CU260" i="32"/>
  <c r="CT260" i="32"/>
  <c r="CS260" i="32"/>
  <c r="CR260" i="32"/>
  <c r="CQ260" i="32"/>
  <c r="CJ260" i="32"/>
  <c r="CI260" i="32"/>
  <c r="CH260" i="32"/>
  <c r="CG260" i="32"/>
  <c r="CF260" i="32"/>
  <c r="BJ260" i="32"/>
  <c r="BD260" i="32"/>
  <c r="AX260" i="32"/>
  <c r="AP260" i="32"/>
  <c r="AJ260" i="32"/>
  <c r="AD260" i="32"/>
  <c r="W260" i="32"/>
  <c r="Q260" i="32"/>
  <c r="K260" i="32"/>
  <c r="CU259" i="32"/>
  <c r="CT259" i="32"/>
  <c r="CS259" i="32"/>
  <c r="CR259" i="32"/>
  <c r="CQ259" i="32"/>
  <c r="CJ259" i="32"/>
  <c r="CI259" i="32"/>
  <c r="CH259" i="32"/>
  <c r="CG259" i="32"/>
  <c r="CF259" i="32"/>
  <c r="BJ259" i="32"/>
  <c r="BD259" i="32"/>
  <c r="AX259" i="32"/>
  <c r="AP259" i="32"/>
  <c r="AJ259" i="32"/>
  <c r="AD259" i="32"/>
  <c r="W259" i="32"/>
  <c r="Q259" i="32"/>
  <c r="K259" i="32"/>
  <c r="CU258" i="32"/>
  <c r="CT258" i="32"/>
  <c r="CS258" i="32"/>
  <c r="CR258" i="32"/>
  <c r="CQ258" i="32"/>
  <c r="CJ258" i="32"/>
  <c r="CI258" i="32"/>
  <c r="CH258" i="32"/>
  <c r="CG258" i="32"/>
  <c r="CF258" i="32"/>
  <c r="BJ258" i="32"/>
  <c r="BD258" i="32"/>
  <c r="AX258" i="32"/>
  <c r="AP258" i="32"/>
  <c r="AJ258" i="32"/>
  <c r="AD258" i="32"/>
  <c r="W258" i="32"/>
  <c r="Q258" i="32"/>
  <c r="K258" i="32"/>
  <c r="CU257" i="32"/>
  <c r="CT257" i="32"/>
  <c r="CS257" i="32"/>
  <c r="CR257" i="32"/>
  <c r="CQ257" i="32"/>
  <c r="CJ257" i="32"/>
  <c r="CI257" i="32"/>
  <c r="CH257" i="32"/>
  <c r="CG257" i="32"/>
  <c r="CF257" i="32"/>
  <c r="BJ257" i="32"/>
  <c r="BD257" i="32"/>
  <c r="AX257" i="32"/>
  <c r="AP257" i="32"/>
  <c r="AJ257" i="32"/>
  <c r="AD257" i="32"/>
  <c r="W257" i="32"/>
  <c r="Q257" i="32"/>
  <c r="K257" i="32"/>
  <c r="CU256" i="32"/>
  <c r="CT256" i="32"/>
  <c r="CS256" i="32"/>
  <c r="CR256" i="32"/>
  <c r="CQ256" i="32"/>
  <c r="CJ256" i="32"/>
  <c r="CI256" i="32"/>
  <c r="CH256" i="32"/>
  <c r="CG256" i="32"/>
  <c r="CF256" i="32"/>
  <c r="BJ256" i="32"/>
  <c r="BD256" i="32"/>
  <c r="AX256" i="32"/>
  <c r="AP256" i="32"/>
  <c r="AJ256" i="32"/>
  <c r="AD256" i="32"/>
  <c r="W256" i="32"/>
  <c r="Q256" i="32"/>
  <c r="K256" i="32"/>
  <c r="CU255" i="32"/>
  <c r="CT255" i="32"/>
  <c r="CS255" i="32"/>
  <c r="CR255" i="32"/>
  <c r="CQ255" i="32"/>
  <c r="CJ255" i="32"/>
  <c r="CI255" i="32"/>
  <c r="CH255" i="32"/>
  <c r="CG255" i="32"/>
  <c r="CF255" i="32"/>
  <c r="BJ255" i="32"/>
  <c r="BD255" i="32"/>
  <c r="AX255" i="32"/>
  <c r="AP255" i="32"/>
  <c r="AJ255" i="32"/>
  <c r="AD255" i="32"/>
  <c r="W255" i="32"/>
  <c r="Q255" i="32"/>
  <c r="K255" i="32"/>
  <c r="CU254" i="32"/>
  <c r="CT254" i="32"/>
  <c r="CS254" i="32"/>
  <c r="CR254" i="32"/>
  <c r="CQ254" i="32"/>
  <c r="CJ254" i="32"/>
  <c r="CI254" i="32"/>
  <c r="CH254" i="32"/>
  <c r="CG254" i="32"/>
  <c r="CF254" i="32"/>
  <c r="BJ254" i="32"/>
  <c r="BD254" i="32"/>
  <c r="AX254" i="32"/>
  <c r="AP254" i="32"/>
  <c r="AJ254" i="32"/>
  <c r="AD254" i="32"/>
  <c r="W254" i="32"/>
  <c r="Q254" i="32"/>
  <c r="K254" i="32"/>
  <c r="CU253" i="32"/>
  <c r="CT253" i="32"/>
  <c r="CS253" i="32"/>
  <c r="CR253" i="32"/>
  <c r="CQ253" i="32"/>
  <c r="CJ253" i="32"/>
  <c r="CI253" i="32"/>
  <c r="CH253" i="32"/>
  <c r="CG253" i="32"/>
  <c r="CF253" i="32"/>
  <c r="BJ253" i="32"/>
  <c r="BD253" i="32"/>
  <c r="AX253" i="32"/>
  <c r="AP253" i="32"/>
  <c r="AJ253" i="32"/>
  <c r="AD253" i="32"/>
  <c r="W253" i="32"/>
  <c r="Q253" i="32"/>
  <c r="K253" i="32"/>
  <c r="CU252" i="32"/>
  <c r="CT252" i="32"/>
  <c r="CS252" i="32"/>
  <c r="CR252" i="32"/>
  <c r="CQ252" i="32"/>
  <c r="CJ252" i="32"/>
  <c r="CI252" i="32"/>
  <c r="CH252" i="32"/>
  <c r="CG252" i="32"/>
  <c r="CF252" i="32"/>
  <c r="BJ252" i="32"/>
  <c r="BD252" i="32"/>
  <c r="AX252" i="32"/>
  <c r="AP252" i="32"/>
  <c r="AJ252" i="32"/>
  <c r="AD252" i="32"/>
  <c r="W252" i="32"/>
  <c r="Q252" i="32"/>
  <c r="K252" i="32"/>
  <c r="CU251" i="32"/>
  <c r="CT251" i="32"/>
  <c r="CS251" i="32"/>
  <c r="CR251" i="32"/>
  <c r="CQ251" i="32"/>
  <c r="CJ251" i="32"/>
  <c r="CI251" i="32"/>
  <c r="CH251" i="32"/>
  <c r="CG251" i="32"/>
  <c r="CF251" i="32"/>
  <c r="BJ251" i="32"/>
  <c r="BD251" i="32"/>
  <c r="AX251" i="32"/>
  <c r="AP251" i="32"/>
  <c r="AJ251" i="32"/>
  <c r="AD251" i="32"/>
  <c r="W251" i="32"/>
  <c r="Q251" i="32"/>
  <c r="K251" i="32"/>
  <c r="CU250" i="32"/>
  <c r="CT250" i="32"/>
  <c r="CS250" i="32"/>
  <c r="CR250" i="32"/>
  <c r="CQ250" i="32"/>
  <c r="CJ250" i="32"/>
  <c r="CI250" i="32"/>
  <c r="CH250" i="32"/>
  <c r="CG250" i="32"/>
  <c r="CF250" i="32"/>
  <c r="BJ250" i="32"/>
  <c r="BD250" i="32"/>
  <c r="AX250" i="32"/>
  <c r="AP250" i="32"/>
  <c r="AJ250" i="32"/>
  <c r="AD250" i="32"/>
  <c r="W250" i="32"/>
  <c r="Q250" i="32"/>
  <c r="K250" i="32"/>
  <c r="CU249" i="32"/>
  <c r="CT249" i="32"/>
  <c r="CS249" i="32"/>
  <c r="CR249" i="32"/>
  <c r="CQ249" i="32"/>
  <c r="CJ249" i="32"/>
  <c r="CI249" i="32"/>
  <c r="CH249" i="32"/>
  <c r="CG249" i="32"/>
  <c r="CF249" i="32"/>
  <c r="BJ249" i="32"/>
  <c r="BD249" i="32"/>
  <c r="AX249" i="32"/>
  <c r="AP249" i="32"/>
  <c r="AJ249" i="32"/>
  <c r="AD249" i="32"/>
  <c r="W249" i="32"/>
  <c r="Q249" i="32"/>
  <c r="K249" i="32"/>
  <c r="CU248" i="32"/>
  <c r="CT248" i="32"/>
  <c r="CS248" i="32"/>
  <c r="CR248" i="32"/>
  <c r="CQ248" i="32"/>
  <c r="CJ248" i="32"/>
  <c r="CI248" i="32"/>
  <c r="CH248" i="32"/>
  <c r="CG248" i="32"/>
  <c r="CF248" i="32"/>
  <c r="BJ248" i="32"/>
  <c r="BD248" i="32"/>
  <c r="AX248" i="32"/>
  <c r="AP248" i="32"/>
  <c r="AJ248" i="32"/>
  <c r="AD248" i="32"/>
  <c r="W248" i="32"/>
  <c r="Q248" i="32"/>
  <c r="K248" i="32"/>
  <c r="CU247" i="32"/>
  <c r="CT247" i="32"/>
  <c r="CS247" i="32"/>
  <c r="CR247" i="32"/>
  <c r="CQ247" i="32"/>
  <c r="CJ247" i="32"/>
  <c r="CI247" i="32"/>
  <c r="CH247" i="32"/>
  <c r="CG247" i="32"/>
  <c r="CF247" i="32"/>
  <c r="BJ247" i="32"/>
  <c r="BD247" i="32"/>
  <c r="AX247" i="32"/>
  <c r="AP247" i="32"/>
  <c r="AJ247" i="32"/>
  <c r="AD247" i="32"/>
  <c r="W247" i="32"/>
  <c r="Q247" i="32"/>
  <c r="K247" i="32"/>
  <c r="CU246" i="32"/>
  <c r="CQ246" i="32"/>
  <c r="CJ246" i="32"/>
  <c r="CI246" i="32"/>
  <c r="CH246" i="32"/>
  <c r="CG246" i="32"/>
  <c r="CF246" i="32"/>
  <c r="BI246" i="32"/>
  <c r="BH246" i="32"/>
  <c r="CT246" i="32" s="1"/>
  <c r="BG246" i="32"/>
  <c r="CS246" i="32" s="1"/>
  <c r="BF246" i="32"/>
  <c r="BJ246" i="32" s="1"/>
  <c r="BE246" i="32"/>
  <c r="BD246" i="32"/>
  <c r="AX246" i="32"/>
  <c r="AP246" i="32"/>
  <c r="AJ246" i="32"/>
  <c r="AD246" i="32"/>
  <c r="W246" i="32"/>
  <c r="Q246" i="32"/>
  <c r="K246" i="32"/>
  <c r="CU245" i="32"/>
  <c r="CQ245" i="32"/>
  <c r="CI245" i="32"/>
  <c r="CG245" i="32"/>
  <c r="BI245" i="32"/>
  <c r="BH245" i="32"/>
  <c r="CT245" i="32" s="1"/>
  <c r="BG245" i="32"/>
  <c r="CS245" i="32" s="1"/>
  <c r="BF245" i="32"/>
  <c r="BJ245" i="32" s="1"/>
  <c r="BE245" i="32"/>
  <c r="BD245" i="32"/>
  <c r="AX245" i="32"/>
  <c r="AO245" i="32"/>
  <c r="CJ245" i="32" s="1"/>
  <c r="AM245" i="32"/>
  <c r="CH245" i="32" s="1"/>
  <c r="AL245" i="32"/>
  <c r="AP245" i="32" s="1"/>
  <c r="AK245" i="32"/>
  <c r="CF245" i="32" s="1"/>
  <c r="AJ245" i="32"/>
  <c r="AD245" i="32"/>
  <c r="T245" i="32"/>
  <c r="W245" i="32" s="1"/>
  <c r="S245" i="32"/>
  <c r="Q245" i="32"/>
  <c r="K245" i="32"/>
  <c r="CS244" i="32"/>
  <c r="CI244" i="32"/>
  <c r="BI244" i="32"/>
  <c r="CU244" i="32" s="1"/>
  <c r="BH244" i="32"/>
  <c r="CT244" i="32" s="1"/>
  <c r="BG244" i="32"/>
  <c r="BF244" i="32"/>
  <c r="CR244" i="32" s="1"/>
  <c r="BE244" i="32"/>
  <c r="CQ244" i="32" s="1"/>
  <c r="BD244" i="32"/>
  <c r="AX244" i="32"/>
  <c r="AP244" i="32"/>
  <c r="AO244" i="32"/>
  <c r="CJ244" i="32" s="1"/>
  <c r="AM244" i="32"/>
  <c r="CH244" i="32" s="1"/>
  <c r="AL244" i="32"/>
  <c r="CG244" i="32" s="1"/>
  <c r="AK244" i="32"/>
  <c r="AK242" i="32" s="1"/>
  <c r="CF242" i="32" s="1"/>
  <c r="AJ244" i="32"/>
  <c r="AD244" i="32"/>
  <c r="W244" i="32"/>
  <c r="Q244" i="32"/>
  <c r="K244" i="32"/>
  <c r="CS243" i="32"/>
  <c r="CQ243" i="32"/>
  <c r="CI243" i="32"/>
  <c r="BI243" i="32"/>
  <c r="CU243" i="32" s="1"/>
  <c r="BH243" i="32"/>
  <c r="CT243" i="32" s="1"/>
  <c r="BG243" i="32"/>
  <c r="BF243" i="32"/>
  <c r="CR243" i="32" s="1"/>
  <c r="BD243" i="32"/>
  <c r="AX243" i="32"/>
  <c r="AO243" i="32"/>
  <c r="CJ243" i="32" s="1"/>
  <c r="AM243" i="32"/>
  <c r="CH243" i="32" s="1"/>
  <c r="AL243" i="32"/>
  <c r="CG243" i="32" s="1"/>
  <c r="AK243" i="32"/>
  <c r="CF243" i="32" s="1"/>
  <c r="AJ243" i="32"/>
  <c r="AD243" i="32"/>
  <c r="V243" i="32"/>
  <c r="T243" i="32"/>
  <c r="T242" i="32" s="1"/>
  <c r="S243" i="32"/>
  <c r="W243" i="32" s="1"/>
  <c r="Q243" i="32"/>
  <c r="K243" i="32"/>
  <c r="CU242" i="32"/>
  <c r="CQ242" i="32"/>
  <c r="CI242" i="32"/>
  <c r="BI242" i="32"/>
  <c r="BH242" i="32"/>
  <c r="CT242" i="32" s="1"/>
  <c r="BE242" i="32"/>
  <c r="BD242" i="32"/>
  <c r="BC242" i="32"/>
  <c r="BA242" i="32"/>
  <c r="AZ242" i="32"/>
  <c r="AY242" i="32"/>
  <c r="AX242" i="32"/>
  <c r="AM242" i="32"/>
  <c r="CH242" i="32" s="1"/>
  <c r="AI242" i="32"/>
  <c r="AG242" i="32"/>
  <c r="AF242" i="32"/>
  <c r="AJ242" i="32" s="1"/>
  <c r="AE242" i="32"/>
  <c r="AD242" i="32"/>
  <c r="V242" i="32"/>
  <c r="S242" i="32"/>
  <c r="P242" i="32"/>
  <c r="N242" i="32"/>
  <c r="M242" i="32"/>
  <c r="Q242" i="32" s="1"/>
  <c r="L242" i="32"/>
  <c r="K242" i="32"/>
  <c r="E242" i="32"/>
  <c r="CR241" i="32"/>
  <c r="CI241" i="32"/>
  <c r="CH241" i="32"/>
  <c r="BI241" i="32"/>
  <c r="CU241" i="32" s="1"/>
  <c r="BH241" i="32"/>
  <c r="CT241" i="32" s="1"/>
  <c r="BG241" i="32"/>
  <c r="CS241" i="32" s="1"/>
  <c r="BF241" i="32"/>
  <c r="BJ241" i="32" s="1"/>
  <c r="BE241" i="32"/>
  <c r="CQ241" i="32" s="1"/>
  <c r="BD241" i="32"/>
  <c r="AX241" i="32"/>
  <c r="AO241" i="32"/>
  <c r="CJ241" i="32" s="1"/>
  <c r="AM241" i="32"/>
  <c r="AL241" i="32"/>
  <c r="CG241" i="32" s="1"/>
  <c r="AK241" i="32"/>
  <c r="CF241" i="32" s="1"/>
  <c r="AJ241" i="32"/>
  <c r="AD241" i="32"/>
  <c r="W241" i="32"/>
  <c r="Q241" i="32"/>
  <c r="K241" i="32"/>
  <c r="CU240" i="32"/>
  <c r="CT240" i="32"/>
  <c r="CS240" i="32"/>
  <c r="CR240" i="32"/>
  <c r="CQ240" i="32"/>
  <c r="CJ240" i="32"/>
  <c r="CI240" i="32"/>
  <c r="CH240" i="32"/>
  <c r="CG240" i="32"/>
  <c r="CF240" i="32"/>
  <c r="BJ240" i="32"/>
  <c r="BD240" i="32"/>
  <c r="AX240" i="32"/>
  <c r="AP240" i="32"/>
  <c r="AJ240" i="32"/>
  <c r="AD240" i="32"/>
  <c r="W240" i="32"/>
  <c r="Q240" i="32"/>
  <c r="K240" i="32"/>
  <c r="CU239" i="32"/>
  <c r="CT239" i="32"/>
  <c r="CS239" i="32"/>
  <c r="CR239" i="32"/>
  <c r="CQ239" i="32"/>
  <c r="CJ239" i="32"/>
  <c r="CI239" i="32"/>
  <c r="CH239" i="32"/>
  <c r="CG239" i="32"/>
  <c r="CF239" i="32"/>
  <c r="BJ239" i="32"/>
  <c r="BD239" i="32"/>
  <c r="AX239" i="32"/>
  <c r="AP239" i="32"/>
  <c r="AJ239" i="32"/>
  <c r="AD239" i="32"/>
  <c r="W239" i="32"/>
  <c r="Q239" i="32"/>
  <c r="K239" i="32"/>
  <c r="CU238" i="32"/>
  <c r="CT238" i="32"/>
  <c r="CS238" i="32"/>
  <c r="CR238" i="32"/>
  <c r="CQ238" i="32"/>
  <c r="CJ238" i="32"/>
  <c r="CI238" i="32"/>
  <c r="CH238" i="32"/>
  <c r="CG238" i="32"/>
  <c r="CF238" i="32"/>
  <c r="BJ238" i="32"/>
  <c r="BD238" i="32"/>
  <c r="AX238" i="32"/>
  <c r="AP238" i="32"/>
  <c r="AJ238" i="32"/>
  <c r="AD238" i="32"/>
  <c r="W238" i="32"/>
  <c r="Q238" i="32"/>
  <c r="K238" i="32"/>
  <c r="CU237" i="32"/>
  <c r="CT237" i="32"/>
  <c r="CS237" i="32"/>
  <c r="CR237" i="32"/>
  <c r="CQ237" i="32"/>
  <c r="CJ237" i="32"/>
  <c r="CI237" i="32"/>
  <c r="CH237" i="32"/>
  <c r="CG237" i="32"/>
  <c r="CF237" i="32"/>
  <c r="BJ237" i="32"/>
  <c r="BD237" i="32"/>
  <c r="AX237" i="32"/>
  <c r="AP237" i="32"/>
  <c r="AJ237" i="32"/>
  <c r="AD237" i="32"/>
  <c r="W237" i="32"/>
  <c r="Q237" i="32"/>
  <c r="K237" i="32"/>
  <c r="CU236" i="32"/>
  <c r="CT236" i="32"/>
  <c r="CS236" i="32"/>
  <c r="CR236" i="32"/>
  <c r="CQ236" i="32"/>
  <c r="CJ236" i="32"/>
  <c r="CI236" i="32"/>
  <c r="CH236" i="32"/>
  <c r="CG236" i="32"/>
  <c r="CF236" i="32"/>
  <c r="BJ236" i="32"/>
  <c r="BD236" i="32"/>
  <c r="AX236" i="32"/>
  <c r="AP236" i="32"/>
  <c r="AJ236" i="32"/>
  <c r="AD236" i="32"/>
  <c r="W236" i="32"/>
  <c r="Q236" i="32"/>
  <c r="K236" i="32"/>
  <c r="CU235" i="32"/>
  <c r="CT235" i="32"/>
  <c r="CS235" i="32"/>
  <c r="CR235" i="32"/>
  <c r="CQ235" i="32"/>
  <c r="CJ235" i="32"/>
  <c r="CI235" i="32"/>
  <c r="CH235" i="32"/>
  <c r="CG235" i="32"/>
  <c r="CF235" i="32"/>
  <c r="BJ235" i="32"/>
  <c r="BD235" i="32"/>
  <c r="AX235" i="32"/>
  <c r="AP235" i="32"/>
  <c r="AJ235" i="32"/>
  <c r="AD235" i="32"/>
  <c r="W235" i="32"/>
  <c r="Q235" i="32"/>
  <c r="K235" i="32"/>
  <c r="CU234" i="32"/>
  <c r="CT234" i="32"/>
  <c r="CS234" i="32"/>
  <c r="CR234" i="32"/>
  <c r="CQ234" i="32"/>
  <c r="CJ234" i="32"/>
  <c r="CI234" i="32"/>
  <c r="CH234" i="32"/>
  <c r="CG234" i="32"/>
  <c r="CF234" i="32"/>
  <c r="BJ234" i="32"/>
  <c r="BD234" i="32"/>
  <c r="AX234" i="32"/>
  <c r="AP234" i="32"/>
  <c r="AJ234" i="32"/>
  <c r="AD234" i="32"/>
  <c r="W234" i="32"/>
  <c r="Q234" i="32"/>
  <c r="K234" i="32"/>
  <c r="CU233" i="32"/>
  <c r="CT233" i="32"/>
  <c r="CS233" i="32"/>
  <c r="CR233" i="32"/>
  <c r="CQ233" i="32"/>
  <c r="CJ233" i="32"/>
  <c r="CI233" i="32"/>
  <c r="CH233" i="32"/>
  <c r="CG233" i="32"/>
  <c r="CF233" i="32"/>
  <c r="BJ233" i="32"/>
  <c r="BD233" i="32"/>
  <c r="AX233" i="32"/>
  <c r="AP233" i="32"/>
  <c r="AJ233" i="32"/>
  <c r="AD233" i="32"/>
  <c r="W233" i="32"/>
  <c r="Q233" i="32"/>
  <c r="K233" i="32"/>
  <c r="CU232" i="32"/>
  <c r="CT232" i="32"/>
  <c r="CS232" i="32"/>
  <c r="CR232" i="32"/>
  <c r="CQ232" i="32"/>
  <c r="CJ232" i="32"/>
  <c r="CI232" i="32"/>
  <c r="CH232" i="32"/>
  <c r="CG232" i="32"/>
  <c r="CF232" i="32"/>
  <c r="BJ232" i="32"/>
  <c r="BD232" i="32"/>
  <c r="AX232" i="32"/>
  <c r="AP232" i="32"/>
  <c r="AJ232" i="32"/>
  <c r="AD232" i="32"/>
  <c r="W232" i="32"/>
  <c r="Q232" i="32"/>
  <c r="K232" i="32"/>
  <c r="CU231" i="32"/>
  <c r="CT231" i="32"/>
  <c r="CS231" i="32"/>
  <c r="CR231" i="32"/>
  <c r="CQ231" i="32"/>
  <c r="CJ231" i="32"/>
  <c r="CI231" i="32"/>
  <c r="CH231" i="32"/>
  <c r="CG231" i="32"/>
  <c r="CF231" i="32"/>
  <c r="BJ231" i="32"/>
  <c r="BD231" i="32"/>
  <c r="AX231" i="32"/>
  <c r="AP231" i="32"/>
  <c r="AJ231" i="32"/>
  <c r="AD231" i="32"/>
  <c r="W231" i="32"/>
  <c r="Q231" i="32"/>
  <c r="K231" i="32"/>
  <c r="CU230" i="32"/>
  <c r="CT230" i="32"/>
  <c r="CS230" i="32"/>
  <c r="CR230" i="32"/>
  <c r="CQ230" i="32"/>
  <c r="CJ230" i="32"/>
  <c r="CI230" i="32"/>
  <c r="CH230" i="32"/>
  <c r="CG230" i="32"/>
  <c r="CF230" i="32"/>
  <c r="BJ230" i="32"/>
  <c r="BD230" i="32"/>
  <c r="AX230" i="32"/>
  <c r="AP230" i="32"/>
  <c r="AJ230" i="32"/>
  <c r="AD230" i="32"/>
  <c r="W230" i="32"/>
  <c r="Q230" i="32"/>
  <c r="K230" i="32"/>
  <c r="CU229" i="32"/>
  <c r="CT229" i="32"/>
  <c r="CS229" i="32"/>
  <c r="CR229" i="32"/>
  <c r="CQ229" i="32"/>
  <c r="CJ229" i="32"/>
  <c r="CI229" i="32"/>
  <c r="CH229" i="32"/>
  <c r="CG229" i="32"/>
  <c r="CF229" i="32"/>
  <c r="BJ229" i="32"/>
  <c r="BD229" i="32"/>
  <c r="AX229" i="32"/>
  <c r="AP229" i="32"/>
  <c r="AJ229" i="32"/>
  <c r="AD229" i="32"/>
  <c r="W229" i="32"/>
  <c r="Q229" i="32"/>
  <c r="K229" i="32"/>
  <c r="CU228" i="32"/>
  <c r="CT228" i="32"/>
  <c r="CS228" i="32"/>
  <c r="CR228" i="32"/>
  <c r="CQ228" i="32"/>
  <c r="CJ228" i="32"/>
  <c r="CI228" i="32"/>
  <c r="CH228" i="32"/>
  <c r="CG228" i="32"/>
  <c r="CF228" i="32"/>
  <c r="BJ228" i="32"/>
  <c r="BD228" i="32"/>
  <c r="AX228" i="32"/>
  <c r="AP228" i="32"/>
  <c r="AJ228" i="32"/>
  <c r="AD228" i="32"/>
  <c r="W228" i="32"/>
  <c r="Q228" i="32"/>
  <c r="K228" i="32"/>
  <c r="CU227" i="32"/>
  <c r="CT227" i="32"/>
  <c r="CS227" i="32"/>
  <c r="CR227" i="32"/>
  <c r="CQ227" i="32"/>
  <c r="CJ227" i="32"/>
  <c r="CI227" i="32"/>
  <c r="CH227" i="32"/>
  <c r="CG227" i="32"/>
  <c r="CF227" i="32"/>
  <c r="BJ227" i="32"/>
  <c r="BD227" i="32"/>
  <c r="AX227" i="32"/>
  <c r="AP227" i="32"/>
  <c r="AJ227" i="32"/>
  <c r="AD227" i="32"/>
  <c r="W227" i="32"/>
  <c r="Q227" i="32"/>
  <c r="K227" i="32"/>
  <c r="CU226" i="32"/>
  <c r="CT226" i="32"/>
  <c r="CS226" i="32"/>
  <c r="CR226" i="32"/>
  <c r="CQ226" i="32"/>
  <c r="CJ226" i="32"/>
  <c r="CI226" i="32"/>
  <c r="CH226" i="32"/>
  <c r="CG226" i="32"/>
  <c r="CF226" i="32"/>
  <c r="BJ226" i="32"/>
  <c r="BD226" i="32"/>
  <c r="AX226" i="32"/>
  <c r="AP226" i="32"/>
  <c r="AJ226" i="32"/>
  <c r="AD226" i="32"/>
  <c r="W226" i="32"/>
  <c r="Q226" i="32"/>
  <c r="K226" i="32"/>
  <c r="CU225" i="32"/>
  <c r="CT225" i="32"/>
  <c r="CS225" i="32"/>
  <c r="CR225" i="32"/>
  <c r="CQ225" i="32"/>
  <c r="CJ225" i="32"/>
  <c r="CI225" i="32"/>
  <c r="CH225" i="32"/>
  <c r="CG225" i="32"/>
  <c r="CF225" i="32"/>
  <c r="BJ225" i="32"/>
  <c r="BD225" i="32"/>
  <c r="AX225" i="32"/>
  <c r="AP225" i="32"/>
  <c r="AJ225" i="32"/>
  <c r="AD225" i="32"/>
  <c r="W225" i="32"/>
  <c r="Q225" i="32"/>
  <c r="K225" i="32"/>
  <c r="CR224" i="32"/>
  <c r="CQ224" i="32"/>
  <c r="CJ224" i="32"/>
  <c r="CI224" i="32"/>
  <c r="CH224" i="32"/>
  <c r="CG224" i="32"/>
  <c r="CF224" i="32"/>
  <c r="BI224" i="32"/>
  <c r="CU224" i="32" s="1"/>
  <c r="BG224" i="32"/>
  <c r="CS224" i="32" s="1"/>
  <c r="BF224" i="32"/>
  <c r="BD224" i="32"/>
  <c r="BB224" i="32"/>
  <c r="BH224" i="32" s="1"/>
  <c r="CT224" i="32" s="1"/>
  <c r="AX224" i="32"/>
  <c r="AP224" i="32"/>
  <c r="AJ224" i="32"/>
  <c r="AD224" i="32"/>
  <c r="W224" i="32"/>
  <c r="Q224" i="32"/>
  <c r="K224" i="32"/>
  <c r="CU223" i="32"/>
  <c r="CT223" i="32"/>
  <c r="CS223" i="32"/>
  <c r="CR223" i="32"/>
  <c r="CQ223" i="32"/>
  <c r="CJ223" i="32"/>
  <c r="CI223" i="32"/>
  <c r="CH223" i="32"/>
  <c r="CG223" i="32"/>
  <c r="CF223" i="32"/>
  <c r="BJ223" i="32"/>
  <c r="BD223" i="32"/>
  <c r="AX223" i="32"/>
  <c r="AP223" i="32"/>
  <c r="AJ223" i="32"/>
  <c r="AD223" i="32"/>
  <c r="V223" i="32"/>
  <c r="T223" i="32"/>
  <c r="S223" i="32"/>
  <c r="W223" i="32" s="1"/>
  <c r="R223" i="32"/>
  <c r="Q223" i="32"/>
  <c r="K223" i="32"/>
  <c r="CU222" i="32"/>
  <c r="CQ222" i="32"/>
  <c r="CJ222" i="32"/>
  <c r="CI222" i="32"/>
  <c r="CH222" i="32"/>
  <c r="CG222" i="32"/>
  <c r="CF222" i="32"/>
  <c r="BI222" i="32"/>
  <c r="BG222" i="32"/>
  <c r="CS222" i="32" s="1"/>
  <c r="BF222" i="32"/>
  <c r="BB222" i="32"/>
  <c r="BB221" i="32" s="1"/>
  <c r="BB643" i="32" s="1"/>
  <c r="BB648" i="32" s="1"/>
  <c r="AX222" i="32"/>
  <c r="AP222" i="32"/>
  <c r="AJ222" i="32"/>
  <c r="AD222" i="32"/>
  <c r="W222" i="32"/>
  <c r="Q222" i="32"/>
  <c r="K222" i="32"/>
  <c r="CQ221" i="32"/>
  <c r="CI221" i="32"/>
  <c r="CG221" i="32"/>
  <c r="BG221" i="32"/>
  <c r="CS221" i="32" s="1"/>
  <c r="BF221" i="32"/>
  <c r="BE221" i="32"/>
  <c r="BC221" i="32"/>
  <c r="BA221" i="32"/>
  <c r="AZ221" i="32"/>
  <c r="BD221" i="32" s="1"/>
  <c r="AY221" i="32"/>
  <c r="AX221" i="32"/>
  <c r="AO221" i="32"/>
  <c r="CJ221" i="32" s="1"/>
  <c r="AM221" i="32"/>
  <c r="CH221" i="32" s="1"/>
  <c r="AL221" i="32"/>
  <c r="AP221" i="32" s="1"/>
  <c r="AK221" i="32"/>
  <c r="CF221" i="32" s="1"/>
  <c r="AJ221" i="32"/>
  <c r="AI221" i="32"/>
  <c r="AG221" i="32"/>
  <c r="AF221" i="32"/>
  <c r="AE221" i="32"/>
  <c r="AD221" i="32"/>
  <c r="V221" i="32"/>
  <c r="T221" i="32"/>
  <c r="R221" i="32"/>
  <c r="P221" i="32"/>
  <c r="N221" i="32"/>
  <c r="M221" i="32"/>
  <c r="Q221" i="32" s="1"/>
  <c r="L221" i="32"/>
  <c r="K221" i="32"/>
  <c r="CI220" i="32"/>
  <c r="CH220" i="32"/>
  <c r="BI220" i="32"/>
  <c r="CU220" i="32" s="1"/>
  <c r="BH220" i="32"/>
  <c r="CT220" i="32" s="1"/>
  <c r="BG220" i="32"/>
  <c r="CS220" i="32" s="1"/>
  <c r="BE220" i="32"/>
  <c r="CQ220" i="32" s="1"/>
  <c r="AZ220" i="32"/>
  <c r="BD220" i="32" s="1"/>
  <c r="AY220" i="32"/>
  <c r="AX220" i="32"/>
  <c r="AO220" i="32"/>
  <c r="CJ220" i="32" s="1"/>
  <c r="AM220" i="32"/>
  <c r="AL220" i="32"/>
  <c r="CG220" i="32" s="1"/>
  <c r="AF220" i="32"/>
  <c r="AJ220" i="32" s="1"/>
  <c r="AE220" i="32"/>
  <c r="AK220" i="32" s="1"/>
  <c r="AD220" i="32"/>
  <c r="V220" i="32"/>
  <c r="T220" i="32"/>
  <c r="R220" i="32"/>
  <c r="M220" i="32"/>
  <c r="S220" i="32" s="1"/>
  <c r="L220" i="32"/>
  <c r="K220" i="32"/>
  <c r="CU219" i="32"/>
  <c r="CT219" i="32"/>
  <c r="CS219" i="32"/>
  <c r="CR219" i="32"/>
  <c r="CQ219" i="32"/>
  <c r="CJ219" i="32"/>
  <c r="CI219" i="32"/>
  <c r="CH219" i="32"/>
  <c r="CG219" i="32"/>
  <c r="CF219" i="32"/>
  <c r="BJ219" i="32"/>
  <c r="BD219" i="32"/>
  <c r="AX219" i="32"/>
  <c r="AP219" i="32"/>
  <c r="AJ219" i="32"/>
  <c r="AD219" i="32"/>
  <c r="W219" i="32"/>
  <c r="Q219" i="32"/>
  <c r="K219" i="32"/>
  <c r="CU218" i="32"/>
  <c r="CT218" i="32"/>
  <c r="CS218" i="32"/>
  <c r="CR218" i="32"/>
  <c r="CQ218" i="32"/>
  <c r="CJ218" i="32"/>
  <c r="CI218" i="32"/>
  <c r="CH218" i="32"/>
  <c r="CG218" i="32"/>
  <c r="CF218" i="32"/>
  <c r="BJ218" i="32"/>
  <c r="BD218" i="32"/>
  <c r="AX218" i="32"/>
  <c r="AP218" i="32"/>
  <c r="AJ218" i="32"/>
  <c r="AD218" i="32"/>
  <c r="W218" i="32"/>
  <c r="Q218" i="32"/>
  <c r="K218" i="32"/>
  <c r="CU217" i="32"/>
  <c r="CT217" i="32"/>
  <c r="CS217" i="32"/>
  <c r="CR217" i="32"/>
  <c r="CQ217" i="32"/>
  <c r="CJ217" i="32"/>
  <c r="CI217" i="32"/>
  <c r="CH217" i="32"/>
  <c r="CG217" i="32"/>
  <c r="CF217" i="32"/>
  <c r="BJ217" i="32"/>
  <c r="BD217" i="32"/>
  <c r="AX217" i="32"/>
  <c r="AP217" i="32"/>
  <c r="AJ217" i="32"/>
  <c r="AD217" i="32"/>
  <c r="W217" i="32"/>
  <c r="Q217" i="32"/>
  <c r="K217" i="32"/>
  <c r="CU216" i="32"/>
  <c r="CT216" i="32"/>
  <c r="CS216" i="32"/>
  <c r="CR216" i="32"/>
  <c r="CQ216" i="32"/>
  <c r="CJ216" i="32"/>
  <c r="CI216" i="32"/>
  <c r="CH216" i="32"/>
  <c r="CG216" i="32"/>
  <c r="CF216" i="32"/>
  <c r="BJ216" i="32"/>
  <c r="BD216" i="32"/>
  <c r="AX216" i="32"/>
  <c r="AP216" i="32"/>
  <c r="AJ216" i="32"/>
  <c r="AD216" i="32"/>
  <c r="W216" i="32"/>
  <c r="Q216" i="32"/>
  <c r="K216" i="32"/>
  <c r="CT215" i="32"/>
  <c r="CJ215" i="32"/>
  <c r="CI215" i="32"/>
  <c r="CF215" i="32"/>
  <c r="BI215" i="32"/>
  <c r="CU215" i="32" s="1"/>
  <c r="BH215" i="32"/>
  <c r="BG215" i="32"/>
  <c r="CS215" i="32" s="1"/>
  <c r="BF215" i="32"/>
  <c r="BJ215" i="32" s="1"/>
  <c r="BE215" i="32"/>
  <c r="CQ215" i="32" s="1"/>
  <c r="BD215" i="32"/>
  <c r="AX215" i="32"/>
  <c r="AO215" i="32"/>
  <c r="AM215" i="32"/>
  <c r="CH215" i="32" s="1"/>
  <c r="AL215" i="32"/>
  <c r="AP215" i="32" s="1"/>
  <c r="AJ215" i="32"/>
  <c r="AD215" i="32"/>
  <c r="V215" i="32"/>
  <c r="T215" i="32"/>
  <c r="S215" i="32"/>
  <c r="W215" i="32" s="1"/>
  <c r="R215" i="32"/>
  <c r="Q215" i="32"/>
  <c r="K215" i="32"/>
  <c r="CS214" i="32"/>
  <c r="CI214" i="32"/>
  <c r="CF214" i="32"/>
  <c r="BI214" i="32"/>
  <c r="CU214" i="32" s="1"/>
  <c r="BH214" i="32"/>
  <c r="CT214" i="32" s="1"/>
  <c r="BG214" i="32"/>
  <c r="BF214" i="32"/>
  <c r="CR214" i="32" s="1"/>
  <c r="BE214" i="32"/>
  <c r="CQ214" i="32" s="1"/>
  <c r="BD214" i="32"/>
  <c r="AX214" i="32"/>
  <c r="AP214" i="32"/>
  <c r="AO214" i="32"/>
  <c r="CJ214" i="32" s="1"/>
  <c r="AM214" i="32"/>
  <c r="CH214" i="32" s="1"/>
  <c r="AL214" i="32"/>
  <c r="CG214" i="32" s="1"/>
  <c r="AJ214" i="32"/>
  <c r="AD214" i="32"/>
  <c r="V214" i="32"/>
  <c r="T214" i="32"/>
  <c r="W214" i="32" s="1"/>
  <c r="S214" i="32"/>
  <c r="R214" i="32"/>
  <c r="Q214" i="32"/>
  <c r="K214" i="32"/>
  <c r="CR213" i="32"/>
  <c r="CH213" i="32"/>
  <c r="BI213" i="32"/>
  <c r="CU213" i="32" s="1"/>
  <c r="BH213" i="32"/>
  <c r="CT213" i="32" s="1"/>
  <c r="BG213" i="32"/>
  <c r="CS213" i="32" s="1"/>
  <c r="BF213" i="32"/>
  <c r="BJ213" i="32" s="1"/>
  <c r="BE213" i="32"/>
  <c r="CQ213" i="32" s="1"/>
  <c r="BD213" i="32"/>
  <c r="AX213" i="32"/>
  <c r="AO213" i="32"/>
  <c r="CJ213" i="32" s="1"/>
  <c r="AN213" i="32"/>
  <c r="CI213" i="32" s="1"/>
  <c r="AM213" i="32"/>
  <c r="AL213" i="32"/>
  <c r="CG213" i="32" s="1"/>
  <c r="AK213" i="32"/>
  <c r="CF213" i="32" s="1"/>
  <c r="AJ213" i="32"/>
  <c r="AD213" i="32"/>
  <c r="V213" i="32"/>
  <c r="T213" i="32"/>
  <c r="S213" i="32"/>
  <c r="W213" i="32" s="1"/>
  <c r="R213" i="32"/>
  <c r="Q213" i="32"/>
  <c r="K213" i="32"/>
  <c r="CS212" i="32"/>
  <c r="CI212" i="32"/>
  <c r="BI212" i="32"/>
  <c r="CU212" i="32" s="1"/>
  <c r="BH212" i="32"/>
  <c r="CT212" i="32" s="1"/>
  <c r="BG212" i="32"/>
  <c r="BF212" i="32"/>
  <c r="CR212" i="32" s="1"/>
  <c r="BE212" i="32"/>
  <c r="CQ212" i="32" s="1"/>
  <c r="BD212" i="32"/>
  <c r="AX212" i="32"/>
  <c r="AO212" i="32"/>
  <c r="CJ212" i="32" s="1"/>
  <c r="AN212" i="32"/>
  <c r="AM212" i="32"/>
  <c r="CH212" i="32" s="1"/>
  <c r="AL212" i="32"/>
  <c r="CG212" i="32" s="1"/>
  <c r="AK212" i="32"/>
  <c r="CF212" i="32" s="1"/>
  <c r="AJ212" i="32"/>
  <c r="AD212" i="32"/>
  <c r="W212" i="32"/>
  <c r="V212" i="32"/>
  <c r="T212" i="32"/>
  <c r="S212" i="32"/>
  <c r="R212" i="32"/>
  <c r="Q212" i="32"/>
  <c r="K212" i="32"/>
  <c r="CT211" i="32"/>
  <c r="CR211" i="32"/>
  <c r="CJ211" i="32"/>
  <c r="CF211" i="32"/>
  <c r="BI211" i="32"/>
  <c r="CU211" i="32" s="1"/>
  <c r="BH211" i="32"/>
  <c r="BG211" i="32"/>
  <c r="CS211" i="32" s="1"/>
  <c r="BF211" i="32"/>
  <c r="BJ211" i="32" s="1"/>
  <c r="BE211" i="32"/>
  <c r="CQ211" i="32" s="1"/>
  <c r="BD211" i="32"/>
  <c r="AX211" i="32"/>
  <c r="AO211" i="32"/>
  <c r="AN211" i="32"/>
  <c r="CI211" i="32" s="1"/>
  <c r="AM211" i="32"/>
  <c r="CH211" i="32" s="1"/>
  <c r="AL211" i="32"/>
  <c r="AP211" i="32" s="1"/>
  <c r="AK211" i="32"/>
  <c r="AJ211" i="32"/>
  <c r="AD211" i="32"/>
  <c r="V211" i="32"/>
  <c r="T211" i="32"/>
  <c r="S211" i="32"/>
  <c r="W211" i="32" s="1"/>
  <c r="R211" i="32"/>
  <c r="Q211" i="32"/>
  <c r="K211" i="32"/>
  <c r="CU210" i="32"/>
  <c r="CQ210" i="32"/>
  <c r="CG210" i="32"/>
  <c r="BI210" i="32"/>
  <c r="BH210" i="32"/>
  <c r="CT210" i="32" s="1"/>
  <c r="BG210" i="32"/>
  <c r="CS210" i="32" s="1"/>
  <c r="BF210" i="32"/>
  <c r="BJ210" i="32" s="1"/>
  <c r="BE210" i="32"/>
  <c r="BD210" i="32"/>
  <c r="AX210" i="32"/>
  <c r="AO210" i="32"/>
  <c r="CJ210" i="32" s="1"/>
  <c r="AN210" i="32"/>
  <c r="CI210" i="32" s="1"/>
  <c r="AM210" i="32"/>
  <c r="CH210" i="32" s="1"/>
  <c r="AL210" i="32"/>
  <c r="AP210" i="32" s="1"/>
  <c r="AK210" i="32"/>
  <c r="CF210" i="32" s="1"/>
  <c r="AJ210" i="32"/>
  <c r="AD210" i="32"/>
  <c r="V210" i="32"/>
  <c r="T210" i="32"/>
  <c r="W210" i="32" s="1"/>
  <c r="S210" i="32"/>
  <c r="R210" i="32"/>
  <c r="Q210" i="32"/>
  <c r="K210" i="32"/>
  <c r="CT209" i="32"/>
  <c r="CR209" i="32"/>
  <c r="CH209" i="32"/>
  <c r="BI209" i="32"/>
  <c r="CU209" i="32" s="1"/>
  <c r="BH209" i="32"/>
  <c r="BG209" i="32"/>
  <c r="CS209" i="32" s="1"/>
  <c r="BF209" i="32"/>
  <c r="BJ209" i="32" s="1"/>
  <c r="BE209" i="32"/>
  <c r="CQ209" i="32" s="1"/>
  <c r="BD209" i="32"/>
  <c r="AX209" i="32"/>
  <c r="AO209" i="32"/>
  <c r="CJ209" i="32" s="1"/>
  <c r="AN209" i="32"/>
  <c r="CI209" i="32" s="1"/>
  <c r="AM209" i="32"/>
  <c r="AL209" i="32"/>
  <c r="CG209" i="32" s="1"/>
  <c r="AK209" i="32"/>
  <c r="CF209" i="32" s="1"/>
  <c r="AJ209" i="32"/>
  <c r="AD209" i="32"/>
  <c r="V209" i="32"/>
  <c r="T209" i="32"/>
  <c r="S209" i="32"/>
  <c r="W209" i="32" s="1"/>
  <c r="R209" i="32"/>
  <c r="Q209" i="32"/>
  <c r="K209" i="32"/>
  <c r="CS208" i="32"/>
  <c r="CI208" i="32"/>
  <c r="BI208" i="32"/>
  <c r="CU208" i="32" s="1"/>
  <c r="BH208" i="32"/>
  <c r="CT208" i="32" s="1"/>
  <c r="BG208" i="32"/>
  <c r="BF208" i="32"/>
  <c r="CR208" i="32" s="1"/>
  <c r="BE208" i="32"/>
  <c r="CQ208" i="32" s="1"/>
  <c r="BD208" i="32"/>
  <c r="AX208" i="32"/>
  <c r="AO208" i="32"/>
  <c r="CJ208" i="32" s="1"/>
  <c r="AN208" i="32"/>
  <c r="AM208" i="32"/>
  <c r="CH208" i="32" s="1"/>
  <c r="AL208" i="32"/>
  <c r="CG208" i="32" s="1"/>
  <c r="AK208" i="32"/>
  <c r="CF208" i="32" s="1"/>
  <c r="AJ208" i="32"/>
  <c r="AD208" i="32"/>
  <c r="W208" i="32"/>
  <c r="V208" i="32"/>
  <c r="T208" i="32"/>
  <c r="S208" i="32"/>
  <c r="R208" i="32"/>
  <c r="Q208" i="32"/>
  <c r="K208" i="32"/>
  <c r="CT207" i="32"/>
  <c r="CJ207" i="32"/>
  <c r="CF207" i="32"/>
  <c r="BI207" i="32"/>
  <c r="CU207" i="32" s="1"/>
  <c r="BH207" i="32"/>
  <c r="BG207" i="32"/>
  <c r="CS207" i="32" s="1"/>
  <c r="BF207" i="32"/>
  <c r="BJ207" i="32" s="1"/>
  <c r="BE207" i="32"/>
  <c r="CQ207" i="32" s="1"/>
  <c r="BD207" i="32"/>
  <c r="AX207" i="32"/>
  <c r="AO207" i="32"/>
  <c r="AN207" i="32"/>
  <c r="CI207" i="32" s="1"/>
  <c r="AM207" i="32"/>
  <c r="CH207" i="32" s="1"/>
  <c r="AL207" i="32"/>
  <c r="AP207" i="32" s="1"/>
  <c r="AK207" i="32"/>
  <c r="AJ207" i="32"/>
  <c r="AD207" i="32"/>
  <c r="V207" i="32"/>
  <c r="T207" i="32"/>
  <c r="S207" i="32"/>
  <c r="W207" i="32" s="1"/>
  <c r="R207" i="32"/>
  <c r="Q207" i="32"/>
  <c r="K207" i="32"/>
  <c r="CU206" i="32"/>
  <c r="CQ206" i="32"/>
  <c r="CG206" i="32"/>
  <c r="BI206" i="32"/>
  <c r="BH206" i="32"/>
  <c r="CT206" i="32" s="1"/>
  <c r="BG206" i="32"/>
  <c r="CS206" i="32" s="1"/>
  <c r="BF206" i="32"/>
  <c r="BJ206" i="32" s="1"/>
  <c r="BE206" i="32"/>
  <c r="BD206" i="32"/>
  <c r="AX206" i="32"/>
  <c r="AO206" i="32"/>
  <c r="CJ206" i="32" s="1"/>
  <c r="AN206" i="32"/>
  <c r="CI206" i="32" s="1"/>
  <c r="AM206" i="32"/>
  <c r="CH206" i="32" s="1"/>
  <c r="AL206" i="32"/>
  <c r="AP206" i="32" s="1"/>
  <c r="AK206" i="32"/>
  <c r="CF206" i="32" s="1"/>
  <c r="AJ206" i="32"/>
  <c r="AD206" i="32"/>
  <c r="V206" i="32"/>
  <c r="T206" i="32"/>
  <c r="S206" i="32"/>
  <c r="W206" i="32" s="1"/>
  <c r="R206" i="32"/>
  <c r="Q206" i="32"/>
  <c r="K206" i="32"/>
  <c r="CR205" i="32"/>
  <c r="CQ205" i="32"/>
  <c r="CG205" i="32"/>
  <c r="BI205" i="32"/>
  <c r="BI644" i="32" s="1"/>
  <c r="BH205" i="32"/>
  <c r="BH644" i="32" s="1"/>
  <c r="BG205" i="32"/>
  <c r="BG644" i="32" s="1"/>
  <c r="BF205" i="32"/>
  <c r="BF644" i="32" s="1"/>
  <c r="BD205" i="32"/>
  <c r="AX205" i="32"/>
  <c r="AO205" i="32"/>
  <c r="CJ205" i="32" s="1"/>
  <c r="AN205" i="32"/>
  <c r="CI205" i="32" s="1"/>
  <c r="AM205" i="32"/>
  <c r="CH205" i="32" s="1"/>
  <c r="AL205" i="32"/>
  <c r="AP205" i="32" s="1"/>
  <c r="AK205" i="32"/>
  <c r="CF205" i="32" s="1"/>
  <c r="AJ205" i="32"/>
  <c r="AD205" i="32"/>
  <c r="V205" i="32"/>
  <c r="T205" i="32"/>
  <c r="S205" i="32"/>
  <c r="W205" i="32" s="1"/>
  <c r="R205" i="32"/>
  <c r="Q205" i="32"/>
  <c r="K205" i="32"/>
  <c r="CR204" i="32"/>
  <c r="CH204" i="32"/>
  <c r="CG204" i="32"/>
  <c r="BI204" i="32"/>
  <c r="CU204" i="32" s="1"/>
  <c r="BH204" i="32"/>
  <c r="CT204" i="32" s="1"/>
  <c r="BG204" i="32"/>
  <c r="CS204" i="32" s="1"/>
  <c r="BF204" i="32"/>
  <c r="BJ204" i="32" s="1"/>
  <c r="BE204" i="32"/>
  <c r="CQ204" i="32" s="1"/>
  <c r="BD204" i="32"/>
  <c r="AX204" i="32"/>
  <c r="AO204" i="32"/>
  <c r="CJ204" i="32" s="1"/>
  <c r="AN204" i="32"/>
  <c r="CI204" i="32" s="1"/>
  <c r="AM204" i="32"/>
  <c r="AL204" i="32"/>
  <c r="AP204" i="32" s="1"/>
  <c r="AK204" i="32"/>
  <c r="CF204" i="32" s="1"/>
  <c r="AJ204" i="32"/>
  <c r="AD204" i="32"/>
  <c r="V204" i="32"/>
  <c r="T204" i="32"/>
  <c r="S204" i="32"/>
  <c r="W204" i="32" s="1"/>
  <c r="R204" i="32"/>
  <c r="Q204" i="32"/>
  <c r="K204" i="32"/>
  <c r="CS203" i="32"/>
  <c r="CI203" i="32"/>
  <c r="CH203" i="32"/>
  <c r="CG203" i="32"/>
  <c r="BI203" i="32"/>
  <c r="CU203" i="32" s="1"/>
  <c r="BH203" i="32"/>
  <c r="CT203" i="32" s="1"/>
  <c r="BG203" i="32"/>
  <c r="BF203" i="32"/>
  <c r="CR203" i="32" s="1"/>
  <c r="BE203" i="32"/>
  <c r="CQ203" i="32" s="1"/>
  <c r="BD203" i="32"/>
  <c r="AX203" i="32"/>
  <c r="AP203" i="32"/>
  <c r="AO203" i="32"/>
  <c r="CJ203" i="32" s="1"/>
  <c r="AM203" i="32"/>
  <c r="AL203" i="32"/>
  <c r="AK203" i="32"/>
  <c r="CF203" i="32" s="1"/>
  <c r="AJ203" i="32"/>
  <c r="AD203" i="32"/>
  <c r="V203" i="32"/>
  <c r="T203" i="32"/>
  <c r="S203" i="32"/>
  <c r="W203" i="32" s="1"/>
  <c r="R203" i="32"/>
  <c r="Q203" i="32"/>
  <c r="K203" i="32"/>
  <c r="CS202" i="32"/>
  <c r="CI202" i="32"/>
  <c r="CH202" i="32"/>
  <c r="CG202" i="32"/>
  <c r="BI202" i="32"/>
  <c r="CU202" i="32" s="1"/>
  <c r="BH202" i="32"/>
  <c r="CT202" i="32" s="1"/>
  <c r="BG202" i="32"/>
  <c r="BF202" i="32"/>
  <c r="CR202" i="32" s="1"/>
  <c r="BE202" i="32"/>
  <c r="CQ202" i="32" s="1"/>
  <c r="BD202" i="32"/>
  <c r="AX202" i="32"/>
  <c r="AP202" i="32"/>
  <c r="AO202" i="32"/>
  <c r="CJ202" i="32" s="1"/>
  <c r="AM202" i="32"/>
  <c r="AL202" i="32"/>
  <c r="AK202" i="32"/>
  <c r="CF202" i="32" s="1"/>
  <c r="AJ202" i="32"/>
  <c r="AD202" i="32"/>
  <c r="V202" i="32"/>
  <c r="T202" i="32"/>
  <c r="S202" i="32"/>
  <c r="W202" i="32" s="1"/>
  <c r="R202" i="32"/>
  <c r="Q202" i="32"/>
  <c r="K202" i="32"/>
  <c r="CS201" i="32"/>
  <c r="CI201" i="32"/>
  <c r="CH201" i="32"/>
  <c r="CG201" i="32"/>
  <c r="BI201" i="32"/>
  <c r="CU201" i="32" s="1"/>
  <c r="BH201" i="32"/>
  <c r="CT201" i="32" s="1"/>
  <c r="BG201" i="32"/>
  <c r="BF201" i="32"/>
  <c r="CR201" i="32" s="1"/>
  <c r="BE201" i="32"/>
  <c r="CQ201" i="32" s="1"/>
  <c r="BD201" i="32"/>
  <c r="AX201" i="32"/>
  <c r="AP201" i="32"/>
  <c r="AO201" i="32"/>
  <c r="CJ201" i="32" s="1"/>
  <c r="AM201" i="32"/>
  <c r="AL201" i="32"/>
  <c r="AK201" i="32"/>
  <c r="CF201" i="32" s="1"/>
  <c r="AJ201" i="32"/>
  <c r="AD201" i="32"/>
  <c r="V201" i="32"/>
  <c r="T201" i="32"/>
  <c r="S201" i="32"/>
  <c r="W201" i="32" s="1"/>
  <c r="R201" i="32"/>
  <c r="Q201" i="32"/>
  <c r="K201" i="32"/>
  <c r="CS200" i="32"/>
  <c r="CI200" i="32"/>
  <c r="CH200" i="32"/>
  <c r="BI200" i="32"/>
  <c r="CU200" i="32" s="1"/>
  <c r="BG200" i="32"/>
  <c r="BE200" i="32"/>
  <c r="CQ200" i="32" s="1"/>
  <c r="BC200" i="32"/>
  <c r="BA200" i="32"/>
  <c r="AZ200" i="32"/>
  <c r="BD200" i="32" s="1"/>
  <c r="AY200" i="32"/>
  <c r="AX200" i="32"/>
  <c r="AP200" i="32"/>
  <c r="AO200" i="32"/>
  <c r="CJ200" i="32" s="1"/>
  <c r="AM200" i="32"/>
  <c r="AL200" i="32"/>
  <c r="CG200" i="32" s="1"/>
  <c r="AI200" i="32"/>
  <c r="AG200" i="32"/>
  <c r="AF200" i="32"/>
  <c r="AJ200" i="32" s="1"/>
  <c r="AE200" i="32"/>
  <c r="AD200" i="32"/>
  <c r="V200" i="32"/>
  <c r="T200" i="32"/>
  <c r="R200" i="32"/>
  <c r="Q200" i="32"/>
  <c r="P200" i="32"/>
  <c r="N200" i="32"/>
  <c r="M200" i="32"/>
  <c r="L200" i="32"/>
  <c r="K200" i="32"/>
  <c r="E200" i="32"/>
  <c r="CT199" i="32"/>
  <c r="CJ199" i="32"/>
  <c r="CI199" i="32"/>
  <c r="CF199" i="32"/>
  <c r="BI199" i="32"/>
  <c r="CU199" i="32" s="1"/>
  <c r="BH199" i="32"/>
  <c r="BG199" i="32"/>
  <c r="CS199" i="32" s="1"/>
  <c r="BF199" i="32"/>
  <c r="BJ199" i="32" s="1"/>
  <c r="BE199" i="32"/>
  <c r="CQ199" i="32" s="1"/>
  <c r="BD199" i="32"/>
  <c r="AX199" i="32"/>
  <c r="AO199" i="32"/>
  <c r="AM199" i="32"/>
  <c r="CH199" i="32" s="1"/>
  <c r="AL199" i="32"/>
  <c r="AP199" i="32" s="1"/>
  <c r="AK199" i="32"/>
  <c r="AJ199" i="32"/>
  <c r="AD199" i="32"/>
  <c r="W199" i="32"/>
  <c r="V199" i="32"/>
  <c r="T199" i="32"/>
  <c r="S199" i="32"/>
  <c r="R199" i="32"/>
  <c r="Q199" i="32"/>
  <c r="K199" i="32"/>
  <c r="CU198" i="32"/>
  <c r="CT198" i="32"/>
  <c r="CS198" i="32"/>
  <c r="CR198" i="32"/>
  <c r="CQ198" i="32"/>
  <c r="CJ198" i="32"/>
  <c r="CI198" i="32"/>
  <c r="CH198" i="32"/>
  <c r="CG198" i="32"/>
  <c r="CF198" i="32"/>
  <c r="BJ198" i="32"/>
  <c r="BD198" i="32"/>
  <c r="AX198" i="32"/>
  <c r="AP198" i="32"/>
  <c r="AJ198" i="32"/>
  <c r="AD198" i="32"/>
  <c r="W198" i="32"/>
  <c r="Q198" i="32"/>
  <c r="K198" i="32"/>
  <c r="CU197" i="32"/>
  <c r="CT197" i="32"/>
  <c r="CS197" i="32"/>
  <c r="CR197" i="32"/>
  <c r="CQ197" i="32"/>
  <c r="CJ197" i="32"/>
  <c r="CI197" i="32"/>
  <c r="CH197" i="32"/>
  <c r="CG197" i="32"/>
  <c r="CF197" i="32"/>
  <c r="BJ197" i="32"/>
  <c r="BD197" i="32"/>
  <c r="AX197" i="32"/>
  <c r="AP197" i="32"/>
  <c r="AJ197" i="32"/>
  <c r="AD197" i="32"/>
  <c r="W197" i="32"/>
  <c r="Q197" i="32"/>
  <c r="K197" i="32"/>
  <c r="CU196" i="32"/>
  <c r="CT196" i="32"/>
  <c r="CS196" i="32"/>
  <c r="CR196" i="32"/>
  <c r="CQ196" i="32"/>
  <c r="CJ196" i="32"/>
  <c r="CI196" i="32"/>
  <c r="CH196" i="32"/>
  <c r="CG196" i="32"/>
  <c r="CF196" i="32"/>
  <c r="BJ196" i="32"/>
  <c r="BD196" i="32"/>
  <c r="AX196" i="32"/>
  <c r="AP196" i="32"/>
  <c r="AJ196" i="32"/>
  <c r="AD196" i="32"/>
  <c r="W196" i="32"/>
  <c r="Q196" i="32"/>
  <c r="K196" i="32"/>
  <c r="CU195" i="32"/>
  <c r="CT195" i="32"/>
  <c r="CS195" i="32"/>
  <c r="CR195" i="32"/>
  <c r="CQ195" i="32"/>
  <c r="CJ195" i="32"/>
  <c r="CI195" i="32"/>
  <c r="CH195" i="32"/>
  <c r="CG195" i="32"/>
  <c r="CF195" i="32"/>
  <c r="BJ195" i="32"/>
  <c r="BD195" i="32"/>
  <c r="AX195" i="32"/>
  <c r="AP195" i="32"/>
  <c r="AJ195" i="32"/>
  <c r="AD195" i="32"/>
  <c r="W195" i="32"/>
  <c r="Q195" i="32"/>
  <c r="K195" i="32"/>
  <c r="CU194" i="32"/>
  <c r="CT194" i="32"/>
  <c r="CS194" i="32"/>
  <c r="CR194" i="32"/>
  <c r="CQ194" i="32"/>
  <c r="CJ194" i="32"/>
  <c r="CI194" i="32"/>
  <c r="CH194" i="32"/>
  <c r="CG194" i="32"/>
  <c r="CF194" i="32"/>
  <c r="BJ194" i="32"/>
  <c r="BD194" i="32"/>
  <c r="AX194" i="32"/>
  <c r="AP194" i="32"/>
  <c r="AJ194" i="32"/>
  <c r="AD194" i="32"/>
  <c r="W194" i="32"/>
  <c r="Q194" i="32"/>
  <c r="K194" i="32"/>
  <c r="CU193" i="32"/>
  <c r="CT193" i="32"/>
  <c r="CS193" i="32"/>
  <c r="CR193" i="32"/>
  <c r="CQ193" i="32"/>
  <c r="CI193" i="32"/>
  <c r="BJ193" i="32"/>
  <c r="BD193" i="32"/>
  <c r="AX193" i="32"/>
  <c r="AO193" i="32"/>
  <c r="CJ193" i="32" s="1"/>
  <c r="AM193" i="32"/>
  <c r="CH193" i="32" s="1"/>
  <c r="AL193" i="32"/>
  <c r="CG193" i="32" s="1"/>
  <c r="AK193" i="32"/>
  <c r="CF193" i="32" s="1"/>
  <c r="AJ193" i="32"/>
  <c r="AD193" i="32"/>
  <c r="W193" i="32"/>
  <c r="Q193" i="32"/>
  <c r="K193" i="32"/>
  <c r="CU192" i="32"/>
  <c r="CT192" i="32"/>
  <c r="CS192" i="32"/>
  <c r="CR192" i="32"/>
  <c r="CQ192" i="32"/>
  <c r="CH192" i="32"/>
  <c r="CF192" i="32"/>
  <c r="BJ192" i="32"/>
  <c r="BD192" i="32"/>
  <c r="AX192" i="32"/>
  <c r="AO192" i="32"/>
  <c r="CJ192" i="32" s="1"/>
  <c r="AN192" i="32"/>
  <c r="CI192" i="32" s="1"/>
  <c r="AM192" i="32"/>
  <c r="AL192" i="32"/>
  <c r="CG192" i="32" s="1"/>
  <c r="AJ192" i="32"/>
  <c r="AD192" i="32"/>
  <c r="W192" i="32"/>
  <c r="Q192" i="32"/>
  <c r="K192" i="32"/>
  <c r="CU191" i="32"/>
  <c r="CT191" i="32"/>
  <c r="CS191" i="32"/>
  <c r="CR191" i="32"/>
  <c r="CQ191" i="32"/>
  <c r="CI191" i="32"/>
  <c r="BJ191" i="32"/>
  <c r="BD191" i="32"/>
  <c r="AX191" i="32"/>
  <c r="AO191" i="32"/>
  <c r="CJ191" i="32" s="1"/>
  <c r="AM191" i="32"/>
  <c r="CH191" i="32" s="1"/>
  <c r="AL191" i="32"/>
  <c r="AP191" i="32" s="1"/>
  <c r="AK191" i="32"/>
  <c r="CF191" i="32" s="1"/>
  <c r="AJ191" i="32"/>
  <c r="AD191" i="32"/>
  <c r="W191" i="32"/>
  <c r="Q191" i="32"/>
  <c r="K191" i="32"/>
  <c r="CU190" i="32"/>
  <c r="CT190" i="32"/>
  <c r="CS190" i="32"/>
  <c r="CR190" i="32"/>
  <c r="CQ190" i="32"/>
  <c r="CJ190" i="32"/>
  <c r="CI190" i="32"/>
  <c r="BJ190" i="32"/>
  <c r="BD190" i="32"/>
  <c r="AX190" i="32"/>
  <c r="AO190" i="32"/>
  <c r="AM190" i="32"/>
  <c r="CH190" i="32" s="1"/>
  <c r="AL190" i="32"/>
  <c r="CG190" i="32" s="1"/>
  <c r="AK190" i="32"/>
  <c r="CF190" i="32" s="1"/>
  <c r="AJ190" i="32"/>
  <c r="AD190" i="32"/>
  <c r="W190" i="32"/>
  <c r="Q190" i="32"/>
  <c r="K190" i="32"/>
  <c r="CU189" i="32"/>
  <c r="CT189" i="32"/>
  <c r="CS189" i="32"/>
  <c r="CR189" i="32"/>
  <c r="CQ189" i="32"/>
  <c r="CI189" i="32"/>
  <c r="BJ189" i="32"/>
  <c r="BD189" i="32"/>
  <c r="AX189" i="32"/>
  <c r="AO189" i="32"/>
  <c r="CJ189" i="32" s="1"/>
  <c r="AM189" i="32"/>
  <c r="CH189" i="32" s="1"/>
  <c r="AL189" i="32"/>
  <c r="CG189" i="32" s="1"/>
  <c r="AK189" i="32"/>
  <c r="CF189" i="32" s="1"/>
  <c r="AJ189" i="32"/>
  <c r="AD189" i="32"/>
  <c r="W189" i="32"/>
  <c r="Q189" i="32"/>
  <c r="K189" i="32"/>
  <c r="CU188" i="32"/>
  <c r="CT188" i="32"/>
  <c r="CS188" i="32"/>
  <c r="CR188" i="32"/>
  <c r="CQ188" i="32"/>
  <c r="CJ188" i="32"/>
  <c r="CH188" i="32"/>
  <c r="CF188" i="32"/>
  <c r="BJ188" i="32"/>
  <c r="BD188" i="32"/>
  <c r="AX188" i="32"/>
  <c r="AO188" i="32"/>
  <c r="AN188" i="32"/>
  <c r="CI188" i="32" s="1"/>
  <c r="AM188" i="32"/>
  <c r="AL188" i="32"/>
  <c r="CG188" i="32" s="1"/>
  <c r="AK188" i="32"/>
  <c r="AJ188" i="32"/>
  <c r="AD188" i="32"/>
  <c r="W188" i="32"/>
  <c r="Q188" i="32"/>
  <c r="K188" i="32"/>
  <c r="CT187" i="32"/>
  <c r="CR187" i="32"/>
  <c r="CJ187" i="32"/>
  <c r="CI187" i="32"/>
  <c r="CF187" i="32"/>
  <c r="BI187" i="32"/>
  <c r="CU187" i="32" s="1"/>
  <c r="BH187" i="32"/>
  <c r="BG187" i="32"/>
  <c r="CS187" i="32" s="1"/>
  <c r="BF187" i="32"/>
  <c r="BJ187" i="32" s="1"/>
  <c r="BE187" i="32"/>
  <c r="CQ187" i="32" s="1"/>
  <c r="BD187" i="32"/>
  <c r="AX187" i="32"/>
  <c r="AO187" i="32"/>
  <c r="AM187" i="32"/>
  <c r="CH187" i="32" s="1"/>
  <c r="AL187" i="32"/>
  <c r="CG187" i="32" s="1"/>
  <c r="AK187" i="32"/>
  <c r="AJ187" i="32"/>
  <c r="AD187" i="32"/>
  <c r="W187" i="32"/>
  <c r="S187" i="32"/>
  <c r="R187" i="32"/>
  <c r="Q187" i="32"/>
  <c r="K187" i="32"/>
  <c r="CT186" i="32"/>
  <c r="CR186" i="32"/>
  <c r="CI186" i="32"/>
  <c r="CH186" i="32"/>
  <c r="BI186" i="32"/>
  <c r="CU186" i="32" s="1"/>
  <c r="BH186" i="32"/>
  <c r="BG186" i="32"/>
  <c r="CS186" i="32" s="1"/>
  <c r="BF186" i="32"/>
  <c r="BJ186" i="32" s="1"/>
  <c r="BE186" i="32"/>
  <c r="CQ186" i="32" s="1"/>
  <c r="BC186" i="32"/>
  <c r="BD186" i="32" s="1"/>
  <c r="AX186" i="32"/>
  <c r="AM186" i="32"/>
  <c r="AL186" i="32"/>
  <c r="CG186" i="32" s="1"/>
  <c r="AK186" i="32"/>
  <c r="CF186" i="32" s="1"/>
  <c r="AI186" i="32"/>
  <c r="AO186" i="32" s="1"/>
  <c r="AD186" i="32"/>
  <c r="T186" i="32"/>
  <c r="S186" i="32"/>
  <c r="R186" i="32"/>
  <c r="P186" i="32"/>
  <c r="V186" i="32" s="1"/>
  <c r="W186" i="32" s="1"/>
  <c r="K186" i="32"/>
  <c r="CU185" i="32"/>
  <c r="CS185" i="32"/>
  <c r="CI185" i="32"/>
  <c r="BI185" i="32"/>
  <c r="BH185" i="32"/>
  <c r="CT185" i="32" s="1"/>
  <c r="BG185" i="32"/>
  <c r="BF185" i="32"/>
  <c r="CR185" i="32" s="1"/>
  <c r="BD185" i="32"/>
  <c r="AZ185" i="32"/>
  <c r="AY185" i="32"/>
  <c r="BE185" i="32" s="1"/>
  <c r="CQ185" i="32" s="1"/>
  <c r="AX185" i="32"/>
  <c r="AO185" i="32"/>
  <c r="CJ185" i="32" s="1"/>
  <c r="AM185" i="32"/>
  <c r="CH185" i="32" s="1"/>
  <c r="AK185" i="32"/>
  <c r="CF185" i="32" s="1"/>
  <c r="AF185" i="32"/>
  <c r="AL185" i="32" s="1"/>
  <c r="AE185" i="32"/>
  <c r="AD185" i="32"/>
  <c r="V185" i="32"/>
  <c r="T185" i="32"/>
  <c r="S185" i="32"/>
  <c r="W185" i="32" s="1"/>
  <c r="R185" i="32"/>
  <c r="M185" i="32"/>
  <c r="Q185" i="32" s="1"/>
  <c r="K185" i="32"/>
  <c r="CR184" i="32"/>
  <c r="CJ184" i="32"/>
  <c r="CI184" i="32"/>
  <c r="CH184" i="32"/>
  <c r="BK184" i="32"/>
  <c r="BI184" i="32"/>
  <c r="CU184" i="32" s="1"/>
  <c r="BH184" i="32"/>
  <c r="CT184" i="32" s="1"/>
  <c r="BG184" i="32"/>
  <c r="CS184" i="32" s="1"/>
  <c r="BF184" i="32"/>
  <c r="BJ184" i="32" s="1"/>
  <c r="BE184" i="32"/>
  <c r="CQ184" i="32" s="1"/>
  <c r="BD184" i="32"/>
  <c r="AX184" i="32"/>
  <c r="AP184" i="32"/>
  <c r="AO184" i="32"/>
  <c r="AM184" i="32"/>
  <c r="AL184" i="32"/>
  <c r="CG184" i="32" s="1"/>
  <c r="AK184" i="32"/>
  <c r="CF184" i="32" s="1"/>
  <c r="AJ184" i="32"/>
  <c r="AD184" i="32"/>
  <c r="V184" i="32"/>
  <c r="W184" i="32" s="1"/>
  <c r="T184" i="32"/>
  <c r="S184" i="32"/>
  <c r="R184" i="32"/>
  <c r="Q184" i="32"/>
  <c r="K184" i="32"/>
  <c r="CU183" i="32"/>
  <c r="CS183" i="32"/>
  <c r="CQ183" i="32"/>
  <c r="CJ183" i="32"/>
  <c r="CI183" i="32"/>
  <c r="CG183" i="32"/>
  <c r="BI183" i="32"/>
  <c r="BH183" i="32"/>
  <c r="CT183" i="32" s="1"/>
  <c r="BG183" i="32"/>
  <c r="BF183" i="32"/>
  <c r="CR183" i="32" s="1"/>
  <c r="BE183" i="32"/>
  <c r="BD183" i="32"/>
  <c r="AX183" i="32"/>
  <c r="AO183" i="32"/>
  <c r="AM183" i="32"/>
  <c r="CH183" i="32" s="1"/>
  <c r="AL183" i="32"/>
  <c r="AL179" i="32" s="1"/>
  <c r="AK183" i="32"/>
  <c r="CF183" i="32" s="1"/>
  <c r="AJ183" i="32"/>
  <c r="AD183" i="32"/>
  <c r="V183" i="32"/>
  <c r="T183" i="32"/>
  <c r="S183" i="32"/>
  <c r="W183" i="32" s="1"/>
  <c r="R183" i="32"/>
  <c r="R179" i="32" s="1"/>
  <c r="Q183" i="32"/>
  <c r="K183" i="32"/>
  <c r="CU182" i="32"/>
  <c r="CS182" i="32"/>
  <c r="CJ182" i="32"/>
  <c r="CI182" i="32"/>
  <c r="CG182" i="32"/>
  <c r="BI182" i="32"/>
  <c r="BH182" i="32"/>
  <c r="CT182" i="32" s="1"/>
  <c r="BG182" i="32"/>
  <c r="BF182" i="32"/>
  <c r="CR182" i="32" s="1"/>
  <c r="BE182" i="32"/>
  <c r="CQ182" i="32" s="1"/>
  <c r="BD182" i="32"/>
  <c r="AX182" i="32"/>
  <c r="AP182" i="32"/>
  <c r="AO182" i="32"/>
  <c r="AM182" i="32"/>
  <c r="CH182" i="32" s="1"/>
  <c r="AL182" i="32"/>
  <c r="AK182" i="32"/>
  <c r="CF182" i="32" s="1"/>
  <c r="AJ182" i="32"/>
  <c r="AD182" i="32"/>
  <c r="V182" i="32"/>
  <c r="T182" i="32"/>
  <c r="S182" i="32"/>
  <c r="W182" i="32" s="1"/>
  <c r="R182" i="32"/>
  <c r="Q182" i="32"/>
  <c r="K182" i="32"/>
  <c r="CU181" i="32"/>
  <c r="CS181" i="32"/>
  <c r="CQ181" i="32"/>
  <c r="CI181" i="32"/>
  <c r="CG181" i="32"/>
  <c r="BI181" i="32"/>
  <c r="BH181" i="32"/>
  <c r="CT181" i="32" s="1"/>
  <c r="BG181" i="32"/>
  <c r="BF181" i="32"/>
  <c r="CR181" i="32" s="1"/>
  <c r="BE181" i="32"/>
  <c r="BD181" i="32"/>
  <c r="AX181" i="32"/>
  <c r="AP181" i="32"/>
  <c r="AO181" i="32"/>
  <c r="CJ181" i="32" s="1"/>
  <c r="AM181" i="32"/>
  <c r="CH181" i="32" s="1"/>
  <c r="AL181" i="32"/>
  <c r="AK181" i="32"/>
  <c r="CF181" i="32" s="1"/>
  <c r="AJ181" i="32"/>
  <c r="AD181" i="32"/>
  <c r="W181" i="32"/>
  <c r="Q181" i="32"/>
  <c r="K181" i="32"/>
  <c r="CU180" i="32"/>
  <c r="CS180" i="32"/>
  <c r="CQ180" i="32"/>
  <c r="CI180" i="32"/>
  <c r="CG180" i="32"/>
  <c r="BI180" i="32"/>
  <c r="BH180" i="32"/>
  <c r="BH179" i="32" s="1"/>
  <c r="CT179" i="32" s="1"/>
  <c r="BG180" i="32"/>
  <c r="BF180" i="32"/>
  <c r="CR180" i="32" s="1"/>
  <c r="BE180" i="32"/>
  <c r="BD180" i="32"/>
  <c r="AX180" i="32"/>
  <c r="AP180" i="32"/>
  <c r="AO180" i="32"/>
  <c r="CJ180" i="32" s="1"/>
  <c r="AM180" i="32"/>
  <c r="CH180" i="32" s="1"/>
  <c r="AL180" i="32"/>
  <c r="AK180" i="32"/>
  <c r="CF180" i="32" s="1"/>
  <c r="AJ180" i="32"/>
  <c r="AD180" i="32"/>
  <c r="V180" i="32"/>
  <c r="T180" i="32"/>
  <c r="S180" i="32"/>
  <c r="W180" i="32" s="1"/>
  <c r="Q180" i="32"/>
  <c r="K180" i="32"/>
  <c r="BI179" i="32"/>
  <c r="CU179" i="32" s="1"/>
  <c r="BG179" i="32"/>
  <c r="CS179" i="32" s="1"/>
  <c r="BE179" i="32"/>
  <c r="CQ179" i="32" s="1"/>
  <c r="BC179" i="32"/>
  <c r="BA179" i="32"/>
  <c r="AZ179" i="32"/>
  <c r="BD179" i="32" s="1"/>
  <c r="AY179" i="32"/>
  <c r="AX179" i="32"/>
  <c r="AO179" i="32"/>
  <c r="CJ179" i="32" s="1"/>
  <c r="AN179" i="32"/>
  <c r="CI179" i="32" s="1"/>
  <c r="AK179" i="32"/>
  <c r="CF179" i="32" s="1"/>
  <c r="AI179" i="32"/>
  <c r="AG179" i="32"/>
  <c r="AF179" i="32"/>
  <c r="AJ179" i="32" s="1"/>
  <c r="AE179" i="32"/>
  <c r="AD179" i="32"/>
  <c r="V179" i="32"/>
  <c r="T179" i="32"/>
  <c r="Q179" i="32"/>
  <c r="P179" i="32"/>
  <c r="N179" i="32"/>
  <c r="M179" i="32"/>
  <c r="L179" i="32"/>
  <c r="K179" i="32"/>
  <c r="CU178" i="32"/>
  <c r="CS178" i="32"/>
  <c r="CQ178" i="32"/>
  <c r="CI178" i="32"/>
  <c r="CG178" i="32"/>
  <c r="BI178" i="32"/>
  <c r="BH178" i="32"/>
  <c r="CT178" i="32" s="1"/>
  <c r="BG178" i="32"/>
  <c r="BF178" i="32"/>
  <c r="CR178" i="32" s="1"/>
  <c r="BE178" i="32"/>
  <c r="BD178" i="32"/>
  <c r="AX178" i="32"/>
  <c r="AP178" i="32"/>
  <c r="AO178" i="32"/>
  <c r="CJ178" i="32" s="1"/>
  <c r="AM178" i="32"/>
  <c r="CH178" i="32" s="1"/>
  <c r="AL178" i="32"/>
  <c r="AK178" i="32"/>
  <c r="CF178" i="32" s="1"/>
  <c r="AJ178" i="32"/>
  <c r="AD178" i="32"/>
  <c r="W178" i="32"/>
  <c r="Q178" i="32"/>
  <c r="K178" i="32"/>
  <c r="CU177" i="32"/>
  <c r="CS177" i="32"/>
  <c r="CQ177" i="32"/>
  <c r="CI177" i="32"/>
  <c r="CG177" i="32"/>
  <c r="BI177" i="32"/>
  <c r="BH177" i="32"/>
  <c r="CT177" i="32" s="1"/>
  <c r="BG177" i="32"/>
  <c r="BF177" i="32"/>
  <c r="CR177" i="32" s="1"/>
  <c r="BE177" i="32"/>
  <c r="BD177" i="32"/>
  <c r="AX177" i="32"/>
  <c r="AP177" i="32"/>
  <c r="AO177" i="32"/>
  <c r="CJ177" i="32" s="1"/>
  <c r="AM177" i="32"/>
  <c r="CH177" i="32" s="1"/>
  <c r="AL177" i="32"/>
  <c r="AK177" i="32"/>
  <c r="CF177" i="32" s="1"/>
  <c r="AJ177" i="32"/>
  <c r="AD177" i="32"/>
  <c r="V177" i="32"/>
  <c r="T177" i="32"/>
  <c r="S177" i="32"/>
  <c r="W177" i="32" s="1"/>
  <c r="R177" i="32"/>
  <c r="Q177" i="32"/>
  <c r="K177" i="32"/>
  <c r="CU176" i="32"/>
  <c r="CT176" i="32"/>
  <c r="CS176" i="32"/>
  <c r="CR176" i="32"/>
  <c r="CQ176" i="32"/>
  <c r="CJ176" i="32"/>
  <c r="CI176" i="32"/>
  <c r="CH176" i="32"/>
  <c r="CG176" i="32"/>
  <c r="CF176" i="32"/>
  <c r="BJ176" i="32"/>
  <c r="BD176" i="32"/>
  <c r="AX176" i="32"/>
  <c r="AP176" i="32"/>
  <c r="AJ176" i="32"/>
  <c r="AD176" i="32"/>
  <c r="W176" i="32"/>
  <c r="Q176" i="32"/>
  <c r="K176" i="32"/>
  <c r="CU175" i="32"/>
  <c r="CT175" i="32"/>
  <c r="CS175" i="32"/>
  <c r="CR175" i="32"/>
  <c r="CQ175" i="32"/>
  <c r="CJ175" i="32"/>
  <c r="CI175" i="32"/>
  <c r="CH175" i="32"/>
  <c r="CG175" i="32"/>
  <c r="CF175" i="32"/>
  <c r="BJ175" i="32"/>
  <c r="BD175" i="32"/>
  <c r="AX175" i="32"/>
  <c r="AP175" i="32"/>
  <c r="AJ175" i="32"/>
  <c r="AD175" i="32"/>
  <c r="W175" i="32"/>
  <c r="Q175" i="32"/>
  <c r="K175" i="32"/>
  <c r="CU174" i="32"/>
  <c r="CT174" i="32"/>
  <c r="CS174" i="32"/>
  <c r="CR174" i="32"/>
  <c r="CQ174" i="32"/>
  <c r="CJ174" i="32"/>
  <c r="CI174" i="32"/>
  <c r="CH174" i="32"/>
  <c r="CG174" i="32"/>
  <c r="CF174" i="32"/>
  <c r="BJ174" i="32"/>
  <c r="BD174" i="32"/>
  <c r="AX174" i="32"/>
  <c r="AP174" i="32"/>
  <c r="AJ174" i="32"/>
  <c r="AD174" i="32"/>
  <c r="W174" i="32"/>
  <c r="Q174" i="32"/>
  <c r="K174" i="32"/>
  <c r="CU173" i="32"/>
  <c r="CT173" i="32"/>
  <c r="CS173" i="32"/>
  <c r="CR173" i="32"/>
  <c r="CQ173" i="32"/>
  <c r="CJ173" i="32"/>
  <c r="CI173" i="32"/>
  <c r="CH173" i="32"/>
  <c r="CG173" i="32"/>
  <c r="CF173" i="32"/>
  <c r="BJ173" i="32"/>
  <c r="BD173" i="32"/>
  <c r="AX173" i="32"/>
  <c r="AP173" i="32"/>
  <c r="AJ173" i="32"/>
  <c r="AD173" i="32"/>
  <c r="W173" i="32"/>
  <c r="Q173" i="32"/>
  <c r="K173" i="32"/>
  <c r="CU172" i="32"/>
  <c r="CT172" i="32"/>
  <c r="CS172" i="32"/>
  <c r="CR172" i="32"/>
  <c r="CQ172" i="32"/>
  <c r="CJ172" i="32"/>
  <c r="CI172" i="32"/>
  <c r="CH172" i="32"/>
  <c r="CG172" i="32"/>
  <c r="CF172" i="32"/>
  <c r="BJ172" i="32"/>
  <c r="BD172" i="32"/>
  <c r="AX172" i="32"/>
  <c r="AP172" i="32"/>
  <c r="AJ172" i="32"/>
  <c r="AD172" i="32"/>
  <c r="W172" i="32"/>
  <c r="Q172" i="32"/>
  <c r="K172" i="32"/>
  <c r="CU171" i="32"/>
  <c r="CT171" i="32"/>
  <c r="CS171" i="32"/>
  <c r="CR171" i="32"/>
  <c r="CQ171" i="32"/>
  <c r="CJ171" i="32"/>
  <c r="CI171" i="32"/>
  <c r="CH171" i="32"/>
  <c r="CG171" i="32"/>
  <c r="CF171" i="32"/>
  <c r="BJ171" i="32"/>
  <c r="BD171" i="32"/>
  <c r="AX171" i="32"/>
  <c r="AP171" i="32"/>
  <c r="AJ171" i="32"/>
  <c r="AD171" i="32"/>
  <c r="W171" i="32"/>
  <c r="Q171" i="32"/>
  <c r="K171" i="32"/>
  <c r="CU170" i="32"/>
  <c r="CT170" i="32"/>
  <c r="CS170" i="32"/>
  <c r="CR170" i="32"/>
  <c r="CQ170" i="32"/>
  <c r="CJ170" i="32"/>
  <c r="CI170" i="32"/>
  <c r="CH170" i="32"/>
  <c r="CG170" i="32"/>
  <c r="CF170" i="32"/>
  <c r="BJ170" i="32"/>
  <c r="BD170" i="32"/>
  <c r="AX170" i="32"/>
  <c r="AP170" i="32"/>
  <c r="AJ170" i="32"/>
  <c r="AD170" i="32"/>
  <c r="W170" i="32"/>
  <c r="Q170" i="32"/>
  <c r="K170" i="32"/>
  <c r="CU169" i="32"/>
  <c r="CT169" i="32"/>
  <c r="CS169" i="32"/>
  <c r="CR169" i="32"/>
  <c r="CQ169" i="32"/>
  <c r="CJ169" i="32"/>
  <c r="CI169" i="32"/>
  <c r="CH169" i="32"/>
  <c r="CG169" i="32"/>
  <c r="CF169" i="32"/>
  <c r="BJ169" i="32"/>
  <c r="BD169" i="32"/>
  <c r="AX169" i="32"/>
  <c r="AP169" i="32"/>
  <c r="AJ169" i="32"/>
  <c r="AD169" i="32"/>
  <c r="W169" i="32"/>
  <c r="Q169" i="32"/>
  <c r="K169" i="32"/>
  <c r="CU168" i="32"/>
  <c r="CT168" i="32"/>
  <c r="CS168" i="32"/>
  <c r="CR168" i="32"/>
  <c r="CQ168" i="32"/>
  <c r="CJ168" i="32"/>
  <c r="CI168" i="32"/>
  <c r="CH168" i="32"/>
  <c r="CG168" i="32"/>
  <c r="CF168" i="32"/>
  <c r="BJ168" i="32"/>
  <c r="BD168" i="32"/>
  <c r="AX168" i="32"/>
  <c r="AP168" i="32"/>
  <c r="AJ168" i="32"/>
  <c r="AD168" i="32"/>
  <c r="W168" i="32"/>
  <c r="Q168" i="32"/>
  <c r="K168" i="32"/>
  <c r="CU167" i="32"/>
  <c r="CT167" i="32"/>
  <c r="CS167" i="32"/>
  <c r="CR167" i="32"/>
  <c r="CQ167" i="32"/>
  <c r="CJ167" i="32"/>
  <c r="CI167" i="32"/>
  <c r="CH167" i="32"/>
  <c r="CG167" i="32"/>
  <c r="CF167" i="32"/>
  <c r="BJ167" i="32"/>
  <c r="BD167" i="32"/>
  <c r="AX167" i="32"/>
  <c r="AP167" i="32"/>
  <c r="AJ167" i="32"/>
  <c r="AD167" i="32"/>
  <c r="W167" i="32"/>
  <c r="Q167" i="32"/>
  <c r="K167" i="32"/>
  <c r="CU166" i="32"/>
  <c r="CT166" i="32"/>
  <c r="CS166" i="32"/>
  <c r="CR166" i="32"/>
  <c r="CQ166" i="32"/>
  <c r="CJ166" i="32"/>
  <c r="CI166" i="32"/>
  <c r="CH166" i="32"/>
  <c r="CG166" i="32"/>
  <c r="CF166" i="32"/>
  <c r="BJ166" i="32"/>
  <c r="BD166" i="32"/>
  <c r="AX166" i="32"/>
  <c r="AP166" i="32"/>
  <c r="AJ166" i="32"/>
  <c r="AD166" i="32"/>
  <c r="W166" i="32"/>
  <c r="Q166" i="32"/>
  <c r="K166" i="32"/>
  <c r="CU165" i="32"/>
  <c r="CT165" i="32"/>
  <c r="CS165" i="32"/>
  <c r="CR165" i="32"/>
  <c r="CQ165" i="32"/>
  <c r="CJ165" i="32"/>
  <c r="CI165" i="32"/>
  <c r="CH165" i="32"/>
  <c r="CG165" i="32"/>
  <c r="CF165" i="32"/>
  <c r="BJ165" i="32"/>
  <c r="BD165" i="32"/>
  <c r="AX165" i="32"/>
  <c r="AP165" i="32"/>
  <c r="AJ165" i="32"/>
  <c r="AD165" i="32"/>
  <c r="V165" i="32"/>
  <c r="T165" i="32"/>
  <c r="S165" i="32"/>
  <c r="W165" i="32" s="1"/>
  <c r="R165" i="32"/>
  <c r="Q165" i="32"/>
  <c r="K165" i="32"/>
  <c r="CU164" i="32"/>
  <c r="CS164" i="32"/>
  <c r="CQ164" i="32"/>
  <c r="CI164" i="32"/>
  <c r="CG164" i="32"/>
  <c r="CF164" i="32"/>
  <c r="BI164" i="32"/>
  <c r="BH164" i="32"/>
  <c r="CT164" i="32" s="1"/>
  <c r="BG164" i="32"/>
  <c r="BF164" i="32"/>
  <c r="CR164" i="32" s="1"/>
  <c r="BE164" i="32"/>
  <c r="BD164" i="32"/>
  <c r="AX164" i="32"/>
  <c r="AP164" i="32"/>
  <c r="AO164" i="32"/>
  <c r="CJ164" i="32" s="1"/>
  <c r="AM164" i="32"/>
  <c r="CH164" i="32" s="1"/>
  <c r="AL164" i="32"/>
  <c r="AJ164" i="32"/>
  <c r="AD164" i="32"/>
  <c r="V164" i="32"/>
  <c r="T164" i="32"/>
  <c r="T158" i="32" s="1"/>
  <c r="S164" i="32"/>
  <c r="Q164" i="32"/>
  <c r="K164" i="32"/>
  <c r="CU163" i="32"/>
  <c r="CS163" i="32"/>
  <c r="CI163" i="32"/>
  <c r="BI163" i="32"/>
  <c r="BH163" i="32"/>
  <c r="CT163" i="32" s="1"/>
  <c r="BG163" i="32"/>
  <c r="BF163" i="32"/>
  <c r="BJ163" i="32" s="1"/>
  <c r="BD163" i="32"/>
  <c r="AZ163" i="32"/>
  <c r="AY163" i="32"/>
  <c r="BE163" i="32" s="1"/>
  <c r="AX163" i="32"/>
  <c r="AO163" i="32"/>
  <c r="CJ163" i="32" s="1"/>
  <c r="AM163" i="32"/>
  <c r="CH163" i="32" s="1"/>
  <c r="AK163" i="32"/>
  <c r="CF163" i="32" s="1"/>
  <c r="AF163" i="32"/>
  <c r="AJ163" i="32" s="1"/>
  <c r="AE163" i="32"/>
  <c r="AD163" i="32"/>
  <c r="W163" i="32"/>
  <c r="Q163" i="32"/>
  <c r="M163" i="32"/>
  <c r="L163" i="32"/>
  <c r="K163" i="32"/>
  <c r="CU162" i="32"/>
  <c r="CS162" i="32"/>
  <c r="CQ162" i="32"/>
  <c r="CI162" i="32"/>
  <c r="CG162" i="32"/>
  <c r="BI162" i="32"/>
  <c r="BH162" i="32"/>
  <c r="CT162" i="32" s="1"/>
  <c r="BG162" i="32"/>
  <c r="BF162" i="32"/>
  <c r="CR162" i="32" s="1"/>
  <c r="BE162" i="32"/>
  <c r="BD162" i="32"/>
  <c r="AX162" i="32"/>
  <c r="AP162" i="32"/>
  <c r="AO162" i="32"/>
  <c r="CJ162" i="32" s="1"/>
  <c r="AM162" i="32"/>
  <c r="CH162" i="32" s="1"/>
  <c r="AL162" i="32"/>
  <c r="AK162" i="32"/>
  <c r="CF162" i="32" s="1"/>
  <c r="AJ162" i="32"/>
  <c r="AD162" i="32"/>
  <c r="V162" i="32"/>
  <c r="T162" i="32"/>
  <c r="S162" i="32"/>
  <c r="W162" i="32" s="1"/>
  <c r="R162" i="32"/>
  <c r="Q162" i="32"/>
  <c r="K162" i="32"/>
  <c r="CU161" i="32"/>
  <c r="CS161" i="32"/>
  <c r="CQ161" i="32"/>
  <c r="CI161" i="32"/>
  <c r="CG161" i="32"/>
  <c r="BI161" i="32"/>
  <c r="BH161" i="32"/>
  <c r="CT161" i="32" s="1"/>
  <c r="BG161" i="32"/>
  <c r="BF161" i="32"/>
  <c r="CR161" i="32" s="1"/>
  <c r="BE161" i="32"/>
  <c r="BD161" i="32"/>
  <c r="AX161" i="32"/>
  <c r="AP161" i="32"/>
  <c r="AO161" i="32"/>
  <c r="CJ161" i="32" s="1"/>
  <c r="AM161" i="32"/>
  <c r="CH161" i="32" s="1"/>
  <c r="AL161" i="32"/>
  <c r="AK161" i="32"/>
  <c r="CF161" i="32" s="1"/>
  <c r="AJ161" i="32"/>
  <c r="AD161" i="32"/>
  <c r="V161" i="32"/>
  <c r="T161" i="32"/>
  <c r="S161" i="32"/>
  <c r="W161" i="32" s="1"/>
  <c r="R161" i="32"/>
  <c r="Q161" i="32"/>
  <c r="K161" i="32"/>
  <c r="CU160" i="32"/>
  <c r="CS160" i="32"/>
  <c r="CQ160" i="32"/>
  <c r="CI160" i="32"/>
  <c r="CG160" i="32"/>
  <c r="BI160" i="32"/>
  <c r="BH160" i="32"/>
  <c r="CT160" i="32" s="1"/>
  <c r="BG160" i="32"/>
  <c r="BF160" i="32"/>
  <c r="CR160" i="32" s="1"/>
  <c r="BE160" i="32"/>
  <c r="BD160" i="32"/>
  <c r="AX160" i="32"/>
  <c r="AP160" i="32"/>
  <c r="AO160" i="32"/>
  <c r="CJ160" i="32" s="1"/>
  <c r="AM160" i="32"/>
  <c r="CH160" i="32" s="1"/>
  <c r="AL160" i="32"/>
  <c r="AK160" i="32"/>
  <c r="CF160" i="32" s="1"/>
  <c r="AJ160" i="32"/>
  <c r="AD160" i="32"/>
  <c r="V160" i="32"/>
  <c r="T160" i="32"/>
  <c r="S160" i="32"/>
  <c r="W160" i="32" s="1"/>
  <c r="R160" i="32"/>
  <c r="Q160" i="32"/>
  <c r="K160" i="32"/>
  <c r="CU159" i="32"/>
  <c r="CS159" i="32"/>
  <c r="CQ159" i="32"/>
  <c r="CI159" i="32"/>
  <c r="CG159" i="32"/>
  <c r="BI159" i="32"/>
  <c r="BH159" i="32"/>
  <c r="CT159" i="32" s="1"/>
  <c r="BG159" i="32"/>
  <c r="BF159" i="32"/>
  <c r="CR159" i="32" s="1"/>
  <c r="BE159" i="32"/>
  <c r="BD159" i="32"/>
  <c r="AX159" i="32"/>
  <c r="AP159" i="32"/>
  <c r="AO159" i="32"/>
  <c r="CJ159" i="32" s="1"/>
  <c r="AM159" i="32"/>
  <c r="CH159" i="32" s="1"/>
  <c r="AL159" i="32"/>
  <c r="AK159" i="32"/>
  <c r="CF159" i="32" s="1"/>
  <c r="AJ159" i="32"/>
  <c r="AD159" i="32"/>
  <c r="V159" i="32"/>
  <c r="T159" i="32"/>
  <c r="S159" i="32"/>
  <c r="W159" i="32" s="1"/>
  <c r="R159" i="32"/>
  <c r="Q159" i="32"/>
  <c r="K159" i="32"/>
  <c r="CU158" i="32"/>
  <c r="CS158" i="32"/>
  <c r="CI158" i="32"/>
  <c r="BI158" i="32"/>
  <c r="BG158" i="32"/>
  <c r="BF158" i="32"/>
  <c r="CR158" i="32" s="1"/>
  <c r="BC158" i="32"/>
  <c r="BA158" i="32"/>
  <c r="BD158" i="32" s="1"/>
  <c r="AZ158" i="32"/>
  <c r="AY158" i="32"/>
  <c r="AX158" i="32"/>
  <c r="AO158" i="32"/>
  <c r="CJ158" i="32" s="1"/>
  <c r="AM158" i="32"/>
  <c r="CH158" i="32" s="1"/>
  <c r="AK158" i="32"/>
  <c r="CF158" i="32" s="1"/>
  <c r="AI158" i="32"/>
  <c r="AG158" i="32"/>
  <c r="AF158" i="32"/>
  <c r="AJ158" i="32" s="1"/>
  <c r="AE158" i="32"/>
  <c r="AD158" i="32"/>
  <c r="V158" i="32"/>
  <c r="S158" i="32"/>
  <c r="R158" i="32"/>
  <c r="Q158" i="32"/>
  <c r="P158" i="32"/>
  <c r="N158" i="32"/>
  <c r="M158" i="32"/>
  <c r="L158" i="32"/>
  <c r="K158" i="32"/>
  <c r="E158" i="32"/>
  <c r="CT157" i="32"/>
  <c r="CR157" i="32"/>
  <c r="CJ157" i="32"/>
  <c r="CI157" i="32"/>
  <c r="CH157" i="32"/>
  <c r="CF157" i="32"/>
  <c r="BI157" i="32"/>
  <c r="CU157" i="32" s="1"/>
  <c r="BH157" i="32"/>
  <c r="BG157" i="32"/>
  <c r="CS157" i="32" s="1"/>
  <c r="BF157" i="32"/>
  <c r="BJ157" i="32" s="1"/>
  <c r="BE157" i="32"/>
  <c r="CQ157" i="32" s="1"/>
  <c r="BD157" i="32"/>
  <c r="AX157" i="32"/>
  <c r="AO157" i="32"/>
  <c r="AM157" i="32"/>
  <c r="AL157" i="32"/>
  <c r="AP157" i="32" s="1"/>
  <c r="AK157" i="32"/>
  <c r="AJ157" i="32"/>
  <c r="AD157" i="32"/>
  <c r="W157" i="32"/>
  <c r="V157" i="32"/>
  <c r="T157" i="32"/>
  <c r="S157" i="32"/>
  <c r="R157" i="32"/>
  <c r="R137" i="32" s="1"/>
  <c r="Q157" i="32"/>
  <c r="K157" i="32"/>
  <c r="CU156" i="32"/>
  <c r="CT156" i="32"/>
  <c r="CS156" i="32"/>
  <c r="CR156" i="32"/>
  <c r="CQ156" i="32"/>
  <c r="CJ156" i="32"/>
  <c r="CI156" i="32"/>
  <c r="BJ156" i="32"/>
  <c r="BD156" i="32"/>
  <c r="AX156" i="32"/>
  <c r="AP156" i="32"/>
  <c r="AO156" i="32"/>
  <c r="AM156" i="32"/>
  <c r="CH156" i="32" s="1"/>
  <c r="AL156" i="32"/>
  <c r="CG156" i="32" s="1"/>
  <c r="AK156" i="32"/>
  <c r="CF156" i="32" s="1"/>
  <c r="AJ156" i="32"/>
  <c r="AD156" i="32"/>
  <c r="W156" i="32"/>
  <c r="Q156" i="32"/>
  <c r="K156" i="32"/>
  <c r="CU155" i="32"/>
  <c r="CT155" i="32"/>
  <c r="CS155" i="32"/>
  <c r="CR155" i="32"/>
  <c r="CQ155" i="32"/>
  <c r="CI155" i="32"/>
  <c r="BJ155" i="32"/>
  <c r="BD155" i="32"/>
  <c r="AX155" i="32"/>
  <c r="AO155" i="32"/>
  <c r="CJ155" i="32" s="1"/>
  <c r="AM155" i="32"/>
  <c r="CH155" i="32" s="1"/>
  <c r="AL155" i="32"/>
  <c r="CG155" i="32" s="1"/>
  <c r="AK155" i="32"/>
  <c r="CF155" i="32" s="1"/>
  <c r="AJ155" i="32"/>
  <c r="AD155" i="32"/>
  <c r="W155" i="32"/>
  <c r="Q155" i="32"/>
  <c r="K155" i="32"/>
  <c r="CU154" i="32"/>
  <c r="CT154" i="32"/>
  <c r="CS154" i="32"/>
  <c r="CR154" i="32"/>
  <c r="CQ154" i="32"/>
  <c r="CJ154" i="32"/>
  <c r="CI154" i="32"/>
  <c r="BJ154" i="32"/>
  <c r="BD154" i="32"/>
  <c r="AX154" i="32"/>
  <c r="AO154" i="32"/>
  <c r="AM154" i="32"/>
  <c r="AP154" i="32" s="1"/>
  <c r="AL154" i="32"/>
  <c r="CG154" i="32" s="1"/>
  <c r="AK154" i="32"/>
  <c r="CF154" i="32" s="1"/>
  <c r="AJ154" i="32"/>
  <c r="AD154" i="32"/>
  <c r="W154" i="32"/>
  <c r="Q154" i="32"/>
  <c r="K154" i="32"/>
  <c r="CU153" i="32"/>
  <c r="CT153" i="32"/>
  <c r="CS153" i="32"/>
  <c r="CR153" i="32"/>
  <c r="CQ153" i="32"/>
  <c r="CI153" i="32"/>
  <c r="BJ153" i="32"/>
  <c r="BD153" i="32"/>
  <c r="AX153" i="32"/>
  <c r="AO153" i="32"/>
  <c r="CJ153" i="32" s="1"/>
  <c r="AM153" i="32"/>
  <c r="CH153" i="32" s="1"/>
  <c r="AL153" i="32"/>
  <c r="AP153" i="32" s="1"/>
  <c r="AK153" i="32"/>
  <c r="CF153" i="32" s="1"/>
  <c r="AJ153" i="32"/>
  <c r="AD153" i="32"/>
  <c r="W153" i="32"/>
  <c r="Q153" i="32"/>
  <c r="K153" i="32"/>
  <c r="CU152" i="32"/>
  <c r="CT152" i="32"/>
  <c r="CS152" i="32"/>
  <c r="CR152" i="32"/>
  <c r="CQ152" i="32"/>
  <c r="CJ152" i="32"/>
  <c r="CI152" i="32"/>
  <c r="BJ152" i="32"/>
  <c r="BD152" i="32"/>
  <c r="AX152" i="32"/>
  <c r="AP152" i="32"/>
  <c r="AO152" i="32"/>
  <c r="AM152" i="32"/>
  <c r="CH152" i="32" s="1"/>
  <c r="AL152" i="32"/>
  <c r="CG152" i="32" s="1"/>
  <c r="AK152" i="32"/>
  <c r="CF152" i="32" s="1"/>
  <c r="AJ152" i="32"/>
  <c r="AD152" i="32"/>
  <c r="W152" i="32"/>
  <c r="Q152" i="32"/>
  <c r="K152" i="32"/>
  <c r="CU151" i="32"/>
  <c r="CT151" i="32"/>
  <c r="CS151" i="32"/>
  <c r="CR151" i="32"/>
  <c r="CQ151" i="32"/>
  <c r="CI151" i="32"/>
  <c r="BJ151" i="32"/>
  <c r="BD151" i="32"/>
  <c r="AX151" i="32"/>
  <c r="AO151" i="32"/>
  <c r="CJ151" i="32" s="1"/>
  <c r="AM151" i="32"/>
  <c r="CH151" i="32" s="1"/>
  <c r="AL151" i="32"/>
  <c r="CG151" i="32" s="1"/>
  <c r="AK151" i="32"/>
  <c r="CF151" i="32" s="1"/>
  <c r="AJ151" i="32"/>
  <c r="AD151" i="32"/>
  <c r="W151" i="32"/>
  <c r="Q151" i="32"/>
  <c r="K151" i="32"/>
  <c r="CU150" i="32"/>
  <c r="CT150" i="32"/>
  <c r="CS150" i="32"/>
  <c r="CR150" i="32"/>
  <c r="CQ150" i="32"/>
  <c r="CJ150" i="32"/>
  <c r="CI150" i="32"/>
  <c r="BJ150" i="32"/>
  <c r="BD150" i="32"/>
  <c r="AX150" i="32"/>
  <c r="AO150" i="32"/>
  <c r="AM150" i="32"/>
  <c r="AP150" i="32" s="1"/>
  <c r="AL150" i="32"/>
  <c r="CG150" i="32" s="1"/>
  <c r="AK150" i="32"/>
  <c r="CF150" i="32" s="1"/>
  <c r="AJ150" i="32"/>
  <c r="AD150" i="32"/>
  <c r="W150" i="32"/>
  <c r="Q150" i="32"/>
  <c r="K150" i="32"/>
  <c r="CU149" i="32"/>
  <c r="CT149" i="32"/>
  <c r="CS149" i="32"/>
  <c r="CR149" i="32"/>
  <c r="CQ149" i="32"/>
  <c r="CI149" i="32"/>
  <c r="BJ149" i="32"/>
  <c r="BD149" i="32"/>
  <c r="AX149" i="32"/>
  <c r="AO149" i="32"/>
  <c r="CJ149" i="32" s="1"/>
  <c r="AM149" i="32"/>
  <c r="CH149" i="32" s="1"/>
  <c r="AL149" i="32"/>
  <c r="AP149" i="32" s="1"/>
  <c r="AK149" i="32"/>
  <c r="CF149" i="32" s="1"/>
  <c r="AJ149" i="32"/>
  <c r="AD149" i="32"/>
  <c r="W149" i="32"/>
  <c r="Q149" i="32"/>
  <c r="K149" i="32"/>
  <c r="CU148" i="32"/>
  <c r="CT148" i="32"/>
  <c r="CS148" i="32"/>
  <c r="CR148" i="32"/>
  <c r="CQ148" i="32"/>
  <c r="CJ148" i="32"/>
  <c r="CI148" i="32"/>
  <c r="BJ148" i="32"/>
  <c r="BD148" i="32"/>
  <c r="AX148" i="32"/>
  <c r="AP148" i="32"/>
  <c r="AO148" i="32"/>
  <c r="AM148" i="32"/>
  <c r="CH148" i="32" s="1"/>
  <c r="AL148" i="32"/>
  <c r="CG148" i="32" s="1"/>
  <c r="AK148" i="32"/>
  <c r="CF148" i="32" s="1"/>
  <c r="AJ148" i="32"/>
  <c r="AD148" i="32"/>
  <c r="W148" i="32"/>
  <c r="Q148" i="32"/>
  <c r="K148" i="32"/>
  <c r="CU147" i="32"/>
  <c r="CT147" i="32"/>
  <c r="CS147" i="32"/>
  <c r="CR147" i="32"/>
  <c r="CQ147" i="32"/>
  <c r="CI147" i="32"/>
  <c r="BJ147" i="32"/>
  <c r="BD147" i="32"/>
  <c r="AX147" i="32"/>
  <c r="AO147" i="32"/>
  <c r="CJ147" i="32" s="1"/>
  <c r="AM147" i="32"/>
  <c r="CH147" i="32" s="1"/>
  <c r="AL147" i="32"/>
  <c r="CG147" i="32" s="1"/>
  <c r="AK147" i="32"/>
  <c r="CF147" i="32" s="1"/>
  <c r="AJ147" i="32"/>
  <c r="AD147" i="32"/>
  <c r="W147" i="32"/>
  <c r="Q147" i="32"/>
  <c r="K147" i="32"/>
  <c r="CU146" i="32"/>
  <c r="CT146" i="32"/>
  <c r="CS146" i="32"/>
  <c r="CR146" i="32"/>
  <c r="CQ146" i="32"/>
  <c r="CJ146" i="32"/>
  <c r="CI146" i="32"/>
  <c r="BJ146" i="32"/>
  <c r="BD146" i="32"/>
  <c r="AX146" i="32"/>
  <c r="AO146" i="32"/>
  <c r="AM146" i="32"/>
  <c r="AP146" i="32" s="1"/>
  <c r="AL146" i="32"/>
  <c r="CG146" i="32" s="1"/>
  <c r="AK146" i="32"/>
  <c r="CF146" i="32" s="1"/>
  <c r="AJ146" i="32"/>
  <c r="AD146" i="32"/>
  <c r="W146" i="32"/>
  <c r="Q146" i="32"/>
  <c r="K146" i="32"/>
  <c r="CU145" i="32"/>
  <c r="CT145" i="32"/>
  <c r="CS145" i="32"/>
  <c r="CR145" i="32"/>
  <c r="CQ145" i="32"/>
  <c r="CI145" i="32"/>
  <c r="BJ145" i="32"/>
  <c r="BD145" i="32"/>
  <c r="AX145" i="32"/>
  <c r="AO145" i="32"/>
  <c r="CJ145" i="32" s="1"/>
  <c r="AM145" i="32"/>
  <c r="CH145" i="32" s="1"/>
  <c r="AL145" i="32"/>
  <c r="AP145" i="32" s="1"/>
  <c r="AK145" i="32"/>
  <c r="CF145" i="32" s="1"/>
  <c r="AJ145" i="32"/>
  <c r="AD145" i="32"/>
  <c r="W145" i="32"/>
  <c r="Q145" i="32"/>
  <c r="K145" i="32"/>
  <c r="CT144" i="32"/>
  <c r="CR144" i="32"/>
  <c r="CJ144" i="32"/>
  <c r="CI144" i="32"/>
  <c r="CH144" i="32"/>
  <c r="CF144" i="32"/>
  <c r="BI144" i="32"/>
  <c r="CU144" i="32" s="1"/>
  <c r="BH144" i="32"/>
  <c r="BG144" i="32"/>
  <c r="CS144" i="32" s="1"/>
  <c r="BF144" i="32"/>
  <c r="BJ144" i="32" s="1"/>
  <c r="BE144" i="32"/>
  <c r="CQ144" i="32" s="1"/>
  <c r="BD144" i="32"/>
  <c r="AX144" i="32"/>
  <c r="AO144" i="32"/>
  <c r="AM144" i="32"/>
  <c r="AL144" i="32"/>
  <c r="AP144" i="32" s="1"/>
  <c r="AK144" i="32"/>
  <c r="AJ144" i="32"/>
  <c r="AD144" i="32"/>
  <c r="W144" i="32"/>
  <c r="Q144" i="32"/>
  <c r="K144" i="32"/>
  <c r="CU143" i="32"/>
  <c r="CT143" i="32"/>
  <c r="CS143" i="32"/>
  <c r="CR143" i="32"/>
  <c r="CQ143" i="32"/>
  <c r="CJ143" i="32"/>
  <c r="CI143" i="32"/>
  <c r="BJ143" i="32"/>
  <c r="BD143" i="32"/>
  <c r="AX143" i="32"/>
  <c r="AP143" i="32"/>
  <c r="AO143" i="32"/>
  <c r="AM143" i="32"/>
  <c r="CH143" i="32" s="1"/>
  <c r="AL143" i="32"/>
  <c r="CG143" i="32" s="1"/>
  <c r="AK143" i="32"/>
  <c r="CF143" i="32" s="1"/>
  <c r="AJ143" i="32"/>
  <c r="AD143" i="32"/>
  <c r="V143" i="32"/>
  <c r="T143" i="32"/>
  <c r="S143" i="32"/>
  <c r="W143" i="32" s="1"/>
  <c r="R143" i="32"/>
  <c r="Q143" i="32"/>
  <c r="K143" i="32"/>
  <c r="CU142" i="32"/>
  <c r="CS142" i="32"/>
  <c r="CQ142" i="32"/>
  <c r="CI142" i="32"/>
  <c r="CG142" i="32"/>
  <c r="BI142" i="32"/>
  <c r="BH142" i="32"/>
  <c r="CT142" i="32" s="1"/>
  <c r="BG142" i="32"/>
  <c r="BF142" i="32"/>
  <c r="CR142" i="32" s="1"/>
  <c r="BE142" i="32"/>
  <c r="BD142" i="32"/>
  <c r="AX142" i="32"/>
  <c r="AP142" i="32"/>
  <c r="AO142" i="32"/>
  <c r="CJ142" i="32" s="1"/>
  <c r="AM142" i="32"/>
  <c r="CH142" i="32" s="1"/>
  <c r="AL142" i="32"/>
  <c r="AK142" i="32"/>
  <c r="CF142" i="32" s="1"/>
  <c r="AJ142" i="32"/>
  <c r="AD142" i="32"/>
  <c r="V142" i="32"/>
  <c r="T142" i="32"/>
  <c r="S142" i="32"/>
  <c r="W142" i="32" s="1"/>
  <c r="R142" i="32"/>
  <c r="Q142" i="32"/>
  <c r="K142" i="32"/>
  <c r="CU141" i="32"/>
  <c r="CS141" i="32"/>
  <c r="CQ141" i="32"/>
  <c r="CI141" i="32"/>
  <c r="CG141" i="32"/>
  <c r="BI141" i="32"/>
  <c r="BH141" i="32"/>
  <c r="CT141" i="32" s="1"/>
  <c r="BG141" i="32"/>
  <c r="BF141" i="32"/>
  <c r="CR141" i="32" s="1"/>
  <c r="BE141" i="32"/>
  <c r="BD141" i="32"/>
  <c r="AX141" i="32"/>
  <c r="AP141" i="32"/>
  <c r="AO141" i="32"/>
  <c r="CJ141" i="32" s="1"/>
  <c r="AM141" i="32"/>
  <c r="CH141" i="32" s="1"/>
  <c r="AL141" i="32"/>
  <c r="AK141" i="32"/>
  <c r="CF141" i="32" s="1"/>
  <c r="AJ141" i="32"/>
  <c r="AD141" i="32"/>
  <c r="V141" i="32"/>
  <c r="T141" i="32"/>
  <c r="S141" i="32"/>
  <c r="W141" i="32" s="1"/>
  <c r="R141" i="32"/>
  <c r="Q141" i="32"/>
  <c r="K141" i="32"/>
  <c r="CU140" i="32"/>
  <c r="CS140" i="32"/>
  <c r="CQ140" i="32"/>
  <c r="CI140" i="32"/>
  <c r="CG140" i="32"/>
  <c r="BI140" i="32"/>
  <c r="BH140" i="32"/>
  <c r="CT140" i="32" s="1"/>
  <c r="BG140" i="32"/>
  <c r="BF140" i="32"/>
  <c r="CR140" i="32" s="1"/>
  <c r="BE140" i="32"/>
  <c r="BD140" i="32"/>
  <c r="AX140" i="32"/>
  <c r="AP140" i="32"/>
  <c r="AO140" i="32"/>
  <c r="CJ140" i="32" s="1"/>
  <c r="AM140" i="32"/>
  <c r="CH140" i="32" s="1"/>
  <c r="AL140" i="32"/>
  <c r="AK140" i="32"/>
  <c r="CF140" i="32" s="1"/>
  <c r="AJ140" i="32"/>
  <c r="AD140" i="32"/>
  <c r="V140" i="32"/>
  <c r="V137" i="32" s="1"/>
  <c r="T140" i="32"/>
  <c r="S140" i="32"/>
  <c r="S137" i="32" s="1"/>
  <c r="R140" i="32"/>
  <c r="Q140" i="32"/>
  <c r="K140" i="32"/>
  <c r="CU139" i="32"/>
  <c r="CS139" i="32"/>
  <c r="CQ139" i="32"/>
  <c r="CI139" i="32"/>
  <c r="CG139" i="32"/>
  <c r="CF139" i="32"/>
  <c r="BI139" i="32"/>
  <c r="BH139" i="32"/>
  <c r="BH137" i="32" s="1"/>
  <c r="CT137" i="32" s="1"/>
  <c r="BG139" i="32"/>
  <c r="BF139" i="32"/>
  <c r="CR139" i="32" s="1"/>
  <c r="BE139" i="32"/>
  <c r="BD139" i="32"/>
  <c r="AX139" i="32"/>
  <c r="AP139" i="32"/>
  <c r="AO139" i="32"/>
  <c r="CJ139" i="32" s="1"/>
  <c r="AM139" i="32"/>
  <c r="CH139" i="32" s="1"/>
  <c r="AL139" i="32"/>
  <c r="AJ139" i="32"/>
  <c r="AD139" i="32"/>
  <c r="V139" i="32"/>
  <c r="T139" i="32"/>
  <c r="W139" i="32" s="1"/>
  <c r="S139" i="32"/>
  <c r="R139" i="32"/>
  <c r="Q139" i="32"/>
  <c r="K139" i="32"/>
  <c r="CT138" i="32"/>
  <c r="CR138" i="32"/>
  <c r="CI138" i="32"/>
  <c r="CH138" i="32"/>
  <c r="CF138" i="32"/>
  <c r="BI138" i="32"/>
  <c r="CU138" i="32" s="1"/>
  <c r="BH138" i="32"/>
  <c r="BG138" i="32"/>
  <c r="CS138" i="32" s="1"/>
  <c r="BF138" i="32"/>
  <c r="BJ138" i="32" s="1"/>
  <c r="BE138" i="32"/>
  <c r="CQ138" i="32" s="1"/>
  <c r="BD138" i="32"/>
  <c r="AX138" i="32"/>
  <c r="AO138" i="32"/>
  <c r="CJ138" i="32" s="1"/>
  <c r="AM138" i="32"/>
  <c r="AL138" i="32"/>
  <c r="CG138" i="32" s="1"/>
  <c r="AK138" i="32"/>
  <c r="AJ138" i="32"/>
  <c r="AD138" i="32"/>
  <c r="V138" i="32"/>
  <c r="T138" i="32"/>
  <c r="W138" i="32" s="1"/>
  <c r="S138" i="32"/>
  <c r="R138" i="32"/>
  <c r="Q138" i="32"/>
  <c r="K138" i="32"/>
  <c r="CI137" i="32"/>
  <c r="BI137" i="32"/>
  <c r="CU137" i="32" s="1"/>
  <c r="BE137" i="32"/>
  <c r="CQ137" i="32" s="1"/>
  <c r="BC137" i="32"/>
  <c r="BA137" i="32"/>
  <c r="AZ137" i="32"/>
  <c r="BD137" i="32" s="1"/>
  <c r="AY137" i="32"/>
  <c r="AX137" i="32"/>
  <c r="AO137" i="32"/>
  <c r="CJ137" i="32" s="1"/>
  <c r="AJ137" i="32"/>
  <c r="AI137" i="32"/>
  <c r="AG137" i="32"/>
  <c r="AF137" i="32"/>
  <c r="AE137" i="32"/>
  <c r="AD137" i="32"/>
  <c r="T137" i="32"/>
  <c r="P137" i="32"/>
  <c r="N137" i="32"/>
  <c r="M137" i="32"/>
  <c r="Q137" i="32" s="1"/>
  <c r="L137" i="32"/>
  <c r="K137" i="32"/>
  <c r="E137" i="32"/>
  <c r="E643" i="32" s="1"/>
  <c r="E648" i="32" s="1"/>
  <c r="CU136" i="32"/>
  <c r="CS136" i="32"/>
  <c r="CQ136" i="32"/>
  <c r="CI136" i="32"/>
  <c r="CG136" i="32"/>
  <c r="BI136" i="32"/>
  <c r="BH136" i="32"/>
  <c r="CT136" i="32" s="1"/>
  <c r="BG136" i="32"/>
  <c r="BF136" i="32"/>
  <c r="CR136" i="32" s="1"/>
  <c r="BE136" i="32"/>
  <c r="BD136" i="32"/>
  <c r="AX136" i="32"/>
  <c r="AP136" i="32"/>
  <c r="AO136" i="32"/>
  <c r="CJ136" i="32" s="1"/>
  <c r="AM136" i="32"/>
  <c r="CH136" i="32" s="1"/>
  <c r="AL136" i="32"/>
  <c r="AK136" i="32"/>
  <c r="AK116" i="32" s="1"/>
  <c r="CF116" i="32" s="1"/>
  <c r="AJ136" i="32"/>
  <c r="AD136" i="32"/>
  <c r="V136" i="32"/>
  <c r="V116" i="32" s="1"/>
  <c r="T136" i="32"/>
  <c r="S136" i="32"/>
  <c r="W136" i="32" s="1"/>
  <c r="Q136" i="32"/>
  <c r="K136" i="32"/>
  <c r="CT135" i="32"/>
  <c r="CR135" i="32"/>
  <c r="CI135" i="32"/>
  <c r="CH135" i="32"/>
  <c r="CF135" i="32"/>
  <c r="BI135" i="32"/>
  <c r="CU135" i="32" s="1"/>
  <c r="BH135" i="32"/>
  <c r="BG135" i="32"/>
  <c r="CS135" i="32" s="1"/>
  <c r="BF135" i="32"/>
  <c r="BJ135" i="32" s="1"/>
  <c r="BE135" i="32"/>
  <c r="CQ135" i="32" s="1"/>
  <c r="BD135" i="32"/>
  <c r="AX135" i="32"/>
  <c r="AO135" i="32"/>
  <c r="CJ135" i="32" s="1"/>
  <c r="AM135" i="32"/>
  <c r="AL135" i="32"/>
  <c r="CG135" i="32" s="1"/>
  <c r="AK135" i="32"/>
  <c r="AJ135" i="32"/>
  <c r="AD135" i="32"/>
  <c r="W135" i="32"/>
  <c r="Q135" i="32"/>
  <c r="K135" i="32"/>
  <c r="CU134" i="32"/>
  <c r="CT134" i="32"/>
  <c r="CS134" i="32"/>
  <c r="CR134" i="32"/>
  <c r="CQ134" i="32"/>
  <c r="CJ134" i="32"/>
  <c r="CI134" i="32"/>
  <c r="CH134" i="32"/>
  <c r="CG134" i="32"/>
  <c r="CF134" i="32"/>
  <c r="BJ134" i="32"/>
  <c r="BD134" i="32"/>
  <c r="AX134" i="32"/>
  <c r="AP134" i="32"/>
  <c r="AJ134" i="32"/>
  <c r="AD134" i="32"/>
  <c r="W134" i="32"/>
  <c r="Q134" i="32"/>
  <c r="K134" i="32"/>
  <c r="CU133" i="32"/>
  <c r="CT133" i="32"/>
  <c r="CS133" i="32"/>
  <c r="CR133" i="32"/>
  <c r="CQ133" i="32"/>
  <c r="CJ133" i="32"/>
  <c r="CI133" i="32"/>
  <c r="CH133" i="32"/>
  <c r="CG133" i="32"/>
  <c r="CF133" i="32"/>
  <c r="BJ133" i="32"/>
  <c r="BD133" i="32"/>
  <c r="AX133" i="32"/>
  <c r="AP133" i="32"/>
  <c r="AJ133" i="32"/>
  <c r="AD133" i="32"/>
  <c r="W133" i="32"/>
  <c r="Q133" i="32"/>
  <c r="K133" i="32"/>
  <c r="CU132" i="32"/>
  <c r="CT132" i="32"/>
  <c r="CS132" i="32"/>
  <c r="CR132" i="32"/>
  <c r="CQ132" i="32"/>
  <c r="CJ132" i="32"/>
  <c r="CI132" i="32"/>
  <c r="CH132" i="32"/>
  <c r="CG132" i="32"/>
  <c r="CF132" i="32"/>
  <c r="BJ132" i="32"/>
  <c r="BD132" i="32"/>
  <c r="AX132" i="32"/>
  <c r="AP132" i="32"/>
  <c r="AJ132" i="32"/>
  <c r="AD132" i="32"/>
  <c r="W132" i="32"/>
  <c r="Q132" i="32"/>
  <c r="K132" i="32"/>
  <c r="CU131" i="32"/>
  <c r="CT131" i="32"/>
  <c r="CS131" i="32"/>
  <c r="CR131" i="32"/>
  <c r="CQ131" i="32"/>
  <c r="CJ131" i="32"/>
  <c r="CI131" i="32"/>
  <c r="CH131" i="32"/>
  <c r="CG131" i="32"/>
  <c r="CF131" i="32"/>
  <c r="BJ131" i="32"/>
  <c r="BD131" i="32"/>
  <c r="AX131" i="32"/>
  <c r="AP131" i="32"/>
  <c r="AJ131" i="32"/>
  <c r="AD131" i="32"/>
  <c r="W131" i="32"/>
  <c r="Q131" i="32"/>
  <c r="K131" i="32"/>
  <c r="CU130" i="32"/>
  <c r="CT130" i="32"/>
  <c r="CS130" i="32"/>
  <c r="CR130" i="32"/>
  <c r="CQ130" i="32"/>
  <c r="CJ130" i="32"/>
  <c r="CI130" i="32"/>
  <c r="CH130" i="32"/>
  <c r="CG130" i="32"/>
  <c r="CF130" i="32"/>
  <c r="BJ130" i="32"/>
  <c r="BD130" i="32"/>
  <c r="AX130" i="32"/>
  <c r="AP130" i="32"/>
  <c r="AJ130" i="32"/>
  <c r="AD130" i="32"/>
  <c r="W130" i="32"/>
  <c r="Q130" i="32"/>
  <c r="K130" i="32"/>
  <c r="CU129" i="32"/>
  <c r="CT129" i="32"/>
  <c r="CS129" i="32"/>
  <c r="CR129" i="32"/>
  <c r="CQ129" i="32"/>
  <c r="CJ129" i="32"/>
  <c r="CI129" i="32"/>
  <c r="CH129" i="32"/>
  <c r="CG129" i="32"/>
  <c r="CF129" i="32"/>
  <c r="BJ129" i="32"/>
  <c r="BD129" i="32"/>
  <c r="AX129" i="32"/>
  <c r="AP129" i="32"/>
  <c r="AJ129" i="32"/>
  <c r="AD129" i="32"/>
  <c r="W129" i="32"/>
  <c r="Q129" i="32"/>
  <c r="K129" i="32"/>
  <c r="CU128" i="32"/>
  <c r="CT128" i="32"/>
  <c r="CS128" i="32"/>
  <c r="CR128" i="32"/>
  <c r="CQ128" i="32"/>
  <c r="CJ128" i="32"/>
  <c r="CI128" i="32"/>
  <c r="CH128" i="32"/>
  <c r="CG128" i="32"/>
  <c r="CF128" i="32"/>
  <c r="BJ128" i="32"/>
  <c r="BD128" i="32"/>
  <c r="AX128" i="32"/>
  <c r="AP128" i="32"/>
  <c r="AJ128" i="32"/>
  <c r="AD128" i="32"/>
  <c r="W128" i="32"/>
  <c r="Q128" i="32"/>
  <c r="K128" i="32"/>
  <c r="CU127" i="32"/>
  <c r="CT127" i="32"/>
  <c r="CS127" i="32"/>
  <c r="CR127" i="32"/>
  <c r="CQ127" i="32"/>
  <c r="CJ127" i="32"/>
  <c r="CI127" i="32"/>
  <c r="CH127" i="32"/>
  <c r="CG127" i="32"/>
  <c r="CF127" i="32"/>
  <c r="BJ127" i="32"/>
  <c r="BD127" i="32"/>
  <c r="AX127" i="32"/>
  <c r="AP127" i="32"/>
  <c r="AJ127" i="32"/>
  <c r="AD127" i="32"/>
  <c r="W127" i="32"/>
  <c r="Q127" i="32"/>
  <c r="K127" i="32"/>
  <c r="CU126" i="32"/>
  <c r="CT126" i="32"/>
  <c r="CS126" i="32"/>
  <c r="CR126" i="32"/>
  <c r="CQ126" i="32"/>
  <c r="CJ126" i="32"/>
  <c r="CI126" i="32"/>
  <c r="CH126" i="32"/>
  <c r="CG126" i="32"/>
  <c r="CF126" i="32"/>
  <c r="BJ126" i="32"/>
  <c r="BD126" i="32"/>
  <c r="AX126" i="32"/>
  <c r="AP126" i="32"/>
  <c r="AJ126" i="32"/>
  <c r="AD126" i="32"/>
  <c r="W126" i="32"/>
  <c r="Q126" i="32"/>
  <c r="K126" i="32"/>
  <c r="CU125" i="32"/>
  <c r="CT125" i="32"/>
  <c r="CS125" i="32"/>
  <c r="CR125" i="32"/>
  <c r="CQ125" i="32"/>
  <c r="CJ125" i="32"/>
  <c r="CI125" i="32"/>
  <c r="CH125" i="32"/>
  <c r="CG125" i="32"/>
  <c r="CF125" i="32"/>
  <c r="BJ125" i="32"/>
  <c r="BD125" i="32"/>
  <c r="AX125" i="32"/>
  <c r="AP125" i="32"/>
  <c r="AJ125" i="32"/>
  <c r="AD125" i="32"/>
  <c r="W125" i="32"/>
  <c r="Q125" i="32"/>
  <c r="K125" i="32"/>
  <c r="CU124" i="32"/>
  <c r="CT124" i="32"/>
  <c r="CS124" i="32"/>
  <c r="CR124" i="32"/>
  <c r="CQ124" i="32"/>
  <c r="CJ124" i="32"/>
  <c r="CI124" i="32"/>
  <c r="CH124" i="32"/>
  <c r="CG124" i="32"/>
  <c r="CF124" i="32"/>
  <c r="BJ124" i="32"/>
  <c r="BD124" i="32"/>
  <c r="AX124" i="32"/>
  <c r="AP124" i="32"/>
  <c r="AJ124" i="32"/>
  <c r="AD124" i="32"/>
  <c r="W124" i="32"/>
  <c r="Q124" i="32"/>
  <c r="K124" i="32"/>
  <c r="CU123" i="32"/>
  <c r="CT123" i="32"/>
  <c r="CS123" i="32"/>
  <c r="CR123" i="32"/>
  <c r="CQ123" i="32"/>
  <c r="CJ123" i="32"/>
  <c r="CI123" i="32"/>
  <c r="CH123" i="32"/>
  <c r="CG123" i="32"/>
  <c r="CF123" i="32"/>
  <c r="BJ123" i="32"/>
  <c r="BD123" i="32"/>
  <c r="AX123" i="32"/>
  <c r="AP123" i="32"/>
  <c r="AJ123" i="32"/>
  <c r="AD123" i="32"/>
  <c r="W123" i="32"/>
  <c r="Q123" i="32"/>
  <c r="K123" i="32"/>
  <c r="CU122" i="32"/>
  <c r="CT122" i="32"/>
  <c r="CS122" i="32"/>
  <c r="CR122" i="32"/>
  <c r="CQ122" i="32"/>
  <c r="CJ122" i="32"/>
  <c r="CI122" i="32"/>
  <c r="CH122" i="32"/>
  <c r="CG122" i="32"/>
  <c r="CF122" i="32"/>
  <c r="BJ122" i="32"/>
  <c r="BD122" i="32"/>
  <c r="AX122" i="32"/>
  <c r="AP122" i="32"/>
  <c r="AJ122" i="32"/>
  <c r="AD122" i="32"/>
  <c r="W122" i="32"/>
  <c r="Q122" i="32"/>
  <c r="K122" i="32"/>
  <c r="CU121" i="32"/>
  <c r="CT121" i="32"/>
  <c r="CS121" i="32"/>
  <c r="CR121" i="32"/>
  <c r="CQ121" i="32"/>
  <c r="CJ121" i="32"/>
  <c r="CI121" i="32"/>
  <c r="CG121" i="32"/>
  <c r="CF121" i="32"/>
  <c r="BJ121" i="32"/>
  <c r="BD121" i="32"/>
  <c r="AX121" i="32"/>
  <c r="AM121" i="32"/>
  <c r="AP121" i="32" s="1"/>
  <c r="AL121" i="32"/>
  <c r="AJ121" i="32"/>
  <c r="AD121" i="32"/>
  <c r="V121" i="32"/>
  <c r="T121" i="32"/>
  <c r="W121" i="32" s="1"/>
  <c r="S121" i="32"/>
  <c r="Q121" i="32"/>
  <c r="K121" i="32"/>
  <c r="CU120" i="32"/>
  <c r="CS120" i="32"/>
  <c r="CQ120" i="32"/>
  <c r="CJ120" i="32"/>
  <c r="CI120" i="32"/>
  <c r="CG120" i="32"/>
  <c r="BI120" i="32"/>
  <c r="BH120" i="32"/>
  <c r="CT120" i="32" s="1"/>
  <c r="BG120" i="32"/>
  <c r="BF120" i="32"/>
  <c r="BJ120" i="32" s="1"/>
  <c r="BE120" i="32"/>
  <c r="BD120" i="32"/>
  <c r="AX120" i="32"/>
  <c r="AO120" i="32"/>
  <c r="AM120" i="32"/>
  <c r="AP120" i="32" s="1"/>
  <c r="AL120" i="32"/>
  <c r="AK120" i="32"/>
  <c r="CF120" i="32" s="1"/>
  <c r="AJ120" i="32"/>
  <c r="AD120" i="32"/>
  <c r="V120" i="32"/>
  <c r="T120" i="32"/>
  <c r="S120" i="32"/>
  <c r="W120" i="32" s="1"/>
  <c r="R120" i="32"/>
  <c r="Q120" i="32"/>
  <c r="K120" i="32"/>
  <c r="CU119" i="32"/>
  <c r="CS119" i="32"/>
  <c r="CQ119" i="32"/>
  <c r="CJ119" i="32"/>
  <c r="CI119" i="32"/>
  <c r="CG119" i="32"/>
  <c r="BI119" i="32"/>
  <c r="BH119" i="32"/>
  <c r="CT119" i="32" s="1"/>
  <c r="BG119" i="32"/>
  <c r="BF119" i="32"/>
  <c r="BJ119" i="32" s="1"/>
  <c r="BE119" i="32"/>
  <c r="BD119" i="32"/>
  <c r="AX119" i="32"/>
  <c r="AO119" i="32"/>
  <c r="AM119" i="32"/>
  <c r="AP119" i="32" s="1"/>
  <c r="AL119" i="32"/>
  <c r="AK119" i="32"/>
  <c r="CF119" i="32" s="1"/>
  <c r="AJ119" i="32"/>
  <c r="AD119" i="32"/>
  <c r="V119" i="32"/>
  <c r="T119" i="32"/>
  <c r="S119" i="32"/>
  <c r="W119" i="32" s="1"/>
  <c r="R119" i="32"/>
  <c r="Q119" i="32"/>
  <c r="K119" i="32"/>
  <c r="CU118" i="32"/>
  <c r="CS118" i="32"/>
  <c r="CQ118" i="32"/>
  <c r="CJ118" i="32"/>
  <c r="CI118" i="32"/>
  <c r="CG118" i="32"/>
  <c r="BI118" i="32"/>
  <c r="BH118" i="32"/>
  <c r="CT118" i="32" s="1"/>
  <c r="BG118" i="32"/>
  <c r="BF118" i="32"/>
  <c r="BJ118" i="32" s="1"/>
  <c r="BE118" i="32"/>
  <c r="BD118" i="32"/>
  <c r="AX118" i="32"/>
  <c r="AO118" i="32"/>
  <c r="AM118" i="32"/>
  <c r="AP118" i="32" s="1"/>
  <c r="AL118" i="32"/>
  <c r="AK118" i="32"/>
  <c r="CF118" i="32" s="1"/>
  <c r="AJ118" i="32"/>
  <c r="AD118" i="32"/>
  <c r="V118" i="32"/>
  <c r="T118" i="32"/>
  <c r="S118" i="32"/>
  <c r="W118" i="32" s="1"/>
  <c r="R118" i="32"/>
  <c r="Q118" i="32"/>
  <c r="K118" i="32"/>
  <c r="CU117" i="32"/>
  <c r="CS117" i="32"/>
  <c r="CQ117" i="32"/>
  <c r="CJ117" i="32"/>
  <c r="CI117" i="32"/>
  <c r="CG117" i="32"/>
  <c r="BI117" i="32"/>
  <c r="BH117" i="32"/>
  <c r="CT117" i="32" s="1"/>
  <c r="BG117" i="32"/>
  <c r="BF117" i="32"/>
  <c r="BJ117" i="32" s="1"/>
  <c r="BE117" i="32"/>
  <c r="BD117" i="32"/>
  <c r="AX117" i="32"/>
  <c r="AO117" i="32"/>
  <c r="AM117" i="32"/>
  <c r="AP117" i="32" s="1"/>
  <c r="AL117" i="32"/>
  <c r="AK117" i="32"/>
  <c r="CF117" i="32" s="1"/>
  <c r="AJ117" i="32"/>
  <c r="AD117" i="32"/>
  <c r="V117" i="32"/>
  <c r="T117" i="32"/>
  <c r="S117" i="32"/>
  <c r="W117" i="32" s="1"/>
  <c r="R117" i="32"/>
  <c r="Q117" i="32"/>
  <c r="K117" i="32"/>
  <c r="CS116" i="32"/>
  <c r="CI116" i="32"/>
  <c r="CG116" i="32"/>
  <c r="BH116" i="32"/>
  <c r="CT116" i="32" s="1"/>
  <c r="BG116" i="32"/>
  <c r="BD116" i="32"/>
  <c r="BC116" i="32"/>
  <c r="BA116" i="32"/>
  <c r="AZ116" i="32"/>
  <c r="AY116" i="32"/>
  <c r="AX116" i="32"/>
  <c r="AM116" i="32"/>
  <c r="AL116" i="32"/>
  <c r="AI116" i="32"/>
  <c r="AG116" i="32"/>
  <c r="AF116" i="32"/>
  <c r="AJ116" i="32" s="1"/>
  <c r="AE116" i="32"/>
  <c r="AD116" i="32"/>
  <c r="S116" i="32"/>
  <c r="R116" i="32"/>
  <c r="P116" i="32"/>
  <c r="N116" i="32"/>
  <c r="Q116" i="32" s="1"/>
  <c r="M116" i="32"/>
  <c r="L116" i="32"/>
  <c r="K116" i="32"/>
  <c r="CU115" i="32"/>
  <c r="CS115" i="32"/>
  <c r="CQ115" i="32"/>
  <c r="CJ115" i="32"/>
  <c r="CI115" i="32"/>
  <c r="CG115" i="32"/>
  <c r="BI115" i="32"/>
  <c r="BH115" i="32"/>
  <c r="CT115" i="32" s="1"/>
  <c r="BG115" i="32"/>
  <c r="BF115" i="32"/>
  <c r="BJ115" i="32" s="1"/>
  <c r="BE115" i="32"/>
  <c r="BD115" i="32"/>
  <c r="AX115" i="32"/>
  <c r="AO115" i="32"/>
  <c r="AM115" i="32"/>
  <c r="AP115" i="32" s="1"/>
  <c r="AL115" i="32"/>
  <c r="AK115" i="32"/>
  <c r="CF115" i="32" s="1"/>
  <c r="AJ115" i="32"/>
  <c r="AD115" i="32"/>
  <c r="V115" i="32"/>
  <c r="T115" i="32"/>
  <c r="S115" i="32"/>
  <c r="W115" i="32" s="1"/>
  <c r="R115" i="32"/>
  <c r="Q115" i="32"/>
  <c r="K115" i="32"/>
  <c r="CU114" i="32"/>
  <c r="CS114" i="32"/>
  <c r="CQ114" i="32"/>
  <c r="CJ114" i="32"/>
  <c r="CI114" i="32"/>
  <c r="CG114" i="32"/>
  <c r="BI114" i="32"/>
  <c r="BH114" i="32"/>
  <c r="CT114" i="32" s="1"/>
  <c r="BG114" i="32"/>
  <c r="BF114" i="32"/>
  <c r="BJ114" i="32" s="1"/>
  <c r="BE114" i="32"/>
  <c r="BD114" i="32"/>
  <c r="AX114" i="32"/>
  <c r="AO114" i="32"/>
  <c r="AM114" i="32"/>
  <c r="AP114" i="32" s="1"/>
  <c r="AL114" i="32"/>
  <c r="AK114" i="32"/>
  <c r="CF114" i="32" s="1"/>
  <c r="AJ114" i="32"/>
  <c r="AD114" i="32"/>
  <c r="V114" i="32"/>
  <c r="T114" i="32"/>
  <c r="S114" i="32"/>
  <c r="W114" i="32" s="1"/>
  <c r="R114" i="32"/>
  <c r="Q114" i="32"/>
  <c r="K114" i="32"/>
  <c r="CU113" i="32"/>
  <c r="CT113" i="32"/>
  <c r="CS113" i="32"/>
  <c r="CR113" i="32"/>
  <c r="CQ113" i="32"/>
  <c r="CJ113" i="32"/>
  <c r="CI113" i="32"/>
  <c r="CH113" i="32"/>
  <c r="CG113" i="32"/>
  <c r="CF113" i="32"/>
  <c r="BJ113" i="32"/>
  <c r="BD113" i="32"/>
  <c r="AX113" i="32"/>
  <c r="AP113" i="32"/>
  <c r="AJ113" i="32"/>
  <c r="AD113" i="32"/>
  <c r="W113" i="32"/>
  <c r="Q113" i="32"/>
  <c r="K113" i="32"/>
  <c r="CU112" i="32"/>
  <c r="CT112" i="32"/>
  <c r="CS112" i="32"/>
  <c r="CR112" i="32"/>
  <c r="CQ112" i="32"/>
  <c r="CJ112" i="32"/>
  <c r="CI112" i="32"/>
  <c r="CH112" i="32"/>
  <c r="CG112" i="32"/>
  <c r="CF112" i="32"/>
  <c r="BJ112" i="32"/>
  <c r="BD112" i="32"/>
  <c r="AX112" i="32"/>
  <c r="AP112" i="32"/>
  <c r="AJ112" i="32"/>
  <c r="AD112" i="32"/>
  <c r="W112" i="32"/>
  <c r="Q112" i="32"/>
  <c r="K112" i="32"/>
  <c r="CU111" i="32"/>
  <c r="CT111" i="32"/>
  <c r="CS111" i="32"/>
  <c r="CR111" i="32"/>
  <c r="CQ111" i="32"/>
  <c r="CJ111" i="32"/>
  <c r="CI111" i="32"/>
  <c r="CH111" i="32"/>
  <c r="CG111" i="32"/>
  <c r="CF111" i="32"/>
  <c r="BJ111" i="32"/>
  <c r="BD111" i="32"/>
  <c r="AX111" i="32"/>
  <c r="AP111" i="32"/>
  <c r="AJ111" i="32"/>
  <c r="AD111" i="32"/>
  <c r="W111" i="32"/>
  <c r="Q111" i="32"/>
  <c r="K111" i="32"/>
  <c r="CU110" i="32"/>
  <c r="CT110" i="32"/>
  <c r="CS110" i="32"/>
  <c r="CR110" i="32"/>
  <c r="CQ110" i="32"/>
  <c r="CJ110" i="32"/>
  <c r="CI110" i="32"/>
  <c r="CH110" i="32"/>
  <c r="CG110" i="32"/>
  <c r="CF110" i="32"/>
  <c r="BJ110" i="32"/>
  <c r="BD110" i="32"/>
  <c r="AX110" i="32"/>
  <c r="AP110" i="32"/>
  <c r="AJ110" i="32"/>
  <c r="AD110" i="32"/>
  <c r="W110" i="32"/>
  <c r="Q110" i="32"/>
  <c r="K110" i="32"/>
  <c r="CU109" i="32"/>
  <c r="CT109" i="32"/>
  <c r="CS109" i="32"/>
  <c r="CR109" i="32"/>
  <c r="CQ109" i="32"/>
  <c r="CJ109" i="32"/>
  <c r="CI109" i="32"/>
  <c r="CH109" i="32"/>
  <c r="CG109" i="32"/>
  <c r="CF109" i="32"/>
  <c r="BJ109" i="32"/>
  <c r="BD109" i="32"/>
  <c r="AX109" i="32"/>
  <c r="AP109" i="32"/>
  <c r="AJ109" i="32"/>
  <c r="AD109" i="32"/>
  <c r="W109" i="32"/>
  <c r="Q109" i="32"/>
  <c r="K109" i="32"/>
  <c r="CU108" i="32"/>
  <c r="CT108" i="32"/>
  <c r="CS108" i="32"/>
  <c r="CR108" i="32"/>
  <c r="CQ108" i="32"/>
  <c r="CJ108" i="32"/>
  <c r="CI108" i="32"/>
  <c r="CH108" i="32"/>
  <c r="CG108" i="32"/>
  <c r="CF108" i="32"/>
  <c r="BJ108" i="32"/>
  <c r="BD108" i="32"/>
  <c r="AX108" i="32"/>
  <c r="AP108" i="32"/>
  <c r="AJ108" i="32"/>
  <c r="AD108" i="32"/>
  <c r="W108" i="32"/>
  <c r="Q108" i="32"/>
  <c r="K108" i="32"/>
  <c r="CU107" i="32"/>
  <c r="CT107" i="32"/>
  <c r="CS107" i="32"/>
  <c r="CR107" i="32"/>
  <c r="CQ107" i="32"/>
  <c r="CJ107" i="32"/>
  <c r="CI107" i="32"/>
  <c r="CH107" i="32"/>
  <c r="CG107" i="32"/>
  <c r="CF107" i="32"/>
  <c r="BJ107" i="32"/>
  <c r="BD107" i="32"/>
  <c r="AX107" i="32"/>
  <c r="AP107" i="32"/>
  <c r="AJ107" i="32"/>
  <c r="AD107" i="32"/>
  <c r="W107" i="32"/>
  <c r="Q107" i="32"/>
  <c r="K107" i="32"/>
  <c r="CU106" i="32"/>
  <c r="CT106" i="32"/>
  <c r="CS106" i="32"/>
  <c r="CR106" i="32"/>
  <c r="CQ106" i="32"/>
  <c r="CJ106" i="32"/>
  <c r="CI106" i="32"/>
  <c r="CH106" i="32"/>
  <c r="CG106" i="32"/>
  <c r="CF106" i="32"/>
  <c r="BJ106" i="32"/>
  <c r="BD106" i="32"/>
  <c r="AX106" i="32"/>
  <c r="AP106" i="32"/>
  <c r="AJ106" i="32"/>
  <c r="AD106" i="32"/>
  <c r="W106" i="32"/>
  <c r="Q106" i="32"/>
  <c r="K106" i="32"/>
  <c r="CU105" i="32"/>
  <c r="CT105" i="32"/>
  <c r="CS105" i="32"/>
  <c r="CR105" i="32"/>
  <c r="CQ105" i="32"/>
  <c r="CJ105" i="32"/>
  <c r="CI105" i="32"/>
  <c r="CH105" i="32"/>
  <c r="CG105" i="32"/>
  <c r="CF105" i="32"/>
  <c r="BJ105" i="32"/>
  <c r="BD105" i="32"/>
  <c r="AX105" i="32"/>
  <c r="AP105" i="32"/>
  <c r="AJ105" i="32"/>
  <c r="AD105" i="32"/>
  <c r="W105" i="32"/>
  <c r="Q105" i="32"/>
  <c r="K105" i="32"/>
  <c r="CU104" i="32"/>
  <c r="CT104" i="32"/>
  <c r="CS104" i="32"/>
  <c r="CR104" i="32"/>
  <c r="CQ104" i="32"/>
  <c r="CJ104" i="32"/>
  <c r="CI104" i="32"/>
  <c r="CH104" i="32"/>
  <c r="CG104" i="32"/>
  <c r="CF104" i="32"/>
  <c r="BJ104" i="32"/>
  <c r="BD104" i="32"/>
  <c r="AX104" i="32"/>
  <c r="AP104" i="32"/>
  <c r="AJ104" i="32"/>
  <c r="AD104" i="32"/>
  <c r="W104" i="32"/>
  <c r="Q104" i="32"/>
  <c r="K104" i="32"/>
  <c r="CU103" i="32"/>
  <c r="CT103" i="32"/>
  <c r="CS103" i="32"/>
  <c r="CR103" i="32"/>
  <c r="CQ103" i="32"/>
  <c r="CJ103" i="32"/>
  <c r="CI103" i="32"/>
  <c r="CH103" i="32"/>
  <c r="CG103" i="32"/>
  <c r="CF103" i="32"/>
  <c r="BJ103" i="32"/>
  <c r="BD103" i="32"/>
  <c r="AX103" i="32"/>
  <c r="AP103" i="32"/>
  <c r="AJ103" i="32"/>
  <c r="AD103" i="32"/>
  <c r="W103" i="32"/>
  <c r="Q103" i="32"/>
  <c r="K103" i="32"/>
  <c r="CU102" i="32"/>
  <c r="CT102" i="32"/>
  <c r="CS102" i="32"/>
  <c r="CR102" i="32"/>
  <c r="CQ102" i="32"/>
  <c r="CJ102" i="32"/>
  <c r="CI102" i="32"/>
  <c r="CH102" i="32"/>
  <c r="CG102" i="32"/>
  <c r="CF102" i="32"/>
  <c r="BJ102" i="32"/>
  <c r="BD102" i="32"/>
  <c r="AX102" i="32"/>
  <c r="AP102" i="32"/>
  <c r="AJ102" i="32"/>
  <c r="AD102" i="32"/>
  <c r="W102" i="32"/>
  <c r="Q102" i="32"/>
  <c r="K102" i="32"/>
  <c r="CU101" i="32"/>
  <c r="CT101" i="32"/>
  <c r="CS101" i="32"/>
  <c r="CR101" i="32"/>
  <c r="CQ101" i="32"/>
  <c r="CJ101" i="32"/>
  <c r="CI101" i="32"/>
  <c r="CH101" i="32"/>
  <c r="CG101" i="32"/>
  <c r="CF101" i="32"/>
  <c r="BJ101" i="32"/>
  <c r="BD101" i="32"/>
  <c r="AX101" i="32"/>
  <c r="AP101" i="32"/>
  <c r="AJ101" i="32"/>
  <c r="AD101" i="32"/>
  <c r="W101" i="32"/>
  <c r="Q101" i="32"/>
  <c r="K101" i="32"/>
  <c r="CU100" i="32"/>
  <c r="CT100" i="32"/>
  <c r="CS100" i="32"/>
  <c r="CR100" i="32"/>
  <c r="CQ100" i="32"/>
  <c r="CJ100" i="32"/>
  <c r="CI100" i="32"/>
  <c r="CH100" i="32"/>
  <c r="CG100" i="32"/>
  <c r="CF100" i="32"/>
  <c r="BJ100" i="32"/>
  <c r="BD100" i="32"/>
  <c r="AX100" i="32"/>
  <c r="AP100" i="32"/>
  <c r="AJ100" i="32"/>
  <c r="AD100" i="32"/>
  <c r="W100" i="32"/>
  <c r="Q100" i="32"/>
  <c r="K100" i="32"/>
  <c r="CU99" i="32"/>
  <c r="CT99" i="32"/>
  <c r="CS99" i="32"/>
  <c r="CR99" i="32"/>
  <c r="CQ99" i="32"/>
  <c r="CJ99" i="32"/>
  <c r="CI99" i="32"/>
  <c r="CH99" i="32"/>
  <c r="CG99" i="32"/>
  <c r="CF99" i="32"/>
  <c r="BJ99" i="32"/>
  <c r="BD99" i="32"/>
  <c r="AX99" i="32"/>
  <c r="AP99" i="32"/>
  <c r="AJ99" i="32"/>
  <c r="AD99" i="32"/>
  <c r="W99" i="32"/>
  <c r="Q99" i="32"/>
  <c r="K99" i="32"/>
  <c r="CT98" i="32"/>
  <c r="CR98" i="32"/>
  <c r="CJ98" i="32"/>
  <c r="CI98" i="32"/>
  <c r="CH98" i="32"/>
  <c r="CG98" i="32"/>
  <c r="CF98" i="32"/>
  <c r="BI98" i="32"/>
  <c r="CU98" i="32" s="1"/>
  <c r="BH98" i="32"/>
  <c r="BG98" i="32"/>
  <c r="CS98" i="32" s="1"/>
  <c r="BF98" i="32"/>
  <c r="BJ98" i="32" s="1"/>
  <c r="BE98" i="32"/>
  <c r="CQ98" i="32" s="1"/>
  <c r="BD98" i="32"/>
  <c r="AX98" i="32"/>
  <c r="AP98" i="32"/>
  <c r="AJ98" i="32"/>
  <c r="AD98" i="32"/>
  <c r="W98" i="32"/>
  <c r="Q98" i="32"/>
  <c r="K98" i="32"/>
  <c r="CT97" i="32"/>
  <c r="CR97" i="32"/>
  <c r="CH97" i="32"/>
  <c r="BI97" i="32"/>
  <c r="CU97" i="32" s="1"/>
  <c r="BH97" i="32"/>
  <c r="BG97" i="32"/>
  <c r="CS97" i="32" s="1"/>
  <c r="BF97" i="32"/>
  <c r="BJ97" i="32" s="1"/>
  <c r="BE97" i="32"/>
  <c r="CQ97" i="32" s="1"/>
  <c r="BD97" i="32"/>
  <c r="AX97" i="32"/>
  <c r="AO97" i="32"/>
  <c r="AO95" i="32" s="1"/>
  <c r="CJ95" i="32" s="1"/>
  <c r="AN97" i="32"/>
  <c r="CI97" i="32" s="1"/>
  <c r="AM97" i="32"/>
  <c r="AL97" i="32"/>
  <c r="CG97" i="32" s="1"/>
  <c r="AK97" i="32"/>
  <c r="CF97" i="32" s="1"/>
  <c r="AJ97" i="32"/>
  <c r="AD97" i="32"/>
  <c r="V97" i="32"/>
  <c r="T97" i="32"/>
  <c r="O97" i="32"/>
  <c r="U97" i="32" s="1"/>
  <c r="U95" i="32" s="1"/>
  <c r="M97" i="32"/>
  <c r="Q97" i="32" s="1"/>
  <c r="L97" i="32"/>
  <c r="R97" i="32" s="1"/>
  <c r="R95" i="32" s="1"/>
  <c r="K97" i="32"/>
  <c r="CS96" i="32"/>
  <c r="CI96" i="32"/>
  <c r="BI96" i="32"/>
  <c r="CU96" i="32" s="1"/>
  <c r="BH96" i="32"/>
  <c r="CT96" i="32" s="1"/>
  <c r="BG96" i="32"/>
  <c r="BF96" i="32"/>
  <c r="CR96" i="32" s="1"/>
  <c r="BE96" i="32"/>
  <c r="CQ96" i="32" s="1"/>
  <c r="BD96" i="32"/>
  <c r="AX96" i="32"/>
  <c r="AP96" i="32"/>
  <c r="AO96" i="32"/>
  <c r="CJ96" i="32" s="1"/>
  <c r="AM96" i="32"/>
  <c r="CH96" i="32" s="1"/>
  <c r="AL96" i="32"/>
  <c r="CG96" i="32" s="1"/>
  <c r="AK96" i="32"/>
  <c r="AK95" i="32" s="1"/>
  <c r="CF95" i="32" s="1"/>
  <c r="AJ96" i="32"/>
  <c r="AD96" i="32"/>
  <c r="V96" i="32"/>
  <c r="V95" i="32" s="1"/>
  <c r="T96" i="32"/>
  <c r="S96" i="32"/>
  <c r="W96" i="32" s="1"/>
  <c r="R96" i="32"/>
  <c r="Q96" i="32"/>
  <c r="K96" i="32"/>
  <c r="CS95" i="32"/>
  <c r="CI95" i="32"/>
  <c r="BG95" i="32"/>
  <c r="BF95" i="32"/>
  <c r="CR95" i="32" s="1"/>
  <c r="BC95" i="32"/>
  <c r="BA95" i="32"/>
  <c r="AZ95" i="32"/>
  <c r="BD95" i="32" s="1"/>
  <c r="AY95" i="32"/>
  <c r="AX95" i="32"/>
  <c r="AN95" i="32"/>
  <c r="AL95" i="32"/>
  <c r="CG95" i="32" s="1"/>
  <c r="AI95" i="32"/>
  <c r="AH95" i="32"/>
  <c r="AH643" i="32" s="1"/>
  <c r="AH648" i="32" s="1"/>
  <c r="AG95" i="32"/>
  <c r="AF95" i="32"/>
  <c r="AJ95" i="32" s="1"/>
  <c r="AE95" i="32"/>
  <c r="AD95" i="32"/>
  <c r="T95" i="32"/>
  <c r="P95" i="32"/>
  <c r="O95" i="32"/>
  <c r="O643" i="32" s="1"/>
  <c r="O648" i="32" s="1"/>
  <c r="N95" i="32"/>
  <c r="M95" i="32"/>
  <c r="Q95" i="32" s="1"/>
  <c r="L95" i="32"/>
  <c r="K95" i="32"/>
  <c r="BI94" i="32"/>
  <c r="BG94" i="32"/>
  <c r="BF94" i="32"/>
  <c r="BJ94" i="32" s="1"/>
  <c r="BE94" i="32"/>
  <c r="BD94" i="32"/>
  <c r="AX94" i="32"/>
  <c r="AO94" i="32"/>
  <c r="AM94" i="32"/>
  <c r="AL94" i="32"/>
  <c r="AP94" i="32" s="1"/>
  <c r="AK94" i="32"/>
  <c r="AJ94" i="32"/>
  <c r="V94" i="32"/>
  <c r="T94" i="32"/>
  <c r="S94" i="32"/>
  <c r="W94" i="32" s="1"/>
  <c r="R94" i="32"/>
  <c r="Q94" i="32"/>
  <c r="K94" i="32"/>
  <c r="BJ93" i="32"/>
  <c r="BD93" i="32"/>
  <c r="AX93" i="32"/>
  <c r="AP93" i="32"/>
  <c r="AJ93" i="32"/>
  <c r="W93" i="32"/>
  <c r="Q93" i="32"/>
  <c r="K93" i="32"/>
  <c r="BJ92" i="32"/>
  <c r="BD92" i="32"/>
  <c r="AX92" i="32"/>
  <c r="AP92" i="32"/>
  <c r="AJ92" i="32"/>
  <c r="W92" i="32"/>
  <c r="Q92" i="32"/>
  <c r="K92" i="32"/>
  <c r="BJ91" i="32"/>
  <c r="BD91" i="32"/>
  <c r="AX91" i="32"/>
  <c r="AP91" i="32"/>
  <c r="AJ91" i="32"/>
  <c r="W91" i="32"/>
  <c r="Q91" i="32"/>
  <c r="K91" i="32"/>
  <c r="BJ90" i="32"/>
  <c r="BD90" i="32"/>
  <c r="AX90" i="32"/>
  <c r="AP90" i="32"/>
  <c r="AJ90" i="32"/>
  <c r="W90" i="32"/>
  <c r="Q90" i="32"/>
  <c r="K90" i="32"/>
  <c r="BJ89" i="32"/>
  <c r="BD89" i="32"/>
  <c r="AX89" i="32"/>
  <c r="AP89" i="32"/>
  <c r="AJ89" i="32"/>
  <c r="W89" i="32"/>
  <c r="Q89" i="32"/>
  <c r="K89" i="32"/>
  <c r="BJ88" i="32"/>
  <c r="BD88" i="32"/>
  <c r="AX88" i="32"/>
  <c r="AP88" i="32"/>
  <c r="AJ88" i="32"/>
  <c r="W88" i="32"/>
  <c r="Q88" i="32"/>
  <c r="K88" i="32"/>
  <c r="BJ87" i="32"/>
  <c r="BD87" i="32"/>
  <c r="AX87" i="32"/>
  <c r="AP87" i="32"/>
  <c r="AJ87" i="32"/>
  <c r="W87" i="32"/>
  <c r="Q87" i="32"/>
  <c r="K87" i="32"/>
  <c r="BJ86" i="32"/>
  <c r="BD86" i="32"/>
  <c r="AX86" i="32"/>
  <c r="AP86" i="32"/>
  <c r="AJ86" i="32"/>
  <c r="W86" i="32"/>
  <c r="Q86" i="32"/>
  <c r="K86" i="32"/>
  <c r="BJ85" i="32"/>
  <c r="BD85" i="32"/>
  <c r="AX85" i="32"/>
  <c r="AP85" i="32"/>
  <c r="AJ85" i="32"/>
  <c r="W85" i="32"/>
  <c r="Q85" i="32"/>
  <c r="K85" i="32"/>
  <c r="BJ84" i="32"/>
  <c r="BD84" i="32"/>
  <c r="AX84" i="32"/>
  <c r="AP84" i="32"/>
  <c r="AJ84" i="32"/>
  <c r="W84" i="32"/>
  <c r="Q84" i="32"/>
  <c r="K84" i="32"/>
  <c r="BJ83" i="32"/>
  <c r="BD83" i="32"/>
  <c r="AX83" i="32"/>
  <c r="AP83" i="32"/>
  <c r="AJ83" i="32"/>
  <c r="W83" i="32"/>
  <c r="Q83" i="32"/>
  <c r="K83" i="32"/>
  <c r="BJ82" i="32"/>
  <c r="BD82" i="32"/>
  <c r="AX82" i="32"/>
  <c r="AP82" i="32"/>
  <c r="AJ82" i="32"/>
  <c r="W82" i="32"/>
  <c r="Q82" i="32"/>
  <c r="K82" i="32"/>
  <c r="BJ81" i="32"/>
  <c r="BD81" i="32"/>
  <c r="AX81" i="32"/>
  <c r="AP81" i="32"/>
  <c r="AJ81" i="32"/>
  <c r="W81" i="32"/>
  <c r="Q81" i="32"/>
  <c r="K81" i="32"/>
  <c r="BJ80" i="32"/>
  <c r="BD80" i="32"/>
  <c r="AX80" i="32"/>
  <c r="AP80" i="32"/>
  <c r="AJ80" i="32"/>
  <c r="W80" i="32"/>
  <c r="Q80" i="32"/>
  <c r="K80" i="32"/>
  <c r="BJ79" i="32"/>
  <c r="BD79" i="32"/>
  <c r="AX79" i="32"/>
  <c r="AP79" i="32"/>
  <c r="AJ79" i="32"/>
  <c r="W79" i="32"/>
  <c r="Q79" i="32"/>
  <c r="K79" i="32"/>
  <c r="BJ78" i="32"/>
  <c r="BD78" i="32"/>
  <c r="AX78" i="32"/>
  <c r="AP78" i="32"/>
  <c r="AJ78" i="32"/>
  <c r="W78" i="32"/>
  <c r="Q78" i="32"/>
  <c r="K78" i="32"/>
  <c r="BI77" i="32"/>
  <c r="BG77" i="32"/>
  <c r="BF77" i="32"/>
  <c r="BJ77" i="32" s="1"/>
  <c r="BE77" i="32"/>
  <c r="BD77" i="32"/>
  <c r="AX77" i="32"/>
  <c r="AO77" i="32"/>
  <c r="AM77" i="32"/>
  <c r="AL77" i="32"/>
  <c r="AP77" i="32" s="1"/>
  <c r="AK77" i="32"/>
  <c r="AJ77" i="32"/>
  <c r="V77" i="32"/>
  <c r="T77" i="32"/>
  <c r="S77" i="32"/>
  <c r="W77" i="32" s="1"/>
  <c r="R77" i="32"/>
  <c r="Q77" i="32"/>
  <c r="K77" i="32"/>
  <c r="BI76" i="32"/>
  <c r="BG76" i="32"/>
  <c r="BG74" i="32" s="1"/>
  <c r="AZ76" i="32"/>
  <c r="BF76" i="32" s="1"/>
  <c r="AY76" i="32"/>
  <c r="BE76" i="32" s="1"/>
  <c r="AX76" i="32"/>
  <c r="AO76" i="32"/>
  <c r="AM76" i="32"/>
  <c r="AJ76" i="32"/>
  <c r="AF76" i="32"/>
  <c r="AL76" i="32" s="1"/>
  <c r="AE76" i="32"/>
  <c r="AK76" i="32" s="1"/>
  <c r="AK74" i="32" s="1"/>
  <c r="V76" i="32"/>
  <c r="V74" i="32" s="1"/>
  <c r="T76" i="32"/>
  <c r="Q76" i="32"/>
  <c r="M76" i="32"/>
  <c r="S76" i="32" s="1"/>
  <c r="W76" i="32" s="1"/>
  <c r="L76" i="32"/>
  <c r="R76" i="32" s="1"/>
  <c r="R74" i="32" s="1"/>
  <c r="K76" i="32"/>
  <c r="BJ75" i="32"/>
  <c r="BI75" i="32"/>
  <c r="BG75" i="32"/>
  <c r="BF75" i="32"/>
  <c r="BE75" i="32"/>
  <c r="BD75" i="32"/>
  <c r="AX75" i="32"/>
  <c r="AO75" i="32"/>
  <c r="AO74" i="32" s="1"/>
  <c r="AM75" i="32"/>
  <c r="AL75" i="32"/>
  <c r="AP75" i="32" s="1"/>
  <c r="AK75" i="32"/>
  <c r="AJ75" i="32"/>
  <c r="V75" i="32"/>
  <c r="T75" i="32"/>
  <c r="S75" i="32"/>
  <c r="W75" i="32" s="1"/>
  <c r="Q75" i="32"/>
  <c r="K75" i="32"/>
  <c r="BI74" i="32"/>
  <c r="BC74" i="32"/>
  <c r="BA74" i="32"/>
  <c r="AY74" i="32"/>
  <c r="AX74" i="32"/>
  <c r="AM74" i="32"/>
  <c r="AI74" i="32"/>
  <c r="AG74" i="32"/>
  <c r="AF74" i="32"/>
  <c r="AJ74" i="32" s="1"/>
  <c r="AE74" i="32"/>
  <c r="T74" i="32"/>
  <c r="P74" i="32"/>
  <c r="N74" i="32"/>
  <c r="M74" i="32"/>
  <c r="Q74" i="32" s="1"/>
  <c r="L74" i="32"/>
  <c r="K74" i="32"/>
  <c r="BI73" i="32"/>
  <c r="BI53" i="32" s="1"/>
  <c r="BG73" i="32"/>
  <c r="BF73" i="32"/>
  <c r="BJ73" i="32" s="1"/>
  <c r="BE73" i="32"/>
  <c r="BD73" i="32"/>
  <c r="BC73" i="32"/>
  <c r="AX73" i="32"/>
  <c r="AO73" i="32"/>
  <c r="AO53" i="32" s="1"/>
  <c r="AM73" i="32"/>
  <c r="AL73" i="32"/>
  <c r="AP73" i="32" s="1"/>
  <c r="AK73" i="32"/>
  <c r="AJ73" i="32"/>
  <c r="AI73" i="32"/>
  <c r="T73" i="32"/>
  <c r="T53" i="32" s="1"/>
  <c r="S73" i="32"/>
  <c r="R73" i="32"/>
  <c r="P73" i="32"/>
  <c r="P53" i="32" s="1"/>
  <c r="K73" i="32"/>
  <c r="BJ72" i="32"/>
  <c r="BD72" i="32"/>
  <c r="AX72" i="32"/>
  <c r="AP72" i="32"/>
  <c r="AJ72" i="32"/>
  <c r="W72" i="32"/>
  <c r="Q72" i="32"/>
  <c r="K72" i="32"/>
  <c r="BJ71" i="32"/>
  <c r="BD71" i="32"/>
  <c r="AX71" i="32"/>
  <c r="AP71" i="32"/>
  <c r="AJ71" i="32"/>
  <c r="W71" i="32"/>
  <c r="Q71" i="32"/>
  <c r="K71" i="32"/>
  <c r="BJ70" i="32"/>
  <c r="BD70" i="32"/>
  <c r="AX70" i="32"/>
  <c r="AP70" i="32"/>
  <c r="AJ70" i="32"/>
  <c r="W70" i="32"/>
  <c r="Q70" i="32"/>
  <c r="K70" i="32"/>
  <c r="BJ69" i="32"/>
  <c r="BD69" i="32"/>
  <c r="AX69" i="32"/>
  <c r="AP69" i="32"/>
  <c r="AJ69" i="32"/>
  <c r="W69" i="32"/>
  <c r="Q69" i="32"/>
  <c r="K69" i="32"/>
  <c r="BJ68" i="32"/>
  <c r="BD68" i="32"/>
  <c r="AX68" i="32"/>
  <c r="AP68" i="32"/>
  <c r="AJ68" i="32"/>
  <c r="W68" i="32"/>
  <c r="Q68" i="32"/>
  <c r="K68" i="32"/>
  <c r="BJ67" i="32"/>
  <c r="BD67" i="32"/>
  <c r="AX67" i="32"/>
  <c r="AP67" i="32"/>
  <c r="AJ67" i="32"/>
  <c r="W67" i="32"/>
  <c r="Q67" i="32"/>
  <c r="K67" i="32"/>
  <c r="BJ66" i="32"/>
  <c r="BD66" i="32"/>
  <c r="AX66" i="32"/>
  <c r="AP66" i="32"/>
  <c r="AJ66" i="32"/>
  <c r="W66" i="32"/>
  <c r="Q66" i="32"/>
  <c r="K66" i="32"/>
  <c r="BJ65" i="32"/>
  <c r="BD65" i="32"/>
  <c r="AX65" i="32"/>
  <c r="AP65" i="32"/>
  <c r="AJ65" i="32"/>
  <c r="W65" i="32"/>
  <c r="Q65" i="32"/>
  <c r="K65" i="32"/>
  <c r="BJ64" i="32"/>
  <c r="BD64" i="32"/>
  <c r="AX64" i="32"/>
  <c r="AP64" i="32"/>
  <c r="AJ64" i="32"/>
  <c r="W64" i="32"/>
  <c r="Q64" i="32"/>
  <c r="K64" i="32"/>
  <c r="BJ63" i="32"/>
  <c r="BD63" i="32"/>
  <c r="AX63" i="32"/>
  <c r="AP63" i="32"/>
  <c r="AJ63" i="32"/>
  <c r="W63" i="32"/>
  <c r="Q63" i="32"/>
  <c r="K63" i="32"/>
  <c r="BJ62" i="32"/>
  <c r="BD62" i="32"/>
  <c r="AX62" i="32"/>
  <c r="AP62" i="32"/>
  <c r="AJ62" i="32"/>
  <c r="W62" i="32"/>
  <c r="Q62" i="32"/>
  <c r="K62" i="32"/>
  <c r="BJ61" i="32"/>
  <c r="BD61" i="32"/>
  <c r="AX61" i="32"/>
  <c r="AP61" i="32"/>
  <c r="AJ61" i="32"/>
  <c r="W61" i="32"/>
  <c r="Q61" i="32"/>
  <c r="K61" i="32"/>
  <c r="BJ60" i="32"/>
  <c r="BD60" i="32"/>
  <c r="AX60" i="32"/>
  <c r="AP60" i="32"/>
  <c r="AJ60" i="32"/>
  <c r="W60" i="32"/>
  <c r="Q60" i="32"/>
  <c r="K60" i="32"/>
  <c r="BJ59" i="32"/>
  <c r="BD59" i="32"/>
  <c r="AX59" i="32"/>
  <c r="AP59" i="32"/>
  <c r="AJ59" i="32"/>
  <c r="W59" i="32"/>
  <c r="Q59" i="32"/>
  <c r="K59" i="32"/>
  <c r="BJ58" i="32"/>
  <c r="BD58" i="32"/>
  <c r="AX58" i="32"/>
  <c r="AP58" i="32"/>
  <c r="AJ58" i="32"/>
  <c r="W58" i="32"/>
  <c r="Q58" i="32"/>
  <c r="K58" i="32"/>
  <c r="BI57" i="32"/>
  <c r="BG57" i="32"/>
  <c r="BF57" i="32"/>
  <c r="BJ57" i="32" s="1"/>
  <c r="BE57" i="32"/>
  <c r="BD57" i="32"/>
  <c r="AX57" i="32"/>
  <c r="AO57" i="32"/>
  <c r="AM57" i="32"/>
  <c r="AL57" i="32"/>
  <c r="AP57" i="32" s="1"/>
  <c r="AK57" i="32"/>
  <c r="AJ57" i="32"/>
  <c r="V57" i="32"/>
  <c r="T57" i="32"/>
  <c r="S57" i="32"/>
  <c r="R57" i="32"/>
  <c r="Q57" i="32"/>
  <c r="K57" i="32"/>
  <c r="BI56" i="32"/>
  <c r="BG56" i="32"/>
  <c r="BF56" i="32"/>
  <c r="BE56" i="32"/>
  <c r="BD56" i="32"/>
  <c r="AX56" i="32"/>
  <c r="AO56" i="32"/>
  <c r="AM56" i="32"/>
  <c r="AL56" i="32"/>
  <c r="AP56" i="32" s="1"/>
  <c r="AK56" i="32"/>
  <c r="AJ56" i="32"/>
  <c r="V56" i="32"/>
  <c r="T56" i="32"/>
  <c r="S56" i="32"/>
  <c r="R56" i="32"/>
  <c r="Q56" i="32"/>
  <c r="K56" i="32"/>
  <c r="BI55" i="32"/>
  <c r="BG55" i="32"/>
  <c r="BG53" i="32" s="1"/>
  <c r="BF55" i="32"/>
  <c r="BJ55" i="32" s="1"/>
  <c r="BE55" i="32"/>
  <c r="BD55" i="32"/>
  <c r="AX55" i="32"/>
  <c r="AO55" i="32"/>
  <c r="AM55" i="32"/>
  <c r="AL55" i="32"/>
  <c r="AP55" i="32" s="1"/>
  <c r="AK55" i="32"/>
  <c r="AJ55" i="32"/>
  <c r="W55" i="32"/>
  <c r="Q55" i="32"/>
  <c r="K55" i="32"/>
  <c r="BI54" i="32"/>
  <c r="BG54" i="32"/>
  <c r="BF54" i="32"/>
  <c r="BJ54" i="32" s="1"/>
  <c r="BE54" i="32"/>
  <c r="BD54" i="32"/>
  <c r="AX54" i="32"/>
  <c r="AO54" i="32"/>
  <c r="AM54" i="32"/>
  <c r="AL54" i="32"/>
  <c r="AP54" i="32" s="1"/>
  <c r="AK54" i="32"/>
  <c r="AJ54" i="32"/>
  <c r="V54" i="32"/>
  <c r="T54" i="32"/>
  <c r="S54" i="32"/>
  <c r="R54" i="32"/>
  <c r="Q54" i="32"/>
  <c r="K54" i="32"/>
  <c r="BF53" i="32"/>
  <c r="BE53" i="32"/>
  <c r="BC53" i="32"/>
  <c r="BA53" i="32"/>
  <c r="AZ53" i="32"/>
  <c r="AY53" i="32"/>
  <c r="AX53" i="32"/>
  <c r="AM53" i="32"/>
  <c r="AK53" i="32"/>
  <c r="AI53" i="32"/>
  <c r="AG53" i="32"/>
  <c r="AF53" i="32"/>
  <c r="AJ53" i="32" s="1"/>
  <c r="AE53" i="32"/>
  <c r="S53" i="32"/>
  <c r="R53" i="32"/>
  <c r="Q53" i="32"/>
  <c r="N53" i="32"/>
  <c r="M53" i="32"/>
  <c r="L53" i="32"/>
  <c r="K53" i="32"/>
  <c r="BJ52" i="32"/>
  <c r="BD52" i="32"/>
  <c r="AX52" i="32"/>
  <c r="AO52" i="32"/>
  <c r="AM52" i="32"/>
  <c r="AL52" i="32"/>
  <c r="AP52" i="32" s="1"/>
  <c r="AK52" i="32"/>
  <c r="AJ52" i="32"/>
  <c r="W52" i="32"/>
  <c r="Q52" i="32"/>
  <c r="K52" i="32"/>
  <c r="BJ51" i="32"/>
  <c r="BD51" i="32"/>
  <c r="AX51" i="32"/>
  <c r="AO51" i="32"/>
  <c r="AM51" i="32"/>
  <c r="AL51" i="32"/>
  <c r="AP51" i="32" s="1"/>
  <c r="AK51" i="32"/>
  <c r="AJ51" i="32"/>
  <c r="W51" i="32"/>
  <c r="Q51" i="32"/>
  <c r="K51" i="32"/>
  <c r="BJ50" i="32"/>
  <c r="BD50" i="32"/>
  <c r="AX50" i="32"/>
  <c r="AO50" i="32"/>
  <c r="AM50" i="32"/>
  <c r="AL50" i="32"/>
  <c r="AP50" i="32" s="1"/>
  <c r="AK50" i="32"/>
  <c r="AJ50" i="32"/>
  <c r="W50" i="32"/>
  <c r="Q50" i="32"/>
  <c r="K50" i="32"/>
  <c r="BJ49" i="32"/>
  <c r="BD49" i="32"/>
  <c r="AX49" i="32"/>
  <c r="AO49" i="32"/>
  <c r="AM49" i="32"/>
  <c r="AL49" i="32"/>
  <c r="AP49" i="32" s="1"/>
  <c r="AK49" i="32"/>
  <c r="AJ49" i="32"/>
  <c r="W49" i="32"/>
  <c r="Q49" i="32"/>
  <c r="K49" i="32"/>
  <c r="BJ48" i="32"/>
  <c r="BD48" i="32"/>
  <c r="AX48" i="32"/>
  <c r="AO48" i="32"/>
  <c r="AM48" i="32"/>
  <c r="AL48" i="32"/>
  <c r="AP48" i="32" s="1"/>
  <c r="AK48" i="32"/>
  <c r="AJ48" i="32"/>
  <c r="W48" i="32"/>
  <c r="Q48" i="32"/>
  <c r="K48" i="32"/>
  <c r="BJ47" i="32"/>
  <c r="BD47" i="32"/>
  <c r="AX47" i="32"/>
  <c r="AO47" i="32"/>
  <c r="AM47" i="32"/>
  <c r="AL47" i="32"/>
  <c r="AP47" i="32" s="1"/>
  <c r="AK47" i="32"/>
  <c r="AJ47" i="32"/>
  <c r="W47" i="32"/>
  <c r="Q47" i="32"/>
  <c r="K47" i="32"/>
  <c r="BJ46" i="32"/>
  <c r="BD46" i="32"/>
  <c r="AX46" i="32"/>
  <c r="AO46" i="32"/>
  <c r="AM46" i="32"/>
  <c r="AL46" i="32"/>
  <c r="AP46" i="32" s="1"/>
  <c r="AK46" i="32"/>
  <c r="AJ46" i="32"/>
  <c r="W46" i="32"/>
  <c r="Q46" i="32"/>
  <c r="K46" i="32"/>
  <c r="BJ45" i="32"/>
  <c r="BD45" i="32"/>
  <c r="AX45" i="32"/>
  <c r="AO45" i="32"/>
  <c r="AM45" i="32"/>
  <c r="AL45" i="32"/>
  <c r="AP45" i="32" s="1"/>
  <c r="AK45" i="32"/>
  <c r="AJ45" i="32"/>
  <c r="W45" i="32"/>
  <c r="Q45" i="32"/>
  <c r="K45" i="32"/>
  <c r="BJ44" i="32"/>
  <c r="BD44" i="32"/>
  <c r="AX44" i="32"/>
  <c r="AO44" i="32"/>
  <c r="AM44" i="32"/>
  <c r="AL44" i="32"/>
  <c r="AP44" i="32" s="1"/>
  <c r="AK44" i="32"/>
  <c r="AJ44" i="32"/>
  <c r="W44" i="32"/>
  <c r="Q44" i="32"/>
  <c r="K44" i="32"/>
  <c r="BJ43" i="32"/>
  <c r="BD43" i="32"/>
  <c r="AX43" i="32"/>
  <c r="AO43" i="32"/>
  <c r="AM43" i="32"/>
  <c r="AL43" i="32"/>
  <c r="AP43" i="32" s="1"/>
  <c r="AK43" i="32"/>
  <c r="AJ43" i="32"/>
  <c r="W43" i="32"/>
  <c r="Q43" i="32"/>
  <c r="K43" i="32"/>
  <c r="BJ42" i="32"/>
  <c r="BD42" i="32"/>
  <c r="AX42" i="32"/>
  <c r="AO42" i="32"/>
  <c r="AM42" i="32"/>
  <c r="AL42" i="32"/>
  <c r="AP42" i="32" s="1"/>
  <c r="AK42" i="32"/>
  <c r="AJ42" i="32"/>
  <c r="W42" i="32"/>
  <c r="Q42" i="32"/>
  <c r="K42" i="32"/>
  <c r="BJ41" i="32"/>
  <c r="BD41" i="32"/>
  <c r="AX41" i="32"/>
  <c r="AO41" i="32"/>
  <c r="AM41" i="32"/>
  <c r="AL41" i="32"/>
  <c r="AP41" i="32" s="1"/>
  <c r="AK41" i="32"/>
  <c r="AJ41" i="32"/>
  <c r="W41" i="32"/>
  <c r="Q41" i="32"/>
  <c r="K41" i="32"/>
  <c r="BJ40" i="32"/>
  <c r="BD40" i="32"/>
  <c r="AX40" i="32"/>
  <c r="AO40" i="32"/>
  <c r="AM40" i="32"/>
  <c r="AL40" i="32"/>
  <c r="AP40" i="32" s="1"/>
  <c r="AK40" i="32"/>
  <c r="AJ40" i="32"/>
  <c r="W40" i="32"/>
  <c r="Q40" i="32"/>
  <c r="K40" i="32"/>
  <c r="BJ39" i="32"/>
  <c r="BD39" i="32"/>
  <c r="AX39" i="32"/>
  <c r="AO39" i="32"/>
  <c r="AM39" i="32"/>
  <c r="AL39" i="32"/>
  <c r="AP39" i="32" s="1"/>
  <c r="AK39" i="32"/>
  <c r="AJ39" i="32"/>
  <c r="W39" i="32"/>
  <c r="Q39" i="32"/>
  <c r="K39" i="32"/>
  <c r="BJ38" i="32"/>
  <c r="BD38" i="32"/>
  <c r="AX38" i="32"/>
  <c r="AO38" i="32"/>
  <c r="AM38" i="32"/>
  <c r="AL38" i="32"/>
  <c r="AP38" i="32" s="1"/>
  <c r="AK38" i="32"/>
  <c r="AJ38" i="32"/>
  <c r="W38" i="32"/>
  <c r="Q38" i="32"/>
  <c r="K38" i="32"/>
  <c r="BJ37" i="32"/>
  <c r="BD37" i="32"/>
  <c r="AX37" i="32"/>
  <c r="AO37" i="32"/>
  <c r="AM37" i="32"/>
  <c r="AL37" i="32"/>
  <c r="AP37" i="32" s="1"/>
  <c r="AK37" i="32"/>
  <c r="AJ37" i="32"/>
  <c r="V37" i="32"/>
  <c r="T37" i="32"/>
  <c r="S37" i="32"/>
  <c r="W37" i="32" s="1"/>
  <c r="R37" i="32"/>
  <c r="Q37" i="32"/>
  <c r="K37" i="32"/>
  <c r="BI36" i="32"/>
  <c r="BG36" i="32"/>
  <c r="BJ36" i="32" s="1"/>
  <c r="BF36" i="32"/>
  <c r="BE36" i="32"/>
  <c r="BD36" i="32"/>
  <c r="AX36" i="32"/>
  <c r="AO36" i="32"/>
  <c r="AM36" i="32"/>
  <c r="AL36" i="32"/>
  <c r="AP36" i="32" s="1"/>
  <c r="AK36" i="32"/>
  <c r="AJ36" i="32"/>
  <c r="V36" i="32"/>
  <c r="T36" i="32"/>
  <c r="S36" i="32"/>
  <c r="W36" i="32" s="1"/>
  <c r="R36" i="32"/>
  <c r="Q36" i="32"/>
  <c r="K36" i="32"/>
  <c r="BI35" i="32"/>
  <c r="BG35" i="32"/>
  <c r="BJ35" i="32" s="1"/>
  <c r="BF35" i="32"/>
  <c r="BE35" i="32"/>
  <c r="BD35" i="32"/>
  <c r="AX35" i="32"/>
  <c r="AO35" i="32"/>
  <c r="AM35" i="32"/>
  <c r="AL35" i="32"/>
  <c r="AP35" i="32" s="1"/>
  <c r="AK35" i="32"/>
  <c r="AJ35" i="32"/>
  <c r="V35" i="32"/>
  <c r="T35" i="32"/>
  <c r="S35" i="32"/>
  <c r="R35" i="32"/>
  <c r="Q35" i="32"/>
  <c r="K35" i="32"/>
  <c r="BI34" i="32"/>
  <c r="BG34" i="32"/>
  <c r="BJ34" i="32" s="1"/>
  <c r="BF34" i="32"/>
  <c r="BE34" i="32"/>
  <c r="BD34" i="32"/>
  <c r="AX34" i="32"/>
  <c r="AO34" i="32"/>
  <c r="AM34" i="32"/>
  <c r="AL34" i="32"/>
  <c r="AK34" i="32"/>
  <c r="AJ34" i="32"/>
  <c r="V34" i="32"/>
  <c r="V32" i="32" s="1"/>
  <c r="T34" i="32"/>
  <c r="S34" i="32"/>
  <c r="R34" i="32"/>
  <c r="Q34" i="32"/>
  <c r="K34" i="32"/>
  <c r="BI33" i="32"/>
  <c r="BF33" i="32"/>
  <c r="BE33" i="32"/>
  <c r="BA33" i="32"/>
  <c r="BD33" i="32" s="1"/>
  <c r="AX33" i="32"/>
  <c r="AO33" i="32"/>
  <c r="AL33" i="32"/>
  <c r="AK33" i="32"/>
  <c r="AG33" i="32"/>
  <c r="AM33" i="32" s="1"/>
  <c r="V33" i="32"/>
  <c r="S33" i="32"/>
  <c r="R33" i="32"/>
  <c r="Q33" i="32"/>
  <c r="N33" i="32"/>
  <c r="T33" i="32" s="1"/>
  <c r="K33" i="32"/>
  <c r="BI32" i="32"/>
  <c r="BF32" i="32"/>
  <c r="BE32" i="32"/>
  <c r="BC32" i="32"/>
  <c r="BA32" i="32"/>
  <c r="BD32" i="32" s="1"/>
  <c r="AZ32" i="32"/>
  <c r="AY32" i="32"/>
  <c r="AX32" i="32"/>
  <c r="AO32" i="32"/>
  <c r="AK32" i="32"/>
  <c r="AI32" i="32"/>
  <c r="AF32" i="32"/>
  <c r="AE32" i="32"/>
  <c r="T32" i="32"/>
  <c r="R32" i="32"/>
  <c r="P32" i="32"/>
  <c r="N32" i="32"/>
  <c r="M32" i="32"/>
  <c r="L32" i="32"/>
  <c r="K32" i="32"/>
  <c r="BI31" i="32"/>
  <c r="BG31" i="32"/>
  <c r="BF31" i="32"/>
  <c r="BJ31" i="32" s="1"/>
  <c r="BE31" i="32"/>
  <c r="BD31" i="32"/>
  <c r="AX31" i="32"/>
  <c r="AP31" i="32"/>
  <c r="AO31" i="32"/>
  <c r="AM31" i="32"/>
  <c r="AL31" i="32"/>
  <c r="AK31" i="32"/>
  <c r="AJ31" i="32"/>
  <c r="AD31" i="32"/>
  <c r="V31" i="32"/>
  <c r="T31" i="32"/>
  <c r="S31" i="32"/>
  <c r="W31" i="32" s="1"/>
  <c r="R31" i="32"/>
  <c r="Q31" i="32"/>
  <c r="K31" i="32"/>
  <c r="BJ30" i="32"/>
  <c r="BD30" i="32"/>
  <c r="AX30" i="32"/>
  <c r="AP30" i="32"/>
  <c r="AJ30" i="32"/>
  <c r="AD30" i="32"/>
  <c r="W30" i="32"/>
  <c r="Q30" i="32"/>
  <c r="K30" i="32"/>
  <c r="BJ29" i="32"/>
  <c r="BD29" i="32"/>
  <c r="AX29" i="32"/>
  <c r="AP29" i="32"/>
  <c r="AJ29" i="32"/>
  <c r="AD29" i="32"/>
  <c r="W29" i="32"/>
  <c r="Q29" i="32"/>
  <c r="K29" i="32"/>
  <c r="BJ28" i="32"/>
  <c r="BD28" i="32"/>
  <c r="AX28" i="32"/>
  <c r="AP28" i="32"/>
  <c r="AJ28" i="32"/>
  <c r="AD28" i="32"/>
  <c r="W28" i="32"/>
  <c r="Q28" i="32"/>
  <c r="K28" i="32"/>
  <c r="BJ27" i="32"/>
  <c r="BD27" i="32"/>
  <c r="AX27" i="32"/>
  <c r="AP27" i="32"/>
  <c r="AJ27" i="32"/>
  <c r="AD27" i="32"/>
  <c r="W27" i="32"/>
  <c r="Q27" i="32"/>
  <c r="K27" i="32"/>
  <c r="BJ26" i="32"/>
  <c r="BD26" i="32"/>
  <c r="AX26" i="32"/>
  <c r="AP26" i="32"/>
  <c r="AJ26" i="32"/>
  <c r="AD26" i="32"/>
  <c r="W26" i="32"/>
  <c r="Q26" i="32"/>
  <c r="K26" i="32"/>
  <c r="BJ25" i="32"/>
  <c r="BD25" i="32"/>
  <c r="AX25" i="32"/>
  <c r="AP25" i="32"/>
  <c r="AJ25" i="32"/>
  <c r="AD25" i="32"/>
  <c r="W25" i="32"/>
  <c r="Q25" i="32"/>
  <c r="K25" i="32"/>
  <c r="BJ24" i="32"/>
  <c r="BD24" i="32"/>
  <c r="AX24" i="32"/>
  <c r="AP24" i="32"/>
  <c r="AJ24" i="32"/>
  <c r="AD24" i="32"/>
  <c r="W24" i="32"/>
  <c r="Q24" i="32"/>
  <c r="K24" i="32"/>
  <c r="BJ23" i="32"/>
  <c r="BD23" i="32"/>
  <c r="AX23" i="32"/>
  <c r="AP23" i="32"/>
  <c r="AJ23" i="32"/>
  <c r="AD23" i="32"/>
  <c r="W23" i="32"/>
  <c r="Q23" i="32"/>
  <c r="K23" i="32"/>
  <c r="BJ22" i="32"/>
  <c r="BD22" i="32"/>
  <c r="AX22" i="32"/>
  <c r="AP22" i="32"/>
  <c r="AJ22" i="32"/>
  <c r="AD22" i="32"/>
  <c r="W22" i="32"/>
  <c r="Q22" i="32"/>
  <c r="K22" i="32"/>
  <c r="BJ21" i="32"/>
  <c r="BD21" i="32"/>
  <c r="AX21" i="32"/>
  <c r="AP21" i="32"/>
  <c r="AJ21" i="32"/>
  <c r="AD21" i="32"/>
  <c r="W21" i="32"/>
  <c r="Q21" i="32"/>
  <c r="K21" i="32"/>
  <c r="BJ20" i="32"/>
  <c r="BD20" i="32"/>
  <c r="AX20" i="32"/>
  <c r="AP20" i="32"/>
  <c r="AJ20" i="32"/>
  <c r="AD20" i="32"/>
  <c r="W20" i="32"/>
  <c r="Q20" i="32"/>
  <c r="K20" i="32"/>
  <c r="BJ19" i="32"/>
  <c r="BD19" i="32"/>
  <c r="AX19" i="32"/>
  <c r="AP19" i="32"/>
  <c r="AJ19" i="32"/>
  <c r="AD19" i="32"/>
  <c r="W19" i="32"/>
  <c r="Q19" i="32"/>
  <c r="K19" i="32"/>
  <c r="BJ18" i="32"/>
  <c r="BD18" i="32"/>
  <c r="AX18" i="32"/>
  <c r="AP18" i="32"/>
  <c r="AJ18" i="32"/>
  <c r="AD18" i="32"/>
  <c r="W18" i="32"/>
  <c r="Q18" i="32"/>
  <c r="K18" i="32"/>
  <c r="BJ17" i="32"/>
  <c r="BD17" i="32"/>
  <c r="AX17" i="32"/>
  <c r="AP17" i="32"/>
  <c r="AJ17" i="32"/>
  <c r="AD17" i="32"/>
  <c r="W17" i="32"/>
  <c r="Q17" i="32"/>
  <c r="K17" i="32"/>
  <c r="BI16" i="32"/>
  <c r="BH16" i="32"/>
  <c r="BG16" i="32"/>
  <c r="BF16" i="32"/>
  <c r="BJ16" i="32" s="1"/>
  <c r="BE16" i="32"/>
  <c r="BD16" i="32"/>
  <c r="AX16" i="32"/>
  <c r="AP16" i="32"/>
  <c r="AJ16" i="32"/>
  <c r="AD16" i="32"/>
  <c r="V16" i="32"/>
  <c r="U16" i="32"/>
  <c r="T16" i="32"/>
  <c r="S16" i="32"/>
  <c r="R16" i="32"/>
  <c r="R11" i="32" s="1"/>
  <c r="R643" i="32" s="1"/>
  <c r="R648" i="32" s="1"/>
  <c r="Q16" i="32"/>
  <c r="K16" i="32"/>
  <c r="BI15" i="32"/>
  <c r="BI11" i="32" s="1"/>
  <c r="BG15" i="32"/>
  <c r="BF15" i="32"/>
  <c r="BE15" i="32"/>
  <c r="BD15" i="32"/>
  <c r="AX15" i="32"/>
  <c r="AO15" i="32"/>
  <c r="AM15" i="32"/>
  <c r="AL15" i="32"/>
  <c r="AP15" i="32" s="1"/>
  <c r="AK15" i="32"/>
  <c r="AJ15" i="32"/>
  <c r="AD15" i="32"/>
  <c r="V15" i="32"/>
  <c r="T15" i="32"/>
  <c r="S15" i="32"/>
  <c r="W15" i="32" s="1"/>
  <c r="R15" i="32"/>
  <c r="Q15" i="32"/>
  <c r="K15" i="32"/>
  <c r="BJ14" i="32"/>
  <c r="BI14" i="32"/>
  <c r="BG14" i="32"/>
  <c r="BF14" i="32"/>
  <c r="BE14" i="32"/>
  <c r="BD14" i="32"/>
  <c r="AX14" i="32"/>
  <c r="AO14" i="32"/>
  <c r="AM14" i="32"/>
  <c r="AL14" i="32"/>
  <c r="AK14" i="32"/>
  <c r="AJ14" i="32"/>
  <c r="AD14" i="32"/>
  <c r="W14" i="32"/>
  <c r="Q14" i="32"/>
  <c r="K14" i="32"/>
  <c r="BI13" i="32"/>
  <c r="BF13" i="32"/>
  <c r="BC13" i="32"/>
  <c r="BA13" i="32"/>
  <c r="AY13" i="32"/>
  <c r="BE13" i="32" s="1"/>
  <c r="AX13" i="32"/>
  <c r="AO13" i="32"/>
  <c r="AL13" i="32"/>
  <c r="AP13" i="32" s="1"/>
  <c r="AJ13" i="32"/>
  <c r="AI13" i="32"/>
  <c r="AG13" i="32"/>
  <c r="AM13" i="32" s="1"/>
  <c r="AE13" i="32"/>
  <c r="AK13" i="32" s="1"/>
  <c r="AD13" i="32"/>
  <c r="W13" i="32"/>
  <c r="Q13" i="32"/>
  <c r="P13" i="32"/>
  <c r="K13" i="32"/>
  <c r="BI12" i="32"/>
  <c r="BF12" i="32"/>
  <c r="BD12" i="32"/>
  <c r="BA12" i="32"/>
  <c r="BG12" i="32" s="1"/>
  <c r="AY12" i="32"/>
  <c r="BE12" i="32" s="1"/>
  <c r="BE11" i="32" s="1"/>
  <c r="AX12" i="32"/>
  <c r="AO12" i="32"/>
  <c r="AL12" i="32"/>
  <c r="AG12" i="32"/>
  <c r="AJ12" i="32" s="1"/>
  <c r="AE12" i="32"/>
  <c r="AK12" i="32" s="1"/>
  <c r="AK11" i="32" s="1"/>
  <c r="AD12" i="32"/>
  <c r="V12" i="32"/>
  <c r="T12" i="32"/>
  <c r="S12" i="32"/>
  <c r="W12" i="32" s="1"/>
  <c r="R12" i="32"/>
  <c r="Q12" i="32"/>
  <c r="K12" i="32"/>
  <c r="BH11" i="32"/>
  <c r="BC11" i="32"/>
  <c r="AZ11" i="32"/>
  <c r="AY11" i="32"/>
  <c r="AX11" i="32"/>
  <c r="AL11" i="32"/>
  <c r="AI11" i="32"/>
  <c r="AI643" i="32" s="1"/>
  <c r="AI648" i="32" s="1"/>
  <c r="AF11" i="32"/>
  <c r="AE11" i="32"/>
  <c r="AE643" i="32" s="1"/>
  <c r="AE648" i="32" s="1"/>
  <c r="AD11" i="32"/>
  <c r="AD643" i="32" s="1"/>
  <c r="U11" i="32"/>
  <c r="T11" i="32"/>
  <c r="S11" i="32"/>
  <c r="P11" i="32"/>
  <c r="P643" i="32" s="1"/>
  <c r="P648" i="32" s="1"/>
  <c r="N11" i="32"/>
  <c r="N643" i="32" s="1"/>
  <c r="N648" i="32" s="1"/>
  <c r="M11" i="32"/>
  <c r="M643" i="32" s="1"/>
  <c r="L11" i="32"/>
  <c r="K11" i="32"/>
  <c r="K643" i="32" s="1"/>
  <c r="AL642" i="33" l="1"/>
  <c r="AL648" i="33" s="1"/>
  <c r="BR137" i="33"/>
  <c r="DT137" i="33" s="1"/>
  <c r="T137" i="33"/>
  <c r="BQ137" i="33"/>
  <c r="DS137" i="33" s="1"/>
  <c r="X137" i="33"/>
  <c r="CO137" i="33" s="1"/>
  <c r="V137" i="33"/>
  <c r="CM137" i="33" s="1"/>
  <c r="AR137" i="33"/>
  <c r="BS138" i="33"/>
  <c r="AZ139" i="33"/>
  <c r="BS139" i="33"/>
  <c r="AB140" i="33"/>
  <c r="BM140" i="33"/>
  <c r="BS140" i="33"/>
  <c r="AV137" i="33"/>
  <c r="DE137" i="33" s="1"/>
  <c r="AU137" i="33"/>
  <c r="DD137" i="33" s="1"/>
  <c r="AY139" i="33"/>
  <c r="BM284" i="33"/>
  <c r="R284" i="33"/>
  <c r="BK284" i="33"/>
  <c r="Z298" i="33"/>
  <c r="CQ298" i="33" s="1"/>
  <c r="X284" i="33"/>
  <c r="CO284" i="33" s="1"/>
  <c r="BR284" i="33"/>
  <c r="DT284" i="33" s="1"/>
  <c r="AA242" i="33"/>
  <c r="CR242" i="33" s="1"/>
  <c r="BO242" i="33"/>
  <c r="AX242" i="33"/>
  <c r="AT242" i="33"/>
  <c r="DC242" i="33" s="1"/>
  <c r="DQ248" i="33"/>
  <c r="U242" i="33"/>
  <c r="CL242" i="33" s="1"/>
  <c r="BM242" i="33"/>
  <c r="L642" i="33"/>
  <c r="P642" i="33"/>
  <c r="P648" i="33" s="1"/>
  <c r="T242" i="33"/>
  <c r="W242" i="33"/>
  <c r="CN242" i="33" s="1"/>
  <c r="AP242" i="33"/>
  <c r="AR242" i="33" s="1"/>
  <c r="AV242" i="33"/>
  <c r="DE242" i="33" s="1"/>
  <c r="M642" i="33"/>
  <c r="M648" i="33" s="1"/>
  <c r="Q642" i="33"/>
  <c r="AN642" i="33"/>
  <c r="AN648" i="33" s="1"/>
  <c r="X242" i="33"/>
  <c r="CO242" i="33" s="1"/>
  <c r="BN242" i="33"/>
  <c r="DP242" i="33" s="1"/>
  <c r="Y242" i="33"/>
  <c r="CP242" i="33" s="1"/>
  <c r="AY244" i="33"/>
  <c r="AZ244" i="33"/>
  <c r="BS60" i="33"/>
  <c r="AY61" i="33"/>
  <c r="BS62" i="33"/>
  <c r="AY63" i="33"/>
  <c r="BS64" i="33"/>
  <c r="AY65" i="33"/>
  <c r="BS66" i="33"/>
  <c r="AY67" i="33"/>
  <c r="BS68" i="33"/>
  <c r="BS70" i="33"/>
  <c r="AY71" i="33"/>
  <c r="AZ71" i="33"/>
  <c r="BS72" i="33"/>
  <c r="T58" i="33"/>
  <c r="BH642" i="33"/>
  <c r="BH648" i="33" s="1"/>
  <c r="AY55" i="33"/>
  <c r="AQ642" i="33"/>
  <c r="AQ648" i="33" s="1"/>
  <c r="BI642" i="33"/>
  <c r="BI648" i="33" s="1"/>
  <c r="BJ642" i="33"/>
  <c r="BJ648" i="33" s="1"/>
  <c r="DG71" i="33"/>
  <c r="AI648" i="33"/>
  <c r="BC648" i="33"/>
  <c r="R53" i="33"/>
  <c r="T53" i="33" s="1"/>
  <c r="BP53" i="33"/>
  <c r="DR53" i="33" s="1"/>
  <c r="BM56" i="33"/>
  <c r="DQ72" i="33"/>
  <c r="AK642" i="33"/>
  <c r="BG642" i="33"/>
  <c r="AT53" i="33"/>
  <c r="DC53" i="33" s="1"/>
  <c r="Z56" i="33"/>
  <c r="CQ56" i="33" s="1"/>
  <c r="J648" i="33"/>
  <c r="S642" i="33"/>
  <c r="BL642" i="33"/>
  <c r="BL648" i="33" s="1"/>
  <c r="V53" i="33"/>
  <c r="CM53" i="33" s="1"/>
  <c r="AX53" i="33"/>
  <c r="DG53" i="33" s="1"/>
  <c r="AZ54" i="33"/>
  <c r="BS55" i="33"/>
  <c r="BS56" i="33"/>
  <c r="T57" i="33"/>
  <c r="BK53" i="33"/>
  <c r="BM53" i="33" s="1"/>
  <c r="AB58" i="33"/>
  <c r="AY62" i="33"/>
  <c r="AB65" i="33"/>
  <c r="AY69" i="33"/>
  <c r="AY70" i="33"/>
  <c r="DC71" i="33"/>
  <c r="AY72" i="33"/>
  <c r="AY73" i="33"/>
  <c r="G648" i="33"/>
  <c r="K648" i="33"/>
  <c r="AH648" i="33"/>
  <c r="BB648" i="33"/>
  <c r="I70" i="6"/>
  <c r="T353" i="31"/>
  <c r="V340" i="31"/>
  <c r="R353" i="31"/>
  <c r="N353" i="31"/>
  <c r="BD648" i="33"/>
  <c r="BF648" i="33"/>
  <c r="Q353" i="31"/>
  <c r="U353" i="31"/>
  <c r="P353" i="31"/>
  <c r="V216" i="31"/>
  <c r="V207" i="31" s="1"/>
  <c r="DS13" i="33"/>
  <c r="BQ11" i="33"/>
  <c r="AZ12" i="33"/>
  <c r="CQ15" i="33"/>
  <c r="Z11" i="33"/>
  <c r="DF38" i="33"/>
  <c r="AZ38" i="33"/>
  <c r="BS32" i="33"/>
  <c r="DF35" i="33"/>
  <c r="AZ35" i="33"/>
  <c r="AW32" i="33"/>
  <c r="BS14" i="33"/>
  <c r="DC34" i="33"/>
  <c r="AT32" i="33"/>
  <c r="AY34" i="33"/>
  <c r="BS34" i="33"/>
  <c r="AY36" i="33"/>
  <c r="BS37" i="33"/>
  <c r="AY38" i="33"/>
  <c r="DC38" i="33"/>
  <c r="DF39" i="33"/>
  <c r="AZ39" i="33"/>
  <c r="BP11" i="33"/>
  <c r="DC11" i="33"/>
  <c r="DG11" i="33"/>
  <c r="AB12" i="33"/>
  <c r="AW12" i="33"/>
  <c r="AZ13" i="33"/>
  <c r="DQ13" i="33"/>
  <c r="AZ14" i="33"/>
  <c r="DQ14" i="33"/>
  <c r="AY15" i="33"/>
  <c r="BM15" i="33"/>
  <c r="AZ16" i="33"/>
  <c r="CO16" i="33"/>
  <c r="AB17" i="33"/>
  <c r="DD17" i="33"/>
  <c r="AZ18" i="33"/>
  <c r="CO18" i="33"/>
  <c r="AB19" i="33"/>
  <c r="DD19" i="33"/>
  <c r="AZ20" i="33"/>
  <c r="CO20" i="33"/>
  <c r="AB21" i="33"/>
  <c r="DD21" i="33"/>
  <c r="AZ22" i="33"/>
  <c r="CO22" i="33"/>
  <c r="AB23" i="33"/>
  <c r="DD23" i="33"/>
  <c r="AZ24" i="33"/>
  <c r="CO24" i="33"/>
  <c r="AB25" i="33"/>
  <c r="DD25" i="33"/>
  <c r="AZ26" i="33"/>
  <c r="CO26" i="33"/>
  <c r="AB27" i="33"/>
  <c r="DD27" i="33"/>
  <c r="AZ28" i="33"/>
  <c r="CO28" i="33"/>
  <c r="AB29" i="33"/>
  <c r="DD29" i="33"/>
  <c r="AZ30" i="33"/>
  <c r="CO30" i="33"/>
  <c r="AB31" i="33"/>
  <c r="DD31" i="33"/>
  <c r="W32" i="33"/>
  <c r="AA32" i="33"/>
  <c r="CR32" i="33" s="1"/>
  <c r="AM32" i="33"/>
  <c r="AR32" i="33" s="1"/>
  <c r="AU32" i="33"/>
  <c r="DD32" i="33" s="1"/>
  <c r="AZ33" i="33"/>
  <c r="BM34" i="33"/>
  <c r="AB36" i="33"/>
  <c r="AW36" i="33"/>
  <c r="DF36" i="33" s="1"/>
  <c r="AZ37" i="33"/>
  <c r="DQ37" i="33"/>
  <c r="DQ40" i="33"/>
  <c r="DC41" i="33"/>
  <c r="DG41" i="33"/>
  <c r="DQ42" i="33"/>
  <c r="DC43" i="33"/>
  <c r="DG43" i="33"/>
  <c r="DQ44" i="33"/>
  <c r="CM46" i="33"/>
  <c r="AB46" i="33"/>
  <c r="AB47" i="33"/>
  <c r="DC47" i="33"/>
  <c r="AY47" i="33"/>
  <c r="DG47" i="33"/>
  <c r="AZ47" i="33"/>
  <c r="BS47" i="33"/>
  <c r="CM48" i="33"/>
  <c r="AB48" i="33"/>
  <c r="DS54" i="33"/>
  <c r="Z53" i="33"/>
  <c r="CQ53" i="33" s="1"/>
  <c r="CQ55" i="33"/>
  <c r="AZ55" i="33"/>
  <c r="DF55" i="33"/>
  <c r="AB57" i="33"/>
  <c r="AP53" i="33"/>
  <c r="AR53" i="33" s="1"/>
  <c r="AW58" i="33"/>
  <c r="DF58" i="33" s="1"/>
  <c r="AR58" i="33"/>
  <c r="BS58" i="33"/>
  <c r="BS75" i="33"/>
  <c r="AZ77" i="33"/>
  <c r="BQ95" i="33"/>
  <c r="DS95" i="33" s="1"/>
  <c r="DS96" i="33"/>
  <c r="AZ98" i="33"/>
  <c r="BS98" i="33"/>
  <c r="AZ100" i="33"/>
  <c r="AZ102" i="33"/>
  <c r="BS106" i="33"/>
  <c r="AZ107" i="33"/>
  <c r="DF114" i="33"/>
  <c r="AZ114" i="33"/>
  <c r="DQ116" i="33"/>
  <c r="DF123" i="33"/>
  <c r="AZ123" i="33"/>
  <c r="DF124" i="33"/>
  <c r="AZ124" i="33"/>
  <c r="AV128" i="33"/>
  <c r="DE128" i="33" s="1"/>
  <c r="AR128" i="33"/>
  <c r="AV130" i="33"/>
  <c r="DE130" i="33" s="1"/>
  <c r="AR130" i="33"/>
  <c r="BS132" i="33"/>
  <c r="DF133" i="33"/>
  <c r="AZ133" i="33"/>
  <c r="BS134" i="33"/>
  <c r="BS135" i="33"/>
  <c r="BS143" i="33"/>
  <c r="AM642" i="33"/>
  <c r="AM648" i="33" s="1"/>
  <c r="BM11" i="33"/>
  <c r="CM11" i="33"/>
  <c r="DD11" i="33"/>
  <c r="DG12" i="33"/>
  <c r="AB13" i="33"/>
  <c r="AB14" i="33"/>
  <c r="AZ15" i="33"/>
  <c r="DQ15" i="33"/>
  <c r="DC16" i="33"/>
  <c r="DC18" i="33"/>
  <c r="DC20" i="33"/>
  <c r="DC22" i="33"/>
  <c r="DC24" i="33"/>
  <c r="DC26" i="33"/>
  <c r="DC28" i="33"/>
  <c r="DC30" i="33"/>
  <c r="DQ32" i="33"/>
  <c r="DC33" i="33"/>
  <c r="AB34" i="33"/>
  <c r="DQ34" i="33"/>
  <c r="AY35" i="33"/>
  <c r="CM35" i="33"/>
  <c r="DC36" i="33"/>
  <c r="DG36" i="33"/>
  <c r="AB37" i="33"/>
  <c r="AB38" i="33"/>
  <c r="AY39" i="33"/>
  <c r="CM39" i="33"/>
  <c r="AB41" i="33"/>
  <c r="AB43" i="33"/>
  <c r="AB45" i="33"/>
  <c r="DG45" i="33"/>
  <c r="DS75" i="33"/>
  <c r="BQ74" i="33"/>
  <c r="DS74" i="33" s="1"/>
  <c r="DF76" i="33"/>
  <c r="AZ76" i="33"/>
  <c r="DF119" i="33"/>
  <c r="AZ119" i="33"/>
  <c r="DF120" i="33"/>
  <c r="AZ120" i="33"/>
  <c r="DF131" i="33"/>
  <c r="AZ131" i="33"/>
  <c r="T11" i="33"/>
  <c r="AB11" i="33"/>
  <c r="AR11" i="33"/>
  <c r="CN11" i="33"/>
  <c r="CR11" i="33"/>
  <c r="DE11" i="33"/>
  <c r="AY12" i="33"/>
  <c r="DC13" i="33"/>
  <c r="DC14" i="33"/>
  <c r="AB15" i="33"/>
  <c r="AB33" i="33"/>
  <c r="AR35" i="33"/>
  <c r="DQ35" i="33"/>
  <c r="BM36" i="33"/>
  <c r="DC37" i="33"/>
  <c r="AR38" i="33"/>
  <c r="AR39" i="33"/>
  <c r="AY45" i="33"/>
  <c r="BS46" i="33"/>
  <c r="BS48" i="33"/>
  <c r="AZ99" i="33"/>
  <c r="AZ101" i="33"/>
  <c r="AZ103" i="33"/>
  <c r="CQ104" i="33"/>
  <c r="Z95" i="33"/>
  <c r="CQ95" i="33" s="1"/>
  <c r="DF106" i="33"/>
  <c r="AZ106" i="33"/>
  <c r="DF110" i="33"/>
  <c r="AZ110" i="33"/>
  <c r="AB123" i="33"/>
  <c r="AY128" i="33"/>
  <c r="BS128" i="33"/>
  <c r="DF129" i="33"/>
  <c r="AZ129" i="33"/>
  <c r="AV134" i="33"/>
  <c r="DE134" i="33" s="1"/>
  <c r="AR134" i="33"/>
  <c r="BS11" i="33"/>
  <c r="CO11" i="33"/>
  <c r="DB11" i="33"/>
  <c r="BM13" i="33"/>
  <c r="BM14" i="33"/>
  <c r="BM37" i="33"/>
  <c r="AB40" i="33"/>
  <c r="AB42" i="33"/>
  <c r="AB44" i="33"/>
  <c r="BS45" i="33"/>
  <c r="CQ75" i="33"/>
  <c r="AZ112" i="33"/>
  <c r="BS113" i="33"/>
  <c r="BM116" i="33"/>
  <c r="CQ117" i="33"/>
  <c r="BS119" i="33"/>
  <c r="BS122" i="33"/>
  <c r="DF127" i="33"/>
  <c r="AZ127" i="33"/>
  <c r="AV132" i="33"/>
  <c r="DE132" i="33" s="1"/>
  <c r="AR132" i="33"/>
  <c r="DF144" i="33"/>
  <c r="AZ144" i="33"/>
  <c r="DC46" i="33"/>
  <c r="DQ47" i="33"/>
  <c r="DC48" i="33"/>
  <c r="AY49" i="33"/>
  <c r="DQ49" i="33"/>
  <c r="DC50" i="33"/>
  <c r="AY51" i="33"/>
  <c r="DQ51" i="33"/>
  <c r="DC52" i="33"/>
  <c r="W53" i="33"/>
  <c r="CN53" i="33" s="1"/>
  <c r="AA53" i="33"/>
  <c r="CR53" i="33" s="1"/>
  <c r="AU53" i="33"/>
  <c r="DD53" i="33" s="1"/>
  <c r="DG54" i="33"/>
  <c r="T55" i="33"/>
  <c r="AB55" i="33"/>
  <c r="AR56" i="33"/>
  <c r="AZ56" i="33"/>
  <c r="DQ56" i="33"/>
  <c r="AY57" i="33"/>
  <c r="BM57" i="33"/>
  <c r="BQ57" i="33"/>
  <c r="DS57" i="33" s="1"/>
  <c r="CM57" i="33"/>
  <c r="AY58" i="33"/>
  <c r="BM58" i="33"/>
  <c r="CM58" i="33"/>
  <c r="AZ59" i="33"/>
  <c r="BS59" i="33"/>
  <c r="AB60" i="33"/>
  <c r="AZ61" i="33"/>
  <c r="BS61" i="33"/>
  <c r="AB62" i="33"/>
  <c r="DD62" i="33"/>
  <c r="AZ63" i="33"/>
  <c r="BS63" i="33"/>
  <c r="AB64" i="33"/>
  <c r="AZ65" i="33"/>
  <c r="BS65" i="33"/>
  <c r="CO65" i="33"/>
  <c r="AB66" i="33"/>
  <c r="AZ67" i="33"/>
  <c r="BS67" i="33"/>
  <c r="AB68" i="33"/>
  <c r="AZ69" i="33"/>
  <c r="BS69" i="33"/>
  <c r="AB70" i="33"/>
  <c r="DD70" i="33"/>
  <c r="BS71" i="33"/>
  <c r="AB72" i="33"/>
  <c r="DD72" i="33"/>
  <c r="AZ73" i="33"/>
  <c r="BS73" i="33"/>
  <c r="AS74" i="33"/>
  <c r="DB74" i="33" s="1"/>
  <c r="BO74" i="33"/>
  <c r="AZ75" i="33"/>
  <c r="DQ75" i="33"/>
  <c r="Z76" i="33"/>
  <c r="CQ76" i="33" s="1"/>
  <c r="AY76" i="33"/>
  <c r="CM76" i="33"/>
  <c r="DG77" i="33"/>
  <c r="AB78" i="33"/>
  <c r="BS78" i="33"/>
  <c r="AB79" i="33"/>
  <c r="BS79" i="33"/>
  <c r="BS80" i="33"/>
  <c r="AB81" i="33"/>
  <c r="DD81" i="33"/>
  <c r="DT81" i="33"/>
  <c r="AZ82" i="33"/>
  <c r="BS82" i="33"/>
  <c r="CO82" i="33"/>
  <c r="AB83" i="33"/>
  <c r="DD83" i="33"/>
  <c r="AZ84" i="33"/>
  <c r="BS84" i="33"/>
  <c r="CO84" i="33"/>
  <c r="AB85" i="33"/>
  <c r="DD85" i="33"/>
  <c r="AZ86" i="33"/>
  <c r="BS86" i="33"/>
  <c r="AB87" i="33"/>
  <c r="DD87" i="33"/>
  <c r="AZ88" i="33"/>
  <c r="BS88" i="33"/>
  <c r="AB89" i="33"/>
  <c r="DD89" i="33"/>
  <c r="AZ90" i="33"/>
  <c r="BS90" i="33"/>
  <c r="AB91" i="33"/>
  <c r="DD91" i="33"/>
  <c r="AZ92" i="33"/>
  <c r="BS92" i="33"/>
  <c r="AB93" i="33"/>
  <c r="AZ94" i="33"/>
  <c r="BS94" i="33"/>
  <c r="BS95" i="33"/>
  <c r="AB96" i="33"/>
  <c r="AW96" i="33"/>
  <c r="DC96" i="33"/>
  <c r="DC97" i="33"/>
  <c r="DG97" i="33"/>
  <c r="DC98" i="33"/>
  <c r="DG98" i="33"/>
  <c r="DG99" i="33"/>
  <c r="DG100" i="33"/>
  <c r="DG101" i="33"/>
  <c r="DG102" i="33"/>
  <c r="DG103" i="33"/>
  <c r="AB104" i="33"/>
  <c r="BS104" i="33"/>
  <c r="AZ105" i="33"/>
  <c r="DQ105" i="33"/>
  <c r="Z106" i="33"/>
  <c r="CQ106" i="33" s="1"/>
  <c r="AY106" i="33"/>
  <c r="BM106" i="33"/>
  <c r="CM106" i="33"/>
  <c r="DG107" i="33"/>
  <c r="T108" i="33"/>
  <c r="AB108" i="33"/>
  <c r="AW108" i="33"/>
  <c r="DF108" i="33" s="1"/>
  <c r="BS108" i="33"/>
  <c r="AZ109" i="33"/>
  <c r="DQ109" i="33"/>
  <c r="Z110" i="33"/>
  <c r="CQ110" i="33" s="1"/>
  <c r="AY110" i="33"/>
  <c r="CM110" i="33"/>
  <c r="DG111" i="33"/>
  <c r="AB112" i="33"/>
  <c r="AW112" i="33"/>
  <c r="DF112" i="33" s="1"/>
  <c r="BS112" i="33"/>
  <c r="AZ113" i="33"/>
  <c r="DQ113" i="33"/>
  <c r="Z114" i="33"/>
  <c r="CQ114" i="33" s="1"/>
  <c r="AY114" i="33"/>
  <c r="BM114" i="33"/>
  <c r="CM114" i="33"/>
  <c r="BS115" i="33"/>
  <c r="R116" i="33"/>
  <c r="V116" i="33"/>
  <c r="AP116" i="33"/>
  <c r="AT116" i="33"/>
  <c r="AX116" i="33"/>
  <c r="BP116" i="33"/>
  <c r="DR116" i="33" s="1"/>
  <c r="T117" i="33"/>
  <c r="AB117" i="33"/>
  <c r="AW117" i="33"/>
  <c r="AZ118" i="33"/>
  <c r="DQ118" i="33"/>
  <c r="Z119" i="33"/>
  <c r="CQ119" i="33" s="1"/>
  <c r="AY119" i="33"/>
  <c r="BM119" i="33"/>
  <c r="CM119" i="33"/>
  <c r="DP119" i="33"/>
  <c r="DT119" i="33"/>
  <c r="AB121" i="33"/>
  <c r="AW121" i="33"/>
  <c r="DF121" i="33" s="1"/>
  <c r="BS121" i="33"/>
  <c r="AZ122" i="33"/>
  <c r="DQ122" i="33"/>
  <c r="Z123" i="33"/>
  <c r="CQ123" i="33" s="1"/>
  <c r="AY123" i="33"/>
  <c r="BM123" i="33"/>
  <c r="CM123" i="33"/>
  <c r="T125" i="33"/>
  <c r="AB125" i="33"/>
  <c r="AW125" i="33"/>
  <c r="DF125" i="33" s="1"/>
  <c r="BS125" i="33"/>
  <c r="AZ126" i="33"/>
  <c r="DQ126" i="33"/>
  <c r="Z127" i="33"/>
  <c r="CQ127" i="33" s="1"/>
  <c r="AO127" i="33"/>
  <c r="T128" i="33"/>
  <c r="AB128" i="33"/>
  <c r="AZ128" i="33"/>
  <c r="DQ128" i="33"/>
  <c r="Z129" i="33"/>
  <c r="CQ129" i="33" s="1"/>
  <c r="AO129" i="33"/>
  <c r="T130" i="33"/>
  <c r="AB130" i="33"/>
  <c r="AZ130" i="33"/>
  <c r="DQ130" i="33"/>
  <c r="Z131" i="33"/>
  <c r="CQ131" i="33" s="1"/>
  <c r="AO131" i="33"/>
  <c r="T132" i="33"/>
  <c r="AB132" i="33"/>
  <c r="AZ132" i="33"/>
  <c r="DQ132" i="33"/>
  <c r="Z133" i="33"/>
  <c r="CQ133" i="33" s="1"/>
  <c r="AO133" i="33"/>
  <c r="T134" i="33"/>
  <c r="AB134" i="33"/>
  <c r="AZ134" i="33"/>
  <c r="DQ134" i="33"/>
  <c r="Z135" i="33"/>
  <c r="CQ135" i="33" s="1"/>
  <c r="AY135" i="33"/>
  <c r="BM135" i="33"/>
  <c r="U137" i="33"/>
  <c r="CL137" i="33" s="1"/>
  <c r="Y137" i="33"/>
  <c r="CP137" i="33" s="1"/>
  <c r="AS137" i="33"/>
  <c r="DB137" i="33" s="1"/>
  <c r="BK137" i="33"/>
  <c r="BK642" i="33" s="1"/>
  <c r="BO137" i="33"/>
  <c r="AB138" i="33"/>
  <c r="DD138" i="33"/>
  <c r="DP138" i="33"/>
  <c r="DT138" i="33"/>
  <c r="DS140" i="33"/>
  <c r="AY141" i="33"/>
  <c r="DE141" i="33"/>
  <c r="DQ141" i="33"/>
  <c r="AZ142" i="33"/>
  <c r="DQ142" i="33"/>
  <c r="Z143" i="33"/>
  <c r="AY143" i="33"/>
  <c r="BM143" i="33"/>
  <c r="T145" i="33"/>
  <c r="AB145" i="33"/>
  <c r="DQ145" i="33"/>
  <c r="BS145" i="33"/>
  <c r="BQ158" i="33"/>
  <c r="DS158" i="33" s="1"/>
  <c r="DS160" i="33"/>
  <c r="AY166" i="33"/>
  <c r="BS168" i="33"/>
  <c r="AY175" i="33"/>
  <c r="BS176" i="33"/>
  <c r="AY186" i="33"/>
  <c r="AB203" i="33"/>
  <c r="BS203" i="33"/>
  <c r="AZ215" i="33"/>
  <c r="BS215" i="33"/>
  <c r="AY216" i="33"/>
  <c r="AY219" i="33"/>
  <c r="AB220" i="33"/>
  <c r="DS224" i="33"/>
  <c r="BS225" i="33"/>
  <c r="BS230" i="33"/>
  <c r="DF231" i="33"/>
  <c r="AZ231" i="33"/>
  <c r="DF233" i="33"/>
  <c r="AZ233" i="33"/>
  <c r="AY235" i="33"/>
  <c r="AB236" i="33"/>
  <c r="AZ236" i="33"/>
  <c r="BS236" i="33"/>
  <c r="AZ49" i="33"/>
  <c r="CO49" i="33"/>
  <c r="AB50" i="33"/>
  <c r="AZ51" i="33"/>
  <c r="CO51" i="33"/>
  <c r="AB52" i="33"/>
  <c r="X53" i="33"/>
  <c r="CO53" i="33" s="1"/>
  <c r="AV53" i="33"/>
  <c r="DE53" i="33" s="1"/>
  <c r="BN53" i="33"/>
  <c r="DP53" i="33" s="1"/>
  <c r="BR53" i="33"/>
  <c r="DT53" i="33" s="1"/>
  <c r="AY54" i="33"/>
  <c r="DC55" i="33"/>
  <c r="AZ57" i="33"/>
  <c r="DQ57" i="33"/>
  <c r="AZ58" i="33"/>
  <c r="DQ58" i="33"/>
  <c r="DC59" i="33"/>
  <c r="AY60" i="33"/>
  <c r="DQ60" i="33"/>
  <c r="DC61" i="33"/>
  <c r="DQ62" i="33"/>
  <c r="DC63" i="33"/>
  <c r="AY64" i="33"/>
  <c r="DQ64" i="33"/>
  <c r="DC65" i="33"/>
  <c r="AY66" i="33"/>
  <c r="DQ66" i="33"/>
  <c r="DC67" i="33"/>
  <c r="AY68" i="33"/>
  <c r="DQ68" i="33"/>
  <c r="DQ70" i="33"/>
  <c r="DC74" i="33"/>
  <c r="DG74" i="33"/>
  <c r="AB75" i="33"/>
  <c r="AY77" i="33"/>
  <c r="CM77" i="33"/>
  <c r="DC78" i="33"/>
  <c r="DG78" i="33"/>
  <c r="DC79" i="33"/>
  <c r="DG79" i="33"/>
  <c r="CP80" i="33"/>
  <c r="DQ81" i="33"/>
  <c r="DC82" i="33"/>
  <c r="DQ83" i="33"/>
  <c r="DC84" i="33"/>
  <c r="DQ85" i="33"/>
  <c r="DC86" i="33"/>
  <c r="DQ87" i="33"/>
  <c r="DC88" i="33"/>
  <c r="DQ89" i="33"/>
  <c r="DC90" i="33"/>
  <c r="DQ91" i="33"/>
  <c r="DC92" i="33"/>
  <c r="AY93" i="33"/>
  <c r="DQ93" i="33"/>
  <c r="DC94" i="33"/>
  <c r="DC95" i="33"/>
  <c r="DG95" i="33"/>
  <c r="BM97" i="33"/>
  <c r="BM98" i="33"/>
  <c r="CM98" i="33"/>
  <c r="AY99" i="33"/>
  <c r="CM99" i="33"/>
  <c r="AY100" i="33"/>
  <c r="CM100" i="33"/>
  <c r="AY101" i="33"/>
  <c r="CM101" i="33"/>
  <c r="AY102" i="33"/>
  <c r="CM102" i="33"/>
  <c r="AY103" i="33"/>
  <c r="CM103" i="33"/>
  <c r="DC104" i="33"/>
  <c r="DG104" i="33"/>
  <c r="AB105" i="33"/>
  <c r="AY107" i="33"/>
  <c r="CM107" i="33"/>
  <c r="DC108" i="33"/>
  <c r="DG108" i="33"/>
  <c r="AB109" i="33"/>
  <c r="AY111" i="33"/>
  <c r="CM111" i="33"/>
  <c r="DC112" i="33"/>
  <c r="DG112" i="33"/>
  <c r="AB113" i="33"/>
  <c r="CL117" i="33"/>
  <c r="CP117" i="33"/>
  <c r="DC117" i="33"/>
  <c r="DG117" i="33"/>
  <c r="AB118" i="33"/>
  <c r="BS118" i="33"/>
  <c r="CO118" i="33"/>
  <c r="DB118" i="33"/>
  <c r="DE119" i="33"/>
  <c r="AY120" i="33"/>
  <c r="CM120" i="33"/>
  <c r="DC121" i="33"/>
  <c r="DG121" i="33"/>
  <c r="AB122" i="33"/>
  <c r="AY124" i="33"/>
  <c r="CM124" i="33"/>
  <c r="DC125" i="33"/>
  <c r="DG125" i="33"/>
  <c r="AB126" i="33"/>
  <c r="CN135" i="33"/>
  <c r="DC137" i="33"/>
  <c r="DG137" i="33"/>
  <c r="AY138" i="33"/>
  <c r="AY140" i="33"/>
  <c r="AB142" i="33"/>
  <c r="CO142" i="33"/>
  <c r="CN143" i="33"/>
  <c r="AY144" i="33"/>
  <c r="CM144" i="33"/>
  <c r="AY149" i="33"/>
  <c r="AB172" i="33"/>
  <c r="CQ180" i="33"/>
  <c r="AB180" i="33"/>
  <c r="AB181" i="33"/>
  <c r="DF182" i="33"/>
  <c r="CL199" i="33"/>
  <c r="U179" i="33"/>
  <c r="CL179" i="33" s="1"/>
  <c r="CQ203" i="33"/>
  <c r="DS203" i="33"/>
  <c r="BQ200" i="33"/>
  <c r="DS200" i="33" s="1"/>
  <c r="DF227" i="33"/>
  <c r="AZ227" i="33"/>
  <c r="DF238" i="33"/>
  <c r="AZ238" i="33"/>
  <c r="DF243" i="33"/>
  <c r="AW242" i="33"/>
  <c r="DF242" i="33" s="1"/>
  <c r="DQ50" i="33"/>
  <c r="DQ52" i="33"/>
  <c r="U53" i="33"/>
  <c r="CL53" i="33" s="1"/>
  <c r="Y53" i="33"/>
  <c r="CP53" i="33" s="1"/>
  <c r="AS53" i="33"/>
  <c r="DB53" i="33" s="1"/>
  <c r="AW53" i="33"/>
  <c r="DF53" i="33" s="1"/>
  <c r="BO53" i="33"/>
  <c r="DQ54" i="33"/>
  <c r="BM55" i="33"/>
  <c r="AB59" i="33"/>
  <c r="AZ60" i="33"/>
  <c r="AB61" i="33"/>
  <c r="AZ62" i="33"/>
  <c r="AB63" i="33"/>
  <c r="AZ64" i="33"/>
  <c r="AZ66" i="33"/>
  <c r="AB67" i="33"/>
  <c r="AZ68" i="33"/>
  <c r="AB69" i="33"/>
  <c r="DD69" i="33"/>
  <c r="AZ70" i="33"/>
  <c r="AB71" i="33"/>
  <c r="AZ72" i="33"/>
  <c r="AB73" i="33"/>
  <c r="DD73" i="33"/>
  <c r="CM74" i="33"/>
  <c r="AR77" i="33"/>
  <c r="DQ77" i="33"/>
  <c r="BM78" i="33"/>
  <c r="BM79" i="33"/>
  <c r="AW80" i="33"/>
  <c r="CM80" i="33"/>
  <c r="CQ80" i="33"/>
  <c r="BS81" i="33"/>
  <c r="AB86" i="33"/>
  <c r="AB88" i="33"/>
  <c r="AB90" i="33"/>
  <c r="AZ91" i="33"/>
  <c r="AB92" i="33"/>
  <c r="AZ93" i="33"/>
  <c r="AB94" i="33"/>
  <c r="CM95" i="33"/>
  <c r="DQ96" i="33"/>
  <c r="AR97" i="33"/>
  <c r="CN97" i="33"/>
  <c r="DQ97" i="33"/>
  <c r="DQ98" i="33"/>
  <c r="AR99" i="33"/>
  <c r="DQ99" i="33"/>
  <c r="AR100" i="33"/>
  <c r="DQ100" i="33"/>
  <c r="AR101" i="33"/>
  <c r="DQ101" i="33"/>
  <c r="AR102" i="33"/>
  <c r="DQ102" i="33"/>
  <c r="AR103" i="33"/>
  <c r="DQ103" i="33"/>
  <c r="BM104" i="33"/>
  <c r="AR107" i="33"/>
  <c r="DQ107" i="33"/>
  <c r="BM108" i="33"/>
  <c r="DC109" i="33"/>
  <c r="AR111" i="33"/>
  <c r="DQ111" i="33"/>
  <c r="BM112" i="33"/>
  <c r="DC113" i="33"/>
  <c r="AB115" i="33"/>
  <c r="BM117" i="33"/>
  <c r="BQ117" i="33"/>
  <c r="DC118" i="33"/>
  <c r="AR120" i="33"/>
  <c r="DQ120" i="33"/>
  <c r="BM121" i="33"/>
  <c r="DC122" i="33"/>
  <c r="AR124" i="33"/>
  <c r="DQ124" i="33"/>
  <c r="BM125" i="33"/>
  <c r="DC126" i="33"/>
  <c r="AB127" i="33"/>
  <c r="DQ127" i="33"/>
  <c r="DC128" i="33"/>
  <c r="AB129" i="33"/>
  <c r="DQ129" i="33"/>
  <c r="DC130" i="33"/>
  <c r="AB131" i="33"/>
  <c r="DQ131" i="33"/>
  <c r="DC132" i="33"/>
  <c r="AB133" i="33"/>
  <c r="DQ133" i="33"/>
  <c r="DC134" i="33"/>
  <c r="AB136" i="33"/>
  <c r="DD136" i="33"/>
  <c r="W137" i="33"/>
  <c r="CN137" i="33" s="1"/>
  <c r="AA137" i="33"/>
  <c r="CR137" i="33" s="1"/>
  <c r="AZ138" i="33"/>
  <c r="AB139" i="33"/>
  <c r="DD139" i="33"/>
  <c r="AZ140" i="33"/>
  <c r="DQ140" i="33"/>
  <c r="AR144" i="33"/>
  <c r="DQ144" i="33"/>
  <c r="AY145" i="33"/>
  <c r="BM145" i="33"/>
  <c r="AZ148" i="33"/>
  <c r="AY161" i="33"/>
  <c r="BS161" i="33"/>
  <c r="AB166" i="33"/>
  <c r="AZ173" i="33"/>
  <c r="DS180" i="33"/>
  <c r="BQ179" i="33"/>
  <c r="DS179" i="33" s="1"/>
  <c r="AZ182" i="33"/>
  <c r="AB185" i="33"/>
  <c r="AB189" i="33"/>
  <c r="DB199" i="33"/>
  <c r="AS179" i="33"/>
  <c r="DB179" i="33" s="1"/>
  <c r="BN179" i="33"/>
  <c r="DP179" i="33" s="1"/>
  <c r="DP199" i="33"/>
  <c r="DF203" i="33"/>
  <c r="AZ203" i="33"/>
  <c r="AZ224" i="33"/>
  <c r="BS232" i="33"/>
  <c r="AZ239" i="33"/>
  <c r="DG242" i="33"/>
  <c r="AZ242" i="33"/>
  <c r="BS245" i="33"/>
  <c r="AB54" i="33"/>
  <c r="AY56" i="33"/>
  <c r="AY75" i="33"/>
  <c r="AB80" i="33"/>
  <c r="CN80" i="33"/>
  <c r="CR80" i="33"/>
  <c r="DS81" i="33"/>
  <c r="AY105" i="33"/>
  <c r="BM109" i="33"/>
  <c r="BM113" i="33"/>
  <c r="BM118" i="33"/>
  <c r="BM122" i="33"/>
  <c r="BM126" i="33"/>
  <c r="BM130" i="33"/>
  <c r="BM132" i="33"/>
  <c r="AB141" i="33"/>
  <c r="AY142" i="33"/>
  <c r="AZ145" i="33"/>
  <c r="CQ160" i="33"/>
  <c r="AZ161" i="33"/>
  <c r="DF161" i="33"/>
  <c r="AB163" i="33"/>
  <c r="BS163" i="33"/>
  <c r="AY167" i="33"/>
  <c r="AY171" i="33"/>
  <c r="AY173" i="33"/>
  <c r="BS175" i="33"/>
  <c r="AY182" i="33"/>
  <c r="AZ186" i="33"/>
  <c r="BS186" i="33"/>
  <c r="AY209" i="33"/>
  <c r="AZ216" i="33"/>
  <c r="AZ219" i="33"/>
  <c r="BS219" i="33"/>
  <c r="AZ220" i="33"/>
  <c r="AY229" i="33"/>
  <c r="AZ234" i="33"/>
  <c r="BS234" i="33"/>
  <c r="BS235" i="33"/>
  <c r="DF237" i="33"/>
  <c r="AZ237" i="33"/>
  <c r="BS237" i="33"/>
  <c r="AY239" i="33"/>
  <c r="DF245" i="33"/>
  <c r="AZ245" i="33"/>
  <c r="BS247" i="33"/>
  <c r="AB146" i="33"/>
  <c r="AW146" i="33"/>
  <c r="BS146" i="33"/>
  <c r="AB147" i="33"/>
  <c r="AW147" i="33"/>
  <c r="DF147" i="33" s="1"/>
  <c r="BS147" i="33"/>
  <c r="AB148" i="33"/>
  <c r="AW148" i="33"/>
  <c r="DF148" i="33" s="1"/>
  <c r="BS148" i="33"/>
  <c r="AB149" i="33"/>
  <c r="AW149" i="33"/>
  <c r="DF149" i="33" s="1"/>
  <c r="BS149" i="33"/>
  <c r="AB150" i="33"/>
  <c r="AW150" i="33"/>
  <c r="DF150" i="33" s="1"/>
  <c r="BS150" i="33"/>
  <c r="AB151" i="33"/>
  <c r="AW151" i="33"/>
  <c r="DF151" i="33" s="1"/>
  <c r="BS151" i="33"/>
  <c r="AB152" i="33"/>
  <c r="AW152" i="33"/>
  <c r="DF152" i="33" s="1"/>
  <c r="BS152" i="33"/>
  <c r="AB153" i="33"/>
  <c r="AW153" i="33"/>
  <c r="DF153" i="33" s="1"/>
  <c r="BS153" i="33"/>
  <c r="AB154" i="33"/>
  <c r="AW154" i="33"/>
  <c r="DF154" i="33" s="1"/>
  <c r="BS154" i="33"/>
  <c r="AB155" i="33"/>
  <c r="AW155" i="33"/>
  <c r="DF155" i="33" s="1"/>
  <c r="BS155" i="33"/>
  <c r="AB156" i="33"/>
  <c r="DC156" i="33"/>
  <c r="DG156" i="33"/>
  <c r="AY157" i="33"/>
  <c r="DQ157" i="33"/>
  <c r="AS158" i="33"/>
  <c r="DB158" i="33" s="1"/>
  <c r="CO158" i="33"/>
  <c r="AB159" i="33"/>
  <c r="DC160" i="33"/>
  <c r="DG160" i="33"/>
  <c r="T161" i="33"/>
  <c r="AB161" i="33"/>
  <c r="AR162" i="33"/>
  <c r="AZ162" i="33"/>
  <c r="DQ162" i="33"/>
  <c r="Z163" i="33"/>
  <c r="CQ163" i="33" s="1"/>
  <c r="AY163" i="33"/>
  <c r="BM163" i="33"/>
  <c r="CM163" i="33"/>
  <c r="DC164" i="33"/>
  <c r="DG164" i="33"/>
  <c r="T165" i="33"/>
  <c r="DQ165" i="33"/>
  <c r="BS166" i="33"/>
  <c r="CO166" i="33"/>
  <c r="AR167" i="33"/>
  <c r="AZ167" i="33"/>
  <c r="DQ167" i="33"/>
  <c r="Z168" i="33"/>
  <c r="CQ168" i="33" s="1"/>
  <c r="AY168" i="33"/>
  <c r="CM168" i="33"/>
  <c r="DC169" i="33"/>
  <c r="DG169" i="33"/>
  <c r="AB170" i="33"/>
  <c r="AW170" i="33"/>
  <c r="DF170" i="33" s="1"/>
  <c r="BS170" i="33"/>
  <c r="AR171" i="33"/>
  <c r="AZ171" i="33"/>
  <c r="DQ171" i="33"/>
  <c r="Z172" i="33"/>
  <c r="CQ172" i="33" s="1"/>
  <c r="AY172" i="33"/>
  <c r="CM172" i="33"/>
  <c r="DC173" i="33"/>
  <c r="DG173" i="33"/>
  <c r="AB174" i="33"/>
  <c r="AW174" i="33"/>
  <c r="DF174" i="33" s="1"/>
  <c r="BS174" i="33"/>
  <c r="AZ175" i="33"/>
  <c r="DQ175" i="33"/>
  <c r="Z176" i="33"/>
  <c r="CQ176" i="33" s="1"/>
  <c r="AY176" i="33"/>
  <c r="BM176" i="33"/>
  <c r="CM176" i="33"/>
  <c r="DC177" i="33"/>
  <c r="DG177" i="33"/>
  <c r="AY178" i="33"/>
  <c r="DQ178" i="33"/>
  <c r="BS179" i="33"/>
  <c r="AZ180" i="33"/>
  <c r="CN180" i="33"/>
  <c r="DQ180" i="33"/>
  <c r="AY181" i="33"/>
  <c r="DC182" i="33"/>
  <c r="DG182" i="33"/>
  <c r="AB183" i="33"/>
  <c r="AW183" i="33"/>
  <c r="DF183" i="33" s="1"/>
  <c r="BS183" i="33"/>
  <c r="AR184" i="33"/>
  <c r="AZ184" i="33"/>
  <c r="DQ184" i="33"/>
  <c r="AY185" i="33"/>
  <c r="BM185" i="33"/>
  <c r="CM185" i="33"/>
  <c r="DC186" i="33"/>
  <c r="DG186" i="33"/>
  <c r="AB187" i="33"/>
  <c r="BS187" i="33"/>
  <c r="AZ188" i="33"/>
  <c r="DQ188" i="33"/>
  <c r="AY189" i="33"/>
  <c r="Z190" i="33"/>
  <c r="CQ190" i="33" s="1"/>
  <c r="AZ190" i="33"/>
  <c r="DQ190" i="33"/>
  <c r="DC191" i="33"/>
  <c r="DG191" i="33"/>
  <c r="AY192" i="33"/>
  <c r="DQ192" i="33"/>
  <c r="DC193" i="33"/>
  <c r="DG193" i="33"/>
  <c r="AY194" i="33"/>
  <c r="DQ194" i="33"/>
  <c r="DC195" i="33"/>
  <c r="DG195" i="33"/>
  <c r="AY196" i="33"/>
  <c r="DQ196" i="33"/>
  <c r="DC197" i="33"/>
  <c r="DG197" i="33"/>
  <c r="AY198" i="33"/>
  <c r="DQ198" i="33"/>
  <c r="AY199" i="33"/>
  <c r="CM199" i="33"/>
  <c r="CM200" i="33"/>
  <c r="AZ201" i="33"/>
  <c r="BS201" i="33"/>
  <c r="AB202" i="33"/>
  <c r="AB204" i="33"/>
  <c r="BS204" i="33"/>
  <c r="AR205" i="33"/>
  <c r="AZ205" i="33"/>
  <c r="DQ205" i="33"/>
  <c r="AY206" i="33"/>
  <c r="BM206" i="33"/>
  <c r="CM206" i="33"/>
  <c r="Z207" i="33"/>
  <c r="CQ207" i="33" s="1"/>
  <c r="AY207" i="33"/>
  <c r="BM207" i="33"/>
  <c r="CM207" i="33"/>
  <c r="AY208" i="33"/>
  <c r="BS208" i="33"/>
  <c r="AR209" i="33"/>
  <c r="AZ209" i="33"/>
  <c r="DQ209" i="33"/>
  <c r="AY210" i="33"/>
  <c r="BM210" i="33"/>
  <c r="CM210" i="33"/>
  <c r="DC211" i="33"/>
  <c r="DG211" i="33"/>
  <c r="AB212" i="33"/>
  <c r="AW212" i="33"/>
  <c r="AW200" i="33" s="1"/>
  <c r="BS212" i="33"/>
  <c r="AR213" i="33"/>
  <c r="AZ213" i="33"/>
  <c r="DQ213" i="33"/>
  <c r="AY214" i="33"/>
  <c r="CM214" i="33"/>
  <c r="DC215" i="33"/>
  <c r="DG215" i="33"/>
  <c r="AB216" i="33"/>
  <c r="BS216" i="33"/>
  <c r="AR217" i="33"/>
  <c r="AZ217" i="33"/>
  <c r="DQ217" i="33"/>
  <c r="Z218" i="33"/>
  <c r="CQ218" i="33" s="1"/>
  <c r="AY218" i="33"/>
  <c r="BM218" i="33"/>
  <c r="CM218" i="33"/>
  <c r="DC219" i="33"/>
  <c r="DG219" i="33"/>
  <c r="T220" i="33"/>
  <c r="DG220" i="33"/>
  <c r="DQ222" i="33"/>
  <c r="DC223" i="33"/>
  <c r="DG223" i="33"/>
  <c r="AB224" i="33"/>
  <c r="AW224" i="33"/>
  <c r="AZ225" i="33"/>
  <c r="DQ225" i="33"/>
  <c r="Z226" i="33"/>
  <c r="AB226" i="33" s="1"/>
  <c r="AY226" i="33"/>
  <c r="BM226" i="33"/>
  <c r="T228" i="33"/>
  <c r="AB228" i="33"/>
  <c r="AW228" i="33"/>
  <c r="DF228" i="33" s="1"/>
  <c r="AR229" i="33"/>
  <c r="AZ229" i="33"/>
  <c r="DQ229" i="33"/>
  <c r="AY230" i="33"/>
  <c r="BM230" i="33"/>
  <c r="T232" i="33"/>
  <c r="AB232" i="33"/>
  <c r="AW232" i="33"/>
  <c r="DF232" i="33" s="1"/>
  <c r="AB233" i="33"/>
  <c r="T234" i="33"/>
  <c r="AB234" i="33"/>
  <c r="AW234" i="33"/>
  <c r="DF234" i="33" s="1"/>
  <c r="AR235" i="33"/>
  <c r="AZ235" i="33"/>
  <c r="DQ235" i="33"/>
  <c r="AR236" i="33"/>
  <c r="CO236" i="33"/>
  <c r="AR237" i="33"/>
  <c r="AB238" i="33"/>
  <c r="BQ238" i="33"/>
  <c r="DS238" i="33" s="1"/>
  <c r="DC239" i="33"/>
  <c r="DG239" i="33"/>
  <c r="AB240" i="33"/>
  <c r="BS240" i="33"/>
  <c r="AB241" i="33"/>
  <c r="CP243" i="33"/>
  <c r="DC243" i="33"/>
  <c r="DG243" i="33"/>
  <c r="AB244" i="33"/>
  <c r="BS244" i="33"/>
  <c r="AY246" i="33"/>
  <c r="CM246" i="33"/>
  <c r="DC247" i="33"/>
  <c r="DG247" i="33"/>
  <c r="AY248" i="33"/>
  <c r="AZ250" i="33"/>
  <c r="BS250" i="33"/>
  <c r="AB251" i="33"/>
  <c r="BS252" i="33"/>
  <c r="AB253" i="33"/>
  <c r="BS254" i="33"/>
  <c r="DS266" i="33"/>
  <c r="BQ263" i="33"/>
  <c r="DS263" i="33" s="1"/>
  <c r="AY269" i="33"/>
  <c r="AY273" i="33"/>
  <c r="DF278" i="33"/>
  <c r="AZ278" i="33"/>
  <c r="BS290" i="33"/>
  <c r="AY292" i="33"/>
  <c r="DF293" i="33"/>
  <c r="AZ293" i="33"/>
  <c r="BS299" i="33"/>
  <c r="DC147" i="33"/>
  <c r="DG147" i="33"/>
  <c r="DC148" i="33"/>
  <c r="DG148" i="33"/>
  <c r="DC149" i="33"/>
  <c r="DG149" i="33"/>
  <c r="DC150" i="33"/>
  <c r="DG150" i="33"/>
  <c r="DC151" i="33"/>
  <c r="DG151" i="33"/>
  <c r="DC152" i="33"/>
  <c r="DG152" i="33"/>
  <c r="DG153" i="33"/>
  <c r="DG154" i="33"/>
  <c r="DC155" i="33"/>
  <c r="DG155" i="33"/>
  <c r="BM156" i="33"/>
  <c r="AZ157" i="33"/>
  <c r="CO157" i="33"/>
  <c r="BP158" i="33"/>
  <c r="DR158" i="33" s="1"/>
  <c r="DC158" i="33"/>
  <c r="DQ159" i="33"/>
  <c r="BM160" i="33"/>
  <c r="DC161" i="33"/>
  <c r="AB162" i="33"/>
  <c r="AZ163" i="33"/>
  <c r="DQ163" i="33"/>
  <c r="DC166" i="33"/>
  <c r="DG166" i="33"/>
  <c r="T167" i="33"/>
  <c r="AB167" i="33"/>
  <c r="AR168" i="33"/>
  <c r="AZ168" i="33"/>
  <c r="DQ168" i="33"/>
  <c r="Z169" i="33"/>
  <c r="CQ169" i="33" s="1"/>
  <c r="BM169" i="33"/>
  <c r="CM169" i="33"/>
  <c r="DC170" i="33"/>
  <c r="DG170" i="33"/>
  <c r="T171" i="33"/>
  <c r="AB171" i="33"/>
  <c r="AR172" i="33"/>
  <c r="AZ172" i="33"/>
  <c r="DQ172" i="33"/>
  <c r="Z173" i="33"/>
  <c r="CQ173" i="33" s="1"/>
  <c r="CM173" i="33"/>
  <c r="DC174" i="33"/>
  <c r="DG174" i="33"/>
  <c r="T175" i="33"/>
  <c r="AB175" i="33"/>
  <c r="AR176" i="33"/>
  <c r="AZ176" i="33"/>
  <c r="DQ176" i="33"/>
  <c r="Z177" i="33"/>
  <c r="CQ177" i="33" s="1"/>
  <c r="BM177" i="33"/>
  <c r="CM177" i="33"/>
  <c r="AZ178" i="33"/>
  <c r="DC179" i="33"/>
  <c r="DG179" i="33"/>
  <c r="AZ181" i="33"/>
  <c r="CN181" i="33"/>
  <c r="DQ181" i="33"/>
  <c r="Z182" i="33"/>
  <c r="CQ182" i="33" s="1"/>
  <c r="BM182" i="33"/>
  <c r="CM182" i="33"/>
  <c r="DG183" i="33"/>
  <c r="T184" i="33"/>
  <c r="AB184" i="33"/>
  <c r="AR185" i="33"/>
  <c r="AZ185" i="33"/>
  <c r="DQ185" i="33"/>
  <c r="Z186" i="33"/>
  <c r="CQ186" i="33" s="1"/>
  <c r="BM186" i="33"/>
  <c r="CM186" i="33"/>
  <c r="DC187" i="33"/>
  <c r="DG187" i="33"/>
  <c r="T188" i="33"/>
  <c r="AB188" i="33"/>
  <c r="AR189" i="33"/>
  <c r="AZ189" i="33"/>
  <c r="CN189" i="33"/>
  <c r="DQ189" i="33"/>
  <c r="AB191" i="33"/>
  <c r="AZ192" i="33"/>
  <c r="AB193" i="33"/>
  <c r="AZ194" i="33"/>
  <c r="AB195" i="33"/>
  <c r="AZ196" i="33"/>
  <c r="AB197" i="33"/>
  <c r="AZ198" i="33"/>
  <c r="AZ199" i="33"/>
  <c r="DQ199" i="33"/>
  <c r="DQ200" i="33"/>
  <c r="DC201" i="33"/>
  <c r="AY202" i="33"/>
  <c r="DQ202" i="33"/>
  <c r="AY203" i="33"/>
  <c r="CM203" i="33"/>
  <c r="DC204" i="33"/>
  <c r="DG204" i="33"/>
  <c r="T205" i="33"/>
  <c r="AB205" i="33"/>
  <c r="AR206" i="33"/>
  <c r="AZ206" i="33"/>
  <c r="DQ206" i="33"/>
  <c r="AR207" i="33"/>
  <c r="AZ207" i="33"/>
  <c r="DQ207" i="33"/>
  <c r="CQ208" i="33"/>
  <c r="AZ208" i="33"/>
  <c r="AB209" i="33"/>
  <c r="AR210" i="33"/>
  <c r="AZ210" i="33"/>
  <c r="DQ210" i="33"/>
  <c r="BM211" i="33"/>
  <c r="CM211" i="33"/>
  <c r="T213" i="33"/>
  <c r="AB213" i="33"/>
  <c r="AR214" i="33"/>
  <c r="AZ214" i="33"/>
  <c r="DQ214" i="33"/>
  <c r="Z215" i="33"/>
  <c r="CQ215" i="33" s="1"/>
  <c r="BM215" i="33"/>
  <c r="CM215" i="33"/>
  <c r="DC216" i="33"/>
  <c r="DG216" i="33"/>
  <c r="AB217" i="33"/>
  <c r="AR218" i="33"/>
  <c r="AZ218" i="33"/>
  <c r="DQ218" i="33"/>
  <c r="Z219" i="33"/>
  <c r="CQ219" i="33" s="1"/>
  <c r="BM219" i="33"/>
  <c r="CM219" i="33"/>
  <c r="AY220" i="33"/>
  <c r="CM220" i="33"/>
  <c r="CM221" i="33"/>
  <c r="AZ222" i="33"/>
  <c r="AB223" i="33"/>
  <c r="DC224" i="33"/>
  <c r="DG224" i="33"/>
  <c r="AB225" i="33"/>
  <c r="AZ226" i="33"/>
  <c r="CN226" i="33"/>
  <c r="DQ226" i="33"/>
  <c r="Z227" i="33"/>
  <c r="CQ227" i="33" s="1"/>
  <c r="AY227" i="33"/>
  <c r="CM227" i="33"/>
  <c r="DG228" i="33"/>
  <c r="AB229" i="33"/>
  <c r="AZ230" i="33"/>
  <c r="DQ230" i="33"/>
  <c r="Z231" i="33"/>
  <c r="CQ231" i="33" s="1"/>
  <c r="AY231" i="33"/>
  <c r="CM231" i="33"/>
  <c r="DG232" i="33"/>
  <c r="AY233" i="33"/>
  <c r="DC234" i="33"/>
  <c r="DG234" i="33"/>
  <c r="AB235" i="33"/>
  <c r="DC236" i="33"/>
  <c r="DG236" i="33"/>
  <c r="AB237" i="33"/>
  <c r="DD237" i="33"/>
  <c r="AY238" i="33"/>
  <c r="DQ238" i="33"/>
  <c r="BM239" i="33"/>
  <c r="CM239" i="33"/>
  <c r="DC240" i="33"/>
  <c r="DG240" i="33"/>
  <c r="AY241" i="33"/>
  <c r="DQ241" i="33"/>
  <c r="DQ242" i="33"/>
  <c r="Z243" i="33"/>
  <c r="AB243" i="33" s="1"/>
  <c r="AY243" i="33"/>
  <c r="BM243" i="33"/>
  <c r="BQ243" i="33"/>
  <c r="BS243" i="33" s="1"/>
  <c r="CM243" i="33"/>
  <c r="DC244" i="33"/>
  <c r="DG244" i="33"/>
  <c r="T245" i="33"/>
  <c r="AB245" i="33"/>
  <c r="AR246" i="33"/>
  <c r="AZ246" i="33"/>
  <c r="DQ246" i="33"/>
  <c r="Z247" i="33"/>
  <c r="CQ247" i="33" s="1"/>
  <c r="BM247" i="33"/>
  <c r="CM247" i="33"/>
  <c r="AZ248" i="33"/>
  <c r="AB249" i="33"/>
  <c r="DQ249" i="33"/>
  <c r="DC250" i="33"/>
  <c r="AY251" i="33"/>
  <c r="DQ251" i="33"/>
  <c r="DC252" i="33"/>
  <c r="AY253" i="33"/>
  <c r="DQ253" i="33"/>
  <c r="DC254" i="33"/>
  <c r="CQ266" i="33"/>
  <c r="DF266" i="33"/>
  <c r="AB275" i="33"/>
  <c r="AY277" i="33"/>
  <c r="AY281" i="33"/>
  <c r="AB286" i="33"/>
  <c r="BS286" i="33"/>
  <c r="DF289" i="33"/>
  <c r="AZ289" i="33"/>
  <c r="AZ292" i="33"/>
  <c r="DF292" i="33"/>
  <c r="AZ295" i="33"/>
  <c r="AY298" i="33"/>
  <c r="AY146" i="33"/>
  <c r="BM146" i="33"/>
  <c r="BM148" i="33"/>
  <c r="BM149" i="33"/>
  <c r="BM150" i="33"/>
  <c r="BM151" i="33"/>
  <c r="BM152" i="33"/>
  <c r="AY153" i="33"/>
  <c r="AY154" i="33"/>
  <c r="BM155" i="33"/>
  <c r="DQ156" i="33"/>
  <c r="DQ160" i="33"/>
  <c r="DQ164" i="33"/>
  <c r="Z165" i="33"/>
  <c r="CQ165" i="33" s="1"/>
  <c r="AZ165" i="33"/>
  <c r="T166" i="33"/>
  <c r="BM166" i="33"/>
  <c r="DC167" i="33"/>
  <c r="AR169" i="33"/>
  <c r="DQ169" i="33"/>
  <c r="DC171" i="33"/>
  <c r="AR173" i="33"/>
  <c r="DQ173" i="33"/>
  <c r="BM174" i="33"/>
  <c r="DC175" i="33"/>
  <c r="AR177" i="33"/>
  <c r="DQ177" i="33"/>
  <c r="CM179" i="33"/>
  <c r="DC180" i="33"/>
  <c r="AR182" i="33"/>
  <c r="DQ182" i="33"/>
  <c r="AY183" i="33"/>
  <c r="DQ186" i="33"/>
  <c r="BM187" i="33"/>
  <c r="DC188" i="33"/>
  <c r="AB190" i="33"/>
  <c r="DC190" i="33"/>
  <c r="DQ191" i="33"/>
  <c r="DQ193" i="33"/>
  <c r="DQ195" i="33"/>
  <c r="DQ197" i="33"/>
  <c r="AB201" i="33"/>
  <c r="AZ202" i="33"/>
  <c r="AR203" i="33"/>
  <c r="DQ203" i="33"/>
  <c r="BM204" i="33"/>
  <c r="DC209" i="33"/>
  <c r="DQ211" i="33"/>
  <c r="AY212" i="33"/>
  <c r="BM212" i="33"/>
  <c r="DC213" i="33"/>
  <c r="DQ215" i="33"/>
  <c r="BM216" i="33"/>
  <c r="AR219" i="33"/>
  <c r="DQ219" i="33"/>
  <c r="AR220" i="33"/>
  <c r="DQ220" i="33"/>
  <c r="DC225" i="33"/>
  <c r="AR227" i="33"/>
  <c r="DQ227" i="33"/>
  <c r="AY228" i="33"/>
  <c r="BM228" i="33"/>
  <c r="DC229" i="33"/>
  <c r="AB230" i="33"/>
  <c r="DQ231" i="33"/>
  <c r="AY232" i="33"/>
  <c r="BM232" i="33"/>
  <c r="DQ233" i="33"/>
  <c r="BM234" i="33"/>
  <c r="DC235" i="33"/>
  <c r="T236" i="33"/>
  <c r="BM236" i="33"/>
  <c r="DQ237" i="33"/>
  <c r="AR239" i="33"/>
  <c r="DQ239" i="33"/>
  <c r="AZ241" i="33"/>
  <c r="AR243" i="33"/>
  <c r="AZ243" i="33"/>
  <c r="DQ243" i="33"/>
  <c r="BM244" i="33"/>
  <c r="AR247" i="33"/>
  <c r="DQ247" i="33"/>
  <c r="AY249" i="33"/>
  <c r="AB250" i="33"/>
  <c r="AZ251" i="33"/>
  <c r="AB252" i="33"/>
  <c r="AZ253" i="33"/>
  <c r="AB254" i="33"/>
  <c r="BS275" i="33"/>
  <c r="AB278" i="33"/>
  <c r="AZ280" i="33"/>
  <c r="DS286" i="33"/>
  <c r="AZ297" i="33"/>
  <c r="AB300" i="33"/>
  <c r="DF301" i="33"/>
  <c r="AZ301" i="33"/>
  <c r="AB160" i="33"/>
  <c r="AY162" i="33"/>
  <c r="AB164" i="33"/>
  <c r="BM167" i="33"/>
  <c r="BM175" i="33"/>
  <c r="AB178" i="33"/>
  <c r="AY184" i="33"/>
  <c r="BM188" i="33"/>
  <c r="BM190" i="33"/>
  <c r="AB192" i="33"/>
  <c r="AB194" i="33"/>
  <c r="AB196" i="33"/>
  <c r="AB198" i="33"/>
  <c r="AY205" i="33"/>
  <c r="AB208" i="33"/>
  <c r="AY217" i="33"/>
  <c r="BM217" i="33"/>
  <c r="AB222" i="33"/>
  <c r="BM225" i="33"/>
  <c r="BM229" i="33"/>
  <c r="AR233" i="33"/>
  <c r="BM235" i="33"/>
  <c r="AR238" i="33"/>
  <c r="BP242" i="33"/>
  <c r="DR242" i="33" s="1"/>
  <c r="AY245" i="33"/>
  <c r="AB248" i="33"/>
  <c r="AZ249" i="33"/>
  <c r="AY266" i="33"/>
  <c r="BS266" i="33"/>
  <c r="DF267" i="33"/>
  <c r="AZ267" i="33"/>
  <c r="AZ268" i="33"/>
  <c r="BS269" i="33"/>
  <c r="AY271" i="33"/>
  <c r="AB274" i="33"/>
  <c r="BS278" i="33"/>
  <c r="AY280" i="33"/>
  <c r="BS282" i="33"/>
  <c r="CQ285" i="33"/>
  <c r="DF285" i="33"/>
  <c r="AY287" i="33"/>
  <c r="AY289" i="33"/>
  <c r="AY302" i="33"/>
  <c r="BS303" i="33"/>
  <c r="BS306" i="33"/>
  <c r="AZ255" i="33"/>
  <c r="BS255" i="33"/>
  <c r="AB256" i="33"/>
  <c r="AZ257" i="33"/>
  <c r="BS257" i="33"/>
  <c r="AB258" i="33"/>
  <c r="AZ259" i="33"/>
  <c r="BS259" i="33"/>
  <c r="AB260" i="33"/>
  <c r="AZ261" i="33"/>
  <c r="BS261" i="33"/>
  <c r="CO261" i="33"/>
  <c r="AB262" i="33"/>
  <c r="CM263" i="33"/>
  <c r="DC264" i="33"/>
  <c r="DG264" i="33"/>
  <c r="AZ265" i="33"/>
  <c r="BS265" i="33"/>
  <c r="AR266" i="33"/>
  <c r="AZ266" i="33"/>
  <c r="DQ266" i="33"/>
  <c r="T268" i="33"/>
  <c r="AB268" i="33"/>
  <c r="AW268" i="33"/>
  <c r="DF268" i="33" s="1"/>
  <c r="BS268" i="33"/>
  <c r="AR269" i="33"/>
  <c r="AZ269" i="33"/>
  <c r="DQ269" i="33"/>
  <c r="AY270" i="33"/>
  <c r="BM270" i="33"/>
  <c r="CM270" i="33"/>
  <c r="DC271" i="33"/>
  <c r="DG271" i="33"/>
  <c r="AB272" i="33"/>
  <c r="AW272" i="33"/>
  <c r="DF272" i="33" s="1"/>
  <c r="BS272" i="33"/>
  <c r="AR273" i="33"/>
  <c r="AZ273" i="33"/>
  <c r="DQ273" i="33"/>
  <c r="AY274" i="33"/>
  <c r="BM274" i="33"/>
  <c r="CM274" i="33"/>
  <c r="DC275" i="33"/>
  <c r="DG275" i="33"/>
  <c r="AB276" i="33"/>
  <c r="AW276" i="33"/>
  <c r="DF276" i="33" s="1"/>
  <c r="BS276" i="33"/>
  <c r="AZ277" i="33"/>
  <c r="DQ277" i="33"/>
  <c r="Z278" i="33"/>
  <c r="CQ278" i="33" s="1"/>
  <c r="AY278" i="33"/>
  <c r="CM278" i="33"/>
  <c r="DC279" i="33"/>
  <c r="DG279" i="33"/>
  <c r="T280" i="33"/>
  <c r="AB280" i="33"/>
  <c r="BS280" i="33"/>
  <c r="AR281" i="33"/>
  <c r="AZ281" i="33"/>
  <c r="DQ281" i="33"/>
  <c r="Z282" i="33"/>
  <c r="CQ282" i="33" s="1"/>
  <c r="AY282" i="33"/>
  <c r="BM282" i="33"/>
  <c r="CM282" i="33"/>
  <c r="AZ283" i="33"/>
  <c r="BS283" i="33"/>
  <c r="AR285" i="33"/>
  <c r="AZ285" i="33"/>
  <c r="DQ285" i="33"/>
  <c r="AY286" i="33"/>
  <c r="CM286" i="33"/>
  <c r="DC287" i="33"/>
  <c r="DG287" i="33"/>
  <c r="T288" i="33"/>
  <c r="AB288" i="33"/>
  <c r="AW288" i="33"/>
  <c r="DF288" i="33" s="1"/>
  <c r="BS288" i="33"/>
  <c r="AR289" i="33"/>
  <c r="DQ289" i="33"/>
  <c r="AY290" i="33"/>
  <c r="BM290" i="33"/>
  <c r="CM290" i="33"/>
  <c r="DC291" i="33"/>
  <c r="DG291" i="33"/>
  <c r="T292" i="33"/>
  <c r="AB292" i="33"/>
  <c r="BS292" i="33"/>
  <c r="AY294" i="33"/>
  <c r="CM294" i="33"/>
  <c r="DC295" i="33"/>
  <c r="DG295" i="33"/>
  <c r="BQ296" i="33"/>
  <c r="DS296" i="33" s="1"/>
  <c r="DG297" i="33"/>
  <c r="AB298" i="33"/>
  <c r="AW298" i="33"/>
  <c r="DF298" i="33" s="1"/>
  <c r="BS298" i="33"/>
  <c r="AZ299" i="33"/>
  <c r="DQ299" i="33"/>
  <c r="Z300" i="33"/>
  <c r="CQ300" i="33" s="1"/>
  <c r="AY300" i="33"/>
  <c r="BM300" i="33"/>
  <c r="AB302" i="33"/>
  <c r="AW302" i="33"/>
  <c r="DF302" i="33" s="1"/>
  <c r="AZ303" i="33"/>
  <c r="DQ303" i="33"/>
  <c r="DC304" i="33"/>
  <c r="DG304" i="33"/>
  <c r="R305" i="33"/>
  <c r="T305" i="33" s="1"/>
  <c r="V305" i="33"/>
  <c r="Z305" i="33"/>
  <c r="CQ305" i="33" s="1"/>
  <c r="AP305" i="33"/>
  <c r="AR305" i="33" s="1"/>
  <c r="AT305" i="33"/>
  <c r="AX305" i="33"/>
  <c r="BP305" i="33"/>
  <c r="DR305" i="33" s="1"/>
  <c r="AB306" i="33"/>
  <c r="AW306" i="33"/>
  <c r="AZ306" i="33" s="1"/>
  <c r="DF309" i="33"/>
  <c r="AZ309" i="33"/>
  <c r="CQ328" i="33"/>
  <c r="AY328" i="33"/>
  <c r="DC255" i="33"/>
  <c r="AY256" i="33"/>
  <c r="DQ256" i="33"/>
  <c r="AY258" i="33"/>
  <c r="DQ258" i="33"/>
  <c r="DC259" i="33"/>
  <c r="AY260" i="33"/>
  <c r="DQ260" i="33"/>
  <c r="DC261" i="33"/>
  <c r="AY262" i="33"/>
  <c r="DQ262" i="33"/>
  <c r="DQ263" i="33"/>
  <c r="AB264" i="33"/>
  <c r="DC265" i="33"/>
  <c r="T266" i="33"/>
  <c r="AB266" i="33"/>
  <c r="AY267" i="33"/>
  <c r="CM267" i="33"/>
  <c r="DG268" i="33"/>
  <c r="AB269" i="33"/>
  <c r="AR270" i="33"/>
  <c r="AZ270" i="33"/>
  <c r="DQ270" i="33"/>
  <c r="Z271" i="33"/>
  <c r="CQ271" i="33" s="1"/>
  <c r="BM271" i="33"/>
  <c r="CM271" i="33"/>
  <c r="DC272" i="33"/>
  <c r="DG272" i="33"/>
  <c r="AB273" i="33"/>
  <c r="AR274" i="33"/>
  <c r="AZ274" i="33"/>
  <c r="DQ274" i="33"/>
  <c r="BM275" i="33"/>
  <c r="CM275" i="33"/>
  <c r="DG276" i="33"/>
  <c r="AB277" i="33"/>
  <c r="DQ278" i="33"/>
  <c r="Z279" i="33"/>
  <c r="CQ279" i="33" s="1"/>
  <c r="BM279" i="33"/>
  <c r="CM279" i="33"/>
  <c r="DC280" i="33"/>
  <c r="DG280" i="33"/>
  <c r="AB281" i="33"/>
  <c r="AR282" i="33"/>
  <c r="AZ282" i="33"/>
  <c r="DQ282" i="33"/>
  <c r="DC283" i="33"/>
  <c r="DC284" i="33"/>
  <c r="T285" i="33"/>
  <c r="AB285" i="33"/>
  <c r="AR286" i="33"/>
  <c r="AZ286" i="33"/>
  <c r="DQ286" i="33"/>
  <c r="Z287" i="33"/>
  <c r="CQ287" i="33" s="1"/>
  <c r="CM287" i="33"/>
  <c r="DC288" i="33"/>
  <c r="DG288" i="33"/>
  <c r="T289" i="33"/>
  <c r="AB289" i="33"/>
  <c r="AR290" i="33"/>
  <c r="AZ290" i="33"/>
  <c r="DQ290" i="33"/>
  <c r="Z291" i="33"/>
  <c r="CQ291" i="33" s="1"/>
  <c r="BM291" i="33"/>
  <c r="CM291" i="33"/>
  <c r="DC292" i="33"/>
  <c r="T293" i="33"/>
  <c r="AB293" i="33"/>
  <c r="AR294" i="33"/>
  <c r="AZ294" i="33"/>
  <c r="DQ294" i="33"/>
  <c r="Z295" i="33"/>
  <c r="CQ295" i="33" s="1"/>
  <c r="BM295" i="33"/>
  <c r="CM295" i="33"/>
  <c r="AY296" i="33"/>
  <c r="DQ296" i="33"/>
  <c r="AY297" i="33"/>
  <c r="BM297" i="33"/>
  <c r="CM297" i="33"/>
  <c r="DC298" i="33"/>
  <c r="DG298" i="33"/>
  <c r="AB299" i="33"/>
  <c r="CN300" i="33"/>
  <c r="AY301" i="33"/>
  <c r="CM301" i="33"/>
  <c r="DC302" i="33"/>
  <c r="DG302" i="33"/>
  <c r="AB303" i="33"/>
  <c r="AB304" i="33"/>
  <c r="CL306" i="33"/>
  <c r="CP306" i="33"/>
  <c r="DC306" i="33"/>
  <c r="DG306" i="33"/>
  <c r="DF328" i="33"/>
  <c r="DS328" i="33"/>
  <c r="AB255" i="33"/>
  <c r="AZ256" i="33"/>
  <c r="AB257" i="33"/>
  <c r="DD257" i="33"/>
  <c r="AZ258" i="33"/>
  <c r="AB259" i="33"/>
  <c r="AZ260" i="33"/>
  <c r="AZ262" i="33"/>
  <c r="DQ264" i="33"/>
  <c r="AB265" i="33"/>
  <c r="DC266" i="33"/>
  <c r="W267" i="33"/>
  <c r="DQ267" i="33"/>
  <c r="AY268" i="33"/>
  <c r="DC269" i="33"/>
  <c r="AR271" i="33"/>
  <c r="DQ271" i="33"/>
  <c r="BM272" i="33"/>
  <c r="DC273" i="33"/>
  <c r="DQ275" i="33"/>
  <c r="AY276" i="33"/>
  <c r="DC277" i="33"/>
  <c r="AR279" i="33"/>
  <c r="DQ279" i="33"/>
  <c r="BM280" i="33"/>
  <c r="DC281" i="33"/>
  <c r="AB283" i="33"/>
  <c r="CM284" i="33"/>
  <c r="AR287" i="33"/>
  <c r="DQ287" i="33"/>
  <c r="DC289" i="33"/>
  <c r="AR291" i="33"/>
  <c r="DQ291" i="33"/>
  <c r="DQ295" i="33"/>
  <c r="AR296" i="33"/>
  <c r="AZ296" i="33"/>
  <c r="AR297" i="33"/>
  <c r="DQ297" i="33"/>
  <c r="BM298" i="33"/>
  <c r="AR301" i="33"/>
  <c r="DQ301" i="33"/>
  <c r="BM302" i="33"/>
  <c r="DC303" i="33"/>
  <c r="DQ304" i="33"/>
  <c r="DQ305" i="33"/>
  <c r="BM306" i="33"/>
  <c r="BQ306" i="33"/>
  <c r="BM269" i="33"/>
  <c r="BM277" i="33"/>
  <c r="AY285" i="33"/>
  <c r="BM289" i="33"/>
  <c r="AY293" i="33"/>
  <c r="AY299" i="33"/>
  <c r="BM303" i="33"/>
  <c r="AB307" i="33"/>
  <c r="CM307" i="33"/>
  <c r="AZ328" i="33"/>
  <c r="BS328" i="33"/>
  <c r="DG368" i="33"/>
  <c r="AY307" i="33"/>
  <c r="AZ308" i="33"/>
  <c r="BS308" i="33"/>
  <c r="DQ309" i="33"/>
  <c r="DC310" i="33"/>
  <c r="DG310" i="33"/>
  <c r="AY311" i="33"/>
  <c r="DQ311" i="33"/>
  <c r="DC312" i="33"/>
  <c r="DG312" i="33"/>
  <c r="AY313" i="33"/>
  <c r="DQ313" i="33"/>
  <c r="DC314" i="33"/>
  <c r="DG314" i="33"/>
  <c r="AY315" i="33"/>
  <c r="DQ315" i="33"/>
  <c r="DC316" i="33"/>
  <c r="DG316" i="33"/>
  <c r="AY317" i="33"/>
  <c r="DQ317" i="33"/>
  <c r="DC318" i="33"/>
  <c r="AY319" i="33"/>
  <c r="DQ319" i="33"/>
  <c r="DG320" i="33"/>
  <c r="AY321" i="33"/>
  <c r="DQ321" i="33"/>
  <c r="DC322" i="33"/>
  <c r="DG322" i="33"/>
  <c r="AY323" i="33"/>
  <c r="DQ323" i="33"/>
  <c r="DC324" i="33"/>
  <c r="DG324" i="33"/>
  <c r="AY325" i="33"/>
  <c r="DQ325" i="33"/>
  <c r="DQ326" i="33"/>
  <c r="DC327" i="33"/>
  <c r="AB328" i="33"/>
  <c r="AZ329" i="33"/>
  <c r="DQ329" i="33"/>
  <c r="Z330" i="33"/>
  <c r="CQ330" i="33" s="1"/>
  <c r="AY330" i="33"/>
  <c r="BM330" i="33"/>
  <c r="BS331" i="33"/>
  <c r="BS334" i="33"/>
  <c r="AY335" i="33"/>
  <c r="AZ335" i="33"/>
  <c r="AY338" i="33"/>
  <c r="AY339" i="33"/>
  <c r="AZ339" i="33"/>
  <c r="AB341" i="33"/>
  <c r="AY342" i="33"/>
  <c r="AZ343" i="33"/>
  <c r="DC344" i="33"/>
  <c r="CM346" i="33"/>
  <c r="AB346" i="33"/>
  <c r="Z348" i="33"/>
  <c r="T348" i="33"/>
  <c r="R347" i="33"/>
  <c r="DE348" i="33"/>
  <c r="AB350" i="33"/>
  <c r="V347" i="33"/>
  <c r="DD350" i="33"/>
  <c r="DC351" i="33"/>
  <c r="AY351" i="33"/>
  <c r="AW353" i="33"/>
  <c r="AR353" i="33"/>
  <c r="BS354" i="33"/>
  <c r="Z356" i="33"/>
  <c r="CQ356" i="33" s="1"/>
  <c r="T356" i="33"/>
  <c r="BS357" i="33"/>
  <c r="BS360" i="33"/>
  <c r="AZ373" i="33"/>
  <c r="DF373" i="33"/>
  <c r="AB377" i="33"/>
  <c r="V368" i="33"/>
  <c r="CM377" i="33"/>
  <c r="CN380" i="33"/>
  <c r="AY380" i="33"/>
  <c r="AT368" i="33"/>
  <c r="DG380" i="33"/>
  <c r="AZ380" i="33"/>
  <c r="DC380" i="33"/>
  <c r="Z382" i="33"/>
  <c r="CQ382" i="33" s="1"/>
  <c r="T382" i="33"/>
  <c r="BS383" i="33"/>
  <c r="BQ384" i="33"/>
  <c r="DS384" i="33" s="1"/>
  <c r="BM384" i="33"/>
  <c r="AY387" i="33"/>
  <c r="CO388" i="33"/>
  <c r="AR307" i="33"/>
  <c r="AZ307" i="33"/>
  <c r="DQ307" i="33"/>
  <c r="DC308" i="33"/>
  <c r="T309" i="33"/>
  <c r="AB309" i="33"/>
  <c r="AB310" i="33"/>
  <c r="AZ311" i="33"/>
  <c r="AB312" i="33"/>
  <c r="AZ313" i="33"/>
  <c r="CO313" i="33"/>
  <c r="AB314" i="33"/>
  <c r="AZ315" i="33"/>
  <c r="AB316" i="33"/>
  <c r="AZ317" i="33"/>
  <c r="CO317" i="33"/>
  <c r="AB318" i="33"/>
  <c r="AZ319" i="33"/>
  <c r="AB320" i="33"/>
  <c r="DD320" i="33"/>
  <c r="AZ321" i="33"/>
  <c r="AB322" i="33"/>
  <c r="AZ323" i="33"/>
  <c r="AB324" i="33"/>
  <c r="AZ325" i="33"/>
  <c r="CO325" i="33"/>
  <c r="AB327" i="33"/>
  <c r="DC328" i="33"/>
  <c r="DG328" i="33"/>
  <c r="AB329" i="33"/>
  <c r="AW332" i="33"/>
  <c r="AR332" i="33"/>
  <c r="DG333" i="33"/>
  <c r="AZ333" i="33"/>
  <c r="CM334" i="33"/>
  <c r="AB334" i="33"/>
  <c r="AB336" i="33"/>
  <c r="AB340" i="33"/>
  <c r="BS343" i="33"/>
  <c r="AB344" i="33"/>
  <c r="DG344" i="33"/>
  <c r="AY345" i="33"/>
  <c r="T347" i="33"/>
  <c r="AR347" i="33"/>
  <c r="DS348" i="33"/>
  <c r="BQ347" i="33"/>
  <c r="DS347" i="33" s="1"/>
  <c r="DT348" i="33"/>
  <c r="BR347" i="33"/>
  <c r="DT347" i="33" s="1"/>
  <c r="CM353" i="33"/>
  <c r="AB353" i="33"/>
  <c r="BS355" i="33"/>
  <c r="BS362" i="33"/>
  <c r="T376" i="33"/>
  <c r="Z376" i="33"/>
  <c r="CQ376" i="33" s="1"/>
  <c r="BS377" i="33"/>
  <c r="BQ378" i="33"/>
  <c r="DS378" i="33" s="1"/>
  <c r="BM378" i="33"/>
  <c r="AY381" i="33"/>
  <c r="AB385" i="33"/>
  <c r="AB308" i="33"/>
  <c r="DC309" i="33"/>
  <c r="DQ310" i="33"/>
  <c r="DQ312" i="33"/>
  <c r="DQ314" i="33"/>
  <c r="DQ316" i="33"/>
  <c r="DQ318" i="33"/>
  <c r="DQ320" i="33"/>
  <c r="DQ322" i="33"/>
  <c r="DQ324" i="33"/>
  <c r="DC326" i="33"/>
  <c r="DQ327" i="33"/>
  <c r="BM328" i="33"/>
  <c r="BS330" i="33"/>
  <c r="CM331" i="33"/>
  <c r="AB331" i="33"/>
  <c r="AB332" i="33"/>
  <c r="CM332" i="33"/>
  <c r="AB333" i="33"/>
  <c r="DC333" i="33"/>
  <c r="AY333" i="33"/>
  <c r="BQ333" i="33"/>
  <c r="DS333" i="33" s="1"/>
  <c r="DC336" i="33"/>
  <c r="AB337" i="33"/>
  <c r="DC340" i="33"/>
  <c r="AA347" i="33"/>
  <c r="CR347" i="33" s="1"/>
  <c r="DP348" i="33"/>
  <c r="BN347" i="33"/>
  <c r="DP347" i="33" s="1"/>
  <c r="CN348" i="33"/>
  <c r="AB349" i="33"/>
  <c r="DG352" i="33"/>
  <c r="AZ352" i="33"/>
  <c r="AY353" i="33"/>
  <c r="BS353" i="33"/>
  <c r="CN354" i="33"/>
  <c r="AY355" i="33"/>
  <c r="AB357" i="33"/>
  <c r="CM357" i="33"/>
  <c r="BS364" i="33"/>
  <c r="AU368" i="33"/>
  <c r="DD368" i="33" s="1"/>
  <c r="DD369" i="33"/>
  <c r="AY369" i="33"/>
  <c r="BO368" i="33"/>
  <c r="DQ369" i="33"/>
  <c r="BS369" i="33"/>
  <c r="BS370" i="33"/>
  <c r="AY375" i="33"/>
  <c r="AB379" i="33"/>
  <c r="AR383" i="33"/>
  <c r="AW383" i="33"/>
  <c r="AY383" i="33" s="1"/>
  <c r="BM309" i="33"/>
  <c r="AB311" i="33"/>
  <c r="AB315" i="33"/>
  <c r="AB319" i="33"/>
  <c r="AB321" i="33"/>
  <c r="AB323" i="33"/>
  <c r="AY329" i="33"/>
  <c r="AY331" i="33"/>
  <c r="BQ336" i="33"/>
  <c r="DS336" i="33" s="1"/>
  <c r="BM336" i="33"/>
  <c r="DG336" i="33"/>
  <c r="BS337" i="33"/>
  <c r="CM338" i="33"/>
  <c r="AB338" i="33"/>
  <c r="BS339" i="33"/>
  <c r="BQ340" i="33"/>
  <c r="DS340" i="33" s="1"/>
  <c r="BM340" i="33"/>
  <c r="DG340" i="33"/>
  <c r="BS341" i="33"/>
  <c r="CM342" i="33"/>
  <c r="AB342" i="33"/>
  <c r="BQ344" i="33"/>
  <c r="DS344" i="33" s="1"/>
  <c r="BM344" i="33"/>
  <c r="AB345" i="33"/>
  <c r="AY348" i="33"/>
  <c r="BS348" i="33"/>
  <c r="CR348" i="33"/>
  <c r="BS349" i="33"/>
  <c r="AW350" i="33"/>
  <c r="AR350" i="33"/>
  <c r="AP347" i="33"/>
  <c r="DG351" i="33"/>
  <c r="AZ351" i="33"/>
  <c r="BS351" i="33"/>
  <c r="DC352" i="33"/>
  <c r="AY352" i="33"/>
  <c r="Z354" i="33"/>
  <c r="CQ354" i="33" s="1"/>
  <c r="T354" i="33"/>
  <c r="T355" i="33"/>
  <c r="Z355" i="33"/>
  <c r="CQ355" i="33" s="1"/>
  <c r="AB356" i="33"/>
  <c r="DC356" i="33"/>
  <c r="AY356" i="33"/>
  <c r="DG356" i="33"/>
  <c r="BS358" i="33"/>
  <c r="BS366" i="33"/>
  <c r="DG374" i="33"/>
  <c r="AZ374" i="33"/>
  <c r="AR377" i="33"/>
  <c r="AW377" i="33"/>
  <c r="AY377" i="33" s="1"/>
  <c r="AB383" i="33"/>
  <c r="CM383" i="33"/>
  <c r="CN386" i="33"/>
  <c r="DG386" i="33"/>
  <c r="AZ386" i="33"/>
  <c r="DC386" i="33"/>
  <c r="AY388" i="33"/>
  <c r="DC388" i="33"/>
  <c r="DG388" i="33"/>
  <c r="AZ388" i="33"/>
  <c r="DS390" i="33"/>
  <c r="DF394" i="33"/>
  <c r="AZ394" i="33"/>
  <c r="AY397" i="33"/>
  <c r="AY398" i="33"/>
  <c r="AB400" i="33"/>
  <c r="CO400" i="33"/>
  <c r="AY402" i="33"/>
  <c r="Z403" i="33"/>
  <c r="T403" i="33"/>
  <c r="BS404" i="33"/>
  <c r="BQ405" i="33"/>
  <c r="DS405" i="33" s="1"/>
  <c r="BM405" i="33"/>
  <c r="BP410" i="33"/>
  <c r="DR410" i="33" s="1"/>
  <c r="DR411" i="33"/>
  <c r="CN413" i="33"/>
  <c r="W410" i="33"/>
  <c r="CN410" i="33" s="1"/>
  <c r="AY413" i="33"/>
  <c r="DC413" i="33"/>
  <c r="Z414" i="33"/>
  <c r="CQ414" i="33" s="1"/>
  <c r="T414" i="33"/>
  <c r="AB415" i="33"/>
  <c r="T416" i="33"/>
  <c r="Z416" i="33"/>
  <c r="CQ416" i="33" s="1"/>
  <c r="AY417" i="33"/>
  <c r="BS417" i="33"/>
  <c r="AY419" i="33"/>
  <c r="BS419" i="33"/>
  <c r="CM423" i="33"/>
  <c r="AY425" i="33"/>
  <c r="BS425" i="33"/>
  <c r="AB427" i="33"/>
  <c r="T428" i="33"/>
  <c r="Z428" i="33"/>
  <c r="CQ428" i="33" s="1"/>
  <c r="AB429" i="33"/>
  <c r="CO432" i="33"/>
  <c r="X431" i="33"/>
  <c r="CO431" i="33" s="1"/>
  <c r="AB432" i="33"/>
  <c r="AY433" i="33"/>
  <c r="DC435" i="33"/>
  <c r="AT431" i="33"/>
  <c r="BO431" i="33"/>
  <c r="DQ435" i="33"/>
  <c r="BS435" i="33"/>
  <c r="AB436" i="33"/>
  <c r="AY437" i="33"/>
  <c r="DC437" i="33"/>
  <c r="BS437" i="33"/>
  <c r="AY439" i="33"/>
  <c r="DC439" i="33"/>
  <c r="BS439" i="33"/>
  <c r="AY441" i="33"/>
  <c r="DC441" i="33"/>
  <c r="BS441" i="33"/>
  <c r="AY443" i="33"/>
  <c r="DC443" i="33"/>
  <c r="BS443" i="33"/>
  <c r="AY445" i="33"/>
  <c r="DC445" i="33"/>
  <c r="BS445" i="33"/>
  <c r="CO450" i="33"/>
  <c r="AB450" i="33"/>
  <c r="CO453" i="33"/>
  <c r="X452" i="33"/>
  <c r="CO452" i="33" s="1"/>
  <c r="AB453" i="33"/>
  <c r="DC453" i="33"/>
  <c r="AY453" i="33"/>
  <c r="AW455" i="33"/>
  <c r="DF455" i="33" s="1"/>
  <c r="AR455" i="33"/>
  <c r="BQ455" i="33"/>
  <c r="DS455" i="33" s="1"/>
  <c r="BM455" i="33"/>
  <c r="BS458" i="33"/>
  <c r="AB462" i="33"/>
  <c r="CO462" i="33"/>
  <c r="DD464" i="33"/>
  <c r="AB465" i="33"/>
  <c r="CM465" i="33"/>
  <c r="DG465" i="33"/>
  <c r="AB470" i="33"/>
  <c r="CO470" i="33"/>
  <c r="CN472" i="33"/>
  <c r="AB472" i="33"/>
  <c r="U473" i="33"/>
  <c r="CL473" i="33" s="1"/>
  <c r="CL474" i="33"/>
  <c r="Y473" i="33"/>
  <c r="CP473" i="33" s="1"/>
  <c r="CP474" i="33"/>
  <c r="AW474" i="33"/>
  <c r="AP473" i="33"/>
  <c r="AR473" i="33" s="1"/>
  <c r="AR474" i="33"/>
  <c r="BK473" i="33"/>
  <c r="BM473" i="33" s="1"/>
  <c r="BQ474" i="33"/>
  <c r="BM474" i="33"/>
  <c r="T479" i="33"/>
  <c r="Z479" i="33"/>
  <c r="CQ479" i="33" s="1"/>
  <c r="CN492" i="33"/>
  <c r="AB492" i="33"/>
  <c r="CM506" i="33"/>
  <c r="AB506" i="33"/>
  <c r="AZ506" i="33"/>
  <c r="DF506" i="33"/>
  <c r="AB507" i="33"/>
  <c r="DC507" i="33"/>
  <c r="AY507" i="33"/>
  <c r="DG507" i="33"/>
  <c r="AZ507" i="33"/>
  <c r="BQ523" i="33"/>
  <c r="DS523" i="33" s="1"/>
  <c r="BM523" i="33"/>
  <c r="BQ540" i="33"/>
  <c r="DS540" i="33" s="1"/>
  <c r="BM540" i="33"/>
  <c r="AB546" i="33"/>
  <c r="AY546" i="33"/>
  <c r="DC546" i="33"/>
  <c r="DG546" i="33"/>
  <c r="AZ546" i="33"/>
  <c r="DQ330" i="33"/>
  <c r="DQ333" i="33"/>
  <c r="AB335" i="33"/>
  <c r="DC335" i="33"/>
  <c r="DG335" i="33"/>
  <c r="AZ337" i="33"/>
  <c r="DQ337" i="33"/>
  <c r="AB339" i="33"/>
  <c r="DC339" i="33"/>
  <c r="DG339" i="33"/>
  <c r="AZ341" i="33"/>
  <c r="DQ341" i="33"/>
  <c r="AB343" i="33"/>
  <c r="DG343" i="33"/>
  <c r="AZ345" i="33"/>
  <c r="DQ345" i="33"/>
  <c r="AT347" i="33"/>
  <c r="AX347" i="33"/>
  <c r="BP347" i="33"/>
  <c r="DR347" i="33" s="1"/>
  <c r="AB348" i="33"/>
  <c r="DQ350" i="33"/>
  <c r="Z351" i="33"/>
  <c r="CQ351" i="33" s="1"/>
  <c r="DQ351" i="33"/>
  <c r="Z352" i="33"/>
  <c r="CQ352" i="33" s="1"/>
  <c r="DQ352" i="33"/>
  <c r="AZ355" i="33"/>
  <c r="AB359" i="33"/>
  <c r="AY359" i="33"/>
  <c r="DC359" i="33"/>
  <c r="AB361" i="33"/>
  <c r="AY361" i="33"/>
  <c r="DC361" i="33"/>
  <c r="AB363" i="33"/>
  <c r="AY363" i="33"/>
  <c r="DC363" i="33"/>
  <c r="AB365" i="33"/>
  <c r="AY365" i="33"/>
  <c r="DC365" i="33"/>
  <c r="AB367" i="33"/>
  <c r="AY367" i="33"/>
  <c r="DC367" i="33"/>
  <c r="BR368" i="33"/>
  <c r="DT368" i="33" s="1"/>
  <c r="CL369" i="33"/>
  <c r="U368" i="33"/>
  <c r="CL368" i="33" s="1"/>
  <c r="CP369" i="33"/>
  <c r="Y368" i="33"/>
  <c r="CP368" i="33" s="1"/>
  <c r="CM370" i="33"/>
  <c r="AB371" i="33"/>
  <c r="DC371" i="33"/>
  <c r="AY371" i="33"/>
  <c r="CO371" i="33"/>
  <c r="BK368" i="33"/>
  <c r="BM368" i="33" s="1"/>
  <c r="BQ372" i="33"/>
  <c r="DS372" i="33" s="1"/>
  <c r="BM372" i="33"/>
  <c r="AB373" i="33"/>
  <c r="AY374" i="33"/>
  <c r="BS375" i="33"/>
  <c r="T380" i="33"/>
  <c r="Z380" i="33"/>
  <c r="CQ380" i="33" s="1"/>
  <c r="BS381" i="33"/>
  <c r="Z386" i="33"/>
  <c r="CQ386" i="33" s="1"/>
  <c r="T386" i="33"/>
  <c r="BS387" i="33"/>
  <c r="BS388" i="33"/>
  <c r="R389" i="33"/>
  <c r="AP389" i="33"/>
  <c r="AR389" i="33" s="1"/>
  <c r="AV389" i="33"/>
  <c r="DE389" i="33" s="1"/>
  <c r="BN389" i="33"/>
  <c r="DP389" i="33" s="1"/>
  <c r="AB390" i="33"/>
  <c r="AY390" i="33"/>
  <c r="DC390" i="33"/>
  <c r="DF392" i="33"/>
  <c r="AZ392" i="33"/>
  <c r="AZ393" i="33"/>
  <c r="AY395" i="33"/>
  <c r="BS395" i="33"/>
  <c r="AY396" i="33"/>
  <c r="BS396" i="33"/>
  <c r="T401" i="33"/>
  <c r="V401" i="33"/>
  <c r="N389" i="33"/>
  <c r="AY401" i="33"/>
  <c r="AZ401" i="33"/>
  <c r="BS402" i="33"/>
  <c r="AW404" i="33"/>
  <c r="AY404" i="33" s="1"/>
  <c r="CM404" i="33"/>
  <c r="AX410" i="33"/>
  <c r="DG410" i="33" s="1"/>
  <c r="BO410" i="33"/>
  <c r="AS410" i="33"/>
  <c r="DB410" i="33" s="1"/>
  <c r="DB411" i="33"/>
  <c r="AW411" i="33"/>
  <c r="BQ411" i="33"/>
  <c r="BM411" i="33"/>
  <c r="DT411" i="33"/>
  <c r="BR410" i="33"/>
  <c r="DT410" i="33" s="1"/>
  <c r="Z413" i="33"/>
  <c r="CQ413" i="33" s="1"/>
  <c r="T413" i="33"/>
  <c r="BS413" i="33"/>
  <c r="AY420" i="33"/>
  <c r="Z422" i="33"/>
  <c r="CQ422" i="33" s="1"/>
  <c r="T422" i="33"/>
  <c r="AW423" i="33"/>
  <c r="DF423" i="33" s="1"/>
  <c r="AY424" i="33"/>
  <c r="BS426" i="33"/>
  <c r="BS427" i="33"/>
  <c r="BS429" i="33"/>
  <c r="Y431" i="33"/>
  <c r="CP431" i="33" s="1"/>
  <c r="AS431" i="33"/>
  <c r="DB431" i="33" s="1"/>
  <c r="AW434" i="33"/>
  <c r="DF434" i="33" s="1"/>
  <c r="BQ434" i="33"/>
  <c r="DS434" i="33" s="1"/>
  <c r="BM434" i="33"/>
  <c r="Z437" i="33"/>
  <c r="CQ437" i="33" s="1"/>
  <c r="T437" i="33"/>
  <c r="Z439" i="33"/>
  <c r="CQ439" i="33" s="1"/>
  <c r="T439" i="33"/>
  <c r="Z441" i="33"/>
  <c r="CQ441" i="33" s="1"/>
  <c r="T441" i="33"/>
  <c r="Z443" i="33"/>
  <c r="CQ443" i="33" s="1"/>
  <c r="T443" i="33"/>
  <c r="Z445" i="33"/>
  <c r="CQ445" i="33" s="1"/>
  <c r="T445" i="33"/>
  <c r="Z447" i="33"/>
  <c r="CQ447" i="33" s="1"/>
  <c r="T447" i="33"/>
  <c r="BQ447" i="33"/>
  <c r="DS447" i="33" s="1"/>
  <c r="BM447" i="33"/>
  <c r="DC447" i="33"/>
  <c r="BQ448" i="33"/>
  <c r="DS448" i="33" s="1"/>
  <c r="BM448" i="33"/>
  <c r="AY449" i="33"/>
  <c r="BQ450" i="33"/>
  <c r="DS450" i="33" s="1"/>
  <c r="BM450" i="33"/>
  <c r="AY451" i="33"/>
  <c r="BS451" i="33"/>
  <c r="AP452" i="33"/>
  <c r="AU452" i="33"/>
  <c r="DD452" i="33" s="1"/>
  <c r="T458" i="33"/>
  <c r="R452" i="33"/>
  <c r="AY458" i="33"/>
  <c r="BS459" i="33"/>
  <c r="CN459" i="33"/>
  <c r="BQ462" i="33"/>
  <c r="DS462" i="33" s="1"/>
  <c r="BM462" i="33"/>
  <c r="DG462" i="33"/>
  <c r="Z463" i="33"/>
  <c r="CQ463" i="33" s="1"/>
  <c r="T463" i="33"/>
  <c r="AW464" i="33"/>
  <c r="AR464" i="33"/>
  <c r="BS465" i="33"/>
  <c r="DQ466" i="33"/>
  <c r="BS467" i="33"/>
  <c r="CN467" i="33"/>
  <c r="BQ470" i="33"/>
  <c r="DS470" i="33" s="1"/>
  <c r="BM470" i="33"/>
  <c r="DG470" i="33"/>
  <c r="Z471" i="33"/>
  <c r="CQ471" i="33" s="1"/>
  <c r="T471" i="33"/>
  <c r="BQ477" i="33"/>
  <c r="BM477" i="33"/>
  <c r="AB486" i="33"/>
  <c r="AZ486" i="33"/>
  <c r="DG486" i="33"/>
  <c r="DC486" i="33"/>
  <c r="DD489" i="33"/>
  <c r="AU473" i="33"/>
  <c r="DD473" i="33" s="1"/>
  <c r="AY489" i="33"/>
  <c r="DT489" i="33"/>
  <c r="BR473" i="33"/>
  <c r="DT473" i="33" s="1"/>
  <c r="AS494" i="33"/>
  <c r="DB494" i="33" s="1"/>
  <c r="BQ500" i="33"/>
  <c r="BM500" i="33"/>
  <c r="BK494" i="33"/>
  <c r="BP494" i="33"/>
  <c r="DR494" i="33" s="1"/>
  <c r="DR501" i="33"/>
  <c r="AB503" i="33"/>
  <c r="DC503" i="33"/>
  <c r="AY503" i="33"/>
  <c r="DG503" i="33"/>
  <c r="AZ503" i="33"/>
  <c r="T529" i="33"/>
  <c r="Z529" i="33"/>
  <c r="CQ529" i="33" s="1"/>
  <c r="R515" i="33"/>
  <c r="DF529" i="33"/>
  <c r="AZ529" i="33"/>
  <c r="DG531" i="33"/>
  <c r="AZ531" i="33"/>
  <c r="DF549" i="33"/>
  <c r="AZ549" i="33"/>
  <c r="AY552" i="33"/>
  <c r="DC331" i="33"/>
  <c r="DQ332" i="33"/>
  <c r="DC334" i="33"/>
  <c r="BM335" i="33"/>
  <c r="DQ336" i="33"/>
  <c r="CO337" i="33"/>
  <c r="DC338" i="33"/>
  <c r="BM339" i="33"/>
  <c r="DQ340" i="33"/>
  <c r="DC342" i="33"/>
  <c r="AY343" i="33"/>
  <c r="DC346" i="33"/>
  <c r="DC348" i="33"/>
  <c r="DC349" i="33"/>
  <c r="CO350" i="33"/>
  <c r="AB355" i="33"/>
  <c r="CM355" i="33"/>
  <c r="BS356" i="33"/>
  <c r="BS359" i="33"/>
  <c r="BS361" i="33"/>
  <c r="BS363" i="33"/>
  <c r="BS365" i="33"/>
  <c r="BS367" i="33"/>
  <c r="AS368" i="33"/>
  <c r="DB368" i="33" s="1"/>
  <c r="DS369" i="33"/>
  <c r="DF369" i="33"/>
  <c r="BS371" i="33"/>
  <c r="AY372" i="33"/>
  <c r="DC372" i="33"/>
  <c r="Z374" i="33"/>
  <c r="CQ374" i="33" s="1"/>
  <c r="T374" i="33"/>
  <c r="BQ376" i="33"/>
  <c r="DS376" i="33" s="1"/>
  <c r="BM376" i="33"/>
  <c r="AY378" i="33"/>
  <c r="BS378" i="33"/>
  <c r="BS379" i="33"/>
  <c r="BQ382" i="33"/>
  <c r="DS382" i="33" s="1"/>
  <c r="BM382" i="33"/>
  <c r="AY384" i="33"/>
  <c r="BS384" i="33"/>
  <c r="BS385" i="33"/>
  <c r="AX389" i="33"/>
  <c r="BP389" i="33"/>
  <c r="DR389" i="33" s="1"/>
  <c r="DQ390" i="33"/>
  <c r="BO389" i="33"/>
  <c r="BS390" i="33"/>
  <c r="BS391" i="33"/>
  <c r="W389" i="33"/>
  <c r="CN389" i="33" s="1"/>
  <c r="AA389" i="33"/>
  <c r="CR389" i="33" s="1"/>
  <c r="CP392" i="33"/>
  <c r="AY393" i="33"/>
  <c r="AY394" i="33"/>
  <c r="DF398" i="33"/>
  <c r="AZ398" i="33"/>
  <c r="AB399" i="33"/>
  <c r="BS400" i="33"/>
  <c r="BQ403" i="33"/>
  <c r="DS403" i="33" s="1"/>
  <c r="BM403" i="33"/>
  <c r="AY405" i="33"/>
  <c r="BS405" i="33"/>
  <c r="DG406" i="33"/>
  <c r="AB407" i="33"/>
  <c r="DG408" i="33"/>
  <c r="AB409" i="33"/>
  <c r="AY409" i="33"/>
  <c r="DG409" i="33"/>
  <c r="AB411" i="33"/>
  <c r="DP411" i="33"/>
  <c r="BN410" i="33"/>
  <c r="DP410" i="33" s="1"/>
  <c r="AY412" i="33"/>
  <c r="BS412" i="33"/>
  <c r="U410" i="33"/>
  <c r="CL410" i="33" s="1"/>
  <c r="CL413" i="33"/>
  <c r="Y410" i="33"/>
  <c r="CP410" i="33" s="1"/>
  <c r="CP413" i="33"/>
  <c r="AW415" i="33"/>
  <c r="DF415" i="33" s="1"/>
  <c r="AR415" i="33"/>
  <c r="AY418" i="33"/>
  <c r="T420" i="33"/>
  <c r="Z420" i="33"/>
  <c r="CQ420" i="33" s="1"/>
  <c r="AY421" i="33"/>
  <c r="BS421" i="33"/>
  <c r="T424" i="33"/>
  <c r="Z424" i="33"/>
  <c r="CQ424" i="33" s="1"/>
  <c r="AY426" i="33"/>
  <c r="AA431" i="33"/>
  <c r="CR431" i="33" s="1"/>
  <c r="AU431" i="33"/>
  <c r="DD431" i="33" s="1"/>
  <c r="BN431" i="33"/>
  <c r="DP431" i="33" s="1"/>
  <c r="CM432" i="33"/>
  <c r="V431" i="33"/>
  <c r="CQ432" i="33"/>
  <c r="AR432" i="33"/>
  <c r="AP431" i="33"/>
  <c r="AR431" i="33" s="1"/>
  <c r="BQ433" i="33"/>
  <c r="DS433" i="33" s="1"/>
  <c r="BM433" i="33"/>
  <c r="AB434" i="33"/>
  <c r="AV431" i="33"/>
  <c r="DE431" i="33" s="1"/>
  <c r="DE435" i="33"/>
  <c r="AW436" i="33"/>
  <c r="DF436" i="33" s="1"/>
  <c r="AR436" i="33"/>
  <c r="AY438" i="33"/>
  <c r="DC438" i="33"/>
  <c r="BS438" i="33"/>
  <c r="AY440" i="33"/>
  <c r="DC440" i="33"/>
  <c r="BS440" i="33"/>
  <c r="AY442" i="33"/>
  <c r="DC442" i="33"/>
  <c r="BS442" i="33"/>
  <c r="AY444" i="33"/>
  <c r="DC444" i="33"/>
  <c r="BS444" i="33"/>
  <c r="AY446" i="33"/>
  <c r="DC446" i="33"/>
  <c r="BS446" i="33"/>
  <c r="T452" i="33"/>
  <c r="W452" i="33"/>
  <c r="CN452" i="33" s="1"/>
  <c r="BN452" i="33"/>
  <c r="DP452" i="33" s="1"/>
  <c r="DS453" i="33"/>
  <c r="AY455" i="33"/>
  <c r="DD460" i="33"/>
  <c r="AB461" i="33"/>
  <c r="CM461" i="33"/>
  <c r="DG461" i="33"/>
  <c r="AZ463" i="33"/>
  <c r="AB466" i="33"/>
  <c r="CO466" i="33"/>
  <c r="DD468" i="33"/>
  <c r="AB469" i="33"/>
  <c r="CM469" i="33"/>
  <c r="DG469" i="33"/>
  <c r="AZ471" i="33"/>
  <c r="W473" i="33"/>
  <c r="CN473" i="33" s="1"/>
  <c r="AT473" i="33"/>
  <c r="DC474" i="33"/>
  <c r="AY474" i="33"/>
  <c r="BS491" i="33"/>
  <c r="CL495" i="33"/>
  <c r="U494" i="33"/>
  <c r="CL494" i="33" s="1"/>
  <c r="CQ495" i="33"/>
  <c r="DF496" i="33"/>
  <c r="DC515" i="33"/>
  <c r="AY525" i="33"/>
  <c r="DC525" i="33"/>
  <c r="DE527" i="33"/>
  <c r="AV515" i="33"/>
  <c r="DE515" i="33" s="1"/>
  <c r="U536" i="33"/>
  <c r="CL536" i="33" s="1"/>
  <c r="CL537" i="33"/>
  <c r="DE537" i="33"/>
  <c r="AV536" i="33"/>
  <c r="DE536" i="33" s="1"/>
  <c r="CP537" i="33"/>
  <c r="AR539" i="33"/>
  <c r="AP536" i="33"/>
  <c r="AR536" i="33" s="1"/>
  <c r="AW539" i="33"/>
  <c r="DF539" i="33" s="1"/>
  <c r="AB567" i="33"/>
  <c r="CM567" i="33"/>
  <c r="BM331" i="33"/>
  <c r="BM338" i="33"/>
  <c r="BM342" i="33"/>
  <c r="BM346" i="33"/>
  <c r="BM348" i="33"/>
  <c r="BM349" i="33"/>
  <c r="AY357" i="33"/>
  <c r="DC358" i="33"/>
  <c r="AY358" i="33"/>
  <c r="DC360" i="33"/>
  <c r="AY360" i="33"/>
  <c r="DC362" i="33"/>
  <c r="AY362" i="33"/>
  <c r="DC364" i="33"/>
  <c r="AY364" i="33"/>
  <c r="DC366" i="33"/>
  <c r="AY366" i="33"/>
  <c r="R368" i="33"/>
  <c r="T368" i="33" s="1"/>
  <c r="AP368" i="33"/>
  <c r="AR368" i="33" s="1"/>
  <c r="AV368" i="33"/>
  <c r="DE368" i="33" s="1"/>
  <c r="BN368" i="33"/>
  <c r="DP368" i="33" s="1"/>
  <c r="AB369" i="33"/>
  <c r="CN369" i="33"/>
  <c r="W368" i="33"/>
  <c r="CN368" i="33" s="1"/>
  <c r="CR369" i="33"/>
  <c r="AA368" i="33"/>
  <c r="CR368" i="33" s="1"/>
  <c r="AY370" i="33"/>
  <c r="DC370" i="33"/>
  <c r="T372" i="33"/>
  <c r="Z372" i="33"/>
  <c r="BS372" i="33"/>
  <c r="CN372" i="33"/>
  <c r="BS373" i="33"/>
  <c r="BQ374" i="33"/>
  <c r="DS374" i="33" s="1"/>
  <c r="BM374" i="33"/>
  <c r="AB376" i="33"/>
  <c r="AY376" i="33"/>
  <c r="DC376" i="33"/>
  <c r="Z378" i="33"/>
  <c r="CQ378" i="33" s="1"/>
  <c r="T378" i="33"/>
  <c r="AW379" i="33"/>
  <c r="DF379" i="33" s="1"/>
  <c r="BQ380" i="33"/>
  <c r="DS380" i="33" s="1"/>
  <c r="BM380" i="33"/>
  <c r="DF381" i="33"/>
  <c r="AB382" i="33"/>
  <c r="AY382" i="33"/>
  <c r="DC382" i="33"/>
  <c r="T384" i="33"/>
  <c r="Z384" i="33"/>
  <c r="CQ384" i="33" s="1"/>
  <c r="AW385" i="33"/>
  <c r="DF385" i="33" s="1"/>
  <c r="BQ386" i="33"/>
  <c r="DS386" i="33" s="1"/>
  <c r="BM386" i="33"/>
  <c r="DF387" i="33"/>
  <c r="BR389" i="33"/>
  <c r="DT389" i="33" s="1"/>
  <c r="DC391" i="33"/>
  <c r="DD392" i="33"/>
  <c r="AU389" i="33"/>
  <c r="DD389" i="33" s="1"/>
  <c r="AY392" i="33"/>
  <c r="BS392" i="33"/>
  <c r="CL392" i="33"/>
  <c r="CR392" i="33"/>
  <c r="CN395" i="33"/>
  <c r="DF396" i="33"/>
  <c r="AZ396" i="33"/>
  <c r="AB397" i="33"/>
  <c r="AZ397" i="33"/>
  <c r="AY399" i="33"/>
  <c r="BS399" i="33"/>
  <c r="AW400" i="33"/>
  <c r="DF400" i="33" s="1"/>
  <c r="BK389" i="33"/>
  <c r="BM389" i="33" s="1"/>
  <c r="BQ401" i="33"/>
  <c r="DS401" i="33" s="1"/>
  <c r="BM401" i="33"/>
  <c r="AZ402" i="33"/>
  <c r="AB403" i="33"/>
  <c r="AY403" i="33"/>
  <c r="DC403" i="33"/>
  <c r="T405" i="33"/>
  <c r="Z405" i="33"/>
  <c r="CQ405" i="33" s="1"/>
  <c r="AY406" i="33"/>
  <c r="AY407" i="33"/>
  <c r="BS407" i="33"/>
  <c r="AY408" i="33"/>
  <c r="DC409" i="33"/>
  <c r="V410" i="33"/>
  <c r="AT410" i="33"/>
  <c r="DD411" i="33"/>
  <c r="AU410" i="33"/>
  <c r="DD410" i="33" s="1"/>
  <c r="AY411" i="33"/>
  <c r="BS411" i="33"/>
  <c r="CR413" i="33"/>
  <c r="AA410" i="33"/>
  <c r="CR410" i="33" s="1"/>
  <c r="AB414" i="33"/>
  <c r="BS414" i="33"/>
  <c r="DC415" i="33"/>
  <c r="AY415" i="33"/>
  <c r="BS415" i="33"/>
  <c r="AY416" i="33"/>
  <c r="AB417" i="33"/>
  <c r="Z418" i="33"/>
  <c r="CQ418" i="33" s="1"/>
  <c r="T418" i="33"/>
  <c r="DC418" i="33"/>
  <c r="AB419" i="33"/>
  <c r="BS422" i="33"/>
  <c r="DC422" i="33"/>
  <c r="BS423" i="33"/>
  <c r="Z426" i="33"/>
  <c r="CQ426" i="33" s="1"/>
  <c r="T426" i="33"/>
  <c r="AW427" i="33"/>
  <c r="DF427" i="33" s="1"/>
  <c r="AB428" i="33"/>
  <c r="BS428" i="33"/>
  <c r="AW429" i="33"/>
  <c r="DF429" i="33" s="1"/>
  <c r="AB430" i="33"/>
  <c r="BS430" i="33"/>
  <c r="DC430" i="33"/>
  <c r="T431" i="33"/>
  <c r="U431" i="33"/>
  <c r="CL431" i="33" s="1"/>
  <c r="BM431" i="33"/>
  <c r="BP431" i="33"/>
  <c r="DR431" i="33" s="1"/>
  <c r="AW432" i="33"/>
  <c r="BK431" i="33"/>
  <c r="BQ432" i="33"/>
  <c r="BM432" i="33"/>
  <c r="AB433" i="33"/>
  <c r="AY434" i="33"/>
  <c r="BS434" i="33"/>
  <c r="AW435" i="33"/>
  <c r="DF435" i="33" s="1"/>
  <c r="AR435" i="33"/>
  <c r="DG435" i="33"/>
  <c r="AX431" i="33"/>
  <c r="DG431" i="33" s="1"/>
  <c r="AY436" i="33"/>
  <c r="DC436" i="33"/>
  <c r="BS436" i="33"/>
  <c r="AB437" i="33"/>
  <c r="Z438" i="33"/>
  <c r="CQ438" i="33" s="1"/>
  <c r="T438" i="33"/>
  <c r="AB439" i="33"/>
  <c r="Z440" i="33"/>
  <c r="CQ440" i="33" s="1"/>
  <c r="T440" i="33"/>
  <c r="AB441" i="33"/>
  <c r="Z442" i="33"/>
  <c r="CQ442" i="33" s="1"/>
  <c r="T442" i="33"/>
  <c r="AB443" i="33"/>
  <c r="Z444" i="33"/>
  <c r="CQ444" i="33" s="1"/>
  <c r="T444" i="33"/>
  <c r="AB445" i="33"/>
  <c r="Z446" i="33"/>
  <c r="CQ446" i="33" s="1"/>
  <c r="T446" i="33"/>
  <c r="BQ449" i="33"/>
  <c r="DS449" i="33" s="1"/>
  <c r="BM449" i="33"/>
  <c r="AY450" i="33"/>
  <c r="DC450" i="33"/>
  <c r="AB451" i="33"/>
  <c r="CM451" i="33"/>
  <c r="AA452" i="33"/>
  <c r="CR452" i="33" s="1"/>
  <c r="AT452" i="33"/>
  <c r="BR452" i="33"/>
  <c r="DT452" i="33" s="1"/>
  <c r="AB454" i="33"/>
  <c r="V452" i="33"/>
  <c r="DR455" i="33"/>
  <c r="BP452" i="33"/>
  <c r="DR452" i="33" s="1"/>
  <c r="AB456" i="33"/>
  <c r="BS457" i="33"/>
  <c r="CM458" i="33"/>
  <c r="AB458" i="33"/>
  <c r="Z459" i="33"/>
  <c r="CQ459" i="33" s="1"/>
  <c r="T459" i="33"/>
  <c r="AW460" i="33"/>
  <c r="AR460" i="33"/>
  <c r="DQ462" i="33"/>
  <c r="BS462" i="33"/>
  <c r="BS463" i="33"/>
  <c r="BQ466" i="33"/>
  <c r="DS466" i="33" s="1"/>
  <c r="BM466" i="33"/>
  <c r="Z467" i="33"/>
  <c r="CQ467" i="33" s="1"/>
  <c r="T467" i="33"/>
  <c r="AW468" i="33"/>
  <c r="AR468" i="33"/>
  <c r="DQ470" i="33"/>
  <c r="BS470" i="33"/>
  <c r="BS471" i="33"/>
  <c r="AA473" i="33"/>
  <c r="CR473" i="33" s="1"/>
  <c r="AV473" i="33"/>
  <c r="DE473" i="33" s="1"/>
  <c r="DR474" i="33"/>
  <c r="BP473" i="33"/>
  <c r="DR473" i="33" s="1"/>
  <c r="AB475" i="33"/>
  <c r="Z478" i="33"/>
  <c r="CQ478" i="33" s="1"/>
  <c r="R473" i="33"/>
  <c r="T473" i="33" s="1"/>
  <c r="T478" i="33"/>
  <c r="CM485" i="33"/>
  <c r="AB485" i="33"/>
  <c r="DC499" i="33"/>
  <c r="AT494" i="33"/>
  <c r="DD528" i="33"/>
  <c r="AB530" i="33"/>
  <c r="CM530" i="33"/>
  <c r="V515" i="33"/>
  <c r="AB551" i="33"/>
  <c r="DC551" i="33"/>
  <c r="AY551" i="33"/>
  <c r="DG551" i="33"/>
  <c r="AZ551" i="33"/>
  <c r="AZ369" i="33"/>
  <c r="AB374" i="33"/>
  <c r="AZ375" i="33"/>
  <c r="AB378" i="33"/>
  <c r="AZ379" i="33"/>
  <c r="CM384" i="33"/>
  <c r="DG385" i="33"/>
  <c r="DG400" i="33"/>
  <c r="DG402" i="33"/>
  <c r="CM405" i="33"/>
  <c r="AB422" i="33"/>
  <c r="AB426" i="33"/>
  <c r="AB447" i="33"/>
  <c r="BS448" i="33"/>
  <c r="AB449" i="33"/>
  <c r="BS450" i="33"/>
  <c r="AR452" i="33"/>
  <c r="CL454" i="33"/>
  <c r="U452" i="33"/>
  <c r="CL452" i="33" s="1"/>
  <c r="CP454" i="33"/>
  <c r="Y452" i="33"/>
  <c r="CP452" i="33" s="1"/>
  <c r="AW454" i="33"/>
  <c r="DF454" i="33" s="1"/>
  <c r="AR454" i="33"/>
  <c r="BK452" i="33"/>
  <c r="BM452" i="33" s="1"/>
  <c r="AB455" i="33"/>
  <c r="AZ455" i="33"/>
  <c r="DG455" i="33"/>
  <c r="BQ456" i="33"/>
  <c r="BQ452" i="33" s="1"/>
  <c r="DS452" i="33" s="1"/>
  <c r="BM456" i="33"/>
  <c r="AB457" i="33"/>
  <c r="AB460" i="33"/>
  <c r="Z460" i="33"/>
  <c r="CQ460" i="33" s="1"/>
  <c r="BS460" i="33"/>
  <c r="CM460" i="33"/>
  <c r="AW461" i="33"/>
  <c r="DF461" i="33" s="1"/>
  <c r="AR461" i="33"/>
  <c r="Z464" i="33"/>
  <c r="CQ464" i="33" s="1"/>
  <c r="BS464" i="33"/>
  <c r="CM464" i="33"/>
  <c r="AW465" i="33"/>
  <c r="DF465" i="33" s="1"/>
  <c r="AR465" i="33"/>
  <c r="AB468" i="33"/>
  <c r="Z468" i="33"/>
  <c r="CQ468" i="33" s="1"/>
  <c r="BS468" i="33"/>
  <c r="CM468" i="33"/>
  <c r="AW469" i="33"/>
  <c r="DF469" i="33" s="1"/>
  <c r="AR469" i="33"/>
  <c r="X473" i="33"/>
  <c r="CO473" i="33" s="1"/>
  <c r="BN473" i="33"/>
  <c r="DP473" i="33" s="1"/>
  <c r="AB474" i="33"/>
  <c r="V473" i="33"/>
  <c r="Z473" i="33"/>
  <c r="CQ473" i="33" s="1"/>
  <c r="AX473" i="33"/>
  <c r="AZ474" i="33"/>
  <c r="DG474" i="33"/>
  <c r="BQ475" i="33"/>
  <c r="BM475" i="33"/>
  <c r="AB476" i="33"/>
  <c r="CM476" i="33"/>
  <c r="BS478" i="33"/>
  <c r="BS483" i="33"/>
  <c r="CP496" i="33"/>
  <c r="Y494" i="33"/>
  <c r="CP494" i="33" s="1"/>
  <c r="T498" i="33"/>
  <c r="Z498" i="33"/>
  <c r="CQ498" i="33" s="1"/>
  <c r="CM508" i="33"/>
  <c r="AB508" i="33"/>
  <c r="DF508" i="33"/>
  <c r="AZ508" i="33"/>
  <c r="AY509" i="33"/>
  <c r="AY511" i="33"/>
  <c r="AY513" i="33"/>
  <c r="AR526" i="33"/>
  <c r="AW526" i="33"/>
  <c r="DF526" i="33" s="1"/>
  <c r="CN560" i="33"/>
  <c r="AY560" i="33"/>
  <c r="AT557" i="33"/>
  <c r="AZ560" i="33"/>
  <c r="AX557" i="33"/>
  <c r="DG560" i="33"/>
  <c r="DC560" i="33"/>
  <c r="AB392" i="33"/>
  <c r="AB394" i="33"/>
  <c r="AB396" i="33"/>
  <c r="AB398" i="33"/>
  <c r="AB406" i="33"/>
  <c r="AB408" i="33"/>
  <c r="AB416" i="33"/>
  <c r="AB420" i="33"/>
  <c r="AB424" i="33"/>
  <c r="BS447" i="33"/>
  <c r="AB448" i="33"/>
  <c r="BS449" i="33"/>
  <c r="AS452" i="33"/>
  <c r="DB452" i="33" s="1"/>
  <c r="DB453" i="33"/>
  <c r="AW452" i="33"/>
  <c r="DF452" i="33" s="1"/>
  <c r="DF453" i="33"/>
  <c r="AY454" i="33"/>
  <c r="BS455" i="33"/>
  <c r="AY456" i="33"/>
  <c r="AZ456" i="33"/>
  <c r="DC456" i="33"/>
  <c r="AY472" i="33"/>
  <c r="AZ472" i="33"/>
  <c r="BS472" i="33"/>
  <c r="DC472" i="33"/>
  <c r="BS474" i="33"/>
  <c r="DC475" i="33"/>
  <c r="AY475" i="33"/>
  <c r="DG475" i="33"/>
  <c r="AZ475" i="33"/>
  <c r="AB478" i="33"/>
  <c r="AY481" i="33"/>
  <c r="CN484" i="33"/>
  <c r="AB484" i="33"/>
  <c r="CM493" i="33"/>
  <c r="AB493" i="33"/>
  <c r="CM504" i="33"/>
  <c r="AB504" i="33"/>
  <c r="AZ504" i="33"/>
  <c r="DF504" i="33"/>
  <c r="AB505" i="33"/>
  <c r="DC505" i="33"/>
  <c r="AY505" i="33"/>
  <c r="DG505" i="33"/>
  <c r="AZ505" i="33"/>
  <c r="BS522" i="33"/>
  <c r="AB524" i="33"/>
  <c r="AB565" i="33"/>
  <c r="AZ565" i="33"/>
  <c r="DF565" i="33"/>
  <c r="AW575" i="33"/>
  <c r="AR575" i="33"/>
  <c r="AP557" i="33"/>
  <c r="AR557" i="33" s="1"/>
  <c r="AZ479" i="33"/>
  <c r="BS481" i="33"/>
  <c r="CM483" i="33"/>
  <c r="AB483" i="33"/>
  <c r="AY484" i="33"/>
  <c r="AZ484" i="33"/>
  <c r="DC484" i="33"/>
  <c r="AY487" i="33"/>
  <c r="BS489" i="33"/>
  <c r="CM491" i="33"/>
  <c r="AB491" i="33"/>
  <c r="AY492" i="33"/>
  <c r="AZ492" i="33"/>
  <c r="DC492" i="33"/>
  <c r="AB495" i="33"/>
  <c r="W496" i="33"/>
  <c r="O494" i="33"/>
  <c r="O642" i="33" s="1"/>
  <c r="O648" i="33" s="1"/>
  <c r="AY496" i="33"/>
  <c r="AZ496" i="33"/>
  <c r="DC496" i="33"/>
  <c r="AB497" i="33"/>
  <c r="AZ498" i="33"/>
  <c r="BQ501" i="33"/>
  <c r="DS501" i="33" s="1"/>
  <c r="BM501" i="33"/>
  <c r="AB502" i="33"/>
  <c r="AY504" i="33"/>
  <c r="BS505" i="33"/>
  <c r="AY506" i="33"/>
  <c r="BS507" i="33"/>
  <c r="AY508" i="33"/>
  <c r="T515" i="33"/>
  <c r="AB516" i="33"/>
  <c r="DC516" i="33"/>
  <c r="AY516" i="33"/>
  <c r="DG516" i="33"/>
  <c r="AZ516" i="33"/>
  <c r="AX515" i="33"/>
  <c r="BS518" i="33"/>
  <c r="BQ519" i="33"/>
  <c r="DS519" i="33" s="1"/>
  <c r="BM519" i="33"/>
  <c r="AB520" i="33"/>
  <c r="AY521" i="33"/>
  <c r="DC521" i="33"/>
  <c r="T525" i="33"/>
  <c r="Z525" i="33"/>
  <c r="CQ525" i="33" s="1"/>
  <c r="DG527" i="33"/>
  <c r="AZ527" i="33"/>
  <c r="BS534" i="33"/>
  <c r="BS535" i="33"/>
  <c r="AB539" i="33"/>
  <c r="CM539" i="33"/>
  <c r="V536" i="33"/>
  <c r="AY541" i="33"/>
  <c r="BQ547" i="33"/>
  <c r="DS547" i="33" s="1"/>
  <c r="BM547" i="33"/>
  <c r="BS548" i="33"/>
  <c r="BS550" i="33"/>
  <c r="AB554" i="33"/>
  <c r="DC554" i="33"/>
  <c r="AY554" i="33"/>
  <c r="BR557" i="33"/>
  <c r="DT557" i="33" s="1"/>
  <c r="AU578" i="33"/>
  <c r="DD578" i="33" s="1"/>
  <c r="DD586" i="33"/>
  <c r="DQ588" i="33"/>
  <c r="BS588" i="33"/>
  <c r="BO578" i="33"/>
  <c r="DQ450" i="33"/>
  <c r="BO452" i="33"/>
  <c r="DQ455" i="33"/>
  <c r="DQ461" i="33"/>
  <c r="DQ465" i="33"/>
  <c r="DQ469" i="33"/>
  <c r="DQ472" i="33"/>
  <c r="AS473" i="33"/>
  <c r="DB473" i="33" s="1"/>
  <c r="BO473" i="33"/>
  <c r="DQ474" i="33"/>
  <c r="BS476" i="33"/>
  <c r="AY477" i="33"/>
  <c r="AZ477" i="33"/>
  <c r="DC477" i="33"/>
  <c r="AB479" i="33"/>
  <c r="AR479" i="33"/>
  <c r="BS479" i="33"/>
  <c r="CM479" i="33"/>
  <c r="AW643" i="33"/>
  <c r="DF480" i="33"/>
  <c r="BS480" i="33"/>
  <c r="CM481" i="33"/>
  <c r="AB481" i="33"/>
  <c r="AB482" i="33"/>
  <c r="AY482" i="33"/>
  <c r="AZ482" i="33"/>
  <c r="BS482" i="33"/>
  <c r="DC482" i="33"/>
  <c r="AY485" i="33"/>
  <c r="DG488" i="33"/>
  <c r="CM489" i="33"/>
  <c r="AB489" i="33"/>
  <c r="AB490" i="33"/>
  <c r="AY490" i="33"/>
  <c r="AZ490" i="33"/>
  <c r="BS490" i="33"/>
  <c r="DC490" i="33"/>
  <c r="AY493" i="33"/>
  <c r="V494" i="33"/>
  <c r="AP494" i="33"/>
  <c r="BM494" i="33"/>
  <c r="BO494" i="33"/>
  <c r="DD495" i="33"/>
  <c r="AU494" i="33"/>
  <c r="DD494" i="33" s="1"/>
  <c r="AY495" i="33"/>
  <c r="DP495" i="33"/>
  <c r="BN494" i="33"/>
  <c r="DP494" i="33" s="1"/>
  <c r="DT495" i="33"/>
  <c r="BR494" i="33"/>
  <c r="DT494" i="33" s="1"/>
  <c r="T497" i="33"/>
  <c r="AY497" i="33"/>
  <c r="AB498" i="33"/>
  <c r="AR498" i="33"/>
  <c r="BS498" i="33"/>
  <c r="CM498" i="33"/>
  <c r="AW499" i="33"/>
  <c r="DF499" i="33" s="1"/>
  <c r="AR499" i="33"/>
  <c r="CM499" i="33"/>
  <c r="AY500" i="33"/>
  <c r="AZ500" i="33"/>
  <c r="DC500" i="33"/>
  <c r="AB501" i="33"/>
  <c r="BS501" i="33"/>
  <c r="T502" i="33"/>
  <c r="AY502" i="33"/>
  <c r="BS504" i="33"/>
  <c r="BS506" i="33"/>
  <c r="BS508" i="33"/>
  <c r="AP515" i="33"/>
  <c r="AR515" i="33" s="1"/>
  <c r="W515" i="33"/>
  <c r="CN515" i="33" s="1"/>
  <c r="AY517" i="33"/>
  <c r="DC517" i="33"/>
  <c r="CM518" i="33"/>
  <c r="T521" i="33"/>
  <c r="Z521" i="33"/>
  <c r="CQ521" i="33" s="1"/>
  <c r="AW522" i="33"/>
  <c r="DG523" i="33"/>
  <c r="AZ523" i="33"/>
  <c r="AY530" i="33"/>
  <c r="BS530" i="33"/>
  <c r="BQ531" i="33"/>
  <c r="DS531" i="33" s="1"/>
  <c r="BM531" i="33"/>
  <c r="AY533" i="33"/>
  <c r="DC533" i="33"/>
  <c r="AZ533" i="33"/>
  <c r="CM534" i="33"/>
  <c r="CM535" i="33"/>
  <c r="AX536" i="33"/>
  <c r="DR537" i="33"/>
  <c r="BP536" i="33"/>
  <c r="DR536" i="33" s="1"/>
  <c r="DB538" i="33"/>
  <c r="AS536" i="33"/>
  <c r="DB536" i="33" s="1"/>
  <c r="AY539" i="33"/>
  <c r="AW540" i="33"/>
  <c r="DF540" i="33" s="1"/>
  <c r="AR540" i="33"/>
  <c r="DG540" i="33"/>
  <c r="BS541" i="33"/>
  <c r="BQ544" i="33"/>
  <c r="DS544" i="33" s="1"/>
  <c r="BM544" i="33"/>
  <c r="AY545" i="33"/>
  <c r="CM547" i="33"/>
  <c r="AB547" i="33"/>
  <c r="DQ553" i="33"/>
  <c r="BQ555" i="33"/>
  <c r="DS555" i="33" s="1"/>
  <c r="BM555" i="33"/>
  <c r="T557" i="33"/>
  <c r="U557" i="33"/>
  <c r="CL557" i="33" s="1"/>
  <c r="CL558" i="33"/>
  <c r="Y557" i="33"/>
  <c r="CP557" i="33" s="1"/>
  <c r="CP558" i="33"/>
  <c r="X557" i="33"/>
  <c r="CO557" i="33" s="1"/>
  <c r="CO559" i="33"/>
  <c r="AB559" i="33"/>
  <c r="BO557" i="33"/>
  <c r="DQ559" i="33"/>
  <c r="BS559" i="33"/>
  <c r="DF561" i="33"/>
  <c r="AZ563" i="33"/>
  <c r="DF563" i="33"/>
  <c r="BQ568" i="33"/>
  <c r="DS568" i="33" s="1"/>
  <c r="BM568" i="33"/>
  <c r="BS573" i="33"/>
  <c r="Z574" i="33"/>
  <c r="CQ574" i="33" s="1"/>
  <c r="T574" i="33"/>
  <c r="DF574" i="33"/>
  <c r="AZ574" i="33"/>
  <c r="AY577" i="33"/>
  <c r="AA578" i="33"/>
  <c r="CR578" i="33" s="1"/>
  <c r="CR581" i="33"/>
  <c r="AB582" i="33"/>
  <c r="CM582" i="33"/>
  <c r="V578" i="33"/>
  <c r="AW590" i="33"/>
  <c r="DF590" i="33" s="1"/>
  <c r="AR590" i="33"/>
  <c r="AP578" i="33"/>
  <c r="AR578" i="33" s="1"/>
  <c r="AY457" i="33"/>
  <c r="AY459" i="33"/>
  <c r="AY463" i="33"/>
  <c r="AY467" i="33"/>
  <c r="AY471" i="33"/>
  <c r="AW476" i="33"/>
  <c r="DF476" i="33" s="1"/>
  <c r="AR476" i="33"/>
  <c r="AB480" i="33"/>
  <c r="AT643" i="33"/>
  <c r="AY480" i="33"/>
  <c r="AX643" i="33"/>
  <c r="AZ480" i="33"/>
  <c r="CM480" i="33"/>
  <c r="DC480" i="33"/>
  <c r="AY483" i="33"/>
  <c r="CM487" i="33"/>
  <c r="AB487" i="33"/>
  <c r="AB488" i="33"/>
  <c r="BS488" i="33"/>
  <c r="DC488" i="33"/>
  <c r="AY491" i="33"/>
  <c r="R494" i="33"/>
  <c r="AR494" i="33"/>
  <c r="AX494" i="33"/>
  <c r="AV494" i="33"/>
  <c r="DE494" i="33" s="1"/>
  <c r="CR496" i="33"/>
  <c r="AA494" i="33"/>
  <c r="CR494" i="33" s="1"/>
  <c r="X494" i="33"/>
  <c r="CO494" i="33" s="1"/>
  <c r="BQ496" i="33"/>
  <c r="BM496" i="33"/>
  <c r="DG496" i="33"/>
  <c r="AZ499" i="33"/>
  <c r="DG499" i="33"/>
  <c r="AY501" i="33"/>
  <c r="BS503" i="33"/>
  <c r="BN515" i="33"/>
  <c r="DP515" i="33" s="1"/>
  <c r="DS516" i="33"/>
  <c r="T517" i="33"/>
  <c r="Z517" i="33"/>
  <c r="DF517" i="33"/>
  <c r="DR517" i="33"/>
  <c r="BP515" i="33"/>
  <c r="DR515" i="33" s="1"/>
  <c r="AS515" i="33"/>
  <c r="DB515" i="33" s="1"/>
  <c r="DB518" i="33"/>
  <c r="DG519" i="33"/>
  <c r="AZ519" i="33"/>
  <c r="AY526" i="33"/>
  <c r="BS526" i="33"/>
  <c r="BQ527" i="33"/>
  <c r="DS527" i="33" s="1"/>
  <c r="BM527" i="33"/>
  <c r="AY529" i="33"/>
  <c r="DC529" i="33"/>
  <c r="T533" i="33"/>
  <c r="Z533" i="33"/>
  <c r="CQ533" i="33" s="1"/>
  <c r="Z537" i="33"/>
  <c r="T537" i="33"/>
  <c r="R536" i="33"/>
  <c r="T536" i="33" s="1"/>
  <c r="DF537" i="33"/>
  <c r="AW536" i="33"/>
  <c r="DF536" i="33" s="1"/>
  <c r="BQ537" i="33"/>
  <c r="BM537" i="33"/>
  <c r="BK536" i="33"/>
  <c r="BM536" i="33" s="1"/>
  <c r="DT537" i="33"/>
  <c r="BR536" i="33"/>
  <c r="DT536" i="33" s="1"/>
  <c r="DQ539" i="33"/>
  <c r="BO536" i="33"/>
  <c r="BS539" i="33"/>
  <c r="CM540" i="33"/>
  <c r="AB540" i="33"/>
  <c r="CO542" i="33"/>
  <c r="X536" i="33"/>
  <c r="CO536" i="33" s="1"/>
  <c r="AB542" i="33"/>
  <c r="AY542" i="33"/>
  <c r="AT536" i="33"/>
  <c r="DC542" i="33"/>
  <c r="AB543" i="33"/>
  <c r="CN543" i="33"/>
  <c r="CM544" i="33"/>
  <c r="AB544" i="33"/>
  <c r="BS545" i="33"/>
  <c r="AB548" i="33"/>
  <c r="CM548" i="33"/>
  <c r="DF548" i="33"/>
  <c r="AZ548" i="33"/>
  <c r="BQ549" i="33"/>
  <c r="DS549" i="33" s="1"/>
  <c r="BM549" i="33"/>
  <c r="CM555" i="33"/>
  <c r="AB555" i="33"/>
  <c r="AZ556" i="33"/>
  <c r="DF556" i="33"/>
  <c r="DQ476" i="33"/>
  <c r="AU643" i="33"/>
  <c r="DC497" i="33"/>
  <c r="DC502" i="33"/>
  <c r="DF509" i="33"/>
  <c r="AZ509" i="33"/>
  <c r="AY510" i="33"/>
  <c r="BS510" i="33"/>
  <c r="AY512" i="33"/>
  <c r="BS512" i="33"/>
  <c r="AY514" i="33"/>
  <c r="BS514" i="33"/>
  <c r="BM515" i="33"/>
  <c r="DQ516" i="33"/>
  <c r="BO515" i="33"/>
  <c r="BS516" i="33"/>
  <c r="Y515" i="33"/>
  <c r="CP515" i="33" s="1"/>
  <c r="BQ517" i="33"/>
  <c r="DS517" i="33" s="1"/>
  <c r="BM517" i="33"/>
  <c r="BK515" i="33"/>
  <c r="AZ518" i="33"/>
  <c r="AY519" i="33"/>
  <c r="BS519" i="33"/>
  <c r="BS520" i="33"/>
  <c r="BQ521" i="33"/>
  <c r="DS521" i="33" s="1"/>
  <c r="BM521" i="33"/>
  <c r="AY523" i="33"/>
  <c r="BS523" i="33"/>
  <c r="CN523" i="33"/>
  <c r="BS524" i="33"/>
  <c r="BQ525" i="33"/>
  <c r="DS525" i="33" s="1"/>
  <c r="BM525" i="33"/>
  <c r="AZ526" i="33"/>
  <c r="AY527" i="33"/>
  <c r="BS527" i="33"/>
  <c r="BS528" i="33"/>
  <c r="BQ529" i="33"/>
  <c r="DS529" i="33" s="1"/>
  <c r="BM529" i="33"/>
  <c r="AZ530" i="33"/>
  <c r="AY531" i="33"/>
  <c r="BS531" i="33"/>
  <c r="BS532" i="33"/>
  <c r="BQ533" i="33"/>
  <c r="DS533" i="33" s="1"/>
  <c r="BM533" i="33"/>
  <c r="AZ534" i="33"/>
  <c r="AA536" i="33"/>
  <c r="CR536" i="33" s="1"/>
  <c r="DP537" i="33"/>
  <c r="BN536" i="33"/>
  <c r="DP536" i="33" s="1"/>
  <c r="DD538" i="33"/>
  <c r="AU536" i="33"/>
  <c r="DD536" i="33" s="1"/>
  <c r="AY538" i="33"/>
  <c r="AY540" i="33"/>
  <c r="BS540" i="33"/>
  <c r="DC540" i="33"/>
  <c r="AB541" i="33"/>
  <c r="AY544" i="33"/>
  <c r="DC544" i="33"/>
  <c r="AB545" i="33"/>
  <c r="DC547" i="33"/>
  <c r="AY547" i="33"/>
  <c r="BS549" i="33"/>
  <c r="BS552" i="33"/>
  <c r="BQ553" i="33"/>
  <c r="DS553" i="33" s="1"/>
  <c r="BM553" i="33"/>
  <c r="BS554" i="33"/>
  <c r="AY555" i="33"/>
  <c r="DC555" i="33"/>
  <c r="AB558" i="33"/>
  <c r="W557" i="33"/>
  <c r="CN557" i="33" s="1"/>
  <c r="CN558" i="33"/>
  <c r="AA557" i="33"/>
  <c r="CR557" i="33" s="1"/>
  <c r="BS565" i="33"/>
  <c r="BS567" i="33"/>
  <c r="CO569" i="33"/>
  <c r="CL579" i="33"/>
  <c r="U578" i="33"/>
  <c r="CL578" i="33" s="1"/>
  <c r="Y578" i="33"/>
  <c r="CP578" i="33" s="1"/>
  <c r="CP579" i="33"/>
  <c r="AZ579" i="33"/>
  <c r="DG579" i="33"/>
  <c r="AX578" i="33"/>
  <c r="AB596" i="33"/>
  <c r="AZ596" i="33"/>
  <c r="DF596" i="33"/>
  <c r="CL601" i="33"/>
  <c r="U599" i="33"/>
  <c r="CL599" i="33" s="1"/>
  <c r="Y599" i="33"/>
  <c r="CP599" i="33" s="1"/>
  <c r="CP601" i="33"/>
  <c r="AW601" i="33"/>
  <c r="DF601" i="33" s="1"/>
  <c r="AR601" i="33"/>
  <c r="AY478" i="33"/>
  <c r="AV643" i="33"/>
  <c r="BM497" i="33"/>
  <c r="BM502" i="33"/>
  <c r="AZ511" i="33"/>
  <c r="AZ513" i="33"/>
  <c r="BR515" i="33"/>
  <c r="DT515" i="33" s="1"/>
  <c r="CL516" i="33"/>
  <c r="U515" i="33"/>
  <c r="CL515" i="33" s="1"/>
  <c r="AB517" i="33"/>
  <c r="AA515" i="33"/>
  <c r="CR515" i="33" s="1"/>
  <c r="AU515" i="33"/>
  <c r="DD515" i="33" s="1"/>
  <c r="AY518" i="33"/>
  <c r="Z519" i="33"/>
  <c r="CQ519" i="33" s="1"/>
  <c r="T519" i="33"/>
  <c r="AW520" i="33"/>
  <c r="AW515" i="33" s="1"/>
  <c r="DF515" i="33" s="1"/>
  <c r="AB521" i="33"/>
  <c r="Z523" i="33"/>
  <c r="CQ523" i="33" s="1"/>
  <c r="T523" i="33"/>
  <c r="AW524" i="33"/>
  <c r="AB525" i="33"/>
  <c r="Z527" i="33"/>
  <c r="CQ527" i="33" s="1"/>
  <c r="T527" i="33"/>
  <c r="AW528" i="33"/>
  <c r="DF528" i="33" s="1"/>
  <c r="AB529" i="33"/>
  <c r="Z531" i="33"/>
  <c r="CQ531" i="33" s="1"/>
  <c r="T531" i="33"/>
  <c r="AW532" i="33"/>
  <c r="DF532" i="33" s="1"/>
  <c r="AB533" i="33"/>
  <c r="DC535" i="33"/>
  <c r="AY535" i="33"/>
  <c r="W536" i="33"/>
  <c r="CN536" i="33" s="1"/>
  <c r="AY537" i="33"/>
  <c r="BS537" i="33"/>
  <c r="CN537" i="33"/>
  <c r="BS538" i="33"/>
  <c r="DQ538" i="33"/>
  <c r="DF541" i="33"/>
  <c r="BQ542" i="33"/>
  <c r="DS542" i="33" s="1"/>
  <c r="BM542" i="33"/>
  <c r="BS543" i="33"/>
  <c r="BS544" i="33"/>
  <c r="DF545" i="33"/>
  <c r="BQ546" i="33"/>
  <c r="DS546" i="33" s="1"/>
  <c r="BM546" i="33"/>
  <c r="AZ547" i="33"/>
  <c r="AY548" i="33"/>
  <c r="AB550" i="33"/>
  <c r="DC550" i="33"/>
  <c r="AY550" i="33"/>
  <c r="DG550" i="33"/>
  <c r="BQ551" i="33"/>
  <c r="DS551" i="33" s="1"/>
  <c r="BM551" i="33"/>
  <c r="AB552" i="33"/>
  <c r="CM552" i="33"/>
  <c r="DF552" i="33"/>
  <c r="AZ552" i="33"/>
  <c r="AZ555" i="33"/>
  <c r="AY556" i="33"/>
  <c r="DR558" i="33"/>
  <c r="BP557" i="33"/>
  <c r="DR557" i="33" s="1"/>
  <c r="V557" i="33"/>
  <c r="CM559" i="33"/>
  <c r="CQ559" i="33"/>
  <c r="AR559" i="33"/>
  <c r="AW559" i="33"/>
  <c r="DF559" i="33" s="1"/>
  <c r="AY561" i="33"/>
  <c r="AY563" i="33"/>
  <c r="Z566" i="33"/>
  <c r="CQ566" i="33" s="1"/>
  <c r="T566" i="33"/>
  <c r="DF566" i="33"/>
  <c r="AZ566" i="33"/>
  <c r="DD567" i="33"/>
  <c r="AY568" i="33"/>
  <c r="DC568" i="33"/>
  <c r="BS568" i="33"/>
  <c r="DG568" i="33"/>
  <c r="AW571" i="33"/>
  <c r="AR571" i="33"/>
  <c r="AB573" i="33"/>
  <c r="AZ573" i="33"/>
  <c r="DF573" i="33"/>
  <c r="AB509" i="33"/>
  <c r="AB511" i="33"/>
  <c r="AB513" i="33"/>
  <c r="CM517" i="33"/>
  <c r="DG518" i="33"/>
  <c r="AB519" i="33"/>
  <c r="AZ520" i="33"/>
  <c r="CM521" i="33"/>
  <c r="AZ524" i="33"/>
  <c r="CM525" i="33"/>
  <c r="DG526" i="33"/>
  <c r="AB527" i="33"/>
  <c r="AZ528" i="33"/>
  <c r="CM529" i="33"/>
  <c r="DG530" i="33"/>
  <c r="AB531" i="33"/>
  <c r="AZ532" i="33"/>
  <c r="CM533" i="33"/>
  <c r="DG534" i="33"/>
  <c r="AB537" i="33"/>
  <c r="AZ539" i="33"/>
  <c r="AZ543" i="33"/>
  <c r="BS547" i="33"/>
  <c r="AB549" i="33"/>
  <c r="AY549" i="33"/>
  <c r="BS551" i="33"/>
  <c r="AB553" i="33"/>
  <c r="AY553" i="33"/>
  <c r="BS555" i="33"/>
  <c r="BS556" i="33"/>
  <c r="BM557" i="33"/>
  <c r="DD558" i="33"/>
  <c r="AU557" i="33"/>
  <c r="DD557" i="33" s="1"/>
  <c r="AY558" i="33"/>
  <c r="BS558" i="33"/>
  <c r="DD559" i="33"/>
  <c r="BK557" i="33"/>
  <c r="BQ560" i="33"/>
  <c r="DS560" i="33" s="1"/>
  <c r="BM560" i="33"/>
  <c r="AB561" i="33"/>
  <c r="BQ564" i="33"/>
  <c r="DS564" i="33" s="1"/>
  <c r="BM564" i="33"/>
  <c r="DG564" i="33"/>
  <c r="Z570" i="33"/>
  <c r="CQ570" i="33" s="1"/>
  <c r="T570" i="33"/>
  <c r="BS570" i="33"/>
  <c r="BS572" i="33"/>
  <c r="AY574" i="33"/>
  <c r="BN578" i="33"/>
  <c r="DP578" i="33" s="1"/>
  <c r="DB580" i="33"/>
  <c r="AS578" i="33"/>
  <c r="DB578" i="33" s="1"/>
  <c r="CO588" i="33"/>
  <c r="Z593" i="33"/>
  <c r="CQ593" i="33" s="1"/>
  <c r="T593" i="33"/>
  <c r="R578" i="33"/>
  <c r="T578" i="33" s="1"/>
  <c r="DF593" i="33"/>
  <c r="AZ593" i="33"/>
  <c r="AB510" i="33"/>
  <c r="AB512" i="33"/>
  <c r="AB514" i="33"/>
  <c r="BS546" i="33"/>
  <c r="AS557" i="33"/>
  <c r="DB557" i="33" s="1"/>
  <c r="DB558" i="33"/>
  <c r="DF558" i="33"/>
  <c r="T560" i="33"/>
  <c r="Z560" i="33"/>
  <c r="CQ560" i="33" s="1"/>
  <c r="BS560" i="33"/>
  <c r="BS561" i="33"/>
  <c r="Z562" i="33"/>
  <c r="CQ562" i="33" s="1"/>
  <c r="T562" i="33"/>
  <c r="BS564" i="33"/>
  <c r="AW567" i="33"/>
  <c r="DF567" i="33" s="1"/>
  <c r="AR567" i="33"/>
  <c r="BS569" i="33"/>
  <c r="BQ572" i="33"/>
  <c r="DS572" i="33" s="1"/>
  <c r="BM572" i="33"/>
  <c r="BQ576" i="33"/>
  <c r="DS576" i="33" s="1"/>
  <c r="BM576" i="33"/>
  <c r="DR583" i="33"/>
  <c r="BP578" i="33"/>
  <c r="DR578" i="33" s="1"/>
  <c r="AB584" i="33"/>
  <c r="AZ584" i="33"/>
  <c r="DF584" i="33"/>
  <c r="BQ587" i="33"/>
  <c r="DS587" i="33" s="1"/>
  <c r="BM587" i="33"/>
  <c r="W578" i="33"/>
  <c r="CN578" i="33" s="1"/>
  <c r="CN589" i="33"/>
  <c r="AY590" i="33"/>
  <c r="AB594" i="33"/>
  <c r="CM594" i="33"/>
  <c r="CM606" i="33"/>
  <c r="AB606" i="33"/>
  <c r="AS599" i="33"/>
  <c r="DB599" i="33" s="1"/>
  <c r="DB606" i="33"/>
  <c r="AZ606" i="33"/>
  <c r="DF606" i="33"/>
  <c r="AZ559" i="33"/>
  <c r="DQ563" i="33"/>
  <c r="AB566" i="33"/>
  <c r="AZ567" i="33"/>
  <c r="DQ567" i="33"/>
  <c r="AB570" i="33"/>
  <c r="AZ571" i="33"/>
  <c r="DQ571" i="33"/>
  <c r="AB574" i="33"/>
  <c r="AZ575" i="33"/>
  <c r="DQ575" i="33"/>
  <c r="AZ577" i="33"/>
  <c r="CO577" i="33"/>
  <c r="AB579" i="33"/>
  <c r="AY579" i="33"/>
  <c r="DC579" i="33"/>
  <c r="AB580" i="33"/>
  <c r="AY580" i="33"/>
  <c r="AZ580" i="33"/>
  <c r="AZ581" i="33"/>
  <c r="BQ583" i="33"/>
  <c r="DS583" i="33" s="1"/>
  <c r="BM583" i="33"/>
  <c r="DG583" i="33"/>
  <c r="AY584" i="33"/>
  <c r="AZ585" i="33"/>
  <c r="AW586" i="33"/>
  <c r="DF586" i="33" s="1"/>
  <c r="AR586" i="33"/>
  <c r="Z589" i="33"/>
  <c r="CQ589" i="33" s="1"/>
  <c r="T589" i="33"/>
  <c r="BS589" i="33"/>
  <c r="DD590" i="33"/>
  <c r="DF592" i="33"/>
  <c r="AY596" i="33"/>
  <c r="AZ597" i="33"/>
  <c r="AY605" i="33"/>
  <c r="DC562" i="33"/>
  <c r="DQ564" i="33"/>
  <c r="AY565" i="33"/>
  <c r="DQ568" i="33"/>
  <c r="AY569" i="33"/>
  <c r="DQ572" i="33"/>
  <c r="AY573" i="33"/>
  <c r="DC574" i="33"/>
  <c r="DQ576" i="33"/>
  <c r="DC578" i="33"/>
  <c r="BQ579" i="33"/>
  <c r="BM579" i="33"/>
  <c r="Z581" i="33"/>
  <c r="AB581" i="33" s="1"/>
  <c r="T581" i="33"/>
  <c r="BS581" i="33"/>
  <c r="BS582" i="33"/>
  <c r="Z585" i="33"/>
  <c r="CQ585" i="33" s="1"/>
  <c r="T585" i="33"/>
  <c r="BS587" i="33"/>
  <c r="DF588" i="33"/>
  <c r="AB592" i="33"/>
  <c r="BS592" i="33"/>
  <c r="BS594" i="33"/>
  <c r="Z597" i="33"/>
  <c r="CQ597" i="33" s="1"/>
  <c r="T597" i="33"/>
  <c r="DF598" i="33"/>
  <c r="AZ598" i="33"/>
  <c r="AB600" i="33"/>
  <c r="V599" i="33"/>
  <c r="Z599" i="33"/>
  <c r="CQ599" i="33" s="1"/>
  <c r="CQ600" i="33"/>
  <c r="DR601" i="33"/>
  <c r="BP599" i="33"/>
  <c r="DR599" i="33" s="1"/>
  <c r="BM562" i="33"/>
  <c r="AB564" i="33"/>
  <c r="AY566" i="33"/>
  <c r="AB568" i="33"/>
  <c r="AY570" i="33"/>
  <c r="AB572" i="33"/>
  <c r="AB576" i="33"/>
  <c r="AW582" i="33"/>
  <c r="DF582" i="33" s="1"/>
  <c r="AR582" i="33"/>
  <c r="BS583" i="33"/>
  <c r="DC587" i="33"/>
  <c r="BQ591" i="33"/>
  <c r="DS591" i="33" s="1"/>
  <c r="BM591" i="33"/>
  <c r="AW594" i="33"/>
  <c r="DF594" i="33" s="1"/>
  <c r="AR594" i="33"/>
  <c r="BQ595" i="33"/>
  <c r="DS595" i="33" s="1"/>
  <c r="BM595" i="33"/>
  <c r="BK599" i="33"/>
  <c r="BQ601" i="33"/>
  <c r="DS601" i="33" s="1"/>
  <c r="BM601" i="33"/>
  <c r="AB602" i="33"/>
  <c r="BS604" i="33"/>
  <c r="DT607" i="33"/>
  <c r="BR599" i="33"/>
  <c r="DT599" i="33" s="1"/>
  <c r="CM579" i="33"/>
  <c r="DC580" i="33"/>
  <c r="DG580" i="33"/>
  <c r="DQ582" i="33"/>
  <c r="DC584" i="33"/>
  <c r="AZ586" i="33"/>
  <c r="DQ586" i="33"/>
  <c r="DC588" i="33"/>
  <c r="AB589" i="33"/>
  <c r="AZ590" i="33"/>
  <c r="DQ590" i="33"/>
  <c r="DC592" i="33"/>
  <c r="AB593" i="33"/>
  <c r="AZ594" i="33"/>
  <c r="DC596" i="33"/>
  <c r="AB597" i="33"/>
  <c r="AB598" i="33"/>
  <c r="X599" i="33"/>
  <c r="CO599" i="33" s="1"/>
  <c r="BM599" i="33"/>
  <c r="BN599" i="33"/>
  <c r="DP599" i="33" s="1"/>
  <c r="W599" i="33"/>
  <c r="CN599" i="33" s="1"/>
  <c r="AA599" i="33"/>
  <c r="CR599" i="33" s="1"/>
  <c r="CN600" i="33"/>
  <c r="AB601" i="33"/>
  <c r="AZ601" i="33"/>
  <c r="AX599" i="33"/>
  <c r="DG601" i="33"/>
  <c r="BQ602" i="33"/>
  <c r="DS602" i="33" s="1"/>
  <c r="BM602" i="33"/>
  <c r="DG602" i="33"/>
  <c r="AB603" i="33"/>
  <c r="DG603" i="33"/>
  <c r="AZ603" i="33"/>
  <c r="CO607" i="33"/>
  <c r="AB607" i="33"/>
  <c r="AY614" i="33"/>
  <c r="DC620" i="33"/>
  <c r="DP629" i="33"/>
  <c r="BN620" i="33"/>
  <c r="DP620" i="33" s="1"/>
  <c r="AR579" i="33"/>
  <c r="DQ579" i="33"/>
  <c r="BM580" i="33"/>
  <c r="DQ583" i="33"/>
  <c r="BM584" i="33"/>
  <c r="DQ587" i="33"/>
  <c r="BM588" i="33"/>
  <c r="DQ591" i="33"/>
  <c r="BM592" i="33"/>
  <c r="DQ595" i="33"/>
  <c r="BM596" i="33"/>
  <c r="AY598" i="33"/>
  <c r="BO599" i="33"/>
  <c r="T600" i="33"/>
  <c r="R599" i="33"/>
  <c r="T599" i="33" s="1"/>
  <c r="DS600" i="33"/>
  <c r="AT599" i="33"/>
  <c r="AY601" i="33"/>
  <c r="BS602" i="33"/>
  <c r="AY603" i="33"/>
  <c r="BS603" i="33"/>
  <c r="CM604" i="33"/>
  <c r="AB604" i="33"/>
  <c r="AY606" i="33"/>
  <c r="BS606" i="33"/>
  <c r="AY610" i="33"/>
  <c r="BS610" i="33"/>
  <c r="AB611" i="33"/>
  <c r="DC611" i="33"/>
  <c r="AY611" i="33"/>
  <c r="AZ611" i="33"/>
  <c r="DG611" i="33"/>
  <c r="DF618" i="33"/>
  <c r="AZ618" i="33"/>
  <c r="Z621" i="33"/>
  <c r="T621" i="33"/>
  <c r="R620" i="33"/>
  <c r="T620" i="33" s="1"/>
  <c r="DF621" i="33"/>
  <c r="AY581" i="33"/>
  <c r="AB583" i="33"/>
  <c r="AY585" i="33"/>
  <c r="AB587" i="33"/>
  <c r="AY589" i="33"/>
  <c r="AB591" i="33"/>
  <c r="AY593" i="33"/>
  <c r="AB595" i="33"/>
  <c r="AY597" i="33"/>
  <c r="BS598" i="33"/>
  <c r="AW600" i="33"/>
  <c r="AP599" i="33"/>
  <c r="AR599" i="33" s="1"/>
  <c r="AU599" i="33"/>
  <c r="DD599" i="33" s="1"/>
  <c r="BS601" i="33"/>
  <c r="DC602" i="33"/>
  <c r="AB605" i="33"/>
  <c r="DG605" i="33"/>
  <c r="AZ605" i="33"/>
  <c r="AY608" i="33"/>
  <c r="AB609" i="33"/>
  <c r="DC609" i="33"/>
  <c r="AY609" i="33"/>
  <c r="AZ609" i="33"/>
  <c r="DG609" i="33"/>
  <c r="AY613" i="33"/>
  <c r="AB619" i="33"/>
  <c r="CN619" i="33"/>
  <c r="DG622" i="33"/>
  <c r="AX620" i="33"/>
  <c r="DG620" i="33" s="1"/>
  <c r="DQ601" i="33"/>
  <c r="DD604" i="33"/>
  <c r="DD606" i="33"/>
  <c r="AZ607" i="33"/>
  <c r="BS607" i="33"/>
  <c r="AZ608" i="33"/>
  <c r="BS609" i="33"/>
  <c r="AZ610" i="33"/>
  <c r="BS611" i="33"/>
  <c r="AY612" i="33"/>
  <c r="BS612" i="33"/>
  <c r="DF616" i="33"/>
  <c r="AZ616" i="33"/>
  <c r="AB617" i="33"/>
  <c r="AZ617" i="33"/>
  <c r="AY619" i="33"/>
  <c r="BS619" i="33"/>
  <c r="CL621" i="33"/>
  <c r="U620" i="33"/>
  <c r="CL620" i="33" s="1"/>
  <c r="CP621" i="33"/>
  <c r="Y620" i="33"/>
  <c r="CP620" i="33" s="1"/>
  <c r="AY622" i="33"/>
  <c r="DC622" i="33"/>
  <c r="BS622" i="33"/>
  <c r="BS623" i="33"/>
  <c r="AW624" i="33"/>
  <c r="DF624" i="33" s="1"/>
  <c r="AR624" i="33"/>
  <c r="BS625" i="33"/>
  <c r="AW626" i="33"/>
  <c r="DF626" i="33" s="1"/>
  <c r="AR626" i="33"/>
  <c r="BS627" i="33"/>
  <c r="AW628" i="33"/>
  <c r="DF628" i="33" s="1"/>
  <c r="AR628" i="33"/>
  <c r="AY630" i="33"/>
  <c r="DC630" i="33"/>
  <c r="AG648" i="33"/>
  <c r="CM608" i="33"/>
  <c r="AB608" i="33"/>
  <c r="CM610" i="33"/>
  <c r="AB610" i="33"/>
  <c r="CN613" i="33"/>
  <c r="DF614" i="33"/>
  <c r="AZ614" i="33"/>
  <c r="AB615" i="33"/>
  <c r="AY617" i="33"/>
  <c r="BS617" i="33"/>
  <c r="AY618" i="33"/>
  <c r="BS618" i="33"/>
  <c r="AV620" i="33"/>
  <c r="DE620" i="33" s="1"/>
  <c r="AB621" i="33"/>
  <c r="CR621" i="33"/>
  <c r="AA620" i="33"/>
  <c r="CR620" i="33" s="1"/>
  <c r="Z622" i="33"/>
  <c r="CQ622" i="33" s="1"/>
  <c r="T622" i="33"/>
  <c r="DD623" i="33"/>
  <c r="AU620" i="33"/>
  <c r="DD620" i="33" s="1"/>
  <c r="AW631" i="33"/>
  <c r="DF631" i="33" s="1"/>
  <c r="AR631" i="33"/>
  <c r="DG631" i="33"/>
  <c r="DF612" i="33"/>
  <c r="AZ612" i="33"/>
  <c r="AY615" i="33"/>
  <c r="BS615" i="33"/>
  <c r="AY616" i="33"/>
  <c r="BS616" i="33"/>
  <c r="CN621" i="33"/>
  <c r="AY621" i="33"/>
  <c r="DC621" i="33"/>
  <c r="BS621" i="33"/>
  <c r="AW623" i="33"/>
  <c r="DF623" i="33" s="1"/>
  <c r="AR623" i="33"/>
  <c r="BS624" i="33"/>
  <c r="AW625" i="33"/>
  <c r="DF625" i="33" s="1"/>
  <c r="AR625" i="33"/>
  <c r="BS626" i="33"/>
  <c r="AW627" i="33"/>
  <c r="DF627" i="33" s="1"/>
  <c r="AR627" i="33"/>
  <c r="BS628" i="33"/>
  <c r="AW629" i="33"/>
  <c r="AR629" i="33"/>
  <c r="BR620" i="33"/>
  <c r="DT620" i="33" s="1"/>
  <c r="DT629" i="33"/>
  <c r="AB612" i="33"/>
  <c r="AB614" i="33"/>
  <c r="AB616" i="33"/>
  <c r="AB618" i="33"/>
  <c r="BP620" i="33"/>
  <c r="DR620" i="33" s="1"/>
  <c r="Z623" i="33"/>
  <c r="CQ623" i="33" s="1"/>
  <c r="CM623" i="33"/>
  <c r="Z624" i="33"/>
  <c r="CQ624" i="33" s="1"/>
  <c r="CM624" i="33"/>
  <c r="AB625" i="33"/>
  <c r="Z625" i="33"/>
  <c r="CQ625" i="33" s="1"/>
  <c r="CM625" i="33"/>
  <c r="Z626" i="33"/>
  <c r="CQ626" i="33" s="1"/>
  <c r="CM626" i="33"/>
  <c r="Z627" i="33"/>
  <c r="CQ627" i="33" s="1"/>
  <c r="CM627" i="33"/>
  <c r="Z628" i="33"/>
  <c r="CQ628" i="33" s="1"/>
  <c r="CM628" i="33"/>
  <c r="AB629" i="33"/>
  <c r="Z629" i="33"/>
  <c r="CQ629" i="33" s="1"/>
  <c r="BS629" i="33"/>
  <c r="BS632" i="33"/>
  <c r="AW634" i="33"/>
  <c r="AR634" i="33"/>
  <c r="AY636" i="33"/>
  <c r="AB637" i="33"/>
  <c r="AY639" i="33"/>
  <c r="AZ639" i="33"/>
  <c r="AW640" i="33"/>
  <c r="AZ640" i="33" s="1"/>
  <c r="AR640" i="33"/>
  <c r="S648" i="33"/>
  <c r="BE648" i="33"/>
  <c r="CM630" i="33"/>
  <c r="AB630" i="33"/>
  <c r="BQ630" i="33"/>
  <c r="BS630" i="33" s="1"/>
  <c r="BM630" i="33"/>
  <c r="BQ631" i="33"/>
  <c r="BM631" i="33"/>
  <c r="BQ633" i="33"/>
  <c r="BM633" i="33"/>
  <c r="AW636" i="33"/>
  <c r="AZ636" i="33" s="1"/>
  <c r="AR636" i="33"/>
  <c r="BQ641" i="33"/>
  <c r="BS641" i="33" s="1"/>
  <c r="BM641" i="33"/>
  <c r="AY623" i="33"/>
  <c r="AY624" i="33"/>
  <c r="AY625" i="33"/>
  <c r="AY626" i="33"/>
  <c r="AY627" i="33"/>
  <c r="AY628" i="33"/>
  <c r="AY629" i="33"/>
  <c r="BM629" i="33"/>
  <c r="T631" i="33"/>
  <c r="AW632" i="33"/>
  <c r="AZ632" i="33" s="1"/>
  <c r="AR632" i="33"/>
  <c r="AB633" i="33"/>
  <c r="BQ635" i="33"/>
  <c r="BS635" i="33" s="1"/>
  <c r="BM635" i="33"/>
  <c r="BQ637" i="33"/>
  <c r="BS637" i="33" s="1"/>
  <c r="BM637" i="33"/>
  <c r="F648" i="33"/>
  <c r="L643" i="33"/>
  <c r="L648" i="33" s="1"/>
  <c r="DC631" i="33"/>
  <c r="AY631" i="33"/>
  <c r="BS631" i="33"/>
  <c r="BS633" i="33"/>
  <c r="AB635" i="33"/>
  <c r="BS636" i="33"/>
  <c r="AY637" i="33"/>
  <c r="AZ637" i="33"/>
  <c r="AW638" i="33"/>
  <c r="AR638" i="33"/>
  <c r="AB639" i="33"/>
  <c r="BQ639" i="33"/>
  <c r="BS639" i="33" s="1"/>
  <c r="BM639" i="33"/>
  <c r="BS640" i="33"/>
  <c r="AY641" i="33"/>
  <c r="AZ641" i="33"/>
  <c r="Q648" i="33"/>
  <c r="AK643" i="33"/>
  <c r="AK648" i="33" s="1"/>
  <c r="BS646" i="33"/>
  <c r="AR643" i="33"/>
  <c r="BS644" i="33"/>
  <c r="I648" i="33"/>
  <c r="AY645" i="33"/>
  <c r="AB646" i="33"/>
  <c r="W631" i="33"/>
  <c r="AB631" i="33" s="1"/>
  <c r="T643" i="33"/>
  <c r="BN643" i="33"/>
  <c r="E648" i="33"/>
  <c r="BG643" i="33"/>
  <c r="BG648" i="33" s="1"/>
  <c r="BM634" i="33"/>
  <c r="BM640" i="33"/>
  <c r="AP33" i="32"/>
  <c r="AM32" i="32"/>
  <c r="V11" i="32"/>
  <c r="W11" i="32" s="1"/>
  <c r="AP14" i="32"/>
  <c r="W34" i="32"/>
  <c r="AL53" i="32"/>
  <c r="AP53" i="32" s="1"/>
  <c r="BJ53" i="32"/>
  <c r="W56" i="32"/>
  <c r="L643" i="32"/>
  <c r="L648" i="32" s="1"/>
  <c r="Q11" i="32"/>
  <c r="AG11" i="32"/>
  <c r="AM12" i="32"/>
  <c r="AM11" i="32" s="1"/>
  <c r="BJ15" i="32"/>
  <c r="Q32" i="32"/>
  <c r="AP34" i="32"/>
  <c r="AL32" i="32"/>
  <c r="AP32" i="32" s="1"/>
  <c r="W35" i="32"/>
  <c r="W54" i="32"/>
  <c r="W57" i="32"/>
  <c r="BE74" i="32"/>
  <c r="AL74" i="32"/>
  <c r="AP74" i="32" s="1"/>
  <c r="AP76" i="32"/>
  <c r="BE158" i="32"/>
  <c r="CQ158" i="32" s="1"/>
  <c r="CQ163" i="32"/>
  <c r="CG179" i="32"/>
  <c r="AJ33" i="32"/>
  <c r="AG32" i="32"/>
  <c r="AP11" i="32"/>
  <c r="BJ12" i="32"/>
  <c r="BF11" i="32"/>
  <c r="AO11" i="32"/>
  <c r="W16" i="32"/>
  <c r="AJ32" i="32"/>
  <c r="BG33" i="32"/>
  <c r="BJ56" i="32"/>
  <c r="BJ76" i="32"/>
  <c r="BF74" i="32"/>
  <c r="BJ74" i="32" s="1"/>
  <c r="BD13" i="32"/>
  <c r="BA11" i="32"/>
  <c r="BG13" i="32"/>
  <c r="BG11" i="32" s="1"/>
  <c r="W116" i="32"/>
  <c r="W33" i="32"/>
  <c r="S32" i="32"/>
  <c r="W32" i="32" s="1"/>
  <c r="BD53" i="32"/>
  <c r="W137" i="32"/>
  <c r="W158" i="32"/>
  <c r="BJ96" i="32"/>
  <c r="BJ136" i="32"/>
  <c r="BJ139" i="32"/>
  <c r="BJ140" i="32"/>
  <c r="BJ141" i="32"/>
  <c r="BJ142" i="32"/>
  <c r="CG145" i="32"/>
  <c r="CH146" i="32"/>
  <c r="CG149" i="32"/>
  <c r="CH150" i="32"/>
  <c r="CG153" i="32"/>
  <c r="CH154" i="32"/>
  <c r="BJ159" i="32"/>
  <c r="BJ160" i="32"/>
  <c r="BJ161" i="32"/>
  <c r="BJ162" i="32"/>
  <c r="BJ164" i="32"/>
  <c r="BJ177" i="32"/>
  <c r="BJ178" i="32"/>
  <c r="BJ180" i="32"/>
  <c r="BJ181" i="32"/>
  <c r="BJ182" i="32"/>
  <c r="CH265" i="32"/>
  <c r="AP265" i="32"/>
  <c r="AM263" i="32"/>
  <c r="CH263" i="32" s="1"/>
  <c r="Q73" i="32"/>
  <c r="V73" i="32"/>
  <c r="V53" i="32" s="1"/>
  <c r="W53" i="32" s="1"/>
  <c r="S74" i="32"/>
  <c r="W74" i="32" s="1"/>
  <c r="AZ74" i="32"/>
  <c r="BD74" i="32" s="1"/>
  <c r="BD76" i="32"/>
  <c r="AM95" i="32"/>
  <c r="CH95" i="32" s="1"/>
  <c r="CF96" i="32"/>
  <c r="S97" i="32"/>
  <c r="AP97" i="32"/>
  <c r="CH114" i="32"/>
  <c r="CR114" i="32"/>
  <c r="CH115" i="32"/>
  <c r="CR115" i="32"/>
  <c r="T116" i="32"/>
  <c r="T643" i="32" s="1"/>
  <c r="T648" i="32" s="1"/>
  <c r="T654" i="32" s="1"/>
  <c r="AO116" i="32"/>
  <c r="CJ116" i="32" s="1"/>
  <c r="BE116" i="32"/>
  <c r="CQ116" i="32" s="1"/>
  <c r="BI116" i="32"/>
  <c r="CU116" i="32" s="1"/>
  <c r="CH116" i="32"/>
  <c r="CH117" i="32"/>
  <c r="CR117" i="32"/>
  <c r="CH118" i="32"/>
  <c r="CR118" i="32"/>
  <c r="CH119" i="32"/>
  <c r="CR119" i="32"/>
  <c r="CH120" i="32"/>
  <c r="CR120" i="32"/>
  <c r="CH121" i="32"/>
  <c r="AP135" i="32"/>
  <c r="CF136" i="32"/>
  <c r="AK137" i="32"/>
  <c r="CF137" i="32" s="1"/>
  <c r="BF137" i="32"/>
  <c r="AP138" i="32"/>
  <c r="CT139" i="32"/>
  <c r="W140" i="32"/>
  <c r="CG144" i="32"/>
  <c r="AP147" i="32"/>
  <c r="AP151" i="32"/>
  <c r="AP155" i="32"/>
  <c r="CG157" i="32"/>
  <c r="AL163" i="32"/>
  <c r="CR163" i="32"/>
  <c r="BF179" i="32"/>
  <c r="CT180" i="32"/>
  <c r="CG185" i="32"/>
  <c r="AP185" i="32"/>
  <c r="W220" i="32"/>
  <c r="S200" i="32"/>
  <c r="W200" i="32" s="1"/>
  <c r="BJ222" i="32"/>
  <c r="W242" i="32"/>
  <c r="BJ265" i="32"/>
  <c r="M648" i="32"/>
  <c r="Q648" i="32" s="1"/>
  <c r="Q643" i="32"/>
  <c r="BH95" i="32"/>
  <c r="CT95" i="32" s="1"/>
  <c r="CJ97" i="32"/>
  <c r="BF116" i="32"/>
  <c r="AL137" i="32"/>
  <c r="BG137" i="32"/>
  <c r="CS137" i="32" s="1"/>
  <c r="BH158" i="32"/>
  <c r="CT158" i="32" s="1"/>
  <c r="W164" i="32"/>
  <c r="S179" i="32"/>
  <c r="W179" i="32" s="1"/>
  <c r="AM179" i="32"/>
  <c r="CH179" i="32" s="1"/>
  <c r="AP183" i="32"/>
  <c r="BJ183" i="32"/>
  <c r="AP186" i="32"/>
  <c r="CJ186" i="32"/>
  <c r="CF220" i="32"/>
  <c r="AK200" i="32"/>
  <c r="CF200" i="32" s="1"/>
  <c r="BJ224" i="32"/>
  <c r="AP263" i="32"/>
  <c r="T263" i="32"/>
  <c r="W265" i="32"/>
  <c r="CS265" i="32"/>
  <c r="BG263" i="32"/>
  <c r="CS263" i="32" s="1"/>
  <c r="CH325" i="32"/>
  <c r="AM305" i="32"/>
  <c r="CH305" i="32" s="1"/>
  <c r="AX643" i="32"/>
  <c r="BC643" i="32"/>
  <c r="BC648" i="32" s="1"/>
  <c r="BE95" i="32"/>
  <c r="CQ95" i="32" s="1"/>
  <c r="BI95" i="32"/>
  <c r="CU95" i="32" s="1"/>
  <c r="AM137" i="32"/>
  <c r="CH137" i="32" s="1"/>
  <c r="BJ185" i="32"/>
  <c r="AP190" i="32"/>
  <c r="CG191" i="32"/>
  <c r="BJ201" i="32"/>
  <c r="BJ202" i="32"/>
  <c r="BJ203" i="32"/>
  <c r="AP208" i="32"/>
  <c r="BJ208" i="32"/>
  <c r="AP212" i="32"/>
  <c r="BJ212" i="32"/>
  <c r="BJ214" i="32"/>
  <c r="BH222" i="32"/>
  <c r="BJ243" i="32"/>
  <c r="BJ244" i="32"/>
  <c r="BJ301" i="32"/>
  <c r="BJ302" i="32"/>
  <c r="BJ303" i="32"/>
  <c r="CH306" i="32"/>
  <c r="AP306" i="32"/>
  <c r="CH307" i="32"/>
  <c r="AP307" i="32"/>
  <c r="BE305" i="32"/>
  <c r="CQ305" i="32" s="1"/>
  <c r="CQ325" i="32"/>
  <c r="CG341" i="32"/>
  <c r="AP341" i="32"/>
  <c r="AP345" i="32"/>
  <c r="CG345" i="32"/>
  <c r="BE347" i="32"/>
  <c r="CQ347" i="32" s="1"/>
  <c r="CQ348" i="32"/>
  <c r="BI347" i="32"/>
  <c r="CU347" i="32" s="1"/>
  <c r="CU348" i="32"/>
  <c r="AP349" i="32"/>
  <c r="CJ349" i="32"/>
  <c r="BJ351" i="32"/>
  <c r="CG353" i="32"/>
  <c r="AP353" i="32"/>
  <c r="S368" i="32"/>
  <c r="W369" i="32"/>
  <c r="W372" i="32"/>
  <c r="V368" i="32"/>
  <c r="AJ185" i="32"/>
  <c r="Q186" i="32"/>
  <c r="AJ186" i="32"/>
  <c r="AP187" i="32"/>
  <c r="AP189" i="32"/>
  <c r="AP193" i="32"/>
  <c r="CG199" i="32"/>
  <c r="BJ644" i="32"/>
  <c r="BJ205" i="32"/>
  <c r="CS205" i="32"/>
  <c r="CR206" i="32"/>
  <c r="CG207" i="32"/>
  <c r="AP209" i="32"/>
  <c r="CR210" i="32"/>
  <c r="CG211" i="32"/>
  <c r="AP213" i="32"/>
  <c r="CG215" i="32"/>
  <c r="Q220" i="32"/>
  <c r="BF220" i="32"/>
  <c r="BI221" i="32"/>
  <c r="CU221" i="32" s="1"/>
  <c r="CR221" i="32"/>
  <c r="BD222" i="32"/>
  <c r="CR222" i="32"/>
  <c r="AP241" i="32"/>
  <c r="AO242" i="32"/>
  <c r="CJ242" i="32" s="1"/>
  <c r="AP243" i="32"/>
  <c r="CF244" i="32"/>
  <c r="CR245" i="32"/>
  <c r="CR246" i="32"/>
  <c r="CG262" i="32"/>
  <c r="S263" i="32"/>
  <c r="W263" i="32" s="1"/>
  <c r="BH263" i="32"/>
  <c r="CT263" i="32" s="1"/>
  <c r="CG263" i="32"/>
  <c r="CG264" i="32"/>
  <c r="CF301" i="32"/>
  <c r="CG304" i="32"/>
  <c r="BJ325" i="32"/>
  <c r="AK326" i="32"/>
  <c r="CF326" i="32" s="1"/>
  <c r="W328" i="32"/>
  <c r="BG326" i="32"/>
  <c r="CS326" i="32" s="1"/>
  <c r="CS329" i="32"/>
  <c r="BJ346" i="32"/>
  <c r="AP348" i="32"/>
  <c r="AO347" i="32"/>
  <c r="CJ347" i="32" s="1"/>
  <c r="CJ348" i="32"/>
  <c r="BJ348" i="32"/>
  <c r="CG367" i="32"/>
  <c r="AP367" i="32"/>
  <c r="AP371" i="32"/>
  <c r="CR371" i="32"/>
  <c r="BF368" i="32"/>
  <c r="BJ371" i="32"/>
  <c r="AP188" i="32"/>
  <c r="AP192" i="32"/>
  <c r="CR199" i="32"/>
  <c r="BH200" i="32"/>
  <c r="CT200" i="32" s="1"/>
  <c r="CT205" i="32"/>
  <c r="CR207" i="32"/>
  <c r="CR215" i="32"/>
  <c r="BF242" i="32"/>
  <c r="CR262" i="32"/>
  <c r="AO263" i="32"/>
  <c r="CJ263" i="32" s="1"/>
  <c r="CR263" i="32"/>
  <c r="CR264" i="32"/>
  <c r="BF284" i="32"/>
  <c r="S305" i="32"/>
  <c r="W305" i="32" s="1"/>
  <c r="CH309" i="32"/>
  <c r="AP309" i="32"/>
  <c r="CH310" i="32"/>
  <c r="AP310" i="32"/>
  <c r="CF325" i="32"/>
  <c r="AK305" i="32"/>
  <c r="CF305" i="32" s="1"/>
  <c r="CR325" i="32"/>
  <c r="BF305" i="32"/>
  <c r="BD326" i="32"/>
  <c r="BF326" i="32"/>
  <c r="W327" i="32"/>
  <c r="BJ328" i="32"/>
  <c r="CG329" i="32"/>
  <c r="AL326" i="32"/>
  <c r="AP329" i="32"/>
  <c r="BJ341" i="32"/>
  <c r="CG342" i="32"/>
  <c r="AP342" i="32"/>
  <c r="CJ345" i="32"/>
  <c r="AO326" i="32"/>
  <c r="CJ326" i="32" s="1"/>
  <c r="T347" i="32"/>
  <c r="CG352" i="32"/>
  <c r="AP352" i="32"/>
  <c r="BJ353" i="32"/>
  <c r="AJ368" i="32"/>
  <c r="AK368" i="32"/>
  <c r="CF368" i="32" s="1"/>
  <c r="AP369" i="32"/>
  <c r="AL368" i="32"/>
  <c r="CG371" i="32"/>
  <c r="CU205" i="32"/>
  <c r="AP220" i="32"/>
  <c r="S221" i="32"/>
  <c r="W221" i="32" s="1"/>
  <c r="AL242" i="32"/>
  <c r="BG242" i="32"/>
  <c r="CS242" i="32" s="1"/>
  <c r="CR304" i="32"/>
  <c r="BJ304" i="32"/>
  <c r="Q305" i="32"/>
  <c r="AP305" i="32"/>
  <c r="AY305" i="32"/>
  <c r="AY643" i="32" s="1"/>
  <c r="AY648" i="32" s="1"/>
  <c r="CH308" i="32"/>
  <c r="AP308" i="32"/>
  <c r="W325" i="32"/>
  <c r="AJ325" i="32"/>
  <c r="AG305" i="32"/>
  <c r="AJ305" i="32" s="1"/>
  <c r="BJ327" i="32"/>
  <c r="W345" i="32"/>
  <c r="S326" i="32"/>
  <c r="W326" i="32" s="1"/>
  <c r="BI326" i="32"/>
  <c r="CU326" i="32" s="1"/>
  <c r="CU345" i="32"/>
  <c r="CF350" i="32"/>
  <c r="AK347" i="32"/>
  <c r="CF347" i="32" s="1"/>
  <c r="BJ350" i="32"/>
  <c r="W347" i="32"/>
  <c r="BJ367" i="32"/>
  <c r="CH369" i="32"/>
  <c r="AM368" i="32"/>
  <c r="CH368" i="32" s="1"/>
  <c r="CH370" i="32"/>
  <c r="AP370" i="32"/>
  <c r="CI371" i="32"/>
  <c r="BJ372" i="32"/>
  <c r="BJ306" i="32"/>
  <c r="BJ307" i="32"/>
  <c r="BJ308" i="32"/>
  <c r="BJ309" i="32"/>
  <c r="BJ310" i="32"/>
  <c r="BJ311" i="32"/>
  <c r="BJ324" i="32"/>
  <c r="AP325" i="32"/>
  <c r="BD325" i="32"/>
  <c r="CR329" i="32"/>
  <c r="CR341" i="32"/>
  <c r="CR342" i="32"/>
  <c r="Q345" i="32"/>
  <c r="AJ345" i="32"/>
  <c r="BD345" i="32"/>
  <c r="AL347" i="32"/>
  <c r="BF347" i="32"/>
  <c r="CH352" i="32"/>
  <c r="CR352" i="32"/>
  <c r="CR353" i="32"/>
  <c r="AN354" i="32"/>
  <c r="CR367" i="32"/>
  <c r="AJ371" i="32"/>
  <c r="CJ388" i="32"/>
  <c r="BJ389" i="32"/>
  <c r="BH389" i="32"/>
  <c r="CT389" i="32" s="1"/>
  <c r="CT402" i="32"/>
  <c r="AJ410" i="32"/>
  <c r="CI411" i="32"/>
  <c r="AN410" i="32"/>
  <c r="CI410" i="32" s="1"/>
  <c r="BJ411" i="32"/>
  <c r="AJ389" i="32"/>
  <c r="CG475" i="32"/>
  <c r="BJ410" i="32"/>
  <c r="CT411" i="32"/>
  <c r="BH410" i="32"/>
  <c r="CT410" i="32" s="1"/>
  <c r="CR389" i="32"/>
  <c r="CR390" i="32"/>
  <c r="CR391" i="32"/>
  <c r="CR392" i="32"/>
  <c r="CR393" i="32"/>
  <c r="AP394" i="32"/>
  <c r="BJ394" i="32"/>
  <c r="BJ395" i="32"/>
  <c r="BJ396" i="32"/>
  <c r="BJ397" i="32"/>
  <c r="BJ398" i="32"/>
  <c r="BJ399" i="32"/>
  <c r="BJ400" i="32"/>
  <c r="BJ401" i="32"/>
  <c r="U402" i="32"/>
  <c r="AN402" i="32"/>
  <c r="AP402" i="32" s="1"/>
  <c r="AP408" i="32"/>
  <c r="V410" i="32"/>
  <c r="AP411" i="32"/>
  <c r="AJ412" i="32"/>
  <c r="CH412" i="32"/>
  <c r="CG413" i="32"/>
  <c r="CF414" i="32"/>
  <c r="AP415" i="32"/>
  <c r="U416" i="32"/>
  <c r="U410" i="32" s="1"/>
  <c r="CG416" i="32"/>
  <c r="CG417" i="32"/>
  <c r="CG419" i="32"/>
  <c r="AP421" i="32"/>
  <c r="CH422" i="32"/>
  <c r="CG423" i="32"/>
  <c r="AK433" i="32"/>
  <c r="CF433" i="32" s="1"/>
  <c r="AO433" i="32"/>
  <c r="CJ433" i="32" s="1"/>
  <c r="AP435" i="32"/>
  <c r="BJ439" i="32"/>
  <c r="CG440" i="32"/>
  <c r="CJ444" i="32"/>
  <c r="AP444" i="32"/>
  <c r="AP455" i="32"/>
  <c r="AM454" i="32"/>
  <c r="CH454" i="32" s="1"/>
  <c r="CH455" i="32"/>
  <c r="BD457" i="32"/>
  <c r="BF457" i="32"/>
  <c r="CG474" i="32"/>
  <c r="AP474" i="32"/>
  <c r="AP496" i="32"/>
  <c r="CH496" i="32"/>
  <c r="AP390" i="32"/>
  <c r="AP391" i="32"/>
  <c r="AP392" i="32"/>
  <c r="BD402" i="32"/>
  <c r="CG402" i="32"/>
  <c r="AP407" i="32"/>
  <c r="S410" i="32"/>
  <c r="AO410" i="32"/>
  <c r="CJ410" i="32" s="1"/>
  <c r="W412" i="32"/>
  <c r="AJ416" i="32"/>
  <c r="AL433" i="32"/>
  <c r="BE433" i="32"/>
  <c r="CQ433" i="32" s="1"/>
  <c r="BI433" i="32"/>
  <c r="CU433" i="32" s="1"/>
  <c r="CG434" i="32"/>
  <c r="AP439" i="32"/>
  <c r="CH443" i="32"/>
  <c r="CJ448" i="32"/>
  <c r="AP448" i="32"/>
  <c r="AK454" i="32"/>
  <c r="CF454" i="32" s="1"/>
  <c r="AZ454" i="32"/>
  <c r="BD454" i="32" s="1"/>
  <c r="S454" i="32"/>
  <c r="W454" i="32" s="1"/>
  <c r="W455" i="32"/>
  <c r="BJ455" i="32"/>
  <c r="BG454" i="32"/>
  <c r="CS454" i="32" s="1"/>
  <c r="CJ457" i="32"/>
  <c r="CG460" i="32"/>
  <c r="AP460" i="32"/>
  <c r="BD475" i="32"/>
  <c r="BG475" i="32"/>
  <c r="CS475" i="32" s="1"/>
  <c r="CG476" i="32"/>
  <c r="AP476" i="32"/>
  <c r="CG478" i="32"/>
  <c r="AP478" i="32"/>
  <c r="CG480" i="32"/>
  <c r="AP480" i="32"/>
  <c r="BH475" i="32"/>
  <c r="CT475" i="32" s="1"/>
  <c r="CT495" i="32"/>
  <c r="W402" i="32"/>
  <c r="CR402" i="32"/>
  <c r="CR403" i="32"/>
  <c r="CR404" i="32"/>
  <c r="AP406" i="32"/>
  <c r="AL410" i="32"/>
  <c r="BI410" i="32"/>
  <c r="CU410" i="32" s="1"/>
  <c r="CR410" i="32"/>
  <c r="CR414" i="32"/>
  <c r="CR420" i="32"/>
  <c r="CR424" i="32"/>
  <c r="CR425" i="32"/>
  <c r="CR426" i="32"/>
  <c r="CR427" i="32"/>
  <c r="CR428" i="32"/>
  <c r="CR429" i="32"/>
  <c r="CR430" i="32"/>
  <c r="CR431" i="32"/>
  <c r="CR432" i="32"/>
  <c r="AM433" i="32"/>
  <c r="CH433" i="32" s="1"/>
  <c r="BF433" i="32"/>
  <c r="CR434" i="32"/>
  <c r="CG442" i="32"/>
  <c r="CH447" i="32"/>
  <c r="CJ452" i="32"/>
  <c r="AP452" i="32"/>
  <c r="AO454" i="32"/>
  <c r="CJ454" i="32" s="1"/>
  <c r="BH454" i="32"/>
  <c r="CT454" i="32" s="1"/>
  <c r="CG459" i="32"/>
  <c r="AP459" i="32"/>
  <c r="CI461" i="32"/>
  <c r="AN454" i="32"/>
  <c r="CI454" i="32" s="1"/>
  <c r="BJ474" i="32"/>
  <c r="BJ481" i="32"/>
  <c r="AP495" i="32"/>
  <c r="CH495" i="32"/>
  <c r="AM475" i="32"/>
  <c r="CH475" i="32" s="1"/>
  <c r="S496" i="32"/>
  <c r="W496" i="32" s="1"/>
  <c r="BH496" i="32"/>
  <c r="CT496" i="32" s="1"/>
  <c r="AP497" i="32"/>
  <c r="CH497" i="32"/>
  <c r="AP498" i="32"/>
  <c r="CH498" i="32"/>
  <c r="AP499" i="32"/>
  <c r="CH499" i="32"/>
  <c r="AP500" i="32"/>
  <c r="CH500" i="32"/>
  <c r="AP501" i="32"/>
  <c r="CH501" i="32"/>
  <c r="AP502" i="32"/>
  <c r="CH502" i="32"/>
  <c r="AP503" i="32"/>
  <c r="CH503" i="32"/>
  <c r="K648" i="32"/>
  <c r="BE454" i="32"/>
  <c r="CQ454" i="32" s="1"/>
  <c r="CQ456" i="32"/>
  <c r="BI454" i="32"/>
  <c r="CU454" i="32" s="1"/>
  <c r="CU456" i="32"/>
  <c r="CG458" i="32"/>
  <c r="AL454" i="32"/>
  <c r="AP458" i="32"/>
  <c r="BJ460" i="32"/>
  <c r="AL644" i="32"/>
  <c r="CG461" i="32"/>
  <c r="CG477" i="32"/>
  <c r="AP477" i="32"/>
  <c r="CG479" i="32"/>
  <c r="AP479" i="32"/>
  <c r="S475" i="32"/>
  <c r="W475" i="32" s="1"/>
  <c r="W495" i="32"/>
  <c r="BJ503" i="32"/>
  <c r="AF454" i="32"/>
  <c r="AJ454" i="32" s="1"/>
  <c r="AJ461" i="32"/>
  <c r="AO644" i="32"/>
  <c r="AK475" i="32"/>
  <c r="CF475" i="32" s="1"/>
  <c r="BF475" i="32"/>
  <c r="BG496" i="32"/>
  <c r="CS496" i="32" s="1"/>
  <c r="BJ507" i="32"/>
  <c r="BJ511" i="32"/>
  <c r="BJ515" i="32"/>
  <c r="S517" i="32"/>
  <c r="W517" i="32" s="1"/>
  <c r="BJ519" i="32"/>
  <c r="BJ521" i="32"/>
  <c r="CH525" i="32"/>
  <c r="CJ530" i="32"/>
  <c r="AP530" i="32"/>
  <c r="BJ506" i="32"/>
  <c r="BJ510" i="32"/>
  <c r="BJ514" i="32"/>
  <c r="AO517" i="32"/>
  <c r="CJ517" i="32" s="1"/>
  <c r="BJ518" i="32"/>
  <c r="CG520" i="32"/>
  <c r="AP520" i="32"/>
  <c r="CH522" i="32"/>
  <c r="AP522" i="32"/>
  <c r="CG524" i="32"/>
  <c r="CG559" i="32"/>
  <c r="AP559" i="32"/>
  <c r="AM644" i="32"/>
  <c r="CR495" i="32"/>
  <c r="CR496" i="32"/>
  <c r="CR497" i="32"/>
  <c r="CR498" i="32"/>
  <c r="CR499" i="32"/>
  <c r="CR500" i="32"/>
  <c r="CR501" i="32"/>
  <c r="CR502" i="32"/>
  <c r="CR503" i="32"/>
  <c r="CR504" i="32"/>
  <c r="BJ509" i="32"/>
  <c r="BJ513" i="32"/>
  <c r="AL517" i="32"/>
  <c r="AJ517" i="32"/>
  <c r="BG517" i="32"/>
  <c r="BD517" i="32"/>
  <c r="CG519" i="32"/>
  <c r="AP519" i="32"/>
  <c r="CH461" i="32"/>
  <c r="BJ505" i="32"/>
  <c r="BJ508" i="32"/>
  <c r="BJ512" i="32"/>
  <c r="BJ516" i="32"/>
  <c r="CG518" i="32"/>
  <c r="AP518" i="32"/>
  <c r="AP521" i="32"/>
  <c r="CJ521" i="32"/>
  <c r="CJ526" i="32"/>
  <c r="AP526" i="32"/>
  <c r="AM517" i="32"/>
  <c r="CH517" i="32" s="1"/>
  <c r="AP533" i="32"/>
  <c r="T538" i="32"/>
  <c r="W538" i="32" s="1"/>
  <c r="AO538" i="32"/>
  <c r="CJ538" i="32" s="1"/>
  <c r="BD538" i="32"/>
  <c r="BF538" i="32"/>
  <c r="CR541" i="32"/>
  <c r="AP542" i="32"/>
  <c r="AK559" i="32"/>
  <c r="CF559" i="32" s="1"/>
  <c r="BF560" i="32"/>
  <c r="T559" i="32"/>
  <c r="BJ563" i="32"/>
  <c r="AD648" i="32"/>
  <c r="AP532" i="32"/>
  <c r="AP536" i="32"/>
  <c r="AK538" i="32"/>
  <c r="CF538" i="32" s="1"/>
  <c r="BG538" i="32"/>
  <c r="CS538" i="32" s="1"/>
  <c r="AP539" i="32"/>
  <c r="V559" i="32"/>
  <c r="AF559" i="32"/>
  <c r="AJ559" i="32" s="1"/>
  <c r="BH559" i="32"/>
  <c r="CT559" i="32" s="1"/>
  <c r="BG559" i="32"/>
  <c r="CS559" i="32" s="1"/>
  <c r="W562" i="32"/>
  <c r="CJ562" i="32"/>
  <c r="BJ564" i="32"/>
  <c r="AP566" i="32"/>
  <c r="W587" i="32"/>
  <c r="S580" i="32"/>
  <c r="W580" i="32" s="1"/>
  <c r="BJ622" i="32"/>
  <c r="AX648" i="32"/>
  <c r="CJ537" i="32"/>
  <c r="BJ540" i="32"/>
  <c r="CG560" i="32"/>
  <c r="AP560" i="32"/>
  <c r="AP561" i="32"/>
  <c r="BJ561" i="32"/>
  <c r="AP564" i="32"/>
  <c r="CJ565" i="32"/>
  <c r="AP565" i="32"/>
  <c r="AP534" i="32"/>
  <c r="BI538" i="32"/>
  <c r="CU538" i="32" s="1"/>
  <c r="AP541" i="32"/>
  <c r="AJ560" i="32"/>
  <c r="CI560" i="32"/>
  <c r="AP562" i="32"/>
  <c r="BJ601" i="32"/>
  <c r="AP625" i="32"/>
  <c r="BJ581" i="32"/>
  <c r="BJ582" i="32"/>
  <c r="AM580" i="32"/>
  <c r="CH580" i="32" s="1"/>
  <c r="BH580" i="32"/>
  <c r="CT580" i="32" s="1"/>
  <c r="CG580" i="32"/>
  <c r="CF581" i="32"/>
  <c r="AP583" i="32"/>
  <c r="CH584" i="32"/>
  <c r="CR584" i="32"/>
  <c r="AL601" i="32"/>
  <c r="AP601" i="32" s="1"/>
  <c r="AN625" i="32"/>
  <c r="AN622" i="32" s="1"/>
  <c r="AP622" i="32" s="1"/>
  <c r="Q646" i="32"/>
  <c r="AO580" i="32"/>
  <c r="CJ580" i="32" s="1"/>
  <c r="BE580" i="32"/>
  <c r="CQ580" i="32" s="1"/>
  <c r="BI580" i="32"/>
  <c r="CU580" i="32" s="1"/>
  <c r="S601" i="32"/>
  <c r="W601" i="32" s="1"/>
  <c r="Z648" i="32"/>
  <c r="BF580" i="32"/>
  <c r="S622" i="32"/>
  <c r="W622" i="32" s="1"/>
  <c r="BO642" i="33" l="1"/>
  <c r="BO648" i="33" s="1"/>
  <c r="AW284" i="33"/>
  <c r="AZ284" i="33" s="1"/>
  <c r="AY242" i="33"/>
  <c r="AT642" i="33"/>
  <c r="AT648" i="33" s="1"/>
  <c r="J307" i="6" s="1"/>
  <c r="J298" i="6" s="1"/>
  <c r="AP642" i="33"/>
  <c r="AP648" i="33" s="1"/>
  <c r="AB56" i="33"/>
  <c r="R642" i="33"/>
  <c r="R648" i="33" s="1"/>
  <c r="I64" i="6"/>
  <c r="I63" i="6" s="1"/>
  <c r="I51" i="6"/>
  <c r="V353" i="31"/>
  <c r="DF200" i="33"/>
  <c r="AZ200" i="33"/>
  <c r="AY200" i="33"/>
  <c r="BK648" i="33"/>
  <c r="BM648" i="33" s="1"/>
  <c r="BM642" i="33"/>
  <c r="AB628" i="33"/>
  <c r="AB624" i="33"/>
  <c r="AZ631" i="33"/>
  <c r="AB622" i="33"/>
  <c r="AY632" i="33"/>
  <c r="BQ599" i="33"/>
  <c r="DS599" i="33" s="1"/>
  <c r="DQ599" i="33"/>
  <c r="BS599" i="33"/>
  <c r="AB585" i="33"/>
  <c r="BS591" i="33"/>
  <c r="AB562" i="33"/>
  <c r="AW557" i="33"/>
  <c r="DF557" i="33" s="1"/>
  <c r="AY594" i="33"/>
  <c r="AY582" i="33"/>
  <c r="Z557" i="33"/>
  <c r="CQ557" i="33" s="1"/>
  <c r="DG578" i="33"/>
  <c r="AY536" i="33"/>
  <c r="DC536" i="33"/>
  <c r="DQ536" i="33"/>
  <c r="BQ515" i="33"/>
  <c r="DS515" i="33" s="1"/>
  <c r="DQ494" i="33"/>
  <c r="BS452" i="33"/>
  <c r="DQ452" i="33"/>
  <c r="T494" i="33"/>
  <c r="DG557" i="33"/>
  <c r="CM515" i="33"/>
  <c r="DF468" i="33"/>
  <c r="AZ468" i="33"/>
  <c r="AY461" i="33"/>
  <c r="CM452" i="33"/>
  <c r="DC452" i="33"/>
  <c r="AY452" i="33"/>
  <c r="DF432" i="33"/>
  <c r="AW431" i="33"/>
  <c r="DF431" i="33" s="1"/>
  <c r="AW494" i="33"/>
  <c r="DF494" i="33" s="1"/>
  <c r="CM431" i="33"/>
  <c r="BQ368" i="33"/>
  <c r="DS368" i="33" s="1"/>
  <c r="AB446" i="33"/>
  <c r="AB438" i="33"/>
  <c r="Z410" i="33"/>
  <c r="CQ410" i="33" s="1"/>
  <c r="T389" i="33"/>
  <c r="BS386" i="33"/>
  <c r="AB384" i="33"/>
  <c r="DS474" i="33"/>
  <c r="BQ473" i="33"/>
  <c r="DS473" i="33" s="1"/>
  <c r="DF474" i="33"/>
  <c r="AW473" i="33"/>
  <c r="DF473" i="33" s="1"/>
  <c r="AB463" i="33"/>
  <c r="BS403" i="33"/>
  <c r="AB386" i="33"/>
  <c r="AB352" i="33"/>
  <c r="AB330" i="33"/>
  <c r="BS340" i="33"/>
  <c r="DC368" i="33"/>
  <c r="CQ348" i="33"/>
  <c r="Z347" i="33"/>
  <c r="CQ347" i="33" s="1"/>
  <c r="DS306" i="33"/>
  <c r="BQ305" i="33"/>
  <c r="DS305" i="33" s="1"/>
  <c r="BQ326" i="33"/>
  <c r="AB287" i="33"/>
  <c r="BS296" i="33"/>
  <c r="AY288" i="33"/>
  <c r="AB279" i="33"/>
  <c r="BS263" i="33"/>
  <c r="AY306" i="33"/>
  <c r="AZ288" i="33"/>
  <c r="AW221" i="33"/>
  <c r="DF224" i="33"/>
  <c r="AY224" i="33"/>
  <c r="AB218" i="33"/>
  <c r="AB182" i="33"/>
  <c r="Z158" i="33"/>
  <c r="AY152" i="33"/>
  <c r="AZ228" i="33"/>
  <c r="AB169" i="33"/>
  <c r="AZ150" i="33"/>
  <c r="Z200" i="33"/>
  <c r="AZ174" i="33"/>
  <c r="AY151" i="33"/>
  <c r="Z643" i="33"/>
  <c r="AZ53" i="33"/>
  <c r="AZ153" i="33"/>
  <c r="AV131" i="33"/>
  <c r="AR131" i="33"/>
  <c r="AO116" i="33"/>
  <c r="AV127" i="33"/>
  <c r="AR127" i="33"/>
  <c r="AY53" i="33"/>
  <c r="AB135" i="33"/>
  <c r="AB119" i="33"/>
  <c r="Z74" i="33"/>
  <c r="AS642" i="33"/>
  <c r="AS648" i="33" s="1"/>
  <c r="AZ125" i="33"/>
  <c r="BM137" i="33"/>
  <c r="AU642" i="33"/>
  <c r="AU648" i="33" s="1"/>
  <c r="AU653" i="33" s="1"/>
  <c r="AY134" i="33"/>
  <c r="AZ121" i="33"/>
  <c r="N642" i="33"/>
  <c r="AZ36" i="33"/>
  <c r="AZ638" i="33"/>
  <c r="AY638" i="33"/>
  <c r="AZ634" i="33"/>
  <c r="AY634" i="33"/>
  <c r="AY640" i="33"/>
  <c r="DF600" i="33"/>
  <c r="AZ600" i="33"/>
  <c r="AW599" i="33"/>
  <c r="DF599" i="33" s="1"/>
  <c r="Z620" i="33"/>
  <c r="CQ620" i="33" s="1"/>
  <c r="CQ621" i="33"/>
  <c r="CM599" i="33"/>
  <c r="AB599" i="33"/>
  <c r="CQ581" i="33"/>
  <c r="Z578" i="33"/>
  <c r="CQ578" i="33" s="1"/>
  <c r="DF571" i="33"/>
  <c r="AY571" i="33"/>
  <c r="AY524" i="33"/>
  <c r="DF524" i="33"/>
  <c r="DF520" i="33"/>
  <c r="AY520" i="33"/>
  <c r="AB523" i="33"/>
  <c r="BS515" i="33"/>
  <c r="DQ515" i="33"/>
  <c r="BQ494" i="33"/>
  <c r="DS494" i="33" s="1"/>
  <c r="DS496" i="33"/>
  <c r="BS496" i="33"/>
  <c r="CM578" i="33"/>
  <c r="AB578" i="33"/>
  <c r="AZ522" i="33"/>
  <c r="DF522" i="33"/>
  <c r="BS517" i="33"/>
  <c r="BS473" i="33"/>
  <c r="DQ473" i="33"/>
  <c r="CM536" i="33"/>
  <c r="AZ515" i="33"/>
  <c r="DG515" i="33"/>
  <c r="AB560" i="33"/>
  <c r="DG473" i="33"/>
  <c r="AZ473" i="33"/>
  <c r="AY522" i="33"/>
  <c r="CQ372" i="33"/>
  <c r="Z368" i="33"/>
  <c r="CQ368" i="33" s="1"/>
  <c r="DC473" i="33"/>
  <c r="AY473" i="33"/>
  <c r="AB418" i="33"/>
  <c r="AB372" i="33"/>
  <c r="AY465" i="33"/>
  <c r="AB440" i="33"/>
  <c r="AY427" i="33"/>
  <c r="AB405" i="33"/>
  <c r="BS401" i="33"/>
  <c r="AB401" i="33"/>
  <c r="CM401" i="33"/>
  <c r="V389" i="33"/>
  <c r="AY379" i="33"/>
  <c r="BS542" i="33"/>
  <c r="DQ431" i="33"/>
  <c r="BS433" i="33"/>
  <c r="AB413" i="33"/>
  <c r="AZ400" i="33"/>
  <c r="AW389" i="33"/>
  <c r="DF389" i="33" s="1"/>
  <c r="AZ383" i="33"/>
  <c r="DF383" i="33"/>
  <c r="BS368" i="33"/>
  <c r="DQ368" i="33"/>
  <c r="BS376" i="33"/>
  <c r="BS344" i="33"/>
  <c r="DF332" i="33"/>
  <c r="AZ332" i="33"/>
  <c r="AB467" i="33"/>
  <c r="CM368" i="33"/>
  <c r="AB368" i="33"/>
  <c r="BS333" i="33"/>
  <c r="DF284" i="33"/>
  <c r="AB291" i="33"/>
  <c r="AW263" i="33"/>
  <c r="Z242" i="33"/>
  <c r="CQ243" i="33"/>
  <c r="BS305" i="33"/>
  <c r="AY284" i="33"/>
  <c r="AZ276" i="33"/>
  <c r="CQ226" i="33"/>
  <c r="Z221" i="33"/>
  <c r="AZ146" i="33"/>
  <c r="DF146" i="33"/>
  <c r="AB173" i="33"/>
  <c r="AY150" i="33"/>
  <c r="AB177" i="33"/>
  <c r="DS117" i="33"/>
  <c r="BQ116" i="33"/>
  <c r="DS116" i="33" s="1"/>
  <c r="AZ80" i="33"/>
  <c r="DF80" i="33"/>
  <c r="BS200" i="33"/>
  <c r="AW179" i="33"/>
  <c r="Z179" i="33"/>
  <c r="AB247" i="33"/>
  <c r="AZ170" i="33"/>
  <c r="AZ151" i="33"/>
  <c r="DQ137" i="33"/>
  <c r="BS137" i="33"/>
  <c r="BS117" i="33"/>
  <c r="AB116" i="33"/>
  <c r="CM116" i="33"/>
  <c r="AY80" i="33"/>
  <c r="AY643" i="33" s="1"/>
  <c r="DQ74" i="33"/>
  <c r="BS74" i="33"/>
  <c r="AY125" i="33"/>
  <c r="Z116" i="33"/>
  <c r="CQ116" i="33" s="1"/>
  <c r="BR642" i="33"/>
  <c r="BR648" i="33" s="1"/>
  <c r="T116" i="33"/>
  <c r="BS57" i="33"/>
  <c r="DC32" i="33"/>
  <c r="AY32" i="33"/>
  <c r="DF32" i="33"/>
  <c r="AZ32" i="33"/>
  <c r="DS630" i="33"/>
  <c r="BQ620" i="33"/>
  <c r="DS620" i="33" s="1"/>
  <c r="AB626" i="33"/>
  <c r="DF629" i="33"/>
  <c r="AZ629" i="33"/>
  <c r="AW620" i="33"/>
  <c r="DF620" i="33" s="1"/>
  <c r="BS595" i="33"/>
  <c r="BQ557" i="33"/>
  <c r="DS557" i="33" s="1"/>
  <c r="DS537" i="33"/>
  <c r="BQ536" i="33"/>
  <c r="DS536" i="33" s="1"/>
  <c r="CQ517" i="33"/>
  <c r="Z515" i="33"/>
  <c r="CQ515" i="33" s="1"/>
  <c r="AZ494" i="33"/>
  <c r="DG494" i="33"/>
  <c r="BS533" i="33"/>
  <c r="AY532" i="33"/>
  <c r="DQ578" i="33"/>
  <c r="BS521" i="33"/>
  <c r="CN496" i="33"/>
  <c r="W494" i="33"/>
  <c r="CN494" i="33" s="1"/>
  <c r="AB496" i="33"/>
  <c r="DF575" i="33"/>
  <c r="AY575" i="33"/>
  <c r="AY557" i="33"/>
  <c r="DC557" i="33"/>
  <c r="AZ476" i="33"/>
  <c r="DS475" i="33"/>
  <c r="BS475" i="33"/>
  <c r="AB464" i="33"/>
  <c r="AY499" i="33"/>
  <c r="AY469" i="33"/>
  <c r="DF460" i="33"/>
  <c r="AZ460" i="33"/>
  <c r="BQ431" i="33"/>
  <c r="DS431" i="33" s="1"/>
  <c r="DS432" i="33"/>
  <c r="DC410" i="33"/>
  <c r="Z494" i="33"/>
  <c r="CQ494" i="33" s="1"/>
  <c r="AZ469" i="33"/>
  <c r="AY468" i="33"/>
  <c r="Z431" i="33"/>
  <c r="CQ431" i="33" s="1"/>
  <c r="DQ389" i="33"/>
  <c r="AZ389" i="33"/>
  <c r="DG389" i="33"/>
  <c r="AW368" i="33"/>
  <c r="DS500" i="33"/>
  <c r="BS500" i="33"/>
  <c r="DS477" i="33"/>
  <c r="BS477" i="33"/>
  <c r="BS466" i="33"/>
  <c r="AB442" i="33"/>
  <c r="BS432" i="33"/>
  <c r="DS411" i="33"/>
  <c r="BQ410" i="33"/>
  <c r="DS410" i="33" s="1"/>
  <c r="DQ410" i="33"/>
  <c r="BS380" i="33"/>
  <c r="DG347" i="33"/>
  <c r="DC431" i="33"/>
  <c r="AY431" i="33"/>
  <c r="CQ403" i="33"/>
  <c r="Z389" i="33"/>
  <c r="CQ389" i="33" s="1"/>
  <c r="DF350" i="33"/>
  <c r="AZ350" i="33"/>
  <c r="AW347" i="33"/>
  <c r="DF347" i="33" s="1"/>
  <c r="AY350" i="33"/>
  <c r="AB354" i="33"/>
  <c r="BS347" i="33"/>
  <c r="AY332" i="33"/>
  <c r="BS336" i="33"/>
  <c r="AY423" i="33"/>
  <c r="AZ385" i="33"/>
  <c r="BS382" i="33"/>
  <c r="AW326" i="33"/>
  <c r="Z326" i="33"/>
  <c r="DG305" i="33"/>
  <c r="AB305" i="33"/>
  <c r="CM305" i="33"/>
  <c r="BQ284" i="33"/>
  <c r="Z263" i="33"/>
  <c r="CQ263" i="33" s="1"/>
  <c r="DS243" i="33"/>
  <c r="BQ242" i="33"/>
  <c r="DS242" i="33" s="1"/>
  <c r="AB282" i="33"/>
  <c r="AZ212" i="33"/>
  <c r="DF212" i="33"/>
  <c r="AW158" i="33"/>
  <c r="AB186" i="33"/>
  <c r="AY155" i="33"/>
  <c r="AY148" i="33"/>
  <c r="AZ232" i="33"/>
  <c r="AY174" i="33"/>
  <c r="AB165" i="33"/>
  <c r="AZ155" i="33"/>
  <c r="AY170" i="33"/>
  <c r="BS238" i="33"/>
  <c r="BQ221" i="33"/>
  <c r="AB219" i="33"/>
  <c r="AB215" i="33"/>
  <c r="AZ183" i="33"/>
  <c r="AZ149" i="33"/>
  <c r="Z137" i="33"/>
  <c r="CQ137" i="33" s="1"/>
  <c r="CQ143" i="33"/>
  <c r="AV133" i="33"/>
  <c r="AR133" i="33"/>
  <c r="AV129" i="33"/>
  <c r="AR129" i="33"/>
  <c r="AW116" i="33"/>
  <c r="DF116" i="33" s="1"/>
  <c r="DF117" i="33"/>
  <c r="AZ116" i="33"/>
  <c r="DG116" i="33"/>
  <c r="DF96" i="33"/>
  <c r="AW95" i="33"/>
  <c r="BQ643" i="33"/>
  <c r="AW74" i="33"/>
  <c r="AY96" i="33"/>
  <c r="Y642" i="33"/>
  <c r="Y648" i="33" s="1"/>
  <c r="Y653" i="33" s="1"/>
  <c r="AY108" i="33"/>
  <c r="BN642" i="33"/>
  <c r="BN648" i="33" s="1"/>
  <c r="X642" i="33"/>
  <c r="X648" i="33" s="1"/>
  <c r="X653" i="33" s="1"/>
  <c r="AB137" i="33"/>
  <c r="AY121" i="33"/>
  <c r="AZ108" i="33"/>
  <c r="AA642" i="33"/>
  <c r="AA648" i="33" s="1"/>
  <c r="AA653" i="33" s="1"/>
  <c r="BS116" i="33"/>
  <c r="AY112" i="33"/>
  <c r="AB106" i="33"/>
  <c r="AB95" i="33"/>
  <c r="AW11" i="33"/>
  <c r="DF12" i="33"/>
  <c r="BP642" i="33"/>
  <c r="BP648" i="33" s="1"/>
  <c r="DR11" i="33"/>
  <c r="V642" i="33"/>
  <c r="DS11" i="33"/>
  <c r="AB627" i="33"/>
  <c r="AB623" i="33"/>
  <c r="W620" i="33"/>
  <c r="AY599" i="33"/>
  <c r="DC599" i="33"/>
  <c r="DG599" i="33"/>
  <c r="AZ599" i="33"/>
  <c r="AZ582" i="33"/>
  <c r="DS579" i="33"/>
  <c r="BQ578" i="33"/>
  <c r="DS578" i="33" s="1"/>
  <c r="AY600" i="33"/>
  <c r="AW578" i="33"/>
  <c r="AZ578" i="33" s="1"/>
  <c r="BS576" i="33"/>
  <c r="AY567" i="33"/>
  <c r="CM557" i="33"/>
  <c r="AB557" i="33"/>
  <c r="BS579" i="33"/>
  <c r="AY559" i="33"/>
  <c r="CQ537" i="33"/>
  <c r="Z536" i="33"/>
  <c r="CQ536" i="33" s="1"/>
  <c r="BS529" i="33"/>
  <c r="BS557" i="33"/>
  <c r="DQ557" i="33"/>
  <c r="BS553" i="33"/>
  <c r="AZ540" i="33"/>
  <c r="DG536" i="33"/>
  <c r="AZ536" i="33"/>
  <c r="AB494" i="33"/>
  <c r="CM494" i="33"/>
  <c r="AY586" i="33"/>
  <c r="AY476" i="33"/>
  <c r="AB473" i="33"/>
  <c r="CM473" i="33"/>
  <c r="DS456" i="33"/>
  <c r="BS456" i="33"/>
  <c r="AY528" i="33"/>
  <c r="AY494" i="33"/>
  <c r="DC494" i="33"/>
  <c r="Z452" i="33"/>
  <c r="CQ452" i="33" s="1"/>
  <c r="AB410" i="33"/>
  <c r="CM410" i="33"/>
  <c r="BS525" i="33"/>
  <c r="AY515" i="33"/>
  <c r="AZ461" i="33"/>
  <c r="AY460" i="33"/>
  <c r="DF464" i="33"/>
  <c r="AZ464" i="33"/>
  <c r="AB444" i="33"/>
  <c r="AY432" i="33"/>
  <c r="AW410" i="33"/>
  <c r="DF410" i="33" s="1"/>
  <c r="DF411" i="33"/>
  <c r="AZ404" i="33"/>
  <c r="DF404" i="33"/>
  <c r="AY400" i="33"/>
  <c r="AY385" i="33"/>
  <c r="BS374" i="33"/>
  <c r="AY347" i="33"/>
  <c r="DC347" i="33"/>
  <c r="AB471" i="33"/>
  <c r="AZ465" i="33"/>
  <c r="AY464" i="33"/>
  <c r="AY435" i="33"/>
  <c r="BQ389" i="33"/>
  <c r="DS389" i="33" s="1"/>
  <c r="AB459" i="33"/>
  <c r="AZ377" i="33"/>
  <c r="DF377" i="33"/>
  <c r="AB351" i="33"/>
  <c r="AY429" i="33"/>
  <c r="AY389" i="33"/>
  <c r="AB380" i="33"/>
  <c r="DF353" i="33"/>
  <c r="AZ353" i="33"/>
  <c r="AB347" i="33"/>
  <c r="CM347" i="33"/>
  <c r="CN267" i="33"/>
  <c r="W263" i="33"/>
  <c r="T284" i="33"/>
  <c r="AW305" i="33"/>
  <c r="DF305" i="33" s="1"/>
  <c r="DF306" i="33"/>
  <c r="DC305" i="33"/>
  <c r="Z284" i="33"/>
  <c r="AB271" i="33"/>
  <c r="AZ302" i="33"/>
  <c r="AB267" i="33"/>
  <c r="AB295" i="33"/>
  <c r="AY272" i="33"/>
  <c r="AZ298" i="33"/>
  <c r="AZ272" i="33"/>
  <c r="AB227" i="33"/>
  <c r="AB207" i="33"/>
  <c r="AZ154" i="33"/>
  <c r="AZ147" i="33"/>
  <c r="AB231" i="33"/>
  <c r="AZ152" i="33"/>
  <c r="W643" i="33"/>
  <c r="DQ53" i="33"/>
  <c r="AB176" i="33"/>
  <c r="BS158" i="33"/>
  <c r="AY234" i="33"/>
  <c r="AB168" i="33"/>
  <c r="AY147" i="33"/>
  <c r="AW137" i="33"/>
  <c r="DC116" i="33"/>
  <c r="AB143" i="33"/>
  <c r="AB76" i="33"/>
  <c r="U642" i="33"/>
  <c r="U648" i="33" s="1"/>
  <c r="U653" i="33" s="1"/>
  <c r="AY130" i="33"/>
  <c r="AB114" i="33"/>
  <c r="AB53" i="33"/>
  <c r="AY132" i="33"/>
  <c r="AY117" i="33"/>
  <c r="W642" i="33"/>
  <c r="AZ117" i="33"/>
  <c r="AB110" i="33"/>
  <c r="BQ53" i="33"/>
  <c r="DS53" i="33" s="1"/>
  <c r="CN32" i="33"/>
  <c r="AB32" i="33"/>
  <c r="AX642" i="33"/>
  <c r="AX648" i="33" s="1"/>
  <c r="AX653" i="33" s="1"/>
  <c r="CQ11" i="33"/>
  <c r="BG643" i="32"/>
  <c r="BG648" i="32" s="1"/>
  <c r="AP580" i="32"/>
  <c r="CG517" i="32"/>
  <c r="AP517" i="32"/>
  <c r="AM648" i="32"/>
  <c r="CR560" i="32"/>
  <c r="BJ560" i="32"/>
  <c r="BF559" i="32"/>
  <c r="BF643" i="32" s="1"/>
  <c r="CR538" i="32"/>
  <c r="BJ538" i="32"/>
  <c r="BJ517" i="32"/>
  <c r="CS517" i="32"/>
  <c r="AP433" i="32"/>
  <c r="CG433" i="32"/>
  <c r="W410" i="32"/>
  <c r="CR457" i="32"/>
  <c r="BF454" i="32"/>
  <c r="BJ457" i="32"/>
  <c r="U644" i="32"/>
  <c r="U389" i="32"/>
  <c r="AP368" i="32"/>
  <c r="CG368" i="32"/>
  <c r="CR305" i="32"/>
  <c r="BJ305" i="32"/>
  <c r="CR368" i="32"/>
  <c r="BJ368" i="32"/>
  <c r="CG137" i="32"/>
  <c r="AP137" i="32"/>
  <c r="BJ137" i="32"/>
  <c r="CR137" i="32"/>
  <c r="AP95" i="32"/>
  <c r="W73" i="32"/>
  <c r="BH643" i="32"/>
  <c r="BH648" i="32" s="1"/>
  <c r="BJ33" i="32"/>
  <c r="BG32" i="32"/>
  <c r="BJ32" i="32" s="1"/>
  <c r="AO643" i="32"/>
  <c r="AO648" i="32" s="1"/>
  <c r="AK643" i="32"/>
  <c r="AK648" i="32" s="1"/>
  <c r="AG643" i="32"/>
  <c r="AG648" i="32" s="1"/>
  <c r="AJ11" i="32"/>
  <c r="AP454" i="32"/>
  <c r="CG454" i="32"/>
  <c r="AP410" i="32"/>
  <c r="CG410" i="32"/>
  <c r="CI354" i="32"/>
  <c r="AP354" i="32"/>
  <c r="AN347" i="32"/>
  <c r="AP242" i="32"/>
  <c r="CG242" i="32"/>
  <c r="BJ242" i="32"/>
  <c r="CR242" i="32"/>
  <c r="BJ433" i="32"/>
  <c r="CR433" i="32"/>
  <c r="BJ580" i="32"/>
  <c r="CR580" i="32"/>
  <c r="AP538" i="32"/>
  <c r="AN644" i="32"/>
  <c r="BJ496" i="32"/>
  <c r="W416" i="32"/>
  <c r="W644" i="32" s="1"/>
  <c r="BJ284" i="32"/>
  <c r="CR284" i="32"/>
  <c r="BJ220" i="32"/>
  <c r="CR220" i="32"/>
  <c r="BF200" i="32"/>
  <c r="W368" i="32"/>
  <c r="BJ116" i="32"/>
  <c r="CR116" i="32"/>
  <c r="AF643" i="32"/>
  <c r="BJ263" i="32"/>
  <c r="BJ179" i="32"/>
  <c r="CR179" i="32"/>
  <c r="BJ11" i="32"/>
  <c r="BJ13" i="32"/>
  <c r="CT222" i="32"/>
  <c r="BH221" i="32"/>
  <c r="BJ158" i="32"/>
  <c r="BE643" i="32"/>
  <c r="BE648" i="32" s="1"/>
  <c r="BA643" i="32"/>
  <c r="BA648" i="32" s="1"/>
  <c r="BD11" i="32"/>
  <c r="AP179" i="32"/>
  <c r="AP116" i="32"/>
  <c r="AP12" i="32"/>
  <c r="CR475" i="32"/>
  <c r="BJ475" i="32"/>
  <c r="CR347" i="32"/>
  <c r="BJ347" i="32"/>
  <c r="CG326" i="32"/>
  <c r="AP326" i="32"/>
  <c r="CR326" i="32"/>
  <c r="BJ326" i="32"/>
  <c r="W559" i="32"/>
  <c r="CI402" i="32"/>
  <c r="AN389" i="32"/>
  <c r="AP475" i="32"/>
  <c r="CG347" i="32"/>
  <c r="AL158" i="32"/>
  <c r="CG163" i="32"/>
  <c r="AP163" i="32"/>
  <c r="S95" i="32"/>
  <c r="W95" i="32" s="1"/>
  <c r="W97" i="32"/>
  <c r="AZ643" i="32"/>
  <c r="BJ95" i="32"/>
  <c r="BI643" i="32"/>
  <c r="BI648" i="32" s="1"/>
  <c r="AM643" i="32"/>
  <c r="V643" i="32"/>
  <c r="V648" i="32" s="1"/>
  <c r="V654" i="32" s="1"/>
  <c r="Z642" i="33" l="1"/>
  <c r="Z648" i="33" s="1"/>
  <c r="Z653" i="33" s="1"/>
  <c r="DF137" i="33"/>
  <c r="AY137" i="33"/>
  <c r="AZ137" i="33"/>
  <c r="W648" i="33"/>
  <c r="AB643" i="33"/>
  <c r="AY305" i="33"/>
  <c r="CN263" i="33"/>
  <c r="AB263" i="33"/>
  <c r="CN620" i="33"/>
  <c r="AB620" i="33"/>
  <c r="BQ642" i="33"/>
  <c r="BQ648" i="33" s="1"/>
  <c r="BS648" i="33" s="1"/>
  <c r="DF74" i="33"/>
  <c r="AZ74" i="33"/>
  <c r="AY74" i="33"/>
  <c r="AZ158" i="33"/>
  <c r="DF158" i="33"/>
  <c r="AY158" i="33"/>
  <c r="CQ326" i="33"/>
  <c r="AB326" i="33"/>
  <c r="BS410" i="33"/>
  <c r="AY410" i="33"/>
  <c r="BS578" i="33"/>
  <c r="CQ242" i="33"/>
  <c r="AB242" i="33"/>
  <c r="CQ158" i="33"/>
  <c r="AB158" i="33"/>
  <c r="BS494" i="33"/>
  <c r="BS536" i="33"/>
  <c r="V648" i="33"/>
  <c r="AW642" i="33"/>
  <c r="AW648" i="33" s="1"/>
  <c r="AW653" i="33" s="1"/>
  <c r="DF11" i="33"/>
  <c r="AZ11" i="33"/>
  <c r="AY11" i="33"/>
  <c r="BS643" i="33"/>
  <c r="DE129" i="33"/>
  <c r="AY129" i="33"/>
  <c r="DF326" i="33"/>
  <c r="AZ326" i="33"/>
  <c r="AY326" i="33"/>
  <c r="CQ179" i="33"/>
  <c r="AB179" i="33"/>
  <c r="DF263" i="33"/>
  <c r="AY263" i="33"/>
  <c r="AZ263" i="33"/>
  <c r="CM389" i="33"/>
  <c r="AB389" i="33"/>
  <c r="AB536" i="33"/>
  <c r="CQ74" i="33"/>
  <c r="AB74" i="33"/>
  <c r="DE131" i="33"/>
  <c r="AY131" i="33"/>
  <c r="DF221" i="33"/>
  <c r="AZ221" i="33"/>
  <c r="AY221" i="33"/>
  <c r="DS326" i="33"/>
  <c r="BS326" i="33"/>
  <c r="AB452" i="33"/>
  <c r="AB515" i="33"/>
  <c r="AY620" i="33"/>
  <c r="CQ284" i="33"/>
  <c r="AB284" i="33"/>
  <c r="DF95" i="33"/>
  <c r="AY95" i="33"/>
  <c r="AZ95" i="33"/>
  <c r="DS221" i="33"/>
  <c r="BS221" i="33"/>
  <c r="AZ347" i="33"/>
  <c r="DF179" i="33"/>
  <c r="AY179" i="33"/>
  <c r="AZ179" i="33"/>
  <c r="CQ221" i="33"/>
  <c r="AB221" i="33"/>
  <c r="BS431" i="33"/>
  <c r="AT653" i="33"/>
  <c r="T642" i="33"/>
  <c r="T648" i="33" s="1"/>
  <c r="N648" i="33"/>
  <c r="DE127" i="33"/>
  <c r="AY127" i="33"/>
  <c r="AV116" i="33"/>
  <c r="AB431" i="33"/>
  <c r="BS53" i="33"/>
  <c r="DF578" i="33"/>
  <c r="AY578" i="33"/>
  <c r="DE133" i="33"/>
  <c r="AY133" i="33"/>
  <c r="DS284" i="33"/>
  <c r="BS284" i="33"/>
  <c r="AZ305" i="33"/>
  <c r="DF368" i="33"/>
  <c r="AZ368" i="33"/>
  <c r="BS389" i="33"/>
  <c r="BS242" i="33"/>
  <c r="AO642" i="33"/>
  <c r="AR116" i="33"/>
  <c r="CQ200" i="33"/>
  <c r="AB200" i="33"/>
  <c r="AY368" i="33"/>
  <c r="AZ557" i="33"/>
  <c r="BS620" i="33"/>
  <c r="BJ643" i="32"/>
  <c r="BJ648" i="32" s="1"/>
  <c r="BJ654" i="32" s="1"/>
  <c r="BF648" i="32"/>
  <c r="AZ648" i="32"/>
  <c r="BD648" i="32" s="1"/>
  <c r="BD643" i="32"/>
  <c r="CT221" i="32"/>
  <c r="BJ221" i="32"/>
  <c r="BJ454" i="32"/>
  <c r="CR454" i="32"/>
  <c r="CG158" i="32"/>
  <c r="AP158" i="32"/>
  <c r="AL643" i="32"/>
  <c r="CI389" i="32"/>
  <c r="AP389" i="32"/>
  <c r="AJ643" i="32"/>
  <c r="AF648" i="32"/>
  <c r="AJ648" i="32" s="1"/>
  <c r="CR200" i="32"/>
  <c r="BJ200" i="32"/>
  <c r="W389" i="32"/>
  <c r="U643" i="32"/>
  <c r="AP644" i="32"/>
  <c r="S643" i="32"/>
  <c r="CI347" i="32"/>
  <c r="AN643" i="32"/>
  <c r="AN648" i="32" s="1"/>
  <c r="U648" i="32"/>
  <c r="U654" i="32" s="1"/>
  <c r="BJ559" i="32"/>
  <c r="CR559" i="32"/>
  <c r="AP347" i="32"/>
  <c r="AB642" i="33" l="1"/>
  <c r="W653" i="33"/>
  <c r="I216" i="6"/>
  <c r="I215" i="6" s="1"/>
  <c r="BS642" i="33"/>
  <c r="AZ642" i="33"/>
  <c r="AB648" i="33"/>
  <c r="AB653" i="33" s="1"/>
  <c r="V653" i="33"/>
  <c r="AO648" i="33"/>
  <c r="AR648" i="33" s="1"/>
  <c r="AR642" i="33"/>
  <c r="DE116" i="33"/>
  <c r="AY116" i="33"/>
  <c r="AV642" i="33"/>
  <c r="AP643" i="32"/>
  <c r="AL648" i="32"/>
  <c r="AP648" i="32" s="1"/>
  <c r="AP654" i="32" s="1"/>
  <c r="W643" i="32"/>
  <c r="S648" i="32"/>
  <c r="AV648" i="33" l="1"/>
  <c r="AY642" i="33"/>
  <c r="S654" i="32"/>
  <c r="W648" i="32"/>
  <c r="W654" i="32" s="1"/>
  <c r="AV653" i="33" l="1"/>
  <c r="AY648" i="33"/>
  <c r="X354" i="31" l="1"/>
  <c r="W354" i="31"/>
  <c r="AN353" i="31"/>
  <c r="AM353" i="31"/>
  <c r="AL353" i="31"/>
  <c r="AK353" i="31"/>
  <c r="AJ353" i="31"/>
  <c r="AI353" i="31"/>
  <c r="AH353" i="31"/>
  <c r="AG353" i="31"/>
  <c r="CI352" i="31"/>
  <c r="CH352" i="31"/>
  <c r="CG352" i="31"/>
  <c r="CF352" i="31"/>
  <c r="CE352" i="31"/>
  <c r="CD352" i="31"/>
  <c r="CC352" i="31"/>
  <c r="CB352" i="31"/>
  <c r="CA352" i="31"/>
  <c r="BF352" i="31"/>
  <c r="BE352" i="31"/>
  <c r="BD352" i="31"/>
  <c r="BC352" i="31"/>
  <c r="BB352" i="31"/>
  <c r="BA352" i="31"/>
  <c r="AZ352" i="31"/>
  <c r="AY352" i="31"/>
  <c r="AX352" i="31"/>
  <c r="AD352" i="31"/>
  <c r="AC352" i="31"/>
  <c r="AB352" i="31"/>
  <c r="AA352" i="31"/>
  <c r="AE352" i="31" s="1"/>
  <c r="Z352" i="31"/>
  <c r="Y352" i="31"/>
  <c r="X352" i="31"/>
  <c r="X340" i="31" s="1"/>
  <c r="W352" i="31"/>
  <c r="CJ351" i="31"/>
  <c r="CA351" i="31"/>
  <c r="BF351" i="31"/>
  <c r="BE351" i="31"/>
  <c r="BD351" i="31"/>
  <c r="BC351" i="31"/>
  <c r="BB351" i="31"/>
  <c r="BA351" i="31"/>
  <c r="AZ351" i="31"/>
  <c r="AY351" i="31"/>
  <c r="AX351" i="31"/>
  <c r="AE351" i="31"/>
  <c r="CJ348" i="31"/>
  <c r="CA348" i="31"/>
  <c r="BF348" i="31"/>
  <c r="BE348" i="31"/>
  <c r="BD348" i="31"/>
  <c r="BC348" i="31"/>
  <c r="BB348" i="31"/>
  <c r="BG348" i="31"/>
  <c r="AZ348" i="31"/>
  <c r="AY348" i="31"/>
  <c r="AX348" i="31"/>
  <c r="AE348" i="31"/>
  <c r="AE347" i="31"/>
  <c r="CJ346" i="31"/>
  <c r="CA346" i="31"/>
  <c r="BF346" i="31"/>
  <c r="BE346" i="31"/>
  <c r="BD346" i="31"/>
  <c r="BC346" i="31"/>
  <c r="BB346" i="31"/>
  <c r="BA346" i="31"/>
  <c r="BG346" i="31" s="1"/>
  <c r="AZ346" i="31"/>
  <c r="AY346" i="31"/>
  <c r="AX346" i="31"/>
  <c r="AE346" i="31"/>
  <c r="CJ345" i="31"/>
  <c r="CA345" i="31"/>
  <c r="BF345" i="31"/>
  <c r="BE345" i="31"/>
  <c r="BB345" i="31"/>
  <c r="AX345" i="31"/>
  <c r="AE345" i="31"/>
  <c r="AE344" i="31" s="1"/>
  <c r="CJ343" i="31"/>
  <c r="CA343" i="31"/>
  <c r="BF343" i="31"/>
  <c r="BE343" i="31"/>
  <c r="BD343" i="31"/>
  <c r="BC343" i="31"/>
  <c r="BB343" i="31"/>
  <c r="BA343" i="31"/>
  <c r="AZ343" i="31"/>
  <c r="AY343" i="31"/>
  <c r="AX343" i="31"/>
  <c r="AE343" i="31"/>
  <c r="CH342" i="31"/>
  <c r="CG342" i="31"/>
  <c r="CF342" i="31"/>
  <c r="CE342" i="31"/>
  <c r="CD342" i="31"/>
  <c r="CC342" i="31"/>
  <c r="CB342" i="31"/>
  <c r="CA342" i="31"/>
  <c r="BR342" i="31"/>
  <c r="BF342" i="31"/>
  <c r="BE342" i="31"/>
  <c r="BD342" i="31"/>
  <c r="BC342" i="31"/>
  <c r="BB342" i="31"/>
  <c r="BA342" i="31"/>
  <c r="AZ342" i="31"/>
  <c r="AY342" i="31"/>
  <c r="AX342" i="31"/>
  <c r="AD342" i="31"/>
  <c r="AC342" i="31"/>
  <c r="AB342" i="31"/>
  <c r="AA342" i="31"/>
  <c r="Z342" i="31"/>
  <c r="Y342" i="31"/>
  <c r="X342" i="31"/>
  <c r="W342" i="31"/>
  <c r="CI341" i="31"/>
  <c r="CH341" i="31"/>
  <c r="CG341" i="31"/>
  <c r="CF341" i="31"/>
  <c r="CE341" i="31"/>
  <c r="CD341" i="31"/>
  <c r="CC341" i="31"/>
  <c r="CA341" i="31"/>
  <c r="BR341" i="31"/>
  <c r="BF341" i="31"/>
  <c r="BE341" i="31"/>
  <c r="BD341" i="31"/>
  <c r="BC341" i="31"/>
  <c r="BB341" i="31"/>
  <c r="BA341" i="31"/>
  <c r="AZ341" i="31"/>
  <c r="AY341" i="31"/>
  <c r="AX341" i="31"/>
  <c r="AE341" i="31"/>
  <c r="CJ339" i="31"/>
  <c r="CA339" i="31"/>
  <c r="BR339" i="31"/>
  <c r="BF339" i="31"/>
  <c r="BE339" i="31"/>
  <c r="BD339" i="31"/>
  <c r="BC339" i="31"/>
  <c r="BB339" i="31"/>
  <c r="BA339" i="31"/>
  <c r="AZ339" i="31"/>
  <c r="AY339" i="31"/>
  <c r="AX339" i="31"/>
  <c r="AE339" i="31"/>
  <c r="CI338" i="31"/>
  <c r="CH338" i="31"/>
  <c r="CG338" i="31"/>
  <c r="CF338" i="31"/>
  <c r="CE338" i="31"/>
  <c r="CD338" i="31"/>
  <c r="CC338" i="31"/>
  <c r="CB338" i="31"/>
  <c r="CA338" i="31"/>
  <c r="BR338" i="31"/>
  <c r="BF338" i="31"/>
  <c r="BE338" i="31"/>
  <c r="BD338" i="31"/>
  <c r="BC338" i="31"/>
  <c r="BB338" i="31"/>
  <c r="BA338" i="31"/>
  <c r="AZ338" i="31"/>
  <c r="AY338" i="31"/>
  <c r="AX338" i="31"/>
  <c r="AD338" i="31"/>
  <c r="AC338" i="31"/>
  <c r="AB338" i="31"/>
  <c r="AA338" i="31"/>
  <c r="Z338" i="31"/>
  <c r="Y338" i="31"/>
  <c r="X338" i="31"/>
  <c r="W338" i="31"/>
  <c r="CJ337" i="31"/>
  <c r="CA337" i="31"/>
  <c r="BR337" i="31"/>
  <c r="BF337" i="31"/>
  <c r="BE337" i="31"/>
  <c r="BD337" i="31"/>
  <c r="BC337" i="31"/>
  <c r="BB337" i="31"/>
  <c r="BA337" i="31"/>
  <c r="AZ337" i="31"/>
  <c r="AY337" i="31"/>
  <c r="AX337" i="31"/>
  <c r="AE337" i="31"/>
  <c r="CJ336" i="31"/>
  <c r="CA336" i="31"/>
  <c r="BR336" i="31"/>
  <c r="BF336" i="31"/>
  <c r="BE336" i="31"/>
  <c r="BD336" i="31"/>
  <c r="BC336" i="31"/>
  <c r="BB336" i="31"/>
  <c r="BA336" i="31"/>
  <c r="AZ336" i="31"/>
  <c r="AY336" i="31"/>
  <c r="AX336" i="31"/>
  <c r="AE336" i="31"/>
  <c r="CJ335" i="31"/>
  <c r="CA335" i="31"/>
  <c r="BR335" i="31"/>
  <c r="BF335" i="31"/>
  <c r="BE335" i="31"/>
  <c r="BD335" i="31"/>
  <c r="BC335" i="31"/>
  <c r="BB335" i="31"/>
  <c r="BA335" i="31"/>
  <c r="AZ335" i="31"/>
  <c r="AY335" i="31"/>
  <c r="AX335" i="31"/>
  <c r="AE335" i="31"/>
  <c r="CJ334" i="31"/>
  <c r="CA334" i="31"/>
  <c r="BR334" i="31"/>
  <c r="BF334" i="31"/>
  <c r="BE334" i="31"/>
  <c r="BD334" i="31"/>
  <c r="BC334" i="31"/>
  <c r="BB334" i="31"/>
  <c r="BA334" i="31"/>
  <c r="AZ334" i="31"/>
  <c r="AY334" i="31"/>
  <c r="AX334" i="31"/>
  <c r="AE334" i="31"/>
  <c r="CJ333" i="31"/>
  <c r="CA333" i="31"/>
  <c r="BR333" i="31"/>
  <c r="BF333" i="31"/>
  <c r="BE333" i="31"/>
  <c r="BD333" i="31"/>
  <c r="BC333" i="31"/>
  <c r="BB333" i="31"/>
  <c r="BA333" i="31"/>
  <c r="AZ333" i="31"/>
  <c r="AY333" i="31"/>
  <c r="AX333" i="31"/>
  <c r="AE333" i="31"/>
  <c r="CJ332" i="31"/>
  <c r="CA332" i="31"/>
  <c r="BR332" i="31"/>
  <c r="BF332" i="31"/>
  <c r="BE332" i="31"/>
  <c r="BD332" i="31"/>
  <c r="BC332" i="31"/>
  <c r="BB332" i="31"/>
  <c r="BA332" i="31"/>
  <c r="AZ332" i="31"/>
  <c r="AY332" i="31"/>
  <c r="AX332" i="31"/>
  <c r="AE332" i="31"/>
  <c r="CJ331" i="31"/>
  <c r="CA331" i="31"/>
  <c r="BR331" i="31"/>
  <c r="BF331" i="31"/>
  <c r="BE331" i="31"/>
  <c r="BD331" i="31"/>
  <c r="BC331" i="31"/>
  <c r="BB331" i="31"/>
  <c r="BA331" i="31"/>
  <c r="AZ331" i="31"/>
  <c r="AY331" i="31"/>
  <c r="AX331" i="31"/>
  <c r="AE331" i="31"/>
  <c r="CH330" i="31"/>
  <c r="CG330" i="31"/>
  <c r="CG329" i="31" s="1"/>
  <c r="CF330" i="31"/>
  <c r="CE330" i="31"/>
  <c r="CE329" i="31" s="1"/>
  <c r="CD330" i="31"/>
  <c r="CC330" i="31"/>
  <c r="CC329" i="31" s="1"/>
  <c r="CB330" i="31"/>
  <c r="CA330" i="31"/>
  <c r="BR330" i="31"/>
  <c r="BF330" i="31"/>
  <c r="BE330" i="31"/>
  <c r="BD330" i="31"/>
  <c r="BC330" i="31"/>
  <c r="BB330" i="31"/>
  <c r="BA330" i="31"/>
  <c r="AZ330" i="31"/>
  <c r="AY330" i="31"/>
  <c r="AX330" i="31"/>
  <c r="AD330" i="31"/>
  <c r="AC330" i="31"/>
  <c r="AC329" i="31" s="1"/>
  <c r="AB330" i="31"/>
  <c r="AA330" i="31"/>
  <c r="AA329" i="31" s="1"/>
  <c r="Z330" i="31"/>
  <c r="Y330" i="31"/>
  <c r="X330" i="31"/>
  <c r="X329" i="31" s="1"/>
  <c r="W330" i="31"/>
  <c r="W329" i="31" s="1"/>
  <c r="CI329" i="31"/>
  <c r="BZ329" i="31"/>
  <c r="BY329" i="31"/>
  <c r="BX329" i="31"/>
  <c r="BW329" i="31"/>
  <c r="BV329" i="31"/>
  <c r="BU329" i="31"/>
  <c r="BT329" i="31"/>
  <c r="BS329" i="31"/>
  <c r="BQ329" i="31"/>
  <c r="BP329" i="31"/>
  <c r="BO329" i="31"/>
  <c r="BN329" i="31"/>
  <c r="BM329" i="31"/>
  <c r="BL329" i="31"/>
  <c r="BK329" i="31"/>
  <c r="BJ329" i="31"/>
  <c r="AW329" i="31"/>
  <c r="AV329" i="31"/>
  <c r="AU329" i="31"/>
  <c r="AT329" i="31"/>
  <c r="AS329" i="31"/>
  <c r="AR329" i="31"/>
  <c r="AQ329" i="31"/>
  <c r="AP329" i="31"/>
  <c r="AB329" i="31"/>
  <c r="CJ328" i="31"/>
  <c r="CA328" i="31"/>
  <c r="BR328" i="31"/>
  <c r="BF328" i="31"/>
  <c r="BE328" i="31"/>
  <c r="BD328" i="31"/>
  <c r="BC328" i="31"/>
  <c r="BB328" i="31"/>
  <c r="BA328" i="31"/>
  <c r="AZ328" i="31"/>
  <c r="AY328" i="31"/>
  <c r="AX328" i="31"/>
  <c r="AD328" i="31"/>
  <c r="AC328" i="31"/>
  <c r="AB328" i="31"/>
  <c r="AA328" i="31"/>
  <c r="Z328" i="31"/>
  <c r="Y328" i="31"/>
  <c r="X328" i="31"/>
  <c r="W328" i="31"/>
  <c r="CJ327" i="31"/>
  <c r="CA327" i="31"/>
  <c r="BR327" i="31"/>
  <c r="BF327" i="31"/>
  <c r="BE327" i="31"/>
  <c r="BD327" i="31"/>
  <c r="BC327" i="31"/>
  <c r="BB327" i="31"/>
  <c r="BA327" i="31"/>
  <c r="AZ327" i="31"/>
  <c r="AY327" i="31"/>
  <c r="AX327" i="31"/>
  <c r="AD327" i="31"/>
  <c r="AC327" i="31"/>
  <c r="AB327" i="31"/>
  <c r="AA327" i="31"/>
  <c r="Z327" i="31"/>
  <c r="Y327" i="31"/>
  <c r="X327" i="31"/>
  <c r="W327" i="31"/>
  <c r="CJ326" i="31"/>
  <c r="CA326" i="31"/>
  <c r="BR326" i="31"/>
  <c r="BF326" i="31"/>
  <c r="BE326" i="31"/>
  <c r="BD326" i="31"/>
  <c r="BC326" i="31"/>
  <c r="BB326" i="31"/>
  <c r="BA326" i="31"/>
  <c r="AZ326" i="31"/>
  <c r="AY326" i="31"/>
  <c r="AX326" i="31"/>
  <c r="AD326" i="31"/>
  <c r="AC326" i="31"/>
  <c r="AB326" i="31"/>
  <c r="AA326" i="31"/>
  <c r="Z326" i="31"/>
  <c r="Y326" i="31"/>
  <c r="X326" i="31"/>
  <c r="W326" i="31"/>
  <c r="CJ325" i="31"/>
  <c r="CA325" i="31"/>
  <c r="BR325" i="31"/>
  <c r="BF325" i="31"/>
  <c r="BE325" i="31"/>
  <c r="BD325" i="31"/>
  <c r="BC325" i="31"/>
  <c r="BB325" i="31"/>
  <c r="BA325" i="31"/>
  <c r="AZ325" i="31"/>
  <c r="AY325" i="31"/>
  <c r="AX325" i="31"/>
  <c r="AD325" i="31"/>
  <c r="AC325" i="31"/>
  <c r="AB325" i="31"/>
  <c r="AA325" i="31"/>
  <c r="Z325" i="31"/>
  <c r="Y325" i="31"/>
  <c r="X325" i="31"/>
  <c r="W325" i="31"/>
  <c r="CJ324" i="31"/>
  <c r="CA324" i="31"/>
  <c r="BR324" i="31"/>
  <c r="BF324" i="31"/>
  <c r="BE324" i="31"/>
  <c r="BD324" i="31"/>
  <c r="BC324" i="31"/>
  <c r="BB324" i="31"/>
  <c r="BA324" i="31"/>
  <c r="AZ324" i="31"/>
  <c r="AY324" i="31"/>
  <c r="AX324" i="31"/>
  <c r="AD324" i="31"/>
  <c r="AC324" i="31"/>
  <c r="AB324" i="31"/>
  <c r="AA324" i="31"/>
  <c r="Z324" i="31"/>
  <c r="Y324" i="31"/>
  <c r="X324" i="31"/>
  <c r="W324" i="31"/>
  <c r="CJ323" i="31"/>
  <c r="CA323" i="31"/>
  <c r="BR323" i="31"/>
  <c r="BF323" i="31"/>
  <c r="BE323" i="31"/>
  <c r="BD323" i="31"/>
  <c r="BC323" i="31"/>
  <c r="BB323" i="31"/>
  <c r="BA323" i="31"/>
  <c r="AZ323" i="31"/>
  <c r="AY323" i="31"/>
  <c r="AX323" i="31"/>
  <c r="AD323" i="31"/>
  <c r="AC323" i="31"/>
  <c r="AB323" i="31"/>
  <c r="AA323" i="31"/>
  <c r="Z323" i="31"/>
  <c r="Y323" i="31"/>
  <c r="X323" i="31"/>
  <c r="W323" i="31"/>
  <c r="CJ322" i="31"/>
  <c r="CA322" i="31"/>
  <c r="BR322" i="31"/>
  <c r="BF322" i="31"/>
  <c r="BE322" i="31"/>
  <c r="BD322" i="31"/>
  <c r="BC322" i="31"/>
  <c r="BB322" i="31"/>
  <c r="BA322" i="31"/>
  <c r="AZ322" i="31"/>
  <c r="AY322" i="31"/>
  <c r="AX322" i="31"/>
  <c r="AD322" i="31"/>
  <c r="AC322" i="31"/>
  <c r="AB322" i="31"/>
  <c r="AA322" i="31"/>
  <c r="Z322" i="31"/>
  <c r="Y322" i="31"/>
  <c r="X322" i="31"/>
  <c r="W322" i="31"/>
  <c r="CJ321" i="31"/>
  <c r="CA321" i="31"/>
  <c r="BR321" i="31"/>
  <c r="BF321" i="31"/>
  <c r="BE321" i="31"/>
  <c r="BD321" i="31"/>
  <c r="BC321" i="31"/>
  <c r="BB321" i="31"/>
  <c r="BA321" i="31"/>
  <c r="AZ321" i="31"/>
  <c r="AY321" i="31"/>
  <c r="AX321" i="31"/>
  <c r="AD321" i="31"/>
  <c r="AC321" i="31"/>
  <c r="AB321" i="31"/>
  <c r="AA321" i="31"/>
  <c r="Z321" i="31"/>
  <c r="Y321" i="31"/>
  <c r="X321" i="31"/>
  <c r="W321" i="31"/>
  <c r="CJ320" i="31"/>
  <c r="CA320" i="31"/>
  <c r="BR320" i="31"/>
  <c r="BF320" i="31"/>
  <c r="BE320" i="31"/>
  <c r="BD320" i="31"/>
  <c r="BC320" i="31"/>
  <c r="BB320" i="31"/>
  <c r="BA320" i="31"/>
  <c r="AZ320" i="31"/>
  <c r="AY320" i="31"/>
  <c r="AX320" i="31"/>
  <c r="AD320" i="31"/>
  <c r="AC320" i="31"/>
  <c r="AB320" i="31"/>
  <c r="AA320" i="31"/>
  <c r="Z320" i="31"/>
  <c r="Y320" i="31"/>
  <c r="X320" i="31"/>
  <c r="W320" i="31"/>
  <c r="CJ319" i="31"/>
  <c r="CA319" i="31"/>
  <c r="BR319" i="31"/>
  <c r="BF319" i="31"/>
  <c r="BE319" i="31"/>
  <c r="BD319" i="31"/>
  <c r="BC319" i="31"/>
  <c r="BB319" i="31"/>
  <c r="BA319" i="31"/>
  <c r="AZ319" i="31"/>
  <c r="AY319" i="31"/>
  <c r="AY318" i="31" s="1"/>
  <c r="AX319" i="31"/>
  <c r="AD319" i="31"/>
  <c r="AD318" i="31" s="1"/>
  <c r="AC319" i="31"/>
  <c r="AB319" i="31"/>
  <c r="AA319" i="31"/>
  <c r="Z319" i="31"/>
  <c r="Z318" i="31" s="1"/>
  <c r="Y319" i="31"/>
  <c r="X319" i="31"/>
  <c r="W319" i="31"/>
  <c r="CI318" i="31"/>
  <c r="CH318" i="31"/>
  <c r="CG318" i="31"/>
  <c r="CF318" i="31"/>
  <c r="CE318" i="31"/>
  <c r="CD318" i="31"/>
  <c r="CC318" i="31"/>
  <c r="CB318" i="31"/>
  <c r="BZ318" i="31"/>
  <c r="BY318" i="31"/>
  <c r="BX318" i="31"/>
  <c r="BW318" i="31"/>
  <c r="BV318" i="31"/>
  <c r="BU318" i="31"/>
  <c r="BT318" i="31"/>
  <c r="BS318" i="31"/>
  <c r="BQ318" i="31"/>
  <c r="BP318" i="31"/>
  <c r="BO318" i="31"/>
  <c r="BN318" i="31"/>
  <c r="BM318" i="31"/>
  <c r="BL318" i="31"/>
  <c r="BK318" i="31"/>
  <c r="BJ318" i="31"/>
  <c r="AW318" i="31"/>
  <c r="AV318" i="31"/>
  <c r="AU318" i="31"/>
  <c r="AT318" i="31"/>
  <c r="AS318" i="31"/>
  <c r="AR318" i="31"/>
  <c r="AQ318" i="31"/>
  <c r="AP318" i="31"/>
  <c r="AC318" i="31"/>
  <c r="CJ317" i="31"/>
  <c r="CA317" i="31"/>
  <c r="BR317" i="31"/>
  <c r="BF317" i="31"/>
  <c r="BE317" i="31"/>
  <c r="BD317" i="31"/>
  <c r="BC317" i="31"/>
  <c r="BB317" i="31"/>
  <c r="BA317" i="31"/>
  <c r="AZ317" i="31"/>
  <c r="AY317" i="31"/>
  <c r="AX317" i="31"/>
  <c r="AD317" i="31"/>
  <c r="AC317" i="31"/>
  <c r="AB317" i="31"/>
  <c r="AA317" i="31"/>
  <c r="Z317" i="31"/>
  <c r="Y317" i="31"/>
  <c r="X317" i="31"/>
  <c r="W317" i="31"/>
  <c r="CJ316" i="31"/>
  <c r="CA316" i="31"/>
  <c r="BR316" i="31"/>
  <c r="BF316" i="31"/>
  <c r="BE316" i="31"/>
  <c r="BD316" i="31"/>
  <c r="BC316" i="31"/>
  <c r="BB316" i="31"/>
  <c r="BA316" i="31"/>
  <c r="AZ316" i="31"/>
  <c r="AY316" i="31"/>
  <c r="AX316" i="31"/>
  <c r="AD316" i="31"/>
  <c r="AC316" i="31"/>
  <c r="AB316" i="31"/>
  <c r="AA316" i="31"/>
  <c r="Z316" i="31"/>
  <c r="Y316" i="31"/>
  <c r="X316" i="31"/>
  <c r="W316" i="31"/>
  <c r="CJ315" i="31"/>
  <c r="CA315" i="31"/>
  <c r="BR315" i="31"/>
  <c r="BF315" i="31"/>
  <c r="BE315" i="31"/>
  <c r="BD315" i="31"/>
  <c r="BC315" i="31"/>
  <c r="BB315" i="31"/>
  <c r="BA315" i="31"/>
  <c r="AZ315" i="31"/>
  <c r="AY315" i="31"/>
  <c r="AX315" i="31"/>
  <c r="AD315" i="31"/>
  <c r="AC315" i="31"/>
  <c r="AB315" i="31"/>
  <c r="AA315" i="31"/>
  <c r="Z315" i="31"/>
  <c r="Y315" i="31"/>
  <c r="X315" i="31"/>
  <c r="W315" i="31"/>
  <c r="CJ314" i="31"/>
  <c r="CA314" i="31"/>
  <c r="BR314" i="31"/>
  <c r="BF314" i="31"/>
  <c r="BE314" i="31"/>
  <c r="BD314" i="31"/>
  <c r="BC314" i="31"/>
  <c r="BB314" i="31"/>
  <c r="BA314" i="31"/>
  <c r="AZ314" i="31"/>
  <c r="AY314" i="31"/>
  <c r="AX314" i="31"/>
  <c r="AD314" i="31"/>
  <c r="AC314" i="31"/>
  <c r="AB314" i="31"/>
  <c r="AA314" i="31"/>
  <c r="Z314" i="31"/>
  <c r="Y314" i="31"/>
  <c r="X314" i="31"/>
  <c r="W314" i="31"/>
  <c r="CJ313" i="31"/>
  <c r="CA313" i="31"/>
  <c r="BR313" i="31"/>
  <c r="BF313" i="31"/>
  <c r="BE313" i="31"/>
  <c r="BD313" i="31"/>
  <c r="BC313" i="31"/>
  <c r="BB313" i="31"/>
  <c r="BA313" i="31"/>
  <c r="AZ313" i="31"/>
  <c r="AY313" i="31"/>
  <c r="AX313" i="31"/>
  <c r="AD313" i="31"/>
  <c r="AC313" i="31"/>
  <c r="AB313" i="31"/>
  <c r="AA313" i="31"/>
  <c r="Z313" i="31"/>
  <c r="Y313" i="31"/>
  <c r="X313" i="31"/>
  <c r="W313" i="31"/>
  <c r="CJ312" i="31"/>
  <c r="CA312" i="31"/>
  <c r="BR312" i="31"/>
  <c r="BF312" i="31"/>
  <c r="BE312" i="31"/>
  <c r="BD312" i="31"/>
  <c r="BC312" i="31"/>
  <c r="BB312" i="31"/>
  <c r="BA312" i="31"/>
  <c r="AZ312" i="31"/>
  <c r="AY312" i="31"/>
  <c r="AX312" i="31"/>
  <c r="AD312" i="31"/>
  <c r="AC312" i="31"/>
  <c r="AB312" i="31"/>
  <c r="AA312" i="31"/>
  <c r="Z312" i="31"/>
  <c r="Y312" i="31"/>
  <c r="X312" i="31"/>
  <c r="W312" i="31"/>
  <c r="CJ311" i="31"/>
  <c r="CA311" i="31"/>
  <c r="BR311" i="31"/>
  <c r="BF311" i="31"/>
  <c r="BE311" i="31"/>
  <c r="BD311" i="31"/>
  <c r="BC311" i="31"/>
  <c r="BB311" i="31"/>
  <c r="BA311" i="31"/>
  <c r="AZ311" i="31"/>
  <c r="AY311" i="31"/>
  <c r="AX311" i="31"/>
  <c r="AD311" i="31"/>
  <c r="AC311" i="31"/>
  <c r="AB311" i="31"/>
  <c r="AA311" i="31"/>
  <c r="Z311" i="31"/>
  <c r="Y311" i="31"/>
  <c r="X311" i="31"/>
  <c r="W311" i="31"/>
  <c r="CJ310" i="31"/>
  <c r="CA310" i="31"/>
  <c r="BR310" i="31"/>
  <c r="BF310" i="31"/>
  <c r="BE310" i="31"/>
  <c r="BD310" i="31"/>
  <c r="BC310" i="31"/>
  <c r="BB310" i="31"/>
  <c r="BA310" i="31"/>
  <c r="AZ310" i="31"/>
  <c r="AY310" i="31"/>
  <c r="AX310" i="31"/>
  <c r="AD310" i="31"/>
  <c r="AC310" i="31"/>
  <c r="AB310" i="31"/>
  <c r="AA310" i="31"/>
  <c r="Z310" i="31"/>
  <c r="Y310" i="31"/>
  <c r="X310" i="31"/>
  <c r="W310" i="31"/>
  <c r="CJ309" i="31"/>
  <c r="CA309" i="31"/>
  <c r="BR309" i="31"/>
  <c r="BF309" i="31"/>
  <c r="BE309" i="31"/>
  <c r="BD309" i="31"/>
  <c r="BC309" i="31"/>
  <c r="BB309" i="31"/>
  <c r="BA309" i="31"/>
  <c r="AZ309" i="31"/>
  <c r="AY309" i="31"/>
  <c r="AX309" i="31"/>
  <c r="AD309" i="31"/>
  <c r="AC309" i="31"/>
  <c r="AB309" i="31"/>
  <c r="AA309" i="31"/>
  <c r="Z309" i="31"/>
  <c r="Y309" i="31"/>
  <c r="X309" i="31"/>
  <c r="W309" i="31"/>
  <c r="CJ308" i="31"/>
  <c r="CA308" i="31"/>
  <c r="BR308" i="31"/>
  <c r="BF308" i="31"/>
  <c r="BE308" i="31"/>
  <c r="BE307" i="31" s="1"/>
  <c r="BD308" i="31"/>
  <c r="BC308" i="31"/>
  <c r="BB308" i="31"/>
  <c r="BA308" i="31"/>
  <c r="AZ308" i="31"/>
  <c r="AY308" i="31"/>
  <c r="AX308" i="31"/>
  <c r="AD308" i="31"/>
  <c r="AD307" i="31" s="1"/>
  <c r="AC308" i="31"/>
  <c r="AB308" i="31"/>
  <c r="AA308" i="31"/>
  <c r="AA307" i="31" s="1"/>
  <c r="Z308" i="31"/>
  <c r="Y308" i="31"/>
  <c r="X308" i="31"/>
  <c r="W308" i="31"/>
  <c r="W307" i="31" s="1"/>
  <c r="CI307" i="31"/>
  <c r="CH307" i="31"/>
  <c r="CG307" i="31"/>
  <c r="CF307" i="31"/>
  <c r="CE307" i="31"/>
  <c r="CD307" i="31"/>
  <c r="CC307" i="31"/>
  <c r="CB307" i="31"/>
  <c r="BZ307" i="31"/>
  <c r="BY307" i="31"/>
  <c r="BX307" i="31"/>
  <c r="BW307" i="31"/>
  <c r="BV307" i="31"/>
  <c r="BU307" i="31"/>
  <c r="BT307" i="31"/>
  <c r="BS307" i="31"/>
  <c r="BQ307" i="31"/>
  <c r="BP307" i="31"/>
  <c r="BO307" i="31"/>
  <c r="BN307" i="31"/>
  <c r="BM307" i="31"/>
  <c r="BL307" i="31"/>
  <c r="BK307" i="31"/>
  <c r="BJ307" i="31"/>
  <c r="AZ307" i="31"/>
  <c r="AW307" i="31"/>
  <c r="AV307" i="31"/>
  <c r="AU307" i="31"/>
  <c r="AT307" i="31"/>
  <c r="AS307" i="31"/>
  <c r="AR307" i="31"/>
  <c r="AQ307" i="31"/>
  <c r="AP307" i="31"/>
  <c r="CJ306" i="31"/>
  <c r="CA306" i="31"/>
  <c r="BR306" i="31"/>
  <c r="BF306" i="31"/>
  <c r="BE306" i="31"/>
  <c r="BD306" i="31"/>
  <c r="BC306" i="31"/>
  <c r="BB306" i="31"/>
  <c r="BA306" i="31"/>
  <c r="AZ306" i="31"/>
  <c r="AY306" i="31"/>
  <c r="AX306" i="31"/>
  <c r="AD306" i="31"/>
  <c r="AC306" i="31"/>
  <c r="AB306" i="31"/>
  <c r="AA306" i="31"/>
  <c r="Z306" i="31"/>
  <c r="Y306" i="31"/>
  <c r="X306" i="31"/>
  <c r="W306" i="31"/>
  <c r="CJ305" i="31"/>
  <c r="CA305" i="31"/>
  <c r="BR305" i="31"/>
  <c r="BF305" i="31"/>
  <c r="BE305" i="31"/>
  <c r="BD305" i="31"/>
  <c r="BC305" i="31"/>
  <c r="BB305" i="31"/>
  <c r="BA305" i="31"/>
  <c r="AZ305" i="31"/>
  <c r="AY305" i="31"/>
  <c r="AX305" i="31"/>
  <c r="AD305" i="31"/>
  <c r="AC305" i="31"/>
  <c r="AB305" i="31"/>
  <c r="AA305" i="31"/>
  <c r="Z305" i="31"/>
  <c r="Y305" i="31"/>
  <c r="X305" i="31"/>
  <c r="W305" i="31"/>
  <c r="CJ304" i="31"/>
  <c r="CA304" i="31"/>
  <c r="BR304" i="31"/>
  <c r="BF304" i="31"/>
  <c r="BE304" i="31"/>
  <c r="BD304" i="31"/>
  <c r="BC304" i="31"/>
  <c r="BB304" i="31"/>
  <c r="BA304" i="31"/>
  <c r="AZ304" i="31"/>
  <c r="AY304" i="31"/>
  <c r="AX304" i="31"/>
  <c r="AD304" i="31"/>
  <c r="AC304" i="31"/>
  <c r="AB304" i="31"/>
  <c r="AA304" i="31"/>
  <c r="Z304" i="31"/>
  <c r="Y304" i="31"/>
  <c r="X304" i="31"/>
  <c r="W304" i="31"/>
  <c r="CJ303" i="31"/>
  <c r="CA303" i="31"/>
  <c r="BR303" i="31"/>
  <c r="BF303" i="31"/>
  <c r="BE303" i="31"/>
  <c r="BD303" i="31"/>
  <c r="BC303" i="31"/>
  <c r="BB303" i="31"/>
  <c r="BA303" i="31"/>
  <c r="AZ303" i="31"/>
  <c r="AY303" i="31"/>
  <c r="AX303" i="31"/>
  <c r="AD303" i="31"/>
  <c r="AC303" i="31"/>
  <c r="AB303" i="31"/>
  <c r="AA303" i="31"/>
  <c r="Z303" i="31"/>
  <c r="Y303" i="31"/>
  <c r="X303" i="31"/>
  <c r="W303" i="31"/>
  <c r="CJ302" i="31"/>
  <c r="CA302" i="31"/>
  <c r="BR302" i="31"/>
  <c r="BF302" i="31"/>
  <c r="BE302" i="31"/>
  <c r="BD302" i="31"/>
  <c r="BC302" i="31"/>
  <c r="BB302" i="31"/>
  <c r="BA302" i="31"/>
  <c r="AZ302" i="31"/>
  <c r="AY302" i="31"/>
  <c r="AX302" i="31"/>
  <c r="AD302" i="31"/>
  <c r="AC302" i="31"/>
  <c r="AB302" i="31"/>
  <c r="AA302" i="31"/>
  <c r="Z302" i="31"/>
  <c r="Y302" i="31"/>
  <c r="X302" i="31"/>
  <c r="W302" i="31"/>
  <c r="CJ301" i="31"/>
  <c r="CA301" i="31"/>
  <c r="BR301" i="31"/>
  <c r="BF301" i="31"/>
  <c r="BE301" i="31"/>
  <c r="BD301" i="31"/>
  <c r="BC301" i="31"/>
  <c r="BB301" i="31"/>
  <c r="BA301" i="31"/>
  <c r="AZ301" i="31"/>
  <c r="AY301" i="31"/>
  <c r="AX301" i="31"/>
  <c r="AD301" i="31"/>
  <c r="AC301" i="31"/>
  <c r="AB301" i="31"/>
  <c r="AA301" i="31"/>
  <c r="Z301" i="31"/>
  <c r="Y301" i="31"/>
  <c r="X301" i="31"/>
  <c r="W301" i="31"/>
  <c r="CJ300" i="31"/>
  <c r="CA300" i="31"/>
  <c r="BR300" i="31"/>
  <c r="BF300" i="31"/>
  <c r="BE300" i="31"/>
  <c r="BD300" i="31"/>
  <c r="BC300" i="31"/>
  <c r="BB300" i="31"/>
  <c r="BA300" i="31"/>
  <c r="AZ300" i="31"/>
  <c r="AY300" i="31"/>
  <c r="AX300" i="31"/>
  <c r="AD300" i="31"/>
  <c r="AC300" i="31"/>
  <c r="AB300" i="31"/>
  <c r="AA300" i="31"/>
  <c r="Z300" i="31"/>
  <c r="Y300" i="31"/>
  <c r="X300" i="31"/>
  <c r="W300" i="31"/>
  <c r="CJ299" i="31"/>
  <c r="CA299" i="31"/>
  <c r="BR299" i="31"/>
  <c r="BF299" i="31"/>
  <c r="BE299" i="31"/>
  <c r="BD299" i="31"/>
  <c r="BC299" i="31"/>
  <c r="BB299" i="31"/>
  <c r="BA299" i="31"/>
  <c r="AZ299" i="31"/>
  <c r="AY299" i="31"/>
  <c r="AX299" i="31"/>
  <c r="AD299" i="31"/>
  <c r="AC299" i="31"/>
  <c r="AB299" i="31"/>
  <c r="AA299" i="31"/>
  <c r="Z299" i="31"/>
  <c r="Y299" i="31"/>
  <c r="X299" i="31"/>
  <c r="W299" i="31"/>
  <c r="CJ298" i="31"/>
  <c r="CA298" i="31"/>
  <c r="BR298" i="31"/>
  <c r="BF298" i="31"/>
  <c r="BE298" i="31"/>
  <c r="BD298" i="31"/>
  <c r="BC298" i="31"/>
  <c r="BB298" i="31"/>
  <c r="BA298" i="31"/>
  <c r="AZ298" i="31"/>
  <c r="AZ296" i="31" s="1"/>
  <c r="AY298" i="31"/>
  <c r="AX298" i="31"/>
  <c r="AD298" i="31"/>
  <c r="AC298" i="31"/>
  <c r="AB298" i="31"/>
  <c r="AA298" i="31"/>
  <c r="Z298" i="31"/>
  <c r="Y298" i="31"/>
  <c r="X298" i="31"/>
  <c r="W298" i="31"/>
  <c r="CI297" i="31"/>
  <c r="CH297" i="31"/>
  <c r="CG297" i="31"/>
  <c r="CG296" i="31" s="1"/>
  <c r="CF297" i="31"/>
  <c r="CF296" i="31" s="1"/>
  <c r="CE297" i="31"/>
  <c r="CD297" i="31"/>
  <c r="CC297" i="31"/>
  <c r="CC296" i="31" s="1"/>
  <c r="CA297" i="31"/>
  <c r="BR297" i="31"/>
  <c r="BF297" i="31"/>
  <c r="BE297" i="31"/>
  <c r="BE296" i="31" s="1"/>
  <c r="BD297" i="31"/>
  <c r="BC297" i="31"/>
  <c r="BB297" i="31"/>
  <c r="BA297" i="31"/>
  <c r="AZ297" i="31"/>
  <c r="AY297" i="31"/>
  <c r="AX297" i="31"/>
  <c r="AD297" i="31"/>
  <c r="AD296" i="31" s="1"/>
  <c r="AC297" i="31"/>
  <c r="AB297" i="31"/>
  <c r="AA297" i="31"/>
  <c r="AA296" i="31" s="1"/>
  <c r="Z297" i="31"/>
  <c r="Y297" i="31"/>
  <c r="X297" i="31"/>
  <c r="W297" i="31"/>
  <c r="W296" i="31" s="1"/>
  <c r="CI296" i="31"/>
  <c r="CH296" i="31"/>
  <c r="CE296" i="31"/>
  <c r="CD296" i="31"/>
  <c r="CB296" i="31"/>
  <c r="BZ296" i="31"/>
  <c r="BY296" i="31"/>
  <c r="BX296" i="31"/>
  <c r="BW296" i="31"/>
  <c r="BV296" i="31"/>
  <c r="BU296" i="31"/>
  <c r="BT296" i="31"/>
  <c r="BS296" i="31"/>
  <c r="BQ296" i="31"/>
  <c r="BP296" i="31"/>
  <c r="BO296" i="31"/>
  <c r="BN296" i="31"/>
  <c r="BM296" i="31"/>
  <c r="BL296" i="31"/>
  <c r="BK296" i="31"/>
  <c r="BJ296" i="31"/>
  <c r="AW296" i="31"/>
  <c r="AV296" i="31"/>
  <c r="AU296" i="31"/>
  <c r="AT296" i="31"/>
  <c r="AS296" i="31"/>
  <c r="AR296" i="31"/>
  <c r="AQ296" i="31"/>
  <c r="AP296" i="31"/>
  <c r="CJ295" i="31"/>
  <c r="CA295" i="31"/>
  <c r="BR295" i="31"/>
  <c r="BF295" i="31"/>
  <c r="BE295" i="31"/>
  <c r="BD295" i="31"/>
  <c r="BC295" i="31"/>
  <c r="BB295" i="31"/>
  <c r="BA295" i="31"/>
  <c r="AZ295" i="31"/>
  <c r="AY295" i="31"/>
  <c r="AX295" i="31"/>
  <c r="AD295" i="31"/>
  <c r="AC295" i="31"/>
  <c r="AB295" i="31"/>
  <c r="AA295" i="31"/>
  <c r="Z295" i="31"/>
  <c r="Y295" i="31"/>
  <c r="X295" i="31"/>
  <c r="W295" i="31"/>
  <c r="CJ294" i="31"/>
  <c r="CA294" i="31"/>
  <c r="BR294" i="31"/>
  <c r="BF294" i="31"/>
  <c r="BE294" i="31"/>
  <c r="BD294" i="31"/>
  <c r="BC294" i="31"/>
  <c r="BB294" i="31"/>
  <c r="BA294" i="31"/>
  <c r="AZ294" i="31"/>
  <c r="AY294" i="31"/>
  <c r="AX294" i="31"/>
  <c r="AD294" i="31"/>
  <c r="AC294" i="31"/>
  <c r="AB294" i="31"/>
  <c r="AA294" i="31"/>
  <c r="Z294" i="31"/>
  <c r="Y294" i="31"/>
  <c r="AE294" i="31" s="1"/>
  <c r="X294" i="31"/>
  <c r="W294" i="31"/>
  <c r="CJ293" i="31"/>
  <c r="CA293" i="31"/>
  <c r="BR293" i="31"/>
  <c r="BF293" i="31"/>
  <c r="BE293" i="31"/>
  <c r="BD293" i="31"/>
  <c r="BC293" i="31"/>
  <c r="BB293" i="31"/>
  <c r="BA293" i="31"/>
  <c r="AZ293" i="31"/>
  <c r="AY293" i="31"/>
  <c r="AX293" i="31"/>
  <c r="AD293" i="31"/>
  <c r="AC293" i="31"/>
  <c r="AB293" i="31"/>
  <c r="AA293" i="31"/>
  <c r="Z293" i="31"/>
  <c r="Y293" i="31"/>
  <c r="X293" i="31"/>
  <c r="W293" i="31"/>
  <c r="CJ292" i="31"/>
  <c r="CA292" i="31"/>
  <c r="BR292" i="31"/>
  <c r="BF292" i="31"/>
  <c r="BE292" i="31"/>
  <c r="BD292" i="31"/>
  <c r="BC292" i="31"/>
  <c r="BB292" i="31"/>
  <c r="BA292" i="31"/>
  <c r="AZ292" i="31"/>
  <c r="AY292" i="31"/>
  <c r="AX292" i="31"/>
  <c r="AD292" i="31"/>
  <c r="AC292" i="31"/>
  <c r="AB292" i="31"/>
  <c r="AA292" i="31"/>
  <c r="Z292" i="31"/>
  <c r="Y292" i="31"/>
  <c r="X292" i="31"/>
  <c r="W292" i="31"/>
  <c r="CJ291" i="31"/>
  <c r="CA291" i="31"/>
  <c r="BR291" i="31"/>
  <c r="BF291" i="31"/>
  <c r="BE291" i="31"/>
  <c r="BD291" i="31"/>
  <c r="BC291" i="31"/>
  <c r="BB291" i="31"/>
  <c r="BA291" i="31"/>
  <c r="AZ291" i="31"/>
  <c r="AY291" i="31"/>
  <c r="AX291" i="31"/>
  <c r="AD291" i="31"/>
  <c r="AC291" i="31"/>
  <c r="AB291" i="31"/>
  <c r="AA291" i="31"/>
  <c r="Z291" i="31"/>
  <c r="Y291" i="31"/>
  <c r="AE291" i="31" s="1"/>
  <c r="X291" i="31"/>
  <c r="W291" i="31"/>
  <c r="CJ290" i="31"/>
  <c r="CA290" i="31"/>
  <c r="BR290" i="31"/>
  <c r="BF290" i="31"/>
  <c r="BE290" i="31"/>
  <c r="BD290" i="31"/>
  <c r="BC290" i="31"/>
  <c r="BB290" i="31"/>
  <c r="BA290" i="31"/>
  <c r="AZ290" i="31"/>
  <c r="AY290" i="31"/>
  <c r="AX290" i="31"/>
  <c r="AD290" i="31"/>
  <c r="AC290" i="31"/>
  <c r="AB290" i="31"/>
  <c r="AA290" i="31"/>
  <c r="Z290" i="31"/>
  <c r="Y290" i="31"/>
  <c r="AE290" i="31" s="1"/>
  <c r="X290" i="31"/>
  <c r="W290" i="31"/>
  <c r="CJ289" i="31"/>
  <c r="CA289" i="31"/>
  <c r="BR289" i="31"/>
  <c r="BF289" i="31"/>
  <c r="BE289" i="31"/>
  <c r="BD289" i="31"/>
  <c r="BC289" i="31"/>
  <c r="BB289" i="31"/>
  <c r="BA289" i="31"/>
  <c r="AZ289" i="31"/>
  <c r="AY289" i="31"/>
  <c r="AX289" i="31"/>
  <c r="AD289" i="31"/>
  <c r="AC289" i="31"/>
  <c r="AB289" i="31"/>
  <c r="AA289" i="31"/>
  <c r="Z289" i="31"/>
  <c r="Y289" i="31"/>
  <c r="X289" i="31"/>
  <c r="W289" i="31"/>
  <c r="CJ288" i="31"/>
  <c r="CA288" i="31"/>
  <c r="BR288" i="31"/>
  <c r="BF288" i="31"/>
  <c r="BE288" i="31"/>
  <c r="BD288" i="31"/>
  <c r="BC288" i="31"/>
  <c r="BB288" i="31"/>
  <c r="BA288" i="31"/>
  <c r="AZ288" i="31"/>
  <c r="AY288" i="31"/>
  <c r="AX288" i="31"/>
  <c r="AD288" i="31"/>
  <c r="AC288" i="31"/>
  <c r="AB288" i="31"/>
  <c r="AA288" i="31"/>
  <c r="Z288" i="31"/>
  <c r="Y288" i="31"/>
  <c r="X288" i="31"/>
  <c r="W288" i="31"/>
  <c r="CI287" i="31"/>
  <c r="CH287" i="31"/>
  <c r="CG287" i="31"/>
  <c r="CF287" i="31"/>
  <c r="CE287" i="31"/>
  <c r="CD287" i="31"/>
  <c r="CC287" i="31"/>
  <c r="CB287" i="31"/>
  <c r="CA287" i="31"/>
  <c r="BR287" i="31"/>
  <c r="BF287" i="31"/>
  <c r="BE287" i="31"/>
  <c r="BD287" i="31"/>
  <c r="BC287" i="31"/>
  <c r="BB287" i="31"/>
  <c r="BA287" i="31"/>
  <c r="AZ287" i="31"/>
  <c r="AY287" i="31"/>
  <c r="AX287" i="31"/>
  <c r="AD287" i="31"/>
  <c r="AC287" i="31"/>
  <c r="AB287" i="31"/>
  <c r="AA287" i="31"/>
  <c r="Z287" i="31"/>
  <c r="Y287" i="31"/>
  <c r="X287" i="31"/>
  <c r="W287" i="31"/>
  <c r="CI286" i="31"/>
  <c r="CH286" i="31"/>
  <c r="CG286" i="31"/>
  <c r="CF286" i="31"/>
  <c r="CF285" i="31" s="1"/>
  <c r="CE286" i="31"/>
  <c r="CD286" i="31"/>
  <c r="CC286" i="31"/>
  <c r="CB286" i="31"/>
  <c r="CB285" i="31" s="1"/>
  <c r="CA286" i="31"/>
  <c r="BR286" i="31"/>
  <c r="BF286" i="31"/>
  <c r="BE286" i="31"/>
  <c r="BD286" i="31"/>
  <c r="BC286" i="31"/>
  <c r="BB286" i="31"/>
  <c r="BA286" i="31"/>
  <c r="AZ286" i="31"/>
  <c r="AY286" i="31"/>
  <c r="AX286" i="31"/>
  <c r="AD286" i="31"/>
  <c r="AC286" i="31"/>
  <c r="AB286" i="31"/>
  <c r="AA286" i="31"/>
  <c r="AA285" i="31" s="1"/>
  <c r="Z286" i="31"/>
  <c r="Y286" i="31"/>
  <c r="X286" i="31"/>
  <c r="W286" i="31"/>
  <c r="CE285" i="31"/>
  <c r="BZ285" i="31"/>
  <c r="BY285" i="31"/>
  <c r="BX285" i="31"/>
  <c r="BW285" i="31"/>
  <c r="BV285" i="31"/>
  <c r="BU285" i="31"/>
  <c r="BT285" i="31"/>
  <c r="BS285" i="31"/>
  <c r="BQ285" i="31"/>
  <c r="BP285" i="31"/>
  <c r="BO285" i="31"/>
  <c r="BN285" i="31"/>
  <c r="BM285" i="31"/>
  <c r="BL285" i="31"/>
  <c r="BK285" i="31"/>
  <c r="BJ285" i="31"/>
  <c r="AW285" i="31"/>
  <c r="AV285" i="31"/>
  <c r="AU285" i="31"/>
  <c r="AT285" i="31"/>
  <c r="AS285" i="31"/>
  <c r="AR285" i="31"/>
  <c r="AQ285" i="31"/>
  <c r="AP285" i="31"/>
  <c r="CI284" i="31"/>
  <c r="CH284" i="31"/>
  <c r="CG284" i="31"/>
  <c r="CF284" i="31"/>
  <c r="CE284" i="31"/>
  <c r="CD284" i="31"/>
  <c r="CC284" i="31"/>
  <c r="CB284" i="31"/>
  <c r="CA284" i="31"/>
  <c r="BR284" i="31"/>
  <c r="BF284" i="31"/>
  <c r="BE284" i="31"/>
  <c r="BD284" i="31"/>
  <c r="BC284" i="31"/>
  <c r="BB284" i="31"/>
  <c r="BA284" i="31"/>
  <c r="AZ284" i="31"/>
  <c r="AY284" i="31"/>
  <c r="AX284" i="31"/>
  <c r="AD284" i="31"/>
  <c r="AC284" i="31"/>
  <c r="AB284" i="31"/>
  <c r="AA284" i="31"/>
  <c r="Z284" i="31"/>
  <c r="Y284" i="31"/>
  <c r="X284" i="31"/>
  <c r="W284" i="31"/>
  <c r="CI283" i="31"/>
  <c r="CH283" i="31"/>
  <c r="CG283" i="31"/>
  <c r="CF283" i="31"/>
  <c r="CE283" i="31"/>
  <c r="CD283" i="31"/>
  <c r="CC283" i="31"/>
  <c r="CB283" i="31"/>
  <c r="CA283" i="31"/>
  <c r="BR283" i="31"/>
  <c r="BF283" i="31"/>
  <c r="BE283" i="31"/>
  <c r="BD283" i="31"/>
  <c r="BC283" i="31"/>
  <c r="BB283" i="31"/>
  <c r="BA283" i="31"/>
  <c r="AZ283" i="31"/>
  <c r="AY283" i="31"/>
  <c r="AX283" i="31"/>
  <c r="AD283" i="31"/>
  <c r="AC283" i="31"/>
  <c r="AB283" i="31"/>
  <c r="AA283" i="31"/>
  <c r="Z283" i="31"/>
  <c r="Y283" i="31"/>
  <c r="X283" i="31"/>
  <c r="W283" i="31"/>
  <c r="CI282" i="31"/>
  <c r="CH282" i="31"/>
  <c r="CG282" i="31"/>
  <c r="CF282" i="31"/>
  <c r="CE282" i="31"/>
  <c r="CD282" i="31"/>
  <c r="CC282" i="31"/>
  <c r="CB282" i="31"/>
  <c r="CA282" i="31"/>
  <c r="BR282" i="31"/>
  <c r="BF282" i="31"/>
  <c r="BE282" i="31"/>
  <c r="BD282" i="31"/>
  <c r="BC282" i="31"/>
  <c r="BB282" i="31"/>
  <c r="BA282" i="31"/>
  <c r="AZ282" i="31"/>
  <c r="AY282" i="31"/>
  <c r="AX282" i="31"/>
  <c r="AD282" i="31"/>
  <c r="AC282" i="31"/>
  <c r="AB282" i="31"/>
  <c r="AA282" i="31"/>
  <c r="Z282" i="31"/>
  <c r="Y282" i="31"/>
  <c r="X282" i="31"/>
  <c r="W282" i="31"/>
  <c r="CI281" i="31"/>
  <c r="CH281" i="31"/>
  <c r="CG281" i="31"/>
  <c r="CF281" i="31"/>
  <c r="CE281" i="31"/>
  <c r="CD281" i="31"/>
  <c r="CC281" i="31"/>
  <c r="CB281" i="31"/>
  <c r="CA281" i="31"/>
  <c r="BR281" i="31"/>
  <c r="BF281" i="31"/>
  <c r="BE281" i="31"/>
  <c r="BD281" i="31"/>
  <c r="BC281" i="31"/>
  <c r="BB281" i="31"/>
  <c r="BA281" i="31"/>
  <c r="AZ281" i="31"/>
  <c r="AY281" i="31"/>
  <c r="AX281" i="31"/>
  <c r="AD281" i="31"/>
  <c r="AC281" i="31"/>
  <c r="AB281" i="31"/>
  <c r="AA281" i="31"/>
  <c r="Z281" i="31"/>
  <c r="Y281" i="31"/>
  <c r="X281" i="31"/>
  <c r="W281" i="31"/>
  <c r="CI280" i="31"/>
  <c r="CH280" i="31"/>
  <c r="CG280" i="31"/>
  <c r="CF280" i="31"/>
  <c r="CE280" i="31"/>
  <c r="CD280" i="31"/>
  <c r="CC280" i="31"/>
  <c r="CB280" i="31"/>
  <c r="CA280" i="31"/>
  <c r="BR280" i="31"/>
  <c r="BF280" i="31"/>
  <c r="BE280" i="31"/>
  <c r="BD280" i="31"/>
  <c r="BC280" i="31"/>
  <c r="BB280" i="31"/>
  <c r="BA280" i="31"/>
  <c r="AZ280" i="31"/>
  <c r="AY280" i="31"/>
  <c r="AX280" i="31"/>
  <c r="AD280" i="31"/>
  <c r="AC280" i="31"/>
  <c r="AB280" i="31"/>
  <c r="AA280" i="31"/>
  <c r="Z280" i="31"/>
  <c r="Y280" i="31"/>
  <c r="X280" i="31"/>
  <c r="W280" i="31"/>
  <c r="CI279" i="31"/>
  <c r="CH279" i="31"/>
  <c r="CG279" i="31"/>
  <c r="CF279" i="31"/>
  <c r="CE279" i="31"/>
  <c r="CD279" i="31"/>
  <c r="CC279" i="31"/>
  <c r="CB279" i="31"/>
  <c r="CA279" i="31"/>
  <c r="BR279" i="31"/>
  <c r="BF279" i="31"/>
  <c r="BE279" i="31"/>
  <c r="BD279" i="31"/>
  <c r="BC279" i="31"/>
  <c r="BB279" i="31"/>
  <c r="BA279" i="31"/>
  <c r="AZ279" i="31"/>
  <c r="AY279" i="31"/>
  <c r="AX279" i="31"/>
  <c r="AD279" i="31"/>
  <c r="AC279" i="31"/>
  <c r="AB279" i="31"/>
  <c r="AA279" i="31"/>
  <c r="AE279" i="31" s="1"/>
  <c r="Z279" i="31"/>
  <c r="Y279" i="31"/>
  <c r="X279" i="31"/>
  <c r="W279" i="31"/>
  <c r="CI278" i="31"/>
  <c r="CH278" i="31"/>
  <c r="CG278" i="31"/>
  <c r="CF278" i="31"/>
  <c r="CE278" i="31"/>
  <c r="CD278" i="31"/>
  <c r="CC278" i="31"/>
  <c r="CB278" i="31"/>
  <c r="CA278" i="31"/>
  <c r="BR278" i="31"/>
  <c r="BF278" i="31"/>
  <c r="BE278" i="31"/>
  <c r="BD278" i="31"/>
  <c r="BC278" i="31"/>
  <c r="BB278" i="31"/>
  <c r="BA278" i="31"/>
  <c r="AZ278" i="31"/>
  <c r="AY278" i="31"/>
  <c r="AX278" i="31"/>
  <c r="AD278" i="31"/>
  <c r="AC278" i="31"/>
  <c r="AB278" i="31"/>
  <c r="AA278" i="31"/>
  <c r="Z278" i="31"/>
  <c r="Y278" i="31"/>
  <c r="X278" i="31"/>
  <c r="W278" i="31"/>
  <c r="CI277" i="31"/>
  <c r="CH277" i="31"/>
  <c r="CG277" i="31"/>
  <c r="CF277" i="31"/>
  <c r="CE277" i="31"/>
  <c r="CD277" i="31"/>
  <c r="CC277" i="31"/>
  <c r="CB277" i="31"/>
  <c r="CA277" i="31"/>
  <c r="BR277" i="31"/>
  <c r="BF277" i="31"/>
  <c r="BE277" i="31"/>
  <c r="BD277" i="31"/>
  <c r="BC277" i="31"/>
  <c r="BB277" i="31"/>
  <c r="BA277" i="31"/>
  <c r="AZ277" i="31"/>
  <c r="AY277" i="31"/>
  <c r="AX277" i="31"/>
  <c r="AD277" i="31"/>
  <c r="AC277" i="31"/>
  <c r="AB277" i="31"/>
  <c r="AA277" i="31"/>
  <c r="Z277" i="31"/>
  <c r="Y277" i="31"/>
  <c r="X277" i="31"/>
  <c r="W277" i="31"/>
  <c r="CI276" i="31"/>
  <c r="CH276" i="31"/>
  <c r="CG276" i="31"/>
  <c r="CF276" i="31"/>
  <c r="CE276" i="31"/>
  <c r="CD276" i="31"/>
  <c r="CC276" i="31"/>
  <c r="CA276" i="31"/>
  <c r="BR276" i="31"/>
  <c r="BF276" i="31"/>
  <c r="BE276" i="31"/>
  <c r="BD276" i="31"/>
  <c r="BC276" i="31"/>
  <c r="BB276" i="31"/>
  <c r="BA276" i="31"/>
  <c r="AZ276" i="31"/>
  <c r="AY276" i="31"/>
  <c r="AX276" i="31"/>
  <c r="AE276" i="31"/>
  <c r="CI275" i="31"/>
  <c r="CG275" i="31"/>
  <c r="CF275" i="31"/>
  <c r="CE275" i="31"/>
  <c r="CD275" i="31"/>
  <c r="CC275" i="31"/>
  <c r="CB275" i="31"/>
  <c r="BY275" i="31"/>
  <c r="CA275" i="31" s="1"/>
  <c r="BP275" i="31"/>
  <c r="BP274" i="31" s="1"/>
  <c r="BF275" i="31"/>
  <c r="BD275" i="31"/>
  <c r="BC275" i="31"/>
  <c r="BB275" i="31"/>
  <c r="BA275" i="31"/>
  <c r="AZ275" i="31"/>
  <c r="AY275" i="31"/>
  <c r="AV275" i="31"/>
  <c r="AD275" i="31"/>
  <c r="AC275" i="31"/>
  <c r="AB275" i="31"/>
  <c r="AA275" i="31"/>
  <c r="Z275" i="31"/>
  <c r="Y275" i="31"/>
  <c r="X275" i="31"/>
  <c r="W275" i="31"/>
  <c r="BZ274" i="31"/>
  <c r="BY274" i="31"/>
  <c r="BX274" i="31"/>
  <c r="BW274" i="31"/>
  <c r="BV274" i="31"/>
  <c r="BU274" i="31"/>
  <c r="BT274" i="31"/>
  <c r="BS274" i="31"/>
  <c r="BQ274" i="31"/>
  <c r="BO274" i="31"/>
  <c r="BN274" i="31"/>
  <c r="BM274" i="31"/>
  <c r="BL274" i="31"/>
  <c r="BK274" i="31"/>
  <c r="BJ274" i="31"/>
  <c r="AW274" i="31"/>
  <c r="AU274" i="31"/>
  <c r="AT274" i="31"/>
  <c r="AS274" i="31"/>
  <c r="AR274" i="31"/>
  <c r="AQ274" i="31"/>
  <c r="AP274" i="31"/>
  <c r="CJ273" i="31"/>
  <c r="CA273" i="31"/>
  <c r="BR273" i="31"/>
  <c r="BF273" i="31"/>
  <c r="BE273" i="31"/>
  <c r="BD273" i="31"/>
  <c r="BC273" i="31"/>
  <c r="BB273" i="31"/>
  <c r="BA273" i="31"/>
  <c r="AZ273" i="31"/>
  <c r="AY273" i="31"/>
  <c r="AX273" i="31"/>
  <c r="AE273" i="31"/>
  <c r="CJ272" i="31"/>
  <c r="CA272" i="31"/>
  <c r="BR272" i="31"/>
  <c r="BF272" i="31"/>
  <c r="BE272" i="31"/>
  <c r="BD272" i="31"/>
  <c r="BC272" i="31"/>
  <c r="BB272" i="31"/>
  <c r="BA272" i="31"/>
  <c r="AZ272" i="31"/>
  <c r="AY272" i="31"/>
  <c r="AX272" i="31"/>
  <c r="AE272" i="31"/>
  <c r="CJ271" i="31"/>
  <c r="CA271" i="31"/>
  <c r="BR271" i="31"/>
  <c r="BF271" i="31"/>
  <c r="BE271" i="31"/>
  <c r="BD271" i="31"/>
  <c r="BC271" i="31"/>
  <c r="BB271" i="31"/>
  <c r="BA271" i="31"/>
  <c r="AZ271" i="31"/>
  <c r="AY271" i="31"/>
  <c r="AX271" i="31"/>
  <c r="AE271" i="31"/>
  <c r="CJ270" i="31"/>
  <c r="CA270" i="31"/>
  <c r="BR270" i="31"/>
  <c r="BF270" i="31"/>
  <c r="BE270" i="31"/>
  <c r="BD270" i="31"/>
  <c r="BC270" i="31"/>
  <c r="BB270" i="31"/>
  <c r="BA270" i="31"/>
  <c r="AZ270" i="31"/>
  <c r="AY270" i="31"/>
  <c r="AX270" i="31"/>
  <c r="AE270" i="31"/>
  <c r="CJ269" i="31"/>
  <c r="CA269" i="31"/>
  <c r="BR269" i="31"/>
  <c r="BF269" i="31"/>
  <c r="BE269" i="31"/>
  <c r="BD269" i="31"/>
  <c r="BC269" i="31"/>
  <c r="BB269" i="31"/>
  <c r="BA269" i="31"/>
  <c r="AZ269" i="31"/>
  <c r="AY269" i="31"/>
  <c r="AX269" i="31"/>
  <c r="AE269" i="31"/>
  <c r="CJ268" i="31"/>
  <c r="CA268" i="31"/>
  <c r="BR268" i="31"/>
  <c r="BF268" i="31"/>
  <c r="BE268" i="31"/>
  <c r="BD268" i="31"/>
  <c r="BC268" i="31"/>
  <c r="BB268" i="31"/>
  <c r="BA268" i="31"/>
  <c r="AZ268" i="31"/>
  <c r="AY268" i="31"/>
  <c r="AX268" i="31"/>
  <c r="AE268" i="31"/>
  <c r="CJ267" i="31"/>
  <c r="CA267" i="31"/>
  <c r="BR267" i="31"/>
  <c r="BF267" i="31"/>
  <c r="BE267" i="31"/>
  <c r="BD267" i="31"/>
  <c r="BC267" i="31"/>
  <c r="BB267" i="31"/>
  <c r="BA267" i="31"/>
  <c r="AZ267" i="31"/>
  <c r="AY267" i="31"/>
  <c r="AX267" i="31"/>
  <c r="AE267" i="31"/>
  <c r="CJ266" i="31"/>
  <c r="CA266" i="31"/>
  <c r="BR266" i="31"/>
  <c r="BF266" i="31"/>
  <c r="BE266" i="31"/>
  <c r="BD266" i="31"/>
  <c r="BC266" i="31"/>
  <c r="BB266" i="31"/>
  <c r="BA266" i="31"/>
  <c r="AZ266" i="31"/>
  <c r="AY266" i="31"/>
  <c r="AX266" i="31"/>
  <c r="AE266" i="31"/>
  <c r="CJ265" i="31"/>
  <c r="CA265" i="31"/>
  <c r="BR265" i="31"/>
  <c r="BF265" i="31"/>
  <c r="BE265" i="31"/>
  <c r="BD265" i="31"/>
  <c r="BC265" i="31"/>
  <c r="BB265" i="31"/>
  <c r="BA265" i="31"/>
  <c r="AZ265" i="31"/>
  <c r="AY265" i="31"/>
  <c r="AX265" i="31"/>
  <c r="AE265" i="31"/>
  <c r="CI264" i="31"/>
  <c r="CI263" i="31" s="1"/>
  <c r="CH264" i="31"/>
  <c r="CG264" i="31"/>
  <c r="CG263" i="31" s="1"/>
  <c r="CF264" i="31"/>
  <c r="CE264" i="31"/>
  <c r="CE263" i="31" s="1"/>
  <c r="CD264" i="31"/>
  <c r="CC264" i="31"/>
  <c r="CC263" i="31" s="1"/>
  <c r="CB264" i="31"/>
  <c r="CA264" i="31"/>
  <c r="BR264" i="31"/>
  <c r="BF264" i="31"/>
  <c r="BE264" i="31"/>
  <c r="BD264" i="31"/>
  <c r="BC264" i="31"/>
  <c r="BB264" i="31"/>
  <c r="BA264" i="31"/>
  <c r="AZ264" i="31"/>
  <c r="AY264" i="31"/>
  <c r="AX264" i="31"/>
  <c r="AD264" i="31"/>
  <c r="AD263" i="31" s="1"/>
  <c r="AC264" i="31"/>
  <c r="AC263" i="31" s="1"/>
  <c r="AB264" i="31"/>
  <c r="AA264" i="31"/>
  <c r="AA263" i="31" s="1"/>
  <c r="Y264" i="31"/>
  <c r="X264" i="31"/>
  <c r="X263" i="31" s="1"/>
  <c r="Z264" i="31"/>
  <c r="Z263" i="31" s="1"/>
  <c r="CH263" i="31"/>
  <c r="CF263" i="31"/>
  <c r="CD263" i="31"/>
  <c r="CB263" i="31"/>
  <c r="BZ263" i="31"/>
  <c r="BY263" i="31"/>
  <c r="BX263" i="31"/>
  <c r="BW263" i="31"/>
  <c r="BV263" i="31"/>
  <c r="BU263" i="31"/>
  <c r="BT263" i="31"/>
  <c r="BS263" i="31"/>
  <c r="BQ263" i="31"/>
  <c r="BP263" i="31"/>
  <c r="BO263" i="31"/>
  <c r="BN263" i="31"/>
  <c r="BM263" i="31"/>
  <c r="BL263" i="31"/>
  <c r="BK263" i="31"/>
  <c r="BJ263" i="31"/>
  <c r="AW263" i="31"/>
  <c r="AV263" i="31"/>
  <c r="AU263" i="31"/>
  <c r="AT263" i="31"/>
  <c r="AS263" i="31"/>
  <c r="AR263" i="31"/>
  <c r="AQ263" i="31"/>
  <c r="AP263" i="31"/>
  <c r="AB263" i="31"/>
  <c r="Y263" i="31"/>
  <c r="W263" i="31"/>
  <c r="CI262" i="31"/>
  <c r="CH262" i="31"/>
  <c r="CG262" i="31"/>
  <c r="CF262" i="31"/>
  <c r="CE262" i="31"/>
  <c r="CD262" i="31"/>
  <c r="CC262" i="31"/>
  <c r="CB262" i="31"/>
  <c r="CA262" i="31"/>
  <c r="BR262" i="31"/>
  <c r="BF262" i="31"/>
  <c r="BE262" i="31"/>
  <c r="BD262" i="31"/>
  <c r="BC262" i="31"/>
  <c r="BB262" i="31"/>
  <c r="BA262" i="31"/>
  <c r="AZ262" i="31"/>
  <c r="AY262" i="31"/>
  <c r="AX262" i="31"/>
  <c r="AD262" i="31"/>
  <c r="AC262" i="31"/>
  <c r="AB262" i="31"/>
  <c r="AA262" i="31"/>
  <c r="Z262" i="31"/>
  <c r="Y262" i="31"/>
  <c r="X262" i="31"/>
  <c r="W262" i="31"/>
  <c r="CI261" i="31"/>
  <c r="CH261" i="31"/>
  <c r="CG261" i="31"/>
  <c r="CF261" i="31"/>
  <c r="CE261" i="31"/>
  <c r="CD261" i="31"/>
  <c r="CC261" i="31"/>
  <c r="CB261" i="31"/>
  <c r="CA261" i="31"/>
  <c r="BR261" i="31"/>
  <c r="BF261" i="31"/>
  <c r="BE261" i="31"/>
  <c r="BD261" i="31"/>
  <c r="BC261" i="31"/>
  <c r="BB261" i="31"/>
  <c r="BA261" i="31"/>
  <c r="AZ261" i="31"/>
  <c r="AY261" i="31"/>
  <c r="AX261" i="31"/>
  <c r="AD261" i="31"/>
  <c r="AC261" i="31"/>
  <c r="AB261" i="31"/>
  <c r="AA261" i="31"/>
  <c r="Z261" i="31"/>
  <c r="Y261" i="31"/>
  <c r="X261" i="31"/>
  <c r="W261" i="31"/>
  <c r="CI260" i="31"/>
  <c r="CH260" i="31"/>
  <c r="CG260" i="31"/>
  <c r="CF260" i="31"/>
  <c r="CE260" i="31"/>
  <c r="CD260" i="31"/>
  <c r="CC260" i="31"/>
  <c r="CB260" i="31"/>
  <c r="CA260" i="31"/>
  <c r="BR260" i="31"/>
  <c r="BF260" i="31"/>
  <c r="BE260" i="31"/>
  <c r="BD260" i="31"/>
  <c r="BC260" i="31"/>
  <c r="BB260" i="31"/>
  <c r="BA260" i="31"/>
  <c r="AZ260" i="31"/>
  <c r="AY260" i="31"/>
  <c r="AX260" i="31"/>
  <c r="AD260" i="31"/>
  <c r="AC260" i="31"/>
  <c r="AB260" i="31"/>
  <c r="AA260" i="31"/>
  <c r="Z260" i="31"/>
  <c r="Y260" i="31"/>
  <c r="X260" i="31"/>
  <c r="W260" i="31"/>
  <c r="CI259" i="31"/>
  <c r="CH259" i="31"/>
  <c r="CG259" i="31"/>
  <c r="CF259" i="31"/>
  <c r="CE259" i="31"/>
  <c r="CD259" i="31"/>
  <c r="CC259" i="31"/>
  <c r="CB259" i="31"/>
  <c r="CA259" i="31"/>
  <c r="BR259" i="31"/>
  <c r="BF259" i="31"/>
  <c r="BE259" i="31"/>
  <c r="BD259" i="31"/>
  <c r="BC259" i="31"/>
  <c r="BB259" i="31"/>
  <c r="BA259" i="31"/>
  <c r="AZ259" i="31"/>
  <c r="AY259" i="31"/>
  <c r="AX259" i="31"/>
  <c r="AD259" i="31"/>
  <c r="AC259" i="31"/>
  <c r="AB259" i="31"/>
  <c r="AA259" i="31"/>
  <c r="Z259" i="31"/>
  <c r="Y259" i="31"/>
  <c r="AE259" i="31" s="1"/>
  <c r="X259" i="31"/>
  <c r="W259" i="31"/>
  <c r="CI258" i="31"/>
  <c r="CH258" i="31"/>
  <c r="CG258" i="31"/>
  <c r="CF258" i="31"/>
  <c r="CE258" i="31"/>
  <c r="CD258" i="31"/>
  <c r="CC258" i="31"/>
  <c r="CB258" i="31"/>
  <c r="CA258" i="31"/>
  <c r="BR258" i="31"/>
  <c r="BF258" i="31"/>
  <c r="BE258" i="31"/>
  <c r="BD258" i="31"/>
  <c r="BC258" i="31"/>
  <c r="BB258" i="31"/>
  <c r="BA258" i="31"/>
  <c r="AZ258" i="31"/>
  <c r="AY258" i="31"/>
  <c r="AX258" i="31"/>
  <c r="AD258" i="31"/>
  <c r="AC258" i="31"/>
  <c r="AB258" i="31"/>
  <c r="AA258" i="31"/>
  <c r="Z258" i="31"/>
  <c r="Y258" i="31"/>
  <c r="X258" i="31"/>
  <c r="W258" i="31"/>
  <c r="CI257" i="31"/>
  <c r="CH257" i="31"/>
  <c r="CG257" i="31"/>
  <c r="CF257" i="31"/>
  <c r="CE257" i="31"/>
  <c r="CD257" i="31"/>
  <c r="CC257" i="31"/>
  <c r="CB257" i="31"/>
  <c r="CA257" i="31"/>
  <c r="BR257" i="31"/>
  <c r="BF257" i="31"/>
  <c r="BE257" i="31"/>
  <c r="BD257" i="31"/>
  <c r="BC257" i="31"/>
  <c r="BB257" i="31"/>
  <c r="BA257" i="31"/>
  <c r="AZ257" i="31"/>
  <c r="AY257" i="31"/>
  <c r="AX257" i="31"/>
  <c r="AD257" i="31"/>
  <c r="AC257" i="31"/>
  <c r="AB257" i="31"/>
  <c r="AA257" i="31"/>
  <c r="Z257" i="31"/>
  <c r="Y257" i="31"/>
  <c r="X257" i="31"/>
  <c r="W257" i="31"/>
  <c r="CI256" i="31"/>
  <c r="CH256" i="31"/>
  <c r="CG256" i="31"/>
  <c r="CF256" i="31"/>
  <c r="CE256" i="31"/>
  <c r="CD256" i="31"/>
  <c r="CC256" i="31"/>
  <c r="CB256" i="31"/>
  <c r="CA256" i="31"/>
  <c r="BR256" i="31"/>
  <c r="BF256" i="31"/>
  <c r="BE256" i="31"/>
  <c r="BD256" i="31"/>
  <c r="BC256" i="31"/>
  <c r="BB256" i="31"/>
  <c r="BA256" i="31"/>
  <c r="AZ256" i="31"/>
  <c r="AY256" i="31"/>
  <c r="AX256" i="31"/>
  <c r="AD256" i="31"/>
  <c r="AC256" i="31"/>
  <c r="AB256" i="31"/>
  <c r="AA256" i="31"/>
  <c r="Z256" i="31"/>
  <c r="Y256" i="31"/>
  <c r="X256" i="31"/>
  <c r="W256" i="31"/>
  <c r="CI255" i="31"/>
  <c r="CH255" i="31"/>
  <c r="CG255" i="31"/>
  <c r="CF255" i="31"/>
  <c r="CE255" i="31"/>
  <c r="CD255" i="31"/>
  <c r="CC255" i="31"/>
  <c r="CB255" i="31"/>
  <c r="CA255" i="31"/>
  <c r="BR255" i="31"/>
  <c r="BF255" i="31"/>
  <c r="BE255" i="31"/>
  <c r="BD255" i="31"/>
  <c r="BC255" i="31"/>
  <c r="BB255" i="31"/>
  <c r="BA255" i="31"/>
  <c r="AZ255" i="31"/>
  <c r="AY255" i="31"/>
  <c r="AX255" i="31"/>
  <c r="AD255" i="31"/>
  <c r="AC255" i="31"/>
  <c r="AB255" i="31"/>
  <c r="AA255" i="31"/>
  <c r="Z255" i="31"/>
  <c r="Y255" i="31"/>
  <c r="AE255" i="31" s="1"/>
  <c r="X255" i="31"/>
  <c r="W255" i="31"/>
  <c r="CI254" i="31"/>
  <c r="CH254" i="31"/>
  <c r="CG254" i="31"/>
  <c r="CF254" i="31"/>
  <c r="CE254" i="31"/>
  <c r="CD254" i="31"/>
  <c r="CC254" i="31"/>
  <c r="CB254" i="31"/>
  <c r="CA254" i="31"/>
  <c r="BR254" i="31"/>
  <c r="BF254" i="31"/>
  <c r="BE254" i="31"/>
  <c r="BD254" i="31"/>
  <c r="BC254" i="31"/>
  <c r="BB254" i="31"/>
  <c r="BA254" i="31"/>
  <c r="AZ254" i="31"/>
  <c r="AY254" i="31"/>
  <c r="AX254" i="31"/>
  <c r="AD254" i="31"/>
  <c r="AC254" i="31"/>
  <c r="AB254" i="31"/>
  <c r="AB251" i="31" s="1"/>
  <c r="AA254" i="31"/>
  <c r="Z254" i="31"/>
  <c r="Y254" i="31"/>
  <c r="X254" i="31"/>
  <c r="W254" i="31"/>
  <c r="CI253" i="31"/>
  <c r="CH253" i="31"/>
  <c r="CG253" i="31"/>
  <c r="CF253" i="31"/>
  <c r="CE253" i="31"/>
  <c r="CD253" i="31"/>
  <c r="CC253" i="31"/>
  <c r="CB253" i="31"/>
  <c r="CA253" i="31"/>
  <c r="BR253" i="31"/>
  <c r="BF253" i="31"/>
  <c r="BE253" i="31"/>
  <c r="BD253" i="31"/>
  <c r="BC253" i="31"/>
  <c r="BB253" i="31"/>
  <c r="BB251" i="31" s="1"/>
  <c r="BA253" i="31"/>
  <c r="AZ253" i="31"/>
  <c r="AY253" i="31"/>
  <c r="AX253" i="31"/>
  <c r="AD253" i="31"/>
  <c r="AC253" i="31"/>
  <c r="AB253" i="31"/>
  <c r="AA253" i="31"/>
  <c r="Z253" i="31"/>
  <c r="Y253" i="31"/>
  <c r="X253" i="31"/>
  <c r="W253" i="31"/>
  <c r="CI252" i="31"/>
  <c r="CH252" i="31"/>
  <c r="CG252" i="31"/>
  <c r="CF252" i="31"/>
  <c r="CE252" i="31"/>
  <c r="CD252" i="31"/>
  <c r="CC252" i="31"/>
  <c r="CB252" i="31"/>
  <c r="CB251" i="31" s="1"/>
  <c r="CA252" i="31"/>
  <c r="BR252" i="31"/>
  <c r="BF252" i="31"/>
  <c r="BE252" i="31"/>
  <c r="BE251" i="31" s="1"/>
  <c r="BD252" i="31"/>
  <c r="BC252" i="31"/>
  <c r="BB252" i="31"/>
  <c r="BA252" i="31"/>
  <c r="BA251" i="31" s="1"/>
  <c r="AZ252" i="31"/>
  <c r="AY252" i="31"/>
  <c r="AX252" i="31"/>
  <c r="AD252" i="31"/>
  <c r="AD251" i="31" s="1"/>
  <c r="AC252" i="31"/>
  <c r="AB252" i="31"/>
  <c r="AA252" i="31"/>
  <c r="Z252" i="31"/>
  <c r="Z251" i="31" s="1"/>
  <c r="Y252" i="31"/>
  <c r="X252" i="31"/>
  <c r="W252" i="31"/>
  <c r="CF251" i="31"/>
  <c r="BZ251" i="31"/>
  <c r="BY251" i="31"/>
  <c r="BX251" i="31"/>
  <c r="BW251" i="31"/>
  <c r="BV251" i="31"/>
  <c r="BU251" i="31"/>
  <c r="BT251" i="31"/>
  <c r="BS251" i="31"/>
  <c r="BQ251" i="31"/>
  <c r="BP251" i="31"/>
  <c r="BO251" i="31"/>
  <c r="BN251" i="31"/>
  <c r="BM251" i="31"/>
  <c r="BL251" i="31"/>
  <c r="BK251" i="31"/>
  <c r="BJ251" i="31"/>
  <c r="AW251" i="31"/>
  <c r="AV251" i="31"/>
  <c r="AU251" i="31"/>
  <c r="AT251" i="31"/>
  <c r="AS251" i="31"/>
  <c r="AR251" i="31"/>
  <c r="AQ251" i="31"/>
  <c r="AP251" i="31"/>
  <c r="CI250" i="31"/>
  <c r="CH250" i="31"/>
  <c r="CG250" i="31"/>
  <c r="CF250" i="31"/>
  <c r="CE250" i="31"/>
  <c r="CD250" i="31"/>
  <c r="CC250" i="31"/>
  <c r="CB250" i="31"/>
  <c r="CA250" i="31"/>
  <c r="BR250" i="31"/>
  <c r="BF250" i="31"/>
  <c r="BE250" i="31"/>
  <c r="BD250" i="31"/>
  <c r="BC250" i="31"/>
  <c r="BB250" i="31"/>
  <c r="BA250" i="31"/>
  <c r="AZ250" i="31"/>
  <c r="AY250" i="31"/>
  <c r="AX250" i="31"/>
  <c r="AD250" i="31"/>
  <c r="AC250" i="31"/>
  <c r="AB250" i="31"/>
  <c r="AA250" i="31"/>
  <c r="AE250" i="31" s="1"/>
  <c r="Z250" i="31"/>
  <c r="Y250" i="31"/>
  <c r="X250" i="31"/>
  <c r="W250" i="31"/>
  <c r="CI249" i="31"/>
  <c r="CH249" i="31"/>
  <c r="CG249" i="31"/>
  <c r="CF249" i="31"/>
  <c r="CE249" i="31"/>
  <c r="CD249" i="31"/>
  <c r="CC249" i="31"/>
  <c r="CB249" i="31"/>
  <c r="CA249" i="31"/>
  <c r="BR249" i="31"/>
  <c r="BF249" i="31"/>
  <c r="BE249" i="31"/>
  <c r="BD249" i="31"/>
  <c r="BC249" i="31"/>
  <c r="BB249" i="31"/>
  <c r="BA249" i="31"/>
  <c r="BG249" i="31" s="1"/>
  <c r="AZ249" i="31"/>
  <c r="AY249" i="31"/>
  <c r="AX249" i="31"/>
  <c r="AD249" i="31"/>
  <c r="AC249" i="31"/>
  <c r="AB249" i="31"/>
  <c r="AA249" i="31"/>
  <c r="Z249" i="31"/>
  <c r="AE249" i="31" s="1"/>
  <c r="Y249" i="31"/>
  <c r="X249" i="31"/>
  <c r="W249" i="31"/>
  <c r="CI248" i="31"/>
  <c r="CH248" i="31"/>
  <c r="CG248" i="31"/>
  <c r="CF248" i="31"/>
  <c r="CE248" i="31"/>
  <c r="CD248" i="31"/>
  <c r="CC248" i="31"/>
  <c r="CB248" i="31"/>
  <c r="CA248" i="31"/>
  <c r="BR248" i="31"/>
  <c r="BF248" i="31"/>
  <c r="BE248" i="31"/>
  <c r="BD248" i="31"/>
  <c r="BC248" i="31"/>
  <c r="BB248" i="31"/>
  <c r="BA248" i="31"/>
  <c r="AZ248" i="31"/>
  <c r="AY248" i="31"/>
  <c r="AX248" i="31"/>
  <c r="AD248" i="31"/>
  <c r="AC248" i="31"/>
  <c r="AB248" i="31"/>
  <c r="AA248" i="31"/>
  <c r="Z248" i="31"/>
  <c r="Y248" i="31"/>
  <c r="AE248" i="31" s="1"/>
  <c r="X248" i="31"/>
  <c r="W248" i="31"/>
  <c r="CI247" i="31"/>
  <c r="CH247" i="31"/>
  <c r="CG247" i="31"/>
  <c r="CF247" i="31"/>
  <c r="CE247" i="31"/>
  <c r="CD247" i="31"/>
  <c r="CC247" i="31"/>
  <c r="CB247" i="31"/>
  <c r="CA247" i="31"/>
  <c r="BR247" i="31"/>
  <c r="BF247" i="31"/>
  <c r="BE247" i="31"/>
  <c r="BD247" i="31"/>
  <c r="BC247" i="31"/>
  <c r="BB247" i="31"/>
  <c r="BA247" i="31"/>
  <c r="AZ247" i="31"/>
  <c r="AY247" i="31"/>
  <c r="AX247" i="31"/>
  <c r="AD247" i="31"/>
  <c r="AC247" i="31"/>
  <c r="AB247" i="31"/>
  <c r="AA247" i="31"/>
  <c r="Z247" i="31"/>
  <c r="Y247" i="31"/>
  <c r="X247" i="31"/>
  <c r="W247" i="31"/>
  <c r="CI246" i="31"/>
  <c r="CH246" i="31"/>
  <c r="CG246" i="31"/>
  <c r="CF246" i="31"/>
  <c r="CE246" i="31"/>
  <c r="CD246" i="31"/>
  <c r="CC246" i="31"/>
  <c r="CB246" i="31"/>
  <c r="CA246" i="31"/>
  <c r="BR246" i="31"/>
  <c r="BF246" i="31"/>
  <c r="BE246" i="31"/>
  <c r="BD246" i="31"/>
  <c r="BC246" i="31"/>
  <c r="BB246" i="31"/>
  <c r="BA246" i="31"/>
  <c r="AZ246" i="31"/>
  <c r="AY246" i="31"/>
  <c r="AX246" i="31"/>
  <c r="AD246" i="31"/>
  <c r="AC246" i="31"/>
  <c r="AB246" i="31"/>
  <c r="AA246" i="31"/>
  <c r="AE246" i="31" s="1"/>
  <c r="Z246" i="31"/>
  <c r="Y246" i="31"/>
  <c r="X246" i="31"/>
  <c r="W246" i="31"/>
  <c r="CI245" i="31"/>
  <c r="CH245" i="31"/>
  <c r="CG245" i="31"/>
  <c r="CF245" i="31"/>
  <c r="CE245" i="31"/>
  <c r="CD245" i="31"/>
  <c r="CC245" i="31"/>
  <c r="CB245" i="31"/>
  <c r="CA245" i="31"/>
  <c r="BR245" i="31"/>
  <c r="BF245" i="31"/>
  <c r="BE245" i="31"/>
  <c r="BD245" i="31"/>
  <c r="BC245" i="31"/>
  <c r="BB245" i="31"/>
  <c r="BA245" i="31"/>
  <c r="BG245" i="31" s="1"/>
  <c r="AZ245" i="31"/>
  <c r="AY245" i="31"/>
  <c r="AX245" i="31"/>
  <c r="AD245" i="31"/>
  <c r="AC245" i="31"/>
  <c r="AB245" i="31"/>
  <c r="AA245" i="31"/>
  <c r="Z245" i="31"/>
  <c r="AE245" i="31" s="1"/>
  <c r="Y245" i="31"/>
  <c r="X245" i="31"/>
  <c r="W245" i="31"/>
  <c r="CI244" i="31"/>
  <c r="CH244" i="31"/>
  <c r="CG244" i="31"/>
  <c r="CF244" i="31"/>
  <c r="CE244" i="31"/>
  <c r="CD244" i="31"/>
  <c r="CC244" i="31"/>
  <c r="CB244" i="31"/>
  <c r="CA244" i="31"/>
  <c r="BR244" i="31"/>
  <c r="BF244" i="31"/>
  <c r="BE244" i="31"/>
  <c r="BD244" i="31"/>
  <c r="BC244" i="31"/>
  <c r="BB244" i="31"/>
  <c r="BA244" i="31"/>
  <c r="AZ244" i="31"/>
  <c r="AY244" i="31"/>
  <c r="AX244" i="31"/>
  <c r="AD244" i="31"/>
  <c r="AC244" i="31"/>
  <c r="AC240" i="31" s="1"/>
  <c r="AB244" i="31"/>
  <c r="AA244" i="31"/>
  <c r="Z244" i="31"/>
  <c r="Y244" i="31"/>
  <c r="AE244" i="31" s="1"/>
  <c r="X244" i="31"/>
  <c r="W244" i="31"/>
  <c r="CI243" i="31"/>
  <c r="CH243" i="31"/>
  <c r="CG243" i="31"/>
  <c r="CF243" i="31"/>
  <c r="CE243" i="31"/>
  <c r="CD243" i="31"/>
  <c r="CC243" i="31"/>
  <c r="CB243" i="31"/>
  <c r="CA243" i="31"/>
  <c r="BR243" i="31"/>
  <c r="BF243" i="31"/>
  <c r="BE243" i="31"/>
  <c r="BD243" i="31"/>
  <c r="BC243" i="31"/>
  <c r="BB243" i="31"/>
  <c r="BA243" i="31"/>
  <c r="AZ243" i="31"/>
  <c r="AY243" i="31"/>
  <c r="AX243" i="31"/>
  <c r="AD243" i="31"/>
  <c r="AC243" i="31"/>
  <c r="AB243" i="31"/>
  <c r="AA243" i="31"/>
  <c r="Z243" i="31"/>
  <c r="Y243" i="31"/>
  <c r="X243" i="31"/>
  <c r="W243" i="31"/>
  <c r="CI242" i="31"/>
  <c r="CH242" i="31"/>
  <c r="CG242" i="31"/>
  <c r="CF242" i="31"/>
  <c r="CE242" i="31"/>
  <c r="CD242" i="31"/>
  <c r="CC242" i="31"/>
  <c r="CB242" i="31"/>
  <c r="CA242" i="31"/>
  <c r="BR242" i="31"/>
  <c r="BF242" i="31"/>
  <c r="BE242" i="31"/>
  <c r="BD242" i="31"/>
  <c r="BC242" i="31"/>
  <c r="BB242" i="31"/>
  <c r="BA242" i="31"/>
  <c r="AZ242" i="31"/>
  <c r="AY242" i="31"/>
  <c r="AX242" i="31"/>
  <c r="AD242" i="31"/>
  <c r="AC242" i="31"/>
  <c r="AB242" i="31"/>
  <c r="AA242" i="31"/>
  <c r="AE242" i="31" s="1"/>
  <c r="Z242" i="31"/>
  <c r="Y242" i="31"/>
  <c r="X242" i="31"/>
  <c r="W242" i="31"/>
  <c r="CI241" i="31"/>
  <c r="CH241" i="31"/>
  <c r="CG241" i="31"/>
  <c r="CF241" i="31"/>
  <c r="CF240" i="31" s="1"/>
  <c r="CE241" i="31"/>
  <c r="CD241" i="31"/>
  <c r="CC241" i="31"/>
  <c r="CB241" i="31"/>
  <c r="CB240" i="31" s="1"/>
  <c r="CA241" i="31"/>
  <c r="BR241" i="31"/>
  <c r="BF241" i="31"/>
  <c r="BE241" i="31"/>
  <c r="BE240" i="31" s="1"/>
  <c r="BD241" i="31"/>
  <c r="BC241" i="31"/>
  <c r="BB241" i="31"/>
  <c r="BA241" i="31"/>
  <c r="BA240" i="31" s="1"/>
  <c r="AZ241" i="31"/>
  <c r="AY241" i="31"/>
  <c r="AX241" i="31"/>
  <c r="AD241" i="31"/>
  <c r="AD240" i="31" s="1"/>
  <c r="AC241" i="31"/>
  <c r="AB241" i="31"/>
  <c r="AA241" i="31"/>
  <c r="Z241" i="31"/>
  <c r="AE241" i="31" s="1"/>
  <c r="Y241" i="31"/>
  <c r="X241" i="31"/>
  <c r="W241" i="31"/>
  <c r="CG240" i="31"/>
  <c r="BZ240" i="31"/>
  <c r="BY240" i="31"/>
  <c r="BX240" i="31"/>
  <c r="BW240" i="31"/>
  <c r="BV240" i="31"/>
  <c r="BU240" i="31"/>
  <c r="BT240" i="31"/>
  <c r="BS240" i="31"/>
  <c r="BQ240" i="31"/>
  <c r="BP240" i="31"/>
  <c r="BO240" i="31"/>
  <c r="BN240" i="31"/>
  <c r="BM240" i="31"/>
  <c r="BL240" i="31"/>
  <c r="BK240" i="31"/>
  <c r="BJ240" i="31"/>
  <c r="AW240" i="31"/>
  <c r="AV240" i="31"/>
  <c r="AU240" i="31"/>
  <c r="AT240" i="31"/>
  <c r="AS240" i="31"/>
  <c r="AR240" i="31"/>
  <c r="AQ240" i="31"/>
  <c r="AP240" i="31"/>
  <c r="CI239" i="31"/>
  <c r="CH239" i="31"/>
  <c r="CG239" i="31"/>
  <c r="CF239" i="31"/>
  <c r="CE239" i="31"/>
  <c r="CD239" i="31"/>
  <c r="CC239" i="31"/>
  <c r="CB239" i="31"/>
  <c r="CA239" i="31"/>
  <c r="BR239" i="31"/>
  <c r="BF239" i="31"/>
  <c r="BE239" i="31"/>
  <c r="BD239" i="31"/>
  <c r="BC239" i="31"/>
  <c r="BB239" i="31"/>
  <c r="BA239" i="31"/>
  <c r="AZ239" i="31"/>
  <c r="AY239" i="31"/>
  <c r="AX239" i="31"/>
  <c r="AD239" i="31"/>
  <c r="AC239" i="31"/>
  <c r="AB239" i="31"/>
  <c r="AA239" i="31"/>
  <c r="Z239" i="31"/>
  <c r="Y239" i="31"/>
  <c r="X239" i="31"/>
  <c r="W239" i="31"/>
  <c r="CI238" i="31"/>
  <c r="CH238" i="31"/>
  <c r="CG238" i="31"/>
  <c r="CF238" i="31"/>
  <c r="CE238" i="31"/>
  <c r="CD238" i="31"/>
  <c r="CC238" i="31"/>
  <c r="CB238" i="31"/>
  <c r="CA238" i="31"/>
  <c r="BR238" i="31"/>
  <c r="BF238" i="31"/>
  <c r="BE238" i="31"/>
  <c r="BD238" i="31"/>
  <c r="BC238" i="31"/>
  <c r="BB238" i="31"/>
  <c r="BA238" i="31"/>
  <c r="AZ238" i="31"/>
  <c r="AY238" i="31"/>
  <c r="AX238" i="31"/>
  <c r="AD238" i="31"/>
  <c r="AC238" i="31"/>
  <c r="AB238" i="31"/>
  <c r="AA238" i="31"/>
  <c r="AE238" i="31" s="1"/>
  <c r="Z238" i="31"/>
  <c r="Y238" i="31"/>
  <c r="X238" i="31"/>
  <c r="W238" i="31"/>
  <c r="CI237" i="31"/>
  <c r="CH237" i="31"/>
  <c r="CG237" i="31"/>
  <c r="CF237" i="31"/>
  <c r="CE237" i="31"/>
  <c r="CD237" i="31"/>
  <c r="CC237" i="31"/>
  <c r="CB237" i="31"/>
  <c r="CA237" i="31"/>
  <c r="BR237" i="31"/>
  <c r="BF237" i="31"/>
  <c r="BE237" i="31"/>
  <c r="BD237" i="31"/>
  <c r="BC237" i="31"/>
  <c r="BB237" i="31"/>
  <c r="BA237" i="31"/>
  <c r="AZ237" i="31"/>
  <c r="AY237" i="31"/>
  <c r="AX237" i="31"/>
  <c r="AD237" i="31"/>
  <c r="AC237" i="31"/>
  <c r="AB237" i="31"/>
  <c r="AA237" i="31"/>
  <c r="Z237" i="31"/>
  <c r="Y237" i="31"/>
  <c r="X237" i="31"/>
  <c r="W237" i="31"/>
  <c r="CI236" i="31"/>
  <c r="CH236" i="31"/>
  <c r="CG236" i="31"/>
  <c r="CF236" i="31"/>
  <c r="CE236" i="31"/>
  <c r="CD236" i="31"/>
  <c r="CC236" i="31"/>
  <c r="CB236" i="31"/>
  <c r="CA236" i="31"/>
  <c r="BR236" i="31"/>
  <c r="BF236" i="31"/>
  <c r="BE236" i="31"/>
  <c r="BD236" i="31"/>
  <c r="BC236" i="31"/>
  <c r="BB236" i="31"/>
  <c r="BA236" i="31"/>
  <c r="AZ236" i="31"/>
  <c r="AY236" i="31"/>
  <c r="AX236" i="31"/>
  <c r="AD236" i="31"/>
  <c r="AC236" i="31"/>
  <c r="AB236" i="31"/>
  <c r="AA236" i="31"/>
  <c r="Z236" i="31"/>
  <c r="Y236" i="31"/>
  <c r="AE236" i="31" s="1"/>
  <c r="X236" i="31"/>
  <c r="W236" i="31"/>
  <c r="CI235" i="31"/>
  <c r="CH235" i="31"/>
  <c r="CG235" i="31"/>
  <c r="CF235" i="31"/>
  <c r="CE235" i="31"/>
  <c r="CD235" i="31"/>
  <c r="CC235" i="31"/>
  <c r="CB235" i="31"/>
  <c r="CA235" i="31"/>
  <c r="BR235" i="31"/>
  <c r="BF235" i="31"/>
  <c r="BE235" i="31"/>
  <c r="BD235" i="31"/>
  <c r="BC235" i="31"/>
  <c r="BB235" i="31"/>
  <c r="BA235" i="31"/>
  <c r="AZ235" i="31"/>
  <c r="AY235" i="31"/>
  <c r="AX235" i="31"/>
  <c r="AD235" i="31"/>
  <c r="AC235" i="31"/>
  <c r="AB235" i="31"/>
  <c r="AA235" i="31"/>
  <c r="Z235" i="31"/>
  <c r="Y235" i="31"/>
  <c r="X235" i="31"/>
  <c r="W235" i="31"/>
  <c r="CI234" i="31"/>
  <c r="CH234" i="31"/>
  <c r="CG234" i="31"/>
  <c r="CF234" i="31"/>
  <c r="CE234" i="31"/>
  <c r="CD234" i="31"/>
  <c r="CC234" i="31"/>
  <c r="CB234" i="31"/>
  <c r="CA234" i="31"/>
  <c r="BR234" i="31"/>
  <c r="BF234" i="31"/>
  <c r="BE234" i="31"/>
  <c r="BD234" i="31"/>
  <c r="BC234" i="31"/>
  <c r="BB234" i="31"/>
  <c r="BA234" i="31"/>
  <c r="AZ234" i="31"/>
  <c r="AY234" i="31"/>
  <c r="AX234" i="31"/>
  <c r="AD234" i="31"/>
  <c r="AC234" i="31"/>
  <c r="AB234" i="31"/>
  <c r="AA234" i="31"/>
  <c r="Z234" i="31"/>
  <c r="Y234" i="31"/>
  <c r="X234" i="31"/>
  <c r="W234" i="31"/>
  <c r="CI233" i="31"/>
  <c r="CH233" i="31"/>
  <c r="CG233" i="31"/>
  <c r="CF233" i="31"/>
  <c r="CE233" i="31"/>
  <c r="CD233" i="31"/>
  <c r="CC233" i="31"/>
  <c r="CB233" i="31"/>
  <c r="CA233" i="31"/>
  <c r="BR233" i="31"/>
  <c r="BF233" i="31"/>
  <c r="BE233" i="31"/>
  <c r="BD233" i="31"/>
  <c r="BC233" i="31"/>
  <c r="BB233" i="31"/>
  <c r="BA233" i="31"/>
  <c r="AZ233" i="31"/>
  <c r="AY233" i="31"/>
  <c r="AX233" i="31"/>
  <c r="AD233" i="31"/>
  <c r="AC233" i="31"/>
  <c r="AB233" i="31"/>
  <c r="AA233" i="31"/>
  <c r="Z233" i="31"/>
  <c r="Y233" i="31"/>
  <c r="X233" i="31"/>
  <c r="W233" i="31"/>
  <c r="CI232" i="31"/>
  <c r="CH232" i="31"/>
  <c r="CG232" i="31"/>
  <c r="CF232" i="31"/>
  <c r="CE232" i="31"/>
  <c r="CD232" i="31"/>
  <c r="CC232" i="31"/>
  <c r="CB232" i="31"/>
  <c r="CA232" i="31"/>
  <c r="BR232" i="31"/>
  <c r="BF232" i="31"/>
  <c r="BE232" i="31"/>
  <c r="BD232" i="31"/>
  <c r="BC232" i="31"/>
  <c r="BB232" i="31"/>
  <c r="BA232" i="31"/>
  <c r="AZ232" i="31"/>
  <c r="AY232" i="31"/>
  <c r="AX232" i="31"/>
  <c r="AD232" i="31"/>
  <c r="AC232" i="31"/>
  <c r="AB232" i="31"/>
  <c r="AA232" i="31"/>
  <c r="Z232" i="31"/>
  <c r="Y232" i="31"/>
  <c r="X232" i="31"/>
  <c r="W232" i="31"/>
  <c r="CI231" i="31"/>
  <c r="CH231" i="31"/>
  <c r="CG231" i="31"/>
  <c r="CF231" i="31"/>
  <c r="CE231" i="31"/>
  <c r="CD231" i="31"/>
  <c r="CC231" i="31"/>
  <c r="CB231" i="31"/>
  <c r="CA231" i="31"/>
  <c r="BR231" i="31"/>
  <c r="BF231" i="31"/>
  <c r="BE231" i="31"/>
  <c r="BD231" i="31"/>
  <c r="BC231" i="31"/>
  <c r="BB231" i="31"/>
  <c r="BA231" i="31"/>
  <c r="AZ231" i="31"/>
  <c r="AY231" i="31"/>
  <c r="AX231" i="31"/>
  <c r="AD231" i="31"/>
  <c r="AC231" i="31"/>
  <c r="AB231" i="31"/>
  <c r="AA231" i="31"/>
  <c r="Z231" i="31"/>
  <c r="Y231" i="31"/>
  <c r="X231" i="31"/>
  <c r="W231" i="31"/>
  <c r="CI230" i="31"/>
  <c r="CH230" i="31"/>
  <c r="CG230" i="31"/>
  <c r="CF230" i="31"/>
  <c r="CE230" i="31"/>
  <c r="CD230" i="31"/>
  <c r="CC230" i="31"/>
  <c r="CB230" i="31"/>
  <c r="CA230" i="31"/>
  <c r="BR230" i="31"/>
  <c r="BF230" i="31"/>
  <c r="BE230" i="31"/>
  <c r="BD230" i="31"/>
  <c r="BD229" i="31" s="1"/>
  <c r="BC230" i="31"/>
  <c r="BB230" i="31"/>
  <c r="BA230" i="31"/>
  <c r="AZ230" i="31"/>
  <c r="AY230" i="31"/>
  <c r="AX230" i="31"/>
  <c r="AD230" i="31"/>
  <c r="AC230" i="31"/>
  <c r="AB230" i="31"/>
  <c r="AA230" i="31"/>
  <c r="Z230" i="31"/>
  <c r="Y230" i="31"/>
  <c r="X230" i="31"/>
  <c r="W230" i="31"/>
  <c r="BZ229" i="31"/>
  <c r="BY229" i="31"/>
  <c r="BX229" i="31"/>
  <c r="BW229" i="31"/>
  <c r="BV229" i="31"/>
  <c r="CA229" i="31" s="1"/>
  <c r="BU229" i="31"/>
  <c r="BT229" i="31"/>
  <c r="BS229" i="31"/>
  <c r="BQ229" i="31"/>
  <c r="BP229" i="31"/>
  <c r="BO229" i="31"/>
  <c r="BN229" i="31"/>
  <c r="BM229" i="31"/>
  <c r="BL229" i="31"/>
  <c r="BK229" i="31"/>
  <c r="BJ229" i="31"/>
  <c r="AW229" i="31"/>
  <c r="AV229" i="31"/>
  <c r="AU229" i="31"/>
  <c r="AT229" i="31"/>
  <c r="AS229" i="31"/>
  <c r="AR229" i="31"/>
  <c r="AQ229" i="31"/>
  <c r="AP229" i="31"/>
  <c r="CI228" i="31"/>
  <c r="CH228" i="31"/>
  <c r="CG228" i="31"/>
  <c r="CF228" i="31"/>
  <c r="CE228" i="31"/>
  <c r="CD228" i="31"/>
  <c r="CC228" i="31"/>
  <c r="CB228" i="31"/>
  <c r="CA228" i="31"/>
  <c r="BR228" i="31"/>
  <c r="BF228" i="31"/>
  <c r="BE228" i="31"/>
  <c r="BD228" i="31"/>
  <c r="BC228" i="31"/>
  <c r="BB228" i="31"/>
  <c r="BA228" i="31"/>
  <c r="AZ228" i="31"/>
  <c r="AX228" i="31"/>
  <c r="AD228" i="31"/>
  <c r="AC228" i="31"/>
  <c r="AB228" i="31"/>
  <c r="AA228" i="31"/>
  <c r="Z228" i="31"/>
  <c r="Y228" i="31"/>
  <c r="X228" i="31"/>
  <c r="W228" i="31"/>
  <c r="CI227" i="31"/>
  <c r="CH227" i="31"/>
  <c r="CG227" i="31"/>
  <c r="CF227" i="31"/>
  <c r="CE227" i="31"/>
  <c r="CD227" i="31"/>
  <c r="CC227" i="31"/>
  <c r="CB227" i="31"/>
  <c r="CA227" i="31"/>
  <c r="BR227" i="31"/>
  <c r="BF227" i="31"/>
  <c r="BE227" i="31"/>
  <c r="BD227" i="31"/>
  <c r="BC227" i="31"/>
  <c r="BB227" i="31"/>
  <c r="BA227" i="31"/>
  <c r="AZ227" i="31"/>
  <c r="AX227" i="31"/>
  <c r="AE227" i="31"/>
  <c r="CI226" i="31"/>
  <c r="CH226" i="31"/>
  <c r="CG226" i="31"/>
  <c r="CF226" i="31"/>
  <c r="CE226" i="31"/>
  <c r="CD226" i="31"/>
  <c r="CC226" i="31"/>
  <c r="CB226" i="31"/>
  <c r="CA226" i="31"/>
  <c r="BR226" i="31"/>
  <c r="BF226" i="31"/>
  <c r="BE226" i="31"/>
  <c r="BD226" i="31"/>
  <c r="BC226" i="31"/>
  <c r="BB226" i="31"/>
  <c r="BA226" i="31"/>
  <c r="AZ226" i="31"/>
  <c r="AX226" i="31"/>
  <c r="AD226" i="31"/>
  <c r="AC226" i="31"/>
  <c r="AB226" i="31"/>
  <c r="AA226" i="31"/>
  <c r="Z226" i="31"/>
  <c r="Y226" i="31"/>
  <c r="X226" i="31"/>
  <c r="W226" i="31"/>
  <c r="CI225" i="31"/>
  <c r="CH225" i="31"/>
  <c r="CG225" i="31"/>
  <c r="CF225" i="31"/>
  <c r="CE225" i="31"/>
  <c r="CD225" i="31"/>
  <c r="CC225" i="31"/>
  <c r="CB225" i="31"/>
  <c r="CA225" i="31"/>
  <c r="BR225" i="31"/>
  <c r="BF225" i="31"/>
  <c r="BE225" i="31"/>
  <c r="BD225" i="31"/>
  <c r="BC225" i="31"/>
  <c r="BB225" i="31"/>
  <c r="BA225" i="31"/>
  <c r="AZ225" i="31"/>
  <c r="AX225" i="31"/>
  <c r="AD225" i="31"/>
  <c r="AC225" i="31"/>
  <c r="AB225" i="31"/>
  <c r="AA225" i="31"/>
  <c r="Z225" i="31"/>
  <c r="Y225" i="31"/>
  <c r="X225" i="31"/>
  <c r="W225" i="31"/>
  <c r="CI224" i="31"/>
  <c r="CH224" i="31"/>
  <c r="CG224" i="31"/>
  <c r="CF224" i="31"/>
  <c r="CE224" i="31"/>
  <c r="CD224" i="31"/>
  <c r="CC224" i="31"/>
  <c r="CB224" i="31"/>
  <c r="CA224" i="31"/>
  <c r="BR224" i="31"/>
  <c r="BF224" i="31"/>
  <c r="BE224" i="31"/>
  <c r="BD224" i="31"/>
  <c r="BC224" i="31"/>
  <c r="BB224" i="31"/>
  <c r="BA224" i="31"/>
  <c r="AZ224" i="31"/>
  <c r="AX224" i="31"/>
  <c r="AD224" i="31"/>
  <c r="AC224" i="31"/>
  <c r="AB224" i="31"/>
  <c r="AA224" i="31"/>
  <c r="Z224" i="31"/>
  <c r="Y224" i="31"/>
  <c r="X224" i="31"/>
  <c r="W224" i="31"/>
  <c r="CI223" i="31"/>
  <c r="CH223" i="31"/>
  <c r="CG223" i="31"/>
  <c r="CF223" i="31"/>
  <c r="CE223" i="31"/>
  <c r="CD223" i="31"/>
  <c r="CC223" i="31"/>
  <c r="CB223" i="31"/>
  <c r="CA223" i="31"/>
  <c r="BR223" i="31"/>
  <c r="BF223" i="31"/>
  <c r="BE223" i="31"/>
  <c r="BD223" i="31"/>
  <c r="BC223" i="31"/>
  <c r="BB223" i="31"/>
  <c r="BA223" i="31"/>
  <c r="AZ223" i="31"/>
  <c r="AX223" i="31"/>
  <c r="AD223" i="31"/>
  <c r="AC223" i="31"/>
  <c r="AB223" i="31"/>
  <c r="AA223" i="31"/>
  <c r="Z223" i="31"/>
  <c r="Y223" i="31"/>
  <c r="X223" i="31"/>
  <c r="W223" i="31"/>
  <c r="CI222" i="31"/>
  <c r="CH222" i="31"/>
  <c r="CG222" i="31"/>
  <c r="CF222" i="31"/>
  <c r="CE222" i="31"/>
  <c r="CD222" i="31"/>
  <c r="CC222" i="31"/>
  <c r="CB222" i="31"/>
  <c r="CA222" i="31"/>
  <c r="BR222" i="31"/>
  <c r="BF222" i="31"/>
  <c r="BE222" i="31"/>
  <c r="BD222" i="31"/>
  <c r="BC222" i="31"/>
  <c r="BB222" i="31"/>
  <c r="BA222" i="31"/>
  <c r="AZ222" i="31"/>
  <c r="AX222" i="31"/>
  <c r="AD222" i="31"/>
  <c r="AC222" i="31"/>
  <c r="AB222" i="31"/>
  <c r="AA222" i="31"/>
  <c r="Z222" i="31"/>
  <c r="Y222" i="31"/>
  <c r="X222" i="31"/>
  <c r="W222" i="31"/>
  <c r="CI221" i="31"/>
  <c r="CH221" i="31"/>
  <c r="CG221" i="31"/>
  <c r="CF221" i="31"/>
  <c r="CE221" i="31"/>
  <c r="CC221" i="31"/>
  <c r="CB221" i="31"/>
  <c r="BU221" i="31"/>
  <c r="CA221" i="31" s="1"/>
  <c r="BL221" i="31"/>
  <c r="BF221" i="31"/>
  <c r="BE221" i="31"/>
  <c r="BD221" i="31"/>
  <c r="BC221" i="31"/>
  <c r="BB221" i="31"/>
  <c r="BA221" i="31"/>
  <c r="AZ221" i="31"/>
  <c r="AX221" i="31"/>
  <c r="AR221" i="31"/>
  <c r="AR207" i="31" s="1"/>
  <c r="AD221" i="31"/>
  <c r="AC221" i="31"/>
  <c r="AB221" i="31"/>
  <c r="AA221" i="31"/>
  <c r="Z221" i="31"/>
  <c r="Y221" i="31"/>
  <c r="AE221" i="31" s="1"/>
  <c r="X221" i="31"/>
  <c r="W221" i="31"/>
  <c r="CI220" i="31"/>
  <c r="CH220" i="31"/>
  <c r="CG220" i="31"/>
  <c r="CF220" i="31"/>
  <c r="CE220" i="31"/>
  <c r="CD220" i="31"/>
  <c r="CC220" i="31"/>
  <c r="CB220" i="31"/>
  <c r="CA220" i="31"/>
  <c r="BR220" i="31"/>
  <c r="BF220" i="31"/>
  <c r="BE220" i="31"/>
  <c r="BD220" i="31"/>
  <c r="BC220" i="31"/>
  <c r="BB220" i="31"/>
  <c r="BA220" i="31"/>
  <c r="AZ220" i="31"/>
  <c r="AX220" i="31"/>
  <c r="AD220" i="31"/>
  <c r="AC220" i="31"/>
  <c r="AB220" i="31"/>
  <c r="AA220" i="31"/>
  <c r="Z220" i="31"/>
  <c r="Y220" i="31"/>
  <c r="X220" i="31"/>
  <c r="W220" i="31"/>
  <c r="CI219" i="31"/>
  <c r="CH219" i="31"/>
  <c r="CG219" i="31"/>
  <c r="CF219" i="31"/>
  <c r="CE219" i="31"/>
  <c r="CD219" i="31"/>
  <c r="CC219" i="31"/>
  <c r="CB219" i="31"/>
  <c r="CA219" i="31"/>
  <c r="BR219" i="31"/>
  <c r="BF219" i="31"/>
  <c r="BE219" i="31"/>
  <c r="BD219" i="31"/>
  <c r="BC219" i="31"/>
  <c r="BB219" i="31"/>
  <c r="BA219" i="31"/>
  <c r="AZ219" i="31"/>
  <c r="AX219" i="31"/>
  <c r="AD219" i="31"/>
  <c r="AC219" i="31"/>
  <c r="AB219" i="31"/>
  <c r="AA219" i="31"/>
  <c r="Z219" i="31"/>
  <c r="Y219" i="31"/>
  <c r="AE219" i="31" s="1"/>
  <c r="X219" i="31"/>
  <c r="W219" i="31"/>
  <c r="CI218" i="31"/>
  <c r="CH218" i="31"/>
  <c r="CG218" i="31"/>
  <c r="CF218" i="31"/>
  <c r="CE218" i="31"/>
  <c r="CD218" i="31"/>
  <c r="CC218" i="31"/>
  <c r="CB218" i="31"/>
  <c r="CA218" i="31"/>
  <c r="BR218" i="31"/>
  <c r="BF218" i="31"/>
  <c r="BE218" i="31"/>
  <c r="BD218" i="31"/>
  <c r="BC218" i="31"/>
  <c r="BB218" i="31"/>
  <c r="BA218" i="31"/>
  <c r="AZ218" i="31"/>
  <c r="AX218" i="31"/>
  <c r="AD218" i="31"/>
  <c r="AC218" i="31"/>
  <c r="AB218" i="31"/>
  <c r="AA218" i="31"/>
  <c r="Z218" i="31"/>
  <c r="X218" i="31"/>
  <c r="W218" i="31"/>
  <c r="CI217" i="31"/>
  <c r="CH217" i="31"/>
  <c r="CG217" i="31"/>
  <c r="CF217" i="31"/>
  <c r="CE217" i="31"/>
  <c r="CD217" i="31"/>
  <c r="CC217" i="31"/>
  <c r="CB217" i="31"/>
  <c r="CA217" i="31"/>
  <c r="BR217" i="31"/>
  <c r="BF217" i="31"/>
  <c r="BE217" i="31"/>
  <c r="BD217" i="31"/>
  <c r="BC217" i="31"/>
  <c r="BB217" i="31"/>
  <c r="BA217" i="31"/>
  <c r="AZ217" i="31"/>
  <c r="AX217" i="31"/>
  <c r="AD217" i="31"/>
  <c r="AC217" i="31"/>
  <c r="AB217" i="31"/>
  <c r="AA217" i="31"/>
  <c r="Z217" i="31"/>
  <c r="Y217" i="31"/>
  <c r="X217" i="31"/>
  <c r="W217" i="31"/>
  <c r="CI216" i="31"/>
  <c r="CH216" i="31"/>
  <c r="CG216" i="31"/>
  <c r="CF216" i="31"/>
  <c r="CE216" i="31"/>
  <c r="CD216" i="31"/>
  <c r="CC216" i="31"/>
  <c r="CB216" i="31"/>
  <c r="CA216" i="31"/>
  <c r="BR216" i="31"/>
  <c r="BF216" i="31"/>
  <c r="BE216" i="31"/>
  <c r="BD216" i="31"/>
  <c r="BC216" i="31"/>
  <c r="BB216" i="31"/>
  <c r="BA216" i="31"/>
  <c r="AZ216" i="31"/>
  <c r="AX216" i="31"/>
  <c r="AD216" i="31"/>
  <c r="AC216" i="31"/>
  <c r="AB216" i="31"/>
  <c r="AA216" i="31"/>
  <c r="Z216" i="31"/>
  <c r="X216" i="31"/>
  <c r="W216" i="31"/>
  <c r="CI215" i="31"/>
  <c r="CH215" i="31"/>
  <c r="CG215" i="31"/>
  <c r="CF215" i="31"/>
  <c r="CD215" i="31"/>
  <c r="CC215" i="31"/>
  <c r="CB215" i="31"/>
  <c r="CA215" i="31"/>
  <c r="BM215" i="31"/>
  <c r="CE215" i="31" s="1"/>
  <c r="BF215" i="31"/>
  <c r="BE215" i="31"/>
  <c r="BD215" i="31"/>
  <c r="BC215" i="31"/>
  <c r="BB215" i="31"/>
  <c r="BA215" i="31"/>
  <c r="AZ215" i="31"/>
  <c r="AY215" i="31"/>
  <c r="AX215" i="31"/>
  <c r="AD215" i="31"/>
  <c r="AC215" i="31"/>
  <c r="AB215" i="31"/>
  <c r="AA215" i="31"/>
  <c r="Z215" i="31"/>
  <c r="Y215" i="31"/>
  <c r="X215" i="31"/>
  <c r="W215" i="31"/>
  <c r="CI214" i="31"/>
  <c r="CH214" i="31"/>
  <c r="CG214" i="31"/>
  <c r="CF214" i="31"/>
  <c r="CE214" i="31"/>
  <c r="CD214" i="31"/>
  <c r="CC214" i="31"/>
  <c r="CB214" i="31"/>
  <c r="CA214" i="31"/>
  <c r="BR214" i="31"/>
  <c r="BF214" i="31"/>
  <c r="BE214" i="31"/>
  <c r="BD214" i="31"/>
  <c r="BC214" i="31"/>
  <c r="BB214" i="31"/>
  <c r="BA214" i="31"/>
  <c r="AZ214" i="31"/>
  <c r="AY214" i="31"/>
  <c r="AX214" i="31"/>
  <c r="AD214" i="31"/>
  <c r="AC214" i="31"/>
  <c r="AB214" i="31"/>
  <c r="AA214" i="31"/>
  <c r="Z214" i="31"/>
  <c r="Y214" i="31"/>
  <c r="X214" i="31"/>
  <c r="W214" i="31"/>
  <c r="CI213" i="31"/>
  <c r="CH213" i="31"/>
  <c r="CG213" i="31"/>
  <c r="CF213" i="31"/>
  <c r="CC213" i="31"/>
  <c r="CB213" i="31"/>
  <c r="CA213" i="31"/>
  <c r="BM213" i="31"/>
  <c r="CE213" i="31" s="1"/>
  <c r="BL213" i="31"/>
  <c r="BF213" i="31"/>
  <c r="BE213" i="31"/>
  <c r="BD213" i="31"/>
  <c r="BC213" i="31"/>
  <c r="BB213" i="31"/>
  <c r="BA213" i="31"/>
  <c r="AZ213" i="31"/>
  <c r="AY213" i="31"/>
  <c r="AX213" i="31"/>
  <c r="AO213" i="31"/>
  <c r="AD213" i="31"/>
  <c r="AC213" i="31"/>
  <c r="AB213" i="31"/>
  <c r="AA213" i="31"/>
  <c r="Z213" i="31"/>
  <c r="Y213" i="31"/>
  <c r="X213" i="31"/>
  <c r="W213" i="31"/>
  <c r="CI212" i="31"/>
  <c r="CH212" i="31"/>
  <c r="CG212" i="31"/>
  <c r="CF212" i="31"/>
  <c r="CE212" i="31"/>
  <c r="CD212" i="31"/>
  <c r="CC212" i="31"/>
  <c r="CB212" i="31"/>
  <c r="CA212" i="31"/>
  <c r="BR212" i="31"/>
  <c r="BF212" i="31"/>
  <c r="BE212" i="31"/>
  <c r="BD212" i="31"/>
  <c r="BC212" i="31"/>
  <c r="BB212" i="31"/>
  <c r="BA212" i="31"/>
  <c r="AZ212" i="31"/>
  <c r="AY212" i="31"/>
  <c r="AX212" i="31"/>
  <c r="AD212" i="31"/>
  <c r="AC212" i="31"/>
  <c r="AB212" i="31"/>
  <c r="AA212" i="31"/>
  <c r="Z212" i="31"/>
  <c r="Y212" i="31"/>
  <c r="X212" i="31"/>
  <c r="W212" i="31"/>
  <c r="CI211" i="31"/>
  <c r="CH211" i="31"/>
  <c r="CG211" i="31"/>
  <c r="CF211" i="31"/>
  <c r="CE211" i="31"/>
  <c r="CD211" i="31"/>
  <c r="CC211" i="31"/>
  <c r="CB211" i="31"/>
  <c r="CA211" i="31"/>
  <c r="BR211" i="31"/>
  <c r="BF211" i="31"/>
  <c r="BE211" i="31"/>
  <c r="BD211" i="31"/>
  <c r="BC211" i="31"/>
  <c r="BB211" i="31"/>
  <c r="BA211" i="31"/>
  <c r="AZ211" i="31"/>
  <c r="AY211" i="31"/>
  <c r="AX211" i="31"/>
  <c r="AD211" i="31"/>
  <c r="AC211" i="31"/>
  <c r="AB211" i="31"/>
  <c r="AA211" i="31"/>
  <c r="Z211" i="31"/>
  <c r="Y211" i="31"/>
  <c r="X211" i="31"/>
  <c r="W211" i="31"/>
  <c r="CI210" i="31"/>
  <c r="CH210" i="31"/>
  <c r="CG210" i="31"/>
  <c r="CF210" i="31"/>
  <c r="CE210" i="31"/>
  <c r="CD210" i="31"/>
  <c r="CC210" i="31"/>
  <c r="CB210" i="31"/>
  <c r="CA210" i="31"/>
  <c r="BR210" i="31"/>
  <c r="BF210" i="31"/>
  <c r="BE210" i="31"/>
  <c r="BD210" i="31"/>
  <c r="BC210" i="31"/>
  <c r="BB210" i="31"/>
  <c r="BA210" i="31"/>
  <c r="AZ210" i="31"/>
  <c r="AY210" i="31"/>
  <c r="AX210" i="31"/>
  <c r="AD210" i="31"/>
  <c r="AC210" i="31"/>
  <c r="AB210" i="31"/>
  <c r="AA210" i="31"/>
  <c r="Z210" i="31"/>
  <c r="Y210" i="31"/>
  <c r="X210" i="31"/>
  <c r="W210" i="31"/>
  <c r="CI209" i="31"/>
  <c r="CH209" i="31"/>
  <c r="CG209" i="31"/>
  <c r="CF209" i="31"/>
  <c r="CE209" i="31"/>
  <c r="CD209" i="31"/>
  <c r="CC209" i="31"/>
  <c r="CB209" i="31"/>
  <c r="CA209" i="31"/>
  <c r="BR209" i="31"/>
  <c r="BF209" i="31"/>
  <c r="BE209" i="31"/>
  <c r="BD209" i="31"/>
  <c r="BC209" i="31"/>
  <c r="BB209" i="31"/>
  <c r="BA209" i="31"/>
  <c r="AZ209" i="31"/>
  <c r="AY209" i="31"/>
  <c r="AX209" i="31"/>
  <c r="AD209" i="31"/>
  <c r="AC209" i="31"/>
  <c r="AB209" i="31"/>
  <c r="AA209" i="31"/>
  <c r="Z209" i="31"/>
  <c r="Y209" i="31"/>
  <c r="X209" i="31"/>
  <c r="W209" i="31"/>
  <c r="CI208" i="31"/>
  <c r="CH208" i="31"/>
  <c r="CG208" i="31"/>
  <c r="CF208" i="31"/>
  <c r="CE208" i="31"/>
  <c r="CD208" i="31"/>
  <c r="CC208" i="31"/>
  <c r="CB208" i="31"/>
  <c r="CA208" i="31"/>
  <c r="BR208" i="31"/>
  <c r="BF208" i="31"/>
  <c r="BE208" i="31"/>
  <c r="BD208" i="31"/>
  <c r="BC208" i="31"/>
  <c r="BB208" i="31"/>
  <c r="BA208" i="31"/>
  <c r="AZ208" i="31"/>
  <c r="AY208" i="31"/>
  <c r="AX208" i="31"/>
  <c r="AD208" i="31"/>
  <c r="AC208" i="31"/>
  <c r="AB208" i="31"/>
  <c r="AA208" i="31"/>
  <c r="Z208" i="31"/>
  <c r="Y208" i="31"/>
  <c r="X208" i="31"/>
  <c r="W208" i="31"/>
  <c r="BZ207" i="31"/>
  <c r="BY207" i="31"/>
  <c r="BX207" i="31"/>
  <c r="BW207" i="31"/>
  <c r="BV207" i="31"/>
  <c r="BU207" i="31"/>
  <c r="BT207" i="31"/>
  <c r="BS207" i="31"/>
  <c r="BQ207" i="31"/>
  <c r="BP207" i="31"/>
  <c r="BO207" i="31"/>
  <c r="BN207" i="31"/>
  <c r="BK207" i="31"/>
  <c r="BJ207" i="31"/>
  <c r="AW207" i="31"/>
  <c r="AV207" i="31"/>
  <c r="AU207" i="31"/>
  <c r="AT207" i="31"/>
  <c r="AS207" i="31"/>
  <c r="AQ207" i="31"/>
  <c r="AP207" i="31"/>
  <c r="AO207" i="31"/>
  <c r="AO353" i="31" s="1"/>
  <c r="CJ206" i="31"/>
  <c r="CA206" i="31"/>
  <c r="BR206" i="31"/>
  <c r="BF206" i="31"/>
  <c r="BE206" i="31"/>
  <c r="BD206" i="31"/>
  <c r="BC206" i="31"/>
  <c r="BB206" i="31"/>
  <c r="BA206" i="31"/>
  <c r="AZ206" i="31"/>
  <c r="AY206" i="31"/>
  <c r="AX206" i="31"/>
  <c r="AD206" i="31"/>
  <c r="AC206" i="31"/>
  <c r="AB206" i="31"/>
  <c r="AA206" i="31"/>
  <c r="Z206" i="31"/>
  <c r="Y206" i="31"/>
  <c r="X206" i="31"/>
  <c r="W206" i="31"/>
  <c r="CJ205" i="31"/>
  <c r="CA205" i="31"/>
  <c r="BR205" i="31"/>
  <c r="BF205" i="31"/>
  <c r="BE205" i="31"/>
  <c r="BD205" i="31"/>
  <c r="BC205" i="31"/>
  <c r="BB205" i="31"/>
  <c r="BA205" i="31"/>
  <c r="AZ205" i="31"/>
  <c r="AY205" i="31"/>
  <c r="AX205" i="31"/>
  <c r="AD205" i="31"/>
  <c r="AC205" i="31"/>
  <c r="AB205" i="31"/>
  <c r="AA205" i="31"/>
  <c r="Z205" i="31"/>
  <c r="Y205" i="31"/>
  <c r="X205" i="31"/>
  <c r="W205" i="31"/>
  <c r="CJ204" i="31"/>
  <c r="CA204" i="31"/>
  <c r="BR204" i="31"/>
  <c r="BF204" i="31"/>
  <c r="BE204" i="31"/>
  <c r="BD204" i="31"/>
  <c r="BC204" i="31"/>
  <c r="BB204" i="31"/>
  <c r="BA204" i="31"/>
  <c r="AZ204" i="31"/>
  <c r="AY204" i="31"/>
  <c r="AX204" i="31"/>
  <c r="AD204" i="31"/>
  <c r="AC204" i="31"/>
  <c r="AB204" i="31"/>
  <c r="AA204" i="31"/>
  <c r="Z204" i="31"/>
  <c r="Y204" i="31"/>
  <c r="X204" i="31"/>
  <c r="W204" i="31"/>
  <c r="CJ203" i="31"/>
  <c r="CA203" i="31"/>
  <c r="BR203" i="31"/>
  <c r="BF203" i="31"/>
  <c r="BE203" i="31"/>
  <c r="BD203" i="31"/>
  <c r="BC203" i="31"/>
  <c r="BB203" i="31"/>
  <c r="BA203" i="31"/>
  <c r="AZ203" i="31"/>
  <c r="AY203" i="31"/>
  <c r="AX203" i="31"/>
  <c r="AD203" i="31"/>
  <c r="AC203" i="31"/>
  <c r="AB203" i="31"/>
  <c r="AA203" i="31"/>
  <c r="Z203" i="31"/>
  <c r="Y203" i="31"/>
  <c r="X203" i="31"/>
  <c r="W203" i="31"/>
  <c r="CJ202" i="31"/>
  <c r="CA202" i="31"/>
  <c r="BR202" i="31"/>
  <c r="BF202" i="31"/>
  <c r="BE202" i="31"/>
  <c r="BD202" i="31"/>
  <c r="BC202" i="31"/>
  <c r="BB202" i="31"/>
  <c r="BA202" i="31"/>
  <c r="AZ202" i="31"/>
  <c r="AY202" i="31"/>
  <c r="AX202" i="31"/>
  <c r="AD202" i="31"/>
  <c r="AC202" i="31"/>
  <c r="AB202" i="31"/>
  <c r="AA202" i="31"/>
  <c r="Z202" i="31"/>
  <c r="Y202" i="31"/>
  <c r="X202" i="31"/>
  <c r="W202" i="31"/>
  <c r="CJ201" i="31"/>
  <c r="CA201" i="31"/>
  <c r="BR201" i="31"/>
  <c r="BF201" i="31"/>
  <c r="BE201" i="31"/>
  <c r="BD201" i="31"/>
  <c r="BC201" i="31"/>
  <c r="BB201" i="31"/>
  <c r="BA201" i="31"/>
  <c r="AZ201" i="31"/>
  <c r="AY201" i="31"/>
  <c r="AX201" i="31"/>
  <c r="AD201" i="31"/>
  <c r="AC201" i="31"/>
  <c r="AB201" i="31"/>
  <c r="AA201" i="31"/>
  <c r="Z201" i="31"/>
  <c r="Y201" i="31"/>
  <c r="X201" i="31"/>
  <c r="W201" i="31"/>
  <c r="CI200" i="31"/>
  <c r="CH200" i="31"/>
  <c r="CG200" i="31"/>
  <c r="CF200" i="31"/>
  <c r="CE200" i="31"/>
  <c r="CD200" i="31"/>
  <c r="CC200" i="31"/>
  <c r="CB200" i="31"/>
  <c r="CA200" i="31"/>
  <c r="BR200" i="31"/>
  <c r="BF200" i="31"/>
  <c r="BE200" i="31"/>
  <c r="BD200" i="31"/>
  <c r="BC200" i="31"/>
  <c r="BB200" i="31"/>
  <c r="BA200" i="31"/>
  <c r="AZ200" i="31"/>
  <c r="AY200" i="31"/>
  <c r="AX200" i="31"/>
  <c r="AD200" i="31"/>
  <c r="AC200" i="31"/>
  <c r="AB200" i="31"/>
  <c r="AA200" i="31"/>
  <c r="Z200" i="31"/>
  <c r="Y200" i="31"/>
  <c r="X200" i="31"/>
  <c r="W200" i="31"/>
  <c r="CI199" i="31"/>
  <c r="CH199" i="31"/>
  <c r="CG199" i="31"/>
  <c r="CF199" i="31"/>
  <c r="CE199" i="31"/>
  <c r="CD199" i="31"/>
  <c r="CC199" i="31"/>
  <c r="CB199" i="31"/>
  <c r="CA199" i="31"/>
  <c r="BR199" i="31"/>
  <c r="BF199" i="31"/>
  <c r="BE199" i="31"/>
  <c r="BD199" i="31"/>
  <c r="BC199" i="31"/>
  <c r="BA199" i="31"/>
  <c r="AZ199" i="31"/>
  <c r="AY199" i="31"/>
  <c r="AS199" i="31"/>
  <c r="AD199" i="31"/>
  <c r="AC199" i="31"/>
  <c r="AB199" i="31"/>
  <c r="AA199" i="31"/>
  <c r="Z199" i="31"/>
  <c r="Y199" i="31"/>
  <c r="X199" i="31"/>
  <c r="W199" i="31"/>
  <c r="CI198" i="31"/>
  <c r="CH198" i="31"/>
  <c r="CG198" i="31"/>
  <c r="CF198" i="31"/>
  <c r="CE198" i="31"/>
  <c r="CD198" i="31"/>
  <c r="CC198" i="31"/>
  <c r="CB198" i="31"/>
  <c r="CA198" i="31"/>
  <c r="BR198" i="31"/>
  <c r="BF198" i="31"/>
  <c r="BE198" i="31"/>
  <c r="BD198" i="31"/>
  <c r="BC198" i="31"/>
  <c r="BB198" i="31"/>
  <c r="BA198" i="31"/>
  <c r="AZ198" i="31"/>
  <c r="AY198" i="31"/>
  <c r="AX198" i="31"/>
  <c r="AD198" i="31"/>
  <c r="AC198" i="31"/>
  <c r="AB198" i="31"/>
  <c r="AA198" i="31"/>
  <c r="Z198" i="31"/>
  <c r="Y198" i="31"/>
  <c r="X198" i="31"/>
  <c r="W198" i="31"/>
  <c r="CI197" i="31"/>
  <c r="CI196" i="31" s="1"/>
  <c r="CH197" i="31"/>
  <c r="CG197" i="31"/>
  <c r="CF197" i="31"/>
  <c r="CE197" i="31"/>
  <c r="CD197" i="31"/>
  <c r="CC197" i="31"/>
  <c r="CB197" i="31"/>
  <c r="CA197" i="31"/>
  <c r="BR197" i="31"/>
  <c r="BF197" i="31"/>
  <c r="BF196" i="31" s="1"/>
  <c r="BE197" i="31"/>
  <c r="BD197" i="31"/>
  <c r="BC197" i="31"/>
  <c r="BB197" i="31"/>
  <c r="BA197" i="31"/>
  <c r="AZ197" i="31"/>
  <c r="AY197" i="31"/>
  <c r="AX197" i="31"/>
  <c r="AD197" i="31"/>
  <c r="AC197" i="31"/>
  <c r="AB197" i="31"/>
  <c r="AA197" i="31"/>
  <c r="Z197" i="31"/>
  <c r="Y197" i="31"/>
  <c r="X197" i="31"/>
  <c r="W197" i="31"/>
  <c r="BZ196" i="31"/>
  <c r="BY196" i="31"/>
  <c r="BX196" i="31"/>
  <c r="BW196" i="31"/>
  <c r="BV196" i="31"/>
  <c r="BU196" i="31"/>
  <c r="BT196" i="31"/>
  <c r="BS196" i="31"/>
  <c r="BQ196" i="31"/>
  <c r="BP196" i="31"/>
  <c r="BO196" i="31"/>
  <c r="BN196" i="31"/>
  <c r="BM196" i="31"/>
  <c r="BL196" i="31"/>
  <c r="BK196" i="31"/>
  <c r="BJ196" i="31"/>
  <c r="AW196" i="31"/>
  <c r="AV196" i="31"/>
  <c r="AU196" i="31"/>
  <c r="AT196" i="31"/>
  <c r="AR196" i="31"/>
  <c r="AQ196" i="31"/>
  <c r="AP196" i="31"/>
  <c r="CJ195" i="31"/>
  <c r="CA195" i="31"/>
  <c r="BR195" i="31"/>
  <c r="BG195" i="31"/>
  <c r="AX195" i="31"/>
  <c r="AD195" i="31"/>
  <c r="AC195" i="31"/>
  <c r="AB195" i="31"/>
  <c r="AA195" i="31"/>
  <c r="Z195" i="31"/>
  <c r="Y195" i="31"/>
  <c r="X195" i="31"/>
  <c r="W195" i="31"/>
  <c r="CJ194" i="31"/>
  <c r="CA194" i="31"/>
  <c r="BR194" i="31"/>
  <c r="BG194" i="31"/>
  <c r="AX194" i="31"/>
  <c r="AD194" i="31"/>
  <c r="AC194" i="31"/>
  <c r="AB194" i="31"/>
  <c r="AA194" i="31"/>
  <c r="Z194" i="31"/>
  <c r="Y194" i="31"/>
  <c r="X194" i="31"/>
  <c r="W194" i="31"/>
  <c r="CJ193" i="31"/>
  <c r="CA193" i="31"/>
  <c r="BR193" i="31"/>
  <c r="BG193" i="31"/>
  <c r="AX193" i="31"/>
  <c r="AD193" i="31"/>
  <c r="AC193" i="31"/>
  <c r="AB193" i="31"/>
  <c r="AA193" i="31"/>
  <c r="Z193" i="31"/>
  <c r="Y193" i="31"/>
  <c r="X193" i="31"/>
  <c r="W193" i="31"/>
  <c r="CJ192" i="31"/>
  <c r="CA192" i="31"/>
  <c r="BR192" i="31"/>
  <c r="BG192" i="31"/>
  <c r="AX192" i="31"/>
  <c r="AD192" i="31"/>
  <c r="AC192" i="31"/>
  <c r="AB192" i="31"/>
  <c r="AA192" i="31"/>
  <c r="Z192" i="31"/>
  <c r="Y192" i="31"/>
  <c r="X192" i="31"/>
  <c r="W192" i="31"/>
  <c r="CJ191" i="31"/>
  <c r="CA191" i="31"/>
  <c r="BR191" i="31"/>
  <c r="BG191" i="31"/>
  <c r="AX191" i="31"/>
  <c r="AD191" i="31"/>
  <c r="AC191" i="31"/>
  <c r="AB191" i="31"/>
  <c r="AA191" i="31"/>
  <c r="Z191" i="31"/>
  <c r="Y191" i="31"/>
  <c r="X191" i="31"/>
  <c r="W191" i="31"/>
  <c r="CJ190" i="31"/>
  <c r="CA190" i="31"/>
  <c r="BR190" i="31"/>
  <c r="BG190" i="31"/>
  <c r="AX190" i="31"/>
  <c r="AD190" i="31"/>
  <c r="AC190" i="31"/>
  <c r="AB190" i="31"/>
  <c r="AA190" i="31"/>
  <c r="Z190" i="31"/>
  <c r="Y190" i="31"/>
  <c r="X190" i="31"/>
  <c r="W190" i="31"/>
  <c r="CI189" i="31"/>
  <c r="CH189" i="31"/>
  <c r="CG189" i="31"/>
  <c r="CF189" i="31"/>
  <c r="CE189" i="31"/>
  <c r="CD189" i="31"/>
  <c r="CC189" i="31"/>
  <c r="CB189" i="31"/>
  <c r="CA189" i="31"/>
  <c r="BR189" i="31"/>
  <c r="BG189" i="31"/>
  <c r="AX189" i="31"/>
  <c r="AD189" i="31"/>
  <c r="AC189" i="31"/>
  <c r="AB189" i="31"/>
  <c r="AA189" i="31"/>
  <c r="Z189" i="31"/>
  <c r="Y189" i="31"/>
  <c r="X189" i="31"/>
  <c r="W189" i="31"/>
  <c r="CI188" i="31"/>
  <c r="CI185" i="31" s="1"/>
  <c r="CH188" i="31"/>
  <c r="CG188" i="31"/>
  <c r="CF188" i="31"/>
  <c r="CE188" i="31"/>
  <c r="CE185" i="31" s="1"/>
  <c r="CD188" i="31"/>
  <c r="CC188" i="31"/>
  <c r="CB188" i="31"/>
  <c r="CA188" i="31"/>
  <c r="BR188" i="31"/>
  <c r="BF188" i="31"/>
  <c r="BE188" i="31"/>
  <c r="BD188" i="31"/>
  <c r="BC188" i="31"/>
  <c r="BB188" i="31"/>
  <c r="BA188" i="31"/>
  <c r="AZ188" i="31"/>
  <c r="AY188" i="31"/>
  <c r="AX188" i="31"/>
  <c r="AD188" i="31"/>
  <c r="AC188" i="31"/>
  <c r="AB188" i="31"/>
  <c r="AA188" i="31"/>
  <c r="Z188" i="31"/>
  <c r="Y188" i="31"/>
  <c r="X188" i="31"/>
  <c r="W188" i="31"/>
  <c r="CJ187" i="31"/>
  <c r="CA187" i="31"/>
  <c r="BR187" i="31"/>
  <c r="BF187" i="31"/>
  <c r="BE187" i="31"/>
  <c r="BD187" i="31"/>
  <c r="BC187" i="31"/>
  <c r="BB187" i="31"/>
  <c r="BA187" i="31"/>
  <c r="AZ187" i="31"/>
  <c r="AY187" i="31"/>
  <c r="AX187" i="31"/>
  <c r="AD187" i="31"/>
  <c r="AC187" i="31"/>
  <c r="AB187" i="31"/>
  <c r="AA187" i="31"/>
  <c r="Z187" i="31"/>
  <c r="Y187" i="31"/>
  <c r="X187" i="31"/>
  <c r="W187" i="31"/>
  <c r="CI186" i="31"/>
  <c r="CH186" i="31"/>
  <c r="CH185" i="31" s="1"/>
  <c r="CG186" i="31"/>
  <c r="CF186" i="31"/>
  <c r="CE186" i="31"/>
  <c r="CD186" i="31"/>
  <c r="CC186" i="31"/>
  <c r="CB186" i="31"/>
  <c r="CA186" i="31"/>
  <c r="BR186" i="31"/>
  <c r="BF186" i="31"/>
  <c r="BE186" i="31"/>
  <c r="BD186" i="31"/>
  <c r="BC186" i="31"/>
  <c r="BC185" i="31" s="1"/>
  <c r="BB186" i="31"/>
  <c r="BA186" i="31"/>
  <c r="AZ186" i="31"/>
  <c r="AY186" i="31"/>
  <c r="AX186" i="31"/>
  <c r="AD186" i="31"/>
  <c r="AC186" i="31"/>
  <c r="AB186" i="31"/>
  <c r="AB185" i="31" s="1"/>
  <c r="AA186" i="31"/>
  <c r="Z186" i="31"/>
  <c r="Y186" i="31"/>
  <c r="X186" i="31"/>
  <c r="X185" i="31" s="1"/>
  <c r="W186" i="31"/>
  <c r="BZ185" i="31"/>
  <c r="BY185" i="31"/>
  <c r="BX185" i="31"/>
  <c r="BW185" i="31"/>
  <c r="BV185" i="31"/>
  <c r="BU185" i="31"/>
  <c r="BT185" i="31"/>
  <c r="BS185" i="31"/>
  <c r="BQ185" i="31"/>
  <c r="BP185" i="31"/>
  <c r="BO185" i="31"/>
  <c r="BN185" i="31"/>
  <c r="BM185" i="31"/>
  <c r="BL185" i="31"/>
  <c r="BK185" i="31"/>
  <c r="BJ185" i="31"/>
  <c r="AY185" i="31"/>
  <c r="AW185" i="31"/>
  <c r="AV185" i="31"/>
  <c r="AU185" i="31"/>
  <c r="AT185" i="31"/>
  <c r="AS185" i="31"/>
  <c r="AR185" i="31"/>
  <c r="AQ185" i="31"/>
  <c r="AP185" i="31"/>
  <c r="CJ184" i="31"/>
  <c r="CA184" i="31"/>
  <c r="BR184" i="31"/>
  <c r="BG184" i="31"/>
  <c r="AX184" i="31"/>
  <c r="AD184" i="31"/>
  <c r="AC184" i="31"/>
  <c r="AB184" i="31"/>
  <c r="AA184" i="31"/>
  <c r="Z184" i="31"/>
  <c r="Y184" i="31"/>
  <c r="X184" i="31"/>
  <c r="W184" i="31"/>
  <c r="CJ183" i="31"/>
  <c r="CA183" i="31"/>
  <c r="BR183" i="31"/>
  <c r="BG183" i="31"/>
  <c r="AX183" i="31"/>
  <c r="AD183" i="31"/>
  <c r="AC183" i="31"/>
  <c r="AB183" i="31"/>
  <c r="AA183" i="31"/>
  <c r="Z183" i="31"/>
  <c r="Y183" i="31"/>
  <c r="X183" i="31"/>
  <c r="W183" i="31"/>
  <c r="CJ182" i="31"/>
  <c r="CA182" i="31"/>
  <c r="BR182" i="31"/>
  <c r="BG182" i="31"/>
  <c r="AX182" i="31"/>
  <c r="AD182" i="31"/>
  <c r="AC182" i="31"/>
  <c r="AB182" i="31"/>
  <c r="AA182" i="31"/>
  <c r="Z182" i="31"/>
  <c r="Y182" i="31"/>
  <c r="X182" i="31"/>
  <c r="W182" i="31"/>
  <c r="CJ181" i="31"/>
  <c r="CA181" i="31"/>
  <c r="BR181" i="31"/>
  <c r="BG181" i="31"/>
  <c r="AX181" i="31"/>
  <c r="AD181" i="31"/>
  <c r="AC181" i="31"/>
  <c r="AB181" i="31"/>
  <c r="AA181" i="31"/>
  <c r="Z181" i="31"/>
  <c r="Y181" i="31"/>
  <c r="X181" i="31"/>
  <c r="W181" i="31"/>
  <c r="CJ180" i="31"/>
  <c r="CA180" i="31"/>
  <c r="BR180" i="31"/>
  <c r="BG180" i="31"/>
  <c r="AX180" i="31"/>
  <c r="AD180" i="31"/>
  <c r="AC180" i="31"/>
  <c r="AB180" i="31"/>
  <c r="AB174" i="31" s="1"/>
  <c r="AA180" i="31"/>
  <c r="Z180" i="31"/>
  <c r="Y180" i="31"/>
  <c r="X180" i="31"/>
  <c r="W180" i="31"/>
  <c r="CJ179" i="31"/>
  <c r="CA179" i="31"/>
  <c r="BR179" i="31"/>
  <c r="BG179" i="31"/>
  <c r="AX179" i="31"/>
  <c r="AD179" i="31"/>
  <c r="AC179" i="31"/>
  <c r="AB179" i="31"/>
  <c r="AA179" i="31"/>
  <c r="Z179" i="31"/>
  <c r="Y179" i="31"/>
  <c r="X179" i="31"/>
  <c r="W179" i="31"/>
  <c r="CJ178" i="31"/>
  <c r="CA178" i="31"/>
  <c r="BR178" i="31"/>
  <c r="BG178" i="31"/>
  <c r="AX178" i="31"/>
  <c r="AD178" i="31"/>
  <c r="AC178" i="31"/>
  <c r="AB178" i="31"/>
  <c r="AA178" i="31"/>
  <c r="Z178" i="31"/>
  <c r="Y178" i="31"/>
  <c r="X178" i="31"/>
  <c r="W178" i="31"/>
  <c r="CJ177" i="31"/>
  <c r="CA177" i="31"/>
  <c r="BR177" i="31"/>
  <c r="BG177" i="31"/>
  <c r="AX177" i="31"/>
  <c r="AD177" i="31"/>
  <c r="AC177" i="31"/>
  <c r="AB177" i="31"/>
  <c r="AA177" i="31"/>
  <c r="Z177" i="31"/>
  <c r="Y177" i="31"/>
  <c r="X177" i="31"/>
  <c r="W177" i="31"/>
  <c r="CI176" i="31"/>
  <c r="CH176" i="31"/>
  <c r="CG176" i="31"/>
  <c r="CF176" i="31"/>
  <c r="CE176" i="31"/>
  <c r="CD176" i="31"/>
  <c r="CC176" i="31"/>
  <c r="CB176" i="31"/>
  <c r="CB174" i="31" s="1"/>
  <c r="CA176" i="31"/>
  <c r="BR176" i="31"/>
  <c r="BF176" i="31"/>
  <c r="BE176" i="31"/>
  <c r="BD176" i="31"/>
  <c r="BC176" i="31"/>
  <c r="BB176" i="31"/>
  <c r="BA176" i="31"/>
  <c r="AZ176" i="31"/>
  <c r="AY176" i="31"/>
  <c r="AX176" i="31"/>
  <c r="AD176" i="31"/>
  <c r="AC176" i="31"/>
  <c r="AB176" i="31"/>
  <c r="AA176" i="31"/>
  <c r="Z176" i="31"/>
  <c r="Z174" i="31" s="1"/>
  <c r="Y176" i="31"/>
  <c r="X176" i="31"/>
  <c r="W176" i="31"/>
  <c r="CI175" i="31"/>
  <c r="CI174" i="31" s="1"/>
  <c r="CH175" i="31"/>
  <c r="CH174" i="31" s="1"/>
  <c r="CG175" i="31"/>
  <c r="CG174" i="31" s="1"/>
  <c r="CF175" i="31"/>
  <c r="CE175" i="31"/>
  <c r="CE174" i="31" s="1"/>
  <c r="CD175" i="31"/>
  <c r="CC175" i="31"/>
  <c r="CC174" i="31" s="1"/>
  <c r="CB175" i="31"/>
  <c r="CA175" i="31"/>
  <c r="BR175" i="31"/>
  <c r="BF175" i="31"/>
  <c r="BE175" i="31"/>
  <c r="BD175" i="31"/>
  <c r="BD174" i="31" s="1"/>
  <c r="BC175" i="31"/>
  <c r="BB175" i="31"/>
  <c r="BB174" i="31" s="1"/>
  <c r="BA175" i="31"/>
  <c r="AZ175" i="31"/>
  <c r="AZ174" i="31" s="1"/>
  <c r="AY175" i="31"/>
  <c r="AX175" i="31"/>
  <c r="AD175" i="31"/>
  <c r="AC175" i="31"/>
  <c r="AC174" i="31" s="1"/>
  <c r="AB175" i="31"/>
  <c r="AA175" i="31"/>
  <c r="Z175" i="31"/>
  <c r="Y175" i="31"/>
  <c r="Y174" i="31" s="1"/>
  <c r="X175" i="31"/>
  <c r="W175" i="31"/>
  <c r="CD174" i="31"/>
  <c r="BZ174" i="31"/>
  <c r="BY174" i="31"/>
  <c r="BX174" i="31"/>
  <c r="BW174" i="31"/>
  <c r="BV174" i="31"/>
  <c r="BU174" i="31"/>
  <c r="BT174" i="31"/>
  <c r="BS174" i="31"/>
  <c r="BQ174" i="31"/>
  <c r="BP174" i="31"/>
  <c r="BO174" i="31"/>
  <c r="BN174" i="31"/>
  <c r="BR174" i="31" s="1"/>
  <c r="BM174" i="31"/>
  <c r="BL174" i="31"/>
  <c r="BK174" i="31"/>
  <c r="BJ174" i="31"/>
  <c r="AW174" i="31"/>
  <c r="AV174" i="31"/>
  <c r="AU174" i="31"/>
  <c r="AT174" i="31"/>
  <c r="AS174" i="31"/>
  <c r="AR174" i="31"/>
  <c r="AQ174" i="31"/>
  <c r="AP174" i="31"/>
  <c r="CJ173" i="31"/>
  <c r="CA173" i="31"/>
  <c r="BR173" i="31"/>
  <c r="BG173" i="31"/>
  <c r="AX173" i="31"/>
  <c r="AD173" i="31"/>
  <c r="AC173" i="31"/>
  <c r="AB173" i="31"/>
  <c r="AA173" i="31"/>
  <c r="Z173" i="31"/>
  <c r="Y173" i="31"/>
  <c r="X173" i="31"/>
  <c r="W173" i="31"/>
  <c r="CJ172" i="31"/>
  <c r="CA172" i="31"/>
  <c r="BR172" i="31"/>
  <c r="BG172" i="31"/>
  <c r="AX172" i="31"/>
  <c r="AD172" i="31"/>
  <c r="AC172" i="31"/>
  <c r="AB172" i="31"/>
  <c r="AA172" i="31"/>
  <c r="Z172" i="31"/>
  <c r="Y172" i="31"/>
  <c r="X172" i="31"/>
  <c r="W172" i="31"/>
  <c r="CJ171" i="31"/>
  <c r="CA171" i="31"/>
  <c r="BR171" i="31"/>
  <c r="BG171" i="31"/>
  <c r="AX171" i="31"/>
  <c r="AD171" i="31"/>
  <c r="AC171" i="31"/>
  <c r="AB171" i="31"/>
  <c r="AA171" i="31"/>
  <c r="Z171" i="31"/>
  <c r="Y171" i="31"/>
  <c r="AE171" i="31" s="1"/>
  <c r="X171" i="31"/>
  <c r="W171" i="31"/>
  <c r="CJ170" i="31"/>
  <c r="CA170" i="31"/>
  <c r="BR170" i="31"/>
  <c r="BG170" i="31"/>
  <c r="AX170" i="31"/>
  <c r="AD170" i="31"/>
  <c r="AC170" i="31"/>
  <c r="AB170" i="31"/>
  <c r="AA170" i="31"/>
  <c r="Z170" i="31"/>
  <c r="Y170" i="31"/>
  <c r="X170" i="31"/>
  <c r="W170" i="31"/>
  <c r="CJ169" i="31"/>
  <c r="CA169" i="31"/>
  <c r="BR169" i="31"/>
  <c r="BG169" i="31"/>
  <c r="AX169" i="31"/>
  <c r="AD169" i="31"/>
  <c r="AC169" i="31"/>
  <c r="AB169" i="31"/>
  <c r="AA169" i="31"/>
  <c r="Z169" i="31"/>
  <c r="Y169" i="31"/>
  <c r="X169" i="31"/>
  <c r="W169" i="31"/>
  <c r="CJ168" i="31"/>
  <c r="CA168" i="31"/>
  <c r="BR168" i="31"/>
  <c r="BG168" i="31"/>
  <c r="AX168" i="31"/>
  <c r="AD168" i="31"/>
  <c r="AC168" i="31"/>
  <c r="AB168" i="31"/>
  <c r="AA168" i="31"/>
  <c r="Z168" i="31"/>
  <c r="Y168" i="31"/>
  <c r="X168" i="31"/>
  <c r="W168" i="31"/>
  <c r="CJ167" i="31"/>
  <c r="CA167" i="31"/>
  <c r="BR167" i="31"/>
  <c r="BG167" i="31"/>
  <c r="AX167" i="31"/>
  <c r="AD167" i="31"/>
  <c r="AC167" i="31"/>
  <c r="AB167" i="31"/>
  <c r="AA167" i="31"/>
  <c r="Z167" i="31"/>
  <c r="Y167" i="31"/>
  <c r="X167" i="31"/>
  <c r="W167" i="31"/>
  <c r="CI166" i="31"/>
  <c r="CH166" i="31"/>
  <c r="CG166" i="31"/>
  <c r="CF166" i="31"/>
  <c r="CE166" i="31"/>
  <c r="CD166" i="31"/>
  <c r="CC166" i="31"/>
  <c r="CB166" i="31"/>
  <c r="CA166" i="31"/>
  <c r="BR166" i="31"/>
  <c r="BF166" i="31"/>
  <c r="BF163" i="31" s="1"/>
  <c r="BE166" i="31"/>
  <c r="BE163" i="31" s="1"/>
  <c r="BD166" i="31"/>
  <c r="BD163" i="31" s="1"/>
  <c r="BB166" i="31"/>
  <c r="BA166" i="31"/>
  <c r="AZ166" i="31"/>
  <c r="AZ163" i="31" s="1"/>
  <c r="AY166" i="31"/>
  <c r="AY163" i="31" s="1"/>
  <c r="AT166" i="31"/>
  <c r="AD166" i="31"/>
  <c r="AC166" i="31"/>
  <c r="AB166" i="31"/>
  <c r="AA166" i="31"/>
  <c r="Z166" i="31"/>
  <c r="Y166" i="31"/>
  <c r="X166" i="31"/>
  <c r="W166" i="31"/>
  <c r="CI165" i="31"/>
  <c r="CH165" i="31"/>
  <c r="CG165" i="31"/>
  <c r="CF165" i="31"/>
  <c r="CE165" i="31"/>
  <c r="CD165" i="31"/>
  <c r="CC165" i="31"/>
  <c r="CB165" i="31"/>
  <c r="CA165" i="31"/>
  <c r="BR165" i="31"/>
  <c r="BB165" i="31"/>
  <c r="BB163" i="31" s="1"/>
  <c r="BA165" i="31"/>
  <c r="AX165" i="31"/>
  <c r="AD165" i="31"/>
  <c r="AC165" i="31"/>
  <c r="AB165" i="31"/>
  <c r="AA165" i="31"/>
  <c r="Z165" i="31"/>
  <c r="Y165" i="31"/>
  <c r="X165" i="31"/>
  <c r="W165" i="31"/>
  <c r="CI164" i="31"/>
  <c r="CI163" i="31" s="1"/>
  <c r="CH164" i="31"/>
  <c r="CG164" i="31"/>
  <c r="CG163" i="31" s="1"/>
  <c r="CF164" i="31"/>
  <c r="CE164" i="31"/>
  <c r="CD164" i="31"/>
  <c r="CC164" i="31"/>
  <c r="CC163" i="31" s="1"/>
  <c r="CA164" i="31"/>
  <c r="BR164" i="31"/>
  <c r="BG164" i="31"/>
  <c r="AX164" i="31"/>
  <c r="AD164" i="31"/>
  <c r="AC164" i="31"/>
  <c r="AB164" i="31"/>
  <c r="AA164" i="31"/>
  <c r="Z164" i="31"/>
  <c r="Y164" i="31"/>
  <c r="X164" i="31"/>
  <c r="W164" i="31"/>
  <c r="CE163" i="31"/>
  <c r="BZ163" i="31"/>
  <c r="BY163" i="31"/>
  <c r="BX163" i="31"/>
  <c r="BW163" i="31"/>
  <c r="BV163" i="31"/>
  <c r="BU163" i="31"/>
  <c r="BT163" i="31"/>
  <c r="BS163" i="31"/>
  <c r="BQ163" i="31"/>
  <c r="BP163" i="31"/>
  <c r="BO163" i="31"/>
  <c r="BN163" i="31"/>
  <c r="BM163" i="31"/>
  <c r="BL163" i="31"/>
  <c r="BK163" i="31"/>
  <c r="BJ163" i="31"/>
  <c r="AW163" i="31"/>
  <c r="AV163" i="31"/>
  <c r="AU163" i="31"/>
  <c r="AT163" i="31"/>
  <c r="AS163" i="31"/>
  <c r="AR163" i="31"/>
  <c r="AQ163" i="31"/>
  <c r="AP163" i="31"/>
  <c r="CJ162" i="31"/>
  <c r="CA162" i="31"/>
  <c r="BR162" i="31"/>
  <c r="BG162" i="31"/>
  <c r="AX162" i="31"/>
  <c r="AD162" i="31"/>
  <c r="AC162" i="31"/>
  <c r="AB162" i="31"/>
  <c r="AA162" i="31"/>
  <c r="Z162" i="31"/>
  <c r="Y162" i="31"/>
  <c r="X162" i="31"/>
  <c r="W162" i="31"/>
  <c r="CJ161" i="31"/>
  <c r="CA161" i="31"/>
  <c r="BR161" i="31"/>
  <c r="BG161" i="31"/>
  <c r="AX161" i="31"/>
  <c r="AD161" i="31"/>
  <c r="AC161" i="31"/>
  <c r="AB161" i="31"/>
  <c r="AA161" i="31"/>
  <c r="Z161" i="31"/>
  <c r="Y161" i="31"/>
  <c r="X161" i="31"/>
  <c r="W161" i="31"/>
  <c r="CJ160" i="31"/>
  <c r="CA160" i="31"/>
  <c r="BR160" i="31"/>
  <c r="BG160" i="31"/>
  <c r="AX160" i="31"/>
  <c r="AD160" i="31"/>
  <c r="AC160" i="31"/>
  <c r="AB160" i="31"/>
  <c r="AA160" i="31"/>
  <c r="Z160" i="31"/>
  <c r="Y160" i="31"/>
  <c r="X160" i="31"/>
  <c r="W160" i="31"/>
  <c r="CJ159" i="31"/>
  <c r="CA159" i="31"/>
  <c r="BR159" i="31"/>
  <c r="BG159" i="31"/>
  <c r="AX159" i="31"/>
  <c r="AD159" i="31"/>
  <c r="AC159" i="31"/>
  <c r="AB159" i="31"/>
  <c r="AA159" i="31"/>
  <c r="Z159" i="31"/>
  <c r="Y159" i="31"/>
  <c r="AE159" i="31" s="1"/>
  <c r="X159" i="31"/>
  <c r="W159" i="31"/>
  <c r="CJ158" i="31"/>
  <c r="CA158" i="31"/>
  <c r="BR158" i="31"/>
  <c r="BG158" i="31"/>
  <c r="AX158" i="31"/>
  <c r="AD158" i="31"/>
  <c r="AC158" i="31"/>
  <c r="AB158" i="31"/>
  <c r="AA158" i="31"/>
  <c r="Z158" i="31"/>
  <c r="Y158" i="31"/>
  <c r="X158" i="31"/>
  <c r="W158" i="31"/>
  <c r="CJ157" i="31"/>
  <c r="CA157" i="31"/>
  <c r="BR157" i="31"/>
  <c r="BG157" i="31"/>
  <c r="AX157" i="31"/>
  <c r="AD157" i="31"/>
  <c r="AC157" i="31"/>
  <c r="AB157" i="31"/>
  <c r="AA157" i="31"/>
  <c r="Z157" i="31"/>
  <c r="Y157" i="31"/>
  <c r="X157" i="31"/>
  <c r="W157" i="31"/>
  <c r="CI156" i="31"/>
  <c r="CH156" i="31"/>
  <c r="CG156" i="31"/>
  <c r="CF156" i="31"/>
  <c r="CE156" i="31"/>
  <c r="CD156" i="31"/>
  <c r="CC156" i="31"/>
  <c r="CA156" i="31"/>
  <c r="BR156" i="31"/>
  <c r="BG156" i="31"/>
  <c r="AX156" i="31"/>
  <c r="AD156" i="31"/>
  <c r="AC156" i="31"/>
  <c r="AB156" i="31"/>
  <c r="AA156" i="31"/>
  <c r="Z156" i="31"/>
  <c r="Y156" i="31"/>
  <c r="X156" i="31"/>
  <c r="W156" i="31"/>
  <c r="CI155" i="31"/>
  <c r="CH155" i="31"/>
  <c r="CG155" i="31"/>
  <c r="CF155" i="31"/>
  <c r="CE155" i="31"/>
  <c r="CD155" i="31"/>
  <c r="CC155" i="31"/>
  <c r="CA155" i="31"/>
  <c r="BR155" i="31"/>
  <c r="BF155" i="31"/>
  <c r="BE155" i="31"/>
  <c r="BD155" i="31"/>
  <c r="BC155" i="31"/>
  <c r="BC153" i="31" s="1"/>
  <c r="BB155" i="31"/>
  <c r="BA155" i="31"/>
  <c r="AZ155" i="31"/>
  <c r="AY155" i="31"/>
  <c r="AX155" i="31"/>
  <c r="AD155" i="31"/>
  <c r="AC155" i="31"/>
  <c r="AB155" i="31"/>
  <c r="AA155" i="31"/>
  <c r="Z155" i="31"/>
  <c r="Y155" i="31"/>
  <c r="X155" i="31"/>
  <c r="W155" i="31"/>
  <c r="CI154" i="31"/>
  <c r="CI153" i="31" s="1"/>
  <c r="CH154" i="31"/>
  <c r="CG154" i="31"/>
  <c r="CG153" i="31" s="1"/>
  <c r="CF154" i="31"/>
  <c r="CE154" i="31"/>
  <c r="CD154" i="31"/>
  <c r="CC154" i="31"/>
  <c r="CC153" i="31" s="1"/>
  <c r="CB154" i="31"/>
  <c r="CB153" i="31" s="1"/>
  <c r="CA154" i="31"/>
  <c r="BR154" i="31"/>
  <c r="BF154" i="31"/>
  <c r="BE154" i="31"/>
  <c r="BD154" i="31"/>
  <c r="BD153" i="31" s="1"/>
  <c r="BC154" i="31"/>
  <c r="BB154" i="31"/>
  <c r="BA154" i="31"/>
  <c r="AZ154" i="31"/>
  <c r="AZ153" i="31" s="1"/>
  <c r="AY154" i="31"/>
  <c r="AX154" i="31"/>
  <c r="AD154" i="31"/>
  <c r="AC154" i="31"/>
  <c r="AB154" i="31"/>
  <c r="AA154" i="31"/>
  <c r="Z154" i="31"/>
  <c r="Y154" i="31"/>
  <c r="X154" i="31"/>
  <c r="W154" i="31"/>
  <c r="BZ153" i="31"/>
  <c r="BY153" i="31"/>
  <c r="BX153" i="31"/>
  <c r="BW153" i="31"/>
  <c r="BV153" i="31"/>
  <c r="BU153" i="31"/>
  <c r="BT153" i="31"/>
  <c r="BS153" i="31"/>
  <c r="BQ153" i="31"/>
  <c r="BP153" i="31"/>
  <c r="BO153" i="31"/>
  <c r="BN153" i="31"/>
  <c r="BM153" i="31"/>
  <c r="BL153" i="31"/>
  <c r="BK153" i="31"/>
  <c r="BJ153" i="31"/>
  <c r="AY153" i="31"/>
  <c r="AW153" i="31"/>
  <c r="AV153" i="31"/>
  <c r="AU153" i="31"/>
  <c r="AT153" i="31"/>
  <c r="AS153" i="31"/>
  <c r="AR153" i="31"/>
  <c r="AQ153" i="31"/>
  <c r="AP153" i="31"/>
  <c r="CJ152" i="31"/>
  <c r="CA152" i="31"/>
  <c r="BR152" i="31"/>
  <c r="BG152" i="31"/>
  <c r="AX152" i="31"/>
  <c r="AD152" i="31"/>
  <c r="AC152" i="31"/>
  <c r="AB152" i="31"/>
  <c r="AA152" i="31"/>
  <c r="Z152" i="31"/>
  <c r="Y152" i="31"/>
  <c r="X152" i="31"/>
  <c r="W152" i="31"/>
  <c r="CJ151" i="31"/>
  <c r="CA151" i="31"/>
  <c r="BR151" i="31"/>
  <c r="BG151" i="31"/>
  <c r="AX151" i="31"/>
  <c r="AD151" i="31"/>
  <c r="AC151" i="31"/>
  <c r="AB151" i="31"/>
  <c r="AA151" i="31"/>
  <c r="Z151" i="31"/>
  <c r="Y151" i="31"/>
  <c r="X151" i="31"/>
  <c r="W151" i="31"/>
  <c r="CJ150" i="31"/>
  <c r="CA150" i="31"/>
  <c r="BR150" i="31"/>
  <c r="BG150" i="31"/>
  <c r="AX150" i="31"/>
  <c r="AD150" i="31"/>
  <c r="AC150" i="31"/>
  <c r="AB150" i="31"/>
  <c r="AA150" i="31"/>
  <c r="Z150" i="31"/>
  <c r="Y150" i="31"/>
  <c r="X150" i="31"/>
  <c r="W150" i="31"/>
  <c r="CJ149" i="31"/>
  <c r="CA149" i="31"/>
  <c r="BR149" i="31"/>
  <c r="BG149" i="31"/>
  <c r="AX149" i="31"/>
  <c r="AD149" i="31"/>
  <c r="AC149" i="31"/>
  <c r="AB149" i="31"/>
  <c r="AA149" i="31"/>
  <c r="Z149" i="31"/>
  <c r="Y149" i="31"/>
  <c r="X149" i="31"/>
  <c r="W149" i="31"/>
  <c r="CJ148" i="31"/>
  <c r="CA148" i="31"/>
  <c r="BR148" i="31"/>
  <c r="BG148" i="31"/>
  <c r="AX148" i="31"/>
  <c r="AD148" i="31"/>
  <c r="AC148" i="31"/>
  <c r="AB148" i="31"/>
  <c r="AA148" i="31"/>
  <c r="Z148" i="31"/>
  <c r="Y148" i="31"/>
  <c r="X148" i="31"/>
  <c r="W148" i="31"/>
  <c r="CI147" i="31"/>
  <c r="CH147" i="31"/>
  <c r="CG147" i="31"/>
  <c r="CF147" i="31"/>
  <c r="CE147" i="31"/>
  <c r="CD147" i="31"/>
  <c r="CC147" i="31"/>
  <c r="CB147" i="31"/>
  <c r="CA147" i="31"/>
  <c r="BR147" i="31"/>
  <c r="BF147" i="31"/>
  <c r="BE147" i="31"/>
  <c r="BD147" i="31"/>
  <c r="BC147" i="31"/>
  <c r="BB147" i="31"/>
  <c r="BA147" i="31"/>
  <c r="AZ147" i="31"/>
  <c r="AY147" i="31"/>
  <c r="AX147" i="31"/>
  <c r="AD147" i="31"/>
  <c r="AC147" i="31"/>
  <c r="AB147" i="31"/>
  <c r="AA147" i="31"/>
  <c r="Z147" i="31"/>
  <c r="Y147" i="31"/>
  <c r="X147" i="31"/>
  <c r="W147" i="31"/>
  <c r="CI146" i="31"/>
  <c r="CH146" i="31"/>
  <c r="CG146" i="31"/>
  <c r="CF146" i="31"/>
  <c r="CE146" i="31"/>
  <c r="CD146" i="31"/>
  <c r="CC146" i="31"/>
  <c r="CB146" i="31"/>
  <c r="CA146" i="31"/>
  <c r="BR146" i="31"/>
  <c r="BF146" i="31"/>
  <c r="BE146" i="31"/>
  <c r="BD146" i="31"/>
  <c r="BC146" i="31"/>
  <c r="BB146" i="31"/>
  <c r="BA146" i="31"/>
  <c r="AZ146" i="31"/>
  <c r="AY146" i="31"/>
  <c r="AX146" i="31"/>
  <c r="AD146" i="31"/>
  <c r="AC146" i="31"/>
  <c r="AB146" i="31"/>
  <c r="AA146" i="31"/>
  <c r="Z146" i="31"/>
  <c r="Y146" i="31"/>
  <c r="X146" i="31"/>
  <c r="W146" i="31"/>
  <c r="CJ145" i="31"/>
  <c r="CA145" i="31"/>
  <c r="BR145" i="31"/>
  <c r="BG145" i="31"/>
  <c r="AX145" i="31"/>
  <c r="AD145" i="31"/>
  <c r="AC145" i="31"/>
  <c r="AB145" i="31"/>
  <c r="AA145" i="31"/>
  <c r="Z145" i="31"/>
  <c r="Y145" i="31"/>
  <c r="X145" i="31"/>
  <c r="W145" i="31"/>
  <c r="CI144" i="31"/>
  <c r="CH144" i="31"/>
  <c r="CG144" i="31"/>
  <c r="CF144" i="31"/>
  <c r="CE144" i="31"/>
  <c r="CD144" i="31"/>
  <c r="CC144" i="31"/>
  <c r="CA144" i="31"/>
  <c r="BR144" i="31"/>
  <c r="BF144" i="31"/>
  <c r="BE144" i="31"/>
  <c r="BD144" i="31"/>
  <c r="BC144" i="31"/>
  <c r="BB144" i="31"/>
  <c r="BA144" i="31"/>
  <c r="AZ144" i="31"/>
  <c r="AY144" i="31"/>
  <c r="AX144" i="31"/>
  <c r="AD144" i="31"/>
  <c r="AC144" i="31"/>
  <c r="AB144" i="31"/>
  <c r="AA144" i="31"/>
  <c r="Z144" i="31"/>
  <c r="Y144" i="31"/>
  <c r="X144" i="31"/>
  <c r="W144" i="31"/>
  <c r="CI143" i="31"/>
  <c r="CH143" i="31"/>
  <c r="CH142" i="31" s="1"/>
  <c r="CG143" i="31"/>
  <c r="CF143" i="31"/>
  <c r="CF142" i="31" s="1"/>
  <c r="CE143" i="31"/>
  <c r="CD143" i="31"/>
  <c r="CC143" i="31"/>
  <c r="CA143" i="31"/>
  <c r="BR143" i="31"/>
  <c r="BF143" i="31"/>
  <c r="BF142" i="31" s="1"/>
  <c r="BE143" i="31"/>
  <c r="BD143" i="31"/>
  <c r="BC143" i="31"/>
  <c r="BB143" i="31"/>
  <c r="BB142" i="31" s="1"/>
  <c r="BA143" i="31"/>
  <c r="AZ143" i="31"/>
  <c r="AY143" i="31"/>
  <c r="AX143" i="31"/>
  <c r="AD143" i="31"/>
  <c r="AC143" i="31"/>
  <c r="AB143" i="31"/>
  <c r="AA143" i="31"/>
  <c r="Z143" i="31"/>
  <c r="Y143" i="31"/>
  <c r="X143" i="31"/>
  <c r="W143" i="31"/>
  <c r="BZ142" i="31"/>
  <c r="BY142" i="31"/>
  <c r="BX142" i="31"/>
  <c r="BW142" i="31"/>
  <c r="BV142" i="31"/>
  <c r="BU142" i="31"/>
  <c r="BT142" i="31"/>
  <c r="BS142" i="31"/>
  <c r="BQ142" i="31"/>
  <c r="BP142" i="31"/>
  <c r="BO142" i="31"/>
  <c r="BN142" i="31"/>
  <c r="BM142" i="31"/>
  <c r="BL142" i="31"/>
  <c r="BK142" i="31"/>
  <c r="BJ142" i="31"/>
  <c r="AW142" i="31"/>
  <c r="AV142" i="31"/>
  <c r="AU142" i="31"/>
  <c r="AT142" i="31"/>
  <c r="AS142" i="31"/>
  <c r="AR142" i="31"/>
  <c r="AQ142" i="31"/>
  <c r="AP142" i="31"/>
  <c r="CI141" i="31"/>
  <c r="CI131" i="31" s="1"/>
  <c r="CH141" i="31"/>
  <c r="CH131" i="31" s="1"/>
  <c r="CG141" i="31"/>
  <c r="CF141" i="31"/>
  <c r="CE141" i="31"/>
  <c r="CE131" i="31" s="1"/>
  <c r="CD141" i="31"/>
  <c r="CC141" i="31"/>
  <c r="CB141" i="31"/>
  <c r="CA141" i="31"/>
  <c r="BR141" i="31"/>
  <c r="BF141" i="31"/>
  <c r="BE141" i="31"/>
  <c r="BE131" i="31" s="1"/>
  <c r="BD141" i="31"/>
  <c r="BD131" i="31" s="1"/>
  <c r="BC141" i="31"/>
  <c r="BB141" i="31"/>
  <c r="BA141" i="31"/>
  <c r="AZ141" i="31"/>
  <c r="AZ131" i="31" s="1"/>
  <c r="AY141" i="31"/>
  <c r="AX141" i="31"/>
  <c r="AD141" i="31"/>
  <c r="AC141" i="31"/>
  <c r="AB141" i="31"/>
  <c r="AA141" i="31"/>
  <c r="Z141" i="31"/>
  <c r="Y141" i="31"/>
  <c r="X141" i="31"/>
  <c r="W141" i="31"/>
  <c r="CJ140" i="31"/>
  <c r="CA140" i="31"/>
  <c r="BR140" i="31"/>
  <c r="BG140" i="31"/>
  <c r="AX140" i="31"/>
  <c r="AD140" i="31"/>
  <c r="AC140" i="31"/>
  <c r="AB140" i="31"/>
  <c r="AA140" i="31"/>
  <c r="Z140" i="31"/>
  <c r="Y140" i="31"/>
  <c r="X140" i="31"/>
  <c r="W140" i="31"/>
  <c r="CJ139" i="31"/>
  <c r="CA139" i="31"/>
  <c r="BR139" i="31"/>
  <c r="BG139" i="31"/>
  <c r="AX139" i="31"/>
  <c r="AD139" i="31"/>
  <c r="AC139" i="31"/>
  <c r="AB139" i="31"/>
  <c r="AA139" i="31"/>
  <c r="Z139" i="31"/>
  <c r="Y139" i="31"/>
  <c r="X139" i="31"/>
  <c r="W139" i="31"/>
  <c r="CJ138" i="31"/>
  <c r="CA138" i="31"/>
  <c r="BR138" i="31"/>
  <c r="BG138" i="31"/>
  <c r="AX138" i="31"/>
  <c r="AD138" i="31"/>
  <c r="AC138" i="31"/>
  <c r="AB138" i="31"/>
  <c r="AA138" i="31"/>
  <c r="Z138" i="31"/>
  <c r="Y138" i="31"/>
  <c r="X138" i="31"/>
  <c r="W138" i="31"/>
  <c r="CJ137" i="31"/>
  <c r="CA137" i="31"/>
  <c r="BR137" i="31"/>
  <c r="BG137" i="31"/>
  <c r="AX137" i="31"/>
  <c r="AD137" i="31"/>
  <c r="AC137" i="31"/>
  <c r="AB137" i="31"/>
  <c r="AA137" i="31"/>
  <c r="Z137" i="31"/>
  <c r="Y137" i="31"/>
  <c r="X137" i="31"/>
  <c r="W137" i="31"/>
  <c r="CJ136" i="31"/>
  <c r="CA136" i="31"/>
  <c r="BR136" i="31"/>
  <c r="BG136" i="31"/>
  <c r="AX136" i="31"/>
  <c r="AD136" i="31"/>
  <c r="AC136" i="31"/>
  <c r="AB136" i="31"/>
  <c r="AA136" i="31"/>
  <c r="Z136" i="31"/>
  <c r="Y136" i="31"/>
  <c r="X136" i="31"/>
  <c r="W136" i="31"/>
  <c r="CJ135" i="31"/>
  <c r="CA135" i="31"/>
  <c r="BR135" i="31"/>
  <c r="BG135" i="31"/>
  <c r="AX135" i="31"/>
  <c r="AD135" i="31"/>
  <c r="AC135" i="31"/>
  <c r="AB135" i="31"/>
  <c r="AA135" i="31"/>
  <c r="Z135" i="31"/>
  <c r="Y135" i="31"/>
  <c r="X135" i="31"/>
  <c r="W135" i="31"/>
  <c r="CJ134" i="31"/>
  <c r="CA134" i="31"/>
  <c r="BR134" i="31"/>
  <c r="BG134" i="31"/>
  <c r="AX134" i="31"/>
  <c r="AD134" i="31"/>
  <c r="AC134" i="31"/>
  <c r="AB134" i="31"/>
  <c r="AA134" i="31"/>
  <c r="Z134" i="31"/>
  <c r="Y134" i="31"/>
  <c r="X134" i="31"/>
  <c r="W134" i="31"/>
  <c r="CJ133" i="31"/>
  <c r="CA133" i="31"/>
  <c r="BR133" i="31"/>
  <c r="BG133" i="31"/>
  <c r="AX133" i="31"/>
  <c r="AD133" i="31"/>
  <c r="AC133" i="31"/>
  <c r="AB133" i="31"/>
  <c r="AA133" i="31"/>
  <c r="Z133" i="31"/>
  <c r="Y133" i="31"/>
  <c r="X133" i="31"/>
  <c r="W133" i="31"/>
  <c r="CJ132" i="31"/>
  <c r="CA132" i="31"/>
  <c r="BR132" i="31"/>
  <c r="BG132" i="31"/>
  <c r="AX132" i="31"/>
  <c r="AD132" i="31"/>
  <c r="AC132" i="31"/>
  <c r="AB132" i="31"/>
  <c r="AA132" i="31"/>
  <c r="Z132" i="31"/>
  <c r="Y132" i="31"/>
  <c r="X132" i="31"/>
  <c r="W132" i="31"/>
  <c r="CG131" i="31"/>
  <c r="CF131" i="31"/>
  <c r="CC131" i="31"/>
  <c r="CB131" i="31"/>
  <c r="BZ131" i="31"/>
  <c r="BY131" i="31"/>
  <c r="BX131" i="31"/>
  <c r="BW131" i="31"/>
  <c r="BV131" i="31"/>
  <c r="BU131" i="31"/>
  <c r="BT131" i="31"/>
  <c r="BS131" i="31"/>
  <c r="BQ131" i="31"/>
  <c r="BP131" i="31"/>
  <c r="BO131" i="31"/>
  <c r="BN131" i="31"/>
  <c r="BM131" i="31"/>
  <c r="BL131" i="31"/>
  <c r="BK131" i="31"/>
  <c r="BJ131" i="31"/>
  <c r="BF131" i="31"/>
  <c r="BC131" i="31"/>
  <c r="BB131" i="31"/>
  <c r="AY131" i="31"/>
  <c r="AW131" i="31"/>
  <c r="AV131" i="31"/>
  <c r="AU131" i="31"/>
  <c r="AT131" i="31"/>
  <c r="AS131" i="31"/>
  <c r="AR131" i="31"/>
  <c r="AQ131" i="31"/>
  <c r="AP131" i="31"/>
  <c r="CJ130" i="31"/>
  <c r="CA130" i="31"/>
  <c r="BR130" i="31"/>
  <c r="BG130" i="31"/>
  <c r="AX130" i="31"/>
  <c r="AD130" i="31"/>
  <c r="AC130" i="31"/>
  <c r="AB130" i="31"/>
  <c r="AA130" i="31"/>
  <c r="Z130" i="31"/>
  <c r="Y130" i="31"/>
  <c r="X130" i="31"/>
  <c r="W130" i="31"/>
  <c r="CJ129" i="31"/>
  <c r="CA129" i="31"/>
  <c r="BR129" i="31"/>
  <c r="BG129" i="31"/>
  <c r="AX129" i="31"/>
  <c r="AD129" i="31"/>
  <c r="AC129" i="31"/>
  <c r="AB129" i="31"/>
  <c r="AA129" i="31"/>
  <c r="Z129" i="31"/>
  <c r="Y129" i="31"/>
  <c r="X129" i="31"/>
  <c r="W129" i="31"/>
  <c r="CJ128" i="31"/>
  <c r="CA128" i="31"/>
  <c r="BR128" i="31"/>
  <c r="BG128" i="31"/>
  <c r="AX128" i="31"/>
  <c r="AD128" i="31"/>
  <c r="AC128" i="31"/>
  <c r="AB128" i="31"/>
  <c r="AA128" i="31"/>
  <c r="Z128" i="31"/>
  <c r="Y128" i="31"/>
  <c r="X128" i="31"/>
  <c r="W128" i="31"/>
  <c r="CJ127" i="31"/>
  <c r="CA127" i="31"/>
  <c r="BR127" i="31"/>
  <c r="BG127" i="31"/>
  <c r="AX127" i="31"/>
  <c r="AD127" i="31"/>
  <c r="AC127" i="31"/>
  <c r="AB127" i="31"/>
  <c r="AA127" i="31"/>
  <c r="Z127" i="31"/>
  <c r="Y127" i="31"/>
  <c r="X127" i="31"/>
  <c r="W127" i="31"/>
  <c r="CJ126" i="31"/>
  <c r="CA126" i="31"/>
  <c r="BR126" i="31"/>
  <c r="BG126" i="31"/>
  <c r="AX126" i="31"/>
  <c r="AD126" i="31"/>
  <c r="AC126" i="31"/>
  <c r="AB126" i="31"/>
  <c r="AA126" i="31"/>
  <c r="Z126" i="31"/>
  <c r="Y126" i="31"/>
  <c r="X126" i="31"/>
  <c r="W126" i="31"/>
  <c r="CJ125" i="31"/>
  <c r="CA125" i="31"/>
  <c r="BR125" i="31"/>
  <c r="BG125" i="31"/>
  <c r="AX125" i="31"/>
  <c r="AD125" i="31"/>
  <c r="AC125" i="31"/>
  <c r="AB125" i="31"/>
  <c r="AA125" i="31"/>
  <c r="Z125" i="31"/>
  <c r="Y125" i="31"/>
  <c r="X125" i="31"/>
  <c r="W125" i="31"/>
  <c r="CJ124" i="31"/>
  <c r="CA124" i="31"/>
  <c r="BR124" i="31"/>
  <c r="BG124" i="31"/>
  <c r="AX124" i="31"/>
  <c r="AD124" i="31"/>
  <c r="AC124" i="31"/>
  <c r="AB124" i="31"/>
  <c r="AA124" i="31"/>
  <c r="Z124" i="31"/>
  <c r="Y124" i="31"/>
  <c r="X124" i="31"/>
  <c r="W124" i="31"/>
  <c r="CI123" i="31"/>
  <c r="CH123" i="31"/>
  <c r="CH120" i="31" s="1"/>
  <c r="CG123" i="31"/>
  <c r="CF123" i="31"/>
  <c r="CE123" i="31"/>
  <c r="CD123" i="31"/>
  <c r="CC123" i="31"/>
  <c r="CA123" i="31"/>
  <c r="BR123" i="31"/>
  <c r="BF123" i="31"/>
  <c r="BE123" i="31"/>
  <c r="BD123" i="31"/>
  <c r="BC123" i="31"/>
  <c r="BB123" i="31"/>
  <c r="BA123" i="31"/>
  <c r="AZ123" i="31"/>
  <c r="AY123" i="31"/>
  <c r="AX123" i="31"/>
  <c r="AD123" i="31"/>
  <c r="AC123" i="31"/>
  <c r="AB123" i="31"/>
  <c r="AA123" i="31"/>
  <c r="Z123" i="31"/>
  <c r="Y123" i="31"/>
  <c r="X123" i="31"/>
  <c r="W123" i="31"/>
  <c r="CJ122" i="31"/>
  <c r="CA122" i="31"/>
  <c r="BR122" i="31"/>
  <c r="BF122" i="31"/>
  <c r="BE122" i="31"/>
  <c r="BD122" i="31"/>
  <c r="BC122" i="31"/>
  <c r="BB122" i="31"/>
  <c r="BA122" i="31"/>
  <c r="AZ122" i="31"/>
  <c r="AY122" i="31"/>
  <c r="AX122" i="31"/>
  <c r="AD122" i="31"/>
  <c r="AC122" i="31"/>
  <c r="AB122" i="31"/>
  <c r="AA122" i="31"/>
  <c r="Z122" i="31"/>
  <c r="Y122" i="31"/>
  <c r="X122" i="31"/>
  <c r="W122" i="31"/>
  <c r="CJ121" i="31"/>
  <c r="CA121" i="31"/>
  <c r="BR121" i="31"/>
  <c r="BF121" i="31"/>
  <c r="BE121" i="31"/>
  <c r="BE120" i="31" s="1"/>
  <c r="BD121" i="31"/>
  <c r="BD120" i="31" s="1"/>
  <c r="BC121" i="31"/>
  <c r="BB121" i="31"/>
  <c r="BA121" i="31"/>
  <c r="AZ121" i="31"/>
  <c r="AY121" i="31"/>
  <c r="AX121" i="31"/>
  <c r="AD121" i="31"/>
  <c r="AC121" i="31"/>
  <c r="AB121" i="31"/>
  <c r="AA121" i="31"/>
  <c r="Z121" i="31"/>
  <c r="Y121" i="31"/>
  <c r="X121" i="31"/>
  <c r="W121" i="31"/>
  <c r="W120" i="31" s="1"/>
  <c r="CI120" i="31"/>
  <c r="CG120" i="31"/>
  <c r="CF120" i="31"/>
  <c r="CE120" i="31"/>
  <c r="CC120" i="31"/>
  <c r="CB120" i="31"/>
  <c r="BZ120" i="31"/>
  <c r="BY120" i="31"/>
  <c r="BX120" i="31"/>
  <c r="BW120" i="31"/>
  <c r="BV120" i="31"/>
  <c r="BU120" i="31"/>
  <c r="BT120" i="31"/>
  <c r="BS120" i="31"/>
  <c r="BQ120" i="31"/>
  <c r="BP120" i="31"/>
  <c r="BO120" i="31"/>
  <c r="BN120" i="31"/>
  <c r="BM120" i="31"/>
  <c r="BL120" i="31"/>
  <c r="BK120" i="31"/>
  <c r="BJ120" i="31"/>
  <c r="AZ120" i="31"/>
  <c r="AW120" i="31"/>
  <c r="AV120" i="31"/>
  <c r="AU120" i="31"/>
  <c r="AT120" i="31"/>
  <c r="AS120" i="31"/>
  <c r="AR120" i="31"/>
  <c r="AQ120" i="31"/>
  <c r="AP120" i="31"/>
  <c r="CJ119" i="31"/>
  <c r="CA119" i="31"/>
  <c r="BR119" i="31"/>
  <c r="BG119" i="31"/>
  <c r="AX119" i="31"/>
  <c r="AE119" i="31"/>
  <c r="CJ118" i="31"/>
  <c r="CA118" i="31"/>
  <c r="BR118" i="31"/>
  <c r="BG118" i="31"/>
  <c r="AX118" i="31"/>
  <c r="AE118" i="31"/>
  <c r="CJ117" i="31"/>
  <c r="CA117" i="31"/>
  <c r="BR117" i="31"/>
  <c r="BG117" i="31"/>
  <c r="AX117" i="31"/>
  <c r="AE117" i="31"/>
  <c r="CJ116" i="31"/>
  <c r="CA116" i="31"/>
  <c r="BR116" i="31"/>
  <c r="BG116" i="31"/>
  <c r="AX116" i="31"/>
  <c r="AE116" i="31"/>
  <c r="CJ115" i="31"/>
  <c r="CA115" i="31"/>
  <c r="BR115" i="31"/>
  <c r="BG115" i="31"/>
  <c r="AX115" i="31"/>
  <c r="AE115" i="31"/>
  <c r="CJ114" i="31"/>
  <c r="CA114" i="31"/>
  <c r="BR114" i="31"/>
  <c r="BG114" i="31"/>
  <c r="AX114" i="31"/>
  <c r="AE114" i="31"/>
  <c r="CJ113" i="31"/>
  <c r="CA113" i="31"/>
  <c r="BR113" i="31"/>
  <c r="BG113" i="31"/>
  <c r="AX113" i="31"/>
  <c r="AE113" i="31"/>
  <c r="CJ112" i="31"/>
  <c r="CA112" i="31"/>
  <c r="BR112" i="31"/>
  <c r="BG112" i="31"/>
  <c r="AX112" i="31"/>
  <c r="AE112" i="31"/>
  <c r="CJ111" i="31"/>
  <c r="CA111" i="31"/>
  <c r="BR111" i="31"/>
  <c r="BG111" i="31"/>
  <c r="AX111" i="31"/>
  <c r="AE111" i="31"/>
  <c r="CI110" i="31"/>
  <c r="CH110" i="31"/>
  <c r="CG110" i="31"/>
  <c r="CF110" i="31"/>
  <c r="CF109" i="31" s="1"/>
  <c r="CE110" i="31"/>
  <c r="CD110" i="31"/>
  <c r="CC110" i="31"/>
  <c r="CB110" i="31"/>
  <c r="CB109" i="31" s="1"/>
  <c r="CA110" i="31"/>
  <c r="BR110" i="31"/>
  <c r="BF110" i="31"/>
  <c r="BF109" i="31" s="1"/>
  <c r="BE110" i="31"/>
  <c r="BE109" i="31" s="1"/>
  <c r="BD110" i="31"/>
  <c r="BC110" i="31"/>
  <c r="BB110" i="31"/>
  <c r="BB109" i="31" s="1"/>
  <c r="BA110" i="31"/>
  <c r="AZ110" i="31"/>
  <c r="AY110" i="31"/>
  <c r="AX110" i="31"/>
  <c r="AD110" i="31"/>
  <c r="AD109" i="31" s="1"/>
  <c r="AC110" i="31"/>
  <c r="AB110" i="31"/>
  <c r="AB109" i="31" s="1"/>
  <c r="AA110" i="31"/>
  <c r="Z110" i="31"/>
  <c r="Y110" i="31"/>
  <c r="X110" i="31"/>
  <c r="X109" i="31" s="1"/>
  <c r="W110" i="31"/>
  <c r="CI109" i="31"/>
  <c r="CH109" i="31"/>
  <c r="CG109" i="31"/>
  <c r="CE109" i="31"/>
  <c r="CD109" i="31"/>
  <c r="CC109" i="31"/>
  <c r="BZ109" i="31"/>
  <c r="BY109" i="31"/>
  <c r="BX109" i="31"/>
  <c r="BW109" i="31"/>
  <c r="BV109" i="31"/>
  <c r="BU109" i="31"/>
  <c r="BT109" i="31"/>
  <c r="BS109" i="31"/>
  <c r="BQ109" i="31"/>
  <c r="BP109" i="31"/>
  <c r="BO109" i="31"/>
  <c r="BN109" i="31"/>
  <c r="BM109" i="31"/>
  <c r="BL109" i="31"/>
  <c r="BK109" i="31"/>
  <c r="BJ109" i="31"/>
  <c r="BD109" i="31"/>
  <c r="BC109" i="31"/>
  <c r="AZ109" i="31"/>
  <c r="AY109" i="31"/>
  <c r="AW109" i="31"/>
  <c r="AV109" i="31"/>
  <c r="AU109" i="31"/>
  <c r="AT109" i="31"/>
  <c r="AS109" i="31"/>
  <c r="AR109" i="31"/>
  <c r="AQ109" i="31"/>
  <c r="AP109" i="31"/>
  <c r="AC109" i="31"/>
  <c r="AA109" i="31"/>
  <c r="Z109" i="31"/>
  <c r="Y109" i="31"/>
  <c r="AE109" i="31" s="1"/>
  <c r="W109" i="31"/>
  <c r="CJ108" i="31"/>
  <c r="CA108" i="31"/>
  <c r="BR108" i="31"/>
  <c r="BG108" i="31"/>
  <c r="AX108" i="31"/>
  <c r="AE108" i="31"/>
  <c r="CI107" i="31"/>
  <c r="CH107" i="31"/>
  <c r="CG107" i="31"/>
  <c r="CF107" i="31"/>
  <c r="CE107" i="31"/>
  <c r="CD107" i="31"/>
  <c r="CC107" i="31"/>
  <c r="CB107" i="31"/>
  <c r="CA107" i="31"/>
  <c r="BR107" i="31"/>
  <c r="BF107" i="31"/>
  <c r="BE107" i="31"/>
  <c r="BD107" i="31"/>
  <c r="BC107" i="31"/>
  <c r="BB107" i="31"/>
  <c r="BA107" i="31"/>
  <c r="AZ107" i="31"/>
  <c r="AY107" i="31"/>
  <c r="AX107" i="31"/>
  <c r="AD107" i="31"/>
  <c r="AC107" i="31"/>
  <c r="AB107" i="31"/>
  <c r="AA107" i="31"/>
  <c r="Z107" i="31"/>
  <c r="Y107" i="31"/>
  <c r="X107" i="31"/>
  <c r="W107" i="31"/>
  <c r="CJ106" i="31"/>
  <c r="CA106" i="31"/>
  <c r="BR106" i="31"/>
  <c r="BG106" i="31"/>
  <c r="AX106" i="31"/>
  <c r="AE106" i="31"/>
  <c r="CJ105" i="31"/>
  <c r="CA105" i="31"/>
  <c r="BR105" i="31"/>
  <c r="BG105" i="31"/>
  <c r="AX105" i="31"/>
  <c r="AE105" i="31"/>
  <c r="CJ104" i="31"/>
  <c r="CA104" i="31"/>
  <c r="BR104" i="31"/>
  <c r="BG104" i="31"/>
  <c r="AX104" i="31"/>
  <c r="AE104" i="31"/>
  <c r="CJ103" i="31"/>
  <c r="CA103" i="31"/>
  <c r="BR103" i="31"/>
  <c r="BG103" i="31"/>
  <c r="AX103" i="31"/>
  <c r="AE103" i="31"/>
  <c r="CJ102" i="31"/>
  <c r="CA102" i="31"/>
  <c r="BR102" i="31"/>
  <c r="BG102" i="31"/>
  <c r="AX102" i="31"/>
  <c r="AE102" i="31"/>
  <c r="CJ101" i="31"/>
  <c r="CA101" i="31"/>
  <c r="BR101" i="31"/>
  <c r="BG101" i="31"/>
  <c r="AX101" i="31"/>
  <c r="AE101" i="31"/>
  <c r="CJ100" i="31"/>
  <c r="CA100" i="31"/>
  <c r="BR100" i="31"/>
  <c r="BG100" i="31"/>
  <c r="AX100" i="31"/>
  <c r="AE100" i="31"/>
  <c r="CI99" i="31"/>
  <c r="CI98" i="31" s="1"/>
  <c r="CH99" i="31"/>
  <c r="CG99" i="31"/>
  <c r="CG98" i="31" s="1"/>
  <c r="CF99" i="31"/>
  <c r="CE99" i="31"/>
  <c r="CD99" i="31"/>
  <c r="CC99" i="31"/>
  <c r="CC98" i="31" s="1"/>
  <c r="CB99" i="31"/>
  <c r="CA99" i="31"/>
  <c r="BR99" i="31"/>
  <c r="BF99" i="31"/>
  <c r="BF98" i="31" s="1"/>
  <c r="BE99" i="31"/>
  <c r="BD99" i="31"/>
  <c r="BD98" i="31" s="1"/>
  <c r="BC99" i="31"/>
  <c r="BC98" i="31" s="1"/>
  <c r="BB99" i="31"/>
  <c r="BB98" i="31" s="1"/>
  <c r="BA99" i="31"/>
  <c r="AZ99" i="31"/>
  <c r="AY99" i="31"/>
  <c r="AY98" i="31" s="1"/>
  <c r="AX99" i="31"/>
  <c r="AD99" i="31"/>
  <c r="AC99" i="31"/>
  <c r="AB99" i="31"/>
  <c r="AA99" i="31"/>
  <c r="AA98" i="31" s="1"/>
  <c r="Z99" i="31"/>
  <c r="Y99" i="31"/>
  <c r="X99" i="31"/>
  <c r="W99" i="31"/>
  <c r="W98" i="31" s="1"/>
  <c r="CH98" i="31"/>
  <c r="CE98" i="31"/>
  <c r="CD98" i="31"/>
  <c r="BZ98" i="31"/>
  <c r="BY98" i="31"/>
  <c r="BX98" i="31"/>
  <c r="BW98" i="31"/>
  <c r="BV98" i="31"/>
  <c r="BU98" i="31"/>
  <c r="BT98" i="31"/>
  <c r="BS98" i="31"/>
  <c r="BQ98" i="31"/>
  <c r="BP98" i="31"/>
  <c r="BO98" i="31"/>
  <c r="BN98" i="31"/>
  <c r="BM98" i="31"/>
  <c r="BL98" i="31"/>
  <c r="BK98" i="31"/>
  <c r="BJ98" i="31"/>
  <c r="BE98" i="31"/>
  <c r="AZ98" i="31"/>
  <c r="AW98" i="31"/>
  <c r="AV98" i="31"/>
  <c r="AU98" i="31"/>
  <c r="AT98" i="31"/>
  <c r="AS98" i="31"/>
  <c r="AR98" i="31"/>
  <c r="AQ98" i="31"/>
  <c r="AP98" i="31"/>
  <c r="AD98" i="31"/>
  <c r="AB98" i="31"/>
  <c r="Z98" i="31"/>
  <c r="X98" i="31"/>
  <c r="CJ97" i="31"/>
  <c r="CA97" i="31"/>
  <c r="BR97" i="31"/>
  <c r="BG97" i="31"/>
  <c r="AX97" i="31"/>
  <c r="AE97" i="31"/>
  <c r="CJ96" i="31"/>
  <c r="CA96" i="31"/>
  <c r="BR96" i="31"/>
  <c r="BG96" i="31"/>
  <c r="AX96" i="31"/>
  <c r="AE96" i="31"/>
  <c r="CJ95" i="31"/>
  <c r="CA95" i="31"/>
  <c r="BR95" i="31"/>
  <c r="BG95" i="31"/>
  <c r="AX95" i="31"/>
  <c r="AE95" i="31"/>
  <c r="CJ94" i="31"/>
  <c r="CA94" i="31"/>
  <c r="BR94" i="31"/>
  <c r="BG94" i="31"/>
  <c r="AX94" i="31"/>
  <c r="AE94" i="31"/>
  <c r="CJ93" i="31"/>
  <c r="CA93" i="31"/>
  <c r="BR93" i="31"/>
  <c r="BG93" i="31"/>
  <c r="AX93" i="31"/>
  <c r="AE93" i="31"/>
  <c r="CJ92" i="31"/>
  <c r="CA92" i="31"/>
  <c r="BR92" i="31"/>
  <c r="BG92" i="31"/>
  <c r="AX92" i="31"/>
  <c r="AE92" i="31"/>
  <c r="CJ91" i="31"/>
  <c r="CA91" i="31"/>
  <c r="BR91" i="31"/>
  <c r="BG91" i="31"/>
  <c r="AX91" i="31"/>
  <c r="AE91" i="31"/>
  <c r="CI90" i="31"/>
  <c r="CH90" i="31"/>
  <c r="CG90" i="31"/>
  <c r="CF90" i="31"/>
  <c r="CE90" i="31"/>
  <c r="CD90" i="31"/>
  <c r="CC90" i="31"/>
  <c r="CA90" i="31"/>
  <c r="BR90" i="31"/>
  <c r="BF90" i="31"/>
  <c r="BE90" i="31"/>
  <c r="BD90" i="31"/>
  <c r="BC90" i="31"/>
  <c r="BB90" i="31"/>
  <c r="BA90" i="31"/>
  <c r="AZ90" i="31"/>
  <c r="AY90" i="31"/>
  <c r="AX90" i="31"/>
  <c r="AD90" i="31"/>
  <c r="AC90" i="31"/>
  <c r="AB90" i="31"/>
  <c r="AA90" i="31"/>
  <c r="Z90" i="31"/>
  <c r="Z87" i="31" s="1"/>
  <c r="Y90" i="31"/>
  <c r="X90" i="31"/>
  <c r="W90" i="31"/>
  <c r="CI89" i="31"/>
  <c r="CI87" i="31" s="1"/>
  <c r="CH89" i="31"/>
  <c r="CG89" i="31"/>
  <c r="CF89" i="31"/>
  <c r="CE89" i="31"/>
  <c r="CE87" i="31" s="1"/>
  <c r="CD89" i="31"/>
  <c r="CC89" i="31"/>
  <c r="CA89" i="31"/>
  <c r="BR89" i="31"/>
  <c r="BF89" i="31"/>
  <c r="BE89" i="31"/>
  <c r="BD89" i="31"/>
  <c r="BC89" i="31"/>
  <c r="BB89" i="31"/>
  <c r="BA89" i="31"/>
  <c r="AZ89" i="31"/>
  <c r="AY89" i="31"/>
  <c r="AX89" i="31"/>
  <c r="AD89" i="31"/>
  <c r="AC89" i="31"/>
  <c r="AB89" i="31"/>
  <c r="AA89" i="31"/>
  <c r="Z89" i="31"/>
  <c r="Y89" i="31"/>
  <c r="X89" i="31"/>
  <c r="W89" i="31"/>
  <c r="CI88" i="31"/>
  <c r="CH88" i="31"/>
  <c r="CG88" i="31"/>
  <c r="CF88" i="31"/>
  <c r="CE88" i="31"/>
  <c r="CD88" i="31"/>
  <c r="CC88" i="31"/>
  <c r="CB88" i="31"/>
  <c r="CB87" i="31" s="1"/>
  <c r="CA88" i="31"/>
  <c r="BR88" i="31"/>
  <c r="BF88" i="31"/>
  <c r="BE88" i="31"/>
  <c r="BD88" i="31"/>
  <c r="BC88" i="31"/>
  <c r="BB88" i="31"/>
  <c r="BA88" i="31"/>
  <c r="BA87" i="31" s="1"/>
  <c r="AZ88" i="31"/>
  <c r="AY88" i="31"/>
  <c r="AX88" i="31"/>
  <c r="AD88" i="31"/>
  <c r="AC88" i="31"/>
  <c r="AB88" i="31"/>
  <c r="AA88" i="31"/>
  <c r="Z88" i="31"/>
  <c r="Y88" i="31"/>
  <c r="X88" i="31"/>
  <c r="W88" i="31"/>
  <c r="W87" i="31" s="1"/>
  <c r="BZ87" i="31"/>
  <c r="BY87" i="31"/>
  <c r="BX87" i="31"/>
  <c r="BW87" i="31"/>
  <c r="BV87" i="31"/>
  <c r="BU87" i="31"/>
  <c r="BT87" i="31"/>
  <c r="BS87" i="31"/>
  <c r="BQ87" i="31"/>
  <c r="BP87" i="31"/>
  <c r="BO87" i="31"/>
  <c r="BN87" i="31"/>
  <c r="BM87" i="31"/>
  <c r="BL87" i="31"/>
  <c r="BK87" i="31"/>
  <c r="BJ87" i="31"/>
  <c r="AW87" i="31"/>
  <c r="AV87" i="31"/>
  <c r="AU87" i="31"/>
  <c r="AT87" i="31"/>
  <c r="AS87" i="31"/>
  <c r="AR87" i="31"/>
  <c r="AQ87" i="31"/>
  <c r="AP87" i="31"/>
  <c r="AA87" i="31"/>
  <c r="CI86" i="31"/>
  <c r="CH86" i="31"/>
  <c r="CG86" i="31"/>
  <c r="CF86" i="31"/>
  <c r="CE86" i="31"/>
  <c r="CD86" i="31"/>
  <c r="CC86" i="31"/>
  <c r="CB86" i="31"/>
  <c r="CA86" i="31"/>
  <c r="BR86" i="31"/>
  <c r="BF86" i="31"/>
  <c r="BE86" i="31"/>
  <c r="BD86" i="31"/>
  <c r="BC86" i="31"/>
  <c r="BB86" i="31"/>
  <c r="BA86" i="31"/>
  <c r="AZ86" i="31"/>
  <c r="AY86" i="31"/>
  <c r="AX86" i="31"/>
  <c r="AD86" i="31"/>
  <c r="AC86" i="31"/>
  <c r="AB86" i="31"/>
  <c r="AA86" i="31"/>
  <c r="Z86" i="31"/>
  <c r="Y86" i="31"/>
  <c r="X86" i="31"/>
  <c r="W86" i="31"/>
  <c r="CI85" i="31"/>
  <c r="CH85" i="31"/>
  <c r="CG85" i="31"/>
  <c r="CF85" i="31"/>
  <c r="CE85" i="31"/>
  <c r="CD85" i="31"/>
  <c r="CC85" i="31"/>
  <c r="CB85" i="31"/>
  <c r="CA85" i="31"/>
  <c r="BR85" i="31"/>
  <c r="BF85" i="31"/>
  <c r="BE85" i="31"/>
  <c r="BD85" i="31"/>
  <c r="BC85" i="31"/>
  <c r="BB85" i="31"/>
  <c r="BA85" i="31"/>
  <c r="AZ85" i="31"/>
  <c r="AY85" i="31"/>
  <c r="AX85" i="31"/>
  <c r="AD85" i="31"/>
  <c r="AC85" i="31"/>
  <c r="AB85" i="31"/>
  <c r="AA85" i="31"/>
  <c r="Z85" i="31"/>
  <c r="Y85" i="31"/>
  <c r="X85" i="31"/>
  <c r="W85" i="31"/>
  <c r="CJ84" i="31"/>
  <c r="CA84" i="31"/>
  <c r="BR84" i="31"/>
  <c r="BF84" i="31"/>
  <c r="BE84" i="31"/>
  <c r="BD84" i="31"/>
  <c r="BC84" i="31"/>
  <c r="BB84" i="31"/>
  <c r="BA84" i="31"/>
  <c r="AZ84" i="31"/>
  <c r="AY84" i="31"/>
  <c r="AX84" i="31"/>
  <c r="AD84" i="31"/>
  <c r="AC84" i="31"/>
  <c r="AB84" i="31"/>
  <c r="AA84" i="31"/>
  <c r="Z84" i="31"/>
  <c r="Y84" i="31"/>
  <c r="X84" i="31"/>
  <c r="W84" i="31"/>
  <c r="CJ83" i="31"/>
  <c r="CA83" i="31"/>
  <c r="BR83" i="31"/>
  <c r="BF83" i="31"/>
  <c r="BE83" i="31"/>
  <c r="BD83" i="31"/>
  <c r="BC83" i="31"/>
  <c r="BB83" i="31"/>
  <c r="BA83" i="31"/>
  <c r="AZ83" i="31"/>
  <c r="AY83" i="31"/>
  <c r="AX83" i="31"/>
  <c r="AD83" i="31"/>
  <c r="AC83" i="31"/>
  <c r="AB83" i="31"/>
  <c r="AA83" i="31"/>
  <c r="Z83" i="31"/>
  <c r="Y83" i="31"/>
  <c r="X83" i="31"/>
  <c r="W83" i="31"/>
  <c r="CI82" i="31"/>
  <c r="CH82" i="31"/>
  <c r="CG82" i="31"/>
  <c r="CF82" i="31"/>
  <c r="CE82" i="31"/>
  <c r="CD82" i="31"/>
  <c r="CC82" i="31"/>
  <c r="CA82" i="31"/>
  <c r="BR82" i="31"/>
  <c r="BF82" i="31"/>
  <c r="BE82" i="31"/>
  <c r="BD82" i="31"/>
  <c r="BC82" i="31"/>
  <c r="BB82" i="31"/>
  <c r="BA82" i="31"/>
  <c r="AZ82" i="31"/>
  <c r="AY82" i="31"/>
  <c r="AX82" i="31"/>
  <c r="AD82" i="31"/>
  <c r="AC82" i="31"/>
  <c r="AB82" i="31"/>
  <c r="AA82" i="31"/>
  <c r="Z82" i="31"/>
  <c r="Y82" i="31"/>
  <c r="X82" i="31"/>
  <c r="W82" i="31"/>
  <c r="CI81" i="31"/>
  <c r="CH81" i="31"/>
  <c r="CG81" i="31"/>
  <c r="CF81" i="31"/>
  <c r="CE81" i="31"/>
  <c r="CD81" i="31"/>
  <c r="CC81" i="31"/>
  <c r="CA81" i="31"/>
  <c r="BR81" i="31"/>
  <c r="BF81" i="31"/>
  <c r="BE81" i="31"/>
  <c r="BD81" i="31"/>
  <c r="BC81" i="31"/>
  <c r="BB81" i="31"/>
  <c r="BA81" i="31"/>
  <c r="AZ81" i="31"/>
  <c r="AY81" i="31"/>
  <c r="AX81" i="31"/>
  <c r="AD81" i="31"/>
  <c r="AC81" i="31"/>
  <c r="AB81" i="31"/>
  <c r="AA81" i="31"/>
  <c r="Z81" i="31"/>
  <c r="Y81" i="31"/>
  <c r="X81" i="31"/>
  <c r="W81" i="31"/>
  <c r="CI80" i="31"/>
  <c r="CH80" i="31"/>
  <c r="CG80" i="31"/>
  <c r="CF80" i="31"/>
  <c r="CE80" i="31"/>
  <c r="CD80" i="31"/>
  <c r="CC80" i="31"/>
  <c r="CA80" i="31"/>
  <c r="BR80" i="31"/>
  <c r="BF80" i="31"/>
  <c r="BE80" i="31"/>
  <c r="BD80" i="31"/>
  <c r="BC80" i="31"/>
  <c r="BB80" i="31"/>
  <c r="BA80" i="31"/>
  <c r="AZ80" i="31"/>
  <c r="AY80" i="31"/>
  <c r="AX80" i="31"/>
  <c r="AD80" i="31"/>
  <c r="AC80" i="31"/>
  <c r="AB80" i="31"/>
  <c r="AA80" i="31"/>
  <c r="Z80" i="31"/>
  <c r="Y80" i="31"/>
  <c r="X80" i="31"/>
  <c r="W80" i="31"/>
  <c r="CI79" i="31"/>
  <c r="CH79" i="31"/>
  <c r="CG79" i="31"/>
  <c r="CF79" i="31"/>
  <c r="CE79" i="31"/>
  <c r="CD79" i="31"/>
  <c r="CC79" i="31"/>
  <c r="CB79" i="31"/>
  <c r="CA79" i="31"/>
  <c r="BR79" i="31"/>
  <c r="BF79" i="31"/>
  <c r="BE79" i="31"/>
  <c r="BD79" i="31"/>
  <c r="BC79" i="31"/>
  <c r="BB79" i="31"/>
  <c r="BA79" i="31"/>
  <c r="AZ79" i="31"/>
  <c r="AY79" i="31"/>
  <c r="AX79" i="31"/>
  <c r="AD79" i="31"/>
  <c r="AC79" i="31"/>
  <c r="AB79" i="31"/>
  <c r="AA79" i="31"/>
  <c r="Z79" i="31"/>
  <c r="Y79" i="31"/>
  <c r="X79" i="31"/>
  <c r="W79" i="31"/>
  <c r="CI78" i="31"/>
  <c r="CH78" i="31"/>
  <c r="CG78" i="31"/>
  <c r="CF78" i="31"/>
  <c r="CE78" i="31"/>
  <c r="CD78" i="31"/>
  <c r="CC78" i="31"/>
  <c r="CA78" i="31"/>
  <c r="BR78" i="31"/>
  <c r="BF78" i="31"/>
  <c r="BE78" i="31"/>
  <c r="BD78" i="31"/>
  <c r="BC78" i="31"/>
  <c r="BB78" i="31"/>
  <c r="BA78" i="31"/>
  <c r="AZ78" i="31"/>
  <c r="AY78" i="31"/>
  <c r="AX78" i="31"/>
  <c r="AD78" i="31"/>
  <c r="AC78" i="31"/>
  <c r="AB78" i="31"/>
  <c r="AA78" i="31"/>
  <c r="Z78" i="31"/>
  <c r="Y78" i="31"/>
  <c r="X78" i="31"/>
  <c r="W78" i="31"/>
  <c r="CI77" i="31"/>
  <c r="CH77" i="31"/>
  <c r="CG77" i="31"/>
  <c r="CF77" i="31"/>
  <c r="CE77" i="31"/>
  <c r="CD77" i="31"/>
  <c r="CC77" i="31"/>
  <c r="CB77" i="31"/>
  <c r="CA77" i="31"/>
  <c r="BR77" i="31"/>
  <c r="BF77" i="31"/>
  <c r="BE77" i="31"/>
  <c r="BD77" i="31"/>
  <c r="BC77" i="31"/>
  <c r="BB77" i="31"/>
  <c r="BA77" i="31"/>
  <c r="AZ77" i="31"/>
  <c r="AY77" i="31"/>
  <c r="AX77" i="31"/>
  <c r="AD77" i="31"/>
  <c r="AC77" i="31"/>
  <c r="AC76" i="31" s="1"/>
  <c r="AB77" i="31"/>
  <c r="AA77" i="31"/>
  <c r="Z77" i="31"/>
  <c r="Y77" i="31"/>
  <c r="X77" i="31"/>
  <c r="W77" i="31"/>
  <c r="BZ76" i="31"/>
  <c r="BY76" i="31"/>
  <c r="BX76" i="31"/>
  <c r="BW76" i="31"/>
  <c r="BV76" i="31"/>
  <c r="BU76" i="31"/>
  <c r="BT76" i="31"/>
  <c r="BS76" i="31"/>
  <c r="BQ76" i="31"/>
  <c r="BP76" i="31"/>
  <c r="BO76" i="31"/>
  <c r="BN76" i="31"/>
  <c r="BM76" i="31"/>
  <c r="BL76" i="31"/>
  <c r="BK76" i="31"/>
  <c r="BJ76" i="31"/>
  <c r="AW76" i="31"/>
  <c r="AV76" i="31"/>
  <c r="AU76" i="31"/>
  <c r="AT76" i="31"/>
  <c r="AS76" i="31"/>
  <c r="AR76" i="31"/>
  <c r="AQ76" i="31"/>
  <c r="AP76" i="31"/>
  <c r="Y76" i="31"/>
  <c r="CI75" i="31"/>
  <c r="CH75" i="31"/>
  <c r="CG75" i="31"/>
  <c r="CF75" i="31"/>
  <c r="CE75" i="31"/>
  <c r="CD75" i="31"/>
  <c r="CC75" i="31"/>
  <c r="CB75" i="31"/>
  <c r="CB65" i="31" s="1"/>
  <c r="CA75" i="31"/>
  <c r="BR75" i="31"/>
  <c r="BF75" i="31"/>
  <c r="BE75" i="31"/>
  <c r="BD75" i="31"/>
  <c r="BC75" i="31"/>
  <c r="BB75" i="31"/>
  <c r="BA75" i="31"/>
  <c r="AZ75" i="31"/>
  <c r="AY75" i="31"/>
  <c r="AX75" i="31"/>
  <c r="AD75" i="31"/>
  <c r="AC75" i="31"/>
  <c r="AB75" i="31"/>
  <c r="AA75" i="31"/>
  <c r="Z75" i="31"/>
  <c r="Y75" i="31"/>
  <c r="X75" i="31"/>
  <c r="W75" i="31"/>
  <c r="CJ74" i="31"/>
  <c r="CA74" i="31"/>
  <c r="BR74" i="31"/>
  <c r="BF74" i="31"/>
  <c r="BE74" i="31"/>
  <c r="BD74" i="31"/>
  <c r="BC74" i="31"/>
  <c r="BB74" i="31"/>
  <c r="BA74" i="31"/>
  <c r="AZ74" i="31"/>
  <c r="AY74" i="31"/>
  <c r="AX74" i="31"/>
  <c r="AD74" i="31"/>
  <c r="AC74" i="31"/>
  <c r="AB74" i="31"/>
  <c r="AA74" i="31"/>
  <c r="Z74" i="31"/>
  <c r="Y74" i="31"/>
  <c r="X74" i="31"/>
  <c r="W74" i="31"/>
  <c r="CJ73" i="31"/>
  <c r="CA73" i="31"/>
  <c r="BR73" i="31"/>
  <c r="BF73" i="31"/>
  <c r="BE73" i="31"/>
  <c r="BD73" i="31"/>
  <c r="BC73" i="31"/>
  <c r="BB73" i="31"/>
  <c r="BA73" i="31"/>
  <c r="AZ73" i="31"/>
  <c r="AY73" i="31"/>
  <c r="AX73" i="31"/>
  <c r="AD73" i="31"/>
  <c r="AC73" i="31"/>
  <c r="AB73" i="31"/>
  <c r="AA73" i="31"/>
  <c r="Z73" i="31"/>
  <c r="Y73" i="31"/>
  <c r="X73" i="31"/>
  <c r="W73" i="31"/>
  <c r="CJ72" i="31"/>
  <c r="CA72" i="31"/>
  <c r="BR72" i="31"/>
  <c r="BF72" i="31"/>
  <c r="BE72" i="31"/>
  <c r="BD72" i="31"/>
  <c r="BC72" i="31"/>
  <c r="BB72" i="31"/>
  <c r="BA72" i="31"/>
  <c r="AZ72" i="31"/>
  <c r="AY72" i="31"/>
  <c r="AX72" i="31"/>
  <c r="AD72" i="31"/>
  <c r="AC72" i="31"/>
  <c r="AB72" i="31"/>
  <c r="AA72" i="31"/>
  <c r="Z72" i="31"/>
  <c r="Y72" i="31"/>
  <c r="X72" i="31"/>
  <c r="W72" i="31"/>
  <c r="CJ71" i="31"/>
  <c r="CA71" i="31"/>
  <c r="BR71" i="31"/>
  <c r="BF71" i="31"/>
  <c r="BE71" i="31"/>
  <c r="BD71" i="31"/>
  <c r="BC71" i="31"/>
  <c r="BB71" i="31"/>
  <c r="BA71" i="31"/>
  <c r="AZ71" i="31"/>
  <c r="AY71" i="31"/>
  <c r="AX71" i="31"/>
  <c r="AD71" i="31"/>
  <c r="AC71" i="31"/>
  <c r="AB71" i="31"/>
  <c r="AA71" i="31"/>
  <c r="Z71" i="31"/>
  <c r="Y71" i="31"/>
  <c r="X71" i="31"/>
  <c r="W71" i="31"/>
  <c r="CJ70" i="31"/>
  <c r="CA70" i="31"/>
  <c r="BR70" i="31"/>
  <c r="BF70" i="31"/>
  <c r="BE70" i="31"/>
  <c r="BD70" i="31"/>
  <c r="BC70" i="31"/>
  <c r="BB70" i="31"/>
  <c r="BA70" i="31"/>
  <c r="AZ70" i="31"/>
  <c r="AY70" i="31"/>
  <c r="AX70" i="31"/>
  <c r="AD70" i="31"/>
  <c r="AC70" i="31"/>
  <c r="AB70" i="31"/>
  <c r="AA70" i="31"/>
  <c r="Z70" i="31"/>
  <c r="Y70" i="31"/>
  <c r="X70" i="31"/>
  <c r="W70" i="31"/>
  <c r="CJ69" i="31"/>
  <c r="CA69" i="31"/>
  <c r="BR69" i="31"/>
  <c r="BF69" i="31"/>
  <c r="BE69" i="31"/>
  <c r="BD69" i="31"/>
  <c r="BC69" i="31"/>
  <c r="BB69" i="31"/>
  <c r="BA69" i="31"/>
  <c r="AZ69" i="31"/>
  <c r="AY69" i="31"/>
  <c r="AX69" i="31"/>
  <c r="AD69" i="31"/>
  <c r="AC69" i="31"/>
  <c r="AB69" i="31"/>
  <c r="AA69" i="31"/>
  <c r="Z69" i="31"/>
  <c r="Y69" i="31"/>
  <c r="X69" i="31"/>
  <c r="W69" i="31"/>
  <c r="CJ68" i="31"/>
  <c r="CA68" i="31"/>
  <c r="BR68" i="31"/>
  <c r="BF68" i="31"/>
  <c r="BE68" i="31"/>
  <c r="BD68" i="31"/>
  <c r="BC68" i="31"/>
  <c r="BB68" i="31"/>
  <c r="BA68" i="31"/>
  <c r="AZ68" i="31"/>
  <c r="AY68" i="31"/>
  <c r="AX68" i="31"/>
  <c r="AD68" i="31"/>
  <c r="AC68" i="31"/>
  <c r="AB68" i="31"/>
  <c r="AA68" i="31"/>
  <c r="Z68" i="31"/>
  <c r="Y68" i="31"/>
  <c r="X68" i="31"/>
  <c r="W68" i="31"/>
  <c r="CJ67" i="31"/>
  <c r="CA67" i="31"/>
  <c r="BR67" i="31"/>
  <c r="BF67" i="31"/>
  <c r="BE67" i="31"/>
  <c r="BD67" i="31"/>
  <c r="BC67" i="31"/>
  <c r="BB67" i="31"/>
  <c r="BA67" i="31"/>
  <c r="AZ67" i="31"/>
  <c r="AY67" i="31"/>
  <c r="AX67" i="31"/>
  <c r="AD67" i="31"/>
  <c r="AC67" i="31"/>
  <c r="AB67" i="31"/>
  <c r="AA67" i="31"/>
  <c r="Z67" i="31"/>
  <c r="Y67" i="31"/>
  <c r="X67" i="31"/>
  <c r="W67" i="31"/>
  <c r="CI66" i="31"/>
  <c r="CI65" i="31" s="1"/>
  <c r="CH66" i="31"/>
  <c r="CH65" i="31" s="1"/>
  <c r="CG66" i="31"/>
  <c r="CF66" i="31"/>
  <c r="CE66" i="31"/>
  <c r="CE65" i="31" s="1"/>
  <c r="CD66" i="31"/>
  <c r="CC66" i="31"/>
  <c r="CA66" i="31"/>
  <c r="BR66" i="31"/>
  <c r="BF66" i="31"/>
  <c r="BE66" i="31"/>
  <c r="BD66" i="31"/>
  <c r="BC66" i="31"/>
  <c r="BC65" i="31" s="1"/>
  <c r="BB66" i="31"/>
  <c r="BA66" i="31"/>
  <c r="AZ66" i="31"/>
  <c r="AY66" i="31"/>
  <c r="AX66" i="31"/>
  <c r="AD66" i="31"/>
  <c r="AC66" i="31"/>
  <c r="AB66" i="31"/>
  <c r="AA66" i="31"/>
  <c r="Z66" i="31"/>
  <c r="Y66" i="31"/>
  <c r="X66" i="31"/>
  <c r="W66" i="31"/>
  <c r="CC65" i="31"/>
  <c r="BZ65" i="31"/>
  <c r="BY65" i="31"/>
  <c r="BX65" i="31"/>
  <c r="BW65" i="31"/>
  <c r="BV65" i="31"/>
  <c r="BU65" i="31"/>
  <c r="BT65" i="31"/>
  <c r="BS65" i="31"/>
  <c r="BQ65" i="31"/>
  <c r="BP65" i="31"/>
  <c r="BO65" i="31"/>
  <c r="BN65" i="31"/>
  <c r="BM65" i="31"/>
  <c r="BL65" i="31"/>
  <c r="BK65" i="31"/>
  <c r="BJ65" i="31"/>
  <c r="AY65" i="31"/>
  <c r="AW65" i="31"/>
  <c r="AV65" i="31"/>
  <c r="AU65" i="31"/>
  <c r="AT65" i="31"/>
  <c r="AS65" i="31"/>
  <c r="AR65" i="31"/>
  <c r="AQ65" i="31"/>
  <c r="AP65" i="31"/>
  <c r="CJ64" i="31"/>
  <c r="CA64" i="31"/>
  <c r="BR64" i="31"/>
  <c r="BF64" i="31"/>
  <c r="BE64" i="31"/>
  <c r="BD64" i="31"/>
  <c r="BC64" i="31"/>
  <c r="BB64" i="31"/>
  <c r="BA64" i="31"/>
  <c r="AZ64" i="31"/>
  <c r="AY64" i="31"/>
  <c r="AX64" i="31"/>
  <c r="AD64" i="31"/>
  <c r="AC64" i="31"/>
  <c r="AB64" i="31"/>
  <c r="AA64" i="31"/>
  <c r="Z64" i="31"/>
  <c r="Y64" i="31"/>
  <c r="X64" i="31"/>
  <c r="W64" i="31"/>
  <c r="CJ63" i="31"/>
  <c r="CA63" i="31"/>
  <c r="BR63" i="31"/>
  <c r="BF63" i="31"/>
  <c r="BE63" i="31"/>
  <c r="BD63" i="31"/>
  <c r="BC63" i="31"/>
  <c r="BB63" i="31"/>
  <c r="BA63" i="31"/>
  <c r="AZ63" i="31"/>
  <c r="AY63" i="31"/>
  <c r="AX63" i="31"/>
  <c r="AD63" i="31"/>
  <c r="AC63" i="31"/>
  <c r="AB63" i="31"/>
  <c r="AA63" i="31"/>
  <c r="Z63" i="31"/>
  <c r="Y63" i="31"/>
  <c r="X63" i="31"/>
  <c r="W63" i="31"/>
  <c r="CJ62" i="31"/>
  <c r="CA62" i="31"/>
  <c r="BR62" i="31"/>
  <c r="BF62" i="31"/>
  <c r="BE62" i="31"/>
  <c r="BD62" i="31"/>
  <c r="BC62" i="31"/>
  <c r="BB62" i="31"/>
  <c r="BA62" i="31"/>
  <c r="AZ62" i="31"/>
  <c r="AY62" i="31"/>
  <c r="AX62" i="31"/>
  <c r="AD62" i="31"/>
  <c r="AC62" i="31"/>
  <c r="AB62" i="31"/>
  <c r="AA62" i="31"/>
  <c r="Z62" i="31"/>
  <c r="Y62" i="31"/>
  <c r="X62" i="31"/>
  <c r="W62" i="31"/>
  <c r="CJ61" i="31"/>
  <c r="CA61" i="31"/>
  <c r="BR61" i="31"/>
  <c r="BF61" i="31"/>
  <c r="BE61" i="31"/>
  <c r="BD61" i="31"/>
  <c r="BC61" i="31"/>
  <c r="BB61" i="31"/>
  <c r="BA61" i="31"/>
  <c r="AZ61" i="31"/>
  <c r="AY61" i="31"/>
  <c r="AX61" i="31"/>
  <c r="AD61" i="31"/>
  <c r="AC61" i="31"/>
  <c r="AB61" i="31"/>
  <c r="AA61" i="31"/>
  <c r="Z61" i="31"/>
  <c r="Y61" i="31"/>
  <c r="X61" i="31"/>
  <c r="W61" i="31"/>
  <c r="CJ60" i="31"/>
  <c r="CA60" i="31"/>
  <c r="BR60" i="31"/>
  <c r="BF60" i="31"/>
  <c r="BE60" i="31"/>
  <c r="BD60" i="31"/>
  <c r="BC60" i="31"/>
  <c r="BB60" i="31"/>
  <c r="BA60" i="31"/>
  <c r="AZ60" i="31"/>
  <c r="AY60" i="31"/>
  <c r="AX60" i="31"/>
  <c r="AD60" i="31"/>
  <c r="AC60" i="31"/>
  <c r="AB60" i="31"/>
  <c r="AA60" i="31"/>
  <c r="Z60" i="31"/>
  <c r="Y60" i="31"/>
  <c r="X60" i="31"/>
  <c r="W60" i="31"/>
  <c r="CJ59" i="31"/>
  <c r="CA59" i="31"/>
  <c r="BR59" i="31"/>
  <c r="BF59" i="31"/>
  <c r="BE59" i="31"/>
  <c r="BD59" i="31"/>
  <c r="BC59" i="31"/>
  <c r="BB59" i="31"/>
  <c r="BA59" i="31"/>
  <c r="AZ59" i="31"/>
  <c r="AY59" i="31"/>
  <c r="AX59" i="31"/>
  <c r="AD59" i="31"/>
  <c r="AC59" i="31"/>
  <c r="AB59" i="31"/>
  <c r="AA59" i="31"/>
  <c r="Z59" i="31"/>
  <c r="Y59" i="31"/>
  <c r="X59" i="31"/>
  <c r="W59" i="31"/>
  <c r="CJ58" i="31"/>
  <c r="CA58" i="31"/>
  <c r="BR58" i="31"/>
  <c r="BF58" i="31"/>
  <c r="BE58" i="31"/>
  <c r="BD58" i="31"/>
  <c r="BC58" i="31"/>
  <c r="BB58" i="31"/>
  <c r="BA58" i="31"/>
  <c r="AZ58" i="31"/>
  <c r="AY58" i="31"/>
  <c r="AX58" i="31"/>
  <c r="AD58" i="31"/>
  <c r="AC58" i="31"/>
  <c r="AB58" i="31"/>
  <c r="AA58" i="31"/>
  <c r="Z58" i="31"/>
  <c r="Y58" i="31"/>
  <c r="X58" i="31"/>
  <c r="W58" i="31"/>
  <c r="CJ57" i="31"/>
  <c r="CA57" i="31"/>
  <c r="BR57" i="31"/>
  <c r="BF57" i="31"/>
  <c r="BE57" i="31"/>
  <c r="BD57" i="31"/>
  <c r="BC57" i="31"/>
  <c r="BB57" i="31"/>
  <c r="BA57" i="31"/>
  <c r="AZ57" i="31"/>
  <c r="AY57" i="31"/>
  <c r="AX57" i="31"/>
  <c r="AD57" i="31"/>
  <c r="AC57" i="31"/>
  <c r="AB57" i="31"/>
  <c r="AA57" i="31"/>
  <c r="Z57" i="31"/>
  <c r="Y57" i="31"/>
  <c r="X57" i="31"/>
  <c r="W57" i="31"/>
  <c r="CI56" i="31"/>
  <c r="CH56" i="31"/>
  <c r="CG56" i="31"/>
  <c r="CF56" i="31"/>
  <c r="CE56" i="31"/>
  <c r="CD56" i="31"/>
  <c r="CC56" i="31"/>
  <c r="CB56" i="31"/>
  <c r="CB54" i="31" s="1"/>
  <c r="CA56" i="31"/>
  <c r="BR56" i="31"/>
  <c r="BF56" i="31"/>
  <c r="BE56" i="31"/>
  <c r="BD56" i="31"/>
  <c r="BC56" i="31"/>
  <c r="BB56" i="31"/>
  <c r="BA56" i="31"/>
  <c r="AZ56" i="31"/>
  <c r="AY56" i="31"/>
  <c r="AX56" i="31"/>
  <c r="AD56" i="31"/>
  <c r="AC56" i="31"/>
  <c r="AB56" i="31"/>
  <c r="AA56" i="31"/>
  <c r="Z56" i="31"/>
  <c r="Y56" i="31"/>
  <c r="X56" i="31"/>
  <c r="W56" i="31"/>
  <c r="CI55" i="31"/>
  <c r="CH55" i="31"/>
  <c r="CG55" i="31"/>
  <c r="CG54" i="31" s="1"/>
  <c r="CF55" i="31"/>
  <c r="CE55" i="31"/>
  <c r="CD55" i="31"/>
  <c r="CC55" i="31"/>
  <c r="CC54" i="31" s="1"/>
  <c r="CB55" i="31"/>
  <c r="CA55" i="31"/>
  <c r="BR55" i="31"/>
  <c r="BF55" i="31"/>
  <c r="BE55" i="31"/>
  <c r="BD55" i="31"/>
  <c r="BC55" i="31"/>
  <c r="BB55" i="31"/>
  <c r="BA55" i="31"/>
  <c r="AZ55" i="31"/>
  <c r="AY55" i="31"/>
  <c r="AX55" i="31"/>
  <c r="AD55" i="31"/>
  <c r="AC55" i="31"/>
  <c r="AB55" i="31"/>
  <c r="AA55" i="31"/>
  <c r="Z55" i="31"/>
  <c r="Y55" i="31"/>
  <c r="X55" i="31"/>
  <c r="W55" i="31"/>
  <c r="BZ54" i="31"/>
  <c r="BY54" i="31"/>
  <c r="BX54" i="31"/>
  <c r="BW54" i="31"/>
  <c r="BV54" i="31"/>
  <c r="BU54" i="31"/>
  <c r="BT54" i="31"/>
  <c r="BS54" i="31"/>
  <c r="BQ54" i="31"/>
  <c r="BP54" i="31"/>
  <c r="BO54" i="31"/>
  <c r="BN54" i="31"/>
  <c r="BM54" i="31"/>
  <c r="BL54" i="31"/>
  <c r="BK54" i="31"/>
  <c r="BJ54" i="31"/>
  <c r="AW54" i="31"/>
  <c r="AV54" i="31"/>
  <c r="AU54" i="31"/>
  <c r="AT54" i="31"/>
  <c r="AS54" i="31"/>
  <c r="AR54" i="31"/>
  <c r="AQ54" i="31"/>
  <c r="AP54" i="31"/>
  <c r="CJ53" i="31"/>
  <c r="CA53" i="31"/>
  <c r="BR53" i="31"/>
  <c r="BF53" i="31"/>
  <c r="BE53" i="31"/>
  <c r="BD53" i="31"/>
  <c r="BC53" i="31"/>
  <c r="BB53" i="31"/>
  <c r="BA53" i="31"/>
  <c r="AZ53" i="31"/>
  <c r="AY53" i="31"/>
  <c r="AX53" i="31"/>
  <c r="AD53" i="31"/>
  <c r="AC53" i="31"/>
  <c r="AB53" i="31"/>
  <c r="AA53" i="31"/>
  <c r="Z53" i="31"/>
  <c r="Y53" i="31"/>
  <c r="AE53" i="31" s="1"/>
  <c r="X53" i="31"/>
  <c r="W53" i="31"/>
  <c r="CJ52" i="31"/>
  <c r="CA52" i="31"/>
  <c r="BR52" i="31"/>
  <c r="BF52" i="31"/>
  <c r="BE52" i="31"/>
  <c r="BD52" i="31"/>
  <c r="BC52" i="31"/>
  <c r="BB52" i="31"/>
  <c r="BA52" i="31"/>
  <c r="AZ52" i="31"/>
  <c r="AY52" i="31"/>
  <c r="AX52" i="31"/>
  <c r="AD52" i="31"/>
  <c r="AC52" i="31"/>
  <c r="AB52" i="31"/>
  <c r="AA52" i="31"/>
  <c r="Z52" i="31"/>
  <c r="Y52" i="31"/>
  <c r="AE52" i="31" s="1"/>
  <c r="X52" i="31"/>
  <c r="W52" i="31"/>
  <c r="CJ51" i="31"/>
  <c r="CA51" i="31"/>
  <c r="BR51" i="31"/>
  <c r="BF51" i="31"/>
  <c r="BE51" i="31"/>
  <c r="BD51" i="31"/>
  <c r="BC51" i="31"/>
  <c r="BB51" i="31"/>
  <c r="BA51" i="31"/>
  <c r="AZ51" i="31"/>
  <c r="AY51" i="31"/>
  <c r="AX51" i="31"/>
  <c r="AD51" i="31"/>
  <c r="AC51" i="31"/>
  <c r="AB51" i="31"/>
  <c r="AA51" i="31"/>
  <c r="Z51" i="31"/>
  <c r="Y51" i="31"/>
  <c r="X51" i="31"/>
  <c r="W51" i="31"/>
  <c r="CJ50" i="31"/>
  <c r="CA50" i="31"/>
  <c r="BR50" i="31"/>
  <c r="BF50" i="31"/>
  <c r="BE50" i="31"/>
  <c r="BD50" i="31"/>
  <c r="BC50" i="31"/>
  <c r="BB50" i="31"/>
  <c r="BA50" i="31"/>
  <c r="AZ50" i="31"/>
  <c r="AY50" i="31"/>
  <c r="AX50" i="31"/>
  <c r="AD50" i="31"/>
  <c r="AC50" i="31"/>
  <c r="AB50" i="31"/>
  <c r="AA50" i="31"/>
  <c r="Z50" i="31"/>
  <c r="Y50" i="31"/>
  <c r="X50" i="31"/>
  <c r="W50" i="31"/>
  <c r="CJ49" i="31"/>
  <c r="CA49" i="31"/>
  <c r="BR49" i="31"/>
  <c r="BF49" i="31"/>
  <c r="BE49" i="31"/>
  <c r="BD49" i="31"/>
  <c r="BC49" i="31"/>
  <c r="BB49" i="31"/>
  <c r="BA49" i="31"/>
  <c r="AZ49" i="31"/>
  <c r="AY49" i="31"/>
  <c r="AX49" i="31"/>
  <c r="AD49" i="31"/>
  <c r="AC49" i="31"/>
  <c r="AB49" i="31"/>
  <c r="AA49" i="31"/>
  <c r="Z49" i="31"/>
  <c r="Y49" i="31"/>
  <c r="AE49" i="31" s="1"/>
  <c r="X49" i="31"/>
  <c r="W49" i="31"/>
  <c r="CJ48" i="31"/>
  <c r="CA48" i="31"/>
  <c r="BR48" i="31"/>
  <c r="BF48" i="31"/>
  <c r="BE48" i="31"/>
  <c r="BD48" i="31"/>
  <c r="BC48" i="31"/>
  <c r="BB48" i="31"/>
  <c r="BA48" i="31"/>
  <c r="AZ48" i="31"/>
  <c r="AY48" i="31"/>
  <c r="AX48" i="31"/>
  <c r="AD48" i="31"/>
  <c r="AC48" i="31"/>
  <c r="AB48" i="31"/>
  <c r="AA48" i="31"/>
  <c r="Z48" i="31"/>
  <c r="Y48" i="31"/>
  <c r="X48" i="31"/>
  <c r="W48" i="31"/>
  <c r="CJ47" i="31"/>
  <c r="CA47" i="31"/>
  <c r="BR47" i="31"/>
  <c r="BF47" i="31"/>
  <c r="BE47" i="31"/>
  <c r="BD47" i="31"/>
  <c r="BC47" i="31"/>
  <c r="BB47" i="31"/>
  <c r="BA47" i="31"/>
  <c r="AZ47" i="31"/>
  <c r="AY47" i="31"/>
  <c r="AX47" i="31"/>
  <c r="AD47" i="31"/>
  <c r="AC47" i="31"/>
  <c r="AB47" i="31"/>
  <c r="AA47" i="31"/>
  <c r="Z47" i="31"/>
  <c r="Y47" i="31"/>
  <c r="X47" i="31"/>
  <c r="W47" i="31"/>
  <c r="CI46" i="31"/>
  <c r="CH46" i="31"/>
  <c r="CG46" i="31"/>
  <c r="CF46" i="31"/>
  <c r="CE46" i="31"/>
  <c r="CD46" i="31"/>
  <c r="CC46" i="31"/>
  <c r="CB46" i="31"/>
  <c r="CA46" i="31"/>
  <c r="BR46" i="31"/>
  <c r="BF46" i="31"/>
  <c r="BE46" i="31"/>
  <c r="BD46" i="31"/>
  <c r="BC46" i="31"/>
  <c r="BB46" i="31"/>
  <c r="BA46" i="31"/>
  <c r="AZ46" i="31"/>
  <c r="AY46" i="31"/>
  <c r="AX46" i="31"/>
  <c r="AD46" i="31"/>
  <c r="AC46" i="31"/>
  <c r="AB46" i="31"/>
  <c r="AA46" i="31"/>
  <c r="Z46" i="31"/>
  <c r="Y46" i="31"/>
  <c r="X46" i="31"/>
  <c r="W46" i="31"/>
  <c r="CI45" i="31"/>
  <c r="CH45" i="31"/>
  <c r="CE45" i="31"/>
  <c r="CD45" i="31"/>
  <c r="CC45" i="31"/>
  <c r="CB45" i="31"/>
  <c r="CA45" i="31"/>
  <c r="BR45" i="31"/>
  <c r="BF45" i="31"/>
  <c r="BE45" i="31"/>
  <c r="BD45" i="31"/>
  <c r="BC45" i="31"/>
  <c r="BB45" i="31"/>
  <c r="BA45" i="31"/>
  <c r="AZ45" i="31"/>
  <c r="AY45" i="31"/>
  <c r="AX45" i="31"/>
  <c r="AD45" i="31"/>
  <c r="AC45" i="31"/>
  <c r="AB45" i="31"/>
  <c r="AA45" i="31"/>
  <c r="Z45" i="31"/>
  <c r="Y45" i="31"/>
  <c r="Y43" i="31" s="1"/>
  <c r="X45" i="31"/>
  <c r="W45" i="31"/>
  <c r="CI44" i="31"/>
  <c r="CI43" i="31" s="1"/>
  <c r="CH44" i="31"/>
  <c r="CG44" i="31"/>
  <c r="CG43" i="31" s="1"/>
  <c r="CF44" i="31"/>
  <c r="CF43" i="31" s="1"/>
  <c r="CE44" i="31"/>
  <c r="CD44" i="31"/>
  <c r="CC44" i="31"/>
  <c r="CB44" i="31"/>
  <c r="CA44" i="31"/>
  <c r="BR44" i="31"/>
  <c r="BF44" i="31"/>
  <c r="BE44" i="31"/>
  <c r="BD44" i="31"/>
  <c r="BC44" i="31"/>
  <c r="BB44" i="31"/>
  <c r="BA44" i="31"/>
  <c r="AZ44" i="31"/>
  <c r="AY44" i="31"/>
  <c r="AX44" i="31"/>
  <c r="AD44" i="31"/>
  <c r="AD43" i="31" s="1"/>
  <c r="AC44" i="31"/>
  <c r="AB44" i="31"/>
  <c r="AA44" i="31"/>
  <c r="Z44" i="31"/>
  <c r="Y44" i="31"/>
  <c r="X44" i="31"/>
  <c r="W44" i="31"/>
  <c r="BZ43" i="31"/>
  <c r="BY43" i="31"/>
  <c r="BX43" i="31"/>
  <c r="BW43" i="31"/>
  <c r="BV43" i="31"/>
  <c r="BU43" i="31"/>
  <c r="BT43" i="31"/>
  <c r="BS43" i="31"/>
  <c r="BQ43" i="31"/>
  <c r="BP43" i="31"/>
  <c r="BO43" i="31"/>
  <c r="BN43" i="31"/>
  <c r="BM43" i="31"/>
  <c r="BL43" i="31"/>
  <c r="BK43" i="31"/>
  <c r="BJ43" i="31"/>
  <c r="AW43" i="31"/>
  <c r="AV43" i="31"/>
  <c r="AU43" i="31"/>
  <c r="AT43" i="31"/>
  <c r="AS43" i="31"/>
  <c r="AR43" i="31"/>
  <c r="AQ43" i="31"/>
  <c r="AP43" i="31"/>
  <c r="CI42" i="31"/>
  <c r="CH42" i="31"/>
  <c r="CG42" i="31"/>
  <c r="CF42" i="31"/>
  <c r="CF32" i="31" s="1"/>
  <c r="CE42" i="31"/>
  <c r="CD42" i="31"/>
  <c r="CC42" i="31"/>
  <c r="CB42" i="31"/>
  <c r="CB32" i="31" s="1"/>
  <c r="CA42" i="31"/>
  <c r="BR42" i="31"/>
  <c r="BF42" i="31"/>
  <c r="BF32" i="31" s="1"/>
  <c r="BE42" i="31"/>
  <c r="BD42" i="31"/>
  <c r="BC42" i="31"/>
  <c r="BB42" i="31"/>
  <c r="BB32" i="31" s="1"/>
  <c r="BA42" i="31"/>
  <c r="BA32" i="31" s="1"/>
  <c r="AZ42" i="31"/>
  <c r="AY42" i="31"/>
  <c r="AX42" i="31"/>
  <c r="AD42" i="31"/>
  <c r="AD32" i="31" s="1"/>
  <c r="AC42" i="31"/>
  <c r="AB42" i="31"/>
  <c r="AB32" i="31" s="1"/>
  <c r="AA42" i="31"/>
  <c r="Z42" i="31"/>
  <c r="Z32" i="31" s="1"/>
  <c r="Y42" i="31"/>
  <c r="AE42" i="31" s="1"/>
  <c r="X42" i="31"/>
  <c r="X32" i="31" s="1"/>
  <c r="W42" i="31"/>
  <c r="CJ41" i="31"/>
  <c r="CA41" i="31"/>
  <c r="BR41" i="31"/>
  <c r="BG41" i="31"/>
  <c r="AX41" i="31"/>
  <c r="AE41" i="31"/>
  <c r="CJ40" i="31"/>
  <c r="CA40" i="31"/>
  <c r="BR40" i="31"/>
  <c r="BG40" i="31"/>
  <c r="AX40" i="31"/>
  <c r="AE40" i="31"/>
  <c r="CJ39" i="31"/>
  <c r="CA39" i="31"/>
  <c r="BR39" i="31"/>
  <c r="BG39" i="31"/>
  <c r="AX39" i="31"/>
  <c r="AE39" i="31"/>
  <c r="CJ38" i="31"/>
  <c r="CA38" i="31"/>
  <c r="BR38" i="31"/>
  <c r="BG38" i="31"/>
  <c r="AX38" i="31"/>
  <c r="AE38" i="31"/>
  <c r="CJ37" i="31"/>
  <c r="CA37" i="31"/>
  <c r="BR37" i="31"/>
  <c r="BG37" i="31"/>
  <c r="AX37" i="31"/>
  <c r="AE37" i="31"/>
  <c r="CJ36" i="31"/>
  <c r="CA36" i="31"/>
  <c r="BR36" i="31"/>
  <c r="BG36" i="31"/>
  <c r="AX36" i="31"/>
  <c r="AE36" i="31"/>
  <c r="CJ35" i="31"/>
  <c r="CA35" i="31"/>
  <c r="BR35" i="31"/>
  <c r="BG35" i="31"/>
  <c r="AX35" i="31"/>
  <c r="AE35" i="31"/>
  <c r="CJ34" i="31"/>
  <c r="CA34" i="31"/>
  <c r="BR34" i="31"/>
  <c r="BG34" i="31"/>
  <c r="AX34" i="31"/>
  <c r="AE34" i="31"/>
  <c r="CJ33" i="31"/>
  <c r="CA33" i="31"/>
  <c r="BR33" i="31"/>
  <c r="BG33" i="31"/>
  <c r="AX33" i="31"/>
  <c r="AE33" i="31"/>
  <c r="CI32" i="31"/>
  <c r="CH32" i="31"/>
  <c r="CG32" i="31"/>
  <c r="CE32" i="31"/>
  <c r="CD32" i="31"/>
  <c r="CC32" i="31"/>
  <c r="BZ32" i="31"/>
  <c r="BY32" i="31"/>
  <c r="BX32" i="31"/>
  <c r="BW32" i="31"/>
  <c r="BV32" i="31"/>
  <c r="BU32" i="31"/>
  <c r="BT32" i="31"/>
  <c r="BS32" i="31"/>
  <c r="BQ32" i="31"/>
  <c r="BP32" i="31"/>
  <c r="BO32" i="31"/>
  <c r="BN32" i="31"/>
  <c r="BM32" i="31"/>
  <c r="BL32" i="31"/>
  <c r="BK32" i="31"/>
  <c r="BJ32" i="31"/>
  <c r="BE32" i="31"/>
  <c r="BD32" i="31"/>
  <c r="BC32" i="31"/>
  <c r="AZ32" i="31"/>
  <c r="AY32" i="31"/>
  <c r="AW32" i="31"/>
  <c r="AV32" i="31"/>
  <c r="AU32" i="31"/>
  <c r="AT32" i="31"/>
  <c r="AS32" i="31"/>
  <c r="AR32" i="31"/>
  <c r="AQ32" i="31"/>
  <c r="AP32" i="31"/>
  <c r="AC32" i="31"/>
  <c r="AA32" i="31"/>
  <c r="Y32" i="31"/>
  <c r="W32" i="31"/>
  <c r="CJ31" i="31"/>
  <c r="CA31" i="31"/>
  <c r="BR31" i="31"/>
  <c r="BG31" i="31"/>
  <c r="AX31" i="31"/>
  <c r="AE31" i="31"/>
  <c r="CJ30" i="31"/>
  <c r="CA30" i="31"/>
  <c r="BR30" i="31"/>
  <c r="BG30" i="31"/>
  <c r="AX30" i="31"/>
  <c r="AE30" i="31"/>
  <c r="CJ29" i="31"/>
  <c r="CA29" i="31"/>
  <c r="BR29" i="31"/>
  <c r="BG29" i="31"/>
  <c r="AX29" i="31"/>
  <c r="AE29" i="31"/>
  <c r="CJ28" i="31"/>
  <c r="CA28" i="31"/>
  <c r="BR28" i="31"/>
  <c r="BG28" i="31"/>
  <c r="AX28" i="31"/>
  <c r="AE28" i="31"/>
  <c r="CJ27" i="31"/>
  <c r="CA27" i="31"/>
  <c r="BR27" i="31"/>
  <c r="BG27" i="31"/>
  <c r="AX27" i="31"/>
  <c r="AE27" i="31"/>
  <c r="CJ26" i="31"/>
  <c r="CA26" i="31"/>
  <c r="BR26" i="31"/>
  <c r="BG26" i="31"/>
  <c r="AX26" i="31"/>
  <c r="AE26" i="31"/>
  <c r="CJ25" i="31"/>
  <c r="CA25" i="31"/>
  <c r="BR25" i="31"/>
  <c r="BG25" i="31"/>
  <c r="AX25" i="31"/>
  <c r="AE25" i="31"/>
  <c r="CJ24" i="31"/>
  <c r="CA24" i="31"/>
  <c r="BR24" i="31"/>
  <c r="BG24" i="31"/>
  <c r="AX24" i="31"/>
  <c r="AE24" i="31"/>
  <c r="CJ23" i="31"/>
  <c r="CA23" i="31"/>
  <c r="BR23" i="31"/>
  <c r="BG23" i="31"/>
  <c r="AX23" i="31"/>
  <c r="AE23" i="31"/>
  <c r="CI22" i="31"/>
  <c r="CI21" i="31" s="1"/>
  <c r="CH22" i="31"/>
  <c r="CG22" i="31"/>
  <c r="CF22" i="31"/>
  <c r="CF21" i="31" s="1"/>
  <c r="CE22" i="31"/>
  <c r="CE21" i="31" s="1"/>
  <c r="CD22" i="31"/>
  <c r="CC22" i="31"/>
  <c r="CB22" i="31"/>
  <c r="CB21" i="31" s="1"/>
  <c r="CA22" i="31"/>
  <c r="BR22" i="31"/>
  <c r="BF22" i="31"/>
  <c r="BF21" i="31" s="1"/>
  <c r="BE22" i="31"/>
  <c r="BD22" i="31"/>
  <c r="BD21" i="31" s="1"/>
  <c r="BC22" i="31"/>
  <c r="BB22" i="31"/>
  <c r="BB21" i="31" s="1"/>
  <c r="BA22" i="31"/>
  <c r="AZ22" i="31"/>
  <c r="AZ21" i="31" s="1"/>
  <c r="AY22" i="31"/>
  <c r="AX22" i="31"/>
  <c r="AD22" i="31"/>
  <c r="AC22" i="31"/>
  <c r="AB22" i="31"/>
  <c r="AB21" i="31" s="1"/>
  <c r="AA22" i="31"/>
  <c r="Z22" i="31"/>
  <c r="Y22" i="31"/>
  <c r="AE22" i="31" s="1"/>
  <c r="X22" i="31"/>
  <c r="X21" i="31" s="1"/>
  <c r="W22" i="31"/>
  <c r="CH21" i="31"/>
  <c r="CG21" i="31"/>
  <c r="CD21" i="31"/>
  <c r="CC21" i="31"/>
  <c r="BZ21" i="31"/>
  <c r="BY21" i="31"/>
  <c r="BX21" i="31"/>
  <c r="BW21" i="31"/>
  <c r="BV21" i="31"/>
  <c r="BU21" i="31"/>
  <c r="BT21" i="31"/>
  <c r="BS21" i="31"/>
  <c r="BQ21" i="31"/>
  <c r="BP21" i="31"/>
  <c r="BO21" i="31"/>
  <c r="BN21" i="31"/>
  <c r="BM21" i="31"/>
  <c r="BL21" i="31"/>
  <c r="BK21" i="31"/>
  <c r="BJ21" i="31"/>
  <c r="BE21" i="31"/>
  <c r="BC21" i="31"/>
  <c r="BA21" i="31"/>
  <c r="AY21" i="31"/>
  <c r="AW21" i="31"/>
  <c r="AV21" i="31"/>
  <c r="AU21" i="31"/>
  <c r="AT21" i="31"/>
  <c r="AS21" i="31"/>
  <c r="AR21" i="31"/>
  <c r="AQ21" i="31"/>
  <c r="AP21" i="31"/>
  <c r="AD21" i="31"/>
  <c r="AC21" i="31"/>
  <c r="AA21" i="31"/>
  <c r="Z21" i="31"/>
  <c r="W21" i="31"/>
  <c r="CH20" i="31"/>
  <c r="CG20" i="31"/>
  <c r="CE20" i="31"/>
  <c r="CD20" i="31"/>
  <c r="CJ20" i="31" s="1"/>
  <c r="CC20" i="31"/>
  <c r="CB20" i="31"/>
  <c r="CA20" i="31"/>
  <c r="BR20" i="31"/>
  <c r="BE20" i="31"/>
  <c r="BD20" i="31"/>
  <c r="BB20" i="31"/>
  <c r="BA20" i="31"/>
  <c r="BG20" i="31" s="1"/>
  <c r="AZ20" i="31"/>
  <c r="AY20" i="31"/>
  <c r="AX20" i="31"/>
  <c r="AE20" i="31"/>
  <c r="AC20" i="31"/>
  <c r="Y20" i="31"/>
  <c r="X20" i="31"/>
  <c r="W20" i="31"/>
  <c r="CJ19" i="31"/>
  <c r="CA19" i="31"/>
  <c r="BR19" i="31"/>
  <c r="BG19" i="31"/>
  <c r="AX19" i="31"/>
  <c r="AE19" i="31"/>
  <c r="CJ18" i="31"/>
  <c r="CA18" i="31"/>
  <c r="BR18" i="31"/>
  <c r="BG18" i="31"/>
  <c r="AX18" i="31"/>
  <c r="AE18" i="31"/>
  <c r="CJ17" i="31"/>
  <c r="CA17" i="31"/>
  <c r="BR17" i="31"/>
  <c r="BG17" i="31"/>
  <c r="AX17" i="31"/>
  <c r="AE17" i="31"/>
  <c r="CJ16" i="31"/>
  <c r="CA16" i="31"/>
  <c r="BR16" i="31"/>
  <c r="BG16" i="31"/>
  <c r="AX16" i="31"/>
  <c r="AE16" i="31"/>
  <c r="CJ15" i="31"/>
  <c r="CA15" i="31"/>
  <c r="BR15" i="31"/>
  <c r="BG15" i="31"/>
  <c r="AX15" i="31"/>
  <c r="AE15" i="31"/>
  <c r="CJ14" i="31"/>
  <c r="CA14" i="31"/>
  <c r="BR14" i="31"/>
  <c r="BG14" i="31"/>
  <c r="AX14" i="31"/>
  <c r="AE14" i="31"/>
  <c r="CJ13" i="31"/>
  <c r="CA13" i="31"/>
  <c r="BR13" i="31"/>
  <c r="BG13" i="31"/>
  <c r="AX13" i="31"/>
  <c r="AE13" i="31"/>
  <c r="CJ12" i="31"/>
  <c r="CA12" i="31"/>
  <c r="BR12" i="31"/>
  <c r="BG12" i="31"/>
  <c r="AX12" i="31"/>
  <c r="AE12" i="31"/>
  <c r="CI11" i="31"/>
  <c r="CH11" i="31"/>
  <c r="CG11" i="31"/>
  <c r="CE11" i="31"/>
  <c r="CD11" i="31"/>
  <c r="CC11" i="31"/>
  <c r="CB11" i="31"/>
  <c r="CA11" i="31"/>
  <c r="BR11" i="31"/>
  <c r="BF11" i="31"/>
  <c r="BE11" i="31"/>
  <c r="BD11" i="31"/>
  <c r="BD10" i="31" s="1"/>
  <c r="BB11" i="31"/>
  <c r="BA11" i="31"/>
  <c r="AZ11" i="31"/>
  <c r="AY11" i="31"/>
  <c r="AY10" i="31" s="1"/>
  <c r="AX11" i="31"/>
  <c r="AD11" i="31"/>
  <c r="AC11" i="31"/>
  <c r="AC10" i="31" s="1"/>
  <c r="AB11" i="31"/>
  <c r="AB10" i="31" s="1"/>
  <c r="Z11" i="31"/>
  <c r="Y11" i="31"/>
  <c r="X11" i="31"/>
  <c r="X10" i="31" s="1"/>
  <c r="W11" i="31"/>
  <c r="CI10" i="31"/>
  <c r="CH10" i="31"/>
  <c r="CG10" i="31"/>
  <c r="CE10" i="31"/>
  <c r="CC10" i="31"/>
  <c r="CB10" i="31"/>
  <c r="BZ10" i="31"/>
  <c r="BY10" i="31"/>
  <c r="BX10" i="31"/>
  <c r="BV10" i="31"/>
  <c r="BU10" i="31"/>
  <c r="BT10" i="31"/>
  <c r="BS10" i="31"/>
  <c r="BQ10" i="31"/>
  <c r="BP10" i="31"/>
  <c r="BO10" i="31"/>
  <c r="BM10" i="31"/>
  <c r="BL10" i="31"/>
  <c r="BK10" i="31"/>
  <c r="BJ10" i="31"/>
  <c r="BF10" i="31"/>
  <c r="BE10" i="31"/>
  <c r="BA10" i="31"/>
  <c r="AZ10" i="31"/>
  <c r="AW10" i="31"/>
  <c r="AV10" i="31"/>
  <c r="AU10" i="31"/>
  <c r="AS10" i="31"/>
  <c r="AR10" i="31"/>
  <c r="AQ10" i="31"/>
  <c r="AP10" i="31"/>
  <c r="AD10" i="31"/>
  <c r="Y10" i="31"/>
  <c r="W10" i="31"/>
  <c r="C5" i="31"/>
  <c r="Y65" i="31" l="1"/>
  <c r="AE74" i="31"/>
  <c r="Z76" i="31"/>
  <c r="AD76" i="31"/>
  <c r="AE79" i="31"/>
  <c r="X87" i="31"/>
  <c r="AB87" i="31"/>
  <c r="AB163" i="31"/>
  <c r="X229" i="31"/>
  <c r="AB229" i="31"/>
  <c r="W240" i="31"/>
  <c r="AA240" i="31"/>
  <c r="W251" i="31"/>
  <c r="AE258" i="31"/>
  <c r="BF274" i="31"/>
  <c r="AE280" i="31"/>
  <c r="AE284" i="31"/>
  <c r="AB285" i="31"/>
  <c r="CD285" i="31"/>
  <c r="CH285" i="31"/>
  <c r="AE314" i="31"/>
  <c r="BG322" i="31"/>
  <c r="AE60" i="31"/>
  <c r="AE61" i="31"/>
  <c r="Z65" i="31"/>
  <c r="AD65" i="31"/>
  <c r="AE135" i="31"/>
  <c r="AE149" i="31"/>
  <c r="AC153" i="31"/>
  <c r="AC163" i="31"/>
  <c r="AE200" i="31"/>
  <c r="AE209" i="31"/>
  <c r="AE224" i="31"/>
  <c r="Y240" i="31"/>
  <c r="X240" i="31"/>
  <c r="AB240" i="31"/>
  <c r="AY240" i="31"/>
  <c r="X251" i="31"/>
  <c r="AZ263" i="31"/>
  <c r="BD263" i="31"/>
  <c r="W274" i="31"/>
  <c r="Y296" i="31"/>
  <c r="AC296" i="31"/>
  <c r="BD296" i="31"/>
  <c r="AE304" i="31"/>
  <c r="BG309" i="31"/>
  <c r="BG312" i="31"/>
  <c r="BG316" i="31"/>
  <c r="BG317" i="31"/>
  <c r="AE322" i="31"/>
  <c r="AE323" i="31"/>
  <c r="AE326" i="31"/>
  <c r="AE48" i="31"/>
  <c r="BG62" i="31"/>
  <c r="BC76" i="31"/>
  <c r="BG81" i="31"/>
  <c r="AE86" i="31"/>
  <c r="AD87" i="31"/>
  <c r="BE87" i="31"/>
  <c r="AE138" i="31"/>
  <c r="CC142" i="31"/>
  <c r="CG142" i="31"/>
  <c r="AE146" i="31"/>
  <c r="BG147" i="31"/>
  <c r="AE152" i="31"/>
  <c r="CF153" i="31"/>
  <c r="AE156" i="31"/>
  <c r="AY174" i="31"/>
  <c r="AE215" i="31"/>
  <c r="BG217" i="31"/>
  <c r="AD229" i="31"/>
  <c r="BG231" i="31"/>
  <c r="BG232" i="31"/>
  <c r="BG234" i="31"/>
  <c r="AC251" i="31"/>
  <c r="X274" i="31"/>
  <c r="AB274" i="31"/>
  <c r="AE278" i="31"/>
  <c r="AE282" i="31"/>
  <c r="BG298" i="31"/>
  <c r="W340" i="31"/>
  <c r="X196" i="31"/>
  <c r="CH196" i="31"/>
  <c r="CB196" i="31"/>
  <c r="AE11" i="31"/>
  <c r="CC43" i="31"/>
  <c r="AE47" i="31"/>
  <c r="AE51" i="31"/>
  <c r="CF54" i="31"/>
  <c r="AE59" i="31"/>
  <c r="CA76" i="31"/>
  <c r="AE80" i="31"/>
  <c r="AE88" i="31"/>
  <c r="AE129" i="31"/>
  <c r="AE132" i="31"/>
  <c r="AE140" i="31"/>
  <c r="CB142" i="31"/>
  <c r="W153" i="31"/>
  <c r="AA153" i="31"/>
  <c r="BB153" i="31"/>
  <c r="BF153" i="31"/>
  <c r="CE153" i="31"/>
  <c r="BA163" i="31"/>
  <c r="AE178" i="31"/>
  <c r="BR185" i="31"/>
  <c r="CA185" i="31"/>
  <c r="AE203" i="31"/>
  <c r="AC207" i="31"/>
  <c r="AE213" i="31"/>
  <c r="AE232" i="31"/>
  <c r="AE234" i="31"/>
  <c r="BC240" i="31"/>
  <c r="BF251" i="31"/>
  <c r="BG260" i="31"/>
  <c r="CC285" i="31"/>
  <c r="CG285" i="31"/>
  <c r="BG291" i="31"/>
  <c r="BG295" i="31"/>
  <c r="BG302" i="31"/>
  <c r="BG306" i="31"/>
  <c r="AE312" i="31"/>
  <c r="AE316" i="31"/>
  <c r="BB65" i="31"/>
  <c r="BF65" i="31"/>
  <c r="W65" i="31"/>
  <c r="AA65" i="31"/>
  <c r="CG65" i="31"/>
  <c r="AC87" i="31"/>
  <c r="AX98" i="31"/>
  <c r="BR98" i="31"/>
  <c r="AE107" i="31"/>
  <c r="AE121" i="31"/>
  <c r="Z120" i="31"/>
  <c r="AD120" i="31"/>
  <c r="X131" i="31"/>
  <c r="AB131" i="31"/>
  <c r="CF174" i="31"/>
  <c r="AD174" i="31"/>
  <c r="AB196" i="31"/>
  <c r="AE231" i="31"/>
  <c r="AE239" i="31"/>
  <c r="AE243" i="31"/>
  <c r="AE247" i="31"/>
  <c r="AA251" i="31"/>
  <c r="AE260" i="31"/>
  <c r="BA274" i="31"/>
  <c r="CE274" i="31"/>
  <c r="BG280" i="31"/>
  <c r="AE295" i="31"/>
  <c r="AE298" i="31"/>
  <c r="AE299" i="31"/>
  <c r="AE302" i="31"/>
  <c r="AE306" i="31"/>
  <c r="AE64" i="31"/>
  <c r="AE84" i="31"/>
  <c r="AE85" i="31"/>
  <c r="BA98" i="31"/>
  <c r="CB98" i="31"/>
  <c r="CF98" i="31"/>
  <c r="AE198" i="31"/>
  <c r="AE202" i="31"/>
  <c r="AE205" i="31"/>
  <c r="AE206" i="31"/>
  <c r="AA207" i="31"/>
  <c r="BB207" i="31"/>
  <c r="CC207" i="31"/>
  <c r="CG207" i="31"/>
  <c r="AE210" i="31"/>
  <c r="CJ210" i="31"/>
  <c r="BG215" i="31"/>
  <c r="BG218" i="31"/>
  <c r="BG220" i="31"/>
  <c r="BG221" i="31"/>
  <c r="BG268" i="31"/>
  <c r="BG270" i="31"/>
  <c r="BG271" i="31"/>
  <c r="BG272" i="31"/>
  <c r="AE287" i="31"/>
  <c r="AC285" i="31"/>
  <c r="CI285" i="31"/>
  <c r="AD285" i="31"/>
  <c r="BG289" i="31"/>
  <c r="CA296" i="31"/>
  <c r="AE310" i="31"/>
  <c r="AE311" i="31"/>
  <c r="AE315" i="31"/>
  <c r="CB43" i="31"/>
  <c r="AE46" i="31"/>
  <c r="BG47" i="31"/>
  <c r="AE50" i="31"/>
  <c r="BG50" i="31"/>
  <c r="BG51" i="31"/>
  <c r="CD54" i="31"/>
  <c r="CH54" i="31"/>
  <c r="AE56" i="31"/>
  <c r="AZ54" i="31"/>
  <c r="Z54" i="31"/>
  <c r="BG58" i="31"/>
  <c r="BG59" i="31"/>
  <c r="AD54" i="31"/>
  <c r="BG63" i="31"/>
  <c r="AE68" i="31"/>
  <c r="AE69" i="31"/>
  <c r="AE72" i="31"/>
  <c r="AE73" i="31"/>
  <c r="CF76" i="31"/>
  <c r="CC76" i="31"/>
  <c r="CB76" i="31"/>
  <c r="CH87" i="31"/>
  <c r="AZ87" i="31"/>
  <c r="BD87" i="31"/>
  <c r="CJ90" i="31"/>
  <c r="AX120" i="31"/>
  <c r="BR120" i="31"/>
  <c r="AE126" i="31"/>
  <c r="AE130" i="31"/>
  <c r="AE139" i="31"/>
  <c r="AE145" i="31"/>
  <c r="AE151" i="31"/>
  <c r="AE154" i="31"/>
  <c r="AE167" i="31"/>
  <c r="AE169" i="31"/>
  <c r="AE172" i="31"/>
  <c r="AE177" i="31"/>
  <c r="AE181" i="31"/>
  <c r="AE184" i="31"/>
  <c r="W185" i="31"/>
  <c r="AA185" i="31"/>
  <c r="CG185" i="31"/>
  <c r="AE191" i="31"/>
  <c r="AE192" i="31"/>
  <c r="AE193" i="31"/>
  <c r="AE195" i="31"/>
  <c r="CJ197" i="31"/>
  <c r="Z196" i="31"/>
  <c r="AD196" i="31"/>
  <c r="AE199" i="31"/>
  <c r="AE201" i="31"/>
  <c r="AE204" i="31"/>
  <c r="AZ229" i="31"/>
  <c r="BG235" i="31"/>
  <c r="BG236" i="31"/>
  <c r="CJ236" i="31"/>
  <c r="BG238" i="31"/>
  <c r="BG239" i="31"/>
  <c r="AE252" i="31"/>
  <c r="AE256" i="31"/>
  <c r="BR263" i="31"/>
  <c r="AE264" i="31"/>
  <c r="BR275" i="31"/>
  <c r="AE289" i="31"/>
  <c r="AE293" i="31"/>
  <c r="AE300" i="31"/>
  <c r="AE313" i="31"/>
  <c r="BG313" i="31"/>
  <c r="AZ329" i="31"/>
  <c r="BD329" i="31"/>
  <c r="Z329" i="31"/>
  <c r="AD329" i="31"/>
  <c r="CB329" i="31"/>
  <c r="CF329" i="31"/>
  <c r="BG339" i="31"/>
  <c r="CJ98" i="31"/>
  <c r="Y21" i="31"/>
  <c r="BG22" i="31"/>
  <c r="AX32" i="31"/>
  <c r="BR32" i="31"/>
  <c r="CG76" i="31"/>
  <c r="BG110" i="31"/>
  <c r="BA109" i="31"/>
  <c r="BG165" i="31"/>
  <c r="CB163" i="31"/>
  <c r="CF163" i="31"/>
  <c r="BC166" i="31"/>
  <c r="BC163" i="31" s="1"/>
  <c r="AX166" i="31"/>
  <c r="AR353" i="31"/>
  <c r="BD54" i="31"/>
  <c r="BF207" i="31"/>
  <c r="BR221" i="31"/>
  <c r="BL207" i="31"/>
  <c r="CD10" i="31"/>
  <c r="CJ10" i="31" s="1"/>
  <c r="BG11" i="31"/>
  <c r="CJ11" i="31"/>
  <c r="AE21" i="31"/>
  <c r="BR21" i="31"/>
  <c r="BB120" i="31"/>
  <c r="BF120" i="31"/>
  <c r="CJ123" i="31"/>
  <c r="CD120" i="31"/>
  <c r="CJ120" i="31" s="1"/>
  <c r="CC185" i="31"/>
  <c r="CF196" i="31"/>
  <c r="BB199" i="31"/>
  <c r="AX199" i="31"/>
  <c r="AS196" i="31"/>
  <c r="AX196" i="31" s="1"/>
  <c r="BG44" i="31"/>
  <c r="BB43" i="31"/>
  <c r="BF43" i="31"/>
  <c r="CA54" i="31"/>
  <c r="CE54" i="31"/>
  <c r="CI54" i="31"/>
  <c r="AE63" i="31"/>
  <c r="X65" i="31"/>
  <c r="AB65" i="31"/>
  <c r="BG68" i="31"/>
  <c r="BG72" i="31"/>
  <c r="BE76" i="31"/>
  <c r="AY76" i="31"/>
  <c r="BG79" i="31"/>
  <c r="CJ86" i="31"/>
  <c r="BB87" i="31"/>
  <c r="BF87" i="31"/>
  <c r="AY87" i="31"/>
  <c r="BC87" i="31"/>
  <c r="BG90" i="31"/>
  <c r="X120" i="31"/>
  <c r="AY120" i="31"/>
  <c r="BC120" i="31"/>
  <c r="AX131" i="31"/>
  <c r="AX142" i="31"/>
  <c r="BR142" i="31"/>
  <c r="CJ144" i="31"/>
  <c r="AE147" i="31"/>
  <c r="X142" i="31"/>
  <c r="AB142" i="31"/>
  <c r="AE157" i="31"/>
  <c r="AE161" i="31"/>
  <c r="BE174" i="31"/>
  <c r="BF174" i="31"/>
  <c r="BG186" i="31"/>
  <c r="BF185" i="31"/>
  <c r="AC185" i="31"/>
  <c r="CJ32" i="31"/>
  <c r="BG49" i="31"/>
  <c r="AY43" i="31"/>
  <c r="BC43" i="31"/>
  <c r="BB54" i="31"/>
  <c r="BF54" i="31"/>
  <c r="BG61" i="31"/>
  <c r="CA65" i="31"/>
  <c r="CJ66" i="31"/>
  <c r="AC65" i="31"/>
  <c r="W76" i="31"/>
  <c r="AA76" i="31"/>
  <c r="BG84" i="31"/>
  <c r="CJ85" i="31"/>
  <c r="AE90" i="31"/>
  <c r="BG107" i="31"/>
  <c r="CA120" i="31"/>
  <c r="AC120" i="31"/>
  <c r="AE128" i="31"/>
  <c r="W131" i="31"/>
  <c r="AA131" i="31"/>
  <c r="AE137" i="31"/>
  <c r="AC131" i="31"/>
  <c r="AE141" i="31"/>
  <c r="AY142" i="31"/>
  <c r="BC142" i="31"/>
  <c r="Z142" i="31"/>
  <c r="AD142" i="31"/>
  <c r="BE142" i="31"/>
  <c r="CJ147" i="31"/>
  <c r="CJ155" i="31"/>
  <c r="AE158" i="31"/>
  <c r="AE162" i="31"/>
  <c r="W163" i="31"/>
  <c r="AA163" i="31"/>
  <c r="Y163" i="31"/>
  <c r="CJ166" i="31"/>
  <c r="X163" i="31"/>
  <c r="AE173" i="31"/>
  <c r="X174" i="31"/>
  <c r="AE179" i="31"/>
  <c r="AE183" i="31"/>
  <c r="BR196" i="31"/>
  <c r="CC196" i="31"/>
  <c r="CG196" i="31"/>
  <c r="CJ199" i="31"/>
  <c r="BG201" i="31"/>
  <c r="BG203" i="31"/>
  <c r="CA207" i="31"/>
  <c r="BG209" i="31"/>
  <c r="BG211" i="31"/>
  <c r="CJ211" i="31"/>
  <c r="AZ207" i="31"/>
  <c r="CJ216" i="31"/>
  <c r="BG222" i="31"/>
  <c r="CJ222" i="31"/>
  <c r="BG223" i="31"/>
  <c r="BG224" i="31"/>
  <c r="BG225" i="31"/>
  <c r="BG226" i="31"/>
  <c r="CJ226" i="31"/>
  <c r="CJ227" i="31"/>
  <c r="AV274" i="31"/>
  <c r="AX274" i="31" s="1"/>
  <c r="AX275" i="31"/>
  <c r="CJ285" i="31"/>
  <c r="CA32" i="31"/>
  <c r="AX43" i="31"/>
  <c r="CA43" i="31"/>
  <c r="CH43" i="31"/>
  <c r="CE43" i="31"/>
  <c r="CJ46" i="31"/>
  <c r="AC43" i="31"/>
  <c r="AX54" i="31"/>
  <c r="BR54" i="31"/>
  <c r="AC54" i="31"/>
  <c r="BA65" i="31"/>
  <c r="BE65" i="31"/>
  <c r="BG70" i="31"/>
  <c r="BG71" i="31"/>
  <c r="BG74" i="31"/>
  <c r="CF65" i="31"/>
  <c r="CE76" i="31"/>
  <c r="CI76" i="31"/>
  <c r="CJ82" i="31"/>
  <c r="BG86" i="31"/>
  <c r="BR87" i="31"/>
  <c r="CA87" i="31"/>
  <c r="CC87" i="31"/>
  <c r="CG87" i="31"/>
  <c r="CA109" i="31"/>
  <c r="BG122" i="31"/>
  <c r="CA131" i="31"/>
  <c r="CJ141" i="31"/>
  <c r="W142" i="31"/>
  <c r="AA142" i="31"/>
  <c r="CJ146" i="31"/>
  <c r="CE142" i="31"/>
  <c r="CI142" i="31"/>
  <c r="CA153" i="31"/>
  <c r="Z153" i="31"/>
  <c r="AD153" i="31"/>
  <c r="BE153" i="31"/>
  <c r="CJ156" i="31"/>
  <c r="X153" i="31"/>
  <c r="AB153" i="31"/>
  <c r="AX174" i="31"/>
  <c r="BC174" i="31"/>
  <c r="CJ175" i="31"/>
  <c r="AZ185" i="31"/>
  <c r="BD185" i="31"/>
  <c r="BE185" i="31"/>
  <c r="AE188" i="31"/>
  <c r="BG188" i="31"/>
  <c r="CJ188" i="31"/>
  <c r="CA196" i="31"/>
  <c r="AY196" i="31"/>
  <c r="BC196" i="31"/>
  <c r="BG200" i="31"/>
  <c r="BM207" i="31"/>
  <c r="BG210" i="31"/>
  <c r="AE212" i="31"/>
  <c r="BG212" i="31"/>
  <c r="BG214" i="31"/>
  <c r="CJ214" i="31"/>
  <c r="CJ215" i="31"/>
  <c r="BD207" i="31"/>
  <c r="CJ218" i="31"/>
  <c r="CJ219" i="31"/>
  <c r="CJ220" i="31"/>
  <c r="AX207" i="31"/>
  <c r="AE223" i="31"/>
  <c r="AE225" i="31"/>
  <c r="BG227" i="31"/>
  <c r="AX229" i="31"/>
  <c r="CC240" i="31"/>
  <c r="BF263" i="31"/>
  <c r="CI274" i="31"/>
  <c r="CC274" i="31"/>
  <c r="BG292" i="31"/>
  <c r="BG293" i="31"/>
  <c r="BE285" i="31"/>
  <c r="AX296" i="31"/>
  <c r="BR296" i="31"/>
  <c r="AY296" i="31"/>
  <c r="BC296" i="31"/>
  <c r="Z296" i="31"/>
  <c r="BG300" i="31"/>
  <c r="AE301" i="31"/>
  <c r="BG301" i="31"/>
  <c r="BG304" i="31"/>
  <c r="AX307" i="31"/>
  <c r="X307" i="31"/>
  <c r="AB307" i="31"/>
  <c r="BG310" i="31"/>
  <c r="BG314" i="31"/>
  <c r="BG324" i="31"/>
  <c r="AE325" i="31"/>
  <c r="BG325" i="31"/>
  <c r="BG328" i="31"/>
  <c r="BG331" i="31"/>
  <c r="BG333" i="31"/>
  <c r="BG334" i="31"/>
  <c r="BG335" i="31"/>
  <c r="BG337" i="31"/>
  <c r="CH329" i="31"/>
  <c r="BG343" i="31"/>
  <c r="BG345" i="31"/>
  <c r="BG344" i="31" s="1"/>
  <c r="BG351" i="31"/>
  <c r="CJ352" i="31"/>
  <c r="BG228" i="31"/>
  <c r="CJ228" i="31"/>
  <c r="BR229" i="31"/>
  <c r="AE233" i="31"/>
  <c r="AE237" i="31"/>
  <c r="BG237" i="31"/>
  <c r="CA240" i="31"/>
  <c r="BB240" i="31"/>
  <c r="BF240" i="31"/>
  <c r="AX251" i="31"/>
  <c r="BR251" i="31"/>
  <c r="CA251" i="31"/>
  <c r="CC251" i="31"/>
  <c r="CG251" i="31"/>
  <c r="CJ253" i="31"/>
  <c r="CJ254" i="31"/>
  <c r="CJ255" i="31"/>
  <c r="CJ261" i="31"/>
  <c r="CJ262" i="31"/>
  <c r="BG267" i="31"/>
  <c r="BG269" i="31"/>
  <c r="CJ276" i="31"/>
  <c r="CB274" i="31"/>
  <c r="CF274" i="31"/>
  <c r="AA274" i="31"/>
  <c r="CJ280" i="31"/>
  <c r="CJ281" i="31"/>
  <c r="BG290" i="31"/>
  <c r="BG303" i="31"/>
  <c r="CA307" i="31"/>
  <c r="CJ307" i="31"/>
  <c r="BD307" i="31"/>
  <c r="BG319" i="31"/>
  <c r="AE324" i="31"/>
  <c r="BG327" i="31"/>
  <c r="AE328" i="31"/>
  <c r="BR329" i="31"/>
  <c r="BA329" i="31"/>
  <c r="BE329" i="31"/>
  <c r="BG336" i="31"/>
  <c r="BG352" i="31"/>
  <c r="BR240" i="31"/>
  <c r="CJ241" i="31"/>
  <c r="CH240" i="31"/>
  <c r="CJ242" i="31"/>
  <c r="CJ243" i="31"/>
  <c r="CJ245" i="31"/>
  <c r="CJ246" i="31"/>
  <c r="CJ247" i="31"/>
  <c r="CJ249" i="31"/>
  <c r="CJ250" i="31"/>
  <c r="AY251" i="31"/>
  <c r="BC251" i="31"/>
  <c r="CD251" i="31"/>
  <c r="CH251" i="31"/>
  <c r="BG254" i="31"/>
  <c r="BG255" i="31"/>
  <c r="BG256" i="31"/>
  <c r="CJ256" i="31"/>
  <c r="CJ257" i="31"/>
  <c r="CJ258" i="31"/>
  <c r="BG259" i="31"/>
  <c r="BG262" i="31"/>
  <c r="AX263" i="31"/>
  <c r="AY274" i="31"/>
  <c r="BC274" i="31"/>
  <c r="BG277" i="31"/>
  <c r="CG274" i="31"/>
  <c r="BG278" i="31"/>
  <c r="BG281" i="31"/>
  <c r="BG282" i="31"/>
  <c r="CJ283" i="31"/>
  <c r="CJ284" i="31"/>
  <c r="X285" i="31"/>
  <c r="CJ296" i="31"/>
  <c r="Z307" i="31"/>
  <c r="BC318" i="31"/>
  <c r="BB329" i="31"/>
  <c r="BF329" i="31"/>
  <c r="BG205" i="31"/>
  <c r="BG206" i="31"/>
  <c r="CJ212" i="31"/>
  <c r="BG213" i="31"/>
  <c r="CJ217" i="31"/>
  <c r="BG219" i="31"/>
  <c r="AE220" i="31"/>
  <c r="CJ223" i="31"/>
  <c r="CJ225" i="31"/>
  <c r="CI229" i="31"/>
  <c r="CJ231" i="31"/>
  <c r="CJ233" i="31"/>
  <c r="CJ234" i="31"/>
  <c r="CJ235" i="31"/>
  <c r="CH229" i="31"/>
  <c r="CJ238" i="31"/>
  <c r="CJ239" i="31"/>
  <c r="AX240" i="31"/>
  <c r="AZ240" i="31"/>
  <c r="BD240" i="31"/>
  <c r="CE240" i="31"/>
  <c r="CI240" i="31"/>
  <c r="BG242" i="31"/>
  <c r="BG243" i="31"/>
  <c r="BG244" i="31"/>
  <c r="CJ244" i="31"/>
  <c r="BG246" i="31"/>
  <c r="BG247" i="31"/>
  <c r="BG248" i="31"/>
  <c r="CJ248" i="31"/>
  <c r="BG250" i="31"/>
  <c r="AZ251" i="31"/>
  <c r="BD251" i="31"/>
  <c r="BG251" i="31" s="1"/>
  <c r="CE251" i="31"/>
  <c r="CI251" i="31"/>
  <c r="AE253" i="31"/>
  <c r="BG253" i="31"/>
  <c r="AE254" i="31"/>
  <c r="AE257" i="31"/>
  <c r="BG258" i="31"/>
  <c r="CJ259" i="31"/>
  <c r="AE261" i="31"/>
  <c r="AE262" i="31"/>
  <c r="AY263" i="31"/>
  <c r="BC263" i="31"/>
  <c r="BG266" i="31"/>
  <c r="BR274" i="31"/>
  <c r="CA274" i="31"/>
  <c r="AC274" i="31"/>
  <c r="BG279" i="31"/>
  <c r="CJ279" i="31"/>
  <c r="AE283" i="31"/>
  <c r="BG284" i="31"/>
  <c r="CA285" i="31"/>
  <c r="BF285" i="31"/>
  <c r="CJ287" i="31"/>
  <c r="AZ285" i="31"/>
  <c r="BD285" i="31"/>
  <c r="BR307" i="31"/>
  <c r="BG315" i="31"/>
  <c r="AX318" i="31"/>
  <c r="BR318" i="31"/>
  <c r="CA318" i="31"/>
  <c r="AX329" i="31"/>
  <c r="BG338" i="31"/>
  <c r="BG342" i="31"/>
  <c r="CJ22" i="31"/>
  <c r="AE78" i="31"/>
  <c r="CJ110" i="31"/>
  <c r="Y120" i="31"/>
  <c r="AE123" i="31"/>
  <c r="AE133" i="31"/>
  <c r="BG143" i="31"/>
  <c r="CJ143" i="31"/>
  <c r="CD142" i="31"/>
  <c r="CJ142" i="31" s="1"/>
  <c r="CJ186" i="31"/>
  <c r="CD185" i="31"/>
  <c r="AE208" i="31"/>
  <c r="Z10" i="31"/>
  <c r="AE10" i="31" s="1"/>
  <c r="AS353" i="31"/>
  <c r="AX10" i="31"/>
  <c r="BB10" i="31"/>
  <c r="BR10" i="31"/>
  <c r="CA10" i="31"/>
  <c r="AX21" i="31"/>
  <c r="BG21" i="31"/>
  <c r="CA21" i="31"/>
  <c r="BG32" i="31"/>
  <c r="AZ43" i="31"/>
  <c r="BD43" i="31"/>
  <c r="CJ45" i="31"/>
  <c r="BG46" i="31"/>
  <c r="X43" i="31"/>
  <c r="AB43" i="31"/>
  <c r="BG52" i="31"/>
  <c r="CJ55" i="31"/>
  <c r="X54" i="31"/>
  <c r="AB54" i="31"/>
  <c r="AE58" i="31"/>
  <c r="BG60" i="31"/>
  <c r="BG66" i="31"/>
  <c r="AE71" i="31"/>
  <c r="BG73" i="31"/>
  <c r="AX76" i="31"/>
  <c r="BG77" i="31"/>
  <c r="CJ77" i="31"/>
  <c r="CD76" i="31"/>
  <c r="CH76" i="31"/>
  <c r="CJ79" i="31"/>
  <c r="AE81" i="31"/>
  <c r="BB76" i="31"/>
  <c r="BF76" i="31"/>
  <c r="BG82" i="31"/>
  <c r="AE99" i="31"/>
  <c r="Y98" i="31"/>
  <c r="AC98" i="31"/>
  <c r="CJ107" i="31"/>
  <c r="AX109" i="31"/>
  <c r="BG109" i="31"/>
  <c r="BR109" i="31"/>
  <c r="AE110" i="31"/>
  <c r="AE122" i="31"/>
  <c r="AE125" i="31"/>
  <c r="Z131" i="31"/>
  <c r="AD131" i="31"/>
  <c r="AE136" i="31"/>
  <c r="AE143" i="31"/>
  <c r="Y142" i="31"/>
  <c r="AC142" i="31"/>
  <c r="AE150" i="31"/>
  <c r="Y153" i="31"/>
  <c r="AE153" i="31" s="1"/>
  <c r="AX163" i="31"/>
  <c r="CA163" i="31"/>
  <c r="BG163" i="31"/>
  <c r="CJ165" i="31"/>
  <c r="AZ196" i="31"/>
  <c r="BD196" i="31"/>
  <c r="BG53" i="31"/>
  <c r="AE65" i="31"/>
  <c r="BG99" i="31"/>
  <c r="AP353" i="31"/>
  <c r="AE32" i="31"/>
  <c r="AE44" i="31"/>
  <c r="Z43" i="31"/>
  <c r="AY54" i="31"/>
  <c r="BC54" i="31"/>
  <c r="BG57" i="31"/>
  <c r="AX65" i="31"/>
  <c r="AE66" i="31"/>
  <c r="AZ65" i="31"/>
  <c r="BD65" i="31"/>
  <c r="BG65" i="31" s="1"/>
  <c r="BG75" i="31"/>
  <c r="CJ75" i="31"/>
  <c r="BR76" i="31"/>
  <c r="AE77" i="31"/>
  <c r="AZ76" i="31"/>
  <c r="BD76" i="31"/>
  <c r="CJ80" i="31"/>
  <c r="X76" i="31"/>
  <c r="AB76" i="31"/>
  <c r="AE76" i="31" s="1"/>
  <c r="AE82" i="31"/>
  <c r="BG83" i="31"/>
  <c r="AX87" i="31"/>
  <c r="BG89" i="31"/>
  <c r="CD87" i="31"/>
  <c r="CJ89" i="31"/>
  <c r="BG98" i="31"/>
  <c r="AA120" i="31"/>
  <c r="AE124" i="31"/>
  <c r="AB120" i="31"/>
  <c r="Y131" i="31"/>
  <c r="AE131" i="31" s="1"/>
  <c r="BG141" i="31"/>
  <c r="BA131" i="31"/>
  <c r="BG131" i="31" s="1"/>
  <c r="AZ142" i="31"/>
  <c r="BD142" i="31"/>
  <c r="AE155" i="31"/>
  <c r="BG155" i="31"/>
  <c r="BA153" i="31"/>
  <c r="AE165" i="31"/>
  <c r="BA196" i="31"/>
  <c r="BE196" i="31"/>
  <c r="CJ44" i="31"/>
  <c r="CD43" i="31"/>
  <c r="BG78" i="31"/>
  <c r="BA76" i="31"/>
  <c r="AQ353" i="31"/>
  <c r="CJ21" i="31"/>
  <c r="BG42" i="31"/>
  <c r="CJ42" i="31"/>
  <c r="BR43" i="31"/>
  <c r="W43" i="31"/>
  <c r="AA43" i="31"/>
  <c r="AE43" i="31" s="1"/>
  <c r="AE45" i="31"/>
  <c r="BG45" i="31"/>
  <c r="BA43" i="31"/>
  <c r="BE43" i="31"/>
  <c r="BG48" i="31"/>
  <c r="W54" i="31"/>
  <c r="AA54" i="31"/>
  <c r="AE55" i="31"/>
  <c r="BG55" i="31"/>
  <c r="BA54" i="31"/>
  <c r="BE54" i="31"/>
  <c r="BG56" i="31"/>
  <c r="CJ56" i="31"/>
  <c r="Y54" i="31"/>
  <c r="AE57" i="31"/>
  <c r="AE62" i="31"/>
  <c r="BG64" i="31"/>
  <c r="BR65" i="31"/>
  <c r="AE67" i="31"/>
  <c r="BG69" i="31"/>
  <c r="AE70" i="31"/>
  <c r="AE75" i="31"/>
  <c r="CJ78" i="31"/>
  <c r="BG80" i="31"/>
  <c r="CJ81" i="31"/>
  <c r="AE83" i="31"/>
  <c r="BG85" i="31"/>
  <c r="BG88" i="31"/>
  <c r="CF87" i="31"/>
  <c r="CJ88" i="31"/>
  <c r="AE89" i="31"/>
  <c r="Y87" i="31"/>
  <c r="AE87" i="31" s="1"/>
  <c r="CA98" i="31"/>
  <c r="CJ99" i="31"/>
  <c r="CJ109" i="31"/>
  <c r="BG121" i="31"/>
  <c r="BA120" i="31"/>
  <c r="BG123" i="31"/>
  <c r="AE127" i="31"/>
  <c r="BR131" i="31"/>
  <c r="AE134" i="31"/>
  <c r="CA142" i="31"/>
  <c r="AE144" i="31"/>
  <c r="BA142" i="31"/>
  <c r="BG144" i="31"/>
  <c r="BG146" i="31"/>
  <c r="AE148" i="31"/>
  <c r="AX153" i="31"/>
  <c r="BG154" i="31"/>
  <c r="CD153" i="31"/>
  <c r="CJ154" i="31"/>
  <c r="CH153" i="31"/>
  <c r="AE189" i="31"/>
  <c r="Y185" i="31"/>
  <c r="CJ230" i="31"/>
  <c r="CE229" i="31"/>
  <c r="AT353" i="31"/>
  <c r="CD65" i="31"/>
  <c r="CJ65" i="31" s="1"/>
  <c r="BG67" i="31"/>
  <c r="CD131" i="31"/>
  <c r="CJ131" i="31" s="1"/>
  <c r="BR163" i="31"/>
  <c r="CJ164" i="31"/>
  <c r="CD163" i="31"/>
  <c r="CH163" i="31"/>
  <c r="AE166" i="31"/>
  <c r="CA174" i="31"/>
  <c r="AE182" i="31"/>
  <c r="AE186" i="31"/>
  <c r="CJ189" i="31"/>
  <c r="AE190" i="31"/>
  <c r="W196" i="31"/>
  <c r="AA196" i="31"/>
  <c r="CH207" i="31"/>
  <c r="Z207" i="31"/>
  <c r="AD207" i="31"/>
  <c r="AE217" i="31"/>
  <c r="Y218" i="31"/>
  <c r="AE218" i="31" s="1"/>
  <c r="AE164" i="31"/>
  <c r="AE168" i="31"/>
  <c r="AE170" i="31"/>
  <c r="W174" i="31"/>
  <c r="AA174" i="31"/>
  <c r="AE174" i="31" s="1"/>
  <c r="AE175" i="31"/>
  <c r="BG175" i="31"/>
  <c r="BA174" i="31"/>
  <c r="BG174" i="31" s="1"/>
  <c r="AE176" i="31"/>
  <c r="BG176" i="31"/>
  <c r="CJ176" i="31"/>
  <c r="AE180" i="31"/>
  <c r="AX185" i="31"/>
  <c r="Z185" i="31"/>
  <c r="AD185" i="31"/>
  <c r="CB185" i="31"/>
  <c r="CF185" i="31"/>
  <c r="AE194" i="31"/>
  <c r="BG197" i="31"/>
  <c r="BG198" i="31"/>
  <c r="CJ200" i="31"/>
  <c r="BG202" i="31"/>
  <c r="W207" i="31"/>
  <c r="CJ237" i="31"/>
  <c r="CD229" i="31"/>
  <c r="BR153" i="31"/>
  <c r="AE160" i="31"/>
  <c r="Z163" i="31"/>
  <c r="AD163" i="31"/>
  <c r="CJ174" i="31"/>
  <c r="AE187" i="31"/>
  <c r="BG187" i="31"/>
  <c r="BA185" i="31"/>
  <c r="AE197" i="31"/>
  <c r="Y196" i="31"/>
  <c r="AC196" i="31"/>
  <c r="CJ198" i="31"/>
  <c r="CD196" i="31"/>
  <c r="AY207" i="31"/>
  <c r="BC207" i="31"/>
  <c r="BG208" i="31"/>
  <c r="CB207" i="31"/>
  <c r="CF207" i="31"/>
  <c r="CJ209" i="31"/>
  <c r="BG216" i="31"/>
  <c r="CJ208" i="31"/>
  <c r="X207" i="31"/>
  <c r="AB207" i="31"/>
  <c r="CD213" i="31"/>
  <c r="BR213" i="31"/>
  <c r="Y216" i="31"/>
  <c r="AE216" i="31" s="1"/>
  <c r="AE222" i="31"/>
  <c r="Z229" i="31"/>
  <c r="W229" i="31"/>
  <c r="AA229" i="31"/>
  <c r="AE230" i="31"/>
  <c r="BG230" i="31"/>
  <c r="BA229" i="31"/>
  <c r="BE229" i="31"/>
  <c r="CB229" i="31"/>
  <c r="CF229" i="31"/>
  <c r="CJ232" i="31"/>
  <c r="BA207" i="31"/>
  <c r="BE207" i="31"/>
  <c r="CE207" i="31"/>
  <c r="CI207" i="31"/>
  <c r="BB229" i="31"/>
  <c r="BF229" i="31"/>
  <c r="CC229" i="31"/>
  <c r="CG229" i="31"/>
  <c r="CJ263" i="31"/>
  <c r="BB185" i="31"/>
  <c r="CE196" i="31"/>
  <c r="BG204" i="31"/>
  <c r="AE211" i="31"/>
  <c r="AE214" i="31"/>
  <c r="BR215" i="31"/>
  <c r="CJ224" i="31"/>
  <c r="AE226" i="31"/>
  <c r="AE228" i="31"/>
  <c r="Y229" i="31"/>
  <c r="AC229" i="31"/>
  <c r="AY229" i="31"/>
  <c r="BC229" i="31"/>
  <c r="BG233" i="31"/>
  <c r="AE235" i="31"/>
  <c r="CD221" i="31"/>
  <c r="CJ221" i="31" s="1"/>
  <c r="BG241" i="31"/>
  <c r="CJ252" i="31"/>
  <c r="CJ260" i="31"/>
  <c r="BA263" i="31"/>
  <c r="BE263" i="31"/>
  <c r="BG273" i="31"/>
  <c r="BE275" i="31"/>
  <c r="BE274" i="31" s="1"/>
  <c r="BG276" i="31"/>
  <c r="AE281" i="31"/>
  <c r="Y285" i="31"/>
  <c r="W285" i="31"/>
  <c r="BG252" i="31"/>
  <c r="CD274" i="31"/>
  <c r="CH275" i="31"/>
  <c r="CH274" i="31" s="1"/>
  <c r="CJ277" i="31"/>
  <c r="CJ286" i="31"/>
  <c r="Z240" i="31"/>
  <c r="AE240" i="31" s="1"/>
  <c r="CD240" i="31"/>
  <c r="Y251" i="31"/>
  <c r="AE251" i="31" s="1"/>
  <c r="BG257" i="31"/>
  <c r="AE263" i="31"/>
  <c r="BB263" i="31"/>
  <c r="CA263" i="31"/>
  <c r="BG264" i="31"/>
  <c r="BG265" i="31"/>
  <c r="BB274" i="31"/>
  <c r="AE275" i="31"/>
  <c r="CJ278" i="31"/>
  <c r="BG283" i="31"/>
  <c r="BG286" i="31"/>
  <c r="BB285" i="31"/>
  <c r="Z285" i="31"/>
  <c r="AE288" i="31"/>
  <c r="BG288" i="31"/>
  <c r="AE297" i="31"/>
  <c r="BG297" i="31"/>
  <c r="BA296" i="31"/>
  <c r="BG261" i="31"/>
  <c r="CJ264" i="31"/>
  <c r="Y274" i="31"/>
  <c r="Y353" i="31" s="1"/>
  <c r="I57" i="6" s="1"/>
  <c r="I49" i="6" s="1"/>
  <c r="Z274" i="31"/>
  <c r="AD274" i="31"/>
  <c r="AZ274" i="31"/>
  <c r="BD274" i="31"/>
  <c r="AE277" i="31"/>
  <c r="CJ282" i="31"/>
  <c r="BA285" i="31"/>
  <c r="BR285" i="31"/>
  <c r="AX285" i="31"/>
  <c r="AE286" i="31"/>
  <c r="AY285" i="31"/>
  <c r="BC285" i="31"/>
  <c r="BG287" i="31"/>
  <c r="AE292" i="31"/>
  <c r="BG294" i="31"/>
  <c r="CJ297" i="31"/>
  <c r="BG299" i="31"/>
  <c r="X296" i="31"/>
  <c r="AB296" i="31"/>
  <c r="AE303" i="31"/>
  <c r="AE305" i="31"/>
  <c r="BG305" i="31"/>
  <c r="Y307" i="31"/>
  <c r="AC307" i="31"/>
  <c r="AY307" i="31"/>
  <c r="BC307" i="31"/>
  <c r="BB307" i="31"/>
  <c r="BF307" i="31"/>
  <c r="Y318" i="31"/>
  <c r="CJ318" i="31"/>
  <c r="AE319" i="31"/>
  <c r="AZ318" i="31"/>
  <c r="BD318" i="31"/>
  <c r="AE321" i="31"/>
  <c r="BG321" i="31"/>
  <c r="BG323" i="31"/>
  <c r="AE327" i="31"/>
  <c r="CA329" i="31"/>
  <c r="AE330" i="31"/>
  <c r="Y329" i="31"/>
  <c r="AE329" i="31" s="1"/>
  <c r="BG332" i="31"/>
  <c r="AE338" i="31"/>
  <c r="BG326" i="31"/>
  <c r="CJ342" i="31"/>
  <c r="AE308" i="31"/>
  <c r="BG308" i="31"/>
  <c r="BA307" i="31"/>
  <c r="BF318" i="31"/>
  <c r="AE342" i="31"/>
  <c r="AE296" i="31"/>
  <c r="BB296" i="31"/>
  <c r="BF296" i="31"/>
  <c r="AE309" i="31"/>
  <c r="BG311" i="31"/>
  <c r="AE317" i="31"/>
  <c r="X318" i="31"/>
  <c r="AB318" i="31"/>
  <c r="W318" i="31"/>
  <c r="AA318" i="31"/>
  <c r="AE320" i="31"/>
  <c r="BG320" i="31"/>
  <c r="BA318" i="31"/>
  <c r="BE318" i="31"/>
  <c r="AY329" i="31"/>
  <c r="BC329" i="31"/>
  <c r="BG329" i="31" s="1"/>
  <c r="BG330" i="31"/>
  <c r="CJ338" i="31"/>
  <c r="CD329" i="31"/>
  <c r="CJ329" i="31" s="1"/>
  <c r="BG341" i="31"/>
  <c r="CJ341" i="31"/>
  <c r="CJ330" i="31"/>
  <c r="BB318" i="31"/>
  <c r="K40" i="6"/>
  <c r="J40" i="6"/>
  <c r="I40" i="6"/>
  <c r="H40" i="6"/>
  <c r="J18" i="6"/>
  <c r="I18" i="6"/>
  <c r="K17" i="6"/>
  <c r="J17" i="6"/>
  <c r="I17" i="6"/>
  <c r="H32" i="6"/>
  <c r="H16" i="6"/>
  <c r="I16" i="6" l="1"/>
  <c r="I32" i="6"/>
  <c r="I31" i="6" s="1"/>
  <c r="K32" i="6"/>
  <c r="K31" i="6" s="1"/>
  <c r="BG87" i="31"/>
  <c r="CJ54" i="31"/>
  <c r="BG318" i="31"/>
  <c r="BG240" i="31"/>
  <c r="AE307" i="31"/>
  <c r="BR207" i="31"/>
  <c r="AE318" i="31"/>
  <c r="AE163" i="31"/>
  <c r="CJ153" i="31"/>
  <c r="BG43" i="31"/>
  <c r="AE142" i="31"/>
  <c r="AE120" i="31"/>
  <c r="BG285" i="31"/>
  <c r="CJ196" i="31"/>
  <c r="BG120" i="31"/>
  <c r="CJ43" i="31"/>
  <c r="BG199" i="31"/>
  <c r="BB196" i="31"/>
  <c r="BG196" i="31" s="1"/>
  <c r="W353" i="31"/>
  <c r="BG274" i="31"/>
  <c r="CJ240" i="31"/>
  <c r="X353" i="31"/>
  <c r="CJ76" i="31"/>
  <c r="CJ251" i="31"/>
  <c r="BG166" i="31"/>
  <c r="CJ163" i="31"/>
  <c r="BG76" i="31"/>
  <c r="BG153" i="31"/>
  <c r="CJ185" i="31"/>
  <c r="AE274" i="31"/>
  <c r="AE353" i="31" s="1"/>
  <c r="BG296" i="31"/>
  <c r="CJ274" i="31"/>
  <c r="AE285" i="31"/>
  <c r="BG207" i="31"/>
  <c r="CJ213" i="31"/>
  <c r="CD207" i="31"/>
  <c r="CJ207" i="31" s="1"/>
  <c r="BG185" i="31"/>
  <c r="AE98" i="31"/>
  <c r="AE229" i="31"/>
  <c r="BG275" i="31"/>
  <c r="CJ87" i="31"/>
  <c r="Y207" i="31"/>
  <c r="AE207" i="31" s="1"/>
  <c r="CJ275" i="31"/>
  <c r="BG307" i="31"/>
  <c r="BG263" i="31"/>
  <c r="BG229" i="31"/>
  <c r="AE196" i="31"/>
  <c r="CJ229" i="31"/>
  <c r="AE185" i="31"/>
  <c r="BG142" i="31"/>
  <c r="AE54" i="31"/>
  <c r="BG54" i="31"/>
  <c r="BG10" i="31"/>
  <c r="J16" i="6"/>
  <c r="J32" i="6"/>
  <c r="J31" i="6" s="1"/>
  <c r="K18" i="6"/>
  <c r="K16" i="6" s="1"/>
  <c r="Q38" i="30"/>
  <c r="R48" i="30"/>
  <c r="AW353" i="31" l="1"/>
  <c r="AV353" i="31"/>
  <c r="AU353" i="31"/>
  <c r="Q37" i="30"/>
  <c r="AX353" i="31" l="1"/>
  <c r="AY353" i="31"/>
  <c r="AB418" i="28"/>
  <c r="AZ353" i="31" l="1"/>
  <c r="BK364" i="22"/>
  <c r="BI361" i="22"/>
  <c r="BI360" i="22"/>
  <c r="R51" i="30" l="1"/>
  <c r="Q51" i="30" l="1"/>
  <c r="Q46" i="30"/>
  <c r="R46" i="30" s="1"/>
  <c r="R37" i="30" l="1"/>
  <c r="R28" i="30"/>
  <c r="Q28" i="30"/>
  <c r="S17" i="30"/>
  <c r="R17" i="30"/>
  <c r="Q17" i="30"/>
  <c r="F92" i="30"/>
  <c r="Q16" i="30"/>
  <c r="E91" i="30" s="1"/>
  <c r="F91" i="30"/>
  <c r="BJ353" i="31" l="1"/>
  <c r="F90" i="30"/>
  <c r="BK353" i="31" l="1"/>
  <c r="F22" i="30"/>
  <c r="BM353" i="31" l="1"/>
  <c r="R16" i="30"/>
  <c r="E92" i="30" s="1"/>
  <c r="BO353" i="31" l="1"/>
  <c r="BL353" i="31"/>
  <c r="BN353" i="31"/>
  <c r="BJ364" i="22"/>
  <c r="BK362" i="22"/>
  <c r="BJ362" i="22"/>
  <c r="BK358" i="22"/>
  <c r="BJ358" i="22"/>
  <c r="BJ345" i="22"/>
  <c r="BK345" i="22"/>
  <c r="BI345" i="22"/>
  <c r="M72" i="15"/>
  <c r="BP353" i="31" l="1"/>
  <c r="I138" i="15"/>
  <c r="L23" i="15" l="1"/>
  <c r="K23" i="15"/>
  <c r="BQ353" i="31" l="1"/>
  <c r="BR353" i="31"/>
  <c r="BS353" i="31"/>
  <c r="M22" i="15"/>
  <c r="L22" i="15"/>
  <c r="K22" i="15"/>
  <c r="M21" i="15"/>
  <c r="K21" i="15"/>
  <c r="K12" i="15"/>
  <c r="BT353" i="31" l="1"/>
  <c r="V651" i="28"/>
  <c r="BU353" i="31" l="1"/>
  <c r="BW353" i="31"/>
  <c r="BV353" i="31"/>
  <c r="BP206" i="22"/>
  <c r="BP218" i="22"/>
  <c r="BP219" i="22"/>
  <c r="BP220" i="22"/>
  <c r="BY353" i="31" l="1"/>
  <c r="BX353" i="31"/>
  <c r="BD648" i="23" l="1"/>
  <c r="CB353" i="31" l="1"/>
  <c r="BZ353" i="31"/>
  <c r="CA353" i="31" s="1"/>
  <c r="BA648" i="23"/>
  <c r="AZ648" i="23"/>
  <c r="BB648" i="23"/>
  <c r="BC648" i="23"/>
  <c r="AY648" i="23"/>
  <c r="AX648" i="23"/>
  <c r="AY622" i="23"/>
  <c r="AZ622" i="23"/>
  <c r="BA622" i="23"/>
  <c r="BB622" i="23"/>
  <c r="BC622" i="23"/>
  <c r="BD622" i="23"/>
  <c r="AX622" i="23"/>
  <c r="BD623" i="23"/>
  <c r="CC353" i="31" l="1"/>
  <c r="AS651" i="23"/>
  <c r="AU648" i="23"/>
  <c r="AV648" i="23"/>
  <c r="AQ650" i="23"/>
  <c r="AW584" i="23"/>
  <c r="AR580" i="23"/>
  <c r="AR648" i="23" s="1"/>
  <c r="AS580" i="23"/>
  <c r="AT580" i="23"/>
  <c r="AT648" i="23" s="1"/>
  <c r="AU580" i="23"/>
  <c r="AV580" i="23"/>
  <c r="AW580" i="23"/>
  <c r="AQ580" i="23"/>
  <c r="BC649" i="28" l="1"/>
  <c r="Y143" i="28"/>
  <c r="BP251" i="22" l="1"/>
  <c r="BP250" i="22" s="1"/>
  <c r="BP252" i="22"/>
  <c r="BM250" i="22"/>
  <c r="BN250" i="22"/>
  <c r="BO250" i="22"/>
  <c r="BL250" i="22"/>
  <c r="BP22" i="22"/>
  <c r="BL21" i="22"/>
  <c r="BM21" i="22"/>
  <c r="BC206" i="22"/>
  <c r="BI206" i="22"/>
  <c r="BK206" i="22"/>
  <c r="BL206" i="22"/>
  <c r="BM206" i="22"/>
  <c r="BN206" i="22"/>
  <c r="BO206" i="22"/>
  <c r="BQ206" i="22"/>
  <c r="BR206" i="22"/>
  <c r="BS206" i="22"/>
  <c r="BT206" i="22"/>
  <c r="BU206" i="22"/>
  <c r="BV206" i="22"/>
  <c r="BW206" i="22"/>
  <c r="BU76" i="22"/>
  <c r="BV76" i="22"/>
  <c r="BW76" i="22"/>
  <c r="BT76" i="22"/>
  <c r="BC76" i="22"/>
  <c r="BB76" i="22"/>
  <c r="BU196" i="22"/>
  <c r="BV196" i="22"/>
  <c r="BW196" i="22"/>
  <c r="BT196" i="22"/>
  <c r="BL76" i="22"/>
  <c r="BP83" i="22"/>
  <c r="BP198" i="22" l="1"/>
  <c r="BM142" i="22"/>
  <c r="BN142" i="22"/>
  <c r="BO142" i="22"/>
  <c r="BP144" i="22"/>
  <c r="BP145" i="22"/>
  <c r="BP146" i="22"/>
  <c r="BL142" i="22"/>
  <c r="BP216" i="22"/>
  <c r="BM54" i="22"/>
  <c r="BN54" i="22"/>
  <c r="BO54" i="22"/>
  <c r="BL54" i="22"/>
  <c r="BP56" i="22"/>
  <c r="BT10" i="22" l="1"/>
  <c r="BM10" i="22"/>
  <c r="BN10" i="22"/>
  <c r="BO10" i="22"/>
  <c r="BP11" i="22"/>
  <c r="BP10" i="22" s="1"/>
  <c r="BL10" i="22"/>
  <c r="BT142" i="22"/>
  <c r="BT54" i="22"/>
  <c r="BP188" i="22"/>
  <c r="BM185" i="22"/>
  <c r="BN185" i="22"/>
  <c r="BO185" i="22"/>
  <c r="BP185" i="22"/>
  <c r="BL185" i="22"/>
  <c r="BM273" i="22"/>
  <c r="BN273" i="22"/>
  <c r="BO273" i="22"/>
  <c r="BP274" i="22"/>
  <c r="BP275" i="22"/>
  <c r="BP276" i="22"/>
  <c r="BP277" i="22"/>
  <c r="BP278" i="22"/>
  <c r="BP279" i="22"/>
  <c r="BL273" i="22"/>
  <c r="BO21" i="22"/>
  <c r="BN21" i="22"/>
  <c r="BD212" i="22"/>
  <c r="BP21" i="22" l="1"/>
  <c r="BP212" i="22"/>
  <c r="BP213" i="22"/>
  <c r="BP200" i="22"/>
  <c r="BM196" i="22"/>
  <c r="BN196" i="22"/>
  <c r="BO196" i="22"/>
  <c r="BL196" i="22"/>
  <c r="V650" i="28" l="1"/>
  <c r="V143" i="28" l="1"/>
  <c r="BD654" i="28" l="1"/>
  <c r="BY655" i="28"/>
  <c r="BX655" i="28"/>
  <c r="BY654" i="28"/>
  <c r="BX654" i="28"/>
  <c r="BD655" i="28"/>
  <c r="BC655" i="28"/>
  <c r="BC654" i="28"/>
  <c r="AE654" i="28"/>
  <c r="AD654" i="28"/>
  <c r="H209" i="6"/>
  <c r="H207" i="6"/>
  <c r="BT348" i="28"/>
  <c r="K209" i="6" l="1"/>
  <c r="J207" i="6"/>
  <c r="K207" i="6"/>
  <c r="J209" i="6"/>
  <c r="BA621" i="28"/>
  <c r="AD538" i="28" l="1"/>
  <c r="AE538" i="28"/>
  <c r="Z474" i="28"/>
  <c r="V477" i="28"/>
  <c r="AX390" i="28" l="1"/>
  <c r="AY390" i="28"/>
  <c r="AZ390" i="28"/>
  <c r="BA390" i="28"/>
  <c r="BB390" i="28"/>
  <c r="BC390" i="28"/>
  <c r="BD390" i="28"/>
  <c r="AW390" i="28"/>
  <c r="CB267" i="28"/>
  <c r="AF267" i="28"/>
  <c r="AF268" i="28"/>
  <c r="AF269" i="28"/>
  <c r="AF270" i="28"/>
  <c r="BT159" i="28"/>
  <c r="AA143" i="28"/>
  <c r="AK651" i="23" l="1"/>
  <c r="BD457" i="23"/>
  <c r="BD454" i="23" s="1"/>
  <c r="AY454" i="23"/>
  <c r="AZ454" i="23"/>
  <c r="BA454" i="23"/>
  <c r="BB454" i="23"/>
  <c r="BC454" i="23"/>
  <c r="AX454" i="23"/>
  <c r="AY433" i="23"/>
  <c r="AZ433" i="23"/>
  <c r="BA433" i="23"/>
  <c r="BB433" i="23"/>
  <c r="BC433" i="23"/>
  <c r="AX433" i="23"/>
  <c r="BD436" i="23"/>
  <c r="BD433" i="23" s="1"/>
  <c r="BD437" i="23"/>
  <c r="BD438" i="23"/>
  <c r="BD439" i="23"/>
  <c r="BD440" i="23"/>
  <c r="BD441" i="23"/>
  <c r="BD442" i="23"/>
  <c r="BD443" i="23"/>
  <c r="BD444" i="23"/>
  <c r="BD445" i="23"/>
  <c r="BD446" i="23"/>
  <c r="BD447" i="23"/>
  <c r="BD448" i="23"/>
  <c r="BD449" i="23"/>
  <c r="BD450" i="23"/>
  <c r="BD451" i="23"/>
  <c r="BD452" i="23"/>
  <c r="BD453" i="23"/>
  <c r="AL412" i="23"/>
  <c r="BD417" i="23"/>
  <c r="BD412" i="23" s="1"/>
  <c r="AY412" i="23"/>
  <c r="AZ412" i="23"/>
  <c r="BA412" i="23"/>
  <c r="BB412" i="23"/>
  <c r="BC412" i="23"/>
  <c r="AX412" i="23"/>
  <c r="BD404" i="23"/>
  <c r="BD391" i="23" s="1"/>
  <c r="AY391" i="23"/>
  <c r="AZ391" i="23"/>
  <c r="BA391" i="23"/>
  <c r="BB391" i="23"/>
  <c r="BC391" i="23"/>
  <c r="AX391" i="23"/>
  <c r="E93" i="30" l="1"/>
  <c r="E94" i="30" s="1"/>
  <c r="E95" i="30" s="1"/>
  <c r="E96" i="30" s="1"/>
  <c r="E97" i="30" s="1"/>
  <c r="E98" i="30" s="1"/>
  <c r="R82" i="15"/>
  <c r="Q82" i="15"/>
  <c r="Q81" i="15" s="1"/>
  <c r="P82" i="15"/>
  <c r="R81" i="15"/>
  <c r="R78" i="15" s="1"/>
  <c r="P81" i="15"/>
  <c r="R79" i="15"/>
  <c r="Q79" i="15"/>
  <c r="P79" i="15"/>
  <c r="P78" i="15"/>
  <c r="R64" i="15"/>
  <c r="Q64" i="15"/>
  <c r="P64" i="15"/>
  <c r="R63" i="15"/>
  <c r="Q63" i="15"/>
  <c r="P63" i="15"/>
  <c r="R60" i="15"/>
  <c r="Q60" i="15"/>
  <c r="P60" i="15"/>
  <c r="R58" i="15"/>
  <c r="Q58" i="15"/>
  <c r="Q57" i="15" s="1"/>
  <c r="P58" i="15"/>
  <c r="R54" i="15"/>
  <c r="Q54" i="15"/>
  <c r="Q52" i="15" s="1"/>
  <c r="P54" i="15"/>
  <c r="R52" i="15"/>
  <c r="P52" i="15"/>
  <c r="R51" i="15"/>
  <c r="Q51" i="15"/>
  <c r="Q46" i="15" s="1"/>
  <c r="P51" i="15"/>
  <c r="R50" i="15"/>
  <c r="R45" i="15" s="1"/>
  <c r="Q50" i="15"/>
  <c r="P50" i="15"/>
  <c r="P45" i="15" s="1"/>
  <c r="R49" i="15"/>
  <c r="Q49" i="15"/>
  <c r="Q47" i="15" s="1"/>
  <c r="P49" i="15"/>
  <c r="R48" i="15"/>
  <c r="R47" i="15" s="1"/>
  <c r="Q48" i="15"/>
  <c r="P48" i="15"/>
  <c r="P47" i="15" s="1"/>
  <c r="R46" i="15"/>
  <c r="P46" i="15"/>
  <c r="Q45" i="15"/>
  <c r="Q43" i="15"/>
  <c r="R29" i="15"/>
  <c r="Q29" i="15"/>
  <c r="P29" i="15"/>
  <c r="R22" i="15"/>
  <c r="R20" i="15" s="1"/>
  <c r="Q22" i="15"/>
  <c r="Q59" i="15" s="1"/>
  <c r="P22" i="15"/>
  <c r="P7" i="15" s="1"/>
  <c r="Q20" i="15"/>
  <c r="R16" i="15"/>
  <c r="R6" i="15" s="1"/>
  <c r="Q16" i="15"/>
  <c r="Q6" i="15" s="1"/>
  <c r="Q5" i="15" s="1"/>
  <c r="P16" i="15"/>
  <c r="P15" i="15" s="1"/>
  <c r="Q15" i="15"/>
  <c r="R10" i="15"/>
  <c r="Q10" i="15"/>
  <c r="P10" i="15"/>
  <c r="R9" i="15"/>
  <c r="Q9" i="15"/>
  <c r="P9" i="15"/>
  <c r="R8" i="15"/>
  <c r="Q8" i="15"/>
  <c r="P8" i="15"/>
  <c r="Q7" i="15"/>
  <c r="P6" i="15"/>
  <c r="P5" i="15" s="1"/>
  <c r="X47" i="30"/>
  <c r="W47" i="30"/>
  <c r="V47" i="30"/>
  <c r="X36" i="30"/>
  <c r="W36" i="30"/>
  <c r="V36" i="30"/>
  <c r="X17" i="30"/>
  <c r="W17" i="30"/>
  <c r="V17" i="30"/>
  <c r="Q78" i="15" l="1"/>
  <c r="R5" i="15"/>
  <c r="Q42" i="15"/>
  <c r="P59" i="15"/>
  <c r="R7" i="15"/>
  <c r="R15" i="15"/>
  <c r="P20" i="15"/>
  <c r="P43" i="15"/>
  <c r="Q44" i="15"/>
  <c r="R59" i="15"/>
  <c r="R43" i="15"/>
  <c r="P44" i="15" l="1"/>
  <c r="P42" i="15" s="1"/>
  <c r="P57" i="15"/>
  <c r="R42" i="15"/>
  <c r="R57" i="15"/>
  <c r="R44" i="15"/>
  <c r="AX651" i="28" l="1"/>
  <c r="U649" i="28"/>
  <c r="U651" i="28"/>
  <c r="U390" i="28"/>
  <c r="AT202" i="23" l="1"/>
  <c r="AU202" i="23"/>
  <c r="AV202" i="23"/>
  <c r="AW202" i="23"/>
  <c r="AX202" i="23"/>
  <c r="AY202" i="23"/>
  <c r="AZ202" i="23"/>
  <c r="BA202" i="23"/>
  <c r="BB202" i="23"/>
  <c r="BC202" i="23"/>
  <c r="BD202" i="23"/>
  <c r="AS202" i="23"/>
  <c r="AW122" i="23"/>
  <c r="AW123" i="23"/>
  <c r="AW124" i="23"/>
  <c r="AW125" i="23"/>
  <c r="AW126" i="23"/>
  <c r="AW127" i="23"/>
  <c r="AW128" i="23"/>
  <c r="AW129" i="23"/>
  <c r="AW130" i="23"/>
  <c r="AW131" i="23"/>
  <c r="AW132" i="23"/>
  <c r="AW133" i="23"/>
  <c r="AW134" i="23"/>
  <c r="AW135" i="23"/>
  <c r="AW136" i="23"/>
  <c r="AW137" i="23"/>
  <c r="AW138" i="23"/>
  <c r="AW139" i="23"/>
  <c r="AW140" i="23"/>
  <c r="AW141" i="23"/>
  <c r="AW142" i="23"/>
  <c r="AW143" i="23"/>
  <c r="AW144" i="23"/>
  <c r="AW145" i="23"/>
  <c r="AW146" i="23"/>
  <c r="AW147" i="23"/>
  <c r="AW148" i="23"/>
  <c r="AW149" i="23"/>
  <c r="AW150" i="23"/>
  <c r="AW151" i="23"/>
  <c r="AW152" i="23"/>
  <c r="AW153" i="23"/>
  <c r="AW154" i="23"/>
  <c r="AW155" i="23"/>
  <c r="AW156" i="23"/>
  <c r="AW157" i="23"/>
  <c r="AW158" i="23"/>
  <c r="AW159" i="23"/>
  <c r="AW160" i="23"/>
  <c r="AW161" i="23"/>
  <c r="AW162" i="23"/>
  <c r="AW163" i="23"/>
  <c r="AW164" i="23"/>
  <c r="AW165" i="23"/>
  <c r="AW166" i="23"/>
  <c r="AW167" i="23"/>
  <c r="AW168" i="23"/>
  <c r="AW169" i="23"/>
  <c r="AW170" i="23"/>
  <c r="AW171" i="23"/>
  <c r="AW172" i="23"/>
  <c r="AW173" i="23"/>
  <c r="AW174" i="23"/>
  <c r="AW175" i="23"/>
  <c r="AW176" i="23"/>
  <c r="AW177" i="23"/>
  <c r="AW178" i="23"/>
  <c r="AW179" i="23"/>
  <c r="AW180" i="23"/>
  <c r="AW181" i="23"/>
  <c r="AW182" i="23"/>
  <c r="AW183" i="23"/>
  <c r="AW184" i="23"/>
  <c r="AW185" i="23"/>
  <c r="AW186" i="23"/>
  <c r="AW187" i="23"/>
  <c r="AW188" i="23"/>
  <c r="AW189" i="23"/>
  <c r="AW190" i="23"/>
  <c r="AW191" i="23"/>
  <c r="AW192" i="23"/>
  <c r="AW193" i="23"/>
  <c r="AW194" i="23"/>
  <c r="AW195" i="23"/>
  <c r="AW196" i="23"/>
  <c r="AW197" i="23"/>
  <c r="AW198" i="23"/>
  <c r="AW199" i="23"/>
  <c r="AW200" i="23"/>
  <c r="AW201" i="23"/>
  <c r="AW203" i="23"/>
  <c r="AS650" i="23" l="1"/>
  <c r="AS648" i="23"/>
  <c r="AK650" i="23"/>
  <c r="I286" i="6" s="1"/>
  <c r="AJ650" i="23"/>
  <c r="AJ651" i="23"/>
  <c r="AJ391" i="23"/>
  <c r="L73" i="15" l="1"/>
  <c r="L21" i="15"/>
  <c r="F62" i="30" l="1"/>
  <c r="F63" i="30"/>
  <c r="F64" i="30"/>
  <c r="F65" i="30"/>
  <c r="F66" i="30"/>
  <c r="F61" i="30"/>
  <c r="F52" i="30"/>
  <c r="Y52" i="30" l="1"/>
  <c r="K73" i="15" l="1"/>
  <c r="K83" i="15" l="1"/>
  <c r="M23" i="15" l="1"/>
  <c r="Q45" i="30" l="1"/>
  <c r="J256" i="6" l="1"/>
  <c r="K256" i="6"/>
  <c r="Q35" i="30" l="1"/>
  <c r="P16" i="30" l="1"/>
  <c r="U650" i="28" l="1"/>
  <c r="Z411" i="28"/>
  <c r="Y411" i="28"/>
  <c r="Z285" i="28"/>
  <c r="U221" i="28" l="1"/>
  <c r="Z179" i="28"/>
  <c r="Z159" i="28"/>
  <c r="H216" i="6" l="1"/>
  <c r="H206" i="6" l="1"/>
  <c r="H215" i="6"/>
  <c r="BB209" i="22" l="1"/>
  <c r="K232" i="6" l="1"/>
  <c r="J232" i="6"/>
  <c r="I232" i="6"/>
  <c r="K235" i="6"/>
  <c r="J235" i="6"/>
  <c r="K239" i="6"/>
  <c r="J239" i="6"/>
  <c r="I239" i="6"/>
  <c r="I235" i="6"/>
  <c r="K305" i="6" l="1"/>
  <c r="H306" i="6"/>
  <c r="I316" i="6"/>
  <c r="J316" i="6"/>
  <c r="K316" i="6"/>
  <c r="BT221" i="28" l="1"/>
  <c r="AX34" i="28" l="1"/>
  <c r="BD435" i="23"/>
  <c r="BU239" i="22" l="1"/>
  <c r="BV239" i="22"/>
  <c r="BW239" i="22"/>
  <c r="BT239" i="22"/>
  <c r="BT339" i="22" l="1"/>
  <c r="BM339" i="22"/>
  <c r="BN339" i="22"/>
  <c r="BO339" i="22"/>
  <c r="BP340" i="22"/>
  <c r="BP339" i="22" s="1"/>
  <c r="BL339" i="22"/>
  <c r="BM239" i="22"/>
  <c r="BN239" i="22"/>
  <c r="BO239" i="22"/>
  <c r="BP239" i="22"/>
  <c r="BL239" i="22"/>
  <c r="BP241" i="22"/>
  <c r="BM228" i="22"/>
  <c r="BN228" i="22"/>
  <c r="BO228" i="22"/>
  <c r="BL228" i="22"/>
  <c r="BP237" i="22"/>
  <c r="BP228" i="22" s="1"/>
  <c r="BP143" i="22"/>
  <c r="BP142" i="22" s="1"/>
  <c r="BP81" i="22"/>
  <c r="BP55" i="22"/>
  <c r="BP54" i="22" s="1"/>
  <c r="I227" i="6" l="1"/>
  <c r="J227" i="6"/>
  <c r="K227" i="6"/>
  <c r="H227" i="6"/>
  <c r="H281" i="6"/>
  <c r="H316" i="6"/>
  <c r="I372" i="6"/>
  <c r="J372" i="6"/>
  <c r="K372" i="6"/>
  <c r="H372" i="6"/>
  <c r="H379" i="6"/>
  <c r="H279" i="6" l="1"/>
  <c r="H403" i="6"/>
  <c r="H395" i="6"/>
  <c r="H387" i="6"/>
  <c r="H331" i="6"/>
  <c r="H323" i="6"/>
  <c r="H280" i="6" s="1"/>
  <c r="H296" i="6"/>
  <c r="H282" i="6"/>
  <c r="H288" i="6"/>
  <c r="H271" i="6"/>
  <c r="H176" i="6"/>
  <c r="H182" i="6"/>
  <c r="H174" i="6" s="1"/>
  <c r="H410" i="6" s="1"/>
  <c r="H194" i="6"/>
  <c r="H205" i="6"/>
  <c r="H234" i="6"/>
  <c r="H244" i="6"/>
  <c r="H250" i="6"/>
  <c r="H256" i="6"/>
  <c r="H186" i="6" l="1"/>
  <c r="H175" i="6" s="1"/>
  <c r="H278" i="6"/>
  <c r="H173" i="6" l="1"/>
  <c r="H181" i="6"/>
  <c r="G71" i="20"/>
  <c r="H48" i="6" l="1"/>
  <c r="H56" i="6"/>
  <c r="B53" i="15"/>
  <c r="B55" i="15"/>
  <c r="B56" i="15"/>
  <c r="B61" i="15"/>
  <c r="B62" i="15"/>
  <c r="B11" i="15"/>
  <c r="B12" i="15"/>
  <c r="B13" i="15"/>
  <c r="B25" i="15"/>
  <c r="P28" i="30" l="1"/>
  <c r="P37" i="30"/>
  <c r="P46" i="30" l="1"/>
  <c r="AA49" i="30" l="1"/>
  <c r="AB48" i="30"/>
  <c r="F51" i="30" l="1"/>
  <c r="F48" i="30"/>
  <c r="F49" i="30"/>
  <c r="F44" i="30"/>
  <c r="K9" i="15" l="1"/>
  <c r="K51" i="15"/>
  <c r="N22" i="15" l="1"/>
  <c r="O22" i="15"/>
  <c r="B80" i="15" l="1"/>
  <c r="B83" i="15"/>
  <c r="B84" i="15"/>
  <c r="B85" i="15"/>
  <c r="B23" i="15" l="1"/>
  <c r="B21" i="15"/>
  <c r="B29" i="15"/>
  <c r="B30" i="15"/>
  <c r="B31" i="15"/>
  <c r="B32" i="15"/>
  <c r="B34" i="15"/>
  <c r="B35" i="15"/>
  <c r="B36" i="15"/>
  <c r="B37" i="15"/>
  <c r="K33" i="15"/>
  <c r="B33" i="15" s="1"/>
  <c r="K28" i="15"/>
  <c r="B28" i="15" s="1"/>
  <c r="J11" i="15"/>
  <c r="J23" i="15"/>
  <c r="J21" i="15"/>
  <c r="J22" i="15"/>
  <c r="J12" i="15"/>
  <c r="B22" i="15" l="1"/>
  <c r="J82" i="15"/>
  <c r="G70" i="20" l="1"/>
  <c r="G69" i="20"/>
  <c r="G68" i="20"/>
  <c r="G67" i="20"/>
  <c r="G66" i="20"/>
  <c r="G65" i="20"/>
  <c r="G56" i="20"/>
  <c r="G55" i="20"/>
  <c r="G53" i="20"/>
  <c r="G52" i="20"/>
  <c r="G49" i="20"/>
  <c r="G46" i="20"/>
  <c r="G42" i="20"/>
  <c r="G41" i="20"/>
  <c r="G34" i="20"/>
  <c r="G31" i="20"/>
  <c r="G28" i="20"/>
  <c r="G25" i="20"/>
  <c r="G24" i="20"/>
  <c r="G22" i="20"/>
  <c r="G21" i="20"/>
  <c r="G19" i="20"/>
  <c r="S32" i="30"/>
  <c r="R32" i="30"/>
  <c r="K99" i="30"/>
  <c r="J99" i="30"/>
  <c r="I99" i="30"/>
  <c r="H99" i="30"/>
  <c r="G99" i="30"/>
  <c r="E99" i="30"/>
  <c r="H90" i="30"/>
  <c r="P15" i="30" s="1"/>
  <c r="H91" i="30"/>
  <c r="H89" i="30"/>
  <c r="G89" i="30"/>
  <c r="L88" i="30"/>
  <c r="E88" i="30"/>
  <c r="H88" i="30" s="1"/>
  <c r="N15" i="30" s="1"/>
  <c r="L87" i="30"/>
  <c r="I87" i="30"/>
  <c r="I88" i="30" s="1"/>
  <c r="E87" i="30"/>
  <c r="L86" i="30"/>
  <c r="L85" i="30"/>
  <c r="J85" i="30"/>
  <c r="J86" i="30" s="1"/>
  <c r="K86" i="30" s="1"/>
  <c r="L44" i="30" s="1"/>
  <c r="H85" i="30"/>
  <c r="G85" i="30"/>
  <c r="K84" i="30"/>
  <c r="H84" i="30"/>
  <c r="G84" i="30"/>
  <c r="H83" i="30"/>
  <c r="G83" i="30"/>
  <c r="G82" i="30"/>
  <c r="H14" i="30" s="1"/>
  <c r="E82" i="30"/>
  <c r="H82" i="30" s="1"/>
  <c r="H15" i="30" s="1"/>
  <c r="E81" i="30"/>
  <c r="H81" i="30" s="1"/>
  <c r="G15" i="30" s="1"/>
  <c r="G80" i="30"/>
  <c r="E80" i="30"/>
  <c r="H80" i="30" s="1"/>
  <c r="E15" i="30" s="1"/>
  <c r="P78" i="30"/>
  <c r="O78" i="30"/>
  <c r="N78" i="30"/>
  <c r="M78" i="30"/>
  <c r="L78" i="30"/>
  <c r="K78" i="30"/>
  <c r="J78" i="30"/>
  <c r="I78" i="30"/>
  <c r="H78" i="30"/>
  <c r="G78" i="30"/>
  <c r="F78" i="30"/>
  <c r="E78" i="30"/>
  <c r="P76" i="30"/>
  <c r="O76" i="30"/>
  <c r="N76" i="30"/>
  <c r="M76" i="30"/>
  <c r="L76" i="30"/>
  <c r="K76" i="30"/>
  <c r="J76" i="30"/>
  <c r="I76" i="30"/>
  <c r="H76" i="30"/>
  <c r="G76" i="30"/>
  <c r="F76" i="30"/>
  <c r="E76" i="30"/>
  <c r="O74" i="30"/>
  <c r="N74" i="30"/>
  <c r="J74" i="30"/>
  <c r="I74" i="30"/>
  <c r="H74" i="30"/>
  <c r="G74" i="30"/>
  <c r="E74" i="30"/>
  <c r="F57" i="30"/>
  <c r="O51" i="30"/>
  <c r="N51" i="30"/>
  <c r="M51" i="30"/>
  <c r="L51" i="30"/>
  <c r="I51" i="30"/>
  <c r="H51" i="30"/>
  <c r="G51" i="30"/>
  <c r="E51" i="30"/>
  <c r="M50" i="30"/>
  <c r="N50" i="30" s="1"/>
  <c r="O50" i="30" s="1"/>
  <c r="P50" i="30" s="1"/>
  <c r="Q50" i="30" s="1"/>
  <c r="R50" i="30" s="1"/>
  <c r="S50" i="30" s="1"/>
  <c r="F50" i="30" s="1"/>
  <c r="L50" i="30"/>
  <c r="I50" i="30"/>
  <c r="Y50" i="30" s="1"/>
  <c r="H50" i="30"/>
  <c r="G50" i="30"/>
  <c r="E50" i="30"/>
  <c r="U47" i="30"/>
  <c r="T47" i="30"/>
  <c r="S47" i="30"/>
  <c r="R47" i="30"/>
  <c r="Q47" i="30"/>
  <c r="G51" i="20" s="1"/>
  <c r="P47" i="30"/>
  <c r="O47" i="30"/>
  <c r="N47" i="30"/>
  <c r="M47" i="30"/>
  <c r="L47" i="30"/>
  <c r="K47" i="30"/>
  <c r="J47" i="30"/>
  <c r="S46" i="30"/>
  <c r="O46" i="30"/>
  <c r="O99" i="30" s="1"/>
  <c r="N46" i="30"/>
  <c r="M46" i="30"/>
  <c r="L46" i="30"/>
  <c r="L99" i="30" s="1"/>
  <c r="T45" i="30"/>
  <c r="U45" i="30" s="1"/>
  <c r="N45" i="30"/>
  <c r="M45" i="30"/>
  <c r="G43" i="30"/>
  <c r="E43" i="30"/>
  <c r="O42" i="30"/>
  <c r="N42" i="30"/>
  <c r="J42" i="30"/>
  <c r="H42" i="30"/>
  <c r="G42" i="30"/>
  <c r="E42" i="30"/>
  <c r="J41" i="30"/>
  <c r="P38" i="30"/>
  <c r="P35" i="30" s="1"/>
  <c r="G39" i="20" s="1"/>
  <c r="M38" i="30"/>
  <c r="M35" i="30" s="1"/>
  <c r="M43" i="30" s="1"/>
  <c r="L38" i="30"/>
  <c r="K38" i="30"/>
  <c r="K36" i="30" s="1"/>
  <c r="G38" i="30"/>
  <c r="E38" i="30"/>
  <c r="O37" i="30"/>
  <c r="N37" i="30"/>
  <c r="N36" i="30" s="1"/>
  <c r="M37" i="30"/>
  <c r="L37" i="30"/>
  <c r="I37" i="30"/>
  <c r="H37" i="30"/>
  <c r="G37" i="30"/>
  <c r="E37" i="30"/>
  <c r="U36" i="30"/>
  <c r="T36" i="30"/>
  <c r="S36" i="30"/>
  <c r="R36" i="30"/>
  <c r="Q36" i="30"/>
  <c r="P36" i="30"/>
  <c r="O36" i="30"/>
  <c r="M36" i="30"/>
  <c r="L36" i="30"/>
  <c r="J36" i="30"/>
  <c r="I36" i="30"/>
  <c r="H36" i="30"/>
  <c r="E36" i="30"/>
  <c r="O35" i="30"/>
  <c r="O43" i="30" s="1"/>
  <c r="N35" i="30"/>
  <c r="L35" i="30"/>
  <c r="L43" i="30" s="1"/>
  <c r="H35" i="30"/>
  <c r="H43" i="30" s="1"/>
  <c r="P34" i="30"/>
  <c r="L34" i="30"/>
  <c r="K34" i="30"/>
  <c r="K74" i="30" s="1"/>
  <c r="O33" i="30"/>
  <c r="O41" i="30" s="1"/>
  <c r="N33" i="30"/>
  <c r="J33" i="30"/>
  <c r="I33" i="30"/>
  <c r="G33" i="30"/>
  <c r="G41" i="30" s="1"/>
  <c r="E33" i="30"/>
  <c r="E41" i="30" s="1"/>
  <c r="Q32" i="30"/>
  <c r="G36" i="20" s="1"/>
  <c r="F31" i="30"/>
  <c r="S28" i="30"/>
  <c r="O28" i="30"/>
  <c r="N28" i="30"/>
  <c r="M28" i="30"/>
  <c r="L28" i="30"/>
  <c r="M27" i="30"/>
  <c r="N27" i="30" s="1"/>
  <c r="O27" i="30" s="1"/>
  <c r="P27" i="30" s="1"/>
  <c r="Q27" i="30" s="1"/>
  <c r="R27" i="30" s="1"/>
  <c r="S27" i="30" s="1"/>
  <c r="F27" i="30" s="1"/>
  <c r="L27" i="30"/>
  <c r="O26" i="30"/>
  <c r="N26" i="30"/>
  <c r="M26" i="30"/>
  <c r="L26" i="30"/>
  <c r="K26" i="30"/>
  <c r="H26" i="30"/>
  <c r="G26" i="30"/>
  <c r="Q25" i="30"/>
  <c r="F24" i="30"/>
  <c r="AD21" i="30"/>
  <c r="N20" i="30"/>
  <c r="M20" i="30"/>
  <c r="L19" i="30"/>
  <c r="AA19" i="30" s="1"/>
  <c r="F18" i="30"/>
  <c r="U17" i="30"/>
  <c r="T17" i="30"/>
  <c r="N17" i="30"/>
  <c r="M17" i="30"/>
  <c r="F17" i="30" s="1"/>
  <c r="P99" i="30"/>
  <c r="N16" i="30"/>
  <c r="M16" i="30"/>
  <c r="M34" i="30" s="1"/>
  <c r="O15" i="30"/>
  <c r="E14" i="30"/>
  <c r="AE13" i="30"/>
  <c r="AD13" i="30"/>
  <c r="Y13" i="30"/>
  <c r="F45" i="30" l="1"/>
  <c r="V45" i="30"/>
  <c r="W45" i="30" s="1"/>
  <c r="X45" i="30" s="1"/>
  <c r="K87" i="30"/>
  <c r="M44" i="30" s="1"/>
  <c r="K33" i="30"/>
  <c r="K41" i="30" s="1"/>
  <c r="L33" i="30"/>
  <c r="L41" i="30" s="1"/>
  <c r="N43" i="30"/>
  <c r="L42" i="30"/>
  <c r="L74" i="30"/>
  <c r="G87" i="30"/>
  <c r="M14" i="30" s="1"/>
  <c r="N99" i="30"/>
  <c r="AA20" i="30"/>
  <c r="AA21" i="30" s="1"/>
  <c r="F20" i="30"/>
  <c r="N41" i="30"/>
  <c r="P33" i="30"/>
  <c r="P41" i="30" s="1"/>
  <c r="K85" i="30"/>
  <c r="H87" i="30"/>
  <c r="M15" i="30" s="1"/>
  <c r="M99" i="30"/>
  <c r="O69" i="30"/>
  <c r="F37" i="30"/>
  <c r="F38" i="30"/>
  <c r="S69" i="30"/>
  <c r="R69" i="30"/>
  <c r="G50" i="20"/>
  <c r="Q34" i="30"/>
  <c r="G38" i="20" s="1"/>
  <c r="I329" i="6"/>
  <c r="G18" i="20"/>
  <c r="F47" i="30"/>
  <c r="Q69" i="30"/>
  <c r="G30" i="20"/>
  <c r="P69" i="30"/>
  <c r="AA36" i="30"/>
  <c r="F36" i="30"/>
  <c r="AC21" i="30"/>
  <c r="AC22" i="30" s="1"/>
  <c r="F19" i="30"/>
  <c r="G40" i="20"/>
  <c r="AB18" i="30"/>
  <c r="AC18" i="30" s="1"/>
  <c r="E86" i="30"/>
  <c r="H86" i="30" s="1"/>
  <c r="L15" i="30" s="1"/>
  <c r="R35" i="30"/>
  <c r="Q43" i="30"/>
  <c r="G47" i="20" s="1"/>
  <c r="P43" i="30"/>
  <c r="T28" i="30"/>
  <c r="U28" i="30" s="1"/>
  <c r="M33" i="30"/>
  <c r="M41" i="30" s="1"/>
  <c r="M74" i="30"/>
  <c r="I89" i="30"/>
  <c r="K88" i="30"/>
  <c r="N44" i="30" s="1"/>
  <c r="T46" i="30"/>
  <c r="U46" i="30" s="1"/>
  <c r="G91" i="30"/>
  <c r="Q14" i="30" s="1"/>
  <c r="G16" i="20" s="1"/>
  <c r="Q15" i="30"/>
  <c r="G17" i="20" s="1"/>
  <c r="P74" i="30"/>
  <c r="Z21" i="30"/>
  <c r="H33" i="30"/>
  <c r="AB13" i="30"/>
  <c r="G81" i="30"/>
  <c r="G14" i="30" s="1"/>
  <c r="G88" i="30"/>
  <c r="N14" i="30" s="1"/>
  <c r="G36" i="30"/>
  <c r="G90" i="30"/>
  <c r="P14" i="30" s="1"/>
  <c r="F46" i="30" l="1"/>
  <c r="V46" i="30"/>
  <c r="W46" i="30" s="1"/>
  <c r="X46" i="30" s="1"/>
  <c r="F28" i="30"/>
  <c r="V28" i="30"/>
  <c r="W28" i="30" s="1"/>
  <c r="X28" i="30" s="1"/>
  <c r="Z18" i="30"/>
  <c r="Q41" i="30"/>
  <c r="G45" i="20" s="1"/>
  <c r="R43" i="30"/>
  <c r="S35" i="30"/>
  <c r="G86" i="30"/>
  <c r="L14" i="30" s="1"/>
  <c r="R34" i="30"/>
  <c r="S16" i="30"/>
  <c r="S34" i="30" s="1"/>
  <c r="AH19" i="30"/>
  <c r="I90" i="30"/>
  <c r="K89" i="30"/>
  <c r="O44" i="30" s="1"/>
  <c r="H92" i="30"/>
  <c r="R15" i="30" s="1"/>
  <c r="G92" i="30"/>
  <c r="R14" i="30" s="1"/>
  <c r="G37" i="20" l="1"/>
  <c r="Y16" i="30"/>
  <c r="T35" i="30"/>
  <c r="U35" i="30" s="1"/>
  <c r="V35" i="30" s="1"/>
  <c r="S43" i="30"/>
  <c r="R33" i="30"/>
  <c r="I91" i="30"/>
  <c r="K90" i="30"/>
  <c r="P44" i="30" s="1"/>
  <c r="Z44" i="30" s="1"/>
  <c r="H93" i="30"/>
  <c r="S15" i="30" s="1"/>
  <c r="G93" i="30"/>
  <c r="S14" i="30" s="1"/>
  <c r="T16" i="30"/>
  <c r="U16" i="30" s="1"/>
  <c r="V16" i="30" s="1"/>
  <c r="W16" i="30" s="1"/>
  <c r="X16" i="30" s="1"/>
  <c r="W35" i="30" l="1"/>
  <c r="V43" i="30"/>
  <c r="T43" i="30"/>
  <c r="Z16" i="30"/>
  <c r="AA16" i="30" s="1"/>
  <c r="F16" i="30"/>
  <c r="R41" i="30"/>
  <c r="U43" i="30"/>
  <c r="F43" i="30" s="1"/>
  <c r="F35" i="30"/>
  <c r="I92" i="30"/>
  <c r="K91" i="30"/>
  <c r="Q44" i="30" s="1"/>
  <c r="G94" i="30"/>
  <c r="T14" i="30" s="1"/>
  <c r="H94" i="30"/>
  <c r="T15" i="30" s="1"/>
  <c r="T34" i="30"/>
  <c r="T42" i="30" s="1"/>
  <c r="S33" i="30"/>
  <c r="X35" i="30" l="1"/>
  <c r="X43" i="30" s="1"/>
  <c r="W43" i="30"/>
  <c r="G96" i="30"/>
  <c r="V14" i="30" s="1"/>
  <c r="H96" i="30"/>
  <c r="V15" i="30" s="1"/>
  <c r="AC13" i="30"/>
  <c r="Z14" i="30"/>
  <c r="F99" i="30"/>
  <c r="F26" i="30"/>
  <c r="H95" i="30"/>
  <c r="G95" i="30"/>
  <c r="U14" i="30" s="1"/>
  <c r="F14" i="30" s="1"/>
  <c r="I93" i="30"/>
  <c r="K93" i="30" s="1"/>
  <c r="S44" i="30" s="1"/>
  <c r="K92" i="30"/>
  <c r="R44" i="30" s="1"/>
  <c r="S41" i="30"/>
  <c r="U34" i="30"/>
  <c r="T33" i="30"/>
  <c r="T41" i="30" s="1"/>
  <c r="F34" i="30" l="1"/>
  <c r="F74" i="30" s="1"/>
  <c r="V34" i="30"/>
  <c r="H97" i="30"/>
  <c r="W15" i="30" s="1"/>
  <c r="G97" i="30"/>
  <c r="W14" i="30" s="1"/>
  <c r="Z15" i="30"/>
  <c r="F15" i="30"/>
  <c r="U33" i="30"/>
  <c r="Y33" i="30" s="1"/>
  <c r="F42" i="30"/>
  <c r="V42" i="30" l="1"/>
  <c r="W34" i="30"/>
  <c r="V33" i="30"/>
  <c r="V41" i="30" s="1"/>
  <c r="H98" i="30"/>
  <c r="X15" i="30" s="1"/>
  <c r="G98" i="30"/>
  <c r="X14" i="30" s="1"/>
  <c r="U41" i="30"/>
  <c r="F33" i="30"/>
  <c r="F41" i="30" l="1"/>
  <c r="Z41" i="30"/>
  <c r="X34" i="30"/>
  <c r="W33" i="30"/>
  <c r="W41" i="30" s="1"/>
  <c r="W42" i="30"/>
  <c r="P261" i="6"/>
  <c r="O261" i="6"/>
  <c r="N261" i="6"/>
  <c r="X42" i="30" l="1"/>
  <c r="X33" i="30"/>
  <c r="X41" i="30" s="1"/>
  <c r="J279" i="6" l="1"/>
  <c r="K279" i="6"/>
  <c r="AX601" i="28"/>
  <c r="U159" i="28" l="1"/>
  <c r="Z246" i="28"/>
  <c r="Z242" i="28" s="1"/>
  <c r="BT558" i="28"/>
  <c r="Z495" i="28"/>
  <c r="BT474" i="28"/>
  <c r="BF390" i="28" l="1"/>
  <c r="BF649" i="28" s="1"/>
  <c r="BG390" i="28"/>
  <c r="BG649" i="28" s="1"/>
  <c r="BH390" i="28"/>
  <c r="BI390" i="28"/>
  <c r="BJ390" i="28"/>
  <c r="BK390" i="28"/>
  <c r="BL390" i="28"/>
  <c r="BN390" i="28"/>
  <c r="BO390" i="28"/>
  <c r="BP390" i="28"/>
  <c r="BR390" i="28"/>
  <c r="BT390" i="28"/>
  <c r="AG390" i="28"/>
  <c r="AG649" i="28" s="1"/>
  <c r="AH390" i="28"/>
  <c r="AH649" i="28" s="1"/>
  <c r="AI390" i="28"/>
  <c r="AI649" i="28" s="1"/>
  <c r="AJ390" i="28"/>
  <c r="AJ649" i="28" s="1"/>
  <c r="AK390" i="28"/>
  <c r="AK649" i="28" s="1"/>
  <c r="AL390" i="28"/>
  <c r="AL649" i="28" s="1"/>
  <c r="AM390" i="28"/>
  <c r="AM649" i="28" s="1"/>
  <c r="AN390" i="28"/>
  <c r="AN649" i="28" s="1"/>
  <c r="AP390" i="28"/>
  <c r="AR390" i="28"/>
  <c r="AS390" i="28"/>
  <c r="AZ649" i="28"/>
  <c r="W390" i="28"/>
  <c r="W649" i="28" s="1"/>
  <c r="X390" i="28"/>
  <c r="X649" i="28" s="1"/>
  <c r="Z390" i="28"/>
  <c r="V307" i="28" l="1"/>
  <c r="BT75" i="28" l="1"/>
  <c r="BT649" i="28" s="1"/>
  <c r="BT650" i="28" s="1"/>
  <c r="Z13" i="28"/>
  <c r="Z649" i="28" s="1"/>
  <c r="Z643" i="28" l="1"/>
  <c r="I281" i="6"/>
  <c r="BD560" i="23" l="1"/>
  <c r="BD559" i="23" s="1"/>
  <c r="AY559" i="23"/>
  <c r="AZ559" i="23"/>
  <c r="BA559" i="23"/>
  <c r="BB559" i="23"/>
  <c r="BC559" i="23"/>
  <c r="AX559" i="23"/>
  <c r="AX651" i="23" s="1"/>
  <c r="BD225" i="23"/>
  <c r="BD226" i="23"/>
  <c r="BD227" i="23"/>
  <c r="BD228" i="23"/>
  <c r="BD229" i="23"/>
  <c r="BD230" i="23"/>
  <c r="BD231" i="23"/>
  <c r="BD232" i="23"/>
  <c r="BD233" i="23"/>
  <c r="BD234" i="23"/>
  <c r="BD235" i="23"/>
  <c r="BD236" i="23"/>
  <c r="BD237" i="23"/>
  <c r="BD238" i="23"/>
  <c r="BD239" i="23"/>
  <c r="BD240" i="23"/>
  <c r="BD241" i="23"/>
  <c r="BD242" i="23"/>
  <c r="BD243" i="23"/>
  <c r="BD224" i="23"/>
  <c r="BA223" i="23"/>
  <c r="BB223" i="23"/>
  <c r="BC223" i="23"/>
  <c r="AZ223" i="23"/>
  <c r="AZ651" i="23" s="1"/>
  <c r="AY223" i="23"/>
  <c r="AY651" i="23" l="1"/>
  <c r="BD223" i="23"/>
  <c r="J186" i="6" l="1"/>
  <c r="BS196" i="22" l="1"/>
  <c r="BR166" i="22"/>
  <c r="BR163" i="22" s="1"/>
  <c r="BR358" i="22" s="1"/>
  <c r="BR362" i="22" s="1"/>
  <c r="BS76" i="22"/>
  <c r="BS345" i="22" l="1"/>
  <c r="BT345" i="22"/>
  <c r="BU345" i="22"/>
  <c r="BV345" i="22"/>
  <c r="BW345" i="22"/>
  <c r="BQ345" i="22"/>
  <c r="BP280" i="22"/>
  <c r="BP273" i="22" s="1"/>
  <c r="BK273" i="22"/>
  <c r="BQ273" i="22"/>
  <c r="BS273" i="22"/>
  <c r="BT273" i="22"/>
  <c r="BU273" i="22"/>
  <c r="BV273" i="22"/>
  <c r="BW273" i="22"/>
  <c r="BI273" i="22"/>
  <c r="BS358" i="22" l="1"/>
  <c r="K186" i="6" l="1"/>
  <c r="BS361" i="22"/>
  <c r="BS363" i="22"/>
  <c r="O82" i="15"/>
  <c r="O81" i="15" s="1"/>
  <c r="N82" i="15"/>
  <c r="O79" i="15"/>
  <c r="N79" i="15"/>
  <c r="O64" i="15"/>
  <c r="N64" i="15"/>
  <c r="O63" i="15"/>
  <c r="N63" i="15"/>
  <c r="O60" i="15"/>
  <c r="O45" i="15" s="1"/>
  <c r="N60" i="15"/>
  <c r="O59" i="15"/>
  <c r="N59" i="15"/>
  <c r="O58" i="15"/>
  <c r="O43" i="15" s="1"/>
  <c r="N58" i="15"/>
  <c r="O54" i="15"/>
  <c r="O52" i="15" s="1"/>
  <c r="N54" i="15"/>
  <c r="N52" i="15"/>
  <c r="O51" i="15"/>
  <c r="O46" i="15" s="1"/>
  <c r="N51" i="15"/>
  <c r="N46" i="15" s="1"/>
  <c r="O50" i="15"/>
  <c r="N50" i="15"/>
  <c r="N45" i="15" s="1"/>
  <c r="O49" i="15"/>
  <c r="N49" i="15"/>
  <c r="O48" i="15"/>
  <c r="N48" i="15"/>
  <c r="O29" i="15"/>
  <c r="N29" i="15"/>
  <c r="O20" i="15"/>
  <c r="N20" i="15"/>
  <c r="O16" i="15"/>
  <c r="O15" i="15" s="1"/>
  <c r="N16" i="15"/>
  <c r="N15" i="15" s="1"/>
  <c r="O10" i="15"/>
  <c r="N10" i="15"/>
  <c r="O9" i="15"/>
  <c r="N9" i="15"/>
  <c r="O8" i="15"/>
  <c r="N8" i="15"/>
  <c r="O7" i="15"/>
  <c r="N7" i="15"/>
  <c r="N81" i="15" l="1"/>
  <c r="N78" i="15" s="1"/>
  <c r="N57" i="15"/>
  <c r="N6" i="15"/>
  <c r="BS364" i="22"/>
  <c r="O44" i="15"/>
  <c r="O42" i="15" s="1"/>
  <c r="N44" i="15"/>
  <c r="O57" i="15"/>
  <c r="N5" i="15"/>
  <c r="N47" i="15"/>
  <c r="O78" i="15"/>
  <c r="O47" i="15"/>
  <c r="O6" i="15"/>
  <c r="O5" i="15" s="1"/>
  <c r="N43" i="15"/>
  <c r="N42" i="15" l="1"/>
  <c r="BT163" i="22"/>
  <c r="BU163" i="22"/>
  <c r="BV163" i="22"/>
  <c r="BW163" i="22"/>
  <c r="BQ163" i="22"/>
  <c r="BQ358" i="22" s="1"/>
  <c r="BS163" i="22"/>
  <c r="BP197" i="22" l="1"/>
  <c r="AB389" i="6" l="1"/>
  <c r="AA389" i="6"/>
  <c r="Z389" i="6"/>
  <c r="J79" i="15" l="1"/>
  <c r="B74" i="15"/>
  <c r="AZ643" i="28" l="1"/>
  <c r="J300" i="6"/>
  <c r="BA360" i="22" l="1"/>
  <c r="K194" i="6" l="1"/>
  <c r="K193" i="6" s="1"/>
  <c r="U75" i="28" l="1"/>
  <c r="U54" i="28"/>
  <c r="Y341" i="6" l="1"/>
  <c r="Y340" i="6"/>
  <c r="Y339" i="6"/>
  <c r="K321" i="6" l="1"/>
  <c r="K332" i="6"/>
  <c r="K331" i="6" s="1"/>
  <c r="AW537" i="28"/>
  <c r="AW621" i="28"/>
  <c r="AW432" i="28"/>
  <c r="AW348" i="28"/>
  <c r="AW327" i="28"/>
  <c r="AW221" i="28"/>
  <c r="AW200" i="28"/>
  <c r="AW159" i="28"/>
  <c r="AW179" i="28"/>
  <c r="BY648" i="28"/>
  <c r="BW648" i="28"/>
  <c r="BU648" i="28"/>
  <c r="BS648" i="28"/>
  <c r="BB648" i="28"/>
  <c r="BA648" i="28"/>
  <c r="AX648" i="28"/>
  <c r="AV648" i="28"/>
  <c r="AO648" i="28"/>
  <c r="AE648" i="28"/>
  <c r="AC648" i="28"/>
  <c r="AB648" i="28"/>
  <c r="V648" i="28"/>
  <c r="T648" i="28"/>
  <c r="L648" i="28"/>
  <c r="BY647" i="28"/>
  <c r="BX647" i="28"/>
  <c r="BW647" i="28"/>
  <c r="BV647" i="28"/>
  <c r="BS647" i="28"/>
  <c r="BE647" i="28"/>
  <c r="AV647" i="28"/>
  <c r="AO647" i="28"/>
  <c r="AG647" i="28"/>
  <c r="AA647" i="28"/>
  <c r="Y647" i="28"/>
  <c r="T647" i="28"/>
  <c r="L647" i="28"/>
  <c r="BY646" i="28"/>
  <c r="BW646" i="28"/>
  <c r="BV646" i="28"/>
  <c r="BU646" i="28"/>
  <c r="BS646" i="28"/>
  <c r="BD646" i="28"/>
  <c r="BB646" i="28"/>
  <c r="BA646" i="28"/>
  <c r="AX646" i="28"/>
  <c r="AV646" i="28"/>
  <c r="AO646" i="28"/>
  <c r="AE646" i="28"/>
  <c r="AC646" i="28"/>
  <c r="AB646" i="28"/>
  <c r="AA646" i="28"/>
  <c r="V646" i="28"/>
  <c r="T646" i="28"/>
  <c r="L646" i="28"/>
  <c r="BY645" i="28"/>
  <c r="BW645" i="28"/>
  <c r="BV645" i="28"/>
  <c r="BU645" i="28"/>
  <c r="BS645" i="28"/>
  <c r="BD645" i="28"/>
  <c r="BB645" i="28"/>
  <c r="BA645" i="28"/>
  <c r="AX645" i="28"/>
  <c r="AV645" i="28"/>
  <c r="AO645" i="28"/>
  <c r="AE645" i="28"/>
  <c r="AC645" i="28"/>
  <c r="AB645" i="28"/>
  <c r="AA645" i="28"/>
  <c r="V645" i="28"/>
  <c r="T645" i="28"/>
  <c r="L645" i="28"/>
  <c r="BR644" i="28"/>
  <c r="BP644" i="28"/>
  <c r="BO644" i="28"/>
  <c r="AV644" i="28"/>
  <c r="AP644" i="28"/>
  <c r="AN644" i="28"/>
  <c r="AM644" i="28"/>
  <c r="AL644" i="28"/>
  <c r="AK644" i="28"/>
  <c r="AJ644" i="28"/>
  <c r="Q644" i="28"/>
  <c r="Q649" i="28" s="1"/>
  <c r="P644" i="28"/>
  <c r="O644" i="28"/>
  <c r="L644" i="28"/>
  <c r="BG643" i="28"/>
  <c r="BF643" i="28"/>
  <c r="AN643" i="28"/>
  <c r="AM643" i="28"/>
  <c r="AL643" i="28"/>
  <c r="AK643" i="28"/>
  <c r="AJ643" i="28"/>
  <c r="AI643" i="28"/>
  <c r="AG643" i="28"/>
  <c r="K643" i="28"/>
  <c r="K649" i="28" s="1"/>
  <c r="J643" i="28"/>
  <c r="J649" i="28" s="1"/>
  <c r="I643" i="28"/>
  <c r="I649" i="28" s="1"/>
  <c r="H643" i="28"/>
  <c r="H649" i="28" s="1"/>
  <c r="G643" i="28"/>
  <c r="G649" i="28" s="1"/>
  <c r="F643" i="28"/>
  <c r="F649" i="28" s="1"/>
  <c r="E643" i="28"/>
  <c r="E649" i="28" s="1"/>
  <c r="BY642" i="28"/>
  <c r="BW642" i="28"/>
  <c r="BV642" i="28"/>
  <c r="BU642" i="28"/>
  <c r="BQ642" i="28"/>
  <c r="BX642" i="28" s="1"/>
  <c r="BD642" i="28"/>
  <c r="BB642" i="28"/>
  <c r="BA642" i="28"/>
  <c r="AY642" i="28"/>
  <c r="AX642" i="28"/>
  <c r="AT642" i="28"/>
  <c r="AO642" i="28"/>
  <c r="AE642" i="28"/>
  <c r="AD642" i="28"/>
  <c r="AC642" i="28"/>
  <c r="AB642" i="28"/>
  <c r="AA642" i="28"/>
  <c r="Y642" i="28"/>
  <c r="V642" i="28"/>
  <c r="T642" i="28"/>
  <c r="L642" i="28"/>
  <c r="BY641" i="28"/>
  <c r="BW641" i="28"/>
  <c r="BV641" i="28"/>
  <c r="BU641" i="28"/>
  <c r="BQ641" i="28"/>
  <c r="BX641" i="28" s="1"/>
  <c r="BD641" i="28"/>
  <c r="BB641" i="28"/>
  <c r="BA641" i="28"/>
  <c r="AY641" i="28"/>
  <c r="AX641" i="28"/>
  <c r="AT641" i="28"/>
  <c r="AO641" i="28"/>
  <c r="AE641" i="28"/>
  <c r="AD641" i="28"/>
  <c r="AC641" i="28"/>
  <c r="AB641" i="28"/>
  <c r="AA641" i="28"/>
  <c r="Y641" i="28"/>
  <c r="V641" i="28"/>
  <c r="T641" i="28"/>
  <c r="L641" i="28"/>
  <c r="BY640" i="28"/>
  <c r="BW640" i="28"/>
  <c r="BV640" i="28"/>
  <c r="BU640" i="28"/>
  <c r="BQ640" i="28"/>
  <c r="BX640" i="28" s="1"/>
  <c r="BD640" i="28"/>
  <c r="BB640" i="28"/>
  <c r="BA640" i="28"/>
  <c r="AY640" i="28"/>
  <c r="AX640" i="28"/>
  <c r="AT640" i="28"/>
  <c r="AO640" i="28"/>
  <c r="AE640" i="28"/>
  <c r="AD640" i="28"/>
  <c r="AC640" i="28"/>
  <c r="AB640" i="28"/>
  <c r="AA640" i="28"/>
  <c r="Y640" i="28"/>
  <c r="V640" i="28"/>
  <c r="T640" i="28"/>
  <c r="L640" i="28"/>
  <c r="BY639" i="28"/>
  <c r="BW639" i="28"/>
  <c r="BV639" i="28"/>
  <c r="BU639" i="28"/>
  <c r="BQ639" i="28"/>
  <c r="BX639" i="28" s="1"/>
  <c r="BD639" i="28"/>
  <c r="BB639" i="28"/>
  <c r="BA639" i="28"/>
  <c r="AY639" i="28"/>
  <c r="AX639" i="28"/>
  <c r="AT639" i="28"/>
  <c r="AO639" i="28"/>
  <c r="AE639" i="28"/>
  <c r="AD639" i="28"/>
  <c r="AC639" i="28"/>
  <c r="AB639" i="28"/>
  <c r="AA639" i="28"/>
  <c r="Y639" i="28"/>
  <c r="V639" i="28"/>
  <c r="T639" i="28"/>
  <c r="L639" i="28"/>
  <c r="BY638" i="28"/>
  <c r="BW638" i="28"/>
  <c r="BV638" i="28"/>
  <c r="BU638" i="28"/>
  <c r="BQ638" i="28"/>
  <c r="BX638" i="28" s="1"/>
  <c r="BD638" i="28"/>
  <c r="BB638" i="28"/>
  <c r="BA638" i="28"/>
  <c r="AY638" i="28"/>
  <c r="AX638" i="28"/>
  <c r="AT638" i="28"/>
  <c r="AO638" i="28"/>
  <c r="AE638" i="28"/>
  <c r="AD638" i="28"/>
  <c r="AC638" i="28"/>
  <c r="AB638" i="28"/>
  <c r="AA638" i="28"/>
  <c r="Y638" i="28"/>
  <c r="V638" i="28"/>
  <c r="T638" i="28"/>
  <c r="L638" i="28"/>
  <c r="BY637" i="28"/>
  <c r="BW637" i="28"/>
  <c r="BV637" i="28"/>
  <c r="BU637" i="28"/>
  <c r="BQ637" i="28"/>
  <c r="BX637" i="28" s="1"/>
  <c r="BD637" i="28"/>
  <c r="BB637" i="28"/>
  <c r="BA637" i="28"/>
  <c r="AY637" i="28"/>
  <c r="AX637" i="28"/>
  <c r="AT637" i="28"/>
  <c r="AO637" i="28"/>
  <c r="AE637" i="28"/>
  <c r="AD637" i="28"/>
  <c r="AC637" i="28"/>
  <c r="AB637" i="28"/>
  <c r="AA637" i="28"/>
  <c r="Y637" i="28"/>
  <c r="V637" i="28"/>
  <c r="T637" i="28"/>
  <c r="L637" i="28"/>
  <c r="BY636" i="28"/>
  <c r="BW636" i="28"/>
  <c r="BV636" i="28"/>
  <c r="BU636" i="28"/>
  <c r="BQ636" i="28"/>
  <c r="BX636" i="28" s="1"/>
  <c r="BD636" i="28"/>
  <c r="BB636" i="28"/>
  <c r="BA636" i="28"/>
  <c r="AY636" i="28"/>
  <c r="AX636" i="28"/>
  <c r="AT636" i="28"/>
  <c r="AO636" i="28"/>
  <c r="AE636" i="28"/>
  <c r="AD636" i="28"/>
  <c r="AC636" i="28"/>
  <c r="AB636" i="28"/>
  <c r="AA636" i="28"/>
  <c r="Y636" i="28"/>
  <c r="V636" i="28"/>
  <c r="T636" i="28"/>
  <c r="L636" i="28"/>
  <c r="BY635" i="28"/>
  <c r="BW635" i="28"/>
  <c r="BV635" i="28"/>
  <c r="BU635" i="28"/>
  <c r="BQ635" i="28"/>
  <c r="BD635" i="28"/>
  <c r="BB635" i="28"/>
  <c r="BA635" i="28"/>
  <c r="AY635" i="28"/>
  <c r="AX635" i="28"/>
  <c r="AT635" i="28"/>
  <c r="AO635" i="28"/>
  <c r="AE635" i="28"/>
  <c r="AD635" i="28"/>
  <c r="AC635" i="28"/>
  <c r="AB635" i="28"/>
  <c r="AA635" i="28"/>
  <c r="Y635" i="28"/>
  <c r="V635" i="28"/>
  <c r="T635" i="28"/>
  <c r="L635" i="28"/>
  <c r="BY634" i="28"/>
  <c r="BW634" i="28"/>
  <c r="BV634" i="28"/>
  <c r="BU634" i="28"/>
  <c r="BQ634" i="28"/>
  <c r="BX634" i="28" s="1"/>
  <c r="BD634" i="28"/>
  <c r="BB634" i="28"/>
  <c r="BA634" i="28"/>
  <c r="AY634" i="28"/>
  <c r="AX634" i="28"/>
  <c r="AT634" i="28"/>
  <c r="AO634" i="28"/>
  <c r="AE634" i="28"/>
  <c r="AD634" i="28"/>
  <c r="AC634" i="28"/>
  <c r="AB634" i="28"/>
  <c r="AA634" i="28"/>
  <c r="Y634" i="28"/>
  <c r="V634" i="28"/>
  <c r="T634" i="28"/>
  <c r="L634" i="28"/>
  <c r="BY633" i="28"/>
  <c r="BW633" i="28"/>
  <c r="BV633" i="28"/>
  <c r="BU633" i="28"/>
  <c r="BQ633" i="28"/>
  <c r="BD633" i="28"/>
  <c r="BB633" i="28"/>
  <c r="BA633" i="28"/>
  <c r="AY633" i="28"/>
  <c r="AX633" i="28"/>
  <c r="AT633" i="28"/>
  <c r="AO633" i="28"/>
  <c r="AE633" i="28"/>
  <c r="AD633" i="28"/>
  <c r="AC633" i="28"/>
  <c r="AB633" i="28"/>
  <c r="AA633" i="28"/>
  <c r="Y633" i="28"/>
  <c r="V633" i="28"/>
  <c r="T633" i="28"/>
  <c r="L633" i="28"/>
  <c r="BY632" i="28"/>
  <c r="BW632" i="28"/>
  <c r="BV632" i="28"/>
  <c r="BU632" i="28"/>
  <c r="BQ632" i="28"/>
  <c r="BM632" i="28"/>
  <c r="BB632" i="28"/>
  <c r="AT632" i="28"/>
  <c r="AO632" i="28"/>
  <c r="AE632" i="28"/>
  <c r="AD632" i="28"/>
  <c r="AC632" i="28"/>
  <c r="AB632" i="28"/>
  <c r="AA632" i="28"/>
  <c r="Y632" i="28"/>
  <c r="V632" i="28"/>
  <c r="T632" i="28"/>
  <c r="L632" i="28"/>
  <c r="BY631" i="28"/>
  <c r="BW631" i="28"/>
  <c r="BV631" i="28"/>
  <c r="BU631" i="28"/>
  <c r="BQ631" i="28"/>
  <c r="BX631" i="28" s="1"/>
  <c r="BM631" i="28"/>
  <c r="BD631" i="28"/>
  <c r="BB631" i="28"/>
  <c r="BA631" i="28"/>
  <c r="AY631" i="28"/>
  <c r="AX631" i="28"/>
  <c r="CB631" i="28" s="1"/>
  <c r="AT631" i="28"/>
  <c r="BC631" i="28" s="1"/>
  <c r="AO631" i="28"/>
  <c r="AE631" i="28"/>
  <c r="AC631" i="28"/>
  <c r="AB631" i="28"/>
  <c r="AA631" i="28"/>
  <c r="Y631" i="28"/>
  <c r="R631" i="28"/>
  <c r="L631" i="28"/>
  <c r="BY630" i="28"/>
  <c r="BW630" i="28"/>
  <c r="BV630" i="28"/>
  <c r="BU630" i="28"/>
  <c r="BQ630" i="28"/>
  <c r="BM630" i="28"/>
  <c r="BB630" i="28"/>
  <c r="CB630" i="28"/>
  <c r="AT630" i="28"/>
  <c r="AV630" i="28" s="1"/>
  <c r="AO630" i="28"/>
  <c r="AC630" i="28"/>
  <c r="AB630" i="28"/>
  <c r="T630" i="28"/>
  <c r="L630" i="28"/>
  <c r="BY629" i="28"/>
  <c r="BV629" i="28"/>
  <c r="BU629" i="28"/>
  <c r="BQ629" i="28"/>
  <c r="BX629" i="28" s="1"/>
  <c r="BM629" i="28"/>
  <c r="BD629" i="28"/>
  <c r="BB629" i="28"/>
  <c r="BA629" i="28"/>
  <c r="AY629" i="28"/>
  <c r="AX629" i="28"/>
  <c r="AT629" i="28"/>
  <c r="AO629" i="28"/>
  <c r="AE629" i="28"/>
  <c r="AD629" i="28"/>
  <c r="AC629" i="28"/>
  <c r="N629" i="28"/>
  <c r="L629" i="28"/>
  <c r="BY628" i="28"/>
  <c r="BW628" i="28"/>
  <c r="BV628" i="28"/>
  <c r="BU628" i="28"/>
  <c r="BQ628" i="28"/>
  <c r="BM628" i="28"/>
  <c r="BD628" i="28"/>
  <c r="BB628" i="28"/>
  <c r="BA628" i="28"/>
  <c r="AY628" i="28"/>
  <c r="AX628" i="28"/>
  <c r="AT628" i="28"/>
  <c r="AO628" i="28"/>
  <c r="AE628" i="28"/>
  <c r="AD628" i="28"/>
  <c r="AC628" i="28"/>
  <c r="AB628" i="28"/>
  <c r="AA628" i="28"/>
  <c r="Y628" i="28"/>
  <c r="V628" i="28"/>
  <c r="T628" i="28"/>
  <c r="L628" i="28"/>
  <c r="BY627" i="28"/>
  <c r="BW627" i="28"/>
  <c r="BV627" i="28"/>
  <c r="BU627" i="28"/>
  <c r="BQ627" i="28"/>
  <c r="BM627" i="28"/>
  <c r="BD627" i="28"/>
  <c r="BB627" i="28"/>
  <c r="BA627" i="28"/>
  <c r="AY627" i="28"/>
  <c r="AX627" i="28"/>
  <c r="CB627" i="28" s="1"/>
  <c r="AT627" i="28"/>
  <c r="AV627" i="28" s="1"/>
  <c r="AO627" i="28"/>
  <c r="AE627" i="28"/>
  <c r="AD627" i="28"/>
  <c r="AC627" i="28"/>
  <c r="AB627" i="28"/>
  <c r="AA627" i="28"/>
  <c r="Y627" i="28"/>
  <c r="V627" i="28"/>
  <c r="T627" i="28"/>
  <c r="L627" i="28"/>
  <c r="BY626" i="28"/>
  <c r="BW626" i="28"/>
  <c r="BV626" i="28"/>
  <c r="BU626" i="28"/>
  <c r="BQ626" i="28"/>
  <c r="BM626" i="28"/>
  <c r="BD626" i="28"/>
  <c r="BB626" i="28"/>
  <c r="BA626" i="28"/>
  <c r="AY626" i="28"/>
  <c r="AX626" i="28"/>
  <c r="AT626" i="28"/>
  <c r="BC626" i="28" s="1"/>
  <c r="AO626" i="28"/>
  <c r="AE626" i="28"/>
  <c r="AD626" i="28"/>
  <c r="AC626" i="28"/>
  <c r="AB626" i="28"/>
  <c r="AA626" i="28"/>
  <c r="Y626" i="28"/>
  <c r="V626" i="28"/>
  <c r="T626" i="28"/>
  <c r="L626" i="28"/>
  <c r="BY625" i="28"/>
  <c r="BW625" i="28"/>
  <c r="BV625" i="28"/>
  <c r="BU625" i="28"/>
  <c r="BQ625" i="28"/>
  <c r="BX625" i="28" s="1"/>
  <c r="BM625" i="28"/>
  <c r="BD625" i="28"/>
  <c r="BB625" i="28"/>
  <c r="BA625" i="28"/>
  <c r="AY625" i="28"/>
  <c r="AX625" i="28"/>
  <c r="AT625" i="28"/>
  <c r="AO625" i="28"/>
  <c r="AE625" i="28"/>
  <c r="AD625" i="28"/>
  <c r="AC625" i="28"/>
  <c r="AB625" i="28"/>
  <c r="AA625" i="28"/>
  <c r="Y625" i="28"/>
  <c r="V625" i="28"/>
  <c r="T625" i="28"/>
  <c r="L625" i="28"/>
  <c r="BY624" i="28"/>
  <c r="BW624" i="28"/>
  <c r="BV624" i="28"/>
  <c r="BU624" i="28"/>
  <c r="BQ624" i="28"/>
  <c r="BX624" i="28" s="1"/>
  <c r="BM624" i="28"/>
  <c r="BD624" i="28"/>
  <c r="BB624" i="28"/>
  <c r="BA624" i="28"/>
  <c r="AY624" i="28"/>
  <c r="AX624" i="28"/>
  <c r="AT624" i="28"/>
  <c r="BC624" i="28" s="1"/>
  <c r="AO624" i="28"/>
  <c r="AE624" i="28"/>
  <c r="AD624" i="28"/>
  <c r="AC624" i="28"/>
  <c r="AB624" i="28"/>
  <c r="AA624" i="28"/>
  <c r="Y624" i="28"/>
  <c r="V624" i="28"/>
  <c r="T624" i="28"/>
  <c r="L624" i="28"/>
  <c r="BY623" i="28"/>
  <c r="BW623" i="28"/>
  <c r="BV623" i="28"/>
  <c r="BU623" i="28"/>
  <c r="BQ623" i="28"/>
  <c r="BM623" i="28"/>
  <c r="BB623" i="28"/>
  <c r="AY623" i="28"/>
  <c r="AT623" i="28"/>
  <c r="AO623" i="28"/>
  <c r="AE623" i="28"/>
  <c r="AD623" i="28"/>
  <c r="AA623" i="28"/>
  <c r="T623" i="28"/>
  <c r="L623" i="28"/>
  <c r="BY622" i="28"/>
  <c r="BW622" i="28"/>
  <c r="BV622" i="28"/>
  <c r="BU622" i="28"/>
  <c r="BQ622" i="28"/>
  <c r="BM622" i="28"/>
  <c r="BD622" i="28"/>
  <c r="BB622" i="28"/>
  <c r="BA622" i="28"/>
  <c r="AY622" i="28"/>
  <c r="AX622" i="28"/>
  <c r="AT622" i="28"/>
  <c r="AO622" i="28"/>
  <c r="AE622" i="28"/>
  <c r="AD622" i="28"/>
  <c r="AC622" i="28"/>
  <c r="AB622" i="28"/>
  <c r="AA622" i="28"/>
  <c r="Y622" i="28"/>
  <c r="V622" i="28"/>
  <c r="T622" i="28"/>
  <c r="L622" i="28"/>
  <c r="BR621" i="28"/>
  <c r="BP621" i="28"/>
  <c r="BO621" i="28"/>
  <c r="BN621" i="28"/>
  <c r="BL621" i="28"/>
  <c r="BK621" i="28"/>
  <c r="BJ621" i="28"/>
  <c r="BI621" i="28"/>
  <c r="BH621" i="28"/>
  <c r="AU621" i="28"/>
  <c r="AS621" i="28"/>
  <c r="AR621" i="28"/>
  <c r="AQ621" i="28"/>
  <c r="AP621" i="28"/>
  <c r="AO621" i="28"/>
  <c r="S621" i="28"/>
  <c r="P621" i="28"/>
  <c r="O621" i="28"/>
  <c r="M621" i="28"/>
  <c r="L621" i="28"/>
  <c r="BY620" i="28"/>
  <c r="BX620" i="28"/>
  <c r="BW620" i="28"/>
  <c r="BV620" i="28"/>
  <c r="BU620" i="28"/>
  <c r="BS620" i="28"/>
  <c r="BM620" i="28"/>
  <c r="BD620" i="28"/>
  <c r="BC620" i="28"/>
  <c r="BB620" i="28"/>
  <c r="BA620" i="28"/>
  <c r="AY620" i="28"/>
  <c r="AX620" i="28"/>
  <c r="AV620" i="28"/>
  <c r="AO620" i="28"/>
  <c r="AE620" i="28"/>
  <c r="AD620" i="28"/>
  <c r="AC620" i="28"/>
  <c r="AB620" i="28"/>
  <c r="AA620" i="28"/>
  <c r="Y620" i="28"/>
  <c r="V620" i="28"/>
  <c r="T620" i="28"/>
  <c r="L620" i="28"/>
  <c r="BY619" i="28"/>
  <c r="BX619" i="28"/>
  <c r="BW619" i="28"/>
  <c r="BV619" i="28"/>
  <c r="BU619" i="28"/>
  <c r="BS619" i="28"/>
  <c r="BM619" i="28"/>
  <c r="BD619" i="28"/>
  <c r="BC619" i="28"/>
  <c r="BB619" i="28"/>
  <c r="BA619" i="28"/>
  <c r="AY619" i="28"/>
  <c r="AX619" i="28"/>
  <c r="AV619" i="28"/>
  <c r="AO619" i="28"/>
  <c r="AE619" i="28"/>
  <c r="AD619" i="28"/>
  <c r="AC619" i="28"/>
  <c r="AB619" i="28"/>
  <c r="AA619" i="28"/>
  <c r="Y619" i="28"/>
  <c r="V619" i="28"/>
  <c r="T619" i="28"/>
  <c r="L619" i="28"/>
  <c r="BY618" i="28"/>
  <c r="BX618" i="28"/>
  <c r="BW618" i="28"/>
  <c r="BV618" i="28"/>
  <c r="BU618" i="28"/>
  <c r="BS618" i="28"/>
  <c r="BM618" i="28"/>
  <c r="BD618" i="28"/>
  <c r="BC618" i="28"/>
  <c r="BB618" i="28"/>
  <c r="BA618" i="28"/>
  <c r="AY618" i="28"/>
  <c r="AX618" i="28"/>
  <c r="AV618" i="28"/>
  <c r="AO618" i="28"/>
  <c r="AE618" i="28"/>
  <c r="AD618" i="28"/>
  <c r="AC618" i="28"/>
  <c r="AB618" i="28"/>
  <c r="AA618" i="28"/>
  <c r="Y618" i="28"/>
  <c r="V618" i="28"/>
  <c r="T618" i="28"/>
  <c r="L618" i="28"/>
  <c r="BY617" i="28"/>
  <c r="BX617" i="28"/>
  <c r="BW617" i="28"/>
  <c r="BV617" i="28"/>
  <c r="BU617" i="28"/>
  <c r="BS617" i="28"/>
  <c r="BM617" i="28"/>
  <c r="BD617" i="28"/>
  <c r="BC617" i="28"/>
  <c r="BB617" i="28"/>
  <c r="BA617" i="28"/>
  <c r="AY617" i="28"/>
  <c r="AX617" i="28"/>
  <c r="AV617" i="28"/>
  <c r="AO617" i="28"/>
  <c r="AE617" i="28"/>
  <c r="AD617" i="28"/>
  <c r="AC617" i="28"/>
  <c r="AB617" i="28"/>
  <c r="AA617" i="28"/>
  <c r="Y617" i="28"/>
  <c r="V617" i="28"/>
  <c r="T617" i="28"/>
  <c r="L617" i="28"/>
  <c r="BY616" i="28"/>
  <c r="BX616" i="28"/>
  <c r="BW616" i="28"/>
  <c r="BV616" i="28"/>
  <c r="BU616" i="28"/>
  <c r="BS616" i="28"/>
  <c r="BM616" i="28"/>
  <c r="BD616" i="28"/>
  <c r="BC616" i="28"/>
  <c r="BB616" i="28"/>
  <c r="BA616" i="28"/>
  <c r="AY616" i="28"/>
  <c r="AX616" i="28"/>
  <c r="AV616" i="28"/>
  <c r="AO616" i="28"/>
  <c r="AE616" i="28"/>
  <c r="AD616" i="28"/>
  <c r="AC616" i="28"/>
  <c r="AB616" i="28"/>
  <c r="AA616" i="28"/>
  <c r="Y616" i="28"/>
  <c r="V616" i="28"/>
  <c r="T616" i="28"/>
  <c r="L616" i="28"/>
  <c r="BY615" i="28"/>
  <c r="BX615" i="28"/>
  <c r="BW615" i="28"/>
  <c r="BV615" i="28"/>
  <c r="BU615" i="28"/>
  <c r="BS615" i="28"/>
  <c r="BM615" i="28"/>
  <c r="BD615" i="28"/>
  <c r="BC615" i="28"/>
  <c r="BB615" i="28"/>
  <c r="BA615" i="28"/>
  <c r="AY615" i="28"/>
  <c r="AX615" i="28"/>
  <c r="AV615" i="28"/>
  <c r="AO615" i="28"/>
  <c r="AE615" i="28"/>
  <c r="AD615" i="28"/>
  <c r="AC615" i="28"/>
  <c r="AB615" i="28"/>
  <c r="AA615" i="28"/>
  <c r="Y615" i="28"/>
  <c r="V615" i="28"/>
  <c r="T615" i="28"/>
  <c r="L615" i="28"/>
  <c r="BY614" i="28"/>
  <c r="BX614" i="28"/>
  <c r="BW614" i="28"/>
  <c r="BV614" i="28"/>
  <c r="BU614" i="28"/>
  <c r="BS614" i="28"/>
  <c r="BM614" i="28"/>
  <c r="BD614" i="28"/>
  <c r="BC614" i="28"/>
  <c r="BB614" i="28"/>
  <c r="BA614" i="28"/>
  <c r="AY614" i="28"/>
  <c r="AX614" i="28"/>
  <c r="AV614" i="28"/>
  <c r="AO614" i="28"/>
  <c r="AE614" i="28"/>
  <c r="AD614" i="28"/>
  <c r="AC614" i="28"/>
  <c r="AB614" i="28"/>
  <c r="AA614" i="28"/>
  <c r="Y614" i="28"/>
  <c r="V614" i="28"/>
  <c r="T614" i="28"/>
  <c r="L614" i="28"/>
  <c r="BY613" i="28"/>
  <c r="BX613" i="28"/>
  <c r="BW613" i="28"/>
  <c r="BV613" i="28"/>
  <c r="BU613" i="28"/>
  <c r="BS613" i="28"/>
  <c r="BM613" i="28"/>
  <c r="BD613" i="28"/>
  <c r="BC613" i="28"/>
  <c r="BB613" i="28"/>
  <c r="BA613" i="28"/>
  <c r="AY613" i="28"/>
  <c r="AX613" i="28"/>
  <c r="AV613" i="28"/>
  <c r="AO613" i="28"/>
  <c r="AE613" i="28"/>
  <c r="AD613" i="28"/>
  <c r="AC613" i="28"/>
  <c r="AB613" i="28"/>
  <c r="AA613" i="28"/>
  <c r="Y613" i="28"/>
  <c r="V613" i="28"/>
  <c r="CB613" i="28" s="1"/>
  <c r="T613" i="28"/>
  <c r="L613" i="28"/>
  <c r="BY612" i="28"/>
  <c r="BX612" i="28"/>
  <c r="BW612" i="28"/>
  <c r="BV612" i="28"/>
  <c r="BU612" i="28"/>
  <c r="BS612" i="28"/>
  <c r="BM612" i="28"/>
  <c r="BD612" i="28"/>
  <c r="BC612" i="28"/>
  <c r="BB612" i="28"/>
  <c r="BA612" i="28"/>
  <c r="AY612" i="28"/>
  <c r="AX612" i="28"/>
  <c r="AV612" i="28"/>
  <c r="AO612" i="28"/>
  <c r="AE612" i="28"/>
  <c r="AD612" i="28"/>
  <c r="AC612" i="28"/>
  <c r="AB612" i="28"/>
  <c r="AA612" i="28"/>
  <c r="Y612" i="28"/>
  <c r="V612" i="28"/>
  <c r="T612" i="28"/>
  <c r="L612" i="28"/>
  <c r="BY611" i="28"/>
  <c r="BX611" i="28"/>
  <c r="BW611" i="28"/>
  <c r="BV611" i="28"/>
  <c r="BU611" i="28"/>
  <c r="BS611" i="28"/>
  <c r="BM611" i="28"/>
  <c r="BD611" i="28"/>
  <c r="BC611" i="28"/>
  <c r="BB611" i="28"/>
  <c r="BA611" i="28"/>
  <c r="AY611" i="28"/>
  <c r="AX611" i="28"/>
  <c r="AV611" i="28"/>
  <c r="AO611" i="28"/>
  <c r="AE611" i="28"/>
  <c r="AD611" i="28"/>
  <c r="AC611" i="28"/>
  <c r="AB611" i="28"/>
  <c r="AA611" i="28"/>
  <c r="Y611" i="28"/>
  <c r="V611" i="28"/>
  <c r="T611" i="28"/>
  <c r="L611" i="28"/>
  <c r="BY610" i="28"/>
  <c r="BX610" i="28"/>
  <c r="BW610" i="28"/>
  <c r="BV610" i="28"/>
  <c r="BU610" i="28"/>
  <c r="BS610" i="28"/>
  <c r="BM610" i="28"/>
  <c r="BD610" i="28"/>
  <c r="BC610" i="28"/>
  <c r="BB610" i="28"/>
  <c r="BA610" i="28"/>
  <c r="AY610" i="28"/>
  <c r="AX610" i="28"/>
  <c r="AV610" i="28"/>
  <c r="AO610" i="28"/>
  <c r="AE610" i="28"/>
  <c r="AD610" i="28"/>
  <c r="AC610" i="28"/>
  <c r="AB610" i="28"/>
  <c r="AA610" i="28"/>
  <c r="Y610" i="28"/>
  <c r="V610" i="28"/>
  <c r="CB610" i="28" s="1"/>
  <c r="T610" i="28"/>
  <c r="L610" i="28"/>
  <c r="BY609" i="28"/>
  <c r="BX609" i="28"/>
  <c r="BW609" i="28"/>
  <c r="BV609" i="28"/>
  <c r="BU609" i="28"/>
  <c r="BS609" i="28"/>
  <c r="BM609" i="28"/>
  <c r="BD609" i="28"/>
  <c r="BC609" i="28"/>
  <c r="BB609" i="28"/>
  <c r="BA609" i="28"/>
  <c r="AY609" i="28"/>
  <c r="AX609" i="28"/>
  <c r="AV609" i="28"/>
  <c r="AO609" i="28"/>
  <c r="AE609" i="28"/>
  <c r="AD609" i="28"/>
  <c r="AC609" i="28"/>
  <c r="AB609" i="28"/>
  <c r="AA609" i="28"/>
  <c r="Y609" i="28"/>
  <c r="V609" i="28"/>
  <c r="CB609" i="28" s="1"/>
  <c r="T609" i="28"/>
  <c r="L609" i="28"/>
  <c r="BY608" i="28"/>
  <c r="BX608" i="28"/>
  <c r="BW608" i="28"/>
  <c r="BV608" i="28"/>
  <c r="BU608" i="28"/>
  <c r="BS608" i="28"/>
  <c r="BM608" i="28"/>
  <c r="BD608" i="28"/>
  <c r="BC608" i="28"/>
  <c r="BB608" i="28"/>
  <c r="BA608" i="28"/>
  <c r="AY608" i="28"/>
  <c r="AX608" i="28"/>
  <c r="AV608" i="28"/>
  <c r="AO608" i="28"/>
  <c r="AE608" i="28"/>
  <c r="AD608" i="28"/>
  <c r="AC608" i="28"/>
  <c r="AB608" i="28"/>
  <c r="AA608" i="28"/>
  <c r="Y608" i="28"/>
  <c r="V608" i="28"/>
  <c r="T608" i="28"/>
  <c r="L608" i="28"/>
  <c r="BY607" i="28"/>
  <c r="BX607" i="28"/>
  <c r="BW607" i="28"/>
  <c r="BV607" i="28"/>
  <c r="BU607" i="28"/>
  <c r="BS607" i="28"/>
  <c r="BM607" i="28"/>
  <c r="BD607" i="28"/>
  <c r="BC607" i="28"/>
  <c r="BB607" i="28"/>
  <c r="BA607" i="28"/>
  <c r="AY607" i="28"/>
  <c r="AX607" i="28"/>
  <c r="AV607" i="28"/>
  <c r="AO607" i="28"/>
  <c r="AE607" i="28"/>
  <c r="AD607" i="28"/>
  <c r="AC607" i="28"/>
  <c r="AB607" i="28"/>
  <c r="AA607" i="28"/>
  <c r="Y607" i="28"/>
  <c r="V607" i="28"/>
  <c r="CB607" i="28" s="1"/>
  <c r="T607" i="28"/>
  <c r="L607" i="28"/>
  <c r="BY606" i="28"/>
  <c r="BX606" i="28"/>
  <c r="BW606" i="28"/>
  <c r="BV606" i="28"/>
  <c r="BU606" i="28"/>
  <c r="BS606" i="28"/>
  <c r="BM606" i="28"/>
  <c r="BD606" i="28"/>
  <c r="BC606" i="28"/>
  <c r="BB606" i="28"/>
  <c r="BA606" i="28"/>
  <c r="AY606" i="28"/>
  <c r="AX606" i="28"/>
  <c r="AV606" i="28"/>
  <c r="AO606" i="28"/>
  <c r="AE606" i="28"/>
  <c r="AD606" i="28"/>
  <c r="AC606" i="28"/>
  <c r="AB606" i="28"/>
  <c r="AA606" i="28"/>
  <c r="Y606" i="28"/>
  <c r="V606" i="28"/>
  <c r="CB606" i="28" s="1"/>
  <c r="T606" i="28"/>
  <c r="L606" i="28"/>
  <c r="BY605" i="28"/>
  <c r="BX605" i="28"/>
  <c r="BW605" i="28"/>
  <c r="BV605" i="28"/>
  <c r="BU605" i="28"/>
  <c r="BS605" i="28"/>
  <c r="BM605" i="28"/>
  <c r="BD605" i="28"/>
  <c r="BC605" i="28"/>
  <c r="BB605" i="28"/>
  <c r="BA605" i="28"/>
  <c r="AY605" i="28"/>
  <c r="AX605" i="28"/>
  <c r="AV605" i="28"/>
  <c r="AO605" i="28"/>
  <c r="AE605" i="28"/>
  <c r="AD605" i="28"/>
  <c r="AC605" i="28"/>
  <c r="AB605" i="28"/>
  <c r="AA605" i="28"/>
  <c r="Y605" i="28"/>
  <c r="V605" i="28"/>
  <c r="CB605" i="28" s="1"/>
  <c r="T605" i="28"/>
  <c r="L605" i="28"/>
  <c r="BY604" i="28"/>
  <c r="BX604" i="28"/>
  <c r="BW604" i="28"/>
  <c r="BV604" i="28"/>
  <c r="BU604" i="28"/>
  <c r="BS604" i="28"/>
  <c r="BM604" i="28"/>
  <c r="BD604" i="28"/>
  <c r="BC604" i="28"/>
  <c r="BB604" i="28"/>
  <c r="BA604" i="28"/>
  <c r="AY604" i="28"/>
  <c r="AX604" i="28"/>
  <c r="AV604" i="28"/>
  <c r="AO604" i="28"/>
  <c r="AE604" i="28"/>
  <c r="AD604" i="28"/>
  <c r="AC604" i="28"/>
  <c r="AB604" i="28"/>
  <c r="AA604" i="28"/>
  <c r="Y604" i="28"/>
  <c r="V604" i="28"/>
  <c r="T604" i="28"/>
  <c r="L604" i="28"/>
  <c r="BY603" i="28"/>
  <c r="BW603" i="28"/>
  <c r="BV603" i="28"/>
  <c r="BU603" i="28"/>
  <c r="BQ603" i="28"/>
  <c r="BX603" i="28" s="1"/>
  <c r="BM603" i="28"/>
  <c r="BD603" i="28"/>
  <c r="BB603" i="28"/>
  <c r="BA603" i="28"/>
  <c r="AY603" i="28"/>
  <c r="AX603" i="28"/>
  <c r="AT603" i="28"/>
  <c r="BC603" i="28" s="1"/>
  <c r="AO603" i="28"/>
  <c r="AE603" i="28"/>
  <c r="AD603" i="28"/>
  <c r="AC603" i="28"/>
  <c r="AB603" i="28"/>
  <c r="AA603" i="28"/>
  <c r="Y603" i="28"/>
  <c r="V603" i="28"/>
  <c r="T603" i="28"/>
  <c r="L603" i="28"/>
  <c r="BY602" i="28"/>
  <c r="BW602" i="28"/>
  <c r="BV602" i="28"/>
  <c r="BU602" i="28"/>
  <c r="BQ602" i="28"/>
  <c r="BM602" i="28"/>
  <c r="BD602" i="28"/>
  <c r="BB602" i="28"/>
  <c r="BA602" i="28"/>
  <c r="AY602" i="28"/>
  <c r="AX602" i="28"/>
  <c r="AT602" i="28"/>
  <c r="BC602" i="28" s="1"/>
  <c r="AO602" i="28"/>
  <c r="AE602" i="28"/>
  <c r="AD602" i="28"/>
  <c r="AC602" i="28"/>
  <c r="AB602" i="28"/>
  <c r="AA602" i="28"/>
  <c r="Y602" i="28"/>
  <c r="V602" i="28"/>
  <c r="T602" i="28"/>
  <c r="L602" i="28"/>
  <c r="BV601" i="28"/>
  <c r="BQ601" i="28"/>
  <c r="BM601" i="28"/>
  <c r="BD601" i="28"/>
  <c r="BB601" i="28"/>
  <c r="AT601" i="28"/>
  <c r="AO601" i="28"/>
  <c r="AC601" i="28"/>
  <c r="AB601" i="28"/>
  <c r="V601" i="28"/>
  <c r="CB601" i="28" s="1"/>
  <c r="T601" i="28"/>
  <c r="L601" i="28"/>
  <c r="BR600" i="28"/>
  <c r="BP600" i="28"/>
  <c r="BO600" i="28"/>
  <c r="BN600" i="28"/>
  <c r="BL600" i="28"/>
  <c r="BK600" i="28"/>
  <c r="BJ600" i="28"/>
  <c r="BI600" i="28"/>
  <c r="BH600" i="28"/>
  <c r="AU600" i="28"/>
  <c r="AS600" i="28"/>
  <c r="AR600" i="28"/>
  <c r="AQ600" i="28"/>
  <c r="AP600" i="28"/>
  <c r="AO600" i="28"/>
  <c r="S600" i="28"/>
  <c r="R600" i="28"/>
  <c r="P600" i="28"/>
  <c r="O600" i="28"/>
  <c r="N600" i="28"/>
  <c r="M600" i="28"/>
  <c r="L600" i="28"/>
  <c r="BY599" i="28"/>
  <c r="BX599" i="28"/>
  <c r="BW599" i="28"/>
  <c r="BV599" i="28"/>
  <c r="BU599" i="28"/>
  <c r="BS599" i="28"/>
  <c r="BM599" i="28"/>
  <c r="BD599" i="28"/>
  <c r="BC599" i="28"/>
  <c r="BB599" i="28"/>
  <c r="BA599" i="28"/>
  <c r="AY599" i="28"/>
  <c r="AX599" i="28"/>
  <c r="AV599" i="28"/>
  <c r="AO599" i="28"/>
  <c r="AE599" i="28"/>
  <c r="AD599" i="28"/>
  <c r="AC599" i="28"/>
  <c r="AB599" i="28"/>
  <c r="AA599" i="28"/>
  <c r="Y599" i="28"/>
  <c r="V599" i="28"/>
  <c r="T599" i="28"/>
  <c r="L599" i="28"/>
  <c r="BY598" i="28"/>
  <c r="BW598" i="28"/>
  <c r="BV598" i="28"/>
  <c r="BU598" i="28"/>
  <c r="BQ598" i="28"/>
  <c r="BX598" i="28" s="1"/>
  <c r="BM598" i="28"/>
  <c r="BD598" i="28"/>
  <c r="BB598" i="28"/>
  <c r="BA598" i="28"/>
  <c r="AY598" i="28"/>
  <c r="AX598" i="28"/>
  <c r="AT598" i="28"/>
  <c r="AO598" i="28"/>
  <c r="AE598" i="28"/>
  <c r="AC598" i="28"/>
  <c r="AB598" i="28"/>
  <c r="AA598" i="28"/>
  <c r="Y598" i="28"/>
  <c r="V598" i="28"/>
  <c r="R598" i="28"/>
  <c r="AD598" i="28" s="1"/>
  <c r="L598" i="28"/>
  <c r="BY597" i="28"/>
  <c r="BW597" i="28"/>
  <c r="BV597" i="28"/>
  <c r="BU597" i="28"/>
  <c r="BQ597" i="28"/>
  <c r="BX597" i="28" s="1"/>
  <c r="BM597" i="28"/>
  <c r="BD597" i="28"/>
  <c r="BB597" i="28"/>
  <c r="BA597" i="28"/>
  <c r="AY597" i="28"/>
  <c r="AX597" i="28"/>
  <c r="AT597" i="28"/>
  <c r="BC597" i="28" s="1"/>
  <c r="AO597" i="28"/>
  <c r="AE597" i="28"/>
  <c r="AC597" i="28"/>
  <c r="AB597" i="28"/>
  <c r="AA597" i="28"/>
  <c r="Y597" i="28"/>
  <c r="V597" i="28"/>
  <c r="R597" i="28"/>
  <c r="L597" i="28"/>
  <c r="BY596" i="28"/>
  <c r="BW596" i="28"/>
  <c r="BV596" i="28"/>
  <c r="BU596" i="28"/>
  <c r="BQ596" i="28"/>
  <c r="BX596" i="28" s="1"/>
  <c r="BM596" i="28"/>
  <c r="BD596" i="28"/>
  <c r="BB596" i="28"/>
  <c r="BA596" i="28"/>
  <c r="AY596" i="28"/>
  <c r="AX596" i="28"/>
  <c r="AT596" i="28"/>
  <c r="AV596" i="28" s="1"/>
  <c r="AO596" i="28"/>
  <c r="AE596" i="28"/>
  <c r="AC596" i="28"/>
  <c r="AB596" i="28"/>
  <c r="AA596" i="28"/>
  <c r="Y596" i="28"/>
  <c r="V596" i="28"/>
  <c r="R596" i="28"/>
  <c r="L596" i="28"/>
  <c r="BY595" i="28"/>
  <c r="BW595" i="28"/>
  <c r="BV595" i="28"/>
  <c r="BU595" i="28"/>
  <c r="BQ595" i="28"/>
  <c r="BX595" i="28" s="1"/>
  <c r="BM595" i="28"/>
  <c r="BD595" i="28"/>
  <c r="BB595" i="28"/>
  <c r="BA595" i="28"/>
  <c r="AY595" i="28"/>
  <c r="AX595" i="28"/>
  <c r="AT595" i="28"/>
  <c r="BC595" i="28" s="1"/>
  <c r="AO595" i="28"/>
  <c r="AE595" i="28"/>
  <c r="AC595" i="28"/>
  <c r="AB595" i="28"/>
  <c r="AA595" i="28"/>
  <c r="Y595" i="28"/>
  <c r="V595" i="28"/>
  <c r="R595" i="28"/>
  <c r="T595" i="28" s="1"/>
  <c r="L595" i="28"/>
  <c r="BY594" i="28"/>
  <c r="BW594" i="28"/>
  <c r="BV594" i="28"/>
  <c r="BU594" i="28"/>
  <c r="BQ594" i="28"/>
  <c r="BM594" i="28"/>
  <c r="BD594" i="28"/>
  <c r="BB594" i="28"/>
  <c r="BA594" i="28"/>
  <c r="AY594" i="28"/>
  <c r="AX594" i="28"/>
  <c r="AT594" i="28"/>
  <c r="BC594" i="28" s="1"/>
  <c r="AO594" i="28"/>
  <c r="AE594" i="28"/>
  <c r="AC594" i="28"/>
  <c r="AB594" i="28"/>
  <c r="AA594" i="28"/>
  <c r="Y594" i="28"/>
  <c r="V594" i="28"/>
  <c r="R594" i="28"/>
  <c r="AD594" i="28" s="1"/>
  <c r="L594" i="28"/>
  <c r="BY593" i="28"/>
  <c r="BW593" i="28"/>
  <c r="BV593" i="28"/>
  <c r="BU593" i="28"/>
  <c r="BQ593" i="28"/>
  <c r="BX593" i="28" s="1"/>
  <c r="BM593" i="28"/>
  <c r="BD593" i="28"/>
  <c r="BB593" i="28"/>
  <c r="BA593" i="28"/>
  <c r="AY593" i="28"/>
  <c r="AX593" i="28"/>
  <c r="AT593" i="28"/>
  <c r="BC593" i="28" s="1"/>
  <c r="AO593" i="28"/>
  <c r="AE593" i="28"/>
  <c r="AC593" i="28"/>
  <c r="AB593" i="28"/>
  <c r="AA593" i="28"/>
  <c r="Y593" i="28"/>
  <c r="V593" i="28"/>
  <c r="R593" i="28"/>
  <c r="T593" i="28" s="1"/>
  <c r="L593" i="28"/>
  <c r="BY592" i="28"/>
  <c r="BW592" i="28"/>
  <c r="BV592" i="28"/>
  <c r="BU592" i="28"/>
  <c r="BQ592" i="28"/>
  <c r="BM592" i="28"/>
  <c r="BD592" i="28"/>
  <c r="BB592" i="28"/>
  <c r="BA592" i="28"/>
  <c r="AY592" i="28"/>
  <c r="AX592" i="28"/>
  <c r="AT592" i="28"/>
  <c r="AO592" i="28"/>
  <c r="AE592" i="28"/>
  <c r="AC592" i="28"/>
  <c r="AB592" i="28"/>
  <c r="AA592" i="28"/>
  <c r="Y592" i="28"/>
  <c r="V592" i="28"/>
  <c r="R592" i="28"/>
  <c r="AD592" i="28" s="1"/>
  <c r="L592" i="28"/>
  <c r="BY591" i="28"/>
  <c r="BW591" i="28"/>
  <c r="BV591" i="28"/>
  <c r="BU591" i="28"/>
  <c r="BQ591" i="28"/>
  <c r="BM591" i="28"/>
  <c r="BD591" i="28"/>
  <c r="BB591" i="28"/>
  <c r="BA591" i="28"/>
  <c r="AY591" i="28"/>
  <c r="AX591" i="28"/>
  <c r="AT591" i="28"/>
  <c r="AO591" i="28"/>
  <c r="AE591" i="28"/>
  <c r="AC591" i="28"/>
  <c r="AB591" i="28"/>
  <c r="AA591" i="28"/>
  <c r="Y591" i="28"/>
  <c r="V591" i="28"/>
  <c r="R591" i="28"/>
  <c r="T591" i="28" s="1"/>
  <c r="L591" i="28"/>
  <c r="BY590" i="28"/>
  <c r="BW590" i="28"/>
  <c r="BV590" i="28"/>
  <c r="BU590" i="28"/>
  <c r="BQ590" i="28"/>
  <c r="BX590" i="28" s="1"/>
  <c r="BM590" i="28"/>
  <c r="BD590" i="28"/>
  <c r="BB590" i="28"/>
  <c r="BA590" i="28"/>
  <c r="AY590" i="28"/>
  <c r="AX590" i="28"/>
  <c r="AT590" i="28"/>
  <c r="AV590" i="28" s="1"/>
  <c r="AO590" i="28"/>
  <c r="AE590" i="28"/>
  <c r="AC590" i="28"/>
  <c r="AB590" i="28"/>
  <c r="AA590" i="28"/>
  <c r="Y590" i="28"/>
  <c r="V590" i="28"/>
  <c r="R590" i="28"/>
  <c r="AD590" i="28" s="1"/>
  <c r="L590" i="28"/>
  <c r="BY589" i="28"/>
  <c r="BW589" i="28"/>
  <c r="BV589" i="28"/>
  <c r="BU589" i="28"/>
  <c r="BQ589" i="28"/>
  <c r="BX589" i="28" s="1"/>
  <c r="BM589" i="28"/>
  <c r="BD589" i="28"/>
  <c r="BB589" i="28"/>
  <c r="BA589" i="28"/>
  <c r="AY589" i="28"/>
  <c r="AX589" i="28"/>
  <c r="AT589" i="28"/>
  <c r="BC589" i="28" s="1"/>
  <c r="AO589" i="28"/>
  <c r="AE589" i="28"/>
  <c r="AC589" i="28"/>
  <c r="AB589" i="28"/>
  <c r="AA589" i="28"/>
  <c r="Y589" i="28"/>
  <c r="V589" i="28"/>
  <c r="R589" i="28"/>
  <c r="L589" i="28"/>
  <c r="BY588" i="28"/>
  <c r="BW588" i="28"/>
  <c r="BV588" i="28"/>
  <c r="BU588" i="28"/>
  <c r="BQ588" i="28"/>
  <c r="BX588" i="28" s="1"/>
  <c r="BM588" i="28"/>
  <c r="BD588" i="28"/>
  <c r="BB588" i="28"/>
  <c r="BA588" i="28"/>
  <c r="AY588" i="28"/>
  <c r="AX588" i="28"/>
  <c r="AT588" i="28"/>
  <c r="AO588" i="28"/>
  <c r="AE588" i="28"/>
  <c r="AC588" i="28"/>
  <c r="AB588" i="28"/>
  <c r="AA588" i="28"/>
  <c r="Y588" i="28"/>
  <c r="V588" i="28"/>
  <c r="R588" i="28"/>
  <c r="T588" i="28" s="1"/>
  <c r="L588" i="28"/>
  <c r="BY587" i="28"/>
  <c r="BW587" i="28"/>
  <c r="BV587" i="28"/>
  <c r="BU587" i="28"/>
  <c r="BQ587" i="28"/>
  <c r="BM587" i="28"/>
  <c r="BD587" i="28"/>
  <c r="BB587" i="28"/>
  <c r="BA587" i="28"/>
  <c r="AY587" i="28"/>
  <c r="AX587" i="28"/>
  <c r="AT587" i="28"/>
  <c r="AO587" i="28"/>
  <c r="AE587" i="28"/>
  <c r="AC587" i="28"/>
  <c r="AB587" i="28"/>
  <c r="AA587" i="28"/>
  <c r="Y587" i="28"/>
  <c r="V587" i="28"/>
  <c r="CB587" i="28" s="1"/>
  <c r="R587" i="28"/>
  <c r="L587" i="28"/>
  <c r="BY586" i="28"/>
  <c r="BW586" i="28"/>
  <c r="BV586" i="28"/>
  <c r="BU586" i="28"/>
  <c r="BQ586" i="28"/>
  <c r="BM586" i="28"/>
  <c r="AT586" i="28"/>
  <c r="AV586" i="28" s="1"/>
  <c r="AO586" i="28"/>
  <c r="R586" i="28"/>
  <c r="T586" i="28" s="1"/>
  <c r="L586" i="28"/>
  <c r="BY585" i="28"/>
  <c r="BW585" i="28"/>
  <c r="BV585" i="28"/>
  <c r="BU585" i="28"/>
  <c r="BQ585" i="28"/>
  <c r="BX585" i="28" s="1"/>
  <c r="BM585" i="28"/>
  <c r="BD585" i="28"/>
  <c r="BB585" i="28"/>
  <c r="AX585" i="28"/>
  <c r="AT585" i="28"/>
  <c r="BC585" i="28" s="1"/>
  <c r="AO585" i="28"/>
  <c r="AE585" i="28"/>
  <c r="AC585" i="28"/>
  <c r="AB585" i="28"/>
  <c r="AA585" i="28"/>
  <c r="Y585" i="28"/>
  <c r="V585" i="28"/>
  <c r="R585" i="28"/>
  <c r="L585" i="28"/>
  <c r="BY584" i="28"/>
  <c r="BW584" i="28"/>
  <c r="BV584" i="28"/>
  <c r="BU584" i="28"/>
  <c r="BQ584" i="28"/>
  <c r="BX584" i="28" s="1"/>
  <c r="BM584" i="28"/>
  <c r="BD584" i="28"/>
  <c r="BB584" i="28"/>
  <c r="BA584" i="28"/>
  <c r="AY584" i="28"/>
  <c r="AX584" i="28"/>
  <c r="AT584" i="28"/>
  <c r="AV584" i="28" s="1"/>
  <c r="AO584" i="28"/>
  <c r="AE584" i="28"/>
  <c r="AC584" i="28"/>
  <c r="AB584" i="28"/>
  <c r="AA584" i="28"/>
  <c r="Y584" i="28"/>
  <c r="V584" i="28"/>
  <c r="R584" i="28"/>
  <c r="T584" i="28" s="1"/>
  <c r="L584" i="28"/>
  <c r="BY583" i="28"/>
  <c r="BQ583" i="28"/>
  <c r="BX583" i="28" s="1"/>
  <c r="BM583" i="28"/>
  <c r="AT583" i="28"/>
  <c r="AO583" i="28"/>
  <c r="AC583" i="28"/>
  <c r="AB583" i="28"/>
  <c r="V583" i="28"/>
  <c r="CB583" i="28" s="1"/>
  <c r="R583" i="28"/>
  <c r="L583" i="28"/>
  <c r="BV582" i="28"/>
  <c r="BU582" i="28"/>
  <c r="CB582" i="28" s="1"/>
  <c r="BQ582" i="28"/>
  <c r="BM582" i="28"/>
  <c r="AT582" i="28"/>
  <c r="AV582" i="28" s="1"/>
  <c r="AO582" i="28"/>
  <c r="Y582" i="28"/>
  <c r="R582" i="28"/>
  <c r="T582" i="28" s="1"/>
  <c r="L582" i="28"/>
  <c r="BY581" i="28"/>
  <c r="BW581" i="28"/>
  <c r="BV581" i="28"/>
  <c r="BU581" i="28"/>
  <c r="BQ581" i="28"/>
  <c r="BX581" i="28" s="1"/>
  <c r="BM581" i="28"/>
  <c r="BD581" i="28"/>
  <c r="BB581" i="28"/>
  <c r="BA581" i="28"/>
  <c r="AY581" i="28"/>
  <c r="AX581" i="28"/>
  <c r="AT581" i="28"/>
  <c r="BC581" i="28" s="1"/>
  <c r="AO581" i="28"/>
  <c r="AE581" i="28"/>
  <c r="AC581" i="28"/>
  <c r="AB581" i="28"/>
  <c r="AA581" i="28"/>
  <c r="Y581" i="28"/>
  <c r="V581" i="28"/>
  <c r="R581" i="28"/>
  <c r="L581" i="28"/>
  <c r="BV580" i="28"/>
  <c r="BU580" i="28"/>
  <c r="BQ580" i="28"/>
  <c r="BM580" i="28"/>
  <c r="BB580" i="28"/>
  <c r="AT580" i="28"/>
  <c r="AO580" i="28"/>
  <c r="AE580" i="28"/>
  <c r="AC580" i="28"/>
  <c r="AB580" i="28"/>
  <c r="AA580" i="28"/>
  <c r="Y580" i="28"/>
  <c r="V580" i="28"/>
  <c r="R580" i="28"/>
  <c r="T580" i="28" s="1"/>
  <c r="L580" i="28"/>
  <c r="BR579" i="28"/>
  <c r="BP579" i="28"/>
  <c r="BO579" i="28"/>
  <c r="BN579" i="28"/>
  <c r="BL579" i="28"/>
  <c r="BK579" i="28"/>
  <c r="BJ579" i="28"/>
  <c r="BI579" i="28"/>
  <c r="BH579" i="28"/>
  <c r="AU579" i="28"/>
  <c r="AS579" i="28"/>
  <c r="AR579" i="28"/>
  <c r="AQ579" i="28"/>
  <c r="AP579" i="28"/>
  <c r="AO579" i="28"/>
  <c r="S579" i="28"/>
  <c r="P579" i="28"/>
  <c r="O579" i="28"/>
  <c r="N579" i="28"/>
  <c r="M579" i="28"/>
  <c r="L579" i="28"/>
  <c r="BY578" i="28"/>
  <c r="BX578" i="28"/>
  <c r="BW578" i="28"/>
  <c r="BV578" i="28"/>
  <c r="BU578" i="28"/>
  <c r="BS578" i="28"/>
  <c r="BM578" i="28"/>
  <c r="BD578" i="28"/>
  <c r="BC578" i="28"/>
  <c r="BB578" i="28"/>
  <c r="BA578" i="28"/>
  <c r="AY578" i="28"/>
  <c r="AX578" i="28"/>
  <c r="AV578" i="28"/>
  <c r="AO578" i="28"/>
  <c r="AE578" i="28"/>
  <c r="AD578" i="28"/>
  <c r="AC578" i="28"/>
  <c r="AB578" i="28"/>
  <c r="AA578" i="28"/>
  <c r="Y578" i="28"/>
  <c r="V578" i="28"/>
  <c r="T578" i="28"/>
  <c r="L578" i="28"/>
  <c r="BY577" i="28"/>
  <c r="BW577" i="28"/>
  <c r="BV577" i="28"/>
  <c r="BU577" i="28"/>
  <c r="BQ577" i="28"/>
  <c r="BM577" i="28"/>
  <c r="BD577" i="28"/>
  <c r="BB577" i="28"/>
  <c r="BA577" i="28"/>
  <c r="AY577" i="28"/>
  <c r="AX577" i="28"/>
  <c r="AT577" i="28"/>
  <c r="AO577" i="28"/>
  <c r="AE577" i="28"/>
  <c r="AD577" i="28"/>
  <c r="AC577" i="28"/>
  <c r="AB577" i="28"/>
  <c r="AA577" i="28"/>
  <c r="Y577" i="28"/>
  <c r="V577" i="28"/>
  <c r="T577" i="28"/>
  <c r="L577" i="28"/>
  <c r="BY576" i="28"/>
  <c r="BW576" i="28"/>
  <c r="BV576" i="28"/>
  <c r="BU576" i="28"/>
  <c r="BQ576" i="28"/>
  <c r="BX576" i="28" s="1"/>
  <c r="BM576" i="28"/>
  <c r="BD576" i="28"/>
  <c r="BB576" i="28"/>
  <c r="BA576" i="28"/>
  <c r="AY576" i="28"/>
  <c r="AX576" i="28"/>
  <c r="AT576" i="28"/>
  <c r="BC576" i="28" s="1"/>
  <c r="AO576" i="28"/>
  <c r="AE576" i="28"/>
  <c r="AD576" i="28"/>
  <c r="AC576" i="28"/>
  <c r="AB576" i="28"/>
  <c r="AA576" i="28"/>
  <c r="Y576" i="28"/>
  <c r="V576" i="28"/>
  <c r="T576" i="28"/>
  <c r="L576" i="28"/>
  <c r="BY575" i="28"/>
  <c r="BW575" i="28"/>
  <c r="BV575" i="28"/>
  <c r="BU575" i="28"/>
  <c r="BQ575" i="28"/>
  <c r="BM575" i="28"/>
  <c r="BD575" i="28"/>
  <c r="BB575" i="28"/>
  <c r="BA575" i="28"/>
  <c r="AY575" i="28"/>
  <c r="AX575" i="28"/>
  <c r="AT575" i="28"/>
  <c r="AO575" i="28"/>
  <c r="AE575" i="28"/>
  <c r="AD575" i="28"/>
  <c r="AC575" i="28"/>
  <c r="AB575" i="28"/>
  <c r="AA575" i="28"/>
  <c r="Y575" i="28"/>
  <c r="V575" i="28"/>
  <c r="T575" i="28"/>
  <c r="L575" i="28"/>
  <c r="BY574" i="28"/>
  <c r="BW574" i="28"/>
  <c r="BV574" i="28"/>
  <c r="BU574" i="28"/>
  <c r="BQ574" i="28"/>
  <c r="BX574" i="28" s="1"/>
  <c r="BM574" i="28"/>
  <c r="BD574" i="28"/>
  <c r="BB574" i="28"/>
  <c r="BA574" i="28"/>
  <c r="AY574" i="28"/>
  <c r="AX574" i="28"/>
  <c r="AT574" i="28"/>
  <c r="AV574" i="28" s="1"/>
  <c r="AO574" i="28"/>
  <c r="AE574" i="28"/>
  <c r="AD574" i="28"/>
  <c r="AC574" i="28"/>
  <c r="AB574" i="28"/>
  <c r="AA574" i="28"/>
  <c r="Y574" i="28"/>
  <c r="V574" i="28"/>
  <c r="T574" i="28"/>
  <c r="L574" i="28"/>
  <c r="BY573" i="28"/>
  <c r="BW573" i="28"/>
  <c r="BV573" i="28"/>
  <c r="BU573" i="28"/>
  <c r="BQ573" i="28"/>
  <c r="BM573" i="28"/>
  <c r="BD573" i="28"/>
  <c r="BB573" i="28"/>
  <c r="BA573" i="28"/>
  <c r="AY573" i="28"/>
  <c r="AX573" i="28"/>
  <c r="AT573" i="28"/>
  <c r="AV573" i="28" s="1"/>
  <c r="AO573" i="28"/>
  <c r="AE573" i="28"/>
  <c r="AD573" i="28"/>
  <c r="AC573" i="28"/>
  <c r="AB573" i="28"/>
  <c r="AA573" i="28"/>
  <c r="Y573" i="28"/>
  <c r="V573" i="28"/>
  <c r="T573" i="28"/>
  <c r="L573" i="28"/>
  <c r="BY572" i="28"/>
  <c r="BW572" i="28"/>
  <c r="BV572" i="28"/>
  <c r="BU572" i="28"/>
  <c r="BQ572" i="28"/>
  <c r="BX572" i="28" s="1"/>
  <c r="BM572" i="28"/>
  <c r="BD572" i="28"/>
  <c r="BB572" i="28"/>
  <c r="BA572" i="28"/>
  <c r="AY572" i="28"/>
  <c r="AX572" i="28"/>
  <c r="AT572" i="28"/>
  <c r="BC572" i="28" s="1"/>
  <c r="AO572" i="28"/>
  <c r="AE572" i="28"/>
  <c r="AD572" i="28"/>
  <c r="AC572" i="28"/>
  <c r="AB572" i="28"/>
  <c r="AA572" i="28"/>
  <c r="Y572" i="28"/>
  <c r="V572" i="28"/>
  <c r="T572" i="28"/>
  <c r="L572" i="28"/>
  <c r="BY571" i="28"/>
  <c r="BW571" i="28"/>
  <c r="BV571" i="28"/>
  <c r="BU571" i="28"/>
  <c r="BQ571" i="28"/>
  <c r="BM571" i="28"/>
  <c r="BD571" i="28"/>
  <c r="BB571" i="28"/>
  <c r="BA571" i="28"/>
  <c r="AY571" i="28"/>
  <c r="AX571" i="28"/>
  <c r="AT571" i="28"/>
  <c r="AV571" i="28" s="1"/>
  <c r="AO571" i="28"/>
  <c r="AE571" i="28"/>
  <c r="AD571" i="28"/>
  <c r="AC571" i="28"/>
  <c r="AB571" i="28"/>
  <c r="AA571" i="28"/>
  <c r="Y571" i="28"/>
  <c r="V571" i="28"/>
  <c r="T571" i="28"/>
  <c r="L571" i="28"/>
  <c r="BY570" i="28"/>
  <c r="BW570" i="28"/>
  <c r="BV570" i="28"/>
  <c r="BU570" i="28"/>
  <c r="BQ570" i="28"/>
  <c r="BX570" i="28" s="1"/>
  <c r="BM570" i="28"/>
  <c r="BD570" i="28"/>
  <c r="BB570" i="28"/>
  <c r="BA570" i="28"/>
  <c r="AY570" i="28"/>
  <c r="AX570" i="28"/>
  <c r="AT570" i="28"/>
  <c r="AO570" i="28"/>
  <c r="AE570" i="28"/>
  <c r="AD570" i="28"/>
  <c r="AC570" i="28"/>
  <c r="AB570" i="28"/>
  <c r="AA570" i="28"/>
  <c r="Y570" i="28"/>
  <c r="V570" i="28"/>
  <c r="T570" i="28"/>
  <c r="L570" i="28"/>
  <c r="BY569" i="28"/>
  <c r="BW569" i="28"/>
  <c r="BV569" i="28"/>
  <c r="BU569" i="28"/>
  <c r="BQ569" i="28"/>
  <c r="BX569" i="28" s="1"/>
  <c r="BM569" i="28"/>
  <c r="BD569" i="28"/>
  <c r="BB569" i="28"/>
  <c r="BA569" i="28"/>
  <c r="AY569" i="28"/>
  <c r="AX569" i="28"/>
  <c r="AT569" i="28"/>
  <c r="AO569" i="28"/>
  <c r="AE569" i="28"/>
  <c r="AD569" i="28"/>
  <c r="AC569" i="28"/>
  <c r="AB569" i="28"/>
  <c r="AA569" i="28"/>
  <c r="Y569" i="28"/>
  <c r="V569" i="28"/>
  <c r="T569" i="28"/>
  <c r="L569" i="28"/>
  <c r="BY568" i="28"/>
  <c r="BW568" i="28"/>
  <c r="BV568" i="28"/>
  <c r="BU568" i="28"/>
  <c r="BQ568" i="28"/>
  <c r="BX568" i="28" s="1"/>
  <c r="BM568" i="28"/>
  <c r="BD568" i="28"/>
  <c r="BB568" i="28"/>
  <c r="BA568" i="28"/>
  <c r="AY568" i="28"/>
  <c r="AX568" i="28"/>
  <c r="AT568" i="28"/>
  <c r="BC568" i="28" s="1"/>
  <c r="AO568" i="28"/>
  <c r="AE568" i="28"/>
  <c r="AD568" i="28"/>
  <c r="AC568" i="28"/>
  <c r="AB568" i="28"/>
  <c r="AA568" i="28"/>
  <c r="Y568" i="28"/>
  <c r="V568" i="28"/>
  <c r="T568" i="28"/>
  <c r="L568" i="28"/>
  <c r="BY567" i="28"/>
  <c r="BW567" i="28"/>
  <c r="BV567" i="28"/>
  <c r="BU567" i="28"/>
  <c r="BQ567" i="28"/>
  <c r="BM567" i="28"/>
  <c r="BD567" i="28"/>
  <c r="BB567" i="28"/>
  <c r="BA567" i="28"/>
  <c r="AY567" i="28"/>
  <c r="AX567" i="28"/>
  <c r="AT567" i="28"/>
  <c r="BC567" i="28" s="1"/>
  <c r="AO567" i="28"/>
  <c r="AE567" i="28"/>
  <c r="AD567" i="28"/>
  <c r="AC567" i="28"/>
  <c r="AB567" i="28"/>
  <c r="AA567" i="28"/>
  <c r="Y567" i="28"/>
  <c r="V567" i="28"/>
  <c r="T567" i="28"/>
  <c r="L567" i="28"/>
  <c r="BY566" i="28"/>
  <c r="BW566" i="28"/>
  <c r="BV566" i="28"/>
  <c r="BU566" i="28"/>
  <c r="BQ566" i="28"/>
  <c r="BX566" i="28" s="1"/>
  <c r="BM566" i="28"/>
  <c r="BD566" i="28"/>
  <c r="BB566" i="28"/>
  <c r="BA566" i="28"/>
  <c r="AY566" i="28"/>
  <c r="AX566" i="28"/>
  <c r="AT566" i="28"/>
  <c r="BC566" i="28" s="1"/>
  <c r="AO566" i="28"/>
  <c r="AE566" i="28"/>
  <c r="AD566" i="28"/>
  <c r="AC566" i="28"/>
  <c r="AB566" i="28"/>
  <c r="AA566" i="28"/>
  <c r="Y566" i="28"/>
  <c r="V566" i="28"/>
  <c r="T566" i="28"/>
  <c r="L566" i="28"/>
  <c r="BY565" i="28"/>
  <c r="BW565" i="28"/>
  <c r="BV565" i="28"/>
  <c r="BU565" i="28"/>
  <c r="BQ565" i="28"/>
  <c r="BM565" i="28"/>
  <c r="BD565" i="28"/>
  <c r="BB565" i="28"/>
  <c r="BA565" i="28"/>
  <c r="AY565" i="28"/>
  <c r="AX565" i="28"/>
  <c r="AT565" i="28"/>
  <c r="AO565" i="28"/>
  <c r="AE565" i="28"/>
  <c r="AD565" i="28"/>
  <c r="AC565" i="28"/>
  <c r="AB565" i="28"/>
  <c r="AA565" i="28"/>
  <c r="Y565" i="28"/>
  <c r="V565" i="28"/>
  <c r="T565" i="28"/>
  <c r="L565" i="28"/>
  <c r="BV564" i="28"/>
  <c r="BU564" i="28"/>
  <c r="BQ564" i="28"/>
  <c r="BM564" i="28"/>
  <c r="BB564" i="28"/>
  <c r="BA564" i="28"/>
  <c r="AX564" i="28"/>
  <c r="AT564" i="28"/>
  <c r="AO564" i="28"/>
  <c r="AE564" i="28"/>
  <c r="AD564" i="28"/>
  <c r="AC564" i="28"/>
  <c r="AB564" i="28"/>
  <c r="AA564" i="28"/>
  <c r="Y564" i="28"/>
  <c r="V564" i="28"/>
  <c r="T564" i="28"/>
  <c r="L564" i="28"/>
  <c r="BY563" i="28"/>
  <c r="BW563" i="28"/>
  <c r="BV563" i="28"/>
  <c r="BU563" i="28"/>
  <c r="BQ563" i="28"/>
  <c r="BM563" i="28"/>
  <c r="BB563" i="28"/>
  <c r="AX563" i="28"/>
  <c r="AT563" i="28"/>
  <c r="AO563" i="28"/>
  <c r="AE563" i="28"/>
  <c r="AD563" i="28"/>
  <c r="AC563" i="28"/>
  <c r="AB563" i="28"/>
  <c r="AA563" i="28"/>
  <c r="Y563" i="28"/>
  <c r="V563" i="28"/>
  <c r="T563" i="28"/>
  <c r="L563" i="28"/>
  <c r="BY562" i="28"/>
  <c r="BW562" i="28"/>
  <c r="BV562" i="28"/>
  <c r="BU562" i="28"/>
  <c r="BQ562" i="28"/>
  <c r="BM562" i="28"/>
  <c r="BD562" i="28"/>
  <c r="BB562" i="28"/>
  <c r="BA562" i="28"/>
  <c r="AY562" i="28"/>
  <c r="AX562" i="28"/>
  <c r="AT562" i="28"/>
  <c r="BC562" i="28" s="1"/>
  <c r="AO562" i="28"/>
  <c r="AE562" i="28"/>
  <c r="AC562" i="28"/>
  <c r="AB562" i="28"/>
  <c r="AA562" i="28"/>
  <c r="Y562" i="28"/>
  <c r="V562" i="28"/>
  <c r="R562" i="28"/>
  <c r="AD562" i="28" s="1"/>
  <c r="L562" i="28"/>
  <c r="BY561" i="28"/>
  <c r="BW561" i="28"/>
  <c r="BV561" i="28"/>
  <c r="BU561" i="28"/>
  <c r="BQ561" i="28"/>
  <c r="BX561" i="28" s="1"/>
  <c r="BM561" i="28"/>
  <c r="BD561" i="28"/>
  <c r="BB561" i="28"/>
  <c r="AT561" i="28"/>
  <c r="BC561" i="28" s="1"/>
  <c r="AO561" i="28"/>
  <c r="AC561" i="28"/>
  <c r="AB561" i="28"/>
  <c r="V561" i="28"/>
  <c r="T561" i="28"/>
  <c r="L561" i="28"/>
  <c r="BY560" i="28"/>
  <c r="BW560" i="28"/>
  <c r="BV560" i="28"/>
  <c r="BU560" i="28"/>
  <c r="BQ560" i="28"/>
  <c r="BM560" i="28"/>
  <c r="BD560" i="28"/>
  <c r="BB560" i="28"/>
  <c r="BA560" i="28"/>
  <c r="AY560" i="28"/>
  <c r="AX560" i="28"/>
  <c r="AT560" i="28"/>
  <c r="AO560" i="28"/>
  <c r="AE560" i="28"/>
  <c r="AD560" i="28"/>
  <c r="AC560" i="28"/>
  <c r="AB560" i="28"/>
  <c r="V560" i="28"/>
  <c r="T560" i="28"/>
  <c r="L560" i="28"/>
  <c r="BY559" i="28"/>
  <c r="BX559" i="28"/>
  <c r="BW559" i="28"/>
  <c r="BV559" i="28"/>
  <c r="BU559" i="28"/>
  <c r="BS559" i="28"/>
  <c r="BM559" i="28"/>
  <c r="BD559" i="28"/>
  <c r="BC559" i="28"/>
  <c r="BB559" i="28"/>
  <c r="BA559" i="28"/>
  <c r="AY559" i="28"/>
  <c r="AX559" i="28"/>
  <c r="AV559" i="28"/>
  <c r="AO559" i="28"/>
  <c r="AE559" i="28"/>
  <c r="AD559" i="28"/>
  <c r="AC559" i="28"/>
  <c r="AB559" i="28"/>
  <c r="AA559" i="28"/>
  <c r="Y559" i="28"/>
  <c r="V559" i="28"/>
  <c r="T559" i="28"/>
  <c r="L559" i="28"/>
  <c r="BR558" i="28"/>
  <c r="BP558" i="28"/>
  <c r="BO558" i="28"/>
  <c r="BN558" i="28"/>
  <c r="BL558" i="28"/>
  <c r="BK558" i="28"/>
  <c r="BJ558" i="28"/>
  <c r="BI558" i="28"/>
  <c r="BH558" i="28"/>
  <c r="AU558" i="28"/>
  <c r="AS558" i="28"/>
  <c r="AR558" i="28"/>
  <c r="AQ558" i="28"/>
  <c r="AP558" i="28"/>
  <c r="AO558" i="28"/>
  <c r="S558" i="28"/>
  <c r="P558" i="28"/>
  <c r="O558" i="28"/>
  <c r="N558" i="28"/>
  <c r="M558" i="28"/>
  <c r="L558" i="28"/>
  <c r="BY557" i="28"/>
  <c r="BW557" i="28"/>
  <c r="BV557" i="28"/>
  <c r="BU557" i="28"/>
  <c r="BQ557" i="28"/>
  <c r="BM557" i="28"/>
  <c r="BD557" i="28"/>
  <c r="BC557" i="28"/>
  <c r="BB557" i="28"/>
  <c r="BA557" i="28"/>
  <c r="AY557" i="28"/>
  <c r="AX557" i="28"/>
  <c r="AV557" i="28"/>
  <c r="AO557" i="28"/>
  <c r="AE557" i="28"/>
  <c r="AD557" i="28"/>
  <c r="AC557" i="28"/>
  <c r="AB557" i="28"/>
  <c r="AA557" i="28"/>
  <c r="Y557" i="28"/>
  <c r="V557" i="28"/>
  <c r="T557" i="28"/>
  <c r="L557" i="28"/>
  <c r="BY556" i="28"/>
  <c r="BW556" i="28"/>
  <c r="BV556" i="28"/>
  <c r="BU556" i="28"/>
  <c r="BQ556" i="28"/>
  <c r="BM556" i="28"/>
  <c r="BD556" i="28"/>
  <c r="BC556" i="28"/>
  <c r="BB556" i="28"/>
  <c r="BA556" i="28"/>
  <c r="AY556" i="28"/>
  <c r="AX556" i="28"/>
  <c r="AV556" i="28"/>
  <c r="AO556" i="28"/>
  <c r="AE556" i="28"/>
  <c r="AD556" i="28"/>
  <c r="AC556" i="28"/>
  <c r="AB556" i="28"/>
  <c r="AA556" i="28"/>
  <c r="Y556" i="28"/>
  <c r="V556" i="28"/>
  <c r="T556" i="28"/>
  <c r="L556" i="28"/>
  <c r="BY555" i="28"/>
  <c r="BW555" i="28"/>
  <c r="BV555" i="28"/>
  <c r="BU555" i="28"/>
  <c r="BQ555" i="28"/>
  <c r="BM555" i="28"/>
  <c r="BD555" i="28"/>
  <c r="BC555" i="28"/>
  <c r="BB555" i="28"/>
  <c r="BA555" i="28"/>
  <c r="AY555" i="28"/>
  <c r="AX555" i="28"/>
  <c r="AV555" i="28"/>
  <c r="AO555" i="28"/>
  <c r="AE555" i="28"/>
  <c r="AD555" i="28"/>
  <c r="AC555" i="28"/>
  <c r="AB555" i="28"/>
  <c r="AA555" i="28"/>
  <c r="Y555" i="28"/>
  <c r="V555" i="28"/>
  <c r="T555" i="28"/>
  <c r="L555" i="28"/>
  <c r="BY554" i="28"/>
  <c r="BW554" i="28"/>
  <c r="BV554" i="28"/>
  <c r="BU554" i="28"/>
  <c r="BQ554" i="28"/>
  <c r="BM554" i="28"/>
  <c r="BD554" i="28"/>
  <c r="BC554" i="28"/>
  <c r="BB554" i="28"/>
  <c r="BA554" i="28"/>
  <c r="AY554" i="28"/>
  <c r="AX554" i="28"/>
  <c r="AV554" i="28"/>
  <c r="AO554" i="28"/>
  <c r="AE554" i="28"/>
  <c r="AD554" i="28"/>
  <c r="AC554" i="28"/>
  <c r="AB554" i="28"/>
  <c r="AA554" i="28"/>
  <c r="Y554" i="28"/>
  <c r="V554" i="28"/>
  <c r="T554" i="28"/>
  <c r="L554" i="28"/>
  <c r="BY553" i="28"/>
  <c r="BW553" i="28"/>
  <c r="BV553" i="28"/>
  <c r="BU553" i="28"/>
  <c r="BQ553" i="28"/>
  <c r="BM553" i="28"/>
  <c r="BD553" i="28"/>
  <c r="BC553" i="28"/>
  <c r="BB553" i="28"/>
  <c r="BA553" i="28"/>
  <c r="AY553" i="28"/>
  <c r="AX553" i="28"/>
  <c r="AV553" i="28"/>
  <c r="AO553" i="28"/>
  <c r="AE553" i="28"/>
  <c r="AD553" i="28"/>
  <c r="AC553" i="28"/>
  <c r="AB553" i="28"/>
  <c r="AA553" i="28"/>
  <c r="Y553" i="28"/>
  <c r="V553" i="28"/>
  <c r="T553" i="28"/>
  <c r="L553" i="28"/>
  <c r="BY552" i="28"/>
  <c r="BW552" i="28"/>
  <c r="BV552" i="28"/>
  <c r="BU552" i="28"/>
  <c r="BQ552" i="28"/>
  <c r="BM552" i="28"/>
  <c r="BD552" i="28"/>
  <c r="BC552" i="28"/>
  <c r="BB552" i="28"/>
  <c r="BA552" i="28"/>
  <c r="AY552" i="28"/>
  <c r="AX552" i="28"/>
  <c r="AV552" i="28"/>
  <c r="AO552" i="28"/>
  <c r="AE552" i="28"/>
  <c r="AD552" i="28"/>
  <c r="AC552" i="28"/>
  <c r="AB552" i="28"/>
  <c r="AA552" i="28"/>
  <c r="Y552" i="28"/>
  <c r="V552" i="28"/>
  <c r="T552" i="28"/>
  <c r="L552" i="28"/>
  <c r="BY551" i="28"/>
  <c r="BW551" i="28"/>
  <c r="BV551" i="28"/>
  <c r="BU551" i="28"/>
  <c r="BQ551" i="28"/>
  <c r="BM551" i="28"/>
  <c r="BD551" i="28"/>
  <c r="BC551" i="28"/>
  <c r="BB551" i="28"/>
  <c r="BA551" i="28"/>
  <c r="AY551" i="28"/>
  <c r="AX551" i="28"/>
  <c r="AV551" i="28"/>
  <c r="AO551" i="28"/>
  <c r="AE551" i="28"/>
  <c r="AD551" i="28"/>
  <c r="AC551" i="28"/>
  <c r="AB551" i="28"/>
  <c r="AA551" i="28"/>
  <c r="Y551" i="28"/>
  <c r="V551" i="28"/>
  <c r="T551" i="28"/>
  <c r="L551" i="28"/>
  <c r="BY550" i="28"/>
  <c r="BW550" i="28"/>
  <c r="BV550" i="28"/>
  <c r="BU550" i="28"/>
  <c r="BQ550" i="28"/>
  <c r="BM550" i="28"/>
  <c r="BD550" i="28"/>
  <c r="BC550" i="28"/>
  <c r="BB550" i="28"/>
  <c r="BA550" i="28"/>
  <c r="AY550" i="28"/>
  <c r="AX550" i="28"/>
  <c r="AV550" i="28"/>
  <c r="AO550" i="28"/>
  <c r="AE550" i="28"/>
  <c r="AD550" i="28"/>
  <c r="AC550" i="28"/>
  <c r="AB550" i="28"/>
  <c r="AA550" i="28"/>
  <c r="Y550" i="28"/>
  <c r="V550" i="28"/>
  <c r="T550" i="28"/>
  <c r="L550" i="28"/>
  <c r="BY549" i="28"/>
  <c r="BW549" i="28"/>
  <c r="BV549" i="28"/>
  <c r="BU549" i="28"/>
  <c r="BQ549" i="28"/>
  <c r="BM549" i="28"/>
  <c r="BD549" i="28"/>
  <c r="BC549" i="28"/>
  <c r="BB549" i="28"/>
  <c r="BA549" i="28"/>
  <c r="AY549" i="28"/>
  <c r="AX549" i="28"/>
  <c r="AV549" i="28"/>
  <c r="AO549" i="28"/>
  <c r="AE549" i="28"/>
  <c r="AD549" i="28"/>
  <c r="AC549" i="28"/>
  <c r="AB549" i="28"/>
  <c r="AA549" i="28"/>
  <c r="Y549" i="28"/>
  <c r="V549" i="28"/>
  <c r="T549" i="28"/>
  <c r="L549" i="28"/>
  <c r="BY548" i="28"/>
  <c r="BW548" i="28"/>
  <c r="BV548" i="28"/>
  <c r="BU548" i="28"/>
  <c r="BQ548" i="28"/>
  <c r="BM548" i="28"/>
  <c r="BD548" i="28"/>
  <c r="BC548" i="28"/>
  <c r="BB548" i="28"/>
  <c r="BA548" i="28"/>
  <c r="AY548" i="28"/>
  <c r="AX548" i="28"/>
  <c r="AV548" i="28"/>
  <c r="AO548" i="28"/>
  <c r="AE548" i="28"/>
  <c r="AD548" i="28"/>
  <c r="AC548" i="28"/>
  <c r="AB548" i="28"/>
  <c r="AA548" i="28"/>
  <c r="Y548" i="28"/>
  <c r="V548" i="28"/>
  <c r="T548" i="28"/>
  <c r="L548" i="28"/>
  <c r="BY547" i="28"/>
  <c r="BW547" i="28"/>
  <c r="BV547" i="28"/>
  <c r="BU547" i="28"/>
  <c r="BQ547" i="28"/>
  <c r="BM547" i="28"/>
  <c r="BD547" i="28"/>
  <c r="BC547" i="28"/>
  <c r="BB547" i="28"/>
  <c r="BA547" i="28"/>
  <c r="AY547" i="28"/>
  <c r="AX547" i="28"/>
  <c r="AV547" i="28"/>
  <c r="AO547" i="28"/>
  <c r="AE547" i="28"/>
  <c r="AD547" i="28"/>
  <c r="AC547" i="28"/>
  <c r="AB547" i="28"/>
  <c r="AA547" i="28"/>
  <c r="Y547" i="28"/>
  <c r="V547" i="28"/>
  <c r="T547" i="28"/>
  <c r="L547" i="28"/>
  <c r="BY546" i="28"/>
  <c r="BW546" i="28"/>
  <c r="BV546" i="28"/>
  <c r="BU546" i="28"/>
  <c r="BQ546" i="28"/>
  <c r="BM546" i="28"/>
  <c r="BD546" i="28"/>
  <c r="BC546" i="28"/>
  <c r="BB546" i="28"/>
  <c r="BA546" i="28"/>
  <c r="AY546" i="28"/>
  <c r="AX546" i="28"/>
  <c r="AV546" i="28"/>
  <c r="AO546" i="28"/>
  <c r="AE546" i="28"/>
  <c r="AD546" i="28"/>
  <c r="AC546" i="28"/>
  <c r="AB546" i="28"/>
  <c r="AA546" i="28"/>
  <c r="Y546" i="28"/>
  <c r="V546" i="28"/>
  <c r="T546" i="28"/>
  <c r="L546" i="28"/>
  <c r="BY545" i="28"/>
  <c r="BW545" i="28"/>
  <c r="BV545" i="28"/>
  <c r="BU545" i="28"/>
  <c r="BQ545" i="28"/>
  <c r="BM545" i="28"/>
  <c r="BD545" i="28"/>
  <c r="BC545" i="28"/>
  <c r="BB545" i="28"/>
  <c r="BA545" i="28"/>
  <c r="AY545" i="28"/>
  <c r="AX545" i="28"/>
  <c r="AV545" i="28"/>
  <c r="AO545" i="28"/>
  <c r="AE545" i="28"/>
  <c r="AD545" i="28"/>
  <c r="AC545" i="28"/>
  <c r="AB545" i="28"/>
  <c r="AA545" i="28"/>
  <c r="Y545" i="28"/>
  <c r="V545" i="28"/>
  <c r="T545" i="28"/>
  <c r="L545" i="28"/>
  <c r="BY544" i="28"/>
  <c r="BW544" i="28"/>
  <c r="BV544" i="28"/>
  <c r="BU544" i="28"/>
  <c r="BQ544" i="28"/>
  <c r="BM544" i="28"/>
  <c r="BD544" i="28"/>
  <c r="BC544" i="28"/>
  <c r="BB544" i="28"/>
  <c r="BA544" i="28"/>
  <c r="AY544" i="28"/>
  <c r="AX544" i="28"/>
  <c r="AV544" i="28"/>
  <c r="AO544" i="28"/>
  <c r="AE544" i="28"/>
  <c r="AD544" i="28"/>
  <c r="AC544" i="28"/>
  <c r="AB544" i="28"/>
  <c r="AA544" i="28"/>
  <c r="Y544" i="28"/>
  <c r="V544" i="28"/>
  <c r="T544" i="28"/>
  <c r="L544" i="28"/>
  <c r="BY543" i="28"/>
  <c r="BW543" i="28"/>
  <c r="BV543" i="28"/>
  <c r="BU543" i="28"/>
  <c r="BQ543" i="28"/>
  <c r="BM543" i="28"/>
  <c r="BD543" i="28"/>
  <c r="BC543" i="28"/>
  <c r="BB543" i="28"/>
  <c r="BA543" i="28"/>
  <c r="AY543" i="28"/>
  <c r="AX543" i="28"/>
  <c r="AV543" i="28"/>
  <c r="AO543" i="28"/>
  <c r="AE543" i="28"/>
  <c r="AD543" i="28"/>
  <c r="AC543" i="28"/>
  <c r="AB543" i="28"/>
  <c r="AA543" i="28"/>
  <c r="Y543" i="28"/>
  <c r="V543" i="28"/>
  <c r="T543" i="28"/>
  <c r="L543" i="28"/>
  <c r="BY542" i="28"/>
  <c r="BW542" i="28"/>
  <c r="BV542" i="28"/>
  <c r="BU542" i="28"/>
  <c r="BQ542" i="28"/>
  <c r="BM542" i="28"/>
  <c r="BD542" i="28"/>
  <c r="BC542" i="28"/>
  <c r="BB542" i="28"/>
  <c r="BA542" i="28"/>
  <c r="AY542" i="28"/>
  <c r="AX542" i="28"/>
  <c r="AV542" i="28"/>
  <c r="AO542" i="28"/>
  <c r="AE542" i="28"/>
  <c r="AD542" i="28"/>
  <c r="AC542" i="28"/>
  <c r="AB542" i="28"/>
  <c r="AA542" i="28"/>
  <c r="Y542" i="28"/>
  <c r="V542" i="28"/>
  <c r="T542" i="28"/>
  <c r="L542" i="28"/>
  <c r="BY541" i="28"/>
  <c r="BW541" i="28"/>
  <c r="BV541" i="28"/>
  <c r="BU541" i="28"/>
  <c r="BQ541" i="28"/>
  <c r="BM541" i="28"/>
  <c r="BB541" i="28"/>
  <c r="AV541" i="28"/>
  <c r="AO541" i="28"/>
  <c r="AE541" i="28"/>
  <c r="AD541" i="28"/>
  <c r="AC541" i="28"/>
  <c r="AB541" i="28"/>
  <c r="AA541" i="28"/>
  <c r="Y541" i="28"/>
  <c r="V541" i="28"/>
  <c r="T541" i="28"/>
  <c r="L541" i="28"/>
  <c r="BY540" i="28"/>
  <c r="BW540" i="28"/>
  <c r="BV540" i="28"/>
  <c r="BU540" i="28"/>
  <c r="BQ540" i="28"/>
  <c r="BX540" i="28" s="1"/>
  <c r="BM540" i="28"/>
  <c r="BD540" i="28"/>
  <c r="BB540" i="28"/>
  <c r="AT540" i="28"/>
  <c r="AV540" i="28" s="1"/>
  <c r="AO540" i="28"/>
  <c r="AE540" i="28"/>
  <c r="AD540" i="28"/>
  <c r="AC540" i="28"/>
  <c r="AB540" i="28"/>
  <c r="AA540" i="28"/>
  <c r="Y540" i="28"/>
  <c r="V540" i="28"/>
  <c r="T540" i="28"/>
  <c r="L540" i="28"/>
  <c r="BY539" i="28"/>
  <c r="BW539" i="28"/>
  <c r="BV539" i="28"/>
  <c r="BU539" i="28"/>
  <c r="BQ539" i="28"/>
  <c r="BS539" i="28" s="1"/>
  <c r="BM539" i="28"/>
  <c r="BD539" i="28"/>
  <c r="BB539" i="28"/>
  <c r="BA539" i="28"/>
  <c r="AY539" i="28"/>
  <c r="AX539" i="28"/>
  <c r="AT539" i="28"/>
  <c r="AO539" i="28"/>
  <c r="T539" i="28"/>
  <c r="L539" i="28"/>
  <c r="BY538" i="28"/>
  <c r="BW538" i="28"/>
  <c r="BV538" i="28"/>
  <c r="BU538" i="28"/>
  <c r="BQ538" i="28"/>
  <c r="BX538" i="28" s="1"/>
  <c r="BM538" i="28"/>
  <c r="BB538" i="28"/>
  <c r="AT538" i="28"/>
  <c r="AV538" i="28" s="1"/>
  <c r="AO538" i="28"/>
  <c r="AC538" i="28"/>
  <c r="AB538" i="28"/>
  <c r="V538" i="28"/>
  <c r="R538" i="28"/>
  <c r="L538" i="28"/>
  <c r="BP537" i="28"/>
  <c r="BO537" i="28"/>
  <c r="BN537" i="28"/>
  <c r="BL537" i="28"/>
  <c r="BK537" i="28"/>
  <c r="BJ537" i="28"/>
  <c r="BI537" i="28"/>
  <c r="BH537" i="28"/>
  <c r="AS537" i="28"/>
  <c r="AR537" i="28"/>
  <c r="AQ537" i="28"/>
  <c r="AP537" i="28"/>
  <c r="AO537" i="28"/>
  <c r="S537" i="28"/>
  <c r="P537" i="28"/>
  <c r="O537" i="28"/>
  <c r="N537" i="28"/>
  <c r="M537" i="28"/>
  <c r="L537" i="28"/>
  <c r="BY536" i="28"/>
  <c r="BX536" i="28"/>
  <c r="BW536" i="28"/>
  <c r="BV536" i="28"/>
  <c r="BU536" i="28"/>
  <c r="BS536" i="28"/>
  <c r="BM536" i="28"/>
  <c r="BD536" i="28"/>
  <c r="BC536" i="28"/>
  <c r="BB536" i="28"/>
  <c r="BA536" i="28"/>
  <c r="AY536" i="28"/>
  <c r="AX536" i="28"/>
  <c r="AV536" i="28"/>
  <c r="AO536" i="28"/>
  <c r="AE536" i="28"/>
  <c r="AD536" i="28"/>
  <c r="AC536" i="28"/>
  <c r="AB536" i="28"/>
  <c r="AA536" i="28"/>
  <c r="Y536" i="28"/>
  <c r="V536" i="28"/>
  <c r="T536" i="28"/>
  <c r="L536" i="28"/>
  <c r="BY535" i="28"/>
  <c r="BW535" i="28"/>
  <c r="BV535" i="28"/>
  <c r="BU535" i="28"/>
  <c r="BQ535" i="28"/>
  <c r="BM535" i="28"/>
  <c r="BD535" i="28"/>
  <c r="BB535" i="28"/>
  <c r="BA535" i="28"/>
  <c r="AY535" i="28"/>
  <c r="AX535" i="28"/>
  <c r="AT535" i="28"/>
  <c r="BC535" i="28" s="1"/>
  <c r="AO535" i="28"/>
  <c r="AE535" i="28"/>
  <c r="AD535" i="28"/>
  <c r="AC535" i="28"/>
  <c r="AB535" i="28"/>
  <c r="AA535" i="28"/>
  <c r="Y535" i="28"/>
  <c r="V535" i="28"/>
  <c r="T535" i="28"/>
  <c r="L535" i="28"/>
  <c r="BY534" i="28"/>
  <c r="BW534" i="28"/>
  <c r="BV534" i="28"/>
  <c r="BU534" i="28"/>
  <c r="BQ534" i="28"/>
  <c r="BM534" i="28"/>
  <c r="BD534" i="28"/>
  <c r="BB534" i="28"/>
  <c r="BA534" i="28"/>
  <c r="AY534" i="28"/>
  <c r="AX534" i="28"/>
  <c r="AT534" i="28"/>
  <c r="AO534" i="28"/>
  <c r="AE534" i="28"/>
  <c r="AD534" i="28"/>
  <c r="AC534" i="28"/>
  <c r="AB534" i="28"/>
  <c r="AA534" i="28"/>
  <c r="Y534" i="28"/>
  <c r="V534" i="28"/>
  <c r="T534" i="28"/>
  <c r="L534" i="28"/>
  <c r="BY533" i="28"/>
  <c r="BW533" i="28"/>
  <c r="BV533" i="28"/>
  <c r="BU533" i="28"/>
  <c r="BQ533" i="28"/>
  <c r="BX533" i="28" s="1"/>
  <c r="BM533" i="28"/>
  <c r="BD533" i="28"/>
  <c r="BB533" i="28"/>
  <c r="BA533" i="28"/>
  <c r="AY533" i="28"/>
  <c r="AX533" i="28"/>
  <c r="AT533" i="28"/>
  <c r="AO533" i="28"/>
  <c r="AE533" i="28"/>
  <c r="AD533" i="28"/>
  <c r="AC533" i="28"/>
  <c r="AB533" i="28"/>
  <c r="AA533" i="28"/>
  <c r="Y533" i="28"/>
  <c r="V533" i="28"/>
  <c r="T533" i="28"/>
  <c r="L533" i="28"/>
  <c r="BY532" i="28"/>
  <c r="BW532" i="28"/>
  <c r="BV532" i="28"/>
  <c r="BU532" i="28"/>
  <c r="BQ532" i="28"/>
  <c r="BM532" i="28"/>
  <c r="BD532" i="28"/>
  <c r="BB532" i="28"/>
  <c r="BA532" i="28"/>
  <c r="AY532" i="28"/>
  <c r="AX532" i="28"/>
  <c r="AT532" i="28"/>
  <c r="AO532" i="28"/>
  <c r="AE532" i="28"/>
  <c r="AD532" i="28"/>
  <c r="AC532" i="28"/>
  <c r="AB532" i="28"/>
  <c r="AA532" i="28"/>
  <c r="Y532" i="28"/>
  <c r="V532" i="28"/>
  <c r="T532" i="28"/>
  <c r="L532" i="28"/>
  <c r="BY531" i="28"/>
  <c r="BW531" i="28"/>
  <c r="BV531" i="28"/>
  <c r="BU531" i="28"/>
  <c r="BQ531" i="28"/>
  <c r="BM531" i="28"/>
  <c r="BD531" i="28"/>
  <c r="BB531" i="28"/>
  <c r="BA531" i="28"/>
  <c r="AY531" i="28"/>
  <c r="AX531" i="28"/>
  <c r="AT531" i="28"/>
  <c r="BC531" i="28" s="1"/>
  <c r="AO531" i="28"/>
  <c r="AE531" i="28"/>
  <c r="AD531" i="28"/>
  <c r="AC531" i="28"/>
  <c r="AB531" i="28"/>
  <c r="AA531" i="28"/>
  <c r="Y531" i="28"/>
  <c r="V531" i="28"/>
  <c r="T531" i="28"/>
  <c r="L531" i="28"/>
  <c r="BY530" i="28"/>
  <c r="BW530" i="28"/>
  <c r="BV530" i="28"/>
  <c r="BU530" i="28"/>
  <c r="BQ530" i="28"/>
  <c r="BM530" i="28"/>
  <c r="BD530" i="28"/>
  <c r="BB530" i="28"/>
  <c r="BA530" i="28"/>
  <c r="AY530" i="28"/>
  <c r="AX530" i="28"/>
  <c r="AT530" i="28"/>
  <c r="AO530" i="28"/>
  <c r="AE530" i="28"/>
  <c r="AD530" i="28"/>
  <c r="AC530" i="28"/>
  <c r="AB530" i="28"/>
  <c r="AA530" i="28"/>
  <c r="Y530" i="28"/>
  <c r="V530" i="28"/>
  <c r="T530" i="28"/>
  <c r="L530" i="28"/>
  <c r="BY529" i="28"/>
  <c r="BW529" i="28"/>
  <c r="BV529" i="28"/>
  <c r="BU529" i="28"/>
  <c r="BQ529" i="28"/>
  <c r="BX529" i="28" s="1"/>
  <c r="BM529" i="28"/>
  <c r="BD529" i="28"/>
  <c r="BB529" i="28"/>
  <c r="BA529" i="28"/>
  <c r="AY529" i="28"/>
  <c r="AX529" i="28"/>
  <c r="AT529" i="28"/>
  <c r="AO529" i="28"/>
  <c r="AE529" i="28"/>
  <c r="AD529" i="28"/>
  <c r="AC529" i="28"/>
  <c r="AB529" i="28"/>
  <c r="AA529" i="28"/>
  <c r="Y529" i="28"/>
  <c r="V529" i="28"/>
  <c r="T529" i="28"/>
  <c r="L529" i="28"/>
  <c r="BY528" i="28"/>
  <c r="BW528" i="28"/>
  <c r="BV528" i="28"/>
  <c r="BU528" i="28"/>
  <c r="BQ528" i="28"/>
  <c r="BM528" i="28"/>
  <c r="BD528" i="28"/>
  <c r="BB528" i="28"/>
  <c r="BA528" i="28"/>
  <c r="AY528" i="28"/>
  <c r="AX528" i="28"/>
  <c r="AT528" i="28"/>
  <c r="AO528" i="28"/>
  <c r="AE528" i="28"/>
  <c r="AD528" i="28"/>
  <c r="AC528" i="28"/>
  <c r="AB528" i="28"/>
  <c r="AA528" i="28"/>
  <c r="Y528" i="28"/>
  <c r="V528" i="28"/>
  <c r="T528" i="28"/>
  <c r="L528" i="28"/>
  <c r="BY527" i="28"/>
  <c r="BW527" i="28"/>
  <c r="BV527" i="28"/>
  <c r="BU527" i="28"/>
  <c r="BQ527" i="28"/>
  <c r="BM527" i="28"/>
  <c r="BD527" i="28"/>
  <c r="BB527" i="28"/>
  <c r="BA527" i="28"/>
  <c r="AY527" i="28"/>
  <c r="AX527" i="28"/>
  <c r="AT527" i="28"/>
  <c r="BC527" i="28" s="1"/>
  <c r="AO527" i="28"/>
  <c r="AE527" i="28"/>
  <c r="AD527" i="28"/>
  <c r="AC527" i="28"/>
  <c r="AB527" i="28"/>
  <c r="AA527" i="28"/>
  <c r="Y527" i="28"/>
  <c r="V527" i="28"/>
  <c r="T527" i="28"/>
  <c r="L527" i="28"/>
  <c r="BY526" i="28"/>
  <c r="BW526" i="28"/>
  <c r="BV526" i="28"/>
  <c r="BU526" i="28"/>
  <c r="BQ526" i="28"/>
  <c r="BM526" i="28"/>
  <c r="BD526" i="28"/>
  <c r="BB526" i="28"/>
  <c r="BA526" i="28"/>
  <c r="AY526" i="28"/>
  <c r="AX526" i="28"/>
  <c r="AT526" i="28"/>
  <c r="AO526" i="28"/>
  <c r="AE526" i="28"/>
  <c r="AD526" i="28"/>
  <c r="AC526" i="28"/>
  <c r="AB526" i="28"/>
  <c r="AA526" i="28"/>
  <c r="Y526" i="28"/>
  <c r="V526" i="28"/>
  <c r="T526" i="28"/>
  <c r="L526" i="28"/>
  <c r="BY525" i="28"/>
  <c r="BW525" i="28"/>
  <c r="BV525" i="28"/>
  <c r="BU525" i="28"/>
  <c r="BQ525" i="28"/>
  <c r="BX525" i="28" s="1"/>
  <c r="BM525" i="28"/>
  <c r="BD525" i="28"/>
  <c r="BB525" i="28"/>
  <c r="BA525" i="28"/>
  <c r="AY525" i="28"/>
  <c r="AX525" i="28"/>
  <c r="AT525" i="28"/>
  <c r="AO525" i="28"/>
  <c r="AE525" i="28"/>
  <c r="AD525" i="28"/>
  <c r="AC525" i="28"/>
  <c r="AB525" i="28"/>
  <c r="AA525" i="28"/>
  <c r="Y525" i="28"/>
  <c r="V525" i="28"/>
  <c r="T525" i="28"/>
  <c r="L525" i="28"/>
  <c r="BY524" i="28"/>
  <c r="BW524" i="28"/>
  <c r="BV524" i="28"/>
  <c r="BU524" i="28"/>
  <c r="BQ524" i="28"/>
  <c r="BM524" i="28"/>
  <c r="BD524" i="28"/>
  <c r="BB524" i="28"/>
  <c r="BA524" i="28"/>
  <c r="AY524" i="28"/>
  <c r="AX524" i="28"/>
  <c r="AT524" i="28"/>
  <c r="AO524" i="28"/>
  <c r="AE524" i="28"/>
  <c r="AD524" i="28"/>
  <c r="AC524" i="28"/>
  <c r="AB524" i="28"/>
  <c r="AA524" i="28"/>
  <c r="Y524" i="28"/>
  <c r="V524" i="28"/>
  <c r="T524" i="28"/>
  <c r="L524" i="28"/>
  <c r="BY523" i="28"/>
  <c r="BW523" i="28"/>
  <c r="BV523" i="28"/>
  <c r="BU523" i="28"/>
  <c r="BQ523" i="28"/>
  <c r="BM523" i="28"/>
  <c r="BD523" i="28"/>
  <c r="BB523" i="28"/>
  <c r="BA523" i="28"/>
  <c r="AY523" i="28"/>
  <c r="AX523" i="28"/>
  <c r="AT523" i="28"/>
  <c r="BC523" i="28" s="1"/>
  <c r="AO523" i="28"/>
  <c r="AE523" i="28"/>
  <c r="AD523" i="28"/>
  <c r="AC523" i="28"/>
  <c r="AB523" i="28"/>
  <c r="AA523" i="28"/>
  <c r="Y523" i="28"/>
  <c r="V523" i="28"/>
  <c r="T523" i="28"/>
  <c r="L523" i="28"/>
  <c r="BY522" i="28"/>
  <c r="BW522" i="28"/>
  <c r="BV522" i="28"/>
  <c r="BU522" i="28"/>
  <c r="BQ522" i="28"/>
  <c r="BM522" i="28"/>
  <c r="BD522" i="28"/>
  <c r="BB522" i="28"/>
  <c r="BA522" i="28"/>
  <c r="AY522" i="28"/>
  <c r="AX522" i="28"/>
  <c r="AT522" i="28"/>
  <c r="AO522" i="28"/>
  <c r="AE522" i="28"/>
  <c r="AD522" i="28"/>
  <c r="AC522" i="28"/>
  <c r="AB522" i="28"/>
  <c r="AA522" i="28"/>
  <c r="Y522" i="28"/>
  <c r="V522" i="28"/>
  <c r="T522" i="28"/>
  <c r="L522" i="28"/>
  <c r="BY521" i="28"/>
  <c r="BW521" i="28"/>
  <c r="BV521" i="28"/>
  <c r="BU521" i="28"/>
  <c r="BQ521" i="28"/>
  <c r="BX521" i="28" s="1"/>
  <c r="BM521" i="28"/>
  <c r="BD521" i="28"/>
  <c r="BB521" i="28"/>
  <c r="BA521" i="28"/>
  <c r="AY521" i="28"/>
  <c r="AX521" i="28"/>
  <c r="AT521" i="28"/>
  <c r="AO521" i="28"/>
  <c r="AE521" i="28"/>
  <c r="AD521" i="28"/>
  <c r="AC521" i="28"/>
  <c r="AB521" i="28"/>
  <c r="AA521" i="28"/>
  <c r="Y521" i="28"/>
  <c r="V521" i="28"/>
  <c r="T521" i="28"/>
  <c r="L521" i="28"/>
  <c r="BY520" i="28"/>
  <c r="BW520" i="28"/>
  <c r="BV520" i="28"/>
  <c r="BU520" i="28"/>
  <c r="BQ520" i="28"/>
  <c r="BM520" i="28"/>
  <c r="BD520" i="28"/>
  <c r="BB520" i="28"/>
  <c r="BA520" i="28"/>
  <c r="AY520" i="28"/>
  <c r="AX520" i="28"/>
  <c r="AT520" i="28"/>
  <c r="AO520" i="28"/>
  <c r="AE520" i="28"/>
  <c r="AD520" i="28"/>
  <c r="AC520" i="28"/>
  <c r="AB520" i="28"/>
  <c r="AA520" i="28"/>
  <c r="Y520" i="28"/>
  <c r="V520" i="28"/>
  <c r="T520" i="28"/>
  <c r="L520" i="28"/>
  <c r="BY519" i="28"/>
  <c r="BW519" i="28"/>
  <c r="BV519" i="28"/>
  <c r="BU519" i="28"/>
  <c r="BQ519" i="28"/>
  <c r="BM519" i="28"/>
  <c r="BB519" i="28"/>
  <c r="AT519" i="28"/>
  <c r="AO519" i="28"/>
  <c r="AE519" i="28"/>
  <c r="AC519" i="28"/>
  <c r="AA519" i="28"/>
  <c r="R519" i="28"/>
  <c r="L519" i="28"/>
  <c r="BY518" i="28"/>
  <c r="BW518" i="28"/>
  <c r="BV518" i="28"/>
  <c r="BU518" i="28"/>
  <c r="BQ518" i="28"/>
  <c r="BX518" i="28" s="1"/>
  <c r="BM518" i="28"/>
  <c r="BB518" i="28"/>
  <c r="AY518" i="28"/>
  <c r="AT518" i="28"/>
  <c r="AO518" i="28"/>
  <c r="AC518" i="28"/>
  <c r="AB518" i="28"/>
  <c r="R518" i="28"/>
  <c r="L518" i="28"/>
  <c r="BY517" i="28"/>
  <c r="BX517" i="28"/>
  <c r="BW517" i="28"/>
  <c r="BV517" i="28"/>
  <c r="BU517" i="28"/>
  <c r="BS517" i="28"/>
  <c r="BM517" i="28"/>
  <c r="BD517" i="28"/>
  <c r="BC517" i="28"/>
  <c r="BB517" i="28"/>
  <c r="BA517" i="28"/>
  <c r="AY517" i="28"/>
  <c r="AX517" i="28"/>
  <c r="AV517" i="28"/>
  <c r="AO517" i="28"/>
  <c r="AE517" i="28"/>
  <c r="AD517" i="28"/>
  <c r="AC517" i="28"/>
  <c r="AB517" i="28"/>
  <c r="AA517" i="28"/>
  <c r="V517" i="28"/>
  <c r="T517" i="28"/>
  <c r="L517" i="28"/>
  <c r="BR516" i="28"/>
  <c r="BP516" i="28"/>
  <c r="BO516" i="28"/>
  <c r="BN516" i="28"/>
  <c r="BL516" i="28"/>
  <c r="BK516" i="28"/>
  <c r="BJ516" i="28"/>
  <c r="BI516" i="28"/>
  <c r="BH516" i="28"/>
  <c r="AU516" i="28"/>
  <c r="AS516" i="28"/>
  <c r="AR516" i="28"/>
  <c r="AQ516" i="28"/>
  <c r="AP516" i="28"/>
  <c r="AO516" i="28"/>
  <c r="S516" i="28"/>
  <c r="P516" i="28"/>
  <c r="O516" i="28"/>
  <c r="N516" i="28"/>
  <c r="M516" i="28"/>
  <c r="L516" i="28"/>
  <c r="BY515" i="28"/>
  <c r="BX515" i="28"/>
  <c r="BW515" i="28"/>
  <c r="BV515" i="28"/>
  <c r="BU515" i="28"/>
  <c r="BS515" i="28"/>
  <c r="BM515" i="28"/>
  <c r="BD515" i="28"/>
  <c r="BC515" i="28"/>
  <c r="BB515" i="28"/>
  <c r="BA515" i="28"/>
  <c r="AY515" i="28"/>
  <c r="AX515" i="28"/>
  <c r="AV515" i="28"/>
  <c r="AO515" i="28"/>
  <c r="AE515" i="28"/>
  <c r="AD515" i="28"/>
  <c r="AC515" i="28"/>
  <c r="AB515" i="28"/>
  <c r="AA515" i="28"/>
  <c r="Y515" i="28"/>
  <c r="V515" i="28"/>
  <c r="T515" i="28"/>
  <c r="L515" i="28"/>
  <c r="BY514" i="28"/>
  <c r="BX514" i="28"/>
  <c r="BW514" i="28"/>
  <c r="BV514" i="28"/>
  <c r="BU514" i="28"/>
  <c r="BS514" i="28"/>
  <c r="BM514" i="28"/>
  <c r="BD514" i="28"/>
  <c r="BC514" i="28"/>
  <c r="BB514" i="28"/>
  <c r="BA514" i="28"/>
  <c r="AY514" i="28"/>
  <c r="AX514" i="28"/>
  <c r="AV514" i="28"/>
  <c r="AO514" i="28"/>
  <c r="AE514" i="28"/>
  <c r="AD514" i="28"/>
  <c r="AC514" i="28"/>
  <c r="AB514" i="28"/>
  <c r="AA514" i="28"/>
  <c r="Y514" i="28"/>
  <c r="V514" i="28"/>
  <c r="T514" i="28"/>
  <c r="L514" i="28"/>
  <c r="BY513" i="28"/>
  <c r="BX513" i="28"/>
  <c r="BW513" i="28"/>
  <c r="BV513" i="28"/>
  <c r="BU513" i="28"/>
  <c r="BS513" i="28"/>
  <c r="BM513" i="28"/>
  <c r="BD513" i="28"/>
  <c r="BC513" i="28"/>
  <c r="BB513" i="28"/>
  <c r="BA513" i="28"/>
  <c r="AY513" i="28"/>
  <c r="AX513" i="28"/>
  <c r="AV513" i="28"/>
  <c r="AO513" i="28"/>
  <c r="AE513" i="28"/>
  <c r="AD513" i="28"/>
  <c r="AC513" i="28"/>
  <c r="AB513" i="28"/>
  <c r="AA513" i="28"/>
  <c r="Y513" i="28"/>
  <c r="V513" i="28"/>
  <c r="T513" i="28"/>
  <c r="L513" i="28"/>
  <c r="BY512" i="28"/>
  <c r="BX512" i="28"/>
  <c r="BW512" i="28"/>
  <c r="BV512" i="28"/>
  <c r="BU512" i="28"/>
  <c r="BS512" i="28"/>
  <c r="BM512" i="28"/>
  <c r="BD512" i="28"/>
  <c r="BC512" i="28"/>
  <c r="BB512" i="28"/>
  <c r="BA512" i="28"/>
  <c r="AY512" i="28"/>
  <c r="AX512" i="28"/>
  <c r="AV512" i="28"/>
  <c r="AO512" i="28"/>
  <c r="AE512" i="28"/>
  <c r="AD512" i="28"/>
  <c r="AC512" i="28"/>
  <c r="AB512" i="28"/>
  <c r="AA512" i="28"/>
  <c r="Y512" i="28"/>
  <c r="V512" i="28"/>
  <c r="T512" i="28"/>
  <c r="L512" i="28"/>
  <c r="BY511" i="28"/>
  <c r="BX511" i="28"/>
  <c r="BW511" i="28"/>
  <c r="BV511" i="28"/>
  <c r="BU511" i="28"/>
  <c r="BS511" i="28"/>
  <c r="BM511" i="28"/>
  <c r="BD511" i="28"/>
  <c r="BC511" i="28"/>
  <c r="BB511" i="28"/>
  <c r="BA511" i="28"/>
  <c r="AY511" i="28"/>
  <c r="AX511" i="28"/>
  <c r="AV511" i="28"/>
  <c r="AO511" i="28"/>
  <c r="AE511" i="28"/>
  <c r="AD511" i="28"/>
  <c r="AC511" i="28"/>
  <c r="AB511" i="28"/>
  <c r="AA511" i="28"/>
  <c r="Y511" i="28"/>
  <c r="V511" i="28"/>
  <c r="T511" i="28"/>
  <c r="L511" i="28"/>
  <c r="BY510" i="28"/>
  <c r="BX510" i="28"/>
  <c r="BW510" i="28"/>
  <c r="BV510" i="28"/>
  <c r="BU510" i="28"/>
  <c r="BS510" i="28"/>
  <c r="BM510" i="28"/>
  <c r="BD510" i="28"/>
  <c r="BC510" i="28"/>
  <c r="BB510" i="28"/>
  <c r="BA510" i="28"/>
  <c r="AY510" i="28"/>
  <c r="AX510" i="28"/>
  <c r="AV510" i="28"/>
  <c r="AO510" i="28"/>
  <c r="AE510" i="28"/>
  <c r="AD510" i="28"/>
  <c r="AC510" i="28"/>
  <c r="AB510" i="28"/>
  <c r="AA510" i="28"/>
  <c r="Y510" i="28"/>
  <c r="V510" i="28"/>
  <c r="T510" i="28"/>
  <c r="L510" i="28"/>
  <c r="BY509" i="28"/>
  <c r="BX509" i="28"/>
  <c r="BW509" i="28"/>
  <c r="BV509" i="28"/>
  <c r="BU509" i="28"/>
  <c r="BS509" i="28"/>
  <c r="BM509" i="28"/>
  <c r="BD509" i="28"/>
  <c r="BC509" i="28"/>
  <c r="BB509" i="28"/>
  <c r="BA509" i="28"/>
  <c r="AY509" i="28"/>
  <c r="AX509" i="28"/>
  <c r="AV509" i="28"/>
  <c r="AO509" i="28"/>
  <c r="AE509" i="28"/>
  <c r="AD509" i="28"/>
  <c r="AC509" i="28"/>
  <c r="AB509" i="28"/>
  <c r="AA509" i="28"/>
  <c r="Y509" i="28"/>
  <c r="V509" i="28"/>
  <c r="T509" i="28"/>
  <c r="L509" i="28"/>
  <c r="BY508" i="28"/>
  <c r="BX508" i="28"/>
  <c r="BW508" i="28"/>
  <c r="BV508" i="28"/>
  <c r="BU508" i="28"/>
  <c r="BS508" i="28"/>
  <c r="BM508" i="28"/>
  <c r="BD508" i="28"/>
  <c r="BC508" i="28"/>
  <c r="BB508" i="28"/>
  <c r="BA508" i="28"/>
  <c r="AY508" i="28"/>
  <c r="AX508" i="28"/>
  <c r="AV508" i="28"/>
  <c r="AO508" i="28"/>
  <c r="AE508" i="28"/>
  <c r="AD508" i="28"/>
  <c r="AC508" i="28"/>
  <c r="AB508" i="28"/>
  <c r="AA508" i="28"/>
  <c r="Y508" i="28"/>
  <c r="V508" i="28"/>
  <c r="T508" i="28"/>
  <c r="L508" i="28"/>
  <c r="BY507" i="28"/>
  <c r="BX507" i="28"/>
  <c r="BW507" i="28"/>
  <c r="BV507" i="28"/>
  <c r="BU507" i="28"/>
  <c r="BS507" i="28"/>
  <c r="BM507" i="28"/>
  <c r="BD507" i="28"/>
  <c r="BC507" i="28"/>
  <c r="BB507" i="28"/>
  <c r="BA507" i="28"/>
  <c r="AY507" i="28"/>
  <c r="AX507" i="28"/>
  <c r="AV507" i="28"/>
  <c r="AO507" i="28"/>
  <c r="AE507" i="28"/>
  <c r="AD507" i="28"/>
  <c r="AC507" i="28"/>
  <c r="AB507" i="28"/>
  <c r="AA507" i="28"/>
  <c r="Y507" i="28"/>
  <c r="V507" i="28"/>
  <c r="T507" i="28"/>
  <c r="L507" i="28"/>
  <c r="BY506" i="28"/>
  <c r="BX506" i="28"/>
  <c r="BW506" i="28"/>
  <c r="BV506" i="28"/>
  <c r="BU506" i="28"/>
  <c r="BS506" i="28"/>
  <c r="BM506" i="28"/>
  <c r="BD506" i="28"/>
  <c r="BC506" i="28"/>
  <c r="BB506" i="28"/>
  <c r="BA506" i="28"/>
  <c r="AY506" i="28"/>
  <c r="AX506" i="28"/>
  <c r="AV506" i="28"/>
  <c r="AO506" i="28"/>
  <c r="AE506" i="28"/>
  <c r="AD506" i="28"/>
  <c r="AC506" i="28"/>
  <c r="AB506" i="28"/>
  <c r="AA506" i="28"/>
  <c r="Y506" i="28"/>
  <c r="V506" i="28"/>
  <c r="T506" i="28"/>
  <c r="L506" i="28"/>
  <c r="BY505" i="28"/>
  <c r="BX505" i="28"/>
  <c r="BW505" i="28"/>
  <c r="BV505" i="28"/>
  <c r="BU505" i="28"/>
  <c r="BS505" i="28"/>
  <c r="BM505" i="28"/>
  <c r="BD505" i="28"/>
  <c r="BC505" i="28"/>
  <c r="BB505" i="28"/>
  <c r="BA505" i="28"/>
  <c r="AY505" i="28"/>
  <c r="AX505" i="28"/>
  <c r="AV505" i="28"/>
  <c r="AO505" i="28"/>
  <c r="AE505" i="28"/>
  <c r="AD505" i="28"/>
  <c r="AC505" i="28"/>
  <c r="AB505" i="28"/>
  <c r="AA505" i="28"/>
  <c r="Y505" i="28"/>
  <c r="V505" i="28"/>
  <c r="T505" i="28"/>
  <c r="L505" i="28"/>
  <c r="BY504" i="28"/>
  <c r="BX504" i="28"/>
  <c r="BW504" i="28"/>
  <c r="BV504" i="28"/>
  <c r="BU504" i="28"/>
  <c r="BS504" i="28"/>
  <c r="BM504" i="28"/>
  <c r="BD504" i="28"/>
  <c r="BC504" i="28"/>
  <c r="BB504" i="28"/>
  <c r="BA504" i="28"/>
  <c r="AY504" i="28"/>
  <c r="AX504" i="28"/>
  <c r="AV504" i="28"/>
  <c r="AO504" i="28"/>
  <c r="AE504" i="28"/>
  <c r="AD504" i="28"/>
  <c r="AC504" i="28"/>
  <c r="AB504" i="28"/>
  <c r="AA504" i="28"/>
  <c r="Y504" i="28"/>
  <c r="V504" i="28"/>
  <c r="T504" i="28"/>
  <c r="L504" i="28"/>
  <c r="BY503" i="28"/>
  <c r="BW503" i="28"/>
  <c r="BV503" i="28"/>
  <c r="BU503" i="28"/>
  <c r="BQ503" i="28"/>
  <c r="BM503" i="28"/>
  <c r="BD503" i="28"/>
  <c r="BB503" i="28"/>
  <c r="BA503" i="28"/>
  <c r="AY503" i="28"/>
  <c r="AX503" i="28"/>
  <c r="AT503" i="28"/>
  <c r="AO503" i="28"/>
  <c r="AE503" i="28"/>
  <c r="AC503" i="28"/>
  <c r="AB503" i="28"/>
  <c r="AA503" i="28"/>
  <c r="Y503" i="28"/>
  <c r="V503" i="28"/>
  <c r="R503" i="28"/>
  <c r="L503" i="28"/>
  <c r="BY502" i="28"/>
  <c r="BV502" i="28"/>
  <c r="BU502" i="28"/>
  <c r="BQ502" i="28"/>
  <c r="BM502" i="28"/>
  <c r="BB502" i="28"/>
  <c r="AT502" i="28"/>
  <c r="AV502" i="28" s="1"/>
  <c r="AO502" i="28"/>
  <c r="AC502" i="28"/>
  <c r="AB502" i="28"/>
  <c r="R502" i="28"/>
  <c r="T502" i="28" s="1"/>
  <c r="L502" i="28"/>
  <c r="BY501" i="28"/>
  <c r="BW501" i="28"/>
  <c r="BV501" i="28"/>
  <c r="BU501" i="28"/>
  <c r="BQ501" i="28"/>
  <c r="BX501" i="28" s="1"/>
  <c r="BM501" i="28"/>
  <c r="BB501" i="28"/>
  <c r="AT501" i="28"/>
  <c r="AO501" i="28"/>
  <c r="AE501" i="28"/>
  <c r="AC501" i="28"/>
  <c r="AB501" i="28"/>
  <c r="Y501" i="28"/>
  <c r="V501" i="28"/>
  <c r="R501" i="28"/>
  <c r="L501" i="28"/>
  <c r="BY500" i="28"/>
  <c r="BW500" i="28"/>
  <c r="BV500" i="28"/>
  <c r="BU500" i="28"/>
  <c r="BQ500" i="28"/>
  <c r="BX500" i="28" s="1"/>
  <c r="BM500" i="28"/>
  <c r="BD500" i="28"/>
  <c r="BB500" i="28"/>
  <c r="BA500" i="28"/>
  <c r="AY500" i="28"/>
  <c r="AX500" i="28"/>
  <c r="AT500" i="28"/>
  <c r="BC500" i="28" s="1"/>
  <c r="AO500" i="28"/>
  <c r="AE500" i="28"/>
  <c r="AC500" i="28"/>
  <c r="AB500" i="28"/>
  <c r="AA500" i="28"/>
  <c r="Y500" i="28"/>
  <c r="V500" i="28"/>
  <c r="R500" i="28"/>
  <c r="AD500" i="28" s="1"/>
  <c r="L500" i="28"/>
  <c r="BY499" i="28"/>
  <c r="BW499" i="28"/>
  <c r="BV499" i="28"/>
  <c r="BU499" i="28"/>
  <c r="BQ499" i="28"/>
  <c r="BX499" i="28" s="1"/>
  <c r="BM499" i="28"/>
  <c r="BD499" i="28"/>
  <c r="BB499" i="28"/>
  <c r="BA499" i="28"/>
  <c r="AY499" i="28"/>
  <c r="AX499" i="28"/>
  <c r="AT499" i="28"/>
  <c r="BC499" i="28" s="1"/>
  <c r="AO499" i="28"/>
  <c r="AE499" i="28"/>
  <c r="AC499" i="28"/>
  <c r="AB499" i="28"/>
  <c r="AA499" i="28"/>
  <c r="Y499" i="28"/>
  <c r="V499" i="28"/>
  <c r="R499" i="28"/>
  <c r="L499" i="28"/>
  <c r="BY498" i="28"/>
  <c r="BW498" i="28"/>
  <c r="BV498" i="28"/>
  <c r="BU498" i="28"/>
  <c r="BQ498" i="28"/>
  <c r="BX498" i="28" s="1"/>
  <c r="BM498" i="28"/>
  <c r="BD498" i="28"/>
  <c r="BB498" i="28"/>
  <c r="BA498" i="28"/>
  <c r="AY498" i="28"/>
  <c r="AX498" i="28"/>
  <c r="AT498" i="28"/>
  <c r="AO498" i="28"/>
  <c r="AE498" i="28"/>
  <c r="AC498" i="28"/>
  <c r="AB498" i="28"/>
  <c r="AA498" i="28"/>
  <c r="Y498" i="28"/>
  <c r="V498" i="28"/>
  <c r="R498" i="28"/>
  <c r="AD498" i="28" s="1"/>
  <c r="L498" i="28"/>
  <c r="BV497" i="28"/>
  <c r="BU497" i="28"/>
  <c r="BQ497" i="28"/>
  <c r="BM497" i="28"/>
  <c r="BB497" i="28"/>
  <c r="AT497" i="28"/>
  <c r="AO497" i="28"/>
  <c r="AE497" i="28"/>
  <c r="AC497" i="28"/>
  <c r="R497" i="28"/>
  <c r="P497" i="28"/>
  <c r="AB497" i="28" s="1"/>
  <c r="O497" i="28"/>
  <c r="O495" i="28" s="1"/>
  <c r="L497" i="28"/>
  <c r="BY496" i="28"/>
  <c r="BX496" i="28"/>
  <c r="BW496" i="28"/>
  <c r="BV496" i="28"/>
  <c r="BU496" i="28"/>
  <c r="BS496" i="28"/>
  <c r="BM496" i="28"/>
  <c r="BD496" i="28"/>
  <c r="BC496" i="28"/>
  <c r="BB496" i="28"/>
  <c r="BA496" i="28"/>
  <c r="AY496" i="28"/>
  <c r="AX496" i="28"/>
  <c r="AV496" i="28"/>
  <c r="AO496" i="28"/>
  <c r="AE496" i="28"/>
  <c r="AD496" i="28"/>
  <c r="AC496" i="28"/>
  <c r="AB496" i="28"/>
  <c r="AA496" i="28"/>
  <c r="V496" i="28"/>
  <c r="T496" i="28"/>
  <c r="L496" i="28"/>
  <c r="BR495" i="28"/>
  <c r="BP495" i="28"/>
  <c r="BO495" i="28"/>
  <c r="BN495" i="28"/>
  <c r="BL495" i="28"/>
  <c r="BK495" i="28"/>
  <c r="BJ495" i="28"/>
  <c r="BI495" i="28"/>
  <c r="BH495" i="28"/>
  <c r="AU495" i="28"/>
  <c r="AS495" i="28"/>
  <c r="AR495" i="28"/>
  <c r="AQ495" i="28"/>
  <c r="AP495" i="28"/>
  <c r="AO495" i="28"/>
  <c r="S495" i="28"/>
  <c r="N495" i="28"/>
  <c r="M495" i="28"/>
  <c r="L495" i="28"/>
  <c r="BY494" i="28"/>
  <c r="BX494" i="28"/>
  <c r="BW494" i="28"/>
  <c r="BV494" i="28"/>
  <c r="BU494" i="28"/>
  <c r="BS494" i="28"/>
  <c r="BM494" i="28"/>
  <c r="BD494" i="28"/>
  <c r="BC494" i="28"/>
  <c r="BB494" i="28"/>
  <c r="BA494" i="28"/>
  <c r="AY494" i="28"/>
  <c r="AX494" i="28"/>
  <c r="AV494" i="28"/>
  <c r="AO494" i="28"/>
  <c r="AE494" i="28"/>
  <c r="AD494" i="28"/>
  <c r="AC494" i="28"/>
  <c r="AB494" i="28"/>
  <c r="AA494" i="28"/>
  <c r="Y494" i="28"/>
  <c r="V494" i="28"/>
  <c r="T494" i="28"/>
  <c r="L494" i="28"/>
  <c r="BY493" i="28"/>
  <c r="BX493" i="28"/>
  <c r="BW493" i="28"/>
  <c r="BV493" i="28"/>
  <c r="BU493" i="28"/>
  <c r="BS493" i="28"/>
  <c r="BM493" i="28"/>
  <c r="BD493" i="28"/>
  <c r="BC493" i="28"/>
  <c r="BB493" i="28"/>
  <c r="BA493" i="28"/>
  <c r="AY493" i="28"/>
  <c r="AX493" i="28"/>
  <c r="AV493" i="28"/>
  <c r="AO493" i="28"/>
  <c r="AE493" i="28"/>
  <c r="AD493" i="28"/>
  <c r="AC493" i="28"/>
  <c r="AB493" i="28"/>
  <c r="AA493" i="28"/>
  <c r="Y493" i="28"/>
  <c r="V493" i="28"/>
  <c r="T493" i="28"/>
  <c r="L493" i="28"/>
  <c r="BY492" i="28"/>
  <c r="BX492" i="28"/>
  <c r="BW492" i="28"/>
  <c r="BV492" i="28"/>
  <c r="BU492" i="28"/>
  <c r="BS492" i="28"/>
  <c r="BM492" i="28"/>
  <c r="BD492" i="28"/>
  <c r="BC492" i="28"/>
  <c r="BB492" i="28"/>
  <c r="BA492" i="28"/>
  <c r="AY492" i="28"/>
  <c r="AX492" i="28"/>
  <c r="AV492" i="28"/>
  <c r="AO492" i="28"/>
  <c r="AE492" i="28"/>
  <c r="AD492" i="28"/>
  <c r="AC492" i="28"/>
  <c r="AB492" i="28"/>
  <c r="AA492" i="28"/>
  <c r="Y492" i="28"/>
  <c r="V492" i="28"/>
  <c r="T492" i="28"/>
  <c r="L492" i="28"/>
  <c r="BY491" i="28"/>
  <c r="BX491" i="28"/>
  <c r="BW491" i="28"/>
  <c r="BV491" i="28"/>
  <c r="BU491" i="28"/>
  <c r="BS491" i="28"/>
  <c r="BM491" i="28"/>
  <c r="BD491" i="28"/>
  <c r="BC491" i="28"/>
  <c r="BB491" i="28"/>
  <c r="BA491" i="28"/>
  <c r="AY491" i="28"/>
  <c r="AX491" i="28"/>
  <c r="AV491" i="28"/>
  <c r="AO491" i="28"/>
  <c r="AE491" i="28"/>
  <c r="AD491" i="28"/>
  <c r="AC491" i="28"/>
  <c r="AB491" i="28"/>
  <c r="AA491" i="28"/>
  <c r="Y491" i="28"/>
  <c r="V491" i="28"/>
  <c r="T491" i="28"/>
  <c r="L491" i="28"/>
  <c r="BY490" i="28"/>
  <c r="BX490" i="28"/>
  <c r="BW490" i="28"/>
  <c r="BV490" i="28"/>
  <c r="BU490" i="28"/>
  <c r="BS490" i="28"/>
  <c r="BM490" i="28"/>
  <c r="BD490" i="28"/>
  <c r="BC490" i="28"/>
  <c r="BB490" i="28"/>
  <c r="BA490" i="28"/>
  <c r="AY490" i="28"/>
  <c r="AX490" i="28"/>
  <c r="AV490" i="28"/>
  <c r="AO490" i="28"/>
  <c r="AE490" i="28"/>
  <c r="AD490" i="28"/>
  <c r="AC490" i="28"/>
  <c r="AB490" i="28"/>
  <c r="AA490" i="28"/>
  <c r="Y490" i="28"/>
  <c r="V490" i="28"/>
  <c r="T490" i="28"/>
  <c r="L490" i="28"/>
  <c r="BY489" i="28"/>
  <c r="BX489" i="28"/>
  <c r="BW489" i="28"/>
  <c r="BV489" i="28"/>
  <c r="BU489" i="28"/>
  <c r="BS489" i="28"/>
  <c r="BM489" i="28"/>
  <c r="BD489" i="28"/>
  <c r="BC489" i="28"/>
  <c r="BB489" i="28"/>
  <c r="BA489" i="28"/>
  <c r="AY489" i="28"/>
  <c r="AX489" i="28"/>
  <c r="AV489" i="28"/>
  <c r="AO489" i="28"/>
  <c r="AE489" i="28"/>
  <c r="AD489" i="28"/>
  <c r="AC489" i="28"/>
  <c r="AB489" i="28"/>
  <c r="AA489" i="28"/>
  <c r="Y489" i="28"/>
  <c r="V489" i="28"/>
  <c r="T489" i="28"/>
  <c r="L489" i="28"/>
  <c r="BY488" i="28"/>
  <c r="BX488" i="28"/>
  <c r="BW488" i="28"/>
  <c r="BV488" i="28"/>
  <c r="BU488" i="28"/>
  <c r="BS488" i="28"/>
  <c r="BM488" i="28"/>
  <c r="BD488" i="28"/>
  <c r="BC488" i="28"/>
  <c r="BB488" i="28"/>
  <c r="BA488" i="28"/>
  <c r="AY488" i="28"/>
  <c r="AX488" i="28"/>
  <c r="AV488" i="28"/>
  <c r="AO488" i="28"/>
  <c r="AE488" i="28"/>
  <c r="AD488" i="28"/>
  <c r="AC488" i="28"/>
  <c r="AB488" i="28"/>
  <c r="AA488" i="28"/>
  <c r="Y488" i="28"/>
  <c r="V488" i="28"/>
  <c r="T488" i="28"/>
  <c r="L488" i="28"/>
  <c r="BY487" i="28"/>
  <c r="BX487" i="28"/>
  <c r="BW487" i="28"/>
  <c r="BV487" i="28"/>
  <c r="BU487" i="28"/>
  <c r="BS487" i="28"/>
  <c r="BM487" i="28"/>
  <c r="BD487" i="28"/>
  <c r="BC487" i="28"/>
  <c r="BB487" i="28"/>
  <c r="BA487" i="28"/>
  <c r="AY487" i="28"/>
  <c r="AX487" i="28"/>
  <c r="AV487" i="28"/>
  <c r="AO487" i="28"/>
  <c r="AE487" i="28"/>
  <c r="AD487" i="28"/>
  <c r="AC487" i="28"/>
  <c r="AB487" i="28"/>
  <c r="AA487" i="28"/>
  <c r="Y487" i="28"/>
  <c r="V487" i="28"/>
  <c r="T487" i="28"/>
  <c r="L487" i="28"/>
  <c r="BY486" i="28"/>
  <c r="BX486" i="28"/>
  <c r="BW486" i="28"/>
  <c r="BV486" i="28"/>
  <c r="BU486" i="28"/>
  <c r="BS486" i="28"/>
  <c r="BM486" i="28"/>
  <c r="BD486" i="28"/>
  <c r="BC486" i="28"/>
  <c r="BB486" i="28"/>
  <c r="BA486" i="28"/>
  <c r="AY486" i="28"/>
  <c r="AX486" i="28"/>
  <c r="AV486" i="28"/>
  <c r="AO486" i="28"/>
  <c r="AE486" i="28"/>
  <c r="AD486" i="28"/>
  <c r="AC486" i="28"/>
  <c r="AB486" i="28"/>
  <c r="AA486" i="28"/>
  <c r="Y486" i="28"/>
  <c r="V486" i="28"/>
  <c r="T486" i="28"/>
  <c r="L486" i="28"/>
  <c r="BY485" i="28"/>
  <c r="BX485" i="28"/>
  <c r="BW485" i="28"/>
  <c r="BV485" i="28"/>
  <c r="BU485" i="28"/>
  <c r="BS485" i="28"/>
  <c r="BM485" i="28"/>
  <c r="BD485" i="28"/>
  <c r="BC485" i="28"/>
  <c r="BB485" i="28"/>
  <c r="BA485" i="28"/>
  <c r="AY485" i="28"/>
  <c r="AX485" i="28"/>
  <c r="AV485" i="28"/>
  <c r="AO485" i="28"/>
  <c r="AE485" i="28"/>
  <c r="AD485" i="28"/>
  <c r="AC485" i="28"/>
  <c r="AB485" i="28"/>
  <c r="AA485" i="28"/>
  <c r="Y485" i="28"/>
  <c r="V485" i="28"/>
  <c r="T485" i="28"/>
  <c r="L485" i="28"/>
  <c r="BY484" i="28"/>
  <c r="BX484" i="28"/>
  <c r="BW484" i="28"/>
  <c r="BV484" i="28"/>
  <c r="BU484" i="28"/>
  <c r="BS484" i="28"/>
  <c r="BM484" i="28"/>
  <c r="BD484" i="28"/>
  <c r="BC484" i="28"/>
  <c r="BB484" i="28"/>
  <c r="BA484" i="28"/>
  <c r="AY484" i="28"/>
  <c r="AX484" i="28"/>
  <c r="AV484" i="28"/>
  <c r="AO484" i="28"/>
  <c r="AE484" i="28"/>
  <c r="AD484" i="28"/>
  <c r="AC484" i="28"/>
  <c r="AB484" i="28"/>
  <c r="AA484" i="28"/>
  <c r="Y484" i="28"/>
  <c r="V484" i="28"/>
  <c r="T484" i="28"/>
  <c r="L484" i="28"/>
  <c r="BY483" i="28"/>
  <c r="BX483" i="28"/>
  <c r="BW483" i="28"/>
  <c r="BV483" i="28"/>
  <c r="BU483" i="28"/>
  <c r="BS483" i="28"/>
  <c r="BM483" i="28"/>
  <c r="BD483" i="28"/>
  <c r="BC483" i="28"/>
  <c r="BB483" i="28"/>
  <c r="BA483" i="28"/>
  <c r="AY483" i="28"/>
  <c r="AX483" i="28"/>
  <c r="AV483" i="28"/>
  <c r="AO483" i="28"/>
  <c r="AE483" i="28"/>
  <c r="AD483" i="28"/>
  <c r="AC483" i="28"/>
  <c r="AB483" i="28"/>
  <c r="AA483" i="28"/>
  <c r="Y483" i="28"/>
  <c r="V483" i="28"/>
  <c r="T483" i="28"/>
  <c r="L483" i="28"/>
  <c r="BY482" i="28"/>
  <c r="BX482" i="28"/>
  <c r="BW482" i="28"/>
  <c r="BV482" i="28"/>
  <c r="BU482" i="28"/>
  <c r="BS482" i="28"/>
  <c r="BM482" i="28"/>
  <c r="BD482" i="28"/>
  <c r="BC482" i="28"/>
  <c r="BB482" i="28"/>
  <c r="BA482" i="28"/>
  <c r="AY482" i="28"/>
  <c r="AX482" i="28"/>
  <c r="AV482" i="28"/>
  <c r="AO482" i="28"/>
  <c r="AE482" i="28"/>
  <c r="AD482" i="28"/>
  <c r="AC482" i="28"/>
  <c r="AB482" i="28"/>
  <c r="AA482" i="28"/>
  <c r="Y482" i="28"/>
  <c r="V482" i="28"/>
  <c r="T482" i="28"/>
  <c r="L482" i="28"/>
  <c r="BV481" i="28"/>
  <c r="BU481" i="28"/>
  <c r="BS481" i="28"/>
  <c r="BM481" i="28"/>
  <c r="BD481" i="28"/>
  <c r="BC481" i="28"/>
  <c r="BB481" i="28"/>
  <c r="BA481" i="28"/>
  <c r="AY481" i="28"/>
  <c r="AX481" i="28"/>
  <c r="AV481" i="28"/>
  <c r="AO481" i="28"/>
  <c r="AE481" i="28"/>
  <c r="AD481" i="28"/>
  <c r="AC481" i="28"/>
  <c r="AB481" i="28"/>
  <c r="AA481" i="28"/>
  <c r="Y481" i="28"/>
  <c r="V481" i="28"/>
  <c r="T481" i="28"/>
  <c r="L481" i="28"/>
  <c r="BY480" i="28"/>
  <c r="BV480" i="28"/>
  <c r="BQ480" i="28"/>
  <c r="BX480" i="28" s="1"/>
  <c r="BM480" i="28"/>
  <c r="BD480" i="28"/>
  <c r="BB480" i="28"/>
  <c r="AT480" i="28"/>
  <c r="AV480" i="28" s="1"/>
  <c r="AO480" i="28"/>
  <c r="AE480" i="28"/>
  <c r="AD480" i="28"/>
  <c r="AC480" i="28"/>
  <c r="AB480" i="28"/>
  <c r="AA480" i="28"/>
  <c r="Y480" i="28"/>
  <c r="V480" i="28"/>
  <c r="CB480" i="28" s="1"/>
  <c r="T480" i="28"/>
  <c r="L480" i="28"/>
  <c r="BY479" i="28"/>
  <c r="BV479" i="28"/>
  <c r="BQ479" i="28"/>
  <c r="BM479" i="28"/>
  <c r="BD479" i="28"/>
  <c r="BB479" i="28"/>
  <c r="AT479" i="28"/>
  <c r="AO479" i="28"/>
  <c r="AE479" i="28"/>
  <c r="AD479" i="28"/>
  <c r="AC479" i="28"/>
  <c r="AB479" i="28"/>
  <c r="AA479" i="28"/>
  <c r="Y479" i="28"/>
  <c r="V479" i="28"/>
  <c r="T479" i="28"/>
  <c r="L479" i="28"/>
  <c r="BY478" i="28"/>
  <c r="BW478" i="28"/>
  <c r="BV478" i="28"/>
  <c r="BU478" i="28"/>
  <c r="BQ478" i="28"/>
  <c r="BX478" i="28" s="1"/>
  <c r="BM478" i="28"/>
  <c r="BD478" i="28"/>
  <c r="BB478" i="28"/>
  <c r="BA478" i="28"/>
  <c r="AY478" i="28"/>
  <c r="AX478" i="28"/>
  <c r="AT478" i="28"/>
  <c r="BC478" i="28" s="1"/>
  <c r="AO478" i="28"/>
  <c r="AE478" i="28"/>
  <c r="AC478" i="28"/>
  <c r="AB478" i="28"/>
  <c r="V478" i="28"/>
  <c r="R478" i="28"/>
  <c r="R474" i="28" s="1"/>
  <c r="L478" i="28"/>
  <c r="BY477" i="28"/>
  <c r="BW477" i="28"/>
  <c r="BW474" i="28" s="1"/>
  <c r="BV477" i="28"/>
  <c r="BU477" i="28"/>
  <c r="BQ477" i="28"/>
  <c r="BX477" i="28" s="1"/>
  <c r="BM477" i="28"/>
  <c r="BD477" i="28"/>
  <c r="BB477" i="28"/>
  <c r="AT477" i="28"/>
  <c r="AO477" i="28"/>
  <c r="AE477" i="28"/>
  <c r="AD477" i="28"/>
  <c r="AC477" i="28"/>
  <c r="AB477" i="28"/>
  <c r="T477" i="28"/>
  <c r="L477" i="28"/>
  <c r="BY476" i="28"/>
  <c r="BW476" i="28"/>
  <c r="BV476" i="28"/>
  <c r="BU476" i="28"/>
  <c r="BQ476" i="28"/>
  <c r="BM476" i="28"/>
  <c r="BD476" i="28"/>
  <c r="BB476" i="28"/>
  <c r="BA476" i="28"/>
  <c r="AY476" i="28"/>
  <c r="AX476" i="28"/>
  <c r="AT476" i="28"/>
  <c r="AO476" i="28"/>
  <c r="AE476" i="28"/>
  <c r="AD476" i="28"/>
  <c r="AC476" i="28"/>
  <c r="AB476" i="28"/>
  <c r="AA476" i="28"/>
  <c r="Y476" i="28"/>
  <c r="V476" i="28"/>
  <c r="T476" i="28"/>
  <c r="L476" i="28"/>
  <c r="BU475" i="28"/>
  <c r="BQ475" i="28"/>
  <c r="BM475" i="28"/>
  <c r="BD475" i="28"/>
  <c r="BB475" i="28"/>
  <c r="BA475" i="28"/>
  <c r="AY475" i="28"/>
  <c r="AX475" i="28"/>
  <c r="AT475" i="28"/>
  <c r="BC475" i="28" s="1"/>
  <c r="AO475" i="28"/>
  <c r="AC475" i="28"/>
  <c r="AB475" i="28"/>
  <c r="T475" i="28"/>
  <c r="L475" i="28"/>
  <c r="BR474" i="28"/>
  <c r="BP474" i="28"/>
  <c r="BO474" i="28"/>
  <c r="BN474" i="28"/>
  <c r="BL474" i="28"/>
  <c r="BK474" i="28"/>
  <c r="BJ474" i="28"/>
  <c r="BI474" i="28"/>
  <c r="BH474" i="28"/>
  <c r="AU474" i="28"/>
  <c r="AS474" i="28"/>
  <c r="AR474" i="28"/>
  <c r="AQ474" i="28"/>
  <c r="AP474" i="28"/>
  <c r="AO474" i="28"/>
  <c r="S474" i="28"/>
  <c r="P474" i="28"/>
  <c r="O474" i="28"/>
  <c r="N474" i="28"/>
  <c r="M474" i="28"/>
  <c r="L474" i="28"/>
  <c r="BY473" i="28"/>
  <c r="BX473" i="28"/>
  <c r="BW473" i="28"/>
  <c r="BV473" i="28"/>
  <c r="BU473" i="28"/>
  <c r="BS473" i="28"/>
  <c r="BM473" i="28"/>
  <c r="BD473" i="28"/>
  <c r="BC473" i="28"/>
  <c r="BB473" i="28"/>
  <c r="BA473" i="28"/>
  <c r="AY473" i="28"/>
  <c r="AX473" i="28"/>
  <c r="AV473" i="28"/>
  <c r="AO473" i="28"/>
  <c r="AE473" i="28"/>
  <c r="AD473" i="28"/>
  <c r="AC473" i="28"/>
  <c r="AB473" i="28"/>
  <c r="AA473" i="28"/>
  <c r="Y473" i="28"/>
  <c r="V473" i="28"/>
  <c r="T473" i="28"/>
  <c r="L473" i="28"/>
  <c r="BY472" i="28"/>
  <c r="BW472" i="28"/>
  <c r="BV472" i="28"/>
  <c r="BU472" i="28"/>
  <c r="BQ472" i="28"/>
  <c r="BX472" i="28" s="1"/>
  <c r="BM472" i="28"/>
  <c r="BD472" i="28"/>
  <c r="BB472" i="28"/>
  <c r="BA472" i="28"/>
  <c r="AY472" i="28"/>
  <c r="AX472" i="28"/>
  <c r="AT472" i="28"/>
  <c r="AO472" i="28"/>
  <c r="AE472" i="28"/>
  <c r="AD472" i="28"/>
  <c r="AC472" i="28"/>
  <c r="AB472" i="28"/>
  <c r="AA472" i="28"/>
  <c r="Y472" i="28"/>
  <c r="V472" i="28"/>
  <c r="T472" i="28"/>
  <c r="L472" i="28"/>
  <c r="BY471" i="28"/>
  <c r="BW471" i="28"/>
  <c r="BV471" i="28"/>
  <c r="BU471" i="28"/>
  <c r="BQ471" i="28"/>
  <c r="BM471" i="28"/>
  <c r="BD471" i="28"/>
  <c r="BB471" i="28"/>
  <c r="BA471" i="28"/>
  <c r="AY471" i="28"/>
  <c r="AX471" i="28"/>
  <c r="AT471" i="28"/>
  <c r="AV471" i="28" s="1"/>
  <c r="AO471" i="28"/>
  <c r="AE471" i="28"/>
  <c r="AD471" i="28"/>
  <c r="AC471" i="28"/>
  <c r="AB471" i="28"/>
  <c r="AA471" i="28"/>
  <c r="Y471" i="28"/>
  <c r="V471" i="28"/>
  <c r="CB471" i="28" s="1"/>
  <c r="T471" i="28"/>
  <c r="L471" i="28"/>
  <c r="BY470" i="28"/>
  <c r="BW470" i="28"/>
  <c r="BV470" i="28"/>
  <c r="BU470" i="28"/>
  <c r="BQ470" i="28"/>
  <c r="BX470" i="28" s="1"/>
  <c r="BM470" i="28"/>
  <c r="BD470" i="28"/>
  <c r="BB470" i="28"/>
  <c r="BA470" i="28"/>
  <c r="AY470" i="28"/>
  <c r="AX470" i="28"/>
  <c r="AT470" i="28"/>
  <c r="BC470" i="28" s="1"/>
  <c r="AO470" i="28"/>
  <c r="AE470" i="28"/>
  <c r="AD470" i="28"/>
  <c r="AC470" i="28"/>
  <c r="AB470" i="28"/>
  <c r="AA470" i="28"/>
  <c r="Y470" i="28"/>
  <c r="V470" i="28"/>
  <c r="T470" i="28"/>
  <c r="L470" i="28"/>
  <c r="BY469" i="28"/>
  <c r="BW469" i="28"/>
  <c r="BV469" i="28"/>
  <c r="BU469" i="28"/>
  <c r="BQ469" i="28"/>
  <c r="BX469" i="28" s="1"/>
  <c r="BM469" i="28"/>
  <c r="BD469" i="28"/>
  <c r="BB469" i="28"/>
  <c r="BA469" i="28"/>
  <c r="AY469" i="28"/>
  <c r="AX469" i="28"/>
  <c r="AT469" i="28"/>
  <c r="AO469" i="28"/>
  <c r="AE469" i="28"/>
  <c r="AD469" i="28"/>
  <c r="AC469" i="28"/>
  <c r="AB469" i="28"/>
  <c r="AA469" i="28"/>
  <c r="Y469" i="28"/>
  <c r="V469" i="28"/>
  <c r="CB469" i="28" s="1"/>
  <c r="T469" i="28"/>
  <c r="L469" i="28"/>
  <c r="BY468" i="28"/>
  <c r="BW468" i="28"/>
  <c r="BV468" i="28"/>
  <c r="BU468" i="28"/>
  <c r="BQ468" i="28"/>
  <c r="BX468" i="28" s="1"/>
  <c r="BM468" i="28"/>
  <c r="BD468" i="28"/>
  <c r="BB468" i="28"/>
  <c r="BA468" i="28"/>
  <c r="AY468" i="28"/>
  <c r="AX468" i="28"/>
  <c r="AT468" i="28"/>
  <c r="AV468" i="28" s="1"/>
  <c r="AO468" i="28"/>
  <c r="AE468" i="28"/>
  <c r="AD468" i="28"/>
  <c r="AC468" i="28"/>
  <c r="AB468" i="28"/>
  <c r="AA468" i="28"/>
  <c r="Y468" i="28"/>
  <c r="V468" i="28"/>
  <c r="T468" i="28"/>
  <c r="L468" i="28"/>
  <c r="BY467" i="28"/>
  <c r="BW467" i="28"/>
  <c r="BV467" i="28"/>
  <c r="BU467" i="28"/>
  <c r="BQ467" i="28"/>
  <c r="BM467" i="28"/>
  <c r="BD467" i="28"/>
  <c r="BB467" i="28"/>
  <c r="BA467" i="28"/>
  <c r="AY467" i="28"/>
  <c r="AX467" i="28"/>
  <c r="AT467" i="28"/>
  <c r="AO467" i="28"/>
  <c r="AE467" i="28"/>
  <c r="AD467" i="28"/>
  <c r="AC467" i="28"/>
  <c r="AB467" i="28"/>
  <c r="AA467" i="28"/>
  <c r="Y467" i="28"/>
  <c r="V467" i="28"/>
  <c r="T467" i="28"/>
  <c r="L467" i="28"/>
  <c r="BY466" i="28"/>
  <c r="BW466" i="28"/>
  <c r="BV466" i="28"/>
  <c r="BU466" i="28"/>
  <c r="BQ466" i="28"/>
  <c r="BX466" i="28" s="1"/>
  <c r="BM466" i="28"/>
  <c r="BD466" i="28"/>
  <c r="BB466" i="28"/>
  <c r="BA466" i="28"/>
  <c r="AY466" i="28"/>
  <c r="AX466" i="28"/>
  <c r="AT466" i="28"/>
  <c r="BC466" i="28" s="1"/>
  <c r="AO466" i="28"/>
  <c r="AE466" i="28"/>
  <c r="AD466" i="28"/>
  <c r="AC466" i="28"/>
  <c r="AB466" i="28"/>
  <c r="AA466" i="28"/>
  <c r="Y466" i="28"/>
  <c r="V466" i="28"/>
  <c r="T466" i="28"/>
  <c r="L466" i="28"/>
  <c r="BY465" i="28"/>
  <c r="BW465" i="28"/>
  <c r="BV465" i="28"/>
  <c r="BU465" i="28"/>
  <c r="BQ465" i="28"/>
  <c r="BX465" i="28" s="1"/>
  <c r="BM465" i="28"/>
  <c r="BD465" i="28"/>
  <c r="BB465" i="28"/>
  <c r="BA465" i="28"/>
  <c r="AY465" i="28"/>
  <c r="AX465" i="28"/>
  <c r="AT465" i="28"/>
  <c r="AO465" i="28"/>
  <c r="AE465" i="28"/>
  <c r="AD465" i="28"/>
  <c r="AC465" i="28"/>
  <c r="AB465" i="28"/>
  <c r="AA465" i="28"/>
  <c r="Y465" i="28"/>
  <c r="V465" i="28"/>
  <c r="T465" i="28"/>
  <c r="L465" i="28"/>
  <c r="BY464" i="28"/>
  <c r="BW464" i="28"/>
  <c r="BV464" i="28"/>
  <c r="BU464" i="28"/>
  <c r="BQ464" i="28"/>
  <c r="BX464" i="28" s="1"/>
  <c r="BM464" i="28"/>
  <c r="BD464" i="28"/>
  <c r="BB464" i="28"/>
  <c r="BA464" i="28"/>
  <c r="AY464" i="28"/>
  <c r="AX464" i="28"/>
  <c r="AT464" i="28"/>
  <c r="BC464" i="28" s="1"/>
  <c r="AO464" i="28"/>
  <c r="AE464" i="28"/>
  <c r="AD464" i="28"/>
  <c r="AC464" i="28"/>
  <c r="AB464" i="28"/>
  <c r="AA464" i="28"/>
  <c r="Y464" i="28"/>
  <c r="V464" i="28"/>
  <c r="T464" i="28"/>
  <c r="L464" i="28"/>
  <c r="BY463" i="28"/>
  <c r="BW463" i="28"/>
  <c r="BV463" i="28"/>
  <c r="BU463" i="28"/>
  <c r="BQ463" i="28"/>
  <c r="BM463" i="28"/>
  <c r="BD463" i="28"/>
  <c r="BB463" i="28"/>
  <c r="BA463" i="28"/>
  <c r="AY463" i="28"/>
  <c r="AX463" i="28"/>
  <c r="AT463" i="28"/>
  <c r="AO463" i="28"/>
  <c r="AE463" i="28"/>
  <c r="AD463" i="28"/>
  <c r="AC463" i="28"/>
  <c r="AB463" i="28"/>
  <c r="AA463" i="28"/>
  <c r="Y463" i="28"/>
  <c r="V463" i="28"/>
  <c r="T463" i="28"/>
  <c r="L463" i="28"/>
  <c r="BY462" i="28"/>
  <c r="BW462" i="28"/>
  <c r="BV462" i="28"/>
  <c r="BU462" i="28"/>
  <c r="BQ462" i="28"/>
  <c r="BM462" i="28"/>
  <c r="BD462" i="28"/>
  <c r="BB462" i="28"/>
  <c r="BA462" i="28"/>
  <c r="AY462" i="28"/>
  <c r="AX462" i="28"/>
  <c r="AT462" i="28"/>
  <c r="BC462" i="28" s="1"/>
  <c r="AO462" i="28"/>
  <c r="AE462" i="28"/>
  <c r="AD462" i="28"/>
  <c r="AC462" i="28"/>
  <c r="AB462" i="28"/>
  <c r="AA462" i="28"/>
  <c r="Y462" i="28"/>
  <c r="V462" i="28"/>
  <c r="T462" i="28"/>
  <c r="L462" i="28"/>
  <c r="BY461" i="28"/>
  <c r="BW461" i="28"/>
  <c r="BV461" i="28"/>
  <c r="BU461" i="28"/>
  <c r="BQ461" i="28"/>
  <c r="BM461" i="28"/>
  <c r="BD461" i="28"/>
  <c r="BB461" i="28"/>
  <c r="BA461" i="28"/>
  <c r="AY461" i="28"/>
  <c r="AX461" i="28"/>
  <c r="AT461" i="28"/>
  <c r="AO461" i="28"/>
  <c r="AE461" i="28"/>
  <c r="AD461" i="28"/>
  <c r="AC461" i="28"/>
  <c r="AB461" i="28"/>
  <c r="AA461" i="28"/>
  <c r="Y461" i="28"/>
  <c r="V461" i="28"/>
  <c r="T461" i="28"/>
  <c r="L461" i="28"/>
  <c r="BY460" i="28"/>
  <c r="BW460" i="28"/>
  <c r="BV460" i="28"/>
  <c r="BU460" i="28"/>
  <c r="BQ460" i="28"/>
  <c r="BX460" i="28" s="1"/>
  <c r="BM460" i="28"/>
  <c r="BD460" i="28"/>
  <c r="BB460" i="28"/>
  <c r="BA460" i="28"/>
  <c r="AY460" i="28"/>
  <c r="AX460" i="28"/>
  <c r="AT460" i="28"/>
  <c r="BC460" i="28" s="1"/>
  <c r="AO460" i="28"/>
  <c r="AE460" i="28"/>
  <c r="AD460" i="28"/>
  <c r="AC460" i="28"/>
  <c r="AB460" i="28"/>
  <c r="AA460" i="28"/>
  <c r="Y460" i="28"/>
  <c r="V460" i="28"/>
  <c r="T460" i="28"/>
  <c r="L460" i="28"/>
  <c r="BV459" i="28"/>
  <c r="BU459" i="28"/>
  <c r="BQ459" i="28"/>
  <c r="BM459" i="28"/>
  <c r="BD459" i="28"/>
  <c r="BB459" i="28"/>
  <c r="BA459" i="28"/>
  <c r="AY459" i="28"/>
  <c r="AX459" i="28"/>
  <c r="AT459" i="28"/>
  <c r="BC459" i="28" s="1"/>
  <c r="AO459" i="28"/>
  <c r="AE459" i="28"/>
  <c r="AD459" i="28"/>
  <c r="AC459" i="28"/>
  <c r="AB459" i="28"/>
  <c r="AA459" i="28"/>
  <c r="Y459" i="28"/>
  <c r="V459" i="28"/>
  <c r="T459" i="28"/>
  <c r="L459" i="28"/>
  <c r="BY458" i="28"/>
  <c r="BW458" i="28"/>
  <c r="BV458" i="28"/>
  <c r="BU458" i="28"/>
  <c r="BQ458" i="28"/>
  <c r="BX458" i="28" s="1"/>
  <c r="BM458" i="28"/>
  <c r="AT458" i="28"/>
  <c r="AO458" i="28"/>
  <c r="AE458" i="28"/>
  <c r="AC458" i="28"/>
  <c r="AB458" i="28"/>
  <c r="CB458" i="28"/>
  <c r="R458" i="28"/>
  <c r="AD458" i="28" s="1"/>
  <c r="N458" i="28"/>
  <c r="T458" i="28" s="1"/>
  <c r="L458" i="28"/>
  <c r="BY457" i="28"/>
  <c r="BW457" i="28"/>
  <c r="BV457" i="28"/>
  <c r="BU457" i="28"/>
  <c r="BQ457" i="28"/>
  <c r="BM457" i="28"/>
  <c r="BD457" i="28"/>
  <c r="BB457" i="28"/>
  <c r="AT457" i="28"/>
  <c r="BC457" i="28" s="1"/>
  <c r="AO457" i="28"/>
  <c r="AE457" i="28"/>
  <c r="AD457" i="28"/>
  <c r="AC457" i="28"/>
  <c r="AB457" i="28"/>
  <c r="AA457" i="28"/>
  <c r="Y457" i="28"/>
  <c r="V457" i="28"/>
  <c r="CB457" i="28" s="1"/>
  <c r="T457" i="28"/>
  <c r="L457" i="28"/>
  <c r="BY456" i="28"/>
  <c r="BW456" i="28"/>
  <c r="BV456" i="28"/>
  <c r="BU456" i="28"/>
  <c r="BQ456" i="28"/>
  <c r="BX456" i="28" s="1"/>
  <c r="BM456" i="28"/>
  <c r="BD456" i="28"/>
  <c r="BB456" i="28"/>
  <c r="BA456" i="28"/>
  <c r="AY456" i="28"/>
  <c r="AX456" i="28"/>
  <c r="AT456" i="28"/>
  <c r="BC456" i="28" s="1"/>
  <c r="AO456" i="28"/>
  <c r="AE456" i="28"/>
  <c r="AD456" i="28"/>
  <c r="AC456" i="28"/>
  <c r="AB456" i="28"/>
  <c r="AA456" i="28"/>
  <c r="Y456" i="28"/>
  <c r="V456" i="28"/>
  <c r="T456" i="28"/>
  <c r="L456" i="28"/>
  <c r="BY455" i="28"/>
  <c r="BW455" i="28"/>
  <c r="BV455" i="28"/>
  <c r="BU455" i="28"/>
  <c r="BQ455" i="28"/>
  <c r="BX455" i="28" s="1"/>
  <c r="BM455" i="28"/>
  <c r="BB455" i="28"/>
  <c r="AX455" i="28"/>
  <c r="AT455" i="28"/>
  <c r="AO455" i="28"/>
  <c r="AC455" i="28"/>
  <c r="AB455" i="28"/>
  <c r="R455" i="28"/>
  <c r="L455" i="28"/>
  <c r="BY454" i="28"/>
  <c r="BX454" i="28"/>
  <c r="BW454" i="28"/>
  <c r="BV454" i="28"/>
  <c r="BU454" i="28"/>
  <c r="BS454" i="28"/>
  <c r="BM454" i="28"/>
  <c r="BD454" i="28"/>
  <c r="BC454" i="28"/>
  <c r="BB454" i="28"/>
  <c r="BA454" i="28"/>
  <c r="AY454" i="28"/>
  <c r="AX454" i="28"/>
  <c r="AV454" i="28"/>
  <c r="AO454" i="28"/>
  <c r="AE454" i="28"/>
  <c r="AD454" i="28"/>
  <c r="AC454" i="28"/>
  <c r="AB454" i="28"/>
  <c r="AA454" i="28"/>
  <c r="V454" i="28"/>
  <c r="CB454" i="28" s="1"/>
  <c r="T454" i="28"/>
  <c r="L454" i="28"/>
  <c r="BR453" i="28"/>
  <c r="BP453" i="28"/>
  <c r="BO453" i="28"/>
  <c r="BN453" i="28"/>
  <c r="BL453" i="28"/>
  <c r="BK453" i="28"/>
  <c r="BJ453" i="28"/>
  <c r="BI453" i="28"/>
  <c r="BH453" i="28"/>
  <c r="AU453" i="28"/>
  <c r="AS453" i="28"/>
  <c r="AR453" i="28"/>
  <c r="AQ453" i="28"/>
  <c r="AP453" i="28"/>
  <c r="AO453" i="28"/>
  <c r="S453" i="28"/>
  <c r="P453" i="28"/>
  <c r="O453" i="28"/>
  <c r="M453" i="28"/>
  <c r="L453" i="28"/>
  <c r="BY452" i="28"/>
  <c r="BX452" i="28"/>
  <c r="BW452" i="28"/>
  <c r="BV452" i="28"/>
  <c r="BU452" i="28"/>
  <c r="BS452" i="28"/>
  <c r="BM452" i="28"/>
  <c r="BD452" i="28"/>
  <c r="BC452" i="28"/>
  <c r="BB452" i="28"/>
  <c r="BA452" i="28"/>
  <c r="AY452" i="28"/>
  <c r="AX452" i="28"/>
  <c r="AV452" i="28"/>
  <c r="AO452" i="28"/>
  <c r="AE452" i="28"/>
  <c r="AD452" i="28"/>
  <c r="AC452" i="28"/>
  <c r="AB452" i="28"/>
  <c r="AA452" i="28"/>
  <c r="Y452" i="28"/>
  <c r="V452" i="28"/>
  <c r="T452" i="28"/>
  <c r="L452" i="28"/>
  <c r="BY451" i="28"/>
  <c r="BW451" i="28"/>
  <c r="BV451" i="28"/>
  <c r="BU451" i="28"/>
  <c r="BQ451" i="28"/>
  <c r="BX451" i="28" s="1"/>
  <c r="BM451" i="28"/>
  <c r="BD451" i="28"/>
  <c r="BB451" i="28"/>
  <c r="BA451" i="28"/>
  <c r="AY451" i="28"/>
  <c r="AX451" i="28"/>
  <c r="AT451" i="28"/>
  <c r="BC451" i="28" s="1"/>
  <c r="AO451" i="28"/>
  <c r="AE451" i="28"/>
  <c r="AD451" i="28"/>
  <c r="AC451" i="28"/>
  <c r="AB451" i="28"/>
  <c r="AA451" i="28"/>
  <c r="Y451" i="28"/>
  <c r="V451" i="28"/>
  <c r="T451" i="28"/>
  <c r="L451" i="28"/>
  <c r="BY450" i="28"/>
  <c r="BW450" i="28"/>
  <c r="BV450" i="28"/>
  <c r="BU450" i="28"/>
  <c r="BQ450" i="28"/>
  <c r="BX450" i="28" s="1"/>
  <c r="BM450" i="28"/>
  <c r="BD450" i="28"/>
  <c r="BB450" i="28"/>
  <c r="BA450" i="28"/>
  <c r="AY450" i="28"/>
  <c r="AX450" i="28"/>
  <c r="AT450" i="28"/>
  <c r="AO450" i="28"/>
  <c r="AE450" i="28"/>
  <c r="AD450" i="28"/>
  <c r="AC450" i="28"/>
  <c r="AB450" i="28"/>
  <c r="AA450" i="28"/>
  <c r="Y450" i="28"/>
  <c r="V450" i="28"/>
  <c r="T450" i="28"/>
  <c r="L450" i="28"/>
  <c r="BY449" i="28"/>
  <c r="BW449" i="28"/>
  <c r="BV449" i="28"/>
  <c r="BU449" i="28"/>
  <c r="BQ449" i="28"/>
  <c r="BX449" i="28" s="1"/>
  <c r="BM449" i="28"/>
  <c r="BD449" i="28"/>
  <c r="BB449" i="28"/>
  <c r="BA449" i="28"/>
  <c r="AY449" i="28"/>
  <c r="AX449" i="28"/>
  <c r="AT449" i="28"/>
  <c r="BC449" i="28" s="1"/>
  <c r="AO449" i="28"/>
  <c r="AE449" i="28"/>
  <c r="AD449" i="28"/>
  <c r="AC449" i="28"/>
  <c r="AB449" i="28"/>
  <c r="AA449" i="28"/>
  <c r="Y449" i="28"/>
  <c r="V449" i="28"/>
  <c r="T449" i="28"/>
  <c r="L449" i="28"/>
  <c r="BY448" i="28"/>
  <c r="BW448" i="28"/>
  <c r="BV448" i="28"/>
  <c r="BU448" i="28"/>
  <c r="BQ448" i="28"/>
  <c r="BM448" i="28"/>
  <c r="BD448" i="28"/>
  <c r="BB448" i="28"/>
  <c r="BA448" i="28"/>
  <c r="AY448" i="28"/>
  <c r="AX448" i="28"/>
  <c r="AT448" i="28"/>
  <c r="BC448" i="28" s="1"/>
  <c r="AO448" i="28"/>
  <c r="AE448" i="28"/>
  <c r="AD448" i="28"/>
  <c r="AC448" i="28"/>
  <c r="AB448" i="28"/>
  <c r="AA448" i="28"/>
  <c r="Y448" i="28"/>
  <c r="V448" i="28"/>
  <c r="T448" i="28"/>
  <c r="L448" i="28"/>
  <c r="BY447" i="28"/>
  <c r="BW447" i="28"/>
  <c r="BV447" i="28"/>
  <c r="BU447" i="28"/>
  <c r="BQ447" i="28"/>
  <c r="BM447" i="28"/>
  <c r="BD447" i="28"/>
  <c r="BB447" i="28"/>
  <c r="BA447" i="28"/>
  <c r="AY447" i="28"/>
  <c r="AX447" i="28"/>
  <c r="AT447" i="28"/>
  <c r="BC447" i="28" s="1"/>
  <c r="AO447" i="28"/>
  <c r="AE447" i="28"/>
  <c r="AD447" i="28"/>
  <c r="AC447" i="28"/>
  <c r="AB447" i="28"/>
  <c r="AA447" i="28"/>
  <c r="Y447" i="28"/>
  <c r="V447" i="28"/>
  <c r="T447" i="28"/>
  <c r="L447" i="28"/>
  <c r="BY446" i="28"/>
  <c r="BW446" i="28"/>
  <c r="BV446" i="28"/>
  <c r="BU446" i="28"/>
  <c r="BQ446" i="28"/>
  <c r="BX446" i="28" s="1"/>
  <c r="BM446" i="28"/>
  <c r="BD446" i="28"/>
  <c r="BB446" i="28"/>
  <c r="BA446" i="28"/>
  <c r="AY446" i="28"/>
  <c r="AX446" i="28"/>
  <c r="AT446" i="28"/>
  <c r="AO446" i="28"/>
  <c r="AE446" i="28"/>
  <c r="AD446" i="28"/>
  <c r="AC446" i="28"/>
  <c r="AB446" i="28"/>
  <c r="AA446" i="28"/>
  <c r="Y446" i="28"/>
  <c r="V446" i="28"/>
  <c r="T446" i="28"/>
  <c r="L446" i="28"/>
  <c r="BY445" i="28"/>
  <c r="BW445" i="28"/>
  <c r="BV445" i="28"/>
  <c r="BU445" i="28"/>
  <c r="BQ445" i="28"/>
  <c r="BM445" i="28"/>
  <c r="BD445" i="28"/>
  <c r="BB445" i="28"/>
  <c r="BA445" i="28"/>
  <c r="AY445" i="28"/>
  <c r="AX445" i="28"/>
  <c r="AT445" i="28"/>
  <c r="BC445" i="28" s="1"/>
  <c r="AO445" i="28"/>
  <c r="AE445" i="28"/>
  <c r="AD445" i="28"/>
  <c r="AC445" i="28"/>
  <c r="AB445" i="28"/>
  <c r="AA445" i="28"/>
  <c r="Y445" i="28"/>
  <c r="V445" i="28"/>
  <c r="T445" i="28"/>
  <c r="L445" i="28"/>
  <c r="BY444" i="28"/>
  <c r="BW444" i="28"/>
  <c r="BV444" i="28"/>
  <c r="BU444" i="28"/>
  <c r="BQ444" i="28"/>
  <c r="BX444" i="28" s="1"/>
  <c r="BM444" i="28"/>
  <c r="BD444" i="28"/>
  <c r="BB444" i="28"/>
  <c r="BA444" i="28"/>
  <c r="AY444" i="28"/>
  <c r="AX444" i="28"/>
  <c r="AT444" i="28"/>
  <c r="AV444" i="28" s="1"/>
  <c r="AO444" i="28"/>
  <c r="AE444" i="28"/>
  <c r="AD444" i="28"/>
  <c r="AC444" i="28"/>
  <c r="AB444" i="28"/>
  <c r="AA444" i="28"/>
  <c r="Y444" i="28"/>
  <c r="V444" i="28"/>
  <c r="T444" i="28"/>
  <c r="L444" i="28"/>
  <c r="BY443" i="28"/>
  <c r="BW443" i="28"/>
  <c r="BV443" i="28"/>
  <c r="BU443" i="28"/>
  <c r="BQ443" i="28"/>
  <c r="BX443" i="28" s="1"/>
  <c r="BM443" i="28"/>
  <c r="BD443" i="28"/>
  <c r="BB443" i="28"/>
  <c r="BA443" i="28"/>
  <c r="AY443" i="28"/>
  <c r="AX443" i="28"/>
  <c r="AT443" i="28"/>
  <c r="AO443" i="28"/>
  <c r="AE443" i="28"/>
  <c r="AD443" i="28"/>
  <c r="AC443" i="28"/>
  <c r="AB443" i="28"/>
  <c r="AA443" i="28"/>
  <c r="Y443" i="28"/>
  <c r="V443" i="28"/>
  <c r="T443" i="28"/>
  <c r="L443" i="28"/>
  <c r="BY442" i="28"/>
  <c r="BW442" i="28"/>
  <c r="BV442" i="28"/>
  <c r="BU442" i="28"/>
  <c r="BQ442" i="28"/>
  <c r="BX442" i="28" s="1"/>
  <c r="BM442" i="28"/>
  <c r="BD442" i="28"/>
  <c r="BB442" i="28"/>
  <c r="BA442" i="28"/>
  <c r="AY442" i="28"/>
  <c r="AX442" i="28"/>
  <c r="AT442" i="28"/>
  <c r="AO442" i="28"/>
  <c r="AE442" i="28"/>
  <c r="AD442" i="28"/>
  <c r="AC442" i="28"/>
  <c r="AB442" i="28"/>
  <c r="AA442" i="28"/>
  <c r="Y442" i="28"/>
  <c r="V442" i="28"/>
  <c r="T442" i="28"/>
  <c r="L442" i="28"/>
  <c r="BY441" i="28"/>
  <c r="BW441" i="28"/>
  <c r="BV441" i="28"/>
  <c r="BU441" i="28"/>
  <c r="BQ441" i="28"/>
  <c r="BX441" i="28" s="1"/>
  <c r="BM441" i="28"/>
  <c r="BD441" i="28"/>
  <c r="BB441" i="28"/>
  <c r="BA441" i="28"/>
  <c r="AY441" i="28"/>
  <c r="AX441" i="28"/>
  <c r="AT441" i="28"/>
  <c r="BC441" i="28" s="1"/>
  <c r="AO441" i="28"/>
  <c r="AE441" i="28"/>
  <c r="AD441" i="28"/>
  <c r="AC441" i="28"/>
  <c r="AB441" i="28"/>
  <c r="AA441" i="28"/>
  <c r="Y441" i="28"/>
  <c r="V441" i="28"/>
  <c r="T441" i="28"/>
  <c r="L441" i="28"/>
  <c r="BY440" i="28"/>
  <c r="BW440" i="28"/>
  <c r="BV440" i="28"/>
  <c r="BU440" i="28"/>
  <c r="BQ440" i="28"/>
  <c r="BX440" i="28" s="1"/>
  <c r="BM440" i="28"/>
  <c r="BD440" i="28"/>
  <c r="BB440" i="28"/>
  <c r="BA440" i="28"/>
  <c r="AY440" i="28"/>
  <c r="AX440" i="28"/>
  <c r="AT440" i="28"/>
  <c r="AV440" i="28" s="1"/>
  <c r="AO440" i="28"/>
  <c r="AE440" i="28"/>
  <c r="AD440" i="28"/>
  <c r="AC440" i="28"/>
  <c r="AB440" i="28"/>
  <c r="AA440" i="28"/>
  <c r="Y440" i="28"/>
  <c r="V440" i="28"/>
  <c r="T440" i="28"/>
  <c r="L440" i="28"/>
  <c r="BY439" i="28"/>
  <c r="BW439" i="28"/>
  <c r="BV439" i="28"/>
  <c r="BU439" i="28"/>
  <c r="BQ439" i="28"/>
  <c r="BX439" i="28" s="1"/>
  <c r="BM439" i="28"/>
  <c r="BD439" i="28"/>
  <c r="BB439" i="28"/>
  <c r="BA439" i="28"/>
  <c r="AY439" i="28"/>
  <c r="AX439" i="28"/>
  <c r="AT439" i="28"/>
  <c r="BC439" i="28" s="1"/>
  <c r="AO439" i="28"/>
  <c r="AE439" i="28"/>
  <c r="AD439" i="28"/>
  <c r="AC439" i="28"/>
  <c r="AB439" i="28"/>
  <c r="AA439" i="28"/>
  <c r="Y439" i="28"/>
  <c r="V439" i="28"/>
  <c r="T439" i="28"/>
  <c r="L439" i="28"/>
  <c r="BY438" i="28"/>
  <c r="BV438" i="28"/>
  <c r="BQ438" i="28"/>
  <c r="BM438" i="28"/>
  <c r="BD438" i="28"/>
  <c r="BB438" i="28"/>
  <c r="BA438" i="28"/>
  <c r="AY438" i="28"/>
  <c r="AX438" i="28"/>
  <c r="AT438" i="28"/>
  <c r="BC438" i="28" s="1"/>
  <c r="AO438" i="28"/>
  <c r="AE438" i="28"/>
  <c r="AD438" i="28"/>
  <c r="AC438" i="28"/>
  <c r="AB438" i="28"/>
  <c r="AA438" i="28"/>
  <c r="Y438" i="28"/>
  <c r="V438" i="28"/>
  <c r="T438" i="28"/>
  <c r="L438" i="28"/>
  <c r="BY437" i="28"/>
  <c r="BW437" i="28"/>
  <c r="BV437" i="28"/>
  <c r="BU437" i="28"/>
  <c r="BQ437" i="28"/>
  <c r="BM437" i="28"/>
  <c r="BB437" i="28"/>
  <c r="AT437" i="28"/>
  <c r="AO437" i="28"/>
  <c r="AE437" i="28"/>
  <c r="AD437" i="28"/>
  <c r="AC437" i="28"/>
  <c r="AB437" i="28"/>
  <c r="AA437" i="28"/>
  <c r="Y437" i="28"/>
  <c r="V437" i="28"/>
  <c r="T437" i="28"/>
  <c r="L437" i="28"/>
  <c r="BY436" i="28"/>
  <c r="BW436" i="28"/>
  <c r="BV436" i="28"/>
  <c r="BU436" i="28"/>
  <c r="BQ436" i="28"/>
  <c r="BM436" i="28"/>
  <c r="BD436" i="28"/>
  <c r="BB436" i="28"/>
  <c r="BA436" i="28"/>
  <c r="AY436" i="28"/>
  <c r="AT436" i="28"/>
  <c r="AO436" i="28"/>
  <c r="AE436" i="28"/>
  <c r="AD436" i="28"/>
  <c r="AC436" i="28"/>
  <c r="AB436" i="28"/>
  <c r="AA436" i="28"/>
  <c r="Y436" i="28"/>
  <c r="V436" i="28"/>
  <c r="T436" i="28"/>
  <c r="L436" i="28"/>
  <c r="BY435" i="28"/>
  <c r="BW435" i="28"/>
  <c r="BV435" i="28"/>
  <c r="BU435" i="28"/>
  <c r="BQ435" i="28"/>
  <c r="BX435" i="28" s="1"/>
  <c r="BM435" i="28"/>
  <c r="BD435" i="28"/>
  <c r="BB435" i="28"/>
  <c r="BA435" i="28"/>
  <c r="AY435" i="28"/>
  <c r="AX435" i="28"/>
  <c r="AT435" i="28"/>
  <c r="BC435" i="28" s="1"/>
  <c r="AO435" i="28"/>
  <c r="AE435" i="28"/>
  <c r="AC435" i="28"/>
  <c r="AB435" i="28"/>
  <c r="AA435" i="28"/>
  <c r="Y435" i="28"/>
  <c r="V435" i="28"/>
  <c r="R435" i="28"/>
  <c r="L435" i="28"/>
  <c r="BY434" i="28"/>
  <c r="BW434" i="28"/>
  <c r="BV434" i="28"/>
  <c r="BU434" i="28"/>
  <c r="BQ434" i="28"/>
  <c r="BM434" i="28"/>
  <c r="BB434" i="28"/>
  <c r="AT434" i="28"/>
  <c r="AO434" i="28"/>
  <c r="AE434" i="28"/>
  <c r="AD434" i="28"/>
  <c r="AC434" i="28"/>
  <c r="AB434" i="28"/>
  <c r="V434" i="28"/>
  <c r="T434" i="28"/>
  <c r="L434" i="28"/>
  <c r="BY433" i="28"/>
  <c r="BW433" i="28"/>
  <c r="BV433" i="28"/>
  <c r="BU433" i="28"/>
  <c r="BQ433" i="28"/>
  <c r="BM433" i="28"/>
  <c r="BD433" i="28"/>
  <c r="BB433" i="28"/>
  <c r="BA433" i="28"/>
  <c r="AY433" i="28"/>
  <c r="AX433" i="28"/>
  <c r="AT433" i="28"/>
  <c r="BC433" i="28" s="1"/>
  <c r="AO433" i="28"/>
  <c r="AH433" i="28"/>
  <c r="AC433" i="28"/>
  <c r="AB433" i="28"/>
  <c r="V433" i="28"/>
  <c r="R433" i="28"/>
  <c r="L433" i="28"/>
  <c r="BR432" i="28"/>
  <c r="BP432" i="28"/>
  <c r="BO432" i="28"/>
  <c r="BN432" i="28"/>
  <c r="BL432" i="28"/>
  <c r="BK432" i="28"/>
  <c r="BJ432" i="28"/>
  <c r="BI432" i="28"/>
  <c r="BH432" i="28"/>
  <c r="AU432" i="28"/>
  <c r="AS432" i="28"/>
  <c r="AR432" i="28"/>
  <c r="AQ432" i="28"/>
  <c r="AP432" i="28"/>
  <c r="AO432" i="28"/>
  <c r="S432" i="28"/>
  <c r="P432" i="28"/>
  <c r="O432" i="28"/>
  <c r="N432" i="28"/>
  <c r="M432" i="28"/>
  <c r="L432" i="28"/>
  <c r="BY431" i="28"/>
  <c r="BX431" i="28"/>
  <c r="BW431" i="28"/>
  <c r="BV431" i="28"/>
  <c r="BU431" i="28"/>
  <c r="BS431" i="28"/>
  <c r="BM431" i="28"/>
  <c r="BD431" i="28"/>
  <c r="BC431" i="28"/>
  <c r="BB431" i="28"/>
  <c r="BA431" i="28"/>
  <c r="AY431" i="28"/>
  <c r="AX431" i="28"/>
  <c r="AV431" i="28"/>
  <c r="AO431" i="28"/>
  <c r="AE431" i="28"/>
  <c r="AD431" i="28"/>
  <c r="AC431" i="28"/>
  <c r="AB431" i="28"/>
  <c r="AA431" i="28"/>
  <c r="Y431" i="28"/>
  <c r="V431" i="28"/>
  <c r="T431" i="28"/>
  <c r="L431" i="28"/>
  <c r="BY430" i="28"/>
  <c r="BX430" i="28"/>
  <c r="BW430" i="28"/>
  <c r="BV430" i="28"/>
  <c r="BU430" i="28"/>
  <c r="BS430" i="28"/>
  <c r="BM430" i="28"/>
  <c r="BD430" i="28"/>
  <c r="BB430" i="28"/>
  <c r="BA430" i="28"/>
  <c r="AY430" i="28"/>
  <c r="AX430" i="28"/>
  <c r="AT430" i="28"/>
  <c r="BC430" i="28" s="1"/>
  <c r="AO430" i="28"/>
  <c r="AE430" i="28"/>
  <c r="AD430" i="28"/>
  <c r="AC430" i="28"/>
  <c r="AB430" i="28"/>
  <c r="AA430" i="28"/>
  <c r="Y430" i="28"/>
  <c r="V430" i="28"/>
  <c r="T430" i="28"/>
  <c r="L430" i="28"/>
  <c r="BY429" i="28"/>
  <c r="BX429" i="28"/>
  <c r="BW429" i="28"/>
  <c r="BV429" i="28"/>
  <c r="BU429" i="28"/>
  <c r="BS429" i="28"/>
  <c r="BM429" i="28"/>
  <c r="BD429" i="28"/>
  <c r="BB429" i="28"/>
  <c r="BA429" i="28"/>
  <c r="AY429" i="28"/>
  <c r="AX429" i="28"/>
  <c r="AT429" i="28"/>
  <c r="BC429" i="28" s="1"/>
  <c r="AO429" i="28"/>
  <c r="AE429" i="28"/>
  <c r="AD429" i="28"/>
  <c r="AC429" i="28"/>
  <c r="AB429" i="28"/>
  <c r="AA429" i="28"/>
  <c r="Y429" i="28"/>
  <c r="V429" i="28"/>
  <c r="T429" i="28"/>
  <c r="L429" i="28"/>
  <c r="BY428" i="28"/>
  <c r="BX428" i="28"/>
  <c r="BW428" i="28"/>
  <c r="BV428" i="28"/>
  <c r="BU428" i="28"/>
  <c r="BS428" i="28"/>
  <c r="BM428" i="28"/>
  <c r="BD428" i="28"/>
  <c r="BB428" i="28"/>
  <c r="BA428" i="28"/>
  <c r="AY428" i="28"/>
  <c r="AX428" i="28"/>
  <c r="AT428" i="28"/>
  <c r="BC428" i="28" s="1"/>
  <c r="AO428" i="28"/>
  <c r="AE428" i="28"/>
  <c r="AD428" i="28"/>
  <c r="AC428" i="28"/>
  <c r="AB428" i="28"/>
  <c r="AA428" i="28"/>
  <c r="Y428" i="28"/>
  <c r="V428" i="28"/>
  <c r="T428" i="28"/>
  <c r="L428" i="28"/>
  <c r="BY427" i="28"/>
  <c r="BX427" i="28"/>
  <c r="BW427" i="28"/>
  <c r="BV427" i="28"/>
  <c r="BU427" i="28"/>
  <c r="BS427" i="28"/>
  <c r="BM427" i="28"/>
  <c r="BD427" i="28"/>
  <c r="BB427" i="28"/>
  <c r="BA427" i="28"/>
  <c r="AY427" i="28"/>
  <c r="AX427" i="28"/>
  <c r="AT427" i="28"/>
  <c r="BC427" i="28" s="1"/>
  <c r="AO427" i="28"/>
  <c r="AE427" i="28"/>
  <c r="AD427" i="28"/>
  <c r="AC427" i="28"/>
  <c r="AB427" i="28"/>
  <c r="AA427" i="28"/>
  <c r="Y427" i="28"/>
  <c r="V427" i="28"/>
  <c r="T427" i="28"/>
  <c r="L427" i="28"/>
  <c r="BY426" i="28"/>
  <c r="BX426" i="28"/>
  <c r="BW426" i="28"/>
  <c r="BV426" i="28"/>
  <c r="BU426" i="28"/>
  <c r="BS426" i="28"/>
  <c r="BM426" i="28"/>
  <c r="BD426" i="28"/>
  <c r="BB426" i="28"/>
  <c r="BA426" i="28"/>
  <c r="AY426" i="28"/>
  <c r="AX426" i="28"/>
  <c r="AT426" i="28"/>
  <c r="BC426" i="28" s="1"/>
  <c r="AO426" i="28"/>
  <c r="AE426" i="28"/>
  <c r="AD426" i="28"/>
  <c r="AC426" i="28"/>
  <c r="AB426" i="28"/>
  <c r="AA426" i="28"/>
  <c r="Y426" i="28"/>
  <c r="V426" i="28"/>
  <c r="T426" i="28"/>
  <c r="L426" i="28"/>
  <c r="BY425" i="28"/>
  <c r="BX425" i="28"/>
  <c r="BW425" i="28"/>
  <c r="BV425" i="28"/>
  <c r="BU425" i="28"/>
  <c r="BS425" i="28"/>
  <c r="BM425" i="28"/>
  <c r="BD425" i="28"/>
  <c r="BB425" i="28"/>
  <c r="BA425" i="28"/>
  <c r="AY425" i="28"/>
  <c r="AX425" i="28"/>
  <c r="AT425" i="28"/>
  <c r="BC425" i="28" s="1"/>
  <c r="AO425" i="28"/>
  <c r="AE425" i="28"/>
  <c r="AD425" i="28"/>
  <c r="AC425" i="28"/>
  <c r="AB425" i="28"/>
  <c r="AA425" i="28"/>
  <c r="Y425" i="28"/>
  <c r="V425" i="28"/>
  <c r="T425" i="28"/>
  <c r="L425" i="28"/>
  <c r="BY424" i="28"/>
  <c r="BX424" i="28"/>
  <c r="BW424" i="28"/>
  <c r="BV424" i="28"/>
  <c r="BU424" i="28"/>
  <c r="BS424" i="28"/>
  <c r="BM424" i="28"/>
  <c r="BD424" i="28"/>
  <c r="BB424" i="28"/>
  <c r="BA424" i="28"/>
  <c r="AY424" i="28"/>
  <c r="AX424" i="28"/>
  <c r="AT424" i="28"/>
  <c r="BC424" i="28" s="1"/>
  <c r="AO424" i="28"/>
  <c r="AE424" i="28"/>
  <c r="AD424" i="28"/>
  <c r="AC424" i="28"/>
  <c r="AB424" i="28"/>
  <c r="AA424" i="28"/>
  <c r="Y424" i="28"/>
  <c r="V424" i="28"/>
  <c r="T424" i="28"/>
  <c r="L424" i="28"/>
  <c r="BY423" i="28"/>
  <c r="BX423" i="28"/>
  <c r="BW423" i="28"/>
  <c r="BV423" i="28"/>
  <c r="BU423" i="28"/>
  <c r="BS423" i="28"/>
  <c r="BM423" i="28"/>
  <c r="BD423" i="28"/>
  <c r="BB423" i="28"/>
  <c r="BA423" i="28"/>
  <c r="AY423" i="28"/>
  <c r="AX423" i="28"/>
  <c r="AT423" i="28"/>
  <c r="BC423" i="28" s="1"/>
  <c r="AO423" i="28"/>
  <c r="AE423" i="28"/>
  <c r="AD423" i="28"/>
  <c r="AC423" i="28"/>
  <c r="AB423" i="28"/>
  <c r="AA423" i="28"/>
  <c r="Y423" i="28"/>
  <c r="V423" i="28"/>
  <c r="T423" i="28"/>
  <c r="L423" i="28"/>
  <c r="BY422" i="28"/>
  <c r="BX422" i="28"/>
  <c r="BW422" i="28"/>
  <c r="BV422" i="28"/>
  <c r="BU422" i="28"/>
  <c r="BS422" i="28"/>
  <c r="BM422" i="28"/>
  <c r="BD422" i="28"/>
  <c r="BB422" i="28"/>
  <c r="BA422" i="28"/>
  <c r="AY422" i="28"/>
  <c r="AX422" i="28"/>
  <c r="AT422" i="28"/>
  <c r="BC422" i="28" s="1"/>
  <c r="AO422" i="28"/>
  <c r="AE422" i="28"/>
  <c r="AD422" i="28"/>
  <c r="AC422" i="28"/>
  <c r="AB422" i="28"/>
  <c r="AA422" i="28"/>
  <c r="Y422" i="28"/>
  <c r="V422" i="28"/>
  <c r="T422" i="28"/>
  <c r="L422" i="28"/>
  <c r="BY421" i="28"/>
  <c r="BX421" i="28"/>
  <c r="BW421" i="28"/>
  <c r="BV421" i="28"/>
  <c r="BU421" i="28"/>
  <c r="BS421" i="28"/>
  <c r="BM421" i="28"/>
  <c r="BD421" i="28"/>
  <c r="BB421" i="28"/>
  <c r="BA421" i="28"/>
  <c r="AY421" i="28"/>
  <c r="AX421" i="28"/>
  <c r="AT421" i="28"/>
  <c r="BC421" i="28" s="1"/>
  <c r="AO421" i="28"/>
  <c r="AE421" i="28"/>
  <c r="AD421" i="28"/>
  <c r="AC421" i="28"/>
  <c r="AB421" i="28"/>
  <c r="AA421" i="28"/>
  <c r="Y421" i="28"/>
  <c r="V421" i="28"/>
  <c r="T421" i="28"/>
  <c r="L421" i="28"/>
  <c r="BY420" i="28"/>
  <c r="BX420" i="28"/>
  <c r="BW420" i="28"/>
  <c r="BV420" i="28"/>
  <c r="BU420" i="28"/>
  <c r="BS420" i="28"/>
  <c r="BM420" i="28"/>
  <c r="BD420" i="28"/>
  <c r="BB420" i="28"/>
  <c r="BA420" i="28"/>
  <c r="AY420" i="28"/>
  <c r="AX420" i="28"/>
  <c r="AT420" i="28"/>
  <c r="BC420" i="28" s="1"/>
  <c r="AO420" i="28"/>
  <c r="AE420" i="28"/>
  <c r="AD420" i="28"/>
  <c r="AC420" i="28"/>
  <c r="AB420" i="28"/>
  <c r="AA420" i="28"/>
  <c r="Y420" i="28"/>
  <c r="V420" i="28"/>
  <c r="T420" i="28"/>
  <c r="L420" i="28"/>
  <c r="BY419" i="28"/>
  <c r="BX419" i="28"/>
  <c r="BW419" i="28"/>
  <c r="BV419" i="28"/>
  <c r="BU419" i="28"/>
  <c r="BS419" i="28"/>
  <c r="BM419" i="28"/>
  <c r="BD419" i="28"/>
  <c r="BB419" i="28"/>
  <c r="BA419" i="28"/>
  <c r="AY419" i="28"/>
  <c r="AX419" i="28"/>
  <c r="AT419" i="28"/>
  <c r="BC419" i="28" s="1"/>
  <c r="AO419" i="28"/>
  <c r="AE419" i="28"/>
  <c r="AD419" i="28"/>
  <c r="AC419" i="28"/>
  <c r="AB419" i="28"/>
  <c r="AA419" i="28"/>
  <c r="Y419" i="28"/>
  <c r="V419" i="28"/>
  <c r="T419" i="28"/>
  <c r="L419" i="28"/>
  <c r="BY418" i="28"/>
  <c r="BX418" i="28"/>
  <c r="BW418" i="28"/>
  <c r="BV418" i="28"/>
  <c r="BU418" i="28"/>
  <c r="BS418" i="28"/>
  <c r="BM418" i="28"/>
  <c r="BD418" i="28"/>
  <c r="BB418" i="28"/>
  <c r="BA418" i="28"/>
  <c r="AY418" i="28"/>
  <c r="AX418" i="28"/>
  <c r="AT418" i="28"/>
  <c r="BC418" i="28" s="1"/>
  <c r="AO418" i="28"/>
  <c r="AE418" i="28"/>
  <c r="AD418" i="28"/>
  <c r="AA418" i="28"/>
  <c r="T418" i="28"/>
  <c r="L418" i="28"/>
  <c r="BY417" i="28"/>
  <c r="BX417" i="28"/>
  <c r="BW417" i="28"/>
  <c r="BV417" i="28"/>
  <c r="BU417" i="28"/>
  <c r="BS417" i="28"/>
  <c r="BM417" i="28"/>
  <c r="BD417" i="28"/>
  <c r="BB417" i="28"/>
  <c r="BA417" i="28"/>
  <c r="AY417" i="28"/>
  <c r="AX417" i="28"/>
  <c r="AT417" i="28"/>
  <c r="BC417" i="28" s="1"/>
  <c r="AO417" i="28"/>
  <c r="AE417" i="28"/>
  <c r="AE411" i="28" s="1"/>
  <c r="AD417" i="28"/>
  <c r="AD411" i="28" s="1"/>
  <c r="AC417" i="28"/>
  <c r="AC411" i="28" s="1"/>
  <c r="AB417" i="28"/>
  <c r="AB411" i="28" s="1"/>
  <c r="AA417" i="28"/>
  <c r="AA411" i="28" s="1"/>
  <c r="T417" i="28"/>
  <c r="L417" i="28"/>
  <c r="BY416" i="28"/>
  <c r="BW416" i="28"/>
  <c r="BV416" i="28"/>
  <c r="BU416" i="28"/>
  <c r="BQ416" i="28"/>
  <c r="BM416" i="28"/>
  <c r="BD416" i="28"/>
  <c r="BB416" i="28"/>
  <c r="BA416" i="28"/>
  <c r="AY416" i="28"/>
  <c r="AT416" i="28"/>
  <c r="AO416" i="28"/>
  <c r="AE416" i="28"/>
  <c r="AD416" i="28"/>
  <c r="AC416" i="28"/>
  <c r="AB416" i="28"/>
  <c r="AA416" i="28"/>
  <c r="Y416" i="28"/>
  <c r="V416" i="28"/>
  <c r="CB416" i="28" s="1"/>
  <c r="T416" i="28"/>
  <c r="L416" i="28"/>
  <c r="BY415" i="28"/>
  <c r="BX415" i="28"/>
  <c r="BW415" i="28"/>
  <c r="BV415" i="28"/>
  <c r="BU415" i="28"/>
  <c r="BS415" i="28"/>
  <c r="BM415" i="28"/>
  <c r="BD415" i="28"/>
  <c r="BB415" i="28"/>
  <c r="BA415" i="28"/>
  <c r="AY415" i="28"/>
  <c r="AX415" i="28"/>
  <c r="AT415" i="28"/>
  <c r="AO415" i="28"/>
  <c r="AE415" i="28"/>
  <c r="AC415" i="28"/>
  <c r="AB415" i="28"/>
  <c r="AA415" i="28"/>
  <c r="Y415" i="28"/>
  <c r="V415" i="28"/>
  <c r="R415" i="28"/>
  <c r="L415" i="28"/>
  <c r="BY414" i="28"/>
  <c r="BW414" i="28"/>
  <c r="BV414" i="28"/>
  <c r="BU414" i="28"/>
  <c r="BQ414" i="28"/>
  <c r="BM414" i="28"/>
  <c r="BB414" i="28"/>
  <c r="AT414" i="28"/>
  <c r="AV414" i="28" s="1"/>
  <c r="AO414" i="28"/>
  <c r="AC414" i="28"/>
  <c r="AB414" i="28"/>
  <c r="AA414" i="28"/>
  <c r="V414" i="28"/>
  <c r="S414" i="28"/>
  <c r="AE414" i="28" s="1"/>
  <c r="N414" i="28"/>
  <c r="L414" i="28"/>
  <c r="BY413" i="28"/>
  <c r="BX413" i="28"/>
  <c r="BW413" i="28"/>
  <c r="BV413" i="28"/>
  <c r="BU413" i="28"/>
  <c r="BS413" i="28"/>
  <c r="BM413" i="28"/>
  <c r="BD413" i="28"/>
  <c r="BB413" i="28"/>
  <c r="BA413" i="28"/>
  <c r="AY413" i="28"/>
  <c r="AX413" i="28"/>
  <c r="AT413" i="28"/>
  <c r="AV413" i="28" s="1"/>
  <c r="AO413" i="28"/>
  <c r="AE413" i="28"/>
  <c r="AD413" i="28"/>
  <c r="AC413" i="28"/>
  <c r="AB413" i="28"/>
  <c r="AA413" i="28"/>
  <c r="Y413" i="28"/>
  <c r="V413" i="28"/>
  <c r="T413" i="28"/>
  <c r="L413" i="28"/>
  <c r="BV412" i="28"/>
  <c r="BU412" i="28"/>
  <c r="BQ412" i="28"/>
  <c r="BQ411" i="28" s="1"/>
  <c r="BM412" i="28"/>
  <c r="BB412" i="28"/>
  <c r="AT412" i="28"/>
  <c r="AO412" i="28"/>
  <c r="AB412" i="28"/>
  <c r="R412" i="28"/>
  <c r="O412" i="28"/>
  <c r="O411" i="28" s="1"/>
  <c r="L412" i="28"/>
  <c r="BR411" i="28"/>
  <c r="BP411" i="28"/>
  <c r="BO411" i="28"/>
  <c r="BN411" i="28"/>
  <c r="BL411" i="28"/>
  <c r="BK411" i="28"/>
  <c r="BJ411" i="28"/>
  <c r="BI411" i="28"/>
  <c r="BH411" i="28"/>
  <c r="AU411" i="28"/>
  <c r="AS411" i="28"/>
  <c r="AR411" i="28"/>
  <c r="AQ411" i="28"/>
  <c r="AP411" i="28"/>
  <c r="AO411" i="28"/>
  <c r="P411" i="28"/>
  <c r="M411" i="28"/>
  <c r="L411" i="28"/>
  <c r="BV410" i="28"/>
  <c r="BU410" i="28"/>
  <c r="BQ410" i="28"/>
  <c r="BM410" i="28"/>
  <c r="BB410" i="28"/>
  <c r="AU410" i="28"/>
  <c r="AO410" i="28"/>
  <c r="AE410" i="28"/>
  <c r="AD410" i="28"/>
  <c r="AC410" i="28"/>
  <c r="AB410" i="28"/>
  <c r="AA410" i="28"/>
  <c r="Y410" i="28"/>
  <c r="V410" i="28"/>
  <c r="T410" i="28"/>
  <c r="L410" i="28"/>
  <c r="BV409" i="28"/>
  <c r="BQ409" i="28"/>
  <c r="BS409" i="28" s="1"/>
  <c r="BM409" i="28"/>
  <c r="BB409" i="28"/>
  <c r="AY409" i="28"/>
  <c r="AX409" i="28"/>
  <c r="AT409" i="28"/>
  <c r="AV409" i="28" s="1"/>
  <c r="AO409" i="28"/>
  <c r="AE409" i="28"/>
  <c r="AD409" i="28"/>
  <c r="AC409" i="28"/>
  <c r="AB409" i="28"/>
  <c r="AA409" i="28"/>
  <c r="Y409" i="28"/>
  <c r="V409" i="28"/>
  <c r="T409" i="28"/>
  <c r="L409" i="28"/>
  <c r="BY408" i="28"/>
  <c r="BW408" i="28"/>
  <c r="BV408" i="28"/>
  <c r="BU408" i="28"/>
  <c r="CB408" i="28" s="1"/>
  <c r="BQ408" i="28"/>
  <c r="BM408" i="28"/>
  <c r="AU408" i="28"/>
  <c r="AU390" i="28" s="1"/>
  <c r="AQ408" i="28"/>
  <c r="AQ390" i="28" s="1"/>
  <c r="AO408" i="28"/>
  <c r="AE408" i="28"/>
  <c r="AC408" i="28"/>
  <c r="AB408" i="28"/>
  <c r="R408" i="28"/>
  <c r="AD408" i="28" s="1"/>
  <c r="O408" i="28"/>
  <c r="L408" i="28"/>
  <c r="BV407" i="28"/>
  <c r="BU407" i="28"/>
  <c r="BQ407" i="28"/>
  <c r="BM407" i="28"/>
  <c r="BB407" i="28"/>
  <c r="AY407" i="28"/>
  <c r="AX407" i="28"/>
  <c r="AT407" i="28"/>
  <c r="AO407" i="28"/>
  <c r="AE407" i="28"/>
  <c r="AC407" i="28"/>
  <c r="AB407" i="28"/>
  <c r="AA407" i="28"/>
  <c r="Y407" i="28"/>
  <c r="V407" i="28"/>
  <c r="R407" i="28"/>
  <c r="L407" i="28"/>
  <c r="BY406" i="28"/>
  <c r="BW406" i="28"/>
  <c r="BV406" i="28"/>
  <c r="BU406" i="28"/>
  <c r="BQ406" i="28"/>
  <c r="BM406" i="28"/>
  <c r="BD406" i="28"/>
  <c r="BB406" i="28"/>
  <c r="AX406" i="28"/>
  <c r="AT406" i="28"/>
  <c r="BC406" i="28" s="1"/>
  <c r="AO406" i="28"/>
  <c r="AE406" i="28"/>
  <c r="AD406" i="28"/>
  <c r="AC406" i="28"/>
  <c r="AB406" i="28"/>
  <c r="AA406" i="28"/>
  <c r="Y406" i="28"/>
  <c r="V406" i="28"/>
  <c r="T406" i="28"/>
  <c r="L406" i="28"/>
  <c r="BY405" i="28"/>
  <c r="BW405" i="28"/>
  <c r="BV405" i="28"/>
  <c r="BU405" i="28"/>
  <c r="BQ405" i="28"/>
  <c r="BM405" i="28"/>
  <c r="BD405" i="28"/>
  <c r="BB405" i="28"/>
  <c r="BA405" i="28"/>
  <c r="AY405" i="28"/>
  <c r="AX405" i="28"/>
  <c r="AT405" i="28"/>
  <c r="AO405" i="28"/>
  <c r="AE405" i="28"/>
  <c r="AD405" i="28"/>
  <c r="AC405" i="28"/>
  <c r="AB405" i="28"/>
  <c r="AA405" i="28"/>
  <c r="Y405" i="28"/>
  <c r="V405" i="28"/>
  <c r="T405" i="28"/>
  <c r="L405" i="28"/>
  <c r="BY404" i="28"/>
  <c r="BW404" i="28"/>
  <c r="BV404" i="28"/>
  <c r="BU404" i="28"/>
  <c r="BQ404" i="28"/>
  <c r="BX404" i="28" s="1"/>
  <c r="BM404" i="28"/>
  <c r="BD404" i="28"/>
  <c r="BB404" i="28"/>
  <c r="BA404" i="28"/>
  <c r="AY404" i="28"/>
  <c r="AX404" i="28"/>
  <c r="AT404" i="28"/>
  <c r="BC404" i="28" s="1"/>
  <c r="AO404" i="28"/>
  <c r="AE404" i="28"/>
  <c r="AD404" i="28"/>
  <c r="AC404" i="28"/>
  <c r="AB404" i="28"/>
  <c r="AA404" i="28"/>
  <c r="Y404" i="28"/>
  <c r="V404" i="28"/>
  <c r="T404" i="28"/>
  <c r="L404" i="28"/>
  <c r="BY403" i="28"/>
  <c r="BW403" i="28"/>
  <c r="BV403" i="28"/>
  <c r="BU403" i="28"/>
  <c r="BQ403" i="28"/>
  <c r="BX403" i="28" s="1"/>
  <c r="BM403" i="28"/>
  <c r="BD403" i="28"/>
  <c r="BB403" i="28"/>
  <c r="BA403" i="28"/>
  <c r="AY403" i="28"/>
  <c r="AX403" i="28"/>
  <c r="AT403" i="28"/>
  <c r="AO403" i="28"/>
  <c r="AE403" i="28"/>
  <c r="AD403" i="28"/>
  <c r="AC403" i="28"/>
  <c r="AB403" i="28"/>
  <c r="AA403" i="28"/>
  <c r="Y403" i="28"/>
  <c r="V403" i="28"/>
  <c r="T403" i="28"/>
  <c r="L403" i="28"/>
  <c r="BY402" i="28"/>
  <c r="BV402" i="28"/>
  <c r="BQ402" i="28"/>
  <c r="BM402" i="28"/>
  <c r="BD402" i="28"/>
  <c r="BB402" i="28"/>
  <c r="BA402" i="28"/>
  <c r="AT402" i="28"/>
  <c r="AO402" i="28"/>
  <c r="AE402" i="28"/>
  <c r="AD402" i="28"/>
  <c r="AC402" i="28"/>
  <c r="AB402" i="28"/>
  <c r="AA402" i="28"/>
  <c r="Y402" i="28"/>
  <c r="V402" i="28"/>
  <c r="T402" i="28"/>
  <c r="L402" i="28"/>
  <c r="BY401" i="28"/>
  <c r="BW401" i="28"/>
  <c r="BV401" i="28"/>
  <c r="BU401" i="28"/>
  <c r="BQ401" i="28"/>
  <c r="BM401" i="28"/>
  <c r="BD401" i="28"/>
  <c r="BB401" i="28"/>
  <c r="BA401" i="28"/>
  <c r="AY401" i="28"/>
  <c r="AX401" i="28"/>
  <c r="AT401" i="28"/>
  <c r="AO401" i="28"/>
  <c r="AE401" i="28"/>
  <c r="AD401" i="28"/>
  <c r="AC401" i="28"/>
  <c r="AB401" i="28"/>
  <c r="AA401" i="28"/>
  <c r="Y401" i="28"/>
  <c r="V401" i="28"/>
  <c r="T401" i="28"/>
  <c r="L401" i="28"/>
  <c r="BY400" i="28"/>
  <c r="BX400" i="28"/>
  <c r="BW400" i="28"/>
  <c r="BV400" i="28"/>
  <c r="BU400" i="28"/>
  <c r="BS400" i="28"/>
  <c r="BM400" i="28"/>
  <c r="BD400" i="28"/>
  <c r="BC400" i="28"/>
  <c r="BB400" i="28"/>
  <c r="BA400" i="28"/>
  <c r="AY400" i="28"/>
  <c r="AX400" i="28"/>
  <c r="AV400" i="28"/>
  <c r="AO400" i="28"/>
  <c r="AE400" i="28"/>
  <c r="AD400" i="28"/>
  <c r="AC400" i="28"/>
  <c r="AB400" i="28"/>
  <c r="AA400" i="28"/>
  <c r="Y400" i="28"/>
  <c r="V400" i="28"/>
  <c r="T400" i="28"/>
  <c r="L400" i="28"/>
  <c r="BY399" i="28"/>
  <c r="BX399" i="28"/>
  <c r="BW399" i="28"/>
  <c r="BV399" i="28"/>
  <c r="BU399" i="28"/>
  <c r="BS399" i="28"/>
  <c r="BM399" i="28"/>
  <c r="BD399" i="28"/>
  <c r="BC399" i="28"/>
  <c r="BB399" i="28"/>
  <c r="BA399" i="28"/>
  <c r="AY399" i="28"/>
  <c r="AX399" i="28"/>
  <c r="AV399" i="28"/>
  <c r="AO399" i="28"/>
  <c r="AE399" i="28"/>
  <c r="AD399" i="28"/>
  <c r="AC399" i="28"/>
  <c r="AB399" i="28"/>
  <c r="T399" i="28"/>
  <c r="L399" i="28"/>
  <c r="BY398" i="28"/>
  <c r="BX398" i="28"/>
  <c r="BW398" i="28"/>
  <c r="BV398" i="28"/>
  <c r="BU398" i="28"/>
  <c r="BS398" i="28"/>
  <c r="BM398" i="28"/>
  <c r="BD398" i="28"/>
  <c r="BC398" i="28"/>
  <c r="BB398" i="28"/>
  <c r="BA398" i="28"/>
  <c r="AY398" i="28"/>
  <c r="AX398" i="28"/>
  <c r="AV398" i="28"/>
  <c r="AO398" i="28"/>
  <c r="AE398" i="28"/>
  <c r="AD398" i="28"/>
  <c r="AC398" i="28"/>
  <c r="AB398" i="28"/>
  <c r="AA398" i="28"/>
  <c r="Y398" i="28"/>
  <c r="V398" i="28"/>
  <c r="T398" i="28"/>
  <c r="L398" i="28"/>
  <c r="BY397" i="28"/>
  <c r="BX397" i="28"/>
  <c r="BW397" i="28"/>
  <c r="BV397" i="28"/>
  <c r="BU397" i="28"/>
  <c r="BS397" i="28"/>
  <c r="BM397" i="28"/>
  <c r="BD397" i="28"/>
  <c r="BC397" i="28"/>
  <c r="BB397" i="28"/>
  <c r="BA397" i="28"/>
  <c r="AY397" i="28"/>
  <c r="AX397" i="28"/>
  <c r="AV397" i="28"/>
  <c r="AO397" i="28"/>
  <c r="AE397" i="28"/>
  <c r="AD397" i="28"/>
  <c r="AC397" i="28"/>
  <c r="AB397" i="28"/>
  <c r="AA397" i="28"/>
  <c r="T397" i="28"/>
  <c r="L397" i="28"/>
  <c r="BY396" i="28"/>
  <c r="BX396" i="28"/>
  <c r="BW396" i="28"/>
  <c r="BV396" i="28"/>
  <c r="BU396" i="28"/>
  <c r="BS396" i="28"/>
  <c r="BM396" i="28"/>
  <c r="BD396" i="28"/>
  <c r="BC396" i="28"/>
  <c r="BB396" i="28"/>
  <c r="BA396" i="28"/>
  <c r="AY396" i="28"/>
  <c r="AX396" i="28"/>
  <c r="AV396" i="28"/>
  <c r="AO396" i="28"/>
  <c r="AE396" i="28"/>
  <c r="AD396" i="28"/>
  <c r="AC396" i="28"/>
  <c r="AB396" i="28"/>
  <c r="AA396" i="28"/>
  <c r="Y396" i="28"/>
  <c r="V396" i="28"/>
  <c r="T396" i="28"/>
  <c r="L396" i="28"/>
  <c r="BY395" i="28"/>
  <c r="BX395" i="28"/>
  <c r="BW395" i="28"/>
  <c r="BV395" i="28"/>
  <c r="BU395" i="28"/>
  <c r="BS395" i="28"/>
  <c r="BM395" i="28"/>
  <c r="BD395" i="28"/>
  <c r="BC395" i="28"/>
  <c r="BB395" i="28"/>
  <c r="BA395" i="28"/>
  <c r="AY395" i="28"/>
  <c r="AX395" i="28"/>
  <c r="AV395" i="28"/>
  <c r="AO395" i="28"/>
  <c r="AE395" i="28"/>
  <c r="AD395" i="28"/>
  <c r="AC395" i="28"/>
  <c r="AB395" i="28"/>
  <c r="AA395" i="28"/>
  <c r="Y395" i="28"/>
  <c r="V395" i="28"/>
  <c r="T395" i="28"/>
  <c r="L395" i="28"/>
  <c r="BY394" i="28"/>
  <c r="BX394" i="28"/>
  <c r="BW394" i="28"/>
  <c r="BV394" i="28"/>
  <c r="BU394" i="28"/>
  <c r="BS394" i="28"/>
  <c r="BM394" i="28"/>
  <c r="BD394" i="28"/>
  <c r="BC394" i="28"/>
  <c r="BB394" i="28"/>
  <c r="BA394" i="28"/>
  <c r="AY394" i="28"/>
  <c r="AX394" i="28"/>
  <c r="AV394" i="28"/>
  <c r="AO394" i="28"/>
  <c r="AE394" i="28"/>
  <c r="AD394" i="28"/>
  <c r="AC394" i="28"/>
  <c r="AB394" i="28"/>
  <c r="AA394" i="28"/>
  <c r="Y394" i="28"/>
  <c r="V394" i="28"/>
  <c r="T394" i="28"/>
  <c r="L394" i="28"/>
  <c r="BY393" i="28"/>
  <c r="BX393" i="28"/>
  <c r="BW393" i="28"/>
  <c r="BV393" i="28"/>
  <c r="BU393" i="28"/>
  <c r="BS393" i="28"/>
  <c r="BM393" i="28"/>
  <c r="BD393" i="28"/>
  <c r="BC393" i="28"/>
  <c r="BB393" i="28"/>
  <c r="BA393" i="28"/>
  <c r="AY393" i="28"/>
  <c r="AX393" i="28"/>
  <c r="AV393" i="28"/>
  <c r="AO393" i="28"/>
  <c r="AE393" i="28"/>
  <c r="AD393" i="28"/>
  <c r="AC393" i="28"/>
  <c r="AB393" i="28"/>
  <c r="AA393" i="28"/>
  <c r="Y393" i="28"/>
  <c r="V393" i="28"/>
  <c r="T393" i="28"/>
  <c r="L393" i="28"/>
  <c r="BY392" i="28"/>
  <c r="BW392" i="28"/>
  <c r="BV392" i="28"/>
  <c r="BU392" i="28"/>
  <c r="BS392" i="28"/>
  <c r="BM392" i="28"/>
  <c r="BD392" i="28"/>
  <c r="BB392" i="28"/>
  <c r="BA392" i="28"/>
  <c r="AY392" i="28"/>
  <c r="AX392" i="28"/>
  <c r="AV392" i="28"/>
  <c r="AO392" i="28"/>
  <c r="Y392" i="28"/>
  <c r="AF392" i="28" s="1"/>
  <c r="T392" i="28"/>
  <c r="L392" i="28"/>
  <c r="BY391" i="28"/>
  <c r="BX391" i="28"/>
  <c r="BW391" i="28"/>
  <c r="BV391" i="28"/>
  <c r="BU391" i="28"/>
  <c r="BS391" i="28"/>
  <c r="BM391" i="28"/>
  <c r="BD391" i="28"/>
  <c r="BC391" i="28"/>
  <c r="BB391" i="28"/>
  <c r="BA391" i="28"/>
  <c r="AY391" i="28"/>
  <c r="AX391" i="28"/>
  <c r="AV391" i="28"/>
  <c r="AO391" i="28"/>
  <c r="AE391" i="28"/>
  <c r="AD391" i="28"/>
  <c r="AC391" i="28"/>
  <c r="AB391" i="28"/>
  <c r="AA391" i="28"/>
  <c r="V391" i="28"/>
  <c r="T391" i="28"/>
  <c r="L391" i="28"/>
  <c r="S390" i="28"/>
  <c r="P390" i="28"/>
  <c r="O390" i="28"/>
  <c r="N390" i="28"/>
  <c r="M390" i="28"/>
  <c r="L390" i="28"/>
  <c r="BY389" i="28"/>
  <c r="BX389" i="28"/>
  <c r="BW389" i="28"/>
  <c r="BV389" i="28"/>
  <c r="BU389" i="28"/>
  <c r="BS389" i="28"/>
  <c r="BM389" i="28"/>
  <c r="BD389" i="28"/>
  <c r="BC389" i="28"/>
  <c r="BB389" i="28"/>
  <c r="BA389" i="28"/>
  <c r="AY389" i="28"/>
  <c r="AX389" i="28"/>
  <c r="AV389" i="28"/>
  <c r="AO389" i="28"/>
  <c r="AE389" i="28"/>
  <c r="AD389" i="28"/>
  <c r="AC389" i="28"/>
  <c r="AB389" i="28"/>
  <c r="AA389" i="28"/>
  <c r="Y389" i="28"/>
  <c r="V389" i="28"/>
  <c r="T389" i="28"/>
  <c r="L389" i="28"/>
  <c r="BY388" i="28"/>
  <c r="BW388" i="28"/>
  <c r="BV388" i="28"/>
  <c r="BU388" i="28"/>
  <c r="BQ388" i="28"/>
  <c r="BX388" i="28" s="1"/>
  <c r="BM388" i="28"/>
  <c r="BD388" i="28"/>
  <c r="BB388" i="28"/>
  <c r="BA388" i="28"/>
  <c r="AY388" i="28"/>
  <c r="AX388" i="28"/>
  <c r="AT388" i="28"/>
  <c r="AO388" i="28"/>
  <c r="AE388" i="28"/>
  <c r="AD388" i="28"/>
  <c r="AC388" i="28"/>
  <c r="AB388" i="28"/>
  <c r="AA388" i="28"/>
  <c r="Y388" i="28"/>
  <c r="V388" i="28"/>
  <c r="T388" i="28"/>
  <c r="L388" i="28"/>
  <c r="BY387" i="28"/>
  <c r="BW387" i="28"/>
  <c r="BV387" i="28"/>
  <c r="BU387" i="28"/>
  <c r="BQ387" i="28"/>
  <c r="BX387" i="28" s="1"/>
  <c r="BM387" i="28"/>
  <c r="BD387" i="28"/>
  <c r="BB387" i="28"/>
  <c r="BA387" i="28"/>
  <c r="AY387" i="28"/>
  <c r="AX387" i="28"/>
  <c r="AT387" i="28"/>
  <c r="BC387" i="28" s="1"/>
  <c r="AO387" i="28"/>
  <c r="AE387" i="28"/>
  <c r="AD387" i="28"/>
  <c r="AC387" i="28"/>
  <c r="AB387" i="28"/>
  <c r="AA387" i="28"/>
  <c r="Y387" i="28"/>
  <c r="V387" i="28"/>
  <c r="T387" i="28"/>
  <c r="L387" i="28"/>
  <c r="BY386" i="28"/>
  <c r="BW386" i="28"/>
  <c r="BV386" i="28"/>
  <c r="BU386" i="28"/>
  <c r="BQ386" i="28"/>
  <c r="BM386" i="28"/>
  <c r="BD386" i="28"/>
  <c r="BB386" i="28"/>
  <c r="BA386" i="28"/>
  <c r="AY386" i="28"/>
  <c r="AX386" i="28"/>
  <c r="AT386" i="28"/>
  <c r="BC386" i="28" s="1"/>
  <c r="AO386" i="28"/>
  <c r="AE386" i="28"/>
  <c r="AD386" i="28"/>
  <c r="AC386" i="28"/>
  <c r="AB386" i="28"/>
  <c r="AA386" i="28"/>
  <c r="Y386" i="28"/>
  <c r="V386" i="28"/>
  <c r="T386" i="28"/>
  <c r="L386" i="28"/>
  <c r="BY385" i="28"/>
  <c r="BW385" i="28"/>
  <c r="BV385" i="28"/>
  <c r="BU385" i="28"/>
  <c r="BQ385" i="28"/>
  <c r="BX385" i="28" s="1"/>
  <c r="BM385" i="28"/>
  <c r="BD385" i="28"/>
  <c r="BB385" i="28"/>
  <c r="BA385" i="28"/>
  <c r="AY385" i="28"/>
  <c r="AX385" i="28"/>
  <c r="AT385" i="28"/>
  <c r="BC385" i="28" s="1"/>
  <c r="AO385" i="28"/>
  <c r="AE385" i="28"/>
  <c r="AD385" i="28"/>
  <c r="AC385" i="28"/>
  <c r="AB385" i="28"/>
  <c r="AA385" i="28"/>
  <c r="Y385" i="28"/>
  <c r="V385" i="28"/>
  <c r="T385" i="28"/>
  <c r="L385" i="28"/>
  <c r="BY384" i="28"/>
  <c r="BW384" i="28"/>
  <c r="BV384" i="28"/>
  <c r="BU384" i="28"/>
  <c r="BQ384" i="28"/>
  <c r="BX384" i="28" s="1"/>
  <c r="BM384" i="28"/>
  <c r="BD384" i="28"/>
  <c r="BB384" i="28"/>
  <c r="BA384" i="28"/>
  <c r="AY384" i="28"/>
  <c r="AX384" i="28"/>
  <c r="AT384" i="28"/>
  <c r="AO384" i="28"/>
  <c r="AE384" i="28"/>
  <c r="AD384" i="28"/>
  <c r="AC384" i="28"/>
  <c r="AB384" i="28"/>
  <c r="AA384" i="28"/>
  <c r="Y384" i="28"/>
  <c r="V384" i="28"/>
  <c r="T384" i="28"/>
  <c r="L384" i="28"/>
  <c r="BY383" i="28"/>
  <c r="BW383" i="28"/>
  <c r="BV383" i="28"/>
  <c r="BU383" i="28"/>
  <c r="BQ383" i="28"/>
  <c r="BX383" i="28" s="1"/>
  <c r="BM383" i="28"/>
  <c r="BD383" i="28"/>
  <c r="BB383" i="28"/>
  <c r="BA383" i="28"/>
  <c r="AY383" i="28"/>
  <c r="AX383" i="28"/>
  <c r="AT383" i="28"/>
  <c r="BC383" i="28" s="1"/>
  <c r="AO383" i="28"/>
  <c r="AE383" i="28"/>
  <c r="AD383" i="28"/>
  <c r="AC383" i="28"/>
  <c r="AB383" i="28"/>
  <c r="AA383" i="28"/>
  <c r="Y383" i="28"/>
  <c r="V383" i="28"/>
  <c r="T383" i="28"/>
  <c r="L383" i="28"/>
  <c r="BY382" i="28"/>
  <c r="BW382" i="28"/>
  <c r="BV382" i="28"/>
  <c r="BU382" i="28"/>
  <c r="BQ382" i="28"/>
  <c r="BM382" i="28"/>
  <c r="BD382" i="28"/>
  <c r="BB382" i="28"/>
  <c r="BA382" i="28"/>
  <c r="AY382" i="28"/>
  <c r="AX382" i="28"/>
  <c r="AT382" i="28"/>
  <c r="AV382" i="28" s="1"/>
  <c r="AO382" i="28"/>
  <c r="AE382" i="28"/>
  <c r="AD382" i="28"/>
  <c r="AC382" i="28"/>
  <c r="AB382" i="28"/>
  <c r="AA382" i="28"/>
  <c r="Y382" i="28"/>
  <c r="V382" i="28"/>
  <c r="T382" i="28"/>
  <c r="L382" i="28"/>
  <c r="BY381" i="28"/>
  <c r="BW381" i="28"/>
  <c r="BV381" i="28"/>
  <c r="BU381" i="28"/>
  <c r="BQ381" i="28"/>
  <c r="BM381" i="28"/>
  <c r="BD381" i="28"/>
  <c r="BB381" i="28"/>
  <c r="BA381" i="28"/>
  <c r="AY381" i="28"/>
  <c r="AX381" i="28"/>
  <c r="AT381" i="28"/>
  <c r="BC381" i="28" s="1"/>
  <c r="AO381" i="28"/>
  <c r="AE381" i="28"/>
  <c r="AD381" i="28"/>
  <c r="AC381" i="28"/>
  <c r="AB381" i="28"/>
  <c r="AA381" i="28"/>
  <c r="Y381" i="28"/>
  <c r="V381" i="28"/>
  <c r="T381" i="28"/>
  <c r="L381" i="28"/>
  <c r="BY380" i="28"/>
  <c r="BW380" i="28"/>
  <c r="BV380" i="28"/>
  <c r="BU380" i="28"/>
  <c r="BQ380" i="28"/>
  <c r="BM380" i="28"/>
  <c r="BD380" i="28"/>
  <c r="BB380" i="28"/>
  <c r="BA380" i="28"/>
  <c r="AY380" i="28"/>
  <c r="AX380" i="28"/>
  <c r="AT380" i="28"/>
  <c r="AO380" i="28"/>
  <c r="AE380" i="28"/>
  <c r="AD380" i="28"/>
  <c r="AC380" i="28"/>
  <c r="AB380" i="28"/>
  <c r="AA380" i="28"/>
  <c r="Y380" i="28"/>
  <c r="V380" i="28"/>
  <c r="T380" i="28"/>
  <c r="L380" i="28"/>
  <c r="BY379" i="28"/>
  <c r="BW379" i="28"/>
  <c r="BV379" i="28"/>
  <c r="BU379" i="28"/>
  <c r="BQ379" i="28"/>
  <c r="BX379" i="28" s="1"/>
  <c r="BM379" i="28"/>
  <c r="BD379" i="28"/>
  <c r="BB379" i="28"/>
  <c r="BA379" i="28"/>
  <c r="AY379" i="28"/>
  <c r="AX379" i="28"/>
  <c r="AT379" i="28"/>
  <c r="BC379" i="28" s="1"/>
  <c r="AO379" i="28"/>
  <c r="AE379" i="28"/>
  <c r="AD379" i="28"/>
  <c r="AC379" i="28"/>
  <c r="AB379" i="28"/>
  <c r="AA379" i="28"/>
  <c r="Y379" i="28"/>
  <c r="V379" i="28"/>
  <c r="T379" i="28"/>
  <c r="L379" i="28"/>
  <c r="BY378" i="28"/>
  <c r="BW378" i="28"/>
  <c r="BV378" i="28"/>
  <c r="BU378" i="28"/>
  <c r="BQ378" i="28"/>
  <c r="BM378" i="28"/>
  <c r="BD378" i="28"/>
  <c r="BB378" i="28"/>
  <c r="BA378" i="28"/>
  <c r="AY378" i="28"/>
  <c r="AX378" i="28"/>
  <c r="AT378" i="28"/>
  <c r="BC378" i="28" s="1"/>
  <c r="AO378" i="28"/>
  <c r="AE378" i="28"/>
  <c r="AD378" i="28"/>
  <c r="AC378" i="28"/>
  <c r="AB378" i="28"/>
  <c r="AA378" i="28"/>
  <c r="Y378" i="28"/>
  <c r="V378" i="28"/>
  <c r="T378" i="28"/>
  <c r="L378" i="28"/>
  <c r="BY377" i="28"/>
  <c r="BW377" i="28"/>
  <c r="BV377" i="28"/>
  <c r="BU377" i="28"/>
  <c r="BQ377" i="28"/>
  <c r="BM377" i="28"/>
  <c r="BD377" i="28"/>
  <c r="BB377" i="28"/>
  <c r="BA377" i="28"/>
  <c r="AY377" i="28"/>
  <c r="AX377" i="28"/>
  <c r="AT377" i="28"/>
  <c r="BC377" i="28" s="1"/>
  <c r="AO377" i="28"/>
  <c r="AE377" i="28"/>
  <c r="AD377" i="28"/>
  <c r="AC377" i="28"/>
  <c r="AB377" i="28"/>
  <c r="AA377" i="28"/>
  <c r="Y377" i="28"/>
  <c r="V377" i="28"/>
  <c r="T377" i="28"/>
  <c r="L377" i="28"/>
  <c r="BY376" i="28"/>
  <c r="BW376" i="28"/>
  <c r="BV376" i="28"/>
  <c r="BU376" i="28"/>
  <c r="BQ376" i="28"/>
  <c r="BM376" i="28"/>
  <c r="BD376" i="28"/>
  <c r="BB376" i="28"/>
  <c r="BA376" i="28"/>
  <c r="AY376" i="28"/>
  <c r="AX376" i="28"/>
  <c r="AT376" i="28"/>
  <c r="AO376" i="28"/>
  <c r="AE376" i="28"/>
  <c r="AD376" i="28"/>
  <c r="AC376" i="28"/>
  <c r="AB376" i="28"/>
  <c r="AA376" i="28"/>
  <c r="Y376" i="28"/>
  <c r="V376" i="28"/>
  <c r="T376" i="28"/>
  <c r="L376" i="28"/>
  <c r="BY375" i="28"/>
  <c r="BW375" i="28"/>
  <c r="BV375" i="28"/>
  <c r="BU375" i="28"/>
  <c r="BQ375" i="28"/>
  <c r="BX375" i="28" s="1"/>
  <c r="BM375" i="28"/>
  <c r="BD375" i="28"/>
  <c r="BB375" i="28"/>
  <c r="BA375" i="28"/>
  <c r="AY375" i="28"/>
  <c r="AX375" i="28"/>
  <c r="AT375" i="28"/>
  <c r="BC375" i="28" s="1"/>
  <c r="AO375" i="28"/>
  <c r="AE375" i="28"/>
  <c r="AC375" i="28"/>
  <c r="AB375" i="28"/>
  <c r="AA375" i="28"/>
  <c r="Y375" i="28"/>
  <c r="V375" i="28"/>
  <c r="R375" i="28"/>
  <c r="L375" i="28"/>
  <c r="BY374" i="28"/>
  <c r="BW374" i="28"/>
  <c r="BV374" i="28"/>
  <c r="BU374" i="28"/>
  <c r="BQ374" i="28"/>
  <c r="BX374" i="28" s="1"/>
  <c r="BM374" i="28"/>
  <c r="BD374" i="28"/>
  <c r="BB374" i="28"/>
  <c r="BA374" i="28"/>
  <c r="AY374" i="28"/>
  <c r="AX374" i="28"/>
  <c r="AT374" i="28"/>
  <c r="BC374" i="28" s="1"/>
  <c r="AO374" i="28"/>
  <c r="AD374" i="28"/>
  <c r="AC374" i="28"/>
  <c r="AB374" i="28"/>
  <c r="AA374" i="28"/>
  <c r="Y374" i="28"/>
  <c r="V374" i="28"/>
  <c r="S374" i="28"/>
  <c r="AE374" i="28" s="1"/>
  <c r="L374" i="28"/>
  <c r="BY373" i="28"/>
  <c r="BV373" i="28"/>
  <c r="BQ373" i="28"/>
  <c r="BX373" i="28" s="1"/>
  <c r="BM373" i="28"/>
  <c r="BB373" i="28"/>
  <c r="BA373" i="28"/>
  <c r="AT373" i="28"/>
  <c r="AO373" i="28"/>
  <c r="AE373" i="28"/>
  <c r="AD373" i="28"/>
  <c r="AC373" i="28"/>
  <c r="AB373" i="28"/>
  <c r="V373" i="28"/>
  <c r="T373" i="28"/>
  <c r="L373" i="28"/>
  <c r="BY372" i="28"/>
  <c r="BX372" i="28"/>
  <c r="BW372" i="28"/>
  <c r="BV372" i="28"/>
  <c r="BU372" i="28"/>
  <c r="BS372" i="28"/>
  <c r="BM372" i="28"/>
  <c r="BD372" i="28"/>
  <c r="BC372" i="28"/>
  <c r="BB372" i="28"/>
  <c r="BA372" i="28"/>
  <c r="AY372" i="28"/>
  <c r="AX372" i="28"/>
  <c r="AV372" i="28"/>
  <c r="AO372" i="28"/>
  <c r="AE372" i="28"/>
  <c r="AD372" i="28"/>
  <c r="AC372" i="28"/>
  <c r="AB372" i="28"/>
  <c r="AA372" i="28"/>
  <c r="Y372" i="28"/>
  <c r="V372" i="28"/>
  <c r="T372" i="28"/>
  <c r="L372" i="28"/>
  <c r="BY371" i="28"/>
  <c r="BX371" i="28"/>
  <c r="BW371" i="28"/>
  <c r="BV371" i="28"/>
  <c r="BU371" i="28"/>
  <c r="BS371" i="28"/>
  <c r="BM371" i="28"/>
  <c r="BD371" i="28"/>
  <c r="BC371" i="28"/>
  <c r="BB371" i="28"/>
  <c r="BA371" i="28"/>
  <c r="AY371" i="28"/>
  <c r="AX371" i="28"/>
  <c r="AV371" i="28"/>
  <c r="AO371" i="28"/>
  <c r="AE371" i="28"/>
  <c r="AD371" i="28"/>
  <c r="AC371" i="28"/>
  <c r="AB371" i="28"/>
  <c r="AA371" i="28"/>
  <c r="Y371" i="28"/>
  <c r="V371" i="28"/>
  <c r="T371" i="28"/>
  <c r="L371" i="28"/>
  <c r="BY370" i="28"/>
  <c r="BX370" i="28"/>
  <c r="BW370" i="28"/>
  <c r="BV370" i="28"/>
  <c r="BS370" i="28"/>
  <c r="BN370" i="28"/>
  <c r="BU370" i="28" s="1"/>
  <c r="BM370" i="28"/>
  <c r="BD370" i="28"/>
  <c r="BC370" i="28"/>
  <c r="BB370" i="28"/>
  <c r="BA370" i="28"/>
  <c r="AY370" i="28"/>
  <c r="AX370" i="28"/>
  <c r="AV370" i="28"/>
  <c r="AO370" i="28"/>
  <c r="AE370" i="28"/>
  <c r="AD370" i="28"/>
  <c r="AC370" i="28"/>
  <c r="AB370" i="28"/>
  <c r="AA370" i="28"/>
  <c r="Y370" i="28"/>
  <c r="V370" i="28"/>
  <c r="T370" i="28"/>
  <c r="L370" i="28"/>
  <c r="BR369" i="28"/>
  <c r="BP369" i="28"/>
  <c r="BO369" i="28"/>
  <c r="BL369" i="28"/>
  <c r="BK369" i="28"/>
  <c r="BJ369" i="28"/>
  <c r="BI369" i="28"/>
  <c r="BH369" i="28"/>
  <c r="AU369" i="28"/>
  <c r="AS369" i="28"/>
  <c r="AR369" i="28"/>
  <c r="AQ369" i="28"/>
  <c r="AP369" i="28"/>
  <c r="AO369" i="28"/>
  <c r="P369" i="28"/>
  <c r="O369" i="28"/>
  <c r="N369" i="28"/>
  <c r="M369" i="28"/>
  <c r="L369" i="28"/>
  <c r="BY368" i="28"/>
  <c r="BX368" i="28"/>
  <c r="BW368" i="28"/>
  <c r="BV368" i="28"/>
  <c r="BU368" i="28"/>
  <c r="BS368" i="28"/>
  <c r="BM368" i="28"/>
  <c r="BD368" i="28"/>
  <c r="BC368" i="28"/>
  <c r="BB368" i="28"/>
  <c r="BA368" i="28"/>
  <c r="AY368" i="28"/>
  <c r="AX368" i="28"/>
  <c r="AV368" i="28"/>
  <c r="AO368" i="28"/>
  <c r="AE368" i="28"/>
  <c r="AD368" i="28"/>
  <c r="AC368" i="28"/>
  <c r="AB368" i="28"/>
  <c r="AA368" i="28"/>
  <c r="Y368" i="28"/>
  <c r="V368" i="28"/>
  <c r="T368" i="28"/>
  <c r="L368" i="28"/>
  <c r="BY367" i="28"/>
  <c r="BX367" i="28"/>
  <c r="BW367" i="28"/>
  <c r="BV367" i="28"/>
  <c r="BU367" i="28"/>
  <c r="BS367" i="28"/>
  <c r="BM367" i="28"/>
  <c r="BD367" i="28"/>
  <c r="BC367" i="28"/>
  <c r="BB367" i="28"/>
  <c r="BA367" i="28"/>
  <c r="AY367" i="28"/>
  <c r="AX367" i="28"/>
  <c r="AV367" i="28"/>
  <c r="AO367" i="28"/>
  <c r="AE367" i="28"/>
  <c r="AD367" i="28"/>
  <c r="AC367" i="28"/>
  <c r="AB367" i="28"/>
  <c r="AA367" i="28"/>
  <c r="Y367" i="28"/>
  <c r="V367" i="28"/>
  <c r="T367" i="28"/>
  <c r="L367" i="28"/>
  <c r="BY366" i="28"/>
  <c r="BX366" i="28"/>
  <c r="BW366" i="28"/>
  <c r="BV366" i="28"/>
  <c r="BU366" i="28"/>
  <c r="BS366" i="28"/>
  <c r="BM366" i="28"/>
  <c r="BD366" i="28"/>
  <c r="BC366" i="28"/>
  <c r="BB366" i="28"/>
  <c r="BA366" i="28"/>
  <c r="AY366" i="28"/>
  <c r="AX366" i="28"/>
  <c r="AV366" i="28"/>
  <c r="AO366" i="28"/>
  <c r="AE366" i="28"/>
  <c r="AD366" i="28"/>
  <c r="AC366" i="28"/>
  <c r="AB366" i="28"/>
  <c r="AA366" i="28"/>
  <c r="Y366" i="28"/>
  <c r="V366" i="28"/>
  <c r="T366" i="28"/>
  <c r="L366" i="28"/>
  <c r="BY365" i="28"/>
  <c r="BX365" i="28"/>
  <c r="BW365" i="28"/>
  <c r="BV365" i="28"/>
  <c r="BU365" i="28"/>
  <c r="BS365" i="28"/>
  <c r="BM365" i="28"/>
  <c r="BD365" i="28"/>
  <c r="BC365" i="28"/>
  <c r="BB365" i="28"/>
  <c r="BA365" i="28"/>
  <c r="AY365" i="28"/>
  <c r="AX365" i="28"/>
  <c r="AV365" i="28"/>
  <c r="AO365" i="28"/>
  <c r="AE365" i="28"/>
  <c r="AD365" i="28"/>
  <c r="AC365" i="28"/>
  <c r="AB365" i="28"/>
  <c r="AA365" i="28"/>
  <c r="Y365" i="28"/>
  <c r="V365" i="28"/>
  <c r="T365" i="28"/>
  <c r="L365" i="28"/>
  <c r="BY364" i="28"/>
  <c r="BX364" i="28"/>
  <c r="BW364" i="28"/>
  <c r="BV364" i="28"/>
  <c r="BU364" i="28"/>
  <c r="BS364" i="28"/>
  <c r="BM364" i="28"/>
  <c r="BD364" i="28"/>
  <c r="BC364" i="28"/>
  <c r="BB364" i="28"/>
  <c r="BA364" i="28"/>
  <c r="AY364" i="28"/>
  <c r="AX364" i="28"/>
  <c r="AV364" i="28"/>
  <c r="AO364" i="28"/>
  <c r="AE364" i="28"/>
  <c r="AD364" i="28"/>
  <c r="AC364" i="28"/>
  <c r="AB364" i="28"/>
  <c r="AA364" i="28"/>
  <c r="Y364" i="28"/>
  <c r="V364" i="28"/>
  <c r="T364" i="28"/>
  <c r="L364" i="28"/>
  <c r="BY363" i="28"/>
  <c r="BX363" i="28"/>
  <c r="BW363" i="28"/>
  <c r="BV363" i="28"/>
  <c r="BU363" i="28"/>
  <c r="BS363" i="28"/>
  <c r="BM363" i="28"/>
  <c r="BD363" i="28"/>
  <c r="BC363" i="28"/>
  <c r="BB363" i="28"/>
  <c r="BA363" i="28"/>
  <c r="AY363" i="28"/>
  <c r="AX363" i="28"/>
  <c r="AV363" i="28"/>
  <c r="AO363" i="28"/>
  <c r="AE363" i="28"/>
  <c r="AD363" i="28"/>
  <c r="AC363" i="28"/>
  <c r="AB363" i="28"/>
  <c r="AA363" i="28"/>
  <c r="Y363" i="28"/>
  <c r="V363" i="28"/>
  <c r="T363" i="28"/>
  <c r="L363" i="28"/>
  <c r="BY362" i="28"/>
  <c r="BX362" i="28"/>
  <c r="BW362" i="28"/>
  <c r="BV362" i="28"/>
  <c r="BU362" i="28"/>
  <c r="BS362" i="28"/>
  <c r="BM362" i="28"/>
  <c r="BD362" i="28"/>
  <c r="BC362" i="28"/>
  <c r="BB362" i="28"/>
  <c r="BA362" i="28"/>
  <c r="AY362" i="28"/>
  <c r="AX362" i="28"/>
  <c r="AV362" i="28"/>
  <c r="AO362" i="28"/>
  <c r="AE362" i="28"/>
  <c r="AD362" i="28"/>
  <c r="AC362" i="28"/>
  <c r="AB362" i="28"/>
  <c r="AA362" i="28"/>
  <c r="Y362" i="28"/>
  <c r="V362" i="28"/>
  <c r="T362" i="28"/>
  <c r="L362" i="28"/>
  <c r="BY361" i="28"/>
  <c r="BX361" i="28"/>
  <c r="BW361" i="28"/>
  <c r="BV361" i="28"/>
  <c r="BU361" i="28"/>
  <c r="BS361" i="28"/>
  <c r="BM361" i="28"/>
  <c r="BD361" i="28"/>
  <c r="BC361" i="28"/>
  <c r="BB361" i="28"/>
  <c r="BA361" i="28"/>
  <c r="AY361" i="28"/>
  <c r="AX361" i="28"/>
  <c r="AV361" i="28"/>
  <c r="AO361" i="28"/>
  <c r="AE361" i="28"/>
  <c r="AD361" i="28"/>
  <c r="AC361" i="28"/>
  <c r="AB361" i="28"/>
  <c r="AA361" i="28"/>
  <c r="Y361" i="28"/>
  <c r="V361" i="28"/>
  <c r="T361" i="28"/>
  <c r="L361" i="28"/>
  <c r="BY360" i="28"/>
  <c r="BX360" i="28"/>
  <c r="BW360" i="28"/>
  <c r="BV360" i="28"/>
  <c r="BU360" i="28"/>
  <c r="BS360" i="28"/>
  <c r="BM360" i="28"/>
  <c r="BD360" i="28"/>
  <c r="BC360" i="28"/>
  <c r="BB360" i="28"/>
  <c r="BA360" i="28"/>
  <c r="AY360" i="28"/>
  <c r="AX360" i="28"/>
  <c r="AV360" i="28"/>
  <c r="AO360" i="28"/>
  <c r="AE360" i="28"/>
  <c r="AD360" i="28"/>
  <c r="AC360" i="28"/>
  <c r="AB360" i="28"/>
  <c r="AA360" i="28"/>
  <c r="Y360" i="28"/>
  <c r="V360" i="28"/>
  <c r="T360" i="28"/>
  <c r="L360" i="28"/>
  <c r="BY359" i="28"/>
  <c r="BX359" i="28"/>
  <c r="BW359" i="28"/>
  <c r="BV359" i="28"/>
  <c r="BU359" i="28"/>
  <c r="BS359" i="28"/>
  <c r="BM359" i="28"/>
  <c r="BD359" i="28"/>
  <c r="BC359" i="28"/>
  <c r="BB359" i="28"/>
  <c r="BA359" i="28"/>
  <c r="AY359" i="28"/>
  <c r="AX359" i="28"/>
  <c r="AV359" i="28"/>
  <c r="AO359" i="28"/>
  <c r="AE359" i="28"/>
  <c r="AD359" i="28"/>
  <c r="AC359" i="28"/>
  <c r="AB359" i="28"/>
  <c r="AA359" i="28"/>
  <c r="Y359" i="28"/>
  <c r="V359" i="28"/>
  <c r="T359" i="28"/>
  <c r="L359" i="28"/>
  <c r="BY358" i="28"/>
  <c r="BX358" i="28"/>
  <c r="BW358" i="28"/>
  <c r="BV358" i="28"/>
  <c r="BU358" i="28"/>
  <c r="BS358" i="28"/>
  <c r="BM358" i="28"/>
  <c r="BD358" i="28"/>
  <c r="BC358" i="28"/>
  <c r="BB358" i="28"/>
  <c r="BA358" i="28"/>
  <c r="AY358" i="28"/>
  <c r="AX358" i="28"/>
  <c r="AV358" i="28"/>
  <c r="AO358" i="28"/>
  <c r="AE358" i="28"/>
  <c r="AD358" i="28"/>
  <c r="AC358" i="28"/>
  <c r="AB358" i="28"/>
  <c r="AA358" i="28"/>
  <c r="Y358" i="28"/>
  <c r="V358" i="28"/>
  <c r="T358" i="28"/>
  <c r="L358" i="28"/>
  <c r="BQ357" i="28"/>
  <c r="BM357" i="28"/>
  <c r="BB357" i="28"/>
  <c r="AY357" i="28"/>
  <c r="AT357" i="28"/>
  <c r="AO357" i="28"/>
  <c r="AE357" i="28"/>
  <c r="AD357" i="28"/>
  <c r="AC357" i="28"/>
  <c r="AB357" i="28"/>
  <c r="AA357" i="28"/>
  <c r="Y357" i="28"/>
  <c r="V357" i="28"/>
  <c r="T357" i="28"/>
  <c r="L357" i="28"/>
  <c r="BV356" i="28"/>
  <c r="BU356" i="28"/>
  <c r="BQ356" i="28"/>
  <c r="BM356" i="28"/>
  <c r="BB356" i="28"/>
  <c r="AT356" i="28"/>
  <c r="AO356" i="28"/>
  <c r="AE356" i="28"/>
  <c r="AD356" i="28"/>
  <c r="AC356" i="28"/>
  <c r="AB356" i="28"/>
  <c r="AA356" i="28"/>
  <c r="Y356" i="28"/>
  <c r="V356" i="28"/>
  <c r="T356" i="28"/>
  <c r="L356" i="28"/>
  <c r="BY355" i="28"/>
  <c r="BW355" i="28"/>
  <c r="BV355" i="28"/>
  <c r="BU355" i="28"/>
  <c r="BQ355" i="28"/>
  <c r="BM355" i="28"/>
  <c r="BD355" i="28"/>
  <c r="BB355" i="28"/>
  <c r="BA355" i="28"/>
  <c r="AY355" i="28"/>
  <c r="AX355" i="28"/>
  <c r="AT355" i="28"/>
  <c r="BC355" i="28" s="1"/>
  <c r="AO355" i="28"/>
  <c r="AE355" i="28"/>
  <c r="AD355" i="28"/>
  <c r="AC355" i="28"/>
  <c r="AB355" i="28"/>
  <c r="AA355" i="28"/>
  <c r="Y355" i="28"/>
  <c r="V355" i="28"/>
  <c r="T355" i="28"/>
  <c r="L355" i="28"/>
  <c r="BY354" i="28"/>
  <c r="BX354" i="28"/>
  <c r="BW354" i="28"/>
  <c r="BV354" i="28"/>
  <c r="BU354" i="28"/>
  <c r="BS354" i="28"/>
  <c r="BM354" i="28"/>
  <c r="BD354" i="28"/>
  <c r="BB354" i="28"/>
  <c r="BA354" i="28"/>
  <c r="AY354" i="28"/>
  <c r="AX354" i="28"/>
  <c r="AT354" i="28"/>
  <c r="AO354" i="28"/>
  <c r="AE354" i="28"/>
  <c r="AD354" i="28"/>
  <c r="AC354" i="28"/>
  <c r="AB354" i="28"/>
  <c r="AA354" i="28"/>
  <c r="Y354" i="28"/>
  <c r="V354" i="28"/>
  <c r="T354" i="28"/>
  <c r="L354" i="28"/>
  <c r="BY353" i="28"/>
  <c r="BX353" i="28"/>
  <c r="BW353" i="28"/>
  <c r="BV353" i="28"/>
  <c r="BU353" i="28"/>
  <c r="BS353" i="28"/>
  <c r="BM353" i="28"/>
  <c r="BD353" i="28"/>
  <c r="BB353" i="28"/>
  <c r="BA353" i="28"/>
  <c r="AY353" i="28"/>
  <c r="AX353" i="28"/>
  <c r="AT353" i="28"/>
  <c r="BC353" i="28" s="1"/>
  <c r="AO353" i="28"/>
  <c r="AE353" i="28"/>
  <c r="AD353" i="28"/>
  <c r="AC353" i="28"/>
  <c r="AB353" i="28"/>
  <c r="AA353" i="28"/>
  <c r="Y353" i="28"/>
  <c r="V353" i="28"/>
  <c r="T353" i="28"/>
  <c r="L353" i="28"/>
  <c r="BY352" i="28"/>
  <c r="BX352" i="28"/>
  <c r="BW352" i="28"/>
  <c r="BV352" i="28"/>
  <c r="BU352" i="28"/>
  <c r="BS352" i="28"/>
  <c r="BM352" i="28"/>
  <c r="BD352" i="28"/>
  <c r="BB352" i="28"/>
  <c r="BA352" i="28"/>
  <c r="AY352" i="28"/>
  <c r="AX352" i="28"/>
  <c r="AT352" i="28"/>
  <c r="BC352" i="28" s="1"/>
  <c r="AO352" i="28"/>
  <c r="AE352" i="28"/>
  <c r="AD352" i="28"/>
  <c r="AC352" i="28"/>
  <c r="AB352" i="28"/>
  <c r="AA352" i="28"/>
  <c r="Y352" i="28"/>
  <c r="V352" i="28"/>
  <c r="T352" i="28"/>
  <c r="L352" i="28"/>
  <c r="BV351" i="28"/>
  <c r="BQ351" i="28"/>
  <c r="BS351" i="28" s="1"/>
  <c r="BM351" i="28"/>
  <c r="BB351" i="28"/>
  <c r="AT351" i="28"/>
  <c r="AO351" i="28"/>
  <c r="AC351" i="28"/>
  <c r="AB351" i="28"/>
  <c r="T351" i="28"/>
  <c r="L351" i="28"/>
  <c r="BY350" i="28"/>
  <c r="BW350" i="28"/>
  <c r="BV350" i="28"/>
  <c r="BU350" i="28"/>
  <c r="BQ350" i="28"/>
  <c r="BX350" i="28" s="1"/>
  <c r="BM350" i="28"/>
  <c r="BD350" i="28"/>
  <c r="BB350" i="28"/>
  <c r="BA350" i="28"/>
  <c r="AY350" i="28"/>
  <c r="AX350" i="28"/>
  <c r="AT350" i="28"/>
  <c r="AO350" i="28"/>
  <c r="AE350" i="28"/>
  <c r="AD350" i="28"/>
  <c r="AC350" i="28"/>
  <c r="AB350" i="28"/>
  <c r="AA350" i="28"/>
  <c r="V350" i="28"/>
  <c r="T350" i="28"/>
  <c r="L350" i="28"/>
  <c r="BV349" i="28"/>
  <c r="BU349" i="28"/>
  <c r="BQ349" i="28"/>
  <c r="BM349" i="28"/>
  <c r="BD349" i="28"/>
  <c r="BB349" i="28"/>
  <c r="BA349" i="28"/>
  <c r="AY349" i="28"/>
  <c r="AX349" i="28"/>
  <c r="AT349" i="28"/>
  <c r="AO349" i="28"/>
  <c r="AE349" i="28"/>
  <c r="AD349" i="28"/>
  <c r="AC349" i="28"/>
  <c r="AB349" i="28"/>
  <c r="T349" i="28"/>
  <c r="L349" i="28"/>
  <c r="BR348" i="28"/>
  <c r="BP348" i="28"/>
  <c r="BO348" i="28"/>
  <c r="BN348" i="28"/>
  <c r="BL348" i="28"/>
  <c r="BK348" i="28"/>
  <c r="BJ348" i="28"/>
  <c r="BI348" i="28"/>
  <c r="BH348" i="28"/>
  <c r="AU348" i="28"/>
  <c r="AS348" i="28"/>
  <c r="AR348" i="28"/>
  <c r="AQ348" i="28"/>
  <c r="AP348" i="28"/>
  <c r="AO348" i="28"/>
  <c r="S348" i="28"/>
  <c r="R348" i="28"/>
  <c r="P348" i="28"/>
  <c r="O348" i="28"/>
  <c r="N348" i="28"/>
  <c r="M348" i="28"/>
  <c r="L348" i="28"/>
  <c r="BY347" i="28"/>
  <c r="BW347" i="28"/>
  <c r="BV347" i="28"/>
  <c r="BU347" i="28"/>
  <c r="BQ347" i="28"/>
  <c r="BM347" i="28"/>
  <c r="BD347" i="28"/>
  <c r="BC347" i="28"/>
  <c r="BB347" i="28"/>
  <c r="BA347" i="28"/>
  <c r="AY347" i="28"/>
  <c r="AX347" i="28"/>
  <c r="AV347" i="28"/>
  <c r="AO347" i="28"/>
  <c r="AE347" i="28"/>
  <c r="AD347" i="28"/>
  <c r="AC347" i="28"/>
  <c r="AB347" i="28"/>
  <c r="AA347" i="28"/>
  <c r="Y347" i="28"/>
  <c r="V347" i="28"/>
  <c r="T347" i="28"/>
  <c r="L347" i="28"/>
  <c r="BY346" i="28"/>
  <c r="BW346" i="28"/>
  <c r="BV346" i="28"/>
  <c r="BU346" i="28"/>
  <c r="BQ346" i="28"/>
  <c r="BX346" i="28" s="1"/>
  <c r="BM346" i="28"/>
  <c r="BD346" i="28"/>
  <c r="BC346" i="28"/>
  <c r="BB346" i="28"/>
  <c r="BA346" i="28"/>
  <c r="AY346" i="28"/>
  <c r="AX346" i="28"/>
  <c r="AV346" i="28"/>
  <c r="AO346" i="28"/>
  <c r="AE346" i="28"/>
  <c r="AD346" i="28"/>
  <c r="AC346" i="28"/>
  <c r="AB346" i="28"/>
  <c r="AA346" i="28"/>
  <c r="Y346" i="28"/>
  <c r="V346" i="28"/>
  <c r="T346" i="28"/>
  <c r="L346" i="28"/>
  <c r="BY345" i="28"/>
  <c r="BW345" i="28"/>
  <c r="BV345" i="28"/>
  <c r="BU345" i="28"/>
  <c r="BQ345" i="28"/>
  <c r="BM345" i="28"/>
  <c r="BD345" i="28"/>
  <c r="BC345" i="28"/>
  <c r="BB345" i="28"/>
  <c r="BA345" i="28"/>
  <c r="AY345" i="28"/>
  <c r="AX345" i="28"/>
  <c r="AV345" i="28"/>
  <c r="AO345" i="28"/>
  <c r="AE345" i="28"/>
  <c r="AD345" i="28"/>
  <c r="AC345" i="28"/>
  <c r="AB345" i="28"/>
  <c r="AA345" i="28"/>
  <c r="Y345" i="28"/>
  <c r="V345" i="28"/>
  <c r="T345" i="28"/>
  <c r="L345" i="28"/>
  <c r="BY344" i="28"/>
  <c r="BW344" i="28"/>
  <c r="BV344" i="28"/>
  <c r="BU344" i="28"/>
  <c r="BQ344" i="28"/>
  <c r="BX344" i="28" s="1"/>
  <c r="BM344" i="28"/>
  <c r="BD344" i="28"/>
  <c r="BC344" i="28"/>
  <c r="BB344" i="28"/>
  <c r="BA344" i="28"/>
  <c r="AY344" i="28"/>
  <c r="AX344" i="28"/>
  <c r="AV344" i="28"/>
  <c r="AO344" i="28"/>
  <c r="AE344" i="28"/>
  <c r="AD344" i="28"/>
  <c r="AC344" i="28"/>
  <c r="AB344" i="28"/>
  <c r="AA344" i="28"/>
  <c r="Y344" i="28"/>
  <c r="V344" i="28"/>
  <c r="T344" i="28"/>
  <c r="L344" i="28"/>
  <c r="BY343" i="28"/>
  <c r="BW343" i="28"/>
  <c r="BV343" i="28"/>
  <c r="BU343" i="28"/>
  <c r="BQ343" i="28"/>
  <c r="BX343" i="28" s="1"/>
  <c r="BM343" i="28"/>
  <c r="BD343" i="28"/>
  <c r="BC343" i="28"/>
  <c r="BB343" i="28"/>
  <c r="BA343" i="28"/>
  <c r="AY343" i="28"/>
  <c r="AX343" i="28"/>
  <c r="AV343" i="28"/>
  <c r="AO343" i="28"/>
  <c r="AE343" i="28"/>
  <c r="AD343" i="28"/>
  <c r="AC343" i="28"/>
  <c r="AB343" i="28"/>
  <c r="AA343" i="28"/>
  <c r="Y343" i="28"/>
  <c r="V343" i="28"/>
  <c r="T343" i="28"/>
  <c r="L343" i="28"/>
  <c r="BY342" i="28"/>
  <c r="BW342" i="28"/>
  <c r="BV342" i="28"/>
  <c r="BU342" i="28"/>
  <c r="BQ342" i="28"/>
  <c r="BX342" i="28" s="1"/>
  <c r="BM342" i="28"/>
  <c r="BD342" i="28"/>
  <c r="BC342" i="28"/>
  <c r="BB342" i="28"/>
  <c r="BA342" i="28"/>
  <c r="AY342" i="28"/>
  <c r="AX342" i="28"/>
  <c r="AV342" i="28"/>
  <c r="AO342" i="28"/>
  <c r="AE342" i="28"/>
  <c r="AD342" i="28"/>
  <c r="AC342" i="28"/>
  <c r="AB342" i="28"/>
  <c r="AA342" i="28"/>
  <c r="Y342" i="28"/>
  <c r="V342" i="28"/>
  <c r="T342" i="28"/>
  <c r="L342" i="28"/>
  <c r="BY341" i="28"/>
  <c r="BW341" i="28"/>
  <c r="BV341" i="28"/>
  <c r="BU341" i="28"/>
  <c r="BQ341" i="28"/>
  <c r="BX341" i="28" s="1"/>
  <c r="BM341" i="28"/>
  <c r="BD341" i="28"/>
  <c r="BC341" i="28"/>
  <c r="BB341" i="28"/>
  <c r="BA341" i="28"/>
  <c r="AY341" i="28"/>
  <c r="AX341" i="28"/>
  <c r="AV341" i="28"/>
  <c r="AO341" i="28"/>
  <c r="AE341" i="28"/>
  <c r="AD341" i="28"/>
  <c r="AC341" i="28"/>
  <c r="AB341" i="28"/>
  <c r="AA341" i="28"/>
  <c r="Y341" i="28"/>
  <c r="V341" i="28"/>
  <c r="T341" i="28"/>
  <c r="L341" i="28"/>
  <c r="BY340" i="28"/>
  <c r="BW340" i="28"/>
  <c r="BV340" i="28"/>
  <c r="BU340" i="28"/>
  <c r="BQ340" i="28"/>
  <c r="BX340" i="28" s="1"/>
  <c r="BM340" i="28"/>
  <c r="BD340" i="28"/>
  <c r="BC340" i="28"/>
  <c r="BB340" i="28"/>
  <c r="BA340" i="28"/>
  <c r="AY340" i="28"/>
  <c r="AX340" i="28"/>
  <c r="AV340" i="28"/>
  <c r="AO340" i="28"/>
  <c r="AE340" i="28"/>
  <c r="AD340" i="28"/>
  <c r="AC340" i="28"/>
  <c r="AB340" i="28"/>
  <c r="AA340" i="28"/>
  <c r="Y340" i="28"/>
  <c r="V340" i="28"/>
  <c r="T340" i="28"/>
  <c r="L340" i="28"/>
  <c r="BY339" i="28"/>
  <c r="BW339" i="28"/>
  <c r="BV339" i="28"/>
  <c r="BU339" i="28"/>
  <c r="BQ339" i="28"/>
  <c r="BX339" i="28" s="1"/>
  <c r="BM339" i="28"/>
  <c r="BD339" i="28"/>
  <c r="BC339" i="28"/>
  <c r="BB339" i="28"/>
  <c r="BA339" i="28"/>
  <c r="AY339" i="28"/>
  <c r="AX339" i="28"/>
  <c r="AV339" i="28"/>
  <c r="AO339" i="28"/>
  <c r="AE339" i="28"/>
  <c r="AD339" i="28"/>
  <c r="AC339" i="28"/>
  <c r="AB339" i="28"/>
  <c r="AA339" i="28"/>
  <c r="Y339" i="28"/>
  <c r="V339" i="28"/>
  <c r="T339" i="28"/>
  <c r="L339" i="28"/>
  <c r="BY338" i="28"/>
  <c r="BW338" i="28"/>
  <c r="BV338" i="28"/>
  <c r="BU338" i="28"/>
  <c r="BQ338" i="28"/>
  <c r="BX338" i="28" s="1"/>
  <c r="BM338" i="28"/>
  <c r="BD338" i="28"/>
  <c r="BC338" i="28"/>
  <c r="BB338" i="28"/>
  <c r="BA338" i="28"/>
  <c r="AY338" i="28"/>
  <c r="AX338" i="28"/>
  <c r="AV338" i="28"/>
  <c r="AO338" i="28"/>
  <c r="AE338" i="28"/>
  <c r="AD338" i="28"/>
  <c r="AC338" i="28"/>
  <c r="AB338" i="28"/>
  <c r="AA338" i="28"/>
  <c r="Y338" i="28"/>
  <c r="V338" i="28"/>
  <c r="T338" i="28"/>
  <c r="L338" i="28"/>
  <c r="BY337" i="28"/>
  <c r="BW337" i="28"/>
  <c r="BV337" i="28"/>
  <c r="BU337" i="28"/>
  <c r="BQ337" i="28"/>
  <c r="BX337" i="28" s="1"/>
  <c r="BM337" i="28"/>
  <c r="BD337" i="28"/>
  <c r="BC337" i="28"/>
  <c r="BB337" i="28"/>
  <c r="BA337" i="28"/>
  <c r="AY337" i="28"/>
  <c r="AX337" i="28"/>
  <c r="AV337" i="28"/>
  <c r="AO337" i="28"/>
  <c r="AE337" i="28"/>
  <c r="AD337" i="28"/>
  <c r="AC337" i="28"/>
  <c r="AB337" i="28"/>
  <c r="AA337" i="28"/>
  <c r="Y337" i="28"/>
  <c r="V337" i="28"/>
  <c r="T337" i="28"/>
  <c r="L337" i="28"/>
  <c r="BY336" i="28"/>
  <c r="BW336" i="28"/>
  <c r="BV336" i="28"/>
  <c r="BU336" i="28"/>
  <c r="BQ336" i="28"/>
  <c r="BX336" i="28" s="1"/>
  <c r="BM336" i="28"/>
  <c r="BD336" i="28"/>
  <c r="BC336" i="28"/>
  <c r="BB336" i="28"/>
  <c r="BA336" i="28"/>
  <c r="AY336" i="28"/>
  <c r="AX336" i="28"/>
  <c r="AV336" i="28"/>
  <c r="AO336" i="28"/>
  <c r="AE336" i="28"/>
  <c r="AD336" i="28"/>
  <c r="AC336" i="28"/>
  <c r="AB336" i="28"/>
  <c r="AA336" i="28"/>
  <c r="Y336" i="28"/>
  <c r="V336" i="28"/>
  <c r="T336" i="28"/>
  <c r="L336" i="28"/>
  <c r="BY335" i="28"/>
  <c r="BW335" i="28"/>
  <c r="BV335" i="28"/>
  <c r="BU335" i="28"/>
  <c r="BQ335" i="28"/>
  <c r="BX335" i="28" s="1"/>
  <c r="BM335" i="28"/>
  <c r="BD335" i="28"/>
  <c r="BC335" i="28"/>
  <c r="BB335" i="28"/>
  <c r="BA335" i="28"/>
  <c r="AY335" i="28"/>
  <c r="AX335" i="28"/>
  <c r="AV335" i="28"/>
  <c r="AO335" i="28"/>
  <c r="AE335" i="28"/>
  <c r="AD335" i="28"/>
  <c r="AC335" i="28"/>
  <c r="AB335" i="28"/>
  <c r="AA335" i="28"/>
  <c r="Y335" i="28"/>
  <c r="V335" i="28"/>
  <c r="T335" i="28"/>
  <c r="L335" i="28"/>
  <c r="BY334" i="28"/>
  <c r="BW334" i="28"/>
  <c r="BV334" i="28"/>
  <c r="BQ334" i="28"/>
  <c r="BX334" i="28" s="1"/>
  <c r="BM334" i="28"/>
  <c r="BD334" i="28"/>
  <c r="BB334" i="28"/>
  <c r="BA334" i="28"/>
  <c r="AY334" i="28"/>
  <c r="AT334" i="28"/>
  <c r="BC334" i="28" s="1"/>
  <c r="AO334" i="28"/>
  <c r="AE334" i="28"/>
  <c r="AD334" i="28"/>
  <c r="AC334" i="28"/>
  <c r="AB334" i="28"/>
  <c r="AA334" i="28"/>
  <c r="Y334" i="28"/>
  <c r="V334" i="28"/>
  <c r="CB334" i="28" s="1"/>
  <c r="T334" i="28"/>
  <c r="L334" i="28"/>
  <c r="BV333" i="28"/>
  <c r="BU333" i="28"/>
  <c r="BQ333" i="28"/>
  <c r="BM333" i="28"/>
  <c r="BB333" i="28"/>
  <c r="AV333" i="28"/>
  <c r="AO333" i="28"/>
  <c r="AE333" i="28"/>
  <c r="AD333" i="28"/>
  <c r="AC333" i="28"/>
  <c r="AB333" i="28"/>
  <c r="AA333" i="28"/>
  <c r="Y333" i="28"/>
  <c r="V333" i="28"/>
  <c r="T333" i="28"/>
  <c r="L333" i="28"/>
  <c r="BY332" i="28"/>
  <c r="BW332" i="28"/>
  <c r="BV332" i="28"/>
  <c r="BU332" i="28"/>
  <c r="BQ332" i="28"/>
  <c r="BX332" i="28" s="1"/>
  <c r="BM332" i="28"/>
  <c r="BD332" i="28"/>
  <c r="BC332" i="28"/>
  <c r="BB332" i="28"/>
  <c r="BA332" i="28"/>
  <c r="AY332" i="28"/>
  <c r="AX332" i="28"/>
  <c r="AV332" i="28"/>
  <c r="AO332" i="28"/>
  <c r="AE332" i="28"/>
  <c r="AD332" i="28"/>
  <c r="AC332" i="28"/>
  <c r="AB332" i="28"/>
  <c r="AA332" i="28"/>
  <c r="Y332" i="28"/>
  <c r="V332" i="28"/>
  <c r="T332" i="28"/>
  <c r="L332" i="28"/>
  <c r="BY331" i="28"/>
  <c r="BW331" i="28"/>
  <c r="BV331" i="28"/>
  <c r="BU331" i="28"/>
  <c r="BQ331" i="28"/>
  <c r="BX331" i="28" s="1"/>
  <c r="BM331" i="28"/>
  <c r="BB331" i="28"/>
  <c r="AT331" i="28"/>
  <c r="AO331" i="28"/>
  <c r="AE331" i="28"/>
  <c r="AA331" i="28"/>
  <c r="R331" i="28"/>
  <c r="AD331" i="28" s="1"/>
  <c r="L331" i="28"/>
  <c r="BY330" i="28"/>
  <c r="BW330" i="28"/>
  <c r="BV330" i="28"/>
  <c r="BU330" i="28"/>
  <c r="BQ330" i="28"/>
  <c r="BM330" i="28"/>
  <c r="BB330" i="28"/>
  <c r="AT330" i="28"/>
  <c r="AV330" i="28" s="1"/>
  <c r="AO330" i="28"/>
  <c r="AE330" i="28"/>
  <c r="AD330" i="28"/>
  <c r="AC330" i="28"/>
  <c r="AB330" i="28"/>
  <c r="AA330" i="28"/>
  <c r="Y330" i="28"/>
  <c r="V330" i="28"/>
  <c r="CB330" i="28" s="1"/>
  <c r="T330" i="28"/>
  <c r="L330" i="28"/>
  <c r="BY329" i="28"/>
  <c r="BV329" i="28"/>
  <c r="BQ329" i="28"/>
  <c r="BX329" i="28" s="1"/>
  <c r="BM329" i="28"/>
  <c r="BB329" i="28"/>
  <c r="AT329" i="28"/>
  <c r="AO329" i="28"/>
  <c r="AE329" i="28"/>
  <c r="AC329" i="28"/>
  <c r="AB329" i="28"/>
  <c r="R329" i="28"/>
  <c r="AD329" i="28" s="1"/>
  <c r="L329" i="28"/>
  <c r="BY328" i="28"/>
  <c r="BX328" i="28"/>
  <c r="BW328" i="28"/>
  <c r="BV328" i="28"/>
  <c r="BU328" i="28"/>
  <c r="BS328" i="28"/>
  <c r="BM328" i="28"/>
  <c r="BD328" i="28"/>
  <c r="BC328" i="28"/>
  <c r="BB328" i="28"/>
  <c r="BA328" i="28"/>
  <c r="AY328" i="28"/>
  <c r="AX328" i="28"/>
  <c r="AV328" i="28"/>
  <c r="AO328" i="28"/>
  <c r="AE328" i="28"/>
  <c r="AD328" i="28"/>
  <c r="AC328" i="28"/>
  <c r="AB328" i="28"/>
  <c r="AA328" i="28"/>
  <c r="Y328" i="28"/>
  <c r="V328" i="28"/>
  <c r="T328" i="28"/>
  <c r="L328" i="28"/>
  <c r="BR327" i="28"/>
  <c r="BP327" i="28"/>
  <c r="BO327" i="28"/>
  <c r="BN327" i="28"/>
  <c r="BL327" i="28"/>
  <c r="BK327" i="28"/>
  <c r="BJ327" i="28"/>
  <c r="BI327" i="28"/>
  <c r="BH327" i="28"/>
  <c r="AU327" i="28"/>
  <c r="AS327" i="28"/>
  <c r="AR327" i="28"/>
  <c r="AQ327" i="28"/>
  <c r="AP327" i="28"/>
  <c r="AO327" i="28"/>
  <c r="S327" i="28"/>
  <c r="P327" i="28"/>
  <c r="O327" i="28"/>
  <c r="N327" i="28"/>
  <c r="M327" i="28"/>
  <c r="L327" i="28"/>
  <c r="BY326" i="28"/>
  <c r="BX326" i="28"/>
  <c r="BW326" i="28"/>
  <c r="BV326" i="28"/>
  <c r="BU326" i="28"/>
  <c r="BS326" i="28"/>
  <c r="BM326" i="28"/>
  <c r="BD326" i="28"/>
  <c r="BC326" i="28"/>
  <c r="BB326" i="28"/>
  <c r="BA326" i="28"/>
  <c r="AY326" i="28"/>
  <c r="AX326" i="28"/>
  <c r="AV326" i="28"/>
  <c r="AO326" i="28"/>
  <c r="AE326" i="28"/>
  <c r="AD326" i="28"/>
  <c r="AC326" i="28"/>
  <c r="AB326" i="28"/>
  <c r="AA326" i="28"/>
  <c r="Y326" i="28"/>
  <c r="V326" i="28"/>
  <c r="T326" i="28"/>
  <c r="L326" i="28"/>
  <c r="BY325" i="28"/>
  <c r="BX325" i="28"/>
  <c r="BW325" i="28"/>
  <c r="BV325" i="28"/>
  <c r="BU325" i="28"/>
  <c r="BS325" i="28"/>
  <c r="BM325" i="28"/>
  <c r="BD325" i="28"/>
  <c r="BC325" i="28"/>
  <c r="BB325" i="28"/>
  <c r="BA325" i="28"/>
  <c r="AY325" i="28"/>
  <c r="AX325" i="28"/>
  <c r="AV325" i="28"/>
  <c r="AO325" i="28"/>
  <c r="AE325" i="28"/>
  <c r="AD325" i="28"/>
  <c r="AC325" i="28"/>
  <c r="AB325" i="28"/>
  <c r="AA325" i="28"/>
  <c r="Y325" i="28"/>
  <c r="V325" i="28"/>
  <c r="T325" i="28"/>
  <c r="L325" i="28"/>
  <c r="BY324" i="28"/>
  <c r="BX324" i="28"/>
  <c r="BW324" i="28"/>
  <c r="BV324" i="28"/>
  <c r="BU324" i="28"/>
  <c r="BS324" i="28"/>
  <c r="BM324" i="28"/>
  <c r="BD324" i="28"/>
  <c r="BC324" i="28"/>
  <c r="BB324" i="28"/>
  <c r="BA324" i="28"/>
  <c r="AY324" i="28"/>
  <c r="AX324" i="28"/>
  <c r="AV324" i="28"/>
  <c r="AO324" i="28"/>
  <c r="AE324" i="28"/>
  <c r="AD324" i="28"/>
  <c r="AC324" i="28"/>
  <c r="AB324" i="28"/>
  <c r="AA324" i="28"/>
  <c r="Y324" i="28"/>
  <c r="V324" i="28"/>
  <c r="T324" i="28"/>
  <c r="L324" i="28"/>
  <c r="BY323" i="28"/>
  <c r="BX323" i="28"/>
  <c r="BW323" i="28"/>
  <c r="BV323" i="28"/>
  <c r="BU323" i="28"/>
  <c r="BS323" i="28"/>
  <c r="BM323" i="28"/>
  <c r="BD323" i="28"/>
  <c r="BC323" i="28"/>
  <c r="BB323" i="28"/>
  <c r="BA323" i="28"/>
  <c r="AY323" i="28"/>
  <c r="AX323" i="28"/>
  <c r="AV323" i="28"/>
  <c r="AO323" i="28"/>
  <c r="AE323" i="28"/>
  <c r="AD323" i="28"/>
  <c r="AC323" i="28"/>
  <c r="AB323" i="28"/>
  <c r="AA323" i="28"/>
  <c r="Y323" i="28"/>
  <c r="V323" i="28"/>
  <c r="T323" i="28"/>
  <c r="L323" i="28"/>
  <c r="BY322" i="28"/>
  <c r="BX322" i="28"/>
  <c r="BW322" i="28"/>
  <c r="BV322" i="28"/>
  <c r="BU322" i="28"/>
  <c r="BS322" i="28"/>
  <c r="BM322" i="28"/>
  <c r="BD322" i="28"/>
  <c r="BC322" i="28"/>
  <c r="BB322" i="28"/>
  <c r="BA322" i="28"/>
  <c r="AY322" i="28"/>
  <c r="AX322" i="28"/>
  <c r="AV322" i="28"/>
  <c r="AO322" i="28"/>
  <c r="AE322" i="28"/>
  <c r="AD322" i="28"/>
  <c r="AC322" i="28"/>
  <c r="AB322" i="28"/>
  <c r="AA322" i="28"/>
  <c r="Y322" i="28"/>
  <c r="V322" i="28"/>
  <c r="T322" i="28"/>
  <c r="L322" i="28"/>
  <c r="BY321" i="28"/>
  <c r="BX321" i="28"/>
  <c r="BW321" i="28"/>
  <c r="BV321" i="28"/>
  <c r="BU321" i="28"/>
  <c r="BS321" i="28"/>
  <c r="BM321" i="28"/>
  <c r="BD321" i="28"/>
  <c r="BC321" i="28"/>
  <c r="BB321" i="28"/>
  <c r="BA321" i="28"/>
  <c r="AY321" i="28"/>
  <c r="AX321" i="28"/>
  <c r="AV321" i="28"/>
  <c r="AO321" i="28"/>
  <c r="AE321" i="28"/>
  <c r="AD321" i="28"/>
  <c r="AC321" i="28"/>
  <c r="AB321" i="28"/>
  <c r="AA321" i="28"/>
  <c r="Y321" i="28"/>
  <c r="V321" i="28"/>
  <c r="T321" i="28"/>
  <c r="L321" i="28"/>
  <c r="BY320" i="28"/>
  <c r="BX320" i="28"/>
  <c r="BW320" i="28"/>
  <c r="BV320" i="28"/>
  <c r="BU320" i="28"/>
  <c r="BS320" i="28"/>
  <c r="BM320" i="28"/>
  <c r="BD320" i="28"/>
  <c r="BC320" i="28"/>
  <c r="BB320" i="28"/>
  <c r="BA320" i="28"/>
  <c r="AY320" i="28"/>
  <c r="AX320" i="28"/>
  <c r="AV320" i="28"/>
  <c r="AO320" i="28"/>
  <c r="AE320" i="28"/>
  <c r="AD320" i="28"/>
  <c r="AC320" i="28"/>
  <c r="AB320" i="28"/>
  <c r="AA320" i="28"/>
  <c r="Y320" i="28"/>
  <c r="V320" i="28"/>
  <c r="T320" i="28"/>
  <c r="L320" i="28"/>
  <c r="BY319" i="28"/>
  <c r="BX319" i="28"/>
  <c r="BW319" i="28"/>
  <c r="BV319" i="28"/>
  <c r="BU319" i="28"/>
  <c r="BS319" i="28"/>
  <c r="BM319" i="28"/>
  <c r="BD319" i="28"/>
  <c r="BC319" i="28"/>
  <c r="BB319" i="28"/>
  <c r="BA319" i="28"/>
  <c r="AY319" i="28"/>
  <c r="AX319" i="28"/>
  <c r="AV319" i="28"/>
  <c r="AO319" i="28"/>
  <c r="AE319" i="28"/>
  <c r="AD319" i="28"/>
  <c r="AC319" i="28"/>
  <c r="AB319" i="28"/>
  <c r="AA319" i="28"/>
  <c r="Y319" i="28"/>
  <c r="V319" i="28"/>
  <c r="T319" i="28"/>
  <c r="L319" i="28"/>
  <c r="BY318" i="28"/>
  <c r="BX318" i="28"/>
  <c r="BW318" i="28"/>
  <c r="BV318" i="28"/>
  <c r="BU318" i="28"/>
  <c r="BS318" i="28"/>
  <c r="BM318" i="28"/>
  <c r="BD318" i="28"/>
  <c r="BC318" i="28"/>
  <c r="BB318" i="28"/>
  <c r="BA318" i="28"/>
  <c r="AY318" i="28"/>
  <c r="AX318" i="28"/>
  <c r="AV318" i="28"/>
  <c r="AO318" i="28"/>
  <c r="AE318" i="28"/>
  <c r="AD318" i="28"/>
  <c r="AC318" i="28"/>
  <c r="AB318" i="28"/>
  <c r="AA318" i="28"/>
  <c r="Y318" i="28"/>
  <c r="V318" i="28"/>
  <c r="T318" i="28"/>
  <c r="L318" i="28"/>
  <c r="BY317" i="28"/>
  <c r="BX317" i="28"/>
  <c r="BW317" i="28"/>
  <c r="BV317" i="28"/>
  <c r="BU317" i="28"/>
  <c r="BS317" i="28"/>
  <c r="BM317" i="28"/>
  <c r="BD317" i="28"/>
  <c r="BC317" i="28"/>
  <c r="BB317" i="28"/>
  <c r="BA317" i="28"/>
  <c r="AY317" i="28"/>
  <c r="AX317" i="28"/>
  <c r="AV317" i="28"/>
  <c r="AO317" i="28"/>
  <c r="AE317" i="28"/>
  <c r="AD317" i="28"/>
  <c r="AC317" i="28"/>
  <c r="AB317" i="28"/>
  <c r="AA317" i="28"/>
  <c r="Y317" i="28"/>
  <c r="V317" i="28"/>
  <c r="T317" i="28"/>
  <c r="L317" i="28"/>
  <c r="BY316" i="28"/>
  <c r="BX316" i="28"/>
  <c r="BW316" i="28"/>
  <c r="BV316" i="28"/>
  <c r="BU316" i="28"/>
  <c r="BS316" i="28"/>
  <c r="BM316" i="28"/>
  <c r="BD316" i="28"/>
  <c r="BC316" i="28"/>
  <c r="BB316" i="28"/>
  <c r="BA316" i="28"/>
  <c r="AY316" i="28"/>
  <c r="AX316" i="28"/>
  <c r="AV316" i="28"/>
  <c r="AO316" i="28"/>
  <c r="AE316" i="28"/>
  <c r="AD316" i="28"/>
  <c r="AC316" i="28"/>
  <c r="AB316" i="28"/>
  <c r="AA316" i="28"/>
  <c r="Y316" i="28"/>
  <c r="V316" i="28"/>
  <c r="T316" i="28"/>
  <c r="L316" i="28"/>
  <c r="BY315" i="28"/>
  <c r="BX315" i="28"/>
  <c r="BW315" i="28"/>
  <c r="BV315" i="28"/>
  <c r="BU315" i="28"/>
  <c r="BS315" i="28"/>
  <c r="BM315" i="28"/>
  <c r="BD315" i="28"/>
  <c r="BC315" i="28"/>
  <c r="BB315" i="28"/>
  <c r="BA315" i="28"/>
  <c r="AY315" i="28"/>
  <c r="AX315" i="28"/>
  <c r="AV315" i="28"/>
  <c r="AO315" i="28"/>
  <c r="AE315" i="28"/>
  <c r="AD315" i="28"/>
  <c r="AC315" i="28"/>
  <c r="AB315" i="28"/>
  <c r="AA315" i="28"/>
  <c r="Y315" i="28"/>
  <c r="V315" i="28"/>
  <c r="T315" i="28"/>
  <c r="L315" i="28"/>
  <c r="BY314" i="28"/>
  <c r="BX314" i="28"/>
  <c r="BW314" i="28"/>
  <c r="BV314" i="28"/>
  <c r="BU314" i="28"/>
  <c r="BS314" i="28"/>
  <c r="BM314" i="28"/>
  <c r="BD314" i="28"/>
  <c r="BC314" i="28"/>
  <c r="BB314" i="28"/>
  <c r="BA314" i="28"/>
  <c r="AY314" i="28"/>
  <c r="AX314" i="28"/>
  <c r="AV314" i="28"/>
  <c r="AO314" i="28"/>
  <c r="AE314" i="28"/>
  <c r="AD314" i="28"/>
  <c r="AC314" i="28"/>
  <c r="AB314" i="28"/>
  <c r="AA314" i="28"/>
  <c r="Y314" i="28"/>
  <c r="V314" i="28"/>
  <c r="T314" i="28"/>
  <c r="L314" i="28"/>
  <c r="BY313" i="28"/>
  <c r="BX313" i="28"/>
  <c r="BW313" i="28"/>
  <c r="BV313" i="28"/>
  <c r="BU313" i="28"/>
  <c r="BS313" i="28"/>
  <c r="BM313" i="28"/>
  <c r="BD313" i="28"/>
  <c r="BC313" i="28"/>
  <c r="BB313" i="28"/>
  <c r="BA313" i="28"/>
  <c r="AY313" i="28"/>
  <c r="AX313" i="28"/>
  <c r="AV313" i="28"/>
  <c r="AO313" i="28"/>
  <c r="AE313" i="28"/>
  <c r="AD313" i="28"/>
  <c r="AC313" i="28"/>
  <c r="AB313" i="28"/>
  <c r="AA313" i="28"/>
  <c r="Y313" i="28"/>
  <c r="V313" i="28"/>
  <c r="T313" i="28"/>
  <c r="L313" i="28"/>
  <c r="BY312" i="28"/>
  <c r="BX312" i="28"/>
  <c r="BW312" i="28"/>
  <c r="BV312" i="28"/>
  <c r="BU312" i="28"/>
  <c r="BS312" i="28"/>
  <c r="BM312" i="28"/>
  <c r="BD312" i="28"/>
  <c r="BC312" i="28"/>
  <c r="BB312" i="28"/>
  <c r="BA312" i="28"/>
  <c r="AY312" i="28"/>
  <c r="AX312" i="28"/>
  <c r="AV312" i="28"/>
  <c r="AO312" i="28"/>
  <c r="AE312" i="28"/>
  <c r="AD312" i="28"/>
  <c r="AC312" i="28"/>
  <c r="AB312" i="28"/>
  <c r="AA312" i="28"/>
  <c r="Y312" i="28"/>
  <c r="V312" i="28"/>
  <c r="T312" i="28"/>
  <c r="L312" i="28"/>
  <c r="BY311" i="28"/>
  <c r="BX311" i="28"/>
  <c r="BW311" i="28"/>
  <c r="BV311" i="28"/>
  <c r="BU311" i="28"/>
  <c r="BS311" i="28"/>
  <c r="BM311" i="28"/>
  <c r="BD311" i="28"/>
  <c r="BC311" i="28"/>
  <c r="BB311" i="28"/>
  <c r="BA311" i="28"/>
  <c r="AY311" i="28"/>
  <c r="AX311" i="28"/>
  <c r="AV311" i="28"/>
  <c r="AO311" i="28"/>
  <c r="AE311" i="28"/>
  <c r="AD311" i="28"/>
  <c r="AC311" i="28"/>
  <c r="AB311" i="28"/>
  <c r="AA311" i="28"/>
  <c r="Y311" i="28"/>
  <c r="V311" i="28"/>
  <c r="T311" i="28"/>
  <c r="L311" i="28"/>
  <c r="BY310" i="28"/>
  <c r="BW310" i="28"/>
  <c r="BV310" i="28"/>
  <c r="BU310" i="28"/>
  <c r="BQ310" i="28"/>
  <c r="BX310" i="28" s="1"/>
  <c r="BM310" i="28"/>
  <c r="BD310" i="28"/>
  <c r="BB310" i="28"/>
  <c r="BA310" i="28"/>
  <c r="AY310" i="28"/>
  <c r="AX310" i="28"/>
  <c r="AT310" i="28"/>
  <c r="BC310" i="28" s="1"/>
  <c r="AO310" i="28"/>
  <c r="AE310" i="28"/>
  <c r="AC310" i="28"/>
  <c r="AB310" i="28"/>
  <c r="AA310" i="28"/>
  <c r="Y310" i="28"/>
  <c r="V310" i="28"/>
  <c r="R310" i="28"/>
  <c r="T310" i="28" s="1"/>
  <c r="L310" i="28"/>
  <c r="BY309" i="28"/>
  <c r="BX309" i="28"/>
  <c r="BW309" i="28"/>
  <c r="BV309" i="28"/>
  <c r="BU309" i="28"/>
  <c r="BS309" i="28"/>
  <c r="BM309" i="28"/>
  <c r="BD309" i="28"/>
  <c r="BC309" i="28"/>
  <c r="BB309" i="28"/>
  <c r="BA309" i="28"/>
  <c r="AY309" i="28"/>
  <c r="AX309" i="28"/>
  <c r="AV309" i="28"/>
  <c r="AO309" i="28"/>
  <c r="AE309" i="28"/>
  <c r="AD309" i="28"/>
  <c r="AA309" i="28"/>
  <c r="T309" i="28"/>
  <c r="L309" i="28"/>
  <c r="BY308" i="28"/>
  <c r="BW308" i="28"/>
  <c r="BV308" i="28"/>
  <c r="BU308" i="28"/>
  <c r="BQ308" i="28"/>
  <c r="BX308" i="28" s="1"/>
  <c r="BM308" i="28"/>
  <c r="BB308" i="28"/>
  <c r="AT308" i="28"/>
  <c r="AO308" i="28"/>
  <c r="AE308" i="28"/>
  <c r="AA308" i="28"/>
  <c r="R308" i="28"/>
  <c r="T308" i="28" s="1"/>
  <c r="L308" i="28"/>
  <c r="BV307" i="28"/>
  <c r="BU307" i="28"/>
  <c r="BQ307" i="28"/>
  <c r="BM307" i="28"/>
  <c r="BB307" i="28"/>
  <c r="AT307" i="28"/>
  <c r="AO307" i="28"/>
  <c r="AH307" i="28"/>
  <c r="AC307" i="28"/>
  <c r="AB307" i="28"/>
  <c r="S307" i="28"/>
  <c r="O307" i="28"/>
  <c r="L307" i="28"/>
  <c r="BR306" i="28"/>
  <c r="BP306" i="28"/>
  <c r="BO306" i="28"/>
  <c r="BN306" i="28"/>
  <c r="BL306" i="28"/>
  <c r="BK306" i="28"/>
  <c r="BJ306" i="28"/>
  <c r="BI306" i="28"/>
  <c r="BH306" i="28"/>
  <c r="AU306" i="28"/>
  <c r="AS306" i="28"/>
  <c r="AR306" i="28"/>
  <c r="AQ306" i="28"/>
  <c r="AP306" i="28"/>
  <c r="AO306" i="28"/>
  <c r="P306" i="28"/>
  <c r="N306" i="28"/>
  <c r="M306" i="28"/>
  <c r="L306" i="28"/>
  <c r="BY305" i="28"/>
  <c r="BX305" i="28"/>
  <c r="BW305" i="28"/>
  <c r="BV305" i="28"/>
  <c r="BU305" i="28"/>
  <c r="BS305" i="28"/>
  <c r="BM305" i="28"/>
  <c r="BD305" i="28"/>
  <c r="BC305" i="28"/>
  <c r="BB305" i="28"/>
  <c r="BA305" i="28"/>
  <c r="AY305" i="28"/>
  <c r="AX305" i="28"/>
  <c r="AV305" i="28"/>
  <c r="AO305" i="28"/>
  <c r="AE305" i="28"/>
  <c r="AD305" i="28"/>
  <c r="AC305" i="28"/>
  <c r="AB305" i="28"/>
  <c r="AA305" i="28"/>
  <c r="Y305" i="28"/>
  <c r="V305" i="28"/>
  <c r="T305" i="28"/>
  <c r="L305" i="28"/>
  <c r="BY304" i="28"/>
  <c r="BW304" i="28"/>
  <c r="BV304" i="28"/>
  <c r="BU304" i="28"/>
  <c r="BQ304" i="28"/>
  <c r="BX304" i="28" s="1"/>
  <c r="BM304" i="28"/>
  <c r="BD304" i="28"/>
  <c r="BB304" i="28"/>
  <c r="BA304" i="28"/>
  <c r="AY304" i="28"/>
  <c r="AX304" i="28"/>
  <c r="AT304" i="28"/>
  <c r="BC304" i="28" s="1"/>
  <c r="AO304" i="28"/>
  <c r="AE304" i="28"/>
  <c r="AC304" i="28"/>
  <c r="AB304" i="28"/>
  <c r="AA304" i="28"/>
  <c r="Y304" i="28"/>
  <c r="V304" i="28"/>
  <c r="R304" i="28"/>
  <c r="AD304" i="28" s="1"/>
  <c r="L304" i="28"/>
  <c r="BY303" i="28"/>
  <c r="BW303" i="28"/>
  <c r="BV303" i="28"/>
  <c r="BU303" i="28"/>
  <c r="BQ303" i="28"/>
  <c r="BX303" i="28" s="1"/>
  <c r="BM303" i="28"/>
  <c r="BD303" i="28"/>
  <c r="BB303" i="28"/>
  <c r="BA303" i="28"/>
  <c r="AY303" i="28"/>
  <c r="AX303" i="28"/>
  <c r="AT303" i="28"/>
  <c r="BC303" i="28" s="1"/>
  <c r="AO303" i="28"/>
  <c r="AE303" i="28"/>
  <c r="AC303" i="28"/>
  <c r="AB303" i="28"/>
  <c r="AA303" i="28"/>
  <c r="Y303" i="28"/>
  <c r="V303" i="28"/>
  <c r="R303" i="28"/>
  <c r="T303" i="28" s="1"/>
  <c r="L303" i="28"/>
  <c r="BY302" i="28"/>
  <c r="BW302" i="28"/>
  <c r="BV302" i="28"/>
  <c r="BU302" i="28"/>
  <c r="BQ302" i="28"/>
  <c r="BX302" i="28" s="1"/>
  <c r="BM302" i="28"/>
  <c r="BD302" i="28"/>
  <c r="BB302" i="28"/>
  <c r="BA302" i="28"/>
  <c r="AY302" i="28"/>
  <c r="AX302" i="28"/>
  <c r="AT302" i="28"/>
  <c r="BC302" i="28" s="1"/>
  <c r="AO302" i="28"/>
  <c r="AE302" i="28"/>
  <c r="AC302" i="28"/>
  <c r="AB302" i="28"/>
  <c r="AA302" i="28"/>
  <c r="Y302" i="28"/>
  <c r="V302" i="28"/>
  <c r="R302" i="28"/>
  <c r="AD302" i="28" s="1"/>
  <c r="L302" i="28"/>
  <c r="BY301" i="28"/>
  <c r="BW301" i="28"/>
  <c r="BV301" i="28"/>
  <c r="BU301" i="28"/>
  <c r="BQ301" i="28"/>
  <c r="BX301" i="28" s="1"/>
  <c r="BM301" i="28"/>
  <c r="BD301" i="28"/>
  <c r="BB301" i="28"/>
  <c r="BA301" i="28"/>
  <c r="AY301" i="28"/>
  <c r="AX301" i="28"/>
  <c r="AT301" i="28"/>
  <c r="BC301" i="28" s="1"/>
  <c r="AO301" i="28"/>
  <c r="AE301" i="28"/>
  <c r="AC301" i="28"/>
  <c r="AB301" i="28"/>
  <c r="AA301" i="28"/>
  <c r="Y301" i="28"/>
  <c r="V301" i="28"/>
  <c r="R301" i="28"/>
  <c r="T301" i="28" s="1"/>
  <c r="L301" i="28"/>
  <c r="BY300" i="28"/>
  <c r="BW300" i="28"/>
  <c r="BV300" i="28"/>
  <c r="BU300" i="28"/>
  <c r="BQ300" i="28"/>
  <c r="BX300" i="28" s="1"/>
  <c r="BM300" i="28"/>
  <c r="BD300" i="28"/>
  <c r="BB300" i="28"/>
  <c r="BA300" i="28"/>
  <c r="AY300" i="28"/>
  <c r="AX300" i="28"/>
  <c r="AT300" i="28"/>
  <c r="BC300" i="28" s="1"/>
  <c r="AO300" i="28"/>
  <c r="AE300" i="28"/>
  <c r="AC300" i="28"/>
  <c r="AB300" i="28"/>
  <c r="AA300" i="28"/>
  <c r="Y300" i="28"/>
  <c r="V300" i="28"/>
  <c r="R300" i="28"/>
  <c r="AD300" i="28" s="1"/>
  <c r="L300" i="28"/>
  <c r="BY299" i="28"/>
  <c r="BW299" i="28"/>
  <c r="BV299" i="28"/>
  <c r="BU299" i="28"/>
  <c r="BQ299" i="28"/>
  <c r="BX299" i="28" s="1"/>
  <c r="BM299" i="28"/>
  <c r="BD299" i="28"/>
  <c r="BB299" i="28"/>
  <c r="BA299" i="28"/>
  <c r="AY299" i="28"/>
  <c r="AX299" i="28"/>
  <c r="AT299" i="28"/>
  <c r="BC299" i="28" s="1"/>
  <c r="AO299" i="28"/>
  <c r="AE299" i="28"/>
  <c r="AC299" i="28"/>
  <c r="AB299" i="28"/>
  <c r="AA299" i="28"/>
  <c r="Y299" i="28"/>
  <c r="V299" i="28"/>
  <c r="R299" i="28"/>
  <c r="T299" i="28" s="1"/>
  <c r="L299" i="28"/>
  <c r="BY298" i="28"/>
  <c r="BW298" i="28"/>
  <c r="BV298" i="28"/>
  <c r="BU298" i="28"/>
  <c r="BQ298" i="28"/>
  <c r="BX298" i="28" s="1"/>
  <c r="BM298" i="28"/>
  <c r="BD298" i="28"/>
  <c r="BB298" i="28"/>
  <c r="BA298" i="28"/>
  <c r="AY298" i="28"/>
  <c r="AX298" i="28"/>
  <c r="AT298" i="28"/>
  <c r="BC298" i="28" s="1"/>
  <c r="AO298" i="28"/>
  <c r="AE298" i="28"/>
  <c r="AC298" i="28"/>
  <c r="AB298" i="28"/>
  <c r="AA298" i="28"/>
  <c r="Y298" i="28"/>
  <c r="V298" i="28"/>
  <c r="R298" i="28"/>
  <c r="AD298" i="28" s="1"/>
  <c r="L298" i="28"/>
  <c r="BY297" i="28"/>
  <c r="BW297" i="28"/>
  <c r="BV297" i="28"/>
  <c r="BU297" i="28"/>
  <c r="BQ297" i="28"/>
  <c r="BX297" i="28" s="1"/>
  <c r="BM297" i="28"/>
  <c r="BD297" i="28"/>
  <c r="BB297" i="28"/>
  <c r="BA297" i="28"/>
  <c r="AY297" i="28"/>
  <c r="AX297" i="28"/>
  <c r="AT297" i="28"/>
  <c r="BC297" i="28" s="1"/>
  <c r="AO297" i="28"/>
  <c r="AE297" i="28"/>
  <c r="AC297" i="28"/>
  <c r="AB297" i="28"/>
  <c r="AA297" i="28"/>
  <c r="Y297" i="28"/>
  <c r="R297" i="28"/>
  <c r="AD297" i="28" s="1"/>
  <c r="L297" i="28"/>
  <c r="BY296" i="28"/>
  <c r="BW296" i="28"/>
  <c r="BV296" i="28"/>
  <c r="BU296" i="28"/>
  <c r="BQ296" i="28"/>
  <c r="BX296" i="28" s="1"/>
  <c r="BM296" i="28"/>
  <c r="BD296" i="28"/>
  <c r="BB296" i="28"/>
  <c r="AT296" i="28"/>
  <c r="AO296" i="28"/>
  <c r="AE296" i="28"/>
  <c r="AC296" i="28"/>
  <c r="AB296" i="28"/>
  <c r="AA296" i="28"/>
  <c r="Y296" i="28"/>
  <c r="V296" i="28"/>
  <c r="R296" i="28"/>
  <c r="AD296" i="28" s="1"/>
  <c r="L296" i="28"/>
  <c r="BY295" i="28"/>
  <c r="BW295" i="28"/>
  <c r="BV295" i="28"/>
  <c r="BU295" i="28"/>
  <c r="BQ295" i="28"/>
  <c r="BX295" i="28" s="1"/>
  <c r="BM295" i="28"/>
  <c r="BD295" i="28"/>
  <c r="BB295" i="28"/>
  <c r="BA295" i="28"/>
  <c r="AY295" i="28"/>
  <c r="AX295" i="28"/>
  <c r="AT295" i="28"/>
  <c r="BC295" i="28" s="1"/>
  <c r="AO295" i="28"/>
  <c r="AE295" i="28"/>
  <c r="AD295" i="28"/>
  <c r="AC295" i="28"/>
  <c r="AB295" i="28"/>
  <c r="Y295" i="28"/>
  <c r="V295" i="28"/>
  <c r="R295" i="28"/>
  <c r="O295" i="28"/>
  <c r="L295" i="28"/>
  <c r="BY294" i="28"/>
  <c r="BW294" i="28"/>
  <c r="BV294" i="28"/>
  <c r="BU294" i="28"/>
  <c r="BQ294" i="28"/>
  <c r="BX294" i="28" s="1"/>
  <c r="BM294" i="28"/>
  <c r="BD294" i="28"/>
  <c r="BB294" i="28"/>
  <c r="BA294" i="28"/>
  <c r="AY294" i="28"/>
  <c r="AX294" i="28"/>
  <c r="AT294" i="28"/>
  <c r="BC294" i="28" s="1"/>
  <c r="AO294" i="28"/>
  <c r="AE294" i="28"/>
  <c r="AC294" i="28"/>
  <c r="AB294" i="28"/>
  <c r="AA294" i="28"/>
  <c r="Y294" i="28"/>
  <c r="V294" i="28"/>
  <c r="R294" i="28"/>
  <c r="AD294" i="28" s="1"/>
  <c r="L294" i="28"/>
  <c r="BY293" i="28"/>
  <c r="BW293" i="28"/>
  <c r="BV293" i="28"/>
  <c r="BU293" i="28"/>
  <c r="BQ293" i="28"/>
  <c r="BX293" i="28" s="1"/>
  <c r="BM293" i="28"/>
  <c r="BD293" i="28"/>
  <c r="BB293" i="28"/>
  <c r="BA293" i="28"/>
  <c r="AY293" i="28"/>
  <c r="AX293" i="28"/>
  <c r="AT293" i="28"/>
  <c r="BC293" i="28" s="1"/>
  <c r="AO293" i="28"/>
  <c r="AE293" i="28"/>
  <c r="AC293" i="28"/>
  <c r="AB293" i="28"/>
  <c r="AA293" i="28"/>
  <c r="Y293" i="28"/>
  <c r="V293" i="28"/>
  <c r="R293" i="28"/>
  <c r="T293" i="28" s="1"/>
  <c r="L293" i="28"/>
  <c r="BY292" i="28"/>
  <c r="BW292" i="28"/>
  <c r="BV292" i="28"/>
  <c r="BU292" i="28"/>
  <c r="BQ292" i="28"/>
  <c r="BX292" i="28" s="1"/>
  <c r="BM292" i="28"/>
  <c r="BD292" i="28"/>
  <c r="BB292" i="28"/>
  <c r="BA292" i="28"/>
  <c r="AY292" i="28"/>
  <c r="AX292" i="28"/>
  <c r="AT292" i="28"/>
  <c r="BC292" i="28" s="1"/>
  <c r="AO292" i="28"/>
  <c r="AE292" i="28"/>
  <c r="AC292" i="28"/>
  <c r="AB292" i="28"/>
  <c r="AA292" i="28"/>
  <c r="Y292" i="28"/>
  <c r="V292" i="28"/>
  <c r="R292" i="28"/>
  <c r="AD292" i="28" s="1"/>
  <c r="L292" i="28"/>
  <c r="BY291" i="28"/>
  <c r="BW291" i="28"/>
  <c r="BV291" i="28"/>
  <c r="BU291" i="28"/>
  <c r="BQ291" i="28"/>
  <c r="BX291" i="28" s="1"/>
  <c r="BM291" i="28"/>
  <c r="BD291" i="28"/>
  <c r="BB291" i="28"/>
  <c r="AT291" i="28"/>
  <c r="BC291" i="28" s="1"/>
  <c r="AO291" i="28"/>
  <c r="AC291" i="28"/>
  <c r="AB291" i="28"/>
  <c r="AA291" i="28"/>
  <c r="V291" i="28"/>
  <c r="S291" i="28"/>
  <c r="AE291" i="28" s="1"/>
  <c r="N291" i="28"/>
  <c r="N285" i="28" s="1"/>
  <c r="L291" i="28"/>
  <c r="BY290" i="28"/>
  <c r="BW290" i="28"/>
  <c r="BV290" i="28"/>
  <c r="BU290" i="28"/>
  <c r="BQ290" i="28"/>
  <c r="BX290" i="28" s="1"/>
  <c r="BM290" i="28"/>
  <c r="BD290" i="28"/>
  <c r="BB290" i="28"/>
  <c r="BA290" i="28"/>
  <c r="AY290" i="28"/>
  <c r="AX290" i="28"/>
  <c r="AT290" i="28"/>
  <c r="BC290" i="28" s="1"/>
  <c r="AO290" i="28"/>
  <c r="AE290" i="28"/>
  <c r="AC290" i="28"/>
  <c r="AB290" i="28"/>
  <c r="AA290" i="28"/>
  <c r="Y290" i="28"/>
  <c r="V290" i="28"/>
  <c r="R290" i="28"/>
  <c r="T290" i="28" s="1"/>
  <c r="L290" i="28"/>
  <c r="BY289" i="28"/>
  <c r="BW289" i="28"/>
  <c r="BV289" i="28"/>
  <c r="BU289" i="28"/>
  <c r="BQ289" i="28"/>
  <c r="BX289" i="28" s="1"/>
  <c r="BM289" i="28"/>
  <c r="BD289" i="28"/>
  <c r="BB289" i="28"/>
  <c r="BA289" i="28"/>
  <c r="AY289" i="28"/>
  <c r="AX289" i="28"/>
  <c r="AT289" i="28"/>
  <c r="BC289" i="28" s="1"/>
  <c r="AO289" i="28"/>
  <c r="AE289" i="28"/>
  <c r="AC289" i="28"/>
  <c r="AB289" i="28"/>
  <c r="AA289" i="28"/>
  <c r="Y289" i="28"/>
  <c r="V289" i="28"/>
  <c r="R289" i="28"/>
  <c r="AD289" i="28" s="1"/>
  <c r="L289" i="28"/>
  <c r="BY288" i="28"/>
  <c r="BW288" i="28"/>
  <c r="BV288" i="28"/>
  <c r="BU288" i="28"/>
  <c r="BQ288" i="28"/>
  <c r="BX288" i="28" s="1"/>
  <c r="BM288" i="28"/>
  <c r="BD288" i="28"/>
  <c r="BB288" i="28"/>
  <c r="BA288" i="28"/>
  <c r="AY288" i="28"/>
  <c r="AX288" i="28"/>
  <c r="AT288" i="28"/>
  <c r="BC288" i="28" s="1"/>
  <c r="AO288" i="28"/>
  <c r="AE288" i="28"/>
  <c r="AC288" i="28"/>
  <c r="AB288" i="28"/>
  <c r="AA288" i="28"/>
  <c r="Y288" i="28"/>
  <c r="V288" i="28"/>
  <c r="R288" i="28"/>
  <c r="T288" i="28" s="1"/>
  <c r="L288" i="28"/>
  <c r="BY287" i="28"/>
  <c r="BW287" i="28"/>
  <c r="BV287" i="28"/>
  <c r="BU287" i="28"/>
  <c r="BQ287" i="28"/>
  <c r="BX287" i="28" s="1"/>
  <c r="BM287" i="28"/>
  <c r="BD287" i="28"/>
  <c r="BB287" i="28"/>
  <c r="BA287" i="28"/>
  <c r="AY287" i="28"/>
  <c r="AX287" i="28"/>
  <c r="AT287" i="28"/>
  <c r="BC287" i="28" s="1"/>
  <c r="AO287" i="28"/>
  <c r="AE287" i="28"/>
  <c r="AC287" i="28"/>
  <c r="AB287" i="28"/>
  <c r="AA287" i="28"/>
  <c r="Y287" i="28"/>
  <c r="V287" i="28"/>
  <c r="R287" i="28"/>
  <c r="AD287" i="28" s="1"/>
  <c r="L287" i="28"/>
  <c r="BY286" i="28"/>
  <c r="BW286" i="28"/>
  <c r="BV286" i="28"/>
  <c r="BU286" i="28"/>
  <c r="BQ286" i="28"/>
  <c r="BX286" i="28" s="1"/>
  <c r="BM286" i="28"/>
  <c r="BB286" i="28"/>
  <c r="AV286" i="28"/>
  <c r="AT286" i="28"/>
  <c r="AO286" i="28"/>
  <c r="AE286" i="28"/>
  <c r="AC286" i="28"/>
  <c r="R286" i="28"/>
  <c r="AD286" i="28" s="1"/>
  <c r="P286" i="28"/>
  <c r="AB286" i="28" s="1"/>
  <c r="L286" i="28"/>
  <c r="BR285" i="28"/>
  <c r="BP285" i="28"/>
  <c r="BO285" i="28"/>
  <c r="BN285" i="28"/>
  <c r="BL285" i="28"/>
  <c r="BK285" i="28"/>
  <c r="BJ285" i="28"/>
  <c r="BI285" i="28"/>
  <c r="BH285" i="28"/>
  <c r="AU285" i="28"/>
  <c r="AS285" i="28"/>
  <c r="AR285" i="28"/>
  <c r="AQ285" i="28"/>
  <c r="AP285" i="28"/>
  <c r="AO285" i="28"/>
  <c r="M285" i="28"/>
  <c r="L285" i="28"/>
  <c r="BY284" i="28"/>
  <c r="BX284" i="28"/>
  <c r="BW284" i="28"/>
  <c r="BV284" i="28"/>
  <c r="BU284" i="28"/>
  <c r="BS284" i="28"/>
  <c r="BM284" i="28"/>
  <c r="BD284" i="28"/>
  <c r="BC284" i="28"/>
  <c r="BB284" i="28"/>
  <c r="BA284" i="28"/>
  <c r="AY284" i="28"/>
  <c r="AX284" i="28"/>
  <c r="AV284" i="28"/>
  <c r="AO284" i="28"/>
  <c r="AE284" i="28"/>
  <c r="AD284" i="28"/>
  <c r="AC284" i="28"/>
  <c r="AB284" i="28"/>
  <c r="AA284" i="28"/>
  <c r="Y284" i="28"/>
  <c r="V284" i="28"/>
  <c r="T284" i="28"/>
  <c r="L284" i="28"/>
  <c r="BY283" i="28"/>
  <c r="BW283" i="28"/>
  <c r="BV283" i="28"/>
  <c r="BU283" i="28"/>
  <c r="BQ283" i="28"/>
  <c r="BX283" i="28" s="1"/>
  <c r="BM283" i="28"/>
  <c r="BD283" i="28"/>
  <c r="BB283" i="28"/>
  <c r="BA283" i="28"/>
  <c r="AY283" i="28"/>
  <c r="AX283" i="28"/>
  <c r="AT283" i="28"/>
  <c r="BC283" i="28" s="1"/>
  <c r="AO283" i="28"/>
  <c r="AE283" i="28"/>
  <c r="AD283" i="28"/>
  <c r="AC283" i="28"/>
  <c r="AB283" i="28"/>
  <c r="AA283" i="28"/>
  <c r="Y283" i="28"/>
  <c r="V283" i="28"/>
  <c r="T283" i="28"/>
  <c r="L283" i="28"/>
  <c r="BY282" i="28"/>
  <c r="BW282" i="28"/>
  <c r="BV282" i="28"/>
  <c r="BU282" i="28"/>
  <c r="BQ282" i="28"/>
  <c r="BX282" i="28" s="1"/>
  <c r="BM282" i="28"/>
  <c r="BD282" i="28"/>
  <c r="BB282" i="28"/>
  <c r="BA282" i="28"/>
  <c r="AY282" i="28"/>
  <c r="AX282" i="28"/>
  <c r="AT282" i="28"/>
  <c r="BC282" i="28" s="1"/>
  <c r="AO282" i="28"/>
  <c r="AE282" i="28"/>
  <c r="AD282" i="28"/>
  <c r="AC282" i="28"/>
  <c r="AB282" i="28"/>
  <c r="AA282" i="28"/>
  <c r="Y282" i="28"/>
  <c r="V282" i="28"/>
  <c r="T282" i="28"/>
  <c r="L282" i="28"/>
  <c r="BY281" i="28"/>
  <c r="BW281" i="28"/>
  <c r="BV281" i="28"/>
  <c r="BU281" i="28"/>
  <c r="BQ281" i="28"/>
  <c r="BX281" i="28" s="1"/>
  <c r="BM281" i="28"/>
  <c r="BD281" i="28"/>
  <c r="BB281" i="28"/>
  <c r="BA281" i="28"/>
  <c r="AY281" i="28"/>
  <c r="AX281" i="28"/>
  <c r="AT281" i="28"/>
  <c r="BC281" i="28" s="1"/>
  <c r="AO281" i="28"/>
  <c r="AE281" i="28"/>
  <c r="AD281" i="28"/>
  <c r="AC281" i="28"/>
  <c r="AB281" i="28"/>
  <c r="AA281" i="28"/>
  <c r="Y281" i="28"/>
  <c r="V281" i="28"/>
  <c r="T281" i="28"/>
  <c r="L281" i="28"/>
  <c r="BY280" i="28"/>
  <c r="BW280" i="28"/>
  <c r="BV280" i="28"/>
  <c r="BU280" i="28"/>
  <c r="BQ280" i="28"/>
  <c r="BX280" i="28" s="1"/>
  <c r="BM280" i="28"/>
  <c r="BD280" i="28"/>
  <c r="BB280" i="28"/>
  <c r="BA280" i="28"/>
  <c r="AY280" i="28"/>
  <c r="AX280" i="28"/>
  <c r="AT280" i="28"/>
  <c r="AO280" i="28"/>
  <c r="AE280" i="28"/>
  <c r="AD280" i="28"/>
  <c r="AC280" i="28"/>
  <c r="AB280" i="28"/>
  <c r="AA280" i="28"/>
  <c r="Y280" i="28"/>
  <c r="V280" i="28"/>
  <c r="T280" i="28"/>
  <c r="L280" i="28"/>
  <c r="BY279" i="28"/>
  <c r="BW279" i="28"/>
  <c r="BV279" i="28"/>
  <c r="BU279" i="28"/>
  <c r="BQ279" i="28"/>
  <c r="BX279" i="28" s="1"/>
  <c r="BM279" i="28"/>
  <c r="BD279" i="28"/>
  <c r="BB279" i="28"/>
  <c r="BA279" i="28"/>
  <c r="AY279" i="28"/>
  <c r="AX279" i="28"/>
  <c r="AT279" i="28"/>
  <c r="BC279" i="28" s="1"/>
  <c r="AO279" i="28"/>
  <c r="AE279" i="28"/>
  <c r="AD279" i="28"/>
  <c r="AC279" i="28"/>
  <c r="AB279" i="28"/>
  <c r="AA279" i="28"/>
  <c r="Y279" i="28"/>
  <c r="V279" i="28"/>
  <c r="T279" i="28"/>
  <c r="L279" i="28"/>
  <c r="BY278" i="28"/>
  <c r="BW278" i="28"/>
  <c r="BV278" i="28"/>
  <c r="BU278" i="28"/>
  <c r="BQ278" i="28"/>
  <c r="BX278" i="28" s="1"/>
  <c r="BM278" i="28"/>
  <c r="BD278" i="28"/>
  <c r="BB278" i="28"/>
  <c r="BA278" i="28"/>
  <c r="AY278" i="28"/>
  <c r="AX278" i="28"/>
  <c r="AT278" i="28"/>
  <c r="BC278" i="28" s="1"/>
  <c r="AO278" i="28"/>
  <c r="AE278" i="28"/>
  <c r="AD278" i="28"/>
  <c r="AC278" i="28"/>
  <c r="AB278" i="28"/>
  <c r="AA278" i="28"/>
  <c r="Y278" i="28"/>
  <c r="V278" i="28"/>
  <c r="T278" i="28"/>
  <c r="L278" i="28"/>
  <c r="BY277" i="28"/>
  <c r="BW277" i="28"/>
  <c r="BV277" i="28"/>
  <c r="BU277" i="28"/>
  <c r="BQ277" i="28"/>
  <c r="BM277" i="28"/>
  <c r="BD277" i="28"/>
  <c r="BB277" i="28"/>
  <c r="BA277" i="28"/>
  <c r="AY277" i="28"/>
  <c r="AX277" i="28"/>
  <c r="AT277" i="28"/>
  <c r="AO277" i="28"/>
  <c r="AE277" i="28"/>
  <c r="AD277" i="28"/>
  <c r="AC277" i="28"/>
  <c r="AB277" i="28"/>
  <c r="AA277" i="28"/>
  <c r="Y277" i="28"/>
  <c r="V277" i="28"/>
  <c r="T277" i="28"/>
  <c r="L277" i="28"/>
  <c r="BY276" i="28"/>
  <c r="BW276" i="28"/>
  <c r="BV276" i="28"/>
  <c r="BU276" i="28"/>
  <c r="BQ276" i="28"/>
  <c r="BX276" i="28" s="1"/>
  <c r="BM276" i="28"/>
  <c r="BD276" i="28"/>
  <c r="BB276" i="28"/>
  <c r="BA276" i="28"/>
  <c r="AY276" i="28"/>
  <c r="AX276" i="28"/>
  <c r="AT276" i="28"/>
  <c r="AV276" i="28" s="1"/>
  <c r="AO276" i="28"/>
  <c r="AE276" i="28"/>
  <c r="AD276" i="28"/>
  <c r="AC276" i="28"/>
  <c r="AB276" i="28"/>
  <c r="AA276" i="28"/>
  <c r="Y276" i="28"/>
  <c r="V276" i="28"/>
  <c r="T276" i="28"/>
  <c r="L276" i="28"/>
  <c r="BY275" i="28"/>
  <c r="BW275" i="28"/>
  <c r="BV275" i="28"/>
  <c r="BU275" i="28"/>
  <c r="BQ275" i="28"/>
  <c r="BM275" i="28"/>
  <c r="BD275" i="28"/>
  <c r="BB275" i="28"/>
  <c r="BA275" i="28"/>
  <c r="AY275" i="28"/>
  <c r="AX275" i="28"/>
  <c r="AT275" i="28"/>
  <c r="BC275" i="28" s="1"/>
  <c r="AO275" i="28"/>
  <c r="AE275" i="28"/>
  <c r="AD275" i="28"/>
  <c r="AC275" i="28"/>
  <c r="AB275" i="28"/>
  <c r="AA275" i="28"/>
  <c r="Y275" i="28"/>
  <c r="V275" i="28"/>
  <c r="T275" i="28"/>
  <c r="L275" i="28"/>
  <c r="BY274" i="28"/>
  <c r="BW274" i="28"/>
  <c r="BV274" i="28"/>
  <c r="BU274" i="28"/>
  <c r="BQ274" i="28"/>
  <c r="BX274" i="28" s="1"/>
  <c r="BM274" i="28"/>
  <c r="BD274" i="28"/>
  <c r="BB274" i="28"/>
  <c r="BA274" i="28"/>
  <c r="AY274" i="28"/>
  <c r="AX274" i="28"/>
  <c r="AT274" i="28"/>
  <c r="BC274" i="28" s="1"/>
  <c r="AO274" i="28"/>
  <c r="AE274" i="28"/>
  <c r="AD274" i="28"/>
  <c r="AC274" i="28"/>
  <c r="AB274" i="28"/>
  <c r="AA274" i="28"/>
  <c r="Y274" i="28"/>
  <c r="V274" i="28"/>
  <c r="T274" i="28"/>
  <c r="L274" i="28"/>
  <c r="BY273" i="28"/>
  <c r="BW273" i="28"/>
  <c r="BV273" i="28"/>
  <c r="BU273" i="28"/>
  <c r="BQ273" i="28"/>
  <c r="BX273" i="28" s="1"/>
  <c r="BM273" i="28"/>
  <c r="BD273" i="28"/>
  <c r="BB273" i="28"/>
  <c r="BA273" i="28"/>
  <c r="AY273" i="28"/>
  <c r="AX273" i="28"/>
  <c r="AT273" i="28"/>
  <c r="BC273" i="28" s="1"/>
  <c r="AO273" i="28"/>
  <c r="AE273" i="28"/>
  <c r="AD273" i="28"/>
  <c r="AC273" i="28"/>
  <c r="AB273" i="28"/>
  <c r="AA273" i="28"/>
  <c r="Y273" i="28"/>
  <c r="V273" i="28"/>
  <c r="T273" i="28"/>
  <c r="L273" i="28"/>
  <c r="BY272" i="28"/>
  <c r="BV272" i="28"/>
  <c r="BQ272" i="28"/>
  <c r="BX272" i="28" s="1"/>
  <c r="BM272" i="28"/>
  <c r="BD272" i="28"/>
  <c r="BB272" i="28"/>
  <c r="BA272" i="28"/>
  <c r="AY272" i="28"/>
  <c r="AX272" i="28"/>
  <c r="AT272" i="28"/>
  <c r="AV272" i="28" s="1"/>
  <c r="AO272" i="28"/>
  <c r="AE272" i="28"/>
  <c r="AD272" i="28"/>
  <c r="AC272" i="28"/>
  <c r="AB272" i="28"/>
  <c r="AA272" i="28"/>
  <c r="Y272" i="28"/>
  <c r="V272" i="28"/>
  <c r="T272" i="28"/>
  <c r="L272" i="28"/>
  <c r="BY271" i="28"/>
  <c r="BW271" i="28"/>
  <c r="BV271" i="28"/>
  <c r="BU271" i="28"/>
  <c r="BQ271" i="28"/>
  <c r="BX271" i="28" s="1"/>
  <c r="BM271" i="28"/>
  <c r="BD271" i="28"/>
  <c r="BB271" i="28"/>
  <c r="BA271" i="28"/>
  <c r="AY271" i="28"/>
  <c r="AX271" i="28"/>
  <c r="AT271" i="28"/>
  <c r="BC271" i="28" s="1"/>
  <c r="AO271" i="28"/>
  <c r="AE271" i="28"/>
  <c r="AD271" i="28"/>
  <c r="AA271" i="28"/>
  <c r="T271" i="28"/>
  <c r="L271" i="28"/>
  <c r="BY270" i="28"/>
  <c r="BW270" i="28"/>
  <c r="BV270" i="28"/>
  <c r="BU270" i="28"/>
  <c r="BQ270" i="28"/>
  <c r="BX270" i="28" s="1"/>
  <c r="BM270" i="28"/>
  <c r="BD270" i="28"/>
  <c r="BB270" i="28"/>
  <c r="AT270" i="28"/>
  <c r="BC270" i="28" s="1"/>
  <c r="AO270" i="28"/>
  <c r="AE270" i="28"/>
  <c r="AD270" i="28"/>
  <c r="AC270" i="28"/>
  <c r="AB270" i="28"/>
  <c r="AA270" i="28"/>
  <c r="Y270" i="28"/>
  <c r="V270" i="28"/>
  <c r="T270" i="28"/>
  <c r="L270" i="28"/>
  <c r="BY269" i="28"/>
  <c r="BW269" i="28"/>
  <c r="BV269" i="28"/>
  <c r="BU269" i="28"/>
  <c r="BQ269" i="28"/>
  <c r="BX269" i="28" s="1"/>
  <c r="BM269" i="28"/>
  <c r="BD269" i="28"/>
  <c r="BB269" i="28"/>
  <c r="BA269" i="28"/>
  <c r="AY269" i="28"/>
  <c r="AX269" i="28"/>
  <c r="AT269" i="28"/>
  <c r="BC269" i="28" s="1"/>
  <c r="AO269" i="28"/>
  <c r="AE269" i="28"/>
  <c r="AC269" i="28"/>
  <c r="AB269" i="28"/>
  <c r="AA269" i="28"/>
  <c r="Y269" i="28"/>
  <c r="V269" i="28"/>
  <c r="R269" i="28"/>
  <c r="T269" i="28" s="1"/>
  <c r="L269" i="28"/>
  <c r="BV268" i="28"/>
  <c r="BQ268" i="28"/>
  <c r="BM268" i="28"/>
  <c r="BB268" i="28"/>
  <c r="AT268" i="28"/>
  <c r="AO268" i="28"/>
  <c r="AC268" i="28"/>
  <c r="R268" i="28"/>
  <c r="M268" i="28"/>
  <c r="L268" i="28"/>
  <c r="BY266" i="28"/>
  <c r="BV266" i="28"/>
  <c r="BQ266" i="28"/>
  <c r="BM266" i="28"/>
  <c r="BB266" i="28"/>
  <c r="AT266" i="28"/>
  <c r="AV266" i="28" s="1"/>
  <c r="AO266" i="28"/>
  <c r="AE266" i="28"/>
  <c r="R266" i="28"/>
  <c r="AD266" i="28" s="1"/>
  <c r="L266" i="28"/>
  <c r="BY265" i="28"/>
  <c r="BX265" i="28"/>
  <c r="BW265" i="28"/>
  <c r="BV265" i="28"/>
  <c r="BU265" i="28"/>
  <c r="BS265" i="28"/>
  <c r="BM265" i="28"/>
  <c r="BD265" i="28"/>
  <c r="BC265" i="28"/>
  <c r="BB265" i="28"/>
  <c r="BA265" i="28"/>
  <c r="AY265" i="28"/>
  <c r="AX265" i="28"/>
  <c r="AV265" i="28"/>
  <c r="AO265" i="28"/>
  <c r="AE265" i="28"/>
  <c r="AD265" i="28"/>
  <c r="AC265" i="28"/>
  <c r="AB265" i="28"/>
  <c r="AA265" i="28"/>
  <c r="V265" i="28"/>
  <c r="T265" i="28"/>
  <c r="L265" i="28"/>
  <c r="BY264" i="28"/>
  <c r="BX264" i="28"/>
  <c r="BW264" i="28"/>
  <c r="BV264" i="28"/>
  <c r="BU264" i="28"/>
  <c r="BS264" i="28"/>
  <c r="BM264" i="28"/>
  <c r="BD264" i="28"/>
  <c r="BC264" i="28"/>
  <c r="BB264" i="28"/>
  <c r="BA264" i="28"/>
  <c r="AY264" i="28"/>
  <c r="AX264" i="28"/>
  <c r="AV264" i="28"/>
  <c r="AO264" i="28"/>
  <c r="AE264" i="28"/>
  <c r="AD264" i="28"/>
  <c r="AC264" i="28"/>
  <c r="AB264" i="28"/>
  <c r="AA264" i="28"/>
  <c r="V264" i="28"/>
  <c r="T264" i="28"/>
  <c r="L264" i="28"/>
  <c r="BR263" i="28"/>
  <c r="BP263" i="28"/>
  <c r="BO263" i="28"/>
  <c r="BN263" i="28"/>
  <c r="BL263" i="28"/>
  <c r="BK263" i="28"/>
  <c r="BJ263" i="28"/>
  <c r="BI263" i="28"/>
  <c r="BH263" i="28"/>
  <c r="AU263" i="28"/>
  <c r="AS263" i="28"/>
  <c r="AR263" i="28"/>
  <c r="AQ263" i="28"/>
  <c r="AP263" i="28"/>
  <c r="AO263" i="28"/>
  <c r="S263" i="28"/>
  <c r="P263" i="28"/>
  <c r="O263" i="28"/>
  <c r="N263" i="28"/>
  <c r="M263" i="28"/>
  <c r="L263" i="28"/>
  <c r="BY262" i="28"/>
  <c r="BX262" i="28"/>
  <c r="BW262" i="28"/>
  <c r="BV262" i="28"/>
  <c r="BU262" i="28"/>
  <c r="BS262" i="28"/>
  <c r="BM262" i="28"/>
  <c r="BD262" i="28"/>
  <c r="BC262" i="28"/>
  <c r="BB262" i="28"/>
  <c r="BA262" i="28"/>
  <c r="AY262" i="28"/>
  <c r="AX262" i="28"/>
  <c r="AV262" i="28"/>
  <c r="AO262" i="28"/>
  <c r="AE262" i="28"/>
  <c r="AD262" i="28"/>
  <c r="AC262" i="28"/>
  <c r="AB262" i="28"/>
  <c r="AA262" i="28"/>
  <c r="Y262" i="28"/>
  <c r="V262" i="28"/>
  <c r="T262" i="28"/>
  <c r="L262" i="28"/>
  <c r="BY261" i="28"/>
  <c r="BX261" i="28"/>
  <c r="BW261" i="28"/>
  <c r="BV261" i="28"/>
  <c r="BU261" i="28"/>
  <c r="BS261" i="28"/>
  <c r="BM261" i="28"/>
  <c r="BD261" i="28"/>
  <c r="BC261" i="28"/>
  <c r="BB261" i="28"/>
  <c r="BA261" i="28"/>
  <c r="AY261" i="28"/>
  <c r="AX261" i="28"/>
  <c r="AV261" i="28"/>
  <c r="AO261" i="28"/>
  <c r="AE261" i="28"/>
  <c r="AD261" i="28"/>
  <c r="AC261" i="28"/>
  <c r="AB261" i="28"/>
  <c r="AA261" i="28"/>
  <c r="Y261" i="28"/>
  <c r="V261" i="28"/>
  <c r="T261" i="28"/>
  <c r="L261" i="28"/>
  <c r="BY260" i="28"/>
  <c r="BX260" i="28"/>
  <c r="BW260" i="28"/>
  <c r="BV260" i="28"/>
  <c r="BU260" i="28"/>
  <c r="BS260" i="28"/>
  <c r="BM260" i="28"/>
  <c r="BD260" i="28"/>
  <c r="BC260" i="28"/>
  <c r="BB260" i="28"/>
  <c r="BA260" i="28"/>
  <c r="AY260" i="28"/>
  <c r="AX260" i="28"/>
  <c r="AV260" i="28"/>
  <c r="AO260" i="28"/>
  <c r="AE260" i="28"/>
  <c r="AD260" i="28"/>
  <c r="AC260" i="28"/>
  <c r="AB260" i="28"/>
  <c r="AA260" i="28"/>
  <c r="Y260" i="28"/>
  <c r="V260" i="28"/>
  <c r="T260" i="28"/>
  <c r="L260" i="28"/>
  <c r="BY259" i="28"/>
  <c r="BX259" i="28"/>
  <c r="BW259" i="28"/>
  <c r="BV259" i="28"/>
  <c r="BU259" i="28"/>
  <c r="BS259" i="28"/>
  <c r="BM259" i="28"/>
  <c r="BD259" i="28"/>
  <c r="BC259" i="28"/>
  <c r="BB259" i="28"/>
  <c r="BA259" i="28"/>
  <c r="AY259" i="28"/>
  <c r="AX259" i="28"/>
  <c r="AV259" i="28"/>
  <c r="AO259" i="28"/>
  <c r="AE259" i="28"/>
  <c r="AD259" i="28"/>
  <c r="AC259" i="28"/>
  <c r="AB259" i="28"/>
  <c r="AA259" i="28"/>
  <c r="Y259" i="28"/>
  <c r="V259" i="28"/>
  <c r="T259" i="28"/>
  <c r="L259" i="28"/>
  <c r="BY258" i="28"/>
  <c r="BX258" i="28"/>
  <c r="BW258" i="28"/>
  <c r="BV258" i="28"/>
  <c r="BU258" i="28"/>
  <c r="BS258" i="28"/>
  <c r="BM258" i="28"/>
  <c r="BD258" i="28"/>
  <c r="BC258" i="28"/>
  <c r="BB258" i="28"/>
  <c r="BA258" i="28"/>
  <c r="AY258" i="28"/>
  <c r="AX258" i="28"/>
  <c r="AV258" i="28"/>
  <c r="AO258" i="28"/>
  <c r="AE258" i="28"/>
  <c r="AD258" i="28"/>
  <c r="AC258" i="28"/>
  <c r="AB258" i="28"/>
  <c r="AA258" i="28"/>
  <c r="Y258" i="28"/>
  <c r="V258" i="28"/>
  <c r="T258" i="28"/>
  <c r="L258" i="28"/>
  <c r="BY257" i="28"/>
  <c r="BX257" i="28"/>
  <c r="BW257" i="28"/>
  <c r="BV257" i="28"/>
  <c r="BU257" i="28"/>
  <c r="BS257" i="28"/>
  <c r="BM257" i="28"/>
  <c r="BD257" i="28"/>
  <c r="BC257" i="28"/>
  <c r="BB257" i="28"/>
  <c r="BA257" i="28"/>
  <c r="AY257" i="28"/>
  <c r="AX257" i="28"/>
  <c r="AV257" i="28"/>
  <c r="AO257" i="28"/>
  <c r="AE257" i="28"/>
  <c r="AD257" i="28"/>
  <c r="AC257" i="28"/>
  <c r="AB257" i="28"/>
  <c r="AA257" i="28"/>
  <c r="Y257" i="28"/>
  <c r="V257" i="28"/>
  <c r="T257" i="28"/>
  <c r="L257" i="28"/>
  <c r="BY256" i="28"/>
  <c r="BX256" i="28"/>
  <c r="BW256" i="28"/>
  <c r="BV256" i="28"/>
  <c r="BU256" i="28"/>
  <c r="BS256" i="28"/>
  <c r="BM256" i="28"/>
  <c r="BD256" i="28"/>
  <c r="BC256" i="28"/>
  <c r="BB256" i="28"/>
  <c r="BA256" i="28"/>
  <c r="AY256" i="28"/>
  <c r="AX256" i="28"/>
  <c r="AV256" i="28"/>
  <c r="AO256" i="28"/>
  <c r="AE256" i="28"/>
  <c r="AD256" i="28"/>
  <c r="AC256" i="28"/>
  <c r="AB256" i="28"/>
  <c r="AA256" i="28"/>
  <c r="Y256" i="28"/>
  <c r="V256" i="28"/>
  <c r="T256" i="28"/>
  <c r="L256" i="28"/>
  <c r="BY255" i="28"/>
  <c r="BX255" i="28"/>
  <c r="BW255" i="28"/>
  <c r="BV255" i="28"/>
  <c r="BU255" i="28"/>
  <c r="BS255" i="28"/>
  <c r="BM255" i="28"/>
  <c r="BD255" i="28"/>
  <c r="BC255" i="28"/>
  <c r="BB255" i="28"/>
  <c r="BA255" i="28"/>
  <c r="AY255" i="28"/>
  <c r="AX255" i="28"/>
  <c r="AV255" i="28"/>
  <c r="AO255" i="28"/>
  <c r="AE255" i="28"/>
  <c r="AD255" i="28"/>
  <c r="AC255" i="28"/>
  <c r="AB255" i="28"/>
  <c r="AA255" i="28"/>
  <c r="Y255" i="28"/>
  <c r="V255" i="28"/>
  <c r="T255" i="28"/>
  <c r="L255" i="28"/>
  <c r="BY254" i="28"/>
  <c r="BX254" i="28"/>
  <c r="BW254" i="28"/>
  <c r="BV254" i="28"/>
  <c r="BU254" i="28"/>
  <c r="BS254" i="28"/>
  <c r="BM254" i="28"/>
  <c r="BD254" i="28"/>
  <c r="BC254" i="28"/>
  <c r="BB254" i="28"/>
  <c r="BA254" i="28"/>
  <c r="AY254" i="28"/>
  <c r="AX254" i="28"/>
  <c r="AV254" i="28"/>
  <c r="AO254" i="28"/>
  <c r="AE254" i="28"/>
  <c r="AD254" i="28"/>
  <c r="AC254" i="28"/>
  <c r="AB254" i="28"/>
  <c r="AA254" i="28"/>
  <c r="Y254" i="28"/>
  <c r="V254" i="28"/>
  <c r="T254" i="28"/>
  <c r="L254" i="28"/>
  <c r="BY253" i="28"/>
  <c r="BX253" i="28"/>
  <c r="BW253" i="28"/>
  <c r="BV253" i="28"/>
  <c r="BU253" i="28"/>
  <c r="BS253" i="28"/>
  <c r="BM253" i="28"/>
  <c r="BD253" i="28"/>
  <c r="BC253" i="28"/>
  <c r="BB253" i="28"/>
  <c r="BA253" i="28"/>
  <c r="AY253" i="28"/>
  <c r="AX253" i="28"/>
  <c r="AV253" i="28"/>
  <c r="AO253" i="28"/>
  <c r="AE253" i="28"/>
  <c r="AD253" i="28"/>
  <c r="AC253" i="28"/>
  <c r="AB253" i="28"/>
  <c r="AA253" i="28"/>
  <c r="Y253" i="28"/>
  <c r="V253" i="28"/>
  <c r="T253" i="28"/>
  <c r="L253" i="28"/>
  <c r="BY252" i="28"/>
  <c r="BX252" i="28"/>
  <c r="BW252" i="28"/>
  <c r="BV252" i="28"/>
  <c r="BU252" i="28"/>
  <c r="BS252" i="28"/>
  <c r="BM252" i="28"/>
  <c r="BD252" i="28"/>
  <c r="BC252" i="28"/>
  <c r="BB252" i="28"/>
  <c r="BA252" i="28"/>
  <c r="AY252" i="28"/>
  <c r="AX252" i="28"/>
  <c r="AV252" i="28"/>
  <c r="AO252" i="28"/>
  <c r="AE252" i="28"/>
  <c r="AD252" i="28"/>
  <c r="AC252" i="28"/>
  <c r="AB252" i="28"/>
  <c r="AA252" i="28"/>
  <c r="Y252" i="28"/>
  <c r="V252" i="28"/>
  <c r="T252" i="28"/>
  <c r="L252" i="28"/>
  <c r="BY251" i="28"/>
  <c r="BX251" i="28"/>
  <c r="BW251" i="28"/>
  <c r="BV251" i="28"/>
  <c r="BU251" i="28"/>
  <c r="BS251" i="28"/>
  <c r="BM251" i="28"/>
  <c r="BD251" i="28"/>
  <c r="BC251" i="28"/>
  <c r="BB251" i="28"/>
  <c r="BA251" i="28"/>
  <c r="AY251" i="28"/>
  <c r="AX251" i="28"/>
  <c r="AV251" i="28"/>
  <c r="AO251" i="28"/>
  <c r="AE251" i="28"/>
  <c r="AD251" i="28"/>
  <c r="AC251" i="28"/>
  <c r="AB251" i="28"/>
  <c r="AA251" i="28"/>
  <c r="Y251" i="28"/>
  <c r="V251" i="28"/>
  <c r="T251" i="28"/>
  <c r="L251" i="28"/>
  <c r="BY250" i="28"/>
  <c r="BX250" i="28"/>
  <c r="BW250" i="28"/>
  <c r="BV250" i="28"/>
  <c r="BU250" i="28"/>
  <c r="BS250" i="28"/>
  <c r="BM250" i="28"/>
  <c r="BD250" i="28"/>
  <c r="BC250" i="28"/>
  <c r="BB250" i="28"/>
  <c r="BA250" i="28"/>
  <c r="AY250" i="28"/>
  <c r="AX250" i="28"/>
  <c r="AV250" i="28"/>
  <c r="AO250" i="28"/>
  <c r="AE250" i="28"/>
  <c r="AD250" i="28"/>
  <c r="AC250" i="28"/>
  <c r="AB250" i="28"/>
  <c r="AA250" i="28"/>
  <c r="Y250" i="28"/>
  <c r="V250" i="28"/>
  <c r="T250" i="28"/>
  <c r="L250" i="28"/>
  <c r="BY249" i="28"/>
  <c r="BX249" i="28"/>
  <c r="BW249" i="28"/>
  <c r="BV249" i="28"/>
  <c r="BU249" i="28"/>
  <c r="BS249" i="28"/>
  <c r="BM249" i="28"/>
  <c r="BD249" i="28"/>
  <c r="BC249" i="28"/>
  <c r="BB249" i="28"/>
  <c r="BA249" i="28"/>
  <c r="AY249" i="28"/>
  <c r="AX249" i="28"/>
  <c r="AV249" i="28"/>
  <c r="AO249" i="28"/>
  <c r="AE249" i="28"/>
  <c r="AD249" i="28"/>
  <c r="AC249" i="28"/>
  <c r="AB249" i="28"/>
  <c r="AA249" i="28"/>
  <c r="Y249" i="28"/>
  <c r="V249" i="28"/>
  <c r="T249" i="28"/>
  <c r="L249" i="28"/>
  <c r="BY248" i="28"/>
  <c r="BX248" i="28"/>
  <c r="BW248" i="28"/>
  <c r="BV248" i="28"/>
  <c r="BU248" i="28"/>
  <c r="BS248" i="28"/>
  <c r="BM248" i="28"/>
  <c r="BD248" i="28"/>
  <c r="BC248" i="28"/>
  <c r="BB248" i="28"/>
  <c r="BA248" i="28"/>
  <c r="AY248" i="28"/>
  <c r="AX248" i="28"/>
  <c r="AV248" i="28"/>
  <c r="AO248" i="28"/>
  <c r="AE248" i="28"/>
  <c r="AC248" i="28"/>
  <c r="AB248" i="28"/>
  <c r="AA248" i="28"/>
  <c r="Y248" i="28"/>
  <c r="V248" i="28"/>
  <c r="R248" i="28"/>
  <c r="AD248" i="28" s="1"/>
  <c r="L248" i="28"/>
  <c r="BY247" i="28"/>
  <c r="BW247" i="28"/>
  <c r="BV247" i="28"/>
  <c r="BU247" i="28"/>
  <c r="BQ247" i="28"/>
  <c r="BX247" i="28" s="1"/>
  <c r="BM247" i="28"/>
  <c r="BD247" i="28"/>
  <c r="BB247" i="28"/>
  <c r="AT247" i="28"/>
  <c r="AV247" i="28" s="1"/>
  <c r="AO247" i="28"/>
  <c r="AE247" i="28"/>
  <c r="AC247" i="28"/>
  <c r="AB247" i="28"/>
  <c r="V247" i="28"/>
  <c r="R247" i="28"/>
  <c r="AD247" i="28" s="1"/>
  <c r="O247" i="28"/>
  <c r="O242" i="28" s="1"/>
  <c r="L247" i="28"/>
  <c r="BY246" i="28"/>
  <c r="BW246" i="28"/>
  <c r="BV246" i="28"/>
  <c r="BU246" i="28"/>
  <c r="BQ246" i="28"/>
  <c r="BX246" i="28" s="1"/>
  <c r="BM246" i="28"/>
  <c r="BD246" i="28"/>
  <c r="BB246" i="28"/>
  <c r="BA246" i="28"/>
  <c r="AY246" i="28"/>
  <c r="AX246" i="28"/>
  <c r="AT246" i="28"/>
  <c r="BC246" i="28" s="1"/>
  <c r="AO246" i="28"/>
  <c r="AE246" i="28"/>
  <c r="R246" i="28"/>
  <c r="L246" i="28"/>
  <c r="BV245" i="28"/>
  <c r="BQ245" i="28"/>
  <c r="BM245" i="28"/>
  <c r="BB245" i="28"/>
  <c r="AT245" i="28"/>
  <c r="AO245" i="28"/>
  <c r="AC245" i="28"/>
  <c r="AB245" i="28"/>
  <c r="V245" i="28"/>
  <c r="R245" i="28"/>
  <c r="L245" i="28"/>
  <c r="BY244" i="28"/>
  <c r="BW244" i="28"/>
  <c r="BV244" i="28"/>
  <c r="BU244" i="28"/>
  <c r="BQ244" i="28"/>
  <c r="BX244" i="28" s="1"/>
  <c r="BM244" i="28"/>
  <c r="BD244" i="28"/>
  <c r="BB244" i="28"/>
  <c r="BA244" i="28"/>
  <c r="AY244" i="28"/>
  <c r="AX244" i="28"/>
  <c r="AT244" i="28"/>
  <c r="AV244" i="28" s="1"/>
  <c r="AO244" i="28"/>
  <c r="AC244" i="28"/>
  <c r="AB244" i="28"/>
  <c r="V244" i="28"/>
  <c r="T244" i="28"/>
  <c r="R244" i="28"/>
  <c r="L244" i="28"/>
  <c r="BY243" i="28"/>
  <c r="BW243" i="28"/>
  <c r="BV243" i="28"/>
  <c r="BU243" i="28"/>
  <c r="BQ243" i="28"/>
  <c r="BX243" i="28" s="1"/>
  <c r="BM243" i="28"/>
  <c r="BD243" i="28"/>
  <c r="BB243" i="28"/>
  <c r="BA243" i="28"/>
  <c r="AY243" i="28"/>
  <c r="AX243" i="28"/>
  <c r="AT243" i="28"/>
  <c r="BC243" i="28" s="1"/>
  <c r="AO243" i="28"/>
  <c r="AE243" i="28"/>
  <c r="AC243" i="28"/>
  <c r="AB243" i="28"/>
  <c r="AA243" i="28"/>
  <c r="Y243" i="28"/>
  <c r="V243" i="28"/>
  <c r="R243" i="28"/>
  <c r="AD243" i="28" s="1"/>
  <c r="L243" i="28"/>
  <c r="BR242" i="28"/>
  <c r="BP242" i="28"/>
  <c r="BO242" i="28"/>
  <c r="BN242" i="28"/>
  <c r="BL242" i="28"/>
  <c r="BK242" i="28"/>
  <c r="BJ242" i="28"/>
  <c r="BI242" i="28"/>
  <c r="BH242" i="28"/>
  <c r="AU242" i="28"/>
  <c r="AS242" i="28"/>
  <c r="AR242" i="28"/>
  <c r="AQ242" i="28"/>
  <c r="AP242" i="28"/>
  <c r="AO242" i="28"/>
  <c r="S242" i="28"/>
  <c r="P242" i="28"/>
  <c r="N242" i="28"/>
  <c r="M242" i="28"/>
  <c r="L242" i="28"/>
  <c r="BY241" i="28"/>
  <c r="BX241" i="28"/>
  <c r="BW241" i="28"/>
  <c r="BV241" i="28"/>
  <c r="BU241" i="28"/>
  <c r="BS241" i="28"/>
  <c r="BM241" i="28"/>
  <c r="BD241" i="28"/>
  <c r="BC241" i="28"/>
  <c r="BB241" i="28"/>
  <c r="BA241" i="28"/>
  <c r="AY241" i="28"/>
  <c r="AX241" i="28"/>
  <c r="AV241" i="28"/>
  <c r="AO241" i="28"/>
  <c r="AE241" i="28"/>
  <c r="AD241" i="28"/>
  <c r="AC241" i="28"/>
  <c r="AB241" i="28"/>
  <c r="AA241" i="28"/>
  <c r="Y241" i="28"/>
  <c r="V241" i="28"/>
  <c r="T241" i="28"/>
  <c r="L241" i="28"/>
  <c r="BY240" i="28"/>
  <c r="BW240" i="28"/>
  <c r="BV240" i="28"/>
  <c r="BU240" i="28"/>
  <c r="BQ240" i="28"/>
  <c r="BX240" i="28" s="1"/>
  <c r="BM240" i="28"/>
  <c r="BD240" i="28"/>
  <c r="BB240" i="28"/>
  <c r="BA240" i="28"/>
  <c r="AY240" i="28"/>
  <c r="AX240" i="28"/>
  <c r="AT240" i="28"/>
  <c r="AV240" i="28" s="1"/>
  <c r="AO240" i="28"/>
  <c r="AE240" i="28"/>
  <c r="AC240" i="28"/>
  <c r="AB240" i="28"/>
  <c r="AA240" i="28"/>
  <c r="Y240" i="28"/>
  <c r="V240" i="28"/>
  <c r="R240" i="28"/>
  <c r="T240" i="28" s="1"/>
  <c r="L240" i="28"/>
  <c r="BY239" i="28"/>
  <c r="BW239" i="28"/>
  <c r="BV239" i="28"/>
  <c r="BU239" i="28"/>
  <c r="BQ239" i="28"/>
  <c r="BX239" i="28" s="1"/>
  <c r="BM239" i="28"/>
  <c r="BD239" i="28"/>
  <c r="BB239" i="28"/>
  <c r="BA239" i="28"/>
  <c r="AY239" i="28"/>
  <c r="AX239" i="28"/>
  <c r="AT239" i="28"/>
  <c r="BC239" i="28" s="1"/>
  <c r="AO239" i="28"/>
  <c r="AE239" i="28"/>
  <c r="AC239" i="28"/>
  <c r="AB239" i="28"/>
  <c r="AA239" i="28"/>
  <c r="Y239" i="28"/>
  <c r="V239" i="28"/>
  <c r="R239" i="28"/>
  <c r="AD239" i="28" s="1"/>
  <c r="L239" i="28"/>
  <c r="BV238" i="28"/>
  <c r="BU238" i="28"/>
  <c r="BQ238" i="28"/>
  <c r="BM238" i="28"/>
  <c r="BD238" i="28"/>
  <c r="BB238" i="28"/>
  <c r="BA238" i="28"/>
  <c r="AY238" i="28"/>
  <c r="AX238" i="28"/>
  <c r="AT238" i="28"/>
  <c r="BC238" i="28" s="1"/>
  <c r="AO238" i="28"/>
  <c r="AE238" i="28"/>
  <c r="AC238" i="28"/>
  <c r="AB238" i="28"/>
  <c r="AA238" i="28"/>
  <c r="Y238" i="28"/>
  <c r="V238" i="28"/>
  <c r="CB238" i="28" s="1"/>
  <c r="R238" i="28"/>
  <c r="T238" i="28" s="1"/>
  <c r="L238" i="28"/>
  <c r="BV237" i="28"/>
  <c r="BU237" i="28"/>
  <c r="BQ237" i="28"/>
  <c r="BM237" i="28"/>
  <c r="BD237" i="28"/>
  <c r="BB237" i="28"/>
  <c r="BA237" i="28"/>
  <c r="AY237" i="28"/>
  <c r="AX237" i="28"/>
  <c r="AT237" i="28"/>
  <c r="BC237" i="28" s="1"/>
  <c r="AO237" i="28"/>
  <c r="AE237" i="28"/>
  <c r="AC237" i="28"/>
  <c r="AB237" i="28"/>
  <c r="AA237" i="28"/>
  <c r="Y237" i="28"/>
  <c r="V237" i="28"/>
  <c r="R237" i="28"/>
  <c r="AD237" i="28" s="1"/>
  <c r="L237" i="28"/>
  <c r="BY236" i="28"/>
  <c r="BW236" i="28"/>
  <c r="BV236" i="28"/>
  <c r="BU236" i="28"/>
  <c r="BQ236" i="28"/>
  <c r="BX236" i="28" s="1"/>
  <c r="BM236" i="28"/>
  <c r="BB236" i="28"/>
  <c r="BA236" i="28"/>
  <c r="AT236" i="28"/>
  <c r="AO236" i="28"/>
  <c r="AC236" i="28"/>
  <c r="AB236" i="28"/>
  <c r="V236" i="28"/>
  <c r="R236" i="28"/>
  <c r="T236" i="28" s="1"/>
  <c r="L236" i="28"/>
  <c r="BY235" i="28"/>
  <c r="BW235" i="28"/>
  <c r="BV235" i="28"/>
  <c r="BU235" i="28"/>
  <c r="BQ235" i="28"/>
  <c r="BX235" i="28" s="1"/>
  <c r="BM235" i="28"/>
  <c r="BB235" i="28"/>
  <c r="AX235" i="28"/>
  <c r="AT235" i="28"/>
  <c r="AV235" i="28" s="1"/>
  <c r="AO235" i="28"/>
  <c r="AE235" i="28"/>
  <c r="AC235" i="28"/>
  <c r="AB235" i="28"/>
  <c r="AA235" i="28"/>
  <c r="Y235" i="28"/>
  <c r="V235" i="28"/>
  <c r="R235" i="28"/>
  <c r="AD235" i="28" s="1"/>
  <c r="L235" i="28"/>
  <c r="BY234" i="28"/>
  <c r="BW234" i="28"/>
  <c r="BV234" i="28"/>
  <c r="BU234" i="28"/>
  <c r="BQ234" i="28"/>
  <c r="BX234" i="28" s="1"/>
  <c r="BM234" i="28"/>
  <c r="BD234" i="28"/>
  <c r="BB234" i="28"/>
  <c r="BA234" i="28"/>
  <c r="AY234" i="28"/>
  <c r="AX234" i="28"/>
  <c r="AT234" i="28"/>
  <c r="BC234" i="28" s="1"/>
  <c r="AO234" i="28"/>
  <c r="AE234" i="28"/>
  <c r="AC234" i="28"/>
  <c r="AB234" i="28"/>
  <c r="AA234" i="28"/>
  <c r="Y234" i="28"/>
  <c r="V234" i="28"/>
  <c r="R234" i="28"/>
  <c r="T234" i="28" s="1"/>
  <c r="L234" i="28"/>
  <c r="BY233" i="28"/>
  <c r="BW233" i="28"/>
  <c r="BV233" i="28"/>
  <c r="BU233" i="28"/>
  <c r="CB233" i="28" s="1"/>
  <c r="BQ233" i="28"/>
  <c r="BX233" i="28" s="1"/>
  <c r="BM233" i="28"/>
  <c r="BD233" i="28"/>
  <c r="BB233" i="28"/>
  <c r="BA233" i="28"/>
  <c r="AY233" i="28"/>
  <c r="AT233" i="28"/>
  <c r="BC233" i="28" s="1"/>
  <c r="AO233" i="28"/>
  <c r="AE233" i="28"/>
  <c r="AC233" i="28"/>
  <c r="AB233" i="28"/>
  <c r="AA233" i="28"/>
  <c r="Y233" i="28"/>
  <c r="R233" i="28"/>
  <c r="AD233" i="28" s="1"/>
  <c r="L233" i="28"/>
  <c r="BY232" i="28"/>
  <c r="BW232" i="28"/>
  <c r="BV232" i="28"/>
  <c r="BU232" i="28"/>
  <c r="BQ232" i="28"/>
  <c r="BX232" i="28" s="1"/>
  <c r="BM232" i="28"/>
  <c r="BD232" i="28"/>
  <c r="BB232" i="28"/>
  <c r="BA232" i="28"/>
  <c r="AY232" i="28"/>
  <c r="AX232" i="28"/>
  <c r="AT232" i="28"/>
  <c r="AV232" i="28" s="1"/>
  <c r="AO232" i="28"/>
  <c r="AE232" i="28"/>
  <c r="AC232" i="28"/>
  <c r="AB232" i="28"/>
  <c r="AA232" i="28"/>
  <c r="Y232" i="28"/>
  <c r="V232" i="28"/>
  <c r="R232" i="28"/>
  <c r="AD232" i="28" s="1"/>
  <c r="L232" i="28"/>
  <c r="BY231" i="28"/>
  <c r="BW231" i="28"/>
  <c r="BV231" i="28"/>
  <c r="BU231" i="28"/>
  <c r="BQ231" i="28"/>
  <c r="BX231" i="28" s="1"/>
  <c r="BM231" i="28"/>
  <c r="BD231" i="28"/>
  <c r="BB231" i="28"/>
  <c r="BA231" i="28"/>
  <c r="AY231" i="28"/>
  <c r="AX231" i="28"/>
  <c r="AT231" i="28"/>
  <c r="BC231" i="28" s="1"/>
  <c r="AO231" i="28"/>
  <c r="AE231" i="28"/>
  <c r="AC231" i="28"/>
  <c r="AB231" i="28"/>
  <c r="AA231" i="28"/>
  <c r="Y231" i="28"/>
  <c r="V231" i="28"/>
  <c r="CB231" i="28" s="1"/>
  <c r="R231" i="28"/>
  <c r="T231" i="28" s="1"/>
  <c r="L231" i="28"/>
  <c r="BY230" i="28"/>
  <c r="BW230" i="28"/>
  <c r="BV230" i="28"/>
  <c r="BU230" i="28"/>
  <c r="BQ230" i="28"/>
  <c r="BX230" i="28" s="1"/>
  <c r="BM230" i="28"/>
  <c r="BD230" i="28"/>
  <c r="BB230" i="28"/>
  <c r="BA230" i="28"/>
  <c r="AY230" i="28"/>
  <c r="AX230" i="28"/>
  <c r="AT230" i="28"/>
  <c r="AV230" i="28" s="1"/>
  <c r="AO230" i="28"/>
  <c r="AE230" i="28"/>
  <c r="AD230" i="28"/>
  <c r="AC230" i="28"/>
  <c r="AB230" i="28"/>
  <c r="AA230" i="28"/>
  <c r="Y230" i="28"/>
  <c r="V230" i="28"/>
  <c r="T230" i="28"/>
  <c r="L230" i="28"/>
  <c r="BY229" i="28"/>
  <c r="BW229" i="28"/>
  <c r="BV229" i="28"/>
  <c r="BU229" i="28"/>
  <c r="BQ229" i="28"/>
  <c r="BX229" i="28" s="1"/>
  <c r="BM229" i="28"/>
  <c r="BB229" i="28"/>
  <c r="AX229" i="28"/>
  <c r="AT229" i="28"/>
  <c r="AO229" i="28"/>
  <c r="AE229" i="28"/>
  <c r="AC229" i="28"/>
  <c r="AB229" i="28"/>
  <c r="AA229" i="28"/>
  <c r="Y229" i="28"/>
  <c r="V229" i="28"/>
  <c r="R229" i="28"/>
  <c r="AD229" i="28" s="1"/>
  <c r="L229" i="28"/>
  <c r="BV228" i="28"/>
  <c r="BU228" i="28"/>
  <c r="BQ228" i="28"/>
  <c r="BM228" i="28"/>
  <c r="BD228" i="28"/>
  <c r="BB228" i="28"/>
  <c r="AT228" i="28"/>
  <c r="BC228" i="28" s="1"/>
  <c r="AO228" i="28"/>
  <c r="AE228" i="28"/>
  <c r="AD228" i="28"/>
  <c r="AA228" i="28"/>
  <c r="T228" i="28"/>
  <c r="L228" i="28"/>
  <c r="BY227" i="28"/>
  <c r="BW227" i="28"/>
  <c r="BV227" i="28"/>
  <c r="BU227" i="28"/>
  <c r="BQ227" i="28"/>
  <c r="BX227" i="28" s="1"/>
  <c r="BM227" i="28"/>
  <c r="BB227" i="28"/>
  <c r="AX227" i="28"/>
  <c r="AT227" i="28"/>
  <c r="AV227" i="28" s="1"/>
  <c r="AO227" i="28"/>
  <c r="AE227" i="28"/>
  <c r="AD227" i="28"/>
  <c r="AC227" i="28"/>
  <c r="AB227" i="28"/>
  <c r="AA227" i="28"/>
  <c r="Y227" i="28"/>
  <c r="V227" i="28"/>
  <c r="T227" i="28"/>
  <c r="L227" i="28"/>
  <c r="BY226" i="28"/>
  <c r="BW226" i="28"/>
  <c r="BV226" i="28"/>
  <c r="BU226" i="28"/>
  <c r="BQ226" i="28"/>
  <c r="BX226" i="28" s="1"/>
  <c r="BM226" i="28"/>
  <c r="BD226" i="28"/>
  <c r="BB226" i="28"/>
  <c r="BA226" i="28"/>
  <c r="AY226" i="28"/>
  <c r="AX226" i="28"/>
  <c r="AT226" i="28"/>
  <c r="BC226" i="28" s="1"/>
  <c r="AO226" i="28"/>
  <c r="AE226" i="28"/>
  <c r="AD226" i="28"/>
  <c r="AC226" i="28"/>
  <c r="AB226" i="28"/>
  <c r="AA226" i="28"/>
  <c r="Y226" i="28"/>
  <c r="V226" i="28"/>
  <c r="T226" i="28"/>
  <c r="L226" i="28"/>
  <c r="BY225" i="28"/>
  <c r="BW225" i="28"/>
  <c r="BV225" i="28"/>
  <c r="BU225" i="28"/>
  <c r="BQ225" i="28"/>
  <c r="BM225" i="28"/>
  <c r="BD225" i="28"/>
  <c r="BB225" i="28"/>
  <c r="BA225" i="28"/>
  <c r="AY225" i="28"/>
  <c r="AX225" i="28"/>
  <c r="AT225" i="28"/>
  <c r="BC225" i="28" s="1"/>
  <c r="AO225" i="28"/>
  <c r="AE225" i="28"/>
  <c r="AD225" i="28"/>
  <c r="AC225" i="28"/>
  <c r="AB225" i="28"/>
  <c r="AA225" i="28"/>
  <c r="Y225" i="28"/>
  <c r="V225" i="28"/>
  <c r="T225" i="28"/>
  <c r="L225" i="28"/>
  <c r="BY224" i="28"/>
  <c r="BW224" i="28"/>
  <c r="BV224" i="28"/>
  <c r="BU224" i="28"/>
  <c r="BQ224" i="28"/>
  <c r="BX224" i="28" s="1"/>
  <c r="BM224" i="28"/>
  <c r="BD224" i="28"/>
  <c r="BB224" i="28"/>
  <c r="BA224" i="28"/>
  <c r="AY224" i="28"/>
  <c r="AX224" i="28"/>
  <c r="AT224" i="28"/>
  <c r="AV224" i="28" s="1"/>
  <c r="AO224" i="28"/>
  <c r="AE224" i="28"/>
  <c r="AD224" i="28"/>
  <c r="AC224" i="28"/>
  <c r="AB224" i="28"/>
  <c r="Y224" i="28"/>
  <c r="V224" i="28"/>
  <c r="O224" i="28"/>
  <c r="T224" i="28" s="1"/>
  <c r="L224" i="28"/>
  <c r="BY223" i="28"/>
  <c r="BX223" i="28"/>
  <c r="BW223" i="28"/>
  <c r="BV223" i="28"/>
  <c r="BU223" i="28"/>
  <c r="BS223" i="28"/>
  <c r="BM223" i="28"/>
  <c r="BD223" i="28"/>
  <c r="BC223" i="28"/>
  <c r="BB223" i="28"/>
  <c r="BA223" i="28"/>
  <c r="AY223" i="28"/>
  <c r="AX223" i="28"/>
  <c r="AV223" i="28"/>
  <c r="AO223" i="28"/>
  <c r="AE223" i="28"/>
  <c r="AD223" i="28"/>
  <c r="AC223" i="28"/>
  <c r="AB223" i="28"/>
  <c r="AA223" i="28"/>
  <c r="Y223" i="28"/>
  <c r="V223" i="28"/>
  <c r="T223" i="28"/>
  <c r="L223" i="28"/>
  <c r="BY222" i="28"/>
  <c r="BX222" i="28"/>
  <c r="BW222" i="28"/>
  <c r="BV222" i="28"/>
  <c r="BU222" i="28"/>
  <c r="BS222" i="28"/>
  <c r="BM222" i="28"/>
  <c r="BD222" i="28"/>
  <c r="BC222" i="28"/>
  <c r="BB222" i="28"/>
  <c r="BA222" i="28"/>
  <c r="AY222" i="28"/>
  <c r="AX222" i="28"/>
  <c r="AV222" i="28"/>
  <c r="AO222" i="28"/>
  <c r="AE222" i="28"/>
  <c r="AD222" i="28"/>
  <c r="AC222" i="28"/>
  <c r="AB222" i="28"/>
  <c r="AA222" i="28"/>
  <c r="Y222" i="28"/>
  <c r="V222" i="28"/>
  <c r="T222" i="28"/>
  <c r="L222" i="28"/>
  <c r="BR221" i="28"/>
  <c r="BP221" i="28"/>
  <c r="BO221" i="28"/>
  <c r="BN221" i="28"/>
  <c r="BL221" i="28"/>
  <c r="BK221" i="28"/>
  <c r="BJ221" i="28"/>
  <c r="BI221" i="28"/>
  <c r="BH221" i="28"/>
  <c r="AU221" i="28"/>
  <c r="AS221" i="28"/>
  <c r="AR221" i="28"/>
  <c r="AQ221" i="28"/>
  <c r="AP221" i="28"/>
  <c r="AO221" i="28"/>
  <c r="S221" i="28"/>
  <c r="P221" i="28"/>
  <c r="O221" i="28"/>
  <c r="N221" i="28"/>
  <c r="M221" i="28"/>
  <c r="L221" i="28"/>
  <c r="BY220" i="28"/>
  <c r="BW220" i="28"/>
  <c r="BV220" i="28"/>
  <c r="BU220" i="28"/>
  <c r="BQ220" i="28"/>
  <c r="BX220" i="28" s="1"/>
  <c r="BM220" i="28"/>
  <c r="BD220" i="28"/>
  <c r="BB220" i="28"/>
  <c r="BA220" i="28"/>
  <c r="AY220" i="28"/>
  <c r="AX220" i="28"/>
  <c r="AT220" i="28"/>
  <c r="AV220" i="28" s="1"/>
  <c r="AO220" i="28"/>
  <c r="AE220" i="28"/>
  <c r="AD220" i="28"/>
  <c r="AC220" i="28"/>
  <c r="AB220" i="28"/>
  <c r="AA220" i="28"/>
  <c r="Y220" i="28"/>
  <c r="T220" i="28"/>
  <c r="L220" i="28"/>
  <c r="BY219" i="28"/>
  <c r="BW219" i="28"/>
  <c r="BV219" i="28"/>
  <c r="BU219" i="28"/>
  <c r="BQ219" i="28"/>
  <c r="BX219" i="28" s="1"/>
  <c r="BM219" i="28"/>
  <c r="BD219" i="28"/>
  <c r="BB219" i="28"/>
  <c r="BA219" i="28"/>
  <c r="AY219" i="28"/>
  <c r="AX219" i="28"/>
  <c r="AT219" i="28"/>
  <c r="BC219" i="28" s="1"/>
  <c r="AO219" i="28"/>
  <c r="AE219" i="28"/>
  <c r="AD219" i="28"/>
  <c r="AC219" i="28"/>
  <c r="AB219" i="28"/>
  <c r="AA219" i="28"/>
  <c r="Y219" i="28"/>
  <c r="V219" i="28"/>
  <c r="T219" i="28"/>
  <c r="L219" i="28"/>
  <c r="BY218" i="28"/>
  <c r="BW218" i="28"/>
  <c r="BV218" i="28"/>
  <c r="BU218" i="28"/>
  <c r="BQ218" i="28"/>
  <c r="BX218" i="28" s="1"/>
  <c r="BM218" i="28"/>
  <c r="BD218" i="28"/>
  <c r="BB218" i="28"/>
  <c r="BA218" i="28"/>
  <c r="AY218" i="28"/>
  <c r="AX218" i="28"/>
  <c r="AT218" i="28"/>
  <c r="AV218" i="28" s="1"/>
  <c r="AO218" i="28"/>
  <c r="AE218" i="28"/>
  <c r="AD218" i="28"/>
  <c r="AC218" i="28"/>
  <c r="AB218" i="28"/>
  <c r="AA218" i="28"/>
  <c r="Y218" i="28"/>
  <c r="V218" i="28"/>
  <c r="T218" i="28"/>
  <c r="L218" i="28"/>
  <c r="BY217" i="28"/>
  <c r="BW217" i="28"/>
  <c r="BV217" i="28"/>
  <c r="BU217" i="28"/>
  <c r="BQ217" i="28"/>
  <c r="BX217" i="28" s="1"/>
  <c r="BM217" i="28"/>
  <c r="BD217" i="28"/>
  <c r="BB217" i="28"/>
  <c r="BA217" i="28"/>
  <c r="AY217" i="28"/>
  <c r="AX217" i="28"/>
  <c r="AT217" i="28"/>
  <c r="BC217" i="28" s="1"/>
  <c r="AO217" i="28"/>
  <c r="AE217" i="28"/>
  <c r="AD217" i="28"/>
  <c r="AC217" i="28"/>
  <c r="AB217" i="28"/>
  <c r="AA217" i="28"/>
  <c r="Y217" i="28"/>
  <c r="V217" i="28"/>
  <c r="T217" i="28"/>
  <c r="L217" i="28"/>
  <c r="BY216" i="28"/>
  <c r="BW216" i="28"/>
  <c r="BV216" i="28"/>
  <c r="BU216" i="28"/>
  <c r="BQ216" i="28"/>
  <c r="BX216" i="28" s="1"/>
  <c r="BM216" i="28"/>
  <c r="BD216" i="28"/>
  <c r="BB216" i="28"/>
  <c r="BA216" i="28"/>
  <c r="AY216" i="28"/>
  <c r="AX216" i="28"/>
  <c r="AT216" i="28"/>
  <c r="BC216" i="28" s="1"/>
  <c r="AO216" i="28"/>
  <c r="AE216" i="28"/>
  <c r="AD216" i="28"/>
  <c r="AC216" i="28"/>
  <c r="AB216" i="28"/>
  <c r="AA216" i="28"/>
  <c r="Y216" i="28"/>
  <c r="V216" i="28"/>
  <c r="T216" i="28"/>
  <c r="L216" i="28"/>
  <c r="BY215" i="28"/>
  <c r="BW215" i="28"/>
  <c r="BV215" i="28"/>
  <c r="BU215" i="28"/>
  <c r="BQ215" i="28"/>
  <c r="BX215" i="28" s="1"/>
  <c r="BM215" i="28"/>
  <c r="BD215" i="28"/>
  <c r="BB215" i="28"/>
  <c r="BA215" i="28"/>
  <c r="AY215" i="28"/>
  <c r="AX215" i="28"/>
  <c r="AT215" i="28"/>
  <c r="BC215" i="28" s="1"/>
  <c r="AO215" i="28"/>
  <c r="AE215" i="28"/>
  <c r="AD215" i="28"/>
  <c r="AC215" i="28"/>
  <c r="AB215" i="28"/>
  <c r="AA215" i="28"/>
  <c r="Y215" i="28"/>
  <c r="V215" i="28"/>
  <c r="T215" i="28"/>
  <c r="L215" i="28"/>
  <c r="BY214" i="28"/>
  <c r="BW214" i="28"/>
  <c r="BV214" i="28"/>
  <c r="BU214" i="28"/>
  <c r="BQ214" i="28"/>
  <c r="BX214" i="28" s="1"/>
  <c r="BM214" i="28"/>
  <c r="BD214" i="28"/>
  <c r="BB214" i="28"/>
  <c r="BA214" i="28"/>
  <c r="AY214" i="28"/>
  <c r="AX214" i="28"/>
  <c r="AT214" i="28"/>
  <c r="AV214" i="28" s="1"/>
  <c r="AO214" i="28"/>
  <c r="AE214" i="28"/>
  <c r="AD214" i="28"/>
  <c r="AC214" i="28"/>
  <c r="AB214" i="28"/>
  <c r="AA214" i="28"/>
  <c r="Y214" i="28"/>
  <c r="V214" i="28"/>
  <c r="T214" i="28"/>
  <c r="L214" i="28"/>
  <c r="BY213" i="28"/>
  <c r="BW213" i="28"/>
  <c r="BV213" i="28"/>
  <c r="BU213" i="28"/>
  <c r="BQ213" i="28"/>
  <c r="BX213" i="28" s="1"/>
  <c r="BM213" i="28"/>
  <c r="BD213" i="28"/>
  <c r="BB213" i="28"/>
  <c r="BA213" i="28"/>
  <c r="AY213" i="28"/>
  <c r="AX213" i="28"/>
  <c r="AT213" i="28"/>
  <c r="BC213" i="28" s="1"/>
  <c r="AO213" i="28"/>
  <c r="AE213" i="28"/>
  <c r="AD213" i="28"/>
  <c r="AC213" i="28"/>
  <c r="AB213" i="28"/>
  <c r="AA213" i="28"/>
  <c r="Y213" i="28"/>
  <c r="V213" i="28"/>
  <c r="T213" i="28"/>
  <c r="L213" i="28"/>
  <c r="BY212" i="28"/>
  <c r="BW212" i="28"/>
  <c r="BV212" i="28"/>
  <c r="BU212" i="28"/>
  <c r="BQ212" i="28"/>
  <c r="BX212" i="28" s="1"/>
  <c r="BM212" i="28"/>
  <c r="BD212" i="28"/>
  <c r="BB212" i="28"/>
  <c r="BA212" i="28"/>
  <c r="AY212" i="28"/>
  <c r="AX212" i="28"/>
  <c r="AT212" i="28"/>
  <c r="BC212" i="28" s="1"/>
  <c r="AO212" i="28"/>
  <c r="AE212" i="28"/>
  <c r="AD212" i="28"/>
  <c r="AC212" i="28"/>
  <c r="AB212" i="28"/>
  <c r="AA212" i="28"/>
  <c r="Y212" i="28"/>
  <c r="V212" i="28"/>
  <c r="T212" i="28"/>
  <c r="L212" i="28"/>
  <c r="BY211" i="28"/>
  <c r="BW211" i="28"/>
  <c r="BV211" i="28"/>
  <c r="BU211" i="28"/>
  <c r="BQ211" i="28"/>
  <c r="BX211" i="28" s="1"/>
  <c r="BM211" i="28"/>
  <c r="BD211" i="28"/>
  <c r="BB211" i="28"/>
  <c r="BA211" i="28"/>
  <c r="AY211" i="28"/>
  <c r="AX211" i="28"/>
  <c r="AT211" i="28"/>
  <c r="BC211" i="28" s="1"/>
  <c r="AO211" i="28"/>
  <c r="AE211" i="28"/>
  <c r="AD211" i="28"/>
  <c r="AC211" i="28"/>
  <c r="AB211" i="28"/>
  <c r="AA211" i="28"/>
  <c r="Y211" i="28"/>
  <c r="V211" i="28"/>
  <c r="T211" i="28"/>
  <c r="L211" i="28"/>
  <c r="BY210" i="28"/>
  <c r="BW210" i="28"/>
  <c r="BV210" i="28"/>
  <c r="BU210" i="28"/>
  <c r="BQ210" i="28"/>
  <c r="BX210" i="28" s="1"/>
  <c r="BM210" i="28"/>
  <c r="BD210" i="28"/>
  <c r="BB210" i="28"/>
  <c r="BA210" i="28"/>
  <c r="AY210" i="28"/>
  <c r="AX210" i="28"/>
  <c r="AT210" i="28"/>
  <c r="AV210" i="28" s="1"/>
  <c r="AO210" i="28"/>
  <c r="AE210" i="28"/>
  <c r="AD210" i="28"/>
  <c r="AC210" i="28"/>
  <c r="AB210" i="28"/>
  <c r="AA210" i="28"/>
  <c r="Y210" i="28"/>
  <c r="V210" i="28"/>
  <c r="T210" i="28"/>
  <c r="L210" i="28"/>
  <c r="BY209" i="28"/>
  <c r="BW209" i="28"/>
  <c r="BV209" i="28"/>
  <c r="BU209" i="28"/>
  <c r="BQ209" i="28"/>
  <c r="BX209" i="28" s="1"/>
  <c r="BM209" i="28"/>
  <c r="BD209" i="28"/>
  <c r="BB209" i="28"/>
  <c r="BA209" i="28"/>
  <c r="AY209" i="28"/>
  <c r="AX209" i="28"/>
  <c r="AT209" i="28"/>
  <c r="BC209" i="28" s="1"/>
  <c r="AO209" i="28"/>
  <c r="AE209" i="28"/>
  <c r="AD209" i="28"/>
  <c r="AC209" i="28"/>
  <c r="AB209" i="28"/>
  <c r="AA209" i="28"/>
  <c r="Y209" i="28"/>
  <c r="V209" i="28"/>
  <c r="T209" i="28"/>
  <c r="L209" i="28"/>
  <c r="BV208" i="28"/>
  <c r="BU208" i="28"/>
  <c r="BQ208" i="28"/>
  <c r="BM208" i="28"/>
  <c r="BB208" i="28"/>
  <c r="AV208" i="28"/>
  <c r="AT208" i="28"/>
  <c r="AO208" i="28"/>
  <c r="AE208" i="28"/>
  <c r="AD208" i="28"/>
  <c r="AC208" i="28"/>
  <c r="AB208" i="28"/>
  <c r="AA208" i="28"/>
  <c r="Y208" i="28"/>
  <c r="V208" i="28"/>
  <c r="T208" i="28"/>
  <c r="L208" i="28"/>
  <c r="BY207" i="28"/>
  <c r="BW207" i="28"/>
  <c r="BV207" i="28"/>
  <c r="BU207" i="28"/>
  <c r="BQ207" i="28"/>
  <c r="BX207" i="28" s="1"/>
  <c r="BM207" i="28"/>
  <c r="BD207" i="28"/>
  <c r="BB207" i="28"/>
  <c r="BA207" i="28"/>
  <c r="AY207" i="28"/>
  <c r="AX207" i="28"/>
  <c r="AT207" i="28"/>
  <c r="BC207" i="28" s="1"/>
  <c r="AO207" i="28"/>
  <c r="AE207" i="28"/>
  <c r="AC207" i="28"/>
  <c r="AB207" i="28"/>
  <c r="AA207" i="28"/>
  <c r="Y207" i="28"/>
  <c r="R207" i="28"/>
  <c r="L207" i="28"/>
  <c r="BY206" i="28"/>
  <c r="BV206" i="28"/>
  <c r="BQ206" i="28"/>
  <c r="BX206" i="28" s="1"/>
  <c r="BJ206" i="28"/>
  <c r="BJ200" i="28" s="1"/>
  <c r="BD206" i="28"/>
  <c r="BB206" i="28"/>
  <c r="CB206" i="28"/>
  <c r="AT206" i="28"/>
  <c r="BC206" i="28" s="1"/>
  <c r="AQ206" i="28"/>
  <c r="AO206" i="28"/>
  <c r="AE206" i="28"/>
  <c r="AD206" i="28"/>
  <c r="AC206" i="28"/>
  <c r="AB206" i="28"/>
  <c r="T206" i="28"/>
  <c r="L206" i="28"/>
  <c r="BY205" i="28"/>
  <c r="BW205" i="28"/>
  <c r="BV205" i="28"/>
  <c r="BU205" i="28"/>
  <c r="BQ205" i="28"/>
  <c r="BX205" i="28" s="1"/>
  <c r="BM205" i="28"/>
  <c r="BD205" i="28"/>
  <c r="BB205" i="28"/>
  <c r="BA205" i="28"/>
  <c r="AY205" i="28"/>
  <c r="AX205" i="28"/>
  <c r="AT205" i="28"/>
  <c r="BC205" i="28" s="1"/>
  <c r="AO205" i="28"/>
  <c r="AE205" i="28"/>
  <c r="AD205" i="28"/>
  <c r="AC205" i="28"/>
  <c r="AB205" i="28"/>
  <c r="AA205" i="28"/>
  <c r="Y205" i="28"/>
  <c r="V205" i="28"/>
  <c r="T205" i="28"/>
  <c r="L205" i="28"/>
  <c r="BY204" i="28"/>
  <c r="BW204" i="28"/>
  <c r="BV204" i="28"/>
  <c r="BU204" i="28"/>
  <c r="BQ204" i="28"/>
  <c r="BX204" i="28" s="1"/>
  <c r="BM204" i="28"/>
  <c r="BD204" i="28"/>
  <c r="BB204" i="28"/>
  <c r="AT204" i="28"/>
  <c r="BC204" i="28" s="1"/>
  <c r="AO204" i="28"/>
  <c r="AE204" i="28"/>
  <c r="AD204" i="28"/>
  <c r="AC204" i="28"/>
  <c r="AB204" i="28"/>
  <c r="Y204" i="28"/>
  <c r="T204" i="28"/>
  <c r="L204" i="28"/>
  <c r="BV203" i="28"/>
  <c r="BQ203" i="28"/>
  <c r="BM203" i="28"/>
  <c r="BB203" i="28"/>
  <c r="AY203" i="28"/>
  <c r="AT203" i="28"/>
  <c r="AO203" i="28"/>
  <c r="AE203" i="28"/>
  <c r="AC203" i="28"/>
  <c r="AB203" i="28"/>
  <c r="R203" i="28"/>
  <c r="T203" i="28" s="1"/>
  <c r="L203" i="28"/>
  <c r="BY202" i="28"/>
  <c r="BX202" i="28"/>
  <c r="BW202" i="28"/>
  <c r="BV202" i="28"/>
  <c r="BU202" i="28"/>
  <c r="BS202" i="28"/>
  <c r="BM202" i="28"/>
  <c r="BD202" i="28"/>
  <c r="BC202" i="28"/>
  <c r="BB202" i="28"/>
  <c r="BA202" i="28"/>
  <c r="AY202" i="28"/>
  <c r="AX202" i="28"/>
  <c r="AV202" i="28"/>
  <c r="AO202" i="28"/>
  <c r="AE202" i="28"/>
  <c r="AD202" i="28"/>
  <c r="AC202" i="28"/>
  <c r="AB202" i="28"/>
  <c r="AA202" i="28"/>
  <c r="Y202" i="28"/>
  <c r="V202" i="28"/>
  <c r="T202" i="28"/>
  <c r="L202" i="28"/>
  <c r="BY201" i="28"/>
  <c r="BX201" i="28"/>
  <c r="BW201" i="28"/>
  <c r="BV201" i="28"/>
  <c r="BU201" i="28"/>
  <c r="BS201" i="28"/>
  <c r="BM201" i="28"/>
  <c r="BD201" i="28"/>
  <c r="BC201" i="28"/>
  <c r="BB201" i="28"/>
  <c r="BA201" i="28"/>
  <c r="AY201" i="28"/>
  <c r="AX201" i="28"/>
  <c r="AV201" i="28"/>
  <c r="AO201" i="28"/>
  <c r="AE201" i="28"/>
  <c r="AD201" i="28"/>
  <c r="AC201" i="28"/>
  <c r="AB201" i="28"/>
  <c r="AA201" i="28"/>
  <c r="Y201" i="28"/>
  <c r="V201" i="28"/>
  <c r="T201" i="28"/>
  <c r="L201" i="28"/>
  <c r="BR200" i="28"/>
  <c r="BP200" i="28"/>
  <c r="BO200" i="28"/>
  <c r="BN200" i="28"/>
  <c r="BL200" i="28"/>
  <c r="BK200" i="28"/>
  <c r="BI200" i="28"/>
  <c r="BH200" i="28"/>
  <c r="AU200" i="28"/>
  <c r="AS200" i="28"/>
  <c r="AR200" i="28"/>
  <c r="AQ200" i="28"/>
  <c r="AP200" i="28"/>
  <c r="AO200" i="28"/>
  <c r="S200" i="28"/>
  <c r="P200" i="28"/>
  <c r="O200" i="28"/>
  <c r="N200" i="28"/>
  <c r="M200" i="28"/>
  <c r="L200" i="28"/>
  <c r="BY199" i="28"/>
  <c r="BX199" i="28"/>
  <c r="BW199" i="28"/>
  <c r="BV199" i="28"/>
  <c r="BS199" i="28"/>
  <c r="BN199" i="28"/>
  <c r="BU199" i="28" s="1"/>
  <c r="BM199" i="28"/>
  <c r="BD199" i="28"/>
  <c r="BC199" i="28"/>
  <c r="BB199" i="28"/>
  <c r="BA199" i="28"/>
  <c r="AY199" i="28"/>
  <c r="AV199" i="28"/>
  <c r="AP199" i="28"/>
  <c r="AX199" i="28" s="1"/>
  <c r="AO199" i="28"/>
  <c r="AE199" i="28"/>
  <c r="AD199" i="28"/>
  <c r="AC199" i="28"/>
  <c r="AB199" i="28"/>
  <c r="AA199" i="28"/>
  <c r="Y199" i="28"/>
  <c r="V199" i="28"/>
  <c r="CB199" i="28" s="1"/>
  <c r="T199" i="28"/>
  <c r="L199" i="28"/>
  <c r="BY198" i="28"/>
  <c r="BX198" i="28"/>
  <c r="BW198" i="28"/>
  <c r="BV198" i="28"/>
  <c r="BU198" i="28"/>
  <c r="BS198" i="28"/>
  <c r="BM198" i="28"/>
  <c r="BD198" i="28"/>
  <c r="BC198" i="28"/>
  <c r="BB198" i="28"/>
  <c r="BA198" i="28"/>
  <c r="AY198" i="28"/>
  <c r="AX198" i="28"/>
  <c r="AV198" i="28"/>
  <c r="AO198" i="28"/>
  <c r="AE198" i="28"/>
  <c r="AD198" i="28"/>
  <c r="AC198" i="28"/>
  <c r="AB198" i="28"/>
  <c r="AA198" i="28"/>
  <c r="Y198" i="28"/>
  <c r="V198" i="28"/>
  <c r="T198" i="28"/>
  <c r="L198" i="28"/>
  <c r="BY197" i="28"/>
  <c r="BX197" i="28"/>
  <c r="BW197" i="28"/>
  <c r="BV197" i="28"/>
  <c r="BU197" i="28"/>
  <c r="BS197" i="28"/>
  <c r="BM197" i="28"/>
  <c r="BD197" i="28"/>
  <c r="BC197" i="28"/>
  <c r="BB197" i="28"/>
  <c r="BA197" i="28"/>
  <c r="AY197" i="28"/>
  <c r="AX197" i="28"/>
  <c r="AV197" i="28"/>
  <c r="AO197" i="28"/>
  <c r="AE197" i="28"/>
  <c r="AD197" i="28"/>
  <c r="AC197" i="28"/>
  <c r="AB197" i="28"/>
  <c r="AA197" i="28"/>
  <c r="Y197" i="28"/>
  <c r="V197" i="28"/>
  <c r="T197" i="28"/>
  <c r="L197" i="28"/>
  <c r="BY196" i="28"/>
  <c r="BX196" i="28"/>
  <c r="BW196" i="28"/>
  <c r="BV196" i="28"/>
  <c r="BU196" i="28"/>
  <c r="BS196" i="28"/>
  <c r="BM196" i="28"/>
  <c r="BD196" i="28"/>
  <c r="BC196" i="28"/>
  <c r="BB196" i="28"/>
  <c r="BA196" i="28"/>
  <c r="AY196" i="28"/>
  <c r="AX196" i="28"/>
  <c r="AV196" i="28"/>
  <c r="AO196" i="28"/>
  <c r="AE196" i="28"/>
  <c r="AD196" i="28"/>
  <c r="AC196" i="28"/>
  <c r="AB196" i="28"/>
  <c r="AA196" i="28"/>
  <c r="Y196" i="28"/>
  <c r="V196" i="28"/>
  <c r="T196" i="28"/>
  <c r="L196" i="28"/>
  <c r="BY195" i="28"/>
  <c r="BX195" i="28"/>
  <c r="BW195" i="28"/>
  <c r="BV195" i="28"/>
  <c r="BU195" i="28"/>
  <c r="BS195" i="28"/>
  <c r="BM195" i="28"/>
  <c r="BD195" i="28"/>
  <c r="BC195" i="28"/>
  <c r="BB195" i="28"/>
  <c r="BA195" i="28"/>
  <c r="AY195" i="28"/>
  <c r="AX195" i="28"/>
  <c r="AV195" i="28"/>
  <c r="AO195" i="28"/>
  <c r="AE195" i="28"/>
  <c r="AD195" i="28"/>
  <c r="AC195" i="28"/>
  <c r="AB195" i="28"/>
  <c r="AA195" i="28"/>
  <c r="Y195" i="28"/>
  <c r="V195" i="28"/>
  <c r="T195" i="28"/>
  <c r="L195" i="28"/>
  <c r="BY194" i="28"/>
  <c r="BX194" i="28"/>
  <c r="BW194" i="28"/>
  <c r="BV194" i="28"/>
  <c r="BU194" i="28"/>
  <c r="BS194" i="28"/>
  <c r="BM194" i="28"/>
  <c r="BD194" i="28"/>
  <c r="BC194" i="28"/>
  <c r="BB194" i="28"/>
  <c r="BA194" i="28"/>
  <c r="AY194" i="28"/>
  <c r="AX194" i="28"/>
  <c r="AV194" i="28"/>
  <c r="AO194" i="28"/>
  <c r="AE194" i="28"/>
  <c r="AD194" i="28"/>
  <c r="AC194" i="28"/>
  <c r="AB194" i="28"/>
  <c r="AA194" i="28"/>
  <c r="Y194" i="28"/>
  <c r="V194" i="28"/>
  <c r="T194" i="28"/>
  <c r="L194" i="28"/>
  <c r="BY193" i="28"/>
  <c r="BX193" i="28"/>
  <c r="BW193" i="28"/>
  <c r="BV193" i="28"/>
  <c r="BU193" i="28"/>
  <c r="BS193" i="28"/>
  <c r="BM193" i="28"/>
  <c r="BD193" i="28"/>
  <c r="BC193" i="28"/>
  <c r="BB193" i="28"/>
  <c r="BA193" i="28"/>
  <c r="AY193" i="28"/>
  <c r="AX193" i="28"/>
  <c r="AV193" i="28"/>
  <c r="AO193" i="28"/>
  <c r="AE193" i="28"/>
  <c r="AD193" i="28"/>
  <c r="AC193" i="28"/>
  <c r="AB193" i="28"/>
  <c r="AA193" i="28"/>
  <c r="Y193" i="28"/>
  <c r="V193" i="28"/>
  <c r="T193" i="28"/>
  <c r="L193" i="28"/>
  <c r="BY192" i="28"/>
  <c r="BX192" i="28"/>
  <c r="BW192" i="28"/>
  <c r="BV192" i="28"/>
  <c r="BU192" i="28"/>
  <c r="BS192" i="28"/>
  <c r="BM192" i="28"/>
  <c r="BD192" i="28"/>
  <c r="BC192" i="28"/>
  <c r="BB192" i="28"/>
  <c r="BA192" i="28"/>
  <c r="AY192" i="28"/>
  <c r="AX192" i="28"/>
  <c r="AV192" i="28"/>
  <c r="AO192" i="28"/>
  <c r="AE192" i="28"/>
  <c r="AD192" i="28"/>
  <c r="AC192" i="28"/>
  <c r="AB192" i="28"/>
  <c r="AA192" i="28"/>
  <c r="Y192" i="28"/>
  <c r="V192" i="28"/>
  <c r="T192" i="28"/>
  <c r="L192" i="28"/>
  <c r="BY191" i="28"/>
  <c r="BX191" i="28"/>
  <c r="BW191" i="28"/>
  <c r="BV191" i="28"/>
  <c r="BU191" i="28"/>
  <c r="BS191" i="28"/>
  <c r="BM191" i="28"/>
  <c r="BD191" i="28"/>
  <c r="BC191" i="28"/>
  <c r="BB191" i="28"/>
  <c r="BA191" i="28"/>
  <c r="AY191" i="28"/>
  <c r="AX191" i="28"/>
  <c r="AV191" i="28"/>
  <c r="AO191" i="28"/>
  <c r="AE191" i="28"/>
  <c r="AD191" i="28"/>
  <c r="AC191" i="28"/>
  <c r="AB191" i="28"/>
  <c r="AA191" i="28"/>
  <c r="Y191" i="28"/>
  <c r="V191" i="28"/>
  <c r="T191" i="28"/>
  <c r="L191" i="28"/>
  <c r="BY190" i="28"/>
  <c r="BW190" i="28"/>
  <c r="BV190" i="28"/>
  <c r="BU190" i="28"/>
  <c r="BQ190" i="28"/>
  <c r="BX190" i="28" s="1"/>
  <c r="BM190" i="28"/>
  <c r="BB190" i="28"/>
  <c r="AV190" i="28"/>
  <c r="AO190" i="28"/>
  <c r="AE190" i="28"/>
  <c r="AD190" i="28"/>
  <c r="AC190" i="28"/>
  <c r="AB190" i="28"/>
  <c r="AA190" i="28"/>
  <c r="Y190" i="28"/>
  <c r="V190" i="28"/>
  <c r="CB190" i="28" s="1"/>
  <c r="T190" i="28"/>
  <c r="L190" i="28"/>
  <c r="BY189" i="28"/>
  <c r="BW189" i="28"/>
  <c r="BV189" i="28"/>
  <c r="BU189" i="28"/>
  <c r="BQ189" i="28"/>
  <c r="BX189" i="28" s="1"/>
  <c r="BM189" i="28"/>
  <c r="BB189" i="28"/>
  <c r="AX189" i="28"/>
  <c r="AT189" i="28"/>
  <c r="AO189" i="28"/>
  <c r="AE189" i="28"/>
  <c r="AD189" i="28"/>
  <c r="AC189" i="28"/>
  <c r="AB189" i="28"/>
  <c r="AA189" i="28"/>
  <c r="Y189" i="28"/>
  <c r="V189" i="28"/>
  <c r="T189" i="28"/>
  <c r="L189" i="28"/>
  <c r="BY188" i="28"/>
  <c r="BW188" i="28"/>
  <c r="BV188" i="28"/>
  <c r="BU188" i="28"/>
  <c r="BQ188" i="28"/>
  <c r="BX188" i="28" s="1"/>
  <c r="BM188" i="28"/>
  <c r="BD188" i="28"/>
  <c r="BB188" i="28"/>
  <c r="BA188" i="28"/>
  <c r="AY188" i="28"/>
  <c r="AX188" i="28"/>
  <c r="AT188" i="28"/>
  <c r="AV188" i="28" s="1"/>
  <c r="AO188" i="28"/>
  <c r="AE188" i="28"/>
  <c r="AD188" i="28"/>
  <c r="AC188" i="28"/>
  <c r="AB188" i="28"/>
  <c r="AA188" i="28"/>
  <c r="Y188" i="28"/>
  <c r="V188" i="28"/>
  <c r="T188" i="28"/>
  <c r="L188" i="28"/>
  <c r="BY187" i="28"/>
  <c r="BW187" i="28"/>
  <c r="BV187" i="28"/>
  <c r="BU187" i="28"/>
  <c r="BQ187" i="28"/>
  <c r="BX187" i="28" s="1"/>
  <c r="BM187" i="28"/>
  <c r="BB187" i="28"/>
  <c r="BA187" i="28"/>
  <c r="AY187" i="28"/>
  <c r="AX187" i="28"/>
  <c r="AU187" i="28"/>
  <c r="BD187" i="28" s="1"/>
  <c r="AO187" i="28"/>
  <c r="AE187" i="28"/>
  <c r="AC187" i="28"/>
  <c r="AB187" i="28"/>
  <c r="AA187" i="28"/>
  <c r="Y187" i="28"/>
  <c r="V187" i="28"/>
  <c r="R187" i="28"/>
  <c r="AD187" i="28" s="1"/>
  <c r="L187" i="28"/>
  <c r="BY186" i="28"/>
  <c r="BW186" i="28"/>
  <c r="BV186" i="28"/>
  <c r="BU186" i="28"/>
  <c r="BQ186" i="28"/>
  <c r="BX186" i="28" s="1"/>
  <c r="BM186" i="28"/>
  <c r="BB186" i="28"/>
  <c r="AX186" i="28"/>
  <c r="AT186" i="28"/>
  <c r="AV186" i="28" s="1"/>
  <c r="AO186" i="28"/>
  <c r="AE186" i="28"/>
  <c r="AD186" i="28"/>
  <c r="AC186" i="28"/>
  <c r="AB186" i="28"/>
  <c r="AA186" i="28"/>
  <c r="Y186" i="28"/>
  <c r="V186" i="28"/>
  <c r="T186" i="28"/>
  <c r="L186" i="28"/>
  <c r="BY185" i="28"/>
  <c r="BW185" i="28"/>
  <c r="BV185" i="28"/>
  <c r="BU185" i="28"/>
  <c r="BQ185" i="28"/>
  <c r="BX185" i="28" s="1"/>
  <c r="BM185" i="28"/>
  <c r="BD185" i="28"/>
  <c r="BB185" i="28"/>
  <c r="BA185" i="28"/>
  <c r="AY185" i="28"/>
  <c r="AX185" i="28"/>
  <c r="AT185" i="28"/>
  <c r="AV185" i="28" s="1"/>
  <c r="AO185" i="28"/>
  <c r="AE185" i="28"/>
  <c r="AC185" i="28"/>
  <c r="AB185" i="28"/>
  <c r="AA185" i="28"/>
  <c r="Y185" i="28"/>
  <c r="V185" i="28"/>
  <c r="R185" i="28"/>
  <c r="T185" i="28" s="1"/>
  <c r="L185" i="28"/>
  <c r="BY184" i="28"/>
  <c r="BW184" i="28"/>
  <c r="BV184" i="28"/>
  <c r="BU184" i="28"/>
  <c r="BQ184" i="28"/>
  <c r="BX184" i="28" s="1"/>
  <c r="BM184" i="28"/>
  <c r="BD184" i="28"/>
  <c r="BB184" i="28"/>
  <c r="BA184" i="28"/>
  <c r="AY184" i="28"/>
  <c r="AX184" i="28"/>
  <c r="AT184" i="28"/>
  <c r="BC184" i="28" s="1"/>
  <c r="AO184" i="28"/>
  <c r="AE184" i="28"/>
  <c r="AD184" i="28"/>
  <c r="AC184" i="28"/>
  <c r="AB184" i="28"/>
  <c r="AA184" i="28"/>
  <c r="Y184" i="28"/>
  <c r="V184" i="28"/>
  <c r="T184" i="28"/>
  <c r="L184" i="28"/>
  <c r="BY183" i="28"/>
  <c r="BW183" i="28"/>
  <c r="BV183" i="28"/>
  <c r="BU183" i="28"/>
  <c r="BQ183" i="28"/>
  <c r="BX183" i="28" s="1"/>
  <c r="BM183" i="28"/>
  <c r="BD183" i="28"/>
  <c r="BB183" i="28"/>
  <c r="AT183" i="28"/>
  <c r="BC183" i="28" s="1"/>
  <c r="AO183" i="28"/>
  <c r="AE183" i="28"/>
  <c r="AD183" i="28"/>
  <c r="AC183" i="28"/>
  <c r="AB183" i="28"/>
  <c r="V183" i="28"/>
  <c r="T183" i="28"/>
  <c r="L183" i="28"/>
  <c r="BY182" i="28"/>
  <c r="BW182" i="28"/>
  <c r="BV182" i="28"/>
  <c r="BU182" i="28"/>
  <c r="BQ182" i="28"/>
  <c r="BX182" i="28" s="1"/>
  <c r="BM182" i="28"/>
  <c r="BD182" i="28"/>
  <c r="BB182" i="28"/>
  <c r="BA182" i="28"/>
  <c r="AY182" i="28"/>
  <c r="AX182" i="28"/>
  <c r="AT182" i="28"/>
  <c r="AV182" i="28" s="1"/>
  <c r="AO182" i="28"/>
  <c r="AE182" i="28"/>
  <c r="AD182" i="28"/>
  <c r="AC182" i="28"/>
  <c r="AB182" i="28"/>
  <c r="AA182" i="28"/>
  <c r="Y182" i="28"/>
  <c r="V182" i="28"/>
  <c r="T182" i="28"/>
  <c r="L182" i="28"/>
  <c r="BY181" i="28"/>
  <c r="BW181" i="28"/>
  <c r="BV181" i="28"/>
  <c r="BU181" i="28"/>
  <c r="BQ181" i="28"/>
  <c r="BX181" i="28" s="1"/>
  <c r="BM181" i="28"/>
  <c r="BD181" i="28"/>
  <c r="BB181" i="28"/>
  <c r="BA181" i="28"/>
  <c r="AY181" i="28"/>
  <c r="AX181" i="28"/>
  <c r="AT181" i="28"/>
  <c r="BC181" i="28" s="1"/>
  <c r="AO181" i="28"/>
  <c r="AE181" i="28"/>
  <c r="AD181" i="28"/>
  <c r="AC181" i="28"/>
  <c r="AB181" i="28"/>
  <c r="AA181" i="28"/>
  <c r="Y181" i="28"/>
  <c r="V181" i="28"/>
  <c r="T181" i="28"/>
  <c r="L181" i="28"/>
  <c r="BY180" i="28"/>
  <c r="BW180" i="28"/>
  <c r="BV180" i="28"/>
  <c r="BU180" i="28"/>
  <c r="BQ180" i="28"/>
  <c r="BX180" i="28" s="1"/>
  <c r="BM180" i="28"/>
  <c r="BD180" i="28"/>
  <c r="BB180" i="28"/>
  <c r="BA180" i="28"/>
  <c r="AY180" i="28"/>
  <c r="AX180" i="28"/>
  <c r="AT180" i="28"/>
  <c r="AV180" i="28" s="1"/>
  <c r="AO180" i="28"/>
  <c r="AE180" i="28"/>
  <c r="AD180" i="28"/>
  <c r="AC180" i="28"/>
  <c r="AB180" i="28"/>
  <c r="AA180" i="28"/>
  <c r="Y180" i="28"/>
  <c r="V180" i="28"/>
  <c r="T180" i="28"/>
  <c r="L180" i="28"/>
  <c r="BR179" i="28"/>
  <c r="BP179" i="28"/>
  <c r="BO179" i="28"/>
  <c r="BN179" i="28"/>
  <c r="BL179" i="28"/>
  <c r="BK179" i="28"/>
  <c r="BJ179" i="28"/>
  <c r="BI179" i="28"/>
  <c r="BH179" i="28"/>
  <c r="AS179" i="28"/>
  <c r="AR179" i="28"/>
  <c r="AQ179" i="28"/>
  <c r="AO179" i="28"/>
  <c r="S179" i="28"/>
  <c r="P179" i="28"/>
  <c r="O179" i="28"/>
  <c r="N179" i="28"/>
  <c r="M179" i="28"/>
  <c r="L179" i="28"/>
  <c r="BY178" i="28"/>
  <c r="BX178" i="28"/>
  <c r="BW178" i="28"/>
  <c r="BV178" i="28"/>
  <c r="BU178" i="28"/>
  <c r="BS178" i="28"/>
  <c r="BM178" i="28"/>
  <c r="BD178" i="28"/>
  <c r="BC178" i="28"/>
  <c r="BB178" i="28"/>
  <c r="BA178" i="28"/>
  <c r="AY178" i="28"/>
  <c r="AX178" i="28"/>
  <c r="AV178" i="28"/>
  <c r="AO178" i="28"/>
  <c r="AE178" i="28"/>
  <c r="AD178" i="28"/>
  <c r="AC178" i="28"/>
  <c r="AB178" i="28"/>
  <c r="AA178" i="28"/>
  <c r="Y178" i="28"/>
  <c r="V178" i="28"/>
  <c r="T178" i="28"/>
  <c r="L178" i="28"/>
  <c r="BY177" i="28"/>
  <c r="BW177" i="28"/>
  <c r="BV177" i="28"/>
  <c r="BU177" i="28"/>
  <c r="BQ177" i="28"/>
  <c r="BX177" i="28" s="1"/>
  <c r="BM177" i="28"/>
  <c r="BD177" i="28"/>
  <c r="BB177" i="28"/>
  <c r="BA177" i="28"/>
  <c r="AY177" i="28"/>
  <c r="AX177" i="28"/>
  <c r="AT177" i="28"/>
  <c r="AV177" i="28" s="1"/>
  <c r="AO177" i="28"/>
  <c r="AE177" i="28"/>
  <c r="AD177" i="28"/>
  <c r="AC177" i="28"/>
  <c r="AB177" i="28"/>
  <c r="AA177" i="28"/>
  <c r="Y177" i="28"/>
  <c r="V177" i="28"/>
  <c r="T177" i="28"/>
  <c r="L177" i="28"/>
  <c r="BY176" i="28"/>
  <c r="BW176" i="28"/>
  <c r="BV176" i="28"/>
  <c r="BU176" i="28"/>
  <c r="BQ176" i="28"/>
  <c r="BX176" i="28" s="1"/>
  <c r="BM176" i="28"/>
  <c r="BD176" i="28"/>
  <c r="BB176" i="28"/>
  <c r="BA176" i="28"/>
  <c r="AY176" i="28"/>
  <c r="AX176" i="28"/>
  <c r="AT176" i="28"/>
  <c r="BC176" i="28" s="1"/>
  <c r="AO176" i="28"/>
  <c r="AE176" i="28"/>
  <c r="AD176" i="28"/>
  <c r="AC176" i="28"/>
  <c r="AB176" i="28"/>
  <c r="AA176" i="28"/>
  <c r="Y176" i="28"/>
  <c r="V176" i="28"/>
  <c r="T176" i="28"/>
  <c r="L176" i="28"/>
  <c r="BY175" i="28"/>
  <c r="BW175" i="28"/>
  <c r="BV175" i="28"/>
  <c r="BU175" i="28"/>
  <c r="BQ175" i="28"/>
  <c r="BX175" i="28" s="1"/>
  <c r="BM175" i="28"/>
  <c r="BD175" i="28"/>
  <c r="BB175" i="28"/>
  <c r="BA175" i="28"/>
  <c r="AY175" i="28"/>
  <c r="AX175" i="28"/>
  <c r="AT175" i="28"/>
  <c r="BC175" i="28" s="1"/>
  <c r="AO175" i="28"/>
  <c r="AE175" i="28"/>
  <c r="AD175" i="28"/>
  <c r="AC175" i="28"/>
  <c r="AB175" i="28"/>
  <c r="AA175" i="28"/>
  <c r="Y175" i="28"/>
  <c r="V175" i="28"/>
  <c r="T175" i="28"/>
  <c r="L175" i="28"/>
  <c r="BY174" i="28"/>
  <c r="BW174" i="28"/>
  <c r="BV174" i="28"/>
  <c r="BU174" i="28"/>
  <c r="BQ174" i="28"/>
  <c r="BX174" i="28" s="1"/>
  <c r="BM174" i="28"/>
  <c r="BD174" i="28"/>
  <c r="BB174" i="28"/>
  <c r="BA174" i="28"/>
  <c r="AY174" i="28"/>
  <c r="AX174" i="28"/>
  <c r="AT174" i="28"/>
  <c r="BC174" i="28" s="1"/>
  <c r="AO174" i="28"/>
  <c r="AE174" i="28"/>
  <c r="AD174" i="28"/>
  <c r="AC174" i="28"/>
  <c r="AB174" i="28"/>
  <c r="AA174" i="28"/>
  <c r="Y174" i="28"/>
  <c r="V174" i="28"/>
  <c r="T174" i="28"/>
  <c r="L174" i="28"/>
  <c r="BY173" i="28"/>
  <c r="BW173" i="28"/>
  <c r="BV173" i="28"/>
  <c r="BU173" i="28"/>
  <c r="BQ173" i="28"/>
  <c r="BX173" i="28" s="1"/>
  <c r="BM173" i="28"/>
  <c r="BD173" i="28"/>
  <c r="BB173" i="28"/>
  <c r="BA173" i="28"/>
  <c r="AY173" i="28"/>
  <c r="AX173" i="28"/>
  <c r="AT173" i="28"/>
  <c r="AV173" i="28" s="1"/>
  <c r="AO173" i="28"/>
  <c r="AE173" i="28"/>
  <c r="AD173" i="28"/>
  <c r="AC173" i="28"/>
  <c r="AB173" i="28"/>
  <c r="AA173" i="28"/>
  <c r="Y173" i="28"/>
  <c r="V173" i="28"/>
  <c r="T173" i="28"/>
  <c r="L173" i="28"/>
  <c r="BY172" i="28"/>
  <c r="BW172" i="28"/>
  <c r="BV172" i="28"/>
  <c r="BU172" i="28"/>
  <c r="BQ172" i="28"/>
  <c r="BX172" i="28" s="1"/>
  <c r="BM172" i="28"/>
  <c r="BD172" i="28"/>
  <c r="BB172" i="28"/>
  <c r="BA172" i="28"/>
  <c r="AY172" i="28"/>
  <c r="AX172" i="28"/>
  <c r="AT172" i="28"/>
  <c r="BC172" i="28" s="1"/>
  <c r="AO172" i="28"/>
  <c r="AE172" i="28"/>
  <c r="AD172" i="28"/>
  <c r="AC172" i="28"/>
  <c r="AB172" i="28"/>
  <c r="AA172" i="28"/>
  <c r="Y172" i="28"/>
  <c r="V172" i="28"/>
  <c r="T172" i="28"/>
  <c r="L172" i="28"/>
  <c r="BY171" i="28"/>
  <c r="BW171" i="28"/>
  <c r="BV171" i="28"/>
  <c r="BU171" i="28"/>
  <c r="BQ171" i="28"/>
  <c r="BX171" i="28" s="1"/>
  <c r="BM171" i="28"/>
  <c r="BD171" i="28"/>
  <c r="BB171" i="28"/>
  <c r="BA171" i="28"/>
  <c r="AY171" i="28"/>
  <c r="AX171" i="28"/>
  <c r="AT171" i="28"/>
  <c r="BC171" i="28" s="1"/>
  <c r="AO171" i="28"/>
  <c r="AE171" i="28"/>
  <c r="AD171" i="28"/>
  <c r="AC171" i="28"/>
  <c r="AB171" i="28"/>
  <c r="AA171" i="28"/>
  <c r="Y171" i="28"/>
  <c r="V171" i="28"/>
  <c r="T171" i="28"/>
  <c r="L171" i="28"/>
  <c r="BY170" i="28"/>
  <c r="BW170" i="28"/>
  <c r="BV170" i="28"/>
  <c r="BU170" i="28"/>
  <c r="BQ170" i="28"/>
  <c r="BX170" i="28" s="1"/>
  <c r="BM170" i="28"/>
  <c r="BD170" i="28"/>
  <c r="BB170" i="28"/>
  <c r="BA170" i="28"/>
  <c r="AY170" i="28"/>
  <c r="AX170" i="28"/>
  <c r="AT170" i="28"/>
  <c r="BC170" i="28" s="1"/>
  <c r="AO170" i="28"/>
  <c r="AE170" i="28"/>
  <c r="AD170" i="28"/>
  <c r="AC170" i="28"/>
  <c r="AB170" i="28"/>
  <c r="AA170" i="28"/>
  <c r="Y170" i="28"/>
  <c r="V170" i="28"/>
  <c r="T170" i="28"/>
  <c r="L170" i="28"/>
  <c r="BY169" i="28"/>
  <c r="BW169" i="28"/>
  <c r="BV169" i="28"/>
  <c r="BU169" i="28"/>
  <c r="BQ169" i="28"/>
  <c r="BX169" i="28" s="1"/>
  <c r="BM169" i="28"/>
  <c r="BD169" i="28"/>
  <c r="BB169" i="28"/>
  <c r="BA169" i="28"/>
  <c r="AY169" i="28"/>
  <c r="AX169" i="28"/>
  <c r="AT169" i="28"/>
  <c r="AV169" i="28" s="1"/>
  <c r="AO169" i="28"/>
  <c r="AE169" i="28"/>
  <c r="AD169" i="28"/>
  <c r="AC169" i="28"/>
  <c r="AB169" i="28"/>
  <c r="AA169" i="28"/>
  <c r="Y169" i="28"/>
  <c r="V169" i="28"/>
  <c r="T169" i="28"/>
  <c r="L169" i="28"/>
  <c r="BY168" i="28"/>
  <c r="BW168" i="28"/>
  <c r="BV168" i="28"/>
  <c r="BU168" i="28"/>
  <c r="BQ168" i="28"/>
  <c r="BX168" i="28" s="1"/>
  <c r="BM168" i="28"/>
  <c r="BD168" i="28"/>
  <c r="BB168" i="28"/>
  <c r="BA168" i="28"/>
  <c r="AY168" i="28"/>
  <c r="AX168" i="28"/>
  <c r="AT168" i="28"/>
  <c r="BC168" i="28" s="1"/>
  <c r="AO168" i="28"/>
  <c r="AE168" i="28"/>
  <c r="AD168" i="28"/>
  <c r="AC168" i="28"/>
  <c r="AB168" i="28"/>
  <c r="AA168" i="28"/>
  <c r="Y168" i="28"/>
  <c r="V168" i="28"/>
  <c r="T168" i="28"/>
  <c r="L168" i="28"/>
  <c r="BY167" i="28"/>
  <c r="BW167" i="28"/>
  <c r="BV167" i="28"/>
  <c r="BU167" i="28"/>
  <c r="BQ167" i="28"/>
  <c r="BX167" i="28" s="1"/>
  <c r="BM167" i="28"/>
  <c r="BD167" i="28"/>
  <c r="BB167" i="28"/>
  <c r="BA167" i="28"/>
  <c r="AY167" i="28"/>
  <c r="AX167" i="28"/>
  <c r="AT167" i="28"/>
  <c r="BC167" i="28" s="1"/>
  <c r="AO167" i="28"/>
  <c r="AE167" i="28"/>
  <c r="AD167" i="28"/>
  <c r="AC167" i="28"/>
  <c r="AB167" i="28"/>
  <c r="AA167" i="28"/>
  <c r="Y167" i="28"/>
  <c r="V167" i="28"/>
  <c r="T167" i="28"/>
  <c r="L167" i="28"/>
  <c r="BY166" i="28"/>
  <c r="BW166" i="28"/>
  <c r="BV166" i="28"/>
  <c r="BU166" i="28"/>
  <c r="CB166" i="28" s="1"/>
  <c r="BQ166" i="28"/>
  <c r="BX166" i="28" s="1"/>
  <c r="BM166" i="28"/>
  <c r="BD166" i="28"/>
  <c r="BB166" i="28"/>
  <c r="BA166" i="28"/>
  <c r="AY166" i="28"/>
  <c r="AT166" i="28"/>
  <c r="BC166" i="28" s="1"/>
  <c r="AO166" i="28"/>
  <c r="AC166" i="28"/>
  <c r="AB166" i="28"/>
  <c r="T166" i="28"/>
  <c r="L166" i="28"/>
  <c r="BV165" i="28"/>
  <c r="BU165" i="28"/>
  <c r="BQ165" i="28"/>
  <c r="BM165" i="28"/>
  <c r="BD165" i="28"/>
  <c r="BB165" i="28"/>
  <c r="BA165" i="28"/>
  <c r="AT165" i="28"/>
  <c r="BC165" i="28" s="1"/>
  <c r="AO165" i="28"/>
  <c r="AE165" i="28"/>
  <c r="AD165" i="28"/>
  <c r="AC165" i="28"/>
  <c r="AB165" i="28"/>
  <c r="AA165" i="28"/>
  <c r="Y165" i="28"/>
  <c r="V165" i="28"/>
  <c r="T165" i="28"/>
  <c r="L165" i="28"/>
  <c r="BY164" i="28"/>
  <c r="BW164" i="28"/>
  <c r="BV164" i="28"/>
  <c r="BU164" i="28"/>
  <c r="BQ164" i="28"/>
  <c r="BX164" i="28" s="1"/>
  <c r="BM164" i="28"/>
  <c r="BD164" i="28"/>
  <c r="BB164" i="28"/>
  <c r="BA164" i="28"/>
  <c r="AY164" i="28"/>
  <c r="AX164" i="28"/>
  <c r="AT164" i="28"/>
  <c r="BC164" i="28" s="1"/>
  <c r="AO164" i="28"/>
  <c r="AC164" i="28"/>
  <c r="AB164" i="28"/>
  <c r="AA164" i="28"/>
  <c r="V164" i="28"/>
  <c r="R164" i="28"/>
  <c r="N164" i="28"/>
  <c r="L164" i="28"/>
  <c r="BY163" i="28"/>
  <c r="BW163" i="28"/>
  <c r="BV163" i="28"/>
  <c r="BU163" i="28"/>
  <c r="BQ163" i="28"/>
  <c r="BX163" i="28" s="1"/>
  <c r="BM163" i="28"/>
  <c r="BD163" i="28"/>
  <c r="BB163" i="28"/>
  <c r="BA163" i="28"/>
  <c r="AT163" i="28"/>
  <c r="BC163" i="28" s="1"/>
  <c r="AO163" i="28"/>
  <c r="AE163" i="28"/>
  <c r="AD163" i="28"/>
  <c r="AC163" i="28"/>
  <c r="AB163" i="28"/>
  <c r="AA163" i="28"/>
  <c r="Y163" i="28"/>
  <c r="V163" i="28"/>
  <c r="T163" i="28"/>
  <c r="L163" i="28"/>
  <c r="BY162" i="28"/>
  <c r="BW162" i="28"/>
  <c r="BV162" i="28"/>
  <c r="BU162" i="28"/>
  <c r="BQ162" i="28"/>
  <c r="BX162" i="28" s="1"/>
  <c r="BM162" i="28"/>
  <c r="BB162" i="28"/>
  <c r="AY162" i="28"/>
  <c r="AT162" i="28"/>
  <c r="AO162" i="28"/>
  <c r="AE162" i="28"/>
  <c r="AC162" i="28"/>
  <c r="AB162" i="28"/>
  <c r="AA162" i="28"/>
  <c r="Y162" i="28"/>
  <c r="V162" i="28"/>
  <c r="R162" i="28"/>
  <c r="T162" i="28" s="1"/>
  <c r="L162" i="28"/>
  <c r="BY161" i="28"/>
  <c r="BV161" i="28"/>
  <c r="BQ161" i="28"/>
  <c r="BX161" i="28" s="1"/>
  <c r="BM161" i="28"/>
  <c r="BB161" i="28"/>
  <c r="AT161" i="28"/>
  <c r="AV161" i="28" s="1"/>
  <c r="AO161" i="28"/>
  <c r="AE161" i="28"/>
  <c r="AC161" i="28"/>
  <c r="AB161" i="28"/>
  <c r="AA161" i="28"/>
  <c r="Y161" i="28"/>
  <c r="V161" i="28"/>
  <c r="R161" i="28"/>
  <c r="T161" i="28" s="1"/>
  <c r="L161" i="28"/>
  <c r="BV160" i="28"/>
  <c r="BQ160" i="28"/>
  <c r="BM160" i="28"/>
  <c r="BB160" i="28"/>
  <c r="AT160" i="28"/>
  <c r="AO160" i="28"/>
  <c r="AC160" i="28"/>
  <c r="CB160" i="28"/>
  <c r="P160" i="28"/>
  <c r="AB160" i="28" s="1"/>
  <c r="O160" i="28"/>
  <c r="L160" i="28"/>
  <c r="BR159" i="28"/>
  <c r="BP159" i="28"/>
  <c r="BO159" i="28"/>
  <c r="BN159" i="28"/>
  <c r="BL159" i="28"/>
  <c r="BK159" i="28"/>
  <c r="BJ159" i="28"/>
  <c r="BI159" i="28"/>
  <c r="BH159" i="28"/>
  <c r="AU159" i="28"/>
  <c r="AS159" i="28"/>
  <c r="AR159" i="28"/>
  <c r="AQ159" i="28"/>
  <c r="AP159" i="28"/>
  <c r="AO159" i="28"/>
  <c r="S159" i="28"/>
  <c r="M159" i="28"/>
  <c r="L159" i="28"/>
  <c r="BY158" i="28"/>
  <c r="BX158" i="28"/>
  <c r="BV158" i="28"/>
  <c r="BS158" i="28"/>
  <c r="BM158" i="28"/>
  <c r="BB158" i="28"/>
  <c r="AY158" i="28"/>
  <c r="AV158" i="28"/>
  <c r="AO158" i="28"/>
  <c r="AC158" i="28"/>
  <c r="AB158" i="28"/>
  <c r="Y158" i="28"/>
  <c r="T158" i="28"/>
  <c r="L158" i="28"/>
  <c r="BY157" i="28"/>
  <c r="BW157" i="28"/>
  <c r="BV157" i="28"/>
  <c r="BU157" i="28"/>
  <c r="BQ157" i="28"/>
  <c r="BX157" i="28" s="1"/>
  <c r="BM157" i="28"/>
  <c r="BD157" i="28"/>
  <c r="BC157" i="28"/>
  <c r="BB157" i="28"/>
  <c r="BA157" i="28"/>
  <c r="AY157" i="28"/>
  <c r="AX157" i="28"/>
  <c r="AV157" i="28"/>
  <c r="AO157" i="28"/>
  <c r="AE157" i="28"/>
  <c r="AD157" i="28"/>
  <c r="AC157" i="28"/>
  <c r="AB157" i="28"/>
  <c r="AA157" i="28"/>
  <c r="Y157" i="28"/>
  <c r="V157" i="28"/>
  <c r="T157" i="28"/>
  <c r="L157" i="28"/>
  <c r="BY156" i="28"/>
  <c r="BW156" i="28"/>
  <c r="BV156" i="28"/>
  <c r="BU156" i="28"/>
  <c r="BQ156" i="28"/>
  <c r="BX156" i="28" s="1"/>
  <c r="BM156" i="28"/>
  <c r="BD156" i="28"/>
  <c r="BB156" i="28"/>
  <c r="BA156" i="28"/>
  <c r="AY156" i="28"/>
  <c r="AX156" i="28"/>
  <c r="AT156" i="28"/>
  <c r="AV156" i="28" s="1"/>
  <c r="AO156" i="28"/>
  <c r="AE156" i="28"/>
  <c r="AD156" i="28"/>
  <c r="AC156" i="28"/>
  <c r="AB156" i="28"/>
  <c r="AA156" i="28"/>
  <c r="Y156" i="28"/>
  <c r="V156" i="28"/>
  <c r="T156" i="28"/>
  <c r="L156" i="28"/>
  <c r="BY155" i="28"/>
  <c r="BW155" i="28"/>
  <c r="BV155" i="28"/>
  <c r="BU155" i="28"/>
  <c r="BQ155" i="28"/>
  <c r="BX155" i="28" s="1"/>
  <c r="BM155" i="28"/>
  <c r="BD155" i="28"/>
  <c r="BB155" i="28"/>
  <c r="BA155" i="28"/>
  <c r="AY155" i="28"/>
  <c r="AX155" i="28"/>
  <c r="AT155" i="28"/>
  <c r="AV155" i="28" s="1"/>
  <c r="AO155" i="28"/>
  <c r="AE155" i="28"/>
  <c r="AD155" i="28"/>
  <c r="AC155" i="28"/>
  <c r="AB155" i="28"/>
  <c r="AA155" i="28"/>
  <c r="Y155" i="28"/>
  <c r="V155" i="28"/>
  <c r="T155" i="28"/>
  <c r="L155" i="28"/>
  <c r="BY154" i="28"/>
  <c r="BW154" i="28"/>
  <c r="BV154" i="28"/>
  <c r="BU154" i="28"/>
  <c r="BQ154" i="28"/>
  <c r="BX154" i="28" s="1"/>
  <c r="BM154" i="28"/>
  <c r="BD154" i="28"/>
  <c r="BB154" i="28"/>
  <c r="BA154" i="28"/>
  <c r="AY154" i="28"/>
  <c r="AX154" i="28"/>
  <c r="AT154" i="28"/>
  <c r="BC154" i="28" s="1"/>
  <c r="AO154" i="28"/>
  <c r="AE154" i="28"/>
  <c r="AD154" i="28"/>
  <c r="AC154" i="28"/>
  <c r="AB154" i="28"/>
  <c r="AA154" i="28"/>
  <c r="Y154" i="28"/>
  <c r="V154" i="28"/>
  <c r="T154" i="28"/>
  <c r="L154" i="28"/>
  <c r="BY153" i="28"/>
  <c r="BW153" i="28"/>
  <c r="BV153" i="28"/>
  <c r="BU153" i="28"/>
  <c r="BQ153" i="28"/>
  <c r="BX153" i="28" s="1"/>
  <c r="BM153" i="28"/>
  <c r="BD153" i="28"/>
  <c r="BB153" i="28"/>
  <c r="BA153" i="28"/>
  <c r="AY153" i="28"/>
  <c r="AX153" i="28"/>
  <c r="AT153" i="28"/>
  <c r="BC153" i="28" s="1"/>
  <c r="AO153" i="28"/>
  <c r="AE153" i="28"/>
  <c r="AD153" i="28"/>
  <c r="AC153" i="28"/>
  <c r="AB153" i="28"/>
  <c r="AA153" i="28"/>
  <c r="Y153" i="28"/>
  <c r="V153" i="28"/>
  <c r="T153" i="28"/>
  <c r="L153" i="28"/>
  <c r="BY152" i="28"/>
  <c r="BW152" i="28"/>
  <c r="BV152" i="28"/>
  <c r="BU152" i="28"/>
  <c r="BQ152" i="28"/>
  <c r="BX152" i="28" s="1"/>
  <c r="BM152" i="28"/>
  <c r="BD152" i="28"/>
  <c r="BB152" i="28"/>
  <c r="BA152" i="28"/>
  <c r="AY152" i="28"/>
  <c r="AX152" i="28"/>
  <c r="AT152" i="28"/>
  <c r="AV152" i="28" s="1"/>
  <c r="AO152" i="28"/>
  <c r="AE152" i="28"/>
  <c r="AD152" i="28"/>
  <c r="AC152" i="28"/>
  <c r="AB152" i="28"/>
  <c r="AA152" i="28"/>
  <c r="Y152" i="28"/>
  <c r="V152" i="28"/>
  <c r="T152" i="28"/>
  <c r="L152" i="28"/>
  <c r="BY151" i="28"/>
  <c r="BW151" i="28"/>
  <c r="BV151" i="28"/>
  <c r="BU151" i="28"/>
  <c r="BQ151" i="28"/>
  <c r="BX151" i="28" s="1"/>
  <c r="BM151" i="28"/>
  <c r="BD151" i="28"/>
  <c r="BB151" i="28"/>
  <c r="BA151" i="28"/>
  <c r="AY151" i="28"/>
  <c r="AX151" i="28"/>
  <c r="AT151" i="28"/>
  <c r="AV151" i="28" s="1"/>
  <c r="AO151" i="28"/>
  <c r="AE151" i="28"/>
  <c r="AD151" i="28"/>
  <c r="AC151" i="28"/>
  <c r="AB151" i="28"/>
  <c r="AA151" i="28"/>
  <c r="Y151" i="28"/>
  <c r="V151" i="28"/>
  <c r="T151" i="28"/>
  <c r="L151" i="28"/>
  <c r="BY150" i="28"/>
  <c r="BW150" i="28"/>
  <c r="BV150" i="28"/>
  <c r="BU150" i="28"/>
  <c r="BQ150" i="28"/>
  <c r="BM150" i="28"/>
  <c r="BD150" i="28"/>
  <c r="BB150" i="28"/>
  <c r="BA150" i="28"/>
  <c r="AY150" i="28"/>
  <c r="AX150" i="28"/>
  <c r="AT150" i="28"/>
  <c r="AO150" i="28"/>
  <c r="AE150" i="28"/>
  <c r="AD150" i="28"/>
  <c r="AC150" i="28"/>
  <c r="AB150" i="28"/>
  <c r="AA150" i="28"/>
  <c r="Y150" i="28"/>
  <c r="V150" i="28"/>
  <c r="T150" i="28"/>
  <c r="L150" i="28"/>
  <c r="BY149" i="28"/>
  <c r="BW149" i="28"/>
  <c r="BV149" i="28"/>
  <c r="BU149" i="28"/>
  <c r="BQ149" i="28"/>
  <c r="BX149" i="28" s="1"/>
  <c r="BM149" i="28"/>
  <c r="BD149" i="28"/>
  <c r="BB149" i="28"/>
  <c r="BA149" i="28"/>
  <c r="AY149" i="28"/>
  <c r="AX149" i="28"/>
  <c r="AT149" i="28"/>
  <c r="BC149" i="28" s="1"/>
  <c r="AO149" i="28"/>
  <c r="AE149" i="28"/>
  <c r="AD149" i="28"/>
  <c r="AC149" i="28"/>
  <c r="AB149" i="28"/>
  <c r="AA149" i="28"/>
  <c r="Y149" i="28"/>
  <c r="V149" i="28"/>
  <c r="T149" i="28"/>
  <c r="L149" i="28"/>
  <c r="BY148" i="28"/>
  <c r="BW148" i="28"/>
  <c r="BV148" i="28"/>
  <c r="BU148" i="28"/>
  <c r="BQ148" i="28"/>
  <c r="BX148" i="28" s="1"/>
  <c r="BM148" i="28"/>
  <c r="BD148" i="28"/>
  <c r="BB148" i="28"/>
  <c r="BA148" i="28"/>
  <c r="AY148" i="28"/>
  <c r="AX148" i="28"/>
  <c r="AT148" i="28"/>
  <c r="AO148" i="28"/>
  <c r="AE148" i="28"/>
  <c r="AD148" i="28"/>
  <c r="AC148" i="28"/>
  <c r="AB148" i="28"/>
  <c r="AA148" i="28"/>
  <c r="Y148" i="28"/>
  <c r="V148" i="28"/>
  <c r="T148" i="28"/>
  <c r="L148" i="28"/>
  <c r="BY147" i="28"/>
  <c r="BW147" i="28"/>
  <c r="BV147" i="28"/>
  <c r="BU147" i="28"/>
  <c r="BQ147" i="28"/>
  <c r="BX147" i="28" s="1"/>
  <c r="BM147" i="28"/>
  <c r="BD147" i="28"/>
  <c r="BB147" i="28"/>
  <c r="BA147" i="28"/>
  <c r="AY147" i="28"/>
  <c r="AX147" i="28"/>
  <c r="AT147" i="28"/>
  <c r="AV147" i="28" s="1"/>
  <c r="AO147" i="28"/>
  <c r="AE147" i="28"/>
  <c r="AD147" i="28"/>
  <c r="AC147" i="28"/>
  <c r="AB147" i="28"/>
  <c r="AA147" i="28"/>
  <c r="Y147" i="28"/>
  <c r="V147" i="28"/>
  <c r="T147" i="28"/>
  <c r="L147" i="28"/>
  <c r="BY146" i="28"/>
  <c r="BW146" i="28"/>
  <c r="BV146" i="28"/>
  <c r="BU146" i="28"/>
  <c r="BQ146" i="28"/>
  <c r="BM146" i="28"/>
  <c r="BD146" i="28"/>
  <c r="BB146" i="28"/>
  <c r="BA146" i="28"/>
  <c r="AY146" i="28"/>
  <c r="AX146" i="28"/>
  <c r="AT146" i="28"/>
  <c r="AO146" i="28"/>
  <c r="AE146" i="28"/>
  <c r="AC146" i="28"/>
  <c r="AB146" i="28"/>
  <c r="AA146" i="28"/>
  <c r="Y146" i="28"/>
  <c r="V146" i="28"/>
  <c r="R146" i="28"/>
  <c r="AD146" i="28" s="1"/>
  <c r="L146" i="28"/>
  <c r="BY145" i="28"/>
  <c r="BW145" i="28"/>
  <c r="BV145" i="28"/>
  <c r="BU145" i="28"/>
  <c r="BQ145" i="28"/>
  <c r="BM145" i="28"/>
  <c r="BB145" i="28"/>
  <c r="AX145" i="28"/>
  <c r="AT145" i="28"/>
  <c r="AV145" i="28" s="1"/>
  <c r="AO145" i="28"/>
  <c r="AE145" i="28"/>
  <c r="AD145" i="28"/>
  <c r="AC145" i="28"/>
  <c r="AB145" i="28"/>
  <c r="AA145" i="28"/>
  <c r="Y145" i="28"/>
  <c r="V145" i="28"/>
  <c r="T145" i="28"/>
  <c r="L145" i="28"/>
  <c r="BY144" i="28"/>
  <c r="BV144" i="28"/>
  <c r="BQ144" i="28"/>
  <c r="BX144" i="28" s="1"/>
  <c r="BM144" i="28"/>
  <c r="BD144" i="28"/>
  <c r="BB144" i="28"/>
  <c r="BA144" i="28"/>
  <c r="AY144" i="28"/>
  <c r="AX144" i="28"/>
  <c r="AT144" i="28"/>
  <c r="AO144" i="28"/>
  <c r="T144" i="28"/>
  <c r="L144" i="28"/>
  <c r="BY143" i="28"/>
  <c r="BV143" i="28"/>
  <c r="BQ143" i="28"/>
  <c r="BX143" i="28" s="1"/>
  <c r="BM143" i="28"/>
  <c r="BD143" i="28"/>
  <c r="BB143" i="28"/>
  <c r="AT143" i="28"/>
  <c r="BC143" i="28" s="1"/>
  <c r="AO143" i="28"/>
  <c r="CB143" i="28"/>
  <c r="O143" i="28"/>
  <c r="L143" i="28"/>
  <c r="BY142" i="28"/>
  <c r="BX142" i="28"/>
  <c r="BW142" i="28"/>
  <c r="BV142" i="28"/>
  <c r="BU142" i="28"/>
  <c r="BS142" i="28"/>
  <c r="BM142" i="28"/>
  <c r="BD142" i="28"/>
  <c r="BC142" i="28"/>
  <c r="BB142" i="28"/>
  <c r="BA142" i="28"/>
  <c r="AY142" i="28"/>
  <c r="AX142" i="28"/>
  <c r="AV142" i="28"/>
  <c r="AO142" i="28"/>
  <c r="AE142" i="28"/>
  <c r="AD142" i="28"/>
  <c r="AC142" i="28"/>
  <c r="AB142" i="28"/>
  <c r="AA142" i="28"/>
  <c r="Y142" i="28"/>
  <c r="V142" i="28"/>
  <c r="T142" i="28"/>
  <c r="L142" i="28"/>
  <c r="BV141" i="28"/>
  <c r="BS141" i="28"/>
  <c r="BM141" i="28"/>
  <c r="BD141" i="28"/>
  <c r="BC141" i="28"/>
  <c r="BB141" i="28"/>
  <c r="BA141" i="28"/>
  <c r="AY141" i="28"/>
  <c r="AX141" i="28"/>
  <c r="AV141" i="28"/>
  <c r="AO141" i="28"/>
  <c r="AE141" i="28"/>
  <c r="AD141" i="28"/>
  <c r="AC141" i="28"/>
  <c r="AB141" i="28"/>
  <c r="AA141" i="28"/>
  <c r="Y141" i="28"/>
  <c r="V141" i="28"/>
  <c r="T141" i="28"/>
  <c r="L141" i="28"/>
  <c r="BY140" i="28"/>
  <c r="BX140" i="28"/>
  <c r="BW140" i="28"/>
  <c r="BV140" i="28"/>
  <c r="BU140" i="28"/>
  <c r="BS140" i="28"/>
  <c r="BM140" i="28"/>
  <c r="BD140" i="28"/>
  <c r="BC140" i="28"/>
  <c r="BB140" i="28"/>
  <c r="BA140" i="28"/>
  <c r="AY140" i="28"/>
  <c r="AX140" i="28"/>
  <c r="AV140" i="28"/>
  <c r="AO140" i="28"/>
  <c r="AE140" i="28"/>
  <c r="AD140" i="28"/>
  <c r="AC140" i="28"/>
  <c r="AB140" i="28"/>
  <c r="AA140" i="28"/>
  <c r="Y140" i="28"/>
  <c r="V140" i="28"/>
  <c r="T140" i="28"/>
  <c r="L140" i="28"/>
  <c r="BY139" i="28"/>
  <c r="BX139" i="28"/>
  <c r="BW139" i="28"/>
  <c r="BV139" i="28"/>
  <c r="BU139" i="28"/>
  <c r="BS139" i="28"/>
  <c r="BM139" i="28"/>
  <c r="BD139" i="28"/>
  <c r="BC139" i="28"/>
  <c r="BB139" i="28"/>
  <c r="BA139" i="28"/>
  <c r="AY139" i="28"/>
  <c r="AX139" i="28"/>
  <c r="AV139" i="28"/>
  <c r="AO139" i="28"/>
  <c r="AE139" i="28"/>
  <c r="AD139" i="28"/>
  <c r="AC139" i="28"/>
  <c r="AB139" i="28"/>
  <c r="AA139" i="28"/>
  <c r="Y139" i="28"/>
  <c r="V139" i="28"/>
  <c r="T139" i="28"/>
  <c r="L139" i="28"/>
  <c r="BR138" i="28"/>
  <c r="BP138" i="28"/>
  <c r="BO138" i="28"/>
  <c r="BN138" i="28"/>
  <c r="BL138" i="28"/>
  <c r="BK138" i="28"/>
  <c r="BJ138" i="28"/>
  <c r="BI138" i="28"/>
  <c r="BH138" i="28"/>
  <c r="AU138" i="28"/>
  <c r="AS138" i="28"/>
  <c r="AR138" i="28"/>
  <c r="AQ138" i="28"/>
  <c r="AP138" i="28"/>
  <c r="AO138" i="28"/>
  <c r="S138" i="28"/>
  <c r="P138" i="28"/>
  <c r="N138" i="28"/>
  <c r="M138" i="28"/>
  <c r="L138" i="28"/>
  <c r="BY137" i="28"/>
  <c r="BX137" i="28"/>
  <c r="BW137" i="28"/>
  <c r="BV137" i="28"/>
  <c r="BU137" i="28"/>
  <c r="BS137" i="28"/>
  <c r="BM137" i="28"/>
  <c r="BD137" i="28"/>
  <c r="BC137" i="28"/>
  <c r="BB137" i="28"/>
  <c r="BA137" i="28"/>
  <c r="AY137" i="28"/>
  <c r="AX137" i="28"/>
  <c r="AV137" i="28"/>
  <c r="AO137" i="28"/>
  <c r="AE137" i="28"/>
  <c r="AD137" i="28"/>
  <c r="AC137" i="28"/>
  <c r="AB137" i="28"/>
  <c r="AA137" i="28"/>
  <c r="Y137" i="28"/>
  <c r="V137" i="28"/>
  <c r="T137" i="28"/>
  <c r="L137" i="28"/>
  <c r="BY136" i="28"/>
  <c r="BW136" i="28"/>
  <c r="BV136" i="28"/>
  <c r="BU136" i="28"/>
  <c r="BQ136" i="28"/>
  <c r="BX136" i="28" s="1"/>
  <c r="BM136" i="28"/>
  <c r="BD136" i="28"/>
  <c r="BB136" i="28"/>
  <c r="BA136" i="28"/>
  <c r="AY136" i="28"/>
  <c r="AX136" i="28"/>
  <c r="AT136" i="28"/>
  <c r="BC136" i="28" s="1"/>
  <c r="AO136" i="28"/>
  <c r="AE136" i="28"/>
  <c r="AC136" i="28"/>
  <c r="AB136" i="28"/>
  <c r="AA136" i="28"/>
  <c r="Y136" i="28"/>
  <c r="V136" i="28"/>
  <c r="R136" i="28"/>
  <c r="T136" i="28" s="1"/>
  <c r="L136" i="28"/>
  <c r="BY135" i="28"/>
  <c r="BW135" i="28"/>
  <c r="BV135" i="28"/>
  <c r="BU135" i="28"/>
  <c r="BQ135" i="28"/>
  <c r="BX135" i="28" s="1"/>
  <c r="BM135" i="28"/>
  <c r="BD135" i="28"/>
  <c r="BA135" i="28"/>
  <c r="AY135" i="28"/>
  <c r="AX135" i="28"/>
  <c r="AT135" i="28"/>
  <c r="AS135" i="28" s="1"/>
  <c r="AO135" i="28"/>
  <c r="AE135" i="28"/>
  <c r="AC135" i="28"/>
  <c r="AA135" i="28"/>
  <c r="Y135" i="28"/>
  <c r="V135" i="28"/>
  <c r="R135" i="28"/>
  <c r="AD135" i="28" s="1"/>
  <c r="L135" i="28"/>
  <c r="BY134" i="28"/>
  <c r="BW134" i="28"/>
  <c r="BV134" i="28"/>
  <c r="BU134" i="28"/>
  <c r="BQ134" i="28"/>
  <c r="BX134" i="28" s="1"/>
  <c r="BM134" i="28"/>
  <c r="BD134" i="28"/>
  <c r="BA134" i="28"/>
  <c r="AY134" i="28"/>
  <c r="AX134" i="28"/>
  <c r="AT134" i="28"/>
  <c r="AS134" i="28" s="1"/>
  <c r="AO134" i="28"/>
  <c r="AE134" i="28"/>
  <c r="AC134" i="28"/>
  <c r="AA134" i="28"/>
  <c r="Y134" i="28"/>
  <c r="V134" i="28"/>
  <c r="R134" i="28"/>
  <c r="AD134" i="28" s="1"/>
  <c r="L134" i="28"/>
  <c r="BY133" i="28"/>
  <c r="BW133" i="28"/>
  <c r="BV133" i="28"/>
  <c r="BU133" i="28"/>
  <c r="BQ133" i="28"/>
  <c r="BX133" i="28" s="1"/>
  <c r="BM133" i="28"/>
  <c r="BD133" i="28"/>
  <c r="BA133" i="28"/>
  <c r="AY133" i="28"/>
  <c r="AX133" i="28"/>
  <c r="AT133" i="28"/>
  <c r="AS133" i="28" s="1"/>
  <c r="AO133" i="28"/>
  <c r="AE133" i="28"/>
  <c r="AC133" i="28"/>
  <c r="AA133" i="28"/>
  <c r="Y133" i="28"/>
  <c r="V133" i="28"/>
  <c r="R133" i="28"/>
  <c r="AD133" i="28" s="1"/>
  <c r="L133" i="28"/>
  <c r="BY132" i="28"/>
  <c r="BW132" i="28"/>
  <c r="BV132" i="28"/>
  <c r="BU132" i="28"/>
  <c r="BQ132" i="28"/>
  <c r="BX132" i="28" s="1"/>
  <c r="BM132" i="28"/>
  <c r="BD132" i="28"/>
  <c r="BA132" i="28"/>
  <c r="AY132" i="28"/>
  <c r="AX132" i="28"/>
  <c r="AT132" i="28"/>
  <c r="AS132" i="28" s="1"/>
  <c r="AO132" i="28"/>
  <c r="AE132" i="28"/>
  <c r="AC132" i="28"/>
  <c r="AA132" i="28"/>
  <c r="Y132" i="28"/>
  <c r="V132" i="28"/>
  <c r="R132" i="28"/>
  <c r="AD132" i="28" s="1"/>
  <c r="L132" i="28"/>
  <c r="BY131" i="28"/>
  <c r="BW131" i="28"/>
  <c r="BV131" i="28"/>
  <c r="BU131" i="28"/>
  <c r="BQ131" i="28"/>
  <c r="BX131" i="28" s="1"/>
  <c r="BM131" i="28"/>
  <c r="BD131" i="28"/>
  <c r="BA131" i="28"/>
  <c r="AY131" i="28"/>
  <c r="AX131" i="28"/>
  <c r="AT131" i="28"/>
  <c r="AS131" i="28" s="1"/>
  <c r="AO131" i="28"/>
  <c r="AE131" i="28"/>
  <c r="AC131" i="28"/>
  <c r="AA131" i="28"/>
  <c r="Y131" i="28"/>
  <c r="V131" i="28"/>
  <c r="R131" i="28"/>
  <c r="AD131" i="28" s="1"/>
  <c r="L131" i="28"/>
  <c r="BY130" i="28"/>
  <c r="BW130" i="28"/>
  <c r="BV130" i="28"/>
  <c r="BU130" i="28"/>
  <c r="BQ130" i="28"/>
  <c r="BX130" i="28" s="1"/>
  <c r="BM130" i="28"/>
  <c r="BD130" i="28"/>
  <c r="BA130" i="28"/>
  <c r="AY130" i="28"/>
  <c r="AX130" i="28"/>
  <c r="AT130" i="28"/>
  <c r="AS130" i="28" s="1"/>
  <c r="AO130" i="28"/>
  <c r="AE130" i="28"/>
  <c r="AC130" i="28"/>
  <c r="AA130" i="28"/>
  <c r="Y130" i="28"/>
  <c r="V130" i="28"/>
  <c r="R130" i="28"/>
  <c r="AD130" i="28" s="1"/>
  <c r="L130" i="28"/>
  <c r="BY129" i="28"/>
  <c r="BW129" i="28"/>
  <c r="BV129" i="28"/>
  <c r="BU129" i="28"/>
  <c r="BQ129" i="28"/>
  <c r="BX129" i="28" s="1"/>
  <c r="BM129" i="28"/>
  <c r="BD129" i="28"/>
  <c r="BA129" i="28"/>
  <c r="AY129" i="28"/>
  <c r="AX129" i="28"/>
  <c r="AT129" i="28"/>
  <c r="AS129" i="28" s="1"/>
  <c r="AO129" i="28"/>
  <c r="AE129" i="28"/>
  <c r="AC129" i="28"/>
  <c r="AA129" i="28"/>
  <c r="Y129" i="28"/>
  <c r="V129" i="28"/>
  <c r="R129" i="28"/>
  <c r="AD129" i="28" s="1"/>
  <c r="L129" i="28"/>
  <c r="BY128" i="28"/>
  <c r="BW128" i="28"/>
  <c r="BV128" i="28"/>
  <c r="BU128" i="28"/>
  <c r="BQ128" i="28"/>
  <c r="BX128" i="28" s="1"/>
  <c r="BM128" i="28"/>
  <c r="BD128" i="28"/>
  <c r="BA128" i="28"/>
  <c r="AY128" i="28"/>
  <c r="AX128" i="28"/>
  <c r="AT128" i="28"/>
  <c r="AS128" i="28" s="1"/>
  <c r="AO128" i="28"/>
  <c r="AE128" i="28"/>
  <c r="AC128" i="28"/>
  <c r="AA128" i="28"/>
  <c r="Y128" i="28"/>
  <c r="V128" i="28"/>
  <c r="R128" i="28"/>
  <c r="AD128" i="28" s="1"/>
  <c r="L128" i="28"/>
  <c r="BY127" i="28"/>
  <c r="BW127" i="28"/>
  <c r="BV127" i="28"/>
  <c r="BU127" i="28"/>
  <c r="BQ127" i="28"/>
  <c r="BX127" i="28" s="1"/>
  <c r="BM127" i="28"/>
  <c r="BD127" i="28"/>
  <c r="BB127" i="28"/>
  <c r="BA127" i="28"/>
  <c r="AY127" i="28"/>
  <c r="AX127" i="28"/>
  <c r="AT127" i="28"/>
  <c r="AV127" i="28" s="1"/>
  <c r="AO127" i="28"/>
  <c r="AE127" i="28"/>
  <c r="AC127" i="28"/>
  <c r="AB127" i="28"/>
  <c r="AA127" i="28"/>
  <c r="R127" i="28"/>
  <c r="AD127" i="28" s="1"/>
  <c r="L127" i="28"/>
  <c r="BY126" i="28"/>
  <c r="BW126" i="28"/>
  <c r="BV126" i="28"/>
  <c r="BU126" i="28"/>
  <c r="BQ126" i="28"/>
  <c r="BX126" i="28" s="1"/>
  <c r="BM126" i="28"/>
  <c r="BD126" i="28"/>
  <c r="BB126" i="28"/>
  <c r="BA126" i="28"/>
  <c r="AY126" i="28"/>
  <c r="AX126" i="28"/>
  <c r="AT126" i="28"/>
  <c r="BC126" i="28" s="1"/>
  <c r="AO126" i="28"/>
  <c r="AE126" i="28"/>
  <c r="AC126" i="28"/>
  <c r="AB126" i="28"/>
  <c r="AA126" i="28"/>
  <c r="Y126" i="28"/>
  <c r="V126" i="28"/>
  <c r="R126" i="28"/>
  <c r="AD126" i="28" s="1"/>
  <c r="L126" i="28"/>
  <c r="BY125" i="28"/>
  <c r="BW125" i="28"/>
  <c r="BV125" i="28"/>
  <c r="BU125" i="28"/>
  <c r="BQ125" i="28"/>
  <c r="BX125" i="28" s="1"/>
  <c r="BM125" i="28"/>
  <c r="BD125" i="28"/>
  <c r="BB125" i="28"/>
  <c r="BA125" i="28"/>
  <c r="AY125" i="28"/>
  <c r="AX125" i="28"/>
  <c r="AT125" i="28"/>
  <c r="AV125" i="28" s="1"/>
  <c r="AO125" i="28"/>
  <c r="AE125" i="28"/>
  <c r="AC125" i="28"/>
  <c r="AB125" i="28"/>
  <c r="V125" i="28"/>
  <c r="R125" i="28"/>
  <c r="AD125" i="28" s="1"/>
  <c r="L125" i="28"/>
  <c r="BY124" i="28"/>
  <c r="BW124" i="28"/>
  <c r="BV124" i="28"/>
  <c r="BU124" i="28"/>
  <c r="BQ124" i="28"/>
  <c r="BX124" i="28" s="1"/>
  <c r="BM124" i="28"/>
  <c r="BD124" i="28"/>
  <c r="BB124" i="28"/>
  <c r="BA124" i="28"/>
  <c r="AY124" i="28"/>
  <c r="AX124" i="28"/>
  <c r="AT124" i="28"/>
  <c r="BC124" i="28" s="1"/>
  <c r="AO124" i="28"/>
  <c r="AE124" i="28"/>
  <c r="AC124" i="28"/>
  <c r="AB124" i="28"/>
  <c r="AA124" i="28"/>
  <c r="Y124" i="28"/>
  <c r="V124" i="28"/>
  <c r="R124" i="28"/>
  <c r="T124" i="28" s="1"/>
  <c r="L124" i="28"/>
  <c r="BY123" i="28"/>
  <c r="BW123" i="28"/>
  <c r="BV123" i="28"/>
  <c r="BU123" i="28"/>
  <c r="BQ123" i="28"/>
  <c r="BX123" i="28" s="1"/>
  <c r="BM123" i="28"/>
  <c r="BB123" i="28"/>
  <c r="AT123" i="28"/>
  <c r="AV123" i="28" s="1"/>
  <c r="AO123" i="28"/>
  <c r="AE123" i="28"/>
  <c r="AC123" i="28"/>
  <c r="AB123" i="28"/>
  <c r="AA123" i="28"/>
  <c r="Y123" i="28"/>
  <c r="V123" i="28"/>
  <c r="R123" i="28"/>
  <c r="T123" i="28" s="1"/>
  <c r="L123" i="28"/>
  <c r="BY122" i="28"/>
  <c r="BW122" i="28"/>
  <c r="BV122" i="28"/>
  <c r="BU122" i="28"/>
  <c r="BQ122" i="28"/>
  <c r="BX122" i="28" s="1"/>
  <c r="BM122" i="28"/>
  <c r="BD122" i="28"/>
  <c r="BB122" i="28"/>
  <c r="BA122" i="28"/>
  <c r="AY122" i="28"/>
  <c r="AX122" i="28"/>
  <c r="AT122" i="28"/>
  <c r="BC122" i="28" s="1"/>
  <c r="AO122" i="28"/>
  <c r="AE122" i="28"/>
  <c r="AC122" i="28"/>
  <c r="AB122" i="28"/>
  <c r="AA122" i="28"/>
  <c r="Y122" i="28"/>
  <c r="V122" i="28"/>
  <c r="R122" i="28"/>
  <c r="T122" i="28" s="1"/>
  <c r="L122" i="28"/>
  <c r="BY121" i="28"/>
  <c r="BV121" i="28"/>
  <c r="BQ121" i="28"/>
  <c r="BX121" i="28" s="1"/>
  <c r="BM121" i="28"/>
  <c r="BD121" i="28"/>
  <c r="BB121" i="28"/>
  <c r="BA121" i="28"/>
  <c r="AY121" i="28"/>
  <c r="AX121" i="28"/>
  <c r="AT121" i="28"/>
  <c r="AV121" i="28" s="1"/>
  <c r="AO121" i="28"/>
  <c r="AE121" i="28"/>
  <c r="AC121" i="28"/>
  <c r="AB121" i="28"/>
  <c r="AA121" i="28"/>
  <c r="R121" i="28"/>
  <c r="T121" i="28" s="1"/>
  <c r="L121" i="28"/>
  <c r="BY120" i="28"/>
  <c r="BW120" i="28"/>
  <c r="BV120" i="28"/>
  <c r="BU120" i="28"/>
  <c r="BQ120" i="28"/>
  <c r="BX120" i="28" s="1"/>
  <c r="BM120" i="28"/>
  <c r="BD120" i="28"/>
  <c r="BB120" i="28"/>
  <c r="BA120" i="28"/>
  <c r="AY120" i="28"/>
  <c r="AX120" i="28"/>
  <c r="AT120" i="28"/>
  <c r="BC120" i="28" s="1"/>
  <c r="AO120" i="28"/>
  <c r="AE120" i="28"/>
  <c r="AC120" i="28"/>
  <c r="AB120" i="28"/>
  <c r="AA120" i="28"/>
  <c r="Y120" i="28"/>
  <c r="V120" i="28"/>
  <c r="R120" i="28"/>
  <c r="AD120" i="28" s="1"/>
  <c r="L120" i="28"/>
  <c r="BV119" i="28"/>
  <c r="BZ119" i="28" s="1"/>
  <c r="BQ119" i="28"/>
  <c r="BM119" i="28"/>
  <c r="BB119" i="28"/>
  <c r="AX119" i="28"/>
  <c r="AT119" i="28"/>
  <c r="AV119" i="28" s="1"/>
  <c r="AO119" i="28"/>
  <c r="AE119" i="28"/>
  <c r="AC119" i="28"/>
  <c r="AB119" i="28"/>
  <c r="AA119" i="28"/>
  <c r="Y119" i="28"/>
  <c r="V119" i="28"/>
  <c r="CB119" i="28" s="1"/>
  <c r="R119" i="28"/>
  <c r="AD119" i="28" s="1"/>
  <c r="L119" i="28"/>
  <c r="BV118" i="28"/>
  <c r="BU118" i="28"/>
  <c r="BQ118" i="28"/>
  <c r="BM118" i="28"/>
  <c r="BD118" i="28"/>
  <c r="BB118" i="28"/>
  <c r="AX118" i="28"/>
  <c r="AT118" i="28"/>
  <c r="BC118" i="28" s="1"/>
  <c r="AO118" i="28"/>
  <c r="AH118" i="28"/>
  <c r="AE118" i="28"/>
  <c r="AC118" i="28"/>
  <c r="AB118" i="28"/>
  <c r="V118" i="28"/>
  <c r="R118" i="28"/>
  <c r="T118" i="28" s="1"/>
  <c r="L118" i="28"/>
  <c r="BR117" i="28"/>
  <c r="BP117" i="28"/>
  <c r="BO117" i="28"/>
  <c r="BN117" i="28"/>
  <c r="BL117" i="28"/>
  <c r="BK117" i="28"/>
  <c r="BJ117" i="28"/>
  <c r="BI117" i="28"/>
  <c r="BH117" i="28"/>
  <c r="AU117" i="28"/>
  <c r="AR117" i="28"/>
  <c r="AQ117" i="28"/>
  <c r="AP117" i="28"/>
  <c r="AO117" i="28"/>
  <c r="S117" i="28"/>
  <c r="O117" i="28"/>
  <c r="N117" i="28"/>
  <c r="M117" i="28"/>
  <c r="L117" i="28"/>
  <c r="BY116" i="28"/>
  <c r="BX116" i="28"/>
  <c r="BW116" i="28"/>
  <c r="BV116" i="28"/>
  <c r="BU116" i="28"/>
  <c r="BS116" i="28"/>
  <c r="BM116" i="28"/>
  <c r="BD116" i="28"/>
  <c r="BC116" i="28"/>
  <c r="BB116" i="28"/>
  <c r="BA116" i="28"/>
  <c r="AY116" i="28"/>
  <c r="AX116" i="28"/>
  <c r="AV116" i="28"/>
  <c r="AO116" i="28"/>
  <c r="AE116" i="28"/>
  <c r="AD116" i="28"/>
  <c r="AC116" i="28"/>
  <c r="AB116" i="28"/>
  <c r="AA116" i="28"/>
  <c r="Y116" i="28"/>
  <c r="V116" i="28"/>
  <c r="T116" i="28"/>
  <c r="L116" i="28"/>
  <c r="BY115" i="28"/>
  <c r="BW115" i="28"/>
  <c r="BV115" i="28"/>
  <c r="BU115" i="28"/>
  <c r="BQ115" i="28"/>
  <c r="BX115" i="28" s="1"/>
  <c r="BM115" i="28"/>
  <c r="BD115" i="28"/>
  <c r="BB115" i="28"/>
  <c r="BA115" i="28"/>
  <c r="AY115" i="28"/>
  <c r="AX115" i="28"/>
  <c r="AT115" i="28"/>
  <c r="AV115" i="28" s="1"/>
  <c r="AO115" i="28"/>
  <c r="AE115" i="28"/>
  <c r="AC115" i="28"/>
  <c r="AB115" i="28"/>
  <c r="AA115" i="28"/>
  <c r="Y115" i="28"/>
  <c r="V115" i="28"/>
  <c r="CB115" i="28" s="1"/>
  <c r="R115" i="28"/>
  <c r="AD115" i="28" s="1"/>
  <c r="L115" i="28"/>
  <c r="BY114" i="28"/>
  <c r="BW114" i="28"/>
  <c r="BV114" i="28"/>
  <c r="BU114" i="28"/>
  <c r="BQ114" i="28"/>
  <c r="BX114" i="28" s="1"/>
  <c r="BM114" i="28"/>
  <c r="BD114" i="28"/>
  <c r="BB114" i="28"/>
  <c r="BA114" i="28"/>
  <c r="AY114" i="28"/>
  <c r="AX114" i="28"/>
  <c r="AT114" i="28"/>
  <c r="BC114" i="28" s="1"/>
  <c r="AO114" i="28"/>
  <c r="AE114" i="28"/>
  <c r="AC114" i="28"/>
  <c r="AB114" i="28"/>
  <c r="AA114" i="28"/>
  <c r="Y114" i="28"/>
  <c r="V114" i="28"/>
  <c r="R114" i="28"/>
  <c r="T114" i="28" s="1"/>
  <c r="L114" i="28"/>
  <c r="BY113" i="28"/>
  <c r="BW113" i="28"/>
  <c r="BV113" i="28"/>
  <c r="BU113" i="28"/>
  <c r="BQ113" i="28"/>
  <c r="BX113" i="28" s="1"/>
  <c r="BM113" i="28"/>
  <c r="BD113" i="28"/>
  <c r="BB113" i="28"/>
  <c r="BA113" i="28"/>
  <c r="AY113" i="28"/>
  <c r="AX113" i="28"/>
  <c r="AT113" i="28"/>
  <c r="AV113" i="28" s="1"/>
  <c r="AO113" i="28"/>
  <c r="AE113" i="28"/>
  <c r="AC113" i="28"/>
  <c r="AB113" i="28"/>
  <c r="AA113" i="28"/>
  <c r="Y113" i="28"/>
  <c r="V113" i="28"/>
  <c r="R113" i="28"/>
  <c r="T113" i="28" s="1"/>
  <c r="L113" i="28"/>
  <c r="BY112" i="28"/>
  <c r="BW112" i="28"/>
  <c r="BV112" i="28"/>
  <c r="BU112" i="28"/>
  <c r="BQ112" i="28"/>
  <c r="BX112" i="28" s="1"/>
  <c r="BM112" i="28"/>
  <c r="BD112" i="28"/>
  <c r="BB112" i="28"/>
  <c r="BA112" i="28"/>
  <c r="AY112" i="28"/>
  <c r="AX112" i="28"/>
  <c r="AT112" i="28"/>
  <c r="BC112" i="28" s="1"/>
  <c r="AO112" i="28"/>
  <c r="AE112" i="28"/>
  <c r="AC112" i="28"/>
  <c r="AB112" i="28"/>
  <c r="AA112" i="28"/>
  <c r="Y112" i="28"/>
  <c r="V112" i="28"/>
  <c r="R112" i="28"/>
  <c r="AD112" i="28" s="1"/>
  <c r="L112" i="28"/>
  <c r="BY111" i="28"/>
  <c r="BW111" i="28"/>
  <c r="BV111" i="28"/>
  <c r="BU111" i="28"/>
  <c r="BQ111" i="28"/>
  <c r="BX111" i="28" s="1"/>
  <c r="BM111" i="28"/>
  <c r="BD111" i="28"/>
  <c r="BB111" i="28"/>
  <c r="BA111" i="28"/>
  <c r="AY111" i="28"/>
  <c r="AX111" i="28"/>
  <c r="AT111" i="28"/>
  <c r="AV111" i="28" s="1"/>
  <c r="AO111" i="28"/>
  <c r="AE111" i="28"/>
  <c r="AC111" i="28"/>
  <c r="AB111" i="28"/>
  <c r="AA111" i="28"/>
  <c r="Y111" i="28"/>
  <c r="V111" i="28"/>
  <c r="R111" i="28"/>
  <c r="AD111" i="28" s="1"/>
  <c r="L111" i="28"/>
  <c r="BY110" i="28"/>
  <c r="BW110" i="28"/>
  <c r="BV110" i="28"/>
  <c r="BU110" i="28"/>
  <c r="BQ110" i="28"/>
  <c r="BX110" i="28" s="1"/>
  <c r="BM110" i="28"/>
  <c r="BD110" i="28"/>
  <c r="BB110" i="28"/>
  <c r="BA110" i="28"/>
  <c r="AY110" i="28"/>
  <c r="AX110" i="28"/>
  <c r="AT110" i="28"/>
  <c r="BC110" i="28" s="1"/>
  <c r="AO110" i="28"/>
  <c r="AE110" i="28"/>
  <c r="AC110" i="28"/>
  <c r="AB110" i="28"/>
  <c r="AA110" i="28"/>
  <c r="Y110" i="28"/>
  <c r="V110" i="28"/>
  <c r="R110" i="28"/>
  <c r="AD110" i="28" s="1"/>
  <c r="L110" i="28"/>
  <c r="BY109" i="28"/>
  <c r="BW109" i="28"/>
  <c r="BV109" i="28"/>
  <c r="BU109" i="28"/>
  <c r="BQ109" i="28"/>
  <c r="BX109" i="28" s="1"/>
  <c r="BM109" i="28"/>
  <c r="BD109" i="28"/>
  <c r="BB109" i="28"/>
  <c r="BA109" i="28"/>
  <c r="AY109" i="28"/>
  <c r="AX109" i="28"/>
  <c r="AT109" i="28"/>
  <c r="AV109" i="28" s="1"/>
  <c r="AO109" i="28"/>
  <c r="AE109" i="28"/>
  <c r="AC109" i="28"/>
  <c r="AB109" i="28"/>
  <c r="AA109" i="28"/>
  <c r="Y109" i="28"/>
  <c r="V109" i="28"/>
  <c r="R109" i="28"/>
  <c r="AD109" i="28" s="1"/>
  <c r="L109" i="28"/>
  <c r="BY108" i="28"/>
  <c r="BW108" i="28"/>
  <c r="BV108" i="28"/>
  <c r="BU108" i="28"/>
  <c r="BQ108" i="28"/>
  <c r="BX108" i="28" s="1"/>
  <c r="BM108" i="28"/>
  <c r="BD108" i="28"/>
  <c r="BB108" i="28"/>
  <c r="BA108" i="28"/>
  <c r="AY108" i="28"/>
  <c r="AX108" i="28"/>
  <c r="AT108" i="28"/>
  <c r="BC108" i="28" s="1"/>
  <c r="AO108" i="28"/>
  <c r="AE108" i="28"/>
  <c r="AC108" i="28"/>
  <c r="AB108" i="28"/>
  <c r="AA108" i="28"/>
  <c r="Y108" i="28"/>
  <c r="V108" i="28"/>
  <c r="R108" i="28"/>
  <c r="T108" i="28" s="1"/>
  <c r="L108" i="28"/>
  <c r="BY107" i="28"/>
  <c r="BW107" i="28"/>
  <c r="BV107" i="28"/>
  <c r="BU107" i="28"/>
  <c r="BQ107" i="28"/>
  <c r="BX107" i="28" s="1"/>
  <c r="BM107" i="28"/>
  <c r="BD107" i="28"/>
  <c r="BB107" i="28"/>
  <c r="BA107" i="28"/>
  <c r="AY107" i="28"/>
  <c r="AX107" i="28"/>
  <c r="AT107" i="28"/>
  <c r="BC107" i="28" s="1"/>
  <c r="AO107" i="28"/>
  <c r="AE107" i="28"/>
  <c r="AC107" i="28"/>
  <c r="AB107" i="28"/>
  <c r="AA107" i="28"/>
  <c r="Y107" i="28"/>
  <c r="V107" i="28"/>
  <c r="R107" i="28"/>
  <c r="AD107" i="28" s="1"/>
  <c r="L107" i="28"/>
  <c r="BY106" i="28"/>
  <c r="BW106" i="28"/>
  <c r="BV106" i="28"/>
  <c r="BU106" i="28"/>
  <c r="BQ106" i="28"/>
  <c r="BX106" i="28" s="1"/>
  <c r="BM106" i="28"/>
  <c r="BD106" i="28"/>
  <c r="BB106" i="28"/>
  <c r="BA106" i="28"/>
  <c r="AY106" i="28"/>
  <c r="AX106" i="28"/>
  <c r="AT106" i="28"/>
  <c r="BC106" i="28" s="1"/>
  <c r="AO106" i="28"/>
  <c r="AE106" i="28"/>
  <c r="AC106" i="28"/>
  <c r="AB106" i="28"/>
  <c r="AA106" i="28"/>
  <c r="Y106" i="28"/>
  <c r="V106" i="28"/>
  <c r="R106" i="28"/>
  <c r="T106" i="28" s="1"/>
  <c r="L106" i="28"/>
  <c r="BV105" i="28"/>
  <c r="BQ105" i="28"/>
  <c r="BM105" i="28"/>
  <c r="BB105" i="28"/>
  <c r="AY105" i="28"/>
  <c r="AT105" i="28"/>
  <c r="AV105" i="28" s="1"/>
  <c r="AO105" i="28"/>
  <c r="AE105" i="28"/>
  <c r="AA105" i="28"/>
  <c r="R105" i="28"/>
  <c r="AD105" i="28" s="1"/>
  <c r="L105" i="28"/>
  <c r="BY104" i="28"/>
  <c r="BW104" i="28"/>
  <c r="BV104" i="28"/>
  <c r="BU104" i="28"/>
  <c r="BQ104" i="28"/>
  <c r="BX104" i="28" s="1"/>
  <c r="BM104" i="28"/>
  <c r="BD104" i="28"/>
  <c r="BB104" i="28"/>
  <c r="BA104" i="28"/>
  <c r="AY104" i="28"/>
  <c r="AX104" i="28"/>
  <c r="AT104" i="28"/>
  <c r="AO104" i="28"/>
  <c r="AE104" i="28"/>
  <c r="AC104" i="28"/>
  <c r="AB104" i="28"/>
  <c r="AA104" i="28"/>
  <c r="V104" i="28"/>
  <c r="CB104" i="28" s="1"/>
  <c r="R104" i="28"/>
  <c r="AD104" i="28" s="1"/>
  <c r="L104" i="28"/>
  <c r="BY103" i="28"/>
  <c r="BW103" i="28"/>
  <c r="BV103" i="28"/>
  <c r="BU103" i="28"/>
  <c r="BQ103" i="28"/>
  <c r="BM103" i="28"/>
  <c r="BD103" i="28"/>
  <c r="BB103" i="28"/>
  <c r="BA103" i="28"/>
  <c r="AY103" i="28"/>
  <c r="AX103" i="28"/>
  <c r="AT103" i="28"/>
  <c r="AV103" i="28" s="1"/>
  <c r="AO103" i="28"/>
  <c r="AE103" i="28"/>
  <c r="AC103" i="28"/>
  <c r="AB103" i="28"/>
  <c r="AA103" i="28"/>
  <c r="V103" i="28"/>
  <c r="CB103" i="28" s="1"/>
  <c r="R103" i="28"/>
  <c r="AD103" i="28" s="1"/>
  <c r="L103" i="28"/>
  <c r="BY102" i="28"/>
  <c r="BW102" i="28"/>
  <c r="BV102" i="28"/>
  <c r="BU102" i="28"/>
  <c r="BQ102" i="28"/>
  <c r="BM102" i="28"/>
  <c r="BD102" i="28"/>
  <c r="BB102" i="28"/>
  <c r="BA102" i="28"/>
  <c r="AY102" i="28"/>
  <c r="AX102" i="28"/>
  <c r="AT102" i="28"/>
  <c r="BC102" i="28" s="1"/>
  <c r="AO102" i="28"/>
  <c r="AE102" i="28"/>
  <c r="AC102" i="28"/>
  <c r="AB102" i="28"/>
  <c r="AA102" i="28"/>
  <c r="Y102" i="28"/>
  <c r="V102" i="28"/>
  <c r="R102" i="28"/>
  <c r="AD102" i="28" s="1"/>
  <c r="L102" i="28"/>
  <c r="BY101" i="28"/>
  <c r="BV101" i="28"/>
  <c r="BQ101" i="28"/>
  <c r="BX101" i="28" s="1"/>
  <c r="BM101" i="28"/>
  <c r="BB101" i="28"/>
  <c r="AT101" i="28"/>
  <c r="AV101" i="28" s="1"/>
  <c r="AO101" i="28"/>
  <c r="AE101" i="28"/>
  <c r="AC101" i="28"/>
  <c r="AB101" i="28"/>
  <c r="V101" i="28"/>
  <c r="R101" i="28"/>
  <c r="AD101" i="28" s="1"/>
  <c r="O101" i="28"/>
  <c r="L101" i="28"/>
  <c r="BY100" i="28"/>
  <c r="BW100" i="28"/>
  <c r="BV100" i="28"/>
  <c r="BU100" i="28"/>
  <c r="BQ100" i="28"/>
  <c r="BX100" i="28" s="1"/>
  <c r="BM100" i="28"/>
  <c r="BD100" i="28"/>
  <c r="BB100" i="28"/>
  <c r="BA100" i="28"/>
  <c r="AY100" i="28"/>
  <c r="AX100" i="28"/>
  <c r="AT100" i="28"/>
  <c r="AV100" i="28" s="1"/>
  <c r="AO100" i="28"/>
  <c r="AE100" i="28"/>
  <c r="AC100" i="28"/>
  <c r="AB100" i="28"/>
  <c r="AA100" i="28"/>
  <c r="Y100" i="28"/>
  <c r="V100" i="28"/>
  <c r="R100" i="28"/>
  <c r="T100" i="28" s="1"/>
  <c r="L100" i="28"/>
  <c r="BY99" i="28"/>
  <c r="BW99" i="28"/>
  <c r="BV99" i="28"/>
  <c r="BU99" i="28"/>
  <c r="BQ99" i="28"/>
  <c r="BX99" i="28" s="1"/>
  <c r="BM99" i="28"/>
  <c r="BD99" i="28"/>
  <c r="BB99" i="28"/>
  <c r="BA99" i="28"/>
  <c r="AY99" i="28"/>
  <c r="AX99" i="28"/>
  <c r="AT99" i="28"/>
  <c r="BC99" i="28" s="1"/>
  <c r="AO99" i="28"/>
  <c r="AE99" i="28"/>
  <c r="AC99" i="28"/>
  <c r="AB99" i="28"/>
  <c r="AA99" i="28"/>
  <c r="Y99" i="28"/>
  <c r="V99" i="28"/>
  <c r="R99" i="28"/>
  <c r="AD99" i="28" s="1"/>
  <c r="L99" i="28"/>
  <c r="BY98" i="28"/>
  <c r="BW98" i="28"/>
  <c r="BV98" i="28"/>
  <c r="BU98" i="28"/>
  <c r="BQ98" i="28"/>
  <c r="BX98" i="28" s="1"/>
  <c r="BM98" i="28"/>
  <c r="BD98" i="28"/>
  <c r="BB98" i="28"/>
  <c r="BA98" i="28"/>
  <c r="AY98" i="28"/>
  <c r="AX98" i="28"/>
  <c r="AT98" i="28"/>
  <c r="AV98" i="28" s="1"/>
  <c r="AO98" i="28"/>
  <c r="AE98" i="28"/>
  <c r="AC98" i="28"/>
  <c r="AB98" i="28"/>
  <c r="AA98" i="28"/>
  <c r="Y98" i="28"/>
  <c r="V98" i="28"/>
  <c r="R98" i="28"/>
  <c r="AD98" i="28" s="1"/>
  <c r="L98" i="28"/>
  <c r="BY97" i="28"/>
  <c r="BW97" i="28"/>
  <c r="BV97" i="28"/>
  <c r="BU97" i="28"/>
  <c r="BQ97" i="28"/>
  <c r="BX97" i="28" s="1"/>
  <c r="BM97" i="28"/>
  <c r="BB97" i="28"/>
  <c r="AT97" i="28"/>
  <c r="AO97" i="28"/>
  <c r="AC97" i="28"/>
  <c r="AB97" i="28"/>
  <c r="V97" i="28"/>
  <c r="R97" i="28"/>
  <c r="L97" i="28"/>
  <c r="BR96" i="28"/>
  <c r="BP96" i="28"/>
  <c r="BO96" i="28"/>
  <c r="BN96" i="28"/>
  <c r="BL96" i="28"/>
  <c r="BK96" i="28"/>
  <c r="BJ96" i="28"/>
  <c r="BI96" i="28"/>
  <c r="BH96" i="28"/>
  <c r="AU96" i="28"/>
  <c r="AS96" i="28"/>
  <c r="AR96" i="28"/>
  <c r="AQ96" i="28"/>
  <c r="AP96" i="28"/>
  <c r="AO96" i="28"/>
  <c r="S96" i="28"/>
  <c r="P96" i="28"/>
  <c r="N96" i="28"/>
  <c r="M96" i="28"/>
  <c r="L96" i="28"/>
  <c r="BY95" i="28"/>
  <c r="BX95" i="28"/>
  <c r="BW95" i="28"/>
  <c r="BV95" i="28"/>
  <c r="BU95" i="28"/>
  <c r="BS95" i="28"/>
  <c r="BM95" i="28"/>
  <c r="BD95" i="28"/>
  <c r="BC95" i="28"/>
  <c r="BB95" i="28"/>
  <c r="BA95" i="28"/>
  <c r="AY95" i="28"/>
  <c r="AX95" i="28"/>
  <c r="AV95" i="28"/>
  <c r="AO95" i="28"/>
  <c r="AE95" i="28"/>
  <c r="AD95" i="28"/>
  <c r="AC95" i="28"/>
  <c r="AB95" i="28"/>
  <c r="AA95" i="28"/>
  <c r="Y95" i="28"/>
  <c r="V95" i="28"/>
  <c r="T95" i="28"/>
  <c r="L95" i="28"/>
  <c r="BY94" i="28"/>
  <c r="BX94" i="28"/>
  <c r="BW94" i="28"/>
  <c r="BV94" i="28"/>
  <c r="BU94" i="28"/>
  <c r="BS94" i="28"/>
  <c r="BM94" i="28"/>
  <c r="BD94" i="28"/>
  <c r="BC94" i="28"/>
  <c r="BB94" i="28"/>
  <c r="BA94" i="28"/>
  <c r="AY94" i="28"/>
  <c r="AX94" i="28"/>
  <c r="AV94" i="28"/>
  <c r="AO94" i="28"/>
  <c r="AE94" i="28"/>
  <c r="AD94" i="28"/>
  <c r="AC94" i="28"/>
  <c r="AB94" i="28"/>
  <c r="AA94" i="28"/>
  <c r="Y94" i="28"/>
  <c r="V94" i="28"/>
  <c r="T94" i="28"/>
  <c r="L94" i="28"/>
  <c r="BY93" i="28"/>
  <c r="BX93" i="28"/>
  <c r="BW93" i="28"/>
  <c r="BV93" i="28"/>
  <c r="BU93" i="28"/>
  <c r="BS93" i="28"/>
  <c r="BM93" i="28"/>
  <c r="BD93" i="28"/>
  <c r="BC93" i="28"/>
  <c r="BB93" i="28"/>
  <c r="BA93" i="28"/>
  <c r="AY93" i="28"/>
  <c r="AX93" i="28"/>
  <c r="AV93" i="28"/>
  <c r="AO93" i="28"/>
  <c r="AE93" i="28"/>
  <c r="AD93" i="28"/>
  <c r="AC93" i="28"/>
  <c r="AB93" i="28"/>
  <c r="AA93" i="28"/>
  <c r="Y93" i="28"/>
  <c r="V93" i="28"/>
  <c r="T93" i="28"/>
  <c r="L93" i="28"/>
  <c r="BY92" i="28"/>
  <c r="BX92" i="28"/>
  <c r="BW92" i="28"/>
  <c r="BV92" i="28"/>
  <c r="BU92" i="28"/>
  <c r="BS92" i="28"/>
  <c r="BM92" i="28"/>
  <c r="BD92" i="28"/>
  <c r="BC92" i="28"/>
  <c r="BB92" i="28"/>
  <c r="BA92" i="28"/>
  <c r="AY92" i="28"/>
  <c r="AX92" i="28"/>
  <c r="AV92" i="28"/>
  <c r="AO92" i="28"/>
  <c r="AE92" i="28"/>
  <c r="AD92" i="28"/>
  <c r="AC92" i="28"/>
  <c r="AB92" i="28"/>
  <c r="AA92" i="28"/>
  <c r="Y92" i="28"/>
  <c r="V92" i="28"/>
  <c r="T92" i="28"/>
  <c r="L92" i="28"/>
  <c r="BY91" i="28"/>
  <c r="BX91" i="28"/>
  <c r="BW91" i="28"/>
  <c r="BV91" i="28"/>
  <c r="BU91" i="28"/>
  <c r="BS91" i="28"/>
  <c r="BM91" i="28"/>
  <c r="BD91" i="28"/>
  <c r="BC91" i="28"/>
  <c r="BB91" i="28"/>
  <c r="BA91" i="28"/>
  <c r="AY91" i="28"/>
  <c r="AX91" i="28"/>
  <c r="AV91" i="28"/>
  <c r="AO91" i="28"/>
  <c r="AE91" i="28"/>
  <c r="AD91" i="28"/>
  <c r="AC91" i="28"/>
  <c r="AB91" i="28"/>
  <c r="AA91" i="28"/>
  <c r="Y91" i="28"/>
  <c r="V91" i="28"/>
  <c r="T91" i="28"/>
  <c r="L91" i="28"/>
  <c r="BY90" i="28"/>
  <c r="BX90" i="28"/>
  <c r="BW90" i="28"/>
  <c r="BV90" i="28"/>
  <c r="BU90" i="28"/>
  <c r="BS90" i="28"/>
  <c r="BM90" i="28"/>
  <c r="BD90" i="28"/>
  <c r="BC90" i="28"/>
  <c r="BB90" i="28"/>
  <c r="BA90" i="28"/>
  <c r="AY90" i="28"/>
  <c r="AX90" i="28"/>
  <c r="AV90" i="28"/>
  <c r="AO90" i="28"/>
  <c r="AE90" i="28"/>
  <c r="AD90" i="28"/>
  <c r="AC90" i="28"/>
  <c r="AB90" i="28"/>
  <c r="AA90" i="28"/>
  <c r="Y90" i="28"/>
  <c r="V90" i="28"/>
  <c r="T90" i="28"/>
  <c r="L90" i="28"/>
  <c r="BY89" i="28"/>
  <c r="BX89" i="28"/>
  <c r="BW89" i="28"/>
  <c r="BV89" i="28"/>
  <c r="BU89" i="28"/>
  <c r="BS89" i="28"/>
  <c r="BM89" i="28"/>
  <c r="BD89" i="28"/>
  <c r="BC89" i="28"/>
  <c r="BB89" i="28"/>
  <c r="BA89" i="28"/>
  <c r="AY89" i="28"/>
  <c r="AX89" i="28"/>
  <c r="AV89" i="28"/>
  <c r="AO89" i="28"/>
  <c r="AE89" i="28"/>
  <c r="AD89" i="28"/>
  <c r="AC89" i="28"/>
  <c r="AB89" i="28"/>
  <c r="AA89" i="28"/>
  <c r="Y89" i="28"/>
  <c r="V89" i="28"/>
  <c r="T89" i="28"/>
  <c r="L89" i="28"/>
  <c r="BY88" i="28"/>
  <c r="BX88" i="28"/>
  <c r="BW88" i="28"/>
  <c r="BV88" i="28"/>
  <c r="BU88" i="28"/>
  <c r="BS88" i="28"/>
  <c r="BM88" i="28"/>
  <c r="BD88" i="28"/>
  <c r="BC88" i="28"/>
  <c r="BB88" i="28"/>
  <c r="BA88" i="28"/>
  <c r="AY88" i="28"/>
  <c r="AX88" i="28"/>
  <c r="AV88" i="28"/>
  <c r="AO88" i="28"/>
  <c r="AE88" i="28"/>
  <c r="AD88" i="28"/>
  <c r="AC88" i="28"/>
  <c r="AB88" i="28"/>
  <c r="AA88" i="28"/>
  <c r="Y88" i="28"/>
  <c r="V88" i="28"/>
  <c r="T88" i="28"/>
  <c r="L88" i="28"/>
  <c r="BY87" i="28"/>
  <c r="BX87" i="28"/>
  <c r="BW87" i="28"/>
  <c r="BV87" i="28"/>
  <c r="BU87" i="28"/>
  <c r="BS87" i="28"/>
  <c r="BM87" i="28"/>
  <c r="BD87" i="28"/>
  <c r="BC87" i="28"/>
  <c r="BB87" i="28"/>
  <c r="BA87" i="28"/>
  <c r="AY87" i="28"/>
  <c r="AX87" i="28"/>
  <c r="AV87" i="28"/>
  <c r="AO87" i="28"/>
  <c r="AE87" i="28"/>
  <c r="AD87" i="28"/>
  <c r="AC87" i="28"/>
  <c r="AB87" i="28"/>
  <c r="AA87" i="28"/>
  <c r="Y87" i="28"/>
  <c r="V87" i="28"/>
  <c r="T87" i="28"/>
  <c r="L87" i="28"/>
  <c r="BY86" i="28"/>
  <c r="BX86" i="28"/>
  <c r="BW86" i="28"/>
  <c r="BV86" i="28"/>
  <c r="BU86" i="28"/>
  <c r="BS86" i="28"/>
  <c r="BM86" i="28"/>
  <c r="BD86" i="28"/>
  <c r="BC86" i="28"/>
  <c r="BB86" i="28"/>
  <c r="BA86" i="28"/>
  <c r="AY86" i="28"/>
  <c r="AX86" i="28"/>
  <c r="AV86" i="28"/>
  <c r="AO86" i="28"/>
  <c r="AE86" i="28"/>
  <c r="AD86" i="28"/>
  <c r="AC86" i="28"/>
  <c r="AB86" i="28"/>
  <c r="AA86" i="28"/>
  <c r="Y86" i="28"/>
  <c r="V86" i="28"/>
  <c r="T86" i="28"/>
  <c r="L86" i="28"/>
  <c r="BY85" i="28"/>
  <c r="BX85" i="28"/>
  <c r="BW85" i="28"/>
  <c r="BV85" i="28"/>
  <c r="BU85" i="28"/>
  <c r="BS85" i="28"/>
  <c r="BM85" i="28"/>
  <c r="BD85" i="28"/>
  <c r="BC85" i="28"/>
  <c r="BB85" i="28"/>
  <c r="BA85" i="28"/>
  <c r="AY85" i="28"/>
  <c r="AX85" i="28"/>
  <c r="AV85" i="28"/>
  <c r="AO85" i="28"/>
  <c r="AE85" i="28"/>
  <c r="AD85" i="28"/>
  <c r="AC85" i="28"/>
  <c r="AB85" i="28"/>
  <c r="AA85" i="28"/>
  <c r="Y85" i="28"/>
  <c r="V85" i="28"/>
  <c r="T85" i="28"/>
  <c r="L85" i="28"/>
  <c r="BY84" i="28"/>
  <c r="BX84" i="28"/>
  <c r="BW84" i="28"/>
  <c r="BV84" i="28"/>
  <c r="BU84" i="28"/>
  <c r="BS84" i="28"/>
  <c r="BM84" i="28"/>
  <c r="BD84" i="28"/>
  <c r="BC84" i="28"/>
  <c r="BB84" i="28"/>
  <c r="BA84" i="28"/>
  <c r="AY84" i="28"/>
  <c r="AX84" i="28"/>
  <c r="AV84" i="28"/>
  <c r="AO84" i="28"/>
  <c r="AE84" i="28"/>
  <c r="AD84" i="28"/>
  <c r="AC84" i="28"/>
  <c r="AB84" i="28"/>
  <c r="AA84" i="28"/>
  <c r="Y84" i="28"/>
  <c r="V84" i="28"/>
  <c r="T84" i="28"/>
  <c r="L84" i="28"/>
  <c r="BY83" i="28"/>
  <c r="BX83" i="28"/>
  <c r="BW83" i="28"/>
  <c r="BV83" i="28"/>
  <c r="BU83" i="28"/>
  <c r="BS83" i="28"/>
  <c r="BM83" i="28"/>
  <c r="BD83" i="28"/>
  <c r="BC83" i="28"/>
  <c r="BB83" i="28"/>
  <c r="BA83" i="28"/>
  <c r="AY83" i="28"/>
  <c r="AX83" i="28"/>
  <c r="AV83" i="28"/>
  <c r="AO83" i="28"/>
  <c r="AE83" i="28"/>
  <c r="AD83" i="28"/>
  <c r="AC83" i="28"/>
  <c r="AB83" i="28"/>
  <c r="AA83" i="28"/>
  <c r="Y83" i="28"/>
  <c r="V83" i="28"/>
  <c r="T83" i="28"/>
  <c r="L83" i="28"/>
  <c r="BY82" i="28"/>
  <c r="BX82" i="28"/>
  <c r="BW82" i="28"/>
  <c r="BV82" i="28"/>
  <c r="BU82" i="28"/>
  <c r="BS82" i="28"/>
  <c r="BM82" i="28"/>
  <c r="BD82" i="28"/>
  <c r="BC82" i="28"/>
  <c r="BB82" i="28"/>
  <c r="BA82" i="28"/>
  <c r="AY82" i="28"/>
  <c r="AX82" i="28"/>
  <c r="AV82" i="28"/>
  <c r="AO82" i="28"/>
  <c r="AE82" i="28"/>
  <c r="AD82" i="28"/>
  <c r="AC82" i="28"/>
  <c r="AB82" i="28"/>
  <c r="AA82" i="28"/>
  <c r="Y82" i="28"/>
  <c r="V82" i="28"/>
  <c r="T82" i="28"/>
  <c r="L82" i="28"/>
  <c r="BV81" i="28"/>
  <c r="BU81" i="28"/>
  <c r="BS81" i="28"/>
  <c r="BM81" i="28"/>
  <c r="BB81" i="28"/>
  <c r="AY81" i="28"/>
  <c r="AX81" i="28"/>
  <c r="AV81" i="28"/>
  <c r="AO81" i="28"/>
  <c r="AE81" i="28"/>
  <c r="AD81" i="28"/>
  <c r="AC81" i="28"/>
  <c r="AB81" i="28"/>
  <c r="AA81" i="28"/>
  <c r="Y81" i="28"/>
  <c r="V81" i="28"/>
  <c r="T81" i="28"/>
  <c r="L81" i="28"/>
  <c r="BY80" i="28"/>
  <c r="BW80" i="28"/>
  <c r="BV80" i="28"/>
  <c r="BU80" i="28"/>
  <c r="BQ80" i="28"/>
  <c r="BX80" i="28" s="1"/>
  <c r="BM80" i="28"/>
  <c r="BD80" i="28"/>
  <c r="BB80" i="28"/>
  <c r="BA80" i="28"/>
  <c r="AY80" i="28"/>
  <c r="AX80" i="28"/>
  <c r="AT80" i="28"/>
  <c r="BC80" i="28" s="1"/>
  <c r="AO80" i="28"/>
  <c r="AC80" i="28"/>
  <c r="AB80" i="28"/>
  <c r="S80" i="28"/>
  <c r="S644" i="28" s="1"/>
  <c r="L80" i="28"/>
  <c r="BY79" i="28"/>
  <c r="BW79" i="28"/>
  <c r="BV79" i="28"/>
  <c r="BU79" i="28"/>
  <c r="BQ79" i="28"/>
  <c r="BX79" i="28" s="1"/>
  <c r="BM79" i="28"/>
  <c r="BB79" i="28"/>
  <c r="AX79" i="28"/>
  <c r="AT79" i="28"/>
  <c r="AO79" i="28"/>
  <c r="AC79" i="28"/>
  <c r="AB79" i="28"/>
  <c r="V79" i="28"/>
  <c r="R79" i="28"/>
  <c r="O79" i="28"/>
  <c r="L79" i="28"/>
  <c r="BY78" i="28"/>
  <c r="BV78" i="28"/>
  <c r="BQ78" i="28"/>
  <c r="BX78" i="28" s="1"/>
  <c r="BM78" i="28"/>
  <c r="BD78" i="28"/>
  <c r="BB78" i="28"/>
  <c r="AT78" i="28"/>
  <c r="BC78" i="28" s="1"/>
  <c r="AO78" i="28"/>
  <c r="AE78" i="28"/>
  <c r="AC78" i="28"/>
  <c r="AB78" i="28"/>
  <c r="AA78" i="28"/>
  <c r="Y78" i="28"/>
  <c r="V78" i="28"/>
  <c r="R78" i="28"/>
  <c r="AD78" i="28" s="1"/>
  <c r="L78" i="28"/>
  <c r="BY77" i="28"/>
  <c r="BW77" i="28"/>
  <c r="BV77" i="28"/>
  <c r="BU77" i="28"/>
  <c r="BQ77" i="28"/>
  <c r="BX77" i="28" s="1"/>
  <c r="BM77" i="28"/>
  <c r="BB77" i="28"/>
  <c r="AT77" i="28"/>
  <c r="AV77" i="28" s="1"/>
  <c r="AO77" i="28"/>
  <c r="AE77" i="28"/>
  <c r="AC77" i="28"/>
  <c r="AB77" i="28"/>
  <c r="R77" i="28"/>
  <c r="AD77" i="28" s="1"/>
  <c r="L77" i="28"/>
  <c r="BY76" i="28"/>
  <c r="BW76" i="28"/>
  <c r="BV76" i="28"/>
  <c r="BU76" i="28"/>
  <c r="BQ76" i="28"/>
  <c r="BM76" i="28"/>
  <c r="BB76" i="28"/>
  <c r="AX76" i="28"/>
  <c r="AT76" i="28"/>
  <c r="AO76" i="28"/>
  <c r="AE76" i="28"/>
  <c r="AC76" i="28"/>
  <c r="AB76" i="28"/>
  <c r="V76" i="28"/>
  <c r="R76" i="28"/>
  <c r="AD76" i="28" s="1"/>
  <c r="L76" i="28"/>
  <c r="BR75" i="28"/>
  <c r="BP75" i="28"/>
  <c r="BO75" i="28"/>
  <c r="BN75" i="28"/>
  <c r="BL75" i="28"/>
  <c r="BK75" i="28"/>
  <c r="BJ75" i="28"/>
  <c r="BI75" i="28"/>
  <c r="BH75" i="28"/>
  <c r="AU75" i="28"/>
  <c r="AS75" i="28"/>
  <c r="AR75" i="28"/>
  <c r="AQ75" i="28"/>
  <c r="AP75" i="28"/>
  <c r="AO75" i="28"/>
  <c r="P75" i="28"/>
  <c r="N75" i="28"/>
  <c r="M75" i="28"/>
  <c r="L75" i="28"/>
  <c r="BY74" i="28"/>
  <c r="BX74" i="28"/>
  <c r="BW74" i="28"/>
  <c r="BV74" i="28"/>
  <c r="BU74" i="28"/>
  <c r="BS74" i="28"/>
  <c r="BM74" i="28"/>
  <c r="BD74" i="28"/>
  <c r="BC74" i="28"/>
  <c r="BB74" i="28"/>
  <c r="BA74" i="28"/>
  <c r="AY74" i="28"/>
  <c r="AX74" i="28"/>
  <c r="AV74" i="28"/>
  <c r="AO74" i="28"/>
  <c r="AE74" i="28"/>
  <c r="AD74" i="28"/>
  <c r="AC74" i="28"/>
  <c r="AB74" i="28"/>
  <c r="AA74" i="28"/>
  <c r="Y74" i="28"/>
  <c r="V74" i="28"/>
  <c r="T74" i="28"/>
  <c r="L74" i="28"/>
  <c r="BY73" i="28"/>
  <c r="BX73" i="28"/>
  <c r="BW73" i="28"/>
  <c r="BV73" i="28"/>
  <c r="BU73" i="28"/>
  <c r="BS73" i="28"/>
  <c r="BM73" i="28"/>
  <c r="BD73" i="28"/>
  <c r="BC73" i="28"/>
  <c r="BB73" i="28"/>
  <c r="BA73" i="28"/>
  <c r="AY73" i="28"/>
  <c r="AX73" i="28"/>
  <c r="AV73" i="28"/>
  <c r="AO73" i="28"/>
  <c r="AE73" i="28"/>
  <c r="AD73" i="28"/>
  <c r="AC73" i="28"/>
  <c r="AB73" i="28"/>
  <c r="AA73" i="28"/>
  <c r="Y73" i="28"/>
  <c r="V73" i="28"/>
  <c r="T73" i="28"/>
  <c r="L73" i="28"/>
  <c r="BY72" i="28"/>
  <c r="BX72" i="28"/>
  <c r="BW72" i="28"/>
  <c r="BV72" i="28"/>
  <c r="BU72" i="28"/>
  <c r="BS72" i="28"/>
  <c r="BM72" i="28"/>
  <c r="BD72" i="28"/>
  <c r="BC72" i="28"/>
  <c r="BB72" i="28"/>
  <c r="BA72" i="28"/>
  <c r="AY72" i="28"/>
  <c r="AX72" i="28"/>
  <c r="AV72" i="28"/>
  <c r="AO72" i="28"/>
  <c r="AE72" i="28"/>
  <c r="AD72" i="28"/>
  <c r="AC72" i="28"/>
  <c r="AB72" i="28"/>
  <c r="AA72" i="28"/>
  <c r="Y72" i="28"/>
  <c r="V72" i="28"/>
  <c r="T72" i="28"/>
  <c r="L72" i="28"/>
  <c r="BY71" i="28"/>
  <c r="BX71" i="28"/>
  <c r="BW71" i="28"/>
  <c r="BV71" i="28"/>
  <c r="BU71" i="28"/>
  <c r="BS71" i="28"/>
  <c r="BM71" i="28"/>
  <c r="BD71" i="28"/>
  <c r="BC71" i="28"/>
  <c r="BB71" i="28"/>
  <c r="BA71" i="28"/>
  <c r="AY71" i="28"/>
  <c r="AX71" i="28"/>
  <c r="AV71" i="28"/>
  <c r="AO71" i="28"/>
  <c r="AE71" i="28"/>
  <c r="AD71" i="28"/>
  <c r="AC71" i="28"/>
  <c r="AB71" i="28"/>
  <c r="AA71" i="28"/>
  <c r="Y71" i="28"/>
  <c r="V71" i="28"/>
  <c r="T71" i="28"/>
  <c r="L71" i="28"/>
  <c r="BY70" i="28"/>
  <c r="BX70" i="28"/>
  <c r="BW70" i="28"/>
  <c r="BV70" i="28"/>
  <c r="BU70" i="28"/>
  <c r="BS70" i="28"/>
  <c r="BM70" i="28"/>
  <c r="BD70" i="28"/>
  <c r="BC70" i="28"/>
  <c r="BB70" i="28"/>
  <c r="BA70" i="28"/>
  <c r="AY70" i="28"/>
  <c r="AX70" i="28"/>
  <c r="AV70" i="28"/>
  <c r="AO70" i="28"/>
  <c r="AE70" i="28"/>
  <c r="AD70" i="28"/>
  <c r="AC70" i="28"/>
  <c r="AB70" i="28"/>
  <c r="AA70" i="28"/>
  <c r="Y70" i="28"/>
  <c r="V70" i="28"/>
  <c r="T70" i="28"/>
  <c r="L70" i="28"/>
  <c r="BY69" i="28"/>
  <c r="BX69" i="28"/>
  <c r="BW69" i="28"/>
  <c r="BV69" i="28"/>
  <c r="BU69" i="28"/>
  <c r="BS69" i="28"/>
  <c r="BM69" i="28"/>
  <c r="BD69" i="28"/>
  <c r="BC69" i="28"/>
  <c r="BB69" i="28"/>
  <c r="BA69" i="28"/>
  <c r="AY69" i="28"/>
  <c r="AX69" i="28"/>
  <c r="AV69" i="28"/>
  <c r="AO69" i="28"/>
  <c r="AE69" i="28"/>
  <c r="AD69" i="28"/>
  <c r="AC69" i="28"/>
  <c r="AB69" i="28"/>
  <c r="AA69" i="28"/>
  <c r="Y69" i="28"/>
  <c r="V69" i="28"/>
  <c r="T69" i="28"/>
  <c r="L69" i="28"/>
  <c r="BY68" i="28"/>
  <c r="BX68" i="28"/>
  <c r="BW68" i="28"/>
  <c r="BV68" i="28"/>
  <c r="BU68" i="28"/>
  <c r="BS68" i="28"/>
  <c r="BM68" i="28"/>
  <c r="BD68" i="28"/>
  <c r="BC68" i="28"/>
  <c r="BB68" i="28"/>
  <c r="BA68" i="28"/>
  <c r="AY68" i="28"/>
  <c r="AX68" i="28"/>
  <c r="AV68" i="28"/>
  <c r="AO68" i="28"/>
  <c r="AE68" i="28"/>
  <c r="AD68" i="28"/>
  <c r="AC68" i="28"/>
  <c r="AB68" i="28"/>
  <c r="AA68" i="28"/>
  <c r="Y68" i="28"/>
  <c r="V68" i="28"/>
  <c r="T68" i="28"/>
  <c r="L68" i="28"/>
  <c r="BY67" i="28"/>
  <c r="BX67" i="28"/>
  <c r="BW67" i="28"/>
  <c r="BV67" i="28"/>
  <c r="BU67" i="28"/>
  <c r="BS67" i="28"/>
  <c r="BM67" i="28"/>
  <c r="BD67" i="28"/>
  <c r="BC67" i="28"/>
  <c r="BB67" i="28"/>
  <c r="BA67" i="28"/>
  <c r="AY67" i="28"/>
  <c r="AX67" i="28"/>
  <c r="AV67" i="28"/>
  <c r="AO67" i="28"/>
  <c r="AE67" i="28"/>
  <c r="AD67" i="28"/>
  <c r="AC67" i="28"/>
  <c r="AB67" i="28"/>
  <c r="AA67" i="28"/>
  <c r="Y67" i="28"/>
  <c r="V67" i="28"/>
  <c r="T67" i="28"/>
  <c r="L67" i="28"/>
  <c r="BY66" i="28"/>
  <c r="BX66" i="28"/>
  <c r="BW66" i="28"/>
  <c r="BV66" i="28"/>
  <c r="BU66" i="28"/>
  <c r="BS66" i="28"/>
  <c r="BM66" i="28"/>
  <c r="BD66" i="28"/>
  <c r="BC66" i="28"/>
  <c r="BB66" i="28"/>
  <c r="BA66" i="28"/>
  <c r="AY66" i="28"/>
  <c r="AX66" i="28"/>
  <c r="AV66" i="28"/>
  <c r="AO66" i="28"/>
  <c r="AE66" i="28"/>
  <c r="AD66" i="28"/>
  <c r="AC66" i="28"/>
  <c r="AB66" i="28"/>
  <c r="AA66" i="28"/>
  <c r="Y66" i="28"/>
  <c r="V66" i="28"/>
  <c r="T66" i="28"/>
  <c r="L66" i="28"/>
  <c r="BY65" i="28"/>
  <c r="BX65" i="28"/>
  <c r="BW65" i="28"/>
  <c r="BV65" i="28"/>
  <c r="BU65" i="28"/>
  <c r="BS65" i="28"/>
  <c r="BM65" i="28"/>
  <c r="BD65" i="28"/>
  <c r="BC65" i="28"/>
  <c r="BB65" i="28"/>
  <c r="BA65" i="28"/>
  <c r="AY65" i="28"/>
  <c r="AX65" i="28"/>
  <c r="AV65" i="28"/>
  <c r="AO65" i="28"/>
  <c r="AE65" i="28"/>
  <c r="AD65" i="28"/>
  <c r="AC65" i="28"/>
  <c r="AB65" i="28"/>
  <c r="AA65" i="28"/>
  <c r="Y65" i="28"/>
  <c r="V65" i="28"/>
  <c r="T65" i="28"/>
  <c r="L65" i="28"/>
  <c r="BY64" i="28"/>
  <c r="BX64" i="28"/>
  <c r="BW64" i="28"/>
  <c r="BV64" i="28"/>
  <c r="BU64" i="28"/>
  <c r="BS64" i="28"/>
  <c r="BM64" i="28"/>
  <c r="BD64" i="28"/>
  <c r="BC64" i="28"/>
  <c r="BB64" i="28"/>
  <c r="BA64" i="28"/>
  <c r="AY64" i="28"/>
  <c r="AX64" i="28"/>
  <c r="AV64" i="28"/>
  <c r="AO64" i="28"/>
  <c r="AE64" i="28"/>
  <c r="AD64" i="28"/>
  <c r="AC64" i="28"/>
  <c r="AB64" i="28"/>
  <c r="AA64" i="28"/>
  <c r="Y64" i="28"/>
  <c r="V64" i="28"/>
  <c r="T64" i="28"/>
  <c r="L64" i="28"/>
  <c r="BY63" i="28"/>
  <c r="BX63" i="28"/>
  <c r="BW63" i="28"/>
  <c r="BV63" i="28"/>
  <c r="BU63" i="28"/>
  <c r="BS63" i="28"/>
  <c r="BM63" i="28"/>
  <c r="BD63" i="28"/>
  <c r="BC63" i="28"/>
  <c r="BB63" i="28"/>
  <c r="BA63" i="28"/>
  <c r="AY63" i="28"/>
  <c r="AX63" i="28"/>
  <c r="AV63" i="28"/>
  <c r="AO63" i="28"/>
  <c r="AE63" i="28"/>
  <c r="AD63" i="28"/>
  <c r="AC63" i="28"/>
  <c r="AB63" i="28"/>
  <c r="AA63" i="28"/>
  <c r="Y63" i="28"/>
  <c r="V63" i="28"/>
  <c r="T63" i="28"/>
  <c r="L63" i="28"/>
  <c r="BY62" i="28"/>
  <c r="BX62" i="28"/>
  <c r="BW62" i="28"/>
  <c r="BV62" i="28"/>
  <c r="BU62" i="28"/>
  <c r="BS62" i="28"/>
  <c r="BM62" i="28"/>
  <c r="BD62" i="28"/>
  <c r="BC62" i="28"/>
  <c r="BB62" i="28"/>
  <c r="BA62" i="28"/>
  <c r="AY62" i="28"/>
  <c r="AX62" i="28"/>
  <c r="AV62" i="28"/>
  <c r="AO62" i="28"/>
  <c r="AE62" i="28"/>
  <c r="AD62" i="28"/>
  <c r="AC62" i="28"/>
  <c r="AB62" i="28"/>
  <c r="AA62" i="28"/>
  <c r="Y62" i="28"/>
  <c r="V62" i="28"/>
  <c r="T62" i="28"/>
  <c r="L62" i="28"/>
  <c r="BY61" i="28"/>
  <c r="BX61" i="28"/>
  <c r="BW61" i="28"/>
  <c r="BV61" i="28"/>
  <c r="BU61" i="28"/>
  <c r="BS61" i="28"/>
  <c r="BM61" i="28"/>
  <c r="BD61" i="28"/>
  <c r="BC61" i="28"/>
  <c r="BB61" i="28"/>
  <c r="BA61" i="28"/>
  <c r="AY61" i="28"/>
  <c r="AX61" i="28"/>
  <c r="AV61" i="28"/>
  <c r="AO61" i="28"/>
  <c r="AE61" i="28"/>
  <c r="AD61" i="28"/>
  <c r="AC61" i="28"/>
  <c r="AB61" i="28"/>
  <c r="AA61" i="28"/>
  <c r="Y61" i="28"/>
  <c r="V61" i="28"/>
  <c r="T61" i="28"/>
  <c r="L61" i="28"/>
  <c r="BY60" i="28"/>
  <c r="BX60" i="28"/>
  <c r="BW60" i="28"/>
  <c r="BV60" i="28"/>
  <c r="BU60" i="28"/>
  <c r="BS60" i="28"/>
  <c r="BM60" i="28"/>
  <c r="BD60" i="28"/>
  <c r="BC60" i="28"/>
  <c r="BB60" i="28"/>
  <c r="BA60" i="28"/>
  <c r="AY60" i="28"/>
  <c r="AX60" i="28"/>
  <c r="AV60" i="28"/>
  <c r="AO60" i="28"/>
  <c r="AE60" i="28"/>
  <c r="AD60" i="28"/>
  <c r="AC60" i="28"/>
  <c r="AB60" i="28"/>
  <c r="AA60" i="28"/>
  <c r="Y60" i="28"/>
  <c r="V60" i="28"/>
  <c r="T60" i="28"/>
  <c r="L60" i="28"/>
  <c r="BY59" i="28"/>
  <c r="BW59" i="28"/>
  <c r="BV59" i="28"/>
  <c r="BU59" i="28"/>
  <c r="CB59" i="28" s="1"/>
  <c r="BQ59" i="28"/>
  <c r="BX59" i="28" s="1"/>
  <c r="BM59" i="28"/>
  <c r="BB59" i="28"/>
  <c r="BA59" i="28"/>
  <c r="AU59" i="28"/>
  <c r="BD59" i="28" s="1"/>
  <c r="AQ59" i="28"/>
  <c r="AY59" i="28" s="1"/>
  <c r="AO59" i="28"/>
  <c r="AC59" i="28"/>
  <c r="AB59" i="28"/>
  <c r="AA59" i="28"/>
  <c r="R59" i="28"/>
  <c r="N59" i="28"/>
  <c r="N644" i="28" s="1"/>
  <c r="L59" i="28"/>
  <c r="BY58" i="28"/>
  <c r="BW58" i="28"/>
  <c r="BV58" i="28"/>
  <c r="BU58" i="28"/>
  <c r="BQ58" i="28"/>
  <c r="BX58" i="28" s="1"/>
  <c r="BM58" i="28"/>
  <c r="BD58" i="28"/>
  <c r="BB58" i="28"/>
  <c r="BA58" i="28"/>
  <c r="AY58" i="28"/>
  <c r="AX58" i="28"/>
  <c r="AT58" i="28"/>
  <c r="BC58" i="28" s="1"/>
  <c r="AO58" i="28"/>
  <c r="AE58" i="28"/>
  <c r="AC58" i="28"/>
  <c r="AB58" i="28"/>
  <c r="AA58" i="28"/>
  <c r="Y58" i="28"/>
  <c r="V58" i="28"/>
  <c r="R58" i="28"/>
  <c r="T58" i="28" s="1"/>
  <c r="L58" i="28"/>
  <c r="BY57" i="28"/>
  <c r="BV57" i="28"/>
  <c r="BQ57" i="28"/>
  <c r="BX57" i="28" s="1"/>
  <c r="BM57" i="28"/>
  <c r="BD57" i="28"/>
  <c r="BB57" i="28"/>
  <c r="BA57" i="28"/>
  <c r="AY57" i="28"/>
  <c r="AX57" i="28"/>
  <c r="AT57" i="28"/>
  <c r="BC57" i="28" s="1"/>
  <c r="AO57" i="28"/>
  <c r="AE57" i="28"/>
  <c r="AC57" i="28"/>
  <c r="AB57" i="28"/>
  <c r="AA57" i="28"/>
  <c r="Y57" i="28"/>
  <c r="V57" i="28"/>
  <c r="R57" i="28"/>
  <c r="AD57" i="28" s="1"/>
  <c r="L57" i="28"/>
  <c r="BY56" i="28"/>
  <c r="BW56" i="28"/>
  <c r="BV56" i="28"/>
  <c r="BU56" i="28"/>
  <c r="BQ56" i="28"/>
  <c r="BX56" i="28" s="1"/>
  <c r="BM56" i="28"/>
  <c r="BD56" i="28"/>
  <c r="BB56" i="28"/>
  <c r="BA56" i="28"/>
  <c r="AY56" i="28"/>
  <c r="AX56" i="28"/>
  <c r="AT56" i="28"/>
  <c r="BC56" i="28" s="1"/>
  <c r="AO56" i="28"/>
  <c r="AE56" i="28"/>
  <c r="AC56" i="28"/>
  <c r="AB56" i="28"/>
  <c r="AA56" i="28"/>
  <c r="Y56" i="28"/>
  <c r="V56" i="28"/>
  <c r="R56" i="28"/>
  <c r="L56" i="28"/>
  <c r="BY55" i="28"/>
  <c r="BW55" i="28"/>
  <c r="BV55" i="28"/>
  <c r="BU55" i="28"/>
  <c r="BQ55" i="28"/>
  <c r="BX55" i="28" s="1"/>
  <c r="BM55" i="28"/>
  <c r="BB55" i="28"/>
  <c r="AT55" i="28"/>
  <c r="AO55" i="28"/>
  <c r="AE55" i="28"/>
  <c r="AC55" i="28"/>
  <c r="AB55" i="28"/>
  <c r="AA55" i="28"/>
  <c r="Y55" i="28"/>
  <c r="V55" i="28"/>
  <c r="R55" i="28"/>
  <c r="AD55" i="28" s="1"/>
  <c r="L55" i="28"/>
  <c r="BR54" i="28"/>
  <c r="BP54" i="28"/>
  <c r="BO54" i="28"/>
  <c r="BN54" i="28"/>
  <c r="BL54" i="28"/>
  <c r="BK54" i="28"/>
  <c r="BJ54" i="28"/>
  <c r="BI54" i="28"/>
  <c r="BH54" i="28"/>
  <c r="AU54" i="28"/>
  <c r="AS54" i="28"/>
  <c r="AR54" i="28"/>
  <c r="AP54" i="28"/>
  <c r="AO54" i="28"/>
  <c r="S54" i="28"/>
  <c r="P54" i="28"/>
  <c r="O54" i="28"/>
  <c r="M54" i="28"/>
  <c r="L54" i="28"/>
  <c r="BY53" i="28"/>
  <c r="BX53" i="28"/>
  <c r="BW53" i="28"/>
  <c r="BV53" i="28"/>
  <c r="BU53" i="28"/>
  <c r="BS53" i="28"/>
  <c r="BM53" i="28"/>
  <c r="BD53" i="28"/>
  <c r="BC53" i="28"/>
  <c r="BB53" i="28"/>
  <c r="BA53" i="28"/>
  <c r="AY53" i="28"/>
  <c r="AX53" i="28"/>
  <c r="AV53" i="28"/>
  <c r="AO53" i="28"/>
  <c r="AE53" i="28"/>
  <c r="AD53" i="28"/>
  <c r="AC53" i="28"/>
  <c r="AB53" i="28"/>
  <c r="AA53" i="28"/>
  <c r="Y53" i="28"/>
  <c r="V53" i="28"/>
  <c r="T53" i="28"/>
  <c r="L53" i="28"/>
  <c r="BY52" i="28"/>
  <c r="BX52" i="28"/>
  <c r="BW52" i="28"/>
  <c r="BV52" i="28"/>
  <c r="BU52" i="28"/>
  <c r="BS52" i="28"/>
  <c r="BM52" i="28"/>
  <c r="BD52" i="28"/>
  <c r="BC52" i="28"/>
  <c r="BB52" i="28"/>
  <c r="BA52" i="28"/>
  <c r="AY52" i="28"/>
  <c r="AX52" i="28"/>
  <c r="AV52" i="28"/>
  <c r="AO52" i="28"/>
  <c r="AE52" i="28"/>
  <c r="AD52" i="28"/>
  <c r="AC52" i="28"/>
  <c r="AB52" i="28"/>
  <c r="AA52" i="28"/>
  <c r="Y52" i="28"/>
  <c r="V52" i="28"/>
  <c r="T52" i="28"/>
  <c r="L52" i="28"/>
  <c r="BY51" i="28"/>
  <c r="BX51" i="28"/>
  <c r="BW51" i="28"/>
  <c r="BV51" i="28"/>
  <c r="BU51" i="28"/>
  <c r="BS51" i="28"/>
  <c r="BM51" i="28"/>
  <c r="BD51" i="28"/>
  <c r="BC51" i="28"/>
  <c r="BB51" i="28"/>
  <c r="BA51" i="28"/>
  <c r="AY51" i="28"/>
  <c r="AX51" i="28"/>
  <c r="AV51" i="28"/>
  <c r="AO51" i="28"/>
  <c r="AE51" i="28"/>
  <c r="AD51" i="28"/>
  <c r="AC51" i="28"/>
  <c r="AB51" i="28"/>
  <c r="AA51" i="28"/>
  <c r="Y51" i="28"/>
  <c r="V51" i="28"/>
  <c r="T51" i="28"/>
  <c r="L51" i="28"/>
  <c r="BY50" i="28"/>
  <c r="BX50" i="28"/>
  <c r="BW50" i="28"/>
  <c r="BV50" i="28"/>
  <c r="BU50" i="28"/>
  <c r="BS50" i="28"/>
  <c r="BM50" i="28"/>
  <c r="BD50" i="28"/>
  <c r="BC50" i="28"/>
  <c r="BB50" i="28"/>
  <c r="BA50" i="28"/>
  <c r="AY50" i="28"/>
  <c r="AX50" i="28"/>
  <c r="AV50" i="28"/>
  <c r="AO50" i="28"/>
  <c r="AE50" i="28"/>
  <c r="AD50" i="28"/>
  <c r="AC50" i="28"/>
  <c r="AB50" i="28"/>
  <c r="AA50" i="28"/>
  <c r="Y50" i="28"/>
  <c r="V50" i="28"/>
  <c r="T50" i="28"/>
  <c r="L50" i="28"/>
  <c r="BY49" i="28"/>
  <c r="BX49" i="28"/>
  <c r="BW49" i="28"/>
  <c r="BV49" i="28"/>
  <c r="BU49" i="28"/>
  <c r="BS49" i="28"/>
  <c r="BM49" i="28"/>
  <c r="BD49" i="28"/>
  <c r="BC49" i="28"/>
  <c r="BB49" i="28"/>
  <c r="BA49" i="28"/>
  <c r="AY49" i="28"/>
  <c r="AX49" i="28"/>
  <c r="AV49" i="28"/>
  <c r="AO49" i="28"/>
  <c r="AE49" i="28"/>
  <c r="AD49" i="28"/>
  <c r="AC49" i="28"/>
  <c r="AB49" i="28"/>
  <c r="AA49" i="28"/>
  <c r="Y49" i="28"/>
  <c r="V49" i="28"/>
  <c r="T49" i="28"/>
  <c r="L49" i="28"/>
  <c r="BY48" i="28"/>
  <c r="BX48" i="28"/>
  <c r="BW48" i="28"/>
  <c r="BV48" i="28"/>
  <c r="BU48" i="28"/>
  <c r="BS48" i="28"/>
  <c r="BM48" i="28"/>
  <c r="BD48" i="28"/>
  <c r="BC48" i="28"/>
  <c r="BB48" i="28"/>
  <c r="BA48" i="28"/>
  <c r="AY48" i="28"/>
  <c r="AX48" i="28"/>
  <c r="AV48" i="28"/>
  <c r="AO48" i="28"/>
  <c r="AE48" i="28"/>
  <c r="AD48" i="28"/>
  <c r="AC48" i="28"/>
  <c r="AB48" i="28"/>
  <c r="AA48" i="28"/>
  <c r="Y48" i="28"/>
  <c r="V48" i="28"/>
  <c r="T48" i="28"/>
  <c r="L48" i="28"/>
  <c r="BY47" i="28"/>
  <c r="BX47" i="28"/>
  <c r="BW47" i="28"/>
  <c r="BV47" i="28"/>
  <c r="BU47" i="28"/>
  <c r="BS47" i="28"/>
  <c r="BM47" i="28"/>
  <c r="BD47" i="28"/>
  <c r="BC47" i="28"/>
  <c r="BB47" i="28"/>
  <c r="BA47" i="28"/>
  <c r="AY47" i="28"/>
  <c r="AX47" i="28"/>
  <c r="AV47" i="28"/>
  <c r="AO47" i="28"/>
  <c r="AE47" i="28"/>
  <c r="AD47" i="28"/>
  <c r="AC47" i="28"/>
  <c r="AB47" i="28"/>
  <c r="AA47" i="28"/>
  <c r="Y47" i="28"/>
  <c r="V47" i="28"/>
  <c r="T47" i="28"/>
  <c r="L47" i="28"/>
  <c r="BY46" i="28"/>
  <c r="BX46" i="28"/>
  <c r="BW46" i="28"/>
  <c r="BV46" i="28"/>
  <c r="BU46" i="28"/>
  <c r="BS46" i="28"/>
  <c r="BM46" i="28"/>
  <c r="BD46" i="28"/>
  <c r="BC46" i="28"/>
  <c r="BB46" i="28"/>
  <c r="BA46" i="28"/>
  <c r="AY46" i="28"/>
  <c r="AX46" i="28"/>
  <c r="AV46" i="28"/>
  <c r="AO46" i="28"/>
  <c r="AE46" i="28"/>
  <c r="AD46" i="28"/>
  <c r="AC46" i="28"/>
  <c r="AB46" i="28"/>
  <c r="AA46" i="28"/>
  <c r="Y46" i="28"/>
  <c r="V46" i="28"/>
  <c r="T46" i="28"/>
  <c r="L46" i="28"/>
  <c r="BY45" i="28"/>
  <c r="BX45" i="28"/>
  <c r="BW45" i="28"/>
  <c r="BV45" i="28"/>
  <c r="BU45" i="28"/>
  <c r="BS45" i="28"/>
  <c r="BM45" i="28"/>
  <c r="BD45" i="28"/>
  <c r="BC45" i="28"/>
  <c r="BB45" i="28"/>
  <c r="BA45" i="28"/>
  <c r="AY45" i="28"/>
  <c r="AX45" i="28"/>
  <c r="AV45" i="28"/>
  <c r="AO45" i="28"/>
  <c r="AE45" i="28"/>
  <c r="AD45" i="28"/>
  <c r="AC45" i="28"/>
  <c r="AB45" i="28"/>
  <c r="AA45" i="28"/>
  <c r="Y45" i="28"/>
  <c r="V45" i="28"/>
  <c r="T45" i="28"/>
  <c r="L45" i="28"/>
  <c r="BY44" i="28"/>
  <c r="BX44" i="28"/>
  <c r="BW44" i="28"/>
  <c r="BV44" i="28"/>
  <c r="BU44" i="28"/>
  <c r="BS44" i="28"/>
  <c r="BM44" i="28"/>
  <c r="BD44" i="28"/>
  <c r="BC44" i="28"/>
  <c r="BB44" i="28"/>
  <c r="BA44" i="28"/>
  <c r="AY44" i="28"/>
  <c r="AX44" i="28"/>
  <c r="AV44" i="28"/>
  <c r="AO44" i="28"/>
  <c r="AE44" i="28"/>
  <c r="AD44" i="28"/>
  <c r="AC44" i="28"/>
  <c r="AB44" i="28"/>
  <c r="AA44" i="28"/>
  <c r="Y44" i="28"/>
  <c r="V44" i="28"/>
  <c r="T44" i="28"/>
  <c r="L44" i="28"/>
  <c r="BY43" i="28"/>
  <c r="BX43" i="28"/>
  <c r="BW43" i="28"/>
  <c r="BV43" i="28"/>
  <c r="BU43" i="28"/>
  <c r="BS43" i="28"/>
  <c r="BM43" i="28"/>
  <c r="BD43" i="28"/>
  <c r="BC43" i="28"/>
  <c r="BB43" i="28"/>
  <c r="BA43" i="28"/>
  <c r="AY43" i="28"/>
  <c r="AX43" i="28"/>
  <c r="AV43" i="28"/>
  <c r="AO43" i="28"/>
  <c r="AE43" i="28"/>
  <c r="AD43" i="28"/>
  <c r="AC43" i="28"/>
  <c r="AB43" i="28"/>
  <c r="AA43" i="28"/>
  <c r="Y43" i="28"/>
  <c r="V43" i="28"/>
  <c r="T43" i="28"/>
  <c r="L43" i="28"/>
  <c r="BY42" i="28"/>
  <c r="BX42" i="28"/>
  <c r="BW42" i="28"/>
  <c r="BV42" i="28"/>
  <c r="BU42" i="28"/>
  <c r="BS42" i="28"/>
  <c r="BM42" i="28"/>
  <c r="BD42" i="28"/>
  <c r="BC42" i="28"/>
  <c r="BB42" i="28"/>
  <c r="BA42" i="28"/>
  <c r="AY42" i="28"/>
  <c r="AX42" i="28"/>
  <c r="AV42" i="28"/>
  <c r="AO42" i="28"/>
  <c r="AE42" i="28"/>
  <c r="AD42" i="28"/>
  <c r="AC42" i="28"/>
  <c r="AB42" i="28"/>
  <c r="AA42" i="28"/>
  <c r="Y42" i="28"/>
  <c r="V42" i="28"/>
  <c r="T42" i="28"/>
  <c r="L42" i="28"/>
  <c r="BY41" i="28"/>
  <c r="BX41" i="28"/>
  <c r="BW41" i="28"/>
  <c r="BV41" i="28"/>
  <c r="BU41" i="28"/>
  <c r="BS41" i="28"/>
  <c r="BM41" i="28"/>
  <c r="BD41" i="28"/>
  <c r="BC41" i="28"/>
  <c r="BB41" i="28"/>
  <c r="BA41" i="28"/>
  <c r="AY41" i="28"/>
  <c r="AX41" i="28"/>
  <c r="AV41" i="28"/>
  <c r="AO41" i="28"/>
  <c r="AE41" i="28"/>
  <c r="AD41" i="28"/>
  <c r="AC41" i="28"/>
  <c r="AB41" i="28"/>
  <c r="AA41" i="28"/>
  <c r="Y41" i="28"/>
  <c r="V41" i="28"/>
  <c r="T41" i="28"/>
  <c r="L41" i="28"/>
  <c r="BY40" i="28"/>
  <c r="BW40" i="28"/>
  <c r="BV40" i="28"/>
  <c r="BU40" i="28"/>
  <c r="BQ40" i="28"/>
  <c r="BM40" i="28"/>
  <c r="BD40" i="28"/>
  <c r="BB40" i="28"/>
  <c r="BA40" i="28"/>
  <c r="AY40" i="28"/>
  <c r="AX40" i="28"/>
  <c r="AT40" i="28"/>
  <c r="BC40" i="28" s="1"/>
  <c r="AO40" i="28"/>
  <c r="AE40" i="28"/>
  <c r="AD40" i="28"/>
  <c r="AC40" i="28"/>
  <c r="AB40" i="28"/>
  <c r="AA40" i="28"/>
  <c r="Y40" i="28"/>
  <c r="V40" i="28"/>
  <c r="T40" i="28"/>
  <c r="L40" i="28"/>
  <c r="BY39" i="28"/>
  <c r="BV39" i="28"/>
  <c r="BU39" i="28"/>
  <c r="BQ39" i="28"/>
  <c r="BX39" i="28" s="1"/>
  <c r="BM39" i="28"/>
  <c r="BB39" i="28"/>
  <c r="AT39" i="28"/>
  <c r="AV39" i="28" s="1"/>
  <c r="AO39" i="28"/>
  <c r="AE39" i="28"/>
  <c r="AA39" i="28"/>
  <c r="R39" i="28"/>
  <c r="T39" i="28" s="1"/>
  <c r="L39" i="28"/>
  <c r="BY38" i="28"/>
  <c r="BW38" i="28"/>
  <c r="BV38" i="28"/>
  <c r="BU38" i="28"/>
  <c r="BQ38" i="28"/>
  <c r="BX38" i="28" s="1"/>
  <c r="BM38" i="28"/>
  <c r="BD38" i="28"/>
  <c r="BB38" i="28"/>
  <c r="BA38" i="28"/>
  <c r="AY38" i="28"/>
  <c r="AX38" i="28"/>
  <c r="AT38" i="28"/>
  <c r="BC38" i="28" s="1"/>
  <c r="AO38" i="28"/>
  <c r="AE38" i="28"/>
  <c r="AC38" i="28"/>
  <c r="AB38" i="28"/>
  <c r="AA38" i="28"/>
  <c r="Y38" i="28"/>
  <c r="V38" i="28"/>
  <c r="R38" i="28"/>
  <c r="AD38" i="28" s="1"/>
  <c r="L38" i="28"/>
  <c r="BY37" i="28"/>
  <c r="BW37" i="28"/>
  <c r="BV37" i="28"/>
  <c r="BU37" i="28"/>
  <c r="BQ37" i="28"/>
  <c r="BX37" i="28" s="1"/>
  <c r="BM37" i="28"/>
  <c r="BD37" i="28"/>
  <c r="BB37" i="28"/>
  <c r="BA37" i="28"/>
  <c r="AY37" i="28"/>
  <c r="AX37" i="28"/>
  <c r="AT37" i="28"/>
  <c r="BC37" i="28" s="1"/>
  <c r="AO37" i="28"/>
  <c r="AE37" i="28"/>
  <c r="AC37" i="28"/>
  <c r="AB37" i="28"/>
  <c r="AA37" i="28"/>
  <c r="Y37" i="28"/>
  <c r="V37" i="28"/>
  <c r="R37" i="28"/>
  <c r="L37" i="28"/>
  <c r="BY36" i="28"/>
  <c r="BW36" i="28"/>
  <c r="BV36" i="28"/>
  <c r="BU36" i="28"/>
  <c r="BQ36" i="28"/>
  <c r="BX36" i="28" s="1"/>
  <c r="BM36" i="28"/>
  <c r="BD36" i="28"/>
  <c r="BB36" i="28"/>
  <c r="BA36" i="28"/>
  <c r="AY36" i="28"/>
  <c r="AX36" i="28"/>
  <c r="AT36" i="28"/>
  <c r="BC36" i="28" s="1"/>
  <c r="AO36" i="28"/>
  <c r="AE36" i="28"/>
  <c r="AC36" i="28"/>
  <c r="AB36" i="28"/>
  <c r="AA36" i="28"/>
  <c r="Y36" i="28"/>
  <c r="V36" i="28"/>
  <c r="R36" i="28"/>
  <c r="AD36" i="28" s="1"/>
  <c r="L36" i="28"/>
  <c r="BY35" i="28"/>
  <c r="BV35" i="28"/>
  <c r="BU35" i="28"/>
  <c r="BQ35" i="28"/>
  <c r="BX35" i="28" s="1"/>
  <c r="BM35" i="28"/>
  <c r="BB35" i="28"/>
  <c r="AT35" i="28"/>
  <c r="AP35" i="28"/>
  <c r="AO35" i="28"/>
  <c r="AC35" i="28"/>
  <c r="AB35" i="28"/>
  <c r="S35" i="28"/>
  <c r="S34" i="28" s="1"/>
  <c r="M35" i="28"/>
  <c r="L35" i="28"/>
  <c r="BR34" i="28"/>
  <c r="BP34" i="28"/>
  <c r="BO34" i="28"/>
  <c r="BN34" i="28"/>
  <c r="BL34" i="28"/>
  <c r="BK34" i="28"/>
  <c r="BJ34" i="28"/>
  <c r="BI34" i="28"/>
  <c r="BH34" i="28"/>
  <c r="AU34" i="28"/>
  <c r="AS34" i="28"/>
  <c r="AR34" i="28"/>
  <c r="AQ34" i="28"/>
  <c r="AO34" i="28"/>
  <c r="P34" i="28"/>
  <c r="O34" i="28"/>
  <c r="N34" i="28"/>
  <c r="L34" i="28"/>
  <c r="BY33" i="28"/>
  <c r="BX33" i="28"/>
  <c r="BW33" i="28"/>
  <c r="BV33" i="28"/>
  <c r="BU33" i="28"/>
  <c r="BS33" i="28"/>
  <c r="BM33" i="28"/>
  <c r="BD33" i="28"/>
  <c r="BC33" i="28"/>
  <c r="BB33" i="28"/>
  <c r="BA33" i="28"/>
  <c r="AY33" i="28"/>
  <c r="AX33" i="28"/>
  <c r="AV33" i="28"/>
  <c r="AO33" i="28"/>
  <c r="AE33" i="28"/>
  <c r="AD33" i="28"/>
  <c r="AC33" i="28"/>
  <c r="AB33" i="28"/>
  <c r="AA33" i="28"/>
  <c r="Y33" i="28"/>
  <c r="V33" i="28"/>
  <c r="T33" i="28"/>
  <c r="L33" i="28"/>
  <c r="BY32" i="28"/>
  <c r="BX32" i="28"/>
  <c r="BW32" i="28"/>
  <c r="BV32" i="28"/>
  <c r="BU32" i="28"/>
  <c r="BS32" i="28"/>
  <c r="BM32" i="28"/>
  <c r="BD32" i="28"/>
  <c r="BC32" i="28"/>
  <c r="BB32" i="28"/>
  <c r="BA32" i="28"/>
  <c r="AY32" i="28"/>
  <c r="AX32" i="28"/>
  <c r="AV32" i="28"/>
  <c r="AO32" i="28"/>
  <c r="AE32" i="28"/>
  <c r="AD32" i="28"/>
  <c r="AC32" i="28"/>
  <c r="AB32" i="28"/>
  <c r="AA32" i="28"/>
  <c r="Y32" i="28"/>
  <c r="V32" i="28"/>
  <c r="T32" i="28"/>
  <c r="L32" i="28"/>
  <c r="BY31" i="28"/>
  <c r="BX31" i="28"/>
  <c r="BW31" i="28"/>
  <c r="BV31" i="28"/>
  <c r="BU31" i="28"/>
  <c r="BS31" i="28"/>
  <c r="BM31" i="28"/>
  <c r="BD31" i="28"/>
  <c r="BC31" i="28"/>
  <c r="BB31" i="28"/>
  <c r="BA31" i="28"/>
  <c r="AY31" i="28"/>
  <c r="AX31" i="28"/>
  <c r="AV31" i="28"/>
  <c r="AO31" i="28"/>
  <c r="AE31" i="28"/>
  <c r="AD31" i="28"/>
  <c r="AC31" i="28"/>
  <c r="AB31" i="28"/>
  <c r="AA31" i="28"/>
  <c r="Y31" i="28"/>
  <c r="V31" i="28"/>
  <c r="T31" i="28"/>
  <c r="L31" i="28"/>
  <c r="BY30" i="28"/>
  <c r="BX30" i="28"/>
  <c r="BW30" i="28"/>
  <c r="BV30" i="28"/>
  <c r="BU30" i="28"/>
  <c r="BS30" i="28"/>
  <c r="BM30" i="28"/>
  <c r="BD30" i="28"/>
  <c r="BC30" i="28"/>
  <c r="BB30" i="28"/>
  <c r="BA30" i="28"/>
  <c r="AY30" i="28"/>
  <c r="AX30" i="28"/>
  <c r="AV30" i="28"/>
  <c r="AO30" i="28"/>
  <c r="AE30" i="28"/>
  <c r="AD30" i="28"/>
  <c r="AC30" i="28"/>
  <c r="AB30" i="28"/>
  <c r="AA30" i="28"/>
  <c r="Y30" i="28"/>
  <c r="V30" i="28"/>
  <c r="T30" i="28"/>
  <c r="L30" i="28"/>
  <c r="BY29" i="28"/>
  <c r="BX29" i="28"/>
  <c r="BW29" i="28"/>
  <c r="BV29" i="28"/>
  <c r="BU29" i="28"/>
  <c r="BS29" i="28"/>
  <c r="BM29" i="28"/>
  <c r="BD29" i="28"/>
  <c r="BC29" i="28"/>
  <c r="BB29" i="28"/>
  <c r="BA29" i="28"/>
  <c r="AY29" i="28"/>
  <c r="AX29" i="28"/>
  <c r="AV29" i="28"/>
  <c r="AO29" i="28"/>
  <c r="AE29" i="28"/>
  <c r="AD29" i="28"/>
  <c r="AC29" i="28"/>
  <c r="AB29" i="28"/>
  <c r="AA29" i="28"/>
  <c r="Y29" i="28"/>
  <c r="V29" i="28"/>
  <c r="T29" i="28"/>
  <c r="L29" i="28"/>
  <c r="BY28" i="28"/>
  <c r="BX28" i="28"/>
  <c r="BW28" i="28"/>
  <c r="BV28" i="28"/>
  <c r="BU28" i="28"/>
  <c r="BS28" i="28"/>
  <c r="BM28" i="28"/>
  <c r="BD28" i="28"/>
  <c r="BC28" i="28"/>
  <c r="BB28" i="28"/>
  <c r="BA28" i="28"/>
  <c r="AY28" i="28"/>
  <c r="AX28" i="28"/>
  <c r="AV28" i="28"/>
  <c r="AO28" i="28"/>
  <c r="AE28" i="28"/>
  <c r="AD28" i="28"/>
  <c r="AC28" i="28"/>
  <c r="AB28" i="28"/>
  <c r="AA28" i="28"/>
  <c r="Y28" i="28"/>
  <c r="V28" i="28"/>
  <c r="T28" i="28"/>
  <c r="L28" i="28"/>
  <c r="BY27" i="28"/>
  <c r="BX27" i="28"/>
  <c r="BW27" i="28"/>
  <c r="BV27" i="28"/>
  <c r="BU27" i="28"/>
  <c r="BS27" i="28"/>
  <c r="BM27" i="28"/>
  <c r="BD27" i="28"/>
  <c r="BC27" i="28"/>
  <c r="BB27" i="28"/>
  <c r="BA27" i="28"/>
  <c r="AY27" i="28"/>
  <c r="AX27" i="28"/>
  <c r="AV27" i="28"/>
  <c r="AO27" i="28"/>
  <c r="AE27" i="28"/>
  <c r="AD27" i="28"/>
  <c r="AC27" i="28"/>
  <c r="AB27" i="28"/>
  <c r="AA27" i="28"/>
  <c r="Y27" i="28"/>
  <c r="V27" i="28"/>
  <c r="T27" i="28"/>
  <c r="L27" i="28"/>
  <c r="BY26" i="28"/>
  <c r="BX26" i="28"/>
  <c r="BW26" i="28"/>
  <c r="BV26" i="28"/>
  <c r="BU26" i="28"/>
  <c r="BS26" i="28"/>
  <c r="BM26" i="28"/>
  <c r="BD26" i="28"/>
  <c r="BC26" i="28"/>
  <c r="BB26" i="28"/>
  <c r="BA26" i="28"/>
  <c r="AY26" i="28"/>
  <c r="AX26" i="28"/>
  <c r="AV26" i="28"/>
  <c r="AO26" i="28"/>
  <c r="AE26" i="28"/>
  <c r="AD26" i="28"/>
  <c r="AC26" i="28"/>
  <c r="AB26" i="28"/>
  <c r="AA26" i="28"/>
  <c r="Y26" i="28"/>
  <c r="V26" i="28"/>
  <c r="T26" i="28"/>
  <c r="L26" i="28"/>
  <c r="BY25" i="28"/>
  <c r="BX25" i="28"/>
  <c r="BW25" i="28"/>
  <c r="BV25" i="28"/>
  <c r="BU25" i="28"/>
  <c r="BS25" i="28"/>
  <c r="BM25" i="28"/>
  <c r="BD25" i="28"/>
  <c r="BC25" i="28"/>
  <c r="BB25" i="28"/>
  <c r="BA25" i="28"/>
  <c r="AY25" i="28"/>
  <c r="AX25" i="28"/>
  <c r="AV25" i="28"/>
  <c r="AO25" i="28"/>
  <c r="AE25" i="28"/>
  <c r="AD25" i="28"/>
  <c r="AC25" i="28"/>
  <c r="AB25" i="28"/>
  <c r="AA25" i="28"/>
  <c r="Y25" i="28"/>
  <c r="V25" i="28"/>
  <c r="T25" i="28"/>
  <c r="L25" i="28"/>
  <c r="BY24" i="28"/>
  <c r="BX24" i="28"/>
  <c r="BW24" i="28"/>
  <c r="BV24" i="28"/>
  <c r="BU24" i="28"/>
  <c r="BS24" i="28"/>
  <c r="BM24" i="28"/>
  <c r="BD24" i="28"/>
  <c r="BC24" i="28"/>
  <c r="BB24" i="28"/>
  <c r="BA24" i="28"/>
  <c r="AY24" i="28"/>
  <c r="AX24" i="28"/>
  <c r="AV24" i="28"/>
  <c r="AO24" i="28"/>
  <c r="AE24" i="28"/>
  <c r="AD24" i="28"/>
  <c r="AC24" i="28"/>
  <c r="AB24" i="28"/>
  <c r="AA24" i="28"/>
  <c r="Y24" i="28"/>
  <c r="V24" i="28"/>
  <c r="T24" i="28"/>
  <c r="L24" i="28"/>
  <c r="BY23" i="28"/>
  <c r="BX23" i="28"/>
  <c r="BW23" i="28"/>
  <c r="BV23" i="28"/>
  <c r="BU23" i="28"/>
  <c r="BS23" i="28"/>
  <c r="BM23" i="28"/>
  <c r="BD23" i="28"/>
  <c r="BC23" i="28"/>
  <c r="BB23" i="28"/>
  <c r="BA23" i="28"/>
  <c r="AY23" i="28"/>
  <c r="AX23" i="28"/>
  <c r="AV23" i="28"/>
  <c r="AO23" i="28"/>
  <c r="AE23" i="28"/>
  <c r="AD23" i="28"/>
  <c r="AC23" i="28"/>
  <c r="AB23" i="28"/>
  <c r="AA23" i="28"/>
  <c r="Y23" i="28"/>
  <c r="V23" i="28"/>
  <c r="T23" i="28"/>
  <c r="L23" i="28"/>
  <c r="BY22" i="28"/>
  <c r="BX22" i="28"/>
  <c r="BW22" i="28"/>
  <c r="BV22" i="28"/>
  <c r="BU22" i="28"/>
  <c r="BS22" i="28"/>
  <c r="BM22" i="28"/>
  <c r="BD22" i="28"/>
  <c r="BC22" i="28"/>
  <c r="BB22" i="28"/>
  <c r="BA22" i="28"/>
  <c r="AY22" i="28"/>
  <c r="AX22" i="28"/>
  <c r="AV22" i="28"/>
  <c r="AO22" i="28"/>
  <c r="AE22" i="28"/>
  <c r="AD22" i="28"/>
  <c r="AC22" i="28"/>
  <c r="AB22" i="28"/>
  <c r="AA22" i="28"/>
  <c r="Y22" i="28"/>
  <c r="V22" i="28"/>
  <c r="T22" i="28"/>
  <c r="L22" i="28"/>
  <c r="BY21" i="28"/>
  <c r="BX21" i="28"/>
  <c r="BW21" i="28"/>
  <c r="BV21" i="28"/>
  <c r="BU21" i="28"/>
  <c r="BS21" i="28"/>
  <c r="BM21" i="28"/>
  <c r="BD21" i="28"/>
  <c r="BC21" i="28"/>
  <c r="BB21" i="28"/>
  <c r="BA21" i="28"/>
  <c r="AY21" i="28"/>
  <c r="AX21" i="28"/>
  <c r="AV21" i="28"/>
  <c r="AO21" i="28"/>
  <c r="AE21" i="28"/>
  <c r="AD21" i="28"/>
  <c r="AC21" i="28"/>
  <c r="AB21" i="28"/>
  <c r="AA21" i="28"/>
  <c r="Y21" i="28"/>
  <c r="V21" i="28"/>
  <c r="T21" i="28"/>
  <c r="L21" i="28"/>
  <c r="BY20" i="28"/>
  <c r="BX20" i="28"/>
  <c r="BW20" i="28"/>
  <c r="BV20" i="28"/>
  <c r="BU20" i="28"/>
  <c r="BS20" i="28"/>
  <c r="BM20" i="28"/>
  <c r="BD20" i="28"/>
  <c r="BC20" i="28"/>
  <c r="BB20" i="28"/>
  <c r="BA20" i="28"/>
  <c r="AY20" i="28"/>
  <c r="AX20" i="28"/>
  <c r="AV20" i="28"/>
  <c r="AO20" i="28"/>
  <c r="AE20" i="28"/>
  <c r="AD20" i="28"/>
  <c r="AC20" i="28"/>
  <c r="AB20" i="28"/>
  <c r="AA20" i="28"/>
  <c r="Y20" i="28"/>
  <c r="V20" i="28"/>
  <c r="T20" i="28"/>
  <c r="L20" i="28"/>
  <c r="BY19" i="28"/>
  <c r="BX19" i="28"/>
  <c r="BW19" i="28"/>
  <c r="BV19" i="28"/>
  <c r="BU19" i="28"/>
  <c r="BS19" i="28"/>
  <c r="BM19" i="28"/>
  <c r="BD19" i="28"/>
  <c r="BC19" i="28"/>
  <c r="BB19" i="28"/>
  <c r="BA19" i="28"/>
  <c r="AY19" i="28"/>
  <c r="AX19" i="28"/>
  <c r="AV19" i="28"/>
  <c r="AO19" i="28"/>
  <c r="AE19" i="28"/>
  <c r="AD19" i="28"/>
  <c r="AC19" i="28"/>
  <c r="AB19" i="28"/>
  <c r="AA19" i="28"/>
  <c r="Y19" i="28"/>
  <c r="V19" i="28"/>
  <c r="T19" i="28"/>
  <c r="L19" i="28"/>
  <c r="BY18" i="28"/>
  <c r="BX18" i="28"/>
  <c r="BW18" i="28"/>
  <c r="BV18" i="28"/>
  <c r="BU18" i="28"/>
  <c r="BS18" i="28"/>
  <c r="BM18" i="28"/>
  <c r="BD18" i="28"/>
  <c r="BC18" i="28"/>
  <c r="BB18" i="28"/>
  <c r="BA18" i="28"/>
  <c r="AY18" i="28"/>
  <c r="AX18" i="28"/>
  <c r="AV18" i="28"/>
  <c r="AO18" i="28"/>
  <c r="AE18" i="28"/>
  <c r="AD18" i="28"/>
  <c r="AA18" i="28"/>
  <c r="T18" i="28"/>
  <c r="L18" i="28"/>
  <c r="BQ17" i="28"/>
  <c r="BM17" i="28"/>
  <c r="AV17" i="28"/>
  <c r="AO17" i="28"/>
  <c r="AH17" i="28"/>
  <c r="AE17" i="28"/>
  <c r="AD17" i="28"/>
  <c r="AC17" i="28"/>
  <c r="P17" i="28"/>
  <c r="AB17" i="28" s="1"/>
  <c r="O17" i="28"/>
  <c r="N17" i="28"/>
  <c r="L17" i="28"/>
  <c r="BY16" i="28"/>
  <c r="BW16" i="28"/>
  <c r="BV16" i="28"/>
  <c r="BU16" i="28"/>
  <c r="BQ16" i="28"/>
  <c r="BX16" i="28" s="1"/>
  <c r="BM16" i="28"/>
  <c r="BD16" i="28"/>
  <c r="BB16" i="28"/>
  <c r="BA16" i="28"/>
  <c r="AY16" i="28"/>
  <c r="AX16" i="28"/>
  <c r="AT16" i="28"/>
  <c r="BC16" i="28" s="1"/>
  <c r="AO16" i="28"/>
  <c r="AE16" i="28"/>
  <c r="AC16" i="28"/>
  <c r="AB16" i="28"/>
  <c r="AA16" i="28"/>
  <c r="Y16" i="28"/>
  <c r="V16" i="28"/>
  <c r="R16" i="28"/>
  <c r="T16" i="28" s="1"/>
  <c r="L16" i="28"/>
  <c r="BY15" i="28"/>
  <c r="BW15" i="28"/>
  <c r="BV15" i="28"/>
  <c r="BU15" i="28"/>
  <c r="BQ15" i="28"/>
  <c r="BX15" i="28" s="1"/>
  <c r="BM15" i="28"/>
  <c r="BD15" i="28"/>
  <c r="BB15" i="28"/>
  <c r="BA15" i="28"/>
  <c r="CB15" i="28"/>
  <c r="AT15" i="28"/>
  <c r="BC15" i="28" s="1"/>
  <c r="AO15" i="28"/>
  <c r="AE15" i="28"/>
  <c r="AC15" i="28"/>
  <c r="AB15" i="28"/>
  <c r="R15" i="28"/>
  <c r="AD15" i="28" s="1"/>
  <c r="L15" i="28"/>
  <c r="BY14" i="28"/>
  <c r="BW14" i="28"/>
  <c r="BV14" i="28"/>
  <c r="BU14" i="28"/>
  <c r="BQ14" i="28"/>
  <c r="BM14" i="28"/>
  <c r="BD14" i="28"/>
  <c r="BB14" i="28"/>
  <c r="AY14" i="28"/>
  <c r="AT14" i="28"/>
  <c r="BC14" i="28" s="1"/>
  <c r="AO14" i="28"/>
  <c r="AE14" i="28"/>
  <c r="AC14" i="28"/>
  <c r="AB14" i="28"/>
  <c r="V14" i="28"/>
  <c r="R14" i="28"/>
  <c r="AD14" i="28" s="1"/>
  <c r="O14" i="28"/>
  <c r="L14" i="28"/>
  <c r="BR13" i="28"/>
  <c r="BP13" i="28"/>
  <c r="BO13" i="28"/>
  <c r="BN13" i="28"/>
  <c r="BL13" i="28"/>
  <c r="BK13" i="28"/>
  <c r="BJ13" i="28"/>
  <c r="BI13" i="28"/>
  <c r="BH13" i="28"/>
  <c r="AU13" i="28"/>
  <c r="AS13" i="28"/>
  <c r="AR13" i="28"/>
  <c r="AQ13" i="28"/>
  <c r="AP13" i="28"/>
  <c r="AO13" i="28"/>
  <c r="S13" i="28"/>
  <c r="P13" i="28"/>
  <c r="N13" i="28"/>
  <c r="M13" i="28"/>
  <c r="L13" i="28"/>
  <c r="CB243" i="28" l="1"/>
  <c r="BS99" i="28"/>
  <c r="BW221" i="28"/>
  <c r="CB55" i="28"/>
  <c r="AX650" i="28"/>
  <c r="AV99" i="28"/>
  <c r="T98" i="28"/>
  <c r="CB102" i="28"/>
  <c r="CB114" i="28"/>
  <c r="BX221" i="28"/>
  <c r="BY221" i="28"/>
  <c r="CB244" i="28"/>
  <c r="AV281" i="28"/>
  <c r="BS281" i="28"/>
  <c r="V263" i="28"/>
  <c r="I304" i="6"/>
  <c r="CB82" i="28"/>
  <c r="CB83" i="28"/>
  <c r="CB84" i="28"/>
  <c r="CB85" i="28"/>
  <c r="CB86" i="28"/>
  <c r="CB87" i="28"/>
  <c r="CB88" i="28"/>
  <c r="CB89" i="28"/>
  <c r="CB90" i="28"/>
  <c r="CB91" i="28"/>
  <c r="CB92" i="28"/>
  <c r="CB93" i="28"/>
  <c r="CB94" i="28"/>
  <c r="CB95" i="28"/>
  <c r="AE13" i="28"/>
  <c r="CB521" i="28"/>
  <c r="CB525" i="28"/>
  <c r="CB529" i="28"/>
  <c r="BS465" i="28"/>
  <c r="BS466" i="28"/>
  <c r="CB446" i="28"/>
  <c r="BS441" i="28"/>
  <c r="AV386" i="28"/>
  <c r="AD310" i="28"/>
  <c r="BV242" i="28"/>
  <c r="CB239" i="28"/>
  <c r="CB219" i="28"/>
  <c r="AX179" i="28"/>
  <c r="CB172" i="28"/>
  <c r="CB72" i="28"/>
  <c r="AE242" i="28"/>
  <c r="BW242" i="28"/>
  <c r="R242" i="28"/>
  <c r="S285" i="28"/>
  <c r="AV353" i="28"/>
  <c r="CB377" i="28"/>
  <c r="AF440" i="28"/>
  <c r="CB623" i="28"/>
  <c r="BC627" i="28"/>
  <c r="BE627" i="28" s="1"/>
  <c r="CB294" i="28"/>
  <c r="CB535" i="28"/>
  <c r="AV602" i="28"/>
  <c r="CB16" i="28"/>
  <c r="BS186" i="28"/>
  <c r="BS215" i="28"/>
  <c r="S306" i="28"/>
  <c r="CB339" i="28"/>
  <c r="AV387" i="28"/>
  <c r="BW390" i="28"/>
  <c r="CB407" i="28"/>
  <c r="S411" i="28"/>
  <c r="BC413" i="28"/>
  <c r="BE413" i="28" s="1"/>
  <c r="AV417" i="28"/>
  <c r="BY558" i="28"/>
  <c r="BS588" i="28"/>
  <c r="AV589" i="28"/>
  <c r="BS589" i="28"/>
  <c r="T590" i="28"/>
  <c r="BV13" i="28"/>
  <c r="BW75" i="28"/>
  <c r="AV275" i="28"/>
  <c r="CB500" i="28"/>
  <c r="BZ518" i="28"/>
  <c r="BU558" i="28"/>
  <c r="AT138" i="28"/>
  <c r="CB169" i="28"/>
  <c r="CB171" i="28"/>
  <c r="CB173" i="28"/>
  <c r="CB175" i="28"/>
  <c r="CB177" i="28"/>
  <c r="T126" i="28"/>
  <c r="CB127" i="28"/>
  <c r="BM117" i="28"/>
  <c r="CB112" i="28"/>
  <c r="CB106" i="28"/>
  <c r="T107" i="28"/>
  <c r="CB56" i="28"/>
  <c r="AV58" i="28"/>
  <c r="BS58" i="28"/>
  <c r="AV36" i="28"/>
  <c r="BS36" i="28"/>
  <c r="AV37" i="28"/>
  <c r="BS37" i="28"/>
  <c r="AV38" i="28"/>
  <c r="BS38" i="28"/>
  <c r="Y179" i="28"/>
  <c r="AV15" i="28"/>
  <c r="BS15" i="28"/>
  <c r="AV16" i="28"/>
  <c r="BS16" i="28"/>
  <c r="BS35" i="28"/>
  <c r="BY75" i="28"/>
  <c r="BC100" i="28"/>
  <c r="BE100" i="28" s="1"/>
  <c r="T115" i="28"/>
  <c r="CB146" i="28"/>
  <c r="P159" i="28"/>
  <c r="CB207" i="28"/>
  <c r="CB211" i="28"/>
  <c r="BS224" i="28"/>
  <c r="CB229" i="28"/>
  <c r="T232" i="28"/>
  <c r="CB240" i="28"/>
  <c r="BA242" i="28"/>
  <c r="CB249" i="28"/>
  <c r="CB250" i="28"/>
  <c r="CB251" i="28"/>
  <c r="CB252" i="28"/>
  <c r="CB253" i="28"/>
  <c r="CB254" i="28"/>
  <c r="AV279" i="28"/>
  <c r="BS279" i="28"/>
  <c r="AV292" i="28"/>
  <c r="BS292" i="28"/>
  <c r="AV294" i="28"/>
  <c r="CB310" i="28"/>
  <c r="BE325" i="28"/>
  <c r="BS342" i="28"/>
  <c r="BS344" i="28"/>
  <c r="BS350" i="28"/>
  <c r="AA390" i="28"/>
  <c r="T412" i="28"/>
  <c r="AV433" i="28"/>
  <c r="AA432" i="28"/>
  <c r="CB436" i="28"/>
  <c r="Y453" i="28"/>
  <c r="AV457" i="28"/>
  <c r="BU474" i="28"/>
  <c r="BS478" i="28"/>
  <c r="CB486" i="28"/>
  <c r="AV499" i="28"/>
  <c r="AV501" i="28"/>
  <c r="CB528" i="28"/>
  <c r="CB590" i="28"/>
  <c r="AV594" i="28"/>
  <c r="BC596" i="28"/>
  <c r="BS596" i="28"/>
  <c r="AV597" i="28"/>
  <c r="BS597" i="28"/>
  <c r="T598" i="28"/>
  <c r="AV624" i="28"/>
  <c r="BS624" i="28"/>
  <c r="BS625" i="28"/>
  <c r="AV626" i="28"/>
  <c r="CB636" i="28"/>
  <c r="CB640" i="28"/>
  <c r="BU75" i="28"/>
  <c r="BQ13" i="28"/>
  <c r="CB80" i="28"/>
  <c r="AD108" i="28"/>
  <c r="AF108" i="28" s="1"/>
  <c r="BW117" i="28"/>
  <c r="CB131" i="28"/>
  <c r="CB135" i="28"/>
  <c r="AD136" i="28"/>
  <c r="AF136" i="28" s="1"/>
  <c r="AD161" i="28"/>
  <c r="AF161" i="28" s="1"/>
  <c r="AV181" i="28"/>
  <c r="BS181" i="28"/>
  <c r="CB226" i="28"/>
  <c r="CB236" i="28"/>
  <c r="BQ242" i="28"/>
  <c r="AT263" i="28"/>
  <c r="BS340" i="28"/>
  <c r="BB369" i="28"/>
  <c r="BY390" i="28"/>
  <c r="BU390" i="28"/>
  <c r="AT410" i="28"/>
  <c r="BE410" i="28" s="1"/>
  <c r="CB440" i="28"/>
  <c r="BC440" i="28"/>
  <c r="R453" i="28"/>
  <c r="AV459" i="28"/>
  <c r="AV460" i="28"/>
  <c r="BV474" i="28"/>
  <c r="P495" i="28"/>
  <c r="AV497" i="28"/>
  <c r="BS500" i="28"/>
  <c r="BM537" i="28"/>
  <c r="BV537" i="28"/>
  <c r="BV558" i="28"/>
  <c r="CB572" i="28"/>
  <c r="CB581" i="28"/>
  <c r="AV581" i="28"/>
  <c r="BS581" i="28"/>
  <c r="BA13" i="28"/>
  <c r="AT13" i="28"/>
  <c r="AV13" i="28" s="1"/>
  <c r="AC13" i="28"/>
  <c r="AV14" i="28"/>
  <c r="BS14" i="28"/>
  <c r="BX14" i="28"/>
  <c r="BZ14" i="28" s="1"/>
  <c r="AQ54" i="28"/>
  <c r="AQ649" i="28" s="1"/>
  <c r="CB81" i="28"/>
  <c r="CB137" i="28"/>
  <c r="T160" i="28"/>
  <c r="BZ208" i="28"/>
  <c r="CB235" i="28"/>
  <c r="CB245" i="28"/>
  <c r="BZ249" i="28"/>
  <c r="BZ250" i="28"/>
  <c r="CB271" i="28"/>
  <c r="BS286" i="28"/>
  <c r="AV287" i="28"/>
  <c r="BS287" i="28"/>
  <c r="AV288" i="28"/>
  <c r="BS288" i="28"/>
  <c r="AV289" i="28"/>
  <c r="BS289" i="28"/>
  <c r="AV290" i="28"/>
  <c r="BS290" i="28"/>
  <c r="CB329" i="28"/>
  <c r="CB335" i="28"/>
  <c r="BE337" i="28"/>
  <c r="CB376" i="28"/>
  <c r="CB378" i="28"/>
  <c r="CB380" i="28"/>
  <c r="AV435" i="28"/>
  <c r="CB438" i="28"/>
  <c r="BZ449" i="28"/>
  <c r="CB451" i="28"/>
  <c r="CB455" i="28"/>
  <c r="CB456" i="28"/>
  <c r="BC468" i="28"/>
  <c r="BE468" i="28" s="1"/>
  <c r="CB470" i="28"/>
  <c r="BY474" i="28"/>
  <c r="CB541" i="28"/>
  <c r="CB543" i="28"/>
  <c r="CB544" i="28"/>
  <c r="CB547" i="28"/>
  <c r="CB551" i="28"/>
  <c r="BW558" i="28"/>
  <c r="CB36" i="28"/>
  <c r="CB37" i="28"/>
  <c r="CB38" i="28"/>
  <c r="AX13" i="28"/>
  <c r="CB17" i="28"/>
  <c r="I294" i="6"/>
  <c r="CB580" i="28"/>
  <c r="BS580" i="28"/>
  <c r="AF540" i="28"/>
  <c r="BY516" i="28"/>
  <c r="CB481" i="28"/>
  <c r="AT390" i="28"/>
  <c r="BV390" i="28"/>
  <c r="AC390" i="28"/>
  <c r="BM390" i="28"/>
  <c r="AE390" i="28"/>
  <c r="AO390" i="28"/>
  <c r="AO649" i="28" s="1"/>
  <c r="BQ390" i="28"/>
  <c r="AV406" i="28"/>
  <c r="Y390" i="28"/>
  <c r="BS333" i="28"/>
  <c r="BQ285" i="28"/>
  <c r="BS285" i="28" s="1"/>
  <c r="CB292" i="28"/>
  <c r="BZ248" i="28"/>
  <c r="R221" i="28"/>
  <c r="T221" i="28" s="1"/>
  <c r="BB221" i="28"/>
  <c r="CB232" i="28"/>
  <c r="CB234" i="28"/>
  <c r="BU221" i="28"/>
  <c r="AE221" i="28"/>
  <c r="BZ223" i="28"/>
  <c r="BK649" i="28"/>
  <c r="BP649" i="28"/>
  <c r="BW179" i="28"/>
  <c r="CB184" i="28"/>
  <c r="CB187" i="28"/>
  <c r="BJ649" i="28"/>
  <c r="BO649" i="28"/>
  <c r="AW643" i="28"/>
  <c r="AW649" i="28"/>
  <c r="AW650" i="28" s="1"/>
  <c r="AD122" i="28"/>
  <c r="AF122" i="28" s="1"/>
  <c r="BD117" i="28"/>
  <c r="AD121" i="28"/>
  <c r="BC121" i="28"/>
  <c r="BM96" i="28"/>
  <c r="BH649" i="28"/>
  <c r="BL649" i="28"/>
  <c r="BR649" i="28"/>
  <c r="BV75" i="28"/>
  <c r="AR649" i="28"/>
  <c r="BI649" i="28"/>
  <c r="BS56" i="28"/>
  <c r="K324" i="6"/>
  <c r="K323" i="6" s="1"/>
  <c r="AF568" i="28"/>
  <c r="AV568" i="28"/>
  <c r="BS568" i="28"/>
  <c r="BS569" i="28"/>
  <c r="BS570" i="28"/>
  <c r="CB568" i="28"/>
  <c r="AV564" i="28"/>
  <c r="BS564" i="28"/>
  <c r="CB565" i="28"/>
  <c r="AF566" i="28"/>
  <c r="CB569" i="28"/>
  <c r="CB571" i="28"/>
  <c r="BC571" i="28"/>
  <c r="AF576" i="28"/>
  <c r="AV576" i="28"/>
  <c r="BS576" i="28"/>
  <c r="AV563" i="28"/>
  <c r="CB564" i="28"/>
  <c r="CB576" i="28"/>
  <c r="AV566" i="28"/>
  <c r="BS574" i="28"/>
  <c r="CB578" i="28"/>
  <c r="CB482" i="28"/>
  <c r="CB483" i="28"/>
  <c r="CB484" i="28"/>
  <c r="CB485" i="28"/>
  <c r="CB487" i="28"/>
  <c r="CB488" i="28"/>
  <c r="CB489" i="28"/>
  <c r="CB490" i="28"/>
  <c r="CB491" i="28"/>
  <c r="CB492" i="28"/>
  <c r="CB493" i="28"/>
  <c r="CB494" i="28"/>
  <c r="BZ481" i="28"/>
  <c r="BZ487" i="28"/>
  <c r="BZ488" i="28"/>
  <c r="BZ489" i="28"/>
  <c r="BZ490" i="28"/>
  <c r="BZ492" i="28"/>
  <c r="BZ494" i="28"/>
  <c r="BC480" i="28"/>
  <c r="BE480" i="28" s="1"/>
  <c r="CB415" i="28"/>
  <c r="BY411" i="28"/>
  <c r="L643" i="28"/>
  <c r="L649" i="28" s="1"/>
  <c r="AB390" i="28"/>
  <c r="AF408" i="28"/>
  <c r="BE311" i="28"/>
  <c r="BE315" i="28"/>
  <c r="BE317" i="28"/>
  <c r="BE319" i="28"/>
  <c r="CB375" i="28"/>
  <c r="BE309" i="28"/>
  <c r="BA644" i="28"/>
  <c r="V200" i="28"/>
  <c r="BE313" i="28"/>
  <c r="BE321" i="28"/>
  <c r="BE323" i="28"/>
  <c r="CB370" i="28"/>
  <c r="CB388" i="28"/>
  <c r="CB282" i="28"/>
  <c r="V285" i="28"/>
  <c r="BZ384" i="28"/>
  <c r="CB406" i="28"/>
  <c r="AT200" i="28"/>
  <c r="AV200" i="28" s="1"/>
  <c r="BU200" i="28"/>
  <c r="BY200" i="28"/>
  <c r="CB165" i="28"/>
  <c r="AF168" i="28"/>
  <c r="AV168" i="28"/>
  <c r="CB176" i="28"/>
  <c r="AV176" i="28"/>
  <c r="BS176" i="28"/>
  <c r="AT117" i="28"/>
  <c r="AF84" i="28"/>
  <c r="AF88" i="28"/>
  <c r="AF92" i="28"/>
  <c r="AV80" i="28"/>
  <c r="CB79" i="28"/>
  <c r="AV57" i="28"/>
  <c r="BS57" i="28"/>
  <c r="BY54" i="28"/>
  <c r="K330" i="6"/>
  <c r="AB34" i="28"/>
  <c r="BW34" i="28"/>
  <c r="BY34" i="28"/>
  <c r="AF53" i="28"/>
  <c r="CB77" i="28"/>
  <c r="BS80" i="28"/>
  <c r="T97" i="28"/>
  <c r="AB96" i="28"/>
  <c r="BB96" i="28"/>
  <c r="AX96" i="28"/>
  <c r="BC103" i="28"/>
  <c r="BC115" i="28"/>
  <c r="R117" i="28"/>
  <c r="CB124" i="28"/>
  <c r="AF144" i="28"/>
  <c r="BY138" i="28"/>
  <c r="BU138" i="28"/>
  <c r="BZ147" i="28"/>
  <c r="AF149" i="28"/>
  <c r="BZ149" i="28"/>
  <c r="BZ151" i="28"/>
  <c r="AF153" i="28"/>
  <c r="BZ153" i="28"/>
  <c r="BZ155" i="28"/>
  <c r="AF157" i="28"/>
  <c r="BS157" i="28"/>
  <c r="AV183" i="28"/>
  <c r="AD185" i="28"/>
  <c r="BC185" i="28"/>
  <c r="BS190" i="28"/>
  <c r="AD203" i="28"/>
  <c r="AF203" i="28" s="1"/>
  <c r="BA200" i="28"/>
  <c r="CB210" i="28"/>
  <c r="BC210" i="28"/>
  <c r="BE210" i="28" s="1"/>
  <c r="BE235" i="28"/>
  <c r="AX242" i="28"/>
  <c r="AY242" i="28"/>
  <c r="CB255" i="28"/>
  <c r="CB256" i="28"/>
  <c r="CB258" i="28"/>
  <c r="CB259" i="28"/>
  <c r="CB260" i="28"/>
  <c r="CB261" i="28"/>
  <c r="CB262" i="28"/>
  <c r="BM263" i="28"/>
  <c r="BA263" i="28"/>
  <c r="T266" i="28"/>
  <c r="CB269" i="28"/>
  <c r="AV271" i="28"/>
  <c r="BS271" i="28"/>
  <c r="CB272" i="28"/>
  <c r="CB291" i="28"/>
  <c r="AX285" i="28"/>
  <c r="CB293" i="28"/>
  <c r="CB295" i="28"/>
  <c r="AV296" i="28"/>
  <c r="BC296" i="28"/>
  <c r="BX345" i="28"/>
  <c r="BS345" i="28"/>
  <c r="BC354" i="28"/>
  <c r="AV354" i="28"/>
  <c r="AV472" i="28"/>
  <c r="BC472" i="28"/>
  <c r="BE472" i="28" s="1"/>
  <c r="AV479" i="28"/>
  <c r="BC479" i="28"/>
  <c r="O13" i="28"/>
  <c r="AO643" i="28"/>
  <c r="T14" i="28"/>
  <c r="BC13" i="28"/>
  <c r="CB18" i="28"/>
  <c r="CB19" i="28"/>
  <c r="CB20" i="28"/>
  <c r="CB21" i="28"/>
  <c r="CB22" i="28"/>
  <c r="CB23" i="28"/>
  <c r="CB24" i="28"/>
  <c r="CB25" i="28"/>
  <c r="CB26" i="28"/>
  <c r="CB27" i="28"/>
  <c r="CB28" i="28"/>
  <c r="CB29" i="28"/>
  <c r="CB30" i="28"/>
  <c r="CB31" i="28"/>
  <c r="CB32" i="28"/>
  <c r="CB33" i="28"/>
  <c r="AP34" i="28"/>
  <c r="AV35" i="28"/>
  <c r="BS39" i="28"/>
  <c r="CB57" i="28"/>
  <c r="CB58" i="28"/>
  <c r="T59" i="28"/>
  <c r="CB60" i="28"/>
  <c r="CB61" i="28"/>
  <c r="CB62" i="28"/>
  <c r="CB63" i="28"/>
  <c r="CB64" i="28"/>
  <c r="CB65" i="28"/>
  <c r="CB66" i="28"/>
  <c r="CB67" i="28"/>
  <c r="CB68" i="28"/>
  <c r="CB69" i="28"/>
  <c r="CB70" i="28"/>
  <c r="CB71" i="28"/>
  <c r="CB73" i="28"/>
  <c r="CB74" i="28"/>
  <c r="O75" i="28"/>
  <c r="T76" i="28"/>
  <c r="BB75" i="28"/>
  <c r="CB100" i="28"/>
  <c r="T102" i="28"/>
  <c r="CB108" i="28"/>
  <c r="T111" i="28"/>
  <c r="T112" i="28"/>
  <c r="Y117" i="28"/>
  <c r="T125" i="28"/>
  <c r="CB144" i="28"/>
  <c r="CB148" i="28"/>
  <c r="CB150" i="28"/>
  <c r="CB152" i="28"/>
  <c r="CB154" i="28"/>
  <c r="CB156" i="28"/>
  <c r="T164" i="28"/>
  <c r="AV170" i="28"/>
  <c r="AV174" i="28"/>
  <c r="BC180" i="28"/>
  <c r="BC182" i="28"/>
  <c r="BE182" i="28" s="1"/>
  <c r="BS183" i="28"/>
  <c r="R200" i="28"/>
  <c r="T200" i="28" s="1"/>
  <c r="CB213" i="28"/>
  <c r="BC224" i="28"/>
  <c r="T233" i="28"/>
  <c r="AV233" i="28"/>
  <c r="BS240" i="28"/>
  <c r="BM242" i="28"/>
  <c r="T243" i="28"/>
  <c r="T245" i="28"/>
  <c r="CB248" i="28"/>
  <c r="CB265" i="28"/>
  <c r="CB266" i="28"/>
  <c r="Y263" i="28"/>
  <c r="CB270" i="28"/>
  <c r="BX275" i="28"/>
  <c r="BZ275" i="28" s="1"/>
  <c r="BS275" i="28"/>
  <c r="BX277" i="28"/>
  <c r="BZ277" i="28" s="1"/>
  <c r="BS277" i="28"/>
  <c r="AE285" i="28"/>
  <c r="BE356" i="28"/>
  <c r="AV356" i="28"/>
  <c r="BX376" i="28"/>
  <c r="BS376" i="28"/>
  <c r="BX380" i="28"/>
  <c r="BZ380" i="28" s="1"/>
  <c r="BS380" i="28"/>
  <c r="AV467" i="28"/>
  <c r="BC467" i="28"/>
  <c r="CB99" i="28"/>
  <c r="AV172" i="28"/>
  <c r="BS172" i="28"/>
  <c r="BM179" i="28"/>
  <c r="AV204" i="28"/>
  <c r="BM206" i="28"/>
  <c r="CB209" i="28"/>
  <c r="BS211" i="28"/>
  <c r="CB215" i="28"/>
  <c r="AF216" i="28"/>
  <c r="CB216" i="28"/>
  <c r="CB218" i="28"/>
  <c r="BC218" i="28"/>
  <c r="BE218" i="28" s="1"/>
  <c r="BC220" i="28"/>
  <c r="BE220" i="28" s="1"/>
  <c r="BS220" i="28"/>
  <c r="BE224" i="28"/>
  <c r="AV229" i="28"/>
  <c r="CB264" i="28"/>
  <c r="BC277" i="28"/>
  <c r="BE277" i="28" s="1"/>
  <c r="AV277" i="28"/>
  <c r="BX347" i="28"/>
  <c r="BS347" i="28"/>
  <c r="AV373" i="28"/>
  <c r="BS475" i="28"/>
  <c r="BQ474" i="28"/>
  <c r="BS474" i="28" s="1"/>
  <c r="AV560" i="28"/>
  <c r="BC560" i="28"/>
  <c r="BC601" i="28"/>
  <c r="BC600" i="28" s="1"/>
  <c r="AV601" i="28"/>
  <c r="V13" i="28"/>
  <c r="BB34" i="28"/>
  <c r="BE60" i="28"/>
  <c r="BE62" i="28"/>
  <c r="BE64" i="28"/>
  <c r="BE66" i="28"/>
  <c r="BE68" i="28"/>
  <c r="BE70" i="28"/>
  <c r="BE72" i="28"/>
  <c r="BE74" i="28"/>
  <c r="S75" i="28"/>
  <c r="R80" i="28"/>
  <c r="R75" i="28" s="1"/>
  <c r="BY96" i="28"/>
  <c r="AC96" i="28"/>
  <c r="CB98" i="28"/>
  <c r="BV96" i="28"/>
  <c r="CB101" i="28"/>
  <c r="T103" i="28"/>
  <c r="T105" i="28"/>
  <c r="CB107" i="28"/>
  <c r="CB109" i="28"/>
  <c r="BC111" i="28"/>
  <c r="BE111" i="28" s="1"/>
  <c r="BA117" i="28"/>
  <c r="AY117" i="28"/>
  <c r="CB125" i="28"/>
  <c r="BC125" i="28"/>
  <c r="BE125" i="28" s="1"/>
  <c r="CB130" i="28"/>
  <c r="CB134" i="28"/>
  <c r="BW138" i="28"/>
  <c r="CB202" i="28"/>
  <c r="CB204" i="28"/>
  <c r="CB208" i="28"/>
  <c r="CB212" i="28"/>
  <c r="BZ212" i="28"/>
  <c r="CB214" i="28"/>
  <c r="BC214" i="28"/>
  <c r="BZ218" i="28"/>
  <c r="AB221" i="28"/>
  <c r="T235" i="28"/>
  <c r="AF236" i="28"/>
  <c r="AC242" i="28"/>
  <c r="AV273" i="28"/>
  <c r="BS273" i="28"/>
  <c r="AV280" i="28"/>
  <c r="BC280" i="28"/>
  <c r="CB299" i="28"/>
  <c r="CB303" i="28"/>
  <c r="BX377" i="28"/>
  <c r="BS377" i="28"/>
  <c r="BX381" i="28"/>
  <c r="BS381" i="28"/>
  <c r="BD432" i="28"/>
  <c r="AD435" i="28"/>
  <c r="AD432" i="28" s="1"/>
  <c r="T435" i="28"/>
  <c r="R432" i="28"/>
  <c r="T432" i="28" s="1"/>
  <c r="CB498" i="28"/>
  <c r="AV291" i="28"/>
  <c r="BS291" i="28"/>
  <c r="AV293" i="28"/>
  <c r="BS293" i="28"/>
  <c r="BS294" i="28"/>
  <c r="CB298" i="28"/>
  <c r="CB302" i="28"/>
  <c r="CB305" i="28"/>
  <c r="CB307" i="28"/>
  <c r="CB308" i="28"/>
  <c r="CB309" i="28"/>
  <c r="CB328" i="28"/>
  <c r="CB333" i="28"/>
  <c r="CB336" i="28"/>
  <c r="BS341" i="28"/>
  <c r="CB355" i="28"/>
  <c r="V348" i="28"/>
  <c r="S369" i="28"/>
  <c r="CB374" i="28"/>
  <c r="BV411" i="28"/>
  <c r="AV418" i="28"/>
  <c r="AV419" i="28"/>
  <c r="AV420" i="28"/>
  <c r="AV421" i="28"/>
  <c r="AV422" i="28"/>
  <c r="AV423" i="28"/>
  <c r="AV424" i="28"/>
  <c r="AV425" i="28"/>
  <c r="AV426" i="28"/>
  <c r="AV427" i="28"/>
  <c r="AV428" i="28"/>
  <c r="AV429" i="28"/>
  <c r="AV430" i="28"/>
  <c r="BE434" i="28"/>
  <c r="AV434" i="28"/>
  <c r="BC436" i="28"/>
  <c r="BE436" i="28" s="1"/>
  <c r="AV436" i="28"/>
  <c r="BZ441" i="28"/>
  <c r="AV445" i="28"/>
  <c r="CB449" i="28"/>
  <c r="BM453" i="28"/>
  <c r="BC463" i="28"/>
  <c r="BE463" i="28" s="1"/>
  <c r="AV463" i="28"/>
  <c r="CB477" i="28"/>
  <c r="CB496" i="28"/>
  <c r="BS498" i="28"/>
  <c r="CB499" i="28"/>
  <c r="AV518" i="28"/>
  <c r="BX523" i="28"/>
  <c r="BZ523" i="28" s="1"/>
  <c r="BS523" i="28"/>
  <c r="BX527" i="28"/>
  <c r="BS527" i="28"/>
  <c r="BX531" i="28"/>
  <c r="BZ531" i="28" s="1"/>
  <c r="BS531" i="28"/>
  <c r="BC540" i="28"/>
  <c r="BC537" i="28" s="1"/>
  <c r="CB542" i="28"/>
  <c r="CB550" i="28"/>
  <c r="CB554" i="28"/>
  <c r="CB555" i="28"/>
  <c r="CB561" i="28"/>
  <c r="CB563" i="28"/>
  <c r="BZ564" i="28"/>
  <c r="CB566" i="28"/>
  <c r="CB567" i="28"/>
  <c r="BZ570" i="28"/>
  <c r="CB573" i="28"/>
  <c r="BC573" i="28"/>
  <c r="CB575" i="28"/>
  <c r="BZ588" i="28"/>
  <c r="BZ589" i="28"/>
  <c r="BX592" i="28"/>
  <c r="BZ592" i="28" s="1"/>
  <c r="BS592" i="28"/>
  <c r="AD595" i="28"/>
  <c r="AF595" i="28" s="1"/>
  <c r="AY600" i="28"/>
  <c r="BX622" i="28"/>
  <c r="BZ622" i="28" s="1"/>
  <c r="BS622" i="28"/>
  <c r="CB632" i="28"/>
  <c r="AV622" i="28"/>
  <c r="BC622" i="28"/>
  <c r="BE622" i="28" s="1"/>
  <c r="CB629" i="28"/>
  <c r="CB286" i="28"/>
  <c r="CB287" i="28"/>
  <c r="CB288" i="28"/>
  <c r="CB290" i="28"/>
  <c r="CB296" i="28"/>
  <c r="CB300" i="28"/>
  <c r="CB304" i="28"/>
  <c r="AA306" i="28"/>
  <c r="AF332" i="28"/>
  <c r="CB332" i="28"/>
  <c r="BZ333" i="28"/>
  <c r="CB338" i="28"/>
  <c r="CB343" i="28"/>
  <c r="CB345" i="28"/>
  <c r="CB347" i="28"/>
  <c r="BW348" i="28"/>
  <c r="CB351" i="28"/>
  <c r="CB352" i="28"/>
  <c r="CB353" i="28"/>
  <c r="CB356" i="28"/>
  <c r="CB358" i="28"/>
  <c r="CB359" i="28"/>
  <c r="CB360" i="28"/>
  <c r="CB361" i="28"/>
  <c r="CB362" i="28"/>
  <c r="CB363" i="28"/>
  <c r="CB364" i="28"/>
  <c r="CB365" i="28"/>
  <c r="CB366" i="28"/>
  <c r="CB367" i="28"/>
  <c r="CB368" i="28"/>
  <c r="CB389" i="28"/>
  <c r="CB391" i="28"/>
  <c r="CB393" i="28"/>
  <c r="CB394" i="28"/>
  <c r="CB395" i="28"/>
  <c r="CB396" i="28"/>
  <c r="CB397" i="28"/>
  <c r="CB398" i="28"/>
  <c r="CB399" i="28"/>
  <c r="CB400" i="28"/>
  <c r="CB401" i="28"/>
  <c r="CB403" i="28"/>
  <c r="CB405" i="28"/>
  <c r="BX408" i="28"/>
  <c r="BS408" i="28"/>
  <c r="BX436" i="28"/>
  <c r="BZ436" i="28" s="1"/>
  <c r="BS436" i="28"/>
  <c r="CB472" i="28"/>
  <c r="V474" i="28"/>
  <c r="CB478" i="28"/>
  <c r="CB479" i="28"/>
  <c r="CB517" i="28"/>
  <c r="BX522" i="28"/>
  <c r="BS522" i="28"/>
  <c r="CB523" i="28"/>
  <c r="BX526" i="28"/>
  <c r="BS526" i="28"/>
  <c r="BX530" i="28"/>
  <c r="BS530" i="28"/>
  <c r="CB533" i="28"/>
  <c r="AF536" i="28"/>
  <c r="CB592" i="28"/>
  <c r="CB598" i="28"/>
  <c r="BC276" i="28"/>
  <c r="BA285" i="28"/>
  <c r="AV307" i="28"/>
  <c r="BS307" i="28"/>
  <c r="AV308" i="28"/>
  <c r="BS308" i="28"/>
  <c r="CB311" i="28"/>
  <c r="CB312" i="28"/>
  <c r="CB313" i="28"/>
  <c r="CB314" i="28"/>
  <c r="CB315" i="28"/>
  <c r="CB316" i="28"/>
  <c r="CB317" i="28"/>
  <c r="CB318" i="28"/>
  <c r="CB319" i="28"/>
  <c r="CB320" i="28"/>
  <c r="CB321" i="28"/>
  <c r="CB322" i="28"/>
  <c r="CB323" i="28"/>
  <c r="CB324" i="28"/>
  <c r="CB325" i="28"/>
  <c r="CB326" i="28"/>
  <c r="T331" i="28"/>
  <c r="CB331" i="28"/>
  <c r="CB337" i="28"/>
  <c r="CB346" i="28"/>
  <c r="BE353" i="28"/>
  <c r="CB354" i="28"/>
  <c r="AV355" i="28"/>
  <c r="BC402" i="28"/>
  <c r="BE402" i="28" s="1"/>
  <c r="AV402" i="28"/>
  <c r="CB410" i="28"/>
  <c r="BX434" i="28"/>
  <c r="BZ434" i="28" s="1"/>
  <c r="BS434" i="28"/>
  <c r="BY432" i="28"/>
  <c r="AV438" i="28"/>
  <c r="BC444" i="28"/>
  <c r="BE444" i="28" s="1"/>
  <c r="BS444" i="28"/>
  <c r="BX447" i="28"/>
  <c r="BS447" i="28"/>
  <c r="AV464" i="28"/>
  <c r="BZ465" i="28"/>
  <c r="BZ466" i="28"/>
  <c r="BS469" i="28"/>
  <c r="BS470" i="28"/>
  <c r="BZ472" i="28"/>
  <c r="BW495" i="28"/>
  <c r="BM516" i="28"/>
  <c r="BE517" i="28"/>
  <c r="AV520" i="28"/>
  <c r="BC520" i="28"/>
  <c r="AV567" i="28"/>
  <c r="CB570" i="28"/>
  <c r="BC574" i="28"/>
  <c r="BE574" i="28" s="1"/>
  <c r="CB577" i="28"/>
  <c r="BC584" i="28"/>
  <c r="BE584" i="28" s="1"/>
  <c r="BS584" i="28"/>
  <c r="AV585" i="28"/>
  <c r="BS585" i="28"/>
  <c r="CB588" i="28"/>
  <c r="BC590" i="28"/>
  <c r="BX633" i="28"/>
  <c r="BS633" i="28"/>
  <c r="CB381" i="28"/>
  <c r="CB392" i="28"/>
  <c r="AF393" i="28"/>
  <c r="AF397" i="28"/>
  <c r="AF401" i="28"/>
  <c r="CB439" i="28"/>
  <c r="CB445" i="28"/>
  <c r="CB447" i="28"/>
  <c r="CB448" i="28"/>
  <c r="CB450" i="28"/>
  <c r="CB452" i="28"/>
  <c r="CB468" i="28"/>
  <c r="CB475" i="28"/>
  <c r="CB476" i="28"/>
  <c r="CB507" i="28"/>
  <c r="CB518" i="28"/>
  <c r="CB524" i="28"/>
  <c r="CB532" i="28"/>
  <c r="CB534" i="28"/>
  <c r="BB537" i="28"/>
  <c r="BY537" i="28"/>
  <c r="CB539" i="28"/>
  <c r="CB549" i="28"/>
  <c r="CB559" i="28"/>
  <c r="CB560" i="28"/>
  <c r="CB604" i="28"/>
  <c r="CB608" i="28"/>
  <c r="CB612" i="28"/>
  <c r="CB616" i="28"/>
  <c r="CB620" i="28"/>
  <c r="CB622" i="28"/>
  <c r="CB624" i="28"/>
  <c r="CB625" i="28"/>
  <c r="CB626" i="28"/>
  <c r="CB637" i="28"/>
  <c r="CB641" i="28"/>
  <c r="AF627" i="28"/>
  <c r="CB642" i="28"/>
  <c r="CB628" i="28"/>
  <c r="BS629" i="28"/>
  <c r="CB633" i="28"/>
  <c r="BZ645" i="28"/>
  <c r="AV631" i="28"/>
  <c r="BS631" i="28"/>
  <c r="BM621" i="28"/>
  <c r="AV562" i="28"/>
  <c r="BM558" i="28"/>
  <c r="CB562" i="28"/>
  <c r="BM495" i="28"/>
  <c r="BI643" i="28"/>
  <c r="CB409" i="28"/>
  <c r="BX13" i="28"/>
  <c r="BZ41" i="28"/>
  <c r="BZ42" i="28"/>
  <c r="BZ43" i="28"/>
  <c r="BZ44" i="28"/>
  <c r="BZ45" i="28"/>
  <c r="BZ46" i="28"/>
  <c r="BZ47" i="28"/>
  <c r="BZ48" i="28"/>
  <c r="BZ49" i="28"/>
  <c r="BZ50" i="28"/>
  <c r="BZ51" i="28"/>
  <c r="BU96" i="28"/>
  <c r="CB97" i="28"/>
  <c r="CB289" i="28"/>
  <c r="CB350" i="28"/>
  <c r="BZ18" i="28"/>
  <c r="BU34" i="28"/>
  <c r="BV34" i="28"/>
  <c r="BZ36" i="28"/>
  <c r="BZ37" i="28"/>
  <c r="BZ38" i="28"/>
  <c r="BZ57" i="28"/>
  <c r="BZ58" i="28"/>
  <c r="BZ77" i="28"/>
  <c r="CB41" i="28"/>
  <c r="CB42" i="28"/>
  <c r="CB43" i="28"/>
  <c r="CB44" i="28"/>
  <c r="CB45" i="28"/>
  <c r="CB46" i="28"/>
  <c r="CB47" i="28"/>
  <c r="CB48" i="28"/>
  <c r="CB49" i="28"/>
  <c r="CB50" i="28"/>
  <c r="CB51" i="28"/>
  <c r="CB52" i="28"/>
  <c r="CB53" i="28"/>
  <c r="BU54" i="28"/>
  <c r="CB78" i="28"/>
  <c r="BZ80" i="28"/>
  <c r="BZ81" i="28"/>
  <c r="BZ82" i="28"/>
  <c r="BZ83" i="28"/>
  <c r="BZ84" i="28"/>
  <c r="BZ85" i="28"/>
  <c r="BZ86" i="28"/>
  <c r="BZ87" i="28"/>
  <c r="BZ88" i="28"/>
  <c r="BZ89" i="28"/>
  <c r="BZ90" i="28"/>
  <c r="BZ91" i="28"/>
  <c r="BZ92" i="28"/>
  <c r="BZ93" i="28"/>
  <c r="BU411" i="28"/>
  <c r="CB105" i="28"/>
  <c r="CB110" i="28"/>
  <c r="CB113" i="28"/>
  <c r="BZ116" i="28"/>
  <c r="BY117" i="28"/>
  <c r="CB120" i="28"/>
  <c r="CB123" i="28"/>
  <c r="CB203" i="28"/>
  <c r="BZ214" i="28"/>
  <c r="CB217" i="28"/>
  <c r="CB237" i="28"/>
  <c r="CB246" i="28"/>
  <c r="CB268" i="28"/>
  <c r="BZ279" i="28"/>
  <c r="BZ281" i="28"/>
  <c r="BV285" i="28"/>
  <c r="CB297" i="28"/>
  <c r="CB301" i="28"/>
  <c r="BZ368" i="28"/>
  <c r="BZ371" i="28"/>
  <c r="BZ383" i="28"/>
  <c r="CB402" i="28"/>
  <c r="CB404" i="28"/>
  <c r="CB429" i="28"/>
  <c r="CB437" i="28"/>
  <c r="CB461" i="28"/>
  <c r="BZ477" i="28"/>
  <c r="CB497" i="28"/>
  <c r="CB503" i="28"/>
  <c r="CB519" i="28"/>
  <c r="BW537" i="28"/>
  <c r="CB591" i="28"/>
  <c r="CB593" i="28"/>
  <c r="BZ629" i="28"/>
  <c r="CB634" i="28"/>
  <c r="BZ637" i="28"/>
  <c r="CB638" i="28"/>
  <c r="BZ639" i="28"/>
  <c r="BZ641" i="28"/>
  <c r="BU117" i="28"/>
  <c r="BZ185" i="28"/>
  <c r="BZ207" i="28"/>
  <c r="BZ210" i="28"/>
  <c r="BY242" i="28"/>
  <c r="BZ247" i="28"/>
  <c r="CB257" i="28"/>
  <c r="BW263" i="28"/>
  <c r="CB279" i="28"/>
  <c r="CB281" i="28"/>
  <c r="CB340" i="28"/>
  <c r="CB341" i="28"/>
  <c r="BZ387" i="28"/>
  <c r="BZ478" i="28"/>
  <c r="BZ580" i="28"/>
  <c r="BZ581" i="28"/>
  <c r="BZ631" i="28"/>
  <c r="CB635" i="28"/>
  <c r="CB639" i="28"/>
  <c r="BW96" i="28"/>
  <c r="BZ104" i="28"/>
  <c r="CB111" i="28"/>
  <c r="CB116" i="28"/>
  <c r="CB128" i="28"/>
  <c r="CB162" i="28"/>
  <c r="CB164" i="28"/>
  <c r="CB205" i="28"/>
  <c r="BZ216" i="28"/>
  <c r="CB220" i="28"/>
  <c r="CB224" i="28"/>
  <c r="BZ230" i="28"/>
  <c r="BZ235" i="28"/>
  <c r="BU242" i="28"/>
  <c r="CB280" i="28"/>
  <c r="CB284" i="28"/>
  <c r="BZ307" i="28"/>
  <c r="BZ309" i="28"/>
  <c r="BV327" i="28"/>
  <c r="BZ336" i="28"/>
  <c r="CB342" i="28"/>
  <c r="CB344" i="28"/>
  <c r="CB349" i="28"/>
  <c r="CB371" i="28"/>
  <c r="CB372" i="28"/>
  <c r="CB373" i="28"/>
  <c r="BZ375" i="28"/>
  <c r="CB413" i="28"/>
  <c r="CB417" i="28"/>
  <c r="CB418" i="28"/>
  <c r="CB419" i="28"/>
  <c r="CB420" i="28"/>
  <c r="CB421" i="28"/>
  <c r="CB422" i="28"/>
  <c r="CB423" i="28"/>
  <c r="CB424" i="28"/>
  <c r="CB425" i="28"/>
  <c r="CB426" i="28"/>
  <c r="CB427" i="28"/>
  <c r="CB428" i="28"/>
  <c r="CB430" i="28"/>
  <c r="CB431" i="28"/>
  <c r="BZ442" i="28"/>
  <c r="CB464" i="28"/>
  <c r="CB522" i="28"/>
  <c r="CB526" i="28"/>
  <c r="CB527" i="28"/>
  <c r="CB530" i="28"/>
  <c r="CB531" i="28"/>
  <c r="BZ533" i="28"/>
  <c r="CB536" i="28"/>
  <c r="CB538" i="28"/>
  <c r="CB548" i="28"/>
  <c r="CB552" i="28"/>
  <c r="CB556" i="28"/>
  <c r="CB574" i="28"/>
  <c r="CB584" i="28"/>
  <c r="CB585" i="28"/>
  <c r="CB586" i="28"/>
  <c r="CB596" i="28"/>
  <c r="CB597" i="28"/>
  <c r="CB602" i="28"/>
  <c r="BV621" i="28"/>
  <c r="BW621" i="28"/>
  <c r="BU621" i="28"/>
  <c r="AV357" i="28"/>
  <c r="CB357" i="28"/>
  <c r="BQ644" i="28"/>
  <c r="BS644" i="28" s="1"/>
  <c r="BY644" i="28"/>
  <c r="BW644" i="28"/>
  <c r="AC200" i="28"/>
  <c r="BV200" i="28"/>
  <c r="R159" i="28"/>
  <c r="BQ159" i="28"/>
  <c r="BS159" i="28" s="1"/>
  <c r="AD162" i="28"/>
  <c r="BZ162" i="28"/>
  <c r="BK643" i="28"/>
  <c r="BP643" i="28"/>
  <c r="AC159" i="28"/>
  <c r="BJ643" i="28"/>
  <c r="BO643" i="28"/>
  <c r="BB13" i="28"/>
  <c r="CB39" i="28"/>
  <c r="BB54" i="28"/>
  <c r="BC75" i="28"/>
  <c r="BE81" i="28"/>
  <c r="BE83" i="28"/>
  <c r="BE85" i="28"/>
  <c r="BE87" i="28"/>
  <c r="BE89" i="28"/>
  <c r="BE91" i="28"/>
  <c r="BE93" i="28"/>
  <c r="CB129" i="28"/>
  <c r="CB133" i="28"/>
  <c r="AX159" i="28"/>
  <c r="CB168" i="28"/>
  <c r="AY179" i="28"/>
  <c r="CB186" i="28"/>
  <c r="CB189" i="28"/>
  <c r="BE222" i="28"/>
  <c r="BE236" i="28"/>
  <c r="BB242" i="28"/>
  <c r="CB247" i="28"/>
  <c r="CB275" i="28"/>
  <c r="CB277" i="28"/>
  <c r="AX306" i="28"/>
  <c r="BE328" i="28"/>
  <c r="BC327" i="28"/>
  <c r="BE331" i="28"/>
  <c r="AX348" i="28"/>
  <c r="CB382" i="28"/>
  <c r="CB384" i="28"/>
  <c r="CB386" i="28"/>
  <c r="CB387" i="28"/>
  <c r="BE389" i="28"/>
  <c r="BE394" i="28"/>
  <c r="BE398" i="28"/>
  <c r="BA411" i="28"/>
  <c r="AX411" i="28"/>
  <c r="CB414" i="28"/>
  <c r="CB434" i="28"/>
  <c r="CB443" i="28"/>
  <c r="BE459" i="28"/>
  <c r="BE18" i="28"/>
  <c r="CB40" i="28"/>
  <c r="BE42" i="28"/>
  <c r="BE44" i="28"/>
  <c r="BE46" i="28"/>
  <c r="BE48" i="28"/>
  <c r="BE50" i="28"/>
  <c r="AX75" i="28"/>
  <c r="CB76" i="28"/>
  <c r="BD96" i="28"/>
  <c r="BE115" i="28"/>
  <c r="AX117" i="28"/>
  <c r="CB121" i="28"/>
  <c r="CB122" i="28"/>
  <c r="BE126" i="28"/>
  <c r="CB132" i="28"/>
  <c r="CB136" i="28"/>
  <c r="BE140" i="28"/>
  <c r="BE142" i="28"/>
  <c r="CB145" i="28"/>
  <c r="CB147" i="28"/>
  <c r="CB149" i="28"/>
  <c r="CB151" i="28"/>
  <c r="CB153" i="28"/>
  <c r="CB155" i="28"/>
  <c r="CB157" i="28"/>
  <c r="CB161" i="28"/>
  <c r="CB163" i="28"/>
  <c r="CB170" i="28"/>
  <c r="CB174" i="28"/>
  <c r="CB178" i="28"/>
  <c r="CB181" i="28"/>
  <c r="CB183" i="28"/>
  <c r="CB185" i="28"/>
  <c r="CB228" i="28"/>
  <c r="CB230" i="28"/>
  <c r="CB241" i="28"/>
  <c r="BE248" i="28"/>
  <c r="BE249" i="28"/>
  <c r="BE250" i="28"/>
  <c r="CB273" i="28"/>
  <c r="CB276" i="28"/>
  <c r="CB278" i="28"/>
  <c r="BB285" i="28"/>
  <c r="BA306" i="28"/>
  <c r="BE330" i="28"/>
  <c r="BE344" i="28"/>
  <c r="CB433" i="28"/>
  <c r="CB459" i="28"/>
  <c r="AR643" i="28"/>
  <c r="BE14" i="28"/>
  <c r="BE39" i="28"/>
  <c r="BA96" i="28"/>
  <c r="CB126" i="28"/>
  <c r="BE137" i="28"/>
  <c r="CB139" i="28"/>
  <c r="BB138" i="28"/>
  <c r="CB140" i="28"/>
  <c r="CB141" i="28"/>
  <c r="CB142" i="28"/>
  <c r="CB158" i="28"/>
  <c r="BE166" i="28"/>
  <c r="CB167" i="28"/>
  <c r="CB182" i="28"/>
  <c r="CB188" i="28"/>
  <c r="CB191" i="28"/>
  <c r="CB192" i="28"/>
  <c r="CB193" i="28"/>
  <c r="CB194" i="28"/>
  <c r="CB195" i="28"/>
  <c r="CB196" i="28"/>
  <c r="CB197" i="28"/>
  <c r="CB198" i="28"/>
  <c r="AX200" i="28"/>
  <c r="CB201" i="28"/>
  <c r="CB222" i="28"/>
  <c r="CB223" i="28"/>
  <c r="CB225" i="28"/>
  <c r="CB227" i="28"/>
  <c r="BE266" i="28"/>
  <c r="CB274" i="28"/>
  <c r="CB283" i="28"/>
  <c r="BE360" i="28"/>
  <c r="BE361" i="28"/>
  <c r="BE364" i="28"/>
  <c r="CB379" i="28"/>
  <c r="CB383" i="28"/>
  <c r="CB385" i="28"/>
  <c r="BB432" i="28"/>
  <c r="CB435" i="28"/>
  <c r="CB441" i="28"/>
  <c r="CB442" i="28"/>
  <c r="CB444" i="28"/>
  <c r="CB463" i="28"/>
  <c r="BE466" i="28"/>
  <c r="BE482" i="28"/>
  <c r="BE483" i="28"/>
  <c r="BE487" i="28"/>
  <c r="BE490" i="28"/>
  <c r="BE491" i="28"/>
  <c r="BE502" i="28"/>
  <c r="CB540" i="28"/>
  <c r="BB579" i="28"/>
  <c r="BE589" i="28"/>
  <c r="CB611" i="28"/>
  <c r="CB614" i="28"/>
  <c r="CB615" i="28"/>
  <c r="CB617" i="28"/>
  <c r="CB618" i="28"/>
  <c r="CB619" i="28"/>
  <c r="CB460" i="28"/>
  <c r="AY495" i="28"/>
  <c r="BD495" i="28"/>
  <c r="CB502" i="28"/>
  <c r="BE504" i="28"/>
  <c r="BE507" i="28"/>
  <c r="BE510" i="28"/>
  <c r="BE511" i="28"/>
  <c r="BE515" i="28"/>
  <c r="BE545" i="28"/>
  <c r="CB546" i="28"/>
  <c r="BE549" i="28"/>
  <c r="BE553" i="28"/>
  <c r="BE557" i="28"/>
  <c r="CB595" i="28"/>
  <c r="CB599" i="28"/>
  <c r="BB621" i="28"/>
  <c r="BE646" i="28"/>
  <c r="CB462" i="28"/>
  <c r="CB465" i="28"/>
  <c r="CB466" i="28"/>
  <c r="CB467" i="28"/>
  <c r="CB473" i="28"/>
  <c r="BE478" i="28"/>
  <c r="CB501" i="28"/>
  <c r="CB504" i="28"/>
  <c r="CB505" i="28"/>
  <c r="CB506" i="28"/>
  <c r="CB508" i="28"/>
  <c r="CB509" i="28"/>
  <c r="CB510" i="28"/>
  <c r="CB511" i="28"/>
  <c r="CB512" i="28"/>
  <c r="CB513" i="28"/>
  <c r="CB514" i="28"/>
  <c r="CB515" i="28"/>
  <c r="CB520" i="28"/>
  <c r="CB545" i="28"/>
  <c r="CB553" i="28"/>
  <c r="CB557" i="28"/>
  <c r="BE566" i="28"/>
  <c r="BE582" i="28"/>
  <c r="CB589" i="28"/>
  <c r="CB594" i="28"/>
  <c r="CB603" i="28"/>
  <c r="BE631" i="28"/>
  <c r="CB14" i="28"/>
  <c r="AF43" i="28"/>
  <c r="AF76" i="28"/>
  <c r="V96" i="28"/>
  <c r="AB159" i="28"/>
  <c r="AF166" i="28"/>
  <c r="V179" i="28"/>
  <c r="CB180" i="28"/>
  <c r="AC179" i="28"/>
  <c r="AF186" i="28"/>
  <c r="AF212" i="28"/>
  <c r="AF220" i="28"/>
  <c r="AA263" i="28"/>
  <c r="AE263" i="28"/>
  <c r="AF273" i="28"/>
  <c r="AF278" i="28"/>
  <c r="AF305" i="28"/>
  <c r="AF356" i="28"/>
  <c r="AF359" i="28"/>
  <c r="AF363" i="28"/>
  <c r="AF364" i="28"/>
  <c r="AA34" i="28"/>
  <c r="AF40" i="28"/>
  <c r="AF115" i="28"/>
  <c r="V117" i="28"/>
  <c r="CB118" i="28"/>
  <c r="AC117" i="28"/>
  <c r="AF147" i="28"/>
  <c r="AF151" i="28"/>
  <c r="V159" i="28"/>
  <c r="AF172" i="28"/>
  <c r="AF176" i="28"/>
  <c r="AA179" i="28"/>
  <c r="AE179" i="28"/>
  <c r="AF183" i="28"/>
  <c r="AA200" i="28"/>
  <c r="AE200" i="28"/>
  <c r="AF206" i="28"/>
  <c r="AF241" i="28"/>
  <c r="V242" i="28"/>
  <c r="AB242" i="28"/>
  <c r="AF251" i="28"/>
  <c r="AF252" i="28"/>
  <c r="AF255" i="28"/>
  <c r="AF256" i="28"/>
  <c r="AF257" i="28"/>
  <c r="AF260" i="28"/>
  <c r="AF261" i="28"/>
  <c r="AF264" i="28"/>
  <c r="AF271" i="28"/>
  <c r="AF284" i="28"/>
  <c r="V411" i="28"/>
  <c r="CB412" i="28"/>
  <c r="V34" i="28"/>
  <c r="CB35" i="28"/>
  <c r="AF61" i="28"/>
  <c r="AF65" i="28"/>
  <c r="AF69" i="28"/>
  <c r="AF73" i="28"/>
  <c r="AB75" i="28"/>
  <c r="AF94" i="28"/>
  <c r="AF95" i="28"/>
  <c r="AF112" i="28"/>
  <c r="AE117" i="28"/>
  <c r="AF125" i="28"/>
  <c r="AB138" i="28"/>
  <c r="AF141" i="28"/>
  <c r="AF162" i="28"/>
  <c r="AF228" i="28"/>
  <c r="AF249" i="28"/>
  <c r="AB285" i="28"/>
  <c r="AF347" i="28"/>
  <c r="AD348" i="28"/>
  <c r="AF380" i="28"/>
  <c r="AF381" i="28"/>
  <c r="AF384" i="28"/>
  <c r="AF405" i="28"/>
  <c r="AF462" i="28"/>
  <c r="AF463" i="28"/>
  <c r="AF468" i="28"/>
  <c r="AF473" i="28"/>
  <c r="AB537" i="28"/>
  <c r="AF367" i="28"/>
  <c r="AF368" i="28"/>
  <c r="AB369" i="28"/>
  <c r="AF452" i="28"/>
  <c r="AF459" i="28"/>
  <c r="AF482" i="28"/>
  <c r="AF486" i="28"/>
  <c r="AF490" i="28"/>
  <c r="AF494" i="28"/>
  <c r="AF573" i="28"/>
  <c r="AF310" i="28"/>
  <c r="AF314" i="28"/>
  <c r="AF318" i="28"/>
  <c r="AF322" i="28"/>
  <c r="AF326" i="28"/>
  <c r="AA327" i="28"/>
  <c r="AE327" i="28"/>
  <c r="AF336" i="28"/>
  <c r="AF342" i="28"/>
  <c r="AF353" i="28"/>
  <c r="AF383" i="28"/>
  <c r="AF386" i="28"/>
  <c r="AF444" i="28"/>
  <c r="AF445" i="28"/>
  <c r="AC474" i="28"/>
  <c r="AF480" i="28"/>
  <c r="AF514" i="28"/>
  <c r="AF520" i="28"/>
  <c r="AF547" i="28"/>
  <c r="AF551" i="28"/>
  <c r="AF555" i="28"/>
  <c r="AF563" i="28"/>
  <c r="AF605" i="28"/>
  <c r="AF610" i="28"/>
  <c r="AF638" i="28"/>
  <c r="AF642" i="28"/>
  <c r="AF646" i="28"/>
  <c r="BH643" i="28"/>
  <c r="BL643" i="28"/>
  <c r="BX54" i="28"/>
  <c r="BZ56" i="28"/>
  <c r="BR643" i="28"/>
  <c r="AB54" i="28"/>
  <c r="BZ17" i="28"/>
  <c r="BZ19" i="28"/>
  <c r="BE20" i="28"/>
  <c r="BZ20" i="28"/>
  <c r="BZ21" i="28"/>
  <c r="BE22" i="28"/>
  <c r="BZ22" i="28"/>
  <c r="BZ23" i="28"/>
  <c r="BE24" i="28"/>
  <c r="BZ24" i="28"/>
  <c r="BZ25" i="28"/>
  <c r="BE26" i="28"/>
  <c r="BZ26" i="28"/>
  <c r="BZ27" i="28"/>
  <c r="BE28" i="28"/>
  <c r="BZ28" i="28"/>
  <c r="BZ29" i="28"/>
  <c r="BE30" i="28"/>
  <c r="BZ30" i="28"/>
  <c r="BZ31" i="28"/>
  <c r="BE32" i="28"/>
  <c r="BZ32" i="28"/>
  <c r="BZ33" i="28"/>
  <c r="AE34" i="28"/>
  <c r="AC34" i="28"/>
  <c r="BE40" i="28"/>
  <c r="BQ34" i="28"/>
  <c r="AF41" i="28"/>
  <c r="AF42" i="28"/>
  <c r="AF45" i="28"/>
  <c r="AF46" i="28"/>
  <c r="AF47" i="28"/>
  <c r="AF49" i="28"/>
  <c r="AF50" i="28"/>
  <c r="AF51" i="28"/>
  <c r="BM54" i="28"/>
  <c r="V54" i="28"/>
  <c r="AC54" i="28"/>
  <c r="AV55" i="28"/>
  <c r="BS55" i="28"/>
  <c r="AV56" i="28"/>
  <c r="BW54" i="28"/>
  <c r="T77" i="28"/>
  <c r="AF77" i="28"/>
  <c r="BE77" i="28"/>
  <c r="T78" i="28"/>
  <c r="V75" i="28"/>
  <c r="AC75" i="28"/>
  <c r="AV79" i="28"/>
  <c r="BS79" i="28"/>
  <c r="AF81" i="28"/>
  <c r="BE82" i="28"/>
  <c r="BE84" i="28"/>
  <c r="AF85" i="28"/>
  <c r="BE86" i="28"/>
  <c r="BE88" i="28"/>
  <c r="AF89" i="28"/>
  <c r="BE90" i="28"/>
  <c r="BE92" i="28"/>
  <c r="AF93" i="28"/>
  <c r="BE94" i="28"/>
  <c r="AF97" i="28"/>
  <c r="BZ97" i="28"/>
  <c r="BZ98" i="28"/>
  <c r="BZ100" i="28"/>
  <c r="BE101" i="28"/>
  <c r="AF102" i="28"/>
  <c r="AF103" i="28"/>
  <c r="BE103" i="28"/>
  <c r="T104" i="28"/>
  <c r="BZ106" i="28"/>
  <c r="BE107" i="28"/>
  <c r="T109" i="28"/>
  <c r="AF109" i="28"/>
  <c r="T110" i="28"/>
  <c r="BE110" i="28"/>
  <c r="AD113" i="28"/>
  <c r="AF113" i="28" s="1"/>
  <c r="BC113" i="28"/>
  <c r="BE113" i="28" s="1"/>
  <c r="AD114" i="28"/>
  <c r="AF114" i="28" s="1"/>
  <c r="BE116" i="28"/>
  <c r="AA117" i="28"/>
  <c r="T119" i="28"/>
  <c r="T120" i="28"/>
  <c r="AD123" i="28"/>
  <c r="AF123" i="28" s="1"/>
  <c r="AD124" i="28"/>
  <c r="AF124" i="28" s="1"/>
  <c r="BZ124" i="28"/>
  <c r="BZ125" i="28"/>
  <c r="T127" i="28"/>
  <c r="AF127" i="28"/>
  <c r="BZ137" i="28"/>
  <c r="R138" i="28"/>
  <c r="BX145" i="28"/>
  <c r="BZ145" i="28" s="1"/>
  <c r="BS145" i="28"/>
  <c r="BD13" i="28"/>
  <c r="AB13" i="28"/>
  <c r="BW13" i="28"/>
  <c r="BE19" i="28"/>
  <c r="AF20" i="28"/>
  <c r="BE21" i="28"/>
  <c r="BE23" i="28"/>
  <c r="AF24" i="28"/>
  <c r="BE25" i="28"/>
  <c r="BE27" i="28"/>
  <c r="AF28" i="28"/>
  <c r="BE29" i="28"/>
  <c r="BE31" i="28"/>
  <c r="AF32" i="28"/>
  <c r="BE33" i="28"/>
  <c r="M34" i="28"/>
  <c r="M643" i="28" s="1"/>
  <c r="M649" i="28" s="1"/>
  <c r="BD34" i="28"/>
  <c r="BE52" i="28"/>
  <c r="BZ52" i="28"/>
  <c r="BZ53" i="28"/>
  <c r="AF55" i="28"/>
  <c r="AE54" i="28"/>
  <c r="BD54" i="28"/>
  <c r="BA54" i="28"/>
  <c r="AX54" i="28"/>
  <c r="AF62" i="28"/>
  <c r="AF63" i="28"/>
  <c r="AF64" i="28"/>
  <c r="AF66" i="28"/>
  <c r="AF67" i="28"/>
  <c r="AF68" i="28"/>
  <c r="AF70" i="28"/>
  <c r="AF71" i="28"/>
  <c r="AF72" i="28"/>
  <c r="AF74" i="28"/>
  <c r="BM75" i="28"/>
  <c r="BQ75" i="28"/>
  <c r="BS75" i="28" s="1"/>
  <c r="AE75" i="28"/>
  <c r="T80" i="28"/>
  <c r="BQ96" i="28"/>
  <c r="BS96" i="28" s="1"/>
  <c r="AF98" i="28"/>
  <c r="AF101" i="28"/>
  <c r="BE105" i="28"/>
  <c r="O138" i="28"/>
  <c r="BX146" i="28"/>
  <c r="BZ146" i="28" s="1"/>
  <c r="BS146" i="28"/>
  <c r="BX150" i="28"/>
  <c r="BZ150" i="28" s="1"/>
  <c r="BS150" i="28"/>
  <c r="AA13" i="28"/>
  <c r="BE15" i="28"/>
  <c r="BZ15" i="28"/>
  <c r="BE16" i="28"/>
  <c r="BZ16" i="28"/>
  <c r="BS17" i="28"/>
  <c r="AY34" i="28"/>
  <c r="BE41" i="28"/>
  <c r="BE43" i="28"/>
  <c r="AF44" i="28"/>
  <c r="BE45" i="28"/>
  <c r="BE47" i="28"/>
  <c r="AF48" i="28"/>
  <c r="BE49" i="28"/>
  <c r="BE51" i="28"/>
  <c r="AF52" i="28"/>
  <c r="BE53" i="28"/>
  <c r="AA54" i="28"/>
  <c r="BZ55" i="28"/>
  <c r="BE56" i="28"/>
  <c r="AT59" i="28"/>
  <c r="BC59" i="28" s="1"/>
  <c r="BE59" i="28" s="1"/>
  <c r="AF60" i="28"/>
  <c r="BZ60" i="28"/>
  <c r="BE61" i="28"/>
  <c r="BZ61" i="28"/>
  <c r="BZ62" i="28"/>
  <c r="BE63" i="28"/>
  <c r="BZ63" i="28"/>
  <c r="BZ64" i="28"/>
  <c r="BE65" i="28"/>
  <c r="BZ65" i="28"/>
  <c r="BZ66" i="28"/>
  <c r="BE67" i="28"/>
  <c r="BZ67" i="28"/>
  <c r="BZ68" i="28"/>
  <c r="BE69" i="28"/>
  <c r="BZ69" i="28"/>
  <c r="BZ70" i="28"/>
  <c r="BE71" i="28"/>
  <c r="BZ71" i="28"/>
  <c r="BZ72" i="28"/>
  <c r="BE73" i="28"/>
  <c r="BZ73" i="28"/>
  <c r="BZ74" i="28"/>
  <c r="AF78" i="28"/>
  <c r="BZ78" i="28"/>
  <c r="BE79" i="28"/>
  <c r="AF80" i="28"/>
  <c r="BD75" i="28"/>
  <c r="AF82" i="28"/>
  <c r="AF83" i="28"/>
  <c r="AF86" i="28"/>
  <c r="AF87" i="28"/>
  <c r="AF90" i="28"/>
  <c r="AF91" i="28"/>
  <c r="AE96" i="28"/>
  <c r="BS100" i="28"/>
  <c r="AF104" i="28"/>
  <c r="BS106" i="28"/>
  <c r="AV107" i="28"/>
  <c r="BC109" i="28"/>
  <c r="BE109" i="28" s="1"/>
  <c r="AF110" i="28"/>
  <c r="BZ110" i="28"/>
  <c r="BZ111" i="28"/>
  <c r="BE114" i="28"/>
  <c r="AF116" i="28"/>
  <c r="BE119" i="28"/>
  <c r="AF120" i="28"/>
  <c r="BE123" i="28"/>
  <c r="BC127" i="28"/>
  <c r="BE127" i="28" s="1"/>
  <c r="BC128" i="28"/>
  <c r="BC129" i="28"/>
  <c r="BC130" i="28"/>
  <c r="BC131" i="28"/>
  <c r="BC132" i="28"/>
  <c r="BC133" i="28"/>
  <c r="BC134" i="28"/>
  <c r="BC135" i="28"/>
  <c r="BM138" i="28"/>
  <c r="V138" i="28"/>
  <c r="AC138" i="28"/>
  <c r="AV143" i="28"/>
  <c r="BS143" i="28"/>
  <c r="AV144" i="28"/>
  <c r="BC144" i="28"/>
  <c r="BE144" i="28" s="1"/>
  <c r="BC146" i="28"/>
  <c r="BE146" i="28" s="1"/>
  <c r="AV146" i="28"/>
  <c r="AV148" i="28"/>
  <c r="BC148" i="28"/>
  <c r="BE148" i="28" s="1"/>
  <c r="BC150" i="28"/>
  <c r="BE150" i="28" s="1"/>
  <c r="AV150" i="28"/>
  <c r="BS13" i="28"/>
  <c r="T17" i="28"/>
  <c r="AF18" i="28"/>
  <c r="AF19" i="28"/>
  <c r="BU13" i="28"/>
  <c r="BY13" i="28"/>
  <c r="AF21" i="28"/>
  <c r="AF22" i="28"/>
  <c r="AF23" i="28"/>
  <c r="AF25" i="28"/>
  <c r="AF26" i="28"/>
  <c r="AF27" i="28"/>
  <c r="AF29" i="28"/>
  <c r="AF30" i="28"/>
  <c r="AF31" i="28"/>
  <c r="AF33" i="28"/>
  <c r="BM34" i="28"/>
  <c r="R35" i="28"/>
  <c r="R34" i="28" s="1"/>
  <c r="T34" i="28" s="1"/>
  <c r="BZ39" i="28"/>
  <c r="R54" i="28"/>
  <c r="AY75" i="28"/>
  <c r="BZ94" i="28"/>
  <c r="BE95" i="28"/>
  <c r="BZ95" i="28"/>
  <c r="BC98" i="28"/>
  <c r="BE98" i="28" s="1"/>
  <c r="BE99" i="28"/>
  <c r="BZ99" i="28"/>
  <c r="AA96" i="28"/>
  <c r="T101" i="28"/>
  <c r="AD106" i="28"/>
  <c r="AF106" i="28" s="1"/>
  <c r="BZ108" i="28"/>
  <c r="BZ109" i="28"/>
  <c r="AF111" i="28"/>
  <c r="BZ118" i="28"/>
  <c r="AF121" i="28"/>
  <c r="BE121" i="28"/>
  <c r="BE122" i="28"/>
  <c r="AF126" i="28"/>
  <c r="BZ126" i="28"/>
  <c r="BZ127" i="28"/>
  <c r="BZ128" i="28"/>
  <c r="BZ129" i="28"/>
  <c r="BZ130" i="28"/>
  <c r="BZ131" i="28"/>
  <c r="BZ132" i="28"/>
  <c r="BZ133" i="28"/>
  <c r="BZ134" i="28"/>
  <c r="BZ135" i="28"/>
  <c r="AF139" i="28"/>
  <c r="AX138" i="28"/>
  <c r="AF142" i="28"/>
  <c r="BZ148" i="28"/>
  <c r="AF137" i="28"/>
  <c r="AV138" i="28"/>
  <c r="BE139" i="28"/>
  <c r="BZ139" i="28"/>
  <c r="AF140" i="28"/>
  <c r="AE138" i="28"/>
  <c r="BZ140" i="28"/>
  <c r="AY138" i="28"/>
  <c r="BD138" i="28"/>
  <c r="BZ141" i="28"/>
  <c r="BZ142" i="28"/>
  <c r="BE143" i="28"/>
  <c r="BZ143" i="28"/>
  <c r="BZ144" i="28"/>
  <c r="BE145" i="28"/>
  <c r="AF146" i="28"/>
  <c r="BC147" i="28"/>
  <c r="BE147" i="28" s="1"/>
  <c r="AF148" i="28"/>
  <c r="BS148" i="28"/>
  <c r="BC151" i="28"/>
  <c r="BE151" i="28" s="1"/>
  <c r="AF152" i="28"/>
  <c r="BC152" i="28"/>
  <c r="BE152" i="28" s="1"/>
  <c r="BS152" i="28"/>
  <c r="BC155" i="28"/>
  <c r="BE155" i="28" s="1"/>
  <c r="AF156" i="28"/>
  <c r="BC156" i="28"/>
  <c r="BE156" i="28" s="1"/>
  <c r="BS156" i="28"/>
  <c r="AE159" i="28"/>
  <c r="BW159" i="28"/>
  <c r="AF163" i="28"/>
  <c r="AV163" i="28"/>
  <c r="BS163" i="28"/>
  <c r="AF167" i="28"/>
  <c r="BZ168" i="28"/>
  <c r="BE170" i="28"/>
  <c r="AF171" i="28"/>
  <c r="BZ172" i="28"/>
  <c r="BE174" i="28"/>
  <c r="AF175" i="28"/>
  <c r="BZ176" i="28"/>
  <c r="BE178" i="28"/>
  <c r="R179" i="28"/>
  <c r="T179" i="28" s="1"/>
  <c r="AP179" i="28"/>
  <c r="AB179" i="28"/>
  <c r="BE180" i="28"/>
  <c r="AF182" i="28"/>
  <c r="BZ183" i="28"/>
  <c r="AF185" i="28"/>
  <c r="BE185" i="28"/>
  <c r="BZ186" i="28"/>
  <c r="AF188" i="28"/>
  <c r="BC188" i="28"/>
  <c r="BE188" i="28" s="1"/>
  <c r="BS188" i="28"/>
  <c r="BZ190" i="28"/>
  <c r="BE191" i="28"/>
  <c r="BZ191" i="28"/>
  <c r="AF192" i="28"/>
  <c r="BZ192" i="28"/>
  <c r="BE193" i="28"/>
  <c r="BZ193" i="28"/>
  <c r="BZ194" i="28"/>
  <c r="BE195" i="28"/>
  <c r="BZ195" i="28"/>
  <c r="AF196" i="28"/>
  <c r="BZ196" i="28"/>
  <c r="BE197" i="28"/>
  <c r="BZ197" i="28"/>
  <c r="BZ198" i="28"/>
  <c r="BQ200" i="28"/>
  <c r="BS200" i="28" s="1"/>
  <c r="AB200" i="28"/>
  <c r="BE201" i="28"/>
  <c r="AF202" i="28"/>
  <c r="BW200" i="28"/>
  <c r="BE204" i="28"/>
  <c r="AF205" i="28"/>
  <c r="AF209" i="28"/>
  <c r="AV209" i="28"/>
  <c r="BS209" i="28"/>
  <c r="AV211" i="28"/>
  <c r="AF213" i="28"/>
  <c r="AV213" i="28"/>
  <c r="BS213" i="28"/>
  <c r="AV215" i="28"/>
  <c r="AF217" i="28"/>
  <c r="AV217" i="28"/>
  <c r="BS217" i="28"/>
  <c r="BZ154" i="28"/>
  <c r="BA159" i="28"/>
  <c r="BD159" i="28"/>
  <c r="BZ164" i="28"/>
  <c r="BZ166" i="28"/>
  <c r="AF169" i="28"/>
  <c r="BZ170" i="28"/>
  <c r="AF173" i="28"/>
  <c r="BZ174" i="28"/>
  <c r="AF177" i="28"/>
  <c r="BX179" i="28"/>
  <c r="AF181" i="28"/>
  <c r="BB179" i="28"/>
  <c r="BY179" i="28"/>
  <c r="AD179" i="28"/>
  <c r="BD179" i="28"/>
  <c r="AF189" i="28"/>
  <c r="BE192" i="28"/>
  <c r="AF193" i="28"/>
  <c r="BE194" i="28"/>
  <c r="BE196" i="28"/>
  <c r="AF197" i="28"/>
  <c r="BE198" i="28"/>
  <c r="BE199" i="28"/>
  <c r="BZ199" i="28"/>
  <c r="BM200" i="28"/>
  <c r="BX200" i="28"/>
  <c r="BB200" i="28"/>
  <c r="BZ204" i="28"/>
  <c r="BE206" i="28"/>
  <c r="BZ206" i="28"/>
  <c r="BE207" i="28"/>
  <c r="AF208" i="28"/>
  <c r="AF211" i="28"/>
  <c r="AF215" i="28"/>
  <c r="BZ152" i="28"/>
  <c r="AF155" i="28"/>
  <c r="BZ156" i="28"/>
  <c r="BE157" i="28"/>
  <c r="AF158" i="28"/>
  <c r="BM159" i="28"/>
  <c r="BB159" i="28"/>
  <c r="BE161" i="28"/>
  <c r="BZ163" i="28"/>
  <c r="BS168" i="28"/>
  <c r="BU179" i="28"/>
  <c r="BZ188" i="28"/>
  <c r="Y200" i="28"/>
  <c r="BZ209" i="28"/>
  <c r="BE211" i="28"/>
  <c r="BZ213" i="28"/>
  <c r="BE215" i="28"/>
  <c r="BZ217" i="28"/>
  <c r="AF145" i="28"/>
  <c r="AF150" i="28"/>
  <c r="AF154" i="28"/>
  <c r="AV154" i="28"/>
  <c r="BS154" i="28"/>
  <c r="BZ157" i="28"/>
  <c r="BE158" i="28"/>
  <c r="BZ158" i="28"/>
  <c r="BV159" i="28"/>
  <c r="BU159" i="28"/>
  <c r="BY159" i="28"/>
  <c r="BE164" i="28"/>
  <c r="AF165" i="28"/>
  <c r="AV165" i="28"/>
  <c r="BS166" i="28"/>
  <c r="BC169" i="28"/>
  <c r="BE169" i="28" s="1"/>
  <c r="AF170" i="28"/>
  <c r="BS170" i="28"/>
  <c r="BC173" i="28"/>
  <c r="BE173" i="28" s="1"/>
  <c r="AF174" i="28"/>
  <c r="BS174" i="28"/>
  <c r="BC177" i="28"/>
  <c r="BE177" i="28" s="1"/>
  <c r="AF178" i="28"/>
  <c r="BZ178" i="28"/>
  <c r="BZ180" i="28"/>
  <c r="BZ181" i="28"/>
  <c r="BE183" i="28"/>
  <c r="AF184" i="28"/>
  <c r="BE186" i="28"/>
  <c r="AF187" i="28"/>
  <c r="AF190" i="28"/>
  <c r="BE190" i="28"/>
  <c r="AF191" i="28"/>
  <c r="AF194" i="28"/>
  <c r="AF195" i="28"/>
  <c r="AF198" i="28"/>
  <c r="AF199" i="28"/>
  <c r="BZ201" i="28"/>
  <c r="BE202" i="28"/>
  <c r="BD200" i="28"/>
  <c r="BZ202" i="28"/>
  <c r="BE203" i="28"/>
  <c r="AF204" i="28"/>
  <c r="BS204" i="28"/>
  <c r="BS206" i="28"/>
  <c r="AD207" i="28"/>
  <c r="BE208" i="28"/>
  <c r="AF210" i="28"/>
  <c r="BZ211" i="28"/>
  <c r="AF214" i="28"/>
  <c r="BE214" i="28"/>
  <c r="BZ215" i="28"/>
  <c r="AF218" i="28"/>
  <c r="BE219" i="28"/>
  <c r="BZ222" i="28"/>
  <c r="AF223" i="28"/>
  <c r="AF225" i="28"/>
  <c r="AY221" i="28"/>
  <c r="BZ226" i="28"/>
  <c r="BE228" i="28"/>
  <c r="BC230" i="28"/>
  <c r="BE230" i="28" s="1"/>
  <c r="AD231" i="28"/>
  <c r="AF231" i="28" s="1"/>
  <c r="BZ236" i="28"/>
  <c r="BE237" i="28"/>
  <c r="BZ237" i="28"/>
  <c r="BE238" i="28"/>
  <c r="BC240" i="28"/>
  <c r="BE240" i="28" s="1"/>
  <c r="T242" i="28"/>
  <c r="AF244" i="28"/>
  <c r="AF247" i="28"/>
  <c r="BZ251" i="28"/>
  <c r="BE252" i="28"/>
  <c r="BZ252" i="28"/>
  <c r="AF253" i="28"/>
  <c r="BE253" i="28"/>
  <c r="BZ253" i="28"/>
  <c r="BE254" i="28"/>
  <c r="BZ254" i="28"/>
  <c r="BZ255" i="28"/>
  <c r="BE256" i="28"/>
  <c r="BZ256" i="28"/>
  <c r="BE257" i="28"/>
  <c r="BZ257" i="28"/>
  <c r="BE258" i="28"/>
  <c r="BZ258" i="28"/>
  <c r="BZ259" i="28"/>
  <c r="BZ260" i="28"/>
  <c r="BE261" i="28"/>
  <c r="BZ261" i="28"/>
  <c r="BE262" i="28"/>
  <c r="BZ262" i="28"/>
  <c r="AV263" i="28"/>
  <c r="BB263" i="28"/>
  <c r="BU263" i="28"/>
  <c r="BY263" i="28"/>
  <c r="BQ263" i="28"/>
  <c r="BS263" i="28" s="1"/>
  <c r="AC263" i="28"/>
  <c r="AV268" i="28"/>
  <c r="BS268" i="28"/>
  <c r="AV269" i="28"/>
  <c r="BS269" i="28"/>
  <c r="BC272" i="28"/>
  <c r="BE272" i="28" s="1"/>
  <c r="AF274" i="28"/>
  <c r="BZ274" i="28"/>
  <c r="BE275" i="28"/>
  <c r="BZ276" i="28"/>
  <c r="AF280" i="28"/>
  <c r="BE280" i="28"/>
  <c r="BE282" i="28"/>
  <c r="AF283" i="28"/>
  <c r="AV283" i="28"/>
  <c r="BS283" i="28"/>
  <c r="BM285" i="28"/>
  <c r="BD285" i="28"/>
  <c r="BZ291" i="28"/>
  <c r="BZ292" i="28"/>
  <c r="BZ293" i="28"/>
  <c r="BZ294" i="28"/>
  <c r="T296" i="28"/>
  <c r="AF296" i="28"/>
  <c r="BE296" i="28"/>
  <c r="BW285" i="28"/>
  <c r="T297" i="28"/>
  <c r="AV297" i="28"/>
  <c r="BS297" i="28"/>
  <c r="AV298" i="28"/>
  <c r="BS298" i="28"/>
  <c r="AV299" i="28"/>
  <c r="BS299" i="28"/>
  <c r="AV300" i="28"/>
  <c r="BS300" i="28"/>
  <c r="AV301" i="28"/>
  <c r="BS301" i="28"/>
  <c r="AV302" i="28"/>
  <c r="BS302" i="28"/>
  <c r="AV303" i="28"/>
  <c r="BS303" i="28"/>
  <c r="AV304" i="28"/>
  <c r="BS304" i="28"/>
  <c r="BQ306" i="28"/>
  <c r="BS306" i="28" s="1"/>
  <c r="R307" i="28"/>
  <c r="T307" i="28" s="1"/>
  <c r="AB306" i="28"/>
  <c r="BW306" i="28"/>
  <c r="V306" i="28"/>
  <c r="AC306" i="28"/>
  <c r="BA327" i="28"/>
  <c r="V327" i="28"/>
  <c r="AC327" i="28"/>
  <c r="AV329" i="28"/>
  <c r="BB327" i="28"/>
  <c r="BS329" i="28"/>
  <c r="BQ327" i="28"/>
  <c r="BS327" i="28" s="1"/>
  <c r="BY327" i="28"/>
  <c r="BS334" i="28"/>
  <c r="AF335" i="28"/>
  <c r="BE336" i="28"/>
  <c r="AF339" i="28"/>
  <c r="BE340" i="28"/>
  <c r="BZ340" i="28"/>
  <c r="BE341" i="28"/>
  <c r="BZ341" i="28"/>
  <c r="BS343" i="28"/>
  <c r="BE345" i="28"/>
  <c r="AF346" i="28"/>
  <c r="BB348" i="28"/>
  <c r="BS349" i="28"/>
  <c r="AV352" i="28"/>
  <c r="AF354" i="28"/>
  <c r="BZ354" i="28"/>
  <c r="BM369" i="28"/>
  <c r="BW369" i="28"/>
  <c r="T374" i="28"/>
  <c r="BS374" i="28"/>
  <c r="AV375" i="28"/>
  <c r="AF376" i="28"/>
  <c r="AV378" i="28"/>
  <c r="AV379" i="28"/>
  <c r="BE381" i="28"/>
  <c r="BZ381" i="28"/>
  <c r="BC382" i="28"/>
  <c r="BE382" i="28" s="1"/>
  <c r="BS385" i="28"/>
  <c r="BS388" i="28"/>
  <c r="BY369" i="28"/>
  <c r="AF389" i="28"/>
  <c r="BE406" i="28"/>
  <c r="AT411" i="28"/>
  <c r="BC415" i="28"/>
  <c r="BE415" i="28" s="1"/>
  <c r="AV415" i="28"/>
  <c r="BZ219" i="28"/>
  <c r="BE223" i="28"/>
  <c r="BZ224" i="28"/>
  <c r="AF227" i="28"/>
  <c r="BE227" i="28"/>
  <c r="BZ228" i="28"/>
  <c r="BZ229" i="28"/>
  <c r="AF232" i="28"/>
  <c r="AD234" i="28"/>
  <c r="AF234" i="28" s="1"/>
  <c r="BZ234" i="28"/>
  <c r="BZ238" i="28"/>
  <c r="BZ239" i="28"/>
  <c r="BX242" i="28"/>
  <c r="BS245" i="28"/>
  <c r="AV246" i="28"/>
  <c r="BS246" i="28"/>
  <c r="T248" i="28"/>
  <c r="AF250" i="28"/>
  <c r="BE251" i="28"/>
  <c r="AF254" i="28"/>
  <c r="BE255" i="28"/>
  <c r="AF258" i="28"/>
  <c r="AF259" i="28"/>
  <c r="BE259" i="28"/>
  <c r="BE260" i="28"/>
  <c r="AF262" i="28"/>
  <c r="R263" i="28"/>
  <c r="T263" i="28" s="1"/>
  <c r="BE265" i="28"/>
  <c r="BD263" i="28"/>
  <c r="BZ265" i="28"/>
  <c r="AX263" i="28"/>
  <c r="BZ270" i="28"/>
  <c r="BZ271" i="28"/>
  <c r="BZ272" i="28"/>
  <c r="BZ273" i="28"/>
  <c r="AF276" i="28"/>
  <c r="BE276" i="28"/>
  <c r="AF279" i="28"/>
  <c r="AF281" i="28"/>
  <c r="P285" i="28"/>
  <c r="AF286" i="28"/>
  <c r="BE286" i="28"/>
  <c r="BE287" i="28"/>
  <c r="BZ287" i="28"/>
  <c r="BE288" i="28"/>
  <c r="BZ288" i="28"/>
  <c r="BE289" i="28"/>
  <c r="BZ289" i="28"/>
  <c r="BE290" i="28"/>
  <c r="BZ290" i="28"/>
  <c r="T295" i="28"/>
  <c r="BE295" i="28"/>
  <c r="BX285" i="28"/>
  <c r="BY285" i="28"/>
  <c r="AF298" i="28"/>
  <c r="AF300" i="28"/>
  <c r="AF302" i="28"/>
  <c r="AF304" i="28"/>
  <c r="O306" i="28"/>
  <c r="BM306" i="28"/>
  <c r="AE306" i="28"/>
  <c r="BB306" i="28"/>
  <c r="BX306" i="28"/>
  <c r="AF311" i="28"/>
  <c r="AF312" i="28"/>
  <c r="AF313" i="28"/>
  <c r="AF315" i="28"/>
  <c r="AF316" i="28"/>
  <c r="AF317" i="28"/>
  <c r="AF319" i="28"/>
  <c r="AF320" i="28"/>
  <c r="AF321" i="28"/>
  <c r="AF323" i="28"/>
  <c r="AF324" i="28"/>
  <c r="AF325" i="28"/>
  <c r="AF328" i="28"/>
  <c r="BD327" i="28"/>
  <c r="Y327" i="28"/>
  <c r="AX327" i="28"/>
  <c r="BU327" i="28"/>
  <c r="AF331" i="28"/>
  <c r="BE332" i="28"/>
  <c r="BE335" i="28"/>
  <c r="AF338" i="28"/>
  <c r="BE339" i="28"/>
  <c r="BE342" i="28"/>
  <c r="BZ342" i="28"/>
  <c r="AF344" i="28"/>
  <c r="BE346" i="28"/>
  <c r="BM348" i="28"/>
  <c r="AF349" i="28"/>
  <c r="BZ350" i="28"/>
  <c r="AF355" i="28"/>
  <c r="BE355" i="28"/>
  <c r="AF360" i="28"/>
  <c r="AF361" i="28"/>
  <c r="AF365" i="28"/>
  <c r="AF366" i="28"/>
  <c r="BU369" i="28"/>
  <c r="BD369" i="28"/>
  <c r="BZ379" i="28"/>
  <c r="AF382" i="28"/>
  <c r="AF385" i="28"/>
  <c r="AF387" i="28"/>
  <c r="AF388" i="28"/>
  <c r="BZ389" i="28"/>
  <c r="BZ393" i="28"/>
  <c r="BE395" i="28"/>
  <c r="BZ395" i="28"/>
  <c r="BZ396" i="28"/>
  <c r="BE397" i="28"/>
  <c r="BZ398" i="28"/>
  <c r="BE399" i="28"/>
  <c r="BZ399" i="28"/>
  <c r="AF400" i="28"/>
  <c r="BE400" i="28"/>
  <c r="BZ400" i="28"/>
  <c r="BX402" i="28"/>
  <c r="BZ402" i="28" s="1"/>
  <c r="BS402" i="28"/>
  <c r="AF403" i="28"/>
  <c r="BX406" i="28"/>
  <c r="BZ406" i="28" s="1"/>
  <c r="BS406" i="28"/>
  <c r="BS412" i="28"/>
  <c r="AV219" i="28"/>
  <c r="BZ220" i="28"/>
  <c r="BM221" i="28"/>
  <c r="V221" i="28"/>
  <c r="AC221" i="28"/>
  <c r="BE225" i="28"/>
  <c r="BQ221" i="28"/>
  <c r="BS221" i="28" s="1"/>
  <c r="AF226" i="28"/>
  <c r="AV226" i="28"/>
  <c r="BS226" i="28"/>
  <c r="AV228" i="28"/>
  <c r="AF230" i="28"/>
  <c r="BE231" i="28"/>
  <c r="BZ233" i="28"/>
  <c r="AF235" i="28"/>
  <c r="BS236" i="28"/>
  <c r="AV237" i="28"/>
  <c r="BS237" i="28"/>
  <c r="AV238" i="28"/>
  <c r="BZ240" i="28"/>
  <c r="BE241" i="28"/>
  <c r="BZ241" i="28"/>
  <c r="BS242" i="28"/>
  <c r="BC244" i="28"/>
  <c r="BE244" i="28" s="1"/>
  <c r="AF245" i="28"/>
  <c r="BD242" i="28"/>
  <c r="T247" i="28"/>
  <c r="BE264" i="28"/>
  <c r="BZ264" i="28"/>
  <c r="AB263" i="28"/>
  <c r="BE268" i="28"/>
  <c r="BZ268" i="28"/>
  <c r="BE269" i="28"/>
  <c r="BV263" i="28"/>
  <c r="AF272" i="28"/>
  <c r="BE274" i="28"/>
  <c r="AF275" i="28"/>
  <c r="AF277" i="28"/>
  <c r="AF282" i="28"/>
  <c r="BE283" i="28"/>
  <c r="BZ283" i="28"/>
  <c r="BE284" i="28"/>
  <c r="BZ284" i="28"/>
  <c r="BU285" i="28"/>
  <c r="BZ297" i="28"/>
  <c r="BZ298" i="28"/>
  <c r="BZ299" i="28"/>
  <c r="BZ300" i="28"/>
  <c r="BZ301" i="28"/>
  <c r="BZ302" i="28"/>
  <c r="BZ303" i="28"/>
  <c r="BZ304" i="28"/>
  <c r="BE305" i="28"/>
  <c r="BZ305" i="28"/>
  <c r="BD306" i="28"/>
  <c r="AF309" i="28"/>
  <c r="BU306" i="28"/>
  <c r="BY306" i="28"/>
  <c r="BZ311" i="28"/>
  <c r="BE312" i="28"/>
  <c r="BZ312" i="28"/>
  <c r="BZ313" i="28"/>
  <c r="BE314" i="28"/>
  <c r="BZ314" i="28"/>
  <c r="BZ315" i="28"/>
  <c r="BE316" i="28"/>
  <c r="BZ316" i="28"/>
  <c r="BZ317" i="28"/>
  <c r="BE318" i="28"/>
  <c r="BZ318" i="28"/>
  <c r="BZ319" i="28"/>
  <c r="BE320" i="28"/>
  <c r="BZ320" i="28"/>
  <c r="BZ321" i="28"/>
  <c r="BE322" i="28"/>
  <c r="BZ322" i="28"/>
  <c r="BZ323" i="28"/>
  <c r="BE324" i="28"/>
  <c r="BZ324" i="28"/>
  <c r="BZ325" i="28"/>
  <c r="BE326" i="28"/>
  <c r="BZ326" i="28"/>
  <c r="BM327" i="28"/>
  <c r="BZ329" i="28"/>
  <c r="AF333" i="28"/>
  <c r="BE333" i="28"/>
  <c r="AF334" i="28"/>
  <c r="AF337" i="28"/>
  <c r="BZ337" i="28"/>
  <c r="BE338" i="28"/>
  <c r="BE343" i="28"/>
  <c r="BZ343" i="28"/>
  <c r="AF345" i="28"/>
  <c r="T348" i="28"/>
  <c r="BZ349" i="28"/>
  <c r="AB348" i="28"/>
  <c r="BZ352" i="28"/>
  <c r="AF357" i="28"/>
  <c r="BE358" i="28"/>
  <c r="BZ358" i="28"/>
  <c r="BE359" i="28"/>
  <c r="BZ360" i="28"/>
  <c r="BE362" i="28"/>
  <c r="BE363" i="28"/>
  <c r="BD348" i="28"/>
  <c r="BZ363" i="28"/>
  <c r="BZ364" i="28"/>
  <c r="BE367" i="28"/>
  <c r="BZ367" i="28"/>
  <c r="AF371" i="28"/>
  <c r="AF372" i="28"/>
  <c r="AF373" i="28"/>
  <c r="AF378" i="28"/>
  <c r="BE378" i="28"/>
  <c r="BE385" i="28"/>
  <c r="BZ385" i="28"/>
  <c r="BS407" i="28"/>
  <c r="AV412" i="28"/>
  <c r="BX414" i="28"/>
  <c r="BZ414" i="28" s="1"/>
  <c r="BS414" i="28"/>
  <c r="AF219" i="28"/>
  <c r="BS219" i="28"/>
  <c r="AF222" i="28"/>
  <c r="AX221" i="28"/>
  <c r="BD221" i="28"/>
  <c r="BS228" i="28"/>
  <c r="BS229" i="28"/>
  <c r="BC232" i="28"/>
  <c r="BE232" i="28" s="1"/>
  <c r="BE233" i="28"/>
  <c r="BS238" i="28"/>
  <c r="AV239" i="28"/>
  <c r="BS239" i="28"/>
  <c r="AF243" i="28"/>
  <c r="BZ243" i="28"/>
  <c r="BZ244" i="28"/>
  <c r="BE245" i="28"/>
  <c r="BZ245" i="28"/>
  <c r="BE246" i="28"/>
  <c r="BZ246" i="28"/>
  <c r="BC247" i="28"/>
  <c r="BE247" i="28" s="1"/>
  <c r="AF248" i="28"/>
  <c r="AF266" i="28"/>
  <c r="AC285" i="28"/>
  <c r="BV306" i="28"/>
  <c r="AD327" i="28"/>
  <c r="AB327" i="28"/>
  <c r="BW327" i="28"/>
  <c r="AC348" i="28"/>
  <c r="BE368" i="28"/>
  <c r="AV383" i="28"/>
  <c r="BE392" i="28"/>
  <c r="BZ392" i="28"/>
  <c r="AV401" i="28"/>
  <c r="BC401" i="28"/>
  <c r="BE401" i="28" s="1"/>
  <c r="AV404" i="28"/>
  <c r="BS404" i="28"/>
  <c r="AV405" i="28"/>
  <c r="BC405" i="28"/>
  <c r="BE405" i="28" s="1"/>
  <c r="T407" i="28"/>
  <c r="R390" i="28"/>
  <c r="T390" i="28" s="1"/>
  <c r="BE407" i="28"/>
  <c r="AV407" i="28"/>
  <c r="BE409" i="28"/>
  <c r="AF410" i="28"/>
  <c r="BZ412" i="28"/>
  <c r="BC416" i="28"/>
  <c r="AV416" i="28"/>
  <c r="AF395" i="28"/>
  <c r="AF399" i="28"/>
  <c r="AF402" i="28"/>
  <c r="AF406" i="28"/>
  <c r="BE408" i="28"/>
  <c r="AF409" i="28"/>
  <c r="AV411" i="28"/>
  <c r="BM411" i="28"/>
  <c r="AF416" i="28"/>
  <c r="BZ417" i="28"/>
  <c r="BZ418" i="28"/>
  <c r="BZ419" i="28"/>
  <c r="BZ420" i="28"/>
  <c r="BZ421" i="28"/>
  <c r="BZ422" i="28"/>
  <c r="BZ423" i="28"/>
  <c r="BZ424" i="28"/>
  <c r="BZ425" i="28"/>
  <c r="BZ426" i="28"/>
  <c r="BZ427" i="28"/>
  <c r="BZ428" i="28"/>
  <c r="BZ429" i="28"/>
  <c r="BZ430" i="28"/>
  <c r="BZ431" i="28"/>
  <c r="AF436" i="28"/>
  <c r="AF439" i="28"/>
  <c r="AV439" i="28"/>
  <c r="BS439" i="28"/>
  <c r="AV441" i="28"/>
  <c r="BS443" i="28"/>
  <c r="BE445" i="28"/>
  <c r="AF447" i="28"/>
  <c r="AV448" i="28"/>
  <c r="AV449" i="28"/>
  <c r="BS450" i="28"/>
  <c r="BS451" i="28"/>
  <c r="N453" i="28"/>
  <c r="BS455" i="28"/>
  <c r="BS456" i="28"/>
  <c r="BS458" i="28"/>
  <c r="AF461" i="28"/>
  <c r="BX462" i="28"/>
  <c r="BS462" i="28"/>
  <c r="BZ464" i="28"/>
  <c r="BC471" i="28"/>
  <c r="AF472" i="28"/>
  <c r="AE453" i="28"/>
  <c r="BX534" i="28"/>
  <c r="BZ534" i="28" s="1"/>
  <c r="BS534" i="28"/>
  <c r="V537" i="28"/>
  <c r="BU537" i="28"/>
  <c r="BD558" i="28"/>
  <c r="BS411" i="28"/>
  <c r="BD411" i="28"/>
  <c r="BE414" i="28"/>
  <c r="BZ415" i="28"/>
  <c r="BE417" i="28"/>
  <c r="BE418" i="28"/>
  <c r="BE419" i="28"/>
  <c r="BE420" i="28"/>
  <c r="BE421" i="28"/>
  <c r="BE422" i="28"/>
  <c r="BE423" i="28"/>
  <c r="BE424" i="28"/>
  <c r="BE425" i="28"/>
  <c r="BE426" i="28"/>
  <c r="BE427" i="28"/>
  <c r="BE428" i="28"/>
  <c r="BE429" i="28"/>
  <c r="BE430" i="28"/>
  <c r="BE431" i="28"/>
  <c r="AF435" i="28"/>
  <c r="BE435" i="28"/>
  <c r="BZ435" i="28"/>
  <c r="AF438" i="28"/>
  <c r="BU432" i="28"/>
  <c r="AF443" i="28"/>
  <c r="BZ447" i="28"/>
  <c r="AF449" i="28"/>
  <c r="AF450" i="28"/>
  <c r="V453" i="28"/>
  <c r="BU453" i="28"/>
  <c r="BY453" i="28"/>
  <c r="AF456" i="28"/>
  <c r="BD453" i="28"/>
  <c r="BZ470" i="28"/>
  <c r="BE473" i="28"/>
  <c r="AT474" i="28"/>
  <c r="AV474" i="28" s="1"/>
  <c r="BC477" i="28"/>
  <c r="BE477" i="28" s="1"/>
  <c r="AV477" i="28"/>
  <c r="BZ501" i="28"/>
  <c r="BX503" i="28"/>
  <c r="BS503" i="28"/>
  <c r="BX519" i="28"/>
  <c r="BZ519" i="28" s="1"/>
  <c r="BS519" i="28"/>
  <c r="BC524" i="28"/>
  <c r="BE524" i="28" s="1"/>
  <c r="AV524" i="28"/>
  <c r="BC528" i="28"/>
  <c r="AV528" i="28"/>
  <c r="BC532" i="28"/>
  <c r="BE532" i="28" s="1"/>
  <c r="AV532" i="28"/>
  <c r="AX558" i="28"/>
  <c r="BX562" i="28"/>
  <c r="BZ562" i="28" s="1"/>
  <c r="BS562" i="28"/>
  <c r="T629" i="28"/>
  <c r="N621" i="28"/>
  <c r="BC629" i="28"/>
  <c r="BE629" i="28" s="1"/>
  <c r="AV629" i="28"/>
  <c r="BX635" i="28"/>
  <c r="BZ635" i="28" s="1"/>
  <c r="BS635" i="28"/>
  <c r="AF434" i="28"/>
  <c r="AB432" i="28"/>
  <c r="AE432" i="28"/>
  <c r="BE439" i="28"/>
  <c r="BZ439" i="28"/>
  <c r="AF441" i="28"/>
  <c r="AF442" i="28"/>
  <c r="BZ443" i="28"/>
  <c r="AF446" i="28"/>
  <c r="BZ446" i="28"/>
  <c r="AF448" i="28"/>
  <c r="BZ450" i="28"/>
  <c r="BE452" i="28"/>
  <c r="AF454" i="28"/>
  <c r="BZ454" i="28"/>
  <c r="AF460" i="28"/>
  <c r="BZ460" i="28"/>
  <c r="BX461" i="28"/>
  <c r="BS461" i="28"/>
  <c r="T478" i="28"/>
  <c r="AD478" i="28"/>
  <c r="AF478" i="28" s="1"/>
  <c r="T503" i="28"/>
  <c r="AD503" i="28"/>
  <c r="AF503" i="28" s="1"/>
  <c r="T519" i="28"/>
  <c r="AD519" i="28"/>
  <c r="AF519" i="28" s="1"/>
  <c r="BX535" i="28"/>
  <c r="BS535" i="28"/>
  <c r="BX565" i="28"/>
  <c r="BS565" i="28"/>
  <c r="AV580" i="28"/>
  <c r="BX587" i="28"/>
  <c r="BS587" i="28"/>
  <c r="BE449" i="28"/>
  <c r="T474" i="28"/>
  <c r="BC476" i="28"/>
  <c r="AV476" i="28"/>
  <c r="BC498" i="28"/>
  <c r="AT495" i="28"/>
  <c r="AV495" i="28" s="1"/>
  <c r="BC521" i="28"/>
  <c r="AV521" i="28"/>
  <c r="BC525" i="28"/>
  <c r="BE525" i="28" s="1"/>
  <c r="AV525" i="28"/>
  <c r="BC529" i="28"/>
  <c r="AV529" i="28"/>
  <c r="BC533" i="28"/>
  <c r="AV533" i="28"/>
  <c r="BZ538" i="28"/>
  <c r="AA537" i="28"/>
  <c r="AF464" i="28"/>
  <c r="AF465" i="28"/>
  <c r="AF469" i="28"/>
  <c r="AF470" i="28"/>
  <c r="AB474" i="28"/>
  <c r="AF484" i="28"/>
  <c r="AF485" i="28"/>
  <c r="AF489" i="28"/>
  <c r="AF492" i="28"/>
  <c r="AF493" i="28"/>
  <c r="BU495" i="28"/>
  <c r="BY495" i="28"/>
  <c r="BE497" i="28"/>
  <c r="T498" i="28"/>
  <c r="T500" i="28"/>
  <c r="BE501" i="28"/>
  <c r="BZ503" i="28"/>
  <c r="BZ504" i="28"/>
  <c r="BZ505" i="28"/>
  <c r="AF506" i="28"/>
  <c r="BE506" i="28"/>
  <c r="BZ506" i="28"/>
  <c r="BZ507" i="28"/>
  <c r="BZ508" i="28"/>
  <c r="AF509" i="28"/>
  <c r="BZ510" i="28"/>
  <c r="BZ511" i="28"/>
  <c r="AF513" i="28"/>
  <c r="BE514" i="28"/>
  <c r="BZ514" i="28"/>
  <c r="BZ515" i="28"/>
  <c r="BE520" i="28"/>
  <c r="BE521" i="28"/>
  <c r="BZ521" i="28"/>
  <c r="AF524" i="28"/>
  <c r="BZ525" i="28"/>
  <c r="AF528" i="28"/>
  <c r="AB516" i="28"/>
  <c r="BE536" i="28"/>
  <c r="BZ536" i="28"/>
  <c r="BA537" i="28"/>
  <c r="AF541" i="28"/>
  <c r="BE541" i="28"/>
  <c r="BD537" i="28"/>
  <c r="R558" i="28"/>
  <c r="T558" i="28" s="1"/>
  <c r="AV561" i="28"/>
  <c r="BS561" i="28"/>
  <c r="T562" i="28"/>
  <c r="AF562" i="28"/>
  <c r="AV575" i="28"/>
  <c r="BC575" i="28"/>
  <c r="BE575" i="28" s="1"/>
  <c r="BX586" i="28"/>
  <c r="BS586" i="28"/>
  <c r="BA579" i="28"/>
  <c r="BX591" i="28"/>
  <c r="BZ591" i="28" s="1"/>
  <c r="BS591" i="28"/>
  <c r="AB579" i="28"/>
  <c r="BC598" i="28"/>
  <c r="AV598" i="28"/>
  <c r="BC628" i="28"/>
  <c r="BE628" i="28" s="1"/>
  <c r="AV628" i="28"/>
  <c r="BX632" i="28"/>
  <c r="BZ632" i="28" s="1"/>
  <c r="BS632" i="28"/>
  <c r="BE464" i="28"/>
  <c r="AF467" i="28"/>
  <c r="BE467" i="28"/>
  <c r="BZ468" i="28"/>
  <c r="AF471" i="28"/>
  <c r="BM474" i="28"/>
  <c r="AF475" i="28"/>
  <c r="BD474" i="28"/>
  <c r="AF479" i="28"/>
  <c r="BE479" i="28"/>
  <c r="AF483" i="28"/>
  <c r="BE484" i="28"/>
  <c r="BE485" i="28"/>
  <c r="AF487" i="28"/>
  <c r="BE488" i="28"/>
  <c r="AF491" i="28"/>
  <c r="BE492" i="28"/>
  <c r="BE493" i="28"/>
  <c r="AF496" i="28"/>
  <c r="AX495" i="28"/>
  <c r="AF500" i="28"/>
  <c r="BW516" i="28"/>
  <c r="AF522" i="28"/>
  <c r="BU516" i="28"/>
  <c r="AF523" i="28"/>
  <c r="AF526" i="28"/>
  <c r="AF527" i="28"/>
  <c r="BB516" i="28"/>
  <c r="BZ529" i="28"/>
  <c r="AF530" i="28"/>
  <c r="BZ539" i="28"/>
  <c r="BZ540" i="28"/>
  <c r="AF543" i="28"/>
  <c r="BE544" i="28"/>
  <c r="AF546" i="28"/>
  <c r="BE548" i="28"/>
  <c r="AF550" i="28"/>
  <c r="BE552" i="28"/>
  <c r="AF554" i="28"/>
  <c r="BE556" i="28"/>
  <c r="BE559" i="28"/>
  <c r="AB558" i="28"/>
  <c r="AY558" i="28"/>
  <c r="BC587" i="28"/>
  <c r="BE587" i="28" s="1"/>
  <c r="AV587" i="28"/>
  <c r="BC592" i="28"/>
  <c r="AV592" i="28"/>
  <c r="AD600" i="28"/>
  <c r="BY621" i="28"/>
  <c r="BX626" i="28"/>
  <c r="BZ626" i="28" s="1"/>
  <c r="BS626" i="28"/>
  <c r="AD631" i="28"/>
  <c r="AD621" i="28" s="1"/>
  <c r="R621" i="28"/>
  <c r="T631" i="28"/>
  <c r="AF647" i="28"/>
  <c r="AX474" i="28"/>
  <c r="AF477" i="28"/>
  <c r="BZ500" i="28"/>
  <c r="AF505" i="28"/>
  <c r="AF508" i="28"/>
  <c r="AF511" i="28"/>
  <c r="AF512" i="28"/>
  <c r="AF521" i="28"/>
  <c r="AF525" i="28"/>
  <c r="BZ526" i="28"/>
  <c r="BE527" i="28"/>
  <c r="BZ527" i="28"/>
  <c r="AF529" i="28"/>
  <c r="BZ530" i="28"/>
  <c r="AF533" i="28"/>
  <c r="AF534" i="28"/>
  <c r="BE539" i="28"/>
  <c r="BE540" i="28"/>
  <c r="AC537" i="28"/>
  <c r="AF542" i="28"/>
  <c r="BE562" i="28"/>
  <c r="AF564" i="28"/>
  <c r="V558" i="28"/>
  <c r="BC570" i="28"/>
  <c r="BE570" i="28" s="1"/>
  <c r="AV570" i="28"/>
  <c r="AV577" i="28"/>
  <c r="BC577" i="28"/>
  <c r="BE577" i="28" s="1"/>
  <c r="BC588" i="28"/>
  <c r="AV588" i="28"/>
  <c r="AV623" i="28"/>
  <c r="BE623" i="28"/>
  <c r="BX628" i="28"/>
  <c r="BZ628" i="28" s="1"/>
  <c r="BS628" i="28"/>
  <c r="AF569" i="28"/>
  <c r="AF571" i="28"/>
  <c r="BE572" i="28"/>
  <c r="BZ572" i="28"/>
  <c r="AF575" i="28"/>
  <c r="AF578" i="28"/>
  <c r="BZ578" i="28"/>
  <c r="V579" i="28"/>
  <c r="AC579" i="28"/>
  <c r="BQ579" i="28"/>
  <c r="BS579" i="28" s="1"/>
  <c r="BZ583" i="28"/>
  <c r="BE590" i="28"/>
  <c r="BE593" i="28"/>
  <c r="BZ593" i="28"/>
  <c r="BE595" i="28"/>
  <c r="BZ595" i="28"/>
  <c r="BM600" i="28"/>
  <c r="AF601" i="28"/>
  <c r="AE600" i="28"/>
  <c r="BE603" i="28"/>
  <c r="BZ604" i="28"/>
  <c r="BZ605" i="28"/>
  <c r="BE606" i="28"/>
  <c r="BZ606" i="28"/>
  <c r="AF607" i="28"/>
  <c r="BZ607" i="28"/>
  <c r="BE608" i="28"/>
  <c r="BE611" i="28"/>
  <c r="BZ611" i="28"/>
  <c r="BZ612" i="28"/>
  <c r="AF614" i="28"/>
  <c r="BE615" i="28"/>
  <c r="BZ615" i="28"/>
  <c r="BZ617" i="28"/>
  <c r="AF618" i="28"/>
  <c r="BE619" i="28"/>
  <c r="BZ619" i="28"/>
  <c r="BZ620" i="28"/>
  <c r="AF622" i="28"/>
  <c r="BD621" i="28"/>
  <c r="AX621" i="28"/>
  <c r="AA621" i="28"/>
  <c r="AE621" i="28"/>
  <c r="AF625" i="28"/>
  <c r="BQ621" i="28"/>
  <c r="BS621" i="28" s="1"/>
  <c r="AF628" i="28"/>
  <c r="AB621" i="28"/>
  <c r="AF634" i="28"/>
  <c r="AF636" i="28"/>
  <c r="AF639" i="28"/>
  <c r="AF565" i="28"/>
  <c r="AF567" i="28"/>
  <c r="BZ568" i="28"/>
  <c r="BE571" i="28"/>
  <c r="BE573" i="28"/>
  <c r="BZ574" i="28"/>
  <c r="BZ576" i="28"/>
  <c r="BE578" i="28"/>
  <c r="BZ584" i="28"/>
  <c r="BZ585" i="28"/>
  <c r="BE586" i="28"/>
  <c r="AF594" i="28"/>
  <c r="BE597" i="28"/>
  <c r="BZ597" i="28"/>
  <c r="AF599" i="28"/>
  <c r="BE604" i="28"/>
  <c r="BE605" i="28"/>
  <c r="AF606" i="28"/>
  <c r="AF608" i="28"/>
  <c r="AF611" i="28"/>
  <c r="BE612" i="28"/>
  <c r="AF615" i="28"/>
  <c r="AF619" i="28"/>
  <c r="BE620" i="28"/>
  <c r="BZ624" i="28"/>
  <c r="BE626" i="28"/>
  <c r="AF633" i="28"/>
  <c r="BZ633" i="28"/>
  <c r="AF640" i="28"/>
  <c r="BZ646" i="28"/>
  <c r="AF648" i="28"/>
  <c r="BZ565" i="28"/>
  <c r="BS566" i="28"/>
  <c r="BE567" i="28"/>
  <c r="AF572" i="28"/>
  <c r="AV572" i="28"/>
  <c r="BS572" i="28"/>
  <c r="AF577" i="28"/>
  <c r="BS582" i="28"/>
  <c r="AV583" i="28"/>
  <c r="BS583" i="28"/>
  <c r="BZ587" i="28"/>
  <c r="BE588" i="28"/>
  <c r="BU579" i="28"/>
  <c r="BY579" i="28"/>
  <c r="AF592" i="28"/>
  <c r="AD593" i="28"/>
  <c r="AF593" i="28" s="1"/>
  <c r="AV593" i="28"/>
  <c r="BS593" i="28"/>
  <c r="T594" i="28"/>
  <c r="BS595" i="28"/>
  <c r="BE598" i="28"/>
  <c r="BZ598" i="28"/>
  <c r="AF603" i="28"/>
  <c r="AV603" i="28"/>
  <c r="BS603" i="28"/>
  <c r="AF623" i="28"/>
  <c r="V621" i="28"/>
  <c r="AC621" i="28"/>
  <c r="AF632" i="28"/>
  <c r="BS634" i="28"/>
  <c r="AF635" i="28"/>
  <c r="BS636" i="28"/>
  <c r="AF637" i="28"/>
  <c r="BZ638" i="28"/>
  <c r="AF641" i="28"/>
  <c r="BZ642" i="28"/>
  <c r="BE648" i="28"/>
  <c r="BZ648" i="28"/>
  <c r="AF36" i="28"/>
  <c r="AF38" i="28"/>
  <c r="AY54" i="28"/>
  <c r="AF57" i="28"/>
  <c r="BE78" i="28"/>
  <c r="BZ101" i="28"/>
  <c r="BC34" i="28"/>
  <c r="AF14" i="28"/>
  <c r="AF15" i="28"/>
  <c r="BE35" i="28"/>
  <c r="BE37" i="28"/>
  <c r="BE38" i="28"/>
  <c r="BC54" i="28"/>
  <c r="BE57" i="28"/>
  <c r="BE58" i="28"/>
  <c r="BZ59" i="28"/>
  <c r="BE76" i="28"/>
  <c r="AF99" i="28"/>
  <c r="BE102" i="28"/>
  <c r="R13" i="28"/>
  <c r="AY13" i="28"/>
  <c r="T15" i="28"/>
  <c r="AD16" i="28"/>
  <c r="AF16" i="28" s="1"/>
  <c r="BA34" i="28"/>
  <c r="T36" i="28"/>
  <c r="AD37" i="28"/>
  <c r="AF37" i="28" s="1"/>
  <c r="T38" i="28"/>
  <c r="AD39" i="28"/>
  <c r="AF39" i="28" s="1"/>
  <c r="BS40" i="28"/>
  <c r="BX40" i="28"/>
  <c r="BZ40" i="28" s="1"/>
  <c r="N54" i="28"/>
  <c r="T55" i="28"/>
  <c r="AD56" i="28"/>
  <c r="AF56" i="28" s="1"/>
  <c r="T57" i="28"/>
  <c r="AD58" i="28"/>
  <c r="AF58" i="28" s="1"/>
  <c r="AA75" i="28"/>
  <c r="BA75" i="28"/>
  <c r="BS76" i="28"/>
  <c r="BX76" i="28"/>
  <c r="BX75" i="28" s="1"/>
  <c r="BS78" i="28"/>
  <c r="AF79" i="28"/>
  <c r="O96" i="28"/>
  <c r="BS97" i="28"/>
  <c r="T99" i="28"/>
  <c r="AD100" i="28"/>
  <c r="BZ105" i="28"/>
  <c r="BE106" i="28"/>
  <c r="AF107" i="28"/>
  <c r="BE108" i="28"/>
  <c r="BZ112" i="28"/>
  <c r="BZ113" i="28"/>
  <c r="BZ120" i="28"/>
  <c r="BZ121" i="28"/>
  <c r="BE124" i="28"/>
  <c r="BB128" i="28"/>
  <c r="BE128" i="28" s="1"/>
  <c r="AV128" i="28"/>
  <c r="AS117" i="28"/>
  <c r="BB129" i="28"/>
  <c r="AV129" i="28"/>
  <c r="BB130" i="28"/>
  <c r="AV130" i="28"/>
  <c r="BB131" i="28"/>
  <c r="BE131" i="28" s="1"/>
  <c r="AV131" i="28"/>
  <c r="BB132" i="28"/>
  <c r="AV132" i="28"/>
  <c r="BB133" i="28"/>
  <c r="AV133" i="28"/>
  <c r="BB134" i="28"/>
  <c r="AV134" i="28"/>
  <c r="BB135" i="28"/>
  <c r="BE135" i="28" s="1"/>
  <c r="AV135" i="28"/>
  <c r="BZ136" i="28"/>
  <c r="AD138" i="28"/>
  <c r="AF143" i="28"/>
  <c r="BE149" i="28"/>
  <c r="BE153" i="28"/>
  <c r="BE162" i="28"/>
  <c r="BZ167" i="28"/>
  <c r="BE168" i="28"/>
  <c r="BZ169" i="28"/>
  <c r="BZ171" i="28"/>
  <c r="BE172" i="28"/>
  <c r="BZ173" i="28"/>
  <c r="BZ175" i="28"/>
  <c r="BE176" i="28"/>
  <c r="BZ177" i="28"/>
  <c r="BE181" i="28"/>
  <c r="BZ182" i="28"/>
  <c r="BZ184" i="28"/>
  <c r="BE189" i="28"/>
  <c r="BE209" i="28"/>
  <c r="BE213" i="28"/>
  <c r="BE217" i="28"/>
  <c r="BE229" i="28"/>
  <c r="BE239" i="28"/>
  <c r="BZ35" i="28"/>
  <c r="BZ79" i="28"/>
  <c r="BE97" i="28"/>
  <c r="BE36" i="28"/>
  <c r="T37" i="28"/>
  <c r="AV40" i="28"/>
  <c r="BQ54" i="28"/>
  <c r="BS54" i="28" s="1"/>
  <c r="BV54" i="28"/>
  <c r="BE55" i="28"/>
  <c r="T56" i="28"/>
  <c r="BS59" i="28"/>
  <c r="AV76" i="28"/>
  <c r="BS77" i="28"/>
  <c r="AV78" i="28"/>
  <c r="T79" i="28"/>
  <c r="BE80" i="28"/>
  <c r="R96" i="28"/>
  <c r="Y96" i="28"/>
  <c r="AT96" i="28"/>
  <c r="AV96" i="28" s="1"/>
  <c r="AY96" i="28"/>
  <c r="AV97" i="28"/>
  <c r="BS98" i="28"/>
  <c r="BS101" i="28"/>
  <c r="AV102" i="28"/>
  <c r="AF105" i="28"/>
  <c r="BE112" i="28"/>
  <c r="BE120" i="28"/>
  <c r="BE136" i="28"/>
  <c r="BE154" i="28"/>
  <c r="BE163" i="28"/>
  <c r="BE167" i="28"/>
  <c r="BE171" i="28"/>
  <c r="BE175" i="28"/>
  <c r="BE184" i="28"/>
  <c r="BZ187" i="28"/>
  <c r="BZ189" i="28"/>
  <c r="BZ203" i="28"/>
  <c r="BZ205" i="28"/>
  <c r="BE212" i="28"/>
  <c r="BE216" i="28"/>
  <c r="AF233" i="28"/>
  <c r="BE234" i="28"/>
  <c r="AF237" i="28"/>
  <c r="BM13" i="28"/>
  <c r="Y34" i="28"/>
  <c r="AT34" i="28"/>
  <c r="Y75" i="28"/>
  <c r="AT75" i="28"/>
  <c r="AV75" i="28" s="1"/>
  <c r="BX102" i="28"/>
  <c r="BS102" i="28"/>
  <c r="BX103" i="28"/>
  <c r="BZ103" i="28" s="1"/>
  <c r="BS103" i="28"/>
  <c r="BC104" i="28"/>
  <c r="BE104" i="28" s="1"/>
  <c r="AV104" i="28"/>
  <c r="BZ107" i="28"/>
  <c r="BZ114" i="28"/>
  <c r="BZ115" i="28"/>
  <c r="BX117" i="28"/>
  <c r="BZ122" i="28"/>
  <c r="BZ123" i="28"/>
  <c r="BZ160" i="28"/>
  <c r="BZ161" i="28"/>
  <c r="BZ227" i="28"/>
  <c r="AF229" i="28"/>
  <c r="BZ231" i="28"/>
  <c r="BZ232" i="28"/>
  <c r="AF239" i="28"/>
  <c r="BS104" i="28"/>
  <c r="BS108" i="28"/>
  <c r="BS110" i="28"/>
  <c r="BS112" i="28"/>
  <c r="BS114" i="28"/>
  <c r="BQ117" i="28"/>
  <c r="BV117" i="28"/>
  <c r="AD118" i="28"/>
  <c r="BS118" i="28"/>
  <c r="BS120" i="28"/>
  <c r="BS122" i="28"/>
  <c r="BS124" i="28"/>
  <c r="BS126" i="28"/>
  <c r="BS136" i="28"/>
  <c r="AA138" i="28"/>
  <c r="BA138" i="28"/>
  <c r="T143" i="28"/>
  <c r="T146" i="28"/>
  <c r="BS149" i="28"/>
  <c r="BS153" i="28"/>
  <c r="O159" i="28"/>
  <c r="BS160" i="28"/>
  <c r="BS162" i="28"/>
  <c r="BS164" i="28"/>
  <c r="AY644" i="28"/>
  <c r="BD644" i="28"/>
  <c r="BS165" i="28"/>
  <c r="BZ165" i="28"/>
  <c r="BS167" i="28"/>
  <c r="BS171" i="28"/>
  <c r="BS175" i="28"/>
  <c r="BQ179" i="28"/>
  <c r="BS179" i="28" s="1"/>
  <c r="BV179" i="28"/>
  <c r="BS184" i="28"/>
  <c r="T187" i="28"/>
  <c r="BS189" i="28"/>
  <c r="AV203" i="28"/>
  <c r="BS205" i="28"/>
  <c r="AV206" i="28"/>
  <c r="T207" i="28"/>
  <c r="BS207" i="28"/>
  <c r="BS208" i="28"/>
  <c r="BS212" i="28"/>
  <c r="BS216" i="28"/>
  <c r="BA221" i="28"/>
  <c r="BS225" i="28"/>
  <c r="BX225" i="28"/>
  <c r="T229" i="28"/>
  <c r="BS231" i="28"/>
  <c r="BS234" i="28"/>
  <c r="T237" i="28"/>
  <c r="AD238" i="28"/>
  <c r="AF238" i="28" s="1"/>
  <c r="T239" i="28"/>
  <c r="AD240" i="28"/>
  <c r="AF240" i="28" s="1"/>
  <c r="BS243" i="28"/>
  <c r="BE270" i="28"/>
  <c r="BZ278" i="28"/>
  <c r="BE279" i="28"/>
  <c r="BZ280" i="28"/>
  <c r="BE281" i="28"/>
  <c r="AF287" i="28"/>
  <c r="AF289" i="28"/>
  <c r="BE291" i="28"/>
  <c r="BE292" i="28"/>
  <c r="BE293" i="28"/>
  <c r="BE294" i="28"/>
  <c r="BE310" i="28"/>
  <c r="BE329" i="28"/>
  <c r="BE334" i="28"/>
  <c r="BE118" i="28"/>
  <c r="AF119" i="28"/>
  <c r="BE160" i="28"/>
  <c r="AF164" i="28"/>
  <c r="BE165" i="28"/>
  <c r="AF180" i="28"/>
  <c r="BE205" i="28"/>
  <c r="AA224" i="28"/>
  <c r="AF224" i="28" s="1"/>
  <c r="BE243" i="28"/>
  <c r="BS105" i="28"/>
  <c r="AV106" i="28"/>
  <c r="BS107" i="28"/>
  <c r="AV108" i="28"/>
  <c r="BS109" i="28"/>
  <c r="AV110" i="28"/>
  <c r="BS111" i="28"/>
  <c r="AV112" i="28"/>
  <c r="BS113" i="28"/>
  <c r="AV114" i="28"/>
  <c r="BS115" i="28"/>
  <c r="AV118" i="28"/>
  <c r="BS119" i="28"/>
  <c r="AV120" i="28"/>
  <c r="BS121" i="28"/>
  <c r="AV122" i="28"/>
  <c r="BS123" i="28"/>
  <c r="AV124" i="28"/>
  <c r="BS125" i="28"/>
  <c r="AV126" i="28"/>
  <c r="BS127" i="28"/>
  <c r="P128" i="28"/>
  <c r="BS128" i="28"/>
  <c r="P129" i="28"/>
  <c r="BS129" i="28"/>
  <c r="P130" i="28"/>
  <c r="BS130" i="28"/>
  <c r="P131" i="28"/>
  <c r="BS131" i="28"/>
  <c r="P132" i="28"/>
  <c r="BS132" i="28"/>
  <c r="P133" i="28"/>
  <c r="BS133" i="28"/>
  <c r="P134" i="28"/>
  <c r="BS134" i="28"/>
  <c r="P135" i="28"/>
  <c r="BS135" i="28"/>
  <c r="AV136" i="28"/>
  <c r="BQ138" i="28"/>
  <c r="BS138" i="28" s="1"/>
  <c r="BV138" i="28"/>
  <c r="BE141" i="28"/>
  <c r="BS144" i="28"/>
  <c r="BS147" i="28"/>
  <c r="AV149" i="28"/>
  <c r="BS151" i="28"/>
  <c r="AV153" i="28"/>
  <c r="BS155" i="28"/>
  <c r="AT159" i="28"/>
  <c r="AV159" i="28" s="1"/>
  <c r="AY159" i="28"/>
  <c r="AA159" i="28"/>
  <c r="AV160" i="28"/>
  <c r="BS161" i="28"/>
  <c r="AV162" i="28"/>
  <c r="AV164" i="28"/>
  <c r="BB644" i="28"/>
  <c r="BV644" i="28"/>
  <c r="AV166" i="28"/>
  <c r="AV167" i="28"/>
  <c r="BS169" i="28"/>
  <c r="AV171" i="28"/>
  <c r="BS173" i="28"/>
  <c r="AV175" i="28"/>
  <c r="BS177" i="28"/>
  <c r="AU179" i="28"/>
  <c r="AU643" i="28" s="1"/>
  <c r="BA179" i="28"/>
  <c r="BS180" i="28"/>
  <c r="BS182" i="28"/>
  <c r="AV184" i="28"/>
  <c r="BS185" i="28"/>
  <c r="AT187" i="28"/>
  <c r="BS187" i="28"/>
  <c r="AV189" i="28"/>
  <c r="AY200" i="28"/>
  <c r="AF201" i="28"/>
  <c r="BS203" i="28"/>
  <c r="AV205" i="28"/>
  <c r="AV207" i="28"/>
  <c r="BS210" i="28"/>
  <c r="AV212" i="28"/>
  <c r="BS214" i="28"/>
  <c r="AV216" i="28"/>
  <c r="BS218" i="28"/>
  <c r="BV221" i="28"/>
  <c r="AV225" i="28"/>
  <c r="BE226" i="28"/>
  <c r="BS227" i="28"/>
  <c r="BS230" i="28"/>
  <c r="AV231" i="28"/>
  <c r="BS232" i="28"/>
  <c r="BS233" i="28"/>
  <c r="AV234" i="28"/>
  <c r="BS235" i="28"/>
  <c r="AV236" i="28"/>
  <c r="Y242" i="28"/>
  <c r="AT242" i="28"/>
  <c r="AV242" i="28" s="1"/>
  <c r="AV243" i="28"/>
  <c r="BS244" i="28"/>
  <c r="AV245" i="28"/>
  <c r="T246" i="28"/>
  <c r="AD246" i="28"/>
  <c r="AF246" i="28" s="1"/>
  <c r="BE271" i="28"/>
  <c r="BE273" i="28"/>
  <c r="BE278" i="28"/>
  <c r="BC285" i="28"/>
  <c r="BE297" i="28"/>
  <c r="BE298" i="28"/>
  <c r="BE299" i="28"/>
  <c r="BE300" i="28"/>
  <c r="BE301" i="28"/>
  <c r="BE302" i="28"/>
  <c r="BE303" i="28"/>
  <c r="BE304" i="28"/>
  <c r="BE307" i="28"/>
  <c r="BE308" i="28"/>
  <c r="BZ310" i="28"/>
  <c r="BZ332" i="28"/>
  <c r="BZ335" i="28"/>
  <c r="BZ339" i="28"/>
  <c r="Y138" i="28"/>
  <c r="N159" i="28"/>
  <c r="Y221" i="28"/>
  <c r="AT221" i="28"/>
  <c r="AV221" i="28" s="1"/>
  <c r="AA242" i="28"/>
  <c r="BZ282" i="28"/>
  <c r="AF292" i="28"/>
  <c r="AF294" i="28"/>
  <c r="BZ295" i="28"/>
  <c r="BZ296" i="28"/>
  <c r="AD644" i="28"/>
  <c r="BC306" i="28"/>
  <c r="AF329" i="28"/>
  <c r="BZ331" i="28"/>
  <c r="BZ334" i="28"/>
  <c r="BZ338" i="28"/>
  <c r="AY263" i="28"/>
  <c r="T268" i="28"/>
  <c r="AD269" i="28"/>
  <c r="AD263" i="28" s="1"/>
  <c r="BS270" i="28"/>
  <c r="BS274" i="28"/>
  <c r="BS278" i="28"/>
  <c r="BS282" i="28"/>
  <c r="AT285" i="28"/>
  <c r="AV285" i="28" s="1"/>
  <c r="AY285" i="28"/>
  <c r="T287" i="28"/>
  <c r="AD288" i="28"/>
  <c r="AF288" i="28" s="1"/>
  <c r="T289" i="28"/>
  <c r="AD290" i="28"/>
  <c r="AF290" i="28" s="1"/>
  <c r="R291" i="28"/>
  <c r="AD291" i="28" s="1"/>
  <c r="Y291" i="28"/>
  <c r="T292" i="28"/>
  <c r="AD293" i="28"/>
  <c r="AF293" i="28" s="1"/>
  <c r="T294" i="28"/>
  <c r="BS295" i="28"/>
  <c r="Y644" i="28"/>
  <c r="T298" i="28"/>
  <c r="AD299" i="28"/>
  <c r="AF299" i="28" s="1"/>
  <c r="T300" i="28"/>
  <c r="AD301" i="28"/>
  <c r="AF301" i="28" s="1"/>
  <c r="T302" i="28"/>
  <c r="AD303" i="28"/>
  <c r="AF303" i="28" s="1"/>
  <c r="T304" i="28"/>
  <c r="Y306" i="28"/>
  <c r="AT306" i="28"/>
  <c r="AV306" i="28" s="1"/>
  <c r="AY306" i="28"/>
  <c r="AD308" i="28"/>
  <c r="AF308" i="28" s="1"/>
  <c r="BS310" i="28"/>
  <c r="R327" i="28"/>
  <c r="T327" i="28" s="1"/>
  <c r="AT327" i="28"/>
  <c r="AV327" i="28" s="1"/>
  <c r="AY327" i="28"/>
  <c r="T329" i="28"/>
  <c r="BS331" i="28"/>
  <c r="BS332" i="28"/>
  <c r="AF340" i="28"/>
  <c r="AF343" i="28"/>
  <c r="BZ346" i="28"/>
  <c r="BC350" i="28"/>
  <c r="BE350" i="28" s="1"/>
  <c r="AV350" i="28"/>
  <c r="AF265" i="28"/>
  <c r="BZ269" i="28"/>
  <c r="BZ286" i="28"/>
  <c r="AA644" i="28"/>
  <c r="AE644" i="28"/>
  <c r="BZ308" i="28"/>
  <c r="BZ328" i="28"/>
  <c r="AF330" i="28"/>
  <c r="BC349" i="28"/>
  <c r="AV349" i="28"/>
  <c r="AT348" i="28"/>
  <c r="AV348" i="28" s="1"/>
  <c r="BZ356" i="28"/>
  <c r="BS356" i="28"/>
  <c r="BQ348" i="28"/>
  <c r="BS348" i="28" s="1"/>
  <c r="BS247" i="28"/>
  <c r="BS266" i="28"/>
  <c r="BX266" i="28"/>
  <c r="AV270" i="28"/>
  <c r="BS272" i="28"/>
  <c r="AV274" i="28"/>
  <c r="BS276" i="28"/>
  <c r="AV278" i="28"/>
  <c r="BS280" i="28"/>
  <c r="AV282" i="28"/>
  <c r="O285" i="28"/>
  <c r="T286" i="28"/>
  <c r="AA295" i="28"/>
  <c r="AA285" i="28" s="1"/>
  <c r="AV295" i="28"/>
  <c r="BS296" i="28"/>
  <c r="R644" i="28"/>
  <c r="AB644" i="28"/>
  <c r="AF297" i="28"/>
  <c r="AV310" i="28"/>
  <c r="BS330" i="28"/>
  <c r="BX330" i="28"/>
  <c r="BX327" i="28" s="1"/>
  <c r="AV331" i="28"/>
  <c r="AV334" i="28"/>
  <c r="BS335" i="28"/>
  <c r="BS336" i="28"/>
  <c r="BS337" i="28"/>
  <c r="BS338" i="28"/>
  <c r="BS339" i="28"/>
  <c r="AF341" i="28"/>
  <c r="BZ344" i="28"/>
  <c r="AC644" i="28"/>
  <c r="AF352" i="28"/>
  <c r="BV348" i="28"/>
  <c r="BA348" i="28"/>
  <c r="BE351" i="28"/>
  <c r="BZ351" i="28"/>
  <c r="BZ353" i="28"/>
  <c r="BZ357" i="28"/>
  <c r="BS357" i="28"/>
  <c r="AF358" i="28"/>
  <c r="BZ361" i="28"/>
  <c r="BZ362" i="28"/>
  <c r="BE365" i="28"/>
  <c r="BE370" i="28"/>
  <c r="BE372" i="28"/>
  <c r="AD375" i="28"/>
  <c r="AD369" i="28" s="1"/>
  <c r="R369" i="28"/>
  <c r="T369" i="28" s="1"/>
  <c r="T375" i="28"/>
  <c r="BE375" i="28"/>
  <c r="BC376" i="28"/>
  <c r="BE376" i="28" s="1"/>
  <c r="AT369" i="28"/>
  <c r="AV369" i="28" s="1"/>
  <c r="AV376" i="28"/>
  <c r="AX369" i="28"/>
  <c r="BC384" i="28"/>
  <c r="BE384" i="28" s="1"/>
  <c r="AV384" i="28"/>
  <c r="BC388" i="28"/>
  <c r="BE388" i="28" s="1"/>
  <c r="AV388" i="28"/>
  <c r="BE393" i="28"/>
  <c r="BX401" i="28"/>
  <c r="BZ401" i="28" s="1"/>
  <c r="BS401" i="28"/>
  <c r="BZ403" i="28"/>
  <c r="BE404" i="28"/>
  <c r="BZ404" i="28"/>
  <c r="T408" i="28"/>
  <c r="BZ410" i="28"/>
  <c r="BS410" i="28"/>
  <c r="N411" i="28"/>
  <c r="Y414" i="28"/>
  <c r="AD415" i="28"/>
  <c r="AF415" i="28" s="1"/>
  <c r="T415" i="28"/>
  <c r="BX416" i="28"/>
  <c r="BS416" i="28"/>
  <c r="AF417" i="28"/>
  <c r="AF418" i="28"/>
  <c r="AF419" i="28"/>
  <c r="AF420" i="28"/>
  <c r="AF421" i="28"/>
  <c r="AF422" i="28"/>
  <c r="AF423" i="28"/>
  <c r="AF424" i="28"/>
  <c r="AF425" i="28"/>
  <c r="AF426" i="28"/>
  <c r="AF427" i="28"/>
  <c r="AF428" i="28"/>
  <c r="AF429" i="28"/>
  <c r="AF430" i="28"/>
  <c r="AF431" i="28"/>
  <c r="T433" i="28"/>
  <c r="AY432" i="28"/>
  <c r="BZ480" i="28"/>
  <c r="BZ484" i="28"/>
  <c r="V495" i="28"/>
  <c r="BZ499" i="28"/>
  <c r="BX502" i="28"/>
  <c r="BZ502" i="28" s="1"/>
  <c r="BS502" i="28"/>
  <c r="Y495" i="28"/>
  <c r="R516" i="28"/>
  <c r="T516" i="28" s="1"/>
  <c r="T518" i="28"/>
  <c r="BE373" i="28"/>
  <c r="BX382" i="28"/>
  <c r="BS382" i="28"/>
  <c r="BX386" i="28"/>
  <c r="BZ386" i="28" s="1"/>
  <c r="BS386" i="28"/>
  <c r="BZ394" i="28"/>
  <c r="AV408" i="28"/>
  <c r="BE412" i="28"/>
  <c r="AY411" i="28"/>
  <c r="BW432" i="28"/>
  <c r="AT432" i="28"/>
  <c r="AV432" i="28" s="1"/>
  <c r="AV437" i="28"/>
  <c r="BA453" i="28"/>
  <c r="AD501" i="28"/>
  <c r="AF501" i="28" s="1"/>
  <c r="T501" i="28"/>
  <c r="BX563" i="28"/>
  <c r="BS563" i="28"/>
  <c r="BZ345" i="28"/>
  <c r="BE347" i="28"/>
  <c r="AY348" i="28"/>
  <c r="BE352" i="28"/>
  <c r="BE354" i="28"/>
  <c r="BX355" i="28"/>
  <c r="BZ355" i="28" s="1"/>
  <c r="BS355" i="28"/>
  <c r="BE357" i="28"/>
  <c r="BZ359" i="28"/>
  <c r="AF370" i="28"/>
  <c r="Y369" i="28"/>
  <c r="BA369" i="28"/>
  <c r="BE371" i="28"/>
  <c r="BZ373" i="28"/>
  <c r="AF377" i="28"/>
  <c r="BE379" i="28"/>
  <c r="BC380" i="28"/>
  <c r="BE380" i="28" s="1"/>
  <c r="AV380" i="28"/>
  <c r="AF391" i="28"/>
  <c r="V390" i="28"/>
  <c r="AF396" i="28"/>
  <c r="BE396" i="28"/>
  <c r="AF398" i="28"/>
  <c r="BC403" i="28"/>
  <c r="BE403" i="28" s="1"/>
  <c r="AV403" i="28"/>
  <c r="AF404" i="28"/>
  <c r="BZ416" i="28"/>
  <c r="BE433" i="28"/>
  <c r="Y432" i="28"/>
  <c r="AF437" i="28"/>
  <c r="BE438" i="28"/>
  <c r="BA432" i="28"/>
  <c r="BE440" i="28"/>
  <c r="BC442" i="28"/>
  <c r="BE442" i="28" s="1"/>
  <c r="AV442" i="28"/>
  <c r="BC469" i="28"/>
  <c r="BE469" i="28" s="1"/>
  <c r="AV469" i="28"/>
  <c r="BX479" i="28"/>
  <c r="BS479" i="28"/>
  <c r="R495" i="28"/>
  <c r="AE495" i="28"/>
  <c r="AF532" i="28"/>
  <c r="BX542" i="28"/>
  <c r="BZ542" i="28" s="1"/>
  <c r="BS542" i="28"/>
  <c r="BX546" i="28"/>
  <c r="BZ546" i="28" s="1"/>
  <c r="BS546" i="28"/>
  <c r="BX550" i="28"/>
  <c r="BZ550" i="28" s="1"/>
  <c r="BS550" i="28"/>
  <c r="BX554" i="28"/>
  <c r="BZ554" i="28" s="1"/>
  <c r="BS554" i="28"/>
  <c r="BQ558" i="28"/>
  <c r="BS558" i="28" s="1"/>
  <c r="BS346" i="28"/>
  <c r="BZ347" i="28"/>
  <c r="Y348" i="28"/>
  <c r="BU348" i="28"/>
  <c r="BY348" i="28"/>
  <c r="AF350" i="28"/>
  <c r="AF351" i="28"/>
  <c r="AA348" i="28"/>
  <c r="AE348" i="28"/>
  <c r="AF362" i="28"/>
  <c r="BZ365" i="28"/>
  <c r="BE366" i="28"/>
  <c r="BZ366" i="28"/>
  <c r="BV369" i="28"/>
  <c r="BZ370" i="28"/>
  <c r="V369" i="28"/>
  <c r="AC369" i="28"/>
  <c r="BZ372" i="28"/>
  <c r="AA369" i="28"/>
  <c r="AE369" i="28"/>
  <c r="AF374" i="28"/>
  <c r="AY369" i="28"/>
  <c r="BE374" i="28"/>
  <c r="BZ374" i="28"/>
  <c r="BZ376" i="28"/>
  <c r="BE377" i="28"/>
  <c r="BZ377" i="28"/>
  <c r="BX378" i="28"/>
  <c r="BS378" i="28"/>
  <c r="BQ369" i="28"/>
  <c r="BS369" i="28" s="1"/>
  <c r="AF379" i="28"/>
  <c r="BZ382" i="28"/>
  <c r="BE383" i="28"/>
  <c r="BE386" i="28"/>
  <c r="BE387" i="28"/>
  <c r="BZ388" i="28"/>
  <c r="BE391" i="28"/>
  <c r="BZ391" i="28"/>
  <c r="AF394" i="28"/>
  <c r="BZ397" i="28"/>
  <c r="BX405" i="28"/>
  <c r="BS405" i="28"/>
  <c r="BZ407" i="28"/>
  <c r="BZ409" i="28"/>
  <c r="BB411" i="28"/>
  <c r="AF413" i="28"/>
  <c r="BZ413" i="28"/>
  <c r="BW411" i="28"/>
  <c r="BE416" i="28"/>
  <c r="BX437" i="28"/>
  <c r="BZ437" i="28" s="1"/>
  <c r="BS437" i="28"/>
  <c r="BX467" i="28"/>
  <c r="BZ467" i="28" s="1"/>
  <c r="BS467" i="28"/>
  <c r="AD407" i="28"/>
  <c r="AF407" i="28" s="1"/>
  <c r="AF412" i="28"/>
  <c r="R414" i="28"/>
  <c r="AD414" i="28" s="1"/>
  <c r="AX432" i="28"/>
  <c r="BX433" i="28"/>
  <c r="BZ433" i="28" s="1"/>
  <c r="BS433" i="28"/>
  <c r="BQ432" i="28"/>
  <c r="BS432" i="28" s="1"/>
  <c r="BX438" i="28"/>
  <c r="BZ438" i="28" s="1"/>
  <c r="BS438" i="28"/>
  <c r="BZ440" i="28"/>
  <c r="BC443" i="28"/>
  <c r="AV443" i="28"/>
  <c r="BE448" i="28"/>
  <c r="AF451" i="28"/>
  <c r="AA453" i="28"/>
  <c r="BE454" i="28"/>
  <c r="BW453" i="28"/>
  <c r="BZ455" i="28"/>
  <c r="AY453" i="28"/>
  <c r="BE456" i="28"/>
  <c r="BZ456" i="28"/>
  <c r="BX457" i="28"/>
  <c r="BZ457" i="28" s="1"/>
  <c r="BS457" i="28"/>
  <c r="BE460" i="28"/>
  <c r="BZ461" i="28"/>
  <c r="BE462" i="28"/>
  <c r="BZ462" i="28"/>
  <c r="BX463" i="28"/>
  <c r="BZ463" i="28" s="1"/>
  <c r="BS463" i="28"/>
  <c r="BC465" i="28"/>
  <c r="BE465" i="28" s="1"/>
  <c r="AV465" i="28"/>
  <c r="BE471" i="28"/>
  <c r="BZ473" i="28"/>
  <c r="BE475" i="28"/>
  <c r="AY474" i="28"/>
  <c r="BZ475" i="28"/>
  <c r="AA474" i="28"/>
  <c r="AE474" i="28"/>
  <c r="BX476" i="28"/>
  <c r="BZ476" i="28" s="1"/>
  <c r="BS476" i="28"/>
  <c r="BB474" i="28"/>
  <c r="AF481" i="28"/>
  <c r="Y474" i="28"/>
  <c r="BZ485" i="28"/>
  <c r="BE486" i="28"/>
  <c r="BZ486" i="28"/>
  <c r="AF488" i="28"/>
  <c r="BE489" i="28"/>
  <c r="BZ491" i="28"/>
  <c r="AA495" i="28"/>
  <c r="AF498" i="28"/>
  <c r="AF504" i="28"/>
  <c r="BE505" i="28"/>
  <c r="BC530" i="28"/>
  <c r="BE530" i="28" s="1"/>
  <c r="AV530" i="28"/>
  <c r="AE537" i="28"/>
  <c r="Y537" i="28"/>
  <c r="AF539" i="28"/>
  <c r="AV351" i="28"/>
  <c r="BN369" i="28"/>
  <c r="BN643" i="28" s="1"/>
  <c r="BS373" i="28"/>
  <c r="AV374" i="28"/>
  <c r="BS375" i="28"/>
  <c r="AV377" i="28"/>
  <c r="BS379" i="28"/>
  <c r="AV381" i="28"/>
  <c r="BS383" i="28"/>
  <c r="AV385" i="28"/>
  <c r="BS387" i="28"/>
  <c r="V432" i="28"/>
  <c r="AC432" i="28"/>
  <c r="BE437" i="28"/>
  <c r="BZ444" i="28"/>
  <c r="BX445" i="28"/>
  <c r="BZ445" i="28" s="1"/>
  <c r="BS445" i="28"/>
  <c r="BC446" i="28"/>
  <c r="BE446" i="28" s="1"/>
  <c r="AV446" i="28"/>
  <c r="BE451" i="28"/>
  <c r="BZ451" i="28"/>
  <c r="AC453" i="28"/>
  <c r="BB453" i="28"/>
  <c r="AT453" i="28"/>
  <c r="AV453" i="28" s="1"/>
  <c r="BE455" i="28"/>
  <c r="AV455" i="28"/>
  <c r="BQ453" i="28"/>
  <c r="BS453" i="28" s="1"/>
  <c r="AB453" i="28"/>
  <c r="AF457" i="28"/>
  <c r="BE458" i="28"/>
  <c r="BZ458" i="28"/>
  <c r="BZ459" i="28"/>
  <c r="BS459" i="28"/>
  <c r="BC461" i="28"/>
  <c r="BE461" i="28" s="1"/>
  <c r="AV461" i="28"/>
  <c r="BA474" i="28"/>
  <c r="AF476" i="28"/>
  <c r="BZ482" i="28"/>
  <c r="BA495" i="28"/>
  <c r="BE496" i="28"/>
  <c r="BV495" i="28"/>
  <c r="BZ496" i="28"/>
  <c r="AD497" i="28"/>
  <c r="T497" i="28"/>
  <c r="BE498" i="28"/>
  <c r="BZ498" i="28"/>
  <c r="BX528" i="28"/>
  <c r="BZ528" i="28" s="1"/>
  <c r="BS528" i="28"/>
  <c r="AF560" i="28"/>
  <c r="AC558" i="28"/>
  <c r="BS384" i="28"/>
  <c r="BS403" i="28"/>
  <c r="BM432" i="28"/>
  <c r="BV432" i="28"/>
  <c r="BS435" i="28"/>
  <c r="BS440" i="28"/>
  <c r="BE441" i="28"/>
  <c r="BE447" i="28"/>
  <c r="BX448" i="28"/>
  <c r="BZ448" i="28" s="1"/>
  <c r="BS448" i="28"/>
  <c r="BC450" i="28"/>
  <c r="BE450" i="28" s="1"/>
  <c r="AV450" i="28"/>
  <c r="BZ452" i="28"/>
  <c r="AD453" i="28"/>
  <c r="AX453" i="28"/>
  <c r="AF455" i="28"/>
  <c r="BE457" i="28"/>
  <c r="AF466" i="28"/>
  <c r="BZ469" i="28"/>
  <c r="BE470" i="28"/>
  <c r="BX471" i="28"/>
  <c r="BZ471" i="28" s="1"/>
  <c r="BS471" i="28"/>
  <c r="BE476" i="28"/>
  <c r="BE481" i="28"/>
  <c r="BZ483" i="28"/>
  <c r="BZ493" i="28"/>
  <c r="BE494" i="28"/>
  <c r="AC495" i="28"/>
  <c r="BB495" i="28"/>
  <c r="BQ495" i="28"/>
  <c r="BS495" i="28" s="1"/>
  <c r="AD499" i="28"/>
  <c r="AF499" i="28" s="1"/>
  <c r="T499" i="28"/>
  <c r="BE499" i="28"/>
  <c r="BE500" i="28"/>
  <c r="AF502" i="28"/>
  <c r="AH502" i="28" s="1"/>
  <c r="AH643" i="28" s="1"/>
  <c r="BC503" i="28"/>
  <c r="BC495" i="28" s="1"/>
  <c r="AV503" i="28"/>
  <c r="AF510" i="28"/>
  <c r="BA516" i="28"/>
  <c r="AF458" i="28"/>
  <c r="BE508" i="28"/>
  <c r="V516" i="28"/>
  <c r="AC516" i="28"/>
  <c r="BZ522" i="28"/>
  <c r="BE523" i="28"/>
  <c r="BX524" i="28"/>
  <c r="BZ524" i="28" s="1"/>
  <c r="BS524" i="28"/>
  <c r="BC526" i="28"/>
  <c r="BE526" i="28" s="1"/>
  <c r="AV526" i="28"/>
  <c r="AF535" i="28"/>
  <c r="BX541" i="28"/>
  <c r="BZ541" i="28" s="1"/>
  <c r="BS541" i="28"/>
  <c r="BQ537" i="28"/>
  <c r="BS537" i="28" s="1"/>
  <c r="AX537" i="28"/>
  <c r="BE543" i="28"/>
  <c r="BX545" i="28"/>
  <c r="BZ545" i="28" s="1"/>
  <c r="BS545" i="28"/>
  <c r="BX549" i="28"/>
  <c r="BZ549" i="28" s="1"/>
  <c r="BS549" i="28"/>
  <c r="BX553" i="28"/>
  <c r="BZ553" i="28" s="1"/>
  <c r="BS553" i="28"/>
  <c r="BX557" i="28"/>
  <c r="BZ557" i="28" s="1"/>
  <c r="BS557" i="28"/>
  <c r="BZ561" i="28"/>
  <c r="BC565" i="28"/>
  <c r="BE565" i="28" s="1"/>
  <c r="AV565" i="28"/>
  <c r="BE568" i="28"/>
  <c r="AV447" i="28"/>
  <c r="BS449" i="28"/>
  <c r="AV451" i="28"/>
  <c r="BV453" i="28"/>
  <c r="T455" i="28"/>
  <c r="AV456" i="28"/>
  <c r="AV458" i="28"/>
  <c r="BS460" i="28"/>
  <c r="AV462" i="28"/>
  <c r="BS464" i="28"/>
  <c r="AV466" i="28"/>
  <c r="BS468" i="28"/>
  <c r="AV470" i="28"/>
  <c r="BS472" i="28"/>
  <c r="AV475" i="28"/>
  <c r="BS477" i="28"/>
  <c r="AV478" i="28"/>
  <c r="BS480" i="28"/>
  <c r="AB495" i="28"/>
  <c r="BS497" i="28"/>
  <c r="AV498" i="28"/>
  <c r="BS499" i="28"/>
  <c r="AV500" i="28"/>
  <c r="BS501" i="28"/>
  <c r="AF507" i="28"/>
  <c r="BE509" i="28"/>
  <c r="BZ509" i="28"/>
  <c r="BE512" i="28"/>
  <c r="BZ512" i="28"/>
  <c r="BE513" i="28"/>
  <c r="BZ513" i="28"/>
  <c r="AF515" i="28"/>
  <c r="AX516" i="28"/>
  <c r="BX520" i="28"/>
  <c r="BS520" i="28"/>
  <c r="BQ516" i="28"/>
  <c r="BS516" i="28" s="1"/>
  <c r="BC522" i="28"/>
  <c r="BE522" i="28" s="1"/>
  <c r="AV522" i="28"/>
  <c r="BE528" i="28"/>
  <c r="AF531" i="28"/>
  <c r="BE533" i="28"/>
  <c r="BE535" i="28"/>
  <c r="BZ535" i="28"/>
  <c r="AD537" i="28"/>
  <c r="R537" i="28"/>
  <c r="T537" i="28" s="1"/>
  <c r="T538" i="28"/>
  <c r="BE538" i="28"/>
  <c r="BE542" i="28"/>
  <c r="BX544" i="28"/>
  <c r="BZ544" i="28" s="1"/>
  <c r="BS544" i="28"/>
  <c r="AF545" i="28"/>
  <c r="BE547" i="28"/>
  <c r="BX548" i="28"/>
  <c r="BZ548" i="28" s="1"/>
  <c r="BS548" i="28"/>
  <c r="AF549" i="28"/>
  <c r="BE551" i="28"/>
  <c r="BX552" i="28"/>
  <c r="BZ552" i="28" s="1"/>
  <c r="BS552" i="28"/>
  <c r="AF553" i="28"/>
  <c r="BE555" i="28"/>
  <c r="BX556" i="28"/>
  <c r="BZ556" i="28" s="1"/>
  <c r="BS556" i="28"/>
  <c r="AF557" i="28"/>
  <c r="AF559" i="28"/>
  <c r="AD558" i="28"/>
  <c r="AT558" i="28"/>
  <c r="AV558" i="28" s="1"/>
  <c r="BE560" i="28"/>
  <c r="BE561" i="28"/>
  <c r="BZ566" i="28"/>
  <c r="BX567" i="28"/>
  <c r="BZ567" i="28" s="1"/>
  <c r="BS567" i="28"/>
  <c r="BZ569" i="28"/>
  <c r="BS442" i="28"/>
  <c r="BS446" i="28"/>
  <c r="AA516" i="28"/>
  <c r="AF517" i="28"/>
  <c r="AE516" i="28"/>
  <c r="BD516" i="28"/>
  <c r="BZ517" i="28"/>
  <c r="AF518" i="28"/>
  <c r="BE518" i="28"/>
  <c r="BV516" i="28"/>
  <c r="BE519" i="28"/>
  <c r="BE529" i="28"/>
  <c r="BE531" i="28"/>
  <c r="BX532" i="28"/>
  <c r="BZ532" i="28" s="1"/>
  <c r="BS532" i="28"/>
  <c r="BC534" i="28"/>
  <c r="BE534" i="28" s="1"/>
  <c r="AV534" i="28"/>
  <c r="AT537" i="28"/>
  <c r="AV537" i="28" s="1"/>
  <c r="AV539" i="28"/>
  <c r="BX543" i="28"/>
  <c r="BZ543" i="28" s="1"/>
  <c r="BS543" i="28"/>
  <c r="AF544" i="28"/>
  <c r="BE546" i="28"/>
  <c r="BX547" i="28"/>
  <c r="BZ547" i="28" s="1"/>
  <c r="BS547" i="28"/>
  <c r="AF548" i="28"/>
  <c r="BE550" i="28"/>
  <c r="BX551" i="28"/>
  <c r="BZ551" i="28" s="1"/>
  <c r="BS551" i="28"/>
  <c r="AF552" i="28"/>
  <c r="BE554" i="28"/>
  <c r="BX555" i="28"/>
  <c r="BZ555" i="28" s="1"/>
  <c r="BS555" i="28"/>
  <c r="AF556" i="28"/>
  <c r="AA558" i="28"/>
  <c r="AE558" i="28"/>
  <c r="BZ559" i="28"/>
  <c r="BX560" i="28"/>
  <c r="BS560" i="28"/>
  <c r="AF561" i="28"/>
  <c r="BB558" i="28"/>
  <c r="BE563" i="28"/>
  <c r="BE564" i="28"/>
  <c r="BC569" i="28"/>
  <c r="BE569" i="28" s="1"/>
  <c r="AV569" i="28"/>
  <c r="AF570" i="28"/>
  <c r="BX573" i="28"/>
  <c r="BZ573" i="28" s="1"/>
  <c r="BS573" i="28"/>
  <c r="BX575" i="28"/>
  <c r="BZ575" i="28" s="1"/>
  <c r="BS575" i="28"/>
  <c r="AD581" i="28"/>
  <c r="T581" i="28"/>
  <c r="AD585" i="28"/>
  <c r="AF585" i="28" s="1"/>
  <c r="T585" i="28"/>
  <c r="T589" i="28"/>
  <c r="AD589" i="28"/>
  <c r="AD596" i="28"/>
  <c r="AF596" i="28" s="1"/>
  <c r="T596" i="28"/>
  <c r="BC638" i="28"/>
  <c r="BE638" i="28" s="1"/>
  <c r="AV638" i="28"/>
  <c r="Y558" i="28"/>
  <c r="AF574" i="28"/>
  <c r="BM579" i="28"/>
  <c r="AE579" i="28"/>
  <c r="AX579" i="28"/>
  <c r="BZ582" i="28"/>
  <c r="BE583" i="28"/>
  <c r="BZ586" i="28"/>
  <c r="AF590" i="28"/>
  <c r="BZ590" i="28"/>
  <c r="BC591" i="28"/>
  <c r="AT579" i="28"/>
  <c r="AV579" i="28" s="1"/>
  <c r="AV591" i="28"/>
  <c r="Y579" i="28"/>
  <c r="BW579" i="28"/>
  <c r="BZ596" i="28"/>
  <c r="AA600" i="28"/>
  <c r="BD600" i="28"/>
  <c r="BZ603" i="28"/>
  <c r="BE607" i="28"/>
  <c r="BZ608" i="28"/>
  <c r="BZ609" i="28"/>
  <c r="BC634" i="28"/>
  <c r="BE634" i="28" s="1"/>
  <c r="AV634" i="28"/>
  <c r="BC636" i="28"/>
  <c r="AV636" i="28"/>
  <c r="BC642" i="28"/>
  <c r="BE642" i="28" s="1"/>
  <c r="AV642" i="28"/>
  <c r="Y516" i="28"/>
  <c r="AT516" i="28"/>
  <c r="AV516" i="28" s="1"/>
  <c r="AY516" i="28"/>
  <c r="BS518" i="28"/>
  <c r="AV519" i="28"/>
  <c r="BS521" i="28"/>
  <c r="AV523" i="28"/>
  <c r="BS525" i="28"/>
  <c r="AV527" i="28"/>
  <c r="BS529" i="28"/>
  <c r="AV531" i="28"/>
  <c r="BS533" i="28"/>
  <c r="AV535" i="28"/>
  <c r="AY537" i="28"/>
  <c r="BS538" i="28"/>
  <c r="BS540" i="28"/>
  <c r="BA558" i="28"/>
  <c r="BE576" i="28"/>
  <c r="AY579" i="28"/>
  <c r="BE580" i="28"/>
  <c r="BD579" i="28"/>
  <c r="AF581" i="28"/>
  <c r="AF583" i="28"/>
  <c r="T583" i="28"/>
  <c r="AD587" i="28"/>
  <c r="AF587" i="28" s="1"/>
  <c r="T587" i="28"/>
  <c r="BX594" i="28"/>
  <c r="BS594" i="28"/>
  <c r="T597" i="28"/>
  <c r="AD597" i="28"/>
  <c r="AF597" i="28" s="1"/>
  <c r="AC600" i="28"/>
  <c r="BW600" i="28"/>
  <c r="BE602" i="28"/>
  <c r="AF604" i="28"/>
  <c r="AX600" i="28"/>
  <c r="BE609" i="28"/>
  <c r="BZ616" i="28"/>
  <c r="BX571" i="28"/>
  <c r="BZ571" i="28" s="1"/>
  <c r="BS571" i="28"/>
  <c r="BX577" i="28"/>
  <c r="BZ577" i="28" s="1"/>
  <c r="BS577" i="28"/>
  <c r="R579" i="28"/>
  <c r="T579" i="28" s="1"/>
  <c r="BE581" i="28"/>
  <c r="BE585" i="28"/>
  <c r="AF598" i="28"/>
  <c r="BB600" i="28"/>
  <c r="BQ600" i="28"/>
  <c r="BS600" i="28" s="1"/>
  <c r="BS601" i="28"/>
  <c r="AF602" i="28"/>
  <c r="V600" i="28"/>
  <c r="BE616" i="28"/>
  <c r="BV579" i="28"/>
  <c r="AD580" i="28"/>
  <c r="AF580" i="28" s="1"/>
  <c r="AF582" i="28"/>
  <c r="AD584" i="28"/>
  <c r="AF584" i="28" s="1"/>
  <c r="AF586" i="28"/>
  <c r="AD588" i="28"/>
  <c r="AF588" i="28" s="1"/>
  <c r="AD591" i="28"/>
  <c r="AF591" i="28" s="1"/>
  <c r="BE596" i="28"/>
  <c r="T600" i="28"/>
  <c r="AT600" i="28"/>
  <c r="AV600" i="28" s="1"/>
  <c r="BA600" i="28"/>
  <c r="BV600" i="28"/>
  <c r="AB600" i="28"/>
  <c r="BX602" i="28"/>
  <c r="BZ602" i="28" s="1"/>
  <c r="BS602" i="28"/>
  <c r="BY600" i="28"/>
  <c r="AF609" i="28"/>
  <c r="BE610" i="28"/>
  <c r="BZ610" i="28"/>
  <c r="AF613" i="28"/>
  <c r="AF616" i="28"/>
  <c r="BE617" i="28"/>
  <c r="BE618" i="28"/>
  <c r="BZ618" i="28"/>
  <c r="BX623" i="28"/>
  <c r="BZ623" i="28" s="1"/>
  <c r="BS623" i="28"/>
  <c r="AF624" i="28"/>
  <c r="BC625" i="28"/>
  <c r="BE625" i="28" s="1"/>
  <c r="AV625" i="28"/>
  <c r="AT621" i="28"/>
  <c r="AV621" i="28" s="1"/>
  <c r="BE632" i="28"/>
  <c r="AV632" i="28"/>
  <c r="BC633" i="28"/>
  <c r="BE633" i="28" s="1"/>
  <c r="AV633" i="28"/>
  <c r="BZ634" i="28"/>
  <c r="BZ636" i="28"/>
  <c r="BZ640" i="28"/>
  <c r="AF589" i="28"/>
  <c r="BE594" i="28"/>
  <c r="BU600" i="28"/>
  <c r="BZ613" i="28"/>
  <c r="AY621" i="28"/>
  <c r="BX627" i="28"/>
  <c r="BZ627" i="28" s="1"/>
  <c r="BS627" i="28"/>
  <c r="AF630" i="28"/>
  <c r="BC635" i="28"/>
  <c r="BE635" i="28" s="1"/>
  <c r="AV635" i="28"/>
  <c r="BC637" i="28"/>
  <c r="BE637" i="28" s="1"/>
  <c r="AV637" i="28"/>
  <c r="BC641" i="28"/>
  <c r="BE641" i="28" s="1"/>
  <c r="AV641" i="28"/>
  <c r="AA579" i="28"/>
  <c r="BS590" i="28"/>
  <c r="T592" i="28"/>
  <c r="BE592" i="28"/>
  <c r="AV595" i="28"/>
  <c r="BS598" i="28"/>
  <c r="BE599" i="28"/>
  <c r="BZ599" i="28"/>
  <c r="Y600" i="28"/>
  <c r="AF612" i="28"/>
  <c r="BE613" i="28"/>
  <c r="BE614" i="28"/>
  <c r="BZ614" i="28"/>
  <c r="AF617" i="28"/>
  <c r="AF620" i="28"/>
  <c r="BZ625" i="28"/>
  <c r="BE636" i="28"/>
  <c r="BE624" i="28"/>
  <c r="BE630" i="28"/>
  <c r="BC640" i="28"/>
  <c r="BE640" i="28" s="1"/>
  <c r="AV640" i="28"/>
  <c r="AF645" i="28"/>
  <c r="BE645" i="28"/>
  <c r="BZ647" i="28"/>
  <c r="AF626" i="28"/>
  <c r="BX630" i="28"/>
  <c r="BZ630" i="28" s="1"/>
  <c r="BS630" i="28"/>
  <c r="BC639" i="28"/>
  <c r="BE639" i="28" s="1"/>
  <c r="AV639" i="28"/>
  <c r="AO644" i="28"/>
  <c r="BS637" i="28"/>
  <c r="BS638" i="28"/>
  <c r="BS639" i="28"/>
  <c r="BS640" i="28"/>
  <c r="BS641" i="28"/>
  <c r="BS642" i="28"/>
  <c r="K322" i="6" l="1"/>
  <c r="K280" i="6"/>
  <c r="K152" i="6"/>
  <c r="AC649" i="28"/>
  <c r="V649" i="28"/>
  <c r="BZ221" i="28"/>
  <c r="BE132" i="28"/>
  <c r="BD649" i="28"/>
  <c r="AF411" i="28"/>
  <c r="AE649" i="28"/>
  <c r="AE655" i="28" s="1"/>
  <c r="I209" i="6" s="1"/>
  <c r="J294" i="6"/>
  <c r="J304" i="6"/>
  <c r="CB495" i="28"/>
  <c r="BC453" i="28"/>
  <c r="BE453" i="28" s="1"/>
  <c r="BZ306" i="28"/>
  <c r="BX579" i="28"/>
  <c r="BZ579" i="28" s="1"/>
  <c r="R306" i="28"/>
  <c r="BE129" i="28"/>
  <c r="T453" i="28"/>
  <c r="AD474" i="28"/>
  <c r="AF474" i="28" s="1"/>
  <c r="AD516" i="28"/>
  <c r="S643" i="28"/>
  <c r="S649" i="28" s="1"/>
  <c r="BC263" i="28"/>
  <c r="BE263" i="28" s="1"/>
  <c r="AF631" i="28"/>
  <c r="BX138" i="28"/>
  <c r="BZ138" i="28" s="1"/>
  <c r="BE133" i="28"/>
  <c r="AV117" i="28"/>
  <c r="BC117" i="28"/>
  <c r="T54" i="28"/>
  <c r="BE601" i="28"/>
  <c r="BC579" i="28"/>
  <c r="BE579" i="28" s="1"/>
  <c r="BE134" i="28"/>
  <c r="BE130" i="28"/>
  <c r="AD96" i="28"/>
  <c r="AD159" i="28"/>
  <c r="BX369" i="28"/>
  <c r="BZ369" i="28" s="1"/>
  <c r="T495" i="28"/>
  <c r="AQ643" i="28"/>
  <c r="BX390" i="28"/>
  <c r="AD200" i="28"/>
  <c r="AF200" i="28" s="1"/>
  <c r="AD117" i="28"/>
  <c r="BC159" i="28"/>
  <c r="BE159" i="28" s="1"/>
  <c r="BC138" i="28"/>
  <c r="CB285" i="28"/>
  <c r="AV410" i="28"/>
  <c r="AV390" i="28" s="1"/>
  <c r="AP643" i="28"/>
  <c r="BZ13" i="28"/>
  <c r="CB621" i="28"/>
  <c r="T621" i="28"/>
  <c r="BZ563" i="28"/>
  <c r="BX558" i="28"/>
  <c r="BZ479" i="28"/>
  <c r="BZ474" i="28" s="1"/>
  <c r="BX474" i="28"/>
  <c r="BE390" i="28"/>
  <c r="AD390" i="28"/>
  <c r="BS390" i="28"/>
  <c r="BN649" i="28"/>
  <c r="BM649" i="28"/>
  <c r="AP649" i="28"/>
  <c r="BZ179" i="28"/>
  <c r="AU649" i="28"/>
  <c r="BY649" i="28"/>
  <c r="AS649" i="28"/>
  <c r="CB96" i="28"/>
  <c r="BA649" i="28"/>
  <c r="BQ649" i="28"/>
  <c r="BV649" i="28"/>
  <c r="K306" i="6" s="1"/>
  <c r="AY649" i="28"/>
  <c r="J306" i="6" s="1"/>
  <c r="BU649" i="28"/>
  <c r="BU650" i="28" s="1"/>
  <c r="BW649" i="28"/>
  <c r="AV34" i="28"/>
  <c r="BS34" i="28"/>
  <c r="AX649" i="28"/>
  <c r="CB474" i="28"/>
  <c r="BX411" i="28"/>
  <c r="BZ411" i="28" s="1"/>
  <c r="BZ408" i="28"/>
  <c r="BZ390" i="28" s="1"/>
  <c r="AF390" i="28"/>
  <c r="BX348" i="28"/>
  <c r="BZ348" i="28" s="1"/>
  <c r="BZ327" i="28"/>
  <c r="T75" i="28"/>
  <c r="CB200" i="28"/>
  <c r="AF263" i="28"/>
  <c r="BX263" i="28"/>
  <c r="BZ263" i="28" s="1"/>
  <c r="CB369" i="28"/>
  <c r="BE327" i="28"/>
  <c r="BZ242" i="28"/>
  <c r="CB242" i="28"/>
  <c r="CB75" i="28"/>
  <c r="AF327" i="28"/>
  <c r="AF179" i="28"/>
  <c r="BE75" i="28"/>
  <c r="BE138" i="28"/>
  <c r="BE537" i="28"/>
  <c r="CB432" i="28"/>
  <c r="T306" i="28"/>
  <c r="AF138" i="28"/>
  <c r="AS643" i="28"/>
  <c r="AF375" i="28"/>
  <c r="T159" i="28"/>
  <c r="BC221" i="28"/>
  <c r="BE221" i="28" s="1"/>
  <c r="BE34" i="28"/>
  <c r="BE600" i="28"/>
  <c r="CB600" i="28"/>
  <c r="AF100" i="28"/>
  <c r="BC474" i="28"/>
  <c r="BE474" i="28" s="1"/>
  <c r="T138" i="28"/>
  <c r="CB390" i="28"/>
  <c r="CB558" i="28"/>
  <c r="CB179" i="28"/>
  <c r="BZ285" i="28"/>
  <c r="CB306" i="28"/>
  <c r="BZ200" i="28"/>
  <c r="AF600" i="28"/>
  <c r="CB411" i="28"/>
  <c r="CB117" i="28"/>
  <c r="CB348" i="28"/>
  <c r="CB159" i="28"/>
  <c r="CB34" i="28"/>
  <c r="CB453" i="28"/>
  <c r="CB579" i="28"/>
  <c r="CB221" i="28"/>
  <c r="CB327" i="28"/>
  <c r="BC200" i="28"/>
  <c r="BE200" i="28" s="1"/>
  <c r="CB138" i="28"/>
  <c r="CB516" i="28"/>
  <c r="CB263" i="28"/>
  <c r="BC411" i="28"/>
  <c r="BE411" i="28" s="1"/>
  <c r="CB537" i="28"/>
  <c r="AF207" i="28"/>
  <c r="AD495" i="28"/>
  <c r="BZ54" i="28"/>
  <c r="CB54" i="28"/>
  <c r="BX516" i="28"/>
  <c r="BZ516" i="28" s="1"/>
  <c r="AF537" i="28"/>
  <c r="BU643" i="28"/>
  <c r="BE503" i="28"/>
  <c r="BC644" i="28"/>
  <c r="AX643" i="28"/>
  <c r="R285" i="28"/>
  <c r="T285" i="28" s="1"/>
  <c r="BQ643" i="28"/>
  <c r="BC96" i="28"/>
  <c r="BC242" i="28"/>
  <c r="BE242" i="28" s="1"/>
  <c r="AF35" i="28"/>
  <c r="T35" i="28"/>
  <c r="AV59" i="28"/>
  <c r="BC432" i="28"/>
  <c r="BE432" i="28" s="1"/>
  <c r="AC643" i="28"/>
  <c r="AF348" i="28"/>
  <c r="O643" i="28"/>
  <c r="O649" i="28" s="1"/>
  <c r="BZ594" i="28"/>
  <c r="BC516" i="28"/>
  <c r="BE516" i="28" s="1"/>
  <c r="BX453" i="28"/>
  <c r="BZ453" i="28" s="1"/>
  <c r="V643" i="28"/>
  <c r="BW643" i="28"/>
  <c r="BS117" i="28"/>
  <c r="AF118" i="28"/>
  <c r="AD54" i="28"/>
  <c r="BX600" i="28"/>
  <c r="BZ600" i="28" s="1"/>
  <c r="BE591" i="28"/>
  <c r="BZ601" i="28"/>
  <c r="BC558" i="28"/>
  <c r="BE558" i="28" s="1"/>
  <c r="AF538" i="28"/>
  <c r="AE643" i="28"/>
  <c r="BY643" i="28"/>
  <c r="BZ378" i="28"/>
  <c r="BD643" i="28"/>
  <c r="Y159" i="28"/>
  <c r="BZ117" i="28"/>
  <c r="BZ225" i="28"/>
  <c r="BX96" i="28"/>
  <c r="BX34" i="28"/>
  <c r="AT54" i="28"/>
  <c r="AV54" i="28" s="1"/>
  <c r="BE495" i="28"/>
  <c r="BZ96" i="28"/>
  <c r="BX621" i="28"/>
  <c r="BZ621" i="28" s="1"/>
  <c r="AF629" i="28"/>
  <c r="Y621" i="28"/>
  <c r="AF621" i="28" s="1"/>
  <c r="AD579" i="28"/>
  <c r="AF579" i="28" s="1"/>
  <c r="AF516" i="28"/>
  <c r="AF558" i="28"/>
  <c r="BX537" i="28"/>
  <c r="BZ537" i="28" s="1"/>
  <c r="BZ520" i="28"/>
  <c r="AF453" i="28"/>
  <c r="AF432" i="28"/>
  <c r="BZ405" i="28"/>
  <c r="BC369" i="28"/>
  <c r="BE369" i="28" s="1"/>
  <c r="BE285" i="28"/>
  <c r="AD285" i="28"/>
  <c r="T291" i="28"/>
  <c r="BC187" i="28"/>
  <c r="AT179" i="28"/>
  <c r="AV179" i="28" s="1"/>
  <c r="AV187" i="28"/>
  <c r="BZ330" i="28"/>
  <c r="BM643" i="28"/>
  <c r="AD221" i="28"/>
  <c r="AD242" i="28"/>
  <c r="AF242" i="28" s="1"/>
  <c r="BZ102" i="28"/>
  <c r="BA643" i="28"/>
  <c r="AF160" i="28"/>
  <c r="AD75" i="28"/>
  <c r="AF75" i="28" s="1"/>
  <c r="BE54" i="28"/>
  <c r="BE443" i="28"/>
  <c r="AF414" i="28"/>
  <c r="AF644" i="28"/>
  <c r="AB135" i="28"/>
  <c r="AF135" i="28" s="1"/>
  <c r="T135" i="28"/>
  <c r="AB133" i="28"/>
  <c r="AF133" i="28" s="1"/>
  <c r="T133" i="28"/>
  <c r="AB131" i="28"/>
  <c r="AF131" i="28" s="1"/>
  <c r="T131" i="28"/>
  <c r="AB129" i="28"/>
  <c r="AF129" i="28" s="1"/>
  <c r="T129" i="28"/>
  <c r="BE644" i="28"/>
  <c r="AF295" i="28"/>
  <c r="BV643" i="28"/>
  <c r="AD34" i="28"/>
  <c r="BC621" i="28"/>
  <c r="BE621" i="28" s="1"/>
  <c r="BZ560" i="28"/>
  <c r="AF497" i="28"/>
  <c r="AF369" i="28"/>
  <c r="AF495" i="28"/>
  <c r="AF433" i="28"/>
  <c r="BE349" i="28"/>
  <c r="BC348" i="28"/>
  <c r="BE348" i="28" s="1"/>
  <c r="AD306" i="28"/>
  <c r="AF306" i="28" s="1"/>
  <c r="BE306" i="28"/>
  <c r="AF291" i="28"/>
  <c r="Y285" i="28"/>
  <c r="AF307" i="28"/>
  <c r="BZ644" i="28"/>
  <c r="BX644" i="28"/>
  <c r="AA221" i="28"/>
  <c r="AA649" i="28" s="1"/>
  <c r="BB117" i="28"/>
  <c r="BB649" i="28" s="1"/>
  <c r="AF17" i="28"/>
  <c r="Y13" i="28"/>
  <c r="T96" i="28"/>
  <c r="BX495" i="28"/>
  <c r="BZ495" i="28" s="1"/>
  <c r="BZ497" i="28"/>
  <c r="BX432" i="28"/>
  <c r="BZ432" i="28" s="1"/>
  <c r="R411" i="28"/>
  <c r="T411" i="28" s="1"/>
  <c r="T414" i="28"/>
  <c r="BZ266" i="28"/>
  <c r="AB134" i="28"/>
  <c r="AF134" i="28" s="1"/>
  <c r="T134" i="28"/>
  <c r="AB132" i="28"/>
  <c r="AF132" i="28" s="1"/>
  <c r="T132" i="28"/>
  <c r="AB130" i="28"/>
  <c r="AF130" i="28" s="1"/>
  <c r="T130" i="28"/>
  <c r="AB128" i="28"/>
  <c r="T128" i="28"/>
  <c r="P117" i="28"/>
  <c r="T644" i="28"/>
  <c r="N643" i="28"/>
  <c r="BX159" i="28"/>
  <c r="BZ159" i="28" s="1"/>
  <c r="AF96" i="28"/>
  <c r="Y54" i="28"/>
  <c r="AF59" i="28"/>
  <c r="AY643" i="28"/>
  <c r="BE13" i="28"/>
  <c r="BZ76" i="28"/>
  <c r="BZ75" i="28" s="1"/>
  <c r="AD13" i="28"/>
  <c r="T13" i="28"/>
  <c r="BD645" i="23"/>
  <c r="J286" i="6"/>
  <c r="AQ651" i="23"/>
  <c r="AR454" i="23"/>
  <c r="AS454" i="23"/>
  <c r="AT454" i="23"/>
  <c r="AU454" i="23"/>
  <c r="AV454" i="23"/>
  <c r="AQ454" i="23"/>
  <c r="AJ454" i="23"/>
  <c r="AK454" i="23"/>
  <c r="AM454" i="23"/>
  <c r="AW457" i="23"/>
  <c r="AW454" i="23" s="1"/>
  <c r="AR412" i="23"/>
  <c r="AW417" i="23"/>
  <c r="AR391" i="23"/>
  <c r="AS391" i="23"/>
  <c r="AT391" i="23"/>
  <c r="AU391" i="23"/>
  <c r="AV391" i="23"/>
  <c r="AQ391" i="23"/>
  <c r="AW404" i="23"/>
  <c r="AW391" i="23" s="1"/>
  <c r="AJ370" i="23"/>
  <c r="AK370" i="23"/>
  <c r="AL370" i="23"/>
  <c r="AM370" i="23"/>
  <c r="AW350" i="23"/>
  <c r="AR349" i="23"/>
  <c r="AS349" i="23"/>
  <c r="AT349" i="23"/>
  <c r="AU349" i="23"/>
  <c r="AV349" i="23"/>
  <c r="AQ349" i="23"/>
  <c r="AW98" i="23"/>
  <c r="AW99" i="23"/>
  <c r="AS97" i="23"/>
  <c r="AT97" i="23"/>
  <c r="AU97" i="23"/>
  <c r="AV97" i="23"/>
  <c r="AQ97" i="23"/>
  <c r="J305" i="6" l="1"/>
  <c r="I206" i="6"/>
  <c r="AD649" i="28"/>
  <c r="AD655" i="28" s="1"/>
  <c r="I207" i="6" s="1"/>
  <c r="AF159" i="28"/>
  <c r="Y649" i="28"/>
  <c r="K206" i="6"/>
  <c r="J206" i="6"/>
  <c r="BZ558" i="28"/>
  <c r="BS649" i="28"/>
  <c r="BE96" i="28"/>
  <c r="AT649" i="28"/>
  <c r="AV649" i="28"/>
  <c r="BZ34" i="28"/>
  <c r="BX649" i="28"/>
  <c r="AF34" i="28"/>
  <c r="AW349" i="23"/>
  <c r="AR651" i="23"/>
  <c r="AA643" i="28"/>
  <c r="AF54" i="28"/>
  <c r="BS643" i="28"/>
  <c r="R643" i="28"/>
  <c r="R649" i="28" s="1"/>
  <c r="N649" i="28"/>
  <c r="AB117" i="28"/>
  <c r="AB649" i="28" s="1"/>
  <c r="AF128" i="28"/>
  <c r="P643" i="28"/>
  <c r="P649" i="28" s="1"/>
  <c r="T117" i="28"/>
  <c r="BB643" i="28"/>
  <c r="BE117" i="28"/>
  <c r="AD643" i="28"/>
  <c r="AF221" i="28"/>
  <c r="Y643" i="28"/>
  <c r="AF13" i="28"/>
  <c r="AF285" i="28"/>
  <c r="AT643" i="28"/>
  <c r="BC179" i="28"/>
  <c r="BE187" i="28"/>
  <c r="BX643" i="28"/>
  <c r="BZ643" i="28" s="1"/>
  <c r="AW97" i="23"/>
  <c r="I214" i="6" l="1"/>
  <c r="I306" i="6"/>
  <c r="I305" i="6" s="1"/>
  <c r="K214" i="6"/>
  <c r="J214" i="6"/>
  <c r="BZ649" i="28"/>
  <c r="K205" i="6"/>
  <c r="K204" i="6" s="1"/>
  <c r="BC643" i="28"/>
  <c r="BE179" i="28"/>
  <c r="BE649" i="28" s="1"/>
  <c r="AV643" i="28"/>
  <c r="T643" i="28"/>
  <c r="T649" i="28" s="1"/>
  <c r="AB643" i="28"/>
  <c r="AF117" i="28"/>
  <c r="AF649" i="28" s="1"/>
  <c r="K281" i="6"/>
  <c r="J282" i="6"/>
  <c r="K282" i="6"/>
  <c r="K288" i="6"/>
  <c r="K296" i="6"/>
  <c r="K164" i="6" s="1"/>
  <c r="K379" i="6"/>
  <c r="K387" i="6"/>
  <c r="J395" i="6"/>
  <c r="K395" i="6"/>
  <c r="K394" i="6" s="1"/>
  <c r="K403" i="6"/>
  <c r="I296" i="6" l="1"/>
  <c r="K278" i="6"/>
  <c r="AF643" i="28"/>
  <c r="BE643" i="28"/>
  <c r="I295" i="6" l="1"/>
  <c r="J236" i="6"/>
  <c r="K236" i="6"/>
  <c r="I236" i="6"/>
  <c r="K255" i="6"/>
  <c r="H409" i="6" l="1"/>
  <c r="J238" i="6"/>
  <c r="K238" i="6"/>
  <c r="J237" i="6"/>
  <c r="K237" i="6"/>
  <c r="K244" i="6"/>
  <c r="J175" i="6" l="1"/>
  <c r="K175" i="6"/>
  <c r="K234" i="6"/>
  <c r="K233" i="6" s="1"/>
  <c r="J234" i="6"/>
  <c r="K176" i="6" l="1"/>
  <c r="BM76" i="22" l="1"/>
  <c r="BN76" i="22"/>
  <c r="BO76" i="22"/>
  <c r="BP82" i="22"/>
  <c r="BP217" i="22"/>
  <c r="BU228" i="22"/>
  <c r="BV228" i="22"/>
  <c r="BW228" i="22"/>
  <c r="BT228" i="22"/>
  <c r="BL328" i="22"/>
  <c r="BM328" i="22"/>
  <c r="BN328" i="22"/>
  <c r="BO328" i="22"/>
  <c r="BP328" i="22"/>
  <c r="BT328" i="22"/>
  <c r="BU328" i="22"/>
  <c r="BV328" i="22"/>
  <c r="BW328" i="22"/>
  <c r="BI328" i="22"/>
  <c r="BC87" i="22"/>
  <c r="BI87" i="22"/>
  <c r="BL87" i="22"/>
  <c r="BM87" i="22"/>
  <c r="BN87" i="22"/>
  <c r="BO87" i="22"/>
  <c r="BP87" i="22"/>
  <c r="BT87" i="22"/>
  <c r="BU87" i="22"/>
  <c r="BU358" i="22" s="1"/>
  <c r="BV87" i="22"/>
  <c r="BV358" i="22" s="1"/>
  <c r="BW87" i="22"/>
  <c r="BW358" i="22" s="1"/>
  <c r="BT358" i="22" l="1"/>
  <c r="K174" i="6"/>
  <c r="K410" i="6" s="1"/>
  <c r="BX11" i="22"/>
  <c r="BX12" i="22"/>
  <c r="BX13" i="22"/>
  <c r="BX14" i="22"/>
  <c r="BX15" i="22"/>
  <c r="BX16" i="22"/>
  <c r="BX17" i="22"/>
  <c r="BX18" i="22"/>
  <c r="BX19" i="22"/>
  <c r="BX20" i="22"/>
  <c r="BX21" i="22"/>
  <c r="BX22" i="22"/>
  <c r="BX23" i="22"/>
  <c r="BX24" i="22"/>
  <c r="BX25" i="22"/>
  <c r="BX26" i="22"/>
  <c r="BX27" i="22"/>
  <c r="BX28" i="22"/>
  <c r="BX29" i="22"/>
  <c r="BX30" i="22"/>
  <c r="BX31" i="22"/>
  <c r="BX32" i="22"/>
  <c r="BX33"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7" i="22"/>
  <c r="BX78" i="22"/>
  <c r="BX79" i="22"/>
  <c r="BX80" i="22"/>
  <c r="BX81" i="22"/>
  <c r="BX82" i="22"/>
  <c r="BX83" i="22"/>
  <c r="BX84" i="22"/>
  <c r="BX85" i="22"/>
  <c r="BX86"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0" i="22"/>
  <c r="BX111" i="22"/>
  <c r="BX112" i="22"/>
  <c r="BX113" i="22"/>
  <c r="BX114" i="22"/>
  <c r="BX115" i="22"/>
  <c r="BX116" i="22"/>
  <c r="BX117" i="22"/>
  <c r="BX118" i="22"/>
  <c r="BX119" i="22"/>
  <c r="BX120" i="22"/>
  <c r="BX121" i="22"/>
  <c r="BX122" i="22"/>
  <c r="BX123" i="22"/>
  <c r="BX124" i="22"/>
  <c r="BX125" i="22"/>
  <c r="BX126" i="22"/>
  <c r="BX127" i="22"/>
  <c r="BX128" i="22"/>
  <c r="BX129" i="22"/>
  <c r="BX130" i="22"/>
  <c r="BX131" i="22"/>
  <c r="BX132" i="22"/>
  <c r="BX133" i="22"/>
  <c r="BX134" i="22"/>
  <c r="BX135" i="22"/>
  <c r="BX136" i="22"/>
  <c r="BX137" i="22"/>
  <c r="BX138" i="22"/>
  <c r="BX139" i="22"/>
  <c r="BX140" i="22"/>
  <c r="BX141" i="22"/>
  <c r="BX142" i="22"/>
  <c r="BX143" i="22"/>
  <c r="BX144" i="22"/>
  <c r="BX145" i="22"/>
  <c r="BX146" i="22"/>
  <c r="BX147" i="22"/>
  <c r="BX148" i="22"/>
  <c r="BX149" i="22"/>
  <c r="BX150" i="22"/>
  <c r="BX151" i="22"/>
  <c r="BX152" i="22"/>
  <c r="BX153" i="22"/>
  <c r="BX154" i="22"/>
  <c r="BX155" i="22"/>
  <c r="BX156" i="22"/>
  <c r="BX157" i="22"/>
  <c r="BX158" i="22"/>
  <c r="BX159" i="22"/>
  <c r="BX160" i="22"/>
  <c r="BX161" i="22"/>
  <c r="BX162" i="22"/>
  <c r="BX164" i="22"/>
  <c r="BX165" i="22"/>
  <c r="BX166" i="22"/>
  <c r="BX163" i="22" s="1"/>
  <c r="BX167" i="22"/>
  <c r="BX168" i="22"/>
  <c r="BX169" i="22"/>
  <c r="BX170" i="22"/>
  <c r="BX171" i="22"/>
  <c r="BX172" i="22"/>
  <c r="BX173" i="22"/>
  <c r="BX174" i="22"/>
  <c r="BX175" i="22"/>
  <c r="BX176" i="22"/>
  <c r="BX177" i="22"/>
  <c r="BX178" i="22"/>
  <c r="BX179" i="22"/>
  <c r="BX180" i="22"/>
  <c r="BX181" i="22"/>
  <c r="BX182" i="22"/>
  <c r="BX183" i="22"/>
  <c r="BX184" i="22"/>
  <c r="BX185" i="22"/>
  <c r="BX186" i="22"/>
  <c r="BX187" i="22"/>
  <c r="BX188" i="22"/>
  <c r="BX189" i="22"/>
  <c r="BX190" i="22"/>
  <c r="BX191" i="22"/>
  <c r="BX192" i="22"/>
  <c r="BX193" i="22"/>
  <c r="BX194" i="22"/>
  <c r="BX195" i="22"/>
  <c r="BX197" i="22"/>
  <c r="BX198" i="22"/>
  <c r="BX199" i="22"/>
  <c r="BX200" i="22"/>
  <c r="BX201" i="22"/>
  <c r="BX202" i="22"/>
  <c r="BX203" i="22"/>
  <c r="BX204" i="22"/>
  <c r="BX205" i="22"/>
  <c r="BX207" i="22"/>
  <c r="BX208" i="22"/>
  <c r="BX209" i="22"/>
  <c r="BX210" i="22"/>
  <c r="BX211" i="22"/>
  <c r="BX212" i="22"/>
  <c r="BX213" i="22"/>
  <c r="BX214" i="22"/>
  <c r="BX215" i="22"/>
  <c r="BX216" i="22"/>
  <c r="BX217" i="22"/>
  <c r="BX218" i="22"/>
  <c r="BX219" i="22"/>
  <c r="BX220" i="22"/>
  <c r="BX221" i="22"/>
  <c r="BX222" i="22"/>
  <c r="BX223" i="22"/>
  <c r="BX224" i="22"/>
  <c r="BX225" i="22"/>
  <c r="BX226" i="22"/>
  <c r="BX227" i="22"/>
  <c r="BX228" i="22"/>
  <c r="BX229" i="22"/>
  <c r="BX230" i="22"/>
  <c r="BX231" i="22"/>
  <c r="BX232" i="22"/>
  <c r="BX233" i="22"/>
  <c r="BX234" i="22"/>
  <c r="BX235" i="22"/>
  <c r="BX236" i="22"/>
  <c r="BX237" i="22"/>
  <c r="BX238" i="22"/>
  <c r="BX239" i="22"/>
  <c r="BX240" i="22"/>
  <c r="BX241" i="22"/>
  <c r="BX242" i="22"/>
  <c r="BX243" i="22"/>
  <c r="BX244" i="22"/>
  <c r="BX245" i="22"/>
  <c r="BX246" i="22"/>
  <c r="BX247" i="22"/>
  <c r="BX248" i="22"/>
  <c r="BX249" i="22"/>
  <c r="BX250" i="22"/>
  <c r="BX251" i="22"/>
  <c r="BX252" i="22"/>
  <c r="BX253" i="22"/>
  <c r="BX254" i="22"/>
  <c r="BX255" i="22"/>
  <c r="BX256" i="22"/>
  <c r="BX257" i="22"/>
  <c r="BX258" i="22"/>
  <c r="BX259" i="22"/>
  <c r="BX260" i="22"/>
  <c r="BX261" i="22"/>
  <c r="BX262" i="22"/>
  <c r="BX263" i="22"/>
  <c r="BX264" i="22"/>
  <c r="BX265" i="22"/>
  <c r="BX266" i="22"/>
  <c r="BX267" i="22"/>
  <c r="BX268" i="22"/>
  <c r="BX269" i="22"/>
  <c r="BX270" i="22"/>
  <c r="BX271" i="22"/>
  <c r="BX272" i="22"/>
  <c r="BX274" i="22"/>
  <c r="BX275" i="22"/>
  <c r="BX276" i="22"/>
  <c r="BX277" i="22"/>
  <c r="BX278" i="22"/>
  <c r="BX279" i="22"/>
  <c r="BX280" i="22"/>
  <c r="BX273" i="22" s="1"/>
  <c r="BX281" i="22"/>
  <c r="BX282" i="22"/>
  <c r="BX283" i="22"/>
  <c r="BX284" i="22"/>
  <c r="BX285" i="22"/>
  <c r="BX286" i="22"/>
  <c r="BX287" i="22"/>
  <c r="BX288" i="22"/>
  <c r="BX289" i="22"/>
  <c r="BX290" i="22"/>
  <c r="BX291" i="22"/>
  <c r="BX292" i="22"/>
  <c r="BX293" i="22"/>
  <c r="BX294" i="22"/>
  <c r="BX295" i="22"/>
  <c r="BX296" i="22"/>
  <c r="BX297" i="22"/>
  <c r="BX298" i="22"/>
  <c r="BX299" i="22"/>
  <c r="BX300" i="22"/>
  <c r="BX301" i="22"/>
  <c r="BX302" i="22"/>
  <c r="BX303" i="22"/>
  <c r="BX304" i="22"/>
  <c r="BX305" i="22"/>
  <c r="BX306" i="22"/>
  <c r="BX307" i="22"/>
  <c r="BX308" i="22"/>
  <c r="BX309" i="22"/>
  <c r="BX310" i="22"/>
  <c r="BX311" i="22"/>
  <c r="BX312" i="22"/>
  <c r="BX313" i="22"/>
  <c r="BX314" i="22"/>
  <c r="BX315" i="22"/>
  <c r="BX316" i="22"/>
  <c r="BX317" i="22"/>
  <c r="BX318" i="22"/>
  <c r="BX319" i="22"/>
  <c r="BX320" i="22"/>
  <c r="BX321" i="22"/>
  <c r="BX322" i="22"/>
  <c r="BX323" i="22"/>
  <c r="BX324" i="22"/>
  <c r="BX325" i="22"/>
  <c r="BX326" i="22"/>
  <c r="BX327" i="22"/>
  <c r="BX329" i="22"/>
  <c r="BX328" i="22" s="1"/>
  <c r="BX330" i="22"/>
  <c r="BX331" i="22"/>
  <c r="BX332" i="22"/>
  <c r="BX333" i="22"/>
  <c r="BX334" i="22"/>
  <c r="BX335" i="22"/>
  <c r="BX336" i="22"/>
  <c r="BX337" i="22"/>
  <c r="BX338" i="22"/>
  <c r="BX339" i="22"/>
  <c r="BX340" i="22"/>
  <c r="BX341" i="22"/>
  <c r="BX342" i="22"/>
  <c r="BX343" i="22"/>
  <c r="BX344" i="22"/>
  <c r="BX346" i="22"/>
  <c r="BX345" i="22" s="1"/>
  <c r="BX347" i="22"/>
  <c r="BX348" i="22"/>
  <c r="BX349" i="22"/>
  <c r="BX350" i="22"/>
  <c r="BX351" i="22"/>
  <c r="BX352" i="22"/>
  <c r="BX353" i="22"/>
  <c r="BX354" i="22"/>
  <c r="BX355" i="22"/>
  <c r="BX356" i="22"/>
  <c r="BX357" i="22"/>
  <c r="BX359" i="22"/>
  <c r="BX360" i="22"/>
  <c r="BX361" i="22"/>
  <c r="BX362" i="22"/>
  <c r="BX363" i="22"/>
  <c r="BX364" i="22"/>
  <c r="BX10" i="22"/>
  <c r="K173" i="6" l="1"/>
  <c r="BX196" i="22"/>
  <c r="BX76" i="22"/>
  <c r="BX206" i="22"/>
  <c r="K181" i="6"/>
  <c r="K271" i="6"/>
  <c r="K270" i="6" s="1"/>
  <c r="BX87" i="22"/>
  <c r="K180" i="6" l="1"/>
  <c r="BX358" i="22"/>
  <c r="K409" i="6"/>
  <c r="AD346" i="22"/>
  <c r="AC345" i="22"/>
  <c r="K48" i="6" l="1"/>
  <c r="K56" i="6"/>
  <c r="X206" i="22"/>
  <c r="AC206" i="22"/>
  <c r="AC358" i="22" s="1"/>
  <c r="R419" i="23" l="1"/>
  <c r="R584" i="23"/>
  <c r="Q538" i="23" l="1"/>
  <c r="R521" i="23" l="1"/>
  <c r="I282" i="6" l="1"/>
  <c r="I256" i="6" l="1"/>
  <c r="Q651" i="23" l="1"/>
  <c r="P651" i="23"/>
  <c r="AW645" i="23" l="1"/>
  <c r="AW648" i="23" s="1"/>
  <c r="AJ538" i="23"/>
  <c r="AJ580" i="23"/>
  <c r="AJ648" i="23" s="1"/>
  <c r="W648" i="23" l="1"/>
  <c r="X648" i="23"/>
  <c r="Q370" i="23"/>
  <c r="AK580" i="23"/>
  <c r="AM580" i="23"/>
  <c r="S580" i="23"/>
  <c r="S517" i="23"/>
  <c r="AK538" i="23"/>
  <c r="AM538" i="23"/>
  <c r="AM412" i="23"/>
  <c r="R412" i="23"/>
  <c r="Q412" i="23"/>
  <c r="AM391" i="23"/>
  <c r="AS118" i="23"/>
  <c r="AT118" i="23"/>
  <c r="AU118" i="23"/>
  <c r="AV118" i="23"/>
  <c r="AQ118" i="23"/>
  <c r="AQ648" i="23" s="1"/>
  <c r="AW121" i="23"/>
  <c r="AW118" i="23" s="1"/>
  <c r="S648" i="23" l="1"/>
  <c r="AM648" i="23"/>
  <c r="BP357" i="22"/>
  <c r="BH357" i="22"/>
  <c r="AD357" i="22"/>
  <c r="BP227" i="22" l="1"/>
  <c r="BP77" i="22" l="1"/>
  <c r="BP78" i="22"/>
  <c r="BP79" i="22"/>
  <c r="BP80" i="22"/>
  <c r="BI76" i="22"/>
  <c r="BP76" i="22" l="1"/>
  <c r="S355" i="6"/>
  <c r="O650" i="23" l="1"/>
  <c r="O651" i="23"/>
  <c r="L78" i="15" l="1"/>
  <c r="M82" i="15"/>
  <c r="K82" i="15"/>
  <c r="H78" i="15"/>
  <c r="J9" i="15"/>
  <c r="K72" i="15" l="1"/>
  <c r="K63" i="15" s="1"/>
  <c r="B82" i="15"/>
  <c r="I131" i="15" s="1"/>
  <c r="I135" i="15" s="1"/>
  <c r="I136" i="15" s="1"/>
  <c r="C63" i="15"/>
  <c r="D63" i="15"/>
  <c r="E63" i="15"/>
  <c r="F63" i="15"/>
  <c r="J63" i="15"/>
  <c r="M63" i="15"/>
  <c r="B75" i="15"/>
  <c r="B73" i="15"/>
  <c r="K58" i="15" l="1"/>
  <c r="L58" i="15"/>
  <c r="M58" i="15"/>
  <c r="O412" i="23" l="1"/>
  <c r="O160" i="23"/>
  <c r="O648" i="23" l="1"/>
  <c r="AY358" i="22"/>
  <c r="J296" i="6" l="1"/>
  <c r="J205" i="6" l="1"/>
  <c r="J204" i="6" s="1"/>
  <c r="I205" i="6" l="1"/>
  <c r="I204" i="6" s="1"/>
  <c r="AK391" i="23"/>
  <c r="AK412" i="23"/>
  <c r="AQ412" i="23"/>
  <c r="AS412" i="23"/>
  <c r="AT412" i="23"/>
  <c r="AU412" i="23"/>
  <c r="AV412" i="23"/>
  <c r="AW412" i="23"/>
  <c r="AS370" i="23"/>
  <c r="AT370" i="23"/>
  <c r="AU370" i="23"/>
  <c r="AV370" i="23"/>
  <c r="AQ370" i="23"/>
  <c r="AW373" i="23"/>
  <c r="AW370" i="23" s="1"/>
  <c r="AK648" i="23" l="1"/>
  <c r="J194" i="6"/>
  <c r="Q160" i="23"/>
  <c r="I238" i="6" l="1"/>
  <c r="U345" i="22"/>
  <c r="X345" i="22"/>
  <c r="AB345" i="22"/>
  <c r="AD345" i="22" s="1"/>
  <c r="AE345" i="22"/>
  <c r="AF345" i="22"/>
  <c r="AG345" i="22"/>
  <c r="AH345" i="22"/>
  <c r="AI345" i="22"/>
  <c r="AJ345" i="22"/>
  <c r="AK345" i="22"/>
  <c r="AL345" i="22"/>
  <c r="AM345" i="22"/>
  <c r="AO345" i="22"/>
  <c r="AP345" i="22"/>
  <c r="AQ345" i="22"/>
  <c r="AR345" i="22"/>
  <c r="AS345" i="22"/>
  <c r="AT345" i="22"/>
  <c r="AU345" i="22"/>
  <c r="AW345" i="22"/>
  <c r="AX345" i="22"/>
  <c r="AY345" i="22"/>
  <c r="AZ345" i="22"/>
  <c r="BA345" i="22"/>
  <c r="BB345" i="22"/>
  <c r="BC345" i="22"/>
  <c r="BD345" i="22"/>
  <c r="BE345" i="22"/>
  <c r="BF345" i="22"/>
  <c r="BG345" i="22"/>
  <c r="BL345" i="22"/>
  <c r="BL358" i="22" s="1"/>
  <c r="BM345" i="22"/>
  <c r="BM358" i="22" s="1"/>
  <c r="BN345" i="22"/>
  <c r="BN358" i="22" s="1"/>
  <c r="BO345" i="22"/>
  <c r="BO358" i="22" s="1"/>
  <c r="BP345" i="22"/>
  <c r="AD356" i="22"/>
  <c r="AD355" i="22" s="1"/>
  <c r="Z355" i="22"/>
  <c r="AA355" i="22"/>
  <c r="AB355" i="22"/>
  <c r="Y355" i="22"/>
  <c r="I33" i="15" l="1"/>
  <c r="I30" i="15"/>
  <c r="I29" i="15"/>
  <c r="I28" i="15" s="1"/>
  <c r="I24" i="15"/>
  <c r="I23" i="15"/>
  <c r="I19" i="15"/>
  <c r="I18" i="15"/>
  <c r="I16" i="15"/>
  <c r="I12" i="15"/>
  <c r="I22" i="15" s="1"/>
  <c r="I7" i="15" s="1"/>
  <c r="I9" i="15"/>
  <c r="I11" i="15" l="1"/>
  <c r="I15" i="15"/>
  <c r="I8" i="15"/>
  <c r="I21" i="15" l="1"/>
  <c r="I10" i="15"/>
  <c r="I6" i="15" l="1"/>
  <c r="I5" i="15" s="1"/>
  <c r="I20" i="15"/>
  <c r="G64" i="20" l="1"/>
  <c r="G26" i="20"/>
  <c r="G23" i="20"/>
  <c r="J233" i="6" l="1"/>
  <c r="J403" i="6" l="1"/>
  <c r="J255" i="6" l="1"/>
  <c r="J250" i="6"/>
  <c r="J249" i="6" s="1"/>
  <c r="J244" i="6"/>
  <c r="J243" i="6" s="1"/>
  <c r="J394" i="6"/>
  <c r="J379" i="6"/>
  <c r="J387" i="6"/>
  <c r="J332" i="6" l="1"/>
  <c r="J324" i="6" s="1"/>
  <c r="J323" i="6" s="1"/>
  <c r="J280" i="6" s="1"/>
  <c r="J265" i="6" s="1"/>
  <c r="V332" i="6"/>
  <c r="U332" i="6"/>
  <c r="T332" i="6"/>
  <c r="J264" i="6" l="1"/>
  <c r="J331" i="6"/>
  <c r="J281" i="6" l="1"/>
  <c r="J295" i="6" l="1"/>
  <c r="X360" i="22" l="1"/>
  <c r="AW402" i="23"/>
  <c r="BP99" i="22"/>
  <c r="BP98" i="22" s="1"/>
  <c r="BM98" i="22"/>
  <c r="J176" i="6"/>
  <c r="BP199" i="22"/>
  <c r="BP196" i="22" s="1"/>
  <c r="BI196" i="22"/>
  <c r="BP214" i="22"/>
  <c r="BN98" i="22"/>
  <c r="BO98" i="22"/>
  <c r="BL98" i="22"/>
  <c r="U77" i="22"/>
  <c r="U360" i="22" s="1"/>
  <c r="U362" i="22" s="1"/>
  <c r="BP358" i="22" l="1"/>
  <c r="BI358" i="22"/>
  <c r="BI364" i="22" s="1"/>
  <c r="U76" i="22"/>
  <c r="J193" i="6"/>
  <c r="J271" i="6" l="1"/>
  <c r="J270" i="6" s="1"/>
  <c r="J278" i="6"/>
  <c r="J288" i="6"/>
  <c r="J287" i="6" s="1"/>
  <c r="BI363" i="22" l="1"/>
  <c r="Q118" i="23" l="1"/>
  <c r="Q97" i="23"/>
  <c r="B70" i="15" l="1"/>
  <c r="J30" i="15" l="1"/>
  <c r="J59" i="15" l="1"/>
  <c r="P517" i="23" l="1"/>
  <c r="R517" i="23"/>
  <c r="Q517" i="23"/>
  <c r="X76" i="22" l="1"/>
  <c r="Y217" i="22" l="1"/>
  <c r="L82" i="15" l="1"/>
  <c r="L77" i="15" s="1"/>
  <c r="L63" i="15" s="1"/>
  <c r="I72" i="15" l="1"/>
  <c r="I83" i="15" l="1"/>
  <c r="AY163" i="22" l="1"/>
  <c r="BA206" i="22"/>
  <c r="D360" i="22"/>
  <c r="E360" i="22"/>
  <c r="F360" i="22"/>
  <c r="G360" i="22"/>
  <c r="H360" i="22"/>
  <c r="I360" i="22"/>
  <c r="J360" i="22"/>
  <c r="L360" i="22"/>
  <c r="M360" i="22"/>
  <c r="N360" i="22"/>
  <c r="O360" i="22"/>
  <c r="P360" i="22"/>
  <c r="Q360" i="22"/>
  <c r="R360" i="22"/>
  <c r="U358" i="22"/>
  <c r="AE360" i="22"/>
  <c r="AF360" i="22"/>
  <c r="AG360" i="22"/>
  <c r="AH360" i="22"/>
  <c r="AI360" i="22"/>
  <c r="AJ360" i="22"/>
  <c r="AK360" i="22"/>
  <c r="AL360" i="22"/>
  <c r="AM360" i="22"/>
  <c r="AO360" i="22"/>
  <c r="AP360" i="22"/>
  <c r="AQ360" i="22"/>
  <c r="AR360" i="22"/>
  <c r="AS360" i="22"/>
  <c r="AT360" i="22"/>
  <c r="AU360" i="22"/>
  <c r="AX360" i="22"/>
  <c r="BC360" i="22"/>
  <c r="D361" i="22"/>
  <c r="E361" i="22"/>
  <c r="F361" i="22"/>
  <c r="G361" i="22"/>
  <c r="H361" i="22"/>
  <c r="I361" i="22"/>
  <c r="J361" i="22"/>
  <c r="L361" i="22"/>
  <c r="M361" i="22"/>
  <c r="O361" i="22"/>
  <c r="P361" i="22"/>
  <c r="R361" i="22"/>
  <c r="U361" i="22"/>
  <c r="AE361" i="22"/>
  <c r="AF361" i="22"/>
  <c r="AG361" i="22"/>
  <c r="AH361" i="22"/>
  <c r="AI361" i="22"/>
  <c r="AJ361" i="22"/>
  <c r="AK361" i="22"/>
  <c r="AL361" i="22"/>
  <c r="AM361" i="22"/>
  <c r="AO361" i="22"/>
  <c r="AP361" i="22"/>
  <c r="AQ361" i="22"/>
  <c r="AR361" i="22"/>
  <c r="AS361" i="22"/>
  <c r="AU361" i="22"/>
  <c r="AX361" i="22"/>
  <c r="BA361" i="22"/>
  <c r="I176" i="6" l="1"/>
  <c r="I250" i="6" l="1"/>
  <c r="I244" i="6"/>
  <c r="I249" i="6" l="1"/>
  <c r="I243" i="6"/>
  <c r="D126" i="15" l="1"/>
  <c r="F125" i="15"/>
  <c r="W114" i="15"/>
  <c r="X112" i="15" s="1"/>
  <c r="G114" i="15"/>
  <c r="D114" i="15"/>
  <c r="J112" i="15"/>
  <c r="I118" i="15" s="1"/>
  <c r="X111" i="15"/>
  <c r="J111" i="15"/>
  <c r="I110" i="15"/>
  <c r="I114" i="15" s="1"/>
  <c r="H110" i="15"/>
  <c r="H114" i="15" s="1"/>
  <c r="G110" i="15"/>
  <c r="G117" i="15" s="1"/>
  <c r="F110" i="15"/>
  <c r="F117" i="15" s="1"/>
  <c r="E110" i="15"/>
  <c r="E114" i="15" s="1"/>
  <c r="D107" i="15"/>
  <c r="J106" i="15"/>
  <c r="J105" i="15"/>
  <c r="I100" i="15"/>
  <c r="H100" i="15"/>
  <c r="G100" i="15"/>
  <c r="F100" i="15"/>
  <c r="E100" i="15"/>
  <c r="J96" i="15"/>
  <c r="I93" i="15"/>
  <c r="I95" i="15" s="1"/>
  <c r="H93" i="15"/>
  <c r="H95" i="15" s="1"/>
  <c r="G93" i="15"/>
  <c r="G95" i="15" s="1"/>
  <c r="F93" i="15"/>
  <c r="F95" i="15" s="1"/>
  <c r="E93" i="15"/>
  <c r="F91" i="15"/>
  <c r="E91" i="15"/>
  <c r="C91" i="15"/>
  <c r="G91" i="15" s="1"/>
  <c r="I90" i="15"/>
  <c r="H90" i="15"/>
  <c r="G90" i="15"/>
  <c r="G122" i="15" s="1"/>
  <c r="H122" i="15" s="1"/>
  <c r="I122" i="15" s="1"/>
  <c r="F90" i="15"/>
  <c r="E90" i="15"/>
  <c r="D90" i="15"/>
  <c r="K88" i="15"/>
  <c r="G87" i="15"/>
  <c r="I86" i="15"/>
  <c r="H86" i="15"/>
  <c r="G86" i="15"/>
  <c r="F86" i="15"/>
  <c r="E86" i="15"/>
  <c r="D86" i="15"/>
  <c r="AC86" i="15" s="1"/>
  <c r="K81" i="15"/>
  <c r="I82" i="15"/>
  <c r="I77" i="15" s="1"/>
  <c r="I63" i="15" s="1"/>
  <c r="H82" i="15"/>
  <c r="H87" i="15" s="1"/>
  <c r="M81" i="15"/>
  <c r="M78" i="15" s="1"/>
  <c r="L81" i="15"/>
  <c r="J81" i="15"/>
  <c r="H81" i="15"/>
  <c r="G81" i="15"/>
  <c r="F81" i="15"/>
  <c r="E81" i="15"/>
  <c r="D81" i="15"/>
  <c r="C81" i="15"/>
  <c r="L79" i="15"/>
  <c r="K79" i="15"/>
  <c r="B79" i="15" s="1"/>
  <c r="I79" i="15"/>
  <c r="H79" i="15"/>
  <c r="G79" i="15"/>
  <c r="F79" i="15"/>
  <c r="F78" i="15" s="1"/>
  <c r="E79" i="15"/>
  <c r="D79" i="15"/>
  <c r="C79" i="15"/>
  <c r="G78" i="15"/>
  <c r="E78" i="15"/>
  <c r="D78" i="15"/>
  <c r="C78" i="15"/>
  <c r="H77" i="15"/>
  <c r="B76" i="15"/>
  <c r="H72" i="15"/>
  <c r="H63" i="15" s="1"/>
  <c r="G72" i="15"/>
  <c r="G63" i="15" s="1"/>
  <c r="B72" i="15"/>
  <c r="S71" i="15"/>
  <c r="S85" i="15" s="1"/>
  <c r="B71" i="15"/>
  <c r="B69" i="15"/>
  <c r="B68" i="15"/>
  <c r="B67" i="15"/>
  <c r="B66" i="15"/>
  <c r="B65" i="15"/>
  <c r="M60" i="15"/>
  <c r="L60" i="15"/>
  <c r="H60" i="15"/>
  <c r="F60" i="15"/>
  <c r="E60" i="15"/>
  <c r="M59" i="15"/>
  <c r="L59" i="15"/>
  <c r="K59" i="15"/>
  <c r="H59" i="15"/>
  <c r="G59" i="15"/>
  <c r="F59" i="15"/>
  <c r="F57" i="15" s="1"/>
  <c r="E59" i="15"/>
  <c r="J58" i="15"/>
  <c r="I58" i="15"/>
  <c r="H58" i="15"/>
  <c r="H57" i="15" s="1"/>
  <c r="E57" i="15"/>
  <c r="D57" i="15"/>
  <c r="C57" i="15"/>
  <c r="M54" i="15"/>
  <c r="L54" i="15"/>
  <c r="L52" i="15" s="1"/>
  <c r="K54" i="15"/>
  <c r="J54" i="15"/>
  <c r="J52" i="15" s="1"/>
  <c r="I54" i="15"/>
  <c r="I52" i="15" s="1"/>
  <c r="H54" i="15"/>
  <c r="H52" i="15" s="1"/>
  <c r="G54" i="15"/>
  <c r="S52" i="15"/>
  <c r="M52" i="15"/>
  <c r="G52" i="15"/>
  <c r="F52" i="15"/>
  <c r="E52" i="15"/>
  <c r="D52" i="15"/>
  <c r="C52" i="15"/>
  <c r="M51" i="15"/>
  <c r="M46" i="15" s="1"/>
  <c r="L51" i="15"/>
  <c r="K46" i="15"/>
  <c r="J51" i="15"/>
  <c r="J46" i="15" s="1"/>
  <c r="I51" i="15"/>
  <c r="I46" i="15" s="1"/>
  <c r="H51" i="15"/>
  <c r="G51" i="15"/>
  <c r="M50" i="15"/>
  <c r="L50" i="15"/>
  <c r="K50" i="15"/>
  <c r="J50" i="15"/>
  <c r="I50" i="15"/>
  <c r="H50" i="15"/>
  <c r="G50" i="15"/>
  <c r="M49" i="15"/>
  <c r="L49" i="15"/>
  <c r="K49" i="15"/>
  <c r="H49" i="15"/>
  <c r="G49" i="15"/>
  <c r="F49" i="15"/>
  <c r="E49" i="15"/>
  <c r="M48" i="15"/>
  <c r="M43" i="15" s="1"/>
  <c r="M40" i="15" s="1"/>
  <c r="L48" i="15"/>
  <c r="L43" i="15" s="1"/>
  <c r="K48" i="15"/>
  <c r="K43" i="15" s="1"/>
  <c r="J48" i="15"/>
  <c r="H48" i="15"/>
  <c r="G48" i="15"/>
  <c r="F47" i="15"/>
  <c r="E47" i="15"/>
  <c r="D47" i="15"/>
  <c r="C47" i="15"/>
  <c r="L46" i="15"/>
  <c r="H46" i="15"/>
  <c r="G46" i="15"/>
  <c r="F46" i="15"/>
  <c r="E46" i="15"/>
  <c r="D46" i="15"/>
  <c r="C46" i="15"/>
  <c r="F45" i="15"/>
  <c r="E45" i="15"/>
  <c r="D45" i="15"/>
  <c r="C45" i="15"/>
  <c r="H44" i="15"/>
  <c r="F44" i="15"/>
  <c r="F42" i="15" s="1"/>
  <c r="E44" i="15"/>
  <c r="D44" i="15"/>
  <c r="C44" i="15"/>
  <c r="F43" i="15"/>
  <c r="F40" i="15" s="1"/>
  <c r="E43" i="15"/>
  <c r="E40" i="15" s="1"/>
  <c r="D43" i="15"/>
  <c r="D40" i="15" s="1"/>
  <c r="C43" i="15"/>
  <c r="C39" i="15"/>
  <c r="J33" i="15"/>
  <c r="G33" i="15"/>
  <c r="J28" i="15"/>
  <c r="G30" i="15"/>
  <c r="M29" i="15"/>
  <c r="L29" i="15"/>
  <c r="K29" i="15"/>
  <c r="G29" i="15"/>
  <c r="G28" i="15"/>
  <c r="B26" i="15"/>
  <c r="J24" i="15"/>
  <c r="G24" i="15"/>
  <c r="G20" i="15" s="1"/>
  <c r="F24" i="15"/>
  <c r="E24" i="15"/>
  <c r="D24" i="15"/>
  <c r="C24" i="15"/>
  <c r="L8" i="15"/>
  <c r="K20" i="15"/>
  <c r="J60" i="15"/>
  <c r="J45" i="15" s="1"/>
  <c r="I60" i="15"/>
  <c r="G23" i="15"/>
  <c r="G60" i="15" s="1"/>
  <c r="G45" i="15" s="1"/>
  <c r="F23" i="15"/>
  <c r="E23" i="15"/>
  <c r="F22" i="15"/>
  <c r="E22" i="15"/>
  <c r="G21" i="15"/>
  <c r="G58" i="15" s="1"/>
  <c r="B58" i="15" s="1"/>
  <c r="M20" i="15"/>
  <c r="L20" i="15"/>
  <c r="F20" i="15"/>
  <c r="D20" i="15"/>
  <c r="J19" i="15"/>
  <c r="G19" i="15"/>
  <c r="F19" i="15"/>
  <c r="F9" i="15" s="1"/>
  <c r="E19" i="15"/>
  <c r="D19" i="15"/>
  <c r="C19" i="15"/>
  <c r="J18" i="15"/>
  <c r="G18" i="15"/>
  <c r="G8" i="15" s="1"/>
  <c r="F18" i="15"/>
  <c r="F8" i="15" s="1"/>
  <c r="E18" i="15"/>
  <c r="E8" i="15" s="1"/>
  <c r="D18" i="15"/>
  <c r="D8" i="15" s="1"/>
  <c r="C18" i="15"/>
  <c r="D17" i="15"/>
  <c r="C17" i="15"/>
  <c r="M16" i="15"/>
  <c r="M6" i="15" s="1"/>
  <c r="L16" i="15"/>
  <c r="L15" i="15" s="1"/>
  <c r="K16" i="15"/>
  <c r="K15" i="15" s="1"/>
  <c r="J16" i="15"/>
  <c r="G16" i="15"/>
  <c r="F16" i="15"/>
  <c r="F6" i="15" s="1"/>
  <c r="E16" i="15"/>
  <c r="D16" i="15"/>
  <c r="C16" i="15"/>
  <c r="M15" i="15"/>
  <c r="E14" i="15"/>
  <c r="D14" i="15"/>
  <c r="C14" i="15"/>
  <c r="F12" i="15"/>
  <c r="E12" i="15"/>
  <c r="F11" i="15"/>
  <c r="M10" i="15"/>
  <c r="L10" i="15"/>
  <c r="K10" i="15"/>
  <c r="S12" i="15" s="1"/>
  <c r="G10" i="15"/>
  <c r="F10" i="15"/>
  <c r="D10" i="15"/>
  <c r="C10" i="15"/>
  <c r="M9" i="15"/>
  <c r="L9" i="15"/>
  <c r="M8" i="15"/>
  <c r="J8" i="15"/>
  <c r="C8" i="15"/>
  <c r="M7" i="15"/>
  <c r="L7" i="15"/>
  <c r="K7" i="15"/>
  <c r="G7" i="15"/>
  <c r="F7" i="15"/>
  <c r="E7" i="15"/>
  <c r="G6" i="15"/>
  <c r="D6" i="15"/>
  <c r="AO647" i="23"/>
  <c r="AN647" i="23"/>
  <c r="AL647" i="23"/>
  <c r="AI647" i="23"/>
  <c r="AH647" i="23"/>
  <c r="AC647" i="23"/>
  <c r="U647" i="23"/>
  <c r="T647" i="23"/>
  <c r="R647" i="23"/>
  <c r="P647" i="23"/>
  <c r="N647" i="23"/>
  <c r="I647" i="23"/>
  <c r="AO646" i="23"/>
  <c r="AN646" i="23"/>
  <c r="AL646" i="23"/>
  <c r="AI646" i="23"/>
  <c r="AH646" i="23"/>
  <c r="AC646" i="23"/>
  <c r="U646" i="23"/>
  <c r="T646" i="23"/>
  <c r="R646" i="23"/>
  <c r="P646" i="23"/>
  <c r="N646" i="23"/>
  <c r="I646" i="23"/>
  <c r="AO645" i="23"/>
  <c r="AN645" i="23"/>
  <c r="AI645" i="23"/>
  <c r="AH645" i="23"/>
  <c r="AC645" i="23"/>
  <c r="U645" i="23"/>
  <c r="T645" i="23"/>
  <c r="P645" i="23"/>
  <c r="N645" i="23"/>
  <c r="I645" i="23"/>
  <c r="AO644" i="23"/>
  <c r="AN644" i="23"/>
  <c r="AL644" i="23"/>
  <c r="AI644" i="23"/>
  <c r="AH644" i="23"/>
  <c r="AC644" i="23"/>
  <c r="U644" i="23"/>
  <c r="T644" i="23"/>
  <c r="R644" i="23"/>
  <c r="P644" i="23"/>
  <c r="N644" i="23"/>
  <c r="I644" i="23"/>
  <c r="AP642" i="23"/>
  <c r="AH642" i="23"/>
  <c r="AC642" i="23"/>
  <c r="V642" i="23"/>
  <c r="N642" i="23"/>
  <c r="I642" i="23"/>
  <c r="AP641" i="23"/>
  <c r="AH641" i="23"/>
  <c r="AC641" i="23"/>
  <c r="V641" i="23"/>
  <c r="N641" i="23"/>
  <c r="I641" i="23"/>
  <c r="AP640" i="23"/>
  <c r="AH640" i="23"/>
  <c r="AC640" i="23"/>
  <c r="V640" i="23"/>
  <c r="N640" i="23"/>
  <c r="I640" i="23"/>
  <c r="AP639" i="23"/>
  <c r="AH639" i="23"/>
  <c r="AC639" i="23"/>
  <c r="V639" i="23"/>
  <c r="N639" i="23"/>
  <c r="I639" i="23"/>
  <c r="AP638" i="23"/>
  <c r="AH638" i="23"/>
  <c r="AC638" i="23"/>
  <c r="V638" i="23"/>
  <c r="N638" i="23"/>
  <c r="I638" i="23"/>
  <c r="AP637" i="23"/>
  <c r="AH637" i="23"/>
  <c r="AC637" i="23"/>
  <c r="V637" i="23"/>
  <c r="N637" i="23"/>
  <c r="I637" i="23"/>
  <c r="AP636" i="23"/>
  <c r="AH636" i="23"/>
  <c r="AC636" i="23"/>
  <c r="V636" i="23"/>
  <c r="N636" i="23"/>
  <c r="I636" i="23"/>
  <c r="AP635" i="23"/>
  <c r="AH635" i="23"/>
  <c r="AC635" i="23"/>
  <c r="V635" i="23"/>
  <c r="N635" i="23"/>
  <c r="I635" i="23"/>
  <c r="AP634" i="23"/>
  <c r="AH634" i="23"/>
  <c r="AC634" i="23"/>
  <c r="V634" i="23"/>
  <c r="N634" i="23"/>
  <c r="I634" i="23"/>
  <c r="AP633" i="23"/>
  <c r="AH633" i="23"/>
  <c r="AC633" i="23"/>
  <c r="V633" i="23"/>
  <c r="N633" i="23"/>
  <c r="I633" i="23"/>
  <c r="AP632" i="23"/>
  <c r="AH632" i="23"/>
  <c r="AC632" i="23"/>
  <c r="V632" i="23"/>
  <c r="N632" i="23"/>
  <c r="I632" i="23"/>
  <c r="AP631" i="23"/>
  <c r="AH631" i="23"/>
  <c r="AC631" i="23"/>
  <c r="V631" i="23"/>
  <c r="N631" i="23"/>
  <c r="I631" i="23"/>
  <c r="AP630" i="23"/>
  <c r="AH630" i="23"/>
  <c r="AC630" i="23"/>
  <c r="V630" i="23"/>
  <c r="N630" i="23"/>
  <c r="I630" i="23"/>
  <c r="AP629" i="23"/>
  <c r="AH629" i="23"/>
  <c r="AC629" i="23"/>
  <c r="V629" i="23"/>
  <c r="N629" i="23"/>
  <c r="I629" i="23"/>
  <c r="AP628" i="23"/>
  <c r="AH628" i="23"/>
  <c r="AC628" i="23"/>
  <c r="V628" i="23"/>
  <c r="N628" i="23"/>
  <c r="I628" i="23"/>
  <c r="AP627" i="23"/>
  <c r="AH627" i="23"/>
  <c r="AC627" i="23"/>
  <c r="V627" i="23"/>
  <c r="N627" i="23"/>
  <c r="I627" i="23"/>
  <c r="AP626" i="23"/>
  <c r="AH626" i="23"/>
  <c r="AC626" i="23"/>
  <c r="V626" i="23"/>
  <c r="N626" i="23"/>
  <c r="I626" i="23"/>
  <c r="AP625" i="23"/>
  <c r="AH625" i="23"/>
  <c r="AC625" i="23"/>
  <c r="V625" i="23"/>
  <c r="N625" i="23"/>
  <c r="I625" i="23"/>
  <c r="AO624" i="23"/>
  <c r="AN624" i="23"/>
  <c r="AL624" i="23"/>
  <c r="AI624" i="23"/>
  <c r="AH624" i="23"/>
  <c r="AC624" i="23"/>
  <c r="U624" i="23"/>
  <c r="T624" i="23"/>
  <c r="R624" i="23"/>
  <c r="P624" i="23"/>
  <c r="N624" i="23"/>
  <c r="I624" i="23"/>
  <c r="AO623" i="23"/>
  <c r="AO622" i="23" s="1"/>
  <c r="AN623" i="23"/>
  <c r="AL623" i="23"/>
  <c r="AI623" i="23"/>
  <c r="AH623" i="23"/>
  <c r="AC623" i="23"/>
  <c r="U623" i="23"/>
  <c r="T623" i="23"/>
  <c r="R623" i="23"/>
  <c r="P623" i="23"/>
  <c r="N623" i="23"/>
  <c r="I623" i="23"/>
  <c r="AG622" i="23"/>
  <c r="AF622" i="23"/>
  <c r="AE622" i="23"/>
  <c r="AD622" i="23"/>
  <c r="AB622" i="23"/>
  <c r="AA622" i="23"/>
  <c r="Z622" i="23"/>
  <c r="Y622" i="23"/>
  <c r="M622" i="23"/>
  <c r="L622" i="23"/>
  <c r="K622" i="23"/>
  <c r="J622" i="23"/>
  <c r="H622" i="23"/>
  <c r="G622" i="23"/>
  <c r="F622" i="23"/>
  <c r="E622" i="23"/>
  <c r="AP621" i="23"/>
  <c r="AH621" i="23"/>
  <c r="AC621" i="23"/>
  <c r="V621" i="23"/>
  <c r="N621" i="23"/>
  <c r="I621" i="23"/>
  <c r="AP620" i="23"/>
  <c r="AH620" i="23"/>
  <c r="AC620" i="23"/>
  <c r="V620" i="23"/>
  <c r="N620" i="23"/>
  <c r="I620" i="23"/>
  <c r="AP619" i="23"/>
  <c r="AH619" i="23"/>
  <c r="AC619" i="23"/>
  <c r="V619" i="23"/>
  <c r="N619" i="23"/>
  <c r="I619" i="23"/>
  <c r="AP618" i="23"/>
  <c r="AH618" i="23"/>
  <c r="AC618" i="23"/>
  <c r="V618" i="23"/>
  <c r="N618" i="23"/>
  <c r="I618" i="23"/>
  <c r="AP617" i="23"/>
  <c r="AH617" i="23"/>
  <c r="AC617" i="23"/>
  <c r="V617" i="23"/>
  <c r="N617" i="23"/>
  <c r="I617" i="23"/>
  <c r="AP616" i="23"/>
  <c r="AH616" i="23"/>
  <c r="AC616" i="23"/>
  <c r="V616" i="23"/>
  <c r="N616" i="23"/>
  <c r="I616" i="23"/>
  <c r="AP615" i="23"/>
  <c r="AH615" i="23"/>
  <c r="AC615" i="23"/>
  <c r="V615" i="23"/>
  <c r="N615" i="23"/>
  <c r="I615" i="23"/>
  <c r="AP614" i="23"/>
  <c r="AH614" i="23"/>
  <c r="AC614" i="23"/>
  <c r="V614" i="23"/>
  <c r="N614" i="23"/>
  <c r="I614" i="23"/>
  <c r="AP613" i="23"/>
  <c r="AH613" i="23"/>
  <c r="AC613" i="23"/>
  <c r="V613" i="23"/>
  <c r="N613" i="23"/>
  <c r="I613" i="23"/>
  <c r="AP612" i="23"/>
  <c r="AH612" i="23"/>
  <c r="AC612" i="23"/>
  <c r="V612" i="23"/>
  <c r="N612" i="23"/>
  <c r="I612" i="23"/>
  <c r="AP611" i="23"/>
  <c r="AH611" i="23"/>
  <c r="AC611" i="23"/>
  <c r="V611" i="23"/>
  <c r="N611" i="23"/>
  <c r="I611" i="23"/>
  <c r="AP610" i="23"/>
  <c r="AH610" i="23"/>
  <c r="AC610" i="23"/>
  <c r="V610" i="23"/>
  <c r="N610" i="23"/>
  <c r="I610" i="23"/>
  <c r="AP609" i="23"/>
  <c r="AH609" i="23"/>
  <c r="AC609" i="23"/>
  <c r="V609" i="23"/>
  <c r="N609" i="23"/>
  <c r="I609" i="23"/>
  <c r="AP608" i="23"/>
  <c r="AH608" i="23"/>
  <c r="AC608" i="23"/>
  <c r="V608" i="23"/>
  <c r="N608" i="23"/>
  <c r="I608" i="23"/>
  <c r="AP607" i="23"/>
  <c r="AH607" i="23"/>
  <c r="AC607" i="23"/>
  <c r="V607" i="23"/>
  <c r="N607" i="23"/>
  <c r="I607" i="23"/>
  <c r="AP606" i="23"/>
  <c r="AH606" i="23"/>
  <c r="AC606" i="23"/>
  <c r="V606" i="23"/>
  <c r="N606" i="23"/>
  <c r="I606" i="23"/>
  <c r="AP605" i="23"/>
  <c r="AH605" i="23"/>
  <c r="AC605" i="23"/>
  <c r="V605" i="23"/>
  <c r="N605" i="23"/>
  <c r="I605" i="23"/>
  <c r="AO604" i="23"/>
  <c r="AN604" i="23"/>
  <c r="AL604" i="23"/>
  <c r="AI604" i="23"/>
  <c r="AH604" i="23"/>
  <c r="AC604" i="23"/>
  <c r="U604" i="23"/>
  <c r="T604" i="23"/>
  <c r="R604" i="23"/>
  <c r="P604" i="23"/>
  <c r="N604" i="23"/>
  <c r="I604" i="23"/>
  <c r="AO603" i="23"/>
  <c r="AN603" i="23"/>
  <c r="AL603" i="23"/>
  <c r="AI603" i="23"/>
  <c r="AH603" i="23"/>
  <c r="AC603" i="23"/>
  <c r="U603" i="23"/>
  <c r="T603" i="23"/>
  <c r="R603" i="23"/>
  <c r="P603" i="23"/>
  <c r="N603" i="23"/>
  <c r="I603" i="23"/>
  <c r="AO602" i="23"/>
  <c r="AN602" i="23"/>
  <c r="AL602" i="23"/>
  <c r="AI602" i="23"/>
  <c r="AI601" i="23" s="1"/>
  <c r="AH602" i="23"/>
  <c r="AC602" i="23"/>
  <c r="U602" i="23"/>
  <c r="U601" i="23" s="1"/>
  <c r="T602" i="23"/>
  <c r="R602" i="23"/>
  <c r="P602" i="23"/>
  <c r="N602" i="23"/>
  <c r="I602" i="23"/>
  <c r="AG601" i="23"/>
  <c r="AF601" i="23"/>
  <c r="AE601" i="23"/>
  <c r="AD601" i="23"/>
  <c r="AB601" i="23"/>
  <c r="AA601" i="23"/>
  <c r="Z601" i="23"/>
  <c r="Y601" i="23"/>
  <c r="M601" i="23"/>
  <c r="L601" i="23"/>
  <c r="K601" i="23"/>
  <c r="J601" i="23"/>
  <c r="H601" i="23"/>
  <c r="G601" i="23"/>
  <c r="F601" i="23"/>
  <c r="E601" i="23"/>
  <c r="AP600" i="23"/>
  <c r="AH600" i="23"/>
  <c r="AC600" i="23"/>
  <c r="V600" i="23"/>
  <c r="N600" i="23"/>
  <c r="I600" i="23"/>
  <c r="AP599" i="23"/>
  <c r="AH599" i="23"/>
  <c r="AC599" i="23"/>
  <c r="V599" i="23"/>
  <c r="N599" i="23"/>
  <c r="I599" i="23"/>
  <c r="AP598" i="23"/>
  <c r="AH598" i="23"/>
  <c r="AC598" i="23"/>
  <c r="V598" i="23"/>
  <c r="N598" i="23"/>
  <c r="I598" i="23"/>
  <c r="AP597" i="23"/>
  <c r="AH597" i="23"/>
  <c r="AC597" i="23"/>
  <c r="V597" i="23"/>
  <c r="N597" i="23"/>
  <c r="I597" i="23"/>
  <c r="AP596" i="23"/>
  <c r="AH596" i="23"/>
  <c r="AC596" i="23"/>
  <c r="V596" i="23"/>
  <c r="N596" i="23"/>
  <c r="I596" i="23"/>
  <c r="AP595" i="23"/>
  <c r="AH595" i="23"/>
  <c r="AC595" i="23"/>
  <c r="V595" i="23"/>
  <c r="N595" i="23"/>
  <c r="I595" i="23"/>
  <c r="AP594" i="23"/>
  <c r="AH594" i="23"/>
  <c r="AC594" i="23"/>
  <c r="V594" i="23"/>
  <c r="N594" i="23"/>
  <c r="I594" i="23"/>
  <c r="AP593" i="23"/>
  <c r="AH593" i="23"/>
  <c r="AC593" i="23"/>
  <c r="V593" i="23"/>
  <c r="N593" i="23"/>
  <c r="I593" i="23"/>
  <c r="AP592" i="23"/>
  <c r="AH592" i="23"/>
  <c r="AC592" i="23"/>
  <c r="V592" i="23"/>
  <c r="N592" i="23"/>
  <c r="I592" i="23"/>
  <c r="AP591" i="23"/>
  <c r="AH591" i="23"/>
  <c r="AC591" i="23"/>
  <c r="V591" i="23"/>
  <c r="N591" i="23"/>
  <c r="I591" i="23"/>
  <c r="AP590" i="23"/>
  <c r="AH590" i="23"/>
  <c r="AC590" i="23"/>
  <c r="V590" i="23"/>
  <c r="N590" i="23"/>
  <c r="I590" i="23"/>
  <c r="AP589" i="23"/>
  <c r="AH589" i="23"/>
  <c r="AC589" i="23"/>
  <c r="V589" i="23"/>
  <c r="N589" i="23"/>
  <c r="I589" i="23"/>
  <c r="AP588" i="23"/>
  <c r="AH588" i="23"/>
  <c r="AC588" i="23"/>
  <c r="V588" i="23"/>
  <c r="N588" i="23"/>
  <c r="I588" i="23"/>
  <c r="AO587" i="23"/>
  <c r="AN587" i="23"/>
  <c r="AL587" i="23"/>
  <c r="AI587" i="23"/>
  <c r="AH587" i="23"/>
  <c r="AC587" i="23"/>
  <c r="U587" i="23"/>
  <c r="T587" i="23"/>
  <c r="N587" i="23"/>
  <c r="I587" i="23"/>
  <c r="AO586" i="23"/>
  <c r="AN586" i="23"/>
  <c r="AL586" i="23"/>
  <c r="AI586" i="23"/>
  <c r="AH586" i="23"/>
  <c r="AC586" i="23"/>
  <c r="U586" i="23"/>
  <c r="T586" i="23"/>
  <c r="R586" i="23"/>
  <c r="P586" i="23"/>
  <c r="N586" i="23"/>
  <c r="I586" i="23"/>
  <c r="AO585" i="23"/>
  <c r="AN585" i="23"/>
  <c r="AL585" i="23"/>
  <c r="AI585" i="23"/>
  <c r="AH585" i="23"/>
  <c r="AC585" i="23"/>
  <c r="U585" i="23"/>
  <c r="T585" i="23"/>
  <c r="R585" i="23"/>
  <c r="P585" i="23"/>
  <c r="N585" i="23"/>
  <c r="I585" i="23"/>
  <c r="AO584" i="23"/>
  <c r="AN584" i="23"/>
  <c r="AH584" i="23"/>
  <c r="AC584" i="23"/>
  <c r="U584" i="23"/>
  <c r="V584" i="23" s="1"/>
  <c r="N584" i="23"/>
  <c r="I584" i="23"/>
  <c r="AO583" i="23"/>
  <c r="AN583" i="23"/>
  <c r="AL583" i="23"/>
  <c r="AI583" i="23"/>
  <c r="AH583" i="23"/>
  <c r="AC583" i="23"/>
  <c r="U583" i="23"/>
  <c r="T583" i="23"/>
  <c r="N583" i="23"/>
  <c r="I583" i="23"/>
  <c r="AO582" i="23"/>
  <c r="AN582" i="23"/>
  <c r="AL582" i="23"/>
  <c r="AI582" i="23"/>
  <c r="AH582" i="23"/>
  <c r="AC582" i="23"/>
  <c r="U582" i="23"/>
  <c r="T582" i="23"/>
  <c r="R582" i="23"/>
  <c r="P582" i="23"/>
  <c r="N582" i="23"/>
  <c r="I582" i="23"/>
  <c r="AO581" i="23"/>
  <c r="AO580" i="23" s="1"/>
  <c r="AN581" i="23"/>
  <c r="AL581" i="23"/>
  <c r="AI581" i="23"/>
  <c r="AH581" i="23"/>
  <c r="AC581" i="23"/>
  <c r="U581" i="23"/>
  <c r="T581" i="23"/>
  <c r="R581" i="23"/>
  <c r="P581" i="23"/>
  <c r="N581" i="23"/>
  <c r="I581" i="23"/>
  <c r="AG580" i="23"/>
  <c r="AF580" i="23"/>
  <c r="AE580" i="23"/>
  <c r="AD580" i="23"/>
  <c r="AC580" i="23"/>
  <c r="Q580" i="23"/>
  <c r="M580" i="23"/>
  <c r="L580" i="23"/>
  <c r="K580" i="23"/>
  <c r="J580" i="23"/>
  <c r="I580" i="23"/>
  <c r="AP579" i="23"/>
  <c r="AH579" i="23"/>
  <c r="AC579" i="23"/>
  <c r="V579" i="23"/>
  <c r="N579" i="23"/>
  <c r="I579" i="23"/>
  <c r="AP578" i="23"/>
  <c r="AH578" i="23"/>
  <c r="AC578" i="23"/>
  <c r="V578" i="23"/>
  <c r="N578" i="23"/>
  <c r="I578" i="23"/>
  <c r="AP577" i="23"/>
  <c r="AH577" i="23"/>
  <c r="AC577" i="23"/>
  <c r="V577" i="23"/>
  <c r="N577" i="23"/>
  <c r="I577" i="23"/>
  <c r="AP576" i="23"/>
  <c r="AH576" i="23"/>
  <c r="AC576" i="23"/>
  <c r="V576" i="23"/>
  <c r="N576" i="23"/>
  <c r="I576" i="23"/>
  <c r="AP575" i="23"/>
  <c r="AH575" i="23"/>
  <c r="AC575" i="23"/>
  <c r="V575" i="23"/>
  <c r="N575" i="23"/>
  <c r="I575" i="23"/>
  <c r="AP574" i="23"/>
  <c r="AH574" i="23"/>
  <c r="AC574" i="23"/>
  <c r="V574" i="23"/>
  <c r="N574" i="23"/>
  <c r="I574" i="23"/>
  <c r="AP573" i="23"/>
  <c r="AH573" i="23"/>
  <c r="AC573" i="23"/>
  <c r="V573" i="23"/>
  <c r="N573" i="23"/>
  <c r="I573" i="23"/>
  <c r="AP572" i="23"/>
  <c r="AH572" i="23"/>
  <c r="AC572" i="23"/>
  <c r="V572" i="23"/>
  <c r="N572" i="23"/>
  <c r="I572" i="23"/>
  <c r="AP571" i="23"/>
  <c r="AH571" i="23"/>
  <c r="AC571" i="23"/>
  <c r="V571" i="23"/>
  <c r="N571" i="23"/>
  <c r="I571" i="23"/>
  <c r="AP570" i="23"/>
  <c r="AH570" i="23"/>
  <c r="AC570" i="23"/>
  <c r="V570" i="23"/>
  <c r="N570" i="23"/>
  <c r="I570" i="23"/>
  <c r="AP569" i="23"/>
  <c r="AH569" i="23"/>
  <c r="AC569" i="23"/>
  <c r="V569" i="23"/>
  <c r="N569" i="23"/>
  <c r="I569" i="23"/>
  <c r="AP568" i="23"/>
  <c r="AH568" i="23"/>
  <c r="AC568" i="23"/>
  <c r="V568" i="23"/>
  <c r="N568" i="23"/>
  <c r="I568" i="23"/>
  <c r="AP567" i="23"/>
  <c r="AH567" i="23"/>
  <c r="AC567" i="23"/>
  <c r="V567" i="23"/>
  <c r="N567" i="23"/>
  <c r="I567" i="23"/>
  <c r="AP566" i="23"/>
  <c r="AH566" i="23"/>
  <c r="AC566" i="23"/>
  <c r="V566" i="23"/>
  <c r="N566" i="23"/>
  <c r="I566" i="23"/>
  <c r="AP565" i="23"/>
  <c r="AH565" i="23"/>
  <c r="AC565" i="23"/>
  <c r="V565" i="23"/>
  <c r="N565" i="23"/>
  <c r="I565" i="23"/>
  <c r="AP564" i="23"/>
  <c r="AH564" i="23"/>
  <c r="AC564" i="23"/>
  <c r="V564" i="23"/>
  <c r="N564" i="23"/>
  <c r="I564" i="23"/>
  <c r="AO563" i="23"/>
  <c r="AN563" i="23"/>
  <c r="AL563" i="23"/>
  <c r="AI563" i="23"/>
  <c r="AH563" i="23"/>
  <c r="AC563" i="23"/>
  <c r="U563" i="23"/>
  <c r="T563" i="23"/>
  <c r="R563" i="23"/>
  <c r="P563" i="23"/>
  <c r="N563" i="23"/>
  <c r="I563" i="23"/>
  <c r="AO562" i="23"/>
  <c r="AN562" i="23"/>
  <c r="AL562" i="23"/>
  <c r="AI562" i="23"/>
  <c r="AH562" i="23"/>
  <c r="AC562" i="23"/>
  <c r="U562" i="23"/>
  <c r="T562" i="23"/>
  <c r="R562" i="23"/>
  <c r="P562" i="23"/>
  <c r="N562" i="23"/>
  <c r="I562" i="23"/>
  <c r="AO561" i="23"/>
  <c r="AN561" i="23"/>
  <c r="AL561" i="23"/>
  <c r="AI561" i="23"/>
  <c r="AH561" i="23"/>
  <c r="AC561" i="23"/>
  <c r="U561" i="23"/>
  <c r="T561" i="23"/>
  <c r="R561" i="23"/>
  <c r="P561" i="23"/>
  <c r="N561" i="23"/>
  <c r="I561" i="23"/>
  <c r="AO560" i="23"/>
  <c r="AO559" i="23" s="1"/>
  <c r="AN560" i="23"/>
  <c r="AN559" i="23" s="1"/>
  <c r="AE560" i="23"/>
  <c r="AH560" i="23" s="1"/>
  <c r="AD560" i="23"/>
  <c r="AI560" i="23" s="1"/>
  <c r="AI559" i="23" s="1"/>
  <c r="AC560" i="23"/>
  <c r="U560" i="23"/>
  <c r="T560" i="23"/>
  <c r="K560" i="23"/>
  <c r="J560" i="23"/>
  <c r="P560" i="23" s="1"/>
  <c r="I560" i="23"/>
  <c r="AG559" i="23"/>
  <c r="AF559" i="23"/>
  <c r="AC559" i="23"/>
  <c r="M559" i="23"/>
  <c r="L559" i="23"/>
  <c r="J559" i="23"/>
  <c r="I559" i="23"/>
  <c r="AP558" i="23"/>
  <c r="AH558" i="23"/>
  <c r="AC558" i="23"/>
  <c r="V558" i="23"/>
  <c r="N558" i="23"/>
  <c r="I558" i="23"/>
  <c r="AP557" i="23"/>
  <c r="AH557" i="23"/>
  <c r="AC557" i="23"/>
  <c r="V557" i="23"/>
  <c r="N557" i="23"/>
  <c r="I557" i="23"/>
  <c r="AP556" i="23"/>
  <c r="AH556" i="23"/>
  <c r="AC556" i="23"/>
  <c r="V556" i="23"/>
  <c r="N556" i="23"/>
  <c r="I556" i="23"/>
  <c r="AP555" i="23"/>
  <c r="AH555" i="23"/>
  <c r="AC555" i="23"/>
  <c r="V555" i="23"/>
  <c r="N555" i="23"/>
  <c r="I555" i="23"/>
  <c r="AP554" i="23"/>
  <c r="AH554" i="23"/>
  <c r="AC554" i="23"/>
  <c r="V554" i="23"/>
  <c r="N554" i="23"/>
  <c r="I554" i="23"/>
  <c r="AP553" i="23"/>
  <c r="AH553" i="23"/>
  <c r="AC553" i="23"/>
  <c r="V553" i="23"/>
  <c r="N553" i="23"/>
  <c r="I553" i="23"/>
  <c r="AP552" i="23"/>
  <c r="AH552" i="23"/>
  <c r="AC552" i="23"/>
  <c r="V552" i="23"/>
  <c r="N552" i="23"/>
  <c r="I552" i="23"/>
  <c r="AP551" i="23"/>
  <c r="AH551" i="23"/>
  <c r="AC551" i="23"/>
  <c r="V551" i="23"/>
  <c r="N551" i="23"/>
  <c r="I551" i="23"/>
  <c r="AP550" i="23"/>
  <c r="AH550" i="23"/>
  <c r="AC550" i="23"/>
  <c r="V550" i="23"/>
  <c r="N550" i="23"/>
  <c r="I550" i="23"/>
  <c r="AP549" i="23"/>
  <c r="AH549" i="23"/>
  <c r="AC549" i="23"/>
  <c r="V549" i="23"/>
  <c r="N549" i="23"/>
  <c r="I549" i="23"/>
  <c r="AP548" i="23"/>
  <c r="AH548" i="23"/>
  <c r="AC548" i="23"/>
  <c r="V548" i="23"/>
  <c r="N548" i="23"/>
  <c r="I548" i="23"/>
  <c r="AP547" i="23"/>
  <c r="AH547" i="23"/>
  <c r="AC547" i="23"/>
  <c r="V547" i="23"/>
  <c r="N547" i="23"/>
  <c r="I547" i="23"/>
  <c r="AP546" i="23"/>
  <c r="AH546" i="23"/>
  <c r="AC546" i="23"/>
  <c r="V546" i="23"/>
  <c r="N546" i="23"/>
  <c r="I546" i="23"/>
  <c r="AP545" i="23"/>
  <c r="AH545" i="23"/>
  <c r="AC545" i="23"/>
  <c r="V545" i="23"/>
  <c r="N545" i="23"/>
  <c r="I545" i="23"/>
  <c r="AP544" i="23"/>
  <c r="AH544" i="23"/>
  <c r="AC544" i="23"/>
  <c r="V544" i="23"/>
  <c r="N544" i="23"/>
  <c r="I544" i="23"/>
  <c r="AP543" i="23"/>
  <c r="AH543" i="23"/>
  <c r="AC543" i="23"/>
  <c r="V543" i="23"/>
  <c r="N543" i="23"/>
  <c r="I543" i="23"/>
  <c r="AP542" i="23"/>
  <c r="AH542" i="23"/>
  <c r="AC542" i="23"/>
  <c r="V542" i="23"/>
  <c r="N542" i="23"/>
  <c r="I542" i="23"/>
  <c r="AO541" i="23"/>
  <c r="AN541" i="23"/>
  <c r="AL541" i="23"/>
  <c r="AI541" i="23"/>
  <c r="AH541" i="23"/>
  <c r="AC541" i="23"/>
  <c r="U541" i="23"/>
  <c r="T541" i="23"/>
  <c r="P541" i="23"/>
  <c r="N541" i="23"/>
  <c r="I541" i="23"/>
  <c r="AO540" i="23"/>
  <c r="AN540" i="23"/>
  <c r="AL540" i="23"/>
  <c r="AI540" i="23"/>
  <c r="AH540" i="23"/>
  <c r="AC540" i="23"/>
  <c r="U540" i="23"/>
  <c r="T540" i="23"/>
  <c r="R540" i="23"/>
  <c r="P540" i="23"/>
  <c r="N540" i="23"/>
  <c r="I540" i="23"/>
  <c r="AO539" i="23"/>
  <c r="AO538" i="23" s="1"/>
  <c r="AN539" i="23"/>
  <c r="AN538" i="23" s="1"/>
  <c r="AL538" i="23"/>
  <c r="AH539" i="23"/>
  <c r="AC539" i="23"/>
  <c r="U539" i="23"/>
  <c r="T539" i="23"/>
  <c r="N539" i="23"/>
  <c r="I539" i="23"/>
  <c r="AI538" i="23"/>
  <c r="AG538" i="23"/>
  <c r="AF538" i="23"/>
  <c r="AE538" i="23"/>
  <c r="AD538" i="23"/>
  <c r="AC538" i="23"/>
  <c r="P538" i="23"/>
  <c r="M538" i="23"/>
  <c r="L538" i="23"/>
  <c r="K538" i="23"/>
  <c r="J538" i="23"/>
  <c r="I538" i="23"/>
  <c r="AP537" i="23"/>
  <c r="AH537" i="23"/>
  <c r="AC537" i="23"/>
  <c r="U537" i="23"/>
  <c r="T537" i="23"/>
  <c r="R537" i="23"/>
  <c r="P537" i="23"/>
  <c r="N537" i="23"/>
  <c r="I537" i="23"/>
  <c r="AP536" i="23"/>
  <c r="AH536" i="23"/>
  <c r="AC536" i="23"/>
  <c r="U536" i="23"/>
  <c r="T536" i="23"/>
  <c r="R536" i="23"/>
  <c r="P536" i="23"/>
  <c r="N536" i="23"/>
  <c r="I536" i="23"/>
  <c r="AP535" i="23"/>
  <c r="AH535" i="23"/>
  <c r="AC535" i="23"/>
  <c r="U535" i="23"/>
  <c r="T535" i="23"/>
  <c r="R535" i="23"/>
  <c r="P535" i="23"/>
  <c r="N535" i="23"/>
  <c r="I535" i="23"/>
  <c r="AP534" i="23"/>
  <c r="AH534" i="23"/>
  <c r="AC534" i="23"/>
  <c r="U534" i="23"/>
  <c r="T534" i="23"/>
  <c r="R534" i="23"/>
  <c r="P534" i="23"/>
  <c r="N534" i="23"/>
  <c r="I534" i="23"/>
  <c r="AP533" i="23"/>
  <c r="AH533" i="23"/>
  <c r="AC533" i="23"/>
  <c r="U533" i="23"/>
  <c r="T533" i="23"/>
  <c r="R533" i="23"/>
  <c r="P533" i="23"/>
  <c r="N533" i="23"/>
  <c r="I533" i="23"/>
  <c r="AP532" i="23"/>
  <c r="AH532" i="23"/>
  <c r="AC532" i="23"/>
  <c r="U532" i="23"/>
  <c r="T532" i="23"/>
  <c r="R532" i="23"/>
  <c r="P532" i="23"/>
  <c r="N532" i="23"/>
  <c r="I532" i="23"/>
  <c r="AP531" i="23"/>
  <c r="AH531" i="23"/>
  <c r="AC531" i="23"/>
  <c r="U531" i="23"/>
  <c r="T531" i="23"/>
  <c r="R531" i="23"/>
  <c r="P531" i="23"/>
  <c r="N531" i="23"/>
  <c r="I531" i="23"/>
  <c r="AP530" i="23"/>
  <c r="AH530" i="23"/>
  <c r="AC530" i="23"/>
  <c r="U530" i="23"/>
  <c r="T530" i="23"/>
  <c r="R530" i="23"/>
  <c r="P530" i="23"/>
  <c r="N530" i="23"/>
  <c r="I530" i="23"/>
  <c r="AP529" i="23"/>
  <c r="AH529" i="23"/>
  <c r="AC529" i="23"/>
  <c r="U529" i="23"/>
  <c r="T529" i="23"/>
  <c r="R529" i="23"/>
  <c r="P529" i="23"/>
  <c r="N529" i="23"/>
  <c r="I529" i="23"/>
  <c r="AP528" i="23"/>
  <c r="AH528" i="23"/>
  <c r="AC528" i="23"/>
  <c r="U528" i="23"/>
  <c r="T528" i="23"/>
  <c r="R528" i="23"/>
  <c r="P528" i="23"/>
  <c r="N528" i="23"/>
  <c r="I528" i="23"/>
  <c r="AP527" i="23"/>
  <c r="AH527" i="23"/>
  <c r="AC527" i="23"/>
  <c r="U527" i="23"/>
  <c r="T527" i="23"/>
  <c r="R527" i="23"/>
  <c r="P527" i="23"/>
  <c r="N527" i="23"/>
  <c r="I527" i="23"/>
  <c r="AP526" i="23"/>
  <c r="AH526" i="23"/>
  <c r="AC526" i="23"/>
  <c r="U526" i="23"/>
  <c r="T526" i="23"/>
  <c r="R526" i="23"/>
  <c r="P526" i="23"/>
  <c r="N526" i="23"/>
  <c r="I526" i="23"/>
  <c r="AP525" i="23"/>
  <c r="AH525" i="23"/>
  <c r="AC525" i="23"/>
  <c r="U525" i="23"/>
  <c r="T525" i="23"/>
  <c r="R525" i="23"/>
  <c r="P525" i="23"/>
  <c r="N525" i="23"/>
  <c r="I525" i="23"/>
  <c r="AP524" i="23"/>
  <c r="AH524" i="23"/>
  <c r="AC524" i="23"/>
  <c r="U524" i="23"/>
  <c r="T524" i="23"/>
  <c r="R524" i="23"/>
  <c r="P524" i="23"/>
  <c r="N524" i="23"/>
  <c r="I524" i="23"/>
  <c r="AP523" i="23"/>
  <c r="AH523" i="23"/>
  <c r="AC523" i="23"/>
  <c r="U523" i="23"/>
  <c r="T523" i="23"/>
  <c r="R523" i="23"/>
  <c r="P523" i="23"/>
  <c r="N523" i="23"/>
  <c r="I523" i="23"/>
  <c r="AO522" i="23"/>
  <c r="AP522" i="23" s="1"/>
  <c r="AI522" i="23"/>
  <c r="AH522" i="23"/>
  <c r="AC522" i="23"/>
  <c r="U522" i="23"/>
  <c r="T522" i="23"/>
  <c r="R522" i="23"/>
  <c r="P522" i="23"/>
  <c r="N522" i="23"/>
  <c r="I522" i="23"/>
  <c r="AN521" i="23"/>
  <c r="AL521" i="23"/>
  <c r="AI521" i="23"/>
  <c r="AG521" i="23"/>
  <c r="AC521" i="23"/>
  <c r="M521" i="23"/>
  <c r="I521" i="23"/>
  <c r="AO520" i="23"/>
  <c r="AN520" i="23"/>
  <c r="AL520" i="23"/>
  <c r="AI520" i="23"/>
  <c r="AH520" i="23"/>
  <c r="AC520" i="23"/>
  <c r="U520" i="23"/>
  <c r="T520" i="23"/>
  <c r="R520" i="23"/>
  <c r="P520" i="23"/>
  <c r="N520" i="23"/>
  <c r="I520" i="23"/>
  <c r="AO519" i="23"/>
  <c r="AN519" i="23"/>
  <c r="AL519" i="23"/>
  <c r="AI519" i="23"/>
  <c r="AH519" i="23"/>
  <c r="AC519" i="23"/>
  <c r="U519" i="23"/>
  <c r="T519" i="23"/>
  <c r="R519" i="23"/>
  <c r="P519" i="23"/>
  <c r="N519" i="23"/>
  <c r="I519" i="23"/>
  <c r="AO518" i="23"/>
  <c r="AN518" i="23"/>
  <c r="AL518" i="23"/>
  <c r="AI518" i="23"/>
  <c r="AH518" i="23"/>
  <c r="AC518" i="23"/>
  <c r="U518" i="23"/>
  <c r="T518" i="23"/>
  <c r="R518" i="23"/>
  <c r="P518" i="23"/>
  <c r="N518" i="23"/>
  <c r="I518" i="23"/>
  <c r="AF517" i="23"/>
  <c r="AN517" i="23" s="1"/>
  <c r="AE517" i="23"/>
  <c r="AD517" i="23"/>
  <c r="AI517" i="23" s="1"/>
  <c r="AC517" i="23"/>
  <c r="AO516" i="23"/>
  <c r="AN516" i="23"/>
  <c r="AL516" i="23"/>
  <c r="AI516" i="23"/>
  <c r="AH516" i="23"/>
  <c r="AC516" i="23"/>
  <c r="V516" i="23"/>
  <c r="N516" i="23"/>
  <c r="I516" i="23"/>
  <c r="AO515" i="23"/>
  <c r="AN515" i="23"/>
  <c r="AL515" i="23"/>
  <c r="AI515" i="23"/>
  <c r="AH515" i="23"/>
  <c r="AC515" i="23"/>
  <c r="V515" i="23"/>
  <c r="N515" i="23"/>
  <c r="I515" i="23"/>
  <c r="AO514" i="23"/>
  <c r="AN514" i="23"/>
  <c r="AL514" i="23"/>
  <c r="AI514" i="23"/>
  <c r="AH514" i="23"/>
  <c r="AC514" i="23"/>
  <c r="V514" i="23"/>
  <c r="N514" i="23"/>
  <c r="I514" i="23"/>
  <c r="AO513" i="23"/>
  <c r="AN513" i="23"/>
  <c r="AL513" i="23"/>
  <c r="AI513" i="23"/>
  <c r="AH513" i="23"/>
  <c r="AC513" i="23"/>
  <c r="V513" i="23"/>
  <c r="N513" i="23"/>
  <c r="I513" i="23"/>
  <c r="AO512" i="23"/>
  <c r="AN512" i="23"/>
  <c r="AL512" i="23"/>
  <c r="AI512" i="23"/>
  <c r="AH512" i="23"/>
  <c r="AC512" i="23"/>
  <c r="V512" i="23"/>
  <c r="N512" i="23"/>
  <c r="I512" i="23"/>
  <c r="AO511" i="23"/>
  <c r="AN511" i="23"/>
  <c r="AL511" i="23"/>
  <c r="AI511" i="23"/>
  <c r="AH511" i="23"/>
  <c r="AC511" i="23"/>
  <c r="V511" i="23"/>
  <c r="N511" i="23"/>
  <c r="I511" i="23"/>
  <c r="AO510" i="23"/>
  <c r="AN510" i="23"/>
  <c r="AL510" i="23"/>
  <c r="AI510" i="23"/>
  <c r="AH510" i="23"/>
  <c r="AC510" i="23"/>
  <c r="V510" i="23"/>
  <c r="N510" i="23"/>
  <c r="I510" i="23"/>
  <c r="AO509" i="23"/>
  <c r="AN509" i="23"/>
  <c r="AL509" i="23"/>
  <c r="AI509" i="23"/>
  <c r="AH509" i="23"/>
  <c r="AC509" i="23"/>
  <c r="V509" i="23"/>
  <c r="N509" i="23"/>
  <c r="I509" i="23"/>
  <c r="AO508" i="23"/>
  <c r="AN508" i="23"/>
  <c r="AL508" i="23"/>
  <c r="AI508" i="23"/>
  <c r="AH508" i="23"/>
  <c r="AC508" i="23"/>
  <c r="V508" i="23"/>
  <c r="N508" i="23"/>
  <c r="I508" i="23"/>
  <c r="AO507" i="23"/>
  <c r="AN507" i="23"/>
  <c r="AL507" i="23"/>
  <c r="AI507" i="23"/>
  <c r="AH507" i="23"/>
  <c r="AC507" i="23"/>
  <c r="V507" i="23"/>
  <c r="N507" i="23"/>
  <c r="I507" i="23"/>
  <c r="AO506" i="23"/>
  <c r="AN506" i="23"/>
  <c r="AL506" i="23"/>
  <c r="AI506" i="23"/>
  <c r="AH506" i="23"/>
  <c r="AC506" i="23"/>
  <c r="V506" i="23"/>
  <c r="N506" i="23"/>
  <c r="I506" i="23"/>
  <c r="AO505" i="23"/>
  <c r="AN505" i="23"/>
  <c r="AL505" i="23"/>
  <c r="AI505" i="23"/>
  <c r="AH505" i="23"/>
  <c r="AC505" i="23"/>
  <c r="U505" i="23"/>
  <c r="T505" i="23"/>
  <c r="P505" i="23"/>
  <c r="N505" i="23"/>
  <c r="I505" i="23"/>
  <c r="AO504" i="23"/>
  <c r="AN504" i="23"/>
  <c r="AI504" i="23"/>
  <c r="AH504" i="23"/>
  <c r="AC504" i="23"/>
  <c r="U504" i="23"/>
  <c r="T504" i="23"/>
  <c r="P504" i="23"/>
  <c r="N504" i="23"/>
  <c r="I504" i="23"/>
  <c r="AO503" i="23"/>
  <c r="AN503" i="23"/>
  <c r="AI503" i="23"/>
  <c r="AH503" i="23"/>
  <c r="AC503" i="23"/>
  <c r="U503" i="23"/>
  <c r="T503" i="23"/>
  <c r="P503" i="23"/>
  <c r="N503" i="23"/>
  <c r="I503" i="23"/>
  <c r="AO502" i="23"/>
  <c r="AN502" i="23"/>
  <c r="AL502" i="23"/>
  <c r="AI502" i="23"/>
  <c r="AH502" i="23"/>
  <c r="AC502" i="23"/>
  <c r="U502" i="23"/>
  <c r="T502" i="23"/>
  <c r="P502" i="23"/>
  <c r="N502" i="23"/>
  <c r="I502" i="23"/>
  <c r="AO501" i="23"/>
  <c r="AN501" i="23"/>
  <c r="AL501" i="23"/>
  <c r="AI501" i="23"/>
  <c r="AH501" i="23"/>
  <c r="AC501" i="23"/>
  <c r="U501" i="23"/>
  <c r="T501" i="23"/>
  <c r="N501" i="23"/>
  <c r="I501" i="23"/>
  <c r="AO500" i="23"/>
  <c r="AN500" i="23"/>
  <c r="AL500" i="23"/>
  <c r="AI500" i="23"/>
  <c r="AH500" i="23"/>
  <c r="AC500" i="23"/>
  <c r="U500" i="23"/>
  <c r="T500" i="23"/>
  <c r="R500" i="23"/>
  <c r="P500" i="23"/>
  <c r="N500" i="23"/>
  <c r="I500" i="23"/>
  <c r="AO499" i="23"/>
  <c r="AN499" i="23"/>
  <c r="AL499" i="23"/>
  <c r="AI499" i="23"/>
  <c r="AH499" i="23"/>
  <c r="AC499" i="23"/>
  <c r="U499" i="23"/>
  <c r="T499" i="23"/>
  <c r="R499" i="23"/>
  <c r="P499" i="23"/>
  <c r="N499" i="23"/>
  <c r="I499" i="23"/>
  <c r="AO498" i="23"/>
  <c r="AN498" i="23"/>
  <c r="AL498" i="23"/>
  <c r="AI498" i="23"/>
  <c r="AH498" i="23"/>
  <c r="AC498" i="23"/>
  <c r="U498" i="23"/>
  <c r="T498" i="23"/>
  <c r="R498" i="23"/>
  <c r="P498" i="23"/>
  <c r="N498" i="23"/>
  <c r="I498" i="23"/>
  <c r="AO497" i="23"/>
  <c r="AN497" i="23"/>
  <c r="AL497" i="23"/>
  <c r="AI497" i="23"/>
  <c r="AH497" i="23"/>
  <c r="AC497" i="23"/>
  <c r="U497" i="23"/>
  <c r="T497" i="23"/>
  <c r="R497" i="23"/>
  <c r="R496" i="23" s="1"/>
  <c r="P497" i="23"/>
  <c r="N497" i="23"/>
  <c r="I497" i="23"/>
  <c r="AG496" i="23"/>
  <c r="AF496" i="23"/>
  <c r="AE496" i="23"/>
  <c r="AD496" i="23"/>
  <c r="AC496" i="23"/>
  <c r="Q496" i="23"/>
  <c r="M496" i="23"/>
  <c r="L496" i="23"/>
  <c r="K496" i="23"/>
  <c r="J496" i="23"/>
  <c r="I496" i="23"/>
  <c r="AO495" i="23"/>
  <c r="AN495" i="23"/>
  <c r="AL495" i="23"/>
  <c r="AI495" i="23"/>
  <c r="AH495" i="23"/>
  <c r="AC495" i="23"/>
  <c r="U495" i="23"/>
  <c r="T495" i="23"/>
  <c r="R495" i="23"/>
  <c r="P495" i="23"/>
  <c r="N495" i="23"/>
  <c r="I495" i="23"/>
  <c r="AP494" i="23"/>
  <c r="AH494" i="23"/>
  <c r="AC494" i="23"/>
  <c r="V494" i="23"/>
  <c r="N494" i="23"/>
  <c r="I494" i="23"/>
  <c r="AP493" i="23"/>
  <c r="AH493" i="23"/>
  <c r="AC493" i="23"/>
  <c r="V493" i="23"/>
  <c r="N493" i="23"/>
  <c r="I493" i="23"/>
  <c r="AP492" i="23"/>
  <c r="AH492" i="23"/>
  <c r="AC492" i="23"/>
  <c r="V492" i="23"/>
  <c r="N492" i="23"/>
  <c r="I492" i="23"/>
  <c r="AP491" i="23"/>
  <c r="AH491" i="23"/>
  <c r="AC491" i="23"/>
  <c r="V491" i="23"/>
  <c r="N491" i="23"/>
  <c r="I491" i="23"/>
  <c r="AP490" i="23"/>
  <c r="AH490" i="23"/>
  <c r="AC490" i="23"/>
  <c r="V490" i="23"/>
  <c r="N490" i="23"/>
  <c r="I490" i="23"/>
  <c r="AP489" i="23"/>
  <c r="AH489" i="23"/>
  <c r="AC489" i="23"/>
  <c r="V489" i="23"/>
  <c r="N489" i="23"/>
  <c r="I489" i="23"/>
  <c r="AP488" i="23"/>
  <c r="AH488" i="23"/>
  <c r="AC488" i="23"/>
  <c r="V488" i="23"/>
  <c r="N488" i="23"/>
  <c r="I488" i="23"/>
  <c r="AP487" i="23"/>
  <c r="AH487" i="23"/>
  <c r="AC487" i="23"/>
  <c r="V487" i="23"/>
  <c r="N487" i="23"/>
  <c r="I487" i="23"/>
  <c r="AP486" i="23"/>
  <c r="AH486" i="23"/>
  <c r="AC486" i="23"/>
  <c r="V486" i="23"/>
  <c r="N486" i="23"/>
  <c r="I486" i="23"/>
  <c r="AP485" i="23"/>
  <c r="AH485" i="23"/>
  <c r="AC485" i="23"/>
  <c r="V485" i="23"/>
  <c r="N485" i="23"/>
  <c r="I485" i="23"/>
  <c r="AP484" i="23"/>
  <c r="AH484" i="23"/>
  <c r="AC484" i="23"/>
  <c r="V484" i="23"/>
  <c r="N484" i="23"/>
  <c r="I484" i="23"/>
  <c r="AP483" i="23"/>
  <c r="AH483" i="23"/>
  <c r="AC483" i="23"/>
  <c r="V483" i="23"/>
  <c r="N483" i="23"/>
  <c r="I483" i="23"/>
  <c r="AP482" i="23"/>
  <c r="AH482" i="23"/>
  <c r="AC482" i="23"/>
  <c r="V482" i="23"/>
  <c r="N482" i="23"/>
  <c r="I482" i="23"/>
  <c r="AO481" i="23"/>
  <c r="AN481" i="23"/>
  <c r="AL481" i="23"/>
  <c r="AI481" i="23"/>
  <c r="AH481" i="23"/>
  <c r="AC481" i="23"/>
  <c r="V481" i="23"/>
  <c r="N481" i="23"/>
  <c r="I481" i="23"/>
  <c r="AO480" i="23"/>
  <c r="AN480" i="23"/>
  <c r="AL480" i="23"/>
  <c r="AI480" i="23"/>
  <c r="AH480" i="23"/>
  <c r="AC480" i="23"/>
  <c r="U480" i="23"/>
  <c r="T480" i="23"/>
  <c r="R480" i="23"/>
  <c r="P480" i="23"/>
  <c r="N480" i="23"/>
  <c r="I480" i="23"/>
  <c r="AO479" i="23"/>
  <c r="AN479" i="23"/>
  <c r="AL479" i="23"/>
  <c r="AI479" i="23"/>
  <c r="AH479" i="23"/>
  <c r="AC479" i="23"/>
  <c r="U479" i="23"/>
  <c r="T479" i="23"/>
  <c r="R479" i="23"/>
  <c r="P479" i="23"/>
  <c r="N479" i="23"/>
  <c r="I479" i="23"/>
  <c r="AO478" i="23"/>
  <c r="AN478" i="23"/>
  <c r="AL478" i="23"/>
  <c r="AI478" i="23"/>
  <c r="AH478" i="23"/>
  <c r="AC478" i="23"/>
  <c r="U478" i="23"/>
  <c r="T478" i="23"/>
  <c r="R478" i="23"/>
  <c r="P478" i="23"/>
  <c r="N478" i="23"/>
  <c r="I478" i="23"/>
  <c r="AO477" i="23"/>
  <c r="AN477" i="23"/>
  <c r="AL477" i="23"/>
  <c r="AI477" i="23"/>
  <c r="AH477" i="23"/>
  <c r="AC477" i="23"/>
  <c r="U477" i="23"/>
  <c r="T477" i="23"/>
  <c r="R477" i="23"/>
  <c r="P477" i="23"/>
  <c r="N477" i="23"/>
  <c r="I477" i="23"/>
  <c r="AO476" i="23"/>
  <c r="AN476" i="23"/>
  <c r="AL476" i="23"/>
  <c r="AI476" i="23"/>
  <c r="AH476" i="23"/>
  <c r="AC476" i="23"/>
  <c r="U476" i="23"/>
  <c r="T476" i="23"/>
  <c r="R476" i="23"/>
  <c r="P476" i="23"/>
  <c r="N476" i="23"/>
  <c r="I476" i="23"/>
  <c r="AG475" i="23"/>
  <c r="AF475" i="23"/>
  <c r="AE475" i="23"/>
  <c r="AD475" i="23"/>
  <c r="AC475" i="23"/>
  <c r="M475" i="23"/>
  <c r="L475" i="23"/>
  <c r="K475" i="23"/>
  <c r="J475" i="23"/>
  <c r="I475" i="23"/>
  <c r="AO474" i="23"/>
  <c r="AN474" i="23"/>
  <c r="AL474" i="23"/>
  <c r="AI474" i="23"/>
  <c r="AH474" i="23"/>
  <c r="AC474" i="23"/>
  <c r="U474" i="23"/>
  <c r="T474" i="23"/>
  <c r="R474" i="23"/>
  <c r="P474" i="23"/>
  <c r="N474" i="23"/>
  <c r="I474" i="23"/>
  <c r="AP473" i="23"/>
  <c r="AH473" i="23"/>
  <c r="AC473" i="23"/>
  <c r="V473" i="23"/>
  <c r="N473" i="23"/>
  <c r="I473" i="23"/>
  <c r="AP472" i="23"/>
  <c r="AH472" i="23"/>
  <c r="AC472" i="23"/>
  <c r="V472" i="23"/>
  <c r="N472" i="23"/>
  <c r="I472" i="23"/>
  <c r="AP471" i="23"/>
  <c r="AH471" i="23"/>
  <c r="AC471" i="23"/>
  <c r="V471" i="23"/>
  <c r="N471" i="23"/>
  <c r="I471" i="23"/>
  <c r="AP470" i="23"/>
  <c r="AH470" i="23"/>
  <c r="AC470" i="23"/>
  <c r="V470" i="23"/>
  <c r="N470" i="23"/>
  <c r="I470" i="23"/>
  <c r="AP469" i="23"/>
  <c r="AH469" i="23"/>
  <c r="AC469" i="23"/>
  <c r="V469" i="23"/>
  <c r="N469" i="23"/>
  <c r="I469" i="23"/>
  <c r="AP468" i="23"/>
  <c r="AH468" i="23"/>
  <c r="AC468" i="23"/>
  <c r="V468" i="23"/>
  <c r="N468" i="23"/>
  <c r="I468" i="23"/>
  <c r="AP467" i="23"/>
  <c r="AH467" i="23"/>
  <c r="AC467" i="23"/>
  <c r="V467" i="23"/>
  <c r="N467" i="23"/>
  <c r="I467" i="23"/>
  <c r="AP466" i="23"/>
  <c r="AH466" i="23"/>
  <c r="AC466" i="23"/>
  <c r="V466" i="23"/>
  <c r="N466" i="23"/>
  <c r="I466" i="23"/>
  <c r="AP465" i="23"/>
  <c r="AH465" i="23"/>
  <c r="AC465" i="23"/>
  <c r="V465" i="23"/>
  <c r="N465" i="23"/>
  <c r="I465" i="23"/>
  <c r="AP464" i="23"/>
  <c r="AH464" i="23"/>
  <c r="AC464" i="23"/>
  <c r="V464" i="23"/>
  <c r="N464" i="23"/>
  <c r="I464" i="23"/>
  <c r="AP463" i="23"/>
  <c r="AH463" i="23"/>
  <c r="AC463" i="23"/>
  <c r="V463" i="23"/>
  <c r="N463" i="23"/>
  <c r="I463" i="23"/>
  <c r="AP462" i="23"/>
  <c r="AH462" i="23"/>
  <c r="AC462" i="23"/>
  <c r="V462" i="23"/>
  <c r="N462" i="23"/>
  <c r="I462" i="23"/>
  <c r="AP461" i="23"/>
  <c r="AH461" i="23"/>
  <c r="AC461" i="23"/>
  <c r="V461" i="23"/>
  <c r="N461" i="23"/>
  <c r="I461" i="23"/>
  <c r="AO460" i="23"/>
  <c r="AN460" i="23"/>
  <c r="AL460" i="23"/>
  <c r="AI460" i="23"/>
  <c r="AH460" i="23"/>
  <c r="AC460" i="23"/>
  <c r="U460" i="23"/>
  <c r="T460" i="23"/>
  <c r="R460" i="23"/>
  <c r="P460" i="23"/>
  <c r="N460" i="23"/>
  <c r="I460" i="23"/>
  <c r="AO459" i="23"/>
  <c r="AN459" i="23"/>
  <c r="AL459" i="23"/>
  <c r="AI459" i="23"/>
  <c r="AH459" i="23"/>
  <c r="AC459" i="23"/>
  <c r="U459" i="23"/>
  <c r="T459" i="23"/>
  <c r="R459" i="23"/>
  <c r="P459" i="23"/>
  <c r="N459" i="23"/>
  <c r="I459" i="23"/>
  <c r="AO458" i="23"/>
  <c r="AN458" i="23"/>
  <c r="AL458" i="23"/>
  <c r="AI458" i="23"/>
  <c r="AH458" i="23"/>
  <c r="AC458" i="23"/>
  <c r="U458" i="23"/>
  <c r="T458" i="23"/>
  <c r="R458" i="23"/>
  <c r="P458" i="23"/>
  <c r="N458" i="23"/>
  <c r="I458" i="23"/>
  <c r="AO457" i="23"/>
  <c r="AO454" i="23" s="1"/>
  <c r="AN457" i="23"/>
  <c r="AN454" i="23" s="1"/>
  <c r="AE457" i="23"/>
  <c r="AL457" i="23" s="1"/>
  <c r="AL454" i="23" s="1"/>
  <c r="AD457" i="23"/>
  <c r="AI457" i="23" s="1"/>
  <c r="AI454" i="23" s="1"/>
  <c r="AC457" i="23"/>
  <c r="U457" i="23"/>
  <c r="T457" i="23"/>
  <c r="K457" i="23"/>
  <c r="R457" i="23" s="1"/>
  <c r="J457" i="23"/>
  <c r="P457" i="23" s="1"/>
  <c r="I457" i="23"/>
  <c r="AO456" i="23"/>
  <c r="AN456" i="23"/>
  <c r="AI456" i="23"/>
  <c r="AE456" i="23"/>
  <c r="AL456" i="23" s="1"/>
  <c r="AC456" i="23"/>
  <c r="U456" i="23"/>
  <c r="T456" i="23"/>
  <c r="P456" i="23"/>
  <c r="K456" i="23"/>
  <c r="R456" i="23" s="1"/>
  <c r="I456" i="23"/>
  <c r="AO455" i="23"/>
  <c r="AN455" i="23"/>
  <c r="AL455" i="23"/>
  <c r="AI455" i="23"/>
  <c r="AH455" i="23"/>
  <c r="AC455" i="23"/>
  <c r="U455" i="23"/>
  <c r="T455" i="23"/>
  <c r="R455" i="23"/>
  <c r="P455" i="23"/>
  <c r="N455" i="23"/>
  <c r="I455" i="23"/>
  <c r="AG454" i="23"/>
  <c r="AF454" i="23"/>
  <c r="AC454" i="23"/>
  <c r="M454" i="23"/>
  <c r="L454" i="23"/>
  <c r="I454" i="23"/>
  <c r="AP453" i="23"/>
  <c r="AH453" i="23"/>
  <c r="AC453" i="23"/>
  <c r="U453" i="23"/>
  <c r="T453" i="23"/>
  <c r="R453" i="23"/>
  <c r="P453" i="23"/>
  <c r="N453" i="23"/>
  <c r="I453" i="23"/>
  <c r="AP452" i="23"/>
  <c r="AH452" i="23"/>
  <c r="AC452" i="23"/>
  <c r="U452" i="23"/>
  <c r="T452" i="23"/>
  <c r="R452" i="23"/>
  <c r="P452" i="23"/>
  <c r="N452" i="23"/>
  <c r="I452" i="23"/>
  <c r="AP451" i="23"/>
  <c r="AH451" i="23"/>
  <c r="AC451" i="23"/>
  <c r="U451" i="23"/>
  <c r="T451" i="23"/>
  <c r="R451" i="23"/>
  <c r="P451" i="23"/>
  <c r="N451" i="23"/>
  <c r="I451" i="23"/>
  <c r="AP450" i="23"/>
  <c r="AH450" i="23"/>
  <c r="AC450" i="23"/>
  <c r="U450" i="23"/>
  <c r="T450" i="23"/>
  <c r="R450" i="23"/>
  <c r="P450" i="23"/>
  <c r="N450" i="23"/>
  <c r="I450" i="23"/>
  <c r="AP449" i="23"/>
  <c r="AH449" i="23"/>
  <c r="AC449" i="23"/>
  <c r="U449" i="23"/>
  <c r="T449" i="23"/>
  <c r="R449" i="23"/>
  <c r="P449" i="23"/>
  <c r="N449" i="23"/>
  <c r="I449" i="23"/>
  <c r="AP448" i="23"/>
  <c r="AH448" i="23"/>
  <c r="AC448" i="23"/>
  <c r="U448" i="23"/>
  <c r="T448" i="23"/>
  <c r="R448" i="23"/>
  <c r="P448" i="23"/>
  <c r="N448" i="23"/>
  <c r="I448" i="23"/>
  <c r="AP447" i="23"/>
  <c r="AH447" i="23"/>
  <c r="AC447" i="23"/>
  <c r="U447" i="23"/>
  <c r="T447" i="23"/>
  <c r="R447" i="23"/>
  <c r="P447" i="23"/>
  <c r="N447" i="23"/>
  <c r="I447" i="23"/>
  <c r="AP446" i="23"/>
  <c r="AH446" i="23"/>
  <c r="AC446" i="23"/>
  <c r="U446" i="23"/>
  <c r="T446" i="23"/>
  <c r="R446" i="23"/>
  <c r="P446" i="23"/>
  <c r="N446" i="23"/>
  <c r="I446" i="23"/>
  <c r="AP445" i="23"/>
  <c r="AH445" i="23"/>
  <c r="AC445" i="23"/>
  <c r="U445" i="23"/>
  <c r="T445" i="23"/>
  <c r="R445" i="23"/>
  <c r="P445" i="23"/>
  <c r="N445" i="23"/>
  <c r="I445" i="23"/>
  <c r="AP444" i="23"/>
  <c r="AH444" i="23"/>
  <c r="AC444" i="23"/>
  <c r="U444" i="23"/>
  <c r="T444" i="23"/>
  <c r="R444" i="23"/>
  <c r="P444" i="23"/>
  <c r="N444" i="23"/>
  <c r="I444" i="23"/>
  <c r="AP443" i="23"/>
  <c r="AH443" i="23"/>
  <c r="AC443" i="23"/>
  <c r="U443" i="23"/>
  <c r="T443" i="23"/>
  <c r="R443" i="23"/>
  <c r="P443" i="23"/>
  <c r="N443" i="23"/>
  <c r="I443" i="23"/>
  <c r="AP442" i="23"/>
  <c r="AH442" i="23"/>
  <c r="AC442" i="23"/>
  <c r="U442" i="23"/>
  <c r="T442" i="23"/>
  <c r="R442" i="23"/>
  <c r="P442" i="23"/>
  <c r="N442" i="23"/>
  <c r="I442" i="23"/>
  <c r="AP441" i="23"/>
  <c r="AH441" i="23"/>
  <c r="AC441" i="23"/>
  <c r="U441" i="23"/>
  <c r="T441" i="23"/>
  <c r="R441" i="23"/>
  <c r="P441" i="23"/>
  <c r="N441" i="23"/>
  <c r="I441" i="23"/>
  <c r="AP440" i="23"/>
  <c r="AH440" i="23"/>
  <c r="AC440" i="23"/>
  <c r="U440" i="23"/>
  <c r="T440" i="23"/>
  <c r="R440" i="23"/>
  <c r="P440" i="23"/>
  <c r="N440" i="23"/>
  <c r="I440" i="23"/>
  <c r="AP439" i="23"/>
  <c r="AH439" i="23"/>
  <c r="AC439" i="23"/>
  <c r="U439" i="23"/>
  <c r="T439" i="23"/>
  <c r="R439" i="23"/>
  <c r="P439" i="23"/>
  <c r="N439" i="23"/>
  <c r="I439" i="23"/>
  <c r="AP438" i="23"/>
  <c r="AH438" i="23"/>
  <c r="AC438" i="23"/>
  <c r="U438" i="23"/>
  <c r="T438" i="23"/>
  <c r="R438" i="23"/>
  <c r="P438" i="23"/>
  <c r="N438" i="23"/>
  <c r="I438" i="23"/>
  <c r="AO437" i="23"/>
  <c r="AN437" i="23"/>
  <c r="AL437" i="23"/>
  <c r="AI437" i="23"/>
  <c r="AH437" i="23"/>
  <c r="AC437" i="23"/>
  <c r="U437" i="23"/>
  <c r="T437" i="23"/>
  <c r="R437" i="23"/>
  <c r="P437" i="23"/>
  <c r="N437" i="23"/>
  <c r="I437" i="23"/>
  <c r="AO436" i="23"/>
  <c r="AN436" i="23"/>
  <c r="AL436" i="23"/>
  <c r="AI436" i="23"/>
  <c r="AH436" i="23"/>
  <c r="AC436" i="23"/>
  <c r="U436" i="23"/>
  <c r="T436" i="23"/>
  <c r="R436" i="23"/>
  <c r="P436" i="23"/>
  <c r="N436" i="23"/>
  <c r="I436" i="23"/>
  <c r="AO435" i="23"/>
  <c r="AN435" i="23"/>
  <c r="AL435" i="23"/>
  <c r="AI435" i="23"/>
  <c r="AH435" i="23"/>
  <c r="AC435" i="23"/>
  <c r="U435" i="23"/>
  <c r="T435" i="23"/>
  <c r="R435" i="23"/>
  <c r="P435" i="23"/>
  <c r="N435" i="23"/>
  <c r="I435" i="23"/>
  <c r="AO434" i="23"/>
  <c r="AN434" i="23"/>
  <c r="AL434" i="23"/>
  <c r="AI434" i="23"/>
  <c r="AH434" i="23"/>
  <c r="AC434" i="23"/>
  <c r="U434" i="23"/>
  <c r="T434" i="23"/>
  <c r="R434" i="23"/>
  <c r="P434" i="23"/>
  <c r="N434" i="23"/>
  <c r="I434" i="23"/>
  <c r="AO433" i="23"/>
  <c r="AG433" i="23"/>
  <c r="AF433" i="23"/>
  <c r="AE433" i="23"/>
  <c r="AD433" i="23"/>
  <c r="AC433" i="23"/>
  <c r="M433" i="23"/>
  <c r="L433" i="23"/>
  <c r="K433" i="23"/>
  <c r="J433" i="23"/>
  <c r="I433" i="23"/>
  <c r="AO432" i="23"/>
  <c r="AN432" i="23"/>
  <c r="AL432" i="23"/>
  <c r="AI432" i="23"/>
  <c r="AH432" i="23"/>
  <c r="AC432" i="23"/>
  <c r="U432" i="23"/>
  <c r="T432" i="23"/>
  <c r="R432" i="23"/>
  <c r="P432" i="23"/>
  <c r="N432" i="23"/>
  <c r="I432" i="23"/>
  <c r="AO431" i="23"/>
  <c r="AN431" i="23"/>
  <c r="AL431" i="23"/>
  <c r="AI431" i="23"/>
  <c r="AH431" i="23"/>
  <c r="AC431" i="23"/>
  <c r="U431" i="23"/>
  <c r="T431" i="23"/>
  <c r="R431" i="23"/>
  <c r="P431" i="23"/>
  <c r="N431" i="23"/>
  <c r="I431" i="23"/>
  <c r="AO430" i="23"/>
  <c r="AN430" i="23"/>
  <c r="AL430" i="23"/>
  <c r="AI430" i="23"/>
  <c r="AH430" i="23"/>
  <c r="AC430" i="23"/>
  <c r="U430" i="23"/>
  <c r="T430" i="23"/>
  <c r="R430" i="23"/>
  <c r="P430" i="23"/>
  <c r="N430" i="23"/>
  <c r="I430" i="23"/>
  <c r="AO429" i="23"/>
  <c r="AN429" i="23"/>
  <c r="AL429" i="23"/>
  <c r="AI429" i="23"/>
  <c r="AH429" i="23"/>
  <c r="AC429" i="23"/>
  <c r="U429" i="23"/>
  <c r="T429" i="23"/>
  <c r="R429" i="23"/>
  <c r="P429" i="23"/>
  <c r="N429" i="23"/>
  <c r="I429" i="23"/>
  <c r="AO428" i="23"/>
  <c r="AN428" i="23"/>
  <c r="AL428" i="23"/>
  <c r="AI428" i="23"/>
  <c r="AH428" i="23"/>
  <c r="AC428" i="23"/>
  <c r="U428" i="23"/>
  <c r="T428" i="23"/>
  <c r="R428" i="23"/>
  <c r="P428" i="23"/>
  <c r="N428" i="23"/>
  <c r="I428" i="23"/>
  <c r="AO427" i="23"/>
  <c r="AN427" i="23"/>
  <c r="AL427" i="23"/>
  <c r="AI427" i="23"/>
  <c r="AH427" i="23"/>
  <c r="AC427" i="23"/>
  <c r="U427" i="23"/>
  <c r="T427" i="23"/>
  <c r="R427" i="23"/>
  <c r="P427" i="23"/>
  <c r="N427" i="23"/>
  <c r="I427" i="23"/>
  <c r="AO426" i="23"/>
  <c r="AN426" i="23"/>
  <c r="AI426" i="23"/>
  <c r="AH426" i="23"/>
  <c r="AC426" i="23"/>
  <c r="U426" i="23"/>
  <c r="T426" i="23"/>
  <c r="R426" i="23"/>
  <c r="P426" i="23"/>
  <c r="N426" i="23"/>
  <c r="I426" i="23"/>
  <c r="AO425" i="23"/>
  <c r="AN425" i="23"/>
  <c r="AI425" i="23"/>
  <c r="AH425" i="23"/>
  <c r="AC425" i="23"/>
  <c r="U425" i="23"/>
  <c r="T425" i="23"/>
  <c r="R425" i="23"/>
  <c r="P425" i="23"/>
  <c r="N425" i="23"/>
  <c r="I425" i="23"/>
  <c r="AO424" i="23"/>
  <c r="AN424" i="23"/>
  <c r="AI424" i="23"/>
  <c r="AH424" i="23"/>
  <c r="AC424" i="23"/>
  <c r="U424" i="23"/>
  <c r="T424" i="23"/>
  <c r="P424" i="23"/>
  <c r="N424" i="23"/>
  <c r="I424" i="23"/>
  <c r="AO423" i="23"/>
  <c r="AN423" i="23"/>
  <c r="AI423" i="23"/>
  <c r="AH423" i="23"/>
  <c r="AC423" i="23"/>
  <c r="U423" i="23"/>
  <c r="T423" i="23"/>
  <c r="P423" i="23"/>
  <c r="N423" i="23"/>
  <c r="I423" i="23"/>
  <c r="AO422" i="23"/>
  <c r="AN422" i="23"/>
  <c r="AL422" i="23"/>
  <c r="AI422" i="23"/>
  <c r="AH422" i="23"/>
  <c r="AC422" i="23"/>
  <c r="U422" i="23"/>
  <c r="T422" i="23"/>
  <c r="P422" i="23"/>
  <c r="N422" i="23"/>
  <c r="I422" i="23"/>
  <c r="AO421" i="23"/>
  <c r="AN421" i="23"/>
  <c r="AL421" i="23"/>
  <c r="AI421" i="23"/>
  <c r="AH421" i="23"/>
  <c r="AC421" i="23"/>
  <c r="U421" i="23"/>
  <c r="T421" i="23"/>
  <c r="P421" i="23"/>
  <c r="N421" i="23"/>
  <c r="I421" i="23"/>
  <c r="AO420" i="23"/>
  <c r="AN420" i="23"/>
  <c r="AL420" i="23"/>
  <c r="AI420" i="23"/>
  <c r="AH420" i="23"/>
  <c r="AC420" i="23"/>
  <c r="U420" i="23"/>
  <c r="T420" i="23"/>
  <c r="P420" i="23"/>
  <c r="N420" i="23"/>
  <c r="I420" i="23"/>
  <c r="AH419" i="23"/>
  <c r="AC419" i="23"/>
  <c r="N419" i="23"/>
  <c r="I419" i="23"/>
  <c r="AH418" i="23"/>
  <c r="P418" i="23"/>
  <c r="I418" i="23"/>
  <c r="AO417" i="23"/>
  <c r="AN417" i="23"/>
  <c r="AI417" i="23"/>
  <c r="AH417" i="23"/>
  <c r="AC417" i="23"/>
  <c r="U417" i="23"/>
  <c r="T417" i="23"/>
  <c r="P417" i="23"/>
  <c r="N417" i="23"/>
  <c r="I417" i="23"/>
  <c r="AO416" i="23"/>
  <c r="AN416" i="23"/>
  <c r="AL416" i="23"/>
  <c r="AI416" i="23"/>
  <c r="AH416" i="23"/>
  <c r="AC416" i="23"/>
  <c r="U416" i="23"/>
  <c r="T416" i="23"/>
  <c r="R416" i="23"/>
  <c r="P416" i="23"/>
  <c r="N416" i="23"/>
  <c r="I416" i="23"/>
  <c r="AO415" i="23"/>
  <c r="AN415" i="23"/>
  <c r="AL415" i="23"/>
  <c r="AI415" i="23"/>
  <c r="AH415" i="23"/>
  <c r="AC415" i="23"/>
  <c r="U415" i="23"/>
  <c r="T415" i="23"/>
  <c r="R415" i="23"/>
  <c r="P415" i="23"/>
  <c r="N415" i="23"/>
  <c r="I415" i="23"/>
  <c r="AO414" i="23"/>
  <c r="AN414" i="23"/>
  <c r="AL414" i="23"/>
  <c r="AI414" i="23"/>
  <c r="AH414" i="23"/>
  <c r="AC414" i="23"/>
  <c r="U414" i="23"/>
  <c r="T414" i="23"/>
  <c r="R414" i="23"/>
  <c r="P414" i="23"/>
  <c r="N414" i="23"/>
  <c r="I414" i="23"/>
  <c r="AO413" i="23"/>
  <c r="AN413" i="23"/>
  <c r="AL413" i="23"/>
  <c r="AI413" i="23"/>
  <c r="AH413" i="23"/>
  <c r="AC413" i="23"/>
  <c r="U413" i="23"/>
  <c r="T413" i="23"/>
  <c r="R413" i="23"/>
  <c r="P413" i="23"/>
  <c r="N413" i="23"/>
  <c r="I413" i="23"/>
  <c r="AG412" i="23"/>
  <c r="AF412" i="23"/>
  <c r="AE412" i="23"/>
  <c r="AD412" i="23"/>
  <c r="AC412" i="23"/>
  <c r="M412" i="23"/>
  <c r="L412" i="23"/>
  <c r="K412" i="23"/>
  <c r="J412" i="23"/>
  <c r="I412" i="23"/>
  <c r="AP411" i="23"/>
  <c r="AH411" i="23"/>
  <c r="AC411" i="23"/>
  <c r="U411" i="23"/>
  <c r="T411" i="23"/>
  <c r="R411" i="23"/>
  <c r="P411" i="23"/>
  <c r="N411" i="23"/>
  <c r="I411" i="23"/>
  <c r="AP410" i="23"/>
  <c r="AH410" i="23"/>
  <c r="AC410" i="23"/>
  <c r="U410" i="23"/>
  <c r="T410" i="23"/>
  <c r="R410" i="23"/>
  <c r="P410" i="23"/>
  <c r="N410" i="23"/>
  <c r="I410" i="23"/>
  <c r="AP409" i="23"/>
  <c r="AH409" i="23"/>
  <c r="AC409" i="23"/>
  <c r="U409" i="23"/>
  <c r="T409" i="23"/>
  <c r="R409" i="23"/>
  <c r="P409" i="23"/>
  <c r="N409" i="23"/>
  <c r="I409" i="23"/>
  <c r="AP408" i="23"/>
  <c r="AH408" i="23"/>
  <c r="AC408" i="23"/>
  <c r="U408" i="23"/>
  <c r="T408" i="23"/>
  <c r="R408" i="23"/>
  <c r="P408" i="23"/>
  <c r="N408" i="23"/>
  <c r="I408" i="23"/>
  <c r="AP407" i="23"/>
  <c r="AH407" i="23"/>
  <c r="AC407" i="23"/>
  <c r="U407" i="23"/>
  <c r="T407" i="23"/>
  <c r="R407" i="23"/>
  <c r="P407" i="23"/>
  <c r="N407" i="23"/>
  <c r="I407" i="23"/>
  <c r="AP406" i="23"/>
  <c r="AH406" i="23"/>
  <c r="AC406" i="23"/>
  <c r="U406" i="23"/>
  <c r="T406" i="23"/>
  <c r="R406" i="23"/>
  <c r="P406" i="23"/>
  <c r="N406" i="23"/>
  <c r="I406" i="23"/>
  <c r="AP405" i="23"/>
  <c r="AH405" i="23"/>
  <c r="AC405" i="23"/>
  <c r="U405" i="23"/>
  <c r="T405" i="23"/>
  <c r="P405" i="23"/>
  <c r="N405" i="23"/>
  <c r="I405" i="23"/>
  <c r="AP404" i="23"/>
  <c r="AH404" i="23"/>
  <c r="AC404" i="23"/>
  <c r="U404" i="23"/>
  <c r="T404" i="23"/>
  <c r="R404" i="23"/>
  <c r="P404" i="23"/>
  <c r="N404" i="23"/>
  <c r="I404" i="23"/>
  <c r="AP403" i="23"/>
  <c r="AH403" i="23"/>
  <c r="AC403" i="23"/>
  <c r="U403" i="23"/>
  <c r="T403" i="23"/>
  <c r="P403" i="23"/>
  <c r="N403" i="23"/>
  <c r="I403" i="23"/>
  <c r="AO402" i="23"/>
  <c r="AN402" i="23"/>
  <c r="AL402" i="23"/>
  <c r="AI402" i="23"/>
  <c r="AH402" i="23"/>
  <c r="AC402" i="23"/>
  <c r="U402" i="23"/>
  <c r="T402" i="23"/>
  <c r="R402" i="23"/>
  <c r="P402" i="23"/>
  <c r="N402" i="23"/>
  <c r="I402" i="23"/>
  <c r="AO401" i="23"/>
  <c r="AN401" i="23"/>
  <c r="AL401" i="23"/>
  <c r="AI401" i="23"/>
  <c r="AH401" i="23"/>
  <c r="AC401" i="23"/>
  <c r="U401" i="23"/>
  <c r="T401" i="23"/>
  <c r="R401" i="23"/>
  <c r="P401" i="23"/>
  <c r="N401" i="23"/>
  <c r="I401" i="23"/>
  <c r="AO400" i="23"/>
  <c r="AN400" i="23"/>
  <c r="AL400" i="23"/>
  <c r="AI400" i="23"/>
  <c r="AH400" i="23"/>
  <c r="AC400" i="23"/>
  <c r="U400" i="23"/>
  <c r="T400" i="23"/>
  <c r="R400" i="23"/>
  <c r="P400" i="23"/>
  <c r="N400" i="23"/>
  <c r="I400" i="23"/>
  <c r="AO399" i="23"/>
  <c r="AN399" i="23"/>
  <c r="AL399" i="23"/>
  <c r="AI399" i="23"/>
  <c r="AH399" i="23"/>
  <c r="AC399" i="23"/>
  <c r="U399" i="23"/>
  <c r="T399" i="23"/>
  <c r="R399" i="23"/>
  <c r="P399" i="23"/>
  <c r="N399" i="23"/>
  <c r="I399" i="23"/>
  <c r="AO398" i="23"/>
  <c r="AN398" i="23"/>
  <c r="AL398" i="23"/>
  <c r="AI398" i="23"/>
  <c r="AH398" i="23"/>
  <c r="AC398" i="23"/>
  <c r="U398" i="23"/>
  <c r="T398" i="23"/>
  <c r="R398" i="23"/>
  <c r="P398" i="23"/>
  <c r="N398" i="23"/>
  <c r="I398" i="23"/>
  <c r="AO397" i="23"/>
  <c r="AN397" i="23"/>
  <c r="AL397" i="23"/>
  <c r="AI397" i="23"/>
  <c r="AH397" i="23"/>
  <c r="AC397" i="23"/>
  <c r="U397" i="23"/>
  <c r="T397" i="23"/>
  <c r="R397" i="23"/>
  <c r="P397" i="23"/>
  <c r="N397" i="23"/>
  <c r="I397" i="23"/>
  <c r="AO396" i="23"/>
  <c r="AN396" i="23"/>
  <c r="AL396" i="23"/>
  <c r="AI396" i="23"/>
  <c r="AH396" i="23"/>
  <c r="AC396" i="23"/>
  <c r="U396" i="23"/>
  <c r="T396" i="23"/>
  <c r="R396" i="23"/>
  <c r="P396" i="23"/>
  <c r="N396" i="23"/>
  <c r="I396" i="23"/>
  <c r="AO395" i="23"/>
  <c r="AN395" i="23"/>
  <c r="AL395" i="23"/>
  <c r="AI395" i="23"/>
  <c r="AH395" i="23"/>
  <c r="AC395" i="23"/>
  <c r="U395" i="23"/>
  <c r="T395" i="23"/>
  <c r="R395" i="23"/>
  <c r="P395" i="23"/>
  <c r="N395" i="23"/>
  <c r="I395" i="23"/>
  <c r="AO394" i="23"/>
  <c r="AN394" i="23"/>
  <c r="AL394" i="23"/>
  <c r="AI394" i="23"/>
  <c r="AH394" i="23"/>
  <c r="AC394" i="23"/>
  <c r="U394" i="23"/>
  <c r="T394" i="23"/>
  <c r="R394" i="23"/>
  <c r="P394" i="23"/>
  <c r="N394" i="23"/>
  <c r="I394" i="23"/>
  <c r="AO393" i="23"/>
  <c r="AN393" i="23"/>
  <c r="AL393" i="23"/>
  <c r="AI393" i="23"/>
  <c r="AH393" i="23"/>
  <c r="AC393" i="23"/>
  <c r="U393" i="23"/>
  <c r="T393" i="23"/>
  <c r="R393" i="23"/>
  <c r="P393" i="23"/>
  <c r="N393" i="23"/>
  <c r="I393" i="23"/>
  <c r="AO392" i="23"/>
  <c r="AN392" i="23"/>
  <c r="AI392" i="23"/>
  <c r="AH392" i="23"/>
  <c r="AC392" i="23"/>
  <c r="U392" i="23"/>
  <c r="T392" i="23"/>
  <c r="R392" i="23"/>
  <c r="P392" i="23"/>
  <c r="N392" i="23"/>
  <c r="I392" i="23"/>
  <c r="AG391" i="23"/>
  <c r="AF391" i="23"/>
  <c r="AE391" i="23"/>
  <c r="AD391" i="23"/>
  <c r="AC391" i="23"/>
  <c r="Q391" i="23"/>
  <c r="M391" i="23"/>
  <c r="L391" i="23"/>
  <c r="K391" i="23"/>
  <c r="J391" i="23"/>
  <c r="I391" i="23"/>
  <c r="AO390" i="23"/>
  <c r="AN390" i="23"/>
  <c r="AL390" i="23"/>
  <c r="AI390" i="23"/>
  <c r="AH390" i="23"/>
  <c r="AC390" i="23"/>
  <c r="U390" i="23"/>
  <c r="T390" i="23"/>
  <c r="R390" i="23"/>
  <c r="P390" i="23"/>
  <c r="N390" i="23"/>
  <c r="I390" i="23"/>
  <c r="AP389" i="23"/>
  <c r="AH389" i="23"/>
  <c r="AC389" i="23"/>
  <c r="V389" i="23"/>
  <c r="N389" i="23"/>
  <c r="I389" i="23"/>
  <c r="AP388" i="23"/>
  <c r="AH388" i="23"/>
  <c r="AC388" i="23"/>
  <c r="V388" i="23"/>
  <c r="N388" i="23"/>
  <c r="I388" i="23"/>
  <c r="AP387" i="23"/>
  <c r="AH387" i="23"/>
  <c r="AC387" i="23"/>
  <c r="V387" i="23"/>
  <c r="N387" i="23"/>
  <c r="I387" i="23"/>
  <c r="AP386" i="23"/>
  <c r="AH386" i="23"/>
  <c r="AC386" i="23"/>
  <c r="V386" i="23"/>
  <c r="N386" i="23"/>
  <c r="I386" i="23"/>
  <c r="AP385" i="23"/>
  <c r="AH385" i="23"/>
  <c r="AC385" i="23"/>
  <c r="V385" i="23"/>
  <c r="N385" i="23"/>
  <c r="I385" i="23"/>
  <c r="AP384" i="23"/>
  <c r="AH384" i="23"/>
  <c r="AC384" i="23"/>
  <c r="V384" i="23"/>
  <c r="N384" i="23"/>
  <c r="I384" i="23"/>
  <c r="AP383" i="23"/>
  <c r="AH383" i="23"/>
  <c r="AC383" i="23"/>
  <c r="V383" i="23"/>
  <c r="N383" i="23"/>
  <c r="I383" i="23"/>
  <c r="AP382" i="23"/>
  <c r="AH382" i="23"/>
  <c r="AC382" i="23"/>
  <c r="V382" i="23"/>
  <c r="N382" i="23"/>
  <c r="I382" i="23"/>
  <c r="AP381" i="23"/>
  <c r="AH381" i="23"/>
  <c r="AC381" i="23"/>
  <c r="V381" i="23"/>
  <c r="N381" i="23"/>
  <c r="I381" i="23"/>
  <c r="AP380" i="23"/>
  <c r="AH380" i="23"/>
  <c r="AC380" i="23"/>
  <c r="V380" i="23"/>
  <c r="N380" i="23"/>
  <c r="I380" i="23"/>
  <c r="AP379" i="23"/>
  <c r="AH379" i="23"/>
  <c r="AC379" i="23"/>
  <c r="V379" i="23"/>
  <c r="N379" i="23"/>
  <c r="I379" i="23"/>
  <c r="AP378" i="23"/>
  <c r="AH378" i="23"/>
  <c r="AC378" i="23"/>
  <c r="V378" i="23"/>
  <c r="N378" i="23"/>
  <c r="I378" i="23"/>
  <c r="AP377" i="23"/>
  <c r="AH377" i="23"/>
  <c r="AC377" i="23"/>
  <c r="V377" i="23"/>
  <c r="N377" i="23"/>
  <c r="I377" i="23"/>
  <c r="AP376" i="23"/>
  <c r="AH376" i="23"/>
  <c r="AC376" i="23"/>
  <c r="V376" i="23"/>
  <c r="N376" i="23"/>
  <c r="I376" i="23"/>
  <c r="AP375" i="23"/>
  <c r="AH375" i="23"/>
  <c r="AC375" i="23"/>
  <c r="U375" i="23"/>
  <c r="T375" i="23"/>
  <c r="R375" i="23"/>
  <c r="P375" i="23"/>
  <c r="N375" i="23"/>
  <c r="I375" i="23"/>
  <c r="AO374" i="23"/>
  <c r="AN374" i="23"/>
  <c r="AL374" i="23"/>
  <c r="AI374" i="23"/>
  <c r="AH374" i="23"/>
  <c r="AC374" i="23"/>
  <c r="U374" i="23"/>
  <c r="T374" i="23"/>
  <c r="R374" i="23"/>
  <c r="P374" i="23"/>
  <c r="N374" i="23"/>
  <c r="I374" i="23"/>
  <c r="AO373" i="23"/>
  <c r="AO370" i="23" s="1"/>
  <c r="AN373" i="23"/>
  <c r="AN370" i="23" s="1"/>
  <c r="AI373" i="23"/>
  <c r="AI370" i="23" s="1"/>
  <c r="AH373" i="23"/>
  <c r="AC373" i="23"/>
  <c r="U373" i="23"/>
  <c r="T373" i="23"/>
  <c r="N373" i="23"/>
  <c r="I373" i="23"/>
  <c r="AO372" i="23"/>
  <c r="AN372" i="23"/>
  <c r="AL372" i="23"/>
  <c r="AI372" i="23"/>
  <c r="AH372" i="23"/>
  <c r="AC372" i="23"/>
  <c r="U372" i="23"/>
  <c r="T372" i="23"/>
  <c r="R372" i="23"/>
  <c r="P372" i="23"/>
  <c r="N372" i="23"/>
  <c r="I372" i="23"/>
  <c r="AO371" i="23"/>
  <c r="AN371" i="23"/>
  <c r="AL371" i="23"/>
  <c r="AI371" i="23"/>
  <c r="AH371" i="23"/>
  <c r="AC371" i="23"/>
  <c r="U371" i="23"/>
  <c r="T371" i="23"/>
  <c r="R371" i="23"/>
  <c r="P371" i="23"/>
  <c r="N371" i="23"/>
  <c r="I371" i="23"/>
  <c r="AG370" i="23"/>
  <c r="AF370" i="23"/>
  <c r="AE370" i="23"/>
  <c r="AD370" i="23"/>
  <c r="AC370" i="23"/>
  <c r="M370" i="23"/>
  <c r="L370" i="23"/>
  <c r="K370" i="23"/>
  <c r="J370" i="23"/>
  <c r="I370" i="23"/>
  <c r="AO369" i="23"/>
  <c r="AN369" i="23"/>
  <c r="AL369" i="23"/>
  <c r="AI369" i="23"/>
  <c r="AH369" i="23"/>
  <c r="AC369" i="23"/>
  <c r="U369" i="23"/>
  <c r="T369" i="23"/>
  <c r="R369" i="23"/>
  <c r="P369" i="23"/>
  <c r="N369" i="23"/>
  <c r="I369" i="23"/>
  <c r="AP368" i="23"/>
  <c r="AH368" i="23"/>
  <c r="AC368" i="23"/>
  <c r="V368" i="23"/>
  <c r="N368" i="23"/>
  <c r="I368" i="23"/>
  <c r="AP367" i="23"/>
  <c r="AH367" i="23"/>
  <c r="AC367" i="23"/>
  <c r="V367" i="23"/>
  <c r="N367" i="23"/>
  <c r="I367" i="23"/>
  <c r="AP366" i="23"/>
  <c r="AH366" i="23"/>
  <c r="AC366" i="23"/>
  <c r="V366" i="23"/>
  <c r="N366" i="23"/>
  <c r="I366" i="23"/>
  <c r="AP365" i="23"/>
  <c r="AH365" i="23"/>
  <c r="AC365" i="23"/>
  <c r="V365" i="23"/>
  <c r="N365" i="23"/>
  <c r="I365" i="23"/>
  <c r="AP364" i="23"/>
  <c r="AH364" i="23"/>
  <c r="AC364" i="23"/>
  <c r="V364" i="23"/>
  <c r="N364" i="23"/>
  <c r="I364" i="23"/>
  <c r="AP363" i="23"/>
  <c r="AH363" i="23"/>
  <c r="AC363" i="23"/>
  <c r="V363" i="23"/>
  <c r="N363" i="23"/>
  <c r="I363" i="23"/>
  <c r="AP362" i="23"/>
  <c r="AH362" i="23"/>
  <c r="AC362" i="23"/>
  <c r="V362" i="23"/>
  <c r="N362" i="23"/>
  <c r="I362" i="23"/>
  <c r="AP361" i="23"/>
  <c r="AH361" i="23"/>
  <c r="AC361" i="23"/>
  <c r="V361" i="23"/>
  <c r="N361" i="23"/>
  <c r="I361" i="23"/>
  <c r="AP360" i="23"/>
  <c r="AH360" i="23"/>
  <c r="AC360" i="23"/>
  <c r="V360" i="23"/>
  <c r="N360" i="23"/>
  <c r="I360" i="23"/>
  <c r="AP359" i="23"/>
  <c r="AH359" i="23"/>
  <c r="AC359" i="23"/>
  <c r="V359" i="23"/>
  <c r="N359" i="23"/>
  <c r="I359" i="23"/>
  <c r="AP358" i="23"/>
  <c r="AH358" i="23"/>
  <c r="AC358" i="23"/>
  <c r="V358" i="23"/>
  <c r="N358" i="23"/>
  <c r="I358" i="23"/>
  <c r="AP357" i="23"/>
  <c r="AH357" i="23"/>
  <c r="AC357" i="23"/>
  <c r="V357" i="23"/>
  <c r="N357" i="23"/>
  <c r="I357" i="23"/>
  <c r="AP356" i="23"/>
  <c r="AH356" i="23"/>
  <c r="AC356" i="23"/>
  <c r="V356" i="23"/>
  <c r="N356" i="23"/>
  <c r="I356" i="23"/>
  <c r="AO355" i="23"/>
  <c r="AN355" i="23"/>
  <c r="AL355" i="23"/>
  <c r="AI355" i="23"/>
  <c r="AH355" i="23"/>
  <c r="AC355" i="23"/>
  <c r="U355" i="23"/>
  <c r="T355" i="23"/>
  <c r="R355" i="23"/>
  <c r="P355" i="23"/>
  <c r="N355" i="23"/>
  <c r="I355" i="23"/>
  <c r="AO354" i="23"/>
  <c r="AN354" i="23"/>
  <c r="AL354" i="23"/>
  <c r="AI354" i="23"/>
  <c r="AH354" i="23"/>
  <c r="AC354" i="23"/>
  <c r="U354" i="23"/>
  <c r="T354" i="23"/>
  <c r="R354" i="23"/>
  <c r="P354" i="23"/>
  <c r="N354" i="23"/>
  <c r="I354" i="23"/>
  <c r="AO353" i="23"/>
  <c r="AN353" i="23"/>
  <c r="AL353" i="23"/>
  <c r="AI353" i="23"/>
  <c r="AH353" i="23"/>
  <c r="AC353" i="23"/>
  <c r="U353" i="23"/>
  <c r="T353" i="23"/>
  <c r="R353" i="23"/>
  <c r="P353" i="23"/>
  <c r="N353" i="23"/>
  <c r="I353" i="23"/>
  <c r="AO352" i="23"/>
  <c r="AN352" i="23"/>
  <c r="AL352" i="23"/>
  <c r="AI352" i="23"/>
  <c r="AH352" i="23"/>
  <c r="AC352" i="23"/>
  <c r="U352" i="23"/>
  <c r="T352" i="23"/>
  <c r="R352" i="23"/>
  <c r="P352" i="23"/>
  <c r="N352" i="23"/>
  <c r="I352" i="23"/>
  <c r="AO351" i="23"/>
  <c r="AN351" i="23"/>
  <c r="AL351" i="23"/>
  <c r="AI351" i="23"/>
  <c r="AH351" i="23"/>
  <c r="AC351" i="23"/>
  <c r="U351" i="23"/>
  <c r="T351" i="23"/>
  <c r="R351" i="23"/>
  <c r="P351" i="23"/>
  <c r="N351" i="23"/>
  <c r="I351" i="23"/>
  <c r="AO350" i="23"/>
  <c r="AN350" i="23"/>
  <c r="AL350" i="23"/>
  <c r="AI350" i="23"/>
  <c r="AH350" i="23"/>
  <c r="AC350" i="23"/>
  <c r="U350" i="23"/>
  <c r="T350" i="23"/>
  <c r="R350" i="23"/>
  <c r="P350" i="23"/>
  <c r="N350" i="23"/>
  <c r="I350" i="23"/>
  <c r="AG349" i="23"/>
  <c r="AF349" i="23"/>
  <c r="AE349" i="23"/>
  <c r="AD349" i="23"/>
  <c r="AC349" i="23"/>
  <c r="M349" i="23"/>
  <c r="L349" i="23"/>
  <c r="K349" i="23"/>
  <c r="J349" i="23"/>
  <c r="I349" i="23"/>
  <c r="AO348" i="23"/>
  <c r="AN348" i="23"/>
  <c r="AL348" i="23"/>
  <c r="AI348" i="23"/>
  <c r="AH348" i="23"/>
  <c r="AC348" i="23"/>
  <c r="U348" i="23"/>
  <c r="T348" i="23"/>
  <c r="R348" i="23"/>
  <c r="P348" i="23"/>
  <c r="N348" i="23"/>
  <c r="I348" i="23"/>
  <c r="AN347" i="23"/>
  <c r="AL347" i="23"/>
  <c r="AI347" i="23"/>
  <c r="AG347" i="23"/>
  <c r="AO347" i="23" s="1"/>
  <c r="AC347" i="23"/>
  <c r="T347" i="23"/>
  <c r="R347" i="23"/>
  <c r="P347" i="23"/>
  <c r="M347" i="23"/>
  <c r="U347" i="23" s="1"/>
  <c r="I347" i="23"/>
  <c r="AP346" i="23"/>
  <c r="AH346" i="23"/>
  <c r="AC346" i="23"/>
  <c r="V346" i="23"/>
  <c r="N346" i="23"/>
  <c r="I346" i="23"/>
  <c r="AP345" i="23"/>
  <c r="AH345" i="23"/>
  <c r="AC345" i="23"/>
  <c r="V345" i="23"/>
  <c r="N345" i="23"/>
  <c r="I345" i="23"/>
  <c r="AO344" i="23"/>
  <c r="AN344" i="23"/>
  <c r="AL344" i="23"/>
  <c r="AI344" i="23"/>
  <c r="AH344" i="23"/>
  <c r="AC344" i="23"/>
  <c r="U344" i="23"/>
  <c r="T344" i="23"/>
  <c r="R344" i="23"/>
  <c r="P344" i="23"/>
  <c r="N344" i="23"/>
  <c r="I344" i="23"/>
  <c r="AO343" i="23"/>
  <c r="AN343" i="23"/>
  <c r="AL343" i="23"/>
  <c r="AI343" i="23"/>
  <c r="AH343" i="23"/>
  <c r="AC343" i="23"/>
  <c r="U343" i="23"/>
  <c r="T343" i="23"/>
  <c r="R343" i="23"/>
  <c r="P343" i="23"/>
  <c r="N343" i="23"/>
  <c r="I343" i="23"/>
  <c r="AP342" i="23"/>
  <c r="AH342" i="23"/>
  <c r="AC342" i="23"/>
  <c r="V342" i="23"/>
  <c r="N342" i="23"/>
  <c r="I342" i="23"/>
  <c r="AP341" i="23"/>
  <c r="AH341" i="23"/>
  <c r="AC341" i="23"/>
  <c r="V341" i="23"/>
  <c r="N341" i="23"/>
  <c r="I341" i="23"/>
  <c r="AP340" i="23"/>
  <c r="AH340" i="23"/>
  <c r="AC340" i="23"/>
  <c r="V340" i="23"/>
  <c r="N340" i="23"/>
  <c r="I340" i="23"/>
  <c r="AP339" i="23"/>
  <c r="AH339" i="23"/>
  <c r="AC339" i="23"/>
  <c r="V339" i="23"/>
  <c r="N339" i="23"/>
  <c r="I339" i="23"/>
  <c r="AP338" i="23"/>
  <c r="AH338" i="23"/>
  <c r="AC338" i="23"/>
  <c r="V338" i="23"/>
  <c r="N338" i="23"/>
  <c r="I338" i="23"/>
  <c r="AP337" i="23"/>
  <c r="AH337" i="23"/>
  <c r="AC337" i="23"/>
  <c r="V337" i="23"/>
  <c r="N337" i="23"/>
  <c r="I337" i="23"/>
  <c r="AP336" i="23"/>
  <c r="AH336" i="23"/>
  <c r="AC336" i="23"/>
  <c r="V336" i="23"/>
  <c r="N336" i="23"/>
  <c r="I336" i="23"/>
  <c r="AP335" i="23"/>
  <c r="AH335" i="23"/>
  <c r="AC335" i="23"/>
  <c r="V335" i="23"/>
  <c r="N335" i="23"/>
  <c r="I335" i="23"/>
  <c r="AP334" i="23"/>
  <c r="AH334" i="23"/>
  <c r="AC334" i="23"/>
  <c r="V334" i="23"/>
  <c r="N334" i="23"/>
  <c r="I334" i="23"/>
  <c r="AP333" i="23"/>
  <c r="AH333" i="23"/>
  <c r="AC333" i="23"/>
  <c r="V333" i="23"/>
  <c r="N333" i="23"/>
  <c r="I333" i="23"/>
  <c r="AP332" i="23"/>
  <c r="AH332" i="23"/>
  <c r="AC332" i="23"/>
  <c r="V332" i="23"/>
  <c r="N332" i="23"/>
  <c r="I332" i="23"/>
  <c r="AO331" i="23"/>
  <c r="AN331" i="23"/>
  <c r="AL331" i="23"/>
  <c r="AI331" i="23"/>
  <c r="AH331" i="23"/>
  <c r="AC331" i="23"/>
  <c r="U331" i="23"/>
  <c r="T331" i="23"/>
  <c r="R331" i="23"/>
  <c r="P331" i="23"/>
  <c r="N331" i="23"/>
  <c r="I331" i="23"/>
  <c r="AO330" i="23"/>
  <c r="AN330" i="23"/>
  <c r="AL330" i="23"/>
  <c r="AI330" i="23"/>
  <c r="AH330" i="23"/>
  <c r="AC330" i="23"/>
  <c r="U330" i="23"/>
  <c r="T330" i="23"/>
  <c r="R330" i="23"/>
  <c r="P330" i="23"/>
  <c r="N330" i="23"/>
  <c r="I330" i="23"/>
  <c r="AO329" i="23"/>
  <c r="AN329" i="23"/>
  <c r="AL329" i="23"/>
  <c r="AI329" i="23"/>
  <c r="AH329" i="23"/>
  <c r="AC329" i="23"/>
  <c r="U329" i="23"/>
  <c r="T329" i="23"/>
  <c r="R329" i="23"/>
  <c r="P329" i="23"/>
  <c r="N329" i="23"/>
  <c r="I329" i="23"/>
  <c r="AG328" i="23"/>
  <c r="AF328" i="23"/>
  <c r="AE328" i="23"/>
  <c r="AD328" i="23"/>
  <c r="AC328" i="23"/>
  <c r="L328" i="23"/>
  <c r="K328" i="23"/>
  <c r="J328" i="23"/>
  <c r="I328" i="23"/>
  <c r="AO327" i="23"/>
  <c r="AL327" i="23"/>
  <c r="AF327" i="23"/>
  <c r="AH327" i="23" s="1"/>
  <c r="AD327" i="23"/>
  <c r="AI327" i="23" s="1"/>
  <c r="AC327" i="23"/>
  <c r="U327" i="23"/>
  <c r="R327" i="23"/>
  <c r="L327" i="23"/>
  <c r="N327" i="23" s="1"/>
  <c r="J327" i="23"/>
  <c r="P327" i="23" s="1"/>
  <c r="I327" i="23"/>
  <c r="AO326" i="23"/>
  <c r="AN326" i="23"/>
  <c r="AL326" i="23"/>
  <c r="AI326" i="23"/>
  <c r="AH326" i="23"/>
  <c r="AC326" i="23"/>
  <c r="U326" i="23"/>
  <c r="T326" i="23"/>
  <c r="R326" i="23"/>
  <c r="P326" i="23"/>
  <c r="N326" i="23"/>
  <c r="I326" i="23"/>
  <c r="AP325" i="23"/>
  <c r="AH325" i="23"/>
  <c r="AC325" i="23"/>
  <c r="V325" i="23"/>
  <c r="N325" i="23"/>
  <c r="I325" i="23"/>
  <c r="AP324" i="23"/>
  <c r="AH324" i="23"/>
  <c r="AC324" i="23"/>
  <c r="V324" i="23"/>
  <c r="N324" i="23"/>
  <c r="I324" i="23"/>
  <c r="AP323" i="23"/>
  <c r="AH323" i="23"/>
  <c r="AC323" i="23"/>
  <c r="V323" i="23"/>
  <c r="N323" i="23"/>
  <c r="I323" i="23"/>
  <c r="AP322" i="23"/>
  <c r="AH322" i="23"/>
  <c r="AC322" i="23"/>
  <c r="V322" i="23"/>
  <c r="N322" i="23"/>
  <c r="I322" i="23"/>
  <c r="AP321" i="23"/>
  <c r="AH321" i="23"/>
  <c r="AC321" i="23"/>
  <c r="V321" i="23"/>
  <c r="N321" i="23"/>
  <c r="I321" i="23"/>
  <c r="AP320" i="23"/>
  <c r="AH320" i="23"/>
  <c r="AC320" i="23"/>
  <c r="V320" i="23"/>
  <c r="N320" i="23"/>
  <c r="I320" i="23"/>
  <c r="AP319" i="23"/>
  <c r="AH319" i="23"/>
  <c r="AC319" i="23"/>
  <c r="V319" i="23"/>
  <c r="N319" i="23"/>
  <c r="I319" i="23"/>
  <c r="AP318" i="23"/>
  <c r="AH318" i="23"/>
  <c r="AC318" i="23"/>
  <c r="V318" i="23"/>
  <c r="N318" i="23"/>
  <c r="I318" i="23"/>
  <c r="AP317" i="23"/>
  <c r="AH317" i="23"/>
  <c r="AC317" i="23"/>
  <c r="V317" i="23"/>
  <c r="N317" i="23"/>
  <c r="I317" i="23"/>
  <c r="AP316" i="23"/>
  <c r="AH316" i="23"/>
  <c r="AC316" i="23"/>
  <c r="V316" i="23"/>
  <c r="N316" i="23"/>
  <c r="I316" i="23"/>
  <c r="AP315" i="23"/>
  <c r="AH315" i="23"/>
  <c r="AC315" i="23"/>
  <c r="V315" i="23"/>
  <c r="N315" i="23"/>
  <c r="I315" i="23"/>
  <c r="AP314" i="23"/>
  <c r="AH314" i="23"/>
  <c r="AC314" i="23"/>
  <c r="V314" i="23"/>
  <c r="N314" i="23"/>
  <c r="I314" i="23"/>
  <c r="AO313" i="23"/>
  <c r="AN313" i="23"/>
  <c r="AL313" i="23"/>
  <c r="AI313" i="23"/>
  <c r="AH313" i="23"/>
  <c r="AC313" i="23"/>
  <c r="V313" i="23"/>
  <c r="N313" i="23"/>
  <c r="I313" i="23"/>
  <c r="AO312" i="23"/>
  <c r="AN312" i="23"/>
  <c r="AL312" i="23"/>
  <c r="AI312" i="23"/>
  <c r="AH312" i="23"/>
  <c r="AC312" i="23"/>
  <c r="U312" i="23"/>
  <c r="T312" i="23"/>
  <c r="R312" i="23"/>
  <c r="P312" i="23"/>
  <c r="N312" i="23"/>
  <c r="I312" i="23"/>
  <c r="AO311" i="23"/>
  <c r="AN311" i="23"/>
  <c r="AL311" i="23"/>
  <c r="AI311" i="23"/>
  <c r="AH311" i="23"/>
  <c r="AC311" i="23"/>
  <c r="U311" i="23"/>
  <c r="T311" i="23"/>
  <c r="R311" i="23"/>
  <c r="P311" i="23"/>
  <c r="N311" i="23"/>
  <c r="I311" i="23"/>
  <c r="AO310" i="23"/>
  <c r="AN310" i="23"/>
  <c r="AL310" i="23"/>
  <c r="AI310" i="23"/>
  <c r="AH310" i="23"/>
  <c r="AC310" i="23"/>
  <c r="U310" i="23"/>
  <c r="T310" i="23"/>
  <c r="R310" i="23"/>
  <c r="P310" i="23"/>
  <c r="N310" i="23"/>
  <c r="I310" i="23"/>
  <c r="AO309" i="23"/>
  <c r="AN309" i="23"/>
  <c r="AL309" i="23"/>
  <c r="AI309" i="23"/>
  <c r="AH309" i="23"/>
  <c r="AC309" i="23"/>
  <c r="U309" i="23"/>
  <c r="T309" i="23"/>
  <c r="R309" i="23"/>
  <c r="P309" i="23"/>
  <c r="N309" i="23"/>
  <c r="I309" i="23"/>
  <c r="AO308" i="23"/>
  <c r="AN308" i="23"/>
  <c r="AL308" i="23"/>
  <c r="AI308" i="23"/>
  <c r="AH308" i="23"/>
  <c r="AC308" i="23"/>
  <c r="U308" i="23"/>
  <c r="T308" i="23"/>
  <c r="R308" i="23"/>
  <c r="P308" i="23"/>
  <c r="N308" i="23"/>
  <c r="I308" i="23"/>
  <c r="AG307" i="23"/>
  <c r="AE307" i="23"/>
  <c r="AC307" i="23"/>
  <c r="M307" i="23"/>
  <c r="K307" i="23"/>
  <c r="I307" i="23"/>
  <c r="AO306" i="23"/>
  <c r="AN306" i="23"/>
  <c r="AI306" i="23"/>
  <c r="AE306" i="23"/>
  <c r="AL306" i="23" s="1"/>
  <c r="AC306" i="23"/>
  <c r="U306" i="23"/>
  <c r="T306" i="23"/>
  <c r="P306" i="23"/>
  <c r="K306" i="23"/>
  <c r="R306" i="23" s="1"/>
  <c r="I306" i="23"/>
  <c r="AO305" i="23"/>
  <c r="AN305" i="23"/>
  <c r="AL305" i="23"/>
  <c r="AI305" i="23"/>
  <c r="AH305" i="23"/>
  <c r="AC305" i="23"/>
  <c r="U305" i="23"/>
  <c r="T305" i="23"/>
  <c r="R305" i="23"/>
  <c r="P305" i="23"/>
  <c r="N305" i="23"/>
  <c r="I305" i="23"/>
  <c r="AO304" i="23"/>
  <c r="AN304" i="23"/>
  <c r="AL304" i="23"/>
  <c r="AI304" i="23"/>
  <c r="AH304" i="23"/>
  <c r="AC304" i="23"/>
  <c r="U304" i="23"/>
  <c r="T304" i="23"/>
  <c r="R304" i="23"/>
  <c r="P304" i="23"/>
  <c r="N304" i="23"/>
  <c r="I304" i="23"/>
  <c r="AO303" i="23"/>
  <c r="AN303" i="23"/>
  <c r="AL303" i="23"/>
  <c r="AI303" i="23"/>
  <c r="AH303" i="23"/>
  <c r="AC303" i="23"/>
  <c r="U303" i="23"/>
  <c r="T303" i="23"/>
  <c r="R303" i="23"/>
  <c r="P303" i="23"/>
  <c r="N303" i="23"/>
  <c r="I303" i="23"/>
  <c r="AP302" i="23"/>
  <c r="AH302" i="23"/>
  <c r="AC302" i="23"/>
  <c r="V302" i="23"/>
  <c r="N302" i="23"/>
  <c r="I302" i="23"/>
  <c r="AP301" i="23"/>
  <c r="AH301" i="23"/>
  <c r="AC301" i="23"/>
  <c r="V301" i="23"/>
  <c r="N301" i="23"/>
  <c r="I301" i="23"/>
  <c r="AP300" i="23"/>
  <c r="AH300" i="23"/>
  <c r="AC300" i="23"/>
  <c r="V300" i="23"/>
  <c r="N300" i="23"/>
  <c r="I300" i="23"/>
  <c r="AP299" i="23"/>
  <c r="AH299" i="23"/>
  <c r="AC299" i="23"/>
  <c r="V299" i="23"/>
  <c r="N299" i="23"/>
  <c r="I299" i="23"/>
  <c r="AP298" i="23"/>
  <c r="AH298" i="23"/>
  <c r="AC298" i="23"/>
  <c r="V298" i="23"/>
  <c r="N298" i="23"/>
  <c r="I298" i="23"/>
  <c r="AP297" i="23"/>
  <c r="AH297" i="23"/>
  <c r="AC297" i="23"/>
  <c r="V297" i="23"/>
  <c r="N297" i="23"/>
  <c r="I297" i="23"/>
  <c r="AP296" i="23"/>
  <c r="AH296" i="23"/>
  <c r="AC296" i="23"/>
  <c r="V296" i="23"/>
  <c r="N296" i="23"/>
  <c r="I296" i="23"/>
  <c r="AP295" i="23"/>
  <c r="AH295" i="23"/>
  <c r="AC295" i="23"/>
  <c r="V295" i="23"/>
  <c r="N295" i="23"/>
  <c r="I295" i="23"/>
  <c r="AP294" i="23"/>
  <c r="AH294" i="23"/>
  <c r="AC294" i="23"/>
  <c r="V294" i="23"/>
  <c r="N294" i="23"/>
  <c r="I294" i="23"/>
  <c r="AP293" i="23"/>
  <c r="AH293" i="23"/>
  <c r="AC293" i="23"/>
  <c r="V293" i="23"/>
  <c r="N293" i="23"/>
  <c r="I293" i="23"/>
  <c r="AP292" i="23"/>
  <c r="AH292" i="23"/>
  <c r="AC292" i="23"/>
  <c r="V292" i="23"/>
  <c r="N292" i="23"/>
  <c r="I292" i="23"/>
  <c r="AP291" i="23"/>
  <c r="AH291" i="23"/>
  <c r="AC291" i="23"/>
  <c r="V291" i="23"/>
  <c r="N291" i="23"/>
  <c r="I291" i="23"/>
  <c r="AP290" i="23"/>
  <c r="AH290" i="23"/>
  <c r="AC290" i="23"/>
  <c r="V290" i="23"/>
  <c r="N290" i="23"/>
  <c r="I290" i="23"/>
  <c r="AP289" i="23"/>
  <c r="AH289" i="23"/>
  <c r="AC289" i="23"/>
  <c r="V289" i="23"/>
  <c r="N289" i="23"/>
  <c r="I289" i="23"/>
  <c r="AO288" i="23"/>
  <c r="AN288" i="23"/>
  <c r="AL288" i="23"/>
  <c r="AI288" i="23"/>
  <c r="AH288" i="23"/>
  <c r="AC288" i="23"/>
  <c r="U288" i="23"/>
  <c r="T288" i="23"/>
  <c r="R288" i="23"/>
  <c r="P288" i="23"/>
  <c r="N288" i="23"/>
  <c r="I288" i="23"/>
  <c r="AO287" i="23"/>
  <c r="AN287" i="23"/>
  <c r="AL287" i="23"/>
  <c r="AI287" i="23"/>
  <c r="AH287" i="23"/>
  <c r="AC287" i="23"/>
  <c r="U287" i="23"/>
  <c r="T287" i="23"/>
  <c r="R287" i="23"/>
  <c r="P287" i="23"/>
  <c r="N287" i="23"/>
  <c r="I287" i="23"/>
  <c r="AG286" i="23"/>
  <c r="AF286" i="23"/>
  <c r="AD286" i="23"/>
  <c r="AC286" i="23"/>
  <c r="M286" i="23"/>
  <c r="L286" i="23"/>
  <c r="J286" i="23"/>
  <c r="I286" i="23"/>
  <c r="AO285" i="23"/>
  <c r="AN285" i="23"/>
  <c r="AL285" i="23"/>
  <c r="AI285" i="23"/>
  <c r="AH285" i="23"/>
  <c r="AC285" i="23"/>
  <c r="U285" i="23"/>
  <c r="T285" i="23"/>
  <c r="R285" i="23"/>
  <c r="P285" i="23"/>
  <c r="N285" i="23"/>
  <c r="I285" i="23"/>
  <c r="AP284" i="23"/>
  <c r="AH284" i="23"/>
  <c r="AC284" i="23"/>
  <c r="V284" i="23"/>
  <c r="N284" i="23"/>
  <c r="I284" i="23"/>
  <c r="AP283" i="23"/>
  <c r="AH283" i="23"/>
  <c r="AC283" i="23"/>
  <c r="V283" i="23"/>
  <c r="N283" i="23"/>
  <c r="I283" i="23"/>
  <c r="AP282" i="23"/>
  <c r="AH282" i="23"/>
  <c r="AC282" i="23"/>
  <c r="V282" i="23"/>
  <c r="N282" i="23"/>
  <c r="I282" i="23"/>
  <c r="AP281" i="23"/>
  <c r="AH281" i="23"/>
  <c r="AC281" i="23"/>
  <c r="V281" i="23"/>
  <c r="N281" i="23"/>
  <c r="I281" i="23"/>
  <c r="AP280" i="23"/>
  <c r="AH280" i="23"/>
  <c r="AC280" i="23"/>
  <c r="V280" i="23"/>
  <c r="N280" i="23"/>
  <c r="I280" i="23"/>
  <c r="AP279" i="23"/>
  <c r="AH279" i="23"/>
  <c r="AC279" i="23"/>
  <c r="V279" i="23"/>
  <c r="N279" i="23"/>
  <c r="I279" i="23"/>
  <c r="AP278" i="23"/>
  <c r="AH278" i="23"/>
  <c r="AC278" i="23"/>
  <c r="V278" i="23"/>
  <c r="N278" i="23"/>
  <c r="I278" i="23"/>
  <c r="AP277" i="23"/>
  <c r="AH277" i="23"/>
  <c r="AC277" i="23"/>
  <c r="V277" i="23"/>
  <c r="N277" i="23"/>
  <c r="I277" i="23"/>
  <c r="AP276" i="23"/>
  <c r="AH276" i="23"/>
  <c r="AC276" i="23"/>
  <c r="V276" i="23"/>
  <c r="N276" i="23"/>
  <c r="I276" i="23"/>
  <c r="AP275" i="23"/>
  <c r="AH275" i="23"/>
  <c r="AC275" i="23"/>
  <c r="V275" i="23"/>
  <c r="N275" i="23"/>
  <c r="I275" i="23"/>
  <c r="AP274" i="23"/>
  <c r="AH274" i="23"/>
  <c r="AC274" i="23"/>
  <c r="V274" i="23"/>
  <c r="N274" i="23"/>
  <c r="I274" i="23"/>
  <c r="AP273" i="23"/>
  <c r="AH273" i="23"/>
  <c r="AC273" i="23"/>
  <c r="V273" i="23"/>
  <c r="N273" i="23"/>
  <c r="I273" i="23"/>
  <c r="AP272" i="23"/>
  <c r="AH272" i="23"/>
  <c r="AC272" i="23"/>
  <c r="V272" i="23"/>
  <c r="N272" i="23"/>
  <c r="I272" i="23"/>
  <c r="AP271" i="23"/>
  <c r="AH271" i="23"/>
  <c r="AC271" i="23"/>
  <c r="V271" i="23"/>
  <c r="N271" i="23"/>
  <c r="I271" i="23"/>
  <c r="AP270" i="23"/>
  <c r="AH270" i="23"/>
  <c r="AC270" i="23"/>
  <c r="V270" i="23"/>
  <c r="N270" i="23"/>
  <c r="I270" i="23"/>
  <c r="AP269" i="23"/>
  <c r="AH269" i="23"/>
  <c r="AC269" i="23"/>
  <c r="V269" i="23"/>
  <c r="N269" i="23"/>
  <c r="I269" i="23"/>
  <c r="AO268" i="23"/>
  <c r="AN268" i="23"/>
  <c r="AL268" i="23"/>
  <c r="AI268" i="23"/>
  <c r="AH268" i="23"/>
  <c r="AC268" i="23"/>
  <c r="U268" i="23"/>
  <c r="T268" i="23"/>
  <c r="R268" i="23"/>
  <c r="P268" i="23"/>
  <c r="N268" i="23"/>
  <c r="I268" i="23"/>
  <c r="AO267" i="23"/>
  <c r="AL267" i="23"/>
  <c r="AI267" i="23"/>
  <c r="AF267" i="23"/>
  <c r="AH267" i="23" s="1"/>
  <c r="AC267" i="23"/>
  <c r="U267" i="23"/>
  <c r="R267" i="23"/>
  <c r="P267" i="23"/>
  <c r="L267" i="23"/>
  <c r="I267" i="23"/>
  <c r="AO266" i="23"/>
  <c r="AN266" i="23"/>
  <c r="AL266" i="23"/>
  <c r="AI266" i="23"/>
  <c r="AH266" i="23"/>
  <c r="AC266" i="23"/>
  <c r="U266" i="23"/>
  <c r="T266" i="23"/>
  <c r="R266" i="23"/>
  <c r="P266" i="23"/>
  <c r="N266" i="23"/>
  <c r="I266" i="23"/>
  <c r="AG265" i="23"/>
  <c r="AF265" i="23"/>
  <c r="AE265" i="23"/>
  <c r="AD265" i="23"/>
  <c r="AC265" i="23"/>
  <c r="M265" i="23"/>
  <c r="K265" i="23"/>
  <c r="J265" i="23"/>
  <c r="I265" i="23"/>
  <c r="AO264" i="23"/>
  <c r="AN264" i="23"/>
  <c r="AL264" i="23"/>
  <c r="AI264" i="23"/>
  <c r="AH264" i="23"/>
  <c r="AC264" i="23"/>
  <c r="U264" i="23"/>
  <c r="T264" i="23"/>
  <c r="R264" i="23"/>
  <c r="P264" i="23"/>
  <c r="N264" i="23"/>
  <c r="I264" i="23"/>
  <c r="AP263" i="23"/>
  <c r="AH263" i="23"/>
  <c r="AC263" i="23"/>
  <c r="V263" i="23"/>
  <c r="N263" i="23"/>
  <c r="I263" i="23"/>
  <c r="AP262" i="23"/>
  <c r="AH262" i="23"/>
  <c r="AC262" i="23"/>
  <c r="V262" i="23"/>
  <c r="N262" i="23"/>
  <c r="I262" i="23"/>
  <c r="AP261" i="23"/>
  <c r="AH261" i="23"/>
  <c r="AC261" i="23"/>
  <c r="V261" i="23"/>
  <c r="N261" i="23"/>
  <c r="I261" i="23"/>
  <c r="AP260" i="23"/>
  <c r="AH260" i="23"/>
  <c r="AC260" i="23"/>
  <c r="V260" i="23"/>
  <c r="N260" i="23"/>
  <c r="I260" i="23"/>
  <c r="AP259" i="23"/>
  <c r="AH259" i="23"/>
  <c r="AC259" i="23"/>
  <c r="V259" i="23"/>
  <c r="N259" i="23"/>
  <c r="I259" i="23"/>
  <c r="AP258" i="23"/>
  <c r="AH258" i="23"/>
  <c r="AC258" i="23"/>
  <c r="V258" i="23"/>
  <c r="N258" i="23"/>
  <c r="I258" i="23"/>
  <c r="AP257" i="23"/>
  <c r="AH257" i="23"/>
  <c r="AC257" i="23"/>
  <c r="V257" i="23"/>
  <c r="N257" i="23"/>
  <c r="I257" i="23"/>
  <c r="AP256" i="23"/>
  <c r="AH256" i="23"/>
  <c r="AC256" i="23"/>
  <c r="V256" i="23"/>
  <c r="N256" i="23"/>
  <c r="I256" i="23"/>
  <c r="AP255" i="23"/>
  <c r="AH255" i="23"/>
  <c r="AC255" i="23"/>
  <c r="V255" i="23"/>
  <c r="N255" i="23"/>
  <c r="I255" i="23"/>
  <c r="AP254" i="23"/>
  <c r="AH254" i="23"/>
  <c r="AC254" i="23"/>
  <c r="V254" i="23"/>
  <c r="N254" i="23"/>
  <c r="I254" i="23"/>
  <c r="AP253" i="23"/>
  <c r="AH253" i="23"/>
  <c r="AC253" i="23"/>
  <c r="V253" i="23"/>
  <c r="N253" i="23"/>
  <c r="I253" i="23"/>
  <c r="AP252" i="23"/>
  <c r="AH252" i="23"/>
  <c r="AC252" i="23"/>
  <c r="V252" i="23"/>
  <c r="N252" i="23"/>
  <c r="I252" i="23"/>
  <c r="AP251" i="23"/>
  <c r="AH251" i="23"/>
  <c r="AC251" i="23"/>
  <c r="V251" i="23"/>
  <c r="N251" i="23"/>
  <c r="I251" i="23"/>
  <c r="AP250" i="23"/>
  <c r="AH250" i="23"/>
  <c r="AC250" i="23"/>
  <c r="V250" i="23"/>
  <c r="N250" i="23"/>
  <c r="I250" i="23"/>
  <c r="AP249" i="23"/>
  <c r="AH249" i="23"/>
  <c r="AC249" i="23"/>
  <c r="V249" i="23"/>
  <c r="N249" i="23"/>
  <c r="I249" i="23"/>
  <c r="AP248" i="23"/>
  <c r="AH248" i="23"/>
  <c r="AC248" i="23"/>
  <c r="V248" i="23"/>
  <c r="N248" i="23"/>
  <c r="I248" i="23"/>
  <c r="AO247" i="23"/>
  <c r="AN247" i="23"/>
  <c r="AL247" i="23"/>
  <c r="AI247" i="23"/>
  <c r="AH247" i="23"/>
  <c r="AC247" i="23"/>
  <c r="U247" i="23"/>
  <c r="T247" i="23"/>
  <c r="R247" i="23"/>
  <c r="P247" i="23"/>
  <c r="N247" i="23"/>
  <c r="I247" i="23"/>
  <c r="AO246" i="23"/>
  <c r="AN246" i="23"/>
  <c r="AL246" i="23"/>
  <c r="AI246" i="23"/>
  <c r="AH246" i="23"/>
  <c r="AC246" i="23"/>
  <c r="U246" i="23"/>
  <c r="T246" i="23"/>
  <c r="R246" i="23"/>
  <c r="P246" i="23"/>
  <c r="N246" i="23"/>
  <c r="I246" i="23"/>
  <c r="AO245" i="23"/>
  <c r="AO244" i="23" s="1"/>
  <c r="AN245" i="23"/>
  <c r="AL245" i="23"/>
  <c r="AL244" i="23" s="1"/>
  <c r="AH245" i="23"/>
  <c r="AC245" i="23"/>
  <c r="U245" i="23"/>
  <c r="T245" i="23"/>
  <c r="R245" i="23"/>
  <c r="P245" i="23"/>
  <c r="N245" i="23"/>
  <c r="I245" i="23"/>
  <c r="AG244" i="23"/>
  <c r="AF244" i="23"/>
  <c r="AE244" i="23"/>
  <c r="AD244" i="23"/>
  <c r="AC244" i="23"/>
  <c r="M244" i="23"/>
  <c r="L244" i="23"/>
  <c r="K244" i="23"/>
  <c r="J244" i="23"/>
  <c r="I244" i="23"/>
  <c r="AO243" i="23"/>
  <c r="AO223" i="23" s="1"/>
  <c r="AN243" i="23"/>
  <c r="AN223" i="23" s="1"/>
  <c r="AL243" i="23"/>
  <c r="AL223" i="23" s="1"/>
  <c r="AI243" i="23"/>
  <c r="AI223" i="23" s="1"/>
  <c r="AH243" i="23"/>
  <c r="AC243" i="23"/>
  <c r="U243" i="23"/>
  <c r="U223" i="23" s="1"/>
  <c r="T243" i="23"/>
  <c r="T223" i="23" s="1"/>
  <c r="R243" i="23"/>
  <c r="P243" i="23"/>
  <c r="P223" i="23" s="1"/>
  <c r="N243" i="23"/>
  <c r="I243" i="23"/>
  <c r="AP242" i="23"/>
  <c r="AH242" i="23"/>
  <c r="AC242" i="23"/>
  <c r="V242" i="23"/>
  <c r="N242" i="23"/>
  <c r="I242" i="23"/>
  <c r="AP241" i="23"/>
  <c r="AH241" i="23"/>
  <c r="AC241" i="23"/>
  <c r="V241" i="23"/>
  <c r="N241" i="23"/>
  <c r="I241" i="23"/>
  <c r="AP240" i="23"/>
  <c r="AH240" i="23"/>
  <c r="AC240" i="23"/>
  <c r="V240" i="23"/>
  <c r="N240" i="23"/>
  <c r="I240" i="23"/>
  <c r="AP239" i="23"/>
  <c r="AH239" i="23"/>
  <c r="AC239" i="23"/>
  <c r="V239" i="23"/>
  <c r="N239" i="23"/>
  <c r="I239" i="23"/>
  <c r="AP238" i="23"/>
  <c r="AH238" i="23"/>
  <c r="AC238" i="23"/>
  <c r="V238" i="23"/>
  <c r="N238" i="23"/>
  <c r="I238" i="23"/>
  <c r="AP237" i="23"/>
  <c r="AH237" i="23"/>
  <c r="AC237" i="23"/>
  <c r="V237" i="23"/>
  <c r="N237" i="23"/>
  <c r="I237" i="23"/>
  <c r="AP236" i="23"/>
  <c r="AH236" i="23"/>
  <c r="AC236" i="23"/>
  <c r="V236" i="23"/>
  <c r="N236" i="23"/>
  <c r="I236" i="23"/>
  <c r="AP235" i="23"/>
  <c r="AH235" i="23"/>
  <c r="AC235" i="23"/>
  <c r="V235" i="23"/>
  <c r="N235" i="23"/>
  <c r="I235" i="23"/>
  <c r="AP234" i="23"/>
  <c r="AH234" i="23"/>
  <c r="AC234" i="23"/>
  <c r="V234" i="23"/>
  <c r="N234" i="23"/>
  <c r="I234" i="23"/>
  <c r="AP233" i="23"/>
  <c r="AH233" i="23"/>
  <c r="AC233" i="23"/>
  <c r="V233" i="23"/>
  <c r="N233" i="23"/>
  <c r="I233" i="23"/>
  <c r="AP232" i="23"/>
  <c r="AH232" i="23"/>
  <c r="AC232" i="23"/>
  <c r="V232" i="23"/>
  <c r="N232" i="23"/>
  <c r="I232" i="23"/>
  <c r="AP231" i="23"/>
  <c r="AH231" i="23"/>
  <c r="AC231" i="23"/>
  <c r="V231" i="23"/>
  <c r="N231" i="23"/>
  <c r="I231" i="23"/>
  <c r="AP230" i="23"/>
  <c r="AH230" i="23"/>
  <c r="AC230" i="23"/>
  <c r="V230" i="23"/>
  <c r="N230" i="23"/>
  <c r="I230" i="23"/>
  <c r="AP229" i="23"/>
  <c r="AH229" i="23"/>
  <c r="AC229" i="23"/>
  <c r="V229" i="23"/>
  <c r="N229" i="23"/>
  <c r="I229" i="23"/>
  <c r="AP228" i="23"/>
  <c r="AH228" i="23"/>
  <c r="AC228" i="23"/>
  <c r="V228" i="23"/>
  <c r="N228" i="23"/>
  <c r="I228" i="23"/>
  <c r="AP227" i="23"/>
  <c r="AH227" i="23"/>
  <c r="AC227" i="23"/>
  <c r="V227" i="23"/>
  <c r="N227" i="23"/>
  <c r="I227" i="23"/>
  <c r="AP226" i="23"/>
  <c r="AH226" i="23"/>
  <c r="AC226" i="23"/>
  <c r="V226" i="23"/>
  <c r="N226" i="23"/>
  <c r="I226" i="23"/>
  <c r="AP225" i="23"/>
  <c r="AH225" i="23"/>
  <c r="AC225" i="23"/>
  <c r="V225" i="23"/>
  <c r="N225" i="23"/>
  <c r="I225" i="23"/>
  <c r="AP224" i="23"/>
  <c r="AH224" i="23"/>
  <c r="AC224" i="23"/>
  <c r="V224" i="23"/>
  <c r="N224" i="23"/>
  <c r="I224" i="23"/>
  <c r="AG223" i="23"/>
  <c r="AF223" i="23"/>
  <c r="AE223" i="23"/>
  <c r="AD223" i="23"/>
  <c r="AC223" i="23"/>
  <c r="M223" i="23"/>
  <c r="L223" i="23"/>
  <c r="K223" i="23"/>
  <c r="J223" i="23"/>
  <c r="I223" i="23"/>
  <c r="AO222" i="23"/>
  <c r="AN222" i="23"/>
  <c r="AE222" i="23"/>
  <c r="AL222" i="23" s="1"/>
  <c r="AD222" i="23"/>
  <c r="AI222" i="23" s="1"/>
  <c r="AC222" i="23"/>
  <c r="U222" i="23"/>
  <c r="T222" i="23"/>
  <c r="K222" i="23"/>
  <c r="N222" i="23" s="1"/>
  <c r="J222" i="23"/>
  <c r="P222" i="23" s="1"/>
  <c r="I222" i="23"/>
  <c r="AP221" i="23"/>
  <c r="AH221" i="23"/>
  <c r="AC221" i="23"/>
  <c r="V221" i="23"/>
  <c r="N221" i="23"/>
  <c r="I221" i="23"/>
  <c r="AP220" i="23"/>
  <c r="AH220" i="23"/>
  <c r="AC220" i="23"/>
  <c r="V220" i="23"/>
  <c r="N220" i="23"/>
  <c r="I220" i="23"/>
  <c r="AP219" i="23"/>
  <c r="AH219" i="23"/>
  <c r="AC219" i="23"/>
  <c r="V219" i="23"/>
  <c r="N219" i="23"/>
  <c r="I219" i="23"/>
  <c r="AP218" i="23"/>
  <c r="AH218" i="23"/>
  <c r="AC218" i="23"/>
  <c r="V218" i="23"/>
  <c r="N218" i="23"/>
  <c r="I218" i="23"/>
  <c r="AO217" i="23"/>
  <c r="AN217" i="23"/>
  <c r="AL217" i="23"/>
  <c r="AI217" i="23"/>
  <c r="AH217" i="23"/>
  <c r="AC217" i="23"/>
  <c r="U217" i="23"/>
  <c r="T217" i="23"/>
  <c r="R217" i="23"/>
  <c r="N217" i="23"/>
  <c r="I217" i="23"/>
  <c r="AO216" i="23"/>
  <c r="AN216" i="23"/>
  <c r="AL216" i="23"/>
  <c r="AI216" i="23"/>
  <c r="AH216" i="23"/>
  <c r="AC216" i="23"/>
  <c r="U216" i="23"/>
  <c r="T216" i="23"/>
  <c r="R216" i="23"/>
  <c r="N216" i="23"/>
  <c r="I216" i="23"/>
  <c r="AP215" i="23"/>
  <c r="AH215" i="23"/>
  <c r="AC215" i="23"/>
  <c r="V215" i="23"/>
  <c r="N215" i="23"/>
  <c r="I215" i="23"/>
  <c r="AP214" i="23"/>
  <c r="AH214" i="23"/>
  <c r="AC214" i="23"/>
  <c r="V214" i="23"/>
  <c r="N214" i="23"/>
  <c r="I214" i="23"/>
  <c r="AP213" i="23"/>
  <c r="AH213" i="23"/>
  <c r="AC213" i="23"/>
  <c r="V213" i="23"/>
  <c r="N213" i="23"/>
  <c r="I213" i="23"/>
  <c r="AP212" i="23"/>
  <c r="AH212" i="23"/>
  <c r="AC212" i="23"/>
  <c r="V212" i="23"/>
  <c r="N212" i="23"/>
  <c r="I212" i="23"/>
  <c r="AP211" i="23"/>
  <c r="AH211" i="23"/>
  <c r="AC211" i="23"/>
  <c r="V211" i="23"/>
  <c r="N211" i="23"/>
  <c r="I211" i="23"/>
  <c r="AP210" i="23"/>
  <c r="AH210" i="23"/>
  <c r="AC210" i="23"/>
  <c r="V210" i="23"/>
  <c r="N210" i="23"/>
  <c r="I210" i="23"/>
  <c r="AP209" i="23"/>
  <c r="AH209" i="23"/>
  <c r="AC209" i="23"/>
  <c r="V209" i="23"/>
  <c r="N209" i="23"/>
  <c r="I209" i="23"/>
  <c r="AP208" i="23"/>
  <c r="AH208" i="23"/>
  <c r="AC208" i="23"/>
  <c r="V208" i="23"/>
  <c r="N208" i="23"/>
  <c r="I208" i="23"/>
  <c r="AP207" i="23"/>
  <c r="AH207" i="23"/>
  <c r="AC207" i="23"/>
  <c r="V207" i="23"/>
  <c r="N207" i="23"/>
  <c r="I207" i="23"/>
  <c r="AP206" i="23"/>
  <c r="AH206" i="23"/>
  <c r="AC206" i="23"/>
  <c r="V206" i="23"/>
  <c r="N206" i="23"/>
  <c r="I206" i="23"/>
  <c r="AO205" i="23"/>
  <c r="AN205" i="23"/>
  <c r="AL205" i="23"/>
  <c r="AI205" i="23"/>
  <c r="AH205" i="23"/>
  <c r="AC205" i="23"/>
  <c r="U205" i="23"/>
  <c r="T205" i="23"/>
  <c r="R205" i="23"/>
  <c r="P205" i="23"/>
  <c r="N205" i="23"/>
  <c r="I205" i="23"/>
  <c r="AO204" i="23"/>
  <c r="AN204" i="23"/>
  <c r="AL204" i="23"/>
  <c r="AI204" i="23"/>
  <c r="AH204" i="23"/>
  <c r="AC204" i="23"/>
  <c r="U204" i="23"/>
  <c r="T204" i="23"/>
  <c r="R204" i="23"/>
  <c r="P204" i="23"/>
  <c r="N204" i="23"/>
  <c r="I204" i="23"/>
  <c r="AO203" i="23"/>
  <c r="AN203" i="23"/>
  <c r="AL203" i="23"/>
  <c r="AI203" i="23"/>
  <c r="AH203" i="23"/>
  <c r="AC203" i="23"/>
  <c r="U203" i="23"/>
  <c r="T203" i="23"/>
  <c r="R203" i="23"/>
  <c r="P203" i="23"/>
  <c r="N203" i="23"/>
  <c r="I203" i="23"/>
  <c r="AG202" i="23"/>
  <c r="AF202" i="23"/>
  <c r="AE202" i="23"/>
  <c r="AD202" i="23"/>
  <c r="AC202" i="23"/>
  <c r="M202" i="23"/>
  <c r="L202" i="23"/>
  <c r="K202" i="23"/>
  <c r="J202" i="23"/>
  <c r="I202" i="23"/>
  <c r="AO201" i="23"/>
  <c r="AN201" i="23"/>
  <c r="AL201" i="23"/>
  <c r="AI201" i="23"/>
  <c r="AH201" i="23"/>
  <c r="AC201" i="23"/>
  <c r="U201" i="23"/>
  <c r="T201" i="23"/>
  <c r="R201" i="23"/>
  <c r="P201" i="23"/>
  <c r="N201" i="23"/>
  <c r="I201" i="23"/>
  <c r="AP200" i="23"/>
  <c r="AH200" i="23"/>
  <c r="AC200" i="23"/>
  <c r="V200" i="23"/>
  <c r="N200" i="23"/>
  <c r="I200" i="23"/>
  <c r="AP199" i="23"/>
  <c r="AH199" i="23"/>
  <c r="AC199" i="23"/>
  <c r="V199" i="23"/>
  <c r="N199" i="23"/>
  <c r="I199" i="23"/>
  <c r="AP198" i="23"/>
  <c r="AH198" i="23"/>
  <c r="AC198" i="23"/>
  <c r="V198" i="23"/>
  <c r="N198" i="23"/>
  <c r="I198" i="23"/>
  <c r="AP197" i="23"/>
  <c r="AH197" i="23"/>
  <c r="AC197" i="23"/>
  <c r="V197" i="23"/>
  <c r="N197" i="23"/>
  <c r="I197" i="23"/>
  <c r="AP196" i="23"/>
  <c r="AH196" i="23"/>
  <c r="AC196" i="23"/>
  <c r="V196" i="23"/>
  <c r="N196" i="23"/>
  <c r="I196" i="23"/>
  <c r="AP195" i="23"/>
  <c r="AH195" i="23"/>
  <c r="AC195" i="23"/>
  <c r="V195" i="23"/>
  <c r="N195" i="23"/>
  <c r="I195" i="23"/>
  <c r="AP194" i="23"/>
  <c r="AH194" i="23"/>
  <c r="AC194" i="23"/>
  <c r="V194" i="23"/>
  <c r="N194" i="23"/>
  <c r="I194" i="23"/>
  <c r="AP193" i="23"/>
  <c r="AH193" i="23"/>
  <c r="AC193" i="23"/>
  <c r="V193" i="23"/>
  <c r="N193" i="23"/>
  <c r="I193" i="23"/>
  <c r="AP192" i="23"/>
  <c r="AH192" i="23"/>
  <c r="AC192" i="23"/>
  <c r="V192" i="23"/>
  <c r="N192" i="23"/>
  <c r="I192" i="23"/>
  <c r="AP191" i="23"/>
  <c r="AH191" i="23"/>
  <c r="AC191" i="23"/>
  <c r="V191" i="23"/>
  <c r="N191" i="23"/>
  <c r="I191" i="23"/>
  <c r="AP190" i="23"/>
  <c r="AH190" i="23"/>
  <c r="AC190" i="23"/>
  <c r="V190" i="23"/>
  <c r="N190" i="23"/>
  <c r="I190" i="23"/>
  <c r="AO189" i="23"/>
  <c r="AN189" i="23"/>
  <c r="AL189" i="23"/>
  <c r="AI189" i="23"/>
  <c r="AH189" i="23"/>
  <c r="AC189" i="23"/>
  <c r="U189" i="23"/>
  <c r="T189" i="23"/>
  <c r="R189" i="23"/>
  <c r="P189" i="23"/>
  <c r="N189" i="23"/>
  <c r="I189" i="23"/>
  <c r="AN188" i="23"/>
  <c r="AL188" i="23"/>
  <c r="AI188" i="23"/>
  <c r="AG188" i="23"/>
  <c r="AC188" i="23"/>
  <c r="T188" i="23"/>
  <c r="R188" i="23"/>
  <c r="P188" i="23"/>
  <c r="M188" i="23"/>
  <c r="U188" i="23" s="1"/>
  <c r="I188" i="23"/>
  <c r="AO187" i="23"/>
  <c r="AN187" i="23"/>
  <c r="AE187" i="23"/>
  <c r="AL187" i="23" s="1"/>
  <c r="AD187" i="23"/>
  <c r="AI187" i="23" s="1"/>
  <c r="AC187" i="23"/>
  <c r="U187" i="23"/>
  <c r="T187" i="23"/>
  <c r="K187" i="23"/>
  <c r="N187" i="23" s="1"/>
  <c r="J187" i="23"/>
  <c r="P187" i="23" s="1"/>
  <c r="I187" i="23"/>
  <c r="AO186" i="23"/>
  <c r="AN186" i="23"/>
  <c r="AL186" i="23"/>
  <c r="AI186" i="23"/>
  <c r="AH186" i="23"/>
  <c r="AC186" i="23"/>
  <c r="U186" i="23"/>
  <c r="T186" i="23"/>
  <c r="R186" i="23"/>
  <c r="P186" i="23"/>
  <c r="N186" i="23"/>
  <c r="I186" i="23"/>
  <c r="AO185" i="23"/>
  <c r="AN185" i="23"/>
  <c r="AL185" i="23"/>
  <c r="AI185" i="23"/>
  <c r="AH185" i="23"/>
  <c r="AC185" i="23"/>
  <c r="U185" i="23"/>
  <c r="T185" i="23"/>
  <c r="R185" i="23"/>
  <c r="P185" i="23"/>
  <c r="N185" i="23"/>
  <c r="I185" i="23"/>
  <c r="AO184" i="23"/>
  <c r="AN184" i="23"/>
  <c r="AL184" i="23"/>
  <c r="AI184" i="23"/>
  <c r="AH184" i="23"/>
  <c r="AC184" i="23"/>
  <c r="U184" i="23"/>
  <c r="T184" i="23"/>
  <c r="R184" i="23"/>
  <c r="P184" i="23"/>
  <c r="N184" i="23"/>
  <c r="I184" i="23"/>
  <c r="AO183" i="23"/>
  <c r="AN183" i="23"/>
  <c r="AL183" i="23"/>
  <c r="AI183" i="23"/>
  <c r="AH183" i="23"/>
  <c r="AC183" i="23"/>
  <c r="U183" i="23"/>
  <c r="T183" i="23"/>
  <c r="R183" i="23"/>
  <c r="P183" i="23"/>
  <c r="N183" i="23"/>
  <c r="I183" i="23"/>
  <c r="AO182" i="23"/>
  <c r="AN182" i="23"/>
  <c r="AL182" i="23"/>
  <c r="AI182" i="23"/>
  <c r="AH182" i="23"/>
  <c r="AC182" i="23"/>
  <c r="U182" i="23"/>
  <c r="T182" i="23"/>
  <c r="R182" i="23"/>
  <c r="P182" i="23"/>
  <c r="N182" i="23"/>
  <c r="I182" i="23"/>
  <c r="AG181" i="23"/>
  <c r="AF181" i="23"/>
  <c r="AC181" i="23"/>
  <c r="L181" i="23"/>
  <c r="J181" i="23"/>
  <c r="I181" i="23"/>
  <c r="AO180" i="23"/>
  <c r="AN180" i="23"/>
  <c r="AL180" i="23"/>
  <c r="AI180" i="23"/>
  <c r="AH180" i="23"/>
  <c r="AC180" i="23"/>
  <c r="U180" i="23"/>
  <c r="T180" i="23"/>
  <c r="R180" i="23"/>
  <c r="P180" i="23"/>
  <c r="N180" i="23"/>
  <c r="I180" i="23"/>
  <c r="AO179" i="23"/>
  <c r="AN179" i="23"/>
  <c r="AL179" i="23"/>
  <c r="AI179" i="23"/>
  <c r="AH179" i="23"/>
  <c r="AC179" i="23"/>
  <c r="U179" i="23"/>
  <c r="T179" i="23"/>
  <c r="R179" i="23"/>
  <c r="P179" i="23"/>
  <c r="N179" i="23"/>
  <c r="I179" i="23"/>
  <c r="AP178" i="23"/>
  <c r="AH178" i="23"/>
  <c r="AC178" i="23"/>
  <c r="V178" i="23"/>
  <c r="N178" i="23"/>
  <c r="I178" i="23"/>
  <c r="AP177" i="23"/>
  <c r="AH177" i="23"/>
  <c r="AC177" i="23"/>
  <c r="V177" i="23"/>
  <c r="N177" i="23"/>
  <c r="I177" i="23"/>
  <c r="AP176" i="23"/>
  <c r="AH176" i="23"/>
  <c r="AC176" i="23"/>
  <c r="V176" i="23"/>
  <c r="N176" i="23"/>
  <c r="I176" i="23"/>
  <c r="AP175" i="23"/>
  <c r="AH175" i="23"/>
  <c r="AC175" i="23"/>
  <c r="V175" i="23"/>
  <c r="N175" i="23"/>
  <c r="I175" i="23"/>
  <c r="AP174" i="23"/>
  <c r="AH174" i="23"/>
  <c r="AC174" i="23"/>
  <c r="V174" i="23"/>
  <c r="N174" i="23"/>
  <c r="I174" i="23"/>
  <c r="AP173" i="23"/>
  <c r="AH173" i="23"/>
  <c r="AC173" i="23"/>
  <c r="V173" i="23"/>
  <c r="N173" i="23"/>
  <c r="I173" i="23"/>
  <c r="AP172" i="23"/>
  <c r="AH172" i="23"/>
  <c r="AC172" i="23"/>
  <c r="V172" i="23"/>
  <c r="N172" i="23"/>
  <c r="I172" i="23"/>
  <c r="AP171" i="23"/>
  <c r="AH171" i="23"/>
  <c r="AC171" i="23"/>
  <c r="V171" i="23"/>
  <c r="N171" i="23"/>
  <c r="I171" i="23"/>
  <c r="AP170" i="23"/>
  <c r="AH170" i="23"/>
  <c r="AC170" i="23"/>
  <c r="V170" i="23"/>
  <c r="N170" i="23"/>
  <c r="I170" i="23"/>
  <c r="AP169" i="23"/>
  <c r="AH169" i="23"/>
  <c r="AC169" i="23"/>
  <c r="V169" i="23"/>
  <c r="N169" i="23"/>
  <c r="I169" i="23"/>
  <c r="AP168" i="23"/>
  <c r="AH168" i="23"/>
  <c r="AC168" i="23"/>
  <c r="V168" i="23"/>
  <c r="N168" i="23"/>
  <c r="I168" i="23"/>
  <c r="AP167" i="23"/>
  <c r="AH167" i="23"/>
  <c r="AC167" i="23"/>
  <c r="V167" i="23"/>
  <c r="N167" i="23"/>
  <c r="I167" i="23"/>
  <c r="AO166" i="23"/>
  <c r="AN166" i="23"/>
  <c r="AL166" i="23"/>
  <c r="AI166" i="23"/>
  <c r="AH166" i="23"/>
  <c r="AC166" i="23"/>
  <c r="U166" i="23"/>
  <c r="T166" i="23"/>
  <c r="N166" i="23"/>
  <c r="I166" i="23"/>
  <c r="AO165" i="23"/>
  <c r="AN165" i="23"/>
  <c r="AE165" i="23"/>
  <c r="AH165" i="23" s="1"/>
  <c r="AD165" i="23"/>
  <c r="AI165" i="23" s="1"/>
  <c r="AC165" i="23"/>
  <c r="U165" i="23"/>
  <c r="T165" i="23"/>
  <c r="K165" i="23"/>
  <c r="R165" i="23" s="1"/>
  <c r="J165" i="23"/>
  <c r="P165" i="23" s="1"/>
  <c r="I165" i="23"/>
  <c r="AO164" i="23"/>
  <c r="AN164" i="23"/>
  <c r="AL164" i="23"/>
  <c r="AI164" i="23"/>
  <c r="AH164" i="23"/>
  <c r="AC164" i="23"/>
  <c r="U164" i="23"/>
  <c r="T164" i="23"/>
  <c r="R164" i="23"/>
  <c r="P164" i="23"/>
  <c r="N164" i="23"/>
  <c r="I164" i="23"/>
  <c r="AO163" i="23"/>
  <c r="AN163" i="23"/>
  <c r="AL163" i="23"/>
  <c r="AI163" i="23"/>
  <c r="AH163" i="23"/>
  <c r="AC163" i="23"/>
  <c r="U163" i="23"/>
  <c r="T163" i="23"/>
  <c r="R163" i="23"/>
  <c r="P163" i="23"/>
  <c r="N163" i="23"/>
  <c r="I163" i="23"/>
  <c r="AO162" i="23"/>
  <c r="AN162" i="23"/>
  <c r="AL162" i="23"/>
  <c r="AI162" i="23"/>
  <c r="AH162" i="23"/>
  <c r="AC162" i="23"/>
  <c r="U162" i="23"/>
  <c r="T162" i="23"/>
  <c r="R162" i="23"/>
  <c r="P162" i="23"/>
  <c r="N162" i="23"/>
  <c r="I162" i="23"/>
  <c r="AO161" i="23"/>
  <c r="AN161" i="23"/>
  <c r="AL161" i="23"/>
  <c r="AI161" i="23"/>
  <c r="AH161" i="23"/>
  <c r="AC161" i="23"/>
  <c r="U161" i="23"/>
  <c r="T161" i="23"/>
  <c r="R161" i="23"/>
  <c r="P161" i="23"/>
  <c r="N161" i="23"/>
  <c r="I161" i="23"/>
  <c r="AG160" i="23"/>
  <c r="AF160" i="23"/>
  <c r="AC160" i="23"/>
  <c r="M160" i="23"/>
  <c r="L160" i="23"/>
  <c r="I160" i="23"/>
  <c r="AO159" i="23"/>
  <c r="AN159" i="23"/>
  <c r="AL159" i="23"/>
  <c r="AI159" i="23"/>
  <c r="AH159" i="23"/>
  <c r="AC159" i="23"/>
  <c r="U159" i="23"/>
  <c r="T159" i="23"/>
  <c r="R159" i="23"/>
  <c r="P159" i="23"/>
  <c r="N159" i="23"/>
  <c r="I159" i="23"/>
  <c r="AP158" i="23"/>
  <c r="AH158" i="23"/>
  <c r="AC158" i="23"/>
  <c r="U158" i="23"/>
  <c r="T158" i="23"/>
  <c r="R158" i="23"/>
  <c r="P158" i="23"/>
  <c r="N158" i="23"/>
  <c r="I158" i="23"/>
  <c r="AP157" i="23"/>
  <c r="AH157" i="23"/>
  <c r="AC157" i="23"/>
  <c r="U157" i="23"/>
  <c r="T157" i="23"/>
  <c r="R157" i="23"/>
  <c r="P157" i="23"/>
  <c r="N157" i="23"/>
  <c r="I157" i="23"/>
  <c r="AP156" i="23"/>
  <c r="AH156" i="23"/>
  <c r="AC156" i="23"/>
  <c r="U156" i="23"/>
  <c r="T156" i="23"/>
  <c r="R156" i="23"/>
  <c r="P156" i="23"/>
  <c r="N156" i="23"/>
  <c r="I156" i="23"/>
  <c r="AP155" i="23"/>
  <c r="AH155" i="23"/>
  <c r="AC155" i="23"/>
  <c r="U155" i="23"/>
  <c r="T155" i="23"/>
  <c r="R155" i="23"/>
  <c r="P155" i="23"/>
  <c r="N155" i="23"/>
  <c r="I155" i="23"/>
  <c r="AP154" i="23"/>
  <c r="AH154" i="23"/>
  <c r="AC154" i="23"/>
  <c r="U154" i="23"/>
  <c r="T154" i="23"/>
  <c r="R154" i="23"/>
  <c r="P154" i="23"/>
  <c r="N154" i="23"/>
  <c r="I154" i="23"/>
  <c r="AP153" i="23"/>
  <c r="AH153" i="23"/>
  <c r="AC153" i="23"/>
  <c r="U153" i="23"/>
  <c r="T153" i="23"/>
  <c r="R153" i="23"/>
  <c r="P153" i="23"/>
  <c r="N153" i="23"/>
  <c r="I153" i="23"/>
  <c r="AP152" i="23"/>
  <c r="AH152" i="23"/>
  <c r="AC152" i="23"/>
  <c r="U152" i="23"/>
  <c r="T152" i="23"/>
  <c r="R152" i="23"/>
  <c r="P152" i="23"/>
  <c r="N152" i="23"/>
  <c r="I152" i="23"/>
  <c r="AP151" i="23"/>
  <c r="AH151" i="23"/>
  <c r="AC151" i="23"/>
  <c r="U151" i="23"/>
  <c r="T151" i="23"/>
  <c r="R151" i="23"/>
  <c r="P151" i="23"/>
  <c r="N151" i="23"/>
  <c r="I151" i="23"/>
  <c r="AP150" i="23"/>
  <c r="AH150" i="23"/>
  <c r="AC150" i="23"/>
  <c r="U150" i="23"/>
  <c r="T150" i="23"/>
  <c r="R150" i="23"/>
  <c r="P150" i="23"/>
  <c r="N150" i="23"/>
  <c r="I150" i="23"/>
  <c r="AP149" i="23"/>
  <c r="AH149" i="23"/>
  <c r="AC149" i="23"/>
  <c r="U149" i="23"/>
  <c r="T149" i="23"/>
  <c r="R149" i="23"/>
  <c r="P149" i="23"/>
  <c r="N149" i="23"/>
  <c r="I149" i="23"/>
  <c r="AP148" i="23"/>
  <c r="AH148" i="23"/>
  <c r="AC148" i="23"/>
  <c r="U148" i="23"/>
  <c r="T148" i="23"/>
  <c r="R148" i="23"/>
  <c r="P148" i="23"/>
  <c r="N148" i="23"/>
  <c r="I148" i="23"/>
  <c r="AP147" i="23"/>
  <c r="AH147" i="23"/>
  <c r="AC147" i="23"/>
  <c r="U147" i="23"/>
  <c r="T147" i="23"/>
  <c r="R147" i="23"/>
  <c r="P147" i="23"/>
  <c r="N147" i="23"/>
  <c r="I147" i="23"/>
  <c r="AO146" i="23"/>
  <c r="AL146" i="23"/>
  <c r="AH146" i="23"/>
  <c r="AC146" i="23"/>
  <c r="U146" i="23"/>
  <c r="T146" i="23"/>
  <c r="R146" i="23"/>
  <c r="P146" i="23"/>
  <c r="N146" i="23"/>
  <c r="I146" i="23"/>
  <c r="AP145" i="23"/>
  <c r="AH145" i="23"/>
  <c r="AC145" i="23"/>
  <c r="U145" i="23"/>
  <c r="T145" i="23"/>
  <c r="R145" i="23"/>
  <c r="P145" i="23"/>
  <c r="N145" i="23"/>
  <c r="I145" i="23"/>
  <c r="AO144" i="23"/>
  <c r="AN144" i="23"/>
  <c r="AL144" i="23"/>
  <c r="AI144" i="23"/>
  <c r="AH144" i="23"/>
  <c r="AC144" i="23"/>
  <c r="U144" i="23"/>
  <c r="T144" i="23"/>
  <c r="R144" i="23"/>
  <c r="P144" i="23"/>
  <c r="N144" i="23"/>
  <c r="I144" i="23"/>
  <c r="AO143" i="23"/>
  <c r="AN143" i="23"/>
  <c r="AL143" i="23"/>
  <c r="AI143" i="23"/>
  <c r="AH143" i="23"/>
  <c r="AC143" i="23"/>
  <c r="U143" i="23"/>
  <c r="T143" i="23"/>
  <c r="R143" i="23"/>
  <c r="P143" i="23"/>
  <c r="N143" i="23"/>
  <c r="I143" i="23"/>
  <c r="AO142" i="23"/>
  <c r="AN142" i="23"/>
  <c r="AL142" i="23"/>
  <c r="AI142" i="23"/>
  <c r="AH142" i="23"/>
  <c r="AC142" i="23"/>
  <c r="U142" i="23"/>
  <c r="T142" i="23"/>
  <c r="R142" i="23"/>
  <c r="P142" i="23"/>
  <c r="N142" i="23"/>
  <c r="I142" i="23"/>
  <c r="AO141" i="23"/>
  <c r="AN141" i="23"/>
  <c r="AL141" i="23"/>
  <c r="AI141" i="23"/>
  <c r="AH141" i="23"/>
  <c r="AC141" i="23"/>
  <c r="U141" i="23"/>
  <c r="T141" i="23"/>
  <c r="R141" i="23"/>
  <c r="N141" i="23"/>
  <c r="I141" i="23"/>
  <c r="AO140" i="23"/>
  <c r="AN140" i="23"/>
  <c r="AL140" i="23"/>
  <c r="AI140" i="23"/>
  <c r="AH140" i="23"/>
  <c r="AC140" i="23"/>
  <c r="U140" i="23"/>
  <c r="T140" i="23"/>
  <c r="R140" i="23"/>
  <c r="P140" i="23"/>
  <c r="N140" i="23"/>
  <c r="I140" i="23"/>
  <c r="AK139" i="23"/>
  <c r="AG139" i="23"/>
  <c r="AF139" i="23"/>
  <c r="AE139" i="23"/>
  <c r="AD139" i="23"/>
  <c r="AC139" i="23"/>
  <c r="M139" i="23"/>
  <c r="L139" i="23"/>
  <c r="K139" i="23"/>
  <c r="J139" i="23"/>
  <c r="I139" i="23"/>
  <c r="AO138" i="23"/>
  <c r="AN138" i="23"/>
  <c r="AL138" i="23"/>
  <c r="AI138" i="23"/>
  <c r="AH138" i="23"/>
  <c r="AC138" i="23"/>
  <c r="U138" i="23"/>
  <c r="T138" i="23"/>
  <c r="R138" i="23"/>
  <c r="P138" i="23"/>
  <c r="N138" i="23"/>
  <c r="I138" i="23"/>
  <c r="AO137" i="23"/>
  <c r="AN137" i="23"/>
  <c r="AL137" i="23"/>
  <c r="AI137" i="23"/>
  <c r="AH137" i="23"/>
  <c r="AC137" i="23"/>
  <c r="U137" i="23"/>
  <c r="T137" i="23"/>
  <c r="R137" i="23"/>
  <c r="P137" i="23"/>
  <c r="N137" i="23"/>
  <c r="I137" i="23"/>
  <c r="AP136" i="23"/>
  <c r="AH136" i="23"/>
  <c r="AC136" i="23"/>
  <c r="V136" i="23"/>
  <c r="N136" i="23"/>
  <c r="I136" i="23"/>
  <c r="AP135" i="23"/>
  <c r="AH135" i="23"/>
  <c r="AC135" i="23"/>
  <c r="V135" i="23"/>
  <c r="N135" i="23"/>
  <c r="I135" i="23"/>
  <c r="AP134" i="23"/>
  <c r="AH134" i="23"/>
  <c r="AC134" i="23"/>
  <c r="V134" i="23"/>
  <c r="N134" i="23"/>
  <c r="I134" i="23"/>
  <c r="AP133" i="23"/>
  <c r="AH133" i="23"/>
  <c r="AC133" i="23"/>
  <c r="V133" i="23"/>
  <c r="N133" i="23"/>
  <c r="I133" i="23"/>
  <c r="AP132" i="23"/>
  <c r="AH132" i="23"/>
  <c r="AC132" i="23"/>
  <c r="V132" i="23"/>
  <c r="N132" i="23"/>
  <c r="I132" i="23"/>
  <c r="AP131" i="23"/>
  <c r="AH131" i="23"/>
  <c r="AC131" i="23"/>
  <c r="V131" i="23"/>
  <c r="N131" i="23"/>
  <c r="I131" i="23"/>
  <c r="AP130" i="23"/>
  <c r="AH130" i="23"/>
  <c r="AC130" i="23"/>
  <c r="V130" i="23"/>
  <c r="N130" i="23"/>
  <c r="I130" i="23"/>
  <c r="AP129" i="23"/>
  <c r="AH129" i="23"/>
  <c r="AC129" i="23"/>
  <c r="V129" i="23"/>
  <c r="N129" i="23"/>
  <c r="I129" i="23"/>
  <c r="AP128" i="23"/>
  <c r="AH128" i="23"/>
  <c r="AC128" i="23"/>
  <c r="V128" i="23"/>
  <c r="N128" i="23"/>
  <c r="I128" i="23"/>
  <c r="AP127" i="23"/>
  <c r="AH127" i="23"/>
  <c r="AC127" i="23"/>
  <c r="V127" i="23"/>
  <c r="N127" i="23"/>
  <c r="I127" i="23"/>
  <c r="AP126" i="23"/>
  <c r="AH126" i="23"/>
  <c r="AC126" i="23"/>
  <c r="V126" i="23"/>
  <c r="N126" i="23"/>
  <c r="I126" i="23"/>
  <c r="AP125" i="23"/>
  <c r="AH125" i="23"/>
  <c r="AC125" i="23"/>
  <c r="V125" i="23"/>
  <c r="N125" i="23"/>
  <c r="I125" i="23"/>
  <c r="AP124" i="23"/>
  <c r="AH124" i="23"/>
  <c r="AC124" i="23"/>
  <c r="V124" i="23"/>
  <c r="N124" i="23"/>
  <c r="I124" i="23"/>
  <c r="AP123" i="23"/>
  <c r="AH123" i="23"/>
  <c r="AC123" i="23"/>
  <c r="T123" i="23"/>
  <c r="R123" i="23"/>
  <c r="N123" i="23"/>
  <c r="I123" i="23"/>
  <c r="AO122" i="23"/>
  <c r="AN122" i="23"/>
  <c r="AL122" i="23"/>
  <c r="AI122" i="23"/>
  <c r="AH122" i="23"/>
  <c r="AC122" i="23"/>
  <c r="U122" i="23"/>
  <c r="T122" i="23"/>
  <c r="R122" i="23"/>
  <c r="P122" i="23"/>
  <c r="N122" i="23"/>
  <c r="I122" i="23"/>
  <c r="AO121" i="23"/>
  <c r="AN121" i="23"/>
  <c r="AL121" i="23"/>
  <c r="AI121" i="23"/>
  <c r="AH121" i="23"/>
  <c r="AC121" i="23"/>
  <c r="U121" i="23"/>
  <c r="N121" i="23"/>
  <c r="I121" i="23"/>
  <c r="AO120" i="23"/>
  <c r="AN120" i="23"/>
  <c r="AL120" i="23"/>
  <c r="AI120" i="23"/>
  <c r="AH120" i="23"/>
  <c r="AC120" i="23"/>
  <c r="U120" i="23"/>
  <c r="T120" i="23"/>
  <c r="R120" i="23"/>
  <c r="P120" i="23"/>
  <c r="N120" i="23"/>
  <c r="I120" i="23"/>
  <c r="AO119" i="23"/>
  <c r="AN119" i="23"/>
  <c r="AL119" i="23"/>
  <c r="AI119" i="23"/>
  <c r="AH119" i="23"/>
  <c r="AC119" i="23"/>
  <c r="U119" i="23"/>
  <c r="T119" i="23"/>
  <c r="R119" i="23"/>
  <c r="P119" i="23"/>
  <c r="N119" i="23"/>
  <c r="I119" i="23"/>
  <c r="AG118" i="23"/>
  <c r="AF118" i="23"/>
  <c r="AE118" i="23"/>
  <c r="AD118" i="23"/>
  <c r="AB118" i="23"/>
  <c r="AA118" i="23"/>
  <c r="Z118" i="23"/>
  <c r="Y118" i="23"/>
  <c r="M118" i="23"/>
  <c r="L118" i="23"/>
  <c r="K118" i="23"/>
  <c r="J118" i="23"/>
  <c r="I118" i="23"/>
  <c r="AO117" i="23"/>
  <c r="AN117" i="23"/>
  <c r="AL117" i="23"/>
  <c r="AI117" i="23"/>
  <c r="AH117" i="23"/>
  <c r="AC117" i="23"/>
  <c r="U117" i="23"/>
  <c r="T117" i="23"/>
  <c r="R117" i="23"/>
  <c r="P117" i="23"/>
  <c r="N117" i="23"/>
  <c r="I117" i="23"/>
  <c r="AO116" i="23"/>
  <c r="AN116" i="23"/>
  <c r="AL116" i="23"/>
  <c r="AI116" i="23"/>
  <c r="AH116" i="23"/>
  <c r="AC116" i="23"/>
  <c r="U116" i="23"/>
  <c r="T116" i="23"/>
  <c r="R116" i="23"/>
  <c r="P116" i="23"/>
  <c r="N116" i="23"/>
  <c r="I116" i="23"/>
  <c r="AP115" i="23"/>
  <c r="AH115" i="23"/>
  <c r="AC115" i="23"/>
  <c r="V115" i="23"/>
  <c r="N115" i="23"/>
  <c r="I115" i="23"/>
  <c r="AP114" i="23"/>
  <c r="AH114" i="23"/>
  <c r="AC114" i="23"/>
  <c r="V114" i="23"/>
  <c r="N114" i="23"/>
  <c r="I114" i="23"/>
  <c r="AP113" i="23"/>
  <c r="AH113" i="23"/>
  <c r="AC113" i="23"/>
  <c r="V113" i="23"/>
  <c r="N113" i="23"/>
  <c r="I113" i="23"/>
  <c r="AP112" i="23"/>
  <c r="AH112" i="23"/>
  <c r="AC112" i="23"/>
  <c r="V112" i="23"/>
  <c r="N112" i="23"/>
  <c r="I112" i="23"/>
  <c r="AP111" i="23"/>
  <c r="AH111" i="23"/>
  <c r="AC111" i="23"/>
  <c r="V111" i="23"/>
  <c r="N111" i="23"/>
  <c r="I111" i="23"/>
  <c r="AP110" i="23"/>
  <c r="AH110" i="23"/>
  <c r="AC110" i="23"/>
  <c r="V110" i="23"/>
  <c r="N110" i="23"/>
  <c r="I110" i="23"/>
  <c r="AP109" i="23"/>
  <c r="AH109" i="23"/>
  <c r="AC109" i="23"/>
  <c r="V109" i="23"/>
  <c r="N109" i="23"/>
  <c r="I109" i="23"/>
  <c r="AP108" i="23"/>
  <c r="AH108" i="23"/>
  <c r="AC108" i="23"/>
  <c r="V108" i="23"/>
  <c r="N108" i="23"/>
  <c r="I108" i="23"/>
  <c r="AP107" i="23"/>
  <c r="AH107" i="23"/>
  <c r="AC107" i="23"/>
  <c r="V107" i="23"/>
  <c r="N107" i="23"/>
  <c r="I107" i="23"/>
  <c r="AP106" i="23"/>
  <c r="AH106" i="23"/>
  <c r="AC106" i="23"/>
  <c r="V106" i="23"/>
  <c r="N106" i="23"/>
  <c r="I106" i="23"/>
  <c r="AP105" i="23"/>
  <c r="AH105" i="23"/>
  <c r="AC105" i="23"/>
  <c r="V105" i="23"/>
  <c r="N105" i="23"/>
  <c r="I105" i="23"/>
  <c r="AP104" i="23"/>
  <c r="AH104" i="23"/>
  <c r="AC104" i="23"/>
  <c r="V104" i="23"/>
  <c r="N104" i="23"/>
  <c r="I104" i="23"/>
  <c r="AP103" i="23"/>
  <c r="AH103" i="23"/>
  <c r="AC103" i="23"/>
  <c r="V103" i="23"/>
  <c r="N103" i="23"/>
  <c r="I103" i="23"/>
  <c r="AP102" i="23"/>
  <c r="AH102" i="23"/>
  <c r="AC102" i="23"/>
  <c r="V102" i="23"/>
  <c r="N102" i="23"/>
  <c r="I102" i="23"/>
  <c r="AP101" i="23"/>
  <c r="AH101" i="23"/>
  <c r="AC101" i="23"/>
  <c r="V101" i="23"/>
  <c r="N101" i="23"/>
  <c r="I101" i="23"/>
  <c r="AP100" i="23"/>
  <c r="AH100" i="23"/>
  <c r="AC100" i="23"/>
  <c r="V100" i="23"/>
  <c r="N100" i="23"/>
  <c r="I100" i="23"/>
  <c r="AO99" i="23"/>
  <c r="AN99" i="23"/>
  <c r="AL99" i="23"/>
  <c r="AI99" i="23"/>
  <c r="AH99" i="23"/>
  <c r="AC99" i="23"/>
  <c r="U99" i="23"/>
  <c r="N99" i="23"/>
  <c r="I99" i="23"/>
  <c r="AO98" i="23"/>
  <c r="AN98" i="23"/>
  <c r="AL98" i="23"/>
  <c r="AI98" i="23"/>
  <c r="AH98" i="23"/>
  <c r="AC98" i="23"/>
  <c r="U98" i="23"/>
  <c r="T98" i="23"/>
  <c r="R98" i="23"/>
  <c r="P98" i="23"/>
  <c r="N98" i="23"/>
  <c r="I98" i="23"/>
  <c r="AG97" i="23"/>
  <c r="AF97" i="23"/>
  <c r="AE97" i="23"/>
  <c r="AD97" i="23"/>
  <c r="AB97" i="23"/>
  <c r="AA97" i="23"/>
  <c r="Z97" i="23"/>
  <c r="Y97" i="23"/>
  <c r="M97" i="23"/>
  <c r="L97" i="23"/>
  <c r="K97" i="23"/>
  <c r="J97" i="23"/>
  <c r="I97" i="23"/>
  <c r="AO96" i="23"/>
  <c r="AN96" i="23"/>
  <c r="AL96" i="23"/>
  <c r="AI96" i="23"/>
  <c r="AH96" i="23"/>
  <c r="AC96" i="23"/>
  <c r="U96" i="23"/>
  <c r="T96" i="23"/>
  <c r="R96" i="23"/>
  <c r="P96" i="23"/>
  <c r="N96" i="23"/>
  <c r="I96" i="23"/>
  <c r="AP95" i="23"/>
  <c r="AH95" i="23"/>
  <c r="AC95" i="23"/>
  <c r="V95" i="23"/>
  <c r="N95" i="23"/>
  <c r="I95" i="23"/>
  <c r="AP94" i="23"/>
  <c r="AH94" i="23"/>
  <c r="AC94" i="23"/>
  <c r="V94" i="23"/>
  <c r="N94" i="23"/>
  <c r="I94" i="23"/>
  <c r="AP93" i="23"/>
  <c r="AH93" i="23"/>
  <c r="AC93" i="23"/>
  <c r="V93" i="23"/>
  <c r="N93" i="23"/>
  <c r="I93" i="23"/>
  <c r="AP92" i="23"/>
  <c r="AH92" i="23"/>
  <c r="AC92" i="23"/>
  <c r="V92" i="23"/>
  <c r="N92" i="23"/>
  <c r="I92" i="23"/>
  <c r="AP91" i="23"/>
  <c r="AH91" i="23"/>
  <c r="AC91" i="23"/>
  <c r="V91" i="23"/>
  <c r="N91" i="23"/>
  <c r="I91" i="23"/>
  <c r="AP90" i="23"/>
  <c r="AH90" i="23"/>
  <c r="AC90" i="23"/>
  <c r="V90" i="23"/>
  <c r="N90" i="23"/>
  <c r="I90" i="23"/>
  <c r="AP89" i="23"/>
  <c r="AH89" i="23"/>
  <c r="AC89" i="23"/>
  <c r="V89" i="23"/>
  <c r="N89" i="23"/>
  <c r="I89" i="23"/>
  <c r="AP88" i="23"/>
  <c r="AH88" i="23"/>
  <c r="AC88" i="23"/>
  <c r="V88" i="23"/>
  <c r="N88" i="23"/>
  <c r="I88" i="23"/>
  <c r="AP87" i="23"/>
  <c r="AH87" i="23"/>
  <c r="AC87" i="23"/>
  <c r="V87" i="23"/>
  <c r="N87" i="23"/>
  <c r="I87" i="23"/>
  <c r="AP86" i="23"/>
  <c r="AH86" i="23"/>
  <c r="AC86" i="23"/>
  <c r="V86" i="23"/>
  <c r="N86" i="23"/>
  <c r="I86" i="23"/>
  <c r="AP85" i="23"/>
  <c r="AH85" i="23"/>
  <c r="AC85" i="23"/>
  <c r="V85" i="23"/>
  <c r="N85" i="23"/>
  <c r="I85" i="23"/>
  <c r="AP84" i="23"/>
  <c r="AH84" i="23"/>
  <c r="AC84" i="23"/>
  <c r="V84" i="23"/>
  <c r="N84" i="23"/>
  <c r="I84" i="23"/>
  <c r="AP83" i="23"/>
  <c r="AH83" i="23"/>
  <c r="AC83" i="23"/>
  <c r="V83" i="23"/>
  <c r="N83" i="23"/>
  <c r="I83" i="23"/>
  <c r="AP82" i="23"/>
  <c r="AH82" i="23"/>
  <c r="AC82" i="23"/>
  <c r="V82" i="23"/>
  <c r="N82" i="23"/>
  <c r="I82" i="23"/>
  <c r="AP81" i="23"/>
  <c r="AH81" i="23"/>
  <c r="AC81" i="23"/>
  <c r="V81" i="23"/>
  <c r="N81" i="23"/>
  <c r="I81" i="23"/>
  <c r="AP80" i="23"/>
  <c r="AH80" i="23"/>
  <c r="AC80" i="23"/>
  <c r="V80" i="23"/>
  <c r="N80" i="23"/>
  <c r="I80" i="23"/>
  <c r="AO79" i="23"/>
  <c r="AN79" i="23"/>
  <c r="AL79" i="23"/>
  <c r="AI79" i="23"/>
  <c r="AH79" i="23"/>
  <c r="AC79" i="23"/>
  <c r="U79" i="23"/>
  <c r="T79" i="23"/>
  <c r="R79" i="23"/>
  <c r="P79" i="23"/>
  <c r="N79" i="23"/>
  <c r="I79" i="23"/>
  <c r="AO78" i="23"/>
  <c r="AN78" i="23"/>
  <c r="AE78" i="23"/>
  <c r="AL78" i="23" s="1"/>
  <c r="AD78" i="23"/>
  <c r="AI78" i="23" s="1"/>
  <c r="AC78" i="23"/>
  <c r="U78" i="23"/>
  <c r="T78" i="23"/>
  <c r="K78" i="23"/>
  <c r="R78" i="23" s="1"/>
  <c r="J78" i="23"/>
  <c r="P78" i="23" s="1"/>
  <c r="I78" i="23"/>
  <c r="AO77" i="23"/>
  <c r="AN77" i="23"/>
  <c r="AL77" i="23"/>
  <c r="AI77" i="23"/>
  <c r="AH77" i="23"/>
  <c r="AC77" i="23"/>
  <c r="U77" i="23"/>
  <c r="T77" i="23"/>
  <c r="R77" i="23"/>
  <c r="P77" i="23"/>
  <c r="N77" i="23"/>
  <c r="I77" i="23"/>
  <c r="AG76" i="23"/>
  <c r="AF76" i="23"/>
  <c r="AB76" i="23"/>
  <c r="AA76" i="23"/>
  <c r="Z76" i="23"/>
  <c r="Y76" i="23"/>
  <c r="M76" i="23"/>
  <c r="L76" i="23"/>
  <c r="I76" i="23"/>
  <c r="AL75" i="23"/>
  <c r="AG75" i="23"/>
  <c r="AH75" i="23" s="1"/>
  <c r="AB75" i="23"/>
  <c r="AB55" i="23" s="1"/>
  <c r="AA75" i="23"/>
  <c r="AN75" i="23" s="1"/>
  <c r="Y75" i="23"/>
  <c r="T75" i="23"/>
  <c r="R75" i="23"/>
  <c r="P75" i="23"/>
  <c r="M75" i="23"/>
  <c r="M55" i="23" s="1"/>
  <c r="I75" i="23"/>
  <c r="AP74" i="23"/>
  <c r="AH74" i="23"/>
  <c r="AC74" i="23"/>
  <c r="V74" i="23"/>
  <c r="N74" i="23"/>
  <c r="I74" i="23"/>
  <c r="AP73" i="23"/>
  <c r="AH73" i="23"/>
  <c r="AC73" i="23"/>
  <c r="V73" i="23"/>
  <c r="N73" i="23"/>
  <c r="I73" i="23"/>
  <c r="AP72" i="23"/>
  <c r="AH72" i="23"/>
  <c r="AC72" i="23"/>
  <c r="V72" i="23"/>
  <c r="N72" i="23"/>
  <c r="I72" i="23"/>
  <c r="AP71" i="23"/>
  <c r="AH71" i="23"/>
  <c r="AC71" i="23"/>
  <c r="V71" i="23"/>
  <c r="N71" i="23"/>
  <c r="I71" i="23"/>
  <c r="AP70" i="23"/>
  <c r="AH70" i="23"/>
  <c r="AC70" i="23"/>
  <c r="V70" i="23"/>
  <c r="N70" i="23"/>
  <c r="I70" i="23"/>
  <c r="AP69" i="23"/>
  <c r="AH69" i="23"/>
  <c r="AC69" i="23"/>
  <c r="V69" i="23"/>
  <c r="N69" i="23"/>
  <c r="I69" i="23"/>
  <c r="AP68" i="23"/>
  <c r="AH68" i="23"/>
  <c r="AC68" i="23"/>
  <c r="V68" i="23"/>
  <c r="N68" i="23"/>
  <c r="I68" i="23"/>
  <c r="AP67" i="23"/>
  <c r="AH67" i="23"/>
  <c r="AC67" i="23"/>
  <c r="V67" i="23"/>
  <c r="N67" i="23"/>
  <c r="I67" i="23"/>
  <c r="AP66" i="23"/>
  <c r="AH66" i="23"/>
  <c r="AC66" i="23"/>
  <c r="V66" i="23"/>
  <c r="N66" i="23"/>
  <c r="I66" i="23"/>
  <c r="AP65" i="23"/>
  <c r="AH65" i="23"/>
  <c r="AC65" i="23"/>
  <c r="V65" i="23"/>
  <c r="N65" i="23"/>
  <c r="I65" i="23"/>
  <c r="AP64" i="23"/>
  <c r="AH64" i="23"/>
  <c r="AC64" i="23"/>
  <c r="V64" i="23"/>
  <c r="N64" i="23"/>
  <c r="I64" i="23"/>
  <c r="AP63" i="23"/>
  <c r="AH63" i="23"/>
  <c r="AC63" i="23"/>
  <c r="V63" i="23"/>
  <c r="N63" i="23"/>
  <c r="I63" i="23"/>
  <c r="AP62" i="23"/>
  <c r="AH62" i="23"/>
  <c r="AC62" i="23"/>
  <c r="V62" i="23"/>
  <c r="N62" i="23"/>
  <c r="I62" i="23"/>
  <c r="AP61" i="23"/>
  <c r="AH61" i="23"/>
  <c r="AC61" i="23"/>
  <c r="V61" i="23"/>
  <c r="N61" i="23"/>
  <c r="I61" i="23"/>
  <c r="AP60" i="23"/>
  <c r="AH60" i="23"/>
  <c r="AC60" i="23"/>
  <c r="V60" i="23"/>
  <c r="N60" i="23"/>
  <c r="I60" i="23"/>
  <c r="AO59" i="23"/>
  <c r="AN59" i="23"/>
  <c r="AL59" i="23"/>
  <c r="AI59" i="23"/>
  <c r="AH59" i="23"/>
  <c r="AC59" i="23"/>
  <c r="U59" i="23"/>
  <c r="T59" i="23"/>
  <c r="R59" i="23"/>
  <c r="P59" i="23"/>
  <c r="N59" i="23"/>
  <c r="I59" i="23"/>
  <c r="AO58" i="23"/>
  <c r="AN58" i="23"/>
  <c r="AL58" i="23"/>
  <c r="AI58" i="23"/>
  <c r="AH58" i="23"/>
  <c r="AC58" i="23"/>
  <c r="U58" i="23"/>
  <c r="T58" i="23"/>
  <c r="R58" i="23"/>
  <c r="P58" i="23"/>
  <c r="N58" i="23"/>
  <c r="I58" i="23"/>
  <c r="AO57" i="23"/>
  <c r="AN57" i="23"/>
  <c r="AL57" i="23"/>
  <c r="AI57" i="23"/>
  <c r="AH57" i="23"/>
  <c r="AC57" i="23"/>
  <c r="U57" i="23"/>
  <c r="T57" i="23"/>
  <c r="R57" i="23"/>
  <c r="P57" i="23"/>
  <c r="N57" i="23"/>
  <c r="I57" i="23"/>
  <c r="AO56" i="23"/>
  <c r="AN56" i="23"/>
  <c r="AL56" i="23"/>
  <c r="AI56" i="23"/>
  <c r="AH56" i="23"/>
  <c r="AC56" i="23"/>
  <c r="U56" i="23"/>
  <c r="T56" i="23"/>
  <c r="R56" i="23"/>
  <c r="P56" i="23"/>
  <c r="N56" i="23"/>
  <c r="I56" i="23"/>
  <c r="AF55" i="23"/>
  <c r="AE55" i="23"/>
  <c r="AD55" i="23"/>
  <c r="Z55" i="23"/>
  <c r="L55" i="23"/>
  <c r="K55" i="23"/>
  <c r="J55" i="23"/>
  <c r="I55" i="23"/>
  <c r="AP54" i="23"/>
  <c r="AH54" i="23"/>
  <c r="AC54" i="23"/>
  <c r="U54" i="23"/>
  <c r="T54" i="23"/>
  <c r="R54" i="23"/>
  <c r="P54" i="23"/>
  <c r="N54" i="23"/>
  <c r="I54" i="23"/>
  <c r="AP53" i="23"/>
  <c r="AH53" i="23"/>
  <c r="AC53" i="23"/>
  <c r="U53" i="23"/>
  <c r="T53" i="23"/>
  <c r="R53" i="23"/>
  <c r="P53" i="23"/>
  <c r="N53" i="23"/>
  <c r="I53" i="23"/>
  <c r="AP52" i="23"/>
  <c r="AH52" i="23"/>
  <c r="AC52" i="23"/>
  <c r="U52" i="23"/>
  <c r="T52" i="23"/>
  <c r="R52" i="23"/>
  <c r="P52" i="23"/>
  <c r="N52" i="23"/>
  <c r="I52" i="23"/>
  <c r="AP51" i="23"/>
  <c r="AH51" i="23"/>
  <c r="AC51" i="23"/>
  <c r="U51" i="23"/>
  <c r="T51" i="23"/>
  <c r="R51" i="23"/>
  <c r="P51" i="23"/>
  <c r="N51" i="23"/>
  <c r="I51" i="23"/>
  <c r="AP50" i="23"/>
  <c r="AH50" i="23"/>
  <c r="AC50" i="23"/>
  <c r="U50" i="23"/>
  <c r="T50" i="23"/>
  <c r="R50" i="23"/>
  <c r="P50" i="23"/>
  <c r="N50" i="23"/>
  <c r="I50" i="23"/>
  <c r="AP49" i="23"/>
  <c r="AH49" i="23"/>
  <c r="AC49" i="23"/>
  <c r="U49" i="23"/>
  <c r="T49" i="23"/>
  <c r="R49" i="23"/>
  <c r="P49" i="23"/>
  <c r="N49" i="23"/>
  <c r="I49" i="23"/>
  <c r="AP48" i="23"/>
  <c r="AH48" i="23"/>
  <c r="AC48" i="23"/>
  <c r="U48" i="23"/>
  <c r="T48" i="23"/>
  <c r="R48" i="23"/>
  <c r="P48" i="23"/>
  <c r="N48" i="23"/>
  <c r="I48" i="23"/>
  <c r="AP47" i="23"/>
  <c r="AH47" i="23"/>
  <c r="AC47" i="23"/>
  <c r="U47" i="23"/>
  <c r="T47" i="23"/>
  <c r="R47" i="23"/>
  <c r="P47" i="23"/>
  <c r="N47" i="23"/>
  <c r="I47" i="23"/>
  <c r="AP46" i="23"/>
  <c r="AH46" i="23"/>
  <c r="AC46" i="23"/>
  <c r="U46" i="23"/>
  <c r="T46" i="23"/>
  <c r="R46" i="23"/>
  <c r="P46" i="23"/>
  <c r="N46" i="23"/>
  <c r="I46" i="23"/>
  <c r="AP45" i="23"/>
  <c r="AH45" i="23"/>
  <c r="AC45" i="23"/>
  <c r="U45" i="23"/>
  <c r="T45" i="23"/>
  <c r="R45" i="23"/>
  <c r="P45" i="23"/>
  <c r="N45" i="23"/>
  <c r="I45" i="23"/>
  <c r="AP44" i="23"/>
  <c r="AH44" i="23"/>
  <c r="AC44" i="23"/>
  <c r="U44" i="23"/>
  <c r="T44" i="23"/>
  <c r="R44" i="23"/>
  <c r="P44" i="23"/>
  <c r="N44" i="23"/>
  <c r="I44" i="23"/>
  <c r="AP43" i="23"/>
  <c r="AH43" i="23"/>
  <c r="AC43" i="23"/>
  <c r="U43" i="23"/>
  <c r="T43" i="23"/>
  <c r="R43" i="23"/>
  <c r="P43" i="23"/>
  <c r="N43" i="23"/>
  <c r="I43" i="23"/>
  <c r="AP42" i="23"/>
  <c r="AH42" i="23"/>
  <c r="AC42" i="23"/>
  <c r="U42" i="23"/>
  <c r="T42" i="23"/>
  <c r="R42" i="23"/>
  <c r="P42" i="23"/>
  <c r="N42" i="23"/>
  <c r="I42" i="23"/>
  <c r="AP41" i="23"/>
  <c r="AH41" i="23"/>
  <c r="AC41" i="23"/>
  <c r="U41" i="23"/>
  <c r="T41" i="23"/>
  <c r="R41" i="23"/>
  <c r="P41" i="23"/>
  <c r="N41" i="23"/>
  <c r="I41" i="23"/>
  <c r="AP40" i="23"/>
  <c r="AH40" i="23"/>
  <c r="AC40" i="23"/>
  <c r="U40" i="23"/>
  <c r="T40" i="23"/>
  <c r="R40" i="23"/>
  <c r="P40" i="23"/>
  <c r="N40" i="23"/>
  <c r="I40" i="23"/>
  <c r="AP39" i="23"/>
  <c r="AH39" i="23"/>
  <c r="AC39" i="23"/>
  <c r="U39" i="23"/>
  <c r="T39" i="23"/>
  <c r="R39" i="23"/>
  <c r="P39" i="23"/>
  <c r="N39" i="23"/>
  <c r="I39" i="23"/>
  <c r="AO38" i="23"/>
  <c r="AN38" i="23"/>
  <c r="AL38" i="23"/>
  <c r="AI38" i="23"/>
  <c r="AH38" i="23"/>
  <c r="AC38" i="23"/>
  <c r="U38" i="23"/>
  <c r="T38" i="23"/>
  <c r="R38" i="23"/>
  <c r="P38" i="23"/>
  <c r="N38" i="23"/>
  <c r="I38" i="23"/>
  <c r="AO37" i="23"/>
  <c r="AN37" i="23"/>
  <c r="AL37" i="23"/>
  <c r="AI37" i="23"/>
  <c r="AH37" i="23"/>
  <c r="AC37" i="23"/>
  <c r="U37" i="23"/>
  <c r="T37" i="23"/>
  <c r="R37" i="23"/>
  <c r="P37" i="23"/>
  <c r="N37" i="23"/>
  <c r="I37" i="23"/>
  <c r="BF37" i="23"/>
  <c r="AO36" i="23"/>
  <c r="AN36" i="23"/>
  <c r="AL36" i="23"/>
  <c r="AI36" i="23"/>
  <c r="AH36" i="23"/>
  <c r="AC36" i="23"/>
  <c r="U36" i="23"/>
  <c r="T36" i="23"/>
  <c r="R36" i="23"/>
  <c r="P36" i="23"/>
  <c r="N36" i="23"/>
  <c r="I36" i="23"/>
  <c r="AO35" i="23"/>
  <c r="AL35" i="23"/>
  <c r="AI35" i="23"/>
  <c r="AF35" i="23"/>
  <c r="AH35" i="23" s="1"/>
  <c r="AC35" i="23"/>
  <c r="U35" i="23"/>
  <c r="R35" i="23"/>
  <c r="P35" i="23"/>
  <c r="L35" i="23"/>
  <c r="N35" i="23" s="1"/>
  <c r="I35" i="23"/>
  <c r="AG34" i="23"/>
  <c r="AE34" i="23"/>
  <c r="AD34" i="23"/>
  <c r="AB34" i="23"/>
  <c r="AA34" i="23"/>
  <c r="Z34" i="23"/>
  <c r="Y34" i="23"/>
  <c r="M34" i="23"/>
  <c r="K34" i="23"/>
  <c r="J34" i="23"/>
  <c r="I34" i="23"/>
  <c r="AO33" i="23"/>
  <c r="AN33" i="23"/>
  <c r="AL33" i="23"/>
  <c r="AI33" i="23"/>
  <c r="AH33" i="23"/>
  <c r="AC33" i="23"/>
  <c r="U33" i="23"/>
  <c r="T33" i="23"/>
  <c r="R33" i="23"/>
  <c r="P33" i="23"/>
  <c r="N33" i="23"/>
  <c r="I33" i="23"/>
  <c r="AP32" i="23"/>
  <c r="AH32" i="23"/>
  <c r="AC32" i="23"/>
  <c r="V32" i="23"/>
  <c r="N32" i="23"/>
  <c r="I32" i="23"/>
  <c r="AP31" i="23"/>
  <c r="AH31" i="23"/>
  <c r="AC31" i="23"/>
  <c r="V31" i="23"/>
  <c r="N31" i="23"/>
  <c r="I31" i="23"/>
  <c r="AP30" i="23"/>
  <c r="AH30" i="23"/>
  <c r="AC30" i="23"/>
  <c r="V30" i="23"/>
  <c r="N30" i="23"/>
  <c r="I30" i="23"/>
  <c r="AP29" i="23"/>
  <c r="AH29" i="23"/>
  <c r="AC29" i="23"/>
  <c r="V29" i="23"/>
  <c r="N29" i="23"/>
  <c r="I29" i="23"/>
  <c r="AP28" i="23"/>
  <c r="AH28" i="23"/>
  <c r="AC28" i="23"/>
  <c r="V28" i="23"/>
  <c r="N28" i="23"/>
  <c r="I28" i="23"/>
  <c r="AP27" i="23"/>
  <c r="AH27" i="23"/>
  <c r="AC27" i="23"/>
  <c r="V27" i="23"/>
  <c r="N27" i="23"/>
  <c r="I27" i="23"/>
  <c r="AP26" i="23"/>
  <c r="AH26" i="23"/>
  <c r="AC26" i="23"/>
  <c r="V26" i="23"/>
  <c r="N26" i="23"/>
  <c r="I26" i="23"/>
  <c r="AP25" i="23"/>
  <c r="AH25" i="23"/>
  <c r="AC25" i="23"/>
  <c r="V25" i="23"/>
  <c r="N25" i="23"/>
  <c r="I25" i="23"/>
  <c r="AP24" i="23"/>
  <c r="AH24" i="23"/>
  <c r="AC24" i="23"/>
  <c r="V24" i="23"/>
  <c r="N24" i="23"/>
  <c r="I24" i="23"/>
  <c r="AP23" i="23"/>
  <c r="AH23" i="23"/>
  <c r="AC23" i="23"/>
  <c r="V23" i="23"/>
  <c r="N23" i="23"/>
  <c r="I23" i="23"/>
  <c r="AP22" i="23"/>
  <c r="AH22" i="23"/>
  <c r="AC22" i="23"/>
  <c r="V22" i="23"/>
  <c r="N22" i="23"/>
  <c r="I22" i="23"/>
  <c r="AP21" i="23"/>
  <c r="AH21" i="23"/>
  <c r="AC21" i="23"/>
  <c r="V21" i="23"/>
  <c r="N21" i="23"/>
  <c r="I21" i="23"/>
  <c r="AP20" i="23"/>
  <c r="AH20" i="23"/>
  <c r="AC20" i="23"/>
  <c r="V20" i="23"/>
  <c r="N20" i="23"/>
  <c r="I20" i="23"/>
  <c r="AP19" i="23"/>
  <c r="AH19" i="23"/>
  <c r="AC19" i="23"/>
  <c r="V19" i="23"/>
  <c r="N19" i="23"/>
  <c r="I19" i="23"/>
  <c r="AP18" i="23"/>
  <c r="AH18" i="23"/>
  <c r="AC18" i="23"/>
  <c r="V18" i="23"/>
  <c r="N18" i="23"/>
  <c r="I18" i="23"/>
  <c r="AO17" i="23"/>
  <c r="AN17" i="23"/>
  <c r="AL17" i="23"/>
  <c r="AI17" i="23"/>
  <c r="AH17" i="23"/>
  <c r="AC17" i="23"/>
  <c r="U17" i="23"/>
  <c r="T17" i="23"/>
  <c r="R17" i="23"/>
  <c r="P17" i="23"/>
  <c r="N17" i="23"/>
  <c r="I17" i="23"/>
  <c r="AO16" i="23"/>
  <c r="AN16" i="23"/>
  <c r="AL16" i="23"/>
  <c r="AI16" i="23"/>
  <c r="AH16" i="23"/>
  <c r="AC16" i="23"/>
  <c r="U16" i="23"/>
  <c r="T16" i="23"/>
  <c r="R16" i="23"/>
  <c r="P16" i="23"/>
  <c r="N16" i="23"/>
  <c r="I16" i="23"/>
  <c r="AL15" i="23"/>
  <c r="AG15" i="23"/>
  <c r="AG13" i="23" s="1"/>
  <c r="AF15" i="23"/>
  <c r="AN15" i="23" s="1"/>
  <c r="AD15" i="23"/>
  <c r="AB15" i="23"/>
  <c r="R15" i="23"/>
  <c r="M15" i="23"/>
  <c r="M13" i="23" s="1"/>
  <c r="L15" i="23"/>
  <c r="J15" i="23"/>
  <c r="H15" i="23"/>
  <c r="G15" i="23"/>
  <c r="E15" i="23"/>
  <c r="AO14" i="23"/>
  <c r="AL14" i="23"/>
  <c r="AF14" i="23"/>
  <c r="AH14" i="23" s="1"/>
  <c r="AD14" i="23"/>
  <c r="AI14" i="23" s="1"/>
  <c r="AC14" i="23"/>
  <c r="U14" i="23"/>
  <c r="R14" i="23"/>
  <c r="L14" i="23"/>
  <c r="N14" i="23" s="1"/>
  <c r="J14" i="23"/>
  <c r="J13" i="23" s="1"/>
  <c r="G14" i="23"/>
  <c r="E14" i="23"/>
  <c r="AE13" i="23"/>
  <c r="AA13" i="23"/>
  <c r="Z13" i="23"/>
  <c r="Y13" i="23"/>
  <c r="K13" i="23"/>
  <c r="F13" i="23"/>
  <c r="BG354" i="22"/>
  <c r="BF354" i="22"/>
  <c r="BE354" i="22"/>
  <c r="BD354" i="22"/>
  <c r="BB354" i="22"/>
  <c r="AZ354" i="22"/>
  <c r="AW354" i="22"/>
  <c r="AB354" i="22"/>
  <c r="AA354" i="22"/>
  <c r="Z354" i="22"/>
  <c r="Y354" i="22"/>
  <c r="W354" i="22"/>
  <c r="V354" i="22"/>
  <c r="T354" i="22"/>
  <c r="BG353" i="22"/>
  <c r="BF353" i="22"/>
  <c r="BE353" i="22"/>
  <c r="BD353" i="22"/>
  <c r="BB353" i="22"/>
  <c r="AZ353" i="22"/>
  <c r="AW353" i="22"/>
  <c r="AB353" i="22"/>
  <c r="AA353" i="22"/>
  <c r="Z353" i="22"/>
  <c r="Y353" i="22"/>
  <c r="W353" i="22"/>
  <c r="V353" i="22"/>
  <c r="T353" i="22"/>
  <c r="BG352" i="22"/>
  <c r="BF352" i="22"/>
  <c r="BE352" i="22"/>
  <c r="BD352" i="22"/>
  <c r="BB352" i="22"/>
  <c r="AZ352" i="22"/>
  <c r="AW352" i="22"/>
  <c r="AB352" i="22"/>
  <c r="AA352" i="22"/>
  <c r="Z352" i="22"/>
  <c r="Y352" i="22"/>
  <c r="W352" i="22"/>
  <c r="V352" i="22"/>
  <c r="T352" i="22"/>
  <c r="BF351" i="22"/>
  <c r="BE351" i="22"/>
  <c r="BD351" i="22"/>
  <c r="BB351" i="22"/>
  <c r="AZ351" i="22"/>
  <c r="AW351" i="22"/>
  <c r="AU351" i="22"/>
  <c r="AM351" i="22"/>
  <c r="AA351" i="22"/>
  <c r="Z351" i="22"/>
  <c r="Y351" i="22"/>
  <c r="W351" i="22"/>
  <c r="V351" i="22"/>
  <c r="T351" i="22"/>
  <c r="R351" i="22"/>
  <c r="J351" i="22"/>
  <c r="BF350" i="22"/>
  <c r="BE350" i="22"/>
  <c r="BD350" i="22"/>
  <c r="BB350" i="22"/>
  <c r="AZ350" i="22"/>
  <c r="AW350" i="22"/>
  <c r="AB350" i="22"/>
  <c r="AA350" i="22"/>
  <c r="Z350" i="22"/>
  <c r="Y350" i="22"/>
  <c r="W350" i="22"/>
  <c r="V350" i="22"/>
  <c r="T350" i="22"/>
  <c r="BG349" i="22"/>
  <c r="BF349" i="22"/>
  <c r="BE349" i="22"/>
  <c r="BD349" i="22"/>
  <c r="BB349" i="22"/>
  <c r="AZ349" i="22"/>
  <c r="AW349" i="22"/>
  <c r="AB349" i="22"/>
  <c r="AA349" i="22"/>
  <c r="Z349" i="22"/>
  <c r="Y349" i="22"/>
  <c r="W349" i="22"/>
  <c r="V349" i="22"/>
  <c r="T349" i="22"/>
  <c r="BG348" i="22"/>
  <c r="AB348" i="22"/>
  <c r="AA348" i="22"/>
  <c r="Z348" i="22"/>
  <c r="Y348" i="22"/>
  <c r="W348" i="22"/>
  <c r="V348" i="22"/>
  <c r="T348" i="22"/>
  <c r="AW339" i="22"/>
  <c r="BH346" i="22"/>
  <c r="BH345" i="22" s="1"/>
  <c r="AV346" i="22"/>
  <c r="AV345" i="22" s="1"/>
  <c r="AN346" i="22"/>
  <c r="AN345" i="22" s="1"/>
  <c r="AA346" i="22"/>
  <c r="AA345" i="22" s="1"/>
  <c r="Z346" i="22"/>
  <c r="Z345" i="22" s="1"/>
  <c r="Y346" i="22"/>
  <c r="Y345" i="22" s="1"/>
  <c r="W346" i="22"/>
  <c r="W345" i="22" s="1"/>
  <c r="V346" i="22"/>
  <c r="V345" i="22" s="1"/>
  <c r="T346" i="22"/>
  <c r="T345" i="22" s="1"/>
  <c r="S346" i="22"/>
  <c r="K346" i="22"/>
  <c r="S345" i="22"/>
  <c r="K345" i="22"/>
  <c r="BH344" i="22"/>
  <c r="AV344" i="22"/>
  <c r="AN344" i="22"/>
  <c r="AB344" i="22"/>
  <c r="AA344" i="22"/>
  <c r="Z344" i="22"/>
  <c r="Y344" i="22"/>
  <c r="W344" i="22"/>
  <c r="V344" i="22"/>
  <c r="T344" i="22"/>
  <c r="S344" i="22"/>
  <c r="K344" i="22"/>
  <c r="BH343" i="22"/>
  <c r="AV343" i="22"/>
  <c r="AN343" i="22"/>
  <c r="AB343" i="22"/>
  <c r="AA343" i="22"/>
  <c r="Z343" i="22"/>
  <c r="Y343" i="22"/>
  <c r="W343" i="22"/>
  <c r="V343" i="22"/>
  <c r="T343" i="22"/>
  <c r="S343" i="22"/>
  <c r="K343" i="22"/>
  <c r="BH342" i="22"/>
  <c r="AV342" i="22"/>
  <c r="AN342" i="22"/>
  <c r="AB342" i="22"/>
  <c r="AA342" i="22"/>
  <c r="Z342" i="22"/>
  <c r="Y342" i="22"/>
  <c r="W342" i="22"/>
  <c r="V342" i="22"/>
  <c r="T342" i="22"/>
  <c r="S342" i="22"/>
  <c r="K342" i="22"/>
  <c r="BH341" i="22"/>
  <c r="AV341" i="22"/>
  <c r="AN341" i="22"/>
  <c r="AB341" i="22"/>
  <c r="AA341" i="22"/>
  <c r="Z341" i="22"/>
  <c r="Y341" i="22"/>
  <c r="W341" i="22"/>
  <c r="V341" i="22"/>
  <c r="T341" i="22"/>
  <c r="S341" i="22"/>
  <c r="K341" i="22"/>
  <c r="BG340" i="22"/>
  <c r="BG339" i="22" s="1"/>
  <c r="BF340" i="22"/>
  <c r="BE340" i="22"/>
  <c r="BD340" i="22"/>
  <c r="BD339" i="22" s="1"/>
  <c r="BB340" i="22"/>
  <c r="AZ340" i="22"/>
  <c r="AV340" i="22"/>
  <c r="AN340" i="22"/>
  <c r="AB340" i="22"/>
  <c r="AA340" i="22"/>
  <c r="Z340" i="22"/>
  <c r="Y340" i="22"/>
  <c r="W340" i="22"/>
  <c r="V340" i="22"/>
  <c r="T340" i="22"/>
  <c r="S340" i="22"/>
  <c r="K340" i="22"/>
  <c r="AU339" i="22"/>
  <c r="AT339" i="22"/>
  <c r="AS339" i="22"/>
  <c r="AR339" i="22"/>
  <c r="AQ339" i="22"/>
  <c r="AP339" i="22"/>
  <c r="AO339" i="22"/>
  <c r="AM339" i="22"/>
  <c r="AM347" i="22" s="1"/>
  <c r="AL339" i="22"/>
  <c r="AL347" i="22" s="1"/>
  <c r="AL358" i="22" s="1"/>
  <c r="AK339" i="22"/>
  <c r="AK347" i="22" s="1"/>
  <c r="AK358" i="22" s="1"/>
  <c r="AJ339" i="22"/>
  <c r="AJ347" i="22" s="1"/>
  <c r="AI339" i="22"/>
  <c r="AI347" i="22" s="1"/>
  <c r="AI358" i="22" s="1"/>
  <c r="AH339" i="22"/>
  <c r="AH347" i="22" s="1"/>
  <c r="AH358" i="22" s="1"/>
  <c r="AG339" i="22"/>
  <c r="AG347" i="22" s="1"/>
  <c r="AG358" i="22" s="1"/>
  <c r="R339" i="22"/>
  <c r="Q339" i="22"/>
  <c r="P339" i="22"/>
  <c r="O339" i="22"/>
  <c r="N339" i="22"/>
  <c r="M339" i="22"/>
  <c r="L339" i="22"/>
  <c r="J339" i="22"/>
  <c r="J347" i="22" s="1"/>
  <c r="J358" i="22" s="1"/>
  <c r="I339" i="22"/>
  <c r="I347" i="22" s="1"/>
  <c r="I358" i="22" s="1"/>
  <c r="H339" i="22"/>
  <c r="H347" i="22" s="1"/>
  <c r="H358" i="22" s="1"/>
  <c r="G339" i="22"/>
  <c r="G347" i="22" s="1"/>
  <c r="G358" i="22" s="1"/>
  <c r="F339" i="22"/>
  <c r="F347" i="22" s="1"/>
  <c r="E339" i="22"/>
  <c r="E347" i="22" s="1"/>
  <c r="E358" i="22" s="1"/>
  <c r="D339" i="22"/>
  <c r="D347" i="22" s="1"/>
  <c r="D358" i="22" s="1"/>
  <c r="BH338" i="22"/>
  <c r="AV338" i="22"/>
  <c r="AN338" i="22"/>
  <c r="AB338" i="22"/>
  <c r="AA338" i="22"/>
  <c r="Z338" i="22"/>
  <c r="Y338" i="22"/>
  <c r="W338" i="22"/>
  <c r="V338" i="22"/>
  <c r="T338" i="22"/>
  <c r="S338" i="22"/>
  <c r="K338" i="22"/>
  <c r="BG337" i="22"/>
  <c r="BG328" i="22" s="1"/>
  <c r="BF337" i="22"/>
  <c r="BE337" i="22"/>
  <c r="BD337" i="22"/>
  <c r="BD328" i="22" s="1"/>
  <c r="BB337" i="22"/>
  <c r="BB328" i="22" s="1"/>
  <c r="AZ337" i="22"/>
  <c r="AZ328" i="22" s="1"/>
  <c r="AW337" i="22"/>
  <c r="AV337" i="22"/>
  <c r="AN337" i="22"/>
  <c r="AB337" i="22"/>
  <c r="AA337" i="22"/>
  <c r="Z337" i="22"/>
  <c r="Y337" i="22"/>
  <c r="W337" i="22"/>
  <c r="V337" i="22"/>
  <c r="T337" i="22"/>
  <c r="S337" i="22"/>
  <c r="K337" i="22"/>
  <c r="BH336" i="22"/>
  <c r="AV336" i="22"/>
  <c r="AN336" i="22"/>
  <c r="AB336" i="22"/>
  <c r="AA336" i="22"/>
  <c r="Z336" i="22"/>
  <c r="Y336" i="22"/>
  <c r="W336" i="22"/>
  <c r="V336" i="22"/>
  <c r="T336" i="22"/>
  <c r="S336" i="22"/>
  <c r="K336" i="22"/>
  <c r="BH335" i="22"/>
  <c r="AV335" i="22"/>
  <c r="AN335" i="22"/>
  <c r="AB335" i="22"/>
  <c r="AA335" i="22"/>
  <c r="Z335" i="22"/>
  <c r="Y335" i="22"/>
  <c r="W335" i="22"/>
  <c r="V335" i="22"/>
  <c r="T335" i="22"/>
  <c r="S335" i="22"/>
  <c r="K335" i="22"/>
  <c r="BH334" i="22"/>
  <c r="AV334" i="22"/>
  <c r="AN334" i="22"/>
  <c r="AB334" i="22"/>
  <c r="AA334" i="22"/>
  <c r="Z334" i="22"/>
  <c r="Y334" i="22"/>
  <c r="W334" i="22"/>
  <c r="V334" i="22"/>
  <c r="T334" i="22"/>
  <c r="S334" i="22"/>
  <c r="K334" i="22"/>
  <c r="BH333" i="22"/>
  <c r="AV333" i="22"/>
  <c r="AN333" i="22"/>
  <c r="AB333" i="22"/>
  <c r="AA333" i="22"/>
  <c r="Z333" i="22"/>
  <c r="Y333" i="22"/>
  <c r="W333" i="22"/>
  <c r="V333" i="22"/>
  <c r="T333" i="22"/>
  <c r="S333" i="22"/>
  <c r="K333" i="22"/>
  <c r="BH332" i="22"/>
  <c r="AV332" i="22"/>
  <c r="AN332" i="22"/>
  <c r="AB332" i="22"/>
  <c r="AA332" i="22"/>
  <c r="Z332" i="22"/>
  <c r="Y332" i="22"/>
  <c r="W332" i="22"/>
  <c r="V332" i="22"/>
  <c r="T332" i="22"/>
  <c r="S332" i="22"/>
  <c r="K332" i="22"/>
  <c r="BH331" i="22"/>
  <c r="AV331" i="22"/>
  <c r="AN331" i="22"/>
  <c r="AB331" i="22"/>
  <c r="AA331" i="22"/>
  <c r="Z331" i="22"/>
  <c r="Y331" i="22"/>
  <c r="W331" i="22"/>
  <c r="V331" i="22"/>
  <c r="T331" i="22"/>
  <c r="S331" i="22"/>
  <c r="K331" i="22"/>
  <c r="BH330" i="22"/>
  <c r="AV330" i="22"/>
  <c r="AN330" i="22"/>
  <c r="AB330" i="22"/>
  <c r="AA330" i="22"/>
  <c r="Z330" i="22"/>
  <c r="Y330" i="22"/>
  <c r="W330" i="22"/>
  <c r="V330" i="22"/>
  <c r="T330" i="22"/>
  <c r="S330" i="22"/>
  <c r="K330" i="22"/>
  <c r="BF329" i="22"/>
  <c r="BE329" i="22"/>
  <c r="AW329" i="22"/>
  <c r="AV329" i="22"/>
  <c r="AN329" i="22"/>
  <c r="AB329" i="22"/>
  <c r="AA329" i="22"/>
  <c r="Z329" i="22"/>
  <c r="Y329" i="22"/>
  <c r="W329" i="22"/>
  <c r="V329" i="22"/>
  <c r="V363" i="22" s="1"/>
  <c r="T329" i="22"/>
  <c r="S329" i="22"/>
  <c r="K329" i="22"/>
  <c r="AU328" i="22"/>
  <c r="AT328" i="22"/>
  <c r="AS328" i="22"/>
  <c r="AR328" i="22"/>
  <c r="AQ328" i="22"/>
  <c r="AP328" i="22"/>
  <c r="AO328" i="22"/>
  <c r="AN328" i="22"/>
  <c r="R328" i="22"/>
  <c r="Q328" i="22"/>
  <c r="P328" i="22"/>
  <c r="O328" i="22"/>
  <c r="N328" i="22"/>
  <c r="M328" i="22"/>
  <c r="L328" i="22"/>
  <c r="K328" i="22"/>
  <c r="BH327" i="22"/>
  <c r="AV327" i="22"/>
  <c r="AN327" i="22"/>
  <c r="AB327" i="22"/>
  <c r="AA327" i="22"/>
  <c r="Z327" i="22"/>
  <c r="Y327" i="22"/>
  <c r="W327" i="22"/>
  <c r="V327" i="22"/>
  <c r="T327" i="22"/>
  <c r="S327" i="22"/>
  <c r="K327" i="22"/>
  <c r="BH326" i="22"/>
  <c r="AV326" i="22"/>
  <c r="AN326" i="22"/>
  <c r="AB326" i="22"/>
  <c r="AA326" i="22"/>
  <c r="Z326" i="22"/>
  <c r="Y326" i="22"/>
  <c r="W326" i="22"/>
  <c r="V326" i="22"/>
  <c r="T326" i="22"/>
  <c r="S326" i="22"/>
  <c r="K326" i="22"/>
  <c r="BH325" i="22"/>
  <c r="AV325" i="22"/>
  <c r="AN325" i="22"/>
  <c r="AB325" i="22"/>
  <c r="AA325" i="22"/>
  <c r="Z325" i="22"/>
  <c r="Y325" i="22"/>
  <c r="W325" i="22"/>
  <c r="V325" i="22"/>
  <c r="T325" i="22"/>
  <c r="S325" i="22"/>
  <c r="K325" i="22"/>
  <c r="BH324" i="22"/>
  <c r="AV324" i="22"/>
  <c r="AN324" i="22"/>
  <c r="AB324" i="22"/>
  <c r="AA324" i="22"/>
  <c r="Z324" i="22"/>
  <c r="Y324" i="22"/>
  <c r="W324" i="22"/>
  <c r="V324" i="22"/>
  <c r="T324" i="22"/>
  <c r="S324" i="22"/>
  <c r="K324" i="22"/>
  <c r="BH323" i="22"/>
  <c r="AV323" i="22"/>
  <c r="AN323" i="22"/>
  <c r="AB323" i="22"/>
  <c r="AA323" i="22"/>
  <c r="Z323" i="22"/>
  <c r="Y323" i="22"/>
  <c r="W323" i="22"/>
  <c r="V323" i="22"/>
  <c r="T323" i="22"/>
  <c r="S323" i="22"/>
  <c r="K323" i="22"/>
  <c r="BH322" i="22"/>
  <c r="AV322" i="22"/>
  <c r="AN322" i="22"/>
  <c r="AB322" i="22"/>
  <c r="AA322" i="22"/>
  <c r="Z322" i="22"/>
  <c r="Y322" i="22"/>
  <c r="W322" i="22"/>
  <c r="V322" i="22"/>
  <c r="T322" i="22"/>
  <c r="S322" i="22"/>
  <c r="K322" i="22"/>
  <c r="BH321" i="22"/>
  <c r="AV321" i="22"/>
  <c r="AN321" i="22"/>
  <c r="AB321" i="22"/>
  <c r="AA321" i="22"/>
  <c r="Z321" i="22"/>
  <c r="Y321" i="22"/>
  <c r="W321" i="22"/>
  <c r="V321" i="22"/>
  <c r="T321" i="22"/>
  <c r="S321" i="22"/>
  <c r="K321" i="22"/>
  <c r="BH320" i="22"/>
  <c r="AV320" i="22"/>
  <c r="AN320" i="22"/>
  <c r="AB320" i="22"/>
  <c r="AA320" i="22"/>
  <c r="Z320" i="22"/>
  <c r="Y320" i="22"/>
  <c r="W320" i="22"/>
  <c r="V320" i="22"/>
  <c r="T320" i="22"/>
  <c r="S320" i="22"/>
  <c r="K320" i="22"/>
  <c r="BH319" i="22"/>
  <c r="AV319" i="22"/>
  <c r="AN319" i="22"/>
  <c r="AB319" i="22"/>
  <c r="AA319" i="22"/>
  <c r="Z319" i="22"/>
  <c r="Y319" i="22"/>
  <c r="W319" i="22"/>
  <c r="V319" i="22"/>
  <c r="T319" i="22"/>
  <c r="S319" i="22"/>
  <c r="K319" i="22"/>
  <c r="BH318" i="22"/>
  <c r="AV318" i="22"/>
  <c r="AN318" i="22"/>
  <c r="AB318" i="22"/>
  <c r="AA318" i="22"/>
  <c r="Z318" i="22"/>
  <c r="Y318" i="22"/>
  <c r="W318" i="22"/>
  <c r="V318" i="22"/>
  <c r="T318" i="22"/>
  <c r="S318" i="22"/>
  <c r="K318" i="22"/>
  <c r="BG317" i="22"/>
  <c r="BF317" i="22"/>
  <c r="BE317" i="22"/>
  <c r="BD317" i="22"/>
  <c r="BB317" i="22"/>
  <c r="AZ317" i="22"/>
  <c r="AW317" i="22"/>
  <c r="AU317" i="22"/>
  <c r="AT317" i="22"/>
  <c r="AS317" i="22"/>
  <c r="AR317" i="22"/>
  <c r="AQ317" i="22"/>
  <c r="AP317" i="22"/>
  <c r="AO317" i="22"/>
  <c r="AN317" i="22"/>
  <c r="R317" i="22"/>
  <c r="Q317" i="22"/>
  <c r="P317" i="22"/>
  <c r="O317" i="22"/>
  <c r="N317" i="22"/>
  <c r="M317" i="22"/>
  <c r="L317" i="22"/>
  <c r="K317" i="22"/>
  <c r="BH316" i="22"/>
  <c r="AV316" i="22"/>
  <c r="AN316" i="22"/>
  <c r="AB316" i="22"/>
  <c r="AA316" i="22"/>
  <c r="Z316" i="22"/>
  <c r="Y316" i="22"/>
  <c r="W316" i="22"/>
  <c r="V316" i="22"/>
  <c r="T316" i="22"/>
  <c r="S316" i="22"/>
  <c r="K316" i="22"/>
  <c r="BH315" i="22"/>
  <c r="AV315" i="22"/>
  <c r="AN315" i="22"/>
  <c r="AB315" i="22"/>
  <c r="AA315" i="22"/>
  <c r="Z315" i="22"/>
  <c r="Y315" i="22"/>
  <c r="W315" i="22"/>
  <c r="V315" i="22"/>
  <c r="T315" i="22"/>
  <c r="S315" i="22"/>
  <c r="K315" i="22"/>
  <c r="BH314" i="22"/>
  <c r="AV314" i="22"/>
  <c r="AN314" i="22"/>
  <c r="AB314" i="22"/>
  <c r="AA314" i="22"/>
  <c r="Z314" i="22"/>
  <c r="Y314" i="22"/>
  <c r="W314" i="22"/>
  <c r="V314" i="22"/>
  <c r="T314" i="22"/>
  <c r="S314" i="22"/>
  <c r="K314" i="22"/>
  <c r="BH313" i="22"/>
  <c r="AV313" i="22"/>
  <c r="AN313" i="22"/>
  <c r="AB313" i="22"/>
  <c r="AA313" i="22"/>
  <c r="Z313" i="22"/>
  <c r="Y313" i="22"/>
  <c r="W313" i="22"/>
  <c r="V313" i="22"/>
  <c r="T313" i="22"/>
  <c r="S313" i="22"/>
  <c r="K313" i="22"/>
  <c r="BH312" i="22"/>
  <c r="AV312" i="22"/>
  <c r="AN312" i="22"/>
  <c r="AB312" i="22"/>
  <c r="AA312" i="22"/>
  <c r="Z312" i="22"/>
  <c r="Y312" i="22"/>
  <c r="W312" i="22"/>
  <c r="V312" i="22"/>
  <c r="T312" i="22"/>
  <c r="S312" i="22"/>
  <c r="K312" i="22"/>
  <c r="BH311" i="22"/>
  <c r="AV311" i="22"/>
  <c r="AN311" i="22"/>
  <c r="AB311" i="22"/>
  <c r="AA311" i="22"/>
  <c r="Z311" i="22"/>
  <c r="Y311" i="22"/>
  <c r="W311" i="22"/>
  <c r="V311" i="22"/>
  <c r="T311" i="22"/>
  <c r="S311" i="22"/>
  <c r="K311" i="22"/>
  <c r="BH310" i="22"/>
  <c r="AV310" i="22"/>
  <c r="AN310" i="22"/>
  <c r="AB310" i="22"/>
  <c r="AA310" i="22"/>
  <c r="Z310" i="22"/>
  <c r="Y310" i="22"/>
  <c r="W310" i="22"/>
  <c r="V310" i="22"/>
  <c r="T310" i="22"/>
  <c r="S310" i="22"/>
  <c r="K310" i="22"/>
  <c r="BH309" i="22"/>
  <c r="AV309" i="22"/>
  <c r="AN309" i="22"/>
  <c r="AB309" i="22"/>
  <c r="AA309" i="22"/>
  <c r="Z309" i="22"/>
  <c r="Y309" i="22"/>
  <c r="W309" i="22"/>
  <c r="V309" i="22"/>
  <c r="T309" i="22"/>
  <c r="S309" i="22"/>
  <c r="K309" i="22"/>
  <c r="BH308" i="22"/>
  <c r="AV308" i="22"/>
  <c r="AN308" i="22"/>
  <c r="AB308" i="22"/>
  <c r="AA308" i="22"/>
  <c r="Z308" i="22"/>
  <c r="Y308" i="22"/>
  <c r="W308" i="22"/>
  <c r="V308" i="22"/>
  <c r="T308" i="22"/>
  <c r="S308" i="22"/>
  <c r="K308" i="22"/>
  <c r="BH307" i="22"/>
  <c r="AV307" i="22"/>
  <c r="AN307" i="22"/>
  <c r="AB307" i="22"/>
  <c r="AA307" i="22"/>
  <c r="Z307" i="22"/>
  <c r="Y307" i="22"/>
  <c r="V307" i="22"/>
  <c r="T307" i="22"/>
  <c r="S307" i="22"/>
  <c r="K307" i="22"/>
  <c r="BG306" i="22"/>
  <c r="BF306" i="22"/>
  <c r="BE306" i="22"/>
  <c r="BD306" i="22"/>
  <c r="BB306" i="22"/>
  <c r="AZ306" i="22"/>
  <c r="AW306" i="22"/>
  <c r="AU306" i="22"/>
  <c r="AT306" i="22"/>
  <c r="AS306" i="22"/>
  <c r="AR306" i="22"/>
  <c r="AQ306" i="22"/>
  <c r="AP306" i="22"/>
  <c r="AO306" i="22"/>
  <c r="AN306" i="22"/>
  <c r="R306" i="22"/>
  <c r="Q306" i="22"/>
  <c r="P306" i="22"/>
  <c r="O306" i="22"/>
  <c r="N306" i="22"/>
  <c r="M306" i="22"/>
  <c r="L306" i="22"/>
  <c r="K306" i="22"/>
  <c r="BH305" i="22"/>
  <c r="AV305" i="22"/>
  <c r="AN305" i="22"/>
  <c r="AB305" i="22"/>
  <c r="AA305" i="22"/>
  <c r="Z305" i="22"/>
  <c r="Y305" i="22"/>
  <c r="W305" i="22"/>
  <c r="V305" i="22"/>
  <c r="T305" i="22"/>
  <c r="S305" i="22"/>
  <c r="K305" i="22"/>
  <c r="BH304" i="22"/>
  <c r="AV304" i="22"/>
  <c r="AN304" i="22"/>
  <c r="AB304" i="22"/>
  <c r="AA304" i="22"/>
  <c r="Z304" i="22"/>
  <c r="Y304" i="22"/>
  <c r="W304" i="22"/>
  <c r="V304" i="22"/>
  <c r="T304" i="22"/>
  <c r="S304" i="22"/>
  <c r="K304" i="22"/>
  <c r="BH303" i="22"/>
  <c r="AV303" i="22"/>
  <c r="AN303" i="22"/>
  <c r="AB303" i="22"/>
  <c r="AA303" i="22"/>
  <c r="Z303" i="22"/>
  <c r="Y303" i="22"/>
  <c r="W303" i="22"/>
  <c r="V303" i="22"/>
  <c r="T303" i="22"/>
  <c r="S303" i="22"/>
  <c r="K303" i="22"/>
  <c r="BH302" i="22"/>
  <c r="AV302" i="22"/>
  <c r="AN302" i="22"/>
  <c r="AB302" i="22"/>
  <c r="AA302" i="22"/>
  <c r="Z302" i="22"/>
  <c r="Y302" i="22"/>
  <c r="W302" i="22"/>
  <c r="V302" i="22"/>
  <c r="T302" i="22"/>
  <c r="S302" i="22"/>
  <c r="K302" i="22"/>
  <c r="BH301" i="22"/>
  <c r="AV301" i="22"/>
  <c r="AN301" i="22"/>
  <c r="AB301" i="22"/>
  <c r="AA301" i="22"/>
  <c r="Z301" i="22"/>
  <c r="Y301" i="22"/>
  <c r="W301" i="22"/>
  <c r="V301" i="22"/>
  <c r="T301" i="22"/>
  <c r="S301" i="22"/>
  <c r="K301" i="22"/>
  <c r="BH300" i="22"/>
  <c r="AV300" i="22"/>
  <c r="AN300" i="22"/>
  <c r="AB300" i="22"/>
  <c r="AA300" i="22"/>
  <c r="Z300" i="22"/>
  <c r="Y300" i="22"/>
  <c r="W300" i="22"/>
  <c r="V300" i="22"/>
  <c r="T300" i="22"/>
  <c r="S300" i="22"/>
  <c r="K300" i="22"/>
  <c r="BH299" i="22"/>
  <c r="AV299" i="22"/>
  <c r="AN299" i="22"/>
  <c r="AB299" i="22"/>
  <c r="AA299" i="22"/>
  <c r="Z299" i="22"/>
  <c r="Y299" i="22"/>
  <c r="W299" i="22"/>
  <c r="V299" i="22"/>
  <c r="T299" i="22"/>
  <c r="S299" i="22"/>
  <c r="K299" i="22"/>
  <c r="BH298" i="22"/>
  <c r="AV298" i="22"/>
  <c r="AN298" i="22"/>
  <c r="AB298" i="22"/>
  <c r="AA298" i="22"/>
  <c r="Z298" i="22"/>
  <c r="Y298" i="22"/>
  <c r="W298" i="22"/>
  <c r="V298" i="22"/>
  <c r="T298" i="22"/>
  <c r="S298" i="22"/>
  <c r="K298" i="22"/>
  <c r="BH297" i="22"/>
  <c r="AV297" i="22"/>
  <c r="AN297" i="22"/>
  <c r="AB297" i="22"/>
  <c r="AA297" i="22"/>
  <c r="Z297" i="22"/>
  <c r="Y297" i="22"/>
  <c r="W297" i="22"/>
  <c r="V297" i="22"/>
  <c r="T297" i="22"/>
  <c r="S297" i="22"/>
  <c r="K297" i="22"/>
  <c r="BG296" i="22"/>
  <c r="BG295" i="22" s="1"/>
  <c r="BF296" i="22"/>
  <c r="BF295" i="22" s="1"/>
  <c r="BE296" i="22"/>
  <c r="BE295" i="22" s="1"/>
  <c r="BD296" i="22"/>
  <c r="BD295" i="22" s="1"/>
  <c r="BB296" i="22"/>
  <c r="BB295" i="22" s="1"/>
  <c r="AZ296" i="22"/>
  <c r="AZ295" i="22" s="1"/>
  <c r="AV296" i="22"/>
  <c r="AN296" i="22"/>
  <c r="AB296" i="22"/>
  <c r="AA296" i="22"/>
  <c r="Z296" i="22"/>
  <c r="Y296" i="22"/>
  <c r="V296" i="22"/>
  <c r="T296" i="22"/>
  <c r="S296" i="22"/>
  <c r="K296" i="22"/>
  <c r="AW295" i="22"/>
  <c r="AU295" i="22"/>
  <c r="AT295" i="22"/>
  <c r="AS295" i="22"/>
  <c r="AR295" i="22"/>
  <c r="AQ295" i="22"/>
  <c r="AP295" i="22"/>
  <c r="AO295" i="22"/>
  <c r="AN295" i="22"/>
  <c r="R295" i="22"/>
  <c r="Q295" i="22"/>
  <c r="P295" i="22"/>
  <c r="O295" i="22"/>
  <c r="N295" i="22"/>
  <c r="M295" i="22"/>
  <c r="L295" i="22"/>
  <c r="K295" i="22"/>
  <c r="BH294" i="22"/>
  <c r="AV294" i="22"/>
  <c r="AN294" i="22"/>
  <c r="AB294" i="22"/>
  <c r="AA294" i="22"/>
  <c r="Z294" i="22"/>
  <c r="Y294" i="22"/>
  <c r="W294" i="22"/>
  <c r="V294" i="22"/>
  <c r="T294" i="22"/>
  <c r="S294" i="22"/>
  <c r="K294" i="22"/>
  <c r="BH293" i="22"/>
  <c r="AV293" i="22"/>
  <c r="AN293" i="22"/>
  <c r="AB293" i="22"/>
  <c r="AA293" i="22"/>
  <c r="Z293" i="22"/>
  <c r="Y293" i="22"/>
  <c r="W293" i="22"/>
  <c r="V293" i="22"/>
  <c r="T293" i="22"/>
  <c r="S293" i="22"/>
  <c r="K293" i="22"/>
  <c r="BH292" i="22"/>
  <c r="AV292" i="22"/>
  <c r="AN292" i="22"/>
  <c r="AB292" i="22"/>
  <c r="AA292" i="22"/>
  <c r="Z292" i="22"/>
  <c r="Y292" i="22"/>
  <c r="W292" i="22"/>
  <c r="V292" i="22"/>
  <c r="T292" i="22"/>
  <c r="S292" i="22"/>
  <c r="K292" i="22"/>
  <c r="BH291" i="22"/>
  <c r="AV291" i="22"/>
  <c r="AN291" i="22"/>
  <c r="AB291" i="22"/>
  <c r="AA291" i="22"/>
  <c r="Z291" i="22"/>
  <c r="Y291" i="22"/>
  <c r="W291" i="22"/>
  <c r="V291" i="22"/>
  <c r="T291" i="22"/>
  <c r="S291" i="22"/>
  <c r="K291" i="22"/>
  <c r="BH290" i="22"/>
  <c r="AV290" i="22"/>
  <c r="AN290" i="22"/>
  <c r="AB290" i="22"/>
  <c r="AA290" i="22"/>
  <c r="Z290" i="22"/>
  <c r="Y290" i="22"/>
  <c r="W290" i="22"/>
  <c r="V290" i="22"/>
  <c r="T290" i="22"/>
  <c r="S290" i="22"/>
  <c r="K290" i="22"/>
  <c r="BH289" i="22"/>
  <c r="AV289" i="22"/>
  <c r="AN289" i="22"/>
  <c r="AB289" i="22"/>
  <c r="AA289" i="22"/>
  <c r="Z289" i="22"/>
  <c r="Y289" i="22"/>
  <c r="W289" i="22"/>
  <c r="V289" i="22"/>
  <c r="T289" i="22"/>
  <c r="S289" i="22"/>
  <c r="K289" i="22"/>
  <c r="BH288" i="22"/>
  <c r="AV288" i="22"/>
  <c r="AN288" i="22"/>
  <c r="AB288" i="22"/>
  <c r="AA288" i="22"/>
  <c r="Z288" i="22"/>
  <c r="Y288" i="22"/>
  <c r="W288" i="22"/>
  <c r="V288" i="22"/>
  <c r="T288" i="22"/>
  <c r="S288" i="22"/>
  <c r="K288" i="22"/>
  <c r="BH287" i="22"/>
  <c r="AV287" i="22"/>
  <c r="AN287" i="22"/>
  <c r="AB287" i="22"/>
  <c r="AA287" i="22"/>
  <c r="Z287" i="22"/>
  <c r="Y287" i="22"/>
  <c r="V287" i="22"/>
  <c r="T287" i="22"/>
  <c r="S287" i="22"/>
  <c r="K287" i="22"/>
  <c r="BH286" i="22"/>
  <c r="AV286" i="22"/>
  <c r="AN286" i="22"/>
  <c r="AB286" i="22"/>
  <c r="AA286" i="22"/>
  <c r="Z286" i="22"/>
  <c r="V286" i="22"/>
  <c r="T286" i="22"/>
  <c r="S286" i="22"/>
  <c r="K286" i="22"/>
  <c r="BG285" i="22"/>
  <c r="BG284" i="22" s="1"/>
  <c r="BF285" i="22"/>
  <c r="BF284" i="22" s="1"/>
  <c r="BE285" i="22"/>
  <c r="BE284" i="22" s="1"/>
  <c r="BD285" i="22"/>
  <c r="BD284" i="22" s="1"/>
  <c r="BB285" i="22"/>
  <c r="AZ285" i="22"/>
  <c r="AZ284" i="22" s="1"/>
  <c r="AW285" i="22"/>
  <c r="AW284" i="22" s="1"/>
  <c r="AV285" i="22"/>
  <c r="AN285" i="22"/>
  <c r="AB285" i="22"/>
  <c r="AA285" i="22"/>
  <c r="Z285" i="22"/>
  <c r="Y285" i="22"/>
  <c r="T285" i="22"/>
  <c r="S285" i="22"/>
  <c r="K285" i="22"/>
  <c r="AU284" i="22"/>
  <c r="AT284" i="22"/>
  <c r="AS284" i="22"/>
  <c r="AR284" i="22"/>
  <c r="AQ284" i="22"/>
  <c r="AP284" i="22"/>
  <c r="AO284" i="22"/>
  <c r="AN284" i="22"/>
  <c r="R284" i="22"/>
  <c r="Q284" i="22"/>
  <c r="P284" i="22"/>
  <c r="O284" i="22"/>
  <c r="N284" i="22"/>
  <c r="M284" i="22"/>
  <c r="L284" i="22"/>
  <c r="K284" i="22"/>
  <c r="BG283" i="22"/>
  <c r="BF283" i="22"/>
  <c r="BE283" i="22"/>
  <c r="BD283" i="22"/>
  <c r="BB283" i="22"/>
  <c r="AZ283" i="22"/>
  <c r="AW283" i="22"/>
  <c r="AV283" i="22"/>
  <c r="AN283" i="22"/>
  <c r="AB283" i="22"/>
  <c r="AA283" i="22"/>
  <c r="Z283" i="22"/>
  <c r="Y283" i="22"/>
  <c r="W283" i="22"/>
  <c r="V283" i="22"/>
  <c r="T283" i="22"/>
  <c r="S283" i="22"/>
  <c r="K283" i="22"/>
  <c r="BG282" i="22"/>
  <c r="BF282" i="22"/>
  <c r="BE282" i="22"/>
  <c r="BD282" i="22"/>
  <c r="BB282" i="22"/>
  <c r="AZ282" i="22"/>
  <c r="AW282" i="22"/>
  <c r="AV282" i="22"/>
  <c r="AN282" i="22"/>
  <c r="AB282" i="22"/>
  <c r="AA282" i="22"/>
  <c r="Z282" i="22"/>
  <c r="Y282" i="22"/>
  <c r="W282" i="22"/>
  <c r="V282" i="22"/>
  <c r="T282" i="22"/>
  <c r="S282" i="22"/>
  <c r="K282" i="22"/>
  <c r="BG281" i="22"/>
  <c r="BF281" i="22"/>
  <c r="BE281" i="22"/>
  <c r="BD281" i="22"/>
  <c r="BB281" i="22"/>
  <c r="AZ281" i="22"/>
  <c r="AW281" i="22"/>
  <c r="AV281" i="22"/>
  <c r="AN281" i="22"/>
  <c r="AB281" i="22"/>
  <c r="AA281" i="22"/>
  <c r="Z281" i="22"/>
  <c r="Y281" i="22"/>
  <c r="W281" i="22"/>
  <c r="V281" i="22"/>
  <c r="T281" i="22"/>
  <c r="S281" i="22"/>
  <c r="K281" i="22"/>
  <c r="BG280" i="22"/>
  <c r="BF280" i="22"/>
  <c r="BE280" i="22"/>
  <c r="BD280" i="22"/>
  <c r="AZ280" i="22"/>
  <c r="AW280" i="22"/>
  <c r="AV280" i="22"/>
  <c r="AN280" i="22"/>
  <c r="AB280" i="22"/>
  <c r="AA280" i="22"/>
  <c r="Z280" i="22"/>
  <c r="Y280" i="22"/>
  <c r="V280" i="22"/>
  <c r="T280" i="22"/>
  <c r="S280" i="22"/>
  <c r="K280" i="22"/>
  <c r="BG279" i="22"/>
  <c r="BF279" i="22"/>
  <c r="BE279" i="22"/>
  <c r="BD279" i="22"/>
  <c r="BB279" i="22"/>
  <c r="AZ279" i="22"/>
  <c r="AW279" i="22"/>
  <c r="AV279" i="22"/>
  <c r="AN279" i="22"/>
  <c r="AB279" i="22"/>
  <c r="AA279" i="22"/>
  <c r="Z279" i="22"/>
  <c r="Y279" i="22"/>
  <c r="W279" i="22"/>
  <c r="V279" i="22"/>
  <c r="T279" i="22"/>
  <c r="S279" i="22"/>
  <c r="K279" i="22"/>
  <c r="BG278" i="22"/>
  <c r="BF278" i="22"/>
  <c r="BE278" i="22"/>
  <c r="BD278" i="22"/>
  <c r="BB278" i="22"/>
  <c r="AZ278" i="22"/>
  <c r="AW278" i="22"/>
  <c r="AV278" i="22"/>
  <c r="AN278" i="22"/>
  <c r="AB278" i="22"/>
  <c r="AA278" i="22"/>
  <c r="Z278" i="22"/>
  <c r="Y278" i="22"/>
  <c r="W278" i="22"/>
  <c r="V278" i="22"/>
  <c r="T278" i="22"/>
  <c r="S278" i="22"/>
  <c r="K278" i="22"/>
  <c r="BG277" i="22"/>
  <c r="BF277" i="22"/>
  <c r="BE277" i="22"/>
  <c r="BD277" i="22"/>
  <c r="BB277" i="22"/>
  <c r="AZ277" i="22"/>
  <c r="AW277" i="22"/>
  <c r="AV277" i="22"/>
  <c r="AN277" i="22"/>
  <c r="AB277" i="22"/>
  <c r="AA277" i="22"/>
  <c r="Z277" i="22"/>
  <c r="Y277" i="22"/>
  <c r="W277" i="22"/>
  <c r="V277" i="22"/>
  <c r="T277" i="22"/>
  <c r="S277" i="22"/>
  <c r="K277" i="22"/>
  <c r="BG276" i="22"/>
  <c r="BF276" i="22"/>
  <c r="BE276" i="22"/>
  <c r="BD276" i="22"/>
  <c r="BB276" i="22"/>
  <c r="AZ276" i="22"/>
  <c r="AW276" i="22"/>
  <c r="AV276" i="22"/>
  <c r="AN276" i="22"/>
  <c r="AB276" i="22"/>
  <c r="AA276" i="22"/>
  <c r="Z276" i="22"/>
  <c r="Y276" i="22"/>
  <c r="W276" i="22"/>
  <c r="V276" i="22"/>
  <c r="T276" i="22"/>
  <c r="S276" i="22"/>
  <c r="K276" i="22"/>
  <c r="BG275" i="22"/>
  <c r="BF275" i="22"/>
  <c r="BE275" i="22"/>
  <c r="BD275" i="22"/>
  <c r="BB275" i="22"/>
  <c r="AZ275" i="22"/>
  <c r="AV275" i="22"/>
  <c r="AN275" i="22"/>
  <c r="AB275" i="22"/>
  <c r="AA275" i="22"/>
  <c r="Z275" i="22"/>
  <c r="Y275" i="22"/>
  <c r="W275" i="22"/>
  <c r="V275" i="22"/>
  <c r="T275" i="22"/>
  <c r="S275" i="22"/>
  <c r="K275" i="22"/>
  <c r="BG274" i="22"/>
  <c r="BE274" i="22"/>
  <c r="AW274" i="22"/>
  <c r="AT274" i="22"/>
  <c r="AT361" i="22" s="1"/>
  <c r="AN274" i="22"/>
  <c r="AB274" i="22"/>
  <c r="Z274" i="22"/>
  <c r="Q274" i="22"/>
  <c r="Q361" i="22" s="1"/>
  <c r="K274" i="22"/>
  <c r="AU273" i="22"/>
  <c r="AS273" i="22"/>
  <c r="AR273" i="22"/>
  <c r="AQ273" i="22"/>
  <c r="AP273" i="22"/>
  <c r="AO273" i="22"/>
  <c r="AN273" i="22"/>
  <c r="R273" i="22"/>
  <c r="P273" i="22"/>
  <c r="O273" i="22"/>
  <c r="N273" i="22"/>
  <c r="M273" i="22"/>
  <c r="L273" i="22"/>
  <c r="K273" i="22"/>
  <c r="BH272" i="22"/>
  <c r="AV272" i="22"/>
  <c r="AN272" i="22"/>
  <c r="AB272" i="22"/>
  <c r="AA272" i="22"/>
  <c r="Z272" i="22"/>
  <c r="Y272" i="22"/>
  <c r="W272" i="22"/>
  <c r="V272" i="22"/>
  <c r="T272" i="22"/>
  <c r="S272" i="22"/>
  <c r="K272" i="22"/>
  <c r="BH271" i="22"/>
  <c r="AV271" i="22"/>
  <c r="AN271" i="22"/>
  <c r="AB271" i="22"/>
  <c r="AA271" i="22"/>
  <c r="Z271" i="22"/>
  <c r="Y271" i="22"/>
  <c r="W271" i="22"/>
  <c r="V271" i="22"/>
  <c r="T271" i="22"/>
  <c r="S271" i="22"/>
  <c r="K271" i="22"/>
  <c r="BH270" i="22"/>
  <c r="AV270" i="22"/>
  <c r="AN270" i="22"/>
  <c r="AB270" i="22"/>
  <c r="AA270" i="22"/>
  <c r="Z270" i="22"/>
  <c r="Y270" i="22"/>
  <c r="W270" i="22"/>
  <c r="V270" i="22"/>
  <c r="T270" i="22"/>
  <c r="S270" i="22"/>
  <c r="K270" i="22"/>
  <c r="BH269" i="22"/>
  <c r="AV269" i="22"/>
  <c r="AN269" i="22"/>
  <c r="AB269" i="22"/>
  <c r="AA269" i="22"/>
  <c r="Z269" i="22"/>
  <c r="Y269" i="22"/>
  <c r="W269" i="22"/>
  <c r="V269" i="22"/>
  <c r="T269" i="22"/>
  <c r="S269" i="22"/>
  <c r="K269" i="22"/>
  <c r="BH268" i="22"/>
  <c r="AV268" i="22"/>
  <c r="AN268" i="22"/>
  <c r="AB268" i="22"/>
  <c r="AA268" i="22"/>
  <c r="Z268" i="22"/>
  <c r="Y268" i="22"/>
  <c r="W268" i="22"/>
  <c r="V268" i="22"/>
  <c r="T268" i="22"/>
  <c r="S268" i="22"/>
  <c r="K268" i="22"/>
  <c r="BH267" i="22"/>
  <c r="AV267" i="22"/>
  <c r="AN267" i="22"/>
  <c r="AB267" i="22"/>
  <c r="AA267" i="22"/>
  <c r="Z267" i="22"/>
  <c r="Y267" i="22"/>
  <c r="W267" i="22"/>
  <c r="V267" i="22"/>
  <c r="T267" i="22"/>
  <c r="S267" i="22"/>
  <c r="K267" i="22"/>
  <c r="BH266" i="22"/>
  <c r="AV266" i="22"/>
  <c r="AN266" i="22"/>
  <c r="AB266" i="22"/>
  <c r="AA266" i="22"/>
  <c r="Z266" i="22"/>
  <c r="Y266" i="22"/>
  <c r="W266" i="22"/>
  <c r="V266" i="22"/>
  <c r="T266" i="22"/>
  <c r="S266" i="22"/>
  <c r="K266" i="22"/>
  <c r="BH265" i="22"/>
  <c r="AV265" i="22"/>
  <c r="AN265" i="22"/>
  <c r="AB265" i="22"/>
  <c r="AA265" i="22"/>
  <c r="Z265" i="22"/>
  <c r="Y265" i="22"/>
  <c r="W265" i="22"/>
  <c r="V265" i="22"/>
  <c r="T265" i="22"/>
  <c r="S265" i="22"/>
  <c r="K265" i="22"/>
  <c r="BH264" i="22"/>
  <c r="AV264" i="22"/>
  <c r="AN264" i="22"/>
  <c r="AB264" i="22"/>
  <c r="AA264" i="22"/>
  <c r="Z264" i="22"/>
  <c r="Y264" i="22"/>
  <c r="W264" i="22"/>
  <c r="V264" i="22"/>
  <c r="T264" i="22"/>
  <c r="S264" i="22"/>
  <c r="K264" i="22"/>
  <c r="BG263" i="22"/>
  <c r="BG262" i="22" s="1"/>
  <c r="BF263" i="22"/>
  <c r="BF262" i="22" s="1"/>
  <c r="BE263" i="22"/>
  <c r="BE262" i="22" s="1"/>
  <c r="BD263" i="22"/>
  <c r="BD262" i="22" s="1"/>
  <c r="BB263" i="22"/>
  <c r="BB262" i="22" s="1"/>
  <c r="AZ263" i="22"/>
  <c r="AZ262" i="22" s="1"/>
  <c r="AW263" i="22"/>
  <c r="AW262" i="22" s="1"/>
  <c r="AV263" i="22"/>
  <c r="AN263" i="22"/>
  <c r="AB263" i="22"/>
  <c r="AA263" i="22"/>
  <c r="Z263" i="22"/>
  <c r="Y263" i="22"/>
  <c r="V263" i="22"/>
  <c r="T263" i="22"/>
  <c r="S263" i="22"/>
  <c r="K263" i="22"/>
  <c r="AU262" i="22"/>
  <c r="AT262" i="22"/>
  <c r="AS262" i="22"/>
  <c r="AR262" i="22"/>
  <c r="AQ262" i="22"/>
  <c r="AP262" i="22"/>
  <c r="AO262" i="22"/>
  <c r="AN262" i="22"/>
  <c r="R262" i="22"/>
  <c r="Q262" i="22"/>
  <c r="P262" i="22"/>
  <c r="O262" i="22"/>
  <c r="N262" i="22"/>
  <c r="M262" i="22"/>
  <c r="L262" i="22"/>
  <c r="K262" i="22"/>
  <c r="BG261" i="22"/>
  <c r="BF261" i="22"/>
  <c r="BE261" i="22"/>
  <c r="BD261" i="22"/>
  <c r="BB261" i="22"/>
  <c r="AZ261" i="22"/>
  <c r="AW261" i="22"/>
  <c r="AV261" i="22"/>
  <c r="AN261" i="22"/>
  <c r="AB261" i="22"/>
  <c r="AA261" i="22"/>
  <c r="Z261" i="22"/>
  <c r="Y261" i="22"/>
  <c r="W261" i="22"/>
  <c r="V261" i="22"/>
  <c r="T261" i="22"/>
  <c r="S261" i="22"/>
  <c r="K261" i="22"/>
  <c r="BG260" i="22"/>
  <c r="BF260" i="22"/>
  <c r="BE260" i="22"/>
  <c r="BD260" i="22"/>
  <c r="BB260" i="22"/>
  <c r="AZ260" i="22"/>
  <c r="AW260" i="22"/>
  <c r="AV260" i="22"/>
  <c r="AN260" i="22"/>
  <c r="AB260" i="22"/>
  <c r="AA260" i="22"/>
  <c r="Z260" i="22"/>
  <c r="Y260" i="22"/>
  <c r="W260" i="22"/>
  <c r="V260" i="22"/>
  <c r="T260" i="22"/>
  <c r="S260" i="22"/>
  <c r="K260" i="22"/>
  <c r="BG259" i="22"/>
  <c r="BF259" i="22"/>
  <c r="BE259" i="22"/>
  <c r="BD259" i="22"/>
  <c r="BB259" i="22"/>
  <c r="AZ259" i="22"/>
  <c r="AW259" i="22"/>
  <c r="AV259" i="22"/>
  <c r="AN259" i="22"/>
  <c r="AB259" i="22"/>
  <c r="AA259" i="22"/>
  <c r="Z259" i="22"/>
  <c r="Y259" i="22"/>
  <c r="W259" i="22"/>
  <c r="V259" i="22"/>
  <c r="T259" i="22"/>
  <c r="S259" i="22"/>
  <c r="K259" i="22"/>
  <c r="BG258" i="22"/>
  <c r="BF258" i="22"/>
  <c r="BE258" i="22"/>
  <c r="BD258" i="22"/>
  <c r="BB258" i="22"/>
  <c r="AZ258" i="22"/>
  <c r="AW258" i="22"/>
  <c r="AV258" i="22"/>
  <c r="AN258" i="22"/>
  <c r="AB258" i="22"/>
  <c r="AA258" i="22"/>
  <c r="Z258" i="22"/>
  <c r="Y258" i="22"/>
  <c r="W258" i="22"/>
  <c r="V258" i="22"/>
  <c r="T258" i="22"/>
  <c r="S258" i="22"/>
  <c r="K258" i="22"/>
  <c r="BG257" i="22"/>
  <c r="BF257" i="22"/>
  <c r="BE257" i="22"/>
  <c r="BD257" i="22"/>
  <c r="BB257" i="22"/>
  <c r="AZ257" i="22"/>
  <c r="AW257" i="22"/>
  <c r="AV257" i="22"/>
  <c r="AN257" i="22"/>
  <c r="AB257" i="22"/>
  <c r="AA257" i="22"/>
  <c r="Z257" i="22"/>
  <c r="Y257" i="22"/>
  <c r="W257" i="22"/>
  <c r="V257" i="22"/>
  <c r="T257" i="22"/>
  <c r="S257" i="22"/>
  <c r="K257" i="22"/>
  <c r="BG256" i="22"/>
  <c r="BF256" i="22"/>
  <c r="BE256" i="22"/>
  <c r="BD256" i="22"/>
  <c r="BB256" i="22"/>
  <c r="AZ256" i="22"/>
  <c r="AW256" i="22"/>
  <c r="AV256" i="22"/>
  <c r="AN256" i="22"/>
  <c r="AB256" i="22"/>
  <c r="AA256" i="22"/>
  <c r="Z256" i="22"/>
  <c r="Y256" i="22"/>
  <c r="W256" i="22"/>
  <c r="V256" i="22"/>
  <c r="T256" i="22"/>
  <c r="S256" i="22"/>
  <c r="K256" i="22"/>
  <c r="BG255" i="22"/>
  <c r="BF255" i="22"/>
  <c r="BE255" i="22"/>
  <c r="BD255" i="22"/>
  <c r="BB255" i="22"/>
  <c r="AZ255" i="22"/>
  <c r="AW255" i="22"/>
  <c r="AV255" i="22"/>
  <c r="AN255" i="22"/>
  <c r="AB255" i="22"/>
  <c r="AA255" i="22"/>
  <c r="Z255" i="22"/>
  <c r="Y255" i="22"/>
  <c r="W255" i="22"/>
  <c r="V255" i="22"/>
  <c r="T255" i="22"/>
  <c r="S255" i="22"/>
  <c r="K255" i="22"/>
  <c r="BG254" i="22"/>
  <c r="BF254" i="22"/>
  <c r="BE254" i="22"/>
  <c r="BD254" i="22"/>
  <c r="BB254" i="22"/>
  <c r="AZ254" i="22"/>
  <c r="AW254" i="22"/>
  <c r="AV254" i="22"/>
  <c r="AN254" i="22"/>
  <c r="AB254" i="22"/>
  <c r="AA254" i="22"/>
  <c r="Z254" i="22"/>
  <c r="Y254" i="22"/>
  <c r="W254" i="22"/>
  <c r="V254" i="22"/>
  <c r="T254" i="22"/>
  <c r="S254" i="22"/>
  <c r="K254" i="22"/>
  <c r="BG253" i="22"/>
  <c r="BF253" i="22"/>
  <c r="BE253" i="22"/>
  <c r="BD253" i="22"/>
  <c r="BB253" i="22"/>
  <c r="AZ253" i="22"/>
  <c r="AW253" i="22"/>
  <c r="AV253" i="22"/>
  <c r="AN253" i="22"/>
  <c r="AB253" i="22"/>
  <c r="AA253" i="22"/>
  <c r="Z253" i="22"/>
  <c r="Y253" i="22"/>
  <c r="W253" i="22"/>
  <c r="V253" i="22"/>
  <c r="T253" i="22"/>
  <c r="S253" i="22"/>
  <c r="K253" i="22"/>
  <c r="BG252" i="22"/>
  <c r="BF252" i="22"/>
  <c r="BE252" i="22"/>
  <c r="BD252" i="22"/>
  <c r="AZ252" i="22"/>
  <c r="AW252" i="22"/>
  <c r="AV252" i="22"/>
  <c r="AN252" i="22"/>
  <c r="AB252" i="22"/>
  <c r="AA252" i="22"/>
  <c r="Z252" i="22"/>
  <c r="Y252" i="22"/>
  <c r="V252" i="22"/>
  <c r="T252" i="22"/>
  <c r="S252" i="22"/>
  <c r="K252" i="22"/>
  <c r="BG251" i="22"/>
  <c r="BF251" i="22"/>
  <c r="BE251" i="22"/>
  <c r="BD251" i="22"/>
  <c r="AZ251" i="22"/>
  <c r="AW251" i="22"/>
  <c r="AV251" i="22"/>
  <c r="AN251" i="22"/>
  <c r="AB251" i="22"/>
  <c r="AA251" i="22"/>
  <c r="Z251" i="22"/>
  <c r="Y251" i="22"/>
  <c r="V251" i="22"/>
  <c r="T251" i="22"/>
  <c r="S251" i="22"/>
  <c r="K251" i="22"/>
  <c r="AU250" i="22"/>
  <c r="AT250" i="22"/>
  <c r="AS250" i="22"/>
  <c r="AR250" i="22"/>
  <c r="AQ250" i="22"/>
  <c r="AP250" i="22"/>
  <c r="AO250" i="22"/>
  <c r="AN250" i="22"/>
  <c r="R250" i="22"/>
  <c r="Q250" i="22"/>
  <c r="P250" i="22"/>
  <c r="O250" i="22"/>
  <c r="N250" i="22"/>
  <c r="M250" i="22"/>
  <c r="L250" i="22"/>
  <c r="K250" i="22"/>
  <c r="BG249" i="22"/>
  <c r="BF249" i="22"/>
  <c r="BE249" i="22"/>
  <c r="BD249" i="22"/>
  <c r="BB249" i="22"/>
  <c r="AZ249" i="22"/>
  <c r="AW249" i="22"/>
  <c r="AV249" i="22"/>
  <c r="AN249" i="22"/>
  <c r="AB249" i="22"/>
  <c r="AA249" i="22"/>
  <c r="Z249" i="22"/>
  <c r="Y249" i="22"/>
  <c r="W249" i="22"/>
  <c r="V249" i="22"/>
  <c r="T249" i="22"/>
  <c r="S249" i="22"/>
  <c r="K249" i="22"/>
  <c r="BG248" i="22"/>
  <c r="BF248" i="22"/>
  <c r="BE248" i="22"/>
  <c r="BD248" i="22"/>
  <c r="BB248" i="22"/>
  <c r="AZ248" i="22"/>
  <c r="AW248" i="22"/>
  <c r="AV248" i="22"/>
  <c r="AN248" i="22"/>
  <c r="AB248" i="22"/>
  <c r="AA248" i="22"/>
  <c r="Z248" i="22"/>
  <c r="Y248" i="22"/>
  <c r="W248" i="22"/>
  <c r="V248" i="22"/>
  <c r="T248" i="22"/>
  <c r="S248" i="22"/>
  <c r="K248" i="22"/>
  <c r="BG247" i="22"/>
  <c r="BF247" i="22"/>
  <c r="BE247" i="22"/>
  <c r="BD247" i="22"/>
  <c r="BB247" i="22"/>
  <c r="AZ247" i="22"/>
  <c r="AW247" i="22"/>
  <c r="AV247" i="22"/>
  <c r="AN247" i="22"/>
  <c r="AB247" i="22"/>
  <c r="AA247" i="22"/>
  <c r="Z247" i="22"/>
  <c r="Y247" i="22"/>
  <c r="W247" i="22"/>
  <c r="V247" i="22"/>
  <c r="T247" i="22"/>
  <c r="S247" i="22"/>
  <c r="K247" i="22"/>
  <c r="BG246" i="22"/>
  <c r="BF246" i="22"/>
  <c r="BE246" i="22"/>
  <c r="BD246" i="22"/>
  <c r="BB246" i="22"/>
  <c r="AZ246" i="22"/>
  <c r="AW246" i="22"/>
  <c r="AV246" i="22"/>
  <c r="AN246" i="22"/>
  <c r="AB246" i="22"/>
  <c r="AA246" i="22"/>
  <c r="Z246" i="22"/>
  <c r="Y246" i="22"/>
  <c r="W246" i="22"/>
  <c r="V246" i="22"/>
  <c r="T246" i="22"/>
  <c r="S246" i="22"/>
  <c r="K246" i="22"/>
  <c r="BG245" i="22"/>
  <c r="BF245" i="22"/>
  <c r="BE245" i="22"/>
  <c r="BD245" i="22"/>
  <c r="BB245" i="22"/>
  <c r="AZ245" i="22"/>
  <c r="AW245" i="22"/>
  <c r="AV245" i="22"/>
  <c r="AN245" i="22"/>
  <c r="AB245" i="22"/>
  <c r="AA245" i="22"/>
  <c r="Z245" i="22"/>
  <c r="Y245" i="22"/>
  <c r="W245" i="22"/>
  <c r="V245" i="22"/>
  <c r="T245" i="22"/>
  <c r="S245" i="22"/>
  <c r="K245" i="22"/>
  <c r="BG244" i="22"/>
  <c r="BF244" i="22"/>
  <c r="BE244" i="22"/>
  <c r="BD244" i="22"/>
  <c r="BB244" i="22"/>
  <c r="AZ244" i="22"/>
  <c r="AW244" i="22"/>
  <c r="AV244" i="22"/>
  <c r="AN244" i="22"/>
  <c r="AB244" i="22"/>
  <c r="AA244" i="22"/>
  <c r="Z244" i="22"/>
  <c r="Y244" i="22"/>
  <c r="W244" i="22"/>
  <c r="V244" i="22"/>
  <c r="T244" i="22"/>
  <c r="S244" i="22"/>
  <c r="K244" i="22"/>
  <c r="BG243" i="22"/>
  <c r="BF243" i="22"/>
  <c r="BE243" i="22"/>
  <c r="BD243" i="22"/>
  <c r="BB243" i="22"/>
  <c r="AZ243" i="22"/>
  <c r="AW243" i="22"/>
  <c r="AV243" i="22"/>
  <c r="AN243" i="22"/>
  <c r="AB243" i="22"/>
  <c r="AA243" i="22"/>
  <c r="Z243" i="22"/>
  <c r="Y243" i="22"/>
  <c r="W243" i="22"/>
  <c r="V243" i="22"/>
  <c r="T243" i="22"/>
  <c r="S243" i="22"/>
  <c r="K243" i="22"/>
  <c r="BG242" i="22"/>
  <c r="BF242" i="22"/>
  <c r="BE242" i="22"/>
  <c r="BD242" i="22"/>
  <c r="BB242" i="22"/>
  <c r="AZ242" i="22"/>
  <c r="AW242" i="22"/>
  <c r="AV242" i="22"/>
  <c r="AN242" i="22"/>
  <c r="AB242" i="22"/>
  <c r="AA242" i="22"/>
  <c r="Z242" i="22"/>
  <c r="Y242" i="22"/>
  <c r="W242" i="22"/>
  <c r="V242" i="22"/>
  <c r="T242" i="22"/>
  <c r="S242" i="22"/>
  <c r="K242" i="22"/>
  <c r="BG241" i="22"/>
  <c r="BF241" i="22"/>
  <c r="BE241" i="22"/>
  <c r="BD241" i="22"/>
  <c r="AZ241" i="22"/>
  <c r="AW241" i="22"/>
  <c r="AV241" i="22"/>
  <c r="AN241" i="22"/>
  <c r="AB241" i="22"/>
  <c r="AA241" i="22"/>
  <c r="Z241" i="22"/>
  <c r="Y241" i="22"/>
  <c r="W241" i="22"/>
  <c r="V241" i="22"/>
  <c r="T241" i="22"/>
  <c r="S241" i="22"/>
  <c r="K241" i="22"/>
  <c r="BG240" i="22"/>
  <c r="BF240" i="22"/>
  <c r="BE240" i="22"/>
  <c r="BD240" i="22"/>
  <c r="AZ240" i="22"/>
  <c r="AW240" i="22"/>
  <c r="AV240" i="22"/>
  <c r="AN240" i="22"/>
  <c r="AB240" i="22"/>
  <c r="AA240" i="22"/>
  <c r="Z240" i="22"/>
  <c r="Y240" i="22"/>
  <c r="W240" i="22"/>
  <c r="V240" i="22"/>
  <c r="T240" i="22"/>
  <c r="S240" i="22"/>
  <c r="K240" i="22"/>
  <c r="AU239" i="22"/>
  <c r="AT239" i="22"/>
  <c r="AS239" i="22"/>
  <c r="AR239" i="22"/>
  <c r="AQ239" i="22"/>
  <c r="AP239" i="22"/>
  <c r="AO239" i="22"/>
  <c r="AN239" i="22"/>
  <c r="R239" i="22"/>
  <c r="Q239" i="22"/>
  <c r="P239" i="22"/>
  <c r="O239" i="22"/>
  <c r="N239" i="22"/>
  <c r="M239" i="22"/>
  <c r="L239" i="22"/>
  <c r="K239" i="22"/>
  <c r="BG238" i="22"/>
  <c r="BF238" i="22"/>
  <c r="BE238" i="22"/>
  <c r="BD238" i="22"/>
  <c r="BB238" i="22"/>
  <c r="AZ238" i="22"/>
  <c r="AW238" i="22"/>
  <c r="AV238" i="22"/>
  <c r="AN238" i="22"/>
  <c r="AB238" i="22"/>
  <c r="AA238" i="22"/>
  <c r="Z238" i="22"/>
  <c r="Y238" i="22"/>
  <c r="W238" i="22"/>
  <c r="V238" i="22"/>
  <c r="T238" i="22"/>
  <c r="S238" i="22"/>
  <c r="K238" i="22"/>
  <c r="BG237" i="22"/>
  <c r="BF237" i="22"/>
  <c r="BE237" i="22"/>
  <c r="BD237" i="22"/>
  <c r="BB237" i="22"/>
  <c r="AZ237" i="22"/>
  <c r="AW237" i="22"/>
  <c r="AV237" i="22"/>
  <c r="AN237" i="22"/>
  <c r="AB237" i="22"/>
  <c r="AA237" i="22"/>
  <c r="Z237" i="22"/>
  <c r="Y237" i="22"/>
  <c r="W237" i="22"/>
  <c r="V237" i="22"/>
  <c r="T237" i="22"/>
  <c r="S237" i="22"/>
  <c r="K237" i="22"/>
  <c r="BG236" i="22"/>
  <c r="BF236" i="22"/>
  <c r="BE236" i="22"/>
  <c r="BD236" i="22"/>
  <c r="BB236" i="22"/>
  <c r="AZ236" i="22"/>
  <c r="AW236" i="22"/>
  <c r="AV236" i="22"/>
  <c r="AN236" i="22"/>
  <c r="AB236" i="22"/>
  <c r="AA236" i="22"/>
  <c r="Z236" i="22"/>
  <c r="Y236" i="22"/>
  <c r="W236" i="22"/>
  <c r="V236" i="22"/>
  <c r="T236" i="22"/>
  <c r="S236" i="22"/>
  <c r="K236" i="22"/>
  <c r="BG235" i="22"/>
  <c r="BF235" i="22"/>
  <c r="BE235" i="22"/>
  <c r="BD235" i="22"/>
  <c r="BB235" i="22"/>
  <c r="AZ235" i="22"/>
  <c r="AW235" i="22"/>
  <c r="AV235" i="22"/>
  <c r="AN235" i="22"/>
  <c r="AB235" i="22"/>
  <c r="AA235" i="22"/>
  <c r="Z235" i="22"/>
  <c r="Y235" i="22"/>
  <c r="W235" i="22"/>
  <c r="V235" i="22"/>
  <c r="T235" i="22"/>
  <c r="S235" i="22"/>
  <c r="K235" i="22"/>
  <c r="BG234" i="22"/>
  <c r="BF234" i="22"/>
  <c r="BE234" i="22"/>
  <c r="BD234" i="22"/>
  <c r="BB234" i="22"/>
  <c r="AZ234" i="22"/>
  <c r="AW234" i="22"/>
  <c r="AV234" i="22"/>
  <c r="AN234" i="22"/>
  <c r="AB234" i="22"/>
  <c r="AA234" i="22"/>
  <c r="Z234" i="22"/>
  <c r="Y234" i="22"/>
  <c r="W234" i="22"/>
  <c r="V234" i="22"/>
  <c r="T234" i="22"/>
  <c r="S234" i="22"/>
  <c r="K234" i="22"/>
  <c r="BG233" i="22"/>
  <c r="BF233" i="22"/>
  <c r="BE233" i="22"/>
  <c r="BD233" i="22"/>
  <c r="BB233" i="22"/>
  <c r="AZ233" i="22"/>
  <c r="AW233" i="22"/>
  <c r="AV233" i="22"/>
  <c r="AN233" i="22"/>
  <c r="AB233" i="22"/>
  <c r="AA233" i="22"/>
  <c r="Z233" i="22"/>
  <c r="Y233" i="22"/>
  <c r="W233" i="22"/>
  <c r="V233" i="22"/>
  <c r="T233" i="22"/>
  <c r="S233" i="22"/>
  <c r="K233" i="22"/>
  <c r="BG232" i="22"/>
  <c r="BF232" i="22"/>
  <c r="BE232" i="22"/>
  <c r="BD232" i="22"/>
  <c r="BB232" i="22"/>
  <c r="AZ232" i="22"/>
  <c r="AW232" i="22"/>
  <c r="AV232" i="22"/>
  <c r="AN232" i="22"/>
  <c r="AB232" i="22"/>
  <c r="AA232" i="22"/>
  <c r="Z232" i="22"/>
  <c r="Y232" i="22"/>
  <c r="W232" i="22"/>
  <c r="V232" i="22"/>
  <c r="T232" i="22"/>
  <c r="S232" i="22"/>
  <c r="K232" i="22"/>
  <c r="BG231" i="22"/>
  <c r="BF231" i="22"/>
  <c r="BE231" i="22"/>
  <c r="BD231" i="22"/>
  <c r="BB231" i="22"/>
  <c r="AZ231" i="22"/>
  <c r="AW231" i="22"/>
  <c r="AV231" i="22"/>
  <c r="AN231" i="22"/>
  <c r="AB231" i="22"/>
  <c r="AA231" i="22"/>
  <c r="Z231" i="22"/>
  <c r="Y231" i="22"/>
  <c r="W231" i="22"/>
  <c r="V231" i="22"/>
  <c r="T231" i="22"/>
  <c r="S231" i="22"/>
  <c r="K231" i="22"/>
  <c r="BG230" i="22"/>
  <c r="BF230" i="22"/>
  <c r="BE230" i="22"/>
  <c r="BD230" i="22"/>
  <c r="BB230" i="22"/>
  <c r="AZ230" i="22"/>
  <c r="AW230" i="22"/>
  <c r="AV230" i="22"/>
  <c r="AN230" i="22"/>
  <c r="AB230" i="22"/>
  <c r="AA230" i="22"/>
  <c r="Z230" i="22"/>
  <c r="Y230" i="22"/>
  <c r="W230" i="22"/>
  <c r="V230" i="22"/>
  <c r="T230" i="22"/>
  <c r="S230" i="22"/>
  <c r="K230" i="22"/>
  <c r="BG229" i="22"/>
  <c r="BF229" i="22"/>
  <c r="BE229" i="22"/>
  <c r="BD229" i="22"/>
  <c r="BB229" i="22"/>
  <c r="AZ229" i="22"/>
  <c r="AW229" i="22"/>
  <c r="AV229" i="22"/>
  <c r="AN229" i="22"/>
  <c r="AB229" i="22"/>
  <c r="AA229" i="22"/>
  <c r="Z229" i="22"/>
  <c r="Y229" i="22"/>
  <c r="W229" i="22"/>
  <c r="V229" i="22"/>
  <c r="T229" i="22"/>
  <c r="S229" i="22"/>
  <c r="K229" i="22"/>
  <c r="AU228" i="22"/>
  <c r="AT228" i="22"/>
  <c r="AS228" i="22"/>
  <c r="AR228" i="22"/>
  <c r="AQ228" i="22"/>
  <c r="AP228" i="22"/>
  <c r="AO228" i="22"/>
  <c r="AN228" i="22"/>
  <c r="R228" i="22"/>
  <c r="Q228" i="22"/>
  <c r="P228" i="22"/>
  <c r="O228" i="22"/>
  <c r="N228" i="22"/>
  <c r="M228" i="22"/>
  <c r="L228" i="22"/>
  <c r="K228" i="22"/>
  <c r="BG227" i="22"/>
  <c r="BF227" i="22"/>
  <c r="BE227" i="22"/>
  <c r="BD227" i="22"/>
  <c r="AZ227" i="22"/>
  <c r="AW227" i="22"/>
  <c r="AV227" i="22"/>
  <c r="AN227" i="22"/>
  <c r="AB227" i="22"/>
  <c r="AA227" i="22"/>
  <c r="Z227" i="22"/>
  <c r="Y227" i="22"/>
  <c r="V227" i="22"/>
  <c r="S227" i="22"/>
  <c r="K227" i="22"/>
  <c r="BG226" i="22"/>
  <c r="BF226" i="22"/>
  <c r="BE226" i="22"/>
  <c r="BD226" i="22"/>
  <c r="BB226" i="22"/>
  <c r="AZ226" i="22"/>
  <c r="AW226" i="22"/>
  <c r="AV226" i="22"/>
  <c r="AN226" i="22"/>
  <c r="AB226" i="22"/>
  <c r="AA226" i="22"/>
  <c r="Z226" i="22"/>
  <c r="Y226" i="22"/>
  <c r="W226" i="22"/>
  <c r="V226" i="22"/>
  <c r="S226" i="22"/>
  <c r="K226" i="22"/>
  <c r="BG225" i="22"/>
  <c r="BF225" i="22"/>
  <c r="BE225" i="22"/>
  <c r="BD225" i="22"/>
  <c r="BB225" i="22"/>
  <c r="AZ225" i="22"/>
  <c r="AW225" i="22"/>
  <c r="AV225" i="22"/>
  <c r="AN225" i="22"/>
  <c r="AB225" i="22"/>
  <c r="AA225" i="22"/>
  <c r="Z225" i="22"/>
  <c r="Y225" i="22"/>
  <c r="W225" i="22"/>
  <c r="V225" i="22"/>
  <c r="S225" i="22"/>
  <c r="K225" i="22"/>
  <c r="BG224" i="22"/>
  <c r="BF224" i="22"/>
  <c r="BE224" i="22"/>
  <c r="BD224" i="22"/>
  <c r="BB224" i="22"/>
  <c r="AZ224" i="22"/>
  <c r="AW224" i="22"/>
  <c r="AV224" i="22"/>
  <c r="AN224" i="22"/>
  <c r="AB224" i="22"/>
  <c r="AA224" i="22"/>
  <c r="Z224" i="22"/>
  <c r="Y224" i="22"/>
  <c r="W224" i="22"/>
  <c r="V224" i="22"/>
  <c r="S224" i="22"/>
  <c r="K224" i="22"/>
  <c r="BG223" i="22"/>
  <c r="BF223" i="22"/>
  <c r="BE223" i="22"/>
  <c r="BD223" i="22"/>
  <c r="BB223" i="22"/>
  <c r="AZ223" i="22"/>
  <c r="AW223" i="22"/>
  <c r="AV223" i="22"/>
  <c r="AN223" i="22"/>
  <c r="AB223" i="22"/>
  <c r="AA223" i="22"/>
  <c r="Z223" i="22"/>
  <c r="Y223" i="22"/>
  <c r="W223" i="22"/>
  <c r="V223" i="22"/>
  <c r="S223" i="22"/>
  <c r="K223" i="22"/>
  <c r="BG222" i="22"/>
  <c r="BF222" i="22"/>
  <c r="BE222" i="22"/>
  <c r="BD222" i="22"/>
  <c r="BB222" i="22"/>
  <c r="AZ222" i="22"/>
  <c r="AW222" i="22"/>
  <c r="AV222" i="22"/>
  <c r="AN222" i="22"/>
  <c r="AB222" i="22"/>
  <c r="AA222" i="22"/>
  <c r="Z222" i="22"/>
  <c r="Y222" i="22"/>
  <c r="W222" i="22"/>
  <c r="V222" i="22"/>
  <c r="S222" i="22"/>
  <c r="K222" i="22"/>
  <c r="BG221" i="22"/>
  <c r="BF221" i="22"/>
  <c r="BE221" i="22"/>
  <c r="BD221" i="22"/>
  <c r="BB221" i="22"/>
  <c r="AZ221" i="22"/>
  <c r="AW221" i="22"/>
  <c r="AV221" i="22"/>
  <c r="AN221" i="22"/>
  <c r="AB221" i="22"/>
  <c r="AA221" i="22"/>
  <c r="Z221" i="22"/>
  <c r="Y221" i="22"/>
  <c r="W221" i="22"/>
  <c r="V221" i="22"/>
  <c r="S221" i="22"/>
  <c r="K221" i="22"/>
  <c r="BG220" i="22"/>
  <c r="BF220" i="22"/>
  <c r="BE220" i="22"/>
  <c r="BD220" i="22"/>
  <c r="AZ220" i="22"/>
  <c r="AW220" i="22"/>
  <c r="AV220" i="22"/>
  <c r="AN220" i="22"/>
  <c r="AB220" i="22"/>
  <c r="AA220" i="22"/>
  <c r="Z220" i="22"/>
  <c r="Y220" i="22"/>
  <c r="W220" i="22"/>
  <c r="V220" i="22"/>
  <c r="S220" i="22"/>
  <c r="K220" i="22"/>
  <c r="BG219" i="22"/>
  <c r="BF219" i="22"/>
  <c r="BE219" i="22"/>
  <c r="BD219" i="22"/>
  <c r="AZ219" i="22"/>
  <c r="AW219" i="22"/>
  <c r="AV219" i="22"/>
  <c r="AN219" i="22"/>
  <c r="AB219" i="22"/>
  <c r="AA219" i="22"/>
  <c r="Z219" i="22"/>
  <c r="Y219" i="22"/>
  <c r="W219" i="22"/>
  <c r="V219" i="22"/>
  <c r="S219" i="22"/>
  <c r="K219" i="22"/>
  <c r="BG218" i="22"/>
  <c r="BF218" i="22"/>
  <c r="BE218" i="22"/>
  <c r="BD218" i="22"/>
  <c r="AZ218" i="22"/>
  <c r="AW218" i="22"/>
  <c r="AV218" i="22"/>
  <c r="AN218" i="22"/>
  <c r="AB218" i="22"/>
  <c r="AA218" i="22"/>
  <c r="Z218" i="22"/>
  <c r="Y218" i="22"/>
  <c r="V218" i="22"/>
  <c r="S218" i="22"/>
  <c r="K218" i="22"/>
  <c r="BG217" i="22"/>
  <c r="BF217" i="22"/>
  <c r="BE217" i="22"/>
  <c r="AW217" i="22"/>
  <c r="AV217" i="22"/>
  <c r="AN217" i="22"/>
  <c r="AB217" i="22"/>
  <c r="AA217" i="22"/>
  <c r="Z217" i="22"/>
  <c r="V217" i="22"/>
  <c r="S217" i="22"/>
  <c r="K217" i="22"/>
  <c r="BG216" i="22"/>
  <c r="BF216" i="22"/>
  <c r="BF206" i="22" s="1"/>
  <c r="BE216" i="22"/>
  <c r="BD216" i="22"/>
  <c r="BD206" i="22" s="1"/>
  <c r="BB216" i="22"/>
  <c r="BB206" i="22" s="1"/>
  <c r="AZ216" i="22"/>
  <c r="AW216" i="22"/>
  <c r="AV216" i="22"/>
  <c r="AN216" i="22"/>
  <c r="AB216" i="22"/>
  <c r="AA216" i="22"/>
  <c r="Z216" i="22"/>
  <c r="Y216" i="22"/>
  <c r="V216" i="22"/>
  <c r="S216" i="22"/>
  <c r="K216" i="22"/>
  <c r="BG215" i="22"/>
  <c r="BF215" i="22"/>
  <c r="BE215" i="22"/>
  <c r="AZ215" i="22"/>
  <c r="AW215" i="22"/>
  <c r="AV215" i="22"/>
  <c r="AN215" i="22"/>
  <c r="AB215" i="22"/>
  <c r="AA215" i="22"/>
  <c r="Z215" i="22"/>
  <c r="Y215" i="22"/>
  <c r="V215" i="22"/>
  <c r="S215" i="22"/>
  <c r="K215" i="22"/>
  <c r="BG214" i="22"/>
  <c r="BF214" i="22"/>
  <c r="BE214" i="22"/>
  <c r="AW214" i="22"/>
  <c r="AV214" i="22"/>
  <c r="AN214" i="22"/>
  <c r="AB214" i="22"/>
  <c r="AA214" i="22"/>
  <c r="Z214" i="22"/>
  <c r="T214" i="22"/>
  <c r="S214" i="22"/>
  <c r="K214" i="22"/>
  <c r="BG213" i="22"/>
  <c r="BF213" i="22"/>
  <c r="BE213" i="22"/>
  <c r="BD213" i="22"/>
  <c r="BB213" i="22"/>
  <c r="AZ213" i="22"/>
  <c r="AW213" i="22"/>
  <c r="AV213" i="22"/>
  <c r="AN213" i="22"/>
  <c r="AB213" i="22"/>
  <c r="AA213" i="22"/>
  <c r="Z213" i="22"/>
  <c r="Y213" i="22"/>
  <c r="W213" i="22"/>
  <c r="V213" i="22"/>
  <c r="T213" i="22"/>
  <c r="S213" i="22"/>
  <c r="K213" i="22"/>
  <c r="BF212" i="22"/>
  <c r="BE212" i="22"/>
  <c r="AW212" i="22"/>
  <c r="AV212" i="22"/>
  <c r="AN212" i="22"/>
  <c r="Z212" i="22"/>
  <c r="AD212" i="22" s="1"/>
  <c r="T212" i="22"/>
  <c r="S212" i="22"/>
  <c r="K212" i="22"/>
  <c r="BG211" i="22"/>
  <c r="BF211" i="22"/>
  <c r="BE211" i="22"/>
  <c r="BD211" i="22"/>
  <c r="BB211" i="22"/>
  <c r="AZ211" i="22"/>
  <c r="AW211" i="22"/>
  <c r="AV211" i="22"/>
  <c r="AN211" i="22"/>
  <c r="AB211" i="22"/>
  <c r="AA211" i="22"/>
  <c r="Z211" i="22"/>
  <c r="Y211" i="22"/>
  <c r="W211" i="22"/>
  <c r="V211" i="22"/>
  <c r="T211" i="22"/>
  <c r="S211" i="22"/>
  <c r="K211" i="22"/>
  <c r="BG210" i="22"/>
  <c r="BF210" i="22"/>
  <c r="BE210" i="22"/>
  <c r="BD210" i="22"/>
  <c r="AZ210" i="22"/>
  <c r="AW210" i="22"/>
  <c r="AV210" i="22"/>
  <c r="AN210" i="22"/>
  <c r="AB210" i="22"/>
  <c r="AA210" i="22"/>
  <c r="Z210" i="22"/>
  <c r="Y210" i="22"/>
  <c r="V210" i="22"/>
  <c r="T210" i="22"/>
  <c r="S210" i="22"/>
  <c r="K210" i="22"/>
  <c r="BG209" i="22"/>
  <c r="BF209" i="22"/>
  <c r="BE209" i="22"/>
  <c r="AZ360" i="22"/>
  <c r="AW209" i="22"/>
  <c r="AV209" i="22"/>
  <c r="AN209" i="22"/>
  <c r="AA209" i="22"/>
  <c r="Z209" i="22"/>
  <c r="V209" i="22"/>
  <c r="T209" i="22"/>
  <c r="S209" i="22"/>
  <c r="K209" i="22"/>
  <c r="BG208" i="22"/>
  <c r="BF208" i="22"/>
  <c r="BE208" i="22"/>
  <c r="BD208" i="22"/>
  <c r="BB208" i="22"/>
  <c r="AZ208" i="22"/>
  <c r="AW208" i="22"/>
  <c r="AV208" i="22"/>
  <c r="AN208" i="22"/>
  <c r="AB208" i="22"/>
  <c r="AA208" i="22"/>
  <c r="Z208" i="22"/>
  <c r="Y208" i="22"/>
  <c r="V208" i="22"/>
  <c r="T208" i="22"/>
  <c r="S208" i="22"/>
  <c r="K208" i="22"/>
  <c r="BG207" i="22"/>
  <c r="BF207" i="22"/>
  <c r="BE207" i="22"/>
  <c r="BD207" i="22"/>
  <c r="BB207" i="22"/>
  <c r="AZ207" i="22"/>
  <c r="AW207" i="22"/>
  <c r="AV207" i="22"/>
  <c r="AN207" i="22"/>
  <c r="AB207" i="22"/>
  <c r="AA207" i="22"/>
  <c r="Z207" i="22"/>
  <c r="Y207" i="22"/>
  <c r="V207" i="22"/>
  <c r="T207" i="22"/>
  <c r="S207" i="22"/>
  <c r="K207" i="22"/>
  <c r="AU206" i="22"/>
  <c r="AT206" i="22"/>
  <c r="AS206" i="22"/>
  <c r="AR206" i="22"/>
  <c r="AQ206" i="22"/>
  <c r="AP206" i="22"/>
  <c r="AO206" i="22"/>
  <c r="AN206" i="22"/>
  <c r="R206" i="22"/>
  <c r="Q206" i="22"/>
  <c r="P206" i="22"/>
  <c r="O206" i="22"/>
  <c r="N206" i="22"/>
  <c r="M206" i="22"/>
  <c r="L206" i="22"/>
  <c r="K206" i="22"/>
  <c r="BH205" i="22"/>
  <c r="AV205" i="22"/>
  <c r="AN205" i="22"/>
  <c r="AB205" i="22"/>
  <c r="AA205" i="22"/>
  <c r="Z205" i="22"/>
  <c r="Y205" i="22"/>
  <c r="W205" i="22"/>
  <c r="V205" i="22"/>
  <c r="T205" i="22"/>
  <c r="S205" i="22"/>
  <c r="K205" i="22"/>
  <c r="BH204" i="22"/>
  <c r="AV204" i="22"/>
  <c r="AN204" i="22"/>
  <c r="AB204" i="22"/>
  <c r="AA204" i="22"/>
  <c r="Z204" i="22"/>
  <c r="Y204" i="22"/>
  <c r="W204" i="22"/>
  <c r="V204" i="22"/>
  <c r="T204" i="22"/>
  <c r="S204" i="22"/>
  <c r="K204" i="22"/>
  <c r="BH203" i="22"/>
  <c r="AV203" i="22"/>
  <c r="AN203" i="22"/>
  <c r="AB203" i="22"/>
  <c r="AA203" i="22"/>
  <c r="Z203" i="22"/>
  <c r="Y203" i="22"/>
  <c r="W203" i="22"/>
  <c r="V203" i="22"/>
  <c r="T203" i="22"/>
  <c r="S203" i="22"/>
  <c r="K203" i="22"/>
  <c r="BH202" i="22"/>
  <c r="AV202" i="22"/>
  <c r="AN202" i="22"/>
  <c r="AB202" i="22"/>
  <c r="AA202" i="22"/>
  <c r="Z202" i="22"/>
  <c r="Y202" i="22"/>
  <c r="W202" i="22"/>
  <c r="V202" i="22"/>
  <c r="T202" i="22"/>
  <c r="S202" i="22"/>
  <c r="K202" i="22"/>
  <c r="BH201" i="22"/>
  <c r="AV201" i="22"/>
  <c r="AN201" i="22"/>
  <c r="AB201" i="22"/>
  <c r="AA201" i="22"/>
  <c r="Z201" i="22"/>
  <c r="Y201" i="22"/>
  <c r="W201" i="22"/>
  <c r="V201" i="22"/>
  <c r="T201" i="22"/>
  <c r="S201" i="22"/>
  <c r="K201" i="22"/>
  <c r="BH200" i="22"/>
  <c r="AV200" i="22"/>
  <c r="AN200" i="22"/>
  <c r="AB200" i="22"/>
  <c r="AA200" i="22"/>
  <c r="Z200" i="22"/>
  <c r="Y200" i="22"/>
  <c r="W200" i="22"/>
  <c r="V200" i="22"/>
  <c r="T200" i="22"/>
  <c r="S200" i="22"/>
  <c r="K200" i="22"/>
  <c r="BH199" i="22"/>
  <c r="AV199" i="22"/>
  <c r="AN199" i="22"/>
  <c r="AB199" i="22"/>
  <c r="AA199" i="22"/>
  <c r="Z199" i="22"/>
  <c r="Y199" i="22"/>
  <c r="V199" i="22"/>
  <c r="T199" i="22"/>
  <c r="S199" i="22"/>
  <c r="K199" i="22"/>
  <c r="BG198" i="22"/>
  <c r="BF198" i="22"/>
  <c r="BE198" i="22"/>
  <c r="BD198" i="22"/>
  <c r="BB198" i="22"/>
  <c r="AZ198" i="22"/>
  <c r="AW198" i="22"/>
  <c r="AV198" i="22"/>
  <c r="AN198" i="22"/>
  <c r="AB198" i="22"/>
  <c r="AA198" i="22"/>
  <c r="Z198" i="22"/>
  <c r="T198" i="22"/>
  <c r="S198" i="22"/>
  <c r="K198" i="22"/>
  <c r="BG197" i="22"/>
  <c r="BF197" i="22"/>
  <c r="BE197" i="22"/>
  <c r="BD197" i="22"/>
  <c r="BB197" i="22"/>
  <c r="AZ197" i="22"/>
  <c r="AW197" i="22"/>
  <c r="AV197" i="22"/>
  <c r="AN197" i="22"/>
  <c r="AB197" i="22"/>
  <c r="AA197" i="22"/>
  <c r="Z197" i="22"/>
  <c r="Y197" i="22"/>
  <c r="W197" i="22"/>
  <c r="V197" i="22"/>
  <c r="T197" i="22"/>
  <c r="S197" i="22"/>
  <c r="K197" i="22"/>
  <c r="AU196" i="22"/>
  <c r="AT196" i="22"/>
  <c r="AS196" i="22"/>
  <c r="AR196" i="22"/>
  <c r="AQ196" i="22"/>
  <c r="AP196" i="22"/>
  <c r="AO196" i="22"/>
  <c r="AN196" i="22"/>
  <c r="R196" i="22"/>
  <c r="Q196" i="22"/>
  <c r="P196" i="22"/>
  <c r="O196" i="22"/>
  <c r="N196" i="22"/>
  <c r="M196" i="22"/>
  <c r="L196" i="22"/>
  <c r="K196" i="22"/>
  <c r="BH195" i="22"/>
  <c r="AV195" i="22"/>
  <c r="AN195" i="22"/>
  <c r="AD195" i="22"/>
  <c r="S195" i="22"/>
  <c r="K195" i="22"/>
  <c r="BH194" i="22"/>
  <c r="AV194" i="22"/>
  <c r="AN194" i="22"/>
  <c r="AD194" i="22"/>
  <c r="S194" i="22"/>
  <c r="K194" i="22"/>
  <c r="BH193" i="22"/>
  <c r="AV193" i="22"/>
  <c r="AN193" i="22"/>
  <c r="AD193" i="22"/>
  <c r="S193" i="22"/>
  <c r="K193" i="22"/>
  <c r="BH192" i="22"/>
  <c r="AV192" i="22"/>
  <c r="AN192" i="22"/>
  <c r="AD192" i="22"/>
  <c r="S192" i="22"/>
  <c r="K192" i="22"/>
  <c r="BH191" i="22"/>
  <c r="AV191" i="22"/>
  <c r="AN191" i="22"/>
  <c r="AD191" i="22"/>
  <c r="S191" i="22"/>
  <c r="K191" i="22"/>
  <c r="BH190" i="22"/>
  <c r="AV190" i="22"/>
  <c r="AN190" i="22"/>
  <c r="AD190" i="22"/>
  <c r="S190" i="22"/>
  <c r="K190" i="22"/>
  <c r="BH189" i="22"/>
  <c r="AV189" i="22"/>
  <c r="AN189" i="22"/>
  <c r="AD189" i="22"/>
  <c r="S189" i="22"/>
  <c r="K189" i="22"/>
  <c r="BH188" i="22"/>
  <c r="AV188" i="22"/>
  <c r="AN188" i="22"/>
  <c r="AB188" i="22"/>
  <c r="AA188" i="22"/>
  <c r="Z188" i="22"/>
  <c r="Y188" i="22"/>
  <c r="W188" i="22"/>
  <c r="V188" i="22"/>
  <c r="T188" i="22"/>
  <c r="S188" i="22"/>
  <c r="K188" i="22"/>
  <c r="BH187" i="22"/>
  <c r="AV187" i="22"/>
  <c r="AN187" i="22"/>
  <c r="AB187" i="22"/>
  <c r="AA187" i="22"/>
  <c r="Z187" i="22"/>
  <c r="Y187" i="22"/>
  <c r="V187" i="22"/>
  <c r="T187" i="22"/>
  <c r="S187" i="22"/>
  <c r="K187" i="22"/>
  <c r="BG186" i="22"/>
  <c r="BG185" i="22" s="1"/>
  <c r="BF186" i="22"/>
  <c r="BF185" i="22" s="1"/>
  <c r="BE186" i="22"/>
  <c r="BE185" i="22" s="1"/>
  <c r="BD185" i="22"/>
  <c r="BB185" i="22"/>
  <c r="AZ186" i="22"/>
  <c r="AW186" i="22"/>
  <c r="AW185" i="22" s="1"/>
  <c r="AV186" i="22"/>
  <c r="AN186" i="22"/>
  <c r="AB186" i="22"/>
  <c r="AA186" i="22"/>
  <c r="Z186" i="22"/>
  <c r="Y186" i="22"/>
  <c r="V186" i="22"/>
  <c r="T186" i="22"/>
  <c r="S186" i="22"/>
  <c r="K186" i="22"/>
  <c r="AU185" i="22"/>
  <c r="AT185" i="22"/>
  <c r="AS185" i="22"/>
  <c r="AR185" i="22"/>
  <c r="AQ185" i="22"/>
  <c r="AP185" i="22"/>
  <c r="AO185" i="22"/>
  <c r="AN185" i="22"/>
  <c r="R185" i="22"/>
  <c r="Q185" i="22"/>
  <c r="P185" i="22"/>
  <c r="O185" i="22"/>
  <c r="N185" i="22"/>
  <c r="M185" i="22"/>
  <c r="L185" i="22"/>
  <c r="K185" i="22"/>
  <c r="BH184" i="22"/>
  <c r="AV184" i="22"/>
  <c r="AN184" i="22"/>
  <c r="AD184" i="22"/>
  <c r="S184" i="22"/>
  <c r="K184" i="22"/>
  <c r="BH183" i="22"/>
  <c r="AV183" i="22"/>
  <c r="AN183" i="22"/>
  <c r="AD183" i="22"/>
  <c r="S183" i="22"/>
  <c r="K183" i="22"/>
  <c r="BH182" i="22"/>
  <c r="AV182" i="22"/>
  <c r="AN182" i="22"/>
  <c r="AD182" i="22"/>
  <c r="S182" i="22"/>
  <c r="K182" i="22"/>
  <c r="BH181" i="22"/>
  <c r="AV181" i="22"/>
  <c r="AN181" i="22"/>
  <c r="AD181" i="22"/>
  <c r="S181" i="22"/>
  <c r="K181" i="22"/>
  <c r="BH180" i="22"/>
  <c r="AV180" i="22"/>
  <c r="AN180" i="22"/>
  <c r="AD180" i="22"/>
  <c r="S180" i="22"/>
  <c r="K180" i="22"/>
  <c r="BH179" i="22"/>
  <c r="AV179" i="22"/>
  <c r="AN179" i="22"/>
  <c r="AD179" i="22"/>
  <c r="S179" i="22"/>
  <c r="K179" i="22"/>
  <c r="BH178" i="22"/>
  <c r="AV178" i="22"/>
  <c r="AN178" i="22"/>
  <c r="AD178" i="22"/>
  <c r="S178" i="22"/>
  <c r="K178" i="22"/>
  <c r="BH177" i="22"/>
  <c r="AV177" i="22"/>
  <c r="AN177" i="22"/>
  <c r="AD177" i="22"/>
  <c r="S177" i="22"/>
  <c r="K177" i="22"/>
  <c r="BG176" i="22"/>
  <c r="BF176" i="22"/>
  <c r="BE176" i="22"/>
  <c r="BD176" i="22"/>
  <c r="BB176" i="22"/>
  <c r="AZ176" i="22"/>
  <c r="AW176" i="22"/>
  <c r="AV176" i="22"/>
  <c r="AN176" i="22"/>
  <c r="AB176" i="22"/>
  <c r="AA176" i="22"/>
  <c r="Z176" i="22"/>
  <c r="Y176" i="22"/>
  <c r="W176" i="22"/>
  <c r="V176" i="22"/>
  <c r="T176" i="22"/>
  <c r="S176" i="22"/>
  <c r="K176" i="22"/>
  <c r="BG175" i="22"/>
  <c r="BF175" i="22"/>
  <c r="BE175" i="22"/>
  <c r="BD175" i="22"/>
  <c r="BB175" i="22"/>
  <c r="AZ175" i="22"/>
  <c r="AW175" i="22"/>
  <c r="AV175" i="22"/>
  <c r="AN175" i="22"/>
  <c r="AB175" i="22"/>
  <c r="AA175" i="22"/>
  <c r="Z175" i="22"/>
  <c r="Y175" i="22"/>
  <c r="W175" i="22"/>
  <c r="V175" i="22"/>
  <c r="T175" i="22"/>
  <c r="S175" i="22"/>
  <c r="K175" i="22"/>
  <c r="AU174" i="22"/>
  <c r="AT174" i="22"/>
  <c r="AS174" i="22"/>
  <c r="AR174" i="22"/>
  <c r="AQ174" i="22"/>
  <c r="AP174" i="22"/>
  <c r="AO174" i="22"/>
  <c r="AN174" i="22"/>
  <c r="R174" i="22"/>
  <c r="Q174" i="22"/>
  <c r="P174" i="22"/>
  <c r="O174" i="22"/>
  <c r="N174" i="22"/>
  <c r="M174" i="22"/>
  <c r="L174" i="22"/>
  <c r="K174" i="22"/>
  <c r="BH173" i="22"/>
  <c r="AV173" i="22"/>
  <c r="AN173" i="22"/>
  <c r="AD173" i="22"/>
  <c r="S173" i="22"/>
  <c r="K173" i="22"/>
  <c r="BH172" i="22"/>
  <c r="AV172" i="22"/>
  <c r="AN172" i="22"/>
  <c r="AD172" i="22"/>
  <c r="S172" i="22"/>
  <c r="K172" i="22"/>
  <c r="BH171" i="22"/>
  <c r="AV171" i="22"/>
  <c r="AN171" i="22"/>
  <c r="AD171" i="22"/>
  <c r="S171" i="22"/>
  <c r="K171" i="22"/>
  <c r="BH170" i="22"/>
  <c r="AV170" i="22"/>
  <c r="AN170" i="22"/>
  <c r="AD170" i="22"/>
  <c r="S170" i="22"/>
  <c r="K170" i="22"/>
  <c r="BH169" i="22"/>
  <c r="AV169" i="22"/>
  <c r="AN169" i="22"/>
  <c r="AD169" i="22"/>
  <c r="S169" i="22"/>
  <c r="K169" i="22"/>
  <c r="BH168" i="22"/>
  <c r="AV168" i="22"/>
  <c r="AN168" i="22"/>
  <c r="AD168" i="22"/>
  <c r="S168" i="22"/>
  <c r="K168" i="22"/>
  <c r="BH167" i="22"/>
  <c r="AV167" i="22"/>
  <c r="AN167" i="22"/>
  <c r="AD167" i="22"/>
  <c r="S167" i="22"/>
  <c r="K167" i="22"/>
  <c r="BG166" i="22"/>
  <c r="BF166" i="22"/>
  <c r="BE166" i="22"/>
  <c r="BD166" i="22"/>
  <c r="AZ166" i="22"/>
  <c r="AV166" i="22"/>
  <c r="AN166" i="22"/>
  <c r="Y166" i="22"/>
  <c r="S166" i="22"/>
  <c r="K166" i="22"/>
  <c r="BG165" i="22"/>
  <c r="BF165" i="22"/>
  <c r="BE165" i="22"/>
  <c r="BD165" i="22"/>
  <c r="BB165" i="22"/>
  <c r="AZ165" i="22"/>
  <c r="AW165" i="22"/>
  <c r="AW163" i="22" s="1"/>
  <c r="AV165" i="22"/>
  <c r="AN165" i="22"/>
  <c r="Y165" i="22"/>
  <c r="S165" i="22"/>
  <c r="K165" i="22"/>
  <c r="BG164" i="22"/>
  <c r="BF164" i="22"/>
  <c r="BE164" i="22"/>
  <c r="BD164" i="22"/>
  <c r="BB164" i="22"/>
  <c r="AZ164" i="22"/>
  <c r="AV164" i="22"/>
  <c r="AN164" i="22"/>
  <c r="AD164" i="22"/>
  <c r="S164" i="22"/>
  <c r="K164" i="22"/>
  <c r="AU163" i="22"/>
  <c r="AT163" i="22"/>
  <c r="AS163" i="22"/>
  <c r="AR163" i="22"/>
  <c r="AQ163" i="22"/>
  <c r="AP163" i="22"/>
  <c r="AO163" i="22"/>
  <c r="AN163" i="22"/>
  <c r="AB163" i="22"/>
  <c r="AA163" i="22"/>
  <c r="Z163" i="22"/>
  <c r="V163" i="22"/>
  <c r="T163" i="22"/>
  <c r="R163" i="22"/>
  <c r="Q163" i="22"/>
  <c r="P163" i="22"/>
  <c r="O163" i="22"/>
  <c r="N163" i="22"/>
  <c r="M163" i="22"/>
  <c r="L163" i="22"/>
  <c r="K163" i="22"/>
  <c r="BH162" i="22"/>
  <c r="AV162" i="22"/>
  <c r="AN162" i="22"/>
  <c r="AD162" i="22"/>
  <c r="S162" i="22"/>
  <c r="K162" i="22"/>
  <c r="BH161" i="22"/>
  <c r="AV161" i="22"/>
  <c r="AN161" i="22"/>
  <c r="AD161" i="22"/>
  <c r="S161" i="22"/>
  <c r="K161" i="22"/>
  <c r="BH160" i="22"/>
  <c r="AV160" i="22"/>
  <c r="AN160" i="22"/>
  <c r="AD160" i="22"/>
  <c r="S160" i="22"/>
  <c r="K160" i="22"/>
  <c r="BH159" i="22"/>
  <c r="AV159" i="22"/>
  <c r="AN159" i="22"/>
  <c r="AD159" i="22"/>
  <c r="S159" i="22"/>
  <c r="K159" i="22"/>
  <c r="BH158" i="22"/>
  <c r="AV158" i="22"/>
  <c r="AN158" i="22"/>
  <c r="AD158" i="22"/>
  <c r="S158" i="22"/>
  <c r="K158" i="22"/>
  <c r="BH157" i="22"/>
  <c r="AV157" i="22"/>
  <c r="AN157" i="22"/>
  <c r="AD157" i="22"/>
  <c r="S157" i="22"/>
  <c r="K157" i="22"/>
  <c r="BG156" i="22"/>
  <c r="BF156" i="22"/>
  <c r="BE156" i="22"/>
  <c r="BD156" i="22"/>
  <c r="BB156" i="22"/>
  <c r="AZ156" i="22"/>
  <c r="AV156" i="22"/>
  <c r="AN156" i="22"/>
  <c r="AD156" i="22"/>
  <c r="S156" i="22"/>
  <c r="K156" i="22"/>
  <c r="BG155" i="22"/>
  <c r="BF155" i="22"/>
  <c r="BE155" i="22"/>
  <c r="BD155" i="22"/>
  <c r="BB155" i="22"/>
  <c r="AZ155" i="22"/>
  <c r="AV155" i="22"/>
  <c r="AN155" i="22"/>
  <c r="AB155" i="22"/>
  <c r="AA155" i="22"/>
  <c r="Z155" i="22"/>
  <c r="Y155" i="22"/>
  <c r="W155" i="22"/>
  <c r="V155" i="22"/>
  <c r="T155" i="22"/>
  <c r="S155" i="22"/>
  <c r="K155" i="22"/>
  <c r="BG154" i="22"/>
  <c r="BF154" i="22"/>
  <c r="BE154" i="22"/>
  <c r="BD154" i="22"/>
  <c r="BB154" i="22"/>
  <c r="AZ154" i="22"/>
  <c r="AW154" i="22"/>
  <c r="AW153" i="22" s="1"/>
  <c r="AV154" i="22"/>
  <c r="AN154" i="22"/>
  <c r="AB154" i="22"/>
  <c r="AA154" i="22"/>
  <c r="Z154" i="22"/>
  <c r="T154" i="22"/>
  <c r="S154" i="22"/>
  <c r="K154" i="22"/>
  <c r="AU153" i="22"/>
  <c r="AT153" i="22"/>
  <c r="AS153" i="22"/>
  <c r="AR153" i="22"/>
  <c r="AQ153" i="22"/>
  <c r="AP153" i="22"/>
  <c r="AO153" i="22"/>
  <c r="AN153" i="22"/>
  <c r="R153" i="22"/>
  <c r="Q153" i="22"/>
  <c r="P153" i="22"/>
  <c r="O153" i="22"/>
  <c r="N153" i="22"/>
  <c r="M153" i="22"/>
  <c r="L153" i="22"/>
  <c r="K153" i="22"/>
  <c r="BH152" i="22"/>
  <c r="AV152" i="22"/>
  <c r="AN152" i="22"/>
  <c r="AD152" i="22"/>
  <c r="S152" i="22"/>
  <c r="K152" i="22"/>
  <c r="BH151" i="22"/>
  <c r="AV151" i="22"/>
  <c r="AN151" i="22"/>
  <c r="AD151" i="22"/>
  <c r="S151" i="22"/>
  <c r="K151" i="22"/>
  <c r="BH150" i="22"/>
  <c r="AV150" i="22"/>
  <c r="AN150" i="22"/>
  <c r="AD150" i="22"/>
  <c r="S150" i="22"/>
  <c r="K150" i="22"/>
  <c r="BH149" i="22"/>
  <c r="AV149" i="22"/>
  <c r="AN149" i="22"/>
  <c r="AD149" i="22"/>
  <c r="S149" i="22"/>
  <c r="K149" i="22"/>
  <c r="BH148" i="22"/>
  <c r="AV148" i="22"/>
  <c r="AN148" i="22"/>
  <c r="AD148" i="22"/>
  <c r="S148" i="22"/>
  <c r="K148" i="22"/>
  <c r="BH147" i="22"/>
  <c r="AV147" i="22"/>
  <c r="AN147" i="22"/>
  <c r="AD147" i="22"/>
  <c r="S147" i="22"/>
  <c r="K147" i="22"/>
  <c r="BG146" i="22"/>
  <c r="BF146" i="22"/>
  <c r="BE146" i="22"/>
  <c r="BD146" i="22"/>
  <c r="BB146" i="22"/>
  <c r="AZ146" i="22"/>
  <c r="AV146" i="22"/>
  <c r="AN146" i="22"/>
  <c r="AB146" i="22"/>
  <c r="AA146" i="22"/>
  <c r="Z146" i="22"/>
  <c r="Y146" i="22"/>
  <c r="W146" i="22"/>
  <c r="V146" i="22"/>
  <c r="T146" i="22"/>
  <c r="S146" i="22"/>
  <c r="K146" i="22"/>
  <c r="BH145" i="22"/>
  <c r="AV145" i="22"/>
  <c r="AN145" i="22"/>
  <c r="AD145" i="22"/>
  <c r="S145" i="22"/>
  <c r="K145" i="22"/>
  <c r="BG144" i="22"/>
  <c r="BF144" i="22"/>
  <c r="BE144" i="22"/>
  <c r="BD144" i="22"/>
  <c r="BB144" i="22"/>
  <c r="AZ144" i="22"/>
  <c r="AV144" i="22"/>
  <c r="AN144" i="22"/>
  <c r="AB144" i="22"/>
  <c r="AA144" i="22"/>
  <c r="Z144" i="22"/>
  <c r="Y144" i="22"/>
  <c r="W144" i="22"/>
  <c r="V144" i="22"/>
  <c r="T144" i="22"/>
  <c r="S144" i="22"/>
  <c r="K144" i="22"/>
  <c r="BG143" i="22"/>
  <c r="BF143" i="22"/>
  <c r="BE143" i="22"/>
  <c r="BD143" i="22"/>
  <c r="BB143" i="22"/>
  <c r="AZ143" i="22"/>
  <c r="AV143" i="22"/>
  <c r="AN143" i="22"/>
  <c r="AB143" i="22"/>
  <c r="AA143" i="22"/>
  <c r="Z143" i="22"/>
  <c r="Y143" i="22"/>
  <c r="W143" i="22"/>
  <c r="V143" i="22"/>
  <c r="T143" i="22"/>
  <c r="S143" i="22"/>
  <c r="K143" i="22"/>
  <c r="AW142" i="22"/>
  <c r="AU142" i="22"/>
  <c r="AT142" i="22"/>
  <c r="AS142" i="22"/>
  <c r="AR142" i="22"/>
  <c r="AQ142" i="22"/>
  <c r="AP142" i="22"/>
  <c r="AO142" i="22"/>
  <c r="AN142" i="22"/>
  <c r="R142" i="22"/>
  <c r="Q142" i="22"/>
  <c r="P142" i="22"/>
  <c r="O142" i="22"/>
  <c r="N142" i="22"/>
  <c r="M142" i="22"/>
  <c r="L142" i="22"/>
  <c r="K142" i="22"/>
  <c r="BG141" i="22"/>
  <c r="BG131" i="22" s="1"/>
  <c r="BF141" i="22"/>
  <c r="BF131" i="22" s="1"/>
  <c r="BE141" i="22"/>
  <c r="BE131" i="22" s="1"/>
  <c r="BD141" i="22"/>
  <c r="BD131" i="22" s="1"/>
  <c r="BB141" i="22"/>
  <c r="AZ141" i="22"/>
  <c r="AZ131" i="22" s="1"/>
  <c r="AW141" i="22"/>
  <c r="AW131" i="22" s="1"/>
  <c r="AV141" i="22"/>
  <c r="AN141" i="22"/>
  <c r="AB141" i="22"/>
  <c r="AB131" i="22" s="1"/>
  <c r="AA141" i="22"/>
  <c r="AA131" i="22" s="1"/>
  <c r="Z141" i="22"/>
  <c r="Z131" i="22" s="1"/>
  <c r="Y141" i="22"/>
  <c r="Y131" i="22" s="1"/>
  <c r="W141" i="22"/>
  <c r="W131" i="22" s="1"/>
  <c r="V141" i="22"/>
  <c r="V131" i="22" s="1"/>
  <c r="T141" i="22"/>
  <c r="T131" i="22" s="1"/>
  <c r="S141" i="22"/>
  <c r="K141" i="22"/>
  <c r="BH140" i="22"/>
  <c r="AV140" i="22"/>
  <c r="AN140" i="22"/>
  <c r="AD140" i="22"/>
  <c r="S140" i="22"/>
  <c r="K140" i="22"/>
  <c r="BH139" i="22"/>
  <c r="AV139" i="22"/>
  <c r="AN139" i="22"/>
  <c r="AD139" i="22"/>
  <c r="S139" i="22"/>
  <c r="K139" i="22"/>
  <c r="BH138" i="22"/>
  <c r="AV138" i="22"/>
  <c r="AN138" i="22"/>
  <c r="AD138" i="22"/>
  <c r="S138" i="22"/>
  <c r="K138" i="22"/>
  <c r="BH137" i="22"/>
  <c r="AV137" i="22"/>
  <c r="AN137" i="22"/>
  <c r="AD137" i="22"/>
  <c r="S137" i="22"/>
  <c r="K137" i="22"/>
  <c r="BH136" i="22"/>
  <c r="AV136" i="22"/>
  <c r="AN136" i="22"/>
  <c r="AD136" i="22"/>
  <c r="S136" i="22"/>
  <c r="K136" i="22"/>
  <c r="BH135" i="22"/>
  <c r="AV135" i="22"/>
  <c r="AN135" i="22"/>
  <c r="AD135" i="22"/>
  <c r="S135" i="22"/>
  <c r="K135" i="22"/>
  <c r="BH134" i="22"/>
  <c r="AV134" i="22"/>
  <c r="AN134" i="22"/>
  <c r="AD134" i="22"/>
  <c r="S134" i="22"/>
  <c r="K134" i="22"/>
  <c r="BH133" i="22"/>
  <c r="AV133" i="22"/>
  <c r="AN133" i="22"/>
  <c r="AD133" i="22"/>
  <c r="S133" i="22"/>
  <c r="K133" i="22"/>
  <c r="BH132" i="22"/>
  <c r="AV132" i="22"/>
  <c r="AN132" i="22"/>
  <c r="AD132" i="22"/>
  <c r="S132" i="22"/>
  <c r="K132" i="22"/>
  <c r="AU131" i="22"/>
  <c r="AT131" i="22"/>
  <c r="AS131" i="22"/>
  <c r="AR131" i="22"/>
  <c r="AQ131" i="22"/>
  <c r="AP131" i="22"/>
  <c r="AO131" i="22"/>
  <c r="AN131" i="22"/>
  <c r="R131" i="22"/>
  <c r="Q131" i="22"/>
  <c r="P131" i="22"/>
  <c r="O131" i="22"/>
  <c r="N131" i="22"/>
  <c r="M131" i="22"/>
  <c r="L131" i="22"/>
  <c r="K131" i="22"/>
  <c r="BH130" i="22"/>
  <c r="AV130" i="22"/>
  <c r="AN130" i="22"/>
  <c r="AD130" i="22"/>
  <c r="S130" i="22"/>
  <c r="K130" i="22"/>
  <c r="BH129" i="22"/>
  <c r="AV129" i="22"/>
  <c r="AN129" i="22"/>
  <c r="AD129" i="22"/>
  <c r="S129" i="22"/>
  <c r="K129" i="22"/>
  <c r="BH128" i="22"/>
  <c r="AV128" i="22"/>
  <c r="AN128" i="22"/>
  <c r="AD128" i="22"/>
  <c r="S128" i="22"/>
  <c r="K128" i="22"/>
  <c r="BH127" i="22"/>
  <c r="AV127" i="22"/>
  <c r="AN127" i="22"/>
  <c r="AD127" i="22"/>
  <c r="S127" i="22"/>
  <c r="K127" i="22"/>
  <c r="BH126" i="22"/>
  <c r="AV126" i="22"/>
  <c r="AN126" i="22"/>
  <c r="AD126" i="22"/>
  <c r="S126" i="22"/>
  <c r="K126" i="22"/>
  <c r="BH125" i="22"/>
  <c r="AV125" i="22"/>
  <c r="AN125" i="22"/>
  <c r="AD125" i="22"/>
  <c r="S125" i="22"/>
  <c r="K125" i="22"/>
  <c r="BH124" i="22"/>
  <c r="AV124" i="22"/>
  <c r="AN124" i="22"/>
  <c r="AD124" i="22"/>
  <c r="S124" i="22"/>
  <c r="K124" i="22"/>
  <c r="BG123" i="22"/>
  <c r="BG120" i="22" s="1"/>
  <c r="BF123" i="22"/>
  <c r="BF120" i="22" s="1"/>
  <c r="BE123" i="22"/>
  <c r="BE120" i="22" s="1"/>
  <c r="BD123" i="22"/>
  <c r="BD120" i="22" s="1"/>
  <c r="BB123" i="22"/>
  <c r="AZ123" i="22"/>
  <c r="AZ120" i="22" s="1"/>
  <c r="AV123" i="22"/>
  <c r="AN123" i="22"/>
  <c r="AB123" i="22"/>
  <c r="AA123" i="22"/>
  <c r="Z123" i="22"/>
  <c r="Y123" i="22"/>
  <c r="W123" i="22"/>
  <c r="V123" i="22"/>
  <c r="T123" i="22"/>
  <c r="S123" i="22"/>
  <c r="K123" i="22"/>
  <c r="BH122" i="22"/>
  <c r="AV122" i="22"/>
  <c r="AN122" i="22"/>
  <c r="AB122" i="22"/>
  <c r="AA122" i="22"/>
  <c r="Z122" i="22"/>
  <c r="Y122" i="22"/>
  <c r="V122" i="22"/>
  <c r="T122" i="22"/>
  <c r="S122" i="22"/>
  <c r="K122" i="22"/>
  <c r="BH121" i="22"/>
  <c r="AV121" i="22"/>
  <c r="AN121" i="22"/>
  <c r="AB121" i="22"/>
  <c r="AA121" i="22"/>
  <c r="Z121" i="22"/>
  <c r="Y121" i="22"/>
  <c r="W121" i="22"/>
  <c r="V121" i="22"/>
  <c r="T121" i="22"/>
  <c r="S121" i="22"/>
  <c r="K121" i="22"/>
  <c r="AW120" i="22"/>
  <c r="AU120" i="22"/>
  <c r="AT120" i="22"/>
  <c r="AS120" i="22"/>
  <c r="AR120" i="22"/>
  <c r="AQ120" i="22"/>
  <c r="AP120" i="22"/>
  <c r="AO120" i="22"/>
  <c r="AN120" i="22"/>
  <c r="R120" i="22"/>
  <c r="Q120" i="22"/>
  <c r="P120" i="22"/>
  <c r="O120" i="22"/>
  <c r="N120" i="22"/>
  <c r="M120" i="22"/>
  <c r="L120" i="22"/>
  <c r="K120" i="22"/>
  <c r="BH119" i="22"/>
  <c r="AV119" i="22"/>
  <c r="AN119" i="22"/>
  <c r="AD119" i="22"/>
  <c r="S119" i="22"/>
  <c r="K119" i="22"/>
  <c r="BH118" i="22"/>
  <c r="AV118" i="22"/>
  <c r="AN118" i="22"/>
  <c r="AD118" i="22"/>
  <c r="S118" i="22"/>
  <c r="K118" i="22"/>
  <c r="BH117" i="22"/>
  <c r="AV117" i="22"/>
  <c r="AN117" i="22"/>
  <c r="AD117" i="22"/>
  <c r="S117" i="22"/>
  <c r="K117" i="22"/>
  <c r="BH116" i="22"/>
  <c r="AV116" i="22"/>
  <c r="AN116" i="22"/>
  <c r="AD116" i="22"/>
  <c r="S116" i="22"/>
  <c r="K116" i="22"/>
  <c r="BH115" i="22"/>
  <c r="AV115" i="22"/>
  <c r="AN115" i="22"/>
  <c r="AD115" i="22"/>
  <c r="S115" i="22"/>
  <c r="K115" i="22"/>
  <c r="BH114" i="22"/>
  <c r="AV114" i="22"/>
  <c r="AN114" i="22"/>
  <c r="AD114" i="22"/>
  <c r="S114" i="22"/>
  <c r="K114" i="22"/>
  <c r="BH113" i="22"/>
  <c r="AV113" i="22"/>
  <c r="AN113" i="22"/>
  <c r="AD113" i="22"/>
  <c r="S113" i="22"/>
  <c r="K113" i="22"/>
  <c r="BH112" i="22"/>
  <c r="AV112" i="22"/>
  <c r="AN112" i="22"/>
  <c r="AD112" i="22"/>
  <c r="S112" i="22"/>
  <c r="K112" i="22"/>
  <c r="BH111" i="22"/>
  <c r="AV111" i="22"/>
  <c r="AN111" i="22"/>
  <c r="AD111" i="22"/>
  <c r="S111" i="22"/>
  <c r="K111" i="22"/>
  <c r="BG110" i="22"/>
  <c r="BG109" i="22" s="1"/>
  <c r="BF110" i="22"/>
  <c r="BF109" i="22" s="1"/>
  <c r="BE110" i="22"/>
  <c r="BE109" i="22" s="1"/>
  <c r="BD110" i="22"/>
  <c r="BB110" i="22"/>
  <c r="BB109" i="22" s="1"/>
  <c r="AZ110" i="22"/>
  <c r="AZ109" i="22" s="1"/>
  <c r="AW110" i="22"/>
  <c r="AW109" i="22" s="1"/>
  <c r="AV110" i="22"/>
  <c r="AN110" i="22"/>
  <c r="AB110" i="22"/>
  <c r="AB109" i="22" s="1"/>
  <c r="AA110" i="22"/>
  <c r="AA109" i="22" s="1"/>
  <c r="Z110" i="22"/>
  <c r="Z109" i="22" s="1"/>
  <c r="Y110" i="22"/>
  <c r="Y109" i="22" s="1"/>
  <c r="W110" i="22"/>
  <c r="W109" i="22" s="1"/>
  <c r="V110" i="22"/>
  <c r="V109" i="22" s="1"/>
  <c r="T110" i="22"/>
  <c r="T109" i="22" s="1"/>
  <c r="S110" i="22"/>
  <c r="K110" i="22"/>
  <c r="AU109" i="22"/>
  <c r="AT109" i="22"/>
  <c r="AS109" i="22"/>
  <c r="AR109" i="22"/>
  <c r="AQ109" i="22"/>
  <c r="AP109" i="22"/>
  <c r="AO109" i="22"/>
  <c r="AN109" i="22"/>
  <c r="R109" i="22"/>
  <c r="Q109" i="22"/>
  <c r="P109" i="22"/>
  <c r="O109" i="22"/>
  <c r="N109" i="22"/>
  <c r="M109" i="22"/>
  <c r="L109" i="22"/>
  <c r="K109" i="22"/>
  <c r="BH108" i="22"/>
  <c r="AV108" i="22"/>
  <c r="AN108" i="22"/>
  <c r="AD108" i="22"/>
  <c r="S108" i="22"/>
  <c r="K108" i="22"/>
  <c r="BG107" i="22"/>
  <c r="BF107" i="22"/>
  <c r="BE107" i="22"/>
  <c r="BE98" i="22" s="1"/>
  <c r="BD107" i="22"/>
  <c r="BB107" i="22"/>
  <c r="AZ107" i="22"/>
  <c r="AW107" i="22"/>
  <c r="AV107" i="22"/>
  <c r="AN107" i="22"/>
  <c r="AB107" i="22"/>
  <c r="AA107" i="22"/>
  <c r="Z107" i="22"/>
  <c r="Y107" i="22"/>
  <c r="W107" i="22"/>
  <c r="V107" i="22"/>
  <c r="T107" i="22"/>
  <c r="S107" i="22"/>
  <c r="K107" i="22"/>
  <c r="BH106" i="22"/>
  <c r="AV106" i="22"/>
  <c r="AN106" i="22"/>
  <c r="AD106" i="22"/>
  <c r="S106" i="22"/>
  <c r="K106" i="22"/>
  <c r="BH105" i="22"/>
  <c r="AV105" i="22"/>
  <c r="AN105" i="22"/>
  <c r="AD105" i="22"/>
  <c r="S105" i="22"/>
  <c r="K105" i="22"/>
  <c r="BH104" i="22"/>
  <c r="AV104" i="22"/>
  <c r="AN104" i="22"/>
  <c r="AD104" i="22"/>
  <c r="S104" i="22"/>
  <c r="K104" i="22"/>
  <c r="BH103" i="22"/>
  <c r="AV103" i="22"/>
  <c r="AN103" i="22"/>
  <c r="AD103" i="22"/>
  <c r="S103" i="22"/>
  <c r="K103" i="22"/>
  <c r="BH102" i="22"/>
  <c r="AV102" i="22"/>
  <c r="AN102" i="22"/>
  <c r="AD102" i="22"/>
  <c r="S102" i="22"/>
  <c r="K102" i="22"/>
  <c r="BH101" i="22"/>
  <c r="AV101" i="22"/>
  <c r="AN101" i="22"/>
  <c r="AD101" i="22"/>
  <c r="S101" i="22"/>
  <c r="K101" i="22"/>
  <c r="BH100" i="22"/>
  <c r="AV100" i="22"/>
  <c r="AN100" i="22"/>
  <c r="AD100" i="22"/>
  <c r="S100" i="22"/>
  <c r="K100" i="22"/>
  <c r="BG99" i="22"/>
  <c r="BF99" i="22"/>
  <c r="BD99" i="22"/>
  <c r="AW99" i="22"/>
  <c r="AV99" i="22"/>
  <c r="AN99" i="22"/>
  <c r="AB99" i="22"/>
  <c r="AA99" i="22"/>
  <c r="Y99" i="22"/>
  <c r="T99" i="22"/>
  <c r="N99" i="22"/>
  <c r="S99" i="22" s="1"/>
  <c r="K99" i="22"/>
  <c r="BC98" i="22"/>
  <c r="BC358" i="22" s="1"/>
  <c r="AU98" i="22"/>
  <c r="AT98" i="22"/>
  <c r="AS98" i="22"/>
  <c r="AR98" i="22"/>
  <c r="AQ98" i="22"/>
  <c r="AP98" i="22"/>
  <c r="AO98" i="22"/>
  <c r="AN98" i="22"/>
  <c r="X98" i="22"/>
  <c r="X358" i="22" s="1"/>
  <c r="V98" i="22"/>
  <c r="R98" i="22"/>
  <c r="Q98" i="22"/>
  <c r="P98" i="22"/>
  <c r="O98" i="22"/>
  <c r="M98" i="22"/>
  <c r="L98" i="22"/>
  <c r="K98" i="22"/>
  <c r="BH97" i="22"/>
  <c r="AV97" i="22"/>
  <c r="AN97" i="22"/>
  <c r="AD97" i="22"/>
  <c r="S97" i="22"/>
  <c r="K97" i="22"/>
  <c r="BH96" i="22"/>
  <c r="AV96" i="22"/>
  <c r="AN96" i="22"/>
  <c r="AD96" i="22"/>
  <c r="S96" i="22"/>
  <c r="K96" i="22"/>
  <c r="BH95" i="22"/>
  <c r="AV95" i="22"/>
  <c r="AN95" i="22"/>
  <c r="AD95" i="22"/>
  <c r="S95" i="22"/>
  <c r="K95" i="22"/>
  <c r="BH94" i="22"/>
  <c r="AV94" i="22"/>
  <c r="AN94" i="22"/>
  <c r="AD94" i="22"/>
  <c r="S94" i="22"/>
  <c r="K94" i="22"/>
  <c r="BH93" i="22"/>
  <c r="AV93" i="22"/>
  <c r="AN93" i="22"/>
  <c r="AD93" i="22"/>
  <c r="S93" i="22"/>
  <c r="K93" i="22"/>
  <c r="BH92" i="22"/>
  <c r="AV92" i="22"/>
  <c r="AN92" i="22"/>
  <c r="AD92" i="22"/>
  <c r="S92" i="22"/>
  <c r="K92" i="22"/>
  <c r="BH91" i="22"/>
  <c r="AV91" i="22"/>
  <c r="AN91" i="22"/>
  <c r="AD91" i="22"/>
  <c r="S91" i="22"/>
  <c r="K91" i="22"/>
  <c r="BH90" i="22"/>
  <c r="AV90" i="22"/>
  <c r="AN90" i="22"/>
  <c r="AD90" i="22"/>
  <c r="S90" i="22"/>
  <c r="K90" i="22"/>
  <c r="BG89" i="22"/>
  <c r="BF89" i="22"/>
  <c r="BE89" i="22"/>
  <c r="BD89" i="22"/>
  <c r="BB89" i="22"/>
  <c r="AZ89" i="22"/>
  <c r="AV89" i="22"/>
  <c r="AN89" i="22"/>
  <c r="AB89" i="22"/>
  <c r="AA89" i="22"/>
  <c r="Z89" i="22"/>
  <c r="T89" i="22"/>
  <c r="S89" i="22"/>
  <c r="K89" i="22"/>
  <c r="BG88" i="22"/>
  <c r="BF88" i="22"/>
  <c r="BE88" i="22"/>
  <c r="BD88" i="22"/>
  <c r="BB88" i="22"/>
  <c r="AZ88" i="22"/>
  <c r="AW88" i="22"/>
  <c r="AW87" i="22" s="1"/>
  <c r="AV88" i="22"/>
  <c r="AN88" i="22"/>
  <c r="AB88" i="22"/>
  <c r="AA88" i="22"/>
  <c r="Z88" i="22"/>
  <c r="Y88" i="22"/>
  <c r="W88" i="22"/>
  <c r="V88" i="22"/>
  <c r="V87" i="22" s="1"/>
  <c r="T88" i="22"/>
  <c r="S88" i="22"/>
  <c r="K88" i="22"/>
  <c r="AU87" i="22"/>
  <c r="AT87" i="22"/>
  <c r="AS87" i="22"/>
  <c r="AR87" i="22"/>
  <c r="AQ87" i="22"/>
  <c r="AP87" i="22"/>
  <c r="AO87" i="22"/>
  <c r="AN87" i="22"/>
  <c r="R87" i="22"/>
  <c r="Q87" i="22"/>
  <c r="P87" i="22"/>
  <c r="O87" i="22"/>
  <c r="N87" i="22"/>
  <c r="M87" i="22"/>
  <c r="L87" i="22"/>
  <c r="K87" i="22"/>
  <c r="BG86" i="22"/>
  <c r="BF86" i="22"/>
  <c r="BE86" i="22"/>
  <c r="BD86" i="22"/>
  <c r="BB86" i="22"/>
  <c r="AZ86" i="22"/>
  <c r="AW86" i="22"/>
  <c r="AV86" i="22"/>
  <c r="AN86" i="22"/>
  <c r="AB86" i="22"/>
  <c r="AA86" i="22"/>
  <c r="Z86" i="22"/>
  <c r="Y86" i="22"/>
  <c r="W86" i="22"/>
  <c r="V86" i="22"/>
  <c r="T86" i="22"/>
  <c r="S86" i="22"/>
  <c r="K86" i="22"/>
  <c r="BG85" i="22"/>
  <c r="BF85" i="22"/>
  <c r="BE85" i="22"/>
  <c r="BD85" i="22"/>
  <c r="BB85" i="22"/>
  <c r="AZ85" i="22"/>
  <c r="AW85" i="22"/>
  <c r="AV85" i="22"/>
  <c r="AN85" i="22"/>
  <c r="AB85" i="22"/>
  <c r="AA85" i="22"/>
  <c r="Z85" i="22"/>
  <c r="Y85" i="22"/>
  <c r="W85" i="22"/>
  <c r="V85" i="22"/>
  <c r="T85" i="22"/>
  <c r="S85" i="22"/>
  <c r="K85" i="22"/>
  <c r="BH84" i="22"/>
  <c r="AV84" i="22"/>
  <c r="AN84" i="22"/>
  <c r="AB84" i="22"/>
  <c r="AA84" i="22"/>
  <c r="Z84" i="22"/>
  <c r="Y84" i="22"/>
  <c r="W84" i="22"/>
  <c r="V84" i="22"/>
  <c r="T84" i="22"/>
  <c r="S84" i="22"/>
  <c r="K84" i="22"/>
  <c r="BH83" i="22"/>
  <c r="AV83" i="22"/>
  <c r="AN83" i="22"/>
  <c r="AB83" i="22"/>
  <c r="AA83" i="22"/>
  <c r="Z83" i="22"/>
  <c r="Y83" i="22"/>
  <c r="W83" i="22"/>
  <c r="V83" i="22"/>
  <c r="T83" i="22"/>
  <c r="S83" i="22"/>
  <c r="K83" i="22"/>
  <c r="BH82" i="22"/>
  <c r="AV82" i="22"/>
  <c r="AN82" i="22"/>
  <c r="AB82" i="22"/>
  <c r="AA82" i="22"/>
  <c r="Z82" i="22"/>
  <c r="Y82" i="22"/>
  <c r="V82" i="22"/>
  <c r="T82" i="22"/>
  <c r="S82" i="22"/>
  <c r="K82" i="22"/>
  <c r="BH81" i="22"/>
  <c r="AV81" i="22"/>
  <c r="AN81" i="22"/>
  <c r="AB81" i="22"/>
  <c r="AA81" i="22"/>
  <c r="Z81" i="22"/>
  <c r="Y81" i="22"/>
  <c r="V81" i="22"/>
  <c r="T81" i="22"/>
  <c r="S81" i="22"/>
  <c r="K81" i="22"/>
  <c r="BG80" i="22"/>
  <c r="BF80" i="22"/>
  <c r="BE80" i="22"/>
  <c r="AV80" i="22"/>
  <c r="AN80" i="22"/>
  <c r="AB80" i="22"/>
  <c r="AA80" i="22"/>
  <c r="Z80" i="22"/>
  <c r="T80" i="22"/>
  <c r="S80" i="22"/>
  <c r="K80" i="22"/>
  <c r="BG79" i="22"/>
  <c r="BF79" i="22"/>
  <c r="BE79" i="22"/>
  <c r="BD79" i="22"/>
  <c r="AZ79" i="22"/>
  <c r="AV79" i="22"/>
  <c r="AN79" i="22"/>
  <c r="AB79" i="22"/>
  <c r="AA79" i="22"/>
  <c r="Z79" i="22"/>
  <c r="Y79" i="22"/>
  <c r="V79" i="22"/>
  <c r="T79" i="22"/>
  <c r="S79" i="22"/>
  <c r="K79" i="22"/>
  <c r="BG78" i="22"/>
  <c r="BF78" i="22"/>
  <c r="BE78" i="22"/>
  <c r="BD78" i="22"/>
  <c r="BB78" i="22"/>
  <c r="AZ78" i="22"/>
  <c r="AV78" i="22"/>
  <c r="AN78" i="22"/>
  <c r="AB78" i="22"/>
  <c r="AA78" i="22"/>
  <c r="Z78" i="22"/>
  <c r="Y78" i="22"/>
  <c r="V78" i="22"/>
  <c r="T78" i="22"/>
  <c r="S78" i="22"/>
  <c r="K78" i="22"/>
  <c r="BG77" i="22"/>
  <c r="BG76" i="22" s="1"/>
  <c r="BF77" i="22"/>
  <c r="BF76" i="22" s="1"/>
  <c r="BE77" i="22"/>
  <c r="BE76" i="22" s="1"/>
  <c r="BD77" i="22"/>
  <c r="AZ77" i="22"/>
  <c r="AW77" i="22"/>
  <c r="AV77" i="22"/>
  <c r="AN77" i="22"/>
  <c r="AB77" i="22"/>
  <c r="AA77" i="22"/>
  <c r="Z77" i="22"/>
  <c r="Y77" i="22"/>
  <c r="V77" i="22"/>
  <c r="S77" i="22"/>
  <c r="K77" i="22"/>
  <c r="AU76" i="22"/>
  <c r="AT76" i="22"/>
  <c r="AS76" i="22"/>
  <c r="AR76" i="22"/>
  <c r="AQ76" i="22"/>
  <c r="AP76" i="22"/>
  <c r="AO76" i="22"/>
  <c r="AN76" i="22"/>
  <c r="R76" i="22"/>
  <c r="Q76" i="22"/>
  <c r="P76" i="22"/>
  <c r="O76" i="22"/>
  <c r="N76" i="22"/>
  <c r="M76" i="22"/>
  <c r="L76" i="22"/>
  <c r="K76" i="22"/>
  <c r="BG75" i="22"/>
  <c r="BF75" i="22"/>
  <c r="BE75" i="22"/>
  <c r="BD75" i="22"/>
  <c r="BB75" i="22"/>
  <c r="AZ75" i="22"/>
  <c r="AW75" i="22"/>
  <c r="AW65" i="22" s="1"/>
  <c r="AV75" i="22"/>
  <c r="AN75" i="22"/>
  <c r="AB75" i="22"/>
  <c r="AA75" i="22"/>
  <c r="Z75" i="22"/>
  <c r="Y75" i="22"/>
  <c r="W75" i="22"/>
  <c r="V75" i="22"/>
  <c r="T75" i="22"/>
  <c r="S75" i="22"/>
  <c r="K75" i="22"/>
  <c r="BH74" i="22"/>
  <c r="AV74" i="22"/>
  <c r="AN74" i="22"/>
  <c r="AB74" i="22"/>
  <c r="AA74" i="22"/>
  <c r="Z74" i="22"/>
  <c r="Y74" i="22"/>
  <c r="W74" i="22"/>
  <c r="V74" i="22"/>
  <c r="T74" i="22"/>
  <c r="S74" i="22"/>
  <c r="K74" i="22"/>
  <c r="BH73" i="22"/>
  <c r="AV73" i="22"/>
  <c r="AN73" i="22"/>
  <c r="AB73" i="22"/>
  <c r="AA73" i="22"/>
  <c r="Z73" i="22"/>
  <c r="Y73" i="22"/>
  <c r="W73" i="22"/>
  <c r="V73" i="22"/>
  <c r="T73" i="22"/>
  <c r="S73" i="22"/>
  <c r="K73" i="22"/>
  <c r="BH72" i="22"/>
  <c r="AV72" i="22"/>
  <c r="AN72" i="22"/>
  <c r="AB72" i="22"/>
  <c r="AA72" i="22"/>
  <c r="Z72" i="22"/>
  <c r="Y72" i="22"/>
  <c r="W72" i="22"/>
  <c r="V72" i="22"/>
  <c r="T72" i="22"/>
  <c r="S72" i="22"/>
  <c r="K72" i="22"/>
  <c r="BH71" i="22"/>
  <c r="AV71" i="22"/>
  <c r="AN71" i="22"/>
  <c r="AB71" i="22"/>
  <c r="AA71" i="22"/>
  <c r="Z71" i="22"/>
  <c r="Y71" i="22"/>
  <c r="W71" i="22"/>
  <c r="V71" i="22"/>
  <c r="T71" i="22"/>
  <c r="S71" i="22"/>
  <c r="K71" i="22"/>
  <c r="BH70" i="22"/>
  <c r="AV70" i="22"/>
  <c r="AN70" i="22"/>
  <c r="AB70" i="22"/>
  <c r="AA70" i="22"/>
  <c r="Z70" i="22"/>
  <c r="Y70" i="22"/>
  <c r="W70" i="22"/>
  <c r="V70" i="22"/>
  <c r="T70" i="22"/>
  <c r="S70" i="22"/>
  <c r="K70" i="22"/>
  <c r="BH69" i="22"/>
  <c r="AV69" i="22"/>
  <c r="AN69" i="22"/>
  <c r="AB69" i="22"/>
  <c r="AA69" i="22"/>
  <c r="Z69" i="22"/>
  <c r="Y69" i="22"/>
  <c r="W69" i="22"/>
  <c r="V69" i="22"/>
  <c r="T69" i="22"/>
  <c r="S69" i="22"/>
  <c r="K69" i="22"/>
  <c r="BH68" i="22"/>
  <c r="AV68" i="22"/>
  <c r="AN68" i="22"/>
  <c r="AB68" i="22"/>
  <c r="AA68" i="22"/>
  <c r="Z68" i="22"/>
  <c r="Y68" i="22"/>
  <c r="W68" i="22"/>
  <c r="V68" i="22"/>
  <c r="T68" i="22"/>
  <c r="S68" i="22"/>
  <c r="K68" i="22"/>
  <c r="BH67" i="22"/>
  <c r="AV67" i="22"/>
  <c r="AN67" i="22"/>
  <c r="AB67" i="22"/>
  <c r="AA67" i="22"/>
  <c r="Z67" i="22"/>
  <c r="Y67" i="22"/>
  <c r="W67" i="22"/>
  <c r="V67" i="22"/>
  <c r="T67" i="22"/>
  <c r="S67" i="22"/>
  <c r="K67" i="22"/>
  <c r="BG66" i="22"/>
  <c r="BF66" i="22"/>
  <c r="BE66" i="22"/>
  <c r="BD66" i="22"/>
  <c r="BB66" i="22"/>
  <c r="AZ66" i="22"/>
  <c r="AV66" i="22"/>
  <c r="AN66" i="22"/>
  <c r="AB66" i="22"/>
  <c r="AA66" i="22"/>
  <c r="Z66" i="22"/>
  <c r="Y66" i="22"/>
  <c r="W66" i="22"/>
  <c r="V66" i="22"/>
  <c r="T66" i="22"/>
  <c r="S66" i="22"/>
  <c r="K66" i="22"/>
  <c r="AU65" i="22"/>
  <c r="AT65" i="22"/>
  <c r="AS65" i="22"/>
  <c r="AR65" i="22"/>
  <c r="AQ65" i="22"/>
  <c r="AP65" i="22"/>
  <c r="AO65" i="22"/>
  <c r="AN65" i="22"/>
  <c r="R65" i="22"/>
  <c r="Q65" i="22"/>
  <c r="P65" i="22"/>
  <c r="O65" i="22"/>
  <c r="N65" i="22"/>
  <c r="M65" i="22"/>
  <c r="L65" i="22"/>
  <c r="K65" i="22"/>
  <c r="BH64" i="22"/>
  <c r="AV64" i="22"/>
  <c r="AN64" i="22"/>
  <c r="AB64" i="22"/>
  <c r="AA64" i="22"/>
  <c r="Z64" i="22"/>
  <c r="Y64" i="22"/>
  <c r="W64" i="22"/>
  <c r="V64" i="22"/>
  <c r="T64" i="22"/>
  <c r="S64" i="22"/>
  <c r="K64" i="22"/>
  <c r="BH63" i="22"/>
  <c r="AV63" i="22"/>
  <c r="AN63" i="22"/>
  <c r="AB63" i="22"/>
  <c r="AA63" i="22"/>
  <c r="Z63" i="22"/>
  <c r="Y63" i="22"/>
  <c r="W63" i="22"/>
  <c r="V63" i="22"/>
  <c r="T63" i="22"/>
  <c r="S63" i="22"/>
  <c r="K63" i="22"/>
  <c r="BH62" i="22"/>
  <c r="AV62" i="22"/>
  <c r="AN62" i="22"/>
  <c r="AB62" i="22"/>
  <c r="AA62" i="22"/>
  <c r="Z62" i="22"/>
  <c r="Y62" i="22"/>
  <c r="W62" i="22"/>
  <c r="V62" i="22"/>
  <c r="T62" i="22"/>
  <c r="S62" i="22"/>
  <c r="K62" i="22"/>
  <c r="BH61" i="22"/>
  <c r="AV61" i="22"/>
  <c r="AN61" i="22"/>
  <c r="AB61" i="22"/>
  <c r="AA61" i="22"/>
  <c r="Z61" i="22"/>
  <c r="Y61" i="22"/>
  <c r="W61" i="22"/>
  <c r="V61" i="22"/>
  <c r="T61" i="22"/>
  <c r="S61" i="22"/>
  <c r="K61" i="22"/>
  <c r="BH60" i="22"/>
  <c r="AV60" i="22"/>
  <c r="AN60" i="22"/>
  <c r="AB60" i="22"/>
  <c r="AA60" i="22"/>
  <c r="Z60" i="22"/>
  <c r="Y60" i="22"/>
  <c r="W60" i="22"/>
  <c r="V60" i="22"/>
  <c r="T60" i="22"/>
  <c r="S60" i="22"/>
  <c r="K60" i="22"/>
  <c r="BH59" i="22"/>
  <c r="AV59" i="22"/>
  <c r="AN59" i="22"/>
  <c r="AB59" i="22"/>
  <c r="AA59" i="22"/>
  <c r="Z59" i="22"/>
  <c r="Y59" i="22"/>
  <c r="W59" i="22"/>
  <c r="V59" i="22"/>
  <c r="T59" i="22"/>
  <c r="S59" i="22"/>
  <c r="K59" i="22"/>
  <c r="BH58" i="22"/>
  <c r="AV58" i="22"/>
  <c r="AN58" i="22"/>
  <c r="AB58" i="22"/>
  <c r="AA58" i="22"/>
  <c r="Z58" i="22"/>
  <c r="Y58" i="22"/>
  <c r="W58" i="22"/>
  <c r="V58" i="22"/>
  <c r="T58" i="22"/>
  <c r="S58" i="22"/>
  <c r="K58" i="22"/>
  <c r="BH57" i="22"/>
  <c r="AV57" i="22"/>
  <c r="AN57" i="22"/>
  <c r="AB57" i="22"/>
  <c r="AA57" i="22"/>
  <c r="Z57" i="22"/>
  <c r="Y57" i="22"/>
  <c r="W57" i="22"/>
  <c r="V57" i="22"/>
  <c r="T57" i="22"/>
  <c r="S57" i="22"/>
  <c r="K57" i="22"/>
  <c r="BH56" i="22"/>
  <c r="AV56" i="22"/>
  <c r="AN56" i="22"/>
  <c r="AB56" i="22"/>
  <c r="AA56" i="22"/>
  <c r="Z56" i="22"/>
  <c r="Y56" i="22"/>
  <c r="W56" i="22"/>
  <c r="V56" i="22"/>
  <c r="T56" i="22"/>
  <c r="S56" i="22"/>
  <c r="K56" i="22"/>
  <c r="BG55" i="22"/>
  <c r="BG54" i="22" s="1"/>
  <c r="BF55" i="22"/>
  <c r="BF54" i="22" s="1"/>
  <c r="BE55" i="22"/>
  <c r="BE54" i="22" s="1"/>
  <c r="BD55" i="22"/>
  <c r="BD54" i="22" s="1"/>
  <c r="BB55" i="22"/>
  <c r="BB54" i="22" s="1"/>
  <c r="AZ55" i="22"/>
  <c r="AZ54" i="22" s="1"/>
  <c r="AW55" i="22"/>
  <c r="AW54" i="22" s="1"/>
  <c r="AV55" i="22"/>
  <c r="AN55" i="22"/>
  <c r="AB55" i="22"/>
  <c r="AA55" i="22"/>
  <c r="Z55" i="22"/>
  <c r="Y55" i="22"/>
  <c r="V55" i="22"/>
  <c r="T55" i="22"/>
  <c r="S55" i="22"/>
  <c r="K55" i="22"/>
  <c r="AU54" i="22"/>
  <c r="AT54" i="22"/>
  <c r="AS54" i="22"/>
  <c r="AR54" i="22"/>
  <c r="AQ54" i="22"/>
  <c r="AP54" i="22"/>
  <c r="AO54" i="22"/>
  <c r="AN54" i="22"/>
  <c r="R54" i="22"/>
  <c r="Q54" i="22"/>
  <c r="P54" i="22"/>
  <c r="O54" i="22"/>
  <c r="N54" i="22"/>
  <c r="M54" i="22"/>
  <c r="L54" i="22"/>
  <c r="K54" i="22"/>
  <c r="BH53" i="22"/>
  <c r="AV53" i="22"/>
  <c r="AN53" i="22"/>
  <c r="AB53" i="22"/>
  <c r="AA53" i="22"/>
  <c r="Z53" i="22"/>
  <c r="Y53" i="22"/>
  <c r="W53" i="22"/>
  <c r="V53" i="22"/>
  <c r="T53" i="22"/>
  <c r="S53" i="22"/>
  <c r="K53" i="22"/>
  <c r="BH52" i="22"/>
  <c r="AV52" i="22"/>
  <c r="AN52" i="22"/>
  <c r="AB52" i="22"/>
  <c r="AA52" i="22"/>
  <c r="Z52" i="22"/>
  <c r="Y52" i="22"/>
  <c r="W52" i="22"/>
  <c r="V52" i="22"/>
  <c r="T52" i="22"/>
  <c r="S52" i="22"/>
  <c r="K52" i="22"/>
  <c r="BH51" i="22"/>
  <c r="AV51" i="22"/>
  <c r="AN51" i="22"/>
  <c r="AB51" i="22"/>
  <c r="AA51" i="22"/>
  <c r="Z51" i="22"/>
  <c r="Y51" i="22"/>
  <c r="W51" i="22"/>
  <c r="V51" i="22"/>
  <c r="T51" i="22"/>
  <c r="S51" i="22"/>
  <c r="K51" i="22"/>
  <c r="BH50" i="22"/>
  <c r="AV50" i="22"/>
  <c r="AN50" i="22"/>
  <c r="AB50" i="22"/>
  <c r="AA50" i="22"/>
  <c r="Z50" i="22"/>
  <c r="Y50" i="22"/>
  <c r="W50" i="22"/>
  <c r="V50" i="22"/>
  <c r="T50" i="22"/>
  <c r="S50" i="22"/>
  <c r="K50" i="22"/>
  <c r="BH49" i="22"/>
  <c r="AV49" i="22"/>
  <c r="AN49" i="22"/>
  <c r="AB49" i="22"/>
  <c r="AA49" i="22"/>
  <c r="Z49" i="22"/>
  <c r="Y49" i="22"/>
  <c r="W49" i="22"/>
  <c r="V49" i="22"/>
  <c r="T49" i="22"/>
  <c r="S49" i="22"/>
  <c r="K49" i="22"/>
  <c r="BH48" i="22"/>
  <c r="AV48" i="22"/>
  <c r="AN48" i="22"/>
  <c r="AB48" i="22"/>
  <c r="AA48" i="22"/>
  <c r="Z48" i="22"/>
  <c r="Y48" i="22"/>
  <c r="W48" i="22"/>
  <c r="V48" i="22"/>
  <c r="T48" i="22"/>
  <c r="S48" i="22"/>
  <c r="K48" i="22"/>
  <c r="BH47" i="22"/>
  <c r="AV47" i="22"/>
  <c r="AN47" i="22"/>
  <c r="AB47" i="22"/>
  <c r="AA47" i="22"/>
  <c r="Z47" i="22"/>
  <c r="Y47" i="22"/>
  <c r="V47" i="22"/>
  <c r="T47" i="22"/>
  <c r="S47" i="22"/>
  <c r="K47" i="22"/>
  <c r="BG46" i="22"/>
  <c r="BF46" i="22"/>
  <c r="BE46" i="22"/>
  <c r="BD46" i="22"/>
  <c r="BB46" i="22"/>
  <c r="AZ46" i="22"/>
  <c r="AW46" i="22"/>
  <c r="AV46" i="22"/>
  <c r="AN46" i="22"/>
  <c r="AB46" i="22"/>
  <c r="AA46" i="22"/>
  <c r="Z46" i="22"/>
  <c r="Y46" i="22"/>
  <c r="W46" i="22"/>
  <c r="V46" i="22"/>
  <c r="T46" i="22"/>
  <c r="S46" i="22"/>
  <c r="K46" i="22"/>
  <c r="BG45" i="22"/>
  <c r="BF45" i="22"/>
  <c r="BD45" i="22"/>
  <c r="BB45" i="22"/>
  <c r="AZ45" i="22"/>
  <c r="AW45" i="22"/>
  <c r="AV45" i="22"/>
  <c r="AN45" i="22"/>
  <c r="AB45" i="22"/>
  <c r="AA45" i="22"/>
  <c r="Z45" i="22"/>
  <c r="Y45" i="22"/>
  <c r="V45" i="22"/>
  <c r="T45" i="22"/>
  <c r="S45" i="22"/>
  <c r="K45" i="22"/>
  <c r="BG44" i="22"/>
  <c r="BF44" i="22"/>
  <c r="BE44" i="22"/>
  <c r="BD44" i="22"/>
  <c r="BB44" i="22"/>
  <c r="AZ44" i="22"/>
  <c r="AW44" i="22"/>
  <c r="AV44" i="22"/>
  <c r="AN44" i="22"/>
  <c r="AB44" i="22"/>
  <c r="AA44" i="22"/>
  <c r="Z44" i="22"/>
  <c r="Y44" i="22"/>
  <c r="V44" i="22"/>
  <c r="T44" i="22"/>
  <c r="S44" i="22"/>
  <c r="K44" i="22"/>
  <c r="AU43" i="22"/>
  <c r="AT43" i="22"/>
  <c r="AS43" i="22"/>
  <c r="AR43" i="22"/>
  <c r="AQ43" i="22"/>
  <c r="AP43" i="22"/>
  <c r="AO43" i="22"/>
  <c r="AN43" i="22"/>
  <c r="R43" i="22"/>
  <c r="Q43" i="22"/>
  <c r="P43" i="22"/>
  <c r="O43" i="22"/>
  <c r="N43" i="22"/>
  <c r="M43" i="22"/>
  <c r="L43" i="22"/>
  <c r="K43" i="22"/>
  <c r="BG42" i="22"/>
  <c r="BG32" i="22" s="1"/>
  <c r="BF42" i="22"/>
  <c r="BF32" i="22" s="1"/>
  <c r="BE42" i="22"/>
  <c r="BE32" i="22" s="1"/>
  <c r="BD42" i="22"/>
  <c r="BD32" i="22" s="1"/>
  <c r="BB42" i="22"/>
  <c r="AZ42" i="22"/>
  <c r="AZ32" i="22" s="1"/>
  <c r="AW42" i="22"/>
  <c r="AW32" i="22" s="1"/>
  <c r="AV42" i="22"/>
  <c r="AN42" i="22"/>
  <c r="AB42" i="22"/>
  <c r="AB32" i="22" s="1"/>
  <c r="AA42" i="22"/>
  <c r="AA32" i="22" s="1"/>
  <c r="Z42" i="22"/>
  <c r="Z32" i="22" s="1"/>
  <c r="Y42" i="22"/>
  <c r="W42" i="22"/>
  <c r="W32" i="22" s="1"/>
  <c r="V42" i="22"/>
  <c r="V32" i="22" s="1"/>
  <c r="T42" i="22"/>
  <c r="T32" i="22" s="1"/>
  <c r="S42" i="22"/>
  <c r="K42" i="22"/>
  <c r="BH41" i="22"/>
  <c r="AV41" i="22"/>
  <c r="AN41" i="22"/>
  <c r="AD41" i="22"/>
  <c r="S41" i="22"/>
  <c r="K41" i="22"/>
  <c r="BH40" i="22"/>
  <c r="AV40" i="22"/>
  <c r="AN40" i="22"/>
  <c r="AD40" i="22"/>
  <c r="S40" i="22"/>
  <c r="K40" i="22"/>
  <c r="BH39" i="22"/>
  <c r="AV39" i="22"/>
  <c r="AN39" i="22"/>
  <c r="AD39" i="22"/>
  <c r="S39" i="22"/>
  <c r="K39" i="22"/>
  <c r="BH38" i="22"/>
  <c r="AV38" i="22"/>
  <c r="AN38" i="22"/>
  <c r="AD38" i="22"/>
  <c r="S38" i="22"/>
  <c r="K38" i="22"/>
  <c r="BH37" i="22"/>
  <c r="AV37" i="22"/>
  <c r="AN37" i="22"/>
  <c r="AD37" i="22"/>
  <c r="S37" i="22"/>
  <c r="K37" i="22"/>
  <c r="BH36" i="22"/>
  <c r="AV36" i="22"/>
  <c r="AN36" i="22"/>
  <c r="AD36" i="22"/>
  <c r="S36" i="22"/>
  <c r="K36" i="22"/>
  <c r="BH35" i="22"/>
  <c r="AV35" i="22"/>
  <c r="AN35" i="22"/>
  <c r="AD35" i="22"/>
  <c r="S35" i="22"/>
  <c r="K35" i="22"/>
  <c r="BH34" i="22"/>
  <c r="AV34" i="22"/>
  <c r="AN34" i="22"/>
  <c r="AD34" i="22"/>
  <c r="S34" i="22"/>
  <c r="K34" i="22"/>
  <c r="BH33" i="22"/>
  <c r="AV33" i="22"/>
  <c r="AN33" i="22"/>
  <c r="AD33" i="22"/>
  <c r="S33" i="22"/>
  <c r="K33" i="22"/>
  <c r="AU32" i="22"/>
  <c r="AT32" i="22"/>
  <c r="AS32" i="22"/>
  <c r="AR32" i="22"/>
  <c r="AQ32" i="22"/>
  <c r="AP32" i="22"/>
  <c r="AO32" i="22"/>
  <c r="AN32" i="22"/>
  <c r="Y32" i="22"/>
  <c r="R32" i="22"/>
  <c r="Q32" i="22"/>
  <c r="P32" i="22"/>
  <c r="O32" i="22"/>
  <c r="N32" i="22"/>
  <c r="M32" i="22"/>
  <c r="L32" i="22"/>
  <c r="K32" i="22"/>
  <c r="BH31" i="22"/>
  <c r="AV31" i="22"/>
  <c r="AN31" i="22"/>
  <c r="AD31" i="22"/>
  <c r="S31" i="22"/>
  <c r="K31" i="22"/>
  <c r="BH30" i="22"/>
  <c r="AV30" i="22"/>
  <c r="AN30" i="22"/>
  <c r="AD30" i="22"/>
  <c r="S30" i="22"/>
  <c r="K30" i="22"/>
  <c r="BH29" i="22"/>
  <c r="AV29" i="22"/>
  <c r="AN29" i="22"/>
  <c r="AD29" i="22"/>
  <c r="S29" i="22"/>
  <c r="K29" i="22"/>
  <c r="BH28" i="22"/>
  <c r="AV28" i="22"/>
  <c r="AN28" i="22"/>
  <c r="AD28" i="22"/>
  <c r="S28" i="22"/>
  <c r="K28" i="22"/>
  <c r="BH27" i="22"/>
  <c r="AV27" i="22"/>
  <c r="AN27" i="22"/>
  <c r="AD27" i="22"/>
  <c r="S27" i="22"/>
  <c r="K27" i="22"/>
  <c r="BH26" i="22"/>
  <c r="AV26" i="22"/>
  <c r="AN26" i="22"/>
  <c r="AD26" i="22"/>
  <c r="S26" i="22"/>
  <c r="K26" i="22"/>
  <c r="BH25" i="22"/>
  <c r="AV25" i="22"/>
  <c r="AN25" i="22"/>
  <c r="AD25" i="22"/>
  <c r="S25" i="22"/>
  <c r="K25" i="22"/>
  <c r="BH24" i="22"/>
  <c r="AV24" i="22"/>
  <c r="AN24" i="22"/>
  <c r="AD24" i="22"/>
  <c r="S24" i="22"/>
  <c r="K24" i="22"/>
  <c r="BH23" i="22"/>
  <c r="AV23" i="22"/>
  <c r="AN23" i="22"/>
  <c r="AD23" i="22"/>
  <c r="S23" i="22"/>
  <c r="K23" i="22"/>
  <c r="BG22" i="22"/>
  <c r="BG21" i="22" s="1"/>
  <c r="BF22" i="22"/>
  <c r="BF21" i="22" s="1"/>
  <c r="BE22" i="22"/>
  <c r="BE21" i="22" s="1"/>
  <c r="BD21" i="22"/>
  <c r="BB21" i="22"/>
  <c r="AZ21" i="22"/>
  <c r="AW22" i="22"/>
  <c r="AW21" i="22" s="1"/>
  <c r="AV22" i="22"/>
  <c r="AN22" i="22"/>
  <c r="AB22" i="22"/>
  <c r="AB21" i="22" s="1"/>
  <c r="AA22" i="22"/>
  <c r="AA21" i="22" s="1"/>
  <c r="Z22" i="22"/>
  <c r="Z21" i="22" s="1"/>
  <c r="Y22" i="22"/>
  <c r="Y21" i="22" s="1"/>
  <c r="V22" i="22"/>
  <c r="V21" i="22" s="1"/>
  <c r="T22" i="22"/>
  <c r="T21" i="22" s="1"/>
  <c r="S22" i="22"/>
  <c r="K22" i="22"/>
  <c r="AU21" i="22"/>
  <c r="AT21" i="22"/>
  <c r="AS21" i="22"/>
  <c r="AR21" i="22"/>
  <c r="AQ21" i="22"/>
  <c r="AP21" i="22"/>
  <c r="AO21" i="22"/>
  <c r="AN21" i="22"/>
  <c r="R21" i="22"/>
  <c r="Q21" i="22"/>
  <c r="P21" i="22"/>
  <c r="O21" i="22"/>
  <c r="N21" i="22"/>
  <c r="M21" i="22"/>
  <c r="L21" i="22"/>
  <c r="K21" i="22"/>
  <c r="BF20" i="22"/>
  <c r="BE20" i="22"/>
  <c r="BD20" i="22"/>
  <c r="BB20" i="22"/>
  <c r="AZ20" i="22"/>
  <c r="AW20" i="22"/>
  <c r="AV20" i="22"/>
  <c r="AN20" i="22"/>
  <c r="AA20" i="22"/>
  <c r="Z20" i="22"/>
  <c r="Y20" i="22"/>
  <c r="W20" i="22"/>
  <c r="V20" i="22"/>
  <c r="T20" i="22"/>
  <c r="S20" i="22"/>
  <c r="K20" i="22"/>
  <c r="BH19" i="22"/>
  <c r="AV19" i="22"/>
  <c r="AN19" i="22"/>
  <c r="AD19" i="22"/>
  <c r="S19" i="22"/>
  <c r="K19" i="22"/>
  <c r="BH18" i="22"/>
  <c r="AV18" i="22"/>
  <c r="AN18" i="22"/>
  <c r="AD18" i="22"/>
  <c r="S18" i="22"/>
  <c r="K18" i="22"/>
  <c r="BH17" i="22"/>
  <c r="AV17" i="22"/>
  <c r="AN17" i="22"/>
  <c r="AD17" i="22"/>
  <c r="S17" i="22"/>
  <c r="K17" i="22"/>
  <c r="BH16" i="22"/>
  <c r="AV16" i="22"/>
  <c r="AN16" i="22"/>
  <c r="AD16" i="22"/>
  <c r="S16" i="22"/>
  <c r="K16" i="22"/>
  <c r="BH15" i="22"/>
  <c r="AV15" i="22"/>
  <c r="AN15" i="22"/>
  <c r="AD15" i="22"/>
  <c r="S15" i="22"/>
  <c r="K15" i="22"/>
  <c r="BH14" i="22"/>
  <c r="AV14" i="22"/>
  <c r="AN14" i="22"/>
  <c r="AD14" i="22"/>
  <c r="S14" i="22"/>
  <c r="K14" i="22"/>
  <c r="BH13" i="22"/>
  <c r="AV13" i="22"/>
  <c r="AN13" i="22"/>
  <c r="AD13" i="22"/>
  <c r="S13" i="22"/>
  <c r="K13" i="22"/>
  <c r="BH12" i="22"/>
  <c r="AV12" i="22"/>
  <c r="AN12" i="22"/>
  <c r="AD12" i="22"/>
  <c r="S12" i="22"/>
  <c r="K12" i="22"/>
  <c r="BG11" i="22"/>
  <c r="BG10" i="22" s="1"/>
  <c r="BF11" i="22"/>
  <c r="BE11" i="22"/>
  <c r="BD11" i="22"/>
  <c r="AZ11" i="22"/>
  <c r="AW11" i="22"/>
  <c r="AV11" i="22"/>
  <c r="AN11" i="22"/>
  <c r="AB11" i="22"/>
  <c r="AB10" i="22" s="1"/>
  <c r="AA11" i="22"/>
  <c r="Z11" i="22"/>
  <c r="Y11" i="22"/>
  <c r="V11" i="22"/>
  <c r="T11" i="22"/>
  <c r="S11" i="22"/>
  <c r="K11" i="22"/>
  <c r="AU10" i="22"/>
  <c r="AT10" i="22"/>
  <c r="AS10" i="22"/>
  <c r="AR10" i="22"/>
  <c r="AQ10" i="22"/>
  <c r="AP10" i="22"/>
  <c r="AO10" i="22"/>
  <c r="AN10" i="22"/>
  <c r="R10" i="22"/>
  <c r="Q10" i="22"/>
  <c r="P10" i="22"/>
  <c r="O10" i="22"/>
  <c r="N10" i="22"/>
  <c r="M10" i="22"/>
  <c r="L10" i="22"/>
  <c r="K10" i="22"/>
  <c r="L441" i="6"/>
  <c r="M439" i="6"/>
  <c r="L439" i="6"/>
  <c r="I403" i="6"/>
  <c r="I387" i="6"/>
  <c r="I379" i="6"/>
  <c r="N366" i="6"/>
  <c r="N369" i="6"/>
  <c r="N368" i="6"/>
  <c r="I332" i="6"/>
  <c r="N367" i="6"/>
  <c r="S332" i="6"/>
  <c r="E331" i="6"/>
  <c r="D331" i="6"/>
  <c r="C331" i="6"/>
  <c r="N329" i="6"/>
  <c r="N330" i="6" s="1"/>
  <c r="E323" i="6"/>
  <c r="D323" i="6"/>
  <c r="C323" i="6"/>
  <c r="G305" i="6"/>
  <c r="F305" i="6"/>
  <c r="E305" i="6"/>
  <c r="D305" i="6"/>
  <c r="C305" i="6"/>
  <c r="G295" i="6"/>
  <c r="F295" i="6"/>
  <c r="E295" i="6"/>
  <c r="D295" i="6"/>
  <c r="C295" i="6"/>
  <c r="P293" i="6"/>
  <c r="G61" i="20"/>
  <c r="G60" i="20"/>
  <c r="G59" i="20"/>
  <c r="G58" i="20"/>
  <c r="G57" i="20"/>
  <c r="G54" i="20"/>
  <c r="G43" i="20"/>
  <c r="G29" i="20"/>
  <c r="BD76" i="22" l="1"/>
  <c r="BE206" i="22"/>
  <c r="BG206" i="22"/>
  <c r="P580" i="23"/>
  <c r="B51" i="15"/>
  <c r="G47" i="15"/>
  <c r="B50" i="15"/>
  <c r="C20" i="15"/>
  <c r="B24" i="15"/>
  <c r="M45" i="15"/>
  <c r="K52" i="15"/>
  <c r="B54" i="15"/>
  <c r="I402" i="6"/>
  <c r="B52" i="15"/>
  <c r="B18" i="15"/>
  <c r="D9" i="15"/>
  <c r="B14" i="15"/>
  <c r="C6" i="15"/>
  <c r="B16" i="15"/>
  <c r="B46" i="15"/>
  <c r="J15" i="15"/>
  <c r="C7" i="15"/>
  <c r="B17" i="15"/>
  <c r="B19" i="15"/>
  <c r="C42" i="15"/>
  <c r="C40" i="15"/>
  <c r="B81" i="15"/>
  <c r="M57" i="15"/>
  <c r="I331" i="6"/>
  <c r="Y338" i="6"/>
  <c r="AO15" i="23"/>
  <c r="M328" i="23"/>
  <c r="I622" i="23"/>
  <c r="P475" i="23"/>
  <c r="AE559" i="23"/>
  <c r="AH559" i="23" s="1"/>
  <c r="AI580" i="23"/>
  <c r="P97" i="23"/>
  <c r="AL580" i="23"/>
  <c r="AL648" i="23" s="1"/>
  <c r="Z10" i="22"/>
  <c r="AD217" i="22"/>
  <c r="T10" i="22"/>
  <c r="E15" i="15"/>
  <c r="D15" i="15"/>
  <c r="J6" i="15"/>
  <c r="E9" i="15"/>
  <c r="H43" i="15"/>
  <c r="H40" i="15" s="1"/>
  <c r="M5" i="15"/>
  <c r="D7" i="15"/>
  <c r="G9" i="15"/>
  <c r="G5" i="15" s="1"/>
  <c r="E20" i="15"/>
  <c r="K6" i="15"/>
  <c r="E6" i="15"/>
  <c r="G43" i="15"/>
  <c r="G40" i="15" s="1"/>
  <c r="H47" i="15"/>
  <c r="AB206" i="22"/>
  <c r="BF87" i="22"/>
  <c r="AD214" i="22"/>
  <c r="BG87" i="22"/>
  <c r="BD87" i="22"/>
  <c r="BE87" i="22"/>
  <c r="AD209" i="22"/>
  <c r="AP497" i="23"/>
  <c r="AP498" i="23"/>
  <c r="AP499" i="23"/>
  <c r="N433" i="23"/>
  <c r="V645" i="23"/>
  <c r="AN580" i="23"/>
  <c r="J454" i="23"/>
  <c r="V520" i="23"/>
  <c r="M181" i="23"/>
  <c r="P349" i="23"/>
  <c r="AN349" i="23"/>
  <c r="T412" i="23"/>
  <c r="E13" i="23"/>
  <c r="AC15" i="23"/>
  <c r="AI244" i="23"/>
  <c r="L13" i="23"/>
  <c r="AB13" i="23"/>
  <c r="AC13" i="23" s="1"/>
  <c r="AA55" i="23"/>
  <c r="AG55" i="23"/>
  <c r="AP390" i="23"/>
  <c r="R433" i="23"/>
  <c r="AI349" i="23"/>
  <c r="AI286" i="23"/>
  <c r="AC76" i="23"/>
  <c r="AH456" i="23"/>
  <c r="AL118" i="23"/>
  <c r="AD307" i="23"/>
  <c r="U370" i="23"/>
  <c r="P370" i="23"/>
  <c r="P650" i="23" s="1"/>
  <c r="P652" i="23" s="1"/>
  <c r="V399" i="23"/>
  <c r="T559" i="23"/>
  <c r="AI34" i="23"/>
  <c r="Q650" i="23"/>
  <c r="Q652" i="23" s="1"/>
  <c r="Q648" i="23"/>
  <c r="V539" i="23"/>
  <c r="AD216" i="22"/>
  <c r="AD208" i="22"/>
  <c r="AA206" i="22"/>
  <c r="Z206" i="22"/>
  <c r="Y206" i="22"/>
  <c r="AD207" i="22"/>
  <c r="AD211" i="22"/>
  <c r="AD213" i="22"/>
  <c r="AD215" i="22"/>
  <c r="AD218" i="22"/>
  <c r="AD210" i="22"/>
  <c r="V417" i="23"/>
  <c r="U412" i="23"/>
  <c r="T370" i="23"/>
  <c r="U559" i="23"/>
  <c r="U433" i="23"/>
  <c r="AO412" i="23"/>
  <c r="AP432" i="23"/>
  <c r="V425" i="23"/>
  <c r="R475" i="23"/>
  <c r="AN412" i="23"/>
  <c r="T433" i="23"/>
  <c r="V439" i="23"/>
  <c r="V443" i="23"/>
  <c r="V447" i="23"/>
  <c r="V451" i="23"/>
  <c r="U454" i="23"/>
  <c r="AP430" i="23"/>
  <c r="AN475" i="23"/>
  <c r="P76" i="23"/>
  <c r="E92" i="15"/>
  <c r="F92" i="15"/>
  <c r="F97" i="15" s="1"/>
  <c r="F113" i="15"/>
  <c r="AK652" i="23"/>
  <c r="G123" i="15"/>
  <c r="H123" i="15"/>
  <c r="E123" i="15"/>
  <c r="I123" i="15"/>
  <c r="K78" i="15"/>
  <c r="H91" i="15"/>
  <c r="H92" i="15" s="1"/>
  <c r="H97" i="15" s="1"/>
  <c r="E113" i="15"/>
  <c r="I113" i="15"/>
  <c r="F114" i="15"/>
  <c r="H117" i="15"/>
  <c r="F118" i="15"/>
  <c r="D123" i="15"/>
  <c r="E10" i="15"/>
  <c r="G57" i="15"/>
  <c r="H45" i="15"/>
  <c r="I91" i="15"/>
  <c r="I92" i="15" s="1"/>
  <c r="I97" i="15" s="1"/>
  <c r="G92" i="15"/>
  <c r="G97" i="15" s="1"/>
  <c r="J100" i="15"/>
  <c r="E117" i="15"/>
  <c r="I117" i="15"/>
  <c r="G118" i="15"/>
  <c r="C9" i="15"/>
  <c r="J93" i="15"/>
  <c r="S93" i="15" s="1"/>
  <c r="E94" i="15" s="1"/>
  <c r="J94" i="15" s="1"/>
  <c r="J110" i="15"/>
  <c r="J114" i="15" s="1"/>
  <c r="E115" i="15" s="1"/>
  <c r="G113" i="15"/>
  <c r="H118" i="15"/>
  <c r="E42" i="15"/>
  <c r="X110" i="15"/>
  <c r="H113" i="15"/>
  <c r="E118" i="15"/>
  <c r="F15" i="15"/>
  <c r="C15" i="15"/>
  <c r="G15" i="15"/>
  <c r="M44" i="15"/>
  <c r="L6" i="15"/>
  <c r="L5" i="15" s="1"/>
  <c r="M47" i="15"/>
  <c r="G44" i="15"/>
  <c r="F5" i="15"/>
  <c r="L57" i="15"/>
  <c r="U244" i="23"/>
  <c r="AP504" i="23"/>
  <c r="R160" i="23"/>
  <c r="AN181" i="23"/>
  <c r="V189" i="23"/>
  <c r="V306" i="23"/>
  <c r="AO307" i="23"/>
  <c r="V458" i="23"/>
  <c r="V459" i="23"/>
  <c r="V371" i="23"/>
  <c r="V372" i="23"/>
  <c r="V373" i="23"/>
  <c r="V374" i="23"/>
  <c r="V375" i="23"/>
  <c r="AP457" i="23"/>
  <c r="AP454" i="23" s="1"/>
  <c r="V476" i="23"/>
  <c r="V478" i="23"/>
  <c r="V479" i="23"/>
  <c r="V480" i="23"/>
  <c r="AL475" i="23"/>
  <c r="U307" i="23"/>
  <c r="AL328" i="23"/>
  <c r="AH15" i="23"/>
  <c r="V17" i="23"/>
  <c r="AP17" i="23"/>
  <c r="V33" i="23"/>
  <c r="U34" i="23"/>
  <c r="V38" i="23"/>
  <c r="AP38" i="23"/>
  <c r="V41" i="23"/>
  <c r="V45" i="23"/>
  <c r="V49" i="23"/>
  <c r="V53" i="23"/>
  <c r="AC55" i="23"/>
  <c r="AH55" i="23"/>
  <c r="AL55" i="23"/>
  <c r="AE160" i="23"/>
  <c r="AH202" i="23"/>
  <c r="R286" i="23"/>
  <c r="AP392" i="23"/>
  <c r="V413" i="23"/>
  <c r="V414" i="23"/>
  <c r="AP418" i="23"/>
  <c r="AP419" i="23"/>
  <c r="AP422" i="23"/>
  <c r="AP427" i="23"/>
  <c r="P433" i="23"/>
  <c r="AE454" i="23"/>
  <c r="AH454" i="23" s="1"/>
  <c r="AP500" i="23"/>
  <c r="AP501" i="23"/>
  <c r="V585" i="23"/>
  <c r="V586" i="23"/>
  <c r="AO34" i="23"/>
  <c r="AL97" i="23"/>
  <c r="AI97" i="23"/>
  <c r="V216" i="23"/>
  <c r="K286" i="23"/>
  <c r="N286" i="23" s="1"/>
  <c r="R307" i="23"/>
  <c r="AP397" i="23"/>
  <c r="AN391" i="23"/>
  <c r="AP399" i="23"/>
  <c r="AP400" i="23"/>
  <c r="AP401" i="23"/>
  <c r="V404" i="23"/>
  <c r="V408" i="23"/>
  <c r="V416" i="23"/>
  <c r="AP420" i="23"/>
  <c r="AP421" i="23"/>
  <c r="AP424" i="23"/>
  <c r="AP425" i="23"/>
  <c r="AP426" i="23"/>
  <c r="AP428" i="23"/>
  <c r="AP429" i="23"/>
  <c r="AP431" i="23"/>
  <c r="V446" i="23"/>
  <c r="AP474" i="23"/>
  <c r="AH475" i="23"/>
  <c r="V500" i="23"/>
  <c r="AP508" i="23"/>
  <c r="AP512" i="23"/>
  <c r="AP520" i="23"/>
  <c r="V646" i="23"/>
  <c r="V647" i="23"/>
  <c r="R391" i="23"/>
  <c r="AF13" i="23"/>
  <c r="T55" i="23"/>
  <c r="P55" i="23"/>
  <c r="AN55" i="23"/>
  <c r="R97" i="23"/>
  <c r="AO97" i="23"/>
  <c r="AO118" i="23"/>
  <c r="K160" i="23"/>
  <c r="N160" i="23" s="1"/>
  <c r="AD160" i="23"/>
  <c r="T160" i="23"/>
  <c r="N306" i="23"/>
  <c r="AF307" i="23"/>
  <c r="AH307" i="23" s="1"/>
  <c r="V406" i="23"/>
  <c r="V410" i="23"/>
  <c r="AP417" i="23"/>
  <c r="AP436" i="23"/>
  <c r="AP437" i="23"/>
  <c r="AH457" i="23"/>
  <c r="AP458" i="23"/>
  <c r="AP477" i="23"/>
  <c r="AP495" i="23"/>
  <c r="AP502" i="23"/>
  <c r="AP503" i="23"/>
  <c r="U580" i="23"/>
  <c r="AL34" i="23"/>
  <c r="R76" i="23"/>
  <c r="U160" i="23"/>
  <c r="AP247" i="23"/>
  <c r="AP343" i="23"/>
  <c r="V348" i="23"/>
  <c r="AL433" i="23"/>
  <c r="V561" i="23"/>
  <c r="V562" i="23"/>
  <c r="V563" i="23"/>
  <c r="AP645" i="23"/>
  <c r="AP646" i="23"/>
  <c r="AP121" i="23"/>
  <c r="V343" i="23"/>
  <c r="AP348" i="23"/>
  <c r="AP434" i="23"/>
  <c r="AP455" i="23"/>
  <c r="V457" i="23"/>
  <c r="AP481" i="23"/>
  <c r="V624" i="23"/>
  <c r="U76" i="23"/>
  <c r="V184" i="23"/>
  <c r="V185" i="23"/>
  <c r="V186" i="23"/>
  <c r="AP189" i="23"/>
  <c r="AO475" i="23"/>
  <c r="AP562" i="23"/>
  <c r="AP563" i="23"/>
  <c r="AP581" i="23"/>
  <c r="V587" i="23"/>
  <c r="R349" i="23"/>
  <c r="V352" i="23"/>
  <c r="V353" i="23"/>
  <c r="V354" i="23"/>
  <c r="V355" i="23"/>
  <c r="U349" i="23"/>
  <c r="AP331" i="23"/>
  <c r="P328" i="23"/>
  <c r="AP313" i="23"/>
  <c r="P286" i="23"/>
  <c r="U265" i="23"/>
  <c r="AP266" i="23"/>
  <c r="AO265" i="23"/>
  <c r="V268" i="23"/>
  <c r="AI265" i="23"/>
  <c r="AP204" i="23"/>
  <c r="AP205" i="23"/>
  <c r="T139" i="23"/>
  <c r="AP159" i="23"/>
  <c r="P118" i="23"/>
  <c r="AN118" i="23"/>
  <c r="AP122" i="23"/>
  <c r="AP138" i="23"/>
  <c r="V159" i="23"/>
  <c r="AP182" i="23"/>
  <c r="AO202" i="23"/>
  <c r="AP222" i="23"/>
  <c r="V247" i="23"/>
  <c r="V264" i="23"/>
  <c r="V266" i="23"/>
  <c r="AP287" i="23"/>
  <c r="V308" i="23"/>
  <c r="V309" i="23"/>
  <c r="V310" i="23"/>
  <c r="V311" i="23"/>
  <c r="V312" i="23"/>
  <c r="V148" i="23"/>
  <c r="V152" i="23"/>
  <c r="V156" i="23"/>
  <c r="N202" i="23"/>
  <c r="V205" i="23"/>
  <c r="N223" i="23"/>
  <c r="V344" i="23"/>
  <c r="V351" i="23"/>
  <c r="R370" i="23"/>
  <c r="V285" i="23"/>
  <c r="V288" i="23"/>
  <c r="V303" i="23"/>
  <c r="V304" i="23"/>
  <c r="V305" i="23"/>
  <c r="AL349" i="23"/>
  <c r="AC118" i="23"/>
  <c r="AH118" i="23"/>
  <c r="R118" i="23"/>
  <c r="V154" i="23"/>
  <c r="AI181" i="23"/>
  <c r="AP187" i="23"/>
  <c r="V201" i="23"/>
  <c r="AP246" i="23"/>
  <c r="P265" i="23"/>
  <c r="AP310" i="23"/>
  <c r="AP311" i="23"/>
  <c r="AP312" i="23"/>
  <c r="V329" i="23"/>
  <c r="V330" i="23"/>
  <c r="N349" i="23"/>
  <c r="AH370" i="23"/>
  <c r="AP371" i="23"/>
  <c r="P139" i="23"/>
  <c r="AN139" i="23"/>
  <c r="AP143" i="23"/>
  <c r="AP146" i="23"/>
  <c r="I234" i="6"/>
  <c r="BB87" i="22"/>
  <c r="V76" i="22"/>
  <c r="AW98" i="22"/>
  <c r="BD98" i="22"/>
  <c r="T153" i="22"/>
  <c r="AZ142" i="22"/>
  <c r="T174" i="22"/>
  <c r="AA339" i="22"/>
  <c r="Y339" i="22"/>
  <c r="V360" i="22"/>
  <c r="AA360" i="22"/>
  <c r="Z360" i="22"/>
  <c r="AA10" i="22"/>
  <c r="V10" i="22"/>
  <c r="W10" i="22"/>
  <c r="J78" i="15"/>
  <c r="L45" i="15"/>
  <c r="L44" i="15"/>
  <c r="L47" i="15"/>
  <c r="L40" i="15" s="1"/>
  <c r="U496" i="23"/>
  <c r="AP505" i="23"/>
  <c r="T496" i="23"/>
  <c r="AP423" i="23"/>
  <c r="P412" i="23"/>
  <c r="V397" i="23"/>
  <c r="V398" i="23"/>
  <c r="AP396" i="23"/>
  <c r="AH391" i="23"/>
  <c r="AP183" i="23"/>
  <c r="AP184" i="23"/>
  <c r="AP185" i="23"/>
  <c r="AP186" i="23"/>
  <c r="AP144" i="23"/>
  <c r="AH139" i="23"/>
  <c r="AL139" i="23"/>
  <c r="U118" i="23"/>
  <c r="V96" i="23"/>
  <c r="AO76" i="23"/>
  <c r="V40" i="23"/>
  <c r="V44" i="23"/>
  <c r="V48" i="23"/>
  <c r="V52" i="23"/>
  <c r="V57" i="23"/>
  <c r="V58" i="23"/>
  <c r="V59" i="23"/>
  <c r="N13" i="23"/>
  <c r="AP16" i="23"/>
  <c r="AP33" i="23"/>
  <c r="AP37" i="23"/>
  <c r="V347" i="23"/>
  <c r="I15" i="23"/>
  <c r="T15" i="23"/>
  <c r="AI15" i="23"/>
  <c r="AI13" i="23" s="1"/>
  <c r="AD13" i="23"/>
  <c r="R34" i="23"/>
  <c r="AP347" i="23"/>
  <c r="I14" i="23"/>
  <c r="G13" i="23"/>
  <c r="AL13" i="23"/>
  <c r="U15" i="23"/>
  <c r="U13" i="23" s="1"/>
  <c r="P34" i="23"/>
  <c r="V56" i="23"/>
  <c r="R55" i="23"/>
  <c r="AI75" i="23"/>
  <c r="AI55" i="23" s="1"/>
  <c r="Y55" i="23"/>
  <c r="Y643" i="23" s="1"/>
  <c r="Y648" i="23" s="1"/>
  <c r="T76" i="23"/>
  <c r="AO13" i="23"/>
  <c r="R13" i="23"/>
  <c r="AC34" i="23"/>
  <c r="V50" i="23"/>
  <c r="V54" i="23"/>
  <c r="J76" i="23"/>
  <c r="AN76" i="23"/>
  <c r="AP96" i="23"/>
  <c r="U97" i="23"/>
  <c r="N139" i="23"/>
  <c r="AI139" i="23"/>
  <c r="N165" i="23"/>
  <c r="AL165" i="23"/>
  <c r="AL160" i="23" s="1"/>
  <c r="V183" i="23"/>
  <c r="V203" i="23"/>
  <c r="R222" i="23"/>
  <c r="V222" i="23" s="1"/>
  <c r="AP264" i="23"/>
  <c r="AN286" i="23"/>
  <c r="AP308" i="23"/>
  <c r="AP309" i="23"/>
  <c r="P307" i="23"/>
  <c r="AP330" i="23"/>
  <c r="AI328" i="23"/>
  <c r="AO349" i="23"/>
  <c r="AP372" i="23"/>
  <c r="AP373" i="23"/>
  <c r="AP370" i="23" s="1"/>
  <c r="AP374" i="23"/>
  <c r="T391" i="23"/>
  <c r="AI391" i="23"/>
  <c r="V396" i="23"/>
  <c r="AP398" i="23"/>
  <c r="V407" i="23"/>
  <c r="V411" i="23"/>
  <c r="N412" i="23"/>
  <c r="AP413" i="23"/>
  <c r="AP414" i="23"/>
  <c r="AI412" i="23"/>
  <c r="V418" i="23"/>
  <c r="V421" i="23"/>
  <c r="V422" i="23"/>
  <c r="V429" i="23"/>
  <c r="V430" i="23"/>
  <c r="AH433" i="23"/>
  <c r="AN433" i="23"/>
  <c r="AP435" i="23"/>
  <c r="V436" i="23"/>
  <c r="V455" i="23"/>
  <c r="N456" i="23"/>
  <c r="T454" i="23"/>
  <c r="V501" i="23"/>
  <c r="AP516" i="23"/>
  <c r="AP561" i="23"/>
  <c r="V37" i="23"/>
  <c r="V42" i="23"/>
  <c r="V46" i="23"/>
  <c r="P14" i="23"/>
  <c r="P15" i="23"/>
  <c r="N15" i="23"/>
  <c r="AF34" i="23"/>
  <c r="AH34" i="23" s="1"/>
  <c r="AP36" i="23"/>
  <c r="V39" i="23"/>
  <c r="V43" i="23"/>
  <c r="V47" i="23"/>
  <c r="V51" i="23"/>
  <c r="N55" i="23"/>
  <c r="AP56" i="23"/>
  <c r="AP57" i="23"/>
  <c r="AP58" i="23"/>
  <c r="AP59" i="23"/>
  <c r="K76" i="23"/>
  <c r="N76" i="23" s="1"/>
  <c r="V77" i="23"/>
  <c r="AP77" i="23"/>
  <c r="N78" i="23"/>
  <c r="V79" i="23"/>
  <c r="T118" i="23"/>
  <c r="U139" i="23"/>
  <c r="V161" i="23"/>
  <c r="T202" i="23"/>
  <c r="AI202" i="23"/>
  <c r="T244" i="23"/>
  <c r="V287" i="23"/>
  <c r="AO286" i="23"/>
  <c r="AP326" i="23"/>
  <c r="AI307" i="23"/>
  <c r="AH328" i="23"/>
  <c r="AN328" i="23"/>
  <c r="V350" i="23"/>
  <c r="T349" i="23"/>
  <c r="AP369" i="23"/>
  <c r="U391" i="23"/>
  <c r="V460" i="23"/>
  <c r="AI475" i="23"/>
  <c r="AP582" i="23"/>
  <c r="V604" i="23"/>
  <c r="AI118" i="23"/>
  <c r="V122" i="23"/>
  <c r="V123" i="23"/>
  <c r="V141" i="23"/>
  <c r="AO139" i="23"/>
  <c r="V143" i="23"/>
  <c r="V145" i="23"/>
  <c r="V150" i="23"/>
  <c r="V158" i="23"/>
  <c r="AP201" i="23"/>
  <c r="U202" i="23"/>
  <c r="P202" i="23"/>
  <c r="AH222" i="23"/>
  <c r="T286" i="23"/>
  <c r="AH306" i="23"/>
  <c r="V326" i="23"/>
  <c r="R328" i="23"/>
  <c r="AO328" i="23"/>
  <c r="U328" i="23"/>
  <c r="AP351" i="23"/>
  <c r="AP352" i="23"/>
  <c r="AP353" i="23"/>
  <c r="V369" i="23"/>
  <c r="N370" i="23"/>
  <c r="V390" i="23"/>
  <c r="N391" i="23"/>
  <c r="P391" i="23"/>
  <c r="AP393" i="23"/>
  <c r="AP394" i="23"/>
  <c r="AP395" i="23"/>
  <c r="AP402" i="23"/>
  <c r="V405" i="23"/>
  <c r="V409" i="23"/>
  <c r="V415" i="23"/>
  <c r="V426" i="23"/>
  <c r="V434" i="23"/>
  <c r="V438" i="23"/>
  <c r="V442" i="23"/>
  <c r="V450" i="23"/>
  <c r="V477" i="23"/>
  <c r="AP506" i="23"/>
  <c r="AP510" i="23"/>
  <c r="AP585" i="23"/>
  <c r="V182" i="23"/>
  <c r="T181" i="23"/>
  <c r="AL202" i="23"/>
  <c r="AN202" i="23"/>
  <c r="N244" i="23"/>
  <c r="P244" i="23"/>
  <c r="AP285" i="23"/>
  <c r="U286" i="23"/>
  <c r="AL307" i="23"/>
  <c r="N328" i="23"/>
  <c r="AP329" i="23"/>
  <c r="T328" i="23"/>
  <c r="AP344" i="23"/>
  <c r="N347" i="23"/>
  <c r="AH347" i="23"/>
  <c r="AH349" i="23"/>
  <c r="AP354" i="23"/>
  <c r="AP355" i="23"/>
  <c r="V392" i="23"/>
  <c r="V393" i="23"/>
  <c r="AO391" i="23"/>
  <c r="V394" i="23"/>
  <c r="V395" i="23"/>
  <c r="V400" i="23"/>
  <c r="V401" i="23"/>
  <c r="V402" i="23"/>
  <c r="AH412" i="23"/>
  <c r="AI433" i="23"/>
  <c r="P454" i="23"/>
  <c r="V474" i="23"/>
  <c r="AP478" i="23"/>
  <c r="AP480" i="23"/>
  <c r="V505" i="23"/>
  <c r="AH538" i="23"/>
  <c r="AL560" i="23"/>
  <c r="AL559" i="23" s="1"/>
  <c r="AP559" i="23" s="1"/>
  <c r="T622" i="23"/>
  <c r="AW10" i="22"/>
  <c r="BE10" i="22"/>
  <c r="BE43" i="22"/>
  <c r="T360" i="22"/>
  <c r="AV360" i="22"/>
  <c r="AT273" i="22"/>
  <c r="AV273" i="22" s="1"/>
  <c r="BH285" i="22"/>
  <c r="Y10" i="22"/>
  <c r="AD166" i="22"/>
  <c r="AV274" i="22"/>
  <c r="Y163" i="22"/>
  <c r="AZ65" i="22"/>
  <c r="BF65" i="22"/>
  <c r="BE196" i="22"/>
  <c r="AZ196" i="22"/>
  <c r="AZ206" i="22"/>
  <c r="BF98" i="22"/>
  <c r="Z98" i="22"/>
  <c r="W142" i="22"/>
  <c r="BB142" i="22"/>
  <c r="AZ163" i="22"/>
  <c r="BF163" i="22"/>
  <c r="AD165" i="22"/>
  <c r="BH11" i="22"/>
  <c r="BD10" i="22"/>
  <c r="Y87" i="22"/>
  <c r="T284" i="22"/>
  <c r="AA306" i="22"/>
  <c r="AB351" i="22"/>
  <c r="BD196" i="22"/>
  <c r="W185" i="22"/>
  <c r="BF196" i="22"/>
  <c r="I395" i="6"/>
  <c r="I394" i="6" s="1"/>
  <c r="AI160" i="23"/>
  <c r="V166" i="23"/>
  <c r="P160" i="23"/>
  <c r="AN160" i="23"/>
  <c r="AI622" i="23"/>
  <c r="U622" i="23"/>
  <c r="AP644" i="23"/>
  <c r="AC622" i="23"/>
  <c r="AH622" i="23"/>
  <c r="N601" i="23"/>
  <c r="AH601" i="23"/>
  <c r="AN601" i="23"/>
  <c r="V603" i="23"/>
  <c r="N622" i="23"/>
  <c r="AP586" i="23"/>
  <c r="V602" i="23"/>
  <c r="AO601" i="23"/>
  <c r="AP604" i="23"/>
  <c r="P622" i="23"/>
  <c r="I601" i="23"/>
  <c r="T601" i="23"/>
  <c r="AP603" i="23"/>
  <c r="V644" i="23"/>
  <c r="AP647" i="23"/>
  <c r="AP541" i="23"/>
  <c r="J43" i="15"/>
  <c r="K44" i="15"/>
  <c r="N496" i="23"/>
  <c r="AL496" i="23"/>
  <c r="AO496" i="23"/>
  <c r="AP587" i="23"/>
  <c r="V583" i="23"/>
  <c r="AP583" i="23"/>
  <c r="U538" i="23"/>
  <c r="N538" i="23"/>
  <c r="AP539" i="23"/>
  <c r="AP538" i="23" s="1"/>
  <c r="V540" i="23"/>
  <c r="AP540" i="23"/>
  <c r="T538" i="23"/>
  <c r="V518" i="23"/>
  <c r="V519" i="23"/>
  <c r="AI496" i="23"/>
  <c r="AP507" i="23"/>
  <c r="AP511" i="23"/>
  <c r="AP515" i="23"/>
  <c r="AP514" i="23"/>
  <c r="AP509" i="23"/>
  <c r="AP513" i="23"/>
  <c r="P496" i="23"/>
  <c r="AP519" i="23"/>
  <c r="R538" i="23"/>
  <c r="AH496" i="23"/>
  <c r="AN496" i="23"/>
  <c r="V522" i="23"/>
  <c r="V524" i="23"/>
  <c r="V528" i="23"/>
  <c r="V532" i="23"/>
  <c r="V536" i="23"/>
  <c r="AP518" i="23"/>
  <c r="V523" i="23"/>
  <c r="V527" i="23"/>
  <c r="V531" i="23"/>
  <c r="V535" i="23"/>
  <c r="BE65" i="22"/>
  <c r="BG98" i="22"/>
  <c r="Y120" i="22"/>
  <c r="BD142" i="22"/>
  <c r="V153" i="22"/>
  <c r="AA153" i="22"/>
  <c r="BE153" i="22"/>
  <c r="BB153" i="22"/>
  <c r="BG153" i="22"/>
  <c r="V174" i="22"/>
  <c r="AW174" i="22"/>
  <c r="AW228" i="22"/>
  <c r="W295" i="22"/>
  <c r="AD301" i="22"/>
  <c r="AD302" i="22"/>
  <c r="AD305" i="22"/>
  <c r="AD22" i="22"/>
  <c r="BB43" i="22"/>
  <c r="AW360" i="22"/>
  <c r="AD79" i="22"/>
  <c r="T87" i="22"/>
  <c r="Y98" i="22"/>
  <c r="BB98" i="22"/>
  <c r="AZ153" i="22"/>
  <c r="BF153" i="22"/>
  <c r="Y153" i="22"/>
  <c r="T185" i="22"/>
  <c r="W228" i="22"/>
  <c r="AB228" i="22"/>
  <c r="BB228" i="22"/>
  <c r="BG228" i="22"/>
  <c r="AD234" i="22"/>
  <c r="T250" i="22"/>
  <c r="Z250" i="22"/>
  <c r="AZ10" i="22"/>
  <c r="BF10" i="22"/>
  <c r="T43" i="22"/>
  <c r="AD66" i="22"/>
  <c r="AD73" i="22"/>
  <c r="BD65" i="22"/>
  <c r="BF239" i="22"/>
  <c r="Y239" i="22"/>
  <c r="Z273" i="22"/>
  <c r="Z284" i="22"/>
  <c r="AD288" i="22"/>
  <c r="AD292" i="22"/>
  <c r="AB317" i="22"/>
  <c r="V328" i="22"/>
  <c r="AM358" i="22"/>
  <c r="BB339" i="22"/>
  <c r="BG360" i="22"/>
  <c r="BB250" i="22"/>
  <c r="W76" i="22"/>
  <c r="T76" i="22"/>
  <c r="Z76" i="22"/>
  <c r="AB76" i="22"/>
  <c r="AD81" i="22"/>
  <c r="AD85" i="22"/>
  <c r="BG43" i="22"/>
  <c r="S360" i="22"/>
  <c r="AN360" i="22"/>
  <c r="AA76" i="22"/>
  <c r="W87" i="22"/>
  <c r="AZ87" i="22"/>
  <c r="T120" i="22"/>
  <c r="BH123" i="22"/>
  <c r="T228" i="22"/>
  <c r="T239" i="22"/>
  <c r="Z239" i="22"/>
  <c r="BD239" i="22"/>
  <c r="AA239" i="22"/>
  <c r="AD242" i="22"/>
  <c r="BH243" i="22"/>
  <c r="AD246" i="22"/>
  <c r="BH247" i="22"/>
  <c r="W250" i="22"/>
  <c r="W273" i="22"/>
  <c r="BF274" i="22"/>
  <c r="BF273" i="22" s="1"/>
  <c r="BH280" i="22"/>
  <c r="BH281" i="22"/>
  <c r="BF328" i="22"/>
  <c r="AA328" i="22"/>
  <c r="AD334" i="22"/>
  <c r="BH44" i="22"/>
  <c r="Z43" i="22"/>
  <c r="BD43" i="22"/>
  <c r="AD46" i="22"/>
  <c r="AD48" i="22"/>
  <c r="AB43" i="22"/>
  <c r="AD52" i="22"/>
  <c r="W54" i="22"/>
  <c r="AB54" i="22"/>
  <c r="AD57" i="22"/>
  <c r="V54" i="22"/>
  <c r="T54" i="22"/>
  <c r="Z54" i="22"/>
  <c r="AD61" i="22"/>
  <c r="AA98" i="22"/>
  <c r="BD163" i="22"/>
  <c r="Z196" i="22"/>
  <c r="AB196" i="22"/>
  <c r="AD202" i="22"/>
  <c r="BH211" i="22"/>
  <c r="BH213" i="22"/>
  <c r="AD251" i="22"/>
  <c r="BG250" i="22"/>
  <c r="BH252" i="22"/>
  <c r="AD255" i="22"/>
  <c r="V306" i="22"/>
  <c r="AD314" i="22"/>
  <c r="AB339" i="22"/>
  <c r="V339" i="22"/>
  <c r="AW43" i="22"/>
  <c r="K360" i="22"/>
  <c r="AA54" i="22"/>
  <c r="AB98" i="22"/>
  <c r="BH141" i="22"/>
  <c r="W174" i="22"/>
  <c r="AZ174" i="22"/>
  <c r="BF174" i="22"/>
  <c r="BH227" i="22"/>
  <c r="AW250" i="22"/>
  <c r="BE250" i="22"/>
  <c r="W262" i="22"/>
  <c r="AV317" i="22"/>
  <c r="W317" i="22"/>
  <c r="AD20" i="22"/>
  <c r="BH20" i="22"/>
  <c r="AD44" i="22"/>
  <c r="AD45" i="22"/>
  <c r="BF43" i="22"/>
  <c r="AD47" i="22"/>
  <c r="AD51" i="22"/>
  <c r="AD56" i="22"/>
  <c r="AD59" i="22"/>
  <c r="AD60" i="22"/>
  <c r="AD63" i="22"/>
  <c r="AD64" i="22"/>
  <c r="V65" i="22"/>
  <c r="AA65" i="22"/>
  <c r="AD67" i="22"/>
  <c r="AD68" i="22"/>
  <c r="AD72" i="22"/>
  <c r="BB65" i="22"/>
  <c r="BG65" i="22"/>
  <c r="BH85" i="22"/>
  <c r="BH89" i="22"/>
  <c r="N98" i="22"/>
  <c r="S98" i="22" s="1"/>
  <c r="BH107" i="22"/>
  <c r="W65" i="22"/>
  <c r="AB65" i="22"/>
  <c r="BE360" i="22"/>
  <c r="AD78" i="22"/>
  <c r="AD80" i="22"/>
  <c r="T98" i="22"/>
  <c r="BH110" i="22"/>
  <c r="BD109" i="22"/>
  <c r="BH109" i="22" s="1"/>
  <c r="BB120" i="22"/>
  <c r="BH120" i="22" s="1"/>
  <c r="BH22" i="22"/>
  <c r="BH42" i="22"/>
  <c r="W43" i="22"/>
  <c r="V43" i="22"/>
  <c r="AA43" i="22"/>
  <c r="AD49" i="22"/>
  <c r="AD53" i="22"/>
  <c r="Y54" i="22"/>
  <c r="BH55" i="22"/>
  <c r="Y65" i="22"/>
  <c r="BH66" i="22"/>
  <c r="BF360" i="22"/>
  <c r="AD86" i="22"/>
  <c r="AD50" i="22"/>
  <c r="AD58" i="22"/>
  <c r="AD62" i="22"/>
  <c r="T65" i="22"/>
  <c r="Z65" i="22"/>
  <c r="AD70" i="22"/>
  <c r="AD71" i="22"/>
  <c r="AD74" i="22"/>
  <c r="AD75" i="22"/>
  <c r="AD77" i="22"/>
  <c r="Y76" i="22"/>
  <c r="N361" i="22"/>
  <c r="AD82" i="22"/>
  <c r="AD83" i="22"/>
  <c r="AW76" i="22"/>
  <c r="AB87" i="22"/>
  <c r="AZ98" i="22"/>
  <c r="BF142" i="22"/>
  <c r="Z174" i="22"/>
  <c r="BD174" i="22"/>
  <c r="AZ185" i="22"/>
  <c r="AD197" i="22"/>
  <c r="Y196" i="22"/>
  <c r="V196" i="22"/>
  <c r="AA196" i="22"/>
  <c r="AD203" i="22"/>
  <c r="AD204" i="22"/>
  <c r="Z228" i="22"/>
  <c r="BH229" i="22"/>
  <c r="V228" i="22"/>
  <c r="AA228" i="22"/>
  <c r="BH237" i="22"/>
  <c r="T262" i="22"/>
  <c r="AZ273" i="22"/>
  <c r="BH277" i="22"/>
  <c r="BD273" i="22"/>
  <c r="AD107" i="22"/>
  <c r="AD110" i="22"/>
  <c r="BB131" i="22"/>
  <c r="BH131" i="22" s="1"/>
  <c r="T142" i="22"/>
  <c r="BE142" i="22"/>
  <c r="W163" i="22"/>
  <c r="BH165" i="22"/>
  <c r="BB196" i="22"/>
  <c r="BG196" i="22"/>
  <c r="AD201" i="22"/>
  <c r="AD205" i="22"/>
  <c r="BH217" i="22"/>
  <c r="AD221" i="22"/>
  <c r="AD223" i="22"/>
  <c r="AD225" i="22"/>
  <c r="BE228" i="22"/>
  <c r="AD231" i="22"/>
  <c r="BH232" i="22"/>
  <c r="AD235" i="22"/>
  <c r="BH236" i="22"/>
  <c r="V262" i="22"/>
  <c r="AA262" i="22"/>
  <c r="T196" i="22"/>
  <c r="BH254" i="22"/>
  <c r="AD265" i="22"/>
  <c r="AB262" i="22"/>
  <c r="Z262" i="22"/>
  <c r="AD269" i="22"/>
  <c r="V142" i="22"/>
  <c r="W153" i="22"/>
  <c r="BB174" i="22"/>
  <c r="BG174" i="22"/>
  <c r="AB185" i="22"/>
  <c r="AW196" i="22"/>
  <c r="T206" i="22"/>
  <c r="BH214" i="22"/>
  <c r="BH216" i="22"/>
  <c r="BH218" i="22"/>
  <c r="BH220" i="22"/>
  <c r="BH224" i="22"/>
  <c r="V239" i="22"/>
  <c r="AW239" i="22"/>
  <c r="BE239" i="22"/>
  <c r="AZ239" i="22"/>
  <c r="BH242" i="22"/>
  <c r="AD245" i="22"/>
  <c r="BH246" i="22"/>
  <c r="AD249" i="22"/>
  <c r="AB250" i="22"/>
  <c r="AD252" i="22"/>
  <c r="BH253" i="22"/>
  <c r="AD256" i="22"/>
  <c r="BH256" i="22"/>
  <c r="BH257" i="22"/>
  <c r="AD259" i="22"/>
  <c r="AD260" i="22"/>
  <c r="BH261" i="22"/>
  <c r="AD276" i="22"/>
  <c r="Y273" i="22"/>
  <c r="BH215" i="22"/>
  <c r="BH219" i="22"/>
  <c r="AD220" i="22"/>
  <c r="BH221" i="22"/>
  <c r="AD222" i="22"/>
  <c r="BH223" i="22"/>
  <c r="BH225" i="22"/>
  <c r="BH226" i="22"/>
  <c r="AD232" i="22"/>
  <c r="AD233" i="22"/>
  <c r="BH233" i="22"/>
  <c r="BH234" i="22"/>
  <c r="AD237" i="22"/>
  <c r="BH238" i="22"/>
  <c r="AB239" i="22"/>
  <c r="AD241" i="22"/>
  <c r="BG239" i="22"/>
  <c r="AD244" i="22"/>
  <c r="BH245" i="22"/>
  <c r="AD248" i="22"/>
  <c r="BH249" i="22"/>
  <c r="AD254" i="22"/>
  <c r="BH255" i="22"/>
  <c r="AD257" i="22"/>
  <c r="Y250" i="22"/>
  <c r="BH259" i="22"/>
  <c r="Y262" i="22"/>
  <c r="AD264" i="22"/>
  <c r="AD268" i="22"/>
  <c r="AD272" i="22"/>
  <c r="AD275" i="22"/>
  <c r="AD278" i="22"/>
  <c r="AD279" i="22"/>
  <c r="AD282" i="22"/>
  <c r="AD303" i="22"/>
  <c r="AD318" i="22"/>
  <c r="V317" i="22"/>
  <c r="AA317" i="22"/>
  <c r="Y317" i="22"/>
  <c r="AD325" i="22"/>
  <c r="AD326" i="22"/>
  <c r="AZ339" i="22"/>
  <c r="BF339" i="22"/>
  <c r="T273" i="22"/>
  <c r="AW273" i="22"/>
  <c r="BE273" i="22"/>
  <c r="BH278" i="22"/>
  <c r="BH279" i="22"/>
  <c r="BH283" i="22"/>
  <c r="AD289" i="22"/>
  <c r="AD290" i="22"/>
  <c r="AD293" i="22"/>
  <c r="BH296" i="22"/>
  <c r="AD300" i="22"/>
  <c r="AD304" i="22"/>
  <c r="AB295" i="22"/>
  <c r="AD308" i="22"/>
  <c r="AD311" i="22"/>
  <c r="AD315" i="22"/>
  <c r="AD316" i="22"/>
  <c r="AD323" i="22"/>
  <c r="K361" i="22"/>
  <c r="AD281" i="22"/>
  <c r="T295" i="22"/>
  <c r="Z295" i="22"/>
  <c r="AD313" i="22"/>
  <c r="AD320" i="22"/>
  <c r="AD324" i="22"/>
  <c r="AN361" i="22"/>
  <c r="AD344" i="22"/>
  <c r="Y284" i="22"/>
  <c r="T361" i="22"/>
  <c r="AV361" i="22"/>
  <c r="AP15" i="23"/>
  <c r="AP78" i="23"/>
  <c r="AL76" i="23"/>
  <c r="T97" i="23"/>
  <c r="AP141" i="23"/>
  <c r="T14" i="23"/>
  <c r="V16" i="23"/>
  <c r="V36" i="23"/>
  <c r="U75" i="23"/>
  <c r="U55" i="23" s="1"/>
  <c r="V55" i="23" s="1"/>
  <c r="N75" i="23"/>
  <c r="AC75" i="23"/>
  <c r="AD76" i="23"/>
  <c r="V78" i="23"/>
  <c r="AP116" i="23"/>
  <c r="V117" i="23"/>
  <c r="AP119" i="23"/>
  <c r="V120" i="23"/>
  <c r="V121" i="23"/>
  <c r="V137" i="23"/>
  <c r="V138" i="23"/>
  <c r="V140" i="23"/>
  <c r="R139" i="23"/>
  <c r="AP142" i="23"/>
  <c r="V144" i="23"/>
  <c r="V146" i="23"/>
  <c r="V149" i="23"/>
  <c r="V153" i="23"/>
  <c r="V157" i="23"/>
  <c r="T35" i="23"/>
  <c r="AN35" i="23"/>
  <c r="AO75" i="23"/>
  <c r="AO55" i="23" s="1"/>
  <c r="AN14" i="23"/>
  <c r="AN13" i="23" s="1"/>
  <c r="H13" i="23"/>
  <c r="L34" i="23"/>
  <c r="N34" i="23" s="1"/>
  <c r="AI76" i="23"/>
  <c r="AH78" i="23"/>
  <c r="AE76" i="23"/>
  <c r="AH76" i="23" s="1"/>
  <c r="AP79" i="23"/>
  <c r="AN97" i="23"/>
  <c r="AP99" i="23"/>
  <c r="V116" i="23"/>
  <c r="AP117" i="23"/>
  <c r="N118" i="23"/>
  <c r="V119" i="23"/>
  <c r="AP120" i="23"/>
  <c r="AP137" i="23"/>
  <c r="AP140" i="23"/>
  <c r="V142" i="23"/>
  <c r="V147" i="23"/>
  <c r="V151" i="23"/>
  <c r="V155" i="23"/>
  <c r="R223" i="23"/>
  <c r="V223" i="23" s="1"/>
  <c r="V243" i="23"/>
  <c r="R244" i="23"/>
  <c r="V245" i="23"/>
  <c r="N267" i="23"/>
  <c r="L265" i="23"/>
  <c r="N265" i="23" s="1"/>
  <c r="AP306" i="23"/>
  <c r="AL286" i="23"/>
  <c r="N97" i="23"/>
  <c r="Z643" i="23"/>
  <c r="Z648" i="23" s="1"/>
  <c r="AH97" i="23"/>
  <c r="V99" i="23"/>
  <c r="J160" i="23"/>
  <c r="AP162" i="23"/>
  <c r="V163" i="23"/>
  <c r="AD181" i="23"/>
  <c r="AL181" i="23"/>
  <c r="R187" i="23"/>
  <c r="K181" i="23"/>
  <c r="N181" i="23" s="1"/>
  <c r="V188" i="23"/>
  <c r="AP203" i="23"/>
  <c r="V246" i="23"/>
  <c r="AN267" i="23"/>
  <c r="AN265" i="23" s="1"/>
  <c r="AP303" i="23"/>
  <c r="AP305" i="23"/>
  <c r="AA643" i="23"/>
  <c r="AA648" i="23" s="1"/>
  <c r="AP98" i="23"/>
  <c r="V165" i="23"/>
  <c r="AP166" i="23"/>
  <c r="P181" i="23"/>
  <c r="AO188" i="23"/>
  <c r="AH188" i="23"/>
  <c r="V204" i="23"/>
  <c r="V217" i="23"/>
  <c r="AP217" i="23"/>
  <c r="AH223" i="23"/>
  <c r="AP223" i="23"/>
  <c r="AP243" i="23"/>
  <c r="AP245" i="23"/>
  <c r="AH265" i="23"/>
  <c r="AL265" i="23"/>
  <c r="AP268" i="23"/>
  <c r="AH187" i="23"/>
  <c r="AE181" i="23"/>
  <c r="AH181" i="23" s="1"/>
  <c r="AP216" i="23"/>
  <c r="AH244" i="23"/>
  <c r="T267" i="23"/>
  <c r="T265" i="23" s="1"/>
  <c r="AP288" i="23"/>
  <c r="AP304" i="23"/>
  <c r="L307" i="23"/>
  <c r="N307" i="23" s="1"/>
  <c r="V331" i="23"/>
  <c r="AP350" i="23"/>
  <c r="AL391" i="23"/>
  <c r="AP415" i="23"/>
  <c r="AP456" i="23"/>
  <c r="T327" i="23"/>
  <c r="T307" i="23" s="1"/>
  <c r="V456" i="23"/>
  <c r="R454" i="23"/>
  <c r="V495" i="23"/>
  <c r="U475" i="23"/>
  <c r="AN244" i="23"/>
  <c r="AP244" i="23" s="1"/>
  <c r="R265" i="23"/>
  <c r="J307" i="23"/>
  <c r="AN327" i="23"/>
  <c r="AN307" i="23" s="1"/>
  <c r="AP416" i="23"/>
  <c r="V420" i="23"/>
  <c r="V424" i="23"/>
  <c r="V428" i="23"/>
  <c r="V432" i="23"/>
  <c r="V435" i="23"/>
  <c r="V437" i="23"/>
  <c r="V441" i="23"/>
  <c r="V445" i="23"/>
  <c r="V449" i="23"/>
  <c r="V453" i="23"/>
  <c r="AP459" i="23"/>
  <c r="N475" i="23"/>
  <c r="AP180" i="23"/>
  <c r="N188" i="23"/>
  <c r="AE286" i="23"/>
  <c r="AH286" i="23" s="1"/>
  <c r="V419" i="23"/>
  <c r="V423" i="23"/>
  <c r="V427" i="23"/>
  <c r="V431" i="23"/>
  <c r="V440" i="23"/>
  <c r="V444" i="23"/>
  <c r="V448" i="23"/>
  <c r="V452" i="23"/>
  <c r="AP460" i="23"/>
  <c r="T475" i="23"/>
  <c r="AP476" i="23"/>
  <c r="AP479" i="23"/>
  <c r="U521" i="23"/>
  <c r="U517" i="23" s="1"/>
  <c r="N521" i="23"/>
  <c r="V526" i="23"/>
  <c r="V530" i="23"/>
  <c r="V534" i="23"/>
  <c r="V541" i="23"/>
  <c r="K559" i="23"/>
  <c r="N559" i="23" s="1"/>
  <c r="N560" i="23"/>
  <c r="R560" i="23"/>
  <c r="R580" i="23"/>
  <c r="V581" i="23"/>
  <c r="AC601" i="23"/>
  <c r="P601" i="23"/>
  <c r="AP623" i="23"/>
  <c r="AN622" i="23"/>
  <c r="AD454" i="23"/>
  <c r="N457" i="23"/>
  <c r="V497" i="23"/>
  <c r="V499" i="23"/>
  <c r="V503" i="23"/>
  <c r="AL517" i="23"/>
  <c r="AG517" i="23"/>
  <c r="AO517" i="23" s="1"/>
  <c r="AO521" i="23"/>
  <c r="AP521" i="23" s="1"/>
  <c r="AH521" i="23"/>
  <c r="V525" i="23"/>
  <c r="V529" i="23"/>
  <c r="V533" i="23"/>
  <c r="V537" i="23"/>
  <c r="AD559" i="23"/>
  <c r="V582" i="23"/>
  <c r="T580" i="23"/>
  <c r="V623" i="23"/>
  <c r="R622" i="23"/>
  <c r="AL622" i="23"/>
  <c r="AP624" i="23"/>
  <c r="K454" i="23"/>
  <c r="N454" i="23" s="1"/>
  <c r="V498" i="23"/>
  <c r="V502" i="23"/>
  <c r="V504" i="23"/>
  <c r="T517" i="23"/>
  <c r="P559" i="23"/>
  <c r="AP584" i="23"/>
  <c r="AH580" i="23"/>
  <c r="N580" i="23"/>
  <c r="AL601" i="23"/>
  <c r="AP602" i="23"/>
  <c r="R601" i="23"/>
  <c r="B77" i="15"/>
  <c r="B63" i="15" s="1"/>
  <c r="U181" i="23"/>
  <c r="V98" i="23"/>
  <c r="AC97" i="23"/>
  <c r="BH340" i="22"/>
  <c r="AD330" i="22"/>
  <c r="AW328" i="22"/>
  <c r="AW361" i="22"/>
  <c r="BE328" i="22"/>
  <c r="AD331" i="22"/>
  <c r="Z328" i="22"/>
  <c r="AD335" i="22"/>
  <c r="AD337" i="22"/>
  <c r="BE339" i="22"/>
  <c r="BH337" i="22"/>
  <c r="Y328" i="22"/>
  <c r="AD341" i="22"/>
  <c r="K60" i="15"/>
  <c r="K8" i="15"/>
  <c r="B8" i="15" s="1"/>
  <c r="K47" i="15"/>
  <c r="K40" i="15" s="1"/>
  <c r="I45" i="15"/>
  <c r="B88" i="15"/>
  <c r="I81" i="15"/>
  <c r="I78" i="15" s="1"/>
  <c r="I59" i="15"/>
  <c r="B59" i="15" s="1"/>
  <c r="I49" i="15"/>
  <c r="V180" i="23"/>
  <c r="AP163" i="23"/>
  <c r="V164" i="23"/>
  <c r="AP164" i="23"/>
  <c r="AP161" i="23"/>
  <c r="V162" i="23"/>
  <c r="AO160" i="23"/>
  <c r="AP179" i="23"/>
  <c r="AH160" i="23"/>
  <c r="V179" i="23"/>
  <c r="V120" i="22"/>
  <c r="AV153" i="22"/>
  <c r="AA87" i="22"/>
  <c r="S65" i="22"/>
  <c r="Z87" i="22"/>
  <c r="AV295" i="22"/>
  <c r="V361" i="22"/>
  <c r="AB142" i="22"/>
  <c r="AA174" i="22"/>
  <c r="Z185" i="22"/>
  <c r="BH21" i="22"/>
  <c r="AA142" i="22"/>
  <c r="AV163" i="22"/>
  <c r="S206" i="22"/>
  <c r="AB153" i="22"/>
  <c r="AD176" i="22"/>
  <c r="S250" i="22"/>
  <c r="AV76" i="22"/>
  <c r="Z120" i="22"/>
  <c r="S284" i="22"/>
  <c r="W98" i="22"/>
  <c r="AD99" i="22"/>
  <c r="AD84" i="22"/>
  <c r="S87" i="22"/>
  <c r="AD141" i="22"/>
  <c r="AD198" i="22"/>
  <c r="W206" i="22"/>
  <c r="BH208" i="22"/>
  <c r="AD340" i="22"/>
  <c r="W339" i="22"/>
  <c r="AO347" i="22"/>
  <c r="AO358" i="22" s="1"/>
  <c r="AD11" i="22"/>
  <c r="W21" i="22"/>
  <c r="AV21" i="22"/>
  <c r="BB32" i="22"/>
  <c r="BH32" i="22" s="1"/>
  <c r="AD42" i="22"/>
  <c r="S43" i="22"/>
  <c r="Y43" i="22"/>
  <c r="BH46" i="22"/>
  <c r="AV54" i="22"/>
  <c r="AD69" i="22"/>
  <c r="BH75" i="22"/>
  <c r="AV87" i="22"/>
  <c r="AV98" i="22"/>
  <c r="BH99" i="22"/>
  <c r="S109" i="22"/>
  <c r="AV109" i="22"/>
  <c r="S120" i="22"/>
  <c r="AD121" i="22"/>
  <c r="AB120" i="22"/>
  <c r="AD131" i="22"/>
  <c r="AD146" i="22"/>
  <c r="BH146" i="22"/>
  <c r="BH164" i="22"/>
  <c r="BB163" i="22"/>
  <c r="BG163" i="22"/>
  <c r="BH186" i="22"/>
  <c r="BH207" i="22"/>
  <c r="BH209" i="22"/>
  <c r="BH210" i="22"/>
  <c r="AD219" i="22"/>
  <c r="AD227" i="22"/>
  <c r="W239" i="22"/>
  <c r="AD240" i="22"/>
  <c r="BH241" i="22"/>
  <c r="BB239" i="22"/>
  <c r="AD55" i="22"/>
  <c r="BB10" i="22"/>
  <c r="AV32" i="22"/>
  <c r="AZ43" i="22"/>
  <c r="S54" i="22"/>
  <c r="S76" i="22"/>
  <c r="AZ76" i="22"/>
  <c r="AD88" i="22"/>
  <c r="AA120" i="22"/>
  <c r="S131" i="22"/>
  <c r="AD175" i="22"/>
  <c r="Y174" i="22"/>
  <c r="AD200" i="22"/>
  <c r="V206" i="22"/>
  <c r="BH222" i="22"/>
  <c r="AD224" i="22"/>
  <c r="AD226" i="22"/>
  <c r="M347" i="22"/>
  <c r="M358" i="22" s="1"/>
  <c r="S21" i="22"/>
  <c r="S32" i="22"/>
  <c r="BH45" i="22"/>
  <c r="AV65" i="22"/>
  <c r="BH79" i="22"/>
  <c r="BH80" i="22"/>
  <c r="V185" i="22"/>
  <c r="AA185" i="22"/>
  <c r="W196" i="22"/>
  <c r="AD199" i="22"/>
  <c r="AW206" i="22"/>
  <c r="BH212" i="22"/>
  <c r="AD258" i="22"/>
  <c r="Z142" i="22"/>
  <c r="BH156" i="22"/>
  <c r="BH166" i="22"/>
  <c r="Y228" i="22"/>
  <c r="AD229" i="22"/>
  <c r="AZ228" i="22"/>
  <c r="BF228" i="22"/>
  <c r="AD236" i="22"/>
  <c r="AD238" i="22"/>
  <c r="BH240" i="22"/>
  <c r="AD243" i="22"/>
  <c r="BH244" i="22"/>
  <c r="AD247" i="22"/>
  <c r="BH248" i="22"/>
  <c r="AZ250" i="22"/>
  <c r="BF250" i="22"/>
  <c r="BH258" i="22"/>
  <c r="AD261" i="22"/>
  <c r="S274" i="22"/>
  <c r="S361" i="22" s="1"/>
  <c r="AA274" i="22"/>
  <c r="AA273" i="22" s="1"/>
  <c r="Q273" i="22"/>
  <c r="S273" i="22" s="1"/>
  <c r="BG142" i="22"/>
  <c r="Z153" i="22"/>
  <c r="BE163" i="22"/>
  <c r="BE174" i="22"/>
  <c r="AD188" i="22"/>
  <c r="BH198" i="22"/>
  <c r="AV206" i="22"/>
  <c r="AD230" i="22"/>
  <c r="BH235" i="22"/>
  <c r="BD250" i="22"/>
  <c r="BH251" i="22"/>
  <c r="AD253" i="22"/>
  <c r="BH260" i="22"/>
  <c r="BH275" i="22"/>
  <c r="Y142" i="22"/>
  <c r="BH144" i="22"/>
  <c r="S153" i="22"/>
  <c r="S174" i="22"/>
  <c r="AB174" i="22"/>
  <c r="S185" i="22"/>
  <c r="Y185" i="22"/>
  <c r="S196" i="22"/>
  <c r="AV196" i="22"/>
  <c r="BD228" i="22"/>
  <c r="BH230" i="22"/>
  <c r="BH231" i="22"/>
  <c r="V250" i="22"/>
  <c r="AA250" i="22"/>
  <c r="AB273" i="22"/>
  <c r="AD277" i="22"/>
  <c r="V295" i="22"/>
  <c r="AA295" i="22"/>
  <c r="T328" i="22"/>
  <c r="BH263" i="22"/>
  <c r="BB273" i="22"/>
  <c r="BH276" i="22"/>
  <c r="BG273" i="22"/>
  <c r="AD321" i="22"/>
  <c r="W328" i="22"/>
  <c r="AD329" i="22"/>
  <c r="AB328" i="22"/>
  <c r="BG351" i="22"/>
  <c r="AV228" i="22"/>
  <c r="AV262" i="22"/>
  <c r="AD267" i="22"/>
  <c r="AD271" i="22"/>
  <c r="V273" i="22"/>
  <c r="AD283" i="22"/>
  <c r="AD286" i="22"/>
  <c r="AD294" i="22"/>
  <c r="AD296" i="22"/>
  <c r="Y295" i="22"/>
  <c r="AD297" i="22"/>
  <c r="AD299" i="22"/>
  <c r="T306" i="22"/>
  <c r="Z306" i="22"/>
  <c r="AD309" i="22"/>
  <c r="AD312" i="22"/>
  <c r="T317" i="22"/>
  <c r="Z317" i="22"/>
  <c r="AD319" i="22"/>
  <c r="AD322" i="22"/>
  <c r="AD327" i="22"/>
  <c r="BH329" i="22"/>
  <c r="AD333" i="22"/>
  <c r="AD338" i="22"/>
  <c r="T339" i="22"/>
  <c r="Z339" i="22"/>
  <c r="AD343" i="22"/>
  <c r="S228" i="22"/>
  <c r="S239" i="22"/>
  <c r="AV250" i="22"/>
  <c r="AD263" i="22"/>
  <c r="AD266" i="22"/>
  <c r="AD270" i="22"/>
  <c r="AD280" i="22"/>
  <c r="BH282" i="22"/>
  <c r="W284" i="22"/>
  <c r="AD285" i="22"/>
  <c r="AB284" i="22"/>
  <c r="V284" i="22"/>
  <c r="AA284" i="22"/>
  <c r="AD291" i="22"/>
  <c r="AD298" i="22"/>
  <c r="Y306" i="22"/>
  <c r="AD307" i="22"/>
  <c r="AD310" i="22"/>
  <c r="W306" i="22"/>
  <c r="AB306" i="22"/>
  <c r="AD332" i="22"/>
  <c r="AD336" i="22"/>
  <c r="AD342" i="22"/>
  <c r="S262" i="22"/>
  <c r="BB284" i="22"/>
  <c r="BH284" i="22" s="1"/>
  <c r="BH306" i="22"/>
  <c r="AV284" i="22"/>
  <c r="AD287" i="22"/>
  <c r="S295" i="22"/>
  <c r="AV306" i="22"/>
  <c r="S317" i="22"/>
  <c r="BH295" i="22"/>
  <c r="BH317" i="22"/>
  <c r="S328" i="22"/>
  <c r="AV328" i="22"/>
  <c r="S339" i="22"/>
  <c r="BH54" i="22"/>
  <c r="BH77" i="22"/>
  <c r="BH76" i="22" s="1"/>
  <c r="BH88" i="22"/>
  <c r="BC347" i="22"/>
  <c r="AD122" i="22"/>
  <c r="AV142" i="22"/>
  <c r="AD143" i="22"/>
  <c r="BH143" i="22"/>
  <c r="AD144" i="22"/>
  <c r="AD154" i="22"/>
  <c r="BH78" i="22"/>
  <c r="BH86" i="22"/>
  <c r="AD109" i="22"/>
  <c r="AV120" i="22"/>
  <c r="AV131" i="22"/>
  <c r="S142" i="22"/>
  <c r="BH154" i="22"/>
  <c r="AS347" i="22"/>
  <c r="AS358" i="22" s="1"/>
  <c r="AD32" i="22"/>
  <c r="AV43" i="22"/>
  <c r="AD89" i="22"/>
  <c r="AD123" i="22"/>
  <c r="W120" i="22"/>
  <c r="R347" i="22"/>
  <c r="R358" i="22" s="1"/>
  <c r="AP347" i="22"/>
  <c r="AP358" i="22" s="1"/>
  <c r="BD153" i="22"/>
  <c r="AV174" i="22"/>
  <c r="AD186" i="22"/>
  <c r="AV239" i="22"/>
  <c r="S306" i="22"/>
  <c r="AV339" i="22"/>
  <c r="O347" i="22"/>
  <c r="O358" i="22" s="1"/>
  <c r="S10" i="22"/>
  <c r="AQ347" i="22"/>
  <c r="AU347" i="22"/>
  <c r="AU358" i="22" s="1"/>
  <c r="X347" i="22"/>
  <c r="BH197" i="22"/>
  <c r="BH262" i="22"/>
  <c r="AJ358" i="22"/>
  <c r="AN347" i="22"/>
  <c r="AN358" i="22" s="1"/>
  <c r="L347" i="22"/>
  <c r="L358" i="22" s="1"/>
  <c r="P347" i="22"/>
  <c r="P358" i="22" s="1"/>
  <c r="AR347" i="22"/>
  <c r="AR358" i="22" s="1"/>
  <c r="AV10" i="22"/>
  <c r="AD155" i="22"/>
  <c r="BH155" i="22"/>
  <c r="S163" i="22"/>
  <c r="BH176" i="22"/>
  <c r="AV185" i="22"/>
  <c r="AD187" i="22"/>
  <c r="K347" i="22"/>
  <c r="K358" i="22" s="1"/>
  <c r="F358" i="22"/>
  <c r="BH175" i="22"/>
  <c r="BH185" i="22"/>
  <c r="K339" i="22"/>
  <c r="AN339" i="22"/>
  <c r="I324" i="6"/>
  <c r="I323" i="6" s="1"/>
  <c r="I280" i="6" s="1"/>
  <c r="BD358" i="22" l="1"/>
  <c r="BB358" i="22"/>
  <c r="BH87" i="22"/>
  <c r="BF358" i="22"/>
  <c r="BE358" i="22"/>
  <c r="BG358" i="22"/>
  <c r="BH206" i="22"/>
  <c r="AZ361" i="22"/>
  <c r="AZ358" i="22"/>
  <c r="AZ363" i="22" s="1"/>
  <c r="I271" i="6"/>
  <c r="I270" i="6" s="1"/>
  <c r="H42" i="15"/>
  <c r="B78" i="15"/>
  <c r="M42" i="15"/>
  <c r="K45" i="15"/>
  <c r="B45" i="15" s="1"/>
  <c r="B60" i="15"/>
  <c r="AI648" i="23"/>
  <c r="BH274" i="22"/>
  <c r="G42" i="15"/>
  <c r="C5" i="15"/>
  <c r="B9" i="15"/>
  <c r="B15" i="15"/>
  <c r="E5" i="15"/>
  <c r="B6" i="15"/>
  <c r="T65" i="15"/>
  <c r="J64" i="15"/>
  <c r="K5" i="15"/>
  <c r="Y342" i="6"/>
  <c r="AP560" i="23"/>
  <c r="AD98" i="22"/>
  <c r="N347" i="22"/>
  <c r="N358" i="22" s="1"/>
  <c r="I186" i="6"/>
  <c r="V328" i="23"/>
  <c r="V601" i="23"/>
  <c r="V370" i="23"/>
  <c r="AP475" i="23"/>
  <c r="AB643" i="23"/>
  <c r="AB648" i="23" s="1"/>
  <c r="AP433" i="23"/>
  <c r="V496" i="23"/>
  <c r="U648" i="23"/>
  <c r="P648" i="23"/>
  <c r="T648" i="23"/>
  <c r="I255" i="6"/>
  <c r="AD206" i="22"/>
  <c r="AD10" i="22"/>
  <c r="AA358" i="22"/>
  <c r="R648" i="23"/>
  <c r="W358" i="22"/>
  <c r="AP580" i="23"/>
  <c r="V412" i="23"/>
  <c r="V433" i="23"/>
  <c r="V244" i="23"/>
  <c r="AP55" i="23"/>
  <c r="AP76" i="23"/>
  <c r="AF643" i="23"/>
  <c r="AF648" i="23" s="1"/>
  <c r="AH13" i="23"/>
  <c r="Z358" i="22"/>
  <c r="Y358" i="22"/>
  <c r="AB358" i="22"/>
  <c r="AT347" i="22"/>
  <c r="AT358" i="22" s="1"/>
  <c r="J117" i="15"/>
  <c r="J118" i="15"/>
  <c r="G115" i="15"/>
  <c r="H115" i="15"/>
  <c r="J113" i="15"/>
  <c r="I115" i="15"/>
  <c r="E95" i="15"/>
  <c r="D115" i="15"/>
  <c r="J91" i="15"/>
  <c r="F123" i="15"/>
  <c r="J123" i="15" s="1"/>
  <c r="F115" i="15"/>
  <c r="J92" i="15"/>
  <c r="L42" i="15"/>
  <c r="V15" i="23"/>
  <c r="AP412" i="23"/>
  <c r="V391" i="23"/>
  <c r="T13" i="23"/>
  <c r="V13" i="23" s="1"/>
  <c r="AP139" i="23"/>
  <c r="AP349" i="23"/>
  <c r="AP118" i="23"/>
  <c r="V307" i="23"/>
  <c r="V454" i="23"/>
  <c r="AD643" i="23"/>
  <c r="AD648" i="23" s="1"/>
  <c r="V97" i="23"/>
  <c r="V76" i="23"/>
  <c r="V349" i="23"/>
  <c r="AP601" i="23"/>
  <c r="AP286" i="23"/>
  <c r="V118" i="23"/>
  <c r="AP13" i="23"/>
  <c r="AP307" i="23"/>
  <c r="AP391" i="23"/>
  <c r="AP165" i="23"/>
  <c r="AP97" i="23"/>
  <c r="V160" i="23"/>
  <c r="AP265" i="23"/>
  <c r="R202" i="23"/>
  <c r="V202" i="23" s="1"/>
  <c r="AE643" i="23"/>
  <c r="AE648" i="23" s="1"/>
  <c r="V286" i="23"/>
  <c r="AP328" i="23"/>
  <c r="V139" i="23"/>
  <c r="BH339" i="22"/>
  <c r="BH196" i="22"/>
  <c r="AD228" i="22"/>
  <c r="W332" i="6"/>
  <c r="AI643" i="23"/>
  <c r="AP75" i="23"/>
  <c r="U643" i="23"/>
  <c r="V265" i="23"/>
  <c r="V75" i="23"/>
  <c r="AP14" i="23"/>
  <c r="P13" i="23"/>
  <c r="P643" i="23" s="1"/>
  <c r="V475" i="23"/>
  <c r="V538" i="23"/>
  <c r="AP202" i="23"/>
  <c r="AD239" i="22"/>
  <c r="BA163" i="22"/>
  <c r="BH10" i="22"/>
  <c r="AD274" i="22"/>
  <c r="BH153" i="22"/>
  <c r="AD317" i="22"/>
  <c r="AD54" i="22"/>
  <c r="BH65" i="22"/>
  <c r="BH174" i="22"/>
  <c r="BH239" i="22"/>
  <c r="AD76" i="22"/>
  <c r="AD87" i="22"/>
  <c r="BH98" i="22"/>
  <c r="AD295" i="22"/>
  <c r="AD273" i="22"/>
  <c r="BH328" i="22"/>
  <c r="AD65" i="22"/>
  <c r="BH250" i="22"/>
  <c r="AD185" i="22"/>
  <c r="AD196" i="22"/>
  <c r="V622" i="23"/>
  <c r="AP622" i="23"/>
  <c r="AL643" i="23"/>
  <c r="V517" i="23"/>
  <c r="V521" i="23"/>
  <c r="I233" i="6"/>
  <c r="AP496" i="23"/>
  <c r="AG643" i="23"/>
  <c r="AG648" i="23" s="1"/>
  <c r="AP517" i="23"/>
  <c r="AH517" i="23"/>
  <c r="BF347" i="22"/>
  <c r="Q347" i="22"/>
  <c r="Q358" i="22" s="1"/>
  <c r="AD153" i="22"/>
  <c r="AD21" i="22"/>
  <c r="AD163" i="22"/>
  <c r="AD174" i="22"/>
  <c r="BH142" i="22"/>
  <c r="AW347" i="22"/>
  <c r="AW358" i="22" s="1"/>
  <c r="AD262" i="22"/>
  <c r="AD250" i="22"/>
  <c r="BH43" i="22"/>
  <c r="AD43" i="22"/>
  <c r="BB347" i="22"/>
  <c r="BG347" i="22"/>
  <c r="Y347" i="22"/>
  <c r="AA347" i="22"/>
  <c r="BH273" i="22"/>
  <c r="AD142" i="22"/>
  <c r="AB347" i="22"/>
  <c r="T347" i="22"/>
  <c r="T358" i="22" s="1"/>
  <c r="BE347" i="22"/>
  <c r="AZ347" i="22"/>
  <c r="V580" i="23"/>
  <c r="V187" i="23"/>
  <c r="R181" i="23"/>
  <c r="AP267" i="23"/>
  <c r="AN34" i="23"/>
  <c r="AP35" i="23"/>
  <c r="V14" i="23"/>
  <c r="AP188" i="23"/>
  <c r="AO181" i="23"/>
  <c r="AP181" i="23" s="1"/>
  <c r="V327" i="23"/>
  <c r="V35" i="23"/>
  <c r="T34" i="23"/>
  <c r="V34" i="23" s="1"/>
  <c r="I13" i="23"/>
  <c r="V560" i="23"/>
  <c r="R559" i="23"/>
  <c r="V559" i="23" s="1"/>
  <c r="AP327" i="23"/>
  <c r="V267" i="23"/>
  <c r="AD328" i="22"/>
  <c r="U8" i="15"/>
  <c r="K57" i="15"/>
  <c r="J10" i="15"/>
  <c r="T20" i="15" s="1"/>
  <c r="T21" i="15" s="1"/>
  <c r="J49" i="15"/>
  <c r="B49" i="15" s="1"/>
  <c r="J7" i="15"/>
  <c r="B7" i="15" s="1"/>
  <c r="I48" i="15"/>
  <c r="I44" i="15"/>
  <c r="I57" i="15"/>
  <c r="AP160" i="23"/>
  <c r="Z347" i="22"/>
  <c r="BH163" i="22"/>
  <c r="AD120" i="22"/>
  <c r="AD306" i="22"/>
  <c r="V347" i="22"/>
  <c r="V358" i="22" s="1"/>
  <c r="V364" i="22" s="1"/>
  <c r="BH228" i="22"/>
  <c r="AD339" i="22"/>
  <c r="W347" i="22"/>
  <c r="AD284" i="22"/>
  <c r="AQ358" i="22"/>
  <c r="BD347" i="22"/>
  <c r="N321" i="6"/>
  <c r="N322" i="6" s="1"/>
  <c r="BH358" i="22" l="1"/>
  <c r="I47" i="15"/>
  <c r="I40" i="15" s="1"/>
  <c r="B48" i="15"/>
  <c r="B10" i="15"/>
  <c r="K42" i="15"/>
  <c r="AC643" i="23"/>
  <c r="AC648" i="23" s="1"/>
  <c r="AI651" i="23"/>
  <c r="AI652" i="23" s="1"/>
  <c r="AV347" i="22"/>
  <c r="V648" i="23"/>
  <c r="AV358" i="22"/>
  <c r="BA358" i="22"/>
  <c r="AZ364" i="22" s="1"/>
  <c r="BA362" i="22"/>
  <c r="AD358" i="22"/>
  <c r="J95" i="15"/>
  <c r="E97" i="15"/>
  <c r="J97" i="15" s="1"/>
  <c r="J115" i="15"/>
  <c r="I321" i="6"/>
  <c r="I330" i="6"/>
  <c r="S10" i="15"/>
  <c r="T643" i="23"/>
  <c r="S347" i="22"/>
  <c r="S358" i="22" s="1"/>
  <c r="D517" i="23"/>
  <c r="AH643" i="23"/>
  <c r="AH648" i="23" s="1"/>
  <c r="AP34" i="23"/>
  <c r="AN643" i="23"/>
  <c r="V181" i="23"/>
  <c r="R643" i="23"/>
  <c r="AO643" i="23"/>
  <c r="AO648" i="23" s="1"/>
  <c r="I175" i="6" s="1"/>
  <c r="AD347" i="22"/>
  <c r="T8" i="15"/>
  <c r="AI8" i="15"/>
  <c r="J5" i="15"/>
  <c r="B5" i="15" s="1"/>
  <c r="AI7" i="15"/>
  <c r="J47" i="15"/>
  <c r="J20" i="15"/>
  <c r="B20" i="15" s="1"/>
  <c r="I43" i="15"/>
  <c r="AI6" i="15"/>
  <c r="U6" i="15"/>
  <c r="T6" i="15"/>
  <c r="BH347" i="22"/>
  <c r="I322" i="6" l="1"/>
  <c r="I164" i="6" s="1"/>
  <c r="I152" i="6"/>
  <c r="B47" i="15"/>
  <c r="I42" i="15"/>
  <c r="B43" i="15"/>
  <c r="B40" i="15" s="1"/>
  <c r="I288" i="6"/>
  <c r="S95" i="15"/>
  <c r="J330" i="6"/>
  <c r="J321" i="6"/>
  <c r="O290" i="6"/>
  <c r="D643" i="23"/>
  <c r="E517" i="23"/>
  <c r="F517" i="23" s="1"/>
  <c r="V643" i="23"/>
  <c r="AN648" i="23"/>
  <c r="AP643" i="23"/>
  <c r="AI5" i="15"/>
  <c r="J40" i="15"/>
  <c r="S47" i="15"/>
  <c r="T7" i="15"/>
  <c r="U7" i="15"/>
  <c r="J57" i="15"/>
  <c r="B57" i="15" s="1"/>
  <c r="J44" i="15"/>
  <c r="B44" i="15" s="1"/>
  <c r="J322" i="6" l="1"/>
  <c r="J164" i="6" s="1"/>
  <c r="J152" i="6"/>
  <c r="I194" i="6"/>
  <c r="F104" i="15"/>
  <c r="F107" i="15" s="1"/>
  <c r="H104" i="15"/>
  <c r="H107" i="15" s="1"/>
  <c r="F101" i="15"/>
  <c r="H101" i="15"/>
  <c r="E101" i="15"/>
  <c r="G101" i="15"/>
  <c r="I101" i="15"/>
  <c r="AP648" i="23"/>
  <c r="G517" i="23"/>
  <c r="H517" i="23" s="1"/>
  <c r="F643" i="23"/>
  <c r="E643" i="23"/>
  <c r="E648" i="23" s="1"/>
  <c r="Q291" i="6"/>
  <c r="I278" i="6"/>
  <c r="O291" i="6"/>
  <c r="O293" i="6" s="1"/>
  <c r="U5" i="15"/>
  <c r="T5" i="15"/>
  <c r="J42" i="15"/>
  <c r="B42" i="15" s="1"/>
  <c r="Q290" i="6" l="1"/>
  <c r="Q293" i="6" s="1"/>
  <c r="I193" i="6"/>
  <c r="G643" i="23"/>
  <c r="G648" i="23" s="1"/>
  <c r="J101" i="15"/>
  <c r="F102" i="15" s="1"/>
  <c r="E104" i="15"/>
  <c r="I102" i="15"/>
  <c r="I104" i="15"/>
  <c r="I107" i="15" s="1"/>
  <c r="G104" i="15"/>
  <c r="G107" i="15" s="1"/>
  <c r="H643" i="23"/>
  <c r="H648" i="23" s="1"/>
  <c r="F648" i="23"/>
  <c r="I517" i="23"/>
  <c r="H102" i="15" l="1"/>
  <c r="J102" i="15" s="1"/>
  <c r="G102" i="15"/>
  <c r="E102" i="15"/>
  <c r="J104" i="15"/>
  <c r="E107" i="15"/>
  <c r="I643" i="23"/>
  <c r="I648" i="23"/>
  <c r="J517" i="23"/>
  <c r="I441" i="6" l="1"/>
  <c r="I439" i="6"/>
  <c r="J107" i="15"/>
  <c r="S104" i="15"/>
  <c r="J643" i="23"/>
  <c r="J648" i="23" s="1"/>
  <c r="K517" i="23"/>
  <c r="S410" i="6"/>
  <c r="I181" i="6" l="1"/>
  <c r="D108" i="15"/>
  <c r="F108" i="15"/>
  <c r="H108" i="15"/>
  <c r="I108" i="15"/>
  <c r="G108" i="15"/>
  <c r="E108" i="15"/>
  <c r="K643" i="23"/>
  <c r="L517" i="23"/>
  <c r="I174" i="6" l="1"/>
  <c r="I410" i="6" s="1"/>
  <c r="J108" i="15"/>
  <c r="L643" i="23"/>
  <c r="L648" i="23" s="1"/>
  <c r="M517" i="23"/>
  <c r="M643" i="23" s="1"/>
  <c r="M648" i="23" s="1"/>
  <c r="K648" i="23"/>
  <c r="I173" i="6" l="1"/>
  <c r="I180" i="6"/>
  <c r="N517" i="23"/>
  <c r="N643" i="23"/>
  <c r="N648" i="23"/>
  <c r="I56" i="6" l="1"/>
  <c r="I48" i="6"/>
  <c r="I409" i="6"/>
  <c r="J174" i="6" l="1"/>
  <c r="J410" i="6" s="1"/>
  <c r="J181" i="6"/>
  <c r="J173" i="6" l="1"/>
  <c r="J180" i="6"/>
  <c r="J56" i="6" l="1"/>
  <c r="J48" i="6"/>
  <c r="J409" i="6"/>
</calcChain>
</file>

<file path=xl/comments1.xml><?xml version="1.0" encoding="utf-8"?>
<comments xmlns="http://schemas.openxmlformats.org/spreadsheetml/2006/main">
  <authors>
    <author>Громенко Елена Николаевна</author>
    <author>A satisfied Microsoft Office User</author>
  </authors>
  <commentList>
    <comment ref="BF36"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 ref="BU54" authorId="1" shapeId="0">
      <text>
        <r>
          <rPr>
            <b/>
            <sz val="8"/>
            <color indexed="81"/>
            <rFont val="Tahoma"/>
            <family val="2"/>
            <charset val="204"/>
          </rPr>
          <t>Громенко:</t>
        </r>
        <r>
          <rPr>
            <sz val="8"/>
            <color indexed="81"/>
            <rFont val="Tahoma"/>
            <family val="2"/>
            <charset val="204"/>
          </rPr>
          <t xml:space="preserve">
2 км по ПСД
на 2011 - 1 км 13,052 млн. руб</t>
        </r>
      </text>
    </comment>
    <comment ref="M142" authorId="0" shapeId="0">
      <text>
        <r>
          <rPr>
            <b/>
            <sz val="9"/>
            <color indexed="81"/>
            <rFont val="Tahoma"/>
            <family val="2"/>
            <charset val="204"/>
          </rPr>
          <t>Громенко Елена Николаевна:</t>
        </r>
        <r>
          <rPr>
            <sz val="9"/>
            <color indexed="81"/>
            <rFont val="Tahoma"/>
            <family val="2"/>
            <charset val="204"/>
          </rPr>
          <t xml:space="preserve">
РСХ перенос ВЛЭП</t>
        </r>
      </text>
    </comment>
    <comment ref="AG144" authorId="0" shapeId="0">
      <text>
        <r>
          <rPr>
            <b/>
            <sz val="9"/>
            <color indexed="81"/>
            <rFont val="Tahoma"/>
            <family val="2"/>
            <charset val="204"/>
          </rPr>
          <t>Громенко Елена Николаевна:</t>
        </r>
        <r>
          <rPr>
            <sz val="9"/>
            <color indexed="81"/>
            <rFont val="Tahoma"/>
            <family val="2"/>
            <charset val="204"/>
          </rPr>
          <t xml:space="preserve">
250 201 т.р. Переведены на рек-цию 
И-Б-"К-19" МИНИСТР</t>
        </r>
      </text>
    </comment>
    <comment ref="BF311"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 ref="M373" authorId="0" shapeId="0">
      <text>
        <r>
          <rPr>
            <b/>
            <sz val="9"/>
            <color indexed="81"/>
            <rFont val="Tahoma"/>
            <family val="2"/>
            <charset val="204"/>
          </rPr>
          <t>Громенко Елена Николаевна:</t>
        </r>
        <r>
          <rPr>
            <sz val="9"/>
            <color indexed="81"/>
            <rFont val="Tahoma"/>
            <family val="2"/>
            <charset val="204"/>
          </rPr>
          <t xml:space="preserve">
перенести в РЕМОНТ</t>
        </r>
      </text>
    </comment>
    <comment ref="AF373" authorId="0" shapeId="0">
      <text>
        <r>
          <rPr>
            <b/>
            <sz val="9"/>
            <color indexed="81"/>
            <rFont val="Tahoma"/>
            <family val="2"/>
            <charset val="204"/>
          </rPr>
          <t>Громенко Елена Николаевна:</t>
        </r>
        <r>
          <rPr>
            <sz val="9"/>
            <color indexed="81"/>
            <rFont val="Tahoma"/>
            <family val="2"/>
            <charset val="204"/>
          </rPr>
          <t xml:space="preserve">
перенести в РЕМОНТ</t>
        </r>
      </text>
    </comment>
    <comment ref="AY400" authorId="0" shapeId="0">
      <text>
        <r>
          <rPr>
            <b/>
            <sz val="9"/>
            <color indexed="81"/>
            <rFont val="Tahoma"/>
            <family val="2"/>
            <charset val="204"/>
          </rPr>
          <t>Громенко Елена Николаевна:</t>
        </r>
        <r>
          <rPr>
            <sz val="9"/>
            <color indexed="81"/>
            <rFont val="Tahoma"/>
            <family val="2"/>
            <charset val="204"/>
          </rPr>
          <t xml:space="preserve">
1,795 км</t>
        </r>
      </text>
    </comment>
    <comment ref="AZ400" authorId="0" shapeId="0">
      <text>
        <r>
          <rPr>
            <b/>
            <sz val="9"/>
            <color indexed="81"/>
            <rFont val="Tahoma"/>
            <family val="2"/>
            <charset val="204"/>
          </rPr>
          <t>Громенко Елена Николаевна:</t>
        </r>
        <r>
          <rPr>
            <sz val="9"/>
            <color indexed="81"/>
            <rFont val="Tahoma"/>
            <family val="2"/>
            <charset val="204"/>
          </rPr>
          <t xml:space="preserve">
50 000 т.р. Переведены на рек-цию 
И-Б-"К-19" МИНИСТР</t>
        </r>
      </text>
    </comment>
    <comment ref="BA400" authorId="0" shapeId="0">
      <text>
        <r>
          <rPr>
            <b/>
            <sz val="9"/>
            <color indexed="81"/>
            <rFont val="Tahoma"/>
            <family val="2"/>
            <charset val="204"/>
          </rPr>
          <t>Громенко Елена Николаевна:</t>
        </r>
        <r>
          <rPr>
            <sz val="9"/>
            <color indexed="81"/>
            <rFont val="Tahoma"/>
            <family val="2"/>
            <charset val="204"/>
          </rPr>
          <t xml:space="preserve">
110 000 т.р. Переведены на рек-цию 
И-Б-"К-19" МИНИСТР</t>
        </r>
      </text>
    </comment>
    <comment ref="S419" authorId="0" shapeId="0">
      <text>
        <r>
          <rPr>
            <b/>
            <sz val="9"/>
            <color indexed="81"/>
            <rFont val="Tahoma"/>
            <family val="2"/>
            <charset val="204"/>
          </rPr>
          <t>Громенко Елена Николаевна:</t>
        </r>
        <r>
          <rPr>
            <sz val="9"/>
            <color indexed="81"/>
            <rFont val="Tahoma"/>
            <family val="2"/>
            <charset val="204"/>
          </rPr>
          <t xml:space="preserve">
нет потребности на 2022 год </t>
        </r>
      </text>
    </comment>
    <comment ref="S437" authorId="0" shapeId="0">
      <text>
        <r>
          <rPr>
            <b/>
            <sz val="9"/>
            <color indexed="81"/>
            <rFont val="Tahoma"/>
            <family val="2"/>
            <charset val="204"/>
          </rPr>
          <t>Громенко Елена Николаевна:</t>
        </r>
        <r>
          <rPr>
            <sz val="9"/>
            <color indexed="81"/>
            <rFont val="Tahoma"/>
            <family val="2"/>
            <charset val="204"/>
          </rPr>
          <t xml:space="preserve">
69 200 2 км</t>
        </r>
      </text>
    </comment>
    <comment ref="BF481"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 ref="S502" authorId="0" shapeId="0">
      <text>
        <r>
          <rPr>
            <b/>
            <sz val="9"/>
            <color indexed="81"/>
            <rFont val="Tahoma"/>
            <family val="2"/>
            <charset val="204"/>
          </rPr>
          <t>Громенко Елена Николаевна:</t>
        </r>
        <r>
          <rPr>
            <sz val="9"/>
            <color indexed="81"/>
            <rFont val="Tahoma"/>
            <family val="2"/>
            <charset val="204"/>
          </rPr>
          <t xml:space="preserve">
10 800 потребность</t>
        </r>
      </text>
    </comment>
    <comment ref="S505" authorId="0" shapeId="0">
      <text>
        <r>
          <rPr>
            <b/>
            <sz val="9"/>
            <color indexed="81"/>
            <rFont val="Tahoma"/>
            <family val="2"/>
            <charset val="204"/>
          </rPr>
          <t>Громенко Елена Николаевна:</t>
        </r>
        <r>
          <rPr>
            <sz val="9"/>
            <color indexed="81"/>
            <rFont val="Tahoma"/>
            <family val="2"/>
            <charset val="204"/>
          </rPr>
          <t xml:space="preserve">
нет потребности</t>
        </r>
      </text>
    </comment>
    <comment ref="R521" authorId="0" shapeId="0">
      <text>
        <r>
          <rPr>
            <b/>
            <sz val="9"/>
            <color indexed="81"/>
            <rFont val="Tahoma"/>
            <family val="2"/>
            <charset val="204"/>
          </rPr>
          <t>Громенко Елена Николаевна:</t>
        </r>
        <r>
          <rPr>
            <sz val="9"/>
            <color indexed="81"/>
            <rFont val="Tahoma"/>
            <family val="2"/>
            <charset val="204"/>
          </rPr>
          <t xml:space="preserve">
1,943 км стартовая</t>
        </r>
      </text>
    </comment>
    <comment ref="AJ521" authorId="0" shapeId="0">
      <text>
        <r>
          <rPr>
            <b/>
            <sz val="9"/>
            <color indexed="81"/>
            <rFont val="Tahoma"/>
            <family val="2"/>
            <charset val="204"/>
          </rPr>
          <t>Громенко Елена Николаевна:</t>
        </r>
        <r>
          <rPr>
            <sz val="9"/>
            <color indexed="81"/>
            <rFont val="Tahoma"/>
            <family val="2"/>
            <charset val="204"/>
          </rPr>
          <t xml:space="preserve">
потребность на 22г
75 000</t>
        </r>
      </text>
    </comment>
  </commentList>
</comments>
</file>

<file path=xl/comments2.xml><?xml version="1.0" encoding="utf-8"?>
<comments xmlns="http://schemas.openxmlformats.org/spreadsheetml/2006/main">
  <authors>
    <author>Громенко Елена Николаевна</author>
    <author>A satisfied Microsoft Office User</author>
  </authors>
  <commentList>
    <comment ref="AL38"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 ref="BO56" authorId="1" shapeId="0">
      <text>
        <r>
          <rPr>
            <b/>
            <sz val="8"/>
            <color indexed="81"/>
            <rFont val="Tahoma"/>
            <family val="2"/>
            <charset val="204"/>
          </rPr>
          <t>Громенко:</t>
        </r>
        <r>
          <rPr>
            <sz val="8"/>
            <color indexed="81"/>
            <rFont val="Tahoma"/>
            <family val="2"/>
            <charset val="204"/>
          </rPr>
          <t xml:space="preserve">
2 км по ПСД
на 2011 - 1 км 13,052 млн. руб</t>
        </r>
      </text>
    </comment>
    <comment ref="AL313"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 ref="V373" authorId="0" shapeId="0">
      <text>
        <r>
          <rPr>
            <b/>
            <sz val="9"/>
            <color indexed="81"/>
            <rFont val="Tahoma"/>
            <family val="2"/>
            <charset val="204"/>
          </rPr>
          <t>Громенко Елена Николаевна:</t>
        </r>
        <r>
          <rPr>
            <sz val="9"/>
            <color indexed="81"/>
            <rFont val="Tahoma"/>
            <family val="2"/>
            <charset val="204"/>
          </rPr>
          <t xml:space="preserve">
не менее 200 млн.р</t>
        </r>
      </text>
    </comment>
    <comment ref="K375" authorId="0" shapeId="0">
      <text>
        <r>
          <rPr>
            <b/>
            <sz val="9"/>
            <color indexed="81"/>
            <rFont val="Tahoma"/>
            <family val="2"/>
            <charset val="204"/>
          </rPr>
          <t>Громенко Елена Николаевна:</t>
        </r>
        <r>
          <rPr>
            <sz val="9"/>
            <color indexed="81"/>
            <rFont val="Tahoma"/>
            <family val="2"/>
            <charset val="204"/>
          </rPr>
          <t xml:space="preserve">
перенести в РЕМОНТ</t>
        </r>
      </text>
    </comment>
    <comment ref="AL481" authorId="0" shapeId="0">
      <text>
        <r>
          <rPr>
            <b/>
            <sz val="9"/>
            <color indexed="81"/>
            <rFont val="Tahoma"/>
            <family val="2"/>
            <charset val="204"/>
          </rPr>
          <t>Громенко Елена Николаевна:</t>
        </r>
        <r>
          <rPr>
            <sz val="9"/>
            <color indexed="81"/>
            <rFont val="Tahoma"/>
            <family val="2"/>
            <charset val="204"/>
          </rPr>
          <t xml:space="preserve">
АПВГК</t>
        </r>
      </text>
    </comment>
  </commentList>
</comments>
</file>

<file path=xl/comments3.xml><?xml version="1.0" encoding="utf-8"?>
<comments xmlns="http://schemas.openxmlformats.org/spreadsheetml/2006/main">
  <authors>
    <author>Громенко Елена Николаевна</author>
  </authors>
  <commentList>
    <comment ref="N334" authorId="0" shapeId="0">
      <text>
        <r>
          <rPr>
            <b/>
            <sz val="9"/>
            <color indexed="81"/>
            <rFont val="Tahoma"/>
            <family val="2"/>
            <charset val="204"/>
          </rPr>
          <t>Громенко Елена Николаевна:</t>
        </r>
        <r>
          <rPr>
            <sz val="9"/>
            <color indexed="81"/>
            <rFont val="Tahoma"/>
            <family val="2"/>
            <charset val="204"/>
          </rPr>
          <t xml:space="preserve">
по суду</t>
        </r>
      </text>
    </comment>
    <comment ref="N404" authorId="0" shapeId="0">
      <text>
        <r>
          <rPr>
            <b/>
            <sz val="9"/>
            <color indexed="81"/>
            <rFont val="Tahoma"/>
            <family val="2"/>
            <charset val="204"/>
          </rPr>
          <t>Громенко Елена Николаевна:</t>
        </r>
        <r>
          <rPr>
            <sz val="9"/>
            <color indexed="81"/>
            <rFont val="Tahoma"/>
            <family val="2"/>
            <charset val="204"/>
          </rPr>
          <t xml:space="preserve">
гарантийные обязательства по суду</t>
        </r>
      </text>
    </comment>
    <comment ref="N646" authorId="0" shapeId="0">
      <text>
        <r>
          <rPr>
            <b/>
            <sz val="9"/>
            <color indexed="81"/>
            <rFont val="Tahoma"/>
            <family val="2"/>
            <charset val="204"/>
          </rPr>
          <t>Громенко Елена Николаевна:</t>
        </r>
        <r>
          <rPr>
            <sz val="9"/>
            <color indexed="81"/>
            <rFont val="Tahoma"/>
            <family val="2"/>
            <charset val="204"/>
          </rPr>
          <t xml:space="preserve">
 - 6 500 на инвентаризацию
- 176 млн на ИМБТ 1
- 130 млн на ИМБТ 2
-142,235  уд-е в МТиДХ</t>
        </r>
      </text>
    </comment>
  </commentList>
</comments>
</file>

<file path=xl/comments4.xml><?xml version="1.0" encoding="utf-8"?>
<comments xmlns="http://schemas.openxmlformats.org/spreadsheetml/2006/main">
  <authors>
    <author>Громенко Елена Николаевна</author>
    <author>user</author>
  </authors>
  <commentList>
    <comment ref="AG15" authorId="0" shapeId="0">
      <text>
        <r>
          <rPr>
            <b/>
            <sz val="9"/>
            <color indexed="81"/>
            <rFont val="Tahoma"/>
            <family val="2"/>
            <charset val="204"/>
          </rPr>
          <t>Громенко Елена Николаевна:</t>
        </r>
        <r>
          <rPr>
            <sz val="9"/>
            <color indexed="81"/>
            <rFont val="Tahoma"/>
            <family val="2"/>
            <charset val="204"/>
          </rPr>
          <t xml:space="preserve">
=4697,1+3167,9
ГК из 2021 г</t>
        </r>
      </text>
    </comment>
    <comment ref="C35" authorId="0" shapeId="0">
      <text>
        <r>
          <rPr>
            <b/>
            <sz val="9"/>
            <color indexed="81"/>
            <rFont val="Tahoma"/>
            <family val="2"/>
            <charset val="204"/>
          </rPr>
          <t>Громенко Елена Николаевна:</t>
        </r>
        <r>
          <rPr>
            <sz val="9"/>
            <color indexed="81"/>
            <rFont val="Tahoma"/>
            <family val="2"/>
            <charset val="204"/>
          </rPr>
          <t xml:space="preserve">
</t>
        </r>
        <r>
          <rPr>
            <b/>
            <u/>
            <sz val="9"/>
            <color indexed="81"/>
            <rFont val="Tahoma"/>
            <family val="2"/>
            <charset val="204"/>
          </rPr>
          <t>Опорная сеть -</t>
        </r>
        <r>
          <rPr>
            <sz val="9"/>
            <color indexed="81"/>
            <rFont val="Tahoma"/>
            <family val="2"/>
            <charset val="204"/>
          </rPr>
          <t xml:space="preserve"> 
км 80+256 – км 89+740</t>
        </r>
      </text>
    </comment>
    <comment ref="AF56" authorId="1" shapeId="0">
      <text>
        <r>
          <rPr>
            <b/>
            <sz val="9"/>
            <color indexed="81"/>
            <rFont val="Tahoma"/>
            <family val="2"/>
            <charset val="204"/>
          </rPr>
          <t>user:</t>
        </r>
        <r>
          <rPr>
            <sz val="9"/>
            <color indexed="81"/>
            <rFont val="Tahoma"/>
            <family val="2"/>
            <charset val="204"/>
          </rPr>
          <t xml:space="preserve">
готовится к передаче в МО</t>
        </r>
      </text>
    </comment>
    <comment ref="BE56" authorId="1" shapeId="0">
      <text>
        <r>
          <rPr>
            <b/>
            <sz val="9"/>
            <color indexed="81"/>
            <rFont val="Tahoma"/>
            <family val="2"/>
            <charset val="204"/>
          </rPr>
          <t>user:</t>
        </r>
        <r>
          <rPr>
            <sz val="9"/>
            <color indexed="81"/>
            <rFont val="Tahoma"/>
            <family val="2"/>
            <charset val="204"/>
          </rPr>
          <t xml:space="preserve">
готовится к передаче в МО</t>
        </r>
      </text>
    </comment>
    <comment ref="V77" authorId="0" shapeId="0">
      <text>
        <r>
          <rPr>
            <b/>
            <sz val="9"/>
            <color indexed="81"/>
            <rFont val="Tahoma"/>
            <family val="2"/>
            <charset val="204"/>
          </rPr>
          <t>Громенко Елена Николаевна:</t>
        </r>
        <r>
          <rPr>
            <sz val="9"/>
            <color indexed="81"/>
            <rFont val="Tahoma"/>
            <family val="2"/>
            <charset val="204"/>
          </rPr>
          <t xml:space="preserve">
8,389 км на 2 года</t>
        </r>
      </text>
    </comment>
    <comment ref="Y94" authorId="0" shapeId="0">
      <text>
        <r>
          <rPr>
            <b/>
            <sz val="9"/>
            <color indexed="81"/>
            <rFont val="Tahoma"/>
            <family val="2"/>
            <charset val="204"/>
          </rPr>
          <t>Громенко Елена Николаевна:</t>
        </r>
        <r>
          <rPr>
            <sz val="9"/>
            <color indexed="81"/>
            <rFont val="Tahoma"/>
            <family val="2"/>
            <charset val="204"/>
          </rPr>
          <t xml:space="preserve">
Филошенка</t>
        </r>
      </text>
    </comment>
    <comment ref="Y115" authorId="0" shapeId="0">
      <text>
        <r>
          <rPr>
            <b/>
            <sz val="9"/>
            <color indexed="81"/>
            <rFont val="Tahoma"/>
            <family val="2"/>
            <charset val="204"/>
          </rPr>
          <t>Громенко Елена Николаевна:</t>
        </r>
        <r>
          <rPr>
            <sz val="9"/>
            <color indexed="81"/>
            <rFont val="Tahoma"/>
            <family val="2"/>
            <charset val="204"/>
          </rPr>
          <t xml:space="preserve">
Ильинка</t>
        </r>
      </text>
    </comment>
    <comment ref="BU123" authorId="0" shapeId="0">
      <text>
        <r>
          <rPr>
            <b/>
            <sz val="9"/>
            <color indexed="81"/>
            <rFont val="Tahoma"/>
            <family val="2"/>
            <charset val="204"/>
          </rPr>
          <t>Громенко Елена Николаевна:</t>
        </r>
        <r>
          <rPr>
            <sz val="9"/>
            <color indexed="81"/>
            <rFont val="Tahoma"/>
            <family val="2"/>
            <charset val="204"/>
          </rPr>
          <t xml:space="preserve">
7,864  км</t>
        </r>
      </text>
    </comment>
    <comment ref="BU124" authorId="0" shapeId="0">
      <text>
        <r>
          <rPr>
            <b/>
            <sz val="9"/>
            <color indexed="81"/>
            <rFont val="Tahoma"/>
            <family val="2"/>
            <charset val="204"/>
          </rPr>
          <t>Громенко Елена Николаевна:</t>
        </r>
        <r>
          <rPr>
            <sz val="9"/>
            <color indexed="81"/>
            <rFont val="Tahoma"/>
            <family val="2"/>
            <charset val="204"/>
          </rPr>
          <t xml:space="preserve">
7,864  км</t>
        </r>
      </text>
    </comment>
    <comment ref="AA125" authorId="0" shapeId="0">
      <text>
        <r>
          <rPr>
            <b/>
            <sz val="9"/>
            <color indexed="81"/>
            <rFont val="Tahoma"/>
            <family val="2"/>
            <charset val="204"/>
          </rPr>
          <t>Громенко Елена Николаевна:</t>
        </r>
        <r>
          <rPr>
            <sz val="9"/>
            <color indexed="81"/>
            <rFont val="Tahoma"/>
            <family val="2"/>
            <charset val="204"/>
          </rPr>
          <t xml:space="preserve">
-16 000</t>
        </r>
      </text>
    </comment>
    <comment ref="V126" authorId="0" shapeId="0">
      <text>
        <r>
          <rPr>
            <b/>
            <sz val="9"/>
            <color indexed="81"/>
            <rFont val="Tahoma"/>
            <family val="2"/>
            <charset val="204"/>
          </rPr>
          <t>Громенко Елена Николаевна:</t>
        </r>
        <r>
          <rPr>
            <sz val="9"/>
            <color indexed="81"/>
            <rFont val="Tahoma"/>
            <family val="2"/>
            <charset val="204"/>
          </rPr>
          <t xml:space="preserve">
8,239 км по стартовой</t>
        </r>
      </text>
    </comment>
    <comment ref="AF126" authorId="0" shapeId="0">
      <text>
        <r>
          <rPr>
            <b/>
            <sz val="9"/>
            <color indexed="81"/>
            <rFont val="Tahoma"/>
            <family val="2"/>
            <charset val="204"/>
          </rPr>
          <t>Громенко Елена Николаевна:</t>
        </r>
        <r>
          <rPr>
            <sz val="9"/>
            <color indexed="81"/>
            <rFont val="Tahoma"/>
            <family val="2"/>
            <charset val="204"/>
          </rPr>
          <t xml:space="preserve">
Здвинское ДСУ</t>
        </r>
      </text>
    </comment>
    <comment ref="BV126" authorId="0" shapeId="0">
      <text>
        <r>
          <rPr>
            <b/>
            <sz val="9"/>
            <color indexed="81"/>
            <rFont val="Tahoma"/>
            <family val="2"/>
            <charset val="204"/>
          </rPr>
          <t>Громенко Елена Николаевна:</t>
        </r>
        <r>
          <rPr>
            <sz val="9"/>
            <color indexed="81"/>
            <rFont val="Tahoma"/>
            <family val="2"/>
            <charset val="204"/>
          </rPr>
          <t xml:space="preserve">
есть  ПСД</t>
        </r>
      </text>
    </comment>
    <comment ref="Y127" authorId="0" shapeId="0">
      <text>
        <r>
          <rPr>
            <b/>
            <sz val="9"/>
            <color indexed="81"/>
            <rFont val="Tahoma"/>
            <family val="2"/>
            <charset val="204"/>
          </rPr>
          <t>Громенко Елена Николаевна:</t>
        </r>
        <r>
          <rPr>
            <sz val="9"/>
            <color indexed="81"/>
            <rFont val="Tahoma"/>
            <family val="2"/>
            <charset val="204"/>
          </rPr>
          <t xml:space="preserve">
1 км 13482,3</t>
        </r>
      </text>
    </comment>
    <comment ref="AF127" authorId="0" shapeId="0">
      <text>
        <r>
          <rPr>
            <b/>
            <sz val="9"/>
            <color indexed="81"/>
            <rFont val="Tahoma"/>
            <family val="2"/>
            <charset val="204"/>
          </rPr>
          <t>Громенко Елена Николаевна:</t>
        </r>
        <r>
          <rPr>
            <sz val="9"/>
            <color indexed="81"/>
            <rFont val="Tahoma"/>
            <family val="2"/>
            <charset val="204"/>
          </rPr>
          <t xml:space="preserve">
Здв ДСУ</t>
        </r>
      </text>
    </comment>
    <comment ref="Y136" authorId="0" shapeId="0">
      <text>
        <r>
          <rPr>
            <b/>
            <sz val="9"/>
            <color indexed="81"/>
            <rFont val="Tahoma"/>
            <family val="2"/>
            <charset val="204"/>
          </rPr>
          <t>Громенко Елена Николаевна:</t>
        </r>
        <r>
          <rPr>
            <sz val="9"/>
            <color indexed="81"/>
            <rFont val="Tahoma"/>
            <family val="2"/>
            <charset val="204"/>
          </rPr>
          <t xml:space="preserve">
Лянино – Барлакуль</t>
        </r>
      </text>
    </comment>
    <comment ref="V143" authorId="0" shapeId="0">
      <text>
        <r>
          <rPr>
            <b/>
            <sz val="9"/>
            <color indexed="81"/>
            <rFont val="Tahoma"/>
            <family val="2"/>
            <charset val="204"/>
          </rPr>
          <t>Громенко Елена Николаевна:</t>
        </r>
        <r>
          <rPr>
            <sz val="9"/>
            <color indexed="81"/>
            <rFont val="Tahoma"/>
            <family val="2"/>
            <charset val="204"/>
          </rPr>
          <t xml:space="preserve">
1,61 км</t>
        </r>
      </text>
    </comment>
    <comment ref="Y157" authorId="0" shapeId="0">
      <text>
        <r>
          <rPr>
            <b/>
            <sz val="9"/>
            <color indexed="81"/>
            <rFont val="Tahoma"/>
            <family val="2"/>
            <charset val="204"/>
          </rPr>
          <t>Громенко Елена Николаевна:</t>
        </r>
        <r>
          <rPr>
            <sz val="9"/>
            <color indexed="81"/>
            <rFont val="Tahoma"/>
            <family val="2"/>
            <charset val="204"/>
          </rPr>
          <t xml:space="preserve">
Алексеевский</t>
        </r>
      </text>
    </comment>
    <comment ref="AG162" authorId="0" shapeId="0">
      <text>
        <r>
          <rPr>
            <b/>
            <sz val="9"/>
            <color indexed="81"/>
            <rFont val="Tahoma"/>
            <family val="2"/>
            <charset val="204"/>
          </rPr>
          <t>Громенко Елена Николаевна:</t>
        </r>
        <r>
          <rPr>
            <sz val="9"/>
            <color indexed="81"/>
            <rFont val="Tahoma"/>
            <family val="2"/>
            <charset val="204"/>
          </rPr>
          <t xml:space="preserve">
4 695,6 на гк 2021г</t>
        </r>
      </text>
    </comment>
    <comment ref="N166" authorId="0" shapeId="0">
      <text>
        <r>
          <rPr>
            <b/>
            <sz val="9"/>
            <color indexed="81"/>
            <rFont val="Tahoma"/>
            <family val="2"/>
            <charset val="204"/>
          </rPr>
          <t>Громенко Елена Николаевна:</t>
        </r>
        <r>
          <rPr>
            <sz val="9"/>
            <color indexed="81"/>
            <rFont val="Tahoma"/>
            <family val="2"/>
            <charset val="204"/>
          </rPr>
          <t xml:space="preserve">
потребность 45 000</t>
        </r>
      </text>
    </comment>
    <comment ref="Y177" authorId="0" shapeId="0">
      <text>
        <r>
          <rPr>
            <b/>
            <sz val="9"/>
            <color indexed="81"/>
            <rFont val="Tahoma"/>
            <family val="2"/>
            <charset val="204"/>
          </rPr>
          <t>Громенко Елена Николаевна:</t>
        </r>
        <r>
          <rPr>
            <sz val="9"/>
            <color indexed="81"/>
            <rFont val="Tahoma"/>
            <family val="2"/>
            <charset val="204"/>
          </rPr>
          <t xml:space="preserve">
Хорошее</t>
        </r>
      </text>
    </comment>
    <comment ref="BV177" authorId="0" shapeId="0">
      <text>
        <r>
          <rPr>
            <b/>
            <sz val="9"/>
            <color indexed="81"/>
            <rFont val="Tahoma"/>
            <family val="2"/>
            <charset val="204"/>
          </rPr>
          <t>Громенко Елена Николаевна:</t>
        </r>
        <r>
          <rPr>
            <sz val="9"/>
            <color indexed="81"/>
            <rFont val="Tahoma"/>
            <family val="2"/>
            <charset val="204"/>
          </rPr>
          <t xml:space="preserve">
2024 г. "К-17"  уч. 360-361 (вх. 3748-07/28-Вн от 17.05.2021)</t>
        </r>
      </text>
    </comment>
    <comment ref="AH185" authorId="0" shapeId="0">
      <text>
        <r>
          <rPr>
            <b/>
            <sz val="9"/>
            <color indexed="81"/>
            <rFont val="Tahoma"/>
            <family val="2"/>
            <charset val="204"/>
          </rPr>
          <t>Громенко Елена Николаевна:</t>
        </r>
        <r>
          <rPr>
            <sz val="9"/>
            <color indexed="81"/>
            <rFont val="Tahoma"/>
            <family val="2"/>
            <charset val="204"/>
          </rPr>
          <t xml:space="preserve">
поручение Губернатора об ускорении</t>
        </r>
      </text>
    </comment>
    <comment ref="AX206" authorId="0" shapeId="0">
      <text>
        <r>
          <rPr>
            <b/>
            <sz val="9"/>
            <color indexed="81"/>
            <rFont val="Tahoma"/>
            <family val="2"/>
            <charset val="204"/>
          </rPr>
          <t>Громенко Елена Николаевна:</t>
        </r>
        <r>
          <rPr>
            <sz val="9"/>
            <color indexed="81"/>
            <rFont val="Tahoma"/>
            <family val="2"/>
            <charset val="204"/>
          </rPr>
          <t xml:space="preserve">
Проект на 10 км</t>
        </r>
      </text>
    </comment>
    <comment ref="Y207" authorId="0" shapeId="0">
      <text>
        <r>
          <rPr>
            <b/>
            <sz val="9"/>
            <color indexed="81"/>
            <rFont val="Tahoma"/>
            <family val="2"/>
            <charset val="204"/>
          </rPr>
          <t>Громенко Елена Николаевна:</t>
        </r>
        <r>
          <rPr>
            <sz val="9"/>
            <color indexed="81"/>
            <rFont val="Tahoma"/>
            <family val="2"/>
            <charset val="204"/>
          </rPr>
          <t xml:space="preserve">
Дт 2 438,9</t>
        </r>
      </text>
    </comment>
    <comment ref="Y220" authorId="0" shapeId="0">
      <text>
        <r>
          <rPr>
            <b/>
            <sz val="9"/>
            <color indexed="81"/>
            <rFont val="Tahoma"/>
            <family val="2"/>
            <charset val="204"/>
          </rPr>
          <t>Громенко Елена Николаевна:</t>
        </r>
        <r>
          <rPr>
            <sz val="9"/>
            <color indexed="81"/>
            <rFont val="Tahoma"/>
            <family val="2"/>
            <charset val="204"/>
          </rPr>
          <t xml:space="preserve">
Дт 2 438,9</t>
        </r>
      </text>
    </comment>
    <comment ref="AA224" authorId="0" shapeId="0">
      <text>
        <r>
          <rPr>
            <b/>
            <sz val="9"/>
            <color indexed="81"/>
            <rFont val="Tahoma"/>
            <family val="2"/>
            <charset val="204"/>
          </rPr>
          <t>Громенко Елена Николаевна:</t>
        </r>
        <r>
          <rPr>
            <sz val="9"/>
            <color indexed="81"/>
            <rFont val="Tahoma"/>
            <family val="2"/>
            <charset val="204"/>
          </rPr>
          <t xml:space="preserve">
- 2 000 по НМЦК</t>
        </r>
      </text>
    </comment>
    <comment ref="Y225" authorId="0" shapeId="0">
      <text>
        <r>
          <rPr>
            <b/>
            <sz val="9"/>
            <color indexed="81"/>
            <rFont val="Tahoma"/>
            <family val="2"/>
            <charset val="204"/>
          </rPr>
          <t>Громенко Елена Николаевна:</t>
        </r>
        <r>
          <rPr>
            <sz val="9"/>
            <color indexed="81"/>
            <rFont val="Tahoma"/>
            <family val="2"/>
            <charset val="204"/>
          </rPr>
          <t xml:space="preserve">
790,1</t>
        </r>
      </text>
    </comment>
    <comment ref="AA225" authorId="0" shapeId="0">
      <text>
        <r>
          <rPr>
            <b/>
            <sz val="9"/>
            <color indexed="81"/>
            <rFont val="Tahoma"/>
            <family val="2"/>
            <charset val="204"/>
          </rPr>
          <t>Громенко Елена Николаевна:</t>
        </r>
        <r>
          <rPr>
            <sz val="9"/>
            <color indexed="81"/>
            <rFont val="Tahoma"/>
            <family val="2"/>
            <charset val="204"/>
          </rPr>
          <t xml:space="preserve">
11826,7</t>
        </r>
      </text>
    </comment>
    <comment ref="AB225" authorId="0" shapeId="0">
      <text>
        <r>
          <rPr>
            <b/>
            <sz val="9"/>
            <color indexed="81"/>
            <rFont val="Tahoma"/>
            <family val="2"/>
            <charset val="204"/>
          </rPr>
          <t>Громенко Елена Николаевна:</t>
        </r>
        <r>
          <rPr>
            <sz val="9"/>
            <color indexed="81"/>
            <rFont val="Tahoma"/>
            <family val="2"/>
            <charset val="204"/>
          </rPr>
          <t xml:space="preserve">
11826,7</t>
        </r>
      </text>
    </comment>
    <comment ref="AC225" authorId="0" shapeId="0">
      <text>
        <r>
          <rPr>
            <b/>
            <sz val="9"/>
            <color indexed="81"/>
            <rFont val="Tahoma"/>
            <family val="2"/>
            <charset val="204"/>
          </rPr>
          <t>Громенко Елена Николаевна:</t>
        </r>
        <r>
          <rPr>
            <sz val="9"/>
            <color indexed="81"/>
            <rFont val="Tahoma"/>
            <family val="2"/>
            <charset val="204"/>
          </rPr>
          <t xml:space="preserve">
11826,7</t>
        </r>
      </text>
    </comment>
    <comment ref="AA227" authorId="0" shapeId="0">
      <text>
        <r>
          <rPr>
            <b/>
            <sz val="9"/>
            <color indexed="81"/>
            <rFont val="Tahoma"/>
            <family val="2"/>
            <charset val="204"/>
          </rPr>
          <t>Громенко Елена Николаевна:</t>
        </r>
        <r>
          <rPr>
            <sz val="9"/>
            <color indexed="81"/>
            <rFont val="Tahoma"/>
            <family val="2"/>
            <charset val="204"/>
          </rPr>
          <t xml:space="preserve">
26 000 контракт</t>
        </r>
      </text>
    </comment>
    <comment ref="AB227" authorId="0" shapeId="0">
      <text>
        <r>
          <rPr>
            <b/>
            <sz val="9"/>
            <color indexed="81"/>
            <rFont val="Tahoma"/>
            <family val="2"/>
            <charset val="204"/>
          </rPr>
          <t>Громенко Елена Николаевна:</t>
        </r>
        <r>
          <rPr>
            <sz val="9"/>
            <color indexed="81"/>
            <rFont val="Tahoma"/>
            <family val="2"/>
            <charset val="204"/>
          </rPr>
          <t xml:space="preserve">
26 000 контракт</t>
        </r>
      </text>
    </comment>
    <comment ref="AC227" authorId="0" shapeId="0">
      <text>
        <r>
          <rPr>
            <b/>
            <sz val="9"/>
            <color indexed="81"/>
            <rFont val="Tahoma"/>
            <family val="2"/>
            <charset val="204"/>
          </rPr>
          <t>Громенко Елена Николаевна:</t>
        </r>
        <r>
          <rPr>
            <sz val="9"/>
            <color indexed="81"/>
            <rFont val="Tahoma"/>
            <family val="2"/>
            <charset val="204"/>
          </rPr>
          <t xml:space="preserve">
26 000 контракт</t>
        </r>
      </text>
    </comment>
    <comment ref="Z247" authorId="0" shapeId="0">
      <text>
        <r>
          <rPr>
            <b/>
            <sz val="9"/>
            <color indexed="81"/>
            <rFont val="Tahoma"/>
            <family val="2"/>
            <charset val="204"/>
          </rPr>
          <t>Громенко Елена Николаевна:</t>
        </r>
        <r>
          <rPr>
            <sz val="9"/>
            <color indexed="81"/>
            <rFont val="Tahoma"/>
            <family val="2"/>
            <charset val="204"/>
          </rPr>
          <t xml:space="preserve">
19 000 НМЦК</t>
        </r>
      </text>
    </comment>
    <comment ref="AA247" authorId="0" shapeId="0">
      <text>
        <r>
          <rPr>
            <b/>
            <sz val="9"/>
            <color indexed="81"/>
            <rFont val="Tahoma"/>
            <family val="2"/>
            <charset val="204"/>
          </rPr>
          <t>Громенко Елена Николаевна:</t>
        </r>
        <r>
          <rPr>
            <sz val="9"/>
            <color indexed="81"/>
            <rFont val="Tahoma"/>
            <family val="2"/>
            <charset val="204"/>
          </rPr>
          <t xml:space="preserve">
19 000 НМЦК</t>
        </r>
      </text>
    </comment>
    <comment ref="AB268" authorId="0" shapeId="0">
      <text>
        <r>
          <rPr>
            <b/>
            <sz val="9"/>
            <color indexed="81"/>
            <rFont val="Tahoma"/>
            <family val="2"/>
            <charset val="204"/>
          </rPr>
          <t>Громенко Елена Николаевна:</t>
        </r>
        <r>
          <rPr>
            <sz val="9"/>
            <color indexed="81"/>
            <rFont val="Tahoma"/>
            <family val="2"/>
            <charset val="204"/>
          </rPr>
          <t xml:space="preserve">
НМЦК 10,378 км
193 224,2 (в т.ч. 190 000 МБТ)</t>
        </r>
      </text>
    </comment>
    <comment ref="AC268" authorId="0" shapeId="0">
      <text>
        <r>
          <rPr>
            <b/>
            <sz val="9"/>
            <color indexed="81"/>
            <rFont val="Tahoma"/>
            <family val="2"/>
            <charset val="204"/>
          </rPr>
          <t>Громенко Елена Николаевна:</t>
        </r>
        <r>
          <rPr>
            <sz val="9"/>
            <color indexed="81"/>
            <rFont val="Tahoma"/>
            <family val="2"/>
            <charset val="204"/>
          </rPr>
          <t xml:space="preserve">
НМЦК 10,378 км
193 224,2 (в т.ч. 190 000 МБТ)</t>
        </r>
      </text>
    </comment>
    <comment ref="Y283" authorId="0" shapeId="0">
      <text>
        <r>
          <rPr>
            <b/>
            <sz val="9"/>
            <color indexed="81"/>
            <rFont val="Tahoma"/>
            <family val="2"/>
            <charset val="204"/>
          </rPr>
          <t>Громенко Елена Николаевна:</t>
        </r>
        <r>
          <rPr>
            <sz val="9"/>
            <color indexed="81"/>
            <rFont val="Tahoma"/>
            <family val="2"/>
            <charset val="204"/>
          </rPr>
          <t xml:space="preserve">
Полойка</t>
        </r>
      </text>
    </comment>
    <comment ref="V294" authorId="0" shapeId="0">
      <text>
        <r>
          <rPr>
            <b/>
            <sz val="9"/>
            <color indexed="81"/>
            <rFont val="Tahoma"/>
            <family val="2"/>
            <charset val="204"/>
          </rPr>
          <t>Громенко Елена Николаевна:</t>
        </r>
        <r>
          <rPr>
            <sz val="9"/>
            <color indexed="81"/>
            <rFont val="Tahoma"/>
            <family val="2"/>
            <charset val="204"/>
          </rPr>
          <t xml:space="preserve">
2,01 км</t>
        </r>
      </text>
    </comment>
    <comment ref="AF296" authorId="0" shapeId="0">
      <text>
        <r>
          <rPr>
            <b/>
            <sz val="9"/>
            <color indexed="81"/>
            <rFont val="Tahoma"/>
            <family val="2"/>
            <charset val="204"/>
          </rPr>
          <t>Громенко Елена Николаевна:
НМЦК  53 540,6
на два ГК</t>
        </r>
      </text>
    </comment>
    <comment ref="Y304" authorId="0" shapeId="0">
      <text>
        <r>
          <rPr>
            <b/>
            <sz val="9"/>
            <color indexed="81"/>
            <rFont val="Tahoma"/>
            <family val="2"/>
            <charset val="204"/>
          </rPr>
          <t>Громенко Елена Николаевна:</t>
        </r>
        <r>
          <rPr>
            <sz val="9"/>
            <color indexed="81"/>
            <rFont val="Tahoma"/>
            <family val="2"/>
            <charset val="204"/>
          </rPr>
          <t xml:space="preserve">
Зоново 4776,5 НМЦК
Чум-Балман ??</t>
        </r>
      </text>
    </comment>
    <comment ref="BE307" authorId="0" shapeId="0">
      <text>
        <r>
          <rPr>
            <b/>
            <sz val="9"/>
            <color indexed="81"/>
            <rFont val="Tahoma"/>
            <family val="2"/>
            <charset val="204"/>
          </rPr>
          <t>Громенко Елена Николаевна:</t>
        </r>
        <r>
          <rPr>
            <sz val="9"/>
            <color indexed="81"/>
            <rFont val="Tahoma"/>
            <family val="2"/>
            <charset val="204"/>
          </rPr>
          <t xml:space="preserve">
мало</t>
        </r>
      </text>
    </comment>
    <comment ref="V329" authorId="0" shapeId="0">
      <text>
        <r>
          <rPr>
            <b/>
            <sz val="9"/>
            <color indexed="81"/>
            <rFont val="Tahoma"/>
            <family val="2"/>
            <charset val="204"/>
          </rPr>
          <t>Громенко Елена Николаевна:</t>
        </r>
        <r>
          <rPr>
            <sz val="9"/>
            <color indexed="81"/>
            <rFont val="Tahoma"/>
            <family val="2"/>
            <charset val="204"/>
          </rPr>
          <t xml:space="preserve">
2,51 км</t>
        </r>
      </text>
    </comment>
    <comment ref="AQ331" authorId="0" shapeId="0">
      <text>
        <r>
          <rPr>
            <b/>
            <sz val="9"/>
            <color indexed="81"/>
            <rFont val="Tahoma"/>
            <family val="2"/>
            <charset val="204"/>
          </rPr>
          <t>Громенко Елена Николаевна:</t>
        </r>
        <r>
          <rPr>
            <sz val="9"/>
            <color indexed="81"/>
            <rFont val="Tahoma"/>
            <family val="2"/>
            <charset val="204"/>
          </rPr>
          <t xml:space="preserve">
уточнить с Приказом март</t>
        </r>
      </text>
    </comment>
    <comment ref="N335" authorId="0" shapeId="0">
      <text>
        <r>
          <rPr>
            <b/>
            <sz val="9"/>
            <color indexed="81"/>
            <rFont val="Tahoma"/>
            <family val="2"/>
            <charset val="204"/>
          </rPr>
          <t>Громенко Елена Николаевна:</t>
        </r>
        <r>
          <rPr>
            <sz val="9"/>
            <color indexed="81"/>
            <rFont val="Tahoma"/>
            <family val="2"/>
            <charset val="204"/>
          </rPr>
          <t xml:space="preserve">
по суду</t>
        </r>
      </text>
    </comment>
    <comment ref="Y354" authorId="0" shapeId="0">
      <text>
        <r>
          <rPr>
            <b/>
            <sz val="9"/>
            <color indexed="81"/>
            <rFont val="Tahoma"/>
            <family val="2"/>
            <charset val="204"/>
          </rPr>
          <t>Громенко Елена Николаевна:</t>
        </r>
        <r>
          <rPr>
            <sz val="9"/>
            <color indexed="81"/>
            <rFont val="Tahoma"/>
            <family val="2"/>
            <charset val="204"/>
          </rPr>
          <t xml:space="preserve">
заменен на Череп-Масл  по  Служебной Каптуревской</t>
        </r>
      </text>
    </comment>
    <comment ref="Y367" authorId="0" shapeId="0">
      <text>
        <r>
          <rPr>
            <b/>
            <sz val="9"/>
            <color indexed="81"/>
            <rFont val="Tahoma"/>
            <family val="2"/>
            <charset val="204"/>
          </rPr>
          <t>Громенко Елена Николаевна:</t>
        </r>
        <r>
          <rPr>
            <sz val="9"/>
            <color indexed="81"/>
            <rFont val="Tahoma"/>
            <family val="2"/>
            <charset val="204"/>
          </rPr>
          <t xml:space="preserve">
Пайвино</t>
        </r>
      </text>
    </comment>
    <comment ref="BZ371" authorId="0" shapeId="0">
      <text>
        <r>
          <rPr>
            <b/>
            <sz val="9"/>
            <color indexed="81"/>
            <rFont val="Tahoma"/>
            <family val="2"/>
            <charset val="204"/>
          </rPr>
          <t>Громенко Елена Николаевна:</t>
        </r>
        <r>
          <rPr>
            <sz val="9"/>
            <color indexed="81"/>
            <rFont val="Tahoma"/>
            <family val="2"/>
            <charset val="204"/>
          </rPr>
          <t xml:space="preserve">
Лишние!!! Перенести или в ремонт или на другой объект</t>
        </r>
      </text>
    </comment>
    <comment ref="Y372" authorId="0" shapeId="0">
      <text>
        <r>
          <rPr>
            <b/>
            <sz val="9"/>
            <color indexed="81"/>
            <rFont val="Tahoma"/>
            <family val="2"/>
            <charset val="204"/>
          </rPr>
          <t>Громенко Елена Николаевна:</t>
        </r>
        <r>
          <rPr>
            <sz val="9"/>
            <color indexed="81"/>
            <rFont val="Tahoma"/>
            <family val="2"/>
            <charset val="204"/>
          </rPr>
          <t xml:space="preserve">
перенести в ка ремонт</t>
        </r>
      </text>
    </comment>
    <comment ref="F393" authorId="0" shapeId="0">
      <text>
        <r>
          <rPr>
            <b/>
            <sz val="9"/>
            <color indexed="81"/>
            <rFont val="Tahoma"/>
            <family val="2"/>
            <charset val="204"/>
          </rPr>
          <t>Громенко Елена Николаевна:</t>
        </r>
        <r>
          <rPr>
            <sz val="9"/>
            <color indexed="81"/>
            <rFont val="Tahoma"/>
            <family val="2"/>
            <charset val="204"/>
          </rPr>
          <t xml:space="preserve">
км 20+200 - км 20+900</t>
        </r>
      </text>
    </comment>
    <comment ref="V397" authorId="0" shapeId="0">
      <text>
        <r>
          <rPr>
            <b/>
            <sz val="9"/>
            <color indexed="81"/>
            <rFont val="Tahoma"/>
            <family val="2"/>
            <charset val="204"/>
          </rPr>
          <t>Громенко Елена Николаевна:</t>
        </r>
        <r>
          <rPr>
            <sz val="9"/>
            <color indexed="81"/>
            <rFont val="Tahoma"/>
            <family val="2"/>
            <charset val="204"/>
          </rPr>
          <t xml:space="preserve">
1,74 км справочнов БКД</t>
        </r>
      </text>
    </comment>
    <comment ref="V399" authorId="0" shapeId="0">
      <text>
        <r>
          <rPr>
            <b/>
            <sz val="9"/>
            <color indexed="81"/>
            <rFont val="Tahoma"/>
            <family val="2"/>
            <charset val="204"/>
          </rPr>
          <t>Громенко Елена Николаевна:</t>
        </r>
        <r>
          <rPr>
            <sz val="9"/>
            <color indexed="81"/>
            <rFont val="Tahoma"/>
            <family val="2"/>
            <charset val="204"/>
          </rPr>
          <t xml:space="preserve">
3,97+1,794+3,757 км
= 9,521 км</t>
        </r>
      </text>
    </comment>
    <comment ref="AH399" authorId="0" shapeId="0">
      <text>
        <r>
          <rPr>
            <b/>
            <sz val="9"/>
            <color indexed="81"/>
            <rFont val="Tahoma"/>
            <family val="2"/>
            <charset val="204"/>
          </rPr>
          <t>Громенко Елена Николаевна:</t>
        </r>
        <r>
          <rPr>
            <sz val="9"/>
            <color indexed="81"/>
            <rFont val="Tahoma"/>
            <family val="2"/>
            <charset val="204"/>
          </rPr>
          <t xml:space="preserve">
132 791,2 контракты
64 470,5
</t>
        </r>
        <r>
          <rPr>
            <b/>
            <sz val="9"/>
            <color indexed="81"/>
            <rFont val="Tahoma"/>
            <family val="2"/>
            <charset val="204"/>
          </rPr>
          <t>ИТОГО 197 261,7</t>
        </r>
      </text>
    </comment>
    <comment ref="V401" authorId="0" shapeId="0">
      <text>
        <r>
          <rPr>
            <b/>
            <sz val="9"/>
            <color indexed="81"/>
            <rFont val="Tahoma"/>
            <family val="2"/>
            <charset val="204"/>
          </rPr>
          <t>Громенко Елена Николаевна:</t>
        </r>
        <r>
          <rPr>
            <sz val="9"/>
            <color indexed="81"/>
            <rFont val="Tahoma"/>
            <family val="2"/>
            <charset val="204"/>
          </rPr>
          <t xml:space="preserve">
1,86 КМ</t>
        </r>
      </text>
    </comment>
    <comment ref="Y402" authorId="0" shapeId="0">
      <text>
        <r>
          <rPr>
            <b/>
            <sz val="9"/>
            <color indexed="81"/>
            <rFont val="Tahoma"/>
            <family val="2"/>
            <charset val="204"/>
          </rPr>
          <t>Громенко Елена Николаевна:</t>
        </r>
        <r>
          <rPr>
            <sz val="9"/>
            <color indexed="81"/>
            <rFont val="Tahoma"/>
            <family val="2"/>
            <charset val="204"/>
          </rPr>
          <t xml:space="preserve">
суд</t>
        </r>
      </text>
    </comment>
    <comment ref="N405" authorId="0" shapeId="0">
      <text>
        <r>
          <rPr>
            <b/>
            <sz val="9"/>
            <color indexed="81"/>
            <rFont val="Tahoma"/>
            <family val="2"/>
            <charset val="204"/>
          </rPr>
          <t>Громенко Елена Николаевна:</t>
        </r>
        <r>
          <rPr>
            <sz val="9"/>
            <color indexed="81"/>
            <rFont val="Tahoma"/>
            <family val="2"/>
            <charset val="204"/>
          </rPr>
          <t xml:space="preserve">
гарантийные обязательства по суду</t>
        </r>
      </text>
    </comment>
    <comment ref="BG405" authorId="0" shapeId="0">
      <text>
        <r>
          <rPr>
            <b/>
            <sz val="9"/>
            <color indexed="81"/>
            <rFont val="Tahoma"/>
            <family val="2"/>
            <charset val="204"/>
          </rPr>
          <t>Громенко Елена Николаевна:</t>
        </r>
        <r>
          <rPr>
            <sz val="9"/>
            <color indexed="81"/>
            <rFont val="Tahoma"/>
            <family val="2"/>
            <charset val="204"/>
          </rPr>
          <t xml:space="preserve">
потребность уточнить!</t>
        </r>
      </text>
    </comment>
    <comment ref="AT408" authorId="0" shapeId="0">
      <text>
        <r>
          <rPr>
            <b/>
            <sz val="9"/>
            <color indexed="81"/>
            <rFont val="Tahoma"/>
            <family val="2"/>
            <charset val="204"/>
          </rPr>
          <t>Громенко Елена Николаевна:</t>
        </r>
        <r>
          <rPr>
            <sz val="9"/>
            <color indexed="81"/>
            <rFont val="Tahoma"/>
            <family val="2"/>
            <charset val="204"/>
          </rPr>
          <t xml:space="preserve">
в бюджете не предусмотрено</t>
        </r>
      </text>
    </comment>
    <comment ref="BE408" authorId="0" shapeId="0">
      <text>
        <r>
          <rPr>
            <b/>
            <sz val="9"/>
            <color indexed="81"/>
            <rFont val="Tahoma"/>
            <family val="2"/>
            <charset val="204"/>
          </rPr>
          <t>Громенко Елена Николаевна:</t>
        </r>
        <r>
          <rPr>
            <sz val="9"/>
            <color indexed="81"/>
            <rFont val="Tahoma"/>
            <family val="2"/>
            <charset val="204"/>
          </rPr>
          <t xml:space="preserve">
350 641,0 - ПСД</t>
        </r>
      </text>
    </comment>
    <comment ref="BU408" authorId="0" shapeId="0">
      <text>
        <r>
          <rPr>
            <b/>
            <sz val="9"/>
            <color indexed="81"/>
            <rFont val="Tahoma"/>
            <family val="2"/>
            <charset val="204"/>
          </rPr>
          <t>Громенко Елена Николаевна:</t>
        </r>
        <r>
          <rPr>
            <sz val="9"/>
            <color indexed="81"/>
            <rFont val="Tahoma"/>
            <family val="2"/>
            <charset val="204"/>
          </rPr>
          <t xml:space="preserve">
0,531 км по городской земле, но наш объект</t>
        </r>
      </text>
    </comment>
    <comment ref="Y410" authorId="0" shapeId="0">
      <text>
        <r>
          <rPr>
            <b/>
            <sz val="9"/>
            <color indexed="81"/>
            <rFont val="Tahoma"/>
            <family val="2"/>
            <charset val="204"/>
          </rPr>
          <t>Громенко Елена Николаевна:</t>
        </r>
        <r>
          <rPr>
            <sz val="9"/>
            <color indexed="81"/>
            <rFont val="Tahoma"/>
            <family val="2"/>
            <charset val="204"/>
          </rPr>
          <t xml:space="preserve">
Дт - 2 374,0 </t>
        </r>
      </text>
    </comment>
    <comment ref="V417" authorId="0" shapeId="0">
      <text>
        <r>
          <rPr>
            <b/>
            <sz val="9"/>
            <color indexed="81"/>
            <rFont val="Tahoma"/>
            <family val="2"/>
            <charset val="204"/>
          </rPr>
          <t>Громенко Елена Николаевна:</t>
        </r>
        <r>
          <rPr>
            <sz val="9"/>
            <color indexed="81"/>
            <rFont val="Tahoma"/>
            <family val="2"/>
            <charset val="204"/>
          </rPr>
          <t xml:space="preserve">
8+22</t>
        </r>
      </text>
    </comment>
    <comment ref="AC417" authorId="0" shapeId="0">
      <text>
        <r>
          <rPr>
            <b/>
            <sz val="9"/>
            <color indexed="81"/>
            <rFont val="Tahoma"/>
            <family val="2"/>
            <charset val="204"/>
          </rPr>
          <t>Громенко Елена Николаевна:</t>
        </r>
        <r>
          <rPr>
            <sz val="9"/>
            <color indexed="81"/>
            <rFont val="Tahoma"/>
            <family val="2"/>
            <charset val="204"/>
          </rPr>
          <t xml:space="preserve">
346 928 + 668 000</t>
        </r>
      </text>
    </comment>
    <comment ref="AF417" authorId="0" shapeId="0">
      <text>
        <r>
          <rPr>
            <b/>
            <sz val="9"/>
            <color indexed="81"/>
            <rFont val="Tahoma"/>
            <family val="2"/>
            <charset val="204"/>
          </rPr>
          <t>Громенко Елена Николаевна:</t>
        </r>
        <r>
          <rPr>
            <sz val="9"/>
            <color indexed="81"/>
            <rFont val="Tahoma"/>
            <family val="2"/>
            <charset val="204"/>
          </rPr>
          <t xml:space="preserve">
338 600 + _____</t>
        </r>
      </text>
    </comment>
    <comment ref="Y430" authorId="0" shapeId="0">
      <text>
        <r>
          <rPr>
            <b/>
            <sz val="9"/>
            <color indexed="81"/>
            <rFont val="Tahoma"/>
            <family val="2"/>
            <charset val="204"/>
          </rPr>
          <t>Громенко Елена Николаевна:</t>
        </r>
        <r>
          <rPr>
            <sz val="9"/>
            <color indexed="81"/>
            <rFont val="Tahoma"/>
            <family val="2"/>
            <charset val="204"/>
          </rPr>
          <t xml:space="preserve">
Устюжанно-Новокузьминка</t>
        </r>
      </text>
    </comment>
    <comment ref="AA433" authorId="0" shapeId="0">
      <text>
        <r>
          <rPr>
            <b/>
            <sz val="9"/>
            <color indexed="81"/>
            <rFont val="Tahoma"/>
            <family val="2"/>
            <charset val="204"/>
          </rPr>
          <t>Громенко Елена Николаевна:</t>
        </r>
        <r>
          <rPr>
            <sz val="9"/>
            <color indexed="81"/>
            <rFont val="Tahoma"/>
            <family val="2"/>
            <charset val="204"/>
          </rPr>
          <t xml:space="preserve">
80 329,2 - R- ГК</t>
        </r>
      </text>
    </comment>
    <comment ref="AB433" authorId="0" shapeId="0">
      <text>
        <r>
          <rPr>
            <b/>
            <sz val="9"/>
            <color indexed="81"/>
            <rFont val="Tahoma"/>
            <family val="2"/>
            <charset val="204"/>
          </rPr>
          <t>Громенко Елена Николаевна:</t>
        </r>
        <r>
          <rPr>
            <sz val="9"/>
            <color indexed="81"/>
            <rFont val="Tahoma"/>
            <family val="2"/>
            <charset val="204"/>
          </rPr>
          <t xml:space="preserve">
80 329,2 - R- ГК</t>
        </r>
      </text>
    </comment>
    <comment ref="AC433" authorId="0" shapeId="0">
      <text>
        <r>
          <rPr>
            <b/>
            <sz val="9"/>
            <color indexed="81"/>
            <rFont val="Tahoma"/>
            <family val="2"/>
            <charset val="204"/>
          </rPr>
          <t>Громенко Елена Николаевна:</t>
        </r>
        <r>
          <rPr>
            <sz val="9"/>
            <color indexed="81"/>
            <rFont val="Tahoma"/>
            <family val="2"/>
            <charset val="204"/>
          </rPr>
          <t xml:space="preserve">
80 329,2 - R- ГК</t>
        </r>
      </text>
    </comment>
    <comment ref="BG434" authorId="0" shapeId="0">
      <text>
        <r>
          <rPr>
            <b/>
            <sz val="9"/>
            <color indexed="81"/>
            <rFont val="Tahoma"/>
            <family val="2"/>
            <charset val="204"/>
          </rPr>
          <t>Громенко Елена Николаевна:</t>
        </r>
        <r>
          <rPr>
            <sz val="9"/>
            <color indexed="81"/>
            <rFont val="Tahoma"/>
            <family val="2"/>
            <charset val="204"/>
          </rPr>
          <t xml:space="preserve">
уточнить</t>
        </r>
      </text>
    </comment>
    <comment ref="Y451" authorId="0" shapeId="0">
      <text>
        <r>
          <rPr>
            <b/>
            <sz val="9"/>
            <color indexed="81"/>
            <rFont val="Tahoma"/>
            <family val="2"/>
            <charset val="204"/>
          </rPr>
          <t>Громенко Елена Николаевна:</t>
        </r>
        <r>
          <rPr>
            <sz val="9"/>
            <color indexed="81"/>
            <rFont val="Tahoma"/>
            <family val="2"/>
            <charset val="204"/>
          </rPr>
          <t xml:space="preserve">
Тараданово</t>
        </r>
      </text>
    </comment>
    <comment ref="Y472" authorId="0" shapeId="0">
      <text>
        <r>
          <rPr>
            <b/>
            <sz val="9"/>
            <color indexed="81"/>
            <rFont val="Tahoma"/>
            <family val="2"/>
            <charset val="204"/>
          </rPr>
          <t>Громенко Елена Николаевна:</t>
        </r>
        <r>
          <rPr>
            <sz val="9"/>
            <color indexed="81"/>
            <rFont val="Tahoma"/>
            <family val="2"/>
            <charset val="204"/>
          </rPr>
          <t xml:space="preserve">
Биаза</t>
        </r>
      </text>
    </comment>
    <comment ref="AG475" authorId="0" shapeId="0">
      <text>
        <r>
          <rPr>
            <b/>
            <sz val="9"/>
            <color indexed="81"/>
            <rFont val="Tahoma"/>
            <family val="2"/>
            <charset val="204"/>
          </rPr>
          <t>Громенко Елена Николаевна:</t>
        </r>
        <r>
          <rPr>
            <sz val="9"/>
            <color indexed="81"/>
            <rFont val="Tahoma"/>
            <family val="2"/>
            <charset val="204"/>
          </rPr>
          <t xml:space="preserve">
=14293+433</t>
        </r>
      </text>
    </comment>
    <comment ref="AH502" authorId="0" shapeId="0">
      <text>
        <r>
          <rPr>
            <b/>
            <sz val="9"/>
            <color indexed="81"/>
            <rFont val="Tahoma"/>
            <family val="2"/>
            <charset val="204"/>
          </rPr>
          <t>Громенко Елена Николаевна:</t>
        </r>
        <r>
          <rPr>
            <sz val="9"/>
            <color indexed="81"/>
            <rFont val="Tahoma"/>
            <family val="2"/>
            <charset val="204"/>
          </rPr>
          <t xml:space="preserve">
185 037,9 НМЦК</t>
        </r>
      </text>
    </comment>
    <comment ref="Y514" authorId="0" shapeId="0">
      <text>
        <r>
          <rPr>
            <b/>
            <sz val="9"/>
            <color indexed="81"/>
            <rFont val="Tahoma"/>
            <family val="2"/>
            <charset val="204"/>
          </rPr>
          <t>Громенко Елена Николаевна:</t>
        </r>
        <r>
          <rPr>
            <sz val="9"/>
            <color indexed="81"/>
            <rFont val="Tahoma"/>
            <family val="2"/>
            <charset val="204"/>
          </rPr>
          <t xml:space="preserve">
Шмаково-Репьево</t>
        </r>
      </text>
    </comment>
    <comment ref="T518" authorId="0" shapeId="0">
      <text>
        <r>
          <rPr>
            <b/>
            <sz val="9"/>
            <color indexed="81"/>
            <rFont val="Tahoma"/>
            <family val="2"/>
            <charset val="204"/>
          </rPr>
          <t>Громенко Елена Николаевна:</t>
        </r>
        <r>
          <rPr>
            <sz val="9"/>
            <color indexed="81"/>
            <rFont val="Tahoma"/>
            <family val="2"/>
            <charset val="204"/>
          </rPr>
          <t xml:space="preserve">
по сообщению Садкова В.Б.</t>
        </r>
      </text>
    </comment>
    <comment ref="Y535" authorId="0" shapeId="0">
      <text>
        <r>
          <rPr>
            <b/>
            <sz val="9"/>
            <color indexed="81"/>
            <rFont val="Tahoma"/>
            <family val="2"/>
            <charset val="204"/>
          </rPr>
          <t>Громенко Елена Николаевна:</t>
        </r>
        <r>
          <rPr>
            <sz val="9"/>
            <color indexed="81"/>
            <rFont val="Tahoma"/>
            <family val="2"/>
            <charset val="204"/>
          </rPr>
          <t xml:space="preserve">
Каменка - Херсонка</t>
        </r>
      </text>
    </comment>
    <comment ref="BU539" authorId="0" shapeId="0">
      <text>
        <r>
          <rPr>
            <b/>
            <sz val="9"/>
            <color indexed="81"/>
            <rFont val="Tahoma"/>
            <family val="2"/>
            <charset val="204"/>
          </rPr>
          <t>Громенко Елена Николаевна:</t>
        </r>
        <r>
          <rPr>
            <sz val="9"/>
            <color indexed="81"/>
            <rFont val="Tahoma"/>
            <family val="2"/>
            <charset val="204"/>
          </rPr>
          <t xml:space="preserve">
1,561 км предел</t>
        </r>
      </text>
    </comment>
    <comment ref="Y561" authorId="0" shapeId="0">
      <text>
        <r>
          <rPr>
            <b/>
            <sz val="9"/>
            <color indexed="81"/>
            <rFont val="Tahoma"/>
            <family val="2"/>
            <charset val="204"/>
          </rPr>
          <t>Громенко Елена Николаевна:</t>
        </r>
        <r>
          <rPr>
            <sz val="9"/>
            <color indexed="81"/>
            <rFont val="Tahoma"/>
            <family val="2"/>
            <charset val="204"/>
          </rPr>
          <t xml:space="preserve">
1942,2
 НМЦК</t>
        </r>
      </text>
    </comment>
    <comment ref="AA561" authorId="0" shapeId="0">
      <text>
        <r>
          <rPr>
            <b/>
            <sz val="9"/>
            <color indexed="81"/>
            <rFont val="Tahoma"/>
            <family val="2"/>
            <charset val="204"/>
          </rPr>
          <t>Громенко Елена Николаевна:</t>
        </r>
        <r>
          <rPr>
            <sz val="9"/>
            <color indexed="81"/>
            <rFont val="Tahoma"/>
            <family val="2"/>
            <charset val="204"/>
          </rPr>
          <t xml:space="preserve">
83 700</t>
        </r>
      </text>
    </comment>
    <comment ref="V582" authorId="0" shapeId="0">
      <text>
        <r>
          <rPr>
            <b/>
            <sz val="9"/>
            <color indexed="81"/>
            <rFont val="Tahoma"/>
            <family val="2"/>
            <charset val="204"/>
          </rPr>
          <t>Громенко Елена Николаевна:</t>
        </r>
        <r>
          <rPr>
            <sz val="9"/>
            <color indexed="81"/>
            <rFont val="Tahoma"/>
            <family val="2"/>
            <charset val="204"/>
          </rPr>
          <t xml:space="preserve">
км 11- км 14</t>
        </r>
      </text>
    </comment>
    <comment ref="Y582" authorId="0" shapeId="0">
      <text>
        <r>
          <rPr>
            <b/>
            <sz val="9"/>
            <color indexed="81"/>
            <rFont val="Tahoma"/>
            <family val="2"/>
            <charset val="204"/>
          </rPr>
          <t>Громенко Елена Николаевна:</t>
        </r>
        <r>
          <rPr>
            <sz val="9"/>
            <color indexed="81"/>
            <rFont val="Tahoma"/>
            <family val="2"/>
            <charset val="204"/>
          </rPr>
          <t xml:space="preserve">
10 322,2 - пучины ОТДЕЛЬНО</t>
        </r>
      </text>
    </comment>
    <comment ref="V587" authorId="0" shapeId="0">
      <text>
        <r>
          <rPr>
            <b/>
            <sz val="9"/>
            <color indexed="81"/>
            <rFont val="Tahoma"/>
            <family val="2"/>
            <charset val="204"/>
          </rPr>
          <t>Громенко Елена Николаевна:</t>
        </r>
        <r>
          <rPr>
            <sz val="9"/>
            <color indexed="81"/>
            <rFont val="Tahoma"/>
            <family val="2"/>
            <charset val="204"/>
          </rPr>
          <t xml:space="preserve">
4,5 + 3,5</t>
        </r>
      </text>
    </comment>
    <comment ref="AC587" authorId="0" shapeId="0">
      <text>
        <r>
          <rPr>
            <b/>
            <sz val="9"/>
            <color indexed="81"/>
            <rFont val="Tahoma"/>
            <family val="2"/>
            <charset val="204"/>
          </rPr>
          <t>Громенко Елена Николаевна:</t>
        </r>
        <r>
          <rPr>
            <sz val="9"/>
            <color indexed="81"/>
            <rFont val="Tahoma"/>
            <family val="2"/>
            <charset val="204"/>
          </rPr>
          <t xml:space="preserve">
139765,4+105068,6</t>
        </r>
      </text>
    </comment>
    <comment ref="V602" authorId="0" shapeId="0">
      <text>
        <r>
          <rPr>
            <b/>
            <sz val="9"/>
            <color indexed="81"/>
            <rFont val="Tahoma"/>
            <family val="2"/>
            <charset val="204"/>
          </rPr>
          <t>Громенко Елена Николаевна:</t>
        </r>
        <r>
          <rPr>
            <sz val="9"/>
            <color indexed="81"/>
            <rFont val="Tahoma"/>
            <family val="2"/>
            <charset val="204"/>
          </rPr>
          <t xml:space="preserve">
1,234 км ГК</t>
        </r>
      </text>
    </comment>
    <comment ref="AF602" authorId="0" shapeId="0">
      <text>
        <r>
          <rPr>
            <b/>
            <sz val="9"/>
            <color indexed="81"/>
            <rFont val="Tahoma"/>
            <family val="2"/>
            <charset val="204"/>
          </rPr>
          <t>Громенко Елена Николаевна:</t>
        </r>
        <r>
          <rPr>
            <sz val="9"/>
            <color indexed="81"/>
            <rFont val="Tahoma"/>
            <family val="2"/>
            <charset val="204"/>
          </rPr>
          <t xml:space="preserve">
старт 19 375,7+
Г.К. 27 088,5 = 
46 464,2 т.р.</t>
        </r>
      </text>
    </comment>
    <comment ref="AF603" authorId="0" shapeId="0">
      <text>
        <r>
          <rPr>
            <b/>
            <sz val="9"/>
            <color indexed="81"/>
            <rFont val="Tahoma"/>
            <family val="2"/>
            <charset val="204"/>
          </rPr>
          <t>Громенко Елена Николаевна:</t>
        </r>
        <r>
          <rPr>
            <sz val="9"/>
            <color indexed="81"/>
            <rFont val="Tahoma"/>
            <family val="2"/>
            <charset val="204"/>
          </rPr>
          <t xml:space="preserve">
по населен пункту
в БКД  нельзя</t>
        </r>
      </text>
    </comment>
    <comment ref="AA629" authorId="0" shapeId="0">
      <text>
        <r>
          <rPr>
            <b/>
            <sz val="9"/>
            <color indexed="81"/>
            <rFont val="Tahoma"/>
            <family val="2"/>
            <charset val="204"/>
          </rPr>
          <t>Громенко Елена Николаевна:</t>
        </r>
        <r>
          <rPr>
            <sz val="9"/>
            <color indexed="81"/>
            <rFont val="Tahoma"/>
            <family val="2"/>
            <charset val="204"/>
          </rPr>
          <t xml:space="preserve">
15 500 НМЦК</t>
        </r>
      </text>
    </comment>
    <comment ref="V643" authorId="0" shapeId="0">
      <text>
        <r>
          <rPr>
            <b/>
            <sz val="9"/>
            <color indexed="81"/>
            <rFont val="Tahoma"/>
            <family val="2"/>
            <charset val="204"/>
          </rPr>
          <t>Громенко Елена Николаевна:</t>
        </r>
        <r>
          <rPr>
            <sz val="9"/>
            <color indexed="81"/>
            <rFont val="Tahoma"/>
            <family val="2"/>
            <charset val="204"/>
          </rPr>
          <t xml:space="preserve">
264,8 по проекту ГП</t>
        </r>
      </text>
    </comment>
    <comment ref="AX643" authorId="0" shapeId="0">
      <text>
        <r>
          <rPr>
            <b/>
            <sz val="9"/>
            <color indexed="81"/>
            <rFont val="Tahoma"/>
            <family val="2"/>
            <charset val="204"/>
          </rPr>
          <t>Громенко Елена Николаевна:</t>
        </r>
        <r>
          <rPr>
            <sz val="9"/>
            <color indexed="81"/>
            <rFont val="Tahoma"/>
            <family val="2"/>
            <charset val="204"/>
          </rPr>
          <t xml:space="preserve">
283,2 км по проекту Гп</t>
        </r>
      </text>
    </comment>
    <comment ref="V644" authorId="1" shapeId="0">
      <text>
        <r>
          <rPr>
            <b/>
            <sz val="9"/>
            <color indexed="81"/>
            <rFont val="Tahoma"/>
            <family val="2"/>
            <charset val="204"/>
          </rPr>
          <t>user:</t>
        </r>
        <r>
          <rPr>
            <sz val="9"/>
            <color indexed="81"/>
            <rFont val="Tahoma"/>
            <family val="2"/>
            <charset val="204"/>
          </rPr>
          <t xml:space="preserve">
1 мост</t>
        </r>
      </text>
    </comment>
    <comment ref="AI644" authorId="0" shapeId="0">
      <text>
        <r>
          <rPr>
            <b/>
            <sz val="9"/>
            <color indexed="81"/>
            <rFont val="Tahoma"/>
            <family val="2"/>
            <charset val="204"/>
          </rPr>
          <t>Громенко Елена Николаевна:</t>
        </r>
        <r>
          <rPr>
            <sz val="9"/>
            <color indexed="81"/>
            <rFont val="Tahoma"/>
            <family val="2"/>
            <charset val="204"/>
          </rPr>
          <t xml:space="preserve">
921,13 п.м. - ремонт
остальное КР</t>
        </r>
      </text>
    </comment>
    <comment ref="AX644" authorId="0" shapeId="0">
      <text>
        <r>
          <rPr>
            <b/>
            <sz val="9"/>
            <color indexed="81"/>
            <rFont val="Tahoma"/>
            <family val="2"/>
            <charset val="204"/>
          </rPr>
          <t>Громенко Елена Николаевна:</t>
        </r>
        <r>
          <rPr>
            <sz val="9"/>
            <color indexed="81"/>
            <rFont val="Tahoma"/>
            <family val="2"/>
            <charset val="204"/>
          </rPr>
          <t xml:space="preserve">
921,13 п.м. - ремонт
остальное КР</t>
        </r>
      </text>
    </comment>
    <comment ref="BU644" authorId="0" shapeId="0">
      <text>
        <r>
          <rPr>
            <b/>
            <sz val="9"/>
            <color indexed="81"/>
            <rFont val="Tahoma"/>
            <family val="2"/>
            <charset val="204"/>
          </rPr>
          <t>Громенко Елена Николаевна:</t>
        </r>
        <r>
          <rPr>
            <sz val="9"/>
            <color indexed="81"/>
            <rFont val="Tahoma"/>
            <family val="2"/>
            <charset val="204"/>
          </rPr>
          <t xml:space="preserve">
921,13 п.м. - ремонт
остальное КР</t>
        </r>
      </text>
    </comment>
    <comment ref="BX644" authorId="0" shapeId="0">
      <text>
        <r>
          <rPr>
            <b/>
            <sz val="9"/>
            <color indexed="81"/>
            <rFont val="Tahoma"/>
            <family val="2"/>
            <charset val="204"/>
          </rPr>
          <t>Громенко Елена Николаевна:</t>
        </r>
        <r>
          <rPr>
            <sz val="9"/>
            <color indexed="81"/>
            <rFont val="Tahoma"/>
            <family val="2"/>
            <charset val="204"/>
          </rPr>
          <t xml:space="preserve">
36 390,1</t>
        </r>
      </text>
    </comment>
    <comment ref="BY644" authorId="0" shapeId="0">
      <text>
        <r>
          <rPr>
            <b/>
            <sz val="9"/>
            <color indexed="81"/>
            <rFont val="Tahoma"/>
            <family val="2"/>
            <charset val="204"/>
          </rPr>
          <t>Громенко Елена Николаевна:</t>
        </r>
        <r>
          <rPr>
            <sz val="9"/>
            <color indexed="81"/>
            <rFont val="Tahoma"/>
            <family val="2"/>
            <charset val="204"/>
          </rPr>
          <t xml:space="preserve">
873 360,9</t>
        </r>
      </text>
    </comment>
    <comment ref="N645" authorId="0" shapeId="0">
      <text>
        <r>
          <rPr>
            <b/>
            <sz val="9"/>
            <color indexed="81"/>
            <rFont val="Tahoma"/>
            <family val="2"/>
            <charset val="204"/>
          </rPr>
          <t>Громенко Елена Николаевна:</t>
        </r>
        <r>
          <rPr>
            <sz val="9"/>
            <color indexed="81"/>
            <rFont val="Tahoma"/>
            <family val="2"/>
            <charset val="204"/>
          </rPr>
          <t xml:space="preserve">
потребность 40 000</t>
        </r>
      </text>
    </comment>
    <comment ref="F647" authorId="0" shapeId="0">
      <text>
        <r>
          <rPr>
            <b/>
            <sz val="9"/>
            <color indexed="81"/>
            <rFont val="Tahoma"/>
            <family val="2"/>
            <charset val="204"/>
          </rPr>
          <t>Громенко Елена Николаевна:</t>
        </r>
        <r>
          <rPr>
            <sz val="9"/>
            <color indexed="81"/>
            <rFont val="Tahoma"/>
            <family val="2"/>
            <charset val="204"/>
          </rPr>
          <t xml:space="preserve">
в ГП в Ордынском р-не на 30км</t>
        </r>
      </text>
    </comment>
    <comment ref="N647" authorId="0" shapeId="0">
      <text>
        <r>
          <rPr>
            <b/>
            <sz val="9"/>
            <color indexed="81"/>
            <rFont val="Tahoma"/>
            <family val="2"/>
            <charset val="204"/>
          </rPr>
          <t>Громенко Елена Николаевна:</t>
        </r>
        <r>
          <rPr>
            <sz val="9"/>
            <color indexed="81"/>
            <rFont val="Tahoma"/>
            <family val="2"/>
            <charset val="204"/>
          </rPr>
          <t xml:space="preserve">
 - 6 500 на инвентаризацию
- 176 млн на ИМБТ 1
- 130 млн на ИМБТ 2
-142,235  уд-е в МТиДХ</t>
        </r>
      </text>
    </comment>
    <comment ref="AG648" authorId="0" shapeId="0">
      <text>
        <r>
          <rPr>
            <b/>
            <sz val="9"/>
            <color indexed="81"/>
            <rFont val="Tahoma"/>
            <family val="2"/>
            <charset val="204"/>
          </rPr>
          <t>Громенко Елена Николаевна:</t>
        </r>
        <r>
          <rPr>
            <sz val="9"/>
            <color indexed="81"/>
            <rFont val="Tahoma"/>
            <family val="2"/>
            <charset val="204"/>
          </rPr>
          <t xml:space="preserve">
R1</t>
        </r>
      </text>
    </comment>
  </commentList>
</comments>
</file>

<file path=xl/comments5.xml><?xml version="1.0" encoding="utf-8"?>
<comments xmlns="http://schemas.openxmlformats.org/spreadsheetml/2006/main">
  <authors>
    <author>Эпов Сергей Витальевич</author>
  </authors>
  <commentList>
    <comment ref="D65" authorId="0" shapeId="0">
      <text>
        <r>
          <rPr>
            <b/>
            <sz val="9"/>
            <color indexed="81"/>
            <rFont val="Tahoma"/>
            <family val="2"/>
            <charset val="204"/>
          </rPr>
          <t>Эпов Сергей Витальевич:</t>
        </r>
        <r>
          <rPr>
            <sz val="9"/>
            <color indexed="81"/>
            <rFont val="Tahoma"/>
            <family val="2"/>
            <charset val="204"/>
          </rPr>
          <t xml:space="preserve">
741-р от 21.04.2016</t>
        </r>
      </text>
    </comment>
    <comment ref="D68" authorId="0" shapeId="0">
      <text>
        <r>
          <rPr>
            <b/>
            <sz val="9"/>
            <color indexed="81"/>
            <rFont val="Tahoma"/>
            <family val="2"/>
            <charset val="204"/>
          </rPr>
          <t>Эпов Сергей Витальевич:
740-р от 21.04.2016</t>
        </r>
        <r>
          <rPr>
            <sz val="9"/>
            <color indexed="81"/>
            <rFont val="Tahoma"/>
            <family val="2"/>
            <charset val="204"/>
          </rPr>
          <t xml:space="preserve">
</t>
        </r>
      </text>
    </comment>
  </commentList>
</comments>
</file>

<file path=xl/sharedStrings.xml><?xml version="1.0" encoding="utf-8"?>
<sst xmlns="http://schemas.openxmlformats.org/spreadsheetml/2006/main" count="6231" uniqueCount="1712">
  <si>
    <t>Наименование мероприятия</t>
  </si>
  <si>
    <t>Наименование показателя</t>
  </si>
  <si>
    <t>Ответственный исполнитель</t>
  </si>
  <si>
    <t>Ожидаемый результат (краткое описание)</t>
  </si>
  <si>
    <t>ГРБС</t>
  </si>
  <si>
    <t>ЦСР</t>
  </si>
  <si>
    <t>ВР</t>
  </si>
  <si>
    <t xml:space="preserve">областной бюджет </t>
  </si>
  <si>
    <t xml:space="preserve">местные бюджеты </t>
  </si>
  <si>
    <t xml:space="preserve">Прочие  затраты </t>
  </si>
  <si>
    <t>Стоимость единицы, тыс.руб.</t>
  </si>
  <si>
    <t xml:space="preserve">Сумма затрат, тыс.руб., </t>
  </si>
  <si>
    <t>Минтранс НСО, ГКУ НСО ТУАД</t>
  </si>
  <si>
    <t>ХХХ</t>
  </si>
  <si>
    <t>в том числе:</t>
  </si>
  <si>
    <t>тыс.руб.</t>
  </si>
  <si>
    <t>в том числе по районам:</t>
  </si>
  <si>
    <t>Баганский район</t>
  </si>
  <si>
    <t>Барабинский район</t>
  </si>
  <si>
    <t>Болотнинский район</t>
  </si>
  <si>
    <t>Венгеровский район</t>
  </si>
  <si>
    <t>Доволенский район</t>
  </si>
  <si>
    <t>Здвинский район</t>
  </si>
  <si>
    <t>Искитимский район</t>
  </si>
  <si>
    <t>Карасукский район</t>
  </si>
  <si>
    <t>Каргатский район</t>
  </si>
  <si>
    <t>Колыванский район</t>
  </si>
  <si>
    <t>Коченевский район</t>
  </si>
  <si>
    <t>Кочковский район</t>
  </si>
  <si>
    <t>Краснозерский район</t>
  </si>
  <si>
    <t>Куйбышевский район</t>
  </si>
  <si>
    <t>Купинский район</t>
  </si>
  <si>
    <t>Кыштовский район</t>
  </si>
  <si>
    <t>Маслянинский район</t>
  </si>
  <si>
    <t>Мошковский район</t>
  </si>
  <si>
    <t>Новосибирский район</t>
  </si>
  <si>
    <t>Ордынский район</t>
  </si>
  <si>
    <t>Северный район</t>
  </si>
  <si>
    <t>Сузунский район</t>
  </si>
  <si>
    <t>Татарский район</t>
  </si>
  <si>
    <t>Тогучинский район</t>
  </si>
  <si>
    <t>Убинский район</t>
  </si>
  <si>
    <t>Усть-Таркский район</t>
  </si>
  <si>
    <t>Чановский район</t>
  </si>
  <si>
    <t>Черепановский район</t>
  </si>
  <si>
    <t>Чистоозерный район</t>
  </si>
  <si>
    <t>Чулымский район</t>
  </si>
  <si>
    <t>Совершенствование дорожных технологий, конструкций и материалов, разработка индивидуальных сметных норм и единичных расценок, отсутствующих в сметной нормативной базе</t>
  </si>
  <si>
    <t>Количество муниципальных образований</t>
  </si>
  <si>
    <t>г. Бердск</t>
  </si>
  <si>
    <t>г.Искитим</t>
  </si>
  <si>
    <t>р.п. Кольцово</t>
  </si>
  <si>
    <t>г.Новосибирск</t>
  </si>
  <si>
    <t>Мощность, км</t>
  </si>
  <si>
    <t>Количество, км</t>
  </si>
  <si>
    <t>а/д "12 км а/д "К-12" -  Криводановка"</t>
  </si>
  <si>
    <t>капитальный ремонт водопропускных труб</t>
  </si>
  <si>
    <t>а/д "127 км а/д "М-53" -  Болотное"</t>
  </si>
  <si>
    <t>Код бюджетной классификации</t>
  </si>
  <si>
    <t>а/д "Баган - Палецкое - Кучугур (в гр. района)"</t>
  </si>
  <si>
    <t>а/д "Здвинск - Барабинск"</t>
  </si>
  <si>
    <t>а/д "Новосибирск-Кочки-Павлодар (в пред. РФ)"</t>
  </si>
  <si>
    <t>а/д "Куйбышев - Северное"</t>
  </si>
  <si>
    <t>а/д "Кыштовка - Малокрасноярка"</t>
  </si>
  <si>
    <t>ремонт водопропускных труб</t>
  </si>
  <si>
    <t>Мощность,                           км</t>
  </si>
  <si>
    <t>а/д "Новосибирск-Красный Яр"</t>
  </si>
  <si>
    <t>Реализация данного мероприятия позволит повысить пропускную способность и безопасность автомобильных дорог местного значения, прежде всего искусственных сооружений, а также обеспечить устойчивое транспортное сообщение с местами массовой жилищной застройки в населенных пунктах Новосибирской области</t>
  </si>
  <si>
    <t>Минтранс НСО, органы местного самоуправления</t>
  </si>
  <si>
    <t>Минтранс НСО</t>
  </si>
  <si>
    <t xml:space="preserve">Подробный перечень </t>
  </si>
  <si>
    <t xml:space="preserve">планируемых к реализации мероприятий государственной программы Новосибирской области </t>
  </si>
  <si>
    <t>Реализация мероприятия позволит обеспечить безопасное и бесперебойное движение транспорта на автомобильных дорогах общего пользования Новосибирской области</t>
  </si>
  <si>
    <t>Ввод в эксплуатацию 1,2 км автодороги</t>
  </si>
  <si>
    <t>а/д "217 км а/д "К-01" - Мироновка"</t>
  </si>
  <si>
    <t>Капитальный ремонт 0,5 км автодороги</t>
  </si>
  <si>
    <t>Реализация мероприятия позволит осуществлять заблаговременную подготовку  проектно-сметной документации, проведение процедуры размещения государственного заказа на строительно-монтажные работы до начала строительного сезона,   обеспечить разработку проектной и рабочей документации на первоочередные объекты  дорожной инфраструктуры Новосибирской области</t>
  </si>
  <si>
    <t xml:space="preserve">Строительство мостового перехода ч/р Ик на а/д "Легостаево - Новососедово - Верх-Ики ( в гр.района)" в Искитимском районе Новосибирской области </t>
  </si>
  <si>
    <t>Строительство автомобильной дороги «Обход с.Сарапулка» с мостом ч/р Иня  в Мошковском и Тогучинском районах Новосибирской области</t>
  </si>
  <si>
    <t>Строительство моста через реку Кама на 2 км а/д "Подъезд к с. Чистое озеро /8 км/" в Венгеровском районе Новосибирской области</t>
  </si>
  <si>
    <t xml:space="preserve"> </t>
  </si>
  <si>
    <t>областной бюджет</t>
  </si>
  <si>
    <t>а/д "130 км а/д "М-53" -  Тогучин-Карпысак"</t>
  </si>
  <si>
    <t>а/д "81 км а/д "К-07" - Баклуши"</t>
  </si>
  <si>
    <t>а/д "109 км а/д "К-16" - Буготак - Репьево"</t>
  </si>
  <si>
    <t>мост ч/р Карасук на 5 км а/д "178 км а/д "К-17р" - Быструха"</t>
  </si>
  <si>
    <t>а/д "203 км а/д "К-17р"-Каргат"</t>
  </si>
  <si>
    <t>Реализация мероприятия позволит осуществлять контроль качества дорожно-строительных работ на автомобильных дорогах регионального, межмуниципального и местного значения Новосибирской области</t>
  </si>
  <si>
    <t>61ХХХХХХ</t>
  </si>
  <si>
    <t>Мощность, км/ п.м</t>
  </si>
  <si>
    <t>-</t>
  </si>
  <si>
    <t>Ввод в эксплуатацию 1,5 км автодороги</t>
  </si>
  <si>
    <t>Реконструкция автомобильной дороги "Новосибирск-Ленинск-Кузнецкий" на участке км 12- км 24 в Новосибирском районе Новосибирской области</t>
  </si>
  <si>
    <t>а/д "Подъезд к с. Здвинск /2км/ "</t>
  </si>
  <si>
    <t>а/д "1413 км а/д "М-51" - Колывань"</t>
  </si>
  <si>
    <t>а/д "Северное - Биаза - гр. Кыштовского района"</t>
  </si>
  <si>
    <t>а/д "103 км а/д "К-17р" - Петровский - Большеникольское -Чулым (в гр. района)"</t>
  </si>
  <si>
    <t>Ввод в эксплуатацию 2,1 км автодороги</t>
  </si>
  <si>
    <t xml:space="preserve">а/д "Здвинск-Довольное-17 км а/д "К-09" </t>
  </si>
  <si>
    <t xml:space="preserve">1.2. Задача: Обеспечение сохранности и восстановления автомобильных дорог регионального, межмуниципального и местного значения и искусственных сооружений на них, а также улично-дорожной сети в муниципальных образованиях  Новосибирской области. </t>
  </si>
  <si>
    <t xml:space="preserve">Реконструкция автомобильной дороги "52 км а/д "К-02" - Филошенка" на участке км 18+109 - км 25+057 в Венгеровском районе Новосибирской области </t>
  </si>
  <si>
    <t>***** Мероприятия приоритетного проекта "Безопасные и качественные дороги"</t>
  </si>
  <si>
    <t>Цель: Развитие и обеспечение сохранности автомобильных дорог регионального, межмуниципального и местного значения для обеспечения внутриобластных перевозок в интересах экономики и населения Новосибирской области и для усиления роли Новосибирска как крупнейшего транспортно-логистического узла азиатской части России.</t>
  </si>
  <si>
    <t xml:space="preserve"> Оценка степени достижения целевого индикатора осуществляется по результатам выполненных работ по итогам года</t>
  </si>
  <si>
    <t>км</t>
  </si>
  <si>
    <t>%</t>
  </si>
  <si>
    <t>автомобильных дорог общего пользования местного значения</t>
  </si>
  <si>
    <t>автомобильных дорог общего пользования регионального и межмуниципального значения</t>
  </si>
  <si>
    <t>В связи с тем, что оценка степени достижения целевого индикатора осуществляется по результатам выполненных работ по итогам года, поквартальные значения индикатора не приводятся</t>
  </si>
  <si>
    <t>4.Объемы ввода в эксплуатацию после строительства и реконструкции автомобильных дорог общего пользования регионального и межмуниципального  значения**</t>
  </si>
  <si>
    <t>3.Протяженность сети автомобильных дорог общего пользования регионального и межмуниципального  значения на территории Новосибирской области</t>
  </si>
  <si>
    <t>км/тыс.кв.км</t>
  </si>
  <si>
    <t>2.Плотность автодорог регионального и межмуниципального значения с твердым покрытием (км автодорог на 1000 кв. км территории)</t>
  </si>
  <si>
    <t>1.Удельный вес автодорог с твердым покрытием в общей протяженности автодорог регионального и межмуниципального значения</t>
  </si>
  <si>
    <t>Задача 1.  Развитие и модернизация автомобильных дорог общего пользования регионального и межмуниципального значения и искусственных сооружений на них.</t>
  </si>
  <si>
    <t>Примечание</t>
  </si>
  <si>
    <t>Значение весового коэффициента целевого индикатора</t>
  </si>
  <si>
    <t>Ед. измерения</t>
  </si>
  <si>
    <t>Наименование целевого индикатора</t>
  </si>
  <si>
    <t>Цель/задачи, требующие решения для достижения цели</t>
  </si>
  <si>
    <t>Целевые индикаторы</t>
  </si>
  <si>
    <t>Таблица 1</t>
  </si>
  <si>
    <t>ПРИЛОЖЕНИЕ № 1</t>
  </si>
  <si>
    <t>к государственной программе Новосибирской области «Развитие автомобильных дорог регионального, межмуниципального и местного значения в Новосибирской области» в 2015-2022 годах</t>
  </si>
  <si>
    <t>СВЕДЕНИЯ</t>
  </si>
  <si>
    <t xml:space="preserve"> о целевых показателях государственной программы  Новосибирской области </t>
  </si>
  <si>
    <t>«Развитие автомобильных дорог регионального, межмуниципального и местного значения в Новосибирской области»</t>
  </si>
  <si>
    <t xml:space="preserve"> в 2015-2022 годах</t>
  </si>
  <si>
    <t>Показатели и индикаторы</t>
  </si>
  <si>
    <t>Единица измерения</t>
  </si>
  <si>
    <t>2003-2012 годы*</t>
  </si>
  <si>
    <t>2013 год*</t>
  </si>
  <si>
    <t>2014 год*</t>
  </si>
  <si>
    <t>2015 год</t>
  </si>
  <si>
    <t>2016 год</t>
  </si>
  <si>
    <t>2017 год</t>
  </si>
  <si>
    <t>2018 год</t>
  </si>
  <si>
    <t>2019 год</t>
  </si>
  <si>
    <t>2020 год</t>
  </si>
  <si>
    <t>2021 год</t>
  </si>
  <si>
    <t>2022 год</t>
  </si>
  <si>
    <t>Цель: развитие и обеспечение сохранности автомобильных дорог регионального, межмуниципального и местного значения для обеспечения внутриобластных перевозок в интересах экономики и населения Новосибирской области и для усиления роли Новосибирска как крупнейшего транспортно-логистического узла азиатской части России</t>
  </si>
  <si>
    <t>Задача 1. Развитие и модернизация автомобильных дорог общего пользования регионального и межмуниципального значения и искусственных сооружений на них</t>
  </si>
  <si>
    <t>км/тыс. кв. км</t>
  </si>
  <si>
    <t>*Значение целевого индикатора до начала реализации государственной программы.</t>
  </si>
  <si>
    <t>**Целевые индикаторы задачи 2 указаны укрупненно, детализация показателей указывается в плане реализации государственной программы на очередной год и плановый период.</t>
  </si>
  <si>
    <t>**Показатель "Объемы ввода в эксплуатацию после строительства и реконструкции автомобильных дорог общего пользования регионального и межмуниципального  значения" учитывает расчетную протяженность по мостам!!!</t>
  </si>
  <si>
    <t>Примечания: 1. В графах «2013» и 2014 год» указаны фактически достигнутые величины показателей за соответствующий год.</t>
  </si>
  <si>
    <t>_____________________</t>
  </si>
  <si>
    <t>Источники и направления расходов в разрезе государственных заказчиков государственной программы (главных распорядителей бюджетных средств)</t>
  </si>
  <si>
    <t>Финансовые затраты, тыс. рублей (в ценах 2014 года)</t>
  </si>
  <si>
    <t>всего</t>
  </si>
  <si>
    <t>в том числе по годам</t>
  </si>
  <si>
    <t>Министерство транспорта и дорожного хозяйства Новосибирской области</t>
  </si>
  <si>
    <t>Всего финансовых затрат, в том числе из:</t>
  </si>
  <si>
    <t>федерального бюджета &lt;*&gt;</t>
  </si>
  <si>
    <t>областного бюджета</t>
  </si>
  <si>
    <t>местных бюджетов &lt;*&gt;</t>
  </si>
  <si>
    <t>внебюджетных источников &lt;*&gt;</t>
  </si>
  <si>
    <t>Капитальные вложения, в том числе из:</t>
  </si>
  <si>
    <t>НИОКР &lt;**&gt;, в том числе из:</t>
  </si>
  <si>
    <t>Прочие расходы, в том числе из:</t>
  </si>
  <si>
    <t>ВСЕГО ПО ГОСУДАРСТВЕННОЙ ПРОГРАММЕ:</t>
  </si>
  <si>
    <t>субсидии из федерального бюджета областному бюджету Новосибирской области на строительство и реконструкцию автомобильных дорог общего пользования к ближайшим общественно значимым объектам сельских населенных пунктов, а также к объектам производства и переработки сельскохозяйственной продукции, в рамках реализации федеральной целевой программы "Устойчивое развитие сельских территорий на 2014 - 2017 годы и на период до 2020 года"</t>
  </si>
  <si>
    <t>иные межбюджетные трансферты из федерального бюджета областному бюджету Новосибирской области на реализацию мероприятий региональных программ в сфере дорожного хозяйства по решениям Правительства Российской Федерации в рамках подпрограммы "Дорожное хозяйство" государственной программы Российской Федерации "Развитие транспортной системы"</t>
  </si>
  <si>
    <t>иные межбюджетные трансферты из федерального бюджета областному бюджету Новосибирской области на финансовое обеспечение дорожной деятельности в рамках подпрограммы "Дорожное хозяйство" государственной программы Российской Федерации "Развитие транспортной системы"</t>
  </si>
  <si>
    <t>индексы-дефляторы</t>
  </si>
  <si>
    <t>в текущих ценах</t>
  </si>
  <si>
    <t>кап. грант</t>
  </si>
  <si>
    <t>обл. бюджет</t>
  </si>
  <si>
    <t>внебюджет</t>
  </si>
  <si>
    <t>Распределение по годам в %</t>
  </si>
  <si>
    <t>Стоимость моста в ценах соотвествующих лет</t>
  </si>
  <si>
    <t>Итого</t>
  </si>
  <si>
    <t>ФБ</t>
  </si>
  <si>
    <t>ОБ</t>
  </si>
  <si>
    <t>ВБ</t>
  </si>
  <si>
    <t>общ</t>
  </si>
  <si>
    <t>год</t>
  </si>
  <si>
    <t>стоимость 1 км</t>
  </si>
  <si>
    <t>кол-во усл. км</t>
  </si>
  <si>
    <t>местные бюджеты</t>
  </si>
  <si>
    <t xml:space="preserve">федеральный бюджет </t>
  </si>
  <si>
    <t>иные межбюджетные трансферты на реализацию   приоритетного направления стратегического развития Российской Федерации, в целях реализации приоритетного проекта «Безопасные и качественные дороги»</t>
  </si>
  <si>
    <t>внебюджетные источники</t>
  </si>
  <si>
    <t>Задача 2. Обеспечение сохранности и восстановления автомобильных дорог регионального, межмуниципального и местного значения и искусственных сооружений на них, а также улично-дорожной сети в муниципальных образованиях  Новосибирской области.</t>
  </si>
  <si>
    <t>Реализация мероприятия позволит завершить государственную регистрацию права собственности Новосибирской области на автомобильные дороги и земельные участки, входящие в полосы отвода автомобильных дорог, а также права ГКУ НСО ТУАД на оперативное управление и постоянное (бессрочное) пользование</t>
  </si>
  <si>
    <t>52X</t>
  </si>
  <si>
    <t>52Х</t>
  </si>
  <si>
    <t>а/д "53 км а/д "К-29" - Шарчино"</t>
  </si>
  <si>
    <t>шт.</t>
  </si>
  <si>
    <t xml:space="preserve">местный бюджет </t>
  </si>
  <si>
    <t>Предусмотрены средства на оказание услуг по осуществлению функций независимого контроля за ремонтом автомобильных дорог</t>
  </si>
  <si>
    <t>а/д "15 км а/д "К-38" - Вассино - Дергоусово"</t>
  </si>
  <si>
    <t>Рз</t>
  </si>
  <si>
    <t>Пр</t>
  </si>
  <si>
    <t>04</t>
  </si>
  <si>
    <t>09</t>
  </si>
  <si>
    <t>х</t>
  </si>
  <si>
    <t>Всего, в том числе:</t>
  </si>
  <si>
    <t>Стоимость единицы</t>
  </si>
  <si>
    <t>Сумма затрат всего, в том числе</t>
  </si>
  <si>
    <t>федеральный бюджет</t>
  </si>
  <si>
    <t>Реконструкция моста через ручей на 19 км а/д "Мальчиха - Лаптевка" в Колыванском районе Новосибирской области</t>
  </si>
  <si>
    <t>Для проведения проектно -изыскательских работ.  Мостовой  переход протяженностью 56,5 п.м., подходы 0,343 км</t>
  </si>
  <si>
    <t>****** Остатки средств  федерального бюджета, неиспользованные на 1 января текущего года</t>
  </si>
  <si>
    <t>Оценка степени достижения целевого индикатора осуществляется по результатам выполненных работ по итогам года</t>
  </si>
  <si>
    <t>Реконструкция автомобильной дороги "38 км а/д "Н-1029"- Шейнфельд - Богословка"  в Карасукском районе Новосибирской области</t>
  </si>
  <si>
    <t>Реконструкция автомобильной дороги  "Инская - Барышево - 39 км а/д "К-19р" (в гр. района)" на участке км 26+000 - км 30+739 в Новосибирском и Тогучинском районах Новосибирской области</t>
  </si>
  <si>
    <t xml:space="preserve">а/д "992 км а/д "М-51 - Купино - Карасук" </t>
  </si>
  <si>
    <t>61004XXXXX</t>
  </si>
  <si>
    <t>6100XXXXXX</t>
  </si>
  <si>
    <t xml:space="preserve">"Развитие автомобильных дорог регионального, межмуниципального и местного значения в Новосибирской области" </t>
  </si>
  <si>
    <t>Реконструкция автомобильной дороги "8 км а/д "Н-1203"-Семеновский"  в Коченевском районе Новосибирской области</t>
  </si>
  <si>
    <t>Проведение проектно -изыскательских работ</t>
  </si>
  <si>
    <t>Ремонт 4,0 км автодороги</t>
  </si>
  <si>
    <t xml:space="preserve">а/д "Чаны - Венгерово - Кыштовка" </t>
  </si>
  <si>
    <t>"Куйбышев - Венгерово - гр. Омской области (старый Московский тракт)"</t>
  </si>
  <si>
    <t>а/д "Здвинск - Довольное - 17 км а/д "К-09""</t>
  </si>
  <si>
    <t>27км а/д "К-07" - Верх-Каргат - Берёзовка - Новощербаки</t>
  </si>
  <si>
    <t>а/д "203 км а/д "К-17р" - Каргат"</t>
  </si>
  <si>
    <t>10 км а/д "Н-0904" - Мусы</t>
  </si>
  <si>
    <t>70 км а/д "К-12" - Пихтовка - Пономаревка</t>
  </si>
  <si>
    <t>а/д "296 км а/д "К-17р" - Полойка - Травное - Довольное (в гр. района)"</t>
  </si>
  <si>
    <t xml:space="preserve">"Абрамово - Старогребенщиково - Осинцево" </t>
  </si>
  <si>
    <t xml:space="preserve">"66 км а/д "Н-1408"- Ушково - Михайловка" </t>
  </si>
  <si>
    <t xml:space="preserve">"Куйбышев - Кондусла - гр.Убинского района" </t>
  </si>
  <si>
    <t>"Чаны-Венгерово-Кыштовка"</t>
  </si>
  <si>
    <t>31 км а/д "Н-1801" - Елбань - Загора</t>
  </si>
  <si>
    <t>2 км а/д "Н-1910" - Новый Порос</t>
  </si>
  <si>
    <t>а/д "Новосибирск - Колывань -Томск (в границах НСО)"</t>
  </si>
  <si>
    <t>а/д "Новосибирск - Ленинск-Кузнецкий (в границах НСО)"</t>
  </si>
  <si>
    <t>13 км а/д "К-14" - Карагужево</t>
  </si>
  <si>
    <t>Ремонт 3,0 км автодороги</t>
  </si>
  <si>
    <t>а/д "65 км а/д "К-30"-Осиновский-Сидоркино"</t>
  </si>
  <si>
    <t xml:space="preserve">Подъезд к г. Чулыму   </t>
  </si>
  <si>
    <t>Шерстобитово - Залесный - 99 км а/д "К-30"</t>
  </si>
  <si>
    <t>Ремонт 1,0 км автодороги</t>
  </si>
  <si>
    <t>24Х</t>
  </si>
  <si>
    <t xml:space="preserve">Стоимость единицы, тыс.руб. </t>
  </si>
  <si>
    <t>Количество ⁴</t>
  </si>
  <si>
    <t xml:space="preserve">местный  бюджет </t>
  </si>
  <si>
    <t xml:space="preserve">24. Общая протяженность автомобильных дорог общего пользования местного значения с покрытием переходного типа на территории  Новосибирской области   </t>
  </si>
  <si>
    <t>18.Удельный вес автодорог регионального значения с твердым покрытием (опорная сеть), не соответствующих нормативным требованиям</t>
  </si>
  <si>
    <t xml:space="preserve">12. Протяженность автомобильных дорог общего пользования регионального или межмуниципального значения с покрытием переходного типа на территории  Новосибирской области   </t>
  </si>
  <si>
    <t xml:space="preserve">11.Доля протяженности автомобильных дорог общего пользования, относящихся к собственности Новосибирской области, не отвечающих нормативным требованиям, в общей протяженности автомобильных дорог общего пользования, относящихся к собственности Новосибирской области </t>
  </si>
  <si>
    <t>П2. Объем работ, выполненных в ходе строительства мостового перехода через р. Обь в створе ул. Ипподромской       г. Новосибирска на условиях государственно-частного партнерства**</t>
  </si>
  <si>
    <t>П1.Количество изымаемых земельных участков, попадающих в зону строительства в собственность субъекта РФ, с последующей передачей концессионеру</t>
  </si>
  <si>
    <t>10. Непревышение планового значения доли средств федерального бюджета в годовом объеме инвестиций, направленных на строительство (реконструкцию)  объекта, предусмотренного мероприятиями по строительству (реконструкции) автомобильных дорог (участков автомобильных дорог и (или) искусственных сооружений), реализуемых с применением механизмов  государственно-частного партнерства</t>
  </si>
  <si>
    <t>стройка+рекон рег 15-25</t>
  </si>
  <si>
    <t>9. Техническая готовность объекта, предусмотренного мероприятиями по строительству (реконструкции) автомобильных дорог (участков автомобильных дорог и (или) искусственных сооружений), реализуемых с применением механизмов  государственно-частного партнерства</t>
  </si>
  <si>
    <t>8.Ввод в эксплуатацию автомобильных дорог общего пользования после строительства или реконструкции с твердым покрытием, ведущих от сети автомобильных дорог общего пользования к ближайшим общественно значимым объектам сельских населенных пунктов, а также к объектам производства и переработки сельскохозяйственной продукции ****</t>
  </si>
  <si>
    <t>реконст.рег 15-25</t>
  </si>
  <si>
    <t>7.Прирост протяженности автомобильных дорог общего пользования регионального и межмуниципального значения на территории Новосибирской области, соответствующих нормативным требованиям к транспортно-эксплуатационным показателям, в результате реконструкции автомобильных дорог</t>
  </si>
  <si>
    <t>6.Прирост протяженности сети автомобильных дорог регионального и межмуниципального  значения на территории Новосибирской области в результате строительства новых автомобильных дорог</t>
  </si>
  <si>
    <t>увел после строит все 15-25</t>
  </si>
  <si>
    <t>5. Количество искусственных сооружений оснащаемых средствами обеспечения транспортной безопасности</t>
  </si>
  <si>
    <t>2025 год</t>
  </si>
  <si>
    <t>2024 год</t>
  </si>
  <si>
    <t>2023 год</t>
  </si>
  <si>
    <t>Иные межбюджетные трансферты Т3 предоставляются в целях достижения целевых показателей региональных программ, предусматривающих мероприятия по строительству (реконструкции) автомобильных дорог (участков автомобильных дорог (или) искусственных дорожных сооружений) в рамках концессионных соглашений, заключаемых в соответствии с Федеральным законом "О концессионных соглашениях", подлежащих эксплуатации на платной основе</t>
  </si>
  <si>
    <t>Справочно:объем бюджетных ассигнований Федерального дорожного фонда, направленный на реализацию мероприятий государственной программы, всего</t>
  </si>
  <si>
    <t>иные межбюджетные трансферты на реализацию   приоритетного направления стратегического развития Российской Федерации, в целях реализации национального проекта «Безопасные и качественные автомобильные  дороги»</t>
  </si>
  <si>
    <t>7. Прирост протяженности автомобильных дорог общего пользования регионального и межмуниципального значения на территории Новосибирской области, соответствующих нормативным требованиям к транспортно-эксплуатационным показателям в результате реконструкции автомобильных дорог</t>
  </si>
  <si>
    <t>8. Ввод в эксплуатацию автомобильных дорог общего пользования после строительства или реконструкции с твердым покрытием, ведущих от сети автомобильных дорог общего пользования к ближайшим общественно значимым объектам сельских населенных пунктов, а также к объектам производства и переработки сельскохозяйственной продукции</t>
  </si>
  <si>
    <t>П1. Количество изъятых земельных участков, попадающих в зону строительства, передаваемых в собственность субъекта РФ, с последующей передачей концессионеру</t>
  </si>
  <si>
    <t>П2. Объем работ, выполненных в ходе строительства мостового перехода через р. Обь в створе ул. Ипподромской г. Новосибирска на условиях государственно-частного партнерства**</t>
  </si>
  <si>
    <t xml:space="preserve">11.Доля протяженности автомобильных дорог общего пользования, относящихся к государственной собственности Новосибирской области, не отвечающих нормативным требованиям, в общей протяженности автомобильных дорог общего пользования, относящихся к государственной собственности Новосибирской области </t>
  </si>
  <si>
    <t xml:space="preserve"> Оценка степени достижения целевого индикатора осуществляется по результатам выполненных работ по итогам строительства</t>
  </si>
  <si>
    <t>5. Количество искусственных сооружений, оснащенных средствами обеспечения транспортной безопасности</t>
  </si>
  <si>
    <t>Государственная программа Новосибирской области "Развитие автомобильных дорог регионального, межмуниципального и местного значения в Новосибирской области"</t>
  </si>
  <si>
    <t>Количество объектов, шт.</t>
  </si>
  <si>
    <t>Капитальный ремонт 1 водопропускной трубы</t>
  </si>
  <si>
    <t>П2.Количество объектов на автомобильных дорог регионального, межмуниципального значения , на которых произведен капитальный ремонт</t>
  </si>
  <si>
    <t>ед.</t>
  </si>
  <si>
    <t>П2.Количество объектов на автомобильных дорогах регионального, межмуниципального значения , на которых произведен капитальный ремонт***</t>
  </si>
  <si>
    <r>
      <t xml:space="preserve">Количество </t>
    </r>
    <r>
      <rPr>
        <b/>
        <sz val="10"/>
        <rFont val="Calibri"/>
        <family val="2"/>
        <charset val="204"/>
      </rPr>
      <t>³</t>
    </r>
  </si>
  <si>
    <r>
      <rPr>
        <sz val="11"/>
        <rFont val="Calibri"/>
        <family val="2"/>
        <charset val="204"/>
      </rPr>
      <t>³</t>
    </r>
    <r>
      <rPr>
        <sz val="11"/>
        <rFont val="Times New Roman"/>
        <family val="1"/>
        <charset val="204"/>
      </rPr>
      <t xml:space="preserve"> Количественное значение не устанавливается,  объем выполняемых работ по инвентаризации и паспортизации автомобильных дорог и дорожных сооружений на них, аварийно-восстановительных работ, НИОКР в дорожной отрасли, по разработке проектно-сметной документации для автомобильных дорог регионального и межмуниципального значения на них на очередной финансовый год определяется Минтрансом НСО совместно с ГКУ НСО ТУАД, исходя  из существующей потребности дорожной отрасли и имеющихся объемов финансирования на соответствующий год.</t>
    </r>
  </si>
  <si>
    <t xml:space="preserve">ПЛАН РЕАЛИЗАЦИИ МЕРОПРИЯТИЙ
</t>
  </si>
  <si>
    <t xml:space="preserve">Приведение в нормативное состояние  автомобильных дорог и исскуственных сооружений на них  (подробный перечень объектов указан в Таблице 3.1 плана реализации)
</t>
  </si>
  <si>
    <r>
      <rPr>
        <sz val="11"/>
        <rFont val="Calibri"/>
        <family val="2"/>
        <charset val="204"/>
      </rPr>
      <t>²</t>
    </r>
    <r>
      <rPr>
        <sz val="11"/>
        <rFont val="Times New Roman"/>
        <family val="1"/>
        <charset val="204"/>
      </rPr>
      <t xml:space="preserve"> Прогнозные значения федерального бюджета, в рамках концессионных соглашений,заключаемых в соответствии с Федеральным законом "О концесионных соглашениях", подлежащих эксплуатации на платной основе</t>
    </r>
  </si>
  <si>
    <t>а/д "Советсткое шоссе"</t>
  </si>
  <si>
    <t>субсидии из федерального бюджета областному бюджету Новосибирской области на строительство и реконструкцию автомобильных дорог общего пользования к ближайшим общественно значимым объектам сельских населенных пунктов, а также к объектам производства и переработки сельскохозяйственной продукции в рамках реализации подпрограммы «Устойчивое развитие сельских территорий на 2014-2017 годы и на период до 2020 года» государственной программы развития сельского хозяйства и регулирования рынков сельскохозяйственной продукции, сырья и продовольствия, утвержденной постановлением Правительства Российской Федерации от 14.07.2012 № 717</t>
  </si>
  <si>
    <t>Министерство строительства Новосибирской области</t>
  </si>
  <si>
    <t>федерального бюджета</t>
  </si>
  <si>
    <t>местных бюджетов</t>
  </si>
  <si>
    <t>внебюджетных источников</t>
  </si>
  <si>
    <t>Количество контрактов, шт.</t>
  </si>
  <si>
    <t>Минтранс НСО, органы местного самоуправления НСО</t>
  </si>
  <si>
    <t xml:space="preserve">Мероприятия по строительству (реконструкции) автомобильных дорог (участков автомобильных дорог (или) искусственных сооружений), реализуемых с применением механизмов государственно-частного партнерства
</t>
  </si>
  <si>
    <t>Будет осуществлен независимый контроль за капитальным ремонтом  автомобильных дорог</t>
  </si>
  <si>
    <t>а/д "Сокур - Смоленский - Орск"</t>
  </si>
  <si>
    <t>а/д "Новосибирск  - аэропорт Толмачево"</t>
  </si>
  <si>
    <t>а/д "Новосибирск-Садовый"</t>
  </si>
  <si>
    <t xml:space="preserve">12. Общая протяженность грунтовых автомобильных дорог общего пользования регионального или межмуниципального значения  на территории  Новосибирской области   </t>
  </si>
  <si>
    <t xml:space="preserve">12. Общая протяженность грунтовых автомобильных дорог общего пользования регионального и межмуниципального значения  на территории  Новосибирской области   </t>
  </si>
  <si>
    <t xml:space="preserve">22. Общая протяженность автомобильных дорог общего пользования местного значения с покрытием переходного типа на территории  Новосибирской области   </t>
  </si>
  <si>
    <t>Реконструкция автомобильной дороги "Кушаги-Мураши" в Усть-Таркском районе Новосибирской области</t>
  </si>
  <si>
    <t>Реконструкция автомобильной дороги "Подъезд к г. Куйбышев /5 км/" в Куйбышевском районе Новосибирской области</t>
  </si>
  <si>
    <t>Строительство моста через Протоку на а/д "11 км а/д "Н-1612"-Шаитик" в Купинском районе Новосибирской области</t>
  </si>
  <si>
    <t>Строительство автомобильной дороги "Подъездные автомобильные дороги в промышленно-логистическом парке Новосибирской области" в Новосибирском районе</t>
  </si>
  <si>
    <t>Реконструкция автомобильной дороги "Советское  шоссе" в Новосибирском районе Новосибирской области</t>
  </si>
  <si>
    <t xml:space="preserve">Оснащение моста через  р. Быструха на км 3+464 автомобильной дороге "120 км а/д "К-17р" - Камень-на-Оби (в границах НСО)" в Ордынском районе техническими средствами обеспечения транспортной безопасности </t>
  </si>
  <si>
    <t xml:space="preserve">Оснащение моста через р. Кирзушка на км 11+667 автомобильной дороге "120 км а/д "К-17р" - Камень-на-Оби (в границах НСО)" в Ордынском районе техническими средствами обеспечения транспортной безопасности </t>
  </si>
  <si>
    <t xml:space="preserve">Оснащение моста через р. Орда на км 129+805  автомобильной дороге "Новосибирск -Кочки - Павлодар (в пред. РФ)" в Ордынском районе техническими средствами обеспечения транспортной безопасности </t>
  </si>
  <si>
    <t>Ремонт 4,3 км автодороги</t>
  </si>
  <si>
    <t>Оплата в соответствии с заключенным контрактом</t>
  </si>
  <si>
    <t>18.Утранил силу</t>
  </si>
  <si>
    <t>61001ХХХХХ</t>
  </si>
  <si>
    <t>Минтранс НСО, ГКУ НСО ТУАД, Минстрой НСО, ГКУ НСО "Арена", органы местного самоуправления НСО</t>
  </si>
  <si>
    <t>Проведение проектно-изыскательских работ</t>
  </si>
  <si>
    <t xml:space="preserve">Выкуп земель под объект </t>
  </si>
  <si>
    <t>Разработка проектно-сметной документации</t>
  </si>
  <si>
    <t>Ввод в эксплуатацию 1,0 км автодороги</t>
  </si>
  <si>
    <t>Строительство автомобильной дороги "2 км автомобильной дороги "Академгородок-Ключи" - Каинская Заимка" на участке км 0+000 - км 2+200 в Новосибирском районе Новосибирской области</t>
  </si>
  <si>
    <t>а/д "203 км а/д"К-17р"-Каргат"</t>
  </si>
  <si>
    <t>а/д "Сузун - Битки - Преображенка - 18 км а/д "К-13" (в гр. района)"</t>
  </si>
  <si>
    <t>а/д "Мошково - Кайлы"</t>
  </si>
  <si>
    <t>а/д "Барабинск - Куйбышев"</t>
  </si>
  <si>
    <t>а/д "1 км а/д "Н-2123" - Верх-Тула -  Ленинское - ОБЬГЭС"</t>
  </si>
  <si>
    <t>а/д "Инская - Барышево - 39 км а/д "К-19р" (в гр. района)"</t>
  </si>
  <si>
    <t>а/д "Чаны - Венгерово - Кыштовка"</t>
  </si>
  <si>
    <t>63 км а/д "К-09" - Сумы</t>
  </si>
  <si>
    <t>а/д "182 км а/д "К-17р" -  Республиканский"</t>
  </si>
  <si>
    <t>а/д "37 км а/д "К-22" - Булатово - аул Омь"</t>
  </si>
  <si>
    <t>Реконструкция автомобильной дороги "53 км а/д "К-17р" - Новошилово - Шилово" в Новосибирском районе Новосибирской области</t>
  </si>
  <si>
    <t>Путепровод через ж/д пути на 387 км а/д "Новосибирск-Кочки-Павлодар (в пред. РФ) "</t>
  </si>
  <si>
    <t>Мост через р. Быструха на км 3+464 автодороги "120 км а/д "К-17р" - Камень-на-Оби (в границах НСО )" (транспортная безопасность)</t>
  </si>
  <si>
    <t>Мост через р. Алеус на км 32+345 автодороги "120 км а/д "К-17р" - Камень-на-Оби (в границах НСО)"  (транспортная безопасность)</t>
  </si>
  <si>
    <t xml:space="preserve">Оснащение моста техническими средствами обеспечения транспортной безопасности </t>
  </si>
  <si>
    <t>а/д "17 км а/д "Н-3105" - Чаячье - Елизаветинка"</t>
  </si>
  <si>
    <t>27 км а/д "Н-3108"-Павловка-Мироновка-Мухино</t>
  </si>
  <si>
    <t>"Здвинск-Барабинск"</t>
  </si>
  <si>
    <t>а/д "Корнилово - Кармановка"</t>
  </si>
  <si>
    <t>а/д "296 км а/д "К-17р" - Полойка-Травное-Довольное (в гр. района) "</t>
  </si>
  <si>
    <t>а/д "Здвинск-Верх-Урюм-Лянино-Мамон"</t>
  </si>
  <si>
    <t>а/д "57 км а/д "К-12"- Вьюны - Новотроицк - Юрт-Акбалык"</t>
  </si>
  <si>
    <t>а/д "Коченево - Поваренка"</t>
  </si>
  <si>
    <t>а/д "Здвинск-157 км а/д "К-01"</t>
  </si>
  <si>
    <t>а/д  "Кыштовка-Орловка"</t>
  </si>
  <si>
    <t>а/д "Чингис - Нижнекаменка - Завъялово"</t>
  </si>
  <si>
    <t>Предусмотрены средства для ликвидации последствий в местаз ликвидации чрезвычаных ситуаций</t>
  </si>
  <si>
    <t>налоговые расходы</t>
  </si>
  <si>
    <t>субсидии из федерального бюджета областному бюджету Новосибирской области на   строительство и реконструкцию автомобильных дорог общего пользования  с твердым покрытием, ведущим от сети автомобильных дорог общего пользования к общественно значимым объектам населенных пунктов, расположенных на сельских территориях, объектам производства и переработки продукции в рамках подпрограммы "Создание и развитие инфраструктуры на сельских территориях" государственной программы Российской Федерации "Комплексное развитие сельских территорий", утвержденной постановления Правительства Российской Федерации от 31.05.2019 № 696</t>
  </si>
  <si>
    <t>иные межбюджетные трансферты, имеющие целевое назначение в целях внедрения автоматизированных и роботизированных технологий организации дорожного движения и контроля за соблюдением правил дорожного движения в рамках реализации федерального проекта "Общесистемные меры развития дорожного хозяйства" национального проекта «Безопасные и качественные автомобильные  дороги»</t>
  </si>
  <si>
    <t xml:space="preserve">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t>
  </si>
  <si>
    <t xml:space="preserve">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 июля 2005 г. № 115-ФЗ «О концессионных соглашениях», подлежащего эксплуатации на платной основе.
Этап 1. Строительство мостового перехода через р. Обь. 
Этап 2. Строительство транспортной развязки в створе ул. Станиславского
</t>
  </si>
  <si>
    <t>Итого по государственной программе</t>
  </si>
  <si>
    <t>Путепровод ж/д "Инская-Сокур" на 23 км автодороги "Новосибирск - Ленинск-Кузнецкий (в границах НСО)"</t>
  </si>
  <si>
    <t>Строительство моста через р. Травинка на 1 км автомобильной дороги "15 км а/д "К-27"- Луговой" в Краснозерском районе Новосибирской области</t>
  </si>
  <si>
    <t>Реконструкция путепровода через ж/д  "Обь-Проектная"  на 36 км автомобильной дороги "Новосибирск - Ленинск-Кузнецкий (в границах НСО)" в Тогучинском районе Новосибирской области</t>
  </si>
  <si>
    <t>Путепровод ж/д "Инская-Сокур" на 22+215 км автодороги "Новосибирск - Ленинск-Кузнецкий (в границах НСО)" (транспортная безопасность)</t>
  </si>
  <si>
    <t>Мост р.Издревая на 22+493 км автодороги "Новосибирск - Ленинск-Кузнецкий(в границах НСО) " (транспортная безопасность)</t>
  </si>
  <si>
    <t>Мост ч/р Шарап на км 95+140 автодороги  "Новосибирск - Кочки – Павлодар (в пред. РФ)" (транспортная безопасность)</t>
  </si>
  <si>
    <t>Мост ч/р Ирмень на км 67,889 км а/д "Новосибирск -Кочки - Павлодар (в пред. РФ) "</t>
  </si>
  <si>
    <t>Мост через р. М. Изылы на км 110+216 автодороги "Новосибирск – Ленинск-Кузнецкий (в границах НСО)" (транспортная безопасность)</t>
  </si>
  <si>
    <t>Мост через р. Колтырак на км 141+105 автодороги "Новосибирск – Ленинск-Кузнецкий (в границах НСО)" (транспортная безопасность)</t>
  </si>
  <si>
    <t>Мост через р. Тарсьма на км 138+862 автодороги "Новосибирск – Ленинск-Кузнецкий (в границах НСО)" (транспортная безопасность)</t>
  </si>
  <si>
    <t>Мост ж/д "Обь-Проектная"  на 35+958 км автодороги "Новосибирск - Ленинск-Кузнецкий (в границах НСО)" (транспортная безопасность)</t>
  </si>
  <si>
    <t>Реконструкция автомобильной дороги 992 км а/д "Р-254" - Купино - Карасук в Чистоозерном районе Новосибирской области</t>
  </si>
  <si>
    <t>Реконструкция автомобильной дороги 992 км а/д "Р-254" - Купино - Карасук в Татарском районе Новосибирской области</t>
  </si>
  <si>
    <t>Реконструкция автомобильной дороги 992 км а/д "Р-254" - Купино - Карасук в Карасукском районе Новосибирской области</t>
  </si>
  <si>
    <t>Реконструкция автомобильной дороги 1196 км а/д "Р-254"- Александро-Невское в Убинском районе Новосибирской области</t>
  </si>
  <si>
    <t>а/д  54 км а/д "Р-256"  - Завьялово - Факел Революции</t>
  </si>
  <si>
    <t>а/д 52 км а/д "Р-256" -  Искитим</t>
  </si>
  <si>
    <t>а/д 1282 км а/д "Р-254" - Форпост-Каргат - Верх-Каргат - Натальинский</t>
  </si>
  <si>
    <t>Мост через р. Кирзушка на км 11+667 автодороги "120 км а/д "К-17р" - Камень-на-Оби (в границах НСО) " (транспортная безопасность)</t>
  </si>
  <si>
    <t>а/д "104 км а/д "Р-256" - Сузун"</t>
  </si>
  <si>
    <t>а/д "104 км а/д "Р-256" - Черепаново -  Маслянино"</t>
  </si>
  <si>
    <t>129 км а/д "Р-255" - Тогучин - Карпысак</t>
  </si>
  <si>
    <t xml:space="preserve">1286 км а/д "Р-254" - Каргат (восточный)       </t>
  </si>
  <si>
    <t>а/д 992 км а/д "Р-254" - Купино - Карасук</t>
  </si>
  <si>
    <t>а/д 61 км а/д "Р-255" - Мошково - Белоярка</t>
  </si>
  <si>
    <t>а/д 104 км а/д "Р-256" - Сузун</t>
  </si>
  <si>
    <t>а/д  992 км а/д "Р-254" - Купино - Карасук</t>
  </si>
  <si>
    <t>а/д 129 км а/д "Р-255" - Тогучин - Карпысак</t>
  </si>
  <si>
    <t xml:space="preserve">а/д 72 км а/д "Р-256" - Легостаево - Чемское - 76 км а/д "К-16"(в гр. района)  </t>
  </si>
  <si>
    <t>1237 км а/д "Р-254" - Крещенское</t>
  </si>
  <si>
    <t>а/д "Коченево - Целинное"</t>
  </si>
  <si>
    <t>а/д "Убинское - Кундран"</t>
  </si>
  <si>
    <t>а/д 104 км а/д "Р-256" - Черепаново -  Маслянино</t>
  </si>
  <si>
    <t>610R254180</t>
  </si>
  <si>
    <t xml:space="preserve">Всего по мероприятию,
в том числе:
</t>
  </si>
  <si>
    <t>Всего по мероприятию, в том числе:</t>
  </si>
  <si>
    <r>
      <t>4.Объемы ввода в эксплуатацию после строительства и реконструкции автомобильных дорог общего пользования регионального и межмуниципального  значения</t>
    </r>
    <r>
      <rPr>
        <sz val="10"/>
        <color rgb="FF000000"/>
        <rFont val="Calibri"/>
        <family val="2"/>
        <charset val="204"/>
      </rPr>
      <t>¹</t>
    </r>
  </si>
  <si>
    <r>
      <rPr>
        <sz val="12"/>
        <rFont val="Calibri"/>
        <family val="2"/>
        <charset val="204"/>
      </rPr>
      <t xml:space="preserve">¹- </t>
    </r>
    <r>
      <rPr>
        <sz val="12"/>
        <rFont val="Times New Roman"/>
        <family val="1"/>
        <charset val="204"/>
      </rPr>
      <t>Значения целевых индикаторов с учетом расчетной протяженности конкретных объектов строительства и реконструкции искусственных сооружений, введенных в эксплуатацию в отчетном году</t>
    </r>
  </si>
  <si>
    <r>
      <rPr>
        <sz val="12"/>
        <rFont val="Calibri"/>
        <family val="2"/>
        <charset val="204"/>
      </rPr>
      <t>²</t>
    </r>
    <r>
      <rPr>
        <sz val="12"/>
        <rFont val="Times New Roman"/>
        <family val="1"/>
        <charset val="204"/>
      </rPr>
      <t>- Индикатор введен с 2019 года</t>
    </r>
  </si>
  <si>
    <t>Техническая готовность интеллектуальной транспортной системы, %</t>
  </si>
  <si>
    <t>Оплата выполненных работ в соответствии с заключенным контрактом</t>
  </si>
  <si>
    <t>а/д  "от с. Криводановка до Северного обхода г. Новосибирска"</t>
  </si>
  <si>
    <t>Реконструкция автомобильной дороги "Сокур - Смоленский - Орск" в Мошковском районе Новосибирской области</t>
  </si>
  <si>
    <t>Реконструкция автомобильной дороги  "Инская - Барышево - 39 км а/д "К-19р" (в гр. района)"  в Новосибирском районе Новосибирской области</t>
  </si>
  <si>
    <t>Реконструкция автомобильной дороги  "Сузун - Битки - Преображенка - 18 км а/д "К-13" (в гр. района)" в Искитимском районе Новосибирской области</t>
  </si>
  <si>
    <t>Строительство автомобильной дороги "от с. Криводановка до Северного обхода г. Новосибирска" в Новосибирском районе Новосибирской области</t>
  </si>
  <si>
    <t>Ремонт 6,0 км автодороги</t>
  </si>
  <si>
    <t>610R1ХХХХХ</t>
  </si>
  <si>
    <t>Таблица 3</t>
  </si>
  <si>
    <t>Таблица 3.1</t>
  </si>
  <si>
    <t>Ввод в эксплуатацию 6,0 км автодороги</t>
  </si>
  <si>
    <t>Реконструкция автомобильной дороги "39 км а/д "К-02" - Сергеевка - Воскресенка"  в Кыштовском районе Новосибирской области</t>
  </si>
  <si>
    <t>Реконструкция автомобильной дороги "Подъезд к с. Сергеевка /30км/"  в Кыштовском районе Новосибирской области</t>
  </si>
  <si>
    <t>Реконструкция автомобильной дороги "49 км а/д "К-15" - Березово" в Маслянинском районе Новосибирской области</t>
  </si>
  <si>
    <t>а/д "118 км а/д "М-53" - Кривояш"</t>
  </si>
  <si>
    <t>Ремонт 3,3 км автодороги</t>
  </si>
  <si>
    <t>а/д "Набережное - Безлюдный - Беркуты"</t>
  </si>
  <si>
    <t>а/д "7 км а/д "Н-1101" - Тропино"</t>
  </si>
  <si>
    <t>а/д "Куйбышев - Абрамово"</t>
  </si>
  <si>
    <t>а/д "7 км а/д "Н-1412" - Зоново"</t>
  </si>
  <si>
    <t>а/д "105 км а/д "М-52" - Черепаново -  Маслянино"</t>
  </si>
  <si>
    <t>а/д "Венгерово - Минино - Верх-Красноярка - Северное (в гр. района)"</t>
  </si>
  <si>
    <t>а/д  "19 км а/д "К-01" - Николаевка"</t>
  </si>
  <si>
    <t>а/д  "Чаны -  Песчаное Озеро"</t>
  </si>
  <si>
    <t xml:space="preserve">12 км а/д "Н-3016" - кар.Медведский-ст.Дорогино </t>
  </si>
  <si>
    <t>а/д "22 км а/д "К-36" - Серебрянское"</t>
  </si>
  <si>
    <t>Ремонт 5,0 км автодороги</t>
  </si>
  <si>
    <t>а/д "1328 км а/д "М-51" - Куликовское"</t>
  </si>
  <si>
    <t>а/д "Подъезд к ХПП \4 км\"</t>
  </si>
  <si>
    <t>а/д  "Барабинск - Куйбышев"</t>
  </si>
  <si>
    <t>а/д "22 км а/д "К-29" - Бобровка - Шайдурово - Чингис (в гр. района)"</t>
  </si>
  <si>
    <t>а/д "18 км а/д "Н-2513" - Константиновка - Орловка"</t>
  </si>
  <si>
    <t>Разметка</t>
  </si>
  <si>
    <t>Выполнение работ по разметке автомобильных дорог</t>
  </si>
  <si>
    <t>Субсидий бюджетам субъектов Российской Федерации на реализацию мероприятий по стимулированию программ развития жилищного строительства субъектов Российской Федерации федерального проекта «Жилье»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</si>
  <si>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13. Техническая готовность объекта "Строительство автомобильной дороги от пляжа "Наутилус" вдоль территории "Многофункциональной ледовой арены" с заездом на дамбу Октябрьского моста в Кировском и Ленинском районах"</t>
  </si>
  <si>
    <t>14. Техническая готовность объекта "Реконструкция   автомобильной дороги  "Новосибирск - Кочки - Павлодар )" на участке Новосибирск – Ярково в Новосибирском районе Новосибирской области</t>
  </si>
  <si>
    <t>15.Общая протяженность автомобильных дорог общего пользования регионального, межмуниципального и местного значения, соответствующих нормативным требованиям к транспортно-эксплуатационным показателям на 31 декабря отчетного года, в том числе:</t>
  </si>
  <si>
    <t xml:space="preserve">16.Прирост протяженности автомобильных дорог регионального, межмуниципального и местного значения, соответствующих нормативным требованиям к транспортно-эксплуатационным показателям, в результате капитального ремонта и ремонта автомобильных дорог, в том числе: </t>
  </si>
  <si>
    <t xml:space="preserve">17. Объемы ввода в эксплуатацию в результате планово-предупредительного ремонта автомобильных дорог общего пользования  регионального и межмуниципального значения и сооружений на них </t>
  </si>
  <si>
    <t>18. Доля протяженности автомобильных дорог регионального, межмуниципального и местного значения, соответствующих нормативным требованиям к транспортно-эксплуатационным показателям на 31 декабря отчетного периода, в том числе:</t>
  </si>
  <si>
    <t>19. Удельный вес мостовых сооружений на автодорогах регионального и межмуниципального значения, находящихся в неудовлетворительном техническом состоянии и не соответствующих нормативным требованиям</t>
  </si>
  <si>
    <t>20.Протяженность сети автомобильных дорог общего пользования местного значения на территории Новосибирской области</t>
  </si>
  <si>
    <t>21.Объемы ввода в эксплуатацию после строительства и реконструкции автомобильных дорог общего пользования местного значения</t>
  </si>
  <si>
    <t>22. Прирост протяженности сети автомобильных дорог местного значения на территории Новосибирской области в результате строительства новых автомобильных дорог</t>
  </si>
  <si>
    <t>23.Прирост протяженности автомобильных дорог общего пользования местного значения на территории Новосибирской области, соответствующих нормативным требованиям к транспортно-эксплуатационным показателям, в результате реконструкции автомобильных дорог</t>
  </si>
  <si>
    <t xml:space="preserve">24. Протяженность грунтовых автомобильных дорог общего пользования местного значения  на территории  Новосибирской области   </t>
  </si>
  <si>
    <t xml:space="preserve">25. Доля протяженности дорожной сети Новосибирской агломерации, соответствующей нормативным требованиям   </t>
  </si>
  <si>
    <t>26.Доля автомобильных дорог регионального и межмуниципального значения Новосибирской области, обслуживающих движение в режиме перегрузки</t>
  </si>
  <si>
    <t xml:space="preserve">27.Снижение количества мест концентрации дорожно-транспортных происшествий (аварийно-опасных участков) 
на дорожной сети Новосибирской области
</t>
  </si>
  <si>
    <t xml:space="preserve">28.Доля контрактов на осуществление дорожной деятельности в рамках реализации регионального проекта, предусматривающих использование новых технологий и материалов, включенных в Реестр новых и наилучших технологий, материалов и технологических решений повторного применения, от общего количества новых государственных контрактов на выполнение работ по капитальному ремонту, ремонту и содержанию автомобильных дорог
</t>
  </si>
  <si>
    <t xml:space="preserve">29.Доля контрактов на осуществление дорожной деятельности в рамках реализации регионального проекта, предусматривающих выполнение работ на принципах контракта жизненного цикла, от общего количества новых государственных контрактов на выполнение работ по капитальному ремонту, ремонту и содержанию автомобильных дорог
</t>
  </si>
  <si>
    <t xml:space="preserve">30.Доля соответствующих нормативным требованиям автомобильных дорог регионального значения и автомобильных дорог в городских агломерациях с учетом загруженности </t>
  </si>
  <si>
    <t>31.Техническая готовность объекта "Реконструкция площади Лыщинского с участками автомобильных дорог, примыкающих к площади (ул. Немировича-Данченко, проспект Карла Маркса, ул. Блюхера, ул. Горская) для обеспечения транспортной доступности к «Многофункциональной ледовой арене» в Кировском, Ленинском районах"</t>
  </si>
  <si>
    <t>32.Техническая готовность объекта  «Реконструкция автомобильной дороги по дамбе Октябрьского моста и автомобильной дороги от площади Лыщинского до пляжа «Наутилус» для обеспечения транспортной доступности к «Многофункциональной ледовой арене» в Кировском, Ленинском районах г. Новосибирска»</t>
  </si>
  <si>
    <t>33.Техническая готовность объекта  "Строительство пешеходного перехода через дамбу Октябрьского моста для обеспечения транспортной доступности к «Многофункциональной ледовой арене» в Кировском, Ленинском районах г. Новосибирска</t>
  </si>
  <si>
    <t xml:space="preserve">16. Прирост протяженности автомобильных дорог регионального, межмуниципального и местного значения, соответствующих нормативным требованиям к транспортно-эксплуатационным показателям в результате капитального ремонта и ремонта автомобильных дорог, в том числе: </t>
  </si>
  <si>
    <t>17. Объемы ввода в результате планово-предупредительного ремонта автомобильных дорог общего пользования  регионального и межмуниципального значения и сооружений на них</t>
  </si>
  <si>
    <t>19.Удельный вес мостовых сооружений на автодорогах регионального и межмуниципального значения, находящихся в неудовлетворительном техническом состоянии и не соответствующих нормативным требованиям</t>
  </si>
  <si>
    <t>22.Прирост протяженности сети автомобильных дорог местного значения на территории Новосибирской области в результате строительства новых автомобильных дорог</t>
  </si>
  <si>
    <t>а/д "129 км а/д "Р-255" - Тогучин - Карпысак"</t>
  </si>
  <si>
    <t>а/д "10 км а/д "Н-0412" - Турнаево"</t>
  </si>
  <si>
    <t>Реконструкция автомобильной дороги  "Сузун - Битки - Преображенка - 18 км а/д "К-13" (в гр. района)" в Сузунском районе Новосибирской области</t>
  </si>
  <si>
    <t>Капремонт 1 водопропускной трубы</t>
  </si>
  <si>
    <t>1.2.1.1.2. Оплата кредиторской задолженности за работы, выполненные в 2020 году</t>
  </si>
  <si>
    <t>Ремонт 2,0 км автодороги</t>
  </si>
  <si>
    <t xml:space="preserve">а/д "Карасук-Хорошее - Свободный Труд - Калиновка" </t>
  </si>
  <si>
    <t>а/д "35 км а/д "Н-0901" - Иванкино"</t>
  </si>
  <si>
    <t>федеральный бюджет, в том числе:</t>
  </si>
  <si>
    <t>распределенный федеральный бюджет</t>
  </si>
  <si>
    <t>не распределенный федеральный бюджет</t>
  </si>
  <si>
    <t>Разработка ПСД</t>
  </si>
  <si>
    <t>36. Доля отечественного оборудования (товаров, работ, услуг) в общем объеме закупок</t>
  </si>
  <si>
    <t xml:space="preserve">35. Доля контрактов жизненного цикла, предусматривающих выполнение работ по строительству, реконструкции, капитальному ремонту автомобильных дорог регионального  и межмуниципального значения </t>
  </si>
  <si>
    <t>34. Доля объектов, на которых предусматривается использование новых и наилучших технологий, включенный в Реестр новых и наилучших технологий, материалов и технологических решений повторного применения</t>
  </si>
  <si>
    <t>№ п/п</t>
  </si>
  <si>
    <t>Район области, адрес объекта</t>
  </si>
  <si>
    <t>Экономия</t>
  </si>
  <si>
    <t xml:space="preserve">УТВЕРЖДЕНО   2022 год  </t>
  </si>
  <si>
    <t>Изменения  2022 г</t>
  </si>
  <si>
    <t>Штук</t>
  </si>
  <si>
    <t xml:space="preserve">УТВЕРЖДЕНО                               2023 год </t>
  </si>
  <si>
    <t>Изменения  2023 г</t>
  </si>
  <si>
    <t xml:space="preserve">2023  год </t>
  </si>
  <si>
    <t>ввод мостов</t>
  </si>
  <si>
    <t>мощ-ность</t>
  </si>
  <si>
    <r>
      <t xml:space="preserve">бюджетные ассигнования  </t>
    </r>
    <r>
      <rPr>
        <b/>
        <sz val="8"/>
        <color rgb="FF7030A0"/>
        <rFont val="Times New Roman CE"/>
        <charset val="204"/>
      </rPr>
      <t>(ОБ)</t>
    </r>
  </si>
  <si>
    <r>
      <t xml:space="preserve">средства областного бюджета </t>
    </r>
    <r>
      <rPr>
        <b/>
        <sz val="8"/>
        <color rgb="FF7030A0"/>
        <rFont val="Times New Roman CE"/>
        <charset val="204"/>
      </rPr>
      <t>(БКАД)</t>
    </r>
  </si>
  <si>
    <r>
      <rPr>
        <b/>
        <sz val="8"/>
        <color rgb="FF7030A0"/>
        <rFont val="Times New Roman CE"/>
        <charset val="204"/>
      </rPr>
      <t>субсидии</t>
    </r>
    <r>
      <rPr>
        <sz val="8"/>
        <color indexed="8"/>
        <rFont val="Times New Roman CE"/>
        <charset val="204"/>
      </rPr>
      <t xml:space="preserve"> из федерального бюджета</t>
    </r>
  </si>
  <si>
    <r>
      <t xml:space="preserve">иные межбюджетные трансферты </t>
    </r>
    <r>
      <rPr>
        <b/>
        <sz val="8"/>
        <color rgb="FF7030A0"/>
        <rFont val="Times New Roman CE"/>
        <charset val="204"/>
      </rPr>
      <t xml:space="preserve">(МБТ) </t>
    </r>
    <r>
      <rPr>
        <sz val="8"/>
        <rFont val="Times New Roman CE"/>
        <charset val="204"/>
      </rPr>
      <t>федерального бюджеты</t>
    </r>
  </si>
  <si>
    <r>
      <t xml:space="preserve">средства федерального бюджета </t>
    </r>
    <r>
      <rPr>
        <b/>
        <sz val="8"/>
        <color rgb="FF7030A0"/>
        <rFont val="Times New Roman CE"/>
        <charset val="204"/>
      </rPr>
      <t>(БКАД)</t>
    </r>
  </si>
  <si>
    <t>ВСЕГО лимиты</t>
  </si>
  <si>
    <t>Наличие ПСД</t>
  </si>
  <si>
    <t>п.м.</t>
  </si>
  <si>
    <t>тыс. руб.</t>
  </si>
  <si>
    <t>Баганский</t>
  </si>
  <si>
    <t>1.1</t>
  </si>
  <si>
    <t xml:space="preserve"> Реконструкция автомобильной дороги "Мироновка - Петрушино" в Баганском районе Новосибирской области</t>
  </si>
  <si>
    <t>Барабинский</t>
  </si>
  <si>
    <t>2.1</t>
  </si>
  <si>
    <t>Реконструкция автомобильной дороги "Барабинск-Зюзя-Квашнино" в Барабинском районе Новосибирской области</t>
  </si>
  <si>
    <t>Болотнинский</t>
  </si>
  <si>
    <t>Венгеровский</t>
  </si>
  <si>
    <t>3.1</t>
  </si>
  <si>
    <t xml:space="preserve">Реконструкция автомобильной дороги "99 км а/д "К-02" - Павлово" на участке км 10+500 - км 23+049 в Венгеровском районе Новосибирской области </t>
  </si>
  <si>
    <t>3.2</t>
  </si>
  <si>
    <t xml:space="preserve">Реконструкция автомобильной дороги "Венгерово - Минино - Верх-Красноярка - Северное (в гр. района)" в Венгеровском районе Новосибирской области        </t>
  </si>
  <si>
    <t xml:space="preserve"> 3.4</t>
  </si>
  <si>
    <t>Реконструкция автомобильной дороги "39 км а/д "К-26" - Бровничи" на участке км 0+000 - км 6+898 в Венгеровском районе Новосибирской области</t>
  </si>
  <si>
    <t>4.</t>
  </si>
  <si>
    <t>Доволенский</t>
  </si>
  <si>
    <t>4.1</t>
  </si>
  <si>
    <t>Здвинский</t>
  </si>
  <si>
    <t>Реконструкция автомобильной дороги "40 км а/д "Н-0704"-Лянино-Барлакуль" в Здвинском районе Новосибирской области</t>
  </si>
  <si>
    <t>5.</t>
  </si>
  <si>
    <t>Искитимский</t>
  </si>
  <si>
    <t>5.1</t>
  </si>
  <si>
    <t>5.2</t>
  </si>
  <si>
    <t>Строительство автомобильной дороги "Гусельниково - Линево" в Искитимском районе</t>
  </si>
  <si>
    <t>Строительство моста через реку Малый Коен на 37 км автомобильной дороги "Искитим - Верх-Коен - Михайловка" в Искитимском районе Новосибирской области</t>
  </si>
  <si>
    <t>5.4</t>
  </si>
  <si>
    <t>6.</t>
  </si>
  <si>
    <t>Карасукский</t>
  </si>
  <si>
    <t>6.1</t>
  </si>
  <si>
    <t>6.2</t>
  </si>
  <si>
    <t>Каргатский</t>
  </si>
  <si>
    <t>7.1</t>
  </si>
  <si>
    <t>Колыванский</t>
  </si>
  <si>
    <t>7.</t>
  </si>
  <si>
    <t>Коченевский</t>
  </si>
  <si>
    <t>Строительство автомобильной дороги "М-51"-Коченево" в Коченевском районе Новосибирской области</t>
  </si>
  <si>
    <t xml:space="preserve">Строительство путепровода через железную дорогу "Омск - Новосибирск" на 6 км а/д "Коченево - совхоз Коченевский" в Коченевском районе Новосибирской области </t>
  </si>
  <si>
    <t>Реконструкция автомобильной дороги "5 км а/д "Н-1211"-Бармашево"</t>
  </si>
  <si>
    <t>Кочковский</t>
  </si>
  <si>
    <t>8.</t>
  </si>
  <si>
    <t>Краснозерский</t>
  </si>
  <si>
    <t>8.1</t>
  </si>
  <si>
    <t>Реконструкция автомобильной дороги "2 км а/д "Н-1514"-Октябрьский-Хабаровский"  в Краснозерском районе Новосибирской области</t>
  </si>
  <si>
    <t>Реконструкция автомобильной дороги "332 км а/д "К-17р" - ст. Зубково" на участке км 10+900 - км 12+235 в Краснозерском районе</t>
  </si>
  <si>
    <t>9.</t>
  </si>
  <si>
    <t>Куйбышевский</t>
  </si>
  <si>
    <t>9.1</t>
  </si>
  <si>
    <t xml:space="preserve"> 9.2</t>
  </si>
  <si>
    <t>10.3</t>
  </si>
  <si>
    <t>Реконструкция автомобильной дороги "Подъезд к д. Бергуль" в Куйбышевском районе Новосибирской области</t>
  </si>
  <si>
    <t>Реконструкция автомобильной дороги "33 км а/д "Н-1408"-Новониколаевка" в Куйбышевском районе Новосибирской области</t>
  </si>
  <si>
    <t>10.</t>
  </si>
  <si>
    <t>Купинский</t>
  </si>
  <si>
    <t>11.1</t>
  </si>
  <si>
    <t>Реконструкция автомобильной дороги "Медяково-Успенка" в Купинском районе Новосибирской области</t>
  </si>
  <si>
    <t>10.1</t>
  </si>
  <si>
    <t>Реконструкция автомобильной дороги "Богатиха - Новорозино (в гр. района)" в Купинском районе</t>
  </si>
  <si>
    <t>10.2</t>
  </si>
  <si>
    <t>11,57
п.м</t>
  </si>
  <si>
    <t>Кыштовский</t>
  </si>
  <si>
    <t>11.</t>
  </si>
  <si>
    <t>Маслянинский</t>
  </si>
  <si>
    <t>Реконструкция автомобильной дороги "67 км а/д "К-21" - Егорьевское" в Маслянинском районе Новосибирской области</t>
  </si>
  <si>
    <t>Реконструкция автомобильной дороги "53 км а/д "К-15" - Борково"   в Маслянинском районе Новосибирской области</t>
  </si>
  <si>
    <t>12.</t>
  </si>
  <si>
    <t>Мошковский</t>
  </si>
  <si>
    <t>12.1</t>
  </si>
  <si>
    <t>12.2</t>
  </si>
  <si>
    <t>13.</t>
  </si>
  <si>
    <t>Новосибирский</t>
  </si>
  <si>
    <t>13.1</t>
  </si>
  <si>
    <t>13.2</t>
  </si>
  <si>
    <t>13.5</t>
  </si>
  <si>
    <t xml:space="preserve"> 4 / 5</t>
  </si>
  <si>
    <t>Реконструкция автомобильной дороги "Новосибирск-Кочки-Павлодар (в пред.РФ)" на участке  Новосибирск-Ярково  в Новосибирском районе Новосибирской области</t>
  </si>
  <si>
    <t>Строительство автомобильной дороги "Подъезд к п. Садовый", Новосибирский район</t>
  </si>
  <si>
    <t xml:space="preserve"> 6 / 7</t>
  </si>
  <si>
    <t>Реконструкция автомобильной дороги "Новосибирск-Кочки-Павлодар (в пред.РФ)" на участке обход с.Ярково  в Новосибирском районе Новосибирской области</t>
  </si>
  <si>
    <t>14.</t>
  </si>
  <si>
    <t>Ордынский</t>
  </si>
  <si>
    <t>14.1</t>
  </si>
  <si>
    <t xml:space="preserve">Оснащение моста через р. Орда на км 104+000 автомобильной дороге "Новосибирск -Кочки - Павлодар (в пред. РФ)" в Ордынском районе техническими средствами обеспечения транспортной безопасности </t>
  </si>
  <si>
    <t>14.2</t>
  </si>
  <si>
    <t xml:space="preserve">Оснащение моста через р.Шарап на км 95+140  автомобильной дороге "Новосибирск -Кочки - Павлодар (в пред. РФ)" в Ордынском районе техническими средствами обеспечения транспортной безопасности </t>
  </si>
  <si>
    <t>14.3</t>
  </si>
  <si>
    <t xml:space="preserve">Оснащение моста через  р. Ирмень на км 67+889  автомобильной дороге "Новосибирск -Кочки - Павлодар (в пред. РФ)" в Ордынском районе техническими средствами обеспечения транспортной безопасности </t>
  </si>
  <si>
    <t>14.4</t>
  </si>
  <si>
    <t>14.5</t>
  </si>
  <si>
    <t>14.6</t>
  </si>
  <si>
    <t xml:space="preserve">Оснащение моста через р. Алеус на км 32+345 автомобильной дороге "120 км а/д "К-17р" - Камень-на-Оби (в границах НСО)" в Ордынском районе техническими средствами обеспечения транспортной безопасности </t>
  </si>
  <si>
    <t>14.7</t>
  </si>
  <si>
    <t>14.8</t>
  </si>
  <si>
    <t xml:space="preserve">Оснащение моста через р. Шеничный лог на км 133+730  автомобильной дороге "Новосибирск -Кочки - Павлодар (в пред. РФ)" в Ордынском районе техническими средствами обеспечения транспортной безопасности </t>
  </si>
  <si>
    <t>15.</t>
  </si>
  <si>
    <t>Северный</t>
  </si>
  <si>
    <t>15.1</t>
  </si>
  <si>
    <t>15.2</t>
  </si>
  <si>
    <t xml:space="preserve">Строительство моста через р. Жабара на 87 км автомобильной дороги "Венгерово - Минино - Верх-Красноярка - Северное (в гр. района)" в Северном районе Новосибирской области  </t>
  </si>
  <si>
    <t>16.</t>
  </si>
  <si>
    <t>Сузунский</t>
  </si>
  <si>
    <t>Реконструкция автомобильной дороги "29 км а/д "К-29" - Заковряжино - Шипуново" на участке км 19+927 - км 20+027 (ликвидация оврагообразования) в Сузунском районе</t>
  </si>
  <si>
    <t>17.</t>
  </si>
  <si>
    <t>Татарский</t>
  </si>
  <si>
    <t>18.</t>
  </si>
  <si>
    <t>Тогучинский</t>
  </si>
  <si>
    <t>18.1</t>
  </si>
  <si>
    <t>18.2</t>
  </si>
  <si>
    <t>18.3</t>
  </si>
  <si>
    <t xml:space="preserve">Оснащение моста через  р. Колтырак на км 141+105 автомобильной дороге "Новосибирск - Ленинск-Кузнецкий (в границах НСО)" в Тогучинском районе техническими средствами обеспечения транспортной безопасности </t>
  </si>
  <si>
    <t>18.4</t>
  </si>
  <si>
    <t xml:space="preserve">Оснащение моста через р. М. Изылы на км 110+216 автомобильной дороге "Новосибирск - Ленинск-Кузнецкий (в границах НСО)" в Тогучинском районе техническими средствами обеспечения транспортной безопасности </t>
  </si>
  <si>
    <t>18.5</t>
  </si>
  <si>
    <t xml:space="preserve">Оснащение моста через р. Тарсьма на км 138+862 автомобильной дороге "Новосибирск - Ленинск-Кузнецкий (в границах НСО)" в Тогучинском районе техническими средствами обеспечения транспортной безопасности </t>
  </si>
  <si>
    <t>Парковка на 54 км а/д "Новосибирск-Ленинск-Кузнецкий" в Тогучинском районе</t>
  </si>
  <si>
    <t>19.</t>
  </si>
  <si>
    <t>Убинский</t>
  </si>
  <si>
    <t>19.1</t>
  </si>
  <si>
    <t>Реконструкция автомобильной дороги  "Убинское-Кундран" в Убинском районе Новосибирской области</t>
  </si>
  <si>
    <t>20.</t>
  </si>
  <si>
    <t>Усть-Таркский</t>
  </si>
  <si>
    <t>21.</t>
  </si>
  <si>
    <t>Чановский</t>
  </si>
  <si>
    <t>21.1</t>
  </si>
  <si>
    <t xml:space="preserve">Реконструкция автомобильной дороги "Чаны - Погорелка" на участке км 11+468 - км 13+200 в Чановском районе </t>
  </si>
  <si>
    <t>Черепановский</t>
  </si>
  <si>
    <t>Чистоозерный</t>
  </si>
  <si>
    <t>Чулымский</t>
  </si>
  <si>
    <t>17.1</t>
  </si>
  <si>
    <t>Всего по районам</t>
  </si>
  <si>
    <t>кроме того:</t>
  </si>
  <si>
    <t>Обустройство остановочных площадок</t>
  </si>
  <si>
    <t>Обустройство остановочных площадок (кредиторская задолженность)</t>
  </si>
  <si>
    <t xml:space="preserve">Осуществление технологического присоединения энергопринимающих устройств </t>
  </si>
  <si>
    <t>в том числе Прочие  затраты  (оплата судебных решений)</t>
  </si>
  <si>
    <t>в том числе  Кредиторская задолженность прочих затрат</t>
  </si>
  <si>
    <t xml:space="preserve">2022  год  </t>
  </si>
  <si>
    <t>Сумма затрат</t>
  </si>
  <si>
    <t>Мероприятие О1.1.               средства областного бюджета (БКАД)</t>
  </si>
  <si>
    <t xml:space="preserve">Мероприятие 1.1.1.               средства областного бюджета </t>
  </si>
  <si>
    <t>Мероприятие О1.1.                       средства федерального бюджета (БКАД)</t>
  </si>
  <si>
    <r>
      <rPr>
        <b/>
        <sz val="8"/>
        <color theme="1"/>
        <rFont val="Times New Roman CE"/>
        <charset val="204"/>
      </rPr>
      <t>субсидии</t>
    </r>
    <r>
      <rPr>
        <sz val="8"/>
        <color theme="1"/>
        <rFont val="Times New Roman CE"/>
        <charset val="204"/>
      </rPr>
      <t xml:space="preserve"> из федерального бюджета</t>
    </r>
  </si>
  <si>
    <r>
      <t xml:space="preserve">иные межбюджетные трансферты </t>
    </r>
    <r>
      <rPr>
        <b/>
        <sz val="8"/>
        <color theme="1"/>
        <rFont val="Times New Roman CE"/>
        <charset val="204"/>
      </rPr>
      <t xml:space="preserve">(МБТ) </t>
    </r>
    <r>
      <rPr>
        <sz val="8"/>
        <color theme="1"/>
        <rFont val="Times New Roman CE"/>
        <charset val="204"/>
      </rPr>
      <t>федерального бюджеты</t>
    </r>
  </si>
  <si>
    <r>
      <t xml:space="preserve">бюджетные ассигнования  </t>
    </r>
    <r>
      <rPr>
        <b/>
        <sz val="8"/>
        <color theme="1"/>
        <rFont val="Times New Roman CE"/>
        <charset val="204"/>
      </rPr>
      <t>(ОБ)</t>
    </r>
  </si>
  <si>
    <r>
      <t xml:space="preserve">средства областного бюджета </t>
    </r>
    <r>
      <rPr>
        <b/>
        <sz val="8"/>
        <color theme="1"/>
        <rFont val="Times New Roman CE"/>
        <charset val="204"/>
      </rPr>
      <t>(БКАД)</t>
    </r>
  </si>
  <si>
    <r>
      <t xml:space="preserve">средства федерального бюджета </t>
    </r>
    <r>
      <rPr>
        <b/>
        <sz val="8"/>
        <color theme="1"/>
        <rFont val="Times New Roman CE"/>
        <charset val="204"/>
      </rPr>
      <t>(БКАД)</t>
    </r>
  </si>
  <si>
    <t>Мероприятие 1.1.1. субсидии из федерального бюджета</t>
  </si>
  <si>
    <t>Строительство моста через р. Карасук на 5 км автодороги "Майское-Чернаки" в Краснозерском районе Новосибирской области</t>
  </si>
  <si>
    <t>ИТОГО  по КАПИТАЛЬНОМУ   РЕМОНТУ</t>
  </si>
  <si>
    <t>Нераспределенные  ЛБО</t>
  </si>
  <si>
    <t>Прочие  затраты</t>
  </si>
  <si>
    <t>кроме того</t>
  </si>
  <si>
    <t>Путепровод через ж/д "Омск-Новосибирск" на 2 км а/д "Подъезд к г. Чулыму"</t>
  </si>
  <si>
    <t>m</t>
  </si>
  <si>
    <t>d</t>
  </si>
  <si>
    <t>а/д "29 км а/д "Н-3104" - Новый Кошкуль"</t>
  </si>
  <si>
    <t xml:space="preserve">капитальный ремонт водопропускных труб </t>
  </si>
  <si>
    <t>а/д "9 км а/д "К-14" - Верх-Мильтюши - Куриловка"</t>
  </si>
  <si>
    <t>а/д "Черепаново - Листвянка"</t>
  </si>
  <si>
    <t>16.1</t>
  </si>
  <si>
    <t>мост ч/р Тальменка на 6 км а/д "Черепаново-Листвянка"</t>
  </si>
  <si>
    <t>мост ч/р Крутишка на 12 км а/д «105 км а/д "М-52" – Сузун»</t>
  </si>
  <si>
    <t>а/д "Чаны - Щеглово - Богдановка (в гр. района)"</t>
  </si>
  <si>
    <t>а/д "12 км а/д "Н-2904" - Новояркуль"</t>
  </si>
  <si>
    <t>tr</t>
  </si>
  <si>
    <t>а/д "186 км а/д "К-22" - Петрово (в гр.  района)"</t>
  </si>
  <si>
    <t>а/д "1196 км а/д "М-51"- Александро-Невское"</t>
  </si>
  <si>
    <r>
      <t>а/д "Убинское - Кундран"</t>
    </r>
    <r>
      <rPr>
        <sz val="9"/>
        <color rgb="FFFF0000"/>
        <rFont val="Times New Roman CE"/>
        <charset val="204"/>
      </rPr>
      <t xml:space="preserve"> </t>
    </r>
  </si>
  <si>
    <t xml:space="preserve">а/д "1234 км а/д "М-51" - Крещенское" </t>
  </si>
  <si>
    <t>мост ч/р Карапуз на 23 км а/д "1193 км а/д "М-51" - Николаевка 2-я - Новый Карапуз"</t>
  </si>
  <si>
    <t xml:space="preserve">а/д "Тогучин - Степногутово"   </t>
  </si>
  <si>
    <t>а/д "Усть-Тарка - Татарск"</t>
  </si>
  <si>
    <t>а/д "Татарск - Зубовка"</t>
  </si>
  <si>
    <t>а/д "Продолжение автомобильной дороги  "Татарск - Зубовка" до пересечения улицы в районе Элеватора"</t>
  </si>
  <si>
    <t>а/д "32 км а/д "Н-2504" - Новотроицк - Никулино"</t>
  </si>
  <si>
    <t>а/д "992 км а/д "М-51"-Купино-Карасук"</t>
  </si>
  <si>
    <t xml:space="preserve">капремонт водопропускных труб </t>
  </si>
  <si>
    <t>а/д "29 км а/д "К-29" - Заковряжино - Шипуново"</t>
  </si>
  <si>
    <t>11.3</t>
  </si>
  <si>
    <t>ликвидация оврагообразования  на а/д "29 км а/д "К-29" - Заковряжино - Шипуново" км 19+977</t>
  </si>
  <si>
    <t>11.2</t>
  </si>
  <si>
    <t>а/д "6 км "Н-2203"-Малоирменка-Верх-Чик"</t>
  </si>
  <si>
    <t xml:space="preserve">а/д "Новосибирск-Кочки-Павлодар (в пред. РФ) "      </t>
  </si>
  <si>
    <t>10.7</t>
  </si>
  <si>
    <t>10.5</t>
  </si>
  <si>
    <t>10.4</t>
  </si>
  <si>
    <t>а/д  "6 км а/д "Н-2107" - Мичуринский"</t>
  </si>
  <si>
    <t>9.2</t>
  </si>
  <si>
    <t>23 км а/д "Н-2141" - Локти (в гр. района)</t>
  </si>
  <si>
    <t>а/д "60 км а/д "М-53" - Мошково - Белоярка"</t>
  </si>
  <si>
    <t>а/д  "66 км а/д "К-15" - Елбань"</t>
  </si>
  <si>
    <t>8.2</t>
  </si>
  <si>
    <t>мост ч/р Стреленка на 59 км а/д "105 км а/д "М-52" - Черепаново-Маслянино"</t>
  </si>
  <si>
    <t>а/д "Кыштовка-Малокрасноярка"</t>
  </si>
  <si>
    <t>7.2</t>
  </si>
  <si>
    <t>а/д "173 км а/д "К-01" - Рождественка - Новоключи"</t>
  </si>
  <si>
    <t xml:space="preserve">а/д "Здвинск - 157 км а/д "К-01" </t>
  </si>
  <si>
    <t>а/д "Купино - Новоселье - Березовка - гр.Казахстана"</t>
  </si>
  <si>
    <t>а/д "19 км а/д "Н-1606"- Медяково - Благовещенка"</t>
  </si>
  <si>
    <t>1</t>
  </si>
  <si>
    <t xml:space="preserve">а/д "Куйбышев - Северное" </t>
  </si>
  <si>
    <t>а/д "Куйбышев - Чумаково - Балман"</t>
  </si>
  <si>
    <t>а/д "2км а/д "К-17рп4"- Веселовское - Лотошное - Новопокровский"</t>
  </si>
  <si>
    <t>а/д "224 км а/д "К-17р" - Решеты</t>
  </si>
  <si>
    <t>а/д "47 км а/д "К-12" - Аэропорт"</t>
  </si>
  <si>
    <t>а/д "70 км а/д "К-12" - Пихтовка - Пономаревка"</t>
  </si>
  <si>
    <t xml:space="preserve"> 4.2</t>
  </si>
  <si>
    <t>а/д "60 км а/д "К-09" - Довольное"</t>
  </si>
  <si>
    <t>а/д "Каргат - Маршанское"</t>
  </si>
  <si>
    <t>Мост ч/р Каргат на 23 км а/д "Каргат-Маршанское"</t>
  </si>
  <si>
    <t>Мост ч/р Каргат на 16км а/д "Маршанское - Аткуль"</t>
  </si>
  <si>
    <t>а/д "232 км а/д "К-01" - Благодатное - Шилово-Курья - 377 км а/д "К-17р"</t>
  </si>
  <si>
    <t>а/д "992 км а/д "М-51" - Купино - Карасук"</t>
  </si>
  <si>
    <t>а/д  " 371 км а/д "К-17р" - Калиновка"</t>
  </si>
  <si>
    <t>а/д "3 км а/д "К-32"- Михайловка - гр. Алтайского кр."</t>
  </si>
  <si>
    <t>а/ д "9 км а/д "Н-0804" - Тальменка"</t>
  </si>
  <si>
    <t xml:space="preserve"> 3.3</t>
  </si>
  <si>
    <t>Мост ч/р Бердь на 42 км а/д "71 км а/д  "М-52" - Легостаево - Чемское - 76 км а/д "К-16" (в гр. района)"</t>
  </si>
  <si>
    <t>а/д "Легостаево - Новососедово - Верх-Ики ( в гр.района)" (ликвидация оврагообразования)</t>
  </si>
  <si>
    <t>3.</t>
  </si>
  <si>
    <t xml:space="preserve">мост ч/р Каргат на 27,285 км а/д "Здвинск-Довольное-17 км а/д "К-09" </t>
  </si>
  <si>
    <t>2.3</t>
  </si>
  <si>
    <t>2.2</t>
  </si>
  <si>
    <t>а/д "14 км а/д "К-05" - Петраки - Городище"</t>
  </si>
  <si>
    <t>2.</t>
  </si>
  <si>
    <t>1.</t>
  </si>
  <si>
    <t>мост ч/р Тартас на 116км а/д "Куйбышев - Венгерово - гр. Омской области (старый Московский тракт)"</t>
  </si>
  <si>
    <t>а/д  "10 км а/д "Н-0412" - Турнаево"</t>
  </si>
  <si>
    <t>а/д "Барабинск - Зюзя - Квашнино"</t>
  </si>
  <si>
    <t>а/д "1152 км а/д "М-51" - Таскаево - Бакмасиха"</t>
  </si>
  <si>
    <t>а/д "1 км а/д "Н-0202" - Славянка - Нижний Баган - 11 км а/д "Н-0202"</t>
  </si>
  <si>
    <t>а/д "41 км а/д "Н-0206"- Красный Остров"</t>
  </si>
  <si>
    <t>тыс. рублей</t>
  </si>
  <si>
    <t>км/п.м.</t>
  </si>
  <si>
    <t>средства федерального бюджета (БКД)</t>
  </si>
  <si>
    <t>средства областного бюджета</t>
  </si>
  <si>
    <t>ПСД</t>
  </si>
  <si>
    <t>ВСЕГО  лимиты</t>
  </si>
  <si>
    <t>БКАД 2,0</t>
  </si>
  <si>
    <t>Средства областного бюджета</t>
  </si>
  <si>
    <t>Наличие</t>
  </si>
  <si>
    <t>Изменения</t>
  </si>
  <si>
    <t>УТВЕРЖДЕНО   2023 год</t>
  </si>
  <si>
    <t>УТВЕРЖДЕНО 2022 год</t>
  </si>
  <si>
    <t>Капитальный ремонт автомобильных дорог регионального и межмуниципального значения и искусственных сооружений на них</t>
  </si>
  <si>
    <t>Таблица 3.2</t>
  </si>
  <si>
    <t xml:space="preserve">2022 год                                        </t>
  </si>
  <si>
    <t xml:space="preserve">2023 год </t>
  </si>
  <si>
    <t>Мероприяте 1.2.1.1. Средства областного бюджета</t>
  </si>
  <si>
    <t xml:space="preserve"> 9.2 </t>
  </si>
  <si>
    <t>12.3</t>
  </si>
  <si>
    <t>19.2</t>
  </si>
  <si>
    <t>Капитальный ремонт в 2021 году  6,3 км автодороги</t>
  </si>
  <si>
    <t>4.2</t>
  </si>
  <si>
    <t>8.3</t>
  </si>
  <si>
    <t>8.4</t>
  </si>
  <si>
    <t>9.3</t>
  </si>
  <si>
    <t>9.4</t>
  </si>
  <si>
    <t>9.5</t>
  </si>
  <si>
    <t>12.4</t>
  </si>
  <si>
    <t>Количество объектов</t>
  </si>
  <si>
    <t>Мероприятие          О1.2.              Средства областного бюджета (БКАД)</t>
  </si>
  <si>
    <t>Мероприятие          О1.2.              Средства федерального бюджета (БКАД)</t>
  </si>
  <si>
    <t xml:space="preserve">Расчетная мощность (протяженность) искусственных сооружений </t>
  </si>
  <si>
    <t>ИТОГО  по  РЕМОНТУ</t>
  </si>
  <si>
    <t>Ремонт мостовых сооружений</t>
  </si>
  <si>
    <t>Ремонт автомобильных дорог</t>
  </si>
  <si>
    <t>а/д "Чулым - Ужаниха - Базово"</t>
  </si>
  <si>
    <t>30.5</t>
  </si>
  <si>
    <t>1338 км а/д "Р-254" - Кабинетное - Илюшино</t>
  </si>
  <si>
    <t>27.3</t>
  </si>
  <si>
    <t>30.4</t>
  </si>
  <si>
    <t>30.3</t>
  </si>
  <si>
    <t>3 км а/д "К-37" - комбинат "Техника"</t>
  </si>
  <si>
    <t>30.2</t>
  </si>
  <si>
    <t>30.1</t>
  </si>
  <si>
    <t>30.</t>
  </si>
  <si>
    <t>*</t>
  </si>
  <si>
    <t>29.3</t>
  </si>
  <si>
    <t>29.2</t>
  </si>
  <si>
    <t>29.1</t>
  </si>
  <si>
    <t>29.</t>
  </si>
  <si>
    <t>28.2</t>
  </si>
  <si>
    <t>28.1</t>
  </si>
  <si>
    <t>28.</t>
  </si>
  <si>
    <t>27.2</t>
  </si>
  <si>
    <t>а/д "Чаны - Погорелка"</t>
  </si>
  <si>
    <t>27.</t>
  </si>
  <si>
    <t>26.1</t>
  </si>
  <si>
    <t>26.</t>
  </si>
  <si>
    <t>а/д "Подъезд к  ж/д вокзалу  ст. Убинское"</t>
  </si>
  <si>
    <t>25.2</t>
  </si>
  <si>
    <t>25.1</t>
  </si>
  <si>
    <t>а/д "19 км а/д "Н-2702" - Черный Мыс"</t>
  </si>
  <si>
    <t>25.</t>
  </si>
  <si>
    <t>24.3</t>
  </si>
  <si>
    <t>а/д "Новосибирск - Ленинск-Кузнецкий (в границах НСО)" (устройство слоя износа из литых эмульсионно – минеральных смесей, в соответствии с ОДМ, утвержденной распоряжением Росавтодора N 377-р от 04.10.2001 г.)</t>
  </si>
  <si>
    <t>24.2</t>
  </si>
  <si>
    <t>24.1</t>
  </si>
  <si>
    <t>а/д "Горный - ст. Изынский"</t>
  </si>
  <si>
    <t>24.</t>
  </si>
  <si>
    <t>23.3</t>
  </si>
  <si>
    <t>а/д "10 км а/д "Н-2519" - Варваровка"</t>
  </si>
  <si>
    <t>23.2</t>
  </si>
  <si>
    <t>23.1</t>
  </si>
  <si>
    <t>23.</t>
  </si>
  <si>
    <t>а/д "Северное - Чуваши - Кордон"</t>
  </si>
  <si>
    <t>22.2</t>
  </si>
  <si>
    <t>22.1</t>
  </si>
  <si>
    <t xml:space="preserve">Северный </t>
  </si>
  <si>
    <t>22.</t>
  </si>
  <si>
    <t>20.3</t>
  </si>
  <si>
    <t>а/д "67 км а/д "К-17р" - Верх-Ирмень - Березовка - Верх-Чик - гр.Коченевского района"</t>
  </si>
  <si>
    <t>20.2</t>
  </si>
  <si>
    <t>а/д "Новосибирск -  Кочки - Павлодар (в пред. РФ)"</t>
  </si>
  <si>
    <t>20.1</t>
  </si>
  <si>
    <t>29 /30</t>
  </si>
  <si>
    <t>а/д «Кольцово - Академгородок»</t>
  </si>
  <si>
    <r>
      <t xml:space="preserve">а/д "Инская - Барышево - 39 км а/д "К-19р" </t>
    </r>
    <r>
      <rPr>
        <sz val="10"/>
        <rFont val="Times New Roman Cyr"/>
        <charset val="204"/>
      </rPr>
      <t>(в гр. района)"</t>
    </r>
  </si>
  <si>
    <t>19.12</t>
  </si>
  <si>
    <t>19.11</t>
  </si>
  <si>
    <t>19.8</t>
  </si>
  <si>
    <t>19.7</t>
  </si>
  <si>
    <t>19.6</t>
  </si>
  <si>
    <t>19.5</t>
  </si>
  <si>
    <t>19.4</t>
  </si>
  <si>
    <t>19.3</t>
  </si>
  <si>
    <t xml:space="preserve">а/д "Новосибирск - Сокур (в гр. района)"  </t>
  </si>
  <si>
    <t xml:space="preserve">  </t>
  </si>
  <si>
    <t>49 км а/д "К-15"-Березово</t>
  </si>
  <si>
    <t>17.4</t>
  </si>
  <si>
    <t>17.3</t>
  </si>
  <si>
    <t>а/д "127 км а/д "К-19р"-Дубровка-Маслянино"</t>
  </si>
  <si>
    <t>а/д  "66 км а/д "К-15"-Елбань"</t>
  </si>
  <si>
    <t>16.3</t>
  </si>
  <si>
    <t>155 км а/д "К-02" - Межовка - гр.Северного района</t>
  </si>
  <si>
    <t>16.2</t>
  </si>
  <si>
    <t xml:space="preserve">"52 км а/д "Н-1408" - Константиновка - Новоалексеевка" </t>
  </si>
  <si>
    <t xml:space="preserve">"35 км а/д "К-22" - Новокаменево" </t>
  </si>
  <si>
    <t>13.3</t>
  </si>
  <si>
    <t>а/д "Краснозерское-Половинное"</t>
  </si>
  <si>
    <t>а/д "5 км а/д "К-10" - санаторий"</t>
  </si>
  <si>
    <t>а/д "242 км а/д "К-17р"-Черновка-Троицкий"</t>
  </si>
  <si>
    <t>а/д "1 км а/д "Н-1212"-1 км а/д "Н-1206"(объездная р.п. Коченево)"</t>
  </si>
  <si>
    <t>11.6</t>
  </si>
  <si>
    <t>11.5</t>
  </si>
  <si>
    <t>11.4</t>
  </si>
  <si>
    <t>а/д "1402 км а/д "М-51 " - Новомихайловка - Ермиловка" км 0+504 - км 32+701</t>
  </si>
  <si>
    <t>а/д "Коченево - совхоз Коченевский"</t>
  </si>
  <si>
    <t>а/д "48 км а/д "К-12" - Южино"</t>
  </si>
  <si>
    <t>1282 км а/д "Р-254" - Форпост-Каргат - Верх-Каргат - Натальинский</t>
  </si>
  <si>
    <t>а/д "358 км а/д "К-17р" - Кучугур"</t>
  </si>
  <si>
    <t>а/д "7 км а/д "Н-0804" - Усть-Чем - 49 км а/д "К-28"</t>
  </si>
  <si>
    <t>52 км а/д "М-52" - Искитим</t>
  </si>
  <si>
    <t xml:space="preserve">ремонт водопропускных труб </t>
  </si>
  <si>
    <t>а/д 54 км а/д "Р-256"  - Завьялово - Факел Революции</t>
  </si>
  <si>
    <t>6.4</t>
  </si>
  <si>
    <t>6.3</t>
  </si>
  <si>
    <t>а/д "235 км а/д "К-17р" - Согорное  (в гр. района)"</t>
  </si>
  <si>
    <t>а/д "14 км а/д "Н-0601" - Ильинка - Дружный"</t>
  </si>
  <si>
    <t>4.3</t>
  </si>
  <si>
    <t>а/д "1152 км а/д "Р-254" - Таскаево - Бакмасиха"</t>
  </si>
  <si>
    <t>45 км а/д «К-05» - Новониколаевка</t>
  </si>
  <si>
    <t>а/д "Бакмасиха - Старый Карапуз"</t>
  </si>
  <si>
    <t>Таблица 3.3</t>
  </si>
  <si>
    <t>Мероприятие 1.2.1.2.                                Средства областного бюджета</t>
  </si>
  <si>
    <t>мощность</t>
  </si>
  <si>
    <t>Ремонт 11,0 км автодороги</t>
  </si>
  <si>
    <t>Ремонт 7,0 км автодороги</t>
  </si>
  <si>
    <t>Ремонт 8,5 км автодороги</t>
  </si>
  <si>
    <t>Ремонт 0,8 км автодороги</t>
  </si>
  <si>
    <t>Ремонт 2,5 км автодороги</t>
  </si>
  <si>
    <t>Ремонт 8,0 км автодороги</t>
  </si>
  <si>
    <t>Строительство автомобильной дороги от пляжа "Наутилус" вдоль территории "Многофункциональной ледовой арены" с заездом на дамбу Октябрьского моста в Кировском и Ленинском районах г.Новосибирска</t>
  </si>
  <si>
    <t xml:space="preserve"> Строительство объектов дорожной инфраструктуры для многофункциональной ледовой арены по улице Немировича-Данченко в г. Новосибирске</t>
  </si>
  <si>
    <t>Мероприятие 1.1.1.               средства областного бюджета (для софинансирования)</t>
  </si>
  <si>
    <t>Ремонт 1,5 км автодороги</t>
  </si>
  <si>
    <t>Ремонт 7,5 км автодороги</t>
  </si>
  <si>
    <t>Ремонт 10,0 км автодороги</t>
  </si>
  <si>
    <t>Ремонт 3,5 км автодороги</t>
  </si>
  <si>
    <t>Ремонт 1,1 км автодороги</t>
  </si>
  <si>
    <t>27.1</t>
  </si>
  <si>
    <t>28.3</t>
  </si>
  <si>
    <t>28.4</t>
  </si>
  <si>
    <t>Ремонт 1,8 км автодороги</t>
  </si>
  <si>
    <t>3.3</t>
  </si>
  <si>
    <t>11.7</t>
  </si>
  <si>
    <t>21.2</t>
  </si>
  <si>
    <t>21.3</t>
  </si>
  <si>
    <t>15.3</t>
  </si>
  <si>
    <t>Ввод в эксплуатацию 2,6  км автодороги</t>
  </si>
  <si>
    <r>
      <t>26.Доля автомобильных дорог регионального и межмуниципального значения Новосибирской области, обслуживающих движение в режиме перегрузки</t>
    </r>
    <r>
      <rPr>
        <sz val="10"/>
        <color theme="1"/>
        <rFont val="Calibri"/>
        <family val="2"/>
        <charset val="204"/>
      </rPr>
      <t>⁵</t>
    </r>
  </si>
  <si>
    <r>
      <t>27.Снижение количества мест концентрации дорожно-транспортных происшествий (аварийно-опасных участков) 
на дорожной сети Новосибирской области</t>
    </r>
    <r>
      <rPr>
        <sz val="10"/>
        <color theme="1"/>
        <rFont val="Calibri"/>
        <family val="2"/>
        <charset val="204"/>
      </rPr>
      <t>⁵</t>
    </r>
  </si>
  <si>
    <r>
      <t>28. Доля контрактов
на осуществление дорожной деятельности
в рамках реализации регионального проекта «Общесистемные меры развития дорожного хозяйства (Новосибирская область)», предусматривающих использование новых технологий и материалов, включенных в Реестр новых и наилучших технологий, материалов и технологических решений повторного применения,
от общего количества новых государственных контрактов на выполнение работ по капитальному ремонту, ремонту и содержанию автомобильных дорог</t>
    </r>
    <r>
      <rPr>
        <sz val="10"/>
        <color theme="1"/>
        <rFont val="Calibri"/>
        <family val="2"/>
        <charset val="204"/>
      </rPr>
      <t>⁵</t>
    </r>
    <r>
      <rPr>
        <sz val="10"/>
        <color theme="1"/>
        <rFont val="Times New Roman"/>
        <family val="1"/>
        <charset val="204"/>
      </rPr>
      <t xml:space="preserve">
</t>
    </r>
  </si>
  <si>
    <r>
      <t>29. Доля контрактов на осуществление дорожной деятельности в рамках реализации регионального проекта «Общесистемные меры развития дорожного хозяйства (Новосибирская область)», предусматривающих выполнение работ на принципах контракта жизненного цикла, от общего количества новых государственных контрактов на выполнение работ по капитальному ремонту, ремонту и содержанию автомобильных дорог</t>
    </r>
    <r>
      <rPr>
        <sz val="10"/>
        <color theme="1"/>
        <rFont val="Calibri"/>
        <family val="2"/>
        <charset val="204"/>
      </rPr>
      <t>⁵</t>
    </r>
    <r>
      <rPr>
        <sz val="10"/>
        <color theme="1"/>
        <rFont val="Times New Roman"/>
        <family val="1"/>
        <charset val="204"/>
      </rPr>
      <t xml:space="preserve">
</t>
    </r>
  </si>
  <si>
    <r>
      <t>30.Доля соответствующих нормативным требованиям автомобильных дорог регионального значения и автомобильных дорог в городских агломерациях с учетом загруженности</t>
    </r>
    <r>
      <rPr>
        <sz val="10"/>
        <rFont val="Calibri"/>
        <family val="2"/>
        <charset val="204"/>
      </rPr>
      <t>⁵</t>
    </r>
  </si>
  <si>
    <t>ИТОГО км по мероприятию 1.1.1.</t>
  </si>
  <si>
    <t>ИТОГО км по мероприятию О1.1.</t>
  </si>
  <si>
    <r>
      <t xml:space="preserve">ИТОГО  </t>
    </r>
    <r>
      <rPr>
        <b/>
        <sz val="10"/>
        <rFont val="Times New Roman CE"/>
        <charset val="204"/>
      </rPr>
      <t>по  строительству/реконструкции</t>
    </r>
  </si>
  <si>
    <t>Общий итог км по мероприятиям:</t>
  </si>
  <si>
    <t>ИТОГО км по мероприятию 1.2.1.1.</t>
  </si>
  <si>
    <t>ИТОГО км по мероприятию О1.2.</t>
  </si>
  <si>
    <t>Строительство, км (включается в расчет индикатора 6)</t>
  </si>
  <si>
    <t>Общий итог км по мероприятиям (ключается в расчет индикатора 4):</t>
  </si>
  <si>
    <t>ИТОГО км по мероприятию О1.3.</t>
  </si>
  <si>
    <t>ИТОГО км по мероприятию 1.2.1.2.</t>
  </si>
  <si>
    <t>Строительство автомобильной дороги "Барышево - Орловка - Кольцово" с автодорожным тоннелем под железной дорогой" в Новосибирском районе Новосибирской области</t>
  </si>
  <si>
    <t>Реконструкция автомобильной дороги  "Каргат - Маршанское" в Каргатском районе Новосибирской области</t>
  </si>
  <si>
    <t>5.5</t>
  </si>
  <si>
    <t>Реконструкция автомобильной дороги "23 км а/д "Н-2141" - Локти (в гр. района)" в Мошковском районе Новосибирской области</t>
  </si>
  <si>
    <t>Кадастровые работы на законченном объекте</t>
  </si>
  <si>
    <t>Оформление земельных отношений на ранее законченном объекте</t>
  </si>
  <si>
    <t>Кадастровые работы на ранее введенных участках</t>
  </si>
  <si>
    <t>7.3</t>
  </si>
  <si>
    <t>Капитальный ремонт 1,8 км автодороги</t>
  </si>
  <si>
    <t>а/д "Андреевка - Теренгуль  - III Интернационал - Чулаково"</t>
  </si>
  <si>
    <t>а/д "30 км а/д "Н-1706" - Бочкаревка"</t>
  </si>
  <si>
    <t>иные межбюджетные трансферты из федерального бюджета областному бюджету Новосибирской области на финансовое обеспечение дорожной деятельности в рамках ведомственной целевой программы "Содействие развитию автомобильных регионального, межмуниципального и местного значения" государственной программы Российской Федерации "Развитие транспортной системы"</t>
  </si>
  <si>
    <t>610045390F</t>
  </si>
  <si>
    <t>Реконструкция, км (индикатор 7)</t>
  </si>
  <si>
    <t>а/д "215 км а/д "К-22" - Еланка - Покровка"</t>
  </si>
  <si>
    <t>4.4</t>
  </si>
  <si>
    <t>16.5</t>
  </si>
  <si>
    <t>Ремонт 6,5 км автодороги</t>
  </si>
  <si>
    <t>а/д "36 км а/д "К-19р" - Шмаково - Репьево"</t>
  </si>
  <si>
    <t xml:space="preserve">2024  год </t>
  </si>
  <si>
    <t>Мероприятие 1.1.1.               средства федерального бюджета (для софинансирования)</t>
  </si>
  <si>
    <t xml:space="preserve"> Разработка проектно-сметной документации.                         </t>
  </si>
  <si>
    <t xml:space="preserve">2024 год </t>
  </si>
  <si>
    <t>Капитальный ремонт 4,4 км автодороги</t>
  </si>
  <si>
    <t>3,2</t>
  </si>
  <si>
    <t>В 2022 году будут исполнены бюджетные обязательства по выполненным и принятым работам в 2021 году</t>
  </si>
  <si>
    <t>Ремонт 9,0 км автодороги</t>
  </si>
  <si>
    <t>Ремонт 11,5 км автодороги</t>
  </si>
  <si>
    <t>а/д "Кукарка - Немки (в гр. района)"</t>
  </si>
  <si>
    <t>а/д "Здвинск - Нижний Чулым"</t>
  </si>
  <si>
    <t>6.5</t>
  </si>
  <si>
    <t>Ремонт 6,4 км автодороги</t>
  </si>
  <si>
    <t>а/д "1259 км а/д "Р-254" - Филино - Карган"</t>
  </si>
  <si>
    <t>Ремонт 3,7 км автодороги</t>
  </si>
  <si>
    <t>а/д  "Чик - Шагалово"</t>
  </si>
  <si>
    <t>а/д "1373 км а/д "Р-254" - Овчинниково - Большая Поляна"</t>
  </si>
  <si>
    <t>а/д "1 км а/д "К-17рп5" - Октябрьский - Курьинский"</t>
  </si>
  <si>
    <t>Ремонт 3,9 км автодороги</t>
  </si>
  <si>
    <t>а/д "18 км а/д "Н-2107" - Малиновка"</t>
  </si>
  <si>
    <t>Ремонт 5,1 км автодороги</t>
  </si>
  <si>
    <t>23.4</t>
  </si>
  <si>
    <t>а/д "Орловка - Волово"</t>
  </si>
  <si>
    <t>23.5</t>
  </si>
  <si>
    <t>а/д "51 км а/д "Н-2504" - Зубовка - Николаевка"</t>
  </si>
  <si>
    <t>а/д "17 км а/д "Н-2802" - Новосилиш - Угуй"</t>
  </si>
  <si>
    <t>а/д  "7 км а/д "Н-3016" - Высокая Поляна"</t>
  </si>
  <si>
    <t>28.5</t>
  </si>
  <si>
    <t>Обеспеченность готовности ПСД под объекты следующего года,%</t>
  </si>
  <si>
    <r>
      <t>34. Доля объектов, на которых предусматривается использование новых и наилучших технологий, включенный в Реестр новых и наилучших технологий, материалов и технологических решений повторного применения</t>
    </r>
    <r>
      <rPr>
        <sz val="10"/>
        <color theme="1"/>
        <rFont val="Calibri"/>
        <family val="2"/>
        <charset val="204"/>
      </rPr>
      <t>³</t>
    </r>
  </si>
  <si>
    <t>35. Доля контрактов жизненного цикла, предусматривающих выполнение работ по строительству, реконструкции, капитальному ремонту автомобильных дорог регионального  и межмуниципального значения³</t>
  </si>
  <si>
    <t>36. Доля отечественного оборудования (товаров, работ, услуг) в общем объеме закупок³</t>
  </si>
  <si>
    <r>
      <rPr>
        <sz val="12"/>
        <rFont val="Calibri"/>
        <family val="2"/>
        <charset val="204"/>
      </rPr>
      <t>³</t>
    </r>
    <r>
      <rPr>
        <sz val="12"/>
        <rFont val="Times New Roman"/>
        <family val="1"/>
        <charset val="204"/>
      </rPr>
      <t>- Индикатор введен с 2021 года</t>
    </r>
  </si>
  <si>
    <t>Строительство автомобильной дороги Южный транзит от автомобильной дороги Р-254 «Иртыш» до автомобильной дороги Р-256 «Чуйский тракт» через реку Обь в г. Новосибирске</t>
  </si>
  <si>
    <t>Мероприятия по строительству (реконструкции) автомобильных дорог (участков автомобильных дорог (или) искусственных дорожных сооружений) в рамках концессионных соглашений, заключаемых в соответствии с Федеральным законом «О концессионных соглашениях», подлежащих эксплуатации на платной основе.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21.07.2005  № 115-ФЗ «О концессионных соглашениях», подлежащего эксплуатации на платной основе»</t>
  </si>
  <si>
    <t>Мероприятия по строительству (реконструкции) автомобильных дорог (участков автомобильных дорог (или) искусственных дорожных сооружений) в рамках концессионных соглашений, заключаемых в соответствии с Федеральным законом «О концессионных соглашениях», подлежащих эксплуатации на платной основе. Строительство объекта капитального строительства «Мостовой переход через р. Обь в створе ул. Ипподромской г. Новосибирска.</t>
  </si>
  <si>
    <t>610R1XXXXX</t>
  </si>
  <si>
    <t>610R153893</t>
  </si>
  <si>
    <t>610R153XXX</t>
  </si>
  <si>
    <t>610R25418X</t>
  </si>
  <si>
    <t>Разработка ПСД, выкуп земель под объект</t>
  </si>
  <si>
    <t>Капитальный ремонт моста 73,35 п.м</t>
  </si>
  <si>
    <t>Капитальный ремонт 1,9 км автодороги</t>
  </si>
  <si>
    <t>610R1539XX</t>
  </si>
  <si>
    <t>Таблица 1.5, 2.7</t>
  </si>
  <si>
    <t>по форме приложения 16</t>
  </si>
  <si>
    <t>тип покры-тия</t>
  </si>
  <si>
    <t>софинанси-рование к ФБ (4%)</t>
  </si>
  <si>
    <t>щеб.</t>
  </si>
  <si>
    <t xml:space="preserve"> 2.1</t>
  </si>
  <si>
    <t>асф.бет.</t>
  </si>
  <si>
    <t xml:space="preserve"> 3.2</t>
  </si>
  <si>
    <t>мост через р.Икса на 43+819 км а/д "Болотное - Кругликово"</t>
  </si>
  <si>
    <t>ПО</t>
  </si>
  <si>
    <t>мост через р.Тартас на 115+074 км а/д "Куйбышев - Венгерово - гр. Омской области (старый Московский тракт)"</t>
  </si>
  <si>
    <t>121,15
п.м.</t>
  </si>
  <si>
    <t>а/д "Здвинск - 157 км а/д "К-01"</t>
  </si>
  <si>
    <t>а/д "40 км а/д "Н-0704" - Лянино - Барлакуль"</t>
  </si>
  <si>
    <t xml:space="preserve">а/д "17 км а/д "Н-1029" - Астродым" </t>
  </si>
  <si>
    <t>9.7</t>
  </si>
  <si>
    <t xml:space="preserve"> 10.4</t>
  </si>
  <si>
    <t>а/д "1411 км а/д "Р-254" - Новокремлевское" км 0+000 - км 0+686, км 1+583 - км 18+958</t>
  </si>
  <si>
    <t>а/д "1408 км а/д "Р-254" - Крутологово км 0+000- км 0+368, км 1+364 - км 28+935"</t>
  </si>
  <si>
    <t>11.8</t>
  </si>
  <si>
    <t>а/д "1394 км а/д "Р-254" - Лесная Поляна км 0+394 - км 4+633"</t>
  </si>
  <si>
    <t>а/д "15 км а/д "К-27" -  Луговой"</t>
  </si>
  <si>
    <t>мост через р.Угурманка на 13+203 км а/д "66 км а/д "Н-1408" - Ушково - Михайловка"</t>
  </si>
  <si>
    <t>17.2</t>
  </si>
  <si>
    <t>а/д "58 км а/д "К-15" - Пайвино"</t>
  </si>
  <si>
    <t>а/д "23 км а/д "Н-2141" - Локти (в гр. района)"</t>
  </si>
  <si>
    <t>АПВК</t>
  </si>
  <si>
    <t>а/д "14 км а/д "Н-2107" - Быково"</t>
  </si>
  <si>
    <t>а/д "Новосибирск -   Каменка"</t>
  </si>
  <si>
    <t>асф.бет./ щеб.</t>
  </si>
  <si>
    <t xml:space="preserve"> 26.2</t>
  </si>
  <si>
    <t>а/д "14 км а/д "Н-2904" - Покровка"</t>
  </si>
  <si>
    <t>25.4</t>
  </si>
  <si>
    <t>Черепаново - Майский - 108 км а/д "Р-256"</t>
  </si>
  <si>
    <t>мост через р.Сума на 13+207 км а/д "14 км а/д "Н-3203" - Сарыкамышка"</t>
  </si>
  <si>
    <t>аварийно-восстановительные работы в местах ликвидации последствий чрезвычайных ситуаций</t>
  </si>
  <si>
    <t>Нераспределенные  ЛБО на ремонт мостов</t>
  </si>
  <si>
    <t>п.м</t>
  </si>
  <si>
    <t>Ремонт 6,3 км автодороги</t>
  </si>
  <si>
    <t>Ремонт 4,2 км автодороги</t>
  </si>
  <si>
    <t>610R15394X</t>
  </si>
  <si>
    <t>субсидии на реализацию   приоритетного направления стратегического развития Российской Федерации, в целях реализации национального проекта «Безопасные и качественные автомобильные  дороги»</t>
  </si>
  <si>
    <t>субсидии на софинансирование расходных обязательств субъектов Российской Федерации,
возникающих при реализации мероприятия по внедрению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
рамках реализации федерального проекта «Общесистемные меры развития дорожного
хозяйства»  национального проекта «Безопасные и качественные  дороги»</t>
  </si>
  <si>
    <t>5.3</t>
  </si>
  <si>
    <t xml:space="preserve"> 2.2</t>
  </si>
  <si>
    <t>6.6</t>
  </si>
  <si>
    <t>7.4</t>
  </si>
  <si>
    <t xml:space="preserve"> 22.4</t>
  </si>
  <si>
    <t xml:space="preserve">всего областной бюджет </t>
  </si>
  <si>
    <t xml:space="preserve">всего федеральный бюджет </t>
  </si>
  <si>
    <t>41Х</t>
  </si>
  <si>
    <t>37. Осуществлено строительство и реконструкция автомобильных дорог регионального или  межмуниципального, местного значения  (накопленным итогом)</t>
  </si>
  <si>
    <t xml:space="preserve">38. Протяженность приведенных в нормативное состояние искусственных сооружений на автомобильных дорогах регионального или межмуниципального и местного значения (накопленным итогом)
</t>
  </si>
  <si>
    <t>тыс. п.м</t>
  </si>
  <si>
    <t>⁴- Индикатор введен с 2022 года</t>
  </si>
  <si>
    <t>37. Осуществлено строительство и реконструкция автомобильных дорог регионального или  межмуниципального, местного значения  (накопленным итогом)⁴</t>
  </si>
  <si>
    <r>
      <t>38. Протяженность приведенных в нормативное состояние искусственных сооружений на автомобильных дорогах регионального или межмуниципального и местного значения (накопленным итогом)</t>
    </r>
    <r>
      <rPr>
        <sz val="10"/>
        <rFont val="Calibri"/>
        <family val="2"/>
        <charset val="204"/>
      </rPr>
      <t>⁴</t>
    </r>
    <r>
      <rPr>
        <sz val="10"/>
        <rFont val="Times New Roman"/>
        <family val="1"/>
        <charset val="204"/>
      </rPr>
      <t xml:space="preserve">
</t>
    </r>
  </si>
  <si>
    <t>доля автомобильных дорог регионального и
межмуниципального значения, соответствующих
нормативным требованиям</t>
  </si>
  <si>
    <t xml:space="preserve">доля автомобильных дорог местного значения, соответствующих
нормативным требованиям </t>
  </si>
  <si>
    <r>
      <t>25. Доля дорожной сети городских агломераций, находящаяся
в нормативном состоянии</t>
    </r>
    <r>
      <rPr>
        <sz val="10"/>
        <color rgb="FF000000"/>
        <rFont val="Calibri"/>
        <family val="2"/>
        <charset val="204"/>
      </rPr>
      <t>²</t>
    </r>
  </si>
  <si>
    <t>18. Доля автомобильных дорог регионального, межмуниципального и местного значения, соответствующих нормативным требованиям к транспортно-эксплуатационным показателям на 31 декабря отчетного периода, в том числе:</t>
  </si>
  <si>
    <t>Применяемое сокращение:</t>
  </si>
  <si>
    <t>РП¹-  региональный проект Новосибирской области «Региональная и местная дорожная сеть (Новосибирская область)»,</t>
  </si>
  <si>
    <t>РП²-  региональный проект Новосибирской области «Общесистемные меры развития дорожного хозяйства (Новосибирская область)».</t>
  </si>
  <si>
    <t>РП¹. Оценка степени достижения целевого индикатора осуществляется по результатам выполненных работ по итогам года</t>
  </si>
  <si>
    <t>РП¹.Оценка степени достижения целевого индикатора осуществляется по результатам выполненных работ по итогам года</t>
  </si>
  <si>
    <t>РП².Оценка степени достижения целевого индикатора осуществляется по результатам выполненных работ по итогам года</t>
  </si>
  <si>
    <t>,,,</t>
  </si>
  <si>
    <t>Реконструкция автомобильной дороги   "90 км а/д "Р-255" - Балта" с мостом через реку Балта на 2 км а/д "90 км а/д "Р-255"- Балта" в Мошковском районе Новосибирской области</t>
  </si>
  <si>
    <t xml:space="preserve">Разработка проектно-сметной документации. </t>
  </si>
  <si>
    <t>13.11</t>
  </si>
  <si>
    <t xml:space="preserve"> 16.1</t>
  </si>
  <si>
    <t>Выкуп земель</t>
  </si>
  <si>
    <t xml:space="preserve"> 19.1</t>
  </si>
  <si>
    <t>Кадастровые работы. Выкуп земель под готовую ПСД</t>
  </si>
  <si>
    <t>Капитальный ремонт в 2024 году  4,0 км автодороги</t>
  </si>
  <si>
    <t>Мероприятие          О1.2.              Средства областного бюджета софинансирование (БКАД)</t>
  </si>
  <si>
    <t>5.6</t>
  </si>
  <si>
    <t>5.7</t>
  </si>
  <si>
    <t>Мероприятие    О1.2.              Средства областного бюджета (БКАД)</t>
  </si>
  <si>
    <t>Мост ч/р Шарап на 95+140 автодороги "Новосибирск - Кочки – Павлодар (в пред. РФ)"</t>
  </si>
  <si>
    <t>Капитальный ремонт моста 42,64 п.м</t>
  </si>
  <si>
    <t>Мероприятие О1.1.                       средства федерального бюджета (БКД)</t>
  </si>
  <si>
    <t>Мероприятие О1.1.               средства областного бюджета (БКД)</t>
  </si>
  <si>
    <t>Мероприятие О1.1.                       средства областного бюджета софинансирование (БКД)</t>
  </si>
  <si>
    <t>Ремонт автомобильных дорог (а/д "10 км а/д "Н-0412" - Турнаево")</t>
  </si>
  <si>
    <t>Мост через реку Карасук на 364 км а/д "Новосибирск - Кочки - Павлодар (в пред. РФ)"</t>
  </si>
  <si>
    <t>Путепровод через железную дорогу "Омск-Новосибирск" на 3 км а/д "1286 км а/д "Р-254" - Каргат (восточный)</t>
  </si>
  <si>
    <t xml:space="preserve">Мост через р.Оеш на 34 км а/д «1427 км а/д «Р-254» - Колывань» </t>
  </si>
  <si>
    <t>Мост через реку Вьюна на 82 км а/д "Новосибирск-Колывань-Томск (в границах НСО)"</t>
  </si>
  <si>
    <t>Мост через реку Камышинка на 14 км а/д "1427 км а/д "Р-254" - Колывань"</t>
  </si>
  <si>
    <t>Ремонт автомобильных дорог (а/д "Коченево - Целинное")</t>
  </si>
  <si>
    <t>Ремонт автомобильных дорог (а/д "96 км а/д "К-29" - Алексеевский")</t>
  </si>
  <si>
    <t>Мост через реку Тара на 157 км а/д "Чаны - Венгерово - Кыштовка"</t>
  </si>
  <si>
    <t>Мост через реку Чека на 10 км  а/д "8 км а/д "Н-1702" - Новоложниково"</t>
  </si>
  <si>
    <t>Мост через реку Бердь на 66 км  а/д "104 км а/д "Р-256" - Черепаново -  Маслянино"</t>
  </si>
  <si>
    <t>Мост через реку Елбань на 31 км  а/д "66 км а/д "К-15" - Елбань"</t>
  </si>
  <si>
    <t>Ремонт 7,7 км автодороги</t>
  </si>
  <si>
    <t>а/д "12 км а/д "К-18р"- Устюжанино - Новокузьминка"</t>
  </si>
  <si>
    <t>Мост через реку Орда на 130 км  а/д "Новосибирск - Кочки - Павлодар (в пред. РФ)"</t>
  </si>
  <si>
    <t>Ремонт автомобильных дорог (а/д "Сузун - Каргаполово - Тараданово")</t>
  </si>
  <si>
    <t>21.4</t>
  </si>
  <si>
    <t>Мост через реку Верхний Сузун на 12 км  а/д "Сузун - Мереть"</t>
  </si>
  <si>
    <t>Путепровод через железную дорогу "Входная-Алтайская" на 83 км а/д "104 км а/д "Р-256" - Сузун"</t>
  </si>
  <si>
    <t>Ремонт автомобильных дорог (а/д "Северное - Биаза - гр. Кыштовского района")</t>
  </si>
  <si>
    <t>Мост через реку Омь на 12 км а/д "Усть-Тарка - Татарск"</t>
  </si>
  <si>
    <t>Путепровод через железную дорогу "Омск-Новосибирск" на 2 км а/д "Подъезд к г.Чулыму"</t>
  </si>
  <si>
    <t>610045784F</t>
  </si>
  <si>
    <t xml:space="preserve">22. </t>
  </si>
  <si>
    <t>Мост через реку Большеречье на 27,147 км а/д "Кыштовка-Малокрасноярка"</t>
  </si>
  <si>
    <t>Объемные работы и прочие затраты</t>
  </si>
  <si>
    <t>Предусмотрены средства для оплаты энергопотребительских систем, на содержание мониторинговых приборов, содержание метеостанций, весового контроля, мероприятия по снегоборьбе, установка элементов обустройства (табло индивидуального проектиролвания, дорожных ограждений, недостающих автопавильонов, снегозадерживающих устройств, систем видеонаблюдения, элементов освещения и т.п.) и т.д. в соответствии с классификацией работ по содержанию автомобильных дорог.</t>
  </si>
  <si>
    <t xml:space="preserve">Расторжение контракта с подрядной организацией. После корректировка ПСД объект будет включен в план для окончания работ на 2023  год.  </t>
  </si>
  <si>
    <t>П1. Техническая готовность объекта "Строительство автомобильной дороги от ул. Немировича- Данченко до территории "Многофункциональной ледовой арены" в Кировском районе"</t>
  </si>
  <si>
    <t xml:space="preserve">П2. Техническая готовность интеллектуальной транспортной системы </t>
  </si>
  <si>
    <t>П2. Техническая готовность интеллектуальной транспортной системы</t>
  </si>
  <si>
    <t xml:space="preserve">                                                                       Приложение № 1 к приказу Минтанса НСО</t>
  </si>
  <si>
    <t>Мероприятие О1.1.                       средства федерального бюджета (БКД) резервный фонд</t>
  </si>
  <si>
    <t>Значение показателя на 2025 год</t>
  </si>
  <si>
    <t xml:space="preserve"> Строительство и реконструкция автомобильных дорог регионального и межмуниципального значения и искусственных сооружений на них</t>
  </si>
  <si>
    <t xml:space="preserve">2025 год </t>
  </si>
  <si>
    <t>Капитальный ремонт в 2024 году 2,6 км автодороги</t>
  </si>
  <si>
    <t xml:space="preserve">Капитальный ремонт моста 10,1 п.м. </t>
  </si>
  <si>
    <t xml:space="preserve">Капитальный ремонт моста 54,08 п.м. </t>
  </si>
  <si>
    <t>Капитальный ремонт моста 41,20 п.м</t>
  </si>
  <si>
    <t>Госпрограмма осень 2022</t>
  </si>
  <si>
    <t>БКД 2,0</t>
  </si>
  <si>
    <t xml:space="preserve">НЕ учтено </t>
  </si>
  <si>
    <t>средства областного бюджета R1</t>
  </si>
  <si>
    <r>
      <t xml:space="preserve">средства федерального бюджета </t>
    </r>
    <r>
      <rPr>
        <b/>
        <sz val="8"/>
        <color rgb="FF0070C0"/>
        <rFont val="Times New Roman CE"/>
        <charset val="204"/>
      </rPr>
      <t>(МБТ)</t>
    </r>
  </si>
  <si>
    <t>софинанси-рование к субсидиям ФБ (4%)</t>
  </si>
  <si>
    <r>
      <t>средства федерального бюджета (</t>
    </r>
    <r>
      <rPr>
        <b/>
        <sz val="8"/>
        <color rgb="FF0070C0"/>
        <rFont val="Times New Roman CE"/>
        <charset val="204"/>
      </rPr>
      <t>субсидии)</t>
    </r>
  </si>
  <si>
    <r>
      <t xml:space="preserve">средства федерального бюджета </t>
    </r>
    <r>
      <rPr>
        <b/>
        <sz val="8"/>
        <color rgb="FF0070C0"/>
        <rFont val="Times New Roman CE"/>
        <charset val="204"/>
      </rPr>
      <t>(субсидии)</t>
    </r>
  </si>
  <si>
    <t>в ЭТАЛОНЕ, км</t>
  </si>
  <si>
    <r>
      <t>средства федерального бюджета (</t>
    </r>
    <r>
      <rPr>
        <b/>
        <sz val="8"/>
        <color rgb="FF0070C0"/>
        <rFont val="Times New Roman CE"/>
        <charset val="204"/>
      </rPr>
      <t>субсидии</t>
    </r>
    <r>
      <rPr>
        <sz val="8"/>
        <color indexed="8"/>
        <rFont val="Times New Roman CE"/>
        <charset val="204"/>
      </rPr>
      <t>)</t>
    </r>
  </si>
  <si>
    <t>1.1.</t>
  </si>
  <si>
    <t>1.2.</t>
  </si>
  <si>
    <t>1.3.</t>
  </si>
  <si>
    <t>отстающий</t>
  </si>
  <si>
    <t xml:space="preserve"> 2.3</t>
  </si>
  <si>
    <t xml:space="preserve"> 3.5</t>
  </si>
  <si>
    <t>а/д "52 км а/д "К-02" - Филошенка"</t>
  </si>
  <si>
    <t>а/д "Куйбышев - Венгерово - гр. Омской области (старый Московский тракт)"</t>
  </si>
  <si>
    <t>2 км - 27 208,8
5км - 68 659,6</t>
  </si>
  <si>
    <t>а/д "62 км а/д "К-07" - Ильинка"</t>
  </si>
  <si>
    <t xml:space="preserve">а/д "42км а/д "К-08" Утянка - Ярки" </t>
  </si>
  <si>
    <t>а/д "96 км а/д "К-29" - Алексеевский"</t>
  </si>
  <si>
    <t>90,24 
п.м.</t>
  </si>
  <si>
    <t>62,27 
п.м.</t>
  </si>
  <si>
    <t>39,91
п.м.</t>
  </si>
  <si>
    <t>а/д "63 км а/д "Н-1101" - Королевка"</t>
  </si>
  <si>
    <t>мост через реку Шариха на 11 км а/д "Коченево - Целинное"</t>
  </si>
  <si>
    <t>45,7
п.м.</t>
  </si>
  <si>
    <t>11.10</t>
  </si>
  <si>
    <t xml:space="preserve">а/д "235 км а/д "К-17р" - Согорное  (в гр. района)" </t>
  </si>
  <si>
    <t>а/д "27 км а/д "К-04" - Кама"</t>
  </si>
  <si>
    <t>137,73
п.м.</t>
  </si>
  <si>
    <t>71,95
п.м.</t>
  </si>
  <si>
    <t>138,93
п.м.</t>
  </si>
  <si>
    <t>10,1
п.м.</t>
  </si>
  <si>
    <t xml:space="preserve">Мост через реку Власиха на км 15 автодороги  "Новосибирск - аэр.Толмачево" </t>
  </si>
  <si>
    <t>47,08
п.м.</t>
  </si>
  <si>
    <t>54,08 
п.м.</t>
  </si>
  <si>
    <t>Ремонт автомобильных дорог (а/д "12 км а/д "К-18р"- Устюжанино - Новокузьминка")</t>
  </si>
  <si>
    <t>41,2 
п.м.</t>
  </si>
  <si>
    <t>93,3
 п.м.</t>
  </si>
  <si>
    <t>а/д "Сузун - Каргаполово - Тараданово"</t>
  </si>
  <si>
    <t>Ремонт автомобильных дорог (а/д "15 км а/д "Н-2701" - Каменка - Херсонка")</t>
  </si>
  <si>
    <t>179,5
п.м.</t>
  </si>
  <si>
    <t>Ремонт автомобильных дорог (а/д "104 км а/д "Р-256" - Сузун")</t>
  </si>
  <si>
    <t>61,6
п.м.</t>
  </si>
  <si>
    <t>в том числе  по  мостовым сооружениям в БКД</t>
  </si>
  <si>
    <t>341
п.м.</t>
  </si>
  <si>
    <t>121,1
п.м.</t>
  </si>
  <si>
    <t>1026,5
п.м.</t>
  </si>
  <si>
    <t>921,13 п.м.</t>
  </si>
  <si>
    <t>Кредиторская задолженность  2022 г.</t>
  </si>
  <si>
    <r>
      <t xml:space="preserve">2023 год </t>
    </r>
    <r>
      <rPr>
        <b/>
        <sz val="10"/>
        <color rgb="FF0070C0"/>
        <rFont val="Times New Roman CE"/>
        <charset val="204"/>
      </rPr>
      <t xml:space="preserve"> </t>
    </r>
  </si>
  <si>
    <t>Мероприятие О1.3.</t>
  </si>
  <si>
    <t>ОБ софинанси-рование к субсидиям ФБ (4%)</t>
  </si>
  <si>
    <t xml:space="preserve">средства областного бюджета </t>
  </si>
  <si>
    <t>Мощность</t>
  </si>
  <si>
    <t xml:space="preserve">2024 год                               </t>
  </si>
  <si>
    <t>Ремонт моста 90,24 п.м.</t>
  </si>
  <si>
    <t>Ремонт моста 62,27 п.м.</t>
  </si>
  <si>
    <t>Ремонт моста 39,91 п.м.</t>
  </si>
  <si>
    <t>Ремонт моста 45,70 п.м.</t>
  </si>
  <si>
    <t>Ремонт 5,3 км автодороги</t>
  </si>
  <si>
    <t xml:space="preserve">2025 год                   </t>
  </si>
  <si>
    <t>Ремонт 10,7 км автодороги</t>
  </si>
  <si>
    <t>Ремонт моста 38,93 п.м.</t>
  </si>
  <si>
    <t>Ремонт моста 60,0 п.м.</t>
  </si>
  <si>
    <t>Ремонт моста 122,64 п.м.</t>
  </si>
  <si>
    <t xml:space="preserve">Распределение ассигнований на ремонт автомобильных дорог и дорожных сооружений Новосибирской области в 2023-2025 годах </t>
  </si>
  <si>
    <t>Мероприятие 1.2.1.2.                                Средства федерального бюджета (КРСТ)</t>
  </si>
  <si>
    <t>61003R3720</t>
  </si>
  <si>
    <t>Применяемые сокращения: 
ГКУ НСО ТУАД – государственное казенное учреждение Новосибирской области «Территориальное управление автомобильных дорог Новосибирской области»;                                                                                                                                                                                                                                                                   ГКУ НСО "Мост" – государственное казенное учреждение Новосибирской области "Мост";                                                                                                                                                                                                                                                                                                                                                                                 ГКУ НСО "Арена" – государственное казенное учреждение Новосибирской области "Арена";                                                                                                                                                                                                                                                                                                                                                                                                                ГКУ НСО ЦОДД- государственное казенное учреждение Новосибирской области "Центр организации дорожного движения";                                                                                                                                                 
км – километр;
Минтранс НСО – министерство транспорта и дорожного хозяйства Новосибирской области;                                                                                                                                                                                                                                                                                                                                                                                                                                                                                                       Минстрой НСО – министерство строительства Новосибирской области;
НСО – Новосибирская область;                                                                                                                                                                                                                                                                                                                                                                                                                                                                                                                                                                                                                                                п.м – погонные метры;                                                                                                                                                                                                                                                                                                                                                                                                                                                                                                                                                                                                                                                                 РФ  – Российская Федерация;                                                                                                                                                                                                                                                                                                                                                                                                                                                                                                                                      тыс. руб. – тысяча рублей;                                                                                                                                                                                                                                                                                                                                                                                                                                                                                                                                                                                                                                                                                                                                                                                                                                                                                                                                                                      шт. –  штука.</t>
  </si>
  <si>
    <t>2026 год</t>
  </si>
  <si>
    <t>2027 год</t>
  </si>
  <si>
    <t>Ввод в эксплуатацию 3,4 км автодороги</t>
  </si>
  <si>
    <t>Мероприятие О1.1.               средства федерального бюджета (БКАД)</t>
  </si>
  <si>
    <t>Ввод в эксплуатацию в 2023 году автодороги протяженностью 1,4 км. Начало работ на новом этапе</t>
  </si>
  <si>
    <t xml:space="preserve">Путепровод автодорожный через 1, 2, 3 пути </t>
  </si>
  <si>
    <t>Путепровод автодорожный через подъездной путь</t>
  </si>
  <si>
    <t>Капремонт путепровода 45,61 п.м.</t>
  </si>
  <si>
    <t>Мостовой переход через р. Омь на 1 км а/д "Подъезд к д. Сергино"</t>
  </si>
  <si>
    <t>Капитальный ремонт моста 78,83 п.м</t>
  </si>
  <si>
    <t>Капремонт путепровода 61,35 п.м.</t>
  </si>
  <si>
    <t>Мероприятие 1.2.1.2.                                Средства федерального бюджета</t>
  </si>
  <si>
    <t>4.6</t>
  </si>
  <si>
    <t xml:space="preserve">Мост через реку Кама на 97 км а/д "Куйбышев - Венгерово - гр. Омской области (старый Московский тракт)" </t>
  </si>
  <si>
    <t>Ремонт моста 59,80 п.м.</t>
  </si>
  <si>
    <t>Ремонт моста 68,17 п.м.</t>
  </si>
  <si>
    <t>Мероприятие 1.2.1.2.                                Средства областного бюджета (софинансирование КРСТ)</t>
  </si>
  <si>
    <t xml:space="preserve">Мост через реку Верх.Тула (правый) на 23 км а/д "Новосибирск - Кочки - Павлодар (в пред. РФ)" </t>
  </si>
  <si>
    <t>Ремонт моста 47,05 п.м.</t>
  </si>
  <si>
    <t>Ремонт моста 47,08 п.м.</t>
  </si>
  <si>
    <t xml:space="preserve">Мост через реку Верх.Тула (левый) на 23 км а/д "Новосибирск - Кочки - Павлодар (в пред. РФ)" </t>
  </si>
  <si>
    <t>Ремонт моста 50,23 п.м.</t>
  </si>
  <si>
    <t>23.6</t>
  </si>
  <si>
    <t>Путепровод через железную дорогу "Омск-Новосибирск" на 5 км а/д "997 км а/д "Р-254" - г.Татарск"</t>
  </si>
  <si>
    <t xml:space="preserve"> 26.3</t>
  </si>
  <si>
    <t xml:space="preserve"> 26.4</t>
  </si>
  <si>
    <t>27.4</t>
  </si>
  <si>
    <t xml:space="preserve">Мост через реку Омь на 20 км а/д 14 км а/д "Н-2904" - Покровка" </t>
  </si>
  <si>
    <t xml:space="preserve">2025  год </t>
  </si>
  <si>
    <t>6 месяцев</t>
  </si>
  <si>
    <t>12 месяцев</t>
  </si>
  <si>
    <r>
      <t>40. Построены (реконструированы) и отремонтированы автомобильные дороги на сельских территориях</t>
    </r>
    <r>
      <rPr>
        <sz val="10"/>
        <rFont val="Calibri"/>
        <family val="2"/>
        <charset val="204"/>
      </rPr>
      <t>⁵</t>
    </r>
  </si>
  <si>
    <r>
      <t xml:space="preserve"> </t>
    </r>
    <r>
      <rPr>
        <sz val="12"/>
        <rFont val="Calibri"/>
        <family val="2"/>
        <charset val="204"/>
      </rPr>
      <t>⁵</t>
    </r>
    <r>
      <rPr>
        <sz val="12"/>
        <rFont val="Times New Roman"/>
        <family val="1"/>
        <charset val="204"/>
      </rPr>
      <t>- Индикатор введен с 2023 года</t>
    </r>
  </si>
  <si>
    <t>39. Доля автомобильных регионального значения, входящих в опорную сеть, соответствующих нормативным требованиям</t>
  </si>
  <si>
    <t>40. Построены (реконструированы) и отремонтированы автомобильные дороги на сельских территориях</t>
  </si>
  <si>
    <t>2013-2027 годы</t>
  </si>
  <si>
    <t>15-27</t>
  </si>
  <si>
    <t>ввод после строит+реконст все 13-27</t>
  </si>
  <si>
    <t>строит рег 15-27</t>
  </si>
  <si>
    <t>строит нов мест 15-27</t>
  </si>
  <si>
    <t>соот рекон мест 14-27</t>
  </si>
  <si>
    <t>увел после рекон все 15-27</t>
  </si>
  <si>
    <t>увеличение протяж-ти с 15-27</t>
  </si>
  <si>
    <t>увел все после кап.рем+рем 15-27</t>
  </si>
  <si>
    <t>Ввод в  эксплуатацию в 5,0 км автодороги</t>
  </si>
  <si>
    <t>Начало строительства моста протяженностью 11,57 пог.м¹</t>
  </si>
  <si>
    <t xml:space="preserve">В 2023г – выполнение СМР по частичному устройству основания и цементобетонного покрытия. </t>
  </si>
  <si>
    <t xml:space="preserve">Долгосрочная реализация в будущих периодах. Протяженность автомобильной дороги 10,0  км. </t>
  </si>
  <si>
    <t xml:space="preserve">В 2023 году ввод объекта в эксплуатацию. </t>
  </si>
  <si>
    <t>Капитальный ремонт путепровода  51,56 пог.м в  соответствии с заключенными контрактами</t>
  </si>
  <si>
    <t>Ожидаемый результат в 2023 году(краткое описание)</t>
  </si>
  <si>
    <t>Ожидаемый результат в 2023 году (краткое описание)</t>
  </si>
  <si>
    <t xml:space="preserve">государственной программы Новосибирской области "Развитие автомобильных дорог регионального, межмуниципального и местного значения в Новосибирской области"  на очередной 2023 год                                                                                                                                                                                                                                      (на основании государственной программы в редакции постановления Правительства Новосибирской области от   .  .2023 №)
</t>
  </si>
  <si>
    <t xml:space="preserve">государственной программы Новосибирской области "Развитие автомобильных дорог регионального, межмуниципального и  местного значения в Новосибирской области"   </t>
  </si>
  <si>
    <r>
      <rPr>
        <sz val="11"/>
        <rFont val="Calibri"/>
        <family val="2"/>
        <charset val="204"/>
      </rPr>
      <t>⁵</t>
    </r>
    <r>
      <rPr>
        <sz val="11"/>
        <rFont val="Times New Roman"/>
        <family val="1"/>
        <charset val="204"/>
      </rPr>
      <t xml:space="preserve"> Реализация мероприятий  регионального проекта "Региональная и местная дорожноя сеть (Новосибирская область)" Минстроем НСО совместно с ГКУ НСО "Арена"</t>
    </r>
  </si>
  <si>
    <r>
      <rPr>
        <sz val="11"/>
        <rFont val="Calibri"/>
        <family val="2"/>
        <charset val="204"/>
      </rPr>
      <t xml:space="preserve">¹ </t>
    </r>
    <r>
      <rPr>
        <sz val="11"/>
        <rFont val="Times New Roman"/>
        <family val="1"/>
        <charset val="204"/>
      </rPr>
      <t xml:space="preserve">Мероприятия в рамках реализации подпрограммы «Устойчивое развитие сельских территорий» государственной программы Российской Федерации «Комплексное развите сельских территорий». Протяженность в рамках данного мероприятия учитывается для достижения регионального проекта "Региональная и местная дорожная сеть (Новосибирская область)". </t>
    </r>
  </si>
  <si>
    <t xml:space="preserve">                                                                       Приложение № 4 к приказу Минтанса НСО</t>
  </si>
  <si>
    <t xml:space="preserve">  Приложение № 5 к приказу Минтанса НСО</t>
  </si>
  <si>
    <t xml:space="preserve">Количество муниципальных образований </t>
  </si>
  <si>
    <t>В 2023 году будут исполнены бюджетные обязательства по выполненным и принятым работам в 2022 году</t>
  </si>
  <si>
    <t>Оплата в 2023 году бюджетных обязательств по выполненным и принятым ремонтным работам в 2022 году</t>
  </si>
  <si>
    <r>
      <t>39. Доля автомобильных дорог регионального значения, входящих в опорную сеть, соответствующих нормативным требованиям</t>
    </r>
    <r>
      <rPr>
        <sz val="10"/>
        <rFont val="Calibri"/>
        <family val="2"/>
        <charset val="204"/>
      </rPr>
      <t>⁵</t>
    </r>
  </si>
  <si>
    <t>Реконструкция автомобильной дороги "Ярки-Хромовский-Кротово" с мостом через ручей на 13 км а/д "Ярки-Хромовский-Кротово" в Доволенском районе Новосибирской области</t>
  </si>
  <si>
    <t>Реконструкция автомобильной дороги "Искитим - Верх-Коен - Михайловка" с мостом через реку Малый Коен на 37 км а/д "Искитим - Верх-Коен - Михайловка" в Искитимском районе Новосибирской области</t>
  </si>
  <si>
    <t>Реконструкция автомобильной дороги "2 км а/д "Н-1514"-Октябрьский-Хабаровский"   с мостом через ручей на 2 км а/д "2 км а/д "Н-1514"-Октябрьский-Хабаровский" в Краснозерском районе Новосибирской области</t>
  </si>
  <si>
    <t>Реконструкция автомобильной дороги а/д "Новосибирск - Кочки - Павлодар (в пред. РФ)" с мостом через реку  Шеничный Лог на 134 км а/д "Новосибирск - Кочки - Павлодар (в пред. РФ)" в Ордынском районе Новосибирской области</t>
  </si>
  <si>
    <t>Реконструкция автомобильной дороги "Венгерово - Минино - Верх-Красноярка - Северное (в гр. района)"с мостом через р. Жабара на 87 км а/д "Венгерово - Минино - Верх-Красноярка - Северное (в гр. района)" в Северном районе Новосибирской области</t>
  </si>
  <si>
    <t>Реконструкция автомобильной дороги "Подъезд к с. Остяцк /50 км/" в Северном районе Новосибирской области</t>
  </si>
  <si>
    <t>Реконструкция автомобильной дороги "8 км а/д "К-36" - Золотая Грива" с мостом через реку Каячка на 11 км а/д "8 км а/д "К-36" - Золотая Грива" в Чулымском районе Новосибирской области</t>
  </si>
  <si>
    <t>а/д "Барышево - Орловка - Кольцово"</t>
  </si>
  <si>
    <t>Мост через реку Тара на 1 км а/д "Подъезд к с. Остяцк /50 км/"</t>
  </si>
  <si>
    <t>пог.м</t>
  </si>
  <si>
    <t>Капитальный ремонт моста 77,0 п.м</t>
  </si>
  <si>
    <t xml:space="preserve"> 1.3</t>
  </si>
  <si>
    <t>4.5</t>
  </si>
  <si>
    <t>8.5</t>
  </si>
  <si>
    <t>Ремонт путепровода 61,35 п.м.</t>
  </si>
  <si>
    <t>Ремонт путепровода 45,61 п.м.</t>
  </si>
  <si>
    <t xml:space="preserve"> 22.3</t>
  </si>
  <si>
    <t>Мост через реку Тартас на 4 км а/д "129 км а/д "К-26" - Ударник"</t>
  </si>
  <si>
    <t>Ремонт 7,1 км автодороги</t>
  </si>
  <si>
    <t>Ремонт 15,0 км автодороги</t>
  </si>
  <si>
    <t>ОБ софинансирование к субсидиям ФБ (4%)</t>
  </si>
  <si>
    <t>г. Обь</t>
  </si>
  <si>
    <t>По решению суда разработка проектной документации с последующей рализацией</t>
  </si>
  <si>
    <t>Кадастровые работы на введенном объекте в 2019 году</t>
  </si>
  <si>
    <t>Подготовительные работы для начала производства работ</t>
  </si>
  <si>
    <t>Разработка ПСД и кадастровые работы</t>
  </si>
  <si>
    <t>Кадастровые работы и выкуп земель</t>
  </si>
  <si>
    <t>Разработка ПСД на аварийном участке</t>
  </si>
  <si>
    <t xml:space="preserve"> 1.4</t>
  </si>
  <si>
    <t>Ремонт 30,0 км автодороги</t>
  </si>
  <si>
    <t>12.5</t>
  </si>
  <si>
    <t>Ремонт моста        137,73 п.м.</t>
  </si>
  <si>
    <t>Ремонт моста       93,30 п.м.</t>
  </si>
  <si>
    <t>Ремонт моста     77,85 п.м.</t>
  </si>
  <si>
    <t>Ремонт моста      179,5 п.м.</t>
  </si>
  <si>
    <t>Ремонт моста    114,35 п.м.</t>
  </si>
  <si>
    <t>Ремонт 35,7 км автодороги</t>
  </si>
  <si>
    <t>Ремонт моста     61,60 п.м.</t>
  </si>
  <si>
    <t>610R1M3942</t>
  </si>
  <si>
    <r>
      <t xml:space="preserve">средства областного бюджета                           </t>
    </r>
    <r>
      <rPr>
        <b/>
        <sz val="8"/>
        <color rgb="FF0070C0"/>
        <rFont val="Times New Roman CE"/>
        <charset val="204"/>
      </rPr>
      <t>(МБТ кредит)</t>
    </r>
  </si>
  <si>
    <t>7.5</t>
  </si>
  <si>
    <t>Ремонт 7,8 км автодороги</t>
  </si>
  <si>
    <t>а/д "297 км а/д "К-17р" - Колыбелька"</t>
  </si>
  <si>
    <t>13.4</t>
  </si>
  <si>
    <t>капитальный ремонт трубы на  а/д "70 км а/д "К-12" - Пихтовка - Пономаревка"</t>
  </si>
  <si>
    <t>Капитальный ремрнт 1 водопропускной трубы</t>
  </si>
  <si>
    <t>Ремонт 3,2 км автодороги</t>
  </si>
  <si>
    <t>Ремонт 18,0 км автодороги</t>
  </si>
  <si>
    <t>Ремонт 8,1 км автодороги</t>
  </si>
  <si>
    <t>Ремонт 6,2 км автодороги</t>
  </si>
  <si>
    <t>Ремонт 4,8 км автодороги</t>
  </si>
  <si>
    <t>Ремонт 40,2 км автодороги</t>
  </si>
  <si>
    <t>Ремонт 10,3 км автодороги</t>
  </si>
  <si>
    <t>68.5</t>
  </si>
  <si>
    <t>Пешеходный мост на км 15+625 а/д "Новосибирск  - аэропорт Толмачево" в районе г. Обь</t>
  </si>
  <si>
    <t>19.9</t>
  </si>
  <si>
    <r>
      <t xml:space="preserve">средства областного бюджета </t>
    </r>
    <r>
      <rPr>
        <b/>
        <sz val="8"/>
        <color rgb="FF0070C0"/>
        <rFont val="Times New Roman CE"/>
        <charset val="204"/>
      </rPr>
      <t>(софинансирование МБТ кредит)</t>
    </r>
  </si>
  <si>
    <t>2028 год</t>
  </si>
  <si>
    <t>2029 год</t>
  </si>
  <si>
    <t>2030 год</t>
  </si>
  <si>
    <t>Мост через р. Орда на км 104+000 "автодороги Новосибирск -Кочки - Павлодар (в пред. РФ)" (транспортная безопасность)</t>
  </si>
  <si>
    <t>6.7</t>
  </si>
  <si>
    <t>Капитальный ремонт моста 69,8 п.м</t>
  </si>
  <si>
    <t>Ремонт 10,6 км автодороги</t>
  </si>
  <si>
    <t>Ремонт 8,3 км автодороги</t>
  </si>
  <si>
    <t>Ремонт 15,2 км автодороги</t>
  </si>
  <si>
    <t>Ремонт 2,9 км автодороги</t>
  </si>
  <si>
    <t>Ремонт 22,0 км автодороги</t>
  </si>
  <si>
    <t>Ремонт 1,2 км автодороги</t>
  </si>
  <si>
    <t>Ремонт 10,8 км автодороги</t>
  </si>
  <si>
    <t>Ремонт моста 190,02 п.м.</t>
  </si>
  <si>
    <t>Ремонт 34,1 км автодороги</t>
  </si>
  <si>
    <t>Ремонт 565 км автодороги</t>
  </si>
  <si>
    <t>Ремонт 2,1 км автодороги</t>
  </si>
  <si>
    <t>Ремонт 15,3 км автодороги</t>
  </si>
  <si>
    <t>Ремонт 14,0 км автодороги</t>
  </si>
  <si>
    <t>Ремонт 6,6 км автодороги</t>
  </si>
  <si>
    <t>Оплата работ в соответствии с заключенным контрактом</t>
  </si>
  <si>
    <t>Дороги</t>
  </si>
  <si>
    <t>Мосты</t>
  </si>
  <si>
    <t>Ремонт 11,1 км автодороги</t>
  </si>
  <si>
    <t>Ремонт 5,7 км автодороги</t>
  </si>
  <si>
    <t>Судебный иск. В 2023-2025 годах разработка ПСД</t>
  </si>
  <si>
    <t>Кадастровые работы</t>
  </si>
  <si>
    <t>Реконструкция автомобильной дороги "22 км а/д "К-08" - Сарыбалык - Даниловская Ферма" в Доволенском районе Новосибирской области</t>
  </si>
  <si>
    <t>Кадастровые работы, выкуп земель. Реконструкция а/д протяженностью 3,35 км в 2026 году.</t>
  </si>
  <si>
    <t>Строительство автомобильной дороги «Факел Революции – «Чингис – Нижнекаменка – Завъялово» с мостом через р.Каракан в Ордынском и Искитимском районах Новосибирской области</t>
  </si>
  <si>
    <t>Разработеа ПСД</t>
  </si>
  <si>
    <t>Реконструкция автомобильной дороги "Подъезд к Госплемптицесовхозу /2 км/" в Новосибирском районе Новосибирской области</t>
  </si>
  <si>
    <t>Разработека ПСД</t>
  </si>
  <si>
    <t>Мост через реку Карасук на 2 км а/д "1 км а/д "Н-3207"-Базово-гр. Ордынского района"</t>
  </si>
  <si>
    <t>Капитальный ремонт моста 47,08 п.м</t>
  </si>
  <si>
    <t xml:space="preserve"> 11.7</t>
  </si>
  <si>
    <t xml:space="preserve"> 11.8</t>
  </si>
  <si>
    <t xml:space="preserve">  Приложение № 6 к приказу Минтанса НСО</t>
  </si>
  <si>
    <t>Ремонт 5,9 км автодороги</t>
  </si>
  <si>
    <t>грунт</t>
  </si>
  <si>
    <t>Капитальный ремонт   автомобильных дорог регионального и межмуниципального значения и искусственных сооружений на них в соответствии с заключенными контрактами</t>
  </si>
  <si>
    <t>Оплата работ в соответствии с залучённым контрактом</t>
  </si>
  <si>
    <t>ИТОГО км по мероприятию за счет кредита  по мероприятию О1.3.</t>
  </si>
  <si>
    <t xml:space="preserve">на очередной 2024 год </t>
  </si>
  <si>
    <t>Значение показателя на очередной финансовый 2024 год, в том числе</t>
  </si>
  <si>
    <t>Значение показателя на 2026 год</t>
  </si>
  <si>
    <t>Значение целевого индикатора
на очередной финансовый 2024 год,
в том числе</t>
  </si>
  <si>
    <t xml:space="preserve">УТВЕРЖДЕНО   2024 год  </t>
  </si>
  <si>
    <t>Изменения  2024 г</t>
  </si>
  <si>
    <t xml:space="preserve">УТВЕРЖДЕНО   2025 год  </t>
  </si>
  <si>
    <t>Изменения  2025 г</t>
  </si>
  <si>
    <t xml:space="preserve">УТВЕРЖДЕНО                               2026 год </t>
  </si>
  <si>
    <t>Изменения  2026 г</t>
  </si>
  <si>
    <t xml:space="preserve">2026  год </t>
  </si>
  <si>
    <t>Наказ депутатам Заксобрания</t>
  </si>
  <si>
    <r>
      <t xml:space="preserve">бюджетные ассигнования  </t>
    </r>
    <r>
      <rPr>
        <b/>
        <sz val="8"/>
        <rFont val="Times New Roman CE"/>
        <charset val="204"/>
      </rPr>
      <t>(ОБ)</t>
    </r>
  </si>
  <si>
    <r>
      <t xml:space="preserve">средства областного бюджета </t>
    </r>
    <r>
      <rPr>
        <b/>
        <sz val="8"/>
        <rFont val="Times New Roman CE"/>
        <charset val="204"/>
      </rPr>
      <t>(БКАД)</t>
    </r>
  </si>
  <si>
    <t>софинанси-рование к субсидиямФБ (4%)</t>
  </si>
  <si>
    <r>
      <rPr>
        <b/>
        <sz val="8"/>
        <rFont val="Times New Roman CE"/>
        <charset val="204"/>
      </rPr>
      <t>субсидии</t>
    </r>
    <r>
      <rPr>
        <sz val="8"/>
        <rFont val="Times New Roman CE"/>
        <charset val="204"/>
      </rPr>
      <t xml:space="preserve"> из федерального бюджета</t>
    </r>
  </si>
  <si>
    <r>
      <t xml:space="preserve">иные межбюджетные трансферты </t>
    </r>
    <r>
      <rPr>
        <b/>
        <sz val="8"/>
        <rFont val="Times New Roman CE"/>
        <charset val="204"/>
      </rPr>
      <t xml:space="preserve">(МБТ) </t>
    </r>
    <r>
      <rPr>
        <sz val="8"/>
        <rFont val="Times New Roman CE"/>
        <charset val="204"/>
      </rPr>
      <t>федерального бюджеты</t>
    </r>
  </si>
  <si>
    <r>
      <t xml:space="preserve">средства федерального бюджета </t>
    </r>
    <r>
      <rPr>
        <b/>
        <sz val="8"/>
        <rFont val="Times New Roman CE"/>
        <charset val="204"/>
      </rPr>
      <t>(БКАД)</t>
    </r>
  </si>
  <si>
    <r>
      <t xml:space="preserve">средства областного бюджета </t>
    </r>
    <r>
      <rPr>
        <b/>
        <sz val="8"/>
        <rFont val="Times New Roman CE"/>
        <charset val="204"/>
      </rPr>
      <t>(БКД)
R1</t>
    </r>
  </si>
  <si>
    <r>
      <t xml:space="preserve">средства областного бюджета </t>
    </r>
    <r>
      <rPr>
        <b/>
        <sz val="8"/>
        <rFont val="Times New Roman CE"/>
        <charset val="204"/>
      </rPr>
      <t>(БКД)</t>
    </r>
  </si>
  <si>
    <r>
      <t xml:space="preserve">средства федерального бюджета </t>
    </r>
    <r>
      <rPr>
        <b/>
        <sz val="8"/>
        <rFont val="Times New Roman CE"/>
        <charset val="204"/>
      </rPr>
      <t>(БКД)</t>
    </r>
  </si>
  <si>
    <t>номер</t>
  </si>
  <si>
    <t>ФИО</t>
  </si>
  <si>
    <t>05-234 (05-411)</t>
  </si>
  <si>
    <t>Кулинич А.А.   Терепа А.Г.</t>
  </si>
  <si>
    <t>не заказан</t>
  </si>
  <si>
    <t xml:space="preserve"> 01-017</t>
  </si>
  <si>
    <t>Панферов А.Б.</t>
  </si>
  <si>
    <t>08-015</t>
  </si>
  <si>
    <t>Гайдук С.А.  Морозов А.В.</t>
  </si>
  <si>
    <t>08-020</t>
  </si>
  <si>
    <t xml:space="preserve">13-020 </t>
  </si>
  <si>
    <t>Покровский Е.Н,        Шимкив А.И.</t>
  </si>
  <si>
    <t xml:space="preserve">Строительство мостового перехода ч/р Каракан на 55 км а/д "54 км а/д "М-256" - Завъялово -Факел Революции" в Искитимском районе Новосибирской области </t>
  </si>
  <si>
    <t>Строительство автомобильной дороги «Факел Революции -"Чингис – Нижнекаменка – Завъялово» с мостом через р.Каракан в Ордынском и Искитимском районах Новосибирской области</t>
  </si>
  <si>
    <t>06-369</t>
  </si>
  <si>
    <t>Субботин Д.В.                                                                      Иваков В.В.</t>
  </si>
  <si>
    <t>Реконструкция автомобильной дороги 992 км а/д "Р-254" - Купино - Карасук" в Карасукском районе Новосибирской области</t>
  </si>
  <si>
    <t>05-262</t>
  </si>
  <si>
    <t>Реконструкция автомобильной дороги "Новосибирск - Кочки - Павлодар (в пред. РФ)" в Карасукском районе Новосибирской области</t>
  </si>
  <si>
    <t>08-065</t>
  </si>
  <si>
    <t>Гайдук С.А., Морозов А.В.</t>
  </si>
  <si>
    <t>10 - 102</t>
  </si>
  <si>
    <t>Барсуков А.Ф.
Сичкарев В.В.</t>
  </si>
  <si>
    <t xml:space="preserve"> 8.2 </t>
  </si>
  <si>
    <t>01-007</t>
  </si>
  <si>
    <t>Кушнер Р.В.</t>
  </si>
  <si>
    <t>14-098</t>
  </si>
  <si>
    <t>Мамедов М.П.
Мороз И.Г.</t>
  </si>
  <si>
    <t>Реконструкция автомобильной дороги "104 км а/д "Р-256" - Черепаново-Маслянино" с мостом на 66 км через реку Бердь"в Маслянинском районе Новосибирской области</t>
  </si>
  <si>
    <t>15-199</t>
  </si>
  <si>
    <t>Тырина Е.Н.</t>
  </si>
  <si>
    <t>15-041</t>
  </si>
  <si>
    <t>Строительство автомобильной дороги "Барышево - Орловка - Кольцово" с автодорожным тоннелем под железной дорогой</t>
  </si>
  <si>
    <t>17-022</t>
  </si>
  <si>
    <t>Гришунин И.Ф.   Похил Ю.Н.</t>
  </si>
  <si>
    <t>Реконструкция автомобильной дороги  "Новосибирск - Колывань -Томск (в границах НСО)" в Новосибирском и Колыванском районах Новосибирской области</t>
  </si>
  <si>
    <t>17-205-5</t>
  </si>
  <si>
    <t>Гришунин И.Ф.
Подойма О.Н.</t>
  </si>
  <si>
    <t>Гришукин И.Ф.   Похил Ю.Н.</t>
  </si>
  <si>
    <t>Реконструкция автомобильной дороги "1 км а/д "Н-2123"-Верх-Тула-Ленинское-ОбьГЭС"  в Новосибирском районе Новосибирской области</t>
  </si>
  <si>
    <t>Строительство автомобильной дороги "49 км а/д "Северный обход" - Новосибирск" в Новосибирском районе Новосибирской области</t>
  </si>
  <si>
    <t xml:space="preserve"> 13.12</t>
  </si>
  <si>
    <t>Строительство магистральной дороги непрерывного движения на продолжении магистрали М-51 «Байкал» от городской черты Новосибирска до примыкания к магистрали М-52 «Чуйский тракт» с мостовым переходом через реку Обь в г.Новосибирске (Юго-западный транзит с мостовым переходом через р.Обь в городе Новосибирске)</t>
  </si>
  <si>
    <t>Реконструкция автомобильной дороги  "Новосибирск - Кочки - Павлодар (в пред. РФ)" с мостом через реку  Шеничный Лог на 134 км а/д "Новосибирск - Кочки - Павлодар (в пред. РФ)" в Ордынском районе Новосибирской области</t>
  </si>
  <si>
    <t>Реконструкция автомобильной дороги "79 км а/д "К-04" - Федоровка" на участке 17+900 - км 21+900 в Северном районе</t>
  </si>
  <si>
    <t>03 -030</t>
  </si>
  <si>
    <t>Зарембо С.С.
 Шпаков Ю.Н.</t>
  </si>
  <si>
    <t>Реконструкция автомобильной дороги "Северное - Биаза - гр. Кыштовского района" в Северном районе Новосибирской области</t>
  </si>
  <si>
    <t>03 - 076</t>
  </si>
  <si>
    <t xml:space="preserve">Реконструкция автомобильной дороги "Венгерово - Минино - Верх-Красноярка - Северное (в гр. района)"с мостом через р. Жабара на 87 км а/д "Венгерово - Минино - Верх-Красноярка - Северное (в гр. района)" в Северном районе Новосибирской области  </t>
  </si>
  <si>
    <t>13-204</t>
  </si>
  <si>
    <t>Покровский Е.Н.
Шимкив А.И.</t>
  </si>
  <si>
    <t xml:space="preserve"> 17.1</t>
  </si>
  <si>
    <t>02 - 045</t>
  </si>
  <si>
    <t>Варющенков А.А. 
Розенталь В.А.</t>
  </si>
  <si>
    <t>08-129</t>
  </si>
  <si>
    <t>Гайдук С.А.
Морозов А.В.</t>
  </si>
  <si>
    <t xml:space="preserve"> 20.1</t>
  </si>
  <si>
    <t>02-031</t>
  </si>
  <si>
    <t>Умербаев И.Р.</t>
  </si>
  <si>
    <t>Выход ПСД  11.04.</t>
  </si>
  <si>
    <t>Реконструкция автомобильной дороги "14 км а/д "Н-3203" -  Сарыкамышка" в Чулымском районе Новосибирской области</t>
  </si>
  <si>
    <t>в т.ч. По наказам Депутатам Заксобрания Новосибирской области</t>
  </si>
  <si>
    <t>Таблица 1.4, 2.6</t>
  </si>
  <si>
    <t>Распределение ассигнований на капитальный ремонт автомобильных дорог и дорожных сооружений Новосибирской области на 2024-2026 годы</t>
  </si>
  <si>
    <t>Проект Госпрограммы</t>
  </si>
  <si>
    <t xml:space="preserve">2024 год                                                                                </t>
  </si>
  <si>
    <t>Проект Госпрограммы на 2025 год</t>
  </si>
  <si>
    <t>Изменения в 2025 год</t>
  </si>
  <si>
    <t>Проект Госпрограммы на 2026 год</t>
  </si>
  <si>
    <t>Изменения в 2026 год</t>
  </si>
  <si>
    <t xml:space="preserve">2026 год  </t>
  </si>
  <si>
    <t>ВСЕГО
  лимиты</t>
  </si>
  <si>
    <t>ВСЕГО  
лимиты</t>
  </si>
  <si>
    <t>в проекте</t>
  </si>
  <si>
    <t>изменения</t>
  </si>
  <si>
    <t>шт</t>
  </si>
  <si>
    <t xml:space="preserve"> 1.1</t>
  </si>
  <si>
    <t>а/д "Подъезд к с. Баган (Северный) \194 км\"</t>
  </si>
  <si>
    <t xml:space="preserve"> 3.1.</t>
  </si>
  <si>
    <t>04-257</t>
  </si>
  <si>
    <t>Иванинский О. И. Франчук Д.В.</t>
  </si>
  <si>
    <t>12-137</t>
  </si>
  <si>
    <t>Бадьин В.Г.            Диденко И.В.</t>
  </si>
  <si>
    <t>асф. бет.</t>
  </si>
  <si>
    <t>05-286</t>
  </si>
  <si>
    <t>Терепа А.Г.
Кулинич А.А.</t>
  </si>
  <si>
    <t>08 -061</t>
  </si>
  <si>
    <t>08 -064</t>
  </si>
  <si>
    <t xml:space="preserve"> 4.1.</t>
  </si>
  <si>
    <t>а/д "93км а/д "К-09" - Первотроицк"</t>
  </si>
  <si>
    <t>51,56
п.м.</t>
  </si>
  <si>
    <t xml:space="preserve"> 5.1.</t>
  </si>
  <si>
    <t xml:space="preserve"> 5.2.</t>
  </si>
  <si>
    <t>Капитальный ремонт моста через реку Чаус на 43 км а/д "Новосибирск - Колывань - Томск (в границах НСО)"</t>
  </si>
  <si>
    <t>181,08
п.м.</t>
  </si>
  <si>
    <t xml:space="preserve"> 5.3.</t>
  </si>
  <si>
    <r>
      <t>Мост через реку Чаус на 43 км а/д "Новосибирск - Колывань - Томск (в границах НСО)" (</t>
    </r>
    <r>
      <rPr>
        <sz val="9"/>
        <color rgb="FF0000FF"/>
        <rFont val="Times New Roman CE"/>
        <charset val="204"/>
      </rPr>
      <t>транспортная безопасность</t>
    </r>
    <r>
      <rPr>
        <sz val="9"/>
        <color indexed="8"/>
        <rFont val="Times New Roman CE"/>
        <family val="1"/>
        <charset val="238"/>
      </rPr>
      <t>)</t>
    </r>
  </si>
  <si>
    <t xml:space="preserve"> 5.41.</t>
  </si>
  <si>
    <r>
      <t>Мост через реку Вьюна на 82 км а/д  "Новосибирск - Колывань - Томск (в границах НСО)"  (</t>
    </r>
    <r>
      <rPr>
        <sz val="9"/>
        <color rgb="FF0000FF"/>
        <rFont val="Times New Roman CE"/>
        <charset val="204"/>
      </rPr>
      <t>транспортная безопасность</t>
    </r>
    <r>
      <rPr>
        <sz val="9"/>
        <color indexed="8"/>
        <rFont val="Times New Roman CE"/>
        <family val="1"/>
        <charset val="238"/>
      </rPr>
      <t>)</t>
    </r>
  </si>
  <si>
    <t xml:space="preserve"> 5.5.</t>
  </si>
  <si>
    <r>
      <t>Мост через реку Таловка на 87 км а/д  "Новосибирск - Колывань - Томск (в границах НСО)"  (</t>
    </r>
    <r>
      <rPr>
        <sz val="9"/>
        <color rgb="FF0000FF"/>
        <rFont val="Times New Roman CE"/>
        <charset val="204"/>
      </rPr>
      <t>транспортная безопасность</t>
    </r>
    <r>
      <rPr>
        <sz val="9"/>
        <color indexed="8"/>
        <rFont val="Times New Roman CE"/>
        <family val="1"/>
        <charset val="238"/>
      </rPr>
      <t>)</t>
    </r>
  </si>
  <si>
    <t xml:space="preserve"> 5.6.</t>
  </si>
  <si>
    <r>
      <t xml:space="preserve">Мост через реку Уень на 3 км а/д "57 км а/д "К-12"- Вьюны - Новотроицк - Юрт-Акбалык" </t>
    </r>
    <r>
      <rPr>
        <sz val="9"/>
        <color rgb="FF0000FF"/>
        <rFont val="Times New Roman CE"/>
        <charset val="204"/>
      </rPr>
      <t>(транспортная безопасность)</t>
    </r>
  </si>
  <si>
    <t xml:space="preserve"> 5.7.</t>
  </si>
  <si>
    <r>
      <t xml:space="preserve">Мост через реку Оеш на 34 км а/д "1427 км а/д "Р-254" - Колывань"   </t>
    </r>
    <r>
      <rPr>
        <sz val="9"/>
        <color rgb="FF0000FF"/>
        <rFont val="Times New Roman CE"/>
        <charset val="204"/>
      </rPr>
      <t>(транспортная безопасность)</t>
    </r>
  </si>
  <si>
    <t xml:space="preserve"> 5.8.</t>
  </si>
  <si>
    <r>
      <t>Мост через реку Безымянная на 62 км а/д "Новосибирск - Колывань -Томск (в границах НСО)"  (</t>
    </r>
    <r>
      <rPr>
        <sz val="9"/>
        <color rgb="FF0000FF"/>
        <rFont val="Times New Roman CE"/>
        <charset val="204"/>
      </rPr>
      <t>транспортная безопасность)</t>
    </r>
  </si>
  <si>
    <t xml:space="preserve"> 5.9.</t>
  </si>
  <si>
    <r>
      <t>Мост через реку Скалушка на 55 км а/д "Новосибирск - Колывань -Томск (в границах НСО)"  (</t>
    </r>
    <r>
      <rPr>
        <sz val="9"/>
        <color rgb="FF0000FF"/>
        <rFont val="Times New Roman CE"/>
        <charset val="204"/>
      </rPr>
      <t>транспортная безопасность)</t>
    </r>
  </si>
  <si>
    <t xml:space="preserve"> 5.10.</t>
  </si>
  <si>
    <r>
      <t>Мост через реку Амба на 61 км а/д "Новосибирск - Колывань -Томск (в границах НСО)"  (</t>
    </r>
    <r>
      <rPr>
        <sz val="9"/>
        <color rgb="FF0000FF"/>
        <rFont val="Times New Roman CE"/>
        <charset val="204"/>
      </rPr>
      <t>транспортная безопасность)</t>
    </r>
  </si>
  <si>
    <t xml:space="preserve"> 6.1.</t>
  </si>
  <si>
    <r>
      <t>Мост через реку Карасук на 186 км а/д  "Новосибирск - Кочки - Павлодар (в пред. РФ)" (</t>
    </r>
    <r>
      <rPr>
        <sz val="9"/>
        <color rgb="FF0000FF"/>
        <rFont val="Times New Roman CE"/>
        <charset val="204"/>
      </rPr>
      <t>транспортная безопасность</t>
    </r>
    <r>
      <rPr>
        <sz val="9"/>
        <color indexed="8"/>
        <rFont val="Times New Roman CE"/>
        <family val="1"/>
        <charset val="238"/>
      </rPr>
      <t>)</t>
    </r>
  </si>
  <si>
    <t>03 -029</t>
  </si>
  <si>
    <t>Зарембо С.С.</t>
  </si>
  <si>
    <t xml:space="preserve"> 01-161</t>
  </si>
  <si>
    <t xml:space="preserve">Панферов А.Б.  </t>
  </si>
  <si>
    <t>щеб</t>
  </si>
  <si>
    <t>мост ч/р Суенга на 1 км а/д "67 км а/д "К-21" - Егорьевское"</t>
  </si>
  <si>
    <t xml:space="preserve"> 7.1.</t>
  </si>
  <si>
    <t>15 -119</t>
  </si>
  <si>
    <t>а/д "21 км а/д "К-17р" - Верх-Тула"</t>
  </si>
  <si>
    <t xml:space="preserve"> 8.1.</t>
  </si>
  <si>
    <t xml:space="preserve"> 8.2.</t>
  </si>
  <si>
    <r>
      <t xml:space="preserve">Путепровод  через ж/д "Инская-Сокур" на 23 км а/д "Новосибирск-Ленинск-Кузнецкий (в границах НСО)"  </t>
    </r>
    <r>
      <rPr>
        <sz val="9"/>
        <color rgb="FF0000FF"/>
        <rFont val="Times New Roman CE"/>
        <charset val="204"/>
      </rPr>
      <t>(транспортная безопасность</t>
    </r>
    <r>
      <rPr>
        <sz val="9"/>
        <color indexed="8"/>
        <rFont val="Times New Roman CE"/>
        <family val="1"/>
        <charset val="238"/>
      </rPr>
      <t>)</t>
    </r>
  </si>
  <si>
    <t xml:space="preserve"> 8.3.</t>
  </si>
  <si>
    <t xml:space="preserve"> 8.4.</t>
  </si>
  <si>
    <r>
      <t xml:space="preserve">Мост через реку Издревая на 23 км а/д "Новосибирск - Ленинск-Кузнецкий (в границах НСО)"  </t>
    </r>
    <r>
      <rPr>
        <sz val="9"/>
        <color rgb="FF0000FF"/>
        <rFont val="Times New Roman CE"/>
        <charset val="204"/>
      </rPr>
      <t>(транспортная безопасность)</t>
    </r>
  </si>
  <si>
    <t xml:space="preserve"> 8.5.</t>
  </si>
  <si>
    <r>
      <t xml:space="preserve">Мост через реку Иня на 35 км а/д «Новосибирск - Ленинск-Кузнецкий (в границах НСО)» </t>
    </r>
    <r>
      <rPr>
        <sz val="9"/>
        <color rgb="FF0000FF"/>
        <rFont val="Times New Roman CE"/>
        <charset val="204"/>
      </rPr>
      <t>(транспортная безопасность</t>
    </r>
    <r>
      <rPr>
        <sz val="9"/>
        <color indexed="8"/>
        <rFont val="Times New Roman CE"/>
        <family val="1"/>
        <charset val="238"/>
      </rPr>
      <t>)</t>
    </r>
  </si>
  <si>
    <t xml:space="preserve"> 9.1.</t>
  </si>
  <si>
    <t>64,18 
п.м.</t>
  </si>
  <si>
    <t xml:space="preserve"> 9.2.</t>
  </si>
  <si>
    <r>
      <t xml:space="preserve">Мост через р. Орда на км 104+000 "автодороги Новосибирск -Кочки - Павлодар (в пред. РФ)" </t>
    </r>
    <r>
      <rPr>
        <sz val="9"/>
        <color rgb="FF0000FF"/>
        <rFont val="Times New Roman CE"/>
        <charset val="204"/>
      </rPr>
      <t>(транспортная безопасность)</t>
    </r>
  </si>
  <si>
    <t>42,64
п.м.</t>
  </si>
  <si>
    <t xml:space="preserve"> 9.3.</t>
  </si>
  <si>
    <r>
      <t xml:space="preserve">Мост ч/р Шарап на км 95+140 автодороги  "Новосибирск - Кочки – Павлодар (в пред. РФ)" </t>
    </r>
    <r>
      <rPr>
        <sz val="9"/>
        <color rgb="FF0000FF"/>
        <rFont val="Times New Roman CE"/>
        <charset val="204"/>
      </rPr>
      <t>(транспортная безопасность)</t>
    </r>
  </si>
  <si>
    <t>73,35 
п.м.</t>
  </si>
  <si>
    <r>
      <t xml:space="preserve">Мост через реку Ирмень на км 68 км а/д "Новосибирск -Кочки - Павлодар (в пред. РФ) "  </t>
    </r>
    <r>
      <rPr>
        <sz val="9"/>
        <color rgb="FF0000FF"/>
        <rFont val="Times New Roman CE"/>
        <charset val="204"/>
      </rPr>
      <t>(транспортная безопасность)</t>
    </r>
  </si>
  <si>
    <t xml:space="preserve"> 8.6.</t>
  </si>
  <si>
    <t xml:space="preserve"> 8.7.</t>
  </si>
  <si>
    <t>8.7</t>
  </si>
  <si>
    <t>8.8</t>
  </si>
  <si>
    <t>Мост через р. Орда на км 129+805 автодороги "Новосибирск -Кочки - Павлодар (в пред. РФ)"  (транспортная безопасность)</t>
  </si>
  <si>
    <t>8.9</t>
  </si>
  <si>
    <t>Мост через Шеничный лог на км 133+730 автодороги "Новосибирск - Кочки – Павлодар (в пред. РФ)" (транспортная безопасность)</t>
  </si>
  <si>
    <t>03 -076</t>
  </si>
  <si>
    <t>а/д "4 км а/д "Н-2304" - Витинск"</t>
  </si>
  <si>
    <t>03 -099</t>
  </si>
  <si>
    <t>10.1.</t>
  </si>
  <si>
    <t>77 
п.м.</t>
  </si>
  <si>
    <t>10.2.</t>
  </si>
  <si>
    <t xml:space="preserve"> 69,8
п.м.</t>
  </si>
  <si>
    <t>13 -052</t>
  </si>
  <si>
    <t>а/д "105 км а/д "М-52" - Сузун"</t>
  </si>
  <si>
    <t>11.1.</t>
  </si>
  <si>
    <t>02 -013</t>
  </si>
  <si>
    <t>12.1.</t>
  </si>
  <si>
    <t xml:space="preserve">15-128 </t>
  </si>
  <si>
    <t>Николаев Ф.А.</t>
  </si>
  <si>
    <t>15 -129</t>
  </si>
  <si>
    <t>12.2.</t>
  </si>
  <si>
    <r>
      <t xml:space="preserve">Путепровод  через ж/д "Обь-Проектная" на 36 км а/д "Новосибирск-Ленинск-Кузнецкий (в границах НСО)" </t>
    </r>
    <r>
      <rPr>
        <sz val="9"/>
        <color rgb="FF0000FF"/>
        <rFont val="Times New Roman CE"/>
        <charset val="204"/>
      </rPr>
      <t>(транспортная безопасность)</t>
    </r>
  </si>
  <si>
    <t>08 - 029</t>
  </si>
  <si>
    <t>а/д "24 км а/д "Н-2802"-Новоникольск"</t>
  </si>
  <si>
    <t>02 -016</t>
  </si>
  <si>
    <t xml:space="preserve"> 13.1</t>
  </si>
  <si>
    <t>02-531</t>
  </si>
  <si>
    <t xml:space="preserve"> 14.1</t>
  </si>
  <si>
    <t>78,83 п.м.</t>
  </si>
  <si>
    <t>13 -045</t>
  </si>
  <si>
    <t xml:space="preserve"> 15.1</t>
  </si>
  <si>
    <t>02 -040</t>
  </si>
  <si>
    <t>02-043</t>
  </si>
  <si>
    <t>47,08 
п.м.</t>
  </si>
  <si>
    <t>в том числе  по  мостовым сооружениям рл БКД</t>
  </si>
  <si>
    <t>0
п.м.</t>
  </si>
  <si>
    <t>382,5 п.м.</t>
  </si>
  <si>
    <t>кроме того  Прочие  затраты</t>
  </si>
  <si>
    <t>Резерв средств (Заблокировано Минфином НСО)</t>
  </si>
  <si>
    <t>кредиторская задолженность (прочие)</t>
  </si>
  <si>
    <t>Приложение № 2</t>
  </si>
  <si>
    <t>Распределение ассигнований на ремонт автомобильных дорог и дорожных сооружений Новосибирской области на 2024-2026 годы</t>
  </si>
  <si>
    <t>Изменения в 2024 год</t>
  </si>
  <si>
    <r>
      <t xml:space="preserve">2024 год </t>
    </r>
    <r>
      <rPr>
        <b/>
        <sz val="10"/>
        <color rgb="FF0070C0"/>
        <rFont val="Times New Roman CE"/>
        <charset val="204"/>
      </rPr>
      <t xml:space="preserve"> </t>
    </r>
  </si>
  <si>
    <t>Изменения 2026 год</t>
  </si>
  <si>
    <t xml:space="preserve">2026 год </t>
  </si>
  <si>
    <t xml:space="preserve">2024 год   </t>
  </si>
  <si>
    <r>
      <t xml:space="preserve">средства федерального бюджета </t>
    </r>
    <r>
      <rPr>
        <b/>
        <sz val="8"/>
        <color rgb="FF0070C0"/>
        <rFont val="Times New Roman CE"/>
        <charset val="204"/>
      </rPr>
      <t xml:space="preserve">(МБТ </t>
    </r>
    <r>
      <rPr>
        <b/>
        <sz val="8"/>
        <color rgb="FFFF0000"/>
        <rFont val="Times New Roman CE"/>
        <charset val="204"/>
      </rPr>
      <t>Кредит ФБ</t>
    </r>
    <r>
      <rPr>
        <b/>
        <sz val="8"/>
        <color rgb="FF0070C0"/>
        <rFont val="Times New Roman CE"/>
        <charset val="204"/>
      </rPr>
      <t>)</t>
    </r>
  </si>
  <si>
    <r>
      <t xml:space="preserve">средства федерального бюджета 
</t>
    </r>
    <r>
      <rPr>
        <b/>
        <sz val="8"/>
        <color theme="1"/>
        <rFont val="Times New Roman CE"/>
        <charset val="204"/>
      </rPr>
      <t>(Кредит ФБ)</t>
    </r>
  </si>
  <si>
    <t xml:space="preserve">софинанси-рование к субсидиям ФБ </t>
  </si>
  <si>
    <t>05-219</t>
  </si>
  <si>
    <t>Кулинич А.А.</t>
  </si>
  <si>
    <t>05 -121</t>
  </si>
  <si>
    <t xml:space="preserve">
Кулинич А.А.</t>
  </si>
  <si>
    <t>05 - 121</t>
  </si>
  <si>
    <t>20 км а/д «Н-0104» - Абакумово</t>
  </si>
  <si>
    <t>04 -123</t>
  </si>
  <si>
    <t>Титков С.Н.</t>
  </si>
  <si>
    <t>04-057       (04-204 повтор)</t>
  </si>
  <si>
    <t>Иванинский О.И. Франчук Д.В.</t>
  </si>
  <si>
    <t>04 - 057</t>
  </si>
  <si>
    <t>09-307       (09-907 повтор)</t>
  </si>
  <si>
    <t>Ильенко В.П.
Шпикельман А.М.</t>
  </si>
  <si>
    <t>09-322</t>
  </si>
  <si>
    <t>60 п.м.</t>
  </si>
  <si>
    <t>а/д "Болотное - Кругликово"</t>
  </si>
  <si>
    <t>09-280</t>
  </si>
  <si>
    <t>01-074</t>
  </si>
  <si>
    <t>Кушнир В.В, Панферов А.Б.</t>
  </si>
  <si>
    <t>01-107</t>
  </si>
  <si>
    <t>Панфёров А.Б.</t>
  </si>
  <si>
    <t>122,635 п.м.</t>
  </si>
  <si>
    <t>59,8 
п.м.</t>
  </si>
  <si>
    <t>08-049</t>
  </si>
  <si>
    <t>04-310</t>
  </si>
  <si>
    <t>04-313</t>
  </si>
  <si>
    <t>04 -222</t>
  </si>
  <si>
    <t>04-301</t>
  </si>
  <si>
    <t>04-279</t>
  </si>
  <si>
    <t>Иванинский О.И., Франчук Д.В.</t>
  </si>
  <si>
    <t>Гайдук С.А., 
Морозов А.В.</t>
  </si>
  <si>
    <t>а/д "19 км а/д "Н-0804" - Морозово"</t>
  </si>
  <si>
    <t>а/д "388 км а/д "К-17р" - Калачи - Октябрьское - гр. Казахстана" (поверхностная обработка)</t>
  </si>
  <si>
    <t>06-400        (06-407 повтор)</t>
  </si>
  <si>
    <t>Субботин Д.В., Иваков В.В.</t>
  </si>
  <si>
    <t>06-288        (06-377 повтор)</t>
  </si>
  <si>
    <t>8.6</t>
  </si>
  <si>
    <t>68,17 
п.м.</t>
  </si>
  <si>
    <t>9.6</t>
  </si>
  <si>
    <t>62,27  
п.м.</t>
  </si>
  <si>
    <t>09 -533</t>
  </si>
  <si>
    <t>09-506</t>
  </si>
  <si>
    <t>09-552            (09-581 повтор)</t>
  </si>
  <si>
    <r>
      <t>а/д "1402 км а/д "</t>
    </r>
    <r>
      <rPr>
        <sz val="9"/>
        <color rgb="FFFF0000"/>
        <rFont val="Times New Roman"/>
        <family val="1"/>
        <charset val="204"/>
      </rPr>
      <t>М-51</t>
    </r>
    <r>
      <rPr>
        <sz val="9"/>
        <color indexed="8"/>
        <rFont val="Times New Roman"/>
        <family val="1"/>
      </rPr>
      <t xml:space="preserve"> " - Новомихайловка - Ермиловка" км 0+504 - км 32+701</t>
    </r>
  </si>
  <si>
    <t>10-126</t>
  </si>
  <si>
    <t>10 -111</t>
  </si>
  <si>
    <t>10-090        (10-208 повтор)</t>
  </si>
  <si>
    <t>10-179</t>
  </si>
  <si>
    <t>10-277</t>
  </si>
  <si>
    <t>10 -150</t>
  </si>
  <si>
    <t>61,35
п.м.</t>
  </si>
  <si>
    <t>45,61 
п.м.</t>
  </si>
  <si>
    <t>Мост через реку Карасук на 2 км а/д "242 км а/д "К-17р" - Черновка - Троицкий"</t>
  </si>
  <si>
    <t>78,5
п.м.</t>
  </si>
  <si>
    <t>78,5 п.м.</t>
  </si>
  <si>
    <t>03-082</t>
  </si>
  <si>
    <t>Кошкин Д.А., Лаптев В.В.</t>
  </si>
  <si>
    <t>03-040</t>
  </si>
  <si>
    <t>Мост через реку Ича на 58 км а/д «Куйбышев - Северное»</t>
  </si>
  <si>
    <t>55,6
п.м.</t>
  </si>
  <si>
    <t>55,6 п.м.</t>
  </si>
  <si>
    <t>01-012</t>
  </si>
  <si>
    <t>Кушнир В.В., Панфёров А.Б.</t>
  </si>
  <si>
    <t>а/д "20 км а/д "Н-1612" - Яркуль"</t>
  </si>
  <si>
    <t>01 - 169</t>
  </si>
  <si>
    <t>01-234</t>
  </si>
  <si>
    <t>14-097</t>
  </si>
  <si>
    <t>Мамедов М.П.,                Мороз И.Г.</t>
  </si>
  <si>
    <t>14-113</t>
  </si>
  <si>
    <t>09 - 234</t>
  </si>
  <si>
    <t>190,02
п.м.</t>
  </si>
  <si>
    <t>18 -067</t>
  </si>
  <si>
    <t>Кошкин В.А.
Поповцев Г.А.</t>
  </si>
  <si>
    <t>47,05
п.м.</t>
  </si>
  <si>
    <t>50,23
п.м.</t>
  </si>
  <si>
    <t>20.4</t>
  </si>
  <si>
    <t>13-199</t>
  </si>
  <si>
    <t>13-209</t>
  </si>
  <si>
    <t>03 -123</t>
  </si>
  <si>
    <t>Рафаелян А.В.</t>
  </si>
  <si>
    <t>22.3</t>
  </si>
  <si>
    <t>02-252</t>
  </si>
  <si>
    <t>02-252 (02-259)</t>
  </si>
  <si>
    <t>77,85
п.м.</t>
  </si>
  <si>
    <t>15 -132</t>
  </si>
  <si>
    <t>15-170</t>
  </si>
  <si>
    <t>Николаев Ф.А.
Тырина Е.Н.</t>
  </si>
  <si>
    <t>15-294</t>
  </si>
  <si>
    <t>А</t>
  </si>
  <si>
    <t>15-097(15-262, 15-309)</t>
  </si>
  <si>
    <t>15-279</t>
  </si>
  <si>
    <t>24.4</t>
  </si>
  <si>
    <t xml:space="preserve">Мост через реку Изылы на 14 км а/д «15 км а/д "К-38" - Вассино - Дергоусово» </t>
  </si>
  <si>
    <t>45,3
п.м.</t>
  </si>
  <si>
    <t>45,3 п.м.</t>
  </si>
  <si>
    <t>15 - 279</t>
  </si>
  <si>
    <t>26.2</t>
  </si>
  <si>
    <t>26.3</t>
  </si>
  <si>
    <t>01-439</t>
  </si>
  <si>
    <t>114,35
п.м.</t>
  </si>
  <si>
    <t>02-050</t>
  </si>
  <si>
    <t>02-101</t>
  </si>
  <si>
    <t>10-029</t>
  </si>
  <si>
    <t>10-014             (10-079 повтор)</t>
  </si>
  <si>
    <t>10 -060</t>
  </si>
  <si>
    <t>08-214</t>
  </si>
  <si>
    <t>08-193            (10-076 повтор0</t>
  </si>
  <si>
    <t>Кредиторская задолженность</t>
  </si>
  <si>
    <t>снять</t>
  </si>
  <si>
    <t xml:space="preserve">2024  год  </t>
  </si>
  <si>
    <t xml:space="preserve"> 6.1 </t>
  </si>
  <si>
    <t xml:space="preserve"> 6.2</t>
  </si>
  <si>
    <t>10.6</t>
  </si>
  <si>
    <t>10.8</t>
  </si>
  <si>
    <t>10.9</t>
  </si>
  <si>
    <t>Итого:</t>
  </si>
  <si>
    <t xml:space="preserve">софинанси-рование к субсидиямФБ </t>
  </si>
  <si>
    <t>Внедрение автоматизированных и роботизированных технологий организации дорожного движения и контроля за соблюдением правил дорожного движения (субсидии г. Новосибирску)</t>
  </si>
  <si>
    <t xml:space="preserve">В 2024 году будет выполняться проектные работы, закупка технических средств.  В 2024 году продолжены работы по созданию интеллектуальной транспортной системы 1-го уровня зрелости, которая позволит обеспечить автоматизацию и повышение эффективности управления  дорожным движением, а также повышением эффективности управления процессами транспортно-логистического комплекса. </t>
  </si>
  <si>
    <t>Минтранс НСО,  органы местного самоуправления</t>
  </si>
  <si>
    <t>Минтранс НСО, ГКУ НСО ТУАД,органы местного самоуправления</t>
  </si>
  <si>
    <t xml:space="preserve">В 2024 году будет заключен 1  контракт с целью повышения качества выполняемых дорожных работ. В 2024 году будут продолжены  работы по созданию одной интеллектуальной транспортной системы. </t>
  </si>
  <si>
    <t>В 2024 году будет заключен 1  контракт с целью повышения качества выполняемых дорожных работ.</t>
  </si>
  <si>
    <t>1. Строительство и реконструкция автомобильных дорог регионального и межмуниципального значения и искусственных сооружений на них</t>
  </si>
  <si>
    <t>2. Капитальный ремонт автомобильных дорог регионального и межмуниципального значения и искусственных сооружений на них</t>
  </si>
  <si>
    <t xml:space="preserve">3. Ремонт   автомобильных дорог регионального и межмуниципального значения и искусственных сооружений на них </t>
  </si>
  <si>
    <t xml:space="preserve">3.1. Ремонт   автомобильных дорог регионального и межмуниципального значения и искусственных сооружений на них </t>
  </si>
  <si>
    <t>3.2. Оплата кредиторской задолженности за работы, выполненные в 2022 году</t>
  </si>
  <si>
    <t>1.4. Обеспечение восстановления и развития автодорог местного значения за счет субсидий местным бюджетам на осуществление дорожной деятельности в отношении автомобильных дорог местного значения</t>
  </si>
  <si>
    <t xml:space="preserve">Цель 1: «Обеспечение доли дорожной сети в городских агломерациях, соответствующей нормативным требованиям, на уровне не менее 85 % к 2030 году»                                                                                                                                                                                                                  Цель 2: «Обеспечение доли дорожной сети в городских агломерациях, соответствующей нормативным требованиям, на уровне не менее 85 % к 2030 году»                                                                                                                                                                                                              </t>
  </si>
  <si>
    <t xml:space="preserve">R2-50 «Региональный проект Новосибирской области «Общесистемные меры развития дорожного хозяйства (Новосибирская область)»
                             </t>
  </si>
  <si>
    <t>1. Заключение  контрактов жизненного цикла, предусматривающих выполнение работ по строительству, реконструкции, капитальному ремонту автомобильных дорог регионального  и межмуниципального значения</t>
  </si>
  <si>
    <t>2. Внедрение интеллектуальной транспортной системы, предусматривающей автоматизацию процессов управления дорожным движением в Новосибирской городской агломерации</t>
  </si>
  <si>
    <t xml:space="preserve">2. Ведомственный проект "Строительство, реконструкция и ремонт объектов государственной собственности Новосибирской области, поддержка дорожной деятельности муниципальных образований"                    </t>
  </si>
  <si>
    <t>2.1. Строительство и реконструкция автомобильных дорог регионального и межмуниципального значения и искусственных сооружений на них в целях увеличения их пропускной способности</t>
  </si>
  <si>
    <t>2.2. Обеспечение восстановления и развития автодорог местного значения, в том числе мероприятия по созданию, восстановлению и содержанию элементов обустройства автомобильных дорог за счет субсидий местным бюджетам на осуществление дорожной деятельности в отношении автомобильных дорог местного значения</t>
  </si>
  <si>
    <t xml:space="preserve">R1-50. Региональный проект «Региональная и местная дорожная сеть (Новосибирская область)»  (подробный перечень объектов указан в Таблице 3.1-3.3 плана реализации)                                  </t>
  </si>
  <si>
    <t>4. Комплекс процессных мероприятий "Организация выполнения дорожных работ для поддержания автомобильных дорог в нормативном состоянии"</t>
  </si>
  <si>
    <t>4.1. Финансовое обеспечение деятельности по управлению дорожным хозяйством</t>
  </si>
  <si>
    <t>4.2. Обеспечение сохранности и восстановления автомобильных дорог регионального и межмуниципального значения и искусственных сооружений на них</t>
  </si>
  <si>
    <t>4.2.1. Капитальный ремонт автомобильных дорог регионального и межмуниципального значения и искусственных сооружений на них (подробный перечень объектов указан в Таблице 3.2 плана реализации)</t>
  </si>
  <si>
    <t>4.2.2. Ремонт автомобильных дорог регионального и межмуниципального значения и искусственных сооружений на них (подробный перечень объектов указан в Таблице 3.3 плана реализации)</t>
  </si>
  <si>
    <t>4.2.2.1. Ремонт автомобильных дорог регионального и межмуниципального значения и искусственных сооружений на них</t>
  </si>
  <si>
    <t>4.2.2.2. Оплата кредиторской задолженности за ремонтные работы, выполненные в 2022 году</t>
  </si>
  <si>
    <t>4.2.3. Содержание автомобильных дорог регионального и межмуниципального значения и искусственных сооружений на них</t>
  </si>
  <si>
    <t>4.2.3.1. Содержание автомобильных дорог регионального и межмуниципального значения и искусственных сооружений на них</t>
  </si>
  <si>
    <t xml:space="preserve">4.2.4. Выполнение работ по инвентаризации и паспортизации автомобильных дорог регионального и межмуниципального значения и искусственных сооружений на них  </t>
  </si>
  <si>
    <t>4.2.5. Научно-исследовательские и конструкторские работы  в дорожной отрасли</t>
  </si>
  <si>
    <t xml:space="preserve">4.2.6. Разработка проектно-сметной документации для автомобильных дорог регионального и межмуниципального значения </t>
  </si>
  <si>
    <t>4.3. Технический надзор за состоянием автомобильных дорог и тротуаров после ремонта</t>
  </si>
  <si>
    <t>г. Татарск</t>
  </si>
  <si>
    <t>61201R3720</t>
  </si>
  <si>
    <t>2.3.Мероприятия по строительству (реконструкции) автомобильных дорог (участков автомобильных дорог (или) искусственных дорожных сооружений) в рамках концессионных соглашений, заключаемых в соответствии с Федеральным законом «О концессионных соглашениях», подлежащих эксплуатации на платной основе.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в рамках концессионного соглашения, заключенного в соответствии с Федеральным законом от 21.07.2005  № 115-ФЗ «О  концессионных соглашениях», подлежащего эксплуатации на платной основе»</t>
  </si>
  <si>
    <t>611R153892</t>
  </si>
  <si>
    <t>611R153931</t>
  </si>
  <si>
    <t>611R153891</t>
  </si>
  <si>
    <t>611R153942</t>
  </si>
  <si>
    <t>611R153945</t>
  </si>
  <si>
    <t>611R153932</t>
  </si>
  <si>
    <t>611R15XXXX</t>
  </si>
  <si>
    <t>610R1XXXX</t>
  </si>
  <si>
    <t>611R153933</t>
  </si>
  <si>
    <t>611R153946</t>
  </si>
  <si>
    <t>611R1ХХХХХ</t>
  </si>
  <si>
    <t>6130101060</t>
  </si>
  <si>
    <t>XXX</t>
  </si>
  <si>
    <t>Количество, ед.</t>
  </si>
  <si>
    <t>6130102810</t>
  </si>
  <si>
    <t>1. «Развитие и модернизация автомобильных дорог общего пользования регионального, межмуниципального и местного значения и искусственных сооружений на них»</t>
  </si>
  <si>
    <t>2. "Обеспечение сохранности и восстановления автомобильных дорог регионального, межмуниципального и местного значения и искусственных сооружений на них, а также улично-дорожной сети в муниципальных образованиях Новосибирской области"</t>
  </si>
  <si>
    <t>61XXХXXXXX</t>
  </si>
  <si>
    <t>6120170420</t>
  </si>
  <si>
    <t>6120102770</t>
  </si>
  <si>
    <t xml:space="preserve">Приложение № 1 к приказу Минтранса НСО  </t>
  </si>
  <si>
    <t xml:space="preserve">  Приложение № 1.1 к приказу Минтанса НСО</t>
  </si>
  <si>
    <t xml:space="preserve">Приведение в нормативное состояние  автомобильных дорог и искусственных сооружений на них  (подробный перечень объектов указан в Таблице 3.1 плана реализации)
</t>
  </si>
  <si>
    <t xml:space="preserve">  Приложение № 1.2 к приказу Минтанса НСО</t>
  </si>
  <si>
    <t xml:space="preserve">  Приложение № 1.3 к приказу Минтанса НСО</t>
  </si>
  <si>
    <t>Минтранс НСО, ГКУ НСО ТУАД, органы местного самоуправления НСО</t>
  </si>
  <si>
    <t>Прирост протяженности автомобильных дорог регионального и межмуниципального  значения, соответствующих нормативным требованиям, к транспортно-эксплуатационным показателям в результате ремонта автомобильных дорогв 2024- 194,4 км,                         ремонт  мостов 715,2 п.м.</t>
  </si>
  <si>
    <t>Увеличить долю протяженности дорожной сети Новосибирской агломерации, соответствующей нормативным требованиям,  к 2024 году до 85,2506%</t>
  </si>
  <si>
    <t>Ввод в эксплуатацию автомобильных дорог общего пользования после строительства или реконструкции (рассчитанных в соответствии с методикой):                                                                                                                                                                                                                                                                                                                                                                                                 в 2024 году  выполнение работ в соответствии с заключенными контрактами, ввод запланирован на 2025 год.</t>
  </si>
  <si>
    <t>Ввод в эксплуатацию автомобильных дорог общего пользования после строительства или реконструкции :                                                                                                                                                                                                                                                                                                                                                                                                 в 2024 году  выполнение работ в соответствии с заключенными контрактами, ввод запланирован на 2025 год.</t>
  </si>
  <si>
    <t xml:space="preserve">Ремонт автомобильных дорог регионального и межмуниципального  значения  </t>
  </si>
  <si>
    <t>Реализация мероприятия позволит в 2024 году  обеспечить поддержание транспортно-эксплуатационных характеристик автомобильных дорог и искусственных сооружений в состоянии, соответствующем требованиям действующих отраслевых нормативов</t>
  </si>
  <si>
    <t>4.2.3.2. Оплата кредиторской задолженности за работы, выполненные в 2023 году</t>
  </si>
  <si>
    <t>Оплата бюджетных обязательств по выполненным и принятым работам в 2023 году</t>
  </si>
  <si>
    <t>Ввод в эксплуатацию законченных строительством и реконструкцией автодорог общего пользования регионального и межмуниципального значения; ввод в эксплуатацию искусственных сооружений в 2024-8,4 км</t>
  </si>
  <si>
    <t>Прирост протяженности автомобильных дорог регионального и межмуниципального  значения, соответствующих нормативным требованиям, к транспортно-эксплуатационным показателям в результате капитального ремонта автомобильных дорог в 2024-капитальный ремонт7,1 км автодорог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</si>
</sst>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64" formatCode="_-* #,##0.00_-;\-* #,##0.00_-;_-* &quot;-&quot;??_-;_-@_-"/>
    <numFmt numFmtId="165" formatCode="_-* #,##0.00&quot;р.&quot;_-;\-* #,##0.00&quot;р.&quot;_-;_-* &quot;-&quot;??&quot;р.&quot;_-;_-@_-"/>
    <numFmt numFmtId="166" formatCode="_-* #,##0.00_р_._-;\-* #,##0.00_р_._-;_-* &quot;-&quot;??_р_._-;_-@_-"/>
    <numFmt numFmtId="167" formatCode="_-* #,##0.0_р_._-;\-* #,##0.0_р_._-;_-* &quot;-&quot;??_р_._-;_-@_-"/>
    <numFmt numFmtId="168" formatCode="_-* #,##0.0_р_._-;\-* #,##0.0_р_._-;_-* &quot;-&quot;?_р_._-;_-@_-"/>
    <numFmt numFmtId="169" formatCode="#,##0.0"/>
    <numFmt numFmtId="170" formatCode="0.0"/>
    <numFmt numFmtId="171" formatCode="_-* #,##0.000_р_._-;\-* #,##0.000_р_._-;_-* &quot;-&quot;??_р_._-;_-@_-"/>
    <numFmt numFmtId="172" formatCode="#,##0.0_ ;\-#,##0.0\ "/>
    <numFmt numFmtId="173" formatCode="#,##0.00_ ;\-#,##0.00\ "/>
    <numFmt numFmtId="174" formatCode="0.000"/>
    <numFmt numFmtId="175" formatCode="0.0%"/>
    <numFmt numFmtId="176" formatCode="#,##0.0_р_."/>
    <numFmt numFmtId="177" formatCode="#,##0.000"/>
    <numFmt numFmtId="178" formatCode="_-* #,##0.0\ _₽_-;\-* #,##0.0\ _₽_-;_-* &quot;-&quot;?\ _₽_-;_-@_-"/>
    <numFmt numFmtId="179" formatCode="0.0_)"/>
    <numFmt numFmtId="180" formatCode="_-* #,##0_р_._-;\-* #,##0_р_._-;_-* &quot;-&quot;??_р_._-;_-@_-"/>
    <numFmt numFmtId="181" formatCode="&quot;&quot;#,##0.0"/>
    <numFmt numFmtId="182" formatCode="#,##0.0000"/>
    <numFmt numFmtId="183" formatCode="0.0000"/>
    <numFmt numFmtId="184" formatCode="#,##0.00000"/>
    <numFmt numFmtId="185" formatCode="#,##0.000000"/>
    <numFmt numFmtId="186" formatCode="0.00_)"/>
    <numFmt numFmtId="187" formatCode="0.000_)"/>
    <numFmt numFmtId="188" formatCode="#,##0.0000000"/>
  </numFmts>
  <fonts count="204">
    <font>
      <sz val="11"/>
      <color theme="1"/>
      <name val="Calibri"/>
      <family val="2"/>
      <charset val="204"/>
      <scheme val="minor"/>
    </font>
    <font>
      <sz val="14"/>
      <color theme="1"/>
      <name val="Calibri"/>
      <family val="2"/>
      <charset val="204"/>
      <scheme val="minor"/>
    </font>
    <font>
      <sz val="14"/>
      <color theme="1"/>
      <name val="Calibri"/>
      <family val="2"/>
      <charset val="204"/>
      <scheme val="minor"/>
    </font>
    <font>
      <sz val="10"/>
      <name val="Times New Roman"/>
      <family val="1"/>
      <charset val="204"/>
    </font>
    <font>
      <sz val="9"/>
      <name val="Times New Roman"/>
      <family val="1"/>
    </font>
    <font>
      <sz val="10"/>
      <name val="Helv"/>
    </font>
    <font>
      <sz val="11"/>
      <name val="Times New Roman"/>
      <family val="1"/>
      <charset val="204"/>
    </font>
    <font>
      <sz val="10"/>
      <name val="Arial"/>
      <family val="2"/>
      <charset val="204"/>
    </font>
    <font>
      <b/>
      <sz val="10"/>
      <name val="Times New Roman"/>
      <family val="1"/>
      <charset val="204"/>
    </font>
    <font>
      <b/>
      <sz val="9"/>
      <name val="Times New Roman"/>
      <family val="1"/>
      <charset val="204"/>
    </font>
    <font>
      <b/>
      <sz val="9"/>
      <name val="Times New Roman"/>
      <family val="1"/>
    </font>
    <font>
      <b/>
      <sz val="14"/>
      <name val="Times New Roman"/>
      <family val="1"/>
      <charset val="204"/>
    </font>
    <font>
      <sz val="10"/>
      <color indexed="8"/>
      <name val="Times New Roman"/>
      <family val="1"/>
      <charset val="204"/>
    </font>
    <font>
      <sz val="11"/>
      <color theme="1"/>
      <name val="Calibri"/>
      <family val="2"/>
      <charset val="204"/>
      <scheme val="minor"/>
    </font>
    <font>
      <sz val="11"/>
      <color theme="1"/>
      <name val="Times New Roman"/>
      <family val="1"/>
      <charset val="204"/>
    </font>
    <font>
      <sz val="10"/>
      <color theme="1"/>
      <name val="Times New Roman"/>
      <family val="1"/>
      <charset val="204"/>
    </font>
    <font>
      <b/>
      <sz val="10"/>
      <color theme="1"/>
      <name val="Times New Roman"/>
      <family val="1"/>
      <charset val="204"/>
    </font>
    <font>
      <sz val="9"/>
      <name val="Times New Roman"/>
      <family val="1"/>
      <charset val="204"/>
    </font>
    <font>
      <b/>
      <sz val="10"/>
      <color theme="0"/>
      <name val="Times New Roman"/>
      <family val="1"/>
      <charset val="204"/>
    </font>
    <font>
      <b/>
      <sz val="9"/>
      <color indexed="81"/>
      <name val="Tahoma"/>
      <family val="2"/>
      <charset val="204"/>
    </font>
    <font>
      <sz val="9"/>
      <color indexed="81"/>
      <name val="Tahoma"/>
      <family val="2"/>
      <charset val="204"/>
    </font>
    <font>
      <sz val="9"/>
      <name val="Times New Roman CE"/>
      <family val="1"/>
      <charset val="238"/>
    </font>
    <font>
      <b/>
      <sz val="9"/>
      <name val="Times New Roman CE"/>
      <family val="1"/>
      <charset val="238"/>
    </font>
    <font>
      <sz val="9"/>
      <name val="Times New Roman Cyr"/>
      <family val="1"/>
      <charset val="204"/>
    </font>
    <font>
      <sz val="9"/>
      <color indexed="8"/>
      <name val="Times New Roman"/>
      <family val="1"/>
      <charset val="204"/>
    </font>
    <font>
      <sz val="9"/>
      <color theme="1"/>
      <name val="Times New Roman"/>
      <family val="1"/>
    </font>
    <font>
      <sz val="9"/>
      <name val="Times New Roman CE"/>
      <charset val="204"/>
    </font>
    <font>
      <sz val="9"/>
      <color theme="1"/>
      <name val="Times New Roman"/>
      <family val="1"/>
      <charset val="204"/>
    </font>
    <font>
      <sz val="12"/>
      <name val="Times New Roman"/>
      <family val="1"/>
      <charset val="204"/>
    </font>
    <font>
      <sz val="10"/>
      <color rgb="FF000000"/>
      <name val="Times New Roman"/>
      <family val="1"/>
      <charset val="204"/>
    </font>
    <font>
      <i/>
      <sz val="12"/>
      <name val="Times New Roman"/>
      <family val="1"/>
      <charset val="204"/>
    </font>
    <font>
      <b/>
      <sz val="12"/>
      <name val="Times New Roman"/>
      <family val="1"/>
      <charset val="204"/>
    </font>
    <font>
      <sz val="14"/>
      <color theme="1"/>
      <name val="Times New Roman"/>
      <family val="1"/>
      <charset val="204"/>
    </font>
    <font>
      <sz val="14"/>
      <color rgb="FF000000"/>
      <name val="Times New Roman"/>
      <family val="1"/>
      <charset val="204"/>
    </font>
    <font>
      <b/>
      <sz val="14"/>
      <color rgb="FF000000"/>
      <name val="Times New Roman"/>
      <family val="1"/>
      <charset val="204"/>
    </font>
    <font>
      <sz val="19"/>
      <color theme="1"/>
      <name val="Calibri"/>
      <family val="2"/>
      <charset val="204"/>
      <scheme val="minor"/>
    </font>
    <font>
      <sz val="19"/>
      <name val="Calibri"/>
      <family val="2"/>
      <charset val="204"/>
      <scheme val="minor"/>
    </font>
    <font>
      <sz val="19"/>
      <color rgb="FF00B050"/>
      <name val="Calibri"/>
      <family val="2"/>
      <charset val="204"/>
      <scheme val="minor"/>
    </font>
    <font>
      <sz val="19"/>
      <color theme="5"/>
      <name val="Calibri"/>
      <family val="2"/>
      <charset val="204"/>
      <scheme val="minor"/>
    </font>
    <font>
      <sz val="19"/>
      <color theme="6" tint="-0.499984740745262"/>
      <name val="Calibri"/>
      <family val="2"/>
      <charset val="204"/>
      <scheme val="minor"/>
    </font>
    <font>
      <sz val="19"/>
      <color theme="1"/>
      <name val="Times New Roman"/>
      <family val="1"/>
      <charset val="204"/>
    </font>
    <font>
      <sz val="19"/>
      <color rgb="FFFF0000"/>
      <name val="Calibri"/>
      <family val="2"/>
      <charset val="204"/>
      <scheme val="minor"/>
    </font>
    <font>
      <sz val="10"/>
      <name val="Helv"/>
      <charset val="204"/>
    </font>
    <font>
      <sz val="8"/>
      <color theme="1"/>
      <name val="Arial"/>
      <family val="2"/>
      <charset val="204"/>
    </font>
    <font>
      <b/>
      <i/>
      <sz val="8"/>
      <color theme="1"/>
      <name val="Arial"/>
      <family val="2"/>
      <charset val="204"/>
    </font>
    <font>
      <u/>
      <sz val="11"/>
      <color theme="10"/>
      <name val="Calibri"/>
      <family val="2"/>
      <charset val="204"/>
      <scheme val="minor"/>
    </font>
    <font>
      <u/>
      <sz val="8"/>
      <color theme="10"/>
      <name val="Calibri"/>
      <family val="2"/>
      <charset val="204"/>
      <scheme val="minor"/>
    </font>
    <font>
      <b/>
      <sz val="8"/>
      <color theme="1"/>
      <name val="Times New Roman"/>
      <family val="1"/>
      <charset val="204"/>
    </font>
    <font>
      <u/>
      <sz val="8"/>
      <color theme="10"/>
      <name val="Times New Roman"/>
      <family val="1"/>
      <charset val="204"/>
    </font>
    <font>
      <b/>
      <sz val="11"/>
      <color theme="1"/>
      <name val="Calibri"/>
      <family val="2"/>
      <charset val="204"/>
      <scheme val="minor"/>
    </font>
    <font>
      <sz val="10"/>
      <color theme="1"/>
      <name val="Calibri"/>
      <family val="2"/>
      <charset val="204"/>
      <scheme val="minor"/>
    </font>
    <font>
      <b/>
      <sz val="11"/>
      <name val="Times New Roman"/>
      <family val="1"/>
      <charset val="204"/>
    </font>
    <font>
      <b/>
      <sz val="10"/>
      <color theme="1"/>
      <name val="Calibri"/>
      <family val="2"/>
      <charset val="204"/>
      <scheme val="minor"/>
    </font>
    <font>
      <b/>
      <sz val="11"/>
      <color rgb="FFFF0000"/>
      <name val="Calibri"/>
      <family val="2"/>
      <charset val="204"/>
      <scheme val="minor"/>
    </font>
    <font>
      <b/>
      <i/>
      <sz val="10"/>
      <color theme="1"/>
      <name val="Arial"/>
      <family val="2"/>
      <charset val="204"/>
    </font>
    <font>
      <sz val="8"/>
      <color theme="1"/>
      <name val="Times New Roman"/>
      <family val="1"/>
      <charset val="204"/>
    </font>
    <font>
      <sz val="14"/>
      <name val="Times New Roman"/>
      <family val="1"/>
      <charset val="204"/>
    </font>
    <font>
      <sz val="11"/>
      <color theme="0"/>
      <name val="Times New Roman"/>
      <family val="1"/>
      <charset val="204"/>
    </font>
    <font>
      <sz val="10"/>
      <name val="Arial Cyr"/>
      <charset val="204"/>
    </font>
    <font>
      <b/>
      <sz val="9"/>
      <color indexed="8"/>
      <name val="Times New Roman"/>
      <family val="1"/>
      <charset val="204"/>
    </font>
    <font>
      <sz val="10"/>
      <color indexed="8"/>
      <name val="Times New Roman CE"/>
      <family val="1"/>
      <charset val="238"/>
    </font>
    <font>
      <b/>
      <sz val="10"/>
      <name val="Calibri"/>
      <family val="2"/>
      <charset val="204"/>
    </font>
    <font>
      <sz val="11"/>
      <name val="Calibri"/>
      <family val="2"/>
      <charset val="204"/>
    </font>
    <font>
      <sz val="10"/>
      <name val="Calibri"/>
      <family val="2"/>
      <charset val="204"/>
    </font>
    <font>
      <b/>
      <sz val="19"/>
      <color rgb="FFFF0000"/>
      <name val="Calibri"/>
      <family val="2"/>
      <charset val="204"/>
      <scheme val="minor"/>
    </font>
    <font>
      <b/>
      <sz val="19"/>
      <name val="Calibri"/>
      <family val="2"/>
      <charset val="204"/>
      <scheme val="minor"/>
    </font>
    <font>
      <b/>
      <sz val="19"/>
      <color theme="1"/>
      <name val="Calibri"/>
      <family val="2"/>
      <charset val="204"/>
      <scheme val="minor"/>
    </font>
    <font>
      <b/>
      <sz val="20"/>
      <color rgb="FFFF0000"/>
      <name val="Calibri"/>
      <family val="2"/>
      <charset val="204"/>
      <scheme val="minor"/>
    </font>
    <font>
      <b/>
      <sz val="8"/>
      <color theme="1"/>
      <name val="Calibri"/>
      <family val="2"/>
      <charset val="204"/>
      <scheme val="minor"/>
    </font>
    <font>
      <b/>
      <sz val="9"/>
      <color rgb="FFFF0000"/>
      <name val="Times New Roman"/>
      <family val="1"/>
      <charset val="204"/>
    </font>
    <font>
      <b/>
      <sz val="10"/>
      <color indexed="8"/>
      <name val="Times New Roman CE"/>
      <charset val="204"/>
    </font>
    <font>
      <sz val="8"/>
      <color theme="1"/>
      <name val="Calibri"/>
      <family val="2"/>
      <charset val="204"/>
      <scheme val="minor"/>
    </font>
    <font>
      <b/>
      <sz val="8"/>
      <color theme="1"/>
      <name val="Arial"/>
      <family val="2"/>
      <charset val="204"/>
    </font>
    <font>
      <sz val="10"/>
      <color rgb="FF000000"/>
      <name val="Calibri"/>
      <family val="2"/>
      <charset val="204"/>
    </font>
    <font>
      <sz val="10"/>
      <color theme="1"/>
      <name val="Calibri"/>
      <family val="2"/>
      <charset val="204"/>
    </font>
    <font>
      <sz val="12"/>
      <name val="Calibri"/>
      <family val="2"/>
      <charset val="204"/>
    </font>
    <font>
      <sz val="8"/>
      <name val="Times New Roman"/>
      <family val="1"/>
    </font>
    <font>
      <sz val="10"/>
      <name val="Times New Roman CE"/>
      <family val="1"/>
      <charset val="238"/>
    </font>
    <font>
      <b/>
      <sz val="14"/>
      <name val="Times New Roman CE"/>
      <charset val="204"/>
    </font>
    <font>
      <sz val="8"/>
      <name val="Arial Cyr"/>
      <charset val="204"/>
    </font>
    <font>
      <b/>
      <sz val="10"/>
      <name val="Times New Roman CE"/>
      <family val="1"/>
      <charset val="238"/>
    </font>
    <font>
      <sz val="8"/>
      <color indexed="8"/>
      <name val="Times New Roman CE"/>
      <family val="1"/>
      <charset val="238"/>
    </font>
    <font>
      <b/>
      <sz val="9"/>
      <color indexed="8"/>
      <name val="Times New Roman CE"/>
      <charset val="204"/>
    </font>
    <font>
      <b/>
      <sz val="9"/>
      <color rgb="FFFF0000"/>
      <name val="Times New Roman CE"/>
      <charset val="204"/>
    </font>
    <font>
      <sz val="8"/>
      <color indexed="8"/>
      <name val="Times New Roman CE"/>
      <charset val="204"/>
    </font>
    <font>
      <b/>
      <sz val="8"/>
      <color rgb="FF7030A0"/>
      <name val="Times New Roman CE"/>
      <charset val="204"/>
    </font>
    <font>
      <sz val="8"/>
      <name val="Times New Roman CE"/>
      <charset val="204"/>
    </font>
    <font>
      <sz val="9"/>
      <color indexed="8"/>
      <name val="Times New Roman CE"/>
      <family val="1"/>
      <charset val="238"/>
    </font>
    <font>
      <b/>
      <sz val="11"/>
      <color indexed="8"/>
      <name val="Times New Roman"/>
      <family val="1"/>
      <charset val="204"/>
    </font>
    <font>
      <sz val="11"/>
      <color indexed="8"/>
      <name val="Times New Roman"/>
      <family val="1"/>
      <charset val="204"/>
    </font>
    <font>
      <sz val="8"/>
      <name val="Times New Roman"/>
      <family val="1"/>
      <charset val="204"/>
    </font>
    <font>
      <b/>
      <sz val="11"/>
      <color rgb="FF2F2FFF"/>
      <name val="Times New Roman"/>
      <family val="1"/>
      <charset val="204"/>
    </font>
    <font>
      <sz val="11"/>
      <color rgb="FFFF0000"/>
      <name val="Times New Roman"/>
      <family val="1"/>
      <charset val="204"/>
    </font>
    <font>
      <b/>
      <sz val="11"/>
      <color rgb="FFFF0000"/>
      <name val="Times New Roman"/>
      <family val="1"/>
      <charset val="204"/>
    </font>
    <font>
      <b/>
      <sz val="11"/>
      <name val="Times New Roman CE"/>
      <family val="1"/>
      <charset val="238"/>
    </font>
    <font>
      <b/>
      <sz val="9"/>
      <color indexed="8"/>
      <name val="Times New Roman CE"/>
      <family val="1"/>
      <charset val="238"/>
    </font>
    <font>
      <sz val="11"/>
      <name val="Arial Cyr"/>
      <charset val="204"/>
    </font>
    <font>
      <b/>
      <sz val="9"/>
      <color theme="1"/>
      <name val="Times New Roman CE"/>
      <family val="1"/>
      <charset val="238"/>
    </font>
    <font>
      <sz val="9"/>
      <color indexed="8"/>
      <name val="Times New Roman CE"/>
      <charset val="204"/>
    </font>
    <font>
      <sz val="11"/>
      <color indexed="8"/>
      <name val="Times New Roman CE"/>
      <charset val="204"/>
    </font>
    <font>
      <b/>
      <sz val="10"/>
      <color rgb="FFFF0000"/>
      <name val="Times New Roman"/>
      <family val="1"/>
      <charset val="204"/>
    </font>
    <font>
      <b/>
      <sz val="10"/>
      <name val="Times New Roman CE"/>
      <charset val="204"/>
    </font>
    <font>
      <b/>
      <sz val="12"/>
      <name val="Times New Roman CE"/>
      <charset val="204"/>
    </font>
    <font>
      <sz val="8"/>
      <color theme="1"/>
      <name val="Times New Roman CE"/>
      <charset val="204"/>
    </font>
    <font>
      <b/>
      <sz val="8"/>
      <color theme="1"/>
      <name val="Times New Roman CE"/>
      <charset val="204"/>
    </font>
    <font>
      <b/>
      <sz val="9"/>
      <color theme="1"/>
      <name val="Times New Roman CE"/>
      <charset val="204"/>
    </font>
    <font>
      <b/>
      <sz val="14"/>
      <color rgb="FFFF0000"/>
      <name val="Times New Roman CE"/>
      <family val="1"/>
      <charset val="238"/>
    </font>
    <font>
      <b/>
      <sz val="8"/>
      <color indexed="8"/>
      <name val="Times New Roman CE"/>
      <family val="1"/>
      <charset val="238"/>
    </font>
    <font>
      <b/>
      <sz val="11"/>
      <color indexed="8"/>
      <name val="Times New Roman CE"/>
      <family val="1"/>
      <charset val="238"/>
    </font>
    <font>
      <sz val="9"/>
      <color indexed="8"/>
      <name val="Times New Roman"/>
      <family val="1"/>
    </font>
    <font>
      <b/>
      <sz val="11"/>
      <color indexed="8"/>
      <name val="Times New Roman CE"/>
      <charset val="204"/>
    </font>
    <font>
      <sz val="11"/>
      <name val="Times New Roman CE"/>
      <charset val="204"/>
    </font>
    <font>
      <sz val="9"/>
      <color rgb="FFFF0000"/>
      <name val="Times New Roman CE"/>
      <charset val="204"/>
    </font>
    <font>
      <b/>
      <sz val="11"/>
      <color rgb="FF0000FF"/>
      <name val="Times New Roman CE"/>
      <charset val="204"/>
    </font>
    <font>
      <b/>
      <sz val="11"/>
      <color rgb="FF0000FF"/>
      <name val="Arial Cyr"/>
      <charset val="204"/>
    </font>
    <font>
      <b/>
      <sz val="11"/>
      <color rgb="FFFF0000"/>
      <name val="Times New Roman CE"/>
      <charset val="204"/>
    </font>
    <font>
      <b/>
      <sz val="11"/>
      <color rgb="FFFF0000"/>
      <name val="Arial Cyr"/>
      <charset val="204"/>
    </font>
    <font>
      <sz val="11"/>
      <color indexed="8"/>
      <name val="Times New Roman CE"/>
      <family val="1"/>
      <charset val="238"/>
    </font>
    <font>
      <sz val="9"/>
      <color rgb="FFFF0000"/>
      <name val="Times New Roman CE"/>
      <family val="1"/>
      <charset val="238"/>
    </font>
    <font>
      <sz val="9"/>
      <color indexed="10"/>
      <name val="Times New Roman CE"/>
      <charset val="204"/>
    </font>
    <font>
      <b/>
      <sz val="11"/>
      <color rgb="FFFFFF00"/>
      <name val="Times New Roman CE"/>
      <charset val="204"/>
    </font>
    <font>
      <sz val="9"/>
      <name val="Helv"/>
    </font>
    <font>
      <sz val="11"/>
      <name val="Helv"/>
    </font>
    <font>
      <b/>
      <sz val="11"/>
      <color rgb="FFFFFF81"/>
      <name val="Arial Cyr"/>
      <charset val="204"/>
    </font>
    <font>
      <b/>
      <sz val="11"/>
      <color rgb="FF2F2FFF"/>
      <name val="Times New Roman CE"/>
      <charset val="204"/>
    </font>
    <font>
      <sz val="11"/>
      <name val="Times New Roman CE"/>
      <family val="1"/>
      <charset val="238"/>
    </font>
    <font>
      <b/>
      <sz val="9"/>
      <color indexed="57"/>
      <name val="Times New Roman CE"/>
      <charset val="204"/>
    </font>
    <font>
      <b/>
      <sz val="11"/>
      <color rgb="FFFF6161"/>
      <name val="Arial Cyr"/>
      <charset val="204"/>
    </font>
    <font>
      <sz val="9"/>
      <name val="Arial Cyr"/>
      <charset val="204"/>
    </font>
    <font>
      <b/>
      <sz val="10"/>
      <color indexed="8"/>
      <name val="Times New Roman CE"/>
      <family val="1"/>
      <charset val="238"/>
    </font>
    <font>
      <sz val="10"/>
      <color indexed="8"/>
      <name val="Times New Roman CE"/>
      <charset val="204"/>
    </font>
    <font>
      <b/>
      <sz val="8"/>
      <color indexed="81"/>
      <name val="Tahoma"/>
      <family val="2"/>
      <charset val="204"/>
    </font>
    <font>
      <sz val="8"/>
      <color indexed="81"/>
      <name val="Tahoma"/>
      <family val="2"/>
      <charset val="204"/>
    </font>
    <font>
      <sz val="9"/>
      <color theme="1"/>
      <name val="Times New Roman CE"/>
      <family val="1"/>
      <charset val="238"/>
    </font>
    <font>
      <sz val="9"/>
      <color theme="1"/>
      <name val="Times New Roman CE"/>
      <charset val="204"/>
    </font>
    <font>
      <sz val="10"/>
      <name val="Times New Roman CE"/>
      <charset val="204"/>
    </font>
    <font>
      <b/>
      <sz val="11"/>
      <color indexed="8"/>
      <name val="Times New Roman"/>
      <family val="1"/>
    </font>
    <font>
      <b/>
      <sz val="20"/>
      <color rgb="FFDE04BF"/>
      <name val="Arial Cyr"/>
      <charset val="204"/>
    </font>
    <font>
      <sz val="10"/>
      <name val="Times New Roman Cyr"/>
      <charset val="204"/>
    </font>
    <font>
      <sz val="9"/>
      <color indexed="17"/>
      <name val="Times New Roman CE"/>
      <family val="1"/>
      <charset val="238"/>
    </font>
    <font>
      <sz val="10"/>
      <color indexed="8"/>
      <name val="Times New Roman Cyr"/>
      <charset val="204"/>
    </font>
    <font>
      <b/>
      <sz val="11"/>
      <color theme="1"/>
      <name val="Times New Roman CE"/>
      <family val="1"/>
      <charset val="238"/>
    </font>
    <font>
      <b/>
      <sz val="10"/>
      <name val="Arial Cyr"/>
      <charset val="204"/>
    </font>
    <font>
      <sz val="12"/>
      <color indexed="8"/>
      <name val="Times New Roman"/>
      <family val="1"/>
      <charset val="204"/>
    </font>
    <font>
      <b/>
      <sz val="9"/>
      <name val="Times New Roman CE"/>
      <charset val="204"/>
    </font>
    <font>
      <b/>
      <sz val="11"/>
      <name val="Times New Roman CE"/>
      <charset val="204"/>
    </font>
    <font>
      <sz val="10"/>
      <name val="Times New Roman"/>
      <family val="1"/>
    </font>
    <font>
      <b/>
      <sz val="10"/>
      <color rgb="FFFF0000"/>
      <name val="Times New Roman CE"/>
      <charset val="204"/>
    </font>
    <font>
      <b/>
      <sz val="9"/>
      <color rgb="FF0000FF"/>
      <name val="Times New Roman CE"/>
      <charset val="204"/>
    </font>
    <font>
      <sz val="7"/>
      <color indexed="8"/>
      <name val="Times New Roman CE"/>
      <family val="1"/>
      <charset val="238"/>
    </font>
    <font>
      <b/>
      <sz val="8"/>
      <color indexed="8"/>
      <name val="Times New Roman CE"/>
      <charset val="204"/>
    </font>
    <font>
      <sz val="8"/>
      <color indexed="8"/>
      <name val="Times New Roman"/>
      <family val="1"/>
    </font>
    <font>
      <b/>
      <sz val="8"/>
      <color indexed="8"/>
      <name val="Times New Roman"/>
      <family val="1"/>
    </font>
    <font>
      <sz val="10"/>
      <color indexed="8"/>
      <name val="Times New Roman"/>
      <family val="1"/>
    </font>
    <font>
      <sz val="8"/>
      <name val="Times New Roman CE"/>
      <family val="1"/>
      <charset val="238"/>
    </font>
    <font>
      <b/>
      <sz val="8"/>
      <name val="Times New Roman CE"/>
      <family val="1"/>
      <charset val="238"/>
    </font>
    <font>
      <sz val="12"/>
      <color theme="1"/>
      <name val="Times New Roman"/>
      <family val="1"/>
      <charset val="204"/>
    </font>
    <font>
      <i/>
      <sz val="12"/>
      <color theme="1"/>
      <name val="Times New Roman"/>
      <family val="1"/>
      <charset val="204"/>
    </font>
    <font>
      <sz val="10"/>
      <color theme="1"/>
      <name val="Arial Cyr"/>
      <charset val="204"/>
    </font>
    <font>
      <b/>
      <sz val="10"/>
      <color rgb="FF0070C0"/>
      <name val="Times New Roman CE"/>
      <charset val="204"/>
    </font>
    <font>
      <b/>
      <sz val="8"/>
      <color rgb="FF0070C0"/>
      <name val="Times New Roman CE"/>
      <charset val="204"/>
    </font>
    <font>
      <sz val="9"/>
      <name val="Times New Roman Cyr"/>
      <charset val="204"/>
    </font>
    <font>
      <sz val="9"/>
      <color indexed="57"/>
      <name val="Times New Roman CE"/>
      <family val="1"/>
      <charset val="238"/>
    </font>
    <font>
      <b/>
      <sz val="9"/>
      <color rgb="FFFF0000"/>
      <name val="Times New Roman CE"/>
      <family val="1"/>
      <charset val="238"/>
    </font>
    <font>
      <b/>
      <u/>
      <sz val="9"/>
      <color indexed="81"/>
      <name val="Tahoma"/>
      <family val="2"/>
      <charset val="204"/>
    </font>
    <font>
      <b/>
      <sz val="14"/>
      <color theme="1"/>
      <name val="Times New Roman"/>
      <family val="1"/>
      <charset val="204"/>
    </font>
    <font>
      <sz val="12"/>
      <name val="Times New Roman"/>
      <family val="1"/>
    </font>
    <font>
      <sz val="15"/>
      <color theme="1"/>
      <name val="Calibri"/>
      <family val="2"/>
      <charset val="204"/>
      <scheme val="minor"/>
    </font>
    <font>
      <b/>
      <i/>
      <sz val="8"/>
      <color theme="1"/>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u/>
      <sz val="8"/>
      <color theme="10"/>
      <name val="Times New Roman"/>
      <family val="1"/>
      <charset val="204"/>
    </font>
    <font>
      <sz val="8"/>
      <color theme="1"/>
      <name val="Times New Roman"/>
      <family val="1"/>
      <charset val="204"/>
    </font>
    <font>
      <sz val="10"/>
      <color theme="1"/>
      <name val="Times New Roman"/>
      <family val="1"/>
      <charset val="204"/>
    </font>
    <font>
      <sz val="9"/>
      <color rgb="FF00B0F0"/>
      <name val="Times New Roman CE"/>
      <family val="1"/>
      <charset val="238"/>
    </font>
    <font>
      <b/>
      <sz val="8"/>
      <name val="Times New Roman CE"/>
      <charset val="204"/>
    </font>
    <font>
      <sz val="14"/>
      <color indexed="8"/>
      <name val="Times New Roman CE"/>
      <charset val="204"/>
    </font>
    <font>
      <b/>
      <sz val="8"/>
      <name val="Times New Roman"/>
      <family val="1"/>
      <charset val="204"/>
    </font>
    <font>
      <sz val="7"/>
      <name val="Times New Roman"/>
      <family val="1"/>
      <charset val="204"/>
    </font>
    <font>
      <sz val="10"/>
      <color rgb="FFFF0000"/>
      <name val="Arial Cyr"/>
      <charset val="204"/>
    </font>
    <font>
      <sz val="12"/>
      <color indexed="8"/>
      <name val="Times New Roman CE"/>
      <charset val="204"/>
    </font>
    <font>
      <b/>
      <sz val="7"/>
      <color indexed="8"/>
      <name val="Times New Roman CE"/>
      <family val="1"/>
      <charset val="238"/>
    </font>
    <font>
      <sz val="7"/>
      <color indexed="8"/>
      <name val="Times New Roman CE"/>
      <charset val="204"/>
    </font>
    <font>
      <sz val="9"/>
      <color rgb="FF0000FF"/>
      <name val="Times New Roman CE"/>
      <charset val="204"/>
    </font>
    <font>
      <b/>
      <sz val="7"/>
      <name val="Times New Roman"/>
      <family val="1"/>
    </font>
    <font>
      <b/>
      <sz val="7"/>
      <color indexed="57"/>
      <name val="Times New Roman CE"/>
      <charset val="204"/>
    </font>
    <font>
      <sz val="9"/>
      <color indexed="57"/>
      <name val="Times New Roman CE"/>
      <charset val="204"/>
    </font>
    <font>
      <b/>
      <sz val="7"/>
      <name val="Times New Roman CE"/>
      <charset val="204"/>
    </font>
    <font>
      <sz val="7"/>
      <color indexed="8"/>
      <name val="Times New Roman"/>
      <family val="1"/>
    </font>
    <font>
      <sz val="7"/>
      <name val="Times New Roman CE"/>
      <family val="1"/>
      <charset val="238"/>
    </font>
    <font>
      <b/>
      <sz val="7"/>
      <color indexed="8"/>
      <name val="Times New Roman CE"/>
      <charset val="204"/>
    </font>
    <font>
      <b/>
      <sz val="7"/>
      <name val="Times New Roman CE"/>
      <family val="1"/>
      <charset val="238"/>
    </font>
    <font>
      <b/>
      <sz val="8"/>
      <color rgb="FFFF0000"/>
      <name val="Times New Roman CE"/>
      <family val="1"/>
      <charset val="238"/>
    </font>
    <font>
      <b/>
      <sz val="8"/>
      <color theme="1"/>
      <name val="Times New Roman CE"/>
      <family val="1"/>
      <charset val="238"/>
    </font>
    <font>
      <b/>
      <sz val="10"/>
      <color theme="1"/>
      <name val="Times New Roman CE"/>
      <charset val="204"/>
    </font>
    <font>
      <b/>
      <sz val="8"/>
      <color rgb="FFFF0000"/>
      <name val="Times New Roman CE"/>
      <charset val="204"/>
    </font>
    <font>
      <sz val="9"/>
      <color indexed="8"/>
      <name val="Times New Roman Cyr"/>
      <charset val="204"/>
    </font>
    <font>
      <sz val="9"/>
      <color rgb="FFFF0000"/>
      <name val="Times New Roman"/>
      <family val="1"/>
      <charset val="204"/>
    </font>
    <font>
      <b/>
      <sz val="10"/>
      <color indexed="8"/>
      <name val="Times New Roman"/>
      <family val="1"/>
      <charset val="204"/>
    </font>
    <font>
      <b/>
      <sz val="8"/>
      <color indexed="8"/>
      <name val="Times New Roman"/>
      <family val="1"/>
      <charset val="204"/>
    </font>
    <font>
      <b/>
      <sz val="10"/>
      <color rgb="FFFF0000"/>
      <name val="Arial Cyr"/>
      <charset val="204"/>
    </font>
    <font>
      <sz val="12"/>
      <name val="Times New Roman CE"/>
      <charset val="204"/>
    </font>
    <font>
      <b/>
      <sz val="12"/>
      <name val="Times New Roman CE"/>
      <family val="1"/>
      <charset val="238"/>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rgb="FFDFE8CA"/>
        <bgColor indexed="64"/>
      </patternFill>
    </fill>
    <fill>
      <patternFill patternType="solid">
        <fgColor theme="7" tint="0.79998168889431442"/>
        <bgColor indexed="64"/>
      </patternFill>
    </fill>
    <fill>
      <patternFill patternType="solid">
        <fgColor rgb="FFEAE7F1"/>
        <bgColor indexed="64"/>
      </patternFill>
    </fill>
    <fill>
      <patternFill patternType="solid">
        <fgColor theme="9" tint="0.59999389629810485"/>
        <bgColor indexed="64"/>
      </patternFill>
    </fill>
    <fill>
      <patternFill patternType="solid">
        <fgColor rgb="FFDDE7C7"/>
        <bgColor indexed="64"/>
      </patternFill>
    </fill>
    <fill>
      <patternFill patternType="solid">
        <fgColor rgb="FFDEFF9B"/>
        <bgColor indexed="64"/>
      </patternFill>
    </fill>
    <fill>
      <patternFill patternType="solid">
        <fgColor rgb="FFCEC8FC"/>
        <bgColor indexed="64"/>
      </patternFill>
    </fill>
    <fill>
      <patternFill patternType="solid">
        <fgColor rgb="FFFFFF81"/>
        <bgColor indexed="64"/>
      </patternFill>
    </fill>
    <fill>
      <patternFill patternType="solid">
        <fgColor rgb="FFFF6161"/>
        <bgColor indexed="64"/>
      </patternFill>
    </fill>
    <fill>
      <patternFill patternType="solid">
        <fgColor rgb="FFFFDDDD"/>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9"/>
        <bgColor indexed="64"/>
      </patternFill>
    </fill>
    <fill>
      <patternFill patternType="solid">
        <fgColor rgb="FF7575FF"/>
        <bgColor indexed="64"/>
      </patternFill>
    </fill>
    <fill>
      <patternFill patternType="solid">
        <fgColor rgb="FFFFBDBD"/>
        <bgColor indexed="64"/>
      </patternFill>
    </fill>
    <fill>
      <patternFill patternType="solid">
        <fgColor rgb="FFFDA5F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84ECE2"/>
        <bgColor indexed="64"/>
      </patternFill>
    </fill>
    <fill>
      <patternFill patternType="solid">
        <fgColor rgb="FFFF9393"/>
        <bgColor indexed="64"/>
      </patternFill>
    </fill>
    <fill>
      <patternFill patternType="solid">
        <fgColor theme="0" tint="-0.34998626667073579"/>
        <bgColor indexed="64"/>
      </patternFill>
    </fill>
    <fill>
      <patternFill patternType="solid">
        <fgColor rgb="FFFFC0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0"/>
      </patternFill>
    </fill>
    <fill>
      <patternFill patternType="solid">
        <fgColor theme="2" tint="-9.9978637043366805E-2"/>
        <bgColor indexed="65"/>
      </patternFill>
    </fill>
    <fill>
      <patternFill patternType="solid">
        <fgColor theme="3" tint="0.79998168889431442"/>
        <bgColor indexed="65"/>
      </patternFill>
    </fill>
    <fill>
      <patternFill patternType="solid">
        <fgColor indexed="4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CDF7F3"/>
        <bgColor indexed="64"/>
      </patternFill>
    </fill>
    <fill>
      <patternFill patternType="solid">
        <fgColor theme="4" tint="0.59999389629810485"/>
        <bgColor indexed="64"/>
      </patternFill>
    </fill>
    <fill>
      <patternFill patternType="solid">
        <fgColor rgb="FFC0C0C0"/>
        <bgColor indexed="64"/>
      </patternFill>
    </fill>
    <fill>
      <patternFill patternType="solid">
        <fgColor indexed="2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diagonal/>
    </border>
    <border>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diagonal/>
    </border>
    <border>
      <left style="thin">
        <color indexed="64"/>
      </left>
      <right/>
      <top style="thin">
        <color rgb="FF0000CC"/>
      </top>
      <bottom style="thin">
        <color rgb="FF0000CC"/>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0000CC"/>
      </left>
      <right/>
      <top style="thin">
        <color rgb="FF0000CC"/>
      </top>
      <bottom style="thin">
        <color rgb="FF0000CC"/>
      </bottom>
      <diagonal/>
    </border>
    <border>
      <left/>
      <right style="thin">
        <color rgb="FF0000CC"/>
      </right>
      <top/>
      <bottom/>
      <diagonal/>
    </border>
  </borders>
  <cellStyleXfs count="26">
    <xf numFmtId="0" fontId="0" fillId="0" borderId="0"/>
    <xf numFmtId="0" fontId="7" fillId="0" borderId="0"/>
    <xf numFmtId="0" fontId="7" fillId="0" borderId="0"/>
    <xf numFmtId="0" fontId="5" fillId="0" borderId="0"/>
    <xf numFmtId="166" fontId="13" fillId="0" borderId="0" applyFont="0" applyFill="0" applyBorder="0" applyAlignment="0" applyProtection="0"/>
    <xf numFmtId="166" fontId="7" fillId="0" borderId="0" applyFont="0" applyFill="0" applyBorder="0" applyAlignment="0" applyProtection="0"/>
    <xf numFmtId="165" fontId="13" fillId="0" borderId="0" applyFont="0" applyFill="0" applyBorder="0" applyAlignment="0" applyProtection="0"/>
    <xf numFmtId="0" fontId="2" fillId="0" borderId="0"/>
    <xf numFmtId="0" fontId="13" fillId="0" borderId="0"/>
    <xf numFmtId="9" fontId="13" fillId="0" borderId="0" applyFont="0" applyFill="0" applyBorder="0" applyAlignment="0" applyProtection="0"/>
    <xf numFmtId="166"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0" fontId="42" fillId="0" borderId="0"/>
    <xf numFmtId="0" fontId="45" fillId="0" borderId="0" applyNumberFormat="0" applyFill="0" applyBorder="0" applyAlignment="0" applyProtection="0"/>
    <xf numFmtId="0" fontId="58" fillId="0" borderId="0"/>
    <xf numFmtId="0" fontId="7" fillId="0" borderId="0"/>
    <xf numFmtId="0" fontId="7" fillId="0" borderId="0"/>
    <xf numFmtId="9" fontId="58" fillId="0" borderId="0" applyFont="0" applyFill="0" applyBorder="0" applyAlignment="0" applyProtection="0"/>
    <xf numFmtId="9" fontId="58" fillId="0" borderId="0" applyFont="0" applyFill="0" applyBorder="0" applyAlignment="0" applyProtection="0"/>
    <xf numFmtId="0" fontId="5" fillId="0" borderId="0"/>
    <xf numFmtId="166" fontId="58" fillId="0" borderId="0" applyFont="0" applyFill="0" applyBorder="0" applyAlignment="0" applyProtection="0"/>
    <xf numFmtId="166" fontId="58" fillId="0" borderId="0" applyFont="0" applyFill="0" applyBorder="0" applyAlignment="0" applyProtection="0"/>
    <xf numFmtId="164" fontId="7" fillId="0" borderId="0" applyFont="0" applyFill="0" applyBorder="0" applyAlignment="0" applyProtection="0"/>
    <xf numFmtId="0" fontId="1" fillId="0" borderId="0"/>
    <xf numFmtId="164" fontId="7" fillId="0" borderId="0" applyFont="0" applyFill="0" applyBorder="0" applyAlignment="0" applyProtection="0"/>
  </cellStyleXfs>
  <cellXfs count="4039">
    <xf numFmtId="0" fontId="0" fillId="0" borderId="0" xfId="0"/>
    <xf numFmtId="0" fontId="6" fillId="2" borderId="0" xfId="0" applyNumberFormat="1" applyFont="1" applyFill="1" applyAlignment="1">
      <alignment vertical="center" wrapText="1"/>
    </xf>
    <xf numFmtId="0" fontId="3" fillId="2" borderId="1" xfId="1" applyNumberFormat="1" applyFont="1" applyFill="1" applyBorder="1" applyAlignment="1" applyProtection="1">
      <alignment vertical="top" wrapText="1"/>
      <protection hidden="1"/>
    </xf>
    <xf numFmtId="0" fontId="3" fillId="2" borderId="0" xfId="0" applyNumberFormat="1" applyFont="1" applyFill="1" applyAlignment="1">
      <alignment horizontal="center" vertical="center" wrapText="1"/>
    </xf>
    <xf numFmtId="0" fontId="3" fillId="2" borderId="3" xfId="0" applyNumberFormat="1" applyFont="1" applyFill="1" applyBorder="1" applyAlignment="1">
      <alignment vertical="top" wrapText="1"/>
    </xf>
    <xf numFmtId="168" fontId="6" fillId="2" borderId="0" xfId="0" applyNumberFormat="1" applyFont="1" applyFill="1" applyAlignment="1">
      <alignment vertical="center" wrapText="1"/>
    </xf>
    <xf numFmtId="166" fontId="8" fillId="2" borderId="1" xfId="4" applyFont="1" applyFill="1" applyBorder="1" applyAlignment="1">
      <alignment horizontal="center" vertical="center" wrapText="1"/>
    </xf>
    <xf numFmtId="0" fontId="3" fillId="2" borderId="3" xfId="0" applyNumberFormat="1" applyFont="1" applyFill="1" applyBorder="1" applyAlignment="1">
      <alignment vertical="center" wrapText="1"/>
    </xf>
    <xf numFmtId="0" fontId="3" fillId="2" borderId="4" xfId="0" applyNumberFormat="1" applyFont="1" applyFill="1" applyBorder="1" applyAlignment="1">
      <alignment vertical="center" wrapText="1"/>
    </xf>
    <xf numFmtId="0" fontId="3" fillId="2" borderId="4" xfId="0" applyNumberFormat="1" applyFont="1" applyFill="1" applyBorder="1" applyAlignment="1">
      <alignment vertical="top" wrapText="1"/>
    </xf>
    <xf numFmtId="0" fontId="3" fillId="2" borderId="1" xfId="0" applyNumberFormat="1" applyFont="1" applyFill="1" applyBorder="1" applyAlignment="1">
      <alignment vertical="top" wrapText="1"/>
    </xf>
    <xf numFmtId="169" fontId="12" fillId="2" borderId="1" xfId="0" applyNumberFormat="1" applyFont="1" applyFill="1" applyBorder="1" applyAlignment="1">
      <alignment vertical="center"/>
    </xf>
    <xf numFmtId="4" fontId="6" fillId="2" borderId="0" xfId="0" applyNumberFormat="1" applyFont="1" applyFill="1" applyAlignment="1">
      <alignment vertical="center" wrapText="1"/>
    </xf>
    <xf numFmtId="169" fontId="8" fillId="2" borderId="1" xfId="4" applyNumberFormat="1" applyFont="1" applyFill="1" applyBorder="1" applyAlignment="1">
      <alignment horizontal="center" vertical="center" wrapText="1"/>
    </xf>
    <xf numFmtId="169" fontId="8" fillId="2" borderId="1" xfId="0" applyNumberFormat="1" applyFont="1" applyFill="1" applyBorder="1" applyAlignment="1">
      <alignment horizontal="center" vertical="center" wrapText="1"/>
    </xf>
    <xf numFmtId="169" fontId="8" fillId="2" borderId="4" xfId="4" applyNumberFormat="1" applyFont="1" applyFill="1" applyBorder="1" applyAlignment="1">
      <alignment horizontal="center" vertical="center" wrapText="1"/>
    </xf>
    <xf numFmtId="169" fontId="3" fillId="2" borderId="1" xfId="4" applyNumberFormat="1" applyFont="1" applyFill="1" applyBorder="1" applyAlignment="1">
      <alignment horizontal="center" vertical="center" wrapText="1"/>
    </xf>
    <xf numFmtId="169" fontId="8" fillId="2" borderId="1" xfId="4" applyNumberFormat="1" applyFont="1" applyFill="1" applyBorder="1" applyAlignment="1" applyProtection="1">
      <alignment horizontal="center" vertical="center" wrapText="1"/>
      <protection hidden="1"/>
    </xf>
    <xf numFmtId="169" fontId="18" fillId="2" borderId="1" xfId="4" applyNumberFormat="1" applyFont="1" applyFill="1" applyBorder="1" applyAlignment="1">
      <alignment horizontal="center" vertical="center" wrapText="1"/>
    </xf>
    <xf numFmtId="169" fontId="3" fillId="2" borderId="1" xfId="4" applyNumberFormat="1" applyFont="1" applyFill="1" applyBorder="1" applyAlignment="1">
      <alignment horizontal="center" vertical="top" wrapText="1"/>
    </xf>
    <xf numFmtId="169" fontId="6" fillId="2" borderId="0" xfId="0" applyNumberFormat="1" applyFont="1" applyFill="1" applyAlignment="1">
      <alignment vertical="center" wrapText="1"/>
    </xf>
    <xf numFmtId="0" fontId="6" fillId="2" borderId="0" xfId="0" applyNumberFormat="1" applyFont="1" applyFill="1" applyAlignment="1">
      <alignment vertical="top" wrapText="1"/>
    </xf>
    <xf numFmtId="0" fontId="6" fillId="0" borderId="0" xfId="0" applyNumberFormat="1" applyFont="1" applyFill="1" applyAlignment="1">
      <alignment vertical="center" wrapText="1"/>
    </xf>
    <xf numFmtId="49" fontId="8" fillId="2" borderId="1" xfId="0" applyNumberFormat="1" applyFont="1" applyFill="1" applyBorder="1" applyAlignment="1">
      <alignment horizontal="center" vertical="center" wrapText="1"/>
    </xf>
    <xf numFmtId="169" fontId="12" fillId="2" borderId="1" xfId="0" applyNumberFormat="1" applyFont="1" applyFill="1" applyBorder="1" applyAlignment="1">
      <alignment horizontal="right"/>
    </xf>
    <xf numFmtId="0" fontId="28" fillId="2" borderId="0" xfId="0" applyFont="1" applyFill="1"/>
    <xf numFmtId="169" fontId="3" fillId="2" borderId="2"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29" fillId="2" borderId="9" xfId="0" applyFont="1" applyFill="1" applyBorder="1" applyAlignment="1">
      <alignment horizontal="left" vertical="center" wrapText="1"/>
    </xf>
    <xf numFmtId="0" fontId="3" fillId="2" borderId="1" xfId="0" applyFont="1" applyFill="1" applyBorder="1" applyAlignment="1">
      <alignment vertical="top" wrapText="1"/>
    </xf>
    <xf numFmtId="169" fontId="3" fillId="2" borderId="1" xfId="0" applyNumberFormat="1" applyFont="1" applyFill="1" applyBorder="1" applyAlignment="1">
      <alignment horizontal="center" vertical="center" wrapText="1"/>
    </xf>
    <xf numFmtId="0" fontId="29" fillId="2" borderId="14" xfId="0" applyFont="1" applyFill="1" applyBorder="1" applyAlignment="1">
      <alignment horizontal="left" vertical="center" wrapText="1"/>
    </xf>
    <xf numFmtId="2" fontId="3" fillId="2" borderId="1" xfId="0" applyNumberFormat="1" applyFont="1" applyFill="1" applyBorder="1" applyAlignment="1">
      <alignment horizontal="center" vertical="center" wrapText="1"/>
    </xf>
    <xf numFmtId="0" fontId="29" fillId="2" borderId="14" xfId="0" applyFont="1" applyFill="1" applyBorder="1" applyAlignment="1">
      <alignment vertical="center" wrapText="1"/>
    </xf>
    <xf numFmtId="0" fontId="3" fillId="2" borderId="14" xfId="0" applyFont="1" applyFill="1" applyBorder="1" applyAlignment="1">
      <alignment vertical="top" wrapText="1"/>
    </xf>
    <xf numFmtId="2" fontId="29" fillId="2" borderId="1" xfId="12" applyNumberFormat="1" applyFont="1" applyFill="1" applyBorder="1" applyAlignment="1">
      <alignment horizontal="center" vertical="center" wrapText="1"/>
    </xf>
    <xf numFmtId="170" fontId="3" fillId="2" borderId="1" xfId="0" applyNumberFormat="1" applyFont="1" applyFill="1" applyBorder="1" applyAlignment="1">
      <alignment horizontal="center" vertical="center" wrapText="1"/>
    </xf>
    <xf numFmtId="0" fontId="28" fillId="2" borderId="0" xfId="0" applyFont="1" applyFill="1" applyAlignment="1">
      <alignment vertical="center" wrapText="1"/>
    </xf>
    <xf numFmtId="0" fontId="29"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29" fillId="2" borderId="17" xfId="0" applyFont="1" applyFill="1" applyBorder="1" applyAlignment="1">
      <alignment horizontal="left" vertical="center" wrapText="1"/>
    </xf>
    <xf numFmtId="0" fontId="29" fillId="2" borderId="18" xfId="0" applyFont="1" applyFill="1" applyBorder="1" applyAlignment="1">
      <alignment horizontal="left" vertical="center" wrapText="1"/>
    </xf>
    <xf numFmtId="0" fontId="29" fillId="2" borderId="2"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9" fillId="2" borderId="1" xfId="0" applyFont="1" applyFill="1" applyBorder="1" applyAlignment="1">
      <alignment vertical="center" wrapText="1"/>
    </xf>
    <xf numFmtId="0" fontId="3" fillId="2" borderId="2" xfId="0" applyFont="1" applyFill="1" applyBorder="1" applyAlignment="1">
      <alignment vertical="top" wrapText="1"/>
    </xf>
    <xf numFmtId="2" fontId="15" fillId="2" borderId="1" xfId="0" applyNumberFormat="1" applyFont="1" applyFill="1" applyBorder="1" applyAlignment="1">
      <alignment horizontal="center" vertical="center" wrapText="1"/>
    </xf>
    <xf numFmtId="0" fontId="31" fillId="2" borderId="0" xfId="0" applyFont="1" applyFill="1"/>
    <xf numFmtId="0" fontId="0" fillId="2" borderId="0" xfId="0" applyFill="1"/>
    <xf numFmtId="0" fontId="0" fillId="2" borderId="0" xfId="0" applyFill="1" applyAlignment="1">
      <alignment horizontal="center" vertical="center"/>
    </xf>
    <xf numFmtId="0" fontId="0" fillId="3" borderId="0" xfId="0" applyFill="1"/>
    <xf numFmtId="0" fontId="1" fillId="2" borderId="0" xfId="0" applyFont="1" applyFill="1" applyAlignment="1">
      <alignment horizontal="center" vertical="center"/>
    </xf>
    <xf numFmtId="0" fontId="32" fillId="2" borderId="0" xfId="0" applyFont="1" applyFill="1"/>
    <xf numFmtId="0" fontId="32" fillId="3" borderId="0" xfId="0" applyFont="1" applyFill="1"/>
    <xf numFmtId="0" fontId="32" fillId="2" borderId="0" xfId="0" applyFont="1" applyFill="1" applyAlignment="1">
      <alignment vertical="center"/>
    </xf>
    <xf numFmtId="0" fontId="33" fillId="2" borderId="0" xfId="0" applyFont="1" applyFill="1" applyAlignment="1">
      <alignment horizontal="justify" vertical="center"/>
    </xf>
    <xf numFmtId="0" fontId="34" fillId="2" borderId="0" xfId="0" applyFont="1" applyFill="1" applyAlignment="1">
      <alignment horizontal="center" vertical="center"/>
    </xf>
    <xf numFmtId="170" fontId="0" fillId="2" borderId="0" xfId="0" applyNumberFormat="1" applyFill="1"/>
    <xf numFmtId="0" fontId="35" fillId="2" borderId="0" xfId="0" applyFont="1" applyFill="1" applyAlignment="1">
      <alignment horizontal="center" vertical="center"/>
    </xf>
    <xf numFmtId="0" fontId="35" fillId="2" borderId="0" xfId="0" applyFont="1" applyFill="1"/>
    <xf numFmtId="170" fontId="38" fillId="2" borderId="0" xfId="0" applyNumberFormat="1" applyFont="1" applyFill="1"/>
    <xf numFmtId="170" fontId="39" fillId="2" borderId="0" xfId="0" applyNumberFormat="1" applyFont="1" applyFill="1"/>
    <xf numFmtId="0" fontId="32" fillId="2" borderId="1" xfId="0" applyFont="1" applyFill="1" applyBorder="1" applyAlignment="1">
      <alignment horizontal="left" vertical="center" wrapText="1"/>
    </xf>
    <xf numFmtId="2" fontId="32" fillId="2" borderId="1" xfId="0" applyNumberFormat="1" applyFont="1" applyFill="1" applyBorder="1" applyAlignment="1">
      <alignment horizontal="center" vertical="center" wrapText="1"/>
    </xf>
    <xf numFmtId="2" fontId="32" fillId="2" borderId="12" xfId="0" applyNumberFormat="1" applyFont="1" applyFill="1" applyBorder="1" applyAlignment="1">
      <alignment horizontal="center" vertical="center" wrapText="1"/>
    </xf>
    <xf numFmtId="2" fontId="32" fillId="2" borderId="2" xfId="0" applyNumberFormat="1" applyFont="1" applyFill="1" applyBorder="1" applyAlignment="1">
      <alignment horizontal="center" vertical="center"/>
    </xf>
    <xf numFmtId="2" fontId="32" fillId="2" borderId="2" xfId="0" applyNumberFormat="1" applyFont="1" applyFill="1" applyBorder="1" applyAlignment="1">
      <alignment horizontal="center" vertical="center" wrapText="1"/>
    </xf>
    <xf numFmtId="0" fontId="32" fillId="2" borderId="2" xfId="0" applyFont="1" applyFill="1" applyBorder="1" applyAlignment="1">
      <alignment horizontal="left" vertical="center" wrapText="1"/>
    </xf>
    <xf numFmtId="2" fontId="32" fillId="2" borderId="6" xfId="0" applyNumberFormat="1" applyFont="1" applyFill="1" applyBorder="1" applyAlignment="1">
      <alignment horizontal="center" vertical="center" wrapText="1"/>
    </xf>
    <xf numFmtId="2" fontId="32" fillId="2" borderId="1" xfId="0" applyNumberFormat="1" applyFont="1" applyFill="1" applyBorder="1" applyAlignment="1">
      <alignment horizontal="center" vertical="center"/>
    </xf>
    <xf numFmtId="2" fontId="35" fillId="2" borderId="0" xfId="0" applyNumberFormat="1" applyFont="1" applyFill="1" applyAlignment="1">
      <alignment horizontal="center" vertical="center"/>
    </xf>
    <xf numFmtId="0" fontId="32" fillId="2" borderId="18" xfId="0" applyFont="1" applyFill="1" applyBorder="1" applyAlignment="1">
      <alignment vertical="center" wrapText="1"/>
    </xf>
    <xf numFmtId="0" fontId="32" fillId="2" borderId="18" xfId="0" applyFont="1" applyFill="1" applyBorder="1" applyAlignment="1">
      <alignment horizontal="center" vertical="center" wrapText="1"/>
    </xf>
    <xf numFmtId="170" fontId="32" fillId="2" borderId="19" xfId="4"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0" fontId="32" fillId="2" borderId="20" xfId="0" applyFont="1" applyFill="1" applyBorder="1" applyAlignment="1">
      <alignment horizontal="center" vertical="center" wrapText="1"/>
    </xf>
    <xf numFmtId="170" fontId="32" fillId="2" borderId="20" xfId="4" applyNumberFormat="1" applyFont="1" applyFill="1" applyBorder="1" applyAlignment="1">
      <alignment horizontal="center" vertical="center" wrapText="1"/>
    </xf>
    <xf numFmtId="2" fontId="32" fillId="2" borderId="20" xfId="4" applyNumberFormat="1" applyFont="1" applyFill="1" applyBorder="1" applyAlignment="1">
      <alignment horizontal="center" vertical="center" wrapText="1"/>
    </xf>
    <xf numFmtId="167" fontId="0" fillId="2" borderId="0" xfId="0" applyNumberFormat="1" applyFill="1"/>
    <xf numFmtId="168" fontId="35" fillId="2" borderId="0" xfId="0" applyNumberFormat="1" applyFont="1" applyFill="1"/>
    <xf numFmtId="170" fontId="32" fillId="2" borderId="18" xfId="4" applyNumberFormat="1" applyFont="1" applyFill="1" applyBorder="1" applyAlignment="1">
      <alignment horizontal="center" vertical="center" wrapText="1"/>
    </xf>
    <xf numFmtId="170" fontId="38" fillId="2" borderId="0" xfId="0" applyNumberFormat="1" applyFont="1" applyFill="1" applyAlignment="1">
      <alignment horizontal="center" vertical="center"/>
    </xf>
    <xf numFmtId="170" fontId="35" fillId="2" borderId="0" xfId="0" applyNumberFormat="1" applyFont="1" applyFill="1"/>
    <xf numFmtId="167" fontId="35" fillId="2" borderId="0" xfId="0" applyNumberFormat="1" applyFont="1" applyFill="1"/>
    <xf numFmtId="170" fontId="39" fillId="2" borderId="0" xfId="0" applyNumberFormat="1" applyFont="1" applyFill="1" applyAlignment="1">
      <alignment horizontal="center" vertical="center"/>
    </xf>
    <xf numFmtId="168" fontId="0" fillId="2" borderId="0" xfId="0" applyNumberFormat="1" applyFill="1"/>
    <xf numFmtId="0" fontId="32" fillId="2" borderId="15" xfId="0" applyFont="1" applyFill="1" applyBorder="1" applyAlignment="1">
      <alignment vertical="center" wrapText="1"/>
    </xf>
    <xf numFmtId="0" fontId="32" fillId="2" borderId="3"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170" fontId="32" fillId="2" borderId="3" xfId="4" applyNumberFormat="1" applyFont="1" applyFill="1" applyBorder="1" applyAlignment="1">
      <alignment horizontal="center" vertical="center" wrapText="1"/>
    </xf>
    <xf numFmtId="170" fontId="35" fillId="2" borderId="0" xfId="0" applyNumberFormat="1" applyFont="1" applyFill="1" applyAlignment="1">
      <alignment horizontal="center" vertical="center"/>
    </xf>
    <xf numFmtId="170" fontId="32" fillId="2" borderId="1" xfId="4" applyNumberFormat="1" applyFont="1" applyFill="1" applyBorder="1" applyAlignment="1">
      <alignment horizontal="center" vertical="center" wrapText="1"/>
    </xf>
    <xf numFmtId="175" fontId="32" fillId="2" borderId="1" xfId="12" applyNumberFormat="1" applyFont="1" applyFill="1" applyBorder="1" applyAlignment="1">
      <alignment horizontal="center" vertical="center" wrapText="1"/>
    </xf>
    <xf numFmtId="2" fontId="32" fillId="2" borderId="1" xfId="4" applyNumberFormat="1" applyFont="1" applyFill="1" applyBorder="1" applyAlignment="1">
      <alignment horizontal="center" vertical="center" wrapText="1"/>
    </xf>
    <xf numFmtId="170" fontId="32" fillId="2" borderId="1" xfId="0" applyNumberFormat="1" applyFont="1" applyFill="1" applyBorder="1" applyAlignment="1">
      <alignment horizontal="center" vertical="center" wrapText="1"/>
    </xf>
    <xf numFmtId="170" fontId="32" fillId="2" borderId="4" xfId="4" applyNumberFormat="1" applyFont="1" applyFill="1" applyBorder="1" applyAlignment="1">
      <alignment horizontal="center" vertical="center" wrapText="1"/>
    </xf>
    <xf numFmtId="170" fontId="37" fillId="2" borderId="0" xfId="0" applyNumberFormat="1" applyFont="1" applyFill="1" applyAlignment="1">
      <alignment horizontal="center" vertical="center"/>
    </xf>
    <xf numFmtId="0" fontId="32" fillId="2" borderId="21" xfId="0" applyFont="1" applyFill="1" applyBorder="1" applyAlignment="1">
      <alignment horizontal="center" vertical="center" wrapText="1"/>
    </xf>
    <xf numFmtId="170" fontId="32" fillId="2" borderId="21" xfId="4" applyNumberFormat="1" applyFont="1" applyFill="1" applyBorder="1" applyAlignment="1">
      <alignment horizontal="center" vertical="center" wrapText="1"/>
    </xf>
    <xf numFmtId="170" fontId="41" fillId="2" borderId="0" xfId="0" applyNumberFormat="1" applyFont="1" applyFill="1" applyAlignment="1">
      <alignment horizontal="center" vertical="center"/>
    </xf>
    <xf numFmtId="0" fontId="33" fillId="2" borderId="0" xfId="0" applyFont="1" applyFill="1" applyBorder="1" applyAlignment="1">
      <alignment horizontal="center" vertical="top" wrapText="1"/>
    </xf>
    <xf numFmtId="0" fontId="33" fillId="2" borderId="0" xfId="0" applyFont="1" applyFill="1" applyBorder="1" applyAlignment="1">
      <alignment horizontal="left" vertical="center" wrapText="1"/>
    </xf>
    <xf numFmtId="0" fontId="33" fillId="2" borderId="0" xfId="0" applyFont="1" applyFill="1" applyBorder="1" applyAlignment="1">
      <alignment horizontal="center" vertical="center" wrapText="1"/>
    </xf>
    <xf numFmtId="167" fontId="33" fillId="2" borderId="0" xfId="4" applyNumberFormat="1" applyFont="1" applyFill="1" applyBorder="1" applyAlignment="1">
      <alignment horizontal="center" vertical="center" wrapText="1"/>
    </xf>
    <xf numFmtId="0" fontId="0" fillId="0" borderId="0" xfId="0" applyAlignment="1">
      <alignment horizontal="center" vertical="center"/>
    </xf>
    <xf numFmtId="168" fontId="43" fillId="0" borderId="0" xfId="0" applyNumberFormat="1" applyFont="1" applyFill="1" applyBorder="1" applyAlignment="1">
      <alignment horizontal="center" vertical="center" wrapText="1"/>
    </xf>
    <xf numFmtId="0" fontId="43" fillId="0" borderId="24" xfId="0" applyFont="1" applyFill="1" applyBorder="1" applyAlignment="1">
      <alignment vertical="center" wrapText="1"/>
    </xf>
    <xf numFmtId="168" fontId="0" fillId="0" borderId="0" xfId="0" applyNumberFormat="1"/>
    <xf numFmtId="0" fontId="46" fillId="0" borderId="24" xfId="14" applyFont="1" applyFill="1" applyBorder="1" applyAlignment="1">
      <alignment vertical="center" wrapText="1"/>
    </xf>
    <xf numFmtId="0" fontId="0" fillId="5" borderId="0" xfId="0" applyFill="1"/>
    <xf numFmtId="168" fontId="0" fillId="0" borderId="0" xfId="0" applyNumberFormat="1" applyAlignment="1">
      <alignment vertical="center"/>
    </xf>
    <xf numFmtId="176" fontId="0" fillId="0" borderId="0" xfId="0" applyNumberFormat="1" applyAlignment="1">
      <alignment horizontal="center" vertical="center"/>
    </xf>
    <xf numFmtId="10" fontId="0" fillId="0" borderId="0" xfId="0" applyNumberFormat="1" applyAlignment="1">
      <alignment horizontal="center" vertical="center"/>
    </xf>
    <xf numFmtId="175" fontId="0" fillId="0" borderId="0" xfId="0" applyNumberFormat="1" applyAlignment="1">
      <alignment horizontal="center" vertical="center"/>
    </xf>
    <xf numFmtId="168" fontId="49" fillId="0" borderId="0" xfId="0" applyNumberFormat="1" applyFont="1"/>
    <xf numFmtId="0" fontId="49" fillId="0" borderId="0" xfId="0" applyFont="1" applyAlignment="1">
      <alignment horizontal="left" vertical="center" wrapText="1"/>
    </xf>
    <xf numFmtId="0" fontId="0" fillId="0" borderId="0" xfId="0" applyAlignment="1">
      <alignment horizontal="center" vertical="center" wrapText="1"/>
    </xf>
    <xf numFmtId="166" fontId="50" fillId="0" borderId="0" xfId="0" applyNumberFormat="1" applyFont="1" applyAlignment="1">
      <alignment horizontal="center" vertical="center"/>
    </xf>
    <xf numFmtId="166" fontId="52" fillId="0" borderId="0" xfId="0" applyNumberFormat="1" applyFont="1" applyAlignment="1">
      <alignment horizontal="center" vertical="center"/>
    </xf>
    <xf numFmtId="166" fontId="0" fillId="0" borderId="0" xfId="0" applyNumberFormat="1"/>
    <xf numFmtId="175" fontId="0" fillId="0" borderId="1" xfId="0" applyNumberFormat="1" applyBorder="1" applyAlignment="1">
      <alignment horizontal="center"/>
    </xf>
    <xf numFmtId="3" fontId="0" fillId="0" borderId="26" xfId="0" applyNumberFormat="1" applyBorder="1" applyAlignment="1">
      <alignment vertical="top" wrapText="1"/>
    </xf>
    <xf numFmtId="3" fontId="0" fillId="0" borderId="24" xfId="0" applyNumberFormat="1" applyBorder="1" applyAlignment="1">
      <alignment vertical="top" wrapText="1"/>
    </xf>
    <xf numFmtId="166" fontId="49" fillId="0" borderId="0" xfId="0" applyNumberFormat="1" applyFont="1"/>
    <xf numFmtId="168" fontId="49" fillId="0" borderId="0" xfId="0" applyNumberFormat="1" applyFont="1" applyAlignment="1">
      <alignment horizontal="center" vertical="center"/>
    </xf>
    <xf numFmtId="170" fontId="36" fillId="2" borderId="0" xfId="0" applyNumberFormat="1" applyFont="1" applyFill="1"/>
    <xf numFmtId="170" fontId="37" fillId="2" borderId="0" xfId="0" applyNumberFormat="1" applyFont="1" applyFill="1"/>
    <xf numFmtId="170" fontId="40" fillId="2" borderId="0" xfId="0" applyNumberFormat="1" applyFont="1" applyFill="1" applyAlignment="1">
      <alignment horizontal="center" vertical="center"/>
    </xf>
    <xf numFmtId="170" fontId="56" fillId="2" borderId="18" xfId="4" applyNumberFormat="1" applyFont="1" applyFill="1" applyBorder="1" applyAlignment="1">
      <alignment horizontal="center" vertical="center" wrapText="1"/>
    </xf>
    <xf numFmtId="169" fontId="3" fillId="2" borderId="1" xfId="4" applyNumberFormat="1" applyFont="1" applyFill="1" applyBorder="1"/>
    <xf numFmtId="174" fontId="32" fillId="2" borderId="20" xfId="4" applyNumberFormat="1" applyFont="1" applyFill="1" applyBorder="1" applyAlignment="1">
      <alignment horizontal="center" vertical="center" wrapText="1"/>
    </xf>
    <xf numFmtId="169" fontId="57" fillId="2" borderId="0" xfId="0" applyNumberFormat="1" applyFont="1" applyFill="1" applyAlignment="1">
      <alignment vertical="center" wrapText="1"/>
    </xf>
    <xf numFmtId="0" fontId="57" fillId="2" borderId="0" xfId="0" applyNumberFormat="1" applyFont="1" applyFill="1" applyAlignment="1">
      <alignment vertical="center" wrapText="1"/>
    </xf>
    <xf numFmtId="169" fontId="3" fillId="2" borderId="1" xfId="0" applyNumberFormat="1" applyFont="1" applyFill="1" applyBorder="1" applyAlignment="1">
      <alignment horizontal="right"/>
    </xf>
    <xf numFmtId="0" fontId="6" fillId="2" borderId="0" xfId="0" applyNumberFormat="1" applyFont="1" applyFill="1" applyBorder="1" applyAlignment="1">
      <alignment vertical="center" wrapText="1"/>
    </xf>
    <xf numFmtId="174" fontId="3" fillId="2" borderId="1" xfId="0" applyNumberFormat="1" applyFont="1" applyFill="1" applyBorder="1" applyAlignment="1">
      <alignment horizontal="center" vertical="center" wrapText="1"/>
    </xf>
    <xf numFmtId="16" fontId="29" fillId="2" borderId="1" xfId="0" applyNumberFormat="1"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top" wrapText="1"/>
    </xf>
    <xf numFmtId="0" fontId="8" fillId="2" borderId="1" xfId="0" applyNumberFormat="1" applyFont="1" applyFill="1" applyBorder="1" applyAlignment="1">
      <alignment vertical="top" wrapText="1"/>
    </xf>
    <xf numFmtId="0" fontId="6" fillId="2" borderId="0" xfId="0" applyNumberFormat="1" applyFont="1" applyFill="1" applyBorder="1" applyAlignment="1">
      <alignment vertical="top" wrapText="1"/>
    </xf>
    <xf numFmtId="4" fontId="0" fillId="0" borderId="0" xfId="0" applyNumberFormat="1"/>
    <xf numFmtId="169" fontId="0" fillId="0" borderId="0" xfId="0" applyNumberFormat="1"/>
    <xf numFmtId="169" fontId="16" fillId="2" borderId="1" xfId="4" applyNumberFormat="1" applyFont="1" applyFill="1" applyBorder="1" applyAlignment="1">
      <alignment horizontal="center" vertical="center" wrapText="1"/>
    </xf>
    <xf numFmtId="0" fontId="49" fillId="0" borderId="0" xfId="0" applyFont="1" applyAlignment="1">
      <alignment vertical="center"/>
    </xf>
    <xf numFmtId="0" fontId="49" fillId="0" borderId="0" xfId="0" applyFont="1" applyBorder="1" applyAlignment="1">
      <alignment horizontal="left" vertical="center" wrapText="1"/>
    </xf>
    <xf numFmtId="0" fontId="43" fillId="0" borderId="24" xfId="0" applyFont="1" applyFill="1" applyBorder="1" applyAlignment="1">
      <alignment horizontal="center" vertical="center" wrapText="1"/>
    </xf>
    <xf numFmtId="170" fontId="64" fillId="2" borderId="0" xfId="0" applyNumberFormat="1" applyFont="1" applyFill="1" applyAlignment="1">
      <alignment horizontal="center" vertical="center"/>
    </xf>
    <xf numFmtId="170" fontId="1" fillId="2" borderId="0" xfId="0" applyNumberFormat="1" applyFont="1" applyFill="1" applyAlignment="1">
      <alignment horizontal="center" vertical="center"/>
    </xf>
    <xf numFmtId="170" fontId="65" fillId="2" borderId="0" xfId="0" applyNumberFormat="1" applyFont="1" applyFill="1" applyAlignment="1">
      <alignment horizontal="center" vertical="center"/>
    </xf>
    <xf numFmtId="170" fontId="66" fillId="2" borderId="0" xfId="0" applyNumberFormat="1" applyFont="1" applyFill="1" applyAlignment="1">
      <alignment horizontal="center" vertical="center"/>
    </xf>
    <xf numFmtId="0" fontId="35" fillId="2" borderId="0" xfId="0" applyFont="1" applyFill="1" applyAlignment="1">
      <alignment vertical="center"/>
    </xf>
    <xf numFmtId="168" fontId="35" fillId="2" borderId="0" xfId="0" applyNumberFormat="1" applyFont="1" applyFill="1" applyAlignment="1">
      <alignment vertical="center"/>
    </xf>
    <xf numFmtId="168" fontId="41" fillId="2" borderId="0" xfId="0" applyNumberFormat="1" applyFont="1" applyFill="1"/>
    <xf numFmtId="168" fontId="64" fillId="2" borderId="0" xfId="0" applyNumberFormat="1" applyFont="1" applyFill="1"/>
    <xf numFmtId="168" fontId="64" fillId="2" borderId="0" xfId="0" applyNumberFormat="1" applyFont="1" applyFill="1" applyAlignment="1">
      <alignment vertical="center"/>
    </xf>
    <xf numFmtId="170" fontId="67" fillId="2" borderId="0" xfId="0" applyNumberFormat="1" applyFont="1" applyFill="1" applyAlignment="1">
      <alignment vertical="center"/>
    </xf>
    <xf numFmtId="2" fontId="41" fillId="2" borderId="0" xfId="0" applyNumberFormat="1" applyFont="1" applyFill="1" applyAlignment="1">
      <alignment vertical="center"/>
    </xf>
    <xf numFmtId="2" fontId="64" fillId="2" borderId="0" xfId="0" applyNumberFormat="1" applyFont="1" applyFill="1" applyAlignment="1">
      <alignment vertical="center"/>
    </xf>
    <xf numFmtId="166" fontId="0" fillId="2" borderId="0" xfId="0" applyNumberFormat="1" applyFill="1"/>
    <xf numFmtId="170" fontId="0" fillId="2" borderId="1" xfId="0" applyNumberFormat="1" applyFont="1" applyFill="1" applyBorder="1" applyAlignment="1">
      <alignment horizontal="center" vertical="center"/>
    </xf>
    <xf numFmtId="166" fontId="0" fillId="2" borderId="4" xfId="0" applyNumberFormat="1" applyFill="1" applyBorder="1" applyAlignment="1">
      <alignment horizontal="center" vertical="center"/>
    </xf>
    <xf numFmtId="0" fontId="54" fillId="2" borderId="1" xfId="0" applyFont="1" applyFill="1" applyBorder="1" applyAlignment="1">
      <alignment horizontal="center" vertical="center" wrapText="1"/>
    </xf>
    <xf numFmtId="175" fontId="0" fillId="2" borderId="0" xfId="0" applyNumberFormat="1" applyFill="1"/>
    <xf numFmtId="175" fontId="0" fillId="2" borderId="1" xfId="0" applyNumberFormat="1" applyFill="1" applyBorder="1" applyAlignment="1">
      <alignment horizontal="center"/>
    </xf>
    <xf numFmtId="175" fontId="0" fillId="3" borderId="0" xfId="0" applyNumberFormat="1" applyFill="1" applyBorder="1" applyAlignment="1">
      <alignment horizontal="center" vertical="center"/>
    </xf>
    <xf numFmtId="175" fontId="0" fillId="2" borderId="8" xfId="0" applyNumberFormat="1" applyFill="1" applyBorder="1" applyAlignment="1">
      <alignment horizontal="center" vertical="center"/>
    </xf>
    <xf numFmtId="166" fontId="53" fillId="3" borderId="0" xfId="0" applyNumberFormat="1" applyFont="1" applyFill="1" applyBorder="1"/>
    <xf numFmtId="166" fontId="53" fillId="2" borderId="1" xfId="0" applyNumberFormat="1" applyFont="1" applyFill="1" applyBorder="1"/>
    <xf numFmtId="166" fontId="52" fillId="3" borderId="0" xfId="0" applyNumberFormat="1" applyFont="1" applyFill="1" applyBorder="1" applyAlignment="1">
      <alignment horizontal="center" vertical="center"/>
    </xf>
    <xf numFmtId="10" fontId="0" fillId="2" borderId="0" xfId="0" applyNumberFormat="1" applyFill="1" applyAlignment="1">
      <alignment horizontal="center" vertical="center"/>
    </xf>
    <xf numFmtId="166" fontId="0" fillId="2" borderId="1" xfId="0" applyNumberFormat="1" applyFill="1" applyBorder="1"/>
    <xf numFmtId="166" fontId="0" fillId="2" borderId="1" xfId="0" applyNumberFormat="1" applyFill="1" applyBorder="1" applyAlignment="1">
      <alignment horizontal="center" vertical="center"/>
    </xf>
    <xf numFmtId="175" fontId="0" fillId="0" borderId="0" xfId="0" applyNumberFormat="1" applyBorder="1" applyAlignment="1">
      <alignment horizontal="center" vertical="center"/>
    </xf>
    <xf numFmtId="166" fontId="53" fillId="0" borderId="0" xfId="0" applyNumberFormat="1" applyFont="1" applyFill="1" applyBorder="1"/>
    <xf numFmtId="166" fontId="52" fillId="0" borderId="5" xfId="0" applyNumberFormat="1" applyFont="1" applyBorder="1" applyAlignment="1">
      <alignment horizontal="center" vertical="center"/>
    </xf>
    <xf numFmtId="175" fontId="0" fillId="2" borderId="0" xfId="0" applyNumberFormat="1" applyFill="1" applyAlignment="1">
      <alignment horizontal="center" vertical="center"/>
    </xf>
    <xf numFmtId="175" fontId="0" fillId="0" borderId="0" xfId="0" applyNumberFormat="1" applyBorder="1" applyAlignment="1">
      <alignment horizontal="center"/>
    </xf>
    <xf numFmtId="166" fontId="52" fillId="0" borderId="0" xfId="0" applyNumberFormat="1" applyFont="1" applyBorder="1" applyAlignment="1">
      <alignment horizontal="center" vertical="center"/>
    </xf>
    <xf numFmtId="166" fontId="50" fillId="2" borderId="0" xfId="0" applyNumberFormat="1" applyFont="1" applyFill="1" applyAlignment="1">
      <alignment horizontal="center" vertical="center"/>
    </xf>
    <xf numFmtId="166" fontId="50" fillId="2" borderId="1" xfId="0" applyNumberFormat="1" applyFont="1" applyFill="1" applyBorder="1" applyAlignment="1">
      <alignment horizontal="center" vertical="center"/>
    </xf>
    <xf numFmtId="174" fontId="0" fillId="2" borderId="0" xfId="0" applyNumberFormat="1" applyFill="1" applyAlignment="1">
      <alignment horizontal="center" vertical="center"/>
    </xf>
    <xf numFmtId="170" fontId="51" fillId="2" borderId="28" xfId="13" applyNumberFormat="1" applyFont="1" applyFill="1" applyBorder="1" applyAlignment="1">
      <alignment horizontal="center" vertical="center"/>
    </xf>
    <xf numFmtId="168" fontId="43" fillId="0" borderId="1" xfId="0" applyNumberFormat="1" applyFont="1" applyFill="1" applyBorder="1" applyAlignment="1">
      <alignment horizontal="center" vertical="center" wrapText="1"/>
    </xf>
    <xf numFmtId="168" fontId="43" fillId="2" borderId="1" xfId="0" applyNumberFormat="1" applyFont="1" applyFill="1" applyBorder="1" applyAlignment="1">
      <alignment horizontal="center" vertical="center" wrapText="1"/>
    </xf>
    <xf numFmtId="0" fontId="48" fillId="0" borderId="12" xfId="14" applyFont="1" applyFill="1" applyBorder="1" applyAlignment="1">
      <alignment horizontal="justify" vertical="center"/>
    </xf>
    <xf numFmtId="0" fontId="48" fillId="0" borderId="31" xfId="14" applyFont="1" applyFill="1" applyBorder="1" applyAlignment="1">
      <alignment horizontal="justify" vertical="center"/>
    </xf>
    <xf numFmtId="0" fontId="0" fillId="2" borderId="1" xfId="0" applyFill="1" applyBorder="1"/>
    <xf numFmtId="168" fontId="43" fillId="0" borderId="32" xfId="0" applyNumberFormat="1" applyFont="1" applyFill="1" applyBorder="1" applyAlignment="1">
      <alignment horizontal="center" vertical="center" wrapText="1"/>
    </xf>
    <xf numFmtId="168" fontId="43" fillId="0" borderId="33" xfId="0" applyNumberFormat="1" applyFont="1" applyFill="1" applyBorder="1" applyAlignment="1">
      <alignment horizontal="center" vertical="center" wrapText="1"/>
    </xf>
    <xf numFmtId="168" fontId="43" fillId="2" borderId="32" xfId="0" applyNumberFormat="1" applyFont="1" applyFill="1" applyBorder="1" applyAlignment="1">
      <alignment horizontal="center" vertical="center" wrapText="1"/>
    </xf>
    <xf numFmtId="0" fontId="46" fillId="0" borderId="34" xfId="14" applyFont="1" applyFill="1" applyBorder="1" applyAlignment="1">
      <alignment vertical="center" wrapText="1"/>
    </xf>
    <xf numFmtId="168" fontId="43" fillId="2" borderId="25"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8" fillId="0" borderId="0" xfId="14" applyFont="1" applyFill="1" applyBorder="1" applyAlignment="1">
      <alignment horizontal="justify" vertical="center"/>
    </xf>
    <xf numFmtId="0" fontId="8" fillId="2" borderId="2" xfId="0" applyNumberFormat="1" applyFont="1" applyFill="1" applyBorder="1" applyAlignment="1">
      <alignment horizontal="left" vertical="center" wrapText="1"/>
    </xf>
    <xf numFmtId="169" fontId="6" fillId="2" borderId="0" xfId="0" applyNumberFormat="1" applyFont="1" applyFill="1" applyBorder="1" applyAlignment="1">
      <alignment vertical="center" wrapText="1"/>
    </xf>
    <xf numFmtId="170" fontId="32" fillId="2" borderId="1" xfId="0" applyNumberFormat="1" applyFont="1" applyFill="1" applyBorder="1" applyAlignment="1">
      <alignment horizontal="center" vertical="center"/>
    </xf>
    <xf numFmtId="0" fontId="3" fillId="2" borderId="2" xfId="0" applyFont="1" applyFill="1" applyBorder="1" applyAlignment="1">
      <alignment horizontal="center" vertical="center" wrapText="1"/>
    </xf>
    <xf numFmtId="169" fontId="3" fillId="2" borderId="2"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28" fillId="2" borderId="1" xfId="0" applyFont="1" applyFill="1" applyBorder="1" applyAlignment="1">
      <alignment horizontal="center" vertical="center"/>
    </xf>
    <xf numFmtId="2" fontId="28" fillId="2" borderId="1" xfId="0" applyNumberFormat="1" applyFont="1" applyFill="1" applyBorder="1" applyAlignment="1">
      <alignment horizontal="center" vertical="center"/>
    </xf>
    <xf numFmtId="2" fontId="28" fillId="2" borderId="1" xfId="12" applyNumberFormat="1" applyFont="1" applyFill="1" applyBorder="1" applyAlignment="1">
      <alignment horizontal="center" vertical="center"/>
    </xf>
    <xf numFmtId="168" fontId="28" fillId="2" borderId="1" xfId="0" applyNumberFormat="1" applyFont="1" applyFill="1" applyBorder="1" applyAlignment="1">
      <alignment horizontal="center" vertical="center"/>
    </xf>
    <xf numFmtId="0" fontId="28" fillId="2" borderId="1" xfId="0" applyFont="1" applyFill="1" applyBorder="1" applyAlignment="1">
      <alignment horizontal="left" vertical="center"/>
    </xf>
    <xf numFmtId="2" fontId="31" fillId="2" borderId="1" xfId="0" applyNumberFormat="1" applyFont="1" applyFill="1" applyBorder="1" applyAlignment="1">
      <alignment horizontal="center" vertical="center"/>
    </xf>
    <xf numFmtId="170" fontId="31" fillId="2" borderId="1" xfId="0" applyNumberFormat="1" applyFont="1" applyFill="1" applyBorder="1" applyAlignment="1">
      <alignment horizontal="center" vertical="center"/>
    </xf>
    <xf numFmtId="170" fontId="28" fillId="2" borderId="1" xfId="0" applyNumberFormat="1" applyFont="1" applyFill="1" applyBorder="1" applyAlignment="1">
      <alignment horizontal="center" vertical="center"/>
    </xf>
    <xf numFmtId="167" fontId="0" fillId="2" borderId="1" xfId="0" applyNumberFormat="1" applyFill="1" applyBorder="1"/>
    <xf numFmtId="2" fontId="32" fillId="2" borderId="4" xfId="4"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xf>
    <xf numFmtId="2" fontId="32" fillId="2" borderId="1" xfId="0" applyNumberFormat="1" applyFont="1" applyFill="1" applyBorder="1" applyAlignment="1">
      <alignment horizontal="left" vertical="center" wrapText="1"/>
    </xf>
    <xf numFmtId="2" fontId="32" fillId="2" borderId="4" xfId="0" applyNumberFormat="1" applyFont="1" applyFill="1" applyBorder="1" applyAlignment="1">
      <alignment horizontal="center" vertical="center" wrapText="1"/>
    </xf>
    <xf numFmtId="2" fontId="32" fillId="2" borderId="21" xfId="4" applyNumberFormat="1" applyFont="1" applyFill="1" applyBorder="1" applyAlignment="1">
      <alignment horizontal="center" vertical="center" wrapText="1"/>
    </xf>
    <xf numFmtId="0" fontId="28" fillId="3" borderId="0" xfId="0" applyFont="1" applyFill="1" applyAlignment="1">
      <alignment vertical="center" wrapText="1"/>
    </xf>
    <xf numFmtId="0" fontId="28" fillId="3" borderId="0" xfId="0" applyFont="1" applyFill="1"/>
    <xf numFmtId="168" fontId="43" fillId="2" borderId="14" xfId="0" applyNumberFormat="1" applyFont="1" applyFill="1" applyBorder="1" applyAlignment="1">
      <alignment horizontal="center" vertical="center" wrapText="1"/>
    </xf>
    <xf numFmtId="165" fontId="3" fillId="2" borderId="1" xfId="6" applyFont="1" applyFill="1" applyBorder="1" applyAlignment="1">
      <alignment horizontal="left" vertical="center" wrapText="1"/>
    </xf>
    <xf numFmtId="169" fontId="8" fillId="2" borderId="2" xfId="4" applyNumberFormat="1" applyFont="1" applyFill="1" applyBorder="1" applyAlignment="1">
      <alignment horizontal="center" vertical="center" wrapText="1"/>
    </xf>
    <xf numFmtId="169" fontId="3" fillId="2" borderId="1" xfId="4" applyNumberFormat="1" applyFont="1" applyFill="1" applyBorder="1" applyAlignment="1">
      <alignment horizontal="right"/>
    </xf>
    <xf numFmtId="0" fontId="32" fillId="7" borderId="18" xfId="0" applyFont="1" applyFill="1" applyBorder="1" applyAlignment="1">
      <alignment horizontal="left" vertical="center" wrapText="1"/>
    </xf>
    <xf numFmtId="0" fontId="32" fillId="7" borderId="20" xfId="0" applyFont="1" applyFill="1" applyBorder="1" applyAlignment="1">
      <alignment horizontal="center" vertical="center" wrapText="1"/>
    </xf>
    <xf numFmtId="170" fontId="32" fillId="7" borderId="20" xfId="4" applyNumberFormat="1" applyFont="1" applyFill="1" applyBorder="1" applyAlignment="1">
      <alignment horizontal="center" vertical="center" wrapText="1"/>
    </xf>
    <xf numFmtId="0" fontId="0" fillId="7" borderId="0" xfId="0" applyFill="1"/>
    <xf numFmtId="170" fontId="39" fillId="7" borderId="0" xfId="0" applyNumberFormat="1" applyFont="1" applyFill="1" applyAlignment="1">
      <alignment horizontal="center" vertical="center"/>
    </xf>
    <xf numFmtId="170" fontId="35" fillId="7" borderId="0" xfId="0" applyNumberFormat="1" applyFont="1" applyFill="1"/>
    <xf numFmtId="167" fontId="35" fillId="7" borderId="0" xfId="0" applyNumberFormat="1" applyFont="1" applyFill="1"/>
    <xf numFmtId="168" fontId="35" fillId="7" borderId="0" xfId="0" applyNumberFormat="1" applyFont="1" applyFill="1"/>
    <xf numFmtId="0" fontId="35" fillId="7" borderId="0" xfId="0" applyFont="1" applyFill="1"/>
    <xf numFmtId="0" fontId="32" fillId="7" borderId="2" xfId="0" applyFont="1" applyFill="1" applyBorder="1" applyAlignment="1">
      <alignment horizontal="left" vertical="center" wrapText="1"/>
    </xf>
    <xf numFmtId="0" fontId="32" fillId="7" borderId="21" xfId="0" applyFont="1" applyFill="1" applyBorder="1" applyAlignment="1">
      <alignment horizontal="center" vertical="center" wrapText="1"/>
    </xf>
    <xf numFmtId="170" fontId="32" fillId="7" borderId="21" xfId="4" applyNumberFormat="1" applyFont="1" applyFill="1" applyBorder="1" applyAlignment="1">
      <alignment horizontal="center" vertical="center" wrapText="1"/>
    </xf>
    <xf numFmtId="170" fontId="1" fillId="7" borderId="0" xfId="0" applyNumberFormat="1" applyFont="1" applyFill="1" applyAlignment="1">
      <alignment horizontal="center" vertical="center"/>
    </xf>
    <xf numFmtId="170" fontId="38" fillId="7" borderId="0" xfId="0" applyNumberFormat="1" applyFont="1" applyFill="1" applyAlignment="1">
      <alignment horizontal="center" vertical="center"/>
    </xf>
    <xf numFmtId="0" fontId="32" fillId="7" borderId="1" xfId="0" applyFont="1" applyFill="1" applyBorder="1" applyAlignment="1">
      <alignment horizontal="left" vertical="center" wrapText="1"/>
    </xf>
    <xf numFmtId="0" fontId="32" fillId="7" borderId="1" xfId="0" applyFont="1" applyFill="1" applyBorder="1" applyAlignment="1">
      <alignment horizontal="center" vertical="center" wrapText="1"/>
    </xf>
    <xf numFmtId="2" fontId="32" fillId="7" borderId="1" xfId="4" applyNumberFormat="1" applyFont="1" applyFill="1" applyBorder="1" applyAlignment="1">
      <alignment horizontal="center" vertical="center" wrapText="1"/>
    </xf>
    <xf numFmtId="2" fontId="32" fillId="7" borderId="1" xfId="0" applyNumberFormat="1" applyFont="1" applyFill="1" applyBorder="1" applyAlignment="1">
      <alignment horizontal="center" vertical="center"/>
    </xf>
    <xf numFmtId="2" fontId="32" fillId="7" borderId="1" xfId="0" applyNumberFormat="1" applyFont="1" applyFill="1" applyBorder="1" applyAlignment="1">
      <alignment horizontal="center" vertical="center" wrapText="1"/>
    </xf>
    <xf numFmtId="170" fontId="35" fillId="7" borderId="0" xfId="0" applyNumberFormat="1" applyFont="1" applyFill="1" applyAlignment="1">
      <alignment horizontal="center" vertical="center"/>
    </xf>
    <xf numFmtId="2" fontId="41" fillId="7" borderId="0" xfId="0" applyNumberFormat="1" applyFont="1" applyFill="1" applyAlignment="1">
      <alignment horizontal="center" vertical="center"/>
    </xf>
    <xf numFmtId="0" fontId="35" fillId="7" borderId="0" xfId="0" applyFont="1" applyFill="1" applyAlignment="1">
      <alignment vertical="center"/>
    </xf>
    <xf numFmtId="169" fontId="43" fillId="2" borderId="1" xfId="0" applyNumberFormat="1" applyFont="1" applyFill="1" applyBorder="1" applyAlignment="1">
      <alignment horizontal="center" vertical="center" wrapText="1"/>
    </xf>
    <xf numFmtId="4" fontId="32" fillId="2" borderId="20" xfId="4"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wrapText="1"/>
    </xf>
    <xf numFmtId="0" fontId="15" fillId="2" borderId="1" xfId="0" applyFont="1" applyFill="1" applyBorder="1" applyAlignment="1">
      <alignment horizontal="left" wrapText="1"/>
    </xf>
    <xf numFmtId="0" fontId="3" fillId="2" borderId="1" xfId="0" applyNumberFormat="1" applyFont="1" applyFill="1" applyBorder="1" applyAlignment="1">
      <alignment horizontal="left" vertical="center" wrapText="1"/>
    </xf>
    <xf numFmtId="0" fontId="46" fillId="2" borderId="35" xfId="14" applyFont="1" applyFill="1" applyBorder="1" applyAlignment="1">
      <alignment vertical="center" wrapText="1"/>
    </xf>
    <xf numFmtId="168" fontId="43" fillId="2" borderId="0" xfId="0" applyNumberFormat="1" applyFont="1" applyFill="1" applyBorder="1" applyAlignment="1">
      <alignment horizontal="center" vertical="center" wrapText="1"/>
    </xf>
    <xf numFmtId="170" fontId="56" fillId="2" borderId="1" xfId="4" applyNumberFormat="1" applyFont="1" applyFill="1" applyBorder="1" applyAlignment="1">
      <alignment horizontal="center" vertical="center" wrapText="1"/>
    </xf>
    <xf numFmtId="0" fontId="15" fillId="2" borderId="9" xfId="0" applyFont="1" applyFill="1" applyBorder="1" applyAlignment="1">
      <alignment horizontal="left" vertical="center" wrapText="1"/>
    </xf>
    <xf numFmtId="178" fontId="46" fillId="0" borderId="35" xfId="14" applyNumberFormat="1" applyFont="1" applyFill="1" applyBorder="1" applyAlignment="1">
      <alignment vertical="center" wrapText="1"/>
    </xf>
    <xf numFmtId="169" fontId="16"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69" fontId="3" fillId="2" borderId="2" xfId="4" applyNumberFormat="1" applyFont="1" applyFill="1" applyBorder="1" applyAlignment="1">
      <alignment horizontal="center" vertical="center" wrapText="1"/>
    </xf>
    <xf numFmtId="168" fontId="50" fillId="2" borderId="0" xfId="0" applyNumberFormat="1" applyFont="1" applyFill="1"/>
    <xf numFmtId="4" fontId="0" fillId="2" borderId="0" xfId="0" applyNumberFormat="1" applyFill="1"/>
    <xf numFmtId="170" fontId="51" fillId="2" borderId="27" xfId="13" applyNumberFormat="1" applyFont="1" applyFill="1" applyBorder="1" applyAlignment="1">
      <alignment horizontal="center" vertical="center"/>
    </xf>
    <xf numFmtId="9" fontId="0" fillId="2" borderId="1" xfId="0" applyNumberFormat="1" applyFill="1" applyBorder="1" applyAlignment="1">
      <alignment horizontal="center" vertical="center"/>
    </xf>
    <xf numFmtId="0" fontId="0" fillId="2" borderId="13" xfId="0" applyFill="1" applyBorder="1" applyAlignment="1">
      <alignment horizontal="center" vertical="center"/>
    </xf>
    <xf numFmtId="9" fontId="53" fillId="2" borderId="1" xfId="0" applyNumberFormat="1" applyFont="1" applyFill="1" applyBorder="1" applyAlignment="1">
      <alignment horizontal="center" vertical="center"/>
    </xf>
    <xf numFmtId="0" fontId="53" fillId="2" borderId="1" xfId="0" applyFont="1" applyFill="1" applyBorder="1" applyAlignment="1">
      <alignment horizontal="center" vertical="center"/>
    </xf>
    <xf numFmtId="0" fontId="49" fillId="2" borderId="0" xfId="0" applyFont="1" applyFill="1" applyAlignment="1">
      <alignment horizontal="center"/>
    </xf>
    <xf numFmtId="0" fontId="46" fillId="2" borderId="1" xfId="14" applyFont="1" applyFill="1" applyBorder="1" applyAlignment="1">
      <alignment vertical="center" wrapText="1"/>
    </xf>
    <xf numFmtId="0" fontId="29" fillId="0" borderId="1" xfId="0" applyFont="1" applyBorder="1" applyAlignment="1">
      <alignment vertical="center" wrapText="1"/>
    </xf>
    <xf numFmtId="0" fontId="71" fillId="0" borderId="1" xfId="14" applyFont="1" applyFill="1" applyBorder="1" applyAlignment="1">
      <alignment vertical="center" wrapText="1"/>
    </xf>
    <xf numFmtId="0" fontId="43" fillId="0" borderId="1" xfId="0" applyFont="1" applyFill="1" applyBorder="1" applyAlignment="1">
      <alignment vertical="center" wrapText="1"/>
    </xf>
    <xf numFmtId="0" fontId="46" fillId="0" borderId="1" xfId="14" applyFont="1" applyFill="1" applyBorder="1" applyAlignment="1">
      <alignment vertical="center" wrapText="1"/>
    </xf>
    <xf numFmtId="0" fontId="43" fillId="2" borderId="1" xfId="0" applyFont="1" applyFill="1" applyBorder="1" applyAlignment="1">
      <alignment vertical="center" wrapText="1"/>
    </xf>
    <xf numFmtId="0" fontId="68" fillId="0" borderId="1" xfId="14" applyFont="1" applyFill="1" applyBorder="1" applyAlignment="1">
      <alignment vertical="center" wrapText="1"/>
    </xf>
    <xf numFmtId="4" fontId="43" fillId="0" borderId="1" xfId="0" applyNumberFormat="1" applyFont="1" applyFill="1" applyBorder="1" applyAlignment="1">
      <alignment vertical="center" wrapText="1"/>
    </xf>
    <xf numFmtId="4" fontId="46" fillId="0" borderId="1" xfId="14" applyNumberFormat="1" applyFont="1" applyFill="1" applyBorder="1" applyAlignment="1">
      <alignment vertical="center" wrapText="1"/>
    </xf>
    <xf numFmtId="4" fontId="46" fillId="2" borderId="1" xfId="14" applyNumberFormat="1" applyFont="1" applyFill="1" applyBorder="1" applyAlignment="1">
      <alignment vertical="center" wrapText="1"/>
    </xf>
    <xf numFmtId="0" fontId="46" fillId="0" borderId="35" xfId="14" applyFont="1" applyFill="1" applyBorder="1" applyAlignment="1">
      <alignment vertical="center" wrapText="1"/>
    </xf>
    <xf numFmtId="168" fontId="43" fillId="2" borderId="2" xfId="0" applyNumberFormat="1" applyFont="1" applyFill="1" applyBorder="1" applyAlignment="1">
      <alignment horizontal="center" vertical="center" wrapText="1"/>
    </xf>
    <xf numFmtId="168" fontId="43" fillId="0" borderId="2" xfId="0" applyNumberFormat="1" applyFont="1" applyFill="1" applyBorder="1" applyAlignment="1">
      <alignment horizontal="center" vertical="center" wrapText="1"/>
    </xf>
    <xf numFmtId="0" fontId="0" fillId="8" borderId="0" xfId="0" applyFill="1"/>
    <xf numFmtId="167" fontId="33" fillId="8" borderId="0" xfId="4" applyNumberFormat="1" applyFont="1" applyFill="1" applyBorder="1" applyAlignment="1">
      <alignment horizontal="center" vertical="center" wrapText="1"/>
    </xf>
    <xf numFmtId="0" fontId="3" fillId="2" borderId="1" xfId="0" applyFont="1" applyFill="1" applyBorder="1" applyAlignment="1">
      <alignment vertical="center" wrapText="1"/>
    </xf>
    <xf numFmtId="0" fontId="14" fillId="2" borderId="0" xfId="0" applyNumberFormat="1" applyFont="1" applyFill="1" applyAlignment="1">
      <alignment vertical="top" wrapText="1"/>
    </xf>
    <xf numFmtId="177" fontId="6" fillId="2" borderId="0" xfId="0" applyNumberFormat="1" applyFont="1" applyFill="1" applyAlignment="1">
      <alignment vertical="center" wrapText="1"/>
    </xf>
    <xf numFmtId="0" fontId="9" fillId="2" borderId="1" xfId="0" applyNumberFormat="1" applyFont="1" applyFill="1" applyBorder="1" applyAlignment="1">
      <alignment horizontal="left" vertical="center" wrapText="1"/>
    </xf>
    <xf numFmtId="178" fontId="41" fillId="3" borderId="0" xfId="0" applyNumberFormat="1" applyFont="1" applyFill="1"/>
    <xf numFmtId="170" fontId="64" fillId="3" borderId="0" xfId="0" applyNumberFormat="1" applyFont="1" applyFill="1" applyAlignment="1">
      <alignment horizontal="center" vertical="center"/>
    </xf>
    <xf numFmtId="169" fontId="72" fillId="2" borderId="1" xfId="0" applyNumberFormat="1" applyFont="1" applyFill="1" applyBorder="1" applyAlignment="1">
      <alignment horizontal="center" vertical="center" wrapText="1"/>
    </xf>
    <xf numFmtId="4" fontId="46" fillId="3" borderId="1" xfId="14" applyNumberFormat="1" applyFont="1" applyFill="1" applyBorder="1" applyAlignment="1">
      <alignment vertical="center" wrapText="1"/>
    </xf>
    <xf numFmtId="0" fontId="46" fillId="3" borderId="1" xfId="14" applyFont="1" applyFill="1" applyBorder="1" applyAlignment="1">
      <alignment vertical="center" wrapText="1"/>
    </xf>
    <xf numFmtId="0" fontId="43" fillId="9" borderId="1" xfId="0" applyFont="1" applyFill="1" applyBorder="1" applyAlignment="1">
      <alignment vertical="center" wrapText="1"/>
    </xf>
    <xf numFmtId="0" fontId="0" fillId="9" borderId="0" xfId="0" applyFill="1"/>
    <xf numFmtId="4" fontId="46" fillId="11" borderId="1" xfId="14" applyNumberFormat="1" applyFont="1" applyFill="1" applyBorder="1" applyAlignment="1">
      <alignment vertical="center" wrapText="1"/>
    </xf>
    <xf numFmtId="0" fontId="0" fillId="11" borderId="0" xfId="0" applyFill="1"/>
    <xf numFmtId="170" fontId="56" fillId="2" borderId="20" xfId="4" applyNumberFormat="1" applyFont="1" applyFill="1" applyBorder="1" applyAlignment="1">
      <alignment horizontal="center" vertical="center" wrapText="1"/>
    </xf>
    <xf numFmtId="0" fontId="33" fillId="2" borderId="0" xfId="0" applyFont="1" applyFill="1" applyBorder="1" applyAlignment="1">
      <alignment horizontal="left" vertical="center"/>
    </xf>
    <xf numFmtId="0" fontId="32" fillId="2" borderId="0" xfId="0" applyFont="1" applyFill="1" applyAlignment="1">
      <alignment horizontal="center"/>
    </xf>
    <xf numFmtId="0" fontId="32" fillId="2" borderId="0" xfId="0" applyFont="1" applyFill="1" applyAlignment="1">
      <alignment horizontal="left" vertical="center"/>
    </xf>
    <xf numFmtId="2" fontId="32" fillId="2" borderId="2" xfId="4" applyNumberFormat="1" applyFont="1" applyFill="1" applyBorder="1" applyAlignment="1">
      <alignment horizontal="center" vertical="center" wrapText="1"/>
    </xf>
    <xf numFmtId="2" fontId="32" fillId="2" borderId="1" xfId="12" applyNumberFormat="1" applyFont="1" applyFill="1" applyBorder="1" applyAlignment="1">
      <alignment horizontal="center" vertical="center" wrapText="1"/>
    </xf>
    <xf numFmtId="4" fontId="32" fillId="2" borderId="1" xfId="12" applyNumberFormat="1" applyFont="1" applyFill="1" applyBorder="1" applyAlignment="1">
      <alignment horizontal="center" vertical="center" wrapText="1"/>
    </xf>
    <xf numFmtId="2" fontId="64" fillId="2" borderId="0" xfId="0" applyNumberFormat="1" applyFont="1" applyFill="1" applyAlignment="1">
      <alignment horizontal="center" vertical="center"/>
    </xf>
    <xf numFmtId="0" fontId="32" fillId="2" borderId="0" xfId="0" applyFont="1" applyFill="1" applyBorder="1" applyAlignment="1">
      <alignment horizontal="center" vertical="top" wrapText="1"/>
    </xf>
    <xf numFmtId="0" fontId="3" fillId="2" borderId="2" xfId="0" applyFont="1" applyFill="1" applyBorder="1" applyAlignment="1">
      <alignment vertical="center" wrapText="1"/>
    </xf>
    <xf numFmtId="2" fontId="3" fillId="2" borderId="2" xfId="0" applyNumberFormat="1" applyFont="1" applyFill="1" applyBorder="1" applyAlignment="1">
      <alignment horizontal="center" vertical="center" wrapText="1"/>
    </xf>
    <xf numFmtId="0" fontId="15" fillId="2"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28" fillId="2" borderId="0" xfId="0" applyFont="1" applyFill="1" applyBorder="1"/>
    <xf numFmtId="0" fontId="28" fillId="2" borderId="14" xfId="0" applyFont="1" applyFill="1" applyBorder="1"/>
    <xf numFmtId="0" fontId="28" fillId="2" borderId="1" xfId="0" applyFont="1" applyFill="1" applyBorder="1"/>
    <xf numFmtId="170" fontId="51" fillId="2" borderId="29" xfId="13" applyNumberFormat="1" applyFont="1" applyFill="1" applyBorder="1" applyAlignment="1">
      <alignment horizontal="center" vertical="center"/>
    </xf>
    <xf numFmtId="169" fontId="43" fillId="2" borderId="1" xfId="0" applyNumberFormat="1" applyFont="1" applyFill="1" applyBorder="1" applyAlignment="1">
      <alignment vertical="center" wrapText="1"/>
    </xf>
    <xf numFmtId="0" fontId="44" fillId="3" borderId="1" xfId="0" applyFont="1" applyFill="1" applyBorder="1" applyAlignment="1">
      <alignment horizontal="center" vertical="center" wrapText="1"/>
    </xf>
    <xf numFmtId="169" fontId="43" fillId="3" borderId="1" xfId="0" applyNumberFormat="1" applyFont="1" applyFill="1" applyBorder="1" applyAlignment="1">
      <alignment horizontal="center" vertical="center" wrapText="1"/>
    </xf>
    <xf numFmtId="169" fontId="43" fillId="3" borderId="1" xfId="0" applyNumberFormat="1" applyFont="1" applyFill="1" applyBorder="1" applyAlignment="1">
      <alignment vertical="center" wrapText="1"/>
    </xf>
    <xf numFmtId="169" fontId="72" fillId="3" borderId="1" xfId="0" applyNumberFormat="1" applyFont="1" applyFill="1" applyBorder="1" applyAlignment="1">
      <alignment horizontal="center" vertical="center" wrapText="1"/>
    </xf>
    <xf numFmtId="168" fontId="43" fillId="3" borderId="0" xfId="0" applyNumberFormat="1" applyFont="1" applyFill="1" applyBorder="1" applyAlignment="1">
      <alignment horizontal="center" vertical="center" wrapText="1"/>
    </xf>
    <xf numFmtId="168" fontId="43" fillId="3" borderId="1" xfId="0" applyNumberFormat="1" applyFont="1" applyFill="1" applyBorder="1" applyAlignment="1">
      <alignment horizontal="center" vertical="center" wrapText="1"/>
    </xf>
    <xf numFmtId="168" fontId="50" fillId="3" borderId="0" xfId="0" applyNumberFormat="1" applyFont="1" applyFill="1"/>
    <xf numFmtId="178" fontId="0" fillId="3" borderId="0" xfId="0" applyNumberFormat="1" applyFill="1"/>
    <xf numFmtId="166" fontId="52" fillId="3" borderId="0" xfId="0" applyNumberFormat="1" applyFont="1" applyFill="1" applyAlignment="1">
      <alignment horizontal="center" vertical="center"/>
    </xf>
    <xf numFmtId="166" fontId="0" fillId="3" borderId="0" xfId="0" applyNumberFormat="1" applyFill="1"/>
    <xf numFmtId="175" fontId="0" fillId="3" borderId="0" xfId="0" applyNumberFormat="1" applyFill="1" applyBorder="1" applyAlignment="1">
      <alignment horizontal="center"/>
    </xf>
    <xf numFmtId="175" fontId="0" fillId="3" borderId="0" xfId="0" applyNumberFormat="1" applyFill="1" applyAlignment="1">
      <alignment horizontal="center" vertical="center"/>
    </xf>
    <xf numFmtId="166" fontId="52" fillId="3" borderId="5" xfId="0" applyNumberFormat="1" applyFont="1" applyFill="1" applyBorder="1" applyAlignment="1">
      <alignment horizontal="center" vertical="center"/>
    </xf>
    <xf numFmtId="168" fontId="49" fillId="3" borderId="0" xfId="0" applyNumberFormat="1" applyFont="1" applyFill="1" applyAlignment="1">
      <alignment horizontal="center" vertical="center"/>
    </xf>
    <xf numFmtId="0" fontId="15" fillId="2" borderId="0" xfId="0" applyFont="1" applyFill="1" applyAlignment="1">
      <alignment horizontal="left" wrapText="1"/>
    </xf>
    <xf numFmtId="0" fontId="17" fillId="2" borderId="1" xfId="0" applyNumberFormat="1" applyFont="1" applyFill="1" applyBorder="1" applyAlignment="1">
      <alignment vertical="top" wrapText="1"/>
    </xf>
    <xf numFmtId="0" fontId="58" fillId="2" borderId="0" xfId="15" applyFill="1"/>
    <xf numFmtId="0" fontId="58" fillId="2" borderId="0" xfId="15" applyFont="1" applyFill="1"/>
    <xf numFmtId="0" fontId="58" fillId="2" borderId="0" xfId="15" applyFill="1" applyAlignment="1">
      <alignment horizontal="right"/>
    </xf>
    <xf numFmtId="49" fontId="3" fillId="2" borderId="19" xfId="15" applyNumberFormat="1" applyFont="1" applyFill="1" applyBorder="1" applyAlignment="1">
      <alignment horizontal="center" vertical="center"/>
    </xf>
    <xf numFmtId="0" fontId="84" fillId="2" borderId="1" xfId="15" applyFont="1" applyFill="1" applyBorder="1" applyAlignment="1" applyProtection="1">
      <alignment horizontal="center" vertical="center" wrapText="1"/>
    </xf>
    <xf numFmtId="0" fontId="84" fillId="6" borderId="4" xfId="15" applyFont="1" applyFill="1" applyBorder="1" applyAlignment="1" applyProtection="1">
      <alignment horizontal="center" vertical="center" wrapText="1"/>
    </xf>
    <xf numFmtId="0" fontId="87" fillId="6" borderId="1" xfId="15" applyFont="1" applyFill="1" applyBorder="1" applyAlignment="1" applyProtection="1">
      <alignment horizontal="center" vertical="center" wrapText="1"/>
    </xf>
    <xf numFmtId="0" fontId="87" fillId="13" borderId="1" xfId="15" applyFont="1" applyFill="1" applyBorder="1" applyAlignment="1" applyProtection="1">
      <alignment horizontal="center" vertical="center" wrapText="1"/>
    </xf>
    <xf numFmtId="0" fontId="84" fillId="14" borderId="4" xfId="15" applyFont="1" applyFill="1" applyBorder="1" applyAlignment="1" applyProtection="1">
      <alignment horizontal="center" vertical="center" wrapText="1"/>
    </xf>
    <xf numFmtId="3" fontId="88" fillId="6" borderId="1" xfId="15" applyNumberFormat="1" applyFont="1" applyFill="1" applyBorder="1" applyAlignment="1" applyProtection="1">
      <alignment horizontal="center" vertical="center"/>
    </xf>
    <xf numFmtId="0" fontId="51" fillId="3" borderId="1" xfId="15" applyFont="1" applyFill="1" applyBorder="1" applyAlignment="1" applyProtection="1">
      <alignment horizontal="center" vertical="center" wrapText="1"/>
    </xf>
    <xf numFmtId="0" fontId="51" fillId="3" borderId="1" xfId="15" applyFont="1" applyFill="1" applyBorder="1" applyAlignment="1" applyProtection="1">
      <alignment vertical="center" wrapText="1"/>
    </xf>
    <xf numFmtId="0" fontId="17" fillId="2" borderId="1" xfId="15" applyFont="1" applyFill="1" applyBorder="1" applyAlignment="1">
      <alignment vertical="center"/>
    </xf>
    <xf numFmtId="169" fontId="59" fillId="2" borderId="1" xfId="15" applyNumberFormat="1" applyFont="1" applyFill="1" applyBorder="1" applyAlignment="1" applyProtection="1">
      <alignment horizontal="center" vertical="center"/>
    </xf>
    <xf numFmtId="169" fontId="59" fillId="6" borderId="1" xfId="15" applyNumberFormat="1" applyFont="1" applyFill="1" applyBorder="1" applyAlignment="1" applyProtection="1">
      <alignment horizontal="center" vertical="center"/>
    </xf>
    <xf numFmtId="169" fontId="59" fillId="13" borderId="1" xfId="15" applyNumberFormat="1" applyFont="1" applyFill="1" applyBorder="1" applyAlignment="1" applyProtection="1">
      <alignment horizontal="center" vertical="center"/>
    </xf>
    <xf numFmtId="3" fontId="89" fillId="6" borderId="18" xfId="22" applyNumberFormat="1" applyFont="1" applyFill="1" applyBorder="1" applyAlignment="1" applyProtection="1">
      <alignment vertical="center" wrapText="1"/>
    </xf>
    <xf numFmtId="0" fontId="17" fillId="0" borderId="18" xfId="15" applyFont="1" applyFill="1" applyBorder="1" applyAlignment="1">
      <alignment horizontal="center" vertical="center" wrapText="1"/>
    </xf>
    <xf numFmtId="0" fontId="17" fillId="0" borderId="18" xfId="15" applyFont="1" applyFill="1" applyBorder="1" applyAlignment="1">
      <alignment horizontal="left" vertical="center" wrapText="1"/>
    </xf>
    <xf numFmtId="0" fontId="24" fillId="6" borderId="18" xfId="15" applyFont="1" applyFill="1" applyBorder="1" applyAlignment="1" applyProtection="1">
      <alignment horizontal="center" vertical="center" wrapText="1"/>
    </xf>
    <xf numFmtId="169" fontId="24" fillId="6" borderId="18" xfId="15" applyNumberFormat="1" applyFont="1" applyFill="1" applyBorder="1" applyAlignment="1" applyProtection="1">
      <alignment horizontal="center" vertical="center" wrapText="1"/>
    </xf>
    <xf numFmtId="169" fontId="24" fillId="6" borderId="18" xfId="15" applyNumberFormat="1" applyFont="1" applyFill="1" applyBorder="1" applyAlignment="1" applyProtection="1">
      <alignment horizontal="center" vertical="center"/>
    </xf>
    <xf numFmtId="167" fontId="24" fillId="6" borderId="18" xfId="22" applyNumberFormat="1" applyFont="1" applyFill="1" applyBorder="1" applyAlignment="1" applyProtection="1">
      <alignment vertical="center" wrapText="1"/>
    </xf>
    <xf numFmtId="0" fontId="24" fillId="13" borderId="18" xfId="15" applyFont="1" applyFill="1" applyBorder="1" applyAlignment="1" applyProtection="1">
      <alignment horizontal="center" vertical="center" wrapText="1"/>
    </xf>
    <xf numFmtId="169" fontId="24" fillId="13" borderId="18" xfId="15" applyNumberFormat="1" applyFont="1" applyFill="1" applyBorder="1" applyAlignment="1" applyProtection="1">
      <alignment horizontal="center" vertical="center" wrapText="1"/>
    </xf>
    <xf numFmtId="167" fontId="24" fillId="13" borderId="18" xfId="22" applyNumberFormat="1" applyFont="1" applyFill="1" applyBorder="1" applyAlignment="1" applyProtection="1">
      <alignment vertical="center" wrapText="1"/>
    </xf>
    <xf numFmtId="3" fontId="89" fillId="6" borderId="19" xfId="22" applyNumberFormat="1" applyFont="1" applyFill="1" applyBorder="1" applyAlignment="1" applyProtection="1">
      <alignment vertical="center" wrapText="1"/>
    </xf>
    <xf numFmtId="0" fontId="17" fillId="2" borderId="19" xfId="15" applyFont="1" applyFill="1" applyBorder="1" applyAlignment="1">
      <alignment horizontal="center" vertical="center" wrapText="1"/>
    </xf>
    <xf numFmtId="0" fontId="17" fillId="2" borderId="19" xfId="15" applyFont="1" applyFill="1" applyBorder="1" applyAlignment="1">
      <alignment horizontal="left" vertical="center" wrapText="1"/>
    </xf>
    <xf numFmtId="179" fontId="90" fillId="2" borderId="19" xfId="15" applyNumberFormat="1" applyFont="1" applyFill="1" applyBorder="1" applyAlignment="1" applyProtection="1">
      <alignment horizontal="center" vertical="center" wrapText="1"/>
    </xf>
    <xf numFmtId="0" fontId="24" fillId="2" borderId="19" xfId="15" applyFont="1" applyFill="1" applyBorder="1" applyAlignment="1" applyProtection="1">
      <alignment horizontal="center" vertical="center" wrapText="1"/>
    </xf>
    <xf numFmtId="167" fontId="24" fillId="2" borderId="19" xfId="22" applyNumberFormat="1" applyFont="1" applyFill="1" applyBorder="1" applyAlignment="1" applyProtection="1">
      <alignment vertical="center" wrapText="1"/>
    </xf>
    <xf numFmtId="0" fontId="24" fillId="6" borderId="19" xfId="15" applyFont="1" applyFill="1" applyBorder="1" applyAlignment="1" applyProtection="1">
      <alignment horizontal="center" vertical="center" wrapText="1"/>
    </xf>
    <xf numFmtId="169" fontId="24" fillId="6" borderId="19" xfId="15" applyNumberFormat="1" applyFont="1" applyFill="1" applyBorder="1" applyAlignment="1" applyProtection="1">
      <alignment horizontal="center" vertical="center" wrapText="1"/>
    </xf>
    <xf numFmtId="169" fontId="24" fillId="6" borderId="19" xfId="15" applyNumberFormat="1" applyFont="1" applyFill="1" applyBorder="1" applyAlignment="1" applyProtection="1">
      <alignment horizontal="center" vertical="center"/>
    </xf>
    <xf numFmtId="167" fontId="24" fillId="6" borderId="19" xfId="22" applyNumberFormat="1" applyFont="1" applyFill="1" applyBorder="1" applyAlignment="1" applyProtection="1">
      <alignment vertical="center" wrapText="1"/>
    </xf>
    <xf numFmtId="0" fontId="24" fillId="13" borderId="19" xfId="15" applyFont="1" applyFill="1" applyBorder="1" applyAlignment="1" applyProtection="1">
      <alignment horizontal="center" vertical="center" wrapText="1"/>
    </xf>
    <xf numFmtId="169" fontId="24" fillId="13" borderId="19" xfId="15" applyNumberFormat="1" applyFont="1" applyFill="1" applyBorder="1" applyAlignment="1" applyProtection="1">
      <alignment horizontal="center" vertical="center" wrapText="1"/>
    </xf>
    <xf numFmtId="167" fontId="24" fillId="13" borderId="19" xfId="22" applyNumberFormat="1" applyFont="1" applyFill="1" applyBorder="1" applyAlignment="1" applyProtection="1">
      <alignment vertical="center" wrapText="1"/>
    </xf>
    <xf numFmtId="0" fontId="17" fillId="2" borderId="19" xfId="3" applyFont="1" applyFill="1" applyBorder="1" applyAlignment="1">
      <alignment horizontal="center" vertical="center" wrapText="1"/>
    </xf>
    <xf numFmtId="0" fontId="17" fillId="2" borderId="19" xfId="3" applyFont="1" applyFill="1" applyBorder="1" applyAlignment="1">
      <alignment horizontal="left" vertical="center" wrapText="1"/>
    </xf>
    <xf numFmtId="169" fontId="24" fillId="13" borderId="19" xfId="15" applyNumberFormat="1" applyFont="1" applyFill="1" applyBorder="1" applyAlignment="1" applyProtection="1">
      <alignment horizontal="center" vertical="center"/>
    </xf>
    <xf numFmtId="3" fontId="89" fillId="6" borderId="21" xfId="22" applyNumberFormat="1" applyFont="1" applyFill="1" applyBorder="1" applyAlignment="1" applyProtection="1">
      <alignment vertical="center"/>
    </xf>
    <xf numFmtId="0" fontId="17" fillId="2" borderId="21" xfId="15" applyFont="1" applyFill="1" applyBorder="1" applyAlignment="1">
      <alignment horizontal="center" vertical="center" wrapText="1"/>
    </xf>
    <xf numFmtId="0" fontId="17" fillId="2" borderId="21" xfId="15" applyFont="1" applyFill="1" applyBorder="1" applyAlignment="1">
      <alignment horizontal="left" vertical="center" wrapText="1"/>
    </xf>
    <xf numFmtId="0" fontId="24" fillId="2" borderId="21" xfId="15" applyFont="1" applyFill="1" applyBorder="1" applyAlignment="1" applyProtection="1">
      <alignment horizontal="center" vertical="center" wrapText="1"/>
    </xf>
    <xf numFmtId="169" fontId="24" fillId="2" borderId="21" xfId="15" applyNumberFormat="1" applyFont="1" applyFill="1" applyBorder="1" applyAlignment="1" applyProtection="1">
      <alignment horizontal="center" vertical="center"/>
    </xf>
    <xf numFmtId="167" fontId="24" fillId="2" borderId="21" xfId="22" applyNumberFormat="1" applyFont="1" applyFill="1" applyBorder="1" applyAlignment="1" applyProtection="1">
      <alignment vertical="center"/>
    </xf>
    <xf numFmtId="0" fontId="24" fillId="6" borderId="21" xfId="15" applyFont="1" applyFill="1" applyBorder="1" applyAlignment="1" applyProtection="1">
      <alignment horizontal="center" vertical="center" wrapText="1"/>
    </xf>
    <xf numFmtId="169" fontId="24" fillId="6" borderId="21" xfId="15" applyNumberFormat="1" applyFont="1" applyFill="1" applyBorder="1" applyAlignment="1" applyProtection="1">
      <alignment horizontal="center" vertical="center"/>
    </xf>
    <xf numFmtId="167" fontId="24" fillId="6" borderId="21" xfId="22" applyNumberFormat="1" applyFont="1" applyFill="1" applyBorder="1" applyAlignment="1" applyProtection="1">
      <alignment vertical="center"/>
    </xf>
    <xf numFmtId="0" fontId="24" fillId="13" borderId="21" xfId="15" applyFont="1" applyFill="1" applyBorder="1" applyAlignment="1" applyProtection="1">
      <alignment horizontal="center" vertical="center" wrapText="1"/>
    </xf>
    <xf numFmtId="169" fontId="24" fillId="13" borderId="21" xfId="15" applyNumberFormat="1" applyFont="1" applyFill="1" applyBorder="1" applyAlignment="1" applyProtection="1">
      <alignment horizontal="center" vertical="center"/>
    </xf>
    <xf numFmtId="167" fontId="24" fillId="13" borderId="21" xfId="22" applyNumberFormat="1" applyFont="1" applyFill="1" applyBorder="1" applyAlignment="1" applyProtection="1">
      <alignment vertical="center"/>
    </xf>
    <xf numFmtId="4" fontId="24" fillId="13" borderId="15" xfId="15" applyNumberFormat="1" applyFont="1" applyFill="1" applyBorder="1" applyAlignment="1" applyProtection="1">
      <alignment horizontal="center" vertical="center"/>
    </xf>
    <xf numFmtId="169" fontId="24" fillId="13" borderId="15" xfId="15" applyNumberFormat="1" applyFont="1" applyFill="1" applyBorder="1" applyAlignment="1" applyProtection="1">
      <alignment horizontal="center" vertical="center"/>
    </xf>
    <xf numFmtId="0" fontId="51" fillId="2" borderId="19" xfId="15" applyFont="1" applyFill="1" applyBorder="1" applyAlignment="1" applyProtection="1">
      <alignment vertical="center" wrapText="1"/>
    </xf>
    <xf numFmtId="0" fontId="59" fillId="2" borderId="19" xfId="15" applyFont="1" applyFill="1" applyBorder="1" applyAlignment="1" applyProtection="1">
      <alignment horizontal="center" vertical="center" wrapText="1"/>
    </xf>
    <xf numFmtId="0" fontId="59" fillId="6" borderId="19" xfId="15" applyFont="1" applyFill="1" applyBorder="1" applyAlignment="1" applyProtection="1">
      <alignment horizontal="center" vertical="center" wrapText="1"/>
    </xf>
    <xf numFmtId="169" fontId="59" fillId="6" borderId="19" xfId="15" applyNumberFormat="1" applyFont="1" applyFill="1" applyBorder="1" applyAlignment="1" applyProtection="1">
      <alignment horizontal="center" vertical="center" wrapText="1"/>
    </xf>
    <xf numFmtId="0" fontId="59" fillId="13" borderId="19" xfId="15" applyFont="1" applyFill="1" applyBorder="1" applyAlignment="1" applyProtection="1">
      <alignment horizontal="center" vertical="center" wrapText="1"/>
    </xf>
    <xf numFmtId="169" fontId="59" fillId="13" borderId="19" xfId="15" applyNumberFormat="1" applyFont="1" applyFill="1" applyBorder="1" applyAlignment="1" applyProtection="1">
      <alignment horizontal="center" vertical="center" wrapText="1"/>
    </xf>
    <xf numFmtId="169" fontId="59" fillId="6" borderId="19" xfId="15" applyNumberFormat="1" applyFont="1" applyFill="1" applyBorder="1" applyAlignment="1" applyProtection="1">
      <alignment horizontal="center" vertical="center"/>
    </xf>
    <xf numFmtId="169" fontId="24" fillId="6" borderId="21" xfId="15" applyNumberFormat="1" applyFont="1" applyFill="1" applyBorder="1" applyAlignment="1" applyProtection="1">
      <alignment horizontal="center" vertical="center" wrapText="1"/>
    </xf>
    <xf numFmtId="169" fontId="24" fillId="13" borderId="21" xfId="15" applyNumberFormat="1" applyFont="1" applyFill="1" applyBorder="1" applyAlignment="1" applyProtection="1">
      <alignment horizontal="center" vertical="center" wrapText="1"/>
    </xf>
    <xf numFmtId="0" fontId="17" fillId="2" borderId="18" xfId="15" applyFont="1" applyFill="1" applyBorder="1" applyAlignment="1">
      <alignment horizontal="left" vertical="center" wrapText="1"/>
    </xf>
    <xf numFmtId="0" fontId="24" fillId="2" borderId="18" xfId="15" applyFont="1" applyFill="1" applyBorder="1" applyAlignment="1" applyProtection="1">
      <alignment horizontal="center" vertical="center" wrapText="1"/>
    </xf>
    <xf numFmtId="0" fontId="17" fillId="2" borderId="19" xfId="15" applyFont="1" applyFill="1" applyBorder="1" applyAlignment="1" applyProtection="1">
      <alignment vertical="center" wrapText="1"/>
    </xf>
    <xf numFmtId="170" fontId="24" fillId="6" borderId="19" xfId="15" applyNumberFormat="1" applyFont="1" applyFill="1" applyBorder="1" applyAlignment="1" applyProtection="1">
      <alignment horizontal="center" vertical="center" wrapText="1"/>
    </xf>
    <xf numFmtId="167" fontId="24" fillId="6" borderId="19" xfId="22" applyNumberFormat="1" applyFont="1" applyFill="1" applyBorder="1" applyAlignment="1" applyProtection="1">
      <alignment horizontal="center" vertical="center" wrapText="1"/>
    </xf>
    <xf numFmtId="170" fontId="24" fillId="13" borderId="19" xfId="15" applyNumberFormat="1" applyFont="1" applyFill="1" applyBorder="1" applyAlignment="1" applyProtection="1">
      <alignment horizontal="center" vertical="center" wrapText="1"/>
    </xf>
    <xf numFmtId="167" fontId="24" fillId="13" borderId="19" xfId="22" applyNumberFormat="1" applyFont="1" applyFill="1" applyBorder="1" applyAlignment="1" applyProtection="1">
      <alignment horizontal="center" vertical="center" wrapText="1"/>
    </xf>
    <xf numFmtId="0" fontId="17" fillId="2" borderId="21" xfId="15" applyFont="1" applyFill="1" applyBorder="1" applyAlignment="1" applyProtection="1">
      <alignment vertical="center" wrapText="1"/>
    </xf>
    <xf numFmtId="0" fontId="17" fillId="2" borderId="2" xfId="15" applyFont="1" applyFill="1" applyBorder="1" applyAlignment="1">
      <alignment horizontal="left" vertical="center" wrapText="1"/>
    </xf>
    <xf numFmtId="167" fontId="17" fillId="2" borderId="2" xfId="22" applyNumberFormat="1" applyFont="1" applyFill="1" applyBorder="1" applyAlignment="1" applyProtection="1">
      <alignment horizontal="center" vertical="center" wrapText="1"/>
    </xf>
    <xf numFmtId="0" fontId="17" fillId="6" borderId="18" xfId="15" applyFont="1" applyFill="1" applyBorder="1"/>
    <xf numFmtId="4" fontId="24" fillId="6" borderId="18" xfId="15" applyNumberFormat="1" applyFont="1" applyFill="1" applyBorder="1" applyAlignment="1" applyProtection="1">
      <alignment horizontal="center" vertical="center"/>
    </xf>
    <xf numFmtId="167" fontId="17" fillId="6" borderId="18" xfId="22" applyNumberFormat="1" applyFont="1" applyFill="1" applyBorder="1" applyAlignment="1" applyProtection="1">
      <alignment horizontal="center" vertical="center" wrapText="1"/>
    </xf>
    <xf numFmtId="0" fontId="17" fillId="13" borderId="18" xfId="15" applyFont="1" applyFill="1" applyBorder="1"/>
    <xf numFmtId="177" fontId="24" fillId="13" borderId="18" xfId="15" applyNumberFormat="1" applyFont="1" applyFill="1" applyBorder="1" applyAlignment="1" applyProtection="1">
      <alignment horizontal="center" vertical="center"/>
    </xf>
    <xf numFmtId="169" fontId="24" fillId="13" borderId="18" xfId="15" applyNumberFormat="1" applyFont="1" applyFill="1" applyBorder="1" applyAlignment="1" applyProtection="1">
      <alignment horizontal="center" vertical="center"/>
    </xf>
    <xf numFmtId="167" fontId="17" fillId="13" borderId="18" xfId="22" applyNumberFormat="1" applyFont="1" applyFill="1" applyBorder="1" applyAlignment="1" applyProtection="1">
      <alignment horizontal="center" vertical="center" wrapText="1"/>
    </xf>
    <xf numFmtId="169" fontId="24" fillId="6" borderId="15" xfId="15" applyNumberFormat="1" applyFont="1" applyFill="1" applyBorder="1" applyAlignment="1" applyProtection="1">
      <alignment horizontal="center" vertical="center"/>
    </xf>
    <xf numFmtId="0" fontId="17" fillId="0" borderId="19" xfId="15" applyFont="1" applyFill="1" applyBorder="1" applyAlignment="1">
      <alignment horizontal="left" vertical="center" wrapText="1"/>
    </xf>
    <xf numFmtId="0" fontId="17" fillId="6" borderId="19" xfId="15" applyFont="1" applyFill="1" applyBorder="1"/>
    <xf numFmtId="4" fontId="24" fillId="6" borderId="19" xfId="15" applyNumberFormat="1" applyFont="1" applyFill="1" applyBorder="1" applyAlignment="1" applyProtection="1">
      <alignment horizontal="center" vertical="center"/>
    </xf>
    <xf numFmtId="167" fontId="17" fillId="6" borderId="19" xfId="22" applyNumberFormat="1" applyFont="1" applyFill="1" applyBorder="1" applyAlignment="1" applyProtection="1">
      <alignment horizontal="center" vertical="center" wrapText="1"/>
    </xf>
    <xf numFmtId="0" fontId="17" fillId="13" borderId="19" xfId="15" applyFont="1" applyFill="1" applyBorder="1"/>
    <xf numFmtId="4" fontId="24" fillId="13" borderId="19" xfId="15" applyNumberFormat="1" applyFont="1" applyFill="1" applyBorder="1" applyAlignment="1" applyProtection="1">
      <alignment horizontal="center" vertical="center"/>
    </xf>
    <xf numFmtId="167" fontId="17" fillId="13" borderId="19" xfId="22" applyNumberFormat="1" applyFont="1" applyFill="1" applyBorder="1" applyAlignment="1" applyProtection="1">
      <alignment horizontal="center" vertical="center" wrapText="1"/>
    </xf>
    <xf numFmtId="166" fontId="17" fillId="6" borderId="19" xfId="22" applyNumberFormat="1" applyFont="1" applyFill="1" applyBorder="1" applyAlignment="1" applyProtection="1">
      <alignment horizontal="center" vertical="center"/>
    </xf>
    <xf numFmtId="4" fontId="24" fillId="6" borderId="15" xfId="15" applyNumberFormat="1" applyFont="1" applyFill="1" applyBorder="1" applyAlignment="1" applyProtection="1">
      <alignment horizontal="center" vertical="center"/>
    </xf>
    <xf numFmtId="0" fontId="17" fillId="0" borderId="3" xfId="15" applyFont="1" applyFill="1" applyBorder="1" applyAlignment="1">
      <alignment horizontal="left" vertical="center" wrapText="1"/>
    </xf>
    <xf numFmtId="167" fontId="17" fillId="6" borderId="20" xfId="22" applyNumberFormat="1" applyFont="1" applyFill="1" applyBorder="1" applyAlignment="1" applyProtection="1">
      <alignment horizontal="center" vertical="center" wrapText="1"/>
    </xf>
    <xf numFmtId="167" fontId="17" fillId="6" borderId="3" xfId="22" applyNumberFormat="1" applyFont="1" applyFill="1" applyBorder="1" applyAlignment="1" applyProtection="1">
      <alignment horizontal="center" vertical="center" wrapText="1"/>
    </xf>
    <xf numFmtId="0" fontId="17" fillId="13" borderId="3" xfId="15" applyFont="1" applyFill="1" applyBorder="1"/>
    <xf numFmtId="167" fontId="17" fillId="13" borderId="20" xfId="22" applyNumberFormat="1" applyFont="1" applyFill="1" applyBorder="1" applyAlignment="1" applyProtection="1">
      <alignment horizontal="center" vertical="center" wrapText="1"/>
    </xf>
    <xf numFmtId="167" fontId="17" fillId="6" borderId="19" xfId="22" applyNumberFormat="1" applyFont="1" applyFill="1" applyBorder="1" applyAlignment="1" applyProtection="1">
      <alignment horizontal="center" vertical="center"/>
    </xf>
    <xf numFmtId="167" fontId="17" fillId="13" borderId="19" xfId="22" applyNumberFormat="1" applyFont="1" applyFill="1" applyBorder="1" applyAlignment="1" applyProtection="1">
      <alignment horizontal="center" vertical="center"/>
    </xf>
    <xf numFmtId="0" fontId="17" fillId="16" borderId="19" xfId="15" applyFont="1" applyFill="1" applyBorder="1" applyAlignment="1">
      <alignment horizontal="left" vertical="center" wrapText="1"/>
    </xf>
    <xf numFmtId="166" fontId="17" fillId="16" borderId="15" xfId="22" applyNumberFormat="1" applyFont="1" applyFill="1" applyBorder="1" applyAlignment="1" applyProtection="1">
      <alignment horizontal="center" vertical="center"/>
    </xf>
    <xf numFmtId="4" fontId="24" fillId="16" borderId="15" xfId="15" applyNumberFormat="1" applyFont="1" applyFill="1" applyBorder="1" applyAlignment="1" applyProtection="1">
      <alignment horizontal="center" vertical="center"/>
    </xf>
    <xf numFmtId="169" fontId="24" fillId="16" borderId="15" xfId="15" applyNumberFormat="1" applyFont="1" applyFill="1" applyBorder="1" applyAlignment="1" applyProtection="1">
      <alignment horizontal="center" vertical="center"/>
    </xf>
    <xf numFmtId="167" fontId="17" fillId="16" borderId="15" xfId="22" applyNumberFormat="1" applyFont="1" applyFill="1" applyBorder="1" applyAlignment="1" applyProtection="1">
      <alignment horizontal="center" vertical="center" wrapText="1"/>
    </xf>
    <xf numFmtId="167" fontId="17" fillId="6" borderId="15" xfId="22" applyNumberFormat="1" applyFont="1" applyFill="1" applyBorder="1" applyAlignment="1" applyProtection="1">
      <alignment horizontal="center" vertical="center" wrapText="1"/>
    </xf>
    <xf numFmtId="166" fontId="17" fillId="6" borderId="15" xfId="22" applyNumberFormat="1" applyFont="1" applyFill="1" applyBorder="1" applyAlignment="1" applyProtection="1">
      <alignment horizontal="center" vertical="center"/>
    </xf>
    <xf numFmtId="166" fontId="17" fillId="13" borderId="15" xfId="22" applyNumberFormat="1" applyFont="1" applyFill="1" applyBorder="1" applyAlignment="1" applyProtection="1">
      <alignment horizontal="center" vertical="center"/>
    </xf>
    <xf numFmtId="167" fontId="17" fillId="13" borderId="15" xfId="22" applyNumberFormat="1" applyFont="1" applyFill="1" applyBorder="1" applyAlignment="1" applyProtection="1">
      <alignment horizontal="center" vertical="center" wrapText="1"/>
    </xf>
    <xf numFmtId="177" fontId="24" fillId="13" borderId="15" xfId="15" applyNumberFormat="1" applyFont="1" applyFill="1" applyBorder="1" applyAlignment="1" applyProtection="1">
      <alignment horizontal="center" vertical="center"/>
    </xf>
    <xf numFmtId="167" fontId="17" fillId="2" borderId="15" xfId="22" applyNumberFormat="1" applyFont="1" applyFill="1" applyBorder="1" applyAlignment="1" applyProtection="1">
      <alignment horizontal="center" vertical="center" wrapText="1"/>
    </xf>
    <xf numFmtId="167" fontId="17" fillId="2" borderId="21" xfId="22" applyNumberFormat="1" applyFont="1" applyFill="1" applyBorder="1" applyAlignment="1" applyProtection="1">
      <alignment horizontal="center" vertical="center" wrapText="1"/>
    </xf>
    <xf numFmtId="0" fontId="17" fillId="6" borderId="21" xfId="15" applyFont="1" applyFill="1" applyBorder="1"/>
    <xf numFmtId="167" fontId="17" fillId="6" borderId="21" xfId="22" applyNumberFormat="1" applyFont="1" applyFill="1" applyBorder="1" applyAlignment="1" applyProtection="1">
      <alignment horizontal="center" vertical="center" wrapText="1"/>
    </xf>
    <xf numFmtId="0" fontId="17" fillId="13" borderId="21" xfId="15" applyFont="1" applyFill="1" applyBorder="1"/>
    <xf numFmtId="167" fontId="17" fillId="13" borderId="21" xfId="22" applyNumberFormat="1" applyFont="1" applyFill="1" applyBorder="1" applyAlignment="1" applyProtection="1">
      <alignment horizontal="center" vertical="center" wrapText="1"/>
    </xf>
    <xf numFmtId="169" fontId="24" fillId="2" borderId="18" xfId="15" applyNumberFormat="1" applyFont="1" applyFill="1" applyBorder="1" applyAlignment="1" applyProtection="1">
      <alignment horizontal="center" vertical="center"/>
    </xf>
    <xf numFmtId="0" fontId="17" fillId="16" borderId="18" xfId="15" applyFont="1" applyFill="1" applyBorder="1"/>
    <xf numFmtId="0" fontId="17" fillId="2" borderId="20" xfId="15" applyFont="1" applyFill="1" applyBorder="1" applyAlignment="1">
      <alignment horizontal="left" vertical="center" wrapText="1"/>
    </xf>
    <xf numFmtId="169" fontId="24" fillId="2" borderId="20" xfId="15" applyNumberFormat="1" applyFont="1" applyFill="1" applyBorder="1" applyAlignment="1" applyProtection="1">
      <alignment horizontal="center" vertical="center"/>
    </xf>
    <xf numFmtId="0" fontId="17" fillId="6" borderId="20" xfId="15" applyFont="1" applyFill="1" applyBorder="1"/>
    <xf numFmtId="169" fontId="24" fillId="6" borderId="20" xfId="15" applyNumberFormat="1" applyFont="1" applyFill="1" applyBorder="1" applyAlignment="1" applyProtection="1">
      <alignment horizontal="center" vertical="center"/>
    </xf>
    <xf numFmtId="0" fontId="17" fillId="13" borderId="20" xfId="15" applyFont="1" applyFill="1" applyBorder="1"/>
    <xf numFmtId="169" fontId="24" fillId="13" borderId="20" xfId="15" applyNumberFormat="1" applyFont="1" applyFill="1" applyBorder="1" applyAlignment="1" applyProtection="1">
      <alignment horizontal="center" vertical="center"/>
    </xf>
    <xf numFmtId="169" fontId="24" fillId="2" borderId="19" xfId="15" applyNumberFormat="1" applyFont="1" applyFill="1" applyBorder="1" applyAlignment="1" applyProtection="1">
      <alignment horizontal="center" vertical="center"/>
    </xf>
    <xf numFmtId="169" fontId="24" fillId="2" borderId="15" xfId="15" applyNumberFormat="1" applyFont="1" applyFill="1" applyBorder="1" applyAlignment="1" applyProtection="1">
      <alignment horizontal="center" vertical="center"/>
    </xf>
    <xf numFmtId="169" fontId="24" fillId="6" borderId="4" xfId="15" applyNumberFormat="1" applyFont="1" applyFill="1" applyBorder="1" applyAlignment="1" applyProtection="1">
      <alignment horizontal="center" vertical="center"/>
    </xf>
    <xf numFmtId="169" fontId="24" fillId="13" borderId="4" xfId="15" applyNumberFormat="1" applyFont="1" applyFill="1" applyBorder="1" applyAlignment="1" applyProtection="1">
      <alignment horizontal="center" vertical="center"/>
    </xf>
    <xf numFmtId="3" fontId="88" fillId="2" borderId="1" xfId="15" applyNumberFormat="1" applyFont="1" applyFill="1" applyBorder="1" applyAlignment="1" applyProtection="1">
      <alignment horizontal="center" vertical="center"/>
    </xf>
    <xf numFmtId="169" fontId="59" fillId="2" borderId="18" xfId="15" applyNumberFormat="1" applyFont="1" applyFill="1" applyBorder="1" applyAlignment="1" applyProtection="1">
      <alignment horizontal="center" vertical="center"/>
    </xf>
    <xf numFmtId="169" fontId="59" fillId="6" borderId="18" xfId="15" applyNumberFormat="1" applyFont="1" applyFill="1" applyBorder="1" applyAlignment="1" applyProtection="1">
      <alignment horizontal="center" vertical="center"/>
    </xf>
    <xf numFmtId="169" fontId="59" fillId="13" borderId="18" xfId="15" applyNumberFormat="1" applyFont="1" applyFill="1" applyBorder="1" applyAlignment="1" applyProtection="1">
      <alignment horizontal="center" vertical="center"/>
    </xf>
    <xf numFmtId="169" fontId="59" fillId="2" borderId="19" xfId="15" applyNumberFormat="1" applyFont="1" applyFill="1" applyBorder="1" applyAlignment="1" applyProtection="1">
      <alignment horizontal="center" vertical="center"/>
    </xf>
    <xf numFmtId="169" fontId="59" fillId="13" borderId="19" xfId="15" applyNumberFormat="1" applyFont="1" applyFill="1" applyBorder="1" applyAlignment="1" applyProtection="1">
      <alignment horizontal="center" vertical="center"/>
    </xf>
    <xf numFmtId="4" fontId="24" fillId="6" borderId="21" xfId="15" applyNumberFormat="1" applyFont="1" applyFill="1" applyBorder="1" applyAlignment="1" applyProtection="1">
      <alignment horizontal="center" vertical="center"/>
    </xf>
    <xf numFmtId="166" fontId="17" fillId="13" borderId="19" xfId="22" applyNumberFormat="1" applyFont="1" applyFill="1" applyBorder="1" applyAlignment="1" applyProtection="1">
      <alignment horizontal="center" vertical="center"/>
    </xf>
    <xf numFmtId="171" fontId="17" fillId="13" borderId="19" xfId="22" applyNumberFormat="1" applyFont="1" applyFill="1" applyBorder="1" applyAlignment="1" applyProtection="1">
      <alignment horizontal="center" vertical="center"/>
    </xf>
    <xf numFmtId="171" fontId="17" fillId="6" borderId="19" xfId="22" applyNumberFormat="1" applyFont="1" applyFill="1" applyBorder="1" applyAlignment="1" applyProtection="1">
      <alignment horizontal="center" vertical="center"/>
    </xf>
    <xf numFmtId="49" fontId="17" fillId="2" borderId="19" xfId="15" applyNumberFormat="1" applyFont="1" applyFill="1" applyBorder="1" applyAlignment="1" applyProtection="1">
      <alignment horizontal="center" vertical="center" wrapText="1"/>
    </xf>
    <xf numFmtId="0" fontId="17" fillId="2" borderId="20" xfId="15" applyFont="1" applyFill="1" applyBorder="1"/>
    <xf numFmtId="0" fontId="17" fillId="2" borderId="19" xfId="15" applyFont="1" applyFill="1" applyBorder="1"/>
    <xf numFmtId="0" fontId="17" fillId="13" borderId="19" xfId="15" applyFont="1" applyFill="1" applyBorder="1" applyAlignment="1">
      <alignment horizontal="center" vertical="center"/>
    </xf>
    <xf numFmtId="0" fontId="3" fillId="2" borderId="15" xfId="15" applyFont="1" applyFill="1" applyBorder="1" applyAlignment="1">
      <alignment horizontal="left" vertical="center" wrapText="1"/>
    </xf>
    <xf numFmtId="0" fontId="17" fillId="2" borderId="15" xfId="15" applyFont="1" applyFill="1" applyBorder="1"/>
    <xf numFmtId="169" fontId="24" fillId="2" borderId="3" xfId="15" applyNumberFormat="1" applyFont="1" applyFill="1" applyBorder="1" applyAlignment="1" applyProtection="1">
      <alignment horizontal="center" vertical="center"/>
    </xf>
    <xf numFmtId="0" fontId="17" fillId="6" borderId="3" xfId="15" applyFont="1" applyFill="1" applyBorder="1"/>
    <xf numFmtId="0" fontId="17" fillId="6" borderId="15" xfId="15" applyFont="1" applyFill="1" applyBorder="1"/>
    <xf numFmtId="0" fontId="17" fillId="13" borderId="15" xfId="15" applyFont="1" applyFill="1" applyBorder="1"/>
    <xf numFmtId="167" fontId="17" fillId="6" borderId="21" xfId="22" applyNumberFormat="1" applyFont="1" applyFill="1" applyBorder="1" applyAlignment="1" applyProtection="1">
      <alignment horizontal="center" vertical="center"/>
    </xf>
    <xf numFmtId="4" fontId="24" fillId="13" borderId="21" xfId="15" applyNumberFormat="1" applyFont="1" applyFill="1" applyBorder="1" applyAlignment="1" applyProtection="1">
      <alignment horizontal="center" vertical="center"/>
    </xf>
    <xf numFmtId="167" fontId="17" fillId="13" borderId="21" xfId="22" applyNumberFormat="1" applyFont="1" applyFill="1" applyBorder="1" applyAlignment="1" applyProtection="1">
      <alignment horizontal="center" vertical="center"/>
    </xf>
    <xf numFmtId="0" fontId="17" fillId="0" borderId="18" xfId="15" applyFont="1" applyFill="1" applyBorder="1" applyAlignment="1" applyProtection="1">
      <alignment vertical="center" wrapText="1"/>
    </xf>
    <xf numFmtId="179" fontId="24" fillId="6" borderId="21" xfId="15" applyNumberFormat="1" applyFont="1" applyFill="1" applyBorder="1" applyAlignment="1" applyProtection="1">
      <alignment horizontal="center" vertical="center" wrapText="1"/>
    </xf>
    <xf numFmtId="179" fontId="24" fillId="13" borderId="21" xfId="15" applyNumberFormat="1" applyFont="1" applyFill="1" applyBorder="1" applyAlignment="1" applyProtection="1">
      <alignment horizontal="center" vertical="center" wrapText="1"/>
    </xf>
    <xf numFmtId="167" fontId="17" fillId="2" borderId="19" xfId="22" applyNumberFormat="1" applyFont="1" applyFill="1" applyBorder="1" applyAlignment="1" applyProtection="1">
      <alignment horizontal="center" vertical="center"/>
    </xf>
    <xf numFmtId="0" fontId="17" fillId="16" borderId="20" xfId="15" applyFont="1" applyFill="1" applyBorder="1"/>
    <xf numFmtId="0" fontId="17" fillId="2" borderId="20" xfId="3" applyFont="1" applyFill="1" applyBorder="1" applyAlignment="1">
      <alignment horizontal="left" vertical="center" wrapText="1"/>
    </xf>
    <xf numFmtId="169" fontId="24" fillId="13" borderId="3" xfId="15" applyNumberFormat="1" applyFont="1" applyFill="1" applyBorder="1" applyAlignment="1" applyProtection="1">
      <alignment horizontal="center" vertical="center"/>
    </xf>
    <xf numFmtId="167" fontId="90" fillId="13" borderId="19" xfId="22" applyNumberFormat="1" applyFont="1" applyFill="1" applyBorder="1" applyAlignment="1" applyProtection="1">
      <alignment horizontal="center" vertical="center" wrapText="1"/>
    </xf>
    <xf numFmtId="167" fontId="17" fillId="17" borderId="19" xfId="22" applyNumberFormat="1" applyFont="1" applyFill="1" applyBorder="1" applyAlignment="1" applyProtection="1">
      <alignment horizontal="center" vertical="center"/>
    </xf>
    <xf numFmtId="167" fontId="17" fillId="6" borderId="15" xfId="22" applyNumberFormat="1" applyFont="1" applyFill="1" applyBorder="1" applyAlignment="1" applyProtection="1">
      <alignment horizontal="center" vertical="center"/>
    </xf>
    <xf numFmtId="0" fontId="17" fillId="0" borderId="19" xfId="15" applyFont="1" applyFill="1" applyBorder="1"/>
    <xf numFmtId="169" fontId="17" fillId="6" borderId="19" xfId="15" applyNumberFormat="1" applyFont="1" applyFill="1" applyBorder="1"/>
    <xf numFmtId="169" fontId="17" fillId="13" borderId="19" xfId="15" applyNumberFormat="1" applyFont="1" applyFill="1" applyBorder="1"/>
    <xf numFmtId="0" fontId="3" fillId="2" borderId="21" xfId="3" applyFont="1" applyFill="1" applyBorder="1" applyAlignment="1">
      <alignment horizontal="left" vertical="center" wrapText="1"/>
    </xf>
    <xf numFmtId="0" fontId="17" fillId="2" borderId="21" xfId="15" applyFont="1" applyFill="1" applyBorder="1"/>
    <xf numFmtId="169" fontId="17" fillId="6" borderId="21" xfId="15" applyNumberFormat="1" applyFont="1" applyFill="1" applyBorder="1"/>
    <xf numFmtId="169" fontId="17" fillId="13" borderId="21" xfId="15" applyNumberFormat="1" applyFont="1" applyFill="1" applyBorder="1"/>
    <xf numFmtId="49" fontId="17" fillId="2" borderId="18" xfId="15" applyNumberFormat="1" applyFont="1" applyFill="1" applyBorder="1" applyAlignment="1">
      <alignment horizontal="center" vertical="center" wrapText="1"/>
    </xf>
    <xf numFmtId="167" fontId="17" fillId="6" borderId="18" xfId="22" applyNumberFormat="1" applyFont="1" applyFill="1" applyBorder="1" applyAlignment="1" applyProtection="1">
      <alignment horizontal="center" vertical="center"/>
    </xf>
    <xf numFmtId="167" fontId="17" fillId="6" borderId="18" xfId="22" applyNumberFormat="1" applyFont="1" applyFill="1" applyBorder="1" applyAlignment="1">
      <alignment horizontal="center" vertical="center"/>
    </xf>
    <xf numFmtId="166" fontId="17" fillId="13" borderId="18" xfId="22" applyNumberFormat="1" applyFont="1" applyFill="1" applyBorder="1" applyAlignment="1" applyProtection="1">
      <alignment horizontal="center" vertical="center"/>
    </xf>
    <xf numFmtId="171" fontId="17" fillId="13" borderId="18" xfId="22" applyNumberFormat="1" applyFont="1" applyFill="1" applyBorder="1" applyAlignment="1" applyProtection="1">
      <alignment horizontal="center" vertical="center"/>
    </xf>
    <xf numFmtId="167" fontId="17" fillId="13" borderId="18" xfId="22" applyNumberFormat="1" applyFont="1" applyFill="1" applyBorder="1" applyAlignment="1" applyProtection="1">
      <alignment horizontal="center" vertical="center"/>
    </xf>
    <xf numFmtId="167" fontId="17" fillId="13" borderId="18" xfId="22" applyNumberFormat="1" applyFont="1" applyFill="1" applyBorder="1" applyAlignment="1">
      <alignment horizontal="center" vertical="center"/>
    </xf>
    <xf numFmtId="167" fontId="17" fillId="6" borderId="19" xfId="22" applyNumberFormat="1" applyFont="1" applyFill="1" applyBorder="1" applyAlignment="1">
      <alignment horizontal="center" vertical="center"/>
    </xf>
    <xf numFmtId="167" fontId="17" fillId="13" borderId="19" xfId="22" applyNumberFormat="1" applyFont="1" applyFill="1" applyBorder="1" applyAlignment="1">
      <alignment horizontal="center" vertical="center"/>
    </xf>
    <xf numFmtId="179" fontId="90" fillId="13" borderId="19" xfId="15" applyNumberFormat="1" applyFont="1" applyFill="1" applyBorder="1" applyAlignment="1" applyProtection="1">
      <alignment horizontal="center" vertical="center" wrapText="1"/>
    </xf>
    <xf numFmtId="167" fontId="17" fillId="6" borderId="21" xfId="22" applyNumberFormat="1" applyFont="1" applyFill="1" applyBorder="1" applyAlignment="1">
      <alignment horizontal="center" vertical="center"/>
    </xf>
    <xf numFmtId="166" fontId="17" fillId="13" borderId="21" xfId="22" applyNumberFormat="1" applyFont="1" applyFill="1" applyBorder="1" applyAlignment="1" applyProtection="1">
      <alignment horizontal="center" vertical="center"/>
    </xf>
    <xf numFmtId="171" fontId="17" fillId="13" borderId="21" xfId="22" applyNumberFormat="1" applyFont="1" applyFill="1" applyBorder="1" applyAlignment="1" applyProtection="1">
      <alignment horizontal="center" vertical="center"/>
    </xf>
    <xf numFmtId="167" fontId="17" fillId="13" borderId="21" xfId="22" applyNumberFormat="1" applyFont="1" applyFill="1" applyBorder="1" applyAlignment="1">
      <alignment horizontal="center" vertical="center"/>
    </xf>
    <xf numFmtId="179" fontId="24" fillId="2" borderId="18" xfId="15" applyNumberFormat="1" applyFont="1" applyFill="1" applyBorder="1" applyAlignment="1" applyProtection="1">
      <alignment horizontal="center" vertical="center" wrapText="1"/>
    </xf>
    <xf numFmtId="179" fontId="24" fillId="6" borderId="18" xfId="15" applyNumberFormat="1" applyFont="1" applyFill="1" applyBorder="1" applyAlignment="1" applyProtection="1">
      <alignment horizontal="center" vertical="center" wrapText="1"/>
    </xf>
    <xf numFmtId="179" fontId="24" fillId="13" borderId="18" xfId="15" applyNumberFormat="1" applyFont="1" applyFill="1" applyBorder="1" applyAlignment="1" applyProtection="1">
      <alignment horizontal="center" vertical="center" wrapText="1"/>
    </xf>
    <xf numFmtId="169" fontId="17" fillId="13" borderId="19" xfId="15" applyNumberFormat="1" applyFont="1" applyFill="1" applyBorder="1" applyAlignment="1">
      <alignment horizontal="center" vertical="center"/>
    </xf>
    <xf numFmtId="169" fontId="17" fillId="0" borderId="19" xfId="15" applyNumberFormat="1" applyFont="1" applyFill="1" applyBorder="1"/>
    <xf numFmtId="167" fontId="17" fillId="6" borderId="19" xfId="22" applyNumberFormat="1" applyFont="1" applyFill="1" applyBorder="1"/>
    <xf numFmtId="167" fontId="17" fillId="13" borderId="19" xfId="22" applyNumberFormat="1" applyFont="1" applyFill="1" applyBorder="1"/>
    <xf numFmtId="3" fontId="6" fillId="2" borderId="1" xfId="15" applyNumberFormat="1" applyFont="1" applyFill="1" applyBorder="1" applyAlignment="1">
      <alignment vertical="center"/>
    </xf>
    <xf numFmtId="0" fontId="17" fillId="13" borderId="1" xfId="15" applyFont="1" applyFill="1" applyBorder="1" applyAlignment="1">
      <alignment vertical="center"/>
    </xf>
    <xf numFmtId="0" fontId="51" fillId="2" borderId="18" xfId="15" applyFont="1" applyFill="1" applyBorder="1" applyAlignment="1" applyProtection="1">
      <alignment vertical="center" wrapText="1"/>
    </xf>
    <xf numFmtId="0" fontId="17" fillId="2" borderId="18" xfId="15" applyFont="1" applyFill="1" applyBorder="1"/>
    <xf numFmtId="169" fontId="17" fillId="6" borderId="18" xfId="15" applyNumberFormat="1" applyFont="1" applyFill="1" applyBorder="1"/>
    <xf numFmtId="169" fontId="17" fillId="13" borderId="18" xfId="15" applyNumberFormat="1" applyFont="1" applyFill="1" applyBorder="1"/>
    <xf numFmtId="167" fontId="17" fillId="6" borderId="21" xfId="22" applyNumberFormat="1" applyFont="1" applyFill="1" applyBorder="1"/>
    <xf numFmtId="167" fontId="17" fillId="6" borderId="18" xfId="22" applyNumberFormat="1" applyFont="1" applyFill="1" applyBorder="1" applyAlignment="1">
      <alignment vertical="center"/>
    </xf>
    <xf numFmtId="169" fontId="24" fillId="6" borderId="2" xfId="15" applyNumberFormat="1" applyFont="1" applyFill="1" applyBorder="1" applyAlignment="1" applyProtection="1">
      <alignment horizontal="center" vertical="center"/>
    </xf>
    <xf numFmtId="167" fontId="17" fillId="6" borderId="2" xfId="22" applyNumberFormat="1" applyFont="1" applyFill="1" applyBorder="1" applyAlignment="1" applyProtection="1">
      <alignment horizontal="center" vertical="center"/>
    </xf>
    <xf numFmtId="167" fontId="17" fillId="13" borderId="18" xfId="22" applyNumberFormat="1" applyFont="1" applyFill="1" applyBorder="1"/>
    <xf numFmtId="167" fontId="17" fillId="13" borderId="3" xfId="22" applyNumberFormat="1" applyFont="1" applyFill="1" applyBorder="1" applyAlignment="1" applyProtection="1">
      <alignment horizontal="center" vertical="center"/>
    </xf>
    <xf numFmtId="167" fontId="17" fillId="6" borderId="19" xfId="22" applyNumberFormat="1" applyFont="1" applyFill="1" applyBorder="1" applyAlignment="1">
      <alignment vertical="center"/>
    </xf>
    <xf numFmtId="0" fontId="17" fillId="0" borderId="20" xfId="15" applyFont="1" applyFill="1" applyBorder="1" applyAlignment="1">
      <alignment horizontal="left" vertical="center" wrapText="1"/>
    </xf>
    <xf numFmtId="167" fontId="17" fillId="6" borderId="20" xfId="22" applyNumberFormat="1" applyFont="1" applyFill="1" applyBorder="1"/>
    <xf numFmtId="171" fontId="17" fillId="6" borderId="19" xfId="22" applyNumberFormat="1" applyFont="1" applyFill="1" applyBorder="1" applyAlignment="1" applyProtection="1">
      <alignment horizontal="center" vertical="center" wrapText="1"/>
    </xf>
    <xf numFmtId="171" fontId="17" fillId="13" borderId="19" xfId="22" applyNumberFormat="1" applyFont="1" applyFill="1" applyBorder="1" applyAlignment="1" applyProtection="1">
      <alignment horizontal="center" vertical="center" wrapText="1"/>
    </xf>
    <xf numFmtId="167" fontId="17" fillId="6" borderId="3" xfId="22" applyNumberFormat="1" applyFont="1" applyFill="1" applyBorder="1" applyAlignment="1" applyProtection="1">
      <alignment horizontal="center" vertical="center"/>
    </xf>
    <xf numFmtId="167" fontId="17" fillId="13" borderId="20" xfId="22" applyNumberFormat="1" applyFont="1" applyFill="1" applyBorder="1"/>
    <xf numFmtId="179" fontId="90" fillId="6" borderId="19" xfId="15" applyNumberFormat="1" applyFont="1" applyFill="1" applyBorder="1" applyAlignment="1" applyProtection="1">
      <alignment horizontal="center" vertical="center" wrapText="1"/>
    </xf>
    <xf numFmtId="167" fontId="90" fillId="6" borderId="19" xfId="22" applyNumberFormat="1" applyFont="1" applyFill="1" applyBorder="1" applyAlignment="1" applyProtection="1">
      <alignment horizontal="center" vertical="center" wrapText="1"/>
    </xf>
    <xf numFmtId="167" fontId="17" fillId="6" borderId="20" xfId="22" applyNumberFormat="1" applyFont="1" applyFill="1" applyBorder="1" applyAlignment="1" applyProtection="1">
      <alignment horizontal="center" vertical="center"/>
    </xf>
    <xf numFmtId="167" fontId="17" fillId="13" borderId="20" xfId="22" applyNumberFormat="1" applyFont="1" applyFill="1" applyBorder="1" applyAlignment="1" applyProtection="1">
      <alignment horizontal="center" vertical="center"/>
    </xf>
    <xf numFmtId="0" fontId="17" fillId="18" borderId="19" xfId="15" applyFont="1" applyFill="1" applyBorder="1" applyAlignment="1">
      <alignment horizontal="left" vertical="center" wrapText="1"/>
    </xf>
    <xf numFmtId="4" fontId="24" fillId="2" borderId="20" xfId="15" applyNumberFormat="1" applyFont="1" applyFill="1" applyBorder="1" applyAlignment="1" applyProtection="1">
      <alignment horizontal="center" vertical="center"/>
    </xf>
    <xf numFmtId="167" fontId="17" fillId="13" borderId="21" xfId="22" applyNumberFormat="1" applyFont="1" applyFill="1" applyBorder="1"/>
    <xf numFmtId="167" fontId="17" fillId="13" borderId="15" xfId="22" applyNumberFormat="1" applyFont="1" applyFill="1" applyBorder="1" applyAlignment="1" applyProtection="1">
      <alignment horizontal="center" vertical="center"/>
    </xf>
    <xf numFmtId="167" fontId="17" fillId="2" borderId="19" xfId="22" applyNumberFormat="1" applyFont="1" applyFill="1" applyBorder="1" applyAlignment="1">
      <alignment vertical="center"/>
    </xf>
    <xf numFmtId="166" fontId="17" fillId="2" borderId="19" xfId="22" applyNumberFormat="1" applyFont="1" applyFill="1" applyBorder="1" applyAlignment="1" applyProtection="1">
      <alignment horizontal="center" vertical="center"/>
    </xf>
    <xf numFmtId="0" fontId="17" fillId="2" borderId="15" xfId="15" applyFont="1" applyFill="1" applyBorder="1" applyAlignment="1">
      <alignment horizontal="left" vertical="center" wrapText="1"/>
    </xf>
    <xf numFmtId="167" fontId="17" fillId="2" borderId="15" xfId="22" applyNumberFormat="1" applyFont="1" applyFill="1" applyBorder="1" applyAlignment="1" applyProtection="1">
      <alignment horizontal="center" vertical="center"/>
    </xf>
    <xf numFmtId="167" fontId="17" fillId="2" borderId="21" xfId="22" applyNumberFormat="1" applyFont="1" applyFill="1" applyBorder="1" applyAlignment="1" applyProtection="1">
      <alignment horizontal="center" vertical="center"/>
    </xf>
    <xf numFmtId="167" fontId="17" fillId="19" borderId="19" xfId="22" applyNumberFormat="1" applyFont="1" applyFill="1" applyBorder="1" applyAlignment="1" applyProtection="1">
      <alignment horizontal="center" vertical="center"/>
    </xf>
    <xf numFmtId="167" fontId="17" fillId="20" borderId="19" xfId="22" applyNumberFormat="1" applyFont="1" applyFill="1" applyBorder="1" applyAlignment="1" applyProtection="1">
      <alignment horizontal="center" vertical="center"/>
    </xf>
    <xf numFmtId="170" fontId="17" fillId="6" borderId="18" xfId="15" applyNumberFormat="1" applyFont="1" applyFill="1" applyBorder="1" applyAlignment="1">
      <alignment vertical="center"/>
    </xf>
    <xf numFmtId="170" fontId="17" fillId="13" borderId="18" xfId="15" applyNumberFormat="1" applyFont="1" applyFill="1" applyBorder="1" applyAlignment="1">
      <alignment vertical="center"/>
    </xf>
    <xf numFmtId="170" fontId="17" fillId="6" borderId="19" xfId="15" applyNumberFormat="1" applyFont="1" applyFill="1" applyBorder="1" applyAlignment="1">
      <alignment vertical="center"/>
    </xf>
    <xf numFmtId="170" fontId="17" fillId="13" borderId="19" xfId="15" applyNumberFormat="1" applyFont="1" applyFill="1" applyBorder="1" applyAlignment="1">
      <alignment vertical="center"/>
    </xf>
    <xf numFmtId="0" fontId="51" fillId="0" borderId="19" xfId="15" applyFont="1" applyFill="1" applyBorder="1" applyAlignment="1" applyProtection="1">
      <alignment vertical="center" wrapText="1"/>
    </xf>
    <xf numFmtId="167" fontId="9" fillId="6" borderId="19" xfId="22" applyNumberFormat="1" applyFont="1" applyFill="1" applyBorder="1" applyAlignment="1" applyProtection="1">
      <alignment horizontal="center" vertical="center" wrapText="1"/>
    </xf>
    <xf numFmtId="167" fontId="9" fillId="13" borderId="19" xfId="22" applyNumberFormat="1" applyFont="1" applyFill="1" applyBorder="1" applyAlignment="1" applyProtection="1">
      <alignment horizontal="center" vertical="center" wrapText="1"/>
    </xf>
    <xf numFmtId="170" fontId="17" fillId="6" borderId="21" xfId="15" applyNumberFormat="1" applyFont="1" applyFill="1" applyBorder="1" applyAlignment="1">
      <alignment vertical="center"/>
    </xf>
    <xf numFmtId="170" fontId="17" fillId="13" borderId="21" xfId="15" applyNumberFormat="1" applyFont="1" applyFill="1" applyBorder="1" applyAlignment="1">
      <alignment vertical="center"/>
    </xf>
    <xf numFmtId="167" fontId="17" fillId="13" borderId="19" xfId="22" applyNumberFormat="1" applyFont="1" applyFill="1" applyBorder="1" applyAlignment="1">
      <alignment vertical="center"/>
    </xf>
    <xf numFmtId="167" fontId="17" fillId="20" borderId="19" xfId="22" applyNumberFormat="1" applyFont="1" applyFill="1" applyBorder="1" applyAlignment="1">
      <alignment vertical="center"/>
    </xf>
    <xf numFmtId="166" fontId="17" fillId="20" borderId="19" xfId="22" applyNumberFormat="1" applyFont="1" applyFill="1" applyBorder="1" applyAlignment="1" applyProtection="1">
      <alignment horizontal="center" vertical="center"/>
    </xf>
    <xf numFmtId="169" fontId="24" fillId="20" borderId="19" xfId="15" applyNumberFormat="1" applyFont="1" applyFill="1" applyBorder="1" applyAlignment="1" applyProtection="1">
      <alignment horizontal="center" vertical="center"/>
    </xf>
    <xf numFmtId="167" fontId="17" fillId="20" borderId="19" xfId="22" applyNumberFormat="1" applyFont="1" applyFill="1" applyBorder="1"/>
    <xf numFmtId="167" fontId="17" fillId="20" borderId="20" xfId="22" applyNumberFormat="1" applyFont="1" applyFill="1" applyBorder="1" applyAlignment="1" applyProtection="1">
      <alignment horizontal="center" vertical="center"/>
    </xf>
    <xf numFmtId="167" fontId="17" fillId="20" borderId="15" xfId="22" applyNumberFormat="1" applyFont="1" applyFill="1" applyBorder="1" applyAlignment="1" applyProtection="1">
      <alignment horizontal="center" vertical="center"/>
    </xf>
    <xf numFmtId="167" fontId="17" fillId="2" borderId="19" xfId="22" applyNumberFormat="1" applyFont="1" applyFill="1" applyBorder="1" applyAlignment="1" applyProtection="1">
      <alignment horizontal="center" vertical="center" wrapText="1"/>
    </xf>
    <xf numFmtId="167" fontId="17" fillId="20" borderId="15" xfId="22" applyNumberFormat="1" applyFont="1" applyFill="1" applyBorder="1"/>
    <xf numFmtId="167" fontId="17" fillId="20" borderId="19" xfId="22" applyNumberFormat="1" applyFont="1" applyFill="1" applyBorder="1" applyAlignment="1">
      <alignment horizontal="center" vertical="center"/>
    </xf>
    <xf numFmtId="4" fontId="24" fillId="20" borderId="19" xfId="15" applyNumberFormat="1" applyFont="1" applyFill="1" applyBorder="1" applyAlignment="1" applyProtection="1">
      <alignment horizontal="center" vertical="center"/>
    </xf>
    <xf numFmtId="167" fontId="17" fillId="6" borderId="15" xfId="22" applyNumberFormat="1" applyFont="1" applyFill="1" applyBorder="1"/>
    <xf numFmtId="167" fontId="17" fillId="13" borderId="15" xfId="22" applyNumberFormat="1" applyFont="1" applyFill="1" applyBorder="1"/>
    <xf numFmtId="49" fontId="17" fillId="2" borderId="19" xfId="15" applyNumberFormat="1" applyFont="1" applyFill="1" applyBorder="1" applyAlignment="1">
      <alignment horizontal="center" vertical="center" wrapText="1"/>
    </xf>
    <xf numFmtId="167" fontId="17" fillId="6" borderId="18" xfId="22" applyNumberFormat="1" applyFont="1" applyFill="1" applyBorder="1"/>
    <xf numFmtId="167" fontId="17" fillId="6" borderId="20" xfId="22" applyNumberFormat="1" applyFont="1" applyFill="1" applyBorder="1" applyAlignment="1">
      <alignment vertical="center"/>
    </xf>
    <xf numFmtId="167" fontId="17" fillId="21" borderId="19" xfId="22" applyNumberFormat="1" applyFont="1" applyFill="1" applyBorder="1" applyAlignment="1" applyProtection="1">
      <alignment horizontal="center" vertical="center" wrapText="1"/>
    </xf>
    <xf numFmtId="167" fontId="17" fillId="21" borderId="18" xfId="22" applyNumberFormat="1" applyFont="1" applyFill="1" applyBorder="1"/>
    <xf numFmtId="167" fontId="17" fillId="21" borderId="18" xfId="22" applyNumberFormat="1" applyFont="1" applyFill="1" applyBorder="1" applyAlignment="1" applyProtection="1">
      <alignment horizontal="center" vertical="center"/>
    </xf>
    <xf numFmtId="167" fontId="17" fillId="21" borderId="15" xfId="22" applyNumberFormat="1" applyFont="1" applyFill="1" applyBorder="1" applyAlignment="1" applyProtection="1">
      <alignment horizontal="center" vertical="center"/>
    </xf>
    <xf numFmtId="167" fontId="17" fillId="21" borderId="19" xfId="22" applyNumberFormat="1" applyFont="1" applyFill="1" applyBorder="1" applyAlignment="1" applyProtection="1">
      <alignment horizontal="center" vertical="center"/>
    </xf>
    <xf numFmtId="167" fontId="17" fillId="21" borderId="18" xfId="22" applyNumberFormat="1" applyFont="1" applyFill="1" applyBorder="1" applyAlignment="1">
      <alignment vertical="center"/>
    </xf>
    <xf numFmtId="167" fontId="17" fillId="21" borderId="20" xfId="22" applyNumberFormat="1" applyFont="1" applyFill="1" applyBorder="1" applyAlignment="1">
      <alignment vertical="center"/>
    </xf>
    <xf numFmtId="167" fontId="17" fillId="21" borderId="20" xfId="22" applyNumberFormat="1" applyFont="1" applyFill="1" applyBorder="1" applyAlignment="1" applyProtection="1">
      <alignment horizontal="center" vertical="center" wrapText="1"/>
    </xf>
    <xf numFmtId="167" fontId="17" fillId="21" borderId="20" xfId="22" applyNumberFormat="1" applyFont="1" applyFill="1" applyBorder="1"/>
    <xf numFmtId="167" fontId="17" fillId="21" borderId="20" xfId="22" applyNumberFormat="1" applyFont="1" applyFill="1" applyBorder="1" applyAlignment="1" applyProtection="1">
      <alignment horizontal="center" vertical="center"/>
    </xf>
    <xf numFmtId="0" fontId="17" fillId="21" borderId="20" xfId="15" applyFont="1" applyFill="1" applyBorder="1"/>
    <xf numFmtId="169" fontId="17" fillId="21" borderId="19" xfId="15" applyNumberFormat="1" applyFont="1" applyFill="1" applyBorder="1"/>
    <xf numFmtId="169" fontId="24" fillId="21" borderId="19" xfId="15" applyNumberFormat="1" applyFont="1" applyFill="1" applyBorder="1" applyAlignment="1" applyProtection="1">
      <alignment horizontal="center" vertical="center"/>
    </xf>
    <xf numFmtId="0" fontId="17" fillId="21" borderId="19" xfId="15" applyFont="1" applyFill="1" applyBorder="1"/>
    <xf numFmtId="0" fontId="17" fillId="2" borderId="18" xfId="15" applyFont="1" applyFill="1" applyBorder="1" applyAlignment="1" applyProtection="1">
      <alignment horizontal="left" vertical="center" wrapText="1"/>
    </xf>
    <xf numFmtId="169" fontId="59" fillId="13" borderId="20" xfId="15" applyNumberFormat="1" applyFont="1" applyFill="1" applyBorder="1" applyAlignment="1" applyProtection="1">
      <alignment horizontal="center" vertical="center"/>
    </xf>
    <xf numFmtId="0" fontId="17" fillId="2" borderId="19" xfId="15" applyFont="1" applyFill="1" applyBorder="1" applyAlignment="1" applyProtection="1">
      <alignment horizontal="left" vertical="center" wrapText="1"/>
    </xf>
    <xf numFmtId="179" fontId="90" fillId="6" borderId="21" xfId="15" applyNumberFormat="1" applyFont="1" applyFill="1" applyBorder="1" applyAlignment="1" applyProtection="1">
      <alignment horizontal="center" vertical="center" wrapText="1"/>
    </xf>
    <xf numFmtId="179" fontId="90" fillId="13" borderId="21" xfId="15" applyNumberFormat="1" applyFont="1" applyFill="1" applyBorder="1" applyAlignment="1" applyProtection="1">
      <alignment horizontal="center" vertical="center" wrapText="1"/>
    </xf>
    <xf numFmtId="179" fontId="90" fillId="13" borderId="15" xfId="15" applyNumberFormat="1" applyFont="1" applyFill="1" applyBorder="1" applyAlignment="1" applyProtection="1">
      <alignment horizontal="center" vertical="center" wrapText="1"/>
    </xf>
    <xf numFmtId="169" fontId="17" fillId="6" borderId="20" xfId="15" applyNumberFormat="1" applyFont="1" applyFill="1" applyBorder="1"/>
    <xf numFmtId="0" fontId="17" fillId="2" borderId="20" xfId="15" applyFont="1" applyFill="1" applyBorder="1" applyAlignment="1" applyProtection="1">
      <alignment horizontal="left" vertical="center" wrapText="1"/>
    </xf>
    <xf numFmtId="169" fontId="17" fillId="13" borderId="20" xfId="15" applyNumberFormat="1" applyFont="1" applyFill="1" applyBorder="1"/>
    <xf numFmtId="167" fontId="90" fillId="6" borderId="21" xfId="22" applyNumberFormat="1" applyFont="1" applyFill="1" applyBorder="1" applyAlignment="1" applyProtection="1">
      <alignment horizontal="center" vertical="center" wrapText="1"/>
    </xf>
    <xf numFmtId="167" fontId="90" fillId="13" borderId="21" xfId="22" applyNumberFormat="1" applyFont="1" applyFill="1" applyBorder="1" applyAlignment="1" applyProtection="1">
      <alignment horizontal="center" vertical="center" wrapText="1"/>
    </xf>
    <xf numFmtId="167" fontId="90" fillId="13" borderId="15" xfId="22" applyNumberFormat="1" applyFont="1" applyFill="1" applyBorder="1" applyAlignment="1" applyProtection="1">
      <alignment horizontal="center" vertical="center" wrapText="1"/>
    </xf>
    <xf numFmtId="169" fontId="24" fillId="20" borderId="18" xfId="15" applyNumberFormat="1" applyFont="1" applyFill="1" applyBorder="1" applyAlignment="1" applyProtection="1">
      <alignment horizontal="center" vertical="center"/>
    </xf>
    <xf numFmtId="0" fontId="17" fillId="20" borderId="18" xfId="15" applyFont="1" applyFill="1" applyBorder="1"/>
    <xf numFmtId="167" fontId="17" fillId="20" borderId="18" xfId="22" applyNumberFormat="1" applyFont="1" applyFill="1" applyBorder="1" applyAlignment="1" applyProtection="1">
      <alignment horizontal="center" vertical="center"/>
    </xf>
    <xf numFmtId="0" fontId="17" fillId="22" borderId="19" xfId="15" applyFont="1" applyFill="1" applyBorder="1" applyAlignment="1">
      <alignment horizontal="left" vertical="center" wrapText="1"/>
    </xf>
    <xf numFmtId="0" fontId="87" fillId="0" borderId="19" xfId="15" applyFont="1" applyFill="1" applyBorder="1" applyAlignment="1" applyProtection="1">
      <alignment vertical="center" wrapText="1"/>
    </xf>
    <xf numFmtId="169" fontId="24" fillId="19" borderId="19" xfId="15" applyNumberFormat="1" applyFont="1" applyFill="1" applyBorder="1" applyAlignment="1" applyProtection="1">
      <alignment horizontal="center" vertical="center"/>
    </xf>
    <xf numFmtId="0" fontId="17" fillId="2" borderId="19" xfId="15" applyFont="1" applyFill="1" applyBorder="1" applyAlignment="1">
      <alignment vertical="center" wrapText="1"/>
    </xf>
    <xf numFmtId="0" fontId="17" fillId="2" borderId="15" xfId="15" applyFont="1" applyFill="1" applyBorder="1" applyAlignment="1">
      <alignment horizontal="justify" vertical="center" wrapText="1"/>
    </xf>
    <xf numFmtId="167" fontId="17" fillId="2" borderId="20" xfId="22" applyNumberFormat="1" applyFont="1" applyFill="1" applyBorder="1" applyAlignment="1" applyProtection="1">
      <alignment horizontal="center" vertical="center" wrapText="1"/>
    </xf>
    <xf numFmtId="0" fontId="17" fillId="2" borderId="21" xfId="15" applyFont="1" applyFill="1" applyBorder="1" applyAlignment="1">
      <alignment horizontal="justify" vertical="center" wrapText="1"/>
    </xf>
    <xf numFmtId="0" fontId="58" fillId="23" borderId="0" xfId="15" applyFill="1"/>
    <xf numFmtId="169" fontId="22" fillId="23" borderId="1" xfId="15" applyNumberFormat="1" applyFont="1" applyFill="1" applyBorder="1" applyAlignment="1">
      <alignment horizontal="center" vertical="center" wrapText="1"/>
    </xf>
    <xf numFmtId="0" fontId="58" fillId="6" borderId="18" xfId="15" applyFill="1" applyBorder="1"/>
    <xf numFmtId="0" fontId="58" fillId="13" borderId="18" xfId="15" applyFill="1" applyBorder="1"/>
    <xf numFmtId="169" fontId="82" fillId="2" borderId="19" xfId="15" applyNumberFormat="1" applyFont="1" applyFill="1" applyBorder="1" applyAlignment="1" applyProtection="1">
      <alignment horizontal="center" vertical="center"/>
    </xf>
    <xf numFmtId="0" fontId="58" fillId="6" borderId="19" xfId="15" applyFill="1" applyBorder="1"/>
    <xf numFmtId="169" fontId="82" fillId="6" borderId="19" xfId="15" applyNumberFormat="1" applyFont="1" applyFill="1" applyBorder="1" applyAlignment="1" applyProtection="1">
      <alignment horizontal="center" vertical="center"/>
    </xf>
    <xf numFmtId="0" fontId="58" fillId="13" borderId="19" xfId="15" applyFill="1" applyBorder="1"/>
    <xf numFmtId="169" fontId="82" fillId="13" borderId="19" xfId="15" applyNumberFormat="1" applyFont="1" applyFill="1" applyBorder="1" applyAlignment="1" applyProtection="1">
      <alignment horizontal="center" vertical="center"/>
    </xf>
    <xf numFmtId="0" fontId="58" fillId="6" borderId="3" xfId="15" applyFont="1" applyFill="1" applyBorder="1"/>
    <xf numFmtId="169" fontId="98" fillId="6" borderId="3" xfId="15" applyNumberFormat="1" applyFont="1" applyFill="1" applyBorder="1" applyAlignment="1" applyProtection="1">
      <alignment horizontal="center" vertical="center"/>
    </xf>
    <xf numFmtId="0" fontId="58" fillId="13" borderId="3" xfId="15" applyFont="1" applyFill="1" applyBorder="1"/>
    <xf numFmtId="169" fontId="98" fillId="13" borderId="3" xfId="15" applyNumberFormat="1" applyFont="1" applyFill="1" applyBorder="1" applyAlignment="1" applyProtection="1">
      <alignment horizontal="center" vertical="center"/>
    </xf>
    <xf numFmtId="0" fontId="58" fillId="6" borderId="19" xfId="15" applyFont="1" applyFill="1" applyBorder="1"/>
    <xf numFmtId="169" fontId="21" fillId="6" borderId="19" xfId="15" applyNumberFormat="1" applyFont="1" applyFill="1" applyBorder="1" applyAlignment="1">
      <alignment horizontal="center" vertical="center" wrapText="1"/>
    </xf>
    <xf numFmtId="169" fontId="21" fillId="6" borderId="3" xfId="15" applyNumberFormat="1" applyFont="1" applyFill="1" applyBorder="1" applyAlignment="1">
      <alignment horizontal="center" vertical="center" wrapText="1"/>
    </xf>
    <xf numFmtId="169" fontId="21" fillId="22" borderId="19" xfId="15" applyNumberFormat="1" applyFont="1" applyFill="1" applyBorder="1" applyAlignment="1">
      <alignment horizontal="center" vertical="center" wrapText="1"/>
    </xf>
    <xf numFmtId="169" fontId="21" fillId="13" borderId="19" xfId="15" applyNumberFormat="1" applyFont="1" applyFill="1" applyBorder="1" applyAlignment="1">
      <alignment horizontal="center" vertical="center" wrapText="1"/>
    </xf>
    <xf numFmtId="0" fontId="22" fillId="2" borderId="41" xfId="15" applyFont="1" applyFill="1" applyBorder="1" applyAlignment="1">
      <alignment horizontal="left" vertical="center" wrapText="1"/>
    </xf>
    <xf numFmtId="0" fontId="58" fillId="6" borderId="15" xfId="15" applyFill="1" applyBorder="1"/>
    <xf numFmtId="169" fontId="22" fillId="6" borderId="15" xfId="15" applyNumberFormat="1" applyFont="1" applyFill="1" applyBorder="1" applyAlignment="1">
      <alignment horizontal="center" vertical="center" wrapText="1"/>
    </xf>
    <xf numFmtId="0" fontId="58" fillId="13" borderId="15" xfId="15" applyFill="1" applyBorder="1"/>
    <xf numFmtId="169" fontId="22" fillId="13" borderId="15" xfId="15" applyNumberFormat="1" applyFont="1" applyFill="1" applyBorder="1" applyAlignment="1">
      <alignment horizontal="center" vertical="center" wrapText="1"/>
    </xf>
    <xf numFmtId="169" fontId="22" fillId="2" borderId="1" xfId="15" applyNumberFormat="1" applyFont="1" applyFill="1" applyBorder="1" applyAlignment="1">
      <alignment horizontal="center" vertical="center" wrapText="1"/>
    </xf>
    <xf numFmtId="0" fontId="58" fillId="2" borderId="0" xfId="15" applyFont="1" applyFill="1" applyBorder="1"/>
    <xf numFmtId="0" fontId="58" fillId="2" borderId="0" xfId="15" applyFill="1" applyBorder="1"/>
    <xf numFmtId="169" fontId="58" fillId="2" borderId="0" xfId="15" applyNumberFormat="1" applyFill="1" applyBorder="1"/>
    <xf numFmtId="0" fontId="58" fillId="2" borderId="1" xfId="15" applyFill="1" applyBorder="1"/>
    <xf numFmtId="0" fontId="58" fillId="23" borderId="0" xfId="15" applyFill="1" applyBorder="1"/>
    <xf numFmtId="0" fontId="17" fillId="2" borderId="1" xfId="15" applyFont="1" applyFill="1" applyBorder="1"/>
    <xf numFmtId="167" fontId="24" fillId="2" borderId="18" xfId="22" applyNumberFormat="1" applyFont="1" applyFill="1" applyBorder="1" applyAlignment="1" applyProtection="1">
      <alignment vertical="center" wrapText="1"/>
    </xf>
    <xf numFmtId="3" fontId="89" fillId="2" borderId="18" xfId="22" applyNumberFormat="1" applyFont="1" applyFill="1" applyBorder="1" applyAlignment="1" applyProtection="1">
      <alignment vertical="center" wrapText="1"/>
    </xf>
    <xf numFmtId="169" fontId="24" fillId="2" borderId="18" xfId="15" applyNumberFormat="1" applyFont="1" applyFill="1" applyBorder="1" applyAlignment="1" applyProtection="1">
      <alignment horizontal="center" vertical="center" wrapText="1"/>
    </xf>
    <xf numFmtId="169" fontId="24" fillId="2" borderId="19" xfId="15" applyNumberFormat="1" applyFont="1" applyFill="1" applyBorder="1" applyAlignment="1" applyProtection="1">
      <alignment horizontal="center" vertical="center" wrapText="1"/>
    </xf>
    <xf numFmtId="3" fontId="89" fillId="2" borderId="19" xfId="22" applyNumberFormat="1" applyFont="1" applyFill="1" applyBorder="1" applyAlignment="1" applyProtection="1">
      <alignment vertical="center" wrapText="1"/>
    </xf>
    <xf numFmtId="3" fontId="89" fillId="2" borderId="21" xfId="22" applyNumberFormat="1" applyFont="1" applyFill="1" applyBorder="1" applyAlignment="1" applyProtection="1">
      <alignment vertical="center"/>
    </xf>
    <xf numFmtId="3" fontId="91" fillId="2" borderId="18" xfId="15" applyNumberFormat="1" applyFont="1" applyFill="1" applyBorder="1" applyAlignment="1" applyProtection="1">
      <alignment horizontal="center" vertical="center"/>
    </xf>
    <xf numFmtId="3" fontId="89" fillId="2" borderId="19" xfId="15" applyNumberFormat="1" applyFont="1" applyFill="1" applyBorder="1" applyAlignment="1" applyProtection="1">
      <alignment horizontal="center" vertical="center" wrapText="1"/>
    </xf>
    <xf numFmtId="3" fontId="88" fillId="2" borderId="19" xfId="15" applyNumberFormat="1" applyFont="1" applyFill="1" applyBorder="1" applyAlignment="1" applyProtection="1">
      <alignment horizontal="center" vertical="center" wrapText="1"/>
    </xf>
    <xf numFmtId="169" fontId="24" fillId="2" borderId="21" xfId="15" applyNumberFormat="1" applyFont="1" applyFill="1" applyBorder="1" applyAlignment="1" applyProtection="1">
      <alignment horizontal="center" vertical="center" wrapText="1"/>
    </xf>
    <xf numFmtId="3" fontId="89" fillId="2" borderId="21" xfId="15" applyNumberFormat="1" applyFont="1" applyFill="1" applyBorder="1" applyAlignment="1" applyProtection="1">
      <alignment horizontal="center" vertical="center" wrapText="1"/>
    </xf>
    <xf numFmtId="3" fontId="89" fillId="2" borderId="18" xfId="15" applyNumberFormat="1" applyFont="1" applyFill="1" applyBorder="1" applyAlignment="1" applyProtection="1">
      <alignment horizontal="center" vertical="center" wrapText="1"/>
    </xf>
    <xf numFmtId="167" fontId="24" fillId="2" borderId="19" xfId="22" applyNumberFormat="1" applyFont="1" applyFill="1" applyBorder="1" applyAlignment="1" applyProtection="1">
      <alignment horizontal="center" vertical="center" wrapText="1"/>
    </xf>
    <xf numFmtId="170" fontId="24" fillId="2" borderId="19" xfId="15" applyNumberFormat="1" applyFont="1" applyFill="1" applyBorder="1" applyAlignment="1" applyProtection="1">
      <alignment horizontal="center" vertical="center" wrapText="1"/>
    </xf>
    <xf numFmtId="3" fontId="6" fillId="2" borderId="2" xfId="22" applyNumberFormat="1" applyFont="1" applyFill="1" applyBorder="1" applyAlignment="1" applyProtection="1">
      <alignment horizontal="center" vertical="center" wrapText="1"/>
    </xf>
    <xf numFmtId="0" fontId="17" fillId="2" borderId="2" xfId="15" applyFont="1" applyFill="1" applyBorder="1"/>
    <xf numFmtId="169" fontId="24" fillId="2" borderId="2" xfId="15" applyNumberFormat="1" applyFont="1" applyFill="1" applyBorder="1" applyAlignment="1" applyProtection="1">
      <alignment horizontal="center" vertical="center"/>
    </xf>
    <xf numFmtId="3" fontId="6" fillId="2" borderId="19" xfId="22" applyNumberFormat="1" applyFont="1" applyFill="1" applyBorder="1" applyAlignment="1" applyProtection="1">
      <alignment horizontal="center" vertical="center" wrapText="1"/>
    </xf>
    <xf numFmtId="3" fontId="91" fillId="2" borderId="19" xfId="22" applyNumberFormat="1" applyFont="1" applyFill="1" applyBorder="1" applyAlignment="1" applyProtection="1">
      <alignment horizontal="center" vertical="center" wrapText="1"/>
    </xf>
    <xf numFmtId="3" fontId="6" fillId="2" borderId="15" xfId="22" applyNumberFormat="1" applyFont="1" applyFill="1" applyBorder="1" applyAlignment="1" applyProtection="1">
      <alignment horizontal="center" vertical="center" wrapText="1"/>
    </xf>
    <xf numFmtId="3" fontId="6" fillId="2" borderId="21" xfId="22" applyNumberFormat="1" applyFont="1" applyFill="1" applyBorder="1" applyAlignment="1" applyProtection="1">
      <alignment horizontal="center" vertical="center" wrapText="1"/>
    </xf>
    <xf numFmtId="3" fontId="92" fillId="2" borderId="18" xfId="15" applyNumberFormat="1" applyFont="1" applyFill="1" applyBorder="1" applyAlignment="1" applyProtection="1">
      <alignment horizontal="center" vertical="center"/>
    </xf>
    <xf numFmtId="3" fontId="92" fillId="2" borderId="20" xfId="15" applyNumberFormat="1" applyFont="1" applyFill="1" applyBorder="1" applyAlignment="1" applyProtection="1">
      <alignment horizontal="center" vertical="center"/>
    </xf>
    <xf numFmtId="169" fontId="17" fillId="2" borderId="19" xfId="15" applyNumberFormat="1" applyFont="1" applyFill="1" applyBorder="1"/>
    <xf numFmtId="3" fontId="89" fillId="2" borderId="20" xfId="15" applyNumberFormat="1" applyFont="1" applyFill="1" applyBorder="1" applyAlignment="1" applyProtection="1">
      <alignment horizontal="center" vertical="center"/>
    </xf>
    <xf numFmtId="3" fontId="89" fillId="2" borderId="19" xfId="15" applyNumberFormat="1" applyFont="1" applyFill="1" applyBorder="1" applyAlignment="1" applyProtection="1">
      <alignment horizontal="center" vertical="center"/>
    </xf>
    <xf numFmtId="3" fontId="89" fillId="2" borderId="15" xfId="15" applyNumberFormat="1" applyFont="1" applyFill="1" applyBorder="1" applyAlignment="1" applyProtection="1">
      <alignment horizontal="center" vertical="center"/>
    </xf>
    <xf numFmtId="3" fontId="88" fillId="2" borderId="18" xfId="15" applyNumberFormat="1" applyFont="1" applyFill="1" applyBorder="1" applyAlignment="1" applyProtection="1">
      <alignment horizontal="center" vertical="center"/>
    </xf>
    <xf numFmtId="3" fontId="88" fillId="2" borderId="19" xfId="15" applyNumberFormat="1" applyFont="1" applyFill="1" applyBorder="1" applyAlignment="1" applyProtection="1">
      <alignment horizontal="center" vertical="center"/>
    </xf>
    <xf numFmtId="4" fontId="24" fillId="2" borderId="21" xfId="15" applyNumberFormat="1" applyFont="1" applyFill="1" applyBorder="1" applyAlignment="1" applyProtection="1">
      <alignment horizontal="center" vertical="center"/>
    </xf>
    <xf numFmtId="3" fontId="89" fillId="2" borderId="21" xfId="15" applyNumberFormat="1" applyFont="1" applyFill="1" applyBorder="1" applyAlignment="1" applyProtection="1">
      <alignment horizontal="center" vertical="center"/>
    </xf>
    <xf numFmtId="171" fontId="17" fillId="2" borderId="19" xfId="22" applyNumberFormat="1" applyFont="1" applyFill="1" applyBorder="1" applyAlignment="1" applyProtection="1">
      <alignment horizontal="center" vertical="center"/>
    </xf>
    <xf numFmtId="3" fontId="6" fillId="2" borderId="19" xfId="22" applyNumberFormat="1" applyFont="1" applyFill="1" applyBorder="1" applyAlignment="1" applyProtection="1">
      <alignment horizontal="center" vertical="center"/>
    </xf>
    <xf numFmtId="4" fontId="24" fillId="2" borderId="19" xfId="15" applyNumberFormat="1" applyFont="1" applyFill="1" applyBorder="1" applyAlignment="1" applyProtection="1">
      <alignment horizontal="center" vertical="center"/>
    </xf>
    <xf numFmtId="3" fontId="6" fillId="2" borderId="19" xfId="15" applyNumberFormat="1" applyFont="1" applyFill="1" applyBorder="1"/>
    <xf numFmtId="3" fontId="6" fillId="2" borderId="21" xfId="22" applyNumberFormat="1" applyFont="1" applyFill="1" applyBorder="1" applyAlignment="1" applyProtection="1">
      <alignment horizontal="center" vertical="center"/>
    </xf>
    <xf numFmtId="3" fontId="92" fillId="2" borderId="19" xfId="15" applyNumberFormat="1" applyFont="1" applyFill="1" applyBorder="1" applyAlignment="1" applyProtection="1">
      <alignment horizontal="center" vertical="center"/>
    </xf>
    <xf numFmtId="179" fontId="24" fillId="2" borderId="21" xfId="15" applyNumberFormat="1" applyFont="1" applyFill="1" applyBorder="1" applyAlignment="1" applyProtection="1">
      <alignment horizontal="center" vertical="center" wrapText="1"/>
    </xf>
    <xf numFmtId="3" fontId="6" fillId="2" borderId="20" xfId="15" applyNumberFormat="1" applyFont="1" applyFill="1" applyBorder="1"/>
    <xf numFmtId="172" fontId="17" fillId="2" borderId="18" xfId="22" applyNumberFormat="1" applyFont="1" applyFill="1" applyBorder="1" applyAlignment="1" applyProtection="1">
      <alignment horizontal="center" vertical="center"/>
    </xf>
    <xf numFmtId="167" fontId="17" fillId="2" borderId="18" xfId="22" applyNumberFormat="1" applyFont="1" applyFill="1" applyBorder="1" applyAlignment="1" applyProtection="1">
      <alignment horizontal="center" vertical="center"/>
    </xf>
    <xf numFmtId="167" fontId="17" fillId="2" borderId="20" xfId="22" applyNumberFormat="1" applyFont="1" applyFill="1" applyBorder="1" applyAlignment="1" applyProtection="1">
      <alignment horizontal="center" vertical="center"/>
    </xf>
    <xf numFmtId="167" fontId="90" fillId="2" borderId="19" xfId="22" applyNumberFormat="1" applyFont="1" applyFill="1" applyBorder="1" applyAlignment="1" applyProtection="1">
      <alignment horizontal="center" vertical="center" wrapText="1"/>
    </xf>
    <xf numFmtId="3" fontId="6" fillId="2" borderId="21" xfId="15" applyNumberFormat="1" applyFont="1" applyFill="1" applyBorder="1"/>
    <xf numFmtId="169" fontId="17" fillId="2" borderId="21" xfId="15" applyNumberFormat="1" applyFont="1" applyFill="1" applyBorder="1"/>
    <xf numFmtId="3" fontId="6" fillId="2" borderId="18" xfId="22" applyNumberFormat="1" applyFont="1" applyFill="1" applyBorder="1" applyAlignment="1" applyProtection="1">
      <alignment horizontal="center" vertical="center"/>
    </xf>
    <xf numFmtId="167" fontId="17" fillId="2" borderId="18" xfId="22" applyNumberFormat="1" applyFont="1" applyFill="1" applyBorder="1" applyAlignment="1">
      <alignment horizontal="center" vertical="center"/>
    </xf>
    <xf numFmtId="167" fontId="17" fillId="2" borderId="19" xfId="22" applyNumberFormat="1" applyFont="1" applyFill="1" applyBorder="1" applyAlignment="1">
      <alignment horizontal="center" vertical="center"/>
    </xf>
    <xf numFmtId="169" fontId="17" fillId="2" borderId="19" xfId="15" applyNumberFormat="1" applyFont="1" applyFill="1" applyBorder="1" applyAlignment="1">
      <alignment horizontal="center" vertical="center"/>
    </xf>
    <xf numFmtId="167" fontId="17" fillId="2" borderId="21" xfId="22" applyNumberFormat="1" applyFont="1" applyFill="1" applyBorder="1" applyAlignment="1">
      <alignment horizontal="center" vertical="center"/>
    </xf>
    <xf numFmtId="3" fontId="89" fillId="2" borderId="18" xfId="15" applyNumberFormat="1" applyFont="1" applyFill="1" applyBorder="1" applyAlignment="1" applyProtection="1">
      <alignment horizontal="center" vertical="center"/>
    </xf>
    <xf numFmtId="167" fontId="17" fillId="2" borderId="19" xfId="22" applyNumberFormat="1" applyFont="1" applyFill="1" applyBorder="1"/>
    <xf numFmtId="3" fontId="6" fillId="2" borderId="19" xfId="22" applyNumberFormat="1" applyFont="1" applyFill="1" applyBorder="1"/>
    <xf numFmtId="169" fontId="17" fillId="2" borderId="18" xfId="15" applyNumberFormat="1" applyFont="1" applyFill="1" applyBorder="1"/>
    <xf numFmtId="3" fontId="6" fillId="2" borderId="18" xfId="15" applyNumberFormat="1" applyFont="1" applyFill="1" applyBorder="1"/>
    <xf numFmtId="167" fontId="17" fillId="2" borderId="21" xfId="22" applyNumberFormat="1" applyFont="1" applyFill="1" applyBorder="1"/>
    <xf numFmtId="3" fontId="6" fillId="2" borderId="20" xfId="22" applyNumberFormat="1" applyFont="1" applyFill="1" applyBorder="1" applyAlignment="1" applyProtection="1">
      <alignment horizontal="center" vertical="center" wrapText="1"/>
    </xf>
    <xf numFmtId="167" fontId="17" fillId="2" borderId="18" xfId="22" applyNumberFormat="1" applyFont="1" applyFill="1" applyBorder="1"/>
    <xf numFmtId="167" fontId="17" fillId="2" borderId="20" xfId="22" applyNumberFormat="1" applyFont="1" applyFill="1" applyBorder="1"/>
    <xf numFmtId="167" fontId="17" fillId="2" borderId="18" xfId="22" applyNumberFormat="1" applyFont="1" applyFill="1" applyBorder="1" applyAlignment="1" applyProtection="1">
      <alignment horizontal="center" vertical="center" wrapText="1"/>
    </xf>
    <xf numFmtId="167" fontId="17" fillId="2" borderId="18" xfId="22" applyNumberFormat="1" applyFont="1" applyFill="1" applyBorder="1" applyAlignment="1">
      <alignment vertical="center"/>
    </xf>
    <xf numFmtId="167" fontId="17" fillId="2" borderId="20" xfId="22" applyNumberFormat="1" applyFont="1" applyFill="1" applyBorder="1" applyAlignment="1">
      <alignment vertical="center"/>
    </xf>
    <xf numFmtId="3" fontId="6" fillId="2" borderId="20" xfId="22" applyNumberFormat="1" applyFont="1" applyFill="1" applyBorder="1"/>
    <xf numFmtId="3" fontId="6" fillId="2" borderId="20" xfId="22" applyNumberFormat="1" applyFont="1" applyFill="1" applyBorder="1" applyAlignment="1" applyProtection="1">
      <alignment horizontal="center" vertical="center"/>
    </xf>
    <xf numFmtId="3" fontId="91" fillId="2" borderId="20" xfId="22" applyNumberFormat="1" applyFont="1" applyFill="1" applyBorder="1" applyAlignment="1" applyProtection="1">
      <alignment horizontal="center" vertical="center"/>
    </xf>
    <xf numFmtId="3" fontId="6" fillId="2" borderId="15" xfId="22" applyNumberFormat="1" applyFont="1" applyFill="1" applyBorder="1" applyAlignment="1" applyProtection="1">
      <alignment horizontal="center" vertical="center"/>
    </xf>
    <xf numFmtId="3" fontId="93" fillId="2" borderId="20" xfId="22" applyNumberFormat="1" applyFont="1" applyFill="1" applyBorder="1" applyAlignment="1" applyProtection="1">
      <alignment horizontal="center" vertical="center" wrapText="1"/>
    </xf>
    <xf numFmtId="170" fontId="17" fillId="2" borderId="18" xfId="15" applyNumberFormat="1" applyFont="1" applyFill="1" applyBorder="1" applyAlignment="1">
      <alignment vertical="center"/>
    </xf>
    <xf numFmtId="3" fontId="91" fillId="2" borderId="19" xfId="15" applyNumberFormat="1" applyFont="1" applyFill="1" applyBorder="1" applyAlignment="1" applyProtection="1">
      <alignment horizontal="center" vertical="center"/>
    </xf>
    <xf numFmtId="170" fontId="17" fillId="2" borderId="19" xfId="15" applyNumberFormat="1" applyFont="1" applyFill="1" applyBorder="1" applyAlignment="1">
      <alignment vertical="center"/>
    </xf>
    <xf numFmtId="3" fontId="51" fillId="2" borderId="19" xfId="22" applyNumberFormat="1" applyFont="1" applyFill="1" applyBorder="1" applyAlignment="1" applyProtection="1">
      <alignment horizontal="center" vertical="center" wrapText="1"/>
    </xf>
    <xf numFmtId="167" fontId="8" fillId="2" borderId="19" xfId="22" applyNumberFormat="1" applyFont="1" applyFill="1" applyBorder="1" applyAlignment="1" applyProtection="1">
      <alignment horizontal="center" vertical="center" wrapText="1"/>
    </xf>
    <xf numFmtId="180" fontId="8" fillId="2" borderId="19" xfId="22" applyNumberFormat="1" applyFont="1" applyFill="1" applyBorder="1" applyAlignment="1" applyProtection="1">
      <alignment horizontal="center" vertical="center" wrapText="1"/>
    </xf>
    <xf numFmtId="170" fontId="17" fillId="2" borderId="21" xfId="15" applyNumberFormat="1" applyFont="1" applyFill="1" applyBorder="1" applyAlignment="1">
      <alignment vertical="center"/>
    </xf>
    <xf numFmtId="3" fontId="93" fillId="2" borderId="19" xfId="22" applyNumberFormat="1" applyFont="1" applyFill="1" applyBorder="1" applyAlignment="1" applyProtection="1">
      <alignment horizontal="center" vertical="center"/>
    </xf>
    <xf numFmtId="166" fontId="17" fillId="2" borderId="19" xfId="22" applyNumberFormat="1" applyFont="1" applyFill="1" applyBorder="1" applyAlignment="1" applyProtection="1">
      <alignment horizontal="center" vertical="center" wrapText="1"/>
    </xf>
    <xf numFmtId="167" fontId="17" fillId="2" borderId="15" xfId="22" applyNumberFormat="1" applyFont="1" applyFill="1" applyBorder="1" applyAlignment="1">
      <alignment vertical="center"/>
    </xf>
    <xf numFmtId="167" fontId="17" fillId="2" borderId="15" xfId="22" applyNumberFormat="1" applyFont="1" applyFill="1" applyBorder="1"/>
    <xf numFmtId="3" fontId="94" fillId="2" borderId="1" xfId="15" applyNumberFormat="1" applyFont="1" applyFill="1" applyBorder="1" applyAlignment="1">
      <alignment horizontal="center" vertical="center" wrapText="1"/>
    </xf>
    <xf numFmtId="0" fontId="58" fillId="2" borderId="18" xfId="15" applyFill="1" applyBorder="1"/>
    <xf numFmtId="3" fontId="96" fillId="2" borderId="18" xfId="15" applyNumberFormat="1" applyFont="1" applyFill="1" applyBorder="1"/>
    <xf numFmtId="0" fontId="58" fillId="2" borderId="17" xfId="15" applyFill="1" applyBorder="1"/>
    <xf numFmtId="0" fontId="58" fillId="2" borderId="37" xfId="15" applyFill="1" applyBorder="1"/>
    <xf numFmtId="0" fontId="58" fillId="2" borderId="19" xfId="15" applyFill="1" applyBorder="1"/>
    <xf numFmtId="3" fontId="96" fillId="2" borderId="19" xfId="15" applyNumberFormat="1" applyFont="1" applyFill="1" applyBorder="1"/>
    <xf numFmtId="0" fontId="58" fillId="2" borderId="39" xfId="15" applyFill="1" applyBorder="1"/>
    <xf numFmtId="0" fontId="58" fillId="2" borderId="40" xfId="15" applyFill="1" applyBorder="1"/>
    <xf numFmtId="169" fontId="98" fillId="2" borderId="3" xfId="15" applyNumberFormat="1" applyFont="1" applyFill="1" applyBorder="1" applyAlignment="1" applyProtection="1">
      <alignment horizontal="center" vertical="center"/>
    </xf>
    <xf numFmtId="0" fontId="58" fillId="2" borderId="3" xfId="15" applyFont="1" applyFill="1" applyBorder="1"/>
    <xf numFmtId="3" fontId="96" fillId="2" borderId="3" xfId="15" applyNumberFormat="1" applyFont="1" applyFill="1" applyBorder="1"/>
    <xf numFmtId="0" fontId="58" fillId="2" borderId="30" xfId="15" applyFont="1" applyFill="1" applyBorder="1"/>
    <xf numFmtId="0" fontId="58" fillId="2" borderId="5" xfId="15" applyFont="1" applyFill="1" applyBorder="1"/>
    <xf numFmtId="3" fontId="99" fillId="2" borderId="19" xfId="15" applyNumberFormat="1" applyFont="1" applyFill="1" applyBorder="1" applyAlignment="1" applyProtection="1">
      <alignment horizontal="center" vertical="center"/>
    </xf>
    <xf numFmtId="0" fontId="58" fillId="2" borderId="19" xfId="15" applyFont="1" applyFill="1" applyBorder="1"/>
    <xf numFmtId="169" fontId="21" fillId="2" borderId="19" xfId="15" applyNumberFormat="1" applyFont="1" applyFill="1" applyBorder="1" applyAlignment="1">
      <alignment horizontal="center" vertical="center" wrapText="1"/>
    </xf>
    <xf numFmtId="0" fontId="58" fillId="2" borderId="39" xfId="15" applyFont="1" applyFill="1" applyBorder="1"/>
    <xf numFmtId="169" fontId="21" fillId="2" borderId="40" xfId="15" applyNumberFormat="1" applyFont="1" applyFill="1" applyBorder="1" applyAlignment="1">
      <alignment horizontal="center" vertical="center" wrapText="1"/>
    </xf>
    <xf numFmtId="0" fontId="58" fillId="2" borderId="15" xfId="15" applyFill="1" applyBorder="1"/>
    <xf numFmtId="169" fontId="22" fillId="2" borderId="15" xfId="15" applyNumberFormat="1" applyFont="1" applyFill="1" applyBorder="1" applyAlignment="1">
      <alignment horizontal="center" vertical="center" wrapText="1"/>
    </xf>
    <xf numFmtId="3" fontId="94" fillId="2" borderId="15" xfId="15" applyNumberFormat="1" applyFont="1" applyFill="1" applyBorder="1" applyAlignment="1">
      <alignment horizontal="center" vertical="center" wrapText="1"/>
    </xf>
    <xf numFmtId="0" fontId="58" fillId="2" borderId="41" xfId="15" applyFill="1" applyBorder="1"/>
    <xf numFmtId="169" fontId="22" fillId="2" borderId="42" xfId="15" applyNumberFormat="1" applyFont="1" applyFill="1" applyBorder="1" applyAlignment="1">
      <alignment horizontal="center" vertical="center" wrapText="1"/>
    </xf>
    <xf numFmtId="169" fontId="59" fillId="3" borderId="1" xfId="15" applyNumberFormat="1" applyFont="1" applyFill="1" applyBorder="1" applyAlignment="1" applyProtection="1">
      <alignment horizontal="center" vertical="center"/>
    </xf>
    <xf numFmtId="0" fontId="17" fillId="3" borderId="1" xfId="15" applyFont="1" applyFill="1" applyBorder="1"/>
    <xf numFmtId="3" fontId="88" fillId="3" borderId="1" xfId="15" applyNumberFormat="1" applyFont="1" applyFill="1" applyBorder="1" applyAlignment="1" applyProtection="1">
      <alignment horizontal="center" vertical="center"/>
    </xf>
    <xf numFmtId="0" fontId="58" fillId="3" borderId="1" xfId="15" applyFill="1" applyBorder="1"/>
    <xf numFmtId="4" fontId="59" fillId="3" borderId="1" xfId="15" applyNumberFormat="1" applyFont="1" applyFill="1" applyBorder="1" applyAlignment="1" applyProtection="1">
      <alignment horizontal="center" vertical="center"/>
    </xf>
    <xf numFmtId="0" fontId="58" fillId="0" borderId="1" xfId="15" applyFill="1" applyBorder="1"/>
    <xf numFmtId="0" fontId="9" fillId="3" borderId="1" xfId="15" applyFont="1" applyFill="1" applyBorder="1" applyAlignment="1">
      <alignment horizontal="center" vertical="center"/>
    </xf>
    <xf numFmtId="0" fontId="17" fillId="2" borderId="1" xfId="15" applyFont="1" applyFill="1" applyBorder="1" applyAlignment="1">
      <alignment horizontal="left" vertical="top" wrapText="1"/>
    </xf>
    <xf numFmtId="0" fontId="17" fillId="2" borderId="1" xfId="15" applyFont="1" applyFill="1" applyBorder="1" applyAlignment="1">
      <alignment wrapText="1"/>
    </xf>
    <xf numFmtId="0" fontId="17" fillId="2" borderId="1" xfId="15" applyFont="1" applyFill="1" applyBorder="1" applyAlignment="1">
      <alignment vertical="top" wrapText="1"/>
    </xf>
    <xf numFmtId="0" fontId="58" fillId="3" borderId="1" xfId="15" applyFill="1" applyBorder="1" applyAlignment="1">
      <alignment horizontal="center" wrapText="1"/>
    </xf>
    <xf numFmtId="0" fontId="17" fillId="23" borderId="1" xfId="15" applyFont="1" applyFill="1" applyBorder="1"/>
    <xf numFmtId="0" fontId="87" fillId="24" borderId="1" xfId="15" applyFont="1" applyFill="1" applyBorder="1" applyAlignment="1" applyProtection="1">
      <alignment horizontal="center" vertical="center" wrapText="1"/>
    </xf>
    <xf numFmtId="169" fontId="59" fillId="24" borderId="1" xfId="15" applyNumberFormat="1" applyFont="1" applyFill="1" applyBorder="1" applyAlignment="1" applyProtection="1">
      <alignment horizontal="center" vertical="center"/>
    </xf>
    <xf numFmtId="169" fontId="24" fillId="24" borderId="18" xfId="15" applyNumberFormat="1" applyFont="1" applyFill="1" applyBorder="1" applyAlignment="1" applyProtection="1">
      <alignment horizontal="center" vertical="center" wrapText="1"/>
    </xf>
    <xf numFmtId="167" fontId="24" fillId="24" borderId="18" xfId="22" applyNumberFormat="1" applyFont="1" applyFill="1" applyBorder="1" applyAlignment="1" applyProtection="1">
      <alignment vertical="center" wrapText="1"/>
    </xf>
    <xf numFmtId="0" fontId="24" fillId="24" borderId="18" xfId="15" applyFont="1" applyFill="1" applyBorder="1" applyAlignment="1" applyProtection="1">
      <alignment horizontal="center" vertical="center" wrapText="1"/>
    </xf>
    <xf numFmtId="169" fontId="24" fillId="24" borderId="19" xfId="15" applyNumberFormat="1" applyFont="1" applyFill="1" applyBorder="1" applyAlignment="1" applyProtection="1">
      <alignment horizontal="center" vertical="center" wrapText="1"/>
    </xf>
    <xf numFmtId="0" fontId="24" fillId="24" borderId="19" xfId="15" applyFont="1" applyFill="1" applyBorder="1" applyAlignment="1" applyProtection="1">
      <alignment horizontal="center" vertical="center" wrapText="1"/>
    </xf>
    <xf numFmtId="167" fontId="24" fillId="24" borderId="19" xfId="22" applyNumberFormat="1" applyFont="1" applyFill="1" applyBorder="1" applyAlignment="1" applyProtection="1">
      <alignment vertical="center" wrapText="1"/>
    </xf>
    <xf numFmtId="0" fontId="24" fillId="24" borderId="21" xfId="15" applyFont="1" applyFill="1" applyBorder="1" applyAlignment="1" applyProtection="1">
      <alignment horizontal="center" vertical="center" wrapText="1"/>
    </xf>
    <xf numFmtId="169" fontId="24" fillId="24" borderId="21" xfId="15" applyNumberFormat="1" applyFont="1" applyFill="1" applyBorder="1" applyAlignment="1" applyProtection="1">
      <alignment horizontal="center" vertical="center"/>
    </xf>
    <xf numFmtId="167" fontId="24" fillId="24" borderId="21" xfId="22" applyNumberFormat="1" applyFont="1" applyFill="1" applyBorder="1" applyAlignment="1" applyProtection="1">
      <alignment vertical="center"/>
    </xf>
    <xf numFmtId="169" fontId="24" fillId="24" borderId="18" xfId="15" applyNumberFormat="1" applyFont="1" applyFill="1" applyBorder="1" applyAlignment="1" applyProtection="1">
      <alignment horizontal="center" vertical="center"/>
    </xf>
    <xf numFmtId="169" fontId="24" fillId="24" borderId="19" xfId="15" applyNumberFormat="1" applyFont="1" applyFill="1" applyBorder="1" applyAlignment="1" applyProtection="1">
      <alignment horizontal="center" vertical="center"/>
    </xf>
    <xf numFmtId="169" fontId="59" fillId="24" borderId="19" xfId="15" applyNumberFormat="1" applyFont="1" applyFill="1" applyBorder="1" applyAlignment="1" applyProtection="1">
      <alignment horizontal="center" vertical="center"/>
    </xf>
    <xf numFmtId="0" fontId="59" fillId="24" borderId="19" xfId="15" applyFont="1" applyFill="1" applyBorder="1" applyAlignment="1" applyProtection="1">
      <alignment horizontal="center" vertical="center" wrapText="1"/>
    </xf>
    <xf numFmtId="169" fontId="24" fillId="24" borderId="21" xfId="15" applyNumberFormat="1" applyFont="1" applyFill="1" applyBorder="1" applyAlignment="1" applyProtection="1">
      <alignment horizontal="center" vertical="center" wrapText="1"/>
    </xf>
    <xf numFmtId="170" fontId="24" fillId="24" borderId="19" xfId="15" applyNumberFormat="1" applyFont="1" applyFill="1" applyBorder="1" applyAlignment="1" applyProtection="1">
      <alignment horizontal="center" vertical="center" wrapText="1"/>
    </xf>
    <xf numFmtId="167" fontId="24" fillId="24" borderId="19" xfId="22" applyNumberFormat="1" applyFont="1" applyFill="1" applyBorder="1" applyAlignment="1" applyProtection="1">
      <alignment horizontal="center" vertical="center" wrapText="1"/>
    </xf>
    <xf numFmtId="0" fontId="17" fillId="24" borderId="18" xfId="15" applyFont="1" applyFill="1" applyBorder="1"/>
    <xf numFmtId="177" fontId="24" fillId="24" borderId="15" xfId="15" applyNumberFormat="1" applyFont="1" applyFill="1" applyBorder="1" applyAlignment="1" applyProtection="1">
      <alignment horizontal="center" vertical="center"/>
    </xf>
    <xf numFmtId="169" fontId="24" fillId="24" borderId="15" xfId="15" applyNumberFormat="1" applyFont="1" applyFill="1" applyBorder="1" applyAlignment="1" applyProtection="1">
      <alignment horizontal="center" vertical="center"/>
    </xf>
    <xf numFmtId="167" fontId="17" fillId="24" borderId="2" xfId="22" applyNumberFormat="1" applyFont="1" applyFill="1" applyBorder="1" applyAlignment="1" applyProtection="1">
      <alignment horizontal="center" vertical="center" wrapText="1"/>
    </xf>
    <xf numFmtId="166" fontId="17" fillId="24" borderId="19" xfId="22" applyNumberFormat="1" applyFont="1" applyFill="1" applyBorder="1" applyAlignment="1" applyProtection="1">
      <alignment horizontal="center" vertical="center"/>
    </xf>
    <xf numFmtId="4" fontId="24" fillId="24" borderId="15" xfId="15" applyNumberFormat="1" applyFont="1" applyFill="1" applyBorder="1" applyAlignment="1" applyProtection="1">
      <alignment horizontal="center" vertical="center"/>
    </xf>
    <xf numFmtId="167" fontId="17" fillId="24" borderId="19" xfId="22" applyNumberFormat="1" applyFont="1" applyFill="1" applyBorder="1" applyAlignment="1" applyProtection="1">
      <alignment horizontal="center" vertical="center" wrapText="1"/>
    </xf>
    <xf numFmtId="167" fontId="17" fillId="24" borderId="19" xfId="22" applyNumberFormat="1" applyFont="1" applyFill="1" applyBorder="1" applyAlignment="1" applyProtection="1">
      <alignment horizontal="center" vertical="center"/>
    </xf>
    <xf numFmtId="0" fontId="17" fillId="24" borderId="19" xfId="15" applyFont="1" applyFill="1" applyBorder="1"/>
    <xf numFmtId="177" fontId="24" fillId="24" borderId="19" xfId="15" applyNumberFormat="1" applyFont="1" applyFill="1" applyBorder="1" applyAlignment="1" applyProtection="1">
      <alignment horizontal="center" vertical="center"/>
    </xf>
    <xf numFmtId="167" fontId="17" fillId="24" borderId="15" xfId="22" applyNumberFormat="1" applyFont="1" applyFill="1" applyBorder="1" applyAlignment="1" applyProtection="1">
      <alignment horizontal="center" vertical="center" wrapText="1"/>
    </xf>
    <xf numFmtId="0" fontId="17" fillId="24" borderId="21" xfId="15" applyFont="1" applyFill="1" applyBorder="1"/>
    <xf numFmtId="167" fontId="17" fillId="24" borderId="21" xfId="22" applyNumberFormat="1" applyFont="1" applyFill="1" applyBorder="1" applyAlignment="1" applyProtection="1">
      <alignment horizontal="center" vertical="center" wrapText="1"/>
    </xf>
    <xf numFmtId="169" fontId="24" fillId="24" borderId="20" xfId="15" applyNumberFormat="1" applyFont="1" applyFill="1" applyBorder="1" applyAlignment="1" applyProtection="1">
      <alignment horizontal="center" vertical="center"/>
    </xf>
    <xf numFmtId="169" fontId="59" fillId="24" borderId="18" xfId="15" applyNumberFormat="1" applyFont="1" applyFill="1" applyBorder="1" applyAlignment="1" applyProtection="1">
      <alignment horizontal="center" vertical="center"/>
    </xf>
    <xf numFmtId="166" fontId="17" fillId="24" borderId="21" xfId="22" applyNumberFormat="1" applyFont="1" applyFill="1" applyBorder="1" applyAlignment="1" applyProtection="1">
      <alignment horizontal="center" vertical="center"/>
    </xf>
    <xf numFmtId="4" fontId="24" fillId="24" borderId="21" xfId="15" applyNumberFormat="1" applyFont="1" applyFill="1" applyBorder="1" applyAlignment="1" applyProtection="1">
      <alignment horizontal="center" vertical="center"/>
    </xf>
    <xf numFmtId="171" fontId="17" fillId="24" borderId="19" xfId="22" applyNumberFormat="1" applyFont="1" applyFill="1" applyBorder="1" applyAlignment="1" applyProtection="1">
      <alignment horizontal="center" vertical="center"/>
    </xf>
    <xf numFmtId="0" fontId="17" fillId="24" borderId="20" xfId="15" applyFont="1" applyFill="1" applyBorder="1"/>
    <xf numFmtId="4" fontId="24" fillId="24" borderId="19" xfId="15" applyNumberFormat="1" applyFont="1" applyFill="1" applyBorder="1" applyAlignment="1" applyProtection="1">
      <alignment horizontal="center" vertical="center"/>
    </xf>
    <xf numFmtId="0" fontId="17" fillId="24" borderId="3" xfId="15" applyFont="1" applyFill="1" applyBorder="1"/>
    <xf numFmtId="0" fontId="17" fillId="24" borderId="15" xfId="15" applyFont="1" applyFill="1" applyBorder="1"/>
    <xf numFmtId="167" fontId="17" fillId="24" borderId="21" xfId="22" applyNumberFormat="1" applyFont="1" applyFill="1" applyBorder="1" applyAlignment="1" applyProtection="1">
      <alignment horizontal="center" vertical="center"/>
    </xf>
    <xf numFmtId="167" fontId="17" fillId="24" borderId="15" xfId="22" applyNumberFormat="1" applyFont="1" applyFill="1" applyBorder="1" applyAlignment="1" applyProtection="1">
      <alignment horizontal="center" vertical="center"/>
    </xf>
    <xf numFmtId="166" fontId="17" fillId="24" borderId="18" xfId="22" applyNumberFormat="1" applyFont="1" applyFill="1" applyBorder="1" applyAlignment="1" applyProtection="1">
      <alignment horizontal="center" vertical="center"/>
    </xf>
    <xf numFmtId="177" fontId="24" fillId="24" borderId="18" xfId="15" applyNumberFormat="1" applyFont="1" applyFill="1" applyBorder="1" applyAlignment="1" applyProtection="1">
      <alignment horizontal="center" vertical="center"/>
    </xf>
    <xf numFmtId="167" fontId="17" fillId="24" borderId="18" xfId="22" applyNumberFormat="1" applyFont="1" applyFill="1" applyBorder="1" applyAlignment="1" applyProtection="1">
      <alignment horizontal="center" vertical="center"/>
    </xf>
    <xf numFmtId="177" fontId="24" fillId="24" borderId="21" xfId="15" applyNumberFormat="1" applyFont="1" applyFill="1" applyBorder="1" applyAlignment="1" applyProtection="1">
      <alignment horizontal="center" vertical="center"/>
    </xf>
    <xf numFmtId="0" fontId="17" fillId="24" borderId="19" xfId="15" applyFont="1" applyFill="1" applyBorder="1" applyAlignment="1">
      <alignment horizontal="center" vertical="center"/>
    </xf>
    <xf numFmtId="169" fontId="17" fillId="24" borderId="19" xfId="15" applyNumberFormat="1" applyFont="1" applyFill="1" applyBorder="1" applyAlignment="1">
      <alignment horizontal="center" vertical="center"/>
    </xf>
    <xf numFmtId="167" fontId="17" fillId="24" borderId="19" xfId="22" applyNumberFormat="1" applyFont="1" applyFill="1" applyBorder="1" applyAlignment="1">
      <alignment horizontal="center" vertical="center"/>
    </xf>
    <xf numFmtId="169" fontId="17" fillId="24" borderId="19" xfId="15" applyNumberFormat="1" applyFont="1" applyFill="1" applyBorder="1"/>
    <xf numFmtId="167" fontId="17" fillId="24" borderId="19" xfId="22" applyNumberFormat="1" applyFont="1" applyFill="1" applyBorder="1"/>
    <xf numFmtId="0" fontId="17" fillId="24" borderId="1" xfId="15" applyFont="1" applyFill="1" applyBorder="1" applyAlignment="1">
      <alignment vertical="center"/>
    </xf>
    <xf numFmtId="169" fontId="17" fillId="24" borderId="18" xfId="15" applyNumberFormat="1" applyFont="1" applyFill="1" applyBorder="1"/>
    <xf numFmtId="167" fontId="17" fillId="24" borderId="21" xfId="22" applyNumberFormat="1" applyFont="1" applyFill="1" applyBorder="1"/>
    <xf numFmtId="171" fontId="17" fillId="24" borderId="21" xfId="22" applyNumberFormat="1" applyFont="1" applyFill="1" applyBorder="1" applyAlignment="1" applyProtection="1">
      <alignment horizontal="center" vertical="center"/>
    </xf>
    <xf numFmtId="167" fontId="17" fillId="24" borderId="18" xfId="22" applyNumberFormat="1" applyFont="1" applyFill="1" applyBorder="1" applyAlignment="1">
      <alignment horizontal="center" vertical="center"/>
    </xf>
    <xf numFmtId="167" fontId="17" fillId="24" borderId="19" xfId="22" applyNumberFormat="1" applyFont="1" applyFill="1" applyBorder="1" applyAlignment="1">
      <alignment vertical="center"/>
    </xf>
    <xf numFmtId="167" fontId="17" fillId="24" borderId="20" xfId="22" applyNumberFormat="1" applyFont="1" applyFill="1" applyBorder="1" applyAlignment="1" applyProtection="1">
      <alignment horizontal="center" vertical="center" wrapText="1"/>
    </xf>
    <xf numFmtId="167" fontId="17" fillId="24" borderId="20" xfId="22" applyNumberFormat="1" applyFont="1" applyFill="1" applyBorder="1"/>
    <xf numFmtId="167" fontId="17" fillId="24" borderId="20" xfId="22" applyNumberFormat="1" applyFont="1" applyFill="1" applyBorder="1" applyAlignment="1" applyProtection="1">
      <alignment horizontal="center" vertical="center"/>
    </xf>
    <xf numFmtId="167" fontId="17" fillId="24" borderId="18" xfId="22" applyNumberFormat="1" applyFont="1" applyFill="1" applyBorder="1" applyAlignment="1">
      <alignment vertical="center"/>
    </xf>
    <xf numFmtId="167" fontId="17" fillId="24" borderId="18" xfId="22" applyNumberFormat="1" applyFont="1" applyFill="1" applyBorder="1" applyAlignment="1" applyProtection="1">
      <alignment horizontal="center" vertical="center" wrapText="1"/>
    </xf>
    <xf numFmtId="167" fontId="17" fillId="24" borderId="21" xfId="22" applyNumberFormat="1" applyFont="1" applyFill="1" applyBorder="1" applyAlignment="1">
      <alignment vertical="center"/>
    </xf>
    <xf numFmtId="170" fontId="17" fillId="24" borderId="18" xfId="15" applyNumberFormat="1" applyFont="1" applyFill="1" applyBorder="1" applyAlignment="1">
      <alignment vertical="center"/>
    </xf>
    <xf numFmtId="171" fontId="17" fillId="24" borderId="18" xfId="22" applyNumberFormat="1" applyFont="1" applyFill="1" applyBorder="1" applyAlignment="1" applyProtection="1">
      <alignment horizontal="center" vertical="center"/>
    </xf>
    <xf numFmtId="170" fontId="17" fillId="24" borderId="19" xfId="15" applyNumberFormat="1" applyFont="1" applyFill="1" applyBorder="1" applyAlignment="1">
      <alignment vertical="center"/>
    </xf>
    <xf numFmtId="167" fontId="9" fillId="24" borderId="19" xfId="22" applyNumberFormat="1" applyFont="1" applyFill="1" applyBorder="1" applyAlignment="1" applyProtection="1">
      <alignment horizontal="center" vertical="center" wrapText="1"/>
    </xf>
    <xf numFmtId="170" fontId="17" fillId="24" borderId="21" xfId="15" applyNumberFormat="1" applyFont="1" applyFill="1" applyBorder="1" applyAlignment="1">
      <alignment vertical="center"/>
    </xf>
    <xf numFmtId="169" fontId="22" fillId="24" borderId="1" xfId="15" applyNumberFormat="1" applyFont="1" applyFill="1" applyBorder="1" applyAlignment="1">
      <alignment horizontal="center" vertical="center" wrapText="1"/>
    </xf>
    <xf numFmtId="0" fontId="58" fillId="24" borderId="18" xfId="15" applyFill="1" applyBorder="1"/>
    <xf numFmtId="0" fontId="58" fillId="24" borderId="19" xfId="15" applyFill="1" applyBorder="1"/>
    <xf numFmtId="169" fontId="82" fillId="24" borderId="19" xfId="15" applyNumberFormat="1" applyFont="1" applyFill="1" applyBorder="1" applyAlignment="1" applyProtection="1">
      <alignment horizontal="center" vertical="center"/>
    </xf>
    <xf numFmtId="0" fontId="58" fillId="24" borderId="3" xfId="15" applyFont="1" applyFill="1" applyBorder="1"/>
    <xf numFmtId="169" fontId="98" fillId="24" borderId="3" xfId="15" applyNumberFormat="1" applyFont="1" applyFill="1" applyBorder="1" applyAlignment="1" applyProtection="1">
      <alignment horizontal="center" vertical="center"/>
    </xf>
    <xf numFmtId="169" fontId="98" fillId="24" borderId="19" xfId="15" applyNumberFormat="1" applyFont="1" applyFill="1" applyBorder="1" applyAlignment="1" applyProtection="1">
      <alignment horizontal="center" vertical="center"/>
    </xf>
    <xf numFmtId="0" fontId="58" fillId="24" borderId="15" xfId="15" applyFill="1" applyBorder="1"/>
    <xf numFmtId="169" fontId="22" fillId="24" borderId="15" xfId="15" applyNumberFormat="1" applyFont="1" applyFill="1" applyBorder="1" applyAlignment="1">
      <alignment horizontal="center" vertical="center" wrapText="1"/>
    </xf>
    <xf numFmtId="0" fontId="87" fillId="25" borderId="1" xfId="15" applyFont="1" applyFill="1" applyBorder="1" applyAlignment="1" applyProtection="1">
      <alignment horizontal="center" vertical="center" wrapText="1"/>
    </xf>
    <xf numFmtId="169" fontId="59" fillId="25" borderId="1" xfId="15" applyNumberFormat="1" applyFont="1" applyFill="1" applyBorder="1" applyAlignment="1" applyProtection="1">
      <alignment horizontal="center" vertical="center"/>
    </xf>
    <xf numFmtId="169" fontId="24" fillId="25" borderId="18" xfId="15" applyNumberFormat="1" applyFont="1" applyFill="1" applyBorder="1" applyAlignment="1" applyProtection="1">
      <alignment horizontal="center" vertical="center" wrapText="1"/>
    </xf>
    <xf numFmtId="0" fontId="24" fillId="25" borderId="18" xfId="15" applyFont="1" applyFill="1" applyBorder="1" applyAlignment="1" applyProtection="1">
      <alignment horizontal="center" vertical="center" wrapText="1"/>
    </xf>
    <xf numFmtId="169" fontId="24" fillId="25" borderId="18" xfId="15" applyNumberFormat="1" applyFont="1" applyFill="1" applyBorder="1" applyAlignment="1" applyProtection="1">
      <alignment horizontal="center" vertical="center"/>
    </xf>
    <xf numFmtId="169" fontId="24" fillId="25" borderId="19" xfId="15" applyNumberFormat="1" applyFont="1" applyFill="1" applyBorder="1" applyAlignment="1" applyProtection="1">
      <alignment horizontal="center" vertical="center" wrapText="1"/>
    </xf>
    <xf numFmtId="0" fontId="24" fillId="25" borderId="19" xfId="15" applyFont="1" applyFill="1" applyBorder="1" applyAlignment="1" applyProtection="1">
      <alignment horizontal="center" vertical="center" wrapText="1"/>
    </xf>
    <xf numFmtId="169" fontId="24" fillId="25" borderId="19" xfId="15" applyNumberFormat="1" applyFont="1" applyFill="1" applyBorder="1" applyAlignment="1" applyProtection="1">
      <alignment horizontal="center" vertical="center"/>
    </xf>
    <xf numFmtId="0" fontId="24" fillId="25" borderId="21" xfId="15" applyFont="1" applyFill="1" applyBorder="1" applyAlignment="1" applyProtection="1">
      <alignment horizontal="center" vertical="center" wrapText="1"/>
    </xf>
    <xf numFmtId="169" fontId="24" fillId="25" borderId="21" xfId="15" applyNumberFormat="1" applyFont="1" applyFill="1" applyBorder="1" applyAlignment="1" applyProtection="1">
      <alignment horizontal="center" vertical="center"/>
    </xf>
    <xf numFmtId="169" fontId="59" fillId="25" borderId="19" xfId="15" applyNumberFormat="1" applyFont="1" applyFill="1" applyBorder="1" applyAlignment="1" applyProtection="1">
      <alignment horizontal="center" vertical="center"/>
    </xf>
    <xf numFmtId="169" fontId="24" fillId="25" borderId="21" xfId="15" applyNumberFormat="1" applyFont="1" applyFill="1" applyBorder="1" applyAlignment="1" applyProtection="1">
      <alignment horizontal="center" vertical="center" wrapText="1"/>
    </xf>
    <xf numFmtId="0" fontId="24" fillId="25" borderId="2" xfId="15" applyFont="1" applyFill="1" applyBorder="1" applyAlignment="1" applyProtection="1">
      <alignment horizontal="center" vertical="center" wrapText="1"/>
    </xf>
    <xf numFmtId="169" fontId="24" fillId="25" borderId="2" xfId="15" applyNumberFormat="1" applyFont="1" applyFill="1" applyBorder="1" applyAlignment="1" applyProtection="1">
      <alignment horizontal="center" vertical="center" wrapText="1"/>
    </xf>
    <xf numFmtId="169" fontId="24" fillId="25" borderId="2" xfId="15" applyNumberFormat="1" applyFont="1" applyFill="1" applyBorder="1" applyAlignment="1" applyProtection="1">
      <alignment horizontal="center" vertical="center"/>
    </xf>
    <xf numFmtId="169" fontId="24" fillId="25" borderId="15" xfId="15" applyNumberFormat="1" applyFont="1" applyFill="1" applyBorder="1" applyAlignment="1" applyProtection="1">
      <alignment horizontal="center" vertical="center"/>
    </xf>
    <xf numFmtId="177" fontId="24" fillId="25" borderId="21" xfId="15" applyNumberFormat="1" applyFont="1" applyFill="1" applyBorder="1" applyAlignment="1" applyProtection="1">
      <alignment horizontal="center" vertical="center" wrapText="1"/>
    </xf>
    <xf numFmtId="0" fontId="24" fillId="25" borderId="20" xfId="15" applyFont="1" applyFill="1" applyBorder="1" applyAlignment="1" applyProtection="1">
      <alignment horizontal="center" vertical="center" wrapText="1"/>
    </xf>
    <xf numFmtId="169" fontId="24" fillId="25" borderId="20" xfId="15" applyNumberFormat="1" applyFont="1" applyFill="1" applyBorder="1" applyAlignment="1" applyProtection="1">
      <alignment horizontal="center" vertical="center" wrapText="1"/>
    </xf>
    <xf numFmtId="169" fontId="24" fillId="25" borderId="20" xfId="15" applyNumberFormat="1" applyFont="1" applyFill="1" applyBorder="1" applyAlignment="1" applyProtection="1">
      <alignment horizontal="center" vertical="center"/>
    </xf>
    <xf numFmtId="167" fontId="17" fillId="25" borderId="19" xfId="22" applyNumberFormat="1" applyFont="1" applyFill="1" applyBorder="1" applyAlignment="1" applyProtection="1">
      <alignment horizontal="center" vertical="center"/>
    </xf>
    <xf numFmtId="0" fontId="17" fillId="25" borderId="19" xfId="15" applyFont="1" applyFill="1" applyBorder="1"/>
    <xf numFmtId="169" fontId="17" fillId="25" borderId="19" xfId="15" applyNumberFormat="1" applyFont="1" applyFill="1" applyBorder="1"/>
    <xf numFmtId="4" fontId="24" fillId="25" borderId="21" xfId="15" applyNumberFormat="1" applyFont="1" applyFill="1" applyBorder="1" applyAlignment="1" applyProtection="1">
      <alignment horizontal="center" vertical="center"/>
    </xf>
    <xf numFmtId="0" fontId="17" fillId="25" borderId="21" xfId="15" applyFont="1" applyFill="1" applyBorder="1"/>
    <xf numFmtId="4" fontId="24" fillId="25" borderId="19" xfId="15" applyNumberFormat="1" applyFont="1" applyFill="1" applyBorder="1" applyAlignment="1" applyProtection="1">
      <alignment horizontal="center" vertical="center"/>
    </xf>
    <xf numFmtId="167" fontId="17" fillId="25" borderId="21" xfId="22" applyNumberFormat="1" applyFont="1" applyFill="1" applyBorder="1" applyAlignment="1" applyProtection="1">
      <alignment horizontal="center" vertical="center"/>
    </xf>
    <xf numFmtId="167" fontId="17" fillId="25" borderId="20" xfId="22" applyNumberFormat="1" applyFont="1" applyFill="1" applyBorder="1" applyAlignment="1" applyProtection="1">
      <alignment horizontal="center" vertical="center"/>
    </xf>
    <xf numFmtId="0" fontId="17" fillId="25" borderId="15" xfId="15" applyFont="1" applyFill="1" applyBorder="1"/>
    <xf numFmtId="167" fontId="17" fillId="25" borderId="18" xfId="22" applyNumberFormat="1" applyFont="1" applyFill="1" applyBorder="1" applyAlignment="1" applyProtection="1">
      <alignment horizontal="center" vertical="center"/>
    </xf>
    <xf numFmtId="0" fontId="17" fillId="25" borderId="18" xfId="15" applyFont="1" applyFill="1" applyBorder="1"/>
    <xf numFmtId="169" fontId="17" fillId="25" borderId="19" xfId="15" applyNumberFormat="1" applyFont="1" applyFill="1" applyBorder="1" applyAlignment="1">
      <alignment horizontal="center" vertical="center"/>
    </xf>
    <xf numFmtId="0" fontId="17" fillId="25" borderId="1" xfId="15" applyFont="1" applyFill="1" applyBorder="1" applyAlignment="1">
      <alignment vertical="center"/>
    </xf>
    <xf numFmtId="169" fontId="17" fillId="25" borderId="18" xfId="15" applyNumberFormat="1" applyFont="1" applyFill="1" applyBorder="1"/>
    <xf numFmtId="167" fontId="17" fillId="25" borderId="20" xfId="22" applyNumberFormat="1" applyFont="1" applyFill="1" applyBorder="1"/>
    <xf numFmtId="180" fontId="17" fillId="25" borderId="19" xfId="22" applyNumberFormat="1" applyFont="1" applyFill="1" applyBorder="1" applyAlignment="1" applyProtection="1">
      <alignment horizontal="center" vertical="center"/>
    </xf>
    <xf numFmtId="166" fontId="17" fillId="25" borderId="19" xfId="22" applyNumberFormat="1" applyFont="1" applyFill="1" applyBorder="1" applyAlignment="1" applyProtection="1">
      <alignment horizontal="center" vertical="center"/>
    </xf>
    <xf numFmtId="167" fontId="17" fillId="25" borderId="19" xfId="22" applyNumberFormat="1" applyFont="1" applyFill="1" applyBorder="1" applyAlignment="1" applyProtection="1">
      <alignment horizontal="center" vertical="center" wrapText="1"/>
    </xf>
    <xf numFmtId="167" fontId="17" fillId="25" borderId="3" xfId="22" applyNumberFormat="1" applyFont="1" applyFill="1" applyBorder="1" applyAlignment="1" applyProtection="1">
      <alignment horizontal="center" vertical="center"/>
    </xf>
    <xf numFmtId="167" fontId="17" fillId="25" borderId="18" xfId="22" applyNumberFormat="1" applyFont="1" applyFill="1" applyBorder="1"/>
    <xf numFmtId="167" fontId="17" fillId="25" borderId="15" xfId="22" applyNumberFormat="1" applyFont="1" applyFill="1" applyBorder="1" applyAlignment="1" applyProtection="1">
      <alignment horizontal="center" vertical="center"/>
    </xf>
    <xf numFmtId="167" fontId="17" fillId="25" borderId="19" xfId="22" applyNumberFormat="1" applyFont="1" applyFill="1" applyBorder="1"/>
    <xf numFmtId="167" fontId="17" fillId="25" borderId="21" xfId="22" applyNumberFormat="1" applyFont="1" applyFill="1" applyBorder="1"/>
    <xf numFmtId="180" fontId="17" fillId="25" borderId="18" xfId="22" applyNumberFormat="1" applyFont="1" applyFill="1" applyBorder="1" applyAlignment="1">
      <alignment vertical="center"/>
    </xf>
    <xf numFmtId="180" fontId="17" fillId="25" borderId="19" xfId="22" applyNumberFormat="1" applyFont="1" applyFill="1" applyBorder="1" applyAlignment="1">
      <alignment vertical="center"/>
    </xf>
    <xf numFmtId="180" fontId="8" fillId="25" borderId="19" xfId="22" applyNumberFormat="1" applyFont="1" applyFill="1" applyBorder="1" applyAlignment="1" applyProtection="1">
      <alignment horizontal="center" vertical="center" wrapText="1"/>
    </xf>
    <xf numFmtId="167" fontId="8" fillId="25" borderId="19" xfId="22" applyNumberFormat="1" applyFont="1" applyFill="1" applyBorder="1" applyAlignment="1" applyProtection="1">
      <alignment horizontal="center" vertical="center" wrapText="1"/>
    </xf>
    <xf numFmtId="180" fontId="17" fillId="25" borderId="21" xfId="22" applyNumberFormat="1" applyFont="1" applyFill="1" applyBorder="1" applyAlignment="1">
      <alignment vertical="center"/>
    </xf>
    <xf numFmtId="167" fontId="17" fillId="25" borderId="19" xfId="22" applyNumberFormat="1" applyFont="1" applyFill="1" applyBorder="1" applyAlignment="1">
      <alignment vertical="center"/>
    </xf>
    <xf numFmtId="167" fontId="17" fillId="25" borderId="15" xfId="22" applyNumberFormat="1" applyFont="1" applyFill="1" applyBorder="1" applyAlignment="1">
      <alignment vertical="center"/>
    </xf>
    <xf numFmtId="169" fontId="22" fillId="25" borderId="1" xfId="15" applyNumberFormat="1" applyFont="1" applyFill="1" applyBorder="1" applyAlignment="1">
      <alignment horizontal="center" vertical="center" wrapText="1"/>
    </xf>
    <xf numFmtId="0" fontId="58" fillId="25" borderId="18" xfId="15" applyFill="1" applyBorder="1"/>
    <xf numFmtId="0" fontId="58" fillId="0" borderId="0" xfId="15" applyFill="1"/>
    <xf numFmtId="0" fontId="58" fillId="26" borderId="0" xfId="15" applyFill="1"/>
    <xf numFmtId="49" fontId="8" fillId="0" borderId="0" xfId="15" applyNumberFormat="1" applyFont="1" applyFill="1" applyAlignment="1">
      <alignment horizontal="center" vertical="center"/>
    </xf>
    <xf numFmtId="169" fontId="9" fillId="0" borderId="1" xfId="15" applyNumberFormat="1" applyFont="1" applyFill="1" applyBorder="1" applyAlignment="1">
      <alignment horizontal="center" vertical="center"/>
    </xf>
    <xf numFmtId="169" fontId="87" fillId="0" borderId="15" xfId="15" applyNumberFormat="1" applyFont="1" applyFill="1" applyBorder="1" applyAlignment="1" applyProtection="1">
      <alignment horizontal="center" vertical="center" wrapText="1"/>
    </xf>
    <xf numFmtId="169" fontId="87" fillId="13" borderId="19" xfId="15" applyNumberFormat="1" applyFont="1" applyFill="1" applyBorder="1" applyAlignment="1" applyProtection="1">
      <alignment horizontal="center" vertical="center" wrapText="1"/>
    </xf>
    <xf numFmtId="169" fontId="87" fillId="0" borderId="19" xfId="15" applyNumberFormat="1" applyFont="1" applyFill="1" applyBorder="1" applyAlignment="1" applyProtection="1">
      <alignment horizontal="center" vertical="center" wrapText="1"/>
    </xf>
    <xf numFmtId="169" fontId="9" fillId="14" borderId="1" xfId="15" applyNumberFormat="1" applyFont="1" applyFill="1" applyBorder="1" applyAlignment="1">
      <alignment horizontal="center" vertical="center"/>
    </xf>
    <xf numFmtId="169" fontId="9" fillId="15" borderId="1" xfId="15" applyNumberFormat="1" applyFont="1" applyFill="1" applyBorder="1" applyAlignment="1">
      <alignment horizontal="center" vertical="center"/>
    </xf>
    <xf numFmtId="4" fontId="9" fillId="14" borderId="1" xfId="15" applyNumberFormat="1" applyFont="1" applyFill="1" applyBorder="1" applyAlignment="1">
      <alignment horizontal="center" vertical="center"/>
    </xf>
    <xf numFmtId="4" fontId="9" fillId="15" borderId="1" xfId="15" applyNumberFormat="1" applyFont="1" applyFill="1" applyBorder="1" applyAlignment="1">
      <alignment horizontal="center" vertical="center"/>
    </xf>
    <xf numFmtId="3" fontId="51" fillId="6" borderId="1" xfId="15" applyNumberFormat="1" applyFont="1" applyFill="1" applyBorder="1" applyAlignment="1">
      <alignment horizontal="center" vertical="center"/>
    </xf>
    <xf numFmtId="169" fontId="9" fillId="6" borderId="1" xfId="15" applyNumberFormat="1" applyFont="1" applyFill="1" applyBorder="1" applyAlignment="1">
      <alignment horizontal="center" vertical="center"/>
    </xf>
    <xf numFmtId="169" fontId="9" fillId="13" borderId="1" xfId="15" applyNumberFormat="1" applyFont="1" applyFill="1" applyBorder="1" applyAlignment="1">
      <alignment horizontal="center" vertical="center"/>
    </xf>
    <xf numFmtId="169" fontId="9" fillId="17" borderId="1" xfId="15" applyNumberFormat="1" applyFont="1" applyFill="1" applyBorder="1" applyAlignment="1">
      <alignment horizontal="center" vertical="center"/>
    </xf>
    <xf numFmtId="0" fontId="87" fillId="0" borderId="15" xfId="15" applyFont="1" applyFill="1" applyBorder="1" applyAlignment="1" applyProtection="1">
      <alignment vertical="center" wrapText="1"/>
    </xf>
    <xf numFmtId="169" fontId="22" fillId="0" borderId="12" xfId="15" applyNumberFormat="1" applyFont="1" applyFill="1" applyBorder="1" applyAlignment="1">
      <alignment horizontal="center" vertical="center" wrapText="1"/>
    </xf>
    <xf numFmtId="169" fontId="82" fillId="14" borderId="1" xfId="15" applyNumberFormat="1" applyFont="1" applyFill="1" applyBorder="1" applyAlignment="1" applyProtection="1">
      <alignment horizontal="center" vertical="center"/>
    </xf>
    <xf numFmtId="169" fontId="82" fillId="15" borderId="1" xfId="15" applyNumberFormat="1" applyFont="1" applyFill="1" applyBorder="1" applyAlignment="1" applyProtection="1">
      <alignment horizontal="center" vertical="center"/>
    </xf>
    <xf numFmtId="3" fontId="110" fillId="6" borderId="1" xfId="15" applyNumberFormat="1" applyFont="1" applyFill="1" applyBorder="1" applyAlignment="1" applyProtection="1">
      <alignment horizontal="center" vertical="center"/>
    </xf>
    <xf numFmtId="169" fontId="82" fillId="6" borderId="1" xfId="15" applyNumberFormat="1" applyFont="1" applyFill="1" applyBorder="1" applyAlignment="1" applyProtection="1">
      <alignment horizontal="center" vertical="center"/>
    </xf>
    <xf numFmtId="169" fontId="82" fillId="17" borderId="1" xfId="15" applyNumberFormat="1" applyFont="1" applyFill="1" applyBorder="1" applyAlignment="1" applyProtection="1">
      <alignment horizontal="center" vertical="center"/>
    </xf>
    <xf numFmtId="169" fontId="82" fillId="13" borderId="1" xfId="15" applyNumberFormat="1" applyFont="1" applyFill="1" applyBorder="1" applyAlignment="1" applyProtection="1">
      <alignment horizontal="center" vertical="center"/>
    </xf>
    <xf numFmtId="169" fontId="82" fillId="0" borderId="1" xfId="15" applyNumberFormat="1" applyFont="1" applyFill="1" applyBorder="1" applyAlignment="1" applyProtection="1">
      <alignment horizontal="center" vertical="center"/>
    </xf>
    <xf numFmtId="0" fontId="108" fillId="20" borderId="1" xfId="15" applyFont="1" applyFill="1" applyBorder="1" applyAlignment="1" applyProtection="1">
      <alignment vertical="center" wrapText="1"/>
    </xf>
    <xf numFmtId="169" fontId="98" fillId="14" borderId="15" xfId="15" applyNumberFormat="1" applyFont="1" applyFill="1" applyBorder="1" applyAlignment="1" applyProtection="1">
      <alignment horizontal="center" vertical="center"/>
    </xf>
    <xf numFmtId="0" fontId="114" fillId="0" borderId="0" xfId="15" quotePrefix="1" applyFont="1" applyFill="1" applyBorder="1" applyAlignment="1">
      <alignment horizontal="center" vertical="center"/>
    </xf>
    <xf numFmtId="0" fontId="116" fillId="0" borderId="0" xfId="15" quotePrefix="1" applyFont="1" applyFill="1" applyBorder="1" applyAlignment="1">
      <alignment horizontal="center" vertical="center"/>
    </xf>
    <xf numFmtId="169" fontId="22" fillId="0" borderId="0" xfId="15" applyNumberFormat="1" applyFont="1" applyFill="1" applyBorder="1" applyAlignment="1">
      <alignment horizontal="center" vertical="center" wrapText="1"/>
    </xf>
    <xf numFmtId="49" fontId="108" fillId="20" borderId="1" xfId="15" applyNumberFormat="1" applyFont="1" applyFill="1" applyBorder="1" applyAlignment="1" applyProtection="1">
      <alignment horizontal="center" vertical="center" wrapText="1"/>
    </xf>
    <xf numFmtId="169" fontId="87" fillId="14" borderId="19" xfId="15" applyNumberFormat="1" applyFont="1" applyFill="1" applyBorder="1" applyAlignment="1" applyProtection="1">
      <alignment horizontal="center" vertical="center" wrapText="1"/>
    </xf>
    <xf numFmtId="169" fontId="87" fillId="6" borderId="19" xfId="15" applyNumberFormat="1" applyFont="1" applyFill="1" applyBorder="1" applyAlignment="1" applyProtection="1">
      <alignment horizontal="center" vertical="center" wrapText="1"/>
    </xf>
    <xf numFmtId="169" fontId="95" fillId="14" borderId="1" xfId="15" applyNumberFormat="1" applyFont="1" applyFill="1" applyBorder="1" applyAlignment="1" applyProtection="1">
      <alignment horizontal="center" vertical="center"/>
    </xf>
    <xf numFmtId="169" fontId="95" fillId="15" borderId="1" xfId="15" applyNumberFormat="1" applyFont="1" applyFill="1" applyBorder="1" applyAlignment="1" applyProtection="1">
      <alignment horizontal="center" vertical="center"/>
    </xf>
    <xf numFmtId="3" fontId="108" fillId="6" borderId="1" xfId="15" applyNumberFormat="1" applyFont="1" applyFill="1" applyBorder="1" applyAlignment="1" applyProtection="1">
      <alignment horizontal="center" vertical="center"/>
    </xf>
    <xf numFmtId="169" fontId="95" fillId="6" borderId="1" xfId="15" applyNumberFormat="1" applyFont="1" applyFill="1" applyBorder="1" applyAlignment="1" applyProtection="1">
      <alignment horizontal="center" vertical="center"/>
    </xf>
    <xf numFmtId="169" fontId="95" fillId="17" borderId="1" xfId="15" applyNumberFormat="1" applyFont="1" applyFill="1" applyBorder="1" applyAlignment="1" applyProtection="1">
      <alignment horizontal="center" vertical="center"/>
    </xf>
    <xf numFmtId="169" fontId="95" fillId="13" borderId="1" xfId="15" applyNumberFormat="1" applyFont="1" applyFill="1" applyBorder="1" applyAlignment="1" applyProtection="1">
      <alignment horizontal="center" vertical="center"/>
    </xf>
    <xf numFmtId="169" fontId="95" fillId="0" borderId="1" xfId="15" applyNumberFormat="1" applyFont="1" applyFill="1" applyBorder="1" applyAlignment="1" applyProtection="1">
      <alignment horizontal="center" vertical="center"/>
    </xf>
    <xf numFmtId="169" fontId="87" fillId="14" borderId="15" xfId="15" applyNumberFormat="1" applyFont="1" applyFill="1" applyBorder="1" applyAlignment="1" applyProtection="1">
      <alignment horizontal="center" vertical="center" wrapText="1"/>
    </xf>
    <xf numFmtId="169" fontId="87" fillId="15" borderId="15" xfId="15" applyNumberFormat="1" applyFont="1" applyFill="1" applyBorder="1" applyAlignment="1" applyProtection="1">
      <alignment horizontal="center" vertical="center" wrapText="1"/>
    </xf>
    <xf numFmtId="3" fontId="117" fillId="6" borderId="15" xfId="15" applyNumberFormat="1" applyFont="1" applyFill="1" applyBorder="1" applyAlignment="1" applyProtection="1">
      <alignment horizontal="center" vertical="center" wrapText="1"/>
    </xf>
    <xf numFmtId="169" fontId="87" fillId="6" borderId="15" xfId="15" applyNumberFormat="1" applyFont="1" applyFill="1" applyBorder="1" applyAlignment="1" applyProtection="1">
      <alignment horizontal="center" vertical="center" wrapText="1"/>
    </xf>
    <xf numFmtId="169" fontId="87" fillId="17" borderId="15" xfId="15" applyNumberFormat="1" applyFont="1" applyFill="1" applyBorder="1" applyAlignment="1" applyProtection="1">
      <alignment horizontal="center" vertical="center" wrapText="1"/>
    </xf>
    <xf numFmtId="169" fontId="87" fillId="13" borderId="15" xfId="15" applyNumberFormat="1" applyFont="1" applyFill="1" applyBorder="1" applyAlignment="1" applyProtection="1">
      <alignment horizontal="center" vertical="center" wrapText="1"/>
    </xf>
    <xf numFmtId="169" fontId="87" fillId="0" borderId="18" xfId="15" applyNumberFormat="1" applyFont="1" applyFill="1" applyBorder="1" applyAlignment="1" applyProtection="1">
      <alignment horizontal="center" vertical="center" wrapText="1"/>
    </xf>
    <xf numFmtId="169" fontId="87" fillId="14" borderId="18" xfId="15" applyNumberFormat="1" applyFont="1" applyFill="1" applyBorder="1" applyAlignment="1" applyProtection="1">
      <alignment horizontal="center" vertical="center" wrapText="1"/>
    </xf>
    <xf numFmtId="169" fontId="87" fillId="15" borderId="18" xfId="15" applyNumberFormat="1" applyFont="1" applyFill="1" applyBorder="1" applyAlignment="1" applyProtection="1">
      <alignment horizontal="center" vertical="center" wrapText="1"/>
    </xf>
    <xf numFmtId="169" fontId="87" fillId="6" borderId="18" xfId="15" applyNumberFormat="1" applyFont="1" applyFill="1" applyBorder="1" applyAlignment="1" applyProtection="1">
      <alignment horizontal="center" vertical="center" wrapText="1"/>
    </xf>
    <xf numFmtId="169" fontId="87" fillId="17" borderId="18" xfId="15" applyNumberFormat="1" applyFont="1" applyFill="1" applyBorder="1" applyAlignment="1" applyProtection="1">
      <alignment horizontal="center" vertical="center" wrapText="1"/>
    </xf>
    <xf numFmtId="169" fontId="87" fillId="13" borderId="18" xfId="15" applyNumberFormat="1" applyFont="1" applyFill="1" applyBorder="1" applyAlignment="1" applyProtection="1">
      <alignment horizontal="center" vertical="center" wrapText="1"/>
    </xf>
    <xf numFmtId="0" fontId="123" fillId="0" borderId="0" xfId="15" quotePrefix="1" applyFont="1" applyFill="1" applyBorder="1" applyAlignment="1">
      <alignment horizontal="center" vertical="center"/>
    </xf>
    <xf numFmtId="169" fontId="87" fillId="0" borderId="1" xfId="15" applyNumberFormat="1" applyFont="1" applyFill="1" applyBorder="1" applyAlignment="1" applyProtection="1">
      <alignment horizontal="center" vertical="center"/>
    </xf>
    <xf numFmtId="169" fontId="87" fillId="15" borderId="19" xfId="15" applyNumberFormat="1" applyFont="1" applyFill="1" applyBorder="1" applyAlignment="1" applyProtection="1">
      <alignment horizontal="center" vertical="center" wrapText="1"/>
    </xf>
    <xf numFmtId="3" fontId="117" fillId="6" borderId="19" xfId="15" applyNumberFormat="1" applyFont="1" applyFill="1" applyBorder="1" applyAlignment="1" applyProtection="1">
      <alignment horizontal="center" vertical="center" wrapText="1"/>
    </xf>
    <xf numFmtId="169" fontId="87" fillId="17" borderId="19" xfId="15" applyNumberFormat="1" applyFont="1" applyFill="1" applyBorder="1" applyAlignment="1" applyProtection="1">
      <alignment horizontal="center" vertical="center" wrapText="1"/>
    </xf>
    <xf numFmtId="3" fontId="117" fillId="6" borderId="18" xfId="15" applyNumberFormat="1" applyFont="1" applyFill="1" applyBorder="1" applyAlignment="1" applyProtection="1">
      <alignment horizontal="center" vertical="center" wrapText="1"/>
    </xf>
    <xf numFmtId="0" fontId="108" fillId="3" borderId="1" xfId="15" applyFont="1" applyFill="1" applyBorder="1" applyAlignment="1" applyProtection="1">
      <alignment vertical="center" wrapText="1"/>
    </xf>
    <xf numFmtId="49" fontId="108" fillId="3" borderId="1" xfId="15" applyNumberFormat="1" applyFont="1" applyFill="1" applyBorder="1" applyAlignment="1" applyProtection="1">
      <alignment horizontal="center" vertical="center" wrapText="1"/>
    </xf>
    <xf numFmtId="0" fontId="87" fillId="0" borderId="3" xfId="15" applyFont="1" applyFill="1" applyBorder="1" applyAlignment="1" applyProtection="1">
      <alignment vertical="center" wrapText="1"/>
    </xf>
    <xf numFmtId="169" fontId="22" fillId="14" borderId="1" xfId="15" applyNumberFormat="1" applyFont="1" applyFill="1" applyBorder="1" applyAlignment="1" applyProtection="1">
      <alignment horizontal="center" vertical="center"/>
    </xf>
    <xf numFmtId="169" fontId="22" fillId="15" borderId="1" xfId="15" applyNumberFormat="1" applyFont="1" applyFill="1" applyBorder="1" applyAlignment="1" applyProtection="1">
      <alignment horizontal="center" vertical="center"/>
    </xf>
    <xf numFmtId="3" fontId="94" fillId="6" borderId="1" xfId="15" applyNumberFormat="1" applyFont="1" applyFill="1" applyBorder="1" applyAlignment="1" applyProtection="1">
      <alignment horizontal="center" vertical="center"/>
    </xf>
    <xf numFmtId="169" fontId="22" fillId="6" borderId="1" xfId="15" applyNumberFormat="1" applyFont="1" applyFill="1" applyBorder="1" applyAlignment="1" applyProtection="1">
      <alignment horizontal="center" vertical="center"/>
    </xf>
    <xf numFmtId="169" fontId="22" fillId="17" borderId="1" xfId="15" applyNumberFormat="1" applyFont="1" applyFill="1" applyBorder="1" applyAlignment="1" applyProtection="1">
      <alignment horizontal="center" vertical="center"/>
    </xf>
    <xf numFmtId="169" fontId="22" fillId="13" borderId="1" xfId="15" applyNumberFormat="1" applyFont="1" applyFill="1" applyBorder="1" applyAlignment="1" applyProtection="1">
      <alignment horizontal="center" vertical="center"/>
    </xf>
    <xf numFmtId="169" fontId="22" fillId="0" borderId="1" xfId="15" applyNumberFormat="1" applyFont="1" applyFill="1" applyBorder="1" applyAlignment="1" applyProtection="1">
      <alignment horizontal="center" vertical="center"/>
    </xf>
    <xf numFmtId="169" fontId="98" fillId="0" borderId="1" xfId="15" applyNumberFormat="1" applyFont="1" applyFill="1" applyBorder="1" applyAlignment="1" applyProtection="1">
      <alignment horizontal="center" vertical="center"/>
    </xf>
    <xf numFmtId="0" fontId="127" fillId="0" borderId="0" xfId="15" quotePrefix="1" applyFont="1" applyFill="1" applyBorder="1" applyAlignment="1">
      <alignment horizontal="center" vertical="center"/>
    </xf>
    <xf numFmtId="177" fontId="95" fillId="14" borderId="1" xfId="15" applyNumberFormat="1" applyFont="1" applyFill="1" applyBorder="1" applyAlignment="1" applyProtection="1">
      <alignment horizontal="center" vertical="center"/>
    </xf>
    <xf numFmtId="49" fontId="8" fillId="0" borderId="19" xfId="15" applyNumberFormat="1" applyFont="1" applyFill="1" applyBorder="1" applyAlignment="1">
      <alignment horizontal="center" vertical="center"/>
    </xf>
    <xf numFmtId="49" fontId="9" fillId="0" borderId="19" xfId="15" applyNumberFormat="1" applyFont="1" applyFill="1" applyBorder="1" applyAlignment="1">
      <alignment horizontal="center" vertical="center" wrapText="1"/>
    </xf>
    <xf numFmtId="169" fontId="58" fillId="0" borderId="0" xfId="15" applyNumberFormat="1" applyFill="1"/>
    <xf numFmtId="177" fontId="87" fillId="14" borderId="15" xfId="15" applyNumberFormat="1" applyFont="1" applyFill="1" applyBorder="1" applyAlignment="1" applyProtection="1">
      <alignment horizontal="center" vertical="center" wrapText="1"/>
    </xf>
    <xf numFmtId="0" fontId="58" fillId="0" borderId="44" xfId="15" applyFill="1" applyBorder="1"/>
    <xf numFmtId="0" fontId="58" fillId="0" borderId="45" xfId="15" applyFill="1" applyBorder="1"/>
    <xf numFmtId="177" fontId="87" fillId="14" borderId="19" xfId="15" applyNumberFormat="1" applyFont="1" applyFill="1" applyBorder="1" applyAlignment="1" applyProtection="1">
      <alignment horizontal="center" vertical="center" wrapText="1"/>
    </xf>
    <xf numFmtId="177" fontId="87" fillId="14" borderId="18" xfId="15" applyNumberFormat="1" applyFont="1" applyFill="1" applyBorder="1" applyAlignment="1" applyProtection="1">
      <alignment horizontal="center" vertical="center" wrapText="1"/>
    </xf>
    <xf numFmtId="0" fontId="98" fillId="14" borderId="4" xfId="15" applyFont="1" applyFill="1" applyBorder="1" applyAlignment="1" applyProtection="1">
      <alignment horizontal="center" vertical="center" wrapText="1"/>
    </xf>
    <xf numFmtId="0" fontId="98" fillId="14" borderId="21" xfId="15" applyFont="1" applyFill="1" applyBorder="1" applyAlignment="1" applyProtection="1">
      <alignment horizontal="center" vertical="center" wrapText="1"/>
    </xf>
    <xf numFmtId="169" fontId="87" fillId="14" borderId="4" xfId="15" applyNumberFormat="1" applyFont="1" applyFill="1" applyBorder="1" applyAlignment="1" applyProtection="1">
      <alignment horizontal="center" vertical="center" wrapText="1"/>
    </xf>
    <xf numFmtId="0" fontId="98" fillId="15" borderId="4" xfId="15" applyFont="1" applyFill="1" applyBorder="1" applyAlignment="1" applyProtection="1">
      <alignment horizontal="center" vertical="center" wrapText="1"/>
    </xf>
    <xf numFmtId="0" fontId="98" fillId="15" borderId="21" xfId="15" applyFont="1" applyFill="1" applyBorder="1" applyAlignment="1" applyProtection="1">
      <alignment horizontal="center" vertical="center" wrapText="1"/>
    </xf>
    <xf numFmtId="169" fontId="87" fillId="15" borderId="4" xfId="15" applyNumberFormat="1" applyFont="1" applyFill="1" applyBorder="1" applyAlignment="1" applyProtection="1">
      <alignment horizontal="center" vertical="center" wrapText="1"/>
    </xf>
    <xf numFmtId="0" fontId="98" fillId="6" borderId="4" xfId="15" applyFont="1" applyFill="1" applyBorder="1" applyAlignment="1" applyProtection="1">
      <alignment horizontal="center" vertical="center" wrapText="1"/>
    </xf>
    <xf numFmtId="0" fontId="98" fillId="6" borderId="21" xfId="15" applyFont="1" applyFill="1" applyBorder="1" applyAlignment="1" applyProtection="1">
      <alignment horizontal="center" vertical="center" wrapText="1"/>
    </xf>
    <xf numFmtId="169" fontId="87" fillId="6" borderId="4" xfId="15" applyNumberFormat="1" applyFont="1" applyFill="1" applyBorder="1" applyAlignment="1" applyProtection="1">
      <alignment horizontal="center" vertical="center" wrapText="1"/>
    </xf>
    <xf numFmtId="0" fontId="98" fillId="17" borderId="4" xfId="15" applyFont="1" applyFill="1" applyBorder="1" applyAlignment="1" applyProtection="1">
      <alignment horizontal="center" vertical="center" wrapText="1"/>
    </xf>
    <xf numFmtId="0" fontId="98" fillId="17" borderId="21" xfId="15" applyFont="1" applyFill="1" applyBorder="1" applyAlignment="1" applyProtection="1">
      <alignment horizontal="center" vertical="center" wrapText="1"/>
    </xf>
    <xf numFmtId="0" fontId="98" fillId="13" borderId="21" xfId="15" applyFont="1" applyFill="1" applyBorder="1" applyAlignment="1" applyProtection="1">
      <alignment horizontal="center" vertical="center" wrapText="1"/>
    </xf>
    <xf numFmtId="169" fontId="87" fillId="13" borderId="4" xfId="15" applyNumberFormat="1" applyFont="1" applyFill="1" applyBorder="1" applyAlignment="1" applyProtection="1">
      <alignment horizontal="center" vertical="center" wrapText="1"/>
    </xf>
    <xf numFmtId="0" fontId="98" fillId="0" borderId="4" xfId="15" applyFont="1" applyFill="1" applyBorder="1" applyAlignment="1" applyProtection="1">
      <alignment horizontal="center" vertical="center" wrapText="1"/>
    </xf>
    <xf numFmtId="0" fontId="84" fillId="15" borderId="4" xfId="15" applyFont="1" applyFill="1" applyBorder="1" applyAlignment="1" applyProtection="1">
      <alignment horizontal="center" vertical="center" wrapText="1"/>
    </xf>
    <xf numFmtId="0" fontId="70" fillId="6" borderId="4" xfId="15" applyFont="1" applyFill="1" applyBorder="1" applyAlignment="1" applyProtection="1">
      <alignment horizontal="center" vertical="center" wrapText="1"/>
    </xf>
    <xf numFmtId="0" fontId="84" fillId="13" borderId="4" xfId="15" applyFont="1" applyFill="1" applyBorder="1" applyAlignment="1" applyProtection="1">
      <alignment horizontal="center" vertical="center" wrapText="1"/>
    </xf>
    <xf numFmtId="0" fontId="70" fillId="6" borderId="3" xfId="15" applyFont="1" applyFill="1" applyBorder="1" applyAlignment="1" applyProtection="1">
      <alignment horizontal="center" vertical="center" wrapText="1"/>
    </xf>
    <xf numFmtId="0" fontId="70" fillId="6" borderId="2" xfId="15" applyFont="1" applyFill="1" applyBorder="1" applyAlignment="1" applyProtection="1">
      <alignment horizontal="center" vertical="center" wrapText="1"/>
    </xf>
    <xf numFmtId="0" fontId="58" fillId="0" borderId="0" xfId="15" applyFill="1" applyBorder="1" applyAlignment="1">
      <alignment horizontal="center"/>
    </xf>
    <xf numFmtId="0" fontId="58" fillId="26" borderId="0" xfId="15" applyFill="1" applyBorder="1" applyAlignment="1">
      <alignment horizontal="center"/>
    </xf>
    <xf numFmtId="0" fontId="77" fillId="26" borderId="0" xfId="15" applyFont="1" applyFill="1" applyBorder="1" applyAlignment="1">
      <alignment horizontal="center"/>
    </xf>
    <xf numFmtId="0" fontId="77" fillId="0" borderId="0" xfId="15" applyFont="1" applyFill="1" applyBorder="1" applyAlignment="1">
      <alignment horizontal="center"/>
    </xf>
    <xf numFmtId="0" fontId="76" fillId="0" borderId="0" xfId="20" applyFont="1" applyFill="1" applyAlignment="1">
      <alignment horizontal="right"/>
    </xf>
    <xf numFmtId="0" fontId="76" fillId="26" borderId="0" xfId="20" applyFont="1" applyFill="1" applyAlignment="1">
      <alignment horizontal="right"/>
    </xf>
    <xf numFmtId="0" fontId="77" fillId="0" borderId="0" xfId="15" applyFont="1" applyFill="1"/>
    <xf numFmtId="0" fontId="3" fillId="0" borderId="0" xfId="15" applyFont="1" applyFill="1" applyAlignment="1">
      <alignment horizontal="right"/>
    </xf>
    <xf numFmtId="0" fontId="3" fillId="26" borderId="0" xfId="15" applyFont="1" applyFill="1" applyAlignment="1">
      <alignment horizontal="right"/>
    </xf>
    <xf numFmtId="0" fontId="58" fillId="26" borderId="0" xfId="15" applyFill="1" applyAlignment="1">
      <alignment horizontal="right"/>
    </xf>
    <xf numFmtId="0" fontId="76" fillId="0" borderId="0" xfId="20" applyFont="1" applyFill="1" applyAlignment="1">
      <alignment horizontal="right" vertical="top"/>
    </xf>
    <xf numFmtId="169" fontId="87" fillId="24" borderId="4" xfId="15" applyNumberFormat="1" applyFont="1" applyFill="1" applyBorder="1" applyAlignment="1" applyProtection="1">
      <alignment horizontal="center" vertical="center" wrapText="1"/>
    </xf>
    <xf numFmtId="0" fontId="98" fillId="24" borderId="21" xfId="15" applyFont="1" applyFill="1" applyBorder="1" applyAlignment="1" applyProtection="1">
      <alignment horizontal="center" vertical="center" wrapText="1"/>
    </xf>
    <xf numFmtId="0" fontId="98" fillId="24" borderId="4" xfId="15" applyFont="1" applyFill="1" applyBorder="1" applyAlignment="1" applyProtection="1">
      <alignment horizontal="center" vertical="center" wrapText="1"/>
    </xf>
    <xf numFmtId="177" fontId="95" fillId="24" borderId="1" xfId="15" applyNumberFormat="1" applyFont="1" applyFill="1" applyBorder="1" applyAlignment="1" applyProtection="1">
      <alignment horizontal="center" vertical="center"/>
    </xf>
    <xf numFmtId="169" fontId="95" fillId="24" borderId="1" xfId="15" applyNumberFormat="1" applyFont="1" applyFill="1" applyBorder="1" applyAlignment="1" applyProtection="1">
      <alignment horizontal="center" vertical="center"/>
    </xf>
    <xf numFmtId="177" fontId="87" fillId="24" borderId="19" xfId="15" applyNumberFormat="1" applyFont="1" applyFill="1" applyBorder="1" applyAlignment="1" applyProtection="1">
      <alignment horizontal="center" vertical="center" wrapText="1"/>
    </xf>
    <xf numFmtId="169" fontId="87" fillId="24" borderId="19" xfId="15" applyNumberFormat="1" applyFont="1" applyFill="1" applyBorder="1" applyAlignment="1" applyProtection="1">
      <alignment horizontal="center" vertical="center" wrapText="1"/>
    </xf>
    <xf numFmtId="177" fontId="87" fillId="24" borderId="15" xfId="15" applyNumberFormat="1" applyFont="1" applyFill="1" applyBorder="1" applyAlignment="1" applyProtection="1">
      <alignment horizontal="center" vertical="center" wrapText="1"/>
    </xf>
    <xf numFmtId="169" fontId="87" fillId="24" borderId="15" xfId="15" applyNumberFormat="1" applyFont="1" applyFill="1" applyBorder="1" applyAlignment="1" applyProtection="1">
      <alignment horizontal="center" vertical="center" wrapText="1"/>
    </xf>
    <xf numFmtId="169" fontId="87" fillId="24" borderId="18" xfId="15" applyNumberFormat="1" applyFont="1" applyFill="1" applyBorder="1" applyAlignment="1" applyProtection="1">
      <alignment horizontal="center" vertical="center" wrapText="1"/>
    </xf>
    <xf numFmtId="169" fontId="82" fillId="24" borderId="1" xfId="15" applyNumberFormat="1" applyFont="1" applyFill="1" applyBorder="1" applyAlignment="1" applyProtection="1">
      <alignment horizontal="center" vertical="center"/>
    </xf>
    <xf numFmtId="169" fontId="22" fillId="24" borderId="1" xfId="15" applyNumberFormat="1" applyFont="1" applyFill="1" applyBorder="1" applyAlignment="1" applyProtection="1">
      <alignment horizontal="center" vertical="center"/>
    </xf>
    <xf numFmtId="169" fontId="9" fillId="24" borderId="1" xfId="15" applyNumberFormat="1" applyFont="1" applyFill="1" applyBorder="1" applyAlignment="1">
      <alignment horizontal="center" vertical="center"/>
    </xf>
    <xf numFmtId="49" fontId="51" fillId="3" borderId="1" xfId="15" applyNumberFormat="1" applyFont="1" applyFill="1" applyBorder="1" applyAlignment="1" applyProtection="1">
      <alignment horizontal="center" vertical="center" wrapText="1"/>
    </xf>
    <xf numFmtId="0" fontId="17" fillId="0" borderId="1" xfId="15" applyFont="1" applyFill="1" applyBorder="1" applyAlignment="1">
      <alignment wrapText="1"/>
    </xf>
    <xf numFmtId="0" fontId="17" fillId="0" borderId="1" xfId="15" applyFont="1" applyFill="1" applyBorder="1" applyAlignment="1">
      <alignment vertical="top" wrapText="1"/>
    </xf>
    <xf numFmtId="0" fontId="17" fillId="0" borderId="1" xfId="15" applyFont="1" applyFill="1" applyBorder="1" applyAlignment="1">
      <alignment horizontal="left" vertical="top" wrapText="1"/>
    </xf>
    <xf numFmtId="0" fontId="87" fillId="0" borderId="1" xfId="15" applyFont="1" applyFill="1" applyBorder="1" applyAlignment="1" applyProtection="1">
      <alignment vertical="center" wrapText="1"/>
    </xf>
    <xf numFmtId="169" fontId="21" fillId="0" borderId="1" xfId="15" applyNumberFormat="1" applyFont="1" applyFill="1" applyBorder="1" applyAlignment="1" applyProtection="1">
      <alignment horizontal="center" vertical="center"/>
    </xf>
    <xf numFmtId="169" fontId="87" fillId="6" borderId="1" xfId="15" applyNumberFormat="1" applyFont="1" applyFill="1" applyBorder="1" applyAlignment="1" applyProtection="1">
      <alignment horizontal="center" vertical="center"/>
    </xf>
    <xf numFmtId="169" fontId="87" fillId="17" borderId="1" xfId="15" applyNumberFormat="1" applyFont="1" applyFill="1" applyBorder="1" applyAlignment="1" applyProtection="1">
      <alignment horizontal="center" vertical="center"/>
    </xf>
    <xf numFmtId="169" fontId="87" fillId="24" borderId="1" xfId="15" applyNumberFormat="1" applyFont="1" applyFill="1" applyBorder="1" applyAlignment="1" applyProtection="1">
      <alignment horizontal="center" vertical="center"/>
    </xf>
    <xf numFmtId="3" fontId="117" fillId="6" borderId="1" xfId="15" applyNumberFormat="1" applyFont="1" applyFill="1" applyBorder="1" applyAlignment="1" applyProtection="1">
      <alignment horizontal="center" vertical="center"/>
    </xf>
    <xf numFmtId="169" fontId="87" fillId="14" borderId="1" xfId="15" applyNumberFormat="1" applyFont="1" applyFill="1" applyBorder="1" applyAlignment="1" applyProtection="1">
      <alignment horizontal="center" vertical="center"/>
    </xf>
    <xf numFmtId="169" fontId="87" fillId="15" borderId="1" xfId="15" applyNumberFormat="1" applyFont="1" applyFill="1" applyBorder="1" applyAlignment="1" applyProtection="1">
      <alignment horizontal="center" vertical="center"/>
    </xf>
    <xf numFmtId="169" fontId="21" fillId="6" borderId="1" xfId="15" applyNumberFormat="1" applyFont="1" applyFill="1" applyBorder="1" applyAlignment="1" applyProtection="1">
      <alignment horizontal="center" vertical="center"/>
    </xf>
    <xf numFmtId="169" fontId="21" fillId="17" borderId="1" xfId="15" applyNumberFormat="1" applyFont="1" applyFill="1" applyBorder="1" applyAlignment="1" applyProtection="1">
      <alignment horizontal="center" vertical="center"/>
    </xf>
    <xf numFmtId="169" fontId="21" fillId="24" borderId="1" xfId="15" applyNumberFormat="1" applyFont="1" applyFill="1" applyBorder="1" applyAlignment="1" applyProtection="1">
      <alignment horizontal="center" vertical="center"/>
    </xf>
    <xf numFmtId="3" fontId="125" fillId="6" borderId="1" xfId="15" applyNumberFormat="1" applyFont="1" applyFill="1" applyBorder="1" applyAlignment="1" applyProtection="1">
      <alignment horizontal="center" vertical="center"/>
    </xf>
    <xf numFmtId="169" fontId="21" fillId="14" borderId="1" xfId="15" applyNumberFormat="1" applyFont="1" applyFill="1" applyBorder="1" applyAlignment="1" applyProtection="1">
      <alignment horizontal="center" vertical="center"/>
    </xf>
    <xf numFmtId="169" fontId="21" fillId="15" borderId="1" xfId="15" applyNumberFormat="1" applyFont="1" applyFill="1" applyBorder="1" applyAlignment="1" applyProtection="1">
      <alignment horizontal="center" vertical="center"/>
    </xf>
    <xf numFmtId="169" fontId="87" fillId="0" borderId="1" xfId="15" applyNumberFormat="1" applyFont="1" applyFill="1" applyBorder="1" applyAlignment="1" applyProtection="1">
      <alignment horizontal="center" vertical="center" wrapText="1"/>
    </xf>
    <xf numFmtId="169" fontId="87" fillId="13" borderId="1" xfId="15" applyNumberFormat="1" applyFont="1" applyFill="1" applyBorder="1" applyAlignment="1" applyProtection="1">
      <alignment horizontal="center" vertical="center"/>
    </xf>
    <xf numFmtId="169" fontId="87" fillId="24" borderId="1" xfId="15" applyNumberFormat="1" applyFont="1" applyFill="1" applyBorder="1" applyAlignment="1" applyProtection="1">
      <alignment horizontal="center" vertical="center" wrapText="1"/>
    </xf>
    <xf numFmtId="0" fontId="108" fillId="0" borderId="1" xfId="15" applyFont="1" applyFill="1" applyBorder="1" applyAlignment="1" applyProtection="1">
      <alignment vertical="center" wrapText="1"/>
    </xf>
    <xf numFmtId="169" fontId="98" fillId="24" borderId="1" xfId="15" applyNumberFormat="1" applyFont="1" applyFill="1" applyBorder="1" applyAlignment="1" applyProtection="1">
      <alignment horizontal="center" vertical="center"/>
    </xf>
    <xf numFmtId="169" fontId="98" fillId="14" borderId="1" xfId="15" applyNumberFormat="1" applyFont="1" applyFill="1" applyBorder="1" applyAlignment="1" applyProtection="1">
      <alignment horizontal="center" vertical="center"/>
    </xf>
    <xf numFmtId="169" fontId="98" fillId="13" borderId="1" xfId="15" applyNumberFormat="1" applyFont="1" applyFill="1" applyBorder="1" applyAlignment="1" applyProtection="1">
      <alignment horizontal="center" vertical="center"/>
    </xf>
    <xf numFmtId="169" fontId="98" fillId="17" borderId="1" xfId="15" applyNumberFormat="1" applyFont="1" applyFill="1" applyBorder="1" applyAlignment="1" applyProtection="1">
      <alignment horizontal="center" vertical="center"/>
    </xf>
    <xf numFmtId="169" fontId="87" fillId="14" borderId="1" xfId="15" applyNumberFormat="1" applyFont="1" applyFill="1" applyBorder="1" applyAlignment="1" applyProtection="1">
      <alignment horizontal="center" vertical="center" wrapText="1"/>
    </xf>
    <xf numFmtId="169" fontId="98" fillId="15" borderId="1" xfId="15" applyNumberFormat="1" applyFont="1" applyFill="1" applyBorder="1" applyAlignment="1" applyProtection="1">
      <alignment horizontal="center" vertical="center"/>
    </xf>
    <xf numFmtId="169" fontId="98" fillId="6" borderId="1" xfId="15" applyNumberFormat="1" applyFont="1" applyFill="1" applyBorder="1" applyAlignment="1" applyProtection="1">
      <alignment horizontal="center" vertical="center"/>
    </xf>
    <xf numFmtId="169" fontId="87" fillId="6" borderId="1" xfId="15" applyNumberFormat="1" applyFont="1" applyFill="1" applyBorder="1" applyAlignment="1" applyProtection="1">
      <alignment horizontal="center" vertical="center" wrapText="1"/>
    </xf>
    <xf numFmtId="169" fontId="87" fillId="13" borderId="1" xfId="15" applyNumberFormat="1" applyFont="1" applyFill="1" applyBorder="1" applyAlignment="1" applyProtection="1">
      <alignment horizontal="center" vertical="center" wrapText="1"/>
    </xf>
    <xf numFmtId="169" fontId="87" fillId="17" borderId="1" xfId="15" applyNumberFormat="1" applyFont="1" applyFill="1" applyBorder="1" applyAlignment="1" applyProtection="1">
      <alignment horizontal="center" vertical="center" wrapText="1"/>
    </xf>
    <xf numFmtId="3" fontId="117" fillId="6" borderId="1" xfId="15" applyNumberFormat="1" applyFont="1" applyFill="1" applyBorder="1" applyAlignment="1" applyProtection="1">
      <alignment horizontal="center" vertical="center" wrapText="1"/>
    </xf>
    <xf numFmtId="169" fontId="87" fillId="15" borderId="1" xfId="15" applyNumberFormat="1" applyFont="1" applyFill="1" applyBorder="1" applyAlignment="1" applyProtection="1">
      <alignment horizontal="center" vertical="center" wrapText="1"/>
    </xf>
    <xf numFmtId="0" fontId="98" fillId="0" borderId="1" xfId="15" applyFont="1" applyFill="1" applyBorder="1" applyAlignment="1" applyProtection="1">
      <alignment vertical="center" wrapText="1"/>
    </xf>
    <xf numFmtId="3" fontId="99" fillId="6" borderId="1" xfId="15" applyNumberFormat="1" applyFont="1" applyFill="1" applyBorder="1" applyAlignment="1" applyProtection="1">
      <alignment horizontal="center" vertical="center"/>
    </xf>
    <xf numFmtId="0" fontId="21" fillId="0" borderId="1" xfId="15" applyFont="1" applyFill="1" applyBorder="1" applyAlignment="1" applyProtection="1">
      <alignment vertical="center" wrapText="1"/>
    </xf>
    <xf numFmtId="0" fontId="109" fillId="0" borderId="1" xfId="15" applyFont="1" applyFill="1" applyBorder="1" applyAlignment="1" applyProtection="1">
      <alignment vertical="center" wrapText="1"/>
    </xf>
    <xf numFmtId="0" fontId="87" fillId="0" borderId="1" xfId="15" applyFont="1" applyFill="1" applyBorder="1" applyAlignment="1" applyProtection="1">
      <alignment horizontal="left" vertical="center" wrapText="1"/>
    </xf>
    <xf numFmtId="169" fontId="21" fillId="13" borderId="1" xfId="15" applyNumberFormat="1" applyFont="1" applyFill="1" applyBorder="1" applyAlignment="1" applyProtection="1">
      <alignment horizontal="center" vertical="center"/>
    </xf>
    <xf numFmtId="169" fontId="26" fillId="0" borderId="1" xfId="15" applyNumberFormat="1" applyFont="1" applyFill="1" applyBorder="1" applyAlignment="1" applyProtection="1">
      <alignment horizontal="center" vertical="center"/>
    </xf>
    <xf numFmtId="169" fontId="26" fillId="6" borderId="1" xfId="15" applyNumberFormat="1" applyFont="1" applyFill="1" applyBorder="1" applyAlignment="1" applyProtection="1">
      <alignment horizontal="center" vertical="center"/>
    </xf>
    <xf numFmtId="169" fontId="26" fillId="13" borderId="1" xfId="15" applyNumberFormat="1" applyFont="1" applyFill="1" applyBorder="1" applyAlignment="1" applyProtection="1">
      <alignment horizontal="center" vertical="center"/>
    </xf>
    <xf numFmtId="169" fontId="26" fillId="17" borderId="1" xfId="15" applyNumberFormat="1" applyFont="1" applyFill="1" applyBorder="1" applyAlignment="1" applyProtection="1">
      <alignment horizontal="center" vertical="center"/>
    </xf>
    <xf numFmtId="169" fontId="26" fillId="14" borderId="1" xfId="15" applyNumberFormat="1" applyFont="1" applyFill="1" applyBorder="1" applyAlignment="1" applyProtection="1">
      <alignment horizontal="center" vertical="center"/>
    </xf>
    <xf numFmtId="169" fontId="26" fillId="15" borderId="1" xfId="15" applyNumberFormat="1" applyFont="1" applyFill="1" applyBorder="1" applyAlignment="1" applyProtection="1">
      <alignment horizontal="center" vertical="center"/>
    </xf>
    <xf numFmtId="4" fontId="87" fillId="24" borderId="1" xfId="15" applyNumberFormat="1" applyFont="1" applyFill="1" applyBorder="1" applyAlignment="1" applyProtection="1">
      <alignment horizontal="center" vertical="center"/>
    </xf>
    <xf numFmtId="169" fontId="126" fillId="0" borderId="1" xfId="15" applyNumberFormat="1" applyFont="1" applyFill="1" applyBorder="1" applyAlignment="1" applyProtection="1">
      <alignment horizontal="center" vertical="center"/>
    </xf>
    <xf numFmtId="169" fontId="126" fillId="6" borderId="1" xfId="15" applyNumberFormat="1" applyFont="1" applyFill="1" applyBorder="1" applyAlignment="1" applyProtection="1">
      <alignment horizontal="center" vertical="center"/>
    </xf>
    <xf numFmtId="169" fontId="126" fillId="13" borderId="1" xfId="15" applyNumberFormat="1" applyFont="1" applyFill="1" applyBorder="1" applyAlignment="1" applyProtection="1">
      <alignment horizontal="center" vertical="center"/>
    </xf>
    <xf numFmtId="169" fontId="126" fillId="17" borderId="1" xfId="15" applyNumberFormat="1" applyFont="1" applyFill="1" applyBorder="1" applyAlignment="1" applyProtection="1">
      <alignment horizontal="center" vertical="center"/>
    </xf>
    <xf numFmtId="169" fontId="126" fillId="14" borderId="1" xfId="15" applyNumberFormat="1" applyFont="1" applyFill="1" applyBorder="1" applyAlignment="1" applyProtection="1">
      <alignment horizontal="center" vertical="center"/>
    </xf>
    <xf numFmtId="169" fontId="126" fillId="15" borderId="1" xfId="15" applyNumberFormat="1" applyFont="1" applyFill="1" applyBorder="1" applyAlignment="1" applyProtection="1">
      <alignment horizontal="center" vertical="center"/>
    </xf>
    <xf numFmtId="3" fontId="115" fillId="6" borderId="1" xfId="15" applyNumberFormat="1" applyFont="1" applyFill="1" applyBorder="1" applyAlignment="1" applyProtection="1">
      <alignment horizontal="center" vertical="center"/>
    </xf>
    <xf numFmtId="0" fontId="4" fillId="0" borderId="1" xfId="15" applyFont="1" applyFill="1" applyBorder="1" applyAlignment="1" applyProtection="1">
      <alignment horizontal="left" vertical="center" wrapText="1"/>
    </xf>
    <xf numFmtId="169" fontId="98" fillId="6" borderId="1" xfId="15" applyNumberFormat="1" applyFont="1" applyFill="1" applyBorder="1" applyAlignment="1" applyProtection="1">
      <alignment horizontal="center" vertical="center" wrapText="1"/>
    </xf>
    <xf numFmtId="169" fontId="98" fillId="13" borderId="1" xfId="15" applyNumberFormat="1" applyFont="1" applyFill="1" applyBorder="1" applyAlignment="1" applyProtection="1">
      <alignment horizontal="center" vertical="center" wrapText="1"/>
    </xf>
    <xf numFmtId="3" fontId="124" fillId="6" borderId="1" xfId="15" applyNumberFormat="1" applyFont="1" applyFill="1" applyBorder="1" applyAlignment="1" applyProtection="1">
      <alignment horizontal="center" vertical="center"/>
    </xf>
    <xf numFmtId="3" fontId="113" fillId="6" borderId="1" xfId="15" applyNumberFormat="1" applyFont="1" applyFill="1" applyBorder="1" applyAlignment="1" applyProtection="1">
      <alignment horizontal="center" vertical="center"/>
    </xf>
    <xf numFmtId="49" fontId="8" fillId="0" borderId="15" xfId="15" applyNumberFormat="1" applyFont="1" applyFill="1" applyBorder="1" applyAlignment="1">
      <alignment horizontal="center" vertical="center"/>
    </xf>
    <xf numFmtId="0" fontId="58" fillId="0" borderId="2" xfId="15" applyFill="1" applyBorder="1"/>
    <xf numFmtId="49" fontId="8" fillId="0" borderId="1" xfId="15" applyNumberFormat="1" applyFont="1" applyFill="1" applyBorder="1" applyAlignment="1">
      <alignment horizontal="center" vertical="center"/>
    </xf>
    <xf numFmtId="177" fontId="87" fillId="14" borderId="1" xfId="15" applyNumberFormat="1" applyFont="1" applyFill="1" applyBorder="1" applyAlignment="1" applyProtection="1">
      <alignment horizontal="center" vertical="center" wrapText="1"/>
    </xf>
    <xf numFmtId="177" fontId="98" fillId="24" borderId="1" xfId="15" applyNumberFormat="1" applyFont="1" applyFill="1" applyBorder="1" applyAlignment="1" applyProtection="1">
      <alignment horizontal="center" vertical="center"/>
    </xf>
    <xf numFmtId="177" fontId="98" fillId="14" borderId="1" xfId="15" applyNumberFormat="1" applyFont="1" applyFill="1" applyBorder="1" applyAlignment="1" applyProtection="1">
      <alignment horizontal="center" vertical="center"/>
    </xf>
    <xf numFmtId="49" fontId="9" fillId="0" borderId="1" xfId="15" applyNumberFormat="1" applyFont="1" applyFill="1" applyBorder="1" applyAlignment="1">
      <alignment horizontal="center" vertical="center" wrapText="1"/>
    </xf>
    <xf numFmtId="177" fontId="87" fillId="24" borderId="1" xfId="15" applyNumberFormat="1" applyFont="1" applyFill="1" applyBorder="1" applyAlignment="1" applyProtection="1">
      <alignment horizontal="center" vertical="center"/>
    </xf>
    <xf numFmtId="0" fontId="128" fillId="24" borderId="1" xfId="15" applyFont="1" applyFill="1" applyBorder="1"/>
    <xf numFmtId="177" fontId="87" fillId="14" borderId="1" xfId="15" applyNumberFormat="1" applyFont="1" applyFill="1" applyBorder="1" applyAlignment="1" applyProtection="1">
      <alignment horizontal="center" vertical="center"/>
    </xf>
    <xf numFmtId="0" fontId="128" fillId="14" borderId="1" xfId="15" applyFont="1" applyFill="1" applyBorder="1"/>
    <xf numFmtId="169" fontId="26" fillId="0" borderId="1" xfId="15" applyNumberFormat="1" applyFont="1" applyFill="1" applyBorder="1" applyAlignment="1">
      <alignment horizontal="center" vertical="center" wrapText="1"/>
    </xf>
    <xf numFmtId="169" fontId="21" fillId="17" borderId="1" xfId="15" applyNumberFormat="1" applyFont="1" applyFill="1" applyBorder="1" applyAlignment="1" applyProtection="1">
      <alignment horizontal="center" vertical="center" wrapText="1"/>
    </xf>
    <xf numFmtId="169" fontId="98" fillId="17" borderId="1" xfId="15" applyNumberFormat="1" applyFont="1" applyFill="1" applyBorder="1" applyAlignment="1" applyProtection="1">
      <alignment horizontal="center" vertical="center" wrapText="1"/>
    </xf>
    <xf numFmtId="169" fontId="21" fillId="24" borderId="1" xfId="15" applyNumberFormat="1" applyFont="1" applyFill="1" applyBorder="1" applyAlignment="1" applyProtection="1">
      <alignment horizontal="center" vertical="center" wrapText="1"/>
    </xf>
    <xf numFmtId="169" fontId="98" fillId="24" borderId="1" xfId="15" applyNumberFormat="1" applyFont="1" applyFill="1" applyBorder="1" applyAlignment="1" applyProtection="1">
      <alignment horizontal="center" vertical="center" wrapText="1"/>
    </xf>
    <xf numFmtId="169" fontId="98" fillId="14" borderId="1" xfId="15" applyNumberFormat="1" applyFont="1" applyFill="1" applyBorder="1" applyAlignment="1" applyProtection="1">
      <alignment horizontal="center" vertical="center" wrapText="1"/>
    </xf>
    <xf numFmtId="169" fontId="26" fillId="6" borderId="1" xfId="15" applyNumberFormat="1" applyFont="1" applyFill="1" applyBorder="1" applyAlignment="1">
      <alignment horizontal="center" vertical="center" wrapText="1"/>
    </xf>
    <xf numFmtId="169" fontId="26" fillId="17" borderId="1" xfId="15" applyNumberFormat="1" applyFont="1" applyFill="1" applyBorder="1" applyAlignment="1">
      <alignment horizontal="center" vertical="center" wrapText="1"/>
    </xf>
    <xf numFmtId="169" fontId="26" fillId="14" borderId="1" xfId="15" applyNumberFormat="1" applyFont="1" applyFill="1" applyBorder="1" applyAlignment="1">
      <alignment horizontal="center" vertical="center" wrapText="1"/>
    </xf>
    <xf numFmtId="169" fontId="26" fillId="15" borderId="1" xfId="15" applyNumberFormat="1" applyFont="1" applyFill="1" applyBorder="1" applyAlignment="1">
      <alignment horizontal="center" vertical="center" wrapText="1"/>
    </xf>
    <xf numFmtId="4" fontId="98" fillId="24" borderId="1" xfId="15" applyNumberFormat="1" applyFont="1" applyFill="1" applyBorder="1" applyAlignment="1" applyProtection="1">
      <alignment horizontal="center" vertical="center"/>
    </xf>
    <xf numFmtId="49" fontId="87" fillId="0" borderId="1" xfId="15" applyNumberFormat="1" applyFont="1" applyFill="1" applyBorder="1" applyAlignment="1" applyProtection="1">
      <alignment horizontal="center" vertical="center" wrapText="1"/>
    </xf>
    <xf numFmtId="49" fontId="98" fillId="0" borderId="1" xfId="15" applyNumberFormat="1" applyFont="1" applyFill="1" applyBorder="1" applyAlignment="1" applyProtection="1">
      <alignment horizontal="center" vertical="center" wrapText="1"/>
    </xf>
    <xf numFmtId="49" fontId="21" fillId="0" borderId="1" xfId="15" applyNumberFormat="1" applyFont="1" applyFill="1" applyBorder="1" applyAlignment="1" applyProtection="1">
      <alignment horizontal="center" vertical="center" wrapText="1"/>
    </xf>
    <xf numFmtId="49" fontId="4" fillId="0" borderId="1" xfId="15" applyNumberFormat="1" applyFont="1" applyFill="1" applyBorder="1" applyAlignment="1" applyProtection="1">
      <alignment horizontal="center" vertical="center" wrapText="1"/>
    </xf>
    <xf numFmtId="3" fontId="120" fillId="27" borderId="1" xfId="15" applyNumberFormat="1" applyFont="1" applyFill="1" applyBorder="1" applyAlignment="1" applyProtection="1">
      <alignment horizontal="center" vertical="center"/>
    </xf>
    <xf numFmtId="3" fontId="120" fillId="6" borderId="1" xfId="15" applyNumberFormat="1" applyFont="1" applyFill="1" applyBorder="1" applyAlignment="1" applyProtection="1">
      <alignment horizontal="center" vertical="center"/>
    </xf>
    <xf numFmtId="169" fontId="98" fillId="0" borderId="1" xfId="15" applyNumberFormat="1" applyFont="1" applyFill="1" applyBorder="1" applyAlignment="1" applyProtection="1">
      <alignment horizontal="center" vertical="center" wrapText="1"/>
    </xf>
    <xf numFmtId="169" fontId="118" fillId="0" borderId="1" xfId="15" applyNumberFormat="1" applyFont="1" applyFill="1" applyBorder="1" applyAlignment="1" applyProtection="1">
      <alignment horizontal="center" vertical="center"/>
    </xf>
    <xf numFmtId="169" fontId="118" fillId="6" borderId="1" xfId="15" applyNumberFormat="1" applyFont="1" applyFill="1" applyBorder="1" applyAlignment="1" applyProtection="1">
      <alignment horizontal="center" vertical="center"/>
    </xf>
    <xf numFmtId="169" fontId="118" fillId="17" borderId="1" xfId="15" applyNumberFormat="1" applyFont="1" applyFill="1" applyBorder="1" applyAlignment="1" applyProtection="1">
      <alignment horizontal="center" vertical="center"/>
    </xf>
    <xf numFmtId="169" fontId="118" fillId="14" borderId="1" xfId="15" applyNumberFormat="1" applyFont="1" applyFill="1" applyBorder="1" applyAlignment="1" applyProtection="1">
      <alignment horizontal="center" vertical="center"/>
    </xf>
    <xf numFmtId="169" fontId="118" fillId="15" borderId="1" xfId="15" applyNumberFormat="1" applyFont="1" applyFill="1" applyBorder="1" applyAlignment="1" applyProtection="1">
      <alignment horizontal="center" vertical="center"/>
    </xf>
    <xf numFmtId="169" fontId="21" fillId="14" borderId="1" xfId="15" applyNumberFormat="1"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21" fillId="0" borderId="1" xfId="15" applyFont="1" applyFill="1" applyBorder="1" applyAlignment="1" applyProtection="1">
      <alignment horizontal="left" vertical="center" wrapText="1"/>
    </xf>
    <xf numFmtId="169" fontId="121" fillId="24" borderId="1" xfId="15" applyNumberFormat="1" applyFont="1" applyFill="1" applyBorder="1"/>
    <xf numFmtId="3" fontId="122" fillId="6" borderId="1" xfId="15" applyNumberFormat="1" applyFont="1" applyFill="1" applyBorder="1"/>
    <xf numFmtId="169" fontId="121" fillId="14" borderId="1" xfId="15" applyNumberFormat="1" applyFont="1" applyFill="1" applyBorder="1"/>
    <xf numFmtId="49" fontId="109" fillId="0" borderId="1" xfId="15" applyNumberFormat="1" applyFont="1" applyFill="1" applyBorder="1" applyAlignment="1" applyProtection="1">
      <alignment horizontal="center" vertical="center" wrapText="1"/>
    </xf>
    <xf numFmtId="0" fontId="4" fillId="0" borderId="1" xfId="15" applyFont="1" applyFill="1" applyBorder="1" applyAlignment="1" applyProtection="1">
      <alignment vertical="center" wrapText="1"/>
    </xf>
    <xf numFmtId="49" fontId="17" fillId="0" borderId="1" xfId="15" applyNumberFormat="1" applyFont="1" applyFill="1" applyBorder="1" applyAlignment="1" applyProtection="1">
      <alignment horizontal="center" vertical="center" wrapText="1"/>
    </xf>
    <xf numFmtId="0" fontId="17" fillId="0" borderId="1" xfId="15" applyFont="1" applyFill="1" applyBorder="1" applyAlignment="1" applyProtection="1">
      <alignment vertical="center" wrapText="1"/>
    </xf>
    <xf numFmtId="169" fontId="119" fillId="0" borderId="1" xfId="15" applyNumberFormat="1" applyFont="1" applyFill="1" applyBorder="1" applyAlignment="1" applyProtection="1">
      <alignment horizontal="center" vertical="center"/>
    </xf>
    <xf numFmtId="169" fontId="119" fillId="6" borderId="1" xfId="15" applyNumberFormat="1" applyFont="1" applyFill="1" applyBorder="1" applyAlignment="1" applyProtection="1">
      <alignment horizontal="center" vertical="center"/>
    </xf>
    <xf numFmtId="169" fontId="119" fillId="13" borderId="1" xfId="15" applyNumberFormat="1" applyFont="1" applyFill="1" applyBorder="1" applyAlignment="1" applyProtection="1">
      <alignment horizontal="center" vertical="center"/>
    </xf>
    <xf numFmtId="169" fontId="119" fillId="17" borderId="1" xfId="15" applyNumberFormat="1" applyFont="1" applyFill="1" applyBorder="1" applyAlignment="1" applyProtection="1">
      <alignment horizontal="center" vertical="center"/>
    </xf>
    <xf numFmtId="169" fontId="119" fillId="14" borderId="1" xfId="15" applyNumberFormat="1" applyFont="1" applyFill="1" applyBorder="1" applyAlignment="1" applyProtection="1">
      <alignment horizontal="center" vertical="center"/>
    </xf>
    <xf numFmtId="169" fontId="119" fillId="15" borderId="1" xfId="15" applyNumberFormat="1" applyFont="1" applyFill="1" applyBorder="1" applyAlignment="1" applyProtection="1">
      <alignment horizontal="center" vertical="center"/>
    </xf>
    <xf numFmtId="169" fontId="119" fillId="24" borderId="1" xfId="15" applyNumberFormat="1" applyFont="1" applyFill="1" applyBorder="1" applyAlignment="1" applyProtection="1">
      <alignment horizontal="center" vertical="center"/>
    </xf>
    <xf numFmtId="169" fontId="26" fillId="24" borderId="1" xfId="15" applyNumberFormat="1" applyFont="1" applyFill="1" applyBorder="1" applyAlignment="1" applyProtection="1">
      <alignment horizontal="center" vertical="center"/>
    </xf>
    <xf numFmtId="3" fontId="111" fillId="6" borderId="1" xfId="15" applyNumberFormat="1" applyFont="1" applyFill="1" applyBorder="1" applyAlignment="1" applyProtection="1">
      <alignment horizontal="center" vertical="center"/>
    </xf>
    <xf numFmtId="49" fontId="26" fillId="0" borderId="1" xfId="15" applyNumberFormat="1" applyFont="1" applyFill="1" applyBorder="1" applyAlignment="1" applyProtection="1">
      <alignment horizontal="center" vertical="center" wrapText="1"/>
    </xf>
    <xf numFmtId="0" fontId="26" fillId="0" borderId="1" xfId="15" applyFont="1" applyFill="1" applyBorder="1" applyAlignment="1" applyProtection="1">
      <alignment horizontal="left" vertical="center" wrapText="1"/>
    </xf>
    <xf numFmtId="4" fontId="98" fillId="13" borderId="1" xfId="15" applyNumberFormat="1" applyFont="1" applyFill="1" applyBorder="1" applyAlignment="1" applyProtection="1">
      <alignment horizontal="center" vertical="center"/>
    </xf>
    <xf numFmtId="4" fontId="98" fillId="15" borderId="1" xfId="15" applyNumberFormat="1" applyFont="1" applyFill="1" applyBorder="1" applyAlignment="1" applyProtection="1">
      <alignment horizontal="center" vertical="center"/>
    </xf>
    <xf numFmtId="4" fontId="98" fillId="14" borderId="1" xfId="15" applyNumberFormat="1" applyFont="1" applyFill="1" applyBorder="1" applyAlignment="1" applyProtection="1">
      <alignment horizontal="center" vertical="center"/>
    </xf>
    <xf numFmtId="4" fontId="26" fillId="14" borderId="1" xfId="15" applyNumberFormat="1" applyFont="1" applyFill="1" applyBorder="1" applyAlignment="1" applyProtection="1">
      <alignment horizontal="center" vertical="center"/>
    </xf>
    <xf numFmtId="169" fontId="107" fillId="0" borderId="1" xfId="15" applyNumberFormat="1" applyFont="1" applyFill="1" applyBorder="1" applyAlignment="1" applyProtection="1">
      <alignment horizontal="center" vertical="center"/>
    </xf>
    <xf numFmtId="169" fontId="107" fillId="6" borderId="1" xfId="15" applyNumberFormat="1" applyFont="1" applyFill="1" applyBorder="1" applyAlignment="1" applyProtection="1">
      <alignment horizontal="center" vertical="center"/>
    </xf>
    <xf numFmtId="169" fontId="107" fillId="13" borderId="1" xfId="15" applyNumberFormat="1" applyFont="1" applyFill="1" applyBorder="1" applyAlignment="1" applyProtection="1">
      <alignment horizontal="center" vertical="center"/>
    </xf>
    <xf numFmtId="169" fontId="107" fillId="17" borderId="1" xfId="15" applyNumberFormat="1" applyFont="1" applyFill="1" applyBorder="1" applyAlignment="1" applyProtection="1">
      <alignment horizontal="center" vertical="center"/>
    </xf>
    <xf numFmtId="169" fontId="107" fillId="24" borderId="1" xfId="15" applyNumberFormat="1" applyFont="1" applyFill="1" applyBorder="1" applyAlignment="1" applyProtection="1">
      <alignment horizontal="center" vertical="center"/>
    </xf>
    <xf numFmtId="169" fontId="107" fillId="14" borderId="1" xfId="15" applyNumberFormat="1" applyFont="1" applyFill="1" applyBorder="1" applyAlignment="1" applyProtection="1">
      <alignment horizontal="center" vertical="center"/>
    </xf>
    <xf numFmtId="169" fontId="107" fillId="15" borderId="1" xfId="15" applyNumberFormat="1" applyFont="1" applyFill="1" applyBorder="1" applyAlignment="1" applyProtection="1">
      <alignment horizontal="center" vertical="center"/>
    </xf>
    <xf numFmtId="169" fontId="95" fillId="0" borderId="1" xfId="15" applyNumberFormat="1" applyFont="1" applyFill="1" applyBorder="1" applyAlignment="1" applyProtection="1">
      <alignment horizontal="center" vertical="center" wrapText="1"/>
    </xf>
    <xf numFmtId="169" fontId="95" fillId="13" borderId="1" xfId="15" applyNumberFormat="1" applyFont="1" applyFill="1" applyBorder="1" applyAlignment="1" applyProtection="1">
      <alignment horizontal="center" vertical="center" wrapText="1"/>
    </xf>
    <xf numFmtId="3" fontId="95" fillId="6" borderId="1" xfId="15" applyNumberFormat="1" applyFont="1" applyFill="1" applyBorder="1" applyAlignment="1" applyProtection="1">
      <alignment horizontal="center" vertical="center"/>
    </xf>
    <xf numFmtId="169" fontId="95" fillId="22" borderId="1" xfId="15" applyNumberFormat="1" applyFont="1" applyFill="1" applyBorder="1" applyAlignment="1" applyProtection="1">
      <alignment horizontal="center" vertical="center"/>
    </xf>
    <xf numFmtId="169" fontId="87" fillId="22" borderId="1" xfId="15" applyNumberFormat="1" applyFont="1" applyFill="1" applyBorder="1" applyAlignment="1" applyProtection="1">
      <alignment horizontal="center" vertical="center" wrapText="1"/>
    </xf>
    <xf numFmtId="169" fontId="95" fillId="22" borderId="1" xfId="15" applyNumberFormat="1" applyFont="1" applyFill="1" applyBorder="1" applyAlignment="1" applyProtection="1">
      <alignment horizontal="center" vertical="center" wrapText="1"/>
    </xf>
    <xf numFmtId="3" fontId="95" fillId="22" borderId="1" xfId="15" applyNumberFormat="1" applyFont="1" applyFill="1" applyBorder="1" applyAlignment="1" applyProtection="1">
      <alignment horizontal="center" vertical="center"/>
    </xf>
    <xf numFmtId="169" fontId="87" fillId="4" borderId="1" xfId="15" applyNumberFormat="1" applyFont="1" applyFill="1" applyBorder="1" applyAlignment="1" applyProtection="1">
      <alignment horizontal="center" vertical="center" wrapText="1"/>
    </xf>
    <xf numFmtId="169" fontId="87" fillId="22" borderId="1" xfId="15" applyNumberFormat="1" applyFont="1" applyFill="1" applyBorder="1" applyAlignment="1" applyProtection="1">
      <alignment horizontal="center" vertical="center"/>
    </xf>
    <xf numFmtId="169" fontId="95" fillId="6" borderId="1" xfId="15" applyNumberFormat="1" applyFont="1" applyFill="1" applyBorder="1" applyAlignment="1" applyProtection="1">
      <alignment horizontal="center" vertical="center" wrapText="1"/>
    </xf>
    <xf numFmtId="169" fontId="95" fillId="15" borderId="1" xfId="15" applyNumberFormat="1" applyFont="1" applyFill="1" applyBorder="1" applyAlignment="1" applyProtection="1">
      <alignment horizontal="center" vertical="center" wrapText="1"/>
    </xf>
    <xf numFmtId="169" fontId="95" fillId="3" borderId="1" xfId="15" applyNumberFormat="1" applyFont="1" applyFill="1" applyBorder="1" applyAlignment="1" applyProtection="1">
      <alignment horizontal="center" vertical="center"/>
    </xf>
    <xf numFmtId="3" fontId="108" fillId="3" borderId="1" xfId="15" applyNumberFormat="1" applyFont="1" applyFill="1" applyBorder="1" applyAlignment="1" applyProtection="1">
      <alignment horizontal="center" vertical="center"/>
    </xf>
    <xf numFmtId="177" fontId="95" fillId="3" borderId="1" xfId="15" applyNumberFormat="1" applyFont="1" applyFill="1" applyBorder="1" applyAlignment="1" applyProtection="1">
      <alignment horizontal="center" vertical="center"/>
    </xf>
    <xf numFmtId="49" fontId="94" fillId="3" borderId="1" xfId="15" applyNumberFormat="1" applyFont="1" applyFill="1" applyBorder="1" applyAlignment="1" applyProtection="1">
      <alignment horizontal="center" vertical="center" wrapText="1"/>
    </xf>
    <xf numFmtId="49" fontId="108" fillId="0" borderId="1" xfId="15" applyNumberFormat="1" applyFont="1" applyFill="1" applyBorder="1" applyAlignment="1" applyProtection="1">
      <alignment horizontal="center" vertical="center" wrapText="1"/>
    </xf>
    <xf numFmtId="0" fontId="17" fillId="3" borderId="1" xfId="15" applyFont="1" applyFill="1" applyBorder="1" applyAlignment="1">
      <alignment vertical="top" wrapText="1"/>
    </xf>
    <xf numFmtId="0" fontId="94" fillId="3" borderId="1" xfId="15" applyFont="1" applyFill="1" applyBorder="1" applyAlignment="1" applyProtection="1">
      <alignment vertical="center" wrapText="1"/>
    </xf>
    <xf numFmtId="0" fontId="17" fillId="3" borderId="1" xfId="15" applyFont="1" applyFill="1" applyBorder="1" applyAlignment="1">
      <alignment wrapText="1"/>
    </xf>
    <xf numFmtId="0" fontId="58" fillId="0" borderId="0" xfId="15" applyFill="1" applyBorder="1"/>
    <xf numFmtId="169" fontId="82" fillId="3" borderId="1" xfId="15" applyNumberFormat="1" applyFont="1" applyFill="1" applyBorder="1" applyAlignment="1" applyProtection="1">
      <alignment horizontal="center" vertical="center"/>
    </xf>
    <xf numFmtId="3" fontId="110" fillId="3" borderId="1" xfId="15" applyNumberFormat="1" applyFont="1" applyFill="1" applyBorder="1" applyAlignment="1" applyProtection="1">
      <alignment horizontal="center" vertical="center"/>
    </xf>
    <xf numFmtId="49" fontId="134" fillId="0" borderId="1" xfId="15" applyNumberFormat="1" applyFont="1" applyFill="1" applyBorder="1" applyAlignment="1" applyProtection="1">
      <alignment horizontal="center" vertical="center" wrapText="1"/>
    </xf>
    <xf numFmtId="49" fontId="3" fillId="0" borderId="1" xfId="15" applyNumberFormat="1" applyFont="1" applyFill="1" applyBorder="1" applyAlignment="1">
      <alignment horizontal="center" vertical="center"/>
    </xf>
    <xf numFmtId="49" fontId="3" fillId="0" borderId="1" xfId="15" applyNumberFormat="1" applyFont="1" applyFill="1" applyBorder="1" applyAlignment="1">
      <alignment horizontal="center" vertical="center" wrapText="1"/>
    </xf>
    <xf numFmtId="49" fontId="17" fillId="0" borderId="1" xfId="15" applyNumberFormat="1" applyFont="1" applyFill="1" applyBorder="1" applyAlignment="1">
      <alignment horizontal="center" vertical="center" wrapText="1"/>
    </xf>
    <xf numFmtId="0" fontId="117" fillId="20" borderId="1" xfId="15" applyFont="1" applyFill="1" applyBorder="1" applyAlignment="1" applyProtection="1">
      <alignment vertical="center" wrapText="1"/>
    </xf>
    <xf numFmtId="49" fontId="87" fillId="0" borderId="1" xfId="15" applyNumberFormat="1" applyFont="1" applyFill="1" applyBorder="1" applyAlignment="1">
      <alignment horizontal="center" vertical="center" wrapText="1"/>
    </xf>
    <xf numFmtId="0" fontId="87" fillId="0" borderId="1" xfId="15" applyFont="1" applyFill="1" applyBorder="1" applyAlignment="1">
      <alignment vertical="center" wrapText="1"/>
    </xf>
    <xf numFmtId="0" fontId="17" fillId="3" borderId="1" xfId="15" applyFont="1" applyFill="1" applyBorder="1" applyAlignment="1">
      <alignment horizontal="left" vertical="top" wrapText="1"/>
    </xf>
    <xf numFmtId="166" fontId="17" fillId="24" borderId="15" xfId="22" applyNumberFormat="1" applyFont="1" applyFill="1" applyBorder="1" applyAlignment="1" applyProtection="1">
      <alignment horizontal="center" vertical="center"/>
    </xf>
    <xf numFmtId="167" fontId="17" fillId="25" borderId="3" xfId="22" applyNumberFormat="1" applyFont="1" applyFill="1" applyBorder="1"/>
    <xf numFmtId="178" fontId="58" fillId="2" borderId="0" xfId="15" applyNumberFormat="1" applyFill="1" applyBorder="1"/>
    <xf numFmtId="0" fontId="58" fillId="26" borderId="0" xfId="15" applyFont="1" applyFill="1"/>
    <xf numFmtId="0" fontId="96" fillId="0" borderId="0" xfId="15" applyFont="1" applyFill="1" applyBorder="1" applyAlignment="1">
      <alignment horizontal="center" vertical="center"/>
    </xf>
    <xf numFmtId="0" fontId="96" fillId="0" borderId="30" xfId="15" applyFont="1" applyFill="1" applyBorder="1" applyAlignment="1">
      <alignment horizontal="center" vertical="center"/>
    </xf>
    <xf numFmtId="0" fontId="58" fillId="0" borderId="0" xfId="15" applyFont="1" applyFill="1"/>
    <xf numFmtId="0" fontId="58" fillId="0" borderId="0" xfId="15" applyFont="1" applyFill="1" applyBorder="1" applyAlignment="1">
      <alignment horizontal="center" vertical="center"/>
    </xf>
    <xf numFmtId="49" fontId="108" fillId="3" borderId="48" xfId="15" applyNumberFormat="1" applyFont="1" applyFill="1" applyBorder="1" applyAlignment="1" applyProtection="1">
      <alignment horizontal="center" vertical="center" wrapText="1"/>
    </xf>
    <xf numFmtId="169" fontId="94" fillId="0" borderId="0" xfId="15" applyNumberFormat="1" applyFont="1" applyFill="1" applyBorder="1" applyAlignment="1">
      <alignment horizontal="center" vertical="center" wrapText="1"/>
    </xf>
    <xf numFmtId="49" fontId="136" fillId="3" borderId="48" xfId="15" applyNumberFormat="1" applyFont="1" applyFill="1" applyBorder="1" applyAlignment="1" applyProtection="1">
      <alignment horizontal="center" vertical="center" wrapText="1"/>
    </xf>
    <xf numFmtId="0" fontId="98" fillId="19" borderId="21" xfId="15" applyFont="1" applyFill="1" applyBorder="1" applyAlignment="1" applyProtection="1">
      <alignment horizontal="center" vertical="center" wrapText="1"/>
    </xf>
    <xf numFmtId="0" fontId="84" fillId="19" borderId="4" xfId="15" applyFont="1" applyFill="1" applyBorder="1" applyAlignment="1" applyProtection="1">
      <alignment horizontal="center" vertical="center" wrapText="1"/>
    </xf>
    <xf numFmtId="0" fontId="26" fillId="24" borderId="21" xfId="15" applyFont="1" applyFill="1" applyBorder="1" applyAlignment="1" applyProtection="1">
      <alignment horizontal="center" vertical="center" wrapText="1"/>
    </xf>
    <xf numFmtId="0" fontId="70" fillId="6" borderId="7" xfId="15" applyFont="1" applyFill="1" applyBorder="1" applyAlignment="1" applyProtection="1">
      <alignment horizontal="center" vertical="center" wrapText="1"/>
    </xf>
    <xf numFmtId="0" fontId="70" fillId="6" borderId="5" xfId="15" applyFont="1" applyFill="1" applyBorder="1" applyAlignment="1" applyProtection="1">
      <alignment horizontal="center" vertical="center" wrapText="1"/>
    </xf>
    <xf numFmtId="0" fontId="70" fillId="6" borderId="6" xfId="15" applyFont="1" applyFill="1" applyBorder="1" applyAlignment="1" applyProtection="1">
      <alignment horizontal="center" vertical="center" wrapText="1"/>
    </xf>
    <xf numFmtId="0" fontId="77" fillId="0" borderId="0" xfId="15" applyFont="1" applyFill="1" applyAlignment="1">
      <alignment horizontal="center"/>
    </xf>
    <xf numFmtId="0" fontId="77" fillId="26" borderId="0" xfId="15" applyFont="1" applyFill="1" applyAlignment="1">
      <alignment horizontal="center"/>
    </xf>
    <xf numFmtId="0" fontId="77" fillId="26" borderId="0" xfId="20" applyFont="1" applyFill="1"/>
    <xf numFmtId="0" fontId="58" fillId="0" borderId="0" xfId="15" applyFont="1" applyFill="1" applyAlignment="1">
      <alignment horizontal="right"/>
    </xf>
    <xf numFmtId="0" fontId="58" fillId="0" borderId="0" xfId="15" applyFill="1" applyAlignment="1">
      <alignment horizontal="right"/>
    </xf>
    <xf numFmtId="0" fontId="5" fillId="26" borderId="0" xfId="20" applyFill="1"/>
    <xf numFmtId="169" fontId="22" fillId="3" borderId="1" xfId="15" applyNumberFormat="1" applyFont="1" applyFill="1" applyBorder="1" applyAlignment="1" applyProtection="1">
      <alignment horizontal="center" vertical="center"/>
    </xf>
    <xf numFmtId="3" fontId="94" fillId="3" borderId="1" xfId="15" applyNumberFormat="1" applyFont="1" applyFill="1" applyBorder="1" applyAlignment="1" applyProtection="1">
      <alignment horizontal="center" vertical="center"/>
    </xf>
    <xf numFmtId="0" fontId="108" fillId="3" borderId="48" xfId="15" applyFont="1" applyFill="1" applyBorder="1" applyAlignment="1" applyProtection="1">
      <alignment horizontal="center" vertical="center" wrapText="1"/>
    </xf>
    <xf numFmtId="169" fontId="22" fillId="6" borderId="1" xfId="15" applyNumberFormat="1" applyFont="1" applyFill="1" applyBorder="1" applyAlignment="1">
      <alignment horizontal="center" vertical="center" wrapText="1"/>
    </xf>
    <xf numFmtId="169" fontId="22" fillId="14" borderId="1" xfId="15" applyNumberFormat="1" applyFont="1" applyFill="1" applyBorder="1" applyAlignment="1">
      <alignment horizontal="center" vertical="center" wrapText="1"/>
    </xf>
    <xf numFmtId="169" fontId="22" fillId="13" borderId="1" xfId="15" applyNumberFormat="1" applyFont="1" applyFill="1" applyBorder="1" applyAlignment="1">
      <alignment horizontal="center" vertical="center" wrapText="1"/>
    </xf>
    <xf numFmtId="4" fontId="82" fillId="3" borderId="1" xfId="15" applyNumberFormat="1" applyFont="1" applyFill="1" applyBorder="1" applyAlignment="1" applyProtection="1">
      <alignment horizontal="center" vertical="center"/>
    </xf>
    <xf numFmtId="0" fontId="103" fillId="6" borderId="1" xfId="15" applyFont="1" applyFill="1" applyBorder="1" applyAlignment="1" applyProtection="1">
      <alignment horizontal="center" vertical="top" wrapText="1"/>
    </xf>
    <xf numFmtId="0" fontId="103" fillId="13" borderId="1" xfId="15" applyFont="1" applyFill="1" applyBorder="1" applyAlignment="1" applyProtection="1">
      <alignment horizontal="center" vertical="top" wrapText="1"/>
    </xf>
    <xf numFmtId="0" fontId="103" fillId="24" borderId="1" xfId="15" applyFont="1" applyFill="1" applyBorder="1" applyAlignment="1" applyProtection="1">
      <alignment horizontal="center" vertical="top" wrapText="1"/>
    </xf>
    <xf numFmtId="0" fontId="84" fillId="2" borderId="1" xfId="15" applyFont="1" applyFill="1" applyBorder="1" applyAlignment="1" applyProtection="1">
      <alignment horizontal="center" vertical="top" wrapText="1"/>
    </xf>
    <xf numFmtId="0" fontId="84" fillId="25" borderId="1" xfId="15" applyFont="1" applyFill="1" applyBorder="1" applyAlignment="1" applyProtection="1">
      <alignment horizontal="center" vertical="top" wrapText="1"/>
    </xf>
    <xf numFmtId="0" fontId="103" fillId="25" borderId="1" xfId="15" applyFont="1" applyFill="1" applyBorder="1" applyAlignment="1" applyProtection="1">
      <alignment horizontal="center" vertical="top" wrapText="1"/>
    </xf>
    <xf numFmtId="0" fontId="58" fillId="6" borderId="1" xfId="15" applyFill="1" applyBorder="1"/>
    <xf numFmtId="0" fontId="58" fillId="13" borderId="1" xfId="15" applyFill="1" applyBorder="1"/>
    <xf numFmtId="0" fontId="58" fillId="24" borderId="1" xfId="15" applyFill="1" applyBorder="1"/>
    <xf numFmtId="167" fontId="17" fillId="25" borderId="1" xfId="22" applyNumberFormat="1" applyFont="1" applyFill="1" applyBorder="1" applyAlignment="1">
      <alignment vertical="center"/>
    </xf>
    <xf numFmtId="167" fontId="17" fillId="25" borderId="1" xfId="22" applyNumberFormat="1" applyFont="1" applyFill="1" applyBorder="1" applyAlignment="1" applyProtection="1">
      <alignment horizontal="center" vertical="center"/>
    </xf>
    <xf numFmtId="0" fontId="26" fillId="2" borderId="1" xfId="15" applyFont="1" applyFill="1" applyBorder="1" applyAlignment="1">
      <alignment horizontal="left" vertical="center" wrapText="1"/>
    </xf>
    <xf numFmtId="167" fontId="17" fillId="24" borderId="20" xfId="22" applyNumberFormat="1" applyFont="1" applyFill="1" applyBorder="1" applyAlignment="1">
      <alignment horizontal="center" vertical="center"/>
    </xf>
    <xf numFmtId="169" fontId="22" fillId="3" borderId="1" xfId="15" applyNumberFormat="1" applyFont="1" applyFill="1" applyBorder="1" applyAlignment="1">
      <alignment horizontal="center" vertical="center" wrapText="1"/>
    </xf>
    <xf numFmtId="3" fontId="94" fillId="3" borderId="1" xfId="15" applyNumberFormat="1" applyFont="1" applyFill="1" applyBorder="1" applyAlignment="1">
      <alignment horizontal="center" vertical="center" wrapText="1"/>
    </xf>
    <xf numFmtId="0" fontId="22" fillId="3" borderId="1" xfId="15" applyFont="1" applyFill="1" applyBorder="1" applyAlignment="1">
      <alignment horizontal="center" vertical="center" wrapText="1"/>
    </xf>
    <xf numFmtId="0" fontId="22" fillId="3" borderId="1" xfId="15" applyFont="1" applyFill="1" applyBorder="1" applyAlignment="1">
      <alignment horizontal="left" vertical="center" wrapText="1"/>
    </xf>
    <xf numFmtId="167" fontId="17" fillId="3" borderId="1" xfId="22" applyNumberFormat="1" applyFont="1" applyFill="1" applyBorder="1" applyAlignment="1">
      <alignment vertical="center"/>
    </xf>
    <xf numFmtId="167" fontId="17" fillId="3" borderId="1" xfId="22" applyNumberFormat="1" applyFont="1" applyFill="1" applyBorder="1" applyAlignment="1" applyProtection="1">
      <alignment horizontal="center" vertical="center"/>
    </xf>
    <xf numFmtId="169" fontId="70" fillId="3" borderId="1" xfId="15" applyNumberFormat="1" applyFont="1" applyFill="1" applyBorder="1" applyAlignment="1" applyProtection="1">
      <alignment horizontal="center" vertical="center"/>
    </xf>
    <xf numFmtId="0" fontId="17" fillId="0" borderId="1" xfId="15" applyFont="1" applyFill="1" applyBorder="1" applyAlignment="1">
      <alignment horizontal="left" vertical="center" wrapText="1"/>
    </xf>
    <xf numFmtId="172" fontId="17" fillId="25" borderId="19" xfId="22" applyNumberFormat="1" applyFont="1" applyFill="1" applyBorder="1" applyAlignment="1" applyProtection="1">
      <alignment horizontal="center" vertical="center" wrapText="1"/>
    </xf>
    <xf numFmtId="173" fontId="17" fillId="25" borderId="19" xfId="22" applyNumberFormat="1" applyFont="1" applyFill="1" applyBorder="1" applyAlignment="1" applyProtection="1">
      <alignment horizontal="center" vertical="center" wrapText="1"/>
    </xf>
    <xf numFmtId="170" fontId="3" fillId="2" borderId="2" xfId="0" applyNumberFormat="1" applyFont="1" applyFill="1" applyBorder="1" applyAlignment="1">
      <alignment horizontal="center" vertical="center"/>
    </xf>
    <xf numFmtId="178" fontId="0" fillId="2" borderId="0" xfId="0" applyNumberFormat="1" applyFill="1"/>
    <xf numFmtId="49" fontId="3" fillId="2" borderId="20" xfId="15" applyNumberFormat="1" applyFont="1" applyFill="1" applyBorder="1" applyAlignment="1">
      <alignment horizontal="center" vertical="center"/>
    </xf>
    <xf numFmtId="0" fontId="58" fillId="3" borderId="1" xfId="15" applyFont="1" applyFill="1" applyBorder="1" applyAlignment="1">
      <alignment horizontal="center"/>
    </xf>
    <xf numFmtId="0" fontId="58" fillId="0" borderId="1" xfId="15" applyFont="1" applyFill="1" applyBorder="1" applyAlignment="1">
      <alignment horizontal="center"/>
    </xf>
    <xf numFmtId="0" fontId="8" fillId="0" borderId="1" xfId="15" applyFont="1" applyFill="1" applyBorder="1" applyAlignment="1">
      <alignment horizontal="center" vertical="center"/>
    </xf>
    <xf numFmtId="4" fontId="9" fillId="3" borderId="1" xfId="15" applyNumberFormat="1" applyFont="1" applyFill="1" applyBorder="1" applyAlignment="1">
      <alignment horizontal="center" vertical="center"/>
    </xf>
    <xf numFmtId="169" fontId="9" fillId="3" borderId="1" xfId="15" applyNumberFormat="1" applyFont="1" applyFill="1" applyBorder="1" applyAlignment="1">
      <alignment horizontal="center" vertical="center"/>
    </xf>
    <xf numFmtId="177" fontId="9" fillId="3" borderId="1" xfId="15" applyNumberFormat="1" applyFont="1" applyFill="1" applyBorder="1" applyAlignment="1">
      <alignment horizontal="center" vertical="center"/>
    </xf>
    <xf numFmtId="49" fontId="8" fillId="3" borderId="0" xfId="15" applyNumberFormat="1" applyFont="1" applyFill="1" applyBorder="1" applyAlignment="1">
      <alignment horizontal="center" vertical="center"/>
    </xf>
    <xf numFmtId="0" fontId="106" fillId="3" borderId="0" xfId="15" applyFont="1" applyFill="1" applyBorder="1" applyAlignment="1">
      <alignment horizontal="left" vertical="center" wrapText="1"/>
    </xf>
    <xf numFmtId="177" fontId="9" fillId="3" borderId="0" xfId="15" applyNumberFormat="1" applyFont="1" applyFill="1" applyBorder="1" applyAlignment="1">
      <alignment horizontal="center" vertical="center"/>
    </xf>
    <xf numFmtId="169" fontId="9" fillId="3" borderId="0" xfId="15" applyNumberFormat="1" applyFont="1" applyFill="1" applyBorder="1" applyAlignment="1">
      <alignment horizontal="center" vertical="center"/>
    </xf>
    <xf numFmtId="169" fontId="69" fillId="3" borderId="0" xfId="15" applyNumberFormat="1" applyFont="1" applyFill="1" applyBorder="1" applyAlignment="1">
      <alignment horizontal="center" vertical="center"/>
    </xf>
    <xf numFmtId="169" fontId="8" fillId="3" borderId="1" xfId="15" applyNumberFormat="1" applyFont="1" applyFill="1" applyBorder="1" applyAlignment="1">
      <alignment horizontal="center" vertical="center"/>
    </xf>
    <xf numFmtId="0" fontId="8" fillId="3" borderId="1" xfId="15" applyFont="1" applyFill="1" applyBorder="1" applyAlignment="1">
      <alignment horizontal="center" vertical="center"/>
    </xf>
    <xf numFmtId="170" fontId="9" fillId="3" borderId="1" xfId="15" applyNumberFormat="1" applyFont="1" applyFill="1" applyBorder="1" applyAlignment="1">
      <alignment horizontal="center" vertical="center"/>
    </xf>
    <xf numFmtId="170" fontId="69" fillId="3" borderId="0" xfId="15" applyNumberFormat="1" applyFont="1" applyFill="1" applyBorder="1" applyAlignment="1">
      <alignment horizontal="center" vertical="center"/>
    </xf>
    <xf numFmtId="170" fontId="8" fillId="3" borderId="1" xfId="15" applyNumberFormat="1" applyFont="1" applyFill="1" applyBorder="1" applyAlignment="1">
      <alignment horizontal="center" vertical="center"/>
    </xf>
    <xf numFmtId="4" fontId="17" fillId="3" borderId="1" xfId="15" applyNumberFormat="1" applyFont="1" applyFill="1" applyBorder="1" applyAlignment="1">
      <alignment horizontal="left"/>
    </xf>
    <xf numFmtId="169" fontId="17" fillId="3" borderId="1" xfId="15" applyNumberFormat="1" applyFont="1" applyFill="1" applyBorder="1" applyAlignment="1">
      <alignment horizontal="left" vertical="top"/>
    </xf>
    <xf numFmtId="0" fontId="6" fillId="2" borderId="0" xfId="0" applyNumberFormat="1" applyFont="1" applyFill="1" applyAlignment="1">
      <alignment horizontal="left" vertical="center" wrapText="1"/>
    </xf>
    <xf numFmtId="180" fontId="3" fillId="25" borderId="19" xfId="22" applyNumberFormat="1" applyFont="1" applyFill="1" applyBorder="1" applyAlignment="1" applyProtection="1">
      <alignment horizontal="center" vertical="center" wrapText="1"/>
    </xf>
    <xf numFmtId="167" fontId="3" fillId="25" borderId="19" xfId="22" applyNumberFormat="1" applyFont="1" applyFill="1" applyBorder="1" applyAlignment="1" applyProtection="1">
      <alignment horizontal="center" vertical="center" wrapText="1"/>
    </xf>
    <xf numFmtId="169" fontId="59" fillId="3" borderId="12" xfId="15" applyNumberFormat="1" applyFont="1" applyFill="1" applyBorder="1" applyAlignment="1" applyProtection="1">
      <alignment horizontal="center" vertical="center"/>
    </xf>
    <xf numFmtId="169" fontId="24" fillId="25" borderId="37" xfId="15" applyNumberFormat="1" applyFont="1" applyFill="1" applyBorder="1" applyAlignment="1" applyProtection="1">
      <alignment horizontal="center" vertical="center"/>
    </xf>
    <xf numFmtId="169" fontId="24" fillId="25" borderId="40" xfId="15" applyNumberFormat="1" applyFont="1" applyFill="1" applyBorder="1" applyAlignment="1" applyProtection="1">
      <alignment horizontal="center" vertical="center"/>
    </xf>
    <xf numFmtId="169" fontId="24" fillId="25" borderId="43" xfId="15" applyNumberFormat="1" applyFont="1" applyFill="1" applyBorder="1" applyAlignment="1" applyProtection="1">
      <alignment horizontal="center" vertical="center"/>
    </xf>
    <xf numFmtId="169" fontId="59" fillId="25" borderId="40" xfId="15" applyNumberFormat="1" applyFont="1" applyFill="1" applyBorder="1" applyAlignment="1" applyProtection="1">
      <alignment horizontal="center" vertical="center"/>
    </xf>
    <xf numFmtId="169" fontId="59" fillId="25" borderId="12" xfId="15" applyNumberFormat="1" applyFont="1" applyFill="1" applyBorder="1" applyAlignment="1" applyProtection="1">
      <alignment horizontal="center" vertical="center"/>
    </xf>
    <xf numFmtId="169" fontId="24" fillId="25" borderId="6" xfId="15" applyNumberFormat="1" applyFont="1" applyFill="1" applyBorder="1" applyAlignment="1" applyProtection="1">
      <alignment horizontal="center" vertical="center"/>
    </xf>
    <xf numFmtId="169" fontId="24" fillId="25" borderId="42" xfId="15" applyNumberFormat="1" applyFont="1" applyFill="1" applyBorder="1" applyAlignment="1" applyProtection="1">
      <alignment horizontal="center" vertical="center"/>
    </xf>
    <xf numFmtId="169" fontId="24" fillId="25" borderId="52" xfId="15" applyNumberFormat="1" applyFont="1" applyFill="1" applyBorder="1" applyAlignment="1" applyProtection="1">
      <alignment horizontal="center" vertical="center"/>
    </xf>
    <xf numFmtId="0" fontId="17" fillId="25" borderId="40" xfId="15" applyFont="1" applyFill="1" applyBorder="1"/>
    <xf numFmtId="0" fontId="17" fillId="25" borderId="43" xfId="15" applyFont="1" applyFill="1" applyBorder="1"/>
    <xf numFmtId="167" fontId="17" fillId="25" borderId="40" xfId="22" applyNumberFormat="1" applyFont="1" applyFill="1" applyBorder="1" applyAlignment="1" applyProtection="1">
      <alignment horizontal="center" vertical="center"/>
    </xf>
    <xf numFmtId="167" fontId="17" fillId="25" borderId="52" xfId="22" applyNumberFormat="1" applyFont="1" applyFill="1" applyBorder="1" applyAlignment="1" applyProtection="1">
      <alignment horizontal="center" vertical="center"/>
    </xf>
    <xf numFmtId="0" fontId="17" fillId="25" borderId="42" xfId="15" applyFont="1" applyFill="1" applyBorder="1"/>
    <xf numFmtId="0" fontId="17" fillId="25" borderId="37" xfId="15" applyFont="1" applyFill="1" applyBorder="1"/>
    <xf numFmtId="169" fontId="17" fillId="25" borderId="40" xfId="15" applyNumberFormat="1" applyFont="1" applyFill="1" applyBorder="1" applyAlignment="1">
      <alignment horizontal="center" vertical="center"/>
    </xf>
    <xf numFmtId="0" fontId="17" fillId="25" borderId="12" xfId="15" applyFont="1" applyFill="1" applyBorder="1" applyAlignment="1">
      <alignment vertical="center"/>
    </xf>
    <xf numFmtId="167" fontId="17" fillId="25" borderId="52" xfId="22" applyNumberFormat="1" applyFont="1" applyFill="1" applyBorder="1"/>
    <xf numFmtId="167" fontId="17" fillId="25" borderId="43" xfId="22" applyNumberFormat="1" applyFont="1" applyFill="1" applyBorder="1" applyAlignment="1" applyProtection="1">
      <alignment horizontal="center" vertical="center"/>
    </xf>
    <xf numFmtId="167" fontId="17" fillId="25" borderId="5" xfId="22" applyNumberFormat="1" applyFont="1" applyFill="1" applyBorder="1" applyAlignment="1" applyProtection="1">
      <alignment horizontal="center" vertical="center"/>
    </xf>
    <xf numFmtId="167" fontId="17" fillId="25" borderId="42" xfId="22" applyNumberFormat="1" applyFont="1" applyFill="1" applyBorder="1" applyAlignment="1" applyProtection="1">
      <alignment horizontal="center" vertical="center"/>
    </xf>
    <xf numFmtId="167" fontId="17" fillId="25" borderId="37" xfId="22" applyNumberFormat="1" applyFont="1" applyFill="1" applyBorder="1" applyAlignment="1" applyProtection="1">
      <alignment horizontal="center" vertical="center"/>
    </xf>
    <xf numFmtId="167" fontId="3" fillId="25" borderId="40" xfId="22" applyNumberFormat="1" applyFont="1" applyFill="1" applyBorder="1" applyAlignment="1" applyProtection="1">
      <alignment horizontal="center" vertical="center" wrapText="1"/>
    </xf>
    <xf numFmtId="167" fontId="8" fillId="25" borderId="40" xfId="22" applyNumberFormat="1" applyFont="1" applyFill="1" applyBorder="1" applyAlignment="1" applyProtection="1">
      <alignment horizontal="center" vertical="center" wrapText="1"/>
    </xf>
    <xf numFmtId="169" fontId="22" fillId="25" borderId="12" xfId="15" applyNumberFormat="1" applyFont="1" applyFill="1" applyBorder="1" applyAlignment="1">
      <alignment horizontal="center" vertical="center" wrapText="1"/>
    </xf>
    <xf numFmtId="0" fontId="58" fillId="25" borderId="37" xfId="15" applyFill="1" applyBorder="1"/>
    <xf numFmtId="167" fontId="17" fillId="3" borderId="12" xfId="22" applyNumberFormat="1" applyFont="1" applyFill="1" applyBorder="1" applyAlignment="1" applyProtection="1">
      <alignment horizontal="center" vertical="center"/>
    </xf>
    <xf numFmtId="167" fontId="17" fillId="25" borderId="12" xfId="22" applyNumberFormat="1" applyFont="1" applyFill="1" applyBorder="1" applyAlignment="1" applyProtection="1">
      <alignment horizontal="center" vertical="center"/>
    </xf>
    <xf numFmtId="4" fontId="17" fillId="3" borderId="12" xfId="15" applyNumberFormat="1" applyFont="1" applyFill="1" applyBorder="1" applyAlignment="1">
      <alignment horizontal="left"/>
    </xf>
    <xf numFmtId="169" fontId="17" fillId="3" borderId="12" xfId="15" applyNumberFormat="1" applyFont="1" applyFill="1" applyBorder="1" applyAlignment="1">
      <alignment horizontal="left" vertical="top"/>
    </xf>
    <xf numFmtId="0" fontId="9" fillId="3" borderId="12" xfId="15" applyFont="1" applyFill="1" applyBorder="1" applyAlignment="1">
      <alignment horizontal="center" vertical="center"/>
    </xf>
    <xf numFmtId="0" fontId="58" fillId="3" borderId="12" xfId="15" applyFont="1" applyFill="1" applyBorder="1" applyAlignment="1">
      <alignment horizontal="center"/>
    </xf>
    <xf numFmtId="0" fontId="3" fillId="2" borderId="1" xfId="0" applyFont="1" applyFill="1" applyBorder="1" applyAlignment="1">
      <alignment horizontal="center" vertical="center" wrapText="1"/>
    </xf>
    <xf numFmtId="0" fontId="3" fillId="2" borderId="2" xfId="0" applyFont="1" applyFill="1" applyBorder="1" applyAlignment="1">
      <alignment horizontal="left" vertical="top" wrapText="1"/>
    </xf>
    <xf numFmtId="177" fontId="3" fillId="2" borderId="1" xfId="0" applyNumberFormat="1" applyFont="1" applyFill="1" applyBorder="1" applyAlignment="1">
      <alignment horizontal="center" vertical="center" wrapText="1"/>
    </xf>
    <xf numFmtId="169" fontId="9" fillId="3" borderId="0" xfId="15" applyNumberFormat="1" applyFont="1" applyFill="1" applyBorder="1" applyAlignment="1">
      <alignment horizontal="center" vertical="center"/>
    </xf>
    <xf numFmtId="172" fontId="17" fillId="24" borderId="19" xfId="22" applyNumberFormat="1" applyFont="1" applyFill="1" applyBorder="1" applyAlignment="1" applyProtection="1">
      <alignment horizontal="center" vertical="center"/>
    </xf>
    <xf numFmtId="167" fontId="3" fillId="2" borderId="19" xfId="22" applyNumberFormat="1" applyFont="1" applyFill="1" applyBorder="1" applyAlignment="1" applyProtection="1">
      <alignment horizontal="center" vertical="center" wrapText="1"/>
    </xf>
    <xf numFmtId="180" fontId="3" fillId="2" borderId="19" xfId="22" applyNumberFormat="1" applyFont="1" applyFill="1" applyBorder="1" applyAlignment="1" applyProtection="1">
      <alignment horizontal="center" vertical="center" wrapText="1"/>
    </xf>
    <xf numFmtId="0" fontId="142" fillId="3" borderId="1" xfId="15" applyFont="1" applyFill="1" applyBorder="1" applyAlignment="1">
      <alignment horizontal="center" vertical="center"/>
    </xf>
    <xf numFmtId="169" fontId="8" fillId="2" borderId="12" xfId="4" applyNumberFormat="1" applyFont="1" applyFill="1" applyBorder="1" applyAlignment="1">
      <alignment horizontal="center" vertical="center" wrapText="1"/>
    </xf>
    <xf numFmtId="0" fontId="17" fillId="2" borderId="51" xfId="15" applyFont="1" applyFill="1" applyBorder="1" applyAlignment="1">
      <alignment horizontal="left" vertical="center" wrapText="1"/>
    </xf>
    <xf numFmtId="2" fontId="32" fillId="2" borderId="14" xfId="0" applyNumberFormat="1" applyFont="1" applyFill="1" applyBorder="1" applyAlignment="1">
      <alignment horizontal="center" vertical="center" wrapText="1"/>
    </xf>
    <xf numFmtId="2" fontId="32" fillId="2" borderId="9" xfId="0" applyNumberFormat="1" applyFont="1" applyFill="1" applyBorder="1" applyAlignment="1">
      <alignment horizontal="center" vertical="center" wrapText="1"/>
    </xf>
    <xf numFmtId="181" fontId="143" fillId="0" borderId="0" xfId="1" applyNumberFormat="1" applyFont="1" applyBorder="1" applyAlignment="1">
      <alignment horizontal="right" vertical="center" wrapText="1"/>
    </xf>
    <xf numFmtId="0" fontId="0" fillId="2" borderId="12" xfId="0" applyFill="1" applyBorder="1"/>
    <xf numFmtId="170" fontId="51" fillId="2" borderId="3" xfId="13" applyNumberFormat="1" applyFont="1" applyFill="1" applyBorder="1" applyAlignment="1">
      <alignment horizontal="center" vertical="center"/>
    </xf>
    <xf numFmtId="169" fontId="43" fillId="30" borderId="1" xfId="0" applyNumberFormat="1" applyFont="1" applyFill="1" applyBorder="1" applyAlignment="1">
      <alignment horizontal="center" vertical="center" wrapText="1"/>
    </xf>
    <xf numFmtId="168" fontId="0" fillId="30" borderId="0" xfId="0" applyNumberFormat="1" applyFill="1"/>
    <xf numFmtId="0" fontId="0" fillId="30" borderId="0" xfId="0" applyFill="1"/>
    <xf numFmtId="0" fontId="43" fillId="30" borderId="1" xfId="0" applyFont="1" applyFill="1" applyBorder="1" applyAlignment="1">
      <alignment vertical="center" wrapText="1"/>
    </xf>
    <xf numFmtId="0" fontId="46" fillId="30" borderId="1" xfId="14" applyFont="1" applyFill="1" applyBorder="1" applyAlignment="1">
      <alignment vertical="center" wrapText="1"/>
    </xf>
    <xf numFmtId="0" fontId="43" fillId="8" borderId="1" xfId="0" applyFont="1" applyFill="1" applyBorder="1" applyAlignment="1">
      <alignment vertical="center" wrapText="1"/>
    </xf>
    <xf numFmtId="169" fontId="43" fillId="8" borderId="1" xfId="0" applyNumberFormat="1" applyFont="1" applyFill="1" applyBorder="1" applyAlignment="1">
      <alignment horizontal="center" vertical="center" wrapText="1"/>
    </xf>
    <xf numFmtId="0" fontId="46" fillId="8" borderId="1" xfId="14" applyFont="1" applyFill="1" applyBorder="1" applyAlignment="1">
      <alignment vertical="center" wrapText="1"/>
    </xf>
    <xf numFmtId="169" fontId="9" fillId="3" borderId="0" xfId="15" applyNumberFormat="1" applyFont="1" applyFill="1" applyBorder="1" applyAlignment="1">
      <alignment horizontal="center" vertical="center"/>
    </xf>
    <xf numFmtId="167" fontId="17" fillId="3" borderId="19" xfId="22" applyNumberFormat="1" applyFont="1" applyFill="1" applyBorder="1"/>
    <xf numFmtId="167" fontId="17" fillId="3" borderId="19" xfId="22" applyNumberFormat="1" applyFont="1" applyFill="1" applyBorder="1" applyAlignment="1" applyProtection="1">
      <alignment horizontal="center" vertical="center"/>
    </xf>
    <xf numFmtId="169" fontId="24" fillId="3" borderId="19" xfId="15" applyNumberFormat="1" applyFont="1" applyFill="1" applyBorder="1" applyAlignment="1" applyProtection="1">
      <alignment horizontal="center" vertical="center"/>
    </xf>
    <xf numFmtId="0" fontId="9" fillId="3" borderId="19" xfId="15" applyFont="1" applyFill="1" applyBorder="1" applyAlignment="1">
      <alignment horizontal="left" vertical="center" wrapText="1"/>
    </xf>
    <xf numFmtId="169" fontId="87" fillId="25" borderId="4" xfId="15" applyNumberFormat="1" applyFont="1" applyFill="1" applyBorder="1" applyAlignment="1" applyProtection="1">
      <alignment horizontal="center" vertical="center" wrapText="1"/>
    </xf>
    <xf numFmtId="0" fontId="98" fillId="25" borderId="21" xfId="15" applyFont="1" applyFill="1" applyBorder="1" applyAlignment="1" applyProtection="1">
      <alignment horizontal="center" vertical="center" wrapText="1"/>
    </xf>
    <xf numFmtId="169" fontId="95" fillId="25" borderId="1" xfId="15" applyNumberFormat="1" applyFont="1" applyFill="1" applyBorder="1" applyAlignment="1" applyProtection="1">
      <alignment horizontal="center" vertical="center"/>
    </xf>
    <xf numFmtId="169" fontId="87" fillId="25" borderId="3" xfId="15" applyNumberFormat="1" applyFont="1" applyFill="1" applyBorder="1" applyAlignment="1" applyProtection="1">
      <alignment horizontal="center" vertical="center" wrapText="1"/>
    </xf>
    <xf numFmtId="169" fontId="87" fillId="25" borderId="2" xfId="15" applyNumberFormat="1" applyFont="1" applyFill="1" applyBorder="1" applyAlignment="1" applyProtection="1">
      <alignment horizontal="center" vertical="center" wrapText="1"/>
    </xf>
    <xf numFmtId="169" fontId="98" fillId="25" borderId="3" xfId="15" applyNumberFormat="1" applyFont="1" applyFill="1" applyBorder="1" applyAlignment="1" applyProtection="1">
      <alignment horizontal="center" vertical="center"/>
    </xf>
    <xf numFmtId="169" fontId="87" fillId="25" borderId="1" xfId="15" applyNumberFormat="1" applyFont="1" applyFill="1" applyBorder="1" applyAlignment="1" applyProtection="1">
      <alignment horizontal="center" vertical="center" wrapText="1"/>
    </xf>
    <xf numFmtId="169" fontId="98" fillId="25" borderId="1" xfId="15" applyNumberFormat="1" applyFont="1" applyFill="1" applyBorder="1" applyAlignment="1" applyProtection="1">
      <alignment horizontal="center" vertical="center"/>
    </xf>
    <xf numFmtId="169" fontId="87" fillId="25" borderId="1" xfId="15" applyNumberFormat="1" applyFont="1" applyFill="1" applyBorder="1" applyAlignment="1" applyProtection="1">
      <alignment horizontal="center" vertical="center"/>
    </xf>
    <xf numFmtId="169" fontId="21" fillId="25" borderId="1" xfId="15" applyNumberFormat="1" applyFont="1" applyFill="1" applyBorder="1" applyAlignment="1" applyProtection="1">
      <alignment horizontal="center" vertical="center"/>
    </xf>
    <xf numFmtId="169" fontId="82" fillId="25" borderId="1" xfId="15" applyNumberFormat="1" applyFont="1" applyFill="1" applyBorder="1" applyAlignment="1" applyProtection="1">
      <alignment horizontal="center" vertical="center"/>
    </xf>
    <xf numFmtId="169" fontId="22" fillId="25" borderId="1" xfId="15" applyNumberFormat="1" applyFont="1" applyFill="1" applyBorder="1" applyAlignment="1" applyProtection="1">
      <alignment horizontal="center" vertical="center"/>
    </xf>
    <xf numFmtId="169" fontId="121" fillId="25" borderId="1" xfId="15" applyNumberFormat="1" applyFont="1" applyFill="1" applyBorder="1"/>
    <xf numFmtId="169" fontId="26" fillId="25" borderId="1" xfId="15" applyNumberFormat="1" applyFont="1" applyFill="1" applyBorder="1" applyAlignment="1" applyProtection="1">
      <alignment horizontal="center" vertical="center"/>
    </xf>
    <xf numFmtId="169" fontId="9" fillId="25" borderId="1" xfId="15" applyNumberFormat="1" applyFont="1" applyFill="1" applyBorder="1" applyAlignment="1">
      <alignment horizontal="center" vertical="center"/>
    </xf>
    <xf numFmtId="169" fontId="107" fillId="25" borderId="1" xfId="15" applyNumberFormat="1" applyFont="1" applyFill="1" applyBorder="1" applyAlignment="1" applyProtection="1">
      <alignment horizontal="center" vertical="center"/>
    </xf>
    <xf numFmtId="4" fontId="95" fillId="3" borderId="1" xfId="15" applyNumberFormat="1" applyFont="1" applyFill="1" applyBorder="1" applyAlignment="1" applyProtection="1">
      <alignment horizontal="center" vertical="center"/>
    </xf>
    <xf numFmtId="4" fontId="87" fillId="14" borderId="1" xfId="15" applyNumberFormat="1" applyFont="1" applyFill="1" applyBorder="1" applyAlignment="1" applyProtection="1">
      <alignment horizontal="center" vertical="center"/>
    </xf>
    <xf numFmtId="2" fontId="95" fillId="3" borderId="1" xfId="15" applyNumberFormat="1" applyFont="1" applyFill="1" applyBorder="1" applyAlignment="1" applyProtection="1">
      <alignment horizontal="center" vertical="center"/>
    </xf>
    <xf numFmtId="2" fontId="87" fillId="24" borderId="1" xfId="15" applyNumberFormat="1" applyFont="1" applyFill="1" applyBorder="1" applyAlignment="1" applyProtection="1">
      <alignment horizontal="center" vertical="center"/>
    </xf>
    <xf numFmtId="2" fontId="98" fillId="24" borderId="1" xfId="15" applyNumberFormat="1" applyFont="1" applyFill="1" applyBorder="1" applyAlignment="1" applyProtection="1">
      <alignment horizontal="center" vertical="center" wrapText="1"/>
    </xf>
    <xf numFmtId="2" fontId="82" fillId="3" borderId="1" xfId="15" applyNumberFormat="1" applyFont="1" applyFill="1" applyBorder="1" applyAlignment="1" applyProtection="1">
      <alignment horizontal="center" vertical="center"/>
    </xf>
    <xf numFmtId="2" fontId="87" fillId="24" borderId="1" xfId="15" applyNumberFormat="1" applyFont="1" applyFill="1" applyBorder="1" applyAlignment="1" applyProtection="1">
      <alignment horizontal="center" vertical="center" wrapText="1"/>
    </xf>
    <xf numFmtId="2" fontId="21" fillId="24" borderId="1" xfId="15" applyNumberFormat="1" applyFont="1" applyFill="1" applyBorder="1" applyAlignment="1" applyProtection="1">
      <alignment horizontal="center" vertical="center"/>
    </xf>
    <xf numFmtId="2" fontId="95" fillId="24" borderId="1" xfId="15" applyNumberFormat="1" applyFont="1" applyFill="1" applyBorder="1" applyAlignment="1" applyProtection="1">
      <alignment horizontal="center" vertical="center"/>
    </xf>
    <xf numFmtId="2" fontId="22" fillId="24" borderId="1" xfId="15" applyNumberFormat="1" applyFont="1" applyFill="1" applyBorder="1" applyAlignment="1" applyProtection="1">
      <alignment horizontal="center" vertical="center"/>
    </xf>
    <xf numFmtId="2" fontId="98" fillId="24" borderId="1" xfId="15" applyNumberFormat="1" applyFont="1" applyFill="1" applyBorder="1" applyAlignment="1" applyProtection="1">
      <alignment horizontal="center" vertical="center"/>
    </xf>
    <xf numFmtId="49" fontId="17" fillId="31" borderId="1" xfId="15" applyNumberFormat="1" applyFont="1" applyFill="1" applyBorder="1" applyAlignment="1">
      <alignment horizontal="center" vertical="center" wrapText="1"/>
    </xf>
    <xf numFmtId="169" fontId="144" fillId="3" borderId="1" xfId="15" applyNumberFormat="1" applyFont="1" applyFill="1" applyBorder="1" applyAlignment="1">
      <alignment horizontal="center" vertical="center" wrapText="1"/>
    </xf>
    <xf numFmtId="0" fontId="146" fillId="26" borderId="0" xfId="20" applyFont="1" applyFill="1" applyAlignment="1">
      <alignment horizontal="right"/>
    </xf>
    <xf numFmtId="0" fontId="76" fillId="26" borderId="0" xfId="20" applyFont="1" applyFill="1" applyAlignment="1">
      <alignment horizontal="right" vertical="top"/>
    </xf>
    <xf numFmtId="0" fontId="84" fillId="26" borderId="4" xfId="15" applyFont="1" applyFill="1" applyBorder="1" applyAlignment="1" applyProtection="1">
      <alignment horizontal="center" vertical="center" wrapText="1"/>
    </xf>
    <xf numFmtId="0" fontId="84" fillId="12" borderId="4" xfId="15" applyFont="1" applyFill="1" applyBorder="1" applyAlignment="1" applyProtection="1">
      <alignment horizontal="center" vertical="center" wrapText="1"/>
    </xf>
    <xf numFmtId="0" fontId="87" fillId="26" borderId="4" xfId="15" applyFont="1" applyFill="1" applyBorder="1" applyAlignment="1" applyProtection="1">
      <alignment horizontal="center" vertical="center" wrapText="1"/>
    </xf>
    <xf numFmtId="0" fontId="98" fillId="26" borderId="21" xfId="15" applyFont="1" applyFill="1" applyBorder="1" applyAlignment="1" applyProtection="1">
      <alignment horizontal="center" vertical="center" wrapText="1"/>
    </xf>
    <xf numFmtId="0" fontId="87" fillId="12" borderId="4" xfId="15" applyFont="1" applyFill="1" applyBorder="1" applyAlignment="1" applyProtection="1">
      <alignment horizontal="center" vertical="center" wrapText="1"/>
    </xf>
    <xf numFmtId="0" fontId="98" fillId="12" borderId="21" xfId="15" applyFont="1" applyFill="1" applyBorder="1" applyAlignment="1" applyProtection="1">
      <alignment horizontal="center" vertical="center" wrapText="1"/>
    </xf>
    <xf numFmtId="0" fontId="98" fillId="26" borderId="4" xfId="15" applyFont="1" applyFill="1" applyBorder="1" applyAlignment="1" applyProtection="1">
      <alignment horizontal="center" vertical="center" wrapText="1"/>
    </xf>
    <xf numFmtId="0" fontId="98" fillId="19" borderId="4" xfId="15" applyFont="1" applyFill="1" applyBorder="1" applyAlignment="1" applyProtection="1">
      <alignment horizontal="center" vertical="center" wrapText="1"/>
    </xf>
    <xf numFmtId="174" fontId="140" fillId="0" borderId="18" xfId="15" applyNumberFormat="1" applyFont="1" applyFill="1" applyBorder="1" applyAlignment="1" applyProtection="1">
      <alignment horizontal="left" vertical="center" wrapText="1"/>
      <protection locked="0"/>
    </xf>
    <xf numFmtId="169" fontId="84" fillId="0" borderId="18" xfId="15" applyNumberFormat="1" applyFont="1" applyFill="1" applyBorder="1" applyAlignment="1" applyProtection="1">
      <alignment horizontal="center" vertical="center"/>
    </xf>
    <xf numFmtId="169" fontId="87" fillId="0" borderId="18" xfId="15" applyNumberFormat="1" applyFont="1" applyFill="1" applyBorder="1" applyAlignment="1" applyProtection="1">
      <alignment horizontal="center" vertical="center"/>
    </xf>
    <xf numFmtId="4" fontId="87" fillId="0" borderId="18" xfId="15" applyNumberFormat="1" applyFont="1" applyFill="1" applyBorder="1" applyAlignment="1" applyProtection="1">
      <alignment horizontal="center" vertical="center" wrapText="1"/>
    </xf>
    <xf numFmtId="169" fontId="87" fillId="0" borderId="20" xfId="15" applyNumberFormat="1" applyFont="1" applyFill="1" applyBorder="1" applyAlignment="1" applyProtection="1">
      <alignment horizontal="center" vertical="center" wrapText="1"/>
    </xf>
    <xf numFmtId="169" fontId="87" fillId="6" borderId="18" xfId="15" applyNumberFormat="1" applyFont="1" applyFill="1" applyBorder="1" applyAlignment="1" applyProtection="1">
      <alignment horizontal="center" vertical="center"/>
    </xf>
    <xf numFmtId="169" fontId="87" fillId="6" borderId="20" xfId="15" applyNumberFormat="1" applyFont="1" applyFill="1" applyBorder="1" applyAlignment="1" applyProtection="1">
      <alignment horizontal="center" vertical="center"/>
    </xf>
    <xf numFmtId="169" fontId="87" fillId="24" borderId="20" xfId="15" applyNumberFormat="1" applyFont="1" applyFill="1" applyBorder="1" applyAlignment="1" applyProtection="1">
      <alignment horizontal="center" vertical="center" wrapText="1"/>
    </xf>
    <xf numFmtId="169" fontId="21" fillId="24" borderId="20" xfId="15" applyNumberFormat="1" applyFont="1" applyFill="1" applyBorder="1" applyAlignment="1" applyProtection="1">
      <alignment horizontal="center" vertical="center" wrapText="1"/>
    </xf>
    <xf numFmtId="169" fontId="87" fillId="6" borderId="19" xfId="15" applyNumberFormat="1" applyFont="1" applyFill="1" applyBorder="1" applyAlignment="1" applyProtection="1">
      <alignment horizontal="center" vertical="center"/>
    </xf>
    <xf numFmtId="169" fontId="135" fillId="6" borderId="20" xfId="15" applyNumberFormat="1" applyFont="1" applyFill="1" applyBorder="1" applyAlignment="1" applyProtection="1">
      <alignment horizontal="center" vertical="center" wrapText="1"/>
    </xf>
    <xf numFmtId="169" fontId="135" fillId="6" borderId="19" xfId="15" applyNumberFormat="1" applyFont="1" applyFill="1" applyBorder="1" applyAlignment="1" applyProtection="1">
      <alignment horizontal="center" vertical="center"/>
    </xf>
    <xf numFmtId="169" fontId="87" fillId="14" borderId="18" xfId="15" applyNumberFormat="1" applyFont="1" applyFill="1" applyBorder="1" applyAlignment="1" applyProtection="1">
      <alignment horizontal="center" vertical="center"/>
    </xf>
    <xf numFmtId="169" fontId="87" fillId="14" borderId="20" xfId="15" applyNumberFormat="1" applyFont="1" applyFill="1" applyBorder="1" applyAlignment="1" applyProtection="1">
      <alignment horizontal="center" vertical="center"/>
    </xf>
    <xf numFmtId="169" fontId="87" fillId="19" borderId="20" xfId="15" applyNumberFormat="1" applyFont="1" applyFill="1" applyBorder="1" applyAlignment="1" applyProtection="1">
      <alignment horizontal="center" vertical="center" wrapText="1"/>
    </xf>
    <xf numFmtId="169" fontId="21" fillId="19" borderId="20" xfId="15" applyNumberFormat="1" applyFont="1" applyFill="1" applyBorder="1" applyAlignment="1" applyProtection="1">
      <alignment horizontal="center" vertical="center" wrapText="1"/>
    </xf>
    <xf numFmtId="169" fontId="87" fillId="14" borderId="19" xfId="15" applyNumberFormat="1" applyFont="1" applyFill="1" applyBorder="1" applyAlignment="1" applyProtection="1">
      <alignment horizontal="center" vertical="center"/>
    </xf>
    <xf numFmtId="0" fontId="98" fillId="0" borderId="47" xfId="15" applyFont="1" applyFill="1" applyBorder="1" applyAlignment="1" applyProtection="1">
      <alignment horizontal="center" vertical="center" wrapText="1"/>
    </xf>
    <xf numFmtId="174" fontId="140" fillId="0" borderId="19" xfId="15" applyNumberFormat="1" applyFont="1" applyFill="1" applyBorder="1" applyAlignment="1" applyProtection="1">
      <alignment horizontal="left" vertical="center" wrapText="1"/>
      <protection locked="0"/>
    </xf>
    <xf numFmtId="169" fontId="84" fillId="0" borderId="19" xfId="15" applyNumberFormat="1" applyFont="1" applyFill="1" applyBorder="1" applyAlignment="1" applyProtection="1">
      <alignment horizontal="center" vertical="center"/>
    </xf>
    <xf numFmtId="169" fontId="87" fillId="0" borderId="19" xfId="15" applyNumberFormat="1" applyFont="1" applyFill="1" applyBorder="1" applyAlignment="1" applyProtection="1">
      <alignment horizontal="center" vertical="center"/>
    </xf>
    <xf numFmtId="4" fontId="87" fillId="0" borderId="19" xfId="15" applyNumberFormat="1" applyFont="1" applyFill="1" applyBorder="1" applyAlignment="1" applyProtection="1">
      <alignment horizontal="center" vertical="center" wrapText="1"/>
    </xf>
    <xf numFmtId="169" fontId="148" fillId="0" borderId="20" xfId="15" applyNumberFormat="1" applyFont="1" applyFill="1" applyBorder="1" applyAlignment="1" applyProtection="1">
      <alignment horizontal="center" vertical="center" wrapText="1"/>
    </xf>
    <xf numFmtId="169" fontId="87" fillId="24" borderId="19" xfId="15" applyNumberFormat="1" applyFont="1" applyFill="1" applyBorder="1" applyAlignment="1" applyProtection="1">
      <alignment horizontal="center" vertical="center"/>
    </xf>
    <xf numFmtId="169" fontId="21" fillId="24" borderId="19" xfId="15" applyNumberFormat="1" applyFont="1" applyFill="1" applyBorder="1" applyAlignment="1" applyProtection="1">
      <alignment horizontal="center" vertical="center"/>
    </xf>
    <xf numFmtId="169" fontId="135" fillId="6" borderId="19" xfId="15" applyNumberFormat="1" applyFont="1" applyFill="1" applyBorder="1" applyAlignment="1" applyProtection="1">
      <alignment horizontal="center" vertical="center" wrapText="1"/>
    </xf>
    <xf numFmtId="3" fontId="125" fillId="6" borderId="19" xfId="15" applyNumberFormat="1" applyFont="1" applyFill="1" applyBorder="1" applyAlignment="1" applyProtection="1">
      <alignment horizontal="center" vertical="center"/>
    </xf>
    <xf numFmtId="169" fontId="87" fillId="19" borderId="19" xfId="15" applyNumberFormat="1" applyFont="1" applyFill="1" applyBorder="1" applyAlignment="1" applyProtection="1">
      <alignment horizontal="center" vertical="center"/>
    </xf>
    <xf numFmtId="169" fontId="21" fillId="19" borderId="19" xfId="15" applyNumberFormat="1" applyFont="1" applyFill="1" applyBorder="1" applyAlignment="1" applyProtection="1">
      <alignment horizontal="center" vertical="center"/>
    </xf>
    <xf numFmtId="169" fontId="21" fillId="0" borderId="19" xfId="15" applyNumberFormat="1" applyFont="1" applyFill="1" applyBorder="1" applyAlignment="1" applyProtection="1">
      <alignment horizontal="center" vertical="center"/>
    </xf>
    <xf numFmtId="169" fontId="87" fillId="12" borderId="19" xfId="15" applyNumberFormat="1" applyFont="1" applyFill="1" applyBorder="1" applyAlignment="1" applyProtection="1">
      <alignment horizontal="center" vertical="center"/>
    </xf>
    <xf numFmtId="0" fontId="98" fillId="0" borderId="19" xfId="15" applyFont="1" applyFill="1" applyBorder="1" applyAlignment="1" applyProtection="1">
      <alignment vertical="center" wrapText="1"/>
    </xf>
    <xf numFmtId="0" fontId="108" fillId="0" borderId="19" xfId="15" applyFont="1" applyFill="1" applyBorder="1" applyAlignment="1" applyProtection="1">
      <alignment vertical="center" wrapText="1"/>
    </xf>
    <xf numFmtId="0" fontId="98" fillId="0" borderId="55" xfId="15" applyFont="1" applyFill="1" applyBorder="1" applyAlignment="1" applyProtection="1">
      <alignment horizontal="center" vertical="center" wrapText="1"/>
    </xf>
    <xf numFmtId="169" fontId="84" fillId="0" borderId="21" xfId="15" applyNumberFormat="1" applyFont="1" applyFill="1" applyBorder="1" applyAlignment="1" applyProtection="1">
      <alignment horizontal="center" vertical="center"/>
    </xf>
    <xf numFmtId="169" fontId="87" fillId="0" borderId="21" xfId="15" applyNumberFormat="1" applyFont="1" applyFill="1" applyBorder="1" applyAlignment="1" applyProtection="1">
      <alignment horizontal="center" vertical="center"/>
    </xf>
    <xf numFmtId="169" fontId="26" fillId="0" borderId="21" xfId="15" applyNumberFormat="1" applyFont="1" applyFill="1" applyBorder="1" applyAlignment="1" applyProtection="1">
      <alignment horizontal="center" vertical="center"/>
    </xf>
    <xf numFmtId="169" fontId="87" fillId="0" borderId="15" xfId="15" applyNumberFormat="1" applyFont="1" applyFill="1" applyBorder="1" applyAlignment="1" applyProtection="1">
      <alignment horizontal="center" vertical="center"/>
    </xf>
    <xf numFmtId="169" fontId="87" fillId="6" borderId="21" xfId="15" applyNumberFormat="1" applyFont="1" applyFill="1" applyBorder="1" applyAlignment="1" applyProtection="1">
      <alignment horizontal="center" vertical="center"/>
    </xf>
    <xf numFmtId="169" fontId="26" fillId="6" borderId="21" xfId="15" applyNumberFormat="1" applyFont="1" applyFill="1" applyBorder="1" applyAlignment="1" applyProtection="1">
      <alignment horizontal="center" vertical="center"/>
    </xf>
    <xf numFmtId="169" fontId="87" fillId="24" borderId="21" xfId="15" applyNumberFormat="1" applyFont="1" applyFill="1" applyBorder="1" applyAlignment="1" applyProtection="1">
      <alignment horizontal="center" vertical="center"/>
    </xf>
    <xf numFmtId="169" fontId="21" fillId="24" borderId="15" xfId="15" applyNumberFormat="1" applyFont="1" applyFill="1" applyBorder="1" applyAlignment="1" applyProtection="1">
      <alignment horizontal="center" vertical="center"/>
    </xf>
    <xf numFmtId="169" fontId="21" fillId="24" borderId="21" xfId="15" applyNumberFormat="1" applyFont="1" applyFill="1" applyBorder="1" applyAlignment="1" applyProtection="1">
      <alignment horizontal="center" vertical="center"/>
    </xf>
    <xf numFmtId="169" fontId="135" fillId="6" borderId="15" xfId="15" applyNumberFormat="1" applyFont="1" applyFill="1" applyBorder="1" applyAlignment="1" applyProtection="1">
      <alignment horizontal="center" vertical="center" wrapText="1"/>
    </xf>
    <xf numFmtId="3" fontId="125" fillId="6" borderId="15" xfId="15" applyNumberFormat="1" applyFont="1" applyFill="1" applyBorder="1" applyAlignment="1" applyProtection="1">
      <alignment horizontal="center" vertical="center"/>
    </xf>
    <xf numFmtId="169" fontId="87" fillId="14" borderId="21" xfId="15" applyNumberFormat="1" applyFont="1" applyFill="1" applyBorder="1" applyAlignment="1" applyProtection="1">
      <alignment horizontal="center" vertical="center"/>
    </xf>
    <xf numFmtId="169" fontId="26" fillId="14" borderId="21" xfId="15" applyNumberFormat="1" applyFont="1" applyFill="1" applyBorder="1" applyAlignment="1" applyProtection="1">
      <alignment horizontal="center" vertical="center"/>
    </xf>
    <xf numFmtId="169" fontId="87" fillId="19" borderId="21" xfId="15" applyNumberFormat="1" applyFont="1" applyFill="1" applyBorder="1" applyAlignment="1" applyProtection="1">
      <alignment horizontal="center" vertical="center"/>
    </xf>
    <xf numFmtId="169" fontId="21" fillId="19" borderId="21" xfId="15" applyNumberFormat="1" applyFont="1" applyFill="1" applyBorder="1" applyAlignment="1" applyProtection="1">
      <alignment horizontal="center" vertical="center"/>
    </xf>
    <xf numFmtId="169" fontId="21" fillId="19" borderId="15" xfId="15" applyNumberFormat="1" applyFont="1" applyFill="1" applyBorder="1" applyAlignment="1" applyProtection="1">
      <alignment horizontal="center" vertical="center"/>
    </xf>
    <xf numFmtId="169" fontId="87" fillId="14" borderId="15" xfId="15" applyNumberFormat="1" applyFont="1" applyFill="1" applyBorder="1" applyAlignment="1" applyProtection="1">
      <alignment horizontal="center" vertical="center"/>
    </xf>
    <xf numFmtId="169" fontId="21" fillId="0" borderId="21" xfId="15" applyNumberFormat="1" applyFont="1" applyFill="1" applyBorder="1" applyAlignment="1" applyProtection="1">
      <alignment horizontal="center" vertical="center"/>
    </xf>
    <xf numFmtId="169" fontId="21" fillId="24" borderId="18" xfId="15" applyNumberFormat="1" applyFont="1" applyFill="1" applyBorder="1" applyAlignment="1" applyProtection="1">
      <alignment horizontal="center" vertical="center" wrapText="1"/>
    </xf>
    <xf numFmtId="169" fontId="135" fillId="6" borderId="18" xfId="15" applyNumberFormat="1" applyFont="1" applyFill="1" applyBorder="1" applyAlignment="1" applyProtection="1">
      <alignment horizontal="center" vertical="center" wrapText="1"/>
    </xf>
    <xf numFmtId="3" fontId="125" fillId="6" borderId="18" xfId="15" applyNumberFormat="1" applyFont="1" applyFill="1" applyBorder="1" applyAlignment="1" applyProtection="1">
      <alignment horizontal="center" vertical="center"/>
    </xf>
    <xf numFmtId="169" fontId="87" fillId="19" borderId="18" xfId="15" applyNumberFormat="1" applyFont="1" applyFill="1" applyBorder="1" applyAlignment="1" applyProtection="1">
      <alignment horizontal="center" vertical="center" wrapText="1"/>
    </xf>
    <xf numFmtId="169" fontId="21" fillId="19" borderId="18" xfId="15" applyNumberFormat="1" applyFont="1" applyFill="1" applyBorder="1" applyAlignment="1" applyProtection="1">
      <alignment horizontal="center" vertical="center" wrapText="1"/>
    </xf>
    <xf numFmtId="169" fontId="21" fillId="24" borderId="19" xfId="15" applyNumberFormat="1" applyFont="1" applyFill="1" applyBorder="1" applyAlignment="1" applyProtection="1">
      <alignment horizontal="center" vertical="center" wrapText="1"/>
    </xf>
    <xf numFmtId="169" fontId="87" fillId="19" borderId="19" xfId="15" applyNumberFormat="1" applyFont="1" applyFill="1" applyBorder="1" applyAlignment="1" applyProtection="1">
      <alignment horizontal="center" vertical="center" wrapText="1"/>
    </xf>
    <xf numFmtId="169" fontId="21" fillId="19" borderId="19" xfId="15" applyNumberFormat="1" applyFont="1" applyFill="1" applyBorder="1" applyAlignment="1" applyProtection="1">
      <alignment horizontal="center" vertical="center" wrapText="1"/>
    </xf>
    <xf numFmtId="169" fontId="21" fillId="0" borderId="19" xfId="15" applyNumberFormat="1" applyFont="1" applyFill="1" applyBorder="1" applyAlignment="1" applyProtection="1">
      <alignment horizontal="center" vertical="center" wrapText="1"/>
    </xf>
    <xf numFmtId="3" fontId="94" fillId="6" borderId="19" xfId="15" applyNumberFormat="1" applyFont="1" applyFill="1" applyBorder="1" applyAlignment="1" applyProtection="1">
      <alignment horizontal="center" vertical="center"/>
    </xf>
    <xf numFmtId="169" fontId="83" fillId="0" borderId="19" xfId="15" applyNumberFormat="1" applyFont="1" applyFill="1" applyBorder="1" applyAlignment="1" applyProtection="1">
      <alignment horizontal="center" vertical="center" wrapText="1"/>
    </xf>
    <xf numFmtId="174" fontId="140" fillId="0" borderId="55" xfId="15" applyNumberFormat="1" applyFont="1" applyFill="1" applyBorder="1" applyAlignment="1" applyProtection="1">
      <alignment horizontal="center" vertical="center" wrapText="1"/>
      <protection locked="0"/>
    </xf>
    <xf numFmtId="169" fontId="87" fillId="6" borderId="15" xfId="15" applyNumberFormat="1" applyFont="1" applyFill="1" applyBorder="1" applyAlignment="1" applyProtection="1">
      <alignment horizontal="center" vertical="center"/>
    </xf>
    <xf numFmtId="169" fontId="21" fillId="24" borderId="15" xfId="15" applyNumberFormat="1" applyFont="1" applyFill="1" applyBorder="1" applyAlignment="1" applyProtection="1">
      <alignment horizontal="center" vertical="center" wrapText="1"/>
    </xf>
    <xf numFmtId="169" fontId="87" fillId="19" borderId="15" xfId="15" applyNumberFormat="1" applyFont="1" applyFill="1" applyBorder="1" applyAlignment="1" applyProtection="1">
      <alignment horizontal="center" vertical="center" wrapText="1"/>
    </xf>
    <xf numFmtId="169" fontId="21" fillId="19" borderId="15" xfId="15" applyNumberFormat="1" applyFont="1" applyFill="1" applyBorder="1" applyAlignment="1" applyProtection="1">
      <alignment horizontal="center" vertical="center" wrapText="1"/>
    </xf>
    <xf numFmtId="169" fontId="21" fillId="0" borderId="15" xfId="15" applyNumberFormat="1" applyFont="1" applyFill="1" applyBorder="1" applyAlignment="1" applyProtection="1">
      <alignment horizontal="center" vertical="center" wrapText="1"/>
    </xf>
    <xf numFmtId="0" fontId="87" fillId="0" borderId="18" xfId="15" applyFont="1" applyFill="1" applyBorder="1" applyAlignment="1" applyProtection="1">
      <alignment vertical="center" wrapText="1"/>
    </xf>
    <xf numFmtId="169" fontId="149" fillId="0" borderId="18" xfId="15" applyNumberFormat="1" applyFont="1" applyFill="1" applyBorder="1" applyAlignment="1" applyProtection="1">
      <alignment horizontal="center" vertical="center" wrapText="1"/>
    </xf>
    <xf numFmtId="169" fontId="87" fillId="12" borderId="20" xfId="15" applyNumberFormat="1" applyFont="1" applyFill="1" applyBorder="1" applyAlignment="1" applyProtection="1">
      <alignment horizontal="center" vertical="center"/>
    </xf>
    <xf numFmtId="4" fontId="87" fillId="0" borderId="20" xfId="15" applyNumberFormat="1" applyFont="1" applyFill="1" applyBorder="1" applyAlignment="1" applyProtection="1">
      <alignment horizontal="center" vertical="center" wrapText="1"/>
    </xf>
    <xf numFmtId="3" fontId="94" fillId="6" borderId="20" xfId="15" applyNumberFormat="1" applyFont="1" applyFill="1" applyBorder="1" applyAlignment="1" applyProtection="1">
      <alignment horizontal="center" vertical="center"/>
    </xf>
    <xf numFmtId="169" fontId="149" fillId="0" borderId="19" xfId="15" applyNumberFormat="1" applyFont="1" applyFill="1" applyBorder="1" applyAlignment="1" applyProtection="1">
      <alignment horizontal="center" vertical="center" wrapText="1"/>
    </xf>
    <xf numFmtId="177" fontId="87" fillId="0" borderId="19" xfId="15" applyNumberFormat="1" applyFont="1" applyFill="1" applyBorder="1" applyAlignment="1" applyProtection="1">
      <alignment horizontal="center" vertical="center"/>
    </xf>
    <xf numFmtId="169" fontId="87" fillId="12" borderId="19" xfId="15" applyNumberFormat="1" applyFont="1" applyFill="1" applyBorder="1" applyAlignment="1" applyProtection="1">
      <alignment horizontal="center" vertical="center" wrapText="1"/>
    </xf>
    <xf numFmtId="169" fontId="87" fillId="24" borderId="21" xfId="15" applyNumberFormat="1" applyFont="1" applyFill="1" applyBorder="1" applyAlignment="1" applyProtection="1">
      <alignment horizontal="center" vertical="center" wrapText="1"/>
    </xf>
    <xf numFmtId="169" fontId="21" fillId="24" borderId="21" xfId="15" applyNumberFormat="1" applyFont="1" applyFill="1" applyBorder="1" applyAlignment="1" applyProtection="1">
      <alignment horizontal="center" vertical="center" wrapText="1"/>
    </xf>
    <xf numFmtId="169" fontId="135" fillId="27" borderId="15" xfId="15" applyNumberFormat="1" applyFont="1" applyFill="1" applyBorder="1" applyAlignment="1" applyProtection="1">
      <alignment horizontal="center" vertical="center" wrapText="1"/>
    </xf>
    <xf numFmtId="3" fontId="94" fillId="6" borderId="15" xfId="15" applyNumberFormat="1" applyFont="1" applyFill="1" applyBorder="1" applyAlignment="1" applyProtection="1">
      <alignment horizontal="center" vertical="center"/>
    </xf>
    <xf numFmtId="169" fontId="87" fillId="19" borderId="21" xfId="15" applyNumberFormat="1" applyFont="1" applyFill="1" applyBorder="1" applyAlignment="1" applyProtection="1">
      <alignment horizontal="center" vertical="center" wrapText="1"/>
    </xf>
    <xf numFmtId="169" fontId="21" fillId="19" borderId="21" xfId="15" applyNumberFormat="1" applyFont="1" applyFill="1" applyBorder="1" applyAlignment="1" applyProtection="1">
      <alignment horizontal="center" vertical="center" wrapText="1"/>
    </xf>
    <xf numFmtId="49" fontId="98" fillId="0" borderId="54" xfId="15" applyNumberFormat="1" applyFont="1" applyFill="1" applyBorder="1" applyAlignment="1" applyProtection="1">
      <alignment horizontal="center" vertical="center" wrapText="1"/>
    </xf>
    <xf numFmtId="0" fontId="98" fillId="0" borderId="18" xfId="15" applyFont="1" applyFill="1" applyBorder="1" applyAlignment="1" applyProtection="1">
      <alignment vertical="center" wrapText="1"/>
    </xf>
    <xf numFmtId="169" fontId="98" fillId="0" borderId="18" xfId="15" applyNumberFormat="1" applyFont="1" applyFill="1" applyBorder="1" applyAlignment="1" applyProtection="1">
      <alignment horizontal="center" vertical="center"/>
    </xf>
    <xf numFmtId="169" fontId="87" fillId="0" borderId="20" xfId="15" applyNumberFormat="1" applyFont="1" applyFill="1" applyBorder="1" applyAlignment="1" applyProtection="1">
      <alignment horizontal="center" vertical="center"/>
    </xf>
    <xf numFmtId="169" fontId="98" fillId="6" borderId="18" xfId="15" applyNumberFormat="1" applyFont="1" applyFill="1" applyBorder="1" applyAlignment="1" applyProtection="1">
      <alignment horizontal="center" vertical="center"/>
    </xf>
    <xf numFmtId="169" fontId="87" fillId="24" borderId="18" xfId="15" applyNumberFormat="1" applyFont="1" applyFill="1" applyBorder="1" applyAlignment="1" applyProtection="1">
      <alignment horizontal="center" vertical="center"/>
    </xf>
    <xf numFmtId="169" fontId="21" fillId="24" borderId="20" xfId="15" applyNumberFormat="1" applyFont="1" applyFill="1" applyBorder="1" applyAlignment="1" applyProtection="1">
      <alignment horizontal="center" vertical="center"/>
    </xf>
    <xf numFmtId="169" fontId="21" fillId="24" borderId="18" xfId="15" applyNumberFormat="1" applyFont="1" applyFill="1" applyBorder="1" applyAlignment="1" applyProtection="1">
      <alignment horizontal="center" vertical="center"/>
    </xf>
    <xf numFmtId="169" fontId="98" fillId="14" borderId="18" xfId="15" applyNumberFormat="1" applyFont="1" applyFill="1" applyBorder="1" applyAlignment="1" applyProtection="1">
      <alignment horizontal="center" vertical="center"/>
    </xf>
    <xf numFmtId="169" fontId="87" fillId="19" borderId="18" xfId="15" applyNumberFormat="1" applyFont="1" applyFill="1" applyBorder="1" applyAlignment="1" applyProtection="1">
      <alignment horizontal="center" vertical="center"/>
    </xf>
    <xf numFmtId="169" fontId="21" fillId="19" borderId="18" xfId="15" applyNumberFormat="1" applyFont="1" applyFill="1" applyBorder="1" applyAlignment="1" applyProtection="1">
      <alignment horizontal="center" vertical="center"/>
    </xf>
    <xf numFmtId="49" fontId="98" fillId="0" borderId="47" xfId="15" applyNumberFormat="1" applyFont="1" applyFill="1" applyBorder="1" applyAlignment="1" applyProtection="1">
      <alignment horizontal="center" vertical="center" wrapText="1"/>
    </xf>
    <xf numFmtId="169" fontId="98" fillId="0" borderId="19" xfId="15" applyNumberFormat="1" applyFont="1" applyFill="1" applyBorder="1" applyAlignment="1" applyProtection="1">
      <alignment horizontal="center" vertical="center"/>
    </xf>
    <xf numFmtId="169" fontId="98" fillId="6" borderId="19" xfId="15" applyNumberFormat="1" applyFont="1" applyFill="1" applyBorder="1" applyAlignment="1" applyProtection="1">
      <alignment horizontal="center" vertical="center"/>
    </xf>
    <xf numFmtId="169" fontId="98" fillId="14" borderId="19" xfId="15" applyNumberFormat="1" applyFont="1" applyFill="1" applyBorder="1" applyAlignment="1" applyProtection="1">
      <alignment horizontal="center" vertical="center"/>
    </xf>
    <xf numFmtId="169" fontId="98" fillId="0" borderId="21" xfId="15" applyNumberFormat="1" applyFont="1" applyFill="1" applyBorder="1" applyAlignment="1" applyProtection="1">
      <alignment horizontal="center" vertical="center"/>
    </xf>
    <xf numFmtId="169" fontId="98" fillId="6" borderId="21" xfId="15" applyNumberFormat="1" applyFont="1" applyFill="1" applyBorder="1" applyAlignment="1" applyProtection="1">
      <alignment horizontal="center" vertical="center"/>
    </xf>
    <xf numFmtId="169" fontId="98" fillId="14" borderId="21" xfId="15" applyNumberFormat="1" applyFont="1" applyFill="1" applyBorder="1" applyAlignment="1" applyProtection="1">
      <alignment horizontal="center" vertical="center"/>
    </xf>
    <xf numFmtId="169" fontId="21" fillId="6" borderId="19" xfId="15" applyNumberFormat="1" applyFont="1" applyFill="1" applyBorder="1" applyAlignment="1" applyProtection="1">
      <alignment horizontal="center" vertical="center"/>
    </xf>
    <xf numFmtId="169" fontId="21" fillId="29" borderId="19" xfId="15" applyNumberFormat="1" applyFont="1" applyFill="1" applyBorder="1" applyAlignment="1" applyProtection="1">
      <alignment horizontal="center" vertical="center" wrapText="1"/>
    </xf>
    <xf numFmtId="169" fontId="21" fillId="12" borderId="19" xfId="15" applyNumberFormat="1" applyFont="1" applyFill="1" applyBorder="1" applyAlignment="1" applyProtection="1">
      <alignment horizontal="center" vertical="center"/>
    </xf>
    <xf numFmtId="169" fontId="21" fillId="14" borderId="19" xfId="15" applyNumberFormat="1" applyFont="1" applyFill="1" applyBorder="1" applyAlignment="1" applyProtection="1">
      <alignment horizontal="center" vertical="center"/>
    </xf>
    <xf numFmtId="169" fontId="84" fillId="0" borderId="15" xfId="15" applyNumberFormat="1" applyFont="1" applyFill="1" applyBorder="1" applyAlignment="1" applyProtection="1">
      <alignment horizontal="center" vertical="center"/>
    </xf>
    <xf numFmtId="169" fontId="21" fillId="0" borderId="15" xfId="15" applyNumberFormat="1" applyFont="1" applyFill="1" applyBorder="1" applyAlignment="1" applyProtection="1">
      <alignment horizontal="center" vertical="center"/>
    </xf>
    <xf numFmtId="169" fontId="21" fillId="12" borderId="15" xfId="15" applyNumberFormat="1" applyFont="1" applyFill="1" applyBorder="1" applyAlignment="1" applyProtection="1">
      <alignment horizontal="center" vertical="center"/>
    </xf>
    <xf numFmtId="169" fontId="139" fillId="0" borderId="19" xfId="15" applyNumberFormat="1" applyFont="1" applyFill="1" applyBorder="1" applyAlignment="1" applyProtection="1">
      <alignment horizontal="center" vertical="center"/>
    </xf>
    <xf numFmtId="169" fontId="139" fillId="0" borderId="15" xfId="15" applyNumberFormat="1" applyFont="1" applyFill="1" applyBorder="1" applyAlignment="1" applyProtection="1">
      <alignment horizontal="center" vertical="center"/>
    </xf>
    <xf numFmtId="169" fontId="139" fillId="6" borderId="19" xfId="15" applyNumberFormat="1" applyFont="1" applyFill="1" applyBorder="1" applyAlignment="1" applyProtection="1">
      <alignment horizontal="center" vertical="center"/>
    </xf>
    <xf numFmtId="169" fontId="139" fillId="14" borderId="19" xfId="15" applyNumberFormat="1" applyFont="1" applyFill="1" applyBorder="1" applyAlignment="1" applyProtection="1">
      <alignment horizontal="center" vertical="center"/>
    </xf>
    <xf numFmtId="169" fontId="21" fillId="0" borderId="18" xfId="15" applyNumberFormat="1" applyFont="1" applyFill="1" applyBorder="1" applyAlignment="1" applyProtection="1">
      <alignment horizontal="center" vertical="center"/>
    </xf>
    <xf numFmtId="169" fontId="21" fillId="6" borderId="18" xfId="15" applyNumberFormat="1" applyFont="1" applyFill="1" applyBorder="1" applyAlignment="1" applyProtection="1">
      <alignment horizontal="center" vertical="center"/>
    </xf>
    <xf numFmtId="169" fontId="21" fillId="14" borderId="18" xfId="15" applyNumberFormat="1" applyFont="1" applyFill="1" applyBorder="1" applyAlignment="1" applyProtection="1">
      <alignment horizontal="center" vertical="center"/>
    </xf>
    <xf numFmtId="49" fontId="87" fillId="0" borderId="55" xfId="15" applyNumberFormat="1" applyFont="1" applyFill="1" applyBorder="1" applyAlignment="1" applyProtection="1">
      <alignment horizontal="center" vertical="center" wrapText="1"/>
    </xf>
    <xf numFmtId="169" fontId="60" fillId="0" borderId="21" xfId="15" applyNumberFormat="1" applyFont="1" applyFill="1" applyBorder="1" applyAlignment="1" applyProtection="1">
      <alignment horizontal="center" vertical="center"/>
    </xf>
    <xf numFmtId="169" fontId="60" fillId="6" borderId="21" xfId="15" applyNumberFormat="1" applyFont="1" applyFill="1" applyBorder="1" applyAlignment="1" applyProtection="1">
      <alignment horizontal="center" vertical="center"/>
    </xf>
    <xf numFmtId="169" fontId="60" fillId="14" borderId="21" xfId="15" applyNumberFormat="1" applyFont="1" applyFill="1" applyBorder="1" applyAlignment="1" applyProtection="1">
      <alignment horizontal="center" vertical="center"/>
    </xf>
    <xf numFmtId="169" fontId="21" fillId="14" borderId="15" xfId="15" applyNumberFormat="1" applyFont="1" applyFill="1" applyBorder="1" applyAlignment="1" applyProtection="1">
      <alignment horizontal="center" vertical="center"/>
    </xf>
    <xf numFmtId="0" fontId="98" fillId="7" borderId="18" xfId="15" applyFont="1" applyFill="1" applyBorder="1" applyAlignment="1" applyProtection="1">
      <alignment vertical="center" wrapText="1"/>
    </xf>
    <xf numFmtId="169" fontId="95" fillId="0" borderId="18" xfId="15" applyNumberFormat="1" applyFont="1" applyFill="1" applyBorder="1" applyAlignment="1" applyProtection="1">
      <alignment horizontal="center" vertical="center"/>
    </xf>
    <xf numFmtId="169" fontId="95" fillId="6" borderId="18" xfId="15" applyNumberFormat="1" applyFont="1" applyFill="1" applyBorder="1" applyAlignment="1" applyProtection="1">
      <alignment horizontal="center" vertical="center"/>
    </xf>
    <xf numFmtId="169" fontId="95" fillId="6" borderId="20" xfId="15" applyNumberFormat="1" applyFont="1" applyFill="1" applyBorder="1" applyAlignment="1" applyProtection="1">
      <alignment horizontal="center" vertical="center"/>
    </xf>
    <xf numFmtId="3" fontId="94" fillId="6" borderId="18" xfId="15" applyNumberFormat="1" applyFont="1" applyFill="1" applyBorder="1" applyAlignment="1" applyProtection="1">
      <alignment horizontal="center" vertical="center"/>
    </xf>
    <xf numFmtId="169" fontId="95" fillId="14" borderId="18" xfId="15" applyNumberFormat="1" applyFont="1" applyFill="1" applyBorder="1" applyAlignment="1" applyProtection="1">
      <alignment horizontal="center" vertical="center"/>
    </xf>
    <xf numFmtId="169" fontId="95" fillId="14" borderId="20" xfId="15" applyNumberFormat="1" applyFont="1" applyFill="1" applyBorder="1" applyAlignment="1" applyProtection="1">
      <alignment horizontal="center" vertical="center"/>
    </xf>
    <xf numFmtId="49" fontId="23" fillId="0" borderId="56" xfId="15" applyNumberFormat="1" applyFont="1" applyFill="1" applyBorder="1" applyAlignment="1" applyProtection="1">
      <alignment horizontal="center" vertical="center"/>
    </xf>
    <xf numFmtId="2" fontId="23" fillId="0" borderId="15" xfId="15" applyNumberFormat="1" applyFont="1" applyFill="1" applyBorder="1" applyAlignment="1" applyProtection="1">
      <alignment horizontal="left" vertical="center"/>
    </xf>
    <xf numFmtId="49" fontId="21" fillId="0" borderId="47" xfId="15" applyNumberFormat="1" applyFont="1" applyFill="1" applyBorder="1" applyAlignment="1" applyProtection="1">
      <alignment horizontal="center" vertical="center" wrapText="1"/>
    </xf>
    <xf numFmtId="0" fontId="21" fillId="0" borderId="19" xfId="15" applyFont="1" applyFill="1" applyBorder="1" applyAlignment="1" applyProtection="1">
      <alignment vertical="center" wrapText="1"/>
    </xf>
    <xf numFmtId="169" fontId="26" fillId="0" borderId="19" xfId="15" applyNumberFormat="1" applyFont="1" applyFill="1" applyBorder="1" applyAlignment="1" applyProtection="1">
      <alignment horizontal="center" vertical="center"/>
    </xf>
    <xf numFmtId="177" fontId="98" fillId="6" borderId="19" xfId="15" applyNumberFormat="1" applyFont="1" applyFill="1" applyBorder="1" applyAlignment="1" applyProtection="1">
      <alignment horizontal="center" vertical="center" wrapText="1"/>
    </xf>
    <xf numFmtId="169" fontId="95" fillId="6" borderId="19" xfId="15" applyNumberFormat="1" applyFont="1" applyFill="1" applyBorder="1" applyAlignment="1" applyProtection="1">
      <alignment horizontal="center" vertical="center"/>
    </xf>
    <xf numFmtId="177" fontId="98" fillId="14" borderId="19" xfId="15" applyNumberFormat="1" applyFont="1" applyFill="1" applyBorder="1" applyAlignment="1" applyProtection="1">
      <alignment horizontal="center" vertical="center" wrapText="1"/>
    </xf>
    <xf numFmtId="169" fontId="95" fillId="14" borderId="19" xfId="15" applyNumberFormat="1" applyFont="1" applyFill="1" applyBorder="1" applyAlignment="1" applyProtection="1">
      <alignment horizontal="center" vertical="center"/>
    </xf>
    <xf numFmtId="169" fontId="26" fillId="0" borderId="15" xfId="15" applyNumberFormat="1" applyFont="1" applyFill="1" applyBorder="1" applyAlignment="1" applyProtection="1">
      <alignment horizontal="center" vertical="center"/>
    </xf>
    <xf numFmtId="169" fontId="98" fillId="0" borderId="15" xfId="15" applyNumberFormat="1" applyFont="1" applyFill="1" applyBorder="1" applyAlignment="1" applyProtection="1">
      <alignment horizontal="center" vertical="center"/>
    </xf>
    <xf numFmtId="177" fontId="98" fillId="6" borderId="15" xfId="15" applyNumberFormat="1" applyFont="1" applyFill="1" applyBorder="1" applyAlignment="1" applyProtection="1">
      <alignment horizontal="center" vertical="center" wrapText="1"/>
    </xf>
    <xf numFmtId="169" fontId="95" fillId="6" borderId="15" xfId="15" applyNumberFormat="1" applyFont="1" applyFill="1" applyBorder="1" applyAlignment="1" applyProtection="1">
      <alignment horizontal="center" vertical="center"/>
    </xf>
    <xf numFmtId="169" fontId="98" fillId="6" borderId="15" xfId="15" applyNumberFormat="1" applyFont="1" applyFill="1" applyBorder="1" applyAlignment="1" applyProtection="1">
      <alignment horizontal="center" vertical="center"/>
    </xf>
    <xf numFmtId="177" fontId="98" fillId="14" borderId="15" xfId="15" applyNumberFormat="1" applyFont="1" applyFill="1" applyBorder="1" applyAlignment="1" applyProtection="1">
      <alignment horizontal="center" vertical="center" wrapText="1"/>
    </xf>
    <xf numFmtId="169" fontId="95" fillId="14" borderId="15" xfId="15" applyNumberFormat="1" applyFont="1" applyFill="1" applyBorder="1" applyAlignment="1" applyProtection="1">
      <alignment horizontal="center" vertical="center"/>
    </xf>
    <xf numFmtId="177" fontId="87" fillId="19" borderId="15" xfId="15" applyNumberFormat="1" applyFont="1" applyFill="1" applyBorder="1" applyAlignment="1" applyProtection="1">
      <alignment horizontal="center" vertical="center" wrapText="1"/>
    </xf>
    <xf numFmtId="169" fontId="21" fillId="6" borderId="15" xfId="15" applyNumberFormat="1" applyFont="1" applyFill="1" applyBorder="1" applyAlignment="1" applyProtection="1">
      <alignment horizontal="center" vertical="center"/>
    </xf>
    <xf numFmtId="169" fontId="26" fillId="6" borderId="15" xfId="15" applyNumberFormat="1" applyFont="1" applyFill="1" applyBorder="1" applyAlignment="1" applyProtection="1">
      <alignment horizontal="center" vertical="center"/>
    </xf>
    <xf numFmtId="169" fontId="26" fillId="14" borderId="15" xfId="15" applyNumberFormat="1" applyFont="1" applyFill="1" applyBorder="1" applyAlignment="1" applyProtection="1">
      <alignment horizontal="center" vertical="center"/>
    </xf>
    <xf numFmtId="2" fontId="23" fillId="0" borderId="15" xfId="15" applyNumberFormat="1" applyFont="1" applyFill="1" applyBorder="1" applyAlignment="1" applyProtection="1">
      <alignment horizontal="left"/>
    </xf>
    <xf numFmtId="169" fontId="87" fillId="18" borderId="15" xfId="15" applyNumberFormat="1" applyFont="1" applyFill="1" applyBorder="1" applyAlignment="1" applyProtection="1">
      <alignment horizontal="center" vertical="center" wrapText="1"/>
    </xf>
    <xf numFmtId="49" fontId="98" fillId="0" borderId="49" xfId="15" applyNumberFormat="1" applyFont="1" applyFill="1" applyBorder="1" applyAlignment="1" applyProtection="1">
      <alignment horizontal="center" vertical="center" wrapText="1"/>
    </xf>
    <xf numFmtId="169" fontId="151" fillId="0" borderId="18" xfId="15" applyNumberFormat="1" applyFont="1" applyFill="1" applyBorder="1" applyAlignment="1" applyProtection="1">
      <alignment horizontal="center" vertical="center"/>
    </xf>
    <xf numFmtId="169" fontId="82" fillId="6" borderId="18" xfId="15" applyNumberFormat="1" applyFont="1" applyFill="1" applyBorder="1" applyAlignment="1" applyProtection="1">
      <alignment horizontal="center" vertical="center"/>
    </xf>
    <xf numFmtId="169" fontId="22" fillId="24" borderId="20" xfId="15" applyNumberFormat="1" applyFont="1" applyFill="1" applyBorder="1" applyAlignment="1" applyProtection="1">
      <alignment horizontal="center" vertical="center"/>
    </xf>
    <xf numFmtId="3" fontId="125" fillId="6" borderId="20" xfId="15" applyNumberFormat="1" applyFont="1" applyFill="1" applyBorder="1" applyAlignment="1" applyProtection="1">
      <alignment horizontal="center" vertical="center"/>
    </xf>
    <xf numFmtId="49" fontId="109" fillId="0" borderId="47" xfId="15" applyNumberFormat="1" applyFont="1" applyFill="1" applyBorder="1" applyAlignment="1" applyProtection="1">
      <alignment horizontal="center" vertical="center" wrapText="1"/>
    </xf>
    <xf numFmtId="0" fontId="109" fillId="0" borderId="19" xfId="15" applyFont="1" applyFill="1" applyBorder="1" applyAlignment="1" applyProtection="1">
      <alignment horizontal="left" vertical="center" wrapText="1"/>
    </xf>
    <xf numFmtId="169" fontId="151" fillId="0" borderId="19" xfId="15" applyNumberFormat="1" applyFont="1" applyFill="1" applyBorder="1" applyAlignment="1" applyProtection="1">
      <alignment horizontal="center" vertical="center"/>
    </xf>
    <xf numFmtId="49" fontId="109" fillId="0" borderId="55" xfId="15" applyNumberFormat="1" applyFont="1" applyFill="1" applyBorder="1" applyAlignment="1" applyProtection="1">
      <alignment horizontal="center" vertical="center" wrapText="1"/>
    </xf>
    <xf numFmtId="169" fontId="151" fillId="0" borderId="21" xfId="15" applyNumberFormat="1" applyFont="1" applyFill="1" applyBorder="1" applyAlignment="1" applyProtection="1">
      <alignment horizontal="center" vertical="center"/>
    </xf>
    <xf numFmtId="169" fontId="21" fillId="12" borderId="21" xfId="15" applyNumberFormat="1" applyFont="1" applyFill="1" applyBorder="1" applyAlignment="1" applyProtection="1">
      <alignment horizontal="center" vertical="center"/>
    </xf>
    <xf numFmtId="169" fontId="21" fillId="6" borderId="21" xfId="15" applyNumberFormat="1" applyFont="1" applyFill="1" applyBorder="1" applyAlignment="1" applyProtection="1">
      <alignment horizontal="center" vertical="center"/>
    </xf>
    <xf numFmtId="169" fontId="21" fillId="14" borderId="21" xfId="15" applyNumberFormat="1" applyFont="1" applyFill="1" applyBorder="1" applyAlignment="1" applyProtection="1">
      <alignment horizontal="center" vertical="center"/>
    </xf>
    <xf numFmtId="49" fontId="21" fillId="0" borderId="54" xfId="15" applyNumberFormat="1" applyFont="1" applyFill="1" applyBorder="1" applyAlignment="1" applyProtection="1">
      <alignment horizontal="center" vertical="center" wrapText="1"/>
    </xf>
    <xf numFmtId="0" fontId="21" fillId="0" borderId="18" xfId="15" applyFont="1" applyFill="1" applyBorder="1" applyAlignment="1" applyProtection="1">
      <alignment vertical="center" wrapText="1"/>
    </xf>
    <xf numFmtId="169" fontId="98" fillId="6" borderId="20" xfId="15" applyNumberFormat="1" applyFont="1" applyFill="1" applyBorder="1" applyAlignment="1" applyProtection="1">
      <alignment horizontal="center" vertical="center"/>
    </xf>
    <xf numFmtId="169" fontId="98" fillId="14" borderId="20" xfId="15" applyNumberFormat="1" applyFont="1" applyFill="1" applyBorder="1" applyAlignment="1" applyProtection="1">
      <alignment horizontal="center" vertical="center"/>
    </xf>
    <xf numFmtId="169" fontId="151" fillId="30" borderId="19" xfId="15" applyNumberFormat="1" applyFont="1" applyFill="1" applyBorder="1" applyAlignment="1" applyProtection="1">
      <alignment horizontal="center" vertical="center"/>
    </xf>
    <xf numFmtId="177" fontId="98" fillId="0" borderId="19" xfId="15" applyNumberFormat="1" applyFont="1" applyFill="1" applyBorder="1" applyAlignment="1" applyProtection="1">
      <alignment horizontal="center" vertical="center"/>
    </xf>
    <xf numFmtId="177" fontId="98" fillId="6" borderId="19" xfId="15" applyNumberFormat="1" applyFont="1" applyFill="1" applyBorder="1" applyAlignment="1" applyProtection="1">
      <alignment horizontal="center" vertical="center"/>
    </xf>
    <xf numFmtId="177" fontId="98" fillId="14" borderId="19" xfId="15" applyNumberFormat="1" applyFont="1" applyFill="1" applyBorder="1" applyAlignment="1" applyProtection="1">
      <alignment horizontal="center" vertical="center"/>
    </xf>
    <xf numFmtId="49" fontId="21" fillId="0" borderId="56" xfId="15" applyNumberFormat="1" applyFont="1" applyFill="1" applyBorder="1" applyAlignment="1" applyProtection="1">
      <alignment horizontal="center" vertical="center" wrapText="1"/>
    </xf>
    <xf numFmtId="0" fontId="21" fillId="0" borderId="15" xfId="15" applyFont="1" applyFill="1" applyBorder="1" applyAlignment="1" applyProtection="1">
      <alignment vertical="center" wrapText="1"/>
    </xf>
    <xf numFmtId="169" fontId="151" fillId="0" borderId="15" xfId="15" applyNumberFormat="1" applyFont="1" applyFill="1" applyBorder="1" applyAlignment="1" applyProtection="1">
      <alignment horizontal="center" vertical="center"/>
    </xf>
    <xf numFmtId="177" fontId="98" fillId="0" borderId="15" xfId="15" applyNumberFormat="1" applyFont="1" applyFill="1" applyBorder="1" applyAlignment="1" applyProtection="1">
      <alignment horizontal="center" vertical="center"/>
    </xf>
    <xf numFmtId="177" fontId="98" fillId="6" borderId="15" xfId="15" applyNumberFormat="1" applyFont="1" applyFill="1" applyBorder="1" applyAlignment="1" applyProtection="1">
      <alignment horizontal="center" vertical="center"/>
    </xf>
    <xf numFmtId="177" fontId="98" fillId="14" borderId="15" xfId="15" applyNumberFormat="1" applyFont="1" applyFill="1" applyBorder="1" applyAlignment="1" applyProtection="1">
      <alignment horizontal="center" vertical="center"/>
    </xf>
    <xf numFmtId="4" fontId="98" fillId="14" borderId="15" xfId="15" applyNumberFormat="1" applyFont="1" applyFill="1" applyBorder="1" applyAlignment="1" applyProtection="1">
      <alignment horizontal="center" vertical="center"/>
    </xf>
    <xf numFmtId="169" fontId="98" fillId="14" borderId="19" xfId="15" applyNumberFormat="1" applyFont="1" applyFill="1" applyBorder="1" applyAlignment="1" applyProtection="1">
      <alignment horizontal="center" vertical="center" wrapText="1"/>
    </xf>
    <xf numFmtId="4" fontId="21" fillId="15" borderId="15" xfId="15" applyNumberFormat="1" applyFont="1" applyFill="1" applyBorder="1" applyAlignment="1" applyProtection="1">
      <alignment horizontal="center" vertical="center" wrapText="1"/>
    </xf>
    <xf numFmtId="49" fontId="21" fillId="0" borderId="55" xfId="15" applyNumberFormat="1" applyFont="1" applyFill="1" applyBorder="1" applyAlignment="1" applyProtection="1">
      <alignment horizontal="center" vertical="center" wrapText="1"/>
    </xf>
    <xf numFmtId="0" fontId="136" fillId="3" borderId="1" xfId="15" applyFont="1" applyFill="1" applyBorder="1" applyAlignment="1" applyProtection="1">
      <alignment vertical="center" wrapText="1"/>
    </xf>
    <xf numFmtId="169" fontId="21" fillId="0" borderId="20" xfId="15" applyNumberFormat="1" applyFont="1" applyFill="1" applyBorder="1" applyAlignment="1" applyProtection="1">
      <alignment horizontal="center" vertical="center"/>
    </xf>
    <xf numFmtId="169" fontId="98" fillId="19" borderId="20" xfId="15" applyNumberFormat="1" applyFont="1" applyFill="1" applyBorder="1" applyAlignment="1" applyProtection="1">
      <alignment horizontal="center" vertical="center"/>
    </xf>
    <xf numFmtId="169" fontId="22" fillId="19" borderId="20" xfId="15" applyNumberFormat="1" applyFont="1" applyFill="1" applyBorder="1" applyAlignment="1" applyProtection="1">
      <alignment horizontal="center" vertical="center"/>
    </xf>
    <xf numFmtId="169" fontId="98" fillId="29" borderId="20" xfId="15" applyNumberFormat="1" applyFont="1" applyFill="1" applyBorder="1" applyAlignment="1" applyProtection="1">
      <alignment horizontal="center" vertical="center"/>
    </xf>
    <xf numFmtId="169" fontId="82" fillId="14" borderId="20" xfId="15" applyNumberFormat="1" applyFont="1" applyFill="1" applyBorder="1" applyAlignment="1" applyProtection="1">
      <alignment horizontal="center" vertical="center"/>
    </xf>
    <xf numFmtId="2" fontId="138" fillId="0" borderId="20" xfId="15" applyNumberFormat="1" applyFont="1" applyFill="1" applyBorder="1" applyAlignment="1" applyProtection="1">
      <alignment horizontal="left" vertical="center" wrapText="1"/>
    </xf>
    <xf numFmtId="169" fontId="84" fillId="0" borderId="20" xfId="15" applyNumberFormat="1" applyFont="1" applyFill="1" applyBorder="1" applyAlignment="1" applyProtection="1">
      <alignment horizontal="center" vertical="center"/>
    </xf>
    <xf numFmtId="169" fontId="98" fillId="0" borderId="20" xfId="15" applyNumberFormat="1" applyFont="1" applyFill="1" applyBorder="1" applyAlignment="1" applyProtection="1">
      <alignment horizontal="center" vertical="center"/>
    </xf>
    <xf numFmtId="169" fontId="82" fillId="0" borderId="20" xfId="15" applyNumberFormat="1" applyFont="1" applyFill="1" applyBorder="1" applyAlignment="1" applyProtection="1">
      <alignment horizontal="center" vertical="center"/>
    </xf>
    <xf numFmtId="169" fontId="82" fillId="6" borderId="20" xfId="15" applyNumberFormat="1" applyFont="1" applyFill="1" applyBorder="1" applyAlignment="1" applyProtection="1">
      <alignment horizontal="center" vertical="center"/>
    </xf>
    <xf numFmtId="169" fontId="84" fillId="6" borderId="20" xfId="15" applyNumberFormat="1" applyFont="1" applyFill="1" applyBorder="1" applyAlignment="1" applyProtection="1">
      <alignment horizontal="center" vertical="center"/>
    </xf>
    <xf numFmtId="169" fontId="95" fillId="24" borderId="20" xfId="15" applyNumberFormat="1" applyFont="1" applyFill="1" applyBorder="1" applyAlignment="1" applyProtection="1">
      <alignment horizontal="center" vertical="center"/>
    </xf>
    <xf numFmtId="169" fontId="84" fillId="14" borderId="20" xfId="15" applyNumberFormat="1" applyFont="1" applyFill="1" applyBorder="1" applyAlignment="1" applyProtection="1">
      <alignment horizontal="center" vertical="center"/>
    </xf>
    <xf numFmtId="169" fontId="95" fillId="19" borderId="20" xfId="15" applyNumberFormat="1" applyFont="1" applyFill="1" applyBorder="1" applyAlignment="1" applyProtection="1">
      <alignment horizontal="center" vertical="center"/>
    </xf>
    <xf numFmtId="49" fontId="138" fillId="0" borderId="46" xfId="15" applyNumberFormat="1" applyFont="1" applyFill="1" applyBorder="1" applyAlignment="1" applyProtection="1">
      <alignment horizontal="center" vertical="center" wrapText="1"/>
    </xf>
    <xf numFmtId="169" fontId="98" fillId="24" borderId="20" xfId="15" applyNumberFormat="1" applyFont="1" applyFill="1" applyBorder="1" applyAlignment="1" applyProtection="1">
      <alignment horizontal="center" vertical="center"/>
    </xf>
    <xf numFmtId="169" fontId="26" fillId="24" borderId="20" xfId="15" applyNumberFormat="1" applyFont="1" applyFill="1" applyBorder="1" applyAlignment="1" applyProtection="1">
      <alignment horizontal="center" vertical="center"/>
    </xf>
    <xf numFmtId="169" fontId="26" fillId="19" borderId="20" xfId="15" applyNumberFormat="1" applyFont="1" applyFill="1" applyBorder="1" applyAlignment="1" applyProtection="1">
      <alignment horizontal="center" vertical="center"/>
    </xf>
    <xf numFmtId="4" fontId="26" fillId="24" borderId="20" xfId="15" applyNumberFormat="1" applyFont="1" applyFill="1" applyBorder="1" applyAlignment="1" applyProtection="1">
      <alignment horizontal="center" vertical="center"/>
    </xf>
    <xf numFmtId="49" fontId="87" fillId="0" borderId="46" xfId="15" applyNumberFormat="1" applyFont="1" applyFill="1" applyBorder="1" applyAlignment="1" applyProtection="1">
      <alignment horizontal="center" vertical="center" wrapText="1"/>
    </xf>
    <xf numFmtId="169" fontId="149" fillId="0" borderId="19" xfId="15" applyNumberFormat="1" applyFont="1" applyFill="1" applyBorder="1" applyAlignment="1" applyProtection="1">
      <alignment horizontal="center" vertical="center"/>
    </xf>
    <xf numFmtId="169" fontId="98" fillId="19" borderId="20" xfId="15" applyNumberFormat="1" applyFont="1" applyFill="1" applyBorder="1" applyAlignment="1" applyProtection="1">
      <alignment horizontal="center" vertical="center" wrapText="1"/>
    </xf>
    <xf numFmtId="169" fontId="26" fillId="19" borderId="20" xfId="15" applyNumberFormat="1" applyFont="1" applyFill="1" applyBorder="1" applyAlignment="1" applyProtection="1">
      <alignment horizontal="center" vertical="center" wrapText="1"/>
    </xf>
    <xf numFmtId="169" fontId="98" fillId="19" borderId="19" xfId="15" applyNumberFormat="1" applyFont="1" applyFill="1" applyBorder="1" applyAlignment="1" applyProtection="1">
      <alignment horizontal="center" vertical="center" wrapText="1"/>
    </xf>
    <xf numFmtId="169" fontId="26" fillId="19" borderId="19" xfId="15" applyNumberFormat="1" applyFont="1" applyFill="1" applyBorder="1" applyAlignment="1" applyProtection="1">
      <alignment horizontal="center" vertical="center" wrapText="1"/>
    </xf>
    <xf numFmtId="49" fontId="4" fillId="20" borderId="54" xfId="15" applyNumberFormat="1" applyFont="1" applyFill="1" applyBorder="1" applyAlignment="1" applyProtection="1">
      <alignment horizontal="center" vertical="center" wrapText="1"/>
    </xf>
    <xf numFmtId="0" fontId="4" fillId="20" borderId="18" xfId="15" applyFont="1" applyFill="1" applyBorder="1" applyAlignment="1" applyProtection="1">
      <alignment horizontal="left" vertical="center" wrapText="1"/>
    </xf>
    <xf numFmtId="169" fontId="98" fillId="20" borderId="18" xfId="15" applyNumberFormat="1" applyFont="1" applyFill="1" applyBorder="1" applyAlignment="1" applyProtection="1">
      <alignment horizontal="center" vertical="center"/>
    </xf>
    <xf numFmtId="169" fontId="21" fillId="0" borderId="18" xfId="15" applyNumberFormat="1" applyFont="1" applyFill="1" applyBorder="1" applyAlignment="1" applyProtection="1">
      <alignment horizontal="center" vertical="center" wrapText="1"/>
    </xf>
    <xf numFmtId="0" fontId="109" fillId="0" borderId="19" xfId="15" applyFont="1" applyFill="1" applyBorder="1" applyAlignment="1" applyProtection="1">
      <alignment vertical="center" wrapText="1"/>
    </xf>
    <xf numFmtId="169" fontId="81" fillId="0" borderId="19" xfId="15" applyNumberFormat="1" applyFont="1" applyFill="1" applyBorder="1" applyAlignment="1" applyProtection="1">
      <alignment horizontal="center" vertical="center"/>
    </xf>
    <xf numFmtId="177" fontId="21" fillId="24" borderId="19" xfId="15" applyNumberFormat="1" applyFont="1" applyFill="1" applyBorder="1" applyAlignment="1" applyProtection="1">
      <alignment horizontal="center" vertical="center" wrapText="1"/>
    </xf>
    <xf numFmtId="177" fontId="21" fillId="19" borderId="19" xfId="15" applyNumberFormat="1" applyFont="1" applyFill="1" applyBorder="1" applyAlignment="1" applyProtection="1">
      <alignment horizontal="center" vertical="center" wrapText="1"/>
    </xf>
    <xf numFmtId="169" fontId="148" fillId="6" borderId="20" xfId="15" applyNumberFormat="1" applyFont="1" applyFill="1" applyBorder="1" applyAlignment="1" applyProtection="1">
      <alignment horizontal="center" vertical="center"/>
    </xf>
    <xf numFmtId="0" fontId="137" fillId="0" borderId="1" xfId="15" applyFont="1" applyFill="1" applyBorder="1" applyAlignment="1">
      <alignment horizontal="center" vertical="center"/>
    </xf>
    <xf numFmtId="49" fontId="109" fillId="0" borderId="39" xfId="15" applyNumberFormat="1" applyFont="1" applyFill="1" applyBorder="1" applyAlignment="1" applyProtection="1">
      <alignment horizontal="center" vertical="center" wrapText="1"/>
    </xf>
    <xf numFmtId="177" fontId="21" fillId="12" borderId="19" xfId="15" applyNumberFormat="1" applyFont="1" applyFill="1" applyBorder="1" applyAlignment="1" applyProtection="1">
      <alignment horizontal="center" vertical="center" wrapText="1"/>
    </xf>
    <xf numFmtId="169" fontId="26" fillId="14" borderId="19" xfId="15" applyNumberFormat="1" applyFont="1" applyFill="1" applyBorder="1" applyAlignment="1" applyProtection="1">
      <alignment horizontal="center" vertical="center"/>
    </xf>
    <xf numFmtId="177" fontId="87" fillId="14" borderId="19" xfId="15" applyNumberFormat="1" applyFont="1" applyFill="1" applyBorder="1" applyAlignment="1" applyProtection="1">
      <alignment horizontal="center" vertical="center"/>
    </xf>
    <xf numFmtId="49" fontId="4" fillId="0" borderId="47" xfId="15" applyNumberFormat="1" applyFont="1" applyFill="1" applyBorder="1" applyAlignment="1" applyProtection="1">
      <alignment horizontal="center" vertical="center" wrapText="1"/>
    </xf>
    <xf numFmtId="0" fontId="4" fillId="0" borderId="19" xfId="15" applyFont="1" applyFill="1" applyBorder="1" applyAlignment="1" applyProtection="1">
      <alignment horizontal="left" vertical="center" wrapText="1"/>
    </xf>
    <xf numFmtId="169" fontId="81" fillId="0" borderId="21" xfId="15" applyNumberFormat="1" applyFont="1" applyFill="1" applyBorder="1" applyAlignment="1" applyProtection="1">
      <alignment horizontal="center" vertical="center"/>
    </xf>
    <xf numFmtId="169" fontId="87" fillId="0" borderId="21" xfId="15" applyNumberFormat="1" applyFont="1" applyFill="1" applyBorder="1" applyAlignment="1" applyProtection="1">
      <alignment horizontal="center" vertical="center" wrapText="1"/>
    </xf>
    <xf numFmtId="177" fontId="21" fillId="24" borderId="21" xfId="15" applyNumberFormat="1" applyFont="1" applyFill="1" applyBorder="1" applyAlignment="1" applyProtection="1">
      <alignment horizontal="center" vertical="center" wrapText="1"/>
    </xf>
    <xf numFmtId="177" fontId="21" fillId="24" borderId="15" xfId="15" applyNumberFormat="1" applyFont="1" applyFill="1" applyBorder="1" applyAlignment="1" applyProtection="1">
      <alignment horizontal="center" vertical="center" wrapText="1"/>
    </xf>
    <xf numFmtId="177" fontId="21" fillId="19" borderId="21" xfId="15" applyNumberFormat="1" applyFont="1" applyFill="1" applyBorder="1" applyAlignment="1" applyProtection="1">
      <alignment horizontal="center" vertical="center" wrapText="1"/>
    </xf>
    <xf numFmtId="177" fontId="21" fillId="19" borderId="15" xfId="15" applyNumberFormat="1" applyFont="1" applyFill="1" applyBorder="1" applyAlignment="1" applyProtection="1">
      <alignment horizontal="center" vertical="center" wrapText="1"/>
    </xf>
    <xf numFmtId="49" fontId="130" fillId="0" borderId="54" xfId="15" applyNumberFormat="1" applyFont="1" applyFill="1" applyBorder="1" applyAlignment="1" applyProtection="1">
      <alignment horizontal="center" vertical="center" wrapText="1"/>
    </xf>
    <xf numFmtId="0" fontId="130" fillId="0" borderId="18" xfId="15" applyFont="1" applyFill="1" applyBorder="1" applyAlignment="1" applyProtection="1">
      <alignment vertical="center" wrapText="1"/>
    </xf>
    <xf numFmtId="169" fontId="81" fillId="0" borderId="18" xfId="15" applyNumberFormat="1" applyFont="1" applyFill="1" applyBorder="1" applyAlignment="1" applyProtection="1">
      <alignment horizontal="center" vertical="center"/>
    </xf>
    <xf numFmtId="169" fontId="26" fillId="0" borderId="18" xfId="15" applyNumberFormat="1" applyFont="1" applyFill="1" applyBorder="1" applyAlignment="1" applyProtection="1">
      <alignment horizontal="center" vertical="center"/>
    </xf>
    <xf numFmtId="169" fontId="26" fillId="6" borderId="18" xfId="15" applyNumberFormat="1" applyFont="1" applyFill="1" applyBorder="1" applyAlignment="1" applyProtection="1">
      <alignment horizontal="center" vertical="center"/>
    </xf>
    <xf numFmtId="169" fontId="26" fillId="6" borderId="20" xfId="15" applyNumberFormat="1" applyFont="1" applyFill="1" applyBorder="1" applyAlignment="1" applyProtection="1">
      <alignment horizontal="center" vertical="center"/>
    </xf>
    <xf numFmtId="169" fontId="125" fillId="6" borderId="18" xfId="15" applyNumberFormat="1" applyFont="1" applyFill="1" applyBorder="1" applyAlignment="1" applyProtection="1">
      <alignment horizontal="center" vertical="center"/>
    </xf>
    <xf numFmtId="169" fontId="26" fillId="14" borderId="18" xfId="15" applyNumberFormat="1" applyFont="1" applyFill="1" applyBorder="1" applyAlignment="1" applyProtection="1">
      <alignment horizontal="center" vertical="center"/>
    </xf>
    <xf numFmtId="169" fontId="26" fillId="14" borderId="20" xfId="15" applyNumberFormat="1" applyFont="1" applyFill="1" applyBorder="1" applyAlignment="1" applyProtection="1">
      <alignment horizontal="center" vertical="center"/>
    </xf>
    <xf numFmtId="49" fontId="130" fillId="0" borderId="47" xfId="15" applyNumberFormat="1" applyFont="1" applyFill="1" applyBorder="1" applyAlignment="1" applyProtection="1">
      <alignment horizontal="center" vertical="center" wrapText="1"/>
    </xf>
    <xf numFmtId="0" fontId="130" fillId="0" borderId="19" xfId="15" applyFont="1" applyFill="1" applyBorder="1" applyAlignment="1" applyProtection="1">
      <alignment vertical="center" wrapText="1"/>
    </xf>
    <xf numFmtId="0" fontId="87" fillId="0" borderId="19" xfId="15" applyFont="1" applyFill="1" applyBorder="1" applyAlignment="1" applyProtection="1">
      <alignment horizontal="left" vertical="center" wrapText="1"/>
    </xf>
    <xf numFmtId="169" fontId="26" fillId="6" borderId="19" xfId="15" applyNumberFormat="1" applyFont="1" applyFill="1" applyBorder="1" applyAlignment="1" applyProtection="1">
      <alignment horizontal="center" vertical="center"/>
    </xf>
    <xf numFmtId="169" fontId="81" fillId="0" borderId="15" xfId="15" applyNumberFormat="1" applyFont="1" applyFill="1" applyBorder="1" applyAlignment="1" applyProtection="1">
      <alignment horizontal="center" vertical="center"/>
    </xf>
    <xf numFmtId="177" fontId="21" fillId="12" borderId="15" xfId="15" applyNumberFormat="1" applyFont="1" applyFill="1" applyBorder="1" applyAlignment="1" applyProtection="1">
      <alignment horizontal="center" vertical="center"/>
    </xf>
    <xf numFmtId="169" fontId="26" fillId="6" borderId="3" xfId="15" applyNumberFormat="1" applyFont="1" applyFill="1" applyBorder="1" applyAlignment="1" applyProtection="1">
      <alignment horizontal="center" vertical="center"/>
    </xf>
    <xf numFmtId="49" fontId="87" fillId="0" borderId="47" xfId="15" applyNumberFormat="1" applyFont="1" applyFill="1" applyBorder="1" applyAlignment="1" applyProtection="1">
      <alignment horizontal="center" vertical="center" wrapText="1"/>
    </xf>
    <xf numFmtId="169" fontId="87" fillId="0" borderId="4" xfId="15" applyNumberFormat="1" applyFont="1" applyFill="1" applyBorder="1" applyAlignment="1" applyProtection="1">
      <alignment horizontal="center" vertical="center"/>
    </xf>
    <xf numFmtId="169" fontId="87" fillId="6" borderId="4" xfId="15" applyNumberFormat="1" applyFont="1" applyFill="1" applyBorder="1" applyAlignment="1" applyProtection="1">
      <alignment horizontal="center" vertical="center"/>
    </xf>
    <xf numFmtId="169" fontId="87" fillId="14" borderId="4" xfId="15" applyNumberFormat="1" applyFont="1" applyFill="1" applyBorder="1" applyAlignment="1" applyProtection="1">
      <alignment horizontal="center" vertical="center"/>
    </xf>
    <xf numFmtId="49" fontId="109" fillId="0" borderId="54" xfId="15" applyNumberFormat="1" applyFont="1" applyFill="1" applyBorder="1" applyAlignment="1" applyProtection="1">
      <alignment horizontal="center" vertical="center" wrapText="1"/>
    </xf>
    <xf numFmtId="0" fontId="109" fillId="0" borderId="18" xfId="15" applyFont="1" applyFill="1" applyBorder="1" applyAlignment="1" applyProtection="1">
      <alignment horizontal="left" vertical="center" wrapText="1"/>
    </xf>
    <xf numFmtId="49" fontId="109" fillId="0" borderId="46" xfId="15" applyNumberFormat="1" applyFont="1" applyFill="1" applyBorder="1" applyAlignment="1" applyProtection="1">
      <alignment horizontal="center" vertical="center" wrapText="1"/>
    </xf>
    <xf numFmtId="0" fontId="109" fillId="0" borderId="20" xfId="15" applyFont="1" applyFill="1" applyBorder="1" applyAlignment="1" applyProtection="1">
      <alignment horizontal="left" vertical="center" wrapText="1"/>
    </xf>
    <xf numFmtId="169" fontId="21" fillId="18" borderId="19" xfId="15" applyNumberFormat="1" applyFont="1" applyFill="1" applyBorder="1" applyAlignment="1" applyProtection="1">
      <alignment horizontal="center" vertical="center"/>
    </xf>
    <xf numFmtId="4" fontId="87" fillId="24" borderId="19" xfId="15" applyNumberFormat="1" applyFont="1" applyFill="1" applyBorder="1" applyAlignment="1" applyProtection="1">
      <alignment horizontal="center" vertical="center" wrapText="1"/>
    </xf>
    <xf numFmtId="49" fontId="87" fillId="0" borderId="54" xfId="15" applyNumberFormat="1" applyFont="1" applyFill="1" applyBorder="1" applyAlignment="1" applyProtection="1">
      <alignment horizontal="center" vertical="center" wrapText="1"/>
    </xf>
    <xf numFmtId="169" fontId="82" fillId="0" borderId="19" xfId="15" applyNumberFormat="1" applyFont="1" applyFill="1" applyBorder="1" applyAlignment="1" applyProtection="1">
      <alignment horizontal="center" vertical="center"/>
    </xf>
    <xf numFmtId="169" fontId="82" fillId="14" borderId="19" xfId="15" applyNumberFormat="1" applyFont="1" applyFill="1" applyBorder="1" applyAlignment="1" applyProtection="1">
      <alignment horizontal="center" vertical="center"/>
    </xf>
    <xf numFmtId="177" fontId="98" fillId="24" borderId="19" xfId="15" applyNumberFormat="1" applyFont="1" applyFill="1" applyBorder="1" applyAlignment="1" applyProtection="1">
      <alignment horizontal="center" vertical="center" wrapText="1"/>
    </xf>
    <xf numFmtId="169" fontId="98" fillId="24" borderId="19" xfId="15" applyNumberFormat="1" applyFont="1" applyFill="1" applyBorder="1" applyAlignment="1" applyProtection="1">
      <alignment horizontal="center" vertical="center" wrapText="1"/>
    </xf>
    <xf numFmtId="169" fontId="26" fillId="24" borderId="19" xfId="15" applyNumberFormat="1" applyFont="1" applyFill="1" applyBorder="1" applyAlignment="1" applyProtection="1">
      <alignment horizontal="center" vertical="center" wrapText="1"/>
    </xf>
    <xf numFmtId="169" fontId="82" fillId="0" borderId="21" xfId="15" applyNumberFormat="1" applyFont="1" applyFill="1" applyBorder="1" applyAlignment="1" applyProtection="1">
      <alignment horizontal="center" vertical="center"/>
    </xf>
    <xf numFmtId="169" fontId="82" fillId="14" borderId="15" xfId="15" applyNumberFormat="1" applyFont="1" applyFill="1" applyBorder="1" applyAlignment="1" applyProtection="1">
      <alignment horizontal="center" vertical="center"/>
    </xf>
    <xf numFmtId="169" fontId="82" fillId="14" borderId="21" xfId="15" applyNumberFormat="1" applyFont="1" applyFill="1" applyBorder="1" applyAlignment="1" applyProtection="1">
      <alignment horizontal="center" vertical="center"/>
    </xf>
    <xf numFmtId="169" fontId="109" fillId="0" borderId="18" xfId="15" applyNumberFormat="1" applyFont="1" applyFill="1" applyBorder="1" applyAlignment="1" applyProtection="1">
      <alignment horizontal="center" vertical="center"/>
    </xf>
    <xf numFmtId="169" fontId="109" fillId="0" borderId="19" xfId="15" applyNumberFormat="1" applyFont="1" applyFill="1" applyBorder="1" applyAlignment="1" applyProtection="1">
      <alignment horizontal="center" vertical="center"/>
    </xf>
    <xf numFmtId="169" fontId="21" fillId="14" borderId="19" xfId="15" applyNumberFormat="1" applyFont="1" applyFill="1" applyBorder="1" applyAlignment="1" applyProtection="1">
      <alignment horizontal="center" vertical="center" wrapText="1"/>
    </xf>
    <xf numFmtId="169" fontId="118" fillId="19" borderId="19" xfId="15" applyNumberFormat="1" applyFont="1" applyFill="1" applyBorder="1" applyAlignment="1" applyProtection="1">
      <alignment horizontal="center" vertical="center" wrapText="1"/>
    </xf>
    <xf numFmtId="49" fontId="98" fillId="0" borderId="55" xfId="15" applyNumberFormat="1" applyFont="1" applyFill="1" applyBorder="1" applyAlignment="1" applyProtection="1">
      <alignment horizontal="center" vertical="center" wrapText="1"/>
    </xf>
    <xf numFmtId="169" fontId="60" fillId="0" borderId="18" xfId="15" applyNumberFormat="1" applyFont="1" applyFill="1" applyBorder="1" applyAlignment="1" applyProtection="1">
      <alignment horizontal="center" vertical="center"/>
    </xf>
    <xf numFmtId="169" fontId="77" fillId="0" borderId="18" xfId="15" applyNumberFormat="1" applyFont="1" applyFill="1" applyBorder="1" applyAlignment="1" applyProtection="1">
      <alignment horizontal="center" vertical="center"/>
    </xf>
    <xf numFmtId="169" fontId="60" fillId="6" borderId="18" xfId="15" applyNumberFormat="1" applyFont="1" applyFill="1" applyBorder="1" applyAlignment="1" applyProtection="1">
      <alignment horizontal="center" vertical="center"/>
    </xf>
    <xf numFmtId="169" fontId="77" fillId="6" borderId="18" xfId="15" applyNumberFormat="1" applyFont="1" applyFill="1" applyBorder="1" applyAlignment="1" applyProtection="1">
      <alignment horizontal="center" vertical="center"/>
    </xf>
    <xf numFmtId="169" fontId="60" fillId="6" borderId="19" xfId="15" applyNumberFormat="1" applyFont="1" applyFill="1" applyBorder="1" applyAlignment="1" applyProtection="1">
      <alignment horizontal="center" vertical="center"/>
    </xf>
    <xf numFmtId="169" fontId="60" fillId="14" borderId="19" xfId="15" applyNumberFormat="1" applyFont="1" applyFill="1" applyBorder="1" applyAlignment="1" applyProtection="1">
      <alignment horizontal="center" vertical="center"/>
    </xf>
    <xf numFmtId="169" fontId="60" fillId="0" borderId="19" xfId="15" applyNumberFormat="1" applyFont="1" applyFill="1" applyBorder="1" applyAlignment="1" applyProtection="1">
      <alignment horizontal="center" vertical="center"/>
    </xf>
    <xf numFmtId="169" fontId="77" fillId="0" borderId="19" xfId="15" applyNumberFormat="1" applyFont="1" applyFill="1" applyBorder="1" applyAlignment="1" applyProtection="1">
      <alignment horizontal="center" vertical="center"/>
    </xf>
    <xf numFmtId="169" fontId="77" fillId="6" borderId="19" xfId="15" applyNumberFormat="1" applyFont="1" applyFill="1" applyBorder="1" applyAlignment="1" applyProtection="1">
      <alignment horizontal="center" vertical="center"/>
    </xf>
    <xf numFmtId="169" fontId="77" fillId="14" borderId="19" xfId="15" applyNumberFormat="1" applyFont="1" applyFill="1" applyBorder="1" applyAlignment="1" applyProtection="1">
      <alignment horizontal="center" vertical="center"/>
    </xf>
    <xf numFmtId="169" fontId="77" fillId="0" borderId="21" xfId="15" applyNumberFormat="1" applyFont="1" applyFill="1" applyBorder="1" applyAlignment="1" applyProtection="1">
      <alignment horizontal="center" vertical="center"/>
    </xf>
    <xf numFmtId="169" fontId="77" fillId="6" borderId="21" xfId="15" applyNumberFormat="1" applyFont="1" applyFill="1" applyBorder="1" applyAlignment="1" applyProtection="1">
      <alignment horizontal="center" vertical="center"/>
    </xf>
    <xf numFmtId="169" fontId="77" fillId="14" borderId="21" xfId="15" applyNumberFormat="1" applyFont="1" applyFill="1" applyBorder="1" applyAlignment="1" applyProtection="1">
      <alignment horizontal="center" vertical="center"/>
    </xf>
    <xf numFmtId="49" fontId="87" fillId="20" borderId="47" xfId="15" applyNumberFormat="1" applyFont="1" applyFill="1" applyBorder="1" applyAlignment="1" applyProtection="1">
      <alignment horizontal="center" vertical="center" wrapText="1"/>
    </xf>
    <xf numFmtId="0" fontId="87" fillId="20" borderId="19" xfId="15" applyFont="1" applyFill="1" applyBorder="1" applyAlignment="1" applyProtection="1">
      <alignment vertical="center" wrapText="1"/>
    </xf>
    <xf numFmtId="169" fontId="60" fillId="20" borderId="19" xfId="15" applyNumberFormat="1" applyFont="1" applyFill="1" applyBorder="1" applyAlignment="1" applyProtection="1">
      <alignment horizontal="center" vertical="center"/>
    </xf>
    <xf numFmtId="4" fontId="21" fillId="12" borderId="19" xfId="15" applyNumberFormat="1" applyFont="1" applyFill="1" applyBorder="1" applyAlignment="1" applyProtection="1">
      <alignment horizontal="center" vertical="center"/>
    </xf>
    <xf numFmtId="169" fontId="95" fillId="0" borderId="19" xfId="15" applyNumberFormat="1" applyFont="1" applyFill="1" applyBorder="1" applyAlignment="1" applyProtection="1">
      <alignment horizontal="center" vertical="center"/>
    </xf>
    <xf numFmtId="169" fontId="87" fillId="0" borderId="3" xfId="15" applyNumberFormat="1" applyFont="1" applyFill="1" applyBorder="1" applyAlignment="1" applyProtection="1">
      <alignment horizontal="center" vertical="center" wrapText="1"/>
    </xf>
    <xf numFmtId="169" fontId="60" fillId="6" borderId="3" xfId="15" applyNumberFormat="1" applyFont="1" applyFill="1" applyBorder="1" applyAlignment="1" applyProtection="1">
      <alignment horizontal="center" vertical="center"/>
    </xf>
    <xf numFmtId="169" fontId="77" fillId="6" borderId="3" xfId="15" applyNumberFormat="1" applyFont="1" applyFill="1" applyBorder="1" applyAlignment="1" applyProtection="1">
      <alignment horizontal="center" vertical="center"/>
    </xf>
    <xf numFmtId="169" fontId="87" fillId="24" borderId="3" xfId="15" applyNumberFormat="1" applyFont="1" applyFill="1" applyBorder="1" applyAlignment="1" applyProtection="1">
      <alignment horizontal="center" vertical="center"/>
    </xf>
    <xf numFmtId="169" fontId="21" fillId="24" borderId="3" xfId="15" applyNumberFormat="1" applyFont="1" applyFill="1" applyBorder="1" applyAlignment="1" applyProtection="1">
      <alignment horizontal="center" vertical="center"/>
    </xf>
    <xf numFmtId="169" fontId="135" fillId="6" borderId="3" xfId="15" applyNumberFormat="1" applyFont="1" applyFill="1" applyBorder="1" applyAlignment="1" applyProtection="1">
      <alignment horizontal="center" vertical="center" wrapText="1"/>
    </xf>
    <xf numFmtId="3" fontId="125" fillId="6" borderId="3" xfId="15" applyNumberFormat="1" applyFont="1" applyFill="1" applyBorder="1" applyAlignment="1" applyProtection="1">
      <alignment horizontal="center" vertical="center"/>
    </xf>
    <xf numFmtId="0" fontId="4" fillId="20" borderId="19" xfId="15" applyFont="1" applyFill="1" applyBorder="1" applyAlignment="1" applyProtection="1">
      <alignment horizontal="left" vertical="center" wrapText="1"/>
    </xf>
    <xf numFmtId="169" fontId="151" fillId="20" borderId="19" xfId="15" applyNumberFormat="1" applyFont="1" applyFill="1" applyBorder="1" applyAlignment="1" applyProtection="1">
      <alignment horizontal="center" vertical="center"/>
    </xf>
    <xf numFmtId="169" fontId="21" fillId="20" borderId="19" xfId="15" applyNumberFormat="1" applyFont="1" applyFill="1" applyBorder="1" applyAlignment="1" applyProtection="1">
      <alignment horizontal="center" vertical="center"/>
    </xf>
    <xf numFmtId="4" fontId="21" fillId="0" borderId="19" xfId="15" applyNumberFormat="1" applyFont="1" applyFill="1" applyBorder="1" applyAlignment="1" applyProtection="1">
      <alignment horizontal="center" vertical="center"/>
    </xf>
    <xf numFmtId="169" fontId="98" fillId="0" borderId="19" xfId="15" applyNumberFormat="1" applyFont="1" applyFill="1" applyBorder="1" applyAlignment="1" applyProtection="1">
      <alignment horizontal="center" vertical="center" wrapText="1"/>
    </xf>
    <xf numFmtId="169" fontId="60" fillId="6" borderId="20" xfId="15" applyNumberFormat="1" applyFont="1" applyFill="1" applyBorder="1" applyAlignment="1" applyProtection="1">
      <alignment horizontal="center" vertical="center"/>
    </xf>
    <xf numFmtId="169" fontId="77" fillId="6" borderId="20" xfId="15" applyNumberFormat="1" applyFont="1" applyFill="1" applyBorder="1" applyAlignment="1" applyProtection="1">
      <alignment horizontal="center" vertical="center"/>
    </xf>
    <xf numFmtId="169" fontId="87" fillId="24" borderId="20" xfId="15" applyNumberFormat="1" applyFont="1" applyFill="1" applyBorder="1" applyAlignment="1" applyProtection="1">
      <alignment horizontal="center" vertical="center"/>
    </xf>
    <xf numFmtId="4" fontId="21" fillId="12" borderId="21" xfId="15" applyNumberFormat="1" applyFont="1" applyFill="1" applyBorder="1" applyAlignment="1" applyProtection="1">
      <alignment horizontal="center" vertical="center"/>
    </xf>
    <xf numFmtId="0" fontId="87" fillId="0" borderId="18" xfId="15" applyFont="1" applyFill="1" applyBorder="1" applyAlignment="1" applyProtection="1">
      <alignment horizontal="left" vertical="center" wrapText="1"/>
    </xf>
    <xf numFmtId="169" fontId="21" fillId="12" borderId="18" xfId="15" applyNumberFormat="1" applyFont="1" applyFill="1" applyBorder="1" applyAlignment="1" applyProtection="1">
      <alignment horizontal="center" vertical="center"/>
    </xf>
    <xf numFmtId="177" fontId="21" fillId="12" borderId="19" xfId="15" applyNumberFormat="1" applyFont="1" applyFill="1" applyBorder="1" applyAlignment="1" applyProtection="1">
      <alignment horizontal="center" vertical="center"/>
    </xf>
    <xf numFmtId="49" fontId="87" fillId="0" borderId="56" xfId="15" applyNumberFormat="1" applyFont="1" applyFill="1" applyBorder="1" applyAlignment="1" applyProtection="1">
      <alignment horizontal="center" vertical="center" wrapText="1"/>
    </xf>
    <xf numFmtId="0" fontId="87" fillId="0" borderId="15" xfId="15" applyFont="1" applyFill="1" applyBorder="1" applyAlignment="1" applyProtection="1">
      <alignment horizontal="left" vertical="center" wrapText="1"/>
    </xf>
    <xf numFmtId="169" fontId="135" fillId="6" borderId="40" xfId="15" applyNumberFormat="1" applyFont="1" applyFill="1" applyBorder="1" applyAlignment="1" applyProtection="1">
      <alignment horizontal="center" vertical="center" wrapText="1"/>
    </xf>
    <xf numFmtId="3" fontId="125" fillId="6" borderId="40" xfId="15" applyNumberFormat="1" applyFont="1" applyFill="1" applyBorder="1" applyAlignment="1" applyProtection="1">
      <alignment horizontal="center" vertical="center"/>
    </xf>
    <xf numFmtId="169" fontId="98" fillId="24" borderId="15" xfId="15" applyNumberFormat="1" applyFont="1" applyFill="1" applyBorder="1" applyAlignment="1" applyProtection="1">
      <alignment horizontal="center" vertical="center" wrapText="1"/>
    </xf>
    <xf numFmtId="169" fontId="26" fillId="24" borderId="15" xfId="15" applyNumberFormat="1" applyFont="1" applyFill="1" applyBorder="1" applyAlignment="1" applyProtection="1">
      <alignment horizontal="center" vertical="center" wrapText="1"/>
    </xf>
    <xf numFmtId="169" fontId="98" fillId="19" borderId="15" xfId="15" applyNumberFormat="1" applyFont="1" applyFill="1" applyBorder="1" applyAlignment="1" applyProtection="1">
      <alignment horizontal="center" vertical="center" wrapText="1"/>
    </xf>
    <xf numFmtId="169" fontId="26" fillId="19" borderId="15" xfId="15" applyNumberFormat="1" applyFont="1" applyFill="1" applyBorder="1" applyAlignment="1" applyProtection="1">
      <alignment horizontal="center" vertical="center" wrapText="1"/>
    </xf>
    <xf numFmtId="169" fontId="95" fillId="0" borderId="15" xfId="15" applyNumberFormat="1" applyFont="1" applyFill="1" applyBorder="1" applyAlignment="1" applyProtection="1">
      <alignment horizontal="center" vertical="center"/>
    </xf>
    <xf numFmtId="169" fontId="26" fillId="24" borderId="19" xfId="15" applyNumberFormat="1" applyFont="1" applyFill="1" applyBorder="1" applyAlignment="1" applyProtection="1">
      <alignment horizontal="center" vertical="center"/>
    </xf>
    <xf numFmtId="169" fontId="98" fillId="19" borderId="19" xfId="15" applyNumberFormat="1" applyFont="1" applyFill="1" applyBorder="1" applyAlignment="1" applyProtection="1">
      <alignment horizontal="center" vertical="center"/>
    </xf>
    <xf numFmtId="169" fontId="26" fillId="19" borderId="19" xfId="15" applyNumberFormat="1" applyFont="1" applyFill="1" applyBorder="1" applyAlignment="1" applyProtection="1">
      <alignment horizontal="center" vertical="center"/>
    </xf>
    <xf numFmtId="169" fontId="98" fillId="24" borderId="15" xfId="15" applyNumberFormat="1" applyFont="1" applyFill="1" applyBorder="1" applyAlignment="1" applyProtection="1">
      <alignment horizontal="center" vertical="center"/>
    </xf>
    <xf numFmtId="169" fontId="26" fillId="24" borderId="15" xfId="15" applyNumberFormat="1" applyFont="1" applyFill="1" applyBorder="1" applyAlignment="1" applyProtection="1">
      <alignment horizontal="center" vertical="center"/>
    </xf>
    <xf numFmtId="169" fontId="98" fillId="19" borderId="15" xfId="15" applyNumberFormat="1" applyFont="1" applyFill="1" applyBorder="1" applyAlignment="1" applyProtection="1">
      <alignment horizontal="center" vertical="center"/>
    </xf>
    <xf numFmtId="169" fontId="26" fillId="19" borderId="15" xfId="15" applyNumberFormat="1" applyFont="1" applyFill="1" applyBorder="1" applyAlignment="1" applyProtection="1">
      <alignment horizontal="center" vertical="center"/>
    </xf>
    <xf numFmtId="169" fontId="81" fillId="6" borderId="21" xfId="15" applyNumberFormat="1" applyFont="1" applyFill="1" applyBorder="1" applyAlignment="1" applyProtection="1">
      <alignment horizontal="center" vertical="center"/>
    </xf>
    <xf numFmtId="169" fontId="81" fillId="6" borderId="15" xfId="15" applyNumberFormat="1" applyFont="1" applyFill="1" applyBorder="1" applyAlignment="1" applyProtection="1">
      <alignment horizontal="center" vertical="center"/>
    </xf>
    <xf numFmtId="169" fontId="84" fillId="6" borderId="15" xfId="15" applyNumberFormat="1" applyFont="1" applyFill="1" applyBorder="1" applyAlignment="1" applyProtection="1">
      <alignment horizontal="center" vertical="center"/>
    </xf>
    <xf numFmtId="169" fontId="81" fillId="14" borderId="15" xfId="15" applyNumberFormat="1" applyFont="1" applyFill="1" applyBorder="1" applyAlignment="1" applyProtection="1">
      <alignment horizontal="center" vertical="center"/>
    </xf>
    <xf numFmtId="0" fontId="109" fillId="0" borderId="18" xfId="15" applyFont="1" applyFill="1" applyBorder="1" applyAlignment="1" applyProtection="1">
      <alignment vertical="center" wrapText="1"/>
    </xf>
    <xf numFmtId="177" fontId="87" fillId="24" borderId="18" xfId="15" applyNumberFormat="1" applyFont="1" applyFill="1" applyBorder="1" applyAlignment="1" applyProtection="1">
      <alignment horizontal="center" vertical="center" wrapText="1"/>
    </xf>
    <xf numFmtId="169" fontId="94" fillId="6" borderId="20" xfId="15" applyNumberFormat="1" applyFont="1" applyFill="1" applyBorder="1" applyAlignment="1" applyProtection="1">
      <alignment horizontal="center" vertical="center"/>
    </xf>
    <xf numFmtId="49" fontId="136" fillId="0" borderId="47" xfId="15" applyNumberFormat="1" applyFont="1" applyFill="1" applyBorder="1" applyAlignment="1" applyProtection="1">
      <alignment horizontal="center" vertical="center" wrapText="1"/>
    </xf>
    <xf numFmtId="49" fontId="17" fillId="0" borderId="54" xfId="15" applyNumberFormat="1" applyFont="1" applyFill="1" applyBorder="1" applyAlignment="1" applyProtection="1">
      <alignment horizontal="center" vertical="center" wrapText="1"/>
    </xf>
    <xf numFmtId="169" fontId="76" fillId="0" borderId="18" xfId="15" applyNumberFormat="1" applyFont="1" applyFill="1" applyBorder="1" applyAlignment="1" applyProtection="1">
      <alignment horizontal="center" vertical="center" wrapText="1"/>
    </xf>
    <xf numFmtId="169" fontId="135" fillId="6" borderId="52" xfId="15" applyNumberFormat="1" applyFont="1" applyFill="1" applyBorder="1" applyAlignment="1" applyProtection="1">
      <alignment horizontal="center" vertical="center" wrapText="1"/>
    </xf>
    <xf numFmtId="3" fontId="125" fillId="6" borderId="52" xfId="15" applyNumberFormat="1" applyFont="1" applyFill="1" applyBorder="1" applyAlignment="1" applyProtection="1">
      <alignment horizontal="center" vertical="center"/>
    </xf>
    <xf numFmtId="169" fontId="21" fillId="14" borderId="20" xfId="15" applyNumberFormat="1" applyFont="1" applyFill="1" applyBorder="1" applyAlignment="1" applyProtection="1">
      <alignment horizontal="center" vertical="center"/>
    </xf>
    <xf numFmtId="0" fontId="4" fillId="0" borderId="19" xfId="15" applyFont="1" applyFill="1" applyBorder="1" applyAlignment="1" applyProtection="1">
      <alignment vertical="center" wrapText="1"/>
    </xf>
    <xf numFmtId="169" fontId="76" fillId="0" borderId="19" xfId="15" applyNumberFormat="1" applyFont="1" applyFill="1" applyBorder="1" applyAlignment="1" applyProtection="1">
      <alignment horizontal="center" vertical="center"/>
    </xf>
    <xf numFmtId="49" fontId="4" fillId="0" borderId="47" xfId="15" applyNumberFormat="1" applyFont="1" applyFill="1" applyBorder="1" applyAlignment="1" applyProtection="1">
      <alignment horizontal="center" vertical="top" wrapText="1"/>
    </xf>
    <xf numFmtId="0" fontId="4" fillId="0" borderId="19" xfId="15" applyFont="1" applyFill="1" applyBorder="1" applyAlignment="1" applyProtection="1">
      <alignment vertical="top" wrapText="1"/>
    </xf>
    <xf numFmtId="169" fontId="154" fillId="0" borderId="19" xfId="15" applyNumberFormat="1" applyFont="1" applyFill="1" applyBorder="1" applyAlignment="1" applyProtection="1">
      <alignment horizontal="center" vertical="center"/>
    </xf>
    <xf numFmtId="169" fontId="76" fillId="0" borderId="15" xfId="15" applyNumberFormat="1" applyFont="1" applyFill="1" applyBorder="1" applyAlignment="1" applyProtection="1">
      <alignment horizontal="center" vertical="center"/>
    </xf>
    <xf numFmtId="4" fontId="87" fillId="0" borderId="15" xfId="15" applyNumberFormat="1" applyFont="1" applyFill="1" applyBorder="1" applyAlignment="1" applyProtection="1">
      <alignment horizontal="center" vertical="center" wrapText="1"/>
    </xf>
    <xf numFmtId="179" fontId="149" fillId="0" borderId="18" xfId="15" applyNumberFormat="1" applyFont="1" applyFill="1" applyBorder="1" applyAlignment="1" applyProtection="1">
      <alignment horizontal="center" vertical="center" wrapText="1"/>
    </xf>
    <xf numFmtId="179" fontId="149" fillId="0" borderId="19" xfId="15" applyNumberFormat="1" applyFont="1" applyFill="1" applyBorder="1" applyAlignment="1" applyProtection="1">
      <alignment horizontal="center" vertical="center" wrapText="1"/>
    </xf>
    <xf numFmtId="4" fontId="87" fillId="0" borderId="21" xfId="15" applyNumberFormat="1" applyFont="1" applyFill="1" applyBorder="1" applyAlignment="1" applyProtection="1">
      <alignment horizontal="center" vertical="center" wrapText="1"/>
    </xf>
    <xf numFmtId="49" fontId="4" fillId="0" borderId="54" xfId="15" applyNumberFormat="1" applyFont="1" applyFill="1" applyBorder="1" applyAlignment="1" applyProtection="1">
      <alignment horizontal="center" vertical="center" wrapText="1"/>
    </xf>
    <xf numFmtId="0" fontId="4" fillId="0" borderId="18" xfId="15" applyFont="1" applyFill="1" applyBorder="1" applyAlignment="1" applyProtection="1">
      <alignment vertical="center" wrapText="1"/>
    </xf>
    <xf numFmtId="169" fontId="76" fillId="0" borderId="18" xfId="15" applyNumberFormat="1" applyFont="1" applyFill="1" applyBorder="1" applyAlignment="1" applyProtection="1">
      <alignment horizontal="center" vertical="center"/>
    </xf>
    <xf numFmtId="4" fontId="87" fillId="19" borderId="19" xfId="15" applyNumberFormat="1" applyFont="1" applyFill="1" applyBorder="1" applyAlignment="1" applyProtection="1">
      <alignment horizontal="center" vertical="center" wrapText="1"/>
    </xf>
    <xf numFmtId="169" fontId="81" fillId="21" borderId="19" xfId="15" applyNumberFormat="1" applyFont="1" applyFill="1" applyBorder="1" applyAlignment="1" applyProtection="1">
      <alignment horizontal="center" vertical="center"/>
    </xf>
    <xf numFmtId="4" fontId="21" fillId="24" borderId="15" xfId="15" applyNumberFormat="1" applyFont="1" applyFill="1" applyBorder="1" applyAlignment="1" applyProtection="1">
      <alignment horizontal="center" vertical="center" wrapText="1"/>
    </xf>
    <xf numFmtId="169" fontId="87" fillId="18" borderId="19" xfId="15" applyNumberFormat="1" applyFont="1" applyFill="1" applyBorder="1" applyAlignment="1" applyProtection="1">
      <alignment horizontal="center" vertical="center" wrapText="1"/>
    </xf>
    <xf numFmtId="169" fontId="135" fillId="6" borderId="20" xfId="15" applyNumberFormat="1" applyFont="1" applyFill="1" applyBorder="1" applyAlignment="1" applyProtection="1">
      <alignment horizontal="center" vertical="center"/>
    </xf>
    <xf numFmtId="49" fontId="109" fillId="0" borderId="56" xfId="15" applyNumberFormat="1" applyFont="1" applyFill="1" applyBorder="1" applyAlignment="1" applyProtection="1">
      <alignment horizontal="center" vertical="center" wrapText="1"/>
    </xf>
    <xf numFmtId="0" fontId="109" fillId="0" borderId="15" xfId="15" applyFont="1" applyFill="1" applyBorder="1" applyAlignment="1" applyProtection="1">
      <alignment vertical="center" wrapText="1"/>
    </xf>
    <xf numFmtId="49" fontId="98" fillId="0" borderId="56" xfId="15" applyNumberFormat="1" applyFont="1" applyFill="1" applyBorder="1" applyAlignment="1" applyProtection="1">
      <alignment horizontal="center" vertical="center" wrapText="1"/>
    </xf>
    <xf numFmtId="0" fontId="109" fillId="0" borderId="20" xfId="15" applyFont="1" applyFill="1" applyBorder="1" applyAlignment="1" applyProtection="1">
      <alignment vertical="center" wrapText="1"/>
    </xf>
    <xf numFmtId="169" fontId="81" fillId="0" borderId="20" xfId="15" applyNumberFormat="1" applyFont="1" applyFill="1" applyBorder="1" applyAlignment="1" applyProtection="1">
      <alignment horizontal="center" vertical="center"/>
    </xf>
    <xf numFmtId="0" fontId="109" fillId="7" borderId="20" xfId="15" applyFont="1" applyFill="1" applyBorder="1" applyAlignment="1" applyProtection="1">
      <alignment vertical="center" wrapText="1"/>
    </xf>
    <xf numFmtId="169" fontId="125" fillId="0" borderId="20" xfId="15" applyNumberFormat="1" applyFont="1" applyFill="1" applyBorder="1" applyAlignment="1" applyProtection="1">
      <alignment horizontal="center" vertical="center"/>
    </xf>
    <xf numFmtId="0" fontId="4" fillId="0" borderId="20" xfId="15" applyFont="1" applyFill="1" applyBorder="1" applyAlignment="1" applyProtection="1">
      <alignment vertical="center" wrapText="1"/>
    </xf>
    <xf numFmtId="49" fontId="96" fillId="0" borderId="30" xfId="15" applyNumberFormat="1" applyFont="1" applyFill="1" applyBorder="1" applyAlignment="1">
      <alignment horizontal="center" vertical="center"/>
    </xf>
    <xf numFmtId="49" fontId="96" fillId="0" borderId="0" xfId="15" applyNumberFormat="1" applyFont="1" applyFill="1" applyBorder="1" applyAlignment="1">
      <alignment horizontal="center" vertical="center"/>
    </xf>
    <xf numFmtId="3" fontId="94" fillId="6" borderId="3" xfId="15" applyNumberFormat="1" applyFont="1" applyFill="1" applyBorder="1" applyAlignment="1" applyProtection="1">
      <alignment horizontal="center" vertical="center"/>
    </xf>
    <xf numFmtId="3" fontId="155" fillId="0" borderId="18" xfId="15" applyNumberFormat="1" applyFont="1" applyFill="1" applyBorder="1" applyAlignment="1">
      <alignment horizontal="center" vertical="center" wrapText="1"/>
    </xf>
    <xf numFmtId="169" fontId="22" fillId="0" borderId="18" xfId="15" applyNumberFormat="1" applyFont="1" applyFill="1" applyBorder="1" applyAlignment="1">
      <alignment horizontal="center" vertical="center" wrapText="1"/>
    </xf>
    <xf numFmtId="169" fontId="22" fillId="12" borderId="18" xfId="15" applyNumberFormat="1" applyFont="1" applyFill="1" applyBorder="1" applyAlignment="1">
      <alignment horizontal="center" vertical="center" wrapText="1"/>
    </xf>
    <xf numFmtId="169" fontId="22" fillId="6" borderId="18" xfId="15" applyNumberFormat="1" applyFont="1" applyFill="1" applyBorder="1" applyAlignment="1">
      <alignment horizontal="center" vertical="center" wrapText="1"/>
    </xf>
    <xf numFmtId="169" fontId="22" fillId="24" borderId="18" xfId="15" applyNumberFormat="1" applyFont="1" applyFill="1" applyBorder="1" applyAlignment="1">
      <alignment horizontal="center" vertical="center" wrapText="1"/>
    </xf>
    <xf numFmtId="3" fontId="94" fillId="6" borderId="18" xfId="15" applyNumberFormat="1" applyFont="1" applyFill="1" applyBorder="1" applyAlignment="1">
      <alignment horizontal="center" vertical="center" wrapText="1"/>
    </xf>
    <xf numFmtId="169" fontId="22" fillId="14" borderId="18" xfId="15" applyNumberFormat="1" applyFont="1" applyFill="1" applyBorder="1" applyAlignment="1">
      <alignment horizontal="center" vertical="center" wrapText="1"/>
    </xf>
    <xf numFmtId="169" fontId="22" fillId="19" borderId="18" xfId="15" applyNumberFormat="1" applyFont="1" applyFill="1" applyBorder="1" applyAlignment="1">
      <alignment horizontal="center" vertical="center" wrapText="1"/>
    </xf>
    <xf numFmtId="0" fontId="95" fillId="22" borderId="39" xfId="15" applyFont="1" applyFill="1" applyBorder="1" applyAlignment="1">
      <alignment vertical="center" wrapText="1"/>
    </xf>
    <xf numFmtId="169" fontId="22" fillId="28" borderId="15" xfId="15" applyNumberFormat="1" applyFont="1" applyFill="1" applyBorder="1" applyAlignment="1">
      <alignment horizontal="center" vertical="center" wrapText="1"/>
    </xf>
    <xf numFmtId="169" fontId="26" fillId="28" borderId="15" xfId="15" applyNumberFormat="1" applyFont="1" applyFill="1" applyBorder="1" applyAlignment="1">
      <alignment horizontal="center" vertical="center" wrapText="1"/>
    </xf>
    <xf numFmtId="169" fontId="144" fillId="28" borderId="15" xfId="15" applyNumberFormat="1" applyFont="1" applyFill="1" applyBorder="1" applyAlignment="1">
      <alignment horizontal="center" vertical="center" wrapText="1"/>
    </xf>
    <xf numFmtId="4" fontId="98" fillId="28" borderId="15" xfId="15" applyNumberFormat="1" applyFont="1" applyFill="1" applyBorder="1" applyAlignment="1" applyProtection="1">
      <alignment horizontal="center" vertical="center" wrapText="1"/>
    </xf>
    <xf numFmtId="4" fontId="26" fillId="28" borderId="15" xfId="15" applyNumberFormat="1" applyFont="1" applyFill="1" applyBorder="1" applyAlignment="1">
      <alignment horizontal="center" vertical="center" wrapText="1"/>
    </xf>
    <xf numFmtId="3" fontId="111" fillId="28" borderId="15" xfId="15" applyNumberFormat="1" applyFont="1" applyFill="1" applyBorder="1" applyAlignment="1">
      <alignment horizontal="center" vertical="center" wrapText="1"/>
    </xf>
    <xf numFmtId="169" fontId="22" fillId="0" borderId="21" xfId="15" applyNumberFormat="1" applyFont="1" applyFill="1" applyBorder="1" applyAlignment="1">
      <alignment horizontal="center" vertical="center" wrapText="1"/>
    </xf>
    <xf numFmtId="0" fontId="98" fillId="2" borderId="4" xfId="15" applyFont="1" applyFill="1" applyBorder="1" applyAlignment="1" applyProtection="1">
      <alignment horizontal="center" vertical="center" wrapText="1"/>
    </xf>
    <xf numFmtId="169" fontId="87" fillId="2" borderId="19" xfId="15" applyNumberFormat="1" applyFont="1" applyFill="1" applyBorder="1" applyAlignment="1" applyProtection="1">
      <alignment horizontal="center" vertical="center" wrapText="1"/>
    </xf>
    <xf numFmtId="169" fontId="87" fillId="2" borderId="20" xfId="15" applyNumberFormat="1" applyFont="1" applyFill="1" applyBorder="1" applyAlignment="1" applyProtection="1">
      <alignment horizontal="center" vertical="center"/>
    </xf>
    <xf numFmtId="169" fontId="87" fillId="2" borderId="19" xfId="15" applyNumberFormat="1" applyFont="1" applyFill="1" applyBorder="1" applyAlignment="1" applyProtection="1">
      <alignment horizontal="center" vertical="center"/>
    </xf>
    <xf numFmtId="169" fontId="87" fillId="2" borderId="15" xfId="15" applyNumberFormat="1" applyFont="1" applyFill="1" applyBorder="1" applyAlignment="1" applyProtection="1">
      <alignment horizontal="center" vertical="center"/>
    </xf>
    <xf numFmtId="169" fontId="21" fillId="2" borderId="18" xfId="15" applyNumberFormat="1" applyFont="1" applyFill="1" applyBorder="1" applyAlignment="1" applyProtection="1">
      <alignment horizontal="center" vertical="center"/>
    </xf>
    <xf numFmtId="169" fontId="21" fillId="2" borderId="19" xfId="15" applyNumberFormat="1" applyFont="1" applyFill="1" applyBorder="1" applyAlignment="1" applyProtection="1">
      <alignment horizontal="center" vertical="center"/>
    </xf>
    <xf numFmtId="169" fontId="95" fillId="2" borderId="18" xfId="15" applyNumberFormat="1" applyFont="1" applyFill="1" applyBorder="1" applyAlignment="1" applyProtection="1">
      <alignment horizontal="center" vertical="center"/>
    </xf>
    <xf numFmtId="169" fontId="98" fillId="2" borderId="20" xfId="15" applyNumberFormat="1" applyFont="1" applyFill="1" applyBorder="1" applyAlignment="1" applyProtection="1">
      <alignment horizontal="center" vertical="center"/>
    </xf>
    <xf numFmtId="169" fontId="98" fillId="2" borderId="19" xfId="15" applyNumberFormat="1" applyFont="1" applyFill="1" applyBorder="1" applyAlignment="1" applyProtection="1">
      <alignment horizontal="center" vertical="center"/>
    </xf>
    <xf numFmtId="169" fontId="98" fillId="2" borderId="15" xfId="15" applyNumberFormat="1" applyFont="1" applyFill="1" applyBorder="1" applyAlignment="1" applyProtection="1">
      <alignment horizontal="center" vertical="center"/>
    </xf>
    <xf numFmtId="169" fontId="21" fillId="2" borderId="15" xfId="15" applyNumberFormat="1" applyFont="1" applyFill="1" applyBorder="1" applyAlignment="1" applyProtection="1">
      <alignment horizontal="center" vertical="center"/>
    </xf>
    <xf numFmtId="169" fontId="98" fillId="2" borderId="18" xfId="15" applyNumberFormat="1" applyFont="1" applyFill="1" applyBorder="1" applyAlignment="1" applyProtection="1">
      <alignment horizontal="center" vertical="center"/>
    </xf>
    <xf numFmtId="169" fontId="21" fillId="2" borderId="20" xfId="15" applyNumberFormat="1" applyFont="1" applyFill="1" applyBorder="1" applyAlignment="1" applyProtection="1">
      <alignment horizontal="center" vertical="center"/>
    </xf>
    <xf numFmtId="169" fontId="135" fillId="3" borderId="1" xfId="15" applyNumberFormat="1" applyFont="1" applyFill="1" applyBorder="1" applyAlignment="1" applyProtection="1">
      <alignment horizontal="center" vertical="center" wrapText="1"/>
    </xf>
    <xf numFmtId="3" fontId="111" fillId="3" borderId="1" xfId="15" applyNumberFormat="1" applyFont="1" applyFill="1" applyBorder="1" applyAlignment="1" applyProtection="1">
      <alignment horizontal="center" vertical="center"/>
    </xf>
    <xf numFmtId="169" fontId="130" fillId="3" borderId="1" xfId="15" applyNumberFormat="1" applyFont="1" applyFill="1" applyBorder="1" applyAlignment="1" applyProtection="1">
      <alignment horizontal="center" vertical="center"/>
    </xf>
    <xf numFmtId="169" fontId="107" fillId="3" borderId="1" xfId="15" applyNumberFormat="1" applyFont="1" applyFill="1" applyBorder="1" applyAlignment="1" applyProtection="1">
      <alignment horizontal="center" vertical="center"/>
    </xf>
    <xf numFmtId="169" fontId="84" fillId="3" borderId="1" xfId="15" applyNumberFormat="1" applyFont="1" applyFill="1" applyBorder="1" applyAlignment="1" applyProtection="1">
      <alignment horizontal="center" vertical="center"/>
    </xf>
    <xf numFmtId="169" fontId="150" fillId="3" borderId="1" xfId="15" applyNumberFormat="1" applyFont="1" applyFill="1" applyBorder="1" applyAlignment="1" applyProtection="1">
      <alignment horizontal="center" vertical="center"/>
    </xf>
    <xf numFmtId="169" fontId="152" fillId="3" borderId="1" xfId="15" applyNumberFormat="1" applyFont="1" applyFill="1" applyBorder="1" applyAlignment="1" applyProtection="1">
      <alignment horizontal="center" vertical="center"/>
    </xf>
    <xf numFmtId="169" fontId="81" fillId="3" borderId="1" xfId="15" applyNumberFormat="1" applyFont="1" applyFill="1" applyBorder="1" applyAlignment="1" applyProtection="1">
      <alignment horizontal="center" vertical="center"/>
    </xf>
    <xf numFmtId="169" fontId="153" fillId="3" borderId="1" xfId="15" applyNumberFormat="1" applyFont="1" applyFill="1" applyBorder="1" applyAlignment="1" applyProtection="1">
      <alignment horizontal="center" vertical="center"/>
    </xf>
    <xf numFmtId="169" fontId="151" fillId="3" borderId="1" xfId="15" applyNumberFormat="1" applyFont="1" applyFill="1" applyBorder="1" applyAlignment="1" applyProtection="1">
      <alignment horizontal="center" vertical="center"/>
    </xf>
    <xf numFmtId="4" fontId="70" fillId="3" borderId="1" xfId="15" applyNumberFormat="1" applyFont="1" applyFill="1" applyBorder="1" applyAlignment="1" applyProtection="1">
      <alignment horizontal="center" vertical="center"/>
    </xf>
    <xf numFmtId="169" fontId="60" fillId="3" borderId="1" xfId="15" applyNumberFormat="1" applyFont="1" applyFill="1" applyBorder="1" applyAlignment="1" applyProtection="1">
      <alignment horizontal="center" vertical="center"/>
    </xf>
    <xf numFmtId="169" fontId="144" fillId="3" borderId="19" xfId="15" applyNumberFormat="1" applyFont="1" applyFill="1" applyBorder="1" applyAlignment="1">
      <alignment horizontal="center" vertical="center" wrapText="1"/>
    </xf>
    <xf numFmtId="169" fontId="144" fillId="3" borderId="15" xfId="15" applyNumberFormat="1" applyFont="1" applyFill="1" applyBorder="1" applyAlignment="1">
      <alignment horizontal="center" vertical="center" wrapText="1"/>
    </xf>
    <xf numFmtId="4" fontId="144" fillId="3" borderId="19" xfId="15" applyNumberFormat="1" applyFont="1" applyFill="1" applyBorder="1" applyAlignment="1">
      <alignment horizontal="center" vertical="center" wrapText="1"/>
    </xf>
    <xf numFmtId="3" fontId="145" fillId="3" borderId="19" xfId="15" applyNumberFormat="1" applyFont="1" applyFill="1" applyBorder="1" applyAlignment="1">
      <alignment horizontal="center" vertical="center" wrapText="1"/>
    </xf>
    <xf numFmtId="0" fontId="58" fillId="30" borderId="1" xfId="15" applyFill="1" applyBorder="1"/>
    <xf numFmtId="0" fontId="58" fillId="30" borderId="1" xfId="15" applyFont="1" applyFill="1" applyBorder="1"/>
    <xf numFmtId="4" fontId="80" fillId="30" borderId="2" xfId="15" applyNumberFormat="1" applyFont="1" applyFill="1" applyBorder="1" applyAlignment="1">
      <alignment horizontal="center" vertical="center" wrapText="1"/>
    </xf>
    <xf numFmtId="169" fontId="80" fillId="30" borderId="2" xfId="15" applyNumberFormat="1" applyFont="1" applyFill="1" applyBorder="1" applyAlignment="1">
      <alignment horizontal="center" vertical="center" wrapText="1"/>
    </xf>
    <xf numFmtId="170" fontId="95" fillId="3" borderId="1" xfId="15" applyNumberFormat="1" applyFont="1" applyFill="1" applyBorder="1" applyAlignment="1" applyProtection="1">
      <alignment horizontal="center" vertical="center"/>
    </xf>
    <xf numFmtId="170" fontId="82" fillId="3" borderId="1" xfId="15" applyNumberFormat="1" applyFont="1" applyFill="1" applyBorder="1" applyAlignment="1" applyProtection="1">
      <alignment horizontal="center" vertical="center"/>
    </xf>
    <xf numFmtId="0" fontId="70" fillId="13" borderId="1" xfId="15" applyFont="1" applyFill="1" applyBorder="1" applyAlignment="1" applyProtection="1">
      <alignment horizontal="center" vertical="center" wrapText="1"/>
    </xf>
    <xf numFmtId="0" fontId="70" fillId="13" borderId="2" xfId="15" applyFont="1" applyFill="1" applyBorder="1" applyAlignment="1" applyProtection="1">
      <alignment horizontal="center" vertical="center" wrapText="1"/>
    </xf>
    <xf numFmtId="0" fontId="70" fillId="13" borderId="4" xfId="15" applyFont="1" applyFill="1" applyBorder="1" applyAlignment="1" applyProtection="1">
      <alignment horizontal="center" vertical="center" wrapText="1"/>
    </xf>
    <xf numFmtId="169" fontId="9" fillId="3" borderId="0" xfId="15" applyNumberFormat="1" applyFont="1" applyFill="1" applyBorder="1" applyAlignment="1">
      <alignment horizontal="center" vertical="center"/>
    </xf>
    <xf numFmtId="4" fontId="87" fillId="17" borderId="1" xfId="15" applyNumberFormat="1" applyFont="1" applyFill="1" applyBorder="1" applyAlignment="1" applyProtection="1">
      <alignment horizontal="center" vertical="center"/>
    </xf>
    <xf numFmtId="169" fontId="87" fillId="24" borderId="15" xfId="15" applyNumberFormat="1" applyFont="1" applyFill="1" applyBorder="1" applyAlignment="1" applyProtection="1">
      <alignment horizontal="center" vertical="center"/>
    </xf>
    <xf numFmtId="3" fontId="26" fillId="2" borderId="1" xfId="15" applyNumberFormat="1" applyFont="1" applyFill="1" applyBorder="1" applyAlignment="1" applyProtection="1">
      <alignment horizontal="left" vertical="center" wrapText="1"/>
    </xf>
    <xf numFmtId="0" fontId="48" fillId="0" borderId="0" xfId="14" applyFont="1" applyFill="1" applyBorder="1" applyAlignment="1">
      <alignment horizontal="justify" vertical="center" wrapText="1"/>
    </xf>
    <xf numFmtId="168" fontId="43" fillId="2" borderId="3" xfId="0" applyNumberFormat="1" applyFont="1" applyFill="1" applyBorder="1" applyAlignment="1">
      <alignment horizontal="center" vertical="center" wrapText="1"/>
    </xf>
    <xf numFmtId="4" fontId="98" fillId="3" borderId="19" xfId="15" applyNumberFormat="1" applyFont="1" applyFill="1" applyBorder="1" applyAlignment="1" applyProtection="1">
      <alignment horizontal="center" vertical="center" wrapText="1"/>
    </xf>
    <xf numFmtId="169" fontId="26" fillId="3" borderId="15" xfId="15" applyNumberFormat="1" applyFont="1" applyFill="1" applyBorder="1" applyAlignment="1">
      <alignment horizontal="center" vertical="center" wrapText="1"/>
    </xf>
    <xf numFmtId="169" fontId="15" fillId="31" borderId="23" xfId="0" applyNumberFormat="1" applyFont="1" applyFill="1" applyBorder="1" applyAlignment="1">
      <alignment horizontal="center" vertical="center" wrapText="1"/>
    </xf>
    <xf numFmtId="169" fontId="15" fillId="31" borderId="22" xfId="0" applyNumberFormat="1" applyFont="1" applyFill="1" applyBorder="1" applyAlignment="1">
      <alignment horizontal="center" vertical="center" wrapText="1"/>
    </xf>
    <xf numFmtId="169" fontId="15" fillId="31" borderId="1" xfId="0" applyNumberFormat="1" applyFont="1" applyFill="1" applyBorder="1" applyAlignment="1">
      <alignment horizontal="center" vertical="center" wrapText="1"/>
    </xf>
    <xf numFmtId="4" fontId="15" fillId="31" borderId="1" xfId="0" applyNumberFormat="1" applyFont="1" applyFill="1" applyBorder="1" applyAlignment="1">
      <alignment horizontal="center" vertical="center" wrapText="1"/>
    </xf>
    <xf numFmtId="169" fontId="15" fillId="31" borderId="14" xfId="0" applyNumberFormat="1" applyFont="1" applyFill="1" applyBorder="1" applyAlignment="1">
      <alignment horizontal="center" vertical="center" wrapText="1"/>
    </xf>
    <xf numFmtId="169" fontId="15" fillId="31" borderId="25" xfId="0" applyNumberFormat="1" applyFont="1" applyFill="1" applyBorder="1" applyAlignment="1">
      <alignment horizontal="center" vertical="center" wrapText="1"/>
    </xf>
    <xf numFmtId="4" fontId="15" fillId="31" borderId="25" xfId="0" applyNumberFormat="1" applyFont="1" applyFill="1" applyBorder="1" applyAlignment="1">
      <alignment horizontal="center" vertical="center" wrapText="1"/>
    </xf>
    <xf numFmtId="0" fontId="3" fillId="2" borderId="2" xfId="0" applyFont="1" applyFill="1" applyBorder="1" applyAlignment="1">
      <alignment horizontal="left" vertical="top" wrapText="1"/>
    </xf>
    <xf numFmtId="0" fontId="3" fillId="2" borderId="1" xfId="0" applyFont="1" applyFill="1" applyBorder="1" applyAlignment="1">
      <alignment horizontal="center" vertical="center" wrapText="1"/>
    </xf>
    <xf numFmtId="0" fontId="32" fillId="2" borderId="2" xfId="0" applyFont="1" applyFill="1" applyBorder="1" applyAlignment="1">
      <alignment vertical="top" wrapText="1"/>
    </xf>
    <xf numFmtId="0" fontId="32" fillId="2" borderId="3" xfId="0" applyFont="1" applyFill="1" applyBorder="1" applyAlignment="1">
      <alignment vertical="top" wrapText="1"/>
    </xf>
    <xf numFmtId="0" fontId="32" fillId="2" borderId="4" xfId="0" applyFont="1" applyFill="1" applyBorder="1" applyAlignment="1">
      <alignment vertical="top" wrapText="1"/>
    </xf>
    <xf numFmtId="0" fontId="32" fillId="2" borderId="1" xfId="0" applyFont="1" applyFill="1" applyBorder="1" applyAlignment="1">
      <alignment horizontal="left" vertical="top" wrapText="1"/>
    </xf>
    <xf numFmtId="0" fontId="3" fillId="2" borderId="3" xfId="0" applyFont="1" applyFill="1" applyBorder="1" applyAlignment="1">
      <alignment vertical="top" wrapText="1"/>
    </xf>
    <xf numFmtId="0" fontId="3" fillId="2" borderId="4" xfId="0" applyFont="1" applyFill="1" applyBorder="1" applyAlignment="1">
      <alignment vertical="top" wrapText="1"/>
    </xf>
    <xf numFmtId="183" fontId="3" fillId="2" borderId="2" xfId="0" applyNumberFormat="1" applyFont="1" applyFill="1" applyBorder="1" applyAlignment="1">
      <alignment horizontal="center" vertical="center" wrapText="1"/>
    </xf>
    <xf numFmtId="4" fontId="8" fillId="3" borderId="1" xfId="15" applyNumberFormat="1" applyFont="1" applyFill="1" applyBorder="1" applyAlignment="1">
      <alignment horizontal="center" vertical="center"/>
    </xf>
    <xf numFmtId="183" fontId="32" fillId="2" borderId="1" xfId="4" applyNumberFormat="1" applyFont="1" applyFill="1" applyBorder="1" applyAlignment="1">
      <alignment horizontal="center" vertical="center" wrapText="1"/>
    </xf>
    <xf numFmtId="170" fontId="56" fillId="3" borderId="18" xfId="4" applyNumberFormat="1" applyFont="1" applyFill="1" applyBorder="1" applyAlignment="1">
      <alignment horizontal="center" vertical="center" wrapText="1"/>
    </xf>
    <xf numFmtId="170" fontId="32" fillId="3" borderId="20" xfId="4" applyNumberFormat="1" applyFont="1" applyFill="1" applyBorder="1" applyAlignment="1">
      <alignment horizontal="center" vertical="center" wrapText="1"/>
    </xf>
    <xf numFmtId="170" fontId="32" fillId="3" borderId="3" xfId="4" applyNumberFormat="1" applyFont="1" applyFill="1" applyBorder="1" applyAlignment="1">
      <alignment horizontal="center" vertical="center" wrapText="1"/>
    </xf>
    <xf numFmtId="170" fontId="32" fillId="3" borderId="1" xfId="4" applyNumberFormat="1" applyFont="1" applyFill="1" applyBorder="1" applyAlignment="1">
      <alignment horizontal="center" vertical="center" wrapText="1"/>
    </xf>
    <xf numFmtId="169" fontId="92" fillId="2" borderId="0" xfId="0" applyNumberFormat="1" applyFont="1" applyFill="1" applyAlignment="1">
      <alignment vertical="center" wrapText="1"/>
    </xf>
    <xf numFmtId="0" fontId="156" fillId="2" borderId="0" xfId="0" applyNumberFormat="1" applyFont="1" applyFill="1" applyAlignment="1">
      <alignment vertical="center" wrapText="1"/>
    </xf>
    <xf numFmtId="0" fontId="157" fillId="2" borderId="0" xfId="0" applyNumberFormat="1" applyFont="1" applyFill="1" applyAlignment="1">
      <alignment horizontal="right" vertical="center" wrapText="1"/>
    </xf>
    <xf numFmtId="169" fontId="144" fillId="24" borderId="1" xfId="15" applyNumberFormat="1" applyFont="1" applyFill="1" applyBorder="1" applyAlignment="1">
      <alignment horizontal="center" vertical="center" wrapText="1"/>
    </xf>
    <xf numFmtId="0" fontId="84" fillId="14" borderId="1" xfId="15" applyFont="1" applyFill="1" applyBorder="1" applyAlignment="1" applyProtection="1">
      <alignment horizontal="center" vertical="top" wrapText="1"/>
    </xf>
    <xf numFmtId="0" fontId="103" fillId="14" borderId="1" xfId="15" applyFont="1" applyFill="1" applyBorder="1" applyAlignment="1" applyProtection="1">
      <alignment horizontal="center" vertical="top" wrapText="1"/>
    </xf>
    <xf numFmtId="0" fontId="87" fillId="14" borderId="1" xfId="15" applyFont="1" applyFill="1" applyBorder="1" applyAlignment="1" applyProtection="1">
      <alignment horizontal="center" vertical="center" wrapText="1"/>
    </xf>
    <xf numFmtId="169" fontId="59" fillId="14" borderId="1" xfId="15" applyNumberFormat="1" applyFont="1" applyFill="1" applyBorder="1" applyAlignment="1" applyProtection="1">
      <alignment horizontal="center" vertical="center"/>
    </xf>
    <xf numFmtId="169" fontId="24" fillId="14" borderId="1" xfId="15" applyNumberFormat="1" applyFont="1" applyFill="1" applyBorder="1" applyAlignment="1" applyProtection="1">
      <alignment horizontal="center" vertical="center"/>
    </xf>
    <xf numFmtId="169" fontId="59" fillId="14" borderId="12" xfId="15" applyNumberFormat="1" applyFont="1" applyFill="1" applyBorder="1" applyAlignment="1" applyProtection="1">
      <alignment horizontal="center" vertical="center"/>
    </xf>
    <xf numFmtId="0" fontId="17" fillId="14" borderId="1" xfId="15" applyFont="1" applyFill="1" applyBorder="1"/>
    <xf numFmtId="167" fontId="17" fillId="14" borderId="1" xfId="22" applyNumberFormat="1" applyFont="1" applyFill="1" applyBorder="1" applyAlignment="1" applyProtection="1">
      <alignment horizontal="center" vertical="center"/>
    </xf>
    <xf numFmtId="169" fontId="17" fillId="14" borderId="1" xfId="15" applyNumberFormat="1" applyFont="1" applyFill="1" applyBorder="1" applyAlignment="1">
      <alignment horizontal="center" vertical="center"/>
    </xf>
    <xf numFmtId="0" fontId="17" fillId="14" borderId="1" xfId="15" applyFont="1" applyFill="1" applyBorder="1" applyAlignment="1">
      <alignment vertical="center"/>
    </xf>
    <xf numFmtId="167" fontId="17" fillId="14" borderId="1" xfId="22" applyNumberFormat="1" applyFont="1" applyFill="1" applyBorder="1"/>
    <xf numFmtId="172" fontId="17" fillId="14" borderId="19" xfId="22" applyNumberFormat="1" applyFont="1" applyFill="1" applyBorder="1" applyAlignment="1" applyProtection="1">
      <alignment horizontal="center" vertical="center" wrapText="1"/>
    </xf>
    <xf numFmtId="167" fontId="3" fillId="14" borderId="1" xfId="22" applyNumberFormat="1" applyFont="1" applyFill="1" applyBorder="1" applyAlignment="1" applyProtection="1">
      <alignment vertical="center" wrapText="1"/>
    </xf>
    <xf numFmtId="167" fontId="8" fillId="14" borderId="1" xfId="22" applyNumberFormat="1" applyFont="1" applyFill="1" applyBorder="1" applyAlignment="1" applyProtection="1">
      <alignment horizontal="center" vertical="center" wrapText="1"/>
    </xf>
    <xf numFmtId="0" fontId="58" fillId="14" borderId="1" xfId="15" applyFill="1" applyBorder="1"/>
    <xf numFmtId="49" fontId="17" fillId="2" borderId="18" xfId="15" applyNumberFormat="1" applyFont="1" applyFill="1" applyBorder="1" applyAlignment="1" applyProtection="1">
      <alignment horizontal="center" vertical="center" wrapText="1"/>
    </xf>
    <xf numFmtId="169" fontId="9" fillId="3" borderId="0" xfId="15" applyNumberFormat="1" applyFont="1" applyFill="1" applyBorder="1" applyAlignment="1">
      <alignment horizontal="center" vertical="center"/>
    </xf>
    <xf numFmtId="167" fontId="17" fillId="24" borderId="15" xfId="22" applyNumberFormat="1" applyFont="1" applyFill="1" applyBorder="1"/>
    <xf numFmtId="167" fontId="17" fillId="24" borderId="15" xfId="22" applyNumberFormat="1" applyFont="1" applyFill="1" applyBorder="1" applyAlignment="1">
      <alignment vertical="center"/>
    </xf>
    <xf numFmtId="167" fontId="17" fillId="25" borderId="15" xfId="22" applyNumberFormat="1" applyFont="1" applyFill="1" applyBorder="1" applyAlignment="1" applyProtection="1">
      <alignment horizontal="center" vertical="center" wrapText="1"/>
    </xf>
    <xf numFmtId="169" fontId="24" fillId="14" borderId="2" xfId="15" applyNumberFormat="1" applyFont="1" applyFill="1" applyBorder="1" applyAlignment="1" applyProtection="1">
      <alignment horizontal="center" vertical="center"/>
    </xf>
    <xf numFmtId="167" fontId="17" fillId="24" borderId="1" xfId="22" applyNumberFormat="1" applyFont="1" applyFill="1" applyBorder="1"/>
    <xf numFmtId="166" fontId="17" fillId="24" borderId="1" xfId="22" applyNumberFormat="1" applyFont="1" applyFill="1" applyBorder="1" applyAlignment="1" applyProtection="1">
      <alignment horizontal="center" vertical="center"/>
    </xf>
    <xf numFmtId="167" fontId="17" fillId="24" borderId="1" xfId="22" applyNumberFormat="1" applyFont="1" applyFill="1" applyBorder="1" applyAlignment="1">
      <alignment horizontal="center" vertical="center"/>
    </xf>
    <xf numFmtId="167" fontId="17" fillId="24" borderId="1" xfId="22" applyNumberFormat="1" applyFont="1" applyFill="1" applyBorder="1" applyAlignment="1">
      <alignment vertical="center"/>
    </xf>
    <xf numFmtId="167" fontId="17" fillId="24" borderId="1" xfId="22" applyNumberFormat="1" applyFont="1" applyFill="1" applyBorder="1" applyAlignment="1" applyProtection="1">
      <alignment horizontal="center" vertical="center"/>
    </xf>
    <xf numFmtId="167" fontId="17" fillId="24" borderId="1" xfId="22" applyNumberFormat="1" applyFont="1" applyFill="1" applyBorder="1" applyAlignment="1" applyProtection="1">
      <alignment horizontal="center" vertical="center" wrapText="1"/>
    </xf>
    <xf numFmtId="169" fontId="24" fillId="2" borderId="1" xfId="15" applyNumberFormat="1" applyFont="1" applyFill="1" applyBorder="1" applyAlignment="1" applyProtection="1">
      <alignment horizontal="center" vertical="center"/>
    </xf>
    <xf numFmtId="167" fontId="17" fillId="2" borderId="1" xfId="22" applyNumberFormat="1" applyFont="1" applyFill="1" applyBorder="1" applyAlignment="1">
      <alignment vertical="center"/>
    </xf>
    <xf numFmtId="167" fontId="17" fillId="2" borderId="1" xfId="22" applyNumberFormat="1" applyFont="1" applyFill="1" applyBorder="1" applyAlignment="1" applyProtection="1">
      <alignment horizontal="center" vertical="center"/>
    </xf>
    <xf numFmtId="180" fontId="17" fillId="2" borderId="1" xfId="22" applyNumberFormat="1" applyFont="1" applyFill="1" applyBorder="1" applyAlignment="1" applyProtection="1">
      <alignment horizontal="center" vertical="center"/>
    </xf>
    <xf numFmtId="167" fontId="17" fillId="2" borderId="1" xfId="22" applyNumberFormat="1" applyFont="1" applyFill="1" applyBorder="1"/>
    <xf numFmtId="4" fontId="24" fillId="2" borderId="1" xfId="15" applyNumberFormat="1" applyFont="1" applyFill="1" applyBorder="1" applyAlignment="1" applyProtection="1">
      <alignment horizontal="center" vertical="center"/>
    </xf>
    <xf numFmtId="172" fontId="17" fillId="25" borderId="1" xfId="22" applyNumberFormat="1" applyFont="1" applyFill="1" applyBorder="1" applyAlignment="1" applyProtection="1">
      <alignment horizontal="center" vertical="center"/>
    </xf>
    <xf numFmtId="166" fontId="17" fillId="25" borderId="1" xfId="22" applyNumberFormat="1" applyFont="1" applyFill="1" applyBorder="1" applyAlignment="1" applyProtection="1">
      <alignment horizontal="center" vertical="center"/>
    </xf>
    <xf numFmtId="167" fontId="17" fillId="25" borderId="1" xfId="22" applyNumberFormat="1" applyFont="1" applyFill="1" applyBorder="1" applyAlignment="1" applyProtection="1">
      <alignment horizontal="center" vertical="center" wrapText="1"/>
    </xf>
    <xf numFmtId="169" fontId="24" fillId="25" borderId="1" xfId="15" applyNumberFormat="1" applyFont="1" applyFill="1" applyBorder="1" applyAlignment="1" applyProtection="1">
      <alignment horizontal="center" vertical="center"/>
    </xf>
    <xf numFmtId="171" fontId="17" fillId="24" borderId="1" xfId="22" applyNumberFormat="1" applyFont="1" applyFill="1" applyBorder="1" applyAlignment="1" applyProtection="1">
      <alignment horizontal="center" vertical="center"/>
    </xf>
    <xf numFmtId="3" fontId="6" fillId="2" borderId="1" xfId="22" applyNumberFormat="1" applyFont="1" applyFill="1" applyBorder="1" applyAlignment="1" applyProtection="1">
      <alignment horizontal="center" vertical="center"/>
    </xf>
    <xf numFmtId="180" fontId="17" fillId="25" borderId="1" xfId="22" applyNumberFormat="1" applyFont="1" applyFill="1" applyBorder="1" applyAlignment="1">
      <alignment vertical="center"/>
    </xf>
    <xf numFmtId="3" fontId="6" fillId="2" borderId="1" xfId="22" applyNumberFormat="1" applyFont="1" applyFill="1" applyBorder="1" applyAlignment="1">
      <alignment vertical="center"/>
    </xf>
    <xf numFmtId="3" fontId="6" fillId="2" borderId="1" xfId="22" applyNumberFormat="1" applyFont="1" applyFill="1" applyBorder="1"/>
    <xf numFmtId="180" fontId="17" fillId="2" borderId="1" xfId="22" applyNumberFormat="1" applyFont="1" applyFill="1" applyBorder="1" applyAlignment="1">
      <alignment vertical="center"/>
    </xf>
    <xf numFmtId="167" fontId="17" fillId="25" borderId="1" xfId="22" applyNumberFormat="1" applyFont="1" applyFill="1" applyBorder="1"/>
    <xf numFmtId="169" fontId="24" fillId="24" borderId="1" xfId="15" applyNumberFormat="1" applyFont="1" applyFill="1" applyBorder="1" applyAlignment="1" applyProtection="1">
      <alignment horizontal="center" vertical="center"/>
    </xf>
    <xf numFmtId="3" fontId="89" fillId="2" borderId="1" xfId="15" applyNumberFormat="1" applyFont="1" applyFill="1" applyBorder="1" applyAlignment="1" applyProtection="1">
      <alignment horizontal="center" vertical="center"/>
    </xf>
    <xf numFmtId="167" fontId="17" fillId="2" borderId="1" xfId="22" applyNumberFormat="1" applyFont="1" applyFill="1" applyBorder="1" applyAlignment="1" applyProtection="1">
      <alignment horizontal="center" vertical="center" wrapText="1"/>
    </xf>
    <xf numFmtId="169" fontId="17" fillId="2" borderId="1" xfId="15" applyNumberFormat="1" applyFont="1" applyFill="1" applyBorder="1"/>
    <xf numFmtId="169" fontId="24" fillId="2" borderId="1" xfId="15" applyNumberFormat="1" applyFont="1" applyFill="1" applyBorder="1" applyAlignment="1" applyProtection="1">
      <alignment horizontal="center" vertical="center" wrapText="1"/>
    </xf>
    <xf numFmtId="179" fontId="90" fillId="2" borderId="1" xfId="15" applyNumberFormat="1" applyFont="1" applyFill="1" applyBorder="1" applyAlignment="1" applyProtection="1">
      <alignment horizontal="center" vertical="center" wrapText="1"/>
    </xf>
    <xf numFmtId="167" fontId="90" fillId="2" borderId="1" xfId="22" applyNumberFormat="1" applyFont="1" applyFill="1" applyBorder="1" applyAlignment="1" applyProtection="1">
      <alignment horizontal="center" vertical="center" wrapText="1"/>
    </xf>
    <xf numFmtId="172" fontId="17" fillId="24" borderId="1" xfId="22" applyNumberFormat="1" applyFont="1" applyFill="1" applyBorder="1" applyAlignment="1" applyProtection="1">
      <alignment horizontal="center" vertical="center"/>
    </xf>
    <xf numFmtId="3" fontId="93" fillId="2" borderId="1" xfId="15" applyNumberFormat="1" applyFont="1" applyFill="1" applyBorder="1" applyAlignment="1" applyProtection="1">
      <alignment horizontal="center" vertical="center"/>
    </xf>
    <xf numFmtId="169" fontId="17" fillId="2" borderId="1" xfId="15" applyNumberFormat="1" applyFont="1" applyFill="1" applyBorder="1" applyAlignment="1">
      <alignment horizontal="center" vertical="center"/>
    </xf>
    <xf numFmtId="172" fontId="17" fillId="2" borderId="1" xfId="22" applyNumberFormat="1" applyFont="1" applyFill="1" applyBorder="1" applyAlignment="1" applyProtection="1">
      <alignment horizontal="center" vertical="center"/>
    </xf>
    <xf numFmtId="167" fontId="9" fillId="3" borderId="1" xfId="22" applyNumberFormat="1" applyFont="1" applyFill="1" applyBorder="1" applyAlignment="1">
      <alignment horizontal="center" vertical="center"/>
    </xf>
    <xf numFmtId="0" fontId="17" fillId="2" borderId="1" xfId="15" applyFont="1" applyFill="1" applyBorder="1" applyAlignment="1">
      <alignment horizontal="center" vertical="center"/>
    </xf>
    <xf numFmtId="167" fontId="17" fillId="25" borderId="1" xfId="22" applyNumberFormat="1" applyFont="1" applyFill="1" applyBorder="1" applyAlignment="1">
      <alignment horizontal="center" vertical="center"/>
    </xf>
    <xf numFmtId="170" fontId="95" fillId="24" borderId="1" xfId="15" applyNumberFormat="1" applyFont="1" applyFill="1" applyBorder="1" applyAlignment="1" applyProtection="1">
      <alignment horizontal="center" vertical="center"/>
    </xf>
    <xf numFmtId="170" fontId="87" fillId="24" borderId="1" xfId="15" applyNumberFormat="1" applyFont="1" applyFill="1" applyBorder="1" applyAlignment="1" applyProtection="1">
      <alignment horizontal="center" vertical="center"/>
    </xf>
    <xf numFmtId="49" fontId="87" fillId="2" borderId="1" xfId="15" applyNumberFormat="1" applyFont="1" applyFill="1" applyBorder="1" applyAlignment="1" applyProtection="1">
      <alignment horizontal="center" vertical="center" wrapText="1"/>
    </xf>
    <xf numFmtId="0" fontId="87" fillId="2" borderId="1" xfId="15" applyFont="1" applyFill="1" applyBorder="1" applyAlignment="1" applyProtection="1">
      <alignment vertical="center" wrapText="1"/>
    </xf>
    <xf numFmtId="0" fontId="133" fillId="2" borderId="1" xfId="15" applyFont="1" applyFill="1" applyBorder="1" applyAlignment="1" applyProtection="1">
      <alignment vertical="center" wrapText="1"/>
    </xf>
    <xf numFmtId="4" fontId="21" fillId="14" borderId="19" xfId="15" applyNumberFormat="1" applyFont="1" applyFill="1" applyBorder="1" applyAlignment="1" applyProtection="1">
      <alignment horizontal="center" vertical="center"/>
    </xf>
    <xf numFmtId="0" fontId="27" fillId="2" borderId="1" xfId="15" applyFont="1" applyFill="1" applyBorder="1" applyAlignment="1"/>
    <xf numFmtId="0" fontId="27" fillId="2" borderId="1" xfId="15" applyFont="1" applyFill="1" applyBorder="1" applyAlignment="1">
      <alignment vertical="top" wrapText="1"/>
    </xf>
    <xf numFmtId="0" fontId="158" fillId="2" borderId="1" xfId="15" applyFont="1" applyFill="1" applyBorder="1"/>
    <xf numFmtId="0" fontId="27" fillId="2" borderId="1" xfId="15" applyFont="1" applyFill="1" applyBorder="1" applyAlignment="1">
      <alignment horizontal="left" vertical="top" wrapText="1"/>
    </xf>
    <xf numFmtId="0" fontId="27" fillId="2" borderId="1" xfId="15" applyFont="1" applyFill="1" applyBorder="1" applyAlignment="1">
      <alignment wrapText="1"/>
    </xf>
    <xf numFmtId="0" fontId="158" fillId="3" borderId="1" xfId="15" applyFont="1" applyFill="1" applyBorder="1"/>
    <xf numFmtId="0" fontId="27" fillId="0" borderId="1" xfId="15" applyFont="1" applyFill="1" applyBorder="1" applyAlignment="1">
      <alignment horizontal="left" vertical="top" wrapText="1"/>
    </xf>
    <xf numFmtId="0" fontId="87" fillId="0" borderId="19" xfId="15" applyFont="1" applyFill="1" applyBorder="1" applyAlignment="1" applyProtection="1">
      <alignment vertical="center" wrapText="1"/>
    </xf>
    <xf numFmtId="169" fontId="95" fillId="3" borderId="1" xfId="15" applyNumberFormat="1" applyFont="1" applyFill="1" applyBorder="1" applyAlignment="1" applyProtection="1">
      <alignment horizontal="center" vertical="center"/>
    </xf>
    <xf numFmtId="169" fontId="134" fillId="24" borderId="1" xfId="15" applyNumberFormat="1" applyFont="1" applyFill="1" applyBorder="1" applyAlignment="1" applyProtection="1">
      <alignment horizontal="center" vertical="center"/>
    </xf>
    <xf numFmtId="169" fontId="144" fillId="3" borderId="1" xfId="15" applyNumberFormat="1" applyFont="1" applyFill="1" applyBorder="1" applyAlignment="1" applyProtection="1">
      <alignment horizontal="center" vertical="center"/>
    </xf>
    <xf numFmtId="0" fontId="84" fillId="24" borderId="4" xfId="15" applyFont="1" applyFill="1" applyBorder="1" applyAlignment="1" applyProtection="1">
      <alignment horizontal="center" vertical="center" wrapText="1"/>
    </xf>
    <xf numFmtId="0" fontId="84" fillId="14" borderId="4" xfId="15" applyFont="1" applyFill="1" applyBorder="1" applyAlignment="1" applyProtection="1">
      <alignment horizontal="center" vertical="center" wrapText="1"/>
    </xf>
    <xf numFmtId="0" fontId="87" fillId="14" borderId="4" xfId="15" applyFont="1" applyFill="1" applyBorder="1" applyAlignment="1" applyProtection="1">
      <alignment horizontal="center" vertical="center" wrapText="1"/>
    </xf>
    <xf numFmtId="169" fontId="9" fillId="3" borderId="0" xfId="15" applyNumberFormat="1" applyFont="1" applyFill="1" applyBorder="1" applyAlignment="1">
      <alignment horizontal="center" vertical="center"/>
    </xf>
    <xf numFmtId="0" fontId="87" fillId="6" borderId="4" xfId="15" applyFont="1" applyFill="1" applyBorder="1" applyAlignment="1" applyProtection="1">
      <alignment horizontal="center" vertical="center" wrapText="1"/>
    </xf>
    <xf numFmtId="0" fontId="70" fillId="26" borderId="3" xfId="15" applyFont="1" applyFill="1" applyBorder="1" applyAlignment="1" applyProtection="1">
      <alignment horizontal="center" vertical="center" wrapText="1"/>
    </xf>
    <xf numFmtId="0" fontId="70" fillId="26" borderId="4" xfId="15" applyFont="1" applyFill="1" applyBorder="1" applyAlignment="1" applyProtection="1">
      <alignment horizontal="center" vertical="center" wrapText="1"/>
    </xf>
    <xf numFmtId="0" fontId="84" fillId="26" borderId="1" xfId="15" applyFont="1" applyFill="1" applyBorder="1" applyAlignment="1" applyProtection="1">
      <alignment horizontal="center" vertical="center" wrapText="1"/>
    </xf>
    <xf numFmtId="0" fontId="84" fillId="2" borderId="4" xfId="15" applyFont="1" applyFill="1" applyBorder="1" applyAlignment="1" applyProtection="1">
      <alignment horizontal="center" vertical="center" wrapText="1"/>
    </xf>
    <xf numFmtId="0" fontId="70" fillId="26" borderId="9" xfId="15" applyFont="1" applyFill="1" applyBorder="1" applyAlignment="1" applyProtection="1">
      <alignment horizontal="center" vertical="center" wrapText="1"/>
    </xf>
    <xf numFmtId="49" fontId="17" fillId="3" borderId="19" xfId="15" applyNumberFormat="1" applyFont="1" applyFill="1" applyBorder="1" applyAlignment="1">
      <alignment horizontal="center" vertical="center" wrapText="1"/>
    </xf>
    <xf numFmtId="49" fontId="17" fillId="3" borderId="18" xfId="15" applyNumberFormat="1" applyFont="1" applyFill="1" applyBorder="1" applyAlignment="1">
      <alignment horizontal="center" vertical="center" wrapText="1"/>
    </xf>
    <xf numFmtId="49" fontId="17" fillId="3" borderId="18" xfId="15" applyNumberFormat="1" applyFont="1" applyFill="1" applyBorder="1" applyAlignment="1" applyProtection="1">
      <alignment horizontal="center" vertical="center" wrapText="1"/>
    </xf>
    <xf numFmtId="49" fontId="17" fillId="3" borderId="19" xfId="15" applyNumberFormat="1" applyFont="1" applyFill="1" applyBorder="1" applyAlignment="1" applyProtection="1">
      <alignment horizontal="center" vertical="center" wrapText="1"/>
    </xf>
    <xf numFmtId="49" fontId="9" fillId="3" borderId="1" xfId="15" applyNumberFormat="1" applyFont="1" applyFill="1" applyBorder="1" applyAlignment="1">
      <alignment horizontal="center" vertical="center" wrapText="1"/>
    </xf>
    <xf numFmtId="0" fontId="144" fillId="3" borderId="1" xfId="15" applyFont="1" applyFill="1" applyBorder="1" applyAlignment="1">
      <alignment horizontal="left" vertical="center" wrapText="1"/>
    </xf>
    <xf numFmtId="167" fontId="9" fillId="3" borderId="1" xfId="22" applyNumberFormat="1" applyFont="1" applyFill="1" applyBorder="1" applyAlignment="1" applyProtection="1">
      <alignment horizontal="center" vertical="center"/>
    </xf>
    <xf numFmtId="169" fontId="97" fillId="10" borderId="1" xfId="15" applyNumberFormat="1" applyFont="1" applyFill="1" applyBorder="1" applyAlignment="1">
      <alignment horizontal="center" vertical="center" wrapText="1"/>
    </xf>
    <xf numFmtId="3" fontId="141" fillId="10" borderId="1" xfId="15" applyNumberFormat="1" applyFont="1" applyFill="1" applyBorder="1" applyAlignment="1">
      <alignment horizontal="center" vertical="center" wrapText="1"/>
    </xf>
    <xf numFmtId="169" fontId="97" fillId="10" borderId="14" xfId="15" applyNumberFormat="1" applyFont="1" applyFill="1" applyBorder="1" applyAlignment="1">
      <alignment horizontal="center" vertical="center" wrapText="1"/>
    </xf>
    <xf numFmtId="169" fontId="97" fillId="10" borderId="12" xfId="15" applyNumberFormat="1" applyFont="1" applyFill="1" applyBorder="1" applyAlignment="1">
      <alignment horizontal="center" vertical="center" wrapText="1"/>
    </xf>
    <xf numFmtId="170" fontId="97" fillId="10" borderId="1" xfId="15" applyNumberFormat="1" applyFont="1" applyFill="1" applyBorder="1" applyAlignment="1">
      <alignment horizontal="center" vertical="center" wrapText="1"/>
    </xf>
    <xf numFmtId="169" fontId="59" fillId="10" borderId="1" xfId="15" applyNumberFormat="1" applyFont="1" applyFill="1" applyBorder="1" applyAlignment="1" applyProtection="1">
      <alignment horizontal="center" vertical="center"/>
    </xf>
    <xf numFmtId="0" fontId="17" fillId="10" borderId="1" xfId="15" applyFont="1" applyFill="1" applyBorder="1"/>
    <xf numFmtId="49" fontId="3" fillId="10" borderId="8" xfId="15" applyNumberFormat="1" applyFont="1" applyFill="1" applyBorder="1" applyAlignment="1">
      <alignment horizontal="center" vertical="center"/>
    </xf>
    <xf numFmtId="0" fontId="58" fillId="10" borderId="0" xfId="15" applyFont="1" applyFill="1"/>
    <xf numFmtId="0" fontId="58" fillId="10" borderId="0" xfId="15" applyFill="1"/>
    <xf numFmtId="169" fontId="8" fillId="10" borderId="0" xfId="15" applyNumberFormat="1" applyFont="1" applyFill="1"/>
    <xf numFmtId="169" fontId="100" fillId="10" borderId="0" xfId="15" applyNumberFormat="1" applyFont="1" applyFill="1"/>
    <xf numFmtId="170" fontId="58" fillId="10" borderId="0" xfId="15" applyNumberFormat="1" applyFill="1"/>
    <xf numFmtId="3" fontId="8" fillId="10" borderId="0" xfId="15" applyNumberFormat="1" applyFont="1" applyFill="1"/>
    <xf numFmtId="3" fontId="8" fillId="10" borderId="1" xfId="15" applyNumberFormat="1" applyFont="1" applyFill="1" applyBorder="1" applyAlignment="1">
      <alignment horizontal="center" vertical="center"/>
    </xf>
    <xf numFmtId="0" fontId="58" fillId="10" borderId="1" xfId="15" applyFill="1" applyBorder="1"/>
    <xf numFmtId="0" fontId="84" fillId="10" borderId="1" xfId="15" applyFont="1" applyFill="1" applyBorder="1" applyAlignment="1" applyProtection="1">
      <alignment horizontal="center" vertical="top" wrapText="1"/>
    </xf>
    <xf numFmtId="0" fontId="103" fillId="10" borderId="1" xfId="15" applyFont="1" applyFill="1" applyBorder="1" applyAlignment="1" applyProtection="1">
      <alignment horizontal="center" vertical="top" wrapText="1"/>
    </xf>
    <xf numFmtId="0" fontId="87" fillId="10" borderId="1" xfId="15" applyFont="1" applyFill="1" applyBorder="1" applyAlignment="1" applyProtection="1">
      <alignment horizontal="center" vertical="center" wrapText="1"/>
    </xf>
    <xf numFmtId="0" fontId="84" fillId="10" borderId="1" xfId="15" applyFont="1" applyFill="1" applyBorder="1" applyAlignment="1" applyProtection="1">
      <alignment horizontal="center" vertical="center" wrapText="1"/>
    </xf>
    <xf numFmtId="169" fontId="24" fillId="10" borderId="1" xfId="15" applyNumberFormat="1" applyFont="1" applyFill="1" applyBorder="1" applyAlignment="1" applyProtection="1">
      <alignment horizontal="center" vertical="center"/>
    </xf>
    <xf numFmtId="169" fontId="59" fillId="10" borderId="12" xfId="15" applyNumberFormat="1" applyFont="1" applyFill="1" applyBorder="1" applyAlignment="1" applyProtection="1">
      <alignment horizontal="center" vertical="center"/>
    </xf>
    <xf numFmtId="167" fontId="17" fillId="10" borderId="1" xfId="22" applyNumberFormat="1" applyFont="1" applyFill="1" applyBorder="1" applyAlignment="1" applyProtection="1">
      <alignment horizontal="center" vertical="center"/>
    </xf>
    <xf numFmtId="169" fontId="17" fillId="10" borderId="1" xfId="15" applyNumberFormat="1" applyFont="1" applyFill="1" applyBorder="1" applyAlignment="1">
      <alignment horizontal="center" vertical="center"/>
    </xf>
    <xf numFmtId="0" fontId="17" fillId="10" borderId="1" xfId="15" applyFont="1" applyFill="1" applyBorder="1" applyAlignment="1">
      <alignment vertical="center"/>
    </xf>
    <xf numFmtId="167" fontId="17" fillId="10" borderId="1" xfId="22" applyNumberFormat="1" applyFont="1" applyFill="1" applyBorder="1"/>
    <xf numFmtId="167" fontId="3" fillId="10" borderId="1" xfId="22" applyNumberFormat="1" applyFont="1" applyFill="1" applyBorder="1" applyAlignment="1" applyProtection="1">
      <alignment vertical="center" wrapText="1"/>
    </xf>
    <xf numFmtId="167" fontId="8" fillId="10" borderId="1" xfId="22" applyNumberFormat="1" applyFont="1" applyFill="1" applyBorder="1" applyAlignment="1" applyProtection="1">
      <alignment horizontal="center" vertical="center" wrapText="1"/>
    </xf>
    <xf numFmtId="169" fontId="24" fillId="10" borderId="2" xfId="15" applyNumberFormat="1" applyFont="1" applyFill="1" applyBorder="1" applyAlignment="1" applyProtection="1">
      <alignment horizontal="center" vertical="center"/>
    </xf>
    <xf numFmtId="169" fontId="22" fillId="10" borderId="1" xfId="15" applyNumberFormat="1" applyFont="1" applyFill="1" applyBorder="1" applyAlignment="1">
      <alignment horizontal="center" vertical="center" wrapText="1"/>
    </xf>
    <xf numFmtId="0" fontId="28" fillId="2" borderId="0" xfId="15" applyFont="1" applyFill="1" applyAlignment="1">
      <alignment vertical="center" wrapText="1"/>
    </xf>
    <xf numFmtId="169" fontId="3" fillId="2" borderId="1" xfId="4" applyNumberFormat="1" applyFont="1" applyFill="1" applyBorder="1" applyAlignment="1">
      <alignment vertical="center"/>
    </xf>
    <xf numFmtId="169" fontId="3" fillId="2" borderId="1" xfId="4" applyNumberFormat="1" applyFont="1" applyFill="1" applyBorder="1" applyAlignment="1"/>
    <xf numFmtId="169" fontId="12" fillId="2" borderId="1" xfId="0" applyNumberFormat="1" applyFont="1" applyFill="1" applyBorder="1" applyAlignment="1">
      <alignment horizontal="right" vertical="center"/>
    </xf>
    <xf numFmtId="169" fontId="87" fillId="30" borderId="4" xfId="15" applyNumberFormat="1" applyFont="1" applyFill="1" applyBorder="1" applyAlignment="1" applyProtection="1">
      <alignment horizontal="center" vertical="center" wrapText="1"/>
    </xf>
    <xf numFmtId="0" fontId="98" fillId="30" borderId="21" xfId="15" applyFont="1" applyFill="1" applyBorder="1" applyAlignment="1" applyProtection="1">
      <alignment horizontal="center" vertical="center" wrapText="1"/>
    </xf>
    <xf numFmtId="169" fontId="95" fillId="30" borderId="1" xfId="15" applyNumberFormat="1" applyFont="1" applyFill="1" applyBorder="1" applyAlignment="1" applyProtection="1">
      <alignment horizontal="center" vertical="center"/>
    </xf>
    <xf numFmtId="169" fontId="87" fillId="30" borderId="3" xfId="15" applyNumberFormat="1" applyFont="1" applyFill="1" applyBorder="1" applyAlignment="1" applyProtection="1">
      <alignment horizontal="center" vertical="center" wrapText="1"/>
    </xf>
    <xf numFmtId="169" fontId="87" fillId="30" borderId="2" xfId="15" applyNumberFormat="1" applyFont="1" applyFill="1" applyBorder="1" applyAlignment="1" applyProtection="1">
      <alignment horizontal="center" vertical="center" wrapText="1"/>
    </xf>
    <xf numFmtId="169" fontId="98" fillId="30" borderId="3" xfId="15" applyNumberFormat="1" applyFont="1" applyFill="1" applyBorder="1" applyAlignment="1" applyProtection="1">
      <alignment horizontal="center" vertical="center"/>
    </xf>
    <xf numFmtId="169" fontId="87" fillId="30" borderId="1" xfId="15" applyNumberFormat="1" applyFont="1" applyFill="1" applyBorder="1" applyAlignment="1" applyProtection="1">
      <alignment horizontal="center" vertical="center" wrapText="1"/>
    </xf>
    <xf numFmtId="169" fontId="98" fillId="30" borderId="1" xfId="15" applyNumberFormat="1" applyFont="1" applyFill="1" applyBorder="1" applyAlignment="1" applyProtection="1">
      <alignment horizontal="center" vertical="center"/>
    </xf>
    <xf numFmtId="169" fontId="87" fillId="30" borderId="1" xfId="15" applyNumberFormat="1" applyFont="1" applyFill="1" applyBorder="1" applyAlignment="1" applyProtection="1">
      <alignment horizontal="center" vertical="center"/>
    </xf>
    <xf numFmtId="169" fontId="21" fillId="30" borderId="1" xfId="15" applyNumberFormat="1" applyFont="1" applyFill="1" applyBorder="1" applyAlignment="1" applyProtection="1">
      <alignment horizontal="center" vertical="center"/>
    </xf>
    <xf numFmtId="169" fontId="82" fillId="30" borderId="1" xfId="15" applyNumberFormat="1" applyFont="1" applyFill="1" applyBorder="1" applyAlignment="1" applyProtection="1">
      <alignment horizontal="center" vertical="center"/>
    </xf>
    <xf numFmtId="169" fontId="22" fillId="30" borderId="1" xfId="15" applyNumberFormat="1" applyFont="1" applyFill="1" applyBorder="1" applyAlignment="1" applyProtection="1">
      <alignment horizontal="center" vertical="center"/>
    </xf>
    <xf numFmtId="169" fontId="121" fillId="30" borderId="1" xfId="15" applyNumberFormat="1" applyFont="1" applyFill="1" applyBorder="1"/>
    <xf numFmtId="169" fontId="26" fillId="30" borderId="1" xfId="15" applyNumberFormat="1" applyFont="1" applyFill="1" applyBorder="1" applyAlignment="1" applyProtection="1">
      <alignment horizontal="center" vertical="center"/>
    </xf>
    <xf numFmtId="169" fontId="9" fillId="30" borderId="1" xfId="15" applyNumberFormat="1" applyFont="1" applyFill="1" applyBorder="1" applyAlignment="1">
      <alignment horizontal="center" vertical="center"/>
    </xf>
    <xf numFmtId="169" fontId="107" fillId="30" borderId="1" xfId="15" applyNumberFormat="1" applyFont="1" applyFill="1" applyBorder="1" applyAlignment="1" applyProtection="1">
      <alignment horizontal="center" vertical="center"/>
    </xf>
    <xf numFmtId="4" fontId="95" fillId="25" borderId="1" xfId="15" applyNumberFormat="1" applyFont="1" applyFill="1" applyBorder="1" applyAlignment="1" applyProtection="1">
      <alignment horizontal="center" vertical="center"/>
    </xf>
    <xf numFmtId="4" fontId="87" fillId="25" borderId="1" xfId="15" applyNumberFormat="1" applyFont="1" applyFill="1" applyBorder="1" applyAlignment="1" applyProtection="1">
      <alignment horizontal="center" vertical="center"/>
    </xf>
    <xf numFmtId="4" fontId="98" fillId="25" borderId="1" xfId="15" applyNumberFormat="1" applyFont="1" applyFill="1" applyBorder="1" applyAlignment="1" applyProtection="1">
      <alignment horizontal="center" vertical="center"/>
    </xf>
    <xf numFmtId="4" fontId="87" fillId="25" borderId="1" xfId="15" applyNumberFormat="1" applyFont="1" applyFill="1" applyBorder="1" applyAlignment="1" applyProtection="1">
      <alignment horizontal="center" vertical="center" wrapText="1"/>
    </xf>
    <xf numFmtId="4" fontId="121" fillId="25" borderId="1" xfId="15" applyNumberFormat="1" applyFont="1" applyFill="1" applyBorder="1"/>
    <xf numFmtId="4" fontId="26" fillId="25" borderId="1" xfId="15" applyNumberFormat="1" applyFont="1" applyFill="1" applyBorder="1" applyAlignment="1" applyProtection="1">
      <alignment horizontal="center" vertical="center"/>
    </xf>
    <xf numFmtId="4" fontId="82" fillId="25" borderId="1" xfId="15" applyNumberFormat="1" applyFont="1" applyFill="1" applyBorder="1" applyAlignment="1" applyProtection="1">
      <alignment horizontal="center" vertical="center"/>
    </xf>
    <xf numFmtId="4" fontId="9" fillId="25" borderId="1" xfId="15" applyNumberFormat="1" applyFont="1" applyFill="1" applyBorder="1" applyAlignment="1">
      <alignment horizontal="center" vertical="center"/>
    </xf>
    <xf numFmtId="4" fontId="107" fillId="25" borderId="1" xfId="15" applyNumberFormat="1" applyFont="1" applyFill="1" applyBorder="1" applyAlignment="1" applyProtection="1">
      <alignment horizontal="center" vertical="center"/>
    </xf>
    <xf numFmtId="4" fontId="95" fillId="14" borderId="1" xfId="15" applyNumberFormat="1" applyFont="1" applyFill="1" applyBorder="1" applyAlignment="1" applyProtection="1">
      <alignment horizontal="center" vertical="center"/>
    </xf>
    <xf numFmtId="4" fontId="9" fillId="3" borderId="0" xfId="15" applyNumberFormat="1" applyFont="1" applyFill="1" applyBorder="1" applyAlignment="1">
      <alignment horizontal="center" vertical="center"/>
    </xf>
    <xf numFmtId="0" fontId="98" fillId="26" borderId="1" xfId="15" applyFont="1" applyFill="1" applyBorder="1" applyAlignment="1" applyProtection="1">
      <alignment horizontal="center" vertical="center" wrapText="1"/>
    </xf>
    <xf numFmtId="174" fontId="140" fillId="0" borderId="54" xfId="15" applyNumberFormat="1" applyFont="1" applyFill="1" applyBorder="1" applyAlignment="1" applyProtection="1">
      <alignment horizontal="center" vertical="center" wrapText="1"/>
      <protection locked="0"/>
    </xf>
    <xf numFmtId="4" fontId="21" fillId="12" borderId="18" xfId="15" applyNumberFormat="1" applyFont="1" applyFill="1" applyBorder="1" applyAlignment="1" applyProtection="1">
      <alignment horizontal="center" vertical="center"/>
    </xf>
    <xf numFmtId="169" fontId="21" fillId="3" borderId="18" xfId="15" applyNumberFormat="1" applyFont="1" applyFill="1" applyBorder="1" applyAlignment="1" applyProtection="1">
      <alignment horizontal="center" vertical="center"/>
    </xf>
    <xf numFmtId="169" fontId="21" fillId="12" borderId="20" xfId="15" applyNumberFormat="1" applyFont="1" applyFill="1" applyBorder="1" applyAlignment="1" applyProtection="1">
      <alignment horizontal="center" vertical="center"/>
    </xf>
    <xf numFmtId="169" fontId="21" fillId="3" borderId="19" xfId="15" applyNumberFormat="1" applyFont="1" applyFill="1" applyBorder="1" applyAlignment="1" applyProtection="1">
      <alignment horizontal="center" vertical="center"/>
    </xf>
    <xf numFmtId="4" fontId="87" fillId="6" borderId="19" xfId="15" applyNumberFormat="1" applyFont="1" applyFill="1" applyBorder="1" applyAlignment="1" applyProtection="1">
      <alignment horizontal="center" vertical="center"/>
    </xf>
    <xf numFmtId="174" fontId="140" fillId="0" borderId="47" xfId="15" applyNumberFormat="1" applyFont="1" applyFill="1" applyBorder="1" applyAlignment="1" applyProtection="1">
      <alignment horizontal="center" vertical="center" wrapText="1"/>
      <protection locked="0"/>
    </xf>
    <xf numFmtId="182" fontId="21" fillId="12" borderId="19" xfId="15" applyNumberFormat="1" applyFont="1" applyFill="1" applyBorder="1" applyAlignment="1" applyProtection="1">
      <alignment horizontal="center" vertical="center"/>
    </xf>
    <xf numFmtId="177" fontId="87" fillId="0" borderId="19" xfId="15" applyNumberFormat="1" applyFont="1" applyFill="1" applyBorder="1" applyAlignment="1" applyProtection="1">
      <alignment horizontal="center" vertical="center" wrapText="1"/>
    </xf>
    <xf numFmtId="184" fontId="87" fillId="0" borderId="19" xfId="15" applyNumberFormat="1" applyFont="1" applyFill="1" applyBorder="1" applyAlignment="1" applyProtection="1">
      <alignment horizontal="center" vertical="center" wrapText="1"/>
    </xf>
    <xf numFmtId="169" fontId="21" fillId="33" borderId="19" xfId="15" applyNumberFormat="1" applyFont="1" applyFill="1" applyBorder="1" applyAlignment="1" applyProtection="1">
      <alignment horizontal="center" vertical="center"/>
    </xf>
    <xf numFmtId="169" fontId="87" fillId="16" borderId="19" xfId="15" applyNumberFormat="1" applyFont="1" applyFill="1" applyBorder="1" applyAlignment="1" applyProtection="1">
      <alignment horizontal="center" vertical="center" wrapText="1"/>
    </xf>
    <xf numFmtId="0" fontId="108" fillId="0" borderId="47" xfId="15" applyFont="1" applyFill="1" applyBorder="1" applyAlignment="1" applyProtection="1">
      <alignment horizontal="center" vertical="center" wrapText="1"/>
    </xf>
    <xf numFmtId="169" fontId="21" fillId="33" borderId="19" xfId="15" applyNumberFormat="1" applyFont="1" applyFill="1" applyBorder="1" applyAlignment="1" applyProtection="1">
      <alignment horizontal="center" vertical="center" wrapText="1"/>
    </xf>
    <xf numFmtId="0" fontId="87" fillId="0" borderId="54" xfId="15" applyFont="1" applyFill="1" applyBorder="1" applyAlignment="1" applyProtection="1">
      <alignment horizontal="center" vertical="center" wrapText="1"/>
    </xf>
    <xf numFmtId="0" fontId="87" fillId="0" borderId="47" xfId="15" applyFont="1" applyFill="1" applyBorder="1" applyAlignment="1" applyProtection="1">
      <alignment horizontal="center" vertical="center" wrapText="1"/>
    </xf>
    <xf numFmtId="4" fontId="87" fillId="6" borderId="19" xfId="15" applyNumberFormat="1" applyFont="1" applyFill="1" applyBorder="1" applyAlignment="1" applyProtection="1">
      <alignment horizontal="center" vertical="center" wrapText="1"/>
    </xf>
    <xf numFmtId="169" fontId="21" fillId="12" borderId="19" xfId="15" applyNumberFormat="1" applyFont="1" applyFill="1" applyBorder="1" applyAlignment="1" applyProtection="1">
      <alignment horizontal="center" vertical="center" wrapText="1"/>
    </xf>
    <xf numFmtId="0" fontId="98" fillId="6" borderId="19" xfId="15" applyFont="1" applyFill="1" applyBorder="1" applyAlignment="1" applyProtection="1">
      <alignment vertical="center" wrapText="1"/>
    </xf>
    <xf numFmtId="169" fontId="87" fillId="16" borderId="18" xfId="15" applyNumberFormat="1" applyFont="1" applyFill="1" applyBorder="1" applyAlignment="1" applyProtection="1">
      <alignment horizontal="center" vertical="center"/>
    </xf>
    <xf numFmtId="169" fontId="21" fillId="33" borderId="20" xfId="15" applyNumberFormat="1" applyFont="1" applyFill="1" applyBorder="1" applyAlignment="1" applyProtection="1">
      <alignment horizontal="center" vertical="center"/>
    </xf>
    <xf numFmtId="169" fontId="87" fillId="29" borderId="19" xfId="15" applyNumberFormat="1" applyFont="1" applyFill="1" applyBorder="1" applyAlignment="1" applyProtection="1">
      <alignment horizontal="center" vertical="center"/>
    </xf>
    <xf numFmtId="182" fontId="87" fillId="6" borderId="19" xfId="15" applyNumberFormat="1" applyFont="1" applyFill="1" applyBorder="1" applyAlignment="1" applyProtection="1">
      <alignment horizontal="center" vertical="center"/>
    </xf>
    <xf numFmtId="182" fontId="87" fillId="14" borderId="19" xfId="15" applyNumberFormat="1" applyFont="1" applyFill="1" applyBorder="1" applyAlignment="1" applyProtection="1">
      <alignment horizontal="center" vertical="center"/>
    </xf>
    <xf numFmtId="184" fontId="21" fillId="12" borderId="15" xfId="15" applyNumberFormat="1" applyFont="1" applyFill="1" applyBorder="1" applyAlignment="1" applyProtection="1">
      <alignment horizontal="center" vertical="center"/>
    </xf>
    <xf numFmtId="169" fontId="21" fillId="33" borderId="18" xfId="15" applyNumberFormat="1" applyFont="1" applyFill="1" applyBorder="1" applyAlignment="1" applyProtection="1">
      <alignment horizontal="center" vertical="center" wrapText="1"/>
    </xf>
    <xf numFmtId="4" fontId="77" fillId="12" borderId="21" xfId="15" applyNumberFormat="1" applyFont="1" applyFill="1" applyBorder="1" applyAlignment="1" applyProtection="1">
      <alignment horizontal="center" vertical="center"/>
    </xf>
    <xf numFmtId="169" fontId="77" fillId="12" borderId="21" xfId="15" applyNumberFormat="1" applyFont="1" applyFill="1" applyBorder="1" applyAlignment="1" applyProtection="1">
      <alignment horizontal="center" vertical="center"/>
    </xf>
    <xf numFmtId="169" fontId="77" fillId="12" borderId="15" xfId="15" applyNumberFormat="1" applyFont="1" applyFill="1" applyBorder="1" applyAlignment="1" applyProtection="1">
      <alignment horizontal="center" vertical="center"/>
    </xf>
    <xf numFmtId="169" fontId="22" fillId="12" borderId="18" xfId="15" applyNumberFormat="1" applyFont="1" applyFill="1" applyBorder="1" applyAlignment="1" applyProtection="1">
      <alignment horizontal="center" vertical="center"/>
    </xf>
    <xf numFmtId="169" fontId="22" fillId="12" borderId="20" xfId="15" applyNumberFormat="1" applyFont="1" applyFill="1" applyBorder="1" applyAlignment="1" applyProtection="1">
      <alignment horizontal="center" vertical="center"/>
    </xf>
    <xf numFmtId="169" fontId="87" fillId="16" borderId="15" xfId="15" applyNumberFormat="1" applyFont="1" applyFill="1" applyBorder="1" applyAlignment="1" applyProtection="1">
      <alignment horizontal="center" vertical="center" wrapText="1"/>
    </xf>
    <xf numFmtId="49" fontId="23" fillId="0" borderId="56" xfId="15" applyNumberFormat="1" applyFont="1" applyFill="1" applyBorder="1" applyAlignment="1" applyProtection="1">
      <alignment horizontal="center"/>
    </xf>
    <xf numFmtId="177" fontId="21" fillId="33" borderId="19" xfId="15" applyNumberFormat="1" applyFont="1" applyFill="1" applyBorder="1" applyAlignment="1" applyProtection="1">
      <alignment horizontal="center" vertical="center"/>
    </xf>
    <xf numFmtId="169" fontId="21" fillId="33" borderId="15" xfId="15" applyNumberFormat="1" applyFont="1" applyFill="1" applyBorder="1" applyAlignment="1" applyProtection="1">
      <alignment horizontal="center" vertical="center"/>
    </xf>
    <xf numFmtId="184" fontId="21" fillId="12" borderId="19" xfId="15" applyNumberFormat="1" applyFont="1" applyFill="1" applyBorder="1" applyAlignment="1" applyProtection="1">
      <alignment horizontal="center" vertical="center"/>
    </xf>
    <xf numFmtId="169" fontId="87" fillId="29" borderId="19" xfId="15" applyNumberFormat="1" applyFont="1" applyFill="1" applyBorder="1" applyAlignment="1" applyProtection="1">
      <alignment horizontal="center" vertical="center" wrapText="1"/>
    </xf>
    <xf numFmtId="4" fontId="98" fillId="6" borderId="19" xfId="15" applyNumberFormat="1" applyFont="1" applyFill="1" applyBorder="1" applyAlignment="1" applyProtection="1">
      <alignment horizontal="center" vertical="center"/>
    </xf>
    <xf numFmtId="169" fontId="98" fillId="6" borderId="19" xfId="15" applyNumberFormat="1" applyFont="1" applyFill="1" applyBorder="1" applyAlignment="1" applyProtection="1">
      <alignment horizontal="center" vertical="center" wrapText="1"/>
    </xf>
    <xf numFmtId="4" fontId="21" fillId="6" borderId="19" xfId="15" applyNumberFormat="1" applyFont="1" applyFill="1" applyBorder="1" applyAlignment="1" applyProtection="1">
      <alignment horizontal="center" vertical="center"/>
    </xf>
    <xf numFmtId="4" fontId="84" fillId="6" borderId="20" xfId="15" applyNumberFormat="1" applyFont="1" applyFill="1" applyBorder="1" applyAlignment="1" applyProtection="1">
      <alignment horizontal="center" vertical="center"/>
    </xf>
    <xf numFmtId="4" fontId="98" fillId="6" borderId="20" xfId="15" applyNumberFormat="1" applyFont="1" applyFill="1" applyBorder="1" applyAlignment="1" applyProtection="1">
      <alignment horizontal="center" vertical="center"/>
    </xf>
    <xf numFmtId="2" fontId="161" fillId="0" borderId="19" xfId="15" applyNumberFormat="1" applyFont="1" applyFill="1" applyBorder="1" applyAlignment="1" applyProtection="1">
      <alignment horizontal="left" vertical="center" wrapText="1"/>
    </xf>
    <xf numFmtId="184" fontId="21" fillId="12" borderId="20" xfId="15" applyNumberFormat="1" applyFont="1" applyFill="1" applyBorder="1" applyAlignment="1" applyProtection="1">
      <alignment horizontal="center" vertical="center"/>
    </xf>
    <xf numFmtId="2" fontId="161" fillId="0" borderId="20" xfId="15" applyNumberFormat="1" applyFont="1" applyFill="1" applyBorder="1" applyAlignment="1" applyProtection="1">
      <alignment horizontal="left" vertical="center" wrapText="1"/>
    </xf>
    <xf numFmtId="169" fontId="21" fillId="33" borderId="20" xfId="15" applyNumberFormat="1" applyFont="1" applyFill="1" applyBorder="1" applyAlignment="1" applyProtection="1">
      <alignment horizontal="center" vertical="center" wrapText="1"/>
    </xf>
    <xf numFmtId="169" fontId="21" fillId="12" borderId="20" xfId="15" applyNumberFormat="1" applyFont="1" applyFill="1" applyBorder="1" applyAlignment="1" applyProtection="1">
      <alignment horizontal="center" vertical="center" wrapText="1"/>
    </xf>
    <xf numFmtId="177" fontId="21" fillId="33" borderId="15" xfId="15" applyNumberFormat="1" applyFont="1" applyFill="1" applyBorder="1" applyAlignment="1" applyProtection="1">
      <alignment horizontal="center" vertical="center"/>
    </xf>
    <xf numFmtId="177" fontId="21" fillId="12" borderId="18" xfId="15" applyNumberFormat="1" applyFont="1" applyFill="1" applyBorder="1" applyAlignment="1" applyProtection="1">
      <alignment horizontal="center" vertical="center"/>
    </xf>
    <xf numFmtId="169" fontId="21" fillId="33" borderId="18" xfId="15" applyNumberFormat="1" applyFont="1" applyFill="1" applyBorder="1" applyAlignment="1" applyProtection="1">
      <alignment horizontal="center" vertical="center"/>
    </xf>
    <xf numFmtId="169" fontId="87" fillId="16" borderId="18" xfId="15" applyNumberFormat="1" applyFont="1" applyFill="1" applyBorder="1" applyAlignment="1" applyProtection="1">
      <alignment horizontal="center" vertical="center" wrapText="1"/>
    </xf>
    <xf numFmtId="177" fontId="87" fillId="0" borderId="20" xfId="15" applyNumberFormat="1" applyFont="1" applyFill="1" applyBorder="1" applyAlignment="1" applyProtection="1">
      <alignment horizontal="center" vertical="center" wrapText="1"/>
    </xf>
    <xf numFmtId="169" fontId="125" fillId="6" borderId="19" xfId="15" applyNumberFormat="1" applyFont="1" applyFill="1" applyBorder="1" applyAlignment="1" applyProtection="1">
      <alignment horizontal="center" vertical="center"/>
    </xf>
    <xf numFmtId="169" fontId="22" fillId="12" borderId="19" xfId="15" applyNumberFormat="1" applyFont="1" applyFill="1" applyBorder="1" applyAlignment="1" applyProtection="1">
      <alignment horizontal="center" vertical="center"/>
    </xf>
    <xf numFmtId="4" fontId="21" fillId="6" borderId="18" xfId="15" applyNumberFormat="1" applyFont="1" applyFill="1" applyBorder="1" applyAlignment="1" applyProtection="1">
      <alignment horizontal="center" vertical="center"/>
    </xf>
    <xf numFmtId="4" fontId="87" fillId="16" borderId="19" xfId="15" applyNumberFormat="1" applyFont="1" applyFill="1" applyBorder="1" applyAlignment="1" applyProtection="1">
      <alignment horizontal="center" vertical="center" wrapText="1"/>
    </xf>
    <xf numFmtId="169" fontId="21" fillId="6" borderId="19" xfId="15" applyNumberFormat="1" applyFont="1" applyFill="1" applyBorder="1" applyAlignment="1" applyProtection="1">
      <alignment horizontal="center" vertical="center" wrapText="1"/>
    </xf>
    <xf numFmtId="169" fontId="21" fillId="3" borderId="19" xfId="15" applyNumberFormat="1" applyFont="1" applyFill="1" applyBorder="1" applyAlignment="1" applyProtection="1">
      <alignment horizontal="center" vertical="center" wrapText="1"/>
    </xf>
    <xf numFmtId="169" fontId="77" fillId="12" borderId="20" xfId="15" applyNumberFormat="1" applyFont="1" applyFill="1" applyBorder="1" applyAlignment="1" applyProtection="1">
      <alignment horizontal="center" vertical="center"/>
    </xf>
    <xf numFmtId="169" fontId="26" fillId="16" borderId="20" xfId="15" applyNumberFormat="1" applyFont="1" applyFill="1" applyBorder="1" applyAlignment="1" applyProtection="1">
      <alignment horizontal="center" vertical="center" wrapText="1"/>
    </xf>
    <xf numFmtId="4" fontId="60" fillId="6" borderId="18" xfId="15" applyNumberFormat="1" applyFont="1" applyFill="1" applyBorder="1" applyAlignment="1" applyProtection="1">
      <alignment horizontal="center" vertical="center"/>
    </xf>
    <xf numFmtId="169" fontId="162" fillId="14" borderId="18" xfId="15" applyNumberFormat="1" applyFont="1" applyFill="1" applyBorder="1" applyAlignment="1" applyProtection="1">
      <alignment horizontal="center" vertical="center"/>
    </xf>
    <xf numFmtId="169" fontId="77" fillId="12" borderId="19" xfId="15" applyNumberFormat="1" applyFont="1" applyFill="1" applyBorder="1" applyAlignment="1" applyProtection="1">
      <alignment horizontal="center" vertical="center"/>
    </xf>
    <xf numFmtId="4" fontId="60" fillId="6" borderId="19" xfId="15" applyNumberFormat="1" applyFont="1" applyFill="1" applyBorder="1" applyAlignment="1" applyProtection="1">
      <alignment horizontal="center" vertical="center"/>
    </xf>
    <xf numFmtId="169" fontId="87" fillId="18" borderId="19" xfId="15" applyNumberFormat="1" applyFont="1" applyFill="1" applyBorder="1" applyAlignment="1" applyProtection="1">
      <alignment horizontal="center" vertical="center"/>
    </xf>
    <xf numFmtId="169" fontId="21" fillId="18" borderId="15" xfId="15" applyNumberFormat="1" applyFont="1" applyFill="1" applyBorder="1" applyAlignment="1" applyProtection="1">
      <alignment horizontal="center" vertical="center" wrapText="1"/>
    </xf>
    <xf numFmtId="169" fontId="60" fillId="0" borderId="15" xfId="15" applyNumberFormat="1" applyFont="1" applyFill="1" applyBorder="1" applyAlignment="1" applyProtection="1">
      <alignment horizontal="center" vertical="center"/>
    </xf>
    <xf numFmtId="169" fontId="98" fillId="19" borderId="18" xfId="15" applyNumberFormat="1" applyFont="1" applyFill="1" applyBorder="1" applyAlignment="1" applyProtection="1">
      <alignment horizontal="center" vertical="center" wrapText="1"/>
    </xf>
    <xf numFmtId="169" fontId="26" fillId="19" borderId="18" xfId="15" applyNumberFormat="1" applyFont="1" applyFill="1" applyBorder="1" applyAlignment="1" applyProtection="1">
      <alignment horizontal="center" vertical="center" wrapText="1"/>
    </xf>
    <xf numFmtId="169" fontId="77" fillId="0" borderId="3" xfId="15" applyNumberFormat="1" applyFont="1" applyFill="1" applyBorder="1" applyAlignment="1" applyProtection="1">
      <alignment horizontal="center" vertical="center"/>
    </xf>
    <xf numFmtId="49" fontId="4" fillId="20" borderId="47" xfId="15" applyNumberFormat="1" applyFont="1" applyFill="1" applyBorder="1" applyAlignment="1" applyProtection="1">
      <alignment horizontal="center" vertical="center" wrapText="1"/>
    </xf>
    <xf numFmtId="0" fontId="98" fillId="32" borderId="19" xfId="15" applyFont="1" applyFill="1" applyBorder="1" applyAlignment="1" applyProtection="1">
      <alignment vertical="center" wrapText="1"/>
    </xf>
    <xf numFmtId="4" fontId="21" fillId="12" borderId="19" xfId="15" applyNumberFormat="1" applyFont="1" applyFill="1" applyBorder="1" applyAlignment="1" applyProtection="1">
      <alignment horizontal="center" vertical="center" wrapText="1"/>
    </xf>
    <xf numFmtId="177" fontId="98" fillId="0" borderId="20" xfId="15" applyNumberFormat="1" applyFont="1" applyFill="1" applyBorder="1" applyAlignment="1" applyProtection="1">
      <alignment horizontal="center" vertical="center"/>
    </xf>
    <xf numFmtId="169" fontId="87" fillId="29" borderId="20" xfId="15" applyNumberFormat="1" applyFont="1" applyFill="1" applyBorder="1" applyAlignment="1" applyProtection="1">
      <alignment horizontal="center" vertical="center" wrapText="1"/>
    </xf>
    <xf numFmtId="169" fontId="21" fillId="6" borderId="20" xfId="15" applyNumberFormat="1" applyFont="1" applyFill="1" applyBorder="1" applyAlignment="1" applyProtection="1">
      <alignment horizontal="center" vertical="center"/>
    </xf>
    <xf numFmtId="169" fontId="21" fillId="18" borderId="19" xfId="15" applyNumberFormat="1" applyFont="1" applyFill="1" applyBorder="1" applyAlignment="1" applyProtection="1">
      <alignment horizontal="center" vertical="center" wrapText="1"/>
    </xf>
    <xf numFmtId="169" fontId="87" fillId="24" borderId="3" xfId="15" applyNumberFormat="1" applyFont="1" applyFill="1" applyBorder="1" applyAlignment="1" applyProtection="1">
      <alignment horizontal="center" vertical="center" wrapText="1"/>
    </xf>
    <xf numFmtId="184" fontId="21" fillId="19" borderId="19" xfId="15" applyNumberFormat="1" applyFont="1" applyFill="1" applyBorder="1" applyAlignment="1" applyProtection="1">
      <alignment horizontal="center" vertical="center" wrapText="1"/>
    </xf>
    <xf numFmtId="169" fontId="21" fillId="0" borderId="40" xfId="15" applyNumberFormat="1" applyFont="1" applyFill="1" applyBorder="1" applyAlignment="1" applyProtection="1">
      <alignment horizontal="center" vertical="center"/>
    </xf>
    <xf numFmtId="169" fontId="21" fillId="6" borderId="40" xfId="15" applyNumberFormat="1" applyFont="1" applyFill="1" applyBorder="1" applyAlignment="1" applyProtection="1">
      <alignment horizontal="center" vertical="center"/>
    </xf>
    <xf numFmtId="169" fontId="21" fillId="6" borderId="16" xfId="15" applyNumberFormat="1" applyFont="1" applyFill="1" applyBorder="1" applyAlignment="1" applyProtection="1">
      <alignment horizontal="center" vertical="center"/>
    </xf>
    <xf numFmtId="169" fontId="21" fillId="33" borderId="15" xfId="15" applyNumberFormat="1" applyFont="1" applyFill="1" applyBorder="1" applyAlignment="1" applyProtection="1">
      <alignment horizontal="center" vertical="center" wrapText="1"/>
    </xf>
    <xf numFmtId="169" fontId="22" fillId="12" borderId="15" xfId="15" applyNumberFormat="1" applyFont="1" applyFill="1" applyBorder="1" applyAlignment="1" applyProtection="1">
      <alignment horizontal="center" vertical="center"/>
    </xf>
    <xf numFmtId="169" fontId="154" fillId="12" borderId="21" xfId="15" applyNumberFormat="1" applyFont="1" applyFill="1" applyBorder="1" applyAlignment="1" applyProtection="1">
      <alignment horizontal="center" vertical="center"/>
    </xf>
    <xf numFmtId="169" fontId="154" fillId="12" borderId="15" xfId="15" applyNumberFormat="1" applyFont="1" applyFill="1" applyBorder="1" applyAlignment="1" applyProtection="1">
      <alignment horizontal="center" vertical="center"/>
    </xf>
    <xf numFmtId="169" fontId="26" fillId="0" borderId="20" xfId="15" applyNumberFormat="1" applyFont="1" applyFill="1" applyBorder="1" applyAlignment="1" applyProtection="1">
      <alignment horizontal="center" vertical="center" wrapText="1"/>
    </xf>
    <xf numFmtId="177" fontId="21" fillId="14" borderId="19" xfId="15" applyNumberFormat="1" applyFont="1" applyFill="1" applyBorder="1" applyAlignment="1" applyProtection="1">
      <alignment horizontal="center" vertical="center"/>
    </xf>
    <xf numFmtId="177" fontId="87" fillId="0" borderId="15" xfId="15" applyNumberFormat="1" applyFont="1" applyFill="1" applyBorder="1" applyAlignment="1" applyProtection="1">
      <alignment horizontal="center" vertical="center" wrapText="1"/>
    </xf>
    <xf numFmtId="169" fontId="21" fillId="3" borderId="20" xfId="15" applyNumberFormat="1" applyFont="1" applyFill="1" applyBorder="1" applyAlignment="1" applyProtection="1">
      <alignment horizontal="center" vertical="center"/>
    </xf>
    <xf numFmtId="3" fontId="125" fillId="0" borderId="20" xfId="15" applyNumberFormat="1" applyFont="1" applyFill="1" applyBorder="1" applyAlignment="1" applyProtection="1">
      <alignment horizontal="center" vertical="center" wrapText="1"/>
    </xf>
    <xf numFmtId="4" fontId="163" fillId="0" borderId="18" xfId="15" applyNumberFormat="1" applyFont="1" applyFill="1" applyBorder="1" applyAlignment="1">
      <alignment horizontal="center" vertical="center" wrapText="1"/>
    </xf>
    <xf numFmtId="177" fontId="22" fillId="0" borderId="18" xfId="15" applyNumberFormat="1" applyFont="1" applyFill="1" applyBorder="1" applyAlignment="1">
      <alignment horizontal="center" vertical="center" wrapText="1"/>
    </xf>
    <xf numFmtId="177" fontId="22" fillId="14" borderId="18" xfId="15" applyNumberFormat="1" applyFont="1" applyFill="1" applyBorder="1" applyAlignment="1">
      <alignment horizontal="center" vertical="center" wrapText="1"/>
    </xf>
    <xf numFmtId="169" fontId="26" fillId="12" borderId="15" xfId="15" applyNumberFormat="1" applyFont="1" applyFill="1" applyBorder="1" applyAlignment="1">
      <alignment horizontal="center" vertical="center" wrapText="1"/>
    </xf>
    <xf numFmtId="4" fontId="98" fillId="0" borderId="19" xfId="15" applyNumberFormat="1" applyFont="1" applyFill="1" applyBorder="1" applyAlignment="1" applyProtection="1">
      <alignment horizontal="center" vertical="center" wrapText="1"/>
    </xf>
    <xf numFmtId="169" fontId="80" fillId="33" borderId="15" xfId="15" applyNumberFormat="1" applyFont="1" applyFill="1" applyBorder="1" applyAlignment="1">
      <alignment horizontal="center" vertical="center" wrapText="1"/>
    </xf>
    <xf numFmtId="169" fontId="26" fillId="18" borderId="15" xfId="15" applyNumberFormat="1" applyFont="1" applyFill="1" applyBorder="1" applyAlignment="1">
      <alignment horizontal="center" vertical="center" wrapText="1"/>
    </xf>
    <xf numFmtId="3" fontId="155" fillId="0" borderId="21" xfId="15" applyNumberFormat="1" applyFont="1" applyFill="1" applyBorder="1" applyAlignment="1">
      <alignment horizontal="center" vertical="center" wrapText="1"/>
    </xf>
    <xf numFmtId="169" fontId="26" fillId="0" borderId="21" xfId="15" applyNumberFormat="1" applyFont="1" applyFill="1" applyBorder="1" applyAlignment="1">
      <alignment horizontal="center" vertical="center" wrapText="1"/>
    </xf>
    <xf numFmtId="169" fontId="26" fillId="12" borderId="21" xfId="15" applyNumberFormat="1" applyFont="1" applyFill="1" applyBorder="1" applyAlignment="1">
      <alignment horizontal="center" vertical="center" wrapText="1"/>
    </xf>
    <xf numFmtId="0" fontId="87" fillId="2" borderId="19" xfId="15" applyFont="1" applyFill="1" applyBorder="1" applyAlignment="1" applyProtection="1">
      <alignment vertical="center" wrapText="1"/>
    </xf>
    <xf numFmtId="0" fontId="109" fillId="2" borderId="19" xfId="15" applyFont="1" applyFill="1" applyBorder="1" applyAlignment="1" applyProtection="1">
      <alignment horizontal="left" vertical="center" wrapText="1"/>
    </xf>
    <xf numFmtId="0" fontId="25" fillId="0" borderId="19" xfId="15" applyFont="1" applyFill="1" applyBorder="1" applyAlignment="1" applyProtection="1">
      <alignment vertical="center" wrapText="1"/>
    </xf>
    <xf numFmtId="0" fontId="87" fillId="2" borderId="19" xfId="15" applyFont="1" applyFill="1" applyBorder="1" applyAlignment="1" applyProtection="1">
      <alignment horizontal="left" vertical="center" wrapText="1"/>
    </xf>
    <xf numFmtId="0" fontId="87" fillId="2" borderId="18" xfId="15" applyFont="1" applyFill="1" applyBorder="1" applyAlignment="1" applyProtection="1">
      <alignment vertical="center" wrapText="1"/>
    </xf>
    <xf numFmtId="0" fontId="98" fillId="2" borderId="18" xfId="15" applyFont="1" applyFill="1" applyBorder="1" applyAlignment="1" applyProtection="1">
      <alignment vertical="center" wrapText="1"/>
    </xf>
    <xf numFmtId="0" fontId="4" fillId="2" borderId="19" xfId="15" applyFont="1" applyFill="1" applyBorder="1" applyAlignment="1" applyProtection="1">
      <alignment vertical="center" wrapText="1"/>
    </xf>
    <xf numFmtId="0" fontId="109" fillId="2" borderId="18" xfId="15" applyFont="1" applyFill="1" applyBorder="1" applyAlignment="1" applyProtection="1">
      <alignment vertical="center" wrapText="1"/>
    </xf>
    <xf numFmtId="0" fontId="109" fillId="2" borderId="19" xfId="15" applyFont="1" applyFill="1" applyBorder="1" applyAlignment="1" applyProtection="1">
      <alignment vertical="center" wrapText="1"/>
    </xf>
    <xf numFmtId="169" fontId="87" fillId="4" borderId="19" xfId="15" applyNumberFormat="1" applyFont="1" applyFill="1" applyBorder="1" applyAlignment="1" applyProtection="1">
      <alignment horizontal="center" vertical="center" wrapText="1"/>
    </xf>
    <xf numFmtId="0" fontId="26" fillId="2" borderId="4" xfId="15" applyFont="1" applyFill="1" applyBorder="1" applyAlignment="1" applyProtection="1">
      <alignment horizontal="center" vertical="center" wrapText="1"/>
    </xf>
    <xf numFmtId="3" fontId="111" fillId="2" borderId="20" xfId="15" applyNumberFormat="1" applyFont="1" applyFill="1" applyBorder="1" applyAlignment="1" applyProtection="1">
      <alignment horizontal="center" vertical="center"/>
    </xf>
    <xf numFmtId="3" fontId="111" fillId="2" borderId="19" xfId="15" applyNumberFormat="1" applyFont="1" applyFill="1" applyBorder="1" applyAlignment="1" applyProtection="1">
      <alignment horizontal="center" vertical="center"/>
    </xf>
    <xf numFmtId="3" fontId="94" fillId="2" borderId="18" xfId="15" applyNumberFormat="1" applyFont="1" applyFill="1" applyBorder="1" applyAlignment="1">
      <alignment horizontal="center" vertical="center" wrapText="1"/>
    </xf>
    <xf numFmtId="3" fontId="111" fillId="2" borderId="15" xfId="15" applyNumberFormat="1" applyFont="1" applyFill="1" applyBorder="1" applyAlignment="1">
      <alignment horizontal="center" vertical="center" wrapText="1"/>
    </xf>
    <xf numFmtId="177" fontId="58" fillId="0" borderId="0" xfId="15" applyNumberFormat="1" applyFill="1"/>
    <xf numFmtId="4" fontId="22" fillId="3" borderId="1" xfId="15" applyNumberFormat="1" applyFont="1" applyFill="1" applyBorder="1" applyAlignment="1" applyProtection="1">
      <alignment horizontal="center" vertical="center"/>
    </xf>
    <xf numFmtId="0" fontId="76" fillId="2" borderId="0" xfId="20" applyFont="1" applyFill="1" applyAlignment="1">
      <alignment horizontal="right" vertical="top"/>
    </xf>
    <xf numFmtId="0" fontId="3" fillId="2" borderId="0" xfId="15" applyFont="1" applyFill="1" applyAlignment="1">
      <alignment horizontal="right"/>
    </xf>
    <xf numFmtId="0" fontId="76" fillId="2" borderId="0" xfId="20" applyFont="1" applyFill="1" applyAlignment="1">
      <alignment horizontal="right"/>
    </xf>
    <xf numFmtId="0" fontId="77" fillId="2" borderId="0" xfId="15" applyFont="1" applyFill="1" applyAlignment="1">
      <alignment horizontal="center"/>
    </xf>
    <xf numFmtId="169" fontId="77" fillId="2" borderId="15" xfId="15" applyNumberFormat="1" applyFont="1" applyFill="1" applyBorder="1" applyAlignment="1" applyProtection="1">
      <alignment horizontal="center" vertical="center"/>
    </xf>
    <xf numFmtId="169" fontId="22" fillId="2" borderId="20" xfId="15" applyNumberFormat="1" applyFont="1" applyFill="1" applyBorder="1" applyAlignment="1" applyProtection="1">
      <alignment horizontal="center" vertical="center"/>
    </xf>
    <xf numFmtId="169" fontId="22" fillId="2" borderId="18" xfId="15" applyNumberFormat="1" applyFont="1" applyFill="1" applyBorder="1" applyAlignment="1" applyProtection="1">
      <alignment horizontal="center" vertical="center"/>
    </xf>
    <xf numFmtId="169" fontId="22" fillId="2" borderId="19" xfId="15" applyNumberFormat="1" applyFont="1" applyFill="1" applyBorder="1" applyAlignment="1" applyProtection="1">
      <alignment horizontal="center" vertical="center"/>
    </xf>
    <xf numFmtId="169" fontId="77" fillId="2" borderId="20" xfId="15" applyNumberFormat="1" applyFont="1" applyFill="1" applyBorder="1" applyAlignment="1" applyProtection="1">
      <alignment horizontal="center" vertical="center"/>
    </xf>
    <xf numFmtId="169" fontId="77" fillId="2" borderId="19" xfId="15" applyNumberFormat="1" applyFont="1" applyFill="1" applyBorder="1" applyAlignment="1" applyProtection="1">
      <alignment horizontal="center" vertical="center"/>
    </xf>
    <xf numFmtId="169" fontId="21" fillId="2" borderId="20" xfId="15" applyNumberFormat="1" applyFont="1" applyFill="1" applyBorder="1" applyAlignment="1" applyProtection="1">
      <alignment horizontal="center" vertical="center" wrapText="1"/>
    </xf>
    <xf numFmtId="169" fontId="22" fillId="2" borderId="15" xfId="15" applyNumberFormat="1" applyFont="1" applyFill="1" applyBorder="1" applyAlignment="1" applyProtection="1">
      <alignment horizontal="center" vertical="center"/>
    </xf>
    <xf numFmtId="169" fontId="154" fillId="2" borderId="15" xfId="15" applyNumberFormat="1" applyFont="1" applyFill="1" applyBorder="1" applyAlignment="1" applyProtection="1">
      <alignment horizontal="center" vertical="center"/>
    </xf>
    <xf numFmtId="169" fontId="22" fillId="2" borderId="18" xfId="15" applyNumberFormat="1" applyFont="1" applyFill="1" applyBorder="1" applyAlignment="1">
      <alignment horizontal="center" vertical="center" wrapText="1"/>
    </xf>
    <xf numFmtId="169" fontId="26" fillId="2" borderId="15" xfId="15" applyNumberFormat="1" applyFont="1" applyFill="1" applyBorder="1" applyAlignment="1">
      <alignment horizontal="center" vertical="center" wrapText="1"/>
    </xf>
    <xf numFmtId="169" fontId="21" fillId="6" borderId="20" xfId="15" applyNumberFormat="1" applyFont="1" applyFill="1" applyBorder="1" applyAlignment="1" applyProtection="1">
      <alignment horizontal="center" vertical="center" wrapText="1"/>
    </xf>
    <xf numFmtId="0" fontId="58" fillId="6" borderId="0" xfId="15" applyFont="1" applyFill="1" applyAlignment="1">
      <alignment horizontal="right"/>
    </xf>
    <xf numFmtId="0" fontId="3" fillId="6" borderId="0" xfId="15" applyFont="1" applyFill="1" applyAlignment="1">
      <alignment horizontal="right"/>
    </xf>
    <xf numFmtId="169" fontId="21" fillId="6" borderId="18" xfId="15" applyNumberFormat="1" applyFont="1" applyFill="1" applyBorder="1" applyAlignment="1" applyProtection="1">
      <alignment horizontal="center" vertical="center" wrapText="1"/>
    </xf>
    <xf numFmtId="169" fontId="21" fillId="6" borderId="15" xfId="15" applyNumberFormat="1" applyFont="1" applyFill="1" applyBorder="1" applyAlignment="1" applyProtection="1">
      <alignment horizontal="center" vertical="center" wrapText="1"/>
    </xf>
    <xf numFmtId="169" fontId="22" fillId="6" borderId="20" xfId="15" applyNumberFormat="1" applyFont="1" applyFill="1" applyBorder="1" applyAlignment="1" applyProtection="1">
      <alignment horizontal="center" vertical="center"/>
    </xf>
    <xf numFmtId="169" fontId="26" fillId="6" borderId="19" xfId="15" applyNumberFormat="1" applyFont="1" applyFill="1" applyBorder="1" applyAlignment="1" applyProtection="1">
      <alignment horizontal="center" vertical="center" wrapText="1"/>
    </xf>
    <xf numFmtId="169" fontId="21" fillId="6" borderId="3" xfId="15" applyNumberFormat="1" applyFont="1" applyFill="1" applyBorder="1" applyAlignment="1" applyProtection="1">
      <alignment horizontal="center" vertical="center"/>
    </xf>
    <xf numFmtId="169" fontId="26" fillId="6" borderId="15" xfId="15" applyNumberFormat="1" applyFont="1" applyFill="1" applyBorder="1" applyAlignment="1" applyProtection="1">
      <alignment horizontal="center" vertical="center" wrapText="1"/>
    </xf>
    <xf numFmtId="169" fontId="26" fillId="6" borderId="15" xfId="15" applyNumberFormat="1" applyFont="1" applyFill="1" applyBorder="1" applyAlignment="1">
      <alignment horizontal="center" vertical="center" wrapText="1"/>
    </xf>
    <xf numFmtId="0" fontId="58" fillId="6" borderId="0" xfId="15" applyFont="1" applyFill="1"/>
    <xf numFmtId="4" fontId="21" fillId="6" borderId="19" xfId="15" applyNumberFormat="1" applyFont="1" applyFill="1" applyBorder="1" applyAlignment="1" applyProtection="1">
      <alignment horizontal="center" vertical="center" wrapText="1"/>
    </xf>
    <xf numFmtId="170" fontId="87" fillId="14" borderId="19" xfId="15" applyNumberFormat="1" applyFont="1" applyFill="1" applyBorder="1" applyAlignment="1" applyProtection="1">
      <alignment horizontal="center" vertical="center" wrapText="1"/>
    </xf>
    <xf numFmtId="170" fontId="87" fillId="14" borderId="19" xfId="15" applyNumberFormat="1" applyFont="1" applyFill="1" applyBorder="1" applyAlignment="1" applyProtection="1">
      <alignment horizontal="center" vertical="center"/>
    </xf>
    <xf numFmtId="170" fontId="21" fillId="14" borderId="18" xfId="15" applyNumberFormat="1" applyFont="1" applyFill="1" applyBorder="1" applyAlignment="1" applyProtection="1">
      <alignment horizontal="center" vertical="center"/>
    </xf>
    <xf numFmtId="170" fontId="21" fillId="14" borderId="19" xfId="15" applyNumberFormat="1" applyFont="1" applyFill="1" applyBorder="1" applyAlignment="1" applyProtection="1">
      <alignment horizontal="center" vertical="center"/>
    </xf>
    <xf numFmtId="170" fontId="87" fillId="6" borderId="19" xfId="15" applyNumberFormat="1" applyFont="1" applyFill="1" applyBorder="1" applyAlignment="1" applyProtection="1">
      <alignment horizontal="center" vertical="center"/>
    </xf>
    <xf numFmtId="170" fontId="98" fillId="6" borderId="19" xfId="15" applyNumberFormat="1" applyFont="1" applyFill="1" applyBorder="1" applyAlignment="1" applyProtection="1">
      <alignment horizontal="center" vertical="center"/>
    </xf>
    <xf numFmtId="170" fontId="87" fillId="6" borderId="19" xfId="15" applyNumberFormat="1" applyFont="1" applyFill="1" applyBorder="1" applyAlignment="1" applyProtection="1">
      <alignment horizontal="center" vertical="center" wrapText="1"/>
    </xf>
    <xf numFmtId="170" fontId="98" fillId="6" borderId="15" xfId="15" applyNumberFormat="1" applyFont="1" applyFill="1" applyBorder="1" applyAlignment="1" applyProtection="1">
      <alignment horizontal="center" vertical="center"/>
    </xf>
    <xf numFmtId="4" fontId="22" fillId="6" borderId="20" xfId="15" applyNumberFormat="1" applyFont="1" applyFill="1" applyBorder="1" applyAlignment="1" applyProtection="1">
      <alignment horizontal="center" vertical="center"/>
    </xf>
    <xf numFmtId="4" fontId="26" fillId="6" borderId="20" xfId="15" applyNumberFormat="1" applyFont="1" applyFill="1" applyBorder="1" applyAlignment="1" applyProtection="1">
      <alignment horizontal="center" vertical="center"/>
    </xf>
    <xf numFmtId="170" fontId="84" fillId="6" borderId="20" xfId="15" applyNumberFormat="1" applyFont="1" applyFill="1" applyBorder="1" applyAlignment="1" applyProtection="1">
      <alignment horizontal="center" vertical="center"/>
    </xf>
    <xf numFmtId="170" fontId="98" fillId="6" borderId="20" xfId="15" applyNumberFormat="1" applyFont="1" applyFill="1" applyBorder="1" applyAlignment="1" applyProtection="1">
      <alignment horizontal="center" vertical="center"/>
    </xf>
    <xf numFmtId="4" fontId="21" fillId="6" borderId="18" xfId="15" applyNumberFormat="1" applyFont="1" applyFill="1" applyBorder="1" applyAlignment="1" applyProtection="1">
      <alignment horizontal="center" vertical="center" wrapText="1"/>
    </xf>
    <xf numFmtId="4" fontId="21" fillId="6" borderId="15" xfId="15" applyNumberFormat="1" applyFont="1" applyFill="1" applyBorder="1" applyAlignment="1" applyProtection="1">
      <alignment horizontal="center" vertical="center" wrapText="1"/>
    </xf>
    <xf numFmtId="170" fontId="26" fillId="6" borderId="18" xfId="15" applyNumberFormat="1" applyFont="1" applyFill="1" applyBorder="1" applyAlignment="1" applyProtection="1">
      <alignment horizontal="center" vertical="center"/>
    </xf>
    <xf numFmtId="170" fontId="98" fillId="6" borderId="18" xfId="15" applyNumberFormat="1" applyFont="1" applyFill="1" applyBorder="1" applyAlignment="1" applyProtection="1">
      <alignment horizontal="center" vertical="center"/>
    </xf>
    <xf numFmtId="170" fontId="60" fillId="6" borderId="18" xfId="15" applyNumberFormat="1" applyFont="1" applyFill="1" applyBorder="1" applyAlignment="1" applyProtection="1">
      <alignment horizontal="center" vertical="center"/>
    </xf>
    <xf numFmtId="170" fontId="60" fillId="6" borderId="19" xfId="15" applyNumberFormat="1" applyFont="1" applyFill="1" applyBorder="1" applyAlignment="1" applyProtection="1">
      <alignment horizontal="center" vertical="center"/>
    </xf>
    <xf numFmtId="177" fontId="22" fillId="3" borderId="1" xfId="15" applyNumberFormat="1" applyFont="1" applyFill="1" applyBorder="1" applyAlignment="1" applyProtection="1">
      <alignment horizontal="center" vertical="center"/>
    </xf>
    <xf numFmtId="170" fontId="60" fillId="6" borderId="3" xfId="15" applyNumberFormat="1" applyFont="1" applyFill="1" applyBorder="1" applyAlignment="1" applyProtection="1">
      <alignment horizontal="center" vertical="center"/>
    </xf>
    <xf numFmtId="170" fontId="21" fillId="6" borderId="19" xfId="15" applyNumberFormat="1" applyFont="1" applyFill="1" applyBorder="1" applyAlignment="1" applyProtection="1">
      <alignment horizontal="center" vertical="center"/>
    </xf>
    <xf numFmtId="170" fontId="98" fillId="6" borderId="20" xfId="15" applyNumberFormat="1" applyFont="1" applyFill="1" applyBorder="1" applyAlignment="1" applyProtection="1">
      <alignment horizontal="center" vertical="center" wrapText="1"/>
    </xf>
    <xf numFmtId="170" fontId="21" fillId="6" borderId="18" xfId="15" applyNumberFormat="1" applyFont="1" applyFill="1" applyBorder="1" applyAlignment="1" applyProtection="1">
      <alignment horizontal="center" vertical="center"/>
    </xf>
    <xf numFmtId="170" fontId="87" fillId="0" borderId="19" xfId="15" applyNumberFormat="1" applyFont="1" applyFill="1" applyBorder="1" applyAlignment="1" applyProtection="1">
      <alignment horizontal="center" vertical="center" wrapText="1"/>
    </xf>
    <xf numFmtId="169" fontId="21" fillId="19" borderId="3" xfId="15" applyNumberFormat="1" applyFont="1" applyFill="1" applyBorder="1" applyAlignment="1" applyProtection="1">
      <alignment horizontal="center" vertical="center" wrapText="1"/>
    </xf>
    <xf numFmtId="4" fontId="87" fillId="19" borderId="20" xfId="15" applyNumberFormat="1" applyFont="1" applyFill="1" applyBorder="1" applyAlignment="1" applyProtection="1">
      <alignment horizontal="center" vertical="center" wrapText="1"/>
    </xf>
    <xf numFmtId="4" fontId="21" fillId="19" borderId="19" xfId="15" applyNumberFormat="1" applyFont="1" applyFill="1" applyBorder="1" applyAlignment="1" applyProtection="1">
      <alignment horizontal="center" vertical="center" wrapText="1"/>
    </xf>
    <xf numFmtId="169" fontId="21" fillId="3" borderId="1" xfId="15" applyNumberFormat="1" applyFont="1" applyFill="1" applyBorder="1" applyAlignment="1" applyProtection="1">
      <alignment horizontal="center" vertical="center"/>
    </xf>
    <xf numFmtId="169" fontId="80" fillId="34" borderId="1" xfId="15" applyNumberFormat="1" applyFont="1" applyFill="1" applyBorder="1" applyAlignment="1">
      <alignment horizontal="center" vertical="center" wrapText="1"/>
    </xf>
    <xf numFmtId="169" fontId="8" fillId="34" borderId="1" xfId="15" applyNumberFormat="1" applyFont="1" applyFill="1" applyBorder="1" applyAlignment="1">
      <alignment horizontal="center" vertical="center" wrapText="1"/>
    </xf>
    <xf numFmtId="4" fontId="8" fillId="34" borderId="1" xfId="15" applyNumberFormat="1" applyFont="1" applyFill="1" applyBorder="1" applyAlignment="1">
      <alignment horizontal="center" vertical="center" wrapText="1"/>
    </xf>
    <xf numFmtId="177" fontId="8" fillId="34" borderId="1" xfId="15" applyNumberFormat="1" applyFont="1" applyFill="1" applyBorder="1" applyAlignment="1">
      <alignment horizontal="center" vertical="center" wrapText="1"/>
    </xf>
    <xf numFmtId="169" fontId="51" fillId="34" borderId="1" xfId="15" applyNumberFormat="1" applyFont="1" applyFill="1" applyBorder="1" applyAlignment="1">
      <alignment horizontal="center" vertical="center" wrapText="1"/>
    </xf>
    <xf numFmtId="3" fontId="51" fillId="34" borderId="1" xfId="15" applyNumberFormat="1" applyFont="1" applyFill="1" applyBorder="1" applyAlignment="1">
      <alignment horizontal="center" vertical="center" wrapText="1"/>
    </xf>
    <xf numFmtId="169" fontId="21" fillId="34" borderId="1" xfId="15" applyNumberFormat="1" applyFont="1" applyFill="1" applyBorder="1" applyAlignment="1" applyProtection="1">
      <alignment horizontal="center" vertical="center"/>
    </xf>
    <xf numFmtId="170" fontId="87" fillId="0" borderId="18" xfId="15" applyNumberFormat="1" applyFont="1" applyFill="1" applyBorder="1" applyAlignment="1" applyProtection="1">
      <alignment horizontal="center" vertical="center" wrapText="1"/>
    </xf>
    <xf numFmtId="170" fontId="87" fillId="0" borderId="15" xfId="15" applyNumberFormat="1" applyFont="1" applyFill="1" applyBorder="1" applyAlignment="1" applyProtection="1">
      <alignment horizontal="center" vertical="center" wrapText="1"/>
    </xf>
    <xf numFmtId="170" fontId="8" fillId="34" borderId="1" xfId="15" applyNumberFormat="1" applyFont="1" applyFill="1" applyBorder="1" applyAlignment="1">
      <alignment horizontal="center" vertical="center" wrapText="1"/>
    </xf>
    <xf numFmtId="4" fontId="21" fillId="6" borderId="20" xfId="15" applyNumberFormat="1" applyFont="1" applyFill="1" applyBorder="1" applyAlignment="1" applyProtection="1">
      <alignment horizontal="center" vertical="center" wrapText="1"/>
    </xf>
    <xf numFmtId="170" fontId="26" fillId="6" borderId="19" xfId="15" applyNumberFormat="1" applyFont="1" applyFill="1" applyBorder="1" applyAlignment="1" applyProtection="1">
      <alignment horizontal="center" vertical="center"/>
    </xf>
    <xf numFmtId="170" fontId="87" fillId="6" borderId="20" xfId="15" applyNumberFormat="1" applyFont="1" applyFill="1" applyBorder="1" applyAlignment="1" applyProtection="1">
      <alignment horizontal="center" vertical="center"/>
    </xf>
    <xf numFmtId="3" fontId="155" fillId="34" borderId="2" xfId="15" applyNumberFormat="1" applyFont="1" applyFill="1" applyBorder="1" applyAlignment="1">
      <alignment horizontal="center" vertical="center" wrapText="1"/>
    </xf>
    <xf numFmtId="169" fontId="22" fillId="34" borderId="2" xfId="15" applyNumberFormat="1" applyFont="1" applyFill="1" applyBorder="1" applyAlignment="1">
      <alignment horizontal="center" vertical="center" wrapText="1"/>
    </xf>
    <xf numFmtId="4" fontId="80" fillId="34" borderId="2" xfId="15" applyNumberFormat="1" applyFont="1" applyFill="1" applyBorder="1" applyAlignment="1">
      <alignment horizontal="center" vertical="center" wrapText="1"/>
    </xf>
    <xf numFmtId="169" fontId="80" fillId="34" borderId="2" xfId="15" applyNumberFormat="1" applyFont="1" applyFill="1" applyBorder="1" applyAlignment="1">
      <alignment horizontal="center" vertical="center" wrapText="1"/>
    </xf>
    <xf numFmtId="3" fontId="94" fillId="34" borderId="2" xfId="15" applyNumberFormat="1" applyFont="1" applyFill="1" applyBorder="1" applyAlignment="1">
      <alignment horizontal="center" vertical="center" wrapText="1"/>
    </xf>
    <xf numFmtId="0" fontId="96" fillId="0" borderId="1" xfId="15" applyFont="1" applyFill="1" applyBorder="1" applyAlignment="1">
      <alignment horizontal="center" vertical="center"/>
    </xf>
    <xf numFmtId="169" fontId="58" fillId="30" borderId="1" xfId="15" applyNumberFormat="1" applyFill="1" applyBorder="1"/>
    <xf numFmtId="4" fontId="21" fillId="2" borderId="20" xfId="15" applyNumberFormat="1" applyFont="1" applyFill="1" applyBorder="1" applyAlignment="1" applyProtection="1">
      <alignment horizontal="center" vertical="center"/>
    </xf>
    <xf numFmtId="4" fontId="21" fillId="2" borderId="19" xfId="15" applyNumberFormat="1" applyFont="1" applyFill="1" applyBorder="1" applyAlignment="1" applyProtection="1">
      <alignment horizontal="center" vertical="center"/>
    </xf>
    <xf numFmtId="4" fontId="21" fillId="2" borderId="15" xfId="15" applyNumberFormat="1" applyFont="1" applyFill="1" applyBorder="1" applyAlignment="1" applyProtection="1">
      <alignment horizontal="center" vertical="center"/>
    </xf>
    <xf numFmtId="4" fontId="21" fillId="2" borderId="18" xfId="15" applyNumberFormat="1" applyFont="1" applyFill="1" applyBorder="1" applyAlignment="1" applyProtection="1">
      <alignment horizontal="center" vertical="center"/>
    </xf>
    <xf numFmtId="169" fontId="135" fillId="3" borderId="19" xfId="15" applyNumberFormat="1" applyFont="1" applyFill="1" applyBorder="1" applyAlignment="1">
      <alignment horizontal="center" vertical="center" wrapText="1"/>
    </xf>
    <xf numFmtId="169" fontId="26" fillId="3" borderId="19" xfId="15" applyNumberFormat="1" applyFont="1" applyFill="1" applyBorder="1" applyAlignment="1">
      <alignment horizontal="center" vertical="center" wrapText="1"/>
    </xf>
    <xf numFmtId="169" fontId="98" fillId="3" borderId="19" xfId="15" applyNumberFormat="1" applyFont="1" applyFill="1" applyBorder="1" applyAlignment="1" applyProtection="1">
      <alignment horizontal="center" vertical="center"/>
    </xf>
    <xf numFmtId="169" fontId="98" fillId="3" borderId="15" xfId="15" applyNumberFormat="1" applyFont="1" applyFill="1" applyBorder="1" applyAlignment="1" applyProtection="1">
      <alignment horizontal="center" vertical="center"/>
    </xf>
    <xf numFmtId="3" fontId="86" fillId="3" borderId="19" xfId="15" applyNumberFormat="1" applyFont="1" applyFill="1" applyBorder="1" applyAlignment="1">
      <alignment horizontal="center" vertical="center" wrapText="1"/>
    </xf>
    <xf numFmtId="169" fontId="144" fillId="3" borderId="19" xfId="15" applyNumberFormat="1" applyFont="1" applyFill="1" applyBorder="1" applyAlignment="1" applyProtection="1">
      <alignment horizontal="center" vertical="center"/>
    </xf>
    <xf numFmtId="169" fontId="87" fillId="6" borderId="3" xfId="15" applyNumberFormat="1" applyFont="1" applyFill="1" applyBorder="1" applyAlignment="1" applyProtection="1">
      <alignment horizontal="center" vertical="center"/>
    </xf>
    <xf numFmtId="169" fontId="77" fillId="6" borderId="15" xfId="15" applyNumberFormat="1" applyFont="1" applyFill="1" applyBorder="1" applyAlignment="1" applyProtection="1">
      <alignment horizontal="center" vertical="center"/>
    </xf>
    <xf numFmtId="169" fontId="60" fillId="6" borderId="15" xfId="15" applyNumberFormat="1" applyFont="1" applyFill="1" applyBorder="1" applyAlignment="1" applyProtection="1">
      <alignment horizontal="center" vertical="center"/>
    </xf>
    <xf numFmtId="3" fontId="91" fillId="3" borderId="18" xfId="15" applyNumberFormat="1" applyFont="1" applyFill="1" applyBorder="1" applyAlignment="1" applyProtection="1">
      <alignment horizontal="center" vertical="center"/>
    </xf>
    <xf numFmtId="3" fontId="89" fillId="3" borderId="19" xfId="15" applyNumberFormat="1" applyFont="1" applyFill="1" applyBorder="1" applyAlignment="1" applyProtection="1">
      <alignment horizontal="center" vertical="center" wrapText="1"/>
    </xf>
    <xf numFmtId="0" fontId="17" fillId="3" borderId="19" xfId="15" applyFont="1" applyFill="1" applyBorder="1" applyAlignment="1">
      <alignment horizontal="center" vertical="center" wrapText="1"/>
    </xf>
    <xf numFmtId="3" fontId="88" fillId="3" borderId="19" xfId="15" applyNumberFormat="1" applyFont="1" applyFill="1" applyBorder="1" applyAlignment="1" applyProtection="1">
      <alignment horizontal="center" vertical="center" wrapText="1"/>
    </xf>
    <xf numFmtId="0" fontId="51" fillId="3" borderId="19" xfId="15" applyFont="1" applyFill="1" applyBorder="1" applyAlignment="1" applyProtection="1">
      <alignment horizontal="center" vertical="center" wrapText="1"/>
    </xf>
    <xf numFmtId="3" fontId="89" fillId="3" borderId="21" xfId="15" applyNumberFormat="1" applyFont="1" applyFill="1" applyBorder="1" applyAlignment="1" applyProtection="1">
      <alignment horizontal="center" vertical="center" wrapText="1"/>
    </xf>
    <xf numFmtId="0" fontId="17" fillId="3" borderId="21" xfId="15" applyFont="1" applyFill="1" applyBorder="1" applyAlignment="1">
      <alignment horizontal="center" vertical="center" wrapText="1"/>
    </xf>
    <xf numFmtId="3" fontId="89" fillId="3" borderId="18" xfId="15" applyNumberFormat="1" applyFont="1" applyFill="1" applyBorder="1" applyAlignment="1" applyProtection="1">
      <alignment horizontal="center" vertical="center" wrapText="1"/>
    </xf>
    <xf numFmtId="0" fontId="17" fillId="3" borderId="18" xfId="15" applyFont="1" applyFill="1" applyBorder="1" applyAlignment="1">
      <alignment horizontal="center" vertical="center" wrapText="1"/>
    </xf>
    <xf numFmtId="0" fontId="17" fillId="3" borderId="19" xfId="15" applyFont="1" applyFill="1" applyBorder="1" applyAlignment="1" applyProtection="1">
      <alignment horizontal="center" vertical="center" wrapText="1"/>
    </xf>
    <xf numFmtId="0" fontId="17" fillId="3" borderId="21" xfId="15" applyFont="1" applyFill="1" applyBorder="1" applyAlignment="1" applyProtection="1">
      <alignment horizontal="center" vertical="center" wrapText="1"/>
    </xf>
    <xf numFmtId="3" fontId="6" fillId="3" borderId="2" xfId="22" applyNumberFormat="1" applyFont="1" applyFill="1" applyBorder="1" applyAlignment="1" applyProtection="1">
      <alignment horizontal="center" vertical="center" wrapText="1"/>
    </xf>
    <xf numFmtId="0" fontId="17" fillId="3" borderId="2" xfId="15" applyFont="1" applyFill="1" applyBorder="1" applyAlignment="1">
      <alignment horizontal="center" vertical="center" wrapText="1"/>
    </xf>
    <xf numFmtId="3" fontId="6" fillId="3" borderId="19" xfId="22" applyNumberFormat="1" applyFont="1" applyFill="1" applyBorder="1" applyAlignment="1" applyProtection="1">
      <alignment horizontal="center" vertical="center" wrapText="1"/>
    </xf>
    <xf numFmtId="49" fontId="17" fillId="3" borderId="3" xfId="15" applyNumberFormat="1" applyFont="1" applyFill="1" applyBorder="1" applyAlignment="1">
      <alignment horizontal="center" vertical="center" wrapText="1"/>
    </xf>
    <xf numFmtId="3" fontId="91" fillId="3" borderId="19" xfId="22" applyNumberFormat="1" applyFont="1" applyFill="1" applyBorder="1" applyAlignment="1" applyProtection="1">
      <alignment horizontal="center" vertical="center" wrapText="1"/>
    </xf>
    <xf numFmtId="3" fontId="6" fillId="3" borderId="15" xfId="22" applyNumberFormat="1" applyFont="1" applyFill="1" applyBorder="1" applyAlignment="1" applyProtection="1">
      <alignment horizontal="center" vertical="center" wrapText="1"/>
    </xf>
    <xf numFmtId="3" fontId="6" fillId="3" borderId="21" xfId="22" applyNumberFormat="1" applyFont="1" applyFill="1" applyBorder="1" applyAlignment="1" applyProtection="1">
      <alignment horizontal="center" vertical="center" wrapText="1"/>
    </xf>
    <xf numFmtId="49" fontId="17" fillId="3" borderId="21" xfId="15" applyNumberFormat="1" applyFont="1" applyFill="1" applyBorder="1" applyAlignment="1">
      <alignment horizontal="center" vertical="center" wrapText="1"/>
    </xf>
    <xf numFmtId="3" fontId="89" fillId="3" borderId="18" xfId="15" applyNumberFormat="1" applyFont="1" applyFill="1" applyBorder="1" applyAlignment="1" applyProtection="1">
      <alignment horizontal="center" vertical="center"/>
    </xf>
    <xf numFmtId="3" fontId="89" fillId="3" borderId="20" xfId="15" applyNumberFormat="1" applyFont="1" applyFill="1" applyBorder="1" applyAlignment="1" applyProtection="1">
      <alignment horizontal="center" vertical="center"/>
    </xf>
    <xf numFmtId="49" fontId="17" fillId="3" borderId="20" xfId="15" applyNumberFormat="1" applyFont="1" applyFill="1" applyBorder="1" applyAlignment="1">
      <alignment horizontal="center" vertical="center" wrapText="1"/>
    </xf>
    <xf numFmtId="3" fontId="89" fillId="3" borderId="19" xfId="15" applyNumberFormat="1" applyFont="1" applyFill="1" applyBorder="1" applyAlignment="1" applyProtection="1">
      <alignment horizontal="center" vertical="center"/>
    </xf>
    <xf numFmtId="3" fontId="89" fillId="3" borderId="15" xfId="15" applyNumberFormat="1" applyFont="1" applyFill="1" applyBorder="1" applyAlignment="1" applyProtection="1">
      <alignment horizontal="center" vertical="center"/>
    </xf>
    <xf numFmtId="3" fontId="88" fillId="3" borderId="18" xfId="15" applyNumberFormat="1" applyFont="1" applyFill="1" applyBorder="1" applyAlignment="1" applyProtection="1">
      <alignment horizontal="center" vertical="center"/>
    </xf>
    <xf numFmtId="3" fontId="88" fillId="3" borderId="19" xfId="15" applyNumberFormat="1" applyFont="1" applyFill="1" applyBorder="1" applyAlignment="1" applyProtection="1">
      <alignment horizontal="center" vertical="center"/>
    </xf>
    <xf numFmtId="49" fontId="51" fillId="3" borderId="19" xfId="15" applyNumberFormat="1" applyFont="1" applyFill="1" applyBorder="1" applyAlignment="1" applyProtection="1">
      <alignment horizontal="center" vertical="center" wrapText="1"/>
    </xf>
    <xf numFmtId="3" fontId="89" fillId="3" borderId="21" xfId="15" applyNumberFormat="1" applyFont="1" applyFill="1" applyBorder="1" applyAlignment="1" applyProtection="1">
      <alignment horizontal="center" vertical="center"/>
    </xf>
    <xf numFmtId="49" fontId="17" fillId="3" borderId="21" xfId="15" applyNumberFormat="1" applyFont="1" applyFill="1" applyBorder="1" applyAlignment="1" applyProtection="1">
      <alignment horizontal="center" vertical="center" wrapText="1"/>
    </xf>
    <xf numFmtId="3" fontId="6" fillId="3" borderId="19" xfId="22" applyNumberFormat="1" applyFont="1" applyFill="1" applyBorder="1" applyAlignment="1" applyProtection="1">
      <alignment horizontal="center" vertical="center"/>
    </xf>
    <xf numFmtId="3" fontId="6" fillId="3" borderId="19" xfId="15" applyNumberFormat="1" applyFont="1" applyFill="1" applyBorder="1"/>
    <xf numFmtId="49" fontId="3" fillId="3" borderId="15" xfId="15" applyNumberFormat="1" applyFont="1" applyFill="1" applyBorder="1" applyAlignment="1">
      <alignment horizontal="center" vertical="center" wrapText="1"/>
    </xf>
    <xf numFmtId="3" fontId="6" fillId="3" borderId="21" xfId="22" applyNumberFormat="1" applyFont="1" applyFill="1" applyBorder="1" applyAlignment="1" applyProtection="1">
      <alignment horizontal="center" vertical="center"/>
    </xf>
    <xf numFmtId="3" fontId="93" fillId="3" borderId="20" xfId="15" applyNumberFormat="1" applyFont="1" applyFill="1" applyBorder="1" applyAlignment="1" applyProtection="1">
      <alignment horizontal="center" vertical="center"/>
    </xf>
    <xf numFmtId="3" fontId="6" fillId="3" borderId="20" xfId="15" applyNumberFormat="1" applyFont="1" applyFill="1" applyBorder="1"/>
    <xf numFmtId="49" fontId="17" fillId="3" borderId="20" xfId="3" applyNumberFormat="1" applyFont="1" applyFill="1" applyBorder="1" applyAlignment="1">
      <alignment horizontal="center" vertical="center" wrapText="1"/>
    </xf>
    <xf numFmtId="3" fontId="6" fillId="3" borderId="21" xfId="15" applyNumberFormat="1" applyFont="1" applyFill="1" applyBorder="1"/>
    <xf numFmtId="49" fontId="3" fillId="3" borderId="21" xfId="3" applyNumberFormat="1" applyFont="1" applyFill="1" applyBorder="1" applyAlignment="1">
      <alignment horizontal="center" vertical="center" wrapText="1"/>
    </xf>
    <xf numFmtId="3" fontId="6" fillId="3" borderId="18" xfId="22" applyNumberFormat="1" applyFont="1" applyFill="1" applyBorder="1" applyAlignment="1" applyProtection="1">
      <alignment horizontal="center" vertical="center"/>
    </xf>
    <xf numFmtId="3" fontId="6" fillId="3" borderId="19" xfId="22" applyNumberFormat="1" applyFont="1" applyFill="1" applyBorder="1"/>
    <xf numFmtId="3" fontId="6" fillId="3" borderId="1" xfId="15" applyNumberFormat="1" applyFont="1" applyFill="1" applyBorder="1" applyAlignment="1">
      <alignment vertical="center"/>
    </xf>
    <xf numFmtId="3" fontId="6" fillId="3" borderId="18" xfId="15" applyNumberFormat="1" applyFont="1" applyFill="1" applyBorder="1"/>
    <xf numFmtId="49" fontId="51" fillId="3" borderId="18" xfId="15" applyNumberFormat="1" applyFont="1" applyFill="1" applyBorder="1" applyAlignment="1" applyProtection="1">
      <alignment horizontal="center" vertical="center" wrapText="1"/>
    </xf>
    <xf numFmtId="3" fontId="6" fillId="3" borderId="20" xfId="22" applyNumberFormat="1" applyFont="1" applyFill="1" applyBorder="1" applyAlignment="1" applyProtection="1">
      <alignment horizontal="center" vertical="center" wrapText="1"/>
    </xf>
    <xf numFmtId="3" fontId="6" fillId="3" borderId="20" xfId="22" applyNumberFormat="1" applyFont="1" applyFill="1" applyBorder="1"/>
    <xf numFmtId="3" fontId="6" fillId="3" borderId="20" xfId="22" applyNumberFormat="1" applyFont="1" applyFill="1" applyBorder="1" applyAlignment="1" applyProtection="1">
      <alignment horizontal="center" vertical="center"/>
    </xf>
    <xf numFmtId="3" fontId="91" fillId="3" borderId="20" xfId="22" applyNumberFormat="1" applyFont="1" applyFill="1" applyBorder="1" applyAlignment="1" applyProtection="1">
      <alignment horizontal="center" vertical="center"/>
    </xf>
    <xf numFmtId="3" fontId="6" fillId="3" borderId="15" xfId="22" applyNumberFormat="1" applyFont="1" applyFill="1" applyBorder="1" applyAlignment="1" applyProtection="1">
      <alignment horizontal="center" vertical="center"/>
    </xf>
    <xf numFmtId="49" fontId="17" fillId="3" borderId="15" xfId="15" applyNumberFormat="1" applyFont="1" applyFill="1" applyBorder="1" applyAlignment="1">
      <alignment horizontal="center" vertical="center" wrapText="1"/>
    </xf>
    <xf numFmtId="3" fontId="93" fillId="3" borderId="20" xfId="22" applyNumberFormat="1" applyFont="1" applyFill="1" applyBorder="1" applyAlignment="1" applyProtection="1">
      <alignment horizontal="center" vertical="center" wrapText="1"/>
    </xf>
    <xf numFmtId="3" fontId="91" fillId="3" borderId="19" xfId="15" applyNumberFormat="1" applyFont="1" applyFill="1" applyBorder="1" applyAlignment="1" applyProtection="1">
      <alignment horizontal="center" vertical="center"/>
    </xf>
    <xf numFmtId="3" fontId="51" fillId="3" borderId="19" xfId="22" applyNumberFormat="1" applyFont="1" applyFill="1" applyBorder="1" applyAlignment="1" applyProtection="1">
      <alignment horizontal="center" vertical="center" wrapText="1"/>
    </xf>
    <xf numFmtId="3" fontId="93" fillId="3" borderId="19" xfId="22" applyNumberFormat="1" applyFont="1" applyFill="1" applyBorder="1" applyAlignment="1" applyProtection="1">
      <alignment horizontal="center" vertical="center"/>
    </xf>
    <xf numFmtId="3" fontId="93" fillId="3" borderId="19" xfId="15" applyNumberFormat="1" applyFont="1" applyFill="1" applyBorder="1" applyAlignment="1" applyProtection="1">
      <alignment horizontal="center" vertical="center"/>
    </xf>
    <xf numFmtId="3" fontId="6" fillId="3" borderId="19" xfId="22" applyNumberFormat="1" applyFont="1" applyFill="1" applyBorder="1" applyAlignment="1">
      <alignment vertical="center"/>
    </xf>
    <xf numFmtId="3" fontId="6" fillId="3" borderId="3" xfId="22" applyNumberFormat="1" applyFont="1" applyFill="1" applyBorder="1" applyAlignment="1" applyProtection="1">
      <alignment horizontal="center" vertical="center"/>
    </xf>
    <xf numFmtId="49" fontId="17" fillId="3" borderId="20" xfId="15" applyNumberFormat="1" applyFont="1" applyFill="1" applyBorder="1" applyAlignment="1" applyProtection="1">
      <alignment horizontal="center" vertical="center" wrapText="1"/>
    </xf>
    <xf numFmtId="3" fontId="93" fillId="3" borderId="18" xfId="15" applyNumberFormat="1" applyFont="1" applyFill="1" applyBorder="1" applyAlignment="1" applyProtection="1">
      <alignment horizontal="center" vertical="center"/>
    </xf>
    <xf numFmtId="49" fontId="6" fillId="3" borderId="19" xfId="15" applyNumberFormat="1" applyFont="1" applyFill="1" applyBorder="1" applyAlignment="1" applyProtection="1">
      <alignment horizontal="center" vertical="center" wrapText="1"/>
    </xf>
    <xf numFmtId="169" fontId="22" fillId="3" borderId="12" xfId="15" applyNumberFormat="1" applyFont="1" applyFill="1" applyBorder="1" applyAlignment="1">
      <alignment horizontal="center" vertical="center" wrapText="1"/>
    </xf>
    <xf numFmtId="0" fontId="17" fillId="3" borderId="20" xfId="15" applyFont="1" applyFill="1" applyBorder="1" applyAlignment="1">
      <alignment horizontal="center" vertical="center" wrapText="1"/>
    </xf>
    <xf numFmtId="0" fontId="58" fillId="3" borderId="0" xfId="15" applyFill="1"/>
    <xf numFmtId="169" fontId="22" fillId="3" borderId="0" xfId="15" applyNumberFormat="1" applyFont="1" applyFill="1" applyBorder="1" applyAlignment="1">
      <alignment horizontal="center" vertical="center" wrapText="1"/>
    </xf>
    <xf numFmtId="0" fontId="17" fillId="3" borderId="20" xfId="15" applyFont="1" applyFill="1" applyBorder="1" applyAlignment="1">
      <alignment horizontal="left" vertical="center" wrapText="1"/>
    </xf>
    <xf numFmtId="49" fontId="9" fillId="3" borderId="18" xfId="15" applyNumberFormat="1" applyFont="1" applyFill="1" applyBorder="1" applyAlignment="1">
      <alignment horizontal="center" vertical="center" wrapText="1"/>
    </xf>
    <xf numFmtId="0" fontId="43"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48" fillId="0" borderId="0" xfId="14" applyFont="1" applyFill="1" applyBorder="1" applyAlignment="1">
      <alignment horizontal="center" vertical="center" wrapText="1"/>
    </xf>
    <xf numFmtId="0" fontId="55" fillId="0" borderId="0" xfId="0" applyFont="1" applyFill="1" applyBorder="1" applyAlignment="1">
      <alignment horizontal="center" vertical="center" wrapText="1"/>
    </xf>
    <xf numFmtId="0" fontId="32" fillId="2" borderId="0" xfId="0" applyFont="1" applyFill="1" applyBorder="1" applyAlignment="1">
      <alignment horizontal="center" vertical="center" wrapText="1"/>
    </xf>
    <xf numFmtId="169" fontId="9" fillId="3" borderId="0" xfId="15" applyNumberFormat="1" applyFont="1" applyFill="1" applyBorder="1" applyAlignment="1">
      <alignment horizontal="center" vertical="center"/>
    </xf>
    <xf numFmtId="172" fontId="17" fillId="14" borderId="3" xfId="22" applyNumberFormat="1" applyFont="1" applyFill="1" applyBorder="1" applyAlignment="1" applyProtection="1">
      <alignment horizontal="center" vertical="center" wrapText="1"/>
    </xf>
    <xf numFmtId="4" fontId="17" fillId="14" borderId="1" xfId="22" applyNumberFormat="1" applyFont="1" applyFill="1" applyBorder="1" applyAlignment="1" applyProtection="1">
      <alignment horizontal="center" vertical="center"/>
    </xf>
    <xf numFmtId="169" fontId="58" fillId="2" borderId="0" xfId="15" applyNumberFormat="1" applyFill="1"/>
    <xf numFmtId="169" fontId="24" fillId="14" borderId="12" xfId="15" applyNumberFormat="1" applyFont="1" applyFill="1" applyBorder="1" applyAlignment="1" applyProtection="1">
      <alignment horizontal="center" vertical="center"/>
    </xf>
    <xf numFmtId="169" fontId="24" fillId="10" borderId="12" xfId="15" applyNumberFormat="1" applyFont="1" applyFill="1" applyBorder="1" applyAlignment="1" applyProtection="1">
      <alignment horizontal="center" vertical="center"/>
    </xf>
    <xf numFmtId="178" fontId="58" fillId="2" borderId="0" xfId="15" applyNumberFormat="1" applyFill="1"/>
    <xf numFmtId="4" fontId="87" fillId="30" borderId="1" xfId="15" applyNumberFormat="1" applyFont="1" applyFill="1" applyBorder="1" applyAlignment="1" applyProtection="1">
      <alignment horizontal="center" vertical="center"/>
    </xf>
    <xf numFmtId="169" fontId="87" fillId="4" borderId="20" xfId="15" applyNumberFormat="1" applyFont="1" applyFill="1" applyBorder="1" applyAlignment="1" applyProtection="1">
      <alignment horizontal="center" vertical="center" wrapText="1"/>
    </xf>
    <xf numFmtId="4" fontId="87" fillId="14" borderId="19" xfId="15" applyNumberFormat="1" applyFont="1" applyFill="1" applyBorder="1" applyAlignment="1" applyProtection="1">
      <alignment horizontal="center" vertical="center"/>
    </xf>
    <xf numFmtId="49" fontId="98" fillId="2" borderId="47" xfId="15" applyNumberFormat="1" applyFont="1" applyFill="1" applyBorder="1" applyAlignment="1" applyProtection="1">
      <alignment horizontal="center" vertical="center" wrapText="1"/>
    </xf>
    <xf numFmtId="0" fontId="98" fillId="2" borderId="19" xfId="15" applyFont="1" applyFill="1" applyBorder="1" applyAlignment="1" applyProtection="1">
      <alignment vertical="center" wrapText="1"/>
    </xf>
    <xf numFmtId="169" fontId="151" fillId="2" borderId="19" xfId="15" applyNumberFormat="1" applyFont="1" applyFill="1" applyBorder="1" applyAlignment="1" applyProtection="1">
      <alignment horizontal="center" vertical="center"/>
    </xf>
    <xf numFmtId="170" fontId="87" fillId="0" borderId="20" xfId="15" applyNumberFormat="1" applyFont="1" applyFill="1" applyBorder="1" applyAlignment="1" applyProtection="1">
      <alignment horizontal="center" vertical="center" wrapText="1"/>
    </xf>
    <xf numFmtId="4" fontId="98" fillId="3" borderId="15" xfId="15" applyNumberFormat="1" applyFont="1" applyFill="1" applyBorder="1" applyAlignment="1" applyProtection="1">
      <alignment horizontal="center" vertical="center" wrapText="1"/>
    </xf>
    <xf numFmtId="4" fontId="98" fillId="0" borderId="15" xfId="15" applyNumberFormat="1" applyFont="1" applyFill="1" applyBorder="1" applyAlignment="1" applyProtection="1">
      <alignment horizontal="center" vertical="center" wrapText="1"/>
    </xf>
    <xf numFmtId="4" fontId="98" fillId="14" borderId="20" xfId="15" applyNumberFormat="1" applyFont="1" applyFill="1" applyBorder="1" applyAlignment="1" applyProtection="1">
      <alignment horizontal="center" vertical="center"/>
    </xf>
    <xf numFmtId="0" fontId="98" fillId="0" borderId="19" xfId="0" applyFont="1" applyFill="1" applyBorder="1" applyAlignment="1" applyProtection="1">
      <alignment vertical="center" wrapText="1"/>
    </xf>
    <xf numFmtId="4" fontId="21" fillId="14" borderId="20" xfId="15" applyNumberFormat="1" applyFont="1" applyFill="1" applyBorder="1" applyAlignment="1" applyProtection="1">
      <alignment horizontal="center" vertical="center"/>
    </xf>
    <xf numFmtId="4" fontId="144" fillId="3" borderId="1" xfId="15" applyNumberFormat="1" applyFont="1" applyFill="1" applyBorder="1" applyAlignment="1" applyProtection="1">
      <alignment horizontal="center" vertical="center"/>
    </xf>
    <xf numFmtId="4" fontId="58" fillId="26" borderId="0" xfId="15" applyNumberFormat="1" applyFill="1"/>
    <xf numFmtId="169" fontId="94" fillId="31" borderId="0" xfId="15" applyNumberFormat="1" applyFont="1" applyFill="1" applyBorder="1" applyAlignment="1">
      <alignment horizontal="center" vertical="center" wrapText="1"/>
    </xf>
    <xf numFmtId="169" fontId="87" fillId="31" borderId="19" xfId="15" applyNumberFormat="1" applyFont="1" applyFill="1" applyBorder="1" applyAlignment="1" applyProtection="1">
      <alignment horizontal="center" vertical="center"/>
    </xf>
    <xf numFmtId="169" fontId="21" fillId="31" borderId="19" xfId="15" applyNumberFormat="1" applyFont="1" applyFill="1" applyBorder="1" applyAlignment="1" applyProtection="1">
      <alignment horizontal="center" vertical="center"/>
    </xf>
    <xf numFmtId="169" fontId="87" fillId="31" borderId="19" xfId="15" applyNumberFormat="1" applyFont="1" applyFill="1" applyBorder="1" applyAlignment="1" applyProtection="1">
      <alignment horizontal="center" vertical="center" wrapText="1"/>
    </xf>
    <xf numFmtId="169" fontId="135" fillId="31" borderId="19" xfId="15" applyNumberFormat="1" applyFont="1" applyFill="1" applyBorder="1" applyAlignment="1" applyProtection="1">
      <alignment horizontal="center" vertical="center" wrapText="1"/>
    </xf>
    <xf numFmtId="3" fontId="125" fillId="31" borderId="19" xfId="15" applyNumberFormat="1" applyFont="1" applyFill="1" applyBorder="1" applyAlignment="1" applyProtection="1">
      <alignment horizontal="center" vertical="center"/>
    </xf>
    <xf numFmtId="177" fontId="58" fillId="31" borderId="0" xfId="15" applyNumberFormat="1" applyFill="1"/>
    <xf numFmtId="0" fontId="58" fillId="31" borderId="0" xfId="15" applyFill="1"/>
    <xf numFmtId="0" fontId="116" fillId="31" borderId="0" xfId="15" quotePrefix="1" applyFont="1" applyFill="1" applyBorder="1" applyAlignment="1">
      <alignment horizontal="center" vertical="center"/>
    </xf>
    <xf numFmtId="169" fontId="26" fillId="31" borderId="19" xfId="15" applyNumberFormat="1" applyFont="1" applyFill="1" applyBorder="1" applyAlignment="1" applyProtection="1">
      <alignment horizontal="center" vertical="center"/>
    </xf>
    <xf numFmtId="169" fontId="87" fillId="31" borderId="15" xfId="15" applyNumberFormat="1" applyFont="1" applyFill="1" applyBorder="1" applyAlignment="1" applyProtection="1">
      <alignment horizontal="center" vertical="center"/>
    </xf>
    <xf numFmtId="169" fontId="21" fillId="31" borderId="19" xfId="15" applyNumberFormat="1" applyFont="1" applyFill="1" applyBorder="1" applyAlignment="1" applyProtection="1">
      <alignment horizontal="center" vertical="center" wrapText="1"/>
    </xf>
    <xf numFmtId="169" fontId="21" fillId="31" borderId="15" xfId="15" applyNumberFormat="1" applyFont="1" applyFill="1" applyBorder="1" applyAlignment="1" applyProtection="1">
      <alignment horizontal="center" vertical="center" wrapText="1"/>
    </xf>
    <xf numFmtId="169" fontId="21" fillId="31" borderId="20" xfId="15" applyNumberFormat="1" applyFont="1" applyFill="1" applyBorder="1" applyAlignment="1" applyProtection="1">
      <alignment horizontal="center" vertical="center" wrapText="1"/>
    </xf>
    <xf numFmtId="169" fontId="135" fillId="31" borderId="15" xfId="15" applyNumberFormat="1" applyFont="1" applyFill="1" applyBorder="1" applyAlignment="1" applyProtection="1">
      <alignment horizontal="center" vertical="center" wrapText="1"/>
    </xf>
    <xf numFmtId="169" fontId="98" fillId="31" borderId="20" xfId="15" applyNumberFormat="1" applyFont="1" applyFill="1" applyBorder="1" applyAlignment="1" applyProtection="1">
      <alignment horizontal="center" vertical="center"/>
    </xf>
    <xf numFmtId="169" fontId="87" fillId="31" borderId="15" xfId="15" applyNumberFormat="1" applyFont="1" applyFill="1" applyBorder="1" applyAlignment="1" applyProtection="1">
      <alignment horizontal="center" vertical="center" wrapText="1"/>
    </xf>
    <xf numFmtId="0" fontId="96" fillId="31" borderId="0" xfId="15" applyFont="1" applyFill="1" applyBorder="1" applyAlignment="1">
      <alignment horizontal="center" vertical="center"/>
    </xf>
    <xf numFmtId="169" fontId="26" fillId="31" borderId="3" xfId="15" applyNumberFormat="1" applyFont="1" applyFill="1" applyBorder="1" applyAlignment="1" applyProtection="1">
      <alignment horizontal="center" vertical="center"/>
    </xf>
    <xf numFmtId="3" fontId="125" fillId="31" borderId="15" xfId="15" applyNumberFormat="1" applyFont="1" applyFill="1" applyBorder="1" applyAlignment="1" applyProtection="1">
      <alignment horizontal="center" vertical="center"/>
    </xf>
    <xf numFmtId="185" fontId="21" fillId="31" borderId="15" xfId="15" applyNumberFormat="1" applyFont="1" applyFill="1" applyBorder="1" applyAlignment="1" applyProtection="1">
      <alignment horizontal="center" vertical="center" wrapText="1"/>
    </xf>
    <xf numFmtId="169" fontId="135" fillId="31" borderId="20" xfId="15" applyNumberFormat="1" applyFont="1" applyFill="1" applyBorder="1" applyAlignment="1" applyProtection="1">
      <alignment horizontal="center" vertical="center" wrapText="1"/>
    </xf>
    <xf numFmtId="3" fontId="125" fillId="31" borderId="20" xfId="15" applyNumberFormat="1" applyFont="1" applyFill="1" applyBorder="1" applyAlignment="1" applyProtection="1">
      <alignment horizontal="center" vertical="center"/>
    </xf>
    <xf numFmtId="169" fontId="21" fillId="31" borderId="18" xfId="15" applyNumberFormat="1" applyFont="1" applyFill="1" applyBorder="1" applyAlignment="1" applyProtection="1">
      <alignment horizontal="center" vertical="center" wrapText="1"/>
    </xf>
    <xf numFmtId="169" fontId="87" fillId="31" borderId="18" xfId="15" applyNumberFormat="1" applyFont="1" applyFill="1" applyBorder="1" applyAlignment="1" applyProtection="1">
      <alignment horizontal="center" vertical="center" wrapText="1"/>
    </xf>
    <xf numFmtId="169" fontId="87" fillId="31" borderId="18" xfId="15" applyNumberFormat="1" applyFont="1" applyFill="1" applyBorder="1" applyAlignment="1" applyProtection="1">
      <alignment horizontal="center" vertical="center"/>
    </xf>
    <xf numFmtId="169" fontId="135" fillId="31" borderId="18" xfId="15" applyNumberFormat="1" applyFont="1" applyFill="1" applyBorder="1" applyAlignment="1" applyProtection="1">
      <alignment horizontal="center" vertical="center" wrapText="1"/>
    </xf>
    <xf numFmtId="3" fontId="125" fillId="31" borderId="18" xfId="15" applyNumberFormat="1" applyFont="1" applyFill="1" applyBorder="1" applyAlignment="1" applyProtection="1">
      <alignment horizontal="center" vertical="center"/>
    </xf>
    <xf numFmtId="169" fontId="26" fillId="31" borderId="15" xfId="15" applyNumberFormat="1" applyFont="1" applyFill="1" applyBorder="1" applyAlignment="1" applyProtection="1">
      <alignment horizontal="center" vertical="center" wrapText="1"/>
    </xf>
    <xf numFmtId="169" fontId="98" fillId="31" borderId="15" xfId="15" applyNumberFormat="1" applyFont="1" applyFill="1" applyBorder="1" applyAlignment="1" applyProtection="1">
      <alignment horizontal="center" vertical="center" wrapText="1"/>
    </xf>
    <xf numFmtId="3" fontId="94" fillId="31" borderId="19" xfId="15" applyNumberFormat="1" applyFont="1" applyFill="1" applyBorder="1" applyAlignment="1" applyProtection="1">
      <alignment horizontal="center" vertical="center"/>
    </xf>
    <xf numFmtId="16" fontId="98" fillId="2" borderId="47" xfId="15" applyNumberFormat="1" applyFont="1" applyFill="1" applyBorder="1" applyAlignment="1" applyProtection="1">
      <alignment horizontal="center" vertical="center" wrapText="1"/>
    </xf>
    <xf numFmtId="169" fontId="84" fillId="2" borderId="19" xfId="15" applyNumberFormat="1" applyFont="1" applyFill="1" applyBorder="1" applyAlignment="1" applyProtection="1">
      <alignment horizontal="center" vertical="center"/>
    </xf>
    <xf numFmtId="49" fontId="130" fillId="2" borderId="47" xfId="15" applyNumberFormat="1" applyFont="1" applyFill="1" applyBorder="1" applyAlignment="1" applyProtection="1">
      <alignment horizontal="center" vertical="center" wrapText="1"/>
    </xf>
    <xf numFmtId="169" fontId="81" fillId="2" borderId="19" xfId="15" applyNumberFormat="1" applyFont="1" applyFill="1" applyBorder="1" applyAlignment="1" applyProtection="1">
      <alignment horizontal="center" vertical="center"/>
    </xf>
    <xf numFmtId="169" fontId="26" fillId="2" borderId="19" xfId="15" applyNumberFormat="1" applyFont="1" applyFill="1" applyBorder="1" applyAlignment="1" applyProtection="1">
      <alignment horizontal="center" vertical="center"/>
    </xf>
    <xf numFmtId="169" fontId="81" fillId="2" borderId="15" xfId="15" applyNumberFormat="1" applyFont="1" applyFill="1" applyBorder="1" applyAlignment="1" applyProtection="1">
      <alignment horizontal="center" vertical="center"/>
    </xf>
    <xf numFmtId="177" fontId="21" fillId="2" borderId="15" xfId="15" applyNumberFormat="1" applyFont="1" applyFill="1" applyBorder="1" applyAlignment="1" applyProtection="1">
      <alignment horizontal="center" vertical="center"/>
    </xf>
    <xf numFmtId="49" fontId="87" fillId="2" borderId="47" xfId="15" applyNumberFormat="1" applyFont="1" applyFill="1" applyBorder="1" applyAlignment="1" applyProtection="1">
      <alignment horizontal="center" vertical="center" wrapText="1"/>
    </xf>
    <xf numFmtId="169" fontId="95" fillId="2" borderId="19" xfId="15" applyNumberFormat="1" applyFont="1" applyFill="1" applyBorder="1" applyAlignment="1" applyProtection="1">
      <alignment horizontal="center" vertical="center"/>
    </xf>
    <xf numFmtId="184" fontId="21" fillId="2" borderId="19" xfId="15" applyNumberFormat="1" applyFont="1" applyFill="1" applyBorder="1" applyAlignment="1" applyProtection="1">
      <alignment horizontal="center" vertical="center"/>
    </xf>
    <xf numFmtId="49" fontId="98" fillId="2" borderId="54" xfId="15" applyNumberFormat="1" applyFont="1" applyFill="1" applyBorder="1" applyAlignment="1" applyProtection="1">
      <alignment horizontal="center" vertical="center" wrapText="1"/>
    </xf>
    <xf numFmtId="169" fontId="151" fillId="2" borderId="18" xfId="15" applyNumberFormat="1" applyFont="1" applyFill="1" applyBorder="1" applyAlignment="1" applyProtection="1">
      <alignment horizontal="center" vertical="center"/>
    </xf>
    <xf numFmtId="177" fontId="87" fillId="2" borderId="18" xfId="15" applyNumberFormat="1" applyFont="1" applyFill="1" applyBorder="1" applyAlignment="1" applyProtection="1">
      <alignment horizontal="center" vertical="center"/>
    </xf>
    <xf numFmtId="177" fontId="21" fillId="2" borderId="18" xfId="15" applyNumberFormat="1" applyFont="1" applyFill="1" applyBorder="1" applyAlignment="1" applyProtection="1">
      <alignment horizontal="center" vertical="center"/>
    </xf>
    <xf numFmtId="169" fontId="21" fillId="2" borderId="18" xfId="15" applyNumberFormat="1" applyFont="1" applyFill="1" applyBorder="1" applyAlignment="1" applyProtection="1">
      <alignment horizontal="center" vertical="center" wrapText="1"/>
    </xf>
    <xf numFmtId="169" fontId="87" fillId="2" borderId="18" xfId="15" applyNumberFormat="1" applyFont="1" applyFill="1" applyBorder="1" applyAlignment="1" applyProtection="1">
      <alignment horizontal="center" vertical="center" wrapText="1"/>
    </xf>
    <xf numFmtId="49" fontId="4" fillId="2" borderId="47" xfId="15" applyNumberFormat="1" applyFont="1" applyFill="1" applyBorder="1" applyAlignment="1" applyProtection="1">
      <alignment horizontal="center" vertical="center" wrapText="1"/>
    </xf>
    <xf numFmtId="169" fontId="76" fillId="2" borderId="19" xfId="15" applyNumberFormat="1" applyFont="1" applyFill="1" applyBorder="1" applyAlignment="1" applyProtection="1">
      <alignment horizontal="center" vertical="center"/>
    </xf>
    <xf numFmtId="170" fontId="87" fillId="2" borderId="19" xfId="15" applyNumberFormat="1" applyFont="1" applyFill="1" applyBorder="1" applyAlignment="1" applyProtection="1">
      <alignment horizontal="center" vertical="center" wrapText="1"/>
    </xf>
    <xf numFmtId="170" fontId="133" fillId="6" borderId="19" xfId="15" applyNumberFormat="1" applyFont="1" applyFill="1" applyBorder="1" applyAlignment="1" applyProtection="1">
      <alignment horizontal="center" vertical="center"/>
    </xf>
    <xf numFmtId="0" fontId="3" fillId="2" borderId="2" xfId="0" applyFont="1" applyFill="1" applyBorder="1" applyAlignment="1">
      <alignment horizontal="left" vertical="top" wrapText="1"/>
    </xf>
    <xf numFmtId="0" fontId="28" fillId="2" borderId="30" xfId="0" applyFont="1" applyFill="1" applyBorder="1" applyAlignment="1">
      <alignment horizontal="center"/>
    </xf>
    <xf numFmtId="0" fontId="3" fillId="2" borderId="1"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3" fillId="2" borderId="0" xfId="0" applyFont="1" applyFill="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center" vertical="center" wrapText="1"/>
    </xf>
    <xf numFmtId="0" fontId="32" fillId="2" borderId="2"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58" fillId="0" borderId="0" xfId="15" applyFill="1" applyAlignment="1">
      <alignment wrapText="1"/>
    </xf>
    <xf numFmtId="169" fontId="3" fillId="2" borderId="1" xfId="0" applyNumberFormat="1" applyFont="1" applyFill="1" applyBorder="1" applyAlignment="1">
      <alignment horizontal="center" vertical="top" wrapText="1"/>
    </xf>
    <xf numFmtId="0" fontId="14" fillId="2" borderId="0" xfId="0" applyNumberFormat="1" applyFont="1" applyFill="1" applyAlignment="1">
      <alignment vertical="center" wrapText="1"/>
    </xf>
    <xf numFmtId="169" fontId="14" fillId="2" borderId="0" xfId="0" applyNumberFormat="1" applyFont="1" applyFill="1" applyAlignment="1">
      <alignment vertical="center" wrapText="1"/>
    </xf>
    <xf numFmtId="168" fontId="14" fillId="2" borderId="0" xfId="0" applyNumberFormat="1" applyFont="1" applyFill="1" applyAlignment="1">
      <alignment vertical="center" wrapText="1"/>
    </xf>
    <xf numFmtId="0" fontId="14" fillId="0" borderId="0" xfId="0" applyNumberFormat="1" applyFont="1" applyFill="1" applyAlignment="1">
      <alignment vertical="center" wrapText="1"/>
    </xf>
    <xf numFmtId="4" fontId="14" fillId="2" borderId="0" xfId="0" applyNumberFormat="1" applyFont="1" applyFill="1" applyAlignment="1">
      <alignment vertical="center" wrapText="1"/>
    </xf>
    <xf numFmtId="4" fontId="43" fillId="25" borderId="1" xfId="0" applyNumberFormat="1" applyFont="1" applyFill="1" applyBorder="1" applyAlignment="1">
      <alignment vertical="center" wrapText="1"/>
    </xf>
    <xf numFmtId="169" fontId="43" fillId="25" borderId="1" xfId="0" applyNumberFormat="1" applyFont="1" applyFill="1" applyBorder="1" applyAlignment="1">
      <alignment horizontal="center" vertical="center" wrapText="1"/>
    </xf>
    <xf numFmtId="0" fontId="0" fillId="25" borderId="0" xfId="0" applyFill="1"/>
    <xf numFmtId="0" fontId="43" fillId="25" borderId="1" xfId="0" applyFont="1" applyFill="1" applyBorder="1" applyAlignment="1">
      <alignment vertical="center" wrapText="1"/>
    </xf>
    <xf numFmtId="0" fontId="32" fillId="25" borderId="0" xfId="0" applyFont="1" applyFill="1" applyAlignment="1">
      <alignment horizontal="center" vertical="center"/>
    </xf>
    <xf numFmtId="0" fontId="32" fillId="25" borderId="0" xfId="0" applyFont="1" applyFill="1" applyAlignment="1">
      <alignment horizontal="center" vertical="center" wrapText="1"/>
    </xf>
    <xf numFmtId="0" fontId="32" fillId="25" borderId="0" xfId="0" applyFont="1" applyFill="1" applyAlignment="1">
      <alignment vertical="center"/>
    </xf>
    <xf numFmtId="0" fontId="32" fillId="25" borderId="0" xfId="0" applyFont="1" applyFill="1"/>
    <xf numFmtId="0" fontId="33" fillId="25" borderId="0" xfId="0" applyFont="1" applyFill="1" applyAlignment="1">
      <alignment horizontal="center" vertical="center"/>
    </xf>
    <xf numFmtId="0" fontId="32" fillId="25" borderId="1" xfId="0" applyFont="1" applyFill="1" applyBorder="1" applyAlignment="1">
      <alignment horizontal="center" vertical="center" wrapText="1"/>
    </xf>
    <xf numFmtId="0" fontId="32" fillId="25" borderId="1" xfId="0" applyFont="1" applyFill="1" applyBorder="1" applyAlignment="1">
      <alignment horizontal="left" vertical="center" wrapText="1"/>
    </xf>
    <xf numFmtId="2" fontId="32" fillId="25" borderId="1" xfId="0" applyNumberFormat="1" applyFont="1" applyFill="1" applyBorder="1" applyAlignment="1">
      <alignment horizontal="center" vertical="center" wrapText="1"/>
    </xf>
    <xf numFmtId="2" fontId="32" fillId="25" borderId="2" xfId="0" applyNumberFormat="1" applyFont="1" applyFill="1" applyBorder="1" applyAlignment="1">
      <alignment horizontal="center" vertical="center" wrapText="1"/>
    </xf>
    <xf numFmtId="170" fontId="32" fillId="25" borderId="19" xfId="4" applyNumberFormat="1" applyFont="1" applyFill="1" applyBorder="1" applyAlignment="1">
      <alignment horizontal="center" vertical="center" wrapText="1"/>
    </xf>
    <xf numFmtId="170" fontId="32" fillId="25" borderId="1" xfId="4" applyNumberFormat="1" applyFont="1" applyFill="1" applyBorder="1" applyAlignment="1">
      <alignment horizontal="center" vertical="center" wrapText="1"/>
    </xf>
    <xf numFmtId="170" fontId="32" fillId="25" borderId="20" xfId="4" applyNumberFormat="1" applyFont="1" applyFill="1" applyBorder="1" applyAlignment="1">
      <alignment horizontal="center" vertical="center" wrapText="1"/>
    </xf>
    <xf numFmtId="170" fontId="32" fillId="25" borderId="18" xfId="4" applyNumberFormat="1" applyFont="1" applyFill="1" applyBorder="1" applyAlignment="1">
      <alignment horizontal="center" vertical="center" wrapText="1"/>
    </xf>
    <xf numFmtId="174" fontId="32" fillId="25" borderId="20" xfId="4" applyNumberFormat="1" applyFont="1" applyFill="1" applyBorder="1" applyAlignment="1">
      <alignment horizontal="center" vertical="center" wrapText="1"/>
    </xf>
    <xf numFmtId="2" fontId="32" fillId="25" borderId="2" xfId="4" applyNumberFormat="1" applyFont="1" applyFill="1" applyBorder="1" applyAlignment="1">
      <alignment horizontal="center" vertical="center" wrapText="1"/>
    </xf>
    <xf numFmtId="2" fontId="32" fillId="25" borderId="1" xfId="4" applyNumberFormat="1" applyFont="1" applyFill="1" applyBorder="1" applyAlignment="1">
      <alignment horizontal="center" vertical="center" wrapText="1"/>
    </xf>
    <xf numFmtId="2" fontId="32" fillId="25" borderId="20" xfId="4" applyNumberFormat="1" applyFont="1" applyFill="1" applyBorder="1" applyAlignment="1">
      <alignment horizontal="center" vertical="center" wrapText="1"/>
    </xf>
    <xf numFmtId="170" fontId="56" fillId="25" borderId="18" xfId="4" applyNumberFormat="1" applyFont="1" applyFill="1" applyBorder="1" applyAlignment="1">
      <alignment horizontal="center" vertical="center" wrapText="1"/>
    </xf>
    <xf numFmtId="170" fontId="32" fillId="25" borderId="3" xfId="4" applyNumberFormat="1" applyFont="1" applyFill="1" applyBorder="1" applyAlignment="1">
      <alignment horizontal="center" vertical="center" wrapText="1"/>
    </xf>
    <xf numFmtId="4" fontId="32" fillId="25" borderId="1" xfId="12" applyNumberFormat="1" applyFont="1" applyFill="1" applyBorder="1" applyAlignment="1">
      <alignment horizontal="center" vertical="center" wrapText="1"/>
    </xf>
    <xf numFmtId="183" fontId="32" fillId="25" borderId="1" xfId="12" applyNumberFormat="1" applyFont="1" applyFill="1" applyBorder="1" applyAlignment="1">
      <alignment horizontal="center" vertical="center" wrapText="1"/>
    </xf>
    <xf numFmtId="170" fontId="32" fillId="25" borderId="1" xfId="0" applyNumberFormat="1" applyFont="1" applyFill="1" applyBorder="1" applyAlignment="1">
      <alignment horizontal="center" vertical="center" wrapText="1"/>
    </xf>
    <xf numFmtId="170" fontId="32" fillId="25" borderId="4" xfId="4" applyNumberFormat="1" applyFont="1" applyFill="1" applyBorder="1" applyAlignment="1">
      <alignment horizontal="center" vertical="center" wrapText="1"/>
    </xf>
    <xf numFmtId="170" fontId="32" fillId="25" borderId="21" xfId="4" applyNumberFormat="1" applyFont="1" applyFill="1" applyBorder="1" applyAlignment="1">
      <alignment horizontal="center" vertical="center" wrapText="1"/>
    </xf>
    <xf numFmtId="183" fontId="32" fillId="25" borderId="21" xfId="4" applyNumberFormat="1" applyFont="1" applyFill="1" applyBorder="1" applyAlignment="1">
      <alignment horizontal="center" vertical="center" wrapText="1"/>
    </xf>
    <xf numFmtId="2" fontId="32" fillId="25" borderId="4" xfId="4" applyNumberFormat="1" applyFont="1" applyFill="1" applyBorder="1" applyAlignment="1">
      <alignment horizontal="center" vertical="center" wrapText="1"/>
    </xf>
    <xf numFmtId="2" fontId="32" fillId="25" borderId="21" xfId="4" applyNumberFormat="1" applyFont="1" applyFill="1" applyBorder="1" applyAlignment="1">
      <alignment horizontal="center" vertical="center" wrapText="1"/>
    </xf>
    <xf numFmtId="183" fontId="32" fillId="25" borderId="1" xfId="4" applyNumberFormat="1" applyFont="1" applyFill="1" applyBorder="1" applyAlignment="1">
      <alignment horizontal="center" vertical="center" wrapText="1"/>
    </xf>
    <xf numFmtId="167" fontId="33" fillId="25" borderId="0" xfId="4" applyNumberFormat="1" applyFont="1" applyFill="1" applyBorder="1" applyAlignment="1">
      <alignment horizontal="center" vertical="center" wrapText="1"/>
    </xf>
    <xf numFmtId="0" fontId="32" fillId="25" borderId="0" xfId="0" applyFont="1" applyFill="1" applyAlignment="1">
      <alignment horizontal="left" vertical="center"/>
    </xf>
    <xf numFmtId="0" fontId="33" fillId="25" borderId="0" xfId="0" applyFont="1" applyFill="1" applyBorder="1" applyAlignment="1">
      <alignment horizontal="left" vertical="center"/>
    </xf>
    <xf numFmtId="0" fontId="32" fillId="25" borderId="0" xfId="0" applyFont="1" applyFill="1" applyAlignment="1">
      <alignment horizontal="center"/>
    </xf>
    <xf numFmtId="170" fontId="0" fillId="25" borderId="0" xfId="0" applyNumberFormat="1" applyFill="1"/>
    <xf numFmtId="168" fontId="0" fillId="25" borderId="0" xfId="0" applyNumberFormat="1" applyFill="1"/>
    <xf numFmtId="167" fontId="0" fillId="25" borderId="0" xfId="0" applyNumberFormat="1" applyFill="1"/>
    <xf numFmtId="183" fontId="3" fillId="2" borderId="1" xfId="0" applyNumberFormat="1" applyFont="1" applyFill="1" applyBorder="1" applyAlignment="1">
      <alignment horizontal="center" vertical="center" wrapText="1"/>
    </xf>
    <xf numFmtId="169" fontId="0" fillId="2" borderId="0" xfId="0" applyNumberFormat="1" applyFill="1"/>
    <xf numFmtId="168" fontId="43" fillId="3" borderId="32" xfId="0" applyNumberFormat="1" applyFont="1" applyFill="1" applyBorder="1" applyAlignment="1">
      <alignment horizontal="center" vertical="center" wrapText="1"/>
    </xf>
    <xf numFmtId="168" fontId="43" fillId="3" borderId="25" xfId="0" applyNumberFormat="1" applyFont="1" applyFill="1" applyBorder="1" applyAlignment="1">
      <alignment horizontal="center" vertical="center" wrapText="1"/>
    </xf>
    <xf numFmtId="168" fontId="43" fillId="3" borderId="2" xfId="0" applyNumberFormat="1" applyFont="1" applyFill="1" applyBorder="1" applyAlignment="1">
      <alignment horizontal="center" vertical="center" wrapText="1"/>
    </xf>
    <xf numFmtId="168" fontId="43" fillId="3" borderId="33" xfId="0" applyNumberFormat="1" applyFont="1" applyFill="1" applyBorder="1" applyAlignment="1">
      <alignment horizontal="center" vertical="center" wrapText="1"/>
    </xf>
    <xf numFmtId="169" fontId="43" fillId="31" borderId="1" xfId="0" applyNumberFormat="1" applyFont="1" applyFill="1" applyBorder="1" applyAlignment="1">
      <alignment horizontal="center" vertical="center" wrapText="1"/>
    </xf>
    <xf numFmtId="168" fontId="43" fillId="31" borderId="32" xfId="0" applyNumberFormat="1" applyFont="1" applyFill="1" applyBorder="1" applyAlignment="1">
      <alignment horizontal="center" vertical="center" wrapText="1"/>
    </xf>
    <xf numFmtId="169" fontId="0" fillId="25" borderId="0" xfId="0" applyNumberFormat="1" applyFill="1"/>
    <xf numFmtId="178" fontId="0" fillId="0" borderId="0" xfId="0" applyNumberFormat="1"/>
    <xf numFmtId="0" fontId="55" fillId="31" borderId="31" xfId="0" applyFont="1" applyFill="1" applyBorder="1" applyAlignment="1">
      <alignment horizontal="left" vertical="top" wrapText="1"/>
    </xf>
    <xf numFmtId="0" fontId="15" fillId="31" borderId="12" xfId="0" applyFont="1" applyFill="1" applyBorder="1" applyAlignment="1">
      <alignment vertical="center" wrapText="1"/>
    </xf>
    <xf numFmtId="169" fontId="15" fillId="31" borderId="32" xfId="0" applyNumberFormat="1" applyFont="1" applyFill="1" applyBorder="1" applyAlignment="1">
      <alignment horizontal="center" vertical="center" wrapText="1"/>
    </xf>
    <xf numFmtId="169" fontId="15" fillId="31" borderId="60" xfId="0" applyNumberFormat="1" applyFont="1" applyFill="1" applyBorder="1" applyAlignment="1">
      <alignment horizontal="center" vertical="center" wrapText="1"/>
    </xf>
    <xf numFmtId="182" fontId="3" fillId="2" borderId="2" xfId="0" applyNumberFormat="1" applyFont="1" applyFill="1" applyBorder="1" applyAlignment="1">
      <alignment horizontal="center" vertical="center"/>
    </xf>
    <xf numFmtId="183" fontId="32" fillId="2" borderId="21" xfId="4" applyNumberFormat="1" applyFont="1" applyFill="1" applyBorder="1" applyAlignment="1">
      <alignment horizontal="center" vertical="center" wrapText="1"/>
    </xf>
    <xf numFmtId="170" fontId="35" fillId="9" borderId="0" xfId="0" applyNumberFormat="1" applyFont="1" applyFill="1"/>
    <xf numFmtId="170" fontId="35" fillId="9" borderId="0" xfId="0" applyNumberFormat="1" applyFont="1" applyFill="1" applyAlignment="1">
      <alignment horizontal="center" vertical="center"/>
    </xf>
    <xf numFmtId="170" fontId="64" fillId="9" borderId="0" xfId="0" applyNumberFormat="1" applyFont="1" applyFill="1" applyAlignment="1">
      <alignment vertical="center"/>
    </xf>
    <xf numFmtId="167" fontId="64" fillId="9" borderId="0" xfId="0" applyNumberFormat="1" applyFont="1" applyFill="1" applyAlignment="1">
      <alignment vertical="center"/>
    </xf>
    <xf numFmtId="170" fontId="64" fillId="9" borderId="0" xfId="0" applyNumberFormat="1" applyFont="1" applyFill="1" applyAlignment="1">
      <alignment horizontal="center" vertical="center"/>
    </xf>
    <xf numFmtId="167" fontId="35" fillId="9" borderId="0" xfId="0" applyNumberFormat="1" applyFont="1" applyFill="1" applyAlignment="1">
      <alignment horizontal="center" vertical="center"/>
    </xf>
    <xf numFmtId="0" fontId="1" fillId="9" borderId="0" xfId="0" applyFont="1" applyFill="1" applyAlignment="1">
      <alignment horizontal="left" vertical="center"/>
    </xf>
    <xf numFmtId="167" fontId="35" fillId="9" borderId="0" xfId="0" applyNumberFormat="1" applyFont="1" applyFill="1" applyAlignment="1">
      <alignment vertical="center"/>
    </xf>
    <xf numFmtId="168" fontId="35" fillId="9" borderId="0" xfId="0" applyNumberFormat="1" applyFont="1" applyFill="1" applyAlignment="1">
      <alignment horizontal="center" wrapText="1"/>
    </xf>
    <xf numFmtId="170" fontId="41" fillId="9" borderId="0" xfId="0" applyNumberFormat="1" applyFont="1" applyFill="1" applyAlignment="1">
      <alignment vertical="center"/>
    </xf>
    <xf numFmtId="168" fontId="41" fillId="9" borderId="0" xfId="0" applyNumberFormat="1" applyFont="1" applyFill="1"/>
    <xf numFmtId="168" fontId="35" fillId="9" borderId="0" xfId="0" applyNumberFormat="1" applyFont="1" applyFill="1"/>
    <xf numFmtId="0" fontId="35" fillId="9" borderId="0" xfId="0" applyFont="1" applyFill="1"/>
    <xf numFmtId="0" fontId="35" fillId="9" borderId="0" xfId="0" applyFont="1" applyFill="1" applyAlignment="1">
      <alignment vertical="center"/>
    </xf>
    <xf numFmtId="170" fontId="32" fillId="35" borderId="4" xfId="4" applyNumberFormat="1" applyFont="1" applyFill="1" applyBorder="1" applyAlignment="1">
      <alignment horizontal="center" vertical="center" wrapText="1"/>
    </xf>
    <xf numFmtId="4" fontId="32" fillId="35" borderId="1" xfId="12" applyNumberFormat="1" applyFont="1" applyFill="1" applyBorder="1" applyAlignment="1">
      <alignment horizontal="center" vertical="center" wrapText="1"/>
    </xf>
    <xf numFmtId="170" fontId="32" fillId="35" borderId="1" xfId="12" applyNumberFormat="1" applyFont="1" applyFill="1" applyBorder="1" applyAlignment="1">
      <alignment horizontal="center" vertical="center" wrapText="1"/>
    </xf>
    <xf numFmtId="0" fontId="82" fillId="25" borderId="1" xfId="15" applyFont="1" applyFill="1" applyBorder="1" applyAlignment="1" applyProtection="1">
      <alignment horizontal="center" vertical="top" wrapText="1"/>
    </xf>
    <xf numFmtId="22" fontId="79" fillId="2" borderId="0" xfId="15" applyNumberFormat="1" applyFont="1" applyFill="1" applyBorder="1" applyAlignment="1">
      <alignment horizontal="center"/>
    </xf>
    <xf numFmtId="0" fontId="105" fillId="6" borderId="1" xfId="15" applyFont="1" applyFill="1" applyBorder="1" applyAlignment="1" applyProtection="1">
      <alignment horizontal="center" vertical="top" wrapText="1"/>
    </xf>
    <xf numFmtId="0" fontId="105" fillId="13" borderId="1" xfId="15" applyFont="1" applyFill="1" applyBorder="1" applyAlignment="1" applyProtection="1">
      <alignment horizontal="center" vertical="top" wrapText="1"/>
    </xf>
    <xf numFmtId="0" fontId="105" fillId="24" borderId="1" xfId="15" applyFont="1" applyFill="1" applyBorder="1" applyAlignment="1" applyProtection="1">
      <alignment horizontal="center" vertical="top" wrapText="1"/>
    </xf>
    <xf numFmtId="0" fontId="82" fillId="2" borderId="1" xfId="15" applyFont="1" applyFill="1" applyBorder="1" applyAlignment="1" applyProtection="1">
      <alignment horizontal="center" vertical="top" wrapText="1"/>
    </xf>
    <xf numFmtId="0" fontId="83" fillId="2" borderId="1" xfId="15" applyFont="1" applyFill="1" applyBorder="1" applyAlignment="1" applyProtection="1">
      <alignment horizontal="center" vertical="top" wrapText="1"/>
    </xf>
    <xf numFmtId="0" fontId="84" fillId="25" borderId="1" xfId="15" applyFont="1" applyFill="1" applyBorder="1" applyAlignment="1" applyProtection="1">
      <alignment horizontal="center" vertical="center" wrapText="1"/>
    </xf>
    <xf numFmtId="0" fontId="84" fillId="14" borderId="1" xfId="15" applyFont="1" applyFill="1" applyBorder="1" applyAlignment="1" applyProtection="1">
      <alignment horizontal="center" vertical="center" wrapText="1"/>
    </xf>
    <xf numFmtId="0" fontId="84" fillId="13" borderId="1" xfId="15" applyFont="1" applyFill="1" applyBorder="1" applyAlignment="1" applyProtection="1">
      <alignment horizontal="center" vertical="center" wrapText="1"/>
    </xf>
    <xf numFmtId="0" fontId="84" fillId="6" borderId="1" xfId="15" applyFont="1" applyFill="1" applyBorder="1" applyAlignment="1" applyProtection="1">
      <alignment horizontal="center" vertical="center" wrapText="1"/>
    </xf>
    <xf numFmtId="0" fontId="84" fillId="24" borderId="1" xfId="15" applyFont="1" applyFill="1" applyBorder="1" applyAlignment="1" applyProtection="1">
      <alignment horizontal="center" vertical="center" wrapText="1"/>
    </xf>
    <xf numFmtId="0" fontId="87" fillId="2" borderId="1" xfId="15" applyFont="1" applyFill="1" applyBorder="1" applyAlignment="1" applyProtection="1">
      <alignment horizontal="center" vertical="center" wrapText="1"/>
    </xf>
    <xf numFmtId="3" fontId="26" fillId="2" borderId="20" xfId="15" applyNumberFormat="1" applyFont="1" applyFill="1" applyBorder="1" applyAlignment="1" applyProtection="1">
      <alignment horizontal="center" vertical="center" wrapText="1"/>
    </xf>
    <xf numFmtId="3" fontId="26" fillId="2" borderId="19" xfId="15" applyNumberFormat="1" applyFont="1" applyFill="1" applyBorder="1" applyAlignment="1" applyProtection="1">
      <alignment horizontal="center" vertical="center"/>
    </xf>
    <xf numFmtId="3" fontId="26" fillId="2" borderId="15" xfId="15" applyNumberFormat="1" applyFont="1" applyFill="1" applyBorder="1" applyAlignment="1" applyProtection="1">
      <alignment horizontal="center" vertical="center"/>
    </xf>
    <xf numFmtId="3" fontId="26" fillId="3" borderId="1" xfId="15" applyNumberFormat="1" applyFont="1" applyFill="1" applyBorder="1" applyAlignment="1" applyProtection="1">
      <alignment horizontal="center" vertical="center"/>
    </xf>
    <xf numFmtId="3" fontId="26" fillId="2" borderId="18" xfId="15" applyNumberFormat="1" applyFont="1" applyFill="1" applyBorder="1" applyAlignment="1" applyProtection="1">
      <alignment horizontal="center" vertical="center"/>
    </xf>
    <xf numFmtId="3" fontId="26" fillId="2" borderId="20" xfId="15" applyNumberFormat="1" applyFont="1" applyFill="1" applyBorder="1" applyAlignment="1" applyProtection="1">
      <alignment horizontal="center" vertical="center"/>
    </xf>
    <xf numFmtId="3" fontId="26" fillId="2" borderId="19" xfId="15" applyNumberFormat="1" applyFont="1" applyFill="1" applyBorder="1" applyAlignment="1" applyProtection="1">
      <alignment horizontal="center" vertical="center" wrapText="1"/>
    </xf>
    <xf numFmtId="3" fontId="26" fillId="2" borderId="3" xfId="15" applyNumberFormat="1" applyFont="1" applyFill="1" applyBorder="1" applyAlignment="1" applyProtection="1">
      <alignment horizontal="center" vertical="center"/>
    </xf>
    <xf numFmtId="49" fontId="3" fillId="2" borderId="2" xfId="15" applyNumberFormat="1" applyFont="1" applyFill="1" applyBorder="1" applyAlignment="1">
      <alignment horizontal="center" vertical="center"/>
    </xf>
    <xf numFmtId="49" fontId="3" fillId="2" borderId="0" xfId="15" applyNumberFormat="1" applyFont="1" applyFill="1" applyBorder="1" applyAlignment="1">
      <alignment horizontal="center" vertical="center"/>
    </xf>
    <xf numFmtId="0" fontId="77" fillId="2" borderId="0" xfId="15" applyFont="1" applyFill="1" applyBorder="1"/>
    <xf numFmtId="0" fontId="58" fillId="2" borderId="0" xfId="15" applyFill="1" applyBorder="1" applyAlignment="1">
      <alignment horizontal="right"/>
    </xf>
    <xf numFmtId="0" fontId="78" fillId="2" borderId="0" xfId="15" applyFont="1" applyFill="1" applyBorder="1" applyAlignment="1">
      <alignment horizontal="center" vertical="top" wrapText="1"/>
    </xf>
    <xf numFmtId="0" fontId="77" fillId="2" borderId="0" xfId="15" applyFont="1" applyFill="1" applyBorder="1" applyAlignment="1">
      <alignment horizontal="center"/>
    </xf>
    <xf numFmtId="0" fontId="82" fillId="14" borderId="1" xfId="15" applyFont="1" applyFill="1" applyBorder="1" applyAlignment="1" applyProtection="1">
      <alignment horizontal="center" vertical="top" wrapText="1"/>
    </xf>
    <xf numFmtId="0" fontId="82" fillId="10" borderId="1" xfId="15" applyFont="1" applyFill="1" applyBorder="1" applyAlignment="1" applyProtection="1">
      <alignment horizontal="center" vertical="top" wrapText="1"/>
    </xf>
    <xf numFmtId="169" fontId="35" fillId="2" borderId="0" xfId="0" applyNumberFormat="1" applyFont="1" applyFill="1" applyAlignment="1">
      <alignment horizontal="center" vertical="center"/>
    </xf>
    <xf numFmtId="10" fontId="1" fillId="2" borderId="0" xfId="0" applyNumberFormat="1" applyFont="1" applyFill="1" applyAlignment="1">
      <alignment horizontal="center" vertical="center"/>
    </xf>
    <xf numFmtId="183" fontId="0" fillId="2" borderId="0" xfId="0" applyNumberFormat="1" applyFill="1"/>
    <xf numFmtId="0" fontId="87" fillId="30" borderId="1" xfId="15" applyFont="1" applyFill="1" applyBorder="1" applyAlignment="1" applyProtection="1">
      <alignment horizontal="center" vertical="center" wrapText="1"/>
    </xf>
    <xf numFmtId="3" fontId="26" fillId="2" borderId="19" xfId="15" applyNumberFormat="1" applyFont="1" applyFill="1" applyBorder="1" applyAlignment="1" applyProtection="1">
      <alignment horizontal="center" vertical="top" wrapText="1"/>
    </xf>
    <xf numFmtId="0" fontId="109" fillId="0" borderId="19" xfId="0" applyFont="1" applyFill="1" applyBorder="1" applyAlignment="1" applyProtection="1">
      <alignment vertical="center" wrapText="1"/>
    </xf>
    <xf numFmtId="0" fontId="4" fillId="0" borderId="19" xfId="0" applyFont="1" applyFill="1" applyBorder="1" applyAlignment="1" applyProtection="1">
      <alignment horizontal="left" vertical="center" wrapText="1"/>
    </xf>
    <xf numFmtId="3" fontId="26" fillId="2" borderId="20" xfId="15" applyNumberFormat="1" applyFont="1" applyFill="1" applyBorder="1" applyAlignment="1" applyProtection="1">
      <alignment horizontal="center" wrapText="1"/>
    </xf>
    <xf numFmtId="3" fontId="26" fillId="2" borderId="15" xfId="15" applyNumberFormat="1" applyFont="1" applyFill="1" applyBorder="1" applyAlignment="1" applyProtection="1">
      <alignment horizontal="center" vertical="center" wrapText="1"/>
    </xf>
    <xf numFmtId="169" fontId="144" fillId="0" borderId="15" xfId="15" applyNumberFormat="1" applyFont="1" applyFill="1" applyBorder="1" applyAlignment="1">
      <alignment horizontal="center" vertical="center" wrapText="1"/>
    </xf>
    <xf numFmtId="169" fontId="144" fillId="6" borderId="21" xfId="15" applyNumberFormat="1" applyFont="1" applyFill="1" applyBorder="1" applyAlignment="1">
      <alignment horizontal="center" vertical="center" wrapText="1"/>
    </xf>
    <xf numFmtId="169" fontId="144" fillId="6" borderId="15" xfId="15" applyNumberFormat="1" applyFont="1" applyFill="1" applyBorder="1" applyAlignment="1">
      <alignment horizontal="center" vertical="center" wrapText="1"/>
    </xf>
    <xf numFmtId="169" fontId="144" fillId="13" borderId="15" xfId="15" applyNumberFormat="1" applyFont="1" applyFill="1" applyBorder="1" applyAlignment="1">
      <alignment horizontal="center" vertical="center" wrapText="1"/>
    </xf>
    <xf numFmtId="4" fontId="144" fillId="6" borderId="21" xfId="15" applyNumberFormat="1" applyFont="1" applyFill="1" applyBorder="1" applyAlignment="1">
      <alignment horizontal="center" vertical="center" wrapText="1"/>
    </xf>
    <xf numFmtId="3" fontId="145" fillId="6" borderId="21" xfId="15" applyNumberFormat="1" applyFont="1" applyFill="1" applyBorder="1" applyAlignment="1">
      <alignment horizontal="center" vertical="center" wrapText="1"/>
    </xf>
    <xf numFmtId="169" fontId="144" fillId="14" borderId="21" xfId="15" applyNumberFormat="1" applyFont="1" applyFill="1" applyBorder="1" applyAlignment="1">
      <alignment horizontal="center" vertical="center" wrapText="1"/>
    </xf>
    <xf numFmtId="169" fontId="144" fillId="14" borderId="15" xfId="15" applyNumberFormat="1" applyFont="1" applyFill="1" applyBorder="1" applyAlignment="1">
      <alignment horizontal="center" vertical="center" wrapText="1"/>
    </xf>
    <xf numFmtId="169" fontId="144" fillId="15" borderId="15" xfId="15" applyNumberFormat="1" applyFont="1" applyFill="1" applyBorder="1" applyAlignment="1">
      <alignment horizontal="center" vertical="center" wrapText="1"/>
    </xf>
    <xf numFmtId="0" fontId="87" fillId="6" borderId="4" xfId="15" applyFont="1" applyFill="1" applyBorder="1" applyAlignment="1" applyProtection="1">
      <alignment horizontal="center" vertical="center" wrapText="1"/>
    </xf>
    <xf numFmtId="0" fontId="87" fillId="14" borderId="4" xfId="15" applyFont="1" applyFill="1" applyBorder="1" applyAlignment="1" applyProtection="1">
      <alignment horizontal="center" vertical="center" wrapText="1"/>
    </xf>
    <xf numFmtId="0" fontId="84" fillId="14" borderId="4" xfId="15" applyFont="1" applyFill="1" applyBorder="1" applyAlignment="1" applyProtection="1">
      <alignment horizontal="center" vertical="center" wrapText="1"/>
    </xf>
    <xf numFmtId="0" fontId="84" fillId="24" borderId="4" xfId="15" applyFont="1" applyFill="1" applyBorder="1" applyAlignment="1" applyProtection="1">
      <alignment horizontal="center" vertical="center" wrapText="1"/>
    </xf>
    <xf numFmtId="0" fontId="87" fillId="2" borderId="1" xfId="15" applyFont="1" applyFill="1" applyBorder="1" applyAlignment="1" applyProtection="1">
      <alignment horizontal="center" vertical="center" wrapText="1"/>
    </xf>
    <xf numFmtId="0" fontId="84" fillId="26" borderId="1" xfId="15" applyFont="1" applyFill="1" applyBorder="1" applyAlignment="1" applyProtection="1">
      <alignment horizontal="center" vertical="center" wrapText="1"/>
    </xf>
    <xf numFmtId="0" fontId="129" fillId="2" borderId="1" xfId="15" applyFont="1" applyFill="1" applyBorder="1" applyAlignment="1" applyProtection="1">
      <alignment horizontal="center" vertical="center" wrapText="1"/>
    </xf>
    <xf numFmtId="0" fontId="84" fillId="6" borderId="4" xfId="15" applyFont="1" applyFill="1" applyBorder="1" applyAlignment="1" applyProtection="1">
      <alignment horizontal="center" vertical="center" wrapText="1"/>
    </xf>
    <xf numFmtId="49" fontId="6" fillId="0" borderId="30" xfId="15" applyNumberFormat="1" applyFont="1" applyFill="1" applyBorder="1" applyAlignment="1">
      <alignment horizontal="center" vertical="center"/>
    </xf>
    <xf numFmtId="0" fontId="98" fillId="12" borderId="4" xfId="15" applyFont="1" applyFill="1" applyBorder="1" applyAlignment="1" applyProtection="1">
      <alignment horizontal="center" vertical="center" wrapText="1"/>
    </xf>
    <xf numFmtId="0" fontId="26" fillId="24" borderId="4" xfId="15" applyFont="1" applyFill="1" applyBorder="1" applyAlignment="1" applyProtection="1">
      <alignment horizontal="center" vertical="center" wrapText="1"/>
    </xf>
    <xf numFmtId="169" fontId="87" fillId="14" borderId="3" xfId="15" applyNumberFormat="1" applyFont="1" applyFill="1" applyBorder="1" applyAlignment="1" applyProtection="1">
      <alignment horizontal="center" vertical="center"/>
    </xf>
    <xf numFmtId="0" fontId="58" fillId="30" borderId="2" xfId="15" applyFill="1" applyBorder="1"/>
    <xf numFmtId="0" fontId="58" fillId="30" borderId="2" xfId="15" applyFont="1" applyFill="1" applyBorder="1"/>
    <xf numFmtId="169" fontId="87" fillId="2" borderId="18" xfId="15" applyNumberFormat="1" applyFont="1" applyFill="1" applyBorder="1" applyAlignment="1" applyProtection="1">
      <alignment horizontal="center" vertical="center"/>
    </xf>
    <xf numFmtId="170" fontId="87" fillId="2" borderId="15" xfId="15" applyNumberFormat="1" applyFont="1" applyFill="1" applyBorder="1" applyAlignment="1" applyProtection="1">
      <alignment horizontal="center" vertical="center" wrapText="1"/>
    </xf>
    <xf numFmtId="168" fontId="43" fillId="2" borderId="4" xfId="0" applyNumberFormat="1" applyFont="1" applyFill="1" applyBorder="1" applyAlignment="1">
      <alignment horizontal="center" vertical="center" wrapText="1"/>
    </xf>
    <xf numFmtId="166" fontId="52" fillId="2" borderId="0" xfId="0" applyNumberFormat="1" applyFont="1" applyFill="1" applyAlignment="1">
      <alignment horizontal="center" vertical="center"/>
    </xf>
    <xf numFmtId="166" fontId="52" fillId="2" borderId="1" xfId="0" applyNumberFormat="1" applyFont="1" applyFill="1" applyBorder="1" applyAlignment="1">
      <alignment horizontal="center" vertical="center"/>
    </xf>
    <xf numFmtId="168" fontId="49" fillId="2" borderId="0" xfId="0" applyNumberFormat="1" applyFont="1" applyFill="1" applyAlignment="1">
      <alignment horizontal="center" vertical="center"/>
    </xf>
    <xf numFmtId="169" fontId="80" fillId="30" borderId="1" xfId="15" applyNumberFormat="1" applyFont="1" applyFill="1" applyBorder="1" applyAlignment="1">
      <alignment horizontal="center" vertical="center" wrapText="1"/>
    </xf>
    <xf numFmtId="170" fontId="167" fillId="2" borderId="0" xfId="0" applyNumberFormat="1" applyFont="1" applyFill="1"/>
    <xf numFmtId="169" fontId="58" fillId="26" borderId="0" xfId="15" applyNumberFormat="1" applyFill="1"/>
    <xf numFmtId="0" fontId="32" fillId="2" borderId="1" xfId="0" applyFont="1" applyFill="1" applyBorder="1" applyAlignment="1">
      <alignment horizontal="center" vertical="center" wrapText="1"/>
    </xf>
    <xf numFmtId="0" fontId="33" fillId="2" borderId="0" xfId="0" applyFont="1" applyFill="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center" vertical="center" wrapText="1"/>
    </xf>
    <xf numFmtId="0" fontId="43" fillId="0" borderId="0"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68" fillId="0" borderId="1" xfId="0" applyFont="1" applyFill="1" applyBorder="1" applyAlignment="1">
      <alignment horizontal="center" vertical="center" wrapText="1"/>
    </xf>
    <xf numFmtId="0" fontId="169" fillId="0" borderId="1" xfId="0" applyFont="1" applyFill="1" applyBorder="1" applyAlignment="1">
      <alignment horizontal="center" vertical="center" wrapText="1"/>
    </xf>
    <xf numFmtId="169" fontId="170" fillId="38" borderId="1" xfId="0" applyNumberFormat="1" applyFont="1" applyFill="1" applyBorder="1" applyAlignment="1">
      <alignment horizontal="center" vertical="center" wrapText="1"/>
    </xf>
    <xf numFmtId="169" fontId="170" fillId="37" borderId="1" xfId="0" applyNumberFormat="1" applyFont="1" applyFill="1" applyBorder="1" applyAlignment="1">
      <alignment horizontal="center" vertical="center" wrapText="1"/>
    </xf>
    <xf numFmtId="169" fontId="170" fillId="38" borderId="1" xfId="0" applyNumberFormat="1" applyFont="1" applyFill="1" applyBorder="1" applyAlignment="1">
      <alignment vertical="center" wrapText="1"/>
    </xf>
    <xf numFmtId="169" fontId="171" fillId="38" borderId="1" xfId="0" applyNumberFormat="1" applyFont="1" applyFill="1" applyBorder="1" applyAlignment="1">
      <alignment horizontal="center" vertical="center" wrapText="1"/>
    </xf>
    <xf numFmtId="168" fontId="170" fillId="38" borderId="1" xfId="0" applyNumberFormat="1" applyFont="1" applyFill="1" applyBorder="1" applyAlignment="1">
      <alignment horizontal="center" vertical="center" wrapText="1"/>
    </xf>
    <xf numFmtId="0" fontId="172" fillId="0" borderId="1" xfId="14" applyFont="1" applyFill="1" applyBorder="1" applyAlignment="1">
      <alignment horizontal="center" vertical="center" wrapText="1"/>
    </xf>
    <xf numFmtId="0" fontId="173" fillId="0" borderId="1" xfId="0" applyFont="1" applyFill="1" applyBorder="1" applyAlignment="1">
      <alignment horizontal="center" vertical="center" wrapText="1"/>
    </xf>
    <xf numFmtId="169" fontId="170" fillId="39" borderId="1" xfId="0" applyNumberFormat="1" applyFont="1" applyFill="1" applyBorder="1" applyAlignment="1">
      <alignment horizontal="center" vertical="center" wrapText="1"/>
    </xf>
    <xf numFmtId="169" fontId="170" fillId="40" borderId="1" xfId="0" applyNumberFormat="1" applyFont="1" applyFill="1" applyBorder="1" applyAlignment="1">
      <alignment horizontal="center" vertical="center" wrapText="1"/>
    </xf>
    <xf numFmtId="168" fontId="170" fillId="0" borderId="1" xfId="0" applyNumberFormat="1" applyFont="1" applyFill="1" applyBorder="1" applyAlignment="1">
      <alignment horizontal="center" vertical="center" wrapText="1"/>
    </xf>
    <xf numFmtId="169" fontId="174" fillId="36" borderId="1" xfId="0" applyNumberFormat="1" applyFont="1" applyFill="1" applyBorder="1" applyAlignment="1">
      <alignment horizontal="center" vertical="center" wrapText="1"/>
    </xf>
    <xf numFmtId="4" fontId="174" fillId="36" borderId="1" xfId="0" applyNumberFormat="1" applyFont="1" applyFill="1" applyBorder="1" applyAlignment="1">
      <alignment horizontal="center" vertical="center" wrapText="1"/>
    </xf>
    <xf numFmtId="0" fontId="87" fillId="0" borderId="19" xfId="0" applyFont="1" applyFill="1" applyBorder="1" applyAlignment="1" applyProtection="1">
      <alignment vertical="center" wrapText="1"/>
    </xf>
    <xf numFmtId="4" fontId="98" fillId="14" borderId="19" xfId="15" applyNumberFormat="1" applyFont="1" applyFill="1" applyBorder="1" applyAlignment="1" applyProtection="1">
      <alignment horizontal="center" vertical="center"/>
    </xf>
    <xf numFmtId="169" fontId="87" fillId="12" borderId="15" xfId="15" applyNumberFormat="1" applyFont="1" applyFill="1" applyBorder="1" applyAlignment="1" applyProtection="1">
      <alignment horizontal="center" vertical="center" wrapText="1"/>
    </xf>
    <xf numFmtId="169" fontId="21" fillId="12" borderId="15" xfId="15" applyNumberFormat="1" applyFont="1" applyFill="1" applyBorder="1" applyAlignment="1" applyProtection="1">
      <alignment horizontal="center" vertical="center" wrapText="1"/>
    </xf>
    <xf numFmtId="169" fontId="21" fillId="24" borderId="3" xfId="15" applyNumberFormat="1" applyFont="1" applyFill="1" applyBorder="1" applyAlignment="1" applyProtection="1">
      <alignment horizontal="center" vertical="center" wrapText="1"/>
    </xf>
    <xf numFmtId="170" fontId="118" fillId="0" borderId="19" xfId="15" applyNumberFormat="1" applyFont="1" applyFill="1" applyBorder="1" applyAlignment="1" applyProtection="1">
      <alignment horizontal="center" vertical="center" wrapText="1"/>
    </xf>
    <xf numFmtId="169" fontId="118" fillId="2" borderId="19" xfId="15" applyNumberFormat="1" applyFont="1" applyFill="1" applyBorder="1" applyAlignment="1" applyProtection="1">
      <alignment horizontal="center" vertical="center" wrapText="1"/>
    </xf>
    <xf numFmtId="170" fontId="175" fillId="0" borderId="19" xfId="15" applyNumberFormat="1" applyFont="1" applyFill="1" applyBorder="1" applyAlignment="1" applyProtection="1">
      <alignment horizontal="center" vertical="center" wrapText="1"/>
    </xf>
    <xf numFmtId="170" fontId="175" fillId="2" borderId="19" xfId="15" applyNumberFormat="1" applyFont="1" applyFill="1" applyBorder="1" applyAlignment="1" applyProtection="1">
      <alignment horizontal="center" vertical="center" wrapText="1"/>
    </xf>
    <xf numFmtId="169" fontId="175" fillId="2" borderId="18" xfId="15" applyNumberFormat="1" applyFont="1" applyFill="1" applyBorder="1" applyAlignment="1" applyProtection="1">
      <alignment horizontal="center" vertical="center" wrapText="1"/>
    </xf>
    <xf numFmtId="169" fontId="175" fillId="0" borderId="19" xfId="15" applyNumberFormat="1" applyFont="1" applyFill="1" applyBorder="1" applyAlignment="1" applyProtection="1">
      <alignment horizontal="center" vertical="center" wrapText="1"/>
    </xf>
    <xf numFmtId="169" fontId="175" fillId="2" borderId="19" xfId="15" applyNumberFormat="1" applyFont="1" applyFill="1" applyBorder="1" applyAlignment="1" applyProtection="1">
      <alignment horizontal="center" vertical="center" wrapText="1"/>
    </xf>
    <xf numFmtId="169" fontId="133" fillId="2" borderId="19" xfId="15" applyNumberFormat="1" applyFont="1" applyFill="1" applyBorder="1" applyAlignment="1" applyProtection="1">
      <alignment horizontal="center" vertical="center" wrapText="1"/>
    </xf>
    <xf numFmtId="0" fontId="17" fillId="30" borderId="18" xfId="15" applyFont="1" applyFill="1" applyBorder="1" applyAlignment="1" applyProtection="1">
      <alignment horizontal="left" vertical="center" wrapText="1"/>
    </xf>
    <xf numFmtId="49" fontId="82" fillId="3" borderId="1" xfId="15" applyNumberFormat="1" applyFont="1" applyFill="1" applyBorder="1" applyAlignment="1">
      <alignment horizontal="center" vertical="center" wrapText="1"/>
    </xf>
    <xf numFmtId="0" fontId="82" fillId="3" borderId="1" xfId="15" applyFont="1" applyFill="1" applyBorder="1" applyAlignment="1">
      <alignment vertical="center" wrapText="1"/>
    </xf>
    <xf numFmtId="0" fontId="27" fillId="2" borderId="18" xfId="15" applyFont="1" applyFill="1" applyBorder="1" applyAlignment="1">
      <alignment horizontal="left" vertical="center" wrapText="1"/>
    </xf>
    <xf numFmtId="0" fontId="17" fillId="2" borderId="18" xfId="3" applyFont="1" applyFill="1" applyBorder="1" applyAlignment="1">
      <alignment horizontal="left" vertical="center" wrapText="1"/>
    </xf>
    <xf numFmtId="0" fontId="3" fillId="2" borderId="20" xfId="15" applyFont="1" applyFill="1" applyBorder="1" applyAlignment="1">
      <alignment horizontal="left" vertical="center" wrapText="1"/>
    </xf>
    <xf numFmtId="4" fontId="98" fillId="30" borderId="1" xfId="15" applyNumberFormat="1" applyFont="1" applyFill="1" applyBorder="1" applyAlignment="1" applyProtection="1">
      <alignment horizontal="center" vertical="center"/>
    </xf>
    <xf numFmtId="170" fontId="6" fillId="2" borderId="0" xfId="0" applyNumberFormat="1" applyFont="1" applyFill="1" applyAlignment="1">
      <alignment vertical="center" wrapText="1"/>
    </xf>
    <xf numFmtId="0" fontId="82" fillId="14" borderId="1" xfId="15" applyFont="1" applyFill="1" applyBorder="1" applyAlignment="1" applyProtection="1">
      <alignment horizontal="center" vertical="top" wrapText="1"/>
    </xf>
    <xf numFmtId="22" fontId="79" fillId="2" borderId="0" xfId="15" applyNumberFormat="1" applyFont="1" applyFill="1" applyBorder="1" applyAlignment="1">
      <alignment horizontal="center"/>
    </xf>
    <xf numFmtId="0" fontId="32" fillId="2" borderId="1" xfId="0" applyFont="1" applyFill="1" applyBorder="1" applyAlignment="1">
      <alignment horizontal="center" vertical="center" wrapText="1"/>
    </xf>
    <xf numFmtId="49" fontId="29" fillId="0" borderId="2" xfId="0" applyNumberFormat="1" applyFont="1" applyFill="1" applyBorder="1" applyAlignment="1">
      <alignment horizontal="left" vertical="center" wrapText="1"/>
    </xf>
    <xf numFmtId="2" fontId="32" fillId="2" borderId="3" xfId="4" applyNumberFormat="1" applyFont="1" applyFill="1" applyBorder="1" applyAlignment="1">
      <alignment horizontal="center" vertical="center" wrapText="1"/>
    </xf>
    <xf numFmtId="177" fontId="28" fillId="2" borderId="1" xfId="0" applyNumberFormat="1" applyFont="1" applyFill="1" applyBorder="1" applyAlignment="1">
      <alignment horizontal="center" vertical="center"/>
    </xf>
    <xf numFmtId="177" fontId="0" fillId="2" borderId="1" xfId="0" applyNumberFormat="1" applyFill="1" applyBorder="1"/>
    <xf numFmtId="174" fontId="31" fillId="2" borderId="1" xfId="0" applyNumberFormat="1" applyFont="1" applyFill="1" applyBorder="1" applyAlignment="1">
      <alignment horizontal="center" vertical="center"/>
    </xf>
    <xf numFmtId="0" fontId="3" fillId="2" borderId="3" xfId="0" applyNumberFormat="1" applyFont="1" applyFill="1" applyBorder="1" applyAlignment="1">
      <alignment horizontal="left" vertical="top" wrapText="1"/>
    </xf>
    <xf numFmtId="0" fontId="3" fillId="2" borderId="1" xfId="0" applyNumberFormat="1" applyFont="1" applyFill="1" applyBorder="1" applyAlignment="1">
      <alignment horizontal="left" vertical="top" wrapText="1"/>
    </xf>
    <xf numFmtId="0" fontId="8" fillId="2" borderId="4"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3" fillId="2" borderId="2"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top" wrapText="1"/>
    </xf>
    <xf numFmtId="0" fontId="8" fillId="2" borderId="1" xfId="0" applyNumberFormat="1" applyFont="1" applyFill="1" applyBorder="1" applyAlignment="1">
      <alignment horizontal="left" vertical="center" wrapText="1"/>
    </xf>
    <xf numFmtId="0" fontId="3" fillId="2" borderId="3" xfId="0" applyNumberFormat="1" applyFont="1" applyFill="1" applyBorder="1" applyAlignment="1">
      <alignment horizontal="center" vertical="top" wrapText="1"/>
    </xf>
    <xf numFmtId="0" fontId="3" fillId="2" borderId="1" xfId="0" applyNumberFormat="1" applyFont="1" applyFill="1" applyBorder="1" applyAlignment="1">
      <alignment horizontal="center" vertical="top" wrapText="1"/>
    </xf>
    <xf numFmtId="0" fontId="6" fillId="2" borderId="0" xfId="0" applyNumberFormat="1" applyFont="1" applyFill="1" applyBorder="1" applyAlignment="1">
      <alignment horizontal="left" vertical="center" wrapText="1"/>
    </xf>
    <xf numFmtId="0" fontId="15" fillId="2" borderId="17" xfId="0" applyFont="1" applyFill="1" applyBorder="1" applyAlignment="1">
      <alignment horizontal="left" vertical="center" wrapText="1"/>
    </xf>
    <xf numFmtId="0" fontId="29"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174"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170" fontId="3" fillId="3" borderId="1" xfId="0" applyNumberFormat="1" applyFont="1" applyFill="1" applyBorder="1" applyAlignment="1">
      <alignment horizontal="center" vertical="center" wrapText="1"/>
    </xf>
    <xf numFmtId="0" fontId="3" fillId="3" borderId="1" xfId="0" applyFont="1" applyFill="1" applyBorder="1" applyAlignment="1">
      <alignment vertical="top" wrapText="1"/>
    </xf>
    <xf numFmtId="0" fontId="3"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3" fillId="2" borderId="1" xfId="0" applyNumberFormat="1" applyFont="1" applyFill="1" applyBorder="1" applyAlignment="1">
      <alignment horizontal="center" vertical="center" wrapText="1"/>
    </xf>
    <xf numFmtId="0" fontId="8" fillId="2" borderId="1" xfId="0" applyNumberFormat="1" applyFont="1" applyFill="1" applyBorder="1" applyAlignment="1">
      <alignment horizontal="left" vertical="center" wrapText="1"/>
    </xf>
    <xf numFmtId="0" fontId="17" fillId="0" borderId="2" xfId="15" applyFont="1" applyFill="1" applyBorder="1" applyAlignment="1">
      <alignment horizontal="center" vertical="center" wrapText="1"/>
    </xf>
    <xf numFmtId="0" fontId="17" fillId="0" borderId="3" xfId="15" applyFont="1" applyFill="1" applyBorder="1" applyAlignment="1">
      <alignment horizontal="center" vertical="center" wrapText="1"/>
    </xf>
    <xf numFmtId="0" fontId="84" fillId="24" borderId="4" xfId="15" applyFont="1" applyFill="1" applyBorder="1" applyAlignment="1" applyProtection="1">
      <alignment horizontal="center" vertical="center" wrapText="1"/>
    </xf>
    <xf numFmtId="0" fontId="70" fillId="26" borderId="4" xfId="15" applyFont="1" applyFill="1" applyBorder="1" applyAlignment="1" applyProtection="1">
      <alignment horizontal="center" vertical="center" wrapText="1"/>
    </xf>
    <xf numFmtId="0" fontId="70" fillId="2" borderId="4" xfId="15" applyFont="1" applyFill="1" applyBorder="1" applyAlignment="1" applyProtection="1">
      <alignment horizontal="center" vertical="center" wrapText="1"/>
    </xf>
    <xf numFmtId="0" fontId="84" fillId="6" borderId="4" xfId="15" applyFont="1" applyFill="1" applyBorder="1" applyAlignment="1" applyProtection="1">
      <alignment horizontal="center" vertical="center" wrapText="1"/>
    </xf>
    <xf numFmtId="0" fontId="84" fillId="26" borderId="1" xfId="15" applyFont="1" applyFill="1" applyBorder="1" applyAlignment="1" applyProtection="1">
      <alignment horizontal="center" vertical="center" wrapText="1"/>
    </xf>
    <xf numFmtId="49" fontId="3" fillId="2" borderId="18" xfId="15" applyNumberFormat="1" applyFont="1" applyFill="1" applyBorder="1" applyAlignment="1">
      <alignment horizontal="center" vertical="center"/>
    </xf>
    <xf numFmtId="0" fontId="77" fillId="2" borderId="0" xfId="15" applyFont="1" applyFill="1"/>
    <xf numFmtId="0" fontId="78" fillId="2" borderId="0" xfId="15" applyFont="1" applyFill="1" applyAlignment="1">
      <alignment horizontal="center" vertical="top" wrapText="1"/>
    </xf>
    <xf numFmtId="49" fontId="3" fillId="2" borderId="15" xfId="15" applyNumberFormat="1" applyFont="1" applyFill="1" applyBorder="1" applyAlignment="1">
      <alignment horizontal="center" vertical="center"/>
    </xf>
    <xf numFmtId="0" fontId="144" fillId="0" borderId="2" xfId="15" applyFont="1" applyFill="1" applyBorder="1" applyAlignment="1" applyProtection="1">
      <alignment horizontal="center" vertical="center" wrapText="1"/>
    </xf>
    <xf numFmtId="0" fontId="144" fillId="0" borderId="1" xfId="15" applyFont="1" applyFill="1" applyBorder="1" applyAlignment="1" applyProtection="1">
      <alignment horizontal="center" vertical="center" wrapText="1"/>
    </xf>
    <xf numFmtId="0" fontId="144" fillId="0" borderId="4" xfId="15" applyFont="1" applyFill="1" applyBorder="1" applyAlignment="1" applyProtection="1">
      <alignment horizontal="center" vertical="center" wrapText="1"/>
    </xf>
    <xf numFmtId="0" fontId="144" fillId="0" borderId="3" xfId="15" applyFont="1" applyFill="1" applyBorder="1" applyAlignment="1" applyProtection="1">
      <alignment horizontal="center" vertical="center" wrapText="1"/>
    </xf>
    <xf numFmtId="0" fontId="86" fillId="0" borderId="1" xfId="15" applyFont="1" applyFill="1" applyBorder="1" applyAlignment="1" applyProtection="1">
      <alignment horizontal="center" vertical="center" wrapText="1"/>
    </xf>
    <xf numFmtId="0" fontId="86" fillId="0" borderId="4" xfId="15" applyFont="1" applyFill="1" applyBorder="1" applyAlignment="1" applyProtection="1">
      <alignment horizontal="center" vertical="center" wrapText="1"/>
    </xf>
    <xf numFmtId="0" fontId="21" fillId="0" borderId="1" xfId="15" applyFont="1" applyFill="1" applyBorder="1" applyAlignment="1" applyProtection="1">
      <alignment horizontal="center" vertical="center" wrapText="1"/>
    </xf>
    <xf numFmtId="0" fontId="51" fillId="0" borderId="1" xfId="15" applyFont="1" applyFill="1" applyBorder="1" applyAlignment="1" applyProtection="1">
      <alignment horizontal="center" vertical="center" wrapText="1"/>
    </xf>
    <xf numFmtId="0" fontId="51" fillId="0" borderId="1" xfId="15" applyFont="1" applyFill="1" applyBorder="1" applyAlignment="1" applyProtection="1">
      <alignment vertical="center" wrapText="1"/>
    </xf>
    <xf numFmtId="0" fontId="17" fillId="0" borderId="1" xfId="15" applyFont="1" applyFill="1" applyBorder="1" applyAlignment="1">
      <alignment vertical="center"/>
    </xf>
    <xf numFmtId="169" fontId="9" fillId="0" borderId="1" xfId="15" applyNumberFormat="1" applyFont="1" applyFill="1" applyBorder="1" applyAlignment="1" applyProtection="1">
      <alignment horizontal="center" vertical="center"/>
    </xf>
    <xf numFmtId="0" fontId="17" fillId="0" borderId="1" xfId="15" applyFont="1" applyFill="1" applyBorder="1"/>
    <xf numFmtId="3" fontId="51" fillId="0" borderId="1" xfId="15" applyNumberFormat="1" applyFont="1" applyFill="1" applyBorder="1" applyAlignment="1" applyProtection="1">
      <alignment horizontal="center" vertical="center"/>
    </xf>
    <xf numFmtId="0" fontId="58" fillId="2" borderId="1" xfId="15" applyFill="1" applyBorder="1" applyAlignment="1">
      <alignment horizontal="center" vertical="center"/>
    </xf>
    <xf numFmtId="179" fontId="90" fillId="0" borderId="18" xfId="15" applyNumberFormat="1" applyFont="1" applyFill="1" applyBorder="1" applyAlignment="1" applyProtection="1">
      <alignment horizontal="center" vertical="center" wrapText="1"/>
    </xf>
    <xf numFmtId="0" fontId="17" fillId="0" borderId="18" xfId="15" applyFont="1" applyFill="1" applyBorder="1" applyAlignment="1" applyProtection="1">
      <alignment horizontal="center" vertical="center" wrapText="1"/>
    </xf>
    <xf numFmtId="167" fontId="17" fillId="0" borderId="18" xfId="22" applyNumberFormat="1" applyFont="1" applyFill="1" applyBorder="1" applyAlignment="1" applyProtection="1">
      <alignment vertical="center" wrapText="1"/>
    </xf>
    <xf numFmtId="169" fontId="17" fillId="0" borderId="18" xfId="15" applyNumberFormat="1" applyFont="1" applyFill="1" applyBorder="1" applyAlignment="1" applyProtection="1">
      <alignment horizontal="center" vertical="center" wrapText="1"/>
    </xf>
    <xf numFmtId="167" fontId="17" fillId="0" borderId="18" xfId="22" applyNumberFormat="1" applyFont="1" applyFill="1" applyBorder="1" applyAlignment="1" applyProtection="1">
      <alignment horizontal="center" vertical="center" wrapText="1"/>
    </xf>
    <xf numFmtId="169" fontId="17" fillId="0" borderId="19" xfId="15" applyNumberFormat="1" applyFont="1" applyFill="1" applyBorder="1" applyAlignment="1" applyProtection="1">
      <alignment horizontal="center" vertical="center"/>
    </xf>
    <xf numFmtId="169" fontId="17" fillId="0" borderId="20" xfId="15" applyNumberFormat="1" applyFont="1" applyFill="1" applyBorder="1" applyAlignment="1" applyProtection="1">
      <alignment horizontal="center" vertical="center"/>
    </xf>
    <xf numFmtId="169" fontId="17" fillId="0" borderId="18" xfId="15" applyNumberFormat="1" applyFont="1" applyFill="1" applyBorder="1" applyAlignment="1" applyProtection="1">
      <alignment horizontal="center" vertical="center"/>
    </xf>
    <xf numFmtId="2" fontId="17" fillId="0" borderId="18" xfId="15" applyNumberFormat="1" applyFont="1" applyFill="1" applyBorder="1" applyAlignment="1" applyProtection="1">
      <alignment horizontal="center" vertical="center" wrapText="1"/>
    </xf>
    <xf numFmtId="3" fontId="6" fillId="0" borderId="18" xfId="22" applyNumberFormat="1" applyFont="1" applyFill="1" applyBorder="1" applyAlignment="1" applyProtection="1">
      <alignment vertical="center" wrapText="1"/>
    </xf>
    <xf numFmtId="0" fontId="26" fillId="2" borderId="18" xfId="15" applyFont="1" applyFill="1" applyBorder="1" applyAlignment="1" applyProtection="1">
      <alignment horizontal="center" vertical="center" wrapText="1"/>
    </xf>
    <xf numFmtId="0" fontId="17" fillId="0" borderId="19" xfId="15" applyFont="1" applyFill="1" applyBorder="1" applyAlignment="1">
      <alignment horizontal="center" vertical="center" wrapText="1"/>
    </xf>
    <xf numFmtId="179" fontId="90" fillId="0" borderId="19" xfId="15" applyNumberFormat="1" applyFont="1" applyFill="1" applyBorder="1" applyAlignment="1" applyProtection="1">
      <alignment horizontal="center" vertical="center" wrapText="1"/>
    </xf>
    <xf numFmtId="0" fontId="17" fillId="0" borderId="19" xfId="15" applyFont="1" applyFill="1" applyBorder="1" applyAlignment="1" applyProtection="1">
      <alignment horizontal="center" vertical="center" wrapText="1"/>
    </xf>
    <xf numFmtId="167" fontId="17" fillId="0" borderId="19" xfId="22" applyNumberFormat="1" applyFont="1" applyFill="1" applyBorder="1" applyAlignment="1" applyProtection="1">
      <alignment vertical="center" wrapText="1"/>
    </xf>
    <xf numFmtId="169" fontId="17" fillId="0" borderId="19" xfId="15" applyNumberFormat="1" applyFont="1" applyFill="1" applyBorder="1" applyAlignment="1" applyProtection="1">
      <alignment horizontal="center" vertical="center" wrapText="1"/>
    </xf>
    <xf numFmtId="167" fontId="17" fillId="0" borderId="19" xfId="22" applyNumberFormat="1" applyFont="1" applyFill="1" applyBorder="1" applyAlignment="1" applyProtection="1">
      <alignment horizontal="center" vertical="center" wrapText="1"/>
    </xf>
    <xf numFmtId="166" fontId="17" fillId="0" borderId="19" xfId="22" applyNumberFormat="1" applyFont="1" applyFill="1" applyBorder="1" applyAlignment="1" applyProtection="1">
      <alignment horizontal="center" vertical="center" wrapText="1"/>
    </xf>
    <xf numFmtId="3" fontId="6" fillId="0" borderId="19" xfId="22" applyNumberFormat="1" applyFont="1" applyFill="1" applyBorder="1" applyAlignment="1" applyProtection="1">
      <alignment vertical="center" wrapText="1"/>
    </xf>
    <xf numFmtId="0" fontId="26" fillId="2" borderId="19" xfId="15" applyFont="1" applyFill="1" applyBorder="1" applyAlignment="1" applyProtection="1">
      <alignment horizontal="center" vertical="center" wrapText="1"/>
    </xf>
    <xf numFmtId="0" fontId="17" fillId="0" borderId="19" xfId="3" applyFont="1" applyFill="1" applyBorder="1" applyAlignment="1">
      <alignment horizontal="center" vertical="center" wrapText="1"/>
    </xf>
    <xf numFmtId="0" fontId="17" fillId="0" borderId="19" xfId="3" applyFont="1" applyFill="1" applyBorder="1" applyAlignment="1">
      <alignment horizontal="left" vertical="center" wrapText="1"/>
    </xf>
    <xf numFmtId="0" fontId="17" fillId="0" borderId="21" xfId="15" applyFont="1" applyFill="1" applyBorder="1" applyAlignment="1">
      <alignment horizontal="center" vertical="center" wrapText="1"/>
    </xf>
    <xf numFmtId="0" fontId="17" fillId="0" borderId="21" xfId="15" applyFont="1" applyFill="1" applyBorder="1" applyAlignment="1">
      <alignment horizontal="left" vertical="center" wrapText="1"/>
    </xf>
    <xf numFmtId="179" fontId="90" fillId="0" borderId="21" xfId="15" applyNumberFormat="1" applyFont="1" applyFill="1" applyBorder="1" applyAlignment="1" applyProtection="1">
      <alignment horizontal="center" vertical="center" wrapText="1"/>
    </xf>
    <xf numFmtId="0" fontId="17" fillId="0" borderId="21" xfId="15" applyFont="1" applyFill="1" applyBorder="1" applyAlignment="1" applyProtection="1">
      <alignment horizontal="center" vertical="center" wrapText="1"/>
    </xf>
    <xf numFmtId="169" fontId="17" fillId="0" borderId="21" xfId="15" applyNumberFormat="1" applyFont="1" applyFill="1" applyBorder="1" applyAlignment="1" applyProtection="1">
      <alignment horizontal="center" vertical="center"/>
    </xf>
    <xf numFmtId="167" fontId="17" fillId="0" borderId="21" xfId="22" applyNumberFormat="1" applyFont="1" applyFill="1" applyBorder="1" applyAlignment="1" applyProtection="1">
      <alignment vertical="center"/>
    </xf>
    <xf numFmtId="167" fontId="17" fillId="0" borderId="21" xfId="22" applyNumberFormat="1" applyFont="1" applyFill="1" applyBorder="1" applyAlignment="1" applyProtection="1">
      <alignment horizontal="center" vertical="center" wrapText="1"/>
    </xf>
    <xf numFmtId="3" fontId="6" fillId="0" borderId="21" xfId="22" applyNumberFormat="1" applyFont="1" applyFill="1" applyBorder="1" applyAlignment="1" applyProtection="1">
      <alignment vertical="center"/>
    </xf>
    <xf numFmtId="0" fontId="26" fillId="2" borderId="21" xfId="15" applyFont="1" applyFill="1" applyBorder="1" applyAlignment="1" applyProtection="1">
      <alignment horizontal="center" vertical="center" wrapText="1"/>
    </xf>
    <xf numFmtId="0" fontId="9" fillId="0" borderId="1" xfId="15" applyFont="1" applyFill="1" applyBorder="1" applyAlignment="1" applyProtection="1">
      <alignment horizontal="center" vertical="center" wrapText="1"/>
    </xf>
    <xf numFmtId="4" fontId="9" fillId="0" borderId="1" xfId="15" applyNumberFormat="1" applyFont="1" applyFill="1" applyBorder="1" applyAlignment="1" applyProtection="1">
      <alignment horizontal="center" vertical="center"/>
    </xf>
    <xf numFmtId="3" fontId="91" fillId="6" borderId="18" xfId="15" applyNumberFormat="1" applyFont="1" applyFill="1" applyBorder="1" applyAlignment="1" applyProtection="1">
      <alignment horizontal="center" vertical="center"/>
    </xf>
    <xf numFmtId="167" fontId="17" fillId="0" borderId="18" xfId="22" applyNumberFormat="1" applyFont="1" applyFill="1" applyBorder="1" applyAlignment="1" applyProtection="1">
      <alignment horizontal="center" vertical="center"/>
    </xf>
    <xf numFmtId="170" fontId="17" fillId="0" borderId="18" xfId="15" applyNumberFormat="1" applyFont="1" applyFill="1" applyBorder="1" applyAlignment="1" applyProtection="1">
      <alignment horizontal="center" vertical="center" wrapText="1"/>
    </xf>
    <xf numFmtId="178" fontId="17" fillId="0" borderId="18" xfId="15" applyNumberFormat="1" applyFont="1" applyFill="1" applyBorder="1" applyAlignment="1" applyProtection="1">
      <alignment horizontal="center" vertical="center" wrapText="1"/>
    </xf>
    <xf numFmtId="169" fontId="17" fillId="0" borderId="19" xfId="22" applyNumberFormat="1" applyFont="1" applyFill="1" applyBorder="1" applyAlignment="1" applyProtection="1">
      <alignment horizontal="center" vertical="center" wrapText="1"/>
    </xf>
    <xf numFmtId="179" fontId="17" fillId="0" borderId="18" xfId="15" applyNumberFormat="1" applyFont="1" applyFill="1" applyBorder="1" applyAlignment="1" applyProtection="1">
      <alignment horizontal="center" vertical="center" wrapText="1"/>
    </xf>
    <xf numFmtId="169" fontId="17" fillId="0" borderId="15" xfId="15" applyNumberFormat="1" applyFont="1" applyFill="1" applyBorder="1" applyAlignment="1" applyProtection="1">
      <alignment horizontal="center" vertical="center"/>
    </xf>
    <xf numFmtId="3" fontId="51" fillId="0" borderId="18" xfId="15" applyNumberFormat="1" applyFont="1" applyFill="1" applyBorder="1" applyAlignment="1" applyProtection="1">
      <alignment horizontal="center" vertical="center"/>
    </xf>
    <xf numFmtId="169" fontId="24" fillId="0" borderId="20" xfId="15" applyNumberFormat="1" applyFont="1" applyFill="1" applyBorder="1" applyAlignment="1" applyProtection="1">
      <alignment horizontal="center" vertical="center" wrapText="1"/>
    </xf>
    <xf numFmtId="3" fontId="89" fillId="6" borderId="19" xfId="15" applyNumberFormat="1" applyFont="1" applyFill="1" applyBorder="1" applyAlignment="1" applyProtection="1">
      <alignment horizontal="center" vertical="center" wrapText="1"/>
    </xf>
    <xf numFmtId="167" fontId="17" fillId="0" borderId="19" xfId="22" applyNumberFormat="1" applyFont="1" applyFill="1" applyBorder="1" applyAlignment="1" applyProtection="1">
      <alignment horizontal="center" vertical="center"/>
    </xf>
    <xf numFmtId="179" fontId="17" fillId="0" borderId="19" xfId="15" applyNumberFormat="1" applyFont="1" applyFill="1" applyBorder="1" applyAlignment="1" applyProtection="1">
      <alignment horizontal="center" vertical="center" wrapText="1"/>
    </xf>
    <xf numFmtId="3" fontId="6" fillId="0" borderId="19" xfId="15" applyNumberFormat="1" applyFont="1" applyFill="1" applyBorder="1" applyAlignment="1" applyProtection="1">
      <alignment horizontal="center" vertical="center" wrapText="1"/>
    </xf>
    <xf numFmtId="0" fontId="83" fillId="22" borderId="30" xfId="15" applyFont="1" applyFill="1" applyBorder="1" applyAlignment="1" applyProtection="1">
      <alignment horizontal="center" vertical="center" wrapText="1"/>
    </xf>
    <xf numFmtId="3" fontId="88" fillId="6" borderId="19" xfId="15" applyNumberFormat="1" applyFont="1" applyFill="1" applyBorder="1" applyAlignment="1" applyProtection="1">
      <alignment horizontal="center" vertical="center" wrapText="1"/>
    </xf>
    <xf numFmtId="0" fontId="51" fillId="0" borderId="19" xfId="15" applyFont="1" applyFill="1" applyBorder="1" applyAlignment="1" applyProtection="1">
      <alignment horizontal="center" vertical="center" wrapText="1"/>
    </xf>
    <xf numFmtId="0" fontId="90" fillId="0" borderId="19" xfId="15" applyFont="1" applyFill="1" applyBorder="1" applyAlignment="1" applyProtection="1">
      <alignment horizontal="center" vertical="center" wrapText="1"/>
    </xf>
    <xf numFmtId="0" fontId="9" fillId="0" borderId="19" xfId="15" applyFont="1" applyFill="1" applyBorder="1" applyAlignment="1" applyProtection="1">
      <alignment horizontal="center" vertical="center" wrapText="1"/>
    </xf>
    <xf numFmtId="167" fontId="9" fillId="0" borderId="19" xfId="22" applyNumberFormat="1" applyFont="1" applyFill="1" applyBorder="1" applyAlignment="1" applyProtection="1">
      <alignment horizontal="center" vertical="center"/>
    </xf>
    <xf numFmtId="169" fontId="9" fillId="0" borderId="19" xfId="15" applyNumberFormat="1" applyFont="1" applyFill="1" applyBorder="1" applyAlignment="1" applyProtection="1">
      <alignment horizontal="center" vertical="center" wrapText="1"/>
    </xf>
    <xf numFmtId="169" fontId="9" fillId="0" borderId="19" xfId="15" applyNumberFormat="1" applyFont="1" applyFill="1" applyBorder="1" applyAlignment="1" applyProtection="1">
      <alignment horizontal="center" vertical="center"/>
    </xf>
    <xf numFmtId="3" fontId="51" fillId="0" borderId="19" xfId="15" applyNumberFormat="1" applyFont="1" applyFill="1" applyBorder="1" applyAlignment="1" applyProtection="1">
      <alignment horizontal="center" vertical="center" wrapText="1"/>
    </xf>
    <xf numFmtId="0" fontId="58" fillId="2" borderId="30" xfId="15" applyFill="1" applyBorder="1" applyAlignment="1">
      <alignment horizontal="center" vertical="center"/>
    </xf>
    <xf numFmtId="3" fontId="89" fillId="6" borderId="21" xfId="15" applyNumberFormat="1" applyFont="1" applyFill="1" applyBorder="1" applyAlignment="1" applyProtection="1">
      <alignment horizontal="center" vertical="center" wrapText="1"/>
    </xf>
    <xf numFmtId="167" fontId="17" fillId="0" borderId="21" xfId="22" applyNumberFormat="1" applyFont="1" applyFill="1" applyBorder="1" applyAlignment="1" applyProtection="1">
      <alignment horizontal="center" vertical="center"/>
    </xf>
    <xf numFmtId="169" fontId="17" fillId="0" borderId="21" xfId="15" applyNumberFormat="1" applyFont="1" applyFill="1" applyBorder="1" applyAlignment="1" applyProtection="1">
      <alignment horizontal="center" vertical="center" wrapText="1"/>
    </xf>
    <xf numFmtId="179" fontId="17" fillId="0" borderId="21" xfId="15" applyNumberFormat="1" applyFont="1" applyFill="1" applyBorder="1" applyAlignment="1" applyProtection="1">
      <alignment horizontal="center" vertical="center" wrapText="1"/>
    </xf>
    <xf numFmtId="3" fontId="6" fillId="0" borderId="21" xfId="15" applyNumberFormat="1" applyFont="1" applyFill="1" applyBorder="1" applyAlignment="1" applyProtection="1">
      <alignment horizontal="center" vertical="center" wrapText="1"/>
    </xf>
    <xf numFmtId="179" fontId="90" fillId="0" borderId="1" xfId="15" applyNumberFormat="1" applyFont="1" applyFill="1" applyBorder="1" applyAlignment="1" applyProtection="1">
      <alignment horizontal="center" vertical="center" wrapText="1"/>
    </xf>
    <xf numFmtId="0" fontId="26" fillId="2" borderId="1" xfId="15" applyFont="1" applyFill="1" applyBorder="1" applyAlignment="1" applyProtection="1">
      <alignment horizontal="center" vertical="center" wrapText="1"/>
    </xf>
    <xf numFmtId="3" fontId="89" fillId="6" borderId="18" xfId="15" applyNumberFormat="1" applyFont="1" applyFill="1" applyBorder="1" applyAlignment="1" applyProtection="1">
      <alignment horizontal="center" vertical="center" wrapText="1"/>
    </xf>
    <xf numFmtId="3" fontId="6" fillId="0" borderId="18" xfId="15" applyNumberFormat="1" applyFont="1" applyFill="1" applyBorder="1" applyAlignment="1" applyProtection="1">
      <alignment horizontal="center" vertical="center" wrapText="1"/>
    </xf>
    <xf numFmtId="0" fontId="26" fillId="2" borderId="20" xfId="15" applyFont="1" applyFill="1" applyBorder="1" applyAlignment="1" applyProtection="1">
      <alignment horizontal="center" vertical="center" wrapText="1"/>
    </xf>
    <xf numFmtId="0" fontId="26" fillId="2" borderId="3" xfId="15" applyFont="1" applyFill="1" applyBorder="1" applyAlignment="1" applyProtection="1">
      <alignment horizontal="center" vertical="center" wrapText="1"/>
    </xf>
    <xf numFmtId="0" fontId="17" fillId="0" borderId="19" xfId="15" applyFont="1" applyFill="1" applyBorder="1" applyAlignment="1" applyProtection="1">
      <alignment vertical="center" wrapText="1"/>
    </xf>
    <xf numFmtId="170" fontId="17" fillId="0" borderId="19" xfId="15" applyNumberFormat="1" applyFont="1" applyFill="1" applyBorder="1" applyAlignment="1" applyProtection="1">
      <alignment horizontal="center" vertical="center" wrapText="1"/>
    </xf>
    <xf numFmtId="0" fontId="17" fillId="0" borderId="21" xfId="15" applyFont="1" applyFill="1" applyBorder="1" applyAlignment="1" applyProtection="1">
      <alignment vertical="center" wrapText="1"/>
    </xf>
    <xf numFmtId="167" fontId="3" fillId="0" borderId="21" xfId="22" applyNumberFormat="1" applyFont="1" applyFill="1" applyBorder="1" applyAlignment="1" applyProtection="1">
      <alignment horizontal="center" vertical="center" wrapText="1"/>
    </xf>
    <xf numFmtId="3" fontId="6" fillId="6" borderId="2" xfId="22" applyNumberFormat="1" applyFont="1" applyFill="1" applyBorder="1" applyAlignment="1" applyProtection="1">
      <alignment horizontal="center" vertical="center" wrapText="1"/>
    </xf>
    <xf numFmtId="0" fontId="17" fillId="0" borderId="2" xfId="15" applyFont="1" applyFill="1" applyBorder="1" applyAlignment="1">
      <alignment horizontal="left" vertical="center" wrapText="1"/>
    </xf>
    <xf numFmtId="179" fontId="90" fillId="0" borderId="2" xfId="15" applyNumberFormat="1" applyFont="1" applyFill="1" applyBorder="1" applyAlignment="1" applyProtection="1">
      <alignment horizontal="center" vertical="center" wrapText="1"/>
    </xf>
    <xf numFmtId="167" fontId="17" fillId="0" borderId="2" xfId="22" applyNumberFormat="1" applyFont="1" applyFill="1" applyBorder="1" applyAlignment="1" applyProtection="1">
      <alignment horizontal="center" vertical="center" wrapText="1"/>
    </xf>
    <xf numFmtId="177" fontId="17" fillId="0" borderId="15" xfId="15" applyNumberFormat="1" applyFont="1" applyFill="1" applyBorder="1" applyAlignment="1" applyProtection="1">
      <alignment horizontal="center" vertical="center"/>
    </xf>
    <xf numFmtId="167" fontId="17" fillId="0" borderId="15" xfId="22" applyNumberFormat="1" applyFont="1" applyFill="1" applyBorder="1" applyAlignment="1" applyProtection="1">
      <alignment horizontal="center" vertical="center" wrapText="1"/>
    </xf>
    <xf numFmtId="167" fontId="17" fillId="0" borderId="3" xfId="22" applyNumberFormat="1" applyFont="1" applyFill="1" applyBorder="1" applyAlignment="1" applyProtection="1">
      <alignment horizontal="center" vertical="center" wrapText="1"/>
    </xf>
    <xf numFmtId="0" fontId="17" fillId="0" borderId="18" xfId="15" applyFont="1" applyFill="1" applyBorder="1"/>
    <xf numFmtId="4" fontId="17" fillId="0" borderId="18" xfId="15" applyNumberFormat="1" applyFont="1" applyFill="1" applyBorder="1" applyAlignment="1" applyProtection="1">
      <alignment horizontal="center" vertical="center"/>
    </xf>
    <xf numFmtId="177" fontId="17" fillId="0" borderId="18" xfId="15" applyNumberFormat="1" applyFont="1" applyFill="1" applyBorder="1" applyAlignment="1" applyProtection="1">
      <alignment horizontal="center" vertical="center"/>
    </xf>
    <xf numFmtId="3" fontId="6" fillId="0" borderId="2" xfId="22" applyNumberFormat="1" applyFont="1" applyFill="1" applyBorder="1" applyAlignment="1" applyProtection="1">
      <alignment horizontal="center" vertical="center" wrapText="1"/>
    </xf>
    <xf numFmtId="0" fontId="17" fillId="0" borderId="2" xfId="15" applyFont="1" applyFill="1" applyBorder="1"/>
    <xf numFmtId="169" fontId="17" fillId="0" borderId="2" xfId="15" applyNumberFormat="1" applyFont="1" applyFill="1" applyBorder="1" applyAlignment="1" applyProtection="1">
      <alignment horizontal="center" vertical="center"/>
    </xf>
    <xf numFmtId="0" fontId="17" fillId="0" borderId="2" xfId="15" applyFont="1" applyFill="1" applyBorder="1" applyAlignment="1" applyProtection="1">
      <alignment horizontal="center" vertical="center" wrapText="1"/>
    </xf>
    <xf numFmtId="169" fontId="17" fillId="0" borderId="2" xfId="15" applyNumberFormat="1" applyFont="1" applyFill="1" applyBorder="1" applyAlignment="1" applyProtection="1">
      <alignment horizontal="center" vertical="center" wrapText="1"/>
    </xf>
    <xf numFmtId="169" fontId="24" fillId="0" borderId="19" xfId="15" applyNumberFormat="1" applyFont="1" applyFill="1" applyBorder="1" applyAlignment="1" applyProtection="1">
      <alignment horizontal="center" vertical="center"/>
    </xf>
    <xf numFmtId="3" fontId="6" fillId="6" borderId="19" xfId="22" applyNumberFormat="1" applyFont="1" applyFill="1" applyBorder="1" applyAlignment="1" applyProtection="1">
      <alignment horizontal="center" vertical="center" wrapText="1"/>
    </xf>
    <xf numFmtId="4" fontId="17" fillId="0" borderId="15" xfId="15" applyNumberFormat="1" applyFont="1" applyFill="1" applyBorder="1" applyAlignment="1" applyProtection="1">
      <alignment horizontal="center" vertical="center"/>
    </xf>
    <xf numFmtId="4" fontId="17" fillId="0" borderId="19" xfId="15" applyNumberFormat="1" applyFont="1" applyFill="1" applyBorder="1" applyAlignment="1" applyProtection="1">
      <alignment horizontal="center" vertical="center"/>
    </xf>
    <xf numFmtId="166" fontId="17" fillId="0" borderId="19" xfId="22" applyNumberFormat="1" applyFont="1" applyFill="1" applyBorder="1" applyAlignment="1" applyProtection="1">
      <alignment horizontal="center" vertical="center"/>
    </xf>
    <xf numFmtId="3" fontId="6" fillId="0" borderId="19" xfId="22" applyNumberFormat="1" applyFont="1" applyFill="1" applyBorder="1" applyAlignment="1" applyProtection="1">
      <alignment horizontal="center" vertical="center" wrapText="1"/>
    </xf>
    <xf numFmtId="167" fontId="17" fillId="0" borderId="20" xfId="22" applyNumberFormat="1" applyFont="1" applyFill="1" applyBorder="1" applyAlignment="1" applyProtection="1">
      <alignment horizontal="center" vertical="center" wrapText="1"/>
    </xf>
    <xf numFmtId="0" fontId="17" fillId="0" borderId="3" xfId="15" applyFont="1" applyFill="1" applyBorder="1"/>
    <xf numFmtId="169" fontId="17" fillId="0" borderId="3" xfId="15" applyNumberFormat="1" applyFont="1" applyFill="1" applyBorder="1" applyAlignment="1" applyProtection="1">
      <alignment horizontal="center" vertical="center"/>
    </xf>
    <xf numFmtId="0" fontId="3" fillId="0" borderId="19" xfId="15" applyFont="1" applyBorder="1" applyAlignment="1">
      <alignment horizontal="center" vertical="center"/>
    </xf>
    <xf numFmtId="3" fontId="91" fillId="6" borderId="19" xfId="22" applyNumberFormat="1" applyFont="1" applyFill="1" applyBorder="1" applyAlignment="1" applyProtection="1">
      <alignment horizontal="center" vertical="center" wrapText="1"/>
    </xf>
    <xf numFmtId="3" fontId="51" fillId="0" borderId="19" xfId="22" applyNumberFormat="1" applyFont="1" applyFill="1" applyBorder="1" applyAlignment="1" applyProtection="1">
      <alignment horizontal="center" vertical="center" wrapText="1"/>
    </xf>
    <xf numFmtId="169" fontId="24" fillId="0" borderId="19" xfId="15" applyNumberFormat="1" applyFont="1" applyFill="1" applyBorder="1" applyAlignment="1" applyProtection="1">
      <alignment horizontal="center" vertical="center" wrapText="1"/>
    </xf>
    <xf numFmtId="3" fontId="6" fillId="6" borderId="15" xfId="22" applyNumberFormat="1" applyFont="1" applyFill="1" applyBorder="1" applyAlignment="1" applyProtection="1">
      <alignment horizontal="center" vertical="center" wrapText="1"/>
    </xf>
    <xf numFmtId="179" fontId="17" fillId="0" borderId="15" xfId="15" applyNumberFormat="1" applyFont="1" applyFill="1" applyBorder="1" applyAlignment="1" applyProtection="1">
      <alignment horizontal="center" vertical="center" wrapText="1"/>
    </xf>
    <xf numFmtId="166" fontId="17" fillId="0" borderId="15" xfId="22" applyNumberFormat="1" applyFont="1" applyFill="1" applyBorder="1" applyAlignment="1" applyProtection="1">
      <alignment horizontal="center" vertical="center"/>
    </xf>
    <xf numFmtId="166" fontId="17" fillId="0" borderId="15" xfId="22" applyNumberFormat="1" applyFont="1" applyFill="1" applyBorder="1" applyAlignment="1" applyProtection="1">
      <alignment horizontal="center" vertical="center" wrapText="1"/>
    </xf>
    <xf numFmtId="177" fontId="17" fillId="0" borderId="19" xfId="15" applyNumberFormat="1" applyFont="1" applyFill="1" applyBorder="1" applyAlignment="1" applyProtection="1">
      <alignment horizontal="center" vertical="center"/>
    </xf>
    <xf numFmtId="3" fontId="6" fillId="0" borderId="15" xfId="22" applyNumberFormat="1" applyFont="1" applyFill="1" applyBorder="1" applyAlignment="1" applyProtection="1">
      <alignment horizontal="center" vertical="center" wrapText="1"/>
    </xf>
    <xf numFmtId="0" fontId="17" fillId="0" borderId="15" xfId="15" applyFont="1" applyFill="1" applyBorder="1"/>
    <xf numFmtId="169" fontId="24" fillId="0" borderId="15" xfId="15" applyNumberFormat="1" applyFont="1" applyFill="1" applyBorder="1" applyAlignment="1" applyProtection="1">
      <alignment horizontal="center" vertical="center"/>
    </xf>
    <xf numFmtId="3" fontId="6" fillId="6" borderId="21" xfId="22" applyNumberFormat="1" applyFont="1" applyFill="1" applyBorder="1" applyAlignment="1" applyProtection="1">
      <alignment horizontal="center" vertical="center" wrapText="1"/>
    </xf>
    <xf numFmtId="0" fontId="17" fillId="0" borderId="21" xfId="15" applyFont="1" applyFill="1" applyBorder="1"/>
    <xf numFmtId="3" fontId="6" fillId="0" borderId="21" xfId="22" applyNumberFormat="1" applyFont="1" applyFill="1" applyBorder="1" applyAlignment="1" applyProtection="1">
      <alignment horizontal="center" vertical="center" wrapText="1"/>
    </xf>
    <xf numFmtId="177" fontId="17" fillId="0" borderId="21" xfId="15" applyNumberFormat="1" applyFont="1" applyFill="1" applyBorder="1" applyAlignment="1" applyProtection="1">
      <alignment horizontal="center" vertical="center" wrapText="1"/>
    </xf>
    <xf numFmtId="169" fontId="24" fillId="0" borderId="21" xfId="15" applyNumberFormat="1" applyFont="1" applyFill="1" applyBorder="1" applyAlignment="1" applyProtection="1">
      <alignment horizontal="center" vertical="center" wrapText="1"/>
    </xf>
    <xf numFmtId="169" fontId="59" fillId="0" borderId="1" xfId="15" applyNumberFormat="1" applyFont="1" applyFill="1" applyBorder="1" applyAlignment="1" applyProtection="1">
      <alignment horizontal="center" vertical="center"/>
    </xf>
    <xf numFmtId="3" fontId="89" fillId="6" borderId="18" xfId="15" applyNumberFormat="1" applyFont="1" applyFill="1" applyBorder="1" applyAlignment="1" applyProtection="1">
      <alignment horizontal="center" vertical="center"/>
    </xf>
    <xf numFmtId="49" fontId="17" fillId="0" borderId="19" xfId="15" applyNumberFormat="1" applyFont="1" applyFill="1" applyBorder="1" applyAlignment="1">
      <alignment horizontal="center" vertical="center" wrapText="1"/>
    </xf>
    <xf numFmtId="0" fontId="17" fillId="0" borderId="18" xfId="15" applyFont="1" applyFill="1" applyBorder="1" applyAlignment="1">
      <alignment vertical="center"/>
    </xf>
    <xf numFmtId="0" fontId="17" fillId="0" borderId="19" xfId="15" applyFont="1" applyFill="1" applyBorder="1" applyAlignment="1">
      <alignment horizontal="center" vertical="center"/>
    </xf>
    <xf numFmtId="3" fontId="6" fillId="0" borderId="18" xfId="15" applyNumberFormat="1" applyFont="1" applyFill="1" applyBorder="1" applyAlignment="1" applyProtection="1">
      <alignment horizontal="center" vertical="center"/>
    </xf>
    <xf numFmtId="3" fontId="6" fillId="0" borderId="20" xfId="15" applyNumberFormat="1" applyFont="1" applyFill="1" applyBorder="1" applyAlignment="1" applyProtection="1">
      <alignment horizontal="center" vertical="center"/>
    </xf>
    <xf numFmtId="169" fontId="24" fillId="0" borderId="18" xfId="15" applyNumberFormat="1" applyFont="1" applyFill="1" applyBorder="1" applyAlignment="1" applyProtection="1">
      <alignment horizontal="center" vertical="center" wrapText="1"/>
    </xf>
    <xf numFmtId="169" fontId="22" fillId="2" borderId="12" xfId="15" applyNumberFormat="1" applyFont="1" applyFill="1" applyBorder="1" applyAlignment="1">
      <alignment horizontal="center" vertical="center" wrapText="1"/>
    </xf>
    <xf numFmtId="0" fontId="17" fillId="0" borderId="20" xfId="15" applyFont="1" applyFill="1" applyBorder="1" applyAlignment="1">
      <alignment horizontal="center" vertical="center" wrapText="1"/>
    </xf>
    <xf numFmtId="179" fontId="90" fillId="0" borderId="20" xfId="15" applyNumberFormat="1" applyFont="1" applyFill="1" applyBorder="1" applyAlignment="1" applyProtection="1">
      <alignment horizontal="center" vertical="center" wrapText="1"/>
    </xf>
    <xf numFmtId="0" fontId="17" fillId="0" borderId="20" xfId="15" applyFont="1" applyFill="1" applyBorder="1" applyAlignment="1">
      <alignment vertical="center"/>
    </xf>
    <xf numFmtId="177" fontId="17" fillId="0" borderId="20" xfId="15" applyNumberFormat="1" applyFont="1" applyFill="1" applyBorder="1" applyAlignment="1" applyProtection="1">
      <alignment horizontal="center" vertical="center"/>
    </xf>
    <xf numFmtId="0" fontId="17" fillId="0" borderId="20" xfId="15" applyFont="1" applyFill="1" applyBorder="1"/>
    <xf numFmtId="170" fontId="17" fillId="0" borderId="20" xfId="15" applyNumberFormat="1" applyFont="1" applyFill="1" applyBorder="1" applyAlignment="1">
      <alignment horizontal="center" vertical="center"/>
    </xf>
    <xf numFmtId="3" fontId="89" fillId="6" borderId="20" xfId="15" applyNumberFormat="1" applyFont="1" applyFill="1" applyBorder="1" applyAlignment="1" applyProtection="1">
      <alignment horizontal="center" vertical="center"/>
    </xf>
    <xf numFmtId="0" fontId="17" fillId="0" borderId="20" xfId="15" applyFont="1" applyFill="1" applyBorder="1" applyAlignment="1" applyProtection="1">
      <alignment horizontal="center" vertical="center" wrapText="1"/>
    </xf>
    <xf numFmtId="169" fontId="17" fillId="0" borderId="20" xfId="15" applyNumberFormat="1" applyFont="1" applyFill="1" applyBorder="1" applyAlignment="1" applyProtection="1">
      <alignment horizontal="center" vertical="center" wrapText="1"/>
    </xf>
    <xf numFmtId="169" fontId="24" fillId="0" borderId="20" xfId="15" applyNumberFormat="1" applyFont="1" applyFill="1" applyBorder="1" applyAlignment="1" applyProtection="1">
      <alignment horizontal="center" vertical="center"/>
    </xf>
    <xf numFmtId="3" fontId="89" fillId="6" borderId="19" xfId="15" applyNumberFormat="1" applyFont="1" applyFill="1" applyBorder="1" applyAlignment="1" applyProtection="1">
      <alignment horizontal="center" vertical="center"/>
    </xf>
    <xf numFmtId="0" fontId="17" fillId="0" borderId="19" xfId="15" applyFont="1" applyFill="1" applyBorder="1" applyAlignment="1">
      <alignment vertical="center"/>
    </xf>
    <xf numFmtId="3" fontId="6" fillId="0" borderId="19" xfId="15" applyNumberFormat="1" applyFont="1" applyFill="1" applyBorder="1" applyAlignment="1" applyProtection="1">
      <alignment horizontal="center" vertical="center"/>
    </xf>
    <xf numFmtId="3" fontId="89" fillId="6" borderId="15" xfId="15" applyNumberFormat="1" applyFont="1" applyFill="1" applyBorder="1" applyAlignment="1" applyProtection="1">
      <alignment horizontal="center" vertical="center"/>
    </xf>
    <xf numFmtId="0" fontId="17" fillId="0" borderId="21" xfId="15" applyFont="1" applyFill="1" applyBorder="1" applyAlignment="1">
      <alignment vertical="center"/>
    </xf>
    <xf numFmtId="169" fontId="17" fillId="0" borderId="4" xfId="15" applyNumberFormat="1" applyFont="1" applyFill="1" applyBorder="1" applyAlignment="1" applyProtection="1">
      <alignment horizontal="center" vertical="center"/>
    </xf>
    <xf numFmtId="186" fontId="17" fillId="0" borderId="19" xfId="15" applyNumberFormat="1" applyFont="1" applyFill="1" applyBorder="1" applyAlignment="1" applyProtection="1">
      <alignment horizontal="center" vertical="center" wrapText="1"/>
    </xf>
    <xf numFmtId="3" fontId="6" fillId="0" borderId="15" xfId="15" applyNumberFormat="1" applyFont="1" applyFill="1" applyBorder="1" applyAlignment="1" applyProtection="1">
      <alignment horizontal="center" vertical="center"/>
    </xf>
    <xf numFmtId="169" fontId="24" fillId="0" borderId="4" xfId="15" applyNumberFormat="1" applyFont="1" applyFill="1" applyBorder="1" applyAlignment="1" applyProtection="1">
      <alignment horizontal="center" vertical="center"/>
    </xf>
    <xf numFmtId="3" fontId="88" fillId="6" borderId="18" xfId="15" applyNumberFormat="1" applyFont="1" applyFill="1" applyBorder="1" applyAlignment="1" applyProtection="1">
      <alignment horizontal="center" vertical="center"/>
    </xf>
    <xf numFmtId="169" fontId="9" fillId="0" borderId="18" xfId="15" applyNumberFormat="1" applyFont="1" applyFill="1" applyBorder="1" applyAlignment="1" applyProtection="1">
      <alignment horizontal="center" vertical="center"/>
    </xf>
    <xf numFmtId="169" fontId="59" fillId="0" borderId="18" xfId="15" applyNumberFormat="1" applyFont="1" applyFill="1" applyBorder="1" applyAlignment="1" applyProtection="1">
      <alignment horizontal="center" vertical="center"/>
    </xf>
    <xf numFmtId="3" fontId="88" fillId="6" borderId="19" xfId="15" applyNumberFormat="1" applyFont="1" applyFill="1" applyBorder="1" applyAlignment="1" applyProtection="1">
      <alignment horizontal="center" vertical="center"/>
    </xf>
    <xf numFmtId="3" fontId="51" fillId="0" borderId="19" xfId="15" applyNumberFormat="1" applyFont="1" applyFill="1" applyBorder="1" applyAlignment="1" applyProtection="1">
      <alignment horizontal="center" vertical="center"/>
    </xf>
    <xf numFmtId="169" fontId="59" fillId="0" borderId="19" xfId="15" applyNumberFormat="1" applyFont="1" applyFill="1" applyBorder="1" applyAlignment="1" applyProtection="1">
      <alignment horizontal="center" vertical="center"/>
    </xf>
    <xf numFmtId="3" fontId="89" fillId="6" borderId="21" xfId="15" applyNumberFormat="1" applyFont="1" applyFill="1" applyBorder="1" applyAlignment="1" applyProtection="1">
      <alignment horizontal="center" vertical="center"/>
    </xf>
    <xf numFmtId="166" fontId="17" fillId="0" borderId="21" xfId="22" applyNumberFormat="1" applyFont="1" applyFill="1" applyBorder="1" applyAlignment="1" applyProtection="1">
      <alignment horizontal="center" vertical="center"/>
    </xf>
    <xf numFmtId="4" fontId="17" fillId="0" borderId="21" xfId="15" applyNumberFormat="1" applyFont="1" applyFill="1" applyBorder="1" applyAlignment="1" applyProtection="1">
      <alignment horizontal="center" vertical="center"/>
    </xf>
    <xf numFmtId="3" fontId="6" fillId="0" borderId="21" xfId="15" applyNumberFormat="1" applyFont="1" applyFill="1" applyBorder="1" applyAlignment="1" applyProtection="1">
      <alignment horizontal="center" vertical="center"/>
    </xf>
    <xf numFmtId="169" fontId="24" fillId="0" borderId="21" xfId="15" applyNumberFormat="1" applyFont="1" applyFill="1" applyBorder="1" applyAlignment="1" applyProtection="1">
      <alignment horizontal="center" vertical="center"/>
    </xf>
    <xf numFmtId="179" fontId="178" fillId="0" borderId="1" xfId="15" applyNumberFormat="1" applyFont="1" applyFill="1" applyBorder="1" applyAlignment="1" applyProtection="1">
      <alignment horizontal="center" vertical="center" wrapText="1"/>
    </xf>
    <xf numFmtId="3" fontId="6" fillId="6" borderId="19" xfId="22" applyNumberFormat="1" applyFont="1" applyFill="1" applyBorder="1" applyAlignment="1" applyProtection="1">
      <alignment horizontal="center" vertical="center"/>
    </xf>
    <xf numFmtId="49" fontId="17" fillId="0" borderId="18" xfId="15" applyNumberFormat="1" applyFont="1" applyFill="1" applyBorder="1" applyAlignment="1" applyProtection="1">
      <alignment horizontal="center" vertical="center" wrapText="1"/>
    </xf>
    <xf numFmtId="171" fontId="17" fillId="0" borderId="19" xfId="22" applyNumberFormat="1" applyFont="1" applyFill="1" applyBorder="1" applyAlignment="1" applyProtection="1">
      <alignment horizontal="center" vertical="center"/>
    </xf>
    <xf numFmtId="3" fontId="6" fillId="0" borderId="19" xfId="22" applyNumberFormat="1" applyFont="1" applyFill="1" applyBorder="1" applyAlignment="1" applyProtection="1">
      <alignment horizontal="center" vertical="center"/>
    </xf>
    <xf numFmtId="49" fontId="17" fillId="0" borderId="19" xfId="15" applyNumberFormat="1" applyFont="1" applyFill="1" applyBorder="1" applyAlignment="1" applyProtection="1">
      <alignment horizontal="center" vertical="center" wrapText="1"/>
    </xf>
    <xf numFmtId="4" fontId="17" fillId="0" borderId="19" xfId="15" applyNumberFormat="1" applyFont="1" applyFill="1" applyBorder="1" applyAlignment="1" applyProtection="1">
      <alignment horizontal="center" vertical="center" wrapText="1"/>
    </xf>
    <xf numFmtId="0" fontId="17" fillId="0" borderId="16" xfId="15" applyFont="1" applyFill="1" applyBorder="1" applyAlignment="1">
      <alignment horizontal="center" vertical="center"/>
    </xf>
    <xf numFmtId="167" fontId="17" fillId="0" borderId="3" xfId="22" applyNumberFormat="1" applyFont="1" applyFill="1" applyBorder="1" applyAlignment="1" applyProtection="1">
      <alignment horizontal="center" vertical="center"/>
    </xf>
    <xf numFmtId="3" fontId="6" fillId="6" borderId="19" xfId="15" applyNumberFormat="1" applyFont="1" applyFill="1" applyBorder="1"/>
    <xf numFmtId="0" fontId="3" fillId="0" borderId="20" xfId="15" applyFont="1" applyFill="1" applyBorder="1" applyAlignment="1">
      <alignment horizontal="left" vertical="center" wrapText="1"/>
    </xf>
    <xf numFmtId="3" fontId="6" fillId="0" borderId="19" xfId="15" applyNumberFormat="1" applyFont="1" applyFill="1" applyBorder="1"/>
    <xf numFmtId="166" fontId="17" fillId="0" borderId="19" xfId="22" applyFont="1" applyFill="1" applyBorder="1" applyAlignment="1" applyProtection="1">
      <alignment horizontal="center" vertical="center" wrapText="1"/>
    </xf>
    <xf numFmtId="166" fontId="17" fillId="0" borderId="19" xfId="22" applyFont="1" applyFill="1" applyBorder="1" applyAlignment="1" applyProtection="1">
      <alignment horizontal="center" vertical="center"/>
    </xf>
    <xf numFmtId="0" fontId="17" fillId="0" borderId="20" xfId="15" applyFont="1" applyFill="1" applyBorder="1" applyAlignment="1">
      <alignment horizontal="center" vertical="center"/>
    </xf>
    <xf numFmtId="0" fontId="3" fillId="0" borderId="15" xfId="15" applyFont="1" applyFill="1" applyBorder="1" applyAlignment="1">
      <alignment horizontal="center" vertical="center" wrapText="1"/>
    </xf>
    <xf numFmtId="0" fontId="3" fillId="0" borderId="15" xfId="15" applyFont="1" applyFill="1" applyBorder="1" applyAlignment="1">
      <alignment horizontal="left" vertical="center" wrapText="1"/>
    </xf>
    <xf numFmtId="179" fontId="90" fillId="0" borderId="15" xfId="15" applyNumberFormat="1" applyFont="1" applyFill="1" applyBorder="1" applyAlignment="1" applyProtection="1">
      <alignment horizontal="center" vertical="center" wrapText="1"/>
    </xf>
    <xf numFmtId="0" fontId="17" fillId="0" borderId="15" xfId="15" applyFont="1" applyFill="1" applyBorder="1" applyAlignment="1">
      <alignment horizontal="center" vertical="center"/>
    </xf>
    <xf numFmtId="3" fontId="6" fillId="6" borderId="21" xfId="22" applyNumberFormat="1" applyFont="1" applyFill="1" applyBorder="1" applyAlignment="1" applyProtection="1">
      <alignment horizontal="center" vertical="center"/>
    </xf>
    <xf numFmtId="169" fontId="179" fillId="0" borderId="21" xfId="15" applyNumberFormat="1" applyFont="1" applyFill="1" applyBorder="1" applyAlignment="1" applyProtection="1">
      <alignment horizontal="center" vertical="center"/>
    </xf>
    <xf numFmtId="167" fontId="17" fillId="0" borderId="15" xfId="22" applyNumberFormat="1" applyFont="1" applyFill="1" applyBorder="1" applyAlignment="1" applyProtection="1">
      <alignment horizontal="center" vertical="center"/>
    </xf>
    <xf numFmtId="3" fontId="6" fillId="0" borderId="21" xfId="22" applyNumberFormat="1" applyFont="1" applyFill="1" applyBorder="1" applyAlignment="1" applyProtection="1">
      <alignment horizontal="center" vertical="center"/>
    </xf>
    <xf numFmtId="0" fontId="17" fillId="0" borderId="21" xfId="15" applyFont="1" applyFill="1" applyBorder="1" applyAlignment="1">
      <alignment horizontal="center" vertical="center"/>
    </xf>
    <xf numFmtId="169" fontId="178" fillId="0" borderId="1" xfId="15" applyNumberFormat="1" applyFont="1" applyFill="1" applyBorder="1" applyAlignment="1" applyProtection="1">
      <alignment horizontal="center" vertical="center"/>
    </xf>
    <xf numFmtId="3" fontId="93" fillId="16" borderId="20" xfId="15" applyNumberFormat="1" applyFont="1" applyFill="1" applyBorder="1" applyAlignment="1" applyProtection="1">
      <alignment horizontal="center" vertical="center"/>
    </xf>
    <xf numFmtId="171" fontId="17" fillId="0" borderId="18" xfId="22" applyNumberFormat="1" applyFont="1" applyFill="1" applyBorder="1" applyAlignment="1" applyProtection="1">
      <alignment horizontal="center" vertical="center" wrapText="1"/>
    </xf>
    <xf numFmtId="169" fontId="24" fillId="0" borderId="18" xfId="15" applyNumberFormat="1" applyFont="1" applyFill="1" applyBorder="1" applyAlignment="1" applyProtection="1">
      <alignment horizontal="center" vertical="center"/>
    </xf>
    <xf numFmtId="171" fontId="17" fillId="0" borderId="19" xfId="22" applyNumberFormat="1" applyFont="1" applyFill="1" applyBorder="1" applyAlignment="1" applyProtection="1">
      <alignment horizontal="center" vertical="center" wrapText="1"/>
    </xf>
    <xf numFmtId="3" fontId="6" fillId="6" borderId="20" xfId="15" applyNumberFormat="1" applyFont="1" applyFill="1" applyBorder="1"/>
    <xf numFmtId="49" fontId="17" fillId="0" borderId="18" xfId="15" applyNumberFormat="1" applyFont="1" applyFill="1" applyBorder="1" applyAlignment="1">
      <alignment horizontal="center" vertical="center" wrapText="1"/>
    </xf>
    <xf numFmtId="0" fontId="17" fillId="0" borderId="18" xfId="3" applyFont="1" applyFill="1" applyBorder="1" applyAlignment="1">
      <alignment horizontal="left" vertical="center" wrapText="1"/>
    </xf>
    <xf numFmtId="167" fontId="90" fillId="0" borderId="19" xfId="22" applyNumberFormat="1" applyFont="1" applyFill="1" applyBorder="1" applyAlignment="1" applyProtection="1">
      <alignment horizontal="center" vertical="center" wrapText="1"/>
    </xf>
    <xf numFmtId="172" fontId="17" fillId="0" borderId="18" xfId="22" applyNumberFormat="1" applyFont="1" applyFill="1" applyBorder="1" applyAlignment="1" applyProtection="1">
      <alignment horizontal="center" vertical="center"/>
    </xf>
    <xf numFmtId="167" fontId="17" fillId="0" borderId="20" xfId="22" applyNumberFormat="1" applyFont="1" applyFill="1" applyBorder="1" applyAlignment="1" applyProtection="1">
      <alignment horizontal="center" vertical="center"/>
    </xf>
    <xf numFmtId="0" fontId="17" fillId="0" borderId="20" xfId="3" applyFont="1" applyFill="1" applyBorder="1" applyAlignment="1">
      <alignment horizontal="center" vertical="center" wrapText="1"/>
    </xf>
    <xf numFmtId="0" fontId="17" fillId="0" borderId="20" xfId="3" applyFont="1" applyFill="1" applyBorder="1" applyAlignment="1">
      <alignment horizontal="left" vertical="center" wrapText="1"/>
    </xf>
    <xf numFmtId="179" fontId="17" fillId="0" borderId="20" xfId="15" applyNumberFormat="1" applyFont="1" applyFill="1" applyBorder="1" applyAlignment="1" applyProtection="1">
      <alignment horizontal="center" vertical="center" wrapText="1"/>
    </xf>
    <xf numFmtId="3" fontId="6" fillId="0" borderId="20" xfId="15" applyNumberFormat="1" applyFont="1" applyFill="1" applyBorder="1"/>
    <xf numFmtId="167" fontId="90" fillId="0" borderId="20" xfId="22" applyNumberFormat="1" applyFont="1" applyFill="1" applyBorder="1" applyAlignment="1" applyProtection="1">
      <alignment horizontal="center" vertical="center" wrapText="1"/>
    </xf>
    <xf numFmtId="3" fontId="6" fillId="6" borderId="21" xfId="15" applyNumberFormat="1" applyFont="1" applyFill="1" applyBorder="1"/>
    <xf numFmtId="0" fontId="3" fillId="0" borderId="21" xfId="3" applyFont="1" applyFill="1" applyBorder="1" applyAlignment="1">
      <alignment horizontal="center" vertical="center" wrapText="1"/>
    </xf>
    <xf numFmtId="0" fontId="3" fillId="0" borderId="21" xfId="3" applyFont="1" applyFill="1" applyBorder="1" applyAlignment="1">
      <alignment horizontal="left" vertical="center" wrapText="1"/>
    </xf>
    <xf numFmtId="169" fontId="17" fillId="0" borderId="21" xfId="15" applyNumberFormat="1" applyFont="1" applyFill="1" applyBorder="1"/>
    <xf numFmtId="3" fontId="6" fillId="0" borderId="21" xfId="15" applyNumberFormat="1" applyFont="1" applyFill="1" applyBorder="1"/>
    <xf numFmtId="3" fontId="6" fillId="6" borderId="18" xfId="22" applyNumberFormat="1" applyFont="1" applyFill="1" applyBorder="1" applyAlignment="1" applyProtection="1">
      <alignment horizontal="center" vertical="center"/>
    </xf>
    <xf numFmtId="166" fontId="17" fillId="0" borderId="18" xfId="22" applyNumberFormat="1" applyFont="1" applyFill="1" applyBorder="1" applyAlignment="1" applyProtection="1">
      <alignment horizontal="center" vertical="center"/>
    </xf>
    <xf numFmtId="171" fontId="17" fillId="0" borderId="18" xfId="22" applyNumberFormat="1" applyFont="1" applyFill="1" applyBorder="1" applyAlignment="1" applyProtection="1">
      <alignment horizontal="center" vertical="center"/>
    </xf>
    <xf numFmtId="167" fontId="17" fillId="0" borderId="18" xfId="22" applyNumberFormat="1" applyFont="1" applyFill="1" applyBorder="1" applyAlignment="1">
      <alignment horizontal="center" vertical="center"/>
    </xf>
    <xf numFmtId="3" fontId="6" fillId="0" borderId="18" xfId="22" applyNumberFormat="1" applyFont="1" applyFill="1" applyBorder="1" applyAlignment="1" applyProtection="1">
      <alignment horizontal="center" vertical="center"/>
    </xf>
    <xf numFmtId="167" fontId="17" fillId="0" borderId="19" xfId="22" applyNumberFormat="1" applyFont="1" applyFill="1" applyBorder="1" applyAlignment="1">
      <alignment horizontal="center" vertical="center"/>
    </xf>
    <xf numFmtId="169" fontId="17" fillId="0" borderId="19" xfId="15" applyNumberFormat="1" applyFont="1" applyFill="1" applyBorder="1" applyAlignment="1">
      <alignment horizontal="center" vertical="center"/>
    </xf>
    <xf numFmtId="171" fontId="17" fillId="0" borderId="21" xfId="22" applyNumberFormat="1" applyFont="1" applyFill="1" applyBorder="1" applyAlignment="1" applyProtection="1">
      <alignment horizontal="center" vertical="center"/>
    </xf>
    <xf numFmtId="167" fontId="17" fillId="0" borderId="21" xfId="22" applyNumberFormat="1" applyFont="1" applyFill="1" applyBorder="1" applyAlignment="1">
      <alignment horizontal="center" vertical="center"/>
    </xf>
    <xf numFmtId="171" fontId="17" fillId="0" borderId="21" xfId="22" applyNumberFormat="1" applyFont="1" applyFill="1" applyBorder="1" applyAlignment="1" applyProtection="1">
      <alignment horizontal="center" vertical="center" wrapText="1"/>
    </xf>
    <xf numFmtId="177" fontId="17" fillId="0" borderId="21" xfId="15" applyNumberFormat="1" applyFont="1" applyFill="1" applyBorder="1" applyAlignment="1" applyProtection="1">
      <alignment horizontal="center" vertical="center"/>
    </xf>
    <xf numFmtId="0" fontId="17" fillId="2" borderId="18" xfId="15" applyFont="1" applyFill="1" applyBorder="1" applyAlignment="1">
      <alignment horizontal="center" vertical="center" wrapText="1"/>
    </xf>
    <xf numFmtId="0" fontId="17" fillId="2" borderId="19" xfId="15" applyFont="1" applyFill="1" applyBorder="1" applyAlignment="1">
      <alignment horizontal="center" vertical="center"/>
    </xf>
    <xf numFmtId="167" fontId="17" fillId="0" borderId="19" xfId="22" applyNumberFormat="1" applyFont="1" applyFill="1" applyBorder="1" applyAlignment="1">
      <alignment vertical="center"/>
    </xf>
    <xf numFmtId="3" fontId="6" fillId="6" borderId="19" xfId="22" applyNumberFormat="1" applyFont="1" applyFill="1" applyBorder="1"/>
    <xf numFmtId="167" fontId="17" fillId="0" borderId="19" xfId="22" applyNumberFormat="1" applyFont="1" applyFill="1" applyBorder="1"/>
    <xf numFmtId="3" fontId="6" fillId="0" borderId="19" xfId="22" applyNumberFormat="1" applyFont="1" applyFill="1" applyBorder="1"/>
    <xf numFmtId="3" fontId="6" fillId="0" borderId="1" xfId="15" applyNumberFormat="1" applyFont="1" applyFill="1" applyBorder="1" applyAlignment="1">
      <alignment vertical="center"/>
    </xf>
    <xf numFmtId="3" fontId="6" fillId="6" borderId="18" xfId="15" applyNumberFormat="1" applyFont="1" applyFill="1" applyBorder="1"/>
    <xf numFmtId="0" fontId="51" fillId="0" borderId="18" xfId="15" applyFont="1" applyFill="1" applyBorder="1" applyAlignment="1" applyProtection="1">
      <alignment horizontal="center" vertical="center" wrapText="1"/>
    </xf>
    <xf numFmtId="0" fontId="51" fillId="0" borderId="18" xfId="15" applyFont="1" applyFill="1" applyBorder="1" applyAlignment="1" applyProtection="1">
      <alignment vertical="center" wrapText="1"/>
    </xf>
    <xf numFmtId="169" fontId="17" fillId="0" borderId="18" xfId="15" applyNumberFormat="1" applyFont="1" applyFill="1" applyBorder="1"/>
    <xf numFmtId="3" fontId="6" fillId="0" borderId="18" xfId="15" applyNumberFormat="1" applyFont="1" applyFill="1" applyBorder="1"/>
    <xf numFmtId="0" fontId="17" fillId="2" borderId="18" xfId="15" applyFont="1" applyFill="1" applyBorder="1" applyAlignment="1">
      <alignment horizontal="center" vertical="center"/>
    </xf>
    <xf numFmtId="167" fontId="17" fillId="0" borderId="21" xfId="22" applyNumberFormat="1" applyFont="1" applyFill="1" applyBorder="1"/>
    <xf numFmtId="0" fontId="17" fillId="2" borderId="21" xfId="15" applyFont="1" applyFill="1" applyBorder="1" applyAlignment="1">
      <alignment horizontal="center" vertical="center"/>
    </xf>
    <xf numFmtId="3" fontId="6" fillId="6" borderId="20" xfId="22" applyNumberFormat="1" applyFont="1" applyFill="1" applyBorder="1" applyAlignment="1" applyProtection="1">
      <alignment horizontal="center" vertical="center" wrapText="1"/>
    </xf>
    <xf numFmtId="167" fontId="17" fillId="0" borderId="18" xfId="22" applyNumberFormat="1" applyFont="1" applyFill="1" applyBorder="1" applyAlignment="1">
      <alignment vertical="center"/>
    </xf>
    <xf numFmtId="167" fontId="17" fillId="0" borderId="2" xfId="22" applyNumberFormat="1" applyFont="1" applyFill="1" applyBorder="1" applyAlignment="1">
      <alignment horizontal="center" vertical="center"/>
    </xf>
    <xf numFmtId="167" fontId="17" fillId="0" borderId="2" xfId="22" applyNumberFormat="1" applyFont="1" applyFill="1" applyBorder="1" applyAlignment="1" applyProtection="1">
      <alignment horizontal="center" vertical="center"/>
    </xf>
    <xf numFmtId="167" fontId="17" fillId="0" borderId="18" xfId="22" applyNumberFormat="1" applyFont="1" applyFill="1" applyBorder="1"/>
    <xf numFmtId="3" fontId="6" fillId="0" borderId="20" xfId="22" applyNumberFormat="1" applyFont="1" applyFill="1" applyBorder="1" applyAlignment="1" applyProtection="1">
      <alignment horizontal="center" vertical="center" wrapText="1"/>
    </xf>
    <xf numFmtId="167" fontId="17" fillId="0" borderId="20" xfId="22" applyNumberFormat="1" applyFont="1" applyFill="1" applyBorder="1"/>
    <xf numFmtId="167" fontId="17" fillId="0" borderId="20" xfId="22" applyNumberFormat="1" applyFont="1" applyFill="1" applyBorder="1" applyAlignment="1">
      <alignment vertical="center"/>
    </xf>
    <xf numFmtId="167" fontId="17" fillId="0" borderId="20" xfId="22" applyNumberFormat="1" applyFont="1" applyFill="1" applyBorder="1" applyAlignment="1">
      <alignment horizontal="center" vertical="center" wrapText="1"/>
    </xf>
    <xf numFmtId="169" fontId="17" fillId="0" borderId="20" xfId="15" applyNumberFormat="1" applyFont="1" applyFill="1" applyBorder="1" applyAlignment="1">
      <alignment horizontal="center" vertical="center"/>
    </xf>
    <xf numFmtId="167" fontId="17" fillId="0" borderId="3" xfId="22" applyNumberFormat="1" applyFont="1" applyFill="1" applyBorder="1"/>
    <xf numFmtId="167" fontId="17" fillId="0" borderId="20" xfId="22" applyNumberFormat="1" applyFont="1" applyFill="1" applyBorder="1" applyAlignment="1">
      <alignment horizontal="center" vertical="center"/>
    </xf>
    <xf numFmtId="3" fontId="6" fillId="6" borderId="20" xfId="22" applyNumberFormat="1" applyFont="1" applyFill="1" applyBorder="1"/>
    <xf numFmtId="3" fontId="6" fillId="0" borderId="20" xfId="22" applyNumberFormat="1" applyFont="1" applyFill="1" applyBorder="1"/>
    <xf numFmtId="180" fontId="17" fillId="0" borderId="19" xfId="22" applyNumberFormat="1" applyFont="1" applyFill="1" applyBorder="1" applyAlignment="1" applyProtection="1">
      <alignment horizontal="center" vertical="center"/>
    </xf>
    <xf numFmtId="167" fontId="17" fillId="0" borderId="3" xfId="22" applyNumberFormat="1" applyFont="1" applyFill="1" applyBorder="1" applyAlignment="1">
      <alignment horizontal="center" vertical="center" wrapText="1"/>
    </xf>
    <xf numFmtId="16" fontId="17" fillId="0" borderId="19" xfId="15" applyNumberFormat="1" applyFont="1" applyFill="1" applyBorder="1" applyAlignment="1">
      <alignment horizontal="center" vertical="center" wrapText="1"/>
    </xf>
    <xf numFmtId="4" fontId="17" fillId="0" borderId="20" xfId="15" applyNumberFormat="1" applyFont="1" applyFill="1" applyBorder="1" applyAlignment="1" applyProtection="1">
      <alignment horizontal="center" vertical="center"/>
    </xf>
    <xf numFmtId="169" fontId="24" fillId="0" borderId="3" xfId="15" applyNumberFormat="1" applyFont="1" applyFill="1" applyBorder="1" applyAlignment="1" applyProtection="1">
      <alignment horizontal="center" vertical="center"/>
    </xf>
    <xf numFmtId="0" fontId="17" fillId="0" borderId="3" xfId="15" applyFont="1" applyFill="1" applyBorder="1" applyAlignment="1">
      <alignment horizontal="center" vertical="center"/>
    </xf>
    <xf numFmtId="167" fontId="17" fillId="0" borderId="21" xfId="22" applyNumberFormat="1" applyFont="1" applyFill="1" applyBorder="1" applyAlignment="1">
      <alignment vertical="center"/>
    </xf>
    <xf numFmtId="167" fontId="17" fillId="0" borderId="4" xfId="22" applyNumberFormat="1" applyFont="1" applyFill="1" applyBorder="1" applyAlignment="1" applyProtection="1">
      <alignment horizontal="center" vertical="center"/>
    </xf>
    <xf numFmtId="3" fontId="6" fillId="6" borderId="20" xfId="22" applyNumberFormat="1" applyFont="1" applyFill="1" applyBorder="1" applyAlignment="1" applyProtection="1">
      <alignment horizontal="center" vertical="center"/>
    </xf>
    <xf numFmtId="3" fontId="6" fillId="0" borderId="20" xfId="22" applyNumberFormat="1" applyFont="1" applyFill="1" applyBorder="1" applyAlignment="1" applyProtection="1">
      <alignment horizontal="center" vertical="center"/>
    </xf>
    <xf numFmtId="166" fontId="17" fillId="0" borderId="19" xfId="22" applyNumberFormat="1" applyFont="1" applyFill="1" applyBorder="1" applyAlignment="1">
      <alignment vertical="center"/>
    </xf>
    <xf numFmtId="3" fontId="51" fillId="0" borderId="20" xfId="22" applyNumberFormat="1" applyFont="1" applyFill="1" applyBorder="1" applyAlignment="1" applyProtection="1">
      <alignment horizontal="center" vertical="center"/>
    </xf>
    <xf numFmtId="3" fontId="6" fillId="6" borderId="15" xfId="22" applyNumberFormat="1" applyFont="1" applyFill="1" applyBorder="1" applyAlignment="1" applyProtection="1">
      <alignment horizontal="center" vertical="center"/>
    </xf>
    <xf numFmtId="0" fontId="17" fillId="0" borderId="15" xfId="15" applyFont="1" applyFill="1" applyBorder="1" applyAlignment="1">
      <alignment horizontal="center" vertical="center" wrapText="1"/>
    </xf>
    <xf numFmtId="0" fontId="17" fillId="0" borderId="15" xfId="15" applyFont="1" applyFill="1" applyBorder="1" applyAlignment="1">
      <alignment horizontal="left" vertical="center" wrapText="1"/>
    </xf>
    <xf numFmtId="3" fontId="6" fillId="0" borderId="15" xfId="22" applyNumberFormat="1" applyFont="1" applyFill="1" applyBorder="1" applyAlignment="1" applyProtection="1">
      <alignment horizontal="center" vertical="center"/>
    </xf>
    <xf numFmtId="167" fontId="3" fillId="0" borderId="20" xfId="22" applyNumberFormat="1" applyFont="1" applyFill="1" applyBorder="1" applyAlignment="1" applyProtection="1">
      <alignment horizontal="center" vertical="center" wrapText="1"/>
    </xf>
    <xf numFmtId="3" fontId="93" fillId="6" borderId="20" xfId="22" applyNumberFormat="1" applyFont="1" applyFill="1" applyBorder="1" applyAlignment="1" applyProtection="1">
      <alignment horizontal="center" vertical="center" wrapText="1"/>
    </xf>
    <xf numFmtId="3" fontId="51" fillId="0" borderId="20" xfId="22" applyNumberFormat="1" applyFont="1" applyFill="1" applyBorder="1" applyAlignment="1" applyProtection="1">
      <alignment horizontal="center" vertical="center" wrapText="1"/>
    </xf>
    <xf numFmtId="167" fontId="8" fillId="0" borderId="1" xfId="22" applyNumberFormat="1" applyFont="1" applyFill="1" applyBorder="1" applyAlignment="1" applyProtection="1">
      <alignment horizontal="center" vertical="center" wrapText="1"/>
    </xf>
    <xf numFmtId="170" fontId="17" fillId="0" borderId="18" xfId="15" applyNumberFormat="1" applyFont="1" applyFill="1" applyBorder="1" applyAlignment="1">
      <alignment vertical="center"/>
    </xf>
    <xf numFmtId="180" fontId="17" fillId="0" borderId="18" xfId="22" applyNumberFormat="1" applyFont="1" applyFill="1" applyBorder="1" applyAlignment="1">
      <alignment vertical="center"/>
    </xf>
    <xf numFmtId="3" fontId="91" fillId="6" borderId="19" xfId="15" applyNumberFormat="1" applyFont="1" applyFill="1" applyBorder="1" applyAlignment="1" applyProtection="1">
      <alignment horizontal="center" vertical="center"/>
    </xf>
    <xf numFmtId="170" fontId="17" fillId="0" borderId="19" xfId="15" applyNumberFormat="1" applyFont="1" applyFill="1" applyBorder="1" applyAlignment="1">
      <alignment vertical="center"/>
    </xf>
    <xf numFmtId="180" fontId="3" fillId="0" borderId="19" xfId="22" applyNumberFormat="1" applyFont="1" applyFill="1" applyBorder="1" applyAlignment="1" applyProtection="1">
      <alignment horizontal="center" vertical="center" wrapText="1"/>
    </xf>
    <xf numFmtId="180" fontId="17" fillId="0" borderId="19" xfId="22" applyNumberFormat="1" applyFont="1" applyFill="1" applyBorder="1" applyAlignment="1">
      <alignment vertical="center"/>
    </xf>
    <xf numFmtId="167" fontId="8" fillId="0" borderId="39" xfId="22" applyNumberFormat="1" applyFont="1" applyFill="1" applyBorder="1" applyAlignment="1" applyProtection="1">
      <alignment horizontal="center" vertical="center" wrapText="1"/>
    </xf>
    <xf numFmtId="3" fontId="51" fillId="6" borderId="19" xfId="22" applyNumberFormat="1" applyFont="1" applyFill="1" applyBorder="1" applyAlignment="1" applyProtection="1">
      <alignment horizontal="center" vertical="center" wrapText="1"/>
    </xf>
    <xf numFmtId="167" fontId="3" fillId="0" borderId="19" xfId="22" applyNumberFormat="1" applyFont="1" applyFill="1" applyBorder="1" applyAlignment="1" applyProtection="1">
      <alignment horizontal="center" vertical="center" wrapText="1"/>
    </xf>
    <xf numFmtId="167" fontId="8" fillId="0" borderId="19" xfId="22" applyNumberFormat="1" applyFont="1" applyFill="1" applyBorder="1" applyAlignment="1" applyProtection="1">
      <alignment horizontal="center" vertical="center" wrapText="1"/>
    </xf>
    <xf numFmtId="167" fontId="9" fillId="0" borderId="19" xfId="22" applyNumberFormat="1" applyFont="1" applyFill="1" applyBorder="1" applyAlignment="1" applyProtection="1">
      <alignment horizontal="center" vertical="center" wrapText="1"/>
    </xf>
    <xf numFmtId="180" fontId="8" fillId="0" borderId="19" xfId="22" applyNumberFormat="1" applyFont="1" applyFill="1" applyBorder="1" applyAlignment="1" applyProtection="1">
      <alignment horizontal="center" vertical="center" wrapText="1"/>
    </xf>
    <xf numFmtId="170" fontId="17" fillId="0" borderId="21" xfId="15" applyNumberFormat="1" applyFont="1" applyFill="1" applyBorder="1" applyAlignment="1">
      <alignment vertical="center"/>
    </xf>
    <xf numFmtId="180" fontId="17" fillId="0" borderId="21" xfId="22" applyNumberFormat="1" applyFont="1" applyFill="1" applyBorder="1" applyAlignment="1">
      <alignment vertical="center"/>
    </xf>
    <xf numFmtId="0" fontId="26" fillId="2" borderId="59" xfId="15" applyFont="1" applyFill="1" applyBorder="1" applyAlignment="1" applyProtection="1">
      <alignment horizontal="center" vertical="center" wrapText="1"/>
    </xf>
    <xf numFmtId="169" fontId="90" fillId="0" borderId="19" xfId="15" applyNumberFormat="1" applyFont="1" applyFill="1" applyBorder="1" applyAlignment="1" applyProtection="1">
      <alignment horizontal="center" vertical="center"/>
    </xf>
    <xf numFmtId="3" fontId="93" fillId="20" borderId="19" xfId="22" applyNumberFormat="1" applyFont="1" applyFill="1" applyBorder="1" applyAlignment="1" applyProtection="1">
      <alignment horizontal="center" vertical="center"/>
    </xf>
    <xf numFmtId="167" fontId="17" fillId="0" borderId="15" xfId="22" applyNumberFormat="1" applyFont="1" applyFill="1" applyBorder="1"/>
    <xf numFmtId="3" fontId="51" fillId="0" borderId="19" xfId="22" applyNumberFormat="1" applyFont="1" applyFill="1" applyBorder="1" applyAlignment="1" applyProtection="1">
      <alignment horizontal="center" vertical="center"/>
    </xf>
    <xf numFmtId="3" fontId="93" fillId="20" borderId="19" xfId="15" applyNumberFormat="1" applyFont="1" applyFill="1" applyBorder="1" applyAlignment="1" applyProtection="1">
      <alignment horizontal="center" vertical="center"/>
    </xf>
    <xf numFmtId="167" fontId="17" fillId="0" borderId="15" xfId="22" applyNumberFormat="1" applyFont="1" applyFill="1" applyBorder="1" applyAlignment="1">
      <alignment vertical="center"/>
    </xf>
    <xf numFmtId="3" fontId="89" fillId="20" borderId="19" xfId="15" applyNumberFormat="1" applyFont="1" applyFill="1" applyBorder="1" applyAlignment="1" applyProtection="1">
      <alignment horizontal="center" vertical="center"/>
    </xf>
    <xf numFmtId="0" fontId="17" fillId="0" borderId="19" xfId="15" applyFont="1" applyFill="1" applyBorder="1" applyAlignment="1" applyProtection="1">
      <alignment horizontal="left" vertical="center" wrapText="1"/>
    </xf>
    <xf numFmtId="167" fontId="17" fillId="0" borderId="15" xfId="22" applyNumberFormat="1" applyFont="1" applyFill="1" applyBorder="1" applyAlignment="1">
      <alignment horizontal="center" vertical="center"/>
    </xf>
    <xf numFmtId="169" fontId="90" fillId="0" borderId="15" xfId="15" applyNumberFormat="1" applyFont="1" applyFill="1" applyBorder="1" applyAlignment="1" applyProtection="1">
      <alignment horizontal="center" vertical="center"/>
    </xf>
    <xf numFmtId="3" fontId="6" fillId="6" borderId="19" xfId="22" applyNumberFormat="1" applyFont="1" applyFill="1" applyBorder="1" applyAlignment="1">
      <alignment vertical="center"/>
    </xf>
    <xf numFmtId="3" fontId="6" fillId="0" borderId="19" xfId="22" applyNumberFormat="1" applyFont="1" applyFill="1" applyBorder="1" applyAlignment="1">
      <alignment vertical="center"/>
    </xf>
    <xf numFmtId="167" fontId="17" fillId="21" borderId="20" xfId="22" applyNumberFormat="1" applyFont="1" applyFill="1" applyBorder="1" applyAlignment="1">
      <alignment horizontal="center" vertical="center"/>
    </xf>
    <xf numFmtId="0" fontId="17" fillId="21" borderId="20" xfId="15" applyFont="1" applyFill="1" applyBorder="1" applyAlignment="1">
      <alignment horizontal="center" vertical="center"/>
    </xf>
    <xf numFmtId="0" fontId="17" fillId="21" borderId="20" xfId="15" applyFont="1" applyFill="1" applyBorder="1" applyAlignment="1">
      <alignment horizontal="center" vertical="center" wrapText="1"/>
    </xf>
    <xf numFmtId="169" fontId="179" fillId="0" borderId="19" xfId="15" applyNumberFormat="1" applyFont="1" applyFill="1" applyBorder="1" applyAlignment="1" applyProtection="1">
      <alignment horizontal="center" vertical="center" wrapText="1"/>
    </xf>
    <xf numFmtId="3" fontId="6" fillId="6" borderId="3" xfId="22" applyNumberFormat="1" applyFont="1" applyFill="1" applyBorder="1" applyAlignment="1" applyProtection="1">
      <alignment horizontal="center" vertical="center"/>
    </xf>
    <xf numFmtId="0" fontId="17" fillId="0" borderId="18" xfId="15" applyFont="1" applyFill="1" applyBorder="1" applyAlignment="1" applyProtection="1">
      <alignment horizontal="left" vertical="center" wrapText="1"/>
    </xf>
    <xf numFmtId="169" fontId="9" fillId="0" borderId="20" xfId="15" applyNumberFormat="1" applyFont="1" applyFill="1" applyBorder="1" applyAlignment="1" applyProtection="1">
      <alignment horizontal="center" vertical="center"/>
    </xf>
    <xf numFmtId="3" fontId="6" fillId="0" borderId="3" xfId="22" applyNumberFormat="1" applyFont="1" applyFill="1" applyBorder="1" applyAlignment="1" applyProtection="1">
      <alignment horizontal="center" vertical="center"/>
    </xf>
    <xf numFmtId="169" fontId="17" fillId="0" borderId="20" xfId="15" applyNumberFormat="1" applyFont="1" applyFill="1" applyBorder="1"/>
    <xf numFmtId="0" fontId="17" fillId="0" borderId="20" xfId="15" applyFont="1" applyFill="1" applyBorder="1" applyAlignment="1" applyProtection="1">
      <alignment horizontal="left" vertical="center" wrapText="1"/>
    </xf>
    <xf numFmtId="167" fontId="90" fillId="0" borderId="21" xfId="22" applyNumberFormat="1" applyFont="1" applyFill="1" applyBorder="1" applyAlignment="1" applyProtection="1">
      <alignment horizontal="center" vertical="center" wrapText="1"/>
    </xf>
    <xf numFmtId="167" fontId="90" fillId="0" borderId="15" xfId="22" applyNumberFormat="1" applyFont="1" applyFill="1" applyBorder="1" applyAlignment="1" applyProtection="1">
      <alignment horizontal="center" vertical="center" wrapText="1"/>
    </xf>
    <xf numFmtId="171" fontId="90" fillId="0" borderId="19" xfId="22" applyNumberFormat="1" applyFont="1" applyFill="1" applyBorder="1" applyAlignment="1" applyProtection="1">
      <alignment horizontal="center" vertical="center" wrapText="1"/>
    </xf>
    <xf numFmtId="3" fontId="93" fillId="20" borderId="18" xfId="15" applyNumberFormat="1" applyFont="1" applyFill="1" applyBorder="1" applyAlignment="1" applyProtection="1">
      <alignment horizontal="center" vertical="center"/>
    </xf>
    <xf numFmtId="169" fontId="90" fillId="0" borderId="18" xfId="15" applyNumberFormat="1" applyFont="1" applyFill="1" applyBorder="1" applyAlignment="1" applyProtection="1">
      <alignment horizontal="center" vertical="center"/>
    </xf>
    <xf numFmtId="4" fontId="17" fillId="0" borderId="18" xfId="15" applyNumberFormat="1" applyFont="1" applyFill="1" applyBorder="1" applyAlignment="1" applyProtection="1">
      <alignment horizontal="center" vertical="center" wrapText="1"/>
    </xf>
    <xf numFmtId="186" fontId="17" fillId="0" borderId="18" xfId="15" applyNumberFormat="1" applyFont="1" applyFill="1" applyBorder="1" applyAlignment="1" applyProtection="1">
      <alignment horizontal="center" vertical="center" wrapText="1"/>
    </xf>
    <xf numFmtId="4" fontId="17" fillId="0" borderId="19" xfId="22" applyNumberFormat="1" applyFont="1" applyFill="1" applyBorder="1" applyAlignment="1" applyProtection="1">
      <alignment horizontal="center" vertical="center" wrapText="1"/>
    </xf>
    <xf numFmtId="167" fontId="17" fillId="0" borderId="19" xfId="22" applyNumberFormat="1" applyFont="1" applyFill="1" applyBorder="1" applyAlignment="1">
      <alignment vertical="center" wrapText="1"/>
    </xf>
    <xf numFmtId="169" fontId="17" fillId="0" borderId="18" xfId="15" applyNumberFormat="1" applyFont="1" applyFill="1" applyBorder="1" applyAlignment="1">
      <alignment horizontal="center" vertical="center"/>
    </xf>
    <xf numFmtId="0" fontId="17" fillId="0" borderId="18" xfId="15" applyFont="1" applyFill="1" applyBorder="1" applyAlignment="1">
      <alignment horizontal="center" vertical="center"/>
    </xf>
    <xf numFmtId="179" fontId="179" fillId="0" borderId="19" xfId="15" applyNumberFormat="1" applyFont="1" applyFill="1" applyBorder="1" applyAlignment="1" applyProtection="1">
      <alignment horizontal="center" vertical="center" wrapText="1"/>
    </xf>
    <xf numFmtId="179" fontId="179" fillId="0" borderId="1" xfId="15" applyNumberFormat="1" applyFont="1" applyFill="1" applyBorder="1" applyAlignment="1" applyProtection="1">
      <alignment horizontal="center" vertical="center" wrapText="1"/>
    </xf>
    <xf numFmtId="169" fontId="59" fillId="0" borderId="4" xfId="15" applyNumberFormat="1" applyFont="1" applyFill="1" applyBorder="1" applyAlignment="1" applyProtection="1">
      <alignment horizontal="center" vertical="center"/>
    </xf>
    <xf numFmtId="179" fontId="179" fillId="0" borderId="18" xfId="15" applyNumberFormat="1" applyFont="1" applyFill="1" applyBorder="1" applyAlignment="1" applyProtection="1">
      <alignment horizontal="center" vertical="center" wrapText="1"/>
    </xf>
    <xf numFmtId="0" fontId="17" fillId="0" borderId="19" xfId="15" applyFont="1" applyFill="1" applyBorder="1" applyAlignment="1">
      <alignment vertical="center" wrapText="1"/>
    </xf>
    <xf numFmtId="0" fontId="17" fillId="0" borderId="15" xfId="15" applyFont="1" applyFill="1" applyBorder="1" applyAlignment="1">
      <alignment horizontal="justify" vertical="center" wrapText="1"/>
    </xf>
    <xf numFmtId="179" fontId="179" fillId="0" borderId="15" xfId="15" applyNumberFormat="1" applyFont="1" applyFill="1" applyBorder="1" applyAlignment="1" applyProtection="1">
      <alignment horizontal="center" vertical="center" wrapText="1"/>
    </xf>
    <xf numFmtId="0" fontId="17" fillId="0" borderId="15" xfId="15" applyFont="1" applyFill="1" applyBorder="1" applyAlignment="1">
      <alignment vertical="center"/>
    </xf>
    <xf numFmtId="0" fontId="17" fillId="0" borderId="21" xfId="15" applyFont="1" applyFill="1" applyBorder="1" applyAlignment="1">
      <alignment horizontal="justify" vertical="center" wrapText="1"/>
    </xf>
    <xf numFmtId="179" fontId="179" fillId="0" borderId="21" xfId="15" applyNumberFormat="1" applyFont="1" applyFill="1" applyBorder="1" applyAlignment="1" applyProtection="1">
      <alignment horizontal="center" vertical="center" wrapText="1"/>
    </xf>
    <xf numFmtId="187" fontId="17" fillId="0" borderId="19" xfId="15" applyNumberFormat="1" applyFont="1" applyFill="1" applyBorder="1" applyAlignment="1" applyProtection="1">
      <alignment horizontal="center" vertical="center" wrapText="1"/>
    </xf>
    <xf numFmtId="169" fontId="22" fillId="2" borderId="0" xfId="15" applyNumberFormat="1" applyFont="1" applyFill="1" applyBorder="1" applyAlignment="1">
      <alignment horizontal="center" vertical="center" wrapText="1"/>
    </xf>
    <xf numFmtId="0" fontId="4" fillId="0" borderId="21" xfId="15" applyFont="1" applyFill="1" applyBorder="1" applyAlignment="1">
      <alignment horizontal="left" vertical="center" wrapText="1"/>
    </xf>
    <xf numFmtId="179" fontId="154" fillId="0" borderId="21" xfId="15" applyNumberFormat="1" applyFont="1" applyFill="1" applyBorder="1" applyAlignment="1" applyProtection="1">
      <alignment horizontal="center" vertical="center" wrapText="1"/>
    </xf>
    <xf numFmtId="0" fontId="58" fillId="0" borderId="21" xfId="15" applyFont="1" applyFill="1" applyBorder="1" applyAlignment="1">
      <alignment vertical="center"/>
    </xf>
    <xf numFmtId="169" fontId="154" fillId="0" borderId="21" xfId="15" applyNumberFormat="1" applyFont="1" applyFill="1" applyBorder="1" applyAlignment="1" applyProtection="1">
      <alignment horizontal="center" vertical="center"/>
    </xf>
    <xf numFmtId="179" fontId="154" fillId="0" borderId="15" xfId="15" applyNumberFormat="1" applyFont="1" applyFill="1" applyBorder="1" applyAlignment="1" applyProtection="1">
      <alignment horizontal="center" vertical="center" wrapText="1"/>
    </xf>
    <xf numFmtId="179" fontId="21" fillId="0" borderId="19" xfId="15" applyNumberFormat="1" applyFont="1" applyFill="1" applyBorder="1" applyAlignment="1" applyProtection="1">
      <alignment horizontal="center" vertical="center" wrapText="1"/>
    </xf>
    <xf numFmtId="179" fontId="21" fillId="0" borderId="15" xfId="15" applyNumberFormat="1" applyFont="1" applyFill="1" applyBorder="1" applyAlignment="1" applyProtection="1">
      <alignment horizontal="center" vertical="center" wrapText="1"/>
    </xf>
    <xf numFmtId="0" fontId="58" fillId="0" borderId="21" xfId="15" applyFont="1" applyFill="1" applyBorder="1"/>
    <xf numFmtId="169" fontId="154" fillId="0" borderId="15" xfId="15" applyNumberFormat="1" applyFont="1" applyFill="1" applyBorder="1" applyAlignment="1" applyProtection="1">
      <alignment horizontal="center" vertical="center"/>
    </xf>
    <xf numFmtId="3" fontId="22" fillId="0" borderId="18" xfId="15" applyNumberFormat="1" applyFont="1" applyFill="1" applyBorder="1" applyAlignment="1">
      <alignment horizontal="center" vertical="center" wrapText="1"/>
    </xf>
    <xf numFmtId="0" fontId="58" fillId="0" borderId="18" xfId="15" applyFont="1" applyFill="1" applyBorder="1" applyAlignment="1">
      <alignment vertical="center"/>
    </xf>
    <xf numFmtId="0" fontId="58" fillId="0" borderId="18" xfId="15" applyFont="1" applyFill="1" applyBorder="1"/>
    <xf numFmtId="179" fontId="22" fillId="0" borderId="18" xfId="15" applyNumberFormat="1" applyFont="1" applyFill="1" applyBorder="1" applyAlignment="1" applyProtection="1">
      <alignment horizontal="center" vertical="center" wrapText="1"/>
    </xf>
    <xf numFmtId="3" fontId="26" fillId="0" borderId="18" xfId="15" applyNumberFormat="1" applyFont="1" applyFill="1" applyBorder="1" applyAlignment="1">
      <alignment horizontal="center" vertical="center" wrapText="1"/>
    </xf>
    <xf numFmtId="179" fontId="21" fillId="0" borderId="18" xfId="15" applyNumberFormat="1" applyFont="1" applyFill="1" applyBorder="1" applyAlignment="1" applyProtection="1">
      <alignment horizontal="center" vertical="center" wrapText="1"/>
    </xf>
    <xf numFmtId="169" fontId="144" fillId="0" borderId="18" xfId="15" applyNumberFormat="1" applyFont="1" applyFill="1" applyBorder="1" applyAlignment="1" applyProtection="1">
      <alignment horizontal="center" vertical="center" wrapText="1"/>
    </xf>
    <xf numFmtId="3" fontId="96" fillId="0" borderId="18" xfId="15" applyNumberFormat="1" applyFont="1" applyFill="1" applyBorder="1"/>
    <xf numFmtId="0" fontId="58" fillId="0" borderId="17" xfId="15" applyFont="1" applyFill="1" applyBorder="1"/>
    <xf numFmtId="0" fontId="58" fillId="0" borderId="37" xfId="15" applyFont="1" applyFill="1" applyBorder="1"/>
    <xf numFmtId="0" fontId="77" fillId="26" borderId="0" xfId="15" applyFont="1" applyFill="1"/>
    <xf numFmtId="0" fontId="4" fillId="26" borderId="0" xfId="20" applyFont="1" applyFill="1" applyAlignment="1">
      <alignment horizontal="right" vertical="top"/>
    </xf>
    <xf numFmtId="0" fontId="4" fillId="26" borderId="0" xfId="20" applyFont="1" applyFill="1" applyAlignment="1">
      <alignment horizontal="right"/>
    </xf>
    <xf numFmtId="0" fontId="3" fillId="26" borderId="0" xfId="15" applyFont="1" applyFill="1" applyAlignment="1">
      <alignment horizontal="left"/>
    </xf>
    <xf numFmtId="0" fontId="70" fillId="0" borderId="2" xfId="15" applyFont="1" applyFill="1" applyBorder="1" applyAlignment="1" applyProtection="1">
      <alignment horizontal="center" vertical="center" wrapText="1"/>
    </xf>
    <xf numFmtId="0" fontId="70" fillId="0" borderId="3" xfId="15" applyFont="1" applyFill="1" applyBorder="1" applyAlignment="1" applyProtection="1">
      <alignment horizontal="center" vertical="center" wrapText="1"/>
    </xf>
    <xf numFmtId="0" fontId="84" fillId="0" borderId="4" xfId="15" applyFont="1" applyFill="1" applyBorder="1" applyAlignment="1" applyProtection="1">
      <alignment horizontal="center" vertical="center" wrapText="1"/>
    </xf>
    <xf numFmtId="0" fontId="70" fillId="0" borderId="4" xfId="15" applyFont="1" applyFill="1" applyBorder="1" applyAlignment="1" applyProtection="1">
      <alignment horizontal="center" vertical="center" wrapText="1"/>
    </xf>
    <xf numFmtId="0" fontId="87" fillId="26" borderId="1" xfId="15" applyFont="1" applyFill="1" applyBorder="1" applyAlignment="1" applyProtection="1">
      <alignment horizontal="center" vertical="center" wrapText="1"/>
    </xf>
    <xf numFmtId="169" fontId="87" fillId="26" borderId="4" xfId="15" applyNumberFormat="1" applyFont="1" applyFill="1" applyBorder="1" applyAlignment="1" applyProtection="1">
      <alignment horizontal="center" vertical="center" wrapText="1"/>
    </xf>
    <xf numFmtId="0" fontId="84" fillId="12" borderId="21" xfId="15" applyFont="1" applyFill="1" applyBorder="1" applyAlignment="1" applyProtection="1">
      <alignment horizontal="center" vertical="center" wrapText="1"/>
    </xf>
    <xf numFmtId="169" fontId="87" fillId="0" borderId="4" xfId="15" applyNumberFormat="1" applyFont="1" applyFill="1" applyBorder="1" applyAlignment="1" applyProtection="1">
      <alignment horizontal="center" vertical="center" wrapText="1"/>
    </xf>
    <xf numFmtId="0" fontId="84" fillId="26" borderId="21" xfId="15" applyFont="1" applyFill="1" applyBorder="1" applyAlignment="1" applyProtection="1">
      <alignment horizontal="center" vertical="center" wrapText="1"/>
    </xf>
    <xf numFmtId="0" fontId="98" fillId="0" borderId="21" xfId="15" applyFont="1" applyFill="1" applyBorder="1" applyAlignment="1" applyProtection="1">
      <alignment horizontal="center" vertical="center" wrapText="1"/>
    </xf>
    <xf numFmtId="0" fontId="94" fillId="30" borderId="1" xfId="15" applyFont="1" applyFill="1" applyBorder="1" applyAlignment="1" applyProtection="1">
      <alignment horizontal="center" vertical="center" wrapText="1"/>
    </xf>
    <xf numFmtId="0" fontId="108" fillId="30" borderId="1" xfId="15" applyFont="1" applyFill="1" applyBorder="1" applyAlignment="1" applyProtection="1">
      <alignment vertical="center" wrapText="1"/>
    </xf>
    <xf numFmtId="4" fontId="95" fillId="30" borderId="1" xfId="15" applyNumberFormat="1" applyFont="1" applyFill="1" applyBorder="1" applyAlignment="1" applyProtection="1">
      <alignment horizontal="center" vertical="center"/>
    </xf>
    <xf numFmtId="177" fontId="95" fillId="30" borderId="1" xfId="15" applyNumberFormat="1" applyFont="1" applyFill="1" applyBorder="1" applyAlignment="1" applyProtection="1">
      <alignment horizontal="center" vertical="center"/>
    </xf>
    <xf numFmtId="0" fontId="3" fillId="41" borderId="17" xfId="15" applyFont="1" applyFill="1" applyBorder="1" applyAlignment="1">
      <alignment horizontal="center" vertical="center"/>
    </xf>
    <xf numFmtId="169" fontId="81" fillId="0" borderId="19" xfId="15" applyNumberFormat="1" applyFont="1" applyFill="1" applyBorder="1" applyAlignment="1" applyProtection="1">
      <alignment horizontal="center" vertical="center" wrapText="1"/>
    </xf>
    <xf numFmtId="0" fontId="3" fillId="41" borderId="30" xfId="15" applyFont="1" applyFill="1" applyBorder="1" applyAlignment="1">
      <alignment horizontal="center" vertical="center"/>
    </xf>
    <xf numFmtId="169" fontId="81" fillId="0" borderId="15" xfId="15" applyNumberFormat="1" applyFont="1" applyFill="1" applyBorder="1" applyAlignment="1" applyProtection="1">
      <alignment horizontal="center" vertical="center" wrapText="1"/>
    </xf>
    <xf numFmtId="0" fontId="87" fillId="0" borderId="19" xfId="15" applyFont="1" applyFill="1" applyBorder="1" applyAlignment="1" applyProtection="1">
      <alignment horizontal="center" vertical="center" wrapText="1"/>
    </xf>
    <xf numFmtId="169" fontId="149" fillId="0" borderId="3" xfId="15" applyNumberFormat="1" applyFont="1" applyFill="1" applyBorder="1" applyAlignment="1" applyProtection="1">
      <alignment horizontal="center" vertical="center" wrapText="1"/>
    </xf>
    <xf numFmtId="169" fontId="87" fillId="12" borderId="3" xfId="15" applyNumberFormat="1" applyFont="1" applyFill="1" applyBorder="1" applyAlignment="1" applyProtection="1">
      <alignment horizontal="center" vertical="center" wrapText="1"/>
    </xf>
    <xf numFmtId="4" fontId="87" fillId="0" borderId="19" xfId="15" applyNumberFormat="1" applyFont="1" applyFill="1" applyBorder="1" applyAlignment="1" applyProtection="1">
      <alignment horizontal="center" vertical="center"/>
    </xf>
    <xf numFmtId="0" fontId="3" fillId="0" borderId="30" xfId="15" applyFont="1" applyFill="1" applyBorder="1" applyAlignment="1">
      <alignment horizontal="center" vertical="center"/>
    </xf>
    <xf numFmtId="0" fontId="3" fillId="0" borderId="59" xfId="15" applyFont="1" applyFill="1" applyBorder="1" applyAlignment="1">
      <alignment horizontal="center" vertical="center"/>
    </xf>
    <xf numFmtId="0" fontId="108" fillId="0" borderId="1" xfId="15" applyFont="1" applyFill="1" applyBorder="1" applyAlignment="1" applyProtection="1">
      <alignment horizontal="center" vertical="center" wrapText="1"/>
    </xf>
    <xf numFmtId="169" fontId="182" fillId="0" borderId="1" xfId="15" applyNumberFormat="1" applyFont="1" applyFill="1" applyBorder="1" applyAlignment="1" applyProtection="1">
      <alignment horizontal="center" vertical="center"/>
    </xf>
    <xf numFmtId="169" fontId="95" fillId="12" borderId="1" xfId="15" applyNumberFormat="1" applyFont="1" applyFill="1" applyBorder="1" applyAlignment="1" applyProtection="1">
      <alignment horizontal="center" vertical="center"/>
    </xf>
    <xf numFmtId="3" fontId="108" fillId="0" borderId="1" xfId="15" applyNumberFormat="1" applyFont="1" applyFill="1" applyBorder="1" applyAlignment="1" applyProtection="1">
      <alignment horizontal="center" vertical="center"/>
    </xf>
    <xf numFmtId="177" fontId="95" fillId="0" borderId="1" xfId="15" applyNumberFormat="1" applyFont="1" applyFill="1" applyBorder="1" applyAlignment="1" applyProtection="1">
      <alignment horizontal="center" vertical="center"/>
    </xf>
    <xf numFmtId="0" fontId="58" fillId="0" borderId="1" xfId="15" applyFont="1" applyFill="1" applyBorder="1" applyAlignment="1">
      <alignment horizontal="center" vertical="center"/>
    </xf>
    <xf numFmtId="169" fontId="87" fillId="12" borderId="18" xfId="15" applyNumberFormat="1" applyFont="1" applyFill="1" applyBorder="1" applyAlignment="1" applyProtection="1">
      <alignment horizontal="center" vertical="center" wrapText="1"/>
    </xf>
    <xf numFmtId="169" fontId="87" fillId="12" borderId="20" xfId="15" applyNumberFormat="1" applyFont="1" applyFill="1" applyBorder="1" applyAlignment="1" applyProtection="1">
      <alignment horizontal="center" vertical="center" wrapText="1"/>
    </xf>
    <xf numFmtId="3" fontId="117" fillId="0" borderId="18" xfId="15" applyNumberFormat="1" applyFont="1" applyFill="1" applyBorder="1" applyAlignment="1" applyProtection="1">
      <alignment horizontal="center" vertical="center" wrapText="1"/>
    </xf>
    <xf numFmtId="177" fontId="87" fillId="0" borderId="18" xfId="15" applyNumberFormat="1" applyFont="1" applyFill="1" applyBorder="1" applyAlignment="1" applyProtection="1">
      <alignment horizontal="center" vertical="center" wrapText="1"/>
    </xf>
    <xf numFmtId="0" fontId="21" fillId="0" borderId="18" xfId="15" applyFont="1" applyFill="1" applyBorder="1" applyAlignment="1" applyProtection="1">
      <alignment horizontal="center" vertical="center" wrapText="1"/>
    </xf>
    <xf numFmtId="177" fontId="21" fillId="0" borderId="19" xfId="15" applyNumberFormat="1" applyFont="1" applyFill="1" applyBorder="1" applyAlignment="1" applyProtection="1">
      <alignment horizontal="center" vertical="center" wrapText="1"/>
    </xf>
    <xf numFmtId="3" fontId="117" fillId="0" borderId="19" xfId="15" applyNumberFormat="1" applyFont="1" applyFill="1" applyBorder="1" applyAlignment="1" applyProtection="1">
      <alignment horizontal="center" vertical="center" wrapText="1"/>
    </xf>
    <xf numFmtId="0" fontId="21" fillId="0" borderId="19" xfId="15" applyFont="1" applyFill="1" applyBorder="1" applyAlignment="1" applyProtection="1">
      <alignment horizontal="center" vertical="center" wrapText="1"/>
    </xf>
    <xf numFmtId="169" fontId="149" fillId="0" borderId="15" xfId="15" applyNumberFormat="1" applyFont="1" applyFill="1" applyBorder="1" applyAlignment="1" applyProtection="1">
      <alignment horizontal="center" vertical="center" wrapText="1"/>
    </xf>
    <xf numFmtId="3" fontId="117" fillId="0" borderId="15" xfId="15" applyNumberFormat="1" applyFont="1" applyFill="1" applyBorder="1" applyAlignment="1" applyProtection="1">
      <alignment horizontal="center" vertical="center" wrapText="1"/>
    </xf>
    <xf numFmtId="0" fontId="135" fillId="0" borderId="15" xfId="15" applyFont="1" applyFill="1" applyBorder="1" applyAlignment="1" applyProtection="1">
      <alignment horizontal="center" vertical="center" wrapText="1"/>
    </xf>
    <xf numFmtId="0" fontId="9" fillId="0" borderId="19" xfId="15" applyFont="1" applyFill="1" applyBorder="1" applyAlignment="1">
      <alignment horizontal="center" vertical="center" wrapText="1"/>
    </xf>
    <xf numFmtId="0" fontId="87" fillId="0" borderId="20" xfId="15" applyFont="1" applyFill="1" applyBorder="1" applyAlignment="1" applyProtection="1">
      <alignment horizontal="center" vertical="center" wrapText="1"/>
    </xf>
    <xf numFmtId="3" fontId="99" fillId="0" borderId="15" xfId="15" applyNumberFormat="1" applyFont="1" applyFill="1" applyBorder="1" applyAlignment="1" applyProtection="1">
      <alignment horizontal="center" vertical="center"/>
    </xf>
    <xf numFmtId="0" fontId="21" fillId="0" borderId="20" xfId="15" applyFont="1" applyFill="1" applyBorder="1" applyAlignment="1" applyProtection="1">
      <alignment horizontal="center" vertical="center" wrapText="1"/>
    </xf>
    <xf numFmtId="169" fontId="87" fillId="17" borderId="3" xfId="15" applyNumberFormat="1" applyFont="1" applyFill="1" applyBorder="1" applyAlignment="1" applyProtection="1">
      <alignment horizontal="center" vertical="center" wrapText="1"/>
    </xf>
    <xf numFmtId="169" fontId="98" fillId="0" borderId="3" xfId="15" applyNumberFormat="1" applyFont="1" applyFill="1" applyBorder="1" applyAlignment="1" applyProtection="1">
      <alignment horizontal="center" vertical="center"/>
    </xf>
    <xf numFmtId="3" fontId="99" fillId="0" borderId="3" xfId="15" applyNumberFormat="1" applyFont="1" applyFill="1" applyBorder="1" applyAlignment="1" applyProtection="1">
      <alignment horizontal="center" vertical="center"/>
    </xf>
    <xf numFmtId="0" fontId="21" fillId="0" borderId="15" xfId="15" applyFont="1" applyFill="1" applyBorder="1" applyAlignment="1" applyProtection="1">
      <alignment horizontal="center" vertical="center" wrapText="1"/>
    </xf>
    <xf numFmtId="0" fontId="87" fillId="0" borderId="21" xfId="15" applyFont="1" applyFill="1" applyBorder="1" applyAlignment="1" applyProtection="1">
      <alignment vertical="center" wrapText="1"/>
    </xf>
    <xf numFmtId="169" fontId="149" fillId="0" borderId="21" xfId="15" applyNumberFormat="1" applyFont="1" applyFill="1" applyBorder="1" applyAlignment="1" applyProtection="1">
      <alignment horizontal="center" vertical="center" wrapText="1"/>
    </xf>
    <xf numFmtId="169" fontId="87" fillId="12" borderId="21" xfId="15" applyNumberFormat="1" applyFont="1" applyFill="1" applyBorder="1" applyAlignment="1" applyProtection="1">
      <alignment horizontal="center" vertical="center" wrapText="1"/>
    </xf>
    <xf numFmtId="169" fontId="87" fillId="6" borderId="21" xfId="15" applyNumberFormat="1" applyFont="1" applyFill="1" applyBorder="1" applyAlignment="1" applyProtection="1">
      <alignment horizontal="center" vertical="center" wrapText="1"/>
    </xf>
    <xf numFmtId="169" fontId="87" fillId="17" borderId="21" xfId="15" applyNumberFormat="1" applyFont="1" applyFill="1" applyBorder="1" applyAlignment="1" applyProtection="1">
      <alignment horizontal="center" vertical="center" wrapText="1"/>
    </xf>
    <xf numFmtId="177" fontId="87" fillId="0" borderId="21" xfId="15" applyNumberFormat="1" applyFont="1" applyFill="1" applyBorder="1" applyAlignment="1" applyProtection="1">
      <alignment horizontal="center" vertical="center" wrapText="1"/>
    </xf>
    <xf numFmtId="0" fontId="9" fillId="0" borderId="21" xfId="15" applyFont="1" applyFill="1" applyBorder="1" applyAlignment="1">
      <alignment horizontal="center" vertical="center" wrapText="1"/>
    </xf>
    <xf numFmtId="169" fontId="98" fillId="12" borderId="18" xfId="15" applyNumberFormat="1" applyFont="1" applyFill="1" applyBorder="1" applyAlignment="1" applyProtection="1">
      <alignment horizontal="center" vertical="center"/>
    </xf>
    <xf numFmtId="169" fontId="98" fillId="17" borderId="18" xfId="15" applyNumberFormat="1" applyFont="1" applyFill="1" applyBorder="1" applyAlignment="1" applyProtection="1">
      <alignment horizontal="center" vertical="center"/>
    </xf>
    <xf numFmtId="177" fontId="98" fillId="0" borderId="18" xfId="15" applyNumberFormat="1" applyFont="1" applyFill="1" applyBorder="1" applyAlignment="1" applyProtection="1">
      <alignment horizontal="center" vertical="center"/>
    </xf>
    <xf numFmtId="3" fontId="99" fillId="0" borderId="18" xfId="15" applyNumberFormat="1" applyFont="1" applyFill="1" applyBorder="1" applyAlignment="1" applyProtection="1">
      <alignment horizontal="center" vertical="center"/>
    </xf>
    <xf numFmtId="0" fontId="87" fillId="0" borderId="20" xfId="15" applyFont="1" applyFill="1" applyBorder="1" applyAlignment="1" applyProtection="1">
      <alignment vertical="center" wrapText="1"/>
    </xf>
    <xf numFmtId="169" fontId="149" fillId="0" borderId="20" xfId="15" applyNumberFormat="1" applyFont="1" applyFill="1" applyBorder="1" applyAlignment="1" applyProtection="1">
      <alignment horizontal="center" vertical="center" wrapText="1"/>
    </xf>
    <xf numFmtId="169" fontId="98" fillId="12" borderId="20" xfId="15" applyNumberFormat="1" applyFont="1" applyFill="1" applyBorder="1" applyAlignment="1" applyProtection="1">
      <alignment horizontal="center" vertical="center"/>
    </xf>
    <xf numFmtId="169" fontId="98" fillId="17" borderId="20" xfId="15" applyNumberFormat="1" applyFont="1" applyFill="1" applyBorder="1" applyAlignment="1" applyProtection="1">
      <alignment horizontal="center" vertical="center"/>
    </xf>
    <xf numFmtId="3" fontId="99" fillId="0" borderId="20" xfId="15" applyNumberFormat="1" applyFont="1" applyFill="1" applyBorder="1" applyAlignment="1" applyProtection="1">
      <alignment horizontal="center" vertical="center"/>
    </xf>
    <xf numFmtId="4" fontId="98" fillId="0" borderId="20" xfId="15" applyNumberFormat="1" applyFont="1" applyFill="1" applyBorder="1" applyAlignment="1" applyProtection="1">
      <alignment horizontal="center" vertical="center"/>
    </xf>
    <xf numFmtId="3" fontId="117" fillId="0" borderId="20" xfId="15" applyNumberFormat="1" applyFont="1" applyFill="1" applyBorder="1" applyAlignment="1" applyProtection="1">
      <alignment horizontal="center" vertical="center"/>
    </xf>
    <xf numFmtId="169" fontId="98" fillId="12" borderId="19" xfId="15" applyNumberFormat="1" applyFont="1" applyFill="1" applyBorder="1" applyAlignment="1" applyProtection="1">
      <alignment horizontal="center" vertical="center"/>
    </xf>
    <xf numFmtId="169" fontId="98" fillId="17" borderId="19" xfId="15" applyNumberFormat="1" applyFont="1" applyFill="1" applyBorder="1" applyAlignment="1" applyProtection="1">
      <alignment horizontal="center" vertical="center"/>
    </xf>
    <xf numFmtId="3" fontId="99" fillId="0" borderId="19" xfId="15" applyNumberFormat="1" applyFont="1" applyFill="1" applyBorder="1" applyAlignment="1" applyProtection="1">
      <alignment horizontal="center" vertical="center"/>
    </xf>
    <xf numFmtId="0" fontId="3" fillId="0" borderId="19" xfId="15" applyFont="1" applyFill="1" applyBorder="1" applyAlignment="1">
      <alignment horizontal="center" vertical="center" wrapText="1"/>
    </xf>
    <xf numFmtId="169" fontId="98" fillId="12" borderId="15" xfId="15" applyNumberFormat="1" applyFont="1" applyFill="1" applyBorder="1" applyAlignment="1" applyProtection="1">
      <alignment horizontal="center" vertical="center"/>
    </xf>
    <xf numFmtId="169" fontId="98" fillId="17" borderId="15" xfId="15" applyNumberFormat="1" applyFont="1" applyFill="1" applyBorder="1" applyAlignment="1" applyProtection="1">
      <alignment horizontal="center" vertical="center"/>
    </xf>
    <xf numFmtId="0" fontId="128" fillId="0" borderId="3" xfId="15" applyFont="1" applyFill="1" applyBorder="1"/>
    <xf numFmtId="169" fontId="87" fillId="12" borderId="21" xfId="15" applyNumberFormat="1" applyFont="1" applyFill="1" applyBorder="1" applyAlignment="1" applyProtection="1">
      <alignment horizontal="center" vertical="center"/>
    </xf>
    <xf numFmtId="169" fontId="87" fillId="12" borderId="15" xfId="15" applyNumberFormat="1" applyFont="1" applyFill="1" applyBorder="1" applyAlignment="1" applyProtection="1">
      <alignment horizontal="center" vertical="center"/>
    </xf>
    <xf numFmtId="169" fontId="87" fillId="17" borderId="21" xfId="15" applyNumberFormat="1" applyFont="1" applyFill="1" applyBorder="1" applyAlignment="1" applyProtection="1">
      <alignment horizontal="center" vertical="center"/>
    </xf>
    <xf numFmtId="177" fontId="87" fillId="0" borderId="21" xfId="15" applyNumberFormat="1" applyFont="1" applyFill="1" applyBorder="1" applyAlignment="1" applyProtection="1">
      <alignment horizontal="center" vertical="center"/>
    </xf>
    <xf numFmtId="3" fontId="117" fillId="0" borderId="21" xfId="15" applyNumberFormat="1" applyFont="1" applyFill="1" applyBorder="1" applyAlignment="1" applyProtection="1">
      <alignment horizontal="center" vertical="center"/>
    </xf>
    <xf numFmtId="169" fontId="149" fillId="0" borderId="20" xfId="15" applyNumberFormat="1" applyFont="1" applyFill="1" applyBorder="1" applyAlignment="1" applyProtection="1">
      <alignment horizontal="center" vertical="center"/>
    </xf>
    <xf numFmtId="169" fontId="87" fillId="17" borderId="20" xfId="15" applyNumberFormat="1" applyFont="1" applyFill="1" applyBorder="1" applyAlignment="1" applyProtection="1">
      <alignment horizontal="center" vertical="center"/>
    </xf>
    <xf numFmtId="177" fontId="87" fillId="0" borderId="20" xfId="15" applyNumberFormat="1" applyFont="1" applyFill="1" applyBorder="1" applyAlignment="1" applyProtection="1">
      <alignment horizontal="center" vertical="center"/>
    </xf>
    <xf numFmtId="169" fontId="87" fillId="17" borderId="15" xfId="15" applyNumberFormat="1" applyFont="1" applyFill="1" applyBorder="1" applyAlignment="1" applyProtection="1">
      <alignment horizontal="center" vertical="center"/>
    </xf>
    <xf numFmtId="177" fontId="87" fillId="0" borderId="15" xfId="15" applyNumberFormat="1" applyFont="1" applyFill="1" applyBorder="1" applyAlignment="1" applyProtection="1">
      <alignment horizontal="center" vertical="center"/>
    </xf>
    <xf numFmtId="3" fontId="117" fillId="0" borderId="15" xfId="15" applyNumberFormat="1" applyFont="1" applyFill="1" applyBorder="1" applyAlignment="1" applyProtection="1">
      <alignment horizontal="center" vertical="center"/>
    </xf>
    <xf numFmtId="169" fontId="87" fillId="17" borderId="19" xfId="15" applyNumberFormat="1" applyFont="1" applyFill="1" applyBorder="1" applyAlignment="1" applyProtection="1">
      <alignment horizontal="center" vertical="center"/>
    </xf>
    <xf numFmtId="169" fontId="149" fillId="0" borderId="15" xfId="15" applyNumberFormat="1" applyFont="1" applyFill="1" applyBorder="1" applyAlignment="1" applyProtection="1">
      <alignment horizontal="center" vertical="center"/>
    </xf>
    <xf numFmtId="169" fontId="149" fillId="0" borderId="21" xfId="15" applyNumberFormat="1" applyFont="1" applyFill="1" applyBorder="1" applyAlignment="1" applyProtection="1">
      <alignment horizontal="center" vertical="center"/>
    </xf>
    <xf numFmtId="4" fontId="21" fillId="0" borderId="21" xfId="15" applyNumberFormat="1" applyFont="1" applyFill="1" applyBorder="1" applyAlignment="1" applyProtection="1">
      <alignment horizontal="center" vertical="center" wrapText="1"/>
    </xf>
    <xf numFmtId="169" fontId="21" fillId="0" borderId="21" xfId="15" applyNumberFormat="1" applyFont="1" applyFill="1" applyBorder="1" applyAlignment="1" applyProtection="1">
      <alignment horizontal="center" vertical="center" wrapText="1"/>
    </xf>
    <xf numFmtId="169" fontId="21" fillId="17" borderId="21" xfId="15" applyNumberFormat="1" applyFont="1" applyFill="1" applyBorder="1" applyAlignment="1" applyProtection="1">
      <alignment horizontal="center" vertical="center"/>
    </xf>
    <xf numFmtId="0" fontId="21" fillId="0" borderId="21" xfId="15" applyFont="1" applyFill="1" applyBorder="1" applyAlignment="1" applyProtection="1">
      <alignment horizontal="center" vertical="center" wrapText="1"/>
    </xf>
    <xf numFmtId="169" fontId="182" fillId="30" borderId="1" xfId="15" applyNumberFormat="1" applyFont="1" applyFill="1" applyBorder="1" applyAlignment="1" applyProtection="1">
      <alignment horizontal="center" vertical="center"/>
    </xf>
    <xf numFmtId="3" fontId="108" fillId="30" borderId="1" xfId="15" applyNumberFormat="1" applyFont="1" applyFill="1" applyBorder="1" applyAlignment="1" applyProtection="1">
      <alignment horizontal="center" vertical="center"/>
    </xf>
    <xf numFmtId="0" fontId="26" fillId="0" borderId="1" xfId="15" applyFont="1" applyFill="1" applyBorder="1" applyAlignment="1" applyProtection="1">
      <alignment horizontal="center" vertical="center" wrapText="1"/>
    </xf>
    <xf numFmtId="169" fontId="58" fillId="0" borderId="5" xfId="15" applyNumberFormat="1" applyFill="1" applyBorder="1"/>
    <xf numFmtId="0" fontId="87" fillId="0" borderId="18" xfId="15" applyFont="1" applyFill="1" applyBorder="1" applyAlignment="1" applyProtection="1">
      <alignment horizontal="center" vertical="center" wrapText="1"/>
    </xf>
    <xf numFmtId="169" fontId="149" fillId="0" borderId="18" xfId="15" applyNumberFormat="1" applyFont="1" applyFill="1" applyBorder="1" applyAlignment="1" applyProtection="1">
      <alignment horizontal="center" vertical="center"/>
    </xf>
    <xf numFmtId="169" fontId="87" fillId="12" borderId="18" xfId="15" applyNumberFormat="1" applyFont="1" applyFill="1" applyBorder="1" applyAlignment="1" applyProtection="1">
      <alignment horizontal="center" vertical="center"/>
    </xf>
    <xf numFmtId="169" fontId="87" fillId="17" borderId="18" xfId="15" applyNumberFormat="1" applyFont="1" applyFill="1" applyBorder="1" applyAlignment="1" applyProtection="1">
      <alignment horizontal="center" vertical="center"/>
    </xf>
    <xf numFmtId="3" fontId="117" fillId="0" borderId="18" xfId="15" applyNumberFormat="1" applyFont="1" applyFill="1" applyBorder="1" applyAlignment="1" applyProtection="1">
      <alignment horizontal="center" vertical="center"/>
    </xf>
    <xf numFmtId="177" fontId="87" fillId="0" borderId="18" xfId="15" applyNumberFormat="1" applyFont="1" applyFill="1" applyBorder="1" applyAlignment="1" applyProtection="1">
      <alignment horizontal="center" vertical="center"/>
    </xf>
    <xf numFmtId="3" fontId="115" fillId="0" borderId="20" xfId="15" applyNumberFormat="1" applyFont="1" applyFill="1" applyBorder="1" applyAlignment="1" applyProtection="1">
      <alignment horizontal="center" vertical="center"/>
    </xf>
    <xf numFmtId="0" fontId="26" fillId="0" borderId="19" xfId="15" applyFont="1" applyFill="1" applyBorder="1" applyAlignment="1" applyProtection="1">
      <alignment horizontal="center" vertical="center" wrapText="1"/>
    </xf>
    <xf numFmtId="169" fontId="21" fillId="0" borderId="3" xfId="15" applyNumberFormat="1" applyFont="1" applyFill="1" applyBorder="1" applyAlignment="1" applyProtection="1">
      <alignment horizontal="center" vertical="center"/>
    </xf>
    <xf numFmtId="169" fontId="87" fillId="0" borderId="3" xfId="15" applyNumberFormat="1" applyFont="1" applyFill="1" applyBorder="1" applyAlignment="1" applyProtection="1">
      <alignment horizontal="center" vertical="center"/>
    </xf>
    <xf numFmtId="3" fontId="117" fillId="0" borderId="19" xfId="15" applyNumberFormat="1" applyFont="1" applyFill="1" applyBorder="1" applyAlignment="1" applyProtection="1">
      <alignment horizontal="center" vertical="center"/>
    </xf>
    <xf numFmtId="0" fontId="87" fillId="0" borderId="21" xfId="15" applyFont="1" applyFill="1" applyBorder="1" applyAlignment="1" applyProtection="1">
      <alignment horizontal="center" vertical="center" wrapText="1"/>
    </xf>
    <xf numFmtId="0" fontId="108" fillId="30" borderId="1" xfId="15" applyFont="1" applyFill="1" applyBorder="1" applyAlignment="1" applyProtection="1">
      <alignment horizontal="center" vertical="center" wrapText="1"/>
    </xf>
    <xf numFmtId="0" fontId="94" fillId="30" borderId="1" xfId="15" applyFont="1" applyFill="1" applyBorder="1" applyAlignment="1" applyProtection="1">
      <alignment vertical="center" wrapText="1"/>
    </xf>
    <xf numFmtId="169" fontId="21" fillId="17" borderId="19" xfId="15" applyNumberFormat="1" applyFont="1" applyFill="1" applyBorder="1" applyAlignment="1" applyProtection="1">
      <alignment horizontal="center" vertical="center"/>
    </xf>
    <xf numFmtId="3" fontId="125" fillId="0" borderId="19" xfId="15" applyNumberFormat="1" applyFont="1" applyFill="1" applyBorder="1" applyAlignment="1" applyProtection="1">
      <alignment horizontal="center" vertical="center"/>
    </xf>
    <xf numFmtId="169" fontId="26" fillId="0" borderId="19" xfId="15" applyNumberFormat="1" applyFont="1" applyFill="1" applyBorder="1" applyAlignment="1">
      <alignment horizontal="center" vertical="center" wrapText="1"/>
    </xf>
    <xf numFmtId="0" fontId="87" fillId="0" borderId="3" xfId="15" applyFont="1" applyFill="1" applyBorder="1" applyAlignment="1" applyProtection="1">
      <alignment horizontal="center" vertical="center" wrapText="1"/>
    </xf>
    <xf numFmtId="169" fontId="21" fillId="17" borderId="15" xfId="15" applyNumberFormat="1" applyFont="1" applyFill="1" applyBorder="1" applyAlignment="1" applyProtection="1">
      <alignment horizontal="center" vertical="center"/>
    </xf>
    <xf numFmtId="3" fontId="115" fillId="0" borderId="15" xfId="15" applyNumberFormat="1" applyFont="1" applyFill="1" applyBorder="1" applyAlignment="1" applyProtection="1">
      <alignment horizontal="center" vertical="center"/>
    </xf>
    <xf numFmtId="177" fontId="87" fillId="12" borderId="15" xfId="15" applyNumberFormat="1" applyFont="1" applyFill="1" applyBorder="1" applyAlignment="1" applyProtection="1">
      <alignment horizontal="center" vertical="center"/>
    </xf>
    <xf numFmtId="3" fontId="125" fillId="0" borderId="15" xfId="15" applyNumberFormat="1" applyFont="1" applyFill="1" applyBorder="1" applyAlignment="1" applyProtection="1">
      <alignment horizontal="center" vertical="center"/>
    </xf>
    <xf numFmtId="0" fontId="26" fillId="0" borderId="15" xfId="15" applyFont="1" applyFill="1" applyBorder="1" applyAlignment="1" applyProtection="1">
      <alignment horizontal="center" vertical="center" wrapText="1"/>
    </xf>
    <xf numFmtId="169" fontId="21" fillId="17" borderId="15" xfId="15" applyNumberFormat="1" applyFont="1" applyFill="1" applyBorder="1" applyAlignment="1" applyProtection="1">
      <alignment horizontal="center" vertical="center" wrapText="1"/>
    </xf>
    <xf numFmtId="169" fontId="98" fillId="17" borderId="19" xfId="15" applyNumberFormat="1" applyFont="1" applyFill="1" applyBorder="1" applyAlignment="1" applyProtection="1">
      <alignment horizontal="center" vertical="center" wrapText="1"/>
    </xf>
    <xf numFmtId="169" fontId="98" fillId="17" borderId="15" xfId="15" applyNumberFormat="1" applyFont="1" applyFill="1" applyBorder="1" applyAlignment="1" applyProtection="1">
      <alignment horizontal="center" vertical="center" wrapText="1"/>
    </xf>
    <xf numFmtId="0" fontId="21" fillId="0" borderId="21" xfId="15" applyFont="1" applyFill="1" applyBorder="1" applyAlignment="1" applyProtection="1">
      <alignment vertical="center" wrapText="1"/>
    </xf>
    <xf numFmtId="3" fontId="125" fillId="0" borderId="21" xfId="15" applyNumberFormat="1" applyFont="1" applyFill="1" applyBorder="1" applyAlignment="1" applyProtection="1">
      <alignment horizontal="center" vertical="center"/>
    </xf>
    <xf numFmtId="0" fontId="94" fillId="0" borderId="1" xfId="15" applyFont="1" applyFill="1" applyBorder="1" applyAlignment="1" applyProtection="1">
      <alignment horizontal="center" vertical="center" wrapText="1"/>
    </xf>
    <xf numFmtId="0" fontId="94" fillId="0" borderId="1" xfId="15" applyFont="1" applyFill="1" applyBorder="1" applyAlignment="1" applyProtection="1">
      <alignment vertical="center" wrapText="1"/>
    </xf>
    <xf numFmtId="169" fontId="149" fillId="0" borderId="1" xfId="15" applyNumberFormat="1" applyFont="1" applyFill="1" applyBorder="1" applyAlignment="1" applyProtection="1">
      <alignment horizontal="center" vertical="center"/>
    </xf>
    <xf numFmtId="169" fontId="183" fillId="0" borderId="18" xfId="15" applyNumberFormat="1" applyFont="1" applyFill="1" applyBorder="1" applyAlignment="1" applyProtection="1">
      <alignment horizontal="center" vertical="center"/>
    </xf>
    <xf numFmtId="0" fontId="26" fillId="0" borderId="18" xfId="15" applyFont="1" applyFill="1" applyBorder="1" applyAlignment="1" applyProtection="1">
      <alignment horizontal="center" vertical="center" wrapText="1"/>
    </xf>
    <xf numFmtId="0" fontId="21" fillId="0" borderId="20" xfId="15" applyFont="1" applyFill="1" applyBorder="1" applyAlignment="1" applyProtection="1">
      <alignment vertical="center" wrapText="1"/>
    </xf>
    <xf numFmtId="169" fontId="98" fillId="6" borderId="20" xfId="15" applyNumberFormat="1" applyFont="1" applyFill="1" applyBorder="1" applyAlignment="1" applyProtection="1">
      <alignment horizontal="center" vertical="center" wrapText="1"/>
    </xf>
    <xf numFmtId="4" fontId="87" fillId="12" borderId="19" xfId="15" applyNumberFormat="1" applyFont="1" applyFill="1" applyBorder="1" applyAlignment="1" applyProtection="1">
      <alignment horizontal="center" vertical="center"/>
    </xf>
    <xf numFmtId="169" fontId="26" fillId="12" borderId="19" xfId="15" applyNumberFormat="1" applyFont="1" applyFill="1" applyBorder="1" applyAlignment="1">
      <alignment horizontal="center" vertical="center" wrapText="1"/>
    </xf>
    <xf numFmtId="169" fontId="26" fillId="12" borderId="20" xfId="15" applyNumberFormat="1" applyFont="1" applyFill="1" applyBorder="1" applyAlignment="1">
      <alignment horizontal="center" vertical="center" wrapText="1"/>
    </xf>
    <xf numFmtId="169" fontId="26" fillId="6" borderId="19" xfId="15" applyNumberFormat="1" applyFont="1" applyFill="1" applyBorder="1" applyAlignment="1">
      <alignment horizontal="center" vertical="center" wrapText="1"/>
    </xf>
    <xf numFmtId="169" fontId="26" fillId="17" borderId="19" xfId="15" applyNumberFormat="1" applyFont="1" applyFill="1" applyBorder="1" applyAlignment="1">
      <alignment horizontal="center" vertical="center" wrapText="1"/>
    </xf>
    <xf numFmtId="3" fontId="124" fillId="0" borderId="15" xfId="15" applyNumberFormat="1" applyFont="1" applyFill="1" applyBorder="1" applyAlignment="1" applyProtection="1">
      <alignment horizontal="center" vertical="center"/>
    </xf>
    <xf numFmtId="4" fontId="98" fillId="0" borderId="19" xfId="15" applyNumberFormat="1" applyFont="1" applyFill="1" applyBorder="1" applyAlignment="1" applyProtection="1">
      <alignment horizontal="center" vertical="center"/>
    </xf>
    <xf numFmtId="169" fontId="95" fillId="12" borderId="19" xfId="15" applyNumberFormat="1" applyFont="1" applyFill="1" applyBorder="1" applyAlignment="1" applyProtection="1">
      <alignment horizontal="center" vertical="center"/>
    </xf>
    <xf numFmtId="169" fontId="87" fillId="13" borderId="19" xfId="15" applyNumberFormat="1" applyFont="1" applyFill="1" applyBorder="1" applyAlignment="1" applyProtection="1">
      <alignment horizontal="center" vertical="center"/>
    </xf>
    <xf numFmtId="169" fontId="98" fillId="13" borderId="19" xfId="15" applyNumberFormat="1" applyFont="1" applyFill="1" applyBorder="1" applyAlignment="1" applyProtection="1">
      <alignment horizontal="center" vertical="center"/>
    </xf>
    <xf numFmtId="169" fontId="95" fillId="12" borderId="20" xfId="15" applyNumberFormat="1" applyFont="1" applyFill="1" applyBorder="1" applyAlignment="1" applyProtection="1">
      <alignment horizontal="center" vertical="center"/>
    </xf>
    <xf numFmtId="169" fontId="95" fillId="17" borderId="19" xfId="15" applyNumberFormat="1" applyFont="1" applyFill="1" applyBorder="1" applyAlignment="1" applyProtection="1">
      <alignment horizontal="center" vertical="center"/>
    </xf>
    <xf numFmtId="169" fontId="95" fillId="12" borderId="18" xfId="15" applyNumberFormat="1" applyFont="1" applyFill="1" applyBorder="1" applyAlignment="1" applyProtection="1">
      <alignment horizontal="center" vertical="center"/>
    </xf>
    <xf numFmtId="169" fontId="95" fillId="17" borderId="18" xfId="15" applyNumberFormat="1" applyFont="1" applyFill="1" applyBorder="1" applyAlignment="1" applyProtection="1">
      <alignment horizontal="center" vertical="center"/>
    </xf>
    <xf numFmtId="0" fontId="3" fillId="0" borderId="18" xfId="15" applyFont="1" applyFill="1" applyBorder="1" applyAlignment="1">
      <alignment horizontal="center" vertical="center" wrapText="1"/>
    </xf>
    <xf numFmtId="169" fontId="118" fillId="0" borderId="19" xfId="15" applyNumberFormat="1" applyFont="1" applyFill="1" applyBorder="1" applyAlignment="1" applyProtection="1">
      <alignment horizontal="center" vertical="center" wrapText="1"/>
    </xf>
    <xf numFmtId="3" fontId="108" fillId="0" borderId="19" xfId="15" applyNumberFormat="1" applyFont="1" applyFill="1" applyBorder="1" applyAlignment="1" applyProtection="1">
      <alignment horizontal="center" vertical="center"/>
    </xf>
    <xf numFmtId="0" fontId="58" fillId="0" borderId="19" xfId="15" applyFill="1" applyBorder="1" applyAlignment="1">
      <alignment horizontal="center" vertical="center"/>
    </xf>
    <xf numFmtId="169" fontId="26" fillId="0" borderId="15" xfId="15" applyNumberFormat="1" applyFont="1" applyFill="1" applyBorder="1" applyAlignment="1">
      <alignment horizontal="center" vertical="center" wrapText="1"/>
    </xf>
    <xf numFmtId="0" fontId="3" fillId="41" borderId="19" xfId="15" applyFont="1" applyFill="1" applyBorder="1" applyAlignment="1">
      <alignment horizontal="center" vertical="center" wrapText="1"/>
    </xf>
    <xf numFmtId="0" fontId="3" fillId="0" borderId="21" xfId="15" applyFont="1" applyFill="1" applyBorder="1" applyAlignment="1">
      <alignment horizontal="center" vertical="center" wrapText="1"/>
    </xf>
    <xf numFmtId="49" fontId="108" fillId="30" borderId="1" xfId="15" applyNumberFormat="1" applyFont="1" applyFill="1" applyBorder="1" applyAlignment="1" applyProtection="1">
      <alignment horizontal="center" vertical="center" wrapText="1"/>
    </xf>
    <xf numFmtId="169" fontId="149" fillId="30" borderId="1" xfId="15" applyNumberFormat="1" applyFont="1" applyFill="1" applyBorder="1" applyAlignment="1" applyProtection="1">
      <alignment horizontal="center" vertical="center" wrapText="1"/>
    </xf>
    <xf numFmtId="3" fontId="110" fillId="30" borderId="1" xfId="15" applyNumberFormat="1" applyFont="1" applyFill="1" applyBorder="1" applyAlignment="1" applyProtection="1">
      <alignment horizontal="center" vertical="center"/>
    </xf>
    <xf numFmtId="4" fontId="87" fillId="12" borderId="15" xfId="15" applyNumberFormat="1" applyFont="1" applyFill="1" applyBorder="1" applyAlignment="1" applyProtection="1">
      <alignment horizontal="center" vertical="center"/>
    </xf>
    <xf numFmtId="4" fontId="87" fillId="0" borderId="15" xfId="15" applyNumberFormat="1" applyFont="1" applyFill="1" applyBorder="1" applyAlignment="1" applyProtection="1">
      <alignment horizontal="center" vertical="center"/>
    </xf>
    <xf numFmtId="0" fontId="144" fillId="0" borderId="15" xfId="15" applyFont="1" applyFill="1" applyBorder="1" applyAlignment="1" applyProtection="1">
      <alignment vertical="center" wrapText="1"/>
    </xf>
    <xf numFmtId="0" fontId="144" fillId="0" borderId="20" xfId="15" applyFont="1" applyFill="1" applyBorder="1" applyAlignment="1" applyProtection="1">
      <alignment vertical="center" wrapText="1"/>
    </xf>
    <xf numFmtId="49" fontId="87" fillId="0" borderId="19" xfId="15" applyNumberFormat="1" applyFont="1" applyFill="1" applyBorder="1" applyAlignment="1" applyProtection="1">
      <alignment horizontal="center" vertical="center" wrapText="1"/>
    </xf>
    <xf numFmtId="49" fontId="87" fillId="0" borderId="15" xfId="15" applyNumberFormat="1" applyFont="1" applyFill="1" applyBorder="1" applyAlignment="1" applyProtection="1">
      <alignment horizontal="center" vertical="center" wrapText="1"/>
    </xf>
    <xf numFmtId="0" fontId="87" fillId="0" borderId="15" xfId="15" applyFont="1" applyFill="1" applyBorder="1" applyAlignment="1" applyProtection="1">
      <alignment horizontal="center" vertical="center" wrapText="1"/>
    </xf>
    <xf numFmtId="4" fontId="87" fillId="0" borderId="21" xfId="15" applyNumberFormat="1" applyFont="1" applyFill="1" applyBorder="1" applyAlignment="1" applyProtection="1">
      <alignment horizontal="center" vertical="center"/>
    </xf>
    <xf numFmtId="177" fontId="98" fillId="12" borderId="1" xfId="15" applyNumberFormat="1" applyFont="1" applyFill="1" applyBorder="1" applyAlignment="1" applyProtection="1">
      <alignment horizontal="center" vertical="center"/>
    </xf>
    <xf numFmtId="4" fontId="87" fillId="0" borderId="20" xfId="15" applyNumberFormat="1" applyFont="1" applyFill="1" applyBorder="1" applyAlignment="1" applyProtection="1">
      <alignment horizontal="center" vertical="center"/>
    </xf>
    <xf numFmtId="169" fontId="87" fillId="13" borderId="15" xfId="15" applyNumberFormat="1" applyFont="1" applyFill="1" applyBorder="1" applyAlignment="1" applyProtection="1">
      <alignment horizontal="center" vertical="center"/>
    </xf>
    <xf numFmtId="49" fontId="4" fillId="0" borderId="19" xfId="15" applyNumberFormat="1" applyFont="1" applyFill="1" applyBorder="1" applyAlignment="1" applyProtection="1">
      <alignment horizontal="center" vertical="center" wrapText="1"/>
    </xf>
    <xf numFmtId="4" fontId="87" fillId="12" borderId="20" xfId="15" applyNumberFormat="1" applyFont="1" applyFill="1" applyBorder="1" applyAlignment="1" applyProtection="1">
      <alignment horizontal="center" vertical="center"/>
    </xf>
    <xf numFmtId="169" fontId="87" fillId="13" borderId="20" xfId="15" applyNumberFormat="1" applyFont="1" applyFill="1" applyBorder="1" applyAlignment="1" applyProtection="1">
      <alignment horizontal="center" vertical="center"/>
    </xf>
    <xf numFmtId="184" fontId="87" fillId="0" borderId="19" xfId="15" applyNumberFormat="1" applyFont="1" applyFill="1" applyBorder="1" applyAlignment="1" applyProtection="1">
      <alignment horizontal="center" vertical="center"/>
    </xf>
    <xf numFmtId="169" fontId="154" fillId="0" borderId="3" xfId="15" applyNumberFormat="1" applyFont="1" applyFill="1" applyBorder="1" applyAlignment="1" applyProtection="1">
      <alignment horizontal="center" vertical="center" wrapText="1"/>
    </xf>
    <xf numFmtId="169" fontId="154" fillId="0" borderId="20" xfId="15" applyNumberFormat="1" applyFont="1" applyFill="1" applyBorder="1" applyAlignment="1" applyProtection="1">
      <alignment horizontal="center" vertical="center" wrapText="1"/>
    </xf>
    <xf numFmtId="169" fontId="149" fillId="0" borderId="1" xfId="15" applyNumberFormat="1" applyFont="1" applyFill="1" applyBorder="1" applyAlignment="1" applyProtection="1">
      <alignment horizontal="center" vertical="center" wrapText="1"/>
    </xf>
    <xf numFmtId="169" fontId="82" fillId="12" borderId="1" xfId="15" applyNumberFormat="1" applyFont="1" applyFill="1" applyBorder="1" applyAlignment="1" applyProtection="1">
      <alignment horizontal="center" vertical="center"/>
    </xf>
    <xf numFmtId="3" fontId="110" fillId="0" borderId="1" xfId="15" applyNumberFormat="1" applyFont="1" applyFill="1" applyBorder="1" applyAlignment="1" applyProtection="1">
      <alignment horizontal="center" vertical="center"/>
    </xf>
    <xf numFmtId="169" fontId="87" fillId="13" borderId="18" xfId="15" applyNumberFormat="1" applyFont="1" applyFill="1" applyBorder="1" applyAlignment="1" applyProtection="1">
      <alignment horizontal="center" vertical="center"/>
    </xf>
    <xf numFmtId="0" fontId="108" fillId="0" borderId="19" xfId="15" applyFont="1" applyFill="1" applyBorder="1" applyAlignment="1" applyProtection="1">
      <alignment horizontal="center" vertical="center" wrapText="1"/>
    </xf>
    <xf numFmtId="169" fontId="95" fillId="0" borderId="21" xfId="15" applyNumberFormat="1" applyFont="1" applyFill="1" applyBorder="1" applyAlignment="1" applyProtection="1">
      <alignment horizontal="center" vertical="center"/>
    </xf>
    <xf numFmtId="169" fontId="95" fillId="12" borderId="21" xfId="15" applyNumberFormat="1" applyFont="1" applyFill="1" applyBorder="1" applyAlignment="1" applyProtection="1">
      <alignment horizontal="center" vertical="center"/>
    </xf>
    <xf numFmtId="169" fontId="87" fillId="13" borderId="21" xfId="15" applyNumberFormat="1" applyFont="1" applyFill="1" applyBorder="1" applyAlignment="1" applyProtection="1">
      <alignment horizontal="center" vertical="center"/>
    </xf>
    <xf numFmtId="169" fontId="185" fillId="30" borderId="1" xfId="15" applyNumberFormat="1" applyFont="1" applyFill="1" applyBorder="1" applyAlignment="1" applyProtection="1">
      <alignment horizontal="center" vertical="center"/>
    </xf>
    <xf numFmtId="3" fontId="94" fillId="30" borderId="1" xfId="15" applyNumberFormat="1" applyFont="1" applyFill="1" applyBorder="1" applyAlignment="1" applyProtection="1">
      <alignment horizontal="center" vertical="center"/>
    </xf>
    <xf numFmtId="49" fontId="87" fillId="0" borderId="18" xfId="15" applyNumberFormat="1" applyFont="1" applyFill="1" applyBorder="1" applyAlignment="1" applyProtection="1">
      <alignment horizontal="center" vertical="center" wrapText="1"/>
    </xf>
    <xf numFmtId="169" fontId="98" fillId="13" borderId="18" xfId="15" applyNumberFormat="1" applyFont="1" applyFill="1" applyBorder="1" applyAlignment="1" applyProtection="1">
      <alignment horizontal="center" vertical="center"/>
    </xf>
    <xf numFmtId="0" fontId="144" fillId="0" borderId="18" xfId="15" applyFont="1" applyFill="1" applyBorder="1" applyAlignment="1" applyProtection="1">
      <alignment horizontal="center" vertical="center" wrapText="1"/>
    </xf>
    <xf numFmtId="169" fontId="149" fillId="0" borderId="3" xfId="15" applyNumberFormat="1" applyFont="1" applyFill="1" applyBorder="1" applyAlignment="1" applyProtection="1">
      <alignment horizontal="center" vertical="center"/>
    </xf>
    <xf numFmtId="169" fontId="95" fillId="0" borderId="3" xfId="15" applyNumberFormat="1" applyFont="1" applyFill="1" applyBorder="1" applyAlignment="1" applyProtection="1">
      <alignment horizontal="center" vertical="center"/>
    </xf>
    <xf numFmtId="169" fontId="87" fillId="12" borderId="3" xfId="15" applyNumberFormat="1" applyFont="1" applyFill="1" applyBorder="1" applyAlignment="1" applyProtection="1">
      <alignment horizontal="center" vertical="center"/>
    </xf>
    <xf numFmtId="169" fontId="98" fillId="12" borderId="3" xfId="15" applyNumberFormat="1" applyFont="1" applyFill="1" applyBorder="1" applyAlignment="1" applyProtection="1">
      <alignment horizontal="center" vertical="center"/>
    </xf>
    <xf numFmtId="4" fontId="87" fillId="0" borderId="3" xfId="15" applyNumberFormat="1" applyFont="1" applyFill="1" applyBorder="1" applyAlignment="1" applyProtection="1">
      <alignment horizontal="center" vertical="center" wrapText="1"/>
    </xf>
    <xf numFmtId="169" fontId="98" fillId="17" borderId="3" xfId="15" applyNumberFormat="1" applyFont="1" applyFill="1" applyBorder="1" applyAlignment="1" applyProtection="1">
      <alignment horizontal="center" vertical="center"/>
    </xf>
    <xf numFmtId="169" fontId="22" fillId="0" borderId="3" xfId="15" applyNumberFormat="1" applyFont="1" applyFill="1" applyBorder="1" applyAlignment="1" applyProtection="1">
      <alignment horizontal="center" vertical="center"/>
    </xf>
    <xf numFmtId="3" fontId="125" fillId="0" borderId="3" xfId="15" applyNumberFormat="1" applyFont="1" applyFill="1" applyBorder="1" applyAlignment="1" applyProtection="1">
      <alignment horizontal="center" vertical="center"/>
    </xf>
    <xf numFmtId="0" fontId="21" fillId="0" borderId="3" xfId="15" applyFont="1" applyFill="1" applyBorder="1" applyAlignment="1" applyProtection="1">
      <alignment horizontal="center" vertical="center" wrapText="1"/>
    </xf>
    <xf numFmtId="49" fontId="87" fillId="0" borderId="3" xfId="15" applyNumberFormat="1" applyFont="1" applyFill="1" applyBorder="1" applyAlignment="1" applyProtection="1">
      <alignment horizontal="center" vertical="center" wrapText="1"/>
    </xf>
    <xf numFmtId="49" fontId="87" fillId="0" borderId="21" xfId="15" applyNumberFormat="1" applyFont="1" applyFill="1" applyBorder="1" applyAlignment="1" applyProtection="1">
      <alignment horizontal="center" vertical="center" wrapText="1"/>
    </xf>
    <xf numFmtId="4" fontId="87" fillId="12" borderId="21" xfId="15" applyNumberFormat="1" applyFont="1" applyFill="1" applyBorder="1" applyAlignment="1" applyProtection="1">
      <alignment horizontal="center" vertical="center"/>
    </xf>
    <xf numFmtId="169" fontId="98" fillId="12" borderId="21" xfId="15" applyNumberFormat="1" applyFont="1" applyFill="1" applyBorder="1" applyAlignment="1" applyProtection="1">
      <alignment horizontal="center" vertical="center"/>
    </xf>
    <xf numFmtId="169" fontId="98" fillId="13" borderId="21" xfId="15" applyNumberFormat="1" applyFont="1" applyFill="1" applyBorder="1" applyAlignment="1" applyProtection="1">
      <alignment horizontal="center" vertical="center"/>
    </xf>
    <xf numFmtId="169" fontId="98" fillId="17" borderId="21" xfId="15" applyNumberFormat="1" applyFont="1" applyFill="1" applyBorder="1" applyAlignment="1" applyProtection="1">
      <alignment horizontal="center" vertical="center"/>
    </xf>
    <xf numFmtId="169" fontId="22" fillId="0" borderId="21" xfId="15" applyNumberFormat="1" applyFont="1" applyFill="1" applyBorder="1" applyAlignment="1" applyProtection="1">
      <alignment horizontal="center" vertical="center"/>
    </xf>
    <xf numFmtId="169" fontId="95" fillId="0" borderId="20" xfId="15" applyNumberFormat="1" applyFont="1" applyFill="1" applyBorder="1" applyAlignment="1" applyProtection="1">
      <alignment horizontal="center" vertical="center"/>
    </xf>
    <xf numFmtId="169" fontId="26" fillId="0" borderId="19" xfId="15" applyNumberFormat="1" applyFont="1" applyFill="1" applyBorder="1" applyAlignment="1" applyProtection="1">
      <alignment horizontal="center" vertical="center" wrapText="1"/>
    </xf>
    <xf numFmtId="0" fontId="26" fillId="0" borderId="21" xfId="15" applyFont="1" applyFill="1" applyBorder="1" applyAlignment="1" applyProtection="1">
      <alignment horizontal="center" vertical="center" wrapText="1"/>
    </xf>
    <xf numFmtId="49" fontId="98" fillId="0" borderId="18" xfId="15" applyNumberFormat="1" applyFont="1" applyFill="1" applyBorder="1" applyAlignment="1" applyProtection="1">
      <alignment horizontal="center" vertical="center" wrapText="1"/>
    </xf>
    <xf numFmtId="49" fontId="98" fillId="0" borderId="19" xfId="15" applyNumberFormat="1" applyFont="1" applyFill="1" applyBorder="1" applyAlignment="1" applyProtection="1">
      <alignment horizontal="center" vertical="center" wrapText="1"/>
    </xf>
    <xf numFmtId="169" fontId="183" fillId="0" borderId="19" xfId="15" applyNumberFormat="1" applyFont="1" applyFill="1" applyBorder="1" applyAlignment="1" applyProtection="1">
      <alignment horizontal="center" vertical="center"/>
    </xf>
    <xf numFmtId="169" fontId="98" fillId="13" borderId="15" xfId="15" applyNumberFormat="1" applyFont="1" applyFill="1" applyBorder="1" applyAlignment="1" applyProtection="1">
      <alignment horizontal="center" vertical="center"/>
    </xf>
    <xf numFmtId="49" fontId="21" fillId="0" borderId="15" xfId="15" applyNumberFormat="1" applyFont="1" applyFill="1" applyBorder="1" applyAlignment="1" applyProtection="1">
      <alignment horizontal="center" vertical="center" wrapText="1"/>
    </xf>
    <xf numFmtId="49" fontId="87" fillId="0" borderId="4" xfId="15" applyNumberFormat="1" applyFont="1" applyFill="1" applyBorder="1" applyAlignment="1" applyProtection="1">
      <alignment horizontal="center" vertical="center" wrapText="1"/>
    </xf>
    <xf numFmtId="0" fontId="87" fillId="0" borderId="4" xfId="15" applyFont="1" applyFill="1" applyBorder="1" applyAlignment="1" applyProtection="1">
      <alignment horizontal="left" vertical="center" wrapText="1"/>
    </xf>
    <xf numFmtId="169" fontId="149" fillId="0" borderId="4" xfId="15" applyNumberFormat="1" applyFont="1" applyFill="1" applyBorder="1" applyAlignment="1" applyProtection="1">
      <alignment horizontal="center" vertical="center"/>
    </xf>
    <xf numFmtId="169" fontId="21" fillId="12" borderId="3" xfId="15" applyNumberFormat="1" applyFont="1" applyFill="1" applyBorder="1" applyAlignment="1" applyProtection="1">
      <alignment horizontal="center" vertical="center"/>
    </xf>
    <xf numFmtId="169" fontId="21" fillId="0" borderId="20" xfId="15" applyNumberFormat="1" applyFont="1" applyFill="1" applyBorder="1" applyAlignment="1" applyProtection="1">
      <alignment horizontal="center" vertical="center" wrapText="1"/>
    </xf>
    <xf numFmtId="169" fontId="21" fillId="0" borderId="3" xfId="15" applyNumberFormat="1" applyFont="1" applyFill="1" applyBorder="1" applyAlignment="1" applyProtection="1">
      <alignment horizontal="center" vertical="center" wrapText="1"/>
    </xf>
    <xf numFmtId="169" fontId="21" fillId="13" borderId="21" xfId="15" applyNumberFormat="1" applyFont="1" applyFill="1" applyBorder="1" applyAlignment="1" applyProtection="1">
      <alignment horizontal="center" vertical="center"/>
    </xf>
    <xf numFmtId="0" fontId="21" fillId="0" borderId="4" xfId="15" applyFont="1" applyFill="1" applyBorder="1" applyAlignment="1" applyProtection="1">
      <alignment horizontal="center" vertical="center" wrapText="1"/>
    </xf>
    <xf numFmtId="169" fontId="186" fillId="0" borderId="19" xfId="15" applyNumberFormat="1" applyFont="1" applyFill="1" applyBorder="1" applyAlignment="1" applyProtection="1">
      <alignment horizontal="center" vertical="center"/>
    </xf>
    <xf numFmtId="169" fontId="187" fillId="0" borderId="19" xfId="15" applyNumberFormat="1" applyFont="1" applyFill="1" applyBorder="1" applyAlignment="1" applyProtection="1">
      <alignment horizontal="center" vertical="center"/>
    </xf>
    <xf numFmtId="169" fontId="26" fillId="12" borderId="19" xfId="15" applyNumberFormat="1" applyFont="1" applyFill="1" applyBorder="1" applyAlignment="1" applyProtection="1">
      <alignment horizontal="center" vertical="center"/>
    </xf>
    <xf numFmtId="169" fontId="144" fillId="12" borderId="19" xfId="15" applyNumberFormat="1" applyFont="1" applyFill="1" applyBorder="1" applyAlignment="1" applyProtection="1">
      <alignment horizontal="center" vertical="center"/>
    </xf>
    <xf numFmtId="169" fontId="26" fillId="13" borderId="19" xfId="15" applyNumberFormat="1" applyFont="1" applyFill="1" applyBorder="1" applyAlignment="1" applyProtection="1">
      <alignment horizontal="center" vertical="center"/>
    </xf>
    <xf numFmtId="169" fontId="26" fillId="17" borderId="19" xfId="15" applyNumberFormat="1" applyFont="1" applyFill="1" applyBorder="1" applyAlignment="1" applyProtection="1">
      <alignment horizontal="center" vertical="center"/>
    </xf>
    <xf numFmtId="169" fontId="188" fillId="0" borderId="15" xfId="15" applyNumberFormat="1" applyFont="1" applyFill="1" applyBorder="1" applyAlignment="1" applyProtection="1">
      <alignment horizontal="center" vertical="center"/>
    </xf>
    <xf numFmtId="169" fontId="187" fillId="0" borderId="15" xfId="15" applyNumberFormat="1" applyFont="1" applyFill="1" applyBorder="1" applyAlignment="1" applyProtection="1">
      <alignment horizontal="center" vertical="center"/>
    </xf>
    <xf numFmtId="169" fontId="26" fillId="12" borderId="15" xfId="15" applyNumberFormat="1" applyFont="1" applyFill="1" applyBorder="1" applyAlignment="1" applyProtection="1">
      <alignment horizontal="center" vertical="center"/>
    </xf>
    <xf numFmtId="4" fontId="26" fillId="0" borderId="19" xfId="15" applyNumberFormat="1" applyFont="1" applyFill="1" applyBorder="1" applyAlignment="1" applyProtection="1">
      <alignment horizontal="center" vertical="center" wrapText="1"/>
    </xf>
    <xf numFmtId="169" fontId="26" fillId="0" borderId="15" xfId="15" applyNumberFormat="1" applyFont="1" applyFill="1" applyBorder="1" applyAlignment="1" applyProtection="1">
      <alignment horizontal="center" vertical="center" wrapText="1"/>
    </xf>
    <xf numFmtId="169" fontId="26" fillId="13" borderId="15" xfId="15" applyNumberFormat="1" applyFont="1" applyFill="1" applyBorder="1" applyAlignment="1" applyProtection="1">
      <alignment horizontal="center" vertical="center"/>
    </xf>
    <xf numFmtId="169" fontId="26" fillId="17" borderId="15" xfId="15" applyNumberFormat="1" applyFont="1" applyFill="1" applyBorder="1" applyAlignment="1" applyProtection="1">
      <alignment horizontal="center" vertical="center"/>
    </xf>
    <xf numFmtId="169" fontId="182" fillId="0" borderId="19" xfId="15" applyNumberFormat="1" applyFont="1" applyFill="1" applyBorder="1" applyAlignment="1" applyProtection="1">
      <alignment horizontal="center" vertical="center"/>
    </xf>
    <xf numFmtId="169" fontId="186" fillId="0" borderId="15" xfId="15" applyNumberFormat="1" applyFont="1" applyFill="1" applyBorder="1" applyAlignment="1" applyProtection="1">
      <alignment horizontal="center" vertical="center"/>
    </xf>
    <xf numFmtId="169" fontId="126" fillId="0" borderId="15" xfId="15" applyNumberFormat="1" applyFont="1" applyFill="1" applyBorder="1" applyAlignment="1" applyProtection="1">
      <alignment horizontal="center" vertical="center"/>
    </xf>
    <xf numFmtId="169" fontId="187" fillId="12" borderId="15" xfId="15" applyNumberFormat="1" applyFont="1" applyFill="1" applyBorder="1" applyAlignment="1" applyProtection="1">
      <alignment horizontal="center" vertical="center"/>
    </xf>
    <xf numFmtId="169" fontId="126" fillId="12" borderId="15" xfId="15" applyNumberFormat="1" applyFont="1" applyFill="1" applyBorder="1" applyAlignment="1" applyProtection="1">
      <alignment horizontal="center" vertical="center"/>
    </xf>
    <xf numFmtId="169" fontId="126" fillId="6" borderId="15" xfId="15" applyNumberFormat="1" applyFont="1" applyFill="1" applyBorder="1" applyAlignment="1" applyProtection="1">
      <alignment horizontal="center" vertical="center"/>
    </xf>
    <xf numFmtId="169" fontId="126" fillId="13" borderId="15" xfId="15" applyNumberFormat="1" applyFont="1" applyFill="1" applyBorder="1" applyAlignment="1" applyProtection="1">
      <alignment horizontal="center" vertical="center"/>
    </xf>
    <xf numFmtId="169" fontId="126" fillId="17" borderId="15" xfId="15" applyNumberFormat="1" applyFont="1" applyFill="1" applyBorder="1" applyAlignment="1" applyProtection="1">
      <alignment horizontal="center" vertical="center"/>
    </xf>
    <xf numFmtId="169" fontId="144" fillId="12" borderId="15" xfId="15" applyNumberFormat="1" applyFont="1" applyFill="1" applyBorder="1" applyAlignment="1" applyProtection="1">
      <alignment horizontal="center" vertical="center"/>
    </xf>
    <xf numFmtId="49" fontId="98" fillId="0" borderId="21" xfId="15" applyNumberFormat="1" applyFont="1" applyFill="1" applyBorder="1" applyAlignment="1" applyProtection="1">
      <alignment horizontal="center" vertical="center" wrapText="1"/>
    </xf>
    <xf numFmtId="0" fontId="98" fillId="0" borderId="21" xfId="15" applyFont="1" applyFill="1" applyBorder="1" applyAlignment="1" applyProtection="1">
      <alignment vertical="center" wrapText="1"/>
    </xf>
    <xf numFmtId="3" fontId="99" fillId="0" borderId="21" xfId="15" applyNumberFormat="1" applyFont="1" applyFill="1" applyBorder="1" applyAlignment="1" applyProtection="1">
      <alignment horizontal="center" vertical="center"/>
    </xf>
    <xf numFmtId="169" fontId="182" fillId="0" borderId="18" xfId="15" applyNumberFormat="1" applyFont="1" applyFill="1" applyBorder="1" applyAlignment="1" applyProtection="1">
      <alignment horizontal="center" vertical="center"/>
    </xf>
    <xf numFmtId="169" fontId="95" fillId="13" borderId="18" xfId="15" applyNumberFormat="1" applyFont="1" applyFill="1" applyBorder="1" applyAlignment="1" applyProtection="1">
      <alignment horizontal="center" vertical="center"/>
    </xf>
    <xf numFmtId="3" fontId="108" fillId="0" borderId="18" xfId="15" applyNumberFormat="1" applyFont="1" applyFill="1" applyBorder="1" applyAlignment="1" applyProtection="1">
      <alignment horizontal="center" vertical="center"/>
    </xf>
    <xf numFmtId="0" fontId="98" fillId="0" borderId="19" xfId="15" applyFont="1" applyFill="1" applyBorder="1" applyAlignment="1" applyProtection="1">
      <alignment horizontal="center" vertical="center" wrapText="1"/>
    </xf>
    <xf numFmtId="177" fontId="98" fillId="12" borderId="18" xfId="15" applyNumberFormat="1" applyFont="1" applyFill="1" applyBorder="1" applyAlignment="1" applyProtection="1">
      <alignment horizontal="center" vertical="center"/>
    </xf>
    <xf numFmtId="169" fontId="26" fillId="12" borderId="20" xfId="15" applyNumberFormat="1" applyFont="1" applyFill="1" applyBorder="1" applyAlignment="1" applyProtection="1">
      <alignment horizontal="center" vertical="center"/>
    </xf>
    <xf numFmtId="169" fontId="95" fillId="13" borderId="19" xfId="15" applyNumberFormat="1" applyFont="1" applyFill="1" applyBorder="1" applyAlignment="1" applyProtection="1">
      <alignment horizontal="center" vertical="center"/>
    </xf>
    <xf numFmtId="169" fontId="189" fillId="0" borderId="19" xfId="15" applyNumberFormat="1" applyFont="1" applyFill="1" applyBorder="1" applyAlignment="1" applyProtection="1">
      <alignment horizontal="center" vertical="center"/>
    </xf>
    <xf numFmtId="169" fontId="182" fillId="0" borderId="3" xfId="15" applyNumberFormat="1" applyFont="1" applyFill="1" applyBorder="1" applyAlignment="1" applyProtection="1">
      <alignment horizontal="center" vertical="center"/>
    </xf>
    <xf numFmtId="169" fontId="95" fillId="12" borderId="3" xfId="15" applyNumberFormat="1" applyFont="1" applyFill="1" applyBorder="1" applyAlignment="1" applyProtection="1">
      <alignment horizontal="center" vertical="center"/>
    </xf>
    <xf numFmtId="0" fontId="144" fillId="0" borderId="19" xfId="15" applyFont="1" applyFill="1" applyBorder="1" applyAlignment="1" applyProtection="1">
      <alignment horizontal="center" vertical="center" wrapText="1"/>
    </xf>
    <xf numFmtId="169" fontId="149" fillId="30" borderId="1" xfId="15" applyNumberFormat="1" applyFont="1" applyFill="1" applyBorder="1" applyAlignment="1" applyProtection="1">
      <alignment horizontal="center" vertical="center"/>
    </xf>
    <xf numFmtId="49" fontId="4" fillId="0" borderId="18" xfId="15" applyNumberFormat="1" applyFont="1" applyFill="1" applyBorder="1" applyAlignment="1" applyProtection="1">
      <alignment horizontal="center" vertical="center" wrapText="1"/>
    </xf>
    <xf numFmtId="0" fontId="4" fillId="0" borderId="18" xfId="15" applyFont="1" applyFill="1" applyBorder="1" applyAlignment="1" applyProtection="1">
      <alignment horizontal="left" vertical="center" wrapText="1"/>
    </xf>
    <xf numFmtId="169" fontId="98" fillId="12" borderId="19" xfId="15" applyNumberFormat="1" applyFont="1" applyFill="1" applyBorder="1" applyAlignment="1" applyProtection="1">
      <alignment horizontal="center" vertical="center" wrapText="1"/>
    </xf>
    <xf numFmtId="169" fontId="98" fillId="13" borderId="19" xfId="15" applyNumberFormat="1" applyFont="1" applyFill="1" applyBorder="1" applyAlignment="1" applyProtection="1">
      <alignment horizontal="center" vertical="center" wrapText="1"/>
    </xf>
    <xf numFmtId="3" fontId="124" fillId="0" borderId="19" xfId="15" applyNumberFormat="1" applyFont="1" applyFill="1" applyBorder="1" applyAlignment="1" applyProtection="1">
      <alignment horizontal="center" vertical="center"/>
    </xf>
    <xf numFmtId="169" fontId="190" fillId="20" borderId="19" xfId="15" applyNumberFormat="1" applyFont="1" applyFill="1" applyBorder="1" applyAlignment="1" applyProtection="1">
      <alignment horizontal="center" vertical="center"/>
    </xf>
    <xf numFmtId="169" fontId="87" fillId="20" borderId="19" xfId="15" applyNumberFormat="1" applyFont="1" applyFill="1" applyBorder="1" applyAlignment="1" applyProtection="1">
      <alignment horizontal="center" vertical="center"/>
    </xf>
    <xf numFmtId="169" fontId="98" fillId="20" borderId="19" xfId="15" applyNumberFormat="1" applyFont="1" applyFill="1" applyBorder="1" applyAlignment="1" applyProtection="1">
      <alignment horizontal="center" vertical="center"/>
    </xf>
    <xf numFmtId="169" fontId="149" fillId="20" borderId="19" xfId="15" applyNumberFormat="1" applyFont="1" applyFill="1" applyBorder="1" applyAlignment="1" applyProtection="1">
      <alignment horizontal="center" vertical="center"/>
    </xf>
    <xf numFmtId="177" fontId="87" fillId="12" borderId="19" xfId="15" applyNumberFormat="1" applyFont="1" applyFill="1" applyBorder="1" applyAlignment="1" applyProtection="1">
      <alignment horizontal="center" vertical="center"/>
    </xf>
    <xf numFmtId="3" fontId="113" fillId="0" borderId="19" xfId="15" applyNumberFormat="1" applyFont="1" applyFill="1" applyBorder="1" applyAlignment="1" applyProtection="1">
      <alignment horizontal="center" vertical="center"/>
    </xf>
    <xf numFmtId="0" fontId="87" fillId="19" borderId="19" xfId="15" applyFont="1" applyFill="1" applyBorder="1" applyAlignment="1" applyProtection="1">
      <alignment horizontal="left" vertical="center" wrapText="1"/>
    </xf>
    <xf numFmtId="0" fontId="87" fillId="0" borderId="21" xfId="15" applyFont="1" applyFill="1" applyBorder="1" applyAlignment="1" applyProtection="1">
      <alignment horizontal="left" vertical="center" wrapText="1"/>
    </xf>
    <xf numFmtId="3" fontId="87" fillId="30" borderId="1" xfId="15" applyNumberFormat="1" applyFont="1" applyFill="1" applyBorder="1" applyAlignment="1" applyProtection="1">
      <alignment horizontal="center" vertical="center"/>
    </xf>
    <xf numFmtId="169" fontId="82" fillId="30" borderId="1" xfId="15" applyNumberFormat="1" applyFont="1" applyFill="1" applyBorder="1" applyAlignment="1" applyProtection="1">
      <alignment horizontal="center" vertical="center" wrapText="1"/>
    </xf>
    <xf numFmtId="169" fontId="183" fillId="0" borderId="18" xfId="15" applyNumberFormat="1" applyFont="1" applyFill="1" applyBorder="1" applyAlignment="1" applyProtection="1">
      <alignment horizontal="center" vertical="center" wrapText="1"/>
    </xf>
    <xf numFmtId="3" fontId="87" fillId="0" borderId="18" xfId="15" applyNumberFormat="1" applyFont="1" applyFill="1" applyBorder="1" applyAlignment="1" applyProtection="1">
      <alignment horizontal="center" vertical="center"/>
    </xf>
    <xf numFmtId="169" fontId="183" fillId="0" borderId="19" xfId="15" applyNumberFormat="1" applyFont="1" applyFill="1" applyBorder="1" applyAlignment="1" applyProtection="1">
      <alignment horizontal="center" vertical="center" wrapText="1"/>
    </xf>
    <xf numFmtId="3" fontId="87" fillId="0" borderId="19" xfId="15" applyNumberFormat="1" applyFont="1" applyFill="1" applyBorder="1" applyAlignment="1" applyProtection="1">
      <alignment horizontal="center" vertical="center"/>
    </xf>
    <xf numFmtId="0" fontId="58" fillId="0" borderId="30" xfId="15" applyFill="1" applyBorder="1" applyAlignment="1">
      <alignment horizontal="center" vertical="center"/>
    </xf>
    <xf numFmtId="3" fontId="120" fillId="0" borderId="19" xfId="15" applyNumberFormat="1" applyFont="1" applyFill="1" applyBorder="1" applyAlignment="1" applyProtection="1">
      <alignment horizontal="center" vertical="center"/>
    </xf>
    <xf numFmtId="169" fontId="21" fillId="13" borderId="19" xfId="15" applyNumberFormat="1" applyFont="1" applyFill="1" applyBorder="1" applyAlignment="1" applyProtection="1">
      <alignment horizontal="center" vertical="center"/>
    </xf>
    <xf numFmtId="169" fontId="118" fillId="0" borderId="19" xfId="15" applyNumberFormat="1" applyFont="1" applyFill="1" applyBorder="1" applyAlignment="1" applyProtection="1">
      <alignment horizontal="center" vertical="center"/>
    </xf>
    <xf numFmtId="169" fontId="118" fillId="12" borderId="19" xfId="15" applyNumberFormat="1" applyFont="1" applyFill="1" applyBorder="1" applyAlignment="1" applyProtection="1">
      <alignment horizontal="center" vertical="center"/>
    </xf>
    <xf numFmtId="169" fontId="118" fillId="6" borderId="19" xfId="15" applyNumberFormat="1" applyFont="1" applyFill="1" applyBorder="1" applyAlignment="1" applyProtection="1">
      <alignment horizontal="center" vertical="center"/>
    </xf>
    <xf numFmtId="169" fontId="118" fillId="17" borderId="19" xfId="15" applyNumberFormat="1" applyFont="1" applyFill="1" applyBorder="1" applyAlignment="1" applyProtection="1">
      <alignment horizontal="center" vertical="center"/>
    </xf>
    <xf numFmtId="4" fontId="21" fillId="0" borderId="19" xfId="15" applyNumberFormat="1" applyFont="1" applyFill="1" applyBorder="1" applyAlignment="1" applyProtection="1">
      <alignment horizontal="center" vertical="center" wrapText="1"/>
    </xf>
    <xf numFmtId="0" fontId="101" fillId="0" borderId="19" xfId="15" applyFont="1" applyFill="1" applyBorder="1" applyAlignment="1" applyProtection="1">
      <alignment horizontal="center" vertical="center" wrapText="1"/>
    </xf>
    <xf numFmtId="4" fontId="98" fillId="0" borderId="21" xfId="15" applyNumberFormat="1" applyFont="1" applyFill="1" applyBorder="1" applyAlignment="1" applyProtection="1">
      <alignment horizontal="center" vertical="center"/>
    </xf>
    <xf numFmtId="169" fontId="118" fillId="0" borderId="21" xfId="15" applyNumberFormat="1" applyFont="1" applyFill="1" applyBorder="1" applyAlignment="1" applyProtection="1">
      <alignment horizontal="center" vertical="center"/>
    </xf>
    <xf numFmtId="169" fontId="118" fillId="12" borderId="21" xfId="15" applyNumberFormat="1" applyFont="1" applyFill="1" applyBorder="1" applyAlignment="1" applyProtection="1">
      <alignment horizontal="center" vertical="center"/>
    </xf>
    <xf numFmtId="169" fontId="118" fillId="6" borderId="21" xfId="15" applyNumberFormat="1" applyFont="1" applyFill="1" applyBorder="1" applyAlignment="1" applyProtection="1">
      <alignment horizontal="center" vertical="center"/>
    </xf>
    <xf numFmtId="169" fontId="118" fillId="17" borderId="21" xfId="15" applyNumberFormat="1" applyFont="1" applyFill="1" applyBorder="1" applyAlignment="1" applyProtection="1">
      <alignment horizontal="center" vertical="center"/>
    </xf>
    <xf numFmtId="0" fontId="101" fillId="0" borderId="21" xfId="15" applyFont="1" applyFill="1" applyBorder="1" applyAlignment="1" applyProtection="1">
      <alignment horizontal="center" vertical="center" wrapText="1"/>
    </xf>
    <xf numFmtId="3" fontId="117" fillId="0" borderId="3" xfId="15" applyNumberFormat="1" applyFont="1" applyFill="1" applyBorder="1" applyAlignment="1" applyProtection="1">
      <alignment horizontal="center" vertical="center" wrapText="1"/>
    </xf>
    <xf numFmtId="0" fontId="101" fillId="0" borderId="18" xfId="15" applyFont="1" applyFill="1" applyBorder="1" applyAlignment="1" applyProtection="1">
      <alignment horizontal="center" vertical="center" wrapText="1"/>
    </xf>
    <xf numFmtId="0" fontId="98" fillId="0" borderId="19" xfId="15" applyFont="1" applyFill="1" applyBorder="1" applyAlignment="1" applyProtection="1">
      <alignment horizontal="left" vertical="center" wrapText="1"/>
    </xf>
    <xf numFmtId="49" fontId="21" fillId="0" borderId="20" xfId="15" applyNumberFormat="1" applyFont="1" applyFill="1" applyBorder="1" applyAlignment="1" applyProtection="1">
      <alignment horizontal="center" vertical="center" wrapText="1"/>
    </xf>
    <xf numFmtId="0" fontId="21" fillId="0" borderId="20" xfId="15" applyFont="1" applyFill="1" applyBorder="1" applyAlignment="1" applyProtection="1">
      <alignment horizontal="left" vertical="center" wrapText="1"/>
    </xf>
    <xf numFmtId="169" fontId="121" fillId="0" borderId="19" xfId="15" applyNumberFormat="1" applyFont="1" applyFill="1" applyBorder="1"/>
    <xf numFmtId="3" fontId="122" fillId="0" borderId="19" xfId="15" applyNumberFormat="1" applyFont="1" applyFill="1" applyBorder="1"/>
    <xf numFmtId="0" fontId="101" fillId="0" borderId="15" xfId="15" applyFont="1" applyFill="1" applyBorder="1" applyAlignment="1" applyProtection="1">
      <alignment horizontal="center" vertical="center" wrapText="1"/>
    </xf>
    <xf numFmtId="49" fontId="21" fillId="0" borderId="3" xfId="15" applyNumberFormat="1" applyFont="1" applyFill="1" applyBorder="1" applyAlignment="1" applyProtection="1">
      <alignment horizontal="center" vertical="center" wrapText="1"/>
    </xf>
    <xf numFmtId="3" fontId="122" fillId="0" borderId="15" xfId="15" applyNumberFormat="1" applyFont="1" applyFill="1" applyBorder="1"/>
    <xf numFmtId="0" fontId="21" fillId="0" borderId="3" xfId="15" applyFont="1" applyFill="1" applyBorder="1" applyAlignment="1" applyProtection="1">
      <alignment horizontal="left" vertical="center" wrapText="1"/>
    </xf>
    <xf numFmtId="169" fontId="121" fillId="0" borderId="15" xfId="15" applyNumberFormat="1" applyFont="1" applyFill="1" applyBorder="1"/>
    <xf numFmtId="169" fontId="121" fillId="0" borderId="21" xfId="15" applyNumberFormat="1" applyFont="1" applyFill="1" applyBorder="1"/>
    <xf numFmtId="3" fontId="122" fillId="0" borderId="21" xfId="15" applyNumberFormat="1" applyFont="1" applyFill="1" applyBorder="1"/>
    <xf numFmtId="0" fontId="144" fillId="0" borderId="21" xfId="15" applyFont="1" applyFill="1" applyBorder="1" applyAlignment="1" applyProtection="1">
      <alignment horizontal="center" vertical="center" wrapText="1"/>
    </xf>
    <xf numFmtId="0" fontId="26" fillId="0" borderId="20" xfId="15" applyFont="1" applyFill="1" applyBorder="1" applyAlignment="1" applyProtection="1">
      <alignment horizontal="center" vertical="center" wrapText="1"/>
    </xf>
    <xf numFmtId="49" fontId="109" fillId="0" borderId="19" xfId="15" applyNumberFormat="1" applyFont="1" applyFill="1" applyBorder="1" applyAlignment="1" applyProtection="1">
      <alignment horizontal="center" vertical="center" wrapText="1"/>
    </xf>
    <xf numFmtId="169" fontId="190" fillId="0" borderId="19" xfId="15" applyNumberFormat="1" applyFont="1" applyFill="1" applyBorder="1" applyAlignment="1" applyProtection="1">
      <alignment horizontal="center" vertical="center"/>
    </xf>
    <xf numFmtId="49" fontId="109" fillId="0" borderId="15" xfId="15" applyNumberFormat="1" applyFont="1" applyFill="1" applyBorder="1" applyAlignment="1" applyProtection="1">
      <alignment horizontal="center" vertical="center" wrapText="1"/>
    </xf>
    <xf numFmtId="49" fontId="4" fillId="0" borderId="21" xfId="15" applyNumberFormat="1" applyFont="1" applyFill="1" applyBorder="1" applyAlignment="1" applyProtection="1">
      <alignment horizontal="center" vertical="center" wrapText="1"/>
    </xf>
    <xf numFmtId="0" fontId="4" fillId="0" borderId="21" xfId="15" applyFont="1" applyFill="1" applyBorder="1" applyAlignment="1" applyProtection="1">
      <alignment vertical="center" wrapText="1"/>
    </xf>
    <xf numFmtId="169" fontId="144" fillId="0" borderId="21" xfId="15" applyNumberFormat="1" applyFont="1" applyFill="1" applyBorder="1" applyAlignment="1" applyProtection="1">
      <alignment horizontal="center" vertical="center"/>
    </xf>
    <xf numFmtId="169" fontId="98" fillId="13" borderId="20" xfId="15" applyNumberFormat="1" applyFont="1" applyFill="1" applyBorder="1" applyAlignment="1" applyProtection="1">
      <alignment horizontal="center" vertical="center"/>
    </xf>
    <xf numFmtId="179" fontId="149" fillId="0" borderId="15" xfId="15" applyNumberFormat="1" applyFont="1" applyFill="1" applyBorder="1" applyAlignment="1" applyProtection="1">
      <alignment horizontal="center" vertical="center" wrapText="1"/>
    </xf>
    <xf numFmtId="169" fontId="190" fillId="0" borderId="15" xfId="15" applyNumberFormat="1" applyFont="1" applyFill="1" applyBorder="1" applyAlignment="1" applyProtection="1">
      <alignment horizontal="center" vertical="center"/>
    </xf>
    <xf numFmtId="49" fontId="17" fillId="0" borderId="21" xfId="15" applyNumberFormat="1" applyFont="1" applyFill="1" applyBorder="1" applyAlignment="1" applyProtection="1">
      <alignment horizontal="center" vertical="center" wrapText="1"/>
    </xf>
    <xf numFmtId="169" fontId="98" fillId="0" borderId="20" xfId="15" applyNumberFormat="1" applyFont="1" applyFill="1" applyBorder="1" applyAlignment="1" applyProtection="1">
      <alignment horizontal="center" vertical="center" wrapText="1"/>
    </xf>
    <xf numFmtId="0" fontId="26" fillId="0" borderId="3" xfId="15" applyFont="1" applyFill="1" applyBorder="1" applyAlignment="1" applyProtection="1">
      <alignment horizontal="center" vertical="center" wrapText="1"/>
    </xf>
    <xf numFmtId="3" fontId="115" fillId="0" borderId="19" xfId="15" applyNumberFormat="1" applyFont="1" applyFill="1" applyBorder="1" applyAlignment="1" applyProtection="1">
      <alignment horizontal="center" vertical="center"/>
    </xf>
    <xf numFmtId="179" fontId="149" fillId="0" borderId="20" xfId="15" applyNumberFormat="1" applyFont="1" applyFill="1" applyBorder="1" applyAlignment="1" applyProtection="1">
      <alignment horizontal="center" vertical="center" wrapText="1"/>
    </xf>
    <xf numFmtId="179" fontId="190" fillId="0" borderId="19" xfId="15" applyNumberFormat="1" applyFont="1" applyFill="1" applyBorder="1" applyAlignment="1" applyProtection="1">
      <alignment horizontal="center" vertical="center" wrapText="1"/>
    </xf>
    <xf numFmtId="169" fontId="119" fillId="0" borderId="19" xfId="15" applyNumberFormat="1" applyFont="1" applyFill="1" applyBorder="1" applyAlignment="1" applyProtection="1">
      <alignment horizontal="center" vertical="center"/>
    </xf>
    <xf numFmtId="177" fontId="26" fillId="0" borderId="19" xfId="15" applyNumberFormat="1" applyFont="1" applyFill="1" applyBorder="1" applyAlignment="1" applyProtection="1">
      <alignment horizontal="center" vertical="center"/>
    </xf>
    <xf numFmtId="179" fontId="190" fillId="0" borderId="15" xfId="15" applyNumberFormat="1" applyFont="1" applyFill="1" applyBorder="1" applyAlignment="1" applyProtection="1">
      <alignment horizontal="center" vertical="center" wrapText="1"/>
    </xf>
    <xf numFmtId="169" fontId="119" fillId="0" borderId="15" xfId="15" applyNumberFormat="1" applyFont="1" applyFill="1" applyBorder="1" applyAlignment="1" applyProtection="1">
      <alignment horizontal="center" vertical="center"/>
    </xf>
    <xf numFmtId="169" fontId="119" fillId="12" borderId="15" xfId="15" applyNumberFormat="1" applyFont="1" applyFill="1" applyBorder="1" applyAlignment="1" applyProtection="1">
      <alignment horizontal="center" vertical="center"/>
    </xf>
    <xf numFmtId="169" fontId="119" fillId="6" borderId="15" xfId="15" applyNumberFormat="1" applyFont="1" applyFill="1" applyBorder="1" applyAlignment="1" applyProtection="1">
      <alignment horizontal="center" vertical="center"/>
    </xf>
    <xf numFmtId="169" fontId="119" fillId="13" borderId="15" xfId="15" applyNumberFormat="1" applyFont="1" applyFill="1" applyBorder="1" applyAlignment="1" applyProtection="1">
      <alignment horizontal="center" vertical="center"/>
    </xf>
    <xf numFmtId="169" fontId="119" fillId="17" borderId="15" xfId="15" applyNumberFormat="1" applyFont="1" applyFill="1" applyBorder="1" applyAlignment="1" applyProtection="1">
      <alignment horizontal="center" vertical="center"/>
    </xf>
    <xf numFmtId="3" fontId="111" fillId="0" borderId="15" xfId="15" applyNumberFormat="1" applyFont="1" applyFill="1" applyBorder="1" applyAlignment="1" applyProtection="1">
      <alignment horizontal="center" vertical="center"/>
    </xf>
    <xf numFmtId="179" fontId="190" fillId="0" borderId="21" xfId="15" applyNumberFormat="1" applyFont="1" applyFill="1" applyBorder="1" applyAlignment="1" applyProtection="1">
      <alignment horizontal="center" vertical="center" wrapText="1"/>
    </xf>
    <xf numFmtId="4" fontId="21" fillId="0" borderId="21" xfId="15" applyNumberFormat="1" applyFont="1" applyFill="1" applyBorder="1" applyAlignment="1" applyProtection="1">
      <alignment horizontal="center" vertical="center"/>
    </xf>
    <xf numFmtId="169" fontId="26" fillId="12" borderId="21" xfId="15" applyNumberFormat="1" applyFont="1" applyFill="1" applyBorder="1" applyAlignment="1" applyProtection="1">
      <alignment horizontal="center" vertical="center"/>
    </xf>
    <xf numFmtId="169" fontId="26" fillId="13" borderId="21" xfId="15" applyNumberFormat="1" applyFont="1" applyFill="1" applyBorder="1" applyAlignment="1" applyProtection="1">
      <alignment horizontal="center" vertical="center"/>
    </xf>
    <xf numFmtId="169" fontId="26" fillId="17" borderId="21" xfId="15" applyNumberFormat="1" applyFont="1" applyFill="1" applyBorder="1" applyAlignment="1" applyProtection="1">
      <alignment horizontal="center" vertical="center"/>
    </xf>
    <xf numFmtId="3" fontId="111" fillId="0" borderId="21" xfId="15" applyNumberFormat="1" applyFont="1" applyFill="1" applyBorder="1" applyAlignment="1" applyProtection="1">
      <alignment horizontal="center" vertical="center"/>
    </xf>
    <xf numFmtId="179" fontId="191" fillId="30" borderId="1" xfId="15" applyNumberFormat="1" applyFont="1" applyFill="1" applyBorder="1" applyAlignment="1" applyProtection="1">
      <alignment horizontal="center" vertical="center" wrapText="1"/>
    </xf>
    <xf numFmtId="49" fontId="144" fillId="0" borderId="19" xfId="15" applyNumberFormat="1" applyFont="1" applyFill="1" applyBorder="1" applyAlignment="1" applyProtection="1">
      <alignment horizontal="center" vertical="center" wrapText="1"/>
    </xf>
    <xf numFmtId="49" fontId="26" fillId="0" borderId="19" xfId="15" applyNumberFormat="1" applyFont="1" applyFill="1" applyBorder="1" applyAlignment="1" applyProtection="1">
      <alignment horizontal="center" vertical="center" wrapText="1"/>
    </xf>
    <xf numFmtId="0" fontId="26" fillId="0" borderId="19" xfId="15" applyFont="1" applyFill="1" applyBorder="1" applyAlignment="1" applyProtection="1">
      <alignment horizontal="left" vertical="center" wrapText="1"/>
    </xf>
    <xf numFmtId="49" fontId="26" fillId="0" borderId="15" xfId="15" applyNumberFormat="1" applyFont="1" applyFill="1" applyBorder="1" applyAlignment="1" applyProtection="1">
      <alignment horizontal="center" vertical="center" wrapText="1"/>
    </xf>
    <xf numFmtId="0" fontId="26" fillId="0" borderId="15" xfId="15" applyFont="1" applyFill="1" applyBorder="1" applyAlignment="1" applyProtection="1">
      <alignment horizontal="left" vertical="center" wrapText="1"/>
    </xf>
    <xf numFmtId="0" fontId="98" fillId="0" borderId="21" xfId="15" applyFont="1" applyFill="1" applyBorder="1" applyAlignment="1" applyProtection="1">
      <alignment horizontal="left" vertical="center" wrapText="1"/>
    </xf>
    <xf numFmtId="179" fontId="149" fillId="0" borderId="21" xfId="15" applyNumberFormat="1" applyFont="1" applyFill="1" applyBorder="1" applyAlignment="1" applyProtection="1">
      <alignment horizontal="center" vertical="center" wrapText="1"/>
    </xf>
    <xf numFmtId="169" fontId="190" fillId="30" borderId="1" xfId="15" applyNumberFormat="1" applyFont="1" applyFill="1" applyBorder="1" applyAlignment="1" applyProtection="1">
      <alignment horizontal="center" vertical="center" wrapText="1"/>
    </xf>
    <xf numFmtId="0" fontId="98" fillId="0" borderId="18" xfId="15" applyFont="1" applyFill="1" applyBorder="1" applyAlignment="1" applyProtection="1">
      <alignment horizontal="left" vertical="center" wrapText="1"/>
    </xf>
    <xf numFmtId="169" fontId="190" fillId="0" borderId="18" xfId="15" applyNumberFormat="1" applyFont="1" applyFill="1" applyBorder="1" applyAlignment="1" applyProtection="1">
      <alignment horizontal="center" vertical="center" wrapText="1"/>
    </xf>
    <xf numFmtId="169" fontId="82" fillId="0" borderId="18" xfId="15" applyNumberFormat="1" applyFont="1" applyFill="1" applyBorder="1" applyAlignment="1" applyProtection="1">
      <alignment horizontal="center" vertical="center"/>
    </xf>
    <xf numFmtId="169" fontId="190" fillId="0" borderId="19" xfId="15" applyNumberFormat="1" applyFont="1" applyFill="1" applyBorder="1" applyAlignment="1" applyProtection="1">
      <alignment horizontal="center" vertical="center" wrapText="1"/>
    </xf>
    <xf numFmtId="4" fontId="98" fillId="13" borderId="19" xfId="15" applyNumberFormat="1" applyFont="1" applyFill="1" applyBorder="1" applyAlignment="1" applyProtection="1">
      <alignment horizontal="center" vertical="center"/>
    </xf>
    <xf numFmtId="49" fontId="8" fillId="0" borderId="3" xfId="15" applyNumberFormat="1" applyFont="1" applyFill="1" applyBorder="1" applyAlignment="1">
      <alignment horizontal="center" vertical="center"/>
    </xf>
    <xf numFmtId="0" fontId="58" fillId="0" borderId="5" xfId="15" applyFill="1" applyBorder="1"/>
    <xf numFmtId="3" fontId="113" fillId="0" borderId="15" xfId="15" applyNumberFormat="1" applyFont="1" applyFill="1" applyBorder="1" applyAlignment="1" applyProtection="1">
      <alignment horizontal="center" vertical="center"/>
    </xf>
    <xf numFmtId="0" fontId="26" fillId="42" borderId="15" xfId="15" applyFont="1" applyFill="1" applyBorder="1" applyAlignment="1" applyProtection="1">
      <alignment horizontal="center" vertical="center" wrapText="1"/>
    </xf>
    <xf numFmtId="169" fontId="190" fillId="0" borderId="21" xfId="15" applyNumberFormat="1" applyFont="1" applyFill="1" applyBorder="1" applyAlignment="1" applyProtection="1">
      <alignment horizontal="center" vertical="center" wrapText="1"/>
    </xf>
    <xf numFmtId="169" fontId="190" fillId="0" borderId="1" xfId="15" applyNumberFormat="1" applyFont="1" applyFill="1" applyBorder="1" applyAlignment="1" applyProtection="1">
      <alignment horizontal="center" vertical="center" wrapText="1"/>
    </xf>
    <xf numFmtId="0" fontId="87" fillId="0" borderId="2" xfId="15" applyFont="1" applyFill="1" applyBorder="1" applyAlignment="1" applyProtection="1">
      <alignment horizontal="center" vertical="center" wrapText="1"/>
    </xf>
    <xf numFmtId="169" fontId="26" fillId="12" borderId="18" xfId="15" applyNumberFormat="1" applyFont="1" applyFill="1" applyBorder="1" applyAlignment="1" applyProtection="1">
      <alignment horizontal="center" vertical="center"/>
    </xf>
    <xf numFmtId="169" fontId="26" fillId="13" borderId="18" xfId="15" applyNumberFormat="1" applyFont="1" applyFill="1" applyBorder="1" applyAlignment="1" applyProtection="1">
      <alignment horizontal="center" vertical="center"/>
    </xf>
    <xf numFmtId="169" fontId="26" fillId="17" borderId="18" xfId="15" applyNumberFormat="1" applyFont="1" applyFill="1" applyBorder="1" applyAlignment="1" applyProtection="1">
      <alignment horizontal="center" vertical="center"/>
    </xf>
    <xf numFmtId="3" fontId="111" fillId="0" borderId="18" xfId="15" applyNumberFormat="1" applyFont="1" applyFill="1" applyBorder="1" applyAlignment="1" applyProtection="1">
      <alignment horizontal="center" vertical="center"/>
    </xf>
    <xf numFmtId="0" fontId="87" fillId="0" borderId="20" xfId="15" applyFont="1" applyFill="1" applyBorder="1" applyAlignment="1" applyProtection="1">
      <alignment horizontal="left" vertical="center" wrapText="1"/>
    </xf>
    <xf numFmtId="169" fontId="26" fillId="0" borderId="20" xfId="15" applyNumberFormat="1" applyFont="1" applyFill="1" applyBorder="1" applyAlignment="1" applyProtection="1">
      <alignment horizontal="center" vertical="center"/>
    </xf>
    <xf numFmtId="169" fontId="112" fillId="12" borderId="20" xfId="15" applyNumberFormat="1" applyFont="1" applyFill="1" applyBorder="1" applyAlignment="1" applyProtection="1">
      <alignment horizontal="center" vertical="center"/>
    </xf>
    <xf numFmtId="169" fontId="26" fillId="13" borderId="20" xfId="15" applyNumberFormat="1" applyFont="1" applyFill="1" applyBorder="1" applyAlignment="1" applyProtection="1">
      <alignment horizontal="center" vertical="center"/>
    </xf>
    <xf numFmtId="169" fontId="26" fillId="17" borderId="20" xfId="15" applyNumberFormat="1" applyFont="1" applyFill="1" applyBorder="1" applyAlignment="1" applyProtection="1">
      <alignment horizontal="center" vertical="center"/>
    </xf>
    <xf numFmtId="3" fontId="111" fillId="0" borderId="20" xfId="15" applyNumberFormat="1" applyFont="1" applyFill="1" applyBorder="1" applyAlignment="1" applyProtection="1">
      <alignment horizontal="center" vertical="center"/>
    </xf>
    <xf numFmtId="4" fontId="26" fillId="0" borderId="20" xfId="15" applyNumberFormat="1" applyFont="1" applyFill="1" applyBorder="1" applyAlignment="1" applyProtection="1">
      <alignment horizontal="center" vertical="center"/>
    </xf>
    <xf numFmtId="4" fontId="98" fillId="12" borderId="20" xfId="15" applyNumberFormat="1" applyFont="1" applyFill="1" applyBorder="1" applyAlignment="1" applyProtection="1">
      <alignment horizontal="center" vertical="center"/>
    </xf>
    <xf numFmtId="4" fontId="98" fillId="0" borderId="18" xfId="15" applyNumberFormat="1" applyFont="1" applyFill="1" applyBorder="1" applyAlignment="1" applyProtection="1">
      <alignment horizontal="center" vertical="center"/>
    </xf>
    <xf numFmtId="4" fontId="98" fillId="12" borderId="18" xfId="15" applyNumberFormat="1" applyFont="1" applyFill="1" applyBorder="1" applyAlignment="1" applyProtection="1">
      <alignment horizontal="center" vertical="center"/>
    </xf>
    <xf numFmtId="49" fontId="9" fillId="0" borderId="3" xfId="15" applyNumberFormat="1" applyFont="1" applyFill="1" applyBorder="1" applyAlignment="1">
      <alignment horizontal="center" vertical="center" wrapText="1"/>
    </xf>
    <xf numFmtId="169" fontId="155" fillId="30" borderId="1" xfId="15" applyNumberFormat="1" applyFont="1" applyFill="1" applyBorder="1" applyAlignment="1">
      <alignment horizontal="center" vertical="center" wrapText="1"/>
    </xf>
    <xf numFmtId="3" fontId="9" fillId="30" borderId="1" xfId="15" applyNumberFormat="1" applyFont="1" applyFill="1" applyBorder="1" applyAlignment="1">
      <alignment horizontal="center" vertical="center"/>
    </xf>
    <xf numFmtId="4" fontId="9" fillId="30" borderId="1" xfId="15" applyNumberFormat="1" applyFont="1" applyFill="1" applyBorder="1" applyAlignment="1">
      <alignment horizontal="center" vertical="center"/>
    </xf>
    <xf numFmtId="177" fontId="9" fillId="30" borderId="1" xfId="15" applyNumberFormat="1" applyFont="1" applyFill="1" applyBorder="1" applyAlignment="1">
      <alignment horizontal="center" vertical="center"/>
    </xf>
    <xf numFmtId="3" fontId="51" fillId="30" borderId="1" xfId="15" applyNumberFormat="1" applyFont="1" applyFill="1" applyBorder="1" applyAlignment="1">
      <alignment horizontal="center" vertical="center"/>
    </xf>
    <xf numFmtId="3" fontId="192" fillId="0" borderId="18" xfId="15" applyNumberFormat="1" applyFont="1" applyFill="1" applyBorder="1" applyAlignment="1">
      <alignment horizontal="center" vertical="center" wrapText="1"/>
    </xf>
    <xf numFmtId="3" fontId="107" fillId="0" borderId="18" xfId="15" applyNumberFormat="1" applyFont="1" applyFill="1" applyBorder="1" applyAlignment="1" applyProtection="1">
      <alignment horizontal="center" vertical="center"/>
    </xf>
    <xf numFmtId="169" fontId="107" fillId="0" borderId="18" xfId="15" applyNumberFormat="1" applyFont="1" applyFill="1" applyBorder="1" applyAlignment="1" applyProtection="1">
      <alignment horizontal="center" vertical="center" wrapText="1"/>
    </xf>
    <xf numFmtId="169" fontId="107" fillId="0" borderId="18" xfId="15" applyNumberFormat="1" applyFont="1" applyFill="1" applyBorder="1" applyAlignment="1" applyProtection="1">
      <alignment horizontal="center" vertical="center"/>
    </xf>
    <xf numFmtId="169" fontId="107" fillId="12" borderId="18" xfId="15" applyNumberFormat="1" applyFont="1" applyFill="1" applyBorder="1" applyAlignment="1" applyProtection="1">
      <alignment horizontal="center" vertical="center"/>
    </xf>
    <xf numFmtId="169" fontId="107" fillId="12" borderId="2" xfId="15" applyNumberFormat="1" applyFont="1" applyFill="1" applyBorder="1" applyAlignment="1" applyProtection="1">
      <alignment horizontal="center" vertical="center"/>
    </xf>
    <xf numFmtId="4" fontId="107" fillId="0" borderId="18" xfId="15" applyNumberFormat="1" applyFont="1" applyFill="1" applyBorder="1" applyAlignment="1" applyProtection="1">
      <alignment horizontal="center" vertical="center"/>
    </xf>
    <xf numFmtId="169" fontId="193" fillId="6" borderId="18" xfId="15" applyNumberFormat="1" applyFont="1" applyFill="1" applyBorder="1" applyAlignment="1" applyProtection="1">
      <alignment horizontal="center" vertical="center" wrapText="1"/>
    </xf>
    <xf numFmtId="169" fontId="107" fillId="6" borderId="18" xfId="15" applyNumberFormat="1" applyFont="1" applyFill="1" applyBorder="1" applyAlignment="1" applyProtection="1">
      <alignment horizontal="center" vertical="center"/>
    </xf>
    <xf numFmtId="169" fontId="107" fillId="13" borderId="18" xfId="15" applyNumberFormat="1" applyFont="1" applyFill="1" applyBorder="1" applyAlignment="1" applyProtection="1">
      <alignment horizontal="center" vertical="center"/>
    </xf>
    <xf numFmtId="169" fontId="107" fillId="17" borderId="18" xfId="15" applyNumberFormat="1" applyFont="1" applyFill="1" applyBorder="1" applyAlignment="1" applyProtection="1">
      <alignment horizontal="center" vertical="center"/>
    </xf>
    <xf numFmtId="169" fontId="194" fillId="0" borderId="18" xfId="15" applyNumberFormat="1" applyFont="1" applyFill="1" applyBorder="1" applyAlignment="1" applyProtection="1">
      <alignment horizontal="center" vertical="center" wrapText="1"/>
    </xf>
    <xf numFmtId="0" fontId="58" fillId="0" borderId="18" xfId="15" applyFill="1" applyBorder="1" applyAlignment="1">
      <alignment horizontal="center" vertical="center"/>
    </xf>
    <xf numFmtId="3" fontId="22" fillId="0" borderId="19" xfId="15" applyNumberFormat="1" applyFont="1" applyFill="1" applyBorder="1" applyAlignment="1">
      <alignment horizontal="center" vertical="center" wrapText="1"/>
    </xf>
    <xf numFmtId="3" fontId="95" fillId="0" borderId="19" xfId="15" applyNumberFormat="1" applyFont="1" applyFill="1" applyBorder="1" applyAlignment="1" applyProtection="1">
      <alignment horizontal="center" vertical="center"/>
    </xf>
    <xf numFmtId="169" fontId="95" fillId="0" borderId="19" xfId="15" applyNumberFormat="1" applyFont="1" applyFill="1" applyBorder="1" applyAlignment="1" applyProtection="1">
      <alignment horizontal="center" vertical="center" wrapText="1"/>
    </xf>
    <xf numFmtId="169" fontId="95" fillId="13" borderId="19" xfId="15" applyNumberFormat="1" applyFont="1" applyFill="1" applyBorder="1" applyAlignment="1" applyProtection="1">
      <alignment horizontal="center" vertical="center" wrapText="1"/>
    </xf>
    <xf numFmtId="3" fontId="95" fillId="0" borderId="20" xfId="15" applyNumberFormat="1" applyFont="1" applyFill="1" applyBorder="1" applyAlignment="1" applyProtection="1">
      <alignment horizontal="center" vertical="center"/>
    </xf>
    <xf numFmtId="0" fontId="58" fillId="0" borderId="15" xfId="15" applyFill="1" applyBorder="1" applyAlignment="1">
      <alignment horizontal="center" vertical="center"/>
    </xf>
    <xf numFmtId="3" fontId="22" fillId="25" borderId="15" xfId="15" applyNumberFormat="1" applyFont="1" applyFill="1" applyBorder="1" applyAlignment="1">
      <alignment horizontal="center" vertical="center" wrapText="1"/>
    </xf>
    <xf numFmtId="3" fontId="95" fillId="25" borderId="15" xfId="15" applyNumberFormat="1" applyFont="1" applyFill="1" applyBorder="1" applyAlignment="1" applyProtection="1">
      <alignment horizontal="center" vertical="center"/>
    </xf>
    <xf numFmtId="169" fontId="95" fillId="25" borderId="15" xfId="15" applyNumberFormat="1" applyFont="1" applyFill="1" applyBorder="1" applyAlignment="1" applyProtection="1">
      <alignment horizontal="center" vertical="center"/>
    </xf>
    <xf numFmtId="169" fontId="98" fillId="25" borderId="15" xfId="15" applyNumberFormat="1" applyFont="1" applyFill="1" applyBorder="1" applyAlignment="1" applyProtection="1">
      <alignment horizontal="center" vertical="center"/>
    </xf>
    <xf numFmtId="169" fontId="87" fillId="25" borderId="15" xfId="15" applyNumberFormat="1" applyFont="1" applyFill="1" applyBorder="1" applyAlignment="1" applyProtection="1">
      <alignment horizontal="center" vertical="center" wrapText="1"/>
    </xf>
    <xf numFmtId="169" fontId="95" fillId="25" borderId="19" xfId="15" applyNumberFormat="1" applyFont="1" applyFill="1" applyBorder="1" applyAlignment="1" applyProtection="1">
      <alignment horizontal="center" vertical="center" wrapText="1"/>
    </xf>
    <xf numFmtId="169" fontId="95" fillId="25" borderId="15" xfId="15" applyNumberFormat="1" applyFont="1" applyFill="1" applyBorder="1" applyAlignment="1" applyProtection="1">
      <alignment horizontal="center" vertical="center" wrapText="1"/>
    </xf>
    <xf numFmtId="169" fontId="87" fillId="25" borderId="15" xfId="15" applyNumberFormat="1" applyFont="1" applyFill="1" applyBorder="1" applyAlignment="1" applyProtection="1">
      <alignment horizontal="center" vertical="center"/>
    </xf>
    <xf numFmtId="0" fontId="58" fillId="0" borderId="3" xfId="15" applyFill="1" applyBorder="1" applyAlignment="1">
      <alignment horizontal="center" vertical="center"/>
    </xf>
    <xf numFmtId="3" fontId="22" fillId="0" borderId="21" xfId="15" applyNumberFormat="1" applyFont="1" applyFill="1" applyBorder="1" applyAlignment="1">
      <alignment horizontal="center" vertical="center" wrapText="1"/>
    </xf>
    <xf numFmtId="3" fontId="95" fillId="0" borderId="21" xfId="15" applyNumberFormat="1" applyFont="1" applyFill="1" applyBorder="1" applyAlignment="1" applyProtection="1">
      <alignment horizontal="center" vertical="center"/>
    </xf>
    <xf numFmtId="169" fontId="82" fillId="0" borderId="21" xfId="15" applyNumberFormat="1" applyFont="1" applyFill="1" applyBorder="1" applyAlignment="1" applyProtection="1">
      <alignment horizontal="center" vertical="center" wrapText="1"/>
    </xf>
    <xf numFmtId="169" fontId="82" fillId="0" borderId="19" xfId="15" applyNumberFormat="1" applyFont="1" applyFill="1" applyBorder="1" applyAlignment="1" applyProtection="1">
      <alignment horizontal="center" vertical="center" wrapText="1"/>
    </xf>
    <xf numFmtId="169" fontId="82" fillId="0" borderId="15" xfId="15" applyNumberFormat="1" applyFont="1" applyFill="1" applyBorder="1" applyAlignment="1" applyProtection="1">
      <alignment horizontal="center" vertical="center" wrapText="1"/>
    </xf>
    <xf numFmtId="169" fontId="95" fillId="6" borderId="15" xfId="15" applyNumberFormat="1" applyFont="1" applyFill="1" applyBorder="1" applyAlignment="1" applyProtection="1">
      <alignment horizontal="center" vertical="center" wrapText="1"/>
    </xf>
    <xf numFmtId="169" fontId="95" fillId="6" borderId="21" xfId="15" applyNumberFormat="1" applyFont="1" applyFill="1" applyBorder="1" applyAlignment="1" applyProtection="1">
      <alignment horizontal="center" vertical="center"/>
    </xf>
    <xf numFmtId="169" fontId="95" fillId="13" borderId="15" xfId="15" applyNumberFormat="1" applyFont="1" applyFill="1" applyBorder="1" applyAlignment="1" applyProtection="1">
      <alignment horizontal="center" vertical="center" wrapText="1"/>
    </xf>
    <xf numFmtId="169" fontId="95" fillId="17" borderId="21" xfId="15" applyNumberFormat="1" applyFont="1" applyFill="1" applyBorder="1" applyAlignment="1" applyProtection="1">
      <alignment horizontal="center" vertical="center"/>
    </xf>
    <xf numFmtId="169" fontId="95" fillId="0" borderId="15" xfId="15" applyNumberFormat="1" applyFont="1" applyFill="1" applyBorder="1" applyAlignment="1" applyProtection="1">
      <alignment horizontal="center" vertical="center" wrapText="1"/>
    </xf>
    <xf numFmtId="169" fontId="155" fillId="43" borderId="1" xfId="15" applyNumberFormat="1" applyFont="1" applyFill="1" applyBorder="1" applyAlignment="1">
      <alignment horizontal="center" vertical="center" wrapText="1"/>
    </xf>
    <xf numFmtId="3" fontId="9" fillId="43" borderId="1" xfId="15" applyNumberFormat="1" applyFont="1" applyFill="1" applyBorder="1" applyAlignment="1">
      <alignment horizontal="center" vertical="center"/>
    </xf>
    <xf numFmtId="169" fontId="9" fillId="43" borderId="1" xfId="15" applyNumberFormat="1" applyFont="1" applyFill="1" applyBorder="1" applyAlignment="1">
      <alignment horizontal="center" vertical="center"/>
    </xf>
    <xf numFmtId="4" fontId="9" fillId="43" borderId="1" xfId="15" applyNumberFormat="1" applyFont="1" applyFill="1" applyBorder="1" applyAlignment="1">
      <alignment horizontal="center" vertical="center"/>
    </xf>
    <xf numFmtId="177" fontId="9" fillId="43" borderId="1" xfId="15" applyNumberFormat="1" applyFont="1" applyFill="1" applyBorder="1" applyAlignment="1">
      <alignment horizontal="center" vertical="center"/>
    </xf>
    <xf numFmtId="0" fontId="58" fillId="0" borderId="1" xfId="15" applyNumberFormat="1" applyFill="1" applyBorder="1" applyAlignment="1">
      <alignment horizontal="center" vertical="center"/>
    </xf>
    <xf numFmtId="0" fontId="58" fillId="0" borderId="1" xfId="15" applyFill="1" applyBorder="1" applyAlignment="1">
      <alignment horizontal="center" vertical="center"/>
    </xf>
    <xf numFmtId="169" fontId="180" fillId="26" borderId="0" xfId="15" applyNumberFormat="1" applyFont="1" applyFill="1"/>
    <xf numFmtId="4" fontId="180" fillId="26" borderId="0" xfId="15" applyNumberFormat="1" applyFont="1" applyFill="1"/>
    <xf numFmtId="0" fontId="70" fillId="3" borderId="3" xfId="15" applyFont="1" applyFill="1" applyBorder="1" applyAlignment="1" applyProtection="1">
      <alignment horizontal="center" vertical="center" wrapText="1"/>
    </xf>
    <xf numFmtId="0" fontId="70" fillId="0" borderId="3" xfId="15" applyFont="1" applyFill="1" applyBorder="1" applyAlignment="1" applyProtection="1">
      <alignment vertical="center" wrapText="1"/>
    </xf>
    <xf numFmtId="0" fontId="70" fillId="0" borderId="5" xfId="15" applyFont="1" applyFill="1" applyBorder="1" applyAlignment="1" applyProtection="1">
      <alignment horizontal="center" vertical="center" wrapText="1"/>
    </xf>
    <xf numFmtId="0" fontId="84" fillId="44" borderId="4" xfId="15" applyFont="1" applyFill="1" applyBorder="1" applyAlignment="1" applyProtection="1">
      <alignment horizontal="center" vertical="center" wrapText="1"/>
    </xf>
    <xf numFmtId="0" fontId="103" fillId="0" borderId="4" xfId="15" applyFont="1" applyFill="1" applyBorder="1" applyAlignment="1" applyProtection="1">
      <alignment horizontal="center" vertical="center" wrapText="1"/>
    </xf>
    <xf numFmtId="0" fontId="70" fillId="0" borderId="7" xfId="15" applyFont="1" applyFill="1" applyBorder="1" applyAlignment="1" applyProtection="1">
      <alignment horizontal="center" vertical="center" wrapText="1"/>
    </xf>
    <xf numFmtId="0" fontId="87" fillId="0" borderId="4" xfId="15" applyFont="1" applyFill="1" applyBorder="1" applyAlignment="1" applyProtection="1">
      <alignment horizontal="center" vertical="center" wrapText="1"/>
    </xf>
    <xf numFmtId="0" fontId="108" fillId="30" borderId="48" xfId="15" applyFont="1" applyFill="1" applyBorder="1" applyAlignment="1" applyProtection="1">
      <alignment horizontal="center" vertical="center" wrapText="1"/>
    </xf>
    <xf numFmtId="4" fontId="95" fillId="30" borderId="1" xfId="15" applyNumberFormat="1" applyFont="1" applyFill="1" applyBorder="1" applyAlignment="1" applyProtection="1">
      <alignment horizontal="center" vertical="center" wrapText="1"/>
    </xf>
    <xf numFmtId="169" fontId="26" fillId="30" borderId="1" xfId="15" applyNumberFormat="1" applyFont="1" applyFill="1" applyBorder="1" applyAlignment="1" applyProtection="1">
      <alignment horizontal="center" vertical="center" wrapText="1"/>
    </xf>
    <xf numFmtId="3" fontId="144" fillId="30" borderId="1" xfId="15" applyNumberFormat="1" applyFont="1" applyFill="1" applyBorder="1" applyAlignment="1" applyProtection="1">
      <alignment horizontal="center" vertical="center"/>
    </xf>
    <xf numFmtId="0" fontId="58" fillId="0" borderId="0" xfId="15" applyFill="1" applyAlignment="1">
      <alignment horizontal="center" vertical="center"/>
    </xf>
    <xf numFmtId="4" fontId="58" fillId="0" borderId="65" xfId="15" applyNumberFormat="1" applyFill="1" applyBorder="1"/>
    <xf numFmtId="4" fontId="58" fillId="0" borderId="0" xfId="15" applyNumberFormat="1" applyFill="1"/>
    <xf numFmtId="177" fontId="84" fillId="0" borderId="18" xfId="15" applyNumberFormat="1" applyFont="1" applyFill="1" applyBorder="1" applyAlignment="1" applyProtection="1">
      <alignment horizontal="center" vertical="center"/>
    </xf>
    <xf numFmtId="177" fontId="84" fillId="0" borderId="19" xfId="15" applyNumberFormat="1" applyFont="1" applyFill="1" applyBorder="1" applyAlignment="1" applyProtection="1">
      <alignment horizontal="center" vertical="center"/>
    </xf>
    <xf numFmtId="169" fontId="118" fillId="0" borderId="20" xfId="15" applyNumberFormat="1" applyFont="1" applyFill="1" applyBorder="1" applyAlignment="1" applyProtection="1">
      <alignment horizontal="center" vertical="center" wrapText="1"/>
    </xf>
    <xf numFmtId="3" fontId="26" fillId="0" borderId="19" xfId="15" applyNumberFormat="1" applyFont="1" applyFill="1" applyBorder="1" applyAlignment="1" applyProtection="1">
      <alignment horizontal="center" vertical="center"/>
    </xf>
    <xf numFmtId="177" fontId="84" fillId="0" borderId="21" xfId="15" applyNumberFormat="1" applyFont="1" applyFill="1" applyBorder="1" applyAlignment="1" applyProtection="1">
      <alignment horizontal="center" vertical="center"/>
    </xf>
    <xf numFmtId="3" fontId="26" fillId="0" borderId="15" xfId="15" applyNumberFormat="1" applyFont="1" applyFill="1" applyBorder="1" applyAlignment="1" applyProtection="1">
      <alignment horizontal="center" vertical="center"/>
    </xf>
    <xf numFmtId="177" fontId="70" fillId="30" borderId="1" xfId="15" applyNumberFormat="1" applyFont="1" applyFill="1" applyBorder="1" applyAlignment="1" applyProtection="1">
      <alignment horizontal="center" vertical="center"/>
    </xf>
    <xf numFmtId="4" fontId="22" fillId="30" borderId="1" xfId="15" applyNumberFormat="1" applyFont="1" applyFill="1" applyBorder="1" applyAlignment="1" applyProtection="1">
      <alignment horizontal="center" vertical="center"/>
    </xf>
    <xf numFmtId="169" fontId="87" fillId="30" borderId="20" xfId="15" applyNumberFormat="1" applyFont="1" applyFill="1" applyBorder="1" applyAlignment="1" applyProtection="1">
      <alignment horizontal="center" vertical="center" wrapText="1"/>
    </xf>
    <xf numFmtId="169" fontId="26" fillId="0" borderId="18" xfId="15" applyNumberFormat="1" applyFont="1" applyFill="1" applyBorder="1" applyAlignment="1" applyProtection="1">
      <alignment horizontal="center" vertical="center" wrapText="1"/>
    </xf>
    <xf numFmtId="3" fontId="26" fillId="0" borderId="18" xfId="15" applyNumberFormat="1" applyFont="1" applyFill="1" applyBorder="1" applyAlignment="1" applyProtection="1">
      <alignment horizontal="center" vertical="center"/>
    </xf>
    <xf numFmtId="3" fontId="144" fillId="0" borderId="19" xfId="15" applyNumberFormat="1" applyFont="1" applyFill="1" applyBorder="1" applyAlignment="1" applyProtection="1">
      <alignment horizontal="center" vertical="center"/>
    </xf>
    <xf numFmtId="174" fontId="197" fillId="0" borderId="19" xfId="15" applyNumberFormat="1" applyFont="1" applyFill="1" applyBorder="1" applyAlignment="1" applyProtection="1">
      <alignment horizontal="left" vertical="center" wrapText="1"/>
      <protection locked="0"/>
    </xf>
    <xf numFmtId="2" fontId="58" fillId="0" borderId="0" xfId="15" applyNumberFormat="1" applyFill="1" applyAlignment="1">
      <alignment horizontal="center" vertical="center"/>
    </xf>
    <xf numFmtId="177" fontId="130" fillId="30" borderId="1" xfId="15" applyNumberFormat="1" applyFont="1" applyFill="1" applyBorder="1" applyAlignment="1" applyProtection="1">
      <alignment horizontal="center" vertical="center"/>
    </xf>
    <xf numFmtId="177" fontId="149" fillId="0" borderId="18" xfId="15" applyNumberFormat="1" applyFont="1" applyFill="1" applyBorder="1" applyAlignment="1" applyProtection="1">
      <alignment horizontal="center" vertical="center" wrapText="1"/>
    </xf>
    <xf numFmtId="3" fontId="26" fillId="0" borderId="20" xfId="15" applyNumberFormat="1" applyFont="1" applyFill="1" applyBorder="1" applyAlignment="1" applyProtection="1">
      <alignment horizontal="center" vertical="center"/>
    </xf>
    <xf numFmtId="177" fontId="149" fillId="0" borderId="19" xfId="15" applyNumberFormat="1" applyFont="1" applyFill="1" applyBorder="1" applyAlignment="1" applyProtection="1">
      <alignment horizontal="center" vertical="center" wrapText="1"/>
    </xf>
    <xf numFmtId="177" fontId="81" fillId="0" borderId="19" xfId="15" applyNumberFormat="1" applyFont="1" applyFill="1" applyBorder="1" applyAlignment="1" applyProtection="1">
      <alignment horizontal="center" vertical="center" wrapText="1"/>
    </xf>
    <xf numFmtId="3" fontId="144" fillId="0" borderId="15" xfId="15" applyNumberFormat="1" applyFont="1" applyFill="1" applyBorder="1" applyAlignment="1" applyProtection="1">
      <alignment horizontal="center" vertical="center"/>
    </xf>
    <xf numFmtId="177" fontId="107" fillId="30" borderId="1" xfId="15" applyNumberFormat="1" applyFont="1" applyFill="1" applyBorder="1" applyAlignment="1" applyProtection="1">
      <alignment horizontal="center" vertical="center"/>
    </xf>
    <xf numFmtId="4" fontId="87" fillId="2" borderId="19" xfId="15" applyNumberFormat="1" applyFont="1" applyFill="1" applyBorder="1" applyAlignment="1" applyProtection="1">
      <alignment horizontal="center" vertical="center" wrapText="1"/>
    </xf>
    <xf numFmtId="182" fontId="87" fillId="2" borderId="19" xfId="15" applyNumberFormat="1" applyFont="1" applyFill="1" applyBorder="1" applyAlignment="1" applyProtection="1">
      <alignment horizontal="center" vertical="center"/>
    </xf>
    <xf numFmtId="177" fontId="26" fillId="0" borderId="19" xfId="15" applyNumberFormat="1" applyFont="1" applyFill="1" applyBorder="1" applyAlignment="1" applyProtection="1">
      <alignment horizontal="center" vertical="center" wrapText="1"/>
    </xf>
    <xf numFmtId="182" fontId="87" fillId="0" borderId="19" xfId="15" applyNumberFormat="1" applyFont="1" applyFill="1" applyBorder="1" applyAlignment="1" applyProtection="1">
      <alignment horizontal="center" vertical="center"/>
    </xf>
    <xf numFmtId="177" fontId="84" fillId="0" borderId="15" xfId="15" applyNumberFormat="1" applyFont="1" applyFill="1" applyBorder="1" applyAlignment="1" applyProtection="1">
      <alignment horizontal="center" vertical="center"/>
    </xf>
    <xf numFmtId="169" fontId="139" fillId="2" borderId="19" xfId="15" applyNumberFormat="1" applyFont="1" applyFill="1" applyBorder="1" applyAlignment="1" applyProtection="1">
      <alignment horizontal="center" vertical="center"/>
    </xf>
    <xf numFmtId="177" fontId="150" fillId="30" borderId="1" xfId="15" applyNumberFormat="1" applyFont="1" applyFill="1" applyBorder="1" applyAlignment="1" applyProtection="1">
      <alignment horizontal="center" vertical="center"/>
    </xf>
    <xf numFmtId="4" fontId="87" fillId="2" borderId="18" xfId="15" applyNumberFormat="1" applyFont="1" applyFill="1" applyBorder="1" applyAlignment="1" applyProtection="1">
      <alignment horizontal="center" vertical="center" wrapText="1"/>
    </xf>
    <xf numFmtId="169" fontId="148" fillId="2" borderId="20" xfId="15" applyNumberFormat="1" applyFont="1" applyFill="1" applyBorder="1" applyAlignment="1" applyProtection="1">
      <alignment horizontal="center" vertical="center" wrapText="1"/>
    </xf>
    <xf numFmtId="4" fontId="180" fillId="0" borderId="0" xfId="15" applyNumberFormat="1" applyFont="1" applyFill="1"/>
    <xf numFmtId="177" fontId="87" fillId="2" borderId="19" xfId="15" applyNumberFormat="1" applyFont="1" applyFill="1" applyBorder="1" applyAlignment="1" applyProtection="1">
      <alignment horizontal="center" vertical="center" wrapText="1"/>
    </xf>
    <xf numFmtId="169" fontId="87" fillId="2" borderId="15" xfId="15" applyNumberFormat="1" applyFont="1" applyFill="1" applyBorder="1" applyAlignment="1" applyProtection="1">
      <alignment horizontal="center" vertical="center" wrapText="1"/>
    </xf>
    <xf numFmtId="169" fontId="60" fillId="2" borderId="21" xfId="15" applyNumberFormat="1" applyFont="1" applyFill="1" applyBorder="1" applyAlignment="1" applyProtection="1">
      <alignment horizontal="center" vertical="center"/>
    </xf>
    <xf numFmtId="49" fontId="108" fillId="30" borderId="48" xfId="15" applyNumberFormat="1" applyFont="1" applyFill="1" applyBorder="1" applyAlignment="1" applyProtection="1">
      <alignment horizontal="center" vertical="center" wrapText="1"/>
    </xf>
    <xf numFmtId="169" fontId="87" fillId="2" borderId="20" xfId="15" applyNumberFormat="1" applyFont="1" applyFill="1" applyBorder="1" applyAlignment="1" applyProtection="1">
      <alignment horizontal="center" vertical="center" wrapText="1"/>
    </xf>
    <xf numFmtId="169" fontId="95" fillId="2" borderId="20" xfId="15" applyNumberFormat="1" applyFont="1" applyFill="1" applyBorder="1" applyAlignment="1" applyProtection="1">
      <alignment horizontal="center" vertical="center"/>
    </xf>
    <xf numFmtId="4" fontId="98" fillId="2" borderId="18" xfId="15" applyNumberFormat="1" applyFont="1" applyFill="1" applyBorder="1" applyAlignment="1" applyProtection="1">
      <alignment horizontal="center" vertical="center" wrapText="1"/>
    </xf>
    <xf numFmtId="3" fontId="144" fillId="0" borderId="18" xfId="15" applyNumberFormat="1" applyFont="1" applyFill="1" applyBorder="1" applyAlignment="1" applyProtection="1">
      <alignment horizontal="center" vertical="center"/>
    </xf>
    <xf numFmtId="177" fontId="98" fillId="2" borderId="19" xfId="15" applyNumberFormat="1" applyFont="1" applyFill="1" applyBorder="1" applyAlignment="1" applyProtection="1">
      <alignment horizontal="center" vertical="center" wrapText="1"/>
    </xf>
    <xf numFmtId="177" fontId="98" fillId="0" borderId="19" xfId="15" applyNumberFormat="1" applyFont="1" applyFill="1" applyBorder="1" applyAlignment="1" applyProtection="1">
      <alignment horizontal="center" vertical="center" wrapText="1"/>
    </xf>
    <xf numFmtId="188" fontId="58" fillId="0" borderId="0" xfId="15" applyNumberFormat="1" applyFill="1"/>
    <xf numFmtId="4" fontId="21" fillId="12" borderId="15" xfId="15" applyNumberFormat="1" applyFont="1" applyFill="1" applyBorder="1" applyAlignment="1" applyProtection="1">
      <alignment horizontal="center" vertical="center"/>
    </xf>
    <xf numFmtId="177" fontId="98" fillId="2" borderId="15" xfId="15" applyNumberFormat="1" applyFont="1" applyFill="1" applyBorder="1" applyAlignment="1" applyProtection="1">
      <alignment horizontal="center" vertical="center" wrapText="1"/>
    </xf>
    <xf numFmtId="169" fontId="95" fillId="2" borderId="15" xfId="15" applyNumberFormat="1" applyFont="1" applyFill="1" applyBorder="1" applyAlignment="1" applyProtection="1">
      <alignment horizontal="center" vertical="center"/>
    </xf>
    <xf numFmtId="177" fontId="98" fillId="0" borderId="15" xfId="15" applyNumberFormat="1" applyFont="1" applyFill="1" applyBorder="1" applyAlignment="1" applyProtection="1">
      <alignment horizontal="center" vertical="center" wrapText="1"/>
    </xf>
    <xf numFmtId="177" fontId="87" fillId="33" borderId="15" xfId="15" applyNumberFormat="1" applyFont="1" applyFill="1" applyBorder="1" applyAlignment="1" applyProtection="1">
      <alignment horizontal="center" vertical="center" wrapText="1"/>
    </xf>
    <xf numFmtId="169" fontId="98" fillId="45" borderId="15" xfId="15" applyNumberFormat="1" applyFont="1" applyFill="1" applyBorder="1" applyAlignment="1" applyProtection="1">
      <alignment horizontal="center" vertical="center"/>
    </xf>
    <xf numFmtId="4" fontId="87" fillId="24" borderId="15" xfId="15" applyNumberFormat="1" applyFont="1" applyFill="1" applyBorder="1" applyAlignment="1" applyProtection="1">
      <alignment horizontal="center" vertical="center" wrapText="1"/>
    </xf>
    <xf numFmtId="182" fontId="87" fillId="24" borderId="15" xfId="15" applyNumberFormat="1" applyFont="1" applyFill="1" applyBorder="1" applyAlignment="1" applyProtection="1">
      <alignment horizontal="center" vertical="center" wrapText="1"/>
    </xf>
    <xf numFmtId="169" fontId="26" fillId="2" borderId="15" xfId="15" applyNumberFormat="1" applyFont="1" applyFill="1" applyBorder="1" applyAlignment="1" applyProtection="1">
      <alignment horizontal="center" vertical="center"/>
    </xf>
    <xf numFmtId="169" fontId="98" fillId="2" borderId="21" xfId="15" applyNumberFormat="1" applyFont="1" applyFill="1" applyBorder="1" applyAlignment="1" applyProtection="1">
      <alignment horizontal="center" vertical="center"/>
    </xf>
    <xf numFmtId="49" fontId="136" fillId="30" borderId="48" xfId="15" applyNumberFormat="1" applyFont="1" applyFill="1" applyBorder="1" applyAlignment="1" applyProtection="1">
      <alignment horizontal="center" vertical="center" wrapText="1"/>
    </xf>
    <xf numFmtId="0" fontId="136" fillId="30" borderId="1" xfId="15" applyFont="1" applyFill="1" applyBorder="1" applyAlignment="1" applyProtection="1">
      <alignment vertical="center" wrapText="1"/>
    </xf>
    <xf numFmtId="4" fontId="82" fillId="30" borderId="1" xfId="15" applyNumberFormat="1" applyFont="1" applyFill="1" applyBorder="1" applyAlignment="1" applyProtection="1">
      <alignment horizontal="center" vertical="center" wrapText="1"/>
    </xf>
    <xf numFmtId="49" fontId="138" fillId="0" borderId="54" xfId="15" applyNumberFormat="1" applyFont="1" applyFill="1" applyBorder="1" applyAlignment="1" applyProtection="1">
      <alignment horizontal="center" vertical="center" wrapText="1"/>
    </xf>
    <xf numFmtId="2" fontId="138" fillId="0" borderId="18" xfId="15" applyNumberFormat="1" applyFont="1" applyFill="1" applyBorder="1" applyAlignment="1" applyProtection="1">
      <alignment horizontal="left" vertical="center" wrapText="1"/>
    </xf>
    <xf numFmtId="177" fontId="151" fillId="0" borderId="18" xfId="15" applyNumberFormat="1" applyFont="1" applyFill="1" applyBorder="1" applyAlignment="1" applyProtection="1">
      <alignment horizontal="center" vertical="center"/>
    </xf>
    <xf numFmtId="169" fontId="84" fillId="2" borderId="18" xfId="15" applyNumberFormat="1" applyFont="1" applyFill="1" applyBorder="1" applyAlignment="1" applyProtection="1">
      <alignment horizontal="center" vertical="center"/>
    </xf>
    <xf numFmtId="169" fontId="82" fillId="2" borderId="18" xfId="15" applyNumberFormat="1" applyFont="1" applyFill="1" applyBorder="1" applyAlignment="1" applyProtection="1">
      <alignment horizontal="center" vertical="center"/>
    </xf>
    <xf numFmtId="169" fontId="95" fillId="24" borderId="18" xfId="15" applyNumberFormat="1" applyFont="1" applyFill="1" applyBorder="1" applyAlignment="1" applyProtection="1">
      <alignment horizontal="center" vertical="center"/>
    </xf>
    <xf numFmtId="169" fontId="22" fillId="24" borderId="18" xfId="15" applyNumberFormat="1" applyFont="1" applyFill="1" applyBorder="1" applyAlignment="1" applyProtection="1">
      <alignment horizontal="center" vertical="center"/>
    </xf>
    <xf numFmtId="169" fontId="22" fillId="0" borderId="18" xfId="15" applyNumberFormat="1" applyFont="1" applyFill="1" applyBorder="1" applyAlignment="1" applyProtection="1">
      <alignment horizontal="center" vertical="center"/>
    </xf>
    <xf numFmtId="177" fontId="151" fillId="0" borderId="19" xfId="15" applyNumberFormat="1" applyFont="1" applyFill="1" applyBorder="1" applyAlignment="1" applyProtection="1">
      <alignment horizontal="center" vertical="center"/>
    </xf>
    <xf numFmtId="185" fontId="21" fillId="12" borderId="19" xfId="15" applyNumberFormat="1" applyFont="1" applyFill="1" applyBorder="1" applyAlignment="1" applyProtection="1">
      <alignment horizontal="center" vertical="center"/>
    </xf>
    <xf numFmtId="169" fontId="98" fillId="2" borderId="19" xfId="15" applyNumberFormat="1" applyFont="1" applyFill="1" applyBorder="1" applyAlignment="1" applyProtection="1">
      <alignment horizontal="center" vertical="center" wrapText="1"/>
    </xf>
    <xf numFmtId="177" fontId="151" fillId="0" borderId="21" xfId="15" applyNumberFormat="1" applyFont="1" applyFill="1" applyBorder="1" applyAlignment="1" applyProtection="1">
      <alignment horizontal="center" vertical="center"/>
    </xf>
    <xf numFmtId="169" fontId="87" fillId="2" borderId="21" xfId="15" applyNumberFormat="1" applyFont="1" applyFill="1" applyBorder="1" applyAlignment="1" applyProtection="1">
      <alignment horizontal="center" vertical="center"/>
    </xf>
    <xf numFmtId="169" fontId="21" fillId="2" borderId="21" xfId="15" applyNumberFormat="1" applyFont="1" applyFill="1" applyBorder="1" applyAlignment="1" applyProtection="1">
      <alignment horizontal="center" vertical="center"/>
    </xf>
    <xf numFmtId="177" fontId="152" fillId="30" borderId="1" xfId="15" applyNumberFormat="1" applyFont="1" applyFill="1" applyBorder="1" applyAlignment="1" applyProtection="1">
      <alignment horizontal="center" vertical="center"/>
    </xf>
    <xf numFmtId="4" fontId="82" fillId="30" borderId="1" xfId="15" applyNumberFormat="1" applyFont="1" applyFill="1" applyBorder="1" applyAlignment="1" applyProtection="1">
      <alignment horizontal="center" vertical="center"/>
    </xf>
    <xf numFmtId="4" fontId="98" fillId="2" borderId="19" xfId="15" applyNumberFormat="1" applyFont="1" applyFill="1" applyBorder="1" applyAlignment="1" applyProtection="1">
      <alignment horizontal="center" vertical="center" wrapText="1"/>
    </xf>
    <xf numFmtId="3" fontId="144" fillId="0" borderId="20" xfId="15" applyNumberFormat="1" applyFont="1" applyFill="1" applyBorder="1" applyAlignment="1" applyProtection="1">
      <alignment horizontal="center" vertical="center"/>
    </xf>
    <xf numFmtId="169" fontId="21" fillId="2" borderId="19" xfId="15" applyNumberFormat="1" applyFont="1" applyFill="1" applyBorder="1" applyAlignment="1" applyProtection="1">
      <alignment horizontal="center" vertical="center" wrapText="1"/>
    </xf>
    <xf numFmtId="177" fontId="98" fillId="2" borderId="19" xfId="15" applyNumberFormat="1" applyFont="1" applyFill="1" applyBorder="1" applyAlignment="1" applyProtection="1">
      <alignment horizontal="center" vertical="center"/>
    </xf>
    <xf numFmtId="177" fontId="151" fillId="0" borderId="15" xfId="15" applyNumberFormat="1" applyFont="1" applyFill="1" applyBorder="1" applyAlignment="1" applyProtection="1">
      <alignment horizontal="center" vertical="center"/>
    </xf>
    <xf numFmtId="169" fontId="21" fillId="2" borderId="15" xfId="15" applyNumberFormat="1" applyFont="1" applyFill="1" applyBorder="1" applyAlignment="1" applyProtection="1">
      <alignment horizontal="center" vertical="center" wrapText="1"/>
    </xf>
    <xf numFmtId="177" fontId="98" fillId="2" borderId="15" xfId="15" applyNumberFormat="1" applyFont="1" applyFill="1" applyBorder="1" applyAlignment="1" applyProtection="1">
      <alignment horizontal="center" vertical="center"/>
    </xf>
    <xf numFmtId="4" fontId="98" fillId="0" borderId="15" xfId="15" applyNumberFormat="1" applyFont="1" applyFill="1" applyBorder="1" applyAlignment="1" applyProtection="1">
      <alignment horizontal="center" vertical="center"/>
    </xf>
    <xf numFmtId="4" fontId="21" fillId="0" borderId="15" xfId="15" applyNumberFormat="1" applyFont="1" applyFill="1" applyBorder="1" applyAlignment="1" applyProtection="1">
      <alignment horizontal="center" vertical="center" wrapText="1"/>
    </xf>
    <xf numFmtId="169" fontId="26" fillId="2" borderId="21" xfId="15" applyNumberFormat="1" applyFont="1" applyFill="1" applyBorder="1" applyAlignment="1" applyProtection="1">
      <alignment horizontal="center" vertical="center"/>
    </xf>
    <xf numFmtId="4" fontId="21" fillId="2" borderId="19" xfId="15" applyNumberFormat="1" applyFont="1" applyFill="1" applyBorder="1" applyAlignment="1" applyProtection="1">
      <alignment horizontal="center" vertical="center" wrapText="1"/>
    </xf>
    <xf numFmtId="169" fontId="22" fillId="0" borderId="20" xfId="15" applyNumberFormat="1" applyFont="1" applyFill="1" applyBorder="1" applyAlignment="1" applyProtection="1">
      <alignment horizontal="center" vertical="center"/>
    </xf>
    <xf numFmtId="169" fontId="82" fillId="2" borderId="20" xfId="15" applyNumberFormat="1" applyFont="1" applyFill="1" applyBorder="1" applyAlignment="1" applyProtection="1">
      <alignment horizontal="center" vertical="center"/>
    </xf>
    <xf numFmtId="4" fontId="87" fillId="2" borderId="20" xfId="15" applyNumberFormat="1" applyFont="1" applyFill="1" applyBorder="1" applyAlignment="1" applyProtection="1">
      <alignment horizontal="center" vertical="center" wrapText="1"/>
    </xf>
    <xf numFmtId="169" fontId="84" fillId="2" borderId="20" xfId="15" applyNumberFormat="1" applyFont="1" applyFill="1" applyBorder="1" applyAlignment="1" applyProtection="1">
      <alignment horizontal="center" vertical="center"/>
    </xf>
    <xf numFmtId="4" fontId="84" fillId="2" borderId="20" xfId="15" applyNumberFormat="1" applyFont="1" applyFill="1" applyBorder="1" applyAlignment="1" applyProtection="1">
      <alignment horizontal="center" vertical="center" wrapText="1"/>
    </xf>
    <xf numFmtId="4" fontId="98" fillId="2" borderId="20" xfId="15" applyNumberFormat="1" applyFont="1" applyFill="1" applyBorder="1" applyAlignment="1" applyProtection="1">
      <alignment horizontal="center" vertical="center" wrapText="1"/>
    </xf>
    <xf numFmtId="169" fontId="98" fillId="24" borderId="20" xfId="15" applyNumberFormat="1" applyFont="1" applyFill="1" applyBorder="1" applyAlignment="1" applyProtection="1">
      <alignment horizontal="center" vertical="center" wrapText="1"/>
    </xf>
    <xf numFmtId="169" fontId="84" fillId="2" borderId="20" xfId="15" applyNumberFormat="1" applyFont="1" applyFill="1" applyBorder="1" applyAlignment="1" applyProtection="1">
      <alignment horizontal="center" vertical="center" wrapText="1"/>
    </xf>
    <xf numFmtId="177" fontId="149" fillId="0" borderId="19" xfId="15" applyNumberFormat="1" applyFont="1" applyFill="1" applyBorder="1" applyAlignment="1" applyProtection="1">
      <alignment horizontal="center" vertical="center"/>
    </xf>
    <xf numFmtId="177" fontId="81" fillId="0" borderId="19" xfId="15" applyNumberFormat="1" applyFont="1" applyFill="1" applyBorder="1" applyAlignment="1" applyProtection="1">
      <alignment horizontal="center" vertical="center"/>
    </xf>
    <xf numFmtId="169" fontId="148" fillId="0" borderId="20" xfId="15" applyNumberFormat="1" applyFont="1" applyFill="1" applyBorder="1" applyAlignment="1" applyProtection="1">
      <alignment horizontal="center" vertical="center"/>
    </xf>
    <xf numFmtId="4" fontId="21" fillId="24" borderId="19" xfId="15" applyNumberFormat="1" applyFont="1" applyFill="1" applyBorder="1" applyAlignment="1" applyProtection="1">
      <alignment horizontal="center" vertical="center" wrapText="1"/>
    </xf>
    <xf numFmtId="177" fontId="21" fillId="0" borderId="21" xfId="15" applyNumberFormat="1" applyFont="1" applyFill="1" applyBorder="1" applyAlignment="1" applyProtection="1">
      <alignment horizontal="center" vertical="center" wrapText="1"/>
    </xf>
    <xf numFmtId="177" fontId="21" fillId="0" borderId="15" xfId="15" applyNumberFormat="1" applyFont="1" applyFill="1" applyBorder="1" applyAlignment="1" applyProtection="1">
      <alignment horizontal="center" vertical="center" wrapText="1"/>
    </xf>
    <xf numFmtId="169" fontId="26" fillId="2" borderId="18" xfId="15" applyNumberFormat="1" applyFont="1" applyFill="1" applyBorder="1" applyAlignment="1" applyProtection="1">
      <alignment horizontal="center" vertical="center"/>
    </xf>
    <xf numFmtId="169" fontId="26" fillId="2" borderId="20" xfId="15" applyNumberFormat="1" applyFont="1" applyFill="1" applyBorder="1" applyAlignment="1" applyProtection="1">
      <alignment horizontal="center" vertical="center"/>
    </xf>
    <xf numFmtId="4" fontId="26" fillId="2" borderId="18" xfId="15" applyNumberFormat="1" applyFont="1" applyFill="1" applyBorder="1" applyAlignment="1" applyProtection="1">
      <alignment horizontal="center" vertical="center" wrapText="1"/>
    </xf>
    <xf numFmtId="177" fontId="81" fillId="0" borderId="15" xfId="15" applyNumberFormat="1" applyFont="1" applyFill="1" applyBorder="1" applyAlignment="1" applyProtection="1">
      <alignment horizontal="center" vertical="center"/>
    </xf>
    <xf numFmtId="169" fontId="26" fillId="2" borderId="3" xfId="15" applyNumberFormat="1" applyFont="1" applyFill="1" applyBorder="1" applyAlignment="1" applyProtection="1">
      <alignment horizontal="center" vertical="center"/>
    </xf>
    <xf numFmtId="177" fontId="81" fillId="0" borderId="21" xfId="15" applyNumberFormat="1" applyFont="1" applyFill="1" applyBorder="1" applyAlignment="1" applyProtection="1">
      <alignment horizontal="center" vertical="center"/>
    </xf>
    <xf numFmtId="169" fontId="87" fillId="2" borderId="4" xfId="15" applyNumberFormat="1" applyFont="1" applyFill="1" applyBorder="1" applyAlignment="1" applyProtection="1">
      <alignment horizontal="center" vertical="center"/>
    </xf>
    <xf numFmtId="177" fontId="21" fillId="12" borderId="20" xfId="15" applyNumberFormat="1" applyFont="1" applyFill="1" applyBorder="1" applyAlignment="1" applyProtection="1">
      <alignment horizontal="center" vertical="center"/>
    </xf>
    <xf numFmtId="177" fontId="21" fillId="24" borderId="20" xfId="15" applyNumberFormat="1" applyFont="1" applyFill="1" applyBorder="1" applyAlignment="1" applyProtection="1">
      <alignment horizontal="center" vertical="center" wrapText="1"/>
    </xf>
    <xf numFmtId="177" fontId="98" fillId="2" borderId="20" xfId="15" applyNumberFormat="1" applyFont="1" applyFill="1" applyBorder="1" applyAlignment="1" applyProtection="1">
      <alignment horizontal="center" vertical="center" wrapText="1"/>
    </xf>
    <xf numFmtId="182" fontId="98" fillId="2" borderId="20" xfId="15" applyNumberFormat="1" applyFont="1" applyFill="1" applyBorder="1" applyAlignment="1" applyProtection="1">
      <alignment horizontal="center" vertical="center"/>
    </xf>
    <xf numFmtId="177" fontId="87" fillId="30" borderId="20" xfId="15" applyNumberFormat="1" applyFont="1" applyFill="1" applyBorder="1" applyAlignment="1" applyProtection="1">
      <alignment horizontal="center" vertical="center" wrapText="1"/>
    </xf>
    <xf numFmtId="169" fontId="82" fillId="0" borderId="15" xfId="15" applyNumberFormat="1" applyFont="1" applyFill="1" applyBorder="1" applyAlignment="1" applyProtection="1">
      <alignment horizontal="center" vertical="center"/>
    </xf>
    <xf numFmtId="177" fontId="98" fillId="2" borderId="18" xfId="15" applyNumberFormat="1" applyFont="1" applyFill="1" applyBorder="1" applyAlignment="1" applyProtection="1">
      <alignment horizontal="center" vertical="center"/>
    </xf>
    <xf numFmtId="182" fontId="58" fillId="0" borderId="0" xfId="15" applyNumberFormat="1" applyFill="1"/>
    <xf numFmtId="177" fontId="199" fillId="30" borderId="1" xfId="15" applyNumberFormat="1" applyFont="1" applyFill="1" applyBorder="1" applyAlignment="1" applyProtection="1">
      <alignment horizontal="center" vertical="center"/>
    </xf>
    <xf numFmtId="182" fontId="87" fillId="30" borderId="20" xfId="15" applyNumberFormat="1" applyFont="1" applyFill="1" applyBorder="1" applyAlignment="1" applyProtection="1">
      <alignment horizontal="center" vertical="center" wrapText="1"/>
    </xf>
    <xf numFmtId="177" fontId="109" fillId="0" borderId="18" xfId="15" applyNumberFormat="1" applyFont="1" applyFill="1" applyBorder="1" applyAlignment="1" applyProtection="1">
      <alignment horizontal="center" vertical="center"/>
    </xf>
    <xf numFmtId="4" fontId="21" fillId="2" borderId="18" xfId="15" applyNumberFormat="1" applyFont="1" applyFill="1" applyBorder="1" applyAlignment="1" applyProtection="1">
      <alignment horizontal="center" vertical="center" wrapText="1"/>
    </xf>
    <xf numFmtId="177" fontId="109" fillId="0" borderId="19" xfId="15" applyNumberFormat="1" applyFont="1" applyFill="1" applyBorder="1" applyAlignment="1" applyProtection="1">
      <alignment horizontal="center" vertical="center"/>
    </xf>
    <xf numFmtId="182" fontId="87" fillId="0" borderId="20" xfId="15" applyNumberFormat="1" applyFont="1" applyFill="1" applyBorder="1" applyAlignment="1" applyProtection="1">
      <alignment horizontal="center" vertical="center" wrapText="1"/>
    </xf>
    <xf numFmtId="177" fontId="21" fillId="2" borderId="19" xfId="15" applyNumberFormat="1" applyFont="1" applyFill="1" applyBorder="1" applyAlignment="1" applyProtection="1">
      <alignment horizontal="center" vertical="center" wrapText="1"/>
    </xf>
    <xf numFmtId="169" fontId="60" fillId="2" borderId="18" xfId="15" applyNumberFormat="1" applyFont="1" applyFill="1" applyBorder="1" applyAlignment="1" applyProtection="1">
      <alignment horizontal="center" vertical="center"/>
    </xf>
    <xf numFmtId="169" fontId="77" fillId="2" borderId="18" xfId="15" applyNumberFormat="1" applyFont="1" applyFill="1" applyBorder="1" applyAlignment="1" applyProtection="1">
      <alignment horizontal="center" vertical="center"/>
    </xf>
    <xf numFmtId="4" fontId="60" fillId="2" borderId="18" xfId="15" applyNumberFormat="1" applyFont="1" applyFill="1" applyBorder="1" applyAlignment="1" applyProtection="1">
      <alignment horizontal="center" vertical="center" wrapText="1"/>
    </xf>
    <xf numFmtId="169" fontId="60" fillId="2" borderId="19" xfId="15" applyNumberFormat="1" applyFont="1" applyFill="1" applyBorder="1" applyAlignment="1" applyProtection="1">
      <alignment horizontal="center" vertical="center"/>
    </xf>
    <xf numFmtId="4" fontId="60" fillId="2" borderId="19" xfId="15" applyNumberFormat="1" applyFont="1" applyFill="1" applyBorder="1" applyAlignment="1" applyProtection="1">
      <alignment horizontal="center" vertical="center" wrapText="1"/>
    </xf>
    <xf numFmtId="177" fontId="21" fillId="0" borderId="19" xfId="15" applyNumberFormat="1" applyFont="1" applyFill="1" applyBorder="1" applyAlignment="1" applyProtection="1">
      <alignment horizontal="center" vertical="center"/>
    </xf>
    <xf numFmtId="169" fontId="77" fillId="12" borderId="19" xfId="15" applyNumberFormat="1" applyFont="1" applyFill="1" applyBorder="1" applyAlignment="1" applyProtection="1">
      <alignment horizontal="center" vertical="center" wrapText="1"/>
    </xf>
    <xf numFmtId="169" fontId="60" fillId="2" borderId="19" xfId="15" applyNumberFormat="1" applyFont="1" applyFill="1" applyBorder="1" applyAlignment="1" applyProtection="1">
      <alignment horizontal="center" vertical="center" wrapText="1"/>
    </xf>
    <xf numFmtId="182" fontId="87" fillId="24" borderId="19" xfId="15" applyNumberFormat="1" applyFont="1" applyFill="1" applyBorder="1" applyAlignment="1" applyProtection="1">
      <alignment horizontal="center" vertical="center"/>
    </xf>
    <xf numFmtId="169" fontId="60" fillId="2" borderId="15" xfId="15" applyNumberFormat="1" applyFont="1" applyFill="1" applyBorder="1" applyAlignment="1" applyProtection="1">
      <alignment horizontal="center" vertical="center"/>
    </xf>
    <xf numFmtId="169" fontId="77" fillId="2" borderId="21" xfId="15" applyNumberFormat="1" applyFont="1" applyFill="1" applyBorder="1" applyAlignment="1" applyProtection="1">
      <alignment horizontal="center" vertical="center"/>
    </xf>
    <xf numFmtId="177" fontId="200" fillId="30" borderId="1" xfId="15" applyNumberFormat="1" applyFont="1" applyFill="1" applyBorder="1" applyAlignment="1" applyProtection="1">
      <alignment horizontal="center" vertical="center"/>
    </xf>
    <xf numFmtId="169" fontId="70" fillId="30" borderId="1" xfId="15" applyNumberFormat="1" applyFont="1" applyFill="1" applyBorder="1" applyAlignment="1" applyProtection="1">
      <alignment horizontal="center" vertical="center"/>
    </xf>
    <xf numFmtId="169" fontId="144" fillId="0" borderId="1" xfId="15" applyNumberFormat="1" applyFont="1" applyFill="1" applyBorder="1" applyAlignment="1" applyProtection="1">
      <alignment horizontal="center" vertical="center"/>
    </xf>
    <xf numFmtId="169" fontId="98" fillId="0" borderId="18" xfId="15" applyNumberFormat="1" applyFont="1" applyFill="1" applyBorder="1" applyAlignment="1" applyProtection="1">
      <alignment horizontal="center" vertical="center" wrapText="1"/>
    </xf>
    <xf numFmtId="177" fontId="60" fillId="0" borderId="19" xfId="15" applyNumberFormat="1" applyFont="1" applyFill="1" applyBorder="1" applyAlignment="1" applyProtection="1">
      <alignment horizontal="center" vertical="center"/>
    </xf>
    <xf numFmtId="169" fontId="77" fillId="2" borderId="3" xfId="15" applyNumberFormat="1" applyFont="1" applyFill="1" applyBorder="1" applyAlignment="1" applyProtection="1">
      <alignment horizontal="center" vertical="center"/>
    </xf>
    <xf numFmtId="169" fontId="87" fillId="2" borderId="3" xfId="15" applyNumberFormat="1" applyFont="1" applyFill="1" applyBorder="1" applyAlignment="1" applyProtection="1">
      <alignment horizontal="center" vertical="center" wrapText="1"/>
    </xf>
    <xf numFmtId="169" fontId="60" fillId="2" borderId="3" xfId="15" applyNumberFormat="1" applyFont="1" applyFill="1" applyBorder="1" applyAlignment="1" applyProtection="1">
      <alignment horizontal="center" vertical="center"/>
    </xf>
    <xf numFmtId="169" fontId="21" fillId="2" borderId="3" xfId="15" applyNumberFormat="1" applyFont="1" applyFill="1" applyBorder="1" applyAlignment="1" applyProtection="1">
      <alignment horizontal="center" vertical="center"/>
    </xf>
    <xf numFmtId="4" fontId="87" fillId="2" borderId="3" xfId="15" applyNumberFormat="1" applyFont="1" applyFill="1" applyBorder="1" applyAlignment="1" applyProtection="1">
      <alignment horizontal="center" vertical="center" wrapText="1"/>
    </xf>
    <xf numFmtId="169" fontId="26" fillId="0" borderId="3" xfId="15" applyNumberFormat="1" applyFont="1" applyFill="1" applyBorder="1" applyAlignment="1" applyProtection="1">
      <alignment horizontal="center" vertical="center" wrapText="1"/>
    </xf>
    <xf numFmtId="3" fontId="26" fillId="0" borderId="3" xfId="15" applyNumberFormat="1" applyFont="1" applyFill="1" applyBorder="1" applyAlignment="1" applyProtection="1">
      <alignment horizontal="center" vertical="center"/>
    </xf>
    <xf numFmtId="177" fontId="87" fillId="3" borderId="20" xfId="15" applyNumberFormat="1" applyFont="1" applyFill="1" applyBorder="1" applyAlignment="1" applyProtection="1">
      <alignment horizontal="center" vertical="center" wrapText="1"/>
    </xf>
    <xf numFmtId="169" fontId="60" fillId="2" borderId="20" xfId="15" applyNumberFormat="1" applyFont="1" applyFill="1" applyBorder="1" applyAlignment="1" applyProtection="1">
      <alignment horizontal="center" vertical="center"/>
    </xf>
    <xf numFmtId="177" fontId="21" fillId="12" borderId="15" xfId="15" applyNumberFormat="1" applyFont="1" applyFill="1" applyBorder="1" applyAlignment="1" applyProtection="1">
      <alignment horizontal="center" vertical="center" wrapText="1"/>
    </xf>
    <xf numFmtId="4" fontId="98" fillId="24" borderId="20" xfId="15" applyNumberFormat="1" applyFont="1" applyFill="1" applyBorder="1" applyAlignment="1" applyProtection="1">
      <alignment horizontal="center" vertical="center" wrapText="1"/>
    </xf>
    <xf numFmtId="177" fontId="151" fillId="2" borderId="18" xfId="15" applyNumberFormat="1" applyFont="1" applyFill="1" applyBorder="1" applyAlignment="1" applyProtection="1">
      <alignment horizontal="center" vertical="center"/>
    </xf>
    <xf numFmtId="169" fontId="21" fillId="12" borderId="18" xfId="15" applyNumberFormat="1" applyFont="1" applyFill="1" applyBorder="1" applyAlignment="1" applyProtection="1">
      <alignment horizontal="center" vertical="center" wrapText="1"/>
    </xf>
    <xf numFmtId="4" fontId="87" fillId="24" borderId="18" xfId="15" applyNumberFormat="1" applyFont="1" applyFill="1" applyBorder="1" applyAlignment="1" applyProtection="1">
      <alignment horizontal="center" vertical="center" wrapText="1"/>
    </xf>
    <xf numFmtId="184" fontId="21" fillId="0" borderId="18" xfId="15" applyNumberFormat="1" applyFont="1" applyFill="1" applyBorder="1" applyAlignment="1" applyProtection="1">
      <alignment horizontal="center" vertical="center"/>
    </xf>
    <xf numFmtId="177" fontId="22" fillId="30" borderId="1" xfId="15" applyNumberFormat="1" applyFont="1" applyFill="1" applyBorder="1" applyAlignment="1" applyProtection="1">
      <alignment horizontal="center" vertical="center"/>
    </xf>
    <xf numFmtId="177" fontId="81" fillId="0" borderId="18" xfId="15" applyNumberFormat="1" applyFont="1" applyFill="1" applyBorder="1" applyAlignment="1" applyProtection="1">
      <alignment horizontal="center" vertical="center"/>
    </xf>
    <xf numFmtId="184" fontId="21" fillId="0" borderId="19" xfId="15" applyNumberFormat="1" applyFont="1" applyFill="1" applyBorder="1" applyAlignment="1" applyProtection="1">
      <alignment horizontal="center" vertical="center" wrapText="1"/>
    </xf>
    <xf numFmtId="169" fontId="21" fillId="2" borderId="40" xfId="15" applyNumberFormat="1" applyFont="1" applyFill="1" applyBorder="1" applyAlignment="1" applyProtection="1">
      <alignment horizontal="center" vertical="center"/>
    </xf>
    <xf numFmtId="169" fontId="21" fillId="2" borderId="16" xfId="15" applyNumberFormat="1" applyFont="1" applyFill="1" applyBorder="1" applyAlignment="1" applyProtection="1">
      <alignment horizontal="center" vertical="center"/>
    </xf>
    <xf numFmtId="169" fontId="26" fillId="0" borderId="40" xfId="15" applyNumberFormat="1" applyFont="1" applyFill="1" applyBorder="1" applyAlignment="1" applyProtection="1">
      <alignment horizontal="center" vertical="center" wrapText="1"/>
    </xf>
    <xf numFmtId="3" fontId="26" fillId="0" borderId="40" xfId="15" applyNumberFormat="1" applyFont="1" applyFill="1" applyBorder="1" applyAlignment="1" applyProtection="1">
      <alignment horizontal="center" vertical="center"/>
    </xf>
    <xf numFmtId="182" fontId="21" fillId="2" borderId="19" xfId="15" applyNumberFormat="1" applyFont="1" applyFill="1" applyBorder="1" applyAlignment="1" applyProtection="1">
      <alignment horizontal="center" vertical="center"/>
    </xf>
    <xf numFmtId="169" fontId="98" fillId="0" borderId="15" xfId="15" applyNumberFormat="1" applyFont="1" applyFill="1" applyBorder="1" applyAlignment="1" applyProtection="1">
      <alignment horizontal="center" vertical="center" wrapText="1"/>
    </xf>
    <xf numFmtId="169" fontId="81" fillId="2" borderId="21" xfId="15" applyNumberFormat="1" applyFont="1" applyFill="1" applyBorder="1" applyAlignment="1" applyProtection="1">
      <alignment horizontal="center" vertical="center"/>
    </xf>
    <xf numFmtId="169" fontId="84" fillId="2" borderId="15" xfId="15" applyNumberFormat="1" applyFont="1" applyFill="1" applyBorder="1" applyAlignment="1" applyProtection="1">
      <alignment horizontal="center" vertical="center"/>
    </xf>
    <xf numFmtId="184" fontId="87" fillId="30" borderId="20" xfId="15" applyNumberFormat="1" applyFont="1" applyFill="1" applyBorder="1" applyAlignment="1" applyProtection="1">
      <alignment horizontal="center" vertical="center" wrapText="1"/>
    </xf>
    <xf numFmtId="169" fontId="144" fillId="0" borderId="20" xfId="15" applyNumberFormat="1" applyFont="1" applyFill="1" applyBorder="1" applyAlignment="1" applyProtection="1">
      <alignment horizontal="center" vertical="center"/>
    </xf>
    <xf numFmtId="169" fontId="87" fillId="33" borderId="20" xfId="15" applyNumberFormat="1" applyFont="1" applyFill="1" applyBorder="1" applyAlignment="1" applyProtection="1">
      <alignment horizontal="center" vertical="center" wrapText="1"/>
    </xf>
    <xf numFmtId="184" fontId="81" fillId="0" borderId="19" xfId="15" applyNumberFormat="1" applyFont="1" applyFill="1" applyBorder="1" applyAlignment="1" applyProtection="1">
      <alignment horizontal="center" vertical="center"/>
    </xf>
    <xf numFmtId="185" fontId="87" fillId="0" borderId="20" xfId="15" applyNumberFormat="1" applyFont="1" applyFill="1" applyBorder="1" applyAlignment="1" applyProtection="1">
      <alignment horizontal="center" vertical="center" wrapText="1"/>
    </xf>
    <xf numFmtId="4" fontId="26" fillId="2" borderId="19" xfId="15" applyNumberFormat="1" applyFont="1" applyFill="1" applyBorder="1" applyAlignment="1" applyProtection="1">
      <alignment horizontal="center" vertical="center" wrapText="1"/>
    </xf>
    <xf numFmtId="177" fontId="76" fillId="0" borderId="18" xfId="15" applyNumberFormat="1" applyFont="1" applyFill="1" applyBorder="1" applyAlignment="1" applyProtection="1">
      <alignment horizontal="center" vertical="center" wrapText="1"/>
    </xf>
    <xf numFmtId="169" fontId="26" fillId="0" borderId="52" xfId="15" applyNumberFormat="1" applyFont="1" applyFill="1" applyBorder="1" applyAlignment="1" applyProtection="1">
      <alignment horizontal="center" vertical="center" wrapText="1"/>
    </xf>
    <xf numFmtId="3" fontId="26" fillId="0" borderId="52" xfId="15" applyNumberFormat="1" applyFont="1" applyFill="1" applyBorder="1" applyAlignment="1" applyProtection="1">
      <alignment horizontal="center" vertical="center"/>
    </xf>
    <xf numFmtId="177" fontId="76" fillId="0" borderId="19" xfId="15" applyNumberFormat="1" applyFont="1" applyFill="1" applyBorder="1" applyAlignment="1" applyProtection="1">
      <alignment horizontal="center" vertical="center"/>
    </xf>
    <xf numFmtId="177" fontId="98" fillId="24" borderId="15" xfId="15" applyNumberFormat="1" applyFont="1" applyFill="1" applyBorder="1" applyAlignment="1" applyProtection="1">
      <alignment horizontal="center" vertical="center" wrapText="1"/>
    </xf>
    <xf numFmtId="177" fontId="154" fillId="0" borderId="19" xfId="15" applyNumberFormat="1" applyFont="1" applyFill="1" applyBorder="1" applyAlignment="1" applyProtection="1">
      <alignment horizontal="center" vertical="center"/>
    </xf>
    <xf numFmtId="177" fontId="76" fillId="0" borderId="15" xfId="15" applyNumberFormat="1" applyFont="1" applyFill="1" applyBorder="1" applyAlignment="1" applyProtection="1">
      <alignment horizontal="center" vertical="center"/>
    </xf>
    <xf numFmtId="177" fontId="81" fillId="2" borderId="19" xfId="15" applyNumberFormat="1" applyFont="1" applyFill="1" applyBorder="1" applyAlignment="1" applyProtection="1">
      <alignment horizontal="center" vertical="center" wrapText="1"/>
    </xf>
    <xf numFmtId="177" fontId="151" fillId="30" borderId="1" xfId="15" applyNumberFormat="1" applyFont="1" applyFill="1" applyBorder="1" applyAlignment="1" applyProtection="1">
      <alignment horizontal="center" vertical="center"/>
    </xf>
    <xf numFmtId="177" fontId="76" fillId="0" borderId="18" xfId="15" applyNumberFormat="1" applyFont="1" applyFill="1" applyBorder="1" applyAlignment="1" applyProtection="1">
      <alignment horizontal="center" vertical="center"/>
    </xf>
    <xf numFmtId="4" fontId="118" fillId="0" borderId="19" xfId="15" applyNumberFormat="1" applyFont="1" applyFill="1" applyBorder="1" applyAlignment="1" applyProtection="1">
      <alignment horizontal="center" vertical="center" wrapText="1"/>
    </xf>
    <xf numFmtId="169" fontId="87" fillId="3" borderId="20" xfId="15" applyNumberFormat="1" applyFont="1" applyFill="1" applyBorder="1" applyAlignment="1" applyProtection="1">
      <alignment horizontal="center" vertical="center" wrapText="1"/>
    </xf>
    <xf numFmtId="177" fontId="87" fillId="2" borderId="15" xfId="15" applyNumberFormat="1" applyFont="1" applyFill="1" applyBorder="1" applyAlignment="1" applyProtection="1">
      <alignment horizontal="center" vertical="center" wrapText="1"/>
    </xf>
    <xf numFmtId="177" fontId="81" fillId="0" borderId="20" xfId="15" applyNumberFormat="1" applyFont="1" applyFill="1" applyBorder="1" applyAlignment="1" applyProtection="1">
      <alignment horizontal="center" vertical="center"/>
    </xf>
    <xf numFmtId="169" fontId="125" fillId="2" borderId="20" xfId="15" applyNumberFormat="1" applyFont="1" applyFill="1" applyBorder="1" applyAlignment="1" applyProtection="1">
      <alignment horizontal="center" vertical="center"/>
    </xf>
    <xf numFmtId="182" fontId="87" fillId="2" borderId="20" xfId="15" applyNumberFormat="1" applyFont="1" applyFill="1" applyBorder="1" applyAlignment="1" applyProtection="1">
      <alignment horizontal="center" vertical="center" wrapText="1"/>
    </xf>
    <xf numFmtId="169" fontId="80" fillId="46" borderId="1" xfId="15" applyNumberFormat="1" applyFont="1" applyFill="1" applyBorder="1" applyAlignment="1">
      <alignment horizontal="center" vertical="center" wrapText="1"/>
    </xf>
    <xf numFmtId="169" fontId="8" fillId="46" borderId="1" xfId="15" applyNumberFormat="1" applyFont="1" applyFill="1" applyBorder="1" applyAlignment="1">
      <alignment horizontal="center" vertical="center" wrapText="1"/>
    </xf>
    <xf numFmtId="4" fontId="8" fillId="46" borderId="1" xfId="15" applyNumberFormat="1" applyFont="1" applyFill="1" applyBorder="1" applyAlignment="1">
      <alignment horizontal="center" vertical="center" wrapText="1"/>
    </xf>
    <xf numFmtId="185" fontId="8" fillId="46" borderId="1" xfId="15" applyNumberFormat="1" applyFont="1" applyFill="1" applyBorder="1" applyAlignment="1">
      <alignment horizontal="center" vertical="center" wrapText="1"/>
    </xf>
    <xf numFmtId="177" fontId="8" fillId="46" borderId="1" xfId="15" applyNumberFormat="1" applyFont="1" applyFill="1" applyBorder="1" applyAlignment="1">
      <alignment horizontal="center" vertical="center" wrapText="1"/>
    </xf>
    <xf numFmtId="177" fontId="51" fillId="47" borderId="1" xfId="15" applyNumberFormat="1" applyFont="1" applyFill="1" applyBorder="1" applyAlignment="1">
      <alignment horizontal="center" vertical="center" wrapText="1"/>
    </xf>
    <xf numFmtId="169" fontId="51" fillId="47" borderId="1" xfId="15" applyNumberFormat="1" applyFont="1" applyFill="1" applyBorder="1" applyAlignment="1">
      <alignment horizontal="center" vertical="center" wrapText="1"/>
    </xf>
    <xf numFmtId="4" fontId="8" fillId="47" borderId="1" xfId="15" applyNumberFormat="1" applyFont="1" applyFill="1" applyBorder="1" applyAlignment="1">
      <alignment horizontal="center" vertical="center" wrapText="1"/>
    </xf>
    <xf numFmtId="169" fontId="8" fillId="47" borderId="1" xfId="15" applyNumberFormat="1" applyFont="1" applyFill="1" applyBorder="1" applyAlignment="1">
      <alignment horizontal="center" vertical="center" wrapText="1"/>
    </xf>
    <xf numFmtId="169" fontId="8" fillId="0" borderId="1" xfId="15" applyNumberFormat="1" applyFont="1" applyFill="1" applyBorder="1" applyAlignment="1">
      <alignment horizontal="center" vertical="center" wrapText="1"/>
    </xf>
    <xf numFmtId="4" fontId="22" fillId="0" borderId="18" xfId="15" applyNumberFormat="1" applyFont="1" applyFill="1" applyBorder="1" applyAlignment="1">
      <alignment horizontal="center" vertical="center" wrapText="1"/>
    </xf>
    <xf numFmtId="169" fontId="26" fillId="12" borderId="18" xfId="15" applyNumberFormat="1" applyFont="1" applyFill="1" applyBorder="1" applyAlignment="1">
      <alignment horizontal="center" vertical="center" wrapText="1"/>
    </xf>
    <xf numFmtId="177" fontId="163" fillId="0" borderId="18" xfId="15" applyNumberFormat="1" applyFont="1" applyFill="1" applyBorder="1" applyAlignment="1">
      <alignment horizontal="center" vertical="center" wrapText="1"/>
    </xf>
    <xf numFmtId="3" fontId="94" fillId="0" borderId="18" xfId="15" applyNumberFormat="1" applyFont="1" applyFill="1" applyBorder="1" applyAlignment="1">
      <alignment horizontal="center" vertical="center" wrapText="1"/>
    </xf>
    <xf numFmtId="3" fontId="155" fillId="0" borderId="19" xfId="15" applyNumberFormat="1" applyFont="1" applyFill="1" applyBorder="1" applyAlignment="1">
      <alignment horizontal="center" vertical="center" wrapText="1"/>
    </xf>
    <xf numFmtId="169" fontId="22" fillId="0" borderId="19" xfId="15" applyNumberFormat="1" applyFont="1" applyFill="1" applyBorder="1" applyAlignment="1">
      <alignment horizontal="center" vertical="center" wrapText="1"/>
    </xf>
    <xf numFmtId="169" fontId="135" fillId="0" borderId="19" xfId="15" applyNumberFormat="1" applyFont="1" applyFill="1" applyBorder="1" applyAlignment="1">
      <alignment horizontal="center" vertical="center" wrapText="1"/>
    </xf>
    <xf numFmtId="169" fontId="21" fillId="2" borderId="15" xfId="15" applyNumberFormat="1" applyFont="1" applyFill="1" applyBorder="1" applyAlignment="1">
      <alignment horizontal="center" vertical="center" wrapText="1"/>
    </xf>
    <xf numFmtId="169" fontId="21" fillId="24" borderId="15" xfId="15" applyNumberFormat="1" applyFont="1" applyFill="1" applyBorder="1" applyAlignment="1">
      <alignment horizontal="center" vertical="center" wrapText="1"/>
    </xf>
    <xf numFmtId="4" fontId="21" fillId="2" borderId="19" xfId="15" applyNumberFormat="1" applyFont="1" applyFill="1" applyBorder="1" applyAlignment="1">
      <alignment horizontal="center" vertical="center" wrapText="1"/>
    </xf>
    <xf numFmtId="3" fontId="125" fillId="0" borderId="19" xfId="15" applyNumberFormat="1" applyFont="1" applyFill="1" applyBorder="1" applyAlignment="1">
      <alignment horizontal="center" vertical="center" wrapText="1"/>
    </xf>
    <xf numFmtId="169" fontId="21" fillId="0" borderId="19" xfId="15" applyNumberFormat="1" applyFont="1" applyFill="1" applyBorder="1" applyAlignment="1">
      <alignment horizontal="center" vertical="center" wrapText="1"/>
    </xf>
    <xf numFmtId="169" fontId="21" fillId="0" borderId="15" xfId="15" applyNumberFormat="1" applyFont="1" applyFill="1" applyBorder="1" applyAlignment="1">
      <alignment horizontal="center" vertical="center" wrapText="1"/>
    </xf>
    <xf numFmtId="0" fontId="95" fillId="25" borderId="39" xfId="15" applyFont="1" applyFill="1" applyBorder="1" applyAlignment="1">
      <alignment vertical="center" wrapText="1"/>
    </xf>
    <xf numFmtId="169" fontId="22" fillId="25" borderId="15" xfId="15" applyNumberFormat="1" applyFont="1" applyFill="1" applyBorder="1" applyAlignment="1">
      <alignment horizontal="center" vertical="center" wrapText="1"/>
    </xf>
    <xf numFmtId="169" fontId="26" fillId="25" borderId="15" xfId="15" applyNumberFormat="1" applyFont="1" applyFill="1" applyBorder="1" applyAlignment="1">
      <alignment horizontal="center" vertical="center" wrapText="1"/>
    </xf>
    <xf numFmtId="169" fontId="144" fillId="25" borderId="15" xfId="15" applyNumberFormat="1" applyFont="1" applyFill="1" applyBorder="1" applyAlignment="1">
      <alignment horizontal="center" vertical="center" wrapText="1"/>
    </xf>
    <xf numFmtId="4" fontId="98" fillId="25" borderId="15" xfId="15" applyNumberFormat="1" applyFont="1" applyFill="1" applyBorder="1" applyAlignment="1" applyProtection="1">
      <alignment horizontal="center" vertical="center" wrapText="1"/>
    </xf>
    <xf numFmtId="169" fontId="87" fillId="25" borderId="20" xfId="15" applyNumberFormat="1" applyFont="1" applyFill="1" applyBorder="1" applyAlignment="1" applyProtection="1">
      <alignment horizontal="center" vertical="center" wrapText="1"/>
    </xf>
    <xf numFmtId="4" fontId="26" fillId="25" borderId="15" xfId="15" applyNumberFormat="1" applyFont="1" applyFill="1" applyBorder="1" applyAlignment="1">
      <alignment horizontal="center" vertical="center" wrapText="1"/>
    </xf>
    <xf numFmtId="3" fontId="111" fillId="25" borderId="15" xfId="15" applyNumberFormat="1" applyFont="1" applyFill="1" applyBorder="1" applyAlignment="1">
      <alignment horizontal="center" vertical="center" wrapText="1"/>
    </xf>
    <xf numFmtId="169" fontId="22" fillId="2" borderId="21" xfId="15" applyNumberFormat="1" applyFont="1" applyFill="1" applyBorder="1" applyAlignment="1">
      <alignment horizontal="center" vertical="center" wrapText="1"/>
    </xf>
    <xf numFmtId="4" fontId="22" fillId="2" borderId="21" xfId="15" applyNumberFormat="1" applyFont="1" applyFill="1" applyBorder="1" applyAlignment="1">
      <alignment horizontal="center" vertical="center" wrapText="1"/>
    </xf>
    <xf numFmtId="3" fontId="94" fillId="0" borderId="21" xfId="15" applyNumberFormat="1" applyFont="1" applyFill="1" applyBorder="1" applyAlignment="1">
      <alignment horizontal="center" vertical="center" wrapText="1"/>
    </xf>
    <xf numFmtId="169" fontId="22" fillId="0" borderId="15" xfId="15" applyNumberFormat="1" applyFont="1" applyFill="1" applyBorder="1" applyAlignment="1">
      <alignment horizontal="center" vertical="center" wrapText="1"/>
    </xf>
    <xf numFmtId="3" fontId="155" fillId="43" borderId="1" xfId="15" applyNumberFormat="1" applyFont="1" applyFill="1" applyBorder="1" applyAlignment="1">
      <alignment horizontal="center" vertical="center" wrapText="1"/>
    </xf>
    <xf numFmtId="169" fontId="22" fillId="43" borderId="1" xfId="15" applyNumberFormat="1" applyFont="1" applyFill="1" applyBorder="1" applyAlignment="1">
      <alignment horizontal="center" vertical="center" wrapText="1"/>
    </xf>
    <xf numFmtId="4" fontId="80" fillId="43" borderId="1" xfId="15" applyNumberFormat="1" applyFont="1" applyFill="1" applyBorder="1" applyAlignment="1">
      <alignment horizontal="center" vertical="center" wrapText="1"/>
    </xf>
    <xf numFmtId="169" fontId="80" fillId="43" borderId="1" xfId="15" applyNumberFormat="1" applyFont="1" applyFill="1" applyBorder="1" applyAlignment="1">
      <alignment horizontal="center" vertical="center" wrapText="1"/>
    </xf>
    <xf numFmtId="4" fontId="80" fillId="46" borderId="1" xfId="15" applyNumberFormat="1" applyFont="1" applyFill="1" applyBorder="1" applyAlignment="1">
      <alignment horizontal="center" vertical="center" wrapText="1"/>
    </xf>
    <xf numFmtId="177" fontId="80" fillId="46" borderId="1" xfId="15" applyNumberFormat="1" applyFont="1" applyFill="1" applyBorder="1" applyAlignment="1">
      <alignment horizontal="center" vertical="center" wrapText="1"/>
    </xf>
    <xf numFmtId="3" fontId="94" fillId="43" borderId="1" xfId="15" applyNumberFormat="1" applyFont="1" applyFill="1" applyBorder="1" applyAlignment="1">
      <alignment horizontal="center" vertical="center" wrapText="1"/>
    </xf>
    <xf numFmtId="169" fontId="94" fillId="43" borderId="1" xfId="15" applyNumberFormat="1" applyFont="1" applyFill="1" applyBorder="1" applyAlignment="1">
      <alignment horizontal="center" vertical="center" wrapText="1"/>
    </xf>
    <xf numFmtId="4" fontId="201" fillId="26" borderId="0" xfId="15" applyNumberFormat="1" applyFont="1" applyFill="1"/>
    <xf numFmtId="169" fontId="201" fillId="26" borderId="0" xfId="15" applyNumberFormat="1" applyFont="1" applyFill="1"/>
    <xf numFmtId="49" fontId="3" fillId="2" borderId="15" xfId="15" applyNumberFormat="1" applyFont="1" applyFill="1" applyBorder="1" applyAlignment="1">
      <alignment horizontal="center" vertical="center" wrapText="1"/>
    </xf>
    <xf numFmtId="178" fontId="77" fillId="2" borderId="7" xfId="15" applyNumberFormat="1" applyFont="1" applyFill="1" applyBorder="1" applyAlignment="1">
      <alignment wrapText="1"/>
    </xf>
    <xf numFmtId="178" fontId="77" fillId="2" borderId="10" xfId="15" applyNumberFormat="1" applyFont="1" applyFill="1" applyBorder="1" applyAlignment="1">
      <alignment wrapText="1"/>
    </xf>
    <xf numFmtId="0" fontId="51" fillId="30" borderId="1" xfId="15" applyFont="1" applyFill="1" applyBorder="1" applyAlignment="1" applyProtection="1">
      <alignment horizontal="center" vertical="center" wrapText="1"/>
    </xf>
    <xf numFmtId="0" fontId="51" fillId="30" borderId="1" xfId="15" applyFont="1" applyFill="1" applyBorder="1" applyAlignment="1" applyProtection="1">
      <alignment vertical="center" wrapText="1"/>
    </xf>
    <xf numFmtId="0" fontId="90" fillId="30" borderId="1" xfId="15" applyFont="1" applyFill="1" applyBorder="1" applyAlignment="1" applyProtection="1">
      <alignment horizontal="center" vertical="center" wrapText="1"/>
    </xf>
    <xf numFmtId="0" fontId="17" fillId="30" borderId="1" xfId="15" applyFont="1" applyFill="1" applyBorder="1" applyAlignment="1">
      <alignment vertical="center"/>
    </xf>
    <xf numFmtId="169" fontId="9" fillId="30" borderId="1" xfId="15" applyNumberFormat="1" applyFont="1" applyFill="1" applyBorder="1" applyAlignment="1" applyProtection="1">
      <alignment horizontal="center" vertical="center"/>
    </xf>
    <xf numFmtId="0" fontId="17" fillId="30" borderId="1" xfId="15" applyFont="1" applyFill="1" applyBorder="1"/>
    <xf numFmtId="169" fontId="17" fillId="30" borderId="1" xfId="15" applyNumberFormat="1" applyFont="1" applyFill="1" applyBorder="1" applyAlignment="1" applyProtection="1">
      <alignment horizontal="center" vertical="center"/>
    </xf>
    <xf numFmtId="3" fontId="51" fillId="30" borderId="1" xfId="15" applyNumberFormat="1" applyFont="1" applyFill="1" applyBorder="1" applyAlignment="1" applyProtection="1">
      <alignment horizontal="center" vertical="center"/>
    </xf>
    <xf numFmtId="0" fontId="9" fillId="30" borderId="1" xfId="15" applyFont="1" applyFill="1" applyBorder="1" applyAlignment="1" applyProtection="1">
      <alignment horizontal="center" vertical="center" wrapText="1"/>
    </xf>
    <xf numFmtId="4" fontId="9" fillId="30" borderId="1" xfId="15" applyNumberFormat="1" applyFont="1" applyFill="1" applyBorder="1" applyAlignment="1" applyProtection="1">
      <alignment horizontal="center" vertical="center"/>
    </xf>
    <xf numFmtId="179" fontId="90" fillId="30" borderId="1" xfId="15" applyNumberFormat="1" applyFont="1" applyFill="1" applyBorder="1" applyAlignment="1" applyProtection="1">
      <alignment horizontal="center" vertical="center" wrapText="1"/>
    </xf>
    <xf numFmtId="179" fontId="178" fillId="30" borderId="1" xfId="15" applyNumberFormat="1" applyFont="1" applyFill="1" applyBorder="1" applyAlignment="1" applyProtection="1">
      <alignment horizontal="center" vertical="center" wrapText="1"/>
    </xf>
    <xf numFmtId="169" fontId="178" fillId="30" borderId="1" xfId="15" applyNumberFormat="1" applyFont="1" applyFill="1" applyBorder="1" applyAlignment="1" applyProtection="1">
      <alignment horizontal="center" vertical="center"/>
    </xf>
    <xf numFmtId="0" fontId="9" fillId="30" borderId="1" xfId="15" applyFont="1" applyFill="1" applyBorder="1" applyAlignment="1">
      <alignment horizontal="center" vertical="center"/>
    </xf>
    <xf numFmtId="177" fontId="9" fillId="30" borderId="1" xfId="15" applyNumberFormat="1" applyFont="1" applyFill="1" applyBorder="1" applyAlignment="1" applyProtection="1">
      <alignment horizontal="center" vertical="center"/>
    </xf>
    <xf numFmtId="167" fontId="9" fillId="30" borderId="1" xfId="22" applyNumberFormat="1" applyFont="1" applyFill="1" applyBorder="1" applyAlignment="1" applyProtection="1">
      <alignment horizontal="center" vertical="center" wrapText="1"/>
    </xf>
    <xf numFmtId="0" fontId="3" fillId="2" borderId="3"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179" fontId="179" fillId="30" borderId="1" xfId="15" applyNumberFormat="1" applyFont="1" applyFill="1" applyBorder="1" applyAlignment="1" applyProtection="1">
      <alignment horizontal="center" vertical="center" wrapText="1"/>
    </xf>
    <xf numFmtId="3" fontId="22" fillId="3" borderId="1" xfId="15" applyNumberFormat="1" applyFont="1" applyFill="1" applyBorder="1" applyAlignment="1">
      <alignment horizontal="center" vertical="center" wrapText="1"/>
    </xf>
    <xf numFmtId="4" fontId="22" fillId="3" borderId="1" xfId="15" applyNumberFormat="1" applyFont="1" applyFill="1" applyBorder="1" applyAlignment="1">
      <alignment horizontal="center" vertical="center" wrapText="1"/>
    </xf>
    <xf numFmtId="177" fontId="22" fillId="3" borderId="1" xfId="15" applyNumberFormat="1" applyFont="1" applyFill="1" applyBorder="1" applyAlignment="1">
      <alignment horizontal="center" vertical="center" wrapText="1"/>
    </xf>
    <xf numFmtId="0" fontId="8" fillId="2" borderId="1" xfId="0" applyNumberFormat="1" applyFont="1" applyFill="1" applyBorder="1" applyAlignment="1">
      <alignment horizontal="left" vertical="center" wrapText="1"/>
    </xf>
    <xf numFmtId="179" fontId="90" fillId="30" borderId="20" xfId="15" applyNumberFormat="1" applyFont="1" applyFill="1" applyBorder="1" applyAlignment="1" applyProtection="1">
      <alignment horizontal="center" vertical="center" wrapText="1"/>
    </xf>
    <xf numFmtId="0" fontId="17" fillId="30" borderId="20" xfId="15" applyFont="1" applyFill="1" applyBorder="1" applyAlignment="1">
      <alignment vertical="center"/>
    </xf>
    <xf numFmtId="169" fontId="17" fillId="30" borderId="20" xfId="15" applyNumberFormat="1" applyFont="1" applyFill="1" applyBorder="1" applyAlignment="1" applyProtection="1">
      <alignment horizontal="center" vertical="center"/>
    </xf>
    <xf numFmtId="167" fontId="17" fillId="30" borderId="19" xfId="22" applyNumberFormat="1" applyFont="1" applyFill="1" applyBorder="1" applyAlignment="1" applyProtection="1">
      <alignment horizontal="center" vertical="center"/>
    </xf>
    <xf numFmtId="166" fontId="17" fillId="30" borderId="19" xfId="22" applyNumberFormat="1" applyFont="1" applyFill="1" applyBorder="1" applyAlignment="1" applyProtection="1">
      <alignment horizontal="center" vertical="center"/>
    </xf>
    <xf numFmtId="167" fontId="17" fillId="30" borderId="20" xfId="22" applyNumberFormat="1" applyFont="1" applyFill="1" applyBorder="1" applyAlignment="1" applyProtection="1">
      <alignment horizontal="center" vertical="center"/>
    </xf>
    <xf numFmtId="167" fontId="17" fillId="30" borderId="19" xfId="22" applyNumberFormat="1" applyFont="1" applyFill="1" applyBorder="1"/>
    <xf numFmtId="171" fontId="17" fillId="30" borderId="19" xfId="22" applyNumberFormat="1" applyFont="1" applyFill="1" applyBorder="1" applyAlignment="1" applyProtection="1">
      <alignment horizontal="center" vertical="center"/>
    </xf>
    <xf numFmtId="167" fontId="17" fillId="30" borderId="19" xfId="22" applyNumberFormat="1" applyFont="1" applyFill="1" applyBorder="1" applyAlignment="1">
      <alignment vertical="center"/>
    </xf>
    <xf numFmtId="167" fontId="17" fillId="30" borderId="15" xfId="22" applyNumberFormat="1" applyFont="1" applyFill="1" applyBorder="1" applyAlignment="1" applyProtection="1">
      <alignment horizontal="center" vertical="center"/>
    </xf>
    <xf numFmtId="179" fontId="154" fillId="30" borderId="21" xfId="15" applyNumberFormat="1" applyFont="1" applyFill="1" applyBorder="1" applyAlignment="1" applyProtection="1">
      <alignment horizontal="center" vertical="center" wrapText="1"/>
    </xf>
    <xf numFmtId="0" fontId="58" fillId="30" borderId="21" xfId="15" applyFont="1" applyFill="1" applyBorder="1" applyAlignment="1">
      <alignment vertical="center"/>
    </xf>
    <xf numFmtId="169" fontId="154" fillId="30" borderId="21" xfId="15" applyNumberFormat="1" applyFont="1" applyFill="1" applyBorder="1" applyAlignment="1" applyProtection="1">
      <alignment horizontal="center" vertical="center"/>
    </xf>
    <xf numFmtId="179" fontId="154" fillId="30" borderId="15" xfId="15" applyNumberFormat="1" applyFont="1" applyFill="1" applyBorder="1" applyAlignment="1" applyProtection="1">
      <alignment horizontal="center" vertical="center" wrapText="1"/>
    </xf>
    <xf numFmtId="179" fontId="21" fillId="30" borderId="19" xfId="15" applyNumberFormat="1" applyFont="1" applyFill="1" applyBorder="1" applyAlignment="1" applyProtection="1">
      <alignment horizontal="center" vertical="center" wrapText="1"/>
    </xf>
    <xf numFmtId="179" fontId="21" fillId="30" borderId="15" xfId="15" applyNumberFormat="1" applyFont="1" applyFill="1" applyBorder="1" applyAlignment="1" applyProtection="1">
      <alignment horizontal="center" vertical="center" wrapText="1"/>
    </xf>
    <xf numFmtId="0" fontId="58" fillId="30" borderId="21" xfId="15" applyFont="1" applyFill="1" applyBorder="1"/>
    <xf numFmtId="169" fontId="154" fillId="30" borderId="15" xfId="15" applyNumberFormat="1" applyFont="1" applyFill="1" applyBorder="1" applyAlignment="1" applyProtection="1">
      <alignment horizontal="center" vertical="center"/>
    </xf>
    <xf numFmtId="3" fontId="6" fillId="30" borderId="15" xfId="22" applyNumberFormat="1" applyFont="1" applyFill="1" applyBorder="1" applyAlignment="1" applyProtection="1">
      <alignment horizontal="center" vertical="center"/>
    </xf>
    <xf numFmtId="0" fontId="9" fillId="30" borderId="19" xfId="15" applyFont="1" applyFill="1" applyBorder="1" applyAlignment="1">
      <alignment horizontal="left" vertical="center" wrapText="1"/>
    </xf>
    <xf numFmtId="179" fontId="9" fillId="30" borderId="20" xfId="15" applyNumberFormat="1" applyFont="1" applyFill="1" applyBorder="1" applyAlignment="1" applyProtection="1">
      <alignment horizontal="center" vertical="center" wrapText="1"/>
    </xf>
    <xf numFmtId="169" fontId="9" fillId="30" borderId="20" xfId="15" applyNumberFormat="1" applyFont="1" applyFill="1" applyBorder="1" applyAlignment="1" applyProtection="1">
      <alignment horizontal="center" vertical="center" wrapText="1"/>
    </xf>
    <xf numFmtId="169" fontId="17" fillId="2" borderId="20" xfId="15" applyNumberFormat="1" applyFont="1" applyFill="1" applyBorder="1" applyAlignment="1" applyProtection="1">
      <alignment horizontal="center" vertical="center"/>
    </xf>
    <xf numFmtId="169" fontId="17" fillId="2" borderId="20" xfId="15" applyNumberFormat="1" applyFont="1" applyFill="1" applyBorder="1" applyAlignment="1" applyProtection="1">
      <alignment horizontal="center" vertical="center" wrapText="1"/>
    </xf>
    <xf numFmtId="169" fontId="17" fillId="2" borderId="20" xfId="22" applyNumberFormat="1" applyFont="1" applyFill="1" applyBorder="1" applyAlignment="1" applyProtection="1">
      <alignment horizontal="center" vertical="center"/>
    </xf>
    <xf numFmtId="179" fontId="17" fillId="2" borderId="20" xfId="15" applyNumberFormat="1" applyFont="1" applyFill="1" applyBorder="1" applyAlignment="1" applyProtection="1">
      <alignment horizontal="center" vertical="center" wrapText="1"/>
    </xf>
    <xf numFmtId="169" fontId="9" fillId="30" borderId="20" xfId="15" applyNumberFormat="1" applyFont="1" applyFill="1" applyBorder="1" applyAlignment="1" applyProtection="1">
      <alignment horizontal="center" vertical="center"/>
    </xf>
    <xf numFmtId="169" fontId="9" fillId="30" borderId="20" xfId="22" applyNumberFormat="1" applyFont="1" applyFill="1" applyBorder="1" applyAlignment="1" applyProtection="1">
      <alignment horizontal="center" vertical="center"/>
    </xf>
    <xf numFmtId="169" fontId="9" fillId="30" borderId="20" xfId="15" applyNumberFormat="1" applyFont="1" applyFill="1" applyBorder="1"/>
    <xf numFmtId="169" fontId="9" fillId="30" borderId="19" xfId="22" applyNumberFormat="1" applyFont="1" applyFill="1" applyBorder="1"/>
    <xf numFmtId="169" fontId="9" fillId="30" borderId="19" xfId="22" applyNumberFormat="1" applyFont="1" applyFill="1" applyBorder="1" applyAlignment="1" applyProtection="1">
      <alignment horizontal="center" vertical="center"/>
    </xf>
    <xf numFmtId="169" fontId="9" fillId="30" borderId="15" xfId="22" applyNumberFormat="1" applyFont="1" applyFill="1" applyBorder="1" applyAlignment="1" applyProtection="1">
      <alignment horizontal="center" vertical="center"/>
    </xf>
    <xf numFmtId="169" fontId="9" fillId="30" borderId="3" xfId="22" applyNumberFormat="1" applyFont="1" applyFill="1" applyBorder="1" applyAlignment="1" applyProtection="1">
      <alignment horizontal="center" vertical="center"/>
    </xf>
    <xf numFmtId="169" fontId="51" fillId="30" borderId="3" xfId="22" applyNumberFormat="1" applyFont="1" applyFill="1" applyBorder="1" applyAlignment="1" applyProtection="1">
      <alignment horizontal="center" vertical="center"/>
    </xf>
    <xf numFmtId="169" fontId="17" fillId="0" borderId="19" xfId="22" applyNumberFormat="1" applyFont="1" applyFill="1" applyBorder="1" applyAlignment="1" applyProtection="1">
      <alignment horizontal="center" vertical="center"/>
    </xf>
    <xf numFmtId="169" fontId="17" fillId="0" borderId="19" xfId="22" applyNumberFormat="1" applyFont="1" applyFill="1" applyBorder="1"/>
    <xf numFmtId="169" fontId="17" fillId="0" borderId="15" xfId="22" applyNumberFormat="1" applyFont="1" applyFill="1" applyBorder="1" applyAlignment="1" applyProtection="1">
      <alignment horizontal="center" vertical="center"/>
    </xf>
    <xf numFmtId="169" fontId="6" fillId="0" borderId="15" xfId="22" applyNumberFormat="1" applyFont="1" applyFill="1" applyBorder="1" applyAlignment="1" applyProtection="1">
      <alignment horizontal="center" vertical="center"/>
    </xf>
    <xf numFmtId="169" fontId="9" fillId="30" borderId="19" xfId="22" applyNumberFormat="1" applyFont="1" applyFill="1" applyBorder="1" applyAlignment="1">
      <alignment horizontal="center" vertical="center"/>
    </xf>
    <xf numFmtId="169" fontId="9" fillId="30" borderId="20" xfId="15" applyNumberFormat="1" applyFont="1" applyFill="1" applyBorder="1" applyAlignment="1">
      <alignment horizontal="center" vertical="center"/>
    </xf>
    <xf numFmtId="169" fontId="17" fillId="0" borderId="19" xfId="22" applyNumberFormat="1" applyFont="1" applyFill="1" applyBorder="1" applyAlignment="1">
      <alignment horizontal="center" vertical="center"/>
    </xf>
    <xf numFmtId="0" fontId="16" fillId="2" borderId="3" xfId="0" applyNumberFormat="1" applyFont="1" applyFill="1" applyBorder="1" applyAlignment="1">
      <alignment horizontal="center" vertical="top" wrapText="1"/>
    </xf>
    <xf numFmtId="169" fontId="15"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top" wrapText="1"/>
    </xf>
    <xf numFmtId="0" fontId="3" fillId="2" borderId="4" xfId="0" applyNumberFormat="1" applyFont="1" applyFill="1" applyBorder="1" applyAlignment="1">
      <alignment horizontal="center" vertical="center" wrapText="1"/>
    </xf>
    <xf numFmtId="0" fontId="8" fillId="2" borderId="1"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169" fontId="8" fillId="2" borderId="0" xfId="0" applyNumberFormat="1" applyFont="1" applyFill="1" applyBorder="1" applyAlignment="1">
      <alignment horizontal="center" vertical="center" wrapText="1"/>
    </xf>
    <xf numFmtId="169" fontId="8" fillId="2" borderId="0" xfId="4" applyNumberFormat="1" applyFont="1" applyFill="1" applyBorder="1" applyAlignment="1">
      <alignment horizontal="center" vertical="center" wrapText="1"/>
    </xf>
    <xf numFmtId="0" fontId="8" fillId="2" borderId="1" xfId="0" applyNumberFormat="1" applyFont="1" applyFill="1" applyBorder="1" applyAlignment="1">
      <alignment horizontal="left" vertical="center" wrapText="1"/>
    </xf>
    <xf numFmtId="0" fontId="8" fillId="2" borderId="1" xfId="0" applyNumberFormat="1" applyFont="1" applyFill="1" applyBorder="1" applyAlignment="1">
      <alignment horizontal="left" vertical="top" wrapText="1"/>
    </xf>
    <xf numFmtId="177" fontId="58" fillId="26" borderId="0" xfId="15" applyNumberFormat="1" applyFill="1"/>
    <xf numFmtId="174" fontId="28" fillId="2" borderId="1" xfId="0" applyNumberFormat="1" applyFont="1" applyFill="1" applyBorder="1" applyAlignment="1">
      <alignment horizontal="left" wrapText="1"/>
    </xf>
    <xf numFmtId="174" fontId="28" fillId="2" borderId="2" xfId="0" applyNumberFormat="1" applyFont="1" applyFill="1" applyBorder="1" applyAlignment="1">
      <alignment horizontal="left" wrapText="1"/>
    </xf>
    <xf numFmtId="0" fontId="28" fillId="2" borderId="0" xfId="0" applyFont="1" applyFill="1" applyBorder="1" applyAlignment="1">
      <alignment horizontal="left" vertical="center" wrapText="1"/>
    </xf>
    <xf numFmtId="0" fontId="28" fillId="2" borderId="0" xfId="0" applyFont="1" applyFill="1" applyAlignment="1">
      <alignment horizontal="left" vertical="top" wrapText="1"/>
    </xf>
    <xf numFmtId="0" fontId="28" fillId="2" borderId="9" xfId="0" applyFont="1" applyFill="1" applyBorder="1" applyAlignment="1">
      <alignment horizontal="center"/>
    </xf>
    <xf numFmtId="0" fontId="28" fillId="2" borderId="30" xfId="0" applyFont="1" applyFill="1" applyBorder="1" applyAlignment="1">
      <alignment horizontal="center"/>
    </xf>
    <xf numFmtId="0" fontId="28" fillId="2" borderId="0" xfId="0" applyFont="1" applyFill="1" applyAlignment="1">
      <alignment horizontal="left" wrapText="1"/>
    </xf>
    <xf numFmtId="0" fontId="3" fillId="2" borderId="1" xfId="0" applyFont="1" applyFill="1" applyBorder="1" applyAlignment="1">
      <alignment horizontal="left" vertical="center" wrapText="1"/>
    </xf>
    <xf numFmtId="0" fontId="28" fillId="2" borderId="0" xfId="0" applyFont="1" applyFill="1" applyAlignment="1">
      <alignment horizontal="center" vertical="center"/>
    </xf>
    <xf numFmtId="0" fontId="28" fillId="2" borderId="11" xfId="0" applyFont="1" applyFill="1" applyBorder="1" applyAlignment="1">
      <alignment horizontal="center"/>
    </xf>
    <xf numFmtId="0" fontId="3" fillId="2" borderId="1" xfId="0" applyFont="1" applyFill="1" applyBorder="1" applyAlignment="1">
      <alignment horizontal="center" vertical="center" wrapText="1"/>
    </xf>
    <xf numFmtId="0" fontId="3" fillId="2" borderId="12" xfId="0" applyNumberFormat="1" applyFont="1" applyFill="1" applyBorder="1" applyAlignment="1">
      <alignment horizontal="center" vertical="center" wrapText="1"/>
    </xf>
    <xf numFmtId="0" fontId="3" fillId="2" borderId="14" xfId="0" applyNumberFormat="1" applyFont="1" applyFill="1" applyBorder="1" applyAlignment="1">
      <alignment horizontal="center" vertical="center"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28" fillId="2" borderId="0" xfId="0" applyFont="1" applyFill="1" applyAlignment="1">
      <alignment horizontal="center" vertical="top" wrapText="1"/>
    </xf>
    <xf numFmtId="0" fontId="28" fillId="2" borderId="0" xfId="0" applyFont="1" applyFill="1" applyAlignment="1">
      <alignment horizontal="right" wrapText="1"/>
    </xf>
    <xf numFmtId="0" fontId="28" fillId="2" borderId="0" xfId="0" applyFont="1" applyFill="1" applyAlignment="1">
      <alignment horizontal="center" vertical="center" wrapText="1"/>
    </xf>
    <xf numFmtId="0" fontId="30" fillId="2" borderId="0" xfId="0" applyFont="1" applyFill="1" applyAlignment="1">
      <alignment horizontal="right" vertical="center"/>
    </xf>
    <xf numFmtId="0" fontId="16" fillId="2" borderId="2" xfId="0" applyNumberFormat="1" applyFont="1" applyFill="1" applyBorder="1" applyAlignment="1">
      <alignment horizontal="center" vertical="top" wrapText="1"/>
    </xf>
    <xf numFmtId="0" fontId="16" fillId="2" borderId="3" xfId="0" applyNumberFormat="1" applyFont="1" applyFill="1" applyBorder="1" applyAlignment="1">
      <alignment horizontal="center" vertical="top" wrapText="1"/>
    </xf>
    <xf numFmtId="0" fontId="16" fillId="2" borderId="4" xfId="0" applyNumberFormat="1" applyFont="1" applyFill="1" applyBorder="1" applyAlignment="1">
      <alignment horizontal="center" vertical="top" wrapText="1"/>
    </xf>
    <xf numFmtId="0" fontId="15" fillId="2" borderId="2" xfId="0" applyNumberFormat="1" applyFont="1" applyFill="1" applyBorder="1" applyAlignment="1">
      <alignment horizontal="left" vertical="top" wrapText="1"/>
    </xf>
    <xf numFmtId="0" fontId="15" fillId="2" borderId="3" xfId="0" applyNumberFormat="1" applyFont="1" applyFill="1" applyBorder="1" applyAlignment="1">
      <alignment horizontal="left" vertical="top" wrapText="1"/>
    </xf>
    <xf numFmtId="0" fontId="15" fillId="2" borderId="4" xfId="0" applyNumberFormat="1" applyFont="1" applyFill="1" applyBorder="1" applyAlignment="1">
      <alignment horizontal="left" vertical="top" wrapText="1"/>
    </xf>
    <xf numFmtId="0" fontId="3" fillId="2" borderId="1" xfId="0" applyNumberFormat="1" applyFont="1" applyFill="1" applyBorder="1" applyAlignment="1">
      <alignment horizontal="left" vertical="top" wrapText="1"/>
    </xf>
    <xf numFmtId="0" fontId="3" fillId="2" borderId="2" xfId="0" applyNumberFormat="1" applyFont="1" applyFill="1" applyBorder="1" applyAlignment="1">
      <alignment horizontal="left" vertical="top" wrapText="1"/>
    </xf>
    <xf numFmtId="0" fontId="3" fillId="2" borderId="3" xfId="0" applyNumberFormat="1" applyFont="1" applyFill="1" applyBorder="1" applyAlignment="1">
      <alignment horizontal="left" vertical="top" wrapText="1"/>
    </xf>
    <xf numFmtId="0" fontId="3" fillId="2" borderId="4" xfId="0" applyNumberFormat="1" applyFont="1" applyFill="1" applyBorder="1" applyAlignment="1">
      <alignment horizontal="left" vertical="top" wrapText="1"/>
    </xf>
    <xf numFmtId="0" fontId="156" fillId="2" borderId="0" xfId="0" applyNumberFormat="1" applyFont="1" applyFill="1" applyAlignment="1">
      <alignment horizontal="right" vertical="center"/>
    </xf>
    <xf numFmtId="0" fontId="11" fillId="2" borderId="0" xfId="0" applyNumberFormat="1" applyFont="1" applyFill="1" applyAlignment="1">
      <alignment horizontal="center" vertical="center" wrapText="1"/>
    </xf>
    <xf numFmtId="0" fontId="3" fillId="2" borderId="2" xfId="0" applyNumberFormat="1"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2" borderId="4" xfId="0" applyNumberFormat="1" applyFont="1" applyFill="1" applyBorder="1" applyAlignment="1">
      <alignment horizontal="left" vertical="center" wrapText="1"/>
    </xf>
    <xf numFmtId="0" fontId="3" fillId="2" borderId="1" xfId="0" applyNumberFormat="1" applyFont="1" applyFill="1" applyBorder="1" applyAlignment="1">
      <alignment horizontal="center" vertical="center" wrapText="1"/>
    </xf>
    <xf numFmtId="0" fontId="3" fillId="2" borderId="2"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8" fillId="2" borderId="12" xfId="0" applyNumberFormat="1" applyFont="1" applyFill="1" applyBorder="1" applyAlignment="1">
      <alignment horizontal="left" vertical="center" wrapText="1"/>
    </xf>
    <xf numFmtId="0" fontId="8" fillId="2" borderId="13" xfId="0" applyNumberFormat="1" applyFont="1" applyFill="1" applyBorder="1" applyAlignment="1">
      <alignment horizontal="left" vertical="center" wrapText="1"/>
    </xf>
    <xf numFmtId="0" fontId="8" fillId="2" borderId="14" xfId="0" applyNumberFormat="1" applyFont="1" applyFill="1" applyBorder="1" applyAlignment="1">
      <alignment horizontal="left" vertical="center" wrapText="1"/>
    </xf>
    <xf numFmtId="0" fontId="8" fillId="2" borderId="1" xfId="0" applyNumberFormat="1" applyFont="1" applyFill="1" applyBorder="1" applyAlignment="1">
      <alignment horizontal="left" vertical="center" wrapText="1"/>
    </xf>
    <xf numFmtId="0" fontId="3" fillId="2" borderId="6"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10" xfId="0" applyNumberFormat="1" applyFont="1" applyFill="1" applyBorder="1" applyAlignment="1">
      <alignment horizontal="center" vertical="center" wrapText="1"/>
    </xf>
    <xf numFmtId="0" fontId="3" fillId="2" borderId="11" xfId="0" applyNumberFormat="1" applyFont="1" applyFill="1" applyBorder="1" applyAlignment="1">
      <alignment horizontal="center" vertical="center" wrapText="1"/>
    </xf>
    <xf numFmtId="0" fontId="8" fillId="2" borderId="2" xfId="0" applyNumberFormat="1" applyFont="1" applyFill="1" applyBorder="1" applyAlignment="1">
      <alignment horizontal="left" vertical="top" wrapText="1"/>
    </xf>
    <xf numFmtId="0" fontId="8" fillId="2" borderId="3" xfId="0" applyNumberFormat="1" applyFont="1" applyFill="1" applyBorder="1" applyAlignment="1">
      <alignment horizontal="left" vertical="top" wrapText="1"/>
    </xf>
    <xf numFmtId="0" fontId="8" fillId="2" borderId="4"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0" fontId="16" fillId="2" borderId="2" xfId="0" applyNumberFormat="1" applyFont="1" applyFill="1" applyBorder="1" applyAlignment="1">
      <alignment horizontal="left" vertical="top" wrapText="1"/>
    </xf>
    <xf numFmtId="0" fontId="16" fillId="2" borderId="3" xfId="0" applyNumberFormat="1" applyFont="1" applyFill="1" applyBorder="1" applyAlignment="1">
      <alignment horizontal="left" vertical="top" wrapText="1"/>
    </xf>
    <xf numFmtId="0" fontId="16" fillId="2" borderId="4" xfId="0" applyNumberFormat="1" applyFont="1" applyFill="1" applyBorder="1" applyAlignment="1">
      <alignment horizontal="left" vertical="top" wrapText="1"/>
    </xf>
    <xf numFmtId="0" fontId="8" fillId="2" borderId="2" xfId="1" applyNumberFormat="1" applyFont="1" applyFill="1" applyBorder="1" applyAlignment="1" applyProtection="1">
      <alignment horizontal="left" vertical="top" wrapText="1"/>
      <protection hidden="1"/>
    </xf>
    <xf numFmtId="0" fontId="8" fillId="2" borderId="3" xfId="1" applyNumberFormat="1" applyFont="1" applyFill="1" applyBorder="1" applyAlignment="1" applyProtection="1">
      <alignment horizontal="left" vertical="top" wrapText="1"/>
      <protection hidden="1"/>
    </xf>
    <xf numFmtId="0" fontId="8" fillId="2" borderId="4" xfId="1" applyNumberFormat="1" applyFont="1" applyFill="1" applyBorder="1" applyAlignment="1" applyProtection="1">
      <alignment horizontal="left" vertical="top" wrapText="1"/>
      <protection hidden="1"/>
    </xf>
    <xf numFmtId="0" fontId="3" fillId="2" borderId="2" xfId="1" applyNumberFormat="1" applyFont="1" applyFill="1" applyBorder="1" applyAlignment="1" applyProtection="1">
      <alignment horizontal="left" vertical="top" wrapText="1"/>
      <protection hidden="1"/>
    </xf>
    <xf numFmtId="0" fontId="3" fillId="2" borderId="4" xfId="1" applyNumberFormat="1" applyFont="1" applyFill="1" applyBorder="1" applyAlignment="1" applyProtection="1">
      <alignment horizontal="left" vertical="top" wrapText="1"/>
      <protection hidden="1"/>
    </xf>
    <xf numFmtId="0" fontId="3" fillId="2" borderId="3" xfId="1" applyNumberFormat="1" applyFont="1" applyFill="1" applyBorder="1" applyAlignment="1" applyProtection="1">
      <alignment horizontal="left" vertical="top" wrapText="1"/>
      <protection hidden="1"/>
    </xf>
    <xf numFmtId="0" fontId="3" fillId="2" borderId="2" xfId="0" applyNumberFormat="1" applyFont="1" applyFill="1" applyBorder="1" applyAlignment="1">
      <alignment horizontal="center" vertical="top" wrapText="1"/>
    </xf>
    <xf numFmtId="0" fontId="3" fillId="2" borderId="3" xfId="0" applyNumberFormat="1" applyFont="1" applyFill="1" applyBorder="1" applyAlignment="1">
      <alignment horizontal="center" vertical="top" wrapText="1"/>
    </xf>
    <xf numFmtId="0" fontId="17" fillId="2" borderId="2" xfId="0" applyNumberFormat="1" applyFont="1" applyFill="1" applyBorder="1" applyAlignment="1">
      <alignment horizontal="left" vertical="top" wrapText="1"/>
    </xf>
    <xf numFmtId="0" fontId="17" fillId="2" borderId="3" xfId="0" applyNumberFormat="1" applyFont="1" applyFill="1" applyBorder="1" applyAlignment="1">
      <alignment horizontal="left" vertical="top" wrapText="1"/>
    </xf>
    <xf numFmtId="0" fontId="17" fillId="2" borderId="4" xfId="0"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0" fontId="9" fillId="2" borderId="3" xfId="0" applyNumberFormat="1" applyFont="1" applyFill="1" applyBorder="1" applyAlignment="1">
      <alignment horizontal="left" vertical="top" wrapText="1"/>
    </xf>
    <xf numFmtId="0" fontId="9" fillId="2" borderId="4" xfId="0"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0" fontId="10" fillId="2" borderId="3" xfId="0" applyNumberFormat="1" applyFont="1" applyFill="1" applyBorder="1" applyAlignment="1">
      <alignment horizontal="left" vertical="top" wrapText="1"/>
    </xf>
    <xf numFmtId="0" fontId="10" fillId="2" borderId="4" xfId="0" applyNumberFormat="1" applyFont="1" applyFill="1" applyBorder="1" applyAlignment="1">
      <alignment horizontal="left" vertical="top" wrapText="1"/>
    </xf>
    <xf numFmtId="0" fontId="3" fillId="2" borderId="30" xfId="0" applyNumberFormat="1" applyFont="1" applyFill="1" applyBorder="1" applyAlignment="1">
      <alignment horizontal="left" vertical="top" wrapText="1"/>
    </xf>
    <xf numFmtId="0" fontId="3" fillId="2" borderId="1" xfId="0" applyNumberFormat="1" applyFont="1" applyFill="1" applyBorder="1" applyAlignment="1">
      <alignment horizontal="center" vertical="top" wrapText="1"/>
    </xf>
    <xf numFmtId="0" fontId="3" fillId="2" borderId="4" xfId="0" applyNumberFormat="1" applyFont="1" applyFill="1" applyBorder="1" applyAlignment="1">
      <alignment horizontal="center" vertical="top" wrapText="1"/>
    </xf>
    <xf numFmtId="0" fontId="6" fillId="2" borderId="0" xfId="0" applyNumberFormat="1" applyFont="1" applyFill="1" applyBorder="1" applyAlignment="1">
      <alignment horizontal="left" vertical="center" wrapText="1"/>
    </xf>
    <xf numFmtId="0" fontId="6" fillId="2" borderId="0" xfId="0" applyNumberFormat="1" applyFont="1" applyFill="1" applyBorder="1" applyAlignment="1">
      <alignment horizontal="left" vertical="top" wrapText="1"/>
    </xf>
    <xf numFmtId="0" fontId="6" fillId="2" borderId="8" xfId="1" applyNumberFormat="1" applyFont="1" applyFill="1" applyBorder="1" applyAlignment="1" applyProtection="1">
      <alignment horizontal="left" vertical="top" wrapText="1"/>
      <protection hidden="1"/>
    </xf>
    <xf numFmtId="0" fontId="8" fillId="2" borderId="12" xfId="1" applyNumberFormat="1" applyFont="1" applyFill="1" applyBorder="1" applyAlignment="1" applyProtection="1">
      <alignment horizontal="left" vertical="top" wrapText="1"/>
      <protection hidden="1"/>
    </xf>
    <xf numFmtId="0" fontId="8" fillId="2" borderId="13" xfId="1" applyNumberFormat="1" applyFont="1" applyFill="1" applyBorder="1" applyAlignment="1" applyProtection="1">
      <alignment horizontal="left" vertical="top" wrapText="1"/>
      <protection hidden="1"/>
    </xf>
    <xf numFmtId="0" fontId="8" fillId="2" borderId="14" xfId="1" applyNumberFormat="1" applyFont="1" applyFill="1" applyBorder="1" applyAlignment="1" applyProtection="1">
      <alignment horizontal="left" vertical="top" wrapText="1"/>
      <protection hidden="1"/>
    </xf>
    <xf numFmtId="0" fontId="8" fillId="2" borderId="2" xfId="0" applyNumberFormat="1" applyFont="1" applyFill="1" applyBorder="1" applyAlignment="1">
      <alignment horizontal="center" vertical="top" wrapText="1"/>
    </xf>
    <xf numFmtId="0" fontId="8" fillId="2" borderId="3" xfId="0" applyNumberFormat="1" applyFont="1" applyFill="1" applyBorder="1" applyAlignment="1">
      <alignment horizontal="center" vertical="top" wrapText="1"/>
    </xf>
    <xf numFmtId="0" fontId="8" fillId="2" borderId="4" xfId="0" applyNumberFormat="1" applyFont="1" applyFill="1" applyBorder="1" applyAlignment="1">
      <alignment horizontal="center" vertical="top" wrapText="1"/>
    </xf>
    <xf numFmtId="0" fontId="15" fillId="2" borderId="2"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top" wrapText="1"/>
    </xf>
    <xf numFmtId="0" fontId="15" fillId="2" borderId="4" xfId="0" applyNumberFormat="1" applyFont="1" applyFill="1" applyBorder="1" applyAlignment="1">
      <alignment horizontal="center" vertical="top" wrapText="1"/>
    </xf>
    <xf numFmtId="0" fontId="78" fillId="2" borderId="0" xfId="15" applyFont="1" applyFill="1" applyAlignment="1">
      <alignment horizontal="center" vertical="top" wrapText="1"/>
    </xf>
    <xf numFmtId="49" fontId="3" fillId="0" borderId="2" xfId="15" applyNumberFormat="1" applyFont="1" applyFill="1" applyBorder="1" applyAlignment="1">
      <alignment horizontal="center" vertical="center" wrapText="1"/>
    </xf>
    <xf numFmtId="49" fontId="3" fillId="0" borderId="3" xfId="15" applyNumberFormat="1" applyFont="1" applyFill="1" applyBorder="1" applyAlignment="1">
      <alignment horizontal="center" vertical="center" wrapText="1"/>
    </xf>
    <xf numFmtId="49" fontId="3" fillId="0" borderId="20" xfId="15" applyNumberFormat="1" applyFont="1" applyFill="1" applyBorder="1" applyAlignment="1">
      <alignment horizontal="center" vertical="center" wrapText="1"/>
    </xf>
    <xf numFmtId="0" fontId="80" fillId="0" borderId="1" xfId="15" applyFont="1" applyFill="1" applyBorder="1" applyAlignment="1" applyProtection="1">
      <alignment horizontal="center" vertical="center" wrapText="1"/>
    </xf>
    <xf numFmtId="0" fontId="154" fillId="0" borderId="2" xfId="15" applyFont="1" applyFill="1" applyBorder="1" applyAlignment="1" applyProtection="1">
      <alignment horizontal="center" vertical="center" wrapText="1"/>
    </xf>
    <xf numFmtId="0" fontId="154" fillId="0" borderId="3" xfId="15" applyFont="1" applyFill="1" applyBorder="1" applyAlignment="1" applyProtection="1">
      <alignment horizontal="center" vertical="center" wrapText="1"/>
    </xf>
    <xf numFmtId="0" fontId="154" fillId="0" borderId="4" xfId="15" applyFont="1" applyFill="1" applyBorder="1" applyAlignment="1" applyProtection="1">
      <alignment horizontal="center" vertical="center" wrapText="1"/>
    </xf>
    <xf numFmtId="0" fontId="144" fillId="0" borderId="12" xfId="15" applyFont="1" applyFill="1" applyBorder="1" applyAlignment="1" applyProtection="1">
      <alignment horizontal="center" vertical="center" wrapText="1"/>
    </xf>
    <xf numFmtId="0" fontId="144" fillId="0" borderId="13" xfId="15" applyFont="1" applyFill="1" applyBorder="1" applyAlignment="1" applyProtection="1">
      <alignment horizontal="center" vertical="center" wrapText="1"/>
    </xf>
    <xf numFmtId="0" fontId="144" fillId="0" borderId="14" xfId="15" applyFont="1" applyFill="1" applyBorder="1" applyAlignment="1" applyProtection="1">
      <alignment horizontal="center" vertical="center" wrapText="1"/>
    </xf>
    <xf numFmtId="0" fontId="144" fillId="0" borderId="1" xfId="15" applyFont="1" applyFill="1" applyBorder="1" applyAlignment="1" applyProtection="1">
      <alignment horizontal="center" vertical="center" wrapText="1"/>
    </xf>
    <xf numFmtId="0" fontId="144" fillId="0" borderId="2" xfId="15" applyFont="1" applyFill="1" applyBorder="1" applyAlignment="1" applyProtection="1">
      <alignment horizontal="center" vertical="center" wrapText="1"/>
    </xf>
    <xf numFmtId="0" fontId="144" fillId="0" borderId="3" xfId="15" applyFont="1" applyFill="1" applyBorder="1" applyAlignment="1" applyProtection="1">
      <alignment horizontal="center" vertical="center" wrapText="1"/>
    </xf>
    <xf numFmtId="0" fontId="144" fillId="0" borderId="4" xfId="15" applyFont="1" applyFill="1" applyBorder="1" applyAlignment="1" applyProtection="1">
      <alignment horizontal="center" vertical="center" wrapText="1"/>
    </xf>
    <xf numFmtId="0" fontId="202" fillId="2" borderId="0" xfId="15" applyFont="1" applyFill="1" applyAlignment="1">
      <alignment horizontal="center" vertical="top" wrapText="1"/>
    </xf>
    <xf numFmtId="178" fontId="102" fillId="2" borderId="10" xfId="15" applyNumberFormat="1" applyFont="1" applyFill="1" applyBorder="1" applyAlignment="1">
      <alignment horizontal="center" vertical="center" wrapText="1"/>
    </xf>
    <xf numFmtId="0" fontId="203" fillId="3" borderId="1" xfId="15" applyFont="1" applyFill="1" applyBorder="1" applyAlignment="1">
      <alignment horizontal="left" vertical="center" wrapText="1"/>
    </xf>
    <xf numFmtId="0" fontId="22" fillId="2" borderId="13" xfId="15" applyFont="1" applyFill="1" applyBorder="1" applyAlignment="1">
      <alignment horizontal="left" vertical="center" wrapText="1"/>
    </xf>
    <xf numFmtId="0" fontId="22" fillId="2" borderId="14" xfId="15" applyFont="1" applyFill="1" applyBorder="1" applyAlignment="1">
      <alignment horizontal="left" vertical="center" wrapText="1"/>
    </xf>
    <xf numFmtId="0" fontId="11" fillId="0" borderId="1" xfId="15" applyFont="1" applyBorder="1" applyAlignment="1">
      <alignment horizontal="center" vertical="center" wrapText="1"/>
    </xf>
    <xf numFmtId="0" fontId="177" fillId="26" borderId="1" xfId="15" applyFont="1" applyFill="1" applyBorder="1" applyAlignment="1" applyProtection="1">
      <alignment horizontal="center" vertical="center" wrapText="1"/>
    </xf>
    <xf numFmtId="0" fontId="28" fillId="2" borderId="0" xfId="0" applyFont="1" applyFill="1" applyBorder="1" applyAlignment="1">
      <alignment horizontal="right" wrapText="1"/>
    </xf>
    <xf numFmtId="0" fontId="6" fillId="2" borderId="0" xfId="0" applyNumberFormat="1" applyFont="1" applyFill="1" applyBorder="1" applyAlignment="1">
      <alignment horizontal="right" vertical="center" wrapText="1"/>
    </xf>
    <xf numFmtId="0" fontId="102" fillId="2" borderId="0" xfId="15" applyFont="1" applyFill="1" applyBorder="1" applyAlignment="1">
      <alignment horizontal="center" vertical="center" wrapText="1"/>
    </xf>
    <xf numFmtId="0" fontId="82" fillId="2" borderId="1" xfId="15" applyFont="1" applyFill="1" applyBorder="1" applyAlignment="1" applyProtection="1">
      <alignment horizontal="center" vertical="top" wrapText="1"/>
    </xf>
    <xf numFmtId="0" fontId="83" fillId="2" borderId="1" xfId="15" applyFont="1" applyFill="1" applyBorder="1" applyAlignment="1" applyProtection="1">
      <alignment horizontal="center" vertical="top" wrapText="1"/>
    </xf>
    <xf numFmtId="0" fontId="82" fillId="14" borderId="1" xfId="15" applyFont="1" applyFill="1" applyBorder="1" applyAlignment="1" applyProtection="1">
      <alignment horizontal="center" vertical="top" wrapText="1"/>
    </xf>
    <xf numFmtId="22" fontId="79" fillId="2" borderId="0" xfId="15" applyNumberFormat="1" applyFont="1" applyFill="1" applyBorder="1" applyAlignment="1">
      <alignment horizontal="center"/>
    </xf>
    <xf numFmtId="0" fontId="17" fillId="2" borderId="1" xfId="0" applyNumberFormat="1" applyFont="1" applyFill="1" applyBorder="1" applyAlignment="1">
      <alignment horizontal="center" vertical="center" wrapText="1"/>
    </xf>
    <xf numFmtId="49" fontId="8" fillId="3" borderId="1" xfId="15" applyNumberFormat="1" applyFont="1" applyFill="1" applyBorder="1" applyAlignment="1">
      <alignment horizontal="left" vertical="center" wrapText="1"/>
    </xf>
    <xf numFmtId="0" fontId="8" fillId="3" borderId="1" xfId="15" applyFont="1" applyFill="1" applyBorder="1" applyAlignment="1">
      <alignment horizontal="left" wrapText="1"/>
    </xf>
    <xf numFmtId="0" fontId="8" fillId="3" borderId="1" xfId="15" applyFont="1" applyFill="1" applyBorder="1" applyAlignment="1">
      <alignment horizontal="left" vertical="center" wrapText="1"/>
    </xf>
    <xf numFmtId="0" fontId="105" fillId="13" borderId="1" xfId="15" applyFont="1" applyFill="1" applyBorder="1" applyAlignment="1" applyProtection="1">
      <alignment horizontal="center" vertical="top" wrapText="1"/>
    </xf>
    <xf numFmtId="0" fontId="105" fillId="24" borderId="1" xfId="15" applyFont="1" applyFill="1" applyBorder="1" applyAlignment="1" applyProtection="1">
      <alignment horizontal="center" vertical="top" wrapText="1"/>
    </xf>
    <xf numFmtId="49" fontId="3" fillId="2" borderId="1" xfId="15" applyNumberFormat="1" applyFont="1" applyFill="1" applyBorder="1" applyAlignment="1">
      <alignment horizontal="center" vertical="center" wrapText="1"/>
    </xf>
    <xf numFmtId="0" fontId="80" fillId="2" borderId="1" xfId="15" applyFont="1" applyFill="1" applyBorder="1" applyAlignment="1" applyProtection="1">
      <alignment horizontal="center" vertical="center" wrapText="1"/>
    </xf>
    <xf numFmtId="0" fontId="105" fillId="6" borderId="1" xfId="15" applyFont="1" applyFill="1" applyBorder="1" applyAlignment="1" applyProtection="1">
      <alignment horizontal="center" vertical="top" wrapText="1"/>
    </xf>
    <xf numFmtId="0" fontId="9" fillId="3" borderId="1" xfId="15" applyFont="1" applyFill="1" applyBorder="1" applyAlignment="1">
      <alignment horizontal="left" vertical="center" wrapText="1"/>
    </xf>
    <xf numFmtId="49" fontId="9" fillId="3" borderId="1" xfId="15" applyNumberFormat="1" applyFont="1" applyFill="1" applyBorder="1" applyAlignment="1">
      <alignment horizontal="left" vertical="center" wrapText="1"/>
    </xf>
    <xf numFmtId="0" fontId="22" fillId="2" borderId="38" xfId="15" applyFont="1" applyFill="1" applyBorder="1" applyAlignment="1">
      <alignment horizontal="left" vertical="center" wrapText="1"/>
    </xf>
    <xf numFmtId="0" fontId="22" fillId="2" borderId="39" xfId="15" applyFont="1" applyFill="1" applyBorder="1" applyAlignment="1">
      <alignment horizontal="left" vertical="center" wrapText="1"/>
    </xf>
    <xf numFmtId="0" fontId="22" fillId="2" borderId="44" xfId="15" applyFont="1" applyFill="1" applyBorder="1" applyAlignment="1">
      <alignment horizontal="left" vertical="center" wrapText="1"/>
    </xf>
    <xf numFmtId="0" fontId="22" fillId="2" borderId="41" xfId="15" applyFont="1" applyFill="1" applyBorder="1" applyAlignment="1">
      <alignment horizontal="left" vertical="center" wrapText="1"/>
    </xf>
    <xf numFmtId="0" fontId="22" fillId="10" borderId="13" xfId="15" applyFont="1" applyFill="1" applyBorder="1" applyAlignment="1">
      <alignment horizontal="left" vertical="center" wrapText="1"/>
    </xf>
    <xf numFmtId="0" fontId="22" fillId="10" borderId="14" xfId="15" applyFont="1" applyFill="1" applyBorder="1" applyAlignment="1">
      <alignment horizontal="left" vertical="center" wrapText="1"/>
    </xf>
    <xf numFmtId="0" fontId="97" fillId="21" borderId="38" xfId="15" applyFont="1" applyFill="1" applyBorder="1" applyAlignment="1">
      <alignment horizontal="left" vertical="center" wrapText="1"/>
    </xf>
    <xf numFmtId="0" fontId="97" fillId="21" borderId="39" xfId="15" applyFont="1" applyFill="1" applyBorder="1" applyAlignment="1">
      <alignment horizontal="left" vertical="center" wrapText="1"/>
    </xf>
    <xf numFmtId="0" fontId="17"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center" wrapText="1"/>
    </xf>
    <xf numFmtId="0" fontId="82" fillId="25" borderId="1" xfId="15" applyFont="1" applyFill="1" applyBorder="1" applyAlignment="1" applyProtection="1">
      <alignment horizontal="center" vertical="top" wrapText="1"/>
    </xf>
    <xf numFmtId="0" fontId="22" fillId="23" borderId="1" xfId="15" applyFont="1" applyFill="1" applyBorder="1" applyAlignment="1">
      <alignment horizontal="left" vertical="center" wrapText="1"/>
    </xf>
    <xf numFmtId="0" fontId="22" fillId="2" borderId="36" xfId="15" applyFont="1" applyFill="1" applyBorder="1" applyAlignment="1">
      <alignment horizontal="left" vertical="center" wrapText="1"/>
    </xf>
    <xf numFmtId="0" fontId="22" fillId="2" borderId="17" xfId="15" applyFont="1" applyFill="1" applyBorder="1" applyAlignment="1">
      <alignment horizontal="left" vertical="center" wrapText="1"/>
    </xf>
    <xf numFmtId="0" fontId="82" fillId="10" borderId="1" xfId="15" applyFont="1" applyFill="1" applyBorder="1" applyAlignment="1" applyProtection="1">
      <alignment horizontal="center" vertical="top" wrapText="1"/>
    </xf>
    <xf numFmtId="0" fontId="3" fillId="0" borderId="0" xfId="15" applyFont="1" applyFill="1" applyAlignment="1">
      <alignment horizontal="center"/>
    </xf>
    <xf numFmtId="0" fontId="58" fillId="0" borderId="0" xfId="15" applyFill="1" applyAlignment="1">
      <alignment horizontal="center"/>
    </xf>
    <xf numFmtId="0" fontId="165" fillId="0" borderId="0" xfId="20" applyFont="1" applyFill="1" applyAlignment="1">
      <alignment horizontal="center" wrapText="1"/>
    </xf>
    <xf numFmtId="49" fontId="8" fillId="0" borderId="18" xfId="15" applyNumberFormat="1" applyFont="1" applyFill="1" applyBorder="1" applyAlignment="1">
      <alignment horizontal="center" vertical="center" wrapText="1"/>
    </xf>
    <xf numFmtId="49" fontId="8" fillId="0" borderId="20" xfId="15" applyNumberFormat="1" applyFont="1" applyFill="1" applyBorder="1" applyAlignment="1">
      <alignment horizontal="center" vertical="center" wrapText="1"/>
    </xf>
    <xf numFmtId="49" fontId="8" fillId="0" borderId="19" xfId="15" applyNumberFormat="1" applyFont="1" applyFill="1" applyBorder="1" applyAlignment="1">
      <alignment horizontal="center" vertical="center" wrapText="1"/>
    </xf>
    <xf numFmtId="0" fontId="129" fillId="0" borderId="2" xfId="15" applyFont="1" applyFill="1" applyBorder="1" applyAlignment="1" applyProtection="1">
      <alignment horizontal="center" vertical="center" wrapText="1"/>
    </xf>
    <xf numFmtId="0" fontId="129" fillId="0" borderId="3" xfId="15" applyFont="1" applyFill="1" applyBorder="1" applyAlignment="1" applyProtection="1">
      <alignment horizontal="center" vertical="center" wrapText="1"/>
    </xf>
    <xf numFmtId="0" fontId="129" fillId="0" borderId="4" xfId="15" applyFont="1" applyFill="1" applyBorder="1" applyAlignment="1" applyProtection="1">
      <alignment horizontal="center" vertical="center" wrapText="1"/>
    </xf>
    <xf numFmtId="0" fontId="87" fillId="2" borderId="1" xfId="15" applyFont="1" applyFill="1" applyBorder="1" applyAlignment="1" applyProtection="1">
      <alignment horizontal="center" vertical="center" wrapText="1"/>
    </xf>
    <xf numFmtId="0" fontId="147" fillId="0" borderId="12" xfId="15" applyFont="1" applyFill="1" applyBorder="1" applyAlignment="1" applyProtection="1">
      <alignment horizontal="center" vertical="center" wrapText="1"/>
    </xf>
    <xf numFmtId="0" fontId="147" fillId="0" borderId="13" xfId="15" applyFont="1" applyFill="1" applyBorder="1" applyAlignment="1" applyProtection="1">
      <alignment horizontal="center" vertical="center" wrapText="1"/>
    </xf>
    <xf numFmtId="0" fontId="147" fillId="0" borderId="14" xfId="15" applyFont="1" applyFill="1" applyBorder="1" applyAlignment="1" applyProtection="1">
      <alignment horizontal="center" vertical="center" wrapText="1"/>
    </xf>
    <xf numFmtId="0" fontId="101" fillId="12" borderId="1" xfId="15" applyFont="1" applyFill="1" applyBorder="1" applyAlignment="1" applyProtection="1">
      <alignment horizontal="center" vertical="center" wrapText="1"/>
    </xf>
    <xf numFmtId="0" fontId="70" fillId="26" borderId="12" xfId="15" applyFont="1" applyFill="1" applyBorder="1" applyAlignment="1" applyProtection="1">
      <alignment horizontal="center" vertical="center" wrapText="1"/>
    </xf>
    <xf numFmtId="0" fontId="70" fillId="26" borderId="13" xfId="15" applyFont="1" applyFill="1" applyBorder="1" applyAlignment="1" applyProtection="1">
      <alignment horizontal="center" vertical="center" wrapText="1"/>
    </xf>
    <xf numFmtId="0" fontId="70" fillId="26" borderId="14" xfId="15" applyFont="1" applyFill="1" applyBorder="1" applyAlignment="1" applyProtection="1">
      <alignment horizontal="center" vertical="center" wrapText="1"/>
    </xf>
    <xf numFmtId="0" fontId="70" fillId="0" borderId="1" xfId="15" applyFont="1" applyFill="1" applyBorder="1" applyAlignment="1" applyProtection="1">
      <alignment horizontal="center" vertical="center" wrapText="1"/>
    </xf>
    <xf numFmtId="0" fontId="70" fillId="0" borderId="2" xfId="15" applyFont="1" applyFill="1" applyBorder="1" applyAlignment="1" applyProtection="1">
      <alignment horizontal="center" vertical="center" wrapText="1"/>
    </xf>
    <xf numFmtId="0" fontId="70" fillId="0" borderId="3" xfId="15" applyFont="1" applyFill="1" applyBorder="1" applyAlignment="1" applyProtection="1">
      <alignment horizontal="center" vertical="center" wrapText="1"/>
    </xf>
    <xf numFmtId="0" fontId="70" fillId="0" borderId="4" xfId="15" applyFont="1" applyFill="1" applyBorder="1" applyAlignment="1" applyProtection="1">
      <alignment horizontal="center" vertical="center" wrapText="1"/>
    </xf>
    <xf numFmtId="0" fontId="147" fillId="0" borderId="1" xfId="15" applyFont="1" applyFill="1" applyBorder="1" applyAlignment="1" applyProtection="1">
      <alignment horizontal="center" vertical="center" wrapText="1"/>
    </xf>
    <xf numFmtId="0" fontId="84" fillId="13" borderId="1" xfId="15" applyFont="1" applyFill="1" applyBorder="1" applyAlignment="1" applyProtection="1">
      <alignment horizontal="center" vertical="center" wrapText="1"/>
    </xf>
    <xf numFmtId="0" fontId="70" fillId="13" borderId="1" xfId="15" applyFont="1" applyFill="1" applyBorder="1" applyAlignment="1" applyProtection="1">
      <alignment horizontal="center" vertical="center" wrapText="1"/>
    </xf>
    <xf numFmtId="0" fontId="70" fillId="13" borderId="2" xfId="15" applyFont="1" applyFill="1" applyBorder="1" applyAlignment="1" applyProtection="1">
      <alignment horizontal="center" vertical="center" wrapText="1"/>
    </xf>
    <xf numFmtId="0" fontId="70" fillId="13" borderId="4" xfId="15" applyFont="1" applyFill="1" applyBorder="1" applyAlignment="1" applyProtection="1">
      <alignment horizontal="center" vertical="center" wrapText="1"/>
    </xf>
    <xf numFmtId="0" fontId="87" fillId="0" borderId="2" xfId="15" applyFont="1" applyFill="1" applyBorder="1" applyAlignment="1" applyProtection="1">
      <alignment horizontal="center" vertical="center" wrapText="1"/>
    </xf>
    <xf numFmtId="0" fontId="87" fillId="0" borderId="4" xfId="15" applyFont="1" applyFill="1" applyBorder="1" applyAlignment="1" applyProtection="1">
      <alignment horizontal="center" vertical="center" wrapText="1"/>
    </xf>
    <xf numFmtId="0" fontId="87" fillId="26" borderId="2" xfId="15" applyFont="1" applyFill="1" applyBorder="1" applyAlignment="1" applyProtection="1">
      <alignment horizontal="center" vertical="center" wrapText="1"/>
    </xf>
    <xf numFmtId="0" fontId="87" fillId="26" borderId="4" xfId="15" applyFont="1" applyFill="1" applyBorder="1" applyAlignment="1" applyProtection="1">
      <alignment horizontal="center" vertical="center" wrapText="1"/>
    </xf>
    <xf numFmtId="0" fontId="84" fillId="26" borderId="1" xfId="15" applyFont="1" applyFill="1" applyBorder="1" applyAlignment="1" applyProtection="1">
      <alignment horizontal="center" vertical="center" wrapText="1"/>
    </xf>
    <xf numFmtId="0" fontId="70" fillId="26" borderId="1" xfId="15" applyFont="1" applyFill="1" applyBorder="1" applyAlignment="1" applyProtection="1">
      <alignment horizontal="center" vertical="center" wrapText="1"/>
    </xf>
    <xf numFmtId="0" fontId="130" fillId="26" borderId="2" xfId="15" applyFont="1" applyFill="1" applyBorder="1" applyAlignment="1" applyProtection="1">
      <alignment horizontal="center" vertical="center" wrapText="1"/>
    </xf>
    <xf numFmtId="0" fontId="130" fillId="26" borderId="4" xfId="15" applyFont="1" applyFill="1" applyBorder="1" applyAlignment="1" applyProtection="1">
      <alignment horizontal="center" vertical="center" wrapText="1"/>
    </xf>
    <xf numFmtId="0" fontId="87" fillId="12" borderId="2" xfId="15" applyFont="1" applyFill="1" applyBorder="1" applyAlignment="1" applyProtection="1">
      <alignment horizontal="center" vertical="center" wrapText="1"/>
    </xf>
    <xf numFmtId="0" fontId="87" fillId="12" borderId="4" xfId="15" applyFont="1" applyFill="1" applyBorder="1" applyAlignment="1" applyProtection="1">
      <alignment horizontal="center" vertical="center" wrapText="1"/>
    </xf>
    <xf numFmtId="0" fontId="87" fillId="13" borderId="2" xfId="15" applyFont="1" applyFill="1" applyBorder="1" applyAlignment="1" applyProtection="1">
      <alignment horizontal="center" vertical="center" wrapText="1"/>
    </xf>
    <xf numFmtId="0" fontId="87" fillId="13" borderId="4" xfId="15" applyFont="1" applyFill="1" applyBorder="1" applyAlignment="1" applyProtection="1">
      <alignment horizontal="center" vertical="center" wrapText="1"/>
    </xf>
    <xf numFmtId="0" fontId="84" fillId="12" borderId="1" xfId="15" applyFont="1" applyFill="1" applyBorder="1" applyAlignment="1" applyProtection="1">
      <alignment horizontal="center" vertical="center" wrapText="1"/>
    </xf>
    <xf numFmtId="0" fontId="70" fillId="12" borderId="1" xfId="15" applyFont="1" applyFill="1" applyBorder="1" applyAlignment="1" applyProtection="1">
      <alignment horizontal="center" vertical="center" wrapText="1"/>
    </xf>
    <xf numFmtId="0" fontId="130" fillId="12" borderId="2" xfId="15" applyFont="1" applyFill="1" applyBorder="1" applyAlignment="1" applyProtection="1">
      <alignment horizontal="center" vertical="center" wrapText="1"/>
    </xf>
    <xf numFmtId="0" fontId="130" fillId="12" borderId="4" xfId="15" applyFont="1" applyFill="1" applyBorder="1" applyAlignment="1" applyProtection="1">
      <alignment horizontal="center" vertical="center" wrapText="1"/>
    </xf>
    <xf numFmtId="0" fontId="70" fillId="26" borderId="2" xfId="15" applyFont="1" applyFill="1" applyBorder="1" applyAlignment="1" applyProtection="1">
      <alignment horizontal="center" vertical="center" wrapText="1"/>
    </xf>
    <xf numFmtId="0" fontId="70" fillId="26" borderId="3" xfId="15" applyFont="1" applyFill="1" applyBorder="1" applyAlignment="1" applyProtection="1">
      <alignment horizontal="center" vertical="center" wrapText="1"/>
    </xf>
    <xf numFmtId="0" fontId="70" fillId="26" borderId="4" xfId="15" applyFont="1" applyFill="1" applyBorder="1" applyAlignment="1" applyProtection="1">
      <alignment horizontal="center" vertical="center" wrapText="1"/>
    </xf>
    <xf numFmtId="0" fontId="147" fillId="6" borderId="1" xfId="15" applyFont="1" applyFill="1" applyBorder="1" applyAlignment="1" applyProtection="1">
      <alignment horizontal="center" vertical="center" wrapText="1"/>
    </xf>
    <xf numFmtId="0" fontId="70" fillId="6" borderId="1" xfId="15" applyFont="1" applyFill="1" applyBorder="1" applyAlignment="1" applyProtection="1">
      <alignment horizontal="center" vertical="center" wrapText="1"/>
    </xf>
    <xf numFmtId="0" fontId="31" fillId="0" borderId="1" xfId="15" applyFont="1" applyBorder="1" applyAlignment="1">
      <alignment horizontal="center" vertical="center" wrapText="1"/>
    </xf>
    <xf numFmtId="0" fontId="180" fillId="0" borderId="1" xfId="15" applyFont="1" applyFill="1" applyBorder="1" applyAlignment="1">
      <alignment horizontal="center"/>
    </xf>
    <xf numFmtId="0" fontId="84" fillId="0" borderId="1" xfId="15" applyFont="1" applyFill="1" applyBorder="1" applyAlignment="1" applyProtection="1">
      <alignment horizontal="center" vertical="center" wrapText="1"/>
    </xf>
    <xf numFmtId="0" fontId="87" fillId="6" borderId="2" xfId="15" applyFont="1" applyFill="1" applyBorder="1" applyAlignment="1" applyProtection="1">
      <alignment horizontal="center" vertical="center" wrapText="1"/>
    </xf>
    <xf numFmtId="0" fontId="87" fillId="6" borderId="4" xfId="15" applyFont="1" applyFill="1" applyBorder="1" applyAlignment="1" applyProtection="1">
      <alignment horizontal="center" vertical="center" wrapText="1"/>
    </xf>
    <xf numFmtId="0" fontId="84" fillId="6" borderId="1" xfId="15" applyFont="1" applyFill="1" applyBorder="1" applyAlignment="1" applyProtection="1">
      <alignment horizontal="center" vertical="center" wrapText="1"/>
    </xf>
    <xf numFmtId="0" fontId="70" fillId="6" borderId="2" xfId="15" applyFont="1" applyFill="1" applyBorder="1" applyAlignment="1" applyProtection="1">
      <alignment horizontal="center" vertical="center" wrapText="1"/>
    </xf>
    <xf numFmtId="0" fontId="70" fillId="6" borderId="4" xfId="15" applyFont="1" applyFill="1" applyBorder="1" applyAlignment="1" applyProtection="1">
      <alignment horizontal="center" vertical="center" wrapText="1"/>
    </xf>
    <xf numFmtId="0" fontId="95" fillId="43" borderId="1" xfId="15" applyFont="1" applyFill="1" applyBorder="1" applyAlignment="1">
      <alignment horizontal="left" vertical="center" wrapText="1"/>
    </xf>
    <xf numFmtId="0" fontId="180" fillId="0" borderId="0" xfId="15" applyFont="1" applyFill="1" applyAlignment="1">
      <alignment horizontal="center" vertical="center"/>
    </xf>
    <xf numFmtId="0" fontId="144" fillId="0" borderId="15" xfId="15" applyFont="1" applyFill="1" applyBorder="1" applyAlignment="1" applyProtection="1">
      <alignment horizontal="center" vertical="center" wrapText="1"/>
    </xf>
    <xf numFmtId="0" fontId="21" fillId="0" borderId="19" xfId="15" applyFont="1" applyFill="1" applyBorder="1" applyAlignment="1" applyProtection="1">
      <alignment horizontal="center" vertical="center" wrapText="1"/>
    </xf>
    <xf numFmtId="0" fontId="181" fillId="26" borderId="1" xfId="15" applyFont="1" applyFill="1" applyBorder="1" applyAlignment="1" applyProtection="1">
      <alignment horizontal="center" vertical="center" wrapText="1"/>
    </xf>
    <xf numFmtId="0" fontId="95" fillId="30" borderId="12" xfId="15" applyFont="1" applyFill="1" applyBorder="1" applyAlignment="1">
      <alignment horizontal="left" vertical="center" wrapText="1"/>
    </xf>
    <xf numFmtId="0" fontId="95" fillId="30" borderId="14" xfId="15" applyFont="1" applyFill="1" applyBorder="1" applyAlignment="1">
      <alignment horizontal="left" vertical="center" wrapText="1"/>
    </xf>
    <xf numFmtId="0" fontId="95" fillId="0" borderId="20" xfId="15" applyFont="1" applyFill="1" applyBorder="1" applyAlignment="1">
      <alignment horizontal="left" vertical="center" wrapText="1"/>
    </xf>
    <xf numFmtId="0" fontId="95" fillId="0" borderId="19" xfId="15" applyFont="1" applyFill="1" applyBorder="1" applyAlignment="1">
      <alignment horizontal="left" vertical="center" wrapText="1"/>
    </xf>
    <xf numFmtId="0" fontId="95" fillId="25" borderId="19" xfId="15" applyFont="1" applyFill="1" applyBorder="1" applyAlignment="1">
      <alignment horizontal="left" vertical="center" wrapText="1"/>
    </xf>
    <xf numFmtId="0" fontId="95" fillId="0" borderId="15" xfId="15" applyFont="1" applyFill="1" applyBorder="1" applyAlignment="1">
      <alignment horizontal="left" vertical="center" wrapText="1"/>
    </xf>
    <xf numFmtId="49" fontId="3" fillId="3" borderId="1" xfId="15" applyNumberFormat="1" applyFont="1" applyFill="1" applyBorder="1" applyAlignment="1">
      <alignment horizontal="left" vertical="center" wrapText="1"/>
    </xf>
    <xf numFmtId="0" fontId="87" fillId="22" borderId="1" xfId="15" applyFont="1" applyFill="1" applyBorder="1" applyAlignment="1">
      <alignment horizontal="left" vertical="center" wrapText="1"/>
    </xf>
    <xf numFmtId="0" fontId="95" fillId="3" borderId="1" xfId="15" applyFont="1" applyFill="1" applyBorder="1" applyAlignment="1">
      <alignment horizontal="left" vertical="center" wrapText="1"/>
    </xf>
    <xf numFmtId="0" fontId="87" fillId="0" borderId="1" xfId="15" applyFont="1" applyFill="1" applyBorder="1" applyAlignment="1">
      <alignment horizontal="left" vertical="center" wrapText="1"/>
    </xf>
    <xf numFmtId="169" fontId="9" fillId="3" borderId="0" xfId="15" applyNumberFormat="1" applyFont="1" applyFill="1" applyBorder="1" applyAlignment="1">
      <alignment horizontal="center" vertical="center"/>
    </xf>
    <xf numFmtId="0" fontId="87" fillId="15" borderId="2" xfId="15" applyFont="1" applyFill="1" applyBorder="1" applyAlignment="1" applyProtection="1">
      <alignment horizontal="center" vertical="center" wrapText="1"/>
    </xf>
    <xf numFmtId="0" fontId="87" fillId="15" borderId="4" xfId="15" applyFont="1" applyFill="1" applyBorder="1" applyAlignment="1" applyProtection="1">
      <alignment horizontal="center" vertical="center" wrapText="1"/>
    </xf>
    <xf numFmtId="0" fontId="84" fillId="15" borderId="1" xfId="15" applyFont="1" applyFill="1" applyBorder="1" applyAlignment="1" applyProtection="1">
      <alignment horizontal="center" vertical="center" wrapText="1"/>
    </xf>
    <xf numFmtId="0" fontId="70" fillId="14" borderId="2" xfId="15" applyFont="1" applyFill="1" applyBorder="1" applyAlignment="1" applyProtection="1">
      <alignment horizontal="center" vertical="center" wrapText="1"/>
    </xf>
    <xf numFmtId="0" fontId="70" fillId="14" borderId="4" xfId="15" applyFont="1" applyFill="1" applyBorder="1" applyAlignment="1" applyProtection="1">
      <alignment horizontal="center" vertical="center" wrapText="1"/>
    </xf>
    <xf numFmtId="0" fontId="70" fillId="15" borderId="2" xfId="15" applyFont="1" applyFill="1" applyBorder="1" applyAlignment="1" applyProtection="1">
      <alignment horizontal="center" vertical="center" wrapText="1"/>
    </xf>
    <xf numFmtId="0" fontId="70" fillId="15" borderId="4" xfId="15" applyFont="1" applyFill="1" applyBorder="1" applyAlignment="1" applyProtection="1">
      <alignment horizontal="center" vertical="center" wrapText="1"/>
    </xf>
    <xf numFmtId="0" fontId="87" fillId="14" borderId="2" xfId="15" applyFont="1" applyFill="1" applyBorder="1" applyAlignment="1" applyProtection="1">
      <alignment horizontal="center" vertical="center" wrapText="1"/>
    </xf>
    <xf numFmtId="0" fontId="87" fillId="14" borderId="4" xfId="15" applyFont="1" applyFill="1" applyBorder="1" applyAlignment="1" applyProtection="1">
      <alignment horizontal="center" vertical="center" wrapText="1"/>
    </xf>
    <xf numFmtId="0" fontId="87" fillId="14" borderId="6" xfId="15" applyFont="1" applyFill="1" applyBorder="1" applyAlignment="1" applyProtection="1">
      <alignment horizontal="center" vertical="center" wrapText="1"/>
    </xf>
    <xf numFmtId="0" fontId="87" fillId="14" borderId="9" xfId="15" applyFont="1" applyFill="1" applyBorder="1" applyAlignment="1" applyProtection="1">
      <alignment horizontal="center" vertical="center" wrapText="1"/>
    </xf>
    <xf numFmtId="0" fontId="3" fillId="0" borderId="0" xfId="15" applyFont="1" applyFill="1" applyBorder="1" applyAlignment="1">
      <alignment horizontal="right" wrapText="1"/>
    </xf>
    <xf numFmtId="0" fontId="84" fillId="14" borderId="2" xfId="15" applyFont="1" applyFill="1" applyBorder="1" applyAlignment="1" applyProtection="1">
      <alignment horizontal="center" vertical="center" wrapText="1"/>
    </xf>
    <xf numFmtId="0" fontId="84" fillId="14" borderId="4" xfId="15" applyFont="1" applyFill="1" applyBorder="1" applyAlignment="1" applyProtection="1">
      <alignment horizontal="center" vertical="center" wrapText="1"/>
    </xf>
    <xf numFmtId="0" fontId="70" fillId="14" borderId="1" xfId="15" applyFont="1" applyFill="1" applyBorder="1" applyAlignment="1" applyProtection="1">
      <alignment horizontal="center" vertical="center" wrapText="1"/>
    </xf>
    <xf numFmtId="0" fontId="70" fillId="15" borderId="1" xfId="15" applyFont="1" applyFill="1" applyBorder="1" applyAlignment="1" applyProtection="1">
      <alignment horizontal="center" vertical="center" wrapText="1"/>
    </xf>
    <xf numFmtId="0" fontId="84" fillId="14" borderId="1" xfId="15" applyFont="1" applyFill="1" applyBorder="1" applyAlignment="1" applyProtection="1">
      <alignment horizontal="center" vertical="center" wrapText="1"/>
    </xf>
    <xf numFmtId="0" fontId="28" fillId="0" borderId="0" xfId="15" applyFont="1" applyFill="1" applyAlignment="1">
      <alignment horizontal="right" wrapText="1"/>
    </xf>
    <xf numFmtId="0" fontId="84" fillId="24" borderId="1" xfId="15" applyFont="1" applyFill="1" applyBorder="1" applyAlignment="1" applyProtection="1">
      <alignment horizontal="center" vertical="center" wrapText="1"/>
    </xf>
    <xf numFmtId="0" fontId="84" fillId="24" borderId="2" xfId="15" applyFont="1" applyFill="1" applyBorder="1" applyAlignment="1" applyProtection="1">
      <alignment horizontal="center" vertical="center" wrapText="1"/>
    </xf>
    <xf numFmtId="0" fontId="84" fillId="24" borderId="4" xfId="15" applyFont="1" applyFill="1" applyBorder="1" applyAlignment="1" applyProtection="1">
      <alignment horizontal="center" vertical="center" wrapText="1"/>
    </xf>
    <xf numFmtId="0" fontId="70" fillId="25" borderId="12" xfId="15" applyFont="1" applyFill="1" applyBorder="1" applyAlignment="1" applyProtection="1">
      <alignment horizontal="center" vertical="center" wrapText="1"/>
    </xf>
    <xf numFmtId="0" fontId="70" fillId="25" borderId="13" xfId="15" applyFont="1" applyFill="1" applyBorder="1" applyAlignment="1" applyProtection="1">
      <alignment horizontal="center" vertical="center" wrapText="1"/>
    </xf>
    <xf numFmtId="0" fontId="70" fillId="25" borderId="14" xfId="15" applyFont="1" applyFill="1" applyBorder="1" applyAlignment="1" applyProtection="1">
      <alignment horizontal="center" vertical="center" wrapText="1"/>
    </xf>
    <xf numFmtId="0" fontId="87" fillId="24" borderId="2" xfId="15" applyFont="1" applyFill="1" applyBorder="1" applyAlignment="1" applyProtection="1">
      <alignment horizontal="center" vertical="center" wrapText="1"/>
    </xf>
    <xf numFmtId="0" fontId="87" fillId="24" borderId="4" xfId="15" applyFont="1" applyFill="1" applyBorder="1" applyAlignment="1" applyProtection="1">
      <alignment horizontal="center" vertical="center" wrapText="1"/>
    </xf>
    <xf numFmtId="0" fontId="87" fillId="25" borderId="6" xfId="15" applyFont="1" applyFill="1" applyBorder="1" applyAlignment="1" applyProtection="1">
      <alignment horizontal="center" vertical="center" wrapText="1"/>
    </xf>
    <xf numFmtId="0" fontId="87" fillId="25" borderId="9" xfId="15" applyFont="1" applyFill="1" applyBorder="1" applyAlignment="1" applyProtection="1">
      <alignment horizontal="center" vertical="center" wrapText="1"/>
    </xf>
    <xf numFmtId="0" fontId="84" fillId="25" borderId="1" xfId="15" applyFont="1" applyFill="1" applyBorder="1" applyAlignment="1" applyProtection="1">
      <alignment horizontal="center" vertical="center" wrapText="1"/>
    </xf>
    <xf numFmtId="0" fontId="84" fillId="25" borderId="2" xfId="15" applyFont="1" applyFill="1" applyBorder="1" applyAlignment="1" applyProtection="1">
      <alignment horizontal="center" vertical="center" wrapText="1"/>
    </xf>
    <xf numFmtId="0" fontId="84" fillId="25" borderId="4" xfId="15" applyFont="1" applyFill="1" applyBorder="1" applyAlignment="1" applyProtection="1">
      <alignment horizontal="center" vertical="center" wrapText="1"/>
    </xf>
    <xf numFmtId="0" fontId="70" fillId="25" borderId="2" xfId="15" applyFont="1" applyFill="1" applyBorder="1" applyAlignment="1" applyProtection="1">
      <alignment horizontal="center" vertical="center" wrapText="1"/>
    </xf>
    <xf numFmtId="0" fontId="70" fillId="25" borderId="4" xfId="15" applyFont="1" applyFill="1" applyBorder="1" applyAlignment="1" applyProtection="1">
      <alignment horizontal="center" vertical="center" wrapText="1"/>
    </xf>
    <xf numFmtId="0" fontId="87" fillId="30" borderId="6" xfId="15" applyFont="1" applyFill="1" applyBorder="1" applyAlignment="1" applyProtection="1">
      <alignment horizontal="center" vertical="center" wrapText="1"/>
    </xf>
    <xf numFmtId="0" fontId="87" fillId="30" borderId="9" xfId="15" applyFont="1" applyFill="1" applyBorder="1" applyAlignment="1" applyProtection="1">
      <alignment horizontal="center" vertical="center" wrapText="1"/>
    </xf>
    <xf numFmtId="0" fontId="70" fillId="24" borderId="2" xfId="15" applyFont="1" applyFill="1" applyBorder="1" applyAlignment="1" applyProtection="1">
      <alignment horizontal="center" vertical="center" wrapText="1"/>
    </xf>
    <xf numFmtId="0" fontId="70" fillId="24" borderId="4" xfId="15" applyFont="1" applyFill="1" applyBorder="1" applyAlignment="1" applyProtection="1">
      <alignment horizontal="center" vertical="center" wrapText="1"/>
    </xf>
    <xf numFmtId="0" fontId="70" fillId="6" borderId="3" xfId="15" applyFont="1" applyFill="1" applyBorder="1" applyAlignment="1" applyProtection="1">
      <alignment horizontal="center" vertical="center" wrapText="1"/>
    </xf>
    <xf numFmtId="0" fontId="87" fillId="25" borderId="2" xfId="15" applyFont="1" applyFill="1" applyBorder="1" applyAlignment="1" applyProtection="1">
      <alignment horizontal="center" vertical="center" wrapText="1"/>
    </xf>
    <xf numFmtId="0" fontId="87" fillId="25" borderId="4" xfId="15" applyFont="1" applyFill="1" applyBorder="1" applyAlignment="1" applyProtection="1">
      <alignment horizontal="center" vertical="center" wrapText="1"/>
    </xf>
    <xf numFmtId="0" fontId="70" fillId="30" borderId="12" xfId="15" applyFont="1" applyFill="1" applyBorder="1" applyAlignment="1" applyProtection="1">
      <alignment horizontal="center" vertical="center" wrapText="1"/>
    </xf>
    <xf numFmtId="0" fontId="70" fillId="30" borderId="13" xfId="15" applyFont="1" applyFill="1" applyBorder="1" applyAlignment="1" applyProtection="1">
      <alignment horizontal="center" vertical="center" wrapText="1"/>
    </xf>
    <xf numFmtId="0" fontId="70" fillId="30" borderId="14" xfId="15" applyFont="1" applyFill="1" applyBorder="1" applyAlignment="1" applyProtection="1">
      <alignment horizontal="center" vertical="center" wrapText="1"/>
    </xf>
    <xf numFmtId="0" fontId="56" fillId="0" borderId="0" xfId="20" applyFont="1" applyFill="1" applyAlignment="1">
      <alignment horizontal="right"/>
    </xf>
    <xf numFmtId="0" fontId="31" fillId="0" borderId="10" xfId="20" applyFont="1" applyFill="1" applyBorder="1" applyAlignment="1">
      <alignment horizontal="center" vertical="center"/>
    </xf>
    <xf numFmtId="0" fontId="87" fillId="30" borderId="2" xfId="15" applyFont="1" applyFill="1" applyBorder="1" applyAlignment="1" applyProtection="1">
      <alignment horizontal="center" vertical="center" wrapText="1"/>
    </xf>
    <xf numFmtId="0" fontId="87" fillId="30" borderId="4" xfId="15" applyFont="1" applyFill="1" applyBorder="1" applyAlignment="1" applyProtection="1">
      <alignment horizontal="center" vertical="center" wrapText="1"/>
    </xf>
    <xf numFmtId="0" fontId="84" fillId="30" borderId="1" xfId="15" applyFont="1" applyFill="1" applyBorder="1" applyAlignment="1" applyProtection="1">
      <alignment horizontal="center" vertical="center" wrapText="1"/>
    </xf>
    <xf numFmtId="0" fontId="84" fillId="30" borderId="2" xfId="15" applyFont="1" applyFill="1" applyBorder="1" applyAlignment="1" applyProtection="1">
      <alignment horizontal="center" vertical="center" wrapText="1"/>
    </xf>
    <xf numFmtId="0" fontId="84" fillId="30" borderId="4" xfId="15" applyFont="1" applyFill="1" applyBorder="1" applyAlignment="1" applyProtection="1">
      <alignment horizontal="center" vertical="center" wrapText="1"/>
    </xf>
    <xf numFmtId="0" fontId="70" fillId="30" borderId="2" xfId="15" applyFont="1" applyFill="1" applyBorder="1" applyAlignment="1" applyProtection="1">
      <alignment horizontal="center" vertical="center" wrapText="1"/>
    </xf>
    <xf numFmtId="0" fontId="70" fillId="30" borderId="4" xfId="15" applyFont="1" applyFill="1" applyBorder="1" applyAlignment="1" applyProtection="1">
      <alignment horizontal="center" vertical="center" wrapText="1"/>
    </xf>
    <xf numFmtId="0" fontId="17" fillId="0" borderId="2" xfId="15" applyFont="1" applyFill="1" applyBorder="1" applyAlignment="1">
      <alignment horizontal="center" vertical="center" wrapText="1"/>
    </xf>
    <xf numFmtId="0" fontId="17" fillId="0" borderId="3" xfId="15" applyFont="1" applyFill="1" applyBorder="1" applyAlignment="1">
      <alignment horizontal="center" vertical="center" wrapText="1"/>
    </xf>
    <xf numFmtId="0" fontId="17" fillId="0" borderId="4" xfId="15" applyFont="1" applyFill="1" applyBorder="1" applyAlignment="1">
      <alignment horizontal="center" vertical="center" wrapText="1"/>
    </xf>
    <xf numFmtId="0" fontId="70" fillId="24" borderId="1" xfId="15" applyFont="1" applyFill="1" applyBorder="1" applyAlignment="1" applyProtection="1">
      <alignment horizontal="center" vertical="center" wrapText="1"/>
    </xf>
    <xf numFmtId="49" fontId="6" fillId="0" borderId="18" xfId="15" applyNumberFormat="1" applyFont="1" applyFill="1" applyBorder="1" applyAlignment="1">
      <alignment horizontal="center" vertical="center"/>
    </xf>
    <xf numFmtId="49" fontId="6" fillId="0" borderId="20" xfId="15" applyNumberFormat="1" applyFont="1" applyFill="1" applyBorder="1" applyAlignment="1">
      <alignment horizontal="center" vertical="center"/>
    </xf>
    <xf numFmtId="49" fontId="6" fillId="0" borderId="19" xfId="15" applyNumberFormat="1" applyFont="1" applyFill="1" applyBorder="1" applyAlignment="1">
      <alignment horizontal="center" vertical="center"/>
    </xf>
    <xf numFmtId="0" fontId="129" fillId="2" borderId="1" xfId="15" applyFont="1" applyFill="1" applyBorder="1" applyAlignment="1" applyProtection="1">
      <alignment horizontal="center" vertical="center" wrapText="1"/>
    </xf>
    <xf numFmtId="0" fontId="148" fillId="2" borderId="2" xfId="15" applyFont="1" applyFill="1" applyBorder="1" applyAlignment="1" applyProtection="1">
      <alignment horizontal="center" vertical="center" wrapText="1"/>
    </xf>
    <xf numFmtId="0" fontId="148" fillId="2" borderId="3" xfId="15" applyFont="1" applyFill="1" applyBorder="1" applyAlignment="1" applyProtection="1">
      <alignment horizontal="center" vertical="center" wrapText="1"/>
    </xf>
    <xf numFmtId="0" fontId="148" fillId="2" borderId="4" xfId="15" applyFont="1" applyFill="1" applyBorder="1" applyAlignment="1" applyProtection="1">
      <alignment horizontal="center" vertical="center" wrapText="1"/>
    </xf>
    <xf numFmtId="0" fontId="147" fillId="26" borderId="12" xfId="15" applyFont="1" applyFill="1" applyBorder="1" applyAlignment="1" applyProtection="1">
      <alignment horizontal="center" vertical="center" wrapText="1"/>
    </xf>
    <xf numFmtId="0" fontId="147" fillId="26" borderId="13" xfId="15" applyFont="1" applyFill="1" applyBorder="1" applyAlignment="1" applyProtection="1">
      <alignment horizontal="center" vertical="center" wrapText="1"/>
    </xf>
    <xf numFmtId="0" fontId="147" fillId="26" borderId="14" xfId="15" applyFont="1" applyFill="1" applyBorder="1" applyAlignment="1" applyProtection="1">
      <alignment horizontal="center" vertical="center" wrapText="1"/>
    </xf>
    <xf numFmtId="0" fontId="101" fillId="12" borderId="12" xfId="15" applyFont="1" applyFill="1" applyBorder="1" applyAlignment="1" applyProtection="1">
      <alignment horizontal="center" vertical="center" wrapText="1"/>
    </xf>
    <xf numFmtId="0" fontId="101" fillId="12" borderId="13" xfId="15" applyFont="1" applyFill="1" applyBorder="1" applyAlignment="1" applyProtection="1">
      <alignment horizontal="center" vertical="center" wrapText="1"/>
    </xf>
    <xf numFmtId="0" fontId="101" fillId="12" borderId="14" xfId="15" applyFont="1" applyFill="1" applyBorder="1" applyAlignment="1" applyProtection="1">
      <alignment horizontal="center" vertical="center" wrapText="1"/>
    </xf>
    <xf numFmtId="0" fontId="195" fillId="0" borderId="12" xfId="15" applyFont="1" applyFill="1" applyBorder="1" applyAlignment="1" applyProtection="1">
      <alignment horizontal="center" vertical="center" wrapText="1"/>
    </xf>
    <xf numFmtId="0" fontId="195" fillId="0" borderId="13" xfId="15" applyFont="1" applyFill="1" applyBorder="1" applyAlignment="1" applyProtection="1">
      <alignment horizontal="center" vertical="center" wrapText="1"/>
    </xf>
    <xf numFmtId="0" fontId="195" fillId="0" borderId="14" xfId="15" applyFont="1" applyFill="1" applyBorder="1" applyAlignment="1" applyProtection="1">
      <alignment horizontal="center" vertical="center" wrapText="1"/>
    </xf>
    <xf numFmtId="0" fontId="87" fillId="0" borderId="6" xfId="15" applyFont="1" applyFill="1" applyBorder="1" applyAlignment="1" applyProtection="1">
      <alignment horizontal="center" vertical="center" wrapText="1"/>
    </xf>
    <xf numFmtId="0" fontId="87" fillId="0" borderId="7" xfId="15" applyFont="1" applyFill="1" applyBorder="1" applyAlignment="1" applyProtection="1">
      <alignment horizontal="center" vertical="center" wrapText="1"/>
    </xf>
    <xf numFmtId="0" fontId="130" fillId="0" borderId="2" xfId="15" applyFont="1" applyFill="1" applyBorder="1" applyAlignment="1" applyProtection="1">
      <alignment horizontal="center" vertical="center" wrapText="1"/>
    </xf>
    <xf numFmtId="0" fontId="130" fillId="0" borderId="4" xfId="15" applyFont="1" applyFill="1" applyBorder="1" applyAlignment="1" applyProtection="1">
      <alignment horizontal="center" vertical="center" wrapText="1"/>
    </xf>
    <xf numFmtId="0" fontId="70" fillId="24" borderId="12" xfId="15" applyFont="1" applyFill="1" applyBorder="1" applyAlignment="1" applyProtection="1">
      <alignment horizontal="center" vertical="center" wrapText="1"/>
    </xf>
    <xf numFmtId="0" fontId="70" fillId="24" borderId="13" xfId="15" applyFont="1" applyFill="1" applyBorder="1" applyAlignment="1" applyProtection="1">
      <alignment horizontal="center" vertical="center" wrapText="1"/>
    </xf>
    <xf numFmtId="0" fontId="70" fillId="24" borderId="14" xfId="15" applyFont="1" applyFill="1" applyBorder="1" applyAlignment="1" applyProtection="1">
      <alignment horizontal="center" vertical="center" wrapText="1"/>
    </xf>
    <xf numFmtId="0" fontId="70" fillId="0" borderId="12" xfId="15" applyFont="1" applyFill="1" applyBorder="1" applyAlignment="1" applyProtection="1">
      <alignment horizontal="center" vertical="center" wrapText="1"/>
    </xf>
    <xf numFmtId="0" fontId="70" fillId="0" borderId="13" xfId="15" applyFont="1" applyFill="1" applyBorder="1" applyAlignment="1" applyProtection="1">
      <alignment horizontal="center" vertical="center" wrapText="1"/>
    </xf>
    <xf numFmtId="0" fontId="70" fillId="0" borderId="14" xfId="15" applyFont="1" applyFill="1" applyBorder="1" applyAlignment="1" applyProtection="1">
      <alignment horizontal="center" vertical="center" wrapText="1"/>
    </xf>
    <xf numFmtId="0" fontId="180" fillId="0" borderId="64" xfId="15" applyFont="1" applyFill="1" applyBorder="1" applyAlignment="1">
      <alignment horizontal="center"/>
    </xf>
    <xf numFmtId="0" fontId="180" fillId="0" borderId="62" xfId="15" applyFont="1" applyFill="1" applyBorder="1" applyAlignment="1">
      <alignment horizontal="center"/>
    </xf>
    <xf numFmtId="0" fontId="180" fillId="0" borderId="63" xfId="15" applyFont="1" applyFill="1" applyBorder="1" applyAlignment="1">
      <alignment horizontal="center"/>
    </xf>
    <xf numFmtId="0" fontId="180" fillId="0" borderId="61" xfId="15" applyFont="1" applyFill="1" applyBorder="1" applyAlignment="1">
      <alignment horizontal="center"/>
    </xf>
    <xf numFmtId="0" fontId="87" fillId="24" borderId="6" xfId="15" applyFont="1" applyFill="1" applyBorder="1" applyAlignment="1" applyProtection="1">
      <alignment horizontal="center" vertical="center" wrapText="1"/>
    </xf>
    <xf numFmtId="0" fontId="87" fillId="24" borderId="7" xfId="15" applyFont="1" applyFill="1" applyBorder="1" applyAlignment="1" applyProtection="1">
      <alignment horizontal="center" vertical="center" wrapText="1"/>
    </xf>
    <xf numFmtId="0" fontId="130" fillId="24" borderId="2" xfId="15" applyFont="1" applyFill="1" applyBorder="1" applyAlignment="1" applyProtection="1">
      <alignment horizontal="center" vertical="center" wrapText="1"/>
    </xf>
    <xf numFmtId="0" fontId="130" fillId="24" borderId="4" xfId="15" applyFont="1" applyFill="1" applyBorder="1" applyAlignment="1" applyProtection="1">
      <alignment horizontal="center" vertical="center" wrapText="1"/>
    </xf>
    <xf numFmtId="0" fontId="87" fillId="26" borderId="6" xfId="15" applyFont="1" applyFill="1" applyBorder="1" applyAlignment="1" applyProtection="1">
      <alignment horizontal="center" vertical="center" wrapText="1"/>
    </xf>
    <xf numFmtId="0" fontId="87" fillId="26" borderId="7" xfId="15" applyFont="1" applyFill="1" applyBorder="1" applyAlignment="1" applyProtection="1">
      <alignment horizontal="center" vertical="center" wrapText="1"/>
    </xf>
    <xf numFmtId="0" fontId="87" fillId="12" borderId="6" xfId="15" applyFont="1" applyFill="1" applyBorder="1" applyAlignment="1" applyProtection="1">
      <alignment horizontal="center" vertical="center" wrapText="1"/>
    </xf>
    <xf numFmtId="0" fontId="87" fillId="12" borderId="7" xfId="15" applyFont="1" applyFill="1" applyBorder="1" applyAlignment="1" applyProtection="1">
      <alignment horizontal="center" vertical="center" wrapText="1"/>
    </xf>
    <xf numFmtId="0" fontId="87" fillId="6" borderId="5" xfId="15" applyFont="1" applyFill="1" applyBorder="1" applyAlignment="1" applyProtection="1">
      <alignment horizontal="center" vertical="center" wrapText="1"/>
    </xf>
    <xf numFmtId="0" fontId="87" fillId="6" borderId="7" xfId="15" applyFont="1" applyFill="1" applyBorder="1" applyAlignment="1" applyProtection="1">
      <alignment horizontal="center" vertical="center" wrapText="1"/>
    </xf>
    <xf numFmtId="0" fontId="84" fillId="6" borderId="4" xfId="15" applyFont="1" applyFill="1" applyBorder="1" applyAlignment="1" applyProtection="1">
      <alignment horizontal="center" vertical="center" wrapText="1"/>
    </xf>
    <xf numFmtId="0" fontId="95" fillId="43" borderId="53" xfId="15" applyFont="1" applyFill="1" applyBorder="1" applyAlignment="1">
      <alignment horizontal="left" vertical="center" wrapText="1"/>
    </xf>
    <xf numFmtId="0" fontId="95" fillId="43" borderId="14" xfId="15" applyFont="1" applyFill="1" applyBorder="1" applyAlignment="1">
      <alignment horizontal="left" vertical="center" wrapText="1"/>
    </xf>
    <xf numFmtId="0" fontId="129" fillId="46" borderId="53" xfId="15" applyFont="1" applyFill="1" applyBorder="1" applyAlignment="1">
      <alignment horizontal="left" vertical="center" wrapText="1"/>
    </xf>
    <xf numFmtId="0" fontId="129" fillId="46" borderId="14" xfId="15" applyFont="1" applyFill="1" applyBorder="1" applyAlignment="1">
      <alignment horizontal="left" vertical="center" wrapText="1"/>
    </xf>
    <xf numFmtId="0" fontId="95" fillId="0" borderId="57" xfId="15" applyFont="1" applyFill="1" applyBorder="1" applyAlignment="1">
      <alignment horizontal="left" vertical="center" wrapText="1"/>
    </xf>
    <xf numFmtId="0" fontId="95" fillId="0" borderId="39" xfId="15" applyFont="1" applyFill="1" applyBorder="1" applyAlignment="1">
      <alignment horizontal="left" vertical="center" wrapText="1"/>
    </xf>
    <xf numFmtId="0" fontId="95" fillId="25" borderId="57" xfId="15" applyFont="1" applyFill="1" applyBorder="1" applyAlignment="1">
      <alignment horizontal="left" vertical="center" wrapText="1"/>
    </xf>
    <xf numFmtId="0" fontId="95" fillId="25" borderId="38" xfId="15" applyFont="1" applyFill="1" applyBorder="1" applyAlignment="1">
      <alignment horizontal="left" vertical="center" wrapText="1"/>
    </xf>
    <xf numFmtId="0" fontId="95" fillId="0" borderId="58" xfId="15" applyFont="1" applyFill="1" applyBorder="1" applyAlignment="1">
      <alignment horizontal="left" vertical="center" wrapText="1"/>
    </xf>
    <xf numFmtId="0" fontId="95" fillId="0" borderId="59" xfId="15" applyFont="1" applyFill="1" applyBorder="1" applyAlignment="1">
      <alignment horizontal="left" vertical="center" wrapText="1"/>
    </xf>
    <xf numFmtId="0" fontId="8" fillId="30" borderId="1" xfId="15" applyFont="1" applyFill="1" applyBorder="1" applyAlignment="1">
      <alignment horizontal="left" vertical="center" wrapText="1"/>
    </xf>
    <xf numFmtId="0" fontId="166" fillId="26" borderId="0" xfId="20" applyFont="1" applyFill="1" applyAlignment="1">
      <alignment horizontal="right" wrapText="1"/>
    </xf>
    <xf numFmtId="0" fontId="147" fillId="14" borderId="12" xfId="15" applyFont="1" applyFill="1" applyBorder="1" applyAlignment="1" applyProtection="1">
      <alignment horizontal="center" vertical="center" wrapText="1"/>
    </xf>
    <xf numFmtId="0" fontId="147" fillId="14" borderId="13" xfId="15" applyFont="1" applyFill="1" applyBorder="1" applyAlignment="1" applyProtection="1">
      <alignment horizontal="center" vertical="center" wrapText="1"/>
    </xf>
    <xf numFmtId="0" fontId="147" fillId="14" borderId="14" xfId="15" applyFont="1" applyFill="1" applyBorder="1" applyAlignment="1" applyProtection="1">
      <alignment horizontal="center" vertical="center" wrapText="1"/>
    </xf>
    <xf numFmtId="0" fontId="70" fillId="19" borderId="12" xfId="15" applyFont="1" applyFill="1" applyBorder="1" applyAlignment="1" applyProtection="1">
      <alignment horizontal="center" vertical="center" wrapText="1"/>
    </xf>
    <xf numFmtId="0" fontId="70" fillId="19" borderId="13" xfId="15" applyFont="1" applyFill="1" applyBorder="1" applyAlignment="1" applyProtection="1">
      <alignment horizontal="center" vertical="center" wrapText="1"/>
    </xf>
    <xf numFmtId="0" fontId="70" fillId="19" borderId="14" xfId="15" applyFont="1" applyFill="1" applyBorder="1" applyAlignment="1" applyProtection="1">
      <alignment horizontal="center" vertical="center" wrapText="1"/>
    </xf>
    <xf numFmtId="0" fontId="70" fillId="19" borderId="2" xfId="15" applyFont="1" applyFill="1" applyBorder="1" applyAlignment="1" applyProtection="1">
      <alignment horizontal="center" vertical="center" wrapText="1"/>
    </xf>
    <xf numFmtId="0" fontId="70" fillId="19" borderId="4" xfId="15" applyFont="1" applyFill="1" applyBorder="1" applyAlignment="1" applyProtection="1">
      <alignment horizontal="center" vertical="center" wrapText="1"/>
    </xf>
    <xf numFmtId="0" fontId="70" fillId="14" borderId="12" xfId="15" applyFont="1" applyFill="1" applyBorder="1" applyAlignment="1" applyProtection="1">
      <alignment horizontal="center" vertical="center" wrapText="1"/>
    </xf>
    <xf numFmtId="0" fontId="70" fillId="14" borderId="13" xfId="15" applyFont="1" applyFill="1" applyBorder="1" applyAlignment="1" applyProtection="1">
      <alignment horizontal="center" vertical="center" wrapText="1"/>
    </xf>
    <xf numFmtId="0" fontId="70" fillId="14" borderId="14" xfId="15" applyFont="1" applyFill="1" applyBorder="1" applyAlignment="1" applyProtection="1">
      <alignment horizontal="center" vertical="center" wrapText="1"/>
    </xf>
    <xf numFmtId="0" fontId="87" fillId="14" borderId="7" xfId="15" applyFont="1" applyFill="1" applyBorder="1" applyAlignment="1" applyProtection="1">
      <alignment horizontal="center" vertical="center" wrapText="1"/>
    </xf>
    <xf numFmtId="0" fontId="87" fillId="14" borderId="11" xfId="15" applyFont="1" applyFill="1" applyBorder="1" applyAlignment="1" applyProtection="1">
      <alignment horizontal="center" vertical="center" wrapText="1"/>
    </xf>
    <xf numFmtId="0" fontId="84" fillId="19" borderId="1" xfId="15" applyFont="1" applyFill="1" applyBorder="1" applyAlignment="1" applyProtection="1">
      <alignment horizontal="center" vertical="center" wrapText="1"/>
    </xf>
    <xf numFmtId="0" fontId="70" fillId="19" borderId="1" xfId="15" applyFont="1" applyFill="1" applyBorder="1" applyAlignment="1" applyProtection="1">
      <alignment horizontal="center" vertical="center" wrapText="1"/>
    </xf>
    <xf numFmtId="0" fontId="70" fillId="6" borderId="12" xfId="15" applyFont="1" applyFill="1" applyBorder="1" applyAlignment="1" applyProtection="1">
      <alignment horizontal="center" vertical="center" wrapText="1"/>
    </xf>
    <xf numFmtId="0" fontId="70" fillId="6" borderId="13" xfId="15" applyFont="1" applyFill="1" applyBorder="1" applyAlignment="1" applyProtection="1">
      <alignment horizontal="center" vertical="center" wrapText="1"/>
    </xf>
    <xf numFmtId="0" fontId="70" fillId="6" borderId="14" xfId="15" applyFont="1" applyFill="1" applyBorder="1" applyAlignment="1" applyProtection="1">
      <alignment horizontal="center" vertical="center" wrapText="1"/>
    </xf>
    <xf numFmtId="0" fontId="130" fillId="6" borderId="6" xfId="15" applyFont="1" applyFill="1" applyBorder="1" applyAlignment="1" applyProtection="1">
      <alignment horizontal="center" vertical="center" wrapText="1"/>
    </xf>
    <xf numFmtId="0" fontId="130" fillId="6" borderId="9" xfId="15" applyFont="1" applyFill="1" applyBorder="1" applyAlignment="1" applyProtection="1">
      <alignment horizontal="center" vertical="center" wrapText="1"/>
    </xf>
    <xf numFmtId="0" fontId="130" fillId="6" borderId="7" xfId="15" applyFont="1" applyFill="1" applyBorder="1" applyAlignment="1" applyProtection="1">
      <alignment horizontal="center" vertical="center" wrapText="1"/>
    </xf>
    <xf numFmtId="0" fontId="130" fillId="6" borderId="11" xfId="15" applyFont="1" applyFill="1" applyBorder="1" applyAlignment="1" applyProtection="1">
      <alignment horizontal="center" vertical="center" wrapText="1"/>
    </xf>
    <xf numFmtId="0" fontId="165" fillId="0" borderId="5" xfId="20" applyFont="1" applyFill="1" applyBorder="1" applyAlignment="1">
      <alignment horizontal="center"/>
    </xf>
    <xf numFmtId="0" fontId="165" fillId="0" borderId="0" xfId="20" applyFont="1" applyFill="1" applyAlignment="1">
      <alignment horizontal="center"/>
    </xf>
    <xf numFmtId="0" fontId="147" fillId="6" borderId="12" xfId="15" applyFont="1" applyFill="1" applyBorder="1" applyAlignment="1" applyProtection="1">
      <alignment horizontal="center" vertical="center" wrapText="1"/>
    </xf>
    <xf numFmtId="0" fontId="147" fillId="6" borderId="13" xfId="15" applyFont="1" applyFill="1" applyBorder="1" applyAlignment="1" applyProtection="1">
      <alignment horizontal="center" vertical="center" wrapText="1"/>
    </xf>
    <xf numFmtId="0" fontId="147" fillId="6" borderId="14" xfId="15" applyFont="1" applyFill="1" applyBorder="1" applyAlignment="1" applyProtection="1">
      <alignment horizontal="center" vertical="center" wrapText="1"/>
    </xf>
    <xf numFmtId="0" fontId="84" fillId="2" borderId="2" xfId="15" applyFont="1" applyFill="1" applyBorder="1" applyAlignment="1" applyProtection="1">
      <alignment horizontal="center" vertical="center" wrapText="1"/>
    </xf>
    <xf numFmtId="0" fontId="84" fillId="2" borderId="4" xfId="15" applyFont="1" applyFill="1" applyBorder="1" applyAlignment="1" applyProtection="1">
      <alignment horizontal="center" vertical="center" wrapText="1"/>
    </xf>
    <xf numFmtId="0" fontId="87" fillId="6" borderId="6" xfId="15" applyFont="1" applyFill="1" applyBorder="1" applyAlignment="1" applyProtection="1">
      <alignment horizontal="center" vertical="center" wrapText="1"/>
    </xf>
    <xf numFmtId="0" fontId="130" fillId="6" borderId="2" xfId="15" applyFont="1" applyFill="1" applyBorder="1" applyAlignment="1" applyProtection="1">
      <alignment horizontal="center" vertical="center" wrapText="1"/>
    </xf>
    <xf numFmtId="0" fontId="130" fillId="6" borderId="4" xfId="15" applyFont="1" applyFill="1" applyBorder="1" applyAlignment="1" applyProtection="1">
      <alignment horizontal="center" vertical="center" wrapText="1"/>
    </xf>
    <xf numFmtId="0" fontId="28" fillId="26" borderId="0" xfId="15" applyFont="1" applyFill="1" applyAlignment="1">
      <alignment horizontal="right" vertical="center"/>
    </xf>
    <xf numFmtId="0" fontId="8" fillId="30" borderId="2" xfId="15" applyFont="1" applyFill="1" applyBorder="1" applyAlignment="1">
      <alignment horizontal="left" vertical="center" wrapText="1"/>
    </xf>
    <xf numFmtId="0" fontId="84" fillId="6" borderId="2" xfId="15" applyFont="1" applyFill="1" applyBorder="1" applyAlignment="1" applyProtection="1">
      <alignment horizontal="center" vertical="center" wrapText="1"/>
    </xf>
    <xf numFmtId="0" fontId="95" fillId="34" borderId="50" xfId="15" applyFont="1" applyFill="1" applyBorder="1" applyAlignment="1">
      <alignment horizontal="left" vertical="center" wrapText="1"/>
    </xf>
    <xf numFmtId="0" fontId="95" fillId="34" borderId="9" xfId="15" applyFont="1" applyFill="1" applyBorder="1" applyAlignment="1">
      <alignment horizontal="left" vertical="center" wrapText="1"/>
    </xf>
    <xf numFmtId="0" fontId="130" fillId="2" borderId="6" xfId="15" applyFont="1" applyFill="1" applyBorder="1" applyAlignment="1" applyProtection="1">
      <alignment horizontal="center" vertical="center" wrapText="1"/>
    </xf>
    <xf numFmtId="0" fontId="130" fillId="2" borderId="9" xfId="15" applyFont="1" applyFill="1" applyBorder="1" applyAlignment="1" applyProtection="1">
      <alignment horizontal="center" vertical="center" wrapText="1"/>
    </xf>
    <xf numFmtId="0" fontId="130" fillId="2" borderId="7" xfId="15" applyFont="1" applyFill="1" applyBorder="1" applyAlignment="1" applyProtection="1">
      <alignment horizontal="center" vertical="center" wrapText="1"/>
    </xf>
    <xf numFmtId="0" fontId="130" fillId="2" borderId="11" xfId="15" applyFont="1" applyFill="1" applyBorder="1" applyAlignment="1" applyProtection="1">
      <alignment horizontal="center" vertical="center" wrapText="1"/>
    </xf>
    <xf numFmtId="0" fontId="95" fillId="3" borderId="57" xfId="15" applyFont="1" applyFill="1" applyBorder="1" applyAlignment="1">
      <alignment horizontal="left" vertical="center" wrapText="1"/>
    </xf>
    <xf numFmtId="0" fontId="95" fillId="3" borderId="39" xfId="15" applyFont="1" applyFill="1" applyBorder="1" applyAlignment="1">
      <alignment horizontal="left" vertical="center" wrapText="1"/>
    </xf>
    <xf numFmtId="0" fontId="95" fillId="22" borderId="57" xfId="15" applyFont="1" applyFill="1" applyBorder="1" applyAlignment="1">
      <alignment horizontal="left" vertical="center" wrapText="1"/>
    </xf>
    <xf numFmtId="0" fontId="95" fillId="22" borderId="38" xfId="15" applyFont="1" applyFill="1" applyBorder="1" applyAlignment="1">
      <alignment horizontal="left" vertical="center" wrapText="1"/>
    </xf>
    <xf numFmtId="0" fontId="129" fillId="34" borderId="53" xfId="15" applyFont="1" applyFill="1" applyBorder="1" applyAlignment="1">
      <alignment horizontal="left" vertical="center" wrapText="1"/>
    </xf>
    <xf numFmtId="0" fontId="129" fillId="34" borderId="14" xfId="15" applyFont="1" applyFill="1" applyBorder="1" applyAlignment="1">
      <alignment horizontal="left" vertical="center" wrapText="1"/>
    </xf>
    <xf numFmtId="0" fontId="70" fillId="2" borderId="2" xfId="15" applyFont="1" applyFill="1" applyBorder="1" applyAlignment="1" applyProtection="1">
      <alignment horizontal="center" vertical="center" wrapText="1"/>
    </xf>
    <xf numFmtId="0" fontId="70" fillId="2" borderId="3" xfId="15" applyFont="1" applyFill="1" applyBorder="1" applyAlignment="1" applyProtection="1">
      <alignment horizontal="center" vertical="center" wrapText="1"/>
    </xf>
    <xf numFmtId="0" fontId="70" fillId="2" borderId="4" xfId="15" applyFont="1" applyFill="1" applyBorder="1" applyAlignment="1" applyProtection="1">
      <alignment horizontal="center" vertical="center" wrapText="1"/>
    </xf>
    <xf numFmtId="0" fontId="87" fillId="19" borderId="6" xfId="15" applyFont="1" applyFill="1" applyBorder="1" applyAlignment="1" applyProtection="1">
      <alignment horizontal="center" vertical="center" wrapText="1"/>
    </xf>
    <xf numFmtId="0" fontId="87" fillId="19" borderId="7" xfId="15" applyFont="1" applyFill="1" applyBorder="1" applyAlignment="1" applyProtection="1">
      <alignment horizontal="center" vertical="center" wrapText="1"/>
    </xf>
    <xf numFmtId="0" fontId="33" fillId="2" borderId="0" xfId="0" applyFont="1" applyFill="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center" vertical="center" wrapText="1"/>
    </xf>
    <xf numFmtId="0" fontId="32" fillId="2" borderId="12"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32" fillId="2" borderId="9" xfId="0" applyFont="1" applyFill="1" applyBorder="1" applyAlignment="1">
      <alignment horizontal="center" vertical="top" wrapText="1"/>
    </xf>
    <xf numFmtId="0" fontId="32" fillId="2" borderId="30" xfId="0" applyFont="1" applyFill="1" applyBorder="1" applyAlignment="1">
      <alignment horizontal="center" vertical="top" wrapText="1"/>
    </xf>
    <xf numFmtId="0" fontId="32" fillId="2" borderId="11" xfId="0" applyFont="1" applyFill="1" applyBorder="1" applyAlignment="1">
      <alignment horizontal="center" vertical="top" wrapText="1"/>
    </xf>
    <xf numFmtId="0" fontId="32" fillId="2" borderId="2"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2" fillId="2" borderId="13"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47" fillId="0" borderId="35" xfId="14" applyFont="1" applyFill="1" applyBorder="1" applyAlignment="1">
      <alignment horizontal="center" vertical="center" wrapText="1"/>
    </xf>
    <xf numFmtId="0" fontId="48" fillId="0" borderId="0" xfId="14" applyFont="1" applyFill="1" applyBorder="1" applyAlignment="1">
      <alignment horizontal="center" vertical="center" wrapText="1"/>
    </xf>
    <xf numFmtId="0" fontId="48" fillId="0" borderId="32" xfId="14" applyFont="1" applyFill="1" applyBorder="1" applyAlignment="1">
      <alignment horizontal="center" vertical="center" wrapText="1"/>
    </xf>
    <xf numFmtId="0" fontId="49" fillId="2" borderId="8" xfId="0" applyFont="1" applyFill="1" applyBorder="1" applyAlignment="1">
      <alignment horizontal="center" vertical="center"/>
    </xf>
    <xf numFmtId="0" fontId="55" fillId="0" borderId="35"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5" fillId="0" borderId="32" xfId="0" applyFont="1" applyFill="1" applyBorder="1" applyAlignment="1">
      <alignment horizontal="center" vertical="center" wrapText="1"/>
    </xf>
    <xf numFmtId="166" fontId="49" fillId="0" borderId="0" xfId="0" applyNumberFormat="1" applyFont="1" applyAlignment="1">
      <alignment vertical="center"/>
    </xf>
    <xf numFmtId="0" fontId="49" fillId="0" borderId="0" xfId="0" applyFont="1" applyAlignment="1">
      <alignment vertical="center"/>
    </xf>
    <xf numFmtId="0" fontId="49" fillId="0" borderId="0" xfId="0" applyFont="1" applyBorder="1" applyAlignment="1">
      <alignment horizontal="left" vertical="center" wrapText="1"/>
    </xf>
    <xf numFmtId="166" fontId="49" fillId="0" borderId="5" xfId="0" applyNumberFormat="1" applyFont="1" applyBorder="1" applyAlignment="1">
      <alignment vertical="center"/>
    </xf>
    <xf numFmtId="0" fontId="43" fillId="0" borderId="22" xfId="0" applyFont="1" applyFill="1" applyBorder="1" applyAlignment="1">
      <alignment horizontal="center" vertical="center" wrapText="1"/>
    </xf>
    <xf numFmtId="0" fontId="43" fillId="0" borderId="23" xfId="0" applyFont="1" applyFill="1" applyBorder="1" applyAlignment="1">
      <alignment horizontal="center" vertical="center" wrapText="1"/>
    </xf>
    <xf numFmtId="0" fontId="43" fillId="0" borderId="24"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4" fillId="2" borderId="34" xfId="0" applyFont="1" applyFill="1" applyBorder="1" applyAlignment="1">
      <alignment horizontal="center" vertical="center" wrapText="1"/>
    </xf>
    <xf numFmtId="0" fontId="43" fillId="0" borderId="35"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0" xfId="0" applyFont="1" applyFill="1" applyBorder="1" applyAlignment="1">
      <alignment horizontal="center" vertical="center" wrapText="1"/>
    </xf>
  </cellXfs>
  <cellStyles count="26">
    <cellStyle name="Гиперссылка" xfId="14" builtinId="8"/>
    <cellStyle name="Денежный" xfId="6" builtinId="4"/>
    <cellStyle name="Денежный 2" xfId="11"/>
    <cellStyle name="Обычный" xfId="0" builtinId="0"/>
    <cellStyle name="Обычный 2" xfId="1"/>
    <cellStyle name="Обычный 2 2" xfId="16"/>
    <cellStyle name="Обычный 2_Приложение 16 изменения на 2012 год по Камню на Оби" xfId="17"/>
    <cellStyle name="Обычный 3" xfId="2"/>
    <cellStyle name="Обычный 4" xfId="8"/>
    <cellStyle name="Обычный 5" xfId="7"/>
    <cellStyle name="Обычный 5 2" xfId="24"/>
    <cellStyle name="Обычный 6" xfId="15"/>
    <cellStyle name="Обычный_План ПИР-2009 ( тех.отд.) с ДЕНЬГАМИ (для Громенко)" xfId="3"/>
    <cellStyle name="Обычный_Сб-macro 2020" xfId="13"/>
    <cellStyle name="Процентный" xfId="12" builtinId="5"/>
    <cellStyle name="Процентный 2" xfId="9"/>
    <cellStyle name="Процентный 2 2" xfId="19"/>
    <cellStyle name="Процентный 3" xfId="18"/>
    <cellStyle name="Стиль 1" xfId="20"/>
    <cellStyle name="Финансовый" xfId="4" builtinId="3"/>
    <cellStyle name="Финансовый 2" xfId="5"/>
    <cellStyle name="Финансовый 2 2" xfId="22"/>
    <cellStyle name="Финансовый 3" xfId="10"/>
    <cellStyle name="Финансовый 4" xfId="21"/>
    <cellStyle name="Финансовый 5" xfId="23"/>
    <cellStyle name="Финансовый 5 2" xfId="25"/>
  </cellStyles>
  <dxfs count="1151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2;&#1086;&#1080;%20&#1076;&#1086;&#1082;&#1091;&#1084;&#1077;&#1085;&#1090;&#1099;/&#1043;&#1054;&#1057;&#1055;&#1056;&#1054;&#1043;&#1056;&#1040;&#1052;&#1052;&#1067;/&#1043;&#1055;%20&#1056;&#1040;&#1044;%202020-2022%204%20&#1082;&#1074;/2%20&#1074;&#1072;&#1088;&#1080;&#1072;&#1085;&#1090;/&#1055;&#1083;&#1072;&#1085;_&#1088;&#1077;&#1072;&#1083;&#1080;&#1079;&#1072;&#1094;&#1080;&#1080;_&#1087;&#1086;_&#1043;&#1055;_&#1056;&#1040;&#1044;_2020-2022%20&#1076;&#1086;&#10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052;&#1086;&#1080;%20&#1076;&#1086;&#1082;&#1091;&#1084;&#1077;&#1085;&#1090;&#1099;\&#1043;&#1054;&#1057;&#1055;&#1056;&#1054;&#1043;&#1056;&#1040;&#1052;&#1052;&#1067;\&#1043;&#1055;%20&#1056;&#1040;&#1044;%202018-2020%204%20&#1082;&#1074;\2%20&#1074;&#1072;&#1088;&#1080;&#1072;&#1085;&#1090;\&#1055;&#1083;&#1072;&#1085;_&#1088;&#1077;&#1072;&#1083;&#1080;&#1079;&#1072;&#1094;&#1080;&#1080;_&#1043;&#1055;_&#1056;&#1040;&#1044;_2018-2020%20(05.1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икаторы "/>
      <sheetName val="Мероприятия"/>
      <sheetName val="Подробный перечень(БКАД)"/>
      <sheetName val="Подробный перечень (ОБ)"/>
      <sheetName val="прил. 1  (3)"/>
      <sheetName val="прил .6 с мостом (2)"/>
      <sheetName val="для вставки в ворд"/>
      <sheetName val="Лист3"/>
    </sheetNames>
    <sheetDataSet>
      <sheetData sheetId="0"/>
      <sheetData sheetId="1"/>
      <sheetData sheetId="2"/>
      <sheetData sheetId="3"/>
      <sheetData sheetId="4">
        <row r="27">
          <cell r="M27">
            <v>6772.6279999999997</v>
          </cell>
        </row>
        <row r="39">
          <cell r="M39">
            <v>16</v>
          </cell>
        </row>
        <row r="50">
          <cell r="M50">
            <v>4162.1000000000004</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икаторы "/>
      <sheetName val="Мероприятия"/>
      <sheetName val="Подробный перечень"/>
      <sheetName val="прил. 1  (2)"/>
      <sheetName val="прил .6 с мостом"/>
      <sheetName val="для вставки в ворд"/>
      <sheetName val="Лист3"/>
    </sheetNames>
    <sheetDataSet>
      <sheetData sheetId="0" refreshError="1"/>
      <sheetData sheetId="1" refreshError="1"/>
      <sheetData sheetId="2">
        <row r="13">
          <cell r="AF13">
            <v>0</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consultantplus://offline/ref=BC496DE9CD4DD003661B9BE3DD29CC0BB84219353379C154704F53E6C66F167571238B5D4FA498D2047A2859L0N" TargetMode="External"/><Relationship Id="rId18" Type="http://schemas.openxmlformats.org/officeDocument/2006/relationships/hyperlink" Target="consultantplus://offline/ref=BC496DE9CD4DD003661B9BE3DD29CC0BB84219353379C154704F53E6C66F167571238B5D4FA498D2047A2859L0N" TargetMode="External"/><Relationship Id="rId26" Type="http://schemas.openxmlformats.org/officeDocument/2006/relationships/hyperlink" Target="consultantplus://offline/ref=BC496DE9CD4DD003661B9BE3DD29CC0BB84219353379C154704F53E6C66F167571238B5D4FA498D2047A2859L0N" TargetMode="External"/><Relationship Id="rId3" Type="http://schemas.openxmlformats.org/officeDocument/2006/relationships/hyperlink" Target="consultantplus://offline/ref=BC496DE9CD4DD003661B9BE3DD29CC0BB84219353379C154704F53E6C66F167571238B5D4FA498D2047A2859L0N" TargetMode="External"/><Relationship Id="rId21" Type="http://schemas.openxmlformats.org/officeDocument/2006/relationships/hyperlink" Target="consultantplus://offline/ref=BC496DE9CD4DD003661B9BE3DD29CC0BB84219353379C154704F53E6C66F167571238B5D4FA498D2047A2859L0N" TargetMode="External"/><Relationship Id="rId7" Type="http://schemas.openxmlformats.org/officeDocument/2006/relationships/hyperlink" Target="consultantplus://offline/ref=BC496DE9CD4DD003661B9BE3DD29CC0BB84219353379C154704F53E6C66F167571238B5D4FA498D2047A2859L3N" TargetMode="External"/><Relationship Id="rId12" Type="http://schemas.openxmlformats.org/officeDocument/2006/relationships/hyperlink" Target="consultantplus://offline/ref=BC496DE9CD4DD003661B9BE3DD29CC0BB84219353379C154704F53E6C66F167571238B5D4FA498D2047A2859L0N" TargetMode="External"/><Relationship Id="rId17" Type="http://schemas.openxmlformats.org/officeDocument/2006/relationships/hyperlink" Target="consultantplus://offline/ref=BC496DE9CD4DD003661B9BE3DD29CC0BB84219353379C154704F53E6C66F167571238B5D4FA498D2047A2859L0N" TargetMode="External"/><Relationship Id="rId25" Type="http://schemas.openxmlformats.org/officeDocument/2006/relationships/hyperlink" Target="consultantplus://offline/ref=BC496DE9CD4DD003661B9BE3DD29CC0BB84219353379C154704F53E6C66F167571238B5D4FA498D2047A2859L0N" TargetMode="External"/><Relationship Id="rId33" Type="http://schemas.openxmlformats.org/officeDocument/2006/relationships/comments" Target="../comments5.xml"/><Relationship Id="rId2" Type="http://schemas.openxmlformats.org/officeDocument/2006/relationships/hyperlink" Target="consultantplus://offline/ref=BC496DE9CD4DD003661B9BE3DD29CC0BB84219353379C154704F53E6C66F167571238B5D4FA498D2047A2859L0N" TargetMode="External"/><Relationship Id="rId16" Type="http://schemas.openxmlformats.org/officeDocument/2006/relationships/hyperlink" Target="consultantplus://offline/ref=BC496DE9CD4DD003661B9BE3DD29CC0BB84219353379C154704F53E6C66F167571238B5D4FA498D2047A2859L0N" TargetMode="External"/><Relationship Id="rId20" Type="http://schemas.openxmlformats.org/officeDocument/2006/relationships/hyperlink" Target="consultantplus://offline/ref=BC496DE9CD4DD003661B9BE3DD29CC0BB84219353379C154704F53E6C66F167571238B5D4FA498D2047A2859L3N" TargetMode="External"/><Relationship Id="rId29" Type="http://schemas.openxmlformats.org/officeDocument/2006/relationships/hyperlink" Target="consultantplus://offline/ref=BC496DE9CD4DD003661B85EECB459202B04F45393C7FCE04281008BB91661C22366CD21F0BA999D550L3N" TargetMode="External"/><Relationship Id="rId1" Type="http://schemas.openxmlformats.org/officeDocument/2006/relationships/hyperlink" Target="consultantplus://offline/ref=BC496DE9CD4DD003661B9BE3DD29CC0BB84219353379C154704F53E6C66F167571238B5D4FA498D2047A2859L0N" TargetMode="External"/><Relationship Id="rId6" Type="http://schemas.openxmlformats.org/officeDocument/2006/relationships/hyperlink" Target="consultantplus://offline/ref=BC496DE9CD4DD003661B9BE3DD29CC0BB84219353379C154704F53E6C66F167571238B5D4FA498D2047A2859L0N" TargetMode="External"/><Relationship Id="rId11" Type="http://schemas.openxmlformats.org/officeDocument/2006/relationships/hyperlink" Target="consultantplus://offline/ref=BC496DE9CD4DD003661B9BE3DD29CC0BB84219353379C154704F53E6C66F167571238B5D4FA498D2047A2859L0N" TargetMode="External"/><Relationship Id="rId24" Type="http://schemas.openxmlformats.org/officeDocument/2006/relationships/hyperlink" Target="consultantplus://offline/ref=BC496DE9CD4DD003661B9BE3DD29CC0BB84219353379C154704F53E6C66F167571238B5D4FA498D2047A2859L0N" TargetMode="External"/><Relationship Id="rId32" Type="http://schemas.openxmlformats.org/officeDocument/2006/relationships/vmlDrawing" Target="../drawings/vmlDrawing5.vml"/><Relationship Id="rId5" Type="http://schemas.openxmlformats.org/officeDocument/2006/relationships/hyperlink" Target="consultantplus://offline/ref=BC496DE9CD4DD003661B9BE3DD29CC0BB84219353379C154704F53E6C66F167571238B5D4FA498D2047A2859L0N" TargetMode="External"/><Relationship Id="rId15" Type="http://schemas.openxmlformats.org/officeDocument/2006/relationships/hyperlink" Target="consultantplus://offline/ref=BC496DE9CD4DD003661B9BE3DD29CC0BB84219353379C154704F53E6C66F167571238B5D4FA498D2047A2859L0N" TargetMode="External"/><Relationship Id="rId23" Type="http://schemas.openxmlformats.org/officeDocument/2006/relationships/hyperlink" Target="consultantplus://offline/ref=BC496DE9CD4DD003661B9BE3DD29CC0BB84219353379C154704F53E6C66F167571238B5D4FA498D2047A2859L0N" TargetMode="External"/><Relationship Id="rId28" Type="http://schemas.openxmlformats.org/officeDocument/2006/relationships/hyperlink" Target="consultantplus://offline/ref=BC496DE9CD4DD003661B85EECB459202B04F45393C7FCE04281008BB91661C22366CD21F0BA999D550L3N" TargetMode="External"/><Relationship Id="rId10" Type="http://schemas.openxmlformats.org/officeDocument/2006/relationships/hyperlink" Target="consultantplus://offline/ref=BC496DE9CD4DD003661B9BE3DD29CC0BB84219353379C154704F53E6C66F167571238B5D4FA498D2047A2859L0N" TargetMode="External"/><Relationship Id="rId19" Type="http://schemas.openxmlformats.org/officeDocument/2006/relationships/hyperlink" Target="consultantplus://offline/ref=BC496DE9CD4DD003661B9BE3DD29CC0BB84219353379C154704F53E6C66F167571238B5D4FA498D2047A2859L0N" TargetMode="External"/><Relationship Id="rId31" Type="http://schemas.openxmlformats.org/officeDocument/2006/relationships/printerSettings" Target="../printerSettings/printerSettings10.bin"/><Relationship Id="rId4" Type="http://schemas.openxmlformats.org/officeDocument/2006/relationships/hyperlink" Target="consultantplus://offline/ref=BC496DE9CD4DD003661B9BE3DD29CC0BB84219353379C154704F53E6C66F167571238B5D4FA498D2047A2859L0N" TargetMode="External"/><Relationship Id="rId9" Type="http://schemas.openxmlformats.org/officeDocument/2006/relationships/hyperlink" Target="consultantplus://offline/ref=BC496DE9CD4DD003661B9BE3DD29CC0BB84219353379C154704F53E6C66F167571238B5D4FA498D2047A2859L0N" TargetMode="External"/><Relationship Id="rId14" Type="http://schemas.openxmlformats.org/officeDocument/2006/relationships/hyperlink" Target="consultantplus://offline/ref=BC496DE9CD4DD003661B9BE3DD29CC0BB84219353379C154704F53E6C66F167571238B5D4FA498D2047A2859L0N" TargetMode="External"/><Relationship Id="rId22" Type="http://schemas.openxmlformats.org/officeDocument/2006/relationships/hyperlink" Target="consultantplus://offline/ref=BC496DE9CD4DD003661B9BE3DD29CC0BB84219353379C154704F53E6C66F167571238B5D4FA498D2047A2859L0N" TargetMode="External"/><Relationship Id="rId27" Type="http://schemas.openxmlformats.org/officeDocument/2006/relationships/hyperlink" Target="consultantplus://offline/ref=BC496DE9CD4DD003661B85EECB459202B04E433B3E7BCE04281008BB91661C22366CD21F0BA999D350L2N" TargetMode="External"/><Relationship Id="rId30" Type="http://schemas.openxmlformats.org/officeDocument/2006/relationships/hyperlink" Target="consultantplus://offline/ref=BC496DE9CD4DD003661B85EECB459202B04F45393C7FCE04281008BB91661C22366CD21F0BA999D550L3N" TargetMode="External"/><Relationship Id="rId8" Type="http://schemas.openxmlformats.org/officeDocument/2006/relationships/hyperlink" Target="consultantplus://offline/ref=BC496DE9CD4DD003661B9BE3DD29CC0BB84219353379C154704F53E6C66F167571238B5D4FA498D2047A2859L0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view="pageBreakPreview" topLeftCell="A7" zoomScaleNormal="70" zoomScaleSheetLayoutView="100" workbookViewId="0">
      <selection activeCell="Q45" sqref="Q45"/>
    </sheetView>
  </sheetViews>
  <sheetFormatPr defaultColWidth="8.85546875" defaultRowHeight="15.75"/>
  <cols>
    <col min="1" max="1" width="3.7109375" style="25" customWidth="1"/>
    <col min="2" max="2" width="29.28515625" style="25" customWidth="1"/>
    <col min="3" max="3" width="23.7109375" style="25" customWidth="1"/>
    <col min="4" max="4" width="12.140625" style="25" customWidth="1"/>
    <col min="5" max="5" width="13.140625" style="25" customWidth="1"/>
    <col min="6" max="6" width="13.5703125" style="25" customWidth="1"/>
    <col min="7" max="7" width="15.85546875" style="25" customWidth="1"/>
    <col min="8" max="8" width="30.85546875" style="25" customWidth="1"/>
    <col min="9" max="16384" width="8.85546875" style="25"/>
  </cols>
  <sheetData>
    <row r="1" spans="1:9" ht="31.9" customHeight="1">
      <c r="G1" s="3646" t="s">
        <v>1067</v>
      </c>
      <c r="H1" s="3646"/>
      <c r="I1" s="47"/>
    </row>
    <row r="2" spans="1:9">
      <c r="I2" s="47"/>
    </row>
    <row r="3" spans="1:9" ht="0.75" customHeight="1">
      <c r="I3" s="47"/>
    </row>
    <row r="4" spans="1:9" ht="38.25" customHeight="1">
      <c r="B4" s="3647" t="s">
        <v>278</v>
      </c>
      <c r="C4" s="3637"/>
      <c r="D4" s="3637"/>
      <c r="E4" s="3637"/>
      <c r="F4" s="3637"/>
      <c r="G4" s="3637"/>
      <c r="H4" s="3637"/>
    </row>
    <row r="5" spans="1:9" ht="76.5" customHeight="1">
      <c r="B5" s="3647" t="s">
        <v>1200</v>
      </c>
      <c r="C5" s="3647"/>
      <c r="D5" s="3647"/>
      <c r="E5" s="3647"/>
      <c r="F5" s="3647"/>
      <c r="G5" s="3647"/>
      <c r="H5" s="3647"/>
    </row>
    <row r="6" spans="1:9" ht="14.45" customHeight="1">
      <c r="G6" s="3648" t="s">
        <v>121</v>
      </c>
      <c r="H6" s="3648"/>
    </row>
    <row r="7" spans="1:9" ht="14.45" customHeight="1">
      <c r="B7" s="3637" t="s">
        <v>120</v>
      </c>
      <c r="C7" s="3637"/>
      <c r="D7" s="3637"/>
      <c r="E7" s="3637"/>
      <c r="F7" s="3637"/>
      <c r="G7" s="3637"/>
      <c r="H7" s="3637"/>
    </row>
    <row r="8" spans="1:9" ht="38.25" customHeight="1">
      <c r="B8" s="3645" t="s">
        <v>1201</v>
      </c>
      <c r="C8" s="3645"/>
      <c r="D8" s="3645"/>
      <c r="E8" s="3645"/>
      <c r="F8" s="3645"/>
      <c r="G8" s="3645"/>
      <c r="H8" s="3645"/>
    </row>
    <row r="9" spans="1:9" ht="18" customHeight="1">
      <c r="B9" s="3637" t="s">
        <v>1310</v>
      </c>
      <c r="C9" s="3637"/>
      <c r="D9" s="3637"/>
      <c r="E9" s="3637"/>
      <c r="F9" s="3637"/>
      <c r="G9" s="3637"/>
      <c r="H9" s="3637"/>
    </row>
    <row r="11" spans="1:9" ht="73.5" customHeight="1">
      <c r="A11" s="3634"/>
      <c r="B11" s="3639" t="s">
        <v>119</v>
      </c>
      <c r="C11" s="3639" t="s">
        <v>118</v>
      </c>
      <c r="D11" s="3639" t="s">
        <v>117</v>
      </c>
      <c r="E11" s="3639" t="s">
        <v>116</v>
      </c>
      <c r="F11" s="3640" t="s">
        <v>1313</v>
      </c>
      <c r="G11" s="3641"/>
      <c r="H11" s="3639" t="s">
        <v>115</v>
      </c>
    </row>
    <row r="12" spans="1:9" ht="15" customHeight="1">
      <c r="A12" s="3634"/>
      <c r="B12" s="3639"/>
      <c r="C12" s="3639"/>
      <c r="D12" s="3639"/>
      <c r="E12" s="3639"/>
      <c r="F12" s="2294" t="s">
        <v>1177</v>
      </c>
      <c r="G12" s="2294" t="s">
        <v>1178</v>
      </c>
      <c r="H12" s="3639"/>
    </row>
    <row r="13" spans="1:9" ht="15.75" customHeight="1">
      <c r="A13" s="3634"/>
      <c r="B13" s="1270">
        <v>1</v>
      </c>
      <c r="C13" s="1270">
        <v>2</v>
      </c>
      <c r="D13" s="1270">
        <v>3</v>
      </c>
      <c r="E13" s="1270">
        <v>4</v>
      </c>
      <c r="F13" s="2293">
        <v>5</v>
      </c>
      <c r="G13" s="2293">
        <v>6</v>
      </c>
      <c r="H13" s="1270">
        <v>7</v>
      </c>
    </row>
    <row r="14" spans="1:9" ht="31.15" customHeight="1">
      <c r="A14" s="3634"/>
      <c r="B14" s="3636" t="s">
        <v>270</v>
      </c>
      <c r="C14" s="3636"/>
      <c r="D14" s="3636"/>
      <c r="E14" s="3636"/>
      <c r="F14" s="3636"/>
      <c r="G14" s="3636"/>
      <c r="H14" s="3636"/>
    </row>
    <row r="15" spans="1:9" ht="47.45" customHeight="1">
      <c r="A15" s="3634"/>
      <c r="B15" s="3636" t="s">
        <v>102</v>
      </c>
      <c r="C15" s="3636"/>
      <c r="D15" s="3636"/>
      <c r="E15" s="3636"/>
      <c r="F15" s="3636"/>
      <c r="G15" s="3636"/>
      <c r="H15" s="3636"/>
    </row>
    <row r="16" spans="1:9" ht="98.45" customHeight="1">
      <c r="A16" s="3634"/>
      <c r="B16" s="3642" t="s">
        <v>114</v>
      </c>
      <c r="C16" s="43" t="s">
        <v>113</v>
      </c>
      <c r="D16" s="1270" t="s">
        <v>105</v>
      </c>
      <c r="E16" s="1270">
        <v>0.02</v>
      </c>
      <c r="F16" s="32" t="s">
        <v>90</v>
      </c>
      <c r="G16" s="46">
        <f>'прил. 1  (3)'!$Q$14</f>
        <v>84.563733681414803</v>
      </c>
      <c r="H16" s="29" t="s">
        <v>103</v>
      </c>
    </row>
    <row r="17" spans="1:8" ht="99" customHeight="1">
      <c r="A17" s="3634"/>
      <c r="B17" s="3643"/>
      <c r="C17" s="43" t="s">
        <v>112</v>
      </c>
      <c r="D17" s="1270" t="s">
        <v>111</v>
      </c>
      <c r="E17" s="1270">
        <v>0.02</v>
      </c>
      <c r="F17" s="32" t="s">
        <v>90</v>
      </c>
      <c r="G17" s="46">
        <f>'прил. 1  (3)'!$Q$15</f>
        <v>60.196627384960721</v>
      </c>
      <c r="H17" s="29" t="s">
        <v>103</v>
      </c>
    </row>
    <row r="18" spans="1:8" ht="127.5" customHeight="1">
      <c r="A18" s="3634"/>
      <c r="B18" s="3643"/>
      <c r="C18" s="44" t="s">
        <v>110</v>
      </c>
      <c r="D18" s="1270" t="s">
        <v>104</v>
      </c>
      <c r="E18" s="1270">
        <v>0.02</v>
      </c>
      <c r="F18" s="32" t="s">
        <v>90</v>
      </c>
      <c r="G18" s="30">
        <f>'прил. 1  (3)'!$Q$16</f>
        <v>12685.153</v>
      </c>
      <c r="H18" s="29" t="s">
        <v>103</v>
      </c>
    </row>
    <row r="19" spans="1:8" ht="148.15" customHeight="1">
      <c r="A19" s="3634"/>
      <c r="B19" s="3643"/>
      <c r="C19" s="43" t="s">
        <v>384</v>
      </c>
      <c r="D19" s="1270" t="s">
        <v>104</v>
      </c>
      <c r="E19" s="1270">
        <v>0.05</v>
      </c>
      <c r="F19" s="32" t="s">
        <v>90</v>
      </c>
      <c r="G19" s="36">
        <f>'прил. 1  (3)'!$Q$17</f>
        <v>10.1</v>
      </c>
      <c r="H19" s="29" t="s">
        <v>103</v>
      </c>
    </row>
    <row r="20" spans="1:8" ht="78.75" hidden="1" customHeight="1">
      <c r="A20" s="3634"/>
      <c r="B20" s="3643"/>
      <c r="C20" s="137" t="s">
        <v>269</v>
      </c>
      <c r="D20" s="1270" t="s">
        <v>274</v>
      </c>
      <c r="E20" s="1270">
        <v>0</v>
      </c>
      <c r="F20" s="32" t="s">
        <v>90</v>
      </c>
      <c r="G20" s="36">
        <v>0</v>
      </c>
      <c r="H20" s="29" t="s">
        <v>206</v>
      </c>
    </row>
    <row r="21" spans="1:8" ht="129.6" customHeight="1">
      <c r="A21" s="3634"/>
      <c r="B21" s="3643"/>
      <c r="C21" s="2512" t="s">
        <v>254</v>
      </c>
      <c r="D21" s="2513" t="s">
        <v>104</v>
      </c>
      <c r="E21" s="2514">
        <v>0.02</v>
      </c>
      <c r="F21" s="2515" t="s">
        <v>90</v>
      </c>
      <c r="G21" s="2516">
        <f>'прил. 1  (3)'!$Q$19</f>
        <v>0</v>
      </c>
      <c r="H21" s="2517" t="s">
        <v>103</v>
      </c>
    </row>
    <row r="22" spans="1:8" ht="225.75" customHeight="1">
      <c r="A22" s="3634"/>
      <c r="B22" s="3643"/>
      <c r="C22" s="43" t="s">
        <v>263</v>
      </c>
      <c r="D22" s="1270" t="s">
        <v>104</v>
      </c>
      <c r="E22" s="1270">
        <v>5.5E-2</v>
      </c>
      <c r="F22" s="32" t="s">
        <v>90</v>
      </c>
      <c r="G22" s="36">
        <f>'прил. 1  (3)'!$Q$20</f>
        <v>10.1</v>
      </c>
      <c r="H22" s="29" t="s">
        <v>103</v>
      </c>
    </row>
    <row r="23" spans="1:8" ht="242.25" hidden="1" customHeight="1">
      <c r="A23" s="3634"/>
      <c r="B23" s="3643"/>
      <c r="C23" s="42" t="s">
        <v>264</v>
      </c>
      <c r="D23" s="1270" t="s">
        <v>104</v>
      </c>
      <c r="E23" s="36">
        <v>0</v>
      </c>
      <c r="F23" s="32" t="s">
        <v>90</v>
      </c>
      <c r="G23" s="136" t="e">
        <f>#REF!</f>
        <v>#REF!</v>
      </c>
      <c r="H23" s="29" t="s">
        <v>103</v>
      </c>
    </row>
    <row r="24" spans="1:8" ht="178.5">
      <c r="A24" s="3634"/>
      <c r="B24" s="3643"/>
      <c r="C24" s="2494" t="s">
        <v>250</v>
      </c>
      <c r="D24" s="1270" t="s">
        <v>105</v>
      </c>
      <c r="E24" s="1270">
        <v>0.16600000000000001</v>
      </c>
      <c r="F24" s="32" t="s">
        <v>90</v>
      </c>
      <c r="G24" s="247">
        <f>'прил. 1  (3)'!$Q$22</f>
        <v>75</v>
      </c>
      <c r="H24" s="29" t="s">
        <v>206</v>
      </c>
    </row>
    <row r="25" spans="1:8" ht="247.5" customHeight="1">
      <c r="A25" s="3634"/>
      <c r="B25" s="3643"/>
      <c r="C25" s="2494" t="s">
        <v>248</v>
      </c>
      <c r="D25" s="1270" t="s">
        <v>105</v>
      </c>
      <c r="E25" s="1270">
        <v>1E-3</v>
      </c>
      <c r="F25" s="32" t="s">
        <v>90</v>
      </c>
      <c r="G25" s="32">
        <f>'прил. 1  (3)'!$Q$23</f>
        <v>38.549999999999997</v>
      </c>
      <c r="H25" s="29" t="s">
        <v>206</v>
      </c>
    </row>
    <row r="26" spans="1:8" ht="102" hidden="1">
      <c r="A26" s="3634"/>
      <c r="B26" s="3643"/>
      <c r="C26" s="137" t="s">
        <v>265</v>
      </c>
      <c r="D26" s="1270" t="s">
        <v>190</v>
      </c>
      <c r="E26" s="1270">
        <v>0</v>
      </c>
      <c r="F26" s="32" t="s">
        <v>90</v>
      </c>
      <c r="G26" s="36" t="e">
        <f>#REF!</f>
        <v>#REF!</v>
      </c>
      <c r="H26" s="29" t="s">
        <v>103</v>
      </c>
    </row>
    <row r="27" spans="1:8" ht="135.6" hidden="1" customHeight="1">
      <c r="A27" s="3634"/>
      <c r="B27" s="3643"/>
      <c r="C27" s="41" t="s">
        <v>266</v>
      </c>
      <c r="D27" s="1270" t="s">
        <v>104</v>
      </c>
      <c r="E27" s="36" t="s">
        <v>90</v>
      </c>
      <c r="F27" s="32" t="s">
        <v>90</v>
      </c>
      <c r="G27" s="36" t="s">
        <v>90</v>
      </c>
      <c r="H27" s="29" t="s">
        <v>268</v>
      </c>
    </row>
    <row r="28" spans="1:8" ht="204" hidden="1">
      <c r="A28" s="3634"/>
      <c r="B28" s="3643"/>
      <c r="C28" s="41" t="s">
        <v>267</v>
      </c>
      <c r="D28" s="1270" t="s">
        <v>105</v>
      </c>
      <c r="E28" s="1270">
        <v>0</v>
      </c>
      <c r="F28" s="32" t="s">
        <v>90</v>
      </c>
      <c r="G28" s="32" t="str">
        <f>'прил. 1  (3)'!$Q$26</f>
        <v>-</v>
      </c>
      <c r="H28" s="29" t="s">
        <v>103</v>
      </c>
    </row>
    <row r="29" spans="1:8" ht="114.75" hidden="1" customHeight="1">
      <c r="A29" s="3634"/>
      <c r="B29" s="3643"/>
      <c r="C29" s="40" t="s">
        <v>244</v>
      </c>
      <c r="D29" s="1270" t="s">
        <v>104</v>
      </c>
      <c r="E29" s="1270">
        <v>0</v>
      </c>
      <c r="F29" s="32" t="s">
        <v>90</v>
      </c>
      <c r="G29" s="36">
        <f>'[1]прил. 1  (3)'!$M$27</f>
        <v>6772.6279999999997</v>
      </c>
      <c r="H29" s="29" t="s">
        <v>103</v>
      </c>
    </row>
    <row r="30" spans="1:8" ht="89.25">
      <c r="A30" s="3634"/>
      <c r="B30" s="3643"/>
      <c r="C30" s="40" t="s">
        <v>295</v>
      </c>
      <c r="D30" s="1270" t="s">
        <v>104</v>
      </c>
      <c r="E30" s="1270">
        <v>0.01</v>
      </c>
      <c r="F30" s="32" t="s">
        <v>90</v>
      </c>
      <c r="G30" s="30">
        <f>'прил. 1  (3)'!$Q$28</f>
        <v>1958.114</v>
      </c>
      <c r="H30" s="29" t="s">
        <v>103</v>
      </c>
    </row>
    <row r="31" spans="1:8" ht="127.5">
      <c r="A31" s="3634"/>
      <c r="B31" s="3643"/>
      <c r="C31" s="40" t="s">
        <v>423</v>
      </c>
      <c r="D31" s="1270" t="s">
        <v>105</v>
      </c>
      <c r="E31" s="1270">
        <v>1E-3</v>
      </c>
      <c r="F31" s="32" t="s">
        <v>90</v>
      </c>
      <c r="G31" s="247">
        <f>'прил. 1  (3)'!$Q$29</f>
        <v>99</v>
      </c>
      <c r="H31" s="29" t="s">
        <v>103</v>
      </c>
    </row>
    <row r="32" spans="1:8" ht="15.75" hidden="1" customHeight="1">
      <c r="A32" s="3634"/>
      <c r="B32" s="3643"/>
      <c r="C32" s="40"/>
      <c r="D32" s="1270"/>
      <c r="E32" s="1270"/>
      <c r="F32" s="32" t="s">
        <v>90</v>
      </c>
      <c r="G32" s="247"/>
      <c r="H32" s="29"/>
    </row>
    <row r="33" spans="1:16" ht="15.75" hidden="1" customHeight="1">
      <c r="A33" s="3634"/>
      <c r="B33" s="3643"/>
      <c r="C33" s="40"/>
      <c r="D33" s="1270"/>
      <c r="E33" s="1270"/>
      <c r="F33" s="32" t="s">
        <v>90</v>
      </c>
      <c r="G33" s="247"/>
      <c r="H33" s="29"/>
    </row>
    <row r="34" spans="1:16" ht="117.75" customHeight="1">
      <c r="A34" s="3634"/>
      <c r="B34" s="3643"/>
      <c r="C34" s="2511" t="s">
        <v>1064</v>
      </c>
      <c r="D34" s="1270" t="s">
        <v>105</v>
      </c>
      <c r="E34" s="1270">
        <v>1E-3</v>
      </c>
      <c r="F34" s="32" t="s">
        <v>90</v>
      </c>
      <c r="G34" s="247">
        <f>'прил. 1  (3)'!$Q$30</f>
        <v>94.3</v>
      </c>
      <c r="H34" s="29" t="s">
        <v>103</v>
      </c>
    </row>
    <row r="35" spans="1:16" ht="117.75" hidden="1" customHeight="1">
      <c r="A35" s="3634"/>
      <c r="B35" s="3643"/>
      <c r="C35" s="253" t="s">
        <v>424</v>
      </c>
      <c r="D35" s="1270" t="s">
        <v>105</v>
      </c>
      <c r="E35" s="32">
        <v>0</v>
      </c>
      <c r="F35" s="32" t="s">
        <v>90</v>
      </c>
      <c r="G35" s="247">
        <v>0</v>
      </c>
      <c r="H35" s="29"/>
    </row>
    <row r="36" spans="1:16" ht="69" customHeight="1">
      <c r="A36" s="3634"/>
      <c r="B36" s="3644"/>
      <c r="C36" s="253" t="s">
        <v>1066</v>
      </c>
      <c r="D36" s="1270" t="s">
        <v>105</v>
      </c>
      <c r="E36" s="1272">
        <v>0.03</v>
      </c>
      <c r="F36" s="32" t="s">
        <v>90</v>
      </c>
      <c r="G36" s="30" t="e">
        <f>'прил. 1  (3)'!$Q$32</f>
        <v>#REF!</v>
      </c>
      <c r="H36" s="29" t="s">
        <v>206</v>
      </c>
    </row>
    <row r="37" spans="1:16" ht="175.9" customHeight="1">
      <c r="A37" s="3634"/>
      <c r="B37" s="45" t="s">
        <v>185</v>
      </c>
      <c r="C37" s="31" t="s">
        <v>425</v>
      </c>
      <c r="D37" s="1270" t="s">
        <v>104</v>
      </c>
      <c r="E37" s="1270"/>
      <c r="F37" s="32" t="s">
        <v>90</v>
      </c>
      <c r="G37" s="30">
        <f>'прил. 1  (3)'!$Q$33</f>
        <v>14410.7</v>
      </c>
      <c r="H37" s="29" t="s">
        <v>103</v>
      </c>
      <c r="I37" s="37"/>
      <c r="J37" s="37"/>
      <c r="K37" s="37"/>
      <c r="L37" s="37"/>
      <c r="M37" s="37"/>
      <c r="N37" s="37"/>
      <c r="O37" s="37"/>
      <c r="P37" s="37"/>
    </row>
    <row r="38" spans="1:16" ht="63.75">
      <c r="A38" s="3634"/>
      <c r="B38" s="1776"/>
      <c r="C38" s="33" t="s">
        <v>107</v>
      </c>
      <c r="D38" s="1270" t="s">
        <v>104</v>
      </c>
      <c r="E38" s="1270">
        <v>0.04</v>
      </c>
      <c r="F38" s="32" t="s">
        <v>90</v>
      </c>
      <c r="G38" s="30">
        <f>'прил. 1  (3)'!$Q$34</f>
        <v>5959.7132121539998</v>
      </c>
      <c r="H38" s="29" t="s">
        <v>103</v>
      </c>
      <c r="I38" s="37"/>
      <c r="J38" s="37"/>
      <c r="K38" s="37"/>
      <c r="L38" s="37"/>
      <c r="M38" s="37"/>
      <c r="N38" s="37"/>
      <c r="O38" s="37"/>
      <c r="P38" s="37"/>
    </row>
    <row r="39" spans="1:16" ht="52.9" customHeight="1">
      <c r="A39" s="3634"/>
      <c r="B39" s="1776"/>
      <c r="C39" s="31" t="s">
        <v>106</v>
      </c>
      <c r="D39" s="1270" t="s">
        <v>104</v>
      </c>
      <c r="E39" s="1270">
        <v>0.04</v>
      </c>
      <c r="F39" s="32" t="s">
        <v>90</v>
      </c>
      <c r="G39" s="30">
        <f>'прил. 1  (3)'!$Q$35</f>
        <v>8451.0400000000009</v>
      </c>
      <c r="H39" s="29" t="s">
        <v>103</v>
      </c>
      <c r="I39" s="37"/>
      <c r="J39" s="37"/>
      <c r="K39" s="37"/>
      <c r="L39" s="37"/>
      <c r="M39" s="37"/>
      <c r="N39" s="37"/>
      <c r="O39" s="37"/>
      <c r="P39" s="37"/>
    </row>
    <row r="40" spans="1:16" ht="183.6" customHeight="1">
      <c r="A40" s="3634"/>
      <c r="B40" s="1776"/>
      <c r="C40" s="31" t="s">
        <v>444</v>
      </c>
      <c r="D40" s="38" t="s">
        <v>104</v>
      </c>
      <c r="E40" s="1270"/>
      <c r="F40" s="32" t="s">
        <v>90</v>
      </c>
      <c r="G40" s="36">
        <f>'прил. 1  (3)'!$Q$36</f>
        <v>557.13</v>
      </c>
      <c r="H40" s="29" t="s">
        <v>108</v>
      </c>
      <c r="I40" s="37"/>
      <c r="J40" s="37"/>
      <c r="K40" s="37"/>
      <c r="L40" s="37"/>
      <c r="M40" s="37"/>
      <c r="N40" s="37"/>
      <c r="O40" s="37"/>
      <c r="P40" s="37"/>
    </row>
    <row r="41" spans="1:16" ht="68.25" customHeight="1">
      <c r="A41" s="3634"/>
      <c r="B41" s="1776"/>
      <c r="C41" s="33" t="s">
        <v>107</v>
      </c>
      <c r="D41" s="38" t="s">
        <v>104</v>
      </c>
      <c r="E41" s="1270">
        <v>6.7000000000000004E-2</v>
      </c>
      <c r="F41" s="32" t="s">
        <v>90</v>
      </c>
      <c r="G41" s="36">
        <f>'прил. 1  (3)'!$Q$37</f>
        <v>325.2</v>
      </c>
      <c r="H41" s="29" t="s">
        <v>103</v>
      </c>
      <c r="I41" s="37"/>
      <c r="J41" s="37"/>
      <c r="K41" s="37"/>
      <c r="L41" s="37"/>
      <c r="M41" s="37"/>
      <c r="N41" s="37"/>
      <c r="O41" s="37"/>
      <c r="P41" s="37"/>
    </row>
    <row r="42" spans="1:16" ht="51">
      <c r="A42" s="3634"/>
      <c r="B42" s="1776"/>
      <c r="C42" s="31" t="s">
        <v>106</v>
      </c>
      <c r="D42" s="38" t="s">
        <v>104</v>
      </c>
      <c r="E42" s="1270">
        <v>0.03</v>
      </c>
      <c r="F42" s="32" t="s">
        <v>90</v>
      </c>
      <c r="G42" s="36">
        <f>'прил. 1  (3)'!$Q$38</f>
        <v>231.93</v>
      </c>
      <c r="H42" s="29" t="s">
        <v>103</v>
      </c>
      <c r="I42" s="37"/>
      <c r="J42" s="37"/>
      <c r="K42" s="37"/>
      <c r="L42" s="37"/>
      <c r="M42" s="37"/>
      <c r="N42" s="37"/>
      <c r="O42" s="37"/>
      <c r="P42" s="37"/>
    </row>
    <row r="43" spans="1:16" s="218" customFormat="1" ht="98.25" hidden="1" customHeight="1">
      <c r="A43" s="3634"/>
      <c r="B43" s="1776"/>
      <c r="C43" s="31" t="s">
        <v>275</v>
      </c>
      <c r="D43" s="38" t="s">
        <v>190</v>
      </c>
      <c r="E43" s="1270">
        <v>0</v>
      </c>
      <c r="F43" s="32" t="s">
        <v>90</v>
      </c>
      <c r="G43" s="36">
        <f>'[1]прил. 1  (3)'!$M$39</f>
        <v>16</v>
      </c>
      <c r="H43" s="29" t="s">
        <v>103</v>
      </c>
      <c r="I43" s="217"/>
      <c r="J43" s="217"/>
      <c r="K43" s="217"/>
      <c r="L43" s="217"/>
      <c r="M43" s="217"/>
      <c r="N43" s="217"/>
      <c r="O43" s="217"/>
      <c r="P43" s="217"/>
    </row>
    <row r="44" spans="1:16" ht="114" hidden="1" customHeight="1">
      <c r="A44" s="3634"/>
      <c r="B44" s="1776"/>
      <c r="C44" s="31" t="s">
        <v>445</v>
      </c>
      <c r="D44" s="38" t="s">
        <v>104</v>
      </c>
      <c r="E44" s="1270"/>
      <c r="F44" s="32" t="s">
        <v>90</v>
      </c>
      <c r="G44" s="36" t="s">
        <v>90</v>
      </c>
      <c r="H44" s="29" t="s">
        <v>103</v>
      </c>
      <c r="I44" s="37"/>
      <c r="J44" s="37"/>
      <c r="K44" s="37"/>
      <c r="L44" s="37"/>
      <c r="M44" s="37"/>
      <c r="N44" s="37"/>
      <c r="O44" s="37"/>
      <c r="P44" s="37"/>
    </row>
    <row r="45" spans="1:16" ht="140.25">
      <c r="A45" s="3634"/>
      <c r="B45" s="1776"/>
      <c r="C45" s="31" t="s">
        <v>1011</v>
      </c>
      <c r="D45" s="38" t="s">
        <v>105</v>
      </c>
      <c r="E45" s="1270"/>
      <c r="F45" s="32" t="s">
        <v>90</v>
      </c>
      <c r="G45" s="32">
        <f>'прил. 1  (3)'!$Q$41</f>
        <v>52.297264405282149</v>
      </c>
      <c r="H45" s="29" t="s">
        <v>103</v>
      </c>
      <c r="I45" s="37"/>
      <c r="J45" s="37"/>
      <c r="K45" s="37"/>
      <c r="L45" s="37"/>
      <c r="M45" s="37"/>
      <c r="N45" s="37"/>
      <c r="O45" s="37"/>
      <c r="P45" s="37"/>
    </row>
    <row r="46" spans="1:16" ht="93" customHeight="1">
      <c r="A46" s="3634"/>
      <c r="B46" s="1776"/>
      <c r="C46" s="33" t="s">
        <v>1008</v>
      </c>
      <c r="D46" s="38" t="s">
        <v>105</v>
      </c>
      <c r="E46" s="1270">
        <v>0.05</v>
      </c>
      <c r="F46" s="32" t="s">
        <v>90</v>
      </c>
      <c r="G46" s="2347">
        <f>'прил. 1  (3)'!$Q$42</f>
        <v>46.9818</v>
      </c>
      <c r="H46" s="29" t="s">
        <v>1015</v>
      </c>
      <c r="I46" s="37"/>
      <c r="J46" s="37"/>
      <c r="K46" s="37"/>
      <c r="L46" s="37"/>
      <c r="M46" s="37"/>
      <c r="N46" s="37"/>
      <c r="O46" s="37"/>
      <c r="P46" s="37"/>
    </row>
    <row r="47" spans="1:16" ht="67.5" customHeight="1">
      <c r="A47" s="3634"/>
      <c r="B47" s="1776"/>
      <c r="C47" s="31" t="s">
        <v>1009</v>
      </c>
      <c r="D47" s="38" t="s">
        <v>105</v>
      </c>
      <c r="E47" s="1270">
        <v>0.05</v>
      </c>
      <c r="F47" s="32" t="s">
        <v>90</v>
      </c>
      <c r="G47" s="35">
        <f>'прил. 1  (3)'!$Q$43</f>
        <v>56.832022793494218</v>
      </c>
      <c r="H47" s="29" t="s">
        <v>103</v>
      </c>
      <c r="I47" s="37"/>
      <c r="J47" s="37"/>
      <c r="K47" s="37"/>
      <c r="L47" s="37"/>
      <c r="M47" s="37"/>
      <c r="N47" s="37"/>
      <c r="O47" s="37"/>
      <c r="P47" s="37"/>
    </row>
    <row r="48" spans="1:16" ht="24.75" hidden="1" customHeight="1">
      <c r="A48" s="3634"/>
      <c r="B48" s="1776"/>
      <c r="C48" s="34" t="s">
        <v>307</v>
      </c>
      <c r="D48" s="1270"/>
      <c r="E48" s="1270"/>
      <c r="F48" s="32" t="s">
        <v>90</v>
      </c>
      <c r="G48" s="32"/>
      <c r="H48" s="29"/>
    </row>
    <row r="49" spans="1:17" ht="123" customHeight="1">
      <c r="A49" s="3634"/>
      <c r="B49" s="1776"/>
      <c r="C49" s="34" t="s">
        <v>446</v>
      </c>
      <c r="D49" s="1270" t="s">
        <v>105</v>
      </c>
      <c r="E49" s="1270">
        <v>0.04</v>
      </c>
      <c r="F49" s="32" t="s">
        <v>90</v>
      </c>
      <c r="G49" s="36">
        <f>'прил. 1  (3)'!$Q$45</f>
        <v>19.599999999999998</v>
      </c>
      <c r="H49" s="29" t="s">
        <v>103</v>
      </c>
    </row>
    <row r="50" spans="1:17" ht="76.5">
      <c r="A50" s="3634"/>
      <c r="B50" s="1776"/>
      <c r="C50" s="33" t="s">
        <v>430</v>
      </c>
      <c r="D50" s="1270" t="s">
        <v>104</v>
      </c>
      <c r="E50" s="1270">
        <v>0.01</v>
      </c>
      <c r="F50" s="32" t="s">
        <v>90</v>
      </c>
      <c r="G50" s="30">
        <f>'прил. 1  (3)'!$Q$46</f>
        <v>14870.208000000001</v>
      </c>
      <c r="H50" s="29" t="s">
        <v>103</v>
      </c>
    </row>
    <row r="51" spans="1:17" ht="93" customHeight="1">
      <c r="A51" s="3634"/>
      <c r="B51" s="1776"/>
      <c r="C51" s="31" t="s">
        <v>431</v>
      </c>
      <c r="D51" s="1270" t="s">
        <v>104</v>
      </c>
      <c r="E51" s="1270">
        <v>7.8E-2</v>
      </c>
      <c r="F51" s="32" t="s">
        <v>90</v>
      </c>
      <c r="G51" s="36">
        <f>'прил. 1  (3)'!$Q$47</f>
        <v>7.54</v>
      </c>
      <c r="H51" s="29" t="s">
        <v>103</v>
      </c>
    </row>
    <row r="52" spans="1:17" ht="102">
      <c r="A52" s="3634"/>
      <c r="B52" s="1776"/>
      <c r="C52" s="31" t="s">
        <v>447</v>
      </c>
      <c r="D52" s="1270" t="s">
        <v>104</v>
      </c>
      <c r="E52" s="1272">
        <v>0.05</v>
      </c>
      <c r="F52" s="32" t="s">
        <v>90</v>
      </c>
      <c r="G52" s="36">
        <f>'прил. 1  (3)'!$Q$48</f>
        <v>0.53</v>
      </c>
      <c r="H52" s="29" t="s">
        <v>103</v>
      </c>
    </row>
    <row r="53" spans="1:17" ht="165.75">
      <c r="A53" s="3634"/>
      <c r="B53" s="1776"/>
      <c r="C53" s="31" t="s">
        <v>433</v>
      </c>
      <c r="D53" s="1270" t="s">
        <v>104</v>
      </c>
      <c r="E53" s="1270">
        <v>0.02</v>
      </c>
      <c r="F53" s="32" t="s">
        <v>90</v>
      </c>
      <c r="G53" s="36">
        <f>'прил. 1  (3)'!$Q$49</f>
        <v>7.01</v>
      </c>
      <c r="H53" s="29" t="s">
        <v>103</v>
      </c>
    </row>
    <row r="54" spans="1:17" ht="89.25" hidden="1" customHeight="1">
      <c r="A54" s="3634"/>
      <c r="B54" s="1776"/>
      <c r="C54" s="31" t="s">
        <v>296</v>
      </c>
      <c r="D54" s="1270" t="s">
        <v>104</v>
      </c>
      <c r="E54" s="1270">
        <v>0</v>
      </c>
      <c r="F54" s="32" t="s">
        <v>90</v>
      </c>
      <c r="G54" s="30">
        <f>'[1]прил. 1  (3)'!$M$50</f>
        <v>4162.1000000000004</v>
      </c>
      <c r="H54" s="29" t="s">
        <v>103</v>
      </c>
    </row>
    <row r="55" spans="1:17" ht="76.5">
      <c r="A55" s="3634"/>
      <c r="B55" s="1776"/>
      <c r="C55" s="28" t="s">
        <v>434</v>
      </c>
      <c r="D55" s="200" t="s">
        <v>104</v>
      </c>
      <c r="E55" s="200">
        <v>0.01</v>
      </c>
      <c r="F55" s="32" t="s">
        <v>90</v>
      </c>
      <c r="G55" s="201">
        <f>'прил. 1  (3)'!$Q$51</f>
        <v>5519.2389999999996</v>
      </c>
      <c r="H55" s="45" t="s">
        <v>103</v>
      </c>
    </row>
    <row r="56" spans="1:17" ht="102.75" customHeight="1">
      <c r="A56" s="3634"/>
      <c r="B56" s="1776"/>
      <c r="C56" s="43" t="s">
        <v>1010</v>
      </c>
      <c r="D56" s="27" t="s">
        <v>105</v>
      </c>
      <c r="E56" s="27">
        <v>0.03</v>
      </c>
      <c r="F56" s="32" t="s">
        <v>90</v>
      </c>
      <c r="G56" s="2361">
        <f>'прил. 1  (3)'!$Q$52</f>
        <v>79.985699999999994</v>
      </c>
      <c r="H56" s="1271" t="s">
        <v>1016</v>
      </c>
    </row>
    <row r="57" spans="1:17" ht="94.5" hidden="1" customHeight="1">
      <c r="A57" s="3634"/>
      <c r="B57" s="1776"/>
      <c r="C57" s="248" t="s">
        <v>873</v>
      </c>
      <c r="D57" s="27" t="s">
        <v>105</v>
      </c>
      <c r="E57" s="1214">
        <v>0</v>
      </c>
      <c r="F57" s="32" t="s">
        <v>90</v>
      </c>
      <c r="G57" s="213" t="e">
        <f>#REF!</f>
        <v>#REF!</v>
      </c>
      <c r="H57" s="1271" t="s">
        <v>103</v>
      </c>
    </row>
    <row r="58" spans="1:17" ht="90" hidden="1" customHeight="1">
      <c r="A58" s="3634"/>
      <c r="B58" s="1776"/>
      <c r="C58" s="327" t="s">
        <v>874</v>
      </c>
      <c r="D58" s="27" t="s">
        <v>105</v>
      </c>
      <c r="E58" s="1214">
        <v>0</v>
      </c>
      <c r="F58" s="32" t="s">
        <v>90</v>
      </c>
      <c r="G58" s="26" t="e">
        <f>#REF!</f>
        <v>#REF!</v>
      </c>
      <c r="H58" s="1271" t="s">
        <v>103</v>
      </c>
    </row>
    <row r="59" spans="1:17" ht="309" hidden="1" customHeight="1">
      <c r="A59" s="3634"/>
      <c r="B59" s="1776"/>
      <c r="C59" s="248" t="s">
        <v>875</v>
      </c>
      <c r="D59" s="27" t="s">
        <v>105</v>
      </c>
      <c r="E59" s="1214">
        <v>0</v>
      </c>
      <c r="F59" s="32" t="s">
        <v>90</v>
      </c>
      <c r="G59" s="26" t="e">
        <f>#REF!</f>
        <v>#REF!</v>
      </c>
      <c r="H59" s="1271" t="s">
        <v>103</v>
      </c>
    </row>
    <row r="60" spans="1:17" ht="243" hidden="1" customHeight="1">
      <c r="A60" s="3634"/>
      <c r="B60" s="1776"/>
      <c r="C60" s="248" t="s">
        <v>876</v>
      </c>
      <c r="D60" s="27" t="s">
        <v>105</v>
      </c>
      <c r="E60" s="1214">
        <v>0</v>
      </c>
      <c r="F60" s="32" t="s">
        <v>90</v>
      </c>
      <c r="G60" s="26" t="e">
        <f>#REF!</f>
        <v>#REF!</v>
      </c>
      <c r="H60" s="1271" t="s">
        <v>103</v>
      </c>
    </row>
    <row r="61" spans="1:17" ht="96.75" hidden="1" customHeight="1">
      <c r="A61" s="3638"/>
      <c r="B61" s="1776"/>
      <c r="C61" s="303" t="s">
        <v>877</v>
      </c>
      <c r="D61" s="27" t="s">
        <v>105</v>
      </c>
      <c r="E61" s="1214">
        <v>0</v>
      </c>
      <c r="F61" s="32" t="s">
        <v>90</v>
      </c>
      <c r="G61" s="304" t="e">
        <f>#REF!</f>
        <v>#REF!</v>
      </c>
      <c r="H61" s="303" t="s">
        <v>206</v>
      </c>
    </row>
    <row r="62" spans="1:17" ht="180" hidden="1" customHeight="1">
      <c r="A62" s="3633"/>
      <c r="B62" s="1776"/>
      <c r="C62" s="305" t="s">
        <v>441</v>
      </c>
      <c r="D62" s="306" t="s">
        <v>105</v>
      </c>
      <c r="E62" s="27">
        <v>0</v>
      </c>
      <c r="F62" s="32" t="s">
        <v>90</v>
      </c>
      <c r="G62" s="304">
        <v>0</v>
      </c>
      <c r="H62" s="1770" t="s">
        <v>103</v>
      </c>
    </row>
    <row r="63" spans="1:17" ht="184.5" hidden="1" customHeight="1">
      <c r="A63" s="3634"/>
      <c r="B63" s="1776"/>
      <c r="C63" s="305" t="s">
        <v>442</v>
      </c>
      <c r="D63" s="307" t="s">
        <v>105</v>
      </c>
      <c r="E63" s="27">
        <v>0</v>
      </c>
      <c r="F63" s="32" t="s">
        <v>90</v>
      </c>
      <c r="G63" s="304">
        <v>0</v>
      </c>
      <c r="H63" s="1770" t="s">
        <v>103</v>
      </c>
      <c r="I63" s="308"/>
      <c r="J63" s="308"/>
      <c r="K63" s="308"/>
      <c r="L63" s="308"/>
      <c r="M63" s="308"/>
      <c r="N63" s="308"/>
      <c r="O63" s="308"/>
      <c r="P63" s="308"/>
    </row>
    <row r="64" spans="1:17" s="310" customFormat="1" ht="144.75" hidden="1" customHeight="1">
      <c r="A64" s="3634"/>
      <c r="B64" s="1776"/>
      <c r="C64" s="281" t="s">
        <v>443</v>
      </c>
      <c r="D64" s="39" t="s">
        <v>105</v>
      </c>
      <c r="E64" s="39">
        <v>0</v>
      </c>
      <c r="F64" s="32" t="s">
        <v>90</v>
      </c>
      <c r="G64" s="32" t="e">
        <f>#REF!</f>
        <v>#REF!</v>
      </c>
      <c r="H64" s="281"/>
      <c r="I64" s="308"/>
      <c r="J64" s="308"/>
      <c r="K64" s="308"/>
      <c r="L64" s="308"/>
      <c r="M64" s="308"/>
      <c r="N64" s="308"/>
      <c r="O64" s="308"/>
      <c r="P64" s="308"/>
      <c r="Q64" s="309"/>
    </row>
    <row r="65" spans="1:8" s="308" customFormat="1" ht="144.75" customHeight="1">
      <c r="A65" s="3634"/>
      <c r="B65" s="1776"/>
      <c r="C65" s="305" t="s">
        <v>936</v>
      </c>
      <c r="D65" s="39" t="s">
        <v>105</v>
      </c>
      <c r="E65" s="39">
        <v>1.4999999999999999E-2</v>
      </c>
      <c r="F65" s="32" t="s">
        <v>90</v>
      </c>
      <c r="G65" s="32">
        <f>'прил. 1  (3)'!$Q$61</f>
        <v>30</v>
      </c>
      <c r="H65" s="1770" t="s">
        <v>206</v>
      </c>
    </row>
    <row r="66" spans="1:8" s="308" customFormat="1" ht="144.75" customHeight="1">
      <c r="A66" s="3634"/>
      <c r="B66" s="1776"/>
      <c r="C66" s="305" t="s">
        <v>937</v>
      </c>
      <c r="D66" s="39" t="s">
        <v>105</v>
      </c>
      <c r="E66" s="39">
        <v>4.0000000000000001E-3</v>
      </c>
      <c r="F66" s="32" t="s">
        <v>90</v>
      </c>
      <c r="G66" s="32">
        <f>'прил. 1  (3)'!$Q$62</f>
        <v>20</v>
      </c>
      <c r="H66" s="1770" t="s">
        <v>1017</v>
      </c>
    </row>
    <row r="67" spans="1:8" ht="72.75" customHeight="1">
      <c r="A67" s="3634"/>
      <c r="B67" s="1776"/>
      <c r="C67" s="281" t="s">
        <v>938</v>
      </c>
      <c r="D67" s="39" t="s">
        <v>105</v>
      </c>
      <c r="E67" s="1270">
        <v>0.01</v>
      </c>
      <c r="F67" s="32" t="s">
        <v>90</v>
      </c>
      <c r="G67" s="32">
        <f>'прил. 1  (3)'!$Q$63</f>
        <v>66</v>
      </c>
      <c r="H67" s="1770" t="s">
        <v>1015</v>
      </c>
    </row>
    <row r="68" spans="1:8" ht="116.25" customHeight="1">
      <c r="A68" s="3634"/>
      <c r="B68" s="1776"/>
      <c r="C68" s="29" t="s">
        <v>1006</v>
      </c>
      <c r="D68" s="39" t="s">
        <v>104</v>
      </c>
      <c r="E68" s="1771">
        <v>1.4999999999999999E-2</v>
      </c>
      <c r="F68" s="32" t="s">
        <v>90</v>
      </c>
      <c r="G68" s="32">
        <f>'прил. 1  (3)'!$Q$64</f>
        <v>11.42</v>
      </c>
      <c r="H68" s="1770" t="s">
        <v>206</v>
      </c>
    </row>
    <row r="69" spans="1:8" ht="121.5" customHeight="1">
      <c r="A69" s="3634"/>
      <c r="B69" s="1777"/>
      <c r="C69" s="45" t="s">
        <v>1007</v>
      </c>
      <c r="D69" s="27" t="s">
        <v>1004</v>
      </c>
      <c r="E69" s="200">
        <v>1.4999999999999999E-2</v>
      </c>
      <c r="F69" s="32" t="s">
        <v>90</v>
      </c>
      <c r="G69" s="1778">
        <f>'прил. 1  (3)'!$Q$65</f>
        <v>1.2825</v>
      </c>
      <c r="H69" s="1770" t="s">
        <v>1015</v>
      </c>
    </row>
    <row r="70" spans="1:8" ht="86.25" customHeight="1">
      <c r="A70" s="2292"/>
      <c r="B70" s="1777"/>
      <c r="C70" s="45" t="s">
        <v>1209</v>
      </c>
      <c r="D70" s="39" t="s">
        <v>105</v>
      </c>
      <c r="E70" s="200">
        <v>2.1000000000000001E-2</v>
      </c>
      <c r="F70" s="32"/>
      <c r="G70" s="1778">
        <f>'прил. 1  (3)'!$Q$66</f>
        <v>50.236199999999997</v>
      </c>
      <c r="H70" s="2291" t="s">
        <v>103</v>
      </c>
    </row>
    <row r="71" spans="1:8" ht="78.75" customHeight="1">
      <c r="A71" s="2292"/>
      <c r="B71" s="1777"/>
      <c r="C71" s="45" t="s">
        <v>1179</v>
      </c>
      <c r="D71" s="39" t="s">
        <v>104</v>
      </c>
      <c r="E71" s="200">
        <v>1.0999999999999999E-2</v>
      </c>
      <c r="F71" s="32"/>
      <c r="G71" s="1778">
        <f>'прил. 1  (3)'!$Q$67</f>
        <v>3.794</v>
      </c>
      <c r="H71" s="2291" t="s">
        <v>206</v>
      </c>
    </row>
    <row r="72" spans="1:8" ht="27" customHeight="1">
      <c r="A72" s="3629" t="s">
        <v>385</v>
      </c>
      <c r="B72" s="3629"/>
      <c r="C72" s="3629"/>
      <c r="D72" s="3629"/>
      <c r="E72" s="3629"/>
      <c r="F72" s="3629"/>
      <c r="G72" s="3629"/>
      <c r="H72" s="3629"/>
    </row>
    <row r="73" spans="1:8" ht="16.5" customHeight="1">
      <c r="A73" s="3630"/>
      <c r="B73" s="3630"/>
      <c r="C73" s="3630"/>
      <c r="D73" s="3630"/>
      <c r="E73" s="3630"/>
      <c r="F73" s="3630"/>
      <c r="G73" s="3630"/>
      <c r="H73" s="3630"/>
    </row>
    <row r="74" spans="1:8" ht="11.25" customHeight="1">
      <c r="A74" s="3631" t="s">
        <v>386</v>
      </c>
      <c r="B74" s="3631"/>
      <c r="C74" s="3631"/>
      <c r="D74" s="3631"/>
      <c r="E74" s="3631"/>
      <c r="F74" s="3631"/>
      <c r="G74" s="3631"/>
      <c r="H74" s="3631"/>
    </row>
    <row r="75" spans="1:8">
      <c r="A75" s="3631"/>
      <c r="B75" s="3631"/>
      <c r="C75" s="3631"/>
      <c r="D75" s="3631"/>
      <c r="E75" s="3631"/>
      <c r="F75" s="3631"/>
      <c r="G75" s="3631"/>
      <c r="H75" s="3631"/>
    </row>
    <row r="76" spans="1:8" ht="3" customHeight="1"/>
    <row r="77" spans="1:8">
      <c r="A77" s="25" t="s">
        <v>939</v>
      </c>
    </row>
    <row r="78" spans="1:8" ht="23.25" customHeight="1">
      <c r="A78" s="3635" t="s">
        <v>1005</v>
      </c>
      <c r="B78" s="3635"/>
      <c r="C78" s="3635"/>
    </row>
    <row r="79" spans="1:8" ht="23.25" customHeight="1">
      <c r="A79" s="3635" t="s">
        <v>1180</v>
      </c>
      <c r="B79" s="3635"/>
      <c r="C79" s="3635"/>
      <c r="D79" s="3635"/>
      <c r="E79" s="3635"/>
      <c r="F79" s="3635"/>
      <c r="G79" s="3635"/>
      <c r="H79" s="3635"/>
    </row>
    <row r="80" spans="1:8" ht="18" customHeight="1">
      <c r="A80" s="3632" t="s">
        <v>1012</v>
      </c>
      <c r="B80" s="3632"/>
      <c r="C80" s="3632"/>
    </row>
    <row r="81" spans="1:1">
      <c r="A81" s="25" t="s">
        <v>1013</v>
      </c>
    </row>
    <row r="82" spans="1:1" ht="19.5" customHeight="1">
      <c r="A82" s="25" t="s">
        <v>1014</v>
      </c>
    </row>
  </sheetData>
  <mergeCells count="23">
    <mergeCell ref="B8:H8"/>
    <mergeCell ref="G1:H1"/>
    <mergeCell ref="B4:H4"/>
    <mergeCell ref="B5:H5"/>
    <mergeCell ref="G6:H6"/>
    <mergeCell ref="B7:H7"/>
    <mergeCell ref="B15:H15"/>
    <mergeCell ref="B9:H9"/>
    <mergeCell ref="A11:A61"/>
    <mergeCell ref="B11:B12"/>
    <mergeCell ref="C11:C12"/>
    <mergeCell ref="D11:D12"/>
    <mergeCell ref="E11:E12"/>
    <mergeCell ref="H11:H12"/>
    <mergeCell ref="B14:H14"/>
    <mergeCell ref="F11:G11"/>
    <mergeCell ref="B16:B36"/>
    <mergeCell ref="A72:H73"/>
    <mergeCell ref="A74:H75"/>
    <mergeCell ref="A80:C80"/>
    <mergeCell ref="A62:A69"/>
    <mergeCell ref="A78:C78"/>
    <mergeCell ref="A79:H79"/>
  </mergeCells>
  <printOptions horizontalCentered="1"/>
  <pageMargins left="0.70866141732283472" right="0.70866141732283472" top="0.74803149606299213" bottom="0.74803149606299213" header="0.31496062992125984" footer="0.31496062992125984"/>
  <pageSetup paperSize="9" scale="55" fitToHeight="6"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38"/>
  <sheetViews>
    <sheetView topLeftCell="A76" zoomScaleNormal="100" workbookViewId="0">
      <selection activeCell="N78" sqref="N78"/>
    </sheetView>
  </sheetViews>
  <sheetFormatPr defaultRowHeight="15"/>
  <cols>
    <col min="1" max="1" width="36.28515625" customWidth="1"/>
    <col min="2" max="2" width="14.85546875" style="48" customWidth="1"/>
    <col min="3" max="3" width="15.85546875" style="48" customWidth="1"/>
    <col min="4" max="4" width="14.7109375" style="48" customWidth="1"/>
    <col min="5" max="5" width="17" style="48" customWidth="1"/>
    <col min="6" max="9" width="15.28515625" style="48" customWidth="1"/>
    <col min="10" max="10" width="19.7109375" style="48" customWidth="1"/>
    <col min="11" max="13" width="19.7109375" style="50" customWidth="1"/>
    <col min="14" max="18" width="19.7109375" customWidth="1"/>
    <col min="19" max="19" width="17.5703125" customWidth="1"/>
    <col min="20" max="20" width="13.7109375" bestFit="1" customWidth="1"/>
    <col min="21" max="21" width="16.85546875" customWidth="1"/>
    <col min="22" max="22" width="16" customWidth="1"/>
    <col min="23" max="23" width="21.42578125" customWidth="1"/>
    <col min="24" max="24" width="14.7109375" bestFit="1" customWidth="1"/>
    <col min="29" max="29" width="18" customWidth="1"/>
    <col min="34" max="34" width="16.85546875" customWidth="1"/>
    <col min="35" max="35" width="22" customWidth="1"/>
  </cols>
  <sheetData>
    <row r="1" spans="1:35" ht="40.5" customHeight="1" thickBot="1">
      <c r="A1" s="4030" t="s">
        <v>149</v>
      </c>
      <c r="B1" s="4035" t="s">
        <v>150</v>
      </c>
      <c r="C1" s="4036"/>
      <c r="D1" s="4036"/>
      <c r="E1" s="4036"/>
      <c r="F1" s="4036"/>
      <c r="G1" s="4036"/>
      <c r="H1" s="4036"/>
      <c r="I1" s="4036"/>
      <c r="J1" s="4036"/>
      <c r="K1" s="4036"/>
      <c r="L1" s="4036"/>
      <c r="M1" s="4036"/>
      <c r="N1" s="2214"/>
      <c r="O1" s="2214"/>
      <c r="P1" s="2454"/>
      <c r="Q1" s="2454"/>
      <c r="R1" s="2454"/>
    </row>
    <row r="2" spans="1:35" ht="15.75" customHeight="1">
      <c r="A2" s="4031"/>
      <c r="B2" s="4033" t="s">
        <v>151</v>
      </c>
      <c r="C2" s="4035" t="s">
        <v>152</v>
      </c>
      <c r="D2" s="4036"/>
      <c r="E2" s="4036"/>
      <c r="F2" s="4036"/>
      <c r="G2" s="4036"/>
      <c r="H2" s="4036"/>
      <c r="I2" s="4036"/>
      <c r="J2" s="4036"/>
      <c r="K2" s="4036"/>
      <c r="L2" s="4036"/>
      <c r="M2" s="4036"/>
      <c r="N2" s="2214"/>
      <c r="O2" s="2214"/>
      <c r="P2" s="2454"/>
      <c r="Q2" s="2454"/>
      <c r="R2" s="2454"/>
    </row>
    <row r="3" spans="1:35" ht="15.75" thickBot="1">
      <c r="A3" s="4032"/>
      <c r="B3" s="4034"/>
      <c r="C3" s="195">
        <v>2015</v>
      </c>
      <c r="D3" s="195">
        <v>2016</v>
      </c>
      <c r="E3" s="195">
        <v>2017</v>
      </c>
      <c r="F3" s="195">
        <v>2018</v>
      </c>
      <c r="G3" s="195">
        <v>2019</v>
      </c>
      <c r="H3" s="195">
        <v>2020</v>
      </c>
      <c r="I3" s="195">
        <v>2021</v>
      </c>
      <c r="J3" s="195">
        <v>2022</v>
      </c>
      <c r="K3" s="313">
        <v>2023</v>
      </c>
      <c r="L3" s="313">
        <v>2024</v>
      </c>
      <c r="M3" s="313">
        <v>2025</v>
      </c>
      <c r="N3" s="194">
        <v>2026</v>
      </c>
      <c r="O3" s="194">
        <v>2027</v>
      </c>
      <c r="P3" s="2456">
        <v>2028</v>
      </c>
      <c r="Q3" s="2456">
        <v>2029</v>
      </c>
      <c r="R3" s="2456">
        <v>2030</v>
      </c>
    </row>
    <row r="4" spans="1:35" ht="21.75" customHeight="1">
      <c r="A4" s="4037" t="s">
        <v>153</v>
      </c>
      <c r="B4" s="4038"/>
      <c r="C4" s="4038"/>
      <c r="D4" s="4038"/>
      <c r="E4" s="4038"/>
      <c r="F4" s="4038"/>
      <c r="G4" s="4038"/>
      <c r="H4" s="4038"/>
      <c r="I4" s="4038"/>
      <c r="J4" s="4038"/>
      <c r="K4" s="4038"/>
      <c r="L4" s="4038"/>
      <c r="M4" s="4038"/>
      <c r="N4" s="2215"/>
      <c r="O4" s="2215"/>
      <c r="P4" s="2457"/>
      <c r="Q4" s="2457"/>
      <c r="R4" s="2457"/>
      <c r="U4" s="105" t="s">
        <v>151</v>
      </c>
      <c r="AH4" s="106"/>
    </row>
    <row r="5" spans="1:35">
      <c r="A5" s="273" t="s">
        <v>154</v>
      </c>
      <c r="B5" s="245">
        <f>SUM(C5:O5)</f>
        <v>246735210.97985998</v>
      </c>
      <c r="C5" s="245">
        <f t="shared" ref="C5:M5" si="0">SUM(C6:C9)</f>
        <v>7389522.1000000006</v>
      </c>
      <c r="D5" s="245">
        <v>8542648.9000000004</v>
      </c>
      <c r="E5" s="245">
        <f t="shared" si="0"/>
        <v>9673332</v>
      </c>
      <c r="F5" s="245">
        <f t="shared" si="0"/>
        <v>11700623.800000001</v>
      </c>
      <c r="G5" s="245">
        <f t="shared" si="0"/>
        <v>17313262.699999999</v>
      </c>
      <c r="H5" s="245">
        <v>23822581.535459999</v>
      </c>
      <c r="I5" s="245">
        <f>SUM(I6:I9)</f>
        <v>27239799.799999997</v>
      </c>
      <c r="J5" s="245">
        <f t="shared" si="0"/>
        <v>34572928.144400001</v>
      </c>
      <c r="K5" s="314">
        <f t="shared" si="0"/>
        <v>30856104.599999998</v>
      </c>
      <c r="L5" s="314">
        <f t="shared" si="0"/>
        <v>26300917.599999998</v>
      </c>
      <c r="M5" s="314">
        <f t="shared" si="0"/>
        <v>22351331</v>
      </c>
      <c r="N5" s="245">
        <f>SUM(N6:N9)</f>
        <v>13520475.199999999</v>
      </c>
      <c r="O5" s="245">
        <f>SUM(O6:O9)</f>
        <v>13451683.6</v>
      </c>
      <c r="P5" s="2458">
        <f>SUM(P6:P9)</f>
        <v>13451683.6</v>
      </c>
      <c r="Q5" s="2458">
        <f>SUM(Q6:Q9)</f>
        <v>13451683.6</v>
      </c>
      <c r="R5" s="2458">
        <f>SUM(R6:R9)</f>
        <v>13451683.6</v>
      </c>
      <c r="S5" s="143">
        <v>77708580.819999993</v>
      </c>
      <c r="T5" s="142">
        <f>B5-S5</f>
        <v>169026630.15985999</v>
      </c>
      <c r="U5" s="108">
        <f>B5-72919374.8</f>
        <v>173815836.17986</v>
      </c>
      <c r="AH5" s="106">
        <v>72919374.799999997</v>
      </c>
      <c r="AI5" s="106">
        <f>B5-AH5</f>
        <v>173815836.17986</v>
      </c>
    </row>
    <row r="6" spans="1:35">
      <c r="A6" s="274" t="s">
        <v>155</v>
      </c>
      <c r="B6" s="245">
        <f t="shared" ref="B6:B25" si="1">SUM(C6:O6)</f>
        <v>67381232.190300003</v>
      </c>
      <c r="C6" s="245">
        <f t="shared" ref="C6:M6" si="2">C11+C16+C21</f>
        <v>1562163.2000000002</v>
      </c>
      <c r="D6" s="245">
        <f t="shared" si="2"/>
        <v>733434.82</v>
      </c>
      <c r="E6" s="245">
        <f t="shared" si="2"/>
        <v>1254745.3999999999</v>
      </c>
      <c r="F6" s="245">
        <f t="shared" si="2"/>
        <v>1503269.9</v>
      </c>
      <c r="G6" s="245">
        <f t="shared" si="2"/>
        <v>4802561.9000000004</v>
      </c>
      <c r="H6" s="245">
        <v>10334250.1259</v>
      </c>
      <c r="I6" s="245">
        <f>I11+I16+I21</f>
        <v>12801500</v>
      </c>
      <c r="J6" s="245">
        <f t="shared" si="2"/>
        <v>15780772.8444</v>
      </c>
      <c r="K6" s="314">
        <f t="shared" si="2"/>
        <v>6759077.2999999998</v>
      </c>
      <c r="L6" s="314">
        <f t="shared" si="2"/>
        <v>6767809.7000000002</v>
      </c>
      <c r="M6" s="314">
        <f t="shared" si="2"/>
        <v>5081647</v>
      </c>
      <c r="N6" s="245">
        <f t="shared" ref="N6:R8" si="3">N11+N16+N21</f>
        <v>0</v>
      </c>
      <c r="O6" s="245">
        <f t="shared" si="3"/>
        <v>0</v>
      </c>
      <c r="P6" s="2458">
        <f t="shared" si="3"/>
        <v>0</v>
      </c>
      <c r="Q6" s="2458">
        <f t="shared" si="3"/>
        <v>0</v>
      </c>
      <c r="R6" s="2458">
        <f t="shared" si="3"/>
        <v>0</v>
      </c>
      <c r="S6" s="143">
        <v>8645005.8200000003</v>
      </c>
      <c r="T6" s="142">
        <f>B6-S6</f>
        <v>58736226.370300002</v>
      </c>
      <c r="U6" s="108">
        <f>B6-10917605.7</f>
        <v>56463626.4903</v>
      </c>
      <c r="AH6" s="106">
        <v>10917605.699999999</v>
      </c>
      <c r="AI6" s="106">
        <f>B6-AH6</f>
        <v>56463626.4903</v>
      </c>
    </row>
    <row r="7" spans="1:35">
      <c r="A7" s="273" t="s">
        <v>156</v>
      </c>
      <c r="B7" s="245">
        <f t="shared" si="1"/>
        <v>167827985.90955999</v>
      </c>
      <c r="C7" s="245">
        <f t="shared" ref="C7:M7" si="4">C12+C17+C22</f>
        <v>5446414.7000000002</v>
      </c>
      <c r="D7" s="245">
        <f t="shared" si="4"/>
        <v>7684169.6000000006</v>
      </c>
      <c r="E7" s="245">
        <f t="shared" si="4"/>
        <v>8270169.5</v>
      </c>
      <c r="F7" s="245">
        <f t="shared" si="4"/>
        <v>9968783.0999999996</v>
      </c>
      <c r="G7" s="245">
        <f t="shared" si="4"/>
        <v>11950037.799999999</v>
      </c>
      <c r="H7" s="245">
        <v>11259417.209559999</v>
      </c>
      <c r="I7" s="245">
        <f>I12+I17+I22</f>
        <v>13633326.799999999</v>
      </c>
      <c r="J7" s="245">
        <f t="shared" si="4"/>
        <v>16108705.5</v>
      </c>
      <c r="K7" s="314">
        <f t="shared" si="4"/>
        <v>20656631</v>
      </c>
      <c r="L7" s="314">
        <f t="shared" si="4"/>
        <v>19112123.699999999</v>
      </c>
      <c r="M7" s="314">
        <f t="shared" si="4"/>
        <v>16925525.600000001</v>
      </c>
      <c r="N7" s="245">
        <f>N12+N17+N22</f>
        <v>13440736.5</v>
      </c>
      <c r="O7" s="245">
        <f>O12+O17+O22</f>
        <v>13371944.9</v>
      </c>
      <c r="P7" s="2458">
        <f t="shared" si="3"/>
        <v>13371944.9</v>
      </c>
      <c r="Q7" s="2458">
        <f t="shared" si="3"/>
        <v>13371944.9</v>
      </c>
      <c r="R7" s="2458">
        <f t="shared" si="3"/>
        <v>13371944.9</v>
      </c>
      <c r="S7" s="143">
        <v>67898561.5</v>
      </c>
      <c r="T7" s="142">
        <f>B7-S7</f>
        <v>99929424.409559995</v>
      </c>
      <c r="U7" s="108">
        <f>B7-61145423.5</f>
        <v>106682562.40955999</v>
      </c>
      <c r="AH7" s="106">
        <v>61145423.5</v>
      </c>
      <c r="AI7" s="106">
        <f>B7-AH7</f>
        <v>106682562.40955999</v>
      </c>
    </row>
    <row r="8" spans="1:35">
      <c r="A8" s="274" t="s">
        <v>157</v>
      </c>
      <c r="B8" s="245">
        <f t="shared" si="1"/>
        <v>3719971.7000000007</v>
      </c>
      <c r="C8" s="245">
        <f t="shared" ref="C8:M8" si="5">C13+C18+C23</f>
        <v>380944.2</v>
      </c>
      <c r="D8" s="245">
        <f t="shared" si="5"/>
        <v>125044.5</v>
      </c>
      <c r="E8" s="245">
        <f t="shared" si="5"/>
        <v>148417.1</v>
      </c>
      <c r="F8" s="245">
        <f t="shared" si="5"/>
        <v>148570.79999999999</v>
      </c>
      <c r="G8" s="245">
        <f t="shared" si="5"/>
        <v>434202</v>
      </c>
      <c r="H8" s="245">
        <v>721117.9</v>
      </c>
      <c r="I8" s="245">
        <f>I13+I18+I23</f>
        <v>257127.6</v>
      </c>
      <c r="J8" s="245">
        <f t="shared" si="5"/>
        <v>236847.7</v>
      </c>
      <c r="K8" s="314">
        <f t="shared" si="5"/>
        <v>343079.9</v>
      </c>
      <c r="L8" s="314">
        <f t="shared" si="5"/>
        <v>420984.2</v>
      </c>
      <c r="M8" s="314">
        <f t="shared" si="5"/>
        <v>344158.4</v>
      </c>
      <c r="N8" s="245">
        <f>N13+N18+N23</f>
        <v>79738.7</v>
      </c>
      <c r="O8" s="245">
        <f>O13+O18+O23</f>
        <v>79738.7</v>
      </c>
      <c r="P8" s="2458">
        <f t="shared" si="3"/>
        <v>79738.7</v>
      </c>
      <c r="Q8" s="2458">
        <f t="shared" si="3"/>
        <v>79738.7</v>
      </c>
      <c r="R8" s="2458">
        <f t="shared" si="3"/>
        <v>79738.7</v>
      </c>
      <c r="S8" s="143">
        <v>1165013.5</v>
      </c>
      <c r="T8" s="142">
        <f>B8-S8</f>
        <v>2554958.2000000007</v>
      </c>
      <c r="U8" s="108">
        <f>B8-85634.6</f>
        <v>3634337.1000000006</v>
      </c>
      <c r="AH8" s="106">
        <v>856345.59999999998</v>
      </c>
      <c r="AI8" s="106">
        <f>B8-AH8</f>
        <v>2863626.1000000006</v>
      </c>
    </row>
    <row r="9" spans="1:35">
      <c r="A9" s="274" t="s">
        <v>158</v>
      </c>
      <c r="B9" s="245">
        <f t="shared" si="1"/>
        <v>7806021.2000000011</v>
      </c>
      <c r="C9" s="245">
        <f>C14+C19+C24</f>
        <v>0</v>
      </c>
      <c r="D9" s="245">
        <f>D14+D19+D24</f>
        <v>0</v>
      </c>
      <c r="E9" s="245">
        <f>E14+E19+E24</f>
        <v>0</v>
      </c>
      <c r="F9" s="245">
        <f>F14+F19+F24</f>
        <v>80000</v>
      </c>
      <c r="G9" s="245">
        <f>G14+G19+G24</f>
        <v>126461</v>
      </c>
      <c r="H9" s="245">
        <v>1507796.3</v>
      </c>
      <c r="I9" s="245">
        <f t="shared" ref="I9:R9" si="6">I14</f>
        <v>547845.4</v>
      </c>
      <c r="J9" s="245">
        <f t="shared" si="6"/>
        <v>2446602.1</v>
      </c>
      <c r="K9" s="2353">
        <f t="shared" si="6"/>
        <v>3097316.4</v>
      </c>
      <c r="L9" s="314">
        <f t="shared" si="6"/>
        <v>0</v>
      </c>
      <c r="M9" s="314">
        <f t="shared" si="6"/>
        <v>0</v>
      </c>
      <c r="N9" s="245">
        <f t="shared" si="6"/>
        <v>0</v>
      </c>
      <c r="O9" s="245">
        <f t="shared" si="6"/>
        <v>0</v>
      </c>
      <c r="P9" s="2458">
        <f t="shared" si="6"/>
        <v>0</v>
      </c>
      <c r="Q9" s="2458">
        <f t="shared" si="6"/>
        <v>0</v>
      </c>
      <c r="R9" s="2458">
        <f t="shared" si="6"/>
        <v>0</v>
      </c>
    </row>
    <row r="10" spans="1:35">
      <c r="A10" s="273" t="s">
        <v>159</v>
      </c>
      <c r="B10" s="245">
        <f t="shared" si="1"/>
        <v>74457415.003230006</v>
      </c>
      <c r="C10" s="245">
        <f t="shared" ref="C10:M10" si="7">SUM(C11:C14)</f>
        <v>1721621.6</v>
      </c>
      <c r="D10" s="245">
        <f t="shared" si="7"/>
        <v>1219454.52</v>
      </c>
      <c r="E10" s="245">
        <f t="shared" si="7"/>
        <v>1886282.8</v>
      </c>
      <c r="F10" s="245">
        <f t="shared" si="7"/>
        <v>2996289.3</v>
      </c>
      <c r="G10" s="245">
        <f t="shared" si="7"/>
        <v>5691056.4000000004</v>
      </c>
      <c r="H10" s="245">
        <v>11782162.438830001</v>
      </c>
      <c r="I10" s="245">
        <f>SUM(I11:I14)</f>
        <v>13382134</v>
      </c>
      <c r="J10" s="245">
        <f t="shared" si="7"/>
        <v>15404742.3444</v>
      </c>
      <c r="K10" s="314">
        <f t="shared" si="7"/>
        <v>7309367.5</v>
      </c>
      <c r="L10" s="314">
        <f t="shared" si="7"/>
        <v>1720733.2</v>
      </c>
      <c r="M10" s="314">
        <f t="shared" si="7"/>
        <v>2854321.9000000004</v>
      </c>
      <c r="N10" s="245">
        <f>SUM(N11:N14)</f>
        <v>4279020.3</v>
      </c>
      <c r="O10" s="245">
        <f>SUM(O11:O14)</f>
        <v>4210228.7</v>
      </c>
      <c r="P10" s="2458">
        <f>SUM(P11:P14)</f>
        <v>4210228.7</v>
      </c>
      <c r="Q10" s="2458">
        <f>SUM(Q11:Q14)</f>
        <v>4210228.7</v>
      </c>
      <c r="R10" s="2458">
        <f>SUM(R11:R14)</f>
        <v>4210228.7</v>
      </c>
      <c r="S10" s="108">
        <f>C10+D10+E10+F10+G10+H10+I10+J10</f>
        <v>54083743.403229997</v>
      </c>
    </row>
    <row r="11" spans="1:35" s="293" customFormat="1">
      <c r="A11" s="292" t="s">
        <v>155</v>
      </c>
      <c r="B11" s="245">
        <f t="shared" si="1"/>
        <v>38164443.733670004</v>
      </c>
      <c r="C11" s="245">
        <v>1104798.1000000001</v>
      </c>
      <c r="D11" s="245">
        <v>625434.81999999995</v>
      </c>
      <c r="E11" s="245">
        <v>445107.7</v>
      </c>
      <c r="F11" s="245">
        <f>334095.8+400000</f>
        <v>734095.8</v>
      </c>
      <c r="G11" s="245">
        <v>2844623</v>
      </c>
      <c r="H11" s="245">
        <v>7937161.6692699995</v>
      </c>
      <c r="I11" s="245">
        <f>11001500-I29</f>
        <v>10701500</v>
      </c>
      <c r="J11" s="245">
        <f>10921536.1-J29</f>
        <v>10705479.3444</v>
      </c>
      <c r="K11" s="314">
        <v>2016660.7</v>
      </c>
      <c r="L11" s="314">
        <v>0</v>
      </c>
      <c r="M11" s="314">
        <v>1049582.6000000001</v>
      </c>
      <c r="N11" s="245">
        <v>0</v>
      </c>
      <c r="O11" s="245">
        <v>0</v>
      </c>
      <c r="P11" s="2458">
        <v>0</v>
      </c>
      <c r="Q11" s="2458">
        <v>0</v>
      </c>
      <c r="R11" s="2458">
        <v>0</v>
      </c>
    </row>
    <row r="12" spans="1:35" s="2310" customFormat="1">
      <c r="A12" s="2308" t="s">
        <v>156</v>
      </c>
      <c r="B12" s="245">
        <f t="shared" si="1"/>
        <v>27503709.569559999</v>
      </c>
      <c r="C12" s="2309">
        <v>288964.5</v>
      </c>
      <c r="D12" s="2309">
        <v>589700.9</v>
      </c>
      <c r="E12" s="2309">
        <f>1429700.5+3474-66.5</f>
        <v>1433108</v>
      </c>
      <c r="F12" s="2309">
        <f>1831999.9+324558.6</f>
        <v>2156558.5</v>
      </c>
      <c r="G12" s="2309">
        <v>2712397.4</v>
      </c>
      <c r="H12" s="2309">
        <v>2177676.0695599997</v>
      </c>
      <c r="I12" s="2309">
        <f>1962366.9-I30</f>
        <v>1886698</v>
      </c>
      <c r="J12" s="245">
        <f>2331952.3-J30</f>
        <v>2083825.9999999998</v>
      </c>
      <c r="K12" s="2309">
        <f>2272307.2-K33</f>
        <v>2185207.2000000002</v>
      </c>
      <c r="L12" s="2309">
        <v>1707544.8</v>
      </c>
      <c r="M12" s="314">
        <v>1800752.6</v>
      </c>
      <c r="N12" s="2309">
        <v>4275033.5999999996</v>
      </c>
      <c r="O12" s="2309">
        <v>4206242</v>
      </c>
      <c r="P12" s="2459">
        <v>4206242</v>
      </c>
      <c r="Q12" s="2459">
        <v>4206242</v>
      </c>
      <c r="R12" s="2459">
        <v>4206242</v>
      </c>
      <c r="S12" s="2355">
        <f>K10-6322714+K30</f>
        <v>1073753.5</v>
      </c>
    </row>
    <row r="13" spans="1:35" s="50" customFormat="1">
      <c r="A13" s="288" t="s">
        <v>157</v>
      </c>
      <c r="B13" s="245">
        <f t="shared" si="1"/>
        <v>983240.49999999977</v>
      </c>
      <c r="C13" s="245">
        <v>327859</v>
      </c>
      <c r="D13" s="245">
        <v>4318.8</v>
      </c>
      <c r="E13" s="245">
        <v>8067.1</v>
      </c>
      <c r="F13" s="245">
        <v>25635</v>
      </c>
      <c r="G13" s="245">
        <v>7575</v>
      </c>
      <c r="H13" s="245">
        <v>159528.4</v>
      </c>
      <c r="I13" s="245">
        <v>246090.6</v>
      </c>
      <c r="J13" s="245">
        <v>168834.9</v>
      </c>
      <c r="K13" s="314">
        <v>10183.200000000001</v>
      </c>
      <c r="L13" s="314">
        <v>13188.4</v>
      </c>
      <c r="M13" s="314">
        <v>3986.7</v>
      </c>
      <c r="N13" s="245">
        <v>3986.7</v>
      </c>
      <c r="O13" s="245">
        <v>3986.7</v>
      </c>
      <c r="P13" s="2458">
        <v>3986.7</v>
      </c>
      <c r="Q13" s="2458">
        <v>3986.7</v>
      </c>
      <c r="R13" s="2458">
        <v>3986.7</v>
      </c>
    </row>
    <row r="14" spans="1:35" s="48" customFormat="1">
      <c r="A14" s="275" t="s">
        <v>158</v>
      </c>
      <c r="B14" s="245">
        <f t="shared" si="1"/>
        <v>7806021.2000000011</v>
      </c>
      <c r="C14" s="245">
        <f>C51</f>
        <v>0</v>
      </c>
      <c r="D14" s="245">
        <f>D51</f>
        <v>0</v>
      </c>
      <c r="E14" s="245">
        <f>E51</f>
        <v>0</v>
      </c>
      <c r="F14" s="245">
        <v>80000</v>
      </c>
      <c r="G14" s="245">
        <v>126461</v>
      </c>
      <c r="H14" s="245">
        <v>1507796.3</v>
      </c>
      <c r="I14" s="245">
        <v>547845.4</v>
      </c>
      <c r="J14" s="245">
        <v>2446602.1</v>
      </c>
      <c r="K14" s="314">
        <v>3097316.4</v>
      </c>
      <c r="L14" s="314">
        <v>0</v>
      </c>
      <c r="M14" s="314">
        <v>0</v>
      </c>
      <c r="N14" s="245">
        <v>0</v>
      </c>
      <c r="O14" s="245">
        <v>0</v>
      </c>
      <c r="P14" s="2458">
        <v>0</v>
      </c>
      <c r="Q14" s="2458">
        <v>0</v>
      </c>
      <c r="R14" s="2458">
        <v>0</v>
      </c>
    </row>
    <row r="15" spans="1:35">
      <c r="A15" s="269" t="s">
        <v>160</v>
      </c>
      <c r="B15" s="245">
        <f t="shared" si="1"/>
        <v>224907.59999999998</v>
      </c>
      <c r="C15" s="245">
        <f t="shared" ref="C15:M15" si="8">SUM(C16:C19)</f>
        <v>3000</v>
      </c>
      <c r="D15" s="245">
        <f t="shared" si="8"/>
        <v>610</v>
      </c>
      <c r="E15" s="245">
        <f t="shared" si="8"/>
        <v>7750</v>
      </c>
      <c r="F15" s="245">
        <f t="shared" si="8"/>
        <v>19476.599999999999</v>
      </c>
      <c r="G15" s="245">
        <f t="shared" si="8"/>
        <v>39101.699999999997</v>
      </c>
      <c r="H15" s="245">
        <v>54287.3</v>
      </c>
      <c r="I15" s="245">
        <f>SUM(I16:I19)</f>
        <v>2682</v>
      </c>
      <c r="J15" s="245">
        <f t="shared" si="8"/>
        <v>3000</v>
      </c>
      <c r="K15" s="314">
        <f t="shared" si="8"/>
        <v>3000</v>
      </c>
      <c r="L15" s="314">
        <f t="shared" si="8"/>
        <v>30000</v>
      </c>
      <c r="M15" s="314">
        <f t="shared" si="8"/>
        <v>30000</v>
      </c>
      <c r="N15" s="245">
        <f>SUM(N16:N19)</f>
        <v>16000</v>
      </c>
      <c r="O15" s="245">
        <f>SUM(O16:O19)</f>
        <v>16000</v>
      </c>
      <c r="P15" s="2458">
        <f>SUM(P16:P19)</f>
        <v>16000</v>
      </c>
      <c r="Q15" s="2458">
        <f>SUM(Q16:Q19)</f>
        <v>16000</v>
      </c>
      <c r="R15" s="2458">
        <f>SUM(R16:R19)</f>
        <v>16000</v>
      </c>
    </row>
    <row r="16" spans="1:35">
      <c r="A16" s="270" t="s">
        <v>155</v>
      </c>
      <c r="B16" s="245">
        <f t="shared" si="1"/>
        <v>0</v>
      </c>
      <c r="C16" s="245">
        <f>C53</f>
        <v>0</v>
      </c>
      <c r="D16" s="245">
        <f>D53</f>
        <v>0</v>
      </c>
      <c r="E16" s="245">
        <f>E53</f>
        <v>0</v>
      </c>
      <c r="F16" s="245">
        <f>F53</f>
        <v>0</v>
      </c>
      <c r="G16" s="245">
        <f>G53</f>
        <v>0</v>
      </c>
      <c r="H16" s="245">
        <v>0</v>
      </c>
      <c r="I16" s="245">
        <f t="shared" ref="I16:R16" si="9">I53</f>
        <v>0</v>
      </c>
      <c r="J16" s="245">
        <f t="shared" si="9"/>
        <v>0</v>
      </c>
      <c r="K16" s="314">
        <f t="shared" si="9"/>
        <v>0</v>
      </c>
      <c r="L16" s="314">
        <f t="shared" si="9"/>
        <v>0</v>
      </c>
      <c r="M16" s="314">
        <f t="shared" si="9"/>
        <v>0</v>
      </c>
      <c r="N16" s="245">
        <f t="shared" si="9"/>
        <v>0</v>
      </c>
      <c r="O16" s="245">
        <f t="shared" si="9"/>
        <v>0</v>
      </c>
      <c r="P16" s="2458">
        <f t="shared" si="9"/>
        <v>0</v>
      </c>
      <c r="Q16" s="2458">
        <f t="shared" si="9"/>
        <v>0</v>
      </c>
      <c r="R16" s="2458">
        <f t="shared" si="9"/>
        <v>0</v>
      </c>
    </row>
    <row r="17" spans="1:20" s="291" customFormat="1">
      <c r="A17" s="290" t="s">
        <v>156</v>
      </c>
      <c r="B17" s="245">
        <f t="shared" si="1"/>
        <v>224907.59999999998</v>
      </c>
      <c r="C17" s="245">
        <f t="shared" ref="C17:D19" si="10">C54</f>
        <v>3000</v>
      </c>
      <c r="D17" s="245">
        <f t="shared" si="10"/>
        <v>610</v>
      </c>
      <c r="E17" s="245">
        <v>7750</v>
      </c>
      <c r="F17" s="245">
        <v>19476.599999999999</v>
      </c>
      <c r="G17" s="245">
        <v>39101.699999999997</v>
      </c>
      <c r="H17" s="245">
        <v>54287.3</v>
      </c>
      <c r="I17" s="245">
        <v>2682</v>
      </c>
      <c r="J17" s="245">
        <v>3000</v>
      </c>
      <c r="K17" s="314">
        <v>3000</v>
      </c>
      <c r="L17" s="314">
        <v>30000</v>
      </c>
      <c r="M17" s="314">
        <v>30000</v>
      </c>
      <c r="N17" s="245">
        <v>16000</v>
      </c>
      <c r="O17" s="245">
        <v>16000</v>
      </c>
      <c r="P17" s="2458">
        <v>16000</v>
      </c>
      <c r="Q17" s="2458">
        <v>16000</v>
      </c>
      <c r="R17" s="2458">
        <v>16000</v>
      </c>
    </row>
    <row r="18" spans="1:20">
      <c r="A18" s="270" t="s">
        <v>157</v>
      </c>
      <c r="B18" s="245">
        <f t="shared" si="1"/>
        <v>0</v>
      </c>
      <c r="C18" s="245">
        <f t="shared" si="10"/>
        <v>0</v>
      </c>
      <c r="D18" s="245">
        <f t="shared" si="10"/>
        <v>0</v>
      </c>
      <c r="E18" s="245">
        <f t="shared" ref="E18:G19" si="11">E55</f>
        <v>0</v>
      </c>
      <c r="F18" s="245">
        <f t="shared" si="11"/>
        <v>0</v>
      </c>
      <c r="G18" s="245">
        <f t="shared" si="11"/>
        <v>0</v>
      </c>
      <c r="H18" s="245">
        <v>0</v>
      </c>
      <c r="I18" s="245">
        <f>I55</f>
        <v>0</v>
      </c>
      <c r="J18" s="245">
        <f>J55</f>
        <v>0</v>
      </c>
      <c r="K18" s="315">
        <v>0</v>
      </c>
      <c r="L18" s="314">
        <v>0</v>
      </c>
      <c r="M18" s="315">
        <v>0</v>
      </c>
      <c r="N18" s="312">
        <v>0</v>
      </c>
      <c r="O18" s="312">
        <v>0</v>
      </c>
      <c r="P18" s="2460">
        <v>0</v>
      </c>
      <c r="Q18" s="2460">
        <v>0</v>
      </c>
      <c r="R18" s="2460">
        <v>0</v>
      </c>
    </row>
    <row r="19" spans="1:20">
      <c r="A19" s="270" t="s">
        <v>158</v>
      </c>
      <c r="B19" s="245">
        <f t="shared" si="1"/>
        <v>0</v>
      </c>
      <c r="C19" s="245">
        <f t="shared" si="10"/>
        <v>0</v>
      </c>
      <c r="D19" s="245">
        <f t="shared" si="10"/>
        <v>0</v>
      </c>
      <c r="E19" s="245">
        <f t="shared" si="11"/>
        <v>0</v>
      </c>
      <c r="F19" s="245">
        <f t="shared" si="11"/>
        <v>0</v>
      </c>
      <c r="G19" s="245">
        <f t="shared" si="11"/>
        <v>0</v>
      </c>
      <c r="H19" s="245">
        <v>0</v>
      </c>
      <c r="I19" s="245">
        <f>I56</f>
        <v>0</v>
      </c>
      <c r="J19" s="245">
        <f>J56</f>
        <v>0</v>
      </c>
      <c r="K19" s="314">
        <v>0</v>
      </c>
      <c r="L19" s="314">
        <v>0</v>
      </c>
      <c r="M19" s="314">
        <v>0</v>
      </c>
      <c r="N19" s="245">
        <v>0</v>
      </c>
      <c r="O19" s="245">
        <v>0</v>
      </c>
      <c r="P19" s="2458">
        <v>0</v>
      </c>
      <c r="Q19" s="2458">
        <v>0</v>
      </c>
      <c r="R19" s="2458">
        <v>0</v>
      </c>
    </row>
    <row r="20" spans="1:20">
      <c r="A20" s="269" t="s">
        <v>161</v>
      </c>
      <c r="B20" s="245">
        <f t="shared" si="1"/>
        <v>172052888.39662999</v>
      </c>
      <c r="C20" s="245">
        <f t="shared" ref="C20:M20" si="12">SUM(C21:C24)</f>
        <v>5664900.5</v>
      </c>
      <c r="D20" s="245">
        <f t="shared" si="12"/>
        <v>7322584.4000000004</v>
      </c>
      <c r="E20" s="245">
        <f t="shared" si="12"/>
        <v>7779299.2000000002</v>
      </c>
      <c r="F20" s="245">
        <f t="shared" si="12"/>
        <v>8684857.9000000004</v>
      </c>
      <c r="G20" s="245">
        <f t="shared" si="12"/>
        <v>11583104.6</v>
      </c>
      <c r="H20" s="245">
        <v>11986131.796629999</v>
      </c>
      <c r="I20" s="245">
        <f>SUM(I21:I24)</f>
        <v>13854983.799999999</v>
      </c>
      <c r="J20" s="245">
        <f t="shared" si="12"/>
        <v>19165185.800000001</v>
      </c>
      <c r="K20" s="314">
        <f t="shared" si="12"/>
        <v>23543737.099999998</v>
      </c>
      <c r="L20" s="314">
        <f t="shared" si="12"/>
        <v>24550184.399999999</v>
      </c>
      <c r="M20" s="314">
        <f t="shared" si="12"/>
        <v>19467009.100000001</v>
      </c>
      <c r="N20" s="245">
        <f>SUM(N21:N24)</f>
        <v>9225454.9000000004</v>
      </c>
      <c r="O20" s="245">
        <f>SUM(O21:O24)</f>
        <v>9225454.9000000004</v>
      </c>
      <c r="P20" s="2458">
        <f>SUM(P21:P24)</f>
        <v>9225454.9000000004</v>
      </c>
      <c r="Q20" s="2458">
        <f>SUM(Q21:Q24)</f>
        <v>9225454.9000000004</v>
      </c>
      <c r="R20" s="2458">
        <f>SUM(R21:R24)</f>
        <v>9225454.9000000004</v>
      </c>
      <c r="T20" s="143">
        <f>J10+J28</f>
        <v>15868925.4</v>
      </c>
    </row>
    <row r="21" spans="1:20" s="48" customFormat="1">
      <c r="A21" s="266" t="s">
        <v>155</v>
      </c>
      <c r="B21" s="245">
        <f t="shared" si="1"/>
        <v>29216788.456629995</v>
      </c>
      <c r="C21" s="245">
        <v>457365.1</v>
      </c>
      <c r="D21" s="245">
        <v>108000</v>
      </c>
      <c r="E21" s="245">
        <v>809637.7</v>
      </c>
      <c r="F21" s="245">
        <v>769174.1</v>
      </c>
      <c r="G21" s="245">
        <f>1957938.9</f>
        <v>1957938.9</v>
      </c>
      <c r="H21" s="245">
        <v>2397088.4566299999</v>
      </c>
      <c r="I21" s="245">
        <f>13101500-I11-I29</f>
        <v>2100000</v>
      </c>
      <c r="J21" s="245">
        <f>15996829.6-J11-J29</f>
        <v>5075293.5</v>
      </c>
      <c r="K21" s="314">
        <f>6759077.3-K11</f>
        <v>4742416.5999999996</v>
      </c>
      <c r="L21" s="314">
        <f>5167809.7-L11+1600000</f>
        <v>6767809.7000000002</v>
      </c>
      <c r="M21" s="314">
        <f>5081647-M11</f>
        <v>4032064.4</v>
      </c>
      <c r="N21" s="245">
        <v>0</v>
      </c>
      <c r="O21" s="245">
        <v>0</v>
      </c>
      <c r="P21" s="2458">
        <v>0</v>
      </c>
      <c r="Q21" s="2458">
        <v>0</v>
      </c>
      <c r="R21" s="2458">
        <v>0</v>
      </c>
      <c r="T21" s="2348">
        <f>T20-J13</f>
        <v>15700090.5</v>
      </c>
    </row>
    <row r="22" spans="1:20" s="2310" customFormat="1">
      <c r="A22" s="2311" t="s">
        <v>156</v>
      </c>
      <c r="B22" s="245">
        <f t="shared" si="1"/>
        <v>140099368.74000001</v>
      </c>
      <c r="C22" s="2309">
        <v>5154450.2</v>
      </c>
      <c r="D22" s="2309">
        <v>7093858.7000000002</v>
      </c>
      <c r="E22" s="2309">
        <f>6809245.1+20000+66.4</f>
        <v>6829311.5</v>
      </c>
      <c r="F22" s="2309">
        <f>7676572.8+16700+99475.2</f>
        <v>7792748</v>
      </c>
      <c r="G22" s="2309">
        <v>9198538.6999999993</v>
      </c>
      <c r="H22" s="2309">
        <v>9027453.8399999999</v>
      </c>
      <c r="I22" s="2309">
        <f>13708995.7-I12-I30-I17</f>
        <v>11743946.799999999</v>
      </c>
      <c r="J22" s="245">
        <f>16356831.8-J12-J17-J30</f>
        <v>14021879.5</v>
      </c>
      <c r="K22" s="2309">
        <f>20743731-K12-K17-K30</f>
        <v>18468423.800000001</v>
      </c>
      <c r="L22" s="2309">
        <f>19112123.7-L12-L17</f>
        <v>17374578.899999999</v>
      </c>
      <c r="M22" s="314">
        <f>16925525.6-M12-M17</f>
        <v>15094773.000000002</v>
      </c>
      <c r="N22" s="2309">
        <f>7877371.1+1268331.8+20000-N17</f>
        <v>9149702.9000000004</v>
      </c>
      <c r="O22" s="2309">
        <f>7877371.1+1268331.8+20000-O17</f>
        <v>9149702.9000000004</v>
      </c>
      <c r="P22" s="2459">
        <f>7877371.1+1268331.8+20000-P17</f>
        <v>9149702.9000000004</v>
      </c>
      <c r="Q22" s="2459">
        <f>7877371.1+1268331.8+20000-Q17</f>
        <v>9149702.9000000004</v>
      </c>
      <c r="R22" s="2459">
        <f>7877371.1+1268331.8+20000-R17</f>
        <v>9149702.9000000004</v>
      </c>
    </row>
    <row r="23" spans="1:20" s="50" customFormat="1">
      <c r="A23" s="289" t="s">
        <v>157</v>
      </c>
      <c r="B23" s="245">
        <f t="shared" si="1"/>
        <v>2736731.2</v>
      </c>
      <c r="C23" s="245">
        <v>53085.2</v>
      </c>
      <c r="D23" s="245">
        <v>120725.7</v>
      </c>
      <c r="E23" s="245">
        <f>139297.4+1052.6</f>
        <v>140350</v>
      </c>
      <c r="F23" s="245">
        <f>117756.8+968.4+4210.6</f>
        <v>122935.8</v>
      </c>
      <c r="G23" s="245">
        <f>446210.6-19583.6</f>
        <v>426627</v>
      </c>
      <c r="H23" s="245">
        <v>561589.5</v>
      </c>
      <c r="I23" s="245">
        <f>257127.6-I13</f>
        <v>11037</v>
      </c>
      <c r="J23" s="245">
        <f>236847.7-J13</f>
        <v>68012.800000000017</v>
      </c>
      <c r="K23" s="314">
        <f>343079.9-K13</f>
        <v>332896.7</v>
      </c>
      <c r="L23" s="314">
        <f>420984.2-L13</f>
        <v>407795.8</v>
      </c>
      <c r="M23" s="314">
        <f>344158.4-M13</f>
        <v>340171.7</v>
      </c>
      <c r="N23" s="245">
        <v>75752</v>
      </c>
      <c r="O23" s="245">
        <v>75752</v>
      </c>
      <c r="P23" s="2458">
        <v>75752</v>
      </c>
      <c r="Q23" s="2458">
        <v>75752</v>
      </c>
      <c r="R23" s="2458">
        <v>75752</v>
      </c>
    </row>
    <row r="24" spans="1:20" s="48" customFormat="1">
      <c r="A24" s="266" t="s">
        <v>158</v>
      </c>
      <c r="B24" s="245">
        <f t="shared" si="1"/>
        <v>0</v>
      </c>
      <c r="C24" s="245">
        <f t="shared" ref="C24:J24" si="13">C61</f>
        <v>0</v>
      </c>
      <c r="D24" s="245">
        <f t="shared" si="13"/>
        <v>0</v>
      </c>
      <c r="E24" s="245">
        <f t="shared" si="13"/>
        <v>0</v>
      </c>
      <c r="F24" s="245">
        <f t="shared" si="13"/>
        <v>0</v>
      </c>
      <c r="G24" s="245">
        <f t="shared" si="13"/>
        <v>0</v>
      </c>
      <c r="H24" s="245">
        <v>0</v>
      </c>
      <c r="I24" s="245">
        <f>I61</f>
        <v>0</v>
      </c>
      <c r="J24" s="245">
        <f t="shared" si="13"/>
        <v>0</v>
      </c>
      <c r="K24" s="314">
        <v>0</v>
      </c>
      <c r="L24" s="314">
        <v>0</v>
      </c>
      <c r="M24" s="314">
        <v>0</v>
      </c>
      <c r="N24" s="245">
        <v>0</v>
      </c>
      <c r="O24" s="245">
        <v>0</v>
      </c>
      <c r="P24" s="2458">
        <v>0</v>
      </c>
      <c r="Q24" s="2458">
        <v>0</v>
      </c>
      <c r="R24" s="2458">
        <v>0</v>
      </c>
    </row>
    <row r="25" spans="1:20" s="48" customFormat="1">
      <c r="A25" s="268" t="s">
        <v>342</v>
      </c>
      <c r="B25" s="245">
        <f t="shared" si="1"/>
        <v>0</v>
      </c>
      <c r="C25" s="287">
        <v>0</v>
      </c>
      <c r="D25" s="287">
        <v>0</v>
      </c>
      <c r="E25" s="287">
        <v>0</v>
      </c>
      <c r="F25" s="287">
        <v>0</v>
      </c>
      <c r="G25" s="287">
        <v>0</v>
      </c>
      <c r="H25" s="287">
        <v>0</v>
      </c>
      <c r="I25" s="287">
        <v>0</v>
      </c>
      <c r="J25" s="287">
        <v>0</v>
      </c>
      <c r="K25" s="316">
        <v>0</v>
      </c>
      <c r="L25" s="316">
        <v>0</v>
      </c>
      <c r="M25" s="316">
        <v>0</v>
      </c>
      <c r="N25" s="287">
        <v>0</v>
      </c>
      <c r="O25" s="287">
        <v>0</v>
      </c>
      <c r="P25" s="2461">
        <v>0</v>
      </c>
      <c r="Q25" s="2461">
        <v>0</v>
      </c>
      <c r="R25" s="2461">
        <v>0</v>
      </c>
    </row>
    <row r="26" spans="1:20" s="48" customFormat="1">
      <c r="A26" s="250"/>
      <c r="B26" s="251">
        <f>H22+H17</f>
        <v>9081741.1400000006</v>
      </c>
      <c r="C26" s="251"/>
      <c r="D26" s="251"/>
      <c r="E26" s="251"/>
      <c r="F26" s="251"/>
      <c r="G26" s="251"/>
      <c r="H26" s="251"/>
      <c r="I26" s="251"/>
      <c r="J26" s="251"/>
      <c r="K26" s="317"/>
      <c r="L26" s="317"/>
      <c r="M26" s="2349"/>
      <c r="N26" s="251"/>
      <c r="O26" s="251"/>
      <c r="P26" s="2462"/>
      <c r="Q26" s="2462"/>
      <c r="R26" s="2462"/>
    </row>
    <row r="27" spans="1:20">
      <c r="A27" s="4019" t="s">
        <v>283</v>
      </c>
      <c r="B27" s="4020"/>
      <c r="C27" s="4020"/>
      <c r="D27" s="4020"/>
      <c r="E27" s="4020"/>
      <c r="F27" s="4020"/>
      <c r="G27" s="4020"/>
      <c r="H27" s="4020"/>
      <c r="I27" s="4020"/>
      <c r="J27" s="4020"/>
      <c r="K27" s="4020"/>
      <c r="L27" s="4020"/>
      <c r="M27" s="4021"/>
      <c r="N27" s="2216"/>
      <c r="O27" s="2216"/>
      <c r="P27" s="2463"/>
      <c r="Q27" s="2463"/>
      <c r="R27" s="2463"/>
    </row>
    <row r="28" spans="1:20">
      <c r="A28" s="272" t="s">
        <v>154</v>
      </c>
      <c r="B28" s="245">
        <f>G28+H28+I28+J28+K28</f>
        <v>2185612.4556</v>
      </c>
      <c r="C28" s="245">
        <v>0</v>
      </c>
      <c r="D28" s="245">
        <v>0</v>
      </c>
      <c r="E28" s="245">
        <v>0</v>
      </c>
      <c r="F28" s="245">
        <v>0</v>
      </c>
      <c r="G28" s="245">
        <f>G29+G30</f>
        <v>527684.4</v>
      </c>
      <c r="H28" s="245">
        <v>730976.1</v>
      </c>
      <c r="I28" s="245">
        <f>I29+I30</f>
        <v>375668.9</v>
      </c>
      <c r="J28" s="245">
        <f>J29+J30</f>
        <v>464183.05559999996</v>
      </c>
      <c r="K28" s="314">
        <f>K29+K30</f>
        <v>87100</v>
      </c>
      <c r="L28" s="318">
        <v>0</v>
      </c>
      <c r="M28" s="318">
        <v>0</v>
      </c>
      <c r="N28" s="185">
        <v>0</v>
      </c>
      <c r="O28" s="185">
        <v>0</v>
      </c>
      <c r="P28" s="2462">
        <v>0</v>
      </c>
      <c r="Q28" s="2462">
        <v>0</v>
      </c>
      <c r="R28" s="2462">
        <v>0</v>
      </c>
      <c r="S28">
        <v>0</v>
      </c>
    </row>
    <row r="29" spans="1:20">
      <c r="A29" s="267" t="s">
        <v>284</v>
      </c>
      <c r="B29" s="245">
        <f t="shared" ref="B29:B37" si="14">G29+H29+I29+J29+K29</f>
        <v>1393556.7556</v>
      </c>
      <c r="C29" s="245">
        <v>0</v>
      </c>
      <c r="D29" s="245">
        <v>0</v>
      </c>
      <c r="E29" s="245">
        <v>0</v>
      </c>
      <c r="F29" s="245">
        <v>0</v>
      </c>
      <c r="G29" s="245">
        <f>G34</f>
        <v>200000</v>
      </c>
      <c r="H29" s="245">
        <v>677500</v>
      </c>
      <c r="I29" s="245">
        <f>I34</f>
        <v>300000</v>
      </c>
      <c r="J29" s="245">
        <v>216056.7556</v>
      </c>
      <c r="K29" s="314">
        <f t="shared" ref="K29:R29" si="15">K34</f>
        <v>0</v>
      </c>
      <c r="L29" s="314">
        <f t="shared" si="15"/>
        <v>0</v>
      </c>
      <c r="M29" s="314">
        <f t="shared" si="15"/>
        <v>0</v>
      </c>
      <c r="N29" s="245">
        <f t="shared" si="15"/>
        <v>0</v>
      </c>
      <c r="O29" s="245">
        <f t="shared" si="15"/>
        <v>0</v>
      </c>
      <c r="P29" s="2458">
        <f t="shared" si="15"/>
        <v>0</v>
      </c>
      <c r="Q29" s="2458">
        <f t="shared" si="15"/>
        <v>0</v>
      </c>
      <c r="R29" s="2458">
        <f t="shared" si="15"/>
        <v>0</v>
      </c>
    </row>
    <row r="30" spans="1:20">
      <c r="A30" s="267" t="s">
        <v>156</v>
      </c>
      <c r="B30" s="245">
        <f t="shared" si="14"/>
        <v>792055.7</v>
      </c>
      <c r="C30" s="245">
        <v>0</v>
      </c>
      <c r="D30" s="245">
        <v>0</v>
      </c>
      <c r="E30" s="245">
        <v>0</v>
      </c>
      <c r="F30" s="245">
        <v>0</v>
      </c>
      <c r="G30" s="245">
        <f>G35</f>
        <v>327684.40000000002</v>
      </c>
      <c r="H30" s="245">
        <v>53476.1</v>
      </c>
      <c r="I30" s="245">
        <f>I35</f>
        <v>75668.899999999994</v>
      </c>
      <c r="J30" s="245">
        <f>J35</f>
        <v>248126.3</v>
      </c>
      <c r="K30" s="314">
        <v>87100</v>
      </c>
      <c r="L30" s="318">
        <v>0</v>
      </c>
      <c r="M30" s="318">
        <v>0</v>
      </c>
      <c r="N30" s="185">
        <v>0</v>
      </c>
      <c r="O30" s="185">
        <v>0</v>
      </c>
      <c r="P30" s="2462">
        <v>0</v>
      </c>
      <c r="Q30" s="2462">
        <v>0</v>
      </c>
      <c r="R30" s="2462">
        <v>0</v>
      </c>
      <c r="S30" s="219">
        <v>0</v>
      </c>
    </row>
    <row r="31" spans="1:20">
      <c r="A31" s="267" t="s">
        <v>285</v>
      </c>
      <c r="B31" s="245">
        <f t="shared" si="14"/>
        <v>0</v>
      </c>
      <c r="C31" s="245">
        <v>0</v>
      </c>
      <c r="D31" s="245">
        <v>0</v>
      </c>
      <c r="E31" s="245">
        <v>0</v>
      </c>
      <c r="F31" s="245">
        <v>0</v>
      </c>
      <c r="G31" s="245">
        <v>0</v>
      </c>
      <c r="H31" s="245">
        <v>0</v>
      </c>
      <c r="I31" s="245">
        <v>0</v>
      </c>
      <c r="J31" s="245">
        <v>0</v>
      </c>
      <c r="K31" s="318">
        <v>0</v>
      </c>
      <c r="L31" s="318">
        <v>0</v>
      </c>
      <c r="M31" s="318">
        <v>0</v>
      </c>
      <c r="N31" s="185">
        <v>0</v>
      </c>
      <c r="O31" s="185">
        <v>0</v>
      </c>
      <c r="P31" s="2462">
        <v>0</v>
      </c>
      <c r="Q31" s="2462">
        <v>0</v>
      </c>
      <c r="R31" s="2462">
        <v>0</v>
      </c>
      <c r="S31" s="219">
        <v>0</v>
      </c>
    </row>
    <row r="32" spans="1:20">
      <c r="A32" s="267" t="s">
        <v>286</v>
      </c>
      <c r="B32" s="245">
        <f t="shared" si="14"/>
        <v>0</v>
      </c>
      <c r="C32" s="245">
        <v>0</v>
      </c>
      <c r="D32" s="245">
        <v>0</v>
      </c>
      <c r="E32" s="245">
        <v>0</v>
      </c>
      <c r="F32" s="245">
        <v>0</v>
      </c>
      <c r="G32" s="245">
        <v>0</v>
      </c>
      <c r="H32" s="245">
        <v>0</v>
      </c>
      <c r="I32" s="245">
        <v>0</v>
      </c>
      <c r="J32" s="245">
        <v>0</v>
      </c>
      <c r="K32" s="318">
        <v>0</v>
      </c>
      <c r="L32" s="318">
        <v>0</v>
      </c>
      <c r="M32" s="318">
        <v>0</v>
      </c>
      <c r="N32" s="185">
        <v>0</v>
      </c>
      <c r="O32" s="185">
        <v>0</v>
      </c>
      <c r="P32" s="2462">
        <v>0</v>
      </c>
      <c r="Q32" s="2462">
        <v>0</v>
      </c>
      <c r="R32" s="2462">
        <v>0</v>
      </c>
    </row>
    <row r="33" spans="1:19">
      <c r="A33" s="267" t="s">
        <v>159</v>
      </c>
      <c r="B33" s="245">
        <f t="shared" si="14"/>
        <v>2185612.4556</v>
      </c>
      <c r="C33" s="245">
        <v>0</v>
      </c>
      <c r="D33" s="245">
        <v>0</v>
      </c>
      <c r="E33" s="245">
        <v>0</v>
      </c>
      <c r="F33" s="245">
        <v>0</v>
      </c>
      <c r="G33" s="245">
        <f>G34+G35</f>
        <v>527684.4</v>
      </c>
      <c r="H33" s="245">
        <v>730976.1</v>
      </c>
      <c r="I33" s="245">
        <f>I34+I35</f>
        <v>375668.9</v>
      </c>
      <c r="J33" s="245">
        <f>J34+J35</f>
        <v>464183.05559999996</v>
      </c>
      <c r="K33" s="314">
        <f>K34+K35</f>
        <v>87100</v>
      </c>
      <c r="L33" s="318">
        <v>0</v>
      </c>
      <c r="M33" s="318">
        <v>0</v>
      </c>
      <c r="N33" s="185">
        <v>0</v>
      </c>
      <c r="O33" s="185">
        <v>0</v>
      </c>
      <c r="P33" s="2462">
        <v>0</v>
      </c>
      <c r="Q33" s="2462">
        <v>0</v>
      </c>
      <c r="R33" s="2462">
        <v>0</v>
      </c>
    </row>
    <row r="34" spans="1:19">
      <c r="A34" s="267" t="s">
        <v>284</v>
      </c>
      <c r="B34" s="245">
        <f t="shared" si="14"/>
        <v>1393556.7556</v>
      </c>
      <c r="C34" s="245">
        <v>0</v>
      </c>
      <c r="D34" s="245">
        <v>0</v>
      </c>
      <c r="E34" s="245">
        <v>0</v>
      </c>
      <c r="F34" s="245">
        <v>0</v>
      </c>
      <c r="G34" s="245">
        <v>200000</v>
      </c>
      <c r="H34" s="245">
        <v>677500</v>
      </c>
      <c r="I34" s="245">
        <v>300000</v>
      </c>
      <c r="J34" s="245">
        <v>216056.7556</v>
      </c>
      <c r="K34" s="318">
        <v>0</v>
      </c>
      <c r="L34" s="318">
        <v>0</v>
      </c>
      <c r="M34" s="318">
        <v>0</v>
      </c>
      <c r="N34" s="185">
        <v>0</v>
      </c>
      <c r="O34" s="185">
        <v>0</v>
      </c>
      <c r="P34" s="2462">
        <v>0</v>
      </c>
      <c r="Q34" s="2462">
        <v>0</v>
      </c>
      <c r="R34" s="2462">
        <v>0</v>
      </c>
    </row>
    <row r="35" spans="1:19">
      <c r="A35" s="267" t="s">
        <v>156</v>
      </c>
      <c r="B35" s="245">
        <f t="shared" si="14"/>
        <v>792055.7</v>
      </c>
      <c r="C35" s="245">
        <v>0</v>
      </c>
      <c r="D35" s="245">
        <v>0</v>
      </c>
      <c r="E35" s="245">
        <v>0</v>
      </c>
      <c r="F35" s="245">
        <v>0</v>
      </c>
      <c r="G35" s="245">
        <v>327684.40000000002</v>
      </c>
      <c r="H35" s="245">
        <v>53476.1</v>
      </c>
      <c r="I35" s="245">
        <v>75668.899999999994</v>
      </c>
      <c r="J35" s="245">
        <v>248126.3</v>
      </c>
      <c r="K35" s="314">
        <v>87100</v>
      </c>
      <c r="L35" s="318">
        <v>0</v>
      </c>
      <c r="M35" s="318">
        <v>0</v>
      </c>
      <c r="N35" s="185">
        <v>0</v>
      </c>
      <c r="O35" s="185">
        <v>0</v>
      </c>
      <c r="P35" s="2462">
        <v>0</v>
      </c>
      <c r="Q35" s="2462">
        <v>0</v>
      </c>
      <c r="R35" s="2462">
        <v>0</v>
      </c>
    </row>
    <row r="36" spans="1:19">
      <c r="A36" s="267" t="s">
        <v>285</v>
      </c>
      <c r="B36" s="245">
        <f t="shared" si="14"/>
        <v>0</v>
      </c>
      <c r="C36" s="245">
        <v>0</v>
      </c>
      <c r="D36" s="245">
        <v>0</v>
      </c>
      <c r="E36" s="245">
        <v>0</v>
      </c>
      <c r="F36" s="245">
        <v>0</v>
      </c>
      <c r="G36" s="245">
        <v>0</v>
      </c>
      <c r="H36" s="245">
        <v>0</v>
      </c>
      <c r="I36" s="245">
        <v>0</v>
      </c>
      <c r="J36" s="245">
        <v>0</v>
      </c>
      <c r="K36" s="318">
        <v>0</v>
      </c>
      <c r="L36" s="318">
        <v>0</v>
      </c>
      <c r="M36" s="318">
        <v>0</v>
      </c>
      <c r="N36" s="185">
        <v>0</v>
      </c>
      <c r="O36" s="185">
        <v>0</v>
      </c>
      <c r="P36" s="2462">
        <v>0</v>
      </c>
      <c r="Q36" s="2462">
        <v>0</v>
      </c>
      <c r="R36" s="2462">
        <v>0</v>
      </c>
    </row>
    <row r="37" spans="1:19">
      <c r="A37" s="267" t="s">
        <v>286</v>
      </c>
      <c r="B37" s="245">
        <f t="shared" si="14"/>
        <v>0</v>
      </c>
      <c r="C37" s="245">
        <v>0</v>
      </c>
      <c r="D37" s="245">
        <v>0</v>
      </c>
      <c r="E37" s="245">
        <v>0</v>
      </c>
      <c r="F37" s="245">
        <v>0</v>
      </c>
      <c r="G37" s="245">
        <v>0</v>
      </c>
      <c r="H37" s="245">
        <v>0</v>
      </c>
      <c r="I37" s="245">
        <v>0</v>
      </c>
      <c r="J37" s="245">
        <v>0</v>
      </c>
      <c r="K37" s="318">
        <v>0</v>
      </c>
      <c r="L37" s="318">
        <v>0</v>
      </c>
      <c r="M37" s="318">
        <v>0</v>
      </c>
      <c r="N37" s="185">
        <v>0</v>
      </c>
      <c r="O37" s="185">
        <v>0</v>
      </c>
      <c r="P37" s="2462">
        <v>0</v>
      </c>
      <c r="Q37" s="2462">
        <v>0</v>
      </c>
      <c r="R37" s="2462">
        <v>0</v>
      </c>
    </row>
    <row r="38" spans="1:19">
      <c r="A38" s="267" t="s">
        <v>342</v>
      </c>
      <c r="B38" s="185">
        <v>0</v>
      </c>
      <c r="C38" s="185">
        <v>0</v>
      </c>
      <c r="D38" s="185">
        <v>0</v>
      </c>
      <c r="E38" s="185">
        <v>0</v>
      </c>
      <c r="F38" s="185">
        <v>0</v>
      </c>
      <c r="G38" s="185">
        <v>0</v>
      </c>
      <c r="H38" s="185">
        <v>0</v>
      </c>
      <c r="I38" s="185">
        <v>0</v>
      </c>
      <c r="J38" s="185">
        <v>0</v>
      </c>
      <c r="K38" s="318">
        <v>0</v>
      </c>
      <c r="L38" s="318">
        <v>0</v>
      </c>
      <c r="M38" s="318">
        <v>0</v>
      </c>
      <c r="N38" s="185">
        <v>0</v>
      </c>
      <c r="O38" s="185">
        <v>0</v>
      </c>
      <c r="P38" s="2462">
        <v>0</v>
      </c>
      <c r="Q38" s="2462">
        <v>0</v>
      </c>
      <c r="R38" s="2462">
        <v>0</v>
      </c>
    </row>
    <row r="39" spans="1:19">
      <c r="A39" s="254"/>
      <c r="B39" s="251"/>
      <c r="C39" s="251">
        <f>G39-B39</f>
        <v>0</v>
      </c>
      <c r="D39" s="251"/>
      <c r="E39" s="251"/>
      <c r="F39" s="251"/>
      <c r="G39" s="251"/>
      <c r="H39" s="251"/>
      <c r="I39" s="251"/>
      <c r="J39" s="251"/>
      <c r="K39" s="317"/>
      <c r="L39" s="317"/>
      <c r="M39" s="317"/>
      <c r="N39" s="251"/>
      <c r="O39" s="251"/>
      <c r="P39" s="2462"/>
      <c r="Q39" s="2462"/>
      <c r="R39" s="2462"/>
    </row>
    <row r="40" spans="1:19">
      <c r="A40" s="254"/>
      <c r="B40" s="251">
        <f>B43-B63</f>
        <v>8.993491530418396E-3</v>
      </c>
      <c r="C40" s="251">
        <f t="shared" ref="C40:M40" si="16">C43-C63</f>
        <v>0</v>
      </c>
      <c r="D40" s="251">
        <f t="shared" si="16"/>
        <v>0</v>
      </c>
      <c r="E40" s="251">
        <f t="shared" si="16"/>
        <v>0</v>
      </c>
      <c r="F40" s="251">
        <f t="shared" si="16"/>
        <v>0</v>
      </c>
      <c r="G40" s="251">
        <f t="shared" si="16"/>
        <v>0</v>
      </c>
      <c r="H40" s="251">
        <f t="shared" si="16"/>
        <v>2.5900000706315041E-2</v>
      </c>
      <c r="I40" s="251">
        <f>I47-I50</f>
        <v>13511712.300000001</v>
      </c>
      <c r="J40" s="251">
        <f>J47-J50</f>
        <v>15700090.499999998</v>
      </c>
      <c r="K40" s="251">
        <f>K47-K50</f>
        <v>7386284.2999999998</v>
      </c>
      <c r="L40" s="317">
        <f>L47-L50</f>
        <v>1707544.8</v>
      </c>
      <c r="M40" s="317">
        <f t="shared" si="16"/>
        <v>-2.7506500482559204E-2</v>
      </c>
      <c r="N40" s="251"/>
      <c r="O40" s="251"/>
      <c r="P40" s="2462"/>
      <c r="Q40" s="2462"/>
      <c r="R40" s="2462"/>
    </row>
    <row r="41" spans="1:19" ht="20.25" customHeight="1">
      <c r="A41" s="4023" t="s">
        <v>162</v>
      </c>
      <c r="B41" s="4024"/>
      <c r="C41" s="4024"/>
      <c r="D41" s="4024"/>
      <c r="E41" s="4024"/>
      <c r="F41" s="4024"/>
      <c r="G41" s="4024"/>
      <c r="H41" s="4024"/>
      <c r="I41" s="4024"/>
      <c r="J41" s="4024"/>
      <c r="K41" s="4024"/>
      <c r="L41" s="4024"/>
      <c r="M41" s="4025"/>
      <c r="N41" s="2217"/>
      <c r="O41" s="2217"/>
      <c r="P41" s="2464"/>
      <c r="Q41" s="2464"/>
      <c r="R41" s="2464"/>
    </row>
    <row r="42" spans="1:19" s="279" customFormat="1">
      <c r="A42" s="1290" t="s">
        <v>154</v>
      </c>
      <c r="B42" s="1291">
        <f>C42+D42+E42+F42+G42+H42+I42+J42+K42+L42+M42+N42+O42</f>
        <v>248920823.43545997</v>
      </c>
      <c r="C42" s="1291">
        <f t="shared" ref="C42:M42" si="17">SUM(C43:C46)</f>
        <v>7389522.1000000006</v>
      </c>
      <c r="D42" s="1291">
        <v>8542648.9000000004</v>
      </c>
      <c r="E42" s="1291">
        <f t="shared" si="17"/>
        <v>9673332</v>
      </c>
      <c r="F42" s="1291">
        <f t="shared" si="17"/>
        <v>11700623.800000001</v>
      </c>
      <c r="G42" s="1291">
        <f>G43+G44+G45+G46</f>
        <v>17840947.100000001</v>
      </c>
      <c r="H42" s="1291">
        <f t="shared" si="17"/>
        <v>24553557.63546</v>
      </c>
      <c r="I42" s="1291">
        <f t="shared" si="17"/>
        <v>27615468.699999999</v>
      </c>
      <c r="J42" s="245">
        <f t="shared" si="17"/>
        <v>35037111.199999996</v>
      </c>
      <c r="K42" s="1291">
        <f t="shared" si="17"/>
        <v>30943204.599999998</v>
      </c>
      <c r="L42" s="1291">
        <f t="shared" si="17"/>
        <v>26300917.599999998</v>
      </c>
      <c r="M42" s="314">
        <f t="shared" si="17"/>
        <v>22351331</v>
      </c>
      <c r="N42" s="1291">
        <f>SUM(N43:N46)</f>
        <v>13520475.199999999</v>
      </c>
      <c r="O42" s="1291">
        <f>SUM(O43:O46)</f>
        <v>13451683.6</v>
      </c>
      <c r="P42" s="2465">
        <f>SUM(P43:P46)</f>
        <v>13451683.6</v>
      </c>
      <c r="Q42" s="2465">
        <f>SUM(Q43:Q46)</f>
        <v>13451683.6</v>
      </c>
      <c r="R42" s="2465">
        <f>SUM(R43:R46)</f>
        <v>13451683.6</v>
      </c>
    </row>
    <row r="43" spans="1:19" s="279" customFormat="1">
      <c r="A43" s="1292" t="s">
        <v>155</v>
      </c>
      <c r="B43" s="1291">
        <f t="shared" ref="B43:B62" si="18">C43+D43+E43+F43+G43+H43+I43+J43+K43+L43+M43+N43+O43</f>
        <v>68774788.945899993</v>
      </c>
      <c r="C43" s="1291">
        <f t="shared" ref="C43:E46" si="19">C48+C53+C58</f>
        <v>1562163.2000000002</v>
      </c>
      <c r="D43" s="1291">
        <f t="shared" si="19"/>
        <v>733434.82</v>
      </c>
      <c r="E43" s="1291">
        <f t="shared" si="19"/>
        <v>1254745.3999999999</v>
      </c>
      <c r="F43" s="1291">
        <f>F48+F58</f>
        <v>1503269.9</v>
      </c>
      <c r="G43" s="1291">
        <f t="shared" ref="G43:M46" si="20">G48+G53+G58</f>
        <v>5002561.9000000004</v>
      </c>
      <c r="H43" s="1291">
        <f t="shared" si="20"/>
        <v>11011750.1259</v>
      </c>
      <c r="I43" s="1291">
        <f t="shared" si="20"/>
        <v>13101500</v>
      </c>
      <c r="J43" s="245">
        <f t="shared" si="20"/>
        <v>15996829.6</v>
      </c>
      <c r="K43" s="1291">
        <f t="shared" si="20"/>
        <v>6759077.2999999998</v>
      </c>
      <c r="L43" s="1291">
        <f t="shared" si="20"/>
        <v>6767809.7000000002</v>
      </c>
      <c r="M43" s="314">
        <f t="shared" si="20"/>
        <v>5081647</v>
      </c>
      <c r="N43" s="1291">
        <f t="shared" ref="N43:R46" si="21">N48+N53+N58</f>
        <v>0</v>
      </c>
      <c r="O43" s="1291">
        <f t="shared" si="21"/>
        <v>0</v>
      </c>
      <c r="P43" s="2465">
        <f t="shared" si="21"/>
        <v>0</v>
      </c>
      <c r="Q43" s="2465">
        <f t="shared" si="21"/>
        <v>0</v>
      </c>
      <c r="R43" s="2465">
        <f t="shared" si="21"/>
        <v>0</v>
      </c>
    </row>
    <row r="44" spans="1:19" s="279" customFormat="1">
      <c r="A44" s="1290" t="s">
        <v>156</v>
      </c>
      <c r="B44" s="1291">
        <f t="shared" si="18"/>
        <v>168620041.60956001</v>
      </c>
      <c r="C44" s="1291">
        <f t="shared" si="19"/>
        <v>5446414.7000000002</v>
      </c>
      <c r="D44" s="1291">
        <f t="shared" si="19"/>
        <v>7684169.6000000006</v>
      </c>
      <c r="E44" s="1291">
        <f t="shared" si="19"/>
        <v>8270169.5</v>
      </c>
      <c r="F44" s="1291">
        <f>F49+F54+F59</f>
        <v>9968783.0999999996</v>
      </c>
      <c r="G44" s="1291">
        <f t="shared" si="20"/>
        <v>12277722.199999999</v>
      </c>
      <c r="H44" s="1291">
        <f t="shared" si="20"/>
        <v>11312893.309559999</v>
      </c>
      <c r="I44" s="1291">
        <f t="shared" si="20"/>
        <v>13708995.699999999</v>
      </c>
      <c r="J44" s="245">
        <f t="shared" si="20"/>
        <v>16356831.800000001</v>
      </c>
      <c r="K44" s="1291">
        <f t="shared" si="20"/>
        <v>20743731</v>
      </c>
      <c r="L44" s="1291">
        <f t="shared" si="20"/>
        <v>19112123.699999999</v>
      </c>
      <c r="M44" s="314">
        <f t="shared" si="20"/>
        <v>16925525.600000001</v>
      </c>
      <c r="N44" s="1291">
        <f t="shared" ref="N44:O46" si="22">N49+N54+N59</f>
        <v>13440736.5</v>
      </c>
      <c r="O44" s="1291">
        <f t="shared" si="22"/>
        <v>13371944.9</v>
      </c>
      <c r="P44" s="2465">
        <f t="shared" si="21"/>
        <v>13371944.9</v>
      </c>
      <c r="Q44" s="2465">
        <f t="shared" si="21"/>
        <v>13371944.9</v>
      </c>
      <c r="R44" s="2465">
        <f t="shared" si="21"/>
        <v>13371944.9</v>
      </c>
    </row>
    <row r="45" spans="1:19" s="279" customFormat="1">
      <c r="A45" s="1292" t="s">
        <v>157</v>
      </c>
      <c r="B45" s="1291">
        <f t="shared" si="18"/>
        <v>3719971.7000000007</v>
      </c>
      <c r="C45" s="1291">
        <f t="shared" si="19"/>
        <v>380944.2</v>
      </c>
      <c r="D45" s="1291">
        <f t="shared" si="19"/>
        <v>125044.5</v>
      </c>
      <c r="E45" s="1291">
        <f t="shared" si="19"/>
        <v>148417.1</v>
      </c>
      <c r="F45" s="1291">
        <f>F50+F60</f>
        <v>148570.79999999999</v>
      </c>
      <c r="G45" s="1291">
        <f t="shared" si="20"/>
        <v>434202</v>
      </c>
      <c r="H45" s="1291">
        <f t="shared" si="20"/>
        <v>721117.9</v>
      </c>
      <c r="I45" s="1291">
        <f t="shared" si="20"/>
        <v>257127.6</v>
      </c>
      <c r="J45" s="245">
        <f t="shared" si="20"/>
        <v>236847.7</v>
      </c>
      <c r="K45" s="1291">
        <f t="shared" si="20"/>
        <v>343079.9</v>
      </c>
      <c r="L45" s="1291">
        <f>L50+L55+L60</f>
        <v>420984.2</v>
      </c>
      <c r="M45" s="314">
        <f t="shared" si="20"/>
        <v>344158.4</v>
      </c>
      <c r="N45" s="1291">
        <f t="shared" si="22"/>
        <v>79738.7</v>
      </c>
      <c r="O45" s="1291">
        <f t="shared" si="22"/>
        <v>79738.7</v>
      </c>
      <c r="P45" s="2465">
        <f t="shared" si="21"/>
        <v>79738.7</v>
      </c>
      <c r="Q45" s="2465">
        <f t="shared" si="21"/>
        <v>79738.7</v>
      </c>
      <c r="R45" s="2465">
        <f t="shared" si="21"/>
        <v>79738.7</v>
      </c>
    </row>
    <row r="46" spans="1:19" s="279" customFormat="1">
      <c r="A46" s="1292" t="s">
        <v>158</v>
      </c>
      <c r="B46" s="1291">
        <f t="shared" si="18"/>
        <v>7806021.2000000011</v>
      </c>
      <c r="C46" s="1291">
        <f t="shared" si="19"/>
        <v>0</v>
      </c>
      <c r="D46" s="1291">
        <f t="shared" si="19"/>
        <v>0</v>
      </c>
      <c r="E46" s="1291">
        <f t="shared" si="19"/>
        <v>0</v>
      </c>
      <c r="F46" s="1291">
        <f>F51+F56+F61</f>
        <v>80000</v>
      </c>
      <c r="G46" s="1291">
        <f t="shared" si="20"/>
        <v>126461</v>
      </c>
      <c r="H46" s="1291">
        <f t="shared" si="20"/>
        <v>1507796.3</v>
      </c>
      <c r="I46" s="1291">
        <f t="shared" si="20"/>
        <v>547845.4</v>
      </c>
      <c r="J46" s="245">
        <f t="shared" si="20"/>
        <v>2446602.1</v>
      </c>
      <c r="K46" s="1291">
        <f t="shared" si="20"/>
        <v>3097316.4</v>
      </c>
      <c r="L46" s="1291">
        <f t="shared" si="20"/>
        <v>0</v>
      </c>
      <c r="M46" s="314">
        <f t="shared" si="20"/>
        <v>0</v>
      </c>
      <c r="N46" s="1291">
        <f t="shared" si="22"/>
        <v>0</v>
      </c>
      <c r="O46" s="1291">
        <f t="shared" si="22"/>
        <v>0</v>
      </c>
      <c r="P46" s="2465">
        <f t="shared" si="21"/>
        <v>0</v>
      </c>
      <c r="Q46" s="2465">
        <f t="shared" si="21"/>
        <v>0</v>
      </c>
      <c r="R46" s="2465">
        <f t="shared" si="21"/>
        <v>0</v>
      </c>
    </row>
    <row r="47" spans="1:19" s="1287" customFormat="1" ht="19.5" customHeight="1">
      <c r="A47" s="1288" t="s">
        <v>159</v>
      </c>
      <c r="B47" s="1291">
        <f t="shared" si="18"/>
        <v>76643027.458829999</v>
      </c>
      <c r="C47" s="1285">
        <f>SUM(C48:C51)</f>
        <v>1721621.6</v>
      </c>
      <c r="D47" s="1285">
        <f>SUM(D48:D51)</f>
        <v>1219454.52</v>
      </c>
      <c r="E47" s="1285">
        <f>SUM(E48:E51)</f>
        <v>1886282.8</v>
      </c>
      <c r="F47" s="1285">
        <f>SUM(F48:F51)</f>
        <v>2996289.3</v>
      </c>
      <c r="G47" s="1285">
        <f t="shared" ref="G47:M47" si="23">SUM(G48:G51)</f>
        <v>6218740.7999999998</v>
      </c>
      <c r="H47" s="1285">
        <f t="shared" si="23"/>
        <v>12513138.538830001</v>
      </c>
      <c r="I47" s="1285">
        <f t="shared" si="23"/>
        <v>13757802.9</v>
      </c>
      <c r="J47" s="245">
        <f t="shared" si="23"/>
        <v>15868925.399999999</v>
      </c>
      <c r="K47" s="1285">
        <f t="shared" si="23"/>
        <v>7396467.5</v>
      </c>
      <c r="L47" s="1285">
        <f t="shared" si="23"/>
        <v>1720733.2</v>
      </c>
      <c r="M47" s="314">
        <f t="shared" si="23"/>
        <v>2854321.9000000004</v>
      </c>
      <c r="N47" s="1285">
        <f>SUM(N48:N51)</f>
        <v>4279020.3</v>
      </c>
      <c r="O47" s="1285">
        <f>SUM(O48:O51)</f>
        <v>4210228.7</v>
      </c>
      <c r="P47" s="2466">
        <f>SUM(P48:P51)</f>
        <v>4210228.7</v>
      </c>
      <c r="Q47" s="2466">
        <f>SUM(Q48:Q51)</f>
        <v>4210228.7</v>
      </c>
      <c r="R47" s="2466">
        <f>SUM(R48:R51)</f>
        <v>4210228.7</v>
      </c>
      <c r="S47" s="1286">
        <f>C47+D47+E47+F47+G47+H47+I47+J47</f>
        <v>56182255.858829997</v>
      </c>
    </row>
    <row r="48" spans="1:19" s="1287" customFormat="1">
      <c r="A48" s="1289" t="s">
        <v>155</v>
      </c>
      <c r="B48" s="1291">
        <f t="shared" si="18"/>
        <v>39558000.489270002</v>
      </c>
      <c r="C48" s="1285">
        <v>1104798.1000000001</v>
      </c>
      <c r="D48" s="1285">
        <v>625434.81999999995</v>
      </c>
      <c r="E48" s="1285">
        <v>445107.7</v>
      </c>
      <c r="F48" s="1285">
        <v>734095.8</v>
      </c>
      <c r="G48" s="1285">
        <f t="shared" ref="G48:M51" si="24">G11+G34</f>
        <v>3044623</v>
      </c>
      <c r="H48" s="1285">
        <f t="shared" si="24"/>
        <v>8614661.6692699995</v>
      </c>
      <c r="I48" s="1285">
        <f t="shared" si="24"/>
        <v>11001500</v>
      </c>
      <c r="J48" s="245">
        <f t="shared" si="24"/>
        <v>10921536.1</v>
      </c>
      <c r="K48" s="1285">
        <f t="shared" si="24"/>
        <v>2016660.7</v>
      </c>
      <c r="L48" s="1285">
        <f t="shared" si="24"/>
        <v>0</v>
      </c>
      <c r="M48" s="314">
        <f t="shared" si="24"/>
        <v>1049582.6000000001</v>
      </c>
      <c r="N48" s="1285">
        <f t="shared" ref="N48:R51" si="25">N11+N34</f>
        <v>0</v>
      </c>
      <c r="O48" s="1285">
        <f t="shared" si="25"/>
        <v>0</v>
      </c>
      <c r="P48" s="2466">
        <f t="shared" si="25"/>
        <v>0</v>
      </c>
      <c r="Q48" s="2466">
        <f t="shared" si="25"/>
        <v>0</v>
      </c>
      <c r="R48" s="2466">
        <f t="shared" si="25"/>
        <v>0</v>
      </c>
    </row>
    <row r="49" spans="1:19" s="1287" customFormat="1">
      <c r="A49" s="1288" t="s">
        <v>156</v>
      </c>
      <c r="B49" s="1291">
        <f t="shared" si="18"/>
        <v>28295765.269560002</v>
      </c>
      <c r="C49" s="1285">
        <v>288964.5</v>
      </c>
      <c r="D49" s="1285">
        <v>589700.9</v>
      </c>
      <c r="E49" s="1285">
        <f>1429700.5+3474-66.5</f>
        <v>1433108</v>
      </c>
      <c r="F49" s="1285">
        <f>1831999.9+324558.6</f>
        <v>2156558.5</v>
      </c>
      <c r="G49" s="1285">
        <f t="shared" si="24"/>
        <v>3040081.8</v>
      </c>
      <c r="H49" s="1285">
        <f t="shared" si="24"/>
        <v>2231152.1695599998</v>
      </c>
      <c r="I49" s="1285">
        <f t="shared" si="24"/>
        <v>1962366.9</v>
      </c>
      <c r="J49" s="245">
        <f t="shared" si="24"/>
        <v>2331952.2999999998</v>
      </c>
      <c r="K49" s="1285">
        <f t="shared" si="24"/>
        <v>2272307.2000000002</v>
      </c>
      <c r="L49" s="1285">
        <f t="shared" si="24"/>
        <v>1707544.8</v>
      </c>
      <c r="M49" s="314">
        <f t="shared" si="24"/>
        <v>1800752.6</v>
      </c>
      <c r="N49" s="1285">
        <f t="shared" ref="N49:O51" si="26">N12+N35</f>
        <v>4275033.5999999996</v>
      </c>
      <c r="O49" s="1285">
        <f t="shared" si="26"/>
        <v>4206242</v>
      </c>
      <c r="P49" s="2466">
        <f t="shared" si="25"/>
        <v>4206242</v>
      </c>
      <c r="Q49" s="2466">
        <f t="shared" si="25"/>
        <v>4206242</v>
      </c>
      <c r="R49" s="2466">
        <f t="shared" si="25"/>
        <v>4206242</v>
      </c>
    </row>
    <row r="50" spans="1:19" s="1287" customFormat="1">
      <c r="A50" s="1289" t="s">
        <v>157</v>
      </c>
      <c r="B50" s="1291">
        <f t="shared" si="18"/>
        <v>983240.49999999977</v>
      </c>
      <c r="C50" s="1285">
        <v>327859</v>
      </c>
      <c r="D50" s="1285">
        <v>4318.8</v>
      </c>
      <c r="E50" s="1285">
        <v>8067.1</v>
      </c>
      <c r="F50" s="1285">
        <v>25635</v>
      </c>
      <c r="G50" s="1285">
        <f t="shared" si="24"/>
        <v>7575</v>
      </c>
      <c r="H50" s="1285">
        <f t="shared" si="24"/>
        <v>159528.4</v>
      </c>
      <c r="I50" s="1285">
        <f t="shared" si="24"/>
        <v>246090.6</v>
      </c>
      <c r="J50" s="245">
        <f t="shared" si="24"/>
        <v>168834.9</v>
      </c>
      <c r="K50" s="1285">
        <f t="shared" si="24"/>
        <v>10183.200000000001</v>
      </c>
      <c r="L50" s="1285">
        <f t="shared" si="24"/>
        <v>13188.4</v>
      </c>
      <c r="M50" s="314">
        <f t="shared" si="24"/>
        <v>3986.7</v>
      </c>
      <c r="N50" s="1285">
        <f t="shared" si="26"/>
        <v>3986.7</v>
      </c>
      <c r="O50" s="1285">
        <f t="shared" si="26"/>
        <v>3986.7</v>
      </c>
      <c r="P50" s="2466">
        <f t="shared" si="25"/>
        <v>3986.7</v>
      </c>
      <c r="Q50" s="2466">
        <f t="shared" si="25"/>
        <v>3986.7</v>
      </c>
      <c r="R50" s="2466">
        <f t="shared" si="25"/>
        <v>3986.7</v>
      </c>
    </row>
    <row r="51" spans="1:19" s="1287" customFormat="1">
      <c r="A51" s="1289" t="s">
        <v>158</v>
      </c>
      <c r="B51" s="1291">
        <f t="shared" si="18"/>
        <v>7806021.2000000011</v>
      </c>
      <c r="C51" s="1285">
        <v>0</v>
      </c>
      <c r="D51" s="1285">
        <v>0</v>
      </c>
      <c r="E51" s="1285">
        <v>0</v>
      </c>
      <c r="F51" s="1285">
        <v>80000</v>
      </c>
      <c r="G51" s="1285">
        <f t="shared" si="24"/>
        <v>126461</v>
      </c>
      <c r="H51" s="1285">
        <f t="shared" si="24"/>
        <v>1507796.3</v>
      </c>
      <c r="I51" s="1285">
        <f t="shared" si="24"/>
        <v>547845.4</v>
      </c>
      <c r="J51" s="245">
        <f t="shared" si="24"/>
        <v>2446602.1</v>
      </c>
      <c r="K51" s="1285">
        <f>K14+K37</f>
        <v>3097316.4</v>
      </c>
      <c r="L51" s="1285">
        <f>L14+L37</f>
        <v>0</v>
      </c>
      <c r="M51" s="314">
        <f t="shared" si="24"/>
        <v>0</v>
      </c>
      <c r="N51" s="1285">
        <f t="shared" si="26"/>
        <v>0</v>
      </c>
      <c r="O51" s="1285">
        <f t="shared" si="26"/>
        <v>0</v>
      </c>
      <c r="P51" s="2466">
        <f t="shared" si="25"/>
        <v>0</v>
      </c>
      <c r="Q51" s="2466">
        <f t="shared" si="25"/>
        <v>0</v>
      </c>
      <c r="R51" s="2466">
        <f t="shared" si="25"/>
        <v>0</v>
      </c>
    </row>
    <row r="52" spans="1:19" s="48" customFormat="1">
      <c r="A52" s="266" t="s">
        <v>160</v>
      </c>
      <c r="B52" s="1291">
        <f t="shared" si="18"/>
        <v>224907.59999999998</v>
      </c>
      <c r="C52" s="245">
        <f>SUM(C53:C56)</f>
        <v>3000</v>
      </c>
      <c r="D52" s="245">
        <f>SUM(D53:D56)</f>
        <v>610</v>
      </c>
      <c r="E52" s="245">
        <f>SUM(E53:E56)</f>
        <v>7750</v>
      </c>
      <c r="F52" s="245">
        <f>SUM(F53:F56)</f>
        <v>19476.599999999999</v>
      </c>
      <c r="G52" s="245">
        <f>G53+G54+G55+G56</f>
        <v>39101.699999999997</v>
      </c>
      <c r="H52" s="245">
        <f>H53+H54+H55+H56</f>
        <v>54287.3</v>
      </c>
      <c r="I52" s="245">
        <f>I53+I54+I55+I56</f>
        <v>2682</v>
      </c>
      <c r="J52" s="245">
        <f t="shared" ref="J52:R52" si="27">SUM(J53:J56)</f>
        <v>3000</v>
      </c>
      <c r="K52" s="314">
        <f t="shared" si="27"/>
        <v>3000</v>
      </c>
      <c r="L52" s="314">
        <f t="shared" si="27"/>
        <v>30000</v>
      </c>
      <c r="M52" s="314">
        <f t="shared" si="27"/>
        <v>30000</v>
      </c>
      <c r="N52" s="245">
        <f t="shared" si="27"/>
        <v>16000</v>
      </c>
      <c r="O52" s="245">
        <f t="shared" si="27"/>
        <v>16000</v>
      </c>
      <c r="P52" s="2458">
        <f t="shared" si="27"/>
        <v>16000</v>
      </c>
      <c r="Q52" s="2458">
        <f t="shared" si="27"/>
        <v>16000</v>
      </c>
      <c r="R52" s="2458">
        <f t="shared" si="27"/>
        <v>16000</v>
      </c>
      <c r="S52" s="85">
        <f>7684169.6-D54-D49</f>
        <v>7093858.6999999993</v>
      </c>
    </row>
    <row r="53" spans="1:19" s="48" customFormat="1">
      <c r="A53" s="266" t="s">
        <v>155</v>
      </c>
      <c r="B53" s="1291">
        <f t="shared" si="18"/>
        <v>0</v>
      </c>
      <c r="C53" s="245">
        <v>0</v>
      </c>
      <c r="D53" s="245">
        <v>0</v>
      </c>
      <c r="E53" s="245">
        <v>0</v>
      </c>
      <c r="F53" s="245">
        <v>0</v>
      </c>
      <c r="G53" s="245">
        <v>0</v>
      </c>
      <c r="H53" s="245">
        <v>0</v>
      </c>
      <c r="I53" s="245">
        <v>0</v>
      </c>
      <c r="J53" s="245">
        <v>0</v>
      </c>
      <c r="K53" s="314">
        <v>0</v>
      </c>
      <c r="L53" s="314">
        <v>0</v>
      </c>
      <c r="M53" s="314">
        <v>0</v>
      </c>
      <c r="N53" s="245">
        <v>0</v>
      </c>
      <c r="O53" s="245">
        <v>0</v>
      </c>
      <c r="P53" s="2458">
        <v>0</v>
      </c>
      <c r="Q53" s="2458">
        <v>0</v>
      </c>
      <c r="R53" s="2458">
        <v>0</v>
      </c>
    </row>
    <row r="54" spans="1:19" s="48" customFormat="1">
      <c r="A54" s="271" t="s">
        <v>156</v>
      </c>
      <c r="B54" s="1291">
        <f t="shared" si="18"/>
        <v>224907.59999999998</v>
      </c>
      <c r="C54" s="245">
        <v>3000</v>
      </c>
      <c r="D54" s="245">
        <v>610</v>
      </c>
      <c r="E54" s="245">
        <v>7750</v>
      </c>
      <c r="F54" s="245">
        <v>19476.599999999999</v>
      </c>
      <c r="G54" s="245">
        <f t="shared" ref="G54:M54" si="28">G17</f>
        <v>39101.699999999997</v>
      </c>
      <c r="H54" s="245">
        <f t="shared" si="28"/>
        <v>54287.3</v>
      </c>
      <c r="I54" s="245">
        <f t="shared" si="28"/>
        <v>2682</v>
      </c>
      <c r="J54" s="245">
        <f t="shared" si="28"/>
        <v>3000</v>
      </c>
      <c r="K54" s="314">
        <f t="shared" si="28"/>
        <v>3000</v>
      </c>
      <c r="L54" s="314">
        <f t="shared" si="28"/>
        <v>30000</v>
      </c>
      <c r="M54" s="314">
        <f t="shared" si="28"/>
        <v>30000</v>
      </c>
      <c r="N54" s="245">
        <f>N17</f>
        <v>16000</v>
      </c>
      <c r="O54" s="245">
        <f>O17</f>
        <v>16000</v>
      </c>
      <c r="P54" s="2458">
        <f>P17</f>
        <v>16000</v>
      </c>
      <c r="Q54" s="2458">
        <f>Q17</f>
        <v>16000</v>
      </c>
      <c r="R54" s="2458">
        <f>R17</f>
        <v>16000</v>
      </c>
    </row>
    <row r="55" spans="1:19" s="48" customFormat="1">
      <c r="A55" s="266" t="s">
        <v>157</v>
      </c>
      <c r="B55" s="1291">
        <f t="shared" si="18"/>
        <v>0</v>
      </c>
      <c r="C55" s="245">
        <v>0</v>
      </c>
      <c r="D55" s="245">
        <v>0</v>
      </c>
      <c r="E55" s="245">
        <v>0</v>
      </c>
      <c r="F55" s="245">
        <v>0</v>
      </c>
      <c r="G55" s="245">
        <v>0</v>
      </c>
      <c r="H55" s="245">
        <v>0</v>
      </c>
      <c r="I55" s="245">
        <v>0</v>
      </c>
      <c r="J55" s="245">
        <v>0</v>
      </c>
      <c r="K55" s="314">
        <v>0</v>
      </c>
      <c r="L55" s="314">
        <v>0</v>
      </c>
      <c r="M55" s="314">
        <v>0</v>
      </c>
      <c r="N55" s="245">
        <v>0</v>
      </c>
      <c r="O55" s="245">
        <v>0</v>
      </c>
      <c r="P55" s="2458">
        <v>0</v>
      </c>
      <c r="Q55" s="2458">
        <v>0</v>
      </c>
      <c r="R55" s="2458">
        <v>0</v>
      </c>
    </row>
    <row r="56" spans="1:19" s="48" customFormat="1">
      <c r="A56" s="266" t="s">
        <v>158</v>
      </c>
      <c r="B56" s="1291">
        <f t="shared" si="18"/>
        <v>0</v>
      </c>
      <c r="C56" s="245">
        <v>0</v>
      </c>
      <c r="D56" s="245">
        <v>0</v>
      </c>
      <c r="E56" s="245">
        <v>0</v>
      </c>
      <c r="F56" s="245">
        <v>0</v>
      </c>
      <c r="G56" s="245">
        <v>0</v>
      </c>
      <c r="H56" s="245">
        <v>0</v>
      </c>
      <c r="I56" s="245">
        <v>0</v>
      </c>
      <c r="J56" s="245">
        <v>0</v>
      </c>
      <c r="K56" s="314">
        <v>0</v>
      </c>
      <c r="L56" s="314">
        <v>0</v>
      </c>
      <c r="M56" s="314">
        <v>0</v>
      </c>
      <c r="N56" s="245">
        <v>0</v>
      </c>
      <c r="O56" s="245">
        <v>0</v>
      </c>
      <c r="P56" s="2458">
        <v>0</v>
      </c>
      <c r="Q56" s="2458">
        <v>0</v>
      </c>
      <c r="R56" s="2458">
        <v>0</v>
      </c>
    </row>
    <row r="57" spans="1:19" s="1287" customFormat="1">
      <c r="A57" s="1288" t="s">
        <v>161</v>
      </c>
      <c r="B57" s="1291">
        <f t="shared" si="18"/>
        <v>172052888.39662999</v>
      </c>
      <c r="C57" s="1285">
        <f t="shared" ref="C57:M57" si="29">SUM(C58:C61)</f>
        <v>5664900.5</v>
      </c>
      <c r="D57" s="1285">
        <f t="shared" si="29"/>
        <v>7322584.4000000004</v>
      </c>
      <c r="E57" s="1285">
        <f t="shared" si="29"/>
        <v>7779299.2000000002</v>
      </c>
      <c r="F57" s="1285">
        <f t="shared" si="29"/>
        <v>8684857.9000000004</v>
      </c>
      <c r="G57" s="1285">
        <f t="shared" si="29"/>
        <v>11583104.6</v>
      </c>
      <c r="H57" s="1285">
        <f t="shared" si="29"/>
        <v>11986131.796629999</v>
      </c>
      <c r="I57" s="1285">
        <f t="shared" si="29"/>
        <v>13854983.799999999</v>
      </c>
      <c r="J57" s="245">
        <f t="shared" si="29"/>
        <v>19165185.800000001</v>
      </c>
      <c r="K57" s="1285">
        <f t="shared" si="29"/>
        <v>23543737.099999998</v>
      </c>
      <c r="L57" s="1285">
        <f t="shared" si="29"/>
        <v>24550184.399999999</v>
      </c>
      <c r="M57" s="314">
        <f t="shared" si="29"/>
        <v>19467009.100000001</v>
      </c>
      <c r="N57" s="1285">
        <f>SUM(N58:N61)</f>
        <v>9225454.9000000004</v>
      </c>
      <c r="O57" s="1285">
        <f>SUM(O58:O61)</f>
        <v>9225454.9000000004</v>
      </c>
      <c r="P57" s="2466">
        <f>SUM(P58:P61)</f>
        <v>9225454.9000000004</v>
      </c>
      <c r="Q57" s="2466">
        <f>SUM(Q58:Q61)</f>
        <v>9225454.9000000004</v>
      </c>
      <c r="R57" s="2466">
        <f>SUM(R58:R61)</f>
        <v>9225454.9000000004</v>
      </c>
    </row>
    <row r="58" spans="1:19" s="1287" customFormat="1">
      <c r="A58" s="1289" t="s">
        <v>155</v>
      </c>
      <c r="B58" s="1291">
        <f t="shared" si="18"/>
        <v>29216788.456629995</v>
      </c>
      <c r="C58" s="1285">
        <v>457365.1</v>
      </c>
      <c r="D58" s="1285">
        <v>108000</v>
      </c>
      <c r="E58" s="1285">
        <v>809637.7</v>
      </c>
      <c r="F58" s="1285">
        <v>769174.1</v>
      </c>
      <c r="G58" s="1285">
        <f t="shared" ref="G58:H60" si="30">G21</f>
        <v>1957938.9</v>
      </c>
      <c r="H58" s="1285">
        <f t="shared" si="30"/>
        <v>2397088.4566299999</v>
      </c>
      <c r="I58" s="1285">
        <f t="shared" ref="I58:M60" si="31">I21</f>
        <v>2100000</v>
      </c>
      <c r="J58" s="245">
        <f t="shared" si="31"/>
        <v>5075293.5</v>
      </c>
      <c r="K58" s="1285">
        <f t="shared" si="31"/>
        <v>4742416.5999999996</v>
      </c>
      <c r="L58" s="1285">
        <f t="shared" si="31"/>
        <v>6767809.7000000002</v>
      </c>
      <c r="M58" s="314">
        <f t="shared" si="31"/>
        <v>4032064.4</v>
      </c>
      <c r="N58" s="1285">
        <f t="shared" ref="N58:R60" si="32">N21</f>
        <v>0</v>
      </c>
      <c r="O58" s="1285">
        <f t="shared" si="32"/>
        <v>0</v>
      </c>
      <c r="P58" s="2466">
        <f t="shared" si="32"/>
        <v>0</v>
      </c>
      <c r="Q58" s="2466">
        <f t="shared" si="32"/>
        <v>0</v>
      </c>
      <c r="R58" s="2466">
        <f t="shared" si="32"/>
        <v>0</v>
      </c>
    </row>
    <row r="59" spans="1:19" s="1287" customFormat="1">
      <c r="A59" s="1288" t="s">
        <v>156</v>
      </c>
      <c r="B59" s="1291">
        <f t="shared" si="18"/>
        <v>140099368.74000001</v>
      </c>
      <c r="C59" s="1285">
        <v>5154450.2</v>
      </c>
      <c r="D59" s="1285">
        <v>7093858.7000000002</v>
      </c>
      <c r="E59" s="1285">
        <f>6809245.1+20000+66.4</f>
        <v>6829311.5</v>
      </c>
      <c r="F59" s="1285">
        <f>7676572.8+16700+99475.2</f>
        <v>7792748</v>
      </c>
      <c r="G59" s="1285">
        <f t="shared" si="30"/>
        <v>9198538.6999999993</v>
      </c>
      <c r="H59" s="1285">
        <f t="shared" si="30"/>
        <v>9027453.8399999999</v>
      </c>
      <c r="I59" s="1285">
        <f t="shared" si="31"/>
        <v>11743946.799999999</v>
      </c>
      <c r="J59" s="245">
        <f>J22</f>
        <v>14021879.5</v>
      </c>
      <c r="K59" s="1285">
        <f t="shared" ref="K59:M60" si="33">K22</f>
        <v>18468423.800000001</v>
      </c>
      <c r="L59" s="1285">
        <f t="shared" si="33"/>
        <v>17374578.899999999</v>
      </c>
      <c r="M59" s="314">
        <f t="shared" si="33"/>
        <v>15094773.000000002</v>
      </c>
      <c r="N59" s="1285">
        <f>N22</f>
        <v>9149702.9000000004</v>
      </c>
      <c r="O59" s="1285">
        <f>O22</f>
        <v>9149702.9000000004</v>
      </c>
      <c r="P59" s="2466">
        <f t="shared" si="32"/>
        <v>9149702.9000000004</v>
      </c>
      <c r="Q59" s="2466">
        <f t="shared" si="32"/>
        <v>9149702.9000000004</v>
      </c>
      <c r="R59" s="2466">
        <f t="shared" si="32"/>
        <v>9149702.9000000004</v>
      </c>
    </row>
    <row r="60" spans="1:19" s="1287" customFormat="1">
      <c r="A60" s="1289" t="s">
        <v>157</v>
      </c>
      <c r="B60" s="1291">
        <f t="shared" si="18"/>
        <v>2736731.2</v>
      </c>
      <c r="C60" s="1285">
        <v>53085.2</v>
      </c>
      <c r="D60" s="1285">
        <v>120725.7</v>
      </c>
      <c r="E60" s="1285">
        <f>139297.4+1052.6</f>
        <v>140350</v>
      </c>
      <c r="F60" s="1285">
        <f>117756.8+968.4+4210.6</f>
        <v>122935.8</v>
      </c>
      <c r="G60" s="1285">
        <f t="shared" si="30"/>
        <v>426627</v>
      </c>
      <c r="H60" s="1285">
        <f t="shared" si="30"/>
        <v>561589.5</v>
      </c>
      <c r="I60" s="1285">
        <f t="shared" si="31"/>
        <v>11037</v>
      </c>
      <c r="J60" s="245">
        <f t="shared" si="31"/>
        <v>68012.800000000017</v>
      </c>
      <c r="K60" s="1285">
        <f t="shared" si="33"/>
        <v>332896.7</v>
      </c>
      <c r="L60" s="1285">
        <f t="shared" si="33"/>
        <v>407795.8</v>
      </c>
      <c r="M60" s="314">
        <f t="shared" si="33"/>
        <v>340171.7</v>
      </c>
      <c r="N60" s="1285">
        <f>N23</f>
        <v>75752</v>
      </c>
      <c r="O60" s="1285">
        <f>O23</f>
        <v>75752</v>
      </c>
      <c r="P60" s="2466">
        <f t="shared" si="32"/>
        <v>75752</v>
      </c>
      <c r="Q60" s="2466">
        <f t="shared" si="32"/>
        <v>75752</v>
      </c>
      <c r="R60" s="2466">
        <f t="shared" si="32"/>
        <v>75752</v>
      </c>
    </row>
    <row r="61" spans="1:19" s="1287" customFormat="1">
      <c r="A61" s="1289" t="s">
        <v>158</v>
      </c>
      <c r="B61" s="1291">
        <f t="shared" si="18"/>
        <v>0</v>
      </c>
      <c r="C61" s="1285">
        <v>0</v>
      </c>
      <c r="D61" s="1285">
        <v>0</v>
      </c>
      <c r="E61" s="1285">
        <v>0</v>
      </c>
      <c r="F61" s="1285">
        <v>0</v>
      </c>
      <c r="G61" s="1285">
        <v>0</v>
      </c>
      <c r="H61" s="1285">
        <v>0</v>
      </c>
      <c r="I61" s="1285">
        <v>0</v>
      </c>
      <c r="J61" s="245">
        <v>0</v>
      </c>
      <c r="K61" s="1285">
        <v>0</v>
      </c>
      <c r="L61" s="1285">
        <v>0</v>
      </c>
      <c r="M61" s="314">
        <v>0</v>
      </c>
      <c r="N61" s="1285">
        <v>0</v>
      </c>
      <c r="O61" s="1285">
        <v>0</v>
      </c>
      <c r="P61" s="2466">
        <v>0</v>
      </c>
      <c r="Q61" s="2466">
        <v>0</v>
      </c>
      <c r="R61" s="2466">
        <v>0</v>
      </c>
    </row>
    <row r="62" spans="1:19" s="48" customFormat="1">
      <c r="A62" s="267" t="s">
        <v>342</v>
      </c>
      <c r="B62" s="1291">
        <f t="shared" si="18"/>
        <v>0</v>
      </c>
      <c r="C62" s="245">
        <v>0</v>
      </c>
      <c r="D62" s="245">
        <v>0</v>
      </c>
      <c r="E62" s="245">
        <v>0</v>
      </c>
      <c r="F62" s="245">
        <v>0</v>
      </c>
      <c r="G62" s="245">
        <v>0</v>
      </c>
      <c r="H62" s="245">
        <v>0</v>
      </c>
      <c r="I62" s="245">
        <v>0</v>
      </c>
      <c r="J62" s="245">
        <v>0</v>
      </c>
      <c r="K62" s="314">
        <v>0</v>
      </c>
      <c r="L62" s="314">
        <v>0</v>
      </c>
      <c r="M62" s="314">
        <v>0</v>
      </c>
      <c r="N62" s="245">
        <v>0</v>
      </c>
      <c r="O62" s="245">
        <v>0</v>
      </c>
      <c r="P62" s="2458">
        <v>0</v>
      </c>
      <c r="Q62" s="2458">
        <v>0</v>
      </c>
      <c r="R62" s="2458">
        <v>0</v>
      </c>
      <c r="S62" s="1215"/>
    </row>
    <row r="63" spans="1:19" ht="68.25" customHeight="1" thickBot="1">
      <c r="A63" s="147" t="s">
        <v>261</v>
      </c>
      <c r="B63" s="193">
        <f>SUM(B65:B77)</f>
        <v>68774788.936906502</v>
      </c>
      <c r="C63" s="193">
        <f t="shared" ref="C63:M63" si="34">SUM(C65:C77)</f>
        <v>1562163.2000000002</v>
      </c>
      <c r="D63" s="193">
        <f t="shared" si="34"/>
        <v>733434.82</v>
      </c>
      <c r="E63" s="193">
        <f t="shared" si="34"/>
        <v>1254745.3999999999</v>
      </c>
      <c r="F63" s="193">
        <f t="shared" si="34"/>
        <v>1503269.9</v>
      </c>
      <c r="G63" s="193">
        <f t="shared" si="34"/>
        <v>5002561.9000000004</v>
      </c>
      <c r="H63" s="193">
        <f t="shared" si="34"/>
        <v>11011750.1</v>
      </c>
      <c r="I63" s="193">
        <f t="shared" si="34"/>
        <v>13101500</v>
      </c>
      <c r="J63" s="193">
        <f t="shared" si="34"/>
        <v>15996829.6</v>
      </c>
      <c r="K63" s="193">
        <f t="shared" si="34"/>
        <v>6759077.2894000001</v>
      </c>
      <c r="L63" s="193">
        <f t="shared" si="34"/>
        <v>6767809.7000000002</v>
      </c>
      <c r="M63" s="2350">
        <f t="shared" si="34"/>
        <v>5081647.0275065005</v>
      </c>
      <c r="N63" s="193">
        <f>SUM(N65:N77)</f>
        <v>0</v>
      </c>
      <c r="O63" s="193">
        <f>SUM(O65:O77)</f>
        <v>0</v>
      </c>
      <c r="P63" s="2462">
        <f>SUM(P65:P77)</f>
        <v>0</v>
      </c>
      <c r="Q63" s="2462">
        <f>SUM(Q65:Q77)</f>
        <v>0</v>
      </c>
      <c r="R63" s="2462">
        <f>SUM(R65:R77)</f>
        <v>0</v>
      </c>
    </row>
    <row r="64" spans="1:19" s="110" customFormat="1" ht="19.5" customHeight="1" thickBot="1">
      <c r="A64" s="107" t="s">
        <v>14</v>
      </c>
      <c r="B64" s="191"/>
      <c r="C64" s="191"/>
      <c r="D64" s="191"/>
      <c r="E64" s="191"/>
      <c r="F64" s="191"/>
      <c r="G64" s="191"/>
      <c r="H64" s="191"/>
      <c r="I64" s="191"/>
      <c r="J64" s="191">
        <f>J43-J63</f>
        <v>0</v>
      </c>
      <c r="K64" s="2354"/>
      <c r="L64" s="2354"/>
      <c r="M64" s="2354"/>
      <c r="N64" s="189">
        <f>SUM(N65:N77)</f>
        <v>0</v>
      </c>
      <c r="O64" s="189">
        <f>SUM(O65:O77)</f>
        <v>0</v>
      </c>
      <c r="P64" s="2467">
        <f>SUM(P65:P77)</f>
        <v>0</v>
      </c>
      <c r="Q64" s="2467">
        <f>SUM(Q65:Q77)</f>
        <v>0</v>
      </c>
      <c r="R64" s="2467">
        <f>SUM(R65:R77)</f>
        <v>0</v>
      </c>
    </row>
    <row r="65" spans="1:20" ht="133.5" customHeight="1" thickBot="1">
      <c r="A65" s="192" t="s">
        <v>163</v>
      </c>
      <c r="B65" s="185">
        <f t="shared" ref="B65:B77" si="35">SUM(C65:M65)</f>
        <v>453331.80000000005</v>
      </c>
      <c r="C65" s="185">
        <v>95879.3</v>
      </c>
      <c r="D65" s="185">
        <v>60969.599999999999</v>
      </c>
      <c r="E65" s="185">
        <v>296482.90000000002</v>
      </c>
      <c r="F65" s="188"/>
      <c r="G65" s="188"/>
      <c r="H65" s="188"/>
      <c r="I65" s="185">
        <v>0</v>
      </c>
      <c r="J65" s="185">
        <v>0</v>
      </c>
      <c r="K65" s="185">
        <v>0</v>
      </c>
      <c r="L65" s="185">
        <v>0</v>
      </c>
      <c r="M65" s="318">
        <v>0</v>
      </c>
      <c r="N65" s="184">
        <v>0</v>
      </c>
      <c r="O65" s="184">
        <v>0</v>
      </c>
      <c r="P65" s="2467">
        <v>0</v>
      </c>
      <c r="Q65" s="2467">
        <v>0</v>
      </c>
      <c r="R65" s="2467">
        <v>0</v>
      </c>
      <c r="T65" s="2356">
        <f>J63-J43</f>
        <v>0</v>
      </c>
    </row>
    <row r="66" spans="1:20" ht="201" customHeight="1">
      <c r="A66" s="276" t="s">
        <v>282</v>
      </c>
      <c r="B66" s="185">
        <f t="shared" si="35"/>
        <v>304102.59999999998</v>
      </c>
      <c r="C66" s="277"/>
      <c r="D66" s="277"/>
      <c r="E66" s="277"/>
      <c r="F66" s="277">
        <v>128269.9</v>
      </c>
      <c r="G66" s="257">
        <v>175832.7</v>
      </c>
      <c r="H66" s="257"/>
      <c r="I66" s="277">
        <v>0</v>
      </c>
      <c r="J66" s="277"/>
      <c r="K66" s="277"/>
      <c r="L66" s="277"/>
      <c r="M66" s="2351"/>
      <c r="N66" s="278"/>
      <c r="O66" s="278"/>
      <c r="P66" s="2467"/>
      <c r="Q66" s="2467"/>
      <c r="R66" s="2467"/>
    </row>
    <row r="67" spans="1:20" ht="201" customHeight="1">
      <c r="A67" s="270" t="s">
        <v>343</v>
      </c>
      <c r="B67" s="185">
        <f t="shared" si="35"/>
        <v>354370.88939999999</v>
      </c>
      <c r="C67" s="185"/>
      <c r="D67" s="185"/>
      <c r="E67" s="185"/>
      <c r="F67" s="185"/>
      <c r="G67" s="16"/>
      <c r="H67" s="16">
        <v>235662.1</v>
      </c>
      <c r="I67" s="185">
        <v>0</v>
      </c>
      <c r="J67" s="185">
        <v>0</v>
      </c>
      <c r="K67" s="185">
        <v>118708.78939999999</v>
      </c>
      <c r="M67" s="318"/>
      <c r="N67" s="184"/>
      <c r="O67" s="184"/>
      <c r="P67" s="2467"/>
      <c r="Q67" s="2467"/>
      <c r="R67" s="2467"/>
    </row>
    <row r="68" spans="1:20" ht="108.75" customHeight="1" thickBot="1">
      <c r="A68" s="109" t="s">
        <v>164</v>
      </c>
      <c r="B68" s="185">
        <f t="shared" si="35"/>
        <v>1582071.82</v>
      </c>
      <c r="C68" s="193">
        <v>1008918.8</v>
      </c>
      <c r="D68" s="193">
        <v>564465.22</v>
      </c>
      <c r="E68" s="193">
        <v>5792.5</v>
      </c>
      <c r="F68" s="191"/>
      <c r="G68" s="191">
        <v>2895.3</v>
      </c>
      <c r="H68" s="191"/>
      <c r="I68" s="251"/>
      <c r="J68" s="2443"/>
      <c r="K68" s="1760"/>
      <c r="L68" s="1760"/>
      <c r="M68" s="2352"/>
      <c r="N68" s="190"/>
      <c r="O68" s="190"/>
      <c r="P68" s="2467"/>
      <c r="Q68" s="2467"/>
      <c r="R68" s="2467"/>
    </row>
    <row r="69" spans="1:20" ht="85.5" customHeight="1" thickBot="1">
      <c r="A69" s="109" t="s">
        <v>165</v>
      </c>
      <c r="B69" s="277">
        <f t="shared" si="35"/>
        <v>565365.1</v>
      </c>
      <c r="C69" s="191">
        <v>457365.1</v>
      </c>
      <c r="D69" s="191">
        <v>108000</v>
      </c>
      <c r="E69" s="251">
        <v>0</v>
      </c>
      <c r="F69" s="188"/>
      <c r="G69" s="188"/>
      <c r="H69" s="188"/>
      <c r="I69" s="1283"/>
      <c r="J69" s="188"/>
      <c r="K69" s="188"/>
      <c r="L69" s="185"/>
      <c r="M69" s="318"/>
      <c r="N69" s="184"/>
      <c r="O69" s="184"/>
      <c r="P69" s="2467"/>
      <c r="Q69" s="2467"/>
      <c r="R69" s="2467"/>
    </row>
    <row r="70" spans="1:20" ht="109.5" customHeight="1" thickBot="1">
      <c r="A70" s="276" t="s">
        <v>899</v>
      </c>
      <c r="B70" s="277">
        <f t="shared" si="35"/>
        <v>5773497.6999999993</v>
      </c>
      <c r="C70" s="318"/>
      <c r="D70" s="318"/>
      <c r="E70" s="318"/>
      <c r="F70" s="318"/>
      <c r="G70" s="318"/>
      <c r="H70" s="318"/>
      <c r="I70" s="185">
        <v>600000</v>
      </c>
      <c r="J70" s="185">
        <v>4078411.3</v>
      </c>
      <c r="K70" s="318">
        <v>1095086.3999999999</v>
      </c>
      <c r="L70" s="185"/>
      <c r="M70" s="318"/>
      <c r="N70" s="184"/>
      <c r="O70" s="184"/>
      <c r="P70" s="2467"/>
      <c r="Q70" s="2467"/>
      <c r="R70" s="2467"/>
    </row>
    <row r="71" spans="1:20" ht="81" customHeight="1">
      <c r="A71" s="187" t="s">
        <v>183</v>
      </c>
      <c r="B71" s="185">
        <f t="shared" si="35"/>
        <v>1927470</v>
      </c>
      <c r="C71" s="185"/>
      <c r="D71" s="185"/>
      <c r="E71" s="185">
        <v>952470</v>
      </c>
      <c r="F71" s="185">
        <v>975000</v>
      </c>
      <c r="G71" s="185"/>
      <c r="H71" s="185"/>
      <c r="I71" s="185"/>
      <c r="J71" s="185"/>
      <c r="K71" s="185"/>
      <c r="L71" s="185"/>
      <c r="M71" s="318"/>
      <c r="N71" s="184"/>
      <c r="O71" s="184"/>
      <c r="P71" s="2467"/>
      <c r="Q71" s="2467"/>
      <c r="R71" s="2467"/>
      <c r="S71" s="111">
        <f>B71</f>
        <v>1927470</v>
      </c>
    </row>
    <row r="72" spans="1:20" ht="69" customHeight="1">
      <c r="A72" s="196" t="s">
        <v>262</v>
      </c>
      <c r="B72" s="185">
        <f t="shared" si="35"/>
        <v>22114009.927506499</v>
      </c>
      <c r="C72" s="185"/>
      <c r="D72" s="185"/>
      <c r="E72" s="185"/>
      <c r="F72" s="185"/>
      <c r="G72" s="185">
        <f>3030349+4153.2</f>
        <v>3034502.2</v>
      </c>
      <c r="H72" s="185">
        <f>1494153.2+1816000+500000+200000</f>
        <v>4010153.2</v>
      </c>
      <c r="I72" s="185">
        <f>1000000-700000+800000+900000</f>
        <v>2000000</v>
      </c>
      <c r="J72" s="185">
        <v>10003111.199999999</v>
      </c>
      <c r="K72" s="318">
        <f>K82</f>
        <v>2016660.7</v>
      </c>
      <c r="L72" s="185"/>
      <c r="M72" s="318">
        <f>774517.6275065+275065</f>
        <v>1049582.6275065001</v>
      </c>
      <c r="N72" s="184"/>
      <c r="O72" s="184"/>
      <c r="P72" s="2467"/>
      <c r="Q72" s="2467"/>
      <c r="R72" s="2467"/>
      <c r="S72" s="111"/>
    </row>
    <row r="73" spans="1:20" ht="69" customHeight="1">
      <c r="A73" s="196" t="s">
        <v>992</v>
      </c>
      <c r="B73" s="185">
        <f t="shared" si="35"/>
        <v>14135758.5</v>
      </c>
      <c r="C73" s="185"/>
      <c r="D73" s="185"/>
      <c r="E73" s="185"/>
      <c r="F73" s="185"/>
      <c r="G73" s="185"/>
      <c r="H73" s="185"/>
      <c r="I73" s="185"/>
      <c r="J73" s="185">
        <v>1655901.1</v>
      </c>
      <c r="K73" s="318">
        <f>3377575.5</f>
        <v>3377575.5</v>
      </c>
      <c r="L73" s="318">
        <f>5155306.4</f>
        <v>5155306.4000000004</v>
      </c>
      <c r="M73" s="318">
        <v>3946975.5</v>
      </c>
      <c r="N73" s="184"/>
      <c r="O73" s="184"/>
      <c r="P73" s="2467"/>
      <c r="Q73" s="2467"/>
      <c r="R73" s="2467"/>
      <c r="S73" s="111"/>
    </row>
    <row r="74" spans="1:20" ht="111" customHeight="1">
      <c r="A74" s="196" t="s">
        <v>344</v>
      </c>
      <c r="B74" s="185">
        <f t="shared" si="35"/>
        <v>410451.9</v>
      </c>
      <c r="C74" s="185"/>
      <c r="D74" s="185"/>
      <c r="E74" s="185"/>
      <c r="F74" s="185"/>
      <c r="G74" s="185"/>
      <c r="H74" s="185"/>
      <c r="I74" s="185">
        <v>0</v>
      </c>
      <c r="J74" s="185">
        <v>259406</v>
      </c>
      <c r="K74" s="318">
        <v>151045.9</v>
      </c>
      <c r="L74" s="185"/>
      <c r="M74" s="318"/>
      <c r="N74" s="184"/>
      <c r="O74" s="184"/>
      <c r="P74" s="2467"/>
      <c r="Q74" s="2467"/>
      <c r="R74" s="2467"/>
      <c r="S74" s="111"/>
    </row>
    <row r="75" spans="1:20" ht="147.75" customHeight="1">
      <c r="A75" s="1759" t="s">
        <v>993</v>
      </c>
      <c r="B75" s="185">
        <f t="shared" si="35"/>
        <v>181752.2</v>
      </c>
      <c r="C75" s="185"/>
      <c r="D75" s="185"/>
      <c r="E75" s="185"/>
      <c r="F75" s="185"/>
      <c r="G75" s="185"/>
      <c r="H75" s="185"/>
      <c r="I75" s="185"/>
      <c r="J75" s="185"/>
      <c r="K75" s="185"/>
      <c r="L75" s="318">
        <v>96663.3</v>
      </c>
      <c r="M75" s="318">
        <v>85088.9</v>
      </c>
      <c r="N75" s="184"/>
      <c r="O75" s="184"/>
      <c r="P75" s="2467"/>
      <c r="Q75" s="2467"/>
      <c r="R75" s="2467"/>
      <c r="S75" s="111"/>
    </row>
    <row r="76" spans="1:20" ht="111" customHeight="1">
      <c r="A76" s="196" t="s">
        <v>422</v>
      </c>
      <c r="B76" s="185">
        <f t="shared" si="35"/>
        <v>1812438.8</v>
      </c>
      <c r="C76" s="185"/>
      <c r="D76" s="185"/>
      <c r="E76" s="185"/>
      <c r="F76" s="185"/>
      <c r="G76" s="185"/>
      <c r="H76" s="185">
        <v>296598.8</v>
      </c>
      <c r="I76" s="185"/>
      <c r="K76" s="185">
        <v>0</v>
      </c>
      <c r="L76" s="185">
        <v>1515840</v>
      </c>
      <c r="M76" s="318"/>
      <c r="N76" s="184"/>
      <c r="O76" s="184"/>
      <c r="P76" s="2467"/>
      <c r="Q76" s="2467"/>
      <c r="R76" s="2467"/>
      <c r="S76" s="111"/>
    </row>
    <row r="77" spans="1:20" ht="127.5" customHeight="1" thickBot="1">
      <c r="A77" s="186" t="s">
        <v>260</v>
      </c>
      <c r="B77" s="185">
        <f t="shared" si="35"/>
        <v>19160167.699999999</v>
      </c>
      <c r="C77" s="185"/>
      <c r="D77" s="185"/>
      <c r="E77" s="185"/>
      <c r="F77" s="185">
        <v>400000</v>
      </c>
      <c r="G77" s="185">
        <v>1789331.7</v>
      </c>
      <c r="H77" s="185">
        <f>H82</f>
        <v>6469336</v>
      </c>
      <c r="I77" s="185">
        <f>I82</f>
        <v>10501500</v>
      </c>
      <c r="J77" s="185" t="s">
        <v>90</v>
      </c>
      <c r="K77" s="185">
        <v>0</v>
      </c>
      <c r="L77" s="185">
        <f>L82</f>
        <v>0</v>
      </c>
      <c r="M77" s="318"/>
      <c r="N77" s="184"/>
      <c r="O77" s="184"/>
      <c r="P77" s="2467"/>
      <c r="Q77" s="2467"/>
      <c r="R77" s="2467"/>
      <c r="S77" s="111"/>
    </row>
    <row r="78" spans="1:20" ht="78.75" customHeight="1" thickBot="1">
      <c r="A78" s="2357" t="s">
        <v>289</v>
      </c>
      <c r="B78" s="1765">
        <f>SUM(C78:O78)</f>
        <v>44759909.079999998</v>
      </c>
      <c r="C78" s="2359">
        <f t="shared" ref="C78:M78" si="36">C79+C81</f>
        <v>0</v>
      </c>
      <c r="D78" s="1763">
        <f t="shared" si="36"/>
        <v>0</v>
      </c>
      <c r="E78" s="1763">
        <f t="shared" si="36"/>
        <v>412.43</v>
      </c>
      <c r="F78" s="1763">
        <f t="shared" si="36"/>
        <v>884190.5</v>
      </c>
      <c r="G78" s="1763">
        <f t="shared" si="36"/>
        <v>2575198.21</v>
      </c>
      <c r="H78" s="1763">
        <f>H79+H81</f>
        <v>9578404.2000000011</v>
      </c>
      <c r="I78" s="1763">
        <f t="shared" si="36"/>
        <v>11588372.200000001</v>
      </c>
      <c r="J78" s="1763">
        <f t="shared" si="36"/>
        <v>12854907.1844</v>
      </c>
      <c r="K78" s="1763">
        <f t="shared" si="36"/>
        <v>5234902.3999999994</v>
      </c>
      <c r="L78" s="1763">
        <f t="shared" si="36"/>
        <v>0</v>
      </c>
      <c r="M78" s="1763">
        <f t="shared" si="36"/>
        <v>841676.2</v>
      </c>
      <c r="N78" s="1763">
        <f>N79+N81</f>
        <v>1201845.7555999989</v>
      </c>
      <c r="O78" s="1763">
        <f>O79+O81</f>
        <v>0</v>
      </c>
      <c r="P78" s="2468">
        <f>P79+P81</f>
        <v>0</v>
      </c>
      <c r="Q78" s="2468">
        <f>Q79+Q81</f>
        <v>0</v>
      </c>
      <c r="R78" s="2468">
        <f>R79+R81</f>
        <v>0</v>
      </c>
      <c r="S78" s="111"/>
    </row>
    <row r="79" spans="1:20" ht="154.5" customHeight="1">
      <c r="A79" s="2357" t="s">
        <v>345</v>
      </c>
      <c r="B79" s="1765">
        <f t="shared" ref="B79:B85" si="37">SUM(C79:O79)</f>
        <v>2649296.38</v>
      </c>
      <c r="C79" s="2360">
        <f t="shared" ref="C79:R79" si="38">C80</f>
        <v>0</v>
      </c>
      <c r="D79" s="1764">
        <f t="shared" si="38"/>
        <v>0</v>
      </c>
      <c r="E79" s="1764">
        <f t="shared" si="38"/>
        <v>412.43</v>
      </c>
      <c r="F79" s="1764">
        <f t="shared" si="38"/>
        <v>403513.4</v>
      </c>
      <c r="G79" s="1764">
        <f t="shared" si="38"/>
        <v>656350.71</v>
      </c>
      <c r="H79" s="1764">
        <f>H80</f>
        <v>817397.3</v>
      </c>
      <c r="I79" s="1764">
        <f t="shared" si="38"/>
        <v>539026.80000000005</v>
      </c>
      <c r="J79" s="1764">
        <f>J80</f>
        <v>44511.839999999997</v>
      </c>
      <c r="K79" s="1764">
        <f>K80</f>
        <v>120925.3</v>
      </c>
      <c r="L79" s="1764">
        <f t="shared" si="38"/>
        <v>0</v>
      </c>
      <c r="M79" s="1764">
        <v>67158.600000000006</v>
      </c>
      <c r="N79" s="1764">
        <f t="shared" si="38"/>
        <v>0</v>
      </c>
      <c r="O79" s="1764">
        <f t="shared" si="38"/>
        <v>0</v>
      </c>
      <c r="P79" s="2468">
        <f t="shared" si="38"/>
        <v>0</v>
      </c>
      <c r="Q79" s="2468">
        <f t="shared" si="38"/>
        <v>0</v>
      </c>
      <c r="R79" s="2468">
        <f t="shared" si="38"/>
        <v>0</v>
      </c>
      <c r="S79" s="111"/>
    </row>
    <row r="80" spans="1:20" ht="36" customHeight="1" thickBot="1">
      <c r="A80" s="2358" t="s">
        <v>81</v>
      </c>
      <c r="B80" s="1765">
        <f t="shared" si="37"/>
        <v>2649296.38</v>
      </c>
      <c r="C80" s="1767"/>
      <c r="D80" s="1765"/>
      <c r="E80" s="1765">
        <v>412.43</v>
      </c>
      <c r="F80" s="1765">
        <v>403513.4</v>
      </c>
      <c r="G80" s="1765">
        <v>656350.71</v>
      </c>
      <c r="H80" s="1765">
        <v>817397.3</v>
      </c>
      <c r="I80" s="1765">
        <v>539026.80000000005</v>
      </c>
      <c r="J80" s="1765">
        <v>44511.839999999997</v>
      </c>
      <c r="K80" s="1765">
        <v>120925.3</v>
      </c>
      <c r="L80" s="1766">
        <v>0</v>
      </c>
      <c r="M80" s="1766">
        <v>67158.600000000006</v>
      </c>
      <c r="N80" s="1766"/>
      <c r="O80" s="1766"/>
      <c r="P80" s="2469"/>
      <c r="Q80" s="2469"/>
      <c r="R80" s="2469"/>
      <c r="S80" s="111"/>
    </row>
    <row r="81" spans="1:29" ht="165" customHeight="1">
      <c r="A81" s="2357" t="s">
        <v>346</v>
      </c>
      <c r="B81" s="1765">
        <f t="shared" si="37"/>
        <v>42110612.699999996</v>
      </c>
      <c r="C81" s="2360">
        <f t="shared" ref="C81:M81" si="39">C82+C85</f>
        <v>0</v>
      </c>
      <c r="D81" s="1764">
        <f t="shared" si="39"/>
        <v>0</v>
      </c>
      <c r="E81" s="1764">
        <f t="shared" si="39"/>
        <v>0</v>
      </c>
      <c r="F81" s="1764">
        <f t="shared" si="39"/>
        <v>480677.1</v>
      </c>
      <c r="G81" s="1764">
        <f t="shared" si="39"/>
        <v>1918847.5</v>
      </c>
      <c r="H81" s="1764">
        <f t="shared" si="39"/>
        <v>8761006.9000000004</v>
      </c>
      <c r="I81" s="1764">
        <f t="shared" si="39"/>
        <v>11049345.4</v>
      </c>
      <c r="J81" s="1764">
        <f t="shared" si="39"/>
        <v>12810395.3444</v>
      </c>
      <c r="K81" s="1764">
        <f>K82+K85</f>
        <v>5113977.0999999996</v>
      </c>
      <c r="L81" s="1764">
        <f t="shared" si="39"/>
        <v>0</v>
      </c>
      <c r="M81" s="1764">
        <f t="shared" si="39"/>
        <v>774517.6</v>
      </c>
      <c r="N81" s="1764">
        <f>N82+N85</f>
        <v>1201845.7555999989</v>
      </c>
      <c r="O81" s="1764">
        <f>O82+O85</f>
        <v>0</v>
      </c>
      <c r="P81" s="2468">
        <f>P82+P85</f>
        <v>0</v>
      </c>
      <c r="Q81" s="2468">
        <f>Q82+Q85</f>
        <v>0</v>
      </c>
      <c r="R81" s="2468">
        <f>R82+R85</f>
        <v>0</v>
      </c>
      <c r="S81" s="111"/>
    </row>
    <row r="82" spans="1:29" ht="17.25" customHeight="1">
      <c r="A82" s="2358" t="s">
        <v>456</v>
      </c>
      <c r="B82" s="1765">
        <f t="shared" si="37"/>
        <v>33516984.999999996</v>
      </c>
      <c r="C82" s="1767"/>
      <c r="D82" s="1765"/>
      <c r="E82" s="1765"/>
      <c r="F82" s="1765">
        <v>400000</v>
      </c>
      <c r="G82" s="1765">
        <v>1789331.7</v>
      </c>
      <c r="H82" s="1765">
        <f>500000+5969336</f>
        <v>6469336</v>
      </c>
      <c r="I82" s="1765">
        <f>I83+I84</f>
        <v>10501500</v>
      </c>
      <c r="J82" s="1765">
        <f>J83</f>
        <v>10363793.2444</v>
      </c>
      <c r="K82" s="1765">
        <f>K83</f>
        <v>2016660.7</v>
      </c>
      <c r="L82" s="1765">
        <f>L83+L84</f>
        <v>0</v>
      </c>
      <c r="M82" s="1766">
        <f t="shared" ref="M82:R82" si="40">M83</f>
        <v>774517.6</v>
      </c>
      <c r="N82" s="1766">
        <f t="shared" si="40"/>
        <v>1201845.7555999989</v>
      </c>
      <c r="O82" s="1766">
        <f t="shared" si="40"/>
        <v>0</v>
      </c>
      <c r="P82" s="2469">
        <f t="shared" si="40"/>
        <v>0</v>
      </c>
      <c r="Q82" s="2469">
        <f t="shared" si="40"/>
        <v>0</v>
      </c>
      <c r="R82" s="2469">
        <f t="shared" si="40"/>
        <v>0</v>
      </c>
      <c r="S82" s="113"/>
      <c r="U82" s="112"/>
      <c r="X82" s="108"/>
    </row>
    <row r="83" spans="1:29" ht="17.25" customHeight="1">
      <c r="A83" s="2358" t="s">
        <v>457</v>
      </c>
      <c r="B83" s="1765">
        <f t="shared" si="37"/>
        <v>33516984.999999996</v>
      </c>
      <c r="C83" s="1767"/>
      <c r="D83" s="1765"/>
      <c r="E83" s="1765"/>
      <c r="F83" s="1765">
        <v>400000</v>
      </c>
      <c r="G83" s="1765">
        <v>1789331.7</v>
      </c>
      <c r="H83" s="1765">
        <v>6469336</v>
      </c>
      <c r="I83" s="1765">
        <f>7101500+1900000-400000+1900000</f>
        <v>10501500</v>
      </c>
      <c r="J83" s="1765">
        <v>10363793.2444</v>
      </c>
      <c r="K83" s="1765">
        <f>2415162.5-398501.8</f>
        <v>2016660.7</v>
      </c>
      <c r="L83" s="1765">
        <v>0</v>
      </c>
      <c r="M83" s="1766">
        <v>774517.6</v>
      </c>
      <c r="N83" s="1766">
        <v>1201845.7555999989</v>
      </c>
      <c r="O83" s="1766">
        <v>0</v>
      </c>
      <c r="P83" s="2469">
        <v>0</v>
      </c>
      <c r="Q83" s="2469">
        <v>0</v>
      </c>
      <c r="R83" s="2469">
        <v>0</v>
      </c>
      <c r="S83" s="113">
        <v>26</v>
      </c>
      <c r="U83" s="112"/>
      <c r="X83" s="108"/>
    </row>
    <row r="84" spans="1:29" ht="17.25" customHeight="1">
      <c r="A84" s="2358" t="s">
        <v>458</v>
      </c>
      <c r="B84" s="1765">
        <f t="shared" si="37"/>
        <v>0</v>
      </c>
      <c r="C84" s="1767"/>
      <c r="D84" s="1765"/>
      <c r="E84" s="1765"/>
      <c r="F84" s="1765"/>
      <c r="G84" s="1765"/>
      <c r="H84" s="1765"/>
      <c r="I84" s="1765"/>
      <c r="J84" s="1765"/>
      <c r="K84" s="1765">
        <v>0</v>
      </c>
      <c r="L84" s="1765"/>
      <c r="M84" s="1766"/>
      <c r="N84" s="1766"/>
      <c r="O84" s="1766"/>
      <c r="P84" s="2469"/>
      <c r="Q84" s="2469"/>
      <c r="R84" s="2469"/>
      <c r="S84" s="113"/>
      <c r="U84" s="112"/>
      <c r="X84" s="108"/>
    </row>
    <row r="85" spans="1:29" ht="15.75" thickBot="1">
      <c r="A85" s="2358" t="s">
        <v>184</v>
      </c>
      <c r="B85" s="1765">
        <f t="shared" si="37"/>
        <v>8593627.6999999993</v>
      </c>
      <c r="C85" s="1768"/>
      <c r="D85" s="1768"/>
      <c r="E85" s="1768">
        <v>0</v>
      </c>
      <c r="F85" s="1768">
        <v>80677.100000000006</v>
      </c>
      <c r="G85" s="1768">
        <v>129515.8</v>
      </c>
      <c r="H85" s="1768">
        <v>2291670.9</v>
      </c>
      <c r="I85" s="1768">
        <v>547845.4</v>
      </c>
      <c r="J85" s="1768">
        <v>2446602.1</v>
      </c>
      <c r="K85" s="1768">
        <v>3097316.4</v>
      </c>
      <c r="L85" s="1769"/>
      <c r="M85" s="1769"/>
      <c r="N85" s="1769"/>
      <c r="O85" s="1769"/>
      <c r="P85" s="2469"/>
      <c r="Q85" s="2469"/>
      <c r="R85" s="2469"/>
      <c r="S85" s="115">
        <f>SUM(S71:S81)</f>
        <v>1927470</v>
      </c>
    </row>
    <row r="86" spans="1:29" hidden="1">
      <c r="D86" s="85" t="e">
        <f>D71+#REF!+#REF!</f>
        <v>#REF!</v>
      </c>
      <c r="E86" s="85" t="e">
        <f>E71+#REF!+#REF!</f>
        <v>#REF!</v>
      </c>
      <c r="F86" s="85" t="e">
        <f>F71+#REF!+#REF!</f>
        <v>#REF!</v>
      </c>
      <c r="G86" s="85" t="e">
        <f>G71+#REF!+#REF!</f>
        <v>#REF!</v>
      </c>
      <c r="H86" s="85" t="e">
        <f>H71+#REF!+#REF!</f>
        <v>#REF!</v>
      </c>
      <c r="I86" s="85" t="e">
        <f>I71+#REF!+#REF!</f>
        <v>#REF!</v>
      </c>
      <c r="AC86" s="108" t="e">
        <f>B87-D86-E86</f>
        <v>#REF!</v>
      </c>
    </row>
    <row r="87" spans="1:29" hidden="1">
      <c r="B87" s="258"/>
      <c r="C87" s="258"/>
      <c r="D87" s="258"/>
      <c r="E87" s="258"/>
      <c r="F87" s="258"/>
      <c r="G87" s="258">
        <f>G82+G85</f>
        <v>1918847.5</v>
      </c>
      <c r="H87" s="258">
        <f>H82+H85</f>
        <v>8761006.9000000004</v>
      </c>
      <c r="I87" s="258"/>
      <c r="J87" s="258"/>
      <c r="K87" s="319">
        <v>8295431</v>
      </c>
    </row>
    <row r="88" spans="1:29" hidden="1">
      <c r="B88" s="259">
        <f>B82+B85</f>
        <v>42110612.699999996</v>
      </c>
      <c r="C88" s="49">
        <v>2015</v>
      </c>
      <c r="D88" s="49">
        <v>2016</v>
      </c>
      <c r="E88" s="49">
        <v>2017</v>
      </c>
      <c r="F88" s="49">
        <v>2018</v>
      </c>
      <c r="G88" s="49">
        <v>2019</v>
      </c>
      <c r="H88" s="49">
        <v>2020</v>
      </c>
      <c r="I88" s="49">
        <v>2021</v>
      </c>
      <c r="K88" s="320">
        <f>K87-80000-126461-H85-I85-J85</f>
        <v>2802851.5999999992</v>
      </c>
    </row>
    <row r="89" spans="1:29" hidden="1">
      <c r="B89" s="258"/>
      <c r="D89" s="260">
        <v>107.31489163336438</v>
      </c>
      <c r="E89" s="183">
        <v>106.80419218815939</v>
      </c>
      <c r="F89" s="183">
        <v>106.40296400340539</v>
      </c>
      <c r="G89" s="183">
        <v>105.28755638334495</v>
      </c>
      <c r="H89" s="311">
        <v>104.62228427027578</v>
      </c>
      <c r="I89" s="1284">
        <v>103.90195775089536</v>
      </c>
    </row>
    <row r="90" spans="1:29" hidden="1">
      <c r="A90" s="116" t="s">
        <v>166</v>
      </c>
      <c r="D90" s="182">
        <f t="shared" ref="D90:I90" si="41">D89/100</f>
        <v>1.0731489163336438</v>
      </c>
      <c r="E90" s="182">
        <f t="shared" si="41"/>
        <v>1.068041921881594</v>
      </c>
      <c r="F90" s="182">
        <f t="shared" si="41"/>
        <v>1.0640296400340539</v>
      </c>
      <c r="G90" s="182">
        <f t="shared" si="41"/>
        <v>1.0528755638334495</v>
      </c>
      <c r="H90" s="182">
        <f t="shared" si="41"/>
        <v>1.0462228427027578</v>
      </c>
      <c r="I90" s="182">
        <f t="shared" si="41"/>
        <v>1.0390195775089537</v>
      </c>
    </row>
    <row r="91" spans="1:29" hidden="1">
      <c r="A91" s="117"/>
      <c r="C91" s="180">
        <f>32078587.37</f>
        <v>32078587.370000001</v>
      </c>
      <c r="D91" s="180">
        <v>775000</v>
      </c>
      <c r="E91" s="180">
        <f>$C91/5-775000/5</f>
        <v>6260717.4740000004</v>
      </c>
      <c r="F91" s="180">
        <f>$C91/5-775000/5</f>
        <v>6260717.4740000004</v>
      </c>
      <c r="G91" s="180">
        <f>$C91/5-775000/5</f>
        <v>6260717.4740000004</v>
      </c>
      <c r="H91" s="180">
        <f>$C91/5-775000/5</f>
        <v>6260717.4740000004</v>
      </c>
      <c r="I91" s="180">
        <f>$C91/5-775000/5</f>
        <v>6260717.4740000004</v>
      </c>
      <c r="J91" s="2444">
        <f>SUM(D91:I91)</f>
        <v>32078587.370000001</v>
      </c>
      <c r="K91" s="321"/>
      <c r="L91" s="321"/>
      <c r="M91" s="321"/>
      <c r="N91" s="119"/>
      <c r="O91" s="119"/>
      <c r="P91" s="119"/>
      <c r="Q91" s="119"/>
      <c r="R91" s="119"/>
    </row>
    <row r="92" spans="1:29" hidden="1">
      <c r="A92" s="117"/>
      <c r="B92" s="261">
        <v>1</v>
      </c>
      <c r="C92" s="202" t="s">
        <v>167</v>
      </c>
      <c r="D92" s="181">
        <v>775000</v>
      </c>
      <c r="E92" s="181">
        <f>E90*E91</f>
        <v>6686708.7232886385</v>
      </c>
      <c r="F92" s="181">
        <f>F90*F91</f>
        <v>6661588.9602151318</v>
      </c>
      <c r="G92" s="181">
        <f>G90*G91</f>
        <v>6591756.4404396797</v>
      </c>
      <c r="H92" s="181">
        <f>H90*H91</f>
        <v>6550105.6330071092</v>
      </c>
      <c r="I92" s="181">
        <f>I90*I91</f>
        <v>6505008.024738404</v>
      </c>
      <c r="J92" s="2445">
        <f>SUM(D92:I92)</f>
        <v>33770167.781688958</v>
      </c>
      <c r="K92" s="170"/>
      <c r="L92" s="170"/>
      <c r="M92" s="170"/>
      <c r="N92" s="179"/>
      <c r="O92" s="179"/>
      <c r="P92" s="179"/>
      <c r="Q92" s="179"/>
      <c r="R92" s="179"/>
    </row>
    <row r="93" spans="1:29" hidden="1">
      <c r="A93" s="117"/>
      <c r="E93" s="180">
        <f>33770167.8*0.75/5</f>
        <v>5065525.17</v>
      </c>
      <c r="F93" s="180">
        <f>33770167.8*0.75/5</f>
        <v>5065525.17</v>
      </c>
      <c r="G93" s="180">
        <f>33770167.8*0.75/5</f>
        <v>5065525.17</v>
      </c>
      <c r="H93" s="180">
        <f>33770167.8*0.75/5</f>
        <v>5065525.17</v>
      </c>
      <c r="I93" s="180">
        <f>33770167.8*0.75/5</f>
        <v>5065525.17</v>
      </c>
      <c r="J93" s="2444">
        <f>SUM(E93:I93)</f>
        <v>25327625.850000001</v>
      </c>
      <c r="K93" s="321"/>
      <c r="L93" s="321"/>
      <c r="M93" s="321"/>
      <c r="N93" s="119"/>
      <c r="O93" s="119"/>
      <c r="P93" s="119"/>
      <c r="Q93" s="119"/>
      <c r="R93" s="119"/>
      <c r="S93" s="118">
        <f>25368000-J93</f>
        <v>40374.14999999851</v>
      </c>
      <c r="U93" s="120"/>
    </row>
    <row r="94" spans="1:29" hidden="1">
      <c r="A94" s="117"/>
      <c r="E94" s="160">
        <f>S93/5</f>
        <v>8074.8299999997016</v>
      </c>
      <c r="F94" s="160">
        <v>8074.8299999997016</v>
      </c>
      <c r="G94" s="160">
        <v>8074.8299999997016</v>
      </c>
      <c r="H94" s="160">
        <v>8074.8299999997016</v>
      </c>
      <c r="I94" s="160">
        <v>8074.8299999997016</v>
      </c>
      <c r="J94" s="2444">
        <f>SUM(E94:I94)</f>
        <v>40374.14999999851</v>
      </c>
      <c r="K94" s="321"/>
      <c r="L94" s="321"/>
      <c r="M94" s="321"/>
      <c r="N94" s="119"/>
      <c r="O94" s="119"/>
      <c r="P94" s="119"/>
      <c r="Q94" s="119"/>
      <c r="R94" s="119"/>
    </row>
    <row r="95" spans="1:29" hidden="1">
      <c r="A95" s="117"/>
      <c r="B95" s="261">
        <v>0.75</v>
      </c>
      <c r="C95" s="202" t="s">
        <v>168</v>
      </c>
      <c r="D95" s="188"/>
      <c r="E95" s="172">
        <f>E93+E94</f>
        <v>5073600</v>
      </c>
      <c r="F95" s="172">
        <f>F93+F94</f>
        <v>5073600</v>
      </c>
      <c r="G95" s="172">
        <f>G93+G94</f>
        <v>5073600</v>
      </c>
      <c r="H95" s="172">
        <f>H93+H94</f>
        <v>5073600</v>
      </c>
      <c r="I95" s="172">
        <f>I93+I94</f>
        <v>5073600</v>
      </c>
      <c r="J95" s="2445">
        <f>SUM(E95:I95)</f>
        <v>25368000</v>
      </c>
      <c r="K95" s="170"/>
      <c r="L95" s="170"/>
      <c r="M95" s="170"/>
      <c r="N95" s="179"/>
      <c r="O95" s="179"/>
      <c r="P95" s="179"/>
      <c r="Q95" s="179"/>
      <c r="R95" s="179"/>
      <c r="S95" s="4026">
        <f>J95+J97+J96</f>
        <v>33770167.781688958</v>
      </c>
    </row>
    <row r="96" spans="1:29" hidden="1">
      <c r="A96" s="117"/>
      <c r="B96" s="261"/>
      <c r="C96" s="202" t="s">
        <v>169</v>
      </c>
      <c r="D96" s="172">
        <v>775000</v>
      </c>
      <c r="E96" s="173">
        <v>2011000</v>
      </c>
      <c r="F96" s="173">
        <v>1272000</v>
      </c>
      <c r="G96" s="172"/>
      <c r="H96" s="172"/>
      <c r="I96" s="172"/>
      <c r="J96" s="2445">
        <f>SUM(D96:I96)</f>
        <v>4058000</v>
      </c>
      <c r="K96" s="170"/>
      <c r="L96" s="170"/>
      <c r="M96" s="170"/>
      <c r="N96" s="179"/>
      <c r="O96" s="179"/>
      <c r="P96" s="179"/>
      <c r="Q96" s="179"/>
      <c r="R96" s="179"/>
      <c r="S96" s="4026"/>
      <c r="U96" s="120"/>
    </row>
    <row r="97" spans="1:24" hidden="1">
      <c r="A97" s="117"/>
      <c r="B97" s="261">
        <v>0.25</v>
      </c>
      <c r="C97" s="202" t="s">
        <v>170</v>
      </c>
      <c r="D97" s="188"/>
      <c r="E97" s="172">
        <f>E92-E95-E96</f>
        <v>-397891.27671136148</v>
      </c>
      <c r="F97" s="172">
        <f>F92-F95-F96</f>
        <v>315988.96021513175</v>
      </c>
      <c r="G97" s="172">
        <f>G92-G95-G96</f>
        <v>1518156.4404396797</v>
      </c>
      <c r="H97" s="172">
        <f>H92-H95-H96</f>
        <v>1476505.6330071092</v>
      </c>
      <c r="I97" s="172">
        <f>I92-I95-I96</f>
        <v>1431408.024738404</v>
      </c>
      <c r="J97" s="2445">
        <f>SUM(E97:I97)</f>
        <v>4344167.7816889631</v>
      </c>
      <c r="K97" s="170"/>
      <c r="L97" s="170"/>
      <c r="M97" s="170"/>
      <c r="N97" s="179"/>
      <c r="O97" s="179"/>
      <c r="P97" s="179"/>
      <c r="Q97" s="179"/>
      <c r="R97" s="179"/>
      <c r="S97" s="4027"/>
    </row>
    <row r="98" spans="1:24" hidden="1">
      <c r="A98" s="117"/>
    </row>
    <row r="99" spans="1:24" hidden="1">
      <c r="A99" s="117"/>
    </row>
    <row r="100" spans="1:24" hidden="1">
      <c r="A100" s="117"/>
      <c r="E100" s="172">
        <f>8079000</f>
        <v>8079000</v>
      </c>
      <c r="F100" s="172">
        <f>5497000</f>
        <v>5497000</v>
      </c>
      <c r="G100" s="172">
        <f>5741000</f>
        <v>5741000</v>
      </c>
      <c r="H100" s="172">
        <f>3981000</f>
        <v>3981000</v>
      </c>
      <c r="I100" s="172">
        <f>2070000</f>
        <v>2070000</v>
      </c>
      <c r="J100" s="160">
        <f>SUM(E100:I100)</f>
        <v>25368000</v>
      </c>
      <c r="K100" s="322"/>
      <c r="L100" s="322"/>
      <c r="M100" s="322"/>
      <c r="N100" s="120"/>
      <c r="O100" s="120"/>
      <c r="P100" s="120"/>
      <c r="Q100" s="120"/>
      <c r="R100" s="120"/>
    </row>
    <row r="101" spans="1:24" hidden="1">
      <c r="A101" s="4028" t="s">
        <v>171</v>
      </c>
      <c r="C101" s="202" t="s">
        <v>168</v>
      </c>
      <c r="E101" s="165">
        <f>E100/$S95</f>
        <v>0.23923481968545737</v>
      </c>
      <c r="F101" s="165">
        <f>F100/$S95</f>
        <v>0.16277680453162016</v>
      </c>
      <c r="G101" s="165">
        <f>G100/$S95</f>
        <v>0.17000211657559236</v>
      </c>
      <c r="H101" s="165">
        <f>H100/$S95</f>
        <v>0.11788511166825175</v>
      </c>
      <c r="I101" s="165">
        <f>I100/$S95</f>
        <v>6.129670463533813E-2</v>
      </c>
      <c r="J101" s="165">
        <f>SUM(E101:I101)</f>
        <v>0.75119555709625974</v>
      </c>
      <c r="K101" s="323"/>
      <c r="L101" s="323"/>
      <c r="M101" s="323"/>
      <c r="N101" s="178"/>
      <c r="O101" s="178"/>
      <c r="P101" s="178"/>
      <c r="Q101" s="178"/>
      <c r="R101" s="178"/>
    </row>
    <row r="102" spans="1:24" hidden="1">
      <c r="A102" s="4028"/>
      <c r="C102" s="202" t="s">
        <v>170</v>
      </c>
      <c r="E102" s="165">
        <f>E101/$J101</f>
        <v>0.3184720908230842</v>
      </c>
      <c r="F102" s="165">
        <f>F101/$J101</f>
        <v>0.21669031851151058</v>
      </c>
      <c r="G102" s="165">
        <f>G101/$J101</f>
        <v>0.22630873541469568</v>
      </c>
      <c r="H102" s="165">
        <f>H101/$J101</f>
        <v>0.15692999053926207</v>
      </c>
      <c r="I102" s="165">
        <f>I101/$J101</f>
        <v>8.1598864711447491E-2</v>
      </c>
      <c r="J102" s="165">
        <f>SUM(E102:I102)</f>
        <v>1</v>
      </c>
      <c r="K102" s="323"/>
      <c r="L102" s="323"/>
      <c r="M102" s="323"/>
      <c r="N102" s="178"/>
      <c r="O102" s="178"/>
      <c r="P102" s="178"/>
      <c r="Q102" s="178"/>
      <c r="R102" s="178"/>
    </row>
    <row r="103" spans="1:24" ht="15.75" hidden="1" thickBot="1">
      <c r="A103" s="146"/>
      <c r="C103" s="262"/>
      <c r="E103" s="177"/>
      <c r="F103" s="177"/>
      <c r="G103" s="177"/>
      <c r="H103" s="177"/>
      <c r="I103" s="177"/>
    </row>
    <row r="104" spans="1:24" ht="15.75" hidden="1" thickBot="1">
      <c r="A104" s="4028" t="s">
        <v>172</v>
      </c>
      <c r="B104" s="261">
        <v>0.75</v>
      </c>
      <c r="C104" s="202" t="s">
        <v>168</v>
      </c>
      <c r="D104" s="188"/>
      <c r="E104" s="172">
        <f>$S95*E101</f>
        <v>8079000</v>
      </c>
      <c r="F104" s="172">
        <f>$S95*F101</f>
        <v>5497000</v>
      </c>
      <c r="G104" s="172">
        <f>$S95*G101</f>
        <v>5741000</v>
      </c>
      <c r="H104" s="172">
        <f>$S95*H101</f>
        <v>3981000</v>
      </c>
      <c r="I104" s="172">
        <f>$S95*I101</f>
        <v>2070000</v>
      </c>
      <c r="J104" s="2445">
        <f>SUM(D104:I104)</f>
        <v>25368000</v>
      </c>
      <c r="K104" s="325"/>
      <c r="L104" s="325"/>
      <c r="M104" s="325"/>
      <c r="N104" s="176"/>
      <c r="O104" s="176"/>
      <c r="P104" s="176"/>
      <c r="Q104" s="176"/>
      <c r="R104" s="176"/>
      <c r="S104" s="4029">
        <f>J104+J106+J105</f>
        <v>33824000</v>
      </c>
      <c r="W104" s="122"/>
    </row>
    <row r="105" spans="1:24" ht="15.75" hidden="1" thickBot="1">
      <c r="A105" s="4028"/>
      <c r="B105" s="261"/>
      <c r="C105" s="202" t="s">
        <v>169</v>
      </c>
      <c r="E105" s="173">
        <v>775000</v>
      </c>
      <c r="F105" s="173">
        <v>2011000</v>
      </c>
      <c r="G105" s="173">
        <v>1272000</v>
      </c>
      <c r="H105" s="172"/>
      <c r="I105" s="172"/>
      <c r="J105" s="2445">
        <f>SUM(E105:I105)</f>
        <v>4058000</v>
      </c>
      <c r="K105" s="325"/>
      <c r="L105" s="325"/>
      <c r="M105" s="325"/>
      <c r="N105" s="176"/>
      <c r="O105" s="176"/>
      <c r="P105" s="176"/>
      <c r="Q105" s="176"/>
      <c r="R105" s="176"/>
      <c r="S105" s="4029"/>
      <c r="U105" s="120"/>
      <c r="W105" s="123"/>
    </row>
    <row r="106" spans="1:24" hidden="1">
      <c r="A106" s="4028"/>
      <c r="B106" s="261">
        <v>0.25</v>
      </c>
      <c r="C106" s="202" t="s">
        <v>170</v>
      </c>
      <c r="D106" s="202"/>
      <c r="E106" s="172">
        <v>1400640.2554399243</v>
      </c>
      <c r="F106" s="172">
        <v>953004.02081362344</v>
      </c>
      <c r="G106" s="172">
        <v>995305.81835383154</v>
      </c>
      <c r="H106" s="172">
        <v>690178.09839167458</v>
      </c>
      <c r="I106" s="172">
        <v>358871.80700094608</v>
      </c>
      <c r="J106" s="2445">
        <f>SUM(D106:I106)</f>
        <v>4398000</v>
      </c>
      <c r="K106" s="325"/>
      <c r="L106" s="325"/>
      <c r="M106" s="325"/>
      <c r="N106" s="176"/>
      <c r="O106" s="176"/>
      <c r="P106" s="176"/>
      <c r="Q106" s="176"/>
      <c r="R106" s="176"/>
      <c r="S106" s="4029"/>
    </row>
    <row r="107" spans="1:24" hidden="1">
      <c r="A107" s="4028"/>
      <c r="B107" s="263">
        <v>1</v>
      </c>
      <c r="C107" s="264" t="s">
        <v>173</v>
      </c>
      <c r="D107" s="169">
        <f t="shared" ref="D107:J107" si="42">SUM(D104:D106)</f>
        <v>0</v>
      </c>
      <c r="E107" s="169">
        <f t="shared" si="42"/>
        <v>10254640.255439924</v>
      </c>
      <c r="F107" s="169">
        <f t="shared" si="42"/>
        <v>8461004.0208136234</v>
      </c>
      <c r="G107" s="169">
        <f t="shared" si="42"/>
        <v>8008305.8183538318</v>
      </c>
      <c r="H107" s="169">
        <f t="shared" si="42"/>
        <v>4671178.0983916745</v>
      </c>
      <c r="I107" s="169">
        <f t="shared" si="42"/>
        <v>2428871.8070009463</v>
      </c>
      <c r="J107" s="169">
        <f t="shared" si="42"/>
        <v>33824000</v>
      </c>
      <c r="K107" s="168"/>
      <c r="L107" s="168"/>
      <c r="M107" s="168"/>
      <c r="N107" s="175"/>
      <c r="O107" s="175"/>
      <c r="P107" s="175"/>
      <c r="Q107" s="175"/>
      <c r="R107" s="175"/>
      <c r="S107" s="145"/>
    </row>
    <row r="108" spans="1:24" ht="19.5" hidden="1" customHeight="1">
      <c r="B108" s="4022" t="s">
        <v>171</v>
      </c>
      <c r="C108" s="4022"/>
      <c r="D108" s="167">
        <f t="shared" ref="D108:I108" si="43">D107/$S104</f>
        <v>0</v>
      </c>
      <c r="E108" s="167">
        <f t="shared" si="43"/>
        <v>0.3031764503145673</v>
      </c>
      <c r="F108" s="167">
        <f t="shared" si="43"/>
        <v>0.25014794290484932</v>
      </c>
      <c r="G108" s="167">
        <f t="shared" si="43"/>
        <v>0.23676400834773628</v>
      </c>
      <c r="H108" s="167">
        <f t="shared" si="43"/>
        <v>0.13810247452671695</v>
      </c>
      <c r="I108" s="167">
        <f t="shared" si="43"/>
        <v>7.1809123906130146E-2</v>
      </c>
      <c r="J108" s="167">
        <f>SUM(D108:I108)</f>
        <v>1</v>
      </c>
      <c r="K108" s="166"/>
      <c r="L108" s="166"/>
      <c r="M108" s="166"/>
      <c r="N108" s="174"/>
      <c r="O108" s="174"/>
      <c r="P108" s="174"/>
      <c r="Q108" s="174"/>
      <c r="R108" s="174"/>
      <c r="W108" s="120"/>
    </row>
    <row r="109" spans="1:24" hidden="1"/>
    <row r="110" spans="1:24" hidden="1">
      <c r="B110" s="261">
        <v>0.75</v>
      </c>
      <c r="C110" s="202" t="s">
        <v>168</v>
      </c>
      <c r="D110" s="173"/>
      <c r="E110" s="172">
        <f>8079000</f>
        <v>8079000</v>
      </c>
      <c r="F110" s="172">
        <f>5497000</f>
        <v>5497000</v>
      </c>
      <c r="G110" s="172">
        <f>5741000</f>
        <v>5741000</v>
      </c>
      <c r="H110" s="172">
        <f>3981000</f>
        <v>3981000</v>
      </c>
      <c r="I110" s="172">
        <f>2070000</f>
        <v>2070000</v>
      </c>
      <c r="J110" s="2445">
        <f>SUM(E110:I110)</f>
        <v>25368000</v>
      </c>
      <c r="K110" s="170"/>
      <c r="L110" s="170"/>
      <c r="M110" s="170"/>
      <c r="N110" s="170"/>
      <c r="O110" s="170"/>
      <c r="P110" s="170"/>
      <c r="Q110" s="170"/>
      <c r="R110" s="170"/>
      <c r="V110" t="s">
        <v>174</v>
      </c>
      <c r="W110" s="120">
        <v>25368000</v>
      </c>
      <c r="X110" s="121">
        <f>W110/W114</f>
        <v>0.75</v>
      </c>
    </row>
    <row r="111" spans="1:24" hidden="1">
      <c r="B111" s="261"/>
      <c r="C111" s="202" t="s">
        <v>169</v>
      </c>
      <c r="D111" s="173">
        <v>0</v>
      </c>
      <c r="E111" s="173">
        <v>775000</v>
      </c>
      <c r="F111" s="173">
        <v>2011000</v>
      </c>
      <c r="G111" s="173">
        <v>1272000</v>
      </c>
      <c r="H111" s="173"/>
      <c r="I111" s="173"/>
      <c r="J111" s="2445">
        <f>SUM(D111:I111)</f>
        <v>4058000</v>
      </c>
      <c r="K111" s="170"/>
      <c r="L111" s="170"/>
      <c r="M111" s="170"/>
      <c r="N111" s="170"/>
      <c r="O111" s="170"/>
      <c r="P111" s="170"/>
      <c r="Q111" s="170"/>
      <c r="R111" s="170"/>
      <c r="V111" t="s">
        <v>175</v>
      </c>
      <c r="W111" s="120">
        <v>4058000</v>
      </c>
      <c r="X111" s="121">
        <f>W111/W114</f>
        <v>0.11997398297067172</v>
      </c>
    </row>
    <row r="112" spans="1:24" hidden="1">
      <c r="B112" s="261">
        <v>0.25</v>
      </c>
      <c r="C112" s="202" t="s">
        <v>170</v>
      </c>
      <c r="D112" s="173"/>
      <c r="E112" s="172">
        <v>358871.80700094608</v>
      </c>
      <c r="F112" s="172">
        <v>690178.09839167458</v>
      </c>
      <c r="G112" s="172">
        <v>995305.81835383154</v>
      </c>
      <c r="H112" s="172">
        <v>953004.02081362344</v>
      </c>
      <c r="I112" s="172">
        <v>1400640.2554399243</v>
      </c>
      <c r="J112" s="2445">
        <f>SUM(D112:I112)</f>
        <v>4398000</v>
      </c>
      <c r="K112" s="170"/>
      <c r="L112" s="170"/>
      <c r="M112" s="170"/>
      <c r="N112" s="170"/>
      <c r="O112" s="170"/>
      <c r="P112" s="170"/>
      <c r="Q112" s="170"/>
      <c r="R112" s="170"/>
      <c r="S112" s="120"/>
      <c r="V112" t="s">
        <v>176</v>
      </c>
      <c r="W112" s="120">
        <v>4398000</v>
      </c>
      <c r="X112" s="121">
        <f>W112/W114</f>
        <v>0.13002601702932828</v>
      </c>
    </row>
    <row r="113" spans="2:24" hidden="1">
      <c r="B113" s="261"/>
      <c r="C113" s="202"/>
      <c r="D113" s="173"/>
      <c r="E113" s="171">
        <f>E112/J112</f>
        <v>8.1598864711447491E-2</v>
      </c>
      <c r="F113" s="171">
        <f>F112/J112</f>
        <v>0.15692999053926207</v>
      </c>
      <c r="G113" s="171">
        <f>G112/J112</f>
        <v>0.22630873541469568</v>
      </c>
      <c r="H113" s="171">
        <f>H112/J112</f>
        <v>0.21669031851151055</v>
      </c>
      <c r="I113" s="171">
        <f>I112/J112</f>
        <v>0.3184720908230842</v>
      </c>
      <c r="J113" s="2445">
        <f>SUM(D113:I113)</f>
        <v>1</v>
      </c>
      <c r="K113" s="170"/>
      <c r="L113" s="170"/>
      <c r="M113" s="170"/>
      <c r="N113" s="170"/>
      <c r="O113" s="170"/>
      <c r="P113" s="170"/>
      <c r="Q113" s="170"/>
      <c r="R113" s="170"/>
      <c r="S113" s="120"/>
      <c r="W113" s="120"/>
      <c r="X113" s="121"/>
    </row>
    <row r="114" spans="2:24" hidden="1">
      <c r="B114" s="263">
        <v>1</v>
      </c>
      <c r="C114" s="263" t="s">
        <v>173</v>
      </c>
      <c r="D114" s="169">
        <f t="shared" ref="D114:J114" si="44">SUM(D110:D112)</f>
        <v>0</v>
      </c>
      <c r="E114" s="169">
        <f t="shared" si="44"/>
        <v>9212871.8070009463</v>
      </c>
      <c r="F114" s="169">
        <f t="shared" si="44"/>
        <v>8198178.0983916745</v>
      </c>
      <c r="G114" s="169">
        <f t="shared" si="44"/>
        <v>8008305.8183538318</v>
      </c>
      <c r="H114" s="169">
        <f t="shared" si="44"/>
        <v>4934004.0208136234</v>
      </c>
      <c r="I114" s="169">
        <f t="shared" si="44"/>
        <v>3470640.2554399241</v>
      </c>
      <c r="J114" s="169">
        <f t="shared" si="44"/>
        <v>33824000</v>
      </c>
      <c r="K114" s="168"/>
      <c r="L114" s="168"/>
      <c r="M114" s="168"/>
      <c r="N114" s="168"/>
      <c r="O114" s="168"/>
      <c r="P114" s="168"/>
      <c r="Q114" s="168"/>
      <c r="R114" s="168"/>
      <c r="V114" t="s">
        <v>177</v>
      </c>
      <c r="W114" s="124">
        <f>SUM(W110:W112)</f>
        <v>33824000</v>
      </c>
      <c r="X114" s="121">
        <v>1</v>
      </c>
    </row>
    <row r="115" spans="2:24" hidden="1">
      <c r="B115" s="4022" t="s">
        <v>171</v>
      </c>
      <c r="C115" s="4022"/>
      <c r="D115" s="167">
        <f t="shared" ref="D115:I115" si="45">D114/$J114</f>
        <v>0</v>
      </c>
      <c r="E115" s="167">
        <f t="shared" si="45"/>
        <v>0.27237676818238371</v>
      </c>
      <c r="F115" s="167">
        <f t="shared" si="45"/>
        <v>0.24237754548225149</v>
      </c>
      <c r="G115" s="167">
        <f t="shared" si="45"/>
        <v>0.23676400834773628</v>
      </c>
      <c r="H115" s="167">
        <f t="shared" si="45"/>
        <v>0.14587287194931478</v>
      </c>
      <c r="I115" s="167">
        <f t="shared" si="45"/>
        <v>0.10260880603831374</v>
      </c>
      <c r="J115" s="167">
        <f>SUM(D115:I115)</f>
        <v>1</v>
      </c>
      <c r="K115" s="166"/>
      <c r="L115" s="166"/>
      <c r="M115" s="166"/>
      <c r="N115" s="166"/>
      <c r="O115" s="166"/>
      <c r="P115" s="166"/>
      <c r="Q115" s="166"/>
      <c r="R115" s="166"/>
    </row>
    <row r="116" spans="2:24" hidden="1"/>
    <row r="117" spans="2:24" hidden="1">
      <c r="D117" s="165"/>
      <c r="E117" s="165">
        <f>E110/W114</f>
        <v>0.23885406811731316</v>
      </c>
      <c r="F117" s="165">
        <f>F110/W114</f>
        <v>0.16251773888363291</v>
      </c>
      <c r="G117" s="165">
        <f>G110/W114</f>
        <v>0.16973155156102177</v>
      </c>
      <c r="H117" s="165">
        <f>H110/W114</f>
        <v>0.11769749290444655</v>
      </c>
      <c r="I117" s="165">
        <f>I110/W114</f>
        <v>6.1199148533585622E-2</v>
      </c>
      <c r="J117" s="177">
        <f>SUM(D117:I117)</f>
        <v>0.75</v>
      </c>
      <c r="K117" s="324"/>
      <c r="L117" s="324"/>
      <c r="M117" s="324"/>
      <c r="N117" s="114"/>
      <c r="O117" s="114"/>
      <c r="P117" s="114"/>
      <c r="Q117" s="114"/>
      <c r="R117" s="114"/>
    </row>
    <row r="118" spans="2:24" hidden="1">
      <c r="E118" s="164">
        <f>E112/$J112</f>
        <v>8.1598864711447491E-2</v>
      </c>
      <c r="F118" s="164">
        <f>F112/$J112</f>
        <v>0.15692999053926207</v>
      </c>
      <c r="G118" s="164">
        <f>G112/$J112</f>
        <v>0.22630873541469568</v>
      </c>
      <c r="H118" s="164">
        <f>H112/$J112</f>
        <v>0.21669031851151055</v>
      </c>
      <c r="I118" s="164">
        <f>I112/$J112</f>
        <v>0.3184720908230842</v>
      </c>
      <c r="J118" s="177">
        <f>SUM(D118:I118)</f>
        <v>1</v>
      </c>
      <c r="K118" s="324"/>
      <c r="L118" s="324"/>
      <c r="M118" s="324"/>
      <c r="N118" s="114"/>
      <c r="O118" s="114"/>
      <c r="P118" s="114"/>
      <c r="Q118" s="114"/>
      <c r="R118" s="114"/>
    </row>
    <row r="119" spans="2:24" hidden="1">
      <c r="E119" s="164"/>
      <c r="F119" s="164"/>
      <c r="G119" s="164"/>
      <c r="H119" s="164"/>
      <c r="I119" s="164"/>
    </row>
    <row r="120" spans="2:24" hidden="1">
      <c r="E120" s="164"/>
      <c r="F120" s="164"/>
      <c r="G120" s="164"/>
      <c r="H120" s="164"/>
      <c r="I120" s="164"/>
    </row>
    <row r="121" spans="2:24" hidden="1">
      <c r="B121" s="265" t="s">
        <v>178</v>
      </c>
      <c r="D121" s="163">
        <v>2016</v>
      </c>
      <c r="E121" s="163">
        <v>2017</v>
      </c>
      <c r="F121" s="163">
        <v>2018</v>
      </c>
      <c r="G121" s="163">
        <v>2019</v>
      </c>
      <c r="H121" s="163">
        <v>2020</v>
      </c>
      <c r="I121" s="163">
        <v>2021</v>
      </c>
    </row>
    <row r="122" spans="2:24" hidden="1">
      <c r="B122" s="265" t="s">
        <v>179</v>
      </c>
      <c r="D122" s="162">
        <v>24994.5</v>
      </c>
      <c r="E122" s="162">
        <v>26644.1</v>
      </c>
      <c r="F122" s="162">
        <v>28349.3</v>
      </c>
      <c r="G122" s="162">
        <f>F122*G90</f>
        <v>29848.285221783608</v>
      </c>
      <c r="H122" s="162">
        <f>G122*H90</f>
        <v>31227.95781453716</v>
      </c>
      <c r="I122" s="162">
        <f>H122*I90</f>
        <v>32446.459534927828</v>
      </c>
    </row>
    <row r="123" spans="2:24" hidden="1">
      <c r="B123" s="265" t="s">
        <v>180</v>
      </c>
      <c r="D123" s="161">
        <f t="shared" ref="D123:I123" si="46">D114/D122</f>
        <v>0</v>
      </c>
      <c r="E123" s="161">
        <f t="shared" si="46"/>
        <v>345.77530511448862</v>
      </c>
      <c r="F123" s="161">
        <f t="shared" si="46"/>
        <v>289.18449832594365</v>
      </c>
      <c r="G123" s="161">
        <f t="shared" si="46"/>
        <v>268.30036495729013</v>
      </c>
      <c r="H123" s="161">
        <f t="shared" si="46"/>
        <v>157.99957365501365</v>
      </c>
      <c r="I123" s="161">
        <f t="shared" si="46"/>
        <v>106.9651452018629</v>
      </c>
      <c r="J123" s="2446">
        <f>SUM(D123:I123)</f>
        <v>1168.224887254599</v>
      </c>
      <c r="K123" s="326"/>
      <c r="L123" s="326"/>
      <c r="M123" s="326"/>
      <c r="N123" s="125"/>
      <c r="O123" s="125"/>
      <c r="P123" s="125"/>
      <c r="Q123" s="125"/>
      <c r="R123" s="125"/>
    </row>
    <row r="124" spans="2:24" hidden="1"/>
    <row r="125" spans="2:24" hidden="1">
      <c r="D125" s="48">
        <v>24554</v>
      </c>
      <c r="F125" s="160">
        <f>70000/F122</f>
        <v>2.4691967702906243</v>
      </c>
    </row>
    <row r="126" spans="2:24" hidden="1">
      <c r="D126" s="160">
        <f>D125/D122</f>
        <v>0.98237612274700437</v>
      </c>
    </row>
    <row r="127" spans="2:24" hidden="1"/>
    <row r="129" spans="9:18">
      <c r="J129" s="195">
        <v>2022</v>
      </c>
      <c r="K129" s="313">
        <v>2023</v>
      </c>
      <c r="L129" s="313">
        <v>2024</v>
      </c>
      <c r="M129" s="313">
        <v>2025</v>
      </c>
      <c r="N129" s="194">
        <v>2026</v>
      </c>
      <c r="O129" s="194">
        <v>2027</v>
      </c>
      <c r="P129" s="2455"/>
      <c r="Q129" s="2455"/>
      <c r="R129" s="2455"/>
    </row>
    <row r="131" spans="9:18" ht="15.75" thickBot="1">
      <c r="I131" s="1765">
        <f>B82-J131</f>
        <v>26227639.999999996</v>
      </c>
      <c r="J131" s="1768">
        <v>7289345</v>
      </c>
    </row>
    <row r="132" spans="9:18">
      <c r="I132" s="2348"/>
    </row>
    <row r="133" spans="9:18">
      <c r="I133" s="1765">
        <v>26227640</v>
      </c>
    </row>
    <row r="135" spans="9:18">
      <c r="I135" s="2348">
        <f>I131-I133</f>
        <v>0</v>
      </c>
    </row>
    <row r="136" spans="9:18">
      <c r="I136" s="259">
        <f>N82-I135</f>
        <v>1201845.7555999989</v>
      </c>
    </row>
    <row r="138" spans="9:18">
      <c r="I138" s="2348">
        <f>B78-44689313.3</f>
        <v>70595.780000001192</v>
      </c>
    </row>
  </sheetData>
  <mergeCells count="13">
    <mergeCell ref="A1:A3"/>
    <mergeCell ref="B2:B3"/>
    <mergeCell ref="C2:M2"/>
    <mergeCell ref="B1:M1"/>
    <mergeCell ref="A4:M4"/>
    <mergeCell ref="A27:M27"/>
    <mergeCell ref="B115:C115"/>
    <mergeCell ref="A41:M41"/>
    <mergeCell ref="S95:S97"/>
    <mergeCell ref="A101:A102"/>
    <mergeCell ref="A104:A107"/>
    <mergeCell ref="S104:S106"/>
    <mergeCell ref="B108:C108"/>
  </mergeCells>
  <hyperlinks>
    <hyperlink ref="A6" r:id="rId1" display="consultantplus://offline/ref=BC496DE9CD4DD003661B9BE3DD29CC0BB84219353379C154704F53E6C66F167571238B5D4FA498D2047A2859L0N"/>
    <hyperlink ref="A8" r:id="rId2" display="consultantplus://offline/ref=BC496DE9CD4DD003661B9BE3DD29CC0BB84219353379C154704F53E6C66F167571238B5D4FA498D2047A2859L0N"/>
    <hyperlink ref="A9" r:id="rId3" display="consultantplus://offline/ref=BC496DE9CD4DD003661B9BE3DD29CC0BB84219353379C154704F53E6C66F167571238B5D4FA498D2047A2859L0N"/>
    <hyperlink ref="A11" r:id="rId4" display="consultantplus://offline/ref=BC496DE9CD4DD003661B9BE3DD29CC0BB84219353379C154704F53E6C66F167571238B5D4FA498D2047A2859L0N"/>
    <hyperlink ref="A13" r:id="rId5" display="consultantplus://offline/ref=BC496DE9CD4DD003661B9BE3DD29CC0BB84219353379C154704F53E6C66F167571238B5D4FA498D2047A2859L0N"/>
    <hyperlink ref="A14" r:id="rId6" display="consultantplus://offline/ref=BC496DE9CD4DD003661B9BE3DD29CC0BB84219353379C154704F53E6C66F167571238B5D4FA498D2047A2859L0N"/>
    <hyperlink ref="A15" r:id="rId7" display="consultantplus://offline/ref=BC496DE9CD4DD003661B9BE3DD29CC0BB84219353379C154704F53E6C66F167571238B5D4FA498D2047A2859L3N"/>
    <hyperlink ref="A16" r:id="rId8" display="consultantplus://offline/ref=BC496DE9CD4DD003661B9BE3DD29CC0BB84219353379C154704F53E6C66F167571238B5D4FA498D2047A2859L0N"/>
    <hyperlink ref="A18" r:id="rId9" display="consultantplus://offline/ref=BC496DE9CD4DD003661B9BE3DD29CC0BB84219353379C154704F53E6C66F167571238B5D4FA498D2047A2859L0N"/>
    <hyperlink ref="A19" r:id="rId10" display="consultantplus://offline/ref=BC496DE9CD4DD003661B9BE3DD29CC0BB84219353379C154704F53E6C66F167571238B5D4FA498D2047A2859L0N"/>
    <hyperlink ref="A21" r:id="rId11" display="consultantplus://offline/ref=BC496DE9CD4DD003661B9BE3DD29CC0BB84219353379C154704F53E6C66F167571238B5D4FA498D2047A2859L0N"/>
    <hyperlink ref="A23" r:id="rId12" display="consultantplus://offline/ref=BC496DE9CD4DD003661B9BE3DD29CC0BB84219353379C154704F53E6C66F167571238B5D4FA498D2047A2859L0N"/>
    <hyperlink ref="A24" r:id="rId13" display="consultantplus://offline/ref=BC496DE9CD4DD003661B9BE3DD29CC0BB84219353379C154704F53E6C66F167571238B5D4FA498D2047A2859L0N"/>
    <hyperlink ref="A43" r:id="rId14" display="consultantplus://offline/ref=BC496DE9CD4DD003661B9BE3DD29CC0BB84219353379C154704F53E6C66F167571238B5D4FA498D2047A2859L0N"/>
    <hyperlink ref="A45" r:id="rId15" display="consultantplus://offline/ref=BC496DE9CD4DD003661B9BE3DD29CC0BB84219353379C154704F53E6C66F167571238B5D4FA498D2047A2859L0N"/>
    <hyperlink ref="A46" r:id="rId16" display="consultantplus://offline/ref=BC496DE9CD4DD003661B9BE3DD29CC0BB84219353379C154704F53E6C66F167571238B5D4FA498D2047A2859L0N"/>
    <hyperlink ref="A48" r:id="rId17" display="consultantplus://offline/ref=BC496DE9CD4DD003661B9BE3DD29CC0BB84219353379C154704F53E6C66F167571238B5D4FA498D2047A2859L0N"/>
    <hyperlink ref="A50" r:id="rId18" display="consultantplus://offline/ref=BC496DE9CD4DD003661B9BE3DD29CC0BB84219353379C154704F53E6C66F167571238B5D4FA498D2047A2859L0N"/>
    <hyperlink ref="A51" r:id="rId19" display="consultantplus://offline/ref=BC496DE9CD4DD003661B9BE3DD29CC0BB84219353379C154704F53E6C66F167571238B5D4FA498D2047A2859L0N"/>
    <hyperlink ref="A52" r:id="rId20" display="consultantplus://offline/ref=BC496DE9CD4DD003661B9BE3DD29CC0BB84219353379C154704F53E6C66F167571238B5D4FA498D2047A2859L3N"/>
    <hyperlink ref="A53" r:id="rId21" display="consultantplus://offline/ref=BC496DE9CD4DD003661B9BE3DD29CC0BB84219353379C154704F53E6C66F167571238B5D4FA498D2047A2859L0N"/>
    <hyperlink ref="A55" r:id="rId22" display="consultantplus://offline/ref=BC496DE9CD4DD003661B9BE3DD29CC0BB84219353379C154704F53E6C66F167571238B5D4FA498D2047A2859L0N"/>
    <hyperlink ref="A56" r:id="rId23" display="consultantplus://offline/ref=BC496DE9CD4DD003661B9BE3DD29CC0BB84219353379C154704F53E6C66F167571238B5D4FA498D2047A2859L0N"/>
    <hyperlink ref="A58" r:id="rId24" display="consultantplus://offline/ref=BC496DE9CD4DD003661B9BE3DD29CC0BB84219353379C154704F53E6C66F167571238B5D4FA498D2047A2859L0N"/>
    <hyperlink ref="A60" r:id="rId25" display="consultantplus://offline/ref=BC496DE9CD4DD003661B9BE3DD29CC0BB84219353379C154704F53E6C66F167571238B5D4FA498D2047A2859L0N"/>
    <hyperlink ref="A61" r:id="rId26" display="consultantplus://offline/ref=BC496DE9CD4DD003661B9BE3DD29CC0BB84219353379C154704F53E6C66F167571238B5D4FA498D2047A2859L0N"/>
    <hyperlink ref="A65" r:id="rId27" display="consultantplus://offline/ref=BC496DE9CD4DD003661B85EECB459202B04E433B3E7BCE04281008BB91661C22366CD21F0BA999D350L2N"/>
    <hyperlink ref="A68" r:id="rId28" display="consultantplus://offline/ref=BC496DE9CD4DD003661B85EECB459202B04F45393C7FCE04281008BB91661C22366CD21F0BA999D550L3N"/>
    <hyperlink ref="A69" r:id="rId29" display="consultantplus://offline/ref=BC496DE9CD4DD003661B85EECB459202B04F45393C7FCE04281008BB91661C22366CD21F0BA999D550L3N"/>
    <hyperlink ref="A71" r:id="rId30" display="consultantplus://offline/ref=BC496DE9CD4DD003661B85EECB459202B04F45393C7FCE04281008BB91661C22366CD21F0BA999D550L3N"/>
  </hyperlinks>
  <pageMargins left="0.70866141732283472" right="0.70866141732283472" top="0.74803149606299213" bottom="0.74803149606299213" header="0.31496062992125984" footer="0.31496062992125984"/>
  <pageSetup paperSize="9" scale="54" fitToHeight="0" orientation="landscape" r:id="rId31"/>
  <legacy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41"/>
  <sheetViews>
    <sheetView tabSelected="1" view="pageBreakPreview" zoomScale="90" zoomScaleNormal="90" zoomScaleSheetLayoutView="90" workbookViewId="0">
      <selection activeCell="I373" sqref="I373"/>
    </sheetView>
  </sheetViews>
  <sheetFormatPr defaultColWidth="8.85546875" defaultRowHeight="15"/>
  <cols>
    <col min="1" max="1" width="39.42578125" style="1" customWidth="1"/>
    <col min="2" max="2" width="22.140625" style="1235" customWidth="1"/>
    <col min="3" max="3" width="9.42578125" style="1" customWidth="1"/>
    <col min="4" max="5" width="9" style="1" customWidth="1"/>
    <col min="6" max="6" width="14.140625" style="1" customWidth="1"/>
    <col min="7" max="7" width="7.5703125" style="1" customWidth="1"/>
    <col min="8" max="8" width="15.7109375" style="1" customWidth="1"/>
    <col min="9" max="11" width="16.140625" style="1" customWidth="1"/>
    <col min="12" max="12" width="15.85546875" style="1" customWidth="1"/>
    <col min="13" max="13" width="20.7109375" style="1" customWidth="1"/>
    <col min="14" max="14" width="17.42578125" style="2303" hidden="1" customWidth="1"/>
    <col min="15" max="15" width="12.85546875" style="1" hidden="1" customWidth="1"/>
    <col min="16" max="16" width="11.5703125" style="1" hidden="1" customWidth="1"/>
    <col min="17" max="17" width="10.7109375" style="1" hidden="1" customWidth="1"/>
    <col min="18" max="18" width="9.140625" style="1" hidden="1" customWidth="1"/>
    <col min="19" max="19" width="16.5703125" style="1" hidden="1" customWidth="1"/>
    <col min="20" max="21" width="19.42578125" style="1" hidden="1" customWidth="1"/>
    <col min="22" max="22" width="10.7109375" style="1" hidden="1" customWidth="1"/>
    <col min="23" max="24" width="12.7109375" style="1" hidden="1" customWidth="1"/>
    <col min="25" max="25" width="17.42578125" style="1" hidden="1" customWidth="1"/>
    <col min="26" max="27" width="12.140625" style="1" hidden="1" customWidth="1"/>
    <col min="28" max="28" width="11" style="1" hidden="1" customWidth="1"/>
    <col min="29" max="29" width="15.140625" style="1" hidden="1" customWidth="1"/>
    <col min="30" max="30" width="15.5703125" style="1" customWidth="1"/>
    <col min="31" max="31" width="14.7109375" style="1" customWidth="1"/>
    <col min="32" max="32" width="13.140625" style="1" customWidth="1"/>
    <col min="33" max="40" width="8.85546875" style="1" customWidth="1"/>
    <col min="41" max="43" width="11.7109375" style="1" bestFit="1" customWidth="1"/>
    <col min="44" max="44" width="10.7109375" style="1" bestFit="1" customWidth="1"/>
    <col min="45" max="16384" width="8.85546875" style="1"/>
  </cols>
  <sheetData>
    <row r="1" spans="1:13" ht="37.15" customHeight="1">
      <c r="E1" s="3659" t="s">
        <v>1696</v>
      </c>
      <c r="F1" s="3659"/>
      <c r="G1" s="3659"/>
      <c r="H1" s="3659"/>
      <c r="I1" s="3659"/>
      <c r="J1" s="3659"/>
      <c r="K1" s="3659"/>
      <c r="L1" s="3659"/>
      <c r="M1" s="3659"/>
    </row>
    <row r="2" spans="1:13" ht="22.9" customHeight="1">
      <c r="I2" s="1786"/>
      <c r="J2" s="1786"/>
      <c r="K2" s="1786"/>
      <c r="L2" s="1786"/>
      <c r="M2" s="1787" t="s">
        <v>396</v>
      </c>
    </row>
    <row r="3" spans="1:13" ht="20.45" customHeight="1">
      <c r="A3" s="3660" t="s">
        <v>70</v>
      </c>
      <c r="B3" s="3660"/>
      <c r="C3" s="3660"/>
      <c r="D3" s="3660"/>
      <c r="E3" s="3660"/>
      <c r="F3" s="3660"/>
      <c r="G3" s="3660"/>
      <c r="H3" s="3660"/>
      <c r="I3" s="3660"/>
      <c r="J3" s="3660"/>
      <c r="K3" s="3660"/>
      <c r="L3" s="3660"/>
      <c r="M3" s="3660"/>
    </row>
    <row r="4" spans="1:13" ht="26.45" customHeight="1">
      <c r="A4" s="3660" t="s">
        <v>71</v>
      </c>
      <c r="B4" s="3660"/>
      <c r="C4" s="3660"/>
      <c r="D4" s="3660"/>
      <c r="E4" s="3660"/>
      <c r="F4" s="3660"/>
      <c r="G4" s="3660"/>
      <c r="H4" s="3660"/>
      <c r="I4" s="3660"/>
      <c r="J4" s="3660"/>
      <c r="K4" s="3660"/>
      <c r="L4" s="3660"/>
      <c r="M4" s="3660"/>
    </row>
    <row r="5" spans="1:13" ht="45" customHeight="1">
      <c r="A5" s="3660" t="s">
        <v>212</v>
      </c>
      <c r="B5" s="3660"/>
      <c r="C5" s="3660"/>
      <c r="D5" s="3660"/>
      <c r="E5" s="3660"/>
      <c r="F5" s="3660"/>
      <c r="G5" s="3660"/>
      <c r="H5" s="3660"/>
      <c r="I5" s="3660"/>
      <c r="J5" s="3660"/>
      <c r="K5" s="3660"/>
      <c r="L5" s="3660"/>
      <c r="M5" s="3660"/>
    </row>
    <row r="6" spans="1:13" ht="26.45" customHeight="1">
      <c r="A6" s="3660" t="s">
        <v>1310</v>
      </c>
      <c r="B6" s="3660"/>
      <c r="C6" s="3660"/>
      <c r="D6" s="3660"/>
      <c r="E6" s="3660"/>
      <c r="F6" s="3660"/>
      <c r="G6" s="3660"/>
      <c r="H6" s="3660"/>
      <c r="I6" s="3660"/>
      <c r="J6" s="3660"/>
      <c r="K6" s="3660"/>
      <c r="L6" s="3660"/>
      <c r="M6" s="3660"/>
    </row>
    <row r="7" spans="1:13">
      <c r="A7" s="3"/>
    </row>
    <row r="8" spans="1:13" ht="21" customHeight="1">
      <c r="A8" s="3664" t="s">
        <v>0</v>
      </c>
      <c r="B8" s="3661" t="s">
        <v>1</v>
      </c>
      <c r="C8" s="3672" t="s">
        <v>58</v>
      </c>
      <c r="D8" s="3673"/>
      <c r="E8" s="3673"/>
      <c r="F8" s="3673"/>
      <c r="G8" s="3674"/>
      <c r="H8" s="3672" t="s">
        <v>1311</v>
      </c>
      <c r="I8" s="3674"/>
      <c r="J8" s="3665" t="s">
        <v>1069</v>
      </c>
      <c r="K8" s="3665" t="s">
        <v>1312</v>
      </c>
      <c r="L8" s="3664" t="s">
        <v>2</v>
      </c>
      <c r="M8" s="3664" t="s">
        <v>3</v>
      </c>
    </row>
    <row r="9" spans="1:13">
      <c r="A9" s="3664"/>
      <c r="B9" s="3662"/>
      <c r="C9" s="3675"/>
      <c r="D9" s="3676"/>
      <c r="E9" s="3676"/>
      <c r="F9" s="3676"/>
      <c r="G9" s="3677"/>
      <c r="H9" s="3675"/>
      <c r="I9" s="3677"/>
      <c r="J9" s="3666"/>
      <c r="K9" s="3666"/>
      <c r="L9" s="3664"/>
      <c r="M9" s="3664"/>
    </row>
    <row r="10" spans="1:13" ht="45" customHeight="1">
      <c r="A10" s="3664"/>
      <c r="B10" s="3663"/>
      <c r="C10" s="2504" t="s">
        <v>4</v>
      </c>
      <c r="D10" s="2504" t="s">
        <v>194</v>
      </c>
      <c r="E10" s="2504" t="s">
        <v>195</v>
      </c>
      <c r="F10" s="3623" t="s">
        <v>5</v>
      </c>
      <c r="G10" s="3623" t="s">
        <v>6</v>
      </c>
      <c r="H10" s="3621" t="s">
        <v>1177</v>
      </c>
      <c r="I10" s="3623" t="s">
        <v>1178</v>
      </c>
      <c r="J10" s="3667"/>
      <c r="K10" s="3667"/>
      <c r="L10" s="3664"/>
      <c r="M10" s="3664"/>
    </row>
    <row r="11" spans="1:13" ht="14.45" customHeight="1">
      <c r="A11" s="2504">
        <v>1</v>
      </c>
      <c r="B11" s="2504">
        <v>2</v>
      </c>
      <c r="C11" s="2504">
        <v>3</v>
      </c>
      <c r="D11" s="2504">
        <v>4</v>
      </c>
      <c r="E11" s="2504">
        <v>5</v>
      </c>
      <c r="F11" s="3623">
        <v>6</v>
      </c>
      <c r="G11" s="3623">
        <v>7</v>
      </c>
      <c r="H11" s="3623">
        <v>8</v>
      </c>
      <c r="I11" s="3623">
        <v>9</v>
      </c>
      <c r="J11" s="3623">
        <v>10</v>
      </c>
      <c r="K11" s="3623">
        <v>11</v>
      </c>
      <c r="L11" s="2504">
        <v>10</v>
      </c>
      <c r="M11" s="2504">
        <v>11</v>
      </c>
    </row>
    <row r="12" spans="1:13" ht="40.5" customHeight="1">
      <c r="A12" s="3671" t="s">
        <v>1652</v>
      </c>
      <c r="B12" s="3671"/>
      <c r="C12" s="3671"/>
      <c r="D12" s="3671"/>
      <c r="E12" s="3671"/>
      <c r="F12" s="3671"/>
      <c r="G12" s="3671"/>
      <c r="H12" s="3671"/>
      <c r="I12" s="3671"/>
      <c r="J12" s="3671"/>
      <c r="K12" s="3671"/>
      <c r="L12" s="3671"/>
      <c r="M12" s="3671"/>
    </row>
    <row r="13" spans="1:13" ht="40.5" customHeight="1">
      <c r="A13" s="3668" t="s">
        <v>1691</v>
      </c>
      <c r="B13" s="3669"/>
      <c r="C13" s="3669"/>
      <c r="D13" s="3669"/>
      <c r="E13" s="3669"/>
      <c r="F13" s="3669"/>
      <c r="G13" s="3669"/>
      <c r="H13" s="3669"/>
      <c r="I13" s="3669"/>
      <c r="J13" s="3669"/>
      <c r="K13" s="3669"/>
      <c r="L13" s="3669"/>
      <c r="M13" s="3670"/>
    </row>
    <row r="14" spans="1:13" ht="28.15" customHeight="1">
      <c r="A14" s="3678" t="s">
        <v>1653</v>
      </c>
      <c r="B14" s="2521" t="s">
        <v>287</v>
      </c>
      <c r="C14" s="2521"/>
      <c r="D14" s="2521"/>
      <c r="E14" s="2521"/>
      <c r="F14" s="3622"/>
      <c r="G14" s="3622"/>
      <c r="H14" s="30"/>
      <c r="I14" s="14"/>
      <c r="J14" s="14"/>
      <c r="K14" s="14"/>
      <c r="L14" s="3678" t="s">
        <v>1643</v>
      </c>
      <c r="M14" s="3652" t="s">
        <v>1644</v>
      </c>
    </row>
    <row r="15" spans="1:13" ht="31.5" customHeight="1">
      <c r="A15" s="3679"/>
      <c r="B15" s="2521" t="s">
        <v>239</v>
      </c>
      <c r="C15" s="2521"/>
      <c r="D15" s="2521"/>
      <c r="E15" s="2521"/>
      <c r="F15" s="3622"/>
      <c r="G15" s="3622"/>
      <c r="H15" s="30"/>
      <c r="I15" s="14"/>
      <c r="J15" s="14"/>
      <c r="K15" s="14"/>
      <c r="L15" s="3679"/>
      <c r="M15" s="3653"/>
    </row>
    <row r="16" spans="1:13" ht="34.5" customHeight="1">
      <c r="A16" s="3679"/>
      <c r="B16" s="2519" t="s">
        <v>382</v>
      </c>
      <c r="C16" s="256">
        <v>176</v>
      </c>
      <c r="D16" s="23" t="s">
        <v>196</v>
      </c>
      <c r="E16" s="23" t="s">
        <v>197</v>
      </c>
      <c r="F16" s="256" t="s">
        <v>381</v>
      </c>
      <c r="G16" s="256" t="s">
        <v>13</v>
      </c>
      <c r="H16" s="14">
        <f>H17+H18+H19</f>
        <v>0</v>
      </c>
      <c r="I16" s="14">
        <f>I18+I19</f>
        <v>92412.900000000009</v>
      </c>
      <c r="J16" s="14">
        <f>J18+J19+J17</f>
        <v>84701.7</v>
      </c>
      <c r="K16" s="14">
        <f>K18+K19+K17</f>
        <v>322304</v>
      </c>
      <c r="L16" s="3679"/>
      <c r="M16" s="3653"/>
    </row>
    <row r="17" spans="1:32" ht="27" customHeight="1">
      <c r="A17" s="3679"/>
      <c r="B17" s="2521" t="s">
        <v>7</v>
      </c>
      <c r="C17" s="256">
        <v>176</v>
      </c>
      <c r="D17" s="23" t="s">
        <v>196</v>
      </c>
      <c r="E17" s="23" t="s">
        <v>197</v>
      </c>
      <c r="F17" s="256" t="s">
        <v>946</v>
      </c>
      <c r="G17" s="256" t="s">
        <v>13</v>
      </c>
      <c r="H17" s="14">
        <v>0</v>
      </c>
      <c r="I17" s="14">
        <f>I33</f>
        <v>3810.5</v>
      </c>
      <c r="J17" s="14">
        <f>J33</f>
        <v>3354.2</v>
      </c>
      <c r="K17" s="14">
        <f>K33</f>
        <v>92533.5</v>
      </c>
      <c r="L17" s="3679"/>
      <c r="M17" s="3653"/>
    </row>
    <row r="18" spans="1:32" ht="26.25" customHeight="1">
      <c r="A18" s="3679"/>
      <c r="B18" s="2521" t="s">
        <v>182</v>
      </c>
      <c r="C18" s="256">
        <v>176</v>
      </c>
      <c r="D18" s="23" t="s">
        <v>196</v>
      </c>
      <c r="E18" s="23" t="s">
        <v>197</v>
      </c>
      <c r="F18" s="256" t="s">
        <v>381</v>
      </c>
      <c r="G18" s="256" t="s">
        <v>13</v>
      </c>
      <c r="H18" s="14">
        <v>0</v>
      </c>
      <c r="I18" s="14">
        <f>I26+I34</f>
        <v>91450.6</v>
      </c>
      <c r="J18" s="14">
        <f>J26+J34</f>
        <v>80500.399999999994</v>
      </c>
      <c r="K18" s="14">
        <f>K26+K34</f>
        <v>226547.4</v>
      </c>
      <c r="L18" s="3679"/>
      <c r="M18" s="3653"/>
      <c r="AD18" s="20"/>
      <c r="AE18" s="20"/>
      <c r="AF18" s="20"/>
    </row>
    <row r="19" spans="1:32" ht="24" customHeight="1">
      <c r="A19" s="3679"/>
      <c r="B19" s="2521" t="s">
        <v>241</v>
      </c>
      <c r="C19" s="256"/>
      <c r="D19" s="256"/>
      <c r="E19" s="256"/>
      <c r="F19" s="256"/>
      <c r="G19" s="256"/>
      <c r="H19" s="14">
        <v>0</v>
      </c>
      <c r="I19" s="14">
        <f>I35</f>
        <v>962.3</v>
      </c>
      <c r="J19" s="14">
        <f t="shared" ref="J19:K19" si="0">J35</f>
        <v>847.1</v>
      </c>
      <c r="K19" s="14">
        <f t="shared" si="0"/>
        <v>3223.1</v>
      </c>
      <c r="L19" s="3679"/>
      <c r="M19" s="3653"/>
    </row>
    <row r="20" spans="1:32" ht="25.5">
      <c r="A20" s="3679"/>
      <c r="B20" s="2521" t="s">
        <v>184</v>
      </c>
      <c r="C20" s="256"/>
      <c r="D20" s="256"/>
      <c r="E20" s="256"/>
      <c r="F20" s="256"/>
      <c r="G20" s="256"/>
      <c r="H20" s="30"/>
      <c r="I20" s="14"/>
      <c r="J20" s="14"/>
      <c r="K20" s="14"/>
      <c r="L20" s="3679"/>
      <c r="M20" s="3653"/>
    </row>
    <row r="21" spans="1:32" ht="23.25" customHeight="1">
      <c r="A21" s="3680"/>
      <c r="B21" s="2521" t="s">
        <v>342</v>
      </c>
      <c r="C21" s="256"/>
      <c r="D21" s="256"/>
      <c r="E21" s="256"/>
      <c r="F21" s="256"/>
      <c r="G21" s="256"/>
      <c r="H21" s="30"/>
      <c r="I21" s="14"/>
      <c r="J21" s="14"/>
      <c r="K21" s="14"/>
      <c r="L21" s="3680"/>
      <c r="M21" s="3654"/>
    </row>
    <row r="22" spans="1:32" ht="24.75" customHeight="1">
      <c r="A22" s="3681" t="s">
        <v>1654</v>
      </c>
      <c r="B22" s="3570" t="s">
        <v>287</v>
      </c>
      <c r="C22" s="256"/>
      <c r="D22" s="256"/>
      <c r="E22" s="256"/>
      <c r="F22" s="256"/>
      <c r="G22" s="256"/>
      <c r="H22" s="14" t="s">
        <v>198</v>
      </c>
      <c r="I22" s="14">
        <v>1</v>
      </c>
      <c r="J22" s="14">
        <v>1</v>
      </c>
      <c r="K22" s="14"/>
      <c r="L22" s="3678" t="s">
        <v>12</v>
      </c>
      <c r="M22" s="3682" t="s">
        <v>1645</v>
      </c>
    </row>
    <row r="23" spans="1:32" ht="27.75" customHeight="1">
      <c r="A23" s="3681"/>
      <c r="B23" s="3570" t="s">
        <v>239</v>
      </c>
      <c r="C23" s="256"/>
      <c r="D23" s="256"/>
      <c r="E23" s="256"/>
      <c r="F23" s="256"/>
      <c r="G23" s="256"/>
      <c r="H23" s="14"/>
      <c r="I23" s="14"/>
      <c r="J23" s="14"/>
      <c r="K23" s="14"/>
      <c r="L23" s="3679"/>
      <c r="M23" s="3683"/>
    </row>
    <row r="24" spans="1:32" ht="31.5" customHeight="1">
      <c r="A24" s="3681"/>
      <c r="B24" s="3569" t="s">
        <v>382</v>
      </c>
      <c r="C24" s="256"/>
      <c r="D24" s="256"/>
      <c r="E24" s="256"/>
      <c r="F24" s="256"/>
      <c r="G24" s="256"/>
      <c r="H24" s="14"/>
      <c r="I24" s="14"/>
      <c r="J24" s="14"/>
      <c r="K24" s="14"/>
      <c r="L24" s="3679"/>
      <c r="M24" s="3683"/>
    </row>
    <row r="25" spans="1:32">
      <c r="A25" s="3681"/>
      <c r="B25" s="3570" t="s">
        <v>7</v>
      </c>
      <c r="C25" s="256"/>
      <c r="D25" s="256"/>
      <c r="E25" s="256"/>
      <c r="F25" s="256"/>
      <c r="G25" s="256"/>
      <c r="H25" s="14"/>
      <c r="I25" s="14"/>
      <c r="J25" s="14"/>
      <c r="K25" s="14"/>
      <c r="L25" s="3679"/>
      <c r="M25" s="3683"/>
    </row>
    <row r="26" spans="1:32">
      <c r="A26" s="3681"/>
      <c r="B26" s="3570" t="s">
        <v>182</v>
      </c>
      <c r="C26" s="256"/>
      <c r="D26" s="256"/>
      <c r="E26" s="256"/>
      <c r="F26" s="256"/>
      <c r="G26" s="256"/>
      <c r="H26" s="14"/>
      <c r="I26" s="14"/>
      <c r="J26" s="14"/>
      <c r="K26" s="14"/>
      <c r="L26" s="3679"/>
      <c r="M26" s="3683"/>
    </row>
    <row r="27" spans="1:32">
      <c r="A27" s="3681"/>
      <c r="B27" s="3570" t="s">
        <v>241</v>
      </c>
      <c r="C27" s="256"/>
      <c r="D27" s="256"/>
      <c r="E27" s="256"/>
      <c r="F27" s="256"/>
      <c r="G27" s="256"/>
      <c r="H27" s="14"/>
      <c r="I27" s="14"/>
      <c r="J27" s="14"/>
      <c r="K27" s="14"/>
      <c r="L27" s="3679"/>
      <c r="M27" s="3683"/>
    </row>
    <row r="28" spans="1:32" ht="25.5">
      <c r="A28" s="3681"/>
      <c r="B28" s="3570" t="s">
        <v>184</v>
      </c>
      <c r="C28" s="256"/>
      <c r="D28" s="256"/>
      <c r="E28" s="256"/>
      <c r="F28" s="256"/>
      <c r="G28" s="256"/>
      <c r="H28" s="14"/>
      <c r="I28" s="14"/>
      <c r="J28" s="14"/>
      <c r="K28" s="14"/>
      <c r="L28" s="3679"/>
      <c r="M28" s="3683"/>
    </row>
    <row r="29" spans="1:32">
      <c r="A29" s="3681"/>
      <c r="B29" s="3570" t="s">
        <v>342</v>
      </c>
      <c r="C29" s="256"/>
      <c r="D29" s="256"/>
      <c r="E29" s="256"/>
      <c r="F29" s="256"/>
      <c r="G29" s="256"/>
      <c r="H29" s="14"/>
      <c r="I29" s="14"/>
      <c r="J29" s="14"/>
      <c r="K29" s="14"/>
      <c r="L29" s="3680"/>
      <c r="M29" s="3684"/>
    </row>
    <row r="30" spans="1:32" ht="69" hidden="1" customHeight="1">
      <c r="A30" s="3681" t="s">
        <v>1655</v>
      </c>
      <c r="B30" s="2521" t="s">
        <v>387</v>
      </c>
      <c r="C30" s="256"/>
      <c r="D30" s="256"/>
      <c r="E30" s="256"/>
      <c r="F30" s="256"/>
      <c r="G30" s="256"/>
      <c r="H30" s="14" t="s">
        <v>198</v>
      </c>
      <c r="I30" s="14">
        <v>85.2</v>
      </c>
      <c r="J30" s="14">
        <v>99</v>
      </c>
      <c r="K30" s="14">
        <v>100</v>
      </c>
      <c r="L30" s="3678" t="s">
        <v>1642</v>
      </c>
      <c r="M30" s="3652" t="s">
        <v>1641</v>
      </c>
    </row>
    <row r="31" spans="1:32" ht="24.75" hidden="1" customHeight="1">
      <c r="A31" s="3681"/>
      <c r="B31" s="2519" t="s">
        <v>239</v>
      </c>
      <c r="C31" s="256"/>
      <c r="D31" s="256"/>
      <c r="E31" s="256"/>
      <c r="F31" s="256"/>
      <c r="G31" s="256"/>
      <c r="H31" s="14">
        <v>0</v>
      </c>
      <c r="I31" s="14">
        <f>I32/I30</f>
        <v>1129.3826291079813</v>
      </c>
      <c r="J31" s="14">
        <f>J32/J30</f>
        <v>855.57272727272721</v>
      </c>
      <c r="K31" s="14">
        <f>K32/K30</f>
        <v>3223.04</v>
      </c>
      <c r="L31" s="3679"/>
      <c r="M31" s="3653"/>
    </row>
    <row r="32" spans="1:32" ht="26.25" customHeight="1">
      <c r="A32" s="3681"/>
      <c r="B32" s="2519" t="s">
        <v>382</v>
      </c>
      <c r="C32" s="256">
        <v>176</v>
      </c>
      <c r="D32" s="256" t="s">
        <v>196</v>
      </c>
      <c r="E32" s="256" t="s">
        <v>197</v>
      </c>
      <c r="F32" s="256" t="s">
        <v>946</v>
      </c>
      <c r="G32" s="256" t="s">
        <v>13</v>
      </c>
      <c r="H32" s="14">
        <f>+H33+H34+H35</f>
        <v>0</v>
      </c>
      <c r="I32" s="14">
        <f>I33+I34+I35</f>
        <v>96223.400000000009</v>
      </c>
      <c r="J32" s="14">
        <f>+J33+J34+J35</f>
        <v>84701.7</v>
      </c>
      <c r="K32" s="14">
        <f>+K33+K34+K35</f>
        <v>322304</v>
      </c>
      <c r="L32" s="3679"/>
      <c r="M32" s="3653"/>
    </row>
    <row r="33" spans="1:41" ht="21.75" customHeight="1">
      <c r="A33" s="3681"/>
      <c r="B33" s="2519" t="s">
        <v>7</v>
      </c>
      <c r="C33" s="256">
        <v>176</v>
      </c>
      <c r="D33" s="256" t="s">
        <v>196</v>
      </c>
      <c r="E33" s="256" t="s">
        <v>197</v>
      </c>
      <c r="F33" s="256" t="s">
        <v>946</v>
      </c>
      <c r="G33" s="256" t="s">
        <v>13</v>
      </c>
      <c r="H33" s="14">
        <v>0</v>
      </c>
      <c r="I33" s="14">
        <f>I41</f>
        <v>3810.5</v>
      </c>
      <c r="J33" s="14">
        <f t="shared" ref="J33:K33" si="1">J41</f>
        <v>3354.2</v>
      </c>
      <c r="K33" s="14">
        <f t="shared" si="1"/>
        <v>92533.5</v>
      </c>
      <c r="L33" s="3679"/>
      <c r="M33" s="3653"/>
    </row>
    <row r="34" spans="1:41" ht="24" customHeight="1">
      <c r="A34" s="3681"/>
      <c r="B34" s="2519" t="s">
        <v>182</v>
      </c>
      <c r="C34" s="256">
        <v>176</v>
      </c>
      <c r="D34" s="256" t="s">
        <v>196</v>
      </c>
      <c r="E34" s="256" t="s">
        <v>197</v>
      </c>
      <c r="F34" s="256" t="s">
        <v>381</v>
      </c>
      <c r="G34" s="256" t="s">
        <v>13</v>
      </c>
      <c r="H34" s="14">
        <v>0</v>
      </c>
      <c r="I34" s="14">
        <f>I42</f>
        <v>91450.6</v>
      </c>
      <c r="J34" s="14">
        <f t="shared" ref="J34:K34" si="2">J42</f>
        <v>80500.399999999994</v>
      </c>
      <c r="K34" s="14">
        <f t="shared" si="2"/>
        <v>226547.4</v>
      </c>
      <c r="L34" s="3679"/>
      <c r="M34" s="3653"/>
      <c r="T34" s="20"/>
      <c r="Y34" s="20"/>
    </row>
    <row r="35" spans="1:41" ht="17.25" customHeight="1">
      <c r="A35" s="3681"/>
      <c r="B35" s="2519" t="s">
        <v>241</v>
      </c>
      <c r="C35" s="256"/>
      <c r="D35" s="256"/>
      <c r="E35" s="256"/>
      <c r="F35" s="256"/>
      <c r="G35" s="256"/>
      <c r="H35" s="14">
        <v>0</v>
      </c>
      <c r="I35" s="14">
        <f>I43</f>
        <v>962.3</v>
      </c>
      <c r="J35" s="14">
        <f t="shared" ref="J35:K35" si="3">J43</f>
        <v>847.1</v>
      </c>
      <c r="K35" s="14">
        <f t="shared" si="3"/>
        <v>3223.1</v>
      </c>
      <c r="L35" s="3679"/>
      <c r="M35" s="3653"/>
    </row>
    <row r="36" spans="1:41" ht="28.5" customHeight="1">
      <c r="A36" s="3681"/>
      <c r="B36" s="2519" t="s">
        <v>184</v>
      </c>
      <c r="C36" s="256"/>
      <c r="D36" s="256"/>
      <c r="E36" s="256"/>
      <c r="F36" s="256"/>
      <c r="G36" s="256"/>
      <c r="H36" s="30"/>
      <c r="I36" s="14"/>
      <c r="J36" s="14"/>
      <c r="K36" s="14"/>
      <c r="L36" s="3679"/>
      <c r="M36" s="3653"/>
    </row>
    <row r="37" spans="1:41" ht="24" customHeight="1">
      <c r="A37" s="3681"/>
      <c r="B37" s="2519" t="s">
        <v>342</v>
      </c>
      <c r="C37" s="256"/>
      <c r="D37" s="256"/>
      <c r="E37" s="256"/>
      <c r="F37" s="256"/>
      <c r="G37" s="256"/>
      <c r="H37" s="30"/>
      <c r="I37" s="14"/>
      <c r="J37" s="14"/>
      <c r="K37" s="14"/>
      <c r="L37" s="3680"/>
      <c r="M37" s="3653"/>
      <c r="AO37" s="20"/>
    </row>
    <row r="38" spans="1:41" ht="47.25" customHeight="1">
      <c r="A38" s="3655" t="s">
        <v>1640</v>
      </c>
      <c r="B38" s="249" t="s">
        <v>387</v>
      </c>
      <c r="C38" s="2520"/>
      <c r="D38" s="2520"/>
      <c r="E38" s="2520"/>
      <c r="F38" s="3623"/>
      <c r="G38" s="3623"/>
      <c r="H38" s="30"/>
      <c r="I38" s="30"/>
      <c r="J38" s="30"/>
      <c r="K38" s="30"/>
      <c r="L38" s="3656" t="s">
        <v>68</v>
      </c>
      <c r="M38" s="3653"/>
    </row>
    <row r="39" spans="1:41" ht="30.75" customHeight="1">
      <c r="A39" s="3655"/>
      <c r="B39" s="2518" t="s">
        <v>239</v>
      </c>
      <c r="C39" s="2520"/>
      <c r="D39" s="2520"/>
      <c r="E39" s="2520"/>
      <c r="F39" s="3623"/>
      <c r="G39" s="3623"/>
      <c r="H39" s="30"/>
      <c r="I39" s="30"/>
      <c r="J39" s="30"/>
      <c r="K39" s="30"/>
      <c r="L39" s="3657"/>
      <c r="M39" s="3653"/>
    </row>
    <row r="40" spans="1:41" ht="26.25" customHeight="1">
      <c r="A40" s="3655"/>
      <c r="B40" s="2518" t="s">
        <v>382</v>
      </c>
      <c r="C40" s="2520">
        <v>176</v>
      </c>
      <c r="D40" s="2520" t="s">
        <v>196</v>
      </c>
      <c r="E40" s="2520" t="s">
        <v>197</v>
      </c>
      <c r="F40" s="3623" t="s">
        <v>381</v>
      </c>
      <c r="G40" s="3623">
        <v>521</v>
      </c>
      <c r="H40" s="30">
        <f>H41+H42+H43</f>
        <v>0</v>
      </c>
      <c r="I40" s="30">
        <f>I41+I42+I43</f>
        <v>96223.400000000009</v>
      </c>
      <c r="J40" s="30">
        <f>J41+J42+J43</f>
        <v>84701.7</v>
      </c>
      <c r="K40" s="30">
        <f>K41+K42+K43</f>
        <v>322304</v>
      </c>
      <c r="L40" s="3657"/>
      <c r="M40" s="3653"/>
    </row>
    <row r="41" spans="1:41" ht="33" customHeight="1">
      <c r="A41" s="3655"/>
      <c r="B41" s="2518" t="s">
        <v>7</v>
      </c>
      <c r="C41" s="2520">
        <v>176</v>
      </c>
      <c r="D41" s="2520" t="s">
        <v>196</v>
      </c>
      <c r="E41" s="2520" t="s">
        <v>197</v>
      </c>
      <c r="F41" s="3623" t="s">
        <v>381</v>
      </c>
      <c r="G41" s="3623">
        <v>521</v>
      </c>
      <c r="H41" s="30">
        <v>0</v>
      </c>
      <c r="I41" s="30">
        <v>3810.5</v>
      </c>
      <c r="J41" s="30">
        <v>3354.2</v>
      </c>
      <c r="K41" s="30">
        <v>92533.5</v>
      </c>
      <c r="L41" s="3657"/>
      <c r="M41" s="3653"/>
    </row>
    <row r="42" spans="1:41" ht="24" customHeight="1">
      <c r="A42" s="3655"/>
      <c r="B42" s="2518" t="s">
        <v>182</v>
      </c>
      <c r="C42" s="2520">
        <v>176</v>
      </c>
      <c r="D42" s="2520" t="s">
        <v>196</v>
      </c>
      <c r="E42" s="2520" t="s">
        <v>197</v>
      </c>
      <c r="F42" s="3623" t="s">
        <v>381</v>
      </c>
      <c r="G42" s="3623">
        <v>521</v>
      </c>
      <c r="H42" s="30">
        <v>0</v>
      </c>
      <c r="I42" s="30">
        <v>91450.6</v>
      </c>
      <c r="J42" s="30">
        <v>80500.399999999994</v>
      </c>
      <c r="K42" s="30">
        <v>226547.4</v>
      </c>
      <c r="L42" s="3657"/>
      <c r="M42" s="3653"/>
    </row>
    <row r="43" spans="1:41" ht="21.75" customHeight="1">
      <c r="A43" s="3655"/>
      <c r="B43" s="2518" t="s">
        <v>241</v>
      </c>
      <c r="C43" s="2520"/>
      <c r="D43" s="2520"/>
      <c r="E43" s="2520"/>
      <c r="F43" s="3623"/>
      <c r="G43" s="3623"/>
      <c r="H43" s="30">
        <v>0</v>
      </c>
      <c r="I43" s="3619">
        <v>962.3</v>
      </c>
      <c r="J43" s="3619">
        <v>847.1</v>
      </c>
      <c r="K43" s="3619">
        <v>3223.1</v>
      </c>
      <c r="L43" s="3657"/>
      <c r="M43" s="3653"/>
    </row>
    <row r="44" spans="1:41" ht="30" customHeight="1">
      <c r="A44" s="3655"/>
      <c r="B44" s="2518" t="s">
        <v>184</v>
      </c>
      <c r="C44" s="2520"/>
      <c r="D44" s="2520"/>
      <c r="E44" s="2520"/>
      <c r="F44" s="3623"/>
      <c r="G44" s="3623"/>
      <c r="H44" s="3623"/>
      <c r="I44" s="30"/>
      <c r="J44" s="30"/>
      <c r="K44" s="30"/>
      <c r="L44" s="3657"/>
      <c r="M44" s="3653"/>
    </row>
    <row r="45" spans="1:41" ht="24" customHeight="1">
      <c r="A45" s="3655"/>
      <c r="B45" s="2518" t="s">
        <v>342</v>
      </c>
      <c r="C45" s="2520"/>
      <c r="D45" s="2520"/>
      <c r="E45" s="2520"/>
      <c r="F45" s="3623"/>
      <c r="G45" s="3623"/>
      <c r="H45" s="3623"/>
      <c r="I45" s="30"/>
      <c r="J45" s="30"/>
      <c r="K45" s="30"/>
      <c r="L45" s="3658"/>
      <c r="M45" s="3654"/>
      <c r="AO45" s="20"/>
    </row>
    <row r="46" spans="1:41" ht="28.15" customHeight="1">
      <c r="A46" s="3678" t="s">
        <v>1656</v>
      </c>
      <c r="B46" s="3570" t="s">
        <v>65</v>
      </c>
      <c r="C46" s="3570"/>
      <c r="D46" s="3570"/>
      <c r="E46" s="3570"/>
      <c r="F46" s="3622"/>
      <c r="G46" s="3622"/>
      <c r="H46" s="249"/>
      <c r="I46" s="3622"/>
      <c r="J46" s="3622"/>
      <c r="K46" s="3622"/>
      <c r="L46" s="3649" t="s">
        <v>1701</v>
      </c>
      <c r="M46" s="3682" t="s">
        <v>1698</v>
      </c>
    </row>
    <row r="47" spans="1:41" ht="28.15" customHeight="1">
      <c r="A47" s="3679"/>
      <c r="B47" s="3570" t="s">
        <v>239</v>
      </c>
      <c r="C47" s="3570"/>
      <c r="D47" s="3570"/>
      <c r="E47" s="3570"/>
      <c r="F47" s="3622"/>
      <c r="G47" s="3622"/>
      <c r="H47" s="249"/>
      <c r="I47" s="3622"/>
      <c r="J47" s="3622"/>
      <c r="K47" s="3622"/>
      <c r="L47" s="3650"/>
      <c r="M47" s="3683"/>
    </row>
    <row r="48" spans="1:41" ht="31.5" customHeight="1">
      <c r="A48" s="3679"/>
      <c r="B48" s="3569" t="s">
        <v>382</v>
      </c>
      <c r="C48" s="256"/>
      <c r="D48" s="23"/>
      <c r="E48" s="23"/>
      <c r="F48" s="256"/>
      <c r="G48" s="256"/>
      <c r="H48" s="14">
        <f>H49+H50+H51</f>
        <v>0</v>
      </c>
      <c r="I48" s="14">
        <f>I49+I50+I51</f>
        <v>5687915.950505049</v>
      </c>
      <c r="J48" s="14">
        <f>J49+J50+J51</f>
        <v>2890474.1999999997</v>
      </c>
      <c r="K48" s="14">
        <f>K49+K50+K51</f>
        <v>3199392.9000000004</v>
      </c>
      <c r="L48" s="3650"/>
      <c r="M48" s="3683"/>
    </row>
    <row r="49" spans="1:42" ht="29.25" customHeight="1">
      <c r="A49" s="3679"/>
      <c r="B49" s="3570" t="s">
        <v>7</v>
      </c>
      <c r="C49" s="256">
        <v>176</v>
      </c>
      <c r="D49" s="23" t="s">
        <v>196</v>
      </c>
      <c r="E49" s="23" t="s">
        <v>197</v>
      </c>
      <c r="F49" s="256" t="s">
        <v>943</v>
      </c>
      <c r="G49" s="256" t="s">
        <v>13</v>
      </c>
      <c r="H49" s="14">
        <f>H57+H65+H66+H68+H165+H67</f>
        <v>0</v>
      </c>
      <c r="I49" s="14">
        <f t="shared" ref="I49:K49" si="4">I57+I65+I66+I68+I165+I67</f>
        <v>5641383.7199999988</v>
      </c>
      <c r="J49" s="14">
        <f t="shared" si="4"/>
        <v>2805513.5999999996</v>
      </c>
      <c r="K49" s="14">
        <f t="shared" si="4"/>
        <v>3109067.4000000004</v>
      </c>
      <c r="L49" s="3650"/>
      <c r="M49" s="3683"/>
      <c r="U49" s="20"/>
      <c r="AE49" s="20"/>
    </row>
    <row r="50" spans="1:42" ht="28.5" customHeight="1">
      <c r="A50" s="3679"/>
      <c r="B50" s="3570" t="s">
        <v>182</v>
      </c>
      <c r="C50" s="256">
        <v>176</v>
      </c>
      <c r="D50" s="23" t="s">
        <v>196</v>
      </c>
      <c r="E50" s="23" t="s">
        <v>197</v>
      </c>
      <c r="F50" s="256" t="s">
        <v>943</v>
      </c>
      <c r="G50" s="256" t="s">
        <v>13</v>
      </c>
      <c r="H50" s="14">
        <f>H58+H69+H166</f>
        <v>0</v>
      </c>
      <c r="I50" s="14">
        <f t="shared" ref="I50:K50" si="5">I58+I69+I166</f>
        <v>0</v>
      </c>
      <c r="J50" s="14">
        <f t="shared" si="5"/>
        <v>0</v>
      </c>
      <c r="K50" s="14">
        <f t="shared" si="5"/>
        <v>10586.8</v>
      </c>
      <c r="L50" s="3650"/>
      <c r="M50" s="3683"/>
      <c r="AD50" s="20"/>
      <c r="AE50" s="20"/>
      <c r="AF50" s="20"/>
    </row>
    <row r="51" spans="1:42" ht="25.5" customHeight="1">
      <c r="A51" s="3679"/>
      <c r="B51" s="3570" t="s">
        <v>241</v>
      </c>
      <c r="C51" s="256"/>
      <c r="D51" s="256"/>
      <c r="E51" s="256"/>
      <c r="F51" s="256"/>
      <c r="G51" s="256"/>
      <c r="H51" s="14">
        <f>H70</f>
        <v>0</v>
      </c>
      <c r="I51" s="14">
        <f t="shared" ref="I51:K51" si="6">I70</f>
        <v>46532.230505050502</v>
      </c>
      <c r="J51" s="14">
        <f t="shared" si="6"/>
        <v>84960.6</v>
      </c>
      <c r="K51" s="14">
        <f t="shared" si="6"/>
        <v>79738.7</v>
      </c>
      <c r="L51" s="3650"/>
      <c r="M51" s="3683"/>
      <c r="AE51" s="20"/>
    </row>
    <row r="52" spans="1:42" ht="25.5" customHeight="1">
      <c r="A52" s="3679"/>
      <c r="B52" s="3570" t="s">
        <v>184</v>
      </c>
      <c r="C52" s="256"/>
      <c r="D52" s="256"/>
      <c r="E52" s="256"/>
      <c r="F52" s="256"/>
      <c r="G52" s="256"/>
      <c r="H52" s="30"/>
      <c r="I52" s="14"/>
      <c r="J52" s="14"/>
      <c r="K52" s="14"/>
      <c r="L52" s="3650"/>
      <c r="M52" s="3683"/>
    </row>
    <row r="53" spans="1:42" ht="25.5" customHeight="1">
      <c r="A53" s="3680"/>
      <c r="B53" s="3570" t="s">
        <v>342</v>
      </c>
      <c r="C53" s="256"/>
      <c r="D53" s="256"/>
      <c r="E53" s="256"/>
      <c r="F53" s="256"/>
      <c r="G53" s="256"/>
      <c r="H53" s="30"/>
      <c r="I53" s="14"/>
      <c r="J53" s="14"/>
      <c r="K53" s="14"/>
      <c r="L53" s="3651"/>
      <c r="M53" s="3684"/>
    </row>
    <row r="54" spans="1:42" ht="28.15" customHeight="1">
      <c r="A54" s="3678" t="s">
        <v>1657</v>
      </c>
      <c r="B54" s="3626" t="s">
        <v>65</v>
      </c>
      <c r="C54" s="3626"/>
      <c r="D54" s="3626"/>
      <c r="E54" s="3626"/>
      <c r="F54" s="3626"/>
      <c r="G54" s="3626"/>
      <c r="H54" s="3626"/>
      <c r="I54" s="3626"/>
      <c r="J54" s="3626"/>
      <c r="K54" s="3626"/>
      <c r="L54" s="3649" t="s">
        <v>1701</v>
      </c>
      <c r="M54" s="3682" t="s">
        <v>1698</v>
      </c>
    </row>
    <row r="55" spans="1:42" ht="28.15" customHeight="1">
      <c r="A55" s="3679"/>
      <c r="B55" s="3626" t="s">
        <v>239</v>
      </c>
      <c r="C55" s="3626"/>
      <c r="D55" s="3626"/>
      <c r="E55" s="3626"/>
      <c r="F55" s="3626"/>
      <c r="G55" s="3626"/>
      <c r="H55" s="3626"/>
      <c r="I55" s="3626"/>
      <c r="J55" s="3626"/>
      <c r="K55" s="3626"/>
      <c r="L55" s="3650"/>
      <c r="M55" s="3683"/>
    </row>
    <row r="56" spans="1:42" ht="31.5" customHeight="1">
      <c r="A56" s="3679"/>
      <c r="B56" s="3627" t="s">
        <v>382</v>
      </c>
      <c r="C56" s="256"/>
      <c r="D56" s="23"/>
      <c r="E56" s="23"/>
      <c r="F56" s="256"/>
      <c r="G56" s="256"/>
      <c r="H56" s="14">
        <f>H57+H58+H59</f>
        <v>0</v>
      </c>
      <c r="I56" s="14">
        <f>I57+I58+I59</f>
        <v>1033162.3</v>
      </c>
      <c r="J56" s="14">
        <f>J57+J58+J59</f>
        <v>418211.8</v>
      </c>
      <c r="K56" s="14">
        <f>K57+K58+K59</f>
        <v>1404650</v>
      </c>
      <c r="L56" s="3650"/>
      <c r="M56" s="3683"/>
    </row>
    <row r="57" spans="1:42" ht="29.25" customHeight="1">
      <c r="A57" s="3679"/>
      <c r="B57" s="3626" t="s">
        <v>7</v>
      </c>
      <c r="C57" s="256">
        <v>176</v>
      </c>
      <c r="D57" s="23" t="s">
        <v>196</v>
      </c>
      <c r="E57" s="23" t="s">
        <v>197</v>
      </c>
      <c r="F57" s="256" t="s">
        <v>1695</v>
      </c>
      <c r="G57" s="256" t="s">
        <v>13</v>
      </c>
      <c r="H57" s="14">
        <f>H65+H66+H67+H68</f>
        <v>0</v>
      </c>
      <c r="I57" s="14">
        <f>(Строительство!$Y$353)-I165</f>
        <v>1033162.3</v>
      </c>
      <c r="J57" s="14">
        <f>Строительство!$BA$353</f>
        <v>418211.8</v>
      </c>
      <c r="K57" s="14">
        <f>Строительство!CD353</f>
        <v>1404650</v>
      </c>
      <c r="L57" s="3650"/>
      <c r="M57" s="3683"/>
      <c r="U57" s="20"/>
      <c r="AE57" s="20"/>
    </row>
    <row r="58" spans="1:42" ht="28.5" customHeight="1">
      <c r="A58" s="3679"/>
      <c r="B58" s="3626" t="s">
        <v>182</v>
      </c>
      <c r="C58" s="256">
        <v>176</v>
      </c>
      <c r="D58" s="23" t="s">
        <v>196</v>
      </c>
      <c r="E58" s="23" t="s">
        <v>197</v>
      </c>
      <c r="F58" s="256" t="s">
        <v>1695</v>
      </c>
      <c r="G58" s="256" t="s">
        <v>13</v>
      </c>
      <c r="H58" s="14">
        <f>H69</f>
        <v>0</v>
      </c>
      <c r="I58" s="14">
        <f t="shared" ref="I58:J58" si="7">I69</f>
        <v>0</v>
      </c>
      <c r="J58" s="14">
        <f t="shared" si="7"/>
        <v>0</v>
      </c>
      <c r="K58" s="14">
        <v>0</v>
      </c>
      <c r="L58" s="3650"/>
      <c r="M58" s="3683"/>
    </row>
    <row r="59" spans="1:42" ht="25.5" customHeight="1">
      <c r="A59" s="3679"/>
      <c r="B59" s="3626" t="s">
        <v>241</v>
      </c>
      <c r="C59" s="256"/>
      <c r="D59" s="256"/>
      <c r="E59" s="256"/>
      <c r="F59" s="256"/>
      <c r="G59" s="256"/>
      <c r="H59" s="14">
        <f>H223</f>
        <v>0</v>
      </c>
      <c r="I59" s="14">
        <f>I223</f>
        <v>0</v>
      </c>
      <c r="J59" s="14">
        <f>J223</f>
        <v>0</v>
      </c>
      <c r="K59" s="14">
        <f>K223</f>
        <v>0</v>
      </c>
      <c r="L59" s="3650"/>
      <c r="M59" s="3683"/>
      <c r="AE59" s="20"/>
    </row>
    <row r="60" spans="1:42" ht="25.5" customHeight="1">
      <c r="A60" s="3679"/>
      <c r="B60" s="3626" t="s">
        <v>184</v>
      </c>
      <c r="C60" s="256"/>
      <c r="D60" s="256"/>
      <c r="E60" s="256"/>
      <c r="F60" s="256"/>
      <c r="G60" s="256"/>
      <c r="H60" s="14"/>
      <c r="I60" s="14"/>
      <c r="J60" s="14"/>
      <c r="K60" s="14"/>
      <c r="L60" s="3650"/>
      <c r="M60" s="3683"/>
    </row>
    <row r="61" spans="1:42" ht="25.5" customHeight="1">
      <c r="A61" s="3680"/>
      <c r="B61" s="3626" t="s">
        <v>342</v>
      </c>
      <c r="C61" s="256"/>
      <c r="D61" s="256"/>
      <c r="E61" s="256"/>
      <c r="F61" s="256"/>
      <c r="G61" s="256"/>
      <c r="H61" s="14"/>
      <c r="I61" s="14"/>
      <c r="J61" s="14"/>
      <c r="K61" s="14"/>
      <c r="L61" s="3651"/>
      <c r="M61" s="3684"/>
    </row>
    <row r="62" spans="1:42" ht="44.45" customHeight="1">
      <c r="A62" s="3685" t="s">
        <v>1658</v>
      </c>
      <c r="B62" s="3570" t="s">
        <v>48</v>
      </c>
      <c r="C62" s="256"/>
      <c r="D62" s="23"/>
      <c r="E62" s="23"/>
      <c r="F62" s="256"/>
      <c r="G62" s="256"/>
      <c r="H62" s="14" t="s">
        <v>198</v>
      </c>
      <c r="I62" s="13">
        <v>35</v>
      </c>
      <c r="J62" s="13">
        <v>33</v>
      </c>
      <c r="K62" s="13">
        <v>31</v>
      </c>
      <c r="L62" s="3656" t="s">
        <v>288</v>
      </c>
      <c r="M62" s="3656" t="s">
        <v>67</v>
      </c>
      <c r="N62" s="2304"/>
      <c r="AP62" s="20"/>
    </row>
    <row r="63" spans="1:42" ht="30.75" customHeight="1">
      <c r="A63" s="3686"/>
      <c r="B63" s="3570" t="s">
        <v>10</v>
      </c>
      <c r="C63" s="256"/>
      <c r="D63" s="23"/>
      <c r="E63" s="23"/>
      <c r="F63" s="256"/>
      <c r="G63" s="256"/>
      <c r="H63" s="14">
        <v>0</v>
      </c>
      <c r="I63" s="13">
        <f>I64/I62</f>
        <v>132949.23001442998</v>
      </c>
      <c r="J63" s="13">
        <f>J64/J62</f>
        <v>74917.04242424242</v>
      </c>
      <c r="K63" s="13">
        <f>K64/K62</f>
        <v>57894.932258064517</v>
      </c>
      <c r="L63" s="3657"/>
      <c r="M63" s="3657"/>
    </row>
    <row r="64" spans="1:42" ht="30" customHeight="1">
      <c r="A64" s="3686"/>
      <c r="B64" s="3569" t="s">
        <v>383</v>
      </c>
      <c r="C64" s="256">
        <v>176</v>
      </c>
      <c r="D64" s="23" t="s">
        <v>196</v>
      </c>
      <c r="E64" s="23" t="s">
        <v>197</v>
      </c>
      <c r="F64" s="256" t="s">
        <v>210</v>
      </c>
      <c r="G64" s="256" t="s">
        <v>187</v>
      </c>
      <c r="H64" s="17">
        <f>SUM(H65:H70)</f>
        <v>0</v>
      </c>
      <c r="I64" s="17">
        <f>SUM(I65:I70)</f>
        <v>4653223.0505050495</v>
      </c>
      <c r="J64" s="17">
        <f>SUM(J65:J70)</f>
        <v>2472262.4</v>
      </c>
      <c r="K64" s="17">
        <f>SUM(K65:K70)</f>
        <v>1794742.9</v>
      </c>
      <c r="L64" s="3657"/>
      <c r="M64" s="3657"/>
      <c r="AO64" s="20"/>
    </row>
    <row r="65" spans="1:33" ht="25.9" customHeight="1">
      <c r="A65" s="3686"/>
      <c r="B65" s="3570" t="s">
        <v>7</v>
      </c>
      <c r="C65" s="256">
        <v>176</v>
      </c>
      <c r="D65" s="23" t="s">
        <v>196</v>
      </c>
      <c r="E65" s="23" t="s">
        <v>197</v>
      </c>
      <c r="F65" s="256">
        <v>6120170760</v>
      </c>
      <c r="G65" s="256" t="s">
        <v>187</v>
      </c>
      <c r="H65" s="14">
        <v>0</v>
      </c>
      <c r="I65" s="13">
        <f>I74+I76+I78+I80+I82+I84+I87+I90+I92+I94+I96+I98+I100+I102+I104+I106+I108+I110+I113+I116+I120+I122+I124+I126+I128+I130+I132+I134+I136+I139+I143+I150+I153+I118+I147</f>
        <v>2593926.8999999994</v>
      </c>
      <c r="J65" s="13">
        <f>J74+J76+J78+J80+J82+J84+J87+J90+J92+J94+J96+J98+J100+J102+J104+J106+J108+J110+J113+J116+J120+J122+J124+J126+J128+J130+J132+J134+J136+J139+J143+J150+J153+J118+J147</f>
        <v>2011901.7999999996</v>
      </c>
      <c r="K65" s="13">
        <f>K74+K76+K78+K80+K82+K84+K87+K90+K92+K94+K96+K98+K100+K102+K104+K106+K108+K110+K113+K116+K120+K122+K124+K126+K128+K130+K132+K134+K136+K139+K143+K150+K153+K118+K147</f>
        <v>1324693.2</v>
      </c>
      <c r="L65" s="3657"/>
      <c r="M65" s="3657"/>
      <c r="S65" s="20"/>
      <c r="AD65" s="2490"/>
      <c r="AE65" s="2490"/>
      <c r="AF65" s="2490"/>
      <c r="AG65" s="20"/>
    </row>
    <row r="66" spans="1:33" ht="30.75" customHeight="1">
      <c r="A66" s="3686"/>
      <c r="B66" s="3570" t="s">
        <v>7</v>
      </c>
      <c r="C66" s="256">
        <v>176</v>
      </c>
      <c r="D66" s="23" t="s">
        <v>196</v>
      </c>
      <c r="E66" s="23" t="s">
        <v>197</v>
      </c>
      <c r="F66" s="256">
        <v>6120109870</v>
      </c>
      <c r="G66" s="256">
        <v>522</v>
      </c>
      <c r="H66" s="14">
        <v>0</v>
      </c>
      <c r="I66" s="221">
        <f>I88+I114+I144+I155</f>
        <v>2012763.92</v>
      </c>
      <c r="J66" s="221">
        <f>J88+J114+J144+J155</f>
        <v>0</v>
      </c>
      <c r="K66" s="221">
        <f>K88+K114+K144+K155</f>
        <v>0</v>
      </c>
      <c r="L66" s="3657"/>
      <c r="M66" s="3657"/>
    </row>
    <row r="67" spans="1:33" ht="30.75" customHeight="1">
      <c r="A67" s="3686"/>
      <c r="B67" s="3622" t="s">
        <v>7</v>
      </c>
      <c r="C67" s="256">
        <v>176</v>
      </c>
      <c r="D67" s="23" t="s">
        <v>196</v>
      </c>
      <c r="E67" s="23" t="s">
        <v>197</v>
      </c>
      <c r="F67" s="256" t="s">
        <v>1694</v>
      </c>
      <c r="G67" s="256">
        <v>521</v>
      </c>
      <c r="H67" s="14">
        <f>H154</f>
        <v>0</v>
      </c>
      <c r="I67" s="14">
        <f t="shared" ref="I67:K67" si="8">I154</f>
        <v>0</v>
      </c>
      <c r="J67" s="14">
        <f t="shared" si="8"/>
        <v>375400</v>
      </c>
      <c r="K67" s="14">
        <f t="shared" si="8"/>
        <v>375400</v>
      </c>
      <c r="L67" s="3657"/>
      <c r="M67" s="3657"/>
    </row>
    <row r="68" spans="1:33" ht="30.75" customHeight="1">
      <c r="A68" s="3686"/>
      <c r="B68" s="3570" t="s">
        <v>7</v>
      </c>
      <c r="C68" s="256">
        <v>176</v>
      </c>
      <c r="D68" s="23" t="s">
        <v>196</v>
      </c>
      <c r="E68" s="23" t="s">
        <v>197</v>
      </c>
      <c r="F68" s="256" t="s">
        <v>1674</v>
      </c>
      <c r="G68" s="256">
        <v>521</v>
      </c>
      <c r="H68" s="14">
        <f>H159</f>
        <v>0</v>
      </c>
      <c r="I68" s="14">
        <f t="shared" ref="I68:K68" si="9">I159</f>
        <v>0</v>
      </c>
      <c r="J68" s="14">
        <f t="shared" si="9"/>
        <v>0</v>
      </c>
      <c r="K68" s="14">
        <f t="shared" si="9"/>
        <v>4324.2</v>
      </c>
      <c r="L68" s="3657"/>
      <c r="M68" s="3657"/>
    </row>
    <row r="69" spans="1:33" ht="30.75" customHeight="1">
      <c r="A69" s="3686"/>
      <c r="B69" s="3570" t="s">
        <v>202</v>
      </c>
      <c r="C69" s="256">
        <v>176</v>
      </c>
      <c r="D69" s="23" t="s">
        <v>196</v>
      </c>
      <c r="E69" s="23" t="s">
        <v>197</v>
      </c>
      <c r="F69" s="256" t="s">
        <v>1674</v>
      </c>
      <c r="G69" s="256">
        <v>521</v>
      </c>
      <c r="H69" s="14">
        <f>H160</f>
        <v>0</v>
      </c>
      <c r="I69" s="14">
        <f t="shared" ref="I69:K69" si="10">I160</f>
        <v>0</v>
      </c>
      <c r="J69" s="14">
        <f t="shared" si="10"/>
        <v>0</v>
      </c>
      <c r="K69" s="14">
        <f t="shared" si="10"/>
        <v>10586.8</v>
      </c>
      <c r="L69" s="3657"/>
      <c r="M69" s="3657"/>
    </row>
    <row r="70" spans="1:33" ht="28.5" customHeight="1">
      <c r="A70" s="3686"/>
      <c r="B70" s="3570" t="s">
        <v>8</v>
      </c>
      <c r="C70" s="256"/>
      <c r="D70" s="23"/>
      <c r="E70" s="23"/>
      <c r="F70" s="256"/>
      <c r="G70" s="256"/>
      <c r="H70" s="13">
        <f>H75+H77+H79+H81+H83+H85+H89+H91+H93+H95+H97+H99+H101+H103+H105+H107+H109+H111+H115+H117+H119+H121+H123+H125+H127+H129+H131+H133+H135+H137+H141+H145+H148+H151+H157</f>
        <v>0</v>
      </c>
      <c r="I70" s="13">
        <f>I75+I77+I79+I81+I83+I85+I89+I91+I93+I95+I97+I99+I101+I103+I105+I107+I109+I111+I115+I117+I119+I121+I123+I125+I127+I129+I131+I133+I135+I137+I141+I145+I148+I151+I157</f>
        <v>46532.230505050502</v>
      </c>
      <c r="J70" s="13">
        <v>84960.6</v>
      </c>
      <c r="K70" s="13">
        <v>79738.7</v>
      </c>
      <c r="L70" s="3657"/>
      <c r="M70" s="3657"/>
      <c r="Y70" s="20">
        <f>2591971.5-I65</f>
        <v>-1955.3999999994412</v>
      </c>
    </row>
    <row r="71" spans="1:33" ht="28.5" customHeight="1">
      <c r="A71" s="3686"/>
      <c r="B71" s="3570" t="s">
        <v>184</v>
      </c>
      <c r="C71" s="256"/>
      <c r="D71" s="23"/>
      <c r="E71" s="23"/>
      <c r="F71" s="256"/>
      <c r="G71" s="256"/>
      <c r="H71" s="30"/>
      <c r="I71" s="15"/>
      <c r="J71" s="13"/>
      <c r="K71" s="13"/>
      <c r="L71" s="3657"/>
      <c r="M71" s="3657"/>
    </row>
    <row r="72" spans="1:33" ht="23.25" customHeight="1">
      <c r="A72" s="3687"/>
      <c r="B72" s="3570" t="s">
        <v>342</v>
      </c>
      <c r="C72" s="256"/>
      <c r="D72" s="23"/>
      <c r="E72" s="23"/>
      <c r="F72" s="256"/>
      <c r="G72" s="256"/>
      <c r="H72" s="30"/>
      <c r="I72" s="15"/>
      <c r="J72" s="13"/>
      <c r="K72" s="13"/>
      <c r="L72" s="3657"/>
      <c r="M72" s="3657"/>
    </row>
    <row r="73" spans="1:33" ht="20.45" customHeight="1">
      <c r="A73" s="2" t="s">
        <v>16</v>
      </c>
      <c r="B73" s="249"/>
      <c r="C73" s="3571"/>
      <c r="D73" s="138"/>
      <c r="E73" s="138"/>
      <c r="F73" s="3623"/>
      <c r="G73" s="3623"/>
      <c r="H73" s="30"/>
      <c r="I73" s="16"/>
      <c r="J73" s="16"/>
      <c r="K73" s="16"/>
      <c r="L73" s="3657"/>
      <c r="M73" s="3657"/>
    </row>
    <row r="74" spans="1:33" ht="19.899999999999999" customHeight="1">
      <c r="A74" s="3688" t="s">
        <v>17</v>
      </c>
      <c r="B74" s="249" t="s">
        <v>7</v>
      </c>
      <c r="C74" s="3571">
        <v>176</v>
      </c>
      <c r="D74" s="138" t="s">
        <v>196</v>
      </c>
      <c r="E74" s="138" t="s">
        <v>197</v>
      </c>
      <c r="F74" s="3623">
        <v>6120170760</v>
      </c>
      <c r="G74" s="3623" t="s">
        <v>187</v>
      </c>
      <c r="H74" s="30">
        <v>0</v>
      </c>
      <c r="I74" s="11">
        <v>16301.6</v>
      </c>
      <c r="J74" s="11">
        <v>15651.5</v>
      </c>
      <c r="K74" s="11">
        <v>13869.7</v>
      </c>
      <c r="L74" s="3657"/>
      <c r="M74" s="3657"/>
      <c r="N74" s="2307"/>
    </row>
    <row r="75" spans="1:33" ht="20.45" customHeight="1">
      <c r="A75" s="3689"/>
      <c r="B75" s="249" t="s">
        <v>191</v>
      </c>
      <c r="C75" s="3571"/>
      <c r="D75" s="138"/>
      <c r="E75" s="138"/>
      <c r="F75" s="3623"/>
      <c r="G75" s="3623"/>
      <c r="H75" s="30">
        <v>0</v>
      </c>
      <c r="I75" s="130">
        <f>I74/0.99*0.01</f>
        <v>164.66262626262625</v>
      </c>
      <c r="J75" s="130">
        <f>J74/0.99*0.01</f>
        <v>158.09595959595958</v>
      </c>
      <c r="K75" s="130">
        <f>K74/0.99*0.01</f>
        <v>140.0979797979798</v>
      </c>
      <c r="L75" s="3657"/>
      <c r="M75" s="3657"/>
      <c r="N75" s="2307"/>
    </row>
    <row r="76" spans="1:33" ht="22.15" customHeight="1">
      <c r="A76" s="3688" t="s">
        <v>18</v>
      </c>
      <c r="B76" s="249" t="s">
        <v>7</v>
      </c>
      <c r="C76" s="3571">
        <v>176</v>
      </c>
      <c r="D76" s="138" t="s">
        <v>196</v>
      </c>
      <c r="E76" s="138" t="s">
        <v>197</v>
      </c>
      <c r="F76" s="3623">
        <v>6120170760</v>
      </c>
      <c r="G76" s="3623" t="s">
        <v>187</v>
      </c>
      <c r="H76" s="30">
        <v>0</v>
      </c>
      <c r="I76" s="11">
        <v>28282.3</v>
      </c>
      <c r="J76" s="11">
        <v>27039</v>
      </c>
      <c r="K76" s="11">
        <v>25649.200000000001</v>
      </c>
      <c r="L76" s="3657"/>
      <c r="M76" s="3657"/>
      <c r="N76" s="2307"/>
    </row>
    <row r="77" spans="1:33" ht="21.6" customHeight="1">
      <c r="A77" s="3689"/>
      <c r="B77" s="249" t="s">
        <v>191</v>
      </c>
      <c r="C77" s="3571"/>
      <c r="D77" s="138"/>
      <c r="E77" s="138"/>
      <c r="F77" s="3623"/>
      <c r="G77" s="3623"/>
      <c r="H77" s="30">
        <v>0</v>
      </c>
      <c r="I77" s="130">
        <f>I76/0.99*0.01</f>
        <v>285.67979797979797</v>
      </c>
      <c r="J77" s="130">
        <f>J76/0.99*0.01</f>
        <v>273.12121212121212</v>
      </c>
      <c r="K77" s="130">
        <f>K76/0.99*0.01</f>
        <v>259.0828282828283</v>
      </c>
      <c r="L77" s="3657"/>
      <c r="M77" s="3657"/>
      <c r="N77" s="2307"/>
    </row>
    <row r="78" spans="1:33" ht="18.600000000000001" customHeight="1">
      <c r="A78" s="3688" t="s">
        <v>19</v>
      </c>
      <c r="B78" s="249" t="s">
        <v>7</v>
      </c>
      <c r="C78" s="3571">
        <v>176</v>
      </c>
      <c r="D78" s="138" t="s">
        <v>196</v>
      </c>
      <c r="E78" s="138" t="s">
        <v>197</v>
      </c>
      <c r="F78" s="3623">
        <v>6120170760</v>
      </c>
      <c r="G78" s="3623" t="s">
        <v>188</v>
      </c>
      <c r="H78" s="30">
        <v>0</v>
      </c>
      <c r="I78" s="11">
        <v>46823.4</v>
      </c>
      <c r="J78" s="11">
        <v>44560.2</v>
      </c>
      <c r="K78" s="11">
        <v>43804.2</v>
      </c>
      <c r="L78" s="3657"/>
      <c r="M78" s="3657"/>
      <c r="N78" s="2307"/>
    </row>
    <row r="79" spans="1:33" ht="17.45" customHeight="1">
      <c r="A79" s="3689"/>
      <c r="B79" s="249" t="s">
        <v>191</v>
      </c>
      <c r="C79" s="3571"/>
      <c r="D79" s="138"/>
      <c r="E79" s="138"/>
      <c r="F79" s="3623"/>
      <c r="G79" s="3623"/>
      <c r="H79" s="30">
        <v>0</v>
      </c>
      <c r="I79" s="130">
        <f>I78/0.99*0.01</f>
        <v>472.9636363636364</v>
      </c>
      <c r="J79" s="130">
        <f>J78/0.99*0.01</f>
        <v>450.10303030303027</v>
      </c>
      <c r="K79" s="130">
        <f>K78/0.99*0.01</f>
        <v>442.46666666666664</v>
      </c>
      <c r="L79" s="3657"/>
      <c r="M79" s="3657"/>
      <c r="N79" s="2307"/>
    </row>
    <row r="80" spans="1:33" ht="23.45" customHeight="1">
      <c r="A80" s="3688" t="s">
        <v>20</v>
      </c>
      <c r="B80" s="249" t="s">
        <v>7</v>
      </c>
      <c r="C80" s="3571">
        <v>176</v>
      </c>
      <c r="D80" s="138" t="s">
        <v>196</v>
      </c>
      <c r="E80" s="138" t="s">
        <v>197</v>
      </c>
      <c r="F80" s="3623">
        <v>6120170760</v>
      </c>
      <c r="G80" s="3623" t="s">
        <v>187</v>
      </c>
      <c r="H80" s="30">
        <v>0</v>
      </c>
      <c r="I80" s="11">
        <v>21536.3</v>
      </c>
      <c r="J80" s="11">
        <v>20929.400000000001</v>
      </c>
      <c r="K80" s="11">
        <v>20187</v>
      </c>
      <c r="L80" s="3657"/>
      <c r="M80" s="3657"/>
      <c r="N80" s="2307"/>
    </row>
    <row r="81" spans="1:14" ht="23.45" customHeight="1">
      <c r="A81" s="3689"/>
      <c r="B81" s="249" t="s">
        <v>191</v>
      </c>
      <c r="C81" s="3571"/>
      <c r="D81" s="138"/>
      <c r="E81" s="138"/>
      <c r="F81" s="3623"/>
      <c r="G81" s="3623"/>
      <c r="H81" s="30">
        <v>0</v>
      </c>
      <c r="I81" s="130">
        <f>I80/0.99*0.01</f>
        <v>217.53838383838382</v>
      </c>
      <c r="J81" s="130">
        <f>J80/0.99*0.01</f>
        <v>211.40808080808083</v>
      </c>
      <c r="K81" s="130">
        <f>K80/0.99*0.01</f>
        <v>203.90909090909093</v>
      </c>
      <c r="L81" s="3657"/>
      <c r="M81" s="3657"/>
      <c r="N81" s="2307"/>
    </row>
    <row r="82" spans="1:14" ht="22.5" customHeight="1">
      <c r="A82" s="3688" t="s">
        <v>21</v>
      </c>
      <c r="B82" s="249" t="s">
        <v>7</v>
      </c>
      <c r="C82" s="3571">
        <v>176</v>
      </c>
      <c r="D82" s="138" t="s">
        <v>196</v>
      </c>
      <c r="E82" s="138" t="s">
        <v>197</v>
      </c>
      <c r="F82" s="3623">
        <v>6120170760</v>
      </c>
      <c r="G82" s="3623" t="s">
        <v>187</v>
      </c>
      <c r="H82" s="30">
        <v>0</v>
      </c>
      <c r="I82" s="11">
        <v>27302.9</v>
      </c>
      <c r="J82" s="11">
        <v>26079.4</v>
      </c>
      <c r="K82" s="11">
        <v>24619.9</v>
      </c>
      <c r="L82" s="3657"/>
      <c r="M82" s="3657"/>
      <c r="N82" s="2307"/>
    </row>
    <row r="83" spans="1:14" ht="24.6" customHeight="1">
      <c r="A83" s="3689"/>
      <c r="B83" s="249" t="s">
        <v>191</v>
      </c>
      <c r="C83" s="3571"/>
      <c r="D83" s="138"/>
      <c r="E83" s="138"/>
      <c r="F83" s="3623"/>
      <c r="G83" s="3623"/>
      <c r="H83" s="30">
        <v>0</v>
      </c>
      <c r="I83" s="130">
        <f>I82/0.99*0.01</f>
        <v>275.78686868686867</v>
      </c>
      <c r="J83" s="130">
        <f>J82/0.99*0.01</f>
        <v>263.42828282828287</v>
      </c>
      <c r="K83" s="130">
        <f>K82/0.99*0.01</f>
        <v>248.6858585858586</v>
      </c>
      <c r="L83" s="3657"/>
      <c r="M83" s="3657"/>
      <c r="N83" s="2307"/>
    </row>
    <row r="84" spans="1:14" ht="22.15" customHeight="1">
      <c r="A84" s="3688" t="s">
        <v>22</v>
      </c>
      <c r="B84" s="249" t="s">
        <v>7</v>
      </c>
      <c r="C84" s="3571">
        <v>176</v>
      </c>
      <c r="D84" s="138" t="s">
        <v>196</v>
      </c>
      <c r="E84" s="138" t="s">
        <v>197</v>
      </c>
      <c r="F84" s="3623">
        <v>6120170760</v>
      </c>
      <c r="G84" s="3623" t="s">
        <v>187</v>
      </c>
      <c r="H84" s="30">
        <v>0</v>
      </c>
      <c r="I84" s="11">
        <v>20464</v>
      </c>
      <c r="J84" s="11">
        <v>19705.900000000001</v>
      </c>
      <c r="K84" s="11">
        <v>17953.900000000001</v>
      </c>
      <c r="L84" s="3657"/>
      <c r="M84" s="3657"/>
      <c r="N84" s="2307"/>
    </row>
    <row r="85" spans="1:14" ht="23.45" customHeight="1">
      <c r="A85" s="3689"/>
      <c r="B85" s="249" t="s">
        <v>191</v>
      </c>
      <c r="C85" s="3571"/>
      <c r="D85" s="138"/>
      <c r="E85" s="138"/>
      <c r="F85" s="3623"/>
      <c r="G85" s="3623"/>
      <c r="H85" s="30">
        <v>0</v>
      </c>
      <c r="I85" s="130">
        <f>I84/0.99*0.01</f>
        <v>206.7070707070707</v>
      </c>
      <c r="J85" s="130">
        <f>J84/0.99*0.01</f>
        <v>199.049494949495</v>
      </c>
      <c r="K85" s="130">
        <f>K84/0.99*0.01</f>
        <v>181.35252525252528</v>
      </c>
      <c r="L85" s="3657"/>
      <c r="M85" s="3657"/>
      <c r="N85" s="2307"/>
    </row>
    <row r="86" spans="1:14" ht="23.45" customHeight="1">
      <c r="A86" s="3688" t="s">
        <v>23</v>
      </c>
      <c r="B86" s="249" t="s">
        <v>11</v>
      </c>
      <c r="C86" s="3571"/>
      <c r="D86" s="138"/>
      <c r="E86" s="138"/>
      <c r="F86" s="3623"/>
      <c r="G86" s="3623"/>
      <c r="H86" s="30">
        <v>0</v>
      </c>
      <c r="I86" s="130">
        <f>I87+I88+I89</f>
        <v>53803.535353535357</v>
      </c>
      <c r="J86" s="130">
        <f>J87+J88+J89</f>
        <v>51504.74747474747</v>
      </c>
      <c r="K86" s="130">
        <f>K87+K88+K89</f>
        <v>49395.151515151512</v>
      </c>
      <c r="L86" s="3657"/>
      <c r="M86" s="3657"/>
      <c r="N86" s="2307"/>
    </row>
    <row r="87" spans="1:14" ht="21.6" customHeight="1">
      <c r="A87" s="3690"/>
      <c r="B87" s="249" t="s">
        <v>7</v>
      </c>
      <c r="C87" s="3571">
        <v>176</v>
      </c>
      <c r="D87" s="138" t="s">
        <v>196</v>
      </c>
      <c r="E87" s="138" t="s">
        <v>197</v>
      </c>
      <c r="F87" s="3623">
        <v>6120170760</v>
      </c>
      <c r="G87" s="3623" t="s">
        <v>187</v>
      </c>
      <c r="H87" s="30">
        <v>0</v>
      </c>
      <c r="I87" s="11">
        <v>53265.5</v>
      </c>
      <c r="J87" s="11">
        <v>50989.7</v>
      </c>
      <c r="K87" s="11">
        <v>48901.2</v>
      </c>
      <c r="L87" s="3657"/>
      <c r="M87" s="3657"/>
      <c r="N87" s="2307"/>
    </row>
    <row r="88" spans="1:14" ht="21.6" hidden="1" customHeight="1">
      <c r="A88" s="3690"/>
      <c r="B88" s="249" t="s">
        <v>7</v>
      </c>
      <c r="C88" s="3571">
        <v>176</v>
      </c>
      <c r="D88" s="138" t="s">
        <v>196</v>
      </c>
      <c r="E88" s="138" t="s">
        <v>197</v>
      </c>
      <c r="F88" s="3623">
        <v>6100409860</v>
      </c>
      <c r="G88" s="3623">
        <v>522</v>
      </c>
      <c r="H88" s="30">
        <v>0</v>
      </c>
      <c r="I88" s="11">
        <v>0</v>
      </c>
      <c r="J88" s="11">
        <v>0</v>
      </c>
      <c r="K88" s="11">
        <v>0</v>
      </c>
      <c r="L88" s="3657"/>
      <c r="M88" s="3657"/>
      <c r="N88" s="2307"/>
    </row>
    <row r="89" spans="1:14" ht="22.15" customHeight="1">
      <c r="A89" s="3689"/>
      <c r="B89" s="249" t="s">
        <v>191</v>
      </c>
      <c r="C89" s="3571"/>
      <c r="D89" s="138"/>
      <c r="E89" s="138"/>
      <c r="F89" s="3623"/>
      <c r="G89" s="3623"/>
      <c r="H89" s="30">
        <v>0</v>
      </c>
      <c r="I89" s="130">
        <f>(I88+I87)/0.99*0.01</f>
        <v>538.03535353535358</v>
      </c>
      <c r="J89" s="130">
        <f>(J88+J87)/0.99*0.01</f>
        <v>515.04747474747467</v>
      </c>
      <c r="K89" s="130">
        <f>(K88+K87)/0.99*0.01</f>
        <v>493.95151515151514</v>
      </c>
      <c r="L89" s="3657"/>
      <c r="M89" s="3657"/>
      <c r="N89" s="2307"/>
    </row>
    <row r="90" spans="1:14" ht="19.899999999999999" customHeight="1">
      <c r="A90" s="3688" t="s">
        <v>24</v>
      </c>
      <c r="B90" s="249" t="s">
        <v>7</v>
      </c>
      <c r="C90" s="3571">
        <v>176</v>
      </c>
      <c r="D90" s="138" t="s">
        <v>196</v>
      </c>
      <c r="E90" s="138" t="s">
        <v>197</v>
      </c>
      <c r="F90" s="3623">
        <v>6120170760</v>
      </c>
      <c r="G90" s="3623" t="s">
        <v>187</v>
      </c>
      <c r="H90" s="30">
        <v>0</v>
      </c>
      <c r="I90" s="11">
        <v>37679.5</v>
      </c>
      <c r="J90" s="11">
        <v>38770.5</v>
      </c>
      <c r="K90" s="11">
        <v>37810.6</v>
      </c>
      <c r="L90" s="3657"/>
      <c r="M90" s="3657"/>
      <c r="N90" s="2307"/>
    </row>
    <row r="91" spans="1:14" ht="21.6" customHeight="1">
      <c r="A91" s="3689"/>
      <c r="B91" s="249" t="s">
        <v>191</v>
      </c>
      <c r="C91" s="3571"/>
      <c r="D91" s="138"/>
      <c r="E91" s="138"/>
      <c r="F91" s="3623"/>
      <c r="G91" s="3623"/>
      <c r="H91" s="30">
        <v>0</v>
      </c>
      <c r="I91" s="130">
        <f>I90/0.99*0.01</f>
        <v>380.6010101010101</v>
      </c>
      <c r="J91" s="130">
        <f>J90/0.99*0.01</f>
        <v>391.62121212121218</v>
      </c>
      <c r="K91" s="130">
        <f>K90/0.99*0.01</f>
        <v>381.92525252525252</v>
      </c>
      <c r="L91" s="3657"/>
      <c r="M91" s="3657"/>
      <c r="N91" s="2307"/>
    </row>
    <row r="92" spans="1:14" ht="21.6" customHeight="1">
      <c r="A92" s="3688" t="s">
        <v>25</v>
      </c>
      <c r="B92" s="249" t="s">
        <v>7</v>
      </c>
      <c r="C92" s="3571">
        <v>176</v>
      </c>
      <c r="D92" s="138" t="s">
        <v>196</v>
      </c>
      <c r="E92" s="138" t="s">
        <v>197</v>
      </c>
      <c r="F92" s="3623">
        <v>6120170760</v>
      </c>
      <c r="G92" s="3623" t="s">
        <v>187</v>
      </c>
      <c r="H92" s="30">
        <v>0</v>
      </c>
      <c r="I92" s="11">
        <v>23385.3</v>
      </c>
      <c r="J92" s="11">
        <v>22360.9</v>
      </c>
      <c r="K92" s="11">
        <v>20643.599999999999</v>
      </c>
      <c r="L92" s="3657"/>
      <c r="M92" s="3657"/>
      <c r="N92" s="2307"/>
    </row>
    <row r="93" spans="1:14" ht="19.149999999999999" customHeight="1">
      <c r="A93" s="3689"/>
      <c r="B93" s="249" t="s">
        <v>191</v>
      </c>
      <c r="C93" s="3571"/>
      <c r="D93" s="138"/>
      <c r="E93" s="138"/>
      <c r="F93" s="3623"/>
      <c r="G93" s="3623"/>
      <c r="H93" s="30">
        <v>0</v>
      </c>
      <c r="I93" s="130">
        <f>I92/0.99*0.01</f>
        <v>236.21515151515152</v>
      </c>
      <c r="J93" s="130">
        <f>J92/0.99*0.01</f>
        <v>225.86767676767678</v>
      </c>
      <c r="K93" s="130">
        <f>K92/0.99*0.01</f>
        <v>208.52121212121213</v>
      </c>
      <c r="L93" s="3657"/>
      <c r="M93" s="3657"/>
      <c r="N93" s="2307"/>
    </row>
    <row r="94" spans="1:14" ht="18.600000000000001" customHeight="1">
      <c r="A94" s="3688" t="s">
        <v>26</v>
      </c>
      <c r="B94" s="249" t="s">
        <v>7</v>
      </c>
      <c r="C94" s="3571">
        <v>176</v>
      </c>
      <c r="D94" s="138" t="s">
        <v>196</v>
      </c>
      <c r="E94" s="138" t="s">
        <v>197</v>
      </c>
      <c r="F94" s="3623">
        <v>6120170760</v>
      </c>
      <c r="G94" s="3623" t="s">
        <v>188</v>
      </c>
      <c r="H94" s="30">
        <v>0</v>
      </c>
      <c r="I94" s="11">
        <v>36987.199999999997</v>
      </c>
      <c r="J94" s="11">
        <v>35339.800000000003</v>
      </c>
      <c r="K94" s="11">
        <v>34041.800000000003</v>
      </c>
      <c r="L94" s="3657"/>
      <c r="M94" s="3657"/>
      <c r="N94" s="2307"/>
    </row>
    <row r="95" spans="1:14" ht="22.15" customHeight="1">
      <c r="A95" s="3689"/>
      <c r="B95" s="249" t="s">
        <v>191</v>
      </c>
      <c r="C95" s="3571"/>
      <c r="D95" s="138"/>
      <c r="E95" s="138"/>
      <c r="F95" s="3623"/>
      <c r="G95" s="3623"/>
      <c r="H95" s="30">
        <v>0</v>
      </c>
      <c r="I95" s="130">
        <f>I94/0.99*0.01</f>
        <v>373.60808080808079</v>
      </c>
      <c r="J95" s="130">
        <f>J94/0.99*0.01</f>
        <v>356.96767676767683</v>
      </c>
      <c r="K95" s="130">
        <f>K94/0.99*0.01</f>
        <v>343.85656565656564</v>
      </c>
      <c r="L95" s="3657"/>
      <c r="M95" s="3657"/>
      <c r="N95" s="2307"/>
    </row>
    <row r="96" spans="1:14" ht="22.15" customHeight="1">
      <c r="A96" s="3688" t="s">
        <v>27</v>
      </c>
      <c r="B96" s="249" t="s">
        <v>7</v>
      </c>
      <c r="C96" s="3571">
        <v>176</v>
      </c>
      <c r="D96" s="138" t="s">
        <v>196</v>
      </c>
      <c r="E96" s="138" t="s">
        <v>197</v>
      </c>
      <c r="F96" s="3623">
        <v>6120170760</v>
      </c>
      <c r="G96" s="3623" t="s">
        <v>187</v>
      </c>
      <c r="H96" s="30">
        <v>0</v>
      </c>
      <c r="I96" s="11">
        <v>43446.1</v>
      </c>
      <c r="J96" s="11">
        <v>41361.5</v>
      </c>
      <c r="K96" s="11">
        <v>42401.2</v>
      </c>
      <c r="L96" s="3657"/>
      <c r="M96" s="3657"/>
      <c r="N96" s="2307"/>
    </row>
    <row r="97" spans="1:14" ht="21" customHeight="1">
      <c r="A97" s="3689"/>
      <c r="B97" s="249" t="s">
        <v>191</v>
      </c>
      <c r="C97" s="3571"/>
      <c r="D97" s="138"/>
      <c r="E97" s="138"/>
      <c r="F97" s="3623"/>
      <c r="G97" s="3623"/>
      <c r="H97" s="30">
        <v>0</v>
      </c>
      <c r="I97" s="130">
        <f>I96/0.99*0.01</f>
        <v>438.8494949494949</v>
      </c>
      <c r="J97" s="130">
        <f>J96/0.99*0.01</f>
        <v>417.79292929292933</v>
      </c>
      <c r="K97" s="130">
        <f>K96/0.99*0.01</f>
        <v>428.29494949494949</v>
      </c>
      <c r="L97" s="3657"/>
      <c r="M97" s="3657"/>
      <c r="N97" s="2307"/>
    </row>
    <row r="98" spans="1:14" ht="18" customHeight="1">
      <c r="A98" s="3688" t="s">
        <v>28</v>
      </c>
      <c r="B98" s="249" t="s">
        <v>7</v>
      </c>
      <c r="C98" s="3571">
        <v>176</v>
      </c>
      <c r="D98" s="138" t="s">
        <v>196</v>
      </c>
      <c r="E98" s="138" t="s">
        <v>197</v>
      </c>
      <c r="F98" s="3623">
        <v>6120170760</v>
      </c>
      <c r="G98" s="3623" t="s">
        <v>188</v>
      </c>
      <c r="H98" s="30">
        <v>0</v>
      </c>
      <c r="I98" s="11">
        <v>368.8</v>
      </c>
      <c r="J98" s="11">
        <v>20417.599999999999</v>
      </c>
      <c r="K98" s="11">
        <v>18792.400000000001</v>
      </c>
      <c r="L98" s="3657"/>
      <c r="M98" s="3657"/>
      <c r="N98" s="2307"/>
    </row>
    <row r="99" spans="1:14" ht="18" customHeight="1">
      <c r="A99" s="3689"/>
      <c r="B99" s="249" t="s">
        <v>191</v>
      </c>
      <c r="C99" s="3571"/>
      <c r="D99" s="138"/>
      <c r="E99" s="138"/>
      <c r="F99" s="3623"/>
      <c r="G99" s="3623"/>
      <c r="H99" s="30">
        <v>0</v>
      </c>
      <c r="I99" s="130">
        <f>I98/0.99*0.01</f>
        <v>3.7252525252525253</v>
      </c>
      <c r="J99" s="130">
        <f>J98/0.99*0.01</f>
        <v>206.23838383838381</v>
      </c>
      <c r="K99" s="130">
        <f>K98/0.99*0.01</f>
        <v>189.82222222222222</v>
      </c>
      <c r="L99" s="3657"/>
      <c r="M99" s="3657"/>
      <c r="N99" s="2307"/>
    </row>
    <row r="100" spans="1:14" ht="18.600000000000001" customHeight="1">
      <c r="A100" s="3688" t="s">
        <v>29</v>
      </c>
      <c r="B100" s="249" t="s">
        <v>7</v>
      </c>
      <c r="C100" s="3571">
        <v>176</v>
      </c>
      <c r="D100" s="138" t="s">
        <v>196</v>
      </c>
      <c r="E100" s="138" t="s">
        <v>197</v>
      </c>
      <c r="F100" s="3623">
        <v>6120170760</v>
      </c>
      <c r="G100" s="3623" t="s">
        <v>187</v>
      </c>
      <c r="H100" s="30">
        <v>0</v>
      </c>
      <c r="I100" s="11">
        <v>40516.400000000001</v>
      </c>
      <c r="J100" s="11">
        <v>38586.5</v>
      </c>
      <c r="K100" s="11">
        <v>37669.5</v>
      </c>
      <c r="L100" s="3657"/>
      <c r="M100" s="3657"/>
      <c r="N100" s="2307"/>
    </row>
    <row r="101" spans="1:14" ht="18.600000000000001" customHeight="1">
      <c r="A101" s="3689"/>
      <c r="B101" s="249" t="s">
        <v>191</v>
      </c>
      <c r="C101" s="3571"/>
      <c r="D101" s="138"/>
      <c r="E101" s="138"/>
      <c r="F101" s="3623"/>
      <c r="G101" s="3623"/>
      <c r="H101" s="30">
        <v>0</v>
      </c>
      <c r="I101" s="130">
        <f>I100/0.99*0.01</f>
        <v>409.25656565656567</v>
      </c>
      <c r="J101" s="130">
        <f>J100/0.99*0.01</f>
        <v>389.76262626262633</v>
      </c>
      <c r="K101" s="130">
        <f>K100/0.99*0.01</f>
        <v>380.5</v>
      </c>
      <c r="L101" s="3657"/>
      <c r="M101" s="3657"/>
      <c r="N101" s="2307"/>
    </row>
    <row r="102" spans="1:14" ht="24" customHeight="1">
      <c r="A102" s="3688" t="s">
        <v>30</v>
      </c>
      <c r="B102" s="249" t="s">
        <v>7</v>
      </c>
      <c r="C102" s="3571">
        <v>176</v>
      </c>
      <c r="D102" s="138" t="s">
        <v>196</v>
      </c>
      <c r="E102" s="138" t="s">
        <v>197</v>
      </c>
      <c r="F102" s="3623">
        <v>6120170760</v>
      </c>
      <c r="G102" s="3623" t="s">
        <v>187</v>
      </c>
      <c r="H102" s="30">
        <v>0</v>
      </c>
      <c r="I102" s="11">
        <v>39663.599999999999</v>
      </c>
      <c r="J102" s="11">
        <v>37770.9</v>
      </c>
      <c r="K102" s="11">
        <v>36764.699999999997</v>
      </c>
      <c r="L102" s="3657"/>
      <c r="M102" s="3657"/>
      <c r="N102" s="2307"/>
    </row>
    <row r="103" spans="1:14" ht="24.6" customHeight="1">
      <c r="A103" s="3689"/>
      <c r="B103" s="249" t="s">
        <v>191</v>
      </c>
      <c r="C103" s="3571"/>
      <c r="D103" s="138"/>
      <c r="E103" s="138"/>
      <c r="F103" s="3623"/>
      <c r="G103" s="3623"/>
      <c r="H103" s="30">
        <v>0</v>
      </c>
      <c r="I103" s="130">
        <f>I102/0.99*0.01</f>
        <v>400.64242424242423</v>
      </c>
      <c r="J103" s="130">
        <f>J102/0.99*0.01</f>
        <v>381.52424242424246</v>
      </c>
      <c r="K103" s="130">
        <f>K102/0.99*0.01</f>
        <v>371.36060606060602</v>
      </c>
      <c r="L103" s="3657"/>
      <c r="M103" s="3657"/>
      <c r="N103" s="2307"/>
    </row>
    <row r="104" spans="1:14" ht="22.15" customHeight="1">
      <c r="A104" s="3688" t="s">
        <v>31</v>
      </c>
      <c r="B104" s="249" t="s">
        <v>7</v>
      </c>
      <c r="C104" s="3571">
        <v>176</v>
      </c>
      <c r="D104" s="138" t="s">
        <v>196</v>
      </c>
      <c r="E104" s="138" t="s">
        <v>197</v>
      </c>
      <c r="F104" s="3623">
        <v>6120170760</v>
      </c>
      <c r="G104" s="3623" t="s">
        <v>188</v>
      </c>
      <c r="H104" s="30">
        <v>0</v>
      </c>
      <c r="I104" s="11">
        <v>27995.3</v>
      </c>
      <c r="J104" s="11">
        <v>26807.1</v>
      </c>
      <c r="K104" s="11">
        <v>92050.4</v>
      </c>
      <c r="L104" s="3657"/>
      <c r="M104" s="3657"/>
      <c r="N104" s="2307"/>
    </row>
    <row r="105" spans="1:14" ht="19.899999999999999" customHeight="1">
      <c r="A105" s="3689"/>
      <c r="B105" s="249" t="s">
        <v>191</v>
      </c>
      <c r="C105" s="3571"/>
      <c r="D105" s="138"/>
      <c r="E105" s="138"/>
      <c r="F105" s="3623"/>
      <c r="G105" s="3623"/>
      <c r="H105" s="30">
        <v>0</v>
      </c>
      <c r="I105" s="130">
        <f>I104/0.99*0.01</f>
        <v>282.78080808080807</v>
      </c>
      <c r="J105" s="130">
        <f>J104/0.99*0.01</f>
        <v>270.77878787878791</v>
      </c>
      <c r="K105" s="130">
        <f>K104/0.99*0.01</f>
        <v>929.80202020202023</v>
      </c>
      <c r="L105" s="3657"/>
      <c r="M105" s="3657"/>
      <c r="N105" s="2307"/>
    </row>
    <row r="106" spans="1:14" ht="19.149999999999999" customHeight="1">
      <c r="A106" s="3688" t="s">
        <v>32</v>
      </c>
      <c r="B106" s="249" t="s">
        <v>7</v>
      </c>
      <c r="C106" s="3571">
        <v>176</v>
      </c>
      <c r="D106" s="138" t="s">
        <v>196</v>
      </c>
      <c r="E106" s="138" t="s">
        <v>197</v>
      </c>
      <c r="F106" s="3623">
        <v>6120170760</v>
      </c>
      <c r="G106" s="3623" t="s">
        <v>187</v>
      </c>
      <c r="H106" s="30">
        <v>0</v>
      </c>
      <c r="I106" s="11">
        <v>22625.5</v>
      </c>
      <c r="J106" s="11">
        <v>21897</v>
      </c>
      <c r="K106" s="11">
        <v>20278.3</v>
      </c>
      <c r="L106" s="3657"/>
      <c r="M106" s="3657"/>
      <c r="N106" s="2307"/>
    </row>
    <row r="107" spans="1:14" ht="20.45" customHeight="1">
      <c r="A107" s="3689"/>
      <c r="B107" s="249" t="s">
        <v>191</v>
      </c>
      <c r="C107" s="3571"/>
      <c r="D107" s="138"/>
      <c r="E107" s="138"/>
      <c r="F107" s="3623"/>
      <c r="G107" s="3623"/>
      <c r="H107" s="30">
        <v>0</v>
      </c>
      <c r="I107" s="130">
        <f>I106/0.99*0.01</f>
        <v>228.54040404040404</v>
      </c>
      <c r="J107" s="130">
        <f>J106/0.99*0.01</f>
        <v>221.18181818181822</v>
      </c>
      <c r="K107" s="130">
        <f>K106/0.99*0.01</f>
        <v>204.83131313131312</v>
      </c>
      <c r="L107" s="3657"/>
      <c r="M107" s="3657"/>
      <c r="N107" s="2307"/>
    </row>
    <row r="108" spans="1:14" ht="24" customHeight="1">
      <c r="A108" s="3688" t="s">
        <v>33</v>
      </c>
      <c r="B108" s="249" t="s">
        <v>7</v>
      </c>
      <c r="C108" s="3571">
        <v>176</v>
      </c>
      <c r="D108" s="138" t="s">
        <v>196</v>
      </c>
      <c r="E108" s="138" t="s">
        <v>197</v>
      </c>
      <c r="F108" s="3623">
        <v>6120170760</v>
      </c>
      <c r="G108" s="3623" t="s">
        <v>187</v>
      </c>
      <c r="H108" s="30">
        <v>0</v>
      </c>
      <c r="I108" s="11">
        <v>28983.1</v>
      </c>
      <c r="J108" s="11">
        <v>27726.799999999999</v>
      </c>
      <c r="K108" s="11">
        <v>26379.7</v>
      </c>
      <c r="L108" s="3657"/>
      <c r="M108" s="3657"/>
      <c r="N108" s="2307"/>
    </row>
    <row r="109" spans="1:14" ht="25.5" customHeight="1">
      <c r="A109" s="3689"/>
      <c r="B109" s="249" t="s">
        <v>191</v>
      </c>
      <c r="C109" s="3571"/>
      <c r="D109" s="138"/>
      <c r="E109" s="138"/>
      <c r="F109" s="3623"/>
      <c r="G109" s="3623"/>
      <c r="H109" s="30">
        <v>0</v>
      </c>
      <c r="I109" s="130">
        <f>I108/0.99*0.01</f>
        <v>292.75858585858583</v>
      </c>
      <c r="J109" s="130">
        <f>J108/0.99*0.01</f>
        <v>280.06868686868688</v>
      </c>
      <c r="K109" s="130">
        <f>K108/0.99*0.01</f>
        <v>266.46161616161618</v>
      </c>
      <c r="L109" s="3657"/>
      <c r="M109" s="3657"/>
      <c r="N109" s="2307"/>
    </row>
    <row r="110" spans="1:14" ht="24" customHeight="1">
      <c r="A110" s="3688" t="s">
        <v>34</v>
      </c>
      <c r="B110" s="249" t="s">
        <v>7</v>
      </c>
      <c r="C110" s="3571">
        <v>176</v>
      </c>
      <c r="D110" s="138" t="s">
        <v>196</v>
      </c>
      <c r="E110" s="138" t="s">
        <v>197</v>
      </c>
      <c r="F110" s="3623">
        <v>6120170760</v>
      </c>
      <c r="G110" s="3623" t="s">
        <v>187</v>
      </c>
      <c r="H110" s="30">
        <v>0</v>
      </c>
      <c r="I110" s="11">
        <v>40001.4</v>
      </c>
      <c r="J110" s="11">
        <v>38330.6</v>
      </c>
      <c r="K110" s="11">
        <v>38092.9</v>
      </c>
      <c r="L110" s="3657"/>
      <c r="M110" s="3657"/>
      <c r="N110" s="2307"/>
    </row>
    <row r="111" spans="1:14" ht="24" customHeight="1">
      <c r="A111" s="3689"/>
      <c r="B111" s="249" t="s">
        <v>191</v>
      </c>
      <c r="C111" s="3571"/>
      <c r="D111" s="138"/>
      <c r="E111" s="138"/>
      <c r="F111" s="3623"/>
      <c r="G111" s="3623"/>
      <c r="H111" s="30">
        <v>0</v>
      </c>
      <c r="I111" s="130">
        <f>I110/0.99*0.01</f>
        <v>404.05454545454546</v>
      </c>
      <c r="J111" s="130">
        <f>J110/0.99*0.01</f>
        <v>387.17777777777775</v>
      </c>
      <c r="K111" s="130">
        <f>K110/0.99*0.01</f>
        <v>384.77676767676769</v>
      </c>
      <c r="L111" s="3657"/>
      <c r="M111" s="3657"/>
      <c r="N111" s="2307"/>
    </row>
    <row r="112" spans="1:14" ht="24" customHeight="1">
      <c r="A112" s="3688" t="s">
        <v>35</v>
      </c>
      <c r="B112" s="249" t="s">
        <v>11</v>
      </c>
      <c r="C112" s="3571"/>
      <c r="D112" s="138"/>
      <c r="E112" s="138"/>
      <c r="F112" s="3623"/>
      <c r="G112" s="3623"/>
      <c r="H112" s="30">
        <v>0</v>
      </c>
      <c r="I112" s="1912">
        <f>I113+I114+I115</f>
        <v>757575.75757575757</v>
      </c>
      <c r="J112" s="1912">
        <f>J113+J114+J115</f>
        <v>505050.50505050505</v>
      </c>
      <c r="K112" s="1912">
        <f>K113+K114+K115</f>
        <v>0</v>
      </c>
      <c r="L112" s="3657"/>
      <c r="M112" s="3657"/>
      <c r="N112" s="2307"/>
    </row>
    <row r="113" spans="1:14" ht="22.5" customHeight="1">
      <c r="A113" s="3690"/>
      <c r="B113" s="249" t="s">
        <v>7</v>
      </c>
      <c r="C113" s="3571">
        <v>176</v>
      </c>
      <c r="D113" s="138" t="s">
        <v>196</v>
      </c>
      <c r="E113" s="138" t="s">
        <v>197</v>
      </c>
      <c r="F113" s="3623">
        <v>6120170760</v>
      </c>
      <c r="G113" s="3623" t="s">
        <v>188</v>
      </c>
      <c r="H113" s="30">
        <v>0</v>
      </c>
      <c r="I113" s="11">
        <v>500000</v>
      </c>
      <c r="J113" s="11">
        <v>500000</v>
      </c>
      <c r="K113" s="11">
        <v>0</v>
      </c>
      <c r="L113" s="3657"/>
      <c r="M113" s="3657"/>
      <c r="N113" s="2307"/>
    </row>
    <row r="114" spans="1:14" ht="22.5" customHeight="1">
      <c r="A114" s="3690"/>
      <c r="B114" s="249" t="s">
        <v>7</v>
      </c>
      <c r="C114" s="3571">
        <v>176</v>
      </c>
      <c r="D114" s="138" t="s">
        <v>196</v>
      </c>
      <c r="E114" s="138" t="s">
        <v>197</v>
      </c>
      <c r="F114" s="3623">
        <v>6120109870</v>
      </c>
      <c r="G114" s="3623" t="s">
        <v>188</v>
      </c>
      <c r="H114" s="30">
        <v>0</v>
      </c>
      <c r="I114" s="11">
        <v>250000</v>
      </c>
      <c r="J114" s="11">
        <v>0</v>
      </c>
      <c r="K114" s="11">
        <v>0</v>
      </c>
      <c r="L114" s="3657"/>
      <c r="M114" s="3657"/>
      <c r="N114" s="2307"/>
    </row>
    <row r="115" spans="1:14" ht="22.5" customHeight="1">
      <c r="A115" s="3689"/>
      <c r="B115" s="249" t="s">
        <v>191</v>
      </c>
      <c r="C115" s="3571"/>
      <c r="D115" s="138"/>
      <c r="E115" s="138"/>
      <c r="F115" s="3623"/>
      <c r="G115" s="3623"/>
      <c r="H115" s="30">
        <v>0</v>
      </c>
      <c r="I115" s="1912">
        <f>(I113+I114)/0.99*0.01</f>
        <v>7575.757575757576</v>
      </c>
      <c r="J115" s="1912">
        <f>(J113+J114)/0.99*0.01</f>
        <v>5050.5050505050503</v>
      </c>
      <c r="K115" s="1912">
        <f>(K113+K114)/0.99*0.01</f>
        <v>0</v>
      </c>
      <c r="L115" s="3657"/>
      <c r="M115" s="3657"/>
      <c r="N115" s="2307"/>
    </row>
    <row r="116" spans="1:14" ht="21.75" customHeight="1">
      <c r="A116" s="3688" t="s">
        <v>36</v>
      </c>
      <c r="B116" s="249" t="s">
        <v>7</v>
      </c>
      <c r="C116" s="3571">
        <v>176</v>
      </c>
      <c r="D116" s="138" t="s">
        <v>196</v>
      </c>
      <c r="E116" s="138" t="s">
        <v>197</v>
      </c>
      <c r="F116" s="3623">
        <v>6120170760</v>
      </c>
      <c r="G116" s="3623" t="s">
        <v>188</v>
      </c>
      <c r="H116" s="30">
        <v>0</v>
      </c>
      <c r="I116" s="11">
        <v>51441.7</v>
      </c>
      <c r="J116" s="11">
        <v>49398.3</v>
      </c>
      <c r="K116" s="11">
        <v>47954.8</v>
      </c>
      <c r="L116" s="3657"/>
      <c r="M116" s="3657"/>
      <c r="N116" s="2307"/>
    </row>
    <row r="117" spans="1:14" ht="21" customHeight="1">
      <c r="A117" s="3689"/>
      <c r="B117" s="249" t="s">
        <v>191</v>
      </c>
      <c r="C117" s="3571"/>
      <c r="D117" s="138"/>
      <c r="E117" s="138"/>
      <c r="F117" s="3623"/>
      <c r="G117" s="3623"/>
      <c r="H117" s="30">
        <v>0</v>
      </c>
      <c r="I117" s="130">
        <f>I116/0.99*0.01</f>
        <v>519.61313131313136</v>
      </c>
      <c r="J117" s="130">
        <f>J116/0.99*0.01</f>
        <v>498.9727272727273</v>
      </c>
      <c r="K117" s="130">
        <f>K116/0.99*0.01</f>
        <v>484.39191919191921</v>
      </c>
      <c r="L117" s="3657"/>
      <c r="M117" s="3657"/>
      <c r="N117" s="2307"/>
    </row>
    <row r="118" spans="1:14" ht="22.5" customHeight="1">
      <c r="A118" s="3688" t="s">
        <v>37</v>
      </c>
      <c r="B118" s="249" t="s">
        <v>7</v>
      </c>
      <c r="C118" s="3571">
        <v>176</v>
      </c>
      <c r="D118" s="138" t="s">
        <v>196</v>
      </c>
      <c r="E118" s="138" t="s">
        <v>197</v>
      </c>
      <c r="F118" s="3623">
        <v>6120170760</v>
      </c>
      <c r="G118" s="3623" t="s">
        <v>188</v>
      </c>
      <c r="H118" s="30">
        <v>0</v>
      </c>
      <c r="I118" s="11">
        <v>18243.5</v>
      </c>
      <c r="J118" s="11">
        <v>17530.7</v>
      </c>
      <c r="K118" s="11">
        <v>15862</v>
      </c>
      <c r="L118" s="3657"/>
      <c r="M118" s="3657"/>
      <c r="N118" s="2307"/>
    </row>
    <row r="119" spans="1:14" ht="21.75" customHeight="1">
      <c r="A119" s="3689"/>
      <c r="B119" s="249" t="s">
        <v>191</v>
      </c>
      <c r="C119" s="3571"/>
      <c r="D119" s="138"/>
      <c r="E119" s="138"/>
      <c r="F119" s="3623"/>
      <c r="G119" s="3623"/>
      <c r="H119" s="30">
        <v>0</v>
      </c>
      <c r="I119" s="130">
        <f>I118/0.99*0.01</f>
        <v>184.27777777777777</v>
      </c>
      <c r="J119" s="130">
        <f>J118/0.99*0.01</f>
        <v>177.07777777777778</v>
      </c>
      <c r="K119" s="130">
        <f>K118/0.99*0.01</f>
        <v>160.22222222222223</v>
      </c>
      <c r="L119" s="3657"/>
      <c r="M119" s="3657"/>
      <c r="N119" s="2307"/>
    </row>
    <row r="120" spans="1:14" ht="21.6" customHeight="1">
      <c r="A120" s="3688" t="s">
        <v>38</v>
      </c>
      <c r="B120" s="249" t="s">
        <v>7</v>
      </c>
      <c r="C120" s="3571">
        <v>176</v>
      </c>
      <c r="D120" s="138" t="s">
        <v>196</v>
      </c>
      <c r="E120" s="138" t="s">
        <v>197</v>
      </c>
      <c r="F120" s="3623">
        <v>6120170760</v>
      </c>
      <c r="G120" s="3623" t="s">
        <v>187</v>
      </c>
      <c r="H120" s="30">
        <v>0</v>
      </c>
      <c r="I120" s="11">
        <v>156828.4</v>
      </c>
      <c r="J120" s="11">
        <v>54036.5</v>
      </c>
      <c r="K120" s="11">
        <v>53624.6</v>
      </c>
      <c r="L120" s="3657"/>
      <c r="M120" s="3657"/>
      <c r="N120" s="2307"/>
    </row>
    <row r="121" spans="1:14" ht="21.6" customHeight="1">
      <c r="A121" s="3689"/>
      <c r="B121" s="249" t="s">
        <v>191</v>
      </c>
      <c r="C121" s="3571"/>
      <c r="D121" s="138"/>
      <c r="E121" s="138"/>
      <c r="F121" s="3623"/>
      <c r="G121" s="3623"/>
      <c r="H121" s="30">
        <v>0</v>
      </c>
      <c r="I121" s="130">
        <f>I120/0.99*0.01</f>
        <v>1584.1252525252526</v>
      </c>
      <c r="J121" s="130">
        <f>J120/0.99*0.01</f>
        <v>545.82323232323233</v>
      </c>
      <c r="K121" s="130">
        <f>K120/0.99*0.01</f>
        <v>541.66262626262619</v>
      </c>
      <c r="L121" s="3657"/>
      <c r="M121" s="3657"/>
      <c r="N121" s="2307"/>
    </row>
    <row r="122" spans="1:14" ht="24" customHeight="1">
      <c r="A122" s="3688" t="s">
        <v>39</v>
      </c>
      <c r="B122" s="249" t="s">
        <v>7</v>
      </c>
      <c r="C122" s="3571">
        <v>176</v>
      </c>
      <c r="D122" s="138" t="s">
        <v>196</v>
      </c>
      <c r="E122" s="138" t="s">
        <v>197</v>
      </c>
      <c r="F122" s="3623">
        <v>6120170760</v>
      </c>
      <c r="G122" s="3623" t="s">
        <v>187</v>
      </c>
      <c r="H122" s="30">
        <v>0</v>
      </c>
      <c r="I122" s="11">
        <v>33643.699999999997</v>
      </c>
      <c r="J122" s="11">
        <v>32181</v>
      </c>
      <c r="K122" s="11">
        <v>31086.6</v>
      </c>
      <c r="L122" s="3657"/>
      <c r="M122" s="3657"/>
      <c r="N122" s="2307"/>
    </row>
    <row r="123" spans="1:14" ht="20.45" customHeight="1">
      <c r="A123" s="3689"/>
      <c r="B123" s="249" t="s">
        <v>191</v>
      </c>
      <c r="C123" s="3571"/>
      <c r="D123" s="138"/>
      <c r="E123" s="138"/>
      <c r="F123" s="3623"/>
      <c r="G123" s="3623"/>
      <c r="H123" s="30">
        <v>0</v>
      </c>
      <c r="I123" s="130">
        <f>I122/0.99*0.01</f>
        <v>339.83535353535348</v>
      </c>
      <c r="J123" s="130">
        <f>J122/0.99*0.01</f>
        <v>325.06060606060606</v>
      </c>
      <c r="K123" s="130">
        <f>K122/0.99*0.01</f>
        <v>314.0060606060606</v>
      </c>
      <c r="L123" s="3657"/>
      <c r="M123" s="3657"/>
      <c r="N123" s="2307"/>
    </row>
    <row r="124" spans="1:14" ht="27" customHeight="1">
      <c r="A124" s="3688" t="s">
        <v>40</v>
      </c>
      <c r="B124" s="249" t="s">
        <v>7</v>
      </c>
      <c r="C124" s="3571">
        <v>176</v>
      </c>
      <c r="D124" s="138" t="s">
        <v>196</v>
      </c>
      <c r="E124" s="138" t="s">
        <v>197</v>
      </c>
      <c r="F124" s="3623">
        <v>6120170760</v>
      </c>
      <c r="G124" s="3623" t="s">
        <v>187</v>
      </c>
      <c r="H124" s="30">
        <v>0</v>
      </c>
      <c r="I124" s="11">
        <v>78732.2</v>
      </c>
      <c r="J124" s="11">
        <v>65871.899999999994</v>
      </c>
      <c r="K124" s="11">
        <v>62216.4</v>
      </c>
      <c r="L124" s="3657"/>
      <c r="M124" s="3657"/>
      <c r="N124" s="2307"/>
    </row>
    <row r="125" spans="1:14" ht="22.15" customHeight="1">
      <c r="A125" s="3689"/>
      <c r="B125" s="249" t="s">
        <v>191</v>
      </c>
      <c r="C125" s="3571"/>
      <c r="D125" s="138"/>
      <c r="E125" s="138"/>
      <c r="F125" s="3623"/>
      <c r="G125" s="3623"/>
      <c r="H125" s="30">
        <v>0</v>
      </c>
      <c r="I125" s="130">
        <f>I124/0.99*0.01</f>
        <v>795.27474747474741</v>
      </c>
      <c r="J125" s="130">
        <f>J124/0.99*0.01</f>
        <v>665.37272727272727</v>
      </c>
      <c r="K125" s="130">
        <f>K124/0.99*0.01</f>
        <v>628.4484848484849</v>
      </c>
      <c r="L125" s="3657"/>
      <c r="M125" s="3657"/>
      <c r="N125" s="2307"/>
    </row>
    <row r="126" spans="1:14" ht="21.75" customHeight="1">
      <c r="A126" s="3688" t="s">
        <v>41</v>
      </c>
      <c r="B126" s="249" t="s">
        <v>7</v>
      </c>
      <c r="C126" s="3571">
        <v>176</v>
      </c>
      <c r="D126" s="138" t="s">
        <v>196</v>
      </c>
      <c r="E126" s="138" t="s">
        <v>197</v>
      </c>
      <c r="F126" s="3623">
        <v>6120170760</v>
      </c>
      <c r="G126" s="3623" t="s">
        <v>187</v>
      </c>
      <c r="H126" s="30">
        <v>0</v>
      </c>
      <c r="I126" s="11">
        <v>28214.799999999999</v>
      </c>
      <c r="J126" s="11">
        <v>26871.1</v>
      </c>
      <c r="K126" s="11">
        <v>25441.7</v>
      </c>
      <c r="L126" s="3657"/>
      <c r="M126" s="3657"/>
      <c r="N126" s="2307"/>
    </row>
    <row r="127" spans="1:14" ht="20.25" customHeight="1">
      <c r="A127" s="3689"/>
      <c r="B127" s="249" t="s">
        <v>191</v>
      </c>
      <c r="C127" s="3571"/>
      <c r="D127" s="138"/>
      <c r="E127" s="138"/>
      <c r="F127" s="3623"/>
      <c r="G127" s="3623"/>
      <c r="H127" s="30">
        <v>0</v>
      </c>
      <c r="I127" s="130">
        <f>I126/0.99*0.01</f>
        <v>284.99797979797978</v>
      </c>
      <c r="J127" s="130">
        <f>J126/0.99*0.01</f>
        <v>271.42525252525252</v>
      </c>
      <c r="K127" s="130">
        <f>K126/0.99*0.01</f>
        <v>256.98686868686872</v>
      </c>
      <c r="L127" s="3657"/>
      <c r="M127" s="3657"/>
      <c r="N127" s="2307"/>
    </row>
    <row r="128" spans="1:14" ht="22.5" customHeight="1">
      <c r="A128" s="3688" t="s">
        <v>42</v>
      </c>
      <c r="B128" s="249" t="s">
        <v>7</v>
      </c>
      <c r="C128" s="3571">
        <v>176</v>
      </c>
      <c r="D128" s="138" t="s">
        <v>196</v>
      </c>
      <c r="E128" s="138" t="s">
        <v>197</v>
      </c>
      <c r="F128" s="3623">
        <v>6120170760</v>
      </c>
      <c r="G128" s="3623" t="s">
        <v>187</v>
      </c>
      <c r="H128" s="30">
        <v>0</v>
      </c>
      <c r="I128" s="11">
        <v>14984.5</v>
      </c>
      <c r="J128" s="11">
        <v>14388</v>
      </c>
      <c r="K128" s="11">
        <v>12483.4</v>
      </c>
      <c r="L128" s="3657"/>
      <c r="M128" s="3657"/>
      <c r="N128" s="2307"/>
    </row>
    <row r="129" spans="1:14" ht="20.45" customHeight="1">
      <c r="A129" s="3689"/>
      <c r="B129" s="249" t="s">
        <v>191</v>
      </c>
      <c r="C129" s="3571"/>
      <c r="D129" s="138"/>
      <c r="E129" s="138"/>
      <c r="F129" s="3623"/>
      <c r="G129" s="3623"/>
      <c r="H129" s="30">
        <v>0</v>
      </c>
      <c r="I129" s="130">
        <f>I128/0.99*0.01</f>
        <v>151.35858585858588</v>
      </c>
      <c r="J129" s="130">
        <f>J128/0.99*0.01</f>
        <v>145.33333333333334</v>
      </c>
      <c r="K129" s="130">
        <f>K128/0.99*0.01</f>
        <v>126.09494949494949</v>
      </c>
      <c r="L129" s="3657"/>
      <c r="M129" s="3657"/>
      <c r="N129" s="2307"/>
    </row>
    <row r="130" spans="1:14" ht="23.25" customHeight="1">
      <c r="A130" s="3688" t="s">
        <v>43</v>
      </c>
      <c r="B130" s="249" t="s">
        <v>7</v>
      </c>
      <c r="C130" s="3571">
        <v>176</v>
      </c>
      <c r="D130" s="138" t="s">
        <v>196</v>
      </c>
      <c r="E130" s="138" t="s">
        <v>197</v>
      </c>
      <c r="F130" s="3623">
        <v>6120170760</v>
      </c>
      <c r="G130" s="3623" t="s">
        <v>188</v>
      </c>
      <c r="H130" s="30">
        <v>0</v>
      </c>
      <c r="I130" s="11">
        <v>25909.8</v>
      </c>
      <c r="J130" s="11">
        <v>24751.9</v>
      </c>
      <c r="K130" s="11">
        <v>23540.7</v>
      </c>
      <c r="L130" s="3657"/>
      <c r="M130" s="3657"/>
      <c r="N130" s="2307"/>
    </row>
    <row r="131" spans="1:14" ht="19.149999999999999" customHeight="1">
      <c r="A131" s="3689"/>
      <c r="B131" s="249" t="s">
        <v>191</v>
      </c>
      <c r="C131" s="3571"/>
      <c r="D131" s="138"/>
      <c r="E131" s="138"/>
      <c r="F131" s="3623"/>
      <c r="G131" s="3623"/>
      <c r="H131" s="30">
        <v>0</v>
      </c>
      <c r="I131" s="130">
        <f>I130/0.99*0.01</f>
        <v>261.71515151515155</v>
      </c>
      <c r="J131" s="130">
        <f>J130/0.99*0.01</f>
        <v>250.01919191919194</v>
      </c>
      <c r="K131" s="130">
        <f>K130/0.99*0.01</f>
        <v>237.78484848484848</v>
      </c>
      <c r="L131" s="3657"/>
      <c r="M131" s="3657"/>
      <c r="N131" s="2307"/>
    </row>
    <row r="132" spans="1:14" ht="19.899999999999999" customHeight="1">
      <c r="A132" s="3688" t="s">
        <v>44</v>
      </c>
      <c r="B132" s="249" t="s">
        <v>7</v>
      </c>
      <c r="C132" s="3571">
        <v>176</v>
      </c>
      <c r="D132" s="138" t="s">
        <v>196</v>
      </c>
      <c r="E132" s="138" t="s">
        <v>197</v>
      </c>
      <c r="F132" s="3623">
        <v>6120170760</v>
      </c>
      <c r="G132" s="3623" t="s">
        <v>187</v>
      </c>
      <c r="H132" s="30">
        <v>0</v>
      </c>
      <c r="I132" s="11">
        <v>38473.199999999997</v>
      </c>
      <c r="J132" s="11">
        <v>35691.699999999997</v>
      </c>
      <c r="K132" s="11">
        <v>34946.699999999997</v>
      </c>
      <c r="L132" s="3657"/>
      <c r="M132" s="3657"/>
      <c r="N132" s="2307"/>
    </row>
    <row r="133" spans="1:14" ht="21.75" customHeight="1">
      <c r="A133" s="3689"/>
      <c r="B133" s="249" t="s">
        <v>191</v>
      </c>
      <c r="C133" s="3571"/>
      <c r="D133" s="138"/>
      <c r="E133" s="138"/>
      <c r="F133" s="3623"/>
      <c r="G133" s="3623"/>
      <c r="H133" s="30">
        <v>0</v>
      </c>
      <c r="I133" s="130">
        <f>I132/0.99*0.01</f>
        <v>388.61818181818177</v>
      </c>
      <c r="J133" s="130">
        <f>J132/0.99*0.01</f>
        <v>360.52222222222218</v>
      </c>
      <c r="K133" s="130">
        <f>K132/0.99*0.01</f>
        <v>352.9969696969697</v>
      </c>
      <c r="L133" s="3657"/>
      <c r="M133" s="3657"/>
      <c r="N133" s="2307"/>
    </row>
    <row r="134" spans="1:14" ht="21.75" customHeight="1">
      <c r="A134" s="3688" t="s">
        <v>45</v>
      </c>
      <c r="B134" s="249" t="s">
        <v>7</v>
      </c>
      <c r="C134" s="3571">
        <v>176</v>
      </c>
      <c r="D134" s="138" t="s">
        <v>196</v>
      </c>
      <c r="E134" s="138" t="s">
        <v>197</v>
      </c>
      <c r="F134" s="3623">
        <v>6120170760</v>
      </c>
      <c r="G134" s="3623" t="s">
        <v>187</v>
      </c>
      <c r="H134" s="30">
        <v>0</v>
      </c>
      <c r="I134" s="11">
        <v>22743.7</v>
      </c>
      <c r="J134" s="11">
        <v>22320.9</v>
      </c>
      <c r="K134" s="11">
        <v>20851.099999999999</v>
      </c>
      <c r="L134" s="3657"/>
      <c r="M134" s="3657"/>
      <c r="N134" s="2307"/>
    </row>
    <row r="135" spans="1:14" ht="19.899999999999999" customHeight="1">
      <c r="A135" s="3689"/>
      <c r="B135" s="249" t="s">
        <v>191</v>
      </c>
      <c r="C135" s="3571"/>
      <c r="D135" s="138"/>
      <c r="E135" s="138"/>
      <c r="F135" s="3623"/>
      <c r="G135" s="3623"/>
      <c r="H135" s="30">
        <v>0</v>
      </c>
      <c r="I135" s="130">
        <f>I134/0.99*0.01</f>
        <v>229.73434343434343</v>
      </c>
      <c r="J135" s="130">
        <f>J134/0.99*0.01</f>
        <v>225.4636363636364</v>
      </c>
      <c r="K135" s="130">
        <f>K134/0.99*0.01</f>
        <v>210.61717171717169</v>
      </c>
      <c r="L135" s="3657"/>
      <c r="M135" s="3657"/>
      <c r="N135" s="2307"/>
    </row>
    <row r="136" spans="1:14" ht="21.6" customHeight="1">
      <c r="A136" s="3688" t="s">
        <v>46</v>
      </c>
      <c r="B136" s="249" t="s">
        <v>7</v>
      </c>
      <c r="C136" s="3571">
        <v>176</v>
      </c>
      <c r="D136" s="138" t="s">
        <v>196</v>
      </c>
      <c r="E136" s="138" t="s">
        <v>197</v>
      </c>
      <c r="F136" s="3623">
        <v>6120170760</v>
      </c>
      <c r="G136" s="3623" t="s">
        <v>187</v>
      </c>
      <c r="H136" s="30">
        <v>0</v>
      </c>
      <c r="I136" s="11">
        <v>32090.2</v>
      </c>
      <c r="J136" s="11">
        <v>30965.5</v>
      </c>
      <c r="K136" s="11">
        <v>29775</v>
      </c>
      <c r="L136" s="3657"/>
      <c r="M136" s="3657"/>
      <c r="N136" s="2307"/>
    </row>
    <row r="137" spans="1:14" ht="25.15" customHeight="1">
      <c r="A137" s="3689"/>
      <c r="B137" s="249" t="s">
        <v>191</v>
      </c>
      <c r="C137" s="3571"/>
      <c r="D137" s="138"/>
      <c r="E137" s="138"/>
      <c r="F137" s="3623"/>
      <c r="G137" s="3623"/>
      <c r="H137" s="30">
        <v>0</v>
      </c>
      <c r="I137" s="130">
        <f>I136/0.99*0.01</f>
        <v>324.14343434343436</v>
      </c>
      <c r="J137" s="130">
        <f>J136/0.99*0.01</f>
        <v>312.78282828282829</v>
      </c>
      <c r="K137" s="130">
        <f>K136/0.99*0.01</f>
        <v>300.75757575757575</v>
      </c>
      <c r="L137" s="3657"/>
      <c r="M137" s="3657"/>
      <c r="N137" s="2307"/>
    </row>
    <row r="138" spans="1:14" ht="32.450000000000003" customHeight="1">
      <c r="A138" s="3688" t="s">
        <v>49</v>
      </c>
      <c r="B138" s="220" t="s">
        <v>11</v>
      </c>
      <c r="C138" s="3571">
        <v>176</v>
      </c>
      <c r="D138" s="138" t="s">
        <v>196</v>
      </c>
      <c r="E138" s="138" t="s">
        <v>197</v>
      </c>
      <c r="F138" s="3623" t="s">
        <v>88</v>
      </c>
      <c r="G138" s="3623" t="s">
        <v>188</v>
      </c>
      <c r="H138" s="30">
        <v>0</v>
      </c>
      <c r="I138" s="222">
        <f>I139+I140+I141</f>
        <v>0</v>
      </c>
      <c r="J138" s="222">
        <f>J139+J140+J141</f>
        <v>0</v>
      </c>
      <c r="K138" s="222">
        <f>K139+K140+K141</f>
        <v>0</v>
      </c>
      <c r="L138" s="3657"/>
      <c r="M138" s="3657"/>
      <c r="N138" s="2307"/>
    </row>
    <row r="139" spans="1:14" ht="26.45" customHeight="1">
      <c r="A139" s="3690"/>
      <c r="B139" s="249" t="s">
        <v>7</v>
      </c>
      <c r="C139" s="3571">
        <v>176</v>
      </c>
      <c r="D139" s="138" t="s">
        <v>196</v>
      </c>
      <c r="E139" s="138" t="s">
        <v>197</v>
      </c>
      <c r="F139" s="3623">
        <v>6120170760</v>
      </c>
      <c r="G139" s="3623">
        <v>521</v>
      </c>
      <c r="H139" s="30">
        <v>0</v>
      </c>
      <c r="I139" s="134">
        <v>0</v>
      </c>
      <c r="J139" s="134">
        <v>0</v>
      </c>
      <c r="K139" s="134">
        <v>0</v>
      </c>
      <c r="L139" s="3657"/>
      <c r="M139" s="3657"/>
      <c r="N139" s="2307"/>
    </row>
    <row r="140" spans="1:14" ht="29.25" customHeight="1">
      <c r="A140" s="3690"/>
      <c r="B140" s="249" t="s">
        <v>182</v>
      </c>
      <c r="C140" s="3571">
        <v>176</v>
      </c>
      <c r="D140" s="138" t="s">
        <v>196</v>
      </c>
      <c r="E140" s="138" t="s">
        <v>197</v>
      </c>
      <c r="F140" s="3623" t="s">
        <v>900</v>
      </c>
      <c r="G140" s="3623">
        <v>521</v>
      </c>
      <c r="H140" s="30">
        <v>0</v>
      </c>
      <c r="I140" s="11">
        <v>0</v>
      </c>
      <c r="J140" s="11">
        <v>0</v>
      </c>
      <c r="K140" s="11">
        <v>0</v>
      </c>
      <c r="L140" s="3657"/>
      <c r="M140" s="3657"/>
      <c r="N140" s="2307"/>
    </row>
    <row r="141" spans="1:14" ht="24.75" customHeight="1">
      <c r="A141" s="3689"/>
      <c r="B141" s="249" t="s">
        <v>191</v>
      </c>
      <c r="C141" s="3571"/>
      <c r="D141" s="138"/>
      <c r="E141" s="138"/>
      <c r="F141" s="3623"/>
      <c r="G141" s="3623"/>
      <c r="H141" s="30">
        <v>0</v>
      </c>
      <c r="I141" s="130">
        <f>(I139+I140)/0.99*0.01</f>
        <v>0</v>
      </c>
      <c r="J141" s="130">
        <f>(J139+J140)/0.99*0.01</f>
        <v>0</v>
      </c>
      <c r="K141" s="130">
        <f>(K139+K140)/0.99*0.01</f>
        <v>0</v>
      </c>
      <c r="L141" s="3657"/>
      <c r="M141" s="3657"/>
      <c r="N141" s="2307"/>
    </row>
    <row r="142" spans="1:14" ht="19.899999999999999" customHeight="1">
      <c r="A142" s="3688" t="s">
        <v>50</v>
      </c>
      <c r="B142" s="249" t="s">
        <v>11</v>
      </c>
      <c r="C142" s="3571">
        <v>176</v>
      </c>
      <c r="D142" s="138" t="s">
        <v>196</v>
      </c>
      <c r="E142" s="138" t="s">
        <v>197</v>
      </c>
      <c r="F142" s="3623" t="s">
        <v>88</v>
      </c>
      <c r="G142" s="3623" t="s">
        <v>187</v>
      </c>
      <c r="H142" s="30">
        <v>0</v>
      </c>
      <c r="I142" s="130">
        <f>I143+I144+I145</f>
        <v>0</v>
      </c>
      <c r="J142" s="130">
        <f>J143+J144+J145</f>
        <v>0</v>
      </c>
      <c r="K142" s="130">
        <f>K143+K144+K145</f>
        <v>0</v>
      </c>
      <c r="L142" s="3657"/>
      <c r="M142" s="3657"/>
      <c r="N142" s="2307"/>
    </row>
    <row r="143" spans="1:14" ht="27" customHeight="1">
      <c r="A143" s="3690"/>
      <c r="B143" s="249" t="s">
        <v>7</v>
      </c>
      <c r="C143" s="3571">
        <v>176</v>
      </c>
      <c r="D143" s="138" t="s">
        <v>196</v>
      </c>
      <c r="E143" s="138" t="s">
        <v>197</v>
      </c>
      <c r="F143" s="3623">
        <v>6120170760</v>
      </c>
      <c r="G143" s="3623">
        <v>521</v>
      </c>
      <c r="H143" s="30">
        <v>0</v>
      </c>
      <c r="I143" s="11">
        <v>0</v>
      </c>
      <c r="J143" s="11">
        <v>0</v>
      </c>
      <c r="K143" s="11">
        <v>0</v>
      </c>
      <c r="L143" s="3657"/>
      <c r="M143" s="3657"/>
      <c r="N143" s="2307"/>
    </row>
    <row r="144" spans="1:14" ht="26.25" customHeight="1">
      <c r="A144" s="3690"/>
      <c r="B144" s="249" t="s">
        <v>7</v>
      </c>
      <c r="C144" s="3571">
        <v>176</v>
      </c>
      <c r="D144" s="138" t="s">
        <v>196</v>
      </c>
      <c r="E144" s="138" t="s">
        <v>197</v>
      </c>
      <c r="F144" s="3623">
        <v>6100409860</v>
      </c>
      <c r="G144" s="3623">
        <v>521</v>
      </c>
      <c r="H144" s="30">
        <v>0</v>
      </c>
      <c r="I144" s="11">
        <v>0</v>
      </c>
      <c r="J144" s="11">
        <v>0</v>
      </c>
      <c r="K144" s="11">
        <v>0</v>
      </c>
      <c r="L144" s="3657"/>
      <c r="M144" s="3657"/>
      <c r="N144" s="2307"/>
    </row>
    <row r="145" spans="1:14" ht="24.6" customHeight="1">
      <c r="A145" s="3689"/>
      <c r="B145" s="249" t="s">
        <v>191</v>
      </c>
      <c r="C145" s="3571"/>
      <c r="D145" s="138"/>
      <c r="E145" s="138"/>
      <c r="F145" s="3623"/>
      <c r="G145" s="3623"/>
      <c r="H145" s="30">
        <v>0</v>
      </c>
      <c r="I145" s="130">
        <f>(I143+I144)/0.99*0.01</f>
        <v>0</v>
      </c>
      <c r="J145" s="130">
        <f>(J143+J144)/0.99*0.01</f>
        <v>0</v>
      </c>
      <c r="K145" s="130">
        <f>(K143+K144)/0.99*0.01</f>
        <v>0</v>
      </c>
      <c r="L145" s="3657"/>
      <c r="M145" s="3657"/>
      <c r="N145" s="2307"/>
    </row>
    <row r="146" spans="1:14" ht="28.5" customHeight="1">
      <c r="A146" s="3688" t="s">
        <v>51</v>
      </c>
      <c r="B146" s="249" t="s">
        <v>11</v>
      </c>
      <c r="C146" s="3571">
        <v>176</v>
      </c>
      <c r="D146" s="138" t="s">
        <v>196</v>
      </c>
      <c r="E146" s="138" t="s">
        <v>197</v>
      </c>
      <c r="F146" s="3623" t="s">
        <v>88</v>
      </c>
      <c r="G146" s="3623" t="s">
        <v>187</v>
      </c>
      <c r="H146" s="30">
        <v>0</v>
      </c>
      <c r="I146" s="130">
        <f>I147+I148</f>
        <v>32323.232323232322</v>
      </c>
      <c r="J146" s="130">
        <f>J147+J148</f>
        <v>0</v>
      </c>
      <c r="K146" s="130">
        <f>K147+K148</f>
        <v>40404.040404040403</v>
      </c>
      <c r="L146" s="3657"/>
      <c r="M146" s="3657"/>
      <c r="N146" s="2307"/>
    </row>
    <row r="147" spans="1:14" ht="23.25" customHeight="1">
      <c r="A147" s="3690"/>
      <c r="B147" s="249" t="s">
        <v>7</v>
      </c>
      <c r="C147" s="3571">
        <v>176</v>
      </c>
      <c r="D147" s="138" t="s">
        <v>196</v>
      </c>
      <c r="E147" s="138" t="s">
        <v>197</v>
      </c>
      <c r="F147" s="3623">
        <v>6120170760</v>
      </c>
      <c r="G147" s="3623" t="s">
        <v>187</v>
      </c>
      <c r="H147" s="30">
        <v>0</v>
      </c>
      <c r="I147" s="11">
        <v>32000</v>
      </c>
      <c r="J147" s="11">
        <v>0</v>
      </c>
      <c r="K147" s="11">
        <v>40000</v>
      </c>
      <c r="L147" s="3657"/>
      <c r="M147" s="3657"/>
      <c r="N147" s="2307"/>
    </row>
    <row r="148" spans="1:14" ht="24.6" customHeight="1">
      <c r="A148" s="3689"/>
      <c r="B148" s="249" t="s">
        <v>191</v>
      </c>
      <c r="C148" s="3571"/>
      <c r="D148" s="138"/>
      <c r="E148" s="138"/>
      <c r="F148" s="3623"/>
      <c r="G148" s="3623"/>
      <c r="H148" s="30">
        <v>0</v>
      </c>
      <c r="I148" s="1913">
        <f>(I147)/0.99*0.01</f>
        <v>323.23232323232327</v>
      </c>
      <c r="J148" s="1913">
        <f>(J147)/0.99*0.01</f>
        <v>0</v>
      </c>
      <c r="K148" s="1913">
        <f>(K147)/0.99*0.01</f>
        <v>404.04040404040404</v>
      </c>
      <c r="L148" s="3657"/>
      <c r="M148" s="3657"/>
      <c r="N148" s="2307"/>
    </row>
    <row r="149" spans="1:14" ht="28.5" customHeight="1">
      <c r="A149" s="3688" t="s">
        <v>1231</v>
      </c>
      <c r="B149" s="249" t="s">
        <v>11</v>
      </c>
      <c r="C149" s="3571">
        <v>176</v>
      </c>
      <c r="D149" s="138" t="s">
        <v>196</v>
      </c>
      <c r="E149" s="138" t="s">
        <v>197</v>
      </c>
      <c r="F149" s="3623" t="s">
        <v>88</v>
      </c>
      <c r="G149" s="3623" t="s">
        <v>187</v>
      </c>
      <c r="H149" s="30">
        <v>0</v>
      </c>
      <c r="I149" s="130">
        <f>I150+I151</f>
        <v>397356.56565656565</v>
      </c>
      <c r="J149" s="130">
        <f>J150+J151</f>
        <v>0</v>
      </c>
      <c r="K149" s="130">
        <f>K150+K151</f>
        <v>0</v>
      </c>
      <c r="L149" s="3657"/>
      <c r="M149" s="3657"/>
      <c r="N149" s="2307"/>
    </row>
    <row r="150" spans="1:14" ht="23.25" customHeight="1">
      <c r="A150" s="3690"/>
      <c r="B150" s="249" t="s">
        <v>7</v>
      </c>
      <c r="C150" s="3571">
        <v>176</v>
      </c>
      <c r="D150" s="138" t="s">
        <v>196</v>
      </c>
      <c r="E150" s="138" t="s">
        <v>197</v>
      </c>
      <c r="F150" s="3623">
        <v>6120170760</v>
      </c>
      <c r="G150" s="3623" t="s">
        <v>187</v>
      </c>
      <c r="H150" s="30">
        <v>0</v>
      </c>
      <c r="I150" s="11">
        <v>393383</v>
      </c>
      <c r="J150" s="11">
        <v>0</v>
      </c>
      <c r="K150" s="11">
        <v>0</v>
      </c>
      <c r="L150" s="3657"/>
      <c r="M150" s="3657"/>
      <c r="N150" s="2307"/>
    </row>
    <row r="151" spans="1:14" ht="24.6" customHeight="1">
      <c r="A151" s="3689"/>
      <c r="B151" s="249" t="s">
        <v>191</v>
      </c>
      <c r="C151" s="3571"/>
      <c r="D151" s="138"/>
      <c r="E151" s="138"/>
      <c r="F151" s="3623"/>
      <c r="G151" s="3623"/>
      <c r="H151" s="30">
        <v>0</v>
      </c>
      <c r="I151" s="1913">
        <f>(I150)/0.99*0.01</f>
        <v>3973.5656565656568</v>
      </c>
      <c r="J151" s="1913">
        <f>(J150)/0.99*0.01</f>
        <v>0</v>
      </c>
      <c r="K151" s="1913">
        <f>(K150)/0.99*0.01</f>
        <v>0</v>
      </c>
      <c r="L151" s="3657"/>
      <c r="M151" s="3657"/>
      <c r="N151" s="2307"/>
    </row>
    <row r="152" spans="1:14" ht="29.45" customHeight="1">
      <c r="A152" s="3688" t="s">
        <v>52</v>
      </c>
      <c r="B152" s="249" t="s">
        <v>11</v>
      </c>
      <c r="C152" s="3571">
        <v>176</v>
      </c>
      <c r="D152" s="138" t="s">
        <v>196</v>
      </c>
      <c r="E152" s="138" t="s">
        <v>197</v>
      </c>
      <c r="F152" s="3623" t="s">
        <v>88</v>
      </c>
      <c r="G152" s="3623" t="s">
        <v>187</v>
      </c>
      <c r="H152" s="30">
        <v>0</v>
      </c>
      <c r="I152" s="130">
        <f>SUM(I153:I157)</f>
        <v>2398357.494949495</v>
      </c>
      <c r="J152" s="130">
        <f>SUM(J153:J157)</f>
        <v>968656.56565656571</v>
      </c>
      <c r="K152" s="130">
        <f>SUM(K153:K157)</f>
        <v>709494.94949494954</v>
      </c>
      <c r="L152" s="3657"/>
      <c r="M152" s="3657"/>
      <c r="N152" s="2307"/>
    </row>
    <row r="153" spans="1:14" ht="25.5" customHeight="1">
      <c r="A153" s="3690"/>
      <c r="B153" s="249" t="s">
        <v>7</v>
      </c>
      <c r="C153" s="3571">
        <v>176</v>
      </c>
      <c r="D153" s="138" t="s">
        <v>196</v>
      </c>
      <c r="E153" s="138" t="s">
        <v>197</v>
      </c>
      <c r="F153" s="3623">
        <v>6120170760</v>
      </c>
      <c r="G153" s="3623" t="s">
        <v>187</v>
      </c>
      <c r="H153" s="30">
        <v>0</v>
      </c>
      <c r="I153" s="11">
        <v>611610</v>
      </c>
      <c r="J153" s="11">
        <v>583570</v>
      </c>
      <c r="K153" s="11">
        <v>327000</v>
      </c>
      <c r="L153" s="3657"/>
      <c r="M153" s="3657"/>
      <c r="N153" s="2307"/>
    </row>
    <row r="154" spans="1:14" ht="25.5" customHeight="1">
      <c r="A154" s="3690"/>
      <c r="B154" s="249" t="s">
        <v>7</v>
      </c>
      <c r="C154" s="3571">
        <v>176</v>
      </c>
      <c r="D154" s="138" t="s">
        <v>196</v>
      </c>
      <c r="E154" s="138" t="s">
        <v>197</v>
      </c>
      <c r="F154" s="3623" t="s">
        <v>1694</v>
      </c>
      <c r="G154" s="3623">
        <v>521</v>
      </c>
      <c r="H154" s="30">
        <v>0</v>
      </c>
      <c r="I154" s="11">
        <v>0</v>
      </c>
      <c r="J154" s="11">
        <v>375400</v>
      </c>
      <c r="K154" s="11">
        <v>375400</v>
      </c>
      <c r="L154" s="3657"/>
      <c r="M154" s="3657"/>
      <c r="N154" s="2307"/>
    </row>
    <row r="155" spans="1:14" ht="28.5" customHeight="1">
      <c r="A155" s="3690"/>
      <c r="B155" s="249" t="s">
        <v>7</v>
      </c>
      <c r="C155" s="3571">
        <v>176</v>
      </c>
      <c r="D155" s="138" t="s">
        <v>196</v>
      </c>
      <c r="E155" s="138" t="s">
        <v>197</v>
      </c>
      <c r="F155" s="3623">
        <v>6120109870</v>
      </c>
      <c r="G155" s="3623">
        <v>522</v>
      </c>
      <c r="H155" s="30">
        <v>0</v>
      </c>
      <c r="I155" s="1914">
        <f>1612763.92+150000</f>
        <v>1762763.92</v>
      </c>
      <c r="J155" s="1914">
        <v>0</v>
      </c>
      <c r="K155" s="1914">
        <v>0</v>
      </c>
      <c r="L155" s="3657"/>
      <c r="M155" s="3657"/>
      <c r="N155" s="2307"/>
    </row>
    <row r="156" spans="1:14" ht="28.5" customHeight="1">
      <c r="A156" s="3690"/>
      <c r="B156" s="249" t="s">
        <v>202</v>
      </c>
      <c r="C156" s="3571">
        <v>176</v>
      </c>
      <c r="D156" s="138" t="s">
        <v>196</v>
      </c>
      <c r="E156" s="138" t="s">
        <v>197</v>
      </c>
      <c r="F156" s="3623" t="s">
        <v>1058</v>
      </c>
      <c r="G156" s="3623">
        <v>521</v>
      </c>
      <c r="H156" s="30">
        <v>0</v>
      </c>
      <c r="I156" s="24">
        <v>0</v>
      </c>
      <c r="J156" s="24">
        <v>0</v>
      </c>
      <c r="K156" s="24">
        <v>0</v>
      </c>
      <c r="L156" s="3657"/>
      <c r="M156" s="3657"/>
      <c r="N156" s="2307"/>
    </row>
    <row r="157" spans="1:14" ht="30.75" customHeight="1">
      <c r="A157" s="3689"/>
      <c r="B157" s="249" t="s">
        <v>191</v>
      </c>
      <c r="C157" s="3571"/>
      <c r="D157" s="138"/>
      <c r="E157" s="138"/>
      <c r="F157" s="3623"/>
      <c r="G157" s="3623"/>
      <c r="H157" s="30">
        <v>0</v>
      </c>
      <c r="I157" s="130">
        <f>(I153+I155+I154+I156)/0.99*0.01</f>
        <v>23983.574949494949</v>
      </c>
      <c r="J157" s="130">
        <f>(J153+J155+J154+J156)/0.99*0.01</f>
        <v>9686.5656565656573</v>
      </c>
      <c r="K157" s="130">
        <f>(K153+K155+K154+K156)/0.99*0.01</f>
        <v>7094.9494949494956</v>
      </c>
      <c r="L157" s="3658"/>
      <c r="M157" s="3658"/>
      <c r="N157" s="2307"/>
    </row>
    <row r="158" spans="1:14" ht="28.5" customHeight="1">
      <c r="A158" s="3688" t="s">
        <v>1673</v>
      </c>
      <c r="B158" s="249" t="s">
        <v>11</v>
      </c>
      <c r="C158" s="3571">
        <v>176</v>
      </c>
      <c r="D158" s="138" t="s">
        <v>196</v>
      </c>
      <c r="E158" s="138" t="s">
        <v>197</v>
      </c>
      <c r="F158" s="3623" t="s">
        <v>88</v>
      </c>
      <c r="G158" s="3623" t="s">
        <v>187</v>
      </c>
      <c r="H158" s="30">
        <v>0</v>
      </c>
      <c r="I158" s="130">
        <f>I159+I160+I161</f>
        <v>0</v>
      </c>
      <c r="J158" s="130">
        <f t="shared" ref="J158:K158" si="11">J159+J160+J161</f>
        <v>0</v>
      </c>
      <c r="K158" s="130">
        <f t="shared" si="11"/>
        <v>14954.678787878787</v>
      </c>
      <c r="L158" s="3568"/>
      <c r="M158" s="3568"/>
      <c r="N158" s="2307"/>
    </row>
    <row r="159" spans="1:14" ht="23.25" customHeight="1">
      <c r="A159" s="3690"/>
      <c r="B159" s="249" t="s">
        <v>7</v>
      </c>
      <c r="C159" s="3571">
        <v>176</v>
      </c>
      <c r="D159" s="138" t="s">
        <v>196</v>
      </c>
      <c r="E159" s="138" t="s">
        <v>197</v>
      </c>
      <c r="F159" s="3623" t="s">
        <v>1674</v>
      </c>
      <c r="G159" s="3623">
        <v>521</v>
      </c>
      <c r="H159" s="30">
        <v>0</v>
      </c>
      <c r="I159" s="11">
        <v>0</v>
      </c>
      <c r="J159" s="11">
        <v>0</v>
      </c>
      <c r="K159" s="11">
        <v>4324.2</v>
      </c>
      <c r="L159" s="3568"/>
      <c r="M159" s="3568"/>
      <c r="N159" s="2307"/>
    </row>
    <row r="160" spans="1:14" ht="23.25" customHeight="1">
      <c r="A160" s="3690"/>
      <c r="B160" s="249" t="s">
        <v>202</v>
      </c>
      <c r="C160" s="3571">
        <v>176</v>
      </c>
      <c r="D160" s="138" t="s">
        <v>196</v>
      </c>
      <c r="E160" s="138" t="s">
        <v>197</v>
      </c>
      <c r="F160" s="3623" t="s">
        <v>1674</v>
      </c>
      <c r="G160" s="3623">
        <v>521</v>
      </c>
      <c r="H160" s="30">
        <v>0</v>
      </c>
      <c r="I160" s="11">
        <v>0</v>
      </c>
      <c r="J160" s="11">
        <v>0</v>
      </c>
      <c r="K160" s="11">
        <v>10586.8</v>
      </c>
      <c r="L160" s="3568"/>
      <c r="M160" s="3568"/>
      <c r="N160" s="2307"/>
    </row>
    <row r="161" spans="1:32" ht="24.6" customHeight="1">
      <c r="A161" s="3689"/>
      <c r="B161" s="249" t="s">
        <v>191</v>
      </c>
      <c r="C161" s="3571"/>
      <c r="D161" s="138"/>
      <c r="E161" s="138"/>
      <c r="F161" s="3623"/>
      <c r="G161" s="3623"/>
      <c r="H161" s="30">
        <v>0</v>
      </c>
      <c r="I161" s="1913">
        <f>(I159)/0.99*0.01</f>
        <v>0</v>
      </c>
      <c r="J161" s="1913">
        <f>(J159)/0.99*0.01</f>
        <v>0</v>
      </c>
      <c r="K161" s="1913">
        <f>(K159)/0.99*0.01</f>
        <v>43.67878787878788</v>
      </c>
      <c r="L161" s="3568"/>
      <c r="M161" s="3568"/>
      <c r="N161" s="2307"/>
    </row>
    <row r="162" spans="1:32" ht="28.15" customHeight="1">
      <c r="A162" s="3678" t="s">
        <v>1675</v>
      </c>
      <c r="B162" s="3570" t="s">
        <v>65</v>
      </c>
      <c r="C162" s="3570"/>
      <c r="D162" s="3570"/>
      <c r="E162" s="3570"/>
      <c r="F162" s="3622"/>
      <c r="G162" s="3622"/>
      <c r="H162" s="3622"/>
      <c r="I162" s="3622"/>
      <c r="J162" s="3622"/>
      <c r="K162" s="3622"/>
      <c r="L162" s="3649" t="s">
        <v>309</v>
      </c>
      <c r="M162" s="3682" t="s">
        <v>279</v>
      </c>
    </row>
    <row r="163" spans="1:32" ht="28.15" customHeight="1">
      <c r="A163" s="3679"/>
      <c r="B163" s="3570" t="s">
        <v>239</v>
      </c>
      <c r="C163" s="3570"/>
      <c r="D163" s="3570"/>
      <c r="E163" s="3570"/>
      <c r="F163" s="3622"/>
      <c r="G163" s="3622"/>
      <c r="H163" s="3622"/>
      <c r="I163" s="3622"/>
      <c r="J163" s="3622"/>
      <c r="K163" s="3622"/>
      <c r="L163" s="3650"/>
      <c r="M163" s="3683"/>
    </row>
    <row r="164" spans="1:32" ht="31.5" customHeight="1">
      <c r="A164" s="3679"/>
      <c r="B164" s="3569" t="s">
        <v>382</v>
      </c>
      <c r="C164" s="256"/>
      <c r="D164" s="23"/>
      <c r="E164" s="23"/>
      <c r="F164" s="256"/>
      <c r="G164" s="256"/>
      <c r="H164" s="14">
        <f>H165+H166+H167</f>
        <v>0</v>
      </c>
      <c r="I164" s="14">
        <f>I165+I166+I167</f>
        <v>1530.6</v>
      </c>
      <c r="J164" s="14">
        <f>J165+J166+J167</f>
        <v>0</v>
      </c>
      <c r="K164" s="14">
        <f>K165+K166+K167</f>
        <v>0</v>
      </c>
      <c r="L164" s="3650"/>
      <c r="M164" s="3683"/>
    </row>
    <row r="165" spans="1:32" ht="29.25" customHeight="1">
      <c r="A165" s="3679"/>
      <c r="B165" s="3570" t="s">
        <v>7</v>
      </c>
      <c r="C165" s="256">
        <v>176</v>
      </c>
      <c r="D165" s="23" t="s">
        <v>196</v>
      </c>
      <c r="E165" s="23" t="s">
        <v>197</v>
      </c>
      <c r="F165" s="256">
        <v>6120153901</v>
      </c>
      <c r="G165" s="256">
        <v>414</v>
      </c>
      <c r="H165" s="14">
        <v>0</v>
      </c>
      <c r="I165" s="14">
        <f>Строительство!$Y$345</f>
        <v>1530.6</v>
      </c>
      <c r="J165" s="14">
        <v>0</v>
      </c>
      <c r="K165" s="14">
        <v>0</v>
      </c>
      <c r="L165" s="3650"/>
      <c r="M165" s="3683"/>
      <c r="U165" s="20"/>
      <c r="AE165" s="20"/>
    </row>
    <row r="166" spans="1:32" ht="28.5" customHeight="1">
      <c r="A166" s="3679"/>
      <c r="B166" s="3570" t="s">
        <v>182</v>
      </c>
      <c r="C166" s="256">
        <v>176</v>
      </c>
      <c r="D166" s="23" t="s">
        <v>196</v>
      </c>
      <c r="E166" s="23" t="s">
        <v>197</v>
      </c>
      <c r="F166" s="256">
        <v>6120153901</v>
      </c>
      <c r="G166" s="256">
        <v>414</v>
      </c>
      <c r="H166" s="14">
        <v>0</v>
      </c>
      <c r="I166" s="14">
        <v>0</v>
      </c>
      <c r="J166" s="14">
        <v>0</v>
      </c>
      <c r="K166" s="14">
        <v>0</v>
      </c>
      <c r="L166" s="3650"/>
      <c r="M166" s="3683"/>
    </row>
    <row r="167" spans="1:32" ht="25.5" customHeight="1">
      <c r="A167" s="3679"/>
      <c r="B167" s="3570" t="s">
        <v>241</v>
      </c>
      <c r="C167" s="256"/>
      <c r="D167" s="256"/>
      <c r="E167" s="256"/>
      <c r="F167" s="256"/>
      <c r="G167" s="256"/>
      <c r="H167" s="14">
        <f>H326</f>
        <v>0</v>
      </c>
      <c r="I167" s="14">
        <f>I326</f>
        <v>0</v>
      </c>
      <c r="J167" s="14">
        <f>J326</f>
        <v>0</v>
      </c>
      <c r="K167" s="14">
        <f>K326</f>
        <v>0</v>
      </c>
      <c r="L167" s="3651"/>
      <c r="M167" s="3683"/>
      <c r="AE167" s="20"/>
    </row>
    <row r="168" spans="1:32" ht="25.5" customHeight="1">
      <c r="A168" s="3679"/>
      <c r="B168" s="3570" t="s">
        <v>184</v>
      </c>
      <c r="C168" s="256"/>
      <c r="D168" s="256"/>
      <c r="E168" s="256"/>
      <c r="F168" s="256"/>
      <c r="G168" s="256"/>
      <c r="H168" s="14"/>
      <c r="I168" s="14"/>
      <c r="J168" s="14"/>
      <c r="K168" s="14"/>
      <c r="L168" s="3618"/>
      <c r="M168" s="3683"/>
    </row>
    <row r="169" spans="1:32" ht="89.25" customHeight="1">
      <c r="A169" s="3680"/>
      <c r="B169" s="3570" t="s">
        <v>342</v>
      </c>
      <c r="C169" s="256"/>
      <c r="D169" s="256"/>
      <c r="E169" s="256"/>
      <c r="F169" s="256"/>
      <c r="G169" s="256"/>
      <c r="H169" s="14"/>
      <c r="I169" s="14"/>
      <c r="J169" s="14"/>
      <c r="K169" s="14"/>
      <c r="L169" s="3618"/>
      <c r="M169" s="3684"/>
    </row>
    <row r="170" spans="1:32" ht="36" customHeight="1">
      <c r="A170" s="3708" t="s">
        <v>1692</v>
      </c>
      <c r="B170" s="3709"/>
      <c r="C170" s="3709"/>
      <c r="D170" s="3709"/>
      <c r="E170" s="3709"/>
      <c r="F170" s="3709"/>
      <c r="G170" s="3709"/>
      <c r="H170" s="3709"/>
      <c r="I170" s="3709"/>
      <c r="J170" s="3709"/>
      <c r="K170" s="3709"/>
      <c r="L170" s="3709"/>
      <c r="M170" s="3710"/>
      <c r="N170" s="2307"/>
    </row>
    <row r="171" spans="1:32" ht="28.15" customHeight="1">
      <c r="A171" s="3678" t="s">
        <v>1659</v>
      </c>
      <c r="B171" s="2507" t="s">
        <v>65</v>
      </c>
      <c r="C171" s="2507"/>
      <c r="D171" s="2507"/>
      <c r="E171" s="2507"/>
      <c r="F171" s="3622"/>
      <c r="G171" s="3622"/>
      <c r="H171" s="249"/>
      <c r="I171" s="3622"/>
      <c r="J171" s="3622"/>
      <c r="K171" s="3622"/>
      <c r="L171" s="3714" t="s">
        <v>309</v>
      </c>
      <c r="M171" s="3652" t="s">
        <v>279</v>
      </c>
    </row>
    <row r="172" spans="1:32" ht="28.15" customHeight="1">
      <c r="A172" s="3679"/>
      <c r="B172" s="2507" t="s">
        <v>239</v>
      </c>
      <c r="C172" s="2507"/>
      <c r="D172" s="2507"/>
      <c r="E172" s="2507"/>
      <c r="F172" s="3622"/>
      <c r="G172" s="3622"/>
      <c r="H172" s="249"/>
      <c r="I172" s="3622"/>
      <c r="J172" s="3622"/>
      <c r="K172" s="3622"/>
      <c r="L172" s="3715"/>
      <c r="M172" s="3653"/>
    </row>
    <row r="173" spans="1:32" ht="31.5" customHeight="1">
      <c r="A173" s="3679"/>
      <c r="B173" s="2502" t="s">
        <v>382</v>
      </c>
      <c r="C173" s="256"/>
      <c r="D173" s="23"/>
      <c r="E173" s="23"/>
      <c r="F173" s="256"/>
      <c r="G173" s="256"/>
      <c r="H173" s="14">
        <f>H174+H175+H176</f>
        <v>0</v>
      </c>
      <c r="I173" s="14">
        <f>I174+I175+I176</f>
        <v>12390132.899999999</v>
      </c>
      <c r="J173" s="14">
        <f>J174+J175+J176</f>
        <v>12317058.800000001</v>
      </c>
      <c r="K173" s="14">
        <f>K174+K175+K176</f>
        <v>6954097.0999999996</v>
      </c>
      <c r="L173" s="3715"/>
      <c r="M173" s="3653"/>
    </row>
    <row r="174" spans="1:32" ht="29.25" customHeight="1">
      <c r="A174" s="3679"/>
      <c r="B174" s="2507" t="s">
        <v>7</v>
      </c>
      <c r="C174" s="256">
        <v>176</v>
      </c>
      <c r="D174" s="23" t="s">
        <v>196</v>
      </c>
      <c r="E174" s="23" t="s">
        <v>197</v>
      </c>
      <c r="F174" s="256" t="s">
        <v>943</v>
      </c>
      <c r="G174" s="256" t="s">
        <v>13</v>
      </c>
      <c r="H174" s="14">
        <f>H182+H195+H196+H197+H206+H207+H208+H235+H236</f>
        <v>0</v>
      </c>
      <c r="I174" s="14">
        <f>I182+I195+I196+I197+I206+I207+I208+I235+I236</f>
        <v>6258159.2999999998</v>
      </c>
      <c r="J174" s="14">
        <f>J182+J195+J196+J197+J206+J207+J208+J235+J236</f>
        <v>6885914.0000000009</v>
      </c>
      <c r="K174" s="14">
        <f>K182+K195+K196+K197+K206+K207+K208+K235+K236</f>
        <v>3703578.7</v>
      </c>
      <c r="L174" s="3715"/>
      <c r="M174" s="3653"/>
      <c r="U174" s="20"/>
      <c r="AE174" s="20"/>
    </row>
    <row r="175" spans="1:32" ht="28.5" customHeight="1">
      <c r="A175" s="3679"/>
      <c r="B175" s="2507" t="s">
        <v>182</v>
      </c>
      <c r="C175" s="256">
        <v>176</v>
      </c>
      <c r="D175" s="23" t="s">
        <v>196</v>
      </c>
      <c r="E175" s="23" t="s">
        <v>197</v>
      </c>
      <c r="F175" s="256" t="s">
        <v>943</v>
      </c>
      <c r="G175" s="256" t="s">
        <v>13</v>
      </c>
      <c r="H175" s="14">
        <f>H186+H198+H199+H209+H237+H238</f>
        <v>0</v>
      </c>
      <c r="I175" s="14">
        <f>I186+I198+I199+I209+I237+I238</f>
        <v>5863137.5999999996</v>
      </c>
      <c r="J175" s="14">
        <f>J186+J198+J199+J209+J237+J238</f>
        <v>5170270.5</v>
      </c>
      <c r="K175" s="14">
        <f>K186+K198+K199+K209+K237+K238</f>
        <v>3150518.4</v>
      </c>
      <c r="L175" s="3715"/>
      <c r="M175" s="3653"/>
      <c r="AD175" s="20"/>
      <c r="AE175" s="20"/>
      <c r="AF175" s="20"/>
    </row>
    <row r="176" spans="1:32" ht="25.5" customHeight="1">
      <c r="A176" s="3679"/>
      <c r="B176" s="2507" t="s">
        <v>241</v>
      </c>
      <c r="C176" s="256"/>
      <c r="D176" s="256"/>
      <c r="E176" s="256"/>
      <c r="F176" s="256"/>
      <c r="G176" s="256"/>
      <c r="H176" s="14">
        <f>H239</f>
        <v>0</v>
      </c>
      <c r="I176" s="14">
        <f>I239</f>
        <v>268836</v>
      </c>
      <c r="J176" s="14">
        <f>J239</f>
        <v>260874.3</v>
      </c>
      <c r="K176" s="14">
        <f>K239</f>
        <v>100000</v>
      </c>
      <c r="L176" s="3716"/>
      <c r="M176" s="3653"/>
      <c r="AE176" s="20"/>
    </row>
    <row r="177" spans="1:33" ht="25.5" customHeight="1">
      <c r="A177" s="3679"/>
      <c r="B177" s="2507" t="s">
        <v>184</v>
      </c>
      <c r="C177" s="256"/>
      <c r="D177" s="256"/>
      <c r="E177" s="256"/>
      <c r="F177" s="256"/>
      <c r="G177" s="256"/>
      <c r="H177" s="30"/>
      <c r="I177" s="14"/>
      <c r="J177" s="14"/>
      <c r="K177" s="14"/>
      <c r="L177" s="2506"/>
      <c r="M177" s="3653"/>
    </row>
    <row r="178" spans="1:33" ht="25.5" customHeight="1">
      <c r="A178" s="3680"/>
      <c r="B178" s="2507" t="s">
        <v>342</v>
      </c>
      <c r="C178" s="256"/>
      <c r="D178" s="256"/>
      <c r="E178" s="256"/>
      <c r="F178" s="256"/>
      <c r="G178" s="256"/>
      <c r="H178" s="30"/>
      <c r="I178" s="14"/>
      <c r="J178" s="14"/>
      <c r="K178" s="14"/>
      <c r="L178" s="2506"/>
      <c r="M178" s="3654"/>
    </row>
    <row r="179" spans="1:33" ht="24.75" customHeight="1">
      <c r="A179" s="3681" t="s">
        <v>1646</v>
      </c>
      <c r="B179" s="2507" t="s">
        <v>65</v>
      </c>
      <c r="C179" s="256"/>
      <c r="D179" s="256"/>
      <c r="E179" s="256"/>
      <c r="F179" s="256"/>
      <c r="G179" s="256"/>
      <c r="H179" s="30" t="s">
        <v>198</v>
      </c>
      <c r="I179" s="14">
        <f>Строительство!$X$353</f>
        <v>8.379999999999999</v>
      </c>
      <c r="J179" s="14">
        <f>Строительство!$AZ$353</f>
        <v>5.72</v>
      </c>
      <c r="K179" s="14">
        <f>Строительство!$CC$353</f>
        <v>22.488</v>
      </c>
      <c r="L179" s="3652" t="s">
        <v>12</v>
      </c>
      <c r="M179" s="3655" t="s">
        <v>1710</v>
      </c>
    </row>
    <row r="180" spans="1:33" ht="27.75" customHeight="1">
      <c r="A180" s="3681"/>
      <c r="B180" s="2507" t="s">
        <v>239</v>
      </c>
      <c r="C180" s="256"/>
      <c r="D180" s="256"/>
      <c r="E180" s="256"/>
      <c r="F180" s="256"/>
      <c r="G180" s="256"/>
      <c r="H180" s="14">
        <v>0</v>
      </c>
      <c r="I180" s="255">
        <f>I181/I179</f>
        <v>273084.96420047735</v>
      </c>
      <c r="J180" s="255">
        <f>J181/J179</f>
        <v>433296.80069930077</v>
      </c>
      <c r="K180" s="255">
        <f>K181/K179</f>
        <v>114941.61330487371</v>
      </c>
      <c r="L180" s="3653"/>
      <c r="M180" s="3655"/>
    </row>
    <row r="181" spans="1:33" ht="24" customHeight="1">
      <c r="A181" s="3681"/>
      <c r="B181" s="2502" t="s">
        <v>382</v>
      </c>
      <c r="C181" s="256">
        <v>176</v>
      </c>
      <c r="D181" s="256" t="s">
        <v>196</v>
      </c>
      <c r="E181" s="256" t="s">
        <v>197</v>
      </c>
      <c r="F181" s="256" t="s">
        <v>395</v>
      </c>
      <c r="G181" s="256" t="s">
        <v>1001</v>
      </c>
      <c r="H181" s="14">
        <f>H182+H186</f>
        <v>0</v>
      </c>
      <c r="I181" s="14">
        <f>I182+I186</f>
        <v>2288452</v>
      </c>
      <c r="J181" s="14">
        <f>J182+J186</f>
        <v>2478457.7000000002</v>
      </c>
      <c r="K181" s="14">
        <f>K182+K186</f>
        <v>2584807</v>
      </c>
      <c r="L181" s="3653"/>
      <c r="M181" s="3655"/>
      <c r="AD181" s="3624"/>
      <c r="AE181" s="3624"/>
      <c r="AF181" s="3624"/>
      <c r="AG181" s="135"/>
    </row>
    <row r="182" spans="1:33" ht="28.5" customHeight="1">
      <c r="A182" s="3681"/>
      <c r="B182" s="2502" t="s">
        <v>999</v>
      </c>
      <c r="C182" s="256">
        <v>176</v>
      </c>
      <c r="D182" s="256" t="s">
        <v>196</v>
      </c>
      <c r="E182" s="256" t="s">
        <v>197</v>
      </c>
      <c r="F182" s="256" t="s">
        <v>943</v>
      </c>
      <c r="G182" s="256">
        <v>414</v>
      </c>
      <c r="H182" s="14">
        <f>H183</f>
        <v>0</v>
      </c>
      <c r="I182" s="14">
        <f>I183+I184+I185</f>
        <v>1580620.8</v>
      </c>
      <c r="J182" s="14">
        <f t="shared" ref="J182:K182" si="12">J183+J184+J185</f>
        <v>1288980.1000000001</v>
      </c>
      <c r="K182" s="14">
        <f t="shared" si="12"/>
        <v>2584807</v>
      </c>
      <c r="L182" s="3653"/>
      <c r="M182" s="3655"/>
      <c r="AD182" s="3624"/>
      <c r="AE182" s="3624"/>
      <c r="AF182" s="3624"/>
      <c r="AG182" s="135"/>
    </row>
    <row r="183" spans="1:33" ht="24" customHeight="1">
      <c r="A183" s="3681"/>
      <c r="B183" s="2507" t="s">
        <v>7</v>
      </c>
      <c r="C183" s="256">
        <v>176</v>
      </c>
      <c r="D183" s="256" t="s">
        <v>196</v>
      </c>
      <c r="E183" s="256" t="s">
        <v>197</v>
      </c>
      <c r="F183" s="256" t="s">
        <v>1677</v>
      </c>
      <c r="G183" s="256">
        <v>414</v>
      </c>
      <c r="H183" s="14">
        <v>0</v>
      </c>
      <c r="I183" s="14">
        <v>1551127.8</v>
      </c>
      <c r="J183" s="14">
        <v>1227957.5</v>
      </c>
      <c r="K183" s="14">
        <v>2573346</v>
      </c>
      <c r="L183" s="3653"/>
      <c r="M183" s="3655"/>
      <c r="AD183" s="198"/>
      <c r="AE183" s="198"/>
      <c r="AF183" s="198"/>
      <c r="AG183" s="135"/>
    </row>
    <row r="184" spans="1:33" ht="24" customHeight="1">
      <c r="A184" s="3681"/>
      <c r="B184" s="2507" t="s">
        <v>7</v>
      </c>
      <c r="C184" s="256">
        <v>176</v>
      </c>
      <c r="D184" s="256" t="s">
        <v>196</v>
      </c>
      <c r="E184" s="256" t="s">
        <v>197</v>
      </c>
      <c r="F184" s="256" t="s">
        <v>1676</v>
      </c>
      <c r="G184" s="256">
        <v>415</v>
      </c>
      <c r="H184" s="14">
        <v>0</v>
      </c>
      <c r="I184" s="14">
        <v>29493</v>
      </c>
      <c r="J184" s="14">
        <v>49561.599999999999</v>
      </c>
      <c r="K184" s="14">
        <v>0</v>
      </c>
      <c r="L184" s="3653"/>
      <c r="M184" s="3655"/>
      <c r="AD184" s="135"/>
      <c r="AE184" s="135"/>
      <c r="AF184" s="135"/>
      <c r="AG184" s="135"/>
    </row>
    <row r="185" spans="1:33" ht="24" customHeight="1">
      <c r="A185" s="3681"/>
      <c r="B185" s="3576" t="s">
        <v>7</v>
      </c>
      <c r="C185" s="256">
        <v>176</v>
      </c>
      <c r="D185" s="256" t="s">
        <v>196</v>
      </c>
      <c r="E185" s="256" t="s">
        <v>197</v>
      </c>
      <c r="F185" s="256" t="s">
        <v>1678</v>
      </c>
      <c r="G185" s="256">
        <v>414</v>
      </c>
      <c r="H185" s="14">
        <v>0</v>
      </c>
      <c r="I185" s="14">
        <v>0</v>
      </c>
      <c r="J185" s="14">
        <v>11461</v>
      </c>
      <c r="K185" s="14">
        <v>11461</v>
      </c>
      <c r="L185" s="3653"/>
      <c r="M185" s="3655"/>
    </row>
    <row r="186" spans="1:33" ht="33" customHeight="1">
      <c r="A186" s="3681"/>
      <c r="B186" s="2507" t="s">
        <v>1000</v>
      </c>
      <c r="C186" s="256">
        <v>176</v>
      </c>
      <c r="D186" s="256" t="s">
        <v>196</v>
      </c>
      <c r="E186" s="256" t="s">
        <v>197</v>
      </c>
      <c r="F186" s="256" t="s">
        <v>943</v>
      </c>
      <c r="G186" s="256" t="s">
        <v>1001</v>
      </c>
      <c r="H186" s="14">
        <f>H187+H188</f>
        <v>0</v>
      </c>
      <c r="I186" s="14">
        <f>I187+I188</f>
        <v>707831.2</v>
      </c>
      <c r="J186" s="14">
        <f>J187+J188</f>
        <v>1189477.6000000001</v>
      </c>
      <c r="K186" s="14">
        <f>K187+K188</f>
        <v>0</v>
      </c>
      <c r="L186" s="3653"/>
      <c r="M186" s="3655"/>
    </row>
    <row r="187" spans="1:33" ht="24" customHeight="1">
      <c r="A187" s="3681"/>
      <c r="B187" s="2507" t="s">
        <v>182</v>
      </c>
      <c r="C187" s="256">
        <v>176</v>
      </c>
      <c r="D187" s="256" t="s">
        <v>196</v>
      </c>
      <c r="E187" s="256" t="s">
        <v>197</v>
      </c>
      <c r="F187" s="256" t="s">
        <v>1677</v>
      </c>
      <c r="G187" s="256">
        <v>414</v>
      </c>
      <c r="H187" s="14">
        <v>0</v>
      </c>
      <c r="I187" s="14">
        <v>0</v>
      </c>
      <c r="J187" s="14">
        <v>0</v>
      </c>
      <c r="K187" s="14">
        <v>0</v>
      </c>
      <c r="L187" s="3653"/>
      <c r="M187" s="3655"/>
      <c r="AD187" s="20"/>
    </row>
    <row r="188" spans="1:33" ht="24" customHeight="1">
      <c r="A188" s="3681"/>
      <c r="B188" s="2507" t="s">
        <v>182</v>
      </c>
      <c r="C188" s="256">
        <v>176</v>
      </c>
      <c r="D188" s="256" t="s">
        <v>196</v>
      </c>
      <c r="E188" s="256" t="s">
        <v>197</v>
      </c>
      <c r="F188" s="256" t="s">
        <v>1676</v>
      </c>
      <c r="G188" s="256">
        <v>415</v>
      </c>
      <c r="H188" s="14">
        <v>0</v>
      </c>
      <c r="I188" s="14">
        <v>707831.2</v>
      </c>
      <c r="J188" s="14">
        <v>1189477.6000000001</v>
      </c>
      <c r="K188" s="14">
        <v>0</v>
      </c>
      <c r="L188" s="3653"/>
      <c r="M188" s="3655"/>
    </row>
    <row r="189" spans="1:33" ht="24" customHeight="1">
      <c r="A189" s="3681"/>
      <c r="B189" s="2507" t="s">
        <v>241</v>
      </c>
      <c r="C189" s="256"/>
      <c r="D189" s="256"/>
      <c r="E189" s="256"/>
      <c r="F189" s="256"/>
      <c r="G189" s="256"/>
      <c r="H189" s="30"/>
      <c r="I189" s="14"/>
      <c r="J189" s="14"/>
      <c r="K189" s="14"/>
      <c r="L189" s="3653"/>
      <c r="M189" s="3655"/>
    </row>
    <row r="190" spans="1:33" ht="27" customHeight="1">
      <c r="A190" s="3681"/>
      <c r="B190" s="2507" t="s">
        <v>184</v>
      </c>
      <c r="C190" s="256"/>
      <c r="D190" s="256"/>
      <c r="E190" s="256"/>
      <c r="F190" s="256"/>
      <c r="G190" s="256"/>
      <c r="H190" s="30"/>
      <c r="I190" s="14"/>
      <c r="J190" s="14"/>
      <c r="K190" s="14"/>
      <c r="L190" s="3653"/>
      <c r="M190" s="3655"/>
    </row>
    <row r="191" spans="1:33" ht="29.25" customHeight="1">
      <c r="A191" s="3681"/>
      <c r="B191" s="2507" t="s">
        <v>342</v>
      </c>
      <c r="C191" s="256"/>
      <c r="D191" s="256"/>
      <c r="E191" s="256"/>
      <c r="F191" s="256"/>
      <c r="G191" s="256"/>
      <c r="H191" s="30"/>
      <c r="I191" s="14"/>
      <c r="J191" s="14"/>
      <c r="K191" s="14"/>
      <c r="L191" s="3653"/>
      <c r="M191" s="3655"/>
    </row>
    <row r="192" spans="1:33" ht="36" customHeight="1">
      <c r="A192" s="3678" t="s">
        <v>1647</v>
      </c>
      <c r="B192" s="2507" t="s">
        <v>271</v>
      </c>
      <c r="C192" s="256"/>
      <c r="D192" s="256"/>
      <c r="E192" s="256"/>
      <c r="F192" s="256"/>
      <c r="G192" s="256"/>
      <c r="H192" s="14" t="s">
        <v>198</v>
      </c>
      <c r="I192" s="255">
        <f>Кап.ремонт!R648</f>
        <v>7.0728000000000009</v>
      </c>
      <c r="J192" s="255">
        <f>Кап.ремонт!AK648</f>
        <v>1</v>
      </c>
      <c r="K192" s="255">
        <f>Кап.ремонт!$BE$648</f>
        <v>6.36</v>
      </c>
      <c r="L192" s="3678" t="s">
        <v>12</v>
      </c>
      <c r="M192" s="3656" t="s">
        <v>1711</v>
      </c>
    </row>
    <row r="193" spans="1:44" ht="29.25" customHeight="1">
      <c r="A193" s="3679"/>
      <c r="B193" s="2507" t="s">
        <v>239</v>
      </c>
      <c r="C193" s="256"/>
      <c r="D193" s="256"/>
      <c r="E193" s="256"/>
      <c r="F193" s="256"/>
      <c r="G193" s="256"/>
      <c r="H193" s="14">
        <v>0</v>
      </c>
      <c r="I193" s="255">
        <f>I194/I192</f>
        <v>27053.642121931905</v>
      </c>
      <c r="J193" s="255">
        <f>J194/J192</f>
        <v>670187.5</v>
      </c>
      <c r="K193" s="255">
        <f>K194/K192</f>
        <v>106132.0754716981</v>
      </c>
      <c r="L193" s="3679"/>
      <c r="M193" s="3657"/>
    </row>
    <row r="194" spans="1:44" ht="26.25" customHeight="1">
      <c r="A194" s="3679"/>
      <c r="B194" s="2502" t="s">
        <v>382</v>
      </c>
      <c r="C194" s="256">
        <v>176</v>
      </c>
      <c r="D194" s="256" t="s">
        <v>196</v>
      </c>
      <c r="E194" s="256" t="s">
        <v>197</v>
      </c>
      <c r="F194" s="256" t="s">
        <v>950</v>
      </c>
      <c r="G194" s="256">
        <v>243</v>
      </c>
      <c r="H194" s="14">
        <f>H195+H196+H197+H198+H199</f>
        <v>0</v>
      </c>
      <c r="I194" s="14">
        <f>I195+I196+I197+I198+I199</f>
        <v>191345</v>
      </c>
      <c r="J194" s="14">
        <f>J195+J196+J197+J198+J199</f>
        <v>670187.5</v>
      </c>
      <c r="K194" s="14">
        <f>K195+K196+K197+K198+K199</f>
        <v>675000</v>
      </c>
      <c r="L194" s="3679"/>
      <c r="M194" s="3657"/>
      <c r="AO194" s="20"/>
    </row>
    <row r="195" spans="1:44" ht="21.75" customHeight="1">
      <c r="A195" s="3679"/>
      <c r="B195" s="2507" t="s">
        <v>7</v>
      </c>
      <c r="C195" s="256">
        <v>176</v>
      </c>
      <c r="D195" s="256" t="s">
        <v>196</v>
      </c>
      <c r="E195" s="256" t="s">
        <v>197</v>
      </c>
      <c r="F195" s="256" t="s">
        <v>1680</v>
      </c>
      <c r="G195" s="256">
        <v>243</v>
      </c>
      <c r="H195" s="14">
        <v>0</v>
      </c>
      <c r="I195" s="14">
        <v>2481</v>
      </c>
      <c r="J195" s="14">
        <v>20807.5</v>
      </c>
      <c r="K195" s="14">
        <v>7000</v>
      </c>
      <c r="L195" s="3679"/>
      <c r="M195" s="3657"/>
      <c r="T195" s="20"/>
      <c r="U195" s="20"/>
      <c r="V195" s="20"/>
    </row>
    <row r="196" spans="1:44" ht="21.75" customHeight="1">
      <c r="A196" s="3679"/>
      <c r="B196" s="2507" t="s">
        <v>7</v>
      </c>
      <c r="C196" s="256">
        <v>176</v>
      </c>
      <c r="D196" s="256" t="s">
        <v>196</v>
      </c>
      <c r="E196" s="256" t="s">
        <v>197</v>
      </c>
      <c r="F196" s="256" t="s">
        <v>1679</v>
      </c>
      <c r="G196" s="256">
        <v>243</v>
      </c>
      <c r="H196" s="14">
        <v>0</v>
      </c>
      <c r="I196" s="14">
        <v>2500</v>
      </c>
      <c r="J196" s="14">
        <v>0</v>
      </c>
      <c r="K196" s="14">
        <v>20000</v>
      </c>
      <c r="L196" s="3679"/>
      <c r="M196" s="3657"/>
      <c r="T196" s="20"/>
      <c r="U196" s="20"/>
      <c r="V196" s="20"/>
    </row>
    <row r="197" spans="1:44" ht="21.75" customHeight="1">
      <c r="A197" s="3679"/>
      <c r="B197" s="2507" t="s">
        <v>7</v>
      </c>
      <c r="C197" s="256">
        <v>176</v>
      </c>
      <c r="D197" s="256" t="s">
        <v>196</v>
      </c>
      <c r="E197" s="256" t="s">
        <v>197</v>
      </c>
      <c r="F197" s="256" t="s">
        <v>1681</v>
      </c>
      <c r="G197" s="256">
        <v>243</v>
      </c>
      <c r="H197" s="14">
        <v>0</v>
      </c>
      <c r="I197" s="14">
        <f>Кап.ремонт!$T$648</f>
        <v>66820</v>
      </c>
      <c r="J197" s="14">
        <v>150000</v>
      </c>
      <c r="K197" s="14">
        <v>0</v>
      </c>
      <c r="L197" s="3679"/>
      <c r="M197" s="3657"/>
      <c r="T197" s="20"/>
      <c r="U197" s="20"/>
      <c r="V197" s="20"/>
    </row>
    <row r="198" spans="1:44" ht="21.75" customHeight="1">
      <c r="A198" s="3679"/>
      <c r="B198" s="2507" t="s">
        <v>182</v>
      </c>
      <c r="C198" s="256">
        <v>176</v>
      </c>
      <c r="D198" s="256" t="s">
        <v>196</v>
      </c>
      <c r="E198" s="256" t="s">
        <v>197</v>
      </c>
      <c r="F198" s="256" t="s">
        <v>1679</v>
      </c>
      <c r="G198" s="256">
        <v>243</v>
      </c>
      <c r="H198" s="14">
        <v>0</v>
      </c>
      <c r="I198" s="14">
        <v>60000</v>
      </c>
      <c r="J198" s="14">
        <v>0</v>
      </c>
      <c r="K198" s="14">
        <v>480000</v>
      </c>
      <c r="L198" s="3679"/>
      <c r="M198" s="3657"/>
      <c r="T198" s="20"/>
      <c r="U198" s="20"/>
      <c r="V198" s="20"/>
      <c r="AD198" s="20"/>
    </row>
    <row r="199" spans="1:44" ht="25.5" customHeight="1">
      <c r="A199" s="3679"/>
      <c r="B199" s="2507" t="s">
        <v>182</v>
      </c>
      <c r="C199" s="256">
        <v>176</v>
      </c>
      <c r="D199" s="256" t="s">
        <v>196</v>
      </c>
      <c r="E199" s="256" t="s">
        <v>197</v>
      </c>
      <c r="F199" s="256" t="s">
        <v>1680</v>
      </c>
      <c r="G199" s="256">
        <v>243</v>
      </c>
      <c r="H199" s="14">
        <v>0</v>
      </c>
      <c r="I199" s="14">
        <v>59544</v>
      </c>
      <c r="J199" s="14">
        <v>499380</v>
      </c>
      <c r="K199" s="14">
        <v>168000</v>
      </c>
      <c r="L199" s="3679"/>
      <c r="M199" s="3657"/>
      <c r="T199" s="20"/>
      <c r="U199" s="20"/>
      <c r="AO199" s="20"/>
      <c r="AP199" s="20"/>
    </row>
    <row r="200" spans="1:44" ht="22.5" customHeight="1">
      <c r="A200" s="3679"/>
      <c r="B200" s="2507" t="s">
        <v>241</v>
      </c>
      <c r="C200" s="256"/>
      <c r="D200" s="256"/>
      <c r="E200" s="256"/>
      <c r="F200" s="256"/>
      <c r="G200" s="256"/>
      <c r="H200" s="14">
        <v>0</v>
      </c>
      <c r="I200" s="14">
        <v>0</v>
      </c>
      <c r="J200" s="14">
        <v>0</v>
      </c>
      <c r="K200" s="14">
        <v>0</v>
      </c>
      <c r="L200" s="3679"/>
      <c r="M200" s="3657"/>
      <c r="T200" s="20"/>
      <c r="U200" s="20"/>
    </row>
    <row r="201" spans="1:44" ht="36" customHeight="1">
      <c r="A201" s="3679"/>
      <c r="B201" s="2507" t="s">
        <v>184</v>
      </c>
      <c r="C201" s="256"/>
      <c r="D201" s="256"/>
      <c r="E201" s="256"/>
      <c r="F201" s="256"/>
      <c r="G201" s="256"/>
      <c r="H201" s="14">
        <v>0</v>
      </c>
      <c r="I201" s="14">
        <v>0</v>
      </c>
      <c r="J201" s="14">
        <v>0</v>
      </c>
      <c r="K201" s="14">
        <v>0</v>
      </c>
      <c r="L201" s="3679"/>
      <c r="M201" s="3657"/>
      <c r="T201" s="20"/>
      <c r="U201" s="20"/>
      <c r="AE201" s="20"/>
    </row>
    <row r="202" spans="1:44" ht="32.25" customHeight="1">
      <c r="A202" s="3680"/>
      <c r="B202" s="2507" t="s">
        <v>342</v>
      </c>
      <c r="C202" s="256"/>
      <c r="D202" s="256"/>
      <c r="E202" s="256"/>
      <c r="F202" s="256"/>
      <c r="G202" s="256"/>
      <c r="H202" s="14">
        <v>0</v>
      </c>
      <c r="I202" s="14">
        <v>0</v>
      </c>
      <c r="J202" s="14">
        <v>0</v>
      </c>
      <c r="K202" s="14">
        <v>0</v>
      </c>
      <c r="L202" s="3680"/>
      <c r="M202" s="3657"/>
      <c r="S202" s="20"/>
      <c r="U202" s="20"/>
    </row>
    <row r="203" spans="1:44" ht="25.5" customHeight="1">
      <c r="A203" s="3678" t="s">
        <v>1648</v>
      </c>
      <c r="B203" s="2507" t="s">
        <v>53</v>
      </c>
      <c r="C203" s="256"/>
      <c r="D203" s="256"/>
      <c r="E203" s="256"/>
      <c r="F203" s="256"/>
      <c r="G203" s="256"/>
      <c r="H203" s="14" t="s">
        <v>198</v>
      </c>
      <c r="I203" s="14">
        <f>' Рем.'!$U$648</f>
        <v>194.37599999999998</v>
      </c>
      <c r="J203" s="14">
        <f>' Рем.'!AS$648</f>
        <v>224.59800000000001</v>
      </c>
      <c r="K203" s="14">
        <f>' Рем.'!$BB$648</f>
        <v>96.529999999999973</v>
      </c>
      <c r="L203" s="3678" t="s">
        <v>12</v>
      </c>
      <c r="M203" s="3656" t="s">
        <v>1702</v>
      </c>
    </row>
    <row r="204" spans="1:44" ht="25.5" customHeight="1">
      <c r="A204" s="3679"/>
      <c r="B204" s="2507" t="s">
        <v>239</v>
      </c>
      <c r="C204" s="256"/>
      <c r="D204" s="256"/>
      <c r="E204" s="256"/>
      <c r="F204" s="256"/>
      <c r="G204" s="256"/>
      <c r="H204" s="14">
        <v>0</v>
      </c>
      <c r="I204" s="255">
        <f>I205/I203</f>
        <v>38225.564370086839</v>
      </c>
      <c r="J204" s="255">
        <f>J205/J203</f>
        <v>35266.544670923162</v>
      </c>
      <c r="K204" s="255">
        <f>K205/K203</f>
        <v>34127.11177872165</v>
      </c>
      <c r="L204" s="3679"/>
      <c r="M204" s="3657"/>
    </row>
    <row r="205" spans="1:44" ht="40.5" customHeight="1">
      <c r="A205" s="3679"/>
      <c r="B205" s="2502" t="s">
        <v>382</v>
      </c>
      <c r="C205" s="256">
        <v>176</v>
      </c>
      <c r="D205" s="256" t="s">
        <v>196</v>
      </c>
      <c r="E205" s="256" t="s">
        <v>197</v>
      </c>
      <c r="F205" s="256" t="s">
        <v>1683</v>
      </c>
      <c r="G205" s="256">
        <v>244</v>
      </c>
      <c r="H205" s="14">
        <f>H206+H207+H208+H209</f>
        <v>0</v>
      </c>
      <c r="I205" s="14">
        <f>I206+I207+I208+I209</f>
        <v>7430132.2999999989</v>
      </c>
      <c r="J205" s="14">
        <f>J206+J207+J208+J209</f>
        <v>7920795.4000000004</v>
      </c>
      <c r="K205" s="14">
        <f>K206+K207+K208+K209</f>
        <v>3294290.0999999996</v>
      </c>
      <c r="L205" s="3679"/>
      <c r="M205" s="3657"/>
      <c r="AO205" s="20"/>
      <c r="AR205" s="20"/>
    </row>
    <row r="206" spans="1:44" ht="29.25" customHeight="1">
      <c r="A206" s="3679"/>
      <c r="B206" s="2507" t="s">
        <v>7</v>
      </c>
      <c r="C206" s="256">
        <v>176</v>
      </c>
      <c r="D206" s="256" t="s">
        <v>196</v>
      </c>
      <c r="E206" s="256" t="s">
        <v>197</v>
      </c>
      <c r="F206" s="256" t="s">
        <v>1681</v>
      </c>
      <c r="G206" s="256">
        <v>244</v>
      </c>
      <c r="H206" s="14">
        <f>H216</f>
        <v>0</v>
      </c>
      <c r="I206" s="14">
        <f>I216+I227</f>
        <v>3333546.2999999993</v>
      </c>
      <c r="J206" s="14">
        <f>J216+J227</f>
        <v>5322181.7</v>
      </c>
      <c r="K206" s="14">
        <f>K216+K227</f>
        <v>1000000</v>
      </c>
      <c r="L206" s="3679"/>
      <c r="M206" s="3657"/>
      <c r="AD206" s="20"/>
      <c r="AF206" s="20"/>
    </row>
    <row r="207" spans="1:44" ht="29.25" customHeight="1">
      <c r="A207" s="3679"/>
      <c r="B207" s="2507" t="s">
        <v>7</v>
      </c>
      <c r="C207" s="256">
        <v>176</v>
      </c>
      <c r="D207" s="256" t="s">
        <v>196</v>
      </c>
      <c r="E207" s="256" t="s">
        <v>197</v>
      </c>
      <c r="F207" s="256" t="s">
        <v>991</v>
      </c>
      <c r="G207" s="256">
        <v>244</v>
      </c>
      <c r="H207" s="14">
        <f>H217+H218</f>
        <v>0</v>
      </c>
      <c r="I207" s="14">
        <f>I217+I218</f>
        <v>163863.5</v>
      </c>
      <c r="J207" s="14">
        <f>J217+J218</f>
        <v>103944.70000000001</v>
      </c>
      <c r="K207" s="14">
        <f>K217+K218</f>
        <v>91771.7</v>
      </c>
      <c r="L207" s="3679"/>
      <c r="M207" s="3657"/>
      <c r="AD207" s="20"/>
    </row>
    <row r="208" spans="1:44" ht="41.25" customHeight="1">
      <c r="A208" s="3679"/>
      <c r="B208" s="2507" t="s">
        <v>7</v>
      </c>
      <c r="C208" s="256">
        <v>176</v>
      </c>
      <c r="D208" s="256" t="s">
        <v>196</v>
      </c>
      <c r="E208" s="256" t="s">
        <v>197</v>
      </c>
      <c r="F208" s="256" t="s">
        <v>1248</v>
      </c>
      <c r="G208" s="256">
        <v>244</v>
      </c>
      <c r="H208" s="14">
        <v>0</v>
      </c>
      <c r="I208" s="14"/>
      <c r="J208" s="14"/>
      <c r="K208" s="14">
        <v>0</v>
      </c>
      <c r="L208" s="3679"/>
      <c r="M208" s="3657"/>
    </row>
    <row r="209" spans="1:44" ht="28.5" customHeight="1">
      <c r="A209" s="3679"/>
      <c r="B209" s="2507" t="s">
        <v>182</v>
      </c>
      <c r="C209" s="256">
        <v>176</v>
      </c>
      <c r="D209" s="256" t="s">
        <v>196</v>
      </c>
      <c r="E209" s="256" t="s">
        <v>197</v>
      </c>
      <c r="F209" s="256" t="s">
        <v>991</v>
      </c>
      <c r="G209" s="256">
        <v>244</v>
      </c>
      <c r="H209" s="14">
        <f>H220+H221</f>
        <v>0</v>
      </c>
      <c r="I209" s="14">
        <f>I220+I221</f>
        <v>3932722.5</v>
      </c>
      <c r="J209" s="14">
        <f>J220+J221</f>
        <v>2494669</v>
      </c>
      <c r="K209" s="14">
        <f>K220+K221</f>
        <v>2202518.4</v>
      </c>
      <c r="L209" s="3679"/>
      <c r="M209" s="3657"/>
    </row>
    <row r="210" spans="1:44" ht="22.5" customHeight="1">
      <c r="A210" s="3679"/>
      <c r="B210" s="2507" t="s">
        <v>241</v>
      </c>
      <c r="C210" s="256"/>
      <c r="D210" s="256"/>
      <c r="E210" s="256"/>
      <c r="F210" s="256"/>
      <c r="G210" s="256"/>
      <c r="H210" s="14">
        <v>0</v>
      </c>
      <c r="I210" s="14">
        <v>0</v>
      </c>
      <c r="J210" s="14">
        <v>0</v>
      </c>
      <c r="K210" s="14">
        <v>0</v>
      </c>
      <c r="L210" s="3679"/>
      <c r="M210" s="3657"/>
    </row>
    <row r="211" spans="1:44" ht="28.5" customHeight="1">
      <c r="A211" s="3679"/>
      <c r="B211" s="2507" t="s">
        <v>184</v>
      </c>
      <c r="C211" s="256"/>
      <c r="D211" s="256"/>
      <c r="E211" s="256"/>
      <c r="F211" s="256"/>
      <c r="G211" s="256"/>
      <c r="H211" s="14">
        <v>0</v>
      </c>
      <c r="I211" s="14">
        <v>0</v>
      </c>
      <c r="J211" s="14">
        <v>0</v>
      </c>
      <c r="K211" s="14">
        <v>0</v>
      </c>
      <c r="L211" s="3679"/>
      <c r="M211" s="3657"/>
    </row>
    <row r="212" spans="1:44" ht="19.5" customHeight="1">
      <c r="A212" s="3680"/>
      <c r="B212" s="2507" t="s">
        <v>342</v>
      </c>
      <c r="C212" s="256"/>
      <c r="D212" s="256"/>
      <c r="E212" s="256"/>
      <c r="F212" s="256"/>
      <c r="G212" s="256"/>
      <c r="H212" s="14"/>
      <c r="I212" s="14"/>
      <c r="J212" s="14"/>
      <c r="K212" s="14"/>
      <c r="L212" s="3680"/>
      <c r="M212" s="3657"/>
      <c r="T212" s="20"/>
    </row>
    <row r="213" spans="1:44" ht="25.5" customHeight="1">
      <c r="A213" s="3678" t="s">
        <v>1649</v>
      </c>
      <c r="B213" s="2507" t="s">
        <v>53</v>
      </c>
      <c r="C213" s="256"/>
      <c r="D213" s="256"/>
      <c r="E213" s="256"/>
      <c r="F213" s="256"/>
      <c r="G213" s="256"/>
      <c r="H213" s="30"/>
      <c r="I213" s="14">
        <f>I203</f>
        <v>194.37599999999998</v>
      </c>
      <c r="J213" s="14">
        <f t="shared" ref="J213:K213" si="13">J203</f>
        <v>224.59800000000001</v>
      </c>
      <c r="K213" s="14">
        <f t="shared" si="13"/>
        <v>96.529999999999973</v>
      </c>
      <c r="L213" s="3678" t="s">
        <v>12</v>
      </c>
      <c r="M213" s="3657"/>
    </row>
    <row r="214" spans="1:44" ht="25.5" customHeight="1">
      <c r="A214" s="3679"/>
      <c r="B214" s="2507" t="s">
        <v>239</v>
      </c>
      <c r="C214" s="256"/>
      <c r="D214" s="256"/>
      <c r="E214" s="256"/>
      <c r="F214" s="256"/>
      <c r="G214" s="256"/>
      <c r="H214" s="30"/>
      <c r="I214" s="255">
        <f>I215/I213</f>
        <v>38225.564370086839</v>
      </c>
      <c r="J214" s="255">
        <f>J215/J213</f>
        <v>35266.544670923162</v>
      </c>
      <c r="K214" s="255">
        <f>K215/K213</f>
        <v>34127.11177872165</v>
      </c>
      <c r="L214" s="3679"/>
      <c r="M214" s="3657"/>
    </row>
    <row r="215" spans="1:44" ht="40.5" customHeight="1">
      <c r="A215" s="3679"/>
      <c r="B215" s="2502" t="s">
        <v>382</v>
      </c>
      <c r="C215" s="256">
        <v>176</v>
      </c>
      <c r="D215" s="256" t="s">
        <v>196</v>
      </c>
      <c r="E215" s="256" t="s">
        <v>197</v>
      </c>
      <c r="F215" s="256" t="s">
        <v>1682</v>
      </c>
      <c r="G215" s="256">
        <v>244</v>
      </c>
      <c r="H215" s="14">
        <f>H216+H217+H220+H219</f>
        <v>0</v>
      </c>
      <c r="I215" s="14">
        <f>I216+I217+I220+I219+I221+I218</f>
        <v>7430132.2999999989</v>
      </c>
      <c r="J215" s="14">
        <f t="shared" ref="J215:K215" si="14">J216+J217+J220+J219+J221+J218</f>
        <v>7920795.4000000004</v>
      </c>
      <c r="K215" s="14">
        <f t="shared" si="14"/>
        <v>3294290.1</v>
      </c>
      <c r="L215" s="3679"/>
      <c r="M215" s="3657"/>
      <c r="AO215" s="20"/>
      <c r="AR215" s="20"/>
    </row>
    <row r="216" spans="1:44" ht="29.25" customHeight="1">
      <c r="A216" s="3679"/>
      <c r="B216" s="2507" t="s">
        <v>7</v>
      </c>
      <c r="C216" s="256">
        <v>176</v>
      </c>
      <c r="D216" s="256" t="s">
        <v>196</v>
      </c>
      <c r="E216" s="256" t="s">
        <v>197</v>
      </c>
      <c r="F216" s="256" t="s">
        <v>1681</v>
      </c>
      <c r="G216" s="256">
        <v>244</v>
      </c>
      <c r="H216" s="30">
        <f>H228</f>
        <v>0</v>
      </c>
      <c r="I216" s="14">
        <f>' Рем.'!W648</f>
        <v>3333546.2999999993</v>
      </c>
      <c r="J216" s="14">
        <v>5322181.7</v>
      </c>
      <c r="K216" s="14">
        <v>1000000</v>
      </c>
      <c r="L216" s="3679"/>
      <c r="M216" s="3657"/>
    </row>
    <row r="217" spans="1:44" ht="29.25" customHeight="1">
      <c r="A217" s="3679"/>
      <c r="B217" s="2507" t="s">
        <v>7</v>
      </c>
      <c r="C217" s="256">
        <v>176</v>
      </c>
      <c r="D217" s="256" t="s">
        <v>196</v>
      </c>
      <c r="E217" s="256" t="s">
        <v>197</v>
      </c>
      <c r="F217" s="256" t="s">
        <v>1679</v>
      </c>
      <c r="G217" s="256">
        <v>244</v>
      </c>
      <c r="H217" s="30">
        <v>0</v>
      </c>
      <c r="I217" s="14">
        <v>129954.4</v>
      </c>
      <c r="J217" s="14">
        <v>83637.8</v>
      </c>
      <c r="K217" s="14">
        <v>82105</v>
      </c>
      <c r="L217" s="3679"/>
      <c r="M217" s="3657"/>
    </row>
    <row r="218" spans="1:44" ht="29.25" customHeight="1">
      <c r="A218" s="3679"/>
      <c r="B218" s="2507" t="s">
        <v>7</v>
      </c>
      <c r="C218" s="256">
        <v>176</v>
      </c>
      <c r="D218" s="256" t="s">
        <v>196</v>
      </c>
      <c r="E218" s="256" t="s">
        <v>197</v>
      </c>
      <c r="F218" s="256" t="s">
        <v>1680</v>
      </c>
      <c r="G218" s="256">
        <v>244</v>
      </c>
      <c r="H218" s="30">
        <v>0</v>
      </c>
      <c r="I218" s="14">
        <v>33909.1</v>
      </c>
      <c r="J218" s="14">
        <v>20306.900000000001</v>
      </c>
      <c r="K218" s="14">
        <v>9666.7000000000007</v>
      </c>
      <c r="L218" s="3679"/>
      <c r="M218" s="3657"/>
      <c r="AD218" s="20"/>
      <c r="AE218" s="20"/>
      <c r="AF218" s="20"/>
      <c r="AG218" s="20"/>
    </row>
    <row r="219" spans="1:44" ht="29.25" customHeight="1">
      <c r="A219" s="3679"/>
      <c r="B219" s="2507" t="s">
        <v>7</v>
      </c>
      <c r="C219" s="256">
        <v>176</v>
      </c>
      <c r="D219" s="256" t="s">
        <v>196</v>
      </c>
      <c r="E219" s="256" t="s">
        <v>197</v>
      </c>
      <c r="F219" s="256" t="s">
        <v>1248</v>
      </c>
      <c r="G219" s="256">
        <v>244</v>
      </c>
      <c r="H219" s="30">
        <v>0</v>
      </c>
      <c r="I219" s="14">
        <v>0</v>
      </c>
      <c r="J219" s="14">
        <v>0</v>
      </c>
      <c r="K219" s="14">
        <v>0</v>
      </c>
      <c r="L219" s="3679"/>
      <c r="M219" s="3657"/>
    </row>
    <row r="220" spans="1:44" ht="28.5" customHeight="1">
      <c r="A220" s="3679"/>
      <c r="B220" s="2507" t="s">
        <v>182</v>
      </c>
      <c r="C220" s="256">
        <v>176</v>
      </c>
      <c r="D220" s="256" t="s">
        <v>196</v>
      </c>
      <c r="E220" s="256" t="s">
        <v>197</v>
      </c>
      <c r="F220" s="256" t="s">
        <v>1679</v>
      </c>
      <c r="G220" s="256">
        <v>244</v>
      </c>
      <c r="H220" s="30">
        <v>0</v>
      </c>
      <c r="I220" s="14">
        <v>3118905.6</v>
      </c>
      <c r="J220" s="14">
        <v>2007305.1</v>
      </c>
      <c r="K220" s="14">
        <v>1970518.4</v>
      </c>
      <c r="L220" s="3679"/>
      <c r="M220" s="3657"/>
    </row>
    <row r="221" spans="1:44" ht="28.5" customHeight="1">
      <c r="A221" s="3679"/>
      <c r="B221" s="2507" t="s">
        <v>182</v>
      </c>
      <c r="C221" s="256">
        <v>176</v>
      </c>
      <c r="D221" s="256" t="s">
        <v>196</v>
      </c>
      <c r="E221" s="256" t="s">
        <v>197</v>
      </c>
      <c r="F221" s="256" t="s">
        <v>1680</v>
      </c>
      <c r="G221" s="256">
        <v>244</v>
      </c>
      <c r="H221" s="30">
        <v>0</v>
      </c>
      <c r="I221" s="14">
        <v>813816.9</v>
      </c>
      <c r="J221" s="14">
        <v>487363.9</v>
      </c>
      <c r="K221" s="14">
        <v>232000</v>
      </c>
      <c r="L221" s="3679"/>
      <c r="M221" s="3657"/>
    </row>
    <row r="222" spans="1:44" ht="22.5" customHeight="1">
      <c r="A222" s="3679"/>
      <c r="B222" s="2507" t="s">
        <v>241</v>
      </c>
      <c r="C222" s="256"/>
      <c r="D222" s="256"/>
      <c r="E222" s="256"/>
      <c r="F222" s="256"/>
      <c r="G222" s="256"/>
      <c r="H222" s="30">
        <v>0</v>
      </c>
      <c r="I222" s="30">
        <v>0</v>
      </c>
      <c r="J222" s="30">
        <v>0</v>
      </c>
      <c r="K222" s="30">
        <v>0</v>
      </c>
      <c r="L222" s="3679"/>
      <c r="M222" s="3657"/>
    </row>
    <row r="223" spans="1:44" ht="28.5" customHeight="1">
      <c r="A223" s="3679"/>
      <c r="B223" s="2507" t="s">
        <v>184</v>
      </c>
      <c r="C223" s="256"/>
      <c r="D223" s="256"/>
      <c r="E223" s="256"/>
      <c r="F223" s="256"/>
      <c r="G223" s="256"/>
      <c r="H223" s="30">
        <v>0</v>
      </c>
      <c r="I223" s="30">
        <v>0</v>
      </c>
      <c r="J223" s="30">
        <v>0</v>
      </c>
      <c r="K223" s="30">
        <v>0</v>
      </c>
      <c r="L223" s="3679"/>
      <c r="M223" s="3657"/>
    </row>
    <row r="224" spans="1:44" ht="27" customHeight="1">
      <c r="A224" s="3680"/>
      <c r="B224" s="2507" t="s">
        <v>342</v>
      </c>
      <c r="C224" s="256"/>
      <c r="D224" s="256"/>
      <c r="E224" s="256"/>
      <c r="F224" s="256"/>
      <c r="G224" s="256"/>
      <c r="H224" s="30">
        <v>0</v>
      </c>
      <c r="I224" s="30">
        <v>0</v>
      </c>
      <c r="J224" s="30">
        <v>0</v>
      </c>
      <c r="K224" s="30">
        <v>0</v>
      </c>
      <c r="L224" s="3680"/>
      <c r="M224" s="3658"/>
      <c r="T224" s="20"/>
    </row>
    <row r="225" spans="1:44" ht="25.5" hidden="1" customHeight="1">
      <c r="A225" s="3678" t="s">
        <v>1650</v>
      </c>
      <c r="B225" s="2507" t="s">
        <v>53</v>
      </c>
      <c r="C225" s="256"/>
      <c r="D225" s="256"/>
      <c r="E225" s="256"/>
      <c r="F225" s="256"/>
      <c r="G225" s="256"/>
      <c r="H225" s="30"/>
      <c r="I225" s="14"/>
      <c r="J225" s="14"/>
      <c r="K225" s="14"/>
      <c r="L225" s="3678" t="s">
        <v>12</v>
      </c>
      <c r="M225" s="3656" t="s">
        <v>1207</v>
      </c>
    </row>
    <row r="226" spans="1:44" ht="25.5" hidden="1" customHeight="1">
      <c r="A226" s="3679"/>
      <c r="B226" s="2507" t="s">
        <v>239</v>
      </c>
      <c r="C226" s="256"/>
      <c r="D226" s="256"/>
      <c r="E226" s="256"/>
      <c r="F226" s="256"/>
      <c r="G226" s="256"/>
      <c r="H226" s="30"/>
      <c r="I226" s="255"/>
      <c r="J226" s="255"/>
      <c r="K226" s="255"/>
      <c r="L226" s="3679"/>
      <c r="M226" s="3657"/>
    </row>
    <row r="227" spans="1:44" ht="40.5" hidden="1" customHeight="1">
      <c r="A227" s="3679"/>
      <c r="B227" s="2502" t="s">
        <v>382</v>
      </c>
      <c r="C227" s="256">
        <v>176</v>
      </c>
      <c r="D227" s="256" t="s">
        <v>196</v>
      </c>
      <c r="E227" s="256" t="s">
        <v>197</v>
      </c>
      <c r="F227" s="256" t="s">
        <v>1681</v>
      </c>
      <c r="G227" s="256">
        <v>244</v>
      </c>
      <c r="H227" s="14">
        <f>H228</f>
        <v>0</v>
      </c>
      <c r="I227" s="14">
        <f>I228</f>
        <v>0</v>
      </c>
      <c r="J227" s="14">
        <f>J228</f>
        <v>0</v>
      </c>
      <c r="K227" s="14">
        <f>K228</f>
        <v>0</v>
      </c>
      <c r="L227" s="3679"/>
      <c r="M227" s="3657"/>
      <c r="AO227" s="20"/>
      <c r="AR227" s="20"/>
    </row>
    <row r="228" spans="1:44" ht="29.25" hidden="1" customHeight="1">
      <c r="A228" s="3679"/>
      <c r="B228" s="2507" t="s">
        <v>7</v>
      </c>
      <c r="C228" s="256">
        <v>176</v>
      </c>
      <c r="D228" s="256" t="s">
        <v>196</v>
      </c>
      <c r="E228" s="256" t="s">
        <v>197</v>
      </c>
      <c r="F228" s="256" t="s">
        <v>1681</v>
      </c>
      <c r="G228" s="256">
        <v>244</v>
      </c>
      <c r="H228" s="14">
        <v>0</v>
      </c>
      <c r="I228" s="14">
        <v>0</v>
      </c>
      <c r="J228" s="14">
        <v>0</v>
      </c>
      <c r="K228" s="14">
        <v>0</v>
      </c>
      <c r="L228" s="3679"/>
      <c r="M228" s="3657"/>
    </row>
    <row r="229" spans="1:44" ht="22.5" hidden="1" customHeight="1">
      <c r="A229" s="3679"/>
      <c r="B229" s="2507" t="s">
        <v>241</v>
      </c>
      <c r="C229" s="256"/>
      <c r="D229" s="256"/>
      <c r="E229" s="256"/>
      <c r="F229" s="256"/>
      <c r="G229" s="256"/>
      <c r="H229" s="30">
        <v>0</v>
      </c>
      <c r="I229" s="30">
        <v>0</v>
      </c>
      <c r="J229" s="30">
        <v>0</v>
      </c>
      <c r="K229" s="30">
        <v>0</v>
      </c>
      <c r="L229" s="3679"/>
      <c r="M229" s="3657"/>
    </row>
    <row r="230" spans="1:44" ht="28.5" hidden="1" customHeight="1">
      <c r="A230" s="3679"/>
      <c r="B230" s="2507" t="s">
        <v>184</v>
      </c>
      <c r="C230" s="256"/>
      <c r="D230" s="256"/>
      <c r="E230" s="256"/>
      <c r="F230" s="256"/>
      <c r="G230" s="256"/>
      <c r="H230" s="30">
        <v>0</v>
      </c>
      <c r="I230" s="30">
        <v>0</v>
      </c>
      <c r="J230" s="30">
        <v>0</v>
      </c>
      <c r="K230" s="30">
        <v>0</v>
      </c>
      <c r="L230" s="3679"/>
      <c r="M230" s="3657"/>
    </row>
    <row r="231" spans="1:44" ht="27" hidden="1" customHeight="1">
      <c r="A231" s="3680"/>
      <c r="B231" s="2507" t="s">
        <v>342</v>
      </c>
      <c r="C231" s="256"/>
      <c r="D231" s="256"/>
      <c r="E231" s="256"/>
      <c r="F231" s="256"/>
      <c r="G231" s="256"/>
      <c r="H231" s="30">
        <v>0</v>
      </c>
      <c r="I231" s="30">
        <v>0</v>
      </c>
      <c r="J231" s="30">
        <v>0</v>
      </c>
      <c r="K231" s="30">
        <v>0</v>
      </c>
      <c r="L231" s="3680"/>
      <c r="M231" s="3658"/>
      <c r="T231" s="20"/>
    </row>
    <row r="232" spans="1:44" ht="45.75" customHeight="1">
      <c r="A232" s="3678" t="s">
        <v>1651</v>
      </c>
      <c r="B232" s="2507" t="s">
        <v>48</v>
      </c>
      <c r="C232" s="256"/>
      <c r="D232" s="256"/>
      <c r="E232" s="256"/>
      <c r="F232" s="256"/>
      <c r="G232" s="256"/>
      <c r="H232" s="14" t="s">
        <v>198</v>
      </c>
      <c r="I232" s="14">
        <f>I242+I248+I254</f>
        <v>3</v>
      </c>
      <c r="J232" s="14">
        <f>J242+J248+J254</f>
        <v>3</v>
      </c>
      <c r="K232" s="14">
        <f>K242+K248+K254</f>
        <v>1</v>
      </c>
      <c r="L232" s="3711" t="s">
        <v>68</v>
      </c>
      <c r="M232" s="3656" t="s">
        <v>1703</v>
      </c>
    </row>
    <row r="233" spans="1:44" ht="25.5" customHeight="1">
      <c r="A233" s="3679"/>
      <c r="B233" s="2507" t="s">
        <v>239</v>
      </c>
      <c r="C233" s="256"/>
      <c r="D233" s="256"/>
      <c r="E233" s="256"/>
      <c r="F233" s="256"/>
      <c r="G233" s="256"/>
      <c r="H233" s="14">
        <v>0</v>
      </c>
      <c r="I233" s="14">
        <f>I234/I232</f>
        <v>826734.53333333321</v>
      </c>
      <c r="J233" s="14">
        <f>J234/J232</f>
        <v>415872.73333333334</v>
      </c>
      <c r="K233" s="14">
        <f>K234/K232</f>
        <v>400000</v>
      </c>
      <c r="L233" s="3712"/>
      <c r="M233" s="3657"/>
    </row>
    <row r="234" spans="1:44" ht="25.5" customHeight="1">
      <c r="A234" s="3679"/>
      <c r="B234" s="2502" t="s">
        <v>382</v>
      </c>
      <c r="C234" s="256">
        <v>176</v>
      </c>
      <c r="D234" s="256" t="s">
        <v>196</v>
      </c>
      <c r="E234" s="256" t="s">
        <v>197</v>
      </c>
      <c r="F234" s="256" t="s">
        <v>945</v>
      </c>
      <c r="G234" s="256" t="s">
        <v>13</v>
      </c>
      <c r="H234" s="14">
        <f>H235+H237+H239+H238+H236</f>
        <v>0</v>
      </c>
      <c r="I234" s="14">
        <f>I235+I237+I239+I238+I236</f>
        <v>2480203.5999999996</v>
      </c>
      <c r="J234" s="14">
        <f>J235+J237+J239+J238+J236</f>
        <v>1247618.2</v>
      </c>
      <c r="K234" s="14">
        <f>K235+K237+K239+K238+K236</f>
        <v>400000</v>
      </c>
      <c r="L234" s="3712"/>
      <c r="M234" s="3657"/>
    </row>
    <row r="235" spans="1:44" ht="25.5" customHeight="1">
      <c r="A235" s="3679"/>
      <c r="B235" s="2507" t="s">
        <v>7</v>
      </c>
      <c r="C235" s="256">
        <v>176</v>
      </c>
      <c r="D235" s="256" t="s">
        <v>196</v>
      </c>
      <c r="E235" s="256" t="s">
        <v>197</v>
      </c>
      <c r="F235" s="256" t="s">
        <v>1684</v>
      </c>
      <c r="G235" s="256" t="s">
        <v>188</v>
      </c>
      <c r="H235" s="14">
        <v>0</v>
      </c>
      <c r="I235" s="14">
        <f>I245+I251+I257</f>
        <v>1108327.7</v>
      </c>
      <c r="J235" s="14">
        <f>J245+J251+J257</f>
        <v>0</v>
      </c>
      <c r="K235" s="14">
        <f>K245+K251+K257</f>
        <v>0</v>
      </c>
      <c r="L235" s="3712"/>
      <c r="M235" s="3657"/>
    </row>
    <row r="236" spans="1:44" ht="25.5" customHeight="1">
      <c r="A236" s="3679"/>
      <c r="B236" s="2507" t="s">
        <v>7</v>
      </c>
      <c r="C236" s="256">
        <v>176</v>
      </c>
      <c r="D236" s="256" t="s">
        <v>196</v>
      </c>
      <c r="E236" s="256" t="s">
        <v>197</v>
      </c>
      <c r="F236" s="256" t="s">
        <v>1685</v>
      </c>
      <c r="G236" s="256" t="s">
        <v>188</v>
      </c>
      <c r="H236" s="14">
        <v>0</v>
      </c>
      <c r="I236" s="14">
        <f>I258</f>
        <v>0</v>
      </c>
      <c r="J236" s="14">
        <f>J258</f>
        <v>0</v>
      </c>
      <c r="K236" s="14">
        <f>K258</f>
        <v>0</v>
      </c>
      <c r="L236" s="3712"/>
      <c r="M236" s="3657"/>
    </row>
    <row r="237" spans="1:44" ht="25.5" customHeight="1">
      <c r="A237" s="3679"/>
      <c r="B237" s="2507" t="s">
        <v>182</v>
      </c>
      <c r="C237" s="256">
        <v>176</v>
      </c>
      <c r="D237" s="256" t="s">
        <v>196</v>
      </c>
      <c r="E237" s="256" t="s">
        <v>197</v>
      </c>
      <c r="F237" s="256" t="s">
        <v>944</v>
      </c>
      <c r="G237" s="256">
        <v>522</v>
      </c>
      <c r="H237" s="14">
        <v>0</v>
      </c>
      <c r="I237" s="14">
        <v>0</v>
      </c>
      <c r="J237" s="14">
        <f>J259</f>
        <v>0</v>
      </c>
      <c r="K237" s="14">
        <f>K259</f>
        <v>0</v>
      </c>
      <c r="L237" s="3712"/>
      <c r="M237" s="3657"/>
    </row>
    <row r="238" spans="1:44" ht="25.5" customHeight="1">
      <c r="A238" s="3679"/>
      <c r="B238" s="2507" t="s">
        <v>182</v>
      </c>
      <c r="C238" s="256">
        <v>176</v>
      </c>
      <c r="D238" s="256" t="s">
        <v>196</v>
      </c>
      <c r="E238" s="256" t="s">
        <v>197</v>
      </c>
      <c r="F238" s="256" t="s">
        <v>1685</v>
      </c>
      <c r="G238" s="256">
        <v>521</v>
      </c>
      <c r="H238" s="14">
        <v>0</v>
      </c>
      <c r="I238" s="14">
        <f>I260</f>
        <v>1103039.8999999999</v>
      </c>
      <c r="J238" s="14">
        <f>J260</f>
        <v>986743.9</v>
      </c>
      <c r="K238" s="14">
        <f>K260</f>
        <v>300000</v>
      </c>
      <c r="L238" s="3712"/>
      <c r="M238" s="3657"/>
    </row>
    <row r="239" spans="1:44" ht="25.5" customHeight="1">
      <c r="A239" s="3679"/>
      <c r="B239" s="2507" t="s">
        <v>241</v>
      </c>
      <c r="C239" s="140"/>
      <c r="D239" s="140"/>
      <c r="E239" s="140"/>
      <c r="F239" s="140"/>
      <c r="G239" s="140"/>
      <c r="H239" s="14">
        <v>0</v>
      </c>
      <c r="I239" s="14">
        <f>I247+I253+I261</f>
        <v>268836</v>
      </c>
      <c r="J239" s="14">
        <f>J247+J253+J261</f>
        <v>260874.3</v>
      </c>
      <c r="K239" s="14">
        <f>K247+K253+K261</f>
        <v>100000</v>
      </c>
      <c r="L239" s="3712"/>
      <c r="M239" s="3657"/>
    </row>
    <row r="240" spans="1:44" ht="25.5" customHeight="1">
      <c r="A240" s="3679"/>
      <c r="B240" s="2507" t="s">
        <v>184</v>
      </c>
      <c r="C240" s="140"/>
      <c r="D240" s="140"/>
      <c r="E240" s="140"/>
      <c r="F240" s="140"/>
      <c r="G240" s="140"/>
      <c r="H240" s="14"/>
      <c r="I240" s="14"/>
      <c r="J240" s="14"/>
      <c r="K240" s="14"/>
      <c r="L240" s="3712"/>
      <c r="M240" s="3657"/>
    </row>
    <row r="241" spans="1:19" ht="25.5" customHeight="1">
      <c r="A241" s="3680"/>
      <c r="B241" s="2507" t="s">
        <v>342</v>
      </c>
      <c r="C241" s="140"/>
      <c r="D241" s="140"/>
      <c r="E241" s="140"/>
      <c r="F241" s="140"/>
      <c r="G241" s="140"/>
      <c r="H241" s="14"/>
      <c r="I241" s="14"/>
      <c r="J241" s="14"/>
      <c r="K241" s="14"/>
      <c r="L241" s="3712"/>
      <c r="M241" s="3657"/>
    </row>
    <row r="242" spans="1:19" ht="45.75" customHeight="1">
      <c r="A242" s="3656" t="s">
        <v>49</v>
      </c>
      <c r="B242" s="249" t="s">
        <v>48</v>
      </c>
      <c r="C242" s="2504"/>
      <c r="D242" s="2504"/>
      <c r="E242" s="2504"/>
      <c r="F242" s="3623"/>
      <c r="G242" s="3623"/>
      <c r="H242" s="30" t="s">
        <v>198</v>
      </c>
      <c r="I242" s="30">
        <v>1</v>
      </c>
      <c r="J242" s="30">
        <v>1</v>
      </c>
      <c r="K242" s="30">
        <v>0</v>
      </c>
      <c r="L242" s="3712"/>
      <c r="M242" s="3657"/>
    </row>
    <row r="243" spans="1:19" ht="25.5" customHeight="1">
      <c r="A243" s="3657"/>
      <c r="B243" s="249" t="s">
        <v>239</v>
      </c>
      <c r="C243" s="2504"/>
      <c r="D243" s="2504"/>
      <c r="E243" s="2504"/>
      <c r="F243" s="3623"/>
      <c r="G243" s="3623"/>
      <c r="H243" s="30">
        <v>0</v>
      </c>
      <c r="I243" s="30">
        <f>I244/I242</f>
        <v>171196.79999999999</v>
      </c>
      <c r="J243" s="30">
        <f>J244/J242</f>
        <v>0</v>
      </c>
      <c r="K243" s="30">
        <v>0</v>
      </c>
      <c r="L243" s="3712"/>
      <c r="M243" s="3657"/>
    </row>
    <row r="244" spans="1:19" ht="25.5" customHeight="1">
      <c r="A244" s="3657"/>
      <c r="B244" s="2500" t="s">
        <v>382</v>
      </c>
      <c r="C244" s="2504">
        <v>176</v>
      </c>
      <c r="D244" s="2504" t="s">
        <v>196</v>
      </c>
      <c r="E244" s="2504" t="s">
        <v>197</v>
      </c>
      <c r="F244" s="3623" t="s">
        <v>1684</v>
      </c>
      <c r="G244" s="3623" t="s">
        <v>13</v>
      </c>
      <c r="H244" s="30">
        <f>H245+H246+H247</f>
        <v>0</v>
      </c>
      <c r="I244" s="30">
        <f>I245+I246+I247</f>
        <v>171196.79999999999</v>
      </c>
      <c r="J244" s="30">
        <f>J245+J246+J247</f>
        <v>0</v>
      </c>
      <c r="K244" s="30">
        <f>K245+K246+K247</f>
        <v>0</v>
      </c>
      <c r="L244" s="3712"/>
      <c r="M244" s="3657"/>
    </row>
    <row r="245" spans="1:19" ht="25.5" customHeight="1">
      <c r="A245" s="3657"/>
      <c r="B245" s="249" t="s">
        <v>7</v>
      </c>
      <c r="C245" s="2504">
        <v>176</v>
      </c>
      <c r="D245" s="2504" t="s">
        <v>196</v>
      </c>
      <c r="E245" s="2504" t="s">
        <v>197</v>
      </c>
      <c r="F245" s="3623" t="s">
        <v>1684</v>
      </c>
      <c r="G245" s="3623">
        <v>521</v>
      </c>
      <c r="H245" s="30">
        <v>0</v>
      </c>
      <c r="I245" s="30">
        <v>168800</v>
      </c>
      <c r="J245" s="30">
        <v>0</v>
      </c>
      <c r="K245" s="30">
        <v>0</v>
      </c>
      <c r="L245" s="3712"/>
      <c r="M245" s="3657"/>
    </row>
    <row r="246" spans="1:19" ht="25.5" customHeight="1">
      <c r="A246" s="3657"/>
      <c r="B246" s="249" t="s">
        <v>182</v>
      </c>
      <c r="C246" s="2504">
        <v>176</v>
      </c>
      <c r="D246" s="2504" t="s">
        <v>196</v>
      </c>
      <c r="E246" s="2504" t="s">
        <v>197</v>
      </c>
      <c r="F246" s="3623" t="s">
        <v>1684</v>
      </c>
      <c r="G246" s="3623">
        <v>521</v>
      </c>
      <c r="H246" s="30">
        <v>0</v>
      </c>
      <c r="I246" s="30">
        <v>0</v>
      </c>
      <c r="J246" s="30">
        <v>0</v>
      </c>
      <c r="K246" s="30">
        <v>0</v>
      </c>
      <c r="L246" s="3712"/>
      <c r="M246" s="3657"/>
    </row>
    <row r="247" spans="1:19" ht="25.5" customHeight="1">
      <c r="A247" s="3657"/>
      <c r="B247" s="249" t="s">
        <v>241</v>
      </c>
      <c r="C247" s="10"/>
      <c r="D247" s="10"/>
      <c r="E247" s="10"/>
      <c r="F247" s="10"/>
      <c r="G247" s="10"/>
      <c r="H247" s="30">
        <v>0</v>
      </c>
      <c r="I247" s="30">
        <v>2396.8000000000002</v>
      </c>
      <c r="J247" s="30">
        <v>0</v>
      </c>
      <c r="K247" s="30">
        <v>0</v>
      </c>
      <c r="L247" s="3712"/>
      <c r="M247" s="3657"/>
    </row>
    <row r="248" spans="1:19" ht="45.75" customHeight="1">
      <c r="A248" s="3656" t="s">
        <v>50</v>
      </c>
      <c r="B248" s="249" t="s">
        <v>48</v>
      </c>
      <c r="C248" s="2504"/>
      <c r="D248" s="2504"/>
      <c r="E248" s="2504"/>
      <c r="F248" s="3623"/>
      <c r="G248" s="3623"/>
      <c r="H248" s="30" t="s">
        <v>198</v>
      </c>
      <c r="I248" s="30">
        <v>1</v>
      </c>
      <c r="J248" s="30">
        <v>1</v>
      </c>
      <c r="K248" s="30">
        <v>0</v>
      </c>
      <c r="L248" s="3712"/>
      <c r="M248" s="3657"/>
    </row>
    <row r="249" spans="1:19" ht="25.5" customHeight="1">
      <c r="A249" s="3657"/>
      <c r="B249" s="249" t="s">
        <v>239</v>
      </c>
      <c r="C249" s="2504"/>
      <c r="D249" s="2504"/>
      <c r="E249" s="2504"/>
      <c r="F249" s="3623"/>
      <c r="G249" s="3623"/>
      <c r="H249" s="30">
        <v>0</v>
      </c>
      <c r="I249" s="30">
        <f>I250/I248</f>
        <v>140246.90000000002</v>
      </c>
      <c r="J249" s="30">
        <f>J250/J248</f>
        <v>0</v>
      </c>
      <c r="K249" s="30">
        <v>0</v>
      </c>
      <c r="L249" s="3712"/>
      <c r="M249" s="3657"/>
    </row>
    <row r="250" spans="1:19" ht="25.5" customHeight="1">
      <c r="A250" s="3657"/>
      <c r="B250" s="2500" t="s">
        <v>382</v>
      </c>
      <c r="C250" s="2504">
        <v>176</v>
      </c>
      <c r="D250" s="2504" t="s">
        <v>196</v>
      </c>
      <c r="E250" s="2504" t="s">
        <v>197</v>
      </c>
      <c r="F250" s="3623" t="s">
        <v>1684</v>
      </c>
      <c r="G250" s="3623" t="s">
        <v>13</v>
      </c>
      <c r="H250" s="30">
        <f>H251+H252+H253</f>
        <v>0</v>
      </c>
      <c r="I250" s="30">
        <f>I251+I252+I253</f>
        <v>140246.90000000002</v>
      </c>
      <c r="J250" s="30">
        <f>J251+J252+J253</f>
        <v>0</v>
      </c>
      <c r="K250" s="30">
        <v>0</v>
      </c>
      <c r="L250" s="3712"/>
      <c r="M250" s="3657"/>
    </row>
    <row r="251" spans="1:19" ht="25.5" customHeight="1">
      <c r="A251" s="3657"/>
      <c r="B251" s="249" t="s">
        <v>7</v>
      </c>
      <c r="C251" s="2504">
        <v>176</v>
      </c>
      <c r="D251" s="2504" t="s">
        <v>196</v>
      </c>
      <c r="E251" s="2504" t="s">
        <v>197</v>
      </c>
      <c r="F251" s="3623" t="s">
        <v>1684</v>
      </c>
      <c r="G251" s="3623">
        <v>521</v>
      </c>
      <c r="H251" s="30">
        <v>0</v>
      </c>
      <c r="I251" s="30">
        <v>139527.70000000001</v>
      </c>
      <c r="J251" s="30">
        <v>0</v>
      </c>
      <c r="K251" s="30">
        <v>0</v>
      </c>
      <c r="L251" s="3712"/>
      <c r="M251" s="3657"/>
    </row>
    <row r="252" spans="1:19" ht="26.25" customHeight="1">
      <c r="A252" s="3657"/>
      <c r="B252" s="249" t="s">
        <v>182</v>
      </c>
      <c r="C252" s="2504">
        <v>176</v>
      </c>
      <c r="D252" s="2504" t="s">
        <v>196</v>
      </c>
      <c r="E252" s="2504" t="s">
        <v>197</v>
      </c>
      <c r="F252" s="3623" t="s">
        <v>1684</v>
      </c>
      <c r="G252" s="3623">
        <v>521</v>
      </c>
      <c r="H252" s="30">
        <v>0</v>
      </c>
      <c r="I252" s="30">
        <v>0</v>
      </c>
      <c r="J252" s="30">
        <v>0</v>
      </c>
      <c r="K252" s="30">
        <v>0</v>
      </c>
      <c r="L252" s="3712"/>
      <c r="M252" s="3657"/>
    </row>
    <row r="253" spans="1:19" ht="25.5" customHeight="1">
      <c r="A253" s="3657"/>
      <c r="B253" s="249" t="s">
        <v>241</v>
      </c>
      <c r="C253" s="10"/>
      <c r="D253" s="10"/>
      <c r="E253" s="10"/>
      <c r="F253" s="10"/>
      <c r="G253" s="10"/>
      <c r="H253" s="30">
        <v>0</v>
      </c>
      <c r="I253" s="30">
        <v>719.2</v>
      </c>
      <c r="J253" s="30">
        <v>0</v>
      </c>
      <c r="K253" s="30">
        <v>0</v>
      </c>
      <c r="L253" s="3712"/>
      <c r="M253" s="3657"/>
      <c r="S253" s="20"/>
    </row>
    <row r="254" spans="1:19" ht="45.75" customHeight="1">
      <c r="A254" s="3656" t="s">
        <v>52</v>
      </c>
      <c r="B254" s="249" t="s">
        <v>48</v>
      </c>
      <c r="C254" s="2504"/>
      <c r="D254" s="2504"/>
      <c r="E254" s="2504"/>
      <c r="F254" s="3623"/>
      <c r="G254" s="3623"/>
      <c r="H254" s="30" t="s">
        <v>198</v>
      </c>
      <c r="I254" s="30">
        <v>1</v>
      </c>
      <c r="J254" s="30">
        <v>1</v>
      </c>
      <c r="K254" s="30">
        <v>1</v>
      </c>
      <c r="L254" s="3712"/>
      <c r="M254" s="3657"/>
    </row>
    <row r="255" spans="1:19" ht="25.5" customHeight="1">
      <c r="A255" s="3657"/>
      <c r="B255" s="249" t="s">
        <v>239</v>
      </c>
      <c r="C255" s="2504"/>
      <c r="D255" s="2504"/>
      <c r="E255" s="2504"/>
      <c r="F255" s="3623"/>
      <c r="G255" s="3623"/>
      <c r="H255" s="30">
        <v>0</v>
      </c>
      <c r="I255" s="30">
        <f>I256/I254</f>
        <v>2168759.9</v>
      </c>
      <c r="J255" s="30">
        <f>J256/J254</f>
        <v>1247618.2</v>
      </c>
      <c r="K255" s="30">
        <f>K256/K254</f>
        <v>400000</v>
      </c>
      <c r="L255" s="3712"/>
      <c r="M255" s="3657"/>
    </row>
    <row r="256" spans="1:19" ht="25.5" customHeight="1">
      <c r="A256" s="3657"/>
      <c r="B256" s="2500" t="s">
        <v>382</v>
      </c>
      <c r="C256" s="2504">
        <v>176</v>
      </c>
      <c r="D256" s="2504" t="s">
        <v>196</v>
      </c>
      <c r="E256" s="2504" t="s">
        <v>197</v>
      </c>
      <c r="F256" s="3623" t="s">
        <v>1686</v>
      </c>
      <c r="G256" s="3623" t="s">
        <v>13</v>
      </c>
      <c r="H256" s="30">
        <f>H257+H258+H260+H261</f>
        <v>0</v>
      </c>
      <c r="I256" s="30">
        <f>I257+I259+I260+I261+I258</f>
        <v>2168759.9</v>
      </c>
      <c r="J256" s="30">
        <f>J257+J259+J260+J261+J258</f>
        <v>1247618.2</v>
      </c>
      <c r="K256" s="30">
        <f>K257+K259+K260+K261+K258</f>
        <v>400000</v>
      </c>
      <c r="L256" s="3712"/>
      <c r="M256" s="3657"/>
    </row>
    <row r="257" spans="1:16" ht="25.5" customHeight="1">
      <c r="A257" s="3657"/>
      <c r="B257" s="249" t="s">
        <v>7</v>
      </c>
      <c r="C257" s="2504">
        <v>176</v>
      </c>
      <c r="D257" s="2504" t="s">
        <v>196</v>
      </c>
      <c r="E257" s="2504" t="s">
        <v>197</v>
      </c>
      <c r="F257" s="3623" t="s">
        <v>1684</v>
      </c>
      <c r="G257" s="3623" t="s">
        <v>188</v>
      </c>
      <c r="H257" s="30">
        <v>0</v>
      </c>
      <c r="I257" s="30">
        <v>800000</v>
      </c>
      <c r="J257" s="30">
        <v>0</v>
      </c>
      <c r="K257" s="30">
        <v>0</v>
      </c>
      <c r="L257" s="3712"/>
      <c r="M257" s="3657"/>
    </row>
    <row r="258" spans="1:16" ht="25.5" customHeight="1">
      <c r="A258" s="3657"/>
      <c r="B258" s="249" t="s">
        <v>7</v>
      </c>
      <c r="C258" s="2504">
        <v>176</v>
      </c>
      <c r="D258" s="2504" t="s">
        <v>196</v>
      </c>
      <c r="E258" s="2504" t="s">
        <v>197</v>
      </c>
      <c r="F258" s="3623" t="s">
        <v>1685</v>
      </c>
      <c r="G258" s="3623">
        <v>521</v>
      </c>
      <c r="H258" s="30">
        <v>0</v>
      </c>
      <c r="I258" s="30">
        <v>0</v>
      </c>
      <c r="J258" s="30">
        <v>0</v>
      </c>
      <c r="K258" s="30">
        <v>0</v>
      </c>
      <c r="L258" s="3712"/>
      <c r="M258" s="3657"/>
    </row>
    <row r="259" spans="1:16" ht="23.25" customHeight="1">
      <c r="A259" s="3657"/>
      <c r="B259" s="249" t="s">
        <v>182</v>
      </c>
      <c r="C259" s="2504">
        <v>176</v>
      </c>
      <c r="D259" s="2504" t="s">
        <v>196</v>
      </c>
      <c r="E259" s="2504" t="s">
        <v>197</v>
      </c>
      <c r="F259" s="3623" t="s">
        <v>944</v>
      </c>
      <c r="G259" s="3623">
        <v>522</v>
      </c>
      <c r="H259" s="30">
        <v>0</v>
      </c>
      <c r="I259" s="30">
        <v>0</v>
      </c>
      <c r="J259" s="30">
        <v>0</v>
      </c>
      <c r="K259" s="30">
        <v>0</v>
      </c>
      <c r="L259" s="3712"/>
      <c r="M259" s="3657"/>
    </row>
    <row r="260" spans="1:16" ht="25.5" customHeight="1">
      <c r="A260" s="3657"/>
      <c r="B260" s="249" t="s">
        <v>182</v>
      </c>
      <c r="C260" s="2504">
        <v>176</v>
      </c>
      <c r="D260" s="2504" t="s">
        <v>196</v>
      </c>
      <c r="E260" s="2504" t="s">
        <v>197</v>
      </c>
      <c r="F260" s="3623" t="s">
        <v>1685</v>
      </c>
      <c r="G260" s="3623">
        <v>521</v>
      </c>
      <c r="H260" s="30">
        <v>0</v>
      </c>
      <c r="I260" s="30">
        <v>1103039.8999999999</v>
      </c>
      <c r="J260" s="30">
        <v>986743.9</v>
      </c>
      <c r="K260" s="30">
        <v>300000</v>
      </c>
      <c r="L260" s="3712"/>
      <c r="M260" s="3657"/>
    </row>
    <row r="261" spans="1:16" ht="25.5" customHeight="1">
      <c r="A261" s="3657"/>
      <c r="B261" s="249" t="s">
        <v>241</v>
      </c>
      <c r="C261" s="10"/>
      <c r="D261" s="10"/>
      <c r="E261" s="10"/>
      <c r="F261" s="10"/>
      <c r="G261" s="10"/>
      <c r="H261" s="30">
        <v>0</v>
      </c>
      <c r="I261" s="30">
        <v>265720</v>
      </c>
      <c r="J261" s="30">
        <v>260874.3</v>
      </c>
      <c r="K261" s="30">
        <v>100000</v>
      </c>
      <c r="L261" s="3713"/>
      <c r="M261" s="3658"/>
      <c r="N261" s="2303">
        <f>1505912.2-1447992.5+219760</f>
        <v>277679.69999999995</v>
      </c>
      <c r="O261" s="1">
        <f>1194959.9-1148999.9+219760</f>
        <v>265720</v>
      </c>
      <c r="P261" s="1">
        <f>1068972.5-1027858.2+219760</f>
        <v>260874.30000000005</v>
      </c>
    </row>
    <row r="262" spans="1:16" ht="26.45" customHeight="1">
      <c r="A262" s="3678" t="s">
        <v>1660</v>
      </c>
      <c r="B262" s="3570" t="s">
        <v>65</v>
      </c>
      <c r="C262" s="256"/>
      <c r="D262" s="256"/>
      <c r="E262" s="256"/>
      <c r="F262" s="256"/>
      <c r="G262" s="256"/>
      <c r="H262" s="3623"/>
      <c r="I262" s="14">
        <v>0</v>
      </c>
      <c r="J262" s="14">
        <v>0</v>
      </c>
      <c r="K262" s="14">
        <f>'Стр-во '!$BR$362</f>
        <v>5.3999732883115819</v>
      </c>
      <c r="L262" s="3691" t="s">
        <v>12</v>
      </c>
      <c r="M262" s="3656" t="s">
        <v>1704</v>
      </c>
    </row>
    <row r="263" spans="1:16" ht="30" customHeight="1">
      <c r="A263" s="3679"/>
      <c r="B263" s="3570" t="s">
        <v>239</v>
      </c>
      <c r="C263" s="256"/>
      <c r="D263" s="256"/>
      <c r="E263" s="256"/>
      <c r="F263" s="256"/>
      <c r="G263" s="256"/>
      <c r="H263" s="3623"/>
      <c r="I263" s="144"/>
      <c r="J263" s="144"/>
      <c r="K263" s="144">
        <f>K264/K262</f>
        <v>1995358.3104387911</v>
      </c>
      <c r="L263" s="3692"/>
      <c r="M263" s="3657"/>
    </row>
    <row r="264" spans="1:16" ht="30.75" customHeight="1">
      <c r="A264" s="3679"/>
      <c r="B264" s="3569" t="s">
        <v>382</v>
      </c>
      <c r="C264" s="256">
        <v>176</v>
      </c>
      <c r="D264" s="23" t="s">
        <v>196</v>
      </c>
      <c r="E264" s="23" t="s">
        <v>197</v>
      </c>
      <c r="F264" s="256" t="s">
        <v>308</v>
      </c>
      <c r="G264" s="256">
        <v>414</v>
      </c>
      <c r="H264" s="13">
        <f>H265</f>
        <v>2300000</v>
      </c>
      <c r="I264" s="13">
        <f>I265</f>
        <v>9289804.2490400001</v>
      </c>
      <c r="J264" s="13">
        <f>J265</f>
        <v>9455598.6663199998</v>
      </c>
      <c r="K264" s="13">
        <f>K265</f>
        <v>10774881.57698</v>
      </c>
      <c r="L264" s="3692"/>
      <c r="M264" s="3702"/>
    </row>
    <row r="265" spans="1:16" ht="25.5" customHeight="1">
      <c r="A265" s="3679"/>
      <c r="B265" s="3570" t="s">
        <v>81</v>
      </c>
      <c r="C265" s="256">
        <v>176</v>
      </c>
      <c r="D265" s="23" t="s">
        <v>196</v>
      </c>
      <c r="E265" s="23" t="s">
        <v>197</v>
      </c>
      <c r="F265" s="256">
        <v>6100102770</v>
      </c>
      <c r="G265" s="256">
        <v>414</v>
      </c>
      <c r="H265" s="14">
        <f>H272+H279+H280+H404</f>
        <v>2300000</v>
      </c>
      <c r="I265" s="14">
        <f t="shared" ref="I265:K265" si="15">I272+I279+I280+I404</f>
        <v>9289804.2490400001</v>
      </c>
      <c r="J265" s="14">
        <f t="shared" si="15"/>
        <v>9455598.6663199998</v>
      </c>
      <c r="K265" s="14">
        <f t="shared" si="15"/>
        <v>10774881.57698</v>
      </c>
      <c r="L265" s="3692"/>
      <c r="M265" s="3702"/>
    </row>
    <row r="266" spans="1:16" ht="21" customHeight="1">
      <c r="A266" s="3679"/>
      <c r="B266" s="3570" t="s">
        <v>181</v>
      </c>
      <c r="C266" s="256"/>
      <c r="D266" s="23"/>
      <c r="E266" s="23"/>
      <c r="F266" s="256"/>
      <c r="G266" s="256"/>
      <c r="H266" s="3623"/>
      <c r="I266" s="13"/>
      <c r="J266" s="1278"/>
      <c r="K266" s="13"/>
      <c r="L266" s="3692"/>
      <c r="M266" s="3702"/>
    </row>
    <row r="267" spans="1:16" ht="27.6" customHeight="1">
      <c r="A267" s="3679"/>
      <c r="B267" s="3570" t="s">
        <v>184</v>
      </c>
      <c r="C267" s="256"/>
      <c r="D267" s="23"/>
      <c r="E267" s="23"/>
      <c r="F267" s="256"/>
      <c r="G267" s="256"/>
      <c r="H267" s="3623"/>
      <c r="I267" s="13"/>
      <c r="J267" s="1278"/>
      <c r="K267" s="13"/>
      <c r="L267" s="3692"/>
      <c r="M267" s="3702"/>
    </row>
    <row r="268" spans="1:16" ht="75.75" customHeight="1">
      <c r="A268" s="3679"/>
      <c r="B268" s="3570" t="s">
        <v>342</v>
      </c>
      <c r="C268" s="256"/>
      <c r="D268" s="23"/>
      <c r="E268" s="23"/>
      <c r="F268" s="256"/>
      <c r="G268" s="256"/>
      <c r="H268" s="3621"/>
      <c r="I268" s="15"/>
      <c r="J268" s="1278"/>
      <c r="K268" s="13"/>
      <c r="L268" s="3692"/>
      <c r="M268" s="3702"/>
    </row>
    <row r="269" spans="1:16" ht="26.45" customHeight="1">
      <c r="A269" s="3678" t="s">
        <v>1661</v>
      </c>
      <c r="B269" s="2507" t="s">
        <v>1689</v>
      </c>
      <c r="C269" s="256"/>
      <c r="D269" s="256"/>
      <c r="E269" s="256"/>
      <c r="F269" s="256"/>
      <c r="G269" s="256"/>
      <c r="H269" s="3623"/>
      <c r="I269" s="14">
        <v>2</v>
      </c>
      <c r="J269" s="14">
        <v>2</v>
      </c>
      <c r="K269" s="14">
        <v>2</v>
      </c>
      <c r="L269" s="3691" t="s">
        <v>12</v>
      </c>
      <c r="M269" s="3656" t="s">
        <v>1705</v>
      </c>
    </row>
    <row r="270" spans="1:16" ht="30" customHeight="1">
      <c r="A270" s="3679"/>
      <c r="B270" s="2507" t="s">
        <v>239</v>
      </c>
      <c r="C270" s="256"/>
      <c r="D270" s="256"/>
      <c r="E270" s="256"/>
      <c r="F270" s="256"/>
      <c r="G270" s="256"/>
      <c r="H270" s="3623"/>
      <c r="I270" s="144">
        <f>I271/I269</f>
        <v>474463.45</v>
      </c>
      <c r="J270" s="144">
        <f t="shared" ref="J270:K270" si="16">J271/J269</f>
        <v>494508.45</v>
      </c>
      <c r="K270" s="144">
        <f t="shared" si="16"/>
        <v>507128.8</v>
      </c>
      <c r="L270" s="3692"/>
      <c r="M270" s="3657"/>
    </row>
    <row r="271" spans="1:16" ht="30.75" customHeight="1">
      <c r="A271" s="3679"/>
      <c r="B271" s="2502" t="s">
        <v>382</v>
      </c>
      <c r="C271" s="256">
        <v>176</v>
      </c>
      <c r="D271" s="23" t="s">
        <v>196</v>
      </c>
      <c r="E271" s="23" t="s">
        <v>197</v>
      </c>
      <c r="F271" s="256" t="s">
        <v>1687</v>
      </c>
      <c r="G271" s="256" t="s">
        <v>1688</v>
      </c>
      <c r="H271" s="13">
        <f>H272</f>
        <v>0</v>
      </c>
      <c r="I271" s="13">
        <f>I272</f>
        <v>948926.9</v>
      </c>
      <c r="J271" s="13">
        <f>J272</f>
        <v>989016.9</v>
      </c>
      <c r="K271" s="13">
        <f>K272</f>
        <v>1014257.6</v>
      </c>
      <c r="L271" s="3692"/>
      <c r="M271" s="3702"/>
    </row>
    <row r="272" spans="1:16" ht="25.5" customHeight="1">
      <c r="A272" s="3679"/>
      <c r="B272" s="2507" t="s">
        <v>81</v>
      </c>
      <c r="C272" s="256">
        <v>176</v>
      </c>
      <c r="D272" s="23" t="s">
        <v>196</v>
      </c>
      <c r="E272" s="23" t="s">
        <v>197</v>
      </c>
      <c r="F272" s="256" t="s">
        <v>1687</v>
      </c>
      <c r="G272" s="256" t="s">
        <v>1688</v>
      </c>
      <c r="H272" s="14">
        <v>0</v>
      </c>
      <c r="I272" s="13">
        <v>948926.9</v>
      </c>
      <c r="J272" s="1278">
        <v>989016.9</v>
      </c>
      <c r="K272" s="13">
        <v>1014257.6</v>
      </c>
      <c r="L272" s="3692"/>
      <c r="M272" s="3702"/>
    </row>
    <row r="273" spans="1:41" ht="21" customHeight="1">
      <c r="A273" s="3679"/>
      <c r="B273" s="2507" t="s">
        <v>181</v>
      </c>
      <c r="C273" s="256"/>
      <c r="D273" s="23"/>
      <c r="E273" s="23"/>
      <c r="F273" s="256"/>
      <c r="G273" s="256"/>
      <c r="H273" s="3623"/>
      <c r="I273" s="13"/>
      <c r="J273" s="1278"/>
      <c r="K273" s="13"/>
      <c r="L273" s="3692"/>
      <c r="M273" s="3702"/>
    </row>
    <row r="274" spans="1:41" ht="27.6" customHeight="1">
      <c r="A274" s="3679"/>
      <c r="B274" s="2507" t="s">
        <v>184</v>
      </c>
      <c r="C274" s="256"/>
      <c r="D274" s="23"/>
      <c r="E274" s="23"/>
      <c r="F274" s="256"/>
      <c r="G274" s="256"/>
      <c r="H274" s="3623"/>
      <c r="I274" s="13"/>
      <c r="J274" s="1278"/>
      <c r="K274" s="13"/>
      <c r="L274" s="3692"/>
      <c r="M274" s="3702"/>
    </row>
    <row r="275" spans="1:41" ht="75.75" customHeight="1">
      <c r="A275" s="3679"/>
      <c r="B275" s="2507" t="s">
        <v>342</v>
      </c>
      <c r="C275" s="256"/>
      <c r="D275" s="23"/>
      <c r="E275" s="23"/>
      <c r="F275" s="256"/>
      <c r="G275" s="256"/>
      <c r="H275" s="3621"/>
      <c r="I275" s="15"/>
      <c r="J275" s="1278"/>
      <c r="K275" s="13"/>
      <c r="L275" s="3692"/>
      <c r="M275" s="3702"/>
    </row>
    <row r="276" spans="1:41" ht="25.5" customHeight="1">
      <c r="A276" s="3696" t="s">
        <v>1662</v>
      </c>
      <c r="B276" s="2507" t="s">
        <v>89</v>
      </c>
      <c r="C276" s="256"/>
      <c r="D276" s="23"/>
      <c r="E276" s="23"/>
      <c r="F276" s="256"/>
      <c r="G276" s="256"/>
      <c r="H276" s="3623"/>
      <c r="I276" s="13"/>
      <c r="J276" s="13"/>
      <c r="K276" s="13"/>
      <c r="L276" s="3691" t="s">
        <v>12</v>
      </c>
      <c r="M276" s="3656" t="s">
        <v>72</v>
      </c>
    </row>
    <row r="277" spans="1:41" ht="26.25" customHeight="1">
      <c r="A277" s="3697"/>
      <c r="B277" s="2507" t="s">
        <v>10</v>
      </c>
      <c r="C277" s="256"/>
      <c r="D277" s="23"/>
      <c r="E277" s="23"/>
      <c r="F277" s="256"/>
      <c r="G277" s="256"/>
      <c r="H277" s="3623"/>
      <c r="I277" s="13"/>
      <c r="J277" s="13"/>
      <c r="K277" s="13"/>
      <c r="L277" s="3692"/>
      <c r="M277" s="3657"/>
    </row>
    <row r="278" spans="1:41" ht="33" customHeight="1">
      <c r="A278" s="3697"/>
      <c r="B278" s="2502" t="s">
        <v>383</v>
      </c>
      <c r="C278" s="256">
        <v>176</v>
      </c>
      <c r="D278" s="23" t="s">
        <v>196</v>
      </c>
      <c r="E278" s="23" t="s">
        <v>197</v>
      </c>
      <c r="F278" s="256" t="s">
        <v>211</v>
      </c>
      <c r="G278" s="256" t="s">
        <v>238</v>
      </c>
      <c r="H278" s="13">
        <f>H280+H281+H282+H279</f>
        <v>2300000</v>
      </c>
      <c r="I278" s="13">
        <f>I280+I281+I282+I279</f>
        <v>8300877.3490399998</v>
      </c>
      <c r="J278" s="13">
        <f>J280+J281+J282</f>
        <v>8441581.7663199995</v>
      </c>
      <c r="K278" s="13">
        <f>K280+K281+K282</f>
        <v>9735623.9769800007</v>
      </c>
      <c r="L278" s="3692"/>
      <c r="M278" s="3657"/>
      <c r="AD278" s="3625"/>
      <c r="AE278" s="3625"/>
      <c r="AF278" s="3625"/>
    </row>
    <row r="279" spans="1:41" ht="25.5" customHeight="1">
      <c r="A279" s="3697"/>
      <c r="B279" s="2502" t="s">
        <v>7</v>
      </c>
      <c r="C279" s="256">
        <v>176</v>
      </c>
      <c r="D279" s="23" t="s">
        <v>196</v>
      </c>
      <c r="E279" s="23" t="s">
        <v>197</v>
      </c>
      <c r="F279" s="256" t="s">
        <v>1146</v>
      </c>
      <c r="G279" s="256">
        <v>244</v>
      </c>
      <c r="H279" s="13">
        <f>H297</f>
        <v>0</v>
      </c>
      <c r="I279" s="13">
        <v>0</v>
      </c>
      <c r="J279" s="13">
        <f>J297</f>
        <v>0</v>
      </c>
      <c r="K279" s="13">
        <f>K297</f>
        <v>0</v>
      </c>
      <c r="L279" s="3692"/>
      <c r="M279" s="3657"/>
      <c r="AD279" s="198"/>
      <c r="AE279" s="198"/>
      <c r="AF279" s="198"/>
    </row>
    <row r="280" spans="1:41" ht="27" customHeight="1">
      <c r="A280" s="3697"/>
      <c r="B280" s="2507" t="s">
        <v>7</v>
      </c>
      <c r="C280" s="256">
        <v>176</v>
      </c>
      <c r="D280" s="23" t="s">
        <v>196</v>
      </c>
      <c r="E280" s="23" t="s">
        <v>197</v>
      </c>
      <c r="F280" s="256" t="s">
        <v>1690</v>
      </c>
      <c r="G280" s="256" t="s">
        <v>238</v>
      </c>
      <c r="H280" s="13">
        <f>H289+H298+H323+H380+H388+H396</f>
        <v>2300000</v>
      </c>
      <c r="I280" s="13">
        <f t="shared" ref="I280:K280" si="17">I289+I298+I323+I380+I388+I396</f>
        <v>8300877.3490399998</v>
      </c>
      <c r="J280" s="13">
        <f t="shared" si="17"/>
        <v>8441581.7663199995</v>
      </c>
      <c r="K280" s="13">
        <f t="shared" si="17"/>
        <v>9735623.9769800007</v>
      </c>
      <c r="L280" s="3692"/>
      <c r="M280" s="3657"/>
      <c r="S280" s="12"/>
      <c r="T280" s="12"/>
      <c r="U280" s="12"/>
      <c r="AD280" s="198"/>
      <c r="AE280" s="198"/>
      <c r="AF280" s="198"/>
    </row>
    <row r="281" spans="1:41" ht="25.5" customHeight="1">
      <c r="A281" s="3697"/>
      <c r="B281" s="2507" t="s">
        <v>182</v>
      </c>
      <c r="C281" s="256">
        <v>176</v>
      </c>
      <c r="D281" s="23" t="s">
        <v>196</v>
      </c>
      <c r="E281" s="23" t="s">
        <v>197</v>
      </c>
      <c r="F281" s="256">
        <v>610357842</v>
      </c>
      <c r="G281" s="256">
        <v>244</v>
      </c>
      <c r="H281" s="13">
        <f>H299</f>
        <v>0</v>
      </c>
      <c r="I281" s="13">
        <f>I299</f>
        <v>0</v>
      </c>
      <c r="J281" s="13">
        <f>J290+J299+J318</f>
        <v>0</v>
      </c>
      <c r="K281" s="13">
        <f>K290+K299+K318</f>
        <v>0</v>
      </c>
      <c r="L281" s="4"/>
      <c r="M281" s="3657"/>
      <c r="S281" s="12"/>
      <c r="T281" s="12"/>
      <c r="U281" s="12"/>
      <c r="AD281" s="20"/>
    </row>
    <row r="282" spans="1:41" ht="25.5" customHeight="1">
      <c r="A282" s="3697"/>
      <c r="B282" s="2507" t="s">
        <v>182</v>
      </c>
      <c r="C282" s="256">
        <v>176</v>
      </c>
      <c r="D282" s="23" t="s">
        <v>196</v>
      </c>
      <c r="E282" s="23" t="s">
        <v>197</v>
      </c>
      <c r="F282" s="256" t="s">
        <v>1146</v>
      </c>
      <c r="G282" s="256">
        <v>244</v>
      </c>
      <c r="H282" s="13">
        <f>H300</f>
        <v>0</v>
      </c>
      <c r="I282" s="13">
        <f>I300</f>
        <v>0</v>
      </c>
      <c r="J282" s="13">
        <f>J300</f>
        <v>0</v>
      </c>
      <c r="K282" s="13">
        <f>K300</f>
        <v>0</v>
      </c>
      <c r="L282" s="4"/>
      <c r="M282" s="3657"/>
      <c r="S282" s="12"/>
      <c r="T282" s="12"/>
      <c r="U282" s="12"/>
    </row>
    <row r="283" spans="1:41" ht="19.5" customHeight="1">
      <c r="A283" s="3697"/>
      <c r="B283" s="2507" t="s">
        <v>181</v>
      </c>
      <c r="C283" s="256"/>
      <c r="D283" s="23"/>
      <c r="E283" s="23"/>
      <c r="F283" s="256"/>
      <c r="G283" s="256"/>
      <c r="H283" s="30"/>
      <c r="I283" s="18"/>
      <c r="J283" s="18"/>
      <c r="K283" s="18"/>
      <c r="L283" s="4"/>
      <c r="M283" s="3657"/>
    </row>
    <row r="284" spans="1:41" ht="33" customHeight="1">
      <c r="A284" s="3697"/>
      <c r="B284" s="2507" t="s">
        <v>184</v>
      </c>
      <c r="C284" s="256"/>
      <c r="D284" s="23"/>
      <c r="E284" s="23"/>
      <c r="F284" s="256"/>
      <c r="G284" s="256"/>
      <c r="H284" s="30"/>
      <c r="I284" s="18"/>
      <c r="J284" s="18"/>
      <c r="K284" s="18"/>
      <c r="L284" s="4"/>
      <c r="M284" s="2499"/>
      <c r="AO284" s="20"/>
    </row>
    <row r="285" spans="1:41" ht="31.5" customHeight="1">
      <c r="A285" s="3698"/>
      <c r="B285" s="2507" t="s">
        <v>342</v>
      </c>
      <c r="C285" s="256"/>
      <c r="D285" s="23"/>
      <c r="E285" s="23"/>
      <c r="F285" s="256"/>
      <c r="G285" s="256"/>
      <c r="H285" s="30"/>
      <c r="I285" s="18"/>
      <c r="J285" s="18"/>
      <c r="K285" s="18"/>
      <c r="L285" s="9"/>
      <c r="M285" s="9"/>
    </row>
    <row r="286" spans="1:41" ht="26.25" customHeight="1">
      <c r="A286" s="3699" t="s">
        <v>1663</v>
      </c>
      <c r="B286" s="284" t="s">
        <v>271</v>
      </c>
      <c r="C286" s="256"/>
      <c r="D286" s="23"/>
      <c r="E286" s="23"/>
      <c r="F286" s="256"/>
      <c r="G286" s="256"/>
      <c r="H286" s="14" t="s">
        <v>198</v>
      </c>
      <c r="I286" s="13">
        <f>'КАП.рем. '!AK650</f>
        <v>0</v>
      </c>
      <c r="J286" s="13">
        <f>'КАП.рем. '!$AS$650</f>
        <v>3</v>
      </c>
      <c r="K286" s="13"/>
      <c r="L286" s="3656" t="s">
        <v>12</v>
      </c>
      <c r="M286" s="3656" t="s">
        <v>1307</v>
      </c>
    </row>
    <row r="287" spans="1:41" ht="26.25" customHeight="1">
      <c r="A287" s="3700"/>
      <c r="B287" s="2507" t="s">
        <v>10</v>
      </c>
      <c r="C287" s="256"/>
      <c r="D287" s="23"/>
      <c r="E287" s="23"/>
      <c r="F287" s="256"/>
      <c r="G287" s="256"/>
      <c r="H287" s="14"/>
      <c r="I287" s="13"/>
      <c r="J287" s="13">
        <f>J288/J286</f>
        <v>52333.333333333336</v>
      </c>
      <c r="K287" s="13">
        <v>0</v>
      </c>
      <c r="L287" s="3657"/>
      <c r="M287" s="3657"/>
    </row>
    <row r="288" spans="1:41" ht="29.25" customHeight="1">
      <c r="A288" s="3700"/>
      <c r="B288" s="2502" t="s">
        <v>383</v>
      </c>
      <c r="C288" s="256">
        <v>176</v>
      </c>
      <c r="D288" s="23" t="s">
        <v>196</v>
      </c>
      <c r="E288" s="23" t="s">
        <v>197</v>
      </c>
      <c r="F288" s="256" t="s">
        <v>211</v>
      </c>
      <c r="G288" s="256">
        <v>243</v>
      </c>
      <c r="H288" s="14">
        <f>H289</f>
        <v>0</v>
      </c>
      <c r="I288" s="13">
        <f>I289</f>
        <v>295774.2</v>
      </c>
      <c r="J288" s="13">
        <f>J289+J290</f>
        <v>157000</v>
      </c>
      <c r="K288" s="13">
        <f>K289+K290</f>
        <v>120000</v>
      </c>
      <c r="L288" s="3657"/>
      <c r="M288" s="3657"/>
    </row>
    <row r="289" spans="1:19" ht="28.5" customHeight="1">
      <c r="A289" s="3700"/>
      <c r="B289" s="2507" t="s">
        <v>7</v>
      </c>
      <c r="C289" s="256">
        <v>176</v>
      </c>
      <c r="D289" s="23" t="s">
        <v>196</v>
      </c>
      <c r="E289" s="23" t="s">
        <v>197</v>
      </c>
      <c r="F289" s="256" t="s">
        <v>1690</v>
      </c>
      <c r="G289" s="256">
        <v>243</v>
      </c>
      <c r="H289" s="14">
        <v>0</v>
      </c>
      <c r="I289" s="14">
        <v>295774.2</v>
      </c>
      <c r="J289" s="14">
        <f>Кап.ремонт!$AL$648</f>
        <v>157000</v>
      </c>
      <c r="K289" s="14">
        <v>120000</v>
      </c>
      <c r="L289" s="3657"/>
      <c r="M289" s="3657"/>
      <c r="S289" s="1785"/>
    </row>
    <row r="290" spans="1:19" ht="30" customHeight="1">
      <c r="A290" s="3700"/>
      <c r="B290" s="2507" t="s">
        <v>182</v>
      </c>
      <c r="C290" s="256">
        <v>176</v>
      </c>
      <c r="D290" s="23" t="s">
        <v>196</v>
      </c>
      <c r="E290" s="23" t="s">
        <v>197</v>
      </c>
      <c r="F290" s="256" t="s">
        <v>1690</v>
      </c>
      <c r="G290" s="256">
        <v>243</v>
      </c>
      <c r="H290" s="13">
        <v>0</v>
      </c>
      <c r="I290" s="13">
        <v>0</v>
      </c>
      <c r="J290" s="13">
        <v>0</v>
      </c>
      <c r="K290" s="13">
        <v>0</v>
      </c>
      <c r="L290" s="3657"/>
      <c r="M290" s="3657"/>
      <c r="N290" s="2304"/>
      <c r="O290" s="20" t="e">
        <f>#REF!</f>
        <v>#REF!</v>
      </c>
      <c r="Q290" s="20">
        <f>I288</f>
        <v>295774.2</v>
      </c>
      <c r="S290" s="1785"/>
    </row>
    <row r="291" spans="1:19" ht="20.25" customHeight="1">
      <c r="A291" s="3700"/>
      <c r="B291" s="2507" t="s">
        <v>8</v>
      </c>
      <c r="C291" s="256"/>
      <c r="D291" s="23"/>
      <c r="E291" s="23"/>
      <c r="F291" s="256"/>
      <c r="G291" s="256"/>
      <c r="H291" s="30"/>
      <c r="I291" s="13"/>
      <c r="J291" s="13"/>
      <c r="K291" s="13"/>
      <c r="L291" s="3657"/>
      <c r="M291" s="3657"/>
      <c r="N291" s="2304"/>
      <c r="O291" s="20" t="e">
        <f>#REF!</f>
        <v>#REF!</v>
      </c>
      <c r="Q291" s="20">
        <f>I296</f>
        <v>425186.3</v>
      </c>
      <c r="S291" s="1785"/>
    </row>
    <row r="292" spans="1:19" ht="28.5" customHeight="1">
      <c r="A292" s="3700"/>
      <c r="B292" s="2507" t="s">
        <v>184</v>
      </c>
      <c r="C292" s="256"/>
      <c r="D292" s="23"/>
      <c r="E292" s="23"/>
      <c r="F292" s="256"/>
      <c r="G292" s="256"/>
      <c r="H292" s="30"/>
      <c r="I292" s="13"/>
      <c r="J292" s="13"/>
      <c r="K292" s="13"/>
      <c r="L292" s="3657"/>
      <c r="M292" s="3657"/>
      <c r="N292" s="2304"/>
      <c r="O292" s="20"/>
      <c r="Q292" s="20"/>
      <c r="S292" s="1785"/>
    </row>
    <row r="293" spans="1:19" ht="22.5" customHeight="1">
      <c r="A293" s="3701"/>
      <c r="B293" s="2507" t="s">
        <v>342</v>
      </c>
      <c r="C293" s="256"/>
      <c r="D293" s="23"/>
      <c r="E293" s="23"/>
      <c r="F293" s="256"/>
      <c r="G293" s="256"/>
      <c r="H293" s="30"/>
      <c r="I293" s="13"/>
      <c r="J293" s="13"/>
      <c r="K293" s="13"/>
      <c r="L293" s="3657"/>
      <c r="M293" s="3657"/>
      <c r="N293" s="2304"/>
      <c r="O293" s="20" t="e">
        <f>O290+O291</f>
        <v>#REF!</v>
      </c>
      <c r="P293" s="20">
        <f>P290+P291</f>
        <v>0</v>
      </c>
      <c r="Q293" s="20">
        <f>Q290+Q291</f>
        <v>720960.5</v>
      </c>
      <c r="S293" s="1785"/>
    </row>
    <row r="294" spans="1:19" ht="28.5" customHeight="1">
      <c r="A294" s="3696" t="s">
        <v>1664</v>
      </c>
      <c r="B294" s="2507" t="s">
        <v>53</v>
      </c>
      <c r="C294" s="256"/>
      <c r="D294" s="23"/>
      <c r="E294" s="23"/>
      <c r="F294" s="256"/>
      <c r="G294" s="256"/>
      <c r="H294" s="14" t="s">
        <v>198</v>
      </c>
      <c r="I294" s="15">
        <f>Ремонт!$V$651</f>
        <v>64.710000000000008</v>
      </c>
      <c r="J294" s="13">
        <f>Ремонт!$AX$651</f>
        <v>3.8</v>
      </c>
      <c r="K294" s="13">
        <v>0</v>
      </c>
      <c r="L294" s="3691" t="s">
        <v>12</v>
      </c>
      <c r="M294" s="3656" t="s">
        <v>1706</v>
      </c>
      <c r="S294" s="1785"/>
    </row>
    <row r="295" spans="1:19" ht="34.5" customHeight="1">
      <c r="A295" s="3697"/>
      <c r="B295" s="2507" t="s">
        <v>239</v>
      </c>
      <c r="C295" s="256">
        <f>C296</f>
        <v>176</v>
      </c>
      <c r="D295" s="256" t="str">
        <f>D296</f>
        <v>04</v>
      </c>
      <c r="E295" s="256" t="str">
        <f>E296</f>
        <v>09</v>
      </c>
      <c r="F295" s="256" t="str">
        <f>F296</f>
        <v>61ХХХХХХ</v>
      </c>
      <c r="G295" s="256">
        <f>G296</f>
        <v>244</v>
      </c>
      <c r="H295" s="14">
        <v>0</v>
      </c>
      <c r="I295" s="14">
        <f>I296/I294</f>
        <v>6570.6428681811149</v>
      </c>
      <c r="J295" s="14">
        <f>J296/J294</f>
        <v>115646.57894736843</v>
      </c>
      <c r="K295" s="14">
        <v>0</v>
      </c>
      <c r="L295" s="3692"/>
      <c r="M295" s="3657"/>
      <c r="S295" s="1785"/>
    </row>
    <row r="296" spans="1:19" ht="28.5" customHeight="1">
      <c r="A296" s="3697"/>
      <c r="B296" s="2502" t="s">
        <v>383</v>
      </c>
      <c r="C296" s="256">
        <v>176</v>
      </c>
      <c r="D296" s="23" t="s">
        <v>196</v>
      </c>
      <c r="E296" s="23" t="s">
        <v>197</v>
      </c>
      <c r="F296" s="256" t="s">
        <v>88</v>
      </c>
      <c r="G296" s="256">
        <v>244</v>
      </c>
      <c r="H296" s="13">
        <f>H297+H298+H299+H300</f>
        <v>0</v>
      </c>
      <c r="I296" s="13">
        <f>I297+I298+I299+I300</f>
        <v>425186.3</v>
      </c>
      <c r="J296" s="13">
        <f>J298+J299</f>
        <v>439457</v>
      </c>
      <c r="K296" s="13">
        <f>K298+K299</f>
        <v>456293.1</v>
      </c>
      <c r="L296" s="3692"/>
      <c r="M296" s="3657"/>
      <c r="S296" s="1785"/>
    </row>
    <row r="297" spans="1:19" ht="28.5" hidden="1" customHeight="1">
      <c r="A297" s="3697"/>
      <c r="B297" s="2507" t="s">
        <v>7</v>
      </c>
      <c r="C297" s="256">
        <v>176</v>
      </c>
      <c r="D297" s="23" t="s">
        <v>196</v>
      </c>
      <c r="E297" s="23" t="s">
        <v>197</v>
      </c>
      <c r="F297" s="256" t="s">
        <v>1146</v>
      </c>
      <c r="G297" s="256">
        <v>244</v>
      </c>
      <c r="H297" s="14">
        <v>0</v>
      </c>
      <c r="I297" s="13"/>
      <c r="J297" s="13">
        <v>0</v>
      </c>
      <c r="K297" s="13">
        <v>0</v>
      </c>
      <c r="L297" s="3692"/>
      <c r="M297" s="3657"/>
      <c r="S297" s="1785"/>
    </row>
    <row r="298" spans="1:19" ht="22.5" customHeight="1">
      <c r="A298" s="3697"/>
      <c r="B298" s="2507" t="s">
        <v>7</v>
      </c>
      <c r="C298" s="256">
        <v>176</v>
      </c>
      <c r="D298" s="23" t="s">
        <v>196</v>
      </c>
      <c r="E298" s="23" t="s">
        <v>197</v>
      </c>
      <c r="F298" s="256" t="s">
        <v>1690</v>
      </c>
      <c r="G298" s="256">
        <v>244</v>
      </c>
      <c r="H298" s="14">
        <v>0</v>
      </c>
      <c r="I298" s="13">
        <f>I307</f>
        <v>425186.3</v>
      </c>
      <c r="J298" s="13">
        <f t="shared" ref="J298:K298" si="18">J307</f>
        <v>439457</v>
      </c>
      <c r="K298" s="13">
        <f t="shared" si="18"/>
        <v>456293.1</v>
      </c>
      <c r="L298" s="3692"/>
      <c r="M298" s="3657"/>
      <c r="S298" s="1785"/>
    </row>
    <row r="299" spans="1:19" ht="22.5" hidden="1" customHeight="1">
      <c r="A299" s="3697"/>
      <c r="B299" s="2507" t="s">
        <v>182</v>
      </c>
      <c r="C299" s="256">
        <v>176</v>
      </c>
      <c r="D299" s="23" t="s">
        <v>196</v>
      </c>
      <c r="E299" s="23" t="s">
        <v>197</v>
      </c>
      <c r="F299" s="256">
        <v>6100357842</v>
      </c>
      <c r="G299" s="256">
        <v>244</v>
      </c>
      <c r="H299" s="14">
        <v>0</v>
      </c>
      <c r="I299" s="13">
        <v>0</v>
      </c>
      <c r="J299" s="13">
        <v>0</v>
      </c>
      <c r="K299" s="13">
        <v>0</v>
      </c>
      <c r="L299" s="3692"/>
      <c r="M299" s="3657"/>
      <c r="S299" s="1785"/>
    </row>
    <row r="300" spans="1:19" ht="22.5" hidden="1" customHeight="1">
      <c r="A300" s="3697"/>
      <c r="B300" s="2507" t="s">
        <v>182</v>
      </c>
      <c r="C300" s="256">
        <v>176</v>
      </c>
      <c r="D300" s="23" t="s">
        <v>196</v>
      </c>
      <c r="E300" s="23" t="s">
        <v>197</v>
      </c>
      <c r="F300" s="256" t="s">
        <v>1146</v>
      </c>
      <c r="G300" s="256">
        <v>244</v>
      </c>
      <c r="H300" s="14">
        <v>0</v>
      </c>
      <c r="I300" s="13">
        <v>0</v>
      </c>
      <c r="J300" s="13">
        <f>Ремонт!$AZ$390</f>
        <v>0</v>
      </c>
      <c r="K300" s="13">
        <v>0</v>
      </c>
      <c r="L300" s="3692"/>
      <c r="M300" s="3657"/>
      <c r="S300" s="1785"/>
    </row>
    <row r="301" spans="1:19" ht="22.5" customHeight="1">
      <c r="A301" s="3697"/>
      <c r="B301" s="2507" t="s">
        <v>8</v>
      </c>
      <c r="C301" s="2504"/>
      <c r="D301" s="138"/>
      <c r="E301" s="138"/>
      <c r="F301" s="3623"/>
      <c r="G301" s="3623"/>
      <c r="H301" s="30"/>
      <c r="I301" s="16"/>
      <c r="J301" s="16"/>
      <c r="K301" s="16"/>
      <c r="L301" s="3692"/>
      <c r="M301" s="3657"/>
      <c r="N301" s="2304"/>
    </row>
    <row r="302" spans="1:19" ht="28.5" customHeight="1">
      <c r="A302" s="3697"/>
      <c r="B302" s="2507" t="s">
        <v>184</v>
      </c>
      <c r="C302" s="2504"/>
      <c r="D302" s="138"/>
      <c r="E302" s="138"/>
      <c r="F302" s="3623"/>
      <c r="G302" s="3623"/>
      <c r="H302" s="30"/>
      <c r="I302" s="16"/>
      <c r="J302" s="16"/>
      <c r="K302" s="16"/>
      <c r="L302" s="3692"/>
      <c r="M302" s="3657"/>
      <c r="N302" s="2304"/>
    </row>
    <row r="303" spans="1:19" ht="22.5" customHeight="1">
      <c r="A303" s="3698"/>
      <c r="B303" s="2507" t="s">
        <v>342</v>
      </c>
      <c r="C303" s="2504"/>
      <c r="D303" s="138"/>
      <c r="E303" s="138"/>
      <c r="F303" s="3623"/>
      <c r="G303" s="3623"/>
      <c r="H303" s="30"/>
      <c r="I303" s="16"/>
      <c r="J303" s="16"/>
      <c r="K303" s="16"/>
      <c r="L303" s="3692"/>
      <c r="M303" s="3657"/>
      <c r="N303" s="2304"/>
    </row>
    <row r="304" spans="1:19" ht="28.5" customHeight="1">
      <c r="A304" s="3693" t="s">
        <v>1665</v>
      </c>
      <c r="B304" s="249" t="s">
        <v>53</v>
      </c>
      <c r="C304" s="2504"/>
      <c r="D304" s="138"/>
      <c r="E304" s="138"/>
      <c r="F304" s="3623"/>
      <c r="G304" s="3623"/>
      <c r="H304" s="30"/>
      <c r="I304" s="16">
        <f>Ремонт!$V$651</f>
        <v>64.710000000000008</v>
      </c>
      <c r="J304" s="16">
        <f>Ремонт!$AX$651</f>
        <v>3.8</v>
      </c>
      <c r="K304" s="16"/>
      <c r="L304" s="3692"/>
      <c r="M304" s="3657"/>
    </row>
    <row r="305" spans="1:31" ht="34.5" customHeight="1">
      <c r="A305" s="3694"/>
      <c r="B305" s="249" t="s">
        <v>239</v>
      </c>
      <c r="C305" s="2504">
        <f>C306</f>
        <v>176</v>
      </c>
      <c r="D305" s="2504" t="str">
        <f>D306</f>
        <v>04</v>
      </c>
      <c r="E305" s="2504" t="str">
        <f>E306</f>
        <v>09</v>
      </c>
      <c r="F305" s="3623" t="str">
        <f>F306</f>
        <v>61ХХХХХХ</v>
      </c>
      <c r="G305" s="3623">
        <f>G306</f>
        <v>244</v>
      </c>
      <c r="H305" s="30">
        <v>0</v>
      </c>
      <c r="I305" s="30">
        <f>I306/I304</f>
        <v>6570.6428681811149</v>
      </c>
      <c r="J305" s="30">
        <f>J306/J304</f>
        <v>115646.57894736843</v>
      </c>
      <c r="K305" s="30">
        <f>Ремонт!BU651</f>
        <v>0</v>
      </c>
      <c r="L305" s="3692"/>
      <c r="M305" s="3657"/>
    </row>
    <row r="306" spans="1:31" ht="33" customHeight="1">
      <c r="A306" s="3694"/>
      <c r="B306" s="2500" t="s">
        <v>383</v>
      </c>
      <c r="C306" s="2504">
        <v>176</v>
      </c>
      <c r="D306" s="138" t="s">
        <v>196</v>
      </c>
      <c r="E306" s="138" t="s">
        <v>197</v>
      </c>
      <c r="F306" s="3623" t="s">
        <v>88</v>
      </c>
      <c r="G306" s="3623">
        <v>244</v>
      </c>
      <c r="H306" s="30">
        <f>H307+H309+H311+H312+H313</f>
        <v>0</v>
      </c>
      <c r="I306" s="30">
        <f>I307+I308+I309+I310</f>
        <v>425186.3</v>
      </c>
      <c r="J306" s="30">
        <f>J307+J308+J309+J310</f>
        <v>439457</v>
      </c>
      <c r="K306" s="30">
        <f>K307+K308+K309+K310</f>
        <v>456293.1</v>
      </c>
      <c r="L306" s="3692"/>
      <c r="M306" s="3657"/>
    </row>
    <row r="307" spans="1:31" ht="22.5" customHeight="1">
      <c r="A307" s="3694"/>
      <c r="B307" s="249" t="s">
        <v>7</v>
      </c>
      <c r="C307" s="2504">
        <v>176</v>
      </c>
      <c r="D307" s="138" t="s">
        <v>196</v>
      </c>
      <c r="E307" s="138" t="s">
        <v>197</v>
      </c>
      <c r="F307" s="3623" t="s">
        <v>1690</v>
      </c>
      <c r="G307" s="3623">
        <v>244</v>
      </c>
      <c r="H307" s="30">
        <v>0</v>
      </c>
      <c r="I307" s="16">
        <v>425186.3</v>
      </c>
      <c r="J307" s="16">
        <f>' Рем.'!$AT$648</f>
        <v>439457</v>
      </c>
      <c r="K307" s="16">
        <v>456293.1</v>
      </c>
      <c r="L307" s="3692"/>
      <c r="M307" s="3657"/>
    </row>
    <row r="308" spans="1:31" ht="22.5" hidden="1" customHeight="1">
      <c r="A308" s="3694"/>
      <c r="B308" s="249" t="s">
        <v>7</v>
      </c>
      <c r="C308" s="2504">
        <v>176</v>
      </c>
      <c r="D308" s="138" t="s">
        <v>196</v>
      </c>
      <c r="E308" s="138" t="s">
        <v>197</v>
      </c>
      <c r="F308" s="3623" t="s">
        <v>1146</v>
      </c>
      <c r="G308" s="3623">
        <v>244</v>
      </c>
      <c r="H308" s="30">
        <v>0</v>
      </c>
      <c r="I308" s="16"/>
      <c r="J308" s="16">
        <v>0</v>
      </c>
      <c r="K308" s="16">
        <v>0</v>
      </c>
      <c r="L308" s="3692"/>
      <c r="M308" s="3657"/>
      <c r="AE308" s="20"/>
    </row>
    <row r="309" spans="1:31" ht="22.5" hidden="1" customHeight="1">
      <c r="A309" s="3694"/>
      <c r="B309" s="249" t="s">
        <v>182</v>
      </c>
      <c r="C309" s="2504">
        <v>176</v>
      </c>
      <c r="D309" s="138" t="s">
        <v>196</v>
      </c>
      <c r="E309" s="138" t="s">
        <v>197</v>
      </c>
      <c r="F309" s="3623">
        <v>6100357840</v>
      </c>
      <c r="G309" s="3623">
        <v>244</v>
      </c>
      <c r="H309" s="30">
        <v>0</v>
      </c>
      <c r="I309" s="16">
        <v>0</v>
      </c>
      <c r="J309" s="16">
        <v>0</v>
      </c>
      <c r="K309" s="16">
        <v>0</v>
      </c>
      <c r="L309" s="3692"/>
      <c r="M309" s="3657"/>
    </row>
    <row r="310" spans="1:31" ht="22.5" hidden="1" customHeight="1">
      <c r="A310" s="3694"/>
      <c r="B310" s="249" t="s">
        <v>182</v>
      </c>
      <c r="C310" s="2504">
        <v>176</v>
      </c>
      <c r="D310" s="138" t="s">
        <v>196</v>
      </c>
      <c r="E310" s="138" t="s">
        <v>197</v>
      </c>
      <c r="F310" s="3623" t="s">
        <v>1146</v>
      </c>
      <c r="G310" s="3623">
        <v>244</v>
      </c>
      <c r="H310" s="30">
        <v>0</v>
      </c>
      <c r="I310" s="16"/>
      <c r="J310" s="16">
        <v>0</v>
      </c>
      <c r="K310" s="16">
        <v>0</v>
      </c>
      <c r="L310" s="3692"/>
      <c r="M310" s="3657"/>
    </row>
    <row r="311" spans="1:31" ht="22.5" customHeight="1">
      <c r="A311" s="3694"/>
      <c r="B311" s="249" t="s">
        <v>8</v>
      </c>
      <c r="C311" s="2504"/>
      <c r="D311" s="138"/>
      <c r="E311" s="138"/>
      <c r="F311" s="3623"/>
      <c r="G311" s="3623"/>
      <c r="H311" s="30">
        <v>0</v>
      </c>
      <c r="I311" s="16">
        <v>0</v>
      </c>
      <c r="J311" s="16">
        <v>0</v>
      </c>
      <c r="K311" s="16">
        <v>0</v>
      </c>
      <c r="L311" s="3692"/>
      <c r="M311" s="3657"/>
      <c r="N311" s="2304"/>
    </row>
    <row r="312" spans="1:31" ht="22.5" customHeight="1">
      <c r="A312" s="3694"/>
      <c r="B312" s="249" t="s">
        <v>184</v>
      </c>
      <c r="C312" s="2504"/>
      <c r="D312" s="138"/>
      <c r="E312" s="138"/>
      <c r="F312" s="3623"/>
      <c r="G312" s="3623"/>
      <c r="H312" s="30">
        <v>0</v>
      </c>
      <c r="I312" s="16">
        <v>0</v>
      </c>
      <c r="J312" s="16">
        <v>0</v>
      </c>
      <c r="K312" s="16">
        <v>0</v>
      </c>
      <c r="L312" s="3692"/>
      <c r="M312" s="3657"/>
      <c r="N312" s="2304"/>
    </row>
    <row r="313" spans="1:31" ht="22.5" customHeight="1">
      <c r="A313" s="3695"/>
      <c r="B313" s="249" t="s">
        <v>342</v>
      </c>
      <c r="C313" s="2504"/>
      <c r="D313" s="138"/>
      <c r="E313" s="138"/>
      <c r="F313" s="3623"/>
      <c r="G313" s="3623"/>
      <c r="H313" s="30">
        <v>0</v>
      </c>
      <c r="I313" s="16">
        <v>0</v>
      </c>
      <c r="J313" s="16">
        <v>0</v>
      </c>
      <c r="K313" s="16">
        <v>0</v>
      </c>
      <c r="L313" s="3692"/>
      <c r="M313" s="3657"/>
      <c r="N313" s="2304"/>
    </row>
    <row r="314" spans="1:31" s="22" customFormat="1" ht="26.45" hidden="1" customHeight="1">
      <c r="A314" s="3656" t="s">
        <v>1666</v>
      </c>
      <c r="B314" s="249" t="s">
        <v>53</v>
      </c>
      <c r="C314" s="2504"/>
      <c r="D314" s="2504"/>
      <c r="E314" s="2504"/>
      <c r="F314" s="3623"/>
      <c r="G314" s="3623"/>
      <c r="H314" s="30"/>
      <c r="I314" s="30"/>
      <c r="J314" s="30"/>
      <c r="K314" s="30"/>
      <c r="L314" s="3703" t="s">
        <v>12</v>
      </c>
      <c r="M314" s="3656" t="s">
        <v>1208</v>
      </c>
      <c r="N314" s="2306"/>
    </row>
    <row r="315" spans="1:31" s="22" customFormat="1" ht="22.5" hidden="1" customHeight="1">
      <c r="A315" s="3657"/>
      <c r="B315" s="249" t="s">
        <v>200</v>
      </c>
      <c r="C315" s="2504"/>
      <c r="D315" s="2504"/>
      <c r="E315" s="2504"/>
      <c r="F315" s="3623"/>
      <c r="G315" s="3623"/>
      <c r="H315" s="30"/>
      <c r="I315" s="16"/>
      <c r="J315" s="16"/>
      <c r="K315" s="16"/>
      <c r="L315" s="3703"/>
      <c r="M315" s="3657"/>
      <c r="N315" s="2306"/>
    </row>
    <row r="316" spans="1:31" s="22" customFormat="1" ht="30.75" hidden="1" customHeight="1">
      <c r="A316" s="3657"/>
      <c r="B316" s="249" t="s">
        <v>201</v>
      </c>
      <c r="C316" s="2504">
        <v>176</v>
      </c>
      <c r="D316" s="138" t="s">
        <v>196</v>
      </c>
      <c r="E316" s="138" t="s">
        <v>197</v>
      </c>
      <c r="F316" s="3623" t="s">
        <v>1690</v>
      </c>
      <c r="G316" s="3623">
        <v>244</v>
      </c>
      <c r="H316" s="30">
        <f>H317</f>
        <v>0</v>
      </c>
      <c r="I316" s="30">
        <f>I317</f>
        <v>0</v>
      </c>
      <c r="J316" s="30">
        <f>J317</f>
        <v>0</v>
      </c>
      <c r="K316" s="30">
        <f>K317</f>
        <v>0</v>
      </c>
      <c r="L316" s="3703"/>
      <c r="M316" s="3657"/>
      <c r="N316" s="2306"/>
    </row>
    <row r="317" spans="1:31" s="22" customFormat="1" ht="25.5" hidden="1" customHeight="1">
      <c r="A317" s="3657"/>
      <c r="B317" s="2503" t="s">
        <v>81</v>
      </c>
      <c r="C317" s="2504">
        <v>176</v>
      </c>
      <c r="D317" s="138" t="s">
        <v>196</v>
      </c>
      <c r="E317" s="138" t="s">
        <v>197</v>
      </c>
      <c r="F317" s="3623" t="s">
        <v>1690</v>
      </c>
      <c r="G317" s="3623">
        <v>244</v>
      </c>
      <c r="H317" s="30">
        <v>0</v>
      </c>
      <c r="I317" s="16">
        <v>0</v>
      </c>
      <c r="J317" s="30">
        <v>0</v>
      </c>
      <c r="K317" s="30">
        <v>0</v>
      </c>
      <c r="L317" s="3703"/>
      <c r="M317" s="3657"/>
      <c r="N317" s="2306"/>
    </row>
    <row r="318" spans="1:31" s="22" customFormat="1" ht="30" hidden="1" customHeight="1">
      <c r="A318" s="3657"/>
      <c r="B318" s="249" t="s">
        <v>181</v>
      </c>
      <c r="C318" s="2504"/>
      <c r="D318" s="138"/>
      <c r="E318" s="138"/>
      <c r="F318" s="3623"/>
      <c r="G318" s="3623"/>
      <c r="H318" s="30">
        <v>0</v>
      </c>
      <c r="I318" s="30">
        <v>0</v>
      </c>
      <c r="J318" s="30">
        <v>0</v>
      </c>
      <c r="K318" s="30">
        <v>0</v>
      </c>
      <c r="L318" s="3703"/>
      <c r="M318" s="3657"/>
      <c r="N318" s="2306"/>
    </row>
    <row r="319" spans="1:31" ht="27.75" hidden="1" customHeight="1">
      <c r="A319" s="3657"/>
      <c r="B319" s="249" t="s">
        <v>184</v>
      </c>
      <c r="C319" s="2504"/>
      <c r="D319" s="138"/>
      <c r="E319" s="138"/>
      <c r="F319" s="3623"/>
      <c r="G319" s="3623"/>
      <c r="H319" s="30">
        <v>0</v>
      </c>
      <c r="I319" s="30">
        <v>0</v>
      </c>
      <c r="J319" s="30">
        <v>0</v>
      </c>
      <c r="K319" s="30">
        <v>0</v>
      </c>
      <c r="L319" s="3703"/>
      <c r="M319" s="3657"/>
    </row>
    <row r="320" spans="1:31" ht="33" hidden="1" customHeight="1">
      <c r="A320" s="3658"/>
      <c r="B320" s="249" t="s">
        <v>342</v>
      </c>
      <c r="C320" s="2504"/>
      <c r="D320" s="138"/>
      <c r="E320" s="138"/>
      <c r="F320" s="3623"/>
      <c r="G320" s="3623"/>
      <c r="H320" s="30">
        <v>0</v>
      </c>
      <c r="I320" s="30">
        <v>0</v>
      </c>
      <c r="J320" s="30">
        <v>0</v>
      </c>
      <c r="K320" s="30">
        <v>0</v>
      </c>
      <c r="L320" s="3703"/>
      <c r="M320" s="3658"/>
      <c r="N320" s="2304"/>
    </row>
    <row r="321" spans="1:32" ht="25.5" customHeight="1">
      <c r="A321" s="3678" t="s">
        <v>1667</v>
      </c>
      <c r="B321" s="2507" t="s">
        <v>54</v>
      </c>
      <c r="C321" s="256"/>
      <c r="D321" s="23"/>
      <c r="E321" s="23"/>
      <c r="F321" s="256"/>
      <c r="G321" s="256"/>
      <c r="H321" s="14" t="s">
        <v>198</v>
      </c>
      <c r="I321" s="13">
        <f>I329</f>
        <v>12685.153</v>
      </c>
      <c r="J321" s="13">
        <f>J329</f>
        <v>12658.1</v>
      </c>
      <c r="K321" s="13">
        <f>K329</f>
        <v>12658.1</v>
      </c>
      <c r="L321" s="3691" t="s">
        <v>12</v>
      </c>
      <c r="M321" s="3656" t="s">
        <v>1707</v>
      </c>
      <c r="N321" s="2304" t="e">
        <f>#REF!-#REF!-#REF!</f>
        <v>#REF!</v>
      </c>
    </row>
    <row r="322" spans="1:32" ht="38.25" customHeight="1">
      <c r="A322" s="3679"/>
      <c r="B322" s="2507" t="s">
        <v>10</v>
      </c>
      <c r="C322" s="256">
        <v>176</v>
      </c>
      <c r="D322" s="23" t="s">
        <v>196</v>
      </c>
      <c r="E322" s="23" t="s">
        <v>197</v>
      </c>
      <c r="F322" s="256" t="s">
        <v>1690</v>
      </c>
      <c r="G322" s="256" t="s">
        <v>13</v>
      </c>
      <c r="H322" s="14">
        <v>0</v>
      </c>
      <c r="I322" s="13">
        <f>I323/I321</f>
        <v>569.00806793579864</v>
      </c>
      <c r="J322" s="13">
        <f>J323/J321</f>
        <v>598.44089555304504</v>
      </c>
      <c r="K322" s="13">
        <f>K323/K321</f>
        <v>703.84424992692425</v>
      </c>
      <c r="L322" s="3692"/>
      <c r="M322" s="3657"/>
      <c r="N322" s="2304" t="e">
        <f>N321+#REF!+#REF!</f>
        <v>#REF!</v>
      </c>
    </row>
    <row r="323" spans="1:32" ht="30.75" customHeight="1">
      <c r="A323" s="3679"/>
      <c r="B323" s="2502" t="s">
        <v>383</v>
      </c>
      <c r="C323" s="256">
        <f>C324</f>
        <v>176</v>
      </c>
      <c r="D323" s="256" t="str">
        <f t="shared" ref="D323:K323" si="19">D324</f>
        <v>04</v>
      </c>
      <c r="E323" s="256" t="str">
        <f t="shared" si="19"/>
        <v>09</v>
      </c>
      <c r="F323" s="256" t="s">
        <v>1690</v>
      </c>
      <c r="G323" s="256" t="s">
        <v>238</v>
      </c>
      <c r="H323" s="14">
        <f t="shared" si="19"/>
        <v>2300000</v>
      </c>
      <c r="I323" s="14">
        <f t="shared" si="19"/>
        <v>7217954.3999999994</v>
      </c>
      <c r="J323" s="14">
        <f t="shared" si="19"/>
        <v>7575124.6999999993</v>
      </c>
      <c r="K323" s="14">
        <f t="shared" si="19"/>
        <v>8909330.9000000004</v>
      </c>
      <c r="L323" s="3692"/>
      <c r="M323" s="3657"/>
    </row>
    <row r="324" spans="1:32" ht="26.25" customHeight="1">
      <c r="A324" s="3679"/>
      <c r="B324" s="2507" t="s">
        <v>7</v>
      </c>
      <c r="C324" s="256">
        <v>176</v>
      </c>
      <c r="D324" s="23" t="s">
        <v>196</v>
      </c>
      <c r="E324" s="23" t="s">
        <v>197</v>
      </c>
      <c r="F324" s="256" t="s">
        <v>1690</v>
      </c>
      <c r="G324" s="256" t="s">
        <v>238</v>
      </c>
      <c r="H324" s="14">
        <v>2300000</v>
      </c>
      <c r="I324" s="13">
        <f>I332+I373</f>
        <v>7217954.3999999994</v>
      </c>
      <c r="J324" s="13">
        <f>J332+J373</f>
        <v>7575124.6999999993</v>
      </c>
      <c r="K324" s="13">
        <f>K332+K373</f>
        <v>8909330.9000000004</v>
      </c>
      <c r="L324" s="3692"/>
      <c r="M324" s="3657"/>
    </row>
    <row r="325" spans="1:32" ht="26.25" customHeight="1">
      <c r="A325" s="3679"/>
      <c r="B325" s="2507" t="s">
        <v>202</v>
      </c>
      <c r="C325" s="256"/>
      <c r="D325" s="23"/>
      <c r="E325" s="23"/>
      <c r="F325" s="256"/>
      <c r="G325" s="256"/>
      <c r="H325" s="30"/>
      <c r="I325" s="13"/>
      <c r="J325" s="13"/>
      <c r="K325" s="13"/>
      <c r="L325" s="3692"/>
      <c r="M325" s="3657"/>
      <c r="AD325" s="20"/>
      <c r="AE325" s="20"/>
      <c r="AF325" s="20"/>
    </row>
    <row r="326" spans="1:32" ht="26.25" customHeight="1">
      <c r="A326" s="3679"/>
      <c r="B326" s="2507" t="s">
        <v>181</v>
      </c>
      <c r="C326" s="256"/>
      <c r="D326" s="23"/>
      <c r="E326" s="23"/>
      <c r="F326" s="256"/>
      <c r="G326" s="256"/>
      <c r="H326" s="30"/>
      <c r="I326" s="13"/>
      <c r="J326" s="13"/>
      <c r="K326" s="13"/>
      <c r="L326" s="3692"/>
      <c r="M326" s="3657"/>
    </row>
    <row r="327" spans="1:32" ht="26.25" customHeight="1">
      <c r="A327" s="3679"/>
      <c r="B327" s="2507" t="s">
        <v>184</v>
      </c>
      <c r="C327" s="256"/>
      <c r="D327" s="23"/>
      <c r="E327" s="23"/>
      <c r="F327" s="256"/>
      <c r="G327" s="256"/>
      <c r="H327" s="30"/>
      <c r="I327" s="13"/>
      <c r="J327" s="13"/>
      <c r="K327" s="13"/>
      <c r="L327" s="3692"/>
      <c r="M327" s="3657"/>
    </row>
    <row r="328" spans="1:32" ht="26.25" customHeight="1">
      <c r="A328" s="3680"/>
      <c r="B328" s="249" t="s">
        <v>342</v>
      </c>
      <c r="C328" s="2504"/>
      <c r="D328" s="138"/>
      <c r="E328" s="138"/>
      <c r="F328" s="3623"/>
      <c r="G328" s="3623"/>
      <c r="H328" s="30"/>
      <c r="I328" s="16"/>
      <c r="J328" s="16"/>
      <c r="K328" s="16"/>
      <c r="L328" s="3692"/>
      <c r="M328" s="3657"/>
    </row>
    <row r="329" spans="1:32" ht="25.5" customHeight="1">
      <c r="A329" s="3656" t="s">
        <v>1668</v>
      </c>
      <c r="B329" s="249" t="s">
        <v>54</v>
      </c>
      <c r="C329" s="2504"/>
      <c r="D329" s="138"/>
      <c r="E329" s="138"/>
      <c r="F329" s="3623"/>
      <c r="G329" s="3623"/>
      <c r="H329" s="30" t="s">
        <v>198</v>
      </c>
      <c r="I329" s="16">
        <f>'прил. 1  (3)'!$Q$16</f>
        <v>12685.153</v>
      </c>
      <c r="J329" s="16">
        <v>12658.1</v>
      </c>
      <c r="K329" s="16">
        <v>12658.1</v>
      </c>
      <c r="L329" s="3692"/>
      <c r="M329" s="3657"/>
      <c r="N329" s="2304" t="e">
        <f>#REF!-#REF!-#REF!</f>
        <v>#REF!</v>
      </c>
    </row>
    <row r="330" spans="1:32" ht="32.25" customHeight="1">
      <c r="A330" s="3657"/>
      <c r="B330" s="249" t="s">
        <v>10</v>
      </c>
      <c r="C330" s="2504">
        <v>176</v>
      </c>
      <c r="D330" s="138" t="s">
        <v>196</v>
      </c>
      <c r="E330" s="138" t="s">
        <v>197</v>
      </c>
      <c r="F330" s="3623" t="s">
        <v>1690</v>
      </c>
      <c r="G330" s="3623" t="s">
        <v>13</v>
      </c>
      <c r="H330" s="30">
        <v>0</v>
      </c>
      <c r="I330" s="16">
        <f>I331/I329</f>
        <v>567.77079472356377</v>
      </c>
      <c r="J330" s="16">
        <f>J331/J329</f>
        <v>598.44089555304504</v>
      </c>
      <c r="K330" s="16">
        <f>K331/K329</f>
        <v>703.84424992692425</v>
      </c>
      <c r="L330" s="3692"/>
      <c r="M330" s="3657"/>
      <c r="N330" s="2304" t="e">
        <f>N329+#REF!+#REF!</f>
        <v>#REF!</v>
      </c>
    </row>
    <row r="331" spans="1:32" ht="30.75" customHeight="1">
      <c r="A331" s="3657"/>
      <c r="B331" s="2500" t="s">
        <v>383</v>
      </c>
      <c r="C331" s="2504">
        <f>C332</f>
        <v>176</v>
      </c>
      <c r="D331" s="2504" t="str">
        <f t="shared" ref="D331:K331" si="20">D332</f>
        <v>04</v>
      </c>
      <c r="E331" s="2504" t="str">
        <f t="shared" si="20"/>
        <v>09</v>
      </c>
      <c r="F331" s="3623" t="s">
        <v>1690</v>
      </c>
      <c r="G331" s="3623" t="s">
        <v>238</v>
      </c>
      <c r="H331" s="30">
        <f t="shared" si="20"/>
        <v>2300000</v>
      </c>
      <c r="I331" s="30">
        <f t="shared" si="20"/>
        <v>7202259.3999999994</v>
      </c>
      <c r="J331" s="30">
        <f t="shared" si="20"/>
        <v>7575124.6999999993</v>
      </c>
      <c r="K331" s="30">
        <f t="shared" si="20"/>
        <v>8909330.9000000004</v>
      </c>
      <c r="L331" s="3692"/>
      <c r="M331" s="3657"/>
      <c r="T331" s="132"/>
    </row>
    <row r="332" spans="1:32" ht="26.25" customHeight="1">
      <c r="A332" s="3657"/>
      <c r="B332" s="249" t="s">
        <v>7</v>
      </c>
      <c r="C332" s="2504">
        <v>176</v>
      </c>
      <c r="D332" s="138" t="s">
        <v>196</v>
      </c>
      <c r="E332" s="138" t="s">
        <v>197</v>
      </c>
      <c r="F332" s="3623" t="s">
        <v>1690</v>
      </c>
      <c r="G332" s="3623" t="s">
        <v>238</v>
      </c>
      <c r="H332" s="30">
        <v>2300000</v>
      </c>
      <c r="I332" s="16">
        <f>SUM(I338:I369)</f>
        <v>7202259.3999999994</v>
      </c>
      <c r="J332" s="16">
        <f>SUM(J338:J369)</f>
        <v>7575124.6999999993</v>
      </c>
      <c r="K332" s="16">
        <f>SUM(K338:K369)</f>
        <v>8909330.9000000004</v>
      </c>
      <c r="L332" s="3692"/>
      <c r="M332" s="3657"/>
      <c r="S332" s="132" t="e">
        <f>#REF!-#REF!-#REF!</f>
        <v>#REF!</v>
      </c>
      <c r="T332" s="132" t="e">
        <f>#REF!-#REF!-#REF!</f>
        <v>#REF!</v>
      </c>
      <c r="U332" s="132" t="e">
        <f>#REF!-#REF!-#REF!</f>
        <v>#REF!</v>
      </c>
      <c r="V332" s="132" t="e">
        <f>#REF!-#REF!-#REF!</f>
        <v>#REF!</v>
      </c>
      <c r="W332" s="132" t="e">
        <f>#REF!-#REF!-#REF!</f>
        <v>#REF!</v>
      </c>
    </row>
    <row r="333" spans="1:32" ht="21.75" customHeight="1">
      <c r="A333" s="3657"/>
      <c r="B333" s="249" t="s">
        <v>202</v>
      </c>
      <c r="C333" s="2504"/>
      <c r="D333" s="138"/>
      <c r="E333" s="138"/>
      <c r="F333" s="3623"/>
      <c r="G333" s="3623"/>
      <c r="H333" s="30"/>
      <c r="I333" s="16"/>
      <c r="J333" s="16"/>
      <c r="K333" s="16"/>
      <c r="L333" s="3692"/>
      <c r="M333" s="3657"/>
      <c r="T333" s="132"/>
    </row>
    <row r="334" spans="1:32" ht="26.25" customHeight="1">
      <c r="A334" s="3657"/>
      <c r="B334" s="249" t="s">
        <v>181</v>
      </c>
      <c r="C334" s="2504"/>
      <c r="D334" s="138"/>
      <c r="E334" s="138"/>
      <c r="F334" s="3623"/>
      <c r="G334" s="3623"/>
      <c r="H334" s="30"/>
      <c r="I334" s="16"/>
      <c r="J334" s="16"/>
      <c r="K334" s="16"/>
      <c r="L334" s="3692"/>
      <c r="M334" s="3657"/>
      <c r="T334" s="132"/>
    </row>
    <row r="335" spans="1:32" ht="22.5" customHeight="1">
      <c r="A335" s="3657"/>
      <c r="B335" s="249" t="s">
        <v>184</v>
      </c>
      <c r="C335" s="2504"/>
      <c r="D335" s="138"/>
      <c r="E335" s="138"/>
      <c r="F335" s="3623"/>
      <c r="G335" s="3623"/>
      <c r="H335" s="30"/>
      <c r="I335" s="16"/>
      <c r="J335" s="16"/>
      <c r="K335" s="16"/>
      <c r="L335" s="3692"/>
      <c r="M335" s="3657"/>
      <c r="T335" s="132"/>
    </row>
    <row r="336" spans="1:32" ht="20.25" customHeight="1">
      <c r="A336" s="3658"/>
      <c r="B336" s="249" t="s">
        <v>342</v>
      </c>
      <c r="C336" s="2504"/>
      <c r="D336" s="138"/>
      <c r="E336" s="138"/>
      <c r="F336" s="3623"/>
      <c r="G336" s="3623"/>
      <c r="H336" s="30"/>
      <c r="I336" s="16"/>
      <c r="J336" s="16"/>
      <c r="K336" s="16"/>
      <c r="L336" s="3692"/>
      <c r="M336" s="3657"/>
      <c r="T336" s="132"/>
    </row>
    <row r="337" spans="1:25" ht="15.75" customHeight="1">
      <c r="A337" s="2501" t="s">
        <v>14</v>
      </c>
      <c r="B337" s="249"/>
      <c r="C337" s="2504"/>
      <c r="D337" s="138"/>
      <c r="E337" s="138"/>
      <c r="F337" s="3623"/>
      <c r="G337" s="3623"/>
      <c r="H337" s="30"/>
      <c r="I337" s="16"/>
      <c r="J337" s="16"/>
      <c r="K337" s="16"/>
      <c r="L337" s="3692"/>
      <c r="M337" s="3657"/>
      <c r="T337" s="132"/>
    </row>
    <row r="338" spans="1:25">
      <c r="A338" s="2" t="s">
        <v>17</v>
      </c>
      <c r="B338" s="249" t="s">
        <v>15</v>
      </c>
      <c r="C338" s="2504">
        <v>176</v>
      </c>
      <c r="D338" s="138" t="s">
        <v>196</v>
      </c>
      <c r="E338" s="138" t="s">
        <v>197</v>
      </c>
      <c r="F338" s="3623" t="s">
        <v>1690</v>
      </c>
      <c r="G338" s="3623" t="s">
        <v>238</v>
      </c>
      <c r="H338" s="30">
        <v>50324.852300035709</v>
      </c>
      <c r="I338" s="19">
        <v>145855.1</v>
      </c>
      <c r="J338" s="19">
        <v>159690.5</v>
      </c>
      <c r="K338" s="19">
        <v>189678.8</v>
      </c>
      <c r="L338" s="3692"/>
      <c r="M338" s="3657"/>
      <c r="T338" s="132"/>
      <c r="Y338" s="20">
        <f>I332-I368-I369</f>
        <v>6110997.7999999989</v>
      </c>
    </row>
    <row r="339" spans="1:25">
      <c r="A339" s="2" t="s">
        <v>18</v>
      </c>
      <c r="B339" s="249" t="s">
        <v>15</v>
      </c>
      <c r="C339" s="2504">
        <v>176</v>
      </c>
      <c r="D339" s="138" t="s">
        <v>196</v>
      </c>
      <c r="E339" s="138" t="s">
        <v>197</v>
      </c>
      <c r="F339" s="3623" t="s">
        <v>1690</v>
      </c>
      <c r="G339" s="3623" t="s">
        <v>238</v>
      </c>
      <c r="H339" s="30">
        <v>71333.980802052538</v>
      </c>
      <c r="I339" s="19">
        <v>199536.3</v>
      </c>
      <c r="J339" s="19">
        <v>214957.4</v>
      </c>
      <c r="K339" s="19">
        <v>254549.3</v>
      </c>
      <c r="L339" s="3692"/>
      <c r="M339" s="3657"/>
      <c r="N339" s="2305"/>
      <c r="O339" s="5"/>
      <c r="T339" s="132"/>
      <c r="Y339" s="20" t="e">
        <f>#REF!-#REF!</f>
        <v>#REF!</v>
      </c>
    </row>
    <row r="340" spans="1:25">
      <c r="A340" s="2" t="s">
        <v>19</v>
      </c>
      <c r="B340" s="249" t="s">
        <v>15</v>
      </c>
      <c r="C340" s="2504">
        <v>176</v>
      </c>
      <c r="D340" s="138" t="s">
        <v>196</v>
      </c>
      <c r="E340" s="138" t="s">
        <v>197</v>
      </c>
      <c r="F340" s="3623" t="s">
        <v>1690</v>
      </c>
      <c r="G340" s="3623" t="s">
        <v>238</v>
      </c>
      <c r="H340" s="30">
        <v>42082.540420966943</v>
      </c>
      <c r="I340" s="19">
        <v>115092.5</v>
      </c>
      <c r="J340" s="19">
        <v>126242.1</v>
      </c>
      <c r="K340" s="19">
        <v>151439.4</v>
      </c>
      <c r="L340" s="3692"/>
      <c r="M340" s="3657"/>
      <c r="N340" s="2305"/>
      <c r="T340" s="133"/>
      <c r="Y340" s="20" t="e">
        <f>#REF!-#REF!</f>
        <v>#REF!</v>
      </c>
    </row>
    <row r="341" spans="1:25">
      <c r="A341" s="2" t="s">
        <v>20</v>
      </c>
      <c r="B341" s="249" t="s">
        <v>15</v>
      </c>
      <c r="C341" s="2504">
        <v>176</v>
      </c>
      <c r="D341" s="138" t="s">
        <v>196</v>
      </c>
      <c r="E341" s="138" t="s">
        <v>197</v>
      </c>
      <c r="F341" s="3623" t="s">
        <v>1690</v>
      </c>
      <c r="G341" s="3623" t="s">
        <v>238</v>
      </c>
      <c r="H341" s="30">
        <v>73306.231215447551</v>
      </c>
      <c r="I341" s="19">
        <v>205260</v>
      </c>
      <c r="J341" s="19">
        <v>218466.3</v>
      </c>
      <c r="K341" s="19">
        <v>259748</v>
      </c>
      <c r="L341" s="3692"/>
      <c r="M341" s="3657"/>
      <c r="N341" s="2305"/>
      <c r="T341" s="132"/>
      <c r="Y341" s="20" t="e">
        <f>#REF!-#REF!</f>
        <v>#REF!</v>
      </c>
    </row>
    <row r="342" spans="1:25">
      <c r="A342" s="2" t="s">
        <v>21</v>
      </c>
      <c r="B342" s="249" t="s">
        <v>15</v>
      </c>
      <c r="C342" s="2504">
        <v>176</v>
      </c>
      <c r="D342" s="138" t="s">
        <v>196</v>
      </c>
      <c r="E342" s="138" t="s">
        <v>197</v>
      </c>
      <c r="F342" s="3623" t="s">
        <v>1690</v>
      </c>
      <c r="G342" s="3623" t="s">
        <v>238</v>
      </c>
      <c r="H342" s="30">
        <v>55008.210889209971</v>
      </c>
      <c r="I342" s="19">
        <v>154858</v>
      </c>
      <c r="J342" s="19">
        <v>166268</v>
      </c>
      <c r="K342" s="19">
        <v>198348.4</v>
      </c>
      <c r="L342" s="3692"/>
      <c r="M342" s="3657"/>
      <c r="Y342" s="20" t="e">
        <f>#REF!-#REF!</f>
        <v>#REF!</v>
      </c>
    </row>
    <row r="343" spans="1:25">
      <c r="A343" s="2" t="s">
        <v>22</v>
      </c>
      <c r="B343" s="249" t="s">
        <v>15</v>
      </c>
      <c r="C343" s="2504">
        <v>176</v>
      </c>
      <c r="D343" s="138" t="s">
        <v>196</v>
      </c>
      <c r="E343" s="138" t="s">
        <v>197</v>
      </c>
      <c r="F343" s="3623" t="s">
        <v>1690</v>
      </c>
      <c r="G343" s="3623" t="s">
        <v>238</v>
      </c>
      <c r="H343" s="30">
        <v>59556.922297526355</v>
      </c>
      <c r="I343" s="19">
        <v>165968.4</v>
      </c>
      <c r="J343" s="19">
        <v>178446.6</v>
      </c>
      <c r="K343" s="19">
        <v>212989.9</v>
      </c>
      <c r="L343" s="3692"/>
      <c r="M343" s="3657"/>
    </row>
    <row r="344" spans="1:25">
      <c r="A344" s="2" t="s">
        <v>23</v>
      </c>
      <c r="B344" s="249" t="s">
        <v>15</v>
      </c>
      <c r="C344" s="2504">
        <v>176</v>
      </c>
      <c r="D344" s="138" t="s">
        <v>196</v>
      </c>
      <c r="E344" s="138" t="s">
        <v>197</v>
      </c>
      <c r="F344" s="3623" t="s">
        <v>1690</v>
      </c>
      <c r="G344" s="3623" t="s">
        <v>238</v>
      </c>
      <c r="H344" s="30">
        <v>91507.769054521137</v>
      </c>
      <c r="I344" s="19">
        <v>238864.4</v>
      </c>
      <c r="J344" s="19">
        <v>260207.5</v>
      </c>
      <c r="K344" s="19">
        <v>324764.7</v>
      </c>
      <c r="L344" s="3692"/>
      <c r="M344" s="3657"/>
    </row>
    <row r="345" spans="1:25">
      <c r="A345" s="2" t="s">
        <v>24</v>
      </c>
      <c r="B345" s="249" t="s">
        <v>15</v>
      </c>
      <c r="C345" s="2504">
        <v>176</v>
      </c>
      <c r="D345" s="138" t="s">
        <v>196</v>
      </c>
      <c r="E345" s="138" t="s">
        <v>197</v>
      </c>
      <c r="F345" s="3623" t="s">
        <v>1690</v>
      </c>
      <c r="G345" s="3623" t="s">
        <v>238</v>
      </c>
      <c r="H345" s="30">
        <v>98626.746387239458</v>
      </c>
      <c r="I345" s="19">
        <v>288476</v>
      </c>
      <c r="J345" s="19">
        <v>319485.7</v>
      </c>
      <c r="K345" s="19">
        <v>378485</v>
      </c>
      <c r="L345" s="3692"/>
      <c r="M345" s="3657"/>
      <c r="N345" s="2304"/>
    </row>
    <row r="346" spans="1:25">
      <c r="A346" s="2" t="s">
        <v>25</v>
      </c>
      <c r="B346" s="249" t="s">
        <v>15</v>
      </c>
      <c r="C346" s="2504">
        <v>176</v>
      </c>
      <c r="D346" s="138" t="s">
        <v>196</v>
      </c>
      <c r="E346" s="138" t="s">
        <v>197</v>
      </c>
      <c r="F346" s="3623" t="s">
        <v>1690</v>
      </c>
      <c r="G346" s="3623" t="s">
        <v>238</v>
      </c>
      <c r="H346" s="30">
        <v>62601.302322546253</v>
      </c>
      <c r="I346" s="19">
        <v>175445.6</v>
      </c>
      <c r="J346" s="19">
        <v>189011.4</v>
      </c>
      <c r="K346" s="19">
        <v>225059.19999999998</v>
      </c>
      <c r="L346" s="3692"/>
      <c r="M346" s="3657"/>
    </row>
    <row r="347" spans="1:25">
      <c r="A347" s="2" t="s">
        <v>26</v>
      </c>
      <c r="B347" s="249" t="s">
        <v>15</v>
      </c>
      <c r="C347" s="2504">
        <v>176</v>
      </c>
      <c r="D347" s="138" t="s">
        <v>196</v>
      </c>
      <c r="E347" s="138" t="s">
        <v>197</v>
      </c>
      <c r="F347" s="3623" t="s">
        <v>1690</v>
      </c>
      <c r="G347" s="3623" t="s">
        <v>238</v>
      </c>
      <c r="H347" s="30">
        <v>84011.083625996747</v>
      </c>
      <c r="I347" s="19">
        <v>226660.3</v>
      </c>
      <c r="J347" s="19">
        <v>253685.3</v>
      </c>
      <c r="K347" s="19">
        <v>291715.8</v>
      </c>
      <c r="L347" s="3692"/>
      <c r="M347" s="3657"/>
    </row>
    <row r="348" spans="1:25">
      <c r="A348" s="2" t="s">
        <v>27</v>
      </c>
      <c r="B348" s="249" t="s">
        <v>15</v>
      </c>
      <c r="C348" s="2504">
        <v>176</v>
      </c>
      <c r="D348" s="138" t="s">
        <v>196</v>
      </c>
      <c r="E348" s="138" t="s">
        <v>197</v>
      </c>
      <c r="F348" s="3623" t="s">
        <v>1690</v>
      </c>
      <c r="G348" s="3623" t="s">
        <v>238</v>
      </c>
      <c r="H348" s="30">
        <v>41880.359323211887</v>
      </c>
      <c r="I348" s="19">
        <v>105481.9</v>
      </c>
      <c r="J348" s="19">
        <v>112432.1</v>
      </c>
      <c r="K348" s="19">
        <v>153481.70000000001</v>
      </c>
      <c r="L348" s="3692"/>
      <c r="M348" s="3657"/>
    </row>
    <row r="349" spans="1:25">
      <c r="A349" s="2" t="s">
        <v>28</v>
      </c>
      <c r="B349" s="249" t="s">
        <v>15</v>
      </c>
      <c r="C349" s="2504">
        <v>176</v>
      </c>
      <c r="D349" s="138" t="s">
        <v>196</v>
      </c>
      <c r="E349" s="138" t="s">
        <v>197</v>
      </c>
      <c r="F349" s="3623" t="s">
        <v>1690</v>
      </c>
      <c r="G349" s="3623" t="s">
        <v>238</v>
      </c>
      <c r="H349" s="30">
        <v>55735.749263484606</v>
      </c>
      <c r="I349" s="19">
        <v>170283.6</v>
      </c>
      <c r="J349" s="19">
        <v>190001.2</v>
      </c>
      <c r="K349" s="19">
        <v>226338.6</v>
      </c>
      <c r="L349" s="3692"/>
      <c r="M349" s="3657"/>
    </row>
    <row r="350" spans="1:25">
      <c r="A350" s="2" t="s">
        <v>29</v>
      </c>
      <c r="B350" s="249" t="s">
        <v>15</v>
      </c>
      <c r="C350" s="2504">
        <v>176</v>
      </c>
      <c r="D350" s="138" t="s">
        <v>196</v>
      </c>
      <c r="E350" s="138" t="s">
        <v>197</v>
      </c>
      <c r="F350" s="3623" t="s">
        <v>1690</v>
      </c>
      <c r="G350" s="3623" t="s">
        <v>238</v>
      </c>
      <c r="H350" s="30">
        <v>86087.350038236822</v>
      </c>
      <c r="I350" s="19">
        <v>255424.8</v>
      </c>
      <c r="J350" s="19">
        <v>280867.40000000002</v>
      </c>
      <c r="K350" s="19">
        <v>333425.10000000003</v>
      </c>
      <c r="L350" s="3692"/>
      <c r="M350" s="3657"/>
    </row>
    <row r="351" spans="1:25">
      <c r="A351" s="2" t="s">
        <v>30</v>
      </c>
      <c r="B351" s="249" t="s">
        <v>15</v>
      </c>
      <c r="C351" s="2504">
        <v>176</v>
      </c>
      <c r="D351" s="138" t="s">
        <v>196</v>
      </c>
      <c r="E351" s="138" t="s">
        <v>197</v>
      </c>
      <c r="F351" s="3623" t="s">
        <v>1690</v>
      </c>
      <c r="G351" s="3623" t="s">
        <v>238</v>
      </c>
      <c r="H351" s="30">
        <v>78343.35892422311</v>
      </c>
      <c r="I351" s="19">
        <v>216505.2</v>
      </c>
      <c r="J351" s="19">
        <v>234314.3</v>
      </c>
      <c r="K351" s="19">
        <v>278330.39999999997</v>
      </c>
      <c r="L351" s="3692"/>
      <c r="M351" s="3657"/>
    </row>
    <row r="352" spans="1:25">
      <c r="A352" s="2" t="s">
        <v>31</v>
      </c>
      <c r="B352" s="249" t="s">
        <v>15</v>
      </c>
      <c r="C352" s="2504">
        <v>176</v>
      </c>
      <c r="D352" s="138" t="s">
        <v>196</v>
      </c>
      <c r="E352" s="138" t="s">
        <v>197</v>
      </c>
      <c r="F352" s="3623" t="s">
        <v>1690</v>
      </c>
      <c r="G352" s="3623" t="s">
        <v>238</v>
      </c>
      <c r="H352" s="30">
        <v>70241.506884771195</v>
      </c>
      <c r="I352" s="19">
        <v>210852.8</v>
      </c>
      <c r="J352" s="19">
        <v>218371.3</v>
      </c>
      <c r="K352" s="19">
        <v>259590.5</v>
      </c>
      <c r="L352" s="3692"/>
      <c r="M352" s="3657"/>
    </row>
    <row r="353" spans="1:42">
      <c r="A353" s="2" t="s">
        <v>32</v>
      </c>
      <c r="B353" s="249" t="s">
        <v>15</v>
      </c>
      <c r="C353" s="2504">
        <v>176</v>
      </c>
      <c r="D353" s="138" t="s">
        <v>196</v>
      </c>
      <c r="E353" s="138" t="s">
        <v>197</v>
      </c>
      <c r="F353" s="3623" t="s">
        <v>1690</v>
      </c>
      <c r="G353" s="3623" t="s">
        <v>238</v>
      </c>
      <c r="H353" s="30">
        <v>48489.925949821794</v>
      </c>
      <c r="I353" s="19">
        <v>133758.29999999999</v>
      </c>
      <c r="J353" s="19">
        <v>144749.4</v>
      </c>
      <c r="K353" s="19">
        <v>172697</v>
      </c>
      <c r="L353" s="3692"/>
      <c r="M353" s="3657"/>
    </row>
    <row r="354" spans="1:42">
      <c r="A354" s="2" t="s">
        <v>33</v>
      </c>
      <c r="B354" s="249" t="s">
        <v>15</v>
      </c>
      <c r="C354" s="2504">
        <v>176</v>
      </c>
      <c r="D354" s="138" t="s">
        <v>196</v>
      </c>
      <c r="E354" s="138" t="s">
        <v>197</v>
      </c>
      <c r="F354" s="3623" t="s">
        <v>1690</v>
      </c>
      <c r="G354" s="3623" t="s">
        <v>238</v>
      </c>
      <c r="H354" s="30">
        <v>61903.936236171903</v>
      </c>
      <c r="I354" s="19">
        <v>148809.4</v>
      </c>
      <c r="J354" s="19">
        <v>162272.1</v>
      </c>
      <c r="K354" s="19">
        <v>222139.2</v>
      </c>
      <c r="L354" s="3692"/>
      <c r="M354" s="3657"/>
    </row>
    <row r="355" spans="1:42">
      <c r="A355" s="2" t="s">
        <v>34</v>
      </c>
      <c r="B355" s="249" t="s">
        <v>15</v>
      </c>
      <c r="C355" s="2504">
        <v>176</v>
      </c>
      <c r="D355" s="138" t="s">
        <v>196</v>
      </c>
      <c r="E355" s="138" t="s">
        <v>197</v>
      </c>
      <c r="F355" s="3623" t="s">
        <v>1690</v>
      </c>
      <c r="G355" s="3623" t="s">
        <v>238</v>
      </c>
      <c r="H355" s="30">
        <v>51766.315189912624</v>
      </c>
      <c r="I355" s="19">
        <v>142388.5</v>
      </c>
      <c r="J355" s="19">
        <v>155191.6</v>
      </c>
      <c r="K355" s="19">
        <v>185848.5</v>
      </c>
      <c r="L355" s="3692"/>
      <c r="M355" s="3657"/>
      <c r="S355" s="20" t="e">
        <f>#REF!+#REF!+#REF!+#REF!+#REF!</f>
        <v>#REF!</v>
      </c>
    </row>
    <row r="356" spans="1:42">
      <c r="A356" s="2" t="s">
        <v>35</v>
      </c>
      <c r="B356" s="249" t="s">
        <v>15</v>
      </c>
      <c r="C356" s="2504">
        <v>176</v>
      </c>
      <c r="D356" s="138" t="s">
        <v>196</v>
      </c>
      <c r="E356" s="138" t="s">
        <v>197</v>
      </c>
      <c r="F356" s="3623" t="s">
        <v>1690</v>
      </c>
      <c r="G356" s="3623" t="s">
        <v>238</v>
      </c>
      <c r="H356" s="30">
        <v>223945.45124280755</v>
      </c>
      <c r="I356" s="19">
        <v>594668</v>
      </c>
      <c r="J356" s="19">
        <v>668291.9</v>
      </c>
      <c r="K356" s="19">
        <v>756992.4</v>
      </c>
      <c r="L356" s="3692"/>
      <c r="M356" s="3657"/>
      <c r="AP356" s="20"/>
    </row>
    <row r="357" spans="1:42">
      <c r="A357" s="2" t="s">
        <v>36</v>
      </c>
      <c r="B357" s="249" t="s">
        <v>15</v>
      </c>
      <c r="C357" s="2504">
        <v>176</v>
      </c>
      <c r="D357" s="138" t="s">
        <v>196</v>
      </c>
      <c r="E357" s="138" t="s">
        <v>197</v>
      </c>
      <c r="F357" s="3623" t="s">
        <v>1690</v>
      </c>
      <c r="G357" s="3623" t="s">
        <v>238</v>
      </c>
      <c r="H357" s="30">
        <v>114370.71504771864</v>
      </c>
      <c r="I357" s="19">
        <v>365508.8</v>
      </c>
      <c r="J357" s="19">
        <v>396334.7</v>
      </c>
      <c r="K357" s="19">
        <v>468219.9</v>
      </c>
      <c r="L357" s="3692"/>
      <c r="M357" s="3657"/>
    </row>
    <row r="358" spans="1:42">
      <c r="A358" s="2" t="s">
        <v>37</v>
      </c>
      <c r="B358" s="249" t="s">
        <v>15</v>
      </c>
      <c r="C358" s="2504">
        <v>176</v>
      </c>
      <c r="D358" s="138" t="s">
        <v>196</v>
      </c>
      <c r="E358" s="138" t="s">
        <v>197</v>
      </c>
      <c r="F358" s="3623" t="s">
        <v>1690</v>
      </c>
      <c r="G358" s="3623" t="s">
        <v>238</v>
      </c>
      <c r="H358" s="30">
        <v>48795.319981724941</v>
      </c>
      <c r="I358" s="19">
        <v>137506</v>
      </c>
      <c r="J358" s="19">
        <v>146080.20000000001</v>
      </c>
      <c r="K358" s="19">
        <v>174602.90000000002</v>
      </c>
      <c r="L358" s="3692"/>
      <c r="M358" s="3657"/>
    </row>
    <row r="359" spans="1:42">
      <c r="A359" s="2" t="s">
        <v>38</v>
      </c>
      <c r="B359" s="249" t="s">
        <v>15</v>
      </c>
      <c r="C359" s="2504">
        <v>176</v>
      </c>
      <c r="D359" s="138" t="s">
        <v>196</v>
      </c>
      <c r="E359" s="138" t="s">
        <v>197</v>
      </c>
      <c r="F359" s="3623" t="s">
        <v>1690</v>
      </c>
      <c r="G359" s="3623" t="s">
        <v>238</v>
      </c>
      <c r="H359" s="30">
        <v>63120.923422658947</v>
      </c>
      <c r="I359" s="19">
        <v>163332.20000000001</v>
      </c>
      <c r="J359" s="19">
        <v>182018.6</v>
      </c>
      <c r="K359" s="19">
        <v>224935.9</v>
      </c>
      <c r="L359" s="3692"/>
      <c r="M359" s="3657"/>
    </row>
    <row r="360" spans="1:42">
      <c r="A360" s="2" t="s">
        <v>39</v>
      </c>
      <c r="B360" s="249" t="s">
        <v>15</v>
      </c>
      <c r="C360" s="2504">
        <v>176</v>
      </c>
      <c r="D360" s="138" t="s">
        <v>196</v>
      </c>
      <c r="E360" s="138" t="s">
        <v>197</v>
      </c>
      <c r="F360" s="3623" t="s">
        <v>1690</v>
      </c>
      <c r="G360" s="3623" t="s">
        <v>238</v>
      </c>
      <c r="H360" s="30">
        <v>76490.956356556169</v>
      </c>
      <c r="I360" s="19">
        <v>204936.4</v>
      </c>
      <c r="J360" s="19">
        <v>224022.8</v>
      </c>
      <c r="K360" s="19">
        <v>272845.3</v>
      </c>
      <c r="L360" s="3692"/>
      <c r="M360" s="3657"/>
    </row>
    <row r="361" spans="1:42">
      <c r="A361" s="2" t="s">
        <v>40</v>
      </c>
      <c r="B361" s="249" t="s">
        <v>15</v>
      </c>
      <c r="C361" s="2504">
        <v>176</v>
      </c>
      <c r="D361" s="138" t="s">
        <v>196</v>
      </c>
      <c r="E361" s="138" t="s">
        <v>197</v>
      </c>
      <c r="F361" s="3623" t="s">
        <v>1690</v>
      </c>
      <c r="G361" s="3623" t="s">
        <v>238</v>
      </c>
      <c r="H361" s="30">
        <v>140244.73300159993</v>
      </c>
      <c r="I361" s="19">
        <v>408560.6</v>
      </c>
      <c r="J361" s="19">
        <v>449032.8</v>
      </c>
      <c r="K361" s="19">
        <v>534775.1</v>
      </c>
      <c r="L361" s="3692"/>
      <c r="M361" s="3657"/>
    </row>
    <row r="362" spans="1:42">
      <c r="A362" s="2" t="s">
        <v>41</v>
      </c>
      <c r="B362" s="249" t="s">
        <v>15</v>
      </c>
      <c r="C362" s="2504">
        <v>176</v>
      </c>
      <c r="D362" s="138" t="s">
        <v>196</v>
      </c>
      <c r="E362" s="138" t="s">
        <v>197</v>
      </c>
      <c r="F362" s="3623" t="s">
        <v>1690</v>
      </c>
      <c r="G362" s="3623" t="s">
        <v>238</v>
      </c>
      <c r="H362" s="30">
        <v>37921.976949517179</v>
      </c>
      <c r="I362" s="19">
        <v>106227.09999999999</v>
      </c>
      <c r="J362" s="19">
        <v>116103.4</v>
      </c>
      <c r="K362" s="19">
        <v>139451.80000000002</v>
      </c>
      <c r="L362" s="3692"/>
      <c r="M362" s="3657"/>
    </row>
    <row r="363" spans="1:42">
      <c r="A363" s="2" t="s">
        <v>42</v>
      </c>
      <c r="B363" s="249" t="s">
        <v>15</v>
      </c>
      <c r="C363" s="2504">
        <v>176</v>
      </c>
      <c r="D363" s="138" t="s">
        <v>196</v>
      </c>
      <c r="E363" s="138" t="s">
        <v>197</v>
      </c>
      <c r="F363" s="3623" t="s">
        <v>1690</v>
      </c>
      <c r="G363" s="3623" t="s">
        <v>238</v>
      </c>
      <c r="H363" s="30">
        <v>55297.734833054034</v>
      </c>
      <c r="I363" s="19">
        <v>152131.6</v>
      </c>
      <c r="J363" s="19">
        <v>165038.39999999999</v>
      </c>
      <c r="K363" s="19">
        <v>197211</v>
      </c>
      <c r="L363" s="3692"/>
      <c r="M363" s="3657"/>
    </row>
    <row r="364" spans="1:42">
      <c r="A364" s="2" t="s">
        <v>43</v>
      </c>
      <c r="B364" s="249" t="s">
        <v>15</v>
      </c>
      <c r="C364" s="2504">
        <v>176</v>
      </c>
      <c r="D364" s="138" t="s">
        <v>196</v>
      </c>
      <c r="E364" s="138" t="s">
        <v>197</v>
      </c>
      <c r="F364" s="3623" t="s">
        <v>1690</v>
      </c>
      <c r="G364" s="3623" t="s">
        <v>238</v>
      </c>
      <c r="H364" s="30">
        <v>66553.374902193376</v>
      </c>
      <c r="I364" s="19">
        <v>187851.5</v>
      </c>
      <c r="J364" s="19">
        <v>198441.8</v>
      </c>
      <c r="K364" s="19">
        <v>236609</v>
      </c>
      <c r="L364" s="3692"/>
      <c r="M364" s="3657"/>
    </row>
    <row r="365" spans="1:42">
      <c r="A365" s="2" t="s">
        <v>44</v>
      </c>
      <c r="B365" s="249" t="s">
        <v>15</v>
      </c>
      <c r="C365" s="2504">
        <v>176</v>
      </c>
      <c r="D365" s="138" t="s">
        <v>196</v>
      </c>
      <c r="E365" s="138" t="s">
        <v>197</v>
      </c>
      <c r="F365" s="3623" t="s">
        <v>1690</v>
      </c>
      <c r="G365" s="3623" t="s">
        <v>238</v>
      </c>
      <c r="H365" s="30">
        <v>70735.965291045621</v>
      </c>
      <c r="I365" s="19">
        <v>201060.6</v>
      </c>
      <c r="J365" s="19">
        <v>216668.1</v>
      </c>
      <c r="K365" s="19">
        <v>257884.2</v>
      </c>
      <c r="L365" s="3692"/>
      <c r="M365" s="3657"/>
    </row>
    <row r="366" spans="1:42">
      <c r="A366" s="2" t="s">
        <v>45</v>
      </c>
      <c r="B366" s="249" t="s">
        <v>15</v>
      </c>
      <c r="C366" s="2504">
        <v>176</v>
      </c>
      <c r="D366" s="138" t="s">
        <v>196</v>
      </c>
      <c r="E366" s="138" t="s">
        <v>197</v>
      </c>
      <c r="F366" s="3623" t="s">
        <v>1690</v>
      </c>
      <c r="G366" s="3623" t="s">
        <v>238</v>
      </c>
      <c r="H366" s="30">
        <v>49092.683366658421</v>
      </c>
      <c r="I366" s="19">
        <v>147156</v>
      </c>
      <c r="J366" s="19">
        <v>163063</v>
      </c>
      <c r="K366" s="19">
        <v>187660.1</v>
      </c>
      <c r="L366" s="3692"/>
      <c r="M366" s="3657"/>
      <c r="N366" s="2304" t="e">
        <f>#REF!-#REF!-#REF!-#REF!</f>
        <v>#REF!</v>
      </c>
    </row>
    <row r="367" spans="1:42">
      <c r="A367" s="2" t="s">
        <v>46</v>
      </c>
      <c r="B367" s="249" t="s">
        <v>15</v>
      </c>
      <c r="C367" s="2504">
        <v>176</v>
      </c>
      <c r="D367" s="138" t="s">
        <v>196</v>
      </c>
      <c r="E367" s="138" t="s">
        <v>197</v>
      </c>
      <c r="F367" s="3623" t="s">
        <v>1690</v>
      </c>
      <c r="G367" s="3623" t="s">
        <v>238</v>
      </c>
      <c r="H367" s="30">
        <v>50622.024479088977</v>
      </c>
      <c r="I367" s="19">
        <v>142537.9</v>
      </c>
      <c r="J367" s="19">
        <v>152112.70000000001</v>
      </c>
      <c r="K367" s="19">
        <v>181962.80000000002</v>
      </c>
      <c r="L367" s="3692"/>
      <c r="M367" s="3658"/>
      <c r="N367" s="2304" t="e">
        <f>#REF!-#REF!-#REF!-#REF!</f>
        <v>#REF!</v>
      </c>
    </row>
    <row r="368" spans="1:42" ht="316.5" customHeight="1">
      <c r="A368" s="2500" t="s">
        <v>1061</v>
      </c>
      <c r="B368" s="2500" t="s">
        <v>15</v>
      </c>
      <c r="C368" s="2509">
        <v>176</v>
      </c>
      <c r="D368" s="139" t="s">
        <v>196</v>
      </c>
      <c r="E368" s="139" t="s">
        <v>197</v>
      </c>
      <c r="F368" s="3620" t="s">
        <v>1690</v>
      </c>
      <c r="G368" s="3620" t="s">
        <v>238</v>
      </c>
      <c r="H368" s="2302">
        <v>120000</v>
      </c>
      <c r="I368" s="19">
        <v>549806.69999999995</v>
      </c>
      <c r="J368" s="19">
        <v>345705.1</v>
      </c>
      <c r="K368" s="19">
        <v>390000</v>
      </c>
      <c r="L368" s="3692"/>
      <c r="M368" s="2500" t="s">
        <v>1062</v>
      </c>
      <c r="N368" s="2304" t="e">
        <f>#REF!-#REF!-#REF!</f>
        <v>#REF!</v>
      </c>
      <c r="S368" s="20"/>
    </row>
    <row r="369" spans="1:14" ht="45.75" customHeight="1">
      <c r="A369" s="2500" t="s">
        <v>420</v>
      </c>
      <c r="B369" s="2500" t="s">
        <v>15</v>
      </c>
      <c r="C369" s="2509">
        <v>176</v>
      </c>
      <c r="D369" s="139" t="s">
        <v>196</v>
      </c>
      <c r="E369" s="139" t="s">
        <v>197</v>
      </c>
      <c r="F369" s="3620" t="s">
        <v>1690</v>
      </c>
      <c r="G369" s="3620" t="s">
        <v>238</v>
      </c>
      <c r="H369" s="2302">
        <v>0</v>
      </c>
      <c r="I369" s="19">
        <v>541454.9</v>
      </c>
      <c r="J369" s="19">
        <v>567551</v>
      </c>
      <c r="K369" s="19">
        <v>567551</v>
      </c>
      <c r="L369" s="3704"/>
      <c r="M369" s="2500" t="s">
        <v>421</v>
      </c>
      <c r="N369" s="2304" t="e">
        <f>#REF!-#REF!-#REF!</f>
        <v>#REF!</v>
      </c>
    </row>
    <row r="370" spans="1:14" s="22" customFormat="1" ht="26.45" customHeight="1">
      <c r="A370" s="3678" t="s">
        <v>1708</v>
      </c>
      <c r="B370" s="2507" t="s">
        <v>240</v>
      </c>
      <c r="C370" s="256"/>
      <c r="D370" s="256"/>
      <c r="E370" s="256"/>
      <c r="F370" s="256"/>
      <c r="G370" s="256"/>
      <c r="H370" s="30"/>
      <c r="I370" s="14"/>
      <c r="J370" s="14"/>
      <c r="K370" s="14"/>
      <c r="L370" s="3691" t="s">
        <v>12</v>
      </c>
      <c r="M370" s="3656" t="s">
        <v>1709</v>
      </c>
      <c r="N370" s="2306"/>
    </row>
    <row r="371" spans="1:14" s="22" customFormat="1" ht="22.5" customHeight="1">
      <c r="A371" s="3679"/>
      <c r="B371" s="2507" t="s">
        <v>200</v>
      </c>
      <c r="C371" s="256"/>
      <c r="D371" s="256"/>
      <c r="E371" s="256"/>
      <c r="F371" s="256"/>
      <c r="G371" s="256"/>
      <c r="H371" s="30"/>
      <c r="I371" s="13"/>
      <c r="J371" s="13"/>
      <c r="K371" s="13"/>
      <c r="L371" s="3692"/>
      <c r="M371" s="3657"/>
      <c r="N371" s="2306"/>
    </row>
    <row r="372" spans="1:14" s="22" customFormat="1" ht="30.75" customHeight="1">
      <c r="A372" s="3679"/>
      <c r="B372" s="2502" t="s">
        <v>383</v>
      </c>
      <c r="C372" s="256">
        <v>176</v>
      </c>
      <c r="D372" s="23" t="s">
        <v>196</v>
      </c>
      <c r="E372" s="23" t="s">
        <v>197</v>
      </c>
      <c r="F372" s="256" t="s">
        <v>1690</v>
      </c>
      <c r="G372" s="256" t="s">
        <v>238</v>
      </c>
      <c r="H372" s="14">
        <f>H373</f>
        <v>15695</v>
      </c>
      <c r="I372" s="14">
        <f>I373</f>
        <v>15695</v>
      </c>
      <c r="J372" s="14">
        <f>J373</f>
        <v>0</v>
      </c>
      <c r="K372" s="14">
        <f>K373</f>
        <v>0</v>
      </c>
      <c r="L372" s="3692"/>
      <c r="M372" s="3657"/>
      <c r="N372" s="2306"/>
    </row>
    <row r="373" spans="1:14" s="22" customFormat="1" ht="25.5" customHeight="1">
      <c r="A373" s="3679"/>
      <c r="B373" s="197" t="s">
        <v>81</v>
      </c>
      <c r="C373" s="256">
        <v>176</v>
      </c>
      <c r="D373" s="23" t="s">
        <v>196</v>
      </c>
      <c r="E373" s="23" t="s">
        <v>197</v>
      </c>
      <c r="F373" s="256" t="s">
        <v>1690</v>
      </c>
      <c r="G373" s="256" t="s">
        <v>238</v>
      </c>
      <c r="H373" s="14">
        <v>15695</v>
      </c>
      <c r="I373" s="13">
        <v>15695</v>
      </c>
      <c r="J373" s="13">
        <v>0</v>
      </c>
      <c r="K373" s="13">
        <v>0</v>
      </c>
      <c r="L373" s="3692"/>
      <c r="M373" s="3657"/>
      <c r="N373" s="2306"/>
    </row>
    <row r="374" spans="1:14" s="22" customFormat="1" ht="24" customHeight="1">
      <c r="A374" s="3679"/>
      <c r="B374" s="2507" t="s">
        <v>181</v>
      </c>
      <c r="C374" s="256"/>
      <c r="D374" s="23"/>
      <c r="E374" s="23"/>
      <c r="F374" s="256"/>
      <c r="G374" s="256"/>
      <c r="H374" s="14">
        <v>0</v>
      </c>
      <c r="I374" s="13">
        <v>0</v>
      </c>
      <c r="J374" s="13">
        <v>0</v>
      </c>
      <c r="K374" s="13">
        <v>0</v>
      </c>
      <c r="L374" s="3692"/>
      <c r="M374" s="3657"/>
      <c r="N374" s="2306"/>
    </row>
    <row r="375" spans="1:14" s="22" customFormat="1" ht="30" customHeight="1">
      <c r="A375" s="3679"/>
      <c r="B375" s="2507" t="s">
        <v>184</v>
      </c>
      <c r="C375" s="256"/>
      <c r="D375" s="23"/>
      <c r="E375" s="23"/>
      <c r="F375" s="256"/>
      <c r="G375" s="256"/>
      <c r="H375" s="14">
        <v>0</v>
      </c>
      <c r="I375" s="13">
        <v>0</v>
      </c>
      <c r="J375" s="13">
        <v>0</v>
      </c>
      <c r="K375" s="13">
        <v>0</v>
      </c>
      <c r="L375" s="3692"/>
      <c r="M375" s="3657"/>
      <c r="N375" s="2306"/>
    </row>
    <row r="376" spans="1:14" s="22" customFormat="1" ht="30" customHeight="1">
      <c r="A376" s="3680"/>
      <c r="B376" s="2507" t="s">
        <v>342</v>
      </c>
      <c r="C376" s="256"/>
      <c r="D376" s="23"/>
      <c r="E376" s="23"/>
      <c r="F376" s="256"/>
      <c r="G376" s="256"/>
      <c r="H376" s="14">
        <v>0</v>
      </c>
      <c r="I376" s="13">
        <v>0</v>
      </c>
      <c r="J376" s="13">
        <v>0</v>
      </c>
      <c r="K376" s="13">
        <v>0</v>
      </c>
      <c r="L376" s="2508"/>
      <c r="M376" s="2505"/>
      <c r="N376" s="2306"/>
    </row>
    <row r="377" spans="1:14" ht="28.15" customHeight="1">
      <c r="A377" s="3678" t="s">
        <v>1669</v>
      </c>
      <c r="B377" s="2507" t="s">
        <v>276</v>
      </c>
      <c r="C377" s="256"/>
      <c r="D377" s="23"/>
      <c r="E377" s="256"/>
      <c r="F377" s="256"/>
      <c r="G377" s="256"/>
      <c r="H377" s="30"/>
      <c r="I377" s="13"/>
      <c r="J377" s="13"/>
      <c r="K377" s="13"/>
      <c r="L377" s="3691" t="s">
        <v>12</v>
      </c>
      <c r="M377" s="3656" t="s">
        <v>186</v>
      </c>
    </row>
    <row r="378" spans="1:14" ht="43.5" customHeight="1">
      <c r="A378" s="3679"/>
      <c r="B378" s="2507" t="s">
        <v>10</v>
      </c>
      <c r="C378" s="256"/>
      <c r="D378" s="23"/>
      <c r="E378" s="256"/>
      <c r="F378" s="256"/>
      <c r="G378" s="256"/>
      <c r="H378" s="30"/>
      <c r="I378" s="13"/>
      <c r="J378" s="13"/>
      <c r="K378" s="13"/>
      <c r="L378" s="3692"/>
      <c r="M378" s="3657"/>
    </row>
    <row r="379" spans="1:14" ht="27.75" customHeight="1">
      <c r="A379" s="3679"/>
      <c r="B379" s="2502" t="s">
        <v>383</v>
      </c>
      <c r="C379" s="256">
        <v>176</v>
      </c>
      <c r="D379" s="23" t="s">
        <v>196</v>
      </c>
      <c r="E379" s="23" t="s">
        <v>197</v>
      </c>
      <c r="F379" s="256" t="s">
        <v>1690</v>
      </c>
      <c r="G379" s="256" t="s">
        <v>238</v>
      </c>
      <c r="H379" s="13">
        <f>H380</f>
        <v>0</v>
      </c>
      <c r="I379" s="13">
        <f>I380</f>
        <v>10000</v>
      </c>
      <c r="J379" s="13">
        <f>J380</f>
        <v>10000</v>
      </c>
      <c r="K379" s="13">
        <f>K380</f>
        <v>10000</v>
      </c>
      <c r="L379" s="3692"/>
      <c r="M379" s="3657"/>
    </row>
    <row r="380" spans="1:14" ht="34.5" customHeight="1">
      <c r="A380" s="3679"/>
      <c r="B380" s="2507" t="s">
        <v>7</v>
      </c>
      <c r="C380" s="256">
        <v>176</v>
      </c>
      <c r="D380" s="23" t="s">
        <v>196</v>
      </c>
      <c r="E380" s="23" t="s">
        <v>197</v>
      </c>
      <c r="F380" s="256" t="s">
        <v>1690</v>
      </c>
      <c r="G380" s="256" t="s">
        <v>238</v>
      </c>
      <c r="H380" s="14">
        <v>0</v>
      </c>
      <c r="I380" s="13">
        <v>10000</v>
      </c>
      <c r="J380" s="13">
        <v>10000</v>
      </c>
      <c r="K380" s="13">
        <v>10000</v>
      </c>
      <c r="L380" s="3692"/>
      <c r="M380" s="3657"/>
    </row>
    <row r="381" spans="1:14" ht="22.5" customHeight="1">
      <c r="A381" s="3679"/>
      <c r="B381" s="2507" t="s">
        <v>182</v>
      </c>
      <c r="C381" s="256"/>
      <c r="D381" s="23"/>
      <c r="E381" s="23"/>
      <c r="F381" s="256"/>
      <c r="G381" s="256"/>
      <c r="H381" s="30"/>
      <c r="I381" s="13"/>
      <c r="J381" s="13"/>
      <c r="K381" s="13"/>
      <c r="L381" s="4"/>
      <c r="M381" s="3657"/>
    </row>
    <row r="382" spans="1:14" ht="24.75" customHeight="1">
      <c r="A382" s="3679"/>
      <c r="B382" s="2507" t="s">
        <v>8</v>
      </c>
      <c r="C382" s="256"/>
      <c r="D382" s="23"/>
      <c r="E382" s="23"/>
      <c r="F382" s="256"/>
      <c r="G382" s="256"/>
      <c r="H382" s="30"/>
      <c r="I382" s="13"/>
      <c r="J382" s="13"/>
      <c r="K382" s="13"/>
      <c r="L382" s="4"/>
      <c r="M382" s="3657"/>
    </row>
    <row r="383" spans="1:14" ht="28.5" customHeight="1">
      <c r="A383" s="3679"/>
      <c r="B383" s="2507" t="s">
        <v>184</v>
      </c>
      <c r="C383" s="256"/>
      <c r="D383" s="23"/>
      <c r="E383" s="23"/>
      <c r="F383" s="256"/>
      <c r="G383" s="256"/>
      <c r="H383" s="30"/>
      <c r="I383" s="13"/>
      <c r="J383" s="13"/>
      <c r="K383" s="13"/>
      <c r="L383" s="4"/>
      <c r="M383" s="3657"/>
    </row>
    <row r="384" spans="1:14" ht="32.25" customHeight="1">
      <c r="A384" s="3680"/>
      <c r="B384" s="2507" t="s">
        <v>342</v>
      </c>
      <c r="C384" s="256"/>
      <c r="D384" s="23"/>
      <c r="E384" s="23"/>
      <c r="F384" s="256"/>
      <c r="G384" s="256"/>
      <c r="H384" s="30"/>
      <c r="I384" s="13"/>
      <c r="J384" s="13"/>
      <c r="K384" s="13"/>
      <c r="L384" s="9"/>
      <c r="M384" s="3658"/>
    </row>
    <row r="385" spans="1:32" ht="30" customHeight="1">
      <c r="A385" s="3678" t="s">
        <v>1670</v>
      </c>
      <c r="B385" s="2507" t="s">
        <v>276</v>
      </c>
      <c r="C385" s="256"/>
      <c r="D385" s="23"/>
      <c r="E385" s="23"/>
      <c r="F385" s="256"/>
      <c r="G385" s="256"/>
      <c r="H385" s="30"/>
      <c r="I385" s="13"/>
      <c r="J385" s="13"/>
      <c r="K385" s="13"/>
      <c r="L385" s="3691" t="s">
        <v>12</v>
      </c>
      <c r="M385" s="3655" t="s">
        <v>47</v>
      </c>
    </row>
    <row r="386" spans="1:32" ht="24.75" customHeight="1">
      <c r="A386" s="3679"/>
      <c r="B386" s="2502" t="s">
        <v>10</v>
      </c>
      <c r="C386" s="256"/>
      <c r="D386" s="23"/>
      <c r="E386" s="23"/>
      <c r="F386" s="256"/>
      <c r="G386" s="256"/>
      <c r="H386" s="30"/>
      <c r="I386" s="13"/>
      <c r="J386" s="13"/>
      <c r="K386" s="13"/>
      <c r="L386" s="3692"/>
      <c r="M386" s="3655"/>
    </row>
    <row r="387" spans="1:32" ht="30" customHeight="1">
      <c r="A387" s="3679"/>
      <c r="B387" s="2507" t="s">
        <v>383</v>
      </c>
      <c r="C387" s="256">
        <v>176</v>
      </c>
      <c r="D387" s="23" t="s">
        <v>196</v>
      </c>
      <c r="E387" s="23" t="s">
        <v>197</v>
      </c>
      <c r="F387" s="256" t="s">
        <v>1690</v>
      </c>
      <c r="G387" s="256" t="s">
        <v>238</v>
      </c>
      <c r="H387" s="13">
        <f>H388</f>
        <v>0</v>
      </c>
      <c r="I387" s="13">
        <f>I388</f>
        <v>100000</v>
      </c>
      <c r="J387" s="13">
        <f>J388</f>
        <v>30000</v>
      </c>
      <c r="K387" s="13">
        <f>K388</f>
        <v>10000</v>
      </c>
      <c r="L387" s="3692"/>
      <c r="M387" s="3655"/>
    </row>
    <row r="388" spans="1:32" ht="27.75" customHeight="1">
      <c r="A388" s="3679"/>
      <c r="B388" s="2507" t="s">
        <v>7</v>
      </c>
      <c r="C388" s="256">
        <v>176</v>
      </c>
      <c r="D388" s="23" t="s">
        <v>196</v>
      </c>
      <c r="E388" s="23" t="s">
        <v>197</v>
      </c>
      <c r="F388" s="256" t="s">
        <v>1690</v>
      </c>
      <c r="G388" s="256" t="s">
        <v>238</v>
      </c>
      <c r="H388" s="14">
        <v>0</v>
      </c>
      <c r="I388" s="13">
        <v>100000</v>
      </c>
      <c r="J388" s="13">
        <v>30000</v>
      </c>
      <c r="K388" s="13">
        <v>10000</v>
      </c>
      <c r="L388" s="3692"/>
      <c r="M388" s="3655"/>
      <c r="AD388" s="20"/>
      <c r="AE388" s="20"/>
      <c r="AF388" s="20"/>
    </row>
    <row r="389" spans="1:32" ht="21.75" customHeight="1">
      <c r="A389" s="3679"/>
      <c r="B389" s="2507" t="s">
        <v>182</v>
      </c>
      <c r="C389" s="256"/>
      <c r="D389" s="23"/>
      <c r="E389" s="23"/>
      <c r="F389" s="256"/>
      <c r="G389" s="256"/>
      <c r="H389" s="30"/>
      <c r="I389" s="13"/>
      <c r="J389" s="13"/>
      <c r="K389" s="13"/>
      <c r="L389" s="3692"/>
      <c r="M389" s="3655"/>
      <c r="Z389" s="20">
        <f>I388+I396</f>
        <v>351962.44903999998</v>
      </c>
      <c r="AA389" s="20">
        <f>J388+J396</f>
        <v>260000.06632000001</v>
      </c>
      <c r="AB389" s="20">
        <f>K388+K396</f>
        <v>239999.97698000001</v>
      </c>
    </row>
    <row r="390" spans="1:32" ht="27" customHeight="1">
      <c r="A390" s="3679"/>
      <c r="B390" s="2507" t="s">
        <v>181</v>
      </c>
      <c r="C390" s="256"/>
      <c r="D390" s="23"/>
      <c r="E390" s="23"/>
      <c r="F390" s="256"/>
      <c r="G390" s="256"/>
      <c r="H390" s="30"/>
      <c r="I390" s="13"/>
      <c r="J390" s="13"/>
      <c r="K390" s="13"/>
      <c r="L390" s="3692"/>
      <c r="M390" s="3655"/>
    </row>
    <row r="391" spans="1:32" ht="27" customHeight="1">
      <c r="A391" s="3679"/>
      <c r="B391" s="2507" t="s">
        <v>184</v>
      </c>
      <c r="C391" s="256"/>
      <c r="D391" s="23"/>
      <c r="E391" s="23"/>
      <c r="F391" s="256"/>
      <c r="G391" s="256"/>
      <c r="H391" s="30"/>
      <c r="I391" s="13"/>
      <c r="J391" s="13"/>
      <c r="K391" s="13"/>
      <c r="L391" s="3692"/>
      <c r="M391" s="3655"/>
    </row>
    <row r="392" spans="1:32" ht="25.5" customHeight="1">
      <c r="A392" s="3680"/>
      <c r="B392" s="2507" t="s">
        <v>342</v>
      </c>
      <c r="C392" s="256"/>
      <c r="D392" s="23"/>
      <c r="E392" s="23"/>
      <c r="F392" s="256"/>
      <c r="G392" s="256"/>
      <c r="H392" s="30"/>
      <c r="I392" s="13"/>
      <c r="J392" s="13"/>
      <c r="K392" s="13"/>
      <c r="L392" s="3692"/>
      <c r="M392" s="3655"/>
    </row>
    <row r="393" spans="1:32" ht="51" customHeight="1">
      <c r="A393" s="3678" t="s">
        <v>1671</v>
      </c>
      <c r="B393" s="2507" t="s">
        <v>935</v>
      </c>
      <c r="C393" s="256"/>
      <c r="D393" s="23"/>
      <c r="E393" s="23"/>
      <c r="F393" s="256"/>
      <c r="G393" s="256"/>
      <c r="H393" s="14" t="s">
        <v>198</v>
      </c>
      <c r="I393" s="13">
        <v>90</v>
      </c>
      <c r="J393" s="13">
        <v>90</v>
      </c>
      <c r="K393" s="13">
        <v>90</v>
      </c>
      <c r="L393" s="3691" t="s">
        <v>12</v>
      </c>
      <c r="M393" s="3655" t="s">
        <v>76</v>
      </c>
    </row>
    <row r="394" spans="1:32" ht="40.5" customHeight="1">
      <c r="A394" s="3679"/>
      <c r="B394" s="2507" t="s">
        <v>10</v>
      </c>
      <c r="C394" s="256"/>
      <c r="D394" s="23"/>
      <c r="E394" s="23"/>
      <c r="F394" s="256"/>
      <c r="G394" s="256"/>
      <c r="H394" s="14">
        <v>0</v>
      </c>
      <c r="I394" s="13">
        <f>I395/I393</f>
        <v>2799.582767111111</v>
      </c>
      <c r="J394" s="13">
        <f>J395/J393</f>
        <v>2555.5562924444448</v>
      </c>
      <c r="K394" s="13">
        <f>K395/K393</f>
        <v>2555.5552997777777</v>
      </c>
      <c r="L394" s="3692"/>
      <c r="M394" s="3655"/>
    </row>
    <row r="395" spans="1:32" ht="38.25" customHeight="1">
      <c r="A395" s="3679"/>
      <c r="B395" s="2502" t="s">
        <v>383</v>
      </c>
      <c r="C395" s="256">
        <v>176</v>
      </c>
      <c r="D395" s="23" t="s">
        <v>196</v>
      </c>
      <c r="E395" s="23" t="s">
        <v>197</v>
      </c>
      <c r="F395" s="256" t="s">
        <v>1690</v>
      </c>
      <c r="G395" s="256" t="s">
        <v>238</v>
      </c>
      <c r="H395" s="13">
        <f>H396</f>
        <v>0</v>
      </c>
      <c r="I395" s="13">
        <f>I396</f>
        <v>251962.44904000001</v>
      </c>
      <c r="J395" s="13">
        <f>J396</f>
        <v>230000.06632000001</v>
      </c>
      <c r="K395" s="13">
        <f>K396</f>
        <v>229999.97698000001</v>
      </c>
      <c r="L395" s="3692"/>
      <c r="M395" s="3655"/>
    </row>
    <row r="396" spans="1:32" ht="34.5" customHeight="1">
      <c r="A396" s="3679"/>
      <c r="B396" s="2507" t="s">
        <v>7</v>
      </c>
      <c r="C396" s="256">
        <v>176</v>
      </c>
      <c r="D396" s="23" t="s">
        <v>196</v>
      </c>
      <c r="E396" s="23" t="s">
        <v>197</v>
      </c>
      <c r="F396" s="256" t="s">
        <v>1690</v>
      </c>
      <c r="G396" s="256" t="s">
        <v>238</v>
      </c>
      <c r="H396" s="14">
        <v>0</v>
      </c>
      <c r="I396" s="13">
        <v>251962.44904000001</v>
      </c>
      <c r="J396" s="13">
        <v>230000.06632000001</v>
      </c>
      <c r="K396" s="13">
        <v>229999.97698000001</v>
      </c>
      <c r="L396" s="3692"/>
      <c r="M396" s="3655"/>
      <c r="T396" s="20"/>
    </row>
    <row r="397" spans="1:32" ht="30" customHeight="1">
      <c r="A397" s="3679"/>
      <c r="B397" s="2507" t="s">
        <v>182</v>
      </c>
      <c r="C397" s="256"/>
      <c r="D397" s="23"/>
      <c r="E397" s="23"/>
      <c r="F397" s="256"/>
      <c r="G397" s="256"/>
      <c r="H397" s="30"/>
      <c r="I397" s="13"/>
      <c r="J397" s="13"/>
      <c r="K397" s="13"/>
      <c r="L397" s="4"/>
      <c r="M397" s="3655"/>
    </row>
    <row r="398" spans="1:32" ht="33.75" customHeight="1">
      <c r="A398" s="3679"/>
      <c r="B398" s="2507" t="s">
        <v>181</v>
      </c>
      <c r="C398" s="256"/>
      <c r="D398" s="23"/>
      <c r="E398" s="23"/>
      <c r="F398" s="256"/>
      <c r="G398" s="256"/>
      <c r="H398" s="30"/>
      <c r="I398" s="13"/>
      <c r="J398" s="13"/>
      <c r="K398" s="13"/>
      <c r="L398" s="4"/>
      <c r="M398" s="3655"/>
    </row>
    <row r="399" spans="1:32" ht="33.75" customHeight="1">
      <c r="A399" s="3679"/>
      <c r="B399" s="2507" t="s">
        <v>184</v>
      </c>
      <c r="C399" s="256"/>
      <c r="D399" s="23"/>
      <c r="E399" s="23"/>
      <c r="F399" s="256"/>
      <c r="G399" s="256"/>
      <c r="H399" s="30"/>
      <c r="I399" s="13"/>
      <c r="J399" s="13"/>
      <c r="K399" s="13"/>
      <c r="L399" s="4"/>
      <c r="M399" s="3655"/>
    </row>
    <row r="400" spans="1:32" ht="23.25" customHeight="1">
      <c r="A400" s="3680"/>
      <c r="B400" s="2507" t="s">
        <v>342</v>
      </c>
      <c r="C400" s="256"/>
      <c r="D400" s="23"/>
      <c r="E400" s="23"/>
      <c r="F400" s="256"/>
      <c r="G400" s="256"/>
      <c r="H400" s="30"/>
      <c r="I400" s="13"/>
      <c r="J400" s="13"/>
      <c r="K400" s="13"/>
      <c r="L400" s="4"/>
      <c r="M400" s="3655"/>
    </row>
    <row r="401" spans="1:41" ht="37.5" customHeight="1">
      <c r="A401" s="3685" t="s">
        <v>1672</v>
      </c>
      <c r="B401" s="2507" t="s">
        <v>1206</v>
      </c>
      <c r="C401" s="256"/>
      <c r="D401" s="23"/>
      <c r="E401" s="23"/>
      <c r="F401" s="256"/>
      <c r="G401" s="256"/>
      <c r="H401" s="30"/>
      <c r="I401" s="17">
        <v>15</v>
      </c>
      <c r="J401" s="17"/>
      <c r="K401" s="17"/>
      <c r="L401" s="3691" t="s">
        <v>69</v>
      </c>
      <c r="M401" s="3656" t="s">
        <v>87</v>
      </c>
    </row>
    <row r="402" spans="1:41" ht="33" customHeight="1">
      <c r="A402" s="3686"/>
      <c r="B402" s="2507" t="s">
        <v>10</v>
      </c>
      <c r="C402" s="256"/>
      <c r="D402" s="23"/>
      <c r="E402" s="23"/>
      <c r="F402" s="256"/>
      <c r="G402" s="256"/>
      <c r="H402" s="30"/>
      <c r="I402" s="13">
        <f>I403/I401</f>
        <v>2666.6666666666665</v>
      </c>
      <c r="J402" s="13"/>
      <c r="K402" s="13"/>
      <c r="L402" s="3692"/>
      <c r="M402" s="3657"/>
    </row>
    <row r="403" spans="1:41" ht="32.25" customHeight="1">
      <c r="A403" s="3686"/>
      <c r="B403" s="2502" t="s">
        <v>383</v>
      </c>
      <c r="C403" s="256">
        <v>176</v>
      </c>
      <c r="D403" s="23" t="s">
        <v>196</v>
      </c>
      <c r="E403" s="23" t="s">
        <v>197</v>
      </c>
      <c r="F403" s="256">
        <v>6130102830</v>
      </c>
      <c r="G403" s="256">
        <v>244</v>
      </c>
      <c r="H403" s="17">
        <f>H404</f>
        <v>0</v>
      </c>
      <c r="I403" s="17">
        <f>I404</f>
        <v>40000</v>
      </c>
      <c r="J403" s="17">
        <f>J404</f>
        <v>25000</v>
      </c>
      <c r="K403" s="17">
        <f>K404</f>
        <v>25000</v>
      </c>
      <c r="L403" s="7"/>
      <c r="M403" s="3657"/>
    </row>
    <row r="404" spans="1:41" ht="27.75" customHeight="1">
      <c r="A404" s="3686"/>
      <c r="B404" s="2507" t="s">
        <v>7</v>
      </c>
      <c r="C404" s="256">
        <v>176</v>
      </c>
      <c r="D404" s="23" t="s">
        <v>196</v>
      </c>
      <c r="E404" s="23" t="s">
        <v>197</v>
      </c>
      <c r="F404" s="256">
        <v>6130102830</v>
      </c>
      <c r="G404" s="256">
        <v>244</v>
      </c>
      <c r="H404" s="14">
        <v>0</v>
      </c>
      <c r="I404" s="13">
        <v>40000</v>
      </c>
      <c r="J404" s="13">
        <v>25000</v>
      </c>
      <c r="K404" s="13">
        <v>25000</v>
      </c>
      <c r="L404" s="7"/>
      <c r="M404" s="3657"/>
    </row>
    <row r="405" spans="1:41" ht="28.5" customHeight="1">
      <c r="A405" s="3686"/>
      <c r="B405" s="2507" t="s">
        <v>182</v>
      </c>
      <c r="C405" s="6">
        <v>0</v>
      </c>
      <c r="D405" s="6">
        <v>0</v>
      </c>
      <c r="E405" s="6">
        <v>0</v>
      </c>
      <c r="F405" s="6">
        <v>0</v>
      </c>
      <c r="G405" s="6">
        <v>0</v>
      </c>
      <c r="H405" s="30"/>
      <c r="I405" s="13"/>
      <c r="J405" s="13"/>
      <c r="K405" s="13"/>
      <c r="L405" s="7"/>
      <c r="M405" s="3657"/>
    </row>
    <row r="406" spans="1:41" ht="24" customHeight="1">
      <c r="A406" s="3686"/>
      <c r="B406" s="2507" t="s">
        <v>8</v>
      </c>
      <c r="C406" s="6">
        <v>0</v>
      </c>
      <c r="D406" s="6">
        <v>0</v>
      </c>
      <c r="E406" s="6">
        <v>0</v>
      </c>
      <c r="F406" s="6">
        <v>0</v>
      </c>
      <c r="G406" s="6">
        <v>0</v>
      </c>
      <c r="H406" s="30"/>
      <c r="I406" s="13"/>
      <c r="J406" s="13"/>
      <c r="K406" s="13"/>
      <c r="L406" s="7"/>
      <c r="M406" s="3657"/>
    </row>
    <row r="407" spans="1:41" ht="24" customHeight="1">
      <c r="A407" s="3686"/>
      <c r="B407" s="2507" t="s">
        <v>184</v>
      </c>
      <c r="C407" s="6"/>
      <c r="D407" s="6"/>
      <c r="E407" s="6"/>
      <c r="F407" s="6"/>
      <c r="G407" s="6"/>
      <c r="H407" s="30"/>
      <c r="I407" s="13"/>
      <c r="J407" s="13"/>
      <c r="K407" s="13"/>
      <c r="L407" s="7"/>
      <c r="M407" s="3657"/>
    </row>
    <row r="408" spans="1:41" ht="19.5" customHeight="1">
      <c r="A408" s="3687"/>
      <c r="B408" s="2507" t="s">
        <v>342</v>
      </c>
      <c r="C408" s="6">
        <v>0</v>
      </c>
      <c r="D408" s="6">
        <v>0</v>
      </c>
      <c r="E408" s="6">
        <v>0</v>
      </c>
      <c r="F408" s="6">
        <v>0</v>
      </c>
      <c r="G408" s="6">
        <v>0</v>
      </c>
      <c r="H408" s="30"/>
      <c r="I408" s="13"/>
      <c r="J408" s="13"/>
      <c r="K408" s="13"/>
      <c r="L408" s="8"/>
      <c r="M408" s="3658"/>
    </row>
    <row r="409" spans="1:41" ht="28.5" customHeight="1">
      <c r="A409" s="3685" t="s">
        <v>347</v>
      </c>
      <c r="B409" s="2507" t="s">
        <v>199</v>
      </c>
      <c r="C409" s="256"/>
      <c r="D409" s="23" t="s">
        <v>196</v>
      </c>
      <c r="E409" s="23" t="s">
        <v>197</v>
      </c>
      <c r="F409" s="256" t="s">
        <v>1693</v>
      </c>
      <c r="G409" s="256" t="s">
        <v>13</v>
      </c>
      <c r="H409" s="17">
        <f>H410+H411+H412+H413</f>
        <v>2300000</v>
      </c>
      <c r="I409" s="17">
        <f>I410+I411+I412+I413</f>
        <v>27464076.499545049</v>
      </c>
      <c r="J409" s="17">
        <f>J410+J411+J412+J413</f>
        <v>24747833.366319999</v>
      </c>
      <c r="K409" s="17">
        <f>K410+K411+K412+K413</f>
        <v>21250675.576980002</v>
      </c>
      <c r="L409" s="30"/>
      <c r="M409" s="30"/>
      <c r="N409" s="2304"/>
    </row>
    <row r="410" spans="1:41" ht="36.75" customHeight="1">
      <c r="A410" s="3686"/>
      <c r="B410" s="2507" t="s">
        <v>7</v>
      </c>
      <c r="C410" s="256"/>
      <c r="D410" s="23" t="s">
        <v>196</v>
      </c>
      <c r="E410" s="23" t="s">
        <v>197</v>
      </c>
      <c r="F410" s="256" t="s">
        <v>1693</v>
      </c>
      <c r="G410" s="256" t="s">
        <v>13</v>
      </c>
      <c r="H410" s="17">
        <f>H17+H49+H174+H265</f>
        <v>2300000</v>
      </c>
      <c r="I410" s="17">
        <f t="shared" ref="I410:K410" si="21">I17+I49+I174+I265</f>
        <v>21193157.76904</v>
      </c>
      <c r="J410" s="17">
        <f t="shared" si="21"/>
        <v>19150380.466320001</v>
      </c>
      <c r="K410" s="17">
        <f t="shared" si="21"/>
        <v>17680061.17698</v>
      </c>
      <c r="L410" s="30"/>
      <c r="M410" s="17"/>
      <c r="N410" s="2304"/>
      <c r="S410" s="1282" t="e">
        <f>#REF!-13807043.1</f>
        <v>#REF!</v>
      </c>
      <c r="T410" s="1282"/>
      <c r="U410" s="1282"/>
      <c r="Y410" s="20"/>
      <c r="AA410" s="20"/>
      <c r="AD410" s="20"/>
      <c r="AE410" s="20"/>
      <c r="AF410" s="20"/>
      <c r="AO410" s="20"/>
    </row>
    <row r="411" spans="1:41" ht="36.75" customHeight="1">
      <c r="A411" s="3686"/>
      <c r="B411" s="2507" t="s">
        <v>182</v>
      </c>
      <c r="C411" s="256"/>
      <c r="D411" s="23" t="s">
        <v>196</v>
      </c>
      <c r="E411" s="23" t="s">
        <v>197</v>
      </c>
      <c r="F411" s="256" t="s">
        <v>1693</v>
      </c>
      <c r="G411" s="256" t="s">
        <v>13</v>
      </c>
      <c r="H411" s="17">
        <f>H18+H50+H175</f>
        <v>0</v>
      </c>
      <c r="I411" s="17">
        <f t="shared" ref="I411:K411" si="22">I18+I50+I175</f>
        <v>5954588.1999999993</v>
      </c>
      <c r="J411" s="17">
        <f t="shared" si="22"/>
        <v>5250770.9000000004</v>
      </c>
      <c r="K411" s="17">
        <f t="shared" si="22"/>
        <v>3387652.6</v>
      </c>
      <c r="L411" s="30"/>
      <c r="M411" s="17"/>
      <c r="N411" s="2304"/>
      <c r="S411" s="20"/>
      <c r="T411" s="20"/>
      <c r="U411" s="20"/>
      <c r="AD411" s="20"/>
      <c r="AE411" s="20"/>
      <c r="AF411" s="20"/>
    </row>
    <row r="412" spans="1:41" ht="34.5" customHeight="1">
      <c r="A412" s="3686"/>
      <c r="B412" s="2507" t="s">
        <v>8</v>
      </c>
      <c r="C412" s="256"/>
      <c r="D412" s="23"/>
      <c r="E412" s="256"/>
      <c r="F412" s="256"/>
      <c r="G412" s="256"/>
      <c r="H412" s="17">
        <f>H19+H51+H176</f>
        <v>0</v>
      </c>
      <c r="I412" s="17">
        <f t="shared" ref="I412:K412" si="23">I19+I51+I176</f>
        <v>316330.5305050505</v>
      </c>
      <c r="J412" s="17">
        <f t="shared" si="23"/>
        <v>346682</v>
      </c>
      <c r="K412" s="17">
        <f t="shared" si="23"/>
        <v>182961.8</v>
      </c>
      <c r="L412" s="30"/>
      <c r="M412" s="17"/>
      <c r="N412" s="2304"/>
      <c r="S412" s="20"/>
      <c r="T412" s="20"/>
      <c r="U412" s="20"/>
      <c r="AE412" s="20"/>
    </row>
    <row r="413" spans="1:41" ht="39" customHeight="1">
      <c r="A413" s="3686"/>
      <c r="B413" s="2507" t="s">
        <v>184</v>
      </c>
      <c r="C413" s="256"/>
      <c r="D413" s="23"/>
      <c r="E413" s="256"/>
      <c r="F413" s="256"/>
      <c r="G413" s="256"/>
      <c r="H413" s="17">
        <v>0</v>
      </c>
      <c r="I413" s="17">
        <v>0</v>
      </c>
      <c r="J413" s="17">
        <v>0</v>
      </c>
      <c r="K413" s="17">
        <v>0</v>
      </c>
      <c r="L413" s="30"/>
      <c r="M413" s="17"/>
      <c r="N413" s="2304"/>
      <c r="S413" s="20"/>
      <c r="T413" s="20"/>
      <c r="U413" s="20"/>
      <c r="AO413" s="20"/>
    </row>
    <row r="414" spans="1:41" ht="27.75" customHeight="1">
      <c r="A414" s="3687"/>
      <c r="B414" s="2507" t="s">
        <v>342</v>
      </c>
      <c r="C414" s="256"/>
      <c r="D414" s="23"/>
      <c r="E414" s="256"/>
      <c r="F414" s="256"/>
      <c r="G414" s="256"/>
      <c r="H414" s="30"/>
      <c r="I414" s="17"/>
      <c r="J414" s="17"/>
      <c r="K414" s="17"/>
      <c r="L414" s="30"/>
      <c r="M414" s="2504"/>
      <c r="U414" s="20"/>
      <c r="AE414" s="20"/>
    </row>
    <row r="415" spans="1:41" ht="48.75" customHeight="1">
      <c r="A415" s="3707"/>
      <c r="B415" s="3707"/>
      <c r="C415" s="3707"/>
      <c r="D415" s="3707"/>
      <c r="E415" s="3707"/>
      <c r="F415" s="3707"/>
      <c r="G415" s="3707"/>
      <c r="H415" s="3707"/>
      <c r="I415" s="3707"/>
      <c r="J415" s="3707"/>
      <c r="K415" s="3707"/>
      <c r="L415" s="3707"/>
      <c r="M415" s="3707"/>
      <c r="S415" s="20"/>
      <c r="T415" s="20"/>
      <c r="U415" s="20"/>
      <c r="Y415" s="20"/>
      <c r="AE415" s="20"/>
    </row>
    <row r="416" spans="1:41" ht="37.5" customHeight="1">
      <c r="A416" s="3706" t="s">
        <v>1203</v>
      </c>
      <c r="B416" s="3706"/>
      <c r="C416" s="3706"/>
      <c r="D416" s="3706"/>
      <c r="E416" s="3706"/>
      <c r="F416" s="3706"/>
      <c r="G416" s="3706"/>
      <c r="H416" s="3706"/>
      <c r="I416" s="3706"/>
      <c r="J416" s="3706"/>
      <c r="K416" s="3706"/>
      <c r="L416" s="3706"/>
      <c r="M416" s="3706"/>
    </row>
    <row r="417" spans="1:14" ht="39" customHeight="1">
      <c r="A417" s="3706" t="s">
        <v>280</v>
      </c>
      <c r="B417" s="3706"/>
      <c r="C417" s="3706"/>
      <c r="D417" s="3706"/>
      <c r="E417" s="3706"/>
      <c r="F417" s="3706"/>
      <c r="G417" s="3706"/>
      <c r="H417" s="3706"/>
      <c r="I417" s="3706"/>
      <c r="J417" s="3706"/>
      <c r="K417" s="3706"/>
      <c r="L417" s="3706"/>
      <c r="M417" s="3706"/>
    </row>
    <row r="418" spans="1:14" ht="53.25" customHeight="1">
      <c r="A418" s="3705" t="s">
        <v>277</v>
      </c>
      <c r="B418" s="3705"/>
      <c r="C418" s="3705"/>
      <c r="D418" s="3705"/>
      <c r="E418" s="3705"/>
      <c r="F418" s="3705"/>
      <c r="G418" s="3705"/>
      <c r="H418" s="3705"/>
      <c r="I418" s="3705"/>
      <c r="J418" s="3705"/>
      <c r="K418" s="3705"/>
      <c r="L418" s="3705"/>
      <c r="M418" s="3705"/>
    </row>
    <row r="419" spans="1:14" ht="21" customHeight="1">
      <c r="A419" s="3705"/>
      <c r="B419" s="3705"/>
      <c r="C419" s="3705"/>
      <c r="D419" s="3705"/>
      <c r="E419" s="3705"/>
      <c r="F419" s="3705"/>
      <c r="G419" s="3705"/>
      <c r="H419" s="3705"/>
      <c r="I419" s="3705"/>
      <c r="J419" s="3705"/>
      <c r="K419" s="3705"/>
      <c r="L419" s="3705"/>
      <c r="M419" s="3705"/>
    </row>
    <row r="420" spans="1:14" ht="31.5" hidden="1" customHeight="1">
      <c r="A420" s="3705" t="s">
        <v>1202</v>
      </c>
      <c r="B420" s="3705"/>
      <c r="C420" s="3705"/>
      <c r="D420" s="3705"/>
      <c r="E420" s="3705"/>
      <c r="F420" s="3705"/>
      <c r="G420" s="3705"/>
      <c r="H420" s="3705"/>
      <c r="I420" s="3705"/>
      <c r="J420" s="3705"/>
      <c r="K420" s="3705"/>
      <c r="L420" s="3705"/>
      <c r="M420" s="3705"/>
    </row>
    <row r="421" spans="1:14" ht="1.5" customHeight="1">
      <c r="A421" s="3705"/>
      <c r="B421" s="3705"/>
      <c r="C421" s="3705"/>
      <c r="D421" s="3705"/>
      <c r="E421" s="3705"/>
      <c r="F421" s="3705"/>
      <c r="G421" s="3705"/>
      <c r="H421" s="3705"/>
      <c r="I421" s="3705"/>
      <c r="J421" s="3705"/>
      <c r="K421" s="3705"/>
      <c r="L421" s="3705"/>
      <c r="M421" s="3705"/>
    </row>
    <row r="422" spans="1:14" s="21" customFormat="1" ht="18" customHeight="1">
      <c r="A422" s="3706"/>
      <c r="B422" s="3706"/>
      <c r="C422" s="3706"/>
      <c r="D422" s="3706"/>
      <c r="E422" s="3706"/>
      <c r="F422" s="3706"/>
      <c r="G422" s="3706"/>
      <c r="H422" s="3706"/>
      <c r="I422" s="3706"/>
      <c r="J422" s="3706"/>
      <c r="K422" s="3706"/>
      <c r="L422" s="3706"/>
      <c r="M422" s="3706"/>
      <c r="N422" s="282"/>
    </row>
    <row r="423" spans="1:14" s="21" customFormat="1" ht="22.15" hidden="1" customHeight="1">
      <c r="A423" s="3706" t="s">
        <v>101</v>
      </c>
      <c r="B423" s="3706"/>
      <c r="C423" s="3706"/>
      <c r="D423" s="3706"/>
      <c r="E423" s="3706"/>
      <c r="F423" s="3706"/>
      <c r="G423" s="3706"/>
      <c r="H423" s="3706"/>
      <c r="I423" s="3706"/>
      <c r="J423" s="3706"/>
      <c r="K423" s="3706"/>
      <c r="L423" s="3706"/>
      <c r="M423" s="3706"/>
      <c r="N423" s="282"/>
    </row>
    <row r="424" spans="1:14" s="21" customFormat="1" ht="27.6" hidden="1" customHeight="1">
      <c r="A424" s="3706" t="s">
        <v>205</v>
      </c>
      <c r="B424" s="3706"/>
      <c r="C424" s="3706"/>
      <c r="D424" s="3706"/>
      <c r="E424" s="3706"/>
      <c r="F424" s="3706"/>
      <c r="G424" s="3706"/>
      <c r="H424" s="3706"/>
      <c r="I424" s="3706"/>
      <c r="J424" s="3706"/>
      <c r="K424" s="3706"/>
      <c r="L424" s="3706"/>
      <c r="M424" s="141"/>
      <c r="N424" s="282"/>
    </row>
    <row r="425" spans="1:14" ht="198.75" customHeight="1">
      <c r="A425" s="3705" t="s">
        <v>1147</v>
      </c>
      <c r="B425" s="3705"/>
      <c r="C425" s="3705"/>
      <c r="D425" s="3705"/>
      <c r="E425" s="3705"/>
      <c r="F425" s="3705"/>
      <c r="G425" s="3705"/>
      <c r="H425" s="3705"/>
      <c r="I425" s="3705"/>
      <c r="J425" s="3705"/>
      <c r="K425" s="3705"/>
      <c r="L425" s="3705"/>
      <c r="M425" s="3705"/>
    </row>
    <row r="426" spans="1:14">
      <c r="A426" s="135"/>
      <c r="B426" s="2510"/>
      <c r="C426" s="135"/>
      <c r="D426" s="135"/>
      <c r="E426" s="135"/>
      <c r="F426" s="135"/>
      <c r="G426" s="135"/>
      <c r="H426" s="135"/>
      <c r="I426" s="135"/>
      <c r="J426" s="135"/>
      <c r="K426" s="135"/>
      <c r="L426" s="135"/>
      <c r="M426" s="135"/>
    </row>
    <row r="427" spans="1:14" ht="7.15" customHeight="1">
      <c r="A427" s="135"/>
      <c r="B427" s="2510"/>
      <c r="C427" s="135"/>
      <c r="D427" s="135"/>
      <c r="E427" s="135"/>
      <c r="F427" s="135"/>
      <c r="G427" s="135"/>
      <c r="H427" s="135"/>
      <c r="I427" s="135"/>
      <c r="J427" s="135"/>
      <c r="K427" s="135"/>
      <c r="L427" s="135"/>
      <c r="M427" s="135"/>
    </row>
    <row r="428" spans="1:14">
      <c r="A428" s="135"/>
      <c r="B428" s="2510"/>
      <c r="C428" s="135"/>
      <c r="D428" s="135"/>
      <c r="E428" s="135"/>
      <c r="F428" s="135"/>
      <c r="G428" s="135"/>
      <c r="H428" s="135"/>
      <c r="I428" s="198"/>
      <c r="J428" s="198"/>
      <c r="K428" s="198"/>
      <c r="L428" s="135"/>
      <c r="M428" s="135"/>
    </row>
    <row r="430" spans="1:14">
      <c r="I430" s="283"/>
      <c r="J430" s="283"/>
      <c r="K430" s="283"/>
    </row>
    <row r="433" spans="9:13">
      <c r="I433" s="20"/>
      <c r="J433" s="20"/>
      <c r="K433" s="20"/>
      <c r="L433" s="20"/>
    </row>
    <row r="434" spans="9:13" hidden="1"/>
    <row r="435" spans="9:13" hidden="1">
      <c r="I435" s="20"/>
      <c r="J435" s="20"/>
      <c r="K435" s="20"/>
      <c r="L435" s="20"/>
    </row>
    <row r="436" spans="9:13" hidden="1"/>
    <row r="437" spans="9:13" hidden="1"/>
    <row r="438" spans="9:13" hidden="1"/>
    <row r="439" spans="9:13" hidden="1">
      <c r="I439" s="20" t="e">
        <f>#REF!+#REF!+I195+I228+I257</f>
        <v>#REF!</v>
      </c>
      <c r="J439" s="20"/>
      <c r="K439" s="20"/>
      <c r="L439" s="20" t="e">
        <f>#REF!+#REF!+L195+L228+L257</f>
        <v>#REF!</v>
      </c>
      <c r="M439" s="20" t="e">
        <f>#REF!+#REF!+M195+M228+M257</f>
        <v>#REF!</v>
      </c>
    </row>
    <row r="440" spans="9:13" hidden="1"/>
    <row r="441" spans="9:13" hidden="1">
      <c r="I441" s="20" t="e">
        <f>#REF!+I195+I228+I257</f>
        <v>#REF!</v>
      </c>
      <c r="J441" s="20"/>
      <c r="K441" s="20"/>
      <c r="L441" s="20" t="e">
        <f>L199+#REF!+L259</f>
        <v>#REF!</v>
      </c>
    </row>
  </sheetData>
  <mergeCells count="148">
    <mergeCell ref="A262:A268"/>
    <mergeCell ref="A203:A212"/>
    <mergeCell ref="A248:A253"/>
    <mergeCell ref="A179:A191"/>
    <mergeCell ref="A171:A178"/>
    <mergeCell ref="L262:L268"/>
    <mergeCell ref="M262:M268"/>
    <mergeCell ref="A170:M170"/>
    <mergeCell ref="A158:A161"/>
    <mergeCell ref="A162:A169"/>
    <mergeCell ref="L162:L167"/>
    <mergeCell ref="M162:M169"/>
    <mergeCell ref="L232:L261"/>
    <mergeCell ref="A242:A247"/>
    <mergeCell ref="L171:L176"/>
    <mergeCell ref="M225:M231"/>
    <mergeCell ref="A213:A224"/>
    <mergeCell ref="A225:A231"/>
    <mergeCell ref="L225:L231"/>
    <mergeCell ref="M232:M261"/>
    <mergeCell ref="L179:L191"/>
    <mergeCell ref="A254:A261"/>
    <mergeCell ref="L203:L212"/>
    <mergeCell ref="M171:M178"/>
    <mergeCell ref="M179:M191"/>
    <mergeCell ref="A152:A157"/>
    <mergeCell ref="A110:A111"/>
    <mergeCell ref="A112:A115"/>
    <mergeCell ref="A116:A117"/>
    <mergeCell ref="A118:A119"/>
    <mergeCell ref="A120:A121"/>
    <mergeCell ref="A122:A123"/>
    <mergeCell ref="A124:A125"/>
    <mergeCell ref="A126:A127"/>
    <mergeCell ref="A128:A129"/>
    <mergeCell ref="A130:A131"/>
    <mergeCell ref="A132:A133"/>
    <mergeCell ref="A134:A135"/>
    <mergeCell ref="A136:A137"/>
    <mergeCell ref="A138:A141"/>
    <mergeCell ref="A142:A145"/>
    <mergeCell ref="A146:A148"/>
    <mergeCell ref="A149:A151"/>
    <mergeCell ref="A232:A241"/>
    <mergeCell ref="A92:A93"/>
    <mergeCell ref="A94:A95"/>
    <mergeCell ref="A96:A97"/>
    <mergeCell ref="A98:A99"/>
    <mergeCell ref="A100:A101"/>
    <mergeCell ref="A102:A103"/>
    <mergeCell ref="A104:A105"/>
    <mergeCell ref="A106:A107"/>
    <mergeCell ref="A108:A109"/>
    <mergeCell ref="A425:M425"/>
    <mergeCell ref="A418:M418"/>
    <mergeCell ref="A420:M420"/>
    <mergeCell ref="A424:L424"/>
    <mergeCell ref="A423:M423"/>
    <mergeCell ref="A415:M415"/>
    <mergeCell ref="A421:M421"/>
    <mergeCell ref="A419:M419"/>
    <mergeCell ref="A417:M417"/>
    <mergeCell ref="A416:M416"/>
    <mergeCell ref="A422:M422"/>
    <mergeCell ref="A409:A414"/>
    <mergeCell ref="L314:L320"/>
    <mergeCell ref="M314:M320"/>
    <mergeCell ref="A321:A328"/>
    <mergeCell ref="L321:L369"/>
    <mergeCell ref="A314:A320"/>
    <mergeCell ref="L377:L380"/>
    <mergeCell ref="M377:M384"/>
    <mergeCell ref="L370:L375"/>
    <mergeCell ref="L393:L396"/>
    <mergeCell ref="A385:A392"/>
    <mergeCell ref="A393:A400"/>
    <mergeCell ref="A377:A384"/>
    <mergeCell ref="A401:A408"/>
    <mergeCell ref="M370:M375"/>
    <mergeCell ref="L401:L402"/>
    <mergeCell ref="M401:M408"/>
    <mergeCell ref="M385:M392"/>
    <mergeCell ref="A370:A376"/>
    <mergeCell ref="M393:M400"/>
    <mergeCell ref="L385:L392"/>
    <mergeCell ref="M276:M283"/>
    <mergeCell ref="L276:L280"/>
    <mergeCell ref="M294:M313"/>
    <mergeCell ref="L294:L313"/>
    <mergeCell ref="A304:A313"/>
    <mergeCell ref="A329:A336"/>
    <mergeCell ref="A294:A303"/>
    <mergeCell ref="M321:M367"/>
    <mergeCell ref="L269:L275"/>
    <mergeCell ref="M286:M293"/>
    <mergeCell ref="L286:L293"/>
    <mergeCell ref="A286:A293"/>
    <mergeCell ref="A269:A275"/>
    <mergeCell ref="A276:A285"/>
    <mergeCell ref="M269:M275"/>
    <mergeCell ref="L22:L29"/>
    <mergeCell ref="M203:M224"/>
    <mergeCell ref="M22:M29"/>
    <mergeCell ref="M192:M202"/>
    <mergeCell ref="A192:A202"/>
    <mergeCell ref="L192:L202"/>
    <mergeCell ref="A46:A53"/>
    <mergeCell ref="M46:M53"/>
    <mergeCell ref="A54:A61"/>
    <mergeCell ref="M54:M61"/>
    <mergeCell ref="A62:A72"/>
    <mergeCell ref="L62:L157"/>
    <mergeCell ref="M62:M157"/>
    <mergeCell ref="L213:L224"/>
    <mergeCell ref="A30:A37"/>
    <mergeCell ref="L30:L37"/>
    <mergeCell ref="A74:A75"/>
    <mergeCell ref="A76:A77"/>
    <mergeCell ref="A78:A79"/>
    <mergeCell ref="A80:A81"/>
    <mergeCell ref="A82:A83"/>
    <mergeCell ref="A84:A85"/>
    <mergeCell ref="A86:A89"/>
    <mergeCell ref="A90:A91"/>
    <mergeCell ref="L46:L53"/>
    <mergeCell ref="L54:L61"/>
    <mergeCell ref="M30:M45"/>
    <mergeCell ref="A38:A45"/>
    <mergeCell ref="L38:L45"/>
    <mergeCell ref="E1:M1"/>
    <mergeCell ref="A3:M3"/>
    <mergeCell ref="A4:M4"/>
    <mergeCell ref="A5:M5"/>
    <mergeCell ref="A6:M6"/>
    <mergeCell ref="B8:B10"/>
    <mergeCell ref="L8:L10"/>
    <mergeCell ref="M8:M10"/>
    <mergeCell ref="J8:J10"/>
    <mergeCell ref="A13:M13"/>
    <mergeCell ref="K8:K10"/>
    <mergeCell ref="A12:M12"/>
    <mergeCell ref="C8:G9"/>
    <mergeCell ref="H8:I9"/>
    <mergeCell ref="A8:A10"/>
    <mergeCell ref="A14:A21"/>
    <mergeCell ref="L14:L21"/>
    <mergeCell ref="M14:M21"/>
    <mergeCell ref="A22:A29"/>
  </mergeCells>
  <printOptions horizontalCentered="1"/>
  <pageMargins left="0" right="0.39370078740157483" top="0.19685039370078741" bottom="0" header="0.31496062992125984" footer="0.31496062992125984"/>
  <pageSetup paperSize="9" scale="67" fitToHeight="0" orientation="landscape" r:id="rId1"/>
  <headerFooter differentFirst="1">
    <oddHeader>Страница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L1158"/>
  <sheetViews>
    <sheetView showZeros="0" view="pageBreakPreview" topLeftCell="B344" zoomScaleNormal="100" zoomScaleSheetLayoutView="100" workbookViewId="0">
      <selection activeCell="X353" sqref="X353"/>
    </sheetView>
  </sheetViews>
  <sheetFormatPr defaultColWidth="9.140625" defaultRowHeight="12.75"/>
  <cols>
    <col min="1" max="1" width="5.85546875" style="329" hidden="1" customWidth="1"/>
    <col min="2" max="2" width="4.7109375" style="332" customWidth="1"/>
    <col min="3" max="3" width="44.7109375" style="330" customWidth="1"/>
    <col min="4" max="4" width="9.85546875" style="329" hidden="1" customWidth="1"/>
    <col min="5" max="5" width="6.28515625" style="329" hidden="1" customWidth="1"/>
    <col min="6" max="6" width="6.7109375" style="329" hidden="1" customWidth="1"/>
    <col min="7" max="7" width="11.28515625" style="329" hidden="1" customWidth="1"/>
    <col min="8" max="9" width="12" style="329" hidden="1" customWidth="1"/>
    <col min="10" max="10" width="11.28515625" style="329" hidden="1" customWidth="1"/>
    <col min="11" max="11" width="10.42578125" style="329" hidden="1" customWidth="1"/>
    <col min="12" max="12" width="8.85546875" style="329" hidden="1" customWidth="1"/>
    <col min="13" max="13" width="12.28515625" style="329" hidden="1" customWidth="1"/>
    <col min="14" max="14" width="8" style="329" hidden="1" customWidth="1"/>
    <col min="15" max="15" width="7.28515625" style="329" hidden="1" customWidth="1"/>
    <col min="16" max="16" width="11.5703125" style="329" hidden="1" customWidth="1"/>
    <col min="17" max="17" width="12" style="329" hidden="1" customWidth="1"/>
    <col min="18" max="18" width="11.140625" style="329" hidden="1" customWidth="1"/>
    <col min="19" max="19" width="11" style="329" hidden="1" customWidth="1"/>
    <col min="20" max="21" width="10.42578125" style="329" hidden="1" customWidth="1"/>
    <col min="22" max="22" width="10.28515625" style="329" hidden="1" customWidth="1"/>
    <col min="23" max="23" width="10.85546875" style="329" customWidth="1"/>
    <col min="24" max="24" width="8" style="329" customWidth="1"/>
    <col min="25" max="27" width="11" style="329" customWidth="1"/>
    <col min="28" max="28" width="9.28515625" style="329" customWidth="1"/>
    <col min="29" max="29" width="10.5703125" style="329" hidden="1" customWidth="1"/>
    <col min="30" max="30" width="10.28515625" style="329" hidden="1" customWidth="1"/>
    <col min="31" max="31" width="10.5703125" style="329" customWidth="1"/>
    <col min="32" max="32" width="10.5703125" style="329" hidden="1" customWidth="1"/>
    <col min="33" max="33" width="6.42578125" style="329" hidden="1" customWidth="1"/>
    <col min="34" max="34" width="7.28515625" style="329" hidden="1" customWidth="1"/>
    <col min="35" max="35" width="11.42578125" style="329" hidden="1" customWidth="1"/>
    <col min="36" max="37" width="11.85546875" style="329" hidden="1" customWidth="1"/>
    <col min="38" max="38" width="9" style="329" hidden="1" customWidth="1"/>
    <col min="39" max="39" width="13" style="329" hidden="1" customWidth="1"/>
    <col min="40" max="40" width="10.7109375" style="329" hidden="1" customWidth="1"/>
    <col min="41" max="41" width="13.85546875" style="329" hidden="1" customWidth="1"/>
    <col min="42" max="42" width="6.5703125" style="329" hidden="1" customWidth="1"/>
    <col min="43" max="43" width="7.85546875" style="329" hidden="1" customWidth="1"/>
    <col min="44" max="44" width="10.42578125" style="329" hidden="1" customWidth="1"/>
    <col min="45" max="47" width="10.85546875" style="329" hidden="1" customWidth="1"/>
    <col min="48" max="48" width="13" style="329" hidden="1" customWidth="1"/>
    <col min="49" max="50" width="10.140625" style="329" hidden="1" customWidth="1"/>
    <col min="51" max="51" width="9.28515625" style="329" customWidth="1"/>
    <col min="52" max="52" width="7.42578125" style="329" customWidth="1"/>
    <col min="53" max="53" width="12" style="329" customWidth="1"/>
    <col min="54" max="55" width="11.85546875" style="329" customWidth="1"/>
    <col min="56" max="56" width="13.42578125" style="329" customWidth="1"/>
    <col min="57" max="57" width="10.140625" style="329" hidden="1" customWidth="1"/>
    <col min="58" max="58" width="10.28515625" style="329" hidden="1" customWidth="1"/>
    <col min="59" max="59" width="11.42578125" style="329" customWidth="1"/>
    <col min="60" max="60" width="8" style="329" hidden="1" customWidth="1"/>
    <col min="61" max="61" width="12.42578125" style="329" hidden="1" customWidth="1"/>
    <col min="62" max="62" width="7.7109375" style="329" hidden="1" customWidth="1"/>
    <col min="63" max="63" width="6.42578125" style="329" hidden="1" customWidth="1"/>
    <col min="64" max="64" width="10.7109375" style="329" hidden="1" customWidth="1"/>
    <col min="65" max="65" width="12.28515625" style="329" hidden="1" customWidth="1"/>
    <col min="66" max="66" width="10.42578125" style="329" hidden="1" customWidth="1"/>
    <col min="67" max="67" width="11.5703125" style="329" hidden="1" customWidth="1"/>
    <col min="68" max="68" width="12.28515625" style="329" hidden="1" customWidth="1"/>
    <col min="69" max="70" width="12" style="329" hidden="1" customWidth="1"/>
    <col min="71" max="71" width="7.7109375" style="329" hidden="1" customWidth="1"/>
    <col min="72" max="72" width="6.5703125" style="329" hidden="1" customWidth="1"/>
    <col min="73" max="73" width="10.5703125" style="329" hidden="1" customWidth="1"/>
    <col min="74" max="75" width="11.42578125" style="329" hidden="1" customWidth="1"/>
    <col min="76" max="76" width="11.28515625" style="329" hidden="1" customWidth="1"/>
    <col min="77" max="77" width="13" style="329" hidden="1" customWidth="1"/>
    <col min="78" max="78" width="11" style="329" hidden="1" customWidth="1"/>
    <col min="79" max="79" width="11.7109375" style="329" hidden="1" customWidth="1"/>
    <col min="80" max="80" width="7.7109375" style="329" customWidth="1"/>
    <col min="81" max="81" width="7.28515625" style="329" customWidth="1"/>
    <col min="82" max="82" width="11.42578125" style="329" customWidth="1"/>
    <col min="83" max="83" width="11.5703125" style="329" customWidth="1"/>
    <col min="84" max="84" width="11.5703125" style="329" hidden="1" customWidth="1"/>
    <col min="85" max="85" width="10.7109375" style="329" hidden="1" customWidth="1"/>
    <col min="86" max="86" width="10.5703125" style="329" hidden="1" customWidth="1"/>
    <col min="87" max="87" width="10.42578125" style="329" hidden="1" customWidth="1"/>
    <col min="88" max="88" width="12" style="329" customWidth="1"/>
    <col min="89" max="89" width="0" style="329" hidden="1" customWidth="1"/>
    <col min="90" max="90" width="16" style="329" hidden="1" customWidth="1"/>
    <col min="91" max="16384" width="9.140625" style="329"/>
  </cols>
  <sheetData>
    <row r="1" spans="1:90" hidden="1">
      <c r="B1" s="2529"/>
      <c r="W1" s="2061"/>
      <c r="X1" s="2061"/>
      <c r="Y1" s="206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row>
    <row r="2" spans="1:90" hidden="1">
      <c r="C2" s="2530"/>
      <c r="D2" s="2530"/>
      <c r="E2" s="2530"/>
      <c r="F2" s="2530"/>
      <c r="G2" s="2530"/>
      <c r="H2" s="2530"/>
      <c r="I2" s="2530"/>
      <c r="J2" s="2530"/>
      <c r="K2" s="2530"/>
      <c r="L2" s="2530"/>
      <c r="M2" s="2530"/>
      <c r="N2" s="2530"/>
      <c r="O2" s="2530"/>
      <c r="P2" s="2530"/>
      <c r="Q2" s="2530"/>
      <c r="R2" s="2530"/>
      <c r="S2" s="2530"/>
      <c r="T2" s="2530"/>
      <c r="U2" s="2530"/>
      <c r="V2" s="2530"/>
      <c r="W2" s="2063"/>
      <c r="X2" s="2063"/>
      <c r="Y2" s="2063"/>
      <c r="BB2" s="331"/>
      <c r="BC2" s="331"/>
      <c r="BD2" s="331"/>
      <c r="BE2" s="331"/>
      <c r="BF2" s="331"/>
      <c r="BG2" s="331"/>
      <c r="BH2" s="331"/>
      <c r="BI2" s="331"/>
      <c r="BJ2" s="331"/>
      <c r="BK2" s="331"/>
      <c r="BL2" s="331"/>
      <c r="BM2" s="331"/>
      <c r="BN2" s="331"/>
      <c r="BO2" s="331"/>
      <c r="BP2" s="331"/>
      <c r="BQ2" s="331"/>
      <c r="BR2" s="331"/>
      <c r="BS2" s="331"/>
      <c r="BT2" s="331"/>
      <c r="BU2" s="331"/>
      <c r="BV2" s="331"/>
      <c r="BW2" s="331"/>
      <c r="BX2" s="331"/>
      <c r="BY2" s="331"/>
      <c r="BZ2" s="331"/>
      <c r="CA2" s="331"/>
    </row>
    <row r="3" spans="1:90" ht="42" customHeight="1">
      <c r="C3" s="3717"/>
      <c r="D3" s="3717"/>
      <c r="E3" s="3717"/>
      <c r="F3" s="3717"/>
      <c r="G3" s="3717"/>
      <c r="H3" s="3717"/>
      <c r="I3" s="3717"/>
      <c r="J3" s="3717"/>
      <c r="K3" s="3717"/>
      <c r="L3" s="3717"/>
      <c r="M3" s="3717"/>
      <c r="N3" s="3717"/>
      <c r="O3" s="3717"/>
      <c r="P3" s="3717"/>
      <c r="Q3" s="3717"/>
      <c r="R3" s="3717"/>
      <c r="S3" s="3717"/>
      <c r="T3" s="3717"/>
      <c r="U3" s="3717"/>
      <c r="V3" s="3717"/>
      <c r="W3" s="3717"/>
      <c r="X3" s="3717"/>
      <c r="Y3" s="3717"/>
      <c r="Z3" s="3717"/>
      <c r="AA3" s="3717"/>
      <c r="AB3" s="3717"/>
      <c r="AC3" s="3717"/>
      <c r="AD3" s="3717"/>
      <c r="AE3" s="3717"/>
      <c r="AF3" s="3717"/>
      <c r="AG3" s="3717"/>
      <c r="AH3" s="3717"/>
      <c r="AI3" s="3717"/>
      <c r="AJ3" s="3717"/>
      <c r="AK3" s="3717"/>
      <c r="AL3" s="3717"/>
      <c r="AM3" s="3717"/>
      <c r="AN3" s="3717"/>
      <c r="AO3" s="3717"/>
      <c r="AP3" s="3717"/>
      <c r="AQ3" s="3717"/>
      <c r="AR3" s="3717"/>
      <c r="AS3" s="3717"/>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c r="BP3" s="3717"/>
      <c r="BQ3" s="3717"/>
      <c r="BR3" s="3717"/>
      <c r="BS3" s="3717"/>
      <c r="BT3" s="3717"/>
      <c r="BU3" s="3717"/>
      <c r="BV3" s="3717"/>
      <c r="BW3" s="3717"/>
      <c r="BX3" s="3717"/>
      <c r="BY3" s="3717"/>
      <c r="BZ3" s="3717"/>
      <c r="CA3" s="3717"/>
      <c r="CB3" s="3717"/>
      <c r="CC3" s="3717"/>
      <c r="CD3" s="3717"/>
      <c r="CE3" s="3717"/>
      <c r="CF3" s="3717"/>
      <c r="CG3" s="3717"/>
      <c r="CH3" s="2531"/>
      <c r="CI3" s="2531"/>
      <c r="CJ3" s="2531"/>
    </row>
    <row r="4" spans="1:90" ht="42" customHeight="1">
      <c r="B4" s="2532"/>
      <c r="C4" s="2531"/>
      <c r="D4" s="2531"/>
      <c r="E4" s="2531"/>
      <c r="F4" s="2531"/>
      <c r="G4" s="2531"/>
      <c r="H4" s="2531"/>
      <c r="I4" s="2531"/>
      <c r="J4" s="2531"/>
      <c r="K4" s="2531"/>
      <c r="L4" s="2531"/>
      <c r="M4" s="2531"/>
      <c r="N4" s="2531"/>
      <c r="O4" s="2531"/>
      <c r="P4" s="2531"/>
      <c r="Q4" s="2531"/>
      <c r="R4" s="2531"/>
      <c r="S4" s="2531"/>
      <c r="T4" s="2531"/>
      <c r="U4" s="2531"/>
      <c r="V4" s="2531"/>
      <c r="W4" s="2531"/>
      <c r="X4" s="2531"/>
      <c r="Y4" s="2531"/>
      <c r="Z4" s="2531"/>
      <c r="AA4" s="2531"/>
      <c r="AB4" s="2531"/>
      <c r="AC4" s="2531"/>
      <c r="AD4" s="2531"/>
      <c r="AE4" s="2531"/>
      <c r="AF4" s="2531"/>
      <c r="AG4" s="2531"/>
      <c r="AH4" s="2531"/>
      <c r="AI4" s="2531"/>
      <c r="AJ4" s="2531"/>
      <c r="AK4" s="2531"/>
      <c r="AL4" s="2531"/>
      <c r="AM4" s="2531"/>
      <c r="AN4" s="2531"/>
      <c r="AO4" s="2531"/>
      <c r="AP4" s="2531"/>
      <c r="AQ4" s="2531"/>
      <c r="AR4" s="2531"/>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c r="BP4" s="2531"/>
      <c r="BQ4" s="2531"/>
      <c r="BR4" s="2531"/>
      <c r="BS4" s="2531"/>
      <c r="BT4" s="2531"/>
      <c r="BU4" s="2531"/>
      <c r="BV4" s="2531"/>
      <c r="BW4" s="2531"/>
      <c r="BX4" s="2531"/>
      <c r="BY4" s="2531"/>
      <c r="BZ4" s="2531"/>
      <c r="CA4" s="2531"/>
      <c r="CB4" s="3732" t="s">
        <v>1697</v>
      </c>
      <c r="CC4" s="3732"/>
      <c r="CD4" s="3732"/>
      <c r="CE4" s="3732"/>
      <c r="CF4" s="3732"/>
      <c r="CG4" s="3732"/>
      <c r="CH4" s="3732"/>
      <c r="CI4" s="3732"/>
      <c r="CJ4" s="3732"/>
    </row>
    <row r="5" spans="1:90" ht="27" customHeight="1">
      <c r="B5" s="3549"/>
      <c r="C5" s="3550">
        <f>P186+P213</f>
        <v>0</v>
      </c>
      <c r="D5" s="3551"/>
      <c r="E5" s="3551"/>
      <c r="F5" s="3551"/>
      <c r="G5" s="3551"/>
      <c r="H5" s="3551"/>
      <c r="I5" s="3551"/>
      <c r="J5" s="3551"/>
      <c r="K5" s="3551"/>
      <c r="L5" s="3551"/>
      <c r="M5" s="3551"/>
      <c r="N5" s="3551"/>
      <c r="O5" s="3551"/>
      <c r="P5" s="3551"/>
      <c r="Q5" s="3551"/>
      <c r="R5" s="3551"/>
      <c r="S5" s="3551"/>
      <c r="T5" s="3551"/>
      <c r="U5" s="3551"/>
      <c r="V5" s="3551"/>
      <c r="W5" s="3733" t="s">
        <v>1070</v>
      </c>
      <c r="X5" s="3733"/>
      <c r="Y5" s="3733"/>
      <c r="Z5" s="3733"/>
      <c r="AA5" s="3733"/>
      <c r="AB5" s="3733"/>
      <c r="AC5" s="3733"/>
      <c r="AD5" s="3733"/>
      <c r="AE5" s="3733"/>
      <c r="AF5" s="3733"/>
      <c r="AG5" s="3733"/>
      <c r="AH5" s="3733"/>
      <c r="AI5" s="3733"/>
      <c r="AJ5" s="3733"/>
      <c r="AK5" s="3733"/>
      <c r="AL5" s="3733"/>
      <c r="AM5" s="3733"/>
      <c r="AN5" s="3733"/>
      <c r="AO5" s="3733"/>
      <c r="AP5" s="3733"/>
      <c r="AQ5" s="3733"/>
      <c r="AR5" s="3733"/>
      <c r="AS5" s="3733"/>
      <c r="AT5" s="3733"/>
      <c r="AU5" s="3733"/>
      <c r="AV5" s="3733"/>
      <c r="AW5" s="3733"/>
      <c r="AX5" s="3733"/>
      <c r="AY5" s="3733"/>
      <c r="AZ5" s="3733"/>
      <c r="BA5" s="3733"/>
      <c r="BB5" s="3733"/>
      <c r="BC5" s="3733"/>
      <c r="BD5" s="3733"/>
      <c r="BE5" s="3733"/>
      <c r="BF5" s="3733"/>
      <c r="BG5" s="3733"/>
      <c r="BH5" s="3733"/>
      <c r="BI5" s="3733"/>
      <c r="BJ5" s="3733"/>
      <c r="BK5" s="3733"/>
      <c r="BL5" s="3733"/>
      <c r="BM5" s="3733"/>
      <c r="BN5" s="3733"/>
      <c r="BO5" s="3733"/>
      <c r="BP5" s="3733"/>
      <c r="BQ5" s="3733"/>
      <c r="BR5" s="3733"/>
      <c r="BS5" s="3733"/>
      <c r="BT5" s="3733"/>
      <c r="BU5" s="3733"/>
      <c r="BV5" s="3733"/>
      <c r="BW5" s="3733"/>
      <c r="BX5" s="3733"/>
      <c r="BY5" s="3733"/>
      <c r="BZ5" s="3733"/>
      <c r="CA5" s="3733"/>
      <c r="CB5" s="3733"/>
      <c r="CC5" s="3733"/>
      <c r="CD5" s="3733"/>
      <c r="CE5" s="3733"/>
      <c r="CF5" s="3733"/>
      <c r="CG5" s="3733"/>
      <c r="CH5" s="3733"/>
      <c r="CI5" s="3733"/>
      <c r="CJ5" s="3733"/>
    </row>
    <row r="6" spans="1:90" ht="25.5" customHeight="1">
      <c r="B6" s="3718" t="s">
        <v>463</v>
      </c>
      <c r="C6" s="3721" t="s">
        <v>464</v>
      </c>
      <c r="D6" s="3722" t="s">
        <v>953</v>
      </c>
      <c r="E6" s="3725" t="s">
        <v>1314</v>
      </c>
      <c r="F6" s="3726"/>
      <c r="G6" s="3726"/>
      <c r="H6" s="3726"/>
      <c r="I6" s="3726"/>
      <c r="J6" s="3726"/>
      <c r="K6" s="3726"/>
      <c r="L6" s="3726"/>
      <c r="M6" s="3727"/>
      <c r="N6" s="3725" t="s">
        <v>1315</v>
      </c>
      <c r="O6" s="3726"/>
      <c r="P6" s="3726"/>
      <c r="Q6" s="3726"/>
      <c r="R6" s="3726"/>
      <c r="S6" s="3726"/>
      <c r="T6" s="3726"/>
      <c r="U6" s="3726"/>
      <c r="V6" s="3727"/>
      <c r="W6" s="3728" t="s">
        <v>1632</v>
      </c>
      <c r="X6" s="3728"/>
      <c r="Y6" s="3728"/>
      <c r="Z6" s="3728"/>
      <c r="AA6" s="3728"/>
      <c r="AB6" s="3728"/>
      <c r="AC6" s="3728"/>
      <c r="AD6" s="3728"/>
      <c r="AE6" s="3728"/>
      <c r="AF6" s="3729" t="s">
        <v>465</v>
      </c>
      <c r="AG6" s="3728" t="s">
        <v>1316</v>
      </c>
      <c r="AH6" s="3728"/>
      <c r="AI6" s="3728"/>
      <c r="AJ6" s="3728"/>
      <c r="AK6" s="3728"/>
      <c r="AL6" s="3728"/>
      <c r="AM6" s="3728"/>
      <c r="AN6" s="3728"/>
      <c r="AO6" s="3728"/>
      <c r="AP6" s="3728" t="s">
        <v>1317</v>
      </c>
      <c r="AQ6" s="3728"/>
      <c r="AR6" s="3728"/>
      <c r="AS6" s="3728"/>
      <c r="AT6" s="3728"/>
      <c r="AU6" s="3728"/>
      <c r="AV6" s="3728"/>
      <c r="AW6" s="3728"/>
      <c r="AX6" s="3728"/>
      <c r="AY6" s="3728" t="s">
        <v>1176</v>
      </c>
      <c r="AZ6" s="3728"/>
      <c r="BA6" s="3728"/>
      <c r="BB6" s="3728"/>
      <c r="BC6" s="3728"/>
      <c r="BD6" s="3728"/>
      <c r="BE6" s="3728"/>
      <c r="BF6" s="3728"/>
      <c r="BG6" s="3728"/>
      <c r="BH6" s="3729" t="s">
        <v>468</v>
      </c>
      <c r="BI6" s="2533"/>
      <c r="BJ6" s="3728" t="s">
        <v>1318</v>
      </c>
      <c r="BK6" s="3728"/>
      <c r="BL6" s="3728"/>
      <c r="BM6" s="3728"/>
      <c r="BN6" s="3728"/>
      <c r="BO6" s="3728"/>
      <c r="BP6" s="3728"/>
      <c r="BQ6" s="3728"/>
      <c r="BR6" s="3728"/>
      <c r="BS6" s="3728" t="s">
        <v>1319</v>
      </c>
      <c r="BT6" s="3728"/>
      <c r="BU6" s="3728"/>
      <c r="BV6" s="3728"/>
      <c r="BW6" s="3728"/>
      <c r="BX6" s="3728"/>
      <c r="BY6" s="3728"/>
      <c r="BZ6" s="3728"/>
      <c r="CA6" s="3728"/>
      <c r="CB6" s="3728" t="s">
        <v>1320</v>
      </c>
      <c r="CC6" s="3728"/>
      <c r="CD6" s="3728"/>
      <c r="CE6" s="3728"/>
      <c r="CF6" s="3728"/>
      <c r="CG6" s="3728"/>
      <c r="CH6" s="3728"/>
      <c r="CI6" s="3728"/>
      <c r="CJ6" s="3728"/>
      <c r="CK6" s="3737" t="s">
        <v>1321</v>
      </c>
      <c r="CL6" s="3737"/>
    </row>
    <row r="7" spans="1:90" ht="12.75" hidden="1" customHeight="1">
      <c r="B7" s="3719"/>
      <c r="C7" s="3721"/>
      <c r="D7" s="3723"/>
      <c r="E7" s="2534"/>
      <c r="F7" s="2534"/>
      <c r="G7" s="2534"/>
      <c r="H7" s="2534"/>
      <c r="I7" s="2534"/>
      <c r="J7" s="2534"/>
      <c r="K7" s="2534"/>
      <c r="L7" s="2534"/>
      <c r="M7" s="2534"/>
      <c r="N7" s="2534"/>
      <c r="O7" s="2534"/>
      <c r="P7" s="2534"/>
      <c r="Q7" s="2534"/>
      <c r="R7" s="2534"/>
      <c r="S7" s="2534"/>
      <c r="T7" s="2534"/>
      <c r="U7" s="2534"/>
      <c r="V7" s="2534"/>
      <c r="W7" s="2534"/>
      <c r="X7" s="2534"/>
      <c r="Y7" s="2534"/>
      <c r="Z7" s="2534"/>
      <c r="AA7" s="2534"/>
      <c r="AB7" s="2534"/>
      <c r="AC7" s="2534"/>
      <c r="AD7" s="2534"/>
      <c r="AE7" s="2535"/>
      <c r="AF7" s="3730"/>
      <c r="AG7" s="2535"/>
      <c r="AH7" s="2535"/>
      <c r="AI7" s="2535"/>
      <c r="AJ7" s="2535"/>
      <c r="AK7" s="2535"/>
      <c r="AL7" s="2535"/>
      <c r="AM7" s="2535"/>
      <c r="AN7" s="2535"/>
      <c r="AO7" s="2535"/>
      <c r="AP7" s="2534"/>
      <c r="AQ7" s="2534"/>
      <c r="AR7" s="2534"/>
      <c r="AS7" s="2534"/>
      <c r="AT7" s="2534"/>
      <c r="AU7" s="2534"/>
      <c r="AV7" s="2534"/>
      <c r="AW7" s="2534"/>
      <c r="AX7" s="2534"/>
      <c r="AY7" s="2534"/>
      <c r="AZ7" s="2534"/>
      <c r="BA7" s="2534"/>
      <c r="BB7" s="2534"/>
      <c r="BC7" s="2534"/>
      <c r="BD7" s="2534"/>
      <c r="BE7" s="2534"/>
      <c r="BF7" s="2534"/>
      <c r="BG7" s="2534"/>
      <c r="BH7" s="3730"/>
      <c r="BI7" s="2536"/>
      <c r="BJ7" s="2534"/>
      <c r="BK7" s="2534"/>
      <c r="BL7" s="2534"/>
      <c r="BM7" s="2534"/>
      <c r="BN7" s="2534"/>
      <c r="BO7" s="2534"/>
      <c r="BP7" s="2534"/>
      <c r="BQ7" s="2534"/>
      <c r="BR7" s="2534"/>
      <c r="BS7" s="2534"/>
      <c r="BT7" s="2534"/>
      <c r="BU7" s="2534"/>
      <c r="BV7" s="2534"/>
      <c r="BW7" s="2534"/>
      <c r="BX7" s="2534"/>
      <c r="BY7" s="2534"/>
      <c r="BZ7" s="2534"/>
      <c r="CA7" s="2534"/>
      <c r="CB7" s="2534"/>
      <c r="CC7" s="2534"/>
      <c r="CD7" s="2534"/>
      <c r="CE7" s="2534"/>
      <c r="CF7" s="2534"/>
      <c r="CG7" s="2534"/>
      <c r="CH7" s="2534"/>
      <c r="CI7" s="2534"/>
      <c r="CJ7" s="2533"/>
      <c r="CK7" s="3737"/>
      <c r="CL7" s="3737"/>
    </row>
    <row r="8" spans="1:90" ht="46.15" customHeight="1">
      <c r="B8" s="3719"/>
      <c r="C8" s="3721"/>
      <c r="D8" s="3723"/>
      <c r="E8" s="2537" t="s">
        <v>472</v>
      </c>
      <c r="F8" s="2537" t="s">
        <v>473</v>
      </c>
      <c r="G8" s="2537" t="s">
        <v>1322</v>
      </c>
      <c r="H8" s="2537" t="s">
        <v>1323</v>
      </c>
      <c r="I8" s="2537" t="s">
        <v>1324</v>
      </c>
      <c r="J8" s="2537" t="s">
        <v>1325</v>
      </c>
      <c r="K8" s="2537" t="s">
        <v>1326</v>
      </c>
      <c r="L8" s="2537" t="s">
        <v>1327</v>
      </c>
      <c r="M8" s="2537" t="s">
        <v>479</v>
      </c>
      <c r="N8" s="2537" t="s">
        <v>472</v>
      </c>
      <c r="O8" s="2537" t="s">
        <v>473</v>
      </c>
      <c r="P8" s="2537" t="s">
        <v>1322</v>
      </c>
      <c r="Q8" s="2537" t="s">
        <v>1328</v>
      </c>
      <c r="R8" s="2537" t="s">
        <v>1324</v>
      </c>
      <c r="S8" s="2537" t="s">
        <v>1325</v>
      </c>
      <c r="T8" s="2537" t="s">
        <v>1326</v>
      </c>
      <c r="U8" s="2537" t="s">
        <v>1327</v>
      </c>
      <c r="V8" s="2537" t="s">
        <v>479</v>
      </c>
      <c r="W8" s="2537" t="s">
        <v>472</v>
      </c>
      <c r="X8" s="2537" t="s">
        <v>473</v>
      </c>
      <c r="Y8" s="2537" t="s">
        <v>1322</v>
      </c>
      <c r="Z8" s="2537" t="s">
        <v>1329</v>
      </c>
      <c r="AA8" s="2537" t="s">
        <v>1639</v>
      </c>
      <c r="AB8" s="2537" t="s">
        <v>1325</v>
      </c>
      <c r="AC8" s="2537" t="s">
        <v>1326</v>
      </c>
      <c r="AD8" s="2537" t="s">
        <v>1330</v>
      </c>
      <c r="AE8" s="2538" t="s">
        <v>479</v>
      </c>
      <c r="AF8" s="3731"/>
      <c r="AG8" s="2538" t="s">
        <v>472</v>
      </c>
      <c r="AH8" s="2538" t="s">
        <v>473</v>
      </c>
      <c r="AI8" s="2537" t="s">
        <v>1322</v>
      </c>
      <c r="AJ8" s="2537" t="s">
        <v>1323</v>
      </c>
      <c r="AK8" s="2537" t="s">
        <v>1324</v>
      </c>
      <c r="AL8" s="2537" t="s">
        <v>1325</v>
      </c>
      <c r="AM8" s="2537" t="s">
        <v>1326</v>
      </c>
      <c r="AN8" s="2537" t="s">
        <v>1327</v>
      </c>
      <c r="AO8" s="2537" t="s">
        <v>479</v>
      </c>
      <c r="AP8" s="2537" t="s">
        <v>472</v>
      </c>
      <c r="AQ8" s="2537" t="s">
        <v>473</v>
      </c>
      <c r="AR8" s="2537" t="s">
        <v>1322</v>
      </c>
      <c r="AS8" s="2537" t="s">
        <v>1323</v>
      </c>
      <c r="AT8" s="2537" t="s">
        <v>1324</v>
      </c>
      <c r="AU8" s="2537" t="s">
        <v>1325</v>
      </c>
      <c r="AV8" s="2537" t="s">
        <v>1326</v>
      </c>
      <c r="AW8" s="2537" t="s">
        <v>1327</v>
      </c>
      <c r="AX8" s="2537" t="s">
        <v>479</v>
      </c>
      <c r="AY8" s="2537" t="s">
        <v>472</v>
      </c>
      <c r="AZ8" s="2537" t="s">
        <v>473</v>
      </c>
      <c r="BA8" s="2537" t="s">
        <v>1322</v>
      </c>
      <c r="BB8" s="2537" t="s">
        <v>1323</v>
      </c>
      <c r="BC8" s="2537" t="s">
        <v>1522</v>
      </c>
      <c r="BD8" s="2537" t="s">
        <v>1325</v>
      </c>
      <c r="BE8" s="2537" t="s">
        <v>1326</v>
      </c>
      <c r="BF8" s="2537" t="s">
        <v>1327</v>
      </c>
      <c r="BG8" s="2537" t="s">
        <v>479</v>
      </c>
      <c r="BH8" s="3731"/>
      <c r="BI8" s="2535" t="s">
        <v>480</v>
      </c>
      <c r="BJ8" s="2537" t="s">
        <v>472</v>
      </c>
      <c r="BK8" s="2537" t="s">
        <v>473</v>
      </c>
      <c r="BL8" s="2537" t="s">
        <v>1322</v>
      </c>
      <c r="BM8" s="2537" t="s">
        <v>1329</v>
      </c>
      <c r="BN8" s="2537" t="s">
        <v>1324</v>
      </c>
      <c r="BO8" s="2537" t="s">
        <v>1325</v>
      </c>
      <c r="BP8" s="2537" t="s">
        <v>1326</v>
      </c>
      <c r="BQ8" s="2537" t="s">
        <v>1330</v>
      </c>
      <c r="BR8" s="2537" t="s">
        <v>479</v>
      </c>
      <c r="BS8" s="2537" t="s">
        <v>472</v>
      </c>
      <c r="BT8" s="2537" t="s">
        <v>473</v>
      </c>
      <c r="BU8" s="2537" t="s">
        <v>1322</v>
      </c>
      <c r="BV8" s="2537" t="s">
        <v>1329</v>
      </c>
      <c r="BW8" s="2537" t="s">
        <v>1324</v>
      </c>
      <c r="BX8" s="2537" t="s">
        <v>1325</v>
      </c>
      <c r="BY8" s="2537" t="s">
        <v>1326</v>
      </c>
      <c r="BZ8" s="2537" t="s">
        <v>1330</v>
      </c>
      <c r="CA8" s="2537" t="s">
        <v>479</v>
      </c>
      <c r="CB8" s="2537" t="s">
        <v>472</v>
      </c>
      <c r="CC8" s="2537" t="s">
        <v>473</v>
      </c>
      <c r="CD8" s="2537" t="s">
        <v>1322</v>
      </c>
      <c r="CE8" s="2537" t="s">
        <v>1329</v>
      </c>
      <c r="CF8" s="2537" t="s">
        <v>1324</v>
      </c>
      <c r="CG8" s="2537" t="s">
        <v>1325</v>
      </c>
      <c r="CH8" s="2537" t="s">
        <v>1326</v>
      </c>
      <c r="CI8" s="2537" t="s">
        <v>1330</v>
      </c>
      <c r="CJ8" s="2537" t="s">
        <v>479</v>
      </c>
      <c r="CK8" s="3738" t="s">
        <v>1331</v>
      </c>
      <c r="CL8" s="3738" t="s">
        <v>1332</v>
      </c>
    </row>
    <row r="9" spans="1:90" ht="15.75" customHeight="1">
      <c r="B9" s="3720"/>
      <c r="C9" s="3721"/>
      <c r="D9" s="3724"/>
      <c r="E9" s="2539" t="s">
        <v>481</v>
      </c>
      <c r="F9" s="2539" t="s">
        <v>104</v>
      </c>
      <c r="G9" s="2537" t="s">
        <v>482</v>
      </c>
      <c r="H9" s="2537" t="s">
        <v>482</v>
      </c>
      <c r="I9" s="2537"/>
      <c r="J9" s="2537" t="s">
        <v>482</v>
      </c>
      <c r="K9" s="2537" t="s">
        <v>482</v>
      </c>
      <c r="L9" s="2537" t="s">
        <v>482</v>
      </c>
      <c r="M9" s="2537" t="s">
        <v>482</v>
      </c>
      <c r="N9" s="2539" t="s">
        <v>481</v>
      </c>
      <c r="O9" s="2539" t="s">
        <v>104</v>
      </c>
      <c r="P9" s="2537" t="s">
        <v>482</v>
      </c>
      <c r="Q9" s="2537" t="s">
        <v>482</v>
      </c>
      <c r="R9" s="2537"/>
      <c r="S9" s="2537" t="s">
        <v>482</v>
      </c>
      <c r="T9" s="2537" t="s">
        <v>482</v>
      </c>
      <c r="U9" s="2537"/>
      <c r="V9" s="2537" t="s">
        <v>482</v>
      </c>
      <c r="W9" s="2539" t="s">
        <v>481</v>
      </c>
      <c r="X9" s="2539" t="s">
        <v>104</v>
      </c>
      <c r="Y9" s="2537" t="s">
        <v>482</v>
      </c>
      <c r="Z9" s="2537" t="s">
        <v>482</v>
      </c>
      <c r="AA9" s="2537" t="s">
        <v>482</v>
      </c>
      <c r="AB9" s="2537" t="s">
        <v>482</v>
      </c>
      <c r="AC9" s="2537" t="s">
        <v>482</v>
      </c>
      <c r="AD9" s="2537" t="s">
        <v>482</v>
      </c>
      <c r="AE9" s="2537" t="s">
        <v>482</v>
      </c>
      <c r="AF9" s="2537"/>
      <c r="AG9" s="2539" t="s">
        <v>481</v>
      </c>
      <c r="AH9" s="2539" t="s">
        <v>104</v>
      </c>
      <c r="AI9" s="2537" t="s">
        <v>482</v>
      </c>
      <c r="AJ9" s="2537" t="s">
        <v>482</v>
      </c>
      <c r="AK9" s="2537"/>
      <c r="AL9" s="2537" t="s">
        <v>482</v>
      </c>
      <c r="AM9" s="2537" t="s">
        <v>482</v>
      </c>
      <c r="AN9" s="2537" t="s">
        <v>482</v>
      </c>
      <c r="AO9" s="2537" t="s">
        <v>482</v>
      </c>
      <c r="AP9" s="2539" t="s">
        <v>481</v>
      </c>
      <c r="AQ9" s="2539" t="s">
        <v>104</v>
      </c>
      <c r="AR9" s="2537" t="s">
        <v>482</v>
      </c>
      <c r="AS9" s="2537" t="s">
        <v>482</v>
      </c>
      <c r="AT9" s="2537"/>
      <c r="AU9" s="2537" t="s">
        <v>482</v>
      </c>
      <c r="AV9" s="2537" t="s">
        <v>482</v>
      </c>
      <c r="AW9" s="2537" t="s">
        <v>482</v>
      </c>
      <c r="AX9" s="2537" t="s">
        <v>482</v>
      </c>
      <c r="AY9" s="2539" t="s">
        <v>481</v>
      </c>
      <c r="AZ9" s="2539" t="s">
        <v>104</v>
      </c>
      <c r="BA9" s="2537" t="s">
        <v>482</v>
      </c>
      <c r="BB9" s="2537" t="s">
        <v>482</v>
      </c>
      <c r="BC9" s="2537" t="s">
        <v>482</v>
      </c>
      <c r="BD9" s="2537" t="s">
        <v>482</v>
      </c>
      <c r="BE9" s="2537" t="s">
        <v>482</v>
      </c>
      <c r="BF9" s="2537" t="s">
        <v>482</v>
      </c>
      <c r="BG9" s="2537" t="s">
        <v>482</v>
      </c>
      <c r="BH9" s="2537"/>
      <c r="BI9" s="2537"/>
      <c r="BJ9" s="2539" t="s">
        <v>481</v>
      </c>
      <c r="BK9" s="2539" t="s">
        <v>104</v>
      </c>
      <c r="BL9" s="2537" t="s">
        <v>482</v>
      </c>
      <c r="BM9" s="2537" t="s">
        <v>482</v>
      </c>
      <c r="BN9" s="2537"/>
      <c r="BO9" s="2537" t="s">
        <v>482</v>
      </c>
      <c r="BP9" s="2537" t="s">
        <v>482</v>
      </c>
      <c r="BQ9" s="2537" t="s">
        <v>482</v>
      </c>
      <c r="BR9" s="2537" t="s">
        <v>482</v>
      </c>
      <c r="BS9" s="2539" t="s">
        <v>481</v>
      </c>
      <c r="BT9" s="2539" t="s">
        <v>104</v>
      </c>
      <c r="BU9" s="2537" t="s">
        <v>482</v>
      </c>
      <c r="BV9" s="2537" t="s">
        <v>482</v>
      </c>
      <c r="BW9" s="2537"/>
      <c r="BX9" s="2537" t="s">
        <v>482</v>
      </c>
      <c r="BY9" s="2537" t="s">
        <v>482</v>
      </c>
      <c r="BZ9" s="2537" t="s">
        <v>482</v>
      </c>
      <c r="CA9" s="2537" t="s">
        <v>482</v>
      </c>
      <c r="CB9" s="2539" t="s">
        <v>481</v>
      </c>
      <c r="CC9" s="2539" t="s">
        <v>104</v>
      </c>
      <c r="CD9" s="2537" t="s">
        <v>482</v>
      </c>
      <c r="CE9" s="2537" t="s">
        <v>482</v>
      </c>
      <c r="CF9" s="2537"/>
      <c r="CG9" s="2537" t="s">
        <v>482</v>
      </c>
      <c r="CH9" s="2537" t="s">
        <v>482</v>
      </c>
      <c r="CI9" s="2537" t="s">
        <v>482</v>
      </c>
      <c r="CJ9" s="2538" t="s">
        <v>482</v>
      </c>
      <c r="CK9" s="3738"/>
      <c r="CL9" s="3738"/>
    </row>
    <row r="10" spans="1:90" ht="14.25">
      <c r="A10" s="338"/>
      <c r="B10" s="3552">
        <v>1</v>
      </c>
      <c r="C10" s="3553" t="s">
        <v>483</v>
      </c>
      <c r="D10" s="3554"/>
      <c r="E10" s="3555">
        <v>0</v>
      </c>
      <c r="F10" s="3556">
        <v>0</v>
      </c>
      <c r="G10" s="3556">
        <v>900</v>
      </c>
      <c r="H10" s="3556">
        <v>0</v>
      </c>
      <c r="I10" s="3556"/>
      <c r="J10" s="3556">
        <v>0</v>
      </c>
      <c r="K10" s="3556">
        <v>0</v>
      </c>
      <c r="L10" s="3556">
        <v>0</v>
      </c>
      <c r="M10" s="3556">
        <v>900</v>
      </c>
      <c r="N10" s="3557">
        <f t="shared" ref="N10:U10" si="0">SUM(N11:N20)</f>
        <v>0</v>
      </c>
      <c r="O10" s="3556">
        <f t="shared" si="0"/>
        <v>0</v>
      </c>
      <c r="P10" s="3556">
        <f t="shared" si="0"/>
        <v>0</v>
      </c>
      <c r="Q10" s="3556">
        <f t="shared" si="0"/>
        <v>0</v>
      </c>
      <c r="R10" s="3556"/>
      <c r="S10" s="3556">
        <f t="shared" si="0"/>
        <v>0</v>
      </c>
      <c r="T10" s="3556">
        <f t="shared" si="0"/>
        <v>0</v>
      </c>
      <c r="U10" s="3556">
        <f t="shared" si="0"/>
        <v>0</v>
      </c>
      <c r="V10" s="3556">
        <f>SUM(P10:U10)</f>
        <v>0</v>
      </c>
      <c r="W10" s="3558">
        <f t="shared" ref="W10:AD10" si="1">SUM(W11:W20)</f>
        <v>0</v>
      </c>
      <c r="X10" s="3556">
        <f t="shared" si="1"/>
        <v>0</v>
      </c>
      <c r="Y10" s="3556">
        <f t="shared" si="1"/>
        <v>900</v>
      </c>
      <c r="Z10" s="3556">
        <f t="shared" si="1"/>
        <v>0</v>
      </c>
      <c r="AA10" s="3556"/>
      <c r="AB10" s="3556">
        <f t="shared" si="1"/>
        <v>0</v>
      </c>
      <c r="AC10" s="3556">
        <f t="shared" si="1"/>
        <v>0</v>
      </c>
      <c r="AD10" s="3556">
        <f t="shared" si="1"/>
        <v>0</v>
      </c>
      <c r="AE10" s="3556">
        <f>SUM(Y10:AD10)</f>
        <v>900</v>
      </c>
      <c r="AF10" s="3556"/>
      <c r="AG10" s="3557">
        <v>0</v>
      </c>
      <c r="AH10" s="3556">
        <v>0</v>
      </c>
      <c r="AI10" s="3556">
        <v>0</v>
      </c>
      <c r="AJ10" s="3556">
        <v>0</v>
      </c>
      <c r="AK10" s="3556"/>
      <c r="AL10" s="3556">
        <v>0</v>
      </c>
      <c r="AM10" s="3556">
        <v>0</v>
      </c>
      <c r="AN10" s="3556">
        <v>0</v>
      </c>
      <c r="AO10" s="3556">
        <v>0</v>
      </c>
      <c r="AP10" s="3557">
        <f t="shared" ref="AP10:AW10" si="2">SUM(AP11:AP20)</f>
        <v>0</v>
      </c>
      <c r="AQ10" s="3556">
        <f t="shared" si="2"/>
        <v>0</v>
      </c>
      <c r="AR10" s="3556">
        <f t="shared" si="2"/>
        <v>0</v>
      </c>
      <c r="AS10" s="3556">
        <f t="shared" si="2"/>
        <v>0</v>
      </c>
      <c r="AT10" s="3556"/>
      <c r="AU10" s="3556">
        <f t="shared" si="2"/>
        <v>0</v>
      </c>
      <c r="AV10" s="3556">
        <f t="shared" si="2"/>
        <v>0</v>
      </c>
      <c r="AW10" s="3556">
        <f t="shared" si="2"/>
        <v>0</v>
      </c>
      <c r="AX10" s="3556">
        <f>SUM(AR10:AW10)</f>
        <v>0</v>
      </c>
      <c r="AY10" s="3557">
        <f t="shared" ref="AY10:BF10" si="3">SUM(AY11:AY20)</f>
        <v>0</v>
      </c>
      <c r="AZ10" s="3556">
        <f t="shared" si="3"/>
        <v>0</v>
      </c>
      <c r="BA10" s="3556">
        <f t="shared" si="3"/>
        <v>0</v>
      </c>
      <c r="BB10" s="3556">
        <f t="shared" si="3"/>
        <v>0</v>
      </c>
      <c r="BC10" s="3556"/>
      <c r="BD10" s="3556">
        <f t="shared" si="3"/>
        <v>0</v>
      </c>
      <c r="BE10" s="3556">
        <f t="shared" si="3"/>
        <v>0</v>
      </c>
      <c r="BF10" s="3556">
        <f t="shared" si="3"/>
        <v>0</v>
      </c>
      <c r="BG10" s="3556">
        <f>SUM(BA10:BF10)</f>
        <v>0</v>
      </c>
      <c r="BH10" s="3559"/>
      <c r="BI10" s="3559"/>
      <c r="BJ10" s="3557">
        <f>SUM(BJ11:BJ20)</f>
        <v>0</v>
      </c>
      <c r="BK10" s="3556">
        <f>SUM(BK11:BK20)</f>
        <v>0</v>
      </c>
      <c r="BL10" s="3556">
        <f>SUM(BL11:BL20)</f>
        <v>0</v>
      </c>
      <c r="BM10" s="3556">
        <f>SUM(BM11:BM20)</f>
        <v>0</v>
      </c>
      <c r="BN10" s="3556"/>
      <c r="BO10" s="3556">
        <f>SUM(BO11:BO20)</f>
        <v>0</v>
      </c>
      <c r="BP10" s="3556">
        <f>SUM(BP11:BP20)</f>
        <v>0</v>
      </c>
      <c r="BQ10" s="3556">
        <f>SUM(BQ11:BQ20)</f>
        <v>0</v>
      </c>
      <c r="BR10" s="3556">
        <f>SUM(BL10:BQ10)</f>
        <v>0</v>
      </c>
      <c r="BS10" s="3557">
        <f t="shared" ref="BS10:BZ10" si="4">SUM(BS11:BS20)</f>
        <v>0</v>
      </c>
      <c r="BT10" s="3556">
        <f t="shared" si="4"/>
        <v>0</v>
      </c>
      <c r="BU10" s="3556">
        <f t="shared" si="4"/>
        <v>0</v>
      </c>
      <c r="BV10" s="3556">
        <f t="shared" si="4"/>
        <v>0</v>
      </c>
      <c r="BW10" s="3556"/>
      <c r="BX10" s="3556">
        <f t="shared" si="4"/>
        <v>0</v>
      </c>
      <c r="BY10" s="3556">
        <f t="shared" si="4"/>
        <v>0</v>
      </c>
      <c r="BZ10" s="3556">
        <f t="shared" si="4"/>
        <v>0</v>
      </c>
      <c r="CA10" s="3556">
        <f>SUM(BU10:BZ10)</f>
        <v>0</v>
      </c>
      <c r="CB10" s="3557">
        <f t="shared" ref="CB10:CI10" si="5">SUM(CB11:CB20)</f>
        <v>0</v>
      </c>
      <c r="CC10" s="3556">
        <f t="shared" si="5"/>
        <v>0</v>
      </c>
      <c r="CD10" s="3556">
        <f t="shared" si="5"/>
        <v>0</v>
      </c>
      <c r="CE10" s="3556">
        <f t="shared" si="5"/>
        <v>0</v>
      </c>
      <c r="CF10" s="3556"/>
      <c r="CG10" s="3556">
        <f t="shared" si="5"/>
        <v>0</v>
      </c>
      <c r="CH10" s="3556">
        <f t="shared" si="5"/>
        <v>0</v>
      </c>
      <c r="CI10" s="3556">
        <f t="shared" si="5"/>
        <v>0</v>
      </c>
      <c r="CJ10" s="3556">
        <f>SUM(CD10:CI10)</f>
        <v>0</v>
      </c>
      <c r="CK10" s="2546"/>
      <c r="CL10" s="2546"/>
    </row>
    <row r="11" spans="1:90" ht="24">
      <c r="A11" s="345"/>
      <c r="B11" s="346" t="s">
        <v>484</v>
      </c>
      <c r="C11" s="347" t="s">
        <v>485</v>
      </c>
      <c r="D11" s="2547" t="s">
        <v>955</v>
      </c>
      <c r="E11" s="2548">
        <v>0</v>
      </c>
      <c r="F11" s="2548">
        <v>0</v>
      </c>
      <c r="G11" s="2548">
        <v>900</v>
      </c>
      <c r="H11" s="2549">
        <v>0</v>
      </c>
      <c r="I11" s="2549"/>
      <c r="J11" s="2549">
        <v>0</v>
      </c>
      <c r="K11" s="2549">
        <v>0</v>
      </c>
      <c r="L11" s="2549">
        <v>0</v>
      </c>
      <c r="M11" s="2549">
        <v>900</v>
      </c>
      <c r="N11" s="2548"/>
      <c r="O11" s="2550"/>
      <c r="P11" s="2548"/>
      <c r="Q11" s="2548"/>
      <c r="R11" s="2548"/>
      <c r="S11" s="2548"/>
      <c r="T11" s="2548"/>
      <c r="U11" s="2549"/>
      <c r="V11" s="2551">
        <f t="shared" ref="V11:V74" si="6">SUM(P11:U11)</f>
        <v>0</v>
      </c>
      <c r="W11" s="2551">
        <f>E11+N11</f>
        <v>0</v>
      </c>
      <c r="X11" s="2551">
        <f>F11+O11</f>
        <v>0</v>
      </c>
      <c r="Y11" s="2551">
        <f>G11+P11</f>
        <v>900</v>
      </c>
      <c r="Z11" s="2551">
        <f>H11+Q11</f>
        <v>0</v>
      </c>
      <c r="AA11" s="2551"/>
      <c r="AB11" s="2551">
        <f>J11+S11</f>
        <v>0</v>
      </c>
      <c r="AC11" s="2551">
        <f>K11+T11</f>
        <v>0</v>
      </c>
      <c r="AD11" s="2551">
        <f>L11+U11</f>
        <v>0</v>
      </c>
      <c r="AE11" s="2552">
        <f t="shared" ref="AE11:AE74" si="7">SUM(Y11:AD11)</f>
        <v>900</v>
      </c>
      <c r="AF11" s="2553"/>
      <c r="AG11" s="2548">
        <v>0</v>
      </c>
      <c r="AH11" s="2550">
        <v>0</v>
      </c>
      <c r="AI11" s="2548">
        <v>0</v>
      </c>
      <c r="AJ11" s="2554">
        <v>0</v>
      </c>
      <c r="AK11" s="2554"/>
      <c r="AL11" s="2554">
        <v>0</v>
      </c>
      <c r="AM11" s="2548">
        <v>0</v>
      </c>
      <c r="AN11" s="2549">
        <v>0</v>
      </c>
      <c r="AO11" s="2549">
        <v>0</v>
      </c>
      <c r="AP11" s="2548"/>
      <c r="AQ11" s="2550"/>
      <c r="AR11" s="2555"/>
      <c r="AS11" s="2548"/>
      <c r="AT11" s="2548"/>
      <c r="AU11" s="2548"/>
      <c r="AV11" s="2548"/>
      <c r="AW11" s="2549"/>
      <c r="AX11" s="2549">
        <f t="shared" ref="AX11:AX74" si="8">SUM(AR11:AW11)</f>
        <v>0</v>
      </c>
      <c r="AY11" s="2550">
        <f>AG11+AP11</f>
        <v>0</v>
      </c>
      <c r="AZ11" s="2549">
        <f>AH11+AQ11</f>
        <v>0</v>
      </c>
      <c r="BA11" s="2549">
        <f>AI11+AR11</f>
        <v>0</v>
      </c>
      <c r="BB11" s="2548">
        <f>AJ11+AS11</f>
        <v>0</v>
      </c>
      <c r="BC11" s="2548"/>
      <c r="BD11" s="2548">
        <f>AL11+AU11</f>
        <v>0</v>
      </c>
      <c r="BE11" s="2548">
        <f>AM11+AV11</f>
        <v>0</v>
      </c>
      <c r="BF11" s="2549">
        <f>AN11+AW11</f>
        <v>0</v>
      </c>
      <c r="BG11" s="2549">
        <f t="shared" ref="BG11:BG74" si="9">SUM(BA11:BF11)</f>
        <v>0</v>
      </c>
      <c r="BH11" s="2556"/>
      <c r="BI11" s="2556"/>
      <c r="BJ11" s="2548"/>
      <c r="BK11" s="2550"/>
      <c r="BL11" s="2548"/>
      <c r="BM11" s="2548"/>
      <c r="BN11" s="2548"/>
      <c r="BO11" s="2548"/>
      <c r="BP11" s="2554"/>
      <c r="BQ11" s="2549"/>
      <c r="BR11" s="2549">
        <f t="shared" ref="BR11:BR74" si="10">SUM(BL11:BQ11)</f>
        <v>0</v>
      </c>
      <c r="BS11" s="2548"/>
      <c r="BT11" s="2550"/>
      <c r="BU11" s="2548"/>
      <c r="BV11" s="2554"/>
      <c r="BW11" s="2554"/>
      <c r="BX11" s="2554"/>
      <c r="BY11" s="2548"/>
      <c r="BZ11" s="2549"/>
      <c r="CA11" s="2549">
        <f t="shared" ref="CA11:CA74" si="11">SUM(BU11:BZ11)</f>
        <v>0</v>
      </c>
      <c r="CB11" s="2550">
        <f>BJ11+BS11</f>
        <v>0</v>
      </c>
      <c r="CC11" s="2550">
        <f>BK11+BT11</f>
        <v>0</v>
      </c>
      <c r="CD11" s="2548">
        <f>BL11+BU11</f>
        <v>0</v>
      </c>
      <c r="CE11" s="2548">
        <f>BM11+BV11</f>
        <v>0</v>
      </c>
      <c r="CF11" s="2548"/>
      <c r="CG11" s="2554">
        <f>BO11+BX11</f>
        <v>0</v>
      </c>
      <c r="CH11" s="2554">
        <f>BP11+BY11</f>
        <v>0</v>
      </c>
      <c r="CI11" s="2554">
        <f>BQ11+BZ11</f>
        <v>0</v>
      </c>
      <c r="CJ11" s="2554">
        <f t="shared" ref="CJ11:CJ74" si="12">SUM(CD11:CI11)</f>
        <v>0</v>
      </c>
      <c r="CK11" s="2557" t="s">
        <v>1333</v>
      </c>
      <c r="CL11" s="2557" t="s">
        <v>1334</v>
      </c>
    </row>
    <row r="12" spans="1:90" ht="12.75" hidden="1" customHeight="1">
      <c r="A12" s="355"/>
      <c r="B12" s="2558"/>
      <c r="C12" s="412"/>
      <c r="D12" s="2559"/>
      <c r="E12" s="2560"/>
      <c r="F12" s="2560"/>
      <c r="G12" s="2560"/>
      <c r="H12" s="2561"/>
      <c r="I12" s="2561"/>
      <c r="J12" s="2561"/>
      <c r="K12" s="2561"/>
      <c r="L12" s="2561"/>
      <c r="M12" s="2561">
        <v>0</v>
      </c>
      <c r="N12" s="2560"/>
      <c r="O12" s="2562"/>
      <c r="P12" s="2560"/>
      <c r="Q12" s="2560"/>
      <c r="R12" s="2560"/>
      <c r="S12" s="2560"/>
      <c r="T12" s="2560"/>
      <c r="U12" s="2561"/>
      <c r="V12" s="2561">
        <f t="shared" si="6"/>
        <v>0</v>
      </c>
      <c r="W12" s="2563"/>
      <c r="X12" s="2564"/>
      <c r="Y12" s="2563"/>
      <c r="Z12" s="2563"/>
      <c r="AA12" s="2563"/>
      <c r="AB12" s="2563"/>
      <c r="AC12" s="2563"/>
      <c r="AD12" s="2563"/>
      <c r="AE12" s="2563">
        <f t="shared" si="7"/>
        <v>0</v>
      </c>
      <c r="AF12" s="2563"/>
      <c r="AG12" s="2560"/>
      <c r="AH12" s="2562"/>
      <c r="AI12" s="2560"/>
      <c r="AJ12" s="2552"/>
      <c r="AK12" s="2552"/>
      <c r="AL12" s="2552"/>
      <c r="AM12" s="2560"/>
      <c r="AN12" s="2561"/>
      <c r="AO12" s="2561">
        <v>0</v>
      </c>
      <c r="AP12" s="2560"/>
      <c r="AQ12" s="2562"/>
      <c r="AR12" s="2560"/>
      <c r="AS12" s="2560"/>
      <c r="AT12" s="2560"/>
      <c r="AU12" s="2560"/>
      <c r="AV12" s="2560"/>
      <c r="AW12" s="2561"/>
      <c r="AX12" s="2561">
        <f t="shared" si="8"/>
        <v>0</v>
      </c>
      <c r="AY12" s="2562"/>
      <c r="AZ12" s="2562"/>
      <c r="BA12" s="2560"/>
      <c r="BB12" s="2560"/>
      <c r="BC12" s="2560"/>
      <c r="BD12" s="2560"/>
      <c r="BE12" s="2560"/>
      <c r="BF12" s="2561"/>
      <c r="BG12" s="2561">
        <f t="shared" si="9"/>
        <v>0</v>
      </c>
      <c r="BH12" s="2565"/>
      <c r="BI12" s="2565"/>
      <c r="BJ12" s="2560"/>
      <c r="BK12" s="2562"/>
      <c r="BL12" s="2560"/>
      <c r="BM12" s="2560"/>
      <c r="BN12" s="2560"/>
      <c r="BO12" s="2560"/>
      <c r="BP12" s="2552"/>
      <c r="BQ12" s="2561"/>
      <c r="BR12" s="2552">
        <f t="shared" si="10"/>
        <v>0</v>
      </c>
      <c r="BS12" s="2560"/>
      <c r="BT12" s="2562"/>
      <c r="BU12" s="2560"/>
      <c r="BV12" s="2552"/>
      <c r="BW12" s="2552"/>
      <c r="BX12" s="2552"/>
      <c r="BY12" s="2560"/>
      <c r="BZ12" s="2561"/>
      <c r="CA12" s="2561">
        <f t="shared" si="11"/>
        <v>0</v>
      </c>
      <c r="CB12" s="2562"/>
      <c r="CC12" s="2562"/>
      <c r="CD12" s="2560"/>
      <c r="CE12" s="2560"/>
      <c r="CF12" s="2560"/>
      <c r="CG12" s="2552"/>
      <c r="CH12" s="2552"/>
      <c r="CI12" s="2552"/>
      <c r="CJ12" s="2552">
        <f t="shared" si="12"/>
        <v>0</v>
      </c>
      <c r="CK12" s="2566"/>
      <c r="CL12" s="2566"/>
    </row>
    <row r="13" spans="1:90" ht="12.75" hidden="1" customHeight="1">
      <c r="A13" s="355"/>
      <c r="B13" s="2558"/>
      <c r="C13" s="412"/>
      <c r="D13" s="2559"/>
      <c r="E13" s="2560"/>
      <c r="F13" s="2560"/>
      <c r="G13" s="2560"/>
      <c r="H13" s="2561"/>
      <c r="I13" s="2561"/>
      <c r="J13" s="2561"/>
      <c r="K13" s="2561"/>
      <c r="L13" s="2561"/>
      <c r="M13" s="2561">
        <v>0</v>
      </c>
      <c r="N13" s="2560"/>
      <c r="O13" s="2562"/>
      <c r="P13" s="2560"/>
      <c r="Q13" s="2560"/>
      <c r="R13" s="2560"/>
      <c r="S13" s="2560"/>
      <c r="T13" s="2560"/>
      <c r="U13" s="2561"/>
      <c r="V13" s="2561">
        <f t="shared" si="6"/>
        <v>0</v>
      </c>
      <c r="W13" s="2563"/>
      <c r="X13" s="2564"/>
      <c r="Y13" s="2563"/>
      <c r="Z13" s="2563"/>
      <c r="AA13" s="2563"/>
      <c r="AB13" s="2563"/>
      <c r="AC13" s="2563"/>
      <c r="AD13" s="2563"/>
      <c r="AE13" s="2563">
        <f t="shared" si="7"/>
        <v>0</v>
      </c>
      <c r="AF13" s="2563"/>
      <c r="AG13" s="2560"/>
      <c r="AH13" s="2562"/>
      <c r="AI13" s="2560"/>
      <c r="AJ13" s="2552"/>
      <c r="AK13" s="2552"/>
      <c r="AL13" s="2552"/>
      <c r="AM13" s="2560"/>
      <c r="AN13" s="2561"/>
      <c r="AO13" s="2561">
        <v>0</v>
      </c>
      <c r="AP13" s="2560"/>
      <c r="AQ13" s="2562"/>
      <c r="AR13" s="2560"/>
      <c r="AS13" s="2560"/>
      <c r="AT13" s="2560"/>
      <c r="AU13" s="2560"/>
      <c r="AV13" s="2560"/>
      <c r="AW13" s="2561"/>
      <c r="AX13" s="2561">
        <f t="shared" si="8"/>
        <v>0</v>
      </c>
      <c r="AY13" s="2562"/>
      <c r="AZ13" s="2562"/>
      <c r="BA13" s="2560"/>
      <c r="BB13" s="2560"/>
      <c r="BC13" s="2560"/>
      <c r="BD13" s="2560"/>
      <c r="BE13" s="2560"/>
      <c r="BF13" s="2561"/>
      <c r="BG13" s="2561">
        <f t="shared" si="9"/>
        <v>0</v>
      </c>
      <c r="BH13" s="2565"/>
      <c r="BI13" s="2565"/>
      <c r="BJ13" s="2560"/>
      <c r="BK13" s="2562"/>
      <c r="BL13" s="2560"/>
      <c r="BM13" s="2560"/>
      <c r="BN13" s="2560"/>
      <c r="BO13" s="2560"/>
      <c r="BP13" s="2552"/>
      <c r="BQ13" s="2561"/>
      <c r="BR13" s="2552">
        <f t="shared" si="10"/>
        <v>0</v>
      </c>
      <c r="BS13" s="2560"/>
      <c r="BT13" s="2562"/>
      <c r="BU13" s="2560"/>
      <c r="BV13" s="2552"/>
      <c r="BW13" s="2552"/>
      <c r="BX13" s="2552"/>
      <c r="BY13" s="2560"/>
      <c r="BZ13" s="2561"/>
      <c r="CA13" s="2561">
        <f t="shared" si="11"/>
        <v>0</v>
      </c>
      <c r="CB13" s="2562"/>
      <c r="CC13" s="2562"/>
      <c r="CD13" s="2560"/>
      <c r="CE13" s="2560"/>
      <c r="CF13" s="2560"/>
      <c r="CG13" s="2552"/>
      <c r="CH13" s="2552"/>
      <c r="CI13" s="2552"/>
      <c r="CJ13" s="2552">
        <f t="shared" si="12"/>
        <v>0</v>
      </c>
      <c r="CK13" s="2566"/>
      <c r="CL13" s="2566"/>
    </row>
    <row r="14" spans="1:90" ht="12.75" hidden="1" customHeight="1">
      <c r="A14" s="355"/>
      <c r="B14" s="2558"/>
      <c r="C14" s="412"/>
      <c r="D14" s="2559"/>
      <c r="E14" s="2560"/>
      <c r="F14" s="2560"/>
      <c r="G14" s="2560"/>
      <c r="H14" s="2561"/>
      <c r="I14" s="2561"/>
      <c r="J14" s="2561"/>
      <c r="K14" s="2561"/>
      <c r="L14" s="2561"/>
      <c r="M14" s="2561">
        <v>0</v>
      </c>
      <c r="N14" s="2560"/>
      <c r="O14" s="2562"/>
      <c r="P14" s="2560"/>
      <c r="Q14" s="2560"/>
      <c r="R14" s="2560"/>
      <c r="S14" s="2560"/>
      <c r="T14" s="2560"/>
      <c r="U14" s="2561"/>
      <c r="V14" s="2561">
        <f t="shared" si="6"/>
        <v>0</v>
      </c>
      <c r="W14" s="2563"/>
      <c r="X14" s="2564"/>
      <c r="Y14" s="2563"/>
      <c r="Z14" s="2563"/>
      <c r="AA14" s="2563"/>
      <c r="AB14" s="2563"/>
      <c r="AC14" s="2563"/>
      <c r="AD14" s="2563"/>
      <c r="AE14" s="2563">
        <f t="shared" si="7"/>
        <v>0</v>
      </c>
      <c r="AF14" s="2563"/>
      <c r="AG14" s="2560"/>
      <c r="AH14" s="2562"/>
      <c r="AI14" s="2560"/>
      <c r="AJ14" s="2552"/>
      <c r="AK14" s="2552"/>
      <c r="AL14" s="2552"/>
      <c r="AM14" s="2560"/>
      <c r="AN14" s="2561"/>
      <c r="AO14" s="2561">
        <v>0</v>
      </c>
      <c r="AP14" s="2560"/>
      <c r="AQ14" s="2562"/>
      <c r="AR14" s="2560"/>
      <c r="AS14" s="2560"/>
      <c r="AT14" s="2560"/>
      <c r="AU14" s="2560"/>
      <c r="AV14" s="2560"/>
      <c r="AW14" s="2561"/>
      <c r="AX14" s="2561">
        <f t="shared" si="8"/>
        <v>0</v>
      </c>
      <c r="AY14" s="2562"/>
      <c r="AZ14" s="2562"/>
      <c r="BA14" s="2560"/>
      <c r="BB14" s="2560"/>
      <c r="BC14" s="2560"/>
      <c r="BD14" s="2560"/>
      <c r="BE14" s="2560"/>
      <c r="BF14" s="2561"/>
      <c r="BG14" s="2561">
        <f t="shared" si="9"/>
        <v>0</v>
      </c>
      <c r="BH14" s="2565"/>
      <c r="BI14" s="2565"/>
      <c r="BJ14" s="2560"/>
      <c r="BK14" s="2562"/>
      <c r="BL14" s="2560"/>
      <c r="BM14" s="2560"/>
      <c r="BN14" s="2560"/>
      <c r="BO14" s="2560"/>
      <c r="BP14" s="2552"/>
      <c r="BQ14" s="2561"/>
      <c r="BR14" s="2552">
        <f t="shared" si="10"/>
        <v>0</v>
      </c>
      <c r="BS14" s="2560"/>
      <c r="BT14" s="2562"/>
      <c r="BU14" s="2560"/>
      <c r="BV14" s="2552"/>
      <c r="BW14" s="2552"/>
      <c r="BX14" s="2552"/>
      <c r="BY14" s="2560"/>
      <c r="BZ14" s="2561"/>
      <c r="CA14" s="2561">
        <f t="shared" si="11"/>
        <v>0</v>
      </c>
      <c r="CB14" s="2562"/>
      <c r="CC14" s="2562"/>
      <c r="CD14" s="2560"/>
      <c r="CE14" s="2560"/>
      <c r="CF14" s="2560"/>
      <c r="CG14" s="2552"/>
      <c r="CH14" s="2552"/>
      <c r="CI14" s="2552"/>
      <c r="CJ14" s="2552">
        <f t="shared" si="12"/>
        <v>0</v>
      </c>
      <c r="CK14" s="2566"/>
      <c r="CL14" s="2566"/>
    </row>
    <row r="15" spans="1:90" ht="12.75" hidden="1" customHeight="1">
      <c r="A15" s="355"/>
      <c r="B15" s="2558"/>
      <c r="C15" s="412"/>
      <c r="D15" s="2559"/>
      <c r="E15" s="2560"/>
      <c r="F15" s="2560"/>
      <c r="G15" s="2560"/>
      <c r="H15" s="2561"/>
      <c r="I15" s="2561"/>
      <c r="J15" s="2561"/>
      <c r="K15" s="2561"/>
      <c r="L15" s="2561"/>
      <c r="M15" s="2561">
        <v>0</v>
      </c>
      <c r="N15" s="2560"/>
      <c r="O15" s="2562"/>
      <c r="P15" s="2560"/>
      <c r="Q15" s="2560"/>
      <c r="R15" s="2560"/>
      <c r="S15" s="2560"/>
      <c r="T15" s="2560"/>
      <c r="U15" s="2561"/>
      <c r="V15" s="2561">
        <f t="shared" si="6"/>
        <v>0</v>
      </c>
      <c r="W15" s="2563"/>
      <c r="X15" s="2564"/>
      <c r="Y15" s="2563"/>
      <c r="Z15" s="2563"/>
      <c r="AA15" s="2563"/>
      <c r="AB15" s="2563"/>
      <c r="AC15" s="2563"/>
      <c r="AD15" s="2563"/>
      <c r="AE15" s="2563">
        <f t="shared" si="7"/>
        <v>0</v>
      </c>
      <c r="AF15" s="2563"/>
      <c r="AG15" s="2560"/>
      <c r="AH15" s="2562"/>
      <c r="AI15" s="2560"/>
      <c r="AJ15" s="2552"/>
      <c r="AK15" s="2552"/>
      <c r="AL15" s="2552"/>
      <c r="AM15" s="2560"/>
      <c r="AN15" s="2561"/>
      <c r="AO15" s="2561">
        <v>0</v>
      </c>
      <c r="AP15" s="2560"/>
      <c r="AQ15" s="2562"/>
      <c r="AR15" s="2560"/>
      <c r="AS15" s="2560"/>
      <c r="AT15" s="2560"/>
      <c r="AU15" s="2560"/>
      <c r="AV15" s="2560"/>
      <c r="AW15" s="2561"/>
      <c r="AX15" s="2561">
        <f t="shared" si="8"/>
        <v>0</v>
      </c>
      <c r="AY15" s="2562"/>
      <c r="AZ15" s="2562"/>
      <c r="BA15" s="2560"/>
      <c r="BB15" s="2560"/>
      <c r="BC15" s="2560"/>
      <c r="BD15" s="2560"/>
      <c r="BE15" s="2560"/>
      <c r="BF15" s="2561"/>
      <c r="BG15" s="2561">
        <f t="shared" si="9"/>
        <v>0</v>
      </c>
      <c r="BH15" s="2565"/>
      <c r="BI15" s="2565"/>
      <c r="BJ15" s="2560"/>
      <c r="BK15" s="2562"/>
      <c r="BL15" s="2560"/>
      <c r="BM15" s="2560"/>
      <c r="BN15" s="2560"/>
      <c r="BO15" s="2560"/>
      <c r="BP15" s="2552"/>
      <c r="BQ15" s="2561"/>
      <c r="BR15" s="2552">
        <f t="shared" si="10"/>
        <v>0</v>
      </c>
      <c r="BS15" s="2560"/>
      <c r="BT15" s="2562"/>
      <c r="BU15" s="2560"/>
      <c r="BV15" s="2552"/>
      <c r="BW15" s="2552"/>
      <c r="BX15" s="2552"/>
      <c r="BY15" s="2560"/>
      <c r="BZ15" s="2561"/>
      <c r="CA15" s="2561">
        <f t="shared" si="11"/>
        <v>0</v>
      </c>
      <c r="CB15" s="2562"/>
      <c r="CC15" s="2562"/>
      <c r="CD15" s="2560"/>
      <c r="CE15" s="2560"/>
      <c r="CF15" s="2560"/>
      <c r="CG15" s="2552"/>
      <c r="CH15" s="2552"/>
      <c r="CI15" s="2552"/>
      <c r="CJ15" s="2552">
        <f t="shared" si="12"/>
        <v>0</v>
      </c>
      <c r="CK15" s="2566"/>
      <c r="CL15" s="2566"/>
    </row>
    <row r="16" spans="1:90" ht="12.75" hidden="1" customHeight="1">
      <c r="A16" s="355"/>
      <c r="B16" s="2558"/>
      <c r="C16" s="412"/>
      <c r="D16" s="2559"/>
      <c r="E16" s="2560"/>
      <c r="F16" s="2560"/>
      <c r="G16" s="2560"/>
      <c r="H16" s="2561"/>
      <c r="I16" s="2561"/>
      <c r="J16" s="2561"/>
      <c r="K16" s="2561"/>
      <c r="L16" s="2561"/>
      <c r="M16" s="2561">
        <v>0</v>
      </c>
      <c r="N16" s="2560"/>
      <c r="O16" s="2562"/>
      <c r="P16" s="2560"/>
      <c r="Q16" s="2560"/>
      <c r="R16" s="2560"/>
      <c r="S16" s="2560"/>
      <c r="T16" s="2560"/>
      <c r="U16" s="2561"/>
      <c r="V16" s="2561">
        <f t="shared" si="6"/>
        <v>0</v>
      </c>
      <c r="W16" s="2563"/>
      <c r="X16" s="2564"/>
      <c r="Y16" s="2563"/>
      <c r="Z16" s="2563"/>
      <c r="AA16" s="2563"/>
      <c r="AB16" s="2563"/>
      <c r="AC16" s="2563"/>
      <c r="AD16" s="2563"/>
      <c r="AE16" s="2563">
        <f t="shared" si="7"/>
        <v>0</v>
      </c>
      <c r="AF16" s="2563"/>
      <c r="AG16" s="2560"/>
      <c r="AH16" s="2562"/>
      <c r="AI16" s="2560"/>
      <c r="AJ16" s="2552"/>
      <c r="AK16" s="2552"/>
      <c r="AL16" s="2552"/>
      <c r="AM16" s="2560"/>
      <c r="AN16" s="2561"/>
      <c r="AO16" s="2561">
        <v>0</v>
      </c>
      <c r="AP16" s="2560"/>
      <c r="AQ16" s="2562"/>
      <c r="AR16" s="2560"/>
      <c r="AS16" s="2560"/>
      <c r="AT16" s="2560"/>
      <c r="AU16" s="2560"/>
      <c r="AV16" s="2560"/>
      <c r="AW16" s="2561"/>
      <c r="AX16" s="2561">
        <f t="shared" si="8"/>
        <v>0</v>
      </c>
      <c r="AY16" s="2562"/>
      <c r="AZ16" s="2562"/>
      <c r="BA16" s="2560"/>
      <c r="BB16" s="2560"/>
      <c r="BC16" s="2560"/>
      <c r="BD16" s="2560"/>
      <c r="BE16" s="2560"/>
      <c r="BF16" s="2561"/>
      <c r="BG16" s="2561">
        <f t="shared" si="9"/>
        <v>0</v>
      </c>
      <c r="BH16" s="2565"/>
      <c r="BI16" s="2565"/>
      <c r="BJ16" s="2560"/>
      <c r="BK16" s="2562"/>
      <c r="BL16" s="2560"/>
      <c r="BM16" s="2560"/>
      <c r="BN16" s="2560"/>
      <c r="BO16" s="2560"/>
      <c r="BP16" s="2552"/>
      <c r="BQ16" s="2561"/>
      <c r="BR16" s="2552">
        <f t="shared" si="10"/>
        <v>0</v>
      </c>
      <c r="BS16" s="2560"/>
      <c r="BT16" s="2562"/>
      <c r="BU16" s="2560"/>
      <c r="BV16" s="2552"/>
      <c r="BW16" s="2552"/>
      <c r="BX16" s="2552"/>
      <c r="BY16" s="2560"/>
      <c r="BZ16" s="2561"/>
      <c r="CA16" s="2561">
        <f t="shared" si="11"/>
        <v>0</v>
      </c>
      <c r="CB16" s="2562"/>
      <c r="CC16" s="2562"/>
      <c r="CD16" s="2560"/>
      <c r="CE16" s="2560"/>
      <c r="CF16" s="2560"/>
      <c r="CG16" s="2552"/>
      <c r="CH16" s="2552"/>
      <c r="CI16" s="2552"/>
      <c r="CJ16" s="2552">
        <f t="shared" si="12"/>
        <v>0</v>
      </c>
      <c r="CK16" s="2566"/>
      <c r="CL16" s="2566"/>
    </row>
    <row r="17" spans="1:90" ht="12.75" hidden="1" customHeight="1">
      <c r="A17" s="355"/>
      <c r="B17" s="2558"/>
      <c r="C17" s="412"/>
      <c r="D17" s="2559"/>
      <c r="E17" s="2560"/>
      <c r="F17" s="2560"/>
      <c r="G17" s="2560"/>
      <c r="H17" s="2561"/>
      <c r="I17" s="2561"/>
      <c r="J17" s="2561"/>
      <c r="K17" s="2561"/>
      <c r="L17" s="2561"/>
      <c r="M17" s="2561">
        <v>0</v>
      </c>
      <c r="N17" s="2560"/>
      <c r="O17" s="2562"/>
      <c r="P17" s="2560"/>
      <c r="Q17" s="2560"/>
      <c r="R17" s="2560"/>
      <c r="S17" s="2560"/>
      <c r="T17" s="2560"/>
      <c r="U17" s="2561"/>
      <c r="V17" s="2561">
        <f t="shared" si="6"/>
        <v>0</v>
      </c>
      <c r="W17" s="2563"/>
      <c r="X17" s="2564"/>
      <c r="Y17" s="2563"/>
      <c r="Z17" s="2563"/>
      <c r="AA17" s="2563"/>
      <c r="AB17" s="2563"/>
      <c r="AC17" s="2563"/>
      <c r="AD17" s="2563"/>
      <c r="AE17" s="2563">
        <f t="shared" si="7"/>
        <v>0</v>
      </c>
      <c r="AF17" s="2563"/>
      <c r="AG17" s="2560"/>
      <c r="AH17" s="2562"/>
      <c r="AI17" s="2560"/>
      <c r="AJ17" s="2552"/>
      <c r="AK17" s="2552"/>
      <c r="AL17" s="2552"/>
      <c r="AM17" s="2560"/>
      <c r="AN17" s="2561"/>
      <c r="AO17" s="2561">
        <v>0</v>
      </c>
      <c r="AP17" s="2560"/>
      <c r="AQ17" s="2562"/>
      <c r="AR17" s="2560"/>
      <c r="AS17" s="2560"/>
      <c r="AT17" s="2560"/>
      <c r="AU17" s="2560"/>
      <c r="AV17" s="2560"/>
      <c r="AW17" s="2561"/>
      <c r="AX17" s="2561">
        <f t="shared" si="8"/>
        <v>0</v>
      </c>
      <c r="AY17" s="2562"/>
      <c r="AZ17" s="2562"/>
      <c r="BA17" s="2560"/>
      <c r="BB17" s="2560"/>
      <c r="BC17" s="2560"/>
      <c r="BD17" s="2560"/>
      <c r="BE17" s="2560"/>
      <c r="BF17" s="2561"/>
      <c r="BG17" s="2561">
        <f t="shared" si="9"/>
        <v>0</v>
      </c>
      <c r="BH17" s="2565"/>
      <c r="BI17" s="2565"/>
      <c r="BJ17" s="2560"/>
      <c r="BK17" s="2562"/>
      <c r="BL17" s="2560"/>
      <c r="BM17" s="2560"/>
      <c r="BN17" s="2560"/>
      <c r="BO17" s="2560"/>
      <c r="BP17" s="2552"/>
      <c r="BQ17" s="2561"/>
      <c r="BR17" s="2552">
        <f t="shared" si="10"/>
        <v>0</v>
      </c>
      <c r="BS17" s="2560"/>
      <c r="BT17" s="2562"/>
      <c r="BU17" s="2560"/>
      <c r="BV17" s="2552"/>
      <c r="BW17" s="2552"/>
      <c r="BX17" s="2552"/>
      <c r="BY17" s="2560"/>
      <c r="BZ17" s="2561"/>
      <c r="CA17" s="2561">
        <f t="shared" si="11"/>
        <v>0</v>
      </c>
      <c r="CB17" s="2562"/>
      <c r="CC17" s="2562"/>
      <c r="CD17" s="2560"/>
      <c r="CE17" s="2560"/>
      <c r="CF17" s="2560"/>
      <c r="CG17" s="2552"/>
      <c r="CH17" s="2552"/>
      <c r="CI17" s="2552"/>
      <c r="CJ17" s="2552">
        <f t="shared" si="12"/>
        <v>0</v>
      </c>
      <c r="CK17" s="2566"/>
      <c r="CL17" s="2566"/>
    </row>
    <row r="18" spans="1:90" ht="12.75" hidden="1" customHeight="1">
      <c r="A18" s="355"/>
      <c r="B18" s="2558"/>
      <c r="C18" s="412"/>
      <c r="D18" s="2559"/>
      <c r="E18" s="2560"/>
      <c r="F18" s="2560"/>
      <c r="G18" s="2560"/>
      <c r="H18" s="2561"/>
      <c r="I18" s="2561"/>
      <c r="J18" s="2561"/>
      <c r="K18" s="2561"/>
      <c r="L18" s="2561"/>
      <c r="M18" s="2561">
        <v>0</v>
      </c>
      <c r="N18" s="2560"/>
      <c r="O18" s="2562"/>
      <c r="P18" s="2560"/>
      <c r="Q18" s="2560"/>
      <c r="R18" s="2560"/>
      <c r="S18" s="2560"/>
      <c r="T18" s="2560"/>
      <c r="U18" s="2561"/>
      <c r="V18" s="2561">
        <f t="shared" si="6"/>
        <v>0</v>
      </c>
      <c r="W18" s="2563"/>
      <c r="X18" s="2564"/>
      <c r="Y18" s="2563"/>
      <c r="Z18" s="2563"/>
      <c r="AA18" s="2563"/>
      <c r="AB18" s="2563"/>
      <c r="AC18" s="2563"/>
      <c r="AD18" s="2563"/>
      <c r="AE18" s="2563">
        <f t="shared" si="7"/>
        <v>0</v>
      </c>
      <c r="AF18" s="2563"/>
      <c r="AG18" s="2560"/>
      <c r="AH18" s="2562"/>
      <c r="AI18" s="2560"/>
      <c r="AJ18" s="2552"/>
      <c r="AK18" s="2552"/>
      <c r="AL18" s="2552"/>
      <c r="AM18" s="2560"/>
      <c r="AN18" s="2561"/>
      <c r="AO18" s="2561">
        <v>0</v>
      </c>
      <c r="AP18" s="2560"/>
      <c r="AQ18" s="2562"/>
      <c r="AR18" s="2560"/>
      <c r="AS18" s="2560"/>
      <c r="AT18" s="2560"/>
      <c r="AU18" s="2560"/>
      <c r="AV18" s="2560"/>
      <c r="AW18" s="2561"/>
      <c r="AX18" s="2561">
        <f t="shared" si="8"/>
        <v>0</v>
      </c>
      <c r="AY18" s="2562"/>
      <c r="AZ18" s="2562"/>
      <c r="BA18" s="2560"/>
      <c r="BB18" s="2560"/>
      <c r="BC18" s="2560"/>
      <c r="BD18" s="2560"/>
      <c r="BE18" s="2560"/>
      <c r="BF18" s="2561"/>
      <c r="BG18" s="2561">
        <f t="shared" si="9"/>
        <v>0</v>
      </c>
      <c r="BH18" s="2565"/>
      <c r="BI18" s="2565"/>
      <c r="BJ18" s="2560"/>
      <c r="BK18" s="2562"/>
      <c r="BL18" s="2560"/>
      <c r="BM18" s="2560"/>
      <c r="BN18" s="2560"/>
      <c r="BO18" s="2560"/>
      <c r="BP18" s="2552"/>
      <c r="BQ18" s="2561"/>
      <c r="BR18" s="2552">
        <f t="shared" si="10"/>
        <v>0</v>
      </c>
      <c r="BS18" s="2560"/>
      <c r="BT18" s="2562"/>
      <c r="BU18" s="2560"/>
      <c r="BV18" s="2552"/>
      <c r="BW18" s="2552"/>
      <c r="BX18" s="2552"/>
      <c r="BY18" s="2560"/>
      <c r="BZ18" s="2561"/>
      <c r="CA18" s="2561">
        <f t="shared" si="11"/>
        <v>0</v>
      </c>
      <c r="CB18" s="2562"/>
      <c r="CC18" s="2562"/>
      <c r="CD18" s="2560"/>
      <c r="CE18" s="2560"/>
      <c r="CF18" s="2560"/>
      <c r="CG18" s="2552"/>
      <c r="CH18" s="2552"/>
      <c r="CI18" s="2552"/>
      <c r="CJ18" s="2552">
        <f t="shared" si="12"/>
        <v>0</v>
      </c>
      <c r="CK18" s="2566"/>
      <c r="CL18" s="2566"/>
    </row>
    <row r="19" spans="1:90" ht="12.75" hidden="1" customHeight="1">
      <c r="A19" s="355"/>
      <c r="B19" s="2567"/>
      <c r="C19" s="2568"/>
      <c r="D19" s="2559"/>
      <c r="E19" s="2560"/>
      <c r="F19" s="2560"/>
      <c r="G19" s="2560"/>
      <c r="H19" s="2561"/>
      <c r="I19" s="2561"/>
      <c r="J19" s="2561"/>
      <c r="K19" s="2561"/>
      <c r="L19" s="2561"/>
      <c r="M19" s="2561">
        <v>0</v>
      </c>
      <c r="N19" s="2560"/>
      <c r="O19" s="2562"/>
      <c r="P19" s="2560"/>
      <c r="Q19" s="2552"/>
      <c r="R19" s="2552"/>
      <c r="S19" s="2552"/>
      <c r="T19" s="2552"/>
      <c r="U19" s="2561"/>
      <c r="V19" s="2561">
        <f t="shared" si="6"/>
        <v>0</v>
      </c>
      <c r="W19" s="2563"/>
      <c r="X19" s="2563"/>
      <c r="Y19" s="2563"/>
      <c r="Z19" s="2563"/>
      <c r="AA19" s="2563"/>
      <c r="AB19" s="2563"/>
      <c r="AC19" s="2563"/>
      <c r="AD19" s="2563"/>
      <c r="AE19" s="2563">
        <f t="shared" si="7"/>
        <v>0</v>
      </c>
      <c r="AF19" s="2563"/>
      <c r="AG19" s="2560"/>
      <c r="AH19" s="2562"/>
      <c r="AI19" s="2560"/>
      <c r="AJ19" s="2552"/>
      <c r="AK19" s="2552"/>
      <c r="AL19" s="2552"/>
      <c r="AM19" s="2552"/>
      <c r="AN19" s="2561"/>
      <c r="AO19" s="2561">
        <v>0</v>
      </c>
      <c r="AP19" s="2560"/>
      <c r="AQ19" s="2562"/>
      <c r="AR19" s="2560"/>
      <c r="AS19" s="2552"/>
      <c r="AT19" s="2552"/>
      <c r="AU19" s="2552"/>
      <c r="AV19" s="2552"/>
      <c r="AW19" s="2561"/>
      <c r="AX19" s="2561">
        <f t="shared" si="8"/>
        <v>0</v>
      </c>
      <c r="AY19" s="2562"/>
      <c r="AZ19" s="2562"/>
      <c r="BA19" s="2560"/>
      <c r="BB19" s="2560"/>
      <c r="BC19" s="2560"/>
      <c r="BD19" s="2560"/>
      <c r="BE19" s="2560"/>
      <c r="BF19" s="2561"/>
      <c r="BG19" s="2561">
        <f t="shared" si="9"/>
        <v>0</v>
      </c>
      <c r="BH19" s="2565"/>
      <c r="BI19" s="2565"/>
      <c r="BJ19" s="2560"/>
      <c r="BK19" s="2562"/>
      <c r="BL19" s="2560"/>
      <c r="BM19" s="2552"/>
      <c r="BN19" s="2552"/>
      <c r="BO19" s="2552"/>
      <c r="BP19" s="2552"/>
      <c r="BQ19" s="2561"/>
      <c r="BR19" s="2552">
        <f t="shared" si="10"/>
        <v>0</v>
      </c>
      <c r="BS19" s="2560"/>
      <c r="BT19" s="2562"/>
      <c r="BU19" s="2560"/>
      <c r="BV19" s="2552"/>
      <c r="BW19" s="2552"/>
      <c r="BX19" s="2552"/>
      <c r="BY19" s="2552"/>
      <c r="BZ19" s="2561"/>
      <c r="CA19" s="2561">
        <f t="shared" si="11"/>
        <v>0</v>
      </c>
      <c r="CB19" s="2560"/>
      <c r="CC19" s="2562"/>
      <c r="CD19" s="2560"/>
      <c r="CE19" s="2552"/>
      <c r="CF19" s="2552"/>
      <c r="CG19" s="2552"/>
      <c r="CH19" s="2552"/>
      <c r="CI19" s="2552"/>
      <c r="CJ19" s="2552">
        <f t="shared" si="12"/>
        <v>0</v>
      </c>
      <c r="CK19" s="2566"/>
      <c r="CL19" s="2566"/>
    </row>
    <row r="20" spans="1:90" ht="13.15" hidden="1" customHeight="1">
      <c r="A20" s="371"/>
      <c r="B20" s="2569"/>
      <c r="C20" s="2570"/>
      <c r="D20" s="2571" t="s">
        <v>80</v>
      </c>
      <c r="E20" s="2572">
        <v>0</v>
      </c>
      <c r="F20" s="2573">
        <v>0</v>
      </c>
      <c r="G20" s="2572">
        <v>0</v>
      </c>
      <c r="H20" s="2574">
        <v>0</v>
      </c>
      <c r="I20" s="2574"/>
      <c r="J20" s="2574">
        <v>0</v>
      </c>
      <c r="K20" s="2574">
        <v>0</v>
      </c>
      <c r="L20" s="2574">
        <v>0</v>
      </c>
      <c r="M20" s="2574">
        <v>0</v>
      </c>
      <c r="N20" s="2572"/>
      <c r="O20" s="2573"/>
      <c r="P20" s="2572"/>
      <c r="Q20" s="2573"/>
      <c r="R20" s="2573"/>
      <c r="S20" s="2573"/>
      <c r="T20" s="2573"/>
      <c r="U20" s="2574"/>
      <c r="V20" s="2574">
        <f t="shared" si="6"/>
        <v>0</v>
      </c>
      <c r="W20" s="2575">
        <f>E20+N20</f>
        <v>0</v>
      </c>
      <c r="X20" s="2575">
        <f>F20+O20</f>
        <v>0</v>
      </c>
      <c r="Y20" s="2575">
        <f>G20+P20</f>
        <v>0</v>
      </c>
      <c r="Z20" s="2575">
        <v>0</v>
      </c>
      <c r="AA20" s="2575"/>
      <c r="AB20" s="2575">
        <v>0</v>
      </c>
      <c r="AC20" s="2575">
        <f>K20+T20</f>
        <v>0</v>
      </c>
      <c r="AD20" s="2575">
        <v>0</v>
      </c>
      <c r="AE20" s="2575">
        <f t="shared" si="7"/>
        <v>0</v>
      </c>
      <c r="AF20" s="2575"/>
      <c r="AG20" s="2572">
        <v>0</v>
      </c>
      <c r="AH20" s="2573">
        <v>0</v>
      </c>
      <c r="AI20" s="2572">
        <v>0</v>
      </c>
      <c r="AJ20" s="2573">
        <v>0</v>
      </c>
      <c r="AK20" s="2573"/>
      <c r="AL20" s="2573">
        <v>0</v>
      </c>
      <c r="AM20" s="2573">
        <v>0</v>
      </c>
      <c r="AN20" s="2574">
        <v>0</v>
      </c>
      <c r="AO20" s="2574">
        <v>0</v>
      </c>
      <c r="AP20" s="2572"/>
      <c r="AQ20" s="2573"/>
      <c r="AR20" s="2572"/>
      <c r="AS20" s="2573"/>
      <c r="AT20" s="2573"/>
      <c r="AU20" s="2573"/>
      <c r="AV20" s="2573"/>
      <c r="AW20" s="2574"/>
      <c r="AX20" s="2574">
        <f t="shared" si="8"/>
        <v>0</v>
      </c>
      <c r="AY20" s="2572">
        <f>AG20+AP20</f>
        <v>0</v>
      </c>
      <c r="AZ20" s="2573">
        <f>AH20+AQ20</f>
        <v>0</v>
      </c>
      <c r="BA20" s="2572">
        <f>AI20+AR20</f>
        <v>0</v>
      </c>
      <c r="BB20" s="2573">
        <f>AJ20+AS20</f>
        <v>0</v>
      </c>
      <c r="BC20" s="2573"/>
      <c r="BD20" s="2573">
        <f>AL20+AU20</f>
        <v>0</v>
      </c>
      <c r="BE20" s="2573">
        <f>AM20+AV20</f>
        <v>0</v>
      </c>
      <c r="BF20" s="2574">
        <v>0</v>
      </c>
      <c r="BG20" s="2574">
        <f t="shared" si="9"/>
        <v>0</v>
      </c>
      <c r="BH20" s="2576"/>
      <c r="BI20" s="2576"/>
      <c r="BJ20" s="2572"/>
      <c r="BK20" s="2573"/>
      <c r="BL20" s="2572"/>
      <c r="BM20" s="2573"/>
      <c r="BN20" s="2573"/>
      <c r="BO20" s="2573"/>
      <c r="BP20" s="2573"/>
      <c r="BQ20" s="2574"/>
      <c r="BR20" s="2573">
        <f t="shared" si="10"/>
        <v>0</v>
      </c>
      <c r="BS20" s="2572"/>
      <c r="BT20" s="2573"/>
      <c r="BU20" s="2572"/>
      <c r="BV20" s="2573"/>
      <c r="BW20" s="2573"/>
      <c r="BX20" s="2573"/>
      <c r="BY20" s="2573"/>
      <c r="BZ20" s="2574"/>
      <c r="CA20" s="2574">
        <f t="shared" si="11"/>
        <v>0</v>
      </c>
      <c r="CB20" s="2572">
        <f>BJ20+BS20</f>
        <v>0</v>
      </c>
      <c r="CC20" s="2573">
        <f>BK20+BT20</f>
        <v>0</v>
      </c>
      <c r="CD20" s="2572">
        <f>BL20+BU20</f>
        <v>0</v>
      </c>
      <c r="CE20" s="2573">
        <f>BM20+BV20</f>
        <v>0</v>
      </c>
      <c r="CF20" s="2573"/>
      <c r="CG20" s="2573">
        <f>BO20+BX20</f>
        <v>0</v>
      </c>
      <c r="CH20" s="2573">
        <f>BP20+BY20</f>
        <v>0</v>
      </c>
      <c r="CI20" s="2573">
        <v>0</v>
      </c>
      <c r="CJ20" s="2573">
        <f t="shared" si="12"/>
        <v>0</v>
      </c>
      <c r="CK20" s="2577"/>
      <c r="CL20" s="2577"/>
    </row>
    <row r="21" spans="1:90" ht="14.25">
      <c r="A21" s="338"/>
      <c r="B21" s="3552">
        <v>2</v>
      </c>
      <c r="C21" s="3553" t="s">
        <v>486</v>
      </c>
      <c r="D21" s="3554"/>
      <c r="E21" s="3560">
        <v>0</v>
      </c>
      <c r="F21" s="3560">
        <v>3</v>
      </c>
      <c r="G21" s="3556">
        <v>80000</v>
      </c>
      <c r="H21" s="3556">
        <v>100000</v>
      </c>
      <c r="I21" s="3556">
        <v>0</v>
      </c>
      <c r="J21" s="3560">
        <v>0</v>
      </c>
      <c r="K21" s="3560">
        <v>0</v>
      </c>
      <c r="L21" s="3560">
        <v>0</v>
      </c>
      <c r="M21" s="3556">
        <v>180000</v>
      </c>
      <c r="N21" s="3560">
        <f t="shared" ref="N21:U21" si="13">SUM(N22:N31)</f>
        <v>0</v>
      </c>
      <c r="O21" s="3556">
        <f t="shared" si="13"/>
        <v>0</v>
      </c>
      <c r="P21" s="3556">
        <f t="shared" si="13"/>
        <v>0</v>
      </c>
      <c r="Q21" s="3560">
        <f t="shared" si="13"/>
        <v>0</v>
      </c>
      <c r="R21" s="3560">
        <f>SUM(R22:R31)</f>
        <v>0</v>
      </c>
      <c r="S21" s="3560">
        <f t="shared" si="13"/>
        <v>0</v>
      </c>
      <c r="T21" s="3560">
        <f t="shared" si="13"/>
        <v>0</v>
      </c>
      <c r="U21" s="3556">
        <f t="shared" si="13"/>
        <v>0</v>
      </c>
      <c r="V21" s="3556">
        <f t="shared" si="6"/>
        <v>0</v>
      </c>
      <c r="W21" s="3560">
        <f t="shared" ref="W21:AD21" si="14">SUM(W22:W31)</f>
        <v>0</v>
      </c>
      <c r="X21" s="3560">
        <f t="shared" si="14"/>
        <v>3</v>
      </c>
      <c r="Y21" s="3556">
        <f t="shared" si="14"/>
        <v>80000</v>
      </c>
      <c r="Z21" s="3556">
        <f t="shared" si="14"/>
        <v>100000</v>
      </c>
      <c r="AA21" s="3560">
        <f>SUM(AA22:AA31)</f>
        <v>0</v>
      </c>
      <c r="AB21" s="3560">
        <f t="shared" si="14"/>
        <v>0</v>
      </c>
      <c r="AC21" s="3560">
        <f t="shared" si="14"/>
        <v>0</v>
      </c>
      <c r="AD21" s="3560">
        <f t="shared" si="14"/>
        <v>0</v>
      </c>
      <c r="AE21" s="3556">
        <f t="shared" si="7"/>
        <v>180000</v>
      </c>
      <c r="AF21" s="3560"/>
      <c r="AG21" s="3561">
        <v>0</v>
      </c>
      <c r="AH21" s="3556">
        <v>0</v>
      </c>
      <c r="AI21" s="3556">
        <v>0</v>
      </c>
      <c r="AJ21" s="3556">
        <v>0</v>
      </c>
      <c r="AK21" s="3556">
        <v>0</v>
      </c>
      <c r="AL21" s="3556">
        <v>0</v>
      </c>
      <c r="AM21" s="3556">
        <v>0</v>
      </c>
      <c r="AN21" s="3556">
        <v>0</v>
      </c>
      <c r="AO21" s="3556">
        <v>0</v>
      </c>
      <c r="AP21" s="3556">
        <f t="shared" ref="AP21:AW21" si="15">SUM(AP22:AP31)</f>
        <v>0</v>
      </c>
      <c r="AQ21" s="3556">
        <f t="shared" si="15"/>
        <v>0</v>
      </c>
      <c r="AR21" s="3556">
        <f t="shared" si="15"/>
        <v>0</v>
      </c>
      <c r="AS21" s="3556">
        <f t="shared" si="15"/>
        <v>0</v>
      </c>
      <c r="AT21" s="3556">
        <f>SUM(AT22:AT31)</f>
        <v>0</v>
      </c>
      <c r="AU21" s="3556">
        <f t="shared" si="15"/>
        <v>0</v>
      </c>
      <c r="AV21" s="3556">
        <f t="shared" si="15"/>
        <v>0</v>
      </c>
      <c r="AW21" s="3556">
        <f t="shared" si="15"/>
        <v>0</v>
      </c>
      <c r="AX21" s="3556">
        <f t="shared" si="8"/>
        <v>0</v>
      </c>
      <c r="AY21" s="3561">
        <f t="shared" ref="AY21:BF21" si="16">SUM(AY22:AY31)</f>
        <v>0</v>
      </c>
      <c r="AZ21" s="3556">
        <f t="shared" si="16"/>
        <v>0</v>
      </c>
      <c r="BA21" s="3556">
        <f t="shared" si="16"/>
        <v>0</v>
      </c>
      <c r="BB21" s="3556">
        <f t="shared" si="16"/>
        <v>0</v>
      </c>
      <c r="BC21" s="3556">
        <f>SUM(BC22:BC31)</f>
        <v>0</v>
      </c>
      <c r="BD21" s="3556">
        <f t="shared" si="16"/>
        <v>0</v>
      </c>
      <c r="BE21" s="3556">
        <f t="shared" si="16"/>
        <v>0</v>
      </c>
      <c r="BF21" s="3556">
        <f t="shared" si="16"/>
        <v>0</v>
      </c>
      <c r="BG21" s="3556">
        <f t="shared" si="9"/>
        <v>0</v>
      </c>
      <c r="BH21" s="3559"/>
      <c r="BI21" s="3559"/>
      <c r="BJ21" s="3557">
        <f t="shared" ref="BJ21:BQ21" si="17">SUM(BJ22:BJ31)</f>
        <v>0</v>
      </c>
      <c r="BK21" s="3556">
        <f t="shared" si="17"/>
        <v>3</v>
      </c>
      <c r="BL21" s="3556">
        <f t="shared" si="17"/>
        <v>20000</v>
      </c>
      <c r="BM21" s="3556">
        <f t="shared" si="17"/>
        <v>190000</v>
      </c>
      <c r="BN21" s="3556">
        <f t="shared" si="17"/>
        <v>0</v>
      </c>
      <c r="BO21" s="3556">
        <f t="shared" si="17"/>
        <v>0</v>
      </c>
      <c r="BP21" s="3556">
        <f t="shared" si="17"/>
        <v>0</v>
      </c>
      <c r="BQ21" s="3556">
        <f t="shared" si="17"/>
        <v>0</v>
      </c>
      <c r="BR21" s="3556">
        <f t="shared" si="10"/>
        <v>210000</v>
      </c>
      <c r="BS21" s="3557">
        <f t="shared" ref="BS21:BZ21" si="18">SUM(BS22:BS31)</f>
        <v>0</v>
      </c>
      <c r="BT21" s="3556">
        <f t="shared" si="18"/>
        <v>0</v>
      </c>
      <c r="BU21" s="3556">
        <f t="shared" si="18"/>
        <v>3500</v>
      </c>
      <c r="BV21" s="3556">
        <f t="shared" si="18"/>
        <v>0</v>
      </c>
      <c r="BW21" s="3556">
        <f t="shared" si="18"/>
        <v>0</v>
      </c>
      <c r="BX21" s="3556">
        <f t="shared" si="18"/>
        <v>0</v>
      </c>
      <c r="BY21" s="3556">
        <f t="shared" si="18"/>
        <v>0</v>
      </c>
      <c r="BZ21" s="3556">
        <f t="shared" si="18"/>
        <v>0</v>
      </c>
      <c r="CA21" s="3556">
        <f t="shared" si="11"/>
        <v>3500</v>
      </c>
      <c r="CB21" s="3557">
        <f t="shared" ref="CB21:CI21" si="19">SUM(CB22:CB31)</f>
        <v>0</v>
      </c>
      <c r="CC21" s="3556">
        <f t="shared" si="19"/>
        <v>3</v>
      </c>
      <c r="CD21" s="3556">
        <f t="shared" si="19"/>
        <v>23500</v>
      </c>
      <c r="CE21" s="3556">
        <f t="shared" si="19"/>
        <v>190000</v>
      </c>
      <c r="CF21" s="3556">
        <f>SUM(CF22:CF31)</f>
        <v>0</v>
      </c>
      <c r="CG21" s="3556">
        <f t="shared" si="19"/>
        <v>0</v>
      </c>
      <c r="CH21" s="3556">
        <f t="shared" si="19"/>
        <v>0</v>
      </c>
      <c r="CI21" s="3556">
        <f t="shared" si="19"/>
        <v>0</v>
      </c>
      <c r="CJ21" s="3556">
        <f t="shared" si="12"/>
        <v>213500</v>
      </c>
      <c r="CK21" s="2546"/>
      <c r="CL21" s="2546"/>
    </row>
    <row r="22" spans="1:90" ht="38.25" customHeight="1">
      <c r="A22" s="2580">
        <v>1</v>
      </c>
      <c r="B22" s="346" t="s">
        <v>487</v>
      </c>
      <c r="C22" s="347" t="s">
        <v>488</v>
      </c>
      <c r="D22" s="2547" t="s">
        <v>955</v>
      </c>
      <c r="E22" s="2548">
        <v>0</v>
      </c>
      <c r="F22" s="2548">
        <v>3</v>
      </c>
      <c r="G22" s="2581">
        <v>80000</v>
      </c>
      <c r="H22" s="2551">
        <v>100000</v>
      </c>
      <c r="I22" s="2551">
        <v>0</v>
      </c>
      <c r="J22" s="2548">
        <v>0</v>
      </c>
      <c r="K22" s="2548">
        <v>0</v>
      </c>
      <c r="L22" s="2548">
        <v>0</v>
      </c>
      <c r="M22" s="2552">
        <v>180000</v>
      </c>
      <c r="N22" s="2582"/>
      <c r="O22" s="2550"/>
      <c r="P22" s="2550"/>
      <c r="Q22" s="2550"/>
      <c r="R22" s="2548"/>
      <c r="S22" s="2548"/>
      <c r="T22" s="2548"/>
      <c r="U22" s="2583"/>
      <c r="V22" s="2550">
        <f t="shared" si="6"/>
        <v>0</v>
      </c>
      <c r="W22" s="2550">
        <f t="shared" ref="W22:AD22" si="20">E22+N22</f>
        <v>0</v>
      </c>
      <c r="X22" s="2550">
        <f t="shared" si="20"/>
        <v>3</v>
      </c>
      <c r="Y22" s="2584">
        <f t="shared" si="20"/>
        <v>80000</v>
      </c>
      <c r="Z22" s="2551">
        <f t="shared" si="20"/>
        <v>100000</v>
      </c>
      <c r="AA22" s="2585">
        <f t="shared" si="20"/>
        <v>0</v>
      </c>
      <c r="AB22" s="2585">
        <f t="shared" si="20"/>
        <v>0</v>
      </c>
      <c r="AC22" s="2550">
        <f t="shared" si="20"/>
        <v>0</v>
      </c>
      <c r="AD22" s="2585">
        <f t="shared" si="20"/>
        <v>0</v>
      </c>
      <c r="AE22" s="2552">
        <f t="shared" si="7"/>
        <v>180000</v>
      </c>
      <c r="AF22" s="2553"/>
      <c r="AG22" s="2548">
        <v>0</v>
      </c>
      <c r="AH22" s="2550">
        <v>0</v>
      </c>
      <c r="AI22" s="2548">
        <v>0</v>
      </c>
      <c r="AJ22" s="2554">
        <v>0</v>
      </c>
      <c r="AK22" s="2554">
        <v>0</v>
      </c>
      <c r="AL22" s="2548">
        <v>0</v>
      </c>
      <c r="AM22" s="2548">
        <v>0</v>
      </c>
      <c r="AN22" s="2548">
        <v>0</v>
      </c>
      <c r="AO22" s="2554">
        <v>0</v>
      </c>
      <c r="AP22" s="2548"/>
      <c r="AQ22" s="2586"/>
      <c r="AR22" s="2586"/>
      <c r="AS22" s="2586"/>
      <c r="AT22" s="2586"/>
      <c r="AU22" s="2586"/>
      <c r="AV22" s="2548"/>
      <c r="AW22" s="2548"/>
      <c r="AX22" s="2548">
        <f t="shared" si="8"/>
        <v>0</v>
      </c>
      <c r="AY22" s="2548">
        <f t="shared" ref="AY22:BF22" si="21">AG22+AP22</f>
        <v>0</v>
      </c>
      <c r="AZ22" s="2550">
        <f t="shared" si="21"/>
        <v>0</v>
      </c>
      <c r="BA22" s="2554">
        <f t="shared" si="21"/>
        <v>0</v>
      </c>
      <c r="BB22" s="2554">
        <f t="shared" si="21"/>
        <v>0</v>
      </c>
      <c r="BC22" s="2548">
        <f t="shared" si="21"/>
        <v>0</v>
      </c>
      <c r="BD22" s="2548">
        <f t="shared" si="21"/>
        <v>0</v>
      </c>
      <c r="BE22" s="2548">
        <f t="shared" si="21"/>
        <v>0</v>
      </c>
      <c r="BF22" s="2554">
        <f t="shared" si="21"/>
        <v>0</v>
      </c>
      <c r="BG22" s="2554">
        <f t="shared" si="9"/>
        <v>0</v>
      </c>
      <c r="BH22" s="2587"/>
      <c r="BI22" s="2587"/>
      <c r="BJ22" s="2548"/>
      <c r="BK22" s="2550">
        <v>3</v>
      </c>
      <c r="BL22" s="2554">
        <v>20000</v>
      </c>
      <c r="BM22" s="2554">
        <v>190000</v>
      </c>
      <c r="BN22" s="2554"/>
      <c r="BO22" s="2548"/>
      <c r="BP22" s="2548"/>
      <c r="BQ22" s="2548"/>
      <c r="BR22" s="2552">
        <f t="shared" si="10"/>
        <v>210000</v>
      </c>
      <c r="BS22" s="2548"/>
      <c r="BT22" s="2552"/>
      <c r="BU22" s="2552">
        <v>3500</v>
      </c>
      <c r="BV22" s="2552"/>
      <c r="BW22" s="2552"/>
      <c r="BX22" s="2552"/>
      <c r="BY22" s="2552"/>
      <c r="BZ22" s="2563"/>
      <c r="CA22" s="2563">
        <f t="shared" si="11"/>
        <v>3500</v>
      </c>
      <c r="CB22" s="2560">
        <f t="shared" ref="CB22:CI22" si="22">BJ22+BS22</f>
        <v>0</v>
      </c>
      <c r="CC22" s="2562">
        <f t="shared" si="22"/>
        <v>3</v>
      </c>
      <c r="CD22" s="2554">
        <f t="shared" si="22"/>
        <v>23500</v>
      </c>
      <c r="CE22" s="2552">
        <f t="shared" si="22"/>
        <v>190000</v>
      </c>
      <c r="CF22" s="2554">
        <f t="shared" si="22"/>
        <v>0</v>
      </c>
      <c r="CG22" s="2554">
        <f t="shared" si="22"/>
        <v>0</v>
      </c>
      <c r="CH22" s="2554">
        <f t="shared" si="22"/>
        <v>0</v>
      </c>
      <c r="CI22" s="2554">
        <f t="shared" si="22"/>
        <v>0</v>
      </c>
      <c r="CJ22" s="2554">
        <f t="shared" si="12"/>
        <v>213500</v>
      </c>
      <c r="CK22" s="2588"/>
      <c r="CL22" s="2588"/>
    </row>
    <row r="23" spans="1:90" ht="15" hidden="1" customHeight="1">
      <c r="A23" s="2589"/>
      <c r="B23" s="2558"/>
      <c r="C23" s="412"/>
      <c r="D23" s="2559"/>
      <c r="E23" s="2560"/>
      <c r="F23" s="2560"/>
      <c r="G23" s="2590"/>
      <c r="H23" s="2563"/>
      <c r="I23" s="2563"/>
      <c r="J23" s="2560"/>
      <c r="K23" s="2560"/>
      <c r="L23" s="2560"/>
      <c r="M23" s="2560">
        <v>0</v>
      </c>
      <c r="N23" s="2560"/>
      <c r="O23" s="2562"/>
      <c r="P23" s="2560"/>
      <c r="Q23" s="2560"/>
      <c r="R23" s="2560"/>
      <c r="S23" s="2560"/>
      <c r="T23" s="2560"/>
      <c r="U23" s="2560"/>
      <c r="V23" s="2560">
        <f t="shared" si="6"/>
        <v>0</v>
      </c>
      <c r="W23" s="2591"/>
      <c r="X23" s="2591"/>
      <c r="Y23" s="2591"/>
      <c r="Z23" s="2563"/>
      <c r="AA23" s="2591"/>
      <c r="AB23" s="2591"/>
      <c r="AC23" s="2562"/>
      <c r="AD23" s="2591"/>
      <c r="AE23" s="2591">
        <f t="shared" si="7"/>
        <v>0</v>
      </c>
      <c r="AF23" s="2591"/>
      <c r="AG23" s="2560"/>
      <c r="AH23" s="2562"/>
      <c r="AI23" s="2560"/>
      <c r="AJ23" s="2552"/>
      <c r="AK23" s="2552"/>
      <c r="AL23" s="2560"/>
      <c r="AM23" s="2560"/>
      <c r="AN23" s="2560"/>
      <c r="AO23" s="2560">
        <v>0</v>
      </c>
      <c r="AP23" s="2560"/>
      <c r="AQ23" s="2562"/>
      <c r="AR23" s="2560"/>
      <c r="AS23" s="2560"/>
      <c r="AT23" s="2560"/>
      <c r="AU23" s="2560"/>
      <c r="AV23" s="2560"/>
      <c r="AW23" s="2560"/>
      <c r="AX23" s="2560">
        <f t="shared" si="8"/>
        <v>0</v>
      </c>
      <c r="AY23" s="2560"/>
      <c r="AZ23" s="2562"/>
      <c r="BA23" s="2560"/>
      <c r="BB23" s="2552"/>
      <c r="BC23" s="2560"/>
      <c r="BD23" s="2560"/>
      <c r="BE23" s="2560"/>
      <c r="BF23" s="2560"/>
      <c r="BG23" s="2560">
        <f t="shared" si="9"/>
        <v>0</v>
      </c>
      <c r="BH23" s="2592"/>
      <c r="BI23" s="2592"/>
      <c r="BJ23" s="2560"/>
      <c r="BK23" s="2562"/>
      <c r="BL23" s="2560"/>
      <c r="BM23" s="2552"/>
      <c r="BN23" s="2552"/>
      <c r="BO23" s="2560"/>
      <c r="BP23" s="2560"/>
      <c r="BQ23" s="2560"/>
      <c r="BR23" s="2560">
        <f t="shared" si="10"/>
        <v>0</v>
      </c>
      <c r="BS23" s="2560"/>
      <c r="BT23" s="2562"/>
      <c r="BU23" s="2560"/>
      <c r="BV23" s="2560"/>
      <c r="BW23" s="2560"/>
      <c r="BX23" s="2560"/>
      <c r="BY23" s="2560"/>
      <c r="BZ23" s="2560"/>
      <c r="CA23" s="2560">
        <f t="shared" si="11"/>
        <v>0</v>
      </c>
      <c r="CB23" s="2560"/>
      <c r="CC23" s="2562"/>
      <c r="CD23" s="2560"/>
      <c r="CE23" s="2552"/>
      <c r="CF23" s="2552"/>
      <c r="CG23" s="2552"/>
      <c r="CH23" s="2552"/>
      <c r="CI23" s="2552"/>
      <c r="CJ23" s="2552">
        <f t="shared" si="12"/>
        <v>0</v>
      </c>
      <c r="CK23" s="2593"/>
      <c r="CL23" s="2593"/>
    </row>
    <row r="24" spans="1:90" ht="15" hidden="1" customHeight="1">
      <c r="A24" s="2589"/>
      <c r="B24" s="2558"/>
      <c r="C24" s="412"/>
      <c r="D24" s="2559"/>
      <c r="E24" s="2560"/>
      <c r="F24" s="2560"/>
      <c r="G24" s="2590"/>
      <c r="H24" s="2563"/>
      <c r="I24" s="2563"/>
      <c r="J24" s="2560"/>
      <c r="K24" s="2560"/>
      <c r="L24" s="2560"/>
      <c r="M24" s="2560">
        <v>0</v>
      </c>
      <c r="N24" s="2560"/>
      <c r="O24" s="2562"/>
      <c r="P24" s="2560"/>
      <c r="Q24" s="2560"/>
      <c r="R24" s="2560"/>
      <c r="S24" s="2560"/>
      <c r="T24" s="2560"/>
      <c r="U24" s="2560"/>
      <c r="V24" s="2560">
        <f t="shared" si="6"/>
        <v>0</v>
      </c>
      <c r="W24" s="2591"/>
      <c r="X24" s="2591"/>
      <c r="Y24" s="2591"/>
      <c r="Z24" s="2563"/>
      <c r="AA24" s="2591"/>
      <c r="AB24" s="2591"/>
      <c r="AC24" s="2562"/>
      <c r="AD24" s="2591"/>
      <c r="AE24" s="2591">
        <f t="shared" si="7"/>
        <v>0</v>
      </c>
      <c r="AF24" s="2591"/>
      <c r="AG24" s="2560"/>
      <c r="AH24" s="2562"/>
      <c r="AI24" s="2560"/>
      <c r="AJ24" s="2552"/>
      <c r="AK24" s="2552"/>
      <c r="AL24" s="2560"/>
      <c r="AM24" s="2560"/>
      <c r="AN24" s="2560"/>
      <c r="AO24" s="2560">
        <v>0</v>
      </c>
      <c r="AP24" s="2560"/>
      <c r="AQ24" s="2562"/>
      <c r="AR24" s="2560"/>
      <c r="AS24" s="2560"/>
      <c r="AT24" s="2560"/>
      <c r="AU24" s="2560"/>
      <c r="AV24" s="2560"/>
      <c r="AW24" s="2560"/>
      <c r="AX24" s="2560">
        <f t="shared" si="8"/>
        <v>0</v>
      </c>
      <c r="AY24" s="2560"/>
      <c r="AZ24" s="2562"/>
      <c r="BA24" s="2560"/>
      <c r="BB24" s="2552"/>
      <c r="BC24" s="2560"/>
      <c r="BD24" s="2560"/>
      <c r="BE24" s="2560"/>
      <c r="BF24" s="2560"/>
      <c r="BG24" s="2560">
        <f t="shared" si="9"/>
        <v>0</v>
      </c>
      <c r="BH24" s="2592"/>
      <c r="BI24" s="2592"/>
      <c r="BJ24" s="2560"/>
      <c r="BK24" s="2562"/>
      <c r="BL24" s="2560"/>
      <c r="BM24" s="2552"/>
      <c r="BN24" s="2552"/>
      <c r="BO24" s="2560"/>
      <c r="BP24" s="2560"/>
      <c r="BQ24" s="2560"/>
      <c r="BR24" s="2560">
        <f t="shared" si="10"/>
        <v>0</v>
      </c>
      <c r="BS24" s="2560"/>
      <c r="BT24" s="2562"/>
      <c r="BU24" s="2560"/>
      <c r="BV24" s="2560"/>
      <c r="BW24" s="2560"/>
      <c r="BX24" s="2560"/>
      <c r="BY24" s="2560"/>
      <c r="BZ24" s="2560"/>
      <c r="CA24" s="2560">
        <f t="shared" si="11"/>
        <v>0</v>
      </c>
      <c r="CB24" s="2560"/>
      <c r="CC24" s="2562"/>
      <c r="CD24" s="2560"/>
      <c r="CE24" s="2552"/>
      <c r="CF24" s="2552"/>
      <c r="CG24" s="2552"/>
      <c r="CH24" s="2552"/>
      <c r="CI24" s="2552"/>
      <c r="CJ24" s="2552">
        <f t="shared" si="12"/>
        <v>0</v>
      </c>
      <c r="CK24" s="2593"/>
      <c r="CL24" s="2593"/>
    </row>
    <row r="25" spans="1:90" ht="15" hidden="1" customHeight="1">
      <c r="A25" s="2589"/>
      <c r="B25" s="2558"/>
      <c r="C25" s="412"/>
      <c r="D25" s="2559"/>
      <c r="E25" s="2560"/>
      <c r="F25" s="2560"/>
      <c r="G25" s="2590"/>
      <c r="H25" s="2563"/>
      <c r="I25" s="2563"/>
      <c r="J25" s="2560"/>
      <c r="K25" s="2560"/>
      <c r="L25" s="2560"/>
      <c r="M25" s="2560">
        <v>0</v>
      </c>
      <c r="N25" s="2560"/>
      <c r="O25" s="2562"/>
      <c r="P25" s="2560"/>
      <c r="Q25" s="2560"/>
      <c r="R25" s="2560"/>
      <c r="S25" s="2560"/>
      <c r="T25" s="2560"/>
      <c r="U25" s="2560"/>
      <c r="V25" s="2560">
        <f t="shared" si="6"/>
        <v>0</v>
      </c>
      <c r="W25" s="2591"/>
      <c r="X25" s="2591"/>
      <c r="Y25" s="2591"/>
      <c r="Z25" s="2563"/>
      <c r="AA25" s="2591"/>
      <c r="AB25" s="2591"/>
      <c r="AC25" s="2562"/>
      <c r="AD25" s="2591"/>
      <c r="AE25" s="2591">
        <f t="shared" si="7"/>
        <v>0</v>
      </c>
      <c r="AF25" s="2591"/>
      <c r="AG25" s="2560"/>
      <c r="AH25" s="2562"/>
      <c r="AI25" s="2560"/>
      <c r="AJ25" s="2552"/>
      <c r="AK25" s="2552"/>
      <c r="AL25" s="2560"/>
      <c r="AM25" s="2560"/>
      <c r="AN25" s="2560"/>
      <c r="AO25" s="2560">
        <v>0</v>
      </c>
      <c r="AP25" s="2560"/>
      <c r="AQ25" s="2562"/>
      <c r="AR25" s="2560"/>
      <c r="AS25" s="2560"/>
      <c r="AT25" s="2560"/>
      <c r="AU25" s="2560"/>
      <c r="AV25" s="2560"/>
      <c r="AW25" s="2560"/>
      <c r="AX25" s="2560">
        <f t="shared" si="8"/>
        <v>0</v>
      </c>
      <c r="AY25" s="2560"/>
      <c r="AZ25" s="2562"/>
      <c r="BA25" s="2560"/>
      <c r="BB25" s="2552"/>
      <c r="BC25" s="2560"/>
      <c r="BD25" s="2560"/>
      <c r="BE25" s="2560"/>
      <c r="BF25" s="2560"/>
      <c r="BG25" s="2560">
        <f t="shared" si="9"/>
        <v>0</v>
      </c>
      <c r="BH25" s="2592"/>
      <c r="BI25" s="2592"/>
      <c r="BJ25" s="2560"/>
      <c r="BK25" s="2562"/>
      <c r="BL25" s="2560"/>
      <c r="BM25" s="2552"/>
      <c r="BN25" s="2552"/>
      <c r="BO25" s="2560"/>
      <c r="BP25" s="2560"/>
      <c r="BQ25" s="2560"/>
      <c r="BR25" s="2560">
        <f t="shared" si="10"/>
        <v>0</v>
      </c>
      <c r="BS25" s="2560"/>
      <c r="BT25" s="2562"/>
      <c r="BU25" s="2560"/>
      <c r="BV25" s="2560"/>
      <c r="BW25" s="2560"/>
      <c r="BX25" s="2560"/>
      <c r="BY25" s="2560"/>
      <c r="BZ25" s="2560"/>
      <c r="CA25" s="2560">
        <f t="shared" si="11"/>
        <v>0</v>
      </c>
      <c r="CB25" s="2560"/>
      <c r="CC25" s="2562"/>
      <c r="CD25" s="2560"/>
      <c r="CE25" s="2552"/>
      <c r="CF25" s="2552"/>
      <c r="CG25" s="2552"/>
      <c r="CH25" s="2552"/>
      <c r="CI25" s="2552"/>
      <c r="CJ25" s="2552">
        <f t="shared" si="12"/>
        <v>0</v>
      </c>
      <c r="CK25" s="2593"/>
      <c r="CL25" s="2593"/>
    </row>
    <row r="26" spans="1:90" ht="15" hidden="1" customHeight="1">
      <c r="A26" s="2589"/>
      <c r="B26" s="2558"/>
      <c r="C26" s="412"/>
      <c r="D26" s="2559"/>
      <c r="E26" s="2560"/>
      <c r="F26" s="2560"/>
      <c r="G26" s="2590"/>
      <c r="H26" s="2563"/>
      <c r="I26" s="2563"/>
      <c r="J26" s="2560"/>
      <c r="K26" s="2560"/>
      <c r="L26" s="2560"/>
      <c r="M26" s="2560">
        <v>0</v>
      </c>
      <c r="N26" s="2560"/>
      <c r="O26" s="2562"/>
      <c r="P26" s="2560"/>
      <c r="Q26" s="2560"/>
      <c r="R26" s="2560"/>
      <c r="S26" s="2560"/>
      <c r="T26" s="2560"/>
      <c r="U26" s="2560"/>
      <c r="V26" s="2560">
        <f t="shared" si="6"/>
        <v>0</v>
      </c>
      <c r="W26" s="2591"/>
      <c r="X26" s="2591"/>
      <c r="Y26" s="2591"/>
      <c r="Z26" s="2563"/>
      <c r="AA26" s="2591"/>
      <c r="AB26" s="2591"/>
      <c r="AC26" s="2562"/>
      <c r="AD26" s="2591"/>
      <c r="AE26" s="2591">
        <f t="shared" si="7"/>
        <v>0</v>
      </c>
      <c r="AF26" s="2591"/>
      <c r="AG26" s="2560"/>
      <c r="AH26" s="2562"/>
      <c r="AI26" s="2560"/>
      <c r="AJ26" s="2552"/>
      <c r="AK26" s="2552"/>
      <c r="AL26" s="2560"/>
      <c r="AM26" s="2560"/>
      <c r="AN26" s="2560"/>
      <c r="AO26" s="2560">
        <v>0</v>
      </c>
      <c r="AP26" s="2560"/>
      <c r="AQ26" s="2562"/>
      <c r="AR26" s="2560"/>
      <c r="AS26" s="2560"/>
      <c r="AT26" s="2560"/>
      <c r="AU26" s="2560"/>
      <c r="AV26" s="2560"/>
      <c r="AW26" s="2560"/>
      <c r="AX26" s="2560">
        <f t="shared" si="8"/>
        <v>0</v>
      </c>
      <c r="AY26" s="2560"/>
      <c r="AZ26" s="2562"/>
      <c r="BA26" s="2560"/>
      <c r="BB26" s="2552"/>
      <c r="BC26" s="2560"/>
      <c r="BD26" s="2560"/>
      <c r="BE26" s="2560"/>
      <c r="BF26" s="2560"/>
      <c r="BG26" s="2560">
        <f t="shared" si="9"/>
        <v>0</v>
      </c>
      <c r="BH26" s="2592"/>
      <c r="BI26" s="2592"/>
      <c r="BJ26" s="2560"/>
      <c r="BK26" s="2562"/>
      <c r="BL26" s="2560"/>
      <c r="BM26" s="2552"/>
      <c r="BN26" s="2552"/>
      <c r="BO26" s="2560"/>
      <c r="BP26" s="2560"/>
      <c r="BQ26" s="2560"/>
      <c r="BR26" s="2560">
        <f t="shared" si="10"/>
        <v>0</v>
      </c>
      <c r="BS26" s="2560"/>
      <c r="BT26" s="2562"/>
      <c r="BU26" s="2560"/>
      <c r="BV26" s="2560"/>
      <c r="BW26" s="2560"/>
      <c r="BX26" s="2560"/>
      <c r="BY26" s="2560"/>
      <c r="BZ26" s="2560"/>
      <c r="CA26" s="2560">
        <f t="shared" si="11"/>
        <v>0</v>
      </c>
      <c r="CB26" s="2560"/>
      <c r="CC26" s="2562"/>
      <c r="CD26" s="2560"/>
      <c r="CE26" s="2552"/>
      <c r="CF26" s="2552"/>
      <c r="CG26" s="2552"/>
      <c r="CH26" s="2552"/>
      <c r="CI26" s="2552"/>
      <c r="CJ26" s="2552">
        <f t="shared" si="12"/>
        <v>0</v>
      </c>
      <c r="CK26" s="2593"/>
      <c r="CL26" s="2593"/>
    </row>
    <row r="27" spans="1:90" ht="15" hidden="1" customHeight="1">
      <c r="A27" s="2589"/>
      <c r="B27" s="2558"/>
      <c r="C27" s="412"/>
      <c r="D27" s="2559"/>
      <c r="E27" s="2560"/>
      <c r="F27" s="2560"/>
      <c r="G27" s="2590"/>
      <c r="H27" s="2563"/>
      <c r="I27" s="2563"/>
      <c r="J27" s="2560"/>
      <c r="K27" s="2560"/>
      <c r="L27" s="2560"/>
      <c r="M27" s="2560">
        <v>0</v>
      </c>
      <c r="N27" s="2560"/>
      <c r="O27" s="2562"/>
      <c r="P27" s="2560"/>
      <c r="Q27" s="2560"/>
      <c r="R27" s="2560"/>
      <c r="S27" s="2560"/>
      <c r="T27" s="2560"/>
      <c r="U27" s="2560"/>
      <c r="V27" s="2560">
        <f t="shared" si="6"/>
        <v>0</v>
      </c>
      <c r="W27" s="2591"/>
      <c r="X27" s="2591"/>
      <c r="Y27" s="2591"/>
      <c r="Z27" s="2563"/>
      <c r="AA27" s="2591"/>
      <c r="AB27" s="2591"/>
      <c r="AC27" s="2562"/>
      <c r="AD27" s="2591"/>
      <c r="AE27" s="2591">
        <f t="shared" si="7"/>
        <v>0</v>
      </c>
      <c r="AF27" s="2591"/>
      <c r="AG27" s="2560"/>
      <c r="AH27" s="2562"/>
      <c r="AI27" s="2560"/>
      <c r="AJ27" s="2552"/>
      <c r="AK27" s="2552"/>
      <c r="AL27" s="2560"/>
      <c r="AM27" s="2560"/>
      <c r="AN27" s="2560"/>
      <c r="AO27" s="2560">
        <v>0</v>
      </c>
      <c r="AP27" s="2560"/>
      <c r="AQ27" s="2562"/>
      <c r="AR27" s="2560"/>
      <c r="AS27" s="2560"/>
      <c r="AT27" s="2560"/>
      <c r="AU27" s="2560"/>
      <c r="AV27" s="2560"/>
      <c r="AW27" s="2560"/>
      <c r="AX27" s="2560">
        <f t="shared" si="8"/>
        <v>0</v>
      </c>
      <c r="AY27" s="2560"/>
      <c r="AZ27" s="2562"/>
      <c r="BA27" s="2560"/>
      <c r="BB27" s="2552"/>
      <c r="BC27" s="2560"/>
      <c r="BD27" s="2560"/>
      <c r="BE27" s="2560"/>
      <c r="BF27" s="2560"/>
      <c r="BG27" s="2560">
        <f t="shared" si="9"/>
        <v>0</v>
      </c>
      <c r="BH27" s="2592"/>
      <c r="BI27" s="2592"/>
      <c r="BJ27" s="2560"/>
      <c r="BK27" s="2562"/>
      <c r="BL27" s="2560"/>
      <c r="BM27" s="2552"/>
      <c r="BN27" s="2552"/>
      <c r="BO27" s="2560"/>
      <c r="BP27" s="2560"/>
      <c r="BQ27" s="2560"/>
      <c r="BR27" s="2560">
        <f t="shared" si="10"/>
        <v>0</v>
      </c>
      <c r="BS27" s="2560"/>
      <c r="BT27" s="2562"/>
      <c r="BU27" s="2560"/>
      <c r="BV27" s="2560"/>
      <c r="BW27" s="2560"/>
      <c r="BX27" s="2560"/>
      <c r="BY27" s="2560"/>
      <c r="BZ27" s="2560"/>
      <c r="CA27" s="2560">
        <f t="shared" si="11"/>
        <v>0</v>
      </c>
      <c r="CB27" s="2560"/>
      <c r="CC27" s="2562"/>
      <c r="CD27" s="2560"/>
      <c r="CE27" s="2552"/>
      <c r="CF27" s="2552"/>
      <c r="CG27" s="2552"/>
      <c r="CH27" s="2552"/>
      <c r="CI27" s="2552"/>
      <c r="CJ27" s="2552">
        <f t="shared" si="12"/>
        <v>0</v>
      </c>
      <c r="CK27" s="2593"/>
      <c r="CL27" s="2593"/>
    </row>
    <row r="28" spans="1:90" ht="15" hidden="1" customHeight="1">
      <c r="A28" s="2589"/>
      <c r="B28" s="2558"/>
      <c r="C28" s="412"/>
      <c r="D28" s="2559"/>
      <c r="E28" s="2560"/>
      <c r="F28" s="2560"/>
      <c r="G28" s="2590"/>
      <c r="H28" s="2563"/>
      <c r="I28" s="2563"/>
      <c r="J28" s="2560"/>
      <c r="K28" s="2560"/>
      <c r="L28" s="2560"/>
      <c r="M28" s="2560">
        <v>0</v>
      </c>
      <c r="N28" s="2560"/>
      <c r="O28" s="2562"/>
      <c r="P28" s="2560"/>
      <c r="Q28" s="2560"/>
      <c r="R28" s="2560"/>
      <c r="S28" s="2560"/>
      <c r="T28" s="2560"/>
      <c r="U28" s="2560"/>
      <c r="V28" s="2560">
        <f t="shared" si="6"/>
        <v>0</v>
      </c>
      <c r="W28" s="2591"/>
      <c r="X28" s="2591"/>
      <c r="Y28" s="2591"/>
      <c r="Z28" s="2563"/>
      <c r="AA28" s="2591"/>
      <c r="AB28" s="2591"/>
      <c r="AC28" s="2562"/>
      <c r="AD28" s="2591"/>
      <c r="AE28" s="2591">
        <f t="shared" si="7"/>
        <v>0</v>
      </c>
      <c r="AF28" s="2591"/>
      <c r="AG28" s="2560"/>
      <c r="AH28" s="2562"/>
      <c r="AI28" s="2560"/>
      <c r="AJ28" s="2552"/>
      <c r="AK28" s="2552"/>
      <c r="AL28" s="2560"/>
      <c r="AM28" s="2560"/>
      <c r="AN28" s="2560"/>
      <c r="AO28" s="2560">
        <v>0</v>
      </c>
      <c r="AP28" s="2560"/>
      <c r="AQ28" s="2562"/>
      <c r="AR28" s="2560"/>
      <c r="AS28" s="2560"/>
      <c r="AT28" s="2560"/>
      <c r="AU28" s="2560"/>
      <c r="AV28" s="2560"/>
      <c r="AW28" s="2560"/>
      <c r="AX28" s="2560">
        <f t="shared" si="8"/>
        <v>0</v>
      </c>
      <c r="AY28" s="2560"/>
      <c r="AZ28" s="2562"/>
      <c r="BA28" s="2560"/>
      <c r="BB28" s="2552"/>
      <c r="BC28" s="2560"/>
      <c r="BD28" s="2560"/>
      <c r="BE28" s="2560"/>
      <c r="BF28" s="2560"/>
      <c r="BG28" s="2560">
        <f t="shared" si="9"/>
        <v>0</v>
      </c>
      <c r="BH28" s="2592"/>
      <c r="BI28" s="2592"/>
      <c r="BJ28" s="2560"/>
      <c r="BK28" s="2562"/>
      <c r="BL28" s="2560"/>
      <c r="BM28" s="2552"/>
      <c r="BN28" s="2552"/>
      <c r="BO28" s="2560"/>
      <c r="BP28" s="2560"/>
      <c r="BQ28" s="2560"/>
      <c r="BR28" s="2560">
        <f t="shared" si="10"/>
        <v>0</v>
      </c>
      <c r="BS28" s="2560"/>
      <c r="BT28" s="2562"/>
      <c r="BU28" s="2560"/>
      <c r="BV28" s="2560"/>
      <c r="BW28" s="2560"/>
      <c r="BX28" s="2560"/>
      <c r="BY28" s="2560"/>
      <c r="BZ28" s="2560"/>
      <c r="CA28" s="2560">
        <f t="shared" si="11"/>
        <v>0</v>
      </c>
      <c r="CB28" s="2560"/>
      <c r="CC28" s="2562"/>
      <c r="CD28" s="2560"/>
      <c r="CE28" s="2552"/>
      <c r="CF28" s="2552"/>
      <c r="CG28" s="2552"/>
      <c r="CH28" s="2552"/>
      <c r="CI28" s="2552"/>
      <c r="CJ28" s="2552">
        <f t="shared" si="12"/>
        <v>0</v>
      </c>
      <c r="CK28" s="2593"/>
      <c r="CL28" s="2593"/>
    </row>
    <row r="29" spans="1:90" ht="15" hidden="1" customHeight="1">
      <c r="A29" s="2589"/>
      <c r="B29" s="2558"/>
      <c r="C29" s="412"/>
      <c r="D29" s="2559"/>
      <c r="E29" s="2560"/>
      <c r="F29" s="2560"/>
      <c r="G29" s="2590"/>
      <c r="H29" s="2563"/>
      <c r="I29" s="2563"/>
      <c r="J29" s="2560"/>
      <c r="K29" s="2560"/>
      <c r="L29" s="2560"/>
      <c r="M29" s="2560">
        <v>0</v>
      </c>
      <c r="N29" s="2560"/>
      <c r="O29" s="2562"/>
      <c r="P29" s="2560"/>
      <c r="Q29" s="2560"/>
      <c r="R29" s="2560"/>
      <c r="S29" s="2560"/>
      <c r="T29" s="2560"/>
      <c r="U29" s="2560"/>
      <c r="V29" s="2560">
        <f t="shared" si="6"/>
        <v>0</v>
      </c>
      <c r="W29" s="2591"/>
      <c r="X29" s="2591"/>
      <c r="Y29" s="2591"/>
      <c r="Z29" s="2563"/>
      <c r="AA29" s="2591"/>
      <c r="AB29" s="2591"/>
      <c r="AC29" s="2562"/>
      <c r="AD29" s="2591"/>
      <c r="AE29" s="2591">
        <f t="shared" si="7"/>
        <v>0</v>
      </c>
      <c r="AF29" s="2591"/>
      <c r="AG29" s="2560"/>
      <c r="AH29" s="2562"/>
      <c r="AI29" s="2560"/>
      <c r="AJ29" s="2552"/>
      <c r="AK29" s="2552"/>
      <c r="AL29" s="2560"/>
      <c r="AM29" s="2560"/>
      <c r="AN29" s="2560"/>
      <c r="AO29" s="2560">
        <v>0</v>
      </c>
      <c r="AP29" s="2560"/>
      <c r="AQ29" s="2562"/>
      <c r="AR29" s="2560"/>
      <c r="AS29" s="2560"/>
      <c r="AT29" s="2560"/>
      <c r="AU29" s="2560"/>
      <c r="AV29" s="2560"/>
      <c r="AW29" s="2560"/>
      <c r="AX29" s="2560">
        <f t="shared" si="8"/>
        <v>0</v>
      </c>
      <c r="AY29" s="2560"/>
      <c r="AZ29" s="2562"/>
      <c r="BA29" s="2560"/>
      <c r="BB29" s="2552"/>
      <c r="BC29" s="2560"/>
      <c r="BD29" s="2560"/>
      <c r="BE29" s="2560"/>
      <c r="BF29" s="2560"/>
      <c r="BG29" s="2560">
        <f t="shared" si="9"/>
        <v>0</v>
      </c>
      <c r="BH29" s="2592"/>
      <c r="BI29" s="2592"/>
      <c r="BJ29" s="2560"/>
      <c r="BK29" s="2562"/>
      <c r="BL29" s="2560"/>
      <c r="BM29" s="2552"/>
      <c r="BN29" s="2552"/>
      <c r="BO29" s="2560"/>
      <c r="BP29" s="2560"/>
      <c r="BQ29" s="2560"/>
      <c r="BR29" s="2560">
        <f t="shared" si="10"/>
        <v>0</v>
      </c>
      <c r="BS29" s="2560"/>
      <c r="BT29" s="2562"/>
      <c r="BU29" s="2560"/>
      <c r="BV29" s="2560"/>
      <c r="BW29" s="2560"/>
      <c r="BX29" s="2560"/>
      <c r="BY29" s="2560"/>
      <c r="BZ29" s="2560"/>
      <c r="CA29" s="2560">
        <f t="shared" si="11"/>
        <v>0</v>
      </c>
      <c r="CB29" s="2560"/>
      <c r="CC29" s="2562"/>
      <c r="CD29" s="2560"/>
      <c r="CE29" s="2552"/>
      <c r="CF29" s="2552"/>
      <c r="CG29" s="2552"/>
      <c r="CH29" s="2552"/>
      <c r="CI29" s="2552"/>
      <c r="CJ29" s="2552">
        <f t="shared" si="12"/>
        <v>0</v>
      </c>
      <c r="CK29" s="2593"/>
      <c r="CL29" s="2593"/>
    </row>
    <row r="30" spans="1:90" ht="15" hidden="1" customHeight="1">
      <c r="A30" s="2594"/>
      <c r="B30" s="2595"/>
      <c r="C30" s="555"/>
      <c r="D30" s="2596"/>
      <c r="E30" s="2597"/>
      <c r="F30" s="2597"/>
      <c r="G30" s="2598"/>
      <c r="H30" s="2597"/>
      <c r="I30" s="2597"/>
      <c r="J30" s="2597"/>
      <c r="K30" s="2597"/>
      <c r="L30" s="2597"/>
      <c r="M30" s="2597">
        <v>0</v>
      </c>
      <c r="N30" s="2597"/>
      <c r="O30" s="2599"/>
      <c r="P30" s="2597"/>
      <c r="Q30" s="2597"/>
      <c r="R30" s="2597"/>
      <c r="S30" s="2597"/>
      <c r="T30" s="2597"/>
      <c r="U30" s="2597"/>
      <c r="V30" s="2597">
        <f t="shared" si="6"/>
        <v>0</v>
      </c>
      <c r="W30" s="2597"/>
      <c r="X30" s="2600"/>
      <c r="Y30" s="2600"/>
      <c r="Z30" s="2600"/>
      <c r="AA30" s="2600"/>
      <c r="AB30" s="2600"/>
      <c r="AC30" s="2600"/>
      <c r="AD30" s="2600"/>
      <c r="AE30" s="2600">
        <f t="shared" si="7"/>
        <v>0</v>
      </c>
      <c r="AF30" s="2600"/>
      <c r="AG30" s="2597"/>
      <c r="AH30" s="2599"/>
      <c r="AI30" s="2597"/>
      <c r="AJ30" s="2597"/>
      <c r="AK30" s="2597"/>
      <c r="AL30" s="2597"/>
      <c r="AM30" s="2597"/>
      <c r="AN30" s="2597"/>
      <c r="AO30" s="2597">
        <v>0</v>
      </c>
      <c r="AP30" s="2597"/>
      <c r="AQ30" s="2599"/>
      <c r="AR30" s="2597"/>
      <c r="AS30" s="2597"/>
      <c r="AT30" s="2597"/>
      <c r="AU30" s="2597"/>
      <c r="AV30" s="2597"/>
      <c r="AW30" s="2597"/>
      <c r="AX30" s="2597">
        <f t="shared" si="8"/>
        <v>0</v>
      </c>
      <c r="AY30" s="2600"/>
      <c r="AZ30" s="2600"/>
      <c r="BA30" s="2600"/>
      <c r="BB30" s="2600"/>
      <c r="BC30" s="2600"/>
      <c r="BD30" s="2600"/>
      <c r="BE30" s="2600"/>
      <c r="BF30" s="2597"/>
      <c r="BG30" s="2597">
        <f t="shared" si="9"/>
        <v>0</v>
      </c>
      <c r="BH30" s="2601"/>
      <c r="BI30" s="2601"/>
      <c r="BJ30" s="2600"/>
      <c r="BK30" s="2600"/>
      <c r="BL30" s="2600"/>
      <c r="BM30" s="2600"/>
      <c r="BN30" s="2600"/>
      <c r="BO30" s="2600"/>
      <c r="BP30" s="2600"/>
      <c r="BQ30" s="2597"/>
      <c r="BR30" s="2600">
        <f t="shared" si="10"/>
        <v>0</v>
      </c>
      <c r="BS30" s="2600"/>
      <c r="BT30" s="2600"/>
      <c r="BU30" s="2600"/>
      <c r="BV30" s="2600"/>
      <c r="BW30" s="2600"/>
      <c r="BX30" s="2600"/>
      <c r="BY30" s="2600"/>
      <c r="BZ30" s="2597"/>
      <c r="CA30" s="2597">
        <f t="shared" si="11"/>
        <v>0</v>
      </c>
      <c r="CB30" s="2600"/>
      <c r="CC30" s="2600"/>
      <c r="CD30" s="2600"/>
      <c r="CE30" s="2600"/>
      <c r="CF30" s="2600"/>
      <c r="CG30" s="2600"/>
      <c r="CH30" s="2600"/>
      <c r="CI30" s="2600"/>
      <c r="CJ30" s="2600">
        <f t="shared" si="12"/>
        <v>0</v>
      </c>
      <c r="CK30" s="2602"/>
      <c r="CL30" s="2602"/>
    </row>
    <row r="31" spans="1:90" ht="15" hidden="1" customHeight="1">
      <c r="A31" s="2603"/>
      <c r="B31" s="2569"/>
      <c r="C31" s="2570"/>
      <c r="D31" s="2571"/>
      <c r="E31" s="2572"/>
      <c r="F31" s="2572"/>
      <c r="G31" s="2604"/>
      <c r="H31" s="2575"/>
      <c r="I31" s="2575"/>
      <c r="J31" s="2572"/>
      <c r="K31" s="2572"/>
      <c r="L31" s="2572"/>
      <c r="M31" s="2572">
        <v>0</v>
      </c>
      <c r="N31" s="2572"/>
      <c r="O31" s="2605"/>
      <c r="P31" s="2572"/>
      <c r="Q31" s="2572"/>
      <c r="R31" s="2572"/>
      <c r="S31" s="2572"/>
      <c r="T31" s="2572"/>
      <c r="U31" s="2572"/>
      <c r="V31" s="2572">
        <f t="shared" si="6"/>
        <v>0</v>
      </c>
      <c r="W31" s="2606"/>
      <c r="X31" s="2606"/>
      <c r="Y31" s="2606"/>
      <c r="Z31" s="2575"/>
      <c r="AA31" s="2606"/>
      <c r="AB31" s="2606"/>
      <c r="AC31" s="2605"/>
      <c r="AD31" s="2606"/>
      <c r="AE31" s="2606">
        <f t="shared" si="7"/>
        <v>0</v>
      </c>
      <c r="AF31" s="2606"/>
      <c r="AG31" s="2572"/>
      <c r="AH31" s="2605"/>
      <c r="AI31" s="2572"/>
      <c r="AJ31" s="2573"/>
      <c r="AK31" s="2573"/>
      <c r="AL31" s="2572"/>
      <c r="AM31" s="2572"/>
      <c r="AN31" s="2572"/>
      <c r="AO31" s="2572">
        <v>0</v>
      </c>
      <c r="AP31" s="2572"/>
      <c r="AQ31" s="2605"/>
      <c r="AR31" s="2572"/>
      <c r="AS31" s="2572"/>
      <c r="AT31" s="2572"/>
      <c r="AU31" s="2572"/>
      <c r="AV31" s="2572"/>
      <c r="AW31" s="2572"/>
      <c r="AX31" s="2572">
        <f t="shared" si="8"/>
        <v>0</v>
      </c>
      <c r="AY31" s="2572"/>
      <c r="AZ31" s="2605"/>
      <c r="BA31" s="2572"/>
      <c r="BB31" s="2573"/>
      <c r="BC31" s="2572"/>
      <c r="BD31" s="2572"/>
      <c r="BE31" s="2572"/>
      <c r="BF31" s="2572"/>
      <c r="BG31" s="2572">
        <f t="shared" si="9"/>
        <v>0</v>
      </c>
      <c r="BH31" s="2607"/>
      <c r="BI31" s="2607"/>
      <c r="BJ31" s="2572"/>
      <c r="BK31" s="2605"/>
      <c r="BL31" s="2572"/>
      <c r="BM31" s="2573"/>
      <c r="BN31" s="2573"/>
      <c r="BO31" s="2572"/>
      <c r="BP31" s="2572"/>
      <c r="BQ31" s="2572"/>
      <c r="BR31" s="2572">
        <f t="shared" si="10"/>
        <v>0</v>
      </c>
      <c r="BS31" s="2572"/>
      <c r="BT31" s="2605"/>
      <c r="BU31" s="2572"/>
      <c r="BV31" s="2572"/>
      <c r="BW31" s="2572"/>
      <c r="BX31" s="2572"/>
      <c r="BY31" s="2572"/>
      <c r="BZ31" s="2572"/>
      <c r="CA31" s="2572">
        <f t="shared" si="11"/>
        <v>0</v>
      </c>
      <c r="CB31" s="2572"/>
      <c r="CC31" s="2605"/>
      <c r="CD31" s="2572"/>
      <c r="CE31" s="2573"/>
      <c r="CF31" s="2573"/>
      <c r="CG31" s="2573"/>
      <c r="CH31" s="2573"/>
      <c r="CI31" s="2573"/>
      <c r="CJ31" s="2573">
        <f t="shared" si="12"/>
        <v>0</v>
      </c>
      <c r="CK31" s="2593"/>
      <c r="CL31" s="2593"/>
    </row>
    <row r="32" spans="1:90" ht="14.25" hidden="1" customHeight="1">
      <c r="A32" s="338"/>
      <c r="B32" s="2540"/>
      <c r="C32" s="2541" t="s">
        <v>489</v>
      </c>
      <c r="D32" s="2608"/>
      <c r="E32" s="2543">
        <v>0</v>
      </c>
      <c r="F32" s="2543">
        <v>0</v>
      </c>
      <c r="G32" s="2543">
        <v>0</v>
      </c>
      <c r="H32" s="2543">
        <v>0</v>
      </c>
      <c r="I32" s="2543">
        <v>0</v>
      </c>
      <c r="J32" s="2543">
        <v>0</v>
      </c>
      <c r="K32" s="2543">
        <v>0</v>
      </c>
      <c r="L32" s="2543">
        <v>0</v>
      </c>
      <c r="M32" s="2543">
        <v>0</v>
      </c>
      <c r="N32" s="2543">
        <f t="shared" ref="N32:U32" si="23">SUM(N33:N42)</f>
        <v>0</v>
      </c>
      <c r="O32" s="2543">
        <f t="shared" si="23"/>
        <v>0</v>
      </c>
      <c r="P32" s="2543">
        <f t="shared" si="23"/>
        <v>0</v>
      </c>
      <c r="Q32" s="2543">
        <f t="shared" si="23"/>
        <v>0</v>
      </c>
      <c r="R32" s="2543">
        <f>SUM(R33:R42)</f>
        <v>0</v>
      </c>
      <c r="S32" s="2543">
        <f t="shared" si="23"/>
        <v>0</v>
      </c>
      <c r="T32" s="2543">
        <f t="shared" si="23"/>
        <v>0</v>
      </c>
      <c r="U32" s="2543">
        <f t="shared" si="23"/>
        <v>0</v>
      </c>
      <c r="V32" s="2543">
        <f t="shared" si="6"/>
        <v>0</v>
      </c>
      <c r="W32" s="2578">
        <f t="shared" ref="W32:AD32" si="24">SUM(W33:W42)</f>
        <v>0</v>
      </c>
      <c r="X32" s="2543">
        <f t="shared" si="24"/>
        <v>0</v>
      </c>
      <c r="Y32" s="2543">
        <f t="shared" si="24"/>
        <v>0</v>
      </c>
      <c r="Z32" s="2543">
        <f t="shared" si="24"/>
        <v>0</v>
      </c>
      <c r="AA32" s="2543">
        <f>SUM(AA33:AA42)</f>
        <v>0</v>
      </c>
      <c r="AB32" s="2543">
        <f t="shared" si="24"/>
        <v>0</v>
      </c>
      <c r="AC32" s="2543">
        <f t="shared" si="24"/>
        <v>0</v>
      </c>
      <c r="AD32" s="2543">
        <f t="shared" si="24"/>
        <v>0</v>
      </c>
      <c r="AE32" s="2543">
        <f t="shared" si="7"/>
        <v>0</v>
      </c>
      <c r="AF32" s="2543"/>
      <c r="AG32" s="2543">
        <v>0</v>
      </c>
      <c r="AH32" s="2543">
        <v>0</v>
      </c>
      <c r="AI32" s="2543">
        <v>0</v>
      </c>
      <c r="AJ32" s="2543">
        <v>0</v>
      </c>
      <c r="AK32" s="2543">
        <v>0</v>
      </c>
      <c r="AL32" s="2543">
        <v>0</v>
      </c>
      <c r="AM32" s="2543">
        <v>0</v>
      </c>
      <c r="AN32" s="2543">
        <v>0</v>
      </c>
      <c r="AO32" s="2543">
        <v>0</v>
      </c>
      <c r="AP32" s="2543">
        <f t="shared" ref="AP32:AW32" si="25">SUM(AP33:AP42)</f>
        <v>0</v>
      </c>
      <c r="AQ32" s="2543">
        <f t="shared" si="25"/>
        <v>0</v>
      </c>
      <c r="AR32" s="2543">
        <f t="shared" si="25"/>
        <v>0</v>
      </c>
      <c r="AS32" s="2543">
        <f t="shared" si="25"/>
        <v>0</v>
      </c>
      <c r="AT32" s="2543">
        <f>SUM(AT33:AT42)</f>
        <v>0</v>
      </c>
      <c r="AU32" s="2543">
        <f t="shared" si="25"/>
        <v>0</v>
      </c>
      <c r="AV32" s="2543">
        <f t="shared" si="25"/>
        <v>0</v>
      </c>
      <c r="AW32" s="2543">
        <f t="shared" si="25"/>
        <v>0</v>
      </c>
      <c r="AX32" s="2543">
        <f t="shared" si="8"/>
        <v>0</v>
      </c>
      <c r="AY32" s="2543">
        <f t="shared" ref="AY32:BF32" si="26">SUM(AY33:AY42)</f>
        <v>0</v>
      </c>
      <c r="AZ32" s="2543">
        <f t="shared" si="26"/>
        <v>0</v>
      </c>
      <c r="BA32" s="2543">
        <f t="shared" si="26"/>
        <v>0</v>
      </c>
      <c r="BB32" s="2543">
        <f t="shared" si="26"/>
        <v>0</v>
      </c>
      <c r="BC32" s="2543">
        <f>SUM(BC33:BC42)</f>
        <v>0</v>
      </c>
      <c r="BD32" s="2543">
        <f t="shared" si="26"/>
        <v>0</v>
      </c>
      <c r="BE32" s="2543">
        <f t="shared" si="26"/>
        <v>0</v>
      </c>
      <c r="BF32" s="2543">
        <f t="shared" si="26"/>
        <v>0</v>
      </c>
      <c r="BG32" s="2543">
        <f t="shared" si="9"/>
        <v>0</v>
      </c>
      <c r="BH32" s="2545"/>
      <c r="BI32" s="2545"/>
      <c r="BJ32" s="2543">
        <f t="shared" ref="BJ32:BQ32" si="27">SUM(BJ33:BJ42)</f>
        <v>0</v>
      </c>
      <c r="BK32" s="2543">
        <f t="shared" si="27"/>
        <v>0</v>
      </c>
      <c r="BL32" s="2543">
        <f t="shared" si="27"/>
        <v>0</v>
      </c>
      <c r="BM32" s="2543">
        <f t="shared" si="27"/>
        <v>0</v>
      </c>
      <c r="BN32" s="2543">
        <f t="shared" si="27"/>
        <v>0</v>
      </c>
      <c r="BO32" s="2543">
        <f t="shared" si="27"/>
        <v>0</v>
      </c>
      <c r="BP32" s="2543">
        <f t="shared" si="27"/>
        <v>0</v>
      </c>
      <c r="BQ32" s="2543">
        <f t="shared" si="27"/>
        <v>0</v>
      </c>
      <c r="BR32" s="2543">
        <f t="shared" si="10"/>
        <v>0</v>
      </c>
      <c r="BS32" s="2543">
        <f t="shared" ref="BS32:BZ32" si="28">SUM(BS33:BS42)</f>
        <v>0</v>
      </c>
      <c r="BT32" s="2543">
        <f t="shared" si="28"/>
        <v>0</v>
      </c>
      <c r="BU32" s="2543">
        <f t="shared" si="28"/>
        <v>0</v>
      </c>
      <c r="BV32" s="2543">
        <f t="shared" si="28"/>
        <v>0</v>
      </c>
      <c r="BW32" s="2543">
        <f t="shared" si="28"/>
        <v>0</v>
      </c>
      <c r="BX32" s="2543">
        <f t="shared" si="28"/>
        <v>0</v>
      </c>
      <c r="BY32" s="2543">
        <f t="shared" si="28"/>
        <v>0</v>
      </c>
      <c r="BZ32" s="2543">
        <f t="shared" si="28"/>
        <v>0</v>
      </c>
      <c r="CA32" s="2543">
        <f t="shared" si="11"/>
        <v>0</v>
      </c>
      <c r="CB32" s="2543">
        <f t="shared" ref="CB32:CI32" si="29">SUM(CB33:CB42)</f>
        <v>0</v>
      </c>
      <c r="CC32" s="2543">
        <f t="shared" si="29"/>
        <v>0</v>
      </c>
      <c r="CD32" s="2543">
        <f t="shared" si="29"/>
        <v>0</v>
      </c>
      <c r="CE32" s="2543">
        <f t="shared" si="29"/>
        <v>0</v>
      </c>
      <c r="CF32" s="2543">
        <f>SUM(CF33:CF42)</f>
        <v>0</v>
      </c>
      <c r="CG32" s="2543">
        <f t="shared" si="29"/>
        <v>0</v>
      </c>
      <c r="CH32" s="2543">
        <f t="shared" si="29"/>
        <v>0</v>
      </c>
      <c r="CI32" s="2543">
        <f t="shared" si="29"/>
        <v>0</v>
      </c>
      <c r="CJ32" s="2543">
        <f t="shared" si="12"/>
        <v>0</v>
      </c>
      <c r="CK32" s="2609"/>
      <c r="CL32" s="2609"/>
    </row>
    <row r="33" spans="1:90" ht="14.25" hidden="1" customHeight="1">
      <c r="A33" s="2610"/>
      <c r="B33" s="346"/>
      <c r="C33" s="347"/>
      <c r="D33" s="2547"/>
      <c r="E33" s="2548"/>
      <c r="F33" s="2548"/>
      <c r="G33" s="2548"/>
      <c r="H33" s="2548"/>
      <c r="I33" s="2548"/>
      <c r="J33" s="2548"/>
      <c r="K33" s="2548"/>
      <c r="L33" s="2548"/>
      <c r="M33" s="2548">
        <v>0</v>
      </c>
      <c r="N33" s="2548"/>
      <c r="O33" s="2550"/>
      <c r="P33" s="2548"/>
      <c r="Q33" s="2548"/>
      <c r="R33" s="2548"/>
      <c r="S33" s="2548"/>
      <c r="T33" s="2548"/>
      <c r="U33" s="2548"/>
      <c r="V33" s="2548">
        <f t="shared" si="6"/>
        <v>0</v>
      </c>
      <c r="W33" s="2585"/>
      <c r="X33" s="2585"/>
      <c r="Y33" s="2585"/>
      <c r="Z33" s="2585"/>
      <c r="AA33" s="2585"/>
      <c r="AB33" s="2585"/>
      <c r="AC33" s="2585"/>
      <c r="AD33" s="2585"/>
      <c r="AE33" s="2585">
        <f t="shared" si="7"/>
        <v>0</v>
      </c>
      <c r="AF33" s="2585"/>
      <c r="AG33" s="2548"/>
      <c r="AH33" s="2550"/>
      <c r="AI33" s="2548"/>
      <c r="AJ33" s="2548"/>
      <c r="AK33" s="2548"/>
      <c r="AL33" s="2548"/>
      <c r="AM33" s="2548"/>
      <c r="AN33" s="2548"/>
      <c r="AO33" s="2548">
        <v>0</v>
      </c>
      <c r="AP33" s="2548"/>
      <c r="AQ33" s="2550"/>
      <c r="AR33" s="2548"/>
      <c r="AS33" s="2548"/>
      <c r="AT33" s="2548"/>
      <c r="AU33" s="2548"/>
      <c r="AV33" s="2548"/>
      <c r="AW33" s="2548"/>
      <c r="AX33" s="2548">
        <f t="shared" si="8"/>
        <v>0</v>
      </c>
      <c r="AY33" s="2548"/>
      <c r="AZ33" s="2550"/>
      <c r="BA33" s="2548"/>
      <c r="BB33" s="2548"/>
      <c r="BC33" s="2548"/>
      <c r="BD33" s="2548"/>
      <c r="BE33" s="2548"/>
      <c r="BF33" s="2548"/>
      <c r="BG33" s="2548">
        <f t="shared" si="9"/>
        <v>0</v>
      </c>
      <c r="BH33" s="2611"/>
      <c r="BI33" s="2611"/>
      <c r="BJ33" s="2548"/>
      <c r="BK33" s="2550"/>
      <c r="BL33" s="2548"/>
      <c r="BM33" s="2548"/>
      <c r="BN33" s="2548"/>
      <c r="BO33" s="2548"/>
      <c r="BP33" s="2548"/>
      <c r="BQ33" s="2548"/>
      <c r="BR33" s="2548">
        <f t="shared" si="10"/>
        <v>0</v>
      </c>
      <c r="BS33" s="2548"/>
      <c r="BT33" s="2550"/>
      <c r="BU33" s="2548"/>
      <c r="BV33" s="2548"/>
      <c r="BW33" s="2548"/>
      <c r="BX33" s="2548"/>
      <c r="BY33" s="2548"/>
      <c r="BZ33" s="2548"/>
      <c r="CA33" s="2548">
        <f t="shared" si="11"/>
        <v>0</v>
      </c>
      <c r="CB33" s="2548"/>
      <c r="CC33" s="2550"/>
      <c r="CD33" s="2548"/>
      <c r="CE33" s="2554"/>
      <c r="CF33" s="2554"/>
      <c r="CG33" s="2554"/>
      <c r="CH33" s="2554"/>
      <c r="CI33" s="2554"/>
      <c r="CJ33" s="2554">
        <f t="shared" si="12"/>
        <v>0</v>
      </c>
      <c r="CK33" s="2612"/>
      <c r="CL33" s="2612"/>
    </row>
    <row r="34" spans="1:90" ht="14.25" hidden="1" customHeight="1">
      <c r="A34" s="2589"/>
      <c r="B34" s="2558"/>
      <c r="C34" s="412"/>
      <c r="D34" s="2559"/>
      <c r="E34" s="2560"/>
      <c r="F34" s="2560"/>
      <c r="G34" s="2560"/>
      <c r="H34" s="2560"/>
      <c r="I34" s="2560"/>
      <c r="J34" s="2560"/>
      <c r="K34" s="2560"/>
      <c r="L34" s="2560"/>
      <c r="M34" s="2560">
        <v>0</v>
      </c>
      <c r="N34" s="2560"/>
      <c r="O34" s="2562"/>
      <c r="P34" s="2560"/>
      <c r="Q34" s="2560"/>
      <c r="R34" s="2560"/>
      <c r="S34" s="2560"/>
      <c r="T34" s="2560"/>
      <c r="U34" s="2560"/>
      <c r="V34" s="2560">
        <f t="shared" si="6"/>
        <v>0</v>
      </c>
      <c r="W34" s="2591"/>
      <c r="X34" s="2591"/>
      <c r="Y34" s="2591"/>
      <c r="Z34" s="2591"/>
      <c r="AA34" s="2591"/>
      <c r="AB34" s="2591"/>
      <c r="AC34" s="2591"/>
      <c r="AD34" s="2591"/>
      <c r="AE34" s="2591">
        <f t="shared" si="7"/>
        <v>0</v>
      </c>
      <c r="AF34" s="2591"/>
      <c r="AG34" s="2560"/>
      <c r="AH34" s="2562"/>
      <c r="AI34" s="2560"/>
      <c r="AJ34" s="2560"/>
      <c r="AK34" s="2560"/>
      <c r="AL34" s="2560"/>
      <c r="AM34" s="2560"/>
      <c r="AN34" s="2560"/>
      <c r="AO34" s="2560">
        <v>0</v>
      </c>
      <c r="AP34" s="2560"/>
      <c r="AQ34" s="2562"/>
      <c r="AR34" s="2560"/>
      <c r="AS34" s="2560"/>
      <c r="AT34" s="2560"/>
      <c r="AU34" s="2560"/>
      <c r="AV34" s="2560"/>
      <c r="AW34" s="2560"/>
      <c r="AX34" s="2560">
        <f t="shared" si="8"/>
        <v>0</v>
      </c>
      <c r="AY34" s="2560"/>
      <c r="AZ34" s="2562"/>
      <c r="BA34" s="2560"/>
      <c r="BB34" s="2560"/>
      <c r="BC34" s="2560"/>
      <c r="BD34" s="2560"/>
      <c r="BE34" s="2560"/>
      <c r="BF34" s="2560"/>
      <c r="BG34" s="2560">
        <f t="shared" si="9"/>
        <v>0</v>
      </c>
      <c r="BH34" s="2592"/>
      <c r="BI34" s="2592"/>
      <c r="BJ34" s="2560"/>
      <c r="BK34" s="2562"/>
      <c r="BL34" s="2560"/>
      <c r="BM34" s="2560"/>
      <c r="BN34" s="2560"/>
      <c r="BO34" s="2560"/>
      <c r="BP34" s="2560"/>
      <c r="BQ34" s="2560"/>
      <c r="BR34" s="2560">
        <f t="shared" si="10"/>
        <v>0</v>
      </c>
      <c r="BS34" s="2560"/>
      <c r="BT34" s="2562"/>
      <c r="BU34" s="2560"/>
      <c r="BV34" s="2560"/>
      <c r="BW34" s="2560"/>
      <c r="BX34" s="2560"/>
      <c r="BY34" s="2560"/>
      <c r="BZ34" s="2560"/>
      <c r="CA34" s="2560">
        <f t="shared" si="11"/>
        <v>0</v>
      </c>
      <c r="CB34" s="2560"/>
      <c r="CC34" s="2562"/>
      <c r="CD34" s="2560"/>
      <c r="CE34" s="2552"/>
      <c r="CF34" s="2552"/>
      <c r="CG34" s="2552"/>
      <c r="CH34" s="2552"/>
      <c r="CI34" s="2552"/>
      <c r="CJ34" s="2552">
        <f t="shared" si="12"/>
        <v>0</v>
      </c>
      <c r="CK34" s="2613"/>
      <c r="CL34" s="2613"/>
    </row>
    <row r="35" spans="1:90" ht="14.25" hidden="1" customHeight="1">
      <c r="A35" s="2589"/>
      <c r="B35" s="2558"/>
      <c r="C35" s="412"/>
      <c r="D35" s="2559"/>
      <c r="E35" s="2560"/>
      <c r="F35" s="2560"/>
      <c r="G35" s="2560"/>
      <c r="H35" s="2560"/>
      <c r="I35" s="2560"/>
      <c r="J35" s="2560"/>
      <c r="K35" s="2560"/>
      <c r="L35" s="2560"/>
      <c r="M35" s="2560">
        <v>0</v>
      </c>
      <c r="N35" s="2560"/>
      <c r="O35" s="2562"/>
      <c r="P35" s="2560"/>
      <c r="Q35" s="2560"/>
      <c r="R35" s="2560"/>
      <c r="S35" s="2560"/>
      <c r="T35" s="2560"/>
      <c r="U35" s="2560"/>
      <c r="V35" s="2560">
        <f t="shared" si="6"/>
        <v>0</v>
      </c>
      <c r="W35" s="2591"/>
      <c r="X35" s="2591"/>
      <c r="Y35" s="2591"/>
      <c r="Z35" s="2591"/>
      <c r="AA35" s="2591"/>
      <c r="AB35" s="2591"/>
      <c r="AC35" s="2591"/>
      <c r="AD35" s="2591"/>
      <c r="AE35" s="2591">
        <f t="shared" si="7"/>
        <v>0</v>
      </c>
      <c r="AF35" s="2591"/>
      <c r="AG35" s="2560"/>
      <c r="AH35" s="2562"/>
      <c r="AI35" s="2560"/>
      <c r="AJ35" s="2560"/>
      <c r="AK35" s="2560"/>
      <c r="AL35" s="2560"/>
      <c r="AM35" s="2560"/>
      <c r="AN35" s="2560"/>
      <c r="AO35" s="2560">
        <v>0</v>
      </c>
      <c r="AP35" s="2560"/>
      <c r="AQ35" s="2562"/>
      <c r="AR35" s="2560"/>
      <c r="AS35" s="2560"/>
      <c r="AT35" s="2560"/>
      <c r="AU35" s="2560"/>
      <c r="AV35" s="2560"/>
      <c r="AW35" s="2560"/>
      <c r="AX35" s="2560">
        <f t="shared" si="8"/>
        <v>0</v>
      </c>
      <c r="AY35" s="2560"/>
      <c r="AZ35" s="2562"/>
      <c r="BA35" s="2560"/>
      <c r="BB35" s="2560"/>
      <c r="BC35" s="2560"/>
      <c r="BD35" s="2560"/>
      <c r="BE35" s="2560"/>
      <c r="BF35" s="2560"/>
      <c r="BG35" s="2560">
        <f t="shared" si="9"/>
        <v>0</v>
      </c>
      <c r="BH35" s="2592"/>
      <c r="BI35" s="2592"/>
      <c r="BJ35" s="2560"/>
      <c r="BK35" s="2562"/>
      <c r="BL35" s="2560"/>
      <c r="BM35" s="2560"/>
      <c r="BN35" s="2560"/>
      <c r="BO35" s="2560"/>
      <c r="BP35" s="2560"/>
      <c r="BQ35" s="2560"/>
      <c r="BR35" s="2560">
        <f t="shared" si="10"/>
        <v>0</v>
      </c>
      <c r="BS35" s="2560"/>
      <c r="BT35" s="2562"/>
      <c r="BU35" s="2560"/>
      <c r="BV35" s="2560"/>
      <c r="BW35" s="2560"/>
      <c r="BX35" s="2560"/>
      <c r="BY35" s="2560"/>
      <c r="BZ35" s="2560"/>
      <c r="CA35" s="2560">
        <f t="shared" si="11"/>
        <v>0</v>
      </c>
      <c r="CB35" s="2560"/>
      <c r="CC35" s="2562"/>
      <c r="CD35" s="2560"/>
      <c r="CE35" s="2552"/>
      <c r="CF35" s="2552"/>
      <c r="CG35" s="2552"/>
      <c r="CH35" s="2552"/>
      <c r="CI35" s="2552"/>
      <c r="CJ35" s="2552">
        <f t="shared" si="12"/>
        <v>0</v>
      </c>
      <c r="CK35" s="2613"/>
      <c r="CL35" s="2613"/>
    </row>
    <row r="36" spans="1:90" ht="14.25" hidden="1" customHeight="1">
      <c r="A36" s="2589"/>
      <c r="B36" s="2558"/>
      <c r="C36" s="412"/>
      <c r="D36" s="2559"/>
      <c r="E36" s="2560"/>
      <c r="F36" s="2560"/>
      <c r="G36" s="2560"/>
      <c r="H36" s="2560"/>
      <c r="I36" s="2560"/>
      <c r="J36" s="2560"/>
      <c r="K36" s="2560"/>
      <c r="L36" s="2560"/>
      <c r="M36" s="2560">
        <v>0</v>
      </c>
      <c r="N36" s="2560"/>
      <c r="O36" s="2562"/>
      <c r="P36" s="2560"/>
      <c r="Q36" s="2560"/>
      <c r="R36" s="2560"/>
      <c r="S36" s="2560"/>
      <c r="T36" s="2560"/>
      <c r="U36" s="2560"/>
      <c r="V36" s="2560">
        <f t="shared" si="6"/>
        <v>0</v>
      </c>
      <c r="W36" s="2591"/>
      <c r="X36" s="2591"/>
      <c r="Y36" s="2591"/>
      <c r="Z36" s="2591"/>
      <c r="AA36" s="2591"/>
      <c r="AB36" s="2591"/>
      <c r="AC36" s="2591"/>
      <c r="AD36" s="2591"/>
      <c r="AE36" s="2591">
        <f t="shared" si="7"/>
        <v>0</v>
      </c>
      <c r="AF36" s="2591"/>
      <c r="AG36" s="2560"/>
      <c r="AH36" s="2562"/>
      <c r="AI36" s="2560"/>
      <c r="AJ36" s="2560"/>
      <c r="AK36" s="2560"/>
      <c r="AL36" s="2560"/>
      <c r="AM36" s="2560"/>
      <c r="AN36" s="2560"/>
      <c r="AO36" s="2560">
        <v>0</v>
      </c>
      <c r="AP36" s="2560"/>
      <c r="AQ36" s="2562"/>
      <c r="AR36" s="2560"/>
      <c r="AS36" s="2560"/>
      <c r="AT36" s="2560"/>
      <c r="AU36" s="2560"/>
      <c r="AV36" s="2560"/>
      <c r="AW36" s="2560"/>
      <c r="AX36" s="2560">
        <f t="shared" si="8"/>
        <v>0</v>
      </c>
      <c r="AY36" s="2560"/>
      <c r="AZ36" s="2562"/>
      <c r="BA36" s="2560"/>
      <c r="BB36" s="2560"/>
      <c r="BC36" s="2560"/>
      <c r="BD36" s="2560"/>
      <c r="BE36" s="2560"/>
      <c r="BF36" s="2560"/>
      <c r="BG36" s="2560">
        <f t="shared" si="9"/>
        <v>0</v>
      </c>
      <c r="BH36" s="2592"/>
      <c r="BI36" s="2592"/>
      <c r="BJ36" s="2560"/>
      <c r="BK36" s="2562"/>
      <c r="BL36" s="2560"/>
      <c r="BM36" s="2560"/>
      <c r="BN36" s="2560"/>
      <c r="BO36" s="2560"/>
      <c r="BP36" s="2560"/>
      <c r="BQ36" s="2560"/>
      <c r="BR36" s="2560">
        <f t="shared" si="10"/>
        <v>0</v>
      </c>
      <c r="BS36" s="2560"/>
      <c r="BT36" s="2562"/>
      <c r="BU36" s="2560"/>
      <c r="BV36" s="2560"/>
      <c r="BW36" s="2560"/>
      <c r="BX36" s="2560"/>
      <c r="BY36" s="2560"/>
      <c r="BZ36" s="2560"/>
      <c r="CA36" s="2560">
        <f t="shared" si="11"/>
        <v>0</v>
      </c>
      <c r="CB36" s="2560"/>
      <c r="CC36" s="2562"/>
      <c r="CD36" s="2560"/>
      <c r="CE36" s="2552"/>
      <c r="CF36" s="2552"/>
      <c r="CG36" s="2552"/>
      <c r="CH36" s="2552"/>
      <c r="CI36" s="2552"/>
      <c r="CJ36" s="2552">
        <f t="shared" si="12"/>
        <v>0</v>
      </c>
      <c r="CK36" s="2613"/>
      <c r="CL36" s="2613"/>
    </row>
    <row r="37" spans="1:90" ht="14.25" hidden="1" customHeight="1">
      <c r="A37" s="2589"/>
      <c r="B37" s="2558"/>
      <c r="C37" s="412"/>
      <c r="D37" s="2559"/>
      <c r="E37" s="2560"/>
      <c r="F37" s="2560"/>
      <c r="G37" s="2560"/>
      <c r="H37" s="2560"/>
      <c r="I37" s="2560"/>
      <c r="J37" s="2560"/>
      <c r="K37" s="2560"/>
      <c r="L37" s="2560"/>
      <c r="M37" s="2560">
        <v>0</v>
      </c>
      <c r="N37" s="2560"/>
      <c r="O37" s="2562"/>
      <c r="P37" s="2560"/>
      <c r="Q37" s="2560"/>
      <c r="R37" s="2560"/>
      <c r="S37" s="2560"/>
      <c r="T37" s="2560"/>
      <c r="U37" s="2560"/>
      <c r="V37" s="2560">
        <f t="shared" si="6"/>
        <v>0</v>
      </c>
      <c r="W37" s="2591"/>
      <c r="X37" s="2591"/>
      <c r="Y37" s="2591"/>
      <c r="Z37" s="2591"/>
      <c r="AA37" s="2591"/>
      <c r="AB37" s="2591"/>
      <c r="AC37" s="2591"/>
      <c r="AD37" s="2591"/>
      <c r="AE37" s="2591">
        <f t="shared" si="7"/>
        <v>0</v>
      </c>
      <c r="AF37" s="2591"/>
      <c r="AG37" s="2560"/>
      <c r="AH37" s="2562"/>
      <c r="AI37" s="2560"/>
      <c r="AJ37" s="2560"/>
      <c r="AK37" s="2560"/>
      <c r="AL37" s="2560"/>
      <c r="AM37" s="2560"/>
      <c r="AN37" s="2560"/>
      <c r="AO37" s="2560">
        <v>0</v>
      </c>
      <c r="AP37" s="2560"/>
      <c r="AQ37" s="2562"/>
      <c r="AR37" s="2560"/>
      <c r="AS37" s="2560"/>
      <c r="AT37" s="2560"/>
      <c r="AU37" s="2560"/>
      <c r="AV37" s="2560"/>
      <c r="AW37" s="2560"/>
      <c r="AX37" s="2560">
        <f t="shared" si="8"/>
        <v>0</v>
      </c>
      <c r="AY37" s="2560"/>
      <c r="AZ37" s="2562"/>
      <c r="BA37" s="2560"/>
      <c r="BB37" s="2560"/>
      <c r="BC37" s="2560"/>
      <c r="BD37" s="2560"/>
      <c r="BE37" s="2560"/>
      <c r="BF37" s="2560"/>
      <c r="BG37" s="2560">
        <f t="shared" si="9"/>
        <v>0</v>
      </c>
      <c r="BH37" s="2592"/>
      <c r="BI37" s="2592"/>
      <c r="BJ37" s="2560"/>
      <c r="BK37" s="2562"/>
      <c r="BL37" s="2560"/>
      <c r="BM37" s="2560"/>
      <c r="BN37" s="2560"/>
      <c r="BO37" s="2560"/>
      <c r="BP37" s="2560"/>
      <c r="BQ37" s="2560"/>
      <c r="BR37" s="2560">
        <f t="shared" si="10"/>
        <v>0</v>
      </c>
      <c r="BS37" s="2560"/>
      <c r="BT37" s="2562"/>
      <c r="BU37" s="2560"/>
      <c r="BV37" s="2560"/>
      <c r="BW37" s="2560"/>
      <c r="BX37" s="2560"/>
      <c r="BY37" s="2560"/>
      <c r="BZ37" s="2560"/>
      <c r="CA37" s="2560">
        <f t="shared" si="11"/>
        <v>0</v>
      </c>
      <c r="CB37" s="2560"/>
      <c r="CC37" s="2562"/>
      <c r="CD37" s="2560"/>
      <c r="CE37" s="2552"/>
      <c r="CF37" s="2552"/>
      <c r="CG37" s="2552"/>
      <c r="CH37" s="2552"/>
      <c r="CI37" s="2552"/>
      <c r="CJ37" s="2552">
        <f t="shared" si="12"/>
        <v>0</v>
      </c>
      <c r="CK37" s="2613"/>
      <c r="CL37" s="2613"/>
    </row>
    <row r="38" spans="1:90" ht="14.25" hidden="1" customHeight="1">
      <c r="A38" s="2589"/>
      <c r="B38" s="2558"/>
      <c r="C38" s="412"/>
      <c r="D38" s="2559"/>
      <c r="E38" s="2560"/>
      <c r="F38" s="2560"/>
      <c r="G38" s="2560"/>
      <c r="H38" s="2560"/>
      <c r="I38" s="2560"/>
      <c r="J38" s="2560"/>
      <c r="K38" s="2560"/>
      <c r="L38" s="2560"/>
      <c r="M38" s="2560">
        <v>0</v>
      </c>
      <c r="N38" s="2560"/>
      <c r="O38" s="2562"/>
      <c r="P38" s="2560"/>
      <c r="Q38" s="2560"/>
      <c r="R38" s="2560"/>
      <c r="S38" s="2560"/>
      <c r="T38" s="2560"/>
      <c r="U38" s="2560"/>
      <c r="V38" s="2560">
        <f t="shared" si="6"/>
        <v>0</v>
      </c>
      <c r="W38" s="2591"/>
      <c r="X38" s="2591"/>
      <c r="Y38" s="2591"/>
      <c r="Z38" s="2591"/>
      <c r="AA38" s="2591"/>
      <c r="AB38" s="2591"/>
      <c r="AC38" s="2591"/>
      <c r="AD38" s="2591"/>
      <c r="AE38" s="2591">
        <f t="shared" si="7"/>
        <v>0</v>
      </c>
      <c r="AF38" s="2591"/>
      <c r="AG38" s="2560"/>
      <c r="AH38" s="2562"/>
      <c r="AI38" s="2560"/>
      <c r="AJ38" s="2560"/>
      <c r="AK38" s="2560"/>
      <c r="AL38" s="2560"/>
      <c r="AM38" s="2560"/>
      <c r="AN38" s="2560"/>
      <c r="AO38" s="2560">
        <v>0</v>
      </c>
      <c r="AP38" s="2560"/>
      <c r="AQ38" s="2562"/>
      <c r="AR38" s="2560"/>
      <c r="AS38" s="2560"/>
      <c r="AT38" s="2560"/>
      <c r="AU38" s="2560"/>
      <c r="AV38" s="2560"/>
      <c r="AW38" s="2560"/>
      <c r="AX38" s="2560">
        <f t="shared" si="8"/>
        <v>0</v>
      </c>
      <c r="AY38" s="2560"/>
      <c r="AZ38" s="2562"/>
      <c r="BA38" s="2560"/>
      <c r="BB38" s="2560"/>
      <c r="BC38" s="2560"/>
      <c r="BD38" s="2560"/>
      <c r="BE38" s="2560"/>
      <c r="BF38" s="2560"/>
      <c r="BG38" s="2560">
        <f t="shared" si="9"/>
        <v>0</v>
      </c>
      <c r="BH38" s="2592"/>
      <c r="BI38" s="2592"/>
      <c r="BJ38" s="2560"/>
      <c r="BK38" s="2562"/>
      <c r="BL38" s="2560"/>
      <c r="BM38" s="2560"/>
      <c r="BN38" s="2560"/>
      <c r="BO38" s="2560"/>
      <c r="BP38" s="2560"/>
      <c r="BQ38" s="2560"/>
      <c r="BR38" s="2560">
        <f t="shared" si="10"/>
        <v>0</v>
      </c>
      <c r="BS38" s="2560"/>
      <c r="BT38" s="2562"/>
      <c r="BU38" s="2560"/>
      <c r="BV38" s="2560"/>
      <c r="BW38" s="2560"/>
      <c r="BX38" s="2560"/>
      <c r="BY38" s="2560"/>
      <c r="BZ38" s="2560"/>
      <c r="CA38" s="2560">
        <f t="shared" si="11"/>
        <v>0</v>
      </c>
      <c r="CB38" s="2560"/>
      <c r="CC38" s="2562"/>
      <c r="CD38" s="2560"/>
      <c r="CE38" s="2552"/>
      <c r="CF38" s="2552"/>
      <c r="CG38" s="2552"/>
      <c r="CH38" s="2552"/>
      <c r="CI38" s="2552"/>
      <c r="CJ38" s="2552">
        <f t="shared" si="12"/>
        <v>0</v>
      </c>
      <c r="CK38" s="2613"/>
      <c r="CL38" s="2613"/>
    </row>
    <row r="39" spans="1:90" ht="14.25" hidden="1" customHeight="1">
      <c r="A39" s="2589"/>
      <c r="B39" s="2558"/>
      <c r="C39" s="412"/>
      <c r="D39" s="2559"/>
      <c r="E39" s="2560"/>
      <c r="F39" s="2560"/>
      <c r="G39" s="2560"/>
      <c r="H39" s="2560"/>
      <c r="I39" s="2560"/>
      <c r="J39" s="2560"/>
      <c r="K39" s="2560"/>
      <c r="L39" s="2560"/>
      <c r="M39" s="2560">
        <v>0</v>
      </c>
      <c r="N39" s="2560"/>
      <c r="O39" s="2562"/>
      <c r="P39" s="2560"/>
      <c r="Q39" s="2560"/>
      <c r="R39" s="2560"/>
      <c r="S39" s="2560"/>
      <c r="T39" s="2560"/>
      <c r="U39" s="2560"/>
      <c r="V39" s="2560">
        <f t="shared" si="6"/>
        <v>0</v>
      </c>
      <c r="W39" s="2591"/>
      <c r="X39" s="2591"/>
      <c r="Y39" s="2591"/>
      <c r="Z39" s="2591"/>
      <c r="AA39" s="2591"/>
      <c r="AB39" s="2591"/>
      <c r="AC39" s="2591"/>
      <c r="AD39" s="2591"/>
      <c r="AE39" s="2591">
        <f t="shared" si="7"/>
        <v>0</v>
      </c>
      <c r="AF39" s="2591"/>
      <c r="AG39" s="2560"/>
      <c r="AH39" s="2562"/>
      <c r="AI39" s="2560"/>
      <c r="AJ39" s="2560"/>
      <c r="AK39" s="2560"/>
      <c r="AL39" s="2560"/>
      <c r="AM39" s="2560"/>
      <c r="AN39" s="2560"/>
      <c r="AO39" s="2560">
        <v>0</v>
      </c>
      <c r="AP39" s="2560"/>
      <c r="AQ39" s="2562"/>
      <c r="AR39" s="2560"/>
      <c r="AS39" s="2560"/>
      <c r="AT39" s="2560"/>
      <c r="AU39" s="2560"/>
      <c r="AV39" s="2560"/>
      <c r="AW39" s="2560"/>
      <c r="AX39" s="2560">
        <f t="shared" si="8"/>
        <v>0</v>
      </c>
      <c r="AY39" s="2560"/>
      <c r="AZ39" s="2562"/>
      <c r="BA39" s="2560"/>
      <c r="BB39" s="2560"/>
      <c r="BC39" s="2560"/>
      <c r="BD39" s="2560"/>
      <c r="BE39" s="2560"/>
      <c r="BF39" s="2560"/>
      <c r="BG39" s="2560">
        <f t="shared" si="9"/>
        <v>0</v>
      </c>
      <c r="BH39" s="2592"/>
      <c r="BI39" s="2592"/>
      <c r="BJ39" s="2560"/>
      <c r="BK39" s="2562"/>
      <c r="BL39" s="2560"/>
      <c r="BM39" s="2560"/>
      <c r="BN39" s="2560"/>
      <c r="BO39" s="2560"/>
      <c r="BP39" s="2560"/>
      <c r="BQ39" s="2560"/>
      <c r="BR39" s="2560">
        <f t="shared" si="10"/>
        <v>0</v>
      </c>
      <c r="BS39" s="2560"/>
      <c r="BT39" s="2562"/>
      <c r="BU39" s="2560"/>
      <c r="BV39" s="2560"/>
      <c r="BW39" s="2560"/>
      <c r="BX39" s="2560"/>
      <c r="BY39" s="2560"/>
      <c r="BZ39" s="2560"/>
      <c r="CA39" s="2560">
        <f t="shared" si="11"/>
        <v>0</v>
      </c>
      <c r="CB39" s="2560"/>
      <c r="CC39" s="2562"/>
      <c r="CD39" s="2560"/>
      <c r="CE39" s="2552"/>
      <c r="CF39" s="2552"/>
      <c r="CG39" s="2552"/>
      <c r="CH39" s="2552"/>
      <c r="CI39" s="2552"/>
      <c r="CJ39" s="2552">
        <f t="shared" si="12"/>
        <v>0</v>
      </c>
      <c r="CK39" s="2613"/>
      <c r="CL39" s="2613"/>
    </row>
    <row r="40" spans="1:90" ht="14.25" hidden="1" customHeight="1">
      <c r="A40" s="2589"/>
      <c r="B40" s="2558"/>
      <c r="C40" s="412"/>
      <c r="D40" s="2559"/>
      <c r="E40" s="2560"/>
      <c r="F40" s="2560"/>
      <c r="G40" s="2560"/>
      <c r="H40" s="2560"/>
      <c r="I40" s="2560"/>
      <c r="J40" s="2560"/>
      <c r="K40" s="2560"/>
      <c r="L40" s="2560"/>
      <c r="M40" s="2560">
        <v>0</v>
      </c>
      <c r="N40" s="2560"/>
      <c r="O40" s="2562"/>
      <c r="P40" s="2560"/>
      <c r="Q40" s="2560"/>
      <c r="R40" s="2560"/>
      <c r="S40" s="2560"/>
      <c r="T40" s="2560"/>
      <c r="U40" s="2560"/>
      <c r="V40" s="2560">
        <f t="shared" si="6"/>
        <v>0</v>
      </c>
      <c r="W40" s="2591"/>
      <c r="X40" s="2591"/>
      <c r="Y40" s="2591"/>
      <c r="Z40" s="2591"/>
      <c r="AA40" s="2591"/>
      <c r="AB40" s="2591"/>
      <c r="AC40" s="2591"/>
      <c r="AD40" s="2591"/>
      <c r="AE40" s="2591">
        <f t="shared" si="7"/>
        <v>0</v>
      </c>
      <c r="AF40" s="2591"/>
      <c r="AG40" s="2560"/>
      <c r="AH40" s="2562"/>
      <c r="AI40" s="2560"/>
      <c r="AJ40" s="2560"/>
      <c r="AK40" s="2560"/>
      <c r="AL40" s="2560"/>
      <c r="AM40" s="2560"/>
      <c r="AN40" s="2560"/>
      <c r="AO40" s="2560">
        <v>0</v>
      </c>
      <c r="AP40" s="2560"/>
      <c r="AQ40" s="2562"/>
      <c r="AR40" s="2560"/>
      <c r="AS40" s="2560"/>
      <c r="AT40" s="2560"/>
      <c r="AU40" s="2560"/>
      <c r="AV40" s="2560"/>
      <c r="AW40" s="2560"/>
      <c r="AX40" s="2560">
        <f t="shared" si="8"/>
        <v>0</v>
      </c>
      <c r="AY40" s="2560"/>
      <c r="AZ40" s="2562"/>
      <c r="BA40" s="2560"/>
      <c r="BB40" s="2560"/>
      <c r="BC40" s="2560"/>
      <c r="BD40" s="2560"/>
      <c r="BE40" s="2560"/>
      <c r="BF40" s="2560"/>
      <c r="BG40" s="2560">
        <f t="shared" si="9"/>
        <v>0</v>
      </c>
      <c r="BH40" s="2592"/>
      <c r="BI40" s="2592"/>
      <c r="BJ40" s="2560"/>
      <c r="BK40" s="2562"/>
      <c r="BL40" s="2560"/>
      <c r="BM40" s="2560"/>
      <c r="BN40" s="2560"/>
      <c r="BO40" s="2560"/>
      <c r="BP40" s="2560"/>
      <c r="BQ40" s="2560"/>
      <c r="BR40" s="2560">
        <f t="shared" si="10"/>
        <v>0</v>
      </c>
      <c r="BS40" s="2560"/>
      <c r="BT40" s="2562"/>
      <c r="BU40" s="2560"/>
      <c r="BV40" s="2560"/>
      <c r="BW40" s="2560"/>
      <c r="BX40" s="2560"/>
      <c r="BY40" s="2560"/>
      <c r="BZ40" s="2560"/>
      <c r="CA40" s="2560">
        <f t="shared" si="11"/>
        <v>0</v>
      </c>
      <c r="CB40" s="2560"/>
      <c r="CC40" s="2562"/>
      <c r="CD40" s="2560"/>
      <c r="CE40" s="2552"/>
      <c r="CF40" s="2552"/>
      <c r="CG40" s="2552"/>
      <c r="CH40" s="2552"/>
      <c r="CI40" s="2552"/>
      <c r="CJ40" s="2552">
        <f t="shared" si="12"/>
        <v>0</v>
      </c>
      <c r="CK40" s="2613"/>
      <c r="CL40" s="2613"/>
    </row>
    <row r="41" spans="1:90" ht="14.25" hidden="1" customHeight="1">
      <c r="A41" s="2589"/>
      <c r="B41" s="2560"/>
      <c r="C41" s="2614"/>
      <c r="D41" s="2559"/>
      <c r="E41" s="2560"/>
      <c r="F41" s="2560"/>
      <c r="G41" s="2560"/>
      <c r="H41" s="2560"/>
      <c r="I41" s="2560"/>
      <c r="J41" s="2560"/>
      <c r="K41" s="2560"/>
      <c r="L41" s="2560"/>
      <c r="M41" s="2560">
        <v>0</v>
      </c>
      <c r="N41" s="2615"/>
      <c r="O41" s="2562"/>
      <c r="P41" s="2560"/>
      <c r="Q41" s="2563"/>
      <c r="R41" s="2560"/>
      <c r="S41" s="2560"/>
      <c r="T41" s="2560"/>
      <c r="U41" s="2560"/>
      <c r="V41" s="2560">
        <f t="shared" si="6"/>
        <v>0</v>
      </c>
      <c r="W41" s="2591"/>
      <c r="X41" s="2591"/>
      <c r="Y41" s="2591"/>
      <c r="Z41" s="2591"/>
      <c r="AA41" s="2591"/>
      <c r="AB41" s="2591"/>
      <c r="AC41" s="2591"/>
      <c r="AD41" s="2591"/>
      <c r="AE41" s="2591">
        <f t="shared" si="7"/>
        <v>0</v>
      </c>
      <c r="AF41" s="2591"/>
      <c r="AG41" s="2615"/>
      <c r="AH41" s="2562"/>
      <c r="AI41" s="2560"/>
      <c r="AJ41" s="2563"/>
      <c r="AK41" s="2563"/>
      <c r="AL41" s="2560"/>
      <c r="AM41" s="2560"/>
      <c r="AN41" s="2560"/>
      <c r="AO41" s="2560">
        <v>0</v>
      </c>
      <c r="AP41" s="2615"/>
      <c r="AQ41" s="2562"/>
      <c r="AR41" s="2560"/>
      <c r="AS41" s="2563"/>
      <c r="AT41" s="2560"/>
      <c r="AU41" s="2560"/>
      <c r="AV41" s="2560"/>
      <c r="AW41" s="2560"/>
      <c r="AX41" s="2560">
        <f t="shared" si="8"/>
        <v>0</v>
      </c>
      <c r="AY41" s="2615"/>
      <c r="AZ41" s="2562"/>
      <c r="BA41" s="2560"/>
      <c r="BB41" s="2563"/>
      <c r="BC41" s="2560"/>
      <c r="BD41" s="2560"/>
      <c r="BE41" s="2560"/>
      <c r="BF41" s="2560"/>
      <c r="BG41" s="2560">
        <f t="shared" si="9"/>
        <v>0</v>
      </c>
      <c r="BH41" s="2592"/>
      <c r="BI41" s="2592"/>
      <c r="BJ41" s="2615"/>
      <c r="BK41" s="2562"/>
      <c r="BL41" s="2560"/>
      <c r="BM41" s="2563"/>
      <c r="BN41" s="2563"/>
      <c r="BO41" s="2560"/>
      <c r="BP41" s="2560"/>
      <c r="BQ41" s="2560"/>
      <c r="BR41" s="2563">
        <f t="shared" si="10"/>
        <v>0</v>
      </c>
      <c r="BS41" s="2615"/>
      <c r="BT41" s="2562"/>
      <c r="BU41" s="2560"/>
      <c r="BV41" s="2563"/>
      <c r="BW41" s="2563"/>
      <c r="BX41" s="2560"/>
      <c r="BY41" s="2560"/>
      <c r="BZ41" s="2560"/>
      <c r="CA41" s="2560">
        <f t="shared" si="11"/>
        <v>0</v>
      </c>
      <c r="CB41" s="2560"/>
      <c r="CC41" s="2562"/>
      <c r="CD41" s="2560"/>
      <c r="CE41" s="2552"/>
      <c r="CF41" s="2552"/>
      <c r="CG41" s="2552"/>
      <c r="CH41" s="2552"/>
      <c r="CI41" s="2552"/>
      <c r="CJ41" s="2552">
        <f t="shared" si="12"/>
        <v>0</v>
      </c>
      <c r="CK41" s="2613"/>
      <c r="CL41" s="2613"/>
    </row>
    <row r="42" spans="1:90" ht="14.25" hidden="1" customHeight="1">
      <c r="A42" s="2603"/>
      <c r="B42" s="2572"/>
      <c r="C42" s="2616"/>
      <c r="D42" s="2571"/>
      <c r="E42" s="2575">
        <v>0</v>
      </c>
      <c r="F42" s="2575">
        <v>0</v>
      </c>
      <c r="G42" s="2572">
        <v>0</v>
      </c>
      <c r="H42" s="2573">
        <v>0</v>
      </c>
      <c r="I42" s="2573">
        <v>0</v>
      </c>
      <c r="J42" s="2572">
        <v>0</v>
      </c>
      <c r="K42" s="2605">
        <v>0</v>
      </c>
      <c r="L42" s="2572">
        <v>0</v>
      </c>
      <c r="M42" s="2572">
        <v>0</v>
      </c>
      <c r="N42" s="2572"/>
      <c r="O42" s="2573"/>
      <c r="P42" s="2572"/>
      <c r="Q42" s="2573"/>
      <c r="R42" s="2572"/>
      <c r="S42" s="2572"/>
      <c r="T42" s="2572"/>
      <c r="U42" s="2572"/>
      <c r="V42" s="2572">
        <f t="shared" si="6"/>
        <v>0</v>
      </c>
      <c r="W42" s="2575">
        <f t="shared" ref="W42:AD42" si="30">E42+N42</f>
        <v>0</v>
      </c>
      <c r="X42" s="2575">
        <f t="shared" si="30"/>
        <v>0</v>
      </c>
      <c r="Y42" s="2575">
        <f t="shared" si="30"/>
        <v>0</v>
      </c>
      <c r="Z42" s="2575">
        <f t="shared" si="30"/>
        <v>0</v>
      </c>
      <c r="AA42" s="2575">
        <f t="shared" si="30"/>
        <v>0</v>
      </c>
      <c r="AB42" s="2575">
        <f t="shared" si="30"/>
        <v>0</v>
      </c>
      <c r="AC42" s="2617">
        <f t="shared" si="30"/>
        <v>0</v>
      </c>
      <c r="AD42" s="2575">
        <f t="shared" si="30"/>
        <v>0</v>
      </c>
      <c r="AE42" s="2575">
        <f t="shared" si="7"/>
        <v>0</v>
      </c>
      <c r="AF42" s="2575"/>
      <c r="AG42" s="2572">
        <v>0</v>
      </c>
      <c r="AH42" s="2573">
        <v>0</v>
      </c>
      <c r="AI42" s="2572">
        <v>0</v>
      </c>
      <c r="AJ42" s="2573">
        <v>0</v>
      </c>
      <c r="AK42" s="2573">
        <v>0</v>
      </c>
      <c r="AL42" s="2572">
        <v>0</v>
      </c>
      <c r="AM42" s="2572">
        <v>0</v>
      </c>
      <c r="AN42" s="2572">
        <v>0</v>
      </c>
      <c r="AO42" s="2572">
        <v>0</v>
      </c>
      <c r="AP42" s="2572"/>
      <c r="AQ42" s="2573"/>
      <c r="AR42" s="2572"/>
      <c r="AS42" s="2573"/>
      <c r="AT42" s="2572"/>
      <c r="AU42" s="2572"/>
      <c r="AV42" s="2572"/>
      <c r="AW42" s="2572"/>
      <c r="AX42" s="2572">
        <f t="shared" si="8"/>
        <v>0</v>
      </c>
      <c r="AY42" s="2572">
        <f t="shared" ref="AY42:BF42" si="31">AG42+AP42</f>
        <v>0</v>
      </c>
      <c r="AZ42" s="2573">
        <f t="shared" si="31"/>
        <v>0</v>
      </c>
      <c r="BA42" s="2572">
        <f t="shared" si="31"/>
        <v>0</v>
      </c>
      <c r="BB42" s="2573">
        <f t="shared" si="31"/>
        <v>0</v>
      </c>
      <c r="BC42" s="2572">
        <f t="shared" si="31"/>
        <v>0</v>
      </c>
      <c r="BD42" s="2572">
        <f t="shared" si="31"/>
        <v>0</v>
      </c>
      <c r="BE42" s="2572">
        <f t="shared" si="31"/>
        <v>0</v>
      </c>
      <c r="BF42" s="2572">
        <f t="shared" si="31"/>
        <v>0</v>
      </c>
      <c r="BG42" s="2572">
        <f t="shared" si="9"/>
        <v>0</v>
      </c>
      <c r="BH42" s="2607"/>
      <c r="BI42" s="2607"/>
      <c r="BJ42" s="2572"/>
      <c r="BK42" s="2573"/>
      <c r="BL42" s="2572"/>
      <c r="BM42" s="2573"/>
      <c r="BN42" s="2573"/>
      <c r="BO42" s="2572"/>
      <c r="BP42" s="2572"/>
      <c r="BQ42" s="2572"/>
      <c r="BR42" s="2573">
        <f t="shared" si="10"/>
        <v>0</v>
      </c>
      <c r="BS42" s="2572"/>
      <c r="BT42" s="2573"/>
      <c r="BU42" s="2572"/>
      <c r="BV42" s="2573"/>
      <c r="BW42" s="2573"/>
      <c r="BX42" s="2572"/>
      <c r="BY42" s="2572"/>
      <c r="BZ42" s="2572"/>
      <c r="CA42" s="2572">
        <f t="shared" si="11"/>
        <v>0</v>
      </c>
      <c r="CB42" s="2572">
        <f t="shared" ref="CB42:CI42" si="32">BJ42+BS42</f>
        <v>0</v>
      </c>
      <c r="CC42" s="2605">
        <f t="shared" si="32"/>
        <v>0</v>
      </c>
      <c r="CD42" s="2572">
        <f t="shared" si="32"/>
        <v>0</v>
      </c>
      <c r="CE42" s="2573">
        <f t="shared" si="32"/>
        <v>0</v>
      </c>
      <c r="CF42" s="2573">
        <f t="shared" si="32"/>
        <v>0</v>
      </c>
      <c r="CG42" s="2573">
        <f t="shared" si="32"/>
        <v>0</v>
      </c>
      <c r="CH42" s="2573">
        <f t="shared" si="32"/>
        <v>0</v>
      </c>
      <c r="CI42" s="2573">
        <f t="shared" si="32"/>
        <v>0</v>
      </c>
      <c r="CJ42" s="2573">
        <f t="shared" si="12"/>
        <v>0</v>
      </c>
      <c r="CK42" s="2577"/>
      <c r="CL42" s="2577"/>
    </row>
    <row r="43" spans="1:90" ht="14.25" hidden="1">
      <c r="A43" s="338"/>
      <c r="B43" s="2540">
        <v>3</v>
      </c>
      <c r="C43" s="2541" t="s">
        <v>490</v>
      </c>
      <c r="D43" s="2608"/>
      <c r="E43" s="2543">
        <v>0</v>
      </c>
      <c r="F43" s="2543">
        <v>0</v>
      </c>
      <c r="G43" s="2543">
        <v>0</v>
      </c>
      <c r="H43" s="2543">
        <v>0</v>
      </c>
      <c r="I43" s="2543">
        <v>0</v>
      </c>
      <c r="J43" s="2543">
        <v>0</v>
      </c>
      <c r="K43" s="2543">
        <v>0</v>
      </c>
      <c r="L43" s="2543">
        <v>0</v>
      </c>
      <c r="M43" s="2543">
        <v>0</v>
      </c>
      <c r="N43" s="2543">
        <f t="shared" ref="N43:U43" si="33">SUM(N44:N53)</f>
        <v>0</v>
      </c>
      <c r="O43" s="2543">
        <f t="shared" si="33"/>
        <v>0</v>
      </c>
      <c r="P43" s="2543">
        <f t="shared" si="33"/>
        <v>0</v>
      </c>
      <c r="Q43" s="2543">
        <f t="shared" si="33"/>
        <v>0</v>
      </c>
      <c r="R43" s="2543">
        <f>SUM(R44:R53)</f>
        <v>0</v>
      </c>
      <c r="S43" s="2543">
        <f t="shared" si="33"/>
        <v>0</v>
      </c>
      <c r="T43" s="2543">
        <f t="shared" si="33"/>
        <v>0</v>
      </c>
      <c r="U43" s="2543">
        <f t="shared" si="33"/>
        <v>0</v>
      </c>
      <c r="V43" s="2543">
        <f t="shared" si="6"/>
        <v>0</v>
      </c>
      <c r="W43" s="2543">
        <f t="shared" ref="W43:AD43" si="34">SUM(W44:W53)</f>
        <v>0</v>
      </c>
      <c r="X43" s="2543">
        <f t="shared" si="34"/>
        <v>0</v>
      </c>
      <c r="Y43" s="2543">
        <f t="shared" si="34"/>
        <v>0</v>
      </c>
      <c r="Z43" s="2543">
        <f t="shared" si="34"/>
        <v>0</v>
      </c>
      <c r="AA43" s="2543">
        <f>SUM(AA44:AA53)</f>
        <v>0</v>
      </c>
      <c r="AB43" s="2543">
        <f t="shared" si="34"/>
        <v>0</v>
      </c>
      <c r="AC43" s="2543">
        <f t="shared" si="34"/>
        <v>0</v>
      </c>
      <c r="AD43" s="2543">
        <f t="shared" si="34"/>
        <v>0</v>
      </c>
      <c r="AE43" s="2543">
        <f t="shared" si="7"/>
        <v>0</v>
      </c>
      <c r="AF43" s="2543"/>
      <c r="AG43" s="2579">
        <v>0</v>
      </c>
      <c r="AH43" s="2543">
        <v>0</v>
      </c>
      <c r="AI43" s="2543">
        <v>0</v>
      </c>
      <c r="AJ43" s="2543">
        <v>0</v>
      </c>
      <c r="AK43" s="2543">
        <v>0</v>
      </c>
      <c r="AL43" s="2543">
        <v>0</v>
      </c>
      <c r="AM43" s="2543">
        <v>0</v>
      </c>
      <c r="AN43" s="2543">
        <v>0</v>
      </c>
      <c r="AO43" s="2543">
        <v>0</v>
      </c>
      <c r="AP43" s="2543">
        <f t="shared" ref="AP43:AW43" si="35">SUM(AP44:AP53)</f>
        <v>0</v>
      </c>
      <c r="AQ43" s="2543">
        <f t="shared" si="35"/>
        <v>0</v>
      </c>
      <c r="AR43" s="2543">
        <f t="shared" si="35"/>
        <v>0</v>
      </c>
      <c r="AS43" s="2543">
        <f t="shared" si="35"/>
        <v>0</v>
      </c>
      <c r="AT43" s="2543">
        <f>SUM(AT44:AT53)</f>
        <v>0</v>
      </c>
      <c r="AU43" s="2543">
        <f t="shared" si="35"/>
        <v>0</v>
      </c>
      <c r="AV43" s="2543">
        <f t="shared" si="35"/>
        <v>0</v>
      </c>
      <c r="AW43" s="2543">
        <f t="shared" si="35"/>
        <v>0</v>
      </c>
      <c r="AX43" s="2543">
        <f t="shared" si="8"/>
        <v>0</v>
      </c>
      <c r="AY43" s="2579">
        <f t="shared" ref="AY43:BF43" si="36">SUM(AY44:AY53)</f>
        <v>0</v>
      </c>
      <c r="AZ43" s="2543">
        <f t="shared" si="36"/>
        <v>0</v>
      </c>
      <c r="BA43" s="2543">
        <f t="shared" si="36"/>
        <v>0</v>
      </c>
      <c r="BB43" s="2543">
        <f t="shared" si="36"/>
        <v>0</v>
      </c>
      <c r="BC43" s="2543">
        <f>SUM(BC44:BC53)</f>
        <v>0</v>
      </c>
      <c r="BD43" s="2543">
        <f t="shared" si="36"/>
        <v>0</v>
      </c>
      <c r="BE43" s="2543">
        <f t="shared" si="36"/>
        <v>0</v>
      </c>
      <c r="BF43" s="2543">
        <f t="shared" si="36"/>
        <v>0</v>
      </c>
      <c r="BG43" s="2543">
        <f t="shared" si="9"/>
        <v>0</v>
      </c>
      <c r="BH43" s="2545"/>
      <c r="BI43" s="2545"/>
      <c r="BJ43" s="2544">
        <f t="shared" ref="BJ43:BQ43" si="37">SUM(BJ44:BJ53)</f>
        <v>0</v>
      </c>
      <c r="BK43" s="2543">
        <f t="shared" si="37"/>
        <v>0</v>
      </c>
      <c r="BL43" s="2543">
        <f t="shared" si="37"/>
        <v>0</v>
      </c>
      <c r="BM43" s="2543">
        <f t="shared" si="37"/>
        <v>0</v>
      </c>
      <c r="BN43" s="2543">
        <f t="shared" si="37"/>
        <v>0</v>
      </c>
      <c r="BO43" s="2543">
        <f t="shared" si="37"/>
        <v>0</v>
      </c>
      <c r="BP43" s="2543">
        <f t="shared" si="37"/>
        <v>0</v>
      </c>
      <c r="BQ43" s="2543">
        <f t="shared" si="37"/>
        <v>0</v>
      </c>
      <c r="BR43" s="2543">
        <f t="shared" si="10"/>
        <v>0</v>
      </c>
      <c r="BS43" s="2544">
        <f t="shared" ref="BS43:BZ43" si="38">SUM(BS44:BS53)</f>
        <v>0</v>
      </c>
      <c r="BT43" s="2543">
        <f t="shared" si="38"/>
        <v>0</v>
      </c>
      <c r="BU43" s="2543">
        <f t="shared" si="38"/>
        <v>0</v>
      </c>
      <c r="BV43" s="2543">
        <f t="shared" si="38"/>
        <v>0</v>
      </c>
      <c r="BW43" s="2543">
        <f t="shared" si="38"/>
        <v>0</v>
      </c>
      <c r="BX43" s="2543">
        <f t="shared" si="38"/>
        <v>0</v>
      </c>
      <c r="BY43" s="2543">
        <f t="shared" si="38"/>
        <v>0</v>
      </c>
      <c r="BZ43" s="2543">
        <f t="shared" si="38"/>
        <v>0</v>
      </c>
      <c r="CA43" s="2543">
        <f t="shared" si="11"/>
        <v>0</v>
      </c>
      <c r="CB43" s="2544">
        <f t="shared" ref="CB43:CI43" si="39">SUM(CB44:CB53)</f>
        <v>0</v>
      </c>
      <c r="CC43" s="2543">
        <f t="shared" si="39"/>
        <v>0</v>
      </c>
      <c r="CD43" s="2543">
        <f t="shared" si="39"/>
        <v>0</v>
      </c>
      <c r="CE43" s="2543">
        <f t="shared" si="39"/>
        <v>0</v>
      </c>
      <c r="CF43" s="2543">
        <f>SUM(CF44:CF53)</f>
        <v>0</v>
      </c>
      <c r="CG43" s="2543">
        <f t="shared" si="39"/>
        <v>0</v>
      </c>
      <c r="CH43" s="2543">
        <f t="shared" si="39"/>
        <v>0</v>
      </c>
      <c r="CI43" s="2543">
        <f t="shared" si="39"/>
        <v>0</v>
      </c>
      <c r="CJ43" s="2543">
        <f t="shared" si="12"/>
        <v>0</v>
      </c>
      <c r="CK43" s="342"/>
      <c r="CL43" s="342"/>
    </row>
    <row r="44" spans="1:90" ht="51.75" hidden="1" customHeight="1">
      <c r="A44" s="2618"/>
      <c r="B44" s="2522" t="s">
        <v>491</v>
      </c>
      <c r="C44" s="2619" t="s">
        <v>100</v>
      </c>
      <c r="D44" s="2620"/>
      <c r="E44" s="2621">
        <v>0</v>
      </c>
      <c r="F44" s="2621">
        <v>0</v>
      </c>
      <c r="G44" s="2621">
        <v>0</v>
      </c>
      <c r="H44" s="2621">
        <v>0</v>
      </c>
      <c r="I44" s="2621">
        <v>0</v>
      </c>
      <c r="J44" s="2621">
        <v>0</v>
      </c>
      <c r="K44" s="2621">
        <v>0</v>
      </c>
      <c r="L44" s="2621">
        <v>0</v>
      </c>
      <c r="M44" s="2621">
        <v>0</v>
      </c>
      <c r="N44" s="2586"/>
      <c r="O44" s="2622"/>
      <c r="P44" s="2586"/>
      <c r="Q44" s="2552"/>
      <c r="R44" s="2552"/>
      <c r="S44" s="2552"/>
      <c r="T44" s="2586"/>
      <c r="U44" s="2586"/>
      <c r="V44" s="2586">
        <f t="shared" si="6"/>
        <v>0</v>
      </c>
      <c r="W44" s="2623">
        <f t="shared" ref="W44:W53" si="40">E44+N44</f>
        <v>0</v>
      </c>
      <c r="X44" s="2623">
        <f t="shared" ref="X44:X53" si="41">F44+O44</f>
        <v>0</v>
      </c>
      <c r="Y44" s="2623">
        <f t="shared" ref="Y44:Y53" si="42">G44+P44</f>
        <v>0</v>
      </c>
      <c r="Z44" s="2623">
        <f t="shared" ref="Z44:Z53" si="43">H44+Q44</f>
        <v>0</v>
      </c>
      <c r="AA44" s="2623">
        <f t="shared" ref="AA44:AA53" si="44">I44+R44</f>
        <v>0</v>
      </c>
      <c r="AB44" s="2623">
        <f t="shared" ref="AB44:AB53" si="45">J44+S44</f>
        <v>0</v>
      </c>
      <c r="AC44" s="2623">
        <f t="shared" ref="AC44:AC53" si="46">K44+T44</f>
        <v>0</v>
      </c>
      <c r="AD44" s="2623">
        <f t="shared" ref="AD44:AD53" si="47">L44+U44</f>
        <v>0</v>
      </c>
      <c r="AE44" s="2624">
        <f t="shared" si="7"/>
        <v>0</v>
      </c>
      <c r="AF44" s="2551"/>
      <c r="AG44" s="2625">
        <v>0</v>
      </c>
      <c r="AH44" s="2626">
        <v>0</v>
      </c>
      <c r="AI44" s="2554">
        <v>0</v>
      </c>
      <c r="AJ44" s="2554">
        <v>0</v>
      </c>
      <c r="AK44" s="2554">
        <v>0</v>
      </c>
      <c r="AL44" s="2554">
        <v>0</v>
      </c>
      <c r="AM44" s="2554">
        <v>0</v>
      </c>
      <c r="AN44" s="2551">
        <v>0</v>
      </c>
      <c r="AO44" s="2551">
        <v>0</v>
      </c>
      <c r="AP44" s="2625"/>
      <c r="AQ44" s="2627"/>
      <c r="AR44" s="2554"/>
      <c r="AS44" s="2554"/>
      <c r="AT44" s="2554"/>
      <c r="AU44" s="2554"/>
      <c r="AV44" s="2554"/>
      <c r="AW44" s="2551"/>
      <c r="AX44" s="2551">
        <f t="shared" si="8"/>
        <v>0</v>
      </c>
      <c r="AY44" s="2625">
        <f t="shared" ref="AY44:BF53" si="48">AG44+AP44</f>
        <v>0</v>
      </c>
      <c r="AZ44" s="2622">
        <f t="shared" si="48"/>
        <v>0</v>
      </c>
      <c r="BA44" s="2586">
        <f t="shared" si="48"/>
        <v>0</v>
      </c>
      <c r="BB44" s="2586">
        <f t="shared" si="48"/>
        <v>0</v>
      </c>
      <c r="BC44" s="2586">
        <f t="shared" si="48"/>
        <v>0</v>
      </c>
      <c r="BD44" s="2586">
        <f t="shared" si="48"/>
        <v>0</v>
      </c>
      <c r="BE44" s="2586">
        <f t="shared" si="48"/>
        <v>0</v>
      </c>
      <c r="BF44" s="2621">
        <f t="shared" si="48"/>
        <v>0</v>
      </c>
      <c r="BG44" s="2621">
        <f t="shared" si="9"/>
        <v>0</v>
      </c>
      <c r="BH44" s="2628"/>
      <c r="BI44" s="2628"/>
      <c r="BJ44" s="2629"/>
      <c r="BK44" s="2630"/>
      <c r="BL44" s="2630"/>
      <c r="BM44" s="2630"/>
      <c r="BN44" s="2630"/>
      <c r="BO44" s="2630"/>
      <c r="BP44" s="2630"/>
      <c r="BQ44" s="2621"/>
      <c r="BR44" s="2630">
        <f t="shared" si="10"/>
        <v>0</v>
      </c>
      <c r="BS44" s="2629"/>
      <c r="BT44" s="2630"/>
      <c r="BU44" s="2630"/>
      <c r="BV44" s="2630"/>
      <c r="BW44" s="2630"/>
      <c r="BX44" s="2630"/>
      <c r="BY44" s="2630"/>
      <c r="BZ44" s="2630"/>
      <c r="CA44" s="2630">
        <f t="shared" si="11"/>
        <v>0</v>
      </c>
      <c r="CB44" s="2631">
        <f t="shared" ref="CB44:CI46" si="49">BJ44+BS44</f>
        <v>0</v>
      </c>
      <c r="CC44" s="2632">
        <f t="shared" si="49"/>
        <v>0</v>
      </c>
      <c r="CD44" s="2631">
        <f t="shared" si="49"/>
        <v>0</v>
      </c>
      <c r="CE44" s="2630">
        <f t="shared" si="49"/>
        <v>0</v>
      </c>
      <c r="CF44" s="2630">
        <f t="shared" si="49"/>
        <v>0</v>
      </c>
      <c r="CG44" s="2630">
        <f t="shared" si="49"/>
        <v>0</v>
      </c>
      <c r="CH44" s="2630">
        <f t="shared" si="49"/>
        <v>0</v>
      </c>
      <c r="CI44" s="2630">
        <f t="shared" si="49"/>
        <v>0</v>
      </c>
      <c r="CJ44" s="2630">
        <f t="shared" si="12"/>
        <v>0</v>
      </c>
      <c r="CK44" s="2633"/>
      <c r="CL44" s="2633" t="s">
        <v>1335</v>
      </c>
    </row>
    <row r="45" spans="1:90" ht="36" hidden="1">
      <c r="A45" s="2634"/>
      <c r="B45" s="2558" t="s">
        <v>491</v>
      </c>
      <c r="C45" s="412" t="s">
        <v>492</v>
      </c>
      <c r="D45" s="2559" t="s">
        <v>955</v>
      </c>
      <c r="E45" s="2563">
        <v>0</v>
      </c>
      <c r="F45" s="2563">
        <v>0</v>
      </c>
      <c r="G45" s="2563">
        <v>0</v>
      </c>
      <c r="H45" s="2563">
        <v>0</v>
      </c>
      <c r="I45" s="2563">
        <v>0</v>
      </c>
      <c r="J45" s="2563">
        <v>0</v>
      </c>
      <c r="K45" s="2563">
        <v>0</v>
      </c>
      <c r="L45" s="2563">
        <v>0</v>
      </c>
      <c r="M45" s="2563">
        <v>0</v>
      </c>
      <c r="N45" s="2586"/>
      <c r="O45" s="2635"/>
      <c r="P45" s="2586"/>
      <c r="Q45" s="2552"/>
      <c r="R45" s="2586"/>
      <c r="S45" s="2586"/>
      <c r="T45" s="2586"/>
      <c r="U45" s="2586"/>
      <c r="V45" s="2586">
        <f t="shared" si="6"/>
        <v>0</v>
      </c>
      <c r="W45" s="2563">
        <f t="shared" si="40"/>
        <v>0</v>
      </c>
      <c r="X45" s="2564">
        <f t="shared" si="41"/>
        <v>0</v>
      </c>
      <c r="Y45" s="2563">
        <f t="shared" si="42"/>
        <v>0</v>
      </c>
      <c r="Z45" s="2563">
        <f t="shared" si="43"/>
        <v>0</v>
      </c>
      <c r="AA45" s="2563">
        <f t="shared" si="44"/>
        <v>0</v>
      </c>
      <c r="AB45" s="2563">
        <f t="shared" si="45"/>
        <v>0</v>
      </c>
      <c r="AC45" s="2563">
        <f t="shared" si="46"/>
        <v>0</v>
      </c>
      <c r="AD45" s="2563">
        <f t="shared" si="47"/>
        <v>0</v>
      </c>
      <c r="AE45" s="2552">
        <f t="shared" si="7"/>
        <v>0</v>
      </c>
      <c r="AF45" s="2552"/>
      <c r="AG45" s="489">
        <v>0</v>
      </c>
      <c r="AH45" s="2636">
        <v>0</v>
      </c>
      <c r="AI45" s="2552">
        <v>0</v>
      </c>
      <c r="AJ45" s="2552">
        <v>0</v>
      </c>
      <c r="AK45" s="2552"/>
      <c r="AL45" s="2552"/>
      <c r="AM45" s="2552">
        <v>0</v>
      </c>
      <c r="AN45" s="2563">
        <v>0</v>
      </c>
      <c r="AO45" s="2563">
        <v>0</v>
      </c>
      <c r="AP45" s="489"/>
      <c r="AQ45" s="2636"/>
      <c r="AR45" s="2552"/>
      <c r="AS45" s="2552"/>
      <c r="AT45" s="2552"/>
      <c r="AU45" s="2552"/>
      <c r="AV45" s="2552"/>
      <c r="AW45" s="2563"/>
      <c r="AX45" s="2563">
        <f t="shared" si="8"/>
        <v>0</v>
      </c>
      <c r="AY45" s="2637">
        <f t="shared" si="48"/>
        <v>0</v>
      </c>
      <c r="AZ45" s="2635">
        <f t="shared" si="48"/>
        <v>0</v>
      </c>
      <c r="BA45" s="2586">
        <f t="shared" si="48"/>
        <v>0</v>
      </c>
      <c r="BB45" s="2586">
        <f t="shared" si="48"/>
        <v>0</v>
      </c>
      <c r="BC45" s="2586">
        <f t="shared" si="48"/>
        <v>0</v>
      </c>
      <c r="BD45" s="2586">
        <f t="shared" si="48"/>
        <v>0</v>
      </c>
      <c r="BE45" s="2586">
        <f t="shared" si="48"/>
        <v>0</v>
      </c>
      <c r="BF45" s="2563">
        <f t="shared" si="48"/>
        <v>0</v>
      </c>
      <c r="BG45" s="2563">
        <f t="shared" si="9"/>
        <v>0</v>
      </c>
      <c r="BH45" s="2638"/>
      <c r="BI45" s="2638"/>
      <c r="BJ45" s="489"/>
      <c r="BK45" s="2552"/>
      <c r="BL45" s="2552"/>
      <c r="BM45" s="2552"/>
      <c r="BN45" s="2552"/>
      <c r="BO45" s="2552"/>
      <c r="BP45" s="2552"/>
      <c r="BQ45" s="2563"/>
      <c r="BR45" s="2552">
        <f t="shared" si="10"/>
        <v>0</v>
      </c>
      <c r="BS45" s="489"/>
      <c r="BT45" s="2552"/>
      <c r="BU45" s="2552"/>
      <c r="BV45" s="2552"/>
      <c r="BW45" s="2552"/>
      <c r="BX45" s="2552"/>
      <c r="BY45" s="2552"/>
      <c r="BZ45" s="2563"/>
      <c r="CA45" s="2563">
        <f t="shared" si="11"/>
        <v>0</v>
      </c>
      <c r="CB45" s="2560">
        <f t="shared" si="49"/>
        <v>0</v>
      </c>
      <c r="CC45" s="2562">
        <f t="shared" si="49"/>
        <v>0</v>
      </c>
      <c r="CD45" s="2560">
        <f t="shared" si="49"/>
        <v>0</v>
      </c>
      <c r="CE45" s="2552">
        <f t="shared" si="49"/>
        <v>0</v>
      </c>
      <c r="CF45" s="2552"/>
      <c r="CG45" s="2552"/>
      <c r="CH45" s="2552">
        <f>BP45+BY45</f>
        <v>0</v>
      </c>
      <c r="CI45" s="2552">
        <f>BQ45+BZ45</f>
        <v>0</v>
      </c>
      <c r="CJ45" s="2552">
        <f t="shared" si="12"/>
        <v>0</v>
      </c>
      <c r="CK45" s="2563"/>
      <c r="CL45" s="2563"/>
    </row>
    <row r="46" spans="1:90" ht="46.15" hidden="1" customHeight="1">
      <c r="A46" s="2634"/>
      <c r="B46" s="2523" t="s">
        <v>493</v>
      </c>
      <c r="C46" s="421" t="s">
        <v>494</v>
      </c>
      <c r="D46" s="2559" t="s">
        <v>957</v>
      </c>
      <c r="E46" s="2563">
        <v>0</v>
      </c>
      <c r="F46" s="2563">
        <v>0</v>
      </c>
      <c r="G46" s="2563">
        <v>0</v>
      </c>
      <c r="H46" s="2563">
        <v>0</v>
      </c>
      <c r="I46" s="2563">
        <v>0</v>
      </c>
      <c r="J46" s="2563">
        <v>0</v>
      </c>
      <c r="K46" s="2563">
        <v>0</v>
      </c>
      <c r="L46" s="2563">
        <v>0</v>
      </c>
      <c r="M46" s="2563">
        <v>0</v>
      </c>
      <c r="N46" s="2586"/>
      <c r="O46" s="2635"/>
      <c r="P46" s="2586"/>
      <c r="Q46" s="2586"/>
      <c r="R46" s="2586"/>
      <c r="S46" s="2586"/>
      <c r="T46" s="2586"/>
      <c r="U46" s="2586">
        <v>0</v>
      </c>
      <c r="V46" s="2586">
        <f t="shared" si="6"/>
        <v>0</v>
      </c>
      <c r="W46" s="2563">
        <f t="shared" si="40"/>
        <v>0</v>
      </c>
      <c r="X46" s="2564">
        <f t="shared" si="41"/>
        <v>0</v>
      </c>
      <c r="Y46" s="2563">
        <f t="shared" si="42"/>
        <v>0</v>
      </c>
      <c r="Z46" s="2563">
        <f t="shared" si="43"/>
        <v>0</v>
      </c>
      <c r="AA46" s="2563">
        <f t="shared" si="44"/>
        <v>0</v>
      </c>
      <c r="AB46" s="2563">
        <f t="shared" si="45"/>
        <v>0</v>
      </c>
      <c r="AC46" s="2563">
        <f t="shared" si="46"/>
        <v>0</v>
      </c>
      <c r="AD46" s="2623">
        <f t="shared" si="47"/>
        <v>0</v>
      </c>
      <c r="AE46" s="2552">
        <f t="shared" si="7"/>
        <v>0</v>
      </c>
      <c r="AF46" s="2552"/>
      <c r="AG46" s="489">
        <v>0</v>
      </c>
      <c r="AH46" s="2635">
        <v>0</v>
      </c>
      <c r="AI46" s="2586">
        <v>0</v>
      </c>
      <c r="AJ46" s="2586">
        <v>0</v>
      </c>
      <c r="AK46" s="2586">
        <v>0</v>
      </c>
      <c r="AL46" s="2586">
        <v>0</v>
      </c>
      <c r="AM46" s="2586">
        <v>0</v>
      </c>
      <c r="AN46" s="2639">
        <v>0</v>
      </c>
      <c r="AO46" s="2624">
        <v>0</v>
      </c>
      <c r="AP46" s="2640"/>
      <c r="AQ46" s="2635"/>
      <c r="AR46" s="2586"/>
      <c r="AS46" s="2552"/>
      <c r="AT46" s="2586"/>
      <c r="AU46" s="2586"/>
      <c r="AV46" s="2586"/>
      <c r="AW46" s="2639">
        <v>0</v>
      </c>
      <c r="AX46" s="2639">
        <f t="shared" si="8"/>
        <v>0</v>
      </c>
      <c r="AY46" s="2637">
        <f t="shared" si="48"/>
        <v>0</v>
      </c>
      <c r="AZ46" s="2635">
        <f t="shared" si="48"/>
        <v>0</v>
      </c>
      <c r="BA46" s="2586">
        <f t="shared" si="48"/>
        <v>0</v>
      </c>
      <c r="BB46" s="2586">
        <f t="shared" si="48"/>
        <v>0</v>
      </c>
      <c r="BC46" s="2586">
        <f t="shared" si="48"/>
        <v>0</v>
      </c>
      <c r="BD46" s="2586">
        <f t="shared" si="48"/>
        <v>0</v>
      </c>
      <c r="BE46" s="2586">
        <f t="shared" si="48"/>
        <v>0</v>
      </c>
      <c r="BF46" s="2563">
        <f t="shared" si="48"/>
        <v>0</v>
      </c>
      <c r="BG46" s="2563">
        <f t="shared" si="9"/>
        <v>0</v>
      </c>
      <c r="BH46" s="2638"/>
      <c r="BI46" s="2638"/>
      <c r="BJ46" s="489"/>
      <c r="BK46" s="2552"/>
      <c r="BL46" s="2552"/>
      <c r="BM46" s="2641"/>
      <c r="BN46" s="2641"/>
      <c r="BO46" s="2552"/>
      <c r="BP46" s="2552"/>
      <c r="BQ46" s="2639">
        <v>0</v>
      </c>
      <c r="BR46" s="2552">
        <f t="shared" si="10"/>
        <v>0</v>
      </c>
      <c r="BS46" s="489"/>
      <c r="BT46" s="2552"/>
      <c r="BU46" s="2552"/>
      <c r="BV46" s="2552"/>
      <c r="BW46" s="2552"/>
      <c r="BX46" s="2552"/>
      <c r="BY46" s="2552"/>
      <c r="BZ46" s="2639">
        <v>0</v>
      </c>
      <c r="CA46" s="2639">
        <f t="shared" si="11"/>
        <v>0</v>
      </c>
      <c r="CB46" s="2560">
        <f t="shared" si="49"/>
        <v>0</v>
      </c>
      <c r="CC46" s="2562">
        <f t="shared" si="49"/>
        <v>0</v>
      </c>
      <c r="CD46" s="2560">
        <f t="shared" si="49"/>
        <v>0</v>
      </c>
      <c r="CE46" s="2552">
        <f t="shared" si="49"/>
        <v>0</v>
      </c>
      <c r="CF46" s="2552">
        <f>BN46+BW46</f>
        <v>0</v>
      </c>
      <c r="CG46" s="2552">
        <f>BO46+BX46</f>
        <v>0</v>
      </c>
      <c r="CH46" s="2552">
        <f>BP46+BY46</f>
        <v>0</v>
      </c>
      <c r="CI46" s="2552">
        <f>BQ46+BZ46</f>
        <v>0</v>
      </c>
      <c r="CJ46" s="2552">
        <f t="shared" si="12"/>
        <v>0</v>
      </c>
      <c r="CK46" s="2642" t="s">
        <v>1336</v>
      </c>
      <c r="CL46" s="2642" t="s">
        <v>1337</v>
      </c>
    </row>
    <row r="47" spans="1:90" ht="38.25" hidden="1" customHeight="1">
      <c r="A47" s="2643">
        <v>2</v>
      </c>
      <c r="B47" s="2558" t="s">
        <v>867</v>
      </c>
      <c r="C47" s="412" t="s">
        <v>79</v>
      </c>
      <c r="D47" s="2591"/>
      <c r="E47" s="2563">
        <v>0</v>
      </c>
      <c r="F47" s="2563">
        <v>0</v>
      </c>
      <c r="G47" s="2563">
        <v>0</v>
      </c>
      <c r="H47" s="2563">
        <v>0</v>
      </c>
      <c r="I47" s="2563">
        <v>0</v>
      </c>
      <c r="J47" s="2563">
        <v>0</v>
      </c>
      <c r="K47" s="2563">
        <v>0</v>
      </c>
      <c r="L47" s="2563">
        <v>0</v>
      </c>
      <c r="M47" s="2563">
        <v>0</v>
      </c>
      <c r="N47" s="2586"/>
      <c r="O47" s="2635"/>
      <c r="P47" s="2586"/>
      <c r="Q47" s="2586"/>
      <c r="R47" s="2586"/>
      <c r="S47" s="2586"/>
      <c r="T47" s="2586"/>
      <c r="U47" s="2586"/>
      <c r="V47" s="2586">
        <f t="shared" si="6"/>
        <v>0</v>
      </c>
      <c r="W47" s="2563">
        <f t="shared" si="40"/>
        <v>0</v>
      </c>
      <c r="X47" s="2564">
        <f t="shared" si="41"/>
        <v>0</v>
      </c>
      <c r="Y47" s="2564">
        <f t="shared" si="42"/>
        <v>0</v>
      </c>
      <c r="Z47" s="2564">
        <f t="shared" si="43"/>
        <v>0</v>
      </c>
      <c r="AA47" s="2564">
        <f t="shared" si="44"/>
        <v>0</v>
      </c>
      <c r="AB47" s="2564">
        <f t="shared" si="45"/>
        <v>0</v>
      </c>
      <c r="AC47" s="2564">
        <f t="shared" si="46"/>
        <v>0</v>
      </c>
      <c r="AD47" s="2564">
        <f t="shared" si="47"/>
        <v>0</v>
      </c>
      <c r="AE47" s="2552">
        <f t="shared" si="7"/>
        <v>0</v>
      </c>
      <c r="AF47" s="2552"/>
      <c r="AG47" s="2590"/>
      <c r="AH47" s="2635"/>
      <c r="AI47" s="2586"/>
      <c r="AJ47" s="2586"/>
      <c r="AK47" s="2586"/>
      <c r="AL47" s="2586"/>
      <c r="AM47" s="2586"/>
      <c r="AN47" s="2563"/>
      <c r="AO47" s="2563">
        <v>0</v>
      </c>
      <c r="AP47" s="2590"/>
      <c r="AQ47" s="2635"/>
      <c r="AR47" s="2586"/>
      <c r="AS47" s="2586"/>
      <c r="AT47" s="2586"/>
      <c r="AU47" s="2586"/>
      <c r="AV47" s="2586"/>
      <c r="AW47" s="2563"/>
      <c r="AX47" s="2563">
        <f t="shared" si="8"/>
        <v>0</v>
      </c>
      <c r="AY47" s="2590">
        <f t="shared" si="48"/>
        <v>0</v>
      </c>
      <c r="AZ47" s="2635">
        <f t="shared" si="48"/>
        <v>0</v>
      </c>
      <c r="BA47" s="2586">
        <f t="shared" si="48"/>
        <v>0</v>
      </c>
      <c r="BB47" s="2586">
        <f t="shared" si="48"/>
        <v>0</v>
      </c>
      <c r="BC47" s="2586">
        <f t="shared" si="48"/>
        <v>0</v>
      </c>
      <c r="BD47" s="2586">
        <f t="shared" si="48"/>
        <v>0</v>
      </c>
      <c r="BE47" s="2586">
        <f t="shared" si="48"/>
        <v>0</v>
      </c>
      <c r="BF47" s="2563">
        <f t="shared" si="48"/>
        <v>0</v>
      </c>
      <c r="BG47" s="2563">
        <f t="shared" si="9"/>
        <v>0</v>
      </c>
      <c r="BH47" s="2644"/>
      <c r="BI47" s="2644"/>
      <c r="BJ47" s="489"/>
      <c r="BK47" s="2552"/>
      <c r="BL47" s="2552"/>
      <c r="BM47" s="2552"/>
      <c r="BN47" s="2552"/>
      <c r="BO47" s="2552"/>
      <c r="BP47" s="2552"/>
      <c r="BQ47" s="2563"/>
      <c r="BR47" s="2552">
        <f t="shared" si="10"/>
        <v>0</v>
      </c>
      <c r="BS47" s="489"/>
      <c r="BT47" s="2552"/>
      <c r="BU47" s="2552"/>
      <c r="BV47" s="2552"/>
      <c r="BW47" s="2552"/>
      <c r="BX47" s="2552"/>
      <c r="BY47" s="2552"/>
      <c r="BZ47" s="2563"/>
      <c r="CA47" s="2563">
        <f t="shared" si="11"/>
        <v>0</v>
      </c>
      <c r="CB47" s="2560"/>
      <c r="CC47" s="2562"/>
      <c r="CD47" s="2560"/>
      <c r="CE47" s="2552"/>
      <c r="CF47" s="2552"/>
      <c r="CG47" s="2552"/>
      <c r="CH47" s="2552"/>
      <c r="CI47" s="2552"/>
      <c r="CJ47" s="2552">
        <f t="shared" si="12"/>
        <v>0</v>
      </c>
      <c r="CK47" s="2645"/>
      <c r="CL47" s="2645"/>
    </row>
    <row r="48" spans="1:90" ht="48" hidden="1" customHeight="1">
      <c r="A48" s="2646"/>
      <c r="B48" s="2558" t="s">
        <v>495</v>
      </c>
      <c r="C48" s="412" t="s">
        <v>496</v>
      </c>
      <c r="D48" s="2647"/>
      <c r="E48" s="2623">
        <v>0</v>
      </c>
      <c r="F48" s="2623">
        <v>0</v>
      </c>
      <c r="G48" s="2623">
        <v>0</v>
      </c>
      <c r="H48" s="2623">
        <v>0</v>
      </c>
      <c r="I48" s="2623">
        <v>0</v>
      </c>
      <c r="J48" s="2623">
        <v>0</v>
      </c>
      <c r="K48" s="2623">
        <v>0</v>
      </c>
      <c r="L48" s="2623">
        <v>0</v>
      </c>
      <c r="M48" s="2623">
        <v>0</v>
      </c>
      <c r="N48" s="2648"/>
      <c r="O48" s="2635"/>
      <c r="P48" s="2586"/>
      <c r="Q48" s="2586"/>
      <c r="R48" s="2586"/>
      <c r="S48" s="2586"/>
      <c r="T48" s="2586"/>
      <c r="U48" s="2623"/>
      <c r="V48" s="2623">
        <f t="shared" si="6"/>
        <v>0</v>
      </c>
      <c r="W48" s="2649">
        <f t="shared" si="40"/>
        <v>0</v>
      </c>
      <c r="X48" s="2623">
        <f t="shared" si="41"/>
        <v>0</v>
      </c>
      <c r="Y48" s="2623">
        <f t="shared" si="42"/>
        <v>0</v>
      </c>
      <c r="Z48" s="2623">
        <f t="shared" si="43"/>
        <v>0</v>
      </c>
      <c r="AA48" s="2623">
        <f t="shared" si="44"/>
        <v>0</v>
      </c>
      <c r="AB48" s="2623">
        <f t="shared" si="45"/>
        <v>0</v>
      </c>
      <c r="AC48" s="2623">
        <f t="shared" si="46"/>
        <v>0</v>
      </c>
      <c r="AD48" s="2623">
        <f t="shared" si="47"/>
        <v>0</v>
      </c>
      <c r="AE48" s="2623">
        <f t="shared" si="7"/>
        <v>0</v>
      </c>
      <c r="AF48" s="2623"/>
      <c r="AG48" s="2648"/>
      <c r="AH48" s="2635"/>
      <c r="AI48" s="2586"/>
      <c r="AJ48" s="2586"/>
      <c r="AK48" s="2586"/>
      <c r="AL48" s="2586"/>
      <c r="AM48" s="2586"/>
      <c r="AN48" s="2623"/>
      <c r="AO48" s="2623">
        <v>0</v>
      </c>
      <c r="AP48" s="2648"/>
      <c r="AQ48" s="2635"/>
      <c r="AR48" s="2586"/>
      <c r="AS48" s="2586"/>
      <c r="AT48" s="2586"/>
      <c r="AU48" s="2586"/>
      <c r="AV48" s="2586"/>
      <c r="AW48" s="2623"/>
      <c r="AX48" s="2623">
        <f t="shared" si="8"/>
        <v>0</v>
      </c>
      <c r="AY48" s="489">
        <f t="shared" si="48"/>
        <v>0</v>
      </c>
      <c r="AZ48" s="2650">
        <f t="shared" si="48"/>
        <v>0</v>
      </c>
      <c r="BA48" s="2552">
        <f t="shared" si="48"/>
        <v>0</v>
      </c>
      <c r="BB48" s="2586">
        <f t="shared" si="48"/>
        <v>0</v>
      </c>
      <c r="BC48" s="2586">
        <f t="shared" si="48"/>
        <v>0</v>
      </c>
      <c r="BD48" s="2586">
        <f t="shared" si="48"/>
        <v>0</v>
      </c>
      <c r="BE48" s="2552">
        <f t="shared" si="48"/>
        <v>0</v>
      </c>
      <c r="BF48" s="2563">
        <f t="shared" si="48"/>
        <v>0</v>
      </c>
      <c r="BG48" s="2623">
        <f t="shared" si="9"/>
        <v>0</v>
      </c>
      <c r="BH48" s="2651"/>
      <c r="BI48" s="2651"/>
      <c r="BJ48" s="2652"/>
      <c r="BK48" s="2586"/>
      <c r="BL48" s="2586"/>
      <c r="BM48" s="2586"/>
      <c r="BN48" s="2586"/>
      <c r="BO48" s="2586"/>
      <c r="BP48" s="2586"/>
      <c r="BQ48" s="2623"/>
      <c r="BR48" s="2586">
        <f t="shared" si="10"/>
        <v>0</v>
      </c>
      <c r="BS48" s="2652"/>
      <c r="BT48" s="2586"/>
      <c r="BU48" s="2586"/>
      <c r="BV48" s="2586"/>
      <c r="BW48" s="2586"/>
      <c r="BX48" s="2586"/>
      <c r="BY48" s="2586"/>
      <c r="BZ48" s="2623"/>
      <c r="CA48" s="2623">
        <f t="shared" si="11"/>
        <v>0</v>
      </c>
      <c r="CB48" s="2560"/>
      <c r="CC48" s="2562"/>
      <c r="CD48" s="2560"/>
      <c r="CE48" s="2552"/>
      <c r="CF48" s="2552"/>
      <c r="CG48" s="2552"/>
      <c r="CH48" s="2552"/>
      <c r="CI48" s="2586"/>
      <c r="CJ48" s="2586">
        <f t="shared" si="12"/>
        <v>0</v>
      </c>
      <c r="CK48" s="2653"/>
      <c r="CL48" s="2653"/>
    </row>
    <row r="49" spans="1:90" ht="15.75" hidden="1" customHeight="1">
      <c r="A49" s="2646"/>
      <c r="B49" s="2558"/>
      <c r="C49" s="412"/>
      <c r="D49" s="2647"/>
      <c r="E49" s="2623">
        <v>0</v>
      </c>
      <c r="F49" s="2623">
        <v>0</v>
      </c>
      <c r="G49" s="2623">
        <v>0</v>
      </c>
      <c r="H49" s="2623">
        <v>0</v>
      </c>
      <c r="I49" s="2623">
        <v>0</v>
      </c>
      <c r="J49" s="2623">
        <v>0</v>
      </c>
      <c r="K49" s="2623">
        <v>0</v>
      </c>
      <c r="L49" s="2623">
        <v>0</v>
      </c>
      <c r="M49" s="2623">
        <v>0</v>
      </c>
      <c r="N49" s="2648"/>
      <c r="O49" s="2635"/>
      <c r="P49" s="2586"/>
      <c r="Q49" s="2586"/>
      <c r="R49" s="2586"/>
      <c r="S49" s="2586"/>
      <c r="T49" s="2586"/>
      <c r="U49" s="2623"/>
      <c r="V49" s="2623">
        <f t="shared" si="6"/>
        <v>0</v>
      </c>
      <c r="W49" s="2649">
        <f t="shared" si="40"/>
        <v>0</v>
      </c>
      <c r="X49" s="2623">
        <f t="shared" si="41"/>
        <v>0</v>
      </c>
      <c r="Y49" s="2623">
        <f t="shared" si="42"/>
        <v>0</v>
      </c>
      <c r="Z49" s="2623">
        <f t="shared" si="43"/>
        <v>0</v>
      </c>
      <c r="AA49" s="2623">
        <f t="shared" si="44"/>
        <v>0</v>
      </c>
      <c r="AB49" s="2623">
        <f t="shared" si="45"/>
        <v>0</v>
      </c>
      <c r="AC49" s="2623">
        <f t="shared" si="46"/>
        <v>0</v>
      </c>
      <c r="AD49" s="2623">
        <f t="shared" si="47"/>
        <v>0</v>
      </c>
      <c r="AE49" s="2623">
        <f t="shared" si="7"/>
        <v>0</v>
      </c>
      <c r="AF49" s="2623"/>
      <c r="AG49" s="2648"/>
      <c r="AH49" s="2635"/>
      <c r="AI49" s="2586"/>
      <c r="AJ49" s="2586"/>
      <c r="AK49" s="2586"/>
      <c r="AL49" s="2586"/>
      <c r="AM49" s="2586"/>
      <c r="AN49" s="2623"/>
      <c r="AO49" s="2623">
        <v>0</v>
      </c>
      <c r="AP49" s="2648"/>
      <c r="AQ49" s="2635"/>
      <c r="AR49" s="2586"/>
      <c r="AS49" s="2586"/>
      <c r="AT49" s="2586"/>
      <c r="AU49" s="2586"/>
      <c r="AV49" s="2586"/>
      <c r="AW49" s="2623"/>
      <c r="AX49" s="2623">
        <f t="shared" si="8"/>
        <v>0</v>
      </c>
      <c r="AY49" s="2637">
        <f t="shared" si="48"/>
        <v>0</v>
      </c>
      <c r="AZ49" s="2635">
        <f t="shared" si="48"/>
        <v>0</v>
      </c>
      <c r="BA49" s="2586">
        <f t="shared" si="48"/>
        <v>0</v>
      </c>
      <c r="BB49" s="2586">
        <f t="shared" si="48"/>
        <v>0</v>
      </c>
      <c r="BC49" s="2586">
        <f t="shared" si="48"/>
        <v>0</v>
      </c>
      <c r="BD49" s="2586">
        <f t="shared" si="48"/>
        <v>0</v>
      </c>
      <c r="BE49" s="2586">
        <f t="shared" si="48"/>
        <v>0</v>
      </c>
      <c r="BF49" s="2623">
        <f t="shared" si="48"/>
        <v>0</v>
      </c>
      <c r="BG49" s="2623">
        <f t="shared" si="9"/>
        <v>0</v>
      </c>
      <c r="BH49" s="2651"/>
      <c r="BI49" s="2651"/>
      <c r="BJ49" s="2652"/>
      <c r="BK49" s="2586"/>
      <c r="BL49" s="2586"/>
      <c r="BM49" s="2586"/>
      <c r="BN49" s="2586"/>
      <c r="BO49" s="2586"/>
      <c r="BP49" s="2586"/>
      <c r="BQ49" s="2623"/>
      <c r="BR49" s="2586">
        <f t="shared" si="10"/>
        <v>0</v>
      </c>
      <c r="BS49" s="2652"/>
      <c r="BT49" s="2586"/>
      <c r="BU49" s="2586"/>
      <c r="BV49" s="2586"/>
      <c r="BW49" s="2586"/>
      <c r="BX49" s="2586"/>
      <c r="BY49" s="2586"/>
      <c r="BZ49" s="2623"/>
      <c r="CA49" s="2623">
        <f t="shared" si="11"/>
        <v>0</v>
      </c>
      <c r="CB49" s="2560"/>
      <c r="CC49" s="2562"/>
      <c r="CD49" s="2560"/>
      <c r="CE49" s="2552"/>
      <c r="CF49" s="2552"/>
      <c r="CG49" s="2552"/>
      <c r="CH49" s="2552"/>
      <c r="CI49" s="2586"/>
      <c r="CJ49" s="2586">
        <f t="shared" si="12"/>
        <v>0</v>
      </c>
      <c r="CK49" s="2653"/>
      <c r="CL49" s="2653"/>
    </row>
    <row r="50" spans="1:90" ht="15.75" hidden="1" customHeight="1">
      <c r="A50" s="2646"/>
      <c r="B50" s="2558"/>
      <c r="C50" s="412"/>
      <c r="D50" s="2647"/>
      <c r="E50" s="2623">
        <v>0</v>
      </c>
      <c r="F50" s="2623">
        <v>0</v>
      </c>
      <c r="G50" s="2623">
        <v>0</v>
      </c>
      <c r="H50" s="2623">
        <v>0</v>
      </c>
      <c r="I50" s="2623">
        <v>0</v>
      </c>
      <c r="J50" s="2623">
        <v>0</v>
      </c>
      <c r="K50" s="2623">
        <v>0</v>
      </c>
      <c r="L50" s="2623">
        <v>0</v>
      </c>
      <c r="M50" s="2623">
        <v>0</v>
      </c>
      <c r="N50" s="2648"/>
      <c r="O50" s="2635"/>
      <c r="P50" s="2586"/>
      <c r="Q50" s="2586"/>
      <c r="R50" s="2586"/>
      <c r="S50" s="2586"/>
      <c r="T50" s="2586"/>
      <c r="U50" s="2623"/>
      <c r="V50" s="2623">
        <f t="shared" si="6"/>
        <v>0</v>
      </c>
      <c r="W50" s="2649">
        <f t="shared" si="40"/>
        <v>0</v>
      </c>
      <c r="X50" s="2623">
        <f t="shared" si="41"/>
        <v>0</v>
      </c>
      <c r="Y50" s="2623">
        <f t="shared" si="42"/>
        <v>0</v>
      </c>
      <c r="Z50" s="2623">
        <f t="shared" si="43"/>
        <v>0</v>
      </c>
      <c r="AA50" s="2623">
        <f t="shared" si="44"/>
        <v>0</v>
      </c>
      <c r="AB50" s="2623">
        <f t="shared" si="45"/>
        <v>0</v>
      </c>
      <c r="AC50" s="2623">
        <f t="shared" si="46"/>
        <v>0</v>
      </c>
      <c r="AD50" s="2623">
        <f t="shared" si="47"/>
        <v>0</v>
      </c>
      <c r="AE50" s="2623">
        <f t="shared" si="7"/>
        <v>0</v>
      </c>
      <c r="AF50" s="2623"/>
      <c r="AG50" s="2648"/>
      <c r="AH50" s="2635"/>
      <c r="AI50" s="2586"/>
      <c r="AJ50" s="2586"/>
      <c r="AK50" s="2586"/>
      <c r="AL50" s="2586"/>
      <c r="AM50" s="2586"/>
      <c r="AN50" s="2623"/>
      <c r="AO50" s="2623">
        <v>0</v>
      </c>
      <c r="AP50" s="2648"/>
      <c r="AQ50" s="2635"/>
      <c r="AR50" s="2586"/>
      <c r="AS50" s="2586"/>
      <c r="AT50" s="2586"/>
      <c r="AU50" s="2586"/>
      <c r="AV50" s="2586"/>
      <c r="AW50" s="2623"/>
      <c r="AX50" s="2623">
        <f t="shared" si="8"/>
        <v>0</v>
      </c>
      <c r="AY50" s="2637">
        <f t="shared" si="48"/>
        <v>0</v>
      </c>
      <c r="AZ50" s="2635">
        <f t="shared" si="48"/>
        <v>0</v>
      </c>
      <c r="BA50" s="2586">
        <f t="shared" si="48"/>
        <v>0</v>
      </c>
      <c r="BB50" s="2586">
        <f t="shared" si="48"/>
        <v>0</v>
      </c>
      <c r="BC50" s="2586">
        <f t="shared" si="48"/>
        <v>0</v>
      </c>
      <c r="BD50" s="2586">
        <f t="shared" si="48"/>
        <v>0</v>
      </c>
      <c r="BE50" s="2586">
        <f t="shared" si="48"/>
        <v>0</v>
      </c>
      <c r="BF50" s="2623">
        <f t="shared" si="48"/>
        <v>0</v>
      </c>
      <c r="BG50" s="2623">
        <f t="shared" si="9"/>
        <v>0</v>
      </c>
      <c r="BH50" s="2651"/>
      <c r="BI50" s="2651"/>
      <c r="BJ50" s="2652"/>
      <c r="BK50" s="2586"/>
      <c r="BL50" s="2586"/>
      <c r="BM50" s="2586"/>
      <c r="BN50" s="2586"/>
      <c r="BO50" s="2586"/>
      <c r="BP50" s="2586"/>
      <c r="BQ50" s="2623"/>
      <c r="BR50" s="2586">
        <f t="shared" si="10"/>
        <v>0</v>
      </c>
      <c r="BS50" s="2652"/>
      <c r="BT50" s="2586"/>
      <c r="BU50" s="2586"/>
      <c r="BV50" s="2586"/>
      <c r="BW50" s="2586"/>
      <c r="BX50" s="2586"/>
      <c r="BY50" s="2586"/>
      <c r="BZ50" s="2623"/>
      <c r="CA50" s="2623">
        <f t="shared" si="11"/>
        <v>0</v>
      </c>
      <c r="CB50" s="2560"/>
      <c r="CC50" s="2562"/>
      <c r="CD50" s="2560"/>
      <c r="CE50" s="2552"/>
      <c r="CF50" s="2552"/>
      <c r="CG50" s="2552"/>
      <c r="CH50" s="2552"/>
      <c r="CI50" s="2586"/>
      <c r="CJ50" s="2586">
        <f t="shared" si="12"/>
        <v>0</v>
      </c>
      <c r="CK50" s="2653"/>
      <c r="CL50" s="2653"/>
    </row>
    <row r="51" spans="1:90" ht="15.75" hidden="1" customHeight="1">
      <c r="A51" s="2646"/>
      <c r="B51" s="2558"/>
      <c r="C51" s="412"/>
      <c r="D51" s="2647"/>
      <c r="E51" s="2623">
        <v>0</v>
      </c>
      <c r="F51" s="2623">
        <v>0</v>
      </c>
      <c r="G51" s="2623">
        <v>0</v>
      </c>
      <c r="H51" s="2623">
        <v>0</v>
      </c>
      <c r="I51" s="2623">
        <v>0</v>
      </c>
      <c r="J51" s="2623">
        <v>0</v>
      </c>
      <c r="K51" s="2623">
        <v>0</v>
      </c>
      <c r="L51" s="2623">
        <v>0</v>
      </c>
      <c r="M51" s="2623">
        <v>0</v>
      </c>
      <c r="N51" s="2648"/>
      <c r="O51" s="2635"/>
      <c r="P51" s="2586"/>
      <c r="Q51" s="2586"/>
      <c r="R51" s="2586"/>
      <c r="S51" s="2586"/>
      <c r="T51" s="2586"/>
      <c r="U51" s="2623"/>
      <c r="V51" s="2623">
        <f t="shared" si="6"/>
        <v>0</v>
      </c>
      <c r="W51" s="2649">
        <f t="shared" si="40"/>
        <v>0</v>
      </c>
      <c r="X51" s="2623">
        <f t="shared" si="41"/>
        <v>0</v>
      </c>
      <c r="Y51" s="2623">
        <f t="shared" si="42"/>
        <v>0</v>
      </c>
      <c r="Z51" s="2623">
        <f t="shared" si="43"/>
        <v>0</v>
      </c>
      <c r="AA51" s="2623">
        <f t="shared" si="44"/>
        <v>0</v>
      </c>
      <c r="AB51" s="2623">
        <f t="shared" si="45"/>
        <v>0</v>
      </c>
      <c r="AC51" s="2623">
        <f t="shared" si="46"/>
        <v>0</v>
      </c>
      <c r="AD51" s="2623">
        <f t="shared" si="47"/>
        <v>0</v>
      </c>
      <c r="AE51" s="2623">
        <f t="shared" si="7"/>
        <v>0</v>
      </c>
      <c r="AF51" s="2623"/>
      <c r="AG51" s="2648"/>
      <c r="AH51" s="2635"/>
      <c r="AI51" s="2586"/>
      <c r="AJ51" s="2586"/>
      <c r="AK51" s="2586"/>
      <c r="AL51" s="2586"/>
      <c r="AM51" s="2586"/>
      <c r="AN51" s="2623"/>
      <c r="AO51" s="2623">
        <v>0</v>
      </c>
      <c r="AP51" s="2648"/>
      <c r="AQ51" s="2635"/>
      <c r="AR51" s="2586"/>
      <c r="AS51" s="2586"/>
      <c r="AT51" s="2586"/>
      <c r="AU51" s="2586"/>
      <c r="AV51" s="2586"/>
      <c r="AW51" s="2623"/>
      <c r="AX51" s="2623">
        <f t="shared" si="8"/>
        <v>0</v>
      </c>
      <c r="AY51" s="2637">
        <f t="shared" si="48"/>
        <v>0</v>
      </c>
      <c r="AZ51" s="2635">
        <f t="shared" si="48"/>
        <v>0</v>
      </c>
      <c r="BA51" s="2586">
        <f t="shared" si="48"/>
        <v>0</v>
      </c>
      <c r="BB51" s="2586">
        <f t="shared" si="48"/>
        <v>0</v>
      </c>
      <c r="BC51" s="2586">
        <f t="shared" si="48"/>
        <v>0</v>
      </c>
      <c r="BD51" s="2586">
        <f t="shared" si="48"/>
        <v>0</v>
      </c>
      <c r="BE51" s="2586">
        <f t="shared" si="48"/>
        <v>0</v>
      </c>
      <c r="BF51" s="2623">
        <f t="shared" si="48"/>
        <v>0</v>
      </c>
      <c r="BG51" s="2623">
        <f t="shared" si="9"/>
        <v>0</v>
      </c>
      <c r="BH51" s="2651"/>
      <c r="BI51" s="2651"/>
      <c r="BJ51" s="2652"/>
      <c r="BK51" s="2586"/>
      <c r="BL51" s="2586"/>
      <c r="BM51" s="2586"/>
      <c r="BN51" s="2586"/>
      <c r="BO51" s="2586"/>
      <c r="BP51" s="2586"/>
      <c r="BQ51" s="2623"/>
      <c r="BR51" s="2586">
        <f t="shared" si="10"/>
        <v>0</v>
      </c>
      <c r="BS51" s="2652"/>
      <c r="BT51" s="2586"/>
      <c r="BU51" s="2586"/>
      <c r="BV51" s="2586"/>
      <c r="BW51" s="2586"/>
      <c r="BX51" s="2586"/>
      <c r="BY51" s="2586"/>
      <c r="BZ51" s="2623"/>
      <c r="CA51" s="2623">
        <f t="shared" si="11"/>
        <v>0</v>
      </c>
      <c r="CB51" s="2560"/>
      <c r="CC51" s="2562"/>
      <c r="CD51" s="2560"/>
      <c r="CE51" s="2552"/>
      <c r="CF51" s="2552"/>
      <c r="CG51" s="2552"/>
      <c r="CH51" s="2552"/>
      <c r="CI51" s="2586"/>
      <c r="CJ51" s="2586">
        <f t="shared" si="12"/>
        <v>0</v>
      </c>
      <c r="CK51" s="2653"/>
      <c r="CL51" s="2653"/>
    </row>
    <row r="52" spans="1:90" ht="15.75" hidden="1" customHeight="1">
      <c r="A52" s="2646"/>
      <c r="B52" s="2558"/>
      <c r="C52" s="412"/>
      <c r="D52" s="2647"/>
      <c r="E52" s="2623">
        <v>0</v>
      </c>
      <c r="F52" s="2623">
        <v>0</v>
      </c>
      <c r="G52" s="2623">
        <v>0</v>
      </c>
      <c r="H52" s="2623">
        <v>0</v>
      </c>
      <c r="I52" s="2623">
        <v>0</v>
      </c>
      <c r="J52" s="2623">
        <v>0</v>
      </c>
      <c r="K52" s="2623">
        <v>0</v>
      </c>
      <c r="L52" s="2623">
        <v>0</v>
      </c>
      <c r="M52" s="2623">
        <v>0</v>
      </c>
      <c r="N52" s="2648"/>
      <c r="O52" s="2622"/>
      <c r="P52" s="2586"/>
      <c r="Q52" s="2586"/>
      <c r="R52" s="2586"/>
      <c r="S52" s="2586"/>
      <c r="T52" s="2586"/>
      <c r="U52" s="2623"/>
      <c r="V52" s="2623">
        <f t="shared" si="6"/>
        <v>0</v>
      </c>
      <c r="W52" s="2649">
        <f t="shared" si="40"/>
        <v>0</v>
      </c>
      <c r="X52" s="2623">
        <f t="shared" si="41"/>
        <v>0</v>
      </c>
      <c r="Y52" s="2623">
        <f t="shared" si="42"/>
        <v>0</v>
      </c>
      <c r="Z52" s="2623">
        <f t="shared" si="43"/>
        <v>0</v>
      </c>
      <c r="AA52" s="2623">
        <f t="shared" si="44"/>
        <v>0</v>
      </c>
      <c r="AB52" s="2623">
        <f t="shared" si="45"/>
        <v>0</v>
      </c>
      <c r="AC52" s="2623">
        <f t="shared" si="46"/>
        <v>0</v>
      </c>
      <c r="AD52" s="2623">
        <f t="shared" si="47"/>
        <v>0</v>
      </c>
      <c r="AE52" s="2623">
        <f t="shared" si="7"/>
        <v>0</v>
      </c>
      <c r="AF52" s="2623"/>
      <c r="AG52" s="2648"/>
      <c r="AH52" s="2635"/>
      <c r="AI52" s="2586"/>
      <c r="AJ52" s="2586"/>
      <c r="AK52" s="2586"/>
      <c r="AL52" s="2586"/>
      <c r="AM52" s="2586"/>
      <c r="AN52" s="2623"/>
      <c r="AO52" s="2623">
        <v>0</v>
      </c>
      <c r="AP52" s="2648"/>
      <c r="AQ52" s="2622"/>
      <c r="AR52" s="2586"/>
      <c r="AS52" s="2586"/>
      <c r="AT52" s="2586"/>
      <c r="AU52" s="2586"/>
      <c r="AV52" s="2586"/>
      <c r="AW52" s="2623"/>
      <c r="AX52" s="2623">
        <f t="shared" si="8"/>
        <v>0</v>
      </c>
      <c r="AY52" s="2637">
        <f t="shared" si="48"/>
        <v>0</v>
      </c>
      <c r="AZ52" s="2622">
        <f t="shared" si="48"/>
        <v>0</v>
      </c>
      <c r="BA52" s="2586">
        <f t="shared" si="48"/>
        <v>0</v>
      </c>
      <c r="BB52" s="2586">
        <f t="shared" si="48"/>
        <v>0</v>
      </c>
      <c r="BC52" s="2586">
        <f t="shared" si="48"/>
        <v>0</v>
      </c>
      <c r="BD52" s="2586">
        <f t="shared" si="48"/>
        <v>0</v>
      </c>
      <c r="BE52" s="2586">
        <f t="shared" si="48"/>
        <v>0</v>
      </c>
      <c r="BF52" s="2623">
        <f t="shared" si="48"/>
        <v>0</v>
      </c>
      <c r="BG52" s="2623">
        <f t="shared" si="9"/>
        <v>0</v>
      </c>
      <c r="BH52" s="2651"/>
      <c r="BI52" s="2651"/>
      <c r="BJ52" s="2652"/>
      <c r="BK52" s="2586"/>
      <c r="BL52" s="2586"/>
      <c r="BM52" s="2586"/>
      <c r="BN52" s="2586"/>
      <c r="BO52" s="2586"/>
      <c r="BP52" s="2586"/>
      <c r="BQ52" s="2623"/>
      <c r="BR52" s="2586">
        <f t="shared" si="10"/>
        <v>0</v>
      </c>
      <c r="BS52" s="2652"/>
      <c r="BT52" s="2586"/>
      <c r="BU52" s="2586"/>
      <c r="BV52" s="2586"/>
      <c r="BW52" s="2586"/>
      <c r="BX52" s="2586"/>
      <c r="BY52" s="2586"/>
      <c r="BZ52" s="2623"/>
      <c r="CA52" s="2623">
        <f t="shared" si="11"/>
        <v>0</v>
      </c>
      <c r="CB52" s="2560"/>
      <c r="CC52" s="2562"/>
      <c r="CD52" s="2560"/>
      <c r="CE52" s="2552"/>
      <c r="CF52" s="2552"/>
      <c r="CG52" s="2552"/>
      <c r="CH52" s="2552"/>
      <c r="CI52" s="2586"/>
      <c r="CJ52" s="2586">
        <f t="shared" si="12"/>
        <v>0</v>
      </c>
      <c r="CK52" s="2653"/>
      <c r="CL52" s="2653"/>
    </row>
    <row r="53" spans="1:90" ht="15.75" hidden="1" customHeight="1">
      <c r="A53" s="2654"/>
      <c r="B53" s="2569"/>
      <c r="C53" s="2570"/>
      <c r="D53" s="2571"/>
      <c r="E53" s="2623">
        <v>0</v>
      </c>
      <c r="F53" s="2575">
        <v>0</v>
      </c>
      <c r="G53" s="2575">
        <v>0</v>
      </c>
      <c r="H53" s="2575">
        <v>0</v>
      </c>
      <c r="I53" s="2575">
        <v>0</v>
      </c>
      <c r="J53" s="2575">
        <v>0</v>
      </c>
      <c r="K53" s="2575">
        <v>0</v>
      </c>
      <c r="L53" s="2575">
        <v>0</v>
      </c>
      <c r="M53" s="2575">
        <v>0</v>
      </c>
      <c r="N53" s="2655"/>
      <c r="O53" s="2573"/>
      <c r="P53" s="2573"/>
      <c r="Q53" s="2573"/>
      <c r="R53" s="2573"/>
      <c r="S53" s="2573"/>
      <c r="T53" s="2573"/>
      <c r="U53" s="2575"/>
      <c r="V53" s="2623">
        <f t="shared" si="6"/>
        <v>0</v>
      </c>
      <c r="W53" s="2623">
        <f t="shared" si="40"/>
        <v>0</v>
      </c>
      <c r="X53" s="2575">
        <f t="shared" si="41"/>
        <v>0</v>
      </c>
      <c r="Y53" s="2575">
        <f t="shared" si="42"/>
        <v>0</v>
      </c>
      <c r="Z53" s="2575">
        <f t="shared" si="43"/>
        <v>0</v>
      </c>
      <c r="AA53" s="2575">
        <f t="shared" si="44"/>
        <v>0</v>
      </c>
      <c r="AB53" s="2575">
        <f t="shared" si="45"/>
        <v>0</v>
      </c>
      <c r="AC53" s="2575">
        <f t="shared" si="46"/>
        <v>0</v>
      </c>
      <c r="AD53" s="2575">
        <f t="shared" si="47"/>
        <v>0</v>
      </c>
      <c r="AE53" s="2575">
        <f t="shared" si="7"/>
        <v>0</v>
      </c>
      <c r="AF53" s="2575"/>
      <c r="AG53" s="2655"/>
      <c r="AH53" s="2573"/>
      <c r="AI53" s="2573"/>
      <c r="AJ53" s="2573"/>
      <c r="AK53" s="2573"/>
      <c r="AL53" s="2573"/>
      <c r="AM53" s="2573"/>
      <c r="AN53" s="2575"/>
      <c r="AO53" s="2575">
        <v>0</v>
      </c>
      <c r="AP53" s="2655"/>
      <c r="AQ53" s="2573"/>
      <c r="AR53" s="2573"/>
      <c r="AS53" s="2573"/>
      <c r="AT53" s="2573"/>
      <c r="AU53" s="2573"/>
      <c r="AV53" s="2573"/>
      <c r="AW53" s="2575"/>
      <c r="AX53" s="2575">
        <f t="shared" si="8"/>
        <v>0</v>
      </c>
      <c r="AY53" s="2655">
        <f t="shared" si="48"/>
        <v>0</v>
      </c>
      <c r="AZ53" s="2573">
        <f t="shared" si="48"/>
        <v>0</v>
      </c>
      <c r="BA53" s="2573">
        <f t="shared" si="48"/>
        <v>0</v>
      </c>
      <c r="BB53" s="2573">
        <f t="shared" si="48"/>
        <v>0</v>
      </c>
      <c r="BC53" s="2573">
        <f t="shared" si="48"/>
        <v>0</v>
      </c>
      <c r="BD53" s="2573">
        <f t="shared" si="48"/>
        <v>0</v>
      </c>
      <c r="BE53" s="2573">
        <f t="shared" si="48"/>
        <v>0</v>
      </c>
      <c r="BF53" s="2575">
        <f t="shared" si="48"/>
        <v>0</v>
      </c>
      <c r="BG53" s="2575">
        <f t="shared" si="9"/>
        <v>0</v>
      </c>
      <c r="BH53" s="2656"/>
      <c r="BI53" s="2656"/>
      <c r="BJ53" s="2655"/>
      <c r="BK53" s="2573"/>
      <c r="BL53" s="2573"/>
      <c r="BM53" s="2573"/>
      <c r="BN53" s="2573"/>
      <c r="BO53" s="2573"/>
      <c r="BP53" s="2573"/>
      <c r="BQ53" s="2575"/>
      <c r="BR53" s="2586">
        <f t="shared" si="10"/>
        <v>0</v>
      </c>
      <c r="BS53" s="2655"/>
      <c r="BT53" s="2586"/>
      <c r="BU53" s="2586"/>
      <c r="BV53" s="2586"/>
      <c r="BW53" s="2586"/>
      <c r="BX53" s="2586"/>
      <c r="BY53" s="2573"/>
      <c r="BZ53" s="2575"/>
      <c r="CA53" s="2575">
        <f t="shared" si="11"/>
        <v>0</v>
      </c>
      <c r="CB53" s="2572"/>
      <c r="CC53" s="2657"/>
      <c r="CD53" s="2572"/>
      <c r="CE53" s="2573"/>
      <c r="CF53" s="2573"/>
      <c r="CG53" s="2573"/>
      <c r="CH53" s="2573"/>
      <c r="CI53" s="2573"/>
      <c r="CJ53" s="2573">
        <f t="shared" si="12"/>
        <v>0</v>
      </c>
      <c r="CK53" s="2658"/>
      <c r="CL53" s="2658"/>
    </row>
    <row r="54" spans="1:90" ht="14.25">
      <c r="A54" s="338"/>
      <c r="B54" s="3552" t="s">
        <v>701</v>
      </c>
      <c r="C54" s="3553" t="s">
        <v>498</v>
      </c>
      <c r="D54" s="3562"/>
      <c r="E54" s="3556">
        <v>0</v>
      </c>
      <c r="F54" s="3556">
        <v>0</v>
      </c>
      <c r="G54" s="3556">
        <v>5580</v>
      </c>
      <c r="H54" s="3556">
        <v>0</v>
      </c>
      <c r="I54" s="3556">
        <v>0</v>
      </c>
      <c r="J54" s="3556">
        <v>0</v>
      </c>
      <c r="K54" s="3556">
        <v>0</v>
      </c>
      <c r="L54" s="3556">
        <v>0</v>
      </c>
      <c r="M54" s="3556">
        <v>5580</v>
      </c>
      <c r="N54" s="3556">
        <f t="shared" ref="N54:U54" si="50">SUM(N55:N64)</f>
        <v>0</v>
      </c>
      <c r="O54" s="3556">
        <f t="shared" si="50"/>
        <v>0</v>
      </c>
      <c r="P54" s="3556">
        <f t="shared" si="50"/>
        <v>0</v>
      </c>
      <c r="Q54" s="3556">
        <f t="shared" si="50"/>
        <v>0</v>
      </c>
      <c r="R54" s="3556">
        <f>SUM(R55:R64)</f>
        <v>0</v>
      </c>
      <c r="S54" s="3556">
        <f t="shared" si="50"/>
        <v>0</v>
      </c>
      <c r="T54" s="3556">
        <f t="shared" si="50"/>
        <v>0</v>
      </c>
      <c r="U54" s="3556">
        <f t="shared" si="50"/>
        <v>0</v>
      </c>
      <c r="V54" s="3556">
        <f t="shared" si="6"/>
        <v>0</v>
      </c>
      <c r="W54" s="3556">
        <f t="shared" ref="W54:AD54" si="51">SUM(W55:W64)</f>
        <v>0</v>
      </c>
      <c r="X54" s="3556">
        <f t="shared" si="51"/>
        <v>0</v>
      </c>
      <c r="Y54" s="3556">
        <f t="shared" si="51"/>
        <v>5580</v>
      </c>
      <c r="Z54" s="3556">
        <f t="shared" si="51"/>
        <v>0</v>
      </c>
      <c r="AA54" s="3556">
        <f>SUM(AA55:AA64)</f>
        <v>0</v>
      </c>
      <c r="AB54" s="3556">
        <f t="shared" si="51"/>
        <v>0</v>
      </c>
      <c r="AC54" s="3556">
        <f t="shared" si="51"/>
        <v>0</v>
      </c>
      <c r="AD54" s="3556">
        <f t="shared" si="51"/>
        <v>0</v>
      </c>
      <c r="AE54" s="3556">
        <f t="shared" si="7"/>
        <v>5580</v>
      </c>
      <c r="AF54" s="3556"/>
      <c r="AG54" s="3556">
        <v>0</v>
      </c>
      <c r="AH54" s="3556">
        <v>0</v>
      </c>
      <c r="AI54" s="3556">
        <v>10000</v>
      </c>
      <c r="AJ54" s="3556">
        <v>0</v>
      </c>
      <c r="AK54" s="3556">
        <v>0</v>
      </c>
      <c r="AL54" s="3556">
        <v>0</v>
      </c>
      <c r="AM54" s="3556">
        <v>0</v>
      </c>
      <c r="AN54" s="3556">
        <v>0</v>
      </c>
      <c r="AO54" s="3556">
        <v>10000</v>
      </c>
      <c r="AP54" s="3556">
        <f t="shared" ref="AP54:AW54" si="52">SUM(AP55:AP64)</f>
        <v>0</v>
      </c>
      <c r="AQ54" s="3556">
        <f t="shared" si="52"/>
        <v>0</v>
      </c>
      <c r="AR54" s="3556">
        <f t="shared" si="52"/>
        <v>0</v>
      </c>
      <c r="AS54" s="3556">
        <f t="shared" si="52"/>
        <v>0</v>
      </c>
      <c r="AT54" s="3556">
        <f>SUM(AT55:AT64)</f>
        <v>0</v>
      </c>
      <c r="AU54" s="3556">
        <f t="shared" si="52"/>
        <v>0</v>
      </c>
      <c r="AV54" s="3556">
        <f t="shared" si="52"/>
        <v>0</v>
      </c>
      <c r="AW54" s="3556">
        <f t="shared" si="52"/>
        <v>0</v>
      </c>
      <c r="AX54" s="3556">
        <f t="shared" si="8"/>
        <v>0</v>
      </c>
      <c r="AY54" s="3556">
        <f t="shared" ref="AY54:BF54" si="53">SUM(AY55:AY64)</f>
        <v>0</v>
      </c>
      <c r="AZ54" s="3556">
        <f t="shared" si="53"/>
        <v>0</v>
      </c>
      <c r="BA54" s="3556">
        <f t="shared" si="53"/>
        <v>10000</v>
      </c>
      <c r="BB54" s="3556">
        <f t="shared" si="53"/>
        <v>0</v>
      </c>
      <c r="BC54" s="3556">
        <f>SUM(BC55:BC64)</f>
        <v>0</v>
      </c>
      <c r="BD54" s="3556">
        <f t="shared" si="53"/>
        <v>0</v>
      </c>
      <c r="BE54" s="3556">
        <f t="shared" si="53"/>
        <v>0</v>
      </c>
      <c r="BF54" s="3556">
        <f t="shared" si="53"/>
        <v>0</v>
      </c>
      <c r="BG54" s="3556">
        <f t="shared" si="9"/>
        <v>10000</v>
      </c>
      <c r="BH54" s="3559"/>
      <c r="BI54" s="3559"/>
      <c r="BJ54" s="3556">
        <f t="shared" ref="BJ54:BQ54" si="54">SUM(BJ55:BJ64)</f>
        <v>6</v>
      </c>
      <c r="BK54" s="3556">
        <f t="shared" si="54"/>
        <v>0</v>
      </c>
      <c r="BL54" s="3556">
        <f t="shared" si="54"/>
        <v>70000</v>
      </c>
      <c r="BM54" s="3556">
        <f t="shared" si="54"/>
        <v>0</v>
      </c>
      <c r="BN54" s="3556">
        <f t="shared" si="54"/>
        <v>0</v>
      </c>
      <c r="BO54" s="3556">
        <f t="shared" si="54"/>
        <v>0</v>
      </c>
      <c r="BP54" s="3556">
        <f t="shared" si="54"/>
        <v>0</v>
      </c>
      <c r="BQ54" s="3556">
        <f t="shared" si="54"/>
        <v>0</v>
      </c>
      <c r="BR54" s="3556">
        <f t="shared" si="10"/>
        <v>70000</v>
      </c>
      <c r="BS54" s="3556">
        <f t="shared" ref="BS54:BZ54" si="55">SUM(BS55:BS64)</f>
        <v>0</v>
      </c>
      <c r="BT54" s="3556">
        <f t="shared" si="55"/>
        <v>0</v>
      </c>
      <c r="BU54" s="3556">
        <f t="shared" si="55"/>
        <v>0</v>
      </c>
      <c r="BV54" s="3556">
        <f t="shared" si="55"/>
        <v>0</v>
      </c>
      <c r="BW54" s="3556">
        <f t="shared" si="55"/>
        <v>0</v>
      </c>
      <c r="BX54" s="3556">
        <f t="shared" si="55"/>
        <v>0</v>
      </c>
      <c r="BY54" s="3556">
        <f t="shared" si="55"/>
        <v>0</v>
      </c>
      <c r="BZ54" s="3556">
        <f t="shared" si="55"/>
        <v>0</v>
      </c>
      <c r="CA54" s="3556">
        <f t="shared" si="11"/>
        <v>0</v>
      </c>
      <c r="CB54" s="3556">
        <f t="shared" ref="CB54:CI54" si="56">SUM(CB55:CB64)</f>
        <v>6</v>
      </c>
      <c r="CC54" s="3556">
        <f t="shared" si="56"/>
        <v>0</v>
      </c>
      <c r="CD54" s="3556">
        <f t="shared" si="56"/>
        <v>70000</v>
      </c>
      <c r="CE54" s="3556">
        <f t="shared" si="56"/>
        <v>0</v>
      </c>
      <c r="CF54" s="3556">
        <f>SUM(CF55:CF64)</f>
        <v>0</v>
      </c>
      <c r="CG54" s="3556">
        <f t="shared" si="56"/>
        <v>0</v>
      </c>
      <c r="CH54" s="3556">
        <f t="shared" si="56"/>
        <v>0</v>
      </c>
      <c r="CI54" s="3556">
        <f t="shared" si="56"/>
        <v>0</v>
      </c>
      <c r="CJ54" s="3556">
        <f t="shared" si="12"/>
        <v>70000</v>
      </c>
      <c r="CK54" s="2659"/>
      <c r="CL54" s="2659"/>
    </row>
    <row r="55" spans="1:90" ht="36">
      <c r="A55" s="2660"/>
      <c r="B55" s="2661" t="s">
        <v>491</v>
      </c>
      <c r="C55" s="347" t="s">
        <v>1294</v>
      </c>
      <c r="D55" s="2547"/>
      <c r="E55" s="2662">
        <v>0</v>
      </c>
      <c r="F55" s="2627">
        <v>0</v>
      </c>
      <c r="G55" s="2554">
        <v>300</v>
      </c>
      <c r="H55" s="2554">
        <v>0</v>
      </c>
      <c r="I55" s="2554">
        <v>0</v>
      </c>
      <c r="J55" s="2554">
        <v>0</v>
      </c>
      <c r="K55" s="2554">
        <v>0</v>
      </c>
      <c r="L55" s="2554">
        <v>0</v>
      </c>
      <c r="M55" s="2554">
        <v>300</v>
      </c>
      <c r="N55" s="2625"/>
      <c r="O55" s="2554"/>
      <c r="P55" s="2554"/>
      <c r="Q55" s="2554"/>
      <c r="R55" s="2554"/>
      <c r="S55" s="2554"/>
      <c r="T55" s="2554"/>
      <c r="U55" s="2554"/>
      <c r="V55" s="2553">
        <f t="shared" si="6"/>
        <v>0</v>
      </c>
      <c r="W55" s="2563">
        <f t="shared" ref="W55:W64" si="57">E55+N55</f>
        <v>0</v>
      </c>
      <c r="X55" s="2563">
        <f t="shared" ref="X55:X64" si="58">F55+O55</f>
        <v>0</v>
      </c>
      <c r="Y55" s="2563">
        <f t="shared" ref="Y55:Y64" si="59">G55+P55</f>
        <v>300</v>
      </c>
      <c r="Z55" s="2563">
        <f t="shared" ref="Z55:Z64" si="60">H55+Q55</f>
        <v>0</v>
      </c>
      <c r="AA55" s="2563">
        <f t="shared" ref="AA55:AA64" si="61">I55+R55</f>
        <v>0</v>
      </c>
      <c r="AB55" s="2563">
        <f t="shared" ref="AB55:AB64" si="62">J55+S55</f>
        <v>0</v>
      </c>
      <c r="AC55" s="2563">
        <f t="shared" ref="AC55:AC64" si="63">K55+T55</f>
        <v>0</v>
      </c>
      <c r="AD55" s="2563">
        <f t="shared" ref="AD55:AD64" si="64">L55+U55</f>
        <v>0</v>
      </c>
      <c r="AE55" s="2552">
        <f t="shared" si="7"/>
        <v>300</v>
      </c>
      <c r="AF55" s="2553"/>
      <c r="AG55" s="2625">
        <v>0</v>
      </c>
      <c r="AH55" s="2554">
        <v>0</v>
      </c>
      <c r="AI55" s="2554">
        <v>0</v>
      </c>
      <c r="AJ55" s="2554">
        <v>0</v>
      </c>
      <c r="AK55" s="2554">
        <v>0</v>
      </c>
      <c r="AL55" s="2554">
        <v>0</v>
      </c>
      <c r="AM55" s="2554">
        <v>0</v>
      </c>
      <c r="AN55" s="2554">
        <v>0</v>
      </c>
      <c r="AO55" s="2554">
        <v>0</v>
      </c>
      <c r="AP55" s="2552"/>
      <c r="AQ55" s="2663"/>
      <c r="AR55" s="2590"/>
      <c r="AS55" s="2590"/>
      <c r="AT55" s="2590"/>
      <c r="AU55" s="2590"/>
      <c r="AV55" s="2590"/>
      <c r="AW55" s="2590"/>
      <c r="AX55" s="2590">
        <f t="shared" si="8"/>
        <v>0</v>
      </c>
      <c r="AY55" s="2552">
        <f t="shared" ref="AY55:BF64" si="65">AG55+AP55</f>
        <v>0</v>
      </c>
      <c r="AZ55" s="2590">
        <f t="shared" si="65"/>
        <v>0</v>
      </c>
      <c r="BA55" s="2590">
        <f t="shared" si="65"/>
        <v>0</v>
      </c>
      <c r="BB55" s="2590">
        <f t="shared" si="65"/>
        <v>0</v>
      </c>
      <c r="BC55" s="2590">
        <f t="shared" si="65"/>
        <v>0</v>
      </c>
      <c r="BD55" s="2590">
        <f t="shared" si="65"/>
        <v>0</v>
      </c>
      <c r="BE55" s="2590">
        <f t="shared" si="65"/>
        <v>0</v>
      </c>
      <c r="BF55" s="2590">
        <f t="shared" si="65"/>
        <v>0</v>
      </c>
      <c r="BG55" s="2590">
        <f t="shared" si="9"/>
        <v>0</v>
      </c>
      <c r="BH55" s="2664"/>
      <c r="BI55" s="2665"/>
      <c r="BJ55" s="489"/>
      <c r="BK55" s="514"/>
      <c r="BL55" s="489"/>
      <c r="BM55" s="489"/>
      <c r="BN55" s="489"/>
      <c r="BO55" s="489"/>
      <c r="BP55" s="489"/>
      <c r="BQ55" s="2590"/>
      <c r="BR55" s="489">
        <f t="shared" si="10"/>
        <v>0</v>
      </c>
      <c r="BS55" s="489"/>
      <c r="BT55" s="514"/>
      <c r="BU55" s="489"/>
      <c r="BV55" s="489"/>
      <c r="BW55" s="489"/>
      <c r="BX55" s="489"/>
      <c r="BY55" s="2552"/>
      <c r="BZ55" s="2590"/>
      <c r="CA55" s="2590">
        <f t="shared" si="11"/>
        <v>0</v>
      </c>
      <c r="CB55" s="2560">
        <f t="shared" ref="CB55:CI56" si="66">BJ55+BS55</f>
        <v>0</v>
      </c>
      <c r="CC55" s="2562">
        <f t="shared" si="66"/>
        <v>0</v>
      </c>
      <c r="CD55" s="2560">
        <f t="shared" si="66"/>
        <v>0</v>
      </c>
      <c r="CE55" s="2552">
        <f t="shared" si="66"/>
        <v>0</v>
      </c>
      <c r="CF55" s="2552">
        <f t="shared" si="66"/>
        <v>0</v>
      </c>
      <c r="CG55" s="2552">
        <f t="shared" si="66"/>
        <v>0</v>
      </c>
      <c r="CH55" s="2552">
        <f t="shared" si="66"/>
        <v>0</v>
      </c>
      <c r="CI55" s="2552">
        <f t="shared" si="66"/>
        <v>0</v>
      </c>
      <c r="CJ55" s="2552">
        <f t="shared" si="12"/>
        <v>0</v>
      </c>
      <c r="CK55" s="2666" t="s">
        <v>1338</v>
      </c>
      <c r="CL55" s="2666" t="s">
        <v>1339</v>
      </c>
    </row>
    <row r="56" spans="1:90" ht="48">
      <c r="A56" s="2667" t="s">
        <v>635</v>
      </c>
      <c r="B56" s="2661" t="s">
        <v>493</v>
      </c>
      <c r="C56" s="412" t="s">
        <v>1210</v>
      </c>
      <c r="D56" s="2669"/>
      <c r="E56" s="2670">
        <v>0</v>
      </c>
      <c r="F56" s="2671">
        <v>0</v>
      </c>
      <c r="G56" s="2553">
        <v>5280</v>
      </c>
      <c r="H56" s="2553">
        <v>0</v>
      </c>
      <c r="I56" s="2553">
        <v>0</v>
      </c>
      <c r="J56" s="2553">
        <v>0</v>
      </c>
      <c r="K56" s="2553">
        <v>0</v>
      </c>
      <c r="L56" s="2553">
        <v>0</v>
      </c>
      <c r="M56" s="2553">
        <v>5280</v>
      </c>
      <c r="N56" s="2672"/>
      <c r="O56" s="2553"/>
      <c r="P56" s="2553"/>
      <c r="Q56" s="2553"/>
      <c r="R56" s="2553"/>
      <c r="S56" s="2553"/>
      <c r="T56" s="2553"/>
      <c r="U56" s="2553"/>
      <c r="V56" s="2553">
        <f t="shared" si="6"/>
        <v>0</v>
      </c>
      <c r="W56" s="2563">
        <f t="shared" si="57"/>
        <v>0</v>
      </c>
      <c r="X56" s="2563">
        <f t="shared" si="58"/>
        <v>0</v>
      </c>
      <c r="Y56" s="2563">
        <f t="shared" si="59"/>
        <v>5280</v>
      </c>
      <c r="Z56" s="2563">
        <f t="shared" si="60"/>
        <v>0</v>
      </c>
      <c r="AA56" s="2563">
        <f t="shared" si="61"/>
        <v>0</v>
      </c>
      <c r="AB56" s="2563">
        <f t="shared" si="62"/>
        <v>0</v>
      </c>
      <c r="AC56" s="2563">
        <f t="shared" si="63"/>
        <v>0</v>
      </c>
      <c r="AD56" s="2563">
        <f t="shared" si="64"/>
        <v>0</v>
      </c>
      <c r="AE56" s="2639">
        <f t="shared" si="7"/>
        <v>5280</v>
      </c>
      <c r="AF56" s="2639"/>
      <c r="AG56" s="2672">
        <v>0</v>
      </c>
      <c r="AH56" s="2553">
        <v>0</v>
      </c>
      <c r="AI56" s="2553">
        <v>10000</v>
      </c>
      <c r="AJ56" s="2553">
        <v>0</v>
      </c>
      <c r="AK56" s="2553">
        <v>0</v>
      </c>
      <c r="AL56" s="2553">
        <v>0</v>
      </c>
      <c r="AM56" s="2553">
        <v>0</v>
      </c>
      <c r="AN56" s="2553">
        <v>0</v>
      </c>
      <c r="AO56" s="2553">
        <v>10000</v>
      </c>
      <c r="AP56" s="2672"/>
      <c r="AQ56" s="2553"/>
      <c r="AR56" s="2553"/>
      <c r="AS56" s="2553"/>
      <c r="AT56" s="2553"/>
      <c r="AU56" s="2553"/>
      <c r="AV56" s="2553"/>
      <c r="AW56" s="2553"/>
      <c r="AX56" s="2553">
        <f t="shared" si="8"/>
        <v>0</v>
      </c>
      <c r="AY56" s="2637">
        <f t="shared" si="65"/>
        <v>0</v>
      </c>
      <c r="AZ56" s="2635">
        <f t="shared" si="65"/>
        <v>0</v>
      </c>
      <c r="BA56" s="2586">
        <f t="shared" si="65"/>
        <v>10000</v>
      </c>
      <c r="BB56" s="2586">
        <f t="shared" si="65"/>
        <v>0</v>
      </c>
      <c r="BC56" s="2586">
        <f t="shared" si="65"/>
        <v>0</v>
      </c>
      <c r="BD56" s="2586">
        <f t="shared" si="65"/>
        <v>0</v>
      </c>
      <c r="BE56" s="2586">
        <f t="shared" si="65"/>
        <v>0</v>
      </c>
      <c r="BF56" s="2553">
        <f t="shared" si="65"/>
        <v>0</v>
      </c>
      <c r="BG56" s="2553">
        <f t="shared" si="9"/>
        <v>10000</v>
      </c>
      <c r="BH56" s="2665"/>
      <c r="BI56" s="2665"/>
      <c r="BJ56" s="2673">
        <v>6</v>
      </c>
      <c r="BK56" s="2553"/>
      <c r="BL56" s="2553">
        <v>70000</v>
      </c>
      <c r="BM56" s="2553"/>
      <c r="BN56" s="2553"/>
      <c r="BO56" s="2553"/>
      <c r="BP56" s="2553"/>
      <c r="BQ56" s="2553"/>
      <c r="BR56" s="2553">
        <f t="shared" si="10"/>
        <v>70000</v>
      </c>
      <c r="BS56" s="2672"/>
      <c r="BT56" s="2553"/>
      <c r="BU56" s="2553"/>
      <c r="BV56" s="2553"/>
      <c r="BW56" s="2553"/>
      <c r="BX56" s="2553"/>
      <c r="BY56" s="2553"/>
      <c r="BZ56" s="2553"/>
      <c r="CA56" s="2553">
        <f t="shared" si="11"/>
        <v>0</v>
      </c>
      <c r="CB56" s="2615">
        <f t="shared" si="66"/>
        <v>6</v>
      </c>
      <c r="CC56" s="2562">
        <f t="shared" si="66"/>
        <v>0</v>
      </c>
      <c r="CD56" s="2552">
        <f t="shared" si="66"/>
        <v>70000</v>
      </c>
      <c r="CE56" s="2552">
        <f t="shared" si="66"/>
        <v>0</v>
      </c>
      <c r="CF56" s="2552">
        <f t="shared" si="66"/>
        <v>0</v>
      </c>
      <c r="CG56" s="2552">
        <f t="shared" si="66"/>
        <v>0</v>
      </c>
      <c r="CH56" s="2552">
        <f t="shared" si="66"/>
        <v>0</v>
      </c>
      <c r="CI56" s="2552">
        <f t="shared" si="66"/>
        <v>0</v>
      </c>
      <c r="CJ56" s="2552">
        <f>SUM(CD56:CI56)</f>
        <v>70000</v>
      </c>
      <c r="CK56" s="2666" t="s">
        <v>1340</v>
      </c>
      <c r="CL56" s="2645" t="s">
        <v>1339</v>
      </c>
    </row>
    <row r="57" spans="1:90" ht="14.25" hidden="1" customHeight="1">
      <c r="A57" s="2674"/>
      <c r="B57" s="2668"/>
      <c r="C57" s="530"/>
      <c r="D57" s="2669"/>
      <c r="E57" s="2670">
        <v>0</v>
      </c>
      <c r="F57" s="2671">
        <v>0</v>
      </c>
      <c r="G57" s="2553">
        <v>0</v>
      </c>
      <c r="H57" s="2553">
        <v>0</v>
      </c>
      <c r="I57" s="2553">
        <v>0</v>
      </c>
      <c r="J57" s="2553">
        <v>0</v>
      </c>
      <c r="K57" s="2553">
        <v>0</v>
      </c>
      <c r="L57" s="2553">
        <v>0</v>
      </c>
      <c r="M57" s="2553">
        <v>0</v>
      </c>
      <c r="N57" s="2672"/>
      <c r="O57" s="2553"/>
      <c r="P57" s="2553"/>
      <c r="Q57" s="2553"/>
      <c r="R57" s="2553"/>
      <c r="S57" s="2553"/>
      <c r="T57" s="2553"/>
      <c r="U57" s="2553"/>
      <c r="V57" s="2553">
        <f t="shared" si="6"/>
        <v>0</v>
      </c>
      <c r="W57" s="2563">
        <f t="shared" si="57"/>
        <v>0</v>
      </c>
      <c r="X57" s="2563">
        <f t="shared" si="58"/>
        <v>0</v>
      </c>
      <c r="Y57" s="2563">
        <f t="shared" si="59"/>
        <v>0</v>
      </c>
      <c r="Z57" s="2563">
        <f t="shared" si="60"/>
        <v>0</v>
      </c>
      <c r="AA57" s="2563">
        <f t="shared" si="61"/>
        <v>0</v>
      </c>
      <c r="AB57" s="2563">
        <f t="shared" si="62"/>
        <v>0</v>
      </c>
      <c r="AC57" s="2563">
        <f t="shared" si="63"/>
        <v>0</v>
      </c>
      <c r="AD57" s="2563">
        <f t="shared" si="64"/>
        <v>0</v>
      </c>
      <c r="AE57" s="2639">
        <f t="shared" si="7"/>
        <v>0</v>
      </c>
      <c r="AF57" s="2639"/>
      <c r="AG57" s="2672"/>
      <c r="AH57" s="2553"/>
      <c r="AI57" s="2553"/>
      <c r="AJ57" s="2553"/>
      <c r="AK57" s="2553"/>
      <c r="AL57" s="2553"/>
      <c r="AM57" s="2553"/>
      <c r="AN57" s="2553"/>
      <c r="AO57" s="2553">
        <v>0</v>
      </c>
      <c r="AP57" s="2672"/>
      <c r="AQ57" s="2553"/>
      <c r="AR57" s="2553"/>
      <c r="AS57" s="2553"/>
      <c r="AT57" s="2553"/>
      <c r="AU57" s="2553"/>
      <c r="AV57" s="2553"/>
      <c r="AW57" s="2553"/>
      <c r="AX57" s="2553">
        <f t="shared" si="8"/>
        <v>0</v>
      </c>
      <c r="AY57" s="2637">
        <f t="shared" si="65"/>
        <v>0</v>
      </c>
      <c r="AZ57" s="2635">
        <f t="shared" si="65"/>
        <v>0</v>
      </c>
      <c r="BA57" s="2586">
        <f t="shared" si="65"/>
        <v>0</v>
      </c>
      <c r="BB57" s="2586">
        <f t="shared" si="65"/>
        <v>0</v>
      </c>
      <c r="BC57" s="2586">
        <f t="shared" si="65"/>
        <v>0</v>
      </c>
      <c r="BD57" s="2586">
        <f t="shared" si="65"/>
        <v>0</v>
      </c>
      <c r="BE57" s="2586">
        <f t="shared" si="65"/>
        <v>0</v>
      </c>
      <c r="BF57" s="2553">
        <f t="shared" si="65"/>
        <v>0</v>
      </c>
      <c r="BG57" s="2553">
        <f t="shared" si="9"/>
        <v>0</v>
      </c>
      <c r="BH57" s="2665"/>
      <c r="BI57" s="2665"/>
      <c r="BJ57" s="2672"/>
      <c r="BK57" s="2553"/>
      <c r="BL57" s="2553"/>
      <c r="BM57" s="2553"/>
      <c r="BN57" s="2553"/>
      <c r="BO57" s="2553"/>
      <c r="BP57" s="2553"/>
      <c r="BQ57" s="2553"/>
      <c r="BR57" s="2553">
        <f t="shared" si="10"/>
        <v>0</v>
      </c>
      <c r="BS57" s="2672"/>
      <c r="BT57" s="2553"/>
      <c r="BU57" s="2553"/>
      <c r="BV57" s="2553"/>
      <c r="BW57" s="2553"/>
      <c r="BX57" s="2553"/>
      <c r="BY57" s="2553"/>
      <c r="BZ57" s="2553"/>
      <c r="CA57" s="2553">
        <f t="shared" si="11"/>
        <v>0</v>
      </c>
      <c r="CB57" s="2675"/>
      <c r="CC57" s="2676"/>
      <c r="CD57" s="2675"/>
      <c r="CE57" s="2553"/>
      <c r="CF57" s="2553"/>
      <c r="CG57" s="2553"/>
      <c r="CH57" s="2553"/>
      <c r="CI57" s="2553"/>
      <c r="CJ57" s="2553">
        <f t="shared" si="12"/>
        <v>0</v>
      </c>
      <c r="CK57" s="2677"/>
      <c r="CL57" s="2677"/>
    </row>
    <row r="58" spans="1:90" ht="14.25" hidden="1" customHeight="1">
      <c r="A58" s="2674"/>
      <c r="B58" s="2668"/>
      <c r="C58" s="530"/>
      <c r="D58" s="2669"/>
      <c r="E58" s="2670">
        <v>0</v>
      </c>
      <c r="F58" s="2671">
        <v>0</v>
      </c>
      <c r="G58" s="2553">
        <v>0</v>
      </c>
      <c r="H58" s="2553">
        <v>0</v>
      </c>
      <c r="I58" s="2553">
        <v>0</v>
      </c>
      <c r="J58" s="2553">
        <v>0</v>
      </c>
      <c r="K58" s="2553">
        <v>0</v>
      </c>
      <c r="L58" s="2553">
        <v>0</v>
      </c>
      <c r="M58" s="2553">
        <v>0</v>
      </c>
      <c r="N58" s="2672"/>
      <c r="O58" s="2553"/>
      <c r="P58" s="2553"/>
      <c r="Q58" s="2553"/>
      <c r="R58" s="2553"/>
      <c r="S58" s="2553"/>
      <c r="T58" s="2553"/>
      <c r="U58" s="2553"/>
      <c r="V58" s="2553">
        <f t="shared" si="6"/>
        <v>0</v>
      </c>
      <c r="W58" s="2563">
        <f t="shared" si="57"/>
        <v>0</v>
      </c>
      <c r="X58" s="2563">
        <f t="shared" si="58"/>
        <v>0</v>
      </c>
      <c r="Y58" s="2563">
        <f t="shared" si="59"/>
        <v>0</v>
      </c>
      <c r="Z58" s="2563">
        <f t="shared" si="60"/>
        <v>0</v>
      </c>
      <c r="AA58" s="2563">
        <f t="shared" si="61"/>
        <v>0</v>
      </c>
      <c r="AB58" s="2563">
        <f t="shared" si="62"/>
        <v>0</v>
      </c>
      <c r="AC58" s="2563">
        <f t="shared" si="63"/>
        <v>0</v>
      </c>
      <c r="AD58" s="2563">
        <f t="shared" si="64"/>
        <v>0</v>
      </c>
      <c r="AE58" s="2639">
        <f t="shared" si="7"/>
        <v>0</v>
      </c>
      <c r="AF58" s="2639"/>
      <c r="AG58" s="2672"/>
      <c r="AH58" s="2553"/>
      <c r="AI58" s="2553"/>
      <c r="AJ58" s="2553"/>
      <c r="AK58" s="2553"/>
      <c r="AL58" s="2553"/>
      <c r="AM58" s="2553"/>
      <c r="AN58" s="2553"/>
      <c r="AO58" s="2553">
        <v>0</v>
      </c>
      <c r="AP58" s="2672"/>
      <c r="AQ58" s="2553"/>
      <c r="AR58" s="2553"/>
      <c r="AS58" s="2553"/>
      <c r="AT58" s="2553"/>
      <c r="AU58" s="2553"/>
      <c r="AV58" s="2553"/>
      <c r="AW58" s="2553"/>
      <c r="AX58" s="2553">
        <f t="shared" si="8"/>
        <v>0</v>
      </c>
      <c r="AY58" s="2637">
        <f t="shared" si="65"/>
        <v>0</v>
      </c>
      <c r="AZ58" s="2635">
        <f t="shared" si="65"/>
        <v>0</v>
      </c>
      <c r="BA58" s="2586">
        <f t="shared" si="65"/>
        <v>0</v>
      </c>
      <c r="BB58" s="2586">
        <f t="shared" si="65"/>
        <v>0</v>
      </c>
      <c r="BC58" s="2586">
        <f t="shared" si="65"/>
        <v>0</v>
      </c>
      <c r="BD58" s="2586">
        <f t="shared" si="65"/>
        <v>0</v>
      </c>
      <c r="BE58" s="2586">
        <f t="shared" si="65"/>
        <v>0</v>
      </c>
      <c r="BF58" s="2553">
        <f t="shared" si="65"/>
        <v>0</v>
      </c>
      <c r="BG58" s="2553">
        <f t="shared" si="9"/>
        <v>0</v>
      </c>
      <c r="BH58" s="2665"/>
      <c r="BI58" s="2665"/>
      <c r="BJ58" s="2672"/>
      <c r="BK58" s="2553"/>
      <c r="BL58" s="2553"/>
      <c r="BM58" s="2553"/>
      <c r="BN58" s="2553"/>
      <c r="BO58" s="2553"/>
      <c r="BP58" s="2553"/>
      <c r="BQ58" s="2553"/>
      <c r="BR58" s="2553">
        <f t="shared" si="10"/>
        <v>0</v>
      </c>
      <c r="BS58" s="2672"/>
      <c r="BT58" s="2553"/>
      <c r="BU58" s="2553"/>
      <c r="BV58" s="2553"/>
      <c r="BW58" s="2553"/>
      <c r="BX58" s="2553"/>
      <c r="BY58" s="2553"/>
      <c r="BZ58" s="2553"/>
      <c r="CA58" s="2553">
        <f t="shared" si="11"/>
        <v>0</v>
      </c>
      <c r="CB58" s="2675"/>
      <c r="CC58" s="2676"/>
      <c r="CD58" s="2675"/>
      <c r="CE58" s="2553"/>
      <c r="CF58" s="2553"/>
      <c r="CG58" s="2553"/>
      <c r="CH58" s="2553"/>
      <c r="CI58" s="2553"/>
      <c r="CJ58" s="2553">
        <f t="shared" si="12"/>
        <v>0</v>
      </c>
      <c r="CK58" s="2677"/>
      <c r="CL58" s="2677"/>
    </row>
    <row r="59" spans="1:90" ht="14.25" hidden="1" customHeight="1">
      <c r="A59" s="2674"/>
      <c r="B59" s="2668"/>
      <c r="C59" s="530"/>
      <c r="D59" s="2669"/>
      <c r="E59" s="2670">
        <v>0</v>
      </c>
      <c r="F59" s="2671">
        <v>0</v>
      </c>
      <c r="G59" s="2553">
        <v>0</v>
      </c>
      <c r="H59" s="2553">
        <v>0</v>
      </c>
      <c r="I59" s="2553">
        <v>0</v>
      </c>
      <c r="J59" s="2553">
        <v>0</v>
      </c>
      <c r="K59" s="2553">
        <v>0</v>
      </c>
      <c r="L59" s="2553">
        <v>0</v>
      </c>
      <c r="M59" s="2553">
        <v>0</v>
      </c>
      <c r="N59" s="2672"/>
      <c r="O59" s="2553"/>
      <c r="P59" s="2553"/>
      <c r="Q59" s="2553"/>
      <c r="R59" s="2553"/>
      <c r="S59" s="2553"/>
      <c r="T59" s="2553"/>
      <c r="U59" s="2553"/>
      <c r="V59" s="2553">
        <f t="shared" si="6"/>
        <v>0</v>
      </c>
      <c r="W59" s="2563">
        <f t="shared" si="57"/>
        <v>0</v>
      </c>
      <c r="X59" s="2563">
        <f t="shared" si="58"/>
        <v>0</v>
      </c>
      <c r="Y59" s="2563">
        <f t="shared" si="59"/>
        <v>0</v>
      </c>
      <c r="Z59" s="2563">
        <f t="shared" si="60"/>
        <v>0</v>
      </c>
      <c r="AA59" s="2563">
        <f t="shared" si="61"/>
        <v>0</v>
      </c>
      <c r="AB59" s="2563">
        <f t="shared" si="62"/>
        <v>0</v>
      </c>
      <c r="AC59" s="2563">
        <f t="shared" si="63"/>
        <v>0</v>
      </c>
      <c r="AD59" s="2563">
        <f t="shared" si="64"/>
        <v>0</v>
      </c>
      <c r="AE59" s="2639">
        <f t="shared" si="7"/>
        <v>0</v>
      </c>
      <c r="AF59" s="2639"/>
      <c r="AG59" s="2672"/>
      <c r="AH59" s="2553"/>
      <c r="AI59" s="2553"/>
      <c r="AJ59" s="2553"/>
      <c r="AK59" s="2553"/>
      <c r="AL59" s="2553"/>
      <c r="AM59" s="2553"/>
      <c r="AN59" s="2553"/>
      <c r="AO59" s="2553">
        <v>0</v>
      </c>
      <c r="AP59" s="2672"/>
      <c r="AQ59" s="2553"/>
      <c r="AR59" s="2553"/>
      <c r="AS59" s="2553"/>
      <c r="AT59" s="2553"/>
      <c r="AU59" s="2553"/>
      <c r="AV59" s="2553"/>
      <c r="AW59" s="2553"/>
      <c r="AX59" s="2553">
        <f t="shared" si="8"/>
        <v>0</v>
      </c>
      <c r="AY59" s="2637">
        <f t="shared" si="65"/>
        <v>0</v>
      </c>
      <c r="AZ59" s="2635">
        <f t="shared" si="65"/>
        <v>0</v>
      </c>
      <c r="BA59" s="2586">
        <f t="shared" si="65"/>
        <v>0</v>
      </c>
      <c r="BB59" s="2586">
        <f t="shared" si="65"/>
        <v>0</v>
      </c>
      <c r="BC59" s="2586">
        <f t="shared" si="65"/>
        <v>0</v>
      </c>
      <c r="BD59" s="2586">
        <f t="shared" si="65"/>
        <v>0</v>
      </c>
      <c r="BE59" s="2586">
        <f t="shared" si="65"/>
        <v>0</v>
      </c>
      <c r="BF59" s="2553">
        <f t="shared" si="65"/>
        <v>0</v>
      </c>
      <c r="BG59" s="2553">
        <f t="shared" si="9"/>
        <v>0</v>
      </c>
      <c r="BH59" s="2665"/>
      <c r="BI59" s="2665"/>
      <c r="BJ59" s="2672"/>
      <c r="BK59" s="2553"/>
      <c r="BL59" s="2553"/>
      <c r="BM59" s="2553"/>
      <c r="BN59" s="2553"/>
      <c r="BO59" s="2553"/>
      <c r="BP59" s="2553"/>
      <c r="BQ59" s="2553"/>
      <c r="BR59" s="2553">
        <f t="shared" si="10"/>
        <v>0</v>
      </c>
      <c r="BS59" s="2672"/>
      <c r="BT59" s="2553"/>
      <c r="BU59" s="2553"/>
      <c r="BV59" s="2553"/>
      <c r="BW59" s="2553"/>
      <c r="BX59" s="2553"/>
      <c r="BY59" s="2553"/>
      <c r="BZ59" s="2553"/>
      <c r="CA59" s="2553">
        <f t="shared" si="11"/>
        <v>0</v>
      </c>
      <c r="CB59" s="2675"/>
      <c r="CC59" s="2676"/>
      <c r="CD59" s="2675"/>
      <c r="CE59" s="2553"/>
      <c r="CF59" s="2553"/>
      <c r="CG59" s="2553"/>
      <c r="CH59" s="2553"/>
      <c r="CI59" s="2553"/>
      <c r="CJ59" s="2553">
        <f t="shared" si="12"/>
        <v>0</v>
      </c>
      <c r="CK59" s="2677"/>
      <c r="CL59" s="2677"/>
    </row>
    <row r="60" spans="1:90" ht="14.25" hidden="1" customHeight="1">
      <c r="A60" s="2674"/>
      <c r="B60" s="2668"/>
      <c r="C60" s="530"/>
      <c r="D60" s="2669"/>
      <c r="E60" s="2670">
        <v>0</v>
      </c>
      <c r="F60" s="2671">
        <v>0</v>
      </c>
      <c r="G60" s="2553">
        <v>0</v>
      </c>
      <c r="H60" s="2553">
        <v>0</v>
      </c>
      <c r="I60" s="2553">
        <v>0</v>
      </c>
      <c r="J60" s="2553">
        <v>0</v>
      </c>
      <c r="K60" s="2553">
        <v>0</v>
      </c>
      <c r="L60" s="2553">
        <v>0</v>
      </c>
      <c r="M60" s="2553">
        <v>0</v>
      </c>
      <c r="N60" s="2672"/>
      <c r="O60" s="2553"/>
      <c r="P60" s="2553"/>
      <c r="Q60" s="2553"/>
      <c r="R60" s="2553"/>
      <c r="S60" s="2553"/>
      <c r="T60" s="2553"/>
      <c r="U60" s="2553"/>
      <c r="V60" s="2553">
        <f t="shared" si="6"/>
        <v>0</v>
      </c>
      <c r="W60" s="2563">
        <f t="shared" si="57"/>
        <v>0</v>
      </c>
      <c r="X60" s="2563">
        <f t="shared" si="58"/>
        <v>0</v>
      </c>
      <c r="Y60" s="2563">
        <f t="shared" si="59"/>
        <v>0</v>
      </c>
      <c r="Z60" s="2563">
        <f t="shared" si="60"/>
        <v>0</v>
      </c>
      <c r="AA60" s="2563">
        <f t="shared" si="61"/>
        <v>0</v>
      </c>
      <c r="AB60" s="2563">
        <f t="shared" si="62"/>
        <v>0</v>
      </c>
      <c r="AC60" s="2563">
        <f t="shared" si="63"/>
        <v>0</v>
      </c>
      <c r="AD60" s="2563">
        <f t="shared" si="64"/>
        <v>0</v>
      </c>
      <c r="AE60" s="2639">
        <f t="shared" si="7"/>
        <v>0</v>
      </c>
      <c r="AF60" s="2639"/>
      <c r="AG60" s="2672"/>
      <c r="AH60" s="2553"/>
      <c r="AI60" s="2553"/>
      <c r="AJ60" s="2553"/>
      <c r="AK60" s="2553"/>
      <c r="AL60" s="2553"/>
      <c r="AM60" s="2553"/>
      <c r="AN60" s="2553"/>
      <c r="AO60" s="2553">
        <v>0</v>
      </c>
      <c r="AP60" s="2672"/>
      <c r="AQ60" s="2553"/>
      <c r="AR60" s="2553"/>
      <c r="AS60" s="2553"/>
      <c r="AT60" s="2553"/>
      <c r="AU60" s="2553"/>
      <c r="AV60" s="2553"/>
      <c r="AW60" s="2553"/>
      <c r="AX60" s="2553">
        <f t="shared" si="8"/>
        <v>0</v>
      </c>
      <c r="AY60" s="2637">
        <f t="shared" si="65"/>
        <v>0</v>
      </c>
      <c r="AZ60" s="2635">
        <f t="shared" si="65"/>
        <v>0</v>
      </c>
      <c r="BA60" s="2586">
        <f t="shared" si="65"/>
        <v>0</v>
      </c>
      <c r="BB60" s="2586">
        <f t="shared" si="65"/>
        <v>0</v>
      </c>
      <c r="BC60" s="2586">
        <f t="shared" si="65"/>
        <v>0</v>
      </c>
      <c r="BD60" s="2586">
        <f t="shared" si="65"/>
        <v>0</v>
      </c>
      <c r="BE60" s="2586">
        <f t="shared" si="65"/>
        <v>0</v>
      </c>
      <c r="BF60" s="2553">
        <f t="shared" si="65"/>
        <v>0</v>
      </c>
      <c r="BG60" s="2553">
        <f t="shared" si="9"/>
        <v>0</v>
      </c>
      <c r="BH60" s="2665"/>
      <c r="BI60" s="2665"/>
      <c r="BJ60" s="2672"/>
      <c r="BK60" s="2553"/>
      <c r="BL60" s="2553"/>
      <c r="BM60" s="2553"/>
      <c r="BN60" s="2553"/>
      <c r="BO60" s="2553"/>
      <c r="BP60" s="2553"/>
      <c r="BQ60" s="2553"/>
      <c r="BR60" s="2553">
        <f t="shared" si="10"/>
        <v>0</v>
      </c>
      <c r="BS60" s="2672"/>
      <c r="BT60" s="2553"/>
      <c r="BU60" s="2553"/>
      <c r="BV60" s="2553"/>
      <c r="BW60" s="2553"/>
      <c r="BX60" s="2553"/>
      <c r="BY60" s="2553"/>
      <c r="BZ60" s="2553"/>
      <c r="CA60" s="2553">
        <f t="shared" si="11"/>
        <v>0</v>
      </c>
      <c r="CB60" s="2675"/>
      <c r="CC60" s="2676"/>
      <c r="CD60" s="2675"/>
      <c r="CE60" s="2553"/>
      <c r="CF60" s="2553"/>
      <c r="CG60" s="2553"/>
      <c r="CH60" s="2553"/>
      <c r="CI60" s="2553"/>
      <c r="CJ60" s="2553">
        <f t="shared" si="12"/>
        <v>0</v>
      </c>
      <c r="CK60" s="2677"/>
      <c r="CL60" s="2677"/>
    </row>
    <row r="61" spans="1:90" ht="14.25" hidden="1" customHeight="1">
      <c r="A61" s="2674"/>
      <c r="B61" s="2668"/>
      <c r="C61" s="530"/>
      <c r="D61" s="2669"/>
      <c r="E61" s="2670">
        <v>0</v>
      </c>
      <c r="F61" s="2671">
        <v>0</v>
      </c>
      <c r="G61" s="2553">
        <v>0</v>
      </c>
      <c r="H61" s="2553">
        <v>0</v>
      </c>
      <c r="I61" s="2553">
        <v>0</v>
      </c>
      <c r="J61" s="2553">
        <v>0</v>
      </c>
      <c r="K61" s="2553">
        <v>0</v>
      </c>
      <c r="L61" s="2553">
        <v>0</v>
      </c>
      <c r="M61" s="2553">
        <v>0</v>
      </c>
      <c r="N61" s="2672"/>
      <c r="O61" s="2553"/>
      <c r="P61" s="2553"/>
      <c r="Q61" s="2553"/>
      <c r="R61" s="2553"/>
      <c r="S61" s="2553"/>
      <c r="T61" s="2553"/>
      <c r="U61" s="2553"/>
      <c r="V61" s="2553">
        <f t="shared" si="6"/>
        <v>0</v>
      </c>
      <c r="W61" s="2563">
        <f t="shared" si="57"/>
        <v>0</v>
      </c>
      <c r="X61" s="2563">
        <f t="shared" si="58"/>
        <v>0</v>
      </c>
      <c r="Y61" s="2563">
        <f t="shared" si="59"/>
        <v>0</v>
      </c>
      <c r="Z61" s="2563">
        <f t="shared" si="60"/>
        <v>0</v>
      </c>
      <c r="AA61" s="2563">
        <f t="shared" si="61"/>
        <v>0</v>
      </c>
      <c r="AB61" s="2563">
        <f t="shared" si="62"/>
        <v>0</v>
      </c>
      <c r="AC61" s="2563">
        <f t="shared" si="63"/>
        <v>0</v>
      </c>
      <c r="AD61" s="2563">
        <f t="shared" si="64"/>
        <v>0</v>
      </c>
      <c r="AE61" s="2639">
        <f t="shared" si="7"/>
        <v>0</v>
      </c>
      <c r="AF61" s="2639"/>
      <c r="AG61" s="2672"/>
      <c r="AH61" s="2553"/>
      <c r="AI61" s="2553"/>
      <c r="AJ61" s="2553"/>
      <c r="AK61" s="2553"/>
      <c r="AL61" s="2553"/>
      <c r="AM61" s="2553"/>
      <c r="AN61" s="2553"/>
      <c r="AO61" s="2553">
        <v>0</v>
      </c>
      <c r="AP61" s="2672"/>
      <c r="AQ61" s="2553"/>
      <c r="AR61" s="2553"/>
      <c r="AS61" s="2553"/>
      <c r="AT61" s="2553"/>
      <c r="AU61" s="2553"/>
      <c r="AV61" s="2553"/>
      <c r="AW61" s="2553"/>
      <c r="AX61" s="2553">
        <f t="shared" si="8"/>
        <v>0</v>
      </c>
      <c r="AY61" s="2637">
        <f t="shared" si="65"/>
        <v>0</v>
      </c>
      <c r="AZ61" s="2635">
        <f t="shared" si="65"/>
        <v>0</v>
      </c>
      <c r="BA61" s="2586">
        <f t="shared" si="65"/>
        <v>0</v>
      </c>
      <c r="BB61" s="2586">
        <f t="shared" si="65"/>
        <v>0</v>
      </c>
      <c r="BC61" s="2586">
        <f t="shared" si="65"/>
        <v>0</v>
      </c>
      <c r="BD61" s="2586">
        <f t="shared" si="65"/>
        <v>0</v>
      </c>
      <c r="BE61" s="2586">
        <f t="shared" si="65"/>
        <v>0</v>
      </c>
      <c r="BF61" s="2553">
        <f t="shared" si="65"/>
        <v>0</v>
      </c>
      <c r="BG61" s="2553">
        <f t="shared" si="9"/>
        <v>0</v>
      </c>
      <c r="BH61" s="2665"/>
      <c r="BI61" s="2665"/>
      <c r="BJ61" s="2672"/>
      <c r="BK61" s="2553"/>
      <c r="BL61" s="2553"/>
      <c r="BM61" s="2553"/>
      <c r="BN61" s="2553"/>
      <c r="BO61" s="2553"/>
      <c r="BP61" s="2553"/>
      <c r="BQ61" s="2553"/>
      <c r="BR61" s="2553">
        <f t="shared" si="10"/>
        <v>0</v>
      </c>
      <c r="BS61" s="2672"/>
      <c r="BT61" s="2553"/>
      <c r="BU61" s="2553"/>
      <c r="BV61" s="2553"/>
      <c r="BW61" s="2553"/>
      <c r="BX61" s="2553"/>
      <c r="BY61" s="2553"/>
      <c r="BZ61" s="2553"/>
      <c r="CA61" s="2553">
        <f t="shared" si="11"/>
        <v>0</v>
      </c>
      <c r="CB61" s="2675"/>
      <c r="CC61" s="2676"/>
      <c r="CD61" s="2675"/>
      <c r="CE61" s="2553"/>
      <c r="CF61" s="2553"/>
      <c r="CG61" s="2553"/>
      <c r="CH61" s="2553"/>
      <c r="CI61" s="2553"/>
      <c r="CJ61" s="2553">
        <f t="shared" si="12"/>
        <v>0</v>
      </c>
      <c r="CK61" s="2677"/>
      <c r="CL61" s="2677"/>
    </row>
    <row r="62" spans="1:90" ht="14.25" hidden="1" customHeight="1">
      <c r="A62" s="2674"/>
      <c r="B62" s="2668"/>
      <c r="C62" s="530"/>
      <c r="D62" s="2669"/>
      <c r="E62" s="2670">
        <v>0</v>
      </c>
      <c r="F62" s="2671">
        <v>0</v>
      </c>
      <c r="G62" s="2553">
        <v>0</v>
      </c>
      <c r="H62" s="2553">
        <v>0</v>
      </c>
      <c r="I62" s="2553">
        <v>0</v>
      </c>
      <c r="J62" s="2553">
        <v>0</v>
      </c>
      <c r="K62" s="2553">
        <v>0</v>
      </c>
      <c r="L62" s="2553">
        <v>0</v>
      </c>
      <c r="M62" s="2553">
        <v>0</v>
      </c>
      <c r="N62" s="2672"/>
      <c r="O62" s="2553"/>
      <c r="P62" s="2553"/>
      <c r="Q62" s="2553"/>
      <c r="R62" s="2553"/>
      <c r="S62" s="2553"/>
      <c r="T62" s="2553"/>
      <c r="U62" s="2553"/>
      <c r="V62" s="2553">
        <f t="shared" si="6"/>
        <v>0</v>
      </c>
      <c r="W62" s="2563">
        <f t="shared" si="57"/>
        <v>0</v>
      </c>
      <c r="X62" s="2563">
        <f t="shared" si="58"/>
        <v>0</v>
      </c>
      <c r="Y62" s="2563">
        <f t="shared" si="59"/>
        <v>0</v>
      </c>
      <c r="Z62" s="2563">
        <f t="shared" si="60"/>
        <v>0</v>
      </c>
      <c r="AA62" s="2563">
        <f t="shared" si="61"/>
        <v>0</v>
      </c>
      <c r="AB62" s="2563">
        <f t="shared" si="62"/>
        <v>0</v>
      </c>
      <c r="AC62" s="2563">
        <f t="shared" si="63"/>
        <v>0</v>
      </c>
      <c r="AD62" s="2563">
        <f t="shared" si="64"/>
        <v>0</v>
      </c>
      <c r="AE62" s="2639">
        <f t="shared" si="7"/>
        <v>0</v>
      </c>
      <c r="AF62" s="2639"/>
      <c r="AG62" s="2672"/>
      <c r="AH62" s="2553"/>
      <c r="AI62" s="2553"/>
      <c r="AJ62" s="2553"/>
      <c r="AK62" s="2553"/>
      <c r="AL62" s="2553"/>
      <c r="AM62" s="2553"/>
      <c r="AN62" s="2553"/>
      <c r="AO62" s="2553">
        <v>0</v>
      </c>
      <c r="AP62" s="2672"/>
      <c r="AQ62" s="2553"/>
      <c r="AR62" s="2553"/>
      <c r="AS62" s="2553"/>
      <c r="AT62" s="2553"/>
      <c r="AU62" s="2553"/>
      <c r="AV62" s="2553"/>
      <c r="AW62" s="2553"/>
      <c r="AX62" s="2553">
        <f t="shared" si="8"/>
        <v>0</v>
      </c>
      <c r="AY62" s="2637">
        <f t="shared" si="65"/>
        <v>0</v>
      </c>
      <c r="AZ62" s="2635">
        <f t="shared" si="65"/>
        <v>0</v>
      </c>
      <c r="BA62" s="2586">
        <f t="shared" si="65"/>
        <v>0</v>
      </c>
      <c r="BB62" s="2586">
        <f t="shared" si="65"/>
        <v>0</v>
      </c>
      <c r="BC62" s="2586">
        <f t="shared" si="65"/>
        <v>0</v>
      </c>
      <c r="BD62" s="2586">
        <f t="shared" si="65"/>
        <v>0</v>
      </c>
      <c r="BE62" s="2586">
        <f t="shared" si="65"/>
        <v>0</v>
      </c>
      <c r="BF62" s="2553">
        <f t="shared" si="65"/>
        <v>0</v>
      </c>
      <c r="BG62" s="2553">
        <f t="shared" si="9"/>
        <v>0</v>
      </c>
      <c r="BH62" s="2665"/>
      <c r="BI62" s="2665"/>
      <c r="BJ62" s="2672"/>
      <c r="BK62" s="2553"/>
      <c r="BL62" s="2553"/>
      <c r="BM62" s="2553"/>
      <c r="BN62" s="2553"/>
      <c r="BO62" s="2553"/>
      <c r="BP62" s="2553"/>
      <c r="BQ62" s="2553"/>
      <c r="BR62" s="2553">
        <f t="shared" si="10"/>
        <v>0</v>
      </c>
      <c r="BS62" s="2672"/>
      <c r="BT62" s="2553"/>
      <c r="BU62" s="2553"/>
      <c r="BV62" s="2553"/>
      <c r="BW62" s="2553"/>
      <c r="BX62" s="2553"/>
      <c r="BY62" s="2553"/>
      <c r="BZ62" s="2553"/>
      <c r="CA62" s="2553">
        <f t="shared" si="11"/>
        <v>0</v>
      </c>
      <c r="CB62" s="2675"/>
      <c r="CC62" s="2676"/>
      <c r="CD62" s="2675"/>
      <c r="CE62" s="2553"/>
      <c r="CF62" s="2553"/>
      <c r="CG62" s="2553"/>
      <c r="CH62" s="2553"/>
      <c r="CI62" s="2553"/>
      <c r="CJ62" s="2553">
        <f t="shared" si="12"/>
        <v>0</v>
      </c>
      <c r="CK62" s="2677"/>
      <c r="CL62" s="2677"/>
    </row>
    <row r="63" spans="1:90" ht="14.25" hidden="1" customHeight="1">
      <c r="A63" s="2678"/>
      <c r="B63" s="2558"/>
      <c r="C63" s="412"/>
      <c r="D63" s="2559"/>
      <c r="E63" s="2679">
        <v>0</v>
      </c>
      <c r="F63" s="2650">
        <v>0</v>
      </c>
      <c r="G63" s="2552">
        <v>0</v>
      </c>
      <c r="H63" s="2552">
        <v>0</v>
      </c>
      <c r="I63" s="2552">
        <v>0</v>
      </c>
      <c r="J63" s="2552">
        <v>0</v>
      </c>
      <c r="K63" s="2552">
        <v>0</v>
      </c>
      <c r="L63" s="2552">
        <v>0</v>
      </c>
      <c r="M63" s="2552">
        <v>0</v>
      </c>
      <c r="N63" s="489"/>
      <c r="O63" s="2590"/>
      <c r="P63" s="2590"/>
      <c r="Q63" s="2590"/>
      <c r="R63" s="2590"/>
      <c r="S63" s="2590"/>
      <c r="T63" s="2552"/>
      <c r="U63" s="2552"/>
      <c r="V63" s="2552">
        <f t="shared" si="6"/>
        <v>0</v>
      </c>
      <c r="W63" s="2591">
        <f t="shared" si="57"/>
        <v>0</v>
      </c>
      <c r="X63" s="2591">
        <f t="shared" si="58"/>
        <v>0</v>
      </c>
      <c r="Y63" s="2591">
        <f t="shared" si="59"/>
        <v>0</v>
      </c>
      <c r="Z63" s="2552">
        <f t="shared" si="60"/>
        <v>0</v>
      </c>
      <c r="AA63" s="2552">
        <f t="shared" si="61"/>
        <v>0</v>
      </c>
      <c r="AB63" s="2552">
        <f t="shared" si="62"/>
        <v>0</v>
      </c>
      <c r="AC63" s="2591">
        <f t="shared" si="63"/>
        <v>0</v>
      </c>
      <c r="AD63" s="2552">
        <f t="shared" si="64"/>
        <v>0</v>
      </c>
      <c r="AE63" s="2552">
        <f t="shared" si="7"/>
        <v>0</v>
      </c>
      <c r="AF63" s="2552"/>
      <c r="AG63" s="489"/>
      <c r="AH63" s="2590"/>
      <c r="AI63" s="2590"/>
      <c r="AJ63" s="2590"/>
      <c r="AK63" s="2590"/>
      <c r="AL63" s="2590"/>
      <c r="AM63" s="2552"/>
      <c r="AN63" s="2552"/>
      <c r="AO63" s="2552">
        <v>0</v>
      </c>
      <c r="AP63" s="489"/>
      <c r="AQ63" s="2590"/>
      <c r="AR63" s="2590"/>
      <c r="AS63" s="2590"/>
      <c r="AT63" s="2590"/>
      <c r="AU63" s="2590"/>
      <c r="AV63" s="2552"/>
      <c r="AW63" s="2552"/>
      <c r="AX63" s="2552">
        <f t="shared" si="8"/>
        <v>0</v>
      </c>
      <c r="AY63" s="2637">
        <f t="shared" si="65"/>
        <v>0</v>
      </c>
      <c r="AZ63" s="2635">
        <f t="shared" si="65"/>
        <v>0</v>
      </c>
      <c r="BA63" s="2586">
        <f t="shared" si="65"/>
        <v>0</v>
      </c>
      <c r="BB63" s="2586">
        <f t="shared" si="65"/>
        <v>0</v>
      </c>
      <c r="BC63" s="2586">
        <f t="shared" si="65"/>
        <v>0</v>
      </c>
      <c r="BD63" s="2586">
        <f t="shared" si="65"/>
        <v>0</v>
      </c>
      <c r="BE63" s="2586">
        <f t="shared" si="65"/>
        <v>0</v>
      </c>
      <c r="BF63" s="2552">
        <f t="shared" si="65"/>
        <v>0</v>
      </c>
      <c r="BG63" s="2552">
        <f t="shared" si="9"/>
        <v>0</v>
      </c>
      <c r="BH63" s="2680"/>
      <c r="BI63" s="2680"/>
      <c r="BJ63" s="489"/>
      <c r="BK63" s="2590"/>
      <c r="BL63" s="2590"/>
      <c r="BM63" s="2590"/>
      <c r="BN63" s="2590"/>
      <c r="BO63" s="2590"/>
      <c r="BP63" s="2552"/>
      <c r="BQ63" s="2552"/>
      <c r="BR63" s="2590">
        <f t="shared" si="10"/>
        <v>0</v>
      </c>
      <c r="BS63" s="489"/>
      <c r="BT63" s="2590"/>
      <c r="BU63" s="2590"/>
      <c r="BV63" s="2590"/>
      <c r="BW63" s="2590"/>
      <c r="BX63" s="2590"/>
      <c r="BY63" s="2552"/>
      <c r="BZ63" s="2552"/>
      <c r="CA63" s="2552">
        <f t="shared" si="11"/>
        <v>0</v>
      </c>
      <c r="CB63" s="2560"/>
      <c r="CC63" s="2562"/>
      <c r="CD63" s="2560"/>
      <c r="CE63" s="2552"/>
      <c r="CF63" s="2552"/>
      <c r="CG63" s="2552"/>
      <c r="CH63" s="2552"/>
      <c r="CI63" s="2552"/>
      <c r="CJ63" s="2552">
        <f t="shared" si="12"/>
        <v>0</v>
      </c>
      <c r="CK63" s="2633"/>
      <c r="CL63" s="2633"/>
    </row>
    <row r="64" spans="1:90" ht="14.25" hidden="1" customHeight="1">
      <c r="A64" s="2681"/>
      <c r="B64" s="2569"/>
      <c r="C64" s="2570"/>
      <c r="D64" s="2571"/>
      <c r="E64" s="2682">
        <v>0</v>
      </c>
      <c r="F64" s="2552">
        <v>0</v>
      </c>
      <c r="G64" s="2552">
        <v>0</v>
      </c>
      <c r="H64" s="2552">
        <v>0</v>
      </c>
      <c r="I64" s="2552">
        <v>0</v>
      </c>
      <c r="J64" s="2552">
        <v>0</v>
      </c>
      <c r="K64" s="2586">
        <v>0</v>
      </c>
      <c r="L64" s="2552">
        <v>0</v>
      </c>
      <c r="M64" s="2586">
        <v>0</v>
      </c>
      <c r="N64" s="2655"/>
      <c r="O64" s="2573"/>
      <c r="P64" s="2573"/>
      <c r="Q64" s="2573"/>
      <c r="R64" s="2573"/>
      <c r="S64" s="2573"/>
      <c r="T64" s="2683"/>
      <c r="U64" s="2552"/>
      <c r="V64" s="2552">
        <f t="shared" si="6"/>
        <v>0</v>
      </c>
      <c r="W64" s="2591">
        <f t="shared" si="57"/>
        <v>0</v>
      </c>
      <c r="X64" s="2684">
        <f t="shared" si="58"/>
        <v>0</v>
      </c>
      <c r="Y64" s="2591">
        <f t="shared" si="59"/>
        <v>0</v>
      </c>
      <c r="Z64" s="2552">
        <f t="shared" si="60"/>
        <v>0</v>
      </c>
      <c r="AA64" s="2552">
        <f t="shared" si="61"/>
        <v>0</v>
      </c>
      <c r="AB64" s="2552">
        <f t="shared" si="62"/>
        <v>0</v>
      </c>
      <c r="AC64" s="2552">
        <f t="shared" si="63"/>
        <v>0</v>
      </c>
      <c r="AD64" s="2552">
        <f t="shared" si="64"/>
        <v>0</v>
      </c>
      <c r="AE64" s="2586">
        <f t="shared" si="7"/>
        <v>0</v>
      </c>
      <c r="AF64" s="2586"/>
      <c r="AG64" s="2655"/>
      <c r="AH64" s="2573"/>
      <c r="AI64" s="2573"/>
      <c r="AJ64" s="2573"/>
      <c r="AK64" s="2573"/>
      <c r="AL64" s="2573"/>
      <c r="AM64" s="2683"/>
      <c r="AN64" s="2552"/>
      <c r="AO64" s="2586">
        <v>0</v>
      </c>
      <c r="AP64" s="2655"/>
      <c r="AQ64" s="2573"/>
      <c r="AR64" s="2573"/>
      <c r="AS64" s="2573"/>
      <c r="AT64" s="2573"/>
      <c r="AU64" s="2573"/>
      <c r="AV64" s="2683"/>
      <c r="AW64" s="2552"/>
      <c r="AX64" s="2552">
        <f t="shared" si="8"/>
        <v>0</v>
      </c>
      <c r="AY64" s="2637">
        <f t="shared" si="65"/>
        <v>0</v>
      </c>
      <c r="AZ64" s="2635">
        <f t="shared" si="65"/>
        <v>0</v>
      </c>
      <c r="BA64" s="2586">
        <f t="shared" si="65"/>
        <v>0</v>
      </c>
      <c r="BB64" s="2586">
        <f t="shared" si="65"/>
        <v>0</v>
      </c>
      <c r="BC64" s="2586">
        <f t="shared" si="65"/>
        <v>0</v>
      </c>
      <c r="BD64" s="2586">
        <f t="shared" si="65"/>
        <v>0</v>
      </c>
      <c r="BE64" s="2586">
        <f t="shared" si="65"/>
        <v>0</v>
      </c>
      <c r="BF64" s="2552">
        <f t="shared" si="65"/>
        <v>0</v>
      </c>
      <c r="BG64" s="2586">
        <f t="shared" si="9"/>
        <v>0</v>
      </c>
      <c r="BH64" s="2685"/>
      <c r="BI64" s="2685"/>
      <c r="BJ64" s="2655"/>
      <c r="BK64" s="2573"/>
      <c r="BL64" s="2573"/>
      <c r="BM64" s="2573"/>
      <c r="BN64" s="2573"/>
      <c r="BO64" s="2573"/>
      <c r="BP64" s="2573"/>
      <c r="BQ64" s="2552"/>
      <c r="BR64" s="2573">
        <f t="shared" si="10"/>
        <v>0</v>
      </c>
      <c r="BS64" s="2655"/>
      <c r="BT64" s="2573"/>
      <c r="BU64" s="2573"/>
      <c r="BV64" s="2573"/>
      <c r="BW64" s="2573"/>
      <c r="BX64" s="2573"/>
      <c r="BY64" s="2573"/>
      <c r="BZ64" s="2552"/>
      <c r="CA64" s="2586">
        <f t="shared" si="11"/>
        <v>0</v>
      </c>
      <c r="CB64" s="2572"/>
      <c r="CC64" s="2605"/>
      <c r="CD64" s="2572"/>
      <c r="CE64" s="2573"/>
      <c r="CF64" s="2573"/>
      <c r="CG64" s="2573"/>
      <c r="CH64" s="2573"/>
      <c r="CI64" s="2573"/>
      <c r="CJ64" s="2573">
        <f t="shared" si="12"/>
        <v>0</v>
      </c>
      <c r="CK64" s="2686"/>
      <c r="CL64" s="2686"/>
    </row>
    <row r="65" spans="1:90" ht="14.25" hidden="1" customHeight="1">
      <c r="A65" s="456"/>
      <c r="B65" s="2540" t="s">
        <v>497</v>
      </c>
      <c r="C65" s="2541" t="s">
        <v>500</v>
      </c>
      <c r="D65" s="2608"/>
      <c r="E65" s="2543">
        <v>0</v>
      </c>
      <c r="F65" s="2543">
        <v>0</v>
      </c>
      <c r="G65" s="2543">
        <v>0</v>
      </c>
      <c r="H65" s="2543">
        <v>0</v>
      </c>
      <c r="I65" s="2543">
        <v>0</v>
      </c>
      <c r="J65" s="2543">
        <v>0</v>
      </c>
      <c r="K65" s="2543">
        <v>0</v>
      </c>
      <c r="L65" s="2543">
        <v>0</v>
      </c>
      <c r="M65" s="2543">
        <v>0</v>
      </c>
      <c r="N65" s="2543">
        <f t="shared" ref="N65:U65" si="67">SUM(N66:N75)</f>
        <v>0</v>
      </c>
      <c r="O65" s="2543">
        <f t="shared" si="67"/>
        <v>0</v>
      </c>
      <c r="P65" s="2543">
        <f t="shared" si="67"/>
        <v>0</v>
      </c>
      <c r="Q65" s="2543">
        <f t="shared" si="67"/>
        <v>0</v>
      </c>
      <c r="R65" s="2543">
        <f>SUM(R66:R75)</f>
        <v>0</v>
      </c>
      <c r="S65" s="2543">
        <f t="shared" si="67"/>
        <v>0</v>
      </c>
      <c r="T65" s="2543">
        <f t="shared" si="67"/>
        <v>0</v>
      </c>
      <c r="U65" s="2543">
        <f t="shared" si="67"/>
        <v>0</v>
      </c>
      <c r="V65" s="2543">
        <f t="shared" si="6"/>
        <v>0</v>
      </c>
      <c r="W65" s="2543">
        <f t="shared" ref="W65:AD65" si="68">SUM(W66:W75)</f>
        <v>0</v>
      </c>
      <c r="X65" s="2543">
        <f t="shared" si="68"/>
        <v>0</v>
      </c>
      <c r="Y65" s="2543">
        <f t="shared" si="68"/>
        <v>0</v>
      </c>
      <c r="Z65" s="2543">
        <f t="shared" si="68"/>
        <v>0</v>
      </c>
      <c r="AA65" s="2543">
        <f>SUM(AA66:AA75)</f>
        <v>0</v>
      </c>
      <c r="AB65" s="2543">
        <f t="shared" si="68"/>
        <v>0</v>
      </c>
      <c r="AC65" s="2543">
        <f t="shared" si="68"/>
        <v>0</v>
      </c>
      <c r="AD65" s="2543">
        <f t="shared" si="68"/>
        <v>0</v>
      </c>
      <c r="AE65" s="2543">
        <f t="shared" si="7"/>
        <v>0</v>
      </c>
      <c r="AF65" s="2543"/>
      <c r="AG65" s="2543">
        <v>0</v>
      </c>
      <c r="AH65" s="2543">
        <v>0</v>
      </c>
      <c r="AI65" s="2543">
        <v>0</v>
      </c>
      <c r="AJ65" s="2543">
        <v>0</v>
      </c>
      <c r="AK65" s="2543">
        <v>0</v>
      </c>
      <c r="AL65" s="2543">
        <v>0</v>
      </c>
      <c r="AM65" s="2543">
        <v>0</v>
      </c>
      <c r="AN65" s="2543">
        <v>0</v>
      </c>
      <c r="AO65" s="2543">
        <v>0</v>
      </c>
      <c r="AP65" s="2543">
        <f t="shared" ref="AP65:AW65" si="69">SUM(AP66:AP75)</f>
        <v>0</v>
      </c>
      <c r="AQ65" s="2543">
        <f t="shared" si="69"/>
        <v>0</v>
      </c>
      <c r="AR65" s="2543">
        <f t="shared" si="69"/>
        <v>0</v>
      </c>
      <c r="AS65" s="2543">
        <f t="shared" si="69"/>
        <v>0</v>
      </c>
      <c r="AT65" s="2543">
        <f>SUM(AT66:AT75)</f>
        <v>0</v>
      </c>
      <c r="AU65" s="2543">
        <f t="shared" si="69"/>
        <v>0</v>
      </c>
      <c r="AV65" s="2543">
        <f t="shared" si="69"/>
        <v>0</v>
      </c>
      <c r="AW65" s="2543">
        <f t="shared" si="69"/>
        <v>0</v>
      </c>
      <c r="AX65" s="2543">
        <f t="shared" si="8"/>
        <v>0</v>
      </c>
      <c r="AY65" s="2543">
        <f t="shared" ref="AY65:BF65" si="70">SUM(AY66:AY75)</f>
        <v>0</v>
      </c>
      <c r="AZ65" s="2543">
        <f t="shared" si="70"/>
        <v>0</v>
      </c>
      <c r="BA65" s="2543">
        <f t="shared" si="70"/>
        <v>0</v>
      </c>
      <c r="BB65" s="2543">
        <f t="shared" si="70"/>
        <v>0</v>
      </c>
      <c r="BC65" s="2543">
        <f>SUM(BC66:BC75)</f>
        <v>0</v>
      </c>
      <c r="BD65" s="2543">
        <f t="shared" si="70"/>
        <v>0</v>
      </c>
      <c r="BE65" s="2543">
        <f t="shared" si="70"/>
        <v>0</v>
      </c>
      <c r="BF65" s="2543">
        <f t="shared" si="70"/>
        <v>0</v>
      </c>
      <c r="BG65" s="2543">
        <f t="shared" si="9"/>
        <v>0</v>
      </c>
      <c r="BH65" s="2545"/>
      <c r="BI65" s="2545"/>
      <c r="BJ65" s="2543">
        <f t="shared" ref="BJ65:BQ65" si="71">SUM(BJ66:BJ75)</f>
        <v>0</v>
      </c>
      <c r="BK65" s="2543">
        <f t="shared" si="71"/>
        <v>0</v>
      </c>
      <c r="BL65" s="2543">
        <f t="shared" si="71"/>
        <v>0</v>
      </c>
      <c r="BM65" s="2543">
        <f t="shared" si="71"/>
        <v>0</v>
      </c>
      <c r="BN65" s="2543">
        <f t="shared" si="71"/>
        <v>0</v>
      </c>
      <c r="BO65" s="2543">
        <f t="shared" si="71"/>
        <v>0</v>
      </c>
      <c r="BP65" s="2543">
        <f t="shared" si="71"/>
        <v>0</v>
      </c>
      <c r="BQ65" s="2543">
        <f t="shared" si="71"/>
        <v>0</v>
      </c>
      <c r="BR65" s="2543">
        <f t="shared" si="10"/>
        <v>0</v>
      </c>
      <c r="BS65" s="2543">
        <f t="shared" ref="BS65:BZ65" si="72">SUM(BS66:BS75)</f>
        <v>0</v>
      </c>
      <c r="BT65" s="2543">
        <f t="shared" si="72"/>
        <v>0</v>
      </c>
      <c r="BU65" s="2543">
        <f t="shared" si="72"/>
        <v>0</v>
      </c>
      <c r="BV65" s="2543">
        <f t="shared" si="72"/>
        <v>0</v>
      </c>
      <c r="BW65" s="2543">
        <f t="shared" si="72"/>
        <v>0</v>
      </c>
      <c r="BX65" s="2543">
        <f t="shared" si="72"/>
        <v>0</v>
      </c>
      <c r="BY65" s="2543">
        <f t="shared" si="72"/>
        <v>0</v>
      </c>
      <c r="BZ65" s="2543">
        <f t="shared" si="72"/>
        <v>0</v>
      </c>
      <c r="CA65" s="2543">
        <f t="shared" si="11"/>
        <v>0</v>
      </c>
      <c r="CB65" s="2543">
        <f t="shared" ref="CB65:CI65" si="73">SUM(CB66:CB75)</f>
        <v>0</v>
      </c>
      <c r="CC65" s="2543">
        <f t="shared" si="73"/>
        <v>0</v>
      </c>
      <c r="CD65" s="2543">
        <f t="shared" si="73"/>
        <v>0</v>
      </c>
      <c r="CE65" s="2543">
        <f t="shared" si="73"/>
        <v>0</v>
      </c>
      <c r="CF65" s="2543">
        <f>SUM(CF66:CF75)</f>
        <v>0</v>
      </c>
      <c r="CG65" s="2543">
        <f t="shared" si="73"/>
        <v>0</v>
      </c>
      <c r="CH65" s="2543">
        <f t="shared" si="73"/>
        <v>0</v>
      </c>
      <c r="CI65" s="2543">
        <f t="shared" si="73"/>
        <v>0</v>
      </c>
      <c r="CJ65" s="2543">
        <f t="shared" si="12"/>
        <v>0</v>
      </c>
      <c r="CK65" s="2659"/>
      <c r="CL65" s="2659"/>
    </row>
    <row r="66" spans="1:90" ht="36" hidden="1" customHeight="1">
      <c r="A66" s="2687"/>
      <c r="B66" s="2558" t="s">
        <v>499</v>
      </c>
      <c r="C66" s="412" t="s">
        <v>501</v>
      </c>
      <c r="D66" s="2547"/>
      <c r="E66" s="2688">
        <v>0</v>
      </c>
      <c r="F66" s="2688">
        <v>0</v>
      </c>
      <c r="G66" s="2688">
        <v>0</v>
      </c>
      <c r="H66" s="2688">
        <v>0</v>
      </c>
      <c r="I66" s="2688">
        <v>0</v>
      </c>
      <c r="J66" s="2688">
        <v>0</v>
      </c>
      <c r="K66" s="2688">
        <v>0</v>
      </c>
      <c r="L66" s="2688">
        <v>0</v>
      </c>
      <c r="M66" s="2688">
        <v>0</v>
      </c>
      <c r="N66" s="2688"/>
      <c r="O66" s="2688"/>
      <c r="P66" s="2688"/>
      <c r="Q66" s="2688"/>
      <c r="R66" s="2688"/>
      <c r="S66" s="2688"/>
      <c r="T66" s="2688"/>
      <c r="U66" s="2688"/>
      <c r="V66" s="2688">
        <f t="shared" si="6"/>
        <v>0</v>
      </c>
      <c r="W66" s="2688">
        <f t="shared" ref="W66:W75" si="74">E66+N66</f>
        <v>0</v>
      </c>
      <c r="X66" s="2688">
        <f t="shared" ref="X66:X75" si="75">F66+O66</f>
        <v>0</v>
      </c>
      <c r="Y66" s="2688">
        <f t="shared" ref="Y66:Y75" si="76">G66+P66</f>
        <v>0</v>
      </c>
      <c r="Z66" s="2688">
        <f t="shared" ref="Z66:Z75" si="77">H66+Q66</f>
        <v>0</v>
      </c>
      <c r="AA66" s="2688">
        <f t="shared" ref="AA66:AA75" si="78">I66+R66</f>
        <v>0</v>
      </c>
      <c r="AB66" s="2688">
        <f t="shared" ref="AB66:AB75" si="79">J66+S66</f>
        <v>0</v>
      </c>
      <c r="AC66" s="2688">
        <f t="shared" ref="AC66:AC75" si="80">K66+T66</f>
        <v>0</v>
      </c>
      <c r="AD66" s="2688">
        <f t="shared" ref="AD66:AD75" si="81">L66+U66</f>
        <v>0</v>
      </c>
      <c r="AE66" s="2688">
        <f t="shared" si="7"/>
        <v>0</v>
      </c>
      <c r="AF66" s="2688"/>
      <c r="AG66" s="2688"/>
      <c r="AH66" s="2688">
        <v>0</v>
      </c>
      <c r="AI66" s="2688">
        <v>0</v>
      </c>
      <c r="AJ66" s="2688">
        <v>0</v>
      </c>
      <c r="AK66" s="2688">
        <v>0</v>
      </c>
      <c r="AL66" s="2688">
        <v>0</v>
      </c>
      <c r="AM66" s="2688">
        <v>0</v>
      </c>
      <c r="AN66" s="2688">
        <v>0</v>
      </c>
      <c r="AO66" s="2688">
        <v>0</v>
      </c>
      <c r="AP66" s="2688"/>
      <c r="AQ66" s="2688"/>
      <c r="AR66" s="2688"/>
      <c r="AS66" s="2688"/>
      <c r="AT66" s="2688"/>
      <c r="AU66" s="2688"/>
      <c r="AV66" s="2688"/>
      <c r="AW66" s="2688"/>
      <c r="AX66" s="2688">
        <f t="shared" si="8"/>
        <v>0</v>
      </c>
      <c r="AY66" s="2688">
        <f t="shared" ref="AY66:BF75" si="82">AG66+AP66</f>
        <v>0</v>
      </c>
      <c r="AZ66" s="2688">
        <f t="shared" si="82"/>
        <v>0</v>
      </c>
      <c r="BA66" s="2688">
        <f t="shared" si="82"/>
        <v>0</v>
      </c>
      <c r="BB66" s="2688">
        <f t="shared" si="82"/>
        <v>0</v>
      </c>
      <c r="BC66" s="2688">
        <f t="shared" si="82"/>
        <v>0</v>
      </c>
      <c r="BD66" s="2688">
        <f t="shared" si="82"/>
        <v>0</v>
      </c>
      <c r="BE66" s="2688">
        <f t="shared" si="82"/>
        <v>0</v>
      </c>
      <c r="BF66" s="2688">
        <f t="shared" si="82"/>
        <v>0</v>
      </c>
      <c r="BG66" s="2688">
        <f t="shared" si="9"/>
        <v>0</v>
      </c>
      <c r="BH66" s="2587"/>
      <c r="BI66" s="2587"/>
      <c r="BJ66" s="2688"/>
      <c r="BK66" s="2688"/>
      <c r="BL66" s="2688"/>
      <c r="BM66" s="2688"/>
      <c r="BN66" s="2688"/>
      <c r="BO66" s="2688"/>
      <c r="BP66" s="2688"/>
      <c r="BQ66" s="2688"/>
      <c r="BR66" s="2554">
        <f t="shared" si="10"/>
        <v>0</v>
      </c>
      <c r="BS66" s="2554"/>
      <c r="BT66" s="2554"/>
      <c r="BU66" s="2554"/>
      <c r="BV66" s="2554"/>
      <c r="BW66" s="2554"/>
      <c r="BX66" s="2554"/>
      <c r="BY66" s="2554"/>
      <c r="BZ66" s="2554"/>
      <c r="CA66" s="2554">
        <f t="shared" si="11"/>
        <v>0</v>
      </c>
      <c r="CB66" s="2554"/>
      <c r="CC66" s="2554">
        <f t="shared" ref="CC66:CI66" si="83">BK66+BT66</f>
        <v>0</v>
      </c>
      <c r="CD66" s="2554">
        <f t="shared" si="83"/>
        <v>0</v>
      </c>
      <c r="CE66" s="2554">
        <f t="shared" si="83"/>
        <v>0</v>
      </c>
      <c r="CF66" s="2554">
        <f t="shared" si="83"/>
        <v>0</v>
      </c>
      <c r="CG66" s="2554">
        <f t="shared" si="83"/>
        <v>0</v>
      </c>
      <c r="CH66" s="2554">
        <f t="shared" si="83"/>
        <v>0</v>
      </c>
      <c r="CI66" s="2554">
        <f t="shared" si="83"/>
        <v>0</v>
      </c>
      <c r="CJ66" s="2554">
        <f t="shared" si="12"/>
        <v>0</v>
      </c>
      <c r="CK66" s="2689"/>
      <c r="CL66" s="2689"/>
    </row>
    <row r="67" spans="1:90" ht="12.75" hidden="1" customHeight="1">
      <c r="A67" s="2690"/>
      <c r="B67" s="2595"/>
      <c r="C67" s="555"/>
      <c r="D67" s="2559"/>
      <c r="E67" s="2600">
        <v>0</v>
      </c>
      <c r="F67" s="2600">
        <v>0</v>
      </c>
      <c r="G67" s="2600">
        <v>0</v>
      </c>
      <c r="H67" s="2600">
        <v>0</v>
      </c>
      <c r="I67" s="2600">
        <v>0</v>
      </c>
      <c r="J67" s="2600">
        <v>0</v>
      </c>
      <c r="K67" s="2600">
        <v>0</v>
      </c>
      <c r="L67" s="2600">
        <v>0</v>
      </c>
      <c r="M67" s="2600">
        <v>0</v>
      </c>
      <c r="N67" s="2600"/>
      <c r="O67" s="2600"/>
      <c r="P67" s="2600"/>
      <c r="Q67" s="2600"/>
      <c r="R67" s="2600"/>
      <c r="S67" s="2600"/>
      <c r="T67" s="2600"/>
      <c r="U67" s="2600"/>
      <c r="V67" s="2600">
        <f t="shared" si="6"/>
        <v>0</v>
      </c>
      <c r="W67" s="2600">
        <f t="shared" si="74"/>
        <v>0</v>
      </c>
      <c r="X67" s="2600">
        <f t="shared" si="75"/>
        <v>0</v>
      </c>
      <c r="Y67" s="2600">
        <f t="shared" si="76"/>
        <v>0</v>
      </c>
      <c r="Z67" s="2600">
        <f t="shared" si="77"/>
        <v>0</v>
      </c>
      <c r="AA67" s="2600">
        <f t="shared" si="78"/>
        <v>0</v>
      </c>
      <c r="AB67" s="2600">
        <f t="shared" si="79"/>
        <v>0</v>
      </c>
      <c r="AC67" s="2600">
        <f t="shared" si="80"/>
        <v>0</v>
      </c>
      <c r="AD67" s="2600">
        <f t="shared" si="81"/>
        <v>0</v>
      </c>
      <c r="AE67" s="2600">
        <f t="shared" si="7"/>
        <v>0</v>
      </c>
      <c r="AF67" s="2600"/>
      <c r="AG67" s="2600"/>
      <c r="AH67" s="2600"/>
      <c r="AI67" s="2600"/>
      <c r="AJ67" s="2600"/>
      <c r="AK67" s="2600"/>
      <c r="AL67" s="2600"/>
      <c r="AM67" s="2600"/>
      <c r="AN67" s="2600"/>
      <c r="AO67" s="2600">
        <v>0</v>
      </c>
      <c r="AP67" s="2600"/>
      <c r="AQ67" s="2600"/>
      <c r="AR67" s="2600"/>
      <c r="AS67" s="2600"/>
      <c r="AT67" s="2600"/>
      <c r="AU67" s="2600"/>
      <c r="AV67" s="2600"/>
      <c r="AW67" s="2600"/>
      <c r="AX67" s="2600">
        <f t="shared" si="8"/>
        <v>0</v>
      </c>
      <c r="AY67" s="2600">
        <f t="shared" si="82"/>
        <v>0</v>
      </c>
      <c r="AZ67" s="2600">
        <f t="shared" si="82"/>
        <v>0</v>
      </c>
      <c r="BA67" s="2600">
        <f t="shared" si="82"/>
        <v>0</v>
      </c>
      <c r="BB67" s="2600">
        <f t="shared" si="82"/>
        <v>0</v>
      </c>
      <c r="BC67" s="2600">
        <f t="shared" si="82"/>
        <v>0</v>
      </c>
      <c r="BD67" s="2600">
        <f t="shared" si="82"/>
        <v>0</v>
      </c>
      <c r="BE67" s="2600">
        <f t="shared" si="82"/>
        <v>0</v>
      </c>
      <c r="BF67" s="2600">
        <f t="shared" si="82"/>
        <v>0</v>
      </c>
      <c r="BG67" s="2600">
        <f t="shared" si="9"/>
        <v>0</v>
      </c>
      <c r="BH67" s="2691"/>
      <c r="BI67" s="2691"/>
      <c r="BJ67" s="2600"/>
      <c r="BK67" s="2600"/>
      <c r="BL67" s="2600"/>
      <c r="BM67" s="2600"/>
      <c r="BN67" s="2600"/>
      <c r="BO67" s="2600"/>
      <c r="BP67" s="2600"/>
      <c r="BQ67" s="2600"/>
      <c r="BR67" s="2600">
        <f t="shared" si="10"/>
        <v>0</v>
      </c>
      <c r="BS67" s="2600"/>
      <c r="BT67" s="2600"/>
      <c r="BU67" s="2600"/>
      <c r="BV67" s="2600"/>
      <c r="BW67" s="2600"/>
      <c r="BX67" s="2600"/>
      <c r="BY67" s="2600"/>
      <c r="BZ67" s="2600"/>
      <c r="CA67" s="2600">
        <f t="shared" si="11"/>
        <v>0</v>
      </c>
      <c r="CB67" s="2600"/>
      <c r="CC67" s="2600"/>
      <c r="CD67" s="2600"/>
      <c r="CE67" s="2600"/>
      <c r="CF67" s="2600"/>
      <c r="CG67" s="2600"/>
      <c r="CH67" s="2600"/>
      <c r="CI67" s="2600"/>
      <c r="CJ67" s="2600">
        <f t="shared" si="12"/>
        <v>0</v>
      </c>
      <c r="CK67" s="2692"/>
      <c r="CL67" s="2692"/>
    </row>
    <row r="68" spans="1:90" ht="12.75" hidden="1" customHeight="1">
      <c r="A68" s="2690"/>
      <c r="B68" s="2595"/>
      <c r="C68" s="555"/>
      <c r="D68" s="2559"/>
      <c r="E68" s="2600">
        <v>0</v>
      </c>
      <c r="F68" s="2600">
        <v>0</v>
      </c>
      <c r="G68" s="2600">
        <v>0</v>
      </c>
      <c r="H68" s="2600">
        <v>0</v>
      </c>
      <c r="I68" s="2600">
        <v>0</v>
      </c>
      <c r="J68" s="2600">
        <v>0</v>
      </c>
      <c r="K68" s="2600">
        <v>0</v>
      </c>
      <c r="L68" s="2600">
        <v>0</v>
      </c>
      <c r="M68" s="2600">
        <v>0</v>
      </c>
      <c r="N68" s="2600"/>
      <c r="O68" s="2600"/>
      <c r="P68" s="2600"/>
      <c r="Q68" s="2600"/>
      <c r="R68" s="2600"/>
      <c r="S68" s="2600"/>
      <c r="T68" s="2600"/>
      <c r="U68" s="2600"/>
      <c r="V68" s="2600">
        <f t="shared" si="6"/>
        <v>0</v>
      </c>
      <c r="W68" s="2600">
        <f t="shared" si="74"/>
        <v>0</v>
      </c>
      <c r="X68" s="2600">
        <f t="shared" si="75"/>
        <v>0</v>
      </c>
      <c r="Y68" s="2600">
        <f t="shared" si="76"/>
        <v>0</v>
      </c>
      <c r="Z68" s="2600">
        <f t="shared" si="77"/>
        <v>0</v>
      </c>
      <c r="AA68" s="2600">
        <f t="shared" si="78"/>
        <v>0</v>
      </c>
      <c r="AB68" s="2600">
        <f t="shared" si="79"/>
        <v>0</v>
      </c>
      <c r="AC68" s="2600">
        <f t="shared" si="80"/>
        <v>0</v>
      </c>
      <c r="AD68" s="2600">
        <f t="shared" si="81"/>
        <v>0</v>
      </c>
      <c r="AE68" s="2600">
        <f t="shared" si="7"/>
        <v>0</v>
      </c>
      <c r="AF68" s="2600"/>
      <c r="AG68" s="2600"/>
      <c r="AH68" s="2600"/>
      <c r="AI68" s="2600"/>
      <c r="AJ68" s="2600"/>
      <c r="AK68" s="2600"/>
      <c r="AL68" s="2600"/>
      <c r="AM68" s="2600"/>
      <c r="AN68" s="2600"/>
      <c r="AO68" s="2600">
        <v>0</v>
      </c>
      <c r="AP68" s="2600"/>
      <c r="AQ68" s="2600"/>
      <c r="AR68" s="2600"/>
      <c r="AS68" s="2600"/>
      <c r="AT68" s="2600"/>
      <c r="AU68" s="2600"/>
      <c r="AV68" s="2600"/>
      <c r="AW68" s="2600"/>
      <c r="AX68" s="2600">
        <f t="shared" si="8"/>
        <v>0</v>
      </c>
      <c r="AY68" s="2600">
        <f t="shared" si="82"/>
        <v>0</v>
      </c>
      <c r="AZ68" s="2600">
        <f t="shared" si="82"/>
        <v>0</v>
      </c>
      <c r="BA68" s="2600">
        <f t="shared" si="82"/>
        <v>0</v>
      </c>
      <c r="BB68" s="2600">
        <f t="shared" si="82"/>
        <v>0</v>
      </c>
      <c r="BC68" s="2600">
        <f t="shared" si="82"/>
        <v>0</v>
      </c>
      <c r="BD68" s="2600">
        <f t="shared" si="82"/>
        <v>0</v>
      </c>
      <c r="BE68" s="2600">
        <f t="shared" si="82"/>
        <v>0</v>
      </c>
      <c r="BF68" s="2600">
        <f t="shared" si="82"/>
        <v>0</v>
      </c>
      <c r="BG68" s="2600">
        <f t="shared" si="9"/>
        <v>0</v>
      </c>
      <c r="BH68" s="2691"/>
      <c r="BI68" s="2691"/>
      <c r="BJ68" s="2600"/>
      <c r="BK68" s="2600"/>
      <c r="BL68" s="2600"/>
      <c r="BM68" s="2600"/>
      <c r="BN68" s="2600"/>
      <c r="BO68" s="2600"/>
      <c r="BP68" s="2600"/>
      <c r="BQ68" s="2600"/>
      <c r="BR68" s="2600">
        <f t="shared" si="10"/>
        <v>0</v>
      </c>
      <c r="BS68" s="2600"/>
      <c r="BT68" s="2600"/>
      <c r="BU68" s="2600"/>
      <c r="BV68" s="2600"/>
      <c r="BW68" s="2600"/>
      <c r="BX68" s="2600"/>
      <c r="BY68" s="2600"/>
      <c r="BZ68" s="2600"/>
      <c r="CA68" s="2600">
        <f t="shared" si="11"/>
        <v>0</v>
      </c>
      <c r="CB68" s="2600"/>
      <c r="CC68" s="2600"/>
      <c r="CD68" s="2600"/>
      <c r="CE68" s="2600"/>
      <c r="CF68" s="2600"/>
      <c r="CG68" s="2600"/>
      <c r="CH68" s="2600"/>
      <c r="CI68" s="2600"/>
      <c r="CJ68" s="2600">
        <f t="shared" si="12"/>
        <v>0</v>
      </c>
      <c r="CK68" s="2692"/>
      <c r="CL68" s="2692"/>
    </row>
    <row r="69" spans="1:90" ht="12.75" hidden="1" customHeight="1">
      <c r="A69" s="2690"/>
      <c r="B69" s="2595"/>
      <c r="C69" s="555"/>
      <c r="D69" s="2559"/>
      <c r="E69" s="2600">
        <v>0</v>
      </c>
      <c r="F69" s="2600">
        <v>0</v>
      </c>
      <c r="G69" s="2600">
        <v>0</v>
      </c>
      <c r="H69" s="2600">
        <v>0</v>
      </c>
      <c r="I69" s="2600">
        <v>0</v>
      </c>
      <c r="J69" s="2600">
        <v>0</v>
      </c>
      <c r="K69" s="2600">
        <v>0</v>
      </c>
      <c r="L69" s="2600">
        <v>0</v>
      </c>
      <c r="M69" s="2600">
        <v>0</v>
      </c>
      <c r="N69" s="2600"/>
      <c r="O69" s="2600"/>
      <c r="P69" s="2600"/>
      <c r="Q69" s="2600"/>
      <c r="R69" s="2600"/>
      <c r="S69" s="2600"/>
      <c r="T69" s="2600"/>
      <c r="U69" s="2600"/>
      <c r="V69" s="2600">
        <f t="shared" si="6"/>
        <v>0</v>
      </c>
      <c r="W69" s="2600">
        <f t="shared" si="74"/>
        <v>0</v>
      </c>
      <c r="X69" s="2600">
        <f t="shared" si="75"/>
        <v>0</v>
      </c>
      <c r="Y69" s="2600">
        <f t="shared" si="76"/>
        <v>0</v>
      </c>
      <c r="Z69" s="2600">
        <f t="shared" si="77"/>
        <v>0</v>
      </c>
      <c r="AA69" s="2600">
        <f t="shared" si="78"/>
        <v>0</v>
      </c>
      <c r="AB69" s="2600">
        <f t="shared" si="79"/>
        <v>0</v>
      </c>
      <c r="AC69" s="2600">
        <f t="shared" si="80"/>
        <v>0</v>
      </c>
      <c r="AD69" s="2600">
        <f t="shared" si="81"/>
        <v>0</v>
      </c>
      <c r="AE69" s="2600">
        <f t="shared" si="7"/>
        <v>0</v>
      </c>
      <c r="AF69" s="2600"/>
      <c r="AG69" s="2600"/>
      <c r="AH69" s="2600"/>
      <c r="AI69" s="2600"/>
      <c r="AJ69" s="2600"/>
      <c r="AK69" s="2600"/>
      <c r="AL69" s="2600"/>
      <c r="AM69" s="2600"/>
      <c r="AN69" s="2600"/>
      <c r="AO69" s="2600">
        <v>0</v>
      </c>
      <c r="AP69" s="2600"/>
      <c r="AQ69" s="2600"/>
      <c r="AR69" s="2600"/>
      <c r="AS69" s="2600"/>
      <c r="AT69" s="2600"/>
      <c r="AU69" s="2600"/>
      <c r="AV69" s="2600"/>
      <c r="AW69" s="2600"/>
      <c r="AX69" s="2600">
        <f t="shared" si="8"/>
        <v>0</v>
      </c>
      <c r="AY69" s="2600">
        <f t="shared" si="82"/>
        <v>0</v>
      </c>
      <c r="AZ69" s="2600">
        <f t="shared" si="82"/>
        <v>0</v>
      </c>
      <c r="BA69" s="2600">
        <f t="shared" si="82"/>
        <v>0</v>
      </c>
      <c r="BB69" s="2600">
        <f t="shared" si="82"/>
        <v>0</v>
      </c>
      <c r="BC69" s="2600">
        <f t="shared" si="82"/>
        <v>0</v>
      </c>
      <c r="BD69" s="2600">
        <f t="shared" si="82"/>
        <v>0</v>
      </c>
      <c r="BE69" s="2600">
        <f t="shared" si="82"/>
        <v>0</v>
      </c>
      <c r="BF69" s="2600">
        <f t="shared" si="82"/>
        <v>0</v>
      </c>
      <c r="BG69" s="2600">
        <f t="shared" si="9"/>
        <v>0</v>
      </c>
      <c r="BH69" s="2691"/>
      <c r="BI69" s="2691"/>
      <c r="BJ69" s="2600"/>
      <c r="BK69" s="2600"/>
      <c r="BL69" s="2600"/>
      <c r="BM69" s="2600"/>
      <c r="BN69" s="2600"/>
      <c r="BO69" s="2600"/>
      <c r="BP69" s="2600"/>
      <c r="BQ69" s="2600"/>
      <c r="BR69" s="2600">
        <f t="shared" si="10"/>
        <v>0</v>
      </c>
      <c r="BS69" s="2600"/>
      <c r="BT69" s="2600"/>
      <c r="BU69" s="2600"/>
      <c r="BV69" s="2600"/>
      <c r="BW69" s="2600"/>
      <c r="BX69" s="2600"/>
      <c r="BY69" s="2600"/>
      <c r="BZ69" s="2600"/>
      <c r="CA69" s="2600">
        <f t="shared" si="11"/>
        <v>0</v>
      </c>
      <c r="CB69" s="2600"/>
      <c r="CC69" s="2600"/>
      <c r="CD69" s="2600"/>
      <c r="CE69" s="2600"/>
      <c r="CF69" s="2600"/>
      <c r="CG69" s="2600"/>
      <c r="CH69" s="2600"/>
      <c r="CI69" s="2600"/>
      <c r="CJ69" s="2600">
        <f t="shared" si="12"/>
        <v>0</v>
      </c>
      <c r="CK69" s="2692"/>
      <c r="CL69" s="2692"/>
    </row>
    <row r="70" spans="1:90" ht="12.75" hidden="1" customHeight="1">
      <c r="A70" s="2690"/>
      <c r="B70" s="2595"/>
      <c r="C70" s="555"/>
      <c r="D70" s="2559"/>
      <c r="E70" s="2600">
        <v>0</v>
      </c>
      <c r="F70" s="2600">
        <v>0</v>
      </c>
      <c r="G70" s="2600">
        <v>0</v>
      </c>
      <c r="H70" s="2600">
        <v>0</v>
      </c>
      <c r="I70" s="2600">
        <v>0</v>
      </c>
      <c r="J70" s="2600">
        <v>0</v>
      </c>
      <c r="K70" s="2600">
        <v>0</v>
      </c>
      <c r="L70" s="2600">
        <v>0</v>
      </c>
      <c r="M70" s="2600">
        <v>0</v>
      </c>
      <c r="N70" s="2600"/>
      <c r="O70" s="2600"/>
      <c r="P70" s="2600"/>
      <c r="Q70" s="2600"/>
      <c r="R70" s="2600"/>
      <c r="S70" s="2600"/>
      <c r="T70" s="2600"/>
      <c r="U70" s="2600"/>
      <c r="V70" s="2600">
        <f t="shared" si="6"/>
        <v>0</v>
      </c>
      <c r="W70" s="2600">
        <f t="shared" si="74"/>
        <v>0</v>
      </c>
      <c r="X70" s="2600">
        <f t="shared" si="75"/>
        <v>0</v>
      </c>
      <c r="Y70" s="2600">
        <f t="shared" si="76"/>
        <v>0</v>
      </c>
      <c r="Z70" s="2600">
        <f t="shared" si="77"/>
        <v>0</v>
      </c>
      <c r="AA70" s="2600">
        <f t="shared" si="78"/>
        <v>0</v>
      </c>
      <c r="AB70" s="2600">
        <f t="shared" si="79"/>
        <v>0</v>
      </c>
      <c r="AC70" s="2600">
        <f t="shared" si="80"/>
        <v>0</v>
      </c>
      <c r="AD70" s="2600">
        <f t="shared" si="81"/>
        <v>0</v>
      </c>
      <c r="AE70" s="2600">
        <f t="shared" si="7"/>
        <v>0</v>
      </c>
      <c r="AF70" s="2600"/>
      <c r="AG70" s="2600"/>
      <c r="AH70" s="2600"/>
      <c r="AI70" s="2600"/>
      <c r="AJ70" s="2600"/>
      <c r="AK70" s="2600"/>
      <c r="AL70" s="2600"/>
      <c r="AM70" s="2600"/>
      <c r="AN70" s="2600"/>
      <c r="AO70" s="2600">
        <v>0</v>
      </c>
      <c r="AP70" s="2600"/>
      <c r="AQ70" s="2600"/>
      <c r="AR70" s="2600"/>
      <c r="AS70" s="2600"/>
      <c r="AT70" s="2600"/>
      <c r="AU70" s="2600"/>
      <c r="AV70" s="2600"/>
      <c r="AW70" s="2600"/>
      <c r="AX70" s="2600">
        <f t="shared" si="8"/>
        <v>0</v>
      </c>
      <c r="AY70" s="2600">
        <f t="shared" si="82"/>
        <v>0</v>
      </c>
      <c r="AZ70" s="2600">
        <f t="shared" si="82"/>
        <v>0</v>
      </c>
      <c r="BA70" s="2600">
        <f t="shared" si="82"/>
        <v>0</v>
      </c>
      <c r="BB70" s="2600">
        <f t="shared" si="82"/>
        <v>0</v>
      </c>
      <c r="BC70" s="2600">
        <f t="shared" si="82"/>
        <v>0</v>
      </c>
      <c r="BD70" s="2600">
        <f t="shared" si="82"/>
        <v>0</v>
      </c>
      <c r="BE70" s="2600">
        <f t="shared" si="82"/>
        <v>0</v>
      </c>
      <c r="BF70" s="2600">
        <f t="shared" si="82"/>
        <v>0</v>
      </c>
      <c r="BG70" s="2600">
        <f t="shared" si="9"/>
        <v>0</v>
      </c>
      <c r="BH70" s="2691"/>
      <c r="BI70" s="2691"/>
      <c r="BJ70" s="2600"/>
      <c r="BK70" s="2600"/>
      <c r="BL70" s="2600"/>
      <c r="BM70" s="2600"/>
      <c r="BN70" s="2600"/>
      <c r="BO70" s="2600"/>
      <c r="BP70" s="2600"/>
      <c r="BQ70" s="2600"/>
      <c r="BR70" s="2600">
        <f t="shared" si="10"/>
        <v>0</v>
      </c>
      <c r="BS70" s="2600"/>
      <c r="BT70" s="2600"/>
      <c r="BU70" s="2600"/>
      <c r="BV70" s="2600"/>
      <c r="BW70" s="2600"/>
      <c r="BX70" s="2600"/>
      <c r="BY70" s="2600"/>
      <c r="BZ70" s="2600"/>
      <c r="CA70" s="2600">
        <f t="shared" si="11"/>
        <v>0</v>
      </c>
      <c r="CB70" s="2600"/>
      <c r="CC70" s="2600"/>
      <c r="CD70" s="2600"/>
      <c r="CE70" s="2600"/>
      <c r="CF70" s="2600"/>
      <c r="CG70" s="2600"/>
      <c r="CH70" s="2600"/>
      <c r="CI70" s="2600"/>
      <c r="CJ70" s="2600">
        <f t="shared" si="12"/>
        <v>0</v>
      </c>
      <c r="CK70" s="2692"/>
      <c r="CL70" s="2692"/>
    </row>
    <row r="71" spans="1:90" ht="12.75" hidden="1" customHeight="1">
      <c r="A71" s="2690"/>
      <c r="B71" s="2595"/>
      <c r="C71" s="555"/>
      <c r="D71" s="2559"/>
      <c r="E71" s="2600">
        <v>0</v>
      </c>
      <c r="F71" s="2600">
        <v>0</v>
      </c>
      <c r="G71" s="2600">
        <v>0</v>
      </c>
      <c r="H71" s="2600">
        <v>0</v>
      </c>
      <c r="I71" s="2600">
        <v>0</v>
      </c>
      <c r="J71" s="2600">
        <v>0</v>
      </c>
      <c r="K71" s="2600">
        <v>0</v>
      </c>
      <c r="L71" s="2600">
        <v>0</v>
      </c>
      <c r="M71" s="2600">
        <v>0</v>
      </c>
      <c r="N71" s="2600"/>
      <c r="O71" s="2600"/>
      <c r="P71" s="2600"/>
      <c r="Q71" s="2600"/>
      <c r="R71" s="2600"/>
      <c r="S71" s="2600"/>
      <c r="T71" s="2600"/>
      <c r="U71" s="2600"/>
      <c r="V71" s="2600">
        <f t="shared" si="6"/>
        <v>0</v>
      </c>
      <c r="W71" s="2600">
        <f t="shared" si="74"/>
        <v>0</v>
      </c>
      <c r="X71" s="2600">
        <f t="shared" si="75"/>
        <v>0</v>
      </c>
      <c r="Y71" s="2600">
        <f t="shared" si="76"/>
        <v>0</v>
      </c>
      <c r="Z71" s="2600">
        <f t="shared" si="77"/>
        <v>0</v>
      </c>
      <c r="AA71" s="2600">
        <f t="shared" si="78"/>
        <v>0</v>
      </c>
      <c r="AB71" s="2600">
        <f t="shared" si="79"/>
        <v>0</v>
      </c>
      <c r="AC71" s="2600">
        <f t="shared" si="80"/>
        <v>0</v>
      </c>
      <c r="AD71" s="2600">
        <f t="shared" si="81"/>
        <v>0</v>
      </c>
      <c r="AE71" s="2600">
        <f t="shared" si="7"/>
        <v>0</v>
      </c>
      <c r="AF71" s="2600"/>
      <c r="AG71" s="2600"/>
      <c r="AH71" s="2600"/>
      <c r="AI71" s="2600"/>
      <c r="AJ71" s="2600"/>
      <c r="AK71" s="2600"/>
      <c r="AL71" s="2600"/>
      <c r="AM71" s="2600"/>
      <c r="AN71" s="2600"/>
      <c r="AO71" s="2600">
        <v>0</v>
      </c>
      <c r="AP71" s="2600"/>
      <c r="AQ71" s="2600"/>
      <c r="AR71" s="2600"/>
      <c r="AS71" s="2600"/>
      <c r="AT71" s="2600"/>
      <c r="AU71" s="2600"/>
      <c r="AV71" s="2600"/>
      <c r="AW71" s="2600"/>
      <c r="AX71" s="2600">
        <f t="shared" si="8"/>
        <v>0</v>
      </c>
      <c r="AY71" s="2600">
        <f t="shared" si="82"/>
        <v>0</v>
      </c>
      <c r="AZ71" s="2600">
        <f t="shared" si="82"/>
        <v>0</v>
      </c>
      <c r="BA71" s="2600">
        <f t="shared" si="82"/>
        <v>0</v>
      </c>
      <c r="BB71" s="2600">
        <f t="shared" si="82"/>
        <v>0</v>
      </c>
      <c r="BC71" s="2600">
        <f t="shared" si="82"/>
        <v>0</v>
      </c>
      <c r="BD71" s="2600">
        <f t="shared" si="82"/>
        <v>0</v>
      </c>
      <c r="BE71" s="2600">
        <f t="shared" si="82"/>
        <v>0</v>
      </c>
      <c r="BF71" s="2600">
        <f t="shared" si="82"/>
        <v>0</v>
      </c>
      <c r="BG71" s="2600">
        <f t="shared" si="9"/>
        <v>0</v>
      </c>
      <c r="BH71" s="2691"/>
      <c r="BI71" s="2691"/>
      <c r="BJ71" s="2600"/>
      <c r="BK71" s="2600"/>
      <c r="BL71" s="2600"/>
      <c r="BM71" s="2600"/>
      <c r="BN71" s="2600"/>
      <c r="BO71" s="2600"/>
      <c r="BP71" s="2600"/>
      <c r="BQ71" s="2600"/>
      <c r="BR71" s="2600">
        <f t="shared" si="10"/>
        <v>0</v>
      </c>
      <c r="BS71" s="2600"/>
      <c r="BT71" s="2600"/>
      <c r="BU71" s="2600"/>
      <c r="BV71" s="2600"/>
      <c r="BW71" s="2600"/>
      <c r="BX71" s="2600"/>
      <c r="BY71" s="2600"/>
      <c r="BZ71" s="2600"/>
      <c r="CA71" s="2600">
        <f t="shared" si="11"/>
        <v>0</v>
      </c>
      <c r="CB71" s="2600"/>
      <c r="CC71" s="2600"/>
      <c r="CD71" s="2600"/>
      <c r="CE71" s="2600"/>
      <c r="CF71" s="2600"/>
      <c r="CG71" s="2600"/>
      <c r="CH71" s="2600"/>
      <c r="CI71" s="2600"/>
      <c r="CJ71" s="2600">
        <f t="shared" si="12"/>
        <v>0</v>
      </c>
      <c r="CK71" s="2692"/>
      <c r="CL71" s="2692"/>
    </row>
    <row r="72" spans="1:90" ht="12.75" hidden="1" customHeight="1">
      <c r="A72" s="2690"/>
      <c r="B72" s="2595"/>
      <c r="C72" s="555"/>
      <c r="D72" s="2559"/>
      <c r="E72" s="2600">
        <v>0</v>
      </c>
      <c r="F72" s="2600">
        <v>0</v>
      </c>
      <c r="G72" s="2600">
        <v>0</v>
      </c>
      <c r="H72" s="2600">
        <v>0</v>
      </c>
      <c r="I72" s="2600">
        <v>0</v>
      </c>
      <c r="J72" s="2600">
        <v>0</v>
      </c>
      <c r="K72" s="2600">
        <v>0</v>
      </c>
      <c r="L72" s="2600">
        <v>0</v>
      </c>
      <c r="M72" s="2600">
        <v>0</v>
      </c>
      <c r="N72" s="2600"/>
      <c r="O72" s="2600"/>
      <c r="P72" s="2600"/>
      <c r="Q72" s="2600"/>
      <c r="R72" s="2600"/>
      <c r="S72" s="2600"/>
      <c r="T72" s="2600"/>
      <c r="U72" s="2600"/>
      <c r="V72" s="2600">
        <f t="shared" si="6"/>
        <v>0</v>
      </c>
      <c r="W72" s="2600">
        <f t="shared" si="74"/>
        <v>0</v>
      </c>
      <c r="X72" s="2600">
        <f t="shared" si="75"/>
        <v>0</v>
      </c>
      <c r="Y72" s="2600">
        <f t="shared" si="76"/>
        <v>0</v>
      </c>
      <c r="Z72" s="2600">
        <f t="shared" si="77"/>
        <v>0</v>
      </c>
      <c r="AA72" s="2600">
        <f t="shared" si="78"/>
        <v>0</v>
      </c>
      <c r="AB72" s="2600">
        <f t="shared" si="79"/>
        <v>0</v>
      </c>
      <c r="AC72" s="2600">
        <f t="shared" si="80"/>
        <v>0</v>
      </c>
      <c r="AD72" s="2600">
        <f t="shared" si="81"/>
        <v>0</v>
      </c>
      <c r="AE72" s="2600">
        <f t="shared" si="7"/>
        <v>0</v>
      </c>
      <c r="AF72" s="2600"/>
      <c r="AG72" s="2600"/>
      <c r="AH72" s="2600"/>
      <c r="AI72" s="2600"/>
      <c r="AJ72" s="2600"/>
      <c r="AK72" s="2600"/>
      <c r="AL72" s="2600"/>
      <c r="AM72" s="2600"/>
      <c r="AN72" s="2600"/>
      <c r="AO72" s="2600">
        <v>0</v>
      </c>
      <c r="AP72" s="2600"/>
      <c r="AQ72" s="2600"/>
      <c r="AR72" s="2600"/>
      <c r="AS72" s="2600"/>
      <c r="AT72" s="2600"/>
      <c r="AU72" s="2600"/>
      <c r="AV72" s="2600"/>
      <c r="AW72" s="2600"/>
      <c r="AX72" s="2600">
        <f t="shared" si="8"/>
        <v>0</v>
      </c>
      <c r="AY72" s="2600">
        <f t="shared" si="82"/>
        <v>0</v>
      </c>
      <c r="AZ72" s="2600">
        <f t="shared" si="82"/>
        <v>0</v>
      </c>
      <c r="BA72" s="2600">
        <f t="shared" si="82"/>
        <v>0</v>
      </c>
      <c r="BB72" s="2600">
        <f t="shared" si="82"/>
        <v>0</v>
      </c>
      <c r="BC72" s="2600">
        <f t="shared" si="82"/>
        <v>0</v>
      </c>
      <c r="BD72" s="2600">
        <f t="shared" si="82"/>
        <v>0</v>
      </c>
      <c r="BE72" s="2600">
        <f t="shared" si="82"/>
        <v>0</v>
      </c>
      <c r="BF72" s="2600">
        <f t="shared" si="82"/>
        <v>0</v>
      </c>
      <c r="BG72" s="2600">
        <f t="shared" si="9"/>
        <v>0</v>
      </c>
      <c r="BH72" s="2691"/>
      <c r="BI72" s="2691"/>
      <c r="BJ72" s="2600"/>
      <c r="BK72" s="2600"/>
      <c r="BL72" s="2600"/>
      <c r="BM72" s="2600"/>
      <c r="BN72" s="2600"/>
      <c r="BO72" s="2600"/>
      <c r="BP72" s="2600"/>
      <c r="BQ72" s="2600"/>
      <c r="BR72" s="2600">
        <f t="shared" si="10"/>
        <v>0</v>
      </c>
      <c r="BS72" s="2600"/>
      <c r="BT72" s="2600"/>
      <c r="BU72" s="2600"/>
      <c r="BV72" s="2600"/>
      <c r="BW72" s="2600"/>
      <c r="BX72" s="2600"/>
      <c r="BY72" s="2600"/>
      <c r="BZ72" s="2600"/>
      <c r="CA72" s="2600">
        <f t="shared" si="11"/>
        <v>0</v>
      </c>
      <c r="CB72" s="2600"/>
      <c r="CC72" s="2600"/>
      <c r="CD72" s="2600"/>
      <c r="CE72" s="2600"/>
      <c r="CF72" s="2600"/>
      <c r="CG72" s="2600"/>
      <c r="CH72" s="2600"/>
      <c r="CI72" s="2600"/>
      <c r="CJ72" s="2600">
        <f t="shared" si="12"/>
        <v>0</v>
      </c>
      <c r="CK72" s="2692"/>
      <c r="CL72" s="2692"/>
    </row>
    <row r="73" spans="1:90" ht="12.75" hidden="1" customHeight="1">
      <c r="A73" s="2690"/>
      <c r="B73" s="2595"/>
      <c r="C73" s="555"/>
      <c r="D73" s="2559"/>
      <c r="E73" s="2600">
        <v>0</v>
      </c>
      <c r="F73" s="2600">
        <v>0</v>
      </c>
      <c r="G73" s="2600">
        <v>0</v>
      </c>
      <c r="H73" s="2600">
        <v>0</v>
      </c>
      <c r="I73" s="2600">
        <v>0</v>
      </c>
      <c r="J73" s="2600">
        <v>0</v>
      </c>
      <c r="K73" s="2600">
        <v>0</v>
      </c>
      <c r="L73" s="2600">
        <v>0</v>
      </c>
      <c r="M73" s="2600">
        <v>0</v>
      </c>
      <c r="N73" s="2600"/>
      <c r="O73" s="2600"/>
      <c r="P73" s="2600"/>
      <c r="Q73" s="2600"/>
      <c r="R73" s="2600"/>
      <c r="S73" s="2600"/>
      <c r="T73" s="2600"/>
      <c r="U73" s="2600"/>
      <c r="V73" s="2600">
        <f t="shared" si="6"/>
        <v>0</v>
      </c>
      <c r="W73" s="2600">
        <f t="shared" si="74"/>
        <v>0</v>
      </c>
      <c r="X73" s="2600">
        <f t="shared" si="75"/>
        <v>0</v>
      </c>
      <c r="Y73" s="2600">
        <f t="shared" si="76"/>
        <v>0</v>
      </c>
      <c r="Z73" s="2600">
        <f t="shared" si="77"/>
        <v>0</v>
      </c>
      <c r="AA73" s="2600">
        <f t="shared" si="78"/>
        <v>0</v>
      </c>
      <c r="AB73" s="2600">
        <f t="shared" si="79"/>
        <v>0</v>
      </c>
      <c r="AC73" s="2600">
        <f t="shared" si="80"/>
        <v>0</v>
      </c>
      <c r="AD73" s="2600">
        <f t="shared" si="81"/>
        <v>0</v>
      </c>
      <c r="AE73" s="2600">
        <f t="shared" si="7"/>
        <v>0</v>
      </c>
      <c r="AF73" s="2600"/>
      <c r="AG73" s="2600"/>
      <c r="AH73" s="2600"/>
      <c r="AI73" s="2600"/>
      <c r="AJ73" s="2600"/>
      <c r="AK73" s="2600"/>
      <c r="AL73" s="2600"/>
      <c r="AM73" s="2600"/>
      <c r="AN73" s="2600"/>
      <c r="AO73" s="2600">
        <v>0</v>
      </c>
      <c r="AP73" s="2600"/>
      <c r="AQ73" s="2600"/>
      <c r="AR73" s="2600"/>
      <c r="AS73" s="2600"/>
      <c r="AT73" s="2600"/>
      <c r="AU73" s="2600"/>
      <c r="AV73" s="2600"/>
      <c r="AW73" s="2600"/>
      <c r="AX73" s="2600">
        <f t="shared" si="8"/>
        <v>0</v>
      </c>
      <c r="AY73" s="2600">
        <f t="shared" si="82"/>
        <v>0</v>
      </c>
      <c r="AZ73" s="2600">
        <f t="shared" si="82"/>
        <v>0</v>
      </c>
      <c r="BA73" s="2600">
        <f t="shared" si="82"/>
        <v>0</v>
      </c>
      <c r="BB73" s="2600">
        <f t="shared" si="82"/>
        <v>0</v>
      </c>
      <c r="BC73" s="2600">
        <f t="shared" si="82"/>
        <v>0</v>
      </c>
      <c r="BD73" s="2600">
        <f t="shared" si="82"/>
        <v>0</v>
      </c>
      <c r="BE73" s="2600">
        <f t="shared" si="82"/>
        <v>0</v>
      </c>
      <c r="BF73" s="2600">
        <f t="shared" si="82"/>
        <v>0</v>
      </c>
      <c r="BG73" s="2600">
        <f t="shared" si="9"/>
        <v>0</v>
      </c>
      <c r="BH73" s="2691"/>
      <c r="BI73" s="2691"/>
      <c r="BJ73" s="2600"/>
      <c r="BK73" s="2600"/>
      <c r="BL73" s="2600"/>
      <c r="BM73" s="2600"/>
      <c r="BN73" s="2600"/>
      <c r="BO73" s="2600"/>
      <c r="BP73" s="2600"/>
      <c r="BQ73" s="2600"/>
      <c r="BR73" s="2600">
        <f t="shared" si="10"/>
        <v>0</v>
      </c>
      <c r="BS73" s="2600"/>
      <c r="BT73" s="2600"/>
      <c r="BU73" s="2600"/>
      <c r="BV73" s="2600"/>
      <c r="BW73" s="2600"/>
      <c r="BX73" s="2600"/>
      <c r="BY73" s="2600"/>
      <c r="BZ73" s="2600"/>
      <c r="CA73" s="2600">
        <f t="shared" si="11"/>
        <v>0</v>
      </c>
      <c r="CB73" s="2600"/>
      <c r="CC73" s="2600"/>
      <c r="CD73" s="2600"/>
      <c r="CE73" s="2600"/>
      <c r="CF73" s="2600"/>
      <c r="CG73" s="2600"/>
      <c r="CH73" s="2600"/>
      <c r="CI73" s="2600"/>
      <c r="CJ73" s="2600">
        <f t="shared" si="12"/>
        <v>0</v>
      </c>
      <c r="CK73" s="2692"/>
      <c r="CL73" s="2692"/>
    </row>
    <row r="74" spans="1:90" ht="12.75" hidden="1" customHeight="1">
      <c r="A74" s="2690"/>
      <c r="B74" s="2595"/>
      <c r="C74" s="555"/>
      <c r="D74" s="2559"/>
      <c r="E74" s="2600">
        <v>0</v>
      </c>
      <c r="F74" s="2600">
        <v>0</v>
      </c>
      <c r="G74" s="2600">
        <v>0</v>
      </c>
      <c r="H74" s="2600">
        <v>0</v>
      </c>
      <c r="I74" s="2600">
        <v>0</v>
      </c>
      <c r="J74" s="2600">
        <v>0</v>
      </c>
      <c r="K74" s="2600">
        <v>0</v>
      </c>
      <c r="L74" s="2600">
        <v>0</v>
      </c>
      <c r="M74" s="2600">
        <v>0</v>
      </c>
      <c r="N74" s="2600"/>
      <c r="O74" s="2600"/>
      <c r="P74" s="2600"/>
      <c r="Q74" s="2600"/>
      <c r="R74" s="2600"/>
      <c r="S74" s="2600"/>
      <c r="T74" s="2600"/>
      <c r="U74" s="2600"/>
      <c r="V74" s="2600">
        <f t="shared" si="6"/>
        <v>0</v>
      </c>
      <c r="W74" s="2600">
        <f t="shared" si="74"/>
        <v>0</v>
      </c>
      <c r="X74" s="2600">
        <f t="shared" si="75"/>
        <v>0</v>
      </c>
      <c r="Y74" s="2600">
        <f t="shared" si="76"/>
        <v>0</v>
      </c>
      <c r="Z74" s="2600">
        <f t="shared" si="77"/>
        <v>0</v>
      </c>
      <c r="AA74" s="2600">
        <f t="shared" si="78"/>
        <v>0</v>
      </c>
      <c r="AB74" s="2600">
        <f t="shared" si="79"/>
        <v>0</v>
      </c>
      <c r="AC74" s="2600">
        <f t="shared" si="80"/>
        <v>0</v>
      </c>
      <c r="AD74" s="2600">
        <f t="shared" si="81"/>
        <v>0</v>
      </c>
      <c r="AE74" s="2600">
        <f t="shared" si="7"/>
        <v>0</v>
      </c>
      <c r="AF74" s="2600"/>
      <c r="AG74" s="2600"/>
      <c r="AH74" s="2600"/>
      <c r="AI74" s="2600"/>
      <c r="AJ74" s="2600"/>
      <c r="AK74" s="2600"/>
      <c r="AL74" s="2600"/>
      <c r="AM74" s="2600"/>
      <c r="AN74" s="2600"/>
      <c r="AO74" s="2600">
        <v>0</v>
      </c>
      <c r="AP74" s="2600"/>
      <c r="AQ74" s="2600"/>
      <c r="AR74" s="2600"/>
      <c r="AS74" s="2600"/>
      <c r="AT74" s="2600"/>
      <c r="AU74" s="2600"/>
      <c r="AV74" s="2600"/>
      <c r="AW74" s="2600"/>
      <c r="AX74" s="2600">
        <f t="shared" si="8"/>
        <v>0</v>
      </c>
      <c r="AY74" s="2600">
        <f t="shared" si="82"/>
        <v>0</v>
      </c>
      <c r="AZ74" s="2600">
        <f t="shared" si="82"/>
        <v>0</v>
      </c>
      <c r="BA74" s="2600">
        <f t="shared" si="82"/>
        <v>0</v>
      </c>
      <c r="BB74" s="2600">
        <f t="shared" si="82"/>
        <v>0</v>
      </c>
      <c r="BC74" s="2600">
        <f t="shared" si="82"/>
        <v>0</v>
      </c>
      <c r="BD74" s="2600">
        <f t="shared" si="82"/>
        <v>0</v>
      </c>
      <c r="BE74" s="2600">
        <f t="shared" si="82"/>
        <v>0</v>
      </c>
      <c r="BF74" s="2600">
        <f t="shared" si="82"/>
        <v>0</v>
      </c>
      <c r="BG74" s="2600">
        <f t="shared" si="9"/>
        <v>0</v>
      </c>
      <c r="BH74" s="2691"/>
      <c r="BI74" s="2691"/>
      <c r="BJ74" s="2600"/>
      <c r="BK74" s="2600"/>
      <c r="BL74" s="2600"/>
      <c r="BM74" s="2600"/>
      <c r="BN74" s="2600"/>
      <c r="BO74" s="2600"/>
      <c r="BP74" s="2600"/>
      <c r="BQ74" s="2600"/>
      <c r="BR74" s="2600">
        <f t="shared" si="10"/>
        <v>0</v>
      </c>
      <c r="BS74" s="2600"/>
      <c r="BT74" s="2600"/>
      <c r="BU74" s="2600"/>
      <c r="BV74" s="2600"/>
      <c r="BW74" s="2600"/>
      <c r="BX74" s="2600"/>
      <c r="BY74" s="2600"/>
      <c r="BZ74" s="2600"/>
      <c r="CA74" s="2600">
        <f t="shared" si="11"/>
        <v>0</v>
      </c>
      <c r="CB74" s="2600"/>
      <c r="CC74" s="2600"/>
      <c r="CD74" s="2600"/>
      <c r="CE74" s="2600"/>
      <c r="CF74" s="2600"/>
      <c r="CG74" s="2600"/>
      <c r="CH74" s="2600"/>
      <c r="CI74" s="2600"/>
      <c r="CJ74" s="2600">
        <f t="shared" si="12"/>
        <v>0</v>
      </c>
      <c r="CK74" s="2692"/>
      <c r="CL74" s="2692"/>
    </row>
    <row r="75" spans="1:90" ht="12.75" hidden="1" customHeight="1">
      <c r="A75" s="2693"/>
      <c r="B75" s="2572"/>
      <c r="C75" s="2616"/>
      <c r="D75" s="2571"/>
      <c r="E75" s="2682">
        <v>0</v>
      </c>
      <c r="F75" s="2573">
        <v>0</v>
      </c>
      <c r="G75" s="2573">
        <v>0</v>
      </c>
      <c r="H75" s="2573">
        <v>0</v>
      </c>
      <c r="I75" s="2573">
        <v>0</v>
      </c>
      <c r="J75" s="2573">
        <v>0</v>
      </c>
      <c r="K75" s="2573">
        <v>0</v>
      </c>
      <c r="L75" s="2573">
        <v>0</v>
      </c>
      <c r="M75" s="2573">
        <v>0</v>
      </c>
      <c r="N75" s="2655"/>
      <c r="O75" s="2573"/>
      <c r="P75" s="2573"/>
      <c r="Q75" s="2573"/>
      <c r="R75" s="2573"/>
      <c r="S75" s="2573"/>
      <c r="T75" s="2573"/>
      <c r="U75" s="2573"/>
      <c r="V75" s="2573">
        <f t="shared" ref="V75:V138" si="84">SUM(P75:U75)</f>
        <v>0</v>
      </c>
      <c r="W75" s="2606">
        <f t="shared" si="74"/>
        <v>0</v>
      </c>
      <c r="X75" s="2606">
        <f t="shared" si="75"/>
        <v>0</v>
      </c>
      <c r="Y75" s="2606">
        <f t="shared" si="76"/>
        <v>0</v>
      </c>
      <c r="Z75" s="2606">
        <f t="shared" si="77"/>
        <v>0</v>
      </c>
      <c r="AA75" s="2606">
        <f t="shared" si="78"/>
        <v>0</v>
      </c>
      <c r="AB75" s="2606">
        <f t="shared" si="79"/>
        <v>0</v>
      </c>
      <c r="AC75" s="2606">
        <f t="shared" si="80"/>
        <v>0</v>
      </c>
      <c r="AD75" s="2606">
        <f t="shared" si="81"/>
        <v>0</v>
      </c>
      <c r="AE75" s="2606">
        <f t="shared" ref="AE75:AE138" si="85">SUM(Y75:AD75)</f>
        <v>0</v>
      </c>
      <c r="AF75" s="2606"/>
      <c r="AG75" s="2655">
        <v>0</v>
      </c>
      <c r="AH75" s="2573">
        <v>0</v>
      </c>
      <c r="AI75" s="2573">
        <v>0</v>
      </c>
      <c r="AJ75" s="2573">
        <v>0</v>
      </c>
      <c r="AK75" s="2573">
        <v>0</v>
      </c>
      <c r="AL75" s="2573">
        <v>0</v>
      </c>
      <c r="AM75" s="2573">
        <v>0</v>
      </c>
      <c r="AN75" s="2573">
        <v>0</v>
      </c>
      <c r="AO75" s="2573">
        <v>0</v>
      </c>
      <c r="AP75" s="2655"/>
      <c r="AQ75" s="2573"/>
      <c r="AR75" s="2573"/>
      <c r="AS75" s="2573"/>
      <c r="AT75" s="2573"/>
      <c r="AU75" s="2573"/>
      <c r="AV75" s="2573"/>
      <c r="AW75" s="2573"/>
      <c r="AX75" s="2573">
        <f t="shared" ref="AX75:AX138" si="86">SUM(AR75:AW75)</f>
        <v>0</v>
      </c>
      <c r="AY75" s="2694">
        <f t="shared" si="82"/>
        <v>0</v>
      </c>
      <c r="AZ75" s="2695">
        <f t="shared" si="82"/>
        <v>0</v>
      </c>
      <c r="BA75" s="2573">
        <f t="shared" si="82"/>
        <v>0</v>
      </c>
      <c r="BB75" s="2573">
        <f t="shared" si="82"/>
        <v>0</v>
      </c>
      <c r="BC75" s="2573">
        <f t="shared" si="82"/>
        <v>0</v>
      </c>
      <c r="BD75" s="2573">
        <f t="shared" si="82"/>
        <v>0</v>
      </c>
      <c r="BE75" s="2573">
        <f t="shared" si="82"/>
        <v>0</v>
      </c>
      <c r="BF75" s="2573">
        <f t="shared" si="82"/>
        <v>0</v>
      </c>
      <c r="BG75" s="2573">
        <f t="shared" ref="BG75:BG138" si="87">SUM(BA75:BF75)</f>
        <v>0</v>
      </c>
      <c r="BH75" s="2696"/>
      <c r="BI75" s="2696"/>
      <c r="BJ75" s="2655"/>
      <c r="BK75" s="2573"/>
      <c r="BL75" s="2573"/>
      <c r="BM75" s="2573"/>
      <c r="BN75" s="2573"/>
      <c r="BO75" s="2573"/>
      <c r="BP75" s="2573"/>
      <c r="BQ75" s="2573"/>
      <c r="BR75" s="2573">
        <f t="shared" ref="BR75:BR138" si="88">SUM(BL75:BQ75)</f>
        <v>0</v>
      </c>
      <c r="BS75" s="2655"/>
      <c r="BT75" s="2573"/>
      <c r="BU75" s="2573"/>
      <c r="BV75" s="2573"/>
      <c r="BW75" s="2573"/>
      <c r="BX75" s="2573"/>
      <c r="BY75" s="2573"/>
      <c r="BZ75" s="2573"/>
      <c r="CA75" s="2573">
        <f t="shared" ref="CA75:CA138" si="89">SUM(BU75:BZ75)</f>
        <v>0</v>
      </c>
      <c r="CB75" s="2572">
        <f t="shared" ref="CB75:CI75" si="90">BJ75+BS75</f>
        <v>0</v>
      </c>
      <c r="CC75" s="2605">
        <f t="shared" si="90"/>
        <v>0</v>
      </c>
      <c r="CD75" s="2572">
        <f t="shared" si="90"/>
        <v>0</v>
      </c>
      <c r="CE75" s="2573">
        <f t="shared" si="90"/>
        <v>0</v>
      </c>
      <c r="CF75" s="2573">
        <f t="shared" si="90"/>
        <v>0</v>
      </c>
      <c r="CG75" s="2573">
        <f t="shared" si="90"/>
        <v>0</v>
      </c>
      <c r="CH75" s="2573">
        <f t="shared" si="90"/>
        <v>0</v>
      </c>
      <c r="CI75" s="2573">
        <f t="shared" si="90"/>
        <v>0</v>
      </c>
      <c r="CJ75" s="2573">
        <f t="shared" ref="CJ75:CJ138" si="91">SUM(CD75:CI75)</f>
        <v>0</v>
      </c>
      <c r="CK75" s="2697"/>
      <c r="CL75" s="2697"/>
    </row>
    <row r="76" spans="1:90" ht="14.25">
      <c r="A76" s="338"/>
      <c r="B76" s="3552" t="s">
        <v>497</v>
      </c>
      <c r="C76" s="3553" t="s">
        <v>503</v>
      </c>
      <c r="D76" s="3563"/>
      <c r="E76" s="3556">
        <v>0</v>
      </c>
      <c r="F76" s="3556">
        <v>0</v>
      </c>
      <c r="G76" s="3556">
        <v>157000</v>
      </c>
      <c r="H76" s="3556">
        <v>0</v>
      </c>
      <c r="I76" s="3556">
        <v>0</v>
      </c>
      <c r="J76" s="3556">
        <v>0</v>
      </c>
      <c r="K76" s="3556">
        <v>0</v>
      </c>
      <c r="L76" s="3556">
        <v>0</v>
      </c>
      <c r="M76" s="3556">
        <v>157000</v>
      </c>
      <c r="N76" s="3556">
        <f t="shared" ref="N76:U76" si="92">SUM(N77:N86)</f>
        <v>0</v>
      </c>
      <c r="O76" s="3556">
        <f t="shared" si="92"/>
        <v>0</v>
      </c>
      <c r="P76" s="3556">
        <f t="shared" si="92"/>
        <v>0</v>
      </c>
      <c r="Q76" s="3556">
        <f t="shared" si="92"/>
        <v>0</v>
      </c>
      <c r="R76" s="3556">
        <f>SUM(R77:R86)</f>
        <v>0</v>
      </c>
      <c r="S76" s="3556">
        <f t="shared" si="92"/>
        <v>0</v>
      </c>
      <c r="T76" s="3556">
        <f t="shared" si="92"/>
        <v>0</v>
      </c>
      <c r="U76" s="3556">
        <f t="shared" si="92"/>
        <v>0</v>
      </c>
      <c r="V76" s="3556">
        <f t="shared" si="84"/>
        <v>0</v>
      </c>
      <c r="W76" s="3556">
        <f t="shared" ref="W76:AD76" si="93">SUM(W77:W86)</f>
        <v>0</v>
      </c>
      <c r="X76" s="3556">
        <f t="shared" si="93"/>
        <v>0</v>
      </c>
      <c r="Y76" s="3556">
        <f t="shared" si="93"/>
        <v>157000</v>
      </c>
      <c r="Z76" s="3556">
        <f t="shared" si="93"/>
        <v>0</v>
      </c>
      <c r="AA76" s="3556">
        <f>SUM(AA77:AA86)</f>
        <v>0</v>
      </c>
      <c r="AB76" s="3556">
        <f t="shared" si="93"/>
        <v>0</v>
      </c>
      <c r="AC76" s="3556">
        <f t="shared" si="93"/>
        <v>0</v>
      </c>
      <c r="AD76" s="3556">
        <f t="shared" si="93"/>
        <v>0</v>
      </c>
      <c r="AE76" s="3556">
        <f t="shared" si="85"/>
        <v>157000</v>
      </c>
      <c r="AF76" s="3556"/>
      <c r="AG76" s="3556">
        <v>12.86</v>
      </c>
      <c r="AH76" s="3556">
        <v>1.7</v>
      </c>
      <c r="AI76" s="3556">
        <v>32170</v>
      </c>
      <c r="AJ76" s="3556">
        <v>80830</v>
      </c>
      <c r="AK76" s="3556">
        <v>0</v>
      </c>
      <c r="AL76" s="3556">
        <v>0</v>
      </c>
      <c r="AM76" s="3556">
        <v>0</v>
      </c>
      <c r="AN76" s="3556">
        <v>0</v>
      </c>
      <c r="AO76" s="3556">
        <v>113000</v>
      </c>
      <c r="AP76" s="3556">
        <f t="shared" ref="AP76:AW76" si="94">SUM(AP77:AP86)</f>
        <v>0</v>
      </c>
      <c r="AQ76" s="3556">
        <f t="shared" si="94"/>
        <v>0</v>
      </c>
      <c r="AR76" s="3556">
        <f t="shared" si="94"/>
        <v>0</v>
      </c>
      <c r="AS76" s="3556">
        <f t="shared" si="94"/>
        <v>0</v>
      </c>
      <c r="AT76" s="3556">
        <f>SUM(AT77:AT86)</f>
        <v>0</v>
      </c>
      <c r="AU76" s="3556">
        <f t="shared" si="94"/>
        <v>0</v>
      </c>
      <c r="AV76" s="3556">
        <f t="shared" si="94"/>
        <v>0</v>
      </c>
      <c r="AW76" s="3556">
        <f t="shared" si="94"/>
        <v>0</v>
      </c>
      <c r="AX76" s="3556">
        <f t="shared" si="86"/>
        <v>0</v>
      </c>
      <c r="AY76" s="3556">
        <f t="shared" ref="AY76:BF76" si="95">SUM(AY77:AY86)</f>
        <v>12.86</v>
      </c>
      <c r="AZ76" s="3556">
        <f t="shared" si="95"/>
        <v>1.7</v>
      </c>
      <c r="BA76" s="3556">
        <f t="shared" si="95"/>
        <v>32170</v>
      </c>
      <c r="BB76" s="3556">
        <f t="shared" si="95"/>
        <v>80830</v>
      </c>
      <c r="BC76" s="3556">
        <f>SUM(BC77:BC86)</f>
        <v>0</v>
      </c>
      <c r="BD76" s="3556">
        <f t="shared" si="95"/>
        <v>0</v>
      </c>
      <c r="BE76" s="3556">
        <f t="shared" si="95"/>
        <v>0</v>
      </c>
      <c r="BF76" s="3556">
        <f t="shared" si="95"/>
        <v>0</v>
      </c>
      <c r="BG76" s="3556">
        <f t="shared" si="87"/>
        <v>113000</v>
      </c>
      <c r="BH76" s="3559"/>
      <c r="BI76" s="3559"/>
      <c r="BJ76" s="3556">
        <f t="shared" ref="BJ76:BQ76" si="96">SUM(BJ77:BJ86)</f>
        <v>0</v>
      </c>
      <c r="BK76" s="3556">
        <f t="shared" si="96"/>
        <v>0</v>
      </c>
      <c r="BL76" s="3556">
        <f t="shared" si="96"/>
        <v>0</v>
      </c>
      <c r="BM76" s="3556">
        <f t="shared" si="96"/>
        <v>0</v>
      </c>
      <c r="BN76" s="3556">
        <f t="shared" si="96"/>
        <v>0</v>
      </c>
      <c r="BO76" s="3556">
        <f t="shared" si="96"/>
        <v>0</v>
      </c>
      <c r="BP76" s="3556">
        <f t="shared" si="96"/>
        <v>0</v>
      </c>
      <c r="BQ76" s="3556">
        <f t="shared" si="96"/>
        <v>0</v>
      </c>
      <c r="BR76" s="3556">
        <f t="shared" si="88"/>
        <v>0</v>
      </c>
      <c r="BS76" s="3556">
        <f t="shared" ref="BS76:BZ76" si="97">SUM(BS77:BS86)</f>
        <v>0</v>
      </c>
      <c r="BT76" s="3556">
        <f t="shared" si="97"/>
        <v>0</v>
      </c>
      <c r="BU76" s="3556">
        <f t="shared" si="97"/>
        <v>0</v>
      </c>
      <c r="BV76" s="3556">
        <f t="shared" si="97"/>
        <v>0</v>
      </c>
      <c r="BW76" s="3556">
        <f t="shared" si="97"/>
        <v>0</v>
      </c>
      <c r="BX76" s="3556">
        <f t="shared" si="97"/>
        <v>0</v>
      </c>
      <c r="BY76" s="3556">
        <f t="shared" si="97"/>
        <v>0</v>
      </c>
      <c r="BZ76" s="3556">
        <f t="shared" si="97"/>
        <v>0</v>
      </c>
      <c r="CA76" s="3556">
        <f t="shared" si="89"/>
        <v>0</v>
      </c>
      <c r="CB76" s="3556">
        <f t="shared" ref="CB76:CI76" si="98">SUM(CB77:CB86)</f>
        <v>0</v>
      </c>
      <c r="CC76" s="3556">
        <f t="shared" si="98"/>
        <v>0</v>
      </c>
      <c r="CD76" s="3556">
        <f t="shared" si="98"/>
        <v>0</v>
      </c>
      <c r="CE76" s="3556">
        <f t="shared" si="98"/>
        <v>0</v>
      </c>
      <c r="CF76" s="3556">
        <f>SUM(CF77:CF86)</f>
        <v>0</v>
      </c>
      <c r="CG76" s="3556">
        <f t="shared" si="98"/>
        <v>0</v>
      </c>
      <c r="CH76" s="3556">
        <f t="shared" si="98"/>
        <v>0</v>
      </c>
      <c r="CI76" s="3556">
        <f t="shared" si="98"/>
        <v>0</v>
      </c>
      <c r="CJ76" s="3556">
        <f t="shared" si="91"/>
        <v>0</v>
      </c>
      <c r="CK76" s="2659"/>
      <c r="CL76" s="2659"/>
    </row>
    <row r="77" spans="1:90" ht="46.9" hidden="1" customHeight="1">
      <c r="A77" s="2699"/>
      <c r="B77" s="2700" t="s">
        <v>504</v>
      </c>
      <c r="C77" s="347" t="s">
        <v>77</v>
      </c>
      <c r="D77" s="2559"/>
      <c r="E77" s="2552">
        <v>0</v>
      </c>
      <c r="F77" s="2684">
        <v>0</v>
      </c>
      <c r="G77" s="2590">
        <v>0</v>
      </c>
      <c r="H77" s="2590">
        <v>0</v>
      </c>
      <c r="I77" s="2590">
        <v>0</v>
      </c>
      <c r="J77" s="2590">
        <v>0</v>
      </c>
      <c r="K77" s="2590">
        <v>0</v>
      </c>
      <c r="L77" s="2590">
        <v>0</v>
      </c>
      <c r="M77" s="2590">
        <v>0</v>
      </c>
      <c r="N77" s="2637"/>
      <c r="O77" s="2701"/>
      <c r="P77" s="2552"/>
      <c r="Q77" s="2552"/>
      <c r="R77" s="2590"/>
      <c r="S77" s="2590"/>
      <c r="T77" s="2590"/>
      <c r="U77" s="2590">
        <v>0</v>
      </c>
      <c r="V77" s="2590">
        <f t="shared" si="84"/>
        <v>0</v>
      </c>
      <c r="W77" s="2591">
        <f t="shared" ref="W77:W86" si="99">E77+N77</f>
        <v>0</v>
      </c>
      <c r="X77" s="2684">
        <f t="shared" ref="X77:X86" si="100">F77+O77</f>
        <v>0</v>
      </c>
      <c r="Y77" s="2590">
        <f t="shared" ref="Y77:Y86" si="101">G77+P77</f>
        <v>0</v>
      </c>
      <c r="Z77" s="2590">
        <f t="shared" ref="Z77:Z86" si="102">H77+Q77</f>
        <v>0</v>
      </c>
      <c r="AA77" s="2590">
        <f t="shared" ref="AA77:AA86" si="103">I77+R77</f>
        <v>0</v>
      </c>
      <c r="AB77" s="2590">
        <f t="shared" ref="AB77:AB86" si="104">J77+S77</f>
        <v>0</v>
      </c>
      <c r="AC77" s="2590">
        <f t="shared" ref="AC77:AC86" si="105">K77+T77</f>
        <v>0</v>
      </c>
      <c r="AD77" s="2590">
        <f t="shared" ref="AD77:AD86" si="106">L77+U77</f>
        <v>0</v>
      </c>
      <c r="AE77" s="2552">
        <f t="shared" si="85"/>
        <v>0</v>
      </c>
      <c r="AF77" s="2562"/>
      <c r="AG77" s="2590">
        <v>0</v>
      </c>
      <c r="AH77" s="2590">
        <v>0</v>
      </c>
      <c r="AI77" s="2590">
        <v>0</v>
      </c>
      <c r="AJ77" s="2590">
        <v>0</v>
      </c>
      <c r="AK77" s="2590">
        <v>0</v>
      </c>
      <c r="AL77" s="2590">
        <v>0</v>
      </c>
      <c r="AM77" s="2590">
        <v>0</v>
      </c>
      <c r="AN77" s="2590">
        <v>0</v>
      </c>
      <c r="AO77" s="2590">
        <v>0</v>
      </c>
      <c r="AP77" s="2637"/>
      <c r="AQ77" s="2701"/>
      <c r="AR77" s="2552"/>
      <c r="AS77" s="2552"/>
      <c r="AT77" s="2590"/>
      <c r="AU77" s="2590"/>
      <c r="AV77" s="2590"/>
      <c r="AW77" s="2590">
        <v>0</v>
      </c>
      <c r="AX77" s="2590">
        <f t="shared" si="86"/>
        <v>0</v>
      </c>
      <c r="AY77" s="2637">
        <f t="shared" ref="AY77:BF86" si="107">AG77+AP77</f>
        <v>0</v>
      </c>
      <c r="AZ77" s="2701">
        <f t="shared" si="107"/>
        <v>0</v>
      </c>
      <c r="BA77" s="2590">
        <f t="shared" si="107"/>
        <v>0</v>
      </c>
      <c r="BB77" s="2590">
        <f t="shared" si="107"/>
        <v>0</v>
      </c>
      <c r="BC77" s="2590">
        <f t="shared" si="107"/>
        <v>0</v>
      </c>
      <c r="BD77" s="2590">
        <f t="shared" si="107"/>
        <v>0</v>
      </c>
      <c r="BE77" s="2590">
        <f t="shared" si="107"/>
        <v>0</v>
      </c>
      <c r="BF77" s="2590">
        <f t="shared" si="107"/>
        <v>0</v>
      </c>
      <c r="BG77" s="2590">
        <f t="shared" si="87"/>
        <v>0</v>
      </c>
      <c r="BH77" s="2702"/>
      <c r="BI77" s="2702"/>
      <c r="BJ77" s="2590"/>
      <c r="BK77" s="2590"/>
      <c r="BL77" s="2590"/>
      <c r="BM77" s="2590"/>
      <c r="BN77" s="2590"/>
      <c r="BO77" s="489"/>
      <c r="BP77" s="489"/>
      <c r="BQ77" s="2590">
        <v>0</v>
      </c>
      <c r="BR77" s="2590">
        <f t="shared" si="88"/>
        <v>0</v>
      </c>
      <c r="BS77" s="2590"/>
      <c r="BT77" s="2590"/>
      <c r="BU77" s="2590"/>
      <c r="BV77" s="2590"/>
      <c r="BW77" s="2590"/>
      <c r="BX77" s="489"/>
      <c r="BY77" s="489"/>
      <c r="BZ77" s="2590">
        <v>0</v>
      </c>
      <c r="CA77" s="2590">
        <f t="shared" si="89"/>
        <v>0</v>
      </c>
      <c r="CB77" s="2590">
        <f t="shared" ref="CB77:CI82" si="108">BJ77+BS77</f>
        <v>0</v>
      </c>
      <c r="CC77" s="2590">
        <f t="shared" si="108"/>
        <v>0</v>
      </c>
      <c r="CD77" s="2590">
        <f t="shared" si="108"/>
        <v>0</v>
      </c>
      <c r="CE77" s="2590">
        <f t="shared" si="108"/>
        <v>0</v>
      </c>
      <c r="CF77" s="489">
        <f t="shared" si="108"/>
        <v>0</v>
      </c>
      <c r="CG77" s="489">
        <f t="shared" si="108"/>
        <v>0</v>
      </c>
      <c r="CH77" s="489">
        <f t="shared" si="108"/>
        <v>0</v>
      </c>
      <c r="CI77" s="489">
        <f t="shared" si="108"/>
        <v>0</v>
      </c>
      <c r="CJ77" s="489">
        <f t="shared" si="91"/>
        <v>0</v>
      </c>
      <c r="CK77" s="2558"/>
      <c r="CL77" s="2558"/>
    </row>
    <row r="78" spans="1:90" ht="26.25" hidden="1" customHeight="1">
      <c r="A78" s="2699"/>
      <c r="B78" s="2703" t="s">
        <v>505</v>
      </c>
      <c r="C78" s="412" t="s">
        <v>506</v>
      </c>
      <c r="D78" s="2669"/>
      <c r="E78" s="2670">
        <v>0</v>
      </c>
      <c r="F78" s="2552">
        <v>0</v>
      </c>
      <c r="G78" s="2590">
        <v>0</v>
      </c>
      <c r="H78" s="2590">
        <v>0</v>
      </c>
      <c r="I78" s="2590">
        <v>0</v>
      </c>
      <c r="J78" s="2590">
        <v>0</v>
      </c>
      <c r="K78" s="2590">
        <v>0</v>
      </c>
      <c r="L78" s="2590">
        <v>0</v>
      </c>
      <c r="M78" s="2590">
        <v>0</v>
      </c>
      <c r="N78" s="489"/>
      <c r="O78" s="2552"/>
      <c r="P78" s="2590"/>
      <c r="Q78" s="2590"/>
      <c r="R78" s="2590"/>
      <c r="S78" s="2590"/>
      <c r="T78" s="2590"/>
      <c r="U78" s="2590"/>
      <c r="V78" s="2590">
        <f t="shared" si="84"/>
        <v>0</v>
      </c>
      <c r="W78" s="2600">
        <f t="shared" si="99"/>
        <v>0</v>
      </c>
      <c r="X78" s="2600">
        <f t="shared" si="100"/>
        <v>0</v>
      </c>
      <c r="Y78" s="2552">
        <f t="shared" si="101"/>
        <v>0</v>
      </c>
      <c r="Z78" s="2552">
        <f t="shared" si="102"/>
        <v>0</v>
      </c>
      <c r="AA78" s="2552">
        <f t="shared" si="103"/>
        <v>0</v>
      </c>
      <c r="AB78" s="2552">
        <f t="shared" si="104"/>
        <v>0</v>
      </c>
      <c r="AC78" s="2552">
        <f t="shared" si="105"/>
        <v>0</v>
      </c>
      <c r="AD78" s="2552">
        <f t="shared" si="106"/>
        <v>0</v>
      </c>
      <c r="AE78" s="2552">
        <f t="shared" si="85"/>
        <v>0</v>
      </c>
      <c r="AF78" s="2553"/>
      <c r="AG78" s="2672"/>
      <c r="AH78" s="2552">
        <v>0</v>
      </c>
      <c r="AI78" s="2590">
        <v>0</v>
      </c>
      <c r="AJ78" s="2590">
        <v>0</v>
      </c>
      <c r="AK78" s="2590">
        <v>0</v>
      </c>
      <c r="AL78" s="2590">
        <v>0</v>
      </c>
      <c r="AM78" s="2590">
        <v>0</v>
      </c>
      <c r="AN78" s="2590">
        <v>0</v>
      </c>
      <c r="AO78" s="2590">
        <v>0</v>
      </c>
      <c r="AP78" s="489"/>
      <c r="AQ78" s="2552"/>
      <c r="AR78" s="2590"/>
      <c r="AS78" s="2590"/>
      <c r="AT78" s="2590"/>
      <c r="AU78" s="2590"/>
      <c r="AV78" s="2590"/>
      <c r="AW78" s="2590"/>
      <c r="AX78" s="2590">
        <f t="shared" si="86"/>
        <v>0</v>
      </c>
      <c r="AY78" s="489">
        <f t="shared" si="107"/>
        <v>0</v>
      </c>
      <c r="AZ78" s="2552">
        <f t="shared" si="107"/>
        <v>0</v>
      </c>
      <c r="BA78" s="2590">
        <f t="shared" si="107"/>
        <v>0</v>
      </c>
      <c r="BB78" s="2590">
        <f t="shared" si="107"/>
        <v>0</v>
      </c>
      <c r="BC78" s="2590">
        <f t="shared" si="107"/>
        <v>0</v>
      </c>
      <c r="BD78" s="2590">
        <f t="shared" si="107"/>
        <v>0</v>
      </c>
      <c r="BE78" s="2590">
        <f t="shared" si="107"/>
        <v>0</v>
      </c>
      <c r="BF78" s="2590">
        <f t="shared" si="107"/>
        <v>0</v>
      </c>
      <c r="BG78" s="2590">
        <f t="shared" si="87"/>
        <v>0</v>
      </c>
      <c r="BH78" s="2702"/>
      <c r="BI78" s="2702"/>
      <c r="BJ78" s="489"/>
      <c r="BK78" s="514"/>
      <c r="BL78" s="489"/>
      <c r="BM78" s="489"/>
      <c r="BN78" s="489"/>
      <c r="BO78" s="489"/>
      <c r="BP78" s="489"/>
      <c r="BQ78" s="2590"/>
      <c r="BR78" s="489">
        <f t="shared" si="88"/>
        <v>0</v>
      </c>
      <c r="BS78" s="489"/>
      <c r="BT78" s="514"/>
      <c r="BU78" s="489"/>
      <c r="BV78" s="489"/>
      <c r="BW78" s="489"/>
      <c r="BX78" s="489"/>
      <c r="BY78" s="2552"/>
      <c r="BZ78" s="2590"/>
      <c r="CA78" s="2590">
        <f t="shared" si="89"/>
        <v>0</v>
      </c>
      <c r="CB78" s="2560"/>
      <c r="CC78" s="2562">
        <f t="shared" si="108"/>
        <v>0</v>
      </c>
      <c r="CD78" s="2560">
        <f t="shared" si="108"/>
        <v>0</v>
      </c>
      <c r="CE78" s="2552">
        <f t="shared" si="108"/>
        <v>0</v>
      </c>
      <c r="CF78" s="2552">
        <f t="shared" si="108"/>
        <v>0</v>
      </c>
      <c r="CG78" s="2552">
        <f t="shared" si="108"/>
        <v>0</v>
      </c>
      <c r="CH78" s="2552">
        <f t="shared" si="108"/>
        <v>0</v>
      </c>
      <c r="CI78" s="2552">
        <f t="shared" si="108"/>
        <v>0</v>
      </c>
      <c r="CJ78" s="2552">
        <f>SUM(CD78:CI78)</f>
        <v>0</v>
      </c>
      <c r="CK78" s="2668"/>
      <c r="CL78" s="2668"/>
    </row>
    <row r="79" spans="1:90" ht="48">
      <c r="A79" s="2667" t="s">
        <v>635</v>
      </c>
      <c r="B79" s="2703" t="s">
        <v>499</v>
      </c>
      <c r="C79" s="412" t="s">
        <v>1211</v>
      </c>
      <c r="D79" s="2669"/>
      <c r="E79" s="2670">
        <v>0</v>
      </c>
      <c r="F79" s="2672">
        <v>0</v>
      </c>
      <c r="G79" s="2590">
        <v>50000</v>
      </c>
      <c r="H79" s="2590">
        <v>0</v>
      </c>
      <c r="I79" s="2590">
        <v>0</v>
      </c>
      <c r="J79" s="2590">
        <v>0</v>
      </c>
      <c r="K79" s="2590">
        <v>0</v>
      </c>
      <c r="L79" s="2590">
        <v>0</v>
      </c>
      <c r="M79" s="2590">
        <v>50000</v>
      </c>
      <c r="N79" s="2590"/>
      <c r="O79" s="2672"/>
      <c r="P79" s="2590"/>
      <c r="Q79" s="2590"/>
      <c r="R79" s="2590"/>
      <c r="S79" s="2590"/>
      <c r="T79" s="2590"/>
      <c r="U79" s="2590"/>
      <c r="V79" s="2590">
        <f t="shared" si="84"/>
        <v>0</v>
      </c>
      <c r="W79" s="2600">
        <f t="shared" si="99"/>
        <v>0</v>
      </c>
      <c r="X79" s="2600">
        <f t="shared" si="100"/>
        <v>0</v>
      </c>
      <c r="Y79" s="2552">
        <f t="shared" si="101"/>
        <v>50000</v>
      </c>
      <c r="Z79" s="2552">
        <f t="shared" si="102"/>
        <v>0</v>
      </c>
      <c r="AA79" s="2552">
        <f t="shared" si="103"/>
        <v>0</v>
      </c>
      <c r="AB79" s="2552">
        <f t="shared" si="104"/>
        <v>0</v>
      </c>
      <c r="AC79" s="2552">
        <f t="shared" si="105"/>
        <v>0</v>
      </c>
      <c r="AD79" s="2552">
        <f t="shared" si="106"/>
        <v>0</v>
      </c>
      <c r="AE79" s="2552">
        <f t="shared" si="85"/>
        <v>50000</v>
      </c>
      <c r="AF79" s="2553"/>
      <c r="AG79" s="2590">
        <v>12.86</v>
      </c>
      <c r="AH79" s="2672">
        <v>0</v>
      </c>
      <c r="AI79" s="2590">
        <v>10000</v>
      </c>
      <c r="AJ79" s="2590">
        <v>0</v>
      </c>
      <c r="AK79" s="2590">
        <v>0</v>
      </c>
      <c r="AL79" s="2590">
        <v>0</v>
      </c>
      <c r="AM79" s="2590">
        <v>0</v>
      </c>
      <c r="AN79" s="2590">
        <v>0</v>
      </c>
      <c r="AO79" s="2590">
        <v>10000</v>
      </c>
      <c r="AP79" s="2590"/>
      <c r="AQ79" s="2672"/>
      <c r="AR79" s="2590"/>
      <c r="AS79" s="2590"/>
      <c r="AT79" s="2590"/>
      <c r="AU79" s="2590"/>
      <c r="AV79" s="2590"/>
      <c r="AW79" s="2590"/>
      <c r="AX79" s="2590">
        <f t="shared" si="86"/>
        <v>0</v>
      </c>
      <c r="AY79" s="2590">
        <f t="shared" si="107"/>
        <v>12.86</v>
      </c>
      <c r="AZ79" s="2672">
        <f t="shared" si="107"/>
        <v>0</v>
      </c>
      <c r="BA79" s="2590">
        <f t="shared" si="107"/>
        <v>10000</v>
      </c>
      <c r="BB79" s="2590">
        <f t="shared" si="107"/>
        <v>0</v>
      </c>
      <c r="BC79" s="2590">
        <f t="shared" si="107"/>
        <v>0</v>
      </c>
      <c r="BD79" s="2590">
        <f t="shared" si="107"/>
        <v>0</v>
      </c>
      <c r="BE79" s="2590">
        <f t="shared" si="107"/>
        <v>0</v>
      </c>
      <c r="BF79" s="2590">
        <f t="shared" si="107"/>
        <v>0</v>
      </c>
      <c r="BG79" s="2590">
        <f t="shared" si="87"/>
        <v>10000</v>
      </c>
      <c r="BH79" s="2702"/>
      <c r="BI79" s="2702"/>
      <c r="BJ79" s="2590"/>
      <c r="BK79" s="2590"/>
      <c r="BL79" s="2590"/>
      <c r="BM79" s="2590"/>
      <c r="BN79" s="2590"/>
      <c r="BO79" s="489"/>
      <c r="BP79" s="489"/>
      <c r="BQ79" s="2590"/>
      <c r="BR79" s="2590">
        <f t="shared" si="88"/>
        <v>0</v>
      </c>
      <c r="BS79" s="2590"/>
      <c r="BT79" s="2590"/>
      <c r="BU79" s="2590"/>
      <c r="BV79" s="2590"/>
      <c r="BW79" s="2590"/>
      <c r="BX79" s="489"/>
      <c r="BY79" s="2552"/>
      <c r="BZ79" s="2590"/>
      <c r="CA79" s="2590">
        <f t="shared" si="89"/>
        <v>0</v>
      </c>
      <c r="CB79" s="2704">
        <f t="shared" si="108"/>
        <v>0</v>
      </c>
      <c r="CC79" s="2562">
        <f t="shared" si="108"/>
        <v>0</v>
      </c>
      <c r="CD79" s="2552">
        <f t="shared" si="108"/>
        <v>0</v>
      </c>
      <c r="CE79" s="2552">
        <f t="shared" si="108"/>
        <v>0</v>
      </c>
      <c r="CF79" s="2552">
        <f t="shared" si="108"/>
        <v>0</v>
      </c>
      <c r="CG79" s="2552">
        <f t="shared" si="108"/>
        <v>0</v>
      </c>
      <c r="CH79" s="2552">
        <f t="shared" si="108"/>
        <v>0</v>
      </c>
      <c r="CI79" s="2552">
        <f t="shared" si="108"/>
        <v>0</v>
      </c>
      <c r="CJ79" s="2552">
        <f>SUM(CD79:CI79)</f>
        <v>0</v>
      </c>
      <c r="CK79" s="2663"/>
      <c r="CL79" s="2705"/>
    </row>
    <row r="80" spans="1:90" ht="44.25" customHeight="1">
      <c r="A80" s="2699"/>
      <c r="B80" s="2703" t="s">
        <v>735</v>
      </c>
      <c r="C80" s="412" t="s">
        <v>392</v>
      </c>
      <c r="D80" s="2669"/>
      <c r="E80" s="2670">
        <v>0</v>
      </c>
      <c r="F80" s="2552">
        <v>0</v>
      </c>
      <c r="G80" s="2590">
        <v>100000</v>
      </c>
      <c r="H80" s="2590">
        <v>0</v>
      </c>
      <c r="I80" s="2590">
        <v>0</v>
      </c>
      <c r="J80" s="2552">
        <v>0</v>
      </c>
      <c r="K80" s="2552">
        <v>0</v>
      </c>
      <c r="L80" s="2552">
        <v>0</v>
      </c>
      <c r="M80" s="2552">
        <v>100000</v>
      </c>
      <c r="N80" s="2590"/>
      <c r="O80" s="2590"/>
      <c r="P80" s="2590"/>
      <c r="Q80" s="2590"/>
      <c r="R80" s="2590"/>
      <c r="S80" s="2590"/>
      <c r="T80" s="2590"/>
      <c r="U80" s="2590"/>
      <c r="V80" s="2590">
        <f t="shared" si="84"/>
        <v>0</v>
      </c>
      <c r="W80" s="2600">
        <f t="shared" si="99"/>
        <v>0</v>
      </c>
      <c r="X80" s="2552">
        <f t="shared" si="100"/>
        <v>0</v>
      </c>
      <c r="Y80" s="2552">
        <f t="shared" si="101"/>
        <v>100000</v>
      </c>
      <c r="Z80" s="2552">
        <f t="shared" si="102"/>
        <v>0</v>
      </c>
      <c r="AA80" s="2552">
        <f t="shared" si="103"/>
        <v>0</v>
      </c>
      <c r="AB80" s="2552">
        <f t="shared" si="104"/>
        <v>0</v>
      </c>
      <c r="AC80" s="2552">
        <f t="shared" si="105"/>
        <v>0</v>
      </c>
      <c r="AD80" s="2552">
        <f t="shared" si="106"/>
        <v>0</v>
      </c>
      <c r="AE80" s="2553">
        <f t="shared" si="85"/>
        <v>100000</v>
      </c>
      <c r="AF80" s="2553"/>
      <c r="AG80" s="2672"/>
      <c r="AH80" s="2552">
        <v>1.7</v>
      </c>
      <c r="AI80" s="2552">
        <v>9170</v>
      </c>
      <c r="AJ80" s="2552">
        <v>80830</v>
      </c>
      <c r="AK80" s="2552">
        <v>0</v>
      </c>
      <c r="AL80" s="2552">
        <v>0</v>
      </c>
      <c r="AM80" s="2552">
        <v>0</v>
      </c>
      <c r="AN80" s="2552">
        <v>0</v>
      </c>
      <c r="AO80" s="2552">
        <v>90000</v>
      </c>
      <c r="AP80" s="489"/>
      <c r="AQ80" s="2552"/>
      <c r="AR80" s="2552"/>
      <c r="AS80" s="2552"/>
      <c r="AT80" s="2600"/>
      <c r="AU80" s="2600"/>
      <c r="AV80" s="2600"/>
      <c r="AW80" s="2600"/>
      <c r="AX80" s="2552">
        <f t="shared" si="86"/>
        <v>0</v>
      </c>
      <c r="AY80" s="2636">
        <f t="shared" si="107"/>
        <v>0</v>
      </c>
      <c r="AZ80" s="2636">
        <f t="shared" si="107"/>
        <v>1.7</v>
      </c>
      <c r="BA80" s="2552">
        <f t="shared" si="107"/>
        <v>9170</v>
      </c>
      <c r="BB80" s="2552">
        <f t="shared" si="107"/>
        <v>80830</v>
      </c>
      <c r="BC80" s="2552">
        <f t="shared" si="107"/>
        <v>0</v>
      </c>
      <c r="BD80" s="2552">
        <f t="shared" si="107"/>
        <v>0</v>
      </c>
      <c r="BE80" s="2552">
        <f t="shared" si="107"/>
        <v>0</v>
      </c>
      <c r="BF80" s="489">
        <f t="shared" si="107"/>
        <v>0</v>
      </c>
      <c r="BG80" s="2552">
        <f t="shared" si="87"/>
        <v>90000</v>
      </c>
      <c r="BH80" s="2702"/>
      <c r="BI80" s="2702"/>
      <c r="BJ80" s="489"/>
      <c r="BK80" s="2590"/>
      <c r="BL80" s="2590"/>
      <c r="BM80" s="2552"/>
      <c r="BN80" s="2552"/>
      <c r="BO80" s="489"/>
      <c r="BP80" s="489"/>
      <c r="BQ80" s="489"/>
      <c r="BR80" s="2590">
        <f t="shared" si="88"/>
        <v>0</v>
      </c>
      <c r="BS80" s="2590"/>
      <c r="BT80" s="2590"/>
      <c r="BU80" s="2590"/>
      <c r="BV80" s="2590"/>
      <c r="BW80" s="2590"/>
      <c r="BX80" s="489"/>
      <c r="BY80" s="2552"/>
      <c r="BZ80" s="2590"/>
      <c r="CA80" s="2590">
        <f t="shared" si="89"/>
        <v>0</v>
      </c>
      <c r="CB80" s="2560"/>
      <c r="CC80" s="2562">
        <f t="shared" si="108"/>
        <v>0</v>
      </c>
      <c r="CD80" s="2552">
        <f t="shared" si="108"/>
        <v>0</v>
      </c>
      <c r="CE80" s="2552">
        <f t="shared" si="108"/>
        <v>0</v>
      </c>
      <c r="CF80" s="2552">
        <f t="shared" si="108"/>
        <v>0</v>
      </c>
      <c r="CG80" s="2552">
        <f t="shared" si="108"/>
        <v>0</v>
      </c>
      <c r="CH80" s="2552">
        <f t="shared" si="108"/>
        <v>0</v>
      </c>
      <c r="CI80" s="2552">
        <f t="shared" si="108"/>
        <v>0</v>
      </c>
      <c r="CJ80" s="2552">
        <f>SUM(CD80:CI80)</f>
        <v>0</v>
      </c>
      <c r="CK80" s="2706" t="s">
        <v>1341</v>
      </c>
      <c r="CL80" s="2624" t="s">
        <v>1342</v>
      </c>
    </row>
    <row r="81" spans="1:90" ht="51" hidden="1">
      <c r="A81" s="2707"/>
      <c r="B81" s="2703" t="s">
        <v>499</v>
      </c>
      <c r="C81" s="2708" t="s">
        <v>1343</v>
      </c>
      <c r="D81" s="2669"/>
      <c r="E81" s="2670">
        <v>0</v>
      </c>
      <c r="F81" s="2672">
        <v>0</v>
      </c>
      <c r="G81" s="2590">
        <v>0</v>
      </c>
      <c r="H81" s="2590">
        <v>0</v>
      </c>
      <c r="I81" s="2590">
        <v>0</v>
      </c>
      <c r="J81" s="2552">
        <v>0</v>
      </c>
      <c r="K81" s="2552">
        <v>0</v>
      </c>
      <c r="L81" s="2552">
        <v>0</v>
      </c>
      <c r="M81" s="2552">
        <v>0</v>
      </c>
      <c r="N81" s="2590"/>
      <c r="O81" s="2672"/>
      <c r="P81" s="2590"/>
      <c r="Q81" s="2590"/>
      <c r="R81" s="2590"/>
      <c r="S81" s="2590"/>
      <c r="T81" s="2590"/>
      <c r="U81" s="2590"/>
      <c r="V81" s="2590">
        <f t="shared" si="84"/>
        <v>0</v>
      </c>
      <c r="W81" s="2600">
        <f t="shared" si="99"/>
        <v>0</v>
      </c>
      <c r="X81" s="2600">
        <f t="shared" si="100"/>
        <v>0</v>
      </c>
      <c r="Y81" s="2552">
        <f t="shared" si="101"/>
        <v>0</v>
      </c>
      <c r="Z81" s="2552">
        <f t="shared" si="102"/>
        <v>0</v>
      </c>
      <c r="AA81" s="2552">
        <f t="shared" si="103"/>
        <v>0</v>
      </c>
      <c r="AB81" s="2552">
        <f t="shared" si="104"/>
        <v>0</v>
      </c>
      <c r="AC81" s="2552">
        <f t="shared" si="105"/>
        <v>0</v>
      </c>
      <c r="AD81" s="2552">
        <f t="shared" si="106"/>
        <v>0</v>
      </c>
      <c r="AE81" s="2553">
        <f t="shared" si="85"/>
        <v>0</v>
      </c>
      <c r="AF81" s="2553"/>
      <c r="AG81" s="2672"/>
      <c r="AH81" s="2672">
        <v>0</v>
      </c>
      <c r="AI81" s="489">
        <v>0</v>
      </c>
      <c r="AJ81" s="489">
        <v>0</v>
      </c>
      <c r="AK81" s="489">
        <v>0</v>
      </c>
      <c r="AL81" s="489">
        <v>0</v>
      </c>
      <c r="AM81" s="489">
        <v>0</v>
      </c>
      <c r="AN81" s="489">
        <v>0</v>
      </c>
      <c r="AO81" s="489">
        <v>0</v>
      </c>
      <c r="AP81" s="489"/>
      <c r="AQ81" s="2672"/>
      <c r="AR81" s="489"/>
      <c r="AS81" s="489"/>
      <c r="AT81" s="489"/>
      <c r="AU81" s="489"/>
      <c r="AV81" s="489"/>
      <c r="AW81" s="489"/>
      <c r="AX81" s="489">
        <f t="shared" si="86"/>
        <v>0</v>
      </c>
      <c r="AY81" s="489">
        <f t="shared" si="107"/>
        <v>0</v>
      </c>
      <c r="AZ81" s="2672">
        <f t="shared" si="107"/>
        <v>0</v>
      </c>
      <c r="BA81" s="489">
        <f t="shared" si="107"/>
        <v>0</v>
      </c>
      <c r="BB81" s="489">
        <f t="shared" si="107"/>
        <v>0</v>
      </c>
      <c r="BC81" s="489">
        <f t="shared" si="107"/>
        <v>0</v>
      </c>
      <c r="BD81" s="489">
        <f t="shared" si="107"/>
        <v>0</v>
      </c>
      <c r="BE81" s="489">
        <f t="shared" si="107"/>
        <v>0</v>
      </c>
      <c r="BF81" s="489">
        <f t="shared" si="107"/>
        <v>0</v>
      </c>
      <c r="BG81" s="489">
        <f t="shared" si="87"/>
        <v>0</v>
      </c>
      <c r="BH81" s="2709"/>
      <c r="BI81" s="2709"/>
      <c r="BJ81" s="489"/>
      <c r="BK81" s="514"/>
      <c r="BL81" s="489"/>
      <c r="BM81" s="2552"/>
      <c r="BN81" s="2552"/>
      <c r="BO81" s="489"/>
      <c r="BP81" s="489"/>
      <c r="BQ81" s="489"/>
      <c r="BR81" s="2552">
        <f t="shared" si="88"/>
        <v>0</v>
      </c>
      <c r="BS81" s="489"/>
      <c r="BT81" s="514"/>
      <c r="BU81" s="489"/>
      <c r="BV81" s="2552"/>
      <c r="BW81" s="2552"/>
      <c r="BX81" s="489"/>
      <c r="BY81" s="489"/>
      <c r="BZ81" s="489"/>
      <c r="CA81" s="489">
        <f t="shared" si="89"/>
        <v>0</v>
      </c>
      <c r="CB81" s="2710"/>
      <c r="CC81" s="2710">
        <f t="shared" si="108"/>
        <v>0</v>
      </c>
      <c r="CD81" s="2710">
        <f t="shared" si="108"/>
        <v>0</v>
      </c>
      <c r="CE81" s="2711">
        <f t="shared" si="108"/>
        <v>0</v>
      </c>
      <c r="CF81" s="2711">
        <f t="shared" si="108"/>
        <v>0</v>
      </c>
      <c r="CG81" s="2711">
        <f t="shared" si="108"/>
        <v>0</v>
      </c>
      <c r="CH81" s="2711">
        <f t="shared" si="108"/>
        <v>0</v>
      </c>
      <c r="CI81" s="2711">
        <f t="shared" si="108"/>
        <v>0</v>
      </c>
      <c r="CJ81" s="2711">
        <f>SUM(CD81:CI81)</f>
        <v>0</v>
      </c>
      <c r="CK81" s="2712"/>
      <c r="CL81" s="2712"/>
    </row>
    <row r="82" spans="1:90" ht="48">
      <c r="A82" s="2667" t="s">
        <v>635</v>
      </c>
      <c r="B82" s="2703" t="s">
        <v>842</v>
      </c>
      <c r="C82" s="412" t="s">
        <v>1344</v>
      </c>
      <c r="D82" s="2559"/>
      <c r="E82" s="2552">
        <v>0</v>
      </c>
      <c r="F82" s="489">
        <v>0</v>
      </c>
      <c r="G82" s="2590">
        <v>7000</v>
      </c>
      <c r="H82" s="2590">
        <v>0</v>
      </c>
      <c r="I82" s="2590">
        <v>0</v>
      </c>
      <c r="J82" s="2590">
        <v>0</v>
      </c>
      <c r="K82" s="2590">
        <v>0</v>
      </c>
      <c r="L82" s="2590">
        <v>0</v>
      </c>
      <c r="M82" s="2590">
        <v>7000</v>
      </c>
      <c r="N82" s="2552"/>
      <c r="O82" s="2663"/>
      <c r="P82" s="2590"/>
      <c r="Q82" s="2590"/>
      <c r="R82" s="2590"/>
      <c r="S82" s="2590"/>
      <c r="T82" s="2590"/>
      <c r="U82" s="2590"/>
      <c r="V82" s="2590">
        <f t="shared" si="84"/>
        <v>0</v>
      </c>
      <c r="W82" s="2600">
        <f t="shared" si="99"/>
        <v>0</v>
      </c>
      <c r="X82" s="2600">
        <f t="shared" si="100"/>
        <v>0</v>
      </c>
      <c r="Y82" s="2552">
        <f t="shared" si="101"/>
        <v>7000</v>
      </c>
      <c r="Z82" s="2552">
        <f t="shared" si="102"/>
        <v>0</v>
      </c>
      <c r="AA82" s="2552">
        <f t="shared" si="103"/>
        <v>0</v>
      </c>
      <c r="AB82" s="2552">
        <f t="shared" si="104"/>
        <v>0</v>
      </c>
      <c r="AC82" s="2552">
        <f t="shared" si="105"/>
        <v>0</v>
      </c>
      <c r="AD82" s="2552">
        <f t="shared" si="106"/>
        <v>0</v>
      </c>
      <c r="AE82" s="2552">
        <f t="shared" si="85"/>
        <v>7000</v>
      </c>
      <c r="AF82" s="2552"/>
      <c r="AG82" s="2552"/>
      <c r="AH82" s="2590">
        <v>0</v>
      </c>
      <c r="AI82" s="2590">
        <v>13000</v>
      </c>
      <c r="AJ82" s="2590">
        <v>0</v>
      </c>
      <c r="AK82" s="2590">
        <v>0</v>
      </c>
      <c r="AL82" s="2590">
        <v>0</v>
      </c>
      <c r="AM82" s="2590">
        <v>0</v>
      </c>
      <c r="AN82" s="2590">
        <v>0</v>
      </c>
      <c r="AO82" s="2590">
        <v>13000</v>
      </c>
      <c r="AP82" s="2552"/>
      <c r="AQ82" s="2663"/>
      <c r="AR82" s="2590"/>
      <c r="AS82" s="2590"/>
      <c r="AT82" s="2590"/>
      <c r="AU82" s="2590"/>
      <c r="AV82" s="2590"/>
      <c r="AW82" s="2590"/>
      <c r="AX82" s="2590">
        <f t="shared" si="86"/>
        <v>0</v>
      </c>
      <c r="AY82" s="2552">
        <f t="shared" si="107"/>
        <v>0</v>
      </c>
      <c r="AZ82" s="2590">
        <f t="shared" si="107"/>
        <v>0</v>
      </c>
      <c r="BA82" s="2590">
        <f t="shared" si="107"/>
        <v>13000</v>
      </c>
      <c r="BB82" s="2590">
        <f t="shared" si="107"/>
        <v>0</v>
      </c>
      <c r="BC82" s="2590">
        <f t="shared" si="107"/>
        <v>0</v>
      </c>
      <c r="BD82" s="2590">
        <f t="shared" si="107"/>
        <v>0</v>
      </c>
      <c r="BE82" s="2590">
        <f t="shared" si="107"/>
        <v>0</v>
      </c>
      <c r="BF82" s="2590">
        <f t="shared" si="107"/>
        <v>0</v>
      </c>
      <c r="BG82" s="2590">
        <f t="shared" si="87"/>
        <v>13000</v>
      </c>
      <c r="BH82" s="2702"/>
      <c r="BI82" s="2702"/>
      <c r="BJ82" s="2552"/>
      <c r="BK82" s="2552"/>
      <c r="BL82" s="2553"/>
      <c r="BM82" s="2552"/>
      <c r="BN82" s="2552"/>
      <c r="BO82" s="489"/>
      <c r="BP82" s="489"/>
      <c r="BQ82" s="2590"/>
      <c r="BR82" s="2552">
        <f t="shared" si="88"/>
        <v>0</v>
      </c>
      <c r="BS82" s="2552"/>
      <c r="BT82" s="2552"/>
      <c r="BU82" s="2590"/>
      <c r="BV82" s="2552"/>
      <c r="BW82" s="2552"/>
      <c r="BX82" s="489"/>
      <c r="BY82" s="489"/>
      <c r="BZ82" s="2590"/>
      <c r="CA82" s="2590">
        <f t="shared" si="89"/>
        <v>0</v>
      </c>
      <c r="CB82" s="2560"/>
      <c r="CC82" s="2562">
        <f t="shared" si="108"/>
        <v>0</v>
      </c>
      <c r="CD82" s="2552">
        <f t="shared" si="108"/>
        <v>0</v>
      </c>
      <c r="CE82" s="2552">
        <f t="shared" si="108"/>
        <v>0</v>
      </c>
      <c r="CF82" s="2552">
        <f t="shared" si="108"/>
        <v>0</v>
      </c>
      <c r="CG82" s="2552">
        <f t="shared" si="108"/>
        <v>0</v>
      </c>
      <c r="CH82" s="2552">
        <f t="shared" si="108"/>
        <v>0</v>
      </c>
      <c r="CI82" s="2552">
        <f t="shared" si="108"/>
        <v>0</v>
      </c>
      <c r="CJ82" s="2552">
        <f>SUM(CD82:CI82)</f>
        <v>0</v>
      </c>
      <c r="CK82" s="2663"/>
      <c r="CL82" s="2663"/>
    </row>
    <row r="83" spans="1:90" ht="15" hidden="1" customHeight="1">
      <c r="A83" s="2699"/>
      <c r="B83" s="2558"/>
      <c r="C83" s="412"/>
      <c r="D83" s="2559"/>
      <c r="E83" s="2552">
        <v>0</v>
      </c>
      <c r="F83" s="2684">
        <v>0</v>
      </c>
      <c r="G83" s="2590">
        <v>0</v>
      </c>
      <c r="H83" s="2590">
        <v>0</v>
      </c>
      <c r="I83" s="2590">
        <v>0</v>
      </c>
      <c r="J83" s="2590">
        <v>0</v>
      </c>
      <c r="K83" s="2590">
        <v>0</v>
      </c>
      <c r="L83" s="2590">
        <v>0</v>
      </c>
      <c r="M83" s="2590">
        <v>0</v>
      </c>
      <c r="N83" s="2552"/>
      <c r="O83" s="489"/>
      <c r="P83" s="2590"/>
      <c r="Q83" s="2590"/>
      <c r="R83" s="2590"/>
      <c r="S83" s="2590"/>
      <c r="T83" s="2590"/>
      <c r="U83" s="2590"/>
      <c r="V83" s="2590">
        <f t="shared" si="84"/>
        <v>0</v>
      </c>
      <c r="W83" s="2600">
        <f t="shared" si="99"/>
        <v>0</v>
      </c>
      <c r="X83" s="2600">
        <f t="shared" si="100"/>
        <v>0</v>
      </c>
      <c r="Y83" s="2552">
        <f t="shared" si="101"/>
        <v>0</v>
      </c>
      <c r="Z83" s="2552">
        <f t="shared" si="102"/>
        <v>0</v>
      </c>
      <c r="AA83" s="2552">
        <f t="shared" si="103"/>
        <v>0</v>
      </c>
      <c r="AB83" s="2552">
        <f t="shared" si="104"/>
        <v>0</v>
      </c>
      <c r="AC83" s="2552">
        <f t="shared" si="105"/>
        <v>0</v>
      </c>
      <c r="AD83" s="2552">
        <f t="shared" si="106"/>
        <v>0</v>
      </c>
      <c r="AE83" s="2552">
        <f t="shared" si="85"/>
        <v>0</v>
      </c>
      <c r="AF83" s="2552"/>
      <c r="AG83" s="2552"/>
      <c r="AH83" s="489"/>
      <c r="AI83" s="2590"/>
      <c r="AJ83" s="2590"/>
      <c r="AK83" s="2590"/>
      <c r="AL83" s="2590"/>
      <c r="AM83" s="2590"/>
      <c r="AN83" s="2590"/>
      <c r="AO83" s="2590">
        <v>0</v>
      </c>
      <c r="AP83" s="2552"/>
      <c r="AQ83" s="489"/>
      <c r="AR83" s="2590"/>
      <c r="AS83" s="2590"/>
      <c r="AT83" s="2590"/>
      <c r="AU83" s="2590"/>
      <c r="AV83" s="2590"/>
      <c r="AW83" s="2590"/>
      <c r="AX83" s="2590">
        <f t="shared" si="86"/>
        <v>0</v>
      </c>
      <c r="AY83" s="2552">
        <f t="shared" si="107"/>
        <v>0</v>
      </c>
      <c r="AZ83" s="489">
        <f t="shared" si="107"/>
        <v>0</v>
      </c>
      <c r="BA83" s="2590">
        <f t="shared" si="107"/>
        <v>0</v>
      </c>
      <c r="BB83" s="2590">
        <f t="shared" si="107"/>
        <v>0</v>
      </c>
      <c r="BC83" s="2590">
        <f t="shared" si="107"/>
        <v>0</v>
      </c>
      <c r="BD83" s="2590">
        <f t="shared" si="107"/>
        <v>0</v>
      </c>
      <c r="BE83" s="2590">
        <f t="shared" si="107"/>
        <v>0</v>
      </c>
      <c r="BF83" s="2590">
        <f t="shared" si="107"/>
        <v>0</v>
      </c>
      <c r="BG83" s="2590">
        <f t="shared" si="87"/>
        <v>0</v>
      </c>
      <c r="BH83" s="2702"/>
      <c r="BI83" s="2702"/>
      <c r="BJ83" s="2552"/>
      <c r="BK83" s="514"/>
      <c r="BL83" s="489"/>
      <c r="BM83" s="2552"/>
      <c r="BN83" s="2552"/>
      <c r="BO83" s="489"/>
      <c r="BP83" s="489"/>
      <c r="BQ83" s="2590"/>
      <c r="BR83" s="2552">
        <f t="shared" si="88"/>
        <v>0</v>
      </c>
      <c r="BS83" s="2552"/>
      <c r="BT83" s="514"/>
      <c r="BU83" s="489"/>
      <c r="BV83" s="2552"/>
      <c r="BW83" s="2552"/>
      <c r="BX83" s="489"/>
      <c r="BY83" s="489"/>
      <c r="BZ83" s="2590"/>
      <c r="CA83" s="2590">
        <f t="shared" si="89"/>
        <v>0</v>
      </c>
      <c r="CB83" s="2552"/>
      <c r="CC83" s="514"/>
      <c r="CD83" s="489"/>
      <c r="CE83" s="2552"/>
      <c r="CF83" s="489"/>
      <c r="CG83" s="489"/>
      <c r="CH83" s="489"/>
      <c r="CI83" s="489"/>
      <c r="CJ83" s="489">
        <f t="shared" si="91"/>
        <v>0</v>
      </c>
      <c r="CK83" s="2663"/>
      <c r="CL83" s="2663"/>
    </row>
    <row r="84" spans="1:90" ht="15" hidden="1" customHeight="1">
      <c r="A84" s="2699"/>
      <c r="B84" s="2558"/>
      <c r="C84" s="412"/>
      <c r="D84" s="2559"/>
      <c r="E84" s="2552">
        <v>0</v>
      </c>
      <c r="F84" s="2684">
        <v>0</v>
      </c>
      <c r="G84" s="2590">
        <v>0</v>
      </c>
      <c r="H84" s="2590">
        <v>0</v>
      </c>
      <c r="I84" s="2590">
        <v>0</v>
      </c>
      <c r="J84" s="2590">
        <v>0</v>
      </c>
      <c r="K84" s="2590">
        <v>0</v>
      </c>
      <c r="L84" s="2590">
        <v>0</v>
      </c>
      <c r="M84" s="2590">
        <v>0</v>
      </c>
      <c r="N84" s="2637"/>
      <c r="O84" s="2701"/>
      <c r="P84" s="2590"/>
      <c r="Q84" s="2590"/>
      <c r="R84" s="2590"/>
      <c r="S84" s="2590"/>
      <c r="T84" s="2590"/>
      <c r="U84" s="2590"/>
      <c r="V84" s="2590">
        <f t="shared" si="84"/>
        <v>0</v>
      </c>
      <c r="W84" s="2600">
        <f t="shared" si="99"/>
        <v>0</v>
      </c>
      <c r="X84" s="2600">
        <f t="shared" si="100"/>
        <v>0</v>
      </c>
      <c r="Y84" s="2552">
        <f t="shared" si="101"/>
        <v>0</v>
      </c>
      <c r="Z84" s="2552">
        <f t="shared" si="102"/>
        <v>0</v>
      </c>
      <c r="AA84" s="2552">
        <f t="shared" si="103"/>
        <v>0</v>
      </c>
      <c r="AB84" s="2552">
        <f t="shared" si="104"/>
        <v>0</v>
      </c>
      <c r="AC84" s="2552">
        <f t="shared" si="105"/>
        <v>0</v>
      </c>
      <c r="AD84" s="2552">
        <f t="shared" si="106"/>
        <v>0</v>
      </c>
      <c r="AE84" s="2552">
        <f t="shared" si="85"/>
        <v>0</v>
      </c>
      <c r="AF84" s="2552"/>
      <c r="AG84" s="2590"/>
      <c r="AH84" s="2590"/>
      <c r="AI84" s="2590"/>
      <c r="AJ84" s="2590"/>
      <c r="AK84" s="2590"/>
      <c r="AL84" s="2590"/>
      <c r="AM84" s="2590"/>
      <c r="AN84" s="2590"/>
      <c r="AO84" s="2590">
        <v>0</v>
      </c>
      <c r="AP84" s="2637"/>
      <c r="AQ84" s="2701"/>
      <c r="AR84" s="2590"/>
      <c r="AS84" s="2590"/>
      <c r="AT84" s="2590"/>
      <c r="AU84" s="2590"/>
      <c r="AV84" s="2590"/>
      <c r="AW84" s="2590"/>
      <c r="AX84" s="2590">
        <f t="shared" si="86"/>
        <v>0</v>
      </c>
      <c r="AY84" s="2637">
        <f t="shared" si="107"/>
        <v>0</v>
      </c>
      <c r="AZ84" s="2701">
        <f t="shared" si="107"/>
        <v>0</v>
      </c>
      <c r="BA84" s="2590">
        <f t="shared" si="107"/>
        <v>0</v>
      </c>
      <c r="BB84" s="2590">
        <f t="shared" si="107"/>
        <v>0</v>
      </c>
      <c r="BC84" s="2590">
        <f t="shared" si="107"/>
        <v>0</v>
      </c>
      <c r="BD84" s="2590">
        <f t="shared" si="107"/>
        <v>0</v>
      </c>
      <c r="BE84" s="2590">
        <f t="shared" si="107"/>
        <v>0</v>
      </c>
      <c r="BF84" s="2590">
        <f t="shared" si="107"/>
        <v>0</v>
      </c>
      <c r="BG84" s="2590">
        <f t="shared" si="87"/>
        <v>0</v>
      </c>
      <c r="BH84" s="2702"/>
      <c r="BI84" s="2702"/>
      <c r="BJ84" s="2590"/>
      <c r="BK84" s="2590"/>
      <c r="BL84" s="2590"/>
      <c r="BM84" s="2590"/>
      <c r="BN84" s="2590"/>
      <c r="BO84" s="489"/>
      <c r="BP84" s="489"/>
      <c r="BQ84" s="2590"/>
      <c r="BR84" s="2590">
        <f t="shared" si="88"/>
        <v>0</v>
      </c>
      <c r="BS84" s="2590"/>
      <c r="BT84" s="2590"/>
      <c r="BU84" s="2590"/>
      <c r="BV84" s="2590"/>
      <c r="BW84" s="2590"/>
      <c r="BX84" s="489"/>
      <c r="BY84" s="489"/>
      <c r="BZ84" s="2590"/>
      <c r="CA84" s="2590">
        <f t="shared" si="89"/>
        <v>0</v>
      </c>
      <c r="CB84" s="2590"/>
      <c r="CC84" s="2590"/>
      <c r="CD84" s="2590"/>
      <c r="CE84" s="2590"/>
      <c r="CF84" s="489"/>
      <c r="CG84" s="489"/>
      <c r="CH84" s="489"/>
      <c r="CI84" s="489"/>
      <c r="CJ84" s="489">
        <f t="shared" si="91"/>
        <v>0</v>
      </c>
      <c r="CK84" s="2663"/>
      <c r="CL84" s="2663"/>
    </row>
    <row r="85" spans="1:90" ht="15" hidden="1" customHeight="1">
      <c r="A85" s="2707"/>
      <c r="B85" s="2713"/>
      <c r="C85" s="2714"/>
      <c r="D85" s="2715"/>
      <c r="E85" s="2586">
        <v>0</v>
      </c>
      <c r="F85" s="2652">
        <v>0</v>
      </c>
      <c r="G85" s="489">
        <v>0</v>
      </c>
      <c r="H85" s="489">
        <v>0</v>
      </c>
      <c r="I85" s="489">
        <v>0</v>
      </c>
      <c r="J85" s="489">
        <v>0</v>
      </c>
      <c r="K85" s="489">
        <v>0</v>
      </c>
      <c r="L85" s="489">
        <v>0</v>
      </c>
      <c r="M85" s="2640">
        <v>0</v>
      </c>
      <c r="N85" s="2640">
        <v>0</v>
      </c>
      <c r="O85" s="2652">
        <v>0</v>
      </c>
      <c r="P85" s="489">
        <v>0</v>
      </c>
      <c r="Q85" s="489">
        <v>0</v>
      </c>
      <c r="R85" s="489"/>
      <c r="S85" s="489"/>
      <c r="T85" s="489"/>
      <c r="U85" s="489"/>
      <c r="V85" s="489">
        <f t="shared" si="84"/>
        <v>0</v>
      </c>
      <c r="W85" s="2600">
        <f t="shared" si="99"/>
        <v>0</v>
      </c>
      <c r="X85" s="2600">
        <f t="shared" si="100"/>
        <v>0</v>
      </c>
      <c r="Y85" s="2552">
        <f t="shared" si="101"/>
        <v>0</v>
      </c>
      <c r="Z85" s="2552">
        <f t="shared" si="102"/>
        <v>0</v>
      </c>
      <c r="AA85" s="2552">
        <f t="shared" si="103"/>
        <v>0</v>
      </c>
      <c r="AB85" s="2552">
        <f t="shared" si="104"/>
        <v>0</v>
      </c>
      <c r="AC85" s="2552">
        <f t="shared" si="105"/>
        <v>0</v>
      </c>
      <c r="AD85" s="2552">
        <f t="shared" si="106"/>
        <v>0</v>
      </c>
      <c r="AE85" s="2641">
        <f t="shared" si="85"/>
        <v>0</v>
      </c>
      <c r="AF85" s="2641"/>
      <c r="AG85" s="2640">
        <v>0</v>
      </c>
      <c r="AH85" s="2652">
        <v>0</v>
      </c>
      <c r="AI85" s="489">
        <v>0</v>
      </c>
      <c r="AJ85" s="489">
        <v>0</v>
      </c>
      <c r="AK85" s="489">
        <v>0</v>
      </c>
      <c r="AL85" s="489">
        <v>0</v>
      </c>
      <c r="AM85" s="489">
        <v>0</v>
      </c>
      <c r="AN85" s="489">
        <v>0</v>
      </c>
      <c r="AO85" s="2640">
        <v>0</v>
      </c>
      <c r="AP85" s="2640">
        <v>0</v>
      </c>
      <c r="AQ85" s="2652">
        <v>0</v>
      </c>
      <c r="AR85" s="489">
        <v>0</v>
      </c>
      <c r="AS85" s="489">
        <v>0</v>
      </c>
      <c r="AT85" s="489"/>
      <c r="AU85" s="489"/>
      <c r="AV85" s="489"/>
      <c r="AW85" s="489"/>
      <c r="AX85" s="2640">
        <f t="shared" si="86"/>
        <v>0</v>
      </c>
      <c r="AY85" s="2640">
        <f t="shared" si="107"/>
        <v>0</v>
      </c>
      <c r="AZ85" s="2652">
        <f t="shared" si="107"/>
        <v>0</v>
      </c>
      <c r="BA85" s="489">
        <f t="shared" si="107"/>
        <v>0</v>
      </c>
      <c r="BB85" s="489">
        <f t="shared" si="107"/>
        <v>0</v>
      </c>
      <c r="BC85" s="489">
        <f t="shared" si="107"/>
        <v>0</v>
      </c>
      <c r="BD85" s="489">
        <f t="shared" si="107"/>
        <v>0</v>
      </c>
      <c r="BE85" s="489">
        <f t="shared" si="107"/>
        <v>0</v>
      </c>
      <c r="BF85" s="489">
        <f t="shared" si="107"/>
        <v>0</v>
      </c>
      <c r="BG85" s="489">
        <f t="shared" si="87"/>
        <v>0</v>
      </c>
      <c r="BH85" s="2709"/>
      <c r="BI85" s="2709"/>
      <c r="BJ85" s="489">
        <v>0</v>
      </c>
      <c r="BK85" s="2552">
        <v>0</v>
      </c>
      <c r="BL85" s="2552">
        <v>0</v>
      </c>
      <c r="BM85" s="2552">
        <v>0</v>
      </c>
      <c r="BN85" s="2552"/>
      <c r="BO85" s="489"/>
      <c r="BP85" s="489"/>
      <c r="BQ85" s="489"/>
      <c r="BR85" s="2552">
        <f t="shared" si="88"/>
        <v>0</v>
      </c>
      <c r="BS85" s="489">
        <v>0</v>
      </c>
      <c r="BT85" s="2552">
        <v>0</v>
      </c>
      <c r="BU85" s="2552">
        <v>0</v>
      </c>
      <c r="BV85" s="2552">
        <v>0</v>
      </c>
      <c r="BW85" s="2552"/>
      <c r="BX85" s="489"/>
      <c r="BY85" s="489"/>
      <c r="BZ85" s="489"/>
      <c r="CA85" s="489">
        <f t="shared" si="89"/>
        <v>0</v>
      </c>
      <c r="CB85" s="489">
        <f t="shared" ref="CB85:CI86" si="109">BJ85+BS85</f>
        <v>0</v>
      </c>
      <c r="CC85" s="2552">
        <f t="shared" si="109"/>
        <v>0</v>
      </c>
      <c r="CD85" s="2552">
        <f t="shared" si="109"/>
        <v>0</v>
      </c>
      <c r="CE85" s="2552">
        <f t="shared" si="109"/>
        <v>0</v>
      </c>
      <c r="CF85" s="489">
        <f t="shared" si="109"/>
        <v>0</v>
      </c>
      <c r="CG85" s="489">
        <f t="shared" si="109"/>
        <v>0</v>
      </c>
      <c r="CH85" s="489">
        <f t="shared" si="109"/>
        <v>0</v>
      </c>
      <c r="CI85" s="489">
        <f t="shared" si="109"/>
        <v>0</v>
      </c>
      <c r="CJ85" s="489">
        <f t="shared" si="91"/>
        <v>0</v>
      </c>
      <c r="CK85" s="2716"/>
      <c r="CL85" s="2716"/>
    </row>
    <row r="86" spans="1:90" ht="15" hidden="1" customHeight="1">
      <c r="A86" s="2717"/>
      <c r="B86" s="2572"/>
      <c r="C86" s="2616"/>
      <c r="D86" s="2718"/>
      <c r="E86" s="2604">
        <v>0</v>
      </c>
      <c r="F86" s="2604">
        <v>0</v>
      </c>
      <c r="G86" s="2604">
        <v>0</v>
      </c>
      <c r="H86" s="2604">
        <v>0</v>
      </c>
      <c r="I86" s="2604">
        <v>0</v>
      </c>
      <c r="J86" s="2604">
        <v>0</v>
      </c>
      <c r="K86" s="2604">
        <v>0</v>
      </c>
      <c r="L86" s="2604">
        <v>0</v>
      </c>
      <c r="M86" s="2604">
        <v>0</v>
      </c>
      <c r="N86" s="2695"/>
      <c r="O86" s="2604"/>
      <c r="P86" s="2719">
        <v>0</v>
      </c>
      <c r="Q86" s="2719"/>
      <c r="R86" s="2604"/>
      <c r="S86" s="2604"/>
      <c r="T86" s="2604"/>
      <c r="U86" s="2604"/>
      <c r="V86" s="2719">
        <f t="shared" si="84"/>
        <v>0</v>
      </c>
      <c r="W86" s="2600">
        <f t="shared" si="99"/>
        <v>0</v>
      </c>
      <c r="X86" s="2600">
        <f t="shared" si="100"/>
        <v>0</v>
      </c>
      <c r="Y86" s="2552">
        <f t="shared" si="101"/>
        <v>0</v>
      </c>
      <c r="Z86" s="2552">
        <f t="shared" si="102"/>
        <v>0</v>
      </c>
      <c r="AA86" s="2552">
        <f t="shared" si="103"/>
        <v>0</v>
      </c>
      <c r="AB86" s="2552">
        <f t="shared" si="104"/>
        <v>0</v>
      </c>
      <c r="AC86" s="2552">
        <f t="shared" si="105"/>
        <v>0</v>
      </c>
      <c r="AD86" s="2552">
        <f t="shared" si="106"/>
        <v>0</v>
      </c>
      <c r="AE86" s="2586">
        <f t="shared" si="85"/>
        <v>0</v>
      </c>
      <c r="AF86" s="2586"/>
      <c r="AG86" s="2695">
        <v>0</v>
      </c>
      <c r="AH86" s="2604">
        <v>0</v>
      </c>
      <c r="AI86" s="2604">
        <v>0</v>
      </c>
      <c r="AJ86" s="2604">
        <v>0</v>
      </c>
      <c r="AK86" s="2604">
        <v>0</v>
      </c>
      <c r="AL86" s="2604">
        <v>0</v>
      </c>
      <c r="AM86" s="2604">
        <v>0</v>
      </c>
      <c r="AN86" s="2604">
        <v>0</v>
      </c>
      <c r="AO86" s="2604">
        <v>0</v>
      </c>
      <c r="AP86" s="2695"/>
      <c r="AQ86" s="2604"/>
      <c r="AR86" s="2604">
        <v>0</v>
      </c>
      <c r="AS86" s="2604"/>
      <c r="AT86" s="2604"/>
      <c r="AU86" s="2604"/>
      <c r="AV86" s="2604"/>
      <c r="AW86" s="2604"/>
      <c r="AX86" s="2604">
        <f t="shared" si="86"/>
        <v>0</v>
      </c>
      <c r="AY86" s="2695">
        <f t="shared" si="107"/>
        <v>0</v>
      </c>
      <c r="AZ86" s="2604">
        <f t="shared" si="107"/>
        <v>0</v>
      </c>
      <c r="BA86" s="2604">
        <f t="shared" si="107"/>
        <v>0</v>
      </c>
      <c r="BB86" s="2604">
        <f t="shared" si="107"/>
        <v>0</v>
      </c>
      <c r="BC86" s="2604">
        <f t="shared" si="107"/>
        <v>0</v>
      </c>
      <c r="BD86" s="2604">
        <f t="shared" si="107"/>
        <v>0</v>
      </c>
      <c r="BE86" s="2604">
        <f t="shared" si="107"/>
        <v>0</v>
      </c>
      <c r="BF86" s="2604">
        <f t="shared" si="107"/>
        <v>0</v>
      </c>
      <c r="BG86" s="2604">
        <f t="shared" si="87"/>
        <v>0</v>
      </c>
      <c r="BH86" s="2720"/>
      <c r="BI86" s="2720"/>
      <c r="BJ86" s="2695"/>
      <c r="BK86" s="2573"/>
      <c r="BL86" s="2573">
        <v>0</v>
      </c>
      <c r="BM86" s="2573"/>
      <c r="BN86" s="2573"/>
      <c r="BO86" s="2655"/>
      <c r="BP86" s="2655"/>
      <c r="BQ86" s="2604"/>
      <c r="BR86" s="2573">
        <f t="shared" si="88"/>
        <v>0</v>
      </c>
      <c r="BS86" s="2695"/>
      <c r="BT86" s="2573"/>
      <c r="BU86" s="2573">
        <v>0</v>
      </c>
      <c r="BV86" s="2573"/>
      <c r="BW86" s="2573"/>
      <c r="BX86" s="2655"/>
      <c r="BY86" s="2655"/>
      <c r="BZ86" s="2604"/>
      <c r="CA86" s="2604">
        <f t="shared" si="89"/>
        <v>0</v>
      </c>
      <c r="CB86" s="2695">
        <f t="shared" si="109"/>
        <v>0</v>
      </c>
      <c r="CC86" s="2573">
        <f t="shared" si="109"/>
        <v>0</v>
      </c>
      <c r="CD86" s="2573">
        <f t="shared" si="109"/>
        <v>0</v>
      </c>
      <c r="CE86" s="2573">
        <f t="shared" si="109"/>
        <v>0</v>
      </c>
      <c r="CF86" s="2655">
        <f t="shared" si="109"/>
        <v>0</v>
      </c>
      <c r="CG86" s="2655">
        <f t="shared" si="109"/>
        <v>0</v>
      </c>
      <c r="CH86" s="2655">
        <f t="shared" si="109"/>
        <v>0</v>
      </c>
      <c r="CI86" s="2655">
        <f t="shared" si="109"/>
        <v>0</v>
      </c>
      <c r="CJ86" s="2655">
        <f t="shared" si="91"/>
        <v>0</v>
      </c>
      <c r="CK86" s="2721"/>
      <c r="CL86" s="2721"/>
    </row>
    <row r="87" spans="1:90" ht="14.25">
      <c r="A87" s="338"/>
      <c r="B87" s="3552" t="s">
        <v>502</v>
      </c>
      <c r="C87" s="3553" t="s">
        <v>510</v>
      </c>
      <c r="D87" s="3564">
        <f>SUM(D88:D97)</f>
        <v>0</v>
      </c>
      <c r="E87" s="3556">
        <v>0</v>
      </c>
      <c r="F87" s="3556">
        <v>0</v>
      </c>
      <c r="G87" s="3556">
        <v>0</v>
      </c>
      <c r="H87" s="3556">
        <v>0</v>
      </c>
      <c r="I87" s="3556">
        <v>0</v>
      </c>
      <c r="J87" s="3556">
        <v>0</v>
      </c>
      <c r="K87" s="3556">
        <v>0</v>
      </c>
      <c r="L87" s="3556">
        <v>0</v>
      </c>
      <c r="M87" s="3556">
        <v>0</v>
      </c>
      <c r="N87" s="3556">
        <f t="shared" ref="N87:U87" si="110">SUM(N88:N97)</f>
        <v>0</v>
      </c>
      <c r="O87" s="3556">
        <f t="shared" si="110"/>
        <v>0</v>
      </c>
      <c r="P87" s="3556">
        <f t="shared" si="110"/>
        <v>4000</v>
      </c>
      <c r="Q87" s="3556">
        <f t="shared" si="110"/>
        <v>0</v>
      </c>
      <c r="R87" s="3556">
        <f>SUM(R88:R97)</f>
        <v>0</v>
      </c>
      <c r="S87" s="3556">
        <f t="shared" si="110"/>
        <v>0</v>
      </c>
      <c r="T87" s="3556">
        <f t="shared" si="110"/>
        <v>0</v>
      </c>
      <c r="U87" s="3556">
        <f t="shared" si="110"/>
        <v>0</v>
      </c>
      <c r="V87" s="3556">
        <f t="shared" si="84"/>
        <v>4000</v>
      </c>
      <c r="W87" s="3556">
        <f t="shared" ref="W87:AD87" si="111">SUM(W88:W97)</f>
        <v>0</v>
      </c>
      <c r="X87" s="3556">
        <f t="shared" si="111"/>
        <v>0</v>
      </c>
      <c r="Y87" s="3556">
        <f t="shared" si="111"/>
        <v>4000</v>
      </c>
      <c r="Z87" s="3556">
        <f t="shared" si="111"/>
        <v>0</v>
      </c>
      <c r="AA87" s="3556">
        <f>SUM(AA88:AA97)</f>
        <v>0</v>
      </c>
      <c r="AB87" s="3556">
        <f t="shared" si="111"/>
        <v>0</v>
      </c>
      <c r="AC87" s="3556">
        <f t="shared" si="111"/>
        <v>0</v>
      </c>
      <c r="AD87" s="3556">
        <f t="shared" si="111"/>
        <v>0</v>
      </c>
      <c r="AE87" s="3556">
        <f t="shared" si="85"/>
        <v>4000</v>
      </c>
      <c r="AF87" s="3556"/>
      <c r="AG87" s="3556">
        <v>0</v>
      </c>
      <c r="AH87" s="3556">
        <v>0</v>
      </c>
      <c r="AI87" s="3556">
        <v>10000</v>
      </c>
      <c r="AJ87" s="3556">
        <v>40000</v>
      </c>
      <c r="AK87" s="3556">
        <v>0</v>
      </c>
      <c r="AL87" s="3556">
        <v>0</v>
      </c>
      <c r="AM87" s="3556">
        <v>0</v>
      </c>
      <c r="AN87" s="3556">
        <v>0</v>
      </c>
      <c r="AO87" s="3556">
        <v>50000</v>
      </c>
      <c r="AP87" s="3556">
        <f t="shared" ref="AP87:AW87" si="112">SUM(AP88:AP97)</f>
        <v>0</v>
      </c>
      <c r="AQ87" s="3556">
        <f t="shared" si="112"/>
        <v>0</v>
      </c>
      <c r="AR87" s="3556">
        <f t="shared" si="112"/>
        <v>11000</v>
      </c>
      <c r="AS87" s="3556">
        <f t="shared" si="112"/>
        <v>0</v>
      </c>
      <c r="AT87" s="3556">
        <f>SUM(AT88:AT97)</f>
        <v>0</v>
      </c>
      <c r="AU87" s="3556">
        <f t="shared" si="112"/>
        <v>0</v>
      </c>
      <c r="AV87" s="3556">
        <f t="shared" si="112"/>
        <v>0</v>
      </c>
      <c r="AW87" s="3556">
        <f t="shared" si="112"/>
        <v>0</v>
      </c>
      <c r="AX87" s="3556">
        <f t="shared" si="86"/>
        <v>11000</v>
      </c>
      <c r="AY87" s="3556">
        <f t="shared" ref="AY87:BF87" si="113">SUM(AY88:AY97)</f>
        <v>0</v>
      </c>
      <c r="AZ87" s="3556">
        <f t="shared" si="113"/>
        <v>0</v>
      </c>
      <c r="BA87" s="3556">
        <f t="shared" si="113"/>
        <v>21000</v>
      </c>
      <c r="BB87" s="3556">
        <f t="shared" si="113"/>
        <v>40000</v>
      </c>
      <c r="BC87" s="3556">
        <f>SUM(BC88:BC97)</f>
        <v>0</v>
      </c>
      <c r="BD87" s="3556">
        <f t="shared" si="113"/>
        <v>0</v>
      </c>
      <c r="BE87" s="3556">
        <f t="shared" si="113"/>
        <v>0</v>
      </c>
      <c r="BF87" s="3556">
        <f t="shared" si="113"/>
        <v>0</v>
      </c>
      <c r="BG87" s="3556">
        <f t="shared" si="87"/>
        <v>61000</v>
      </c>
      <c r="BH87" s="3559"/>
      <c r="BI87" s="3559"/>
      <c r="BJ87" s="3556">
        <f t="shared" ref="BJ87:BQ87" si="114">SUM(BJ88:BJ97)</f>
        <v>0</v>
      </c>
      <c r="BK87" s="3556">
        <f t="shared" si="114"/>
        <v>5.3479999999999999</v>
      </c>
      <c r="BL87" s="3556">
        <f t="shared" si="114"/>
        <v>70000</v>
      </c>
      <c r="BM87" s="3556">
        <f t="shared" si="114"/>
        <v>510000</v>
      </c>
      <c r="BN87" s="3556">
        <f t="shared" si="114"/>
        <v>0</v>
      </c>
      <c r="BO87" s="3556">
        <f t="shared" si="114"/>
        <v>0</v>
      </c>
      <c r="BP87" s="3556">
        <f t="shared" si="114"/>
        <v>0</v>
      </c>
      <c r="BQ87" s="3556">
        <f t="shared" si="114"/>
        <v>0</v>
      </c>
      <c r="BR87" s="3556">
        <f t="shared" si="88"/>
        <v>580000</v>
      </c>
      <c r="BS87" s="3556">
        <f t="shared" ref="BS87:BZ87" si="115">SUM(BS88:BS97)</f>
        <v>0</v>
      </c>
      <c r="BT87" s="3556">
        <f t="shared" si="115"/>
        <v>0</v>
      </c>
      <c r="BU87" s="3556">
        <f t="shared" si="115"/>
        <v>0</v>
      </c>
      <c r="BV87" s="3556">
        <f t="shared" si="115"/>
        <v>0</v>
      </c>
      <c r="BW87" s="3556">
        <f t="shared" si="115"/>
        <v>0</v>
      </c>
      <c r="BX87" s="3556">
        <f t="shared" si="115"/>
        <v>0</v>
      </c>
      <c r="BY87" s="3556">
        <f t="shared" si="115"/>
        <v>0</v>
      </c>
      <c r="BZ87" s="3556">
        <f t="shared" si="115"/>
        <v>0</v>
      </c>
      <c r="CA87" s="3556">
        <f t="shared" si="89"/>
        <v>0</v>
      </c>
      <c r="CB87" s="3556">
        <f t="shared" ref="CB87:CI87" si="116">SUM(CB88:CB97)</f>
        <v>0</v>
      </c>
      <c r="CC87" s="3556">
        <f t="shared" si="116"/>
        <v>5.3479999999999999</v>
      </c>
      <c r="CD87" s="3556">
        <f t="shared" si="116"/>
        <v>70000</v>
      </c>
      <c r="CE87" s="3556">
        <f>SUM(CE88:CE97)</f>
        <v>510000</v>
      </c>
      <c r="CF87" s="3556">
        <f>SUM(CF88:CF97)</f>
        <v>0</v>
      </c>
      <c r="CG87" s="3556">
        <f t="shared" si="116"/>
        <v>0</v>
      </c>
      <c r="CH87" s="3556">
        <f t="shared" si="116"/>
        <v>0</v>
      </c>
      <c r="CI87" s="3556">
        <f t="shared" si="116"/>
        <v>0</v>
      </c>
      <c r="CJ87" s="3556">
        <f t="shared" si="91"/>
        <v>580000</v>
      </c>
      <c r="CK87" s="2659"/>
      <c r="CL87" s="2659"/>
    </row>
    <row r="88" spans="1:90" ht="36.6" hidden="1" customHeight="1">
      <c r="A88" s="2723">
        <v>1</v>
      </c>
      <c r="B88" s="2700" t="s">
        <v>511</v>
      </c>
      <c r="C88" s="479" t="s">
        <v>207</v>
      </c>
      <c r="D88" s="2547"/>
      <c r="E88" s="2551">
        <v>0</v>
      </c>
      <c r="F88" s="2581">
        <v>0</v>
      </c>
      <c r="G88" s="2581">
        <v>0</v>
      </c>
      <c r="H88" s="2581">
        <v>0</v>
      </c>
      <c r="I88" s="2581">
        <v>0</v>
      </c>
      <c r="J88" s="2554">
        <v>0</v>
      </c>
      <c r="K88" s="2554">
        <v>0</v>
      </c>
      <c r="L88" s="2554">
        <v>0</v>
      </c>
      <c r="M88" s="2554">
        <v>0</v>
      </c>
      <c r="N88" s="2625"/>
      <c r="O88" s="2554"/>
      <c r="P88" s="2554"/>
      <c r="Q88" s="2554"/>
      <c r="R88" s="2554"/>
      <c r="S88" s="2554"/>
      <c r="T88" s="2554"/>
      <c r="U88" s="2554"/>
      <c r="V88" s="2554">
        <f t="shared" si="84"/>
        <v>0</v>
      </c>
      <c r="W88" s="2551">
        <f t="shared" ref="W88:AD90" si="117">E88+N88</f>
        <v>0</v>
      </c>
      <c r="X88" s="2724">
        <f t="shared" si="117"/>
        <v>0</v>
      </c>
      <c r="Y88" s="2551">
        <f t="shared" si="117"/>
        <v>0</v>
      </c>
      <c r="Z88" s="2551">
        <f t="shared" si="117"/>
        <v>0</v>
      </c>
      <c r="AA88" s="2551">
        <f t="shared" si="117"/>
        <v>0</v>
      </c>
      <c r="AB88" s="2551">
        <f t="shared" si="117"/>
        <v>0</v>
      </c>
      <c r="AC88" s="2551">
        <f t="shared" si="117"/>
        <v>0</v>
      </c>
      <c r="AD88" s="2551">
        <f t="shared" si="117"/>
        <v>0</v>
      </c>
      <c r="AE88" s="2552">
        <f t="shared" si="85"/>
        <v>0</v>
      </c>
      <c r="AF88" s="2553"/>
      <c r="AG88" s="489">
        <v>0</v>
      </c>
      <c r="AH88" s="2552">
        <v>0</v>
      </c>
      <c r="AI88" s="2552">
        <v>0</v>
      </c>
      <c r="AJ88" s="2552">
        <v>0</v>
      </c>
      <c r="AK88" s="2552">
        <v>0</v>
      </c>
      <c r="AL88" s="2552">
        <v>0</v>
      </c>
      <c r="AM88" s="2552">
        <v>0</v>
      </c>
      <c r="AN88" s="2552">
        <v>0</v>
      </c>
      <c r="AO88" s="2552">
        <v>0</v>
      </c>
      <c r="AP88" s="489"/>
      <c r="AQ88" s="2552"/>
      <c r="AR88" s="2552"/>
      <c r="AS88" s="2552"/>
      <c r="AT88" s="2600"/>
      <c r="AU88" s="2600"/>
      <c r="AV88" s="2600"/>
      <c r="AW88" s="2600"/>
      <c r="AX88" s="2552">
        <f t="shared" si="86"/>
        <v>0</v>
      </c>
      <c r="AY88" s="2636">
        <f t="shared" ref="AY88:BF90" si="118">AG88+AP88</f>
        <v>0</v>
      </c>
      <c r="AZ88" s="2636">
        <f t="shared" si="118"/>
        <v>0</v>
      </c>
      <c r="BA88" s="2552">
        <f t="shared" si="118"/>
        <v>0</v>
      </c>
      <c r="BB88" s="2552">
        <f t="shared" si="118"/>
        <v>0</v>
      </c>
      <c r="BC88" s="2552">
        <f t="shared" si="118"/>
        <v>0</v>
      </c>
      <c r="BD88" s="2552">
        <f t="shared" si="118"/>
        <v>0</v>
      </c>
      <c r="BE88" s="2552">
        <f t="shared" si="118"/>
        <v>0</v>
      </c>
      <c r="BF88" s="489">
        <f t="shared" si="118"/>
        <v>0</v>
      </c>
      <c r="BG88" s="2552">
        <f t="shared" si="87"/>
        <v>0</v>
      </c>
      <c r="BH88" s="2680"/>
      <c r="BI88" s="2680"/>
      <c r="BJ88" s="2636"/>
      <c r="BK88" s="2552"/>
      <c r="BL88" s="2552"/>
      <c r="BM88" s="2552"/>
      <c r="BN88" s="2552"/>
      <c r="BO88" s="2552"/>
      <c r="BP88" s="2552"/>
      <c r="BQ88" s="489"/>
      <c r="BR88" s="2552">
        <f t="shared" si="88"/>
        <v>0</v>
      </c>
      <c r="BS88" s="2636"/>
      <c r="BT88" s="2552"/>
      <c r="BU88" s="2552"/>
      <c r="BV88" s="2552"/>
      <c r="BW88" s="2552"/>
      <c r="BX88" s="2552"/>
      <c r="BY88" s="2552"/>
      <c r="BZ88" s="489"/>
      <c r="CA88" s="489">
        <f t="shared" si="89"/>
        <v>0</v>
      </c>
      <c r="CB88" s="2636">
        <f t="shared" ref="CB88:CI90" si="119">BJ88+BS88</f>
        <v>0</v>
      </c>
      <c r="CC88" s="2552">
        <f t="shared" si="119"/>
        <v>0</v>
      </c>
      <c r="CD88" s="2552">
        <f t="shared" si="119"/>
        <v>0</v>
      </c>
      <c r="CE88" s="2552">
        <f t="shared" si="119"/>
        <v>0</v>
      </c>
      <c r="CF88" s="2552">
        <f t="shared" si="119"/>
        <v>0</v>
      </c>
      <c r="CG88" s="2552">
        <f t="shared" si="119"/>
        <v>0</v>
      </c>
      <c r="CH88" s="2552">
        <f t="shared" si="119"/>
        <v>0</v>
      </c>
      <c r="CI88" s="2552">
        <f t="shared" si="119"/>
        <v>0</v>
      </c>
      <c r="CJ88" s="2553">
        <f t="shared" si="91"/>
        <v>0</v>
      </c>
      <c r="CK88" s="2725" t="s">
        <v>1345</v>
      </c>
      <c r="CL88" s="2725" t="s">
        <v>1346</v>
      </c>
    </row>
    <row r="89" spans="1:90" ht="39.75" customHeight="1">
      <c r="A89" s="2678"/>
      <c r="B89" s="2703" t="s">
        <v>504</v>
      </c>
      <c r="C89" s="412" t="s">
        <v>1347</v>
      </c>
      <c r="D89" s="2559"/>
      <c r="E89" s="2563">
        <v>0</v>
      </c>
      <c r="F89" s="2590">
        <v>0</v>
      </c>
      <c r="G89" s="2590">
        <v>0</v>
      </c>
      <c r="H89" s="2590">
        <v>0</v>
      </c>
      <c r="I89" s="2590">
        <v>0</v>
      </c>
      <c r="J89" s="2552">
        <v>0</v>
      </c>
      <c r="K89" s="2552">
        <v>0</v>
      </c>
      <c r="L89" s="2552">
        <v>0</v>
      </c>
      <c r="M89" s="2552">
        <v>0</v>
      </c>
      <c r="N89" s="489"/>
      <c r="O89" s="2552"/>
      <c r="P89" s="2552"/>
      <c r="Q89" s="2552"/>
      <c r="R89" s="2552"/>
      <c r="S89" s="2552"/>
      <c r="T89" s="2552"/>
      <c r="U89" s="2552"/>
      <c r="V89" s="2552">
        <f t="shared" si="84"/>
        <v>0</v>
      </c>
      <c r="W89" s="2563">
        <f t="shared" si="117"/>
        <v>0</v>
      </c>
      <c r="X89" s="2552">
        <f t="shared" si="117"/>
        <v>0</v>
      </c>
      <c r="Y89" s="2563">
        <f t="shared" si="117"/>
        <v>0</v>
      </c>
      <c r="Z89" s="2563">
        <f t="shared" si="117"/>
        <v>0</v>
      </c>
      <c r="AA89" s="2563">
        <f t="shared" si="117"/>
        <v>0</v>
      </c>
      <c r="AB89" s="2563">
        <f t="shared" si="117"/>
        <v>0</v>
      </c>
      <c r="AC89" s="2563">
        <f t="shared" si="117"/>
        <v>0</v>
      </c>
      <c r="AD89" s="2563">
        <f t="shared" si="117"/>
        <v>0</v>
      </c>
      <c r="AE89" s="2563">
        <f>SUM(Y89:AD89)</f>
        <v>0</v>
      </c>
      <c r="AF89" s="2553"/>
      <c r="AG89" s="489"/>
      <c r="AH89" s="2552">
        <v>0</v>
      </c>
      <c r="AI89" s="2552">
        <v>10000</v>
      </c>
      <c r="AJ89" s="2552">
        <v>40000</v>
      </c>
      <c r="AK89" s="2552">
        <v>0</v>
      </c>
      <c r="AL89" s="2552">
        <v>0</v>
      </c>
      <c r="AM89" s="2552">
        <v>0</v>
      </c>
      <c r="AN89" s="2552">
        <v>0</v>
      </c>
      <c r="AO89" s="2552">
        <v>50000</v>
      </c>
      <c r="AP89" s="489"/>
      <c r="AQ89" s="2552"/>
      <c r="AR89" s="2552"/>
      <c r="AS89" s="2552"/>
      <c r="AT89" s="2600"/>
      <c r="AU89" s="2600"/>
      <c r="AV89" s="2600"/>
      <c r="AW89" s="2600"/>
      <c r="AX89" s="2552">
        <f t="shared" si="86"/>
        <v>0</v>
      </c>
      <c r="AY89" s="2636">
        <f t="shared" si="118"/>
        <v>0</v>
      </c>
      <c r="AZ89" s="2650">
        <f t="shared" si="118"/>
        <v>0</v>
      </c>
      <c r="BA89" s="2552">
        <f t="shared" si="118"/>
        <v>10000</v>
      </c>
      <c r="BB89" s="2552">
        <f t="shared" si="118"/>
        <v>40000</v>
      </c>
      <c r="BC89" s="2552">
        <f t="shared" si="118"/>
        <v>0</v>
      </c>
      <c r="BD89" s="2552">
        <f t="shared" si="118"/>
        <v>0</v>
      </c>
      <c r="BE89" s="2552">
        <f t="shared" si="118"/>
        <v>0</v>
      </c>
      <c r="BF89" s="489">
        <f t="shared" si="118"/>
        <v>0</v>
      </c>
      <c r="BG89" s="2552">
        <f t="shared" si="87"/>
        <v>50000</v>
      </c>
      <c r="BH89" s="2680"/>
      <c r="BI89" s="2680"/>
      <c r="BJ89" s="489"/>
      <c r="BK89" s="2650">
        <v>5.3479999999999999</v>
      </c>
      <c r="BL89" s="2552">
        <v>70000</v>
      </c>
      <c r="BM89" s="2552">
        <v>510000</v>
      </c>
      <c r="BN89" s="2552"/>
      <c r="BO89" s="2552"/>
      <c r="BP89" s="2552"/>
      <c r="BQ89" s="2552"/>
      <c r="BR89" s="2552">
        <f t="shared" si="88"/>
        <v>580000</v>
      </c>
      <c r="BS89" s="489"/>
      <c r="BT89" s="2552"/>
      <c r="BU89" s="2552"/>
      <c r="BV89" s="2552"/>
      <c r="BW89" s="2552"/>
      <c r="BX89" s="2552"/>
      <c r="BY89" s="2552"/>
      <c r="BZ89" s="2552"/>
      <c r="CA89" s="2552">
        <f t="shared" si="89"/>
        <v>0</v>
      </c>
      <c r="CB89" s="2590"/>
      <c r="CC89" s="2701">
        <f t="shared" si="119"/>
        <v>5.3479999999999999</v>
      </c>
      <c r="CD89" s="2590">
        <f t="shared" si="119"/>
        <v>70000</v>
      </c>
      <c r="CE89" s="2590">
        <f t="shared" si="119"/>
        <v>510000</v>
      </c>
      <c r="CF89" s="2590">
        <f t="shared" si="119"/>
        <v>0</v>
      </c>
      <c r="CG89" s="2590">
        <f t="shared" si="119"/>
        <v>0</v>
      </c>
      <c r="CH89" s="2590">
        <f t="shared" si="119"/>
        <v>0</v>
      </c>
      <c r="CI89" s="2590">
        <f t="shared" si="119"/>
        <v>0</v>
      </c>
      <c r="CJ89" s="2590">
        <f t="shared" si="91"/>
        <v>580000</v>
      </c>
      <c r="CK89" s="2645" t="s">
        <v>1348</v>
      </c>
      <c r="CL89" s="2645" t="s">
        <v>1334</v>
      </c>
    </row>
    <row r="90" spans="1:90" ht="36">
      <c r="A90" s="2690"/>
      <c r="B90" s="2703" t="s">
        <v>505</v>
      </c>
      <c r="C90" s="2614" t="s">
        <v>1349</v>
      </c>
      <c r="D90" s="2559"/>
      <c r="E90" s="2563"/>
      <c r="F90" s="2590"/>
      <c r="G90" s="2598"/>
      <c r="H90" s="2590"/>
      <c r="I90" s="2590"/>
      <c r="J90" s="2600"/>
      <c r="K90" s="2600"/>
      <c r="L90" s="2600"/>
      <c r="M90" s="2600">
        <v>0</v>
      </c>
      <c r="N90" s="489"/>
      <c r="O90" s="2552"/>
      <c r="P90" s="2552">
        <v>4000</v>
      </c>
      <c r="Q90" s="2552"/>
      <c r="R90" s="2552"/>
      <c r="S90" s="2552"/>
      <c r="T90" s="2552"/>
      <c r="U90" s="2552"/>
      <c r="V90" s="2552">
        <f t="shared" si="84"/>
        <v>4000</v>
      </c>
      <c r="W90" s="2563">
        <f t="shared" si="117"/>
        <v>0</v>
      </c>
      <c r="X90" s="2552">
        <f t="shared" si="117"/>
        <v>0</v>
      </c>
      <c r="Y90" s="2563">
        <f t="shared" si="117"/>
        <v>4000</v>
      </c>
      <c r="Z90" s="2563">
        <f t="shared" si="117"/>
        <v>0</v>
      </c>
      <c r="AA90" s="2563">
        <f t="shared" si="117"/>
        <v>0</v>
      </c>
      <c r="AB90" s="2563">
        <f t="shared" si="117"/>
        <v>0</v>
      </c>
      <c r="AC90" s="2563">
        <f t="shared" si="117"/>
        <v>0</v>
      </c>
      <c r="AD90" s="2563">
        <f t="shared" si="117"/>
        <v>0</v>
      </c>
      <c r="AE90" s="2563">
        <f>SUM(Y90:AD90)</f>
        <v>4000</v>
      </c>
      <c r="AF90" s="2563"/>
      <c r="AG90" s="489"/>
      <c r="AH90" s="2552"/>
      <c r="AI90" s="2600"/>
      <c r="AJ90" s="2552"/>
      <c r="AK90" s="2552"/>
      <c r="AL90" s="2600"/>
      <c r="AM90" s="2600"/>
      <c r="AN90" s="2600"/>
      <c r="AO90" s="2600">
        <v>0</v>
      </c>
      <c r="AP90" s="489"/>
      <c r="AQ90" s="2552"/>
      <c r="AR90" s="2552">
        <v>11000</v>
      </c>
      <c r="AS90" s="2552"/>
      <c r="AT90" s="2552"/>
      <c r="AU90" s="2552"/>
      <c r="AV90" s="2552"/>
      <c r="AW90" s="2552"/>
      <c r="AX90" s="2552">
        <f t="shared" si="86"/>
        <v>11000</v>
      </c>
      <c r="AY90" s="2636">
        <f t="shared" si="118"/>
        <v>0</v>
      </c>
      <c r="AZ90" s="2650">
        <f t="shared" si="118"/>
        <v>0</v>
      </c>
      <c r="BA90" s="2552">
        <f t="shared" si="118"/>
        <v>11000</v>
      </c>
      <c r="BB90" s="2552">
        <f t="shared" si="118"/>
        <v>0</v>
      </c>
      <c r="BC90" s="2552">
        <f t="shared" si="118"/>
        <v>0</v>
      </c>
      <c r="BD90" s="2552">
        <f t="shared" si="118"/>
        <v>0</v>
      </c>
      <c r="BE90" s="2552">
        <f t="shared" si="118"/>
        <v>0</v>
      </c>
      <c r="BF90" s="489">
        <f t="shared" si="118"/>
        <v>0</v>
      </c>
      <c r="BG90" s="2552">
        <f>SUM(BA90:BF90)</f>
        <v>11000</v>
      </c>
      <c r="BH90" s="2680"/>
      <c r="BI90" s="2691"/>
      <c r="BJ90" s="489"/>
      <c r="BK90" s="2552"/>
      <c r="BL90" s="2600"/>
      <c r="BM90" s="2552"/>
      <c r="BN90" s="2552"/>
      <c r="BO90" s="2552"/>
      <c r="BP90" s="2600"/>
      <c r="BQ90" s="2600"/>
      <c r="BR90" s="2552">
        <f t="shared" si="88"/>
        <v>0</v>
      </c>
      <c r="BS90" s="489"/>
      <c r="BT90" s="2552"/>
      <c r="BU90" s="2600"/>
      <c r="BV90" s="2552"/>
      <c r="BW90" s="2552"/>
      <c r="BX90" s="2600"/>
      <c r="BY90" s="2600"/>
      <c r="BZ90" s="2600"/>
      <c r="CA90" s="2600">
        <f t="shared" si="89"/>
        <v>0</v>
      </c>
      <c r="CB90" s="2590"/>
      <c r="CC90" s="2701">
        <f t="shared" si="119"/>
        <v>0</v>
      </c>
      <c r="CD90" s="2590">
        <f t="shared" si="119"/>
        <v>0</v>
      </c>
      <c r="CE90" s="2590">
        <f t="shared" si="119"/>
        <v>0</v>
      </c>
      <c r="CF90" s="2590">
        <f t="shared" si="119"/>
        <v>0</v>
      </c>
      <c r="CG90" s="2590">
        <f t="shared" si="119"/>
        <v>0</v>
      </c>
      <c r="CH90" s="2590">
        <f t="shared" si="119"/>
        <v>0</v>
      </c>
      <c r="CI90" s="2590">
        <f t="shared" si="119"/>
        <v>0</v>
      </c>
      <c r="CJ90" s="2590">
        <f>SUM(CD90:CI90)</f>
        <v>0</v>
      </c>
      <c r="CK90" s="2692"/>
      <c r="CL90" s="2692"/>
    </row>
    <row r="91" spans="1:90" ht="12.75" hidden="1" customHeight="1">
      <c r="A91" s="2690"/>
      <c r="B91" s="2560"/>
      <c r="C91" s="2614"/>
      <c r="D91" s="2559"/>
      <c r="E91" s="2563"/>
      <c r="F91" s="2590"/>
      <c r="G91" s="2598"/>
      <c r="H91" s="2590"/>
      <c r="I91" s="2590"/>
      <c r="J91" s="2600"/>
      <c r="K91" s="2600"/>
      <c r="L91" s="2600"/>
      <c r="M91" s="2600">
        <v>0</v>
      </c>
      <c r="N91" s="489"/>
      <c r="O91" s="2552"/>
      <c r="P91" s="2600"/>
      <c r="Q91" s="2600"/>
      <c r="R91" s="2600"/>
      <c r="S91" s="2600"/>
      <c r="T91" s="2600"/>
      <c r="U91" s="2600"/>
      <c r="V91" s="2600">
        <f t="shared" si="84"/>
        <v>0</v>
      </c>
      <c r="W91" s="2563"/>
      <c r="X91" s="2726"/>
      <c r="Y91" s="2563"/>
      <c r="Z91" s="2563"/>
      <c r="AA91" s="2563"/>
      <c r="AB91" s="2563"/>
      <c r="AC91" s="2563"/>
      <c r="AD91" s="2563"/>
      <c r="AE91" s="2563">
        <f t="shared" si="85"/>
        <v>0</v>
      </c>
      <c r="AF91" s="2563"/>
      <c r="AG91" s="489"/>
      <c r="AH91" s="2552"/>
      <c r="AI91" s="2600"/>
      <c r="AJ91" s="2552"/>
      <c r="AK91" s="2552"/>
      <c r="AL91" s="2600"/>
      <c r="AM91" s="2600"/>
      <c r="AN91" s="2600"/>
      <c r="AO91" s="2600">
        <v>0</v>
      </c>
      <c r="AP91" s="489"/>
      <c r="AQ91" s="2552"/>
      <c r="AR91" s="2600"/>
      <c r="AS91" s="2552"/>
      <c r="AT91" s="2600"/>
      <c r="AU91" s="2600"/>
      <c r="AV91" s="2600"/>
      <c r="AW91" s="2600"/>
      <c r="AX91" s="2600">
        <f t="shared" si="86"/>
        <v>0</v>
      </c>
      <c r="AY91" s="489"/>
      <c r="AZ91" s="2552"/>
      <c r="BA91" s="2552"/>
      <c r="BB91" s="2552"/>
      <c r="BC91" s="489"/>
      <c r="BD91" s="489"/>
      <c r="BE91" s="489"/>
      <c r="BF91" s="2600"/>
      <c r="BG91" s="2600">
        <f t="shared" si="87"/>
        <v>0</v>
      </c>
      <c r="BH91" s="2691"/>
      <c r="BI91" s="2691"/>
      <c r="BJ91" s="489"/>
      <c r="BK91" s="2552"/>
      <c r="BL91" s="2600"/>
      <c r="BM91" s="2552"/>
      <c r="BN91" s="2552"/>
      <c r="BO91" s="2552"/>
      <c r="BP91" s="2600"/>
      <c r="BQ91" s="2600"/>
      <c r="BR91" s="2552">
        <f t="shared" si="88"/>
        <v>0</v>
      </c>
      <c r="BS91" s="489"/>
      <c r="BT91" s="2552"/>
      <c r="BU91" s="2600"/>
      <c r="BV91" s="2552"/>
      <c r="BW91" s="2552"/>
      <c r="BX91" s="2600"/>
      <c r="BY91" s="2600"/>
      <c r="BZ91" s="2600"/>
      <c r="CA91" s="2600">
        <f t="shared" si="89"/>
        <v>0</v>
      </c>
      <c r="CB91" s="2590"/>
      <c r="CC91" s="2590"/>
      <c r="CD91" s="2590"/>
      <c r="CE91" s="2590"/>
      <c r="CF91" s="2590"/>
      <c r="CG91" s="2590"/>
      <c r="CH91" s="489"/>
      <c r="CI91" s="489"/>
      <c r="CJ91" s="489">
        <f t="shared" si="91"/>
        <v>0</v>
      </c>
      <c r="CK91" s="2692"/>
      <c r="CL91" s="2692"/>
    </row>
    <row r="92" spans="1:90" ht="12.75" hidden="1" customHeight="1">
      <c r="A92" s="2690"/>
      <c r="B92" s="2560"/>
      <c r="C92" s="2614"/>
      <c r="D92" s="2559"/>
      <c r="E92" s="2563"/>
      <c r="F92" s="2590"/>
      <c r="G92" s="2598"/>
      <c r="H92" s="2590"/>
      <c r="I92" s="2590"/>
      <c r="J92" s="2600"/>
      <c r="K92" s="2600"/>
      <c r="L92" s="2600"/>
      <c r="M92" s="2600">
        <v>0</v>
      </c>
      <c r="N92" s="489"/>
      <c r="O92" s="2552"/>
      <c r="P92" s="2600"/>
      <c r="Q92" s="2600"/>
      <c r="R92" s="2600"/>
      <c r="S92" s="2600"/>
      <c r="T92" s="2600"/>
      <c r="U92" s="2600"/>
      <c r="V92" s="2600">
        <f t="shared" si="84"/>
        <v>0</v>
      </c>
      <c r="W92" s="2563"/>
      <c r="X92" s="2726"/>
      <c r="Y92" s="2563"/>
      <c r="Z92" s="2563"/>
      <c r="AA92" s="2563"/>
      <c r="AB92" s="2563"/>
      <c r="AC92" s="2563"/>
      <c r="AD92" s="2563"/>
      <c r="AE92" s="2563">
        <f t="shared" si="85"/>
        <v>0</v>
      </c>
      <c r="AF92" s="2563"/>
      <c r="AG92" s="489"/>
      <c r="AH92" s="2552"/>
      <c r="AI92" s="2600"/>
      <c r="AJ92" s="2552"/>
      <c r="AK92" s="2552"/>
      <c r="AL92" s="2600"/>
      <c r="AM92" s="2600"/>
      <c r="AN92" s="2600"/>
      <c r="AO92" s="2600">
        <v>0</v>
      </c>
      <c r="AP92" s="489"/>
      <c r="AQ92" s="2552"/>
      <c r="AR92" s="2600"/>
      <c r="AS92" s="2552"/>
      <c r="AT92" s="2600"/>
      <c r="AU92" s="2600"/>
      <c r="AV92" s="2600"/>
      <c r="AW92" s="2600"/>
      <c r="AX92" s="2600">
        <f t="shared" si="86"/>
        <v>0</v>
      </c>
      <c r="AY92" s="489"/>
      <c r="AZ92" s="2552"/>
      <c r="BA92" s="2552"/>
      <c r="BB92" s="2552"/>
      <c r="BC92" s="489"/>
      <c r="BD92" s="489"/>
      <c r="BE92" s="489"/>
      <c r="BF92" s="2600"/>
      <c r="BG92" s="2600">
        <f t="shared" si="87"/>
        <v>0</v>
      </c>
      <c r="BH92" s="2691"/>
      <c r="BI92" s="2691"/>
      <c r="BJ92" s="489"/>
      <c r="BK92" s="2552"/>
      <c r="BL92" s="2600"/>
      <c r="BM92" s="2552"/>
      <c r="BN92" s="2552"/>
      <c r="BO92" s="2552"/>
      <c r="BP92" s="2600"/>
      <c r="BQ92" s="2600"/>
      <c r="BR92" s="2552">
        <f t="shared" si="88"/>
        <v>0</v>
      </c>
      <c r="BS92" s="489"/>
      <c r="BT92" s="2552"/>
      <c r="BU92" s="2600"/>
      <c r="BV92" s="2552"/>
      <c r="BW92" s="2552"/>
      <c r="BX92" s="2600"/>
      <c r="BY92" s="2600"/>
      <c r="BZ92" s="2600"/>
      <c r="CA92" s="2600">
        <f t="shared" si="89"/>
        <v>0</v>
      </c>
      <c r="CB92" s="2590"/>
      <c r="CC92" s="2590"/>
      <c r="CD92" s="2590"/>
      <c r="CE92" s="2590"/>
      <c r="CF92" s="2590"/>
      <c r="CG92" s="2590"/>
      <c r="CH92" s="489"/>
      <c r="CI92" s="489"/>
      <c r="CJ92" s="489">
        <f t="shared" si="91"/>
        <v>0</v>
      </c>
      <c r="CK92" s="2692"/>
      <c r="CL92" s="2692"/>
    </row>
    <row r="93" spans="1:90" ht="12.75" hidden="1" customHeight="1">
      <c r="A93" s="2690"/>
      <c r="B93" s="2560"/>
      <c r="C93" s="2614"/>
      <c r="D93" s="2559"/>
      <c r="E93" s="2563"/>
      <c r="F93" s="2590"/>
      <c r="G93" s="2598"/>
      <c r="H93" s="2590"/>
      <c r="I93" s="2590"/>
      <c r="J93" s="2600"/>
      <c r="K93" s="2600"/>
      <c r="L93" s="2600"/>
      <c r="M93" s="2600">
        <v>0</v>
      </c>
      <c r="N93" s="489"/>
      <c r="O93" s="2552"/>
      <c r="P93" s="2600"/>
      <c r="Q93" s="2600"/>
      <c r="R93" s="2600"/>
      <c r="S93" s="2600"/>
      <c r="T93" s="2600"/>
      <c r="U93" s="2600"/>
      <c r="V93" s="2600">
        <f t="shared" si="84"/>
        <v>0</v>
      </c>
      <c r="W93" s="2563"/>
      <c r="X93" s="2726"/>
      <c r="Y93" s="2563"/>
      <c r="Z93" s="2563"/>
      <c r="AA93" s="2563"/>
      <c r="AB93" s="2563"/>
      <c r="AC93" s="2563"/>
      <c r="AD93" s="2563"/>
      <c r="AE93" s="2563">
        <f t="shared" si="85"/>
        <v>0</v>
      </c>
      <c r="AF93" s="2563"/>
      <c r="AG93" s="489"/>
      <c r="AH93" s="2552"/>
      <c r="AI93" s="2600"/>
      <c r="AJ93" s="2552"/>
      <c r="AK93" s="2552"/>
      <c r="AL93" s="2600"/>
      <c r="AM93" s="2600"/>
      <c r="AN93" s="2600"/>
      <c r="AO93" s="2600">
        <v>0</v>
      </c>
      <c r="AP93" s="489"/>
      <c r="AQ93" s="2552"/>
      <c r="AR93" s="2600"/>
      <c r="AS93" s="2552"/>
      <c r="AT93" s="2600"/>
      <c r="AU93" s="2600"/>
      <c r="AV93" s="2600"/>
      <c r="AW93" s="2600"/>
      <c r="AX93" s="2600">
        <f t="shared" si="86"/>
        <v>0</v>
      </c>
      <c r="AY93" s="489"/>
      <c r="AZ93" s="2552"/>
      <c r="BA93" s="2552"/>
      <c r="BB93" s="2552"/>
      <c r="BC93" s="489"/>
      <c r="BD93" s="489"/>
      <c r="BE93" s="489"/>
      <c r="BF93" s="2600"/>
      <c r="BG93" s="2600">
        <f t="shared" si="87"/>
        <v>0</v>
      </c>
      <c r="BH93" s="2691"/>
      <c r="BI93" s="2691"/>
      <c r="BJ93" s="489"/>
      <c r="BK93" s="2552"/>
      <c r="BL93" s="2600"/>
      <c r="BM93" s="2552"/>
      <c r="BN93" s="2552"/>
      <c r="BO93" s="2552"/>
      <c r="BP93" s="2600"/>
      <c r="BQ93" s="2600"/>
      <c r="BR93" s="2552">
        <f t="shared" si="88"/>
        <v>0</v>
      </c>
      <c r="BS93" s="489"/>
      <c r="BT93" s="2552"/>
      <c r="BU93" s="2600"/>
      <c r="BV93" s="2552"/>
      <c r="BW93" s="2552"/>
      <c r="BX93" s="2600"/>
      <c r="BY93" s="2600"/>
      <c r="BZ93" s="2600"/>
      <c r="CA93" s="2600">
        <f t="shared" si="89"/>
        <v>0</v>
      </c>
      <c r="CB93" s="2590"/>
      <c r="CC93" s="2590"/>
      <c r="CD93" s="2590"/>
      <c r="CE93" s="2590"/>
      <c r="CF93" s="2590"/>
      <c r="CG93" s="2590"/>
      <c r="CH93" s="489"/>
      <c r="CI93" s="489"/>
      <c r="CJ93" s="489">
        <f t="shared" si="91"/>
        <v>0</v>
      </c>
      <c r="CK93" s="2692"/>
      <c r="CL93" s="2692"/>
    </row>
    <row r="94" spans="1:90" ht="12.75" hidden="1" customHeight="1">
      <c r="A94" s="2690"/>
      <c r="B94" s="2560"/>
      <c r="C94" s="2614"/>
      <c r="D94" s="2559"/>
      <c r="E94" s="2563"/>
      <c r="F94" s="2590"/>
      <c r="G94" s="2598"/>
      <c r="H94" s="2590"/>
      <c r="I94" s="2590"/>
      <c r="J94" s="2600"/>
      <c r="K94" s="2600"/>
      <c r="L94" s="2600"/>
      <c r="M94" s="2600">
        <v>0</v>
      </c>
      <c r="N94" s="489"/>
      <c r="O94" s="2552"/>
      <c r="P94" s="2600"/>
      <c r="Q94" s="2600"/>
      <c r="R94" s="2600"/>
      <c r="S94" s="2600"/>
      <c r="T94" s="2600"/>
      <c r="U94" s="2600"/>
      <c r="V94" s="2600">
        <f t="shared" si="84"/>
        <v>0</v>
      </c>
      <c r="W94" s="2563"/>
      <c r="X94" s="2726"/>
      <c r="Y94" s="2563"/>
      <c r="Z94" s="2563"/>
      <c r="AA94" s="2563"/>
      <c r="AB94" s="2563"/>
      <c r="AC94" s="2563"/>
      <c r="AD94" s="2563"/>
      <c r="AE94" s="2563">
        <f t="shared" si="85"/>
        <v>0</v>
      </c>
      <c r="AF94" s="2563"/>
      <c r="AG94" s="489"/>
      <c r="AH94" s="2552"/>
      <c r="AI94" s="2600"/>
      <c r="AJ94" s="2552"/>
      <c r="AK94" s="2552"/>
      <c r="AL94" s="2600"/>
      <c r="AM94" s="2600"/>
      <c r="AN94" s="2600"/>
      <c r="AO94" s="2600">
        <v>0</v>
      </c>
      <c r="AP94" s="489"/>
      <c r="AQ94" s="2552"/>
      <c r="AR94" s="2600"/>
      <c r="AS94" s="2552"/>
      <c r="AT94" s="2600"/>
      <c r="AU94" s="2600"/>
      <c r="AV94" s="2600"/>
      <c r="AW94" s="2600"/>
      <c r="AX94" s="2600">
        <f t="shared" si="86"/>
        <v>0</v>
      </c>
      <c r="AY94" s="489"/>
      <c r="AZ94" s="2552"/>
      <c r="BA94" s="2552"/>
      <c r="BB94" s="2552"/>
      <c r="BC94" s="489"/>
      <c r="BD94" s="489"/>
      <c r="BE94" s="489"/>
      <c r="BF94" s="2600"/>
      <c r="BG94" s="2600">
        <f t="shared" si="87"/>
        <v>0</v>
      </c>
      <c r="BH94" s="2691"/>
      <c r="BI94" s="2691"/>
      <c r="BJ94" s="489"/>
      <c r="BK94" s="2552"/>
      <c r="BL94" s="2600"/>
      <c r="BM94" s="2552"/>
      <c r="BN94" s="2552"/>
      <c r="BO94" s="2552"/>
      <c r="BP94" s="2600"/>
      <c r="BQ94" s="2600"/>
      <c r="BR94" s="2552">
        <f t="shared" si="88"/>
        <v>0</v>
      </c>
      <c r="BS94" s="489"/>
      <c r="BT94" s="2552"/>
      <c r="BU94" s="2600"/>
      <c r="BV94" s="2552"/>
      <c r="BW94" s="2552"/>
      <c r="BX94" s="2600"/>
      <c r="BY94" s="2600"/>
      <c r="BZ94" s="2600"/>
      <c r="CA94" s="2600">
        <f t="shared" si="89"/>
        <v>0</v>
      </c>
      <c r="CB94" s="2590"/>
      <c r="CC94" s="2590"/>
      <c r="CD94" s="2590"/>
      <c r="CE94" s="2590"/>
      <c r="CF94" s="2590"/>
      <c r="CG94" s="2590"/>
      <c r="CH94" s="489"/>
      <c r="CI94" s="489"/>
      <c r="CJ94" s="489">
        <f t="shared" si="91"/>
        <v>0</v>
      </c>
      <c r="CK94" s="2692"/>
      <c r="CL94" s="2692"/>
    </row>
    <row r="95" spans="1:90" ht="12.75" hidden="1" customHeight="1">
      <c r="A95" s="2690"/>
      <c r="B95" s="2560"/>
      <c r="C95" s="2614"/>
      <c r="D95" s="2559"/>
      <c r="E95" s="2563"/>
      <c r="F95" s="2590"/>
      <c r="G95" s="2598"/>
      <c r="H95" s="2590"/>
      <c r="I95" s="2590"/>
      <c r="J95" s="2600"/>
      <c r="K95" s="2600"/>
      <c r="L95" s="2600"/>
      <c r="M95" s="2600">
        <v>0</v>
      </c>
      <c r="N95" s="489"/>
      <c r="O95" s="2552"/>
      <c r="P95" s="2600"/>
      <c r="Q95" s="2600"/>
      <c r="R95" s="2600"/>
      <c r="S95" s="2600"/>
      <c r="T95" s="2600"/>
      <c r="U95" s="2600"/>
      <c r="V95" s="2600">
        <f t="shared" si="84"/>
        <v>0</v>
      </c>
      <c r="W95" s="2563"/>
      <c r="X95" s="2726"/>
      <c r="Y95" s="2563"/>
      <c r="Z95" s="2563"/>
      <c r="AA95" s="2563"/>
      <c r="AB95" s="2563"/>
      <c r="AC95" s="2563"/>
      <c r="AD95" s="2563"/>
      <c r="AE95" s="2563">
        <f t="shared" si="85"/>
        <v>0</v>
      </c>
      <c r="AF95" s="2563"/>
      <c r="AG95" s="489"/>
      <c r="AH95" s="2552"/>
      <c r="AI95" s="2600"/>
      <c r="AJ95" s="2552"/>
      <c r="AK95" s="2552"/>
      <c r="AL95" s="2600"/>
      <c r="AM95" s="2600"/>
      <c r="AN95" s="2600"/>
      <c r="AO95" s="2600">
        <v>0</v>
      </c>
      <c r="AP95" s="489"/>
      <c r="AQ95" s="2552"/>
      <c r="AR95" s="2600"/>
      <c r="AS95" s="2552"/>
      <c r="AT95" s="2600"/>
      <c r="AU95" s="2600"/>
      <c r="AV95" s="2600"/>
      <c r="AW95" s="2600"/>
      <c r="AX95" s="2600">
        <f t="shared" si="86"/>
        <v>0</v>
      </c>
      <c r="AY95" s="489"/>
      <c r="AZ95" s="2552"/>
      <c r="BA95" s="2552"/>
      <c r="BB95" s="2552"/>
      <c r="BC95" s="489"/>
      <c r="BD95" s="489"/>
      <c r="BE95" s="489"/>
      <c r="BF95" s="2600"/>
      <c r="BG95" s="2600">
        <f t="shared" si="87"/>
        <v>0</v>
      </c>
      <c r="BH95" s="2691"/>
      <c r="BI95" s="2691"/>
      <c r="BJ95" s="489"/>
      <c r="BK95" s="2552"/>
      <c r="BL95" s="2600"/>
      <c r="BM95" s="2552"/>
      <c r="BN95" s="2552"/>
      <c r="BO95" s="2552"/>
      <c r="BP95" s="2600"/>
      <c r="BQ95" s="2600"/>
      <c r="BR95" s="2552">
        <f t="shared" si="88"/>
        <v>0</v>
      </c>
      <c r="BS95" s="489"/>
      <c r="BT95" s="2552"/>
      <c r="BU95" s="2600"/>
      <c r="BV95" s="2552"/>
      <c r="BW95" s="2552"/>
      <c r="BX95" s="2600"/>
      <c r="BY95" s="2600"/>
      <c r="BZ95" s="2600"/>
      <c r="CA95" s="2600">
        <f t="shared" si="89"/>
        <v>0</v>
      </c>
      <c r="CB95" s="2590"/>
      <c r="CC95" s="2590"/>
      <c r="CD95" s="2590"/>
      <c r="CE95" s="2590"/>
      <c r="CF95" s="2590"/>
      <c r="CG95" s="2590"/>
      <c r="CH95" s="489"/>
      <c r="CI95" s="489"/>
      <c r="CJ95" s="489">
        <f t="shared" si="91"/>
        <v>0</v>
      </c>
      <c r="CK95" s="2692"/>
      <c r="CL95" s="2692"/>
    </row>
    <row r="96" spans="1:90" ht="12.75" hidden="1" customHeight="1">
      <c r="A96" s="2690"/>
      <c r="B96" s="2560"/>
      <c r="C96" s="2614"/>
      <c r="D96" s="2559"/>
      <c r="E96" s="2563"/>
      <c r="F96" s="2590"/>
      <c r="G96" s="2598"/>
      <c r="H96" s="2590"/>
      <c r="I96" s="2590"/>
      <c r="J96" s="2600"/>
      <c r="K96" s="2600"/>
      <c r="L96" s="2600"/>
      <c r="M96" s="2600">
        <v>0</v>
      </c>
      <c r="N96" s="489"/>
      <c r="O96" s="2552"/>
      <c r="P96" s="2600"/>
      <c r="Q96" s="2600"/>
      <c r="R96" s="2600"/>
      <c r="S96" s="2600"/>
      <c r="T96" s="2600"/>
      <c r="U96" s="2600"/>
      <c r="V96" s="2600">
        <f t="shared" si="84"/>
        <v>0</v>
      </c>
      <c r="W96" s="2563"/>
      <c r="X96" s="2726"/>
      <c r="Y96" s="2563"/>
      <c r="Z96" s="2563"/>
      <c r="AA96" s="2563"/>
      <c r="AB96" s="2563"/>
      <c r="AC96" s="2563"/>
      <c r="AD96" s="2563"/>
      <c r="AE96" s="2563">
        <f t="shared" si="85"/>
        <v>0</v>
      </c>
      <c r="AF96" s="2563"/>
      <c r="AG96" s="489"/>
      <c r="AH96" s="2552"/>
      <c r="AI96" s="2600"/>
      <c r="AJ96" s="2552"/>
      <c r="AK96" s="2552"/>
      <c r="AL96" s="2600"/>
      <c r="AM96" s="2600"/>
      <c r="AN96" s="2600"/>
      <c r="AO96" s="2600">
        <v>0</v>
      </c>
      <c r="AP96" s="489"/>
      <c r="AQ96" s="2552"/>
      <c r="AR96" s="2600"/>
      <c r="AS96" s="2552"/>
      <c r="AT96" s="2600"/>
      <c r="AU96" s="2600"/>
      <c r="AV96" s="2600"/>
      <c r="AW96" s="2600"/>
      <c r="AX96" s="2600">
        <f t="shared" si="86"/>
        <v>0</v>
      </c>
      <c r="AY96" s="489"/>
      <c r="AZ96" s="2552"/>
      <c r="BA96" s="2552"/>
      <c r="BB96" s="2552"/>
      <c r="BC96" s="489"/>
      <c r="BD96" s="489"/>
      <c r="BE96" s="489"/>
      <c r="BF96" s="2600"/>
      <c r="BG96" s="2600">
        <f t="shared" si="87"/>
        <v>0</v>
      </c>
      <c r="BH96" s="2691"/>
      <c r="BI96" s="2691"/>
      <c r="BJ96" s="489"/>
      <c r="BK96" s="2552"/>
      <c r="BL96" s="2600"/>
      <c r="BM96" s="2552"/>
      <c r="BN96" s="2552"/>
      <c r="BO96" s="2552"/>
      <c r="BP96" s="2600"/>
      <c r="BQ96" s="2600"/>
      <c r="BR96" s="2552">
        <f t="shared" si="88"/>
        <v>0</v>
      </c>
      <c r="BS96" s="489"/>
      <c r="BT96" s="2552"/>
      <c r="BU96" s="2600"/>
      <c r="BV96" s="2552"/>
      <c r="BW96" s="2552"/>
      <c r="BX96" s="2600"/>
      <c r="BY96" s="2600"/>
      <c r="BZ96" s="2600"/>
      <c r="CA96" s="2600">
        <f t="shared" si="89"/>
        <v>0</v>
      </c>
      <c r="CB96" s="2590"/>
      <c r="CC96" s="2590"/>
      <c r="CD96" s="2590"/>
      <c r="CE96" s="2590"/>
      <c r="CF96" s="2590"/>
      <c r="CG96" s="2590"/>
      <c r="CH96" s="489"/>
      <c r="CI96" s="489"/>
      <c r="CJ96" s="489">
        <f t="shared" si="91"/>
        <v>0</v>
      </c>
      <c r="CK96" s="2692"/>
      <c r="CL96" s="2692"/>
    </row>
    <row r="97" spans="1:90" ht="15" hidden="1" customHeight="1">
      <c r="A97" s="2693"/>
      <c r="B97" s="2569"/>
      <c r="C97" s="2570"/>
      <c r="D97" s="2571"/>
      <c r="E97" s="2682"/>
      <c r="F97" s="2573"/>
      <c r="G97" s="2573"/>
      <c r="H97" s="2573"/>
      <c r="I97" s="2573"/>
      <c r="J97" s="2573"/>
      <c r="K97" s="2573"/>
      <c r="L97" s="2573"/>
      <c r="M97" s="2573">
        <v>0</v>
      </c>
      <c r="N97" s="2606"/>
      <c r="O97" s="2573"/>
      <c r="P97" s="2573"/>
      <c r="Q97" s="2573"/>
      <c r="R97" s="2573"/>
      <c r="S97" s="2573"/>
      <c r="T97" s="2573"/>
      <c r="U97" s="2573"/>
      <c r="V97" s="2573">
        <f t="shared" si="84"/>
        <v>0</v>
      </c>
      <c r="W97" s="2606"/>
      <c r="X97" s="2606"/>
      <c r="Y97" s="2606"/>
      <c r="Z97" s="2575"/>
      <c r="AA97" s="2606"/>
      <c r="AB97" s="2606"/>
      <c r="AC97" s="2606"/>
      <c r="AD97" s="2606"/>
      <c r="AE97" s="2606">
        <f t="shared" si="85"/>
        <v>0</v>
      </c>
      <c r="AF97" s="2606"/>
      <c r="AG97" s="2606"/>
      <c r="AH97" s="2573"/>
      <c r="AI97" s="2573"/>
      <c r="AJ97" s="2573"/>
      <c r="AK97" s="2573"/>
      <c r="AL97" s="2573"/>
      <c r="AM97" s="2573"/>
      <c r="AN97" s="2573"/>
      <c r="AO97" s="2573">
        <v>0</v>
      </c>
      <c r="AP97" s="2606"/>
      <c r="AQ97" s="2573"/>
      <c r="AR97" s="2573"/>
      <c r="AS97" s="2573"/>
      <c r="AT97" s="2573"/>
      <c r="AU97" s="2573"/>
      <c r="AV97" s="2573"/>
      <c r="AW97" s="2573"/>
      <c r="AX97" s="2573">
        <f t="shared" si="86"/>
        <v>0</v>
      </c>
      <c r="AY97" s="2655"/>
      <c r="AZ97" s="2573"/>
      <c r="BA97" s="2573"/>
      <c r="BB97" s="2573"/>
      <c r="BC97" s="2655"/>
      <c r="BD97" s="2655"/>
      <c r="BE97" s="2655"/>
      <c r="BF97" s="2573"/>
      <c r="BG97" s="2573">
        <f t="shared" si="87"/>
        <v>0</v>
      </c>
      <c r="BH97" s="2696"/>
      <c r="BI97" s="2696"/>
      <c r="BJ97" s="2606"/>
      <c r="BK97" s="2573"/>
      <c r="BL97" s="2573"/>
      <c r="BM97" s="2573"/>
      <c r="BN97" s="2573"/>
      <c r="BO97" s="2573"/>
      <c r="BP97" s="2573"/>
      <c r="BQ97" s="2573"/>
      <c r="BR97" s="2573">
        <f t="shared" si="88"/>
        <v>0</v>
      </c>
      <c r="BS97" s="2606"/>
      <c r="BT97" s="2573"/>
      <c r="BU97" s="2573"/>
      <c r="BV97" s="2573"/>
      <c r="BW97" s="2573"/>
      <c r="BX97" s="2573"/>
      <c r="BY97" s="2573"/>
      <c r="BZ97" s="2573"/>
      <c r="CA97" s="2573">
        <f t="shared" si="89"/>
        <v>0</v>
      </c>
      <c r="CB97" s="2604"/>
      <c r="CC97" s="2604"/>
      <c r="CD97" s="2604"/>
      <c r="CE97" s="2604"/>
      <c r="CF97" s="2655"/>
      <c r="CG97" s="2655"/>
      <c r="CH97" s="2655"/>
      <c r="CI97" s="2655"/>
      <c r="CJ97" s="2655">
        <f t="shared" si="91"/>
        <v>0</v>
      </c>
      <c r="CK97" s="2697"/>
      <c r="CL97" s="2697"/>
    </row>
    <row r="98" spans="1:90" ht="14.25" hidden="1" customHeight="1">
      <c r="A98" s="338"/>
      <c r="B98" s="2540">
        <v>7</v>
      </c>
      <c r="C98" s="2541" t="s">
        <v>513</v>
      </c>
      <c r="D98" s="2698"/>
      <c r="E98" s="2543">
        <v>0</v>
      </c>
      <c r="F98" s="2543">
        <v>0</v>
      </c>
      <c r="G98" s="2543">
        <v>0</v>
      </c>
      <c r="H98" s="2543">
        <v>0</v>
      </c>
      <c r="I98" s="2543">
        <v>0</v>
      </c>
      <c r="J98" s="2543">
        <v>0</v>
      </c>
      <c r="K98" s="2543">
        <v>0</v>
      </c>
      <c r="L98" s="2543">
        <v>0</v>
      </c>
      <c r="M98" s="2543">
        <v>0</v>
      </c>
      <c r="N98" s="2543">
        <f t="shared" ref="N98:U98" si="120">SUM(N99:N108)</f>
        <v>0</v>
      </c>
      <c r="O98" s="2543">
        <f t="shared" si="120"/>
        <v>0</v>
      </c>
      <c r="P98" s="2543">
        <f t="shared" si="120"/>
        <v>0</v>
      </c>
      <c r="Q98" s="2543">
        <f t="shared" si="120"/>
        <v>0</v>
      </c>
      <c r="R98" s="2543">
        <f>SUM(R99:R108)</f>
        <v>0</v>
      </c>
      <c r="S98" s="2543">
        <f t="shared" si="120"/>
        <v>0</v>
      </c>
      <c r="T98" s="2543">
        <f t="shared" si="120"/>
        <v>0</v>
      </c>
      <c r="U98" s="2543">
        <f t="shared" si="120"/>
        <v>0</v>
      </c>
      <c r="V98" s="2543">
        <f t="shared" si="84"/>
        <v>0</v>
      </c>
      <c r="W98" s="2543">
        <f t="shared" ref="W98:AD98" si="121">SUM(W99:W108)</f>
        <v>0</v>
      </c>
      <c r="X98" s="2543">
        <f t="shared" si="121"/>
        <v>0</v>
      </c>
      <c r="Y98" s="2543">
        <f t="shared" si="121"/>
        <v>0</v>
      </c>
      <c r="Z98" s="2543">
        <f t="shared" si="121"/>
        <v>0</v>
      </c>
      <c r="AA98" s="2543">
        <f>SUM(AA99:AA108)</f>
        <v>0</v>
      </c>
      <c r="AB98" s="2543">
        <f t="shared" si="121"/>
        <v>0</v>
      </c>
      <c r="AC98" s="2543">
        <f t="shared" si="121"/>
        <v>0</v>
      </c>
      <c r="AD98" s="2543">
        <f t="shared" si="121"/>
        <v>0</v>
      </c>
      <c r="AE98" s="2543">
        <f t="shared" si="85"/>
        <v>0</v>
      </c>
      <c r="AF98" s="2543"/>
      <c r="AG98" s="2543">
        <v>0</v>
      </c>
      <c r="AH98" s="2543">
        <v>0</v>
      </c>
      <c r="AI98" s="2543">
        <v>0</v>
      </c>
      <c r="AJ98" s="2543">
        <v>0</v>
      </c>
      <c r="AK98" s="2543">
        <v>0</v>
      </c>
      <c r="AL98" s="2543">
        <v>0</v>
      </c>
      <c r="AM98" s="2543">
        <v>0</v>
      </c>
      <c r="AN98" s="2543">
        <v>0</v>
      </c>
      <c r="AO98" s="2543">
        <v>0</v>
      </c>
      <c r="AP98" s="2543">
        <f t="shared" ref="AP98:AV98" si="122">SUM(AP99:AP108)</f>
        <v>0</v>
      </c>
      <c r="AQ98" s="2543">
        <f t="shared" si="122"/>
        <v>0</v>
      </c>
      <c r="AR98" s="2543">
        <f t="shared" si="122"/>
        <v>0</v>
      </c>
      <c r="AS98" s="2543">
        <f t="shared" si="122"/>
        <v>0</v>
      </c>
      <c r="AT98" s="2543">
        <f>SUM(AT99:AT108)</f>
        <v>0</v>
      </c>
      <c r="AU98" s="2543">
        <f t="shared" si="122"/>
        <v>0</v>
      </c>
      <c r="AV98" s="2543">
        <f t="shared" si="122"/>
        <v>0</v>
      </c>
      <c r="AW98" s="2543">
        <f>SUM(AW99:AW108)</f>
        <v>0</v>
      </c>
      <c r="AX98" s="2543">
        <f t="shared" si="86"/>
        <v>0</v>
      </c>
      <c r="AY98" s="2543">
        <f t="shared" ref="AY98:BF98" si="123">SUM(AY99:AY108)</f>
        <v>0</v>
      </c>
      <c r="AZ98" s="2543">
        <f t="shared" si="123"/>
        <v>0</v>
      </c>
      <c r="BA98" s="2543">
        <f t="shared" si="123"/>
        <v>0</v>
      </c>
      <c r="BB98" s="2543">
        <f t="shared" si="123"/>
        <v>0</v>
      </c>
      <c r="BC98" s="2543">
        <f>SUM(BC99:BC108)</f>
        <v>0</v>
      </c>
      <c r="BD98" s="2543">
        <f t="shared" si="123"/>
        <v>0</v>
      </c>
      <c r="BE98" s="2543">
        <f t="shared" si="123"/>
        <v>0</v>
      </c>
      <c r="BF98" s="2543">
        <f t="shared" si="123"/>
        <v>0</v>
      </c>
      <c r="BG98" s="2543">
        <f t="shared" si="87"/>
        <v>0</v>
      </c>
      <c r="BH98" s="2545"/>
      <c r="BI98" s="2545"/>
      <c r="BJ98" s="2543">
        <f t="shared" ref="BJ98:BP98" si="124">SUM(BJ99:BJ108)</f>
        <v>0</v>
      </c>
      <c r="BK98" s="2543">
        <f t="shared" si="124"/>
        <v>0</v>
      </c>
      <c r="BL98" s="2543">
        <f t="shared" si="124"/>
        <v>0</v>
      </c>
      <c r="BM98" s="2543">
        <f t="shared" si="124"/>
        <v>0</v>
      </c>
      <c r="BN98" s="2543">
        <f t="shared" si="124"/>
        <v>0</v>
      </c>
      <c r="BO98" s="2543">
        <f t="shared" si="124"/>
        <v>0</v>
      </c>
      <c r="BP98" s="2543">
        <f t="shared" si="124"/>
        <v>0</v>
      </c>
      <c r="BQ98" s="2543">
        <f>SUM(BQ99:BQ108)</f>
        <v>0</v>
      </c>
      <c r="BR98" s="2543">
        <f t="shared" si="88"/>
        <v>0</v>
      </c>
      <c r="BS98" s="2543">
        <f t="shared" ref="BS98:BY98" si="125">SUM(BS99:BS108)</f>
        <v>0</v>
      </c>
      <c r="BT98" s="2543">
        <f t="shared" si="125"/>
        <v>0</v>
      </c>
      <c r="BU98" s="2543">
        <f t="shared" si="125"/>
        <v>0</v>
      </c>
      <c r="BV98" s="2543">
        <f t="shared" si="125"/>
        <v>0</v>
      </c>
      <c r="BW98" s="2543">
        <f t="shared" si="125"/>
        <v>0</v>
      </c>
      <c r="BX98" s="2543">
        <f t="shared" si="125"/>
        <v>0</v>
      </c>
      <c r="BY98" s="2543">
        <f t="shared" si="125"/>
        <v>0</v>
      </c>
      <c r="BZ98" s="2543">
        <f>SUM(BZ99:BZ108)</f>
        <v>0</v>
      </c>
      <c r="CA98" s="2543">
        <f t="shared" si="89"/>
        <v>0</v>
      </c>
      <c r="CB98" s="2543">
        <f t="shared" ref="CB98:CI98" si="126">SUM(CB99:CB108)</f>
        <v>0</v>
      </c>
      <c r="CC98" s="2543">
        <f t="shared" si="126"/>
        <v>0</v>
      </c>
      <c r="CD98" s="2543">
        <f t="shared" si="126"/>
        <v>0</v>
      </c>
      <c r="CE98" s="2543">
        <f t="shared" si="126"/>
        <v>0</v>
      </c>
      <c r="CF98" s="2543">
        <f>SUM(CF99:CF108)</f>
        <v>0</v>
      </c>
      <c r="CG98" s="2543">
        <f t="shared" si="126"/>
        <v>0</v>
      </c>
      <c r="CH98" s="2543">
        <f t="shared" si="126"/>
        <v>0</v>
      </c>
      <c r="CI98" s="2543">
        <f t="shared" si="126"/>
        <v>0</v>
      </c>
      <c r="CJ98" s="2543">
        <f t="shared" si="91"/>
        <v>0</v>
      </c>
      <c r="CK98" s="2659"/>
      <c r="CL98" s="2659"/>
    </row>
    <row r="99" spans="1:90" ht="48" hidden="1" customHeight="1">
      <c r="A99" s="2727"/>
      <c r="B99" s="2728" t="s">
        <v>514</v>
      </c>
      <c r="C99" s="2729" t="s">
        <v>889</v>
      </c>
      <c r="D99" s="2559"/>
      <c r="E99" s="2679">
        <v>0</v>
      </c>
      <c r="F99" s="2684">
        <v>0</v>
      </c>
      <c r="G99" s="2590">
        <v>0</v>
      </c>
      <c r="H99" s="2590">
        <v>0</v>
      </c>
      <c r="I99" s="2590">
        <v>0</v>
      </c>
      <c r="J99" s="2590">
        <v>0</v>
      </c>
      <c r="K99" s="2590">
        <v>0</v>
      </c>
      <c r="L99" s="2590">
        <v>0</v>
      </c>
      <c r="M99" s="2590">
        <v>0</v>
      </c>
      <c r="N99" s="2672"/>
      <c r="O99" s="2683"/>
      <c r="P99" s="2552"/>
      <c r="Q99" s="2552"/>
      <c r="R99" s="2730"/>
      <c r="S99" s="2730"/>
      <c r="T99" s="2590"/>
      <c r="U99" s="2672"/>
      <c r="V99" s="2552">
        <f t="shared" si="84"/>
        <v>0</v>
      </c>
      <c r="W99" s="2600">
        <f t="shared" ref="W99:AD99" si="127">E99+N99</f>
        <v>0</v>
      </c>
      <c r="X99" s="2552">
        <f t="shared" si="127"/>
        <v>0</v>
      </c>
      <c r="Y99" s="2552">
        <f t="shared" si="127"/>
        <v>0</v>
      </c>
      <c r="Z99" s="2552">
        <f t="shared" si="127"/>
        <v>0</v>
      </c>
      <c r="AA99" s="2552">
        <f t="shared" si="127"/>
        <v>0</v>
      </c>
      <c r="AB99" s="2552">
        <f t="shared" si="127"/>
        <v>0</v>
      </c>
      <c r="AC99" s="2552">
        <f t="shared" si="127"/>
        <v>0</v>
      </c>
      <c r="AD99" s="2552">
        <f t="shared" si="127"/>
        <v>0</v>
      </c>
      <c r="AE99" s="2553">
        <f t="shared" si="85"/>
        <v>0</v>
      </c>
      <c r="AF99" s="2553"/>
      <c r="AG99" s="2672">
        <v>0</v>
      </c>
      <c r="AH99" s="2586">
        <v>0</v>
      </c>
      <c r="AI99" s="2586">
        <v>0</v>
      </c>
      <c r="AJ99" s="2586">
        <v>0</v>
      </c>
      <c r="AK99" s="2586">
        <v>0</v>
      </c>
      <c r="AL99" s="2586">
        <v>0</v>
      </c>
      <c r="AM99" s="2672">
        <v>0</v>
      </c>
      <c r="AN99" s="2672">
        <v>0</v>
      </c>
      <c r="AO99" s="2586">
        <v>0</v>
      </c>
      <c r="AP99" s="489"/>
      <c r="AQ99" s="2552"/>
      <c r="AR99" s="2552"/>
      <c r="AS99" s="2552"/>
      <c r="AT99" s="2600"/>
      <c r="AU99" s="2600"/>
      <c r="AV99" s="2600"/>
      <c r="AW99" s="2600"/>
      <c r="AX99" s="2552">
        <f t="shared" si="86"/>
        <v>0</v>
      </c>
      <c r="AY99" s="2637">
        <f t="shared" ref="AY99:BF99" si="128">AG99+AP99</f>
        <v>0</v>
      </c>
      <c r="AZ99" s="2635">
        <f t="shared" si="128"/>
        <v>0</v>
      </c>
      <c r="BA99" s="2586">
        <f t="shared" si="128"/>
        <v>0</v>
      </c>
      <c r="BB99" s="2586">
        <f t="shared" si="128"/>
        <v>0</v>
      </c>
      <c r="BC99" s="2586">
        <f t="shared" si="128"/>
        <v>0</v>
      </c>
      <c r="BD99" s="2586">
        <f t="shared" si="128"/>
        <v>0</v>
      </c>
      <c r="BE99" s="2586">
        <f t="shared" si="128"/>
        <v>0</v>
      </c>
      <c r="BF99" s="2554">
        <f t="shared" si="128"/>
        <v>0</v>
      </c>
      <c r="BG99" s="2554">
        <f t="shared" si="87"/>
        <v>0</v>
      </c>
      <c r="BH99" s="2680"/>
      <c r="BI99" s="2680"/>
      <c r="BJ99" s="2672"/>
      <c r="BK99" s="2590"/>
      <c r="BL99" s="2590"/>
      <c r="BM99" s="2590"/>
      <c r="BN99" s="2590"/>
      <c r="BO99" s="2590"/>
      <c r="BP99" s="2672"/>
      <c r="BQ99" s="2672"/>
      <c r="BR99" s="2581">
        <f t="shared" si="88"/>
        <v>0</v>
      </c>
      <c r="BS99" s="2672"/>
      <c r="BT99" s="2731"/>
      <c r="BU99" s="2581"/>
      <c r="BV99" s="2581"/>
      <c r="BW99" s="2581"/>
      <c r="BX99" s="2581"/>
      <c r="BY99" s="2581"/>
      <c r="BZ99" s="2672"/>
      <c r="CA99" s="2581">
        <f t="shared" si="89"/>
        <v>0</v>
      </c>
      <c r="CB99" s="2590">
        <f t="shared" ref="CB99:CI99" si="129">BJ99+BS99</f>
        <v>0</v>
      </c>
      <c r="CC99" s="2590">
        <f t="shared" si="129"/>
        <v>0</v>
      </c>
      <c r="CD99" s="2590">
        <f t="shared" si="129"/>
        <v>0</v>
      </c>
      <c r="CE99" s="2590">
        <f t="shared" si="129"/>
        <v>0</v>
      </c>
      <c r="CF99" s="2590">
        <f t="shared" si="129"/>
        <v>0</v>
      </c>
      <c r="CG99" s="2590">
        <f t="shared" si="129"/>
        <v>0</v>
      </c>
      <c r="CH99" s="2732">
        <f t="shared" si="129"/>
        <v>0</v>
      </c>
      <c r="CI99" s="2732">
        <f t="shared" si="129"/>
        <v>0</v>
      </c>
      <c r="CJ99" s="2732">
        <f t="shared" si="91"/>
        <v>0</v>
      </c>
      <c r="CK99" s="2668" t="s">
        <v>1350</v>
      </c>
      <c r="CL99" s="2668" t="s">
        <v>1351</v>
      </c>
    </row>
    <row r="100" spans="1:90" ht="13.5" hidden="1" customHeight="1">
      <c r="A100" s="2727"/>
      <c r="B100" s="2733"/>
      <c r="C100" s="2734"/>
      <c r="D100" s="2669"/>
      <c r="E100" s="2670"/>
      <c r="F100" s="2672"/>
      <c r="G100" s="2672"/>
      <c r="H100" s="2672"/>
      <c r="I100" s="2672"/>
      <c r="J100" s="2672"/>
      <c r="K100" s="2672"/>
      <c r="L100" s="2672"/>
      <c r="M100" s="2672">
        <v>0</v>
      </c>
      <c r="N100" s="2672"/>
      <c r="O100" s="2641"/>
      <c r="P100" s="2672"/>
      <c r="Q100" s="2672"/>
      <c r="R100" s="2672"/>
      <c r="S100" s="2672"/>
      <c r="T100" s="2590"/>
      <c r="U100" s="2672"/>
      <c r="V100" s="2672">
        <f t="shared" si="84"/>
        <v>0</v>
      </c>
      <c r="W100" s="2591"/>
      <c r="X100" s="2591"/>
      <c r="Y100" s="2591"/>
      <c r="Z100" s="2591"/>
      <c r="AA100" s="2591"/>
      <c r="AB100" s="2591"/>
      <c r="AC100" s="2591"/>
      <c r="AD100" s="2591"/>
      <c r="AE100" s="2735">
        <f t="shared" si="85"/>
        <v>0</v>
      </c>
      <c r="AF100" s="2735"/>
      <c r="AG100" s="2672"/>
      <c r="AH100" s="2586"/>
      <c r="AI100" s="2586"/>
      <c r="AJ100" s="2586"/>
      <c r="AK100" s="2641"/>
      <c r="AL100" s="2672"/>
      <c r="AM100" s="2672"/>
      <c r="AN100" s="2672"/>
      <c r="AO100" s="2672">
        <v>0</v>
      </c>
      <c r="AP100" s="2672"/>
      <c r="AQ100" s="2641"/>
      <c r="AR100" s="2672"/>
      <c r="AS100" s="2730"/>
      <c r="AT100" s="2672"/>
      <c r="AU100" s="2672"/>
      <c r="AV100" s="2590"/>
      <c r="AW100" s="2672"/>
      <c r="AX100" s="2640">
        <f t="shared" si="86"/>
        <v>0</v>
      </c>
      <c r="AY100" s="2640"/>
      <c r="AZ100" s="2586"/>
      <c r="BA100" s="2586"/>
      <c r="BB100" s="2586"/>
      <c r="BC100" s="2652"/>
      <c r="BD100" s="2652"/>
      <c r="BE100" s="2719"/>
      <c r="BF100" s="2672"/>
      <c r="BG100" s="2672">
        <f t="shared" si="87"/>
        <v>0</v>
      </c>
      <c r="BH100" s="2736"/>
      <c r="BI100" s="2736"/>
      <c r="BJ100" s="2672"/>
      <c r="BK100" s="2590"/>
      <c r="BL100" s="2590"/>
      <c r="BM100" s="2590"/>
      <c r="BN100" s="2732"/>
      <c r="BO100" s="2672"/>
      <c r="BP100" s="2672"/>
      <c r="BQ100" s="2672"/>
      <c r="BR100" s="2730">
        <f t="shared" si="88"/>
        <v>0</v>
      </c>
      <c r="BS100" s="2672"/>
      <c r="BT100" s="2559"/>
      <c r="BU100" s="2672"/>
      <c r="BV100" s="2730"/>
      <c r="BW100" s="2737"/>
      <c r="BX100" s="2672"/>
      <c r="BY100" s="2732"/>
      <c r="BZ100" s="2672"/>
      <c r="CA100" s="2672">
        <f t="shared" si="89"/>
        <v>0</v>
      </c>
      <c r="CB100" s="2590"/>
      <c r="CC100" s="2590"/>
      <c r="CD100" s="2590"/>
      <c r="CE100" s="2590"/>
      <c r="CF100" s="489"/>
      <c r="CG100" s="489"/>
      <c r="CH100" s="2732"/>
      <c r="CI100" s="2732"/>
      <c r="CJ100" s="2732">
        <f t="shared" si="91"/>
        <v>0</v>
      </c>
      <c r="CK100" s="2712"/>
      <c r="CL100" s="2712"/>
    </row>
    <row r="101" spans="1:90" ht="13.5" hidden="1" customHeight="1">
      <c r="A101" s="2727"/>
      <c r="B101" s="2733"/>
      <c r="C101" s="2734"/>
      <c r="D101" s="2669"/>
      <c r="E101" s="2670"/>
      <c r="F101" s="2672"/>
      <c r="G101" s="2672"/>
      <c r="H101" s="2672"/>
      <c r="I101" s="2672"/>
      <c r="J101" s="2672"/>
      <c r="K101" s="2672"/>
      <c r="L101" s="2672"/>
      <c r="M101" s="2672">
        <v>0</v>
      </c>
      <c r="N101" s="2672"/>
      <c r="O101" s="2641"/>
      <c r="P101" s="2672"/>
      <c r="Q101" s="2672"/>
      <c r="R101" s="2672"/>
      <c r="S101" s="2672"/>
      <c r="T101" s="2590"/>
      <c r="U101" s="2672"/>
      <c r="V101" s="2672">
        <f t="shared" si="84"/>
        <v>0</v>
      </c>
      <c r="W101" s="2591"/>
      <c r="X101" s="2591"/>
      <c r="Y101" s="2591"/>
      <c r="Z101" s="2591"/>
      <c r="AA101" s="2591"/>
      <c r="AB101" s="2591"/>
      <c r="AC101" s="2591"/>
      <c r="AD101" s="2591"/>
      <c r="AE101" s="2735">
        <f t="shared" si="85"/>
        <v>0</v>
      </c>
      <c r="AF101" s="2735"/>
      <c r="AG101" s="2672"/>
      <c r="AH101" s="2586"/>
      <c r="AI101" s="2586"/>
      <c r="AJ101" s="2586"/>
      <c r="AK101" s="2641"/>
      <c r="AL101" s="2672"/>
      <c r="AM101" s="2672"/>
      <c r="AN101" s="2672"/>
      <c r="AO101" s="2672">
        <v>0</v>
      </c>
      <c r="AP101" s="2672"/>
      <c r="AQ101" s="2641"/>
      <c r="AR101" s="2672"/>
      <c r="AS101" s="2730"/>
      <c r="AT101" s="2672"/>
      <c r="AU101" s="2672"/>
      <c r="AV101" s="2590"/>
      <c r="AW101" s="2672"/>
      <c r="AX101" s="2640">
        <f t="shared" si="86"/>
        <v>0</v>
      </c>
      <c r="AY101" s="2640"/>
      <c r="AZ101" s="2586"/>
      <c r="BA101" s="2586"/>
      <c r="BB101" s="2586"/>
      <c r="BC101" s="2652"/>
      <c r="BD101" s="2652"/>
      <c r="BE101" s="2719"/>
      <c r="BF101" s="2672"/>
      <c r="BG101" s="2672">
        <f t="shared" si="87"/>
        <v>0</v>
      </c>
      <c r="BH101" s="2736"/>
      <c r="BI101" s="2736"/>
      <c r="BJ101" s="2672"/>
      <c r="BK101" s="2590"/>
      <c r="BL101" s="2590"/>
      <c r="BM101" s="2590"/>
      <c r="BN101" s="2732"/>
      <c r="BO101" s="2672"/>
      <c r="BP101" s="2672"/>
      <c r="BQ101" s="2672"/>
      <c r="BR101" s="2730">
        <f t="shared" si="88"/>
        <v>0</v>
      </c>
      <c r="BS101" s="2672"/>
      <c r="BT101" s="2559"/>
      <c r="BU101" s="2672"/>
      <c r="BV101" s="2730"/>
      <c r="BW101" s="2737"/>
      <c r="BX101" s="2672"/>
      <c r="BY101" s="2732"/>
      <c r="BZ101" s="2672"/>
      <c r="CA101" s="2672">
        <f t="shared" si="89"/>
        <v>0</v>
      </c>
      <c r="CB101" s="2590"/>
      <c r="CC101" s="2590"/>
      <c r="CD101" s="2590"/>
      <c r="CE101" s="2590"/>
      <c r="CF101" s="489"/>
      <c r="CG101" s="489"/>
      <c r="CH101" s="2732"/>
      <c r="CI101" s="2732"/>
      <c r="CJ101" s="2732">
        <f t="shared" si="91"/>
        <v>0</v>
      </c>
      <c r="CK101" s="2712"/>
      <c r="CL101" s="2712"/>
    </row>
    <row r="102" spans="1:90" ht="13.5" hidden="1" customHeight="1">
      <c r="A102" s="2727"/>
      <c r="B102" s="2733"/>
      <c r="C102" s="2734"/>
      <c r="D102" s="2669"/>
      <c r="E102" s="2670"/>
      <c r="F102" s="2672"/>
      <c r="G102" s="2672"/>
      <c r="H102" s="2672"/>
      <c r="I102" s="2672"/>
      <c r="J102" s="2672"/>
      <c r="K102" s="2672"/>
      <c r="L102" s="2672"/>
      <c r="M102" s="2672">
        <v>0</v>
      </c>
      <c r="N102" s="2672"/>
      <c r="O102" s="2641"/>
      <c r="P102" s="2672"/>
      <c r="Q102" s="2672"/>
      <c r="R102" s="2672"/>
      <c r="S102" s="2672"/>
      <c r="T102" s="2590"/>
      <c r="U102" s="2672"/>
      <c r="V102" s="2672">
        <f t="shared" si="84"/>
        <v>0</v>
      </c>
      <c r="W102" s="2591"/>
      <c r="X102" s="2591"/>
      <c r="Y102" s="2591"/>
      <c r="Z102" s="2591"/>
      <c r="AA102" s="2591"/>
      <c r="AB102" s="2591"/>
      <c r="AC102" s="2591"/>
      <c r="AD102" s="2591"/>
      <c r="AE102" s="2735">
        <f t="shared" si="85"/>
        <v>0</v>
      </c>
      <c r="AF102" s="2735"/>
      <c r="AG102" s="2672"/>
      <c r="AH102" s="2586"/>
      <c r="AI102" s="2586"/>
      <c r="AJ102" s="2586"/>
      <c r="AK102" s="2641"/>
      <c r="AL102" s="2672"/>
      <c r="AM102" s="2672"/>
      <c r="AN102" s="2672"/>
      <c r="AO102" s="2672">
        <v>0</v>
      </c>
      <c r="AP102" s="2672"/>
      <c r="AQ102" s="2641"/>
      <c r="AR102" s="2672"/>
      <c r="AS102" s="2730"/>
      <c r="AT102" s="2672"/>
      <c r="AU102" s="2672"/>
      <c r="AV102" s="2590"/>
      <c r="AW102" s="2672"/>
      <c r="AX102" s="2640">
        <f t="shared" si="86"/>
        <v>0</v>
      </c>
      <c r="AY102" s="2640"/>
      <c r="AZ102" s="2586"/>
      <c r="BA102" s="2586"/>
      <c r="BB102" s="2586"/>
      <c r="BC102" s="2652"/>
      <c r="BD102" s="2652"/>
      <c r="BE102" s="2719"/>
      <c r="BF102" s="2672"/>
      <c r="BG102" s="2672">
        <f t="shared" si="87"/>
        <v>0</v>
      </c>
      <c r="BH102" s="2736"/>
      <c r="BI102" s="2736"/>
      <c r="BJ102" s="2672"/>
      <c r="BK102" s="2590"/>
      <c r="BL102" s="2590"/>
      <c r="BM102" s="2590"/>
      <c r="BN102" s="2732"/>
      <c r="BO102" s="2672"/>
      <c r="BP102" s="2672"/>
      <c r="BQ102" s="2672"/>
      <c r="BR102" s="2730">
        <f t="shared" si="88"/>
        <v>0</v>
      </c>
      <c r="BS102" s="2672"/>
      <c r="BT102" s="2559"/>
      <c r="BU102" s="2672"/>
      <c r="BV102" s="2730"/>
      <c r="BW102" s="2737"/>
      <c r="BX102" s="2672"/>
      <c r="BY102" s="2732"/>
      <c r="BZ102" s="2672"/>
      <c r="CA102" s="2672">
        <f t="shared" si="89"/>
        <v>0</v>
      </c>
      <c r="CB102" s="2590"/>
      <c r="CC102" s="2590"/>
      <c r="CD102" s="2590"/>
      <c r="CE102" s="2590"/>
      <c r="CF102" s="489"/>
      <c r="CG102" s="489"/>
      <c r="CH102" s="2732"/>
      <c r="CI102" s="2732"/>
      <c r="CJ102" s="2732">
        <f t="shared" si="91"/>
        <v>0</v>
      </c>
      <c r="CK102" s="2712"/>
      <c r="CL102" s="2712"/>
    </row>
    <row r="103" spans="1:90" ht="13.5" hidden="1" customHeight="1">
      <c r="A103" s="2727"/>
      <c r="B103" s="2733"/>
      <c r="C103" s="2734"/>
      <c r="D103" s="2669"/>
      <c r="E103" s="2670"/>
      <c r="F103" s="2672"/>
      <c r="G103" s="2672"/>
      <c r="H103" s="2672"/>
      <c r="I103" s="2672"/>
      <c r="J103" s="2672"/>
      <c r="K103" s="2672"/>
      <c r="L103" s="2672"/>
      <c r="M103" s="2672">
        <v>0</v>
      </c>
      <c r="N103" s="2672"/>
      <c r="O103" s="2641"/>
      <c r="P103" s="2672"/>
      <c r="Q103" s="2672"/>
      <c r="R103" s="2672"/>
      <c r="S103" s="2672"/>
      <c r="T103" s="2590"/>
      <c r="U103" s="2672"/>
      <c r="V103" s="2672">
        <f t="shared" si="84"/>
        <v>0</v>
      </c>
      <c r="W103" s="2591"/>
      <c r="X103" s="2591"/>
      <c r="Y103" s="2591"/>
      <c r="Z103" s="2591"/>
      <c r="AA103" s="2591"/>
      <c r="AB103" s="2591"/>
      <c r="AC103" s="2591"/>
      <c r="AD103" s="2591"/>
      <c r="AE103" s="2735">
        <f t="shared" si="85"/>
        <v>0</v>
      </c>
      <c r="AF103" s="2735"/>
      <c r="AG103" s="2672"/>
      <c r="AH103" s="2586"/>
      <c r="AI103" s="2586"/>
      <c r="AJ103" s="2586"/>
      <c r="AK103" s="2641"/>
      <c r="AL103" s="2672"/>
      <c r="AM103" s="2672"/>
      <c r="AN103" s="2672"/>
      <c r="AO103" s="2672">
        <v>0</v>
      </c>
      <c r="AP103" s="2672"/>
      <c r="AQ103" s="2641"/>
      <c r="AR103" s="2672"/>
      <c r="AS103" s="2730"/>
      <c r="AT103" s="2672"/>
      <c r="AU103" s="2672"/>
      <c r="AV103" s="2590"/>
      <c r="AW103" s="2672"/>
      <c r="AX103" s="2640">
        <f t="shared" si="86"/>
        <v>0</v>
      </c>
      <c r="AY103" s="2640"/>
      <c r="AZ103" s="2586"/>
      <c r="BA103" s="2586"/>
      <c r="BB103" s="2586"/>
      <c r="BC103" s="2652"/>
      <c r="BD103" s="2652"/>
      <c r="BE103" s="2719"/>
      <c r="BF103" s="2672"/>
      <c r="BG103" s="2672">
        <f t="shared" si="87"/>
        <v>0</v>
      </c>
      <c r="BH103" s="2736"/>
      <c r="BI103" s="2736"/>
      <c r="BJ103" s="2672"/>
      <c r="BK103" s="2590"/>
      <c r="BL103" s="2590"/>
      <c r="BM103" s="2590"/>
      <c r="BN103" s="2732"/>
      <c r="BO103" s="2672"/>
      <c r="BP103" s="2672"/>
      <c r="BQ103" s="2672"/>
      <c r="BR103" s="2730">
        <f t="shared" si="88"/>
        <v>0</v>
      </c>
      <c r="BS103" s="2672"/>
      <c r="BT103" s="2559"/>
      <c r="BU103" s="2672"/>
      <c r="BV103" s="2730"/>
      <c r="BW103" s="2737"/>
      <c r="BX103" s="2672"/>
      <c r="BY103" s="2732"/>
      <c r="BZ103" s="2672"/>
      <c r="CA103" s="2672">
        <f t="shared" si="89"/>
        <v>0</v>
      </c>
      <c r="CB103" s="2590"/>
      <c r="CC103" s="2590"/>
      <c r="CD103" s="2590"/>
      <c r="CE103" s="2590"/>
      <c r="CF103" s="489"/>
      <c r="CG103" s="489"/>
      <c r="CH103" s="2732"/>
      <c r="CI103" s="2732"/>
      <c r="CJ103" s="2732">
        <f t="shared" si="91"/>
        <v>0</v>
      </c>
      <c r="CK103" s="2712"/>
      <c r="CL103" s="2712"/>
    </row>
    <row r="104" spans="1:90" ht="13.5" hidden="1" customHeight="1">
      <c r="A104" s="2727"/>
      <c r="B104" s="2733"/>
      <c r="C104" s="2734"/>
      <c r="D104" s="2669"/>
      <c r="E104" s="2670"/>
      <c r="F104" s="2672"/>
      <c r="G104" s="2672"/>
      <c r="H104" s="2672"/>
      <c r="I104" s="2672"/>
      <c r="J104" s="2672"/>
      <c r="K104" s="2672"/>
      <c r="L104" s="2672"/>
      <c r="M104" s="2672">
        <v>0</v>
      </c>
      <c r="N104" s="2672"/>
      <c r="O104" s="2641"/>
      <c r="P104" s="2672"/>
      <c r="Q104" s="2672"/>
      <c r="R104" s="2672"/>
      <c r="S104" s="2672"/>
      <c r="T104" s="2590"/>
      <c r="U104" s="2672"/>
      <c r="V104" s="2672">
        <f t="shared" si="84"/>
        <v>0</v>
      </c>
      <c r="W104" s="2591"/>
      <c r="X104" s="2591"/>
      <c r="Y104" s="2591"/>
      <c r="Z104" s="2591"/>
      <c r="AA104" s="2591"/>
      <c r="AB104" s="2591"/>
      <c r="AC104" s="2591"/>
      <c r="AD104" s="2591"/>
      <c r="AE104" s="2735">
        <f t="shared" si="85"/>
        <v>0</v>
      </c>
      <c r="AF104" s="2735"/>
      <c r="AG104" s="2672"/>
      <c r="AH104" s="2586"/>
      <c r="AI104" s="2586"/>
      <c r="AJ104" s="2586"/>
      <c r="AK104" s="2641"/>
      <c r="AL104" s="2672"/>
      <c r="AM104" s="2672"/>
      <c r="AN104" s="2672"/>
      <c r="AO104" s="2672">
        <v>0</v>
      </c>
      <c r="AP104" s="2672"/>
      <c r="AQ104" s="2641"/>
      <c r="AR104" s="2672"/>
      <c r="AS104" s="2730"/>
      <c r="AT104" s="2672"/>
      <c r="AU104" s="2672"/>
      <c r="AV104" s="2590"/>
      <c r="AW104" s="2672"/>
      <c r="AX104" s="2640">
        <f t="shared" si="86"/>
        <v>0</v>
      </c>
      <c r="AY104" s="2640"/>
      <c r="AZ104" s="2586"/>
      <c r="BA104" s="2586"/>
      <c r="BB104" s="2586"/>
      <c r="BC104" s="2652"/>
      <c r="BD104" s="2652"/>
      <c r="BE104" s="2719"/>
      <c r="BF104" s="2672"/>
      <c r="BG104" s="2672">
        <f t="shared" si="87"/>
        <v>0</v>
      </c>
      <c r="BH104" s="2736"/>
      <c r="BI104" s="2736"/>
      <c r="BJ104" s="2672"/>
      <c r="BK104" s="2590"/>
      <c r="BL104" s="2590"/>
      <c r="BM104" s="2590"/>
      <c r="BN104" s="2732"/>
      <c r="BO104" s="2672"/>
      <c r="BP104" s="2672"/>
      <c r="BQ104" s="2672"/>
      <c r="BR104" s="2730">
        <f t="shared" si="88"/>
        <v>0</v>
      </c>
      <c r="BS104" s="2672"/>
      <c r="BT104" s="2559"/>
      <c r="BU104" s="2672"/>
      <c r="BV104" s="2730"/>
      <c r="BW104" s="2737"/>
      <c r="BX104" s="2672"/>
      <c r="BY104" s="2732"/>
      <c r="BZ104" s="2672"/>
      <c r="CA104" s="2672">
        <f t="shared" si="89"/>
        <v>0</v>
      </c>
      <c r="CB104" s="2590"/>
      <c r="CC104" s="2590"/>
      <c r="CD104" s="2590"/>
      <c r="CE104" s="2590"/>
      <c r="CF104" s="489"/>
      <c r="CG104" s="489"/>
      <c r="CH104" s="2732"/>
      <c r="CI104" s="2732"/>
      <c r="CJ104" s="2732">
        <f t="shared" si="91"/>
        <v>0</v>
      </c>
      <c r="CK104" s="2712"/>
      <c r="CL104" s="2712"/>
    </row>
    <row r="105" spans="1:90" ht="13.5" hidden="1" customHeight="1">
      <c r="A105" s="2727"/>
      <c r="B105" s="2733"/>
      <c r="C105" s="2734"/>
      <c r="D105" s="2669"/>
      <c r="E105" s="2670"/>
      <c r="F105" s="2672"/>
      <c r="G105" s="2672"/>
      <c r="H105" s="2672"/>
      <c r="I105" s="2672"/>
      <c r="J105" s="2672"/>
      <c r="K105" s="2672"/>
      <c r="L105" s="2672"/>
      <c r="M105" s="2672">
        <v>0</v>
      </c>
      <c r="N105" s="2672"/>
      <c r="O105" s="2641"/>
      <c r="P105" s="2672"/>
      <c r="Q105" s="2672"/>
      <c r="R105" s="2672"/>
      <c r="S105" s="2672"/>
      <c r="T105" s="2590"/>
      <c r="U105" s="2672"/>
      <c r="V105" s="2672">
        <f t="shared" si="84"/>
        <v>0</v>
      </c>
      <c r="W105" s="2591"/>
      <c r="X105" s="2591"/>
      <c r="Y105" s="2591"/>
      <c r="Z105" s="2591"/>
      <c r="AA105" s="2591"/>
      <c r="AB105" s="2591"/>
      <c r="AC105" s="2591"/>
      <c r="AD105" s="2591"/>
      <c r="AE105" s="2735">
        <f t="shared" si="85"/>
        <v>0</v>
      </c>
      <c r="AF105" s="2735"/>
      <c r="AG105" s="2672"/>
      <c r="AH105" s="2586"/>
      <c r="AI105" s="2586"/>
      <c r="AJ105" s="2586"/>
      <c r="AK105" s="2641"/>
      <c r="AL105" s="2672"/>
      <c r="AM105" s="2672"/>
      <c r="AN105" s="2672"/>
      <c r="AO105" s="2672">
        <v>0</v>
      </c>
      <c r="AP105" s="2672"/>
      <c r="AQ105" s="2641"/>
      <c r="AR105" s="2672"/>
      <c r="AS105" s="2730"/>
      <c r="AT105" s="2672"/>
      <c r="AU105" s="2672"/>
      <c r="AV105" s="2590"/>
      <c r="AW105" s="2672"/>
      <c r="AX105" s="2640">
        <f t="shared" si="86"/>
        <v>0</v>
      </c>
      <c r="AY105" s="2640"/>
      <c r="AZ105" s="2586"/>
      <c r="BA105" s="2586"/>
      <c r="BB105" s="2586"/>
      <c r="BC105" s="2652"/>
      <c r="BD105" s="2652"/>
      <c r="BE105" s="2719"/>
      <c r="BF105" s="2672"/>
      <c r="BG105" s="2672">
        <f t="shared" si="87"/>
        <v>0</v>
      </c>
      <c r="BH105" s="2736"/>
      <c r="BI105" s="2736"/>
      <c r="BJ105" s="2672"/>
      <c r="BK105" s="2590"/>
      <c r="BL105" s="2590"/>
      <c r="BM105" s="2590"/>
      <c r="BN105" s="2732"/>
      <c r="BO105" s="2672"/>
      <c r="BP105" s="2672"/>
      <c r="BQ105" s="2672"/>
      <c r="BR105" s="2730">
        <f t="shared" si="88"/>
        <v>0</v>
      </c>
      <c r="BS105" s="2672"/>
      <c r="BT105" s="2559"/>
      <c r="BU105" s="2672"/>
      <c r="BV105" s="2730"/>
      <c r="BW105" s="2737"/>
      <c r="BX105" s="2672"/>
      <c r="BY105" s="2732"/>
      <c r="BZ105" s="2672"/>
      <c r="CA105" s="2672">
        <f t="shared" si="89"/>
        <v>0</v>
      </c>
      <c r="CB105" s="2590"/>
      <c r="CC105" s="2590"/>
      <c r="CD105" s="2590"/>
      <c r="CE105" s="2590"/>
      <c r="CF105" s="489"/>
      <c r="CG105" s="489"/>
      <c r="CH105" s="2732"/>
      <c r="CI105" s="2732"/>
      <c r="CJ105" s="2732">
        <f t="shared" si="91"/>
        <v>0</v>
      </c>
      <c r="CK105" s="2712"/>
      <c r="CL105" s="2712"/>
    </row>
    <row r="106" spans="1:90" ht="13.5" hidden="1" customHeight="1">
      <c r="A106" s="2727"/>
      <c r="B106" s="2733"/>
      <c r="C106" s="2734"/>
      <c r="D106" s="2669"/>
      <c r="E106" s="2670"/>
      <c r="F106" s="2672"/>
      <c r="G106" s="2672"/>
      <c r="H106" s="2672"/>
      <c r="I106" s="2672"/>
      <c r="J106" s="2672"/>
      <c r="K106" s="2672"/>
      <c r="L106" s="2672"/>
      <c r="M106" s="2672">
        <v>0</v>
      </c>
      <c r="N106" s="2672"/>
      <c r="O106" s="2641"/>
      <c r="P106" s="2672"/>
      <c r="Q106" s="2672"/>
      <c r="R106" s="2672"/>
      <c r="S106" s="2672"/>
      <c r="T106" s="2590"/>
      <c r="U106" s="2672"/>
      <c r="V106" s="2672">
        <f t="shared" si="84"/>
        <v>0</v>
      </c>
      <c r="W106" s="2591"/>
      <c r="X106" s="2591"/>
      <c r="Y106" s="2591"/>
      <c r="Z106" s="2591"/>
      <c r="AA106" s="2591"/>
      <c r="AB106" s="2591"/>
      <c r="AC106" s="2591"/>
      <c r="AD106" s="2591"/>
      <c r="AE106" s="2735">
        <f t="shared" si="85"/>
        <v>0</v>
      </c>
      <c r="AF106" s="2735"/>
      <c r="AG106" s="2672"/>
      <c r="AH106" s="2586"/>
      <c r="AI106" s="2586"/>
      <c r="AJ106" s="2586"/>
      <c r="AK106" s="2641"/>
      <c r="AL106" s="2672"/>
      <c r="AM106" s="2672"/>
      <c r="AN106" s="2672"/>
      <c r="AO106" s="2672">
        <v>0</v>
      </c>
      <c r="AP106" s="2672"/>
      <c r="AQ106" s="2641"/>
      <c r="AR106" s="2672"/>
      <c r="AS106" s="2730"/>
      <c r="AT106" s="2672"/>
      <c r="AU106" s="2672"/>
      <c r="AV106" s="2590"/>
      <c r="AW106" s="2672"/>
      <c r="AX106" s="2640">
        <f t="shared" si="86"/>
        <v>0</v>
      </c>
      <c r="AY106" s="2640"/>
      <c r="AZ106" s="2586"/>
      <c r="BA106" s="2586"/>
      <c r="BB106" s="2586"/>
      <c r="BC106" s="2652"/>
      <c r="BD106" s="2652"/>
      <c r="BE106" s="2719"/>
      <c r="BF106" s="2672"/>
      <c r="BG106" s="2672">
        <f t="shared" si="87"/>
        <v>0</v>
      </c>
      <c r="BH106" s="2736"/>
      <c r="BI106" s="2736"/>
      <c r="BJ106" s="2672"/>
      <c r="BK106" s="2590"/>
      <c r="BL106" s="2590"/>
      <c r="BM106" s="2590"/>
      <c r="BN106" s="2732"/>
      <c r="BO106" s="2672"/>
      <c r="BP106" s="2672"/>
      <c r="BQ106" s="2672"/>
      <c r="BR106" s="2730">
        <f t="shared" si="88"/>
        <v>0</v>
      </c>
      <c r="BS106" s="2672"/>
      <c r="BT106" s="2559"/>
      <c r="BU106" s="2672"/>
      <c r="BV106" s="2730"/>
      <c r="BW106" s="2737"/>
      <c r="BX106" s="2672"/>
      <c r="BY106" s="2732"/>
      <c r="BZ106" s="2672"/>
      <c r="CA106" s="2672">
        <f t="shared" si="89"/>
        <v>0</v>
      </c>
      <c r="CB106" s="2590"/>
      <c r="CC106" s="2590"/>
      <c r="CD106" s="2590"/>
      <c r="CE106" s="2590"/>
      <c r="CF106" s="489"/>
      <c r="CG106" s="489"/>
      <c r="CH106" s="2732"/>
      <c r="CI106" s="2732"/>
      <c r="CJ106" s="2732">
        <f t="shared" si="91"/>
        <v>0</v>
      </c>
      <c r="CK106" s="2712"/>
      <c r="CL106" s="2712"/>
    </row>
    <row r="107" spans="1:90" ht="13.5" hidden="1" customHeight="1">
      <c r="A107" s="2707"/>
      <c r="B107" s="2560"/>
      <c r="C107" s="2614"/>
      <c r="D107" s="2559"/>
      <c r="E107" s="2679">
        <v>0</v>
      </c>
      <c r="F107" s="489">
        <v>0</v>
      </c>
      <c r="G107" s="489">
        <v>0</v>
      </c>
      <c r="H107" s="489">
        <v>0</v>
      </c>
      <c r="I107" s="489">
        <v>0</v>
      </c>
      <c r="J107" s="489">
        <v>0</v>
      </c>
      <c r="K107" s="489">
        <v>0</v>
      </c>
      <c r="L107" s="489">
        <v>0</v>
      </c>
      <c r="M107" s="489">
        <v>0</v>
      </c>
      <c r="N107" s="489"/>
      <c r="O107" s="514"/>
      <c r="P107" s="489"/>
      <c r="Q107" s="489"/>
      <c r="R107" s="489"/>
      <c r="S107" s="489"/>
      <c r="T107" s="489"/>
      <c r="U107" s="489"/>
      <c r="V107" s="489">
        <f t="shared" si="84"/>
        <v>0</v>
      </c>
      <c r="W107" s="2591">
        <f t="shared" ref="W107:AD107" si="130">E107+N107</f>
        <v>0</v>
      </c>
      <c r="X107" s="2591">
        <f t="shared" si="130"/>
        <v>0</v>
      </c>
      <c r="Y107" s="2591">
        <f t="shared" si="130"/>
        <v>0</v>
      </c>
      <c r="Z107" s="2563">
        <f t="shared" si="130"/>
        <v>0</v>
      </c>
      <c r="AA107" s="2591">
        <f t="shared" si="130"/>
        <v>0</v>
      </c>
      <c r="AB107" s="2591">
        <f t="shared" si="130"/>
        <v>0</v>
      </c>
      <c r="AC107" s="2591">
        <f t="shared" si="130"/>
        <v>0</v>
      </c>
      <c r="AD107" s="2591">
        <f t="shared" si="130"/>
        <v>0</v>
      </c>
      <c r="AE107" s="2591">
        <f t="shared" si="85"/>
        <v>0</v>
      </c>
      <c r="AF107" s="2591"/>
      <c r="AG107" s="489">
        <v>0</v>
      </c>
      <c r="AH107" s="514">
        <v>0</v>
      </c>
      <c r="AI107" s="489">
        <v>0</v>
      </c>
      <c r="AJ107" s="489">
        <v>0</v>
      </c>
      <c r="AK107" s="489">
        <v>0</v>
      </c>
      <c r="AL107" s="489">
        <v>0</v>
      </c>
      <c r="AM107" s="489">
        <v>0</v>
      </c>
      <c r="AN107" s="489">
        <v>0</v>
      </c>
      <c r="AO107" s="489">
        <v>0</v>
      </c>
      <c r="AP107" s="489"/>
      <c r="AQ107" s="514"/>
      <c r="AR107" s="489"/>
      <c r="AS107" s="489"/>
      <c r="AT107" s="489"/>
      <c r="AU107" s="489"/>
      <c r="AV107" s="489"/>
      <c r="AW107" s="489"/>
      <c r="AX107" s="2640">
        <f t="shared" si="86"/>
        <v>0</v>
      </c>
      <c r="AY107" s="2640">
        <f t="shared" ref="AY107:BF107" si="131">AG107+AP107</f>
        <v>0</v>
      </c>
      <c r="AZ107" s="2586">
        <f t="shared" si="131"/>
        <v>0</v>
      </c>
      <c r="BA107" s="2586">
        <f t="shared" si="131"/>
        <v>0</v>
      </c>
      <c r="BB107" s="2586">
        <f t="shared" si="131"/>
        <v>0</v>
      </c>
      <c r="BC107" s="2652">
        <f t="shared" si="131"/>
        <v>0</v>
      </c>
      <c r="BD107" s="2652">
        <f t="shared" si="131"/>
        <v>0</v>
      </c>
      <c r="BE107" s="2652">
        <f t="shared" si="131"/>
        <v>0</v>
      </c>
      <c r="BF107" s="489">
        <f t="shared" si="131"/>
        <v>0</v>
      </c>
      <c r="BG107" s="489">
        <f t="shared" si="87"/>
        <v>0</v>
      </c>
      <c r="BH107" s="2709"/>
      <c r="BI107" s="2709"/>
      <c r="BJ107" s="489"/>
      <c r="BK107" s="514"/>
      <c r="BL107" s="489"/>
      <c r="BM107" s="489"/>
      <c r="BN107" s="489"/>
      <c r="BO107" s="489"/>
      <c r="BP107" s="489"/>
      <c r="BQ107" s="489"/>
      <c r="BR107" s="489">
        <f t="shared" si="88"/>
        <v>0</v>
      </c>
      <c r="BS107" s="489"/>
      <c r="BT107" s="514"/>
      <c r="BU107" s="489"/>
      <c r="BV107" s="489"/>
      <c r="BW107" s="489"/>
      <c r="BX107" s="489"/>
      <c r="BY107" s="489"/>
      <c r="BZ107" s="489"/>
      <c r="CA107" s="489">
        <f t="shared" si="89"/>
        <v>0</v>
      </c>
      <c r="CB107" s="2590">
        <f t="shared" ref="CB107:CI107" si="132">BJ107+BS107</f>
        <v>0</v>
      </c>
      <c r="CC107" s="2590">
        <f t="shared" si="132"/>
        <v>0</v>
      </c>
      <c r="CD107" s="2590">
        <f t="shared" si="132"/>
        <v>0</v>
      </c>
      <c r="CE107" s="2590">
        <f t="shared" si="132"/>
        <v>0</v>
      </c>
      <c r="CF107" s="489">
        <f t="shared" si="132"/>
        <v>0</v>
      </c>
      <c r="CG107" s="489">
        <f t="shared" si="132"/>
        <v>0</v>
      </c>
      <c r="CH107" s="489">
        <f t="shared" si="132"/>
        <v>0</v>
      </c>
      <c r="CI107" s="489">
        <f t="shared" si="132"/>
        <v>0</v>
      </c>
      <c r="CJ107" s="489">
        <f t="shared" si="91"/>
        <v>0</v>
      </c>
      <c r="CK107" s="2663"/>
      <c r="CL107" s="2663"/>
    </row>
    <row r="108" spans="1:90" ht="13.5" hidden="1" customHeight="1">
      <c r="A108" s="2738"/>
      <c r="B108" s="2739"/>
      <c r="C108" s="2740"/>
      <c r="D108" s="2571"/>
      <c r="E108" s="2682"/>
      <c r="F108" s="2655"/>
      <c r="G108" s="2655"/>
      <c r="H108" s="2655"/>
      <c r="I108" s="2655"/>
      <c r="J108" s="2655"/>
      <c r="K108" s="2655"/>
      <c r="L108" s="2655"/>
      <c r="M108" s="2655">
        <v>0</v>
      </c>
      <c r="N108" s="2655"/>
      <c r="O108" s="2741"/>
      <c r="P108" s="2652"/>
      <c r="Q108" s="2652"/>
      <c r="R108" s="2655"/>
      <c r="S108" s="2655"/>
      <c r="T108" s="2655"/>
      <c r="U108" s="2655"/>
      <c r="V108" s="2652">
        <f t="shared" si="84"/>
        <v>0</v>
      </c>
      <c r="W108" s="2591"/>
      <c r="X108" s="2591"/>
      <c r="Y108" s="2591"/>
      <c r="Z108" s="2591"/>
      <c r="AA108" s="2591"/>
      <c r="AB108" s="2591"/>
      <c r="AC108" s="2591"/>
      <c r="AD108" s="2591"/>
      <c r="AE108" s="2647">
        <f t="shared" si="85"/>
        <v>0</v>
      </c>
      <c r="AF108" s="2647"/>
      <c r="AG108" s="2655"/>
      <c r="AH108" s="2741"/>
      <c r="AI108" s="2655"/>
      <c r="AJ108" s="2655"/>
      <c r="AK108" s="2655"/>
      <c r="AL108" s="2655"/>
      <c r="AM108" s="2655"/>
      <c r="AN108" s="2655"/>
      <c r="AO108" s="2655">
        <v>0</v>
      </c>
      <c r="AP108" s="2655"/>
      <c r="AQ108" s="2741"/>
      <c r="AR108" s="2655"/>
      <c r="AS108" s="2655"/>
      <c r="AT108" s="2655"/>
      <c r="AU108" s="2655"/>
      <c r="AV108" s="2655"/>
      <c r="AW108" s="2655"/>
      <c r="AX108" s="2640">
        <f t="shared" si="86"/>
        <v>0</v>
      </c>
      <c r="AY108" s="2640"/>
      <c r="AZ108" s="2586"/>
      <c r="BA108" s="2586"/>
      <c r="BB108" s="2586"/>
      <c r="BC108" s="2652"/>
      <c r="BD108" s="2652"/>
      <c r="BE108" s="2652"/>
      <c r="BF108" s="2655"/>
      <c r="BG108" s="2655">
        <f t="shared" si="87"/>
        <v>0</v>
      </c>
      <c r="BH108" s="2742"/>
      <c r="BI108" s="2742"/>
      <c r="BJ108" s="2655"/>
      <c r="BK108" s="2741"/>
      <c r="BL108" s="2655"/>
      <c r="BM108" s="2655"/>
      <c r="BN108" s="2655"/>
      <c r="BO108" s="2655"/>
      <c r="BP108" s="2655"/>
      <c r="BQ108" s="2655"/>
      <c r="BR108" s="2655">
        <f t="shared" si="88"/>
        <v>0</v>
      </c>
      <c r="BS108" s="2655"/>
      <c r="BT108" s="2741"/>
      <c r="BU108" s="2655"/>
      <c r="BV108" s="2655"/>
      <c r="BW108" s="2655"/>
      <c r="BX108" s="2655"/>
      <c r="BY108" s="2655"/>
      <c r="BZ108" s="2655"/>
      <c r="CA108" s="2652">
        <f t="shared" si="89"/>
        <v>0</v>
      </c>
      <c r="CB108" s="2590"/>
      <c r="CC108" s="2590"/>
      <c r="CD108" s="2590"/>
      <c r="CE108" s="2590"/>
      <c r="CF108" s="489"/>
      <c r="CG108" s="489"/>
      <c r="CH108" s="489"/>
      <c r="CI108" s="2652"/>
      <c r="CJ108" s="2652">
        <f t="shared" si="91"/>
        <v>0</v>
      </c>
      <c r="CK108" s="2721"/>
      <c r="CL108" s="2721"/>
    </row>
    <row r="109" spans="1:90" ht="18.600000000000001" hidden="1" customHeight="1">
      <c r="A109" s="338"/>
      <c r="B109" s="2540" t="s">
        <v>509</v>
      </c>
      <c r="C109" s="2541" t="s">
        <v>515</v>
      </c>
      <c r="D109" s="2608"/>
      <c r="E109" s="2543">
        <v>0</v>
      </c>
      <c r="F109" s="2543">
        <v>0</v>
      </c>
      <c r="G109" s="2543">
        <v>0</v>
      </c>
      <c r="H109" s="2543">
        <v>0</v>
      </c>
      <c r="I109" s="2543">
        <v>0</v>
      </c>
      <c r="J109" s="2543">
        <v>0</v>
      </c>
      <c r="K109" s="2543">
        <v>0</v>
      </c>
      <c r="L109" s="2543">
        <v>0</v>
      </c>
      <c r="M109" s="2543">
        <v>0</v>
      </c>
      <c r="N109" s="2543">
        <f t="shared" ref="N109:U109" si="133">SUM(N110:N119)</f>
        <v>0</v>
      </c>
      <c r="O109" s="2543">
        <f t="shared" si="133"/>
        <v>0</v>
      </c>
      <c r="P109" s="2543">
        <f t="shared" si="133"/>
        <v>0</v>
      </c>
      <c r="Q109" s="2543">
        <f t="shared" si="133"/>
        <v>0</v>
      </c>
      <c r="R109" s="2543">
        <f>SUM(R110:R119)</f>
        <v>0</v>
      </c>
      <c r="S109" s="2543">
        <f t="shared" si="133"/>
        <v>0</v>
      </c>
      <c r="T109" s="2543">
        <f t="shared" si="133"/>
        <v>0</v>
      </c>
      <c r="U109" s="2543">
        <f t="shared" si="133"/>
        <v>0</v>
      </c>
      <c r="V109" s="2543">
        <f t="shared" si="84"/>
        <v>0</v>
      </c>
      <c r="W109" s="2543">
        <f t="shared" ref="W109:AD109" si="134">SUM(W110:W119)</f>
        <v>0</v>
      </c>
      <c r="X109" s="2543">
        <f t="shared" si="134"/>
        <v>0</v>
      </c>
      <c r="Y109" s="2543">
        <f t="shared" si="134"/>
        <v>0</v>
      </c>
      <c r="Z109" s="2543">
        <f t="shared" si="134"/>
        <v>0</v>
      </c>
      <c r="AA109" s="2543">
        <f>SUM(AA110:AA119)</f>
        <v>0</v>
      </c>
      <c r="AB109" s="2543">
        <f t="shared" si="134"/>
        <v>0</v>
      </c>
      <c r="AC109" s="2543">
        <f t="shared" si="134"/>
        <v>0</v>
      </c>
      <c r="AD109" s="2543">
        <f t="shared" si="134"/>
        <v>0</v>
      </c>
      <c r="AE109" s="2543">
        <f t="shared" si="85"/>
        <v>0</v>
      </c>
      <c r="AF109" s="2543"/>
      <c r="AG109" s="2543">
        <v>0</v>
      </c>
      <c r="AH109" s="2543">
        <v>0</v>
      </c>
      <c r="AI109" s="2543">
        <v>0</v>
      </c>
      <c r="AJ109" s="2543">
        <v>0</v>
      </c>
      <c r="AK109" s="2543">
        <v>0</v>
      </c>
      <c r="AL109" s="2543">
        <v>0</v>
      </c>
      <c r="AM109" s="2543">
        <v>0</v>
      </c>
      <c r="AN109" s="2543">
        <v>0</v>
      </c>
      <c r="AO109" s="2543">
        <v>0</v>
      </c>
      <c r="AP109" s="2543">
        <f t="shared" ref="AP109:AV109" si="135">SUM(AP110:AP119)</f>
        <v>0</v>
      </c>
      <c r="AQ109" s="2543">
        <f t="shared" si="135"/>
        <v>0</v>
      </c>
      <c r="AR109" s="2543">
        <f t="shared" si="135"/>
        <v>0</v>
      </c>
      <c r="AS109" s="2543">
        <f t="shared" si="135"/>
        <v>0</v>
      </c>
      <c r="AT109" s="2543">
        <f>SUM(AT110:AT119)</f>
        <v>0</v>
      </c>
      <c r="AU109" s="2543">
        <f t="shared" si="135"/>
        <v>0</v>
      </c>
      <c r="AV109" s="2543">
        <f t="shared" si="135"/>
        <v>0</v>
      </c>
      <c r="AW109" s="2543">
        <f>SUM(AW110:AW119)</f>
        <v>0</v>
      </c>
      <c r="AX109" s="2543">
        <f t="shared" si="86"/>
        <v>0</v>
      </c>
      <c r="AY109" s="2543">
        <f t="shared" ref="AY109:BF109" si="136">SUM(AY110:AY119)</f>
        <v>0</v>
      </c>
      <c r="AZ109" s="2543">
        <f t="shared" si="136"/>
        <v>0</v>
      </c>
      <c r="BA109" s="2543">
        <f t="shared" si="136"/>
        <v>0</v>
      </c>
      <c r="BB109" s="2543">
        <f t="shared" si="136"/>
        <v>0</v>
      </c>
      <c r="BC109" s="2543">
        <f>SUM(BC110:BC119)</f>
        <v>0</v>
      </c>
      <c r="BD109" s="2543">
        <f t="shared" si="136"/>
        <v>0</v>
      </c>
      <c r="BE109" s="2543">
        <f t="shared" si="136"/>
        <v>0</v>
      </c>
      <c r="BF109" s="2543">
        <f t="shared" si="136"/>
        <v>0</v>
      </c>
      <c r="BG109" s="2543">
        <f t="shared" si="87"/>
        <v>0</v>
      </c>
      <c r="BH109" s="2545"/>
      <c r="BI109" s="2545"/>
      <c r="BJ109" s="2543">
        <f t="shared" ref="BJ109:BP109" si="137">SUM(BJ110:BJ119)</f>
        <v>0</v>
      </c>
      <c r="BK109" s="2543">
        <f t="shared" si="137"/>
        <v>0</v>
      </c>
      <c r="BL109" s="2543">
        <f t="shared" si="137"/>
        <v>0</v>
      </c>
      <c r="BM109" s="2543">
        <f t="shared" si="137"/>
        <v>0</v>
      </c>
      <c r="BN109" s="2543">
        <f t="shared" si="137"/>
        <v>0</v>
      </c>
      <c r="BO109" s="2543">
        <f t="shared" si="137"/>
        <v>0</v>
      </c>
      <c r="BP109" s="2543">
        <f t="shared" si="137"/>
        <v>0</v>
      </c>
      <c r="BQ109" s="2543">
        <f>SUM(BQ110:BQ119)</f>
        <v>0</v>
      </c>
      <c r="BR109" s="2543">
        <f t="shared" si="88"/>
        <v>0</v>
      </c>
      <c r="BS109" s="2543">
        <f t="shared" ref="BS109:BY109" si="138">SUM(BS110:BS119)</f>
        <v>0</v>
      </c>
      <c r="BT109" s="2543">
        <f t="shared" si="138"/>
        <v>0</v>
      </c>
      <c r="BU109" s="2543">
        <f t="shared" si="138"/>
        <v>0</v>
      </c>
      <c r="BV109" s="2543">
        <f t="shared" si="138"/>
        <v>0</v>
      </c>
      <c r="BW109" s="2543">
        <f t="shared" si="138"/>
        <v>0</v>
      </c>
      <c r="BX109" s="2543">
        <f t="shared" si="138"/>
        <v>0</v>
      </c>
      <c r="BY109" s="2543">
        <f t="shared" si="138"/>
        <v>0</v>
      </c>
      <c r="BZ109" s="2543">
        <f>SUM(BZ110:BZ119)</f>
        <v>0</v>
      </c>
      <c r="CA109" s="2543">
        <f t="shared" si="89"/>
        <v>0</v>
      </c>
      <c r="CB109" s="2543">
        <f t="shared" ref="CB109:CI109" si="139">SUM(CB110:CB119)</f>
        <v>0</v>
      </c>
      <c r="CC109" s="2543">
        <f t="shared" si="139"/>
        <v>0</v>
      </c>
      <c r="CD109" s="2543">
        <f t="shared" si="139"/>
        <v>0</v>
      </c>
      <c r="CE109" s="2543">
        <f t="shared" si="139"/>
        <v>0</v>
      </c>
      <c r="CF109" s="2543">
        <f>SUM(CF110:CF119)</f>
        <v>0</v>
      </c>
      <c r="CG109" s="2543">
        <f t="shared" si="139"/>
        <v>0</v>
      </c>
      <c r="CH109" s="2543">
        <f t="shared" si="139"/>
        <v>0</v>
      </c>
      <c r="CI109" s="2543">
        <f t="shared" si="139"/>
        <v>0</v>
      </c>
      <c r="CJ109" s="2543">
        <f t="shared" si="91"/>
        <v>0</v>
      </c>
      <c r="CK109" s="2659"/>
      <c r="CL109" s="2659"/>
    </row>
    <row r="110" spans="1:90" ht="35.450000000000003" hidden="1" customHeight="1">
      <c r="A110" s="2743"/>
      <c r="B110" s="2728" t="s">
        <v>511</v>
      </c>
      <c r="C110" s="347" t="s">
        <v>203</v>
      </c>
      <c r="D110" s="2547"/>
      <c r="E110" s="2662">
        <v>0</v>
      </c>
      <c r="F110" s="2554">
        <v>0</v>
      </c>
      <c r="G110" s="2581">
        <v>0</v>
      </c>
      <c r="H110" s="2581">
        <v>0</v>
      </c>
      <c r="I110" s="2581">
        <v>0</v>
      </c>
      <c r="J110" s="2581">
        <v>0</v>
      </c>
      <c r="K110" s="2581">
        <v>0</v>
      </c>
      <c r="L110" s="2581">
        <v>0</v>
      </c>
      <c r="M110" s="2581">
        <v>0</v>
      </c>
      <c r="N110" s="2744"/>
      <c r="O110" s="2745"/>
      <c r="P110" s="2581"/>
      <c r="Q110" s="2581"/>
      <c r="R110" s="2625"/>
      <c r="S110" s="2625"/>
      <c r="T110" s="2746"/>
      <c r="U110" s="2581"/>
      <c r="V110" s="2581">
        <f t="shared" si="84"/>
        <v>0</v>
      </c>
      <c r="W110" s="2551">
        <f t="shared" ref="W110:AD110" si="140">E110+N110</f>
        <v>0</v>
      </c>
      <c r="X110" s="2551">
        <f t="shared" si="140"/>
        <v>0</v>
      </c>
      <c r="Y110" s="2551">
        <f t="shared" si="140"/>
        <v>0</v>
      </c>
      <c r="Z110" s="2551">
        <f t="shared" si="140"/>
        <v>0</v>
      </c>
      <c r="AA110" s="2551">
        <f t="shared" si="140"/>
        <v>0</v>
      </c>
      <c r="AB110" s="2551">
        <f t="shared" si="140"/>
        <v>0</v>
      </c>
      <c r="AC110" s="2551">
        <f t="shared" si="140"/>
        <v>0</v>
      </c>
      <c r="AD110" s="2551">
        <f t="shared" si="140"/>
        <v>0</v>
      </c>
      <c r="AE110" s="2551">
        <f t="shared" si="85"/>
        <v>0</v>
      </c>
      <c r="AF110" s="2551"/>
      <c r="AG110" s="2581">
        <v>0</v>
      </c>
      <c r="AH110" s="2581">
        <v>0</v>
      </c>
      <c r="AI110" s="2581">
        <v>0</v>
      </c>
      <c r="AJ110" s="2581">
        <v>0</v>
      </c>
      <c r="AK110" s="2581">
        <v>0</v>
      </c>
      <c r="AL110" s="2625">
        <v>0</v>
      </c>
      <c r="AM110" s="2746">
        <v>0</v>
      </c>
      <c r="AN110" s="2581">
        <v>0</v>
      </c>
      <c r="AO110" s="2581">
        <v>0</v>
      </c>
      <c r="AP110" s="2744"/>
      <c r="AQ110" s="2745"/>
      <c r="AR110" s="2581"/>
      <c r="AS110" s="2581"/>
      <c r="AT110" s="2625"/>
      <c r="AU110" s="2625"/>
      <c r="AV110" s="2746"/>
      <c r="AW110" s="2581"/>
      <c r="AX110" s="2581">
        <f t="shared" si="86"/>
        <v>0</v>
      </c>
      <c r="AY110" s="2744">
        <f t="shared" ref="AY110:BF110" si="141">AG110+AP110</f>
        <v>0</v>
      </c>
      <c r="AZ110" s="2627">
        <f t="shared" si="141"/>
        <v>0</v>
      </c>
      <c r="BA110" s="2554">
        <f t="shared" si="141"/>
        <v>0</v>
      </c>
      <c r="BB110" s="2554">
        <f t="shared" si="141"/>
        <v>0</v>
      </c>
      <c r="BC110" s="2625">
        <f t="shared" si="141"/>
        <v>0</v>
      </c>
      <c r="BD110" s="2625">
        <f t="shared" si="141"/>
        <v>0</v>
      </c>
      <c r="BE110" s="2625">
        <f t="shared" si="141"/>
        <v>0</v>
      </c>
      <c r="BF110" s="2581">
        <f t="shared" si="141"/>
        <v>0</v>
      </c>
      <c r="BG110" s="2581">
        <f t="shared" si="87"/>
        <v>0</v>
      </c>
      <c r="BH110" s="2747"/>
      <c r="BI110" s="2747"/>
      <c r="BJ110" s="2581"/>
      <c r="BK110" s="2581"/>
      <c r="BL110" s="2581"/>
      <c r="BM110" s="2581"/>
      <c r="BN110" s="2581"/>
      <c r="BO110" s="2625"/>
      <c r="BP110" s="2746"/>
      <c r="BQ110" s="2581"/>
      <c r="BR110" s="2581">
        <f t="shared" si="88"/>
        <v>0</v>
      </c>
      <c r="BS110" s="2581"/>
      <c r="BT110" s="2581"/>
      <c r="BU110" s="2581"/>
      <c r="BV110" s="2581"/>
      <c r="BW110" s="2581"/>
      <c r="BX110" s="2625"/>
      <c r="BY110" s="2746"/>
      <c r="BZ110" s="2581"/>
      <c r="CA110" s="2581">
        <f t="shared" si="89"/>
        <v>0</v>
      </c>
      <c r="CB110" s="2581">
        <f t="shared" ref="CB110:CI110" si="142">BJ110+BS110</f>
        <v>0</v>
      </c>
      <c r="CC110" s="2581">
        <f t="shared" si="142"/>
        <v>0</v>
      </c>
      <c r="CD110" s="2581">
        <f t="shared" si="142"/>
        <v>0</v>
      </c>
      <c r="CE110" s="2581">
        <f t="shared" si="142"/>
        <v>0</v>
      </c>
      <c r="CF110" s="2625">
        <f t="shared" si="142"/>
        <v>0</v>
      </c>
      <c r="CG110" s="2625">
        <f t="shared" si="142"/>
        <v>0</v>
      </c>
      <c r="CH110" s="2625">
        <f t="shared" si="142"/>
        <v>0</v>
      </c>
      <c r="CI110" s="2625">
        <f t="shared" si="142"/>
        <v>0</v>
      </c>
      <c r="CJ110" s="2625">
        <f t="shared" si="91"/>
        <v>0</v>
      </c>
      <c r="CK110" s="2746"/>
      <c r="CL110" s="2746"/>
    </row>
    <row r="111" spans="1:90" ht="15" hidden="1" customHeight="1">
      <c r="A111" s="2699"/>
      <c r="B111" s="2558"/>
      <c r="C111" s="412"/>
      <c r="D111" s="2559"/>
      <c r="E111" s="2679"/>
      <c r="F111" s="2552"/>
      <c r="G111" s="2590"/>
      <c r="H111" s="2590"/>
      <c r="I111" s="2590"/>
      <c r="J111" s="2590"/>
      <c r="K111" s="2590"/>
      <c r="L111" s="2590"/>
      <c r="M111" s="2590">
        <v>0</v>
      </c>
      <c r="N111" s="2637"/>
      <c r="O111" s="2701"/>
      <c r="P111" s="2590"/>
      <c r="Q111" s="2590"/>
      <c r="R111" s="489"/>
      <c r="S111" s="489"/>
      <c r="T111" s="2748"/>
      <c r="U111" s="2590"/>
      <c r="V111" s="2590">
        <f t="shared" si="84"/>
        <v>0</v>
      </c>
      <c r="W111" s="2563"/>
      <c r="X111" s="2726"/>
      <c r="Y111" s="2563"/>
      <c r="Z111" s="2563"/>
      <c r="AA111" s="2563"/>
      <c r="AB111" s="2563"/>
      <c r="AC111" s="2563"/>
      <c r="AD111" s="2563"/>
      <c r="AE111" s="2563">
        <f t="shared" si="85"/>
        <v>0</v>
      </c>
      <c r="AF111" s="2563"/>
      <c r="AG111" s="2590"/>
      <c r="AH111" s="2590"/>
      <c r="AI111" s="2590"/>
      <c r="AJ111" s="2590"/>
      <c r="AK111" s="2590"/>
      <c r="AL111" s="489"/>
      <c r="AM111" s="2748"/>
      <c r="AN111" s="2590"/>
      <c r="AO111" s="2590">
        <v>0</v>
      </c>
      <c r="AP111" s="2637"/>
      <c r="AQ111" s="2701"/>
      <c r="AR111" s="2590"/>
      <c r="AS111" s="2590"/>
      <c r="AT111" s="489"/>
      <c r="AU111" s="489"/>
      <c r="AV111" s="2748"/>
      <c r="AW111" s="2590"/>
      <c r="AX111" s="2590">
        <f t="shared" si="86"/>
        <v>0</v>
      </c>
      <c r="AY111" s="2637"/>
      <c r="AZ111" s="2650"/>
      <c r="BA111" s="2552"/>
      <c r="BB111" s="2552"/>
      <c r="BC111" s="489"/>
      <c r="BD111" s="489"/>
      <c r="BE111" s="489"/>
      <c r="BF111" s="2590"/>
      <c r="BG111" s="2590">
        <f t="shared" si="87"/>
        <v>0</v>
      </c>
      <c r="BH111" s="2702"/>
      <c r="BI111" s="2702"/>
      <c r="BJ111" s="2590"/>
      <c r="BK111" s="2590"/>
      <c r="BL111" s="2590"/>
      <c r="BM111" s="2590"/>
      <c r="BN111" s="2590"/>
      <c r="BO111" s="489"/>
      <c r="BP111" s="2748"/>
      <c r="BQ111" s="2590"/>
      <c r="BR111" s="2590">
        <f t="shared" si="88"/>
        <v>0</v>
      </c>
      <c r="BS111" s="2590"/>
      <c r="BT111" s="2590"/>
      <c r="BU111" s="2590"/>
      <c r="BV111" s="2590"/>
      <c r="BW111" s="2590"/>
      <c r="BX111" s="489"/>
      <c r="BY111" s="2748"/>
      <c r="BZ111" s="2590"/>
      <c r="CA111" s="2590">
        <f t="shared" si="89"/>
        <v>0</v>
      </c>
      <c r="CB111" s="2590"/>
      <c r="CC111" s="2590"/>
      <c r="CD111" s="2590"/>
      <c r="CE111" s="2590"/>
      <c r="CF111" s="489"/>
      <c r="CG111" s="489"/>
      <c r="CH111" s="489"/>
      <c r="CI111" s="489"/>
      <c r="CJ111" s="489">
        <f t="shared" si="91"/>
        <v>0</v>
      </c>
      <c r="CK111" s="2748"/>
      <c r="CL111" s="2748"/>
    </row>
    <row r="112" spans="1:90" ht="15" hidden="1" customHeight="1">
      <c r="A112" s="2699"/>
      <c r="B112" s="2558"/>
      <c r="C112" s="412"/>
      <c r="D112" s="2559"/>
      <c r="E112" s="2679"/>
      <c r="F112" s="2552"/>
      <c r="G112" s="2590"/>
      <c r="H112" s="2590"/>
      <c r="I112" s="2590"/>
      <c r="J112" s="2590"/>
      <c r="K112" s="2590"/>
      <c r="L112" s="2590"/>
      <c r="M112" s="2590">
        <v>0</v>
      </c>
      <c r="N112" s="2637"/>
      <c r="O112" s="2701"/>
      <c r="P112" s="2590"/>
      <c r="Q112" s="2590"/>
      <c r="R112" s="489"/>
      <c r="S112" s="489"/>
      <c r="T112" s="2748"/>
      <c r="U112" s="2590"/>
      <c r="V112" s="2590">
        <f t="shared" si="84"/>
        <v>0</v>
      </c>
      <c r="W112" s="2563"/>
      <c r="X112" s="2726"/>
      <c r="Y112" s="2563"/>
      <c r="Z112" s="2563"/>
      <c r="AA112" s="2563"/>
      <c r="AB112" s="2563"/>
      <c r="AC112" s="2563"/>
      <c r="AD112" s="2563"/>
      <c r="AE112" s="2563">
        <f t="shared" si="85"/>
        <v>0</v>
      </c>
      <c r="AF112" s="2563"/>
      <c r="AG112" s="2590"/>
      <c r="AH112" s="2590"/>
      <c r="AI112" s="2590"/>
      <c r="AJ112" s="2590"/>
      <c r="AK112" s="2590"/>
      <c r="AL112" s="489"/>
      <c r="AM112" s="2748"/>
      <c r="AN112" s="2590"/>
      <c r="AO112" s="2590">
        <v>0</v>
      </c>
      <c r="AP112" s="2637"/>
      <c r="AQ112" s="2701"/>
      <c r="AR112" s="2590"/>
      <c r="AS112" s="2590"/>
      <c r="AT112" s="489"/>
      <c r="AU112" s="489"/>
      <c r="AV112" s="2748"/>
      <c r="AW112" s="2590"/>
      <c r="AX112" s="2590">
        <f t="shared" si="86"/>
        <v>0</v>
      </c>
      <c r="AY112" s="2637"/>
      <c r="AZ112" s="2650"/>
      <c r="BA112" s="2552"/>
      <c r="BB112" s="2552"/>
      <c r="BC112" s="489"/>
      <c r="BD112" s="489"/>
      <c r="BE112" s="489"/>
      <c r="BF112" s="2590"/>
      <c r="BG112" s="2590">
        <f t="shared" si="87"/>
        <v>0</v>
      </c>
      <c r="BH112" s="2702"/>
      <c r="BI112" s="2702"/>
      <c r="BJ112" s="2590"/>
      <c r="BK112" s="2590"/>
      <c r="BL112" s="2590"/>
      <c r="BM112" s="2590"/>
      <c r="BN112" s="2590"/>
      <c r="BO112" s="489"/>
      <c r="BP112" s="2748"/>
      <c r="BQ112" s="2590"/>
      <c r="BR112" s="2590">
        <f t="shared" si="88"/>
        <v>0</v>
      </c>
      <c r="BS112" s="2590"/>
      <c r="BT112" s="2590"/>
      <c r="BU112" s="2590"/>
      <c r="BV112" s="2590"/>
      <c r="BW112" s="2590"/>
      <c r="BX112" s="489"/>
      <c r="BY112" s="2748"/>
      <c r="BZ112" s="2590"/>
      <c r="CA112" s="2590">
        <f t="shared" si="89"/>
        <v>0</v>
      </c>
      <c r="CB112" s="2590"/>
      <c r="CC112" s="2590"/>
      <c r="CD112" s="2590"/>
      <c r="CE112" s="2590"/>
      <c r="CF112" s="489"/>
      <c r="CG112" s="489"/>
      <c r="CH112" s="489"/>
      <c r="CI112" s="489"/>
      <c r="CJ112" s="489">
        <f t="shared" si="91"/>
        <v>0</v>
      </c>
      <c r="CK112" s="2748"/>
      <c r="CL112" s="2748"/>
    </row>
    <row r="113" spans="1:90" ht="15" hidden="1" customHeight="1">
      <c r="A113" s="2699"/>
      <c r="B113" s="2558"/>
      <c r="C113" s="412"/>
      <c r="D113" s="2559"/>
      <c r="E113" s="2679"/>
      <c r="F113" s="2552"/>
      <c r="G113" s="2590"/>
      <c r="H113" s="2590"/>
      <c r="I113" s="2590"/>
      <c r="J113" s="2590"/>
      <c r="K113" s="2590"/>
      <c r="L113" s="2590"/>
      <c r="M113" s="2590">
        <v>0</v>
      </c>
      <c r="N113" s="2637"/>
      <c r="O113" s="2701"/>
      <c r="P113" s="2590"/>
      <c r="Q113" s="2590"/>
      <c r="R113" s="489"/>
      <c r="S113" s="489"/>
      <c r="T113" s="2748"/>
      <c r="U113" s="2590"/>
      <c r="V113" s="2590">
        <f t="shared" si="84"/>
        <v>0</v>
      </c>
      <c r="W113" s="2563"/>
      <c r="X113" s="2726"/>
      <c r="Y113" s="2563"/>
      <c r="Z113" s="2563"/>
      <c r="AA113" s="2563"/>
      <c r="AB113" s="2563"/>
      <c r="AC113" s="2563"/>
      <c r="AD113" s="2563"/>
      <c r="AE113" s="2563">
        <f t="shared" si="85"/>
        <v>0</v>
      </c>
      <c r="AF113" s="2563"/>
      <c r="AG113" s="2590"/>
      <c r="AH113" s="2590"/>
      <c r="AI113" s="2590"/>
      <c r="AJ113" s="2590"/>
      <c r="AK113" s="2590"/>
      <c r="AL113" s="489"/>
      <c r="AM113" s="2748"/>
      <c r="AN113" s="2590"/>
      <c r="AO113" s="2590">
        <v>0</v>
      </c>
      <c r="AP113" s="2637"/>
      <c r="AQ113" s="2701"/>
      <c r="AR113" s="2590"/>
      <c r="AS113" s="2590"/>
      <c r="AT113" s="489"/>
      <c r="AU113" s="489"/>
      <c r="AV113" s="2748"/>
      <c r="AW113" s="2590"/>
      <c r="AX113" s="2590">
        <f t="shared" si="86"/>
        <v>0</v>
      </c>
      <c r="AY113" s="2637"/>
      <c r="AZ113" s="2650"/>
      <c r="BA113" s="2552"/>
      <c r="BB113" s="2552"/>
      <c r="BC113" s="489"/>
      <c r="BD113" s="489"/>
      <c r="BE113" s="489"/>
      <c r="BF113" s="2590"/>
      <c r="BG113" s="2590">
        <f t="shared" si="87"/>
        <v>0</v>
      </c>
      <c r="BH113" s="2702"/>
      <c r="BI113" s="2702"/>
      <c r="BJ113" s="2590"/>
      <c r="BK113" s="2590"/>
      <c r="BL113" s="2590"/>
      <c r="BM113" s="2590"/>
      <c r="BN113" s="2590"/>
      <c r="BO113" s="489"/>
      <c r="BP113" s="2748"/>
      <c r="BQ113" s="2590"/>
      <c r="BR113" s="2590">
        <f t="shared" si="88"/>
        <v>0</v>
      </c>
      <c r="BS113" s="2590"/>
      <c r="BT113" s="2590"/>
      <c r="BU113" s="2590"/>
      <c r="BV113" s="2590"/>
      <c r="BW113" s="2590"/>
      <c r="BX113" s="489"/>
      <c r="BY113" s="2748"/>
      <c r="BZ113" s="2590"/>
      <c r="CA113" s="2590">
        <f t="shared" si="89"/>
        <v>0</v>
      </c>
      <c r="CB113" s="2590"/>
      <c r="CC113" s="2590"/>
      <c r="CD113" s="2590"/>
      <c r="CE113" s="2590"/>
      <c r="CF113" s="489"/>
      <c r="CG113" s="489"/>
      <c r="CH113" s="489"/>
      <c r="CI113" s="489"/>
      <c r="CJ113" s="489">
        <f t="shared" si="91"/>
        <v>0</v>
      </c>
      <c r="CK113" s="2748"/>
      <c r="CL113" s="2748"/>
    </row>
    <row r="114" spans="1:90" ht="15" hidden="1" customHeight="1">
      <c r="A114" s="2699"/>
      <c r="B114" s="2558"/>
      <c r="C114" s="412"/>
      <c r="D114" s="2559"/>
      <c r="E114" s="2679"/>
      <c r="F114" s="2552"/>
      <c r="G114" s="2590"/>
      <c r="H114" s="2590"/>
      <c r="I114" s="2590"/>
      <c r="J114" s="2590"/>
      <c r="K114" s="2590"/>
      <c r="L114" s="2590"/>
      <c r="M114" s="2590">
        <v>0</v>
      </c>
      <c r="N114" s="2637"/>
      <c r="O114" s="2701"/>
      <c r="P114" s="2590"/>
      <c r="Q114" s="2590"/>
      <c r="R114" s="489"/>
      <c r="S114" s="489"/>
      <c r="T114" s="2748"/>
      <c r="U114" s="2590"/>
      <c r="V114" s="2590">
        <f t="shared" si="84"/>
        <v>0</v>
      </c>
      <c r="W114" s="2563"/>
      <c r="X114" s="2726"/>
      <c r="Y114" s="2563"/>
      <c r="Z114" s="2563"/>
      <c r="AA114" s="2563"/>
      <c r="AB114" s="2563"/>
      <c r="AC114" s="2563"/>
      <c r="AD114" s="2563"/>
      <c r="AE114" s="2563">
        <f t="shared" si="85"/>
        <v>0</v>
      </c>
      <c r="AF114" s="2563"/>
      <c r="AG114" s="2590"/>
      <c r="AH114" s="2590"/>
      <c r="AI114" s="2590"/>
      <c r="AJ114" s="2590"/>
      <c r="AK114" s="2590"/>
      <c r="AL114" s="489"/>
      <c r="AM114" s="2748"/>
      <c r="AN114" s="2590"/>
      <c r="AO114" s="2590">
        <v>0</v>
      </c>
      <c r="AP114" s="2637"/>
      <c r="AQ114" s="2701"/>
      <c r="AR114" s="2590"/>
      <c r="AS114" s="2590"/>
      <c r="AT114" s="489"/>
      <c r="AU114" s="489"/>
      <c r="AV114" s="2748"/>
      <c r="AW114" s="2590"/>
      <c r="AX114" s="2590">
        <f t="shared" si="86"/>
        <v>0</v>
      </c>
      <c r="AY114" s="2637"/>
      <c r="AZ114" s="2650"/>
      <c r="BA114" s="2552"/>
      <c r="BB114" s="2552"/>
      <c r="BC114" s="489"/>
      <c r="BD114" s="489"/>
      <c r="BE114" s="489"/>
      <c r="BF114" s="2590"/>
      <c r="BG114" s="2590">
        <f t="shared" si="87"/>
        <v>0</v>
      </c>
      <c r="BH114" s="2702"/>
      <c r="BI114" s="2702"/>
      <c r="BJ114" s="2590"/>
      <c r="BK114" s="2590"/>
      <c r="BL114" s="2590"/>
      <c r="BM114" s="2590"/>
      <c r="BN114" s="2590"/>
      <c r="BO114" s="489"/>
      <c r="BP114" s="2748"/>
      <c r="BQ114" s="2590"/>
      <c r="BR114" s="2590">
        <f t="shared" si="88"/>
        <v>0</v>
      </c>
      <c r="BS114" s="2590"/>
      <c r="BT114" s="2590"/>
      <c r="BU114" s="2590"/>
      <c r="BV114" s="2590"/>
      <c r="BW114" s="2590"/>
      <c r="BX114" s="489"/>
      <c r="BY114" s="2748"/>
      <c r="BZ114" s="2590"/>
      <c r="CA114" s="2590">
        <f t="shared" si="89"/>
        <v>0</v>
      </c>
      <c r="CB114" s="2590"/>
      <c r="CC114" s="2590"/>
      <c r="CD114" s="2590"/>
      <c r="CE114" s="2590"/>
      <c r="CF114" s="489"/>
      <c r="CG114" s="489"/>
      <c r="CH114" s="489"/>
      <c r="CI114" s="489"/>
      <c r="CJ114" s="489">
        <f t="shared" si="91"/>
        <v>0</v>
      </c>
      <c r="CK114" s="2748"/>
      <c r="CL114" s="2748"/>
    </row>
    <row r="115" spans="1:90" ht="15" hidden="1" customHeight="1">
      <c r="A115" s="2699"/>
      <c r="B115" s="2558"/>
      <c r="C115" s="412"/>
      <c r="D115" s="2559"/>
      <c r="E115" s="2679"/>
      <c r="F115" s="2552"/>
      <c r="G115" s="2590"/>
      <c r="H115" s="2590"/>
      <c r="I115" s="2590"/>
      <c r="J115" s="2590"/>
      <c r="K115" s="2590"/>
      <c r="L115" s="2590"/>
      <c r="M115" s="2590">
        <v>0</v>
      </c>
      <c r="N115" s="2637"/>
      <c r="O115" s="2701"/>
      <c r="P115" s="2590"/>
      <c r="Q115" s="2590"/>
      <c r="R115" s="489"/>
      <c r="S115" s="489"/>
      <c r="T115" s="2748"/>
      <c r="U115" s="2590"/>
      <c r="V115" s="2590">
        <f t="shared" si="84"/>
        <v>0</v>
      </c>
      <c r="W115" s="2563"/>
      <c r="X115" s="2726"/>
      <c r="Y115" s="2563"/>
      <c r="Z115" s="2563"/>
      <c r="AA115" s="2563"/>
      <c r="AB115" s="2563"/>
      <c r="AC115" s="2563"/>
      <c r="AD115" s="2563"/>
      <c r="AE115" s="2563">
        <f t="shared" si="85"/>
        <v>0</v>
      </c>
      <c r="AF115" s="2563"/>
      <c r="AG115" s="2590"/>
      <c r="AH115" s="2590"/>
      <c r="AI115" s="2590"/>
      <c r="AJ115" s="2590"/>
      <c r="AK115" s="2590"/>
      <c r="AL115" s="489"/>
      <c r="AM115" s="2748"/>
      <c r="AN115" s="2590"/>
      <c r="AO115" s="2590">
        <v>0</v>
      </c>
      <c r="AP115" s="2637"/>
      <c r="AQ115" s="2701"/>
      <c r="AR115" s="2590"/>
      <c r="AS115" s="2590"/>
      <c r="AT115" s="489"/>
      <c r="AU115" s="489"/>
      <c r="AV115" s="2748"/>
      <c r="AW115" s="2590"/>
      <c r="AX115" s="2590">
        <f t="shared" si="86"/>
        <v>0</v>
      </c>
      <c r="AY115" s="2637"/>
      <c r="AZ115" s="2650"/>
      <c r="BA115" s="2552"/>
      <c r="BB115" s="2552"/>
      <c r="BC115" s="489"/>
      <c r="BD115" s="489"/>
      <c r="BE115" s="489"/>
      <c r="BF115" s="2590"/>
      <c r="BG115" s="2590">
        <f t="shared" si="87"/>
        <v>0</v>
      </c>
      <c r="BH115" s="2702"/>
      <c r="BI115" s="2702"/>
      <c r="BJ115" s="2590"/>
      <c r="BK115" s="2590"/>
      <c r="BL115" s="2590"/>
      <c r="BM115" s="2590"/>
      <c r="BN115" s="2590"/>
      <c r="BO115" s="489"/>
      <c r="BP115" s="2748"/>
      <c r="BQ115" s="2590"/>
      <c r="BR115" s="2590">
        <f t="shared" si="88"/>
        <v>0</v>
      </c>
      <c r="BS115" s="2590"/>
      <c r="BT115" s="2590"/>
      <c r="BU115" s="2590"/>
      <c r="BV115" s="2590"/>
      <c r="BW115" s="2590"/>
      <c r="BX115" s="489"/>
      <c r="BY115" s="2748"/>
      <c r="BZ115" s="2590"/>
      <c r="CA115" s="2590">
        <f t="shared" si="89"/>
        <v>0</v>
      </c>
      <c r="CB115" s="2590"/>
      <c r="CC115" s="2590"/>
      <c r="CD115" s="2590"/>
      <c r="CE115" s="2590"/>
      <c r="CF115" s="489"/>
      <c r="CG115" s="489"/>
      <c r="CH115" s="489"/>
      <c r="CI115" s="489"/>
      <c r="CJ115" s="489">
        <f t="shared" si="91"/>
        <v>0</v>
      </c>
      <c r="CK115" s="2748"/>
      <c r="CL115" s="2748"/>
    </row>
    <row r="116" spans="1:90" ht="15" hidden="1" customHeight="1">
      <c r="A116" s="2699"/>
      <c r="B116" s="2558"/>
      <c r="C116" s="412"/>
      <c r="D116" s="2559"/>
      <c r="E116" s="2679"/>
      <c r="F116" s="2552"/>
      <c r="G116" s="2590"/>
      <c r="H116" s="2590"/>
      <c r="I116" s="2590"/>
      <c r="J116" s="2590"/>
      <c r="K116" s="2590"/>
      <c r="L116" s="2590"/>
      <c r="M116" s="2590">
        <v>0</v>
      </c>
      <c r="N116" s="2637"/>
      <c r="O116" s="2701"/>
      <c r="P116" s="2590"/>
      <c r="Q116" s="2590"/>
      <c r="R116" s="489"/>
      <c r="S116" s="489"/>
      <c r="T116" s="2748"/>
      <c r="U116" s="2590"/>
      <c r="V116" s="2590">
        <f t="shared" si="84"/>
        <v>0</v>
      </c>
      <c r="W116" s="2563"/>
      <c r="X116" s="2726"/>
      <c r="Y116" s="2563"/>
      <c r="Z116" s="2563"/>
      <c r="AA116" s="2563"/>
      <c r="AB116" s="2563"/>
      <c r="AC116" s="2563"/>
      <c r="AD116" s="2563"/>
      <c r="AE116" s="2563">
        <f t="shared" si="85"/>
        <v>0</v>
      </c>
      <c r="AF116" s="2563"/>
      <c r="AG116" s="2590"/>
      <c r="AH116" s="2590"/>
      <c r="AI116" s="2590"/>
      <c r="AJ116" s="2590"/>
      <c r="AK116" s="2590"/>
      <c r="AL116" s="489"/>
      <c r="AM116" s="2748"/>
      <c r="AN116" s="2590"/>
      <c r="AO116" s="2590">
        <v>0</v>
      </c>
      <c r="AP116" s="2637"/>
      <c r="AQ116" s="2701"/>
      <c r="AR116" s="2590"/>
      <c r="AS116" s="2590"/>
      <c r="AT116" s="489"/>
      <c r="AU116" s="489"/>
      <c r="AV116" s="2748"/>
      <c r="AW116" s="2590"/>
      <c r="AX116" s="2590">
        <f t="shared" si="86"/>
        <v>0</v>
      </c>
      <c r="AY116" s="2637"/>
      <c r="AZ116" s="2650"/>
      <c r="BA116" s="2552"/>
      <c r="BB116" s="2552"/>
      <c r="BC116" s="489"/>
      <c r="BD116" s="489"/>
      <c r="BE116" s="489"/>
      <c r="BF116" s="2590"/>
      <c r="BG116" s="2590">
        <f t="shared" si="87"/>
        <v>0</v>
      </c>
      <c r="BH116" s="2702"/>
      <c r="BI116" s="2702"/>
      <c r="BJ116" s="2590"/>
      <c r="BK116" s="2590"/>
      <c r="BL116" s="2590"/>
      <c r="BM116" s="2590"/>
      <c r="BN116" s="2590"/>
      <c r="BO116" s="489"/>
      <c r="BP116" s="2748"/>
      <c r="BQ116" s="2590"/>
      <c r="BR116" s="2590">
        <f t="shared" si="88"/>
        <v>0</v>
      </c>
      <c r="BS116" s="2590"/>
      <c r="BT116" s="2590"/>
      <c r="BU116" s="2590"/>
      <c r="BV116" s="2590"/>
      <c r="BW116" s="2590"/>
      <c r="BX116" s="489"/>
      <c r="BY116" s="2748"/>
      <c r="BZ116" s="2590"/>
      <c r="CA116" s="2590">
        <f t="shared" si="89"/>
        <v>0</v>
      </c>
      <c r="CB116" s="2590"/>
      <c r="CC116" s="2590"/>
      <c r="CD116" s="2590"/>
      <c r="CE116" s="2590"/>
      <c r="CF116" s="489"/>
      <c r="CG116" s="489"/>
      <c r="CH116" s="489"/>
      <c r="CI116" s="489"/>
      <c r="CJ116" s="489">
        <f t="shared" si="91"/>
        <v>0</v>
      </c>
      <c r="CK116" s="2748"/>
      <c r="CL116" s="2748"/>
    </row>
    <row r="117" spans="1:90" ht="15" hidden="1" customHeight="1">
      <c r="A117" s="2699"/>
      <c r="B117" s="2558"/>
      <c r="C117" s="412"/>
      <c r="D117" s="2559"/>
      <c r="E117" s="2679"/>
      <c r="F117" s="2552"/>
      <c r="G117" s="2590"/>
      <c r="H117" s="2590"/>
      <c r="I117" s="2590"/>
      <c r="J117" s="2590"/>
      <c r="K117" s="2590"/>
      <c r="L117" s="2590"/>
      <c r="M117" s="2590">
        <v>0</v>
      </c>
      <c r="N117" s="2637"/>
      <c r="O117" s="2701"/>
      <c r="P117" s="2590"/>
      <c r="Q117" s="2590"/>
      <c r="R117" s="489"/>
      <c r="S117" s="489"/>
      <c r="T117" s="2748"/>
      <c r="U117" s="2590"/>
      <c r="V117" s="2590">
        <f t="shared" si="84"/>
        <v>0</v>
      </c>
      <c r="W117" s="2563"/>
      <c r="X117" s="2726"/>
      <c r="Y117" s="2563"/>
      <c r="Z117" s="2563"/>
      <c r="AA117" s="2563"/>
      <c r="AB117" s="2563"/>
      <c r="AC117" s="2563"/>
      <c r="AD117" s="2563"/>
      <c r="AE117" s="2563">
        <f t="shared" si="85"/>
        <v>0</v>
      </c>
      <c r="AF117" s="2563"/>
      <c r="AG117" s="2590"/>
      <c r="AH117" s="2590"/>
      <c r="AI117" s="2590"/>
      <c r="AJ117" s="2590"/>
      <c r="AK117" s="2590"/>
      <c r="AL117" s="489"/>
      <c r="AM117" s="2748"/>
      <c r="AN117" s="2590"/>
      <c r="AO117" s="2590">
        <v>0</v>
      </c>
      <c r="AP117" s="2637"/>
      <c r="AQ117" s="2701"/>
      <c r="AR117" s="2590"/>
      <c r="AS117" s="2590"/>
      <c r="AT117" s="489"/>
      <c r="AU117" s="489"/>
      <c r="AV117" s="2748"/>
      <c r="AW117" s="2590"/>
      <c r="AX117" s="2590">
        <f t="shared" si="86"/>
        <v>0</v>
      </c>
      <c r="AY117" s="2637"/>
      <c r="AZ117" s="2650"/>
      <c r="BA117" s="2552"/>
      <c r="BB117" s="2552"/>
      <c r="BC117" s="489"/>
      <c r="BD117" s="489"/>
      <c r="BE117" s="489"/>
      <c r="BF117" s="2590"/>
      <c r="BG117" s="2590">
        <f t="shared" si="87"/>
        <v>0</v>
      </c>
      <c r="BH117" s="2702"/>
      <c r="BI117" s="2702"/>
      <c r="BJ117" s="2590"/>
      <c r="BK117" s="2590"/>
      <c r="BL117" s="2590"/>
      <c r="BM117" s="2590"/>
      <c r="BN117" s="2590"/>
      <c r="BO117" s="489"/>
      <c r="BP117" s="2748"/>
      <c r="BQ117" s="2590"/>
      <c r="BR117" s="2590">
        <f t="shared" si="88"/>
        <v>0</v>
      </c>
      <c r="BS117" s="2590"/>
      <c r="BT117" s="2590"/>
      <c r="BU117" s="2590"/>
      <c r="BV117" s="2590"/>
      <c r="BW117" s="2590"/>
      <c r="BX117" s="489"/>
      <c r="BY117" s="2748"/>
      <c r="BZ117" s="2590"/>
      <c r="CA117" s="2590">
        <f t="shared" si="89"/>
        <v>0</v>
      </c>
      <c r="CB117" s="2590"/>
      <c r="CC117" s="2590"/>
      <c r="CD117" s="2590"/>
      <c r="CE117" s="2590"/>
      <c r="CF117" s="489"/>
      <c r="CG117" s="489"/>
      <c r="CH117" s="489"/>
      <c r="CI117" s="489"/>
      <c r="CJ117" s="489">
        <f t="shared" si="91"/>
        <v>0</v>
      </c>
      <c r="CK117" s="2748"/>
      <c r="CL117" s="2748"/>
    </row>
    <row r="118" spans="1:90" ht="15" hidden="1" customHeight="1">
      <c r="A118" s="2699"/>
      <c r="B118" s="2558"/>
      <c r="C118" s="412"/>
      <c r="D118" s="2559"/>
      <c r="E118" s="2552"/>
      <c r="F118" s="489"/>
      <c r="G118" s="2590"/>
      <c r="H118" s="2590"/>
      <c r="I118" s="2590"/>
      <c r="J118" s="2590"/>
      <c r="K118" s="2590"/>
      <c r="L118" s="2590"/>
      <c r="M118" s="2590">
        <v>0</v>
      </c>
      <c r="N118" s="2552"/>
      <c r="O118" s="2559"/>
      <c r="P118" s="2590"/>
      <c r="Q118" s="2590"/>
      <c r="R118" s="2590"/>
      <c r="S118" s="2590"/>
      <c r="T118" s="2590"/>
      <c r="U118" s="2590"/>
      <c r="V118" s="2590">
        <f t="shared" si="84"/>
        <v>0</v>
      </c>
      <c r="W118" s="2591"/>
      <c r="X118" s="2591"/>
      <c r="Y118" s="2590"/>
      <c r="Z118" s="2590"/>
      <c r="AA118" s="2590"/>
      <c r="AB118" s="2590"/>
      <c r="AC118" s="2590"/>
      <c r="AD118" s="2590"/>
      <c r="AE118" s="2590">
        <f t="shared" si="85"/>
        <v>0</v>
      </c>
      <c r="AF118" s="2590"/>
      <c r="AG118" s="2552"/>
      <c r="AH118" s="2590"/>
      <c r="AI118" s="2590"/>
      <c r="AJ118" s="2590"/>
      <c r="AK118" s="2590"/>
      <c r="AL118" s="2590"/>
      <c r="AM118" s="2590"/>
      <c r="AN118" s="2590"/>
      <c r="AO118" s="2590">
        <v>0</v>
      </c>
      <c r="AP118" s="2552"/>
      <c r="AQ118" s="2559"/>
      <c r="AR118" s="2590"/>
      <c r="AS118" s="2590"/>
      <c r="AT118" s="2590"/>
      <c r="AU118" s="2590"/>
      <c r="AV118" s="2590"/>
      <c r="AW118" s="2590"/>
      <c r="AX118" s="2590">
        <f t="shared" si="86"/>
        <v>0</v>
      </c>
      <c r="AY118" s="2552"/>
      <c r="AZ118" s="2590"/>
      <c r="BA118" s="2590"/>
      <c r="BB118" s="2590"/>
      <c r="BC118" s="2590"/>
      <c r="BD118" s="2590"/>
      <c r="BE118" s="2590"/>
      <c r="BF118" s="2590"/>
      <c r="BG118" s="2590">
        <f t="shared" si="87"/>
        <v>0</v>
      </c>
      <c r="BH118" s="2702"/>
      <c r="BI118" s="2702"/>
      <c r="BJ118" s="2552"/>
      <c r="BK118" s="2749"/>
      <c r="BL118" s="489"/>
      <c r="BM118" s="2552"/>
      <c r="BN118" s="2552"/>
      <c r="BO118" s="489"/>
      <c r="BP118" s="489"/>
      <c r="BQ118" s="2590"/>
      <c r="BR118" s="2552">
        <f t="shared" si="88"/>
        <v>0</v>
      </c>
      <c r="BS118" s="2552"/>
      <c r="BT118" s="514"/>
      <c r="BU118" s="489"/>
      <c r="BV118" s="2552"/>
      <c r="BW118" s="2552"/>
      <c r="BX118" s="489"/>
      <c r="BY118" s="489"/>
      <c r="BZ118" s="2590"/>
      <c r="CA118" s="2590">
        <f t="shared" si="89"/>
        <v>0</v>
      </c>
      <c r="CB118" s="2552"/>
      <c r="CC118" s="2749"/>
      <c r="CD118" s="489"/>
      <c r="CE118" s="2552"/>
      <c r="CF118" s="489"/>
      <c r="CG118" s="489"/>
      <c r="CH118" s="489"/>
      <c r="CI118" s="489"/>
      <c r="CJ118" s="489">
        <f t="shared" si="91"/>
        <v>0</v>
      </c>
      <c r="CK118" s="2748"/>
      <c r="CL118" s="2748"/>
    </row>
    <row r="119" spans="1:90" ht="15" hidden="1" customHeight="1">
      <c r="A119" s="2717"/>
      <c r="B119" s="2569"/>
      <c r="C119" s="2570"/>
      <c r="D119" s="2571"/>
      <c r="E119" s="2682"/>
      <c r="F119" s="2573"/>
      <c r="G119" s="2604"/>
      <c r="H119" s="2604"/>
      <c r="I119" s="2604"/>
      <c r="J119" s="2604"/>
      <c r="K119" s="2604"/>
      <c r="L119" s="2604"/>
      <c r="M119" s="2604">
        <v>0</v>
      </c>
      <c r="N119" s="2694"/>
      <c r="O119" s="2750"/>
      <c r="P119" s="2604"/>
      <c r="Q119" s="2604"/>
      <c r="R119" s="2655"/>
      <c r="S119" s="2655"/>
      <c r="T119" s="2751"/>
      <c r="U119" s="2604"/>
      <c r="V119" s="2604">
        <f t="shared" si="84"/>
        <v>0</v>
      </c>
      <c r="W119" s="2575"/>
      <c r="X119" s="2752"/>
      <c r="Y119" s="2575"/>
      <c r="Z119" s="2575"/>
      <c r="AA119" s="2575"/>
      <c r="AB119" s="2575"/>
      <c r="AC119" s="2575"/>
      <c r="AD119" s="2575"/>
      <c r="AE119" s="2575">
        <f t="shared" si="85"/>
        <v>0</v>
      </c>
      <c r="AF119" s="2575"/>
      <c r="AG119" s="2604"/>
      <c r="AH119" s="2604"/>
      <c r="AI119" s="2604"/>
      <c r="AJ119" s="2604"/>
      <c r="AK119" s="2604"/>
      <c r="AL119" s="2655"/>
      <c r="AM119" s="2751"/>
      <c r="AN119" s="2604"/>
      <c r="AO119" s="2604">
        <v>0</v>
      </c>
      <c r="AP119" s="2694"/>
      <c r="AQ119" s="2750"/>
      <c r="AR119" s="2604"/>
      <c r="AS119" s="2604"/>
      <c r="AT119" s="2655"/>
      <c r="AU119" s="2655"/>
      <c r="AV119" s="2751"/>
      <c r="AW119" s="2604"/>
      <c r="AX119" s="2604">
        <f t="shared" si="86"/>
        <v>0</v>
      </c>
      <c r="AY119" s="2694"/>
      <c r="AZ119" s="2753"/>
      <c r="BA119" s="2573"/>
      <c r="BB119" s="2573"/>
      <c r="BC119" s="2655"/>
      <c r="BD119" s="2655"/>
      <c r="BE119" s="2655"/>
      <c r="BF119" s="2604"/>
      <c r="BG119" s="2604">
        <f t="shared" si="87"/>
        <v>0</v>
      </c>
      <c r="BH119" s="2720"/>
      <c r="BI119" s="2720"/>
      <c r="BJ119" s="2604"/>
      <c r="BK119" s="2604"/>
      <c r="BL119" s="2604"/>
      <c r="BM119" s="2604"/>
      <c r="BN119" s="2604"/>
      <c r="BO119" s="2655"/>
      <c r="BP119" s="2751"/>
      <c r="BQ119" s="2604"/>
      <c r="BR119" s="2604">
        <f t="shared" si="88"/>
        <v>0</v>
      </c>
      <c r="BS119" s="2604"/>
      <c r="BT119" s="2604"/>
      <c r="BU119" s="2604"/>
      <c r="BV119" s="2604"/>
      <c r="BW119" s="2604"/>
      <c r="BX119" s="2655"/>
      <c r="BY119" s="2751"/>
      <c r="BZ119" s="2604"/>
      <c r="CA119" s="2604">
        <f t="shared" si="89"/>
        <v>0</v>
      </c>
      <c r="CB119" s="2604"/>
      <c r="CC119" s="2604"/>
      <c r="CD119" s="2604"/>
      <c r="CE119" s="2604"/>
      <c r="CF119" s="2655"/>
      <c r="CG119" s="2655"/>
      <c r="CH119" s="2655"/>
      <c r="CI119" s="2655"/>
      <c r="CJ119" s="2655">
        <f t="shared" si="91"/>
        <v>0</v>
      </c>
      <c r="CK119" s="2751"/>
      <c r="CL119" s="2751"/>
    </row>
    <row r="120" spans="1:90" ht="14.25" hidden="1">
      <c r="A120" s="338"/>
      <c r="B120" s="2540" t="s">
        <v>516</v>
      </c>
      <c r="C120" s="2541" t="s">
        <v>517</v>
      </c>
      <c r="D120" s="2608"/>
      <c r="E120" s="2543">
        <v>0</v>
      </c>
      <c r="F120" s="2543">
        <v>0</v>
      </c>
      <c r="G120" s="2543">
        <v>0</v>
      </c>
      <c r="H120" s="2543">
        <v>0</v>
      </c>
      <c r="I120" s="2543">
        <v>0</v>
      </c>
      <c r="J120" s="2543">
        <v>0</v>
      </c>
      <c r="K120" s="2543">
        <v>0</v>
      </c>
      <c r="L120" s="2543">
        <v>0</v>
      </c>
      <c r="M120" s="2543">
        <v>0</v>
      </c>
      <c r="N120" s="2543">
        <f t="shared" ref="N120:U120" si="143">SUM(N121:N130)</f>
        <v>0</v>
      </c>
      <c r="O120" s="2543">
        <f t="shared" si="143"/>
        <v>0</v>
      </c>
      <c r="P120" s="2543">
        <f t="shared" si="143"/>
        <v>0</v>
      </c>
      <c r="Q120" s="2543">
        <f t="shared" si="143"/>
        <v>0</v>
      </c>
      <c r="R120" s="2543">
        <f>SUM(R121:R130)</f>
        <v>0</v>
      </c>
      <c r="S120" s="2543">
        <f t="shared" si="143"/>
        <v>0</v>
      </c>
      <c r="T120" s="2543">
        <f t="shared" si="143"/>
        <v>0</v>
      </c>
      <c r="U120" s="2543">
        <f t="shared" si="143"/>
        <v>0</v>
      </c>
      <c r="V120" s="2543">
        <f t="shared" si="84"/>
        <v>0</v>
      </c>
      <c r="W120" s="2543">
        <f>SUM(W121:W130)</f>
        <v>0</v>
      </c>
      <c r="X120" s="2579">
        <f>SUM(X121:X130)</f>
        <v>0</v>
      </c>
      <c r="Y120" s="2543">
        <f>SUM(Y121:Y130)</f>
        <v>0</v>
      </c>
      <c r="Z120" s="2543">
        <f>SUM(Z121:Z130)</f>
        <v>0</v>
      </c>
      <c r="AA120" s="2543">
        <f>SUM(AA121:AA130)-AA124-AA125</f>
        <v>0</v>
      </c>
      <c r="AB120" s="2543">
        <f>SUM(AB121:AB130)-AB124-AB125</f>
        <v>0</v>
      </c>
      <c r="AC120" s="2543">
        <f>SUM(AC121:AC130)-AC124-AC125</f>
        <v>0</v>
      </c>
      <c r="AD120" s="2543">
        <f>SUM(AD121:AD130)</f>
        <v>0</v>
      </c>
      <c r="AE120" s="2543">
        <f t="shared" si="85"/>
        <v>0</v>
      </c>
      <c r="AF120" s="2543"/>
      <c r="AG120" s="2543">
        <v>0</v>
      </c>
      <c r="AH120" s="2543">
        <v>0</v>
      </c>
      <c r="AI120" s="2543">
        <v>0</v>
      </c>
      <c r="AJ120" s="2543">
        <v>0</v>
      </c>
      <c r="AK120" s="2543">
        <v>0</v>
      </c>
      <c r="AL120" s="2543">
        <v>0</v>
      </c>
      <c r="AM120" s="2543">
        <v>0</v>
      </c>
      <c r="AN120" s="2543">
        <v>0</v>
      </c>
      <c r="AO120" s="2543">
        <v>0</v>
      </c>
      <c r="AP120" s="2543">
        <f t="shared" ref="AP120:AW120" si="144">SUM(AP121:AP130)</f>
        <v>0</v>
      </c>
      <c r="AQ120" s="2543">
        <f t="shared" si="144"/>
        <v>0</v>
      </c>
      <c r="AR120" s="2543">
        <f t="shared" si="144"/>
        <v>0</v>
      </c>
      <c r="AS120" s="2543">
        <f t="shared" si="144"/>
        <v>0</v>
      </c>
      <c r="AT120" s="2543">
        <f>SUM(AT121:AT130)</f>
        <v>0</v>
      </c>
      <c r="AU120" s="2543">
        <f t="shared" si="144"/>
        <v>0</v>
      </c>
      <c r="AV120" s="2543">
        <f t="shared" si="144"/>
        <v>0</v>
      </c>
      <c r="AW120" s="2543">
        <f t="shared" si="144"/>
        <v>0</v>
      </c>
      <c r="AX120" s="2543">
        <f t="shared" si="86"/>
        <v>0</v>
      </c>
      <c r="AY120" s="2543">
        <f t="shared" ref="AY120:BE120" si="145">SUM(AY121:AY130)</f>
        <v>0</v>
      </c>
      <c r="AZ120" s="2543">
        <f t="shared" si="145"/>
        <v>0</v>
      </c>
      <c r="BA120" s="2543">
        <f t="shared" si="145"/>
        <v>0</v>
      </c>
      <c r="BB120" s="2543">
        <f t="shared" si="145"/>
        <v>0</v>
      </c>
      <c r="BC120" s="2543">
        <f>SUM(BC121:BC130)</f>
        <v>0</v>
      </c>
      <c r="BD120" s="2543">
        <f t="shared" si="145"/>
        <v>0</v>
      </c>
      <c r="BE120" s="2543">
        <f t="shared" si="145"/>
        <v>0</v>
      </c>
      <c r="BF120" s="2543">
        <f>SUM(BF121:BF130)-BF124-BF125</f>
        <v>0</v>
      </c>
      <c r="BG120" s="2543">
        <f t="shared" si="87"/>
        <v>0</v>
      </c>
      <c r="BH120" s="2545"/>
      <c r="BI120" s="2545"/>
      <c r="BJ120" s="2543">
        <f t="shared" ref="BJ120:BQ120" si="146">SUM(BJ121:BJ130)</f>
        <v>0</v>
      </c>
      <c r="BK120" s="2543">
        <f t="shared" si="146"/>
        <v>0</v>
      </c>
      <c r="BL120" s="2543">
        <f t="shared" si="146"/>
        <v>0</v>
      </c>
      <c r="BM120" s="2543">
        <f t="shared" si="146"/>
        <v>0</v>
      </c>
      <c r="BN120" s="2543">
        <f t="shared" si="146"/>
        <v>0</v>
      </c>
      <c r="BO120" s="2543">
        <f t="shared" si="146"/>
        <v>0</v>
      </c>
      <c r="BP120" s="2543">
        <f t="shared" si="146"/>
        <v>0</v>
      </c>
      <c r="BQ120" s="2543">
        <f t="shared" si="146"/>
        <v>0</v>
      </c>
      <c r="BR120" s="2543">
        <f t="shared" si="88"/>
        <v>0</v>
      </c>
      <c r="BS120" s="2543">
        <f t="shared" ref="BS120:BZ120" si="147">SUM(BS121:BS130)</f>
        <v>0</v>
      </c>
      <c r="BT120" s="2543">
        <f t="shared" si="147"/>
        <v>0</v>
      </c>
      <c r="BU120" s="2543">
        <f t="shared" si="147"/>
        <v>0</v>
      </c>
      <c r="BV120" s="2543">
        <f t="shared" si="147"/>
        <v>0</v>
      </c>
      <c r="BW120" s="2543">
        <f t="shared" si="147"/>
        <v>0</v>
      </c>
      <c r="BX120" s="2543">
        <f t="shared" si="147"/>
        <v>0</v>
      </c>
      <c r="BY120" s="2543">
        <f t="shared" si="147"/>
        <v>0</v>
      </c>
      <c r="BZ120" s="2543">
        <f t="shared" si="147"/>
        <v>0</v>
      </c>
      <c r="CA120" s="2543">
        <f t="shared" si="89"/>
        <v>0</v>
      </c>
      <c r="CB120" s="2543">
        <f t="shared" ref="CB120:CH120" si="148">SUM(CB121:CB130)</f>
        <v>0</v>
      </c>
      <c r="CC120" s="2543">
        <f t="shared" si="148"/>
        <v>0</v>
      </c>
      <c r="CD120" s="2543">
        <f t="shared" si="148"/>
        <v>0</v>
      </c>
      <c r="CE120" s="2543">
        <f t="shared" si="148"/>
        <v>0</v>
      </c>
      <c r="CF120" s="2543">
        <f>SUM(CF121:CF130)</f>
        <v>0</v>
      </c>
      <c r="CG120" s="2543">
        <f t="shared" si="148"/>
        <v>0</v>
      </c>
      <c r="CH120" s="2543">
        <f t="shared" si="148"/>
        <v>0</v>
      </c>
      <c r="CI120" s="2543">
        <f>SUM(CI121:CI130)-CI124-CI125</f>
        <v>0</v>
      </c>
      <c r="CJ120" s="2543">
        <f t="shared" si="91"/>
        <v>0</v>
      </c>
      <c r="CK120" s="342"/>
      <c r="CL120" s="342"/>
    </row>
    <row r="121" spans="1:90" ht="24" hidden="1">
      <c r="A121" s="2660"/>
      <c r="B121" s="2728"/>
      <c r="C121" s="347" t="s">
        <v>518</v>
      </c>
      <c r="D121" s="2547" t="s">
        <v>957</v>
      </c>
      <c r="E121" s="2585">
        <v>0</v>
      </c>
      <c r="F121" s="2585">
        <v>0</v>
      </c>
      <c r="G121" s="2590">
        <v>0</v>
      </c>
      <c r="H121" s="2590">
        <v>0</v>
      </c>
      <c r="I121" s="2590">
        <v>0</v>
      </c>
      <c r="J121" s="2590">
        <v>0</v>
      </c>
      <c r="K121" s="2590">
        <v>0</v>
      </c>
      <c r="L121" s="2590">
        <v>0</v>
      </c>
      <c r="M121" s="2590">
        <v>0</v>
      </c>
      <c r="N121" s="2625"/>
      <c r="O121" s="2627"/>
      <c r="P121" s="2585"/>
      <c r="Q121" s="2585"/>
      <c r="R121" s="2554"/>
      <c r="S121" s="2554"/>
      <c r="T121" s="2625"/>
      <c r="U121" s="2585"/>
      <c r="V121" s="2585">
        <f t="shared" si="84"/>
        <v>0</v>
      </c>
      <c r="W121" s="2551">
        <f t="shared" ref="W121:W130" si="149">E121+N121</f>
        <v>0</v>
      </c>
      <c r="X121" s="2724">
        <f t="shared" ref="X121:X130" si="150">F121+O121</f>
        <v>0</v>
      </c>
      <c r="Y121" s="2551">
        <f t="shared" ref="Y121:Y130" si="151">G121+P121</f>
        <v>0</v>
      </c>
      <c r="Z121" s="2551">
        <f t="shared" ref="Z121:Z130" si="152">H121+Q121</f>
        <v>0</v>
      </c>
      <c r="AA121" s="2551">
        <f t="shared" ref="AA121:AA130" si="153">I121+R121</f>
        <v>0</v>
      </c>
      <c r="AB121" s="2551">
        <f t="shared" ref="AB121:AB130" si="154">J121+S121</f>
        <v>0</v>
      </c>
      <c r="AC121" s="2551">
        <f t="shared" ref="AC121:AC130" si="155">K121+T121</f>
        <v>0</v>
      </c>
      <c r="AD121" s="2551">
        <f t="shared" ref="AD121:AD130" si="156">L121+U121</f>
        <v>0</v>
      </c>
      <c r="AE121" s="2552">
        <f t="shared" si="85"/>
        <v>0</v>
      </c>
      <c r="AF121" s="2553"/>
      <c r="AG121" s="2581"/>
      <c r="AH121" s="2581"/>
      <c r="AI121" s="2581"/>
      <c r="AJ121" s="2581"/>
      <c r="AK121" s="2581"/>
      <c r="AL121" s="2581"/>
      <c r="AM121" s="2581"/>
      <c r="AN121" s="2585"/>
      <c r="AO121" s="2585">
        <v>0</v>
      </c>
      <c r="AP121" s="2625"/>
      <c r="AQ121" s="2627"/>
      <c r="AR121" s="2625"/>
      <c r="AS121" s="2554"/>
      <c r="AT121" s="2554"/>
      <c r="AU121" s="2554"/>
      <c r="AV121" s="2625"/>
      <c r="AW121" s="2585"/>
      <c r="AX121" s="2585">
        <f t="shared" si="86"/>
        <v>0</v>
      </c>
      <c r="AY121" s="2625">
        <f t="shared" ref="AY121:BF123" si="157">AG121+AP121</f>
        <v>0</v>
      </c>
      <c r="AZ121" s="2627">
        <f t="shared" si="157"/>
        <v>0</v>
      </c>
      <c r="BA121" s="2627">
        <f t="shared" si="157"/>
        <v>0</v>
      </c>
      <c r="BB121" s="2554">
        <f t="shared" si="157"/>
        <v>0</v>
      </c>
      <c r="BC121" s="2627">
        <f t="shared" si="157"/>
        <v>0</v>
      </c>
      <c r="BD121" s="2627">
        <f t="shared" si="157"/>
        <v>0</v>
      </c>
      <c r="BE121" s="2627">
        <f t="shared" si="157"/>
        <v>0</v>
      </c>
      <c r="BF121" s="2554">
        <f t="shared" si="157"/>
        <v>0</v>
      </c>
      <c r="BG121" s="2554">
        <f t="shared" si="87"/>
        <v>0</v>
      </c>
      <c r="BH121" s="2664"/>
      <c r="BI121" s="2664"/>
      <c r="BJ121" s="2625"/>
      <c r="BK121" s="2554"/>
      <c r="BL121" s="2625"/>
      <c r="BM121" s="2554"/>
      <c r="BN121" s="2554"/>
      <c r="BO121" s="2625"/>
      <c r="BP121" s="2625"/>
      <c r="BQ121" s="2585"/>
      <c r="BR121" s="2554">
        <f t="shared" si="88"/>
        <v>0</v>
      </c>
      <c r="BS121" s="2625"/>
      <c r="BT121" s="2554"/>
      <c r="BU121" s="2625"/>
      <c r="BV121" s="2554"/>
      <c r="BW121" s="2554"/>
      <c r="BX121" s="2625"/>
      <c r="BY121" s="2625"/>
      <c r="BZ121" s="2585"/>
      <c r="CA121" s="2585">
        <f t="shared" si="89"/>
        <v>0</v>
      </c>
      <c r="CB121" s="2625"/>
      <c r="CC121" s="2554"/>
      <c r="CD121" s="2625"/>
      <c r="CE121" s="2554"/>
      <c r="CF121" s="2625"/>
      <c r="CG121" s="2625"/>
      <c r="CH121" s="2625"/>
      <c r="CI121" s="2625"/>
      <c r="CJ121" s="2625">
        <f t="shared" si="91"/>
        <v>0</v>
      </c>
      <c r="CK121" s="2754" t="s">
        <v>1352</v>
      </c>
      <c r="CL121" s="2754" t="s">
        <v>1353</v>
      </c>
    </row>
    <row r="122" spans="1:90" ht="48" hidden="1">
      <c r="A122" s="2707"/>
      <c r="B122" s="2661"/>
      <c r="C122" s="412" t="s">
        <v>519</v>
      </c>
      <c r="D122" s="2559" t="s">
        <v>957</v>
      </c>
      <c r="E122" s="2679">
        <v>0</v>
      </c>
      <c r="F122" s="2684">
        <v>0</v>
      </c>
      <c r="G122" s="2590">
        <v>0</v>
      </c>
      <c r="H122" s="2590">
        <v>0</v>
      </c>
      <c r="I122" s="2590">
        <v>0</v>
      </c>
      <c r="J122" s="2590">
        <v>0</v>
      </c>
      <c r="K122" s="2590">
        <v>0</v>
      </c>
      <c r="L122" s="2590">
        <v>0</v>
      </c>
      <c r="M122" s="2590">
        <v>0</v>
      </c>
      <c r="N122" s="2636"/>
      <c r="O122" s="2636"/>
      <c r="P122" s="2552"/>
      <c r="Q122" s="2552"/>
      <c r="R122" s="2552"/>
      <c r="S122" s="2552"/>
      <c r="T122" s="2552"/>
      <c r="U122" s="489"/>
      <c r="V122" s="2552">
        <f t="shared" si="84"/>
        <v>0</v>
      </c>
      <c r="W122" s="2591">
        <f t="shared" si="149"/>
        <v>0</v>
      </c>
      <c r="X122" s="2684">
        <f t="shared" si="150"/>
        <v>0</v>
      </c>
      <c r="Y122" s="2590">
        <f t="shared" si="151"/>
        <v>0</v>
      </c>
      <c r="Z122" s="2704">
        <f t="shared" si="152"/>
        <v>0</v>
      </c>
      <c r="AA122" s="2704">
        <f t="shared" si="153"/>
        <v>0</v>
      </c>
      <c r="AB122" s="2704">
        <f t="shared" si="154"/>
        <v>0</v>
      </c>
      <c r="AC122" s="2704">
        <f t="shared" si="155"/>
        <v>0</v>
      </c>
      <c r="AD122" s="2704">
        <f t="shared" si="156"/>
        <v>0</v>
      </c>
      <c r="AE122" s="2552">
        <f t="shared" si="85"/>
        <v>0</v>
      </c>
      <c r="AF122" s="2552"/>
      <c r="AG122" s="2590"/>
      <c r="AH122" s="2590"/>
      <c r="AI122" s="2590"/>
      <c r="AJ122" s="2590"/>
      <c r="AK122" s="2590"/>
      <c r="AL122" s="2590"/>
      <c r="AM122" s="2590"/>
      <c r="AN122" s="489"/>
      <c r="AO122" s="489">
        <v>0</v>
      </c>
      <c r="AP122" s="2636"/>
      <c r="AQ122" s="2636"/>
      <c r="AR122" s="2552"/>
      <c r="AS122" s="2552"/>
      <c r="AT122" s="2552"/>
      <c r="AU122" s="2552"/>
      <c r="AV122" s="2552"/>
      <c r="AW122" s="489"/>
      <c r="AX122" s="489">
        <f t="shared" si="86"/>
        <v>0</v>
      </c>
      <c r="AY122" s="2636">
        <f t="shared" si="157"/>
        <v>0</v>
      </c>
      <c r="AZ122" s="2636">
        <f t="shared" si="157"/>
        <v>0</v>
      </c>
      <c r="BA122" s="2552">
        <f t="shared" si="157"/>
        <v>0</v>
      </c>
      <c r="BB122" s="2552">
        <f t="shared" si="157"/>
        <v>0</v>
      </c>
      <c r="BC122" s="2552">
        <f t="shared" si="157"/>
        <v>0</v>
      </c>
      <c r="BD122" s="2552">
        <f t="shared" si="157"/>
        <v>0</v>
      </c>
      <c r="BE122" s="2552">
        <f t="shared" si="157"/>
        <v>0</v>
      </c>
      <c r="BF122" s="489">
        <f t="shared" si="157"/>
        <v>0</v>
      </c>
      <c r="BG122" s="489">
        <f t="shared" si="87"/>
        <v>0</v>
      </c>
      <c r="BH122" s="2709"/>
      <c r="BI122" s="2709"/>
      <c r="BJ122" s="2636"/>
      <c r="BK122" s="2552"/>
      <c r="BL122" s="2552"/>
      <c r="BM122" s="2552"/>
      <c r="BN122" s="2552"/>
      <c r="BO122" s="2552"/>
      <c r="BP122" s="2552"/>
      <c r="BQ122" s="489"/>
      <c r="BR122" s="2552">
        <f t="shared" si="88"/>
        <v>0</v>
      </c>
      <c r="BS122" s="2636"/>
      <c r="BT122" s="2552"/>
      <c r="BU122" s="2552"/>
      <c r="BV122" s="2552"/>
      <c r="BW122" s="2552"/>
      <c r="BX122" s="2552"/>
      <c r="BY122" s="2552"/>
      <c r="BZ122" s="489"/>
      <c r="CA122" s="489">
        <f t="shared" si="89"/>
        <v>0</v>
      </c>
      <c r="CB122" s="2636"/>
      <c r="CC122" s="2552"/>
      <c r="CD122" s="2552"/>
      <c r="CE122" s="2552"/>
      <c r="CF122" s="2552"/>
      <c r="CG122" s="2552"/>
      <c r="CH122" s="2552"/>
      <c r="CI122" s="2552"/>
      <c r="CJ122" s="2552">
        <f t="shared" si="91"/>
        <v>0</v>
      </c>
      <c r="CK122" s="645"/>
      <c r="CL122" s="645"/>
    </row>
    <row r="123" spans="1:90" ht="36" hidden="1" customHeight="1">
      <c r="A123" s="2678"/>
      <c r="B123" s="2728" t="s">
        <v>514</v>
      </c>
      <c r="C123" s="412" t="s">
        <v>213</v>
      </c>
      <c r="D123" s="2559"/>
      <c r="E123" s="2679">
        <v>0</v>
      </c>
      <c r="F123" s="489">
        <v>0</v>
      </c>
      <c r="G123" s="2590">
        <v>0</v>
      </c>
      <c r="H123" s="2590">
        <v>0</v>
      </c>
      <c r="I123" s="2590">
        <v>0</v>
      </c>
      <c r="J123" s="2590">
        <v>0</v>
      </c>
      <c r="K123" s="2590">
        <v>0</v>
      </c>
      <c r="L123" s="2590">
        <v>0</v>
      </c>
      <c r="M123" s="2590">
        <v>0</v>
      </c>
      <c r="N123" s="489"/>
      <c r="O123" s="2590"/>
      <c r="P123" s="2552"/>
      <c r="Q123" s="2552"/>
      <c r="R123" s="2590"/>
      <c r="S123" s="2590"/>
      <c r="T123" s="2590"/>
      <c r="U123" s="2552"/>
      <c r="V123" s="2552">
        <f t="shared" si="84"/>
        <v>0</v>
      </c>
      <c r="W123" s="2591">
        <f t="shared" si="149"/>
        <v>0</v>
      </c>
      <c r="X123" s="2591">
        <f t="shared" si="150"/>
        <v>0</v>
      </c>
      <c r="Y123" s="2591">
        <f t="shared" si="151"/>
        <v>0</v>
      </c>
      <c r="Z123" s="2591">
        <f t="shared" si="152"/>
        <v>0</v>
      </c>
      <c r="AA123" s="2591">
        <f t="shared" si="153"/>
        <v>0</v>
      </c>
      <c r="AB123" s="2591">
        <f t="shared" si="154"/>
        <v>0</v>
      </c>
      <c r="AC123" s="2591">
        <f t="shared" si="155"/>
        <v>0</v>
      </c>
      <c r="AD123" s="2591">
        <f t="shared" si="156"/>
        <v>0</v>
      </c>
      <c r="AE123" s="2552">
        <f t="shared" si="85"/>
        <v>0</v>
      </c>
      <c r="AF123" s="2553"/>
      <c r="AG123" s="2590"/>
      <c r="AH123" s="2590">
        <v>0</v>
      </c>
      <c r="AI123" s="2590">
        <v>0</v>
      </c>
      <c r="AJ123" s="2590">
        <v>0</v>
      </c>
      <c r="AK123" s="2590">
        <v>0</v>
      </c>
      <c r="AL123" s="2590">
        <v>0</v>
      </c>
      <c r="AM123" s="2590">
        <v>0</v>
      </c>
      <c r="AN123" s="489">
        <v>0</v>
      </c>
      <c r="AO123" s="2639">
        <v>0</v>
      </c>
      <c r="AP123" s="2663"/>
      <c r="AQ123" s="2749"/>
      <c r="AR123" s="2663"/>
      <c r="AS123" s="2663"/>
      <c r="AT123" s="2663"/>
      <c r="AU123" s="2663"/>
      <c r="AV123" s="2663"/>
      <c r="AW123" s="2663"/>
      <c r="AX123" s="2663">
        <f t="shared" si="86"/>
        <v>0</v>
      </c>
      <c r="AY123" s="2663">
        <f t="shared" si="157"/>
        <v>0</v>
      </c>
      <c r="AZ123" s="2749">
        <f t="shared" si="157"/>
        <v>0</v>
      </c>
      <c r="BA123" s="2663">
        <f t="shared" si="157"/>
        <v>0</v>
      </c>
      <c r="BB123" s="2748">
        <f t="shared" si="157"/>
        <v>0</v>
      </c>
      <c r="BC123" s="2663">
        <f t="shared" si="157"/>
        <v>0</v>
      </c>
      <c r="BD123" s="2663">
        <f t="shared" si="157"/>
        <v>0</v>
      </c>
      <c r="BE123" s="2663">
        <f t="shared" si="157"/>
        <v>0</v>
      </c>
      <c r="BF123" s="2663">
        <f t="shared" si="157"/>
        <v>0</v>
      </c>
      <c r="BG123" s="2552">
        <f t="shared" si="87"/>
        <v>0</v>
      </c>
      <c r="BH123" s="2680"/>
      <c r="BI123" s="2680"/>
      <c r="BJ123" s="489"/>
      <c r="BK123" s="514"/>
      <c r="BL123" s="489"/>
      <c r="BM123" s="2749"/>
      <c r="BN123" s="2749"/>
      <c r="BO123" s="489"/>
      <c r="BP123" s="489"/>
      <c r="BQ123" s="489"/>
      <c r="BR123" s="2749">
        <f t="shared" si="88"/>
        <v>0</v>
      </c>
      <c r="BS123" s="489"/>
      <c r="BT123" s="2749"/>
      <c r="BU123" s="489"/>
      <c r="BV123" s="2749"/>
      <c r="BW123" s="2749"/>
      <c r="BX123" s="2749"/>
      <c r="BY123" s="489"/>
      <c r="BZ123" s="2749"/>
      <c r="CA123" s="2749">
        <f t="shared" si="89"/>
        <v>0</v>
      </c>
      <c r="CB123" s="489"/>
      <c r="CC123" s="2749">
        <f t="shared" ref="CC123:CI123" si="158">BK123+BT123</f>
        <v>0</v>
      </c>
      <c r="CD123" s="2749">
        <f t="shared" si="158"/>
        <v>0</v>
      </c>
      <c r="CE123" s="2749">
        <f t="shared" si="158"/>
        <v>0</v>
      </c>
      <c r="CF123" s="2749">
        <f t="shared" si="158"/>
        <v>0</v>
      </c>
      <c r="CG123" s="2749">
        <f t="shared" si="158"/>
        <v>0</v>
      </c>
      <c r="CH123" s="2749">
        <f t="shared" si="158"/>
        <v>0</v>
      </c>
      <c r="CI123" s="2749">
        <f t="shared" si="158"/>
        <v>0</v>
      </c>
      <c r="CJ123" s="2749">
        <f t="shared" si="91"/>
        <v>0</v>
      </c>
      <c r="CK123" s="2663"/>
      <c r="CL123" s="2663"/>
    </row>
    <row r="124" spans="1:90" ht="12.75" hidden="1" customHeight="1">
      <c r="A124" s="2707"/>
      <c r="B124" s="2558"/>
      <c r="C124" s="412" t="s">
        <v>520</v>
      </c>
      <c r="D124" s="2559"/>
      <c r="E124" s="2679"/>
      <c r="F124" s="489"/>
      <c r="G124" s="489"/>
      <c r="H124" s="489"/>
      <c r="I124" s="489"/>
      <c r="J124" s="489"/>
      <c r="K124" s="489"/>
      <c r="L124" s="489"/>
      <c r="M124" s="489">
        <v>0</v>
      </c>
      <c r="N124" s="489"/>
      <c r="O124" s="514"/>
      <c r="P124" s="489"/>
      <c r="Q124" s="489"/>
      <c r="R124" s="489"/>
      <c r="S124" s="489"/>
      <c r="T124" s="489"/>
      <c r="U124" s="489"/>
      <c r="V124" s="489">
        <f t="shared" si="84"/>
        <v>0</v>
      </c>
      <c r="W124" s="2591">
        <f t="shared" si="149"/>
        <v>0</v>
      </c>
      <c r="X124" s="2591">
        <f t="shared" si="150"/>
        <v>0</v>
      </c>
      <c r="Y124" s="2591">
        <f t="shared" si="151"/>
        <v>0</v>
      </c>
      <c r="Z124" s="2591">
        <f t="shared" si="152"/>
        <v>0</v>
      </c>
      <c r="AA124" s="2591">
        <f t="shared" si="153"/>
        <v>0</v>
      </c>
      <c r="AB124" s="2591">
        <f t="shared" si="154"/>
        <v>0</v>
      </c>
      <c r="AC124" s="2591">
        <f t="shared" si="155"/>
        <v>0</v>
      </c>
      <c r="AD124" s="2591">
        <f t="shared" si="156"/>
        <v>0</v>
      </c>
      <c r="AE124" s="2591">
        <f t="shared" si="85"/>
        <v>0</v>
      </c>
      <c r="AF124" s="2591"/>
      <c r="AG124" s="489"/>
      <c r="AH124" s="514"/>
      <c r="AI124" s="489"/>
      <c r="AJ124" s="489"/>
      <c r="AK124" s="489"/>
      <c r="AL124" s="489"/>
      <c r="AM124" s="489"/>
      <c r="AN124" s="489"/>
      <c r="AO124" s="489">
        <v>0</v>
      </c>
      <c r="AP124" s="489"/>
      <c r="AQ124" s="514"/>
      <c r="AR124" s="489"/>
      <c r="AS124" s="489"/>
      <c r="AT124" s="489"/>
      <c r="AU124" s="489"/>
      <c r="AV124" s="489"/>
      <c r="AW124" s="489"/>
      <c r="AX124" s="489">
        <f t="shared" si="86"/>
        <v>0</v>
      </c>
      <c r="AY124" s="489"/>
      <c r="AZ124" s="514"/>
      <c r="BA124" s="489"/>
      <c r="BB124" s="489"/>
      <c r="BC124" s="489"/>
      <c r="BD124" s="489"/>
      <c r="BE124" s="489"/>
      <c r="BF124" s="489"/>
      <c r="BG124" s="489">
        <f t="shared" si="87"/>
        <v>0</v>
      </c>
      <c r="BH124" s="2709"/>
      <c r="BI124" s="2709"/>
      <c r="BJ124" s="489"/>
      <c r="BK124" s="514"/>
      <c r="BL124" s="489"/>
      <c r="BM124" s="489"/>
      <c r="BN124" s="489"/>
      <c r="BO124" s="489"/>
      <c r="BP124" s="489"/>
      <c r="BQ124" s="489"/>
      <c r="BR124" s="489">
        <f t="shared" si="88"/>
        <v>0</v>
      </c>
      <c r="BS124" s="489"/>
      <c r="BT124" s="514"/>
      <c r="BU124" s="489"/>
      <c r="BV124" s="489"/>
      <c r="BW124" s="489"/>
      <c r="BX124" s="489"/>
      <c r="BY124" s="489"/>
      <c r="BZ124" s="489"/>
      <c r="CA124" s="489">
        <f t="shared" si="89"/>
        <v>0</v>
      </c>
      <c r="CB124" s="2590"/>
      <c r="CC124" s="2590"/>
      <c r="CD124" s="2590"/>
      <c r="CE124" s="2590"/>
      <c r="CF124" s="489"/>
      <c r="CG124" s="489"/>
      <c r="CH124" s="489"/>
      <c r="CI124" s="489"/>
      <c r="CJ124" s="489">
        <f t="shared" si="91"/>
        <v>0</v>
      </c>
      <c r="CK124" s="2755"/>
      <c r="CL124" s="2755"/>
    </row>
    <row r="125" spans="1:90" ht="12.75" hidden="1" customHeight="1">
      <c r="A125" s="2707"/>
      <c r="B125" s="2558"/>
      <c r="C125" s="412"/>
      <c r="D125" s="2559"/>
      <c r="E125" s="2679"/>
      <c r="F125" s="489"/>
      <c r="G125" s="489"/>
      <c r="H125" s="489"/>
      <c r="I125" s="489"/>
      <c r="J125" s="489"/>
      <c r="K125" s="489"/>
      <c r="L125" s="489"/>
      <c r="M125" s="489">
        <v>0</v>
      </c>
      <c r="N125" s="489"/>
      <c r="O125" s="514"/>
      <c r="P125" s="489"/>
      <c r="Q125" s="489"/>
      <c r="R125" s="489"/>
      <c r="S125" s="489"/>
      <c r="T125" s="489"/>
      <c r="U125" s="489"/>
      <c r="V125" s="489">
        <f t="shared" si="84"/>
        <v>0</v>
      </c>
      <c r="W125" s="2591">
        <f t="shared" si="149"/>
        <v>0</v>
      </c>
      <c r="X125" s="2591">
        <f t="shared" si="150"/>
        <v>0</v>
      </c>
      <c r="Y125" s="2591">
        <f t="shared" si="151"/>
        <v>0</v>
      </c>
      <c r="Z125" s="2591">
        <f t="shared" si="152"/>
        <v>0</v>
      </c>
      <c r="AA125" s="2591">
        <f t="shared" si="153"/>
        <v>0</v>
      </c>
      <c r="AB125" s="2591">
        <f t="shared" si="154"/>
        <v>0</v>
      </c>
      <c r="AC125" s="2591">
        <f t="shared" si="155"/>
        <v>0</v>
      </c>
      <c r="AD125" s="2591">
        <f t="shared" si="156"/>
        <v>0</v>
      </c>
      <c r="AE125" s="2591">
        <f t="shared" si="85"/>
        <v>0</v>
      </c>
      <c r="AF125" s="2591"/>
      <c r="AG125" s="489"/>
      <c r="AH125" s="514"/>
      <c r="AI125" s="489"/>
      <c r="AJ125" s="489"/>
      <c r="AK125" s="489"/>
      <c r="AL125" s="489"/>
      <c r="AM125" s="489"/>
      <c r="AN125" s="489"/>
      <c r="AO125" s="489">
        <v>0</v>
      </c>
      <c r="AP125" s="489"/>
      <c r="AQ125" s="514"/>
      <c r="AR125" s="489"/>
      <c r="AS125" s="489"/>
      <c r="AT125" s="489"/>
      <c r="AU125" s="489"/>
      <c r="AV125" s="489"/>
      <c r="AW125" s="489"/>
      <c r="AX125" s="489">
        <f t="shared" si="86"/>
        <v>0</v>
      </c>
      <c r="AY125" s="489"/>
      <c r="AZ125" s="514"/>
      <c r="BA125" s="489"/>
      <c r="BB125" s="489"/>
      <c r="BC125" s="489"/>
      <c r="BD125" s="489"/>
      <c r="BE125" s="489"/>
      <c r="BF125" s="489"/>
      <c r="BG125" s="489">
        <f t="shared" si="87"/>
        <v>0</v>
      </c>
      <c r="BH125" s="2709"/>
      <c r="BI125" s="2709"/>
      <c r="BJ125" s="489"/>
      <c r="BK125" s="514"/>
      <c r="BL125" s="489"/>
      <c r="BM125" s="489"/>
      <c r="BN125" s="489"/>
      <c r="BO125" s="489"/>
      <c r="BP125" s="489"/>
      <c r="BQ125" s="489"/>
      <c r="BR125" s="489">
        <f t="shared" si="88"/>
        <v>0</v>
      </c>
      <c r="BS125" s="489"/>
      <c r="BT125" s="514"/>
      <c r="BU125" s="489"/>
      <c r="BV125" s="489"/>
      <c r="BW125" s="489"/>
      <c r="BX125" s="489"/>
      <c r="BY125" s="489"/>
      <c r="BZ125" s="489"/>
      <c r="CA125" s="489">
        <f t="shared" si="89"/>
        <v>0</v>
      </c>
      <c r="CB125" s="2590"/>
      <c r="CC125" s="2590"/>
      <c r="CD125" s="2590"/>
      <c r="CE125" s="2590"/>
      <c r="CF125" s="489"/>
      <c r="CG125" s="489"/>
      <c r="CH125" s="489"/>
      <c r="CI125" s="489"/>
      <c r="CJ125" s="489">
        <f t="shared" si="91"/>
        <v>0</v>
      </c>
      <c r="CK125" s="2755"/>
      <c r="CL125" s="2755"/>
    </row>
    <row r="126" spans="1:90" ht="12.75" hidden="1" customHeight="1">
      <c r="A126" s="2707"/>
      <c r="B126" s="2558"/>
      <c r="C126" s="412"/>
      <c r="D126" s="2559"/>
      <c r="E126" s="2679"/>
      <c r="F126" s="489"/>
      <c r="G126" s="489"/>
      <c r="H126" s="489"/>
      <c r="I126" s="489"/>
      <c r="J126" s="489"/>
      <c r="K126" s="489"/>
      <c r="L126" s="489"/>
      <c r="M126" s="489">
        <v>0</v>
      </c>
      <c r="N126" s="489"/>
      <c r="O126" s="514"/>
      <c r="P126" s="489"/>
      <c r="Q126" s="489"/>
      <c r="R126" s="489"/>
      <c r="S126" s="489"/>
      <c r="T126" s="489"/>
      <c r="U126" s="489"/>
      <c r="V126" s="489">
        <f t="shared" si="84"/>
        <v>0</v>
      </c>
      <c r="W126" s="2591">
        <f t="shared" si="149"/>
        <v>0</v>
      </c>
      <c r="X126" s="2591">
        <f t="shared" si="150"/>
        <v>0</v>
      </c>
      <c r="Y126" s="2591">
        <f t="shared" si="151"/>
        <v>0</v>
      </c>
      <c r="Z126" s="2591">
        <f t="shared" si="152"/>
        <v>0</v>
      </c>
      <c r="AA126" s="2591">
        <f t="shared" si="153"/>
        <v>0</v>
      </c>
      <c r="AB126" s="2591">
        <f t="shared" si="154"/>
        <v>0</v>
      </c>
      <c r="AC126" s="2591">
        <f t="shared" si="155"/>
        <v>0</v>
      </c>
      <c r="AD126" s="2591">
        <f t="shared" si="156"/>
        <v>0</v>
      </c>
      <c r="AE126" s="2591">
        <f t="shared" si="85"/>
        <v>0</v>
      </c>
      <c r="AF126" s="2591"/>
      <c r="AG126" s="489"/>
      <c r="AH126" s="514"/>
      <c r="AI126" s="489"/>
      <c r="AJ126" s="489"/>
      <c r="AK126" s="489"/>
      <c r="AL126" s="489"/>
      <c r="AM126" s="489"/>
      <c r="AN126" s="489"/>
      <c r="AO126" s="489">
        <v>0</v>
      </c>
      <c r="AP126" s="489"/>
      <c r="AQ126" s="514"/>
      <c r="AR126" s="489"/>
      <c r="AS126" s="489"/>
      <c r="AT126" s="489"/>
      <c r="AU126" s="489"/>
      <c r="AV126" s="489"/>
      <c r="AW126" s="489"/>
      <c r="AX126" s="489">
        <f t="shared" si="86"/>
        <v>0</v>
      </c>
      <c r="AY126" s="489"/>
      <c r="AZ126" s="514"/>
      <c r="BA126" s="489"/>
      <c r="BB126" s="489"/>
      <c r="BC126" s="489"/>
      <c r="BD126" s="489"/>
      <c r="BE126" s="489"/>
      <c r="BF126" s="489"/>
      <c r="BG126" s="489">
        <f t="shared" si="87"/>
        <v>0</v>
      </c>
      <c r="BH126" s="2709"/>
      <c r="BI126" s="2709"/>
      <c r="BJ126" s="489"/>
      <c r="BK126" s="514"/>
      <c r="BL126" s="489"/>
      <c r="BM126" s="489"/>
      <c r="BN126" s="489"/>
      <c r="BO126" s="489"/>
      <c r="BP126" s="489"/>
      <c r="BQ126" s="489"/>
      <c r="BR126" s="489">
        <f t="shared" si="88"/>
        <v>0</v>
      </c>
      <c r="BS126" s="489"/>
      <c r="BT126" s="514"/>
      <c r="BU126" s="489"/>
      <c r="BV126" s="489"/>
      <c r="BW126" s="489"/>
      <c r="BX126" s="489"/>
      <c r="BY126" s="489"/>
      <c r="BZ126" s="489"/>
      <c r="CA126" s="489">
        <f t="shared" si="89"/>
        <v>0</v>
      </c>
      <c r="CB126" s="2590"/>
      <c r="CC126" s="2590"/>
      <c r="CD126" s="2590"/>
      <c r="CE126" s="2590"/>
      <c r="CF126" s="489"/>
      <c r="CG126" s="489"/>
      <c r="CH126" s="489"/>
      <c r="CI126" s="489"/>
      <c r="CJ126" s="489">
        <f t="shared" si="91"/>
        <v>0</v>
      </c>
      <c r="CK126" s="2755"/>
      <c r="CL126" s="2755"/>
    </row>
    <row r="127" spans="1:90" ht="12.75" hidden="1" customHeight="1">
      <c r="A127" s="2707"/>
      <c r="B127" s="2558"/>
      <c r="C127" s="412"/>
      <c r="D127" s="2559"/>
      <c r="E127" s="2679"/>
      <c r="F127" s="489"/>
      <c r="G127" s="489"/>
      <c r="H127" s="489"/>
      <c r="I127" s="489"/>
      <c r="J127" s="489"/>
      <c r="K127" s="489"/>
      <c r="L127" s="489"/>
      <c r="M127" s="489">
        <v>0</v>
      </c>
      <c r="N127" s="489"/>
      <c r="O127" s="514"/>
      <c r="P127" s="489"/>
      <c r="Q127" s="489"/>
      <c r="R127" s="489"/>
      <c r="S127" s="489"/>
      <c r="T127" s="489"/>
      <c r="U127" s="489"/>
      <c r="V127" s="489">
        <f t="shared" si="84"/>
        <v>0</v>
      </c>
      <c r="W127" s="2591">
        <f t="shared" si="149"/>
        <v>0</v>
      </c>
      <c r="X127" s="2591">
        <f t="shared" si="150"/>
        <v>0</v>
      </c>
      <c r="Y127" s="2591">
        <f t="shared" si="151"/>
        <v>0</v>
      </c>
      <c r="Z127" s="2591">
        <f t="shared" si="152"/>
        <v>0</v>
      </c>
      <c r="AA127" s="2591">
        <f t="shared" si="153"/>
        <v>0</v>
      </c>
      <c r="AB127" s="2591">
        <f t="shared" si="154"/>
        <v>0</v>
      </c>
      <c r="AC127" s="2591">
        <f t="shared" si="155"/>
        <v>0</v>
      </c>
      <c r="AD127" s="2591">
        <f t="shared" si="156"/>
        <v>0</v>
      </c>
      <c r="AE127" s="2591">
        <f t="shared" si="85"/>
        <v>0</v>
      </c>
      <c r="AF127" s="2591"/>
      <c r="AG127" s="489"/>
      <c r="AH127" s="514"/>
      <c r="AI127" s="489"/>
      <c r="AJ127" s="489"/>
      <c r="AK127" s="489"/>
      <c r="AL127" s="489"/>
      <c r="AM127" s="489"/>
      <c r="AN127" s="489"/>
      <c r="AO127" s="489">
        <v>0</v>
      </c>
      <c r="AP127" s="489"/>
      <c r="AQ127" s="514"/>
      <c r="AR127" s="489"/>
      <c r="AS127" s="489"/>
      <c r="AT127" s="489"/>
      <c r="AU127" s="489"/>
      <c r="AV127" s="489"/>
      <c r="AW127" s="489"/>
      <c r="AX127" s="489">
        <f t="shared" si="86"/>
        <v>0</v>
      </c>
      <c r="AY127" s="489"/>
      <c r="AZ127" s="514"/>
      <c r="BA127" s="489"/>
      <c r="BB127" s="489"/>
      <c r="BC127" s="489"/>
      <c r="BD127" s="489"/>
      <c r="BE127" s="489"/>
      <c r="BF127" s="489"/>
      <c r="BG127" s="489">
        <f t="shared" si="87"/>
        <v>0</v>
      </c>
      <c r="BH127" s="2709"/>
      <c r="BI127" s="2709"/>
      <c r="BJ127" s="489"/>
      <c r="BK127" s="514"/>
      <c r="BL127" s="489"/>
      <c r="BM127" s="489"/>
      <c r="BN127" s="489"/>
      <c r="BO127" s="489"/>
      <c r="BP127" s="489"/>
      <c r="BQ127" s="489"/>
      <c r="BR127" s="489">
        <f t="shared" si="88"/>
        <v>0</v>
      </c>
      <c r="BS127" s="489"/>
      <c r="BT127" s="514"/>
      <c r="BU127" s="489"/>
      <c r="BV127" s="489"/>
      <c r="BW127" s="489"/>
      <c r="BX127" s="489"/>
      <c r="BY127" s="489"/>
      <c r="BZ127" s="489"/>
      <c r="CA127" s="489">
        <f t="shared" si="89"/>
        <v>0</v>
      </c>
      <c r="CB127" s="2590"/>
      <c r="CC127" s="2590"/>
      <c r="CD127" s="2590"/>
      <c r="CE127" s="2590"/>
      <c r="CF127" s="489"/>
      <c r="CG127" s="489"/>
      <c r="CH127" s="489"/>
      <c r="CI127" s="489"/>
      <c r="CJ127" s="489">
        <f t="shared" si="91"/>
        <v>0</v>
      </c>
      <c r="CK127" s="2755"/>
      <c r="CL127" s="2755"/>
    </row>
    <row r="128" spans="1:90" ht="12.75" hidden="1" customHeight="1">
      <c r="A128" s="2699"/>
      <c r="B128" s="2558"/>
      <c r="C128" s="412"/>
      <c r="D128" s="2559"/>
      <c r="E128" s="2756"/>
      <c r="F128" s="2590"/>
      <c r="G128" s="2590"/>
      <c r="H128" s="2552"/>
      <c r="I128" s="2552"/>
      <c r="J128" s="2590"/>
      <c r="K128" s="2590"/>
      <c r="L128" s="2590"/>
      <c r="M128" s="2590">
        <v>0</v>
      </c>
      <c r="N128" s="2590"/>
      <c r="O128" s="2701"/>
      <c r="P128" s="2590"/>
      <c r="Q128" s="2590"/>
      <c r="R128" s="2590"/>
      <c r="S128" s="2590"/>
      <c r="T128" s="2590"/>
      <c r="U128" s="2590"/>
      <c r="V128" s="2590">
        <f t="shared" si="84"/>
        <v>0</v>
      </c>
      <c r="W128" s="2563">
        <f t="shared" si="149"/>
        <v>0</v>
      </c>
      <c r="X128" s="2563">
        <f t="shared" si="150"/>
        <v>0</v>
      </c>
      <c r="Y128" s="2563">
        <f t="shared" si="151"/>
        <v>0</v>
      </c>
      <c r="Z128" s="2563">
        <f t="shared" si="152"/>
        <v>0</v>
      </c>
      <c r="AA128" s="2563">
        <f t="shared" si="153"/>
        <v>0</v>
      </c>
      <c r="AB128" s="2563">
        <f t="shared" si="154"/>
        <v>0</v>
      </c>
      <c r="AC128" s="2563">
        <f t="shared" si="155"/>
        <v>0</v>
      </c>
      <c r="AD128" s="2563">
        <f t="shared" si="156"/>
        <v>0</v>
      </c>
      <c r="AE128" s="2563">
        <f t="shared" si="85"/>
        <v>0</v>
      </c>
      <c r="AF128" s="2563"/>
      <c r="AG128" s="2590"/>
      <c r="AH128" s="2701"/>
      <c r="AI128" s="2590"/>
      <c r="AJ128" s="2590"/>
      <c r="AK128" s="2590"/>
      <c r="AL128" s="2590"/>
      <c r="AM128" s="2590"/>
      <c r="AN128" s="2590"/>
      <c r="AO128" s="2590">
        <v>0</v>
      </c>
      <c r="AP128" s="2590"/>
      <c r="AQ128" s="2701"/>
      <c r="AR128" s="2590"/>
      <c r="AS128" s="2590"/>
      <c r="AT128" s="2590"/>
      <c r="AU128" s="2590"/>
      <c r="AV128" s="2590"/>
      <c r="AW128" s="2590"/>
      <c r="AX128" s="2590">
        <f t="shared" si="86"/>
        <v>0</v>
      </c>
      <c r="AY128" s="2590"/>
      <c r="AZ128" s="2701"/>
      <c r="BA128" s="2590"/>
      <c r="BB128" s="2590"/>
      <c r="BC128" s="2590"/>
      <c r="BD128" s="2590"/>
      <c r="BE128" s="2590"/>
      <c r="BF128" s="2590"/>
      <c r="BG128" s="2590">
        <f t="shared" si="87"/>
        <v>0</v>
      </c>
      <c r="BH128" s="2702"/>
      <c r="BI128" s="2702"/>
      <c r="BJ128" s="2590"/>
      <c r="BK128" s="2590"/>
      <c r="BL128" s="2590"/>
      <c r="BM128" s="2590"/>
      <c r="BN128" s="2590"/>
      <c r="BO128" s="2590"/>
      <c r="BP128" s="2590"/>
      <c r="BQ128" s="2590"/>
      <c r="BR128" s="2590">
        <f t="shared" si="88"/>
        <v>0</v>
      </c>
      <c r="BS128" s="2590"/>
      <c r="BT128" s="2590"/>
      <c r="BU128" s="2590"/>
      <c r="BV128" s="2590"/>
      <c r="BW128" s="2590"/>
      <c r="BX128" s="2590"/>
      <c r="BY128" s="2590"/>
      <c r="BZ128" s="2590"/>
      <c r="CA128" s="2590">
        <f t="shared" si="89"/>
        <v>0</v>
      </c>
      <c r="CB128" s="2590"/>
      <c r="CC128" s="2590"/>
      <c r="CD128" s="2590"/>
      <c r="CE128" s="2590"/>
      <c r="CF128" s="489"/>
      <c r="CG128" s="489"/>
      <c r="CH128" s="489"/>
      <c r="CI128" s="489"/>
      <c r="CJ128" s="489">
        <f t="shared" si="91"/>
        <v>0</v>
      </c>
      <c r="CK128" s="2590"/>
      <c r="CL128" s="2590"/>
    </row>
    <row r="129" spans="1:90" ht="12.75" hidden="1" customHeight="1">
      <c r="A129" s="2757"/>
      <c r="B129" s="2558"/>
      <c r="C129" s="412"/>
      <c r="D129" s="2559"/>
      <c r="E129" s="2756"/>
      <c r="F129" s="2590"/>
      <c r="G129" s="2758"/>
      <c r="H129" s="2590"/>
      <c r="I129" s="2590"/>
      <c r="J129" s="2758"/>
      <c r="K129" s="2748"/>
      <c r="L129" s="2758"/>
      <c r="M129" s="2758">
        <v>0</v>
      </c>
      <c r="N129" s="2758"/>
      <c r="O129" s="2701"/>
      <c r="P129" s="2758"/>
      <c r="Q129" s="2758"/>
      <c r="R129" s="2758"/>
      <c r="S129" s="2758"/>
      <c r="T129" s="2590"/>
      <c r="U129" s="2758"/>
      <c r="V129" s="2758">
        <f t="shared" si="84"/>
        <v>0</v>
      </c>
      <c r="W129" s="2563">
        <f t="shared" si="149"/>
        <v>0</v>
      </c>
      <c r="X129" s="2726">
        <f t="shared" si="150"/>
        <v>0</v>
      </c>
      <c r="Y129" s="2563">
        <f t="shared" si="151"/>
        <v>0</v>
      </c>
      <c r="Z129" s="2563">
        <f t="shared" si="152"/>
        <v>0</v>
      </c>
      <c r="AA129" s="2563">
        <f t="shared" si="153"/>
        <v>0</v>
      </c>
      <c r="AB129" s="2563">
        <f t="shared" si="154"/>
        <v>0</v>
      </c>
      <c r="AC129" s="2563">
        <f t="shared" si="155"/>
        <v>0</v>
      </c>
      <c r="AD129" s="2563">
        <f t="shared" si="156"/>
        <v>0</v>
      </c>
      <c r="AE129" s="2563">
        <f t="shared" si="85"/>
        <v>0</v>
      </c>
      <c r="AF129" s="2563"/>
      <c r="AG129" s="2758"/>
      <c r="AH129" s="2701"/>
      <c r="AI129" s="2758"/>
      <c r="AJ129" s="2590"/>
      <c r="AK129" s="2590"/>
      <c r="AL129" s="2758"/>
      <c r="AM129" s="2590"/>
      <c r="AN129" s="2758"/>
      <c r="AO129" s="2758">
        <v>0</v>
      </c>
      <c r="AP129" s="2758"/>
      <c r="AQ129" s="2701"/>
      <c r="AR129" s="2758"/>
      <c r="AS129" s="2590"/>
      <c r="AT129" s="2758"/>
      <c r="AU129" s="2758"/>
      <c r="AV129" s="2590"/>
      <c r="AW129" s="2758"/>
      <c r="AX129" s="2758">
        <f t="shared" si="86"/>
        <v>0</v>
      </c>
      <c r="AY129" s="2758"/>
      <c r="AZ129" s="2590"/>
      <c r="BA129" s="2758"/>
      <c r="BB129" s="2590"/>
      <c r="BC129" s="2758"/>
      <c r="BD129" s="2758"/>
      <c r="BE129" s="2590"/>
      <c r="BF129" s="2758"/>
      <c r="BG129" s="2758">
        <f t="shared" si="87"/>
        <v>0</v>
      </c>
      <c r="BH129" s="2759"/>
      <c r="BI129" s="2759"/>
      <c r="BJ129" s="2758"/>
      <c r="BK129" s="2701"/>
      <c r="BL129" s="2758"/>
      <c r="BM129" s="2590"/>
      <c r="BN129" s="2590"/>
      <c r="BO129" s="2758"/>
      <c r="BP129" s="2590"/>
      <c r="BQ129" s="2758"/>
      <c r="BR129" s="2590">
        <f t="shared" si="88"/>
        <v>0</v>
      </c>
      <c r="BS129" s="2758"/>
      <c r="BT129" s="2701"/>
      <c r="BU129" s="2758"/>
      <c r="BV129" s="2590"/>
      <c r="BW129" s="2590"/>
      <c r="BX129" s="2758"/>
      <c r="BY129" s="2590"/>
      <c r="BZ129" s="2758"/>
      <c r="CA129" s="2758">
        <f t="shared" si="89"/>
        <v>0</v>
      </c>
      <c r="CB129" s="2590"/>
      <c r="CC129" s="2590"/>
      <c r="CD129" s="2590"/>
      <c r="CE129" s="2590"/>
      <c r="CF129" s="489"/>
      <c r="CG129" s="489"/>
      <c r="CH129" s="489"/>
      <c r="CI129" s="489"/>
      <c r="CJ129" s="489">
        <f t="shared" si="91"/>
        <v>0</v>
      </c>
      <c r="CK129" s="2590"/>
      <c r="CL129" s="2590"/>
    </row>
    <row r="130" spans="1:90" ht="12.75" hidden="1" customHeight="1">
      <c r="A130" s="2693"/>
      <c r="B130" s="2569"/>
      <c r="C130" s="2570"/>
      <c r="D130" s="2571"/>
      <c r="E130" s="2682"/>
      <c r="F130" s="2573"/>
      <c r="G130" s="2573"/>
      <c r="H130" s="2573"/>
      <c r="I130" s="2573"/>
      <c r="J130" s="2573"/>
      <c r="K130" s="2573"/>
      <c r="L130" s="2573"/>
      <c r="M130" s="2573">
        <v>0</v>
      </c>
      <c r="N130" s="2655"/>
      <c r="O130" s="2573"/>
      <c r="P130" s="2573"/>
      <c r="Q130" s="2573"/>
      <c r="R130" s="2573"/>
      <c r="S130" s="2573"/>
      <c r="T130" s="2573"/>
      <c r="U130" s="2573"/>
      <c r="V130" s="2573">
        <f t="shared" si="84"/>
        <v>0</v>
      </c>
      <c r="W130" s="2606">
        <f t="shared" si="149"/>
        <v>0</v>
      </c>
      <c r="X130" s="2606">
        <f t="shared" si="150"/>
        <v>0</v>
      </c>
      <c r="Y130" s="2606">
        <f t="shared" si="151"/>
        <v>0</v>
      </c>
      <c r="Z130" s="2573">
        <f t="shared" si="152"/>
        <v>0</v>
      </c>
      <c r="AA130" s="2573">
        <f t="shared" si="153"/>
        <v>0</v>
      </c>
      <c r="AB130" s="2573">
        <f t="shared" si="154"/>
        <v>0</v>
      </c>
      <c r="AC130" s="2573">
        <f t="shared" si="155"/>
        <v>0</v>
      </c>
      <c r="AD130" s="2573">
        <f t="shared" si="156"/>
        <v>0</v>
      </c>
      <c r="AE130" s="2573">
        <f t="shared" si="85"/>
        <v>0</v>
      </c>
      <c r="AF130" s="2573"/>
      <c r="AG130" s="2655"/>
      <c r="AH130" s="2573"/>
      <c r="AI130" s="2573"/>
      <c r="AJ130" s="2573"/>
      <c r="AK130" s="2573"/>
      <c r="AL130" s="2573"/>
      <c r="AM130" s="2573"/>
      <c r="AN130" s="2573"/>
      <c r="AO130" s="2573">
        <v>0</v>
      </c>
      <c r="AP130" s="2655"/>
      <c r="AQ130" s="2573"/>
      <c r="AR130" s="2573"/>
      <c r="AS130" s="2573"/>
      <c r="AT130" s="2573"/>
      <c r="AU130" s="2573"/>
      <c r="AV130" s="2573"/>
      <c r="AW130" s="2573"/>
      <c r="AX130" s="2573">
        <f t="shared" si="86"/>
        <v>0</v>
      </c>
      <c r="AY130" s="2655"/>
      <c r="AZ130" s="2573"/>
      <c r="BA130" s="2573"/>
      <c r="BB130" s="2573"/>
      <c r="BC130" s="2573"/>
      <c r="BD130" s="2573"/>
      <c r="BE130" s="2573"/>
      <c r="BF130" s="2573"/>
      <c r="BG130" s="2573">
        <f t="shared" si="87"/>
        <v>0</v>
      </c>
      <c r="BH130" s="2696"/>
      <c r="BI130" s="2696"/>
      <c r="BJ130" s="2655"/>
      <c r="BK130" s="2573"/>
      <c r="BL130" s="2573"/>
      <c r="BM130" s="2573"/>
      <c r="BN130" s="2573"/>
      <c r="BO130" s="2573"/>
      <c r="BP130" s="2573"/>
      <c r="BQ130" s="2573"/>
      <c r="BR130" s="2573">
        <f t="shared" si="88"/>
        <v>0</v>
      </c>
      <c r="BS130" s="2655"/>
      <c r="BT130" s="2573"/>
      <c r="BU130" s="2573"/>
      <c r="BV130" s="2573"/>
      <c r="BW130" s="2573"/>
      <c r="BX130" s="2573"/>
      <c r="BY130" s="2573"/>
      <c r="BZ130" s="2573"/>
      <c r="CA130" s="2573">
        <f t="shared" si="89"/>
        <v>0</v>
      </c>
      <c r="CB130" s="2604"/>
      <c r="CC130" s="2604"/>
      <c r="CD130" s="2604"/>
      <c r="CE130" s="2604"/>
      <c r="CF130" s="2655"/>
      <c r="CG130" s="2655"/>
      <c r="CH130" s="2655"/>
      <c r="CI130" s="2655"/>
      <c r="CJ130" s="2655">
        <f t="shared" si="91"/>
        <v>0</v>
      </c>
      <c r="CK130" s="375"/>
      <c r="CL130" s="375"/>
    </row>
    <row r="131" spans="1:90" ht="14.25" hidden="1" customHeight="1">
      <c r="A131" s="517"/>
      <c r="B131" s="2540"/>
      <c r="C131" s="2541" t="s">
        <v>521</v>
      </c>
      <c r="D131" s="2542">
        <f>SUM(D132:D141)</f>
        <v>0</v>
      </c>
      <c r="E131" s="2542">
        <v>0</v>
      </c>
      <c r="F131" s="2542">
        <v>0</v>
      </c>
      <c r="G131" s="2542">
        <v>0</v>
      </c>
      <c r="H131" s="2542">
        <v>0</v>
      </c>
      <c r="I131" s="2542">
        <v>0</v>
      </c>
      <c r="J131" s="2542">
        <v>0</v>
      </c>
      <c r="K131" s="2542">
        <v>0</v>
      </c>
      <c r="L131" s="2542">
        <v>0</v>
      </c>
      <c r="M131" s="2542">
        <v>0</v>
      </c>
      <c r="N131" s="2542">
        <f t="shared" ref="N131:U131" si="159">SUM(N132:N141)</f>
        <v>0</v>
      </c>
      <c r="O131" s="2542">
        <f t="shared" si="159"/>
        <v>0</v>
      </c>
      <c r="P131" s="2542">
        <f t="shared" si="159"/>
        <v>0</v>
      </c>
      <c r="Q131" s="2542">
        <f t="shared" si="159"/>
        <v>0</v>
      </c>
      <c r="R131" s="2542">
        <f>SUM(R132:R141)</f>
        <v>0</v>
      </c>
      <c r="S131" s="2542">
        <f t="shared" si="159"/>
        <v>0</v>
      </c>
      <c r="T131" s="2542">
        <f t="shared" si="159"/>
        <v>0</v>
      </c>
      <c r="U131" s="2542">
        <f t="shared" si="159"/>
        <v>0</v>
      </c>
      <c r="V131" s="2542">
        <f t="shared" si="84"/>
        <v>0</v>
      </c>
      <c r="W131" s="2542">
        <f t="shared" ref="W131:AD131" si="160">SUM(W132:W141)</f>
        <v>0</v>
      </c>
      <c r="X131" s="2542">
        <f t="shared" si="160"/>
        <v>0</v>
      </c>
      <c r="Y131" s="2542">
        <f t="shared" si="160"/>
        <v>0</v>
      </c>
      <c r="Z131" s="2542">
        <f t="shared" si="160"/>
        <v>0</v>
      </c>
      <c r="AA131" s="2542">
        <f>SUM(AA132:AA141)</f>
        <v>0</v>
      </c>
      <c r="AB131" s="2542">
        <f t="shared" si="160"/>
        <v>0</v>
      </c>
      <c r="AC131" s="2542">
        <f t="shared" si="160"/>
        <v>0</v>
      </c>
      <c r="AD131" s="2542">
        <f t="shared" si="160"/>
        <v>0</v>
      </c>
      <c r="AE131" s="2542">
        <f t="shared" si="85"/>
        <v>0</v>
      </c>
      <c r="AF131" s="2542"/>
      <c r="AG131" s="2542">
        <v>0</v>
      </c>
      <c r="AH131" s="2542">
        <v>0</v>
      </c>
      <c r="AI131" s="2542">
        <v>0</v>
      </c>
      <c r="AJ131" s="2542">
        <v>0</v>
      </c>
      <c r="AK131" s="2542">
        <v>0</v>
      </c>
      <c r="AL131" s="2542">
        <v>0</v>
      </c>
      <c r="AM131" s="2542">
        <v>0</v>
      </c>
      <c r="AN131" s="2542">
        <v>0</v>
      </c>
      <c r="AO131" s="2542">
        <v>0</v>
      </c>
      <c r="AP131" s="2542">
        <f t="shared" ref="AP131:AW131" si="161">SUM(AP132:AP141)</f>
        <v>0</v>
      </c>
      <c r="AQ131" s="2542">
        <f t="shared" si="161"/>
        <v>0</v>
      </c>
      <c r="AR131" s="2542">
        <f t="shared" si="161"/>
        <v>0</v>
      </c>
      <c r="AS131" s="2542">
        <f t="shared" si="161"/>
        <v>0</v>
      </c>
      <c r="AT131" s="2542">
        <f>SUM(AT132:AT141)</f>
        <v>0</v>
      </c>
      <c r="AU131" s="2542">
        <f t="shared" si="161"/>
        <v>0</v>
      </c>
      <c r="AV131" s="2542">
        <f t="shared" si="161"/>
        <v>0</v>
      </c>
      <c r="AW131" s="2542">
        <f t="shared" si="161"/>
        <v>0</v>
      </c>
      <c r="AX131" s="2542">
        <f t="shared" si="86"/>
        <v>0</v>
      </c>
      <c r="AY131" s="2542">
        <f t="shared" ref="AY131:BF131" si="162">SUM(AY132:AY141)</f>
        <v>0</v>
      </c>
      <c r="AZ131" s="2542">
        <f t="shared" si="162"/>
        <v>0</v>
      </c>
      <c r="BA131" s="2542">
        <f t="shared" si="162"/>
        <v>0</v>
      </c>
      <c r="BB131" s="2542">
        <f t="shared" si="162"/>
        <v>0</v>
      </c>
      <c r="BC131" s="2542">
        <f>SUM(BC132:BC141)</f>
        <v>0</v>
      </c>
      <c r="BD131" s="2542">
        <f t="shared" si="162"/>
        <v>0</v>
      </c>
      <c r="BE131" s="2542">
        <f t="shared" si="162"/>
        <v>0</v>
      </c>
      <c r="BF131" s="2542">
        <f t="shared" si="162"/>
        <v>0</v>
      </c>
      <c r="BG131" s="2542">
        <f t="shared" si="87"/>
        <v>0</v>
      </c>
      <c r="BH131" s="2760"/>
      <c r="BI131" s="2760"/>
      <c r="BJ131" s="2542">
        <f t="shared" ref="BJ131:BQ131" si="163">SUM(BJ132:BJ141)</f>
        <v>0</v>
      </c>
      <c r="BK131" s="2542">
        <f t="shared" si="163"/>
        <v>0</v>
      </c>
      <c r="BL131" s="2542">
        <f t="shared" si="163"/>
        <v>0</v>
      </c>
      <c r="BM131" s="2542">
        <f t="shared" si="163"/>
        <v>0</v>
      </c>
      <c r="BN131" s="2542">
        <f t="shared" si="163"/>
        <v>0</v>
      </c>
      <c r="BO131" s="2542">
        <f t="shared" si="163"/>
        <v>0</v>
      </c>
      <c r="BP131" s="2542">
        <f t="shared" si="163"/>
        <v>0</v>
      </c>
      <c r="BQ131" s="2542">
        <f t="shared" si="163"/>
        <v>0</v>
      </c>
      <c r="BR131" s="2542">
        <f t="shared" si="88"/>
        <v>0</v>
      </c>
      <c r="BS131" s="2542">
        <f t="shared" ref="BS131:BZ131" si="164">SUM(BS132:BS141)</f>
        <v>0</v>
      </c>
      <c r="BT131" s="2542">
        <f t="shared" si="164"/>
        <v>0</v>
      </c>
      <c r="BU131" s="2542">
        <f t="shared" si="164"/>
        <v>0</v>
      </c>
      <c r="BV131" s="2542">
        <f t="shared" si="164"/>
        <v>0</v>
      </c>
      <c r="BW131" s="2542">
        <f t="shared" si="164"/>
        <v>0</v>
      </c>
      <c r="BX131" s="2542">
        <f t="shared" si="164"/>
        <v>0</v>
      </c>
      <c r="BY131" s="2542">
        <f t="shared" si="164"/>
        <v>0</v>
      </c>
      <c r="BZ131" s="2542">
        <f t="shared" si="164"/>
        <v>0</v>
      </c>
      <c r="CA131" s="2542">
        <f t="shared" si="89"/>
        <v>0</v>
      </c>
      <c r="CB131" s="2542">
        <f t="shared" ref="CB131:CI131" si="165">SUM(CB132:CB141)</f>
        <v>0</v>
      </c>
      <c r="CC131" s="2542">
        <f t="shared" si="165"/>
        <v>0</v>
      </c>
      <c r="CD131" s="2542">
        <f t="shared" si="165"/>
        <v>0</v>
      </c>
      <c r="CE131" s="2542">
        <f t="shared" si="165"/>
        <v>0</v>
      </c>
      <c r="CF131" s="2542">
        <f>SUM(CF132:CF141)</f>
        <v>0</v>
      </c>
      <c r="CG131" s="2542">
        <f t="shared" si="165"/>
        <v>0</v>
      </c>
      <c r="CH131" s="2542">
        <f t="shared" si="165"/>
        <v>0</v>
      </c>
      <c r="CI131" s="2542">
        <f t="shared" si="165"/>
        <v>0</v>
      </c>
      <c r="CJ131" s="2542">
        <f t="shared" si="91"/>
        <v>0</v>
      </c>
      <c r="CK131" s="1845"/>
      <c r="CL131" s="1845"/>
    </row>
    <row r="132" spans="1:90" ht="14.25" hidden="1" customHeight="1">
      <c r="A132" s="2761"/>
      <c r="B132" s="2762"/>
      <c r="C132" s="2763"/>
      <c r="D132" s="2547"/>
      <c r="E132" s="2662"/>
      <c r="F132" s="2625"/>
      <c r="G132" s="2625"/>
      <c r="H132" s="2625"/>
      <c r="I132" s="2625"/>
      <c r="J132" s="2625"/>
      <c r="K132" s="2625"/>
      <c r="L132" s="2625"/>
      <c r="M132" s="2625">
        <v>0</v>
      </c>
      <c r="N132" s="2625"/>
      <c r="O132" s="2764"/>
      <c r="P132" s="2625"/>
      <c r="Q132" s="2625"/>
      <c r="R132" s="2625"/>
      <c r="S132" s="2625"/>
      <c r="T132" s="2625"/>
      <c r="U132" s="2625"/>
      <c r="V132" s="2625">
        <f t="shared" si="84"/>
        <v>0</v>
      </c>
      <c r="W132" s="2688">
        <f t="shared" ref="W132:W141" si="166">E132+N132</f>
        <v>0</v>
      </c>
      <c r="X132" s="2688">
        <f t="shared" ref="X132:X141" si="167">F132+O132</f>
        <v>0</v>
      </c>
      <c r="Y132" s="2688">
        <f t="shared" ref="Y132:Y141" si="168">G132+P132</f>
        <v>0</v>
      </c>
      <c r="Z132" s="2688">
        <f t="shared" ref="Z132:Z141" si="169">H132+Q132</f>
        <v>0</v>
      </c>
      <c r="AA132" s="2688">
        <f t="shared" ref="AA132:AA141" si="170">I132+R132</f>
        <v>0</v>
      </c>
      <c r="AB132" s="2688">
        <f t="shared" ref="AB132:AB141" si="171">J132+S132</f>
        <v>0</v>
      </c>
      <c r="AC132" s="2688">
        <f t="shared" ref="AC132:AC141" si="172">K132+T132</f>
        <v>0</v>
      </c>
      <c r="AD132" s="2688">
        <f t="shared" ref="AD132:AD141" si="173">L132+U132</f>
        <v>0</v>
      </c>
      <c r="AE132" s="2688">
        <f t="shared" si="85"/>
        <v>0</v>
      </c>
      <c r="AF132" s="2688"/>
      <c r="AG132" s="2625"/>
      <c r="AH132" s="2764"/>
      <c r="AI132" s="2625"/>
      <c r="AJ132" s="2625"/>
      <c r="AK132" s="2625"/>
      <c r="AL132" s="2625"/>
      <c r="AM132" s="2625"/>
      <c r="AN132" s="2625"/>
      <c r="AO132" s="2625">
        <v>0</v>
      </c>
      <c r="AP132" s="2625"/>
      <c r="AQ132" s="2764"/>
      <c r="AR132" s="2625"/>
      <c r="AS132" s="2625"/>
      <c r="AT132" s="2625"/>
      <c r="AU132" s="2625"/>
      <c r="AV132" s="2625"/>
      <c r="AW132" s="2625"/>
      <c r="AX132" s="2625">
        <f t="shared" si="86"/>
        <v>0</v>
      </c>
      <c r="AY132" s="2625"/>
      <c r="AZ132" s="2764"/>
      <c r="BA132" s="2625"/>
      <c r="BB132" s="2625"/>
      <c r="BC132" s="2625"/>
      <c r="BD132" s="2625"/>
      <c r="BE132" s="2625"/>
      <c r="BF132" s="2625"/>
      <c r="BG132" s="2625">
        <f t="shared" si="87"/>
        <v>0</v>
      </c>
      <c r="BH132" s="2765"/>
      <c r="BI132" s="2765"/>
      <c r="BJ132" s="2625"/>
      <c r="BK132" s="2764"/>
      <c r="BL132" s="2625"/>
      <c r="BM132" s="2625"/>
      <c r="BN132" s="2625"/>
      <c r="BO132" s="2625"/>
      <c r="BP132" s="2625"/>
      <c r="BQ132" s="2625"/>
      <c r="BR132" s="2625">
        <f t="shared" si="88"/>
        <v>0</v>
      </c>
      <c r="BS132" s="2625"/>
      <c r="BT132" s="2764"/>
      <c r="BU132" s="2625"/>
      <c r="BV132" s="2625"/>
      <c r="BW132" s="2625"/>
      <c r="BX132" s="2625"/>
      <c r="BY132" s="2625"/>
      <c r="BZ132" s="2625"/>
      <c r="CA132" s="2625">
        <f t="shared" si="89"/>
        <v>0</v>
      </c>
      <c r="CB132" s="2625"/>
      <c r="CC132" s="2764"/>
      <c r="CD132" s="2625"/>
      <c r="CE132" s="2625"/>
      <c r="CF132" s="2625"/>
      <c r="CG132" s="2625"/>
      <c r="CH132" s="2625"/>
      <c r="CI132" s="2625"/>
      <c r="CJ132" s="2625">
        <f t="shared" si="91"/>
        <v>0</v>
      </c>
      <c r="CK132" s="2766"/>
      <c r="CL132" s="2766"/>
    </row>
    <row r="133" spans="1:90" ht="14.25" hidden="1" customHeight="1">
      <c r="A133" s="2707"/>
      <c r="B133" s="2595"/>
      <c r="C133" s="555"/>
      <c r="D133" s="2559"/>
      <c r="E133" s="2679"/>
      <c r="F133" s="489"/>
      <c r="G133" s="489"/>
      <c r="H133" s="489"/>
      <c r="I133" s="489"/>
      <c r="J133" s="489"/>
      <c r="K133" s="489"/>
      <c r="L133" s="489"/>
      <c r="M133" s="489">
        <v>0</v>
      </c>
      <c r="N133" s="489"/>
      <c r="O133" s="514"/>
      <c r="P133" s="489"/>
      <c r="Q133" s="489"/>
      <c r="R133" s="489"/>
      <c r="S133" s="489"/>
      <c r="T133" s="489"/>
      <c r="U133" s="489"/>
      <c r="V133" s="489">
        <f t="shared" si="84"/>
        <v>0</v>
      </c>
      <c r="W133" s="2600">
        <f t="shared" si="166"/>
        <v>0</v>
      </c>
      <c r="X133" s="2600">
        <f t="shared" si="167"/>
        <v>0</v>
      </c>
      <c r="Y133" s="2600">
        <f t="shared" si="168"/>
        <v>0</v>
      </c>
      <c r="Z133" s="2600">
        <f t="shared" si="169"/>
        <v>0</v>
      </c>
      <c r="AA133" s="2600">
        <f t="shared" si="170"/>
        <v>0</v>
      </c>
      <c r="AB133" s="2600">
        <f t="shared" si="171"/>
        <v>0</v>
      </c>
      <c r="AC133" s="2600">
        <f t="shared" si="172"/>
        <v>0</v>
      </c>
      <c r="AD133" s="2600">
        <f t="shared" si="173"/>
        <v>0</v>
      </c>
      <c r="AE133" s="2600">
        <f t="shared" si="85"/>
        <v>0</v>
      </c>
      <c r="AF133" s="2600"/>
      <c r="AG133" s="489"/>
      <c r="AH133" s="514"/>
      <c r="AI133" s="489"/>
      <c r="AJ133" s="489"/>
      <c r="AK133" s="489"/>
      <c r="AL133" s="489"/>
      <c r="AM133" s="489"/>
      <c r="AN133" s="489"/>
      <c r="AO133" s="489">
        <v>0</v>
      </c>
      <c r="AP133" s="489"/>
      <c r="AQ133" s="514"/>
      <c r="AR133" s="489"/>
      <c r="AS133" s="489"/>
      <c r="AT133" s="489"/>
      <c r="AU133" s="489"/>
      <c r="AV133" s="489"/>
      <c r="AW133" s="489"/>
      <c r="AX133" s="489">
        <f t="shared" si="86"/>
        <v>0</v>
      </c>
      <c r="AY133" s="489"/>
      <c r="AZ133" s="514"/>
      <c r="BA133" s="489"/>
      <c r="BB133" s="489"/>
      <c r="BC133" s="489"/>
      <c r="BD133" s="489"/>
      <c r="BE133" s="489"/>
      <c r="BF133" s="489"/>
      <c r="BG133" s="489">
        <f t="shared" si="87"/>
        <v>0</v>
      </c>
      <c r="BH133" s="2709"/>
      <c r="BI133" s="2709"/>
      <c r="BJ133" s="489"/>
      <c r="BK133" s="514"/>
      <c r="BL133" s="489"/>
      <c r="BM133" s="489"/>
      <c r="BN133" s="489"/>
      <c r="BO133" s="489"/>
      <c r="BP133" s="489"/>
      <c r="BQ133" s="489"/>
      <c r="BR133" s="489">
        <f t="shared" si="88"/>
        <v>0</v>
      </c>
      <c r="BS133" s="489"/>
      <c r="BT133" s="514"/>
      <c r="BU133" s="489"/>
      <c r="BV133" s="489"/>
      <c r="BW133" s="489"/>
      <c r="BX133" s="489"/>
      <c r="BY133" s="489"/>
      <c r="BZ133" s="489"/>
      <c r="CA133" s="489">
        <f t="shared" si="89"/>
        <v>0</v>
      </c>
      <c r="CB133" s="489"/>
      <c r="CC133" s="514"/>
      <c r="CD133" s="489"/>
      <c r="CE133" s="489"/>
      <c r="CF133" s="489"/>
      <c r="CG133" s="489"/>
      <c r="CH133" s="489"/>
      <c r="CI133" s="489"/>
      <c r="CJ133" s="489">
        <f t="shared" si="91"/>
        <v>0</v>
      </c>
      <c r="CK133" s="2755"/>
      <c r="CL133" s="2755"/>
    </row>
    <row r="134" spans="1:90" ht="14.25" hidden="1" customHeight="1">
      <c r="A134" s="2707"/>
      <c r="B134" s="2595"/>
      <c r="C134" s="555"/>
      <c r="D134" s="2559"/>
      <c r="E134" s="2679"/>
      <c r="F134" s="489"/>
      <c r="G134" s="489"/>
      <c r="H134" s="489"/>
      <c r="I134" s="489"/>
      <c r="J134" s="489"/>
      <c r="K134" s="489"/>
      <c r="L134" s="489"/>
      <c r="M134" s="489">
        <v>0</v>
      </c>
      <c r="N134" s="489"/>
      <c r="O134" s="514"/>
      <c r="P134" s="489"/>
      <c r="Q134" s="489"/>
      <c r="R134" s="489"/>
      <c r="S134" s="489"/>
      <c r="T134" s="489"/>
      <c r="U134" s="489"/>
      <c r="V134" s="489">
        <f t="shared" si="84"/>
        <v>0</v>
      </c>
      <c r="W134" s="2600">
        <f t="shared" si="166"/>
        <v>0</v>
      </c>
      <c r="X134" s="2600">
        <f t="shared" si="167"/>
        <v>0</v>
      </c>
      <c r="Y134" s="2600">
        <f t="shared" si="168"/>
        <v>0</v>
      </c>
      <c r="Z134" s="2600">
        <f t="shared" si="169"/>
        <v>0</v>
      </c>
      <c r="AA134" s="2600">
        <f t="shared" si="170"/>
        <v>0</v>
      </c>
      <c r="AB134" s="2600">
        <f t="shared" si="171"/>
        <v>0</v>
      </c>
      <c r="AC134" s="2600">
        <f t="shared" si="172"/>
        <v>0</v>
      </c>
      <c r="AD134" s="2600">
        <f t="shared" si="173"/>
        <v>0</v>
      </c>
      <c r="AE134" s="2600">
        <f t="shared" si="85"/>
        <v>0</v>
      </c>
      <c r="AF134" s="2600"/>
      <c r="AG134" s="489"/>
      <c r="AH134" s="514"/>
      <c r="AI134" s="489"/>
      <c r="AJ134" s="489"/>
      <c r="AK134" s="489"/>
      <c r="AL134" s="489"/>
      <c r="AM134" s="489"/>
      <c r="AN134" s="489"/>
      <c r="AO134" s="489">
        <v>0</v>
      </c>
      <c r="AP134" s="489"/>
      <c r="AQ134" s="514"/>
      <c r="AR134" s="489"/>
      <c r="AS134" s="489"/>
      <c r="AT134" s="489"/>
      <c r="AU134" s="489"/>
      <c r="AV134" s="489"/>
      <c r="AW134" s="489"/>
      <c r="AX134" s="489">
        <f t="shared" si="86"/>
        <v>0</v>
      </c>
      <c r="AY134" s="489"/>
      <c r="AZ134" s="514"/>
      <c r="BA134" s="489"/>
      <c r="BB134" s="489"/>
      <c r="BC134" s="489"/>
      <c r="BD134" s="489"/>
      <c r="BE134" s="489"/>
      <c r="BF134" s="489"/>
      <c r="BG134" s="489">
        <f t="shared" si="87"/>
        <v>0</v>
      </c>
      <c r="BH134" s="2709"/>
      <c r="BI134" s="2709"/>
      <c r="BJ134" s="489"/>
      <c r="BK134" s="514"/>
      <c r="BL134" s="489"/>
      <c r="BM134" s="489"/>
      <c r="BN134" s="489"/>
      <c r="BO134" s="489"/>
      <c r="BP134" s="489"/>
      <c r="BQ134" s="489"/>
      <c r="BR134" s="489">
        <f t="shared" si="88"/>
        <v>0</v>
      </c>
      <c r="BS134" s="489"/>
      <c r="BT134" s="514"/>
      <c r="BU134" s="489"/>
      <c r="BV134" s="489"/>
      <c r="BW134" s="489"/>
      <c r="BX134" s="489"/>
      <c r="BY134" s="489"/>
      <c r="BZ134" s="489"/>
      <c r="CA134" s="489">
        <f t="shared" si="89"/>
        <v>0</v>
      </c>
      <c r="CB134" s="489"/>
      <c r="CC134" s="514"/>
      <c r="CD134" s="489"/>
      <c r="CE134" s="489"/>
      <c r="CF134" s="489"/>
      <c r="CG134" s="489"/>
      <c r="CH134" s="489"/>
      <c r="CI134" s="489"/>
      <c r="CJ134" s="489">
        <f t="shared" si="91"/>
        <v>0</v>
      </c>
      <c r="CK134" s="2755"/>
      <c r="CL134" s="2755"/>
    </row>
    <row r="135" spans="1:90" ht="14.25" hidden="1" customHeight="1">
      <c r="A135" s="2707"/>
      <c r="B135" s="2595"/>
      <c r="C135" s="555"/>
      <c r="D135" s="2559"/>
      <c r="E135" s="2679"/>
      <c r="F135" s="489"/>
      <c r="G135" s="489"/>
      <c r="H135" s="489"/>
      <c r="I135" s="489"/>
      <c r="J135" s="489"/>
      <c r="K135" s="489"/>
      <c r="L135" s="489"/>
      <c r="M135" s="489">
        <v>0</v>
      </c>
      <c r="N135" s="489"/>
      <c r="O135" s="514"/>
      <c r="P135" s="489"/>
      <c r="Q135" s="489"/>
      <c r="R135" s="489"/>
      <c r="S135" s="489"/>
      <c r="T135" s="489"/>
      <c r="U135" s="489"/>
      <c r="V135" s="489">
        <f t="shared" si="84"/>
        <v>0</v>
      </c>
      <c r="W135" s="2600">
        <f t="shared" si="166"/>
        <v>0</v>
      </c>
      <c r="X135" s="2600">
        <f t="shared" si="167"/>
        <v>0</v>
      </c>
      <c r="Y135" s="2600">
        <f t="shared" si="168"/>
        <v>0</v>
      </c>
      <c r="Z135" s="2600">
        <f t="shared" si="169"/>
        <v>0</v>
      </c>
      <c r="AA135" s="2600">
        <f t="shared" si="170"/>
        <v>0</v>
      </c>
      <c r="AB135" s="2600">
        <f t="shared" si="171"/>
        <v>0</v>
      </c>
      <c r="AC135" s="2600">
        <f t="shared" si="172"/>
        <v>0</v>
      </c>
      <c r="AD135" s="2600">
        <f t="shared" si="173"/>
        <v>0</v>
      </c>
      <c r="AE135" s="2600">
        <f t="shared" si="85"/>
        <v>0</v>
      </c>
      <c r="AF135" s="2600"/>
      <c r="AG135" s="489"/>
      <c r="AH135" s="514"/>
      <c r="AI135" s="489"/>
      <c r="AJ135" s="489"/>
      <c r="AK135" s="489"/>
      <c r="AL135" s="489"/>
      <c r="AM135" s="489"/>
      <c r="AN135" s="489"/>
      <c r="AO135" s="489">
        <v>0</v>
      </c>
      <c r="AP135" s="489"/>
      <c r="AQ135" s="514"/>
      <c r="AR135" s="489"/>
      <c r="AS135" s="489"/>
      <c r="AT135" s="489"/>
      <c r="AU135" s="489"/>
      <c r="AV135" s="489"/>
      <c r="AW135" s="489"/>
      <c r="AX135" s="489">
        <f t="shared" si="86"/>
        <v>0</v>
      </c>
      <c r="AY135" s="489"/>
      <c r="AZ135" s="514"/>
      <c r="BA135" s="489"/>
      <c r="BB135" s="489"/>
      <c r="BC135" s="489"/>
      <c r="BD135" s="489"/>
      <c r="BE135" s="489"/>
      <c r="BF135" s="489"/>
      <c r="BG135" s="489">
        <f t="shared" si="87"/>
        <v>0</v>
      </c>
      <c r="BH135" s="2709"/>
      <c r="BI135" s="2709"/>
      <c r="BJ135" s="489"/>
      <c r="BK135" s="514"/>
      <c r="BL135" s="489"/>
      <c r="BM135" s="489"/>
      <c r="BN135" s="489"/>
      <c r="BO135" s="489"/>
      <c r="BP135" s="489"/>
      <c r="BQ135" s="489"/>
      <c r="BR135" s="489">
        <f t="shared" si="88"/>
        <v>0</v>
      </c>
      <c r="BS135" s="489"/>
      <c r="BT135" s="514"/>
      <c r="BU135" s="489"/>
      <c r="BV135" s="489"/>
      <c r="BW135" s="489"/>
      <c r="BX135" s="489"/>
      <c r="BY135" s="489"/>
      <c r="BZ135" s="489"/>
      <c r="CA135" s="489">
        <f t="shared" si="89"/>
        <v>0</v>
      </c>
      <c r="CB135" s="489"/>
      <c r="CC135" s="514"/>
      <c r="CD135" s="489"/>
      <c r="CE135" s="489"/>
      <c r="CF135" s="489"/>
      <c r="CG135" s="489"/>
      <c r="CH135" s="489"/>
      <c r="CI135" s="489"/>
      <c r="CJ135" s="489">
        <f t="shared" si="91"/>
        <v>0</v>
      </c>
      <c r="CK135" s="2755"/>
      <c r="CL135" s="2755"/>
    </row>
    <row r="136" spans="1:90" ht="14.25" hidden="1" customHeight="1">
      <c r="A136" s="2707"/>
      <c r="B136" s="2595"/>
      <c r="C136" s="555"/>
      <c r="D136" s="2559"/>
      <c r="E136" s="2679"/>
      <c r="F136" s="489"/>
      <c r="G136" s="489"/>
      <c r="H136" s="489"/>
      <c r="I136" s="489"/>
      <c r="J136" s="489"/>
      <c r="K136" s="489"/>
      <c r="L136" s="489"/>
      <c r="M136" s="489">
        <v>0</v>
      </c>
      <c r="N136" s="489"/>
      <c r="O136" s="514"/>
      <c r="P136" s="489"/>
      <c r="Q136" s="489"/>
      <c r="R136" s="489"/>
      <c r="S136" s="489"/>
      <c r="T136" s="489"/>
      <c r="U136" s="489"/>
      <c r="V136" s="489">
        <f t="shared" si="84"/>
        <v>0</v>
      </c>
      <c r="W136" s="2600">
        <f t="shared" si="166"/>
        <v>0</v>
      </c>
      <c r="X136" s="2600">
        <f t="shared" si="167"/>
        <v>0</v>
      </c>
      <c r="Y136" s="2600">
        <f t="shared" si="168"/>
        <v>0</v>
      </c>
      <c r="Z136" s="2600">
        <f t="shared" si="169"/>
        <v>0</v>
      </c>
      <c r="AA136" s="2600">
        <f t="shared" si="170"/>
        <v>0</v>
      </c>
      <c r="AB136" s="2600">
        <f t="shared" si="171"/>
        <v>0</v>
      </c>
      <c r="AC136" s="2600">
        <f t="shared" si="172"/>
        <v>0</v>
      </c>
      <c r="AD136" s="2600">
        <f t="shared" si="173"/>
        <v>0</v>
      </c>
      <c r="AE136" s="2600">
        <f t="shared" si="85"/>
        <v>0</v>
      </c>
      <c r="AF136" s="2600"/>
      <c r="AG136" s="489"/>
      <c r="AH136" s="514"/>
      <c r="AI136" s="489"/>
      <c r="AJ136" s="489"/>
      <c r="AK136" s="489"/>
      <c r="AL136" s="489"/>
      <c r="AM136" s="489"/>
      <c r="AN136" s="489"/>
      <c r="AO136" s="489">
        <v>0</v>
      </c>
      <c r="AP136" s="489"/>
      <c r="AQ136" s="514"/>
      <c r="AR136" s="489"/>
      <c r="AS136" s="489"/>
      <c r="AT136" s="489"/>
      <c r="AU136" s="489"/>
      <c r="AV136" s="489"/>
      <c r="AW136" s="489"/>
      <c r="AX136" s="489">
        <f t="shared" si="86"/>
        <v>0</v>
      </c>
      <c r="AY136" s="489"/>
      <c r="AZ136" s="514"/>
      <c r="BA136" s="489"/>
      <c r="BB136" s="489"/>
      <c r="BC136" s="489"/>
      <c r="BD136" s="489"/>
      <c r="BE136" s="489"/>
      <c r="BF136" s="489"/>
      <c r="BG136" s="489">
        <f t="shared" si="87"/>
        <v>0</v>
      </c>
      <c r="BH136" s="2709"/>
      <c r="BI136" s="2709"/>
      <c r="BJ136" s="489"/>
      <c r="BK136" s="514"/>
      <c r="BL136" s="489"/>
      <c r="BM136" s="489"/>
      <c r="BN136" s="489"/>
      <c r="BO136" s="489"/>
      <c r="BP136" s="489"/>
      <c r="BQ136" s="489"/>
      <c r="BR136" s="489">
        <f t="shared" si="88"/>
        <v>0</v>
      </c>
      <c r="BS136" s="489"/>
      <c r="BT136" s="514"/>
      <c r="BU136" s="489"/>
      <c r="BV136" s="489"/>
      <c r="BW136" s="489"/>
      <c r="BX136" s="489"/>
      <c r="BY136" s="489"/>
      <c r="BZ136" s="489"/>
      <c r="CA136" s="489">
        <f t="shared" si="89"/>
        <v>0</v>
      </c>
      <c r="CB136" s="489"/>
      <c r="CC136" s="514"/>
      <c r="CD136" s="489"/>
      <c r="CE136" s="489"/>
      <c r="CF136" s="489"/>
      <c r="CG136" s="489"/>
      <c r="CH136" s="489"/>
      <c r="CI136" s="489"/>
      <c r="CJ136" s="489">
        <f t="shared" si="91"/>
        <v>0</v>
      </c>
      <c r="CK136" s="2755"/>
      <c r="CL136" s="2755"/>
    </row>
    <row r="137" spans="1:90" ht="14.25" hidden="1" customHeight="1">
      <c r="A137" s="2707"/>
      <c r="B137" s="2595"/>
      <c r="C137" s="555"/>
      <c r="D137" s="2559"/>
      <c r="E137" s="2679"/>
      <c r="F137" s="489"/>
      <c r="G137" s="489"/>
      <c r="H137" s="489"/>
      <c r="I137" s="489"/>
      <c r="J137" s="489"/>
      <c r="K137" s="489"/>
      <c r="L137" s="489"/>
      <c r="M137" s="489">
        <v>0</v>
      </c>
      <c r="N137" s="489"/>
      <c r="O137" s="514"/>
      <c r="P137" s="489"/>
      <c r="Q137" s="489"/>
      <c r="R137" s="489"/>
      <c r="S137" s="489"/>
      <c r="T137" s="489"/>
      <c r="U137" s="489"/>
      <c r="V137" s="489">
        <f t="shared" si="84"/>
        <v>0</v>
      </c>
      <c r="W137" s="2600">
        <f t="shared" si="166"/>
        <v>0</v>
      </c>
      <c r="X137" s="2600">
        <f t="shared" si="167"/>
        <v>0</v>
      </c>
      <c r="Y137" s="2600">
        <f t="shared" si="168"/>
        <v>0</v>
      </c>
      <c r="Z137" s="2600">
        <f t="shared" si="169"/>
        <v>0</v>
      </c>
      <c r="AA137" s="2600">
        <f t="shared" si="170"/>
        <v>0</v>
      </c>
      <c r="AB137" s="2600">
        <f t="shared" si="171"/>
        <v>0</v>
      </c>
      <c r="AC137" s="2600">
        <f t="shared" si="172"/>
        <v>0</v>
      </c>
      <c r="AD137" s="2600">
        <f t="shared" si="173"/>
        <v>0</v>
      </c>
      <c r="AE137" s="2600">
        <f t="shared" si="85"/>
        <v>0</v>
      </c>
      <c r="AF137" s="2600"/>
      <c r="AG137" s="489"/>
      <c r="AH137" s="514"/>
      <c r="AI137" s="489"/>
      <c r="AJ137" s="489"/>
      <c r="AK137" s="489"/>
      <c r="AL137" s="489"/>
      <c r="AM137" s="489"/>
      <c r="AN137" s="489"/>
      <c r="AO137" s="489">
        <v>0</v>
      </c>
      <c r="AP137" s="489"/>
      <c r="AQ137" s="514"/>
      <c r="AR137" s="489"/>
      <c r="AS137" s="489"/>
      <c r="AT137" s="489"/>
      <c r="AU137" s="489"/>
      <c r="AV137" s="489"/>
      <c r="AW137" s="489"/>
      <c r="AX137" s="489">
        <f t="shared" si="86"/>
        <v>0</v>
      </c>
      <c r="AY137" s="489"/>
      <c r="AZ137" s="514"/>
      <c r="BA137" s="489"/>
      <c r="BB137" s="489"/>
      <c r="BC137" s="489"/>
      <c r="BD137" s="489"/>
      <c r="BE137" s="489"/>
      <c r="BF137" s="489"/>
      <c r="BG137" s="489">
        <f t="shared" si="87"/>
        <v>0</v>
      </c>
      <c r="BH137" s="2709"/>
      <c r="BI137" s="2709"/>
      <c r="BJ137" s="489"/>
      <c r="BK137" s="514"/>
      <c r="BL137" s="489"/>
      <c r="BM137" s="489"/>
      <c r="BN137" s="489"/>
      <c r="BO137" s="489"/>
      <c r="BP137" s="489"/>
      <c r="BQ137" s="489"/>
      <c r="BR137" s="489">
        <f t="shared" si="88"/>
        <v>0</v>
      </c>
      <c r="BS137" s="489"/>
      <c r="BT137" s="514"/>
      <c r="BU137" s="489"/>
      <c r="BV137" s="489"/>
      <c r="BW137" s="489"/>
      <c r="BX137" s="489"/>
      <c r="BY137" s="489"/>
      <c r="BZ137" s="489"/>
      <c r="CA137" s="489">
        <f t="shared" si="89"/>
        <v>0</v>
      </c>
      <c r="CB137" s="489"/>
      <c r="CC137" s="514"/>
      <c r="CD137" s="489"/>
      <c r="CE137" s="489"/>
      <c r="CF137" s="489"/>
      <c r="CG137" s="489"/>
      <c r="CH137" s="489"/>
      <c r="CI137" s="489"/>
      <c r="CJ137" s="489">
        <f t="shared" si="91"/>
        <v>0</v>
      </c>
      <c r="CK137" s="2755"/>
      <c r="CL137" s="2755"/>
    </row>
    <row r="138" spans="1:90" ht="14.25" hidden="1" customHeight="1">
      <c r="A138" s="2707"/>
      <c r="B138" s="2595"/>
      <c r="C138" s="555"/>
      <c r="D138" s="2559"/>
      <c r="E138" s="2679"/>
      <c r="F138" s="489"/>
      <c r="G138" s="489"/>
      <c r="H138" s="489"/>
      <c r="I138" s="489"/>
      <c r="J138" s="489"/>
      <c r="K138" s="489"/>
      <c r="L138" s="489"/>
      <c r="M138" s="489">
        <v>0</v>
      </c>
      <c r="N138" s="489"/>
      <c r="O138" s="514"/>
      <c r="P138" s="489"/>
      <c r="Q138" s="489"/>
      <c r="R138" s="489"/>
      <c r="S138" s="489"/>
      <c r="T138" s="489"/>
      <c r="U138" s="489"/>
      <c r="V138" s="489">
        <f t="shared" si="84"/>
        <v>0</v>
      </c>
      <c r="W138" s="2600">
        <f t="shared" si="166"/>
        <v>0</v>
      </c>
      <c r="X138" s="2600">
        <f t="shared" si="167"/>
        <v>0</v>
      </c>
      <c r="Y138" s="2600">
        <f t="shared" si="168"/>
        <v>0</v>
      </c>
      <c r="Z138" s="2600">
        <f t="shared" si="169"/>
        <v>0</v>
      </c>
      <c r="AA138" s="2600">
        <f t="shared" si="170"/>
        <v>0</v>
      </c>
      <c r="AB138" s="2600">
        <f t="shared" si="171"/>
        <v>0</v>
      </c>
      <c r="AC138" s="2600">
        <f t="shared" si="172"/>
        <v>0</v>
      </c>
      <c r="AD138" s="2600">
        <f t="shared" si="173"/>
        <v>0</v>
      </c>
      <c r="AE138" s="2600">
        <f t="shared" si="85"/>
        <v>0</v>
      </c>
      <c r="AF138" s="2600"/>
      <c r="AG138" s="489"/>
      <c r="AH138" s="514"/>
      <c r="AI138" s="489"/>
      <c r="AJ138" s="489"/>
      <c r="AK138" s="489"/>
      <c r="AL138" s="489"/>
      <c r="AM138" s="489"/>
      <c r="AN138" s="489"/>
      <c r="AO138" s="489">
        <v>0</v>
      </c>
      <c r="AP138" s="489"/>
      <c r="AQ138" s="514"/>
      <c r="AR138" s="489"/>
      <c r="AS138" s="489"/>
      <c r="AT138" s="489"/>
      <c r="AU138" s="489"/>
      <c r="AV138" s="489"/>
      <c r="AW138" s="489"/>
      <c r="AX138" s="489">
        <f t="shared" si="86"/>
        <v>0</v>
      </c>
      <c r="AY138" s="489"/>
      <c r="AZ138" s="514"/>
      <c r="BA138" s="489"/>
      <c r="BB138" s="489"/>
      <c r="BC138" s="489"/>
      <c r="BD138" s="489"/>
      <c r="BE138" s="489"/>
      <c r="BF138" s="489"/>
      <c r="BG138" s="489">
        <f t="shared" si="87"/>
        <v>0</v>
      </c>
      <c r="BH138" s="2709"/>
      <c r="BI138" s="2709"/>
      <c r="BJ138" s="489"/>
      <c r="BK138" s="514"/>
      <c r="BL138" s="489"/>
      <c r="BM138" s="489"/>
      <c r="BN138" s="489"/>
      <c r="BO138" s="489"/>
      <c r="BP138" s="489"/>
      <c r="BQ138" s="489"/>
      <c r="BR138" s="489">
        <f t="shared" si="88"/>
        <v>0</v>
      </c>
      <c r="BS138" s="489"/>
      <c r="BT138" s="514"/>
      <c r="BU138" s="489"/>
      <c r="BV138" s="489"/>
      <c r="BW138" s="489"/>
      <c r="BX138" s="489"/>
      <c r="BY138" s="489"/>
      <c r="BZ138" s="489"/>
      <c r="CA138" s="489">
        <f t="shared" si="89"/>
        <v>0</v>
      </c>
      <c r="CB138" s="489"/>
      <c r="CC138" s="514"/>
      <c r="CD138" s="489"/>
      <c r="CE138" s="489"/>
      <c r="CF138" s="489"/>
      <c r="CG138" s="489"/>
      <c r="CH138" s="489"/>
      <c r="CI138" s="489"/>
      <c r="CJ138" s="489">
        <f t="shared" si="91"/>
        <v>0</v>
      </c>
      <c r="CK138" s="2755"/>
      <c r="CL138" s="2755"/>
    </row>
    <row r="139" spans="1:90" ht="14.25" hidden="1" customHeight="1">
      <c r="A139" s="2707"/>
      <c r="B139" s="2595"/>
      <c r="C139" s="555"/>
      <c r="D139" s="2559"/>
      <c r="E139" s="2679"/>
      <c r="F139" s="489"/>
      <c r="G139" s="489"/>
      <c r="H139" s="489"/>
      <c r="I139" s="489"/>
      <c r="J139" s="489"/>
      <c r="K139" s="489"/>
      <c r="L139" s="489"/>
      <c r="M139" s="489">
        <v>0</v>
      </c>
      <c r="N139" s="489"/>
      <c r="O139" s="514"/>
      <c r="P139" s="489"/>
      <c r="Q139" s="489"/>
      <c r="R139" s="489"/>
      <c r="S139" s="489"/>
      <c r="T139" s="489"/>
      <c r="U139" s="489"/>
      <c r="V139" s="489">
        <f t="shared" ref="V139:V202" si="174">SUM(P139:U139)</f>
        <v>0</v>
      </c>
      <c r="W139" s="2600">
        <f t="shared" si="166"/>
        <v>0</v>
      </c>
      <c r="X139" s="2600">
        <f t="shared" si="167"/>
        <v>0</v>
      </c>
      <c r="Y139" s="2600">
        <f t="shared" si="168"/>
        <v>0</v>
      </c>
      <c r="Z139" s="2600">
        <f t="shared" si="169"/>
        <v>0</v>
      </c>
      <c r="AA139" s="2600">
        <f t="shared" si="170"/>
        <v>0</v>
      </c>
      <c r="AB139" s="2600">
        <f t="shared" si="171"/>
        <v>0</v>
      </c>
      <c r="AC139" s="2600">
        <f t="shared" si="172"/>
        <v>0</v>
      </c>
      <c r="AD139" s="2600">
        <f t="shared" si="173"/>
        <v>0</v>
      </c>
      <c r="AE139" s="2600">
        <f t="shared" ref="AE139:AE202" si="175">SUM(Y139:AD139)</f>
        <v>0</v>
      </c>
      <c r="AF139" s="2600"/>
      <c r="AG139" s="489"/>
      <c r="AH139" s="514"/>
      <c r="AI139" s="489"/>
      <c r="AJ139" s="489"/>
      <c r="AK139" s="489"/>
      <c r="AL139" s="489"/>
      <c r="AM139" s="489"/>
      <c r="AN139" s="489"/>
      <c r="AO139" s="489">
        <v>0</v>
      </c>
      <c r="AP139" s="489"/>
      <c r="AQ139" s="514"/>
      <c r="AR139" s="489"/>
      <c r="AS139" s="489"/>
      <c r="AT139" s="489"/>
      <c r="AU139" s="489"/>
      <c r="AV139" s="489"/>
      <c r="AW139" s="489"/>
      <c r="AX139" s="489">
        <f t="shared" ref="AX139:AX202" si="176">SUM(AR139:AW139)</f>
        <v>0</v>
      </c>
      <c r="AY139" s="489"/>
      <c r="AZ139" s="514"/>
      <c r="BA139" s="489"/>
      <c r="BB139" s="489"/>
      <c r="BC139" s="489"/>
      <c r="BD139" s="489"/>
      <c r="BE139" s="489"/>
      <c r="BF139" s="489"/>
      <c r="BG139" s="489">
        <f t="shared" ref="BG139:BG202" si="177">SUM(BA139:BF139)</f>
        <v>0</v>
      </c>
      <c r="BH139" s="2709"/>
      <c r="BI139" s="2709"/>
      <c r="BJ139" s="489"/>
      <c r="BK139" s="514"/>
      <c r="BL139" s="489"/>
      <c r="BM139" s="489"/>
      <c r="BN139" s="489"/>
      <c r="BO139" s="489"/>
      <c r="BP139" s="489"/>
      <c r="BQ139" s="489"/>
      <c r="BR139" s="489">
        <f t="shared" ref="BR139:BR202" si="178">SUM(BL139:BQ139)</f>
        <v>0</v>
      </c>
      <c r="BS139" s="489"/>
      <c r="BT139" s="514"/>
      <c r="BU139" s="489"/>
      <c r="BV139" s="489"/>
      <c r="BW139" s="489"/>
      <c r="BX139" s="489"/>
      <c r="BY139" s="489"/>
      <c r="BZ139" s="489"/>
      <c r="CA139" s="489">
        <f t="shared" ref="CA139:CA202" si="179">SUM(BU139:BZ139)</f>
        <v>0</v>
      </c>
      <c r="CB139" s="489"/>
      <c r="CC139" s="514"/>
      <c r="CD139" s="489"/>
      <c r="CE139" s="489"/>
      <c r="CF139" s="489"/>
      <c r="CG139" s="489"/>
      <c r="CH139" s="489"/>
      <c r="CI139" s="489"/>
      <c r="CJ139" s="489">
        <f t="shared" ref="CJ139:CJ202" si="180">SUM(CD139:CI139)</f>
        <v>0</v>
      </c>
      <c r="CK139" s="2755"/>
      <c r="CL139" s="2755"/>
    </row>
    <row r="140" spans="1:90" ht="14.25" hidden="1" customHeight="1">
      <c r="A140" s="2707"/>
      <c r="B140" s="2595"/>
      <c r="C140" s="555"/>
      <c r="D140" s="2559"/>
      <c r="E140" s="2679"/>
      <c r="F140" s="489"/>
      <c r="G140" s="489"/>
      <c r="H140" s="489"/>
      <c r="I140" s="489"/>
      <c r="J140" s="489"/>
      <c r="K140" s="489"/>
      <c r="L140" s="489"/>
      <c r="M140" s="489">
        <v>0</v>
      </c>
      <c r="N140" s="489"/>
      <c r="O140" s="514"/>
      <c r="P140" s="489"/>
      <c r="Q140" s="489"/>
      <c r="R140" s="489"/>
      <c r="S140" s="489"/>
      <c r="T140" s="489"/>
      <c r="U140" s="489"/>
      <c r="V140" s="489">
        <f t="shared" si="174"/>
        <v>0</v>
      </c>
      <c r="W140" s="2600">
        <f t="shared" si="166"/>
        <v>0</v>
      </c>
      <c r="X140" s="2600">
        <f t="shared" si="167"/>
        <v>0</v>
      </c>
      <c r="Y140" s="2600">
        <f t="shared" si="168"/>
        <v>0</v>
      </c>
      <c r="Z140" s="2600">
        <f t="shared" si="169"/>
        <v>0</v>
      </c>
      <c r="AA140" s="2600">
        <f t="shared" si="170"/>
        <v>0</v>
      </c>
      <c r="AB140" s="2600">
        <f t="shared" si="171"/>
        <v>0</v>
      </c>
      <c r="AC140" s="2600">
        <f t="shared" si="172"/>
        <v>0</v>
      </c>
      <c r="AD140" s="2600">
        <f t="shared" si="173"/>
        <v>0</v>
      </c>
      <c r="AE140" s="2600">
        <f t="shared" si="175"/>
        <v>0</v>
      </c>
      <c r="AF140" s="2600"/>
      <c r="AG140" s="489"/>
      <c r="AH140" s="514"/>
      <c r="AI140" s="489"/>
      <c r="AJ140" s="489"/>
      <c r="AK140" s="489"/>
      <c r="AL140" s="489"/>
      <c r="AM140" s="489"/>
      <c r="AN140" s="489"/>
      <c r="AO140" s="489">
        <v>0</v>
      </c>
      <c r="AP140" s="489"/>
      <c r="AQ140" s="514"/>
      <c r="AR140" s="489"/>
      <c r="AS140" s="489"/>
      <c r="AT140" s="489"/>
      <c r="AU140" s="489"/>
      <c r="AV140" s="489"/>
      <c r="AW140" s="489"/>
      <c r="AX140" s="489">
        <f t="shared" si="176"/>
        <v>0</v>
      </c>
      <c r="AY140" s="489"/>
      <c r="AZ140" s="514"/>
      <c r="BA140" s="489"/>
      <c r="BB140" s="489"/>
      <c r="BC140" s="489"/>
      <c r="BD140" s="489"/>
      <c r="BE140" s="489"/>
      <c r="BF140" s="489"/>
      <c r="BG140" s="489">
        <f t="shared" si="177"/>
        <v>0</v>
      </c>
      <c r="BH140" s="2709"/>
      <c r="BI140" s="2709"/>
      <c r="BJ140" s="489"/>
      <c r="BK140" s="514"/>
      <c r="BL140" s="489"/>
      <c r="BM140" s="489"/>
      <c r="BN140" s="489"/>
      <c r="BO140" s="489"/>
      <c r="BP140" s="489"/>
      <c r="BQ140" s="489"/>
      <c r="BR140" s="489">
        <f t="shared" si="178"/>
        <v>0</v>
      </c>
      <c r="BS140" s="489"/>
      <c r="BT140" s="514"/>
      <c r="BU140" s="489"/>
      <c r="BV140" s="489"/>
      <c r="BW140" s="489"/>
      <c r="BX140" s="489"/>
      <c r="BY140" s="489"/>
      <c r="BZ140" s="489"/>
      <c r="CA140" s="489">
        <f t="shared" si="179"/>
        <v>0</v>
      </c>
      <c r="CB140" s="489"/>
      <c r="CC140" s="514"/>
      <c r="CD140" s="489"/>
      <c r="CE140" s="489"/>
      <c r="CF140" s="489"/>
      <c r="CG140" s="489"/>
      <c r="CH140" s="489"/>
      <c r="CI140" s="489"/>
      <c r="CJ140" s="489">
        <f t="shared" si="180"/>
        <v>0</v>
      </c>
      <c r="CK140" s="2755"/>
      <c r="CL140" s="2755"/>
    </row>
    <row r="141" spans="1:90" ht="12.75" hidden="1" customHeight="1">
      <c r="A141" s="2738"/>
      <c r="B141" s="2569"/>
      <c r="C141" s="2570"/>
      <c r="D141" s="2571"/>
      <c r="E141" s="2682">
        <v>0</v>
      </c>
      <c r="F141" s="2655">
        <v>0</v>
      </c>
      <c r="G141" s="2655">
        <v>0</v>
      </c>
      <c r="H141" s="2655">
        <v>0</v>
      </c>
      <c r="I141" s="2655">
        <v>0</v>
      </c>
      <c r="J141" s="2655">
        <v>0</v>
      </c>
      <c r="K141" s="2655">
        <v>0</v>
      </c>
      <c r="L141" s="2655">
        <v>0</v>
      </c>
      <c r="M141" s="2655">
        <v>0</v>
      </c>
      <c r="N141" s="2655"/>
      <c r="O141" s="2741"/>
      <c r="P141" s="2655"/>
      <c r="Q141" s="2655"/>
      <c r="R141" s="2655"/>
      <c r="S141" s="2655"/>
      <c r="T141" s="2655"/>
      <c r="U141" s="2655"/>
      <c r="V141" s="2655">
        <f t="shared" si="174"/>
        <v>0</v>
      </c>
      <c r="W141" s="2606">
        <f t="shared" si="166"/>
        <v>0</v>
      </c>
      <c r="X141" s="2606">
        <f t="shared" si="167"/>
        <v>0</v>
      </c>
      <c r="Y141" s="2606">
        <f t="shared" si="168"/>
        <v>0</v>
      </c>
      <c r="Z141" s="2606">
        <f t="shared" si="169"/>
        <v>0</v>
      </c>
      <c r="AA141" s="2606">
        <f t="shared" si="170"/>
        <v>0</v>
      </c>
      <c r="AB141" s="2606">
        <f t="shared" si="171"/>
        <v>0</v>
      </c>
      <c r="AC141" s="2606">
        <f t="shared" si="172"/>
        <v>0</v>
      </c>
      <c r="AD141" s="2606">
        <f t="shared" si="173"/>
        <v>0</v>
      </c>
      <c r="AE141" s="2606">
        <f t="shared" si="175"/>
        <v>0</v>
      </c>
      <c r="AF141" s="2606"/>
      <c r="AG141" s="2655">
        <v>0</v>
      </c>
      <c r="AH141" s="2741">
        <v>0</v>
      </c>
      <c r="AI141" s="2655">
        <v>0</v>
      </c>
      <c r="AJ141" s="2655">
        <v>0</v>
      </c>
      <c r="AK141" s="2655">
        <v>0</v>
      </c>
      <c r="AL141" s="2655">
        <v>0</v>
      </c>
      <c r="AM141" s="2655">
        <v>0</v>
      </c>
      <c r="AN141" s="2655">
        <v>0</v>
      </c>
      <c r="AO141" s="2655">
        <v>0</v>
      </c>
      <c r="AP141" s="2655"/>
      <c r="AQ141" s="2741"/>
      <c r="AR141" s="2655"/>
      <c r="AS141" s="2655"/>
      <c r="AT141" s="2655"/>
      <c r="AU141" s="2655"/>
      <c r="AV141" s="2655"/>
      <c r="AW141" s="2655"/>
      <c r="AX141" s="2655">
        <f t="shared" si="176"/>
        <v>0</v>
      </c>
      <c r="AY141" s="2767">
        <f t="shared" ref="AY141:BF141" si="181">AG141+AP141</f>
        <v>0</v>
      </c>
      <c r="AZ141" s="2750">
        <f t="shared" si="181"/>
        <v>0</v>
      </c>
      <c r="BA141" s="2767">
        <f t="shared" si="181"/>
        <v>0</v>
      </c>
      <c r="BB141" s="2604">
        <f t="shared" si="181"/>
        <v>0</v>
      </c>
      <c r="BC141" s="2767">
        <f t="shared" si="181"/>
        <v>0</v>
      </c>
      <c r="BD141" s="2767">
        <f t="shared" si="181"/>
        <v>0</v>
      </c>
      <c r="BE141" s="2604">
        <f t="shared" si="181"/>
        <v>0</v>
      </c>
      <c r="BF141" s="2655">
        <f t="shared" si="181"/>
        <v>0</v>
      </c>
      <c r="BG141" s="2655">
        <f t="shared" si="177"/>
        <v>0</v>
      </c>
      <c r="BH141" s="2742"/>
      <c r="BI141" s="2742"/>
      <c r="BJ141" s="2655"/>
      <c r="BK141" s="2741"/>
      <c r="BL141" s="2655"/>
      <c r="BM141" s="2655"/>
      <c r="BN141" s="2655"/>
      <c r="BO141" s="2655"/>
      <c r="BP141" s="2655"/>
      <c r="BQ141" s="2655"/>
      <c r="BR141" s="2655">
        <f t="shared" si="178"/>
        <v>0</v>
      </c>
      <c r="BS141" s="2655"/>
      <c r="BT141" s="2741"/>
      <c r="BU141" s="2655"/>
      <c r="BV141" s="2655"/>
      <c r="BW141" s="2655"/>
      <c r="BX141" s="2655"/>
      <c r="BY141" s="2655"/>
      <c r="BZ141" s="2655"/>
      <c r="CA141" s="2655">
        <f t="shared" si="179"/>
        <v>0</v>
      </c>
      <c r="CB141" s="2604">
        <f t="shared" ref="CB141:CI141" si="182">BJ141+BS141</f>
        <v>0</v>
      </c>
      <c r="CC141" s="2604">
        <f t="shared" si="182"/>
        <v>0</v>
      </c>
      <c r="CD141" s="2604">
        <f t="shared" si="182"/>
        <v>0</v>
      </c>
      <c r="CE141" s="2604">
        <f t="shared" si="182"/>
        <v>0</v>
      </c>
      <c r="CF141" s="2655">
        <f t="shared" si="182"/>
        <v>0</v>
      </c>
      <c r="CG141" s="2655">
        <f t="shared" si="182"/>
        <v>0</v>
      </c>
      <c r="CH141" s="2655">
        <f t="shared" si="182"/>
        <v>0</v>
      </c>
      <c r="CI141" s="2655">
        <f t="shared" si="182"/>
        <v>0</v>
      </c>
      <c r="CJ141" s="2655">
        <f t="shared" si="180"/>
        <v>0</v>
      </c>
      <c r="CK141" s="2768"/>
      <c r="CL141" s="2768"/>
    </row>
    <row r="142" spans="1:90" ht="25.5" customHeight="1">
      <c r="A142" s="338"/>
      <c r="B142" s="3552" t="s">
        <v>509</v>
      </c>
      <c r="C142" s="3553" t="s">
        <v>523</v>
      </c>
      <c r="D142" s="3564"/>
      <c r="E142" s="3555">
        <v>0</v>
      </c>
      <c r="F142" s="3556">
        <v>0</v>
      </c>
      <c r="G142" s="3556">
        <v>6450</v>
      </c>
      <c r="H142" s="3556">
        <v>0</v>
      </c>
      <c r="I142" s="3556">
        <v>0</v>
      </c>
      <c r="J142" s="3556">
        <v>0</v>
      </c>
      <c r="K142" s="3556">
        <v>0</v>
      </c>
      <c r="L142" s="3556">
        <v>0</v>
      </c>
      <c r="M142" s="3556">
        <v>6450</v>
      </c>
      <c r="N142" s="3565">
        <f t="shared" ref="N142:U142" si="183">SUM(N143:N152)</f>
        <v>0</v>
      </c>
      <c r="O142" s="3556">
        <f t="shared" si="183"/>
        <v>0</v>
      </c>
      <c r="P142" s="3556">
        <f t="shared" si="183"/>
        <v>0</v>
      </c>
      <c r="Q142" s="3556">
        <f t="shared" si="183"/>
        <v>0</v>
      </c>
      <c r="R142" s="3556">
        <f>SUM(R143:R152)</f>
        <v>0</v>
      </c>
      <c r="S142" s="3556">
        <f t="shared" si="183"/>
        <v>0</v>
      </c>
      <c r="T142" s="3556">
        <f t="shared" si="183"/>
        <v>0</v>
      </c>
      <c r="U142" s="3556">
        <f t="shared" si="183"/>
        <v>0</v>
      </c>
      <c r="V142" s="3556">
        <f t="shared" si="174"/>
        <v>0</v>
      </c>
      <c r="W142" s="3556">
        <f t="shared" ref="W142:AD142" si="184">SUM(W143:W152)</f>
        <v>0</v>
      </c>
      <c r="X142" s="3556">
        <f t="shared" si="184"/>
        <v>0</v>
      </c>
      <c r="Y142" s="3556">
        <f t="shared" si="184"/>
        <v>6450</v>
      </c>
      <c r="Z142" s="3556">
        <f t="shared" si="184"/>
        <v>0</v>
      </c>
      <c r="AA142" s="3556">
        <f>SUM(AA143:AA152)</f>
        <v>0</v>
      </c>
      <c r="AB142" s="3556">
        <f t="shared" si="184"/>
        <v>0</v>
      </c>
      <c r="AC142" s="3556">
        <f t="shared" si="184"/>
        <v>0</v>
      </c>
      <c r="AD142" s="3556">
        <f t="shared" si="184"/>
        <v>0</v>
      </c>
      <c r="AE142" s="3556">
        <f t="shared" si="175"/>
        <v>6450</v>
      </c>
      <c r="AF142" s="3556"/>
      <c r="AG142" s="3557">
        <v>0</v>
      </c>
      <c r="AH142" s="3556">
        <v>0</v>
      </c>
      <c r="AI142" s="3556">
        <v>10000</v>
      </c>
      <c r="AJ142" s="3556">
        <v>0</v>
      </c>
      <c r="AK142" s="3556">
        <v>0</v>
      </c>
      <c r="AL142" s="3556">
        <v>0</v>
      </c>
      <c r="AM142" s="3556">
        <v>0</v>
      </c>
      <c r="AN142" s="3556">
        <v>0</v>
      </c>
      <c r="AO142" s="3556">
        <v>10000</v>
      </c>
      <c r="AP142" s="3565">
        <f t="shared" ref="AP142:AW142" si="185">SUM(AP143:AP152)</f>
        <v>0</v>
      </c>
      <c r="AQ142" s="3556">
        <f t="shared" si="185"/>
        <v>0</v>
      </c>
      <c r="AR142" s="3556">
        <f t="shared" si="185"/>
        <v>0</v>
      </c>
      <c r="AS142" s="3556">
        <f t="shared" si="185"/>
        <v>0</v>
      </c>
      <c r="AT142" s="3556">
        <f>SUM(AT143:AT152)</f>
        <v>0</v>
      </c>
      <c r="AU142" s="3556">
        <f t="shared" si="185"/>
        <v>0</v>
      </c>
      <c r="AV142" s="3556">
        <f t="shared" si="185"/>
        <v>0</v>
      </c>
      <c r="AW142" s="3556">
        <f t="shared" si="185"/>
        <v>0</v>
      </c>
      <c r="AX142" s="3556">
        <f t="shared" si="176"/>
        <v>0</v>
      </c>
      <c r="AY142" s="3565">
        <f t="shared" ref="AY142:BF142" si="186">SUM(AY143:AY152)</f>
        <v>0</v>
      </c>
      <c r="AZ142" s="3556">
        <f t="shared" si="186"/>
        <v>0</v>
      </c>
      <c r="BA142" s="3556">
        <f t="shared" si="186"/>
        <v>10000</v>
      </c>
      <c r="BB142" s="3556">
        <f t="shared" si="186"/>
        <v>0</v>
      </c>
      <c r="BC142" s="3556">
        <f>SUM(BC143:BC152)</f>
        <v>0</v>
      </c>
      <c r="BD142" s="3556">
        <f t="shared" si="186"/>
        <v>0</v>
      </c>
      <c r="BE142" s="3556">
        <f t="shared" si="186"/>
        <v>0</v>
      </c>
      <c r="BF142" s="3556">
        <f t="shared" si="186"/>
        <v>0</v>
      </c>
      <c r="BG142" s="3556">
        <f t="shared" si="177"/>
        <v>10000</v>
      </c>
      <c r="BH142" s="3559"/>
      <c r="BI142" s="3559"/>
      <c r="BJ142" s="3556">
        <f t="shared" ref="BJ142:BQ142" si="187">SUM(BJ143:BJ152)</f>
        <v>11.4</v>
      </c>
      <c r="BK142" s="3556">
        <f t="shared" si="187"/>
        <v>0</v>
      </c>
      <c r="BL142" s="3556">
        <f t="shared" si="187"/>
        <v>150000</v>
      </c>
      <c r="BM142" s="3556">
        <f t="shared" si="187"/>
        <v>0</v>
      </c>
      <c r="BN142" s="3556">
        <f t="shared" si="187"/>
        <v>0</v>
      </c>
      <c r="BO142" s="3556">
        <f t="shared" si="187"/>
        <v>0</v>
      </c>
      <c r="BP142" s="3556">
        <f t="shared" si="187"/>
        <v>0</v>
      </c>
      <c r="BQ142" s="3556">
        <f t="shared" si="187"/>
        <v>0</v>
      </c>
      <c r="BR142" s="3556">
        <f t="shared" si="178"/>
        <v>150000</v>
      </c>
      <c r="BS142" s="3557">
        <f t="shared" ref="BS142:BZ142" si="188">SUM(BS143:BS152)</f>
        <v>0</v>
      </c>
      <c r="BT142" s="3556">
        <f t="shared" si="188"/>
        <v>0</v>
      </c>
      <c r="BU142" s="3556">
        <f t="shared" si="188"/>
        <v>0</v>
      </c>
      <c r="BV142" s="3556">
        <f t="shared" si="188"/>
        <v>0</v>
      </c>
      <c r="BW142" s="3556">
        <f t="shared" si="188"/>
        <v>0</v>
      </c>
      <c r="BX142" s="3556">
        <f t="shared" si="188"/>
        <v>0</v>
      </c>
      <c r="BY142" s="3556">
        <f t="shared" si="188"/>
        <v>0</v>
      </c>
      <c r="BZ142" s="3556">
        <f t="shared" si="188"/>
        <v>0</v>
      </c>
      <c r="CA142" s="3556">
        <f t="shared" si="179"/>
        <v>0</v>
      </c>
      <c r="CB142" s="3556">
        <f t="shared" ref="CB142:CI142" si="189">SUM(CB143:CB152)</f>
        <v>11.4</v>
      </c>
      <c r="CC142" s="3556">
        <f t="shared" si="189"/>
        <v>0</v>
      </c>
      <c r="CD142" s="3556">
        <f t="shared" si="189"/>
        <v>150000</v>
      </c>
      <c r="CE142" s="3556">
        <f t="shared" si="189"/>
        <v>0</v>
      </c>
      <c r="CF142" s="3556">
        <f>SUM(CF143:CF152)</f>
        <v>0</v>
      </c>
      <c r="CG142" s="3556">
        <f t="shared" si="189"/>
        <v>0</v>
      </c>
      <c r="CH142" s="3556">
        <f t="shared" si="189"/>
        <v>0</v>
      </c>
      <c r="CI142" s="3556">
        <f t="shared" si="189"/>
        <v>0</v>
      </c>
      <c r="CJ142" s="3556">
        <f t="shared" si="180"/>
        <v>150000</v>
      </c>
      <c r="CK142" s="342"/>
      <c r="CL142" s="342"/>
    </row>
    <row r="143" spans="1:90" ht="36" hidden="1">
      <c r="A143" s="2769"/>
      <c r="B143" s="2728" t="s">
        <v>524</v>
      </c>
      <c r="C143" s="347" t="s">
        <v>629</v>
      </c>
      <c r="D143" s="2547"/>
      <c r="E143" s="2770">
        <v>0</v>
      </c>
      <c r="F143" s="2551">
        <v>0</v>
      </c>
      <c r="G143" s="2551">
        <v>0</v>
      </c>
      <c r="H143" s="2551">
        <v>0</v>
      </c>
      <c r="I143" s="2551">
        <v>0</v>
      </c>
      <c r="J143" s="2551">
        <v>0</v>
      </c>
      <c r="K143" s="2551">
        <v>0</v>
      </c>
      <c r="L143" s="2551">
        <v>0</v>
      </c>
      <c r="M143" s="2551">
        <v>0</v>
      </c>
      <c r="N143" s="2625"/>
      <c r="O143" s="2746"/>
      <c r="P143" s="2551"/>
      <c r="Q143" s="2551"/>
      <c r="R143" s="2586"/>
      <c r="S143" s="2586"/>
      <c r="T143" s="2586"/>
      <c r="U143" s="2551"/>
      <c r="V143" s="2551">
        <f t="shared" si="174"/>
        <v>0</v>
      </c>
      <c r="W143" s="2551">
        <f t="shared" ref="W143:W152" si="190">E143+N143</f>
        <v>0</v>
      </c>
      <c r="X143" s="2551">
        <f t="shared" ref="X143:X152" si="191">F143+O143</f>
        <v>0</v>
      </c>
      <c r="Y143" s="2551">
        <f t="shared" ref="Y143:Y152" si="192">G143+P143</f>
        <v>0</v>
      </c>
      <c r="Z143" s="2551">
        <f t="shared" ref="Z143:Z152" si="193">H143+Q143</f>
        <v>0</v>
      </c>
      <c r="AA143" s="2551">
        <f t="shared" ref="AA143:AA152" si="194">I143+R143</f>
        <v>0</v>
      </c>
      <c r="AB143" s="2551">
        <f t="shared" ref="AB143:AB152" si="195">J143+S143</f>
        <v>0</v>
      </c>
      <c r="AC143" s="2551">
        <f t="shared" ref="AC143:AC152" si="196">K143+T143</f>
        <v>0</v>
      </c>
      <c r="AD143" s="2551">
        <f t="shared" ref="AD143:AD152" si="197">L143+U143</f>
        <v>0</v>
      </c>
      <c r="AE143" s="2552">
        <f t="shared" si="175"/>
        <v>0</v>
      </c>
      <c r="AF143" s="2553"/>
      <c r="AG143" s="2770"/>
      <c r="AH143" s="2746">
        <v>0</v>
      </c>
      <c r="AI143" s="2746">
        <v>0</v>
      </c>
      <c r="AJ143" s="2746">
        <v>0</v>
      </c>
      <c r="AK143" s="2771">
        <v>0</v>
      </c>
      <c r="AL143" s="2630">
        <v>0</v>
      </c>
      <c r="AM143" s="2772">
        <v>0</v>
      </c>
      <c r="AN143" s="2551">
        <v>0</v>
      </c>
      <c r="AO143" s="2551">
        <v>0</v>
      </c>
      <c r="AP143" s="2625"/>
      <c r="AQ143" s="2746"/>
      <c r="AR143" s="2773"/>
      <c r="AS143" s="2554"/>
      <c r="AT143" s="2586"/>
      <c r="AU143" s="2586"/>
      <c r="AV143" s="2706"/>
      <c r="AW143" s="2551"/>
      <c r="AX143" s="2551">
        <f t="shared" si="176"/>
        <v>0</v>
      </c>
      <c r="AY143" s="2746">
        <f t="shared" ref="AY143:BF144" si="198">AG143+AP143</f>
        <v>0</v>
      </c>
      <c r="AZ143" s="2746">
        <f t="shared" si="198"/>
        <v>0</v>
      </c>
      <c r="BA143" s="2746">
        <f t="shared" si="198"/>
        <v>0</v>
      </c>
      <c r="BB143" s="2756">
        <f t="shared" si="198"/>
        <v>0</v>
      </c>
      <c r="BC143" s="2756">
        <f t="shared" si="198"/>
        <v>0</v>
      </c>
      <c r="BD143" s="2756">
        <f t="shared" si="198"/>
        <v>0</v>
      </c>
      <c r="BE143" s="2590">
        <f t="shared" si="198"/>
        <v>0</v>
      </c>
      <c r="BF143" s="2639">
        <f t="shared" si="198"/>
        <v>0</v>
      </c>
      <c r="BG143" s="2639">
        <f t="shared" si="177"/>
        <v>0</v>
      </c>
      <c r="BH143" s="2774"/>
      <c r="BI143" s="2774"/>
      <c r="BJ143" s="2773"/>
      <c r="BK143" s="2773"/>
      <c r="BL143" s="2773"/>
      <c r="BM143" s="2773"/>
      <c r="BN143" s="2775"/>
      <c r="BO143" s="2775"/>
      <c r="BP143" s="2775"/>
      <c r="BQ143" s="2551"/>
      <c r="BR143" s="2770">
        <f t="shared" si="178"/>
        <v>0</v>
      </c>
      <c r="BS143" s="2773"/>
      <c r="BT143" s="2773"/>
      <c r="BU143" s="2773"/>
      <c r="BV143" s="2770"/>
      <c r="BW143" s="2776"/>
      <c r="BX143" s="2775"/>
      <c r="BY143" s="2775"/>
      <c r="BZ143" s="2551"/>
      <c r="CA143" s="2639">
        <f t="shared" si="179"/>
        <v>0</v>
      </c>
      <c r="CB143" s="2590"/>
      <c r="CC143" s="2590">
        <f t="shared" ref="CC143:CI144" si="199">BK143+BT143</f>
        <v>0</v>
      </c>
      <c r="CD143" s="2590">
        <f t="shared" si="199"/>
        <v>0</v>
      </c>
      <c r="CE143" s="2590">
        <f t="shared" si="199"/>
        <v>0</v>
      </c>
      <c r="CF143" s="489">
        <f t="shared" si="199"/>
        <v>0</v>
      </c>
      <c r="CG143" s="489">
        <f t="shared" si="199"/>
        <v>0</v>
      </c>
      <c r="CH143" s="2775">
        <f t="shared" si="199"/>
        <v>0</v>
      </c>
      <c r="CI143" s="2775">
        <f t="shared" si="199"/>
        <v>0</v>
      </c>
      <c r="CJ143" s="2775">
        <f t="shared" si="180"/>
        <v>0</v>
      </c>
      <c r="CK143" s="2777"/>
      <c r="CL143" s="2777"/>
    </row>
    <row r="144" spans="1:90" ht="38.25" hidden="1" customHeight="1">
      <c r="A144" s="2769"/>
      <c r="B144" s="2668" t="s">
        <v>1354</v>
      </c>
      <c r="C144" s="530" t="s">
        <v>525</v>
      </c>
      <c r="D144" s="2669"/>
      <c r="E144" s="2776">
        <v>0</v>
      </c>
      <c r="F144" s="2639">
        <v>0</v>
      </c>
      <c r="G144" s="2639">
        <v>0</v>
      </c>
      <c r="H144" s="2639">
        <v>0</v>
      </c>
      <c r="I144" s="2639">
        <v>0</v>
      </c>
      <c r="J144" s="2639">
        <v>0</v>
      </c>
      <c r="K144" s="2639">
        <v>0</v>
      </c>
      <c r="L144" s="2639">
        <v>0</v>
      </c>
      <c r="M144" s="2639">
        <v>0</v>
      </c>
      <c r="N144" s="2636"/>
      <c r="O144" s="2726"/>
      <c r="P144" s="2639"/>
      <c r="Q144" s="2639"/>
      <c r="R144" s="2586"/>
      <c r="S144" s="2586"/>
      <c r="T144" s="2552"/>
      <c r="U144" s="2639"/>
      <c r="V144" s="2639">
        <f t="shared" si="174"/>
        <v>0</v>
      </c>
      <c r="W144" s="2563">
        <f t="shared" si="190"/>
        <v>0</v>
      </c>
      <c r="X144" s="2564">
        <f t="shared" si="191"/>
        <v>0</v>
      </c>
      <c r="Y144" s="2563">
        <f t="shared" si="192"/>
        <v>0</v>
      </c>
      <c r="Z144" s="2563">
        <f t="shared" si="193"/>
        <v>0</v>
      </c>
      <c r="AA144" s="2563">
        <f t="shared" si="194"/>
        <v>0</v>
      </c>
      <c r="AB144" s="2563">
        <f t="shared" si="195"/>
        <v>0</v>
      </c>
      <c r="AC144" s="2563">
        <f t="shared" si="196"/>
        <v>0</v>
      </c>
      <c r="AD144" s="2563">
        <f t="shared" si="197"/>
        <v>0</v>
      </c>
      <c r="AE144" s="2552">
        <f t="shared" si="175"/>
        <v>0</v>
      </c>
      <c r="AF144" s="2553"/>
      <c r="AG144" s="2775"/>
      <c r="AH144" s="2726">
        <v>0</v>
      </c>
      <c r="AI144" s="2590">
        <v>0</v>
      </c>
      <c r="AJ144" s="2590">
        <v>0</v>
      </c>
      <c r="AK144" s="2590">
        <v>0</v>
      </c>
      <c r="AL144" s="2590">
        <v>0</v>
      </c>
      <c r="AM144" s="2590">
        <v>0</v>
      </c>
      <c r="AN144" s="489">
        <v>0</v>
      </c>
      <c r="AO144" s="2639">
        <v>0</v>
      </c>
      <c r="AP144" s="2636"/>
      <c r="AQ144" s="2726"/>
      <c r="AR144" s="2663"/>
      <c r="AS144" s="2663"/>
      <c r="AT144" s="2586"/>
      <c r="AU144" s="2586"/>
      <c r="AV144" s="2639"/>
      <c r="AW144" s="2639"/>
      <c r="AX144" s="2639">
        <f t="shared" si="176"/>
        <v>0</v>
      </c>
      <c r="AY144" s="2758">
        <f t="shared" si="198"/>
        <v>0</v>
      </c>
      <c r="AZ144" s="2701">
        <f t="shared" si="198"/>
        <v>0</v>
      </c>
      <c r="BA144" s="2590">
        <f t="shared" si="198"/>
        <v>0</v>
      </c>
      <c r="BB144" s="2590">
        <f t="shared" si="198"/>
        <v>0</v>
      </c>
      <c r="BC144" s="2756">
        <f t="shared" si="198"/>
        <v>0</v>
      </c>
      <c r="BD144" s="2756">
        <f t="shared" si="198"/>
        <v>0</v>
      </c>
      <c r="BE144" s="2590">
        <f t="shared" si="198"/>
        <v>0</v>
      </c>
      <c r="BF144" s="2639">
        <f t="shared" si="198"/>
        <v>0</v>
      </c>
      <c r="BG144" s="2639">
        <f t="shared" si="177"/>
        <v>0</v>
      </c>
      <c r="BH144" s="2774"/>
      <c r="BI144" s="2774"/>
      <c r="BJ144" s="2775"/>
      <c r="BK144" s="2775"/>
      <c r="BL144" s="2775"/>
      <c r="BM144" s="2749"/>
      <c r="BN144" s="2778"/>
      <c r="BO144" s="2775"/>
      <c r="BP144" s="2775"/>
      <c r="BQ144" s="2639"/>
      <c r="BR144" s="2776">
        <f t="shared" si="178"/>
        <v>0</v>
      </c>
      <c r="BS144" s="2775"/>
      <c r="BT144" s="2775"/>
      <c r="BU144" s="2775"/>
      <c r="BV144" s="2776"/>
      <c r="BW144" s="2776"/>
      <c r="BX144" s="2775"/>
      <c r="BY144" s="2775"/>
      <c r="BZ144" s="2639"/>
      <c r="CA144" s="2639">
        <f t="shared" si="179"/>
        <v>0</v>
      </c>
      <c r="CB144" s="2590"/>
      <c r="CC144" s="2590">
        <f t="shared" si="199"/>
        <v>0</v>
      </c>
      <c r="CD144" s="2590">
        <f t="shared" si="199"/>
        <v>0</v>
      </c>
      <c r="CE144" s="2590">
        <f t="shared" si="199"/>
        <v>0</v>
      </c>
      <c r="CF144" s="489">
        <f t="shared" si="199"/>
        <v>0</v>
      </c>
      <c r="CG144" s="489">
        <f t="shared" si="199"/>
        <v>0</v>
      </c>
      <c r="CH144" s="2775">
        <f t="shared" si="199"/>
        <v>0</v>
      </c>
      <c r="CI144" s="2775">
        <f t="shared" si="199"/>
        <v>0</v>
      </c>
      <c r="CJ144" s="2775">
        <f t="shared" si="180"/>
        <v>0</v>
      </c>
      <c r="CK144" s="2588"/>
      <c r="CL144" s="2588"/>
    </row>
    <row r="145" spans="1:90" ht="36" hidden="1" customHeight="1">
      <c r="A145" s="2769"/>
      <c r="B145" s="2668"/>
      <c r="C145" s="530" t="s">
        <v>526</v>
      </c>
      <c r="D145" s="2669"/>
      <c r="E145" s="2776"/>
      <c r="F145" s="2639"/>
      <c r="G145" s="2639"/>
      <c r="H145" s="2639"/>
      <c r="I145" s="2639"/>
      <c r="J145" s="2639"/>
      <c r="K145" s="2639"/>
      <c r="L145" s="2639"/>
      <c r="M145" s="2639">
        <v>0</v>
      </c>
      <c r="N145" s="2775"/>
      <c r="O145" s="2726"/>
      <c r="P145" s="2639"/>
      <c r="Q145" s="2639"/>
      <c r="R145" s="2586"/>
      <c r="S145" s="2586"/>
      <c r="T145" s="2590"/>
      <c r="U145" s="2639"/>
      <c r="V145" s="2639">
        <f t="shared" si="174"/>
        <v>0</v>
      </c>
      <c r="W145" s="2563">
        <f t="shared" si="190"/>
        <v>0</v>
      </c>
      <c r="X145" s="2564">
        <f t="shared" si="191"/>
        <v>0</v>
      </c>
      <c r="Y145" s="2563">
        <f t="shared" si="192"/>
        <v>0</v>
      </c>
      <c r="Z145" s="2563">
        <f t="shared" si="193"/>
        <v>0</v>
      </c>
      <c r="AA145" s="2563">
        <f t="shared" si="194"/>
        <v>0</v>
      </c>
      <c r="AB145" s="2563">
        <f t="shared" si="195"/>
        <v>0</v>
      </c>
      <c r="AC145" s="2563">
        <f t="shared" si="196"/>
        <v>0</v>
      </c>
      <c r="AD145" s="2563">
        <f t="shared" si="197"/>
        <v>0</v>
      </c>
      <c r="AE145" s="2639">
        <f t="shared" si="175"/>
        <v>0</v>
      </c>
      <c r="AF145" s="2639"/>
      <c r="AG145" s="2775"/>
      <c r="AH145" s="2726"/>
      <c r="AI145" s="2775"/>
      <c r="AJ145" s="2775"/>
      <c r="AK145" s="2779"/>
      <c r="AL145" s="2586"/>
      <c r="AM145" s="2706"/>
      <c r="AN145" s="2639"/>
      <c r="AO145" s="2639">
        <v>0</v>
      </c>
      <c r="AP145" s="2775"/>
      <c r="AQ145" s="2726"/>
      <c r="AR145" s="2775"/>
      <c r="AS145" s="2775"/>
      <c r="AT145" s="2586"/>
      <c r="AU145" s="2586"/>
      <c r="AV145" s="2639"/>
      <c r="AW145" s="2639"/>
      <c r="AX145" s="2639">
        <f t="shared" si="176"/>
        <v>0</v>
      </c>
      <c r="AY145" s="2758"/>
      <c r="AZ145" s="2701"/>
      <c r="BA145" s="2758"/>
      <c r="BB145" s="2590"/>
      <c r="BC145" s="2756"/>
      <c r="BD145" s="2756"/>
      <c r="BE145" s="2590"/>
      <c r="BF145" s="2639"/>
      <c r="BG145" s="2639">
        <f t="shared" si="177"/>
        <v>0</v>
      </c>
      <c r="BH145" s="2774"/>
      <c r="BI145" s="2774"/>
      <c r="BJ145" s="2775"/>
      <c r="BK145" s="2775"/>
      <c r="BL145" s="2775"/>
      <c r="BM145" s="2775"/>
      <c r="BN145" s="2775"/>
      <c r="BO145" s="2775"/>
      <c r="BP145" s="2775"/>
      <c r="BQ145" s="2639"/>
      <c r="BR145" s="2775">
        <f t="shared" si="178"/>
        <v>0</v>
      </c>
      <c r="BS145" s="2775"/>
      <c r="BT145" s="2775"/>
      <c r="BU145" s="2775"/>
      <c r="BV145" s="2775"/>
      <c r="BW145" s="2775"/>
      <c r="BX145" s="2775"/>
      <c r="BY145" s="2775"/>
      <c r="BZ145" s="2639"/>
      <c r="CA145" s="2639">
        <f t="shared" si="179"/>
        <v>0</v>
      </c>
      <c r="CB145" s="2590"/>
      <c r="CC145" s="2590"/>
      <c r="CD145" s="2590"/>
      <c r="CE145" s="2590"/>
      <c r="CF145" s="489"/>
      <c r="CG145" s="489"/>
      <c r="CH145" s="2775"/>
      <c r="CI145" s="2775"/>
      <c r="CJ145" s="2775">
        <f t="shared" si="180"/>
        <v>0</v>
      </c>
      <c r="CK145" s="2780"/>
      <c r="CL145" s="2780"/>
    </row>
    <row r="146" spans="1:90" ht="36">
      <c r="A146" s="2667" t="s">
        <v>635</v>
      </c>
      <c r="B146" s="2668" t="s">
        <v>1633</v>
      </c>
      <c r="C146" s="530" t="s">
        <v>349</v>
      </c>
      <c r="D146" s="2669"/>
      <c r="E146" s="2776">
        <v>0</v>
      </c>
      <c r="F146" s="2639">
        <v>0</v>
      </c>
      <c r="G146" s="2639">
        <v>200</v>
      </c>
      <c r="H146" s="2639">
        <v>0</v>
      </c>
      <c r="I146" s="2639">
        <v>0</v>
      </c>
      <c r="J146" s="2639">
        <v>0</v>
      </c>
      <c r="K146" s="2639">
        <v>0</v>
      </c>
      <c r="L146" s="2639">
        <v>0</v>
      </c>
      <c r="M146" s="2639">
        <v>200</v>
      </c>
      <c r="N146" s="2775"/>
      <c r="O146" s="2726"/>
      <c r="P146" s="2639"/>
      <c r="Q146" s="2639"/>
      <c r="R146" s="2586"/>
      <c r="S146" s="2586"/>
      <c r="T146" s="2586"/>
      <c r="U146" s="2639"/>
      <c r="V146" s="2639">
        <f t="shared" si="174"/>
        <v>0</v>
      </c>
      <c r="W146" s="2563">
        <f t="shared" si="190"/>
        <v>0</v>
      </c>
      <c r="X146" s="2564">
        <f t="shared" si="191"/>
        <v>0</v>
      </c>
      <c r="Y146" s="2563">
        <f t="shared" si="192"/>
        <v>200</v>
      </c>
      <c r="Z146" s="2563">
        <f t="shared" si="193"/>
        <v>0</v>
      </c>
      <c r="AA146" s="2563">
        <f t="shared" si="194"/>
        <v>0</v>
      </c>
      <c r="AB146" s="2563">
        <f t="shared" si="195"/>
        <v>0</v>
      </c>
      <c r="AC146" s="2563">
        <f t="shared" si="196"/>
        <v>0</v>
      </c>
      <c r="AD146" s="2563">
        <f t="shared" si="197"/>
        <v>0</v>
      </c>
      <c r="AE146" s="2639">
        <f t="shared" si="175"/>
        <v>200</v>
      </c>
      <c r="AF146" s="2553"/>
      <c r="AG146" s="2775">
        <v>0</v>
      </c>
      <c r="AH146" s="2726">
        <v>0</v>
      </c>
      <c r="AI146" s="2590">
        <v>0</v>
      </c>
      <c r="AJ146" s="2775">
        <v>0</v>
      </c>
      <c r="AK146" s="2779">
        <v>0</v>
      </c>
      <c r="AL146" s="2586">
        <v>0</v>
      </c>
      <c r="AM146" s="2706">
        <v>0</v>
      </c>
      <c r="AN146" s="2639">
        <v>0</v>
      </c>
      <c r="AO146" s="2639">
        <v>0</v>
      </c>
      <c r="AP146" s="2775"/>
      <c r="AQ146" s="2726"/>
      <c r="AR146" s="2776"/>
      <c r="AS146" s="2775"/>
      <c r="AT146" s="2586"/>
      <c r="AU146" s="2586"/>
      <c r="AV146" s="2639"/>
      <c r="AW146" s="2639"/>
      <c r="AX146" s="2639">
        <f t="shared" si="176"/>
        <v>0</v>
      </c>
      <c r="AY146" s="2758">
        <f t="shared" ref="AY146:BF147" si="200">AG146+AP146</f>
        <v>0</v>
      </c>
      <c r="AZ146" s="2701">
        <f t="shared" si="200"/>
        <v>0</v>
      </c>
      <c r="BA146" s="2590">
        <f t="shared" si="200"/>
        <v>0</v>
      </c>
      <c r="BB146" s="2590">
        <f t="shared" si="200"/>
        <v>0</v>
      </c>
      <c r="BC146" s="2756">
        <f t="shared" si="200"/>
        <v>0</v>
      </c>
      <c r="BD146" s="2756">
        <f t="shared" si="200"/>
        <v>0</v>
      </c>
      <c r="BE146" s="2590">
        <f t="shared" si="200"/>
        <v>0</v>
      </c>
      <c r="BF146" s="2639">
        <f t="shared" si="200"/>
        <v>0</v>
      </c>
      <c r="BG146" s="2639">
        <f>SUM(BA146:BF146)</f>
        <v>0</v>
      </c>
      <c r="BH146" s="2774"/>
      <c r="BI146" s="2774"/>
      <c r="BJ146" s="2553"/>
      <c r="BK146" s="2775"/>
      <c r="BL146" s="2553"/>
      <c r="BM146" s="2775"/>
      <c r="BN146" s="2775"/>
      <c r="BO146" s="2775"/>
      <c r="BP146" s="2775"/>
      <c r="BQ146" s="2639"/>
      <c r="BR146" s="2553">
        <f t="shared" si="178"/>
        <v>0</v>
      </c>
      <c r="BS146" s="2775"/>
      <c r="BT146" s="2775"/>
      <c r="BU146" s="2639"/>
      <c r="BV146" s="2775"/>
      <c r="BW146" s="2775"/>
      <c r="BX146" s="2775"/>
      <c r="BY146" s="2775"/>
      <c r="BZ146" s="2639"/>
      <c r="CA146" s="2639">
        <f t="shared" si="179"/>
        <v>0</v>
      </c>
      <c r="CB146" s="2590">
        <f t="shared" ref="CB146:CI147" si="201">BJ146+BS146</f>
        <v>0</v>
      </c>
      <c r="CC146" s="2590">
        <f t="shared" si="201"/>
        <v>0</v>
      </c>
      <c r="CD146" s="2590">
        <f t="shared" si="201"/>
        <v>0</v>
      </c>
      <c r="CE146" s="2590">
        <f t="shared" si="201"/>
        <v>0</v>
      </c>
      <c r="CF146" s="489">
        <f t="shared" si="201"/>
        <v>0</v>
      </c>
      <c r="CG146" s="489">
        <f t="shared" si="201"/>
        <v>0</v>
      </c>
      <c r="CH146" s="2775">
        <f t="shared" si="201"/>
        <v>0</v>
      </c>
      <c r="CI146" s="2775">
        <f t="shared" si="201"/>
        <v>0</v>
      </c>
      <c r="CJ146" s="2590">
        <f>SUM(CD146:CI146)</f>
        <v>0</v>
      </c>
      <c r="CK146" s="2780"/>
      <c r="CL146" s="2780"/>
    </row>
    <row r="147" spans="1:90" ht="48">
      <c r="A147" s="2667" t="s">
        <v>635</v>
      </c>
      <c r="B147" s="2668" t="s">
        <v>1634</v>
      </c>
      <c r="C147" s="530" t="s">
        <v>1212</v>
      </c>
      <c r="D147" s="2669"/>
      <c r="E147" s="2776">
        <v>0</v>
      </c>
      <c r="F147" s="2639">
        <v>0</v>
      </c>
      <c r="G147" s="2639">
        <v>6250</v>
      </c>
      <c r="H147" s="2639">
        <v>0</v>
      </c>
      <c r="I147" s="2639">
        <v>0</v>
      </c>
      <c r="J147" s="2639">
        <v>0</v>
      </c>
      <c r="K147" s="2639">
        <v>0</v>
      </c>
      <c r="L147" s="2639">
        <v>0</v>
      </c>
      <c r="M147" s="2639">
        <v>6250</v>
      </c>
      <c r="N147" s="2775"/>
      <c r="O147" s="2726"/>
      <c r="P147" s="2639"/>
      <c r="Q147" s="2639"/>
      <c r="R147" s="2586"/>
      <c r="S147" s="2586"/>
      <c r="T147" s="2586"/>
      <c r="U147" s="2639"/>
      <c r="V147" s="2639">
        <f t="shared" si="174"/>
        <v>0</v>
      </c>
      <c r="W147" s="2563">
        <f t="shared" si="190"/>
        <v>0</v>
      </c>
      <c r="X147" s="2564">
        <f t="shared" si="191"/>
        <v>0</v>
      </c>
      <c r="Y147" s="2563">
        <f t="shared" si="192"/>
        <v>6250</v>
      </c>
      <c r="Z147" s="2563">
        <f t="shared" si="193"/>
        <v>0</v>
      </c>
      <c r="AA147" s="2563">
        <f t="shared" si="194"/>
        <v>0</v>
      </c>
      <c r="AB147" s="2563">
        <f t="shared" si="195"/>
        <v>0</v>
      </c>
      <c r="AC147" s="2563">
        <f t="shared" si="196"/>
        <v>0</v>
      </c>
      <c r="AD147" s="2563">
        <f t="shared" si="197"/>
        <v>0</v>
      </c>
      <c r="AE147" s="2639">
        <f t="shared" si="175"/>
        <v>6250</v>
      </c>
      <c r="AF147" s="2639"/>
      <c r="AG147" s="2775"/>
      <c r="AH147" s="2726">
        <v>0</v>
      </c>
      <c r="AI147" s="2590">
        <v>10000</v>
      </c>
      <c r="AJ147" s="2775">
        <v>0</v>
      </c>
      <c r="AK147" s="2779">
        <v>0</v>
      </c>
      <c r="AL147" s="2586">
        <v>0</v>
      </c>
      <c r="AM147" s="2706">
        <v>0</v>
      </c>
      <c r="AN147" s="2639">
        <v>0</v>
      </c>
      <c r="AO147" s="2639">
        <v>10000</v>
      </c>
      <c r="AP147" s="2775"/>
      <c r="AQ147" s="2726"/>
      <c r="AR147" s="2639"/>
      <c r="AS147" s="2775"/>
      <c r="AT147" s="2586"/>
      <c r="AU147" s="2586"/>
      <c r="AV147" s="2706"/>
      <c r="AW147" s="2639"/>
      <c r="AX147" s="2639">
        <f t="shared" si="176"/>
        <v>0</v>
      </c>
      <c r="AY147" s="2758">
        <f t="shared" si="200"/>
        <v>0</v>
      </c>
      <c r="AZ147" s="2701">
        <f t="shared" si="200"/>
        <v>0</v>
      </c>
      <c r="BA147" s="2590">
        <f t="shared" si="200"/>
        <v>10000</v>
      </c>
      <c r="BB147" s="2590">
        <f t="shared" si="200"/>
        <v>0</v>
      </c>
      <c r="BC147" s="2756">
        <f t="shared" si="200"/>
        <v>0</v>
      </c>
      <c r="BD147" s="2756">
        <f t="shared" si="200"/>
        <v>0</v>
      </c>
      <c r="BE147" s="2590">
        <f t="shared" si="200"/>
        <v>0</v>
      </c>
      <c r="BF147" s="2639">
        <f t="shared" si="200"/>
        <v>0</v>
      </c>
      <c r="BG147" s="2639">
        <f>SUM(BA147:BF147)</f>
        <v>10000</v>
      </c>
      <c r="BH147" s="2774"/>
      <c r="BI147" s="2774"/>
      <c r="BJ147" s="2650">
        <v>11.4</v>
      </c>
      <c r="BK147" s="2775"/>
      <c r="BL147" s="2553">
        <v>150000</v>
      </c>
      <c r="BM147" s="2775"/>
      <c r="BN147" s="2775"/>
      <c r="BO147" s="2775"/>
      <c r="BP147" s="2775"/>
      <c r="BQ147" s="2639"/>
      <c r="BR147" s="2553">
        <f t="shared" si="178"/>
        <v>150000</v>
      </c>
      <c r="BS147" s="2775"/>
      <c r="BT147" s="2775"/>
      <c r="BU147" s="2639"/>
      <c r="BV147" s="2775"/>
      <c r="BW147" s="2775"/>
      <c r="BX147" s="2775"/>
      <c r="BY147" s="2775"/>
      <c r="BZ147" s="2639"/>
      <c r="CA147" s="2639">
        <f t="shared" si="179"/>
        <v>0</v>
      </c>
      <c r="CB147" s="2637">
        <f t="shared" si="201"/>
        <v>11.4</v>
      </c>
      <c r="CC147" s="2590">
        <f t="shared" si="201"/>
        <v>0</v>
      </c>
      <c r="CD147" s="2590">
        <f t="shared" si="201"/>
        <v>150000</v>
      </c>
      <c r="CE147" s="2590">
        <f t="shared" si="201"/>
        <v>0</v>
      </c>
      <c r="CF147" s="489">
        <f t="shared" si="201"/>
        <v>0</v>
      </c>
      <c r="CG147" s="489">
        <f t="shared" si="201"/>
        <v>0</v>
      </c>
      <c r="CH147" s="2775">
        <f t="shared" si="201"/>
        <v>0</v>
      </c>
      <c r="CI147" s="2775">
        <f t="shared" si="201"/>
        <v>0</v>
      </c>
      <c r="CJ147" s="2590">
        <f>SUM(CD147:CI147)</f>
        <v>150000</v>
      </c>
      <c r="CK147" s="2780"/>
      <c r="CL147" s="2780"/>
    </row>
    <row r="148" spans="1:90" ht="14.25" hidden="1" customHeight="1">
      <c r="A148" s="2769"/>
      <c r="B148" s="2668"/>
      <c r="C148" s="530"/>
      <c r="D148" s="2669"/>
      <c r="E148" s="2776"/>
      <c r="F148" s="2639"/>
      <c r="G148" s="2639"/>
      <c r="H148" s="2639"/>
      <c r="I148" s="2639"/>
      <c r="J148" s="2639"/>
      <c r="K148" s="2639"/>
      <c r="L148" s="2639"/>
      <c r="M148" s="2639">
        <v>0</v>
      </c>
      <c r="N148" s="2775"/>
      <c r="O148" s="2726"/>
      <c r="P148" s="2639"/>
      <c r="Q148" s="2639"/>
      <c r="R148" s="2586"/>
      <c r="S148" s="2586"/>
      <c r="T148" s="2706"/>
      <c r="U148" s="2639"/>
      <c r="V148" s="2639">
        <f t="shared" si="174"/>
        <v>0</v>
      </c>
      <c r="W148" s="2563">
        <f t="shared" si="190"/>
        <v>0</v>
      </c>
      <c r="X148" s="2564">
        <f t="shared" si="191"/>
        <v>0</v>
      </c>
      <c r="Y148" s="2563">
        <f t="shared" si="192"/>
        <v>0</v>
      </c>
      <c r="Z148" s="2563">
        <f t="shared" si="193"/>
        <v>0</v>
      </c>
      <c r="AA148" s="2563">
        <f t="shared" si="194"/>
        <v>0</v>
      </c>
      <c r="AB148" s="2563">
        <f t="shared" si="195"/>
        <v>0</v>
      </c>
      <c r="AC148" s="2563">
        <f t="shared" si="196"/>
        <v>0</v>
      </c>
      <c r="AD148" s="2563">
        <f t="shared" si="197"/>
        <v>0</v>
      </c>
      <c r="AE148" s="2639">
        <f t="shared" si="175"/>
        <v>0</v>
      </c>
      <c r="AF148" s="2639"/>
      <c r="AG148" s="2775"/>
      <c r="AH148" s="2726"/>
      <c r="AI148" s="2775"/>
      <c r="AJ148" s="2775"/>
      <c r="AK148" s="2779"/>
      <c r="AL148" s="2586"/>
      <c r="AM148" s="2706"/>
      <c r="AN148" s="2639"/>
      <c r="AO148" s="2639">
        <v>0</v>
      </c>
      <c r="AP148" s="2775"/>
      <c r="AQ148" s="2726"/>
      <c r="AR148" s="2775"/>
      <c r="AS148" s="2775"/>
      <c r="AT148" s="2586"/>
      <c r="AU148" s="2586"/>
      <c r="AV148" s="2706"/>
      <c r="AW148" s="2639"/>
      <c r="AX148" s="2639">
        <f t="shared" si="176"/>
        <v>0</v>
      </c>
      <c r="AY148" s="2758"/>
      <c r="AZ148" s="2701"/>
      <c r="BA148" s="2758"/>
      <c r="BB148" s="2590"/>
      <c r="BC148" s="2756"/>
      <c r="BD148" s="2756"/>
      <c r="BE148" s="2590"/>
      <c r="BF148" s="2639"/>
      <c r="BG148" s="2639">
        <f t="shared" si="177"/>
        <v>0</v>
      </c>
      <c r="BH148" s="2774"/>
      <c r="BI148" s="2774"/>
      <c r="BJ148" s="2775"/>
      <c r="BK148" s="2775"/>
      <c r="BL148" s="2775"/>
      <c r="BM148" s="2775"/>
      <c r="BN148" s="2775"/>
      <c r="BO148" s="2775"/>
      <c r="BP148" s="2775"/>
      <c r="BQ148" s="2639"/>
      <c r="BR148" s="2775">
        <f t="shared" si="178"/>
        <v>0</v>
      </c>
      <c r="BS148" s="2775"/>
      <c r="BT148" s="2775"/>
      <c r="BU148" s="2775"/>
      <c r="BV148" s="2775"/>
      <c r="BW148" s="2775"/>
      <c r="BX148" s="2775"/>
      <c r="BY148" s="2775"/>
      <c r="BZ148" s="2639"/>
      <c r="CA148" s="2639">
        <f t="shared" si="179"/>
        <v>0</v>
      </c>
      <c r="CB148" s="2590"/>
      <c r="CC148" s="2590"/>
      <c r="CD148" s="2590"/>
      <c r="CE148" s="2590"/>
      <c r="CF148" s="489"/>
      <c r="CG148" s="489"/>
      <c r="CH148" s="2775"/>
      <c r="CI148" s="2775"/>
      <c r="CJ148" s="2775">
        <f t="shared" si="180"/>
        <v>0</v>
      </c>
      <c r="CK148" s="2780"/>
      <c r="CL148" s="2780"/>
    </row>
    <row r="149" spans="1:90" ht="14.25" hidden="1" customHeight="1">
      <c r="A149" s="2781"/>
      <c r="B149" s="2558"/>
      <c r="C149" s="412"/>
      <c r="D149" s="2559"/>
      <c r="E149" s="2756"/>
      <c r="F149" s="2775"/>
      <c r="G149" s="2590"/>
      <c r="H149" s="2775"/>
      <c r="I149" s="2775"/>
      <c r="J149" s="2775"/>
      <c r="K149" s="2775"/>
      <c r="L149" s="2775"/>
      <c r="M149" s="2775">
        <v>0</v>
      </c>
      <c r="N149" s="2559"/>
      <c r="O149" s="2559"/>
      <c r="P149" s="2775"/>
      <c r="Q149" s="2775"/>
      <c r="R149" s="2590"/>
      <c r="S149" s="2590"/>
      <c r="T149" s="2590"/>
      <c r="U149" s="2775"/>
      <c r="V149" s="2775">
        <f t="shared" si="174"/>
        <v>0</v>
      </c>
      <c r="W149" s="2563">
        <f t="shared" si="190"/>
        <v>0</v>
      </c>
      <c r="X149" s="2563">
        <f t="shared" si="191"/>
        <v>0</v>
      </c>
      <c r="Y149" s="2590">
        <f t="shared" si="192"/>
        <v>0</v>
      </c>
      <c r="Z149" s="2563">
        <f t="shared" si="193"/>
        <v>0</v>
      </c>
      <c r="AA149" s="2563">
        <f t="shared" si="194"/>
        <v>0</v>
      </c>
      <c r="AB149" s="2563">
        <f t="shared" si="195"/>
        <v>0</v>
      </c>
      <c r="AC149" s="2563">
        <f t="shared" si="196"/>
        <v>0</v>
      </c>
      <c r="AD149" s="2563">
        <f t="shared" si="197"/>
        <v>0</v>
      </c>
      <c r="AE149" s="2563">
        <f t="shared" si="175"/>
        <v>0</v>
      </c>
      <c r="AF149" s="2563"/>
      <c r="AG149" s="2559"/>
      <c r="AH149" s="2559"/>
      <c r="AI149" s="2590"/>
      <c r="AJ149" s="2730"/>
      <c r="AK149" s="2730"/>
      <c r="AL149" s="2590"/>
      <c r="AM149" s="2590"/>
      <c r="AN149" s="2775"/>
      <c r="AO149" s="2775">
        <v>0</v>
      </c>
      <c r="AP149" s="2559"/>
      <c r="AQ149" s="2559"/>
      <c r="AR149" s="2590"/>
      <c r="AS149" s="2730"/>
      <c r="AT149" s="2590"/>
      <c r="AU149" s="2590"/>
      <c r="AV149" s="2590"/>
      <c r="AW149" s="2775"/>
      <c r="AX149" s="2775">
        <f t="shared" si="176"/>
        <v>0</v>
      </c>
      <c r="AY149" s="2756"/>
      <c r="AZ149" s="2590"/>
      <c r="BA149" s="2758"/>
      <c r="BB149" s="2590"/>
      <c r="BC149" s="2756"/>
      <c r="BD149" s="2756"/>
      <c r="BE149" s="2590"/>
      <c r="BF149" s="2775"/>
      <c r="BG149" s="2775">
        <f t="shared" si="177"/>
        <v>0</v>
      </c>
      <c r="BH149" s="2782"/>
      <c r="BI149" s="2782"/>
      <c r="BJ149" s="2559"/>
      <c r="BK149" s="2559"/>
      <c r="BL149" s="2590"/>
      <c r="BM149" s="2590"/>
      <c r="BN149" s="2590"/>
      <c r="BO149" s="2590"/>
      <c r="BP149" s="2732"/>
      <c r="BQ149" s="2775"/>
      <c r="BR149" s="2590">
        <f t="shared" si="178"/>
        <v>0</v>
      </c>
      <c r="BS149" s="2756"/>
      <c r="BT149" s="2559"/>
      <c r="BU149" s="2590"/>
      <c r="BV149" s="2590"/>
      <c r="BW149" s="2590"/>
      <c r="BX149" s="2590"/>
      <c r="BY149" s="2732"/>
      <c r="BZ149" s="2775"/>
      <c r="CA149" s="2775">
        <f t="shared" si="179"/>
        <v>0</v>
      </c>
      <c r="CB149" s="2590"/>
      <c r="CC149" s="2590"/>
      <c r="CD149" s="2590"/>
      <c r="CE149" s="2590"/>
      <c r="CF149" s="489"/>
      <c r="CG149" s="489"/>
      <c r="CH149" s="2732"/>
      <c r="CI149" s="2732"/>
      <c r="CJ149" s="2732">
        <f t="shared" si="180"/>
        <v>0</v>
      </c>
      <c r="CK149" s="2732"/>
      <c r="CL149" s="2732"/>
    </row>
    <row r="150" spans="1:90" ht="14.25" hidden="1" customHeight="1">
      <c r="A150" s="2781"/>
      <c r="B150" s="2558"/>
      <c r="C150" s="412"/>
      <c r="D150" s="2559"/>
      <c r="E150" s="2756"/>
      <c r="F150" s="2775"/>
      <c r="G150" s="2590"/>
      <c r="H150" s="2775"/>
      <c r="I150" s="2775"/>
      <c r="J150" s="2775"/>
      <c r="K150" s="2775"/>
      <c r="L150" s="2775"/>
      <c r="M150" s="2775">
        <v>0</v>
      </c>
      <c r="N150" s="2559"/>
      <c r="O150" s="2559"/>
      <c r="P150" s="2775"/>
      <c r="Q150" s="2775"/>
      <c r="R150" s="2590"/>
      <c r="S150" s="2590"/>
      <c r="T150" s="2732"/>
      <c r="U150" s="2775"/>
      <c r="V150" s="2775">
        <f t="shared" si="174"/>
        <v>0</v>
      </c>
      <c r="W150" s="2563">
        <f t="shared" si="190"/>
        <v>0</v>
      </c>
      <c r="X150" s="2563">
        <f t="shared" si="191"/>
        <v>0</v>
      </c>
      <c r="Y150" s="2590">
        <f t="shared" si="192"/>
        <v>0</v>
      </c>
      <c r="Z150" s="2563">
        <f t="shared" si="193"/>
        <v>0</v>
      </c>
      <c r="AA150" s="2563">
        <f t="shared" si="194"/>
        <v>0</v>
      </c>
      <c r="AB150" s="2563">
        <f t="shared" si="195"/>
        <v>0</v>
      </c>
      <c r="AC150" s="2563">
        <f t="shared" si="196"/>
        <v>0</v>
      </c>
      <c r="AD150" s="2563">
        <f t="shared" si="197"/>
        <v>0</v>
      </c>
      <c r="AE150" s="2563">
        <f t="shared" si="175"/>
        <v>0</v>
      </c>
      <c r="AF150" s="2563"/>
      <c r="AG150" s="2559"/>
      <c r="AH150" s="2559"/>
      <c r="AI150" s="2590"/>
      <c r="AJ150" s="2590"/>
      <c r="AK150" s="2590"/>
      <c r="AL150" s="2590"/>
      <c r="AM150" s="2732"/>
      <c r="AN150" s="2775"/>
      <c r="AO150" s="2775">
        <v>0</v>
      </c>
      <c r="AP150" s="2559"/>
      <c r="AQ150" s="2559"/>
      <c r="AR150" s="2590"/>
      <c r="AS150" s="2590"/>
      <c r="AT150" s="2590"/>
      <c r="AU150" s="2590"/>
      <c r="AV150" s="2732"/>
      <c r="AW150" s="2775"/>
      <c r="AX150" s="2775">
        <f t="shared" si="176"/>
        <v>0</v>
      </c>
      <c r="AY150" s="2748"/>
      <c r="AZ150" s="2701"/>
      <c r="BA150" s="2758"/>
      <c r="BB150" s="2590"/>
      <c r="BC150" s="2756"/>
      <c r="BD150" s="2756"/>
      <c r="BE150" s="2590"/>
      <c r="BF150" s="2775"/>
      <c r="BG150" s="2775">
        <f t="shared" si="177"/>
        <v>0</v>
      </c>
      <c r="BH150" s="2782"/>
      <c r="BI150" s="2782"/>
      <c r="BJ150" s="2590"/>
      <c r="BK150" s="2590"/>
      <c r="BL150" s="2590"/>
      <c r="BM150" s="2590"/>
      <c r="BN150" s="2590"/>
      <c r="BO150" s="2590"/>
      <c r="BP150" s="2732"/>
      <c r="BQ150" s="2775"/>
      <c r="BR150" s="2590">
        <f t="shared" si="178"/>
        <v>0</v>
      </c>
      <c r="BS150" s="2590"/>
      <c r="BT150" s="2590"/>
      <c r="BU150" s="2590"/>
      <c r="BV150" s="2590"/>
      <c r="BW150" s="2590"/>
      <c r="BX150" s="2590"/>
      <c r="BY150" s="2732"/>
      <c r="BZ150" s="2775"/>
      <c r="CA150" s="2775">
        <f t="shared" si="179"/>
        <v>0</v>
      </c>
      <c r="CB150" s="2783"/>
      <c r="CC150" s="2590"/>
      <c r="CD150" s="2590"/>
      <c r="CE150" s="2590"/>
      <c r="CF150" s="489"/>
      <c r="CG150" s="489"/>
      <c r="CH150" s="2732"/>
      <c r="CI150" s="2732"/>
      <c r="CJ150" s="2732">
        <f t="shared" si="180"/>
        <v>0</v>
      </c>
      <c r="CK150" s="2732"/>
      <c r="CL150" s="2732"/>
    </row>
    <row r="151" spans="1:90" ht="14.25" hidden="1" customHeight="1">
      <c r="A151" s="2781"/>
      <c r="B151" s="2558"/>
      <c r="C151" s="412"/>
      <c r="D151" s="2559"/>
      <c r="E151" s="2756"/>
      <c r="F151" s="2775"/>
      <c r="G151" s="2776"/>
      <c r="H151" s="2775"/>
      <c r="I151" s="2775"/>
      <c r="J151" s="2775"/>
      <c r="K151" s="2775"/>
      <c r="L151" s="2775"/>
      <c r="M151" s="2775">
        <v>0</v>
      </c>
      <c r="N151" s="2758"/>
      <c r="O151" s="2590"/>
      <c r="P151" s="2775"/>
      <c r="Q151" s="2775"/>
      <c r="R151" s="2590"/>
      <c r="S151" s="2590"/>
      <c r="T151" s="2732"/>
      <c r="U151" s="2775"/>
      <c r="V151" s="2775">
        <f t="shared" si="174"/>
        <v>0</v>
      </c>
      <c r="W151" s="2563">
        <f t="shared" si="190"/>
        <v>0</v>
      </c>
      <c r="X151" s="2563">
        <f t="shared" si="191"/>
        <v>0</v>
      </c>
      <c r="Y151" s="2590">
        <f t="shared" si="192"/>
        <v>0</v>
      </c>
      <c r="Z151" s="2563">
        <f t="shared" si="193"/>
        <v>0</v>
      </c>
      <c r="AA151" s="2563">
        <f t="shared" si="194"/>
        <v>0</v>
      </c>
      <c r="AB151" s="2563">
        <f t="shared" si="195"/>
        <v>0</v>
      </c>
      <c r="AC151" s="2563">
        <f t="shared" si="196"/>
        <v>0</v>
      </c>
      <c r="AD151" s="2563">
        <f t="shared" si="197"/>
        <v>0</v>
      </c>
      <c r="AE151" s="2563">
        <f t="shared" si="175"/>
        <v>0</v>
      </c>
      <c r="AF151" s="2563"/>
      <c r="AG151" s="2758"/>
      <c r="AH151" s="2590"/>
      <c r="AI151" s="2590"/>
      <c r="AJ151" s="2590"/>
      <c r="AK151" s="2590"/>
      <c r="AL151" s="2590"/>
      <c r="AM151" s="2732"/>
      <c r="AN151" s="2775"/>
      <c r="AO151" s="2775">
        <v>0</v>
      </c>
      <c r="AP151" s="2758"/>
      <c r="AQ151" s="2590"/>
      <c r="AR151" s="2590"/>
      <c r="AS151" s="2590"/>
      <c r="AT151" s="2590"/>
      <c r="AU151" s="2590"/>
      <c r="AV151" s="2732"/>
      <c r="AW151" s="2775"/>
      <c r="AX151" s="2775">
        <f t="shared" si="176"/>
        <v>0</v>
      </c>
      <c r="AY151" s="2758"/>
      <c r="AZ151" s="2590"/>
      <c r="BA151" s="2758"/>
      <c r="BB151" s="2590"/>
      <c r="BC151" s="2756"/>
      <c r="BD151" s="2756"/>
      <c r="BE151" s="2590"/>
      <c r="BF151" s="2775"/>
      <c r="BG151" s="2775">
        <f t="shared" si="177"/>
        <v>0</v>
      </c>
      <c r="BH151" s="2782"/>
      <c r="BI151" s="2782"/>
      <c r="BJ151" s="2758"/>
      <c r="BK151" s="2590"/>
      <c r="BL151" s="2590"/>
      <c r="BM151" s="2590"/>
      <c r="BN151" s="2590"/>
      <c r="BO151" s="2590"/>
      <c r="BP151" s="2732"/>
      <c r="BQ151" s="2775"/>
      <c r="BR151" s="2590">
        <f t="shared" si="178"/>
        <v>0</v>
      </c>
      <c r="BS151" s="2758"/>
      <c r="BT151" s="2590"/>
      <c r="BU151" s="2590"/>
      <c r="BV151" s="2590"/>
      <c r="BW151" s="2590"/>
      <c r="BX151" s="2590"/>
      <c r="BY151" s="2732"/>
      <c r="BZ151" s="2775"/>
      <c r="CA151" s="2775">
        <f t="shared" si="179"/>
        <v>0</v>
      </c>
      <c r="CB151" s="2590"/>
      <c r="CC151" s="2590"/>
      <c r="CD151" s="2590"/>
      <c r="CE151" s="2590"/>
      <c r="CF151" s="489"/>
      <c r="CG151" s="489"/>
      <c r="CH151" s="2732"/>
      <c r="CI151" s="2732"/>
      <c r="CJ151" s="2732">
        <f t="shared" si="180"/>
        <v>0</v>
      </c>
      <c r="CK151" s="2732"/>
      <c r="CL151" s="2732"/>
    </row>
    <row r="152" spans="1:90" ht="14.25" hidden="1" customHeight="1">
      <c r="A152" s="2738"/>
      <c r="B152" s="2558"/>
      <c r="C152" s="412"/>
      <c r="D152" s="2571"/>
      <c r="E152" s="2573"/>
      <c r="F152" s="2655"/>
      <c r="G152" s="2573"/>
      <c r="H152" s="2655"/>
      <c r="I152" s="2655"/>
      <c r="J152" s="2655"/>
      <c r="K152" s="2655"/>
      <c r="L152" s="2655"/>
      <c r="M152" s="2655">
        <v>0</v>
      </c>
      <c r="N152" s="2573"/>
      <c r="O152" s="2741"/>
      <c r="P152" s="2655"/>
      <c r="Q152" s="2655"/>
      <c r="R152" s="2655"/>
      <c r="S152" s="2655"/>
      <c r="T152" s="2655"/>
      <c r="U152" s="2655"/>
      <c r="V152" s="2655">
        <f t="shared" si="174"/>
        <v>0</v>
      </c>
      <c r="W152" s="2606">
        <f t="shared" si="190"/>
        <v>0</v>
      </c>
      <c r="X152" s="2606">
        <f t="shared" si="191"/>
        <v>0</v>
      </c>
      <c r="Y152" s="2573">
        <f t="shared" si="192"/>
        <v>0</v>
      </c>
      <c r="Z152" s="2606">
        <f t="shared" si="193"/>
        <v>0</v>
      </c>
      <c r="AA152" s="2606">
        <f t="shared" si="194"/>
        <v>0</v>
      </c>
      <c r="AB152" s="2606">
        <f t="shared" si="195"/>
        <v>0</v>
      </c>
      <c r="AC152" s="2606">
        <f t="shared" si="196"/>
        <v>0</v>
      </c>
      <c r="AD152" s="2606">
        <f t="shared" si="197"/>
        <v>0</v>
      </c>
      <c r="AE152" s="2606">
        <f t="shared" si="175"/>
        <v>0</v>
      </c>
      <c r="AF152" s="2606"/>
      <c r="AG152" s="2573"/>
      <c r="AH152" s="2741"/>
      <c r="AI152" s="2573"/>
      <c r="AJ152" s="2655"/>
      <c r="AK152" s="2655"/>
      <c r="AL152" s="2655"/>
      <c r="AM152" s="2655"/>
      <c r="AN152" s="2655"/>
      <c r="AO152" s="2655">
        <v>0</v>
      </c>
      <c r="AP152" s="2573"/>
      <c r="AQ152" s="2741"/>
      <c r="AR152" s="2573"/>
      <c r="AS152" s="2655"/>
      <c r="AT152" s="2655"/>
      <c r="AU152" s="2655"/>
      <c r="AV152" s="2655"/>
      <c r="AW152" s="2655"/>
      <c r="AX152" s="2652">
        <f t="shared" si="176"/>
        <v>0</v>
      </c>
      <c r="AY152" s="2758"/>
      <c r="AZ152" s="2701"/>
      <c r="BA152" s="2758"/>
      <c r="BB152" s="2590"/>
      <c r="BC152" s="2756"/>
      <c r="BD152" s="2756"/>
      <c r="BE152" s="2590"/>
      <c r="BF152" s="2655"/>
      <c r="BG152" s="2655">
        <f t="shared" si="177"/>
        <v>0</v>
      </c>
      <c r="BH152" s="2742"/>
      <c r="BI152" s="2742"/>
      <c r="BJ152" s="2573"/>
      <c r="BK152" s="2741"/>
      <c r="BL152" s="2573"/>
      <c r="BM152" s="2655"/>
      <c r="BN152" s="2655"/>
      <c r="BO152" s="2655"/>
      <c r="BP152" s="2655"/>
      <c r="BQ152" s="2655"/>
      <c r="BR152" s="2655">
        <f t="shared" si="178"/>
        <v>0</v>
      </c>
      <c r="BS152" s="2573"/>
      <c r="BT152" s="2741"/>
      <c r="BU152" s="2573"/>
      <c r="BV152" s="2655"/>
      <c r="BW152" s="2655"/>
      <c r="BX152" s="2655"/>
      <c r="BY152" s="2655"/>
      <c r="BZ152" s="2655"/>
      <c r="CA152" s="2652">
        <f t="shared" si="179"/>
        <v>0</v>
      </c>
      <c r="CB152" s="2590"/>
      <c r="CC152" s="2590"/>
      <c r="CD152" s="2590"/>
      <c r="CE152" s="2590"/>
      <c r="CF152" s="489"/>
      <c r="CG152" s="489"/>
      <c r="CH152" s="2655"/>
      <c r="CI152" s="2655"/>
      <c r="CJ152" s="2655">
        <f t="shared" si="180"/>
        <v>0</v>
      </c>
      <c r="CK152" s="2721"/>
      <c r="CL152" s="2721"/>
    </row>
    <row r="153" spans="1:90" ht="14.25" hidden="1">
      <c r="A153" s="338"/>
      <c r="B153" s="2540" t="s">
        <v>527</v>
      </c>
      <c r="C153" s="2541" t="s">
        <v>528</v>
      </c>
      <c r="D153" s="2608"/>
      <c r="E153" s="2543">
        <v>0</v>
      </c>
      <c r="F153" s="2543">
        <v>0</v>
      </c>
      <c r="G153" s="2543">
        <v>0</v>
      </c>
      <c r="H153" s="2543">
        <v>0</v>
      </c>
      <c r="I153" s="2543">
        <v>0</v>
      </c>
      <c r="J153" s="2543">
        <v>0</v>
      </c>
      <c r="K153" s="2543">
        <v>0</v>
      </c>
      <c r="L153" s="2543">
        <v>0</v>
      </c>
      <c r="M153" s="2543">
        <v>0</v>
      </c>
      <c r="N153" s="2543">
        <f>SUM(N154:N162)</f>
        <v>0</v>
      </c>
      <c r="O153" s="2543">
        <f t="shared" ref="O153:U153" si="202">SUM(O154:O162)</f>
        <v>0</v>
      </c>
      <c r="P153" s="2543">
        <f t="shared" si="202"/>
        <v>0</v>
      </c>
      <c r="Q153" s="2543">
        <f t="shared" si="202"/>
        <v>0</v>
      </c>
      <c r="R153" s="2543">
        <f>SUM(R154:R162)</f>
        <v>0</v>
      </c>
      <c r="S153" s="2543">
        <f t="shared" si="202"/>
        <v>0</v>
      </c>
      <c r="T153" s="2543">
        <f t="shared" si="202"/>
        <v>0</v>
      </c>
      <c r="U153" s="2543">
        <f t="shared" si="202"/>
        <v>0</v>
      </c>
      <c r="V153" s="2543">
        <f t="shared" si="174"/>
        <v>0</v>
      </c>
      <c r="W153" s="2543">
        <f t="shared" ref="W153:AD153" si="203">SUM(W154:W162)</f>
        <v>0</v>
      </c>
      <c r="X153" s="2543">
        <f t="shared" si="203"/>
        <v>0</v>
      </c>
      <c r="Y153" s="2543">
        <f t="shared" si="203"/>
        <v>0</v>
      </c>
      <c r="Z153" s="2543">
        <f t="shared" si="203"/>
        <v>0</v>
      </c>
      <c r="AA153" s="2543">
        <f>SUM(AA154:AA162)</f>
        <v>0</v>
      </c>
      <c r="AB153" s="2543">
        <f t="shared" si="203"/>
        <v>0</v>
      </c>
      <c r="AC153" s="2543">
        <f t="shared" si="203"/>
        <v>0</v>
      </c>
      <c r="AD153" s="2543">
        <f t="shared" si="203"/>
        <v>0</v>
      </c>
      <c r="AE153" s="2543">
        <f t="shared" si="175"/>
        <v>0</v>
      </c>
      <c r="AF153" s="2543"/>
      <c r="AG153" s="2543">
        <v>0</v>
      </c>
      <c r="AH153" s="2543">
        <v>0</v>
      </c>
      <c r="AI153" s="2543">
        <v>0</v>
      </c>
      <c r="AJ153" s="2543">
        <v>0</v>
      </c>
      <c r="AK153" s="2543">
        <v>0</v>
      </c>
      <c r="AL153" s="2543">
        <v>0</v>
      </c>
      <c r="AM153" s="2543">
        <v>0</v>
      </c>
      <c r="AN153" s="2543">
        <v>0</v>
      </c>
      <c r="AO153" s="2543">
        <v>0</v>
      </c>
      <c r="AP153" s="2543">
        <f t="shared" ref="AP153:AW153" si="204">SUM(AP154:AP162)</f>
        <v>0</v>
      </c>
      <c r="AQ153" s="2543">
        <f t="shared" si="204"/>
        <v>0</v>
      </c>
      <c r="AR153" s="2543">
        <f t="shared" si="204"/>
        <v>0</v>
      </c>
      <c r="AS153" s="2543">
        <f t="shared" si="204"/>
        <v>0</v>
      </c>
      <c r="AT153" s="2543">
        <f>SUM(AT154:AT162)</f>
        <v>0</v>
      </c>
      <c r="AU153" s="2543">
        <f t="shared" si="204"/>
        <v>0</v>
      </c>
      <c r="AV153" s="2543">
        <f t="shared" si="204"/>
        <v>0</v>
      </c>
      <c r="AW153" s="2543">
        <f t="shared" si="204"/>
        <v>0</v>
      </c>
      <c r="AX153" s="2543">
        <f t="shared" si="176"/>
        <v>0</v>
      </c>
      <c r="AY153" s="2543">
        <f t="shared" ref="AY153:BF153" si="205">SUM(AY154:AY162)</f>
        <v>0</v>
      </c>
      <c r="AZ153" s="2543">
        <f t="shared" si="205"/>
        <v>0</v>
      </c>
      <c r="BA153" s="2543">
        <f t="shared" si="205"/>
        <v>0</v>
      </c>
      <c r="BB153" s="2543">
        <f t="shared" si="205"/>
        <v>0</v>
      </c>
      <c r="BC153" s="2543">
        <f>SUM(BC154:BC162)</f>
        <v>0</v>
      </c>
      <c r="BD153" s="2543">
        <f t="shared" si="205"/>
        <v>0</v>
      </c>
      <c r="BE153" s="2543">
        <f t="shared" si="205"/>
        <v>0</v>
      </c>
      <c r="BF153" s="2543">
        <f t="shared" si="205"/>
        <v>0</v>
      </c>
      <c r="BG153" s="2543">
        <f t="shared" si="177"/>
        <v>0</v>
      </c>
      <c r="BH153" s="2545"/>
      <c r="BI153" s="2545"/>
      <c r="BJ153" s="2543">
        <f t="shared" ref="BJ153:BQ153" si="206">SUM(BJ154:BJ162)</f>
        <v>0</v>
      </c>
      <c r="BK153" s="2543">
        <f t="shared" si="206"/>
        <v>0</v>
      </c>
      <c r="BL153" s="2543">
        <f t="shared" si="206"/>
        <v>0</v>
      </c>
      <c r="BM153" s="2543">
        <f t="shared" si="206"/>
        <v>0</v>
      </c>
      <c r="BN153" s="2543">
        <f t="shared" si="206"/>
        <v>0</v>
      </c>
      <c r="BO153" s="2543">
        <f t="shared" si="206"/>
        <v>0</v>
      </c>
      <c r="BP153" s="2543">
        <f t="shared" si="206"/>
        <v>0</v>
      </c>
      <c r="BQ153" s="2543">
        <f t="shared" si="206"/>
        <v>0</v>
      </c>
      <c r="BR153" s="2543">
        <f t="shared" si="178"/>
        <v>0</v>
      </c>
      <c r="BS153" s="2543">
        <f t="shared" ref="BS153:BZ153" si="207">SUM(BS154:BS162)</f>
        <v>0</v>
      </c>
      <c r="BT153" s="2543">
        <f t="shared" si="207"/>
        <v>0</v>
      </c>
      <c r="BU153" s="2543">
        <f t="shared" si="207"/>
        <v>0</v>
      </c>
      <c r="BV153" s="2543">
        <f t="shared" si="207"/>
        <v>0</v>
      </c>
      <c r="BW153" s="2543">
        <f t="shared" si="207"/>
        <v>0</v>
      </c>
      <c r="BX153" s="2543">
        <f t="shared" si="207"/>
        <v>0</v>
      </c>
      <c r="BY153" s="2543">
        <f t="shared" si="207"/>
        <v>0</v>
      </c>
      <c r="BZ153" s="2543">
        <f t="shared" si="207"/>
        <v>0</v>
      </c>
      <c r="CA153" s="2543">
        <f t="shared" si="179"/>
        <v>0</v>
      </c>
      <c r="CB153" s="2543">
        <f t="shared" ref="CB153:CI153" si="208">SUM(CB154:CB162)</f>
        <v>0</v>
      </c>
      <c r="CC153" s="2543">
        <f>SUM(CC154:CC162)</f>
        <v>0</v>
      </c>
      <c r="CD153" s="2543">
        <f t="shared" si="208"/>
        <v>0</v>
      </c>
      <c r="CE153" s="2543">
        <f t="shared" si="208"/>
        <v>0</v>
      </c>
      <c r="CF153" s="2543">
        <f>SUM(CF154:CF162)</f>
        <v>0</v>
      </c>
      <c r="CG153" s="2543">
        <f t="shared" si="208"/>
        <v>0</v>
      </c>
      <c r="CH153" s="2543">
        <f t="shared" si="208"/>
        <v>0</v>
      </c>
      <c r="CI153" s="2543">
        <f t="shared" si="208"/>
        <v>0</v>
      </c>
      <c r="CJ153" s="2543">
        <f t="shared" si="180"/>
        <v>0</v>
      </c>
      <c r="CK153" s="2659"/>
      <c r="CL153" s="2659"/>
    </row>
    <row r="154" spans="1:90" ht="40.5" hidden="1" customHeight="1">
      <c r="A154" s="2674"/>
      <c r="B154" s="2728" t="s">
        <v>529</v>
      </c>
      <c r="C154" s="412" t="s">
        <v>298</v>
      </c>
      <c r="D154" s="2547"/>
      <c r="E154" s="2662">
        <v>0</v>
      </c>
      <c r="F154" s="2626">
        <v>0</v>
      </c>
      <c r="G154" s="2552">
        <v>0</v>
      </c>
      <c r="H154" s="2552">
        <v>0</v>
      </c>
      <c r="I154" s="2552">
        <v>0</v>
      </c>
      <c r="J154" s="2552">
        <v>0</v>
      </c>
      <c r="K154" s="2553">
        <v>0</v>
      </c>
      <c r="L154" s="2552">
        <v>0</v>
      </c>
      <c r="M154" s="2553">
        <v>0</v>
      </c>
      <c r="N154" s="2625"/>
      <c r="O154" s="2554"/>
      <c r="P154" s="2552"/>
      <c r="Q154" s="2552"/>
      <c r="R154" s="2554"/>
      <c r="S154" s="2554"/>
      <c r="T154" s="2554"/>
      <c r="U154" s="2552"/>
      <c r="V154" s="2552">
        <f t="shared" si="174"/>
        <v>0</v>
      </c>
      <c r="W154" s="2591">
        <f t="shared" ref="W154:W162" si="209">E154+N154</f>
        <v>0</v>
      </c>
      <c r="X154" s="2591">
        <f t="shared" ref="X154:X162" si="210">F154+O154</f>
        <v>0</v>
      </c>
      <c r="Y154" s="2550">
        <f t="shared" ref="Y154:Y162" si="211">G154+P154</f>
        <v>0</v>
      </c>
      <c r="Z154" s="2550">
        <f t="shared" ref="Z154:Z162" si="212">H154+Q154</f>
        <v>0</v>
      </c>
      <c r="AA154" s="2591">
        <f t="shared" ref="AA154:AA162" si="213">I154+R154</f>
        <v>0</v>
      </c>
      <c r="AB154" s="2591">
        <f t="shared" ref="AB154:AB162" si="214">J154+S154</f>
        <v>0</v>
      </c>
      <c r="AC154" s="2591">
        <f t="shared" ref="AC154:AC162" si="215">K154+T154</f>
        <v>0</v>
      </c>
      <c r="AD154" s="2562">
        <f t="shared" ref="AD154:AD162" si="216">L154+U154</f>
        <v>0</v>
      </c>
      <c r="AE154" s="2552">
        <f t="shared" si="175"/>
        <v>0</v>
      </c>
      <c r="AF154" s="2553"/>
      <c r="AG154" s="2625">
        <v>0</v>
      </c>
      <c r="AH154" s="2554">
        <v>0</v>
      </c>
      <c r="AI154" s="2554">
        <v>0</v>
      </c>
      <c r="AJ154" s="2554">
        <v>0</v>
      </c>
      <c r="AK154" s="2554">
        <v>0</v>
      </c>
      <c r="AL154" s="2554">
        <v>0</v>
      </c>
      <c r="AM154" s="2554">
        <v>0</v>
      </c>
      <c r="AN154" s="2552">
        <v>0</v>
      </c>
      <c r="AO154" s="2553">
        <v>0</v>
      </c>
      <c r="AP154" s="2625"/>
      <c r="AQ154" s="2554"/>
      <c r="AR154" s="2775"/>
      <c r="AS154" s="2775"/>
      <c r="AT154" s="2554"/>
      <c r="AU154" s="2554"/>
      <c r="AV154" s="2554"/>
      <c r="AW154" s="2552"/>
      <c r="AX154" s="2553">
        <f t="shared" si="176"/>
        <v>0</v>
      </c>
      <c r="AY154" s="2625">
        <f t="shared" ref="AY154:BF155" si="217">AG154+AP154</f>
        <v>0</v>
      </c>
      <c r="AZ154" s="2554">
        <f t="shared" si="217"/>
        <v>0</v>
      </c>
      <c r="BA154" s="2554">
        <f t="shared" si="217"/>
        <v>0</v>
      </c>
      <c r="BB154" s="2554">
        <f t="shared" si="217"/>
        <v>0</v>
      </c>
      <c r="BC154" s="2554">
        <f t="shared" si="217"/>
        <v>0</v>
      </c>
      <c r="BD154" s="2554">
        <f t="shared" si="217"/>
        <v>0</v>
      </c>
      <c r="BE154" s="2554">
        <f t="shared" si="217"/>
        <v>0</v>
      </c>
      <c r="BF154" s="2552">
        <f t="shared" si="217"/>
        <v>0</v>
      </c>
      <c r="BG154" s="2553">
        <f t="shared" si="177"/>
        <v>0</v>
      </c>
      <c r="BH154" s="2665"/>
      <c r="BI154" s="2665"/>
      <c r="BJ154" s="2625"/>
      <c r="BK154" s="2554"/>
      <c r="BL154" s="2552"/>
      <c r="BM154" s="2552"/>
      <c r="BN154" s="2552"/>
      <c r="BO154" s="2552"/>
      <c r="BP154" s="2641"/>
      <c r="BQ154" s="2552"/>
      <c r="BR154" s="2776">
        <f t="shared" si="178"/>
        <v>0</v>
      </c>
      <c r="BS154" s="2625"/>
      <c r="BT154" s="2775"/>
      <c r="BU154" s="2552"/>
      <c r="BV154" s="2776"/>
      <c r="BW154" s="2776"/>
      <c r="BX154" s="2775"/>
      <c r="BY154" s="2552"/>
      <c r="BZ154" s="2552"/>
      <c r="CA154" s="2552">
        <f t="shared" si="179"/>
        <v>0</v>
      </c>
      <c r="CB154" s="2590">
        <f t="shared" ref="CB154:CI156" si="218">BJ154+BS154</f>
        <v>0</v>
      </c>
      <c r="CC154" s="2590">
        <f t="shared" si="218"/>
        <v>0</v>
      </c>
      <c r="CD154" s="2590">
        <f t="shared" si="218"/>
        <v>0</v>
      </c>
      <c r="CE154" s="2590">
        <f t="shared" si="218"/>
        <v>0</v>
      </c>
      <c r="CF154" s="489">
        <f t="shared" si="218"/>
        <v>0</v>
      </c>
      <c r="CG154" s="489">
        <f t="shared" si="218"/>
        <v>0</v>
      </c>
      <c r="CH154" s="2732">
        <f t="shared" si="218"/>
        <v>0</v>
      </c>
      <c r="CI154" s="2732">
        <f t="shared" si="218"/>
        <v>0</v>
      </c>
      <c r="CJ154" s="2732">
        <f t="shared" si="180"/>
        <v>0</v>
      </c>
      <c r="CK154" s="2784"/>
      <c r="CL154" s="2784"/>
    </row>
    <row r="155" spans="1:90" ht="36" hidden="1" customHeight="1">
      <c r="A155" s="2674"/>
      <c r="B155" s="2785" t="s">
        <v>530</v>
      </c>
      <c r="C155" s="412"/>
      <c r="D155" s="2669"/>
      <c r="E155" s="2670">
        <v>0</v>
      </c>
      <c r="F155" s="2786">
        <v>0</v>
      </c>
      <c r="G155" s="2552">
        <v>0</v>
      </c>
      <c r="H155" s="2552">
        <v>0</v>
      </c>
      <c r="I155" s="2552">
        <v>0</v>
      </c>
      <c r="J155" s="2552">
        <v>0</v>
      </c>
      <c r="K155" s="2553">
        <v>0</v>
      </c>
      <c r="L155" s="2552">
        <v>0</v>
      </c>
      <c r="M155" s="2553">
        <v>0</v>
      </c>
      <c r="N155" s="2672"/>
      <c r="O155" s="2553"/>
      <c r="P155" s="2553"/>
      <c r="Q155" s="2553"/>
      <c r="R155" s="2553"/>
      <c r="S155" s="2553"/>
      <c r="T155" s="2553"/>
      <c r="U155" s="2552"/>
      <c r="V155" s="2552">
        <f t="shared" si="174"/>
        <v>0</v>
      </c>
      <c r="W155" s="2591">
        <f t="shared" si="209"/>
        <v>0</v>
      </c>
      <c r="X155" s="2591">
        <f t="shared" si="210"/>
        <v>0</v>
      </c>
      <c r="Y155" s="2591">
        <f t="shared" si="211"/>
        <v>0</v>
      </c>
      <c r="Z155" s="2591">
        <f t="shared" si="212"/>
        <v>0</v>
      </c>
      <c r="AA155" s="2591">
        <f t="shared" si="213"/>
        <v>0</v>
      </c>
      <c r="AB155" s="2591">
        <f t="shared" si="214"/>
        <v>0</v>
      </c>
      <c r="AC155" s="2591">
        <f t="shared" si="215"/>
        <v>0</v>
      </c>
      <c r="AD155" s="2591">
        <f t="shared" si="216"/>
        <v>0</v>
      </c>
      <c r="AE155" s="2735">
        <f t="shared" si="175"/>
        <v>0</v>
      </c>
      <c r="AF155" s="2735"/>
      <c r="AG155" s="2672"/>
      <c r="AH155" s="2553">
        <v>0</v>
      </c>
      <c r="AI155" s="2553">
        <v>0</v>
      </c>
      <c r="AJ155" s="2553">
        <v>0</v>
      </c>
      <c r="AK155" s="2553">
        <v>0</v>
      </c>
      <c r="AL155" s="2553">
        <v>0</v>
      </c>
      <c r="AM155" s="2553">
        <v>0</v>
      </c>
      <c r="AN155" s="2552">
        <v>0</v>
      </c>
      <c r="AO155" s="2553">
        <v>0</v>
      </c>
      <c r="AP155" s="2672"/>
      <c r="AQ155" s="2553"/>
      <c r="AR155" s="2553"/>
      <c r="AS155" s="2553"/>
      <c r="AT155" s="2553"/>
      <c r="AU155" s="2553"/>
      <c r="AV155" s="2553"/>
      <c r="AW155" s="2552"/>
      <c r="AX155" s="2553">
        <f t="shared" si="176"/>
        <v>0</v>
      </c>
      <c r="AY155" s="2672">
        <f t="shared" si="217"/>
        <v>0</v>
      </c>
      <c r="AZ155" s="2553">
        <f t="shared" si="217"/>
        <v>0</v>
      </c>
      <c r="BA155" s="2553">
        <f t="shared" si="217"/>
        <v>0</v>
      </c>
      <c r="BB155" s="2553">
        <f t="shared" si="217"/>
        <v>0</v>
      </c>
      <c r="BC155" s="2553">
        <f t="shared" si="217"/>
        <v>0</v>
      </c>
      <c r="BD155" s="2553">
        <f t="shared" si="217"/>
        <v>0</v>
      </c>
      <c r="BE155" s="2553">
        <f t="shared" si="217"/>
        <v>0</v>
      </c>
      <c r="BF155" s="2552">
        <f t="shared" si="217"/>
        <v>0</v>
      </c>
      <c r="BG155" s="2553">
        <f>SUM(BA155:BF155)</f>
        <v>0</v>
      </c>
      <c r="BH155" s="2665"/>
      <c r="BI155" s="2665"/>
      <c r="BJ155" s="2672"/>
      <c r="BK155" s="2553"/>
      <c r="BL155" s="2552"/>
      <c r="BM155" s="2552"/>
      <c r="BN155" s="2552"/>
      <c r="BO155" s="2552"/>
      <c r="BP155" s="2641"/>
      <c r="BQ155" s="2552"/>
      <c r="BR155" s="2552">
        <f t="shared" si="178"/>
        <v>0</v>
      </c>
      <c r="BS155" s="2672"/>
      <c r="BT155" s="2553"/>
      <c r="BU155" s="2552"/>
      <c r="BV155" s="2552"/>
      <c r="BW155" s="2552"/>
      <c r="BX155" s="2552"/>
      <c r="BY155" s="2552"/>
      <c r="BZ155" s="2552"/>
      <c r="CA155" s="2552">
        <f t="shared" si="179"/>
        <v>0</v>
      </c>
      <c r="CB155" s="2590"/>
      <c r="CC155" s="2590">
        <f t="shared" si="218"/>
        <v>0</v>
      </c>
      <c r="CD155" s="2590">
        <f t="shared" si="218"/>
        <v>0</v>
      </c>
      <c r="CE155" s="2590">
        <f t="shared" si="218"/>
        <v>0</v>
      </c>
      <c r="CF155" s="2590">
        <f t="shared" si="218"/>
        <v>0</v>
      </c>
      <c r="CG155" s="2590">
        <f t="shared" si="218"/>
        <v>0</v>
      </c>
      <c r="CH155" s="2590">
        <f t="shared" si="218"/>
        <v>0</v>
      </c>
      <c r="CI155" s="2590">
        <f t="shared" si="218"/>
        <v>0</v>
      </c>
      <c r="CJ155" s="2590">
        <f t="shared" si="180"/>
        <v>0</v>
      </c>
      <c r="CK155" s="2787"/>
      <c r="CL155" s="2787"/>
    </row>
    <row r="156" spans="1:90" ht="48" hidden="1" customHeight="1">
      <c r="A156" s="2674"/>
      <c r="B156" s="2558" t="s">
        <v>531</v>
      </c>
      <c r="C156" s="412" t="s">
        <v>532</v>
      </c>
      <c r="D156" s="2669"/>
      <c r="E156" s="2670"/>
      <c r="F156" s="2786"/>
      <c r="G156" s="2552"/>
      <c r="H156" s="2552"/>
      <c r="I156" s="2552"/>
      <c r="J156" s="2552"/>
      <c r="K156" s="2553"/>
      <c r="L156" s="2552"/>
      <c r="M156" s="2553">
        <v>0</v>
      </c>
      <c r="N156" s="2672"/>
      <c r="O156" s="2553"/>
      <c r="P156" s="2553"/>
      <c r="Q156" s="2553"/>
      <c r="R156" s="2553"/>
      <c r="S156" s="2553"/>
      <c r="T156" s="2553"/>
      <c r="U156" s="2552"/>
      <c r="V156" s="2552">
        <f t="shared" si="174"/>
        <v>0</v>
      </c>
      <c r="W156" s="2591">
        <f t="shared" si="209"/>
        <v>0</v>
      </c>
      <c r="X156" s="2591">
        <f t="shared" si="210"/>
        <v>0</v>
      </c>
      <c r="Y156" s="2591">
        <f t="shared" si="211"/>
        <v>0</v>
      </c>
      <c r="Z156" s="2591">
        <f t="shared" si="212"/>
        <v>0</v>
      </c>
      <c r="AA156" s="2591">
        <f t="shared" si="213"/>
        <v>0</v>
      </c>
      <c r="AB156" s="2591">
        <f t="shared" si="214"/>
        <v>0</v>
      </c>
      <c r="AC156" s="2591">
        <f t="shared" si="215"/>
        <v>0</v>
      </c>
      <c r="AD156" s="2591">
        <f t="shared" si="216"/>
        <v>0</v>
      </c>
      <c r="AE156" s="2735">
        <f t="shared" si="175"/>
        <v>0</v>
      </c>
      <c r="AF156" s="2735"/>
      <c r="AG156" s="2672"/>
      <c r="AH156" s="2553">
        <v>0</v>
      </c>
      <c r="AI156" s="2553">
        <v>0</v>
      </c>
      <c r="AJ156" s="2553">
        <v>0</v>
      </c>
      <c r="AK156" s="2553">
        <v>0</v>
      </c>
      <c r="AL156" s="2553">
        <v>0</v>
      </c>
      <c r="AM156" s="2553">
        <v>0</v>
      </c>
      <c r="AN156" s="2552">
        <v>0</v>
      </c>
      <c r="AO156" s="2553">
        <v>0</v>
      </c>
      <c r="AP156" s="2672"/>
      <c r="AQ156" s="2553"/>
      <c r="AR156" s="2553"/>
      <c r="AS156" s="2553"/>
      <c r="AT156" s="2553"/>
      <c r="AU156" s="2553"/>
      <c r="AV156" s="2553"/>
      <c r="AW156" s="2552"/>
      <c r="AX156" s="2553">
        <f t="shared" si="176"/>
        <v>0</v>
      </c>
      <c r="AY156" s="2672"/>
      <c r="AZ156" s="2553"/>
      <c r="BA156" s="2553"/>
      <c r="BB156" s="2553"/>
      <c r="BC156" s="2553"/>
      <c r="BD156" s="2553"/>
      <c r="BE156" s="2553"/>
      <c r="BF156" s="2552"/>
      <c r="BG156" s="2553">
        <f t="shared" si="177"/>
        <v>0</v>
      </c>
      <c r="BH156" s="2665"/>
      <c r="BI156" s="2665"/>
      <c r="BJ156" s="2672"/>
      <c r="BK156" s="2553"/>
      <c r="BL156" s="2552"/>
      <c r="BM156" s="2552"/>
      <c r="BN156" s="2552"/>
      <c r="BO156" s="2552"/>
      <c r="BP156" s="2641"/>
      <c r="BQ156" s="2552"/>
      <c r="BR156" s="2552">
        <f t="shared" si="178"/>
        <v>0</v>
      </c>
      <c r="BS156" s="2672"/>
      <c r="BT156" s="2553"/>
      <c r="BU156" s="2552"/>
      <c r="BV156" s="2552"/>
      <c r="BW156" s="2552"/>
      <c r="BX156" s="2552"/>
      <c r="BY156" s="2641"/>
      <c r="BZ156" s="2552"/>
      <c r="CA156" s="2552">
        <f t="shared" si="179"/>
        <v>0</v>
      </c>
      <c r="CB156" s="2590"/>
      <c r="CC156" s="2590">
        <f t="shared" si="218"/>
        <v>0</v>
      </c>
      <c r="CD156" s="2590">
        <f t="shared" si="218"/>
        <v>0</v>
      </c>
      <c r="CE156" s="2590">
        <f t="shared" si="218"/>
        <v>0</v>
      </c>
      <c r="CF156" s="2590">
        <f t="shared" si="218"/>
        <v>0</v>
      </c>
      <c r="CG156" s="2590">
        <f t="shared" si="218"/>
        <v>0</v>
      </c>
      <c r="CH156" s="2590">
        <f t="shared" si="218"/>
        <v>0</v>
      </c>
      <c r="CI156" s="2590">
        <f t="shared" si="218"/>
        <v>0</v>
      </c>
      <c r="CJ156" s="2590">
        <f t="shared" si="180"/>
        <v>0</v>
      </c>
      <c r="CK156" s="2787"/>
      <c r="CL156" s="2787"/>
    </row>
    <row r="157" spans="1:90" ht="14.25" hidden="1" customHeight="1">
      <c r="A157" s="2674"/>
      <c r="B157" s="2558"/>
      <c r="C157" s="412" t="s">
        <v>533</v>
      </c>
      <c r="D157" s="2669"/>
      <c r="E157" s="2670"/>
      <c r="F157" s="2786"/>
      <c r="G157" s="2552"/>
      <c r="H157" s="2552"/>
      <c r="I157" s="2552"/>
      <c r="J157" s="2552"/>
      <c r="K157" s="2553"/>
      <c r="L157" s="2552"/>
      <c r="M157" s="2553">
        <v>0</v>
      </c>
      <c r="N157" s="2672"/>
      <c r="O157" s="2553"/>
      <c r="P157" s="2553"/>
      <c r="Q157" s="2553"/>
      <c r="R157" s="2553"/>
      <c r="S157" s="2553"/>
      <c r="T157" s="2553"/>
      <c r="U157" s="2552"/>
      <c r="V157" s="2552">
        <f t="shared" si="174"/>
        <v>0</v>
      </c>
      <c r="W157" s="2591">
        <f t="shared" si="209"/>
        <v>0</v>
      </c>
      <c r="X157" s="2591">
        <f t="shared" si="210"/>
        <v>0</v>
      </c>
      <c r="Y157" s="2591">
        <f t="shared" si="211"/>
        <v>0</v>
      </c>
      <c r="Z157" s="2591">
        <f t="shared" si="212"/>
        <v>0</v>
      </c>
      <c r="AA157" s="2591">
        <f t="shared" si="213"/>
        <v>0</v>
      </c>
      <c r="AB157" s="2591">
        <f t="shared" si="214"/>
        <v>0</v>
      </c>
      <c r="AC157" s="2591">
        <f t="shared" si="215"/>
        <v>0</v>
      </c>
      <c r="AD157" s="2591">
        <f t="shared" si="216"/>
        <v>0</v>
      </c>
      <c r="AE157" s="2735">
        <f t="shared" si="175"/>
        <v>0</v>
      </c>
      <c r="AF157" s="2735"/>
      <c r="AG157" s="2672"/>
      <c r="AH157" s="2553"/>
      <c r="AI157" s="2553"/>
      <c r="AJ157" s="2553"/>
      <c r="AK157" s="2553"/>
      <c r="AL157" s="2553"/>
      <c r="AM157" s="2553"/>
      <c r="AN157" s="2552"/>
      <c r="AO157" s="2553">
        <v>0</v>
      </c>
      <c r="AP157" s="2672"/>
      <c r="AQ157" s="2553"/>
      <c r="AR157" s="2553"/>
      <c r="AS157" s="2553"/>
      <c r="AT157" s="2553"/>
      <c r="AU157" s="2553"/>
      <c r="AV157" s="2553"/>
      <c r="AW157" s="2552"/>
      <c r="AX157" s="2553">
        <f t="shared" si="176"/>
        <v>0</v>
      </c>
      <c r="AY157" s="2672"/>
      <c r="AZ157" s="2553"/>
      <c r="BA157" s="2553"/>
      <c r="BB157" s="2553"/>
      <c r="BC157" s="2553"/>
      <c r="BD157" s="2553"/>
      <c r="BE157" s="2553"/>
      <c r="BF157" s="2552"/>
      <c r="BG157" s="2553">
        <f t="shared" si="177"/>
        <v>0</v>
      </c>
      <c r="BH157" s="2665"/>
      <c r="BI157" s="2665"/>
      <c r="BJ157" s="2672"/>
      <c r="BK157" s="2553"/>
      <c r="BL157" s="2552"/>
      <c r="BM157" s="2552"/>
      <c r="BN157" s="2552"/>
      <c r="BO157" s="2552"/>
      <c r="BP157" s="2641"/>
      <c r="BQ157" s="2552"/>
      <c r="BR157" s="2552">
        <f t="shared" si="178"/>
        <v>0</v>
      </c>
      <c r="BS157" s="2672"/>
      <c r="BT157" s="2553"/>
      <c r="BU157" s="2552"/>
      <c r="BV157" s="2552"/>
      <c r="BW157" s="2552"/>
      <c r="BX157" s="2552"/>
      <c r="BY157" s="2641"/>
      <c r="BZ157" s="2552"/>
      <c r="CA157" s="2552">
        <f t="shared" si="179"/>
        <v>0</v>
      </c>
      <c r="CB157" s="2590"/>
      <c r="CC157" s="2590"/>
      <c r="CD157" s="2590"/>
      <c r="CE157" s="2590"/>
      <c r="CF157" s="489"/>
      <c r="CG157" s="489"/>
      <c r="CH157" s="2732"/>
      <c r="CI157" s="2732"/>
      <c r="CJ157" s="2732">
        <f t="shared" si="180"/>
        <v>0</v>
      </c>
      <c r="CK157" s="2787"/>
      <c r="CL157" s="2787"/>
    </row>
    <row r="158" spans="1:90" ht="14.25" hidden="1" customHeight="1">
      <c r="A158" s="2674"/>
      <c r="B158" s="2558"/>
      <c r="C158" s="412"/>
      <c r="D158" s="2669"/>
      <c r="E158" s="2670"/>
      <c r="F158" s="2786"/>
      <c r="G158" s="2552"/>
      <c r="H158" s="2552"/>
      <c r="I158" s="2552"/>
      <c r="J158" s="2552"/>
      <c r="K158" s="2553"/>
      <c r="L158" s="2552"/>
      <c r="M158" s="2553">
        <v>0</v>
      </c>
      <c r="N158" s="2672"/>
      <c r="O158" s="2553"/>
      <c r="P158" s="2553"/>
      <c r="Q158" s="2553"/>
      <c r="R158" s="2553"/>
      <c r="S158" s="2553"/>
      <c r="T158" s="2553"/>
      <c r="U158" s="2552"/>
      <c r="V158" s="2552">
        <f t="shared" si="174"/>
        <v>0</v>
      </c>
      <c r="W158" s="2591">
        <f t="shared" si="209"/>
        <v>0</v>
      </c>
      <c r="X158" s="2591">
        <f t="shared" si="210"/>
        <v>0</v>
      </c>
      <c r="Y158" s="2591">
        <f t="shared" si="211"/>
        <v>0</v>
      </c>
      <c r="Z158" s="2591">
        <f t="shared" si="212"/>
        <v>0</v>
      </c>
      <c r="AA158" s="2591">
        <f t="shared" si="213"/>
        <v>0</v>
      </c>
      <c r="AB158" s="2591">
        <f t="shared" si="214"/>
        <v>0</v>
      </c>
      <c r="AC158" s="2591">
        <f t="shared" si="215"/>
        <v>0</v>
      </c>
      <c r="AD158" s="2591">
        <f t="shared" si="216"/>
        <v>0</v>
      </c>
      <c r="AE158" s="2735">
        <f t="shared" si="175"/>
        <v>0</v>
      </c>
      <c r="AF158" s="2735"/>
      <c r="AG158" s="2672"/>
      <c r="AH158" s="2553"/>
      <c r="AI158" s="2553"/>
      <c r="AJ158" s="2553"/>
      <c r="AK158" s="2553"/>
      <c r="AL158" s="2553"/>
      <c r="AM158" s="2553"/>
      <c r="AN158" s="2552"/>
      <c r="AO158" s="2553">
        <v>0</v>
      </c>
      <c r="AP158" s="2672"/>
      <c r="AQ158" s="2553"/>
      <c r="AR158" s="2553"/>
      <c r="AS158" s="2553"/>
      <c r="AT158" s="2553"/>
      <c r="AU158" s="2553"/>
      <c r="AV158" s="2553"/>
      <c r="AW158" s="2552"/>
      <c r="AX158" s="2553">
        <f t="shared" si="176"/>
        <v>0</v>
      </c>
      <c r="AY158" s="2672"/>
      <c r="AZ158" s="2553"/>
      <c r="BA158" s="2553"/>
      <c r="BB158" s="2553"/>
      <c r="BC158" s="2553"/>
      <c r="BD158" s="2553"/>
      <c r="BE158" s="2553"/>
      <c r="BF158" s="2552"/>
      <c r="BG158" s="2553">
        <f t="shared" si="177"/>
        <v>0</v>
      </c>
      <c r="BH158" s="2665"/>
      <c r="BI158" s="2665"/>
      <c r="BJ158" s="2672"/>
      <c r="BK158" s="2553"/>
      <c r="BL158" s="2552"/>
      <c r="BM158" s="2552"/>
      <c r="BN158" s="2552"/>
      <c r="BO158" s="2552"/>
      <c r="BP158" s="2641"/>
      <c r="BQ158" s="2552"/>
      <c r="BR158" s="2552">
        <f t="shared" si="178"/>
        <v>0</v>
      </c>
      <c r="BS158" s="2672"/>
      <c r="BT158" s="2553"/>
      <c r="BU158" s="2552"/>
      <c r="BV158" s="2552"/>
      <c r="BW158" s="2552"/>
      <c r="BX158" s="2552"/>
      <c r="BY158" s="2641"/>
      <c r="BZ158" s="2552"/>
      <c r="CA158" s="2552">
        <f t="shared" si="179"/>
        <v>0</v>
      </c>
      <c r="CB158" s="2590"/>
      <c r="CC158" s="2590"/>
      <c r="CD158" s="2590"/>
      <c r="CE158" s="2590"/>
      <c r="CF158" s="489"/>
      <c r="CG158" s="489"/>
      <c r="CH158" s="2732"/>
      <c r="CI158" s="2732"/>
      <c r="CJ158" s="2732">
        <f t="shared" si="180"/>
        <v>0</v>
      </c>
      <c r="CK158" s="2787"/>
      <c r="CL158" s="2787"/>
    </row>
    <row r="159" spans="1:90" ht="14.25" hidden="1" customHeight="1">
      <c r="A159" s="2674"/>
      <c r="B159" s="2558"/>
      <c r="C159" s="412"/>
      <c r="D159" s="2669"/>
      <c r="E159" s="2670"/>
      <c r="F159" s="2786"/>
      <c r="G159" s="2552"/>
      <c r="H159" s="2552"/>
      <c r="I159" s="2552"/>
      <c r="J159" s="2552"/>
      <c r="K159" s="2553"/>
      <c r="L159" s="2552"/>
      <c r="M159" s="2553">
        <v>0</v>
      </c>
      <c r="N159" s="2672"/>
      <c r="O159" s="2553"/>
      <c r="P159" s="2553"/>
      <c r="Q159" s="2553"/>
      <c r="R159" s="2553"/>
      <c r="S159" s="2553"/>
      <c r="T159" s="2553"/>
      <c r="U159" s="2552"/>
      <c r="V159" s="2552">
        <f t="shared" si="174"/>
        <v>0</v>
      </c>
      <c r="W159" s="2591">
        <f t="shared" si="209"/>
        <v>0</v>
      </c>
      <c r="X159" s="2591">
        <f t="shared" si="210"/>
        <v>0</v>
      </c>
      <c r="Y159" s="2591">
        <f t="shared" si="211"/>
        <v>0</v>
      </c>
      <c r="Z159" s="2591">
        <f t="shared" si="212"/>
        <v>0</v>
      </c>
      <c r="AA159" s="2591">
        <f t="shared" si="213"/>
        <v>0</v>
      </c>
      <c r="AB159" s="2591">
        <f t="shared" si="214"/>
        <v>0</v>
      </c>
      <c r="AC159" s="2591">
        <f t="shared" si="215"/>
        <v>0</v>
      </c>
      <c r="AD159" s="2591">
        <f t="shared" si="216"/>
        <v>0</v>
      </c>
      <c r="AE159" s="2735">
        <f t="shared" si="175"/>
        <v>0</v>
      </c>
      <c r="AF159" s="2735"/>
      <c r="AG159" s="2672"/>
      <c r="AH159" s="2553"/>
      <c r="AI159" s="2553"/>
      <c r="AJ159" s="2553"/>
      <c r="AK159" s="2553"/>
      <c r="AL159" s="2553"/>
      <c r="AM159" s="2553"/>
      <c r="AN159" s="2552"/>
      <c r="AO159" s="2553">
        <v>0</v>
      </c>
      <c r="AP159" s="2672"/>
      <c r="AQ159" s="2553"/>
      <c r="AR159" s="2553"/>
      <c r="AS159" s="2553"/>
      <c r="AT159" s="2553"/>
      <c r="AU159" s="2553"/>
      <c r="AV159" s="2553"/>
      <c r="AW159" s="2552"/>
      <c r="AX159" s="2553">
        <f t="shared" si="176"/>
        <v>0</v>
      </c>
      <c r="AY159" s="2672"/>
      <c r="AZ159" s="2553"/>
      <c r="BA159" s="2553"/>
      <c r="BB159" s="2553"/>
      <c r="BC159" s="2553"/>
      <c r="BD159" s="2553"/>
      <c r="BE159" s="2553"/>
      <c r="BF159" s="2552"/>
      <c r="BG159" s="2553">
        <f t="shared" si="177"/>
        <v>0</v>
      </c>
      <c r="BH159" s="2665"/>
      <c r="BI159" s="2665"/>
      <c r="BJ159" s="2672"/>
      <c r="BK159" s="2553"/>
      <c r="BL159" s="2552"/>
      <c r="BM159" s="2552"/>
      <c r="BN159" s="2552"/>
      <c r="BO159" s="2552"/>
      <c r="BP159" s="2641"/>
      <c r="BQ159" s="2552"/>
      <c r="BR159" s="2552">
        <f t="shared" si="178"/>
        <v>0</v>
      </c>
      <c r="BS159" s="2672"/>
      <c r="BT159" s="2553"/>
      <c r="BU159" s="2552"/>
      <c r="BV159" s="2552"/>
      <c r="BW159" s="2552"/>
      <c r="BX159" s="2552"/>
      <c r="BY159" s="2641"/>
      <c r="BZ159" s="2552"/>
      <c r="CA159" s="2552">
        <f t="shared" si="179"/>
        <v>0</v>
      </c>
      <c r="CB159" s="2590"/>
      <c r="CC159" s="2590"/>
      <c r="CD159" s="2590"/>
      <c r="CE159" s="2590"/>
      <c r="CF159" s="489"/>
      <c r="CG159" s="489"/>
      <c r="CH159" s="2732"/>
      <c r="CI159" s="2732"/>
      <c r="CJ159" s="2732">
        <f t="shared" si="180"/>
        <v>0</v>
      </c>
      <c r="CK159" s="2787"/>
      <c r="CL159" s="2787"/>
    </row>
    <row r="160" spans="1:90" ht="14.25" hidden="1" customHeight="1">
      <c r="A160" s="2674"/>
      <c r="B160" s="2558"/>
      <c r="C160" s="412"/>
      <c r="D160" s="2669"/>
      <c r="E160" s="2670"/>
      <c r="F160" s="2786"/>
      <c r="G160" s="2552"/>
      <c r="H160" s="2552"/>
      <c r="I160" s="2552"/>
      <c r="J160" s="2552"/>
      <c r="K160" s="2553"/>
      <c r="L160" s="2552"/>
      <c r="M160" s="2553">
        <v>0</v>
      </c>
      <c r="N160" s="2672"/>
      <c r="O160" s="2553"/>
      <c r="P160" s="2553"/>
      <c r="Q160" s="2553"/>
      <c r="R160" s="2553"/>
      <c r="S160" s="2553"/>
      <c r="T160" s="2553"/>
      <c r="U160" s="2552"/>
      <c r="V160" s="2552">
        <f t="shared" si="174"/>
        <v>0</v>
      </c>
      <c r="W160" s="2591">
        <f t="shared" si="209"/>
        <v>0</v>
      </c>
      <c r="X160" s="2591">
        <f t="shared" si="210"/>
        <v>0</v>
      </c>
      <c r="Y160" s="2591">
        <f t="shared" si="211"/>
        <v>0</v>
      </c>
      <c r="Z160" s="2591">
        <f t="shared" si="212"/>
        <v>0</v>
      </c>
      <c r="AA160" s="2591">
        <f t="shared" si="213"/>
        <v>0</v>
      </c>
      <c r="AB160" s="2591">
        <f t="shared" si="214"/>
        <v>0</v>
      </c>
      <c r="AC160" s="2591">
        <f t="shared" si="215"/>
        <v>0</v>
      </c>
      <c r="AD160" s="2591">
        <f t="shared" si="216"/>
        <v>0</v>
      </c>
      <c r="AE160" s="2735">
        <f t="shared" si="175"/>
        <v>0</v>
      </c>
      <c r="AF160" s="2735"/>
      <c r="AG160" s="2672"/>
      <c r="AH160" s="2553"/>
      <c r="AI160" s="2553"/>
      <c r="AJ160" s="2553"/>
      <c r="AK160" s="2553"/>
      <c r="AL160" s="2553"/>
      <c r="AM160" s="2553"/>
      <c r="AN160" s="2552"/>
      <c r="AO160" s="2553">
        <v>0</v>
      </c>
      <c r="AP160" s="2672"/>
      <c r="AQ160" s="2553"/>
      <c r="AR160" s="2553"/>
      <c r="AS160" s="2553"/>
      <c r="AT160" s="2553"/>
      <c r="AU160" s="2553"/>
      <c r="AV160" s="2553"/>
      <c r="AW160" s="2552"/>
      <c r="AX160" s="2553">
        <f t="shared" si="176"/>
        <v>0</v>
      </c>
      <c r="AY160" s="2672"/>
      <c r="AZ160" s="2553"/>
      <c r="BA160" s="2553"/>
      <c r="BB160" s="2553"/>
      <c r="BC160" s="2553"/>
      <c r="BD160" s="2553"/>
      <c r="BE160" s="2553"/>
      <c r="BF160" s="2552"/>
      <c r="BG160" s="2553">
        <f t="shared" si="177"/>
        <v>0</v>
      </c>
      <c r="BH160" s="2665"/>
      <c r="BI160" s="2665"/>
      <c r="BJ160" s="2672"/>
      <c r="BK160" s="2553"/>
      <c r="BL160" s="2552"/>
      <c r="BM160" s="2552"/>
      <c r="BN160" s="2552"/>
      <c r="BO160" s="2552"/>
      <c r="BP160" s="2641"/>
      <c r="BQ160" s="2552"/>
      <c r="BR160" s="2552">
        <f t="shared" si="178"/>
        <v>0</v>
      </c>
      <c r="BS160" s="2672"/>
      <c r="BT160" s="2553"/>
      <c r="BU160" s="2552"/>
      <c r="BV160" s="2552"/>
      <c r="BW160" s="2552"/>
      <c r="BX160" s="2552"/>
      <c r="BY160" s="2641"/>
      <c r="BZ160" s="2552"/>
      <c r="CA160" s="2552">
        <f t="shared" si="179"/>
        <v>0</v>
      </c>
      <c r="CB160" s="2590"/>
      <c r="CC160" s="2590"/>
      <c r="CD160" s="2590"/>
      <c r="CE160" s="2590"/>
      <c r="CF160" s="489"/>
      <c r="CG160" s="489"/>
      <c r="CH160" s="2732"/>
      <c r="CI160" s="2732"/>
      <c r="CJ160" s="2732">
        <f t="shared" si="180"/>
        <v>0</v>
      </c>
      <c r="CK160" s="2787"/>
      <c r="CL160" s="2787"/>
    </row>
    <row r="161" spans="1:90" ht="14.25" hidden="1" customHeight="1">
      <c r="A161" s="2707"/>
      <c r="B161" s="2558"/>
      <c r="C161" s="412"/>
      <c r="D161" s="2559"/>
      <c r="E161" s="2679"/>
      <c r="F161" s="489"/>
      <c r="G161" s="2591"/>
      <c r="H161" s="489"/>
      <c r="I161" s="489"/>
      <c r="J161" s="489"/>
      <c r="K161" s="489"/>
      <c r="L161" s="489"/>
      <c r="M161" s="489">
        <v>0</v>
      </c>
      <c r="N161" s="489"/>
      <c r="O161" s="514"/>
      <c r="P161" s="489"/>
      <c r="Q161" s="489"/>
      <c r="R161" s="489"/>
      <c r="S161" s="489"/>
      <c r="T161" s="489"/>
      <c r="U161" s="489"/>
      <c r="V161" s="489">
        <f t="shared" si="174"/>
        <v>0</v>
      </c>
      <c r="W161" s="2591">
        <f t="shared" si="209"/>
        <v>0</v>
      </c>
      <c r="X161" s="2591">
        <f t="shared" si="210"/>
        <v>0</v>
      </c>
      <c r="Y161" s="2591">
        <f t="shared" si="211"/>
        <v>0</v>
      </c>
      <c r="Z161" s="2552">
        <f t="shared" si="212"/>
        <v>0</v>
      </c>
      <c r="AA161" s="2552">
        <f t="shared" si="213"/>
        <v>0</v>
      </c>
      <c r="AB161" s="2552">
        <f t="shared" si="214"/>
        <v>0</v>
      </c>
      <c r="AC161" s="2552">
        <f t="shared" si="215"/>
        <v>0</v>
      </c>
      <c r="AD161" s="2552">
        <f t="shared" si="216"/>
        <v>0</v>
      </c>
      <c r="AE161" s="2552">
        <f t="shared" si="175"/>
        <v>0</v>
      </c>
      <c r="AF161" s="2552"/>
      <c r="AG161" s="489"/>
      <c r="AH161" s="514"/>
      <c r="AI161" s="489"/>
      <c r="AJ161" s="489"/>
      <c r="AK161" s="489"/>
      <c r="AL161" s="489"/>
      <c r="AM161" s="489"/>
      <c r="AN161" s="489"/>
      <c r="AO161" s="489">
        <v>0</v>
      </c>
      <c r="AP161" s="489"/>
      <c r="AQ161" s="514"/>
      <c r="AR161" s="489"/>
      <c r="AS161" s="489"/>
      <c r="AT161" s="489"/>
      <c r="AU161" s="489"/>
      <c r="AV161" s="489"/>
      <c r="AW161" s="489"/>
      <c r="AX161" s="489">
        <f t="shared" si="176"/>
        <v>0</v>
      </c>
      <c r="AY161" s="489"/>
      <c r="AZ161" s="514"/>
      <c r="BA161" s="489"/>
      <c r="BB161" s="489"/>
      <c r="BC161" s="489"/>
      <c r="BD161" s="489"/>
      <c r="BE161" s="489"/>
      <c r="BF161" s="489"/>
      <c r="BG161" s="489">
        <f t="shared" si="177"/>
        <v>0</v>
      </c>
      <c r="BH161" s="2709"/>
      <c r="BI161" s="2709"/>
      <c r="BJ161" s="489"/>
      <c r="BK161" s="2590"/>
      <c r="BL161" s="489"/>
      <c r="BM161" s="489"/>
      <c r="BN161" s="489"/>
      <c r="BO161" s="489"/>
      <c r="BP161" s="2732"/>
      <c r="BQ161" s="489"/>
      <c r="BR161" s="489">
        <f t="shared" si="178"/>
        <v>0</v>
      </c>
      <c r="BS161" s="489"/>
      <c r="BT161" s="514"/>
      <c r="BU161" s="489"/>
      <c r="BV161" s="489"/>
      <c r="BW161" s="489"/>
      <c r="BX161" s="489"/>
      <c r="BY161" s="2672"/>
      <c r="BZ161" s="489"/>
      <c r="CA161" s="489">
        <f t="shared" si="179"/>
        <v>0</v>
      </c>
      <c r="CB161" s="2590"/>
      <c r="CC161" s="2590"/>
      <c r="CD161" s="2590"/>
      <c r="CE161" s="2590"/>
      <c r="CF161" s="489"/>
      <c r="CG161" s="489"/>
      <c r="CH161" s="2732"/>
      <c r="CI161" s="2732"/>
      <c r="CJ161" s="2732">
        <f t="shared" si="180"/>
        <v>0</v>
      </c>
      <c r="CK161" s="2788"/>
      <c r="CL161" s="2788"/>
    </row>
    <row r="162" spans="1:90" ht="14.25" hidden="1" customHeight="1">
      <c r="A162" s="2717"/>
      <c r="B162" s="2569"/>
      <c r="C162" s="2570"/>
      <c r="D162" s="2571"/>
      <c r="E162" s="2789"/>
      <c r="F162" s="2604"/>
      <c r="G162" s="2604"/>
      <c r="H162" s="2604"/>
      <c r="I162" s="2604"/>
      <c r="J162" s="2604"/>
      <c r="K162" s="2604"/>
      <c r="L162" s="2604"/>
      <c r="M162" s="2604">
        <v>0</v>
      </c>
      <c r="N162" s="2767"/>
      <c r="O162" s="2604"/>
      <c r="P162" s="2604"/>
      <c r="Q162" s="2604"/>
      <c r="R162" s="2604"/>
      <c r="S162" s="2604"/>
      <c r="T162" s="2604"/>
      <c r="U162" s="2604"/>
      <c r="V162" s="2604">
        <f t="shared" si="174"/>
        <v>0</v>
      </c>
      <c r="W162" s="2575">
        <f t="shared" si="209"/>
        <v>0</v>
      </c>
      <c r="X162" s="2575">
        <f t="shared" si="210"/>
        <v>0</v>
      </c>
      <c r="Y162" s="2575">
        <f t="shared" si="211"/>
        <v>0</v>
      </c>
      <c r="Z162" s="2604">
        <f t="shared" si="212"/>
        <v>0</v>
      </c>
      <c r="AA162" s="2604">
        <f t="shared" si="213"/>
        <v>0</v>
      </c>
      <c r="AB162" s="2604">
        <f t="shared" si="214"/>
        <v>0</v>
      </c>
      <c r="AC162" s="2604">
        <f t="shared" si="215"/>
        <v>0</v>
      </c>
      <c r="AD162" s="2604">
        <f t="shared" si="216"/>
        <v>0</v>
      </c>
      <c r="AE162" s="2604">
        <f t="shared" si="175"/>
        <v>0</v>
      </c>
      <c r="AF162" s="2604"/>
      <c r="AG162" s="2767"/>
      <c r="AH162" s="2604"/>
      <c r="AI162" s="2604"/>
      <c r="AJ162" s="2604"/>
      <c r="AK162" s="2604"/>
      <c r="AL162" s="2604"/>
      <c r="AM162" s="2604"/>
      <c r="AN162" s="2604"/>
      <c r="AO162" s="2604">
        <v>0</v>
      </c>
      <c r="AP162" s="2767"/>
      <c r="AQ162" s="2604"/>
      <c r="AR162" s="2604"/>
      <c r="AS162" s="2604"/>
      <c r="AT162" s="2604"/>
      <c r="AU162" s="2604"/>
      <c r="AV162" s="2604"/>
      <c r="AW162" s="2604"/>
      <c r="AX162" s="2604">
        <f t="shared" si="176"/>
        <v>0</v>
      </c>
      <c r="AY162" s="2767"/>
      <c r="AZ162" s="2604"/>
      <c r="BA162" s="2604"/>
      <c r="BB162" s="2604"/>
      <c r="BC162" s="2604"/>
      <c r="BD162" s="2604"/>
      <c r="BE162" s="2604"/>
      <c r="BF162" s="2604"/>
      <c r="BG162" s="2604">
        <f t="shared" si="177"/>
        <v>0</v>
      </c>
      <c r="BH162" s="2720"/>
      <c r="BI162" s="2720"/>
      <c r="BJ162" s="2767"/>
      <c r="BK162" s="2604"/>
      <c r="BL162" s="2604"/>
      <c r="BM162" s="2604"/>
      <c r="BN162" s="2604"/>
      <c r="BO162" s="2604"/>
      <c r="BP162" s="2604"/>
      <c r="BQ162" s="2604"/>
      <c r="BR162" s="2604">
        <f t="shared" si="178"/>
        <v>0</v>
      </c>
      <c r="BS162" s="2767"/>
      <c r="BT162" s="2604"/>
      <c r="BU162" s="2604"/>
      <c r="BV162" s="2604"/>
      <c r="BW162" s="2604"/>
      <c r="BX162" s="2604"/>
      <c r="BY162" s="2604"/>
      <c r="BZ162" s="2604"/>
      <c r="CA162" s="2604">
        <f t="shared" si="179"/>
        <v>0</v>
      </c>
      <c r="CB162" s="2604"/>
      <c r="CC162" s="2604"/>
      <c r="CD162" s="2604"/>
      <c r="CE162" s="2604"/>
      <c r="CF162" s="2655"/>
      <c r="CG162" s="2655"/>
      <c r="CH162" s="2604"/>
      <c r="CI162" s="2604"/>
      <c r="CJ162" s="2604">
        <f t="shared" si="180"/>
        <v>0</v>
      </c>
      <c r="CK162" s="2790"/>
      <c r="CL162" s="2790"/>
    </row>
    <row r="163" spans="1:90" ht="26.25" customHeight="1">
      <c r="A163" s="338"/>
      <c r="B163" s="3552" t="s">
        <v>516</v>
      </c>
      <c r="C163" s="3553" t="s">
        <v>535</v>
      </c>
      <c r="D163" s="3562"/>
      <c r="E163" s="3556">
        <v>0</v>
      </c>
      <c r="F163" s="3556">
        <v>0</v>
      </c>
      <c r="G163" s="3556">
        <v>0</v>
      </c>
      <c r="H163" s="3556">
        <v>0</v>
      </c>
      <c r="I163" s="3556">
        <v>0</v>
      </c>
      <c r="J163" s="3556">
        <v>0</v>
      </c>
      <c r="K163" s="3556">
        <v>0</v>
      </c>
      <c r="L163" s="3556">
        <v>0</v>
      </c>
      <c r="M163" s="3556">
        <v>0</v>
      </c>
      <c r="N163" s="3556">
        <f t="shared" ref="N163:U163" si="219">SUM(N164:N173)</f>
        <v>0</v>
      </c>
      <c r="O163" s="3556">
        <f t="shared" si="219"/>
        <v>0</v>
      </c>
      <c r="P163" s="3556">
        <f t="shared" si="219"/>
        <v>0</v>
      </c>
      <c r="Q163" s="3556">
        <f t="shared" si="219"/>
        <v>0</v>
      </c>
      <c r="R163" s="3556">
        <f>SUM(R164:R173)</f>
        <v>0</v>
      </c>
      <c r="S163" s="3556">
        <f t="shared" si="219"/>
        <v>0</v>
      </c>
      <c r="T163" s="3556">
        <f t="shared" si="219"/>
        <v>0</v>
      </c>
      <c r="U163" s="3556">
        <f t="shared" si="219"/>
        <v>0</v>
      </c>
      <c r="V163" s="3556">
        <f t="shared" si="174"/>
        <v>0</v>
      </c>
      <c r="W163" s="3556">
        <f t="shared" ref="W163:AD163" si="220">SUM(W164:W173)</f>
        <v>0</v>
      </c>
      <c r="X163" s="3556">
        <f t="shared" si="220"/>
        <v>0</v>
      </c>
      <c r="Y163" s="3556">
        <f t="shared" si="220"/>
        <v>0</v>
      </c>
      <c r="Z163" s="3556">
        <f t="shared" si="220"/>
        <v>0</v>
      </c>
      <c r="AA163" s="3556">
        <f>SUM(AA164:AA173)</f>
        <v>0</v>
      </c>
      <c r="AB163" s="3556">
        <f t="shared" si="220"/>
        <v>0</v>
      </c>
      <c r="AC163" s="3556">
        <f t="shared" si="220"/>
        <v>0</v>
      </c>
      <c r="AD163" s="3556">
        <f t="shared" si="220"/>
        <v>0</v>
      </c>
      <c r="AE163" s="3556">
        <f t="shared" si="175"/>
        <v>0</v>
      </c>
      <c r="AF163" s="3556"/>
      <c r="AG163" s="3556">
        <v>33.67</v>
      </c>
      <c r="AH163" s="3556">
        <v>0.84</v>
      </c>
      <c r="AI163" s="3556">
        <v>85000</v>
      </c>
      <c r="AJ163" s="3556">
        <v>0</v>
      </c>
      <c r="AK163" s="3556">
        <v>0</v>
      </c>
      <c r="AL163" s="3556">
        <v>0</v>
      </c>
      <c r="AM163" s="3556">
        <v>0</v>
      </c>
      <c r="AN163" s="3556">
        <v>0</v>
      </c>
      <c r="AO163" s="3556">
        <v>85000</v>
      </c>
      <c r="AP163" s="3556">
        <f t="shared" ref="AP163:AW163" si="221">SUM(AP164:AP173)</f>
        <v>0</v>
      </c>
      <c r="AQ163" s="3556">
        <f t="shared" si="221"/>
        <v>0</v>
      </c>
      <c r="AR163" s="3556">
        <f t="shared" si="221"/>
        <v>0</v>
      </c>
      <c r="AS163" s="3556">
        <f t="shared" si="221"/>
        <v>0</v>
      </c>
      <c r="AT163" s="3556">
        <f>SUM(AT164:AT173)</f>
        <v>0</v>
      </c>
      <c r="AU163" s="3556">
        <f t="shared" si="221"/>
        <v>0</v>
      </c>
      <c r="AV163" s="3556">
        <f t="shared" si="221"/>
        <v>0</v>
      </c>
      <c r="AW163" s="3556">
        <f t="shared" si="221"/>
        <v>0</v>
      </c>
      <c r="AX163" s="3556">
        <f t="shared" si="176"/>
        <v>0</v>
      </c>
      <c r="AY163" s="3556">
        <f t="shared" ref="AY163:BF163" si="222">SUM(AY164:AY173)</f>
        <v>33.67</v>
      </c>
      <c r="AZ163" s="3556">
        <f t="shared" si="222"/>
        <v>0.84</v>
      </c>
      <c r="BA163" s="3556">
        <f t="shared" si="222"/>
        <v>85000</v>
      </c>
      <c r="BB163" s="3556">
        <f t="shared" si="222"/>
        <v>0</v>
      </c>
      <c r="BC163" s="3556">
        <f>SUM(BC164:BC173)</f>
        <v>0</v>
      </c>
      <c r="BD163" s="3556">
        <f t="shared" si="222"/>
        <v>0</v>
      </c>
      <c r="BE163" s="3556">
        <f t="shared" si="222"/>
        <v>0</v>
      </c>
      <c r="BF163" s="3556">
        <f t="shared" si="222"/>
        <v>0</v>
      </c>
      <c r="BG163" s="3556">
        <f t="shared" si="177"/>
        <v>85000</v>
      </c>
      <c r="BH163" s="3559"/>
      <c r="BI163" s="3559"/>
      <c r="BJ163" s="3556">
        <f t="shared" ref="BJ163:BQ163" si="223">SUM(BJ164:BJ173)</f>
        <v>0</v>
      </c>
      <c r="BK163" s="3556">
        <f t="shared" si="223"/>
        <v>0</v>
      </c>
      <c r="BL163" s="3556">
        <f t="shared" si="223"/>
        <v>0</v>
      </c>
      <c r="BM163" s="3556">
        <f t="shared" si="223"/>
        <v>0</v>
      </c>
      <c r="BN163" s="3556">
        <f t="shared" si="223"/>
        <v>0</v>
      </c>
      <c r="BO163" s="3556">
        <f t="shared" si="223"/>
        <v>0</v>
      </c>
      <c r="BP163" s="3556">
        <f t="shared" si="223"/>
        <v>0</v>
      </c>
      <c r="BQ163" s="3556">
        <f t="shared" si="223"/>
        <v>0</v>
      </c>
      <c r="BR163" s="3556">
        <f t="shared" si="178"/>
        <v>0</v>
      </c>
      <c r="BS163" s="3556">
        <f t="shared" ref="BS163:BZ163" si="224">SUM(BS164:BS173)</f>
        <v>0</v>
      </c>
      <c r="BT163" s="3556">
        <f t="shared" si="224"/>
        <v>0</v>
      </c>
      <c r="BU163" s="3556">
        <f t="shared" si="224"/>
        <v>0</v>
      </c>
      <c r="BV163" s="3556">
        <f t="shared" si="224"/>
        <v>0</v>
      </c>
      <c r="BW163" s="3556">
        <f t="shared" si="224"/>
        <v>0</v>
      </c>
      <c r="BX163" s="3556">
        <f t="shared" si="224"/>
        <v>0</v>
      </c>
      <c r="BY163" s="3556">
        <f t="shared" si="224"/>
        <v>0</v>
      </c>
      <c r="BZ163" s="3556">
        <f t="shared" si="224"/>
        <v>0</v>
      </c>
      <c r="CA163" s="3556">
        <f t="shared" si="179"/>
        <v>0</v>
      </c>
      <c r="CB163" s="3556">
        <f t="shared" ref="CB163:CI163" si="225">SUM(CB164:CB173)</f>
        <v>0</v>
      </c>
      <c r="CC163" s="3556">
        <f t="shared" si="225"/>
        <v>0</v>
      </c>
      <c r="CD163" s="3556">
        <f t="shared" si="225"/>
        <v>0</v>
      </c>
      <c r="CE163" s="3556">
        <f t="shared" si="225"/>
        <v>0</v>
      </c>
      <c r="CF163" s="3556">
        <f>SUM(CF164:CF173)</f>
        <v>0</v>
      </c>
      <c r="CG163" s="3556">
        <f t="shared" si="225"/>
        <v>0</v>
      </c>
      <c r="CH163" s="3556">
        <f t="shared" si="225"/>
        <v>0</v>
      </c>
      <c r="CI163" s="3556">
        <f t="shared" si="225"/>
        <v>0</v>
      </c>
      <c r="CJ163" s="3556">
        <f t="shared" si="180"/>
        <v>0</v>
      </c>
      <c r="CK163" s="342"/>
      <c r="CL163" s="342"/>
    </row>
    <row r="164" spans="1:90" ht="36" hidden="1" customHeight="1">
      <c r="A164" s="2791"/>
      <c r="B164" s="346" t="s">
        <v>536</v>
      </c>
      <c r="C164" s="347" t="s">
        <v>537</v>
      </c>
      <c r="D164" s="2547"/>
      <c r="E164" s="2551"/>
      <c r="F164" s="2581"/>
      <c r="G164" s="2581"/>
      <c r="H164" s="2581"/>
      <c r="I164" s="2581"/>
      <c r="J164" s="2581"/>
      <c r="K164" s="2551"/>
      <c r="L164" s="2581"/>
      <c r="M164" s="2732">
        <v>0</v>
      </c>
      <c r="N164" s="2590"/>
      <c r="O164" s="2590"/>
      <c r="P164" s="2590"/>
      <c r="Q164" s="2590"/>
      <c r="R164" s="2590"/>
      <c r="S164" s="2590"/>
      <c r="T164" s="2719"/>
      <c r="U164" s="2581"/>
      <c r="V164" s="2732">
        <f t="shared" si="174"/>
        <v>0</v>
      </c>
      <c r="W164" s="2563">
        <f t="shared" ref="W164:W173" si="226">E164+N164</f>
        <v>0</v>
      </c>
      <c r="X164" s="2563">
        <f t="shared" ref="X164:X173" si="227">F164+O164</f>
        <v>0</v>
      </c>
      <c r="Y164" s="2563">
        <f t="shared" ref="Y164:Y173" si="228">G164+P164</f>
        <v>0</v>
      </c>
      <c r="Z164" s="2590">
        <f t="shared" ref="Z164:Z173" si="229">H164+Q164</f>
        <v>0</v>
      </c>
      <c r="AA164" s="2563">
        <f t="shared" ref="AA164:AA173" si="230">I164+R164</f>
        <v>0</v>
      </c>
      <c r="AB164" s="2563">
        <f t="shared" ref="AB164:AB173" si="231">J164+S164</f>
        <v>0</v>
      </c>
      <c r="AC164" s="2590">
        <f t="shared" ref="AC164:AC173" si="232">K164+T164</f>
        <v>0</v>
      </c>
      <c r="AD164" s="2563">
        <f t="shared" ref="AD164:AD173" si="233">L164+U164</f>
        <v>0</v>
      </c>
      <c r="AE164" s="2563">
        <f t="shared" si="175"/>
        <v>0</v>
      </c>
      <c r="AF164" s="2563"/>
      <c r="AG164" s="2590"/>
      <c r="AH164" s="2590">
        <v>0</v>
      </c>
      <c r="AI164" s="2590">
        <v>0</v>
      </c>
      <c r="AJ164" s="2590">
        <v>0</v>
      </c>
      <c r="AK164" s="2590">
        <v>0</v>
      </c>
      <c r="AL164" s="2590">
        <v>0</v>
      </c>
      <c r="AM164" s="2719">
        <v>0</v>
      </c>
      <c r="AN164" s="2581">
        <v>0</v>
      </c>
      <c r="AO164" s="2732">
        <v>0</v>
      </c>
      <c r="AP164" s="2590"/>
      <c r="AQ164" s="2590"/>
      <c r="AR164" s="2590"/>
      <c r="AS164" s="2590"/>
      <c r="AT164" s="2590"/>
      <c r="AU164" s="2590"/>
      <c r="AV164" s="2719"/>
      <c r="AW164" s="2581"/>
      <c r="AX164" s="2732">
        <f t="shared" si="176"/>
        <v>0</v>
      </c>
      <c r="AY164" s="2758"/>
      <c r="AZ164" s="2701"/>
      <c r="BA164" s="2758"/>
      <c r="BB164" s="2590"/>
      <c r="BC164" s="2756"/>
      <c r="BD164" s="2756"/>
      <c r="BE164" s="2590"/>
      <c r="BF164" s="2581"/>
      <c r="BG164" s="2732">
        <f t="shared" si="177"/>
        <v>0</v>
      </c>
      <c r="BH164" s="2792"/>
      <c r="BI164" s="2792"/>
      <c r="BJ164" s="2590"/>
      <c r="BK164" s="2590"/>
      <c r="BL164" s="2590"/>
      <c r="BM164" s="2590"/>
      <c r="BN164" s="2590"/>
      <c r="BO164" s="2590"/>
      <c r="BP164" s="2719"/>
      <c r="BQ164" s="2581"/>
      <c r="BR164" s="2590">
        <f t="shared" si="178"/>
        <v>0</v>
      </c>
      <c r="BS164" s="2590"/>
      <c r="BT164" s="2786"/>
      <c r="BU164" s="2590"/>
      <c r="BV164" s="2590"/>
      <c r="BW164" s="2590"/>
      <c r="BX164" s="2590"/>
      <c r="BY164" s="2719"/>
      <c r="BZ164" s="2581"/>
      <c r="CA164" s="2732">
        <f t="shared" si="179"/>
        <v>0</v>
      </c>
      <c r="CB164" s="2590"/>
      <c r="CC164" s="2637">
        <f t="shared" ref="CC164:CI166" si="234">BK164+BT164</f>
        <v>0</v>
      </c>
      <c r="CD164" s="2637">
        <f t="shared" si="234"/>
        <v>0</v>
      </c>
      <c r="CE164" s="2637">
        <f t="shared" si="234"/>
        <v>0</v>
      </c>
      <c r="CF164" s="2637">
        <f t="shared" si="234"/>
        <v>0</v>
      </c>
      <c r="CG164" s="2637">
        <f t="shared" si="234"/>
        <v>0</v>
      </c>
      <c r="CH164" s="2637">
        <f t="shared" si="234"/>
        <v>0</v>
      </c>
      <c r="CI164" s="2581">
        <f t="shared" si="234"/>
        <v>0</v>
      </c>
      <c r="CJ164" s="2732">
        <f t="shared" si="180"/>
        <v>0</v>
      </c>
      <c r="CK164" s="438"/>
      <c r="CL164" s="438"/>
    </row>
    <row r="165" spans="1:90" ht="24" hidden="1">
      <c r="A165" s="2791"/>
      <c r="B165" s="2728" t="s">
        <v>538</v>
      </c>
      <c r="C165" s="530" t="s">
        <v>539</v>
      </c>
      <c r="D165" s="2669"/>
      <c r="E165" s="2639"/>
      <c r="F165" s="2732"/>
      <c r="G165" s="2732">
        <v>0</v>
      </c>
      <c r="H165" s="2732">
        <v>0</v>
      </c>
      <c r="I165" s="2732"/>
      <c r="J165" s="2732"/>
      <c r="K165" s="2639"/>
      <c r="L165" s="2732"/>
      <c r="M165" s="2732">
        <v>0</v>
      </c>
      <c r="N165" s="2590"/>
      <c r="O165" s="2590"/>
      <c r="P165" s="2590"/>
      <c r="Q165" s="2590"/>
      <c r="R165" s="2590"/>
      <c r="S165" s="2590"/>
      <c r="T165" s="2719"/>
      <c r="U165" s="2732"/>
      <c r="V165" s="2732">
        <f t="shared" si="174"/>
        <v>0</v>
      </c>
      <c r="W165" s="2563">
        <f t="shared" si="226"/>
        <v>0</v>
      </c>
      <c r="X165" s="2563">
        <f t="shared" si="227"/>
        <v>0</v>
      </c>
      <c r="Y165" s="2563">
        <f t="shared" si="228"/>
        <v>0</v>
      </c>
      <c r="Z165" s="2590">
        <f t="shared" si="229"/>
        <v>0</v>
      </c>
      <c r="AA165" s="2563">
        <f t="shared" si="230"/>
        <v>0</v>
      </c>
      <c r="AB165" s="2563">
        <f t="shared" si="231"/>
        <v>0</v>
      </c>
      <c r="AC165" s="2590">
        <f t="shared" si="232"/>
        <v>0</v>
      </c>
      <c r="AD165" s="2563">
        <f t="shared" si="233"/>
        <v>0</v>
      </c>
      <c r="AE165" s="2552">
        <f t="shared" si="175"/>
        <v>0</v>
      </c>
      <c r="AF165" s="2552"/>
      <c r="AG165" s="2590">
        <v>0</v>
      </c>
      <c r="AH165" s="2590">
        <v>0</v>
      </c>
      <c r="AI165" s="2590">
        <v>0</v>
      </c>
      <c r="AJ165" s="2590">
        <v>0</v>
      </c>
      <c r="AK165" s="2590">
        <v>0</v>
      </c>
      <c r="AL165" s="2590">
        <v>0</v>
      </c>
      <c r="AM165" s="2719">
        <v>0</v>
      </c>
      <c r="AN165" s="2732">
        <v>0</v>
      </c>
      <c r="AO165" s="2732">
        <v>0</v>
      </c>
      <c r="AP165" s="2590"/>
      <c r="AQ165" s="2590"/>
      <c r="AR165" s="2590"/>
      <c r="AS165" s="2590"/>
      <c r="AT165" s="2590"/>
      <c r="AU165" s="2590"/>
      <c r="AV165" s="2719"/>
      <c r="AW165" s="2732"/>
      <c r="AX165" s="2732">
        <f t="shared" si="176"/>
        <v>0</v>
      </c>
      <c r="AY165" s="2758"/>
      <c r="AZ165" s="2701"/>
      <c r="BA165" s="2732">
        <f>AI165+AR165</f>
        <v>0</v>
      </c>
      <c r="BB165" s="2590">
        <f>AJ165+AS165</f>
        <v>0</v>
      </c>
      <c r="BC165" s="2756"/>
      <c r="BD165" s="2756"/>
      <c r="BE165" s="2590"/>
      <c r="BF165" s="2732"/>
      <c r="BG165" s="2732">
        <f t="shared" si="177"/>
        <v>0</v>
      </c>
      <c r="BH165" s="2792"/>
      <c r="BI165" s="2792"/>
      <c r="BJ165" s="2590"/>
      <c r="BK165" s="2590"/>
      <c r="BL165" s="2590"/>
      <c r="BM165" s="2590"/>
      <c r="BN165" s="2590"/>
      <c r="BO165" s="2590"/>
      <c r="BP165" s="2719"/>
      <c r="BQ165" s="2732"/>
      <c r="BR165" s="2590">
        <f t="shared" si="178"/>
        <v>0</v>
      </c>
      <c r="BS165" s="2590"/>
      <c r="BT165" s="2590"/>
      <c r="BU165" s="2590"/>
      <c r="BV165" s="2590"/>
      <c r="BW165" s="2590"/>
      <c r="BX165" s="2590"/>
      <c r="BY165" s="2719"/>
      <c r="BZ165" s="2732"/>
      <c r="CA165" s="2732">
        <f t="shared" si="179"/>
        <v>0</v>
      </c>
      <c r="CB165" s="2590">
        <f>BJ165+BS165</f>
        <v>0</v>
      </c>
      <c r="CC165" s="2590">
        <f t="shared" si="234"/>
        <v>0</v>
      </c>
      <c r="CD165" s="2590">
        <f t="shared" si="234"/>
        <v>0</v>
      </c>
      <c r="CE165" s="2590">
        <f t="shared" si="234"/>
        <v>0</v>
      </c>
      <c r="CF165" s="489">
        <f t="shared" si="234"/>
        <v>0</v>
      </c>
      <c r="CG165" s="489">
        <f t="shared" si="234"/>
        <v>0</v>
      </c>
      <c r="CH165" s="2732">
        <f t="shared" si="234"/>
        <v>0</v>
      </c>
      <c r="CI165" s="2732">
        <f t="shared" si="234"/>
        <v>0</v>
      </c>
      <c r="CJ165" s="2732">
        <f>SUM(CD165:CI165)</f>
        <v>0</v>
      </c>
      <c r="CK165" s="438"/>
      <c r="CL165" s="438"/>
    </row>
    <row r="166" spans="1:90" ht="35.25" customHeight="1">
      <c r="A166" s="2667" t="s">
        <v>635</v>
      </c>
      <c r="B166" s="2661" t="s">
        <v>514</v>
      </c>
      <c r="C166" s="530" t="s">
        <v>299</v>
      </c>
      <c r="D166" s="2669"/>
      <c r="E166" s="2639">
        <v>0</v>
      </c>
      <c r="F166" s="2732">
        <v>0</v>
      </c>
      <c r="G166" s="2732">
        <v>0</v>
      </c>
      <c r="H166" s="2732">
        <v>0</v>
      </c>
      <c r="I166" s="2732">
        <v>0</v>
      </c>
      <c r="J166" s="2732">
        <v>0</v>
      </c>
      <c r="K166" s="2639">
        <v>0</v>
      </c>
      <c r="L166" s="2732">
        <v>0</v>
      </c>
      <c r="M166" s="2732">
        <v>0</v>
      </c>
      <c r="N166" s="2590"/>
      <c r="O166" s="2590"/>
      <c r="P166" s="2590"/>
      <c r="Q166" s="2590"/>
      <c r="R166" s="2590"/>
      <c r="S166" s="2590"/>
      <c r="T166" s="2719"/>
      <c r="U166" s="2732"/>
      <c r="V166" s="2732">
        <f t="shared" si="174"/>
        <v>0</v>
      </c>
      <c r="W166" s="2563">
        <f t="shared" si="226"/>
        <v>0</v>
      </c>
      <c r="X166" s="2563">
        <f t="shared" si="227"/>
        <v>0</v>
      </c>
      <c r="Y166" s="2563">
        <f t="shared" si="228"/>
        <v>0</v>
      </c>
      <c r="Z166" s="2590">
        <f t="shared" si="229"/>
        <v>0</v>
      </c>
      <c r="AA166" s="2563">
        <f t="shared" si="230"/>
        <v>0</v>
      </c>
      <c r="AB166" s="2563">
        <f t="shared" si="231"/>
        <v>0</v>
      </c>
      <c r="AC166" s="2590">
        <f t="shared" si="232"/>
        <v>0</v>
      </c>
      <c r="AD166" s="2563">
        <f t="shared" si="233"/>
        <v>0</v>
      </c>
      <c r="AE166" s="2552">
        <f t="shared" si="175"/>
        <v>0</v>
      </c>
      <c r="AF166" s="2553"/>
      <c r="AG166" s="2563">
        <v>33.67</v>
      </c>
      <c r="AH166" s="2563">
        <v>0.84</v>
      </c>
      <c r="AI166" s="2590">
        <v>85000</v>
      </c>
      <c r="AJ166" s="2590">
        <v>0</v>
      </c>
      <c r="AK166" s="2590">
        <v>0</v>
      </c>
      <c r="AL166" s="2590">
        <v>0</v>
      </c>
      <c r="AM166" s="2719">
        <v>0</v>
      </c>
      <c r="AN166" s="2732">
        <v>0</v>
      </c>
      <c r="AO166" s="2732">
        <v>85000</v>
      </c>
      <c r="AP166" s="2590"/>
      <c r="AQ166" s="2590"/>
      <c r="AR166" s="2590"/>
      <c r="AS166" s="2590"/>
      <c r="AT166" s="2590">
        <f>AU166/24</f>
        <v>0</v>
      </c>
      <c r="AU166" s="2590"/>
      <c r="AV166" s="2719"/>
      <c r="AW166" s="2732"/>
      <c r="AX166" s="2732">
        <f t="shared" si="176"/>
        <v>0</v>
      </c>
      <c r="AY166" s="2793">
        <f>AG166+AP166</f>
        <v>33.67</v>
      </c>
      <c r="AZ166" s="2793">
        <f>AH166+AQ166</f>
        <v>0.84</v>
      </c>
      <c r="BA166" s="2756">
        <f>AI166+AR166</f>
        <v>85000</v>
      </c>
      <c r="BB166" s="2756">
        <f>AJ166+AS166</f>
        <v>0</v>
      </c>
      <c r="BC166" s="2756">
        <f>AK166+AT166</f>
        <v>0</v>
      </c>
      <c r="BD166" s="2756">
        <f>AL166+AU166</f>
        <v>0</v>
      </c>
      <c r="BE166" s="2756">
        <f>AM166+AV166</f>
        <v>0</v>
      </c>
      <c r="BF166" s="2756">
        <f>AN166+AW166</f>
        <v>0</v>
      </c>
      <c r="BG166" s="2732">
        <f t="shared" si="177"/>
        <v>85000</v>
      </c>
      <c r="BH166" s="2794"/>
      <c r="BI166" s="2794"/>
      <c r="BJ166" s="2590"/>
      <c r="BK166" s="2590"/>
      <c r="BL166" s="2590"/>
      <c r="BM166" s="2590"/>
      <c r="BN166" s="2590"/>
      <c r="BO166" s="2590"/>
      <c r="BP166" s="2719"/>
      <c r="BQ166" s="2732"/>
      <c r="BR166" s="2590">
        <f t="shared" si="178"/>
        <v>0</v>
      </c>
      <c r="BS166" s="2590"/>
      <c r="BT166" s="2590"/>
      <c r="BU166" s="2590"/>
      <c r="BV166" s="2590"/>
      <c r="BW166" s="2590"/>
      <c r="BX166" s="2590"/>
      <c r="BY166" s="2719"/>
      <c r="BZ166" s="2732"/>
      <c r="CA166" s="2732">
        <f t="shared" si="179"/>
        <v>0</v>
      </c>
      <c r="CB166" s="2563">
        <f>BJ166+BS166</f>
        <v>0</v>
      </c>
      <c r="CC166" s="2726">
        <f t="shared" si="234"/>
        <v>0</v>
      </c>
      <c r="CD166" s="2590">
        <f t="shared" si="234"/>
        <v>0</v>
      </c>
      <c r="CE166" s="2590">
        <f t="shared" si="234"/>
        <v>0</v>
      </c>
      <c r="CF166" s="489">
        <f t="shared" si="234"/>
        <v>0</v>
      </c>
      <c r="CG166" s="489">
        <f t="shared" si="234"/>
        <v>0</v>
      </c>
      <c r="CH166" s="2732">
        <f t="shared" si="234"/>
        <v>0</v>
      </c>
      <c r="CI166" s="2732">
        <f t="shared" si="234"/>
        <v>0</v>
      </c>
      <c r="CJ166" s="2732">
        <f>SUM(CD166:CI166)</f>
        <v>0</v>
      </c>
      <c r="CK166" s="438" t="s">
        <v>1355</v>
      </c>
      <c r="CL166" s="438" t="s">
        <v>1356</v>
      </c>
    </row>
    <row r="167" spans="1:90" ht="12.75" hidden="1" customHeight="1">
      <c r="A167" s="2791"/>
      <c r="B167" s="2668"/>
      <c r="C167" s="530"/>
      <c r="D167" s="2669"/>
      <c r="E167" s="2639"/>
      <c r="F167" s="2732"/>
      <c r="G167" s="2732"/>
      <c r="H167" s="2732"/>
      <c r="I167" s="2732"/>
      <c r="J167" s="2732"/>
      <c r="K167" s="2639"/>
      <c r="L167" s="2732"/>
      <c r="M167" s="2732">
        <v>0</v>
      </c>
      <c r="N167" s="2590"/>
      <c r="O167" s="2590"/>
      <c r="P167" s="2590"/>
      <c r="Q167" s="2590"/>
      <c r="R167" s="2590"/>
      <c r="S167" s="2590"/>
      <c r="T167" s="2719"/>
      <c r="U167" s="2732"/>
      <c r="V167" s="2732">
        <f t="shared" si="174"/>
        <v>0</v>
      </c>
      <c r="W167" s="2563">
        <f t="shared" si="226"/>
        <v>0</v>
      </c>
      <c r="X167" s="2563">
        <f t="shared" si="227"/>
        <v>0</v>
      </c>
      <c r="Y167" s="2563">
        <f t="shared" si="228"/>
        <v>0</v>
      </c>
      <c r="Z167" s="2590">
        <f t="shared" si="229"/>
        <v>0</v>
      </c>
      <c r="AA167" s="2563">
        <f t="shared" si="230"/>
        <v>0</v>
      </c>
      <c r="AB167" s="2563">
        <f t="shared" si="231"/>
        <v>0</v>
      </c>
      <c r="AC167" s="2590">
        <f t="shared" si="232"/>
        <v>0</v>
      </c>
      <c r="AD167" s="2563">
        <f t="shared" si="233"/>
        <v>0</v>
      </c>
      <c r="AE167" s="2563">
        <f t="shared" si="175"/>
        <v>0</v>
      </c>
      <c r="AF167" s="2563"/>
      <c r="AG167" s="2590"/>
      <c r="AH167" s="2590"/>
      <c r="AI167" s="2590"/>
      <c r="AJ167" s="2590"/>
      <c r="AK167" s="2590"/>
      <c r="AL167" s="2590"/>
      <c r="AM167" s="2719"/>
      <c r="AN167" s="2732"/>
      <c r="AO167" s="2732">
        <v>0</v>
      </c>
      <c r="AP167" s="2590"/>
      <c r="AQ167" s="2590"/>
      <c r="AR167" s="2590"/>
      <c r="AS167" s="2590"/>
      <c r="AT167" s="2590"/>
      <c r="AU167" s="2590"/>
      <c r="AV167" s="2719"/>
      <c r="AW167" s="2732"/>
      <c r="AX167" s="2732">
        <f t="shared" si="176"/>
        <v>0</v>
      </c>
      <c r="AY167" s="2758"/>
      <c r="AZ167" s="2701"/>
      <c r="BA167" s="2758"/>
      <c r="BB167" s="2590"/>
      <c r="BC167" s="2756"/>
      <c r="BD167" s="2756"/>
      <c r="BE167" s="2590"/>
      <c r="BF167" s="2732"/>
      <c r="BG167" s="2732">
        <f t="shared" si="177"/>
        <v>0</v>
      </c>
      <c r="BH167" s="2792"/>
      <c r="BI167" s="2792"/>
      <c r="BJ167" s="2590"/>
      <c r="BK167" s="2590"/>
      <c r="BL167" s="2590"/>
      <c r="BM167" s="2590"/>
      <c r="BN167" s="2590"/>
      <c r="BO167" s="2590"/>
      <c r="BP167" s="2719"/>
      <c r="BQ167" s="2732"/>
      <c r="BR167" s="2590">
        <f t="shared" si="178"/>
        <v>0</v>
      </c>
      <c r="BS167" s="2590"/>
      <c r="BT167" s="2590"/>
      <c r="BU167" s="2590"/>
      <c r="BV167" s="2590"/>
      <c r="BW167" s="2590"/>
      <c r="BX167" s="2590"/>
      <c r="BY167" s="2719"/>
      <c r="BZ167" s="2732"/>
      <c r="CA167" s="2732">
        <f t="shared" si="179"/>
        <v>0</v>
      </c>
      <c r="CB167" s="2590"/>
      <c r="CC167" s="2590"/>
      <c r="CD167" s="2590"/>
      <c r="CE167" s="2590"/>
      <c r="CF167" s="489"/>
      <c r="CG167" s="489"/>
      <c r="CH167" s="2732"/>
      <c r="CI167" s="2732"/>
      <c r="CJ167" s="2732">
        <f t="shared" si="180"/>
        <v>0</v>
      </c>
      <c r="CK167" s="438"/>
      <c r="CL167" s="438"/>
    </row>
    <row r="168" spans="1:90" ht="12.75" hidden="1" customHeight="1">
      <c r="A168" s="2791"/>
      <c r="B168" s="2668"/>
      <c r="C168" s="530"/>
      <c r="D168" s="2669"/>
      <c r="E168" s="2639"/>
      <c r="F168" s="2732"/>
      <c r="G168" s="2732"/>
      <c r="H168" s="2732"/>
      <c r="I168" s="2732"/>
      <c r="J168" s="2732"/>
      <c r="K168" s="2639"/>
      <c r="L168" s="2732"/>
      <c r="M168" s="2732">
        <v>0</v>
      </c>
      <c r="N168" s="2590"/>
      <c r="O168" s="2590"/>
      <c r="P168" s="2590"/>
      <c r="Q168" s="2590"/>
      <c r="R168" s="2590"/>
      <c r="S168" s="2590"/>
      <c r="T168" s="2719"/>
      <c r="U168" s="2732"/>
      <c r="V168" s="2732">
        <f t="shared" si="174"/>
        <v>0</v>
      </c>
      <c r="W168" s="2563">
        <f t="shared" si="226"/>
        <v>0</v>
      </c>
      <c r="X168" s="2563">
        <f t="shared" si="227"/>
        <v>0</v>
      </c>
      <c r="Y168" s="2563">
        <f t="shared" si="228"/>
        <v>0</v>
      </c>
      <c r="Z168" s="2590">
        <f t="shared" si="229"/>
        <v>0</v>
      </c>
      <c r="AA168" s="2563">
        <f t="shared" si="230"/>
        <v>0</v>
      </c>
      <c r="AB168" s="2563">
        <f t="shared" si="231"/>
        <v>0</v>
      </c>
      <c r="AC168" s="2590">
        <f t="shared" si="232"/>
        <v>0</v>
      </c>
      <c r="AD168" s="2563">
        <f t="shared" si="233"/>
        <v>0</v>
      </c>
      <c r="AE168" s="2563">
        <f t="shared" si="175"/>
        <v>0</v>
      </c>
      <c r="AF168" s="2563"/>
      <c r="AG168" s="2590"/>
      <c r="AH168" s="2590"/>
      <c r="AI168" s="2590"/>
      <c r="AJ168" s="2590"/>
      <c r="AK168" s="2590"/>
      <c r="AL168" s="2590"/>
      <c r="AM168" s="2719"/>
      <c r="AN168" s="2732"/>
      <c r="AO168" s="2732">
        <v>0</v>
      </c>
      <c r="AP168" s="2590"/>
      <c r="AQ168" s="2590"/>
      <c r="AR168" s="2590"/>
      <c r="AS168" s="2590"/>
      <c r="AT168" s="2590"/>
      <c r="AU168" s="2590"/>
      <c r="AV168" s="2719"/>
      <c r="AW168" s="2732"/>
      <c r="AX168" s="2732">
        <f t="shared" si="176"/>
        <v>0</v>
      </c>
      <c r="AY168" s="2758"/>
      <c r="AZ168" s="2701"/>
      <c r="BA168" s="2758"/>
      <c r="BB168" s="2590"/>
      <c r="BC168" s="2756"/>
      <c r="BD168" s="2756"/>
      <c r="BE168" s="2590"/>
      <c r="BF168" s="2732"/>
      <c r="BG168" s="2732">
        <f t="shared" si="177"/>
        <v>0</v>
      </c>
      <c r="BH168" s="2792"/>
      <c r="BI168" s="2792"/>
      <c r="BJ168" s="2590"/>
      <c r="BK168" s="2590"/>
      <c r="BL168" s="2590"/>
      <c r="BM168" s="2590"/>
      <c r="BN168" s="2590"/>
      <c r="BO168" s="2590"/>
      <c r="BP168" s="2719"/>
      <c r="BQ168" s="2732"/>
      <c r="BR168" s="2590">
        <f t="shared" si="178"/>
        <v>0</v>
      </c>
      <c r="BS168" s="2590"/>
      <c r="BT168" s="2590"/>
      <c r="BU168" s="2590"/>
      <c r="BV168" s="2590"/>
      <c r="BW168" s="2590"/>
      <c r="BX168" s="2590"/>
      <c r="BY168" s="2719"/>
      <c r="BZ168" s="2732"/>
      <c r="CA168" s="2732">
        <f t="shared" si="179"/>
        <v>0</v>
      </c>
      <c r="CB168" s="2590"/>
      <c r="CC168" s="2590"/>
      <c r="CD168" s="2590"/>
      <c r="CE168" s="2590"/>
      <c r="CF168" s="489"/>
      <c r="CG168" s="489"/>
      <c r="CH168" s="2732"/>
      <c r="CI168" s="2732"/>
      <c r="CJ168" s="2732">
        <f t="shared" si="180"/>
        <v>0</v>
      </c>
      <c r="CK168" s="438"/>
      <c r="CL168" s="438"/>
    </row>
    <row r="169" spans="1:90" ht="12.75" hidden="1" customHeight="1">
      <c r="A169" s="2791"/>
      <c r="B169" s="2668"/>
      <c r="C169" s="530"/>
      <c r="D169" s="2669"/>
      <c r="E169" s="2639"/>
      <c r="F169" s="2732"/>
      <c r="G169" s="2732"/>
      <c r="H169" s="2732"/>
      <c r="I169" s="2732"/>
      <c r="J169" s="2732"/>
      <c r="K169" s="2639"/>
      <c r="L169" s="2732"/>
      <c r="M169" s="2732">
        <v>0</v>
      </c>
      <c r="N169" s="2590"/>
      <c r="O169" s="2590"/>
      <c r="P169" s="2590"/>
      <c r="Q169" s="2590"/>
      <c r="R169" s="2590"/>
      <c r="S169" s="2590"/>
      <c r="T169" s="2719"/>
      <c r="U169" s="2732"/>
      <c r="V169" s="2732">
        <f t="shared" si="174"/>
        <v>0</v>
      </c>
      <c r="W169" s="2563">
        <f t="shared" si="226"/>
        <v>0</v>
      </c>
      <c r="X169" s="2563">
        <f t="shared" si="227"/>
        <v>0</v>
      </c>
      <c r="Y169" s="2563">
        <f t="shared" si="228"/>
        <v>0</v>
      </c>
      <c r="Z169" s="2590">
        <f t="shared" si="229"/>
        <v>0</v>
      </c>
      <c r="AA169" s="2563">
        <f t="shared" si="230"/>
        <v>0</v>
      </c>
      <c r="AB169" s="2563">
        <f t="shared" si="231"/>
        <v>0</v>
      </c>
      <c r="AC169" s="2590">
        <f t="shared" si="232"/>
        <v>0</v>
      </c>
      <c r="AD169" s="2563">
        <f t="shared" si="233"/>
        <v>0</v>
      </c>
      <c r="AE169" s="2563">
        <f t="shared" si="175"/>
        <v>0</v>
      </c>
      <c r="AF169" s="2563"/>
      <c r="AG169" s="2590"/>
      <c r="AH169" s="2590"/>
      <c r="AI169" s="2590"/>
      <c r="AJ169" s="2590"/>
      <c r="AK169" s="2590"/>
      <c r="AL169" s="2590"/>
      <c r="AM169" s="2719"/>
      <c r="AN169" s="2732"/>
      <c r="AO169" s="2732">
        <v>0</v>
      </c>
      <c r="AP169" s="2590"/>
      <c r="AQ169" s="2590"/>
      <c r="AR169" s="2590"/>
      <c r="AS169" s="2590"/>
      <c r="AT169" s="2590"/>
      <c r="AU169" s="2590"/>
      <c r="AV169" s="2719"/>
      <c r="AW169" s="2732"/>
      <c r="AX169" s="2732">
        <f t="shared" si="176"/>
        <v>0</v>
      </c>
      <c r="AY169" s="2758"/>
      <c r="AZ169" s="2701"/>
      <c r="BA169" s="2758"/>
      <c r="BB169" s="2590"/>
      <c r="BC169" s="2756"/>
      <c r="BD169" s="2756"/>
      <c r="BE169" s="2590"/>
      <c r="BF169" s="2732"/>
      <c r="BG169" s="2732">
        <f t="shared" si="177"/>
        <v>0</v>
      </c>
      <c r="BH169" s="2792"/>
      <c r="BI169" s="2792"/>
      <c r="BJ169" s="2590"/>
      <c r="BK169" s="2590"/>
      <c r="BL169" s="2590"/>
      <c r="BM169" s="2590"/>
      <c r="BN169" s="2590"/>
      <c r="BO169" s="2590"/>
      <c r="BP169" s="2719"/>
      <c r="BQ169" s="2732"/>
      <c r="BR169" s="2590">
        <f t="shared" si="178"/>
        <v>0</v>
      </c>
      <c r="BS169" s="2590"/>
      <c r="BT169" s="2590"/>
      <c r="BU169" s="2590"/>
      <c r="BV169" s="2590"/>
      <c r="BW169" s="2590"/>
      <c r="BX169" s="2590"/>
      <c r="BY169" s="2719"/>
      <c r="BZ169" s="2732"/>
      <c r="CA169" s="2732">
        <f t="shared" si="179"/>
        <v>0</v>
      </c>
      <c r="CB169" s="2590"/>
      <c r="CC169" s="2590"/>
      <c r="CD169" s="2590"/>
      <c r="CE169" s="2590"/>
      <c r="CF169" s="489"/>
      <c r="CG169" s="489"/>
      <c r="CH169" s="2732"/>
      <c r="CI169" s="2732"/>
      <c r="CJ169" s="2732">
        <f t="shared" si="180"/>
        <v>0</v>
      </c>
      <c r="CK169" s="438"/>
      <c r="CL169" s="438"/>
    </row>
    <row r="170" spans="1:90" ht="12.75" hidden="1" customHeight="1">
      <c r="A170" s="2791"/>
      <c r="B170" s="2668"/>
      <c r="C170" s="530"/>
      <c r="D170" s="2669"/>
      <c r="E170" s="2639"/>
      <c r="F170" s="2732"/>
      <c r="G170" s="2732"/>
      <c r="H170" s="2732"/>
      <c r="I170" s="2732"/>
      <c r="J170" s="2732"/>
      <c r="K170" s="2639"/>
      <c r="L170" s="2732"/>
      <c r="M170" s="2732">
        <v>0</v>
      </c>
      <c r="N170" s="2590"/>
      <c r="O170" s="2590"/>
      <c r="P170" s="2590"/>
      <c r="Q170" s="2590"/>
      <c r="R170" s="2590"/>
      <c r="S170" s="2590"/>
      <c r="T170" s="2719"/>
      <c r="U170" s="2732"/>
      <c r="V170" s="2732">
        <f t="shared" si="174"/>
        <v>0</v>
      </c>
      <c r="W170" s="2563">
        <f t="shared" si="226"/>
        <v>0</v>
      </c>
      <c r="X170" s="2563">
        <f t="shared" si="227"/>
        <v>0</v>
      </c>
      <c r="Y170" s="2563">
        <f t="shared" si="228"/>
        <v>0</v>
      </c>
      <c r="Z170" s="2590">
        <f t="shared" si="229"/>
        <v>0</v>
      </c>
      <c r="AA170" s="2563">
        <f t="shared" si="230"/>
        <v>0</v>
      </c>
      <c r="AB170" s="2563">
        <f t="shared" si="231"/>
        <v>0</v>
      </c>
      <c r="AC170" s="2590">
        <f t="shared" si="232"/>
        <v>0</v>
      </c>
      <c r="AD170" s="2563">
        <f t="shared" si="233"/>
        <v>0</v>
      </c>
      <c r="AE170" s="2563">
        <f t="shared" si="175"/>
        <v>0</v>
      </c>
      <c r="AF170" s="2563"/>
      <c r="AG170" s="2590"/>
      <c r="AH170" s="2590"/>
      <c r="AI170" s="2590"/>
      <c r="AJ170" s="2590"/>
      <c r="AK170" s="2590"/>
      <c r="AL170" s="2590"/>
      <c r="AM170" s="2719"/>
      <c r="AN170" s="2732"/>
      <c r="AO170" s="2732">
        <v>0</v>
      </c>
      <c r="AP170" s="2590"/>
      <c r="AQ170" s="2590"/>
      <c r="AR170" s="2590"/>
      <c r="AS170" s="2590"/>
      <c r="AT170" s="2590"/>
      <c r="AU170" s="2590"/>
      <c r="AV170" s="2719"/>
      <c r="AW170" s="2732"/>
      <c r="AX170" s="2732">
        <f t="shared" si="176"/>
        <v>0</v>
      </c>
      <c r="AY170" s="2758"/>
      <c r="AZ170" s="2701"/>
      <c r="BA170" s="2758"/>
      <c r="BB170" s="2590"/>
      <c r="BC170" s="2756"/>
      <c r="BD170" s="2756"/>
      <c r="BE170" s="2590"/>
      <c r="BF170" s="2732"/>
      <c r="BG170" s="2732">
        <f t="shared" si="177"/>
        <v>0</v>
      </c>
      <c r="BH170" s="2792"/>
      <c r="BI170" s="2792"/>
      <c r="BJ170" s="2590"/>
      <c r="BK170" s="2590"/>
      <c r="BL170" s="2590"/>
      <c r="BM170" s="2590"/>
      <c r="BN170" s="2590"/>
      <c r="BO170" s="2590"/>
      <c r="BP170" s="2719"/>
      <c r="BQ170" s="2732"/>
      <c r="BR170" s="2590">
        <f t="shared" si="178"/>
        <v>0</v>
      </c>
      <c r="BS170" s="2590"/>
      <c r="BT170" s="2590"/>
      <c r="BU170" s="2590"/>
      <c r="BV170" s="2590"/>
      <c r="BW170" s="2590"/>
      <c r="BX170" s="2590"/>
      <c r="BY170" s="2719"/>
      <c r="BZ170" s="2732"/>
      <c r="CA170" s="2732">
        <f t="shared" si="179"/>
        <v>0</v>
      </c>
      <c r="CB170" s="2590"/>
      <c r="CC170" s="2590"/>
      <c r="CD170" s="2590"/>
      <c r="CE170" s="2590"/>
      <c r="CF170" s="489"/>
      <c r="CG170" s="489"/>
      <c r="CH170" s="2732"/>
      <c r="CI170" s="2732"/>
      <c r="CJ170" s="2732">
        <f t="shared" si="180"/>
        <v>0</v>
      </c>
      <c r="CK170" s="438"/>
      <c r="CL170" s="438"/>
    </row>
    <row r="171" spans="1:90" ht="12.75" hidden="1" customHeight="1">
      <c r="A171" s="2699"/>
      <c r="B171" s="2558"/>
      <c r="C171" s="412"/>
      <c r="D171" s="2559"/>
      <c r="E171" s="2756"/>
      <c r="F171" s="2637"/>
      <c r="G171" s="2590"/>
      <c r="H171" s="2590"/>
      <c r="I171" s="2590"/>
      <c r="J171" s="2590"/>
      <c r="K171" s="2590"/>
      <c r="L171" s="2590"/>
      <c r="M171" s="2590">
        <v>0</v>
      </c>
      <c r="N171" s="2758"/>
      <c r="O171" s="2590"/>
      <c r="P171" s="2590"/>
      <c r="Q171" s="2590"/>
      <c r="R171" s="2590"/>
      <c r="S171" s="2590"/>
      <c r="T171" s="2590"/>
      <c r="U171" s="2590"/>
      <c r="V171" s="2590">
        <f t="shared" si="174"/>
        <v>0</v>
      </c>
      <c r="W171" s="2563">
        <f t="shared" si="226"/>
        <v>0</v>
      </c>
      <c r="X171" s="2726">
        <f t="shared" si="227"/>
        <v>0</v>
      </c>
      <c r="Y171" s="2563">
        <f t="shared" si="228"/>
        <v>0</v>
      </c>
      <c r="Z171" s="2563">
        <f t="shared" si="229"/>
        <v>0</v>
      </c>
      <c r="AA171" s="2563">
        <f t="shared" si="230"/>
        <v>0</v>
      </c>
      <c r="AB171" s="2563">
        <f t="shared" si="231"/>
        <v>0</v>
      </c>
      <c r="AC171" s="2590">
        <f t="shared" si="232"/>
        <v>0</v>
      </c>
      <c r="AD171" s="2563">
        <f t="shared" si="233"/>
        <v>0</v>
      </c>
      <c r="AE171" s="2563">
        <f t="shared" si="175"/>
        <v>0</v>
      </c>
      <c r="AF171" s="2563"/>
      <c r="AG171" s="2758"/>
      <c r="AH171" s="2590"/>
      <c r="AI171" s="2590"/>
      <c r="AJ171" s="2590"/>
      <c r="AK171" s="2590"/>
      <c r="AL171" s="2590"/>
      <c r="AM171" s="2590"/>
      <c r="AN171" s="2590"/>
      <c r="AO171" s="2590">
        <v>0</v>
      </c>
      <c r="AP171" s="2758"/>
      <c r="AQ171" s="2590"/>
      <c r="AR171" s="2590"/>
      <c r="AS171" s="2590"/>
      <c r="AT171" s="2590"/>
      <c r="AU171" s="2590"/>
      <c r="AV171" s="2590"/>
      <c r="AW171" s="2590"/>
      <c r="AX171" s="2590">
        <f t="shared" si="176"/>
        <v>0</v>
      </c>
      <c r="AY171" s="2758"/>
      <c r="AZ171" s="2701"/>
      <c r="BA171" s="2758"/>
      <c r="BB171" s="2590"/>
      <c r="BC171" s="2756"/>
      <c r="BD171" s="2756"/>
      <c r="BE171" s="2590"/>
      <c r="BF171" s="2590"/>
      <c r="BG171" s="2590">
        <f t="shared" si="177"/>
        <v>0</v>
      </c>
      <c r="BH171" s="2702"/>
      <c r="BI171" s="2702"/>
      <c r="BJ171" s="2758"/>
      <c r="BK171" s="2590"/>
      <c r="BL171" s="2590"/>
      <c r="BM171" s="2590"/>
      <c r="BN171" s="2590"/>
      <c r="BO171" s="2590"/>
      <c r="BP171" s="2590"/>
      <c r="BQ171" s="2590"/>
      <c r="BR171" s="2590">
        <f t="shared" si="178"/>
        <v>0</v>
      </c>
      <c r="BS171" s="2758"/>
      <c r="BT171" s="2590"/>
      <c r="BU171" s="2590"/>
      <c r="BV171" s="2590"/>
      <c r="BW171" s="2590"/>
      <c r="BX171" s="2590"/>
      <c r="BY171" s="2590"/>
      <c r="BZ171" s="2590"/>
      <c r="CA171" s="2590">
        <f t="shared" si="179"/>
        <v>0</v>
      </c>
      <c r="CB171" s="2590"/>
      <c r="CC171" s="2590"/>
      <c r="CD171" s="2590"/>
      <c r="CE171" s="2590"/>
      <c r="CF171" s="489"/>
      <c r="CG171" s="489"/>
      <c r="CH171" s="2732"/>
      <c r="CI171" s="2732"/>
      <c r="CJ171" s="2732">
        <f t="shared" si="180"/>
        <v>0</v>
      </c>
      <c r="CK171" s="2563"/>
      <c r="CL171" s="2563"/>
    </row>
    <row r="172" spans="1:90" ht="12.75" hidden="1" customHeight="1">
      <c r="A172" s="2795"/>
      <c r="B172" s="2796"/>
      <c r="C172" s="2797"/>
      <c r="D172" s="2715"/>
      <c r="E172" s="2719"/>
      <c r="F172" s="2637"/>
      <c r="G172" s="2590"/>
      <c r="H172" s="2590"/>
      <c r="I172" s="2590"/>
      <c r="J172" s="2590"/>
      <c r="K172" s="2719"/>
      <c r="L172" s="2590"/>
      <c r="M172" s="2719">
        <v>0</v>
      </c>
      <c r="N172" s="2719"/>
      <c r="O172" s="2637"/>
      <c r="P172" s="2590"/>
      <c r="Q172" s="2590"/>
      <c r="R172" s="2590"/>
      <c r="S172" s="2590"/>
      <c r="T172" s="2719"/>
      <c r="U172" s="2590"/>
      <c r="V172" s="2590">
        <f t="shared" si="174"/>
        <v>0</v>
      </c>
      <c r="W172" s="2563">
        <f t="shared" si="226"/>
        <v>0</v>
      </c>
      <c r="X172" s="2726">
        <f t="shared" si="227"/>
        <v>0</v>
      </c>
      <c r="Y172" s="2563">
        <f t="shared" si="228"/>
        <v>0</v>
      </c>
      <c r="Z172" s="2563">
        <f t="shared" si="229"/>
        <v>0</v>
      </c>
      <c r="AA172" s="2563">
        <f t="shared" si="230"/>
        <v>0</v>
      </c>
      <c r="AB172" s="2563">
        <f t="shared" si="231"/>
        <v>0</v>
      </c>
      <c r="AC172" s="2590">
        <f t="shared" si="232"/>
        <v>0</v>
      </c>
      <c r="AD172" s="2563">
        <f t="shared" si="233"/>
        <v>0</v>
      </c>
      <c r="AE172" s="2623">
        <f t="shared" si="175"/>
        <v>0</v>
      </c>
      <c r="AF172" s="2623"/>
      <c r="AG172" s="2719"/>
      <c r="AH172" s="2637"/>
      <c r="AI172" s="2590"/>
      <c r="AJ172" s="2590"/>
      <c r="AK172" s="2590"/>
      <c r="AL172" s="2590"/>
      <c r="AM172" s="2719"/>
      <c r="AN172" s="2590"/>
      <c r="AO172" s="2719">
        <v>0</v>
      </c>
      <c r="AP172" s="2719"/>
      <c r="AQ172" s="2637"/>
      <c r="AR172" s="2590"/>
      <c r="AS172" s="2590"/>
      <c r="AT172" s="2590"/>
      <c r="AU172" s="2590"/>
      <c r="AV172" s="2719"/>
      <c r="AW172" s="2590"/>
      <c r="AX172" s="2590">
        <f t="shared" si="176"/>
        <v>0</v>
      </c>
      <c r="AY172" s="2758"/>
      <c r="AZ172" s="2590"/>
      <c r="BA172" s="2758"/>
      <c r="BB172" s="2590"/>
      <c r="BC172" s="2756"/>
      <c r="BD172" s="2756"/>
      <c r="BE172" s="2590"/>
      <c r="BF172" s="2590"/>
      <c r="BG172" s="2719">
        <f t="shared" si="177"/>
        <v>0</v>
      </c>
      <c r="BH172" s="2798"/>
      <c r="BI172" s="2798"/>
      <c r="BJ172" s="2719"/>
      <c r="BK172" s="2637"/>
      <c r="BL172" s="2590"/>
      <c r="BM172" s="2590"/>
      <c r="BN172" s="2590"/>
      <c r="BO172" s="2590"/>
      <c r="BP172" s="2719"/>
      <c r="BQ172" s="2590"/>
      <c r="BR172" s="2590">
        <f t="shared" si="178"/>
        <v>0</v>
      </c>
      <c r="BS172" s="2719"/>
      <c r="BT172" s="2637"/>
      <c r="BU172" s="2590"/>
      <c r="BV172" s="2590"/>
      <c r="BW172" s="2590"/>
      <c r="BX172" s="2590"/>
      <c r="BY172" s="2719"/>
      <c r="BZ172" s="2590"/>
      <c r="CA172" s="2590">
        <f t="shared" si="179"/>
        <v>0</v>
      </c>
      <c r="CB172" s="2590"/>
      <c r="CC172" s="2590"/>
      <c r="CD172" s="2590"/>
      <c r="CE172" s="2590"/>
      <c r="CF172" s="489"/>
      <c r="CG172" s="489"/>
      <c r="CH172" s="2732"/>
      <c r="CI172" s="2732"/>
      <c r="CJ172" s="2732">
        <f t="shared" si="180"/>
        <v>0</v>
      </c>
      <c r="CK172" s="2719"/>
      <c r="CL172" s="2719"/>
    </row>
    <row r="173" spans="1:90" ht="10.5" hidden="1" customHeight="1">
      <c r="A173" s="2717"/>
      <c r="B173" s="2569"/>
      <c r="C173" s="2570"/>
      <c r="D173" s="2571"/>
      <c r="E173" s="2789"/>
      <c r="F173" s="2604"/>
      <c r="G173" s="2604"/>
      <c r="H173" s="2604"/>
      <c r="I173" s="2604"/>
      <c r="J173" s="2604"/>
      <c r="K173" s="2604"/>
      <c r="L173" s="2604"/>
      <c r="M173" s="2604">
        <v>0</v>
      </c>
      <c r="N173" s="2767"/>
      <c r="O173" s="2604"/>
      <c r="P173" s="2604"/>
      <c r="Q173" s="2604"/>
      <c r="R173" s="2604"/>
      <c r="S173" s="2604"/>
      <c r="T173" s="2604"/>
      <c r="U173" s="2604"/>
      <c r="V173" s="2719">
        <f t="shared" si="174"/>
        <v>0</v>
      </c>
      <c r="W173" s="2563">
        <f t="shared" si="226"/>
        <v>0</v>
      </c>
      <c r="X173" s="2563">
        <f t="shared" si="227"/>
        <v>0</v>
      </c>
      <c r="Y173" s="2563">
        <f t="shared" si="228"/>
        <v>0</v>
      </c>
      <c r="Z173" s="2563">
        <f t="shared" si="229"/>
        <v>0</v>
      </c>
      <c r="AA173" s="2563">
        <f t="shared" si="230"/>
        <v>0</v>
      </c>
      <c r="AB173" s="2563">
        <f t="shared" si="231"/>
        <v>0</v>
      </c>
      <c r="AC173" s="2563">
        <f t="shared" si="232"/>
        <v>0</v>
      </c>
      <c r="AD173" s="2563">
        <f t="shared" si="233"/>
        <v>0</v>
      </c>
      <c r="AE173" s="2563">
        <f t="shared" si="175"/>
        <v>0</v>
      </c>
      <c r="AF173" s="2563"/>
      <c r="AG173" s="2590"/>
      <c r="AH173" s="2590"/>
      <c r="AI173" s="2604"/>
      <c r="AJ173" s="2604"/>
      <c r="AK173" s="2604"/>
      <c r="AL173" s="2604"/>
      <c r="AM173" s="2604"/>
      <c r="AN173" s="2604"/>
      <c r="AO173" s="2604">
        <v>0</v>
      </c>
      <c r="AP173" s="2767"/>
      <c r="AQ173" s="2604"/>
      <c r="AR173" s="2604"/>
      <c r="AS173" s="2604"/>
      <c r="AT173" s="2604"/>
      <c r="AU173" s="2604"/>
      <c r="AV173" s="2604"/>
      <c r="AW173" s="2604"/>
      <c r="AX173" s="2719">
        <f t="shared" si="176"/>
        <v>0</v>
      </c>
      <c r="AY173" s="2590"/>
      <c r="AZ173" s="2701"/>
      <c r="BA173" s="2758"/>
      <c r="BB173" s="2590"/>
      <c r="BC173" s="2756"/>
      <c r="BD173" s="2756"/>
      <c r="BE173" s="2590"/>
      <c r="BF173" s="2604"/>
      <c r="BG173" s="2604">
        <f t="shared" si="177"/>
        <v>0</v>
      </c>
      <c r="BH173" s="2720"/>
      <c r="BI173" s="2720"/>
      <c r="BJ173" s="2767"/>
      <c r="BK173" s="2604"/>
      <c r="BL173" s="2604"/>
      <c r="BM173" s="2604"/>
      <c r="BN173" s="2604"/>
      <c r="BO173" s="2604"/>
      <c r="BP173" s="2604"/>
      <c r="BQ173" s="2604"/>
      <c r="BR173" s="2604">
        <f t="shared" si="178"/>
        <v>0</v>
      </c>
      <c r="BS173" s="2767"/>
      <c r="BT173" s="2604"/>
      <c r="BU173" s="2604"/>
      <c r="BV173" s="2604"/>
      <c r="BW173" s="2604"/>
      <c r="BX173" s="2604"/>
      <c r="BY173" s="2604"/>
      <c r="BZ173" s="2604"/>
      <c r="CA173" s="2719">
        <f t="shared" si="179"/>
        <v>0</v>
      </c>
      <c r="CB173" s="2590"/>
      <c r="CC173" s="2590"/>
      <c r="CD173" s="2590"/>
      <c r="CE173" s="2590"/>
      <c r="CF173" s="2604"/>
      <c r="CG173" s="2604"/>
      <c r="CH173" s="2732"/>
      <c r="CI173" s="2706"/>
      <c r="CJ173" s="2706">
        <f t="shared" si="180"/>
        <v>0</v>
      </c>
      <c r="CK173" s="2604"/>
      <c r="CL173" s="2604"/>
    </row>
    <row r="174" spans="1:90" ht="14.25" hidden="1" customHeight="1">
      <c r="A174" s="338"/>
      <c r="B174" s="2540"/>
      <c r="C174" s="2541" t="s">
        <v>542</v>
      </c>
      <c r="D174" s="2608"/>
      <c r="E174" s="2543">
        <v>0</v>
      </c>
      <c r="F174" s="2543">
        <v>0</v>
      </c>
      <c r="G174" s="2543">
        <v>0</v>
      </c>
      <c r="H174" s="2543">
        <v>0</v>
      </c>
      <c r="I174" s="2543">
        <v>0</v>
      </c>
      <c r="J174" s="2543">
        <v>0</v>
      </c>
      <c r="K174" s="2543">
        <v>0</v>
      </c>
      <c r="L174" s="2543">
        <v>0</v>
      </c>
      <c r="M174" s="2543">
        <v>0</v>
      </c>
      <c r="N174" s="2543">
        <f t="shared" ref="N174:U174" si="235">SUM(N175:N184)</f>
        <v>0</v>
      </c>
      <c r="O174" s="2543">
        <f t="shared" si="235"/>
        <v>0</v>
      </c>
      <c r="P174" s="2543">
        <f t="shared" si="235"/>
        <v>0</v>
      </c>
      <c r="Q174" s="2543">
        <f t="shared" si="235"/>
        <v>0</v>
      </c>
      <c r="R174" s="2543">
        <f>SUM(R175:R184)</f>
        <v>0</v>
      </c>
      <c r="S174" s="2543">
        <f t="shared" si="235"/>
        <v>0</v>
      </c>
      <c r="T174" s="2543">
        <f t="shared" si="235"/>
        <v>0</v>
      </c>
      <c r="U174" s="2543">
        <f t="shared" si="235"/>
        <v>0</v>
      </c>
      <c r="V174" s="2543">
        <f t="shared" si="174"/>
        <v>0</v>
      </c>
      <c r="W174" s="2543">
        <f t="shared" ref="W174:AD174" si="236">SUM(W175:W184)</f>
        <v>0</v>
      </c>
      <c r="X174" s="2543">
        <f t="shared" si="236"/>
        <v>0</v>
      </c>
      <c r="Y174" s="2543">
        <f t="shared" si="236"/>
        <v>0</v>
      </c>
      <c r="Z174" s="2543">
        <f t="shared" si="236"/>
        <v>0</v>
      </c>
      <c r="AA174" s="2543">
        <f>SUM(AA175:AA184)</f>
        <v>0</v>
      </c>
      <c r="AB174" s="2543">
        <f t="shared" si="236"/>
        <v>0</v>
      </c>
      <c r="AC174" s="2543">
        <f t="shared" si="236"/>
        <v>0</v>
      </c>
      <c r="AD174" s="2543">
        <f t="shared" si="236"/>
        <v>0</v>
      </c>
      <c r="AE174" s="2543">
        <f t="shared" si="175"/>
        <v>0</v>
      </c>
      <c r="AF174" s="2543"/>
      <c r="AG174" s="2543">
        <v>0</v>
      </c>
      <c r="AH174" s="2543">
        <v>0</v>
      </c>
      <c r="AI174" s="2543">
        <v>0</v>
      </c>
      <c r="AJ174" s="2543">
        <v>0</v>
      </c>
      <c r="AK174" s="2543">
        <v>0</v>
      </c>
      <c r="AL174" s="2543">
        <v>0</v>
      </c>
      <c r="AM174" s="2543">
        <v>0</v>
      </c>
      <c r="AN174" s="2543">
        <v>0</v>
      </c>
      <c r="AO174" s="2543">
        <v>0</v>
      </c>
      <c r="AP174" s="2543">
        <f t="shared" ref="AP174:AW174" si="237">SUM(AP175:AP184)</f>
        <v>0</v>
      </c>
      <c r="AQ174" s="2543">
        <f t="shared" si="237"/>
        <v>0</v>
      </c>
      <c r="AR174" s="2543">
        <f t="shared" si="237"/>
        <v>0</v>
      </c>
      <c r="AS174" s="2543">
        <f t="shared" si="237"/>
        <v>0</v>
      </c>
      <c r="AT174" s="2543">
        <f>SUM(AT175:AT184)</f>
        <v>0</v>
      </c>
      <c r="AU174" s="2543">
        <f t="shared" si="237"/>
        <v>0</v>
      </c>
      <c r="AV174" s="2543">
        <f t="shared" si="237"/>
        <v>0</v>
      </c>
      <c r="AW174" s="2543">
        <f t="shared" si="237"/>
        <v>0</v>
      </c>
      <c r="AX174" s="2543">
        <f t="shared" si="176"/>
        <v>0</v>
      </c>
      <c r="AY174" s="2543">
        <f t="shared" ref="AY174:BF174" si="238">SUM(AY175:AY184)</f>
        <v>0</v>
      </c>
      <c r="AZ174" s="2543">
        <f t="shared" si="238"/>
        <v>0</v>
      </c>
      <c r="BA174" s="2543">
        <f t="shared" si="238"/>
        <v>0</v>
      </c>
      <c r="BB174" s="2543">
        <f t="shared" si="238"/>
        <v>0</v>
      </c>
      <c r="BC174" s="2543">
        <f>SUM(BC175:BC184)</f>
        <v>0</v>
      </c>
      <c r="BD174" s="2543">
        <f t="shared" si="238"/>
        <v>0</v>
      </c>
      <c r="BE174" s="2543">
        <f t="shared" si="238"/>
        <v>0</v>
      </c>
      <c r="BF174" s="2543">
        <f t="shared" si="238"/>
        <v>0</v>
      </c>
      <c r="BG174" s="2543">
        <f t="shared" si="177"/>
        <v>0</v>
      </c>
      <c r="BH174" s="2545"/>
      <c r="BI174" s="2545"/>
      <c r="BJ174" s="2543">
        <f t="shared" ref="BJ174:BQ174" si="239">SUM(BJ175:BJ184)</f>
        <v>0</v>
      </c>
      <c r="BK174" s="2579">
        <f t="shared" si="239"/>
        <v>0</v>
      </c>
      <c r="BL174" s="2543">
        <f t="shared" si="239"/>
        <v>0</v>
      </c>
      <c r="BM174" s="2543">
        <f t="shared" si="239"/>
        <v>0</v>
      </c>
      <c r="BN174" s="2543">
        <f t="shared" si="239"/>
        <v>0</v>
      </c>
      <c r="BO174" s="2543">
        <f t="shared" si="239"/>
        <v>0</v>
      </c>
      <c r="BP174" s="2543">
        <f t="shared" si="239"/>
        <v>0</v>
      </c>
      <c r="BQ174" s="2543">
        <f t="shared" si="239"/>
        <v>0</v>
      </c>
      <c r="BR174" s="2543">
        <f t="shared" si="178"/>
        <v>0</v>
      </c>
      <c r="BS174" s="2543">
        <f t="shared" ref="BS174:BZ174" si="240">SUM(BS175:BS184)</f>
        <v>0</v>
      </c>
      <c r="BT174" s="2543">
        <f t="shared" si="240"/>
        <v>0</v>
      </c>
      <c r="BU174" s="2543">
        <f t="shared" si="240"/>
        <v>0</v>
      </c>
      <c r="BV174" s="2543">
        <f t="shared" si="240"/>
        <v>0</v>
      </c>
      <c r="BW174" s="2543">
        <f t="shared" si="240"/>
        <v>0</v>
      </c>
      <c r="BX174" s="2543">
        <f t="shared" si="240"/>
        <v>0</v>
      </c>
      <c r="BY174" s="2543">
        <f t="shared" si="240"/>
        <v>0</v>
      </c>
      <c r="BZ174" s="2543">
        <f t="shared" si="240"/>
        <v>0</v>
      </c>
      <c r="CA174" s="2543">
        <f t="shared" si="179"/>
        <v>0</v>
      </c>
      <c r="CB174" s="2543">
        <f t="shared" ref="CB174:CI174" si="241">SUM(CB175:CB184)</f>
        <v>0</v>
      </c>
      <c r="CC174" s="2543">
        <f t="shared" si="241"/>
        <v>0</v>
      </c>
      <c r="CD174" s="2543">
        <f t="shared" si="241"/>
        <v>0</v>
      </c>
      <c r="CE174" s="2543">
        <f t="shared" si="241"/>
        <v>0</v>
      </c>
      <c r="CF174" s="2543">
        <f>SUM(CF175:CF184)</f>
        <v>0</v>
      </c>
      <c r="CG174" s="2543">
        <f t="shared" si="241"/>
        <v>0</v>
      </c>
      <c r="CH174" s="2543">
        <f t="shared" si="241"/>
        <v>0</v>
      </c>
      <c r="CI174" s="2543">
        <f t="shared" si="241"/>
        <v>0</v>
      </c>
      <c r="CJ174" s="2543">
        <f t="shared" si="180"/>
        <v>0</v>
      </c>
      <c r="CK174" s="2659"/>
      <c r="CL174" s="2659"/>
    </row>
    <row r="175" spans="1:90" ht="36" hidden="1" customHeight="1">
      <c r="A175" s="2791"/>
      <c r="B175" s="346"/>
      <c r="C175" s="530" t="s">
        <v>399</v>
      </c>
      <c r="D175" s="2547"/>
      <c r="E175" s="2770">
        <v>0</v>
      </c>
      <c r="F175" s="2590">
        <v>0</v>
      </c>
      <c r="G175" s="2590">
        <v>0</v>
      </c>
      <c r="H175" s="2799">
        <v>0</v>
      </c>
      <c r="I175" s="2799">
        <v>0</v>
      </c>
      <c r="J175" s="2590">
        <v>0</v>
      </c>
      <c r="K175" s="2732">
        <v>0</v>
      </c>
      <c r="L175" s="2590">
        <v>0</v>
      </c>
      <c r="M175" s="2732">
        <v>0</v>
      </c>
      <c r="N175" s="2773"/>
      <c r="O175" s="2590"/>
      <c r="P175" s="2773"/>
      <c r="Q175" s="2773"/>
      <c r="R175" s="2590"/>
      <c r="S175" s="2590"/>
      <c r="T175" s="2732"/>
      <c r="U175" s="2590"/>
      <c r="V175" s="2590">
        <f t="shared" si="174"/>
        <v>0</v>
      </c>
      <c r="W175" s="2563">
        <f t="shared" ref="W175:W184" si="242">E175+N175</f>
        <v>0</v>
      </c>
      <c r="X175" s="2563">
        <f t="shared" ref="X175:X184" si="243">F175+O175</f>
        <v>0</v>
      </c>
      <c r="Y175" s="2563">
        <f t="shared" ref="Y175:Y184" si="244">G175+P175</f>
        <v>0</v>
      </c>
      <c r="Z175" s="2563">
        <f t="shared" ref="Z175:Z184" si="245">H175+Q175</f>
        <v>0</v>
      </c>
      <c r="AA175" s="2563">
        <f t="shared" ref="AA175:AA184" si="246">I175+R175</f>
        <v>0</v>
      </c>
      <c r="AB175" s="2563">
        <f t="shared" ref="AB175:AB184" si="247">J175+S175</f>
        <v>0</v>
      </c>
      <c r="AC175" s="2590">
        <f t="shared" ref="AC175:AC184" si="248">K175+T175</f>
        <v>0</v>
      </c>
      <c r="AD175" s="2563">
        <f t="shared" ref="AD175:AD184" si="249">L175+U175</f>
        <v>0</v>
      </c>
      <c r="AE175" s="2563">
        <f t="shared" si="175"/>
        <v>0</v>
      </c>
      <c r="AF175" s="2563"/>
      <c r="AG175" s="2590">
        <v>0</v>
      </c>
      <c r="AH175" s="2581">
        <v>0</v>
      </c>
      <c r="AI175" s="2581">
        <v>0</v>
      </c>
      <c r="AJ175" s="2581">
        <v>0</v>
      </c>
      <c r="AK175" s="2581">
        <v>0</v>
      </c>
      <c r="AL175" s="2581">
        <v>0</v>
      </c>
      <c r="AM175" s="2732">
        <v>0</v>
      </c>
      <c r="AN175" s="2590">
        <v>0</v>
      </c>
      <c r="AO175" s="2732">
        <v>0</v>
      </c>
      <c r="AP175" s="2773"/>
      <c r="AQ175" s="2590"/>
      <c r="AR175" s="2590"/>
      <c r="AS175" s="2590"/>
      <c r="AT175" s="2590"/>
      <c r="AU175" s="2590"/>
      <c r="AV175" s="2732"/>
      <c r="AW175" s="2590"/>
      <c r="AX175" s="2590">
        <f t="shared" si="176"/>
        <v>0</v>
      </c>
      <c r="AY175" s="2746">
        <f t="shared" ref="AY175:BF176" si="250">AG175+AP175</f>
        <v>0</v>
      </c>
      <c r="AZ175" s="2746">
        <f t="shared" si="250"/>
        <v>0</v>
      </c>
      <c r="BA175" s="2746">
        <f t="shared" si="250"/>
        <v>0</v>
      </c>
      <c r="BB175" s="2746">
        <f t="shared" si="250"/>
        <v>0</v>
      </c>
      <c r="BC175" s="2770">
        <f t="shared" si="250"/>
        <v>0</v>
      </c>
      <c r="BD175" s="2770">
        <f t="shared" si="250"/>
        <v>0</v>
      </c>
      <c r="BE175" s="2581">
        <f t="shared" si="250"/>
        <v>0</v>
      </c>
      <c r="BF175" s="2551">
        <f t="shared" si="250"/>
        <v>0</v>
      </c>
      <c r="BG175" s="2551">
        <f>SUM(BA175:BF175)</f>
        <v>0</v>
      </c>
      <c r="BH175" s="2792"/>
      <c r="BI175" s="2792"/>
      <c r="BJ175" s="2773"/>
      <c r="BK175" s="2719"/>
      <c r="BL175" s="2719"/>
      <c r="BM175" s="2719"/>
      <c r="BN175" s="2719"/>
      <c r="BO175" s="2719"/>
      <c r="BP175" s="2719"/>
      <c r="BQ175" s="2590"/>
      <c r="BR175" s="2719">
        <f t="shared" si="178"/>
        <v>0</v>
      </c>
      <c r="BS175" s="2773"/>
      <c r="BT175" s="2719"/>
      <c r="BU175" s="2719"/>
      <c r="BV175" s="2719"/>
      <c r="BW175" s="2719"/>
      <c r="BX175" s="2719"/>
      <c r="BY175" s="2719"/>
      <c r="BZ175" s="2590"/>
      <c r="CA175" s="2732">
        <f t="shared" si="179"/>
        <v>0</v>
      </c>
      <c r="CB175" s="2773">
        <f t="shared" ref="CB175:CI176" si="251">BJ175+BS175</f>
        <v>0</v>
      </c>
      <c r="CC175" s="2719">
        <f t="shared" si="251"/>
        <v>0</v>
      </c>
      <c r="CD175" s="2719">
        <f t="shared" si="251"/>
        <v>0</v>
      </c>
      <c r="CE175" s="2719">
        <f t="shared" si="251"/>
        <v>0</v>
      </c>
      <c r="CF175" s="2719">
        <f t="shared" si="251"/>
        <v>0</v>
      </c>
      <c r="CG175" s="2719">
        <f t="shared" si="251"/>
        <v>0</v>
      </c>
      <c r="CH175" s="2719">
        <f t="shared" si="251"/>
        <v>0</v>
      </c>
      <c r="CI175" s="2719">
        <f t="shared" si="251"/>
        <v>0</v>
      </c>
      <c r="CJ175" s="2719">
        <f>SUM(CD175:CI175)</f>
        <v>0</v>
      </c>
      <c r="CK175" s="2719"/>
      <c r="CL175" s="2719"/>
    </row>
    <row r="176" spans="1:90" ht="36" hidden="1" customHeight="1">
      <c r="A176" s="2791"/>
      <c r="B176" s="2668"/>
      <c r="C176" s="530" t="s">
        <v>400</v>
      </c>
      <c r="D176" s="2669"/>
      <c r="E176" s="2776">
        <v>0</v>
      </c>
      <c r="F176" s="2590">
        <v>0</v>
      </c>
      <c r="G176" s="2590">
        <v>0</v>
      </c>
      <c r="H176" s="2799">
        <v>0</v>
      </c>
      <c r="I176" s="2799">
        <v>0</v>
      </c>
      <c r="J176" s="2590">
        <v>0</v>
      </c>
      <c r="K176" s="2732">
        <v>0</v>
      </c>
      <c r="L176" s="2590">
        <v>0</v>
      </c>
      <c r="M176" s="2732">
        <v>0</v>
      </c>
      <c r="N176" s="2775"/>
      <c r="O176" s="2590"/>
      <c r="P176" s="2775"/>
      <c r="Q176" s="2775"/>
      <c r="R176" s="2590"/>
      <c r="S176" s="2590"/>
      <c r="T176" s="2732"/>
      <c r="U176" s="2590"/>
      <c r="V176" s="2590">
        <f t="shared" si="174"/>
        <v>0</v>
      </c>
      <c r="W176" s="2563">
        <f t="shared" si="242"/>
        <v>0</v>
      </c>
      <c r="X176" s="2563">
        <f t="shared" si="243"/>
        <v>0</v>
      </c>
      <c r="Y176" s="2563">
        <f t="shared" si="244"/>
        <v>0</v>
      </c>
      <c r="Z176" s="2563">
        <f t="shared" si="245"/>
        <v>0</v>
      </c>
      <c r="AA176" s="2563">
        <f t="shared" si="246"/>
        <v>0</v>
      </c>
      <c r="AB176" s="2563">
        <f t="shared" si="247"/>
        <v>0</v>
      </c>
      <c r="AC176" s="2590">
        <f t="shared" si="248"/>
        <v>0</v>
      </c>
      <c r="AD176" s="2563">
        <f t="shared" si="249"/>
        <v>0</v>
      </c>
      <c r="AE176" s="2639">
        <f t="shared" si="175"/>
        <v>0</v>
      </c>
      <c r="AF176" s="2639"/>
      <c r="AG176" s="2732">
        <v>0</v>
      </c>
      <c r="AH176" s="2732">
        <v>0</v>
      </c>
      <c r="AI176" s="2732">
        <v>0</v>
      </c>
      <c r="AJ176" s="2732">
        <v>0</v>
      </c>
      <c r="AK176" s="2732">
        <v>0</v>
      </c>
      <c r="AL176" s="2732">
        <v>0</v>
      </c>
      <c r="AM176" s="2732">
        <v>0</v>
      </c>
      <c r="AN176" s="2590">
        <v>0</v>
      </c>
      <c r="AO176" s="2732">
        <v>0</v>
      </c>
      <c r="AP176" s="2775"/>
      <c r="AQ176" s="2590"/>
      <c r="AR176" s="2590"/>
      <c r="AS176" s="2590"/>
      <c r="AT176" s="2590"/>
      <c r="AU176" s="2590"/>
      <c r="AV176" s="2732"/>
      <c r="AW176" s="2590"/>
      <c r="AX176" s="2590">
        <f t="shared" si="176"/>
        <v>0</v>
      </c>
      <c r="AY176" s="2748">
        <f t="shared" si="250"/>
        <v>0</v>
      </c>
      <c r="AZ176" s="2748">
        <f t="shared" si="250"/>
        <v>0</v>
      </c>
      <c r="BA176" s="2748">
        <f t="shared" si="250"/>
        <v>0</v>
      </c>
      <c r="BB176" s="2748">
        <f t="shared" si="250"/>
        <v>0</v>
      </c>
      <c r="BC176" s="2756">
        <f t="shared" si="250"/>
        <v>0</v>
      </c>
      <c r="BD176" s="2756">
        <f t="shared" si="250"/>
        <v>0</v>
      </c>
      <c r="BE176" s="2590">
        <f t="shared" si="250"/>
        <v>0</v>
      </c>
      <c r="BF176" s="2563">
        <f t="shared" si="250"/>
        <v>0</v>
      </c>
      <c r="BG176" s="2563">
        <f>SUM(BA176:BF176)</f>
        <v>0</v>
      </c>
      <c r="BH176" s="2792"/>
      <c r="BI176" s="2792"/>
      <c r="BJ176" s="2775"/>
      <c r="BK176" s="2719"/>
      <c r="BL176" s="2719"/>
      <c r="BM176" s="2719"/>
      <c r="BN176" s="2719"/>
      <c r="BO176" s="2719"/>
      <c r="BP176" s="2719"/>
      <c r="BQ176" s="2590"/>
      <c r="BR176" s="2719">
        <f t="shared" si="178"/>
        <v>0</v>
      </c>
      <c r="BS176" s="2775"/>
      <c r="BT176" s="2719"/>
      <c r="BU176" s="2719"/>
      <c r="BV176" s="2719"/>
      <c r="BW176" s="2719"/>
      <c r="BX176" s="2719"/>
      <c r="BY176" s="2719"/>
      <c r="BZ176" s="2590"/>
      <c r="CA176" s="2732">
        <f t="shared" si="179"/>
        <v>0</v>
      </c>
      <c r="CB176" s="2775">
        <f t="shared" si="251"/>
        <v>0</v>
      </c>
      <c r="CC176" s="2719">
        <f t="shared" si="251"/>
        <v>0</v>
      </c>
      <c r="CD176" s="2719">
        <f t="shared" si="251"/>
        <v>0</v>
      </c>
      <c r="CE176" s="2719">
        <f t="shared" si="251"/>
        <v>0</v>
      </c>
      <c r="CF176" s="2719">
        <f t="shared" si="251"/>
        <v>0</v>
      </c>
      <c r="CG176" s="2719">
        <f t="shared" si="251"/>
        <v>0</v>
      </c>
      <c r="CH176" s="2719">
        <f t="shared" si="251"/>
        <v>0</v>
      </c>
      <c r="CI176" s="2719">
        <f t="shared" si="251"/>
        <v>0</v>
      </c>
      <c r="CJ176" s="2719">
        <f>SUM(CD176:CI176)</f>
        <v>0</v>
      </c>
      <c r="CK176" s="2719"/>
      <c r="CL176" s="2719"/>
    </row>
    <row r="177" spans="1:90" ht="12.75" hidden="1" customHeight="1">
      <c r="A177" s="2791"/>
      <c r="B177" s="2668"/>
      <c r="C177" s="530"/>
      <c r="D177" s="2669"/>
      <c r="E177" s="2776"/>
      <c r="F177" s="2590"/>
      <c r="G177" s="2590"/>
      <c r="H177" s="2799"/>
      <c r="I177" s="2799"/>
      <c r="J177" s="2590"/>
      <c r="K177" s="2732"/>
      <c r="L177" s="2590"/>
      <c r="M177" s="2732">
        <v>0</v>
      </c>
      <c r="N177" s="2775"/>
      <c r="O177" s="2590"/>
      <c r="P177" s="2775"/>
      <c r="Q177" s="2775"/>
      <c r="R177" s="2590"/>
      <c r="S177" s="2590"/>
      <c r="T177" s="2732"/>
      <c r="U177" s="2590"/>
      <c r="V177" s="2590">
        <f t="shared" si="174"/>
        <v>0</v>
      </c>
      <c r="W177" s="2563">
        <f t="shared" si="242"/>
        <v>0</v>
      </c>
      <c r="X177" s="2563">
        <f t="shared" si="243"/>
        <v>0</v>
      </c>
      <c r="Y177" s="2563">
        <f t="shared" si="244"/>
        <v>0</v>
      </c>
      <c r="Z177" s="2563">
        <f t="shared" si="245"/>
        <v>0</v>
      </c>
      <c r="AA177" s="2563">
        <f t="shared" si="246"/>
        <v>0</v>
      </c>
      <c r="AB177" s="2563">
        <f t="shared" si="247"/>
        <v>0</v>
      </c>
      <c r="AC177" s="2590">
        <f t="shared" si="248"/>
        <v>0</v>
      </c>
      <c r="AD177" s="2563">
        <f t="shared" si="249"/>
        <v>0</v>
      </c>
      <c r="AE177" s="2639">
        <f t="shared" si="175"/>
        <v>0</v>
      </c>
      <c r="AF177" s="2639"/>
      <c r="AG177" s="2732"/>
      <c r="AH177" s="2732"/>
      <c r="AI177" s="2732"/>
      <c r="AJ177" s="2732"/>
      <c r="AK177" s="2732"/>
      <c r="AL177" s="2732"/>
      <c r="AM177" s="2732"/>
      <c r="AN177" s="2590"/>
      <c r="AO177" s="2732">
        <v>0</v>
      </c>
      <c r="AP177" s="2775"/>
      <c r="AQ177" s="2590"/>
      <c r="AR177" s="2775"/>
      <c r="AS177" s="2775"/>
      <c r="AT177" s="2590"/>
      <c r="AU177" s="2590"/>
      <c r="AV177" s="2732"/>
      <c r="AW177" s="2590"/>
      <c r="AX177" s="2590">
        <f t="shared" si="176"/>
        <v>0</v>
      </c>
      <c r="AY177" s="2590"/>
      <c r="AZ177" s="2732"/>
      <c r="BA177" s="2732"/>
      <c r="BB177" s="2732"/>
      <c r="BC177" s="2732"/>
      <c r="BD177" s="2732"/>
      <c r="BE177" s="2590"/>
      <c r="BF177" s="2590"/>
      <c r="BG177" s="2732">
        <f t="shared" si="177"/>
        <v>0</v>
      </c>
      <c r="BH177" s="2792"/>
      <c r="BI177" s="2792"/>
      <c r="BJ177" s="2775"/>
      <c r="BK177" s="2719"/>
      <c r="BL177" s="2719"/>
      <c r="BM177" s="2719"/>
      <c r="BN177" s="2719"/>
      <c r="BO177" s="2719"/>
      <c r="BP177" s="2719"/>
      <c r="BQ177" s="2590"/>
      <c r="BR177" s="2719">
        <f t="shared" si="178"/>
        <v>0</v>
      </c>
      <c r="BS177" s="2775"/>
      <c r="BT177" s="2719"/>
      <c r="BU177" s="2719"/>
      <c r="BV177" s="2719"/>
      <c r="BW177" s="2719"/>
      <c r="BX177" s="2719"/>
      <c r="BY177" s="2719"/>
      <c r="BZ177" s="2590"/>
      <c r="CA177" s="2732">
        <f t="shared" si="179"/>
        <v>0</v>
      </c>
      <c r="CB177" s="2775"/>
      <c r="CC177" s="2719"/>
      <c r="CD177" s="2719"/>
      <c r="CE177" s="2719"/>
      <c r="CF177" s="2719"/>
      <c r="CG177" s="2719"/>
      <c r="CH177" s="2719"/>
      <c r="CI177" s="2719"/>
      <c r="CJ177" s="2719">
        <f t="shared" si="180"/>
        <v>0</v>
      </c>
      <c r="CK177" s="2719"/>
      <c r="CL177" s="2719"/>
    </row>
    <row r="178" spans="1:90" ht="12.75" hidden="1" customHeight="1">
      <c r="A178" s="2791"/>
      <c r="B178" s="2668"/>
      <c r="C178" s="530"/>
      <c r="D178" s="2669"/>
      <c r="E178" s="2776"/>
      <c r="F178" s="2590"/>
      <c r="G178" s="2590"/>
      <c r="H178" s="2799"/>
      <c r="I178" s="2799"/>
      <c r="J178" s="2590"/>
      <c r="K178" s="2732"/>
      <c r="L178" s="2590"/>
      <c r="M178" s="2732">
        <v>0</v>
      </c>
      <c r="N178" s="2775"/>
      <c r="O178" s="2590"/>
      <c r="P178" s="2775"/>
      <c r="Q178" s="2775"/>
      <c r="R178" s="2590"/>
      <c r="S178" s="2590"/>
      <c r="T178" s="2732"/>
      <c r="U178" s="2590"/>
      <c r="V178" s="2590">
        <f t="shared" si="174"/>
        <v>0</v>
      </c>
      <c r="W178" s="2563">
        <f t="shared" si="242"/>
        <v>0</v>
      </c>
      <c r="X178" s="2563">
        <f t="shared" si="243"/>
        <v>0</v>
      </c>
      <c r="Y178" s="2563">
        <f t="shared" si="244"/>
        <v>0</v>
      </c>
      <c r="Z178" s="2563">
        <f t="shared" si="245"/>
        <v>0</v>
      </c>
      <c r="AA178" s="2563">
        <f t="shared" si="246"/>
        <v>0</v>
      </c>
      <c r="AB178" s="2563">
        <f t="shared" si="247"/>
        <v>0</v>
      </c>
      <c r="AC178" s="2590">
        <f t="shared" si="248"/>
        <v>0</v>
      </c>
      <c r="AD178" s="2563">
        <f t="shared" si="249"/>
        <v>0</v>
      </c>
      <c r="AE178" s="2639">
        <f t="shared" si="175"/>
        <v>0</v>
      </c>
      <c r="AF178" s="2639"/>
      <c r="AG178" s="2732"/>
      <c r="AH178" s="2732"/>
      <c r="AI178" s="2732"/>
      <c r="AJ178" s="2732"/>
      <c r="AK178" s="2732"/>
      <c r="AL178" s="2732"/>
      <c r="AM178" s="2732"/>
      <c r="AN178" s="2590"/>
      <c r="AO178" s="2732">
        <v>0</v>
      </c>
      <c r="AP178" s="2775"/>
      <c r="AQ178" s="2590"/>
      <c r="AR178" s="2775"/>
      <c r="AS178" s="2775"/>
      <c r="AT178" s="2590"/>
      <c r="AU178" s="2590"/>
      <c r="AV178" s="2732"/>
      <c r="AW178" s="2590"/>
      <c r="AX178" s="2590">
        <f t="shared" si="176"/>
        <v>0</v>
      </c>
      <c r="AY178" s="2590"/>
      <c r="AZ178" s="2732"/>
      <c r="BA178" s="2732"/>
      <c r="BB178" s="2732"/>
      <c r="BC178" s="2732"/>
      <c r="BD178" s="2732"/>
      <c r="BE178" s="2590"/>
      <c r="BF178" s="2590"/>
      <c r="BG178" s="2732">
        <f t="shared" si="177"/>
        <v>0</v>
      </c>
      <c r="BH178" s="2792"/>
      <c r="BI178" s="2792"/>
      <c r="BJ178" s="2775"/>
      <c r="BK178" s="2719"/>
      <c r="BL178" s="2719"/>
      <c r="BM178" s="2719"/>
      <c r="BN178" s="2719"/>
      <c r="BO178" s="2719"/>
      <c r="BP178" s="2719"/>
      <c r="BQ178" s="2590"/>
      <c r="BR178" s="2719">
        <f t="shared" si="178"/>
        <v>0</v>
      </c>
      <c r="BS178" s="2775"/>
      <c r="BT178" s="2719"/>
      <c r="BU178" s="2719"/>
      <c r="BV178" s="2719"/>
      <c r="BW178" s="2719"/>
      <c r="BX178" s="2719"/>
      <c r="BY178" s="2719"/>
      <c r="BZ178" s="2590"/>
      <c r="CA178" s="2732">
        <f t="shared" si="179"/>
        <v>0</v>
      </c>
      <c r="CB178" s="2775"/>
      <c r="CC178" s="2719"/>
      <c r="CD178" s="2719"/>
      <c r="CE178" s="2719"/>
      <c r="CF178" s="2719"/>
      <c r="CG178" s="2719"/>
      <c r="CH178" s="2719"/>
      <c r="CI178" s="2719"/>
      <c r="CJ178" s="2719">
        <f t="shared" si="180"/>
        <v>0</v>
      </c>
      <c r="CK178" s="2719"/>
      <c r="CL178" s="2719"/>
    </row>
    <row r="179" spans="1:90" ht="12.75" hidden="1" customHeight="1">
      <c r="A179" s="2791"/>
      <c r="B179" s="2668"/>
      <c r="C179" s="530"/>
      <c r="D179" s="2669"/>
      <c r="E179" s="2776"/>
      <c r="F179" s="2590"/>
      <c r="G179" s="2590"/>
      <c r="H179" s="2799"/>
      <c r="I179" s="2799"/>
      <c r="J179" s="2590"/>
      <c r="K179" s="2732"/>
      <c r="L179" s="2590"/>
      <c r="M179" s="2732">
        <v>0</v>
      </c>
      <c r="N179" s="2775"/>
      <c r="O179" s="2590"/>
      <c r="P179" s="2775"/>
      <c r="Q179" s="2775"/>
      <c r="R179" s="2590"/>
      <c r="S179" s="2590"/>
      <c r="T179" s="2732"/>
      <c r="U179" s="2590"/>
      <c r="V179" s="2590">
        <f t="shared" si="174"/>
        <v>0</v>
      </c>
      <c r="W179" s="2563">
        <f t="shared" si="242"/>
        <v>0</v>
      </c>
      <c r="X179" s="2563">
        <f t="shared" si="243"/>
        <v>0</v>
      </c>
      <c r="Y179" s="2563">
        <f t="shared" si="244"/>
        <v>0</v>
      </c>
      <c r="Z179" s="2563">
        <f t="shared" si="245"/>
        <v>0</v>
      </c>
      <c r="AA179" s="2563">
        <f t="shared" si="246"/>
        <v>0</v>
      </c>
      <c r="AB179" s="2563">
        <f t="shared" si="247"/>
        <v>0</v>
      </c>
      <c r="AC179" s="2590">
        <f t="shared" si="248"/>
        <v>0</v>
      </c>
      <c r="AD179" s="2563">
        <f t="shared" si="249"/>
        <v>0</v>
      </c>
      <c r="AE179" s="2639">
        <f t="shared" si="175"/>
        <v>0</v>
      </c>
      <c r="AF179" s="2639"/>
      <c r="AG179" s="2732"/>
      <c r="AH179" s="2732"/>
      <c r="AI179" s="2732"/>
      <c r="AJ179" s="2732"/>
      <c r="AK179" s="2732"/>
      <c r="AL179" s="2732"/>
      <c r="AM179" s="2732"/>
      <c r="AN179" s="2590"/>
      <c r="AO179" s="2732">
        <v>0</v>
      </c>
      <c r="AP179" s="2775"/>
      <c r="AQ179" s="2590"/>
      <c r="AR179" s="2775"/>
      <c r="AS179" s="2775"/>
      <c r="AT179" s="2590"/>
      <c r="AU179" s="2590"/>
      <c r="AV179" s="2732"/>
      <c r="AW179" s="2590"/>
      <c r="AX179" s="2590">
        <f t="shared" si="176"/>
        <v>0</v>
      </c>
      <c r="AY179" s="2590"/>
      <c r="AZ179" s="2732"/>
      <c r="BA179" s="2732"/>
      <c r="BB179" s="2732"/>
      <c r="BC179" s="2732"/>
      <c r="BD179" s="2732"/>
      <c r="BE179" s="2590"/>
      <c r="BF179" s="2590"/>
      <c r="BG179" s="2732">
        <f t="shared" si="177"/>
        <v>0</v>
      </c>
      <c r="BH179" s="2792"/>
      <c r="BI179" s="2792"/>
      <c r="BJ179" s="2775"/>
      <c r="BK179" s="2719"/>
      <c r="BL179" s="2719"/>
      <c r="BM179" s="2719"/>
      <c r="BN179" s="2719"/>
      <c r="BO179" s="2719"/>
      <c r="BP179" s="2719"/>
      <c r="BQ179" s="2590"/>
      <c r="BR179" s="2719">
        <f t="shared" si="178"/>
        <v>0</v>
      </c>
      <c r="BS179" s="2775"/>
      <c r="BT179" s="2719"/>
      <c r="BU179" s="2719"/>
      <c r="BV179" s="2719"/>
      <c r="BW179" s="2719"/>
      <c r="BX179" s="2719"/>
      <c r="BY179" s="2719"/>
      <c r="BZ179" s="2590"/>
      <c r="CA179" s="2732">
        <f t="shared" si="179"/>
        <v>0</v>
      </c>
      <c r="CB179" s="2775"/>
      <c r="CC179" s="2719"/>
      <c r="CD179" s="2719"/>
      <c r="CE179" s="2719"/>
      <c r="CF179" s="2719"/>
      <c r="CG179" s="2719"/>
      <c r="CH179" s="2719"/>
      <c r="CI179" s="2719"/>
      <c r="CJ179" s="2719">
        <f t="shared" si="180"/>
        <v>0</v>
      </c>
      <c r="CK179" s="2719"/>
      <c r="CL179" s="2719"/>
    </row>
    <row r="180" spans="1:90" ht="12.75" hidden="1" customHeight="1">
      <c r="A180" s="2791"/>
      <c r="B180" s="2668"/>
      <c r="C180" s="530"/>
      <c r="D180" s="2669"/>
      <c r="E180" s="2776"/>
      <c r="F180" s="2590"/>
      <c r="G180" s="2590"/>
      <c r="H180" s="2799"/>
      <c r="I180" s="2799"/>
      <c r="J180" s="2590"/>
      <c r="K180" s="2732"/>
      <c r="L180" s="2590"/>
      <c r="M180" s="2732">
        <v>0</v>
      </c>
      <c r="N180" s="2775"/>
      <c r="O180" s="2590"/>
      <c r="P180" s="2775"/>
      <c r="Q180" s="2775"/>
      <c r="R180" s="2590"/>
      <c r="S180" s="2590"/>
      <c r="T180" s="2732"/>
      <c r="U180" s="2590"/>
      <c r="V180" s="2590">
        <f t="shared" si="174"/>
        <v>0</v>
      </c>
      <c r="W180" s="2563">
        <f t="shared" si="242"/>
        <v>0</v>
      </c>
      <c r="X180" s="2563">
        <f t="shared" si="243"/>
        <v>0</v>
      </c>
      <c r="Y180" s="2563">
        <f t="shared" si="244"/>
        <v>0</v>
      </c>
      <c r="Z180" s="2563">
        <f t="shared" si="245"/>
        <v>0</v>
      </c>
      <c r="AA180" s="2563">
        <f t="shared" si="246"/>
        <v>0</v>
      </c>
      <c r="AB180" s="2563">
        <f t="shared" si="247"/>
        <v>0</v>
      </c>
      <c r="AC180" s="2590">
        <f t="shared" si="248"/>
        <v>0</v>
      </c>
      <c r="AD180" s="2563">
        <f t="shared" si="249"/>
        <v>0</v>
      </c>
      <c r="AE180" s="2639">
        <f t="shared" si="175"/>
        <v>0</v>
      </c>
      <c r="AF180" s="2639"/>
      <c r="AG180" s="2732"/>
      <c r="AH180" s="2732"/>
      <c r="AI180" s="2732"/>
      <c r="AJ180" s="2732"/>
      <c r="AK180" s="2732"/>
      <c r="AL180" s="2732"/>
      <c r="AM180" s="2732"/>
      <c r="AN180" s="2590"/>
      <c r="AO180" s="2732">
        <v>0</v>
      </c>
      <c r="AP180" s="2775"/>
      <c r="AQ180" s="2590"/>
      <c r="AR180" s="2775"/>
      <c r="AS180" s="2775"/>
      <c r="AT180" s="2590"/>
      <c r="AU180" s="2590"/>
      <c r="AV180" s="2732"/>
      <c r="AW180" s="2590"/>
      <c r="AX180" s="2590">
        <f t="shared" si="176"/>
        <v>0</v>
      </c>
      <c r="AY180" s="2590"/>
      <c r="AZ180" s="2732"/>
      <c r="BA180" s="2732"/>
      <c r="BB180" s="2732"/>
      <c r="BC180" s="2732"/>
      <c r="BD180" s="2732"/>
      <c r="BE180" s="2590"/>
      <c r="BF180" s="2590"/>
      <c r="BG180" s="2732">
        <f t="shared" si="177"/>
        <v>0</v>
      </c>
      <c r="BH180" s="2792"/>
      <c r="BI180" s="2792"/>
      <c r="BJ180" s="2775"/>
      <c r="BK180" s="2719"/>
      <c r="BL180" s="2719"/>
      <c r="BM180" s="2719"/>
      <c r="BN180" s="2719"/>
      <c r="BO180" s="2719"/>
      <c r="BP180" s="2719"/>
      <c r="BQ180" s="2590"/>
      <c r="BR180" s="2719">
        <f t="shared" si="178"/>
        <v>0</v>
      </c>
      <c r="BS180" s="2775"/>
      <c r="BT180" s="2719"/>
      <c r="BU180" s="2719"/>
      <c r="BV180" s="2719"/>
      <c r="BW180" s="2719"/>
      <c r="BX180" s="2719"/>
      <c r="BY180" s="2719"/>
      <c r="BZ180" s="2590"/>
      <c r="CA180" s="2732">
        <f t="shared" si="179"/>
        <v>0</v>
      </c>
      <c r="CB180" s="2775"/>
      <c r="CC180" s="2719"/>
      <c r="CD180" s="2719"/>
      <c r="CE180" s="2719"/>
      <c r="CF180" s="2719"/>
      <c r="CG180" s="2719"/>
      <c r="CH180" s="2719"/>
      <c r="CI180" s="2719"/>
      <c r="CJ180" s="2719">
        <f t="shared" si="180"/>
        <v>0</v>
      </c>
      <c r="CK180" s="2719"/>
      <c r="CL180" s="2719"/>
    </row>
    <row r="181" spans="1:90" ht="12.75" hidden="1" customHeight="1">
      <c r="A181" s="2791"/>
      <c r="B181" s="2668"/>
      <c r="C181" s="530"/>
      <c r="D181" s="2669"/>
      <c r="E181" s="2776"/>
      <c r="F181" s="2590"/>
      <c r="G181" s="2590"/>
      <c r="H181" s="2799"/>
      <c r="I181" s="2799"/>
      <c r="J181" s="2590"/>
      <c r="K181" s="2732"/>
      <c r="L181" s="2590"/>
      <c r="M181" s="2732">
        <v>0</v>
      </c>
      <c r="N181" s="2775"/>
      <c r="O181" s="2590"/>
      <c r="P181" s="2775"/>
      <c r="Q181" s="2775"/>
      <c r="R181" s="2590"/>
      <c r="S181" s="2590"/>
      <c r="T181" s="2732"/>
      <c r="U181" s="2590"/>
      <c r="V181" s="2590">
        <f t="shared" si="174"/>
        <v>0</v>
      </c>
      <c r="W181" s="2563">
        <f t="shared" si="242"/>
        <v>0</v>
      </c>
      <c r="X181" s="2563">
        <f t="shared" si="243"/>
        <v>0</v>
      </c>
      <c r="Y181" s="2563">
        <f t="shared" si="244"/>
        <v>0</v>
      </c>
      <c r="Z181" s="2563">
        <f t="shared" si="245"/>
        <v>0</v>
      </c>
      <c r="AA181" s="2563">
        <f t="shared" si="246"/>
        <v>0</v>
      </c>
      <c r="AB181" s="2563">
        <f t="shared" si="247"/>
        <v>0</v>
      </c>
      <c r="AC181" s="2590">
        <f t="shared" si="248"/>
        <v>0</v>
      </c>
      <c r="AD181" s="2563">
        <f t="shared" si="249"/>
        <v>0</v>
      </c>
      <c r="AE181" s="2639">
        <f t="shared" si="175"/>
        <v>0</v>
      </c>
      <c r="AF181" s="2639"/>
      <c r="AG181" s="2732"/>
      <c r="AH181" s="2732"/>
      <c r="AI181" s="2732"/>
      <c r="AJ181" s="2732"/>
      <c r="AK181" s="2732"/>
      <c r="AL181" s="2732"/>
      <c r="AM181" s="2732"/>
      <c r="AN181" s="2590"/>
      <c r="AO181" s="2732">
        <v>0</v>
      </c>
      <c r="AP181" s="2775"/>
      <c r="AQ181" s="2590"/>
      <c r="AR181" s="2775"/>
      <c r="AS181" s="2775"/>
      <c r="AT181" s="2590"/>
      <c r="AU181" s="2590"/>
      <c r="AV181" s="2732"/>
      <c r="AW181" s="2590"/>
      <c r="AX181" s="2590">
        <f t="shared" si="176"/>
        <v>0</v>
      </c>
      <c r="AY181" s="2590"/>
      <c r="AZ181" s="2732"/>
      <c r="BA181" s="2732"/>
      <c r="BB181" s="2732"/>
      <c r="BC181" s="2732"/>
      <c r="BD181" s="2732"/>
      <c r="BE181" s="2590"/>
      <c r="BF181" s="2590"/>
      <c r="BG181" s="2732">
        <f t="shared" si="177"/>
        <v>0</v>
      </c>
      <c r="BH181" s="2792"/>
      <c r="BI181" s="2792"/>
      <c r="BJ181" s="2775"/>
      <c r="BK181" s="2719"/>
      <c r="BL181" s="2719"/>
      <c r="BM181" s="2719"/>
      <c r="BN181" s="2719"/>
      <c r="BO181" s="2719"/>
      <c r="BP181" s="2719"/>
      <c r="BQ181" s="2590"/>
      <c r="BR181" s="2719">
        <f t="shared" si="178"/>
        <v>0</v>
      </c>
      <c r="BS181" s="2775"/>
      <c r="BT181" s="2719"/>
      <c r="BU181" s="2719"/>
      <c r="BV181" s="2719"/>
      <c r="BW181" s="2719"/>
      <c r="BX181" s="2719"/>
      <c r="BY181" s="2719"/>
      <c r="BZ181" s="2590"/>
      <c r="CA181" s="2732">
        <f t="shared" si="179"/>
        <v>0</v>
      </c>
      <c r="CB181" s="2775"/>
      <c r="CC181" s="2719"/>
      <c r="CD181" s="2719"/>
      <c r="CE181" s="2719"/>
      <c r="CF181" s="2719"/>
      <c r="CG181" s="2719"/>
      <c r="CH181" s="2719"/>
      <c r="CI181" s="2719"/>
      <c r="CJ181" s="2719">
        <f t="shared" si="180"/>
        <v>0</v>
      </c>
      <c r="CK181" s="2719"/>
      <c r="CL181" s="2719"/>
    </row>
    <row r="182" spans="1:90" ht="12.75" hidden="1" customHeight="1">
      <c r="A182" s="2791"/>
      <c r="B182" s="2558"/>
      <c r="C182" s="412"/>
      <c r="D182" s="2669"/>
      <c r="E182" s="2776"/>
      <c r="F182" s="2590"/>
      <c r="G182" s="2590"/>
      <c r="H182" s="2590"/>
      <c r="I182" s="2590"/>
      <c r="J182" s="2590"/>
      <c r="K182" s="2732"/>
      <c r="L182" s="2590"/>
      <c r="M182" s="2732">
        <v>0</v>
      </c>
      <c r="N182" s="2775"/>
      <c r="O182" s="2590"/>
      <c r="P182" s="2590"/>
      <c r="Q182" s="2590"/>
      <c r="R182" s="2590"/>
      <c r="S182" s="2590"/>
      <c r="T182" s="2732"/>
      <c r="U182" s="2590"/>
      <c r="V182" s="2590">
        <f t="shared" si="174"/>
        <v>0</v>
      </c>
      <c r="W182" s="2563">
        <f t="shared" si="242"/>
        <v>0</v>
      </c>
      <c r="X182" s="2563">
        <f t="shared" si="243"/>
        <v>0</v>
      </c>
      <c r="Y182" s="2563">
        <f t="shared" si="244"/>
        <v>0</v>
      </c>
      <c r="Z182" s="2563">
        <f t="shared" si="245"/>
        <v>0</v>
      </c>
      <c r="AA182" s="2563">
        <f t="shared" si="246"/>
        <v>0</v>
      </c>
      <c r="AB182" s="2563">
        <f t="shared" si="247"/>
        <v>0</v>
      </c>
      <c r="AC182" s="2590">
        <f t="shared" si="248"/>
        <v>0</v>
      </c>
      <c r="AD182" s="2563">
        <f t="shared" si="249"/>
        <v>0</v>
      </c>
      <c r="AE182" s="2639">
        <f t="shared" si="175"/>
        <v>0</v>
      </c>
      <c r="AF182" s="2639"/>
      <c r="AG182" s="2775"/>
      <c r="AH182" s="2590"/>
      <c r="AI182" s="2590"/>
      <c r="AJ182" s="2590"/>
      <c r="AK182" s="2590"/>
      <c r="AL182" s="2590"/>
      <c r="AM182" s="2732"/>
      <c r="AN182" s="2590"/>
      <c r="AO182" s="2732">
        <v>0</v>
      </c>
      <c r="AP182" s="2775"/>
      <c r="AQ182" s="2590"/>
      <c r="AR182" s="2590"/>
      <c r="AS182" s="2590"/>
      <c r="AT182" s="2590"/>
      <c r="AU182" s="2590"/>
      <c r="AV182" s="2732"/>
      <c r="AW182" s="2590"/>
      <c r="AX182" s="2590">
        <f t="shared" si="176"/>
        <v>0</v>
      </c>
      <c r="AY182" s="2758"/>
      <c r="AZ182" s="2701"/>
      <c r="BA182" s="2758"/>
      <c r="BB182" s="2590"/>
      <c r="BC182" s="2756"/>
      <c r="BD182" s="2756"/>
      <c r="BE182" s="2590"/>
      <c r="BF182" s="2590"/>
      <c r="BG182" s="2732">
        <f t="shared" si="177"/>
        <v>0</v>
      </c>
      <c r="BH182" s="2792"/>
      <c r="BI182" s="2792"/>
      <c r="BJ182" s="2775"/>
      <c r="BK182" s="2604"/>
      <c r="BL182" s="2590"/>
      <c r="BM182" s="2590"/>
      <c r="BN182" s="2590"/>
      <c r="BO182" s="2590"/>
      <c r="BP182" s="2590"/>
      <c r="BQ182" s="2590"/>
      <c r="BR182" s="2590">
        <f t="shared" si="178"/>
        <v>0</v>
      </c>
      <c r="BS182" s="2758"/>
      <c r="BT182" s="2590"/>
      <c r="BU182" s="2590"/>
      <c r="BV182" s="2590"/>
      <c r="BW182" s="2590"/>
      <c r="BX182" s="2590"/>
      <c r="BY182" s="2590"/>
      <c r="BZ182" s="2590"/>
      <c r="CA182" s="2590">
        <f t="shared" si="179"/>
        <v>0</v>
      </c>
      <c r="CB182" s="2758"/>
      <c r="CC182" s="2590"/>
      <c r="CD182" s="2590"/>
      <c r="CE182" s="2590"/>
      <c r="CF182" s="2590"/>
      <c r="CG182" s="2590"/>
      <c r="CH182" s="2590"/>
      <c r="CI182" s="2590"/>
      <c r="CJ182" s="2590">
        <f t="shared" si="180"/>
        <v>0</v>
      </c>
      <c r="CK182" s="2590"/>
      <c r="CL182" s="2590"/>
    </row>
    <row r="183" spans="1:90" ht="12.75" hidden="1" customHeight="1">
      <c r="A183" s="2699"/>
      <c r="B183" s="2558"/>
      <c r="C183" s="412"/>
      <c r="D183" s="2559"/>
      <c r="E183" s="2590"/>
      <c r="F183" s="2590"/>
      <c r="G183" s="2590"/>
      <c r="H183" s="2590"/>
      <c r="I183" s="2590"/>
      <c r="J183" s="2590"/>
      <c r="K183" s="2590"/>
      <c r="L183" s="2590"/>
      <c r="M183" s="2590">
        <v>0</v>
      </c>
      <c r="N183" s="2758"/>
      <c r="O183" s="2590"/>
      <c r="P183" s="2590"/>
      <c r="Q183" s="2590"/>
      <c r="R183" s="2590"/>
      <c r="S183" s="2590"/>
      <c r="T183" s="2590"/>
      <c r="U183" s="2590"/>
      <c r="V183" s="2590">
        <f t="shared" si="174"/>
        <v>0</v>
      </c>
      <c r="W183" s="2563">
        <f t="shared" si="242"/>
        <v>0</v>
      </c>
      <c r="X183" s="2563">
        <f t="shared" si="243"/>
        <v>0</v>
      </c>
      <c r="Y183" s="2563">
        <f t="shared" si="244"/>
        <v>0</v>
      </c>
      <c r="Z183" s="2590">
        <f t="shared" si="245"/>
        <v>0</v>
      </c>
      <c r="AA183" s="2590">
        <f t="shared" si="246"/>
        <v>0</v>
      </c>
      <c r="AB183" s="2590">
        <f t="shared" si="247"/>
        <v>0</v>
      </c>
      <c r="AC183" s="2590">
        <f t="shared" si="248"/>
        <v>0</v>
      </c>
      <c r="AD183" s="2590">
        <f t="shared" si="249"/>
        <v>0</v>
      </c>
      <c r="AE183" s="2590">
        <f t="shared" si="175"/>
        <v>0</v>
      </c>
      <c r="AF183" s="2590"/>
      <c r="AG183" s="2758"/>
      <c r="AH183" s="2590"/>
      <c r="AI183" s="2590"/>
      <c r="AJ183" s="2590"/>
      <c r="AK183" s="2590"/>
      <c r="AL183" s="2590"/>
      <c r="AM183" s="2590"/>
      <c r="AN183" s="2590"/>
      <c r="AO183" s="2590">
        <v>0</v>
      </c>
      <c r="AP183" s="2758"/>
      <c r="AQ183" s="2590"/>
      <c r="AR183" s="2590"/>
      <c r="AS183" s="2590"/>
      <c r="AT183" s="2590"/>
      <c r="AU183" s="2590"/>
      <c r="AV183" s="2590"/>
      <c r="AW183" s="2590"/>
      <c r="AX183" s="2590">
        <f t="shared" si="176"/>
        <v>0</v>
      </c>
      <c r="AY183" s="2758"/>
      <c r="AZ183" s="2701"/>
      <c r="BA183" s="2758"/>
      <c r="BB183" s="2590"/>
      <c r="BC183" s="2756"/>
      <c r="BD183" s="2756"/>
      <c r="BE183" s="2590"/>
      <c r="BF183" s="2590"/>
      <c r="BG183" s="2590">
        <f t="shared" si="177"/>
        <v>0</v>
      </c>
      <c r="BH183" s="2702"/>
      <c r="BI183" s="2702"/>
      <c r="BJ183" s="2758"/>
      <c r="BK183" s="2590"/>
      <c r="BL183" s="2590"/>
      <c r="BM183" s="2590"/>
      <c r="BN183" s="2590"/>
      <c r="BO183" s="2590"/>
      <c r="BP183" s="2590"/>
      <c r="BQ183" s="2590"/>
      <c r="BR183" s="2590">
        <f t="shared" si="178"/>
        <v>0</v>
      </c>
      <c r="BS183" s="2758"/>
      <c r="BT183" s="2590"/>
      <c r="BU183" s="2590"/>
      <c r="BV183" s="2590"/>
      <c r="BW183" s="2590"/>
      <c r="BX183" s="2590"/>
      <c r="BY183" s="2590"/>
      <c r="BZ183" s="2590"/>
      <c r="CA183" s="2590">
        <f t="shared" si="179"/>
        <v>0</v>
      </c>
      <c r="CB183" s="2758"/>
      <c r="CC183" s="2590"/>
      <c r="CD183" s="2590"/>
      <c r="CE183" s="2590"/>
      <c r="CF183" s="2590"/>
      <c r="CG183" s="2590"/>
      <c r="CH183" s="2590"/>
      <c r="CI183" s="2590"/>
      <c r="CJ183" s="2590">
        <f t="shared" si="180"/>
        <v>0</v>
      </c>
      <c r="CK183" s="2590"/>
      <c r="CL183" s="2590"/>
    </row>
    <row r="184" spans="1:90" ht="12.75" hidden="1" customHeight="1">
      <c r="A184" s="2717"/>
      <c r="B184" s="2569"/>
      <c r="C184" s="2570"/>
      <c r="D184" s="2571"/>
      <c r="E184" s="2789"/>
      <c r="F184" s="2604"/>
      <c r="G184" s="2604"/>
      <c r="H184" s="2604"/>
      <c r="I184" s="2604"/>
      <c r="J184" s="2604"/>
      <c r="K184" s="2604"/>
      <c r="L184" s="2604"/>
      <c r="M184" s="2604">
        <v>0</v>
      </c>
      <c r="N184" s="2767"/>
      <c r="O184" s="2604"/>
      <c r="P184" s="2604"/>
      <c r="Q184" s="2604"/>
      <c r="R184" s="2604"/>
      <c r="S184" s="2604"/>
      <c r="T184" s="2719"/>
      <c r="U184" s="2604"/>
      <c r="V184" s="2719">
        <f t="shared" si="174"/>
        <v>0</v>
      </c>
      <c r="W184" s="2563">
        <f t="shared" si="242"/>
        <v>0</v>
      </c>
      <c r="X184" s="2563">
        <f t="shared" si="243"/>
        <v>0</v>
      </c>
      <c r="Y184" s="2563">
        <f t="shared" si="244"/>
        <v>0</v>
      </c>
      <c r="Z184" s="2604">
        <f t="shared" si="245"/>
        <v>0</v>
      </c>
      <c r="AA184" s="2604">
        <f t="shared" si="246"/>
        <v>0</v>
      </c>
      <c r="AB184" s="2604">
        <f t="shared" si="247"/>
        <v>0</v>
      </c>
      <c r="AC184" s="2604">
        <f t="shared" si="248"/>
        <v>0</v>
      </c>
      <c r="AD184" s="2604">
        <f t="shared" si="249"/>
        <v>0</v>
      </c>
      <c r="AE184" s="2604">
        <f t="shared" si="175"/>
        <v>0</v>
      </c>
      <c r="AF184" s="2604"/>
      <c r="AG184" s="2767"/>
      <c r="AH184" s="2604"/>
      <c r="AI184" s="2604"/>
      <c r="AJ184" s="2604"/>
      <c r="AK184" s="2604"/>
      <c r="AL184" s="2604"/>
      <c r="AM184" s="2719"/>
      <c r="AN184" s="2604"/>
      <c r="AO184" s="2604">
        <v>0</v>
      </c>
      <c r="AP184" s="2767"/>
      <c r="AQ184" s="2604"/>
      <c r="AR184" s="2604"/>
      <c r="AS184" s="2604"/>
      <c r="AT184" s="2604"/>
      <c r="AU184" s="2604"/>
      <c r="AV184" s="2719"/>
      <c r="AW184" s="2604"/>
      <c r="AX184" s="2719">
        <f t="shared" si="176"/>
        <v>0</v>
      </c>
      <c r="AY184" s="2758"/>
      <c r="AZ184" s="2701"/>
      <c r="BA184" s="2758"/>
      <c r="BB184" s="2590"/>
      <c r="BC184" s="2756"/>
      <c r="BD184" s="2756"/>
      <c r="BE184" s="2590"/>
      <c r="BF184" s="2604"/>
      <c r="BG184" s="2604">
        <f t="shared" si="177"/>
        <v>0</v>
      </c>
      <c r="BH184" s="2720"/>
      <c r="BI184" s="2720"/>
      <c r="BJ184" s="2767"/>
      <c r="BK184" s="2604"/>
      <c r="BL184" s="2604"/>
      <c r="BM184" s="2604"/>
      <c r="BN184" s="2604"/>
      <c r="BO184" s="2604"/>
      <c r="BP184" s="2719"/>
      <c r="BQ184" s="2604"/>
      <c r="BR184" s="2604">
        <f t="shared" si="178"/>
        <v>0</v>
      </c>
      <c r="BS184" s="2767"/>
      <c r="BT184" s="2604"/>
      <c r="BU184" s="2604"/>
      <c r="BV184" s="2604"/>
      <c r="BW184" s="2604"/>
      <c r="BX184" s="2604"/>
      <c r="BY184" s="2719"/>
      <c r="BZ184" s="2604"/>
      <c r="CA184" s="2604">
        <f t="shared" si="179"/>
        <v>0</v>
      </c>
      <c r="CB184" s="2767"/>
      <c r="CC184" s="2604"/>
      <c r="CD184" s="2604"/>
      <c r="CE184" s="2604"/>
      <c r="CF184" s="2604"/>
      <c r="CG184" s="2604"/>
      <c r="CH184" s="2719"/>
      <c r="CI184" s="2719"/>
      <c r="CJ184" s="2719">
        <f t="shared" si="180"/>
        <v>0</v>
      </c>
      <c r="CK184" s="2719"/>
      <c r="CL184" s="2719"/>
    </row>
    <row r="185" spans="1:90" ht="19.5" customHeight="1">
      <c r="A185" s="338"/>
      <c r="B185" s="3552" t="s">
        <v>522</v>
      </c>
      <c r="C185" s="3553" t="s">
        <v>544</v>
      </c>
      <c r="D185" s="3562"/>
      <c r="E185" s="3556">
        <v>0</v>
      </c>
      <c r="F185" s="3556">
        <v>0</v>
      </c>
      <c r="G185" s="3556">
        <v>2690</v>
      </c>
      <c r="H185" s="3556">
        <v>0</v>
      </c>
      <c r="I185" s="3556">
        <v>0</v>
      </c>
      <c r="J185" s="3556">
        <v>0</v>
      </c>
      <c r="K185" s="3556">
        <v>0</v>
      </c>
      <c r="L185" s="3556">
        <v>0</v>
      </c>
      <c r="M185" s="3556">
        <v>2690</v>
      </c>
      <c r="N185" s="3556">
        <f t="shared" ref="N185:T185" si="252">SUM(N186:N195)</f>
        <v>0</v>
      </c>
      <c r="O185" s="3556">
        <f t="shared" si="252"/>
        <v>0</v>
      </c>
      <c r="P185" s="3556">
        <f t="shared" si="252"/>
        <v>0</v>
      </c>
      <c r="Q185" s="3556">
        <f t="shared" si="252"/>
        <v>0</v>
      </c>
      <c r="R185" s="3556">
        <f>SUM(R186:R195)</f>
        <v>0</v>
      </c>
      <c r="S185" s="3556">
        <f t="shared" si="252"/>
        <v>0</v>
      </c>
      <c r="T185" s="3556">
        <f t="shared" si="252"/>
        <v>0</v>
      </c>
      <c r="U185" s="3556">
        <f>SUM(U186:U195)</f>
        <v>0</v>
      </c>
      <c r="V185" s="3556">
        <f t="shared" si="174"/>
        <v>0</v>
      </c>
      <c r="W185" s="3556">
        <f t="shared" ref="W185:AD185" si="253">SUM(W186:W195)</f>
        <v>0</v>
      </c>
      <c r="X185" s="3566">
        <f t="shared" si="253"/>
        <v>0</v>
      </c>
      <c r="Y185" s="3556">
        <f t="shared" si="253"/>
        <v>2690</v>
      </c>
      <c r="Z185" s="3556">
        <f t="shared" si="253"/>
        <v>0</v>
      </c>
      <c r="AA185" s="3556">
        <f>SUM(AA186:AA195)</f>
        <v>0</v>
      </c>
      <c r="AB185" s="3556">
        <f t="shared" si="253"/>
        <v>0</v>
      </c>
      <c r="AC185" s="3556">
        <f t="shared" si="253"/>
        <v>0</v>
      </c>
      <c r="AD185" s="3556">
        <f t="shared" si="253"/>
        <v>0</v>
      </c>
      <c r="AE185" s="3556">
        <f t="shared" si="175"/>
        <v>2690</v>
      </c>
      <c r="AF185" s="3556"/>
      <c r="AG185" s="3556">
        <v>0</v>
      </c>
      <c r="AH185" s="3556">
        <v>0</v>
      </c>
      <c r="AI185" s="3556">
        <v>0</v>
      </c>
      <c r="AJ185" s="3556">
        <v>0</v>
      </c>
      <c r="AK185" s="3556">
        <v>0</v>
      </c>
      <c r="AL185" s="3556">
        <v>0</v>
      </c>
      <c r="AM185" s="3556">
        <v>0</v>
      </c>
      <c r="AN185" s="3556">
        <v>0</v>
      </c>
      <c r="AO185" s="3556">
        <v>0</v>
      </c>
      <c r="AP185" s="3556">
        <f t="shared" ref="AP185:AW185" si="254">SUM(AP186:AP195)</f>
        <v>0</v>
      </c>
      <c r="AQ185" s="3556">
        <f t="shared" si="254"/>
        <v>0</v>
      </c>
      <c r="AR185" s="3556">
        <f t="shared" si="254"/>
        <v>0</v>
      </c>
      <c r="AS185" s="3556">
        <f t="shared" si="254"/>
        <v>0</v>
      </c>
      <c r="AT185" s="3556">
        <f>SUM(AT186:AT195)</f>
        <v>0</v>
      </c>
      <c r="AU185" s="3556">
        <f t="shared" si="254"/>
        <v>0</v>
      </c>
      <c r="AV185" s="3556">
        <f t="shared" si="254"/>
        <v>0</v>
      </c>
      <c r="AW185" s="3556">
        <f t="shared" si="254"/>
        <v>0</v>
      </c>
      <c r="AX185" s="3556">
        <f t="shared" si="176"/>
        <v>0</v>
      </c>
      <c r="AY185" s="3556">
        <f t="shared" ref="AY185:BF185" si="255">SUM(AY186:AY195)</f>
        <v>0</v>
      </c>
      <c r="AZ185" s="3556">
        <f t="shared" si="255"/>
        <v>0</v>
      </c>
      <c r="BA185" s="3556">
        <f t="shared" si="255"/>
        <v>0</v>
      </c>
      <c r="BB185" s="3556">
        <f t="shared" si="255"/>
        <v>0</v>
      </c>
      <c r="BC185" s="3556">
        <f>SUM(BC186:BC195)</f>
        <v>0</v>
      </c>
      <c r="BD185" s="3556">
        <f t="shared" si="255"/>
        <v>0</v>
      </c>
      <c r="BE185" s="3556">
        <f t="shared" si="255"/>
        <v>0</v>
      </c>
      <c r="BF185" s="3556">
        <f t="shared" si="255"/>
        <v>0</v>
      </c>
      <c r="BG185" s="3556">
        <f t="shared" si="177"/>
        <v>0</v>
      </c>
      <c r="BH185" s="3559"/>
      <c r="BI185" s="3559"/>
      <c r="BJ185" s="3556">
        <f t="shared" ref="BJ185:BQ185" si="256">SUM(BJ186:BJ195)</f>
        <v>0</v>
      </c>
      <c r="BK185" s="3556">
        <f t="shared" si="256"/>
        <v>0</v>
      </c>
      <c r="BL185" s="3556">
        <f t="shared" si="256"/>
        <v>13000</v>
      </c>
      <c r="BM185" s="3556">
        <f t="shared" si="256"/>
        <v>0</v>
      </c>
      <c r="BN185" s="3556">
        <f t="shared" si="256"/>
        <v>0</v>
      </c>
      <c r="BO185" s="3556">
        <f t="shared" si="256"/>
        <v>0</v>
      </c>
      <c r="BP185" s="3556">
        <f t="shared" si="256"/>
        <v>0</v>
      </c>
      <c r="BQ185" s="3556">
        <f t="shared" si="256"/>
        <v>0</v>
      </c>
      <c r="BR185" s="3556">
        <f t="shared" si="178"/>
        <v>13000</v>
      </c>
      <c r="BS185" s="3556">
        <f t="shared" ref="BS185:BZ185" si="257">SUM(BS186:BS195)</f>
        <v>0</v>
      </c>
      <c r="BT185" s="3556">
        <f t="shared" si="257"/>
        <v>0</v>
      </c>
      <c r="BU185" s="3556">
        <f t="shared" si="257"/>
        <v>0</v>
      </c>
      <c r="BV185" s="3556">
        <f t="shared" si="257"/>
        <v>0</v>
      </c>
      <c r="BW185" s="3556">
        <f t="shared" si="257"/>
        <v>0</v>
      </c>
      <c r="BX185" s="3556">
        <f t="shared" si="257"/>
        <v>0</v>
      </c>
      <c r="BY185" s="3556">
        <f t="shared" si="257"/>
        <v>0</v>
      </c>
      <c r="BZ185" s="3556">
        <f t="shared" si="257"/>
        <v>0</v>
      </c>
      <c r="CA185" s="3556">
        <f t="shared" si="179"/>
        <v>0</v>
      </c>
      <c r="CB185" s="3556">
        <f t="shared" ref="CB185:CI185" si="258">SUM(CB186:CB195)</f>
        <v>0</v>
      </c>
      <c r="CC185" s="3556">
        <f t="shared" si="258"/>
        <v>0</v>
      </c>
      <c r="CD185" s="3556">
        <f t="shared" si="258"/>
        <v>13000</v>
      </c>
      <c r="CE185" s="3556">
        <f t="shared" si="258"/>
        <v>0</v>
      </c>
      <c r="CF185" s="3556">
        <f>SUM(CF186:CF195)</f>
        <v>0</v>
      </c>
      <c r="CG185" s="3556">
        <f t="shared" si="258"/>
        <v>0</v>
      </c>
      <c r="CH185" s="3556">
        <f t="shared" si="258"/>
        <v>0</v>
      </c>
      <c r="CI185" s="3556">
        <f t="shared" si="258"/>
        <v>0</v>
      </c>
      <c r="CJ185" s="3556">
        <f t="shared" si="180"/>
        <v>13000</v>
      </c>
      <c r="CK185" s="2659"/>
      <c r="CL185" s="2659"/>
    </row>
    <row r="186" spans="1:90" ht="36" hidden="1">
      <c r="A186" s="2800">
        <v>2</v>
      </c>
      <c r="B186" s="2728" t="s">
        <v>536</v>
      </c>
      <c r="C186" s="347" t="s">
        <v>545</v>
      </c>
      <c r="D186" s="2547" t="s">
        <v>957</v>
      </c>
      <c r="E186" s="2662">
        <v>0</v>
      </c>
      <c r="F186" s="2554">
        <v>0</v>
      </c>
      <c r="G186" s="2554">
        <v>0</v>
      </c>
      <c r="H186" s="2554">
        <v>0</v>
      </c>
      <c r="I186" s="2554">
        <v>0</v>
      </c>
      <c r="J186" s="2554">
        <v>0</v>
      </c>
      <c r="K186" s="2554">
        <v>0</v>
      </c>
      <c r="L186" s="2554">
        <v>0</v>
      </c>
      <c r="M186" s="2554">
        <v>0</v>
      </c>
      <c r="N186" s="2625"/>
      <c r="O186" s="2581"/>
      <c r="P186" s="2581"/>
      <c r="Q186" s="2581"/>
      <c r="R186" s="2581"/>
      <c r="S186" s="2581"/>
      <c r="T186" s="2581"/>
      <c r="U186" s="2554"/>
      <c r="V186" s="2554">
        <f t="shared" si="174"/>
        <v>0</v>
      </c>
      <c r="W186" s="2551">
        <f t="shared" ref="W186:W195" si="259">E186+N186</f>
        <v>0</v>
      </c>
      <c r="X186" s="2724">
        <f t="shared" ref="X186:X195" si="260">F186+O186</f>
        <v>0</v>
      </c>
      <c r="Y186" s="2551">
        <f t="shared" ref="Y186:Y195" si="261">G186+P186</f>
        <v>0</v>
      </c>
      <c r="Z186" s="2551">
        <f t="shared" ref="Z186:Z195" si="262">H186+Q186</f>
        <v>0</v>
      </c>
      <c r="AA186" s="2551">
        <f t="shared" ref="AA186:AA195" si="263">I186+R186</f>
        <v>0</v>
      </c>
      <c r="AB186" s="2551">
        <f t="shared" ref="AB186:AB195" si="264">J186+S186</f>
        <v>0</v>
      </c>
      <c r="AC186" s="2551">
        <f t="shared" ref="AC186:AC195" si="265">K186+T186</f>
        <v>0</v>
      </c>
      <c r="AD186" s="2551">
        <f t="shared" ref="AD186:AD195" si="266">L186+U186</f>
        <v>0</v>
      </c>
      <c r="AE186" s="2552">
        <f t="shared" si="175"/>
        <v>0</v>
      </c>
      <c r="AF186" s="2553"/>
      <c r="AG186" s="2625">
        <v>0</v>
      </c>
      <c r="AH186" s="2581">
        <v>0</v>
      </c>
      <c r="AI186" s="2581">
        <v>0</v>
      </c>
      <c r="AJ186" s="2581">
        <v>0</v>
      </c>
      <c r="AK186" s="2581">
        <v>0</v>
      </c>
      <c r="AL186" s="2581">
        <v>0</v>
      </c>
      <c r="AM186" s="2581">
        <v>0</v>
      </c>
      <c r="AN186" s="2554">
        <v>0</v>
      </c>
      <c r="AO186" s="2554">
        <v>0</v>
      </c>
      <c r="AP186" s="2625"/>
      <c r="AQ186" s="2581"/>
      <c r="AR186" s="2581"/>
      <c r="AS186" s="2581"/>
      <c r="AT186" s="2581"/>
      <c r="AU186" s="2581"/>
      <c r="AV186" s="2581"/>
      <c r="AW186" s="2554"/>
      <c r="AX186" s="2554">
        <f t="shared" si="176"/>
        <v>0</v>
      </c>
      <c r="AY186" s="2746">
        <f t="shared" ref="AY186:BF188" si="267">AG186+AP186</f>
        <v>0</v>
      </c>
      <c r="AZ186" s="2746">
        <f t="shared" si="267"/>
        <v>0</v>
      </c>
      <c r="BA186" s="2746">
        <f t="shared" si="267"/>
        <v>0</v>
      </c>
      <c r="BB186" s="2746">
        <f t="shared" si="267"/>
        <v>0</v>
      </c>
      <c r="BC186" s="2756">
        <f t="shared" si="267"/>
        <v>0</v>
      </c>
      <c r="BD186" s="2756">
        <f t="shared" si="267"/>
        <v>0</v>
      </c>
      <c r="BE186" s="2590">
        <f t="shared" si="267"/>
        <v>0</v>
      </c>
      <c r="BF186" s="2639">
        <f t="shared" si="267"/>
        <v>0</v>
      </c>
      <c r="BG186" s="2746">
        <f t="shared" si="177"/>
        <v>0</v>
      </c>
      <c r="BH186" s="2801"/>
      <c r="BI186" s="2801"/>
      <c r="BJ186" s="2625"/>
      <c r="BK186" s="2581"/>
      <c r="BL186" s="2581"/>
      <c r="BM186" s="2581"/>
      <c r="BN186" s="2581"/>
      <c r="BO186" s="2581"/>
      <c r="BP186" s="2581"/>
      <c r="BQ186" s="2554"/>
      <c r="BR186" s="2581">
        <f t="shared" si="178"/>
        <v>0</v>
      </c>
      <c r="BS186" s="2625"/>
      <c r="BT186" s="2581"/>
      <c r="BU186" s="2581"/>
      <c r="BV186" s="2581"/>
      <c r="BW186" s="2581"/>
      <c r="BX186" s="2581"/>
      <c r="BY186" s="2581"/>
      <c r="BZ186" s="2554"/>
      <c r="CA186" s="2554">
        <f t="shared" si="179"/>
        <v>0</v>
      </c>
      <c r="CB186" s="2773">
        <f t="shared" ref="CB186:CI186" si="268">BJ186+BS186</f>
        <v>0</v>
      </c>
      <c r="CC186" s="2581">
        <f t="shared" si="268"/>
        <v>0</v>
      </c>
      <c r="CD186" s="2581">
        <f t="shared" si="268"/>
        <v>0</v>
      </c>
      <c r="CE186" s="2581">
        <f t="shared" si="268"/>
        <v>0</v>
      </c>
      <c r="CF186" s="2581">
        <f t="shared" si="268"/>
        <v>0</v>
      </c>
      <c r="CG186" s="2581">
        <f t="shared" si="268"/>
        <v>0</v>
      </c>
      <c r="CH186" s="2581">
        <f t="shared" si="268"/>
        <v>0</v>
      </c>
      <c r="CI186" s="2581">
        <f t="shared" si="268"/>
        <v>0</v>
      </c>
      <c r="CJ186" s="2581">
        <f>SUM(CD186:CI186)</f>
        <v>0</v>
      </c>
      <c r="CK186" s="2668" t="s">
        <v>1357</v>
      </c>
      <c r="CL186" s="2668" t="s">
        <v>1358</v>
      </c>
    </row>
    <row r="187" spans="1:90" ht="36" hidden="1">
      <c r="A187" s="2678"/>
      <c r="B187" s="2558"/>
      <c r="C187" s="412" t="s">
        <v>401</v>
      </c>
      <c r="D187" s="2559"/>
      <c r="E187" s="2679">
        <v>0</v>
      </c>
      <c r="F187" s="2552">
        <v>0</v>
      </c>
      <c r="G187" s="2552">
        <v>0</v>
      </c>
      <c r="H187" s="2552">
        <v>0</v>
      </c>
      <c r="I187" s="2552">
        <v>0</v>
      </c>
      <c r="J187" s="2552">
        <v>0</v>
      </c>
      <c r="K187" s="2552">
        <v>0</v>
      </c>
      <c r="L187" s="2552">
        <v>0</v>
      </c>
      <c r="M187" s="2552">
        <v>0</v>
      </c>
      <c r="N187" s="489"/>
      <c r="O187" s="2590"/>
      <c r="P187" s="2590"/>
      <c r="Q187" s="2590"/>
      <c r="R187" s="2590"/>
      <c r="S187" s="2590"/>
      <c r="T187" s="2590"/>
      <c r="U187" s="2552"/>
      <c r="V187" s="2552">
        <f t="shared" si="174"/>
        <v>0</v>
      </c>
      <c r="W187" s="2563">
        <f t="shared" si="259"/>
        <v>0</v>
      </c>
      <c r="X187" s="2563">
        <f t="shared" si="260"/>
        <v>0</v>
      </c>
      <c r="Y187" s="2563">
        <f t="shared" si="261"/>
        <v>0</v>
      </c>
      <c r="Z187" s="2563">
        <f t="shared" si="262"/>
        <v>0</v>
      </c>
      <c r="AA187" s="2563">
        <f t="shared" si="263"/>
        <v>0</v>
      </c>
      <c r="AB187" s="2563">
        <f t="shared" si="264"/>
        <v>0</v>
      </c>
      <c r="AC187" s="2590">
        <f t="shared" si="265"/>
        <v>0</v>
      </c>
      <c r="AD187" s="2563">
        <f t="shared" si="266"/>
        <v>0</v>
      </c>
      <c r="AE187" s="2563">
        <f t="shared" si="175"/>
        <v>0</v>
      </c>
      <c r="AF187" s="2563"/>
      <c r="AG187" s="489"/>
      <c r="AH187" s="2590"/>
      <c r="AI187" s="2590"/>
      <c r="AJ187" s="2590"/>
      <c r="AK187" s="2590"/>
      <c r="AL187" s="2590"/>
      <c r="AM187" s="2590"/>
      <c r="AN187" s="2552"/>
      <c r="AO187" s="2552">
        <v>0</v>
      </c>
      <c r="AP187" s="489"/>
      <c r="AQ187" s="2590"/>
      <c r="AR187" s="2590"/>
      <c r="AS187" s="2590"/>
      <c r="AT187" s="2590"/>
      <c r="AU187" s="2590"/>
      <c r="AV187" s="2590"/>
      <c r="AW187" s="2552"/>
      <c r="AX187" s="2552">
        <f t="shared" si="176"/>
        <v>0</v>
      </c>
      <c r="AY187" s="2758">
        <f t="shared" si="267"/>
        <v>0</v>
      </c>
      <c r="AZ187" s="2590">
        <f t="shared" si="267"/>
        <v>0</v>
      </c>
      <c r="BA187" s="2758">
        <f t="shared" si="267"/>
        <v>0</v>
      </c>
      <c r="BB187" s="2590">
        <f t="shared" si="267"/>
        <v>0</v>
      </c>
      <c r="BC187" s="2756">
        <f t="shared" si="267"/>
        <v>0</v>
      </c>
      <c r="BD187" s="2756">
        <f t="shared" si="267"/>
        <v>0</v>
      </c>
      <c r="BE187" s="2590">
        <f t="shared" si="267"/>
        <v>0</v>
      </c>
      <c r="BF187" s="2552">
        <f t="shared" si="267"/>
        <v>0</v>
      </c>
      <c r="BG187" s="2552">
        <f>SUM(BA187:BF187)</f>
        <v>0</v>
      </c>
      <c r="BH187" s="2680"/>
      <c r="BI187" s="2680"/>
      <c r="BJ187" s="489"/>
      <c r="BK187" s="2590"/>
      <c r="BL187" s="2590"/>
      <c r="BM187" s="2590"/>
      <c r="BN187" s="2590"/>
      <c r="BO187" s="2590"/>
      <c r="BP187" s="2590"/>
      <c r="BQ187" s="2552"/>
      <c r="BR187" s="2590">
        <f t="shared" si="178"/>
        <v>0</v>
      </c>
      <c r="BS187" s="489"/>
      <c r="BT187" s="2590"/>
      <c r="BU187" s="2590"/>
      <c r="BV187" s="2590"/>
      <c r="BW187" s="2590"/>
      <c r="BX187" s="2590"/>
      <c r="BY187" s="2590"/>
      <c r="BZ187" s="2552"/>
      <c r="CA187" s="2552">
        <f t="shared" si="179"/>
        <v>0</v>
      </c>
      <c r="CB187" s="2758"/>
      <c r="CC187" s="2590"/>
      <c r="CD187" s="2590"/>
      <c r="CE187" s="2590"/>
      <c r="CF187" s="2590"/>
      <c r="CG187" s="2590"/>
      <c r="CH187" s="2590"/>
      <c r="CI187" s="2590"/>
      <c r="CJ187" s="2590">
        <f t="shared" si="180"/>
        <v>0</v>
      </c>
      <c r="CK187" s="2590"/>
      <c r="CL187" s="2590"/>
    </row>
    <row r="188" spans="1:90" ht="36">
      <c r="A188" s="2678"/>
      <c r="B188" s="2661" t="s">
        <v>524</v>
      </c>
      <c r="C188" s="412" t="s">
        <v>546</v>
      </c>
      <c r="D188" s="2559"/>
      <c r="E188" s="2679">
        <v>0</v>
      </c>
      <c r="F188" s="2552">
        <v>0</v>
      </c>
      <c r="G188" s="2552">
        <v>2690</v>
      </c>
      <c r="H188" s="2552">
        <v>0</v>
      </c>
      <c r="I188" s="2552">
        <v>0</v>
      </c>
      <c r="J188" s="2552">
        <v>0</v>
      </c>
      <c r="K188" s="2552">
        <v>0</v>
      </c>
      <c r="L188" s="2552">
        <v>0</v>
      </c>
      <c r="M188" s="2552">
        <v>2690</v>
      </c>
      <c r="N188" s="489"/>
      <c r="O188" s="2590"/>
      <c r="P188" s="2590"/>
      <c r="Q188" s="2590"/>
      <c r="R188" s="2590"/>
      <c r="S188" s="2590"/>
      <c r="T188" s="2590"/>
      <c r="U188" s="2552"/>
      <c r="V188" s="2552">
        <f t="shared" si="174"/>
        <v>0</v>
      </c>
      <c r="W188" s="2563">
        <f t="shared" si="259"/>
        <v>0</v>
      </c>
      <c r="X188" s="2563">
        <f t="shared" si="260"/>
        <v>0</v>
      </c>
      <c r="Y188" s="2563">
        <f t="shared" si="261"/>
        <v>2690</v>
      </c>
      <c r="Z188" s="2563">
        <f t="shared" si="262"/>
        <v>0</v>
      </c>
      <c r="AA188" s="2563">
        <f t="shared" si="263"/>
        <v>0</v>
      </c>
      <c r="AB188" s="2563">
        <f t="shared" si="264"/>
        <v>0</v>
      </c>
      <c r="AC188" s="2590">
        <f t="shared" si="265"/>
        <v>0</v>
      </c>
      <c r="AD188" s="2563">
        <f t="shared" si="266"/>
        <v>0</v>
      </c>
      <c r="AE188" s="2563">
        <f t="shared" si="175"/>
        <v>2690</v>
      </c>
      <c r="AF188" s="2563"/>
      <c r="AG188" s="489"/>
      <c r="AH188" s="2590"/>
      <c r="AI188" s="2590"/>
      <c r="AJ188" s="2590"/>
      <c r="AK188" s="2590"/>
      <c r="AL188" s="2590"/>
      <c r="AM188" s="2590"/>
      <c r="AN188" s="2552"/>
      <c r="AO188" s="2552">
        <v>0</v>
      </c>
      <c r="AP188" s="489"/>
      <c r="AQ188" s="2590"/>
      <c r="AR188" s="2590"/>
      <c r="AS188" s="2590"/>
      <c r="AT188" s="2590"/>
      <c r="AU188" s="2590"/>
      <c r="AV188" s="2590"/>
      <c r="AW188" s="2552"/>
      <c r="AX188" s="2552">
        <f t="shared" si="176"/>
        <v>0</v>
      </c>
      <c r="AY188" s="2758">
        <f t="shared" si="267"/>
        <v>0</v>
      </c>
      <c r="AZ188" s="2590">
        <f t="shared" si="267"/>
        <v>0</v>
      </c>
      <c r="BA188" s="2552">
        <f t="shared" si="267"/>
        <v>0</v>
      </c>
      <c r="BB188" s="2590">
        <f t="shared" si="267"/>
        <v>0</v>
      </c>
      <c r="BC188" s="2756">
        <f t="shared" si="267"/>
        <v>0</v>
      </c>
      <c r="BD188" s="2756">
        <f t="shared" si="267"/>
        <v>0</v>
      </c>
      <c r="BE188" s="2590">
        <f t="shared" si="267"/>
        <v>0</v>
      </c>
      <c r="BF188" s="2552">
        <f t="shared" si="267"/>
        <v>0</v>
      </c>
      <c r="BG188" s="2552">
        <f>SUM(BA188:BF188)</f>
        <v>0</v>
      </c>
      <c r="BH188" s="2680"/>
      <c r="BI188" s="2680"/>
      <c r="BJ188" s="489"/>
      <c r="BK188" s="2590"/>
      <c r="BL188" s="2590"/>
      <c r="BM188" s="2590"/>
      <c r="BN188" s="2590"/>
      <c r="BO188" s="2590"/>
      <c r="BP188" s="2590"/>
      <c r="BQ188" s="2552"/>
      <c r="BR188" s="2590">
        <f t="shared" si="178"/>
        <v>0</v>
      </c>
      <c r="BS188" s="489"/>
      <c r="BT188" s="2590"/>
      <c r="BU188" s="2590"/>
      <c r="BV188" s="2590"/>
      <c r="BW188" s="2590"/>
      <c r="BX188" s="2590"/>
      <c r="BY188" s="2590"/>
      <c r="BZ188" s="2552"/>
      <c r="CA188" s="2552">
        <f t="shared" si="179"/>
        <v>0</v>
      </c>
      <c r="CB188" s="2758">
        <f t="shared" ref="CB188:CI189" si="269">BJ188+BS188</f>
        <v>0</v>
      </c>
      <c r="CC188" s="2590">
        <f t="shared" si="269"/>
        <v>0</v>
      </c>
      <c r="CD188" s="2590">
        <f t="shared" si="269"/>
        <v>0</v>
      </c>
      <c r="CE188" s="2590">
        <f t="shared" si="269"/>
        <v>0</v>
      </c>
      <c r="CF188" s="2590">
        <f t="shared" si="269"/>
        <v>0</v>
      </c>
      <c r="CG188" s="2590">
        <f t="shared" si="269"/>
        <v>0</v>
      </c>
      <c r="CH188" s="2590">
        <f t="shared" si="269"/>
        <v>0</v>
      </c>
      <c r="CI188" s="2590">
        <f t="shared" si="269"/>
        <v>0</v>
      </c>
      <c r="CJ188" s="2590">
        <f t="shared" si="180"/>
        <v>0</v>
      </c>
      <c r="CK188" s="2590"/>
      <c r="CL188" s="2590"/>
    </row>
    <row r="189" spans="1:90" ht="36">
      <c r="A189" s="2667" t="s">
        <v>635</v>
      </c>
      <c r="B189" s="2661" t="s">
        <v>673</v>
      </c>
      <c r="C189" s="412" t="s">
        <v>1359</v>
      </c>
      <c r="D189" s="2559"/>
      <c r="E189" s="2679"/>
      <c r="F189" s="2552"/>
      <c r="G189" s="2552"/>
      <c r="H189" s="2552"/>
      <c r="I189" s="2552"/>
      <c r="J189" s="2552"/>
      <c r="K189" s="2552"/>
      <c r="L189" s="2552"/>
      <c r="M189" s="2552">
        <v>0</v>
      </c>
      <c r="N189" s="489"/>
      <c r="O189" s="2590"/>
      <c r="P189" s="2590"/>
      <c r="Q189" s="2590"/>
      <c r="R189" s="2590"/>
      <c r="S189" s="2590"/>
      <c r="T189" s="2590"/>
      <c r="U189" s="2552"/>
      <c r="V189" s="2552">
        <f t="shared" si="174"/>
        <v>0</v>
      </c>
      <c r="W189" s="2563">
        <f t="shared" si="259"/>
        <v>0</v>
      </c>
      <c r="X189" s="2563">
        <f t="shared" si="260"/>
        <v>0</v>
      </c>
      <c r="Y189" s="2563">
        <f t="shared" si="261"/>
        <v>0</v>
      </c>
      <c r="Z189" s="2563">
        <f t="shared" si="262"/>
        <v>0</v>
      </c>
      <c r="AA189" s="2563">
        <f t="shared" si="263"/>
        <v>0</v>
      </c>
      <c r="AB189" s="2563">
        <f t="shared" si="264"/>
        <v>0</v>
      </c>
      <c r="AC189" s="2590">
        <f t="shared" si="265"/>
        <v>0</v>
      </c>
      <c r="AD189" s="2563">
        <f t="shared" si="266"/>
        <v>0</v>
      </c>
      <c r="AE189" s="2563">
        <f t="shared" si="175"/>
        <v>0</v>
      </c>
      <c r="AF189" s="2563"/>
      <c r="AG189" s="489"/>
      <c r="AH189" s="2590"/>
      <c r="AI189" s="2590"/>
      <c r="AJ189" s="2590"/>
      <c r="AK189" s="2590"/>
      <c r="AL189" s="2590"/>
      <c r="AM189" s="2590"/>
      <c r="AN189" s="2552"/>
      <c r="AO189" s="2552">
        <v>0</v>
      </c>
      <c r="AP189" s="489"/>
      <c r="AQ189" s="2590"/>
      <c r="AR189" s="2590"/>
      <c r="AS189" s="2590"/>
      <c r="AT189" s="2590"/>
      <c r="AU189" s="2590"/>
      <c r="AV189" s="2590"/>
      <c r="AW189" s="2552"/>
      <c r="AX189" s="2552">
        <f t="shared" si="176"/>
        <v>0</v>
      </c>
      <c r="AY189" s="2758"/>
      <c r="AZ189" s="2590"/>
      <c r="BA189" s="2758"/>
      <c r="BB189" s="2590"/>
      <c r="BC189" s="2756"/>
      <c r="BD189" s="2756"/>
      <c r="BE189" s="2590"/>
      <c r="BF189" s="2552"/>
      <c r="BG189" s="2552">
        <f t="shared" si="177"/>
        <v>0</v>
      </c>
      <c r="BH189" s="2680"/>
      <c r="BI189" s="2680"/>
      <c r="BJ189" s="489"/>
      <c r="BK189" s="2590"/>
      <c r="BL189" s="2590">
        <v>13000</v>
      </c>
      <c r="BM189" s="2590"/>
      <c r="BN189" s="2590"/>
      <c r="BO189" s="2590"/>
      <c r="BP189" s="2590"/>
      <c r="BQ189" s="2552"/>
      <c r="BR189" s="2590">
        <f t="shared" si="178"/>
        <v>13000</v>
      </c>
      <c r="BS189" s="489"/>
      <c r="BT189" s="2590"/>
      <c r="BU189" s="2590"/>
      <c r="BV189" s="2590"/>
      <c r="BW189" s="2590"/>
      <c r="BX189" s="2590"/>
      <c r="BY189" s="2590"/>
      <c r="BZ189" s="2552"/>
      <c r="CA189" s="2552">
        <f t="shared" si="179"/>
        <v>0</v>
      </c>
      <c r="CB189" s="2758">
        <f t="shared" si="269"/>
        <v>0</v>
      </c>
      <c r="CC189" s="2590">
        <f t="shared" si="269"/>
        <v>0</v>
      </c>
      <c r="CD189" s="2590">
        <f t="shared" si="269"/>
        <v>13000</v>
      </c>
      <c r="CE189" s="2590">
        <f t="shared" si="269"/>
        <v>0</v>
      </c>
      <c r="CF189" s="2590">
        <f t="shared" si="269"/>
        <v>0</v>
      </c>
      <c r="CG189" s="2590">
        <f t="shared" si="269"/>
        <v>0</v>
      </c>
      <c r="CH189" s="2590">
        <f t="shared" si="269"/>
        <v>0</v>
      </c>
      <c r="CI189" s="2590">
        <f t="shared" si="269"/>
        <v>0</v>
      </c>
      <c r="CJ189" s="2590">
        <f t="shared" si="180"/>
        <v>13000</v>
      </c>
      <c r="CK189" s="2590"/>
      <c r="CL189" s="2590"/>
    </row>
    <row r="190" spans="1:90" ht="12.75" hidden="1" customHeight="1">
      <c r="A190" s="2678"/>
      <c r="B190" s="2558"/>
      <c r="C190" s="412"/>
      <c r="D190" s="2559"/>
      <c r="E190" s="2679"/>
      <c r="F190" s="2552"/>
      <c r="G190" s="2552"/>
      <c r="H190" s="2552"/>
      <c r="I190" s="2552"/>
      <c r="J190" s="2552"/>
      <c r="K190" s="2552"/>
      <c r="L190" s="2552"/>
      <c r="M190" s="2552">
        <v>0</v>
      </c>
      <c r="N190" s="489"/>
      <c r="O190" s="2590"/>
      <c r="P190" s="2590"/>
      <c r="Q190" s="2590"/>
      <c r="R190" s="2590"/>
      <c r="S190" s="2590"/>
      <c r="T190" s="2590"/>
      <c r="U190" s="2552"/>
      <c r="V190" s="2552">
        <f t="shared" si="174"/>
        <v>0</v>
      </c>
      <c r="W190" s="2563">
        <f t="shared" si="259"/>
        <v>0</v>
      </c>
      <c r="X190" s="2563">
        <f t="shared" si="260"/>
        <v>0</v>
      </c>
      <c r="Y190" s="2563">
        <f t="shared" si="261"/>
        <v>0</v>
      </c>
      <c r="Z190" s="2563">
        <f t="shared" si="262"/>
        <v>0</v>
      </c>
      <c r="AA190" s="2563">
        <f t="shared" si="263"/>
        <v>0</v>
      </c>
      <c r="AB190" s="2563">
        <f t="shared" si="264"/>
        <v>0</v>
      </c>
      <c r="AC190" s="2590">
        <f t="shared" si="265"/>
        <v>0</v>
      </c>
      <c r="AD190" s="2563">
        <f t="shared" si="266"/>
        <v>0</v>
      </c>
      <c r="AE190" s="2563">
        <f t="shared" si="175"/>
        <v>0</v>
      </c>
      <c r="AF190" s="2563"/>
      <c r="AG190" s="489"/>
      <c r="AH190" s="2590"/>
      <c r="AI190" s="2590"/>
      <c r="AJ190" s="2590"/>
      <c r="AK190" s="2590"/>
      <c r="AL190" s="2590"/>
      <c r="AM190" s="2590"/>
      <c r="AN190" s="2552"/>
      <c r="AO190" s="2552">
        <v>0</v>
      </c>
      <c r="AP190" s="489"/>
      <c r="AQ190" s="2590"/>
      <c r="AR190" s="2590"/>
      <c r="AS190" s="2590"/>
      <c r="AT190" s="2590"/>
      <c r="AU190" s="2590"/>
      <c r="AV190" s="2590"/>
      <c r="AW190" s="2552"/>
      <c r="AX190" s="2552">
        <f t="shared" si="176"/>
        <v>0</v>
      </c>
      <c r="AY190" s="2758"/>
      <c r="AZ190" s="2590"/>
      <c r="BA190" s="2758"/>
      <c r="BB190" s="2590"/>
      <c r="BC190" s="2756"/>
      <c r="BD190" s="2756"/>
      <c r="BE190" s="2590"/>
      <c r="BF190" s="2552"/>
      <c r="BG190" s="2552">
        <f t="shared" si="177"/>
        <v>0</v>
      </c>
      <c r="BH190" s="2680"/>
      <c r="BI190" s="2680"/>
      <c r="BJ190" s="489"/>
      <c r="BK190" s="2590"/>
      <c r="BL190" s="2590"/>
      <c r="BM190" s="2590"/>
      <c r="BN190" s="2590"/>
      <c r="BO190" s="2590"/>
      <c r="BP190" s="2590"/>
      <c r="BQ190" s="2552"/>
      <c r="BR190" s="2590">
        <f t="shared" si="178"/>
        <v>0</v>
      </c>
      <c r="BS190" s="489"/>
      <c r="BT190" s="2590"/>
      <c r="BU190" s="2590"/>
      <c r="BV190" s="2590"/>
      <c r="BW190" s="2590"/>
      <c r="BX190" s="2590"/>
      <c r="BY190" s="2590"/>
      <c r="BZ190" s="2552"/>
      <c r="CA190" s="2552">
        <f t="shared" si="179"/>
        <v>0</v>
      </c>
      <c r="CB190" s="2758"/>
      <c r="CC190" s="2590"/>
      <c r="CD190" s="2590"/>
      <c r="CE190" s="2590"/>
      <c r="CF190" s="2590"/>
      <c r="CG190" s="2590"/>
      <c r="CH190" s="2590"/>
      <c r="CI190" s="2590"/>
      <c r="CJ190" s="2590">
        <f t="shared" si="180"/>
        <v>0</v>
      </c>
      <c r="CK190" s="2590"/>
      <c r="CL190" s="2590"/>
    </row>
    <row r="191" spans="1:90" ht="12.75" hidden="1" customHeight="1">
      <c r="A191" s="2678"/>
      <c r="B191" s="2558"/>
      <c r="C191" s="412"/>
      <c r="D191" s="2559"/>
      <c r="E191" s="2679"/>
      <c r="F191" s="2552"/>
      <c r="G191" s="2552"/>
      <c r="H191" s="2552"/>
      <c r="I191" s="2552"/>
      <c r="J191" s="2552"/>
      <c r="K191" s="2552"/>
      <c r="L191" s="2552"/>
      <c r="M191" s="2552">
        <v>0</v>
      </c>
      <c r="N191" s="489"/>
      <c r="O191" s="2590"/>
      <c r="P191" s="2590"/>
      <c r="Q191" s="2590"/>
      <c r="R191" s="2590"/>
      <c r="S191" s="2590"/>
      <c r="T191" s="2590"/>
      <c r="U191" s="2552"/>
      <c r="V191" s="2552">
        <f t="shared" si="174"/>
        <v>0</v>
      </c>
      <c r="W191" s="2563">
        <f t="shared" si="259"/>
        <v>0</v>
      </c>
      <c r="X191" s="2563">
        <f t="shared" si="260"/>
        <v>0</v>
      </c>
      <c r="Y191" s="2563">
        <f t="shared" si="261"/>
        <v>0</v>
      </c>
      <c r="Z191" s="2563">
        <f t="shared" si="262"/>
        <v>0</v>
      </c>
      <c r="AA191" s="2563">
        <f t="shared" si="263"/>
        <v>0</v>
      </c>
      <c r="AB191" s="2563">
        <f t="shared" si="264"/>
        <v>0</v>
      </c>
      <c r="AC191" s="2590">
        <f t="shared" si="265"/>
        <v>0</v>
      </c>
      <c r="AD191" s="2563">
        <f t="shared" si="266"/>
        <v>0</v>
      </c>
      <c r="AE191" s="2563">
        <f t="shared" si="175"/>
        <v>0</v>
      </c>
      <c r="AF191" s="2563"/>
      <c r="AG191" s="489"/>
      <c r="AH191" s="2590"/>
      <c r="AI191" s="2590"/>
      <c r="AJ191" s="2590"/>
      <c r="AK191" s="2590"/>
      <c r="AL191" s="2590"/>
      <c r="AM191" s="2590"/>
      <c r="AN191" s="2552"/>
      <c r="AO191" s="2552">
        <v>0</v>
      </c>
      <c r="AP191" s="489"/>
      <c r="AQ191" s="2590"/>
      <c r="AR191" s="2590"/>
      <c r="AS191" s="2590"/>
      <c r="AT191" s="2590"/>
      <c r="AU191" s="2590"/>
      <c r="AV191" s="2590"/>
      <c r="AW191" s="2552"/>
      <c r="AX191" s="2552">
        <f t="shared" si="176"/>
        <v>0</v>
      </c>
      <c r="AY191" s="2758"/>
      <c r="AZ191" s="2590"/>
      <c r="BA191" s="2758"/>
      <c r="BB191" s="2590"/>
      <c r="BC191" s="2756"/>
      <c r="BD191" s="2756"/>
      <c r="BE191" s="2590"/>
      <c r="BF191" s="2552"/>
      <c r="BG191" s="2552">
        <f t="shared" si="177"/>
        <v>0</v>
      </c>
      <c r="BH191" s="2680"/>
      <c r="BI191" s="2680"/>
      <c r="BJ191" s="489"/>
      <c r="BK191" s="2590"/>
      <c r="BL191" s="2590"/>
      <c r="BM191" s="2590"/>
      <c r="BN191" s="2590"/>
      <c r="BO191" s="2590"/>
      <c r="BP191" s="2590"/>
      <c r="BQ191" s="2552"/>
      <c r="BR191" s="2590">
        <f t="shared" si="178"/>
        <v>0</v>
      </c>
      <c r="BS191" s="489"/>
      <c r="BT191" s="2590"/>
      <c r="BU191" s="2590"/>
      <c r="BV191" s="2590"/>
      <c r="BW191" s="2590"/>
      <c r="BX191" s="2590"/>
      <c r="BY191" s="2590"/>
      <c r="BZ191" s="2552"/>
      <c r="CA191" s="2552">
        <f t="shared" si="179"/>
        <v>0</v>
      </c>
      <c r="CB191" s="2758"/>
      <c r="CC191" s="2590"/>
      <c r="CD191" s="2590"/>
      <c r="CE191" s="2590"/>
      <c r="CF191" s="2590"/>
      <c r="CG191" s="2590"/>
      <c r="CH191" s="2590"/>
      <c r="CI191" s="2590"/>
      <c r="CJ191" s="2590">
        <f t="shared" si="180"/>
        <v>0</v>
      </c>
      <c r="CK191" s="2590"/>
      <c r="CL191" s="2590"/>
    </row>
    <row r="192" spans="1:90" ht="12.75" hidden="1" customHeight="1">
      <c r="A192" s="2678"/>
      <c r="B192" s="2558"/>
      <c r="C192" s="412"/>
      <c r="D192" s="2559"/>
      <c r="E192" s="2679"/>
      <c r="F192" s="2552"/>
      <c r="G192" s="2552"/>
      <c r="H192" s="2552"/>
      <c r="I192" s="2552"/>
      <c r="J192" s="2552"/>
      <c r="K192" s="2552"/>
      <c r="L192" s="2552"/>
      <c r="M192" s="2552">
        <v>0</v>
      </c>
      <c r="N192" s="489"/>
      <c r="O192" s="2590"/>
      <c r="P192" s="2590"/>
      <c r="Q192" s="2590"/>
      <c r="R192" s="2590"/>
      <c r="S192" s="2590"/>
      <c r="T192" s="2590"/>
      <c r="U192" s="2552"/>
      <c r="V192" s="2552">
        <f t="shared" si="174"/>
        <v>0</v>
      </c>
      <c r="W192" s="2563">
        <f t="shared" si="259"/>
        <v>0</v>
      </c>
      <c r="X192" s="2563">
        <f t="shared" si="260"/>
        <v>0</v>
      </c>
      <c r="Y192" s="2563">
        <f t="shared" si="261"/>
        <v>0</v>
      </c>
      <c r="Z192" s="2563">
        <f t="shared" si="262"/>
        <v>0</v>
      </c>
      <c r="AA192" s="2563">
        <f t="shared" si="263"/>
        <v>0</v>
      </c>
      <c r="AB192" s="2563">
        <f t="shared" si="264"/>
        <v>0</v>
      </c>
      <c r="AC192" s="2590">
        <f t="shared" si="265"/>
        <v>0</v>
      </c>
      <c r="AD192" s="2563">
        <f t="shared" si="266"/>
        <v>0</v>
      </c>
      <c r="AE192" s="2563">
        <f t="shared" si="175"/>
        <v>0</v>
      </c>
      <c r="AF192" s="2563"/>
      <c r="AG192" s="489"/>
      <c r="AH192" s="2590"/>
      <c r="AI192" s="2590"/>
      <c r="AJ192" s="2590"/>
      <c r="AK192" s="2590"/>
      <c r="AL192" s="2590"/>
      <c r="AM192" s="2590"/>
      <c r="AN192" s="2552"/>
      <c r="AO192" s="2552">
        <v>0</v>
      </c>
      <c r="AP192" s="489"/>
      <c r="AQ192" s="2590"/>
      <c r="AR192" s="2590"/>
      <c r="AS192" s="2590"/>
      <c r="AT192" s="2590"/>
      <c r="AU192" s="2590"/>
      <c r="AV192" s="2590"/>
      <c r="AW192" s="2552"/>
      <c r="AX192" s="2552">
        <f t="shared" si="176"/>
        <v>0</v>
      </c>
      <c r="AY192" s="2758"/>
      <c r="AZ192" s="2590"/>
      <c r="BA192" s="2758"/>
      <c r="BB192" s="2590"/>
      <c r="BC192" s="2756"/>
      <c r="BD192" s="2756"/>
      <c r="BE192" s="2590"/>
      <c r="BF192" s="2552"/>
      <c r="BG192" s="2552">
        <f t="shared" si="177"/>
        <v>0</v>
      </c>
      <c r="BH192" s="2680"/>
      <c r="BI192" s="2680"/>
      <c r="BJ192" s="489"/>
      <c r="BK192" s="2590"/>
      <c r="BL192" s="2590"/>
      <c r="BM192" s="2590"/>
      <c r="BN192" s="2590"/>
      <c r="BO192" s="2590"/>
      <c r="BP192" s="2590"/>
      <c r="BQ192" s="2552"/>
      <c r="BR192" s="2590">
        <f t="shared" si="178"/>
        <v>0</v>
      </c>
      <c r="BS192" s="489"/>
      <c r="BT192" s="2590"/>
      <c r="BU192" s="2590"/>
      <c r="BV192" s="2590"/>
      <c r="BW192" s="2590"/>
      <c r="BX192" s="2590"/>
      <c r="BY192" s="2590"/>
      <c r="BZ192" s="2552"/>
      <c r="CA192" s="2552">
        <f t="shared" si="179"/>
        <v>0</v>
      </c>
      <c r="CB192" s="2758"/>
      <c r="CC192" s="2590"/>
      <c r="CD192" s="2590"/>
      <c r="CE192" s="2590"/>
      <c r="CF192" s="2590"/>
      <c r="CG192" s="2590"/>
      <c r="CH192" s="2590"/>
      <c r="CI192" s="2590"/>
      <c r="CJ192" s="2590">
        <f t="shared" si="180"/>
        <v>0</v>
      </c>
      <c r="CK192" s="2590"/>
      <c r="CL192" s="2590"/>
    </row>
    <row r="193" spans="1:90" ht="12.75" hidden="1" customHeight="1">
      <c r="A193" s="2678"/>
      <c r="B193" s="2558"/>
      <c r="C193" s="412"/>
      <c r="D193" s="2559"/>
      <c r="E193" s="2679"/>
      <c r="F193" s="2552"/>
      <c r="G193" s="2552"/>
      <c r="H193" s="2552"/>
      <c r="I193" s="2552"/>
      <c r="J193" s="2552"/>
      <c r="K193" s="2552"/>
      <c r="L193" s="2552"/>
      <c r="M193" s="2552">
        <v>0</v>
      </c>
      <c r="N193" s="489"/>
      <c r="O193" s="2590"/>
      <c r="P193" s="2590"/>
      <c r="Q193" s="2590"/>
      <c r="R193" s="2590"/>
      <c r="S193" s="2590"/>
      <c r="T193" s="2590"/>
      <c r="U193" s="2552"/>
      <c r="V193" s="2552">
        <f t="shared" si="174"/>
        <v>0</v>
      </c>
      <c r="W193" s="2563">
        <f t="shared" si="259"/>
        <v>0</v>
      </c>
      <c r="X193" s="2563">
        <f t="shared" si="260"/>
        <v>0</v>
      </c>
      <c r="Y193" s="2563">
        <f t="shared" si="261"/>
        <v>0</v>
      </c>
      <c r="Z193" s="2563">
        <f t="shared" si="262"/>
        <v>0</v>
      </c>
      <c r="AA193" s="2563">
        <f t="shared" si="263"/>
        <v>0</v>
      </c>
      <c r="AB193" s="2563">
        <f t="shared" si="264"/>
        <v>0</v>
      </c>
      <c r="AC193" s="2590">
        <f t="shared" si="265"/>
        <v>0</v>
      </c>
      <c r="AD193" s="2563">
        <f t="shared" si="266"/>
        <v>0</v>
      </c>
      <c r="AE193" s="2563">
        <f t="shared" si="175"/>
        <v>0</v>
      </c>
      <c r="AF193" s="2563"/>
      <c r="AG193" s="489"/>
      <c r="AH193" s="2590"/>
      <c r="AI193" s="2590"/>
      <c r="AJ193" s="2590"/>
      <c r="AK193" s="2590"/>
      <c r="AL193" s="2590"/>
      <c r="AM193" s="2590"/>
      <c r="AN193" s="2552"/>
      <c r="AO193" s="2552">
        <v>0</v>
      </c>
      <c r="AP193" s="489"/>
      <c r="AQ193" s="2590"/>
      <c r="AR193" s="2590"/>
      <c r="AS193" s="2590"/>
      <c r="AT193" s="2590"/>
      <c r="AU193" s="2590"/>
      <c r="AV193" s="2590"/>
      <c r="AW193" s="2552"/>
      <c r="AX193" s="2552">
        <f t="shared" si="176"/>
        <v>0</v>
      </c>
      <c r="AY193" s="2758"/>
      <c r="AZ193" s="2590"/>
      <c r="BA193" s="2758"/>
      <c r="BB193" s="2590"/>
      <c r="BC193" s="2756"/>
      <c r="BD193" s="2756"/>
      <c r="BE193" s="2590"/>
      <c r="BF193" s="2552"/>
      <c r="BG193" s="2552">
        <f t="shared" si="177"/>
        <v>0</v>
      </c>
      <c r="BH193" s="2680"/>
      <c r="BI193" s="2680"/>
      <c r="BJ193" s="489"/>
      <c r="BK193" s="2590"/>
      <c r="BL193" s="2590"/>
      <c r="BM193" s="2590"/>
      <c r="BN193" s="2590"/>
      <c r="BO193" s="2590"/>
      <c r="BP193" s="2590"/>
      <c r="BQ193" s="2552"/>
      <c r="BR193" s="2590">
        <f t="shared" si="178"/>
        <v>0</v>
      </c>
      <c r="BS193" s="489"/>
      <c r="BT193" s="2590"/>
      <c r="BU193" s="2590"/>
      <c r="BV193" s="2590"/>
      <c r="BW193" s="2590"/>
      <c r="BX193" s="2590"/>
      <c r="BY193" s="2590"/>
      <c r="BZ193" s="2552"/>
      <c r="CA193" s="2552">
        <f t="shared" si="179"/>
        <v>0</v>
      </c>
      <c r="CB193" s="2758"/>
      <c r="CC193" s="2590"/>
      <c r="CD193" s="2590"/>
      <c r="CE193" s="2590"/>
      <c r="CF193" s="2590"/>
      <c r="CG193" s="2590"/>
      <c r="CH193" s="2590"/>
      <c r="CI193" s="2590"/>
      <c r="CJ193" s="2590">
        <f t="shared" si="180"/>
        <v>0</v>
      </c>
      <c r="CK193" s="2590"/>
      <c r="CL193" s="2590"/>
    </row>
    <row r="194" spans="1:90" ht="12.75" hidden="1" customHeight="1">
      <c r="A194" s="2678"/>
      <c r="B194" s="2558"/>
      <c r="C194" s="412"/>
      <c r="D194" s="2559"/>
      <c r="E194" s="2679"/>
      <c r="F194" s="2552"/>
      <c r="G194" s="2552"/>
      <c r="H194" s="2552"/>
      <c r="I194" s="2552"/>
      <c r="J194" s="2552"/>
      <c r="K194" s="2552"/>
      <c r="L194" s="2552"/>
      <c r="M194" s="2552">
        <v>0</v>
      </c>
      <c r="N194" s="489"/>
      <c r="O194" s="2590"/>
      <c r="P194" s="2590"/>
      <c r="Q194" s="2590"/>
      <c r="R194" s="2590"/>
      <c r="S194" s="2590"/>
      <c r="T194" s="2590"/>
      <c r="U194" s="2552"/>
      <c r="V194" s="2552">
        <f t="shared" si="174"/>
        <v>0</v>
      </c>
      <c r="W194" s="2563">
        <f t="shared" si="259"/>
        <v>0</v>
      </c>
      <c r="X194" s="2563">
        <f t="shared" si="260"/>
        <v>0</v>
      </c>
      <c r="Y194" s="2563">
        <f t="shared" si="261"/>
        <v>0</v>
      </c>
      <c r="Z194" s="2563">
        <f t="shared" si="262"/>
        <v>0</v>
      </c>
      <c r="AA194" s="2563">
        <f t="shared" si="263"/>
        <v>0</v>
      </c>
      <c r="AB194" s="2563">
        <f t="shared" si="264"/>
        <v>0</v>
      </c>
      <c r="AC194" s="2590">
        <f t="shared" si="265"/>
        <v>0</v>
      </c>
      <c r="AD194" s="2563">
        <f t="shared" si="266"/>
        <v>0</v>
      </c>
      <c r="AE194" s="2563">
        <f t="shared" si="175"/>
        <v>0</v>
      </c>
      <c r="AF194" s="2563"/>
      <c r="AG194" s="489"/>
      <c r="AH194" s="2590"/>
      <c r="AI194" s="2590"/>
      <c r="AJ194" s="2590"/>
      <c r="AK194" s="2590"/>
      <c r="AL194" s="2590"/>
      <c r="AM194" s="2590"/>
      <c r="AN194" s="2552"/>
      <c r="AO194" s="2552">
        <v>0</v>
      </c>
      <c r="AP194" s="489"/>
      <c r="AQ194" s="2590"/>
      <c r="AR194" s="2590"/>
      <c r="AS194" s="2590"/>
      <c r="AT194" s="2590"/>
      <c r="AU194" s="2590"/>
      <c r="AV194" s="2590"/>
      <c r="AW194" s="2552"/>
      <c r="AX194" s="2552">
        <f t="shared" si="176"/>
        <v>0</v>
      </c>
      <c r="AY194" s="2758"/>
      <c r="AZ194" s="2590"/>
      <c r="BA194" s="2758"/>
      <c r="BB194" s="2590"/>
      <c r="BC194" s="2756"/>
      <c r="BD194" s="2756"/>
      <c r="BE194" s="2590"/>
      <c r="BF194" s="2552"/>
      <c r="BG194" s="2552">
        <f t="shared" si="177"/>
        <v>0</v>
      </c>
      <c r="BH194" s="2680"/>
      <c r="BI194" s="2680"/>
      <c r="BJ194" s="489"/>
      <c r="BK194" s="2590"/>
      <c r="BL194" s="2590"/>
      <c r="BM194" s="2590"/>
      <c r="BN194" s="2590"/>
      <c r="BO194" s="2590"/>
      <c r="BP194" s="2590"/>
      <c r="BQ194" s="2552"/>
      <c r="BR194" s="2590">
        <f t="shared" si="178"/>
        <v>0</v>
      </c>
      <c r="BS194" s="489"/>
      <c r="BT194" s="2590"/>
      <c r="BU194" s="2590"/>
      <c r="BV194" s="2590"/>
      <c r="BW194" s="2590"/>
      <c r="BX194" s="2590"/>
      <c r="BY194" s="2590"/>
      <c r="BZ194" s="2552"/>
      <c r="CA194" s="2552">
        <f t="shared" si="179"/>
        <v>0</v>
      </c>
      <c r="CB194" s="2758"/>
      <c r="CC194" s="2590"/>
      <c r="CD194" s="2590"/>
      <c r="CE194" s="2590"/>
      <c r="CF194" s="2590"/>
      <c r="CG194" s="2590"/>
      <c r="CH194" s="2590"/>
      <c r="CI194" s="2590"/>
      <c r="CJ194" s="2590">
        <f t="shared" si="180"/>
        <v>0</v>
      </c>
      <c r="CK194" s="2590"/>
      <c r="CL194" s="2590"/>
    </row>
    <row r="195" spans="1:90" ht="12.75" hidden="1" customHeight="1">
      <c r="A195" s="2693"/>
      <c r="B195" s="2569"/>
      <c r="C195" s="2570"/>
      <c r="D195" s="2571"/>
      <c r="E195" s="2682"/>
      <c r="F195" s="2573"/>
      <c r="G195" s="2573"/>
      <c r="H195" s="2573"/>
      <c r="I195" s="2573"/>
      <c r="J195" s="2573"/>
      <c r="K195" s="2573"/>
      <c r="L195" s="2573"/>
      <c r="M195" s="2573">
        <v>0</v>
      </c>
      <c r="N195" s="2655"/>
      <c r="O195" s="2573"/>
      <c r="P195" s="2573"/>
      <c r="Q195" s="2573"/>
      <c r="R195" s="2573"/>
      <c r="S195" s="2573"/>
      <c r="T195" s="2573"/>
      <c r="U195" s="2573"/>
      <c r="V195" s="2573">
        <f t="shared" si="174"/>
        <v>0</v>
      </c>
      <c r="W195" s="2606">
        <f t="shared" si="259"/>
        <v>0</v>
      </c>
      <c r="X195" s="2606">
        <f t="shared" si="260"/>
        <v>0</v>
      </c>
      <c r="Y195" s="2606">
        <f t="shared" si="261"/>
        <v>0</v>
      </c>
      <c r="Z195" s="2573">
        <f t="shared" si="262"/>
        <v>0</v>
      </c>
      <c r="AA195" s="2573">
        <f t="shared" si="263"/>
        <v>0</v>
      </c>
      <c r="AB195" s="2573">
        <f t="shared" si="264"/>
        <v>0</v>
      </c>
      <c r="AC195" s="2573">
        <f t="shared" si="265"/>
        <v>0</v>
      </c>
      <c r="AD195" s="2573">
        <f t="shared" si="266"/>
        <v>0</v>
      </c>
      <c r="AE195" s="2573">
        <f t="shared" si="175"/>
        <v>0</v>
      </c>
      <c r="AF195" s="2573"/>
      <c r="AG195" s="2655"/>
      <c r="AH195" s="2573"/>
      <c r="AI195" s="2573"/>
      <c r="AJ195" s="2573"/>
      <c r="AK195" s="2573"/>
      <c r="AL195" s="2573"/>
      <c r="AM195" s="2573"/>
      <c r="AN195" s="2573"/>
      <c r="AO195" s="2573">
        <v>0</v>
      </c>
      <c r="AP195" s="2655"/>
      <c r="AQ195" s="2573"/>
      <c r="AR195" s="2573"/>
      <c r="AS195" s="2573"/>
      <c r="AT195" s="2573"/>
      <c r="AU195" s="2573"/>
      <c r="AV195" s="2573"/>
      <c r="AW195" s="2573"/>
      <c r="AX195" s="2573">
        <f t="shared" si="176"/>
        <v>0</v>
      </c>
      <c r="AY195" s="2767"/>
      <c r="AZ195" s="2750"/>
      <c r="BA195" s="2767"/>
      <c r="BB195" s="2604"/>
      <c r="BC195" s="2789"/>
      <c r="BD195" s="2789"/>
      <c r="BE195" s="2604"/>
      <c r="BF195" s="2573"/>
      <c r="BG195" s="2573">
        <f t="shared" si="177"/>
        <v>0</v>
      </c>
      <c r="BH195" s="2696"/>
      <c r="BI195" s="2696"/>
      <c r="BJ195" s="2655"/>
      <c r="BK195" s="2573"/>
      <c r="BL195" s="2573"/>
      <c r="BM195" s="2573"/>
      <c r="BN195" s="2573"/>
      <c r="BO195" s="2573"/>
      <c r="BP195" s="2573"/>
      <c r="BQ195" s="2573"/>
      <c r="BR195" s="2573">
        <f t="shared" si="178"/>
        <v>0</v>
      </c>
      <c r="BS195" s="2655"/>
      <c r="BT195" s="2573"/>
      <c r="BU195" s="2573"/>
      <c r="BV195" s="2573"/>
      <c r="BW195" s="2573"/>
      <c r="BX195" s="2573"/>
      <c r="BY195" s="2573"/>
      <c r="BZ195" s="2573"/>
      <c r="CA195" s="2573">
        <f t="shared" si="179"/>
        <v>0</v>
      </c>
      <c r="CB195" s="2767"/>
      <c r="CC195" s="2604"/>
      <c r="CD195" s="2604"/>
      <c r="CE195" s="2604"/>
      <c r="CF195" s="2604"/>
      <c r="CG195" s="2604"/>
      <c r="CH195" s="2604"/>
      <c r="CI195" s="2604"/>
      <c r="CJ195" s="2604">
        <f t="shared" si="180"/>
        <v>0</v>
      </c>
      <c r="CK195" s="2697"/>
      <c r="CL195" s="2697"/>
    </row>
    <row r="196" spans="1:90" ht="21" customHeight="1">
      <c r="A196" s="338"/>
      <c r="B196" s="3552" t="s">
        <v>527</v>
      </c>
      <c r="C196" s="3553" t="s">
        <v>548</v>
      </c>
      <c r="D196" s="3563"/>
      <c r="E196" s="3556">
        <v>0</v>
      </c>
      <c r="F196" s="3556">
        <v>2.2000000000000002</v>
      </c>
      <c r="G196" s="3556">
        <v>208320</v>
      </c>
      <c r="H196" s="3556">
        <v>120000</v>
      </c>
      <c r="I196" s="3556">
        <v>0</v>
      </c>
      <c r="J196" s="3556">
        <v>0</v>
      </c>
      <c r="K196" s="3556">
        <v>0</v>
      </c>
      <c r="L196" s="3556">
        <v>0</v>
      </c>
      <c r="M196" s="3556">
        <v>328320</v>
      </c>
      <c r="N196" s="3567">
        <f t="shared" ref="N196:U196" si="270">SUM(N197:N206)</f>
        <v>0</v>
      </c>
      <c r="O196" s="3567">
        <f t="shared" si="270"/>
        <v>0</v>
      </c>
      <c r="P196" s="3567">
        <f t="shared" si="270"/>
        <v>5280</v>
      </c>
      <c r="Q196" s="3567">
        <f t="shared" si="270"/>
        <v>0</v>
      </c>
      <c r="R196" s="3567">
        <f>SUM(R197:R206)</f>
        <v>0</v>
      </c>
      <c r="S196" s="3567">
        <f t="shared" si="270"/>
        <v>0</v>
      </c>
      <c r="T196" s="3567">
        <f t="shared" si="270"/>
        <v>0</v>
      </c>
      <c r="U196" s="3567">
        <f t="shared" si="270"/>
        <v>0</v>
      </c>
      <c r="V196" s="3567">
        <f t="shared" si="174"/>
        <v>5280</v>
      </c>
      <c r="W196" s="3556">
        <f t="shared" ref="W196:AD196" si="271">SUM(W197:W206)</f>
        <v>0</v>
      </c>
      <c r="X196" s="3561">
        <f t="shared" si="271"/>
        <v>2.2000000000000002</v>
      </c>
      <c r="Y196" s="3556">
        <f t="shared" si="271"/>
        <v>213600</v>
      </c>
      <c r="Z196" s="3556">
        <f t="shared" si="271"/>
        <v>120000</v>
      </c>
      <c r="AA196" s="3556">
        <f>SUM(AA197:AA206)</f>
        <v>0</v>
      </c>
      <c r="AB196" s="3556">
        <f t="shared" si="271"/>
        <v>0</v>
      </c>
      <c r="AC196" s="3556">
        <f t="shared" si="271"/>
        <v>0</v>
      </c>
      <c r="AD196" s="3556">
        <f t="shared" si="271"/>
        <v>0</v>
      </c>
      <c r="AE196" s="3556">
        <f t="shared" si="175"/>
        <v>333600</v>
      </c>
      <c r="AF196" s="3556"/>
      <c r="AG196" s="3556">
        <v>0</v>
      </c>
      <c r="AH196" s="3556">
        <v>1.19</v>
      </c>
      <c r="AI196" s="3556">
        <v>11420</v>
      </c>
      <c r="AJ196" s="3556">
        <v>90000</v>
      </c>
      <c r="AK196" s="3556">
        <v>0</v>
      </c>
      <c r="AL196" s="3556">
        <v>0</v>
      </c>
      <c r="AM196" s="3556">
        <v>0</v>
      </c>
      <c r="AN196" s="3556">
        <v>0</v>
      </c>
      <c r="AO196" s="3556">
        <v>101420</v>
      </c>
      <c r="AP196" s="3556">
        <f t="shared" ref="AP196:AW196" si="272">SUM(AP197:AP206)</f>
        <v>0</v>
      </c>
      <c r="AQ196" s="3556">
        <f t="shared" si="272"/>
        <v>0</v>
      </c>
      <c r="AR196" s="3556">
        <f t="shared" si="272"/>
        <v>0</v>
      </c>
      <c r="AS196" s="3556">
        <f t="shared" si="272"/>
        <v>0</v>
      </c>
      <c r="AT196" s="3556">
        <f>SUM(AT197:AT206)</f>
        <v>0</v>
      </c>
      <c r="AU196" s="3556">
        <f t="shared" si="272"/>
        <v>0</v>
      </c>
      <c r="AV196" s="3556">
        <f t="shared" si="272"/>
        <v>0</v>
      </c>
      <c r="AW196" s="3556">
        <f t="shared" si="272"/>
        <v>0</v>
      </c>
      <c r="AX196" s="3556">
        <f t="shared" si="176"/>
        <v>0</v>
      </c>
      <c r="AY196" s="3556">
        <f t="shared" ref="AY196:BF196" si="273">SUM(AY197:AY206)</f>
        <v>0</v>
      </c>
      <c r="AZ196" s="3556">
        <f t="shared" si="273"/>
        <v>1.19</v>
      </c>
      <c r="BA196" s="3556">
        <f t="shared" si="273"/>
        <v>11420</v>
      </c>
      <c r="BB196" s="3556">
        <f t="shared" si="273"/>
        <v>90000</v>
      </c>
      <c r="BC196" s="3556">
        <f>SUM(BC197:BC206)</f>
        <v>0</v>
      </c>
      <c r="BD196" s="3556">
        <f t="shared" si="273"/>
        <v>0</v>
      </c>
      <c r="BE196" s="3556">
        <f t="shared" si="273"/>
        <v>0</v>
      </c>
      <c r="BF196" s="3556">
        <f t="shared" si="273"/>
        <v>0</v>
      </c>
      <c r="BG196" s="3556">
        <f t="shared" si="177"/>
        <v>101420</v>
      </c>
      <c r="BH196" s="3559"/>
      <c r="BI196" s="3559"/>
      <c r="BJ196" s="3556">
        <f t="shared" ref="BJ196:BQ196" si="274">SUM(BJ197:BJ206)</f>
        <v>12.86</v>
      </c>
      <c r="BK196" s="3556">
        <f t="shared" si="274"/>
        <v>5.37</v>
      </c>
      <c r="BL196" s="3556">
        <f t="shared" si="274"/>
        <v>145000</v>
      </c>
      <c r="BM196" s="3556">
        <f t="shared" si="274"/>
        <v>260000</v>
      </c>
      <c r="BN196" s="3556">
        <f t="shared" si="274"/>
        <v>0</v>
      </c>
      <c r="BO196" s="3556">
        <f t="shared" si="274"/>
        <v>0</v>
      </c>
      <c r="BP196" s="3556">
        <f t="shared" si="274"/>
        <v>0</v>
      </c>
      <c r="BQ196" s="3556">
        <f t="shared" si="274"/>
        <v>0</v>
      </c>
      <c r="BR196" s="3556">
        <f t="shared" si="178"/>
        <v>405000</v>
      </c>
      <c r="BS196" s="3556">
        <f t="shared" ref="BS196:BZ196" si="275">SUM(BS197:BS206)</f>
        <v>0</v>
      </c>
      <c r="BT196" s="3556">
        <f t="shared" si="275"/>
        <v>0</v>
      </c>
      <c r="BU196" s="3556">
        <f t="shared" si="275"/>
        <v>0</v>
      </c>
      <c r="BV196" s="3556">
        <f t="shared" si="275"/>
        <v>0</v>
      </c>
      <c r="BW196" s="3556">
        <f t="shared" si="275"/>
        <v>0</v>
      </c>
      <c r="BX196" s="3556">
        <f t="shared" si="275"/>
        <v>0</v>
      </c>
      <c r="BY196" s="3556">
        <f t="shared" si="275"/>
        <v>0</v>
      </c>
      <c r="BZ196" s="3556">
        <f t="shared" si="275"/>
        <v>0</v>
      </c>
      <c r="CA196" s="3556">
        <f t="shared" si="179"/>
        <v>0</v>
      </c>
      <c r="CB196" s="3556">
        <f t="shared" ref="CB196:CI196" si="276">SUM(CB197:CB206)</f>
        <v>12.86</v>
      </c>
      <c r="CC196" s="3556">
        <f t="shared" si="276"/>
        <v>5.37</v>
      </c>
      <c r="CD196" s="3556">
        <f t="shared" si="276"/>
        <v>145000</v>
      </c>
      <c r="CE196" s="3556">
        <f t="shared" si="276"/>
        <v>260000</v>
      </c>
      <c r="CF196" s="3556">
        <f>SUM(CF197:CF206)</f>
        <v>0</v>
      </c>
      <c r="CG196" s="3556">
        <f t="shared" si="276"/>
        <v>0</v>
      </c>
      <c r="CH196" s="3556">
        <f t="shared" si="276"/>
        <v>0</v>
      </c>
      <c r="CI196" s="3556">
        <f t="shared" si="276"/>
        <v>0</v>
      </c>
      <c r="CJ196" s="3556">
        <f t="shared" si="180"/>
        <v>405000</v>
      </c>
      <c r="CK196" s="2802"/>
      <c r="CL196" s="2802"/>
    </row>
    <row r="197" spans="1:90" ht="36" hidden="1">
      <c r="A197" s="2580">
        <v>4</v>
      </c>
      <c r="B197" s="2728" t="s">
        <v>529</v>
      </c>
      <c r="C197" s="347" t="s">
        <v>78</v>
      </c>
      <c r="D197" s="2547"/>
      <c r="E197" s="2662">
        <v>0</v>
      </c>
      <c r="F197" s="2554">
        <v>0</v>
      </c>
      <c r="G197" s="2554">
        <v>0</v>
      </c>
      <c r="H197" s="2554">
        <v>0</v>
      </c>
      <c r="I197" s="2554">
        <v>0</v>
      </c>
      <c r="J197" s="2554">
        <v>0</v>
      </c>
      <c r="K197" s="2554">
        <v>0</v>
      </c>
      <c r="L197" s="2554">
        <v>0</v>
      </c>
      <c r="M197" s="2554">
        <v>0</v>
      </c>
      <c r="N197" s="2803"/>
      <c r="O197" s="2554"/>
      <c r="P197" s="2581"/>
      <c r="Q197" s="2581"/>
      <c r="R197" s="2554">
        <v>0</v>
      </c>
      <c r="S197" s="2554">
        <v>0</v>
      </c>
      <c r="T197" s="2554"/>
      <c r="U197" s="2554"/>
      <c r="V197" s="2554">
        <f t="shared" si="174"/>
        <v>0</v>
      </c>
      <c r="W197" s="2551">
        <f t="shared" ref="W197:W206" si="277">E197+N197</f>
        <v>0</v>
      </c>
      <c r="X197" s="2551">
        <f t="shared" ref="X197:X206" si="278">F197+O197</f>
        <v>0</v>
      </c>
      <c r="Y197" s="2551">
        <f t="shared" ref="Y197:Y206" si="279">G197+P197</f>
        <v>0</v>
      </c>
      <c r="Z197" s="2551">
        <f t="shared" ref="Z197:Z206" si="280">H197+Q197</f>
        <v>0</v>
      </c>
      <c r="AA197" s="2551">
        <f t="shared" ref="AA197:AA206" si="281">I197+R197</f>
        <v>0</v>
      </c>
      <c r="AB197" s="2551">
        <f t="shared" ref="AB197:AB206" si="282">J197+S197</f>
        <v>0</v>
      </c>
      <c r="AC197" s="2551">
        <f t="shared" ref="AC197:AC206" si="283">K197+T197</f>
        <v>0</v>
      </c>
      <c r="AD197" s="2551">
        <f t="shared" ref="AD197:AD206" si="284">L197+U197</f>
        <v>0</v>
      </c>
      <c r="AE197" s="2554">
        <f t="shared" si="175"/>
        <v>0</v>
      </c>
      <c r="AF197" s="2554"/>
      <c r="AG197" s="2803">
        <v>0</v>
      </c>
      <c r="AH197" s="2554">
        <v>0</v>
      </c>
      <c r="AI197" s="2554">
        <v>0</v>
      </c>
      <c r="AJ197" s="2581">
        <v>0</v>
      </c>
      <c r="AK197" s="2581">
        <v>0</v>
      </c>
      <c r="AL197" s="2554">
        <v>0</v>
      </c>
      <c r="AM197" s="2554">
        <v>0</v>
      </c>
      <c r="AN197" s="2554">
        <v>0</v>
      </c>
      <c r="AO197" s="2554">
        <v>0</v>
      </c>
      <c r="AP197" s="2803"/>
      <c r="AQ197" s="2554"/>
      <c r="AR197" s="2581"/>
      <c r="AS197" s="2581"/>
      <c r="AT197" s="2554"/>
      <c r="AU197" s="2554"/>
      <c r="AV197" s="2554"/>
      <c r="AW197" s="2554"/>
      <c r="AX197" s="2554">
        <f t="shared" si="176"/>
        <v>0</v>
      </c>
      <c r="AY197" s="2803">
        <f t="shared" ref="AY197:BF206" si="285">AG197+AP197</f>
        <v>0</v>
      </c>
      <c r="AZ197" s="2745">
        <f t="shared" si="285"/>
        <v>0</v>
      </c>
      <c r="BA197" s="2552">
        <f t="shared" si="285"/>
        <v>0</v>
      </c>
      <c r="BB197" s="2770">
        <f t="shared" si="285"/>
        <v>0</v>
      </c>
      <c r="BC197" s="2770">
        <f t="shared" si="285"/>
        <v>0</v>
      </c>
      <c r="BD197" s="2770">
        <f t="shared" si="285"/>
        <v>0</v>
      </c>
      <c r="BE197" s="2581">
        <f t="shared" si="285"/>
        <v>0</v>
      </c>
      <c r="BF197" s="2554">
        <f t="shared" si="285"/>
        <v>0</v>
      </c>
      <c r="BG197" s="2554">
        <f t="shared" si="177"/>
        <v>0</v>
      </c>
      <c r="BH197" s="2587"/>
      <c r="BI197" s="2587"/>
      <c r="BJ197" s="2803"/>
      <c r="BK197" s="2554"/>
      <c r="BL197" s="2554"/>
      <c r="BM197" s="2554"/>
      <c r="BN197" s="2554"/>
      <c r="BO197" s="2554"/>
      <c r="BP197" s="2581"/>
      <c r="BQ197" s="2554"/>
      <c r="BR197" s="2581">
        <f t="shared" si="178"/>
        <v>0</v>
      </c>
      <c r="BS197" s="2803"/>
      <c r="BT197" s="2554"/>
      <c r="BU197" s="2554"/>
      <c r="BV197" s="2581"/>
      <c r="BW197" s="2581"/>
      <c r="BX197" s="2554"/>
      <c r="BY197" s="2554"/>
      <c r="BZ197" s="2554"/>
      <c r="CA197" s="2554">
        <f t="shared" si="179"/>
        <v>0</v>
      </c>
      <c r="CB197" s="2804">
        <f t="shared" ref="CB197:CI200" si="286">BJ197+BS197</f>
        <v>0</v>
      </c>
      <c r="CC197" s="2581">
        <f t="shared" si="286"/>
        <v>0</v>
      </c>
      <c r="CD197" s="2581">
        <f t="shared" si="286"/>
        <v>0</v>
      </c>
      <c r="CE197" s="2581">
        <f t="shared" si="286"/>
        <v>0</v>
      </c>
      <c r="CF197" s="2581">
        <f t="shared" si="286"/>
        <v>0</v>
      </c>
      <c r="CG197" s="2581">
        <f t="shared" si="286"/>
        <v>0</v>
      </c>
      <c r="CH197" s="2581">
        <f t="shared" si="286"/>
        <v>0</v>
      </c>
      <c r="CI197" s="2581">
        <f t="shared" si="286"/>
        <v>0</v>
      </c>
      <c r="CJ197" s="2581">
        <f t="shared" si="180"/>
        <v>0</v>
      </c>
      <c r="CK197" s="2624" t="s">
        <v>1360</v>
      </c>
      <c r="CL197" s="2624" t="s">
        <v>1361</v>
      </c>
    </row>
    <row r="198" spans="1:90" ht="42.75" customHeight="1">
      <c r="A198" s="2805"/>
      <c r="B198" s="2728" t="s">
        <v>529</v>
      </c>
      <c r="C198" s="412" t="s">
        <v>390</v>
      </c>
      <c r="D198" s="2559"/>
      <c r="E198" s="2679">
        <v>0</v>
      </c>
      <c r="F198" s="2552">
        <v>0</v>
      </c>
      <c r="G198" s="2552">
        <v>175320</v>
      </c>
      <c r="H198" s="2552">
        <v>0</v>
      </c>
      <c r="I198" s="2552">
        <v>0</v>
      </c>
      <c r="J198" s="2552">
        <v>0</v>
      </c>
      <c r="K198" s="2552">
        <v>0</v>
      </c>
      <c r="L198" s="2552">
        <v>0</v>
      </c>
      <c r="M198" s="2552">
        <v>175320</v>
      </c>
      <c r="N198" s="2806"/>
      <c r="O198" s="2552"/>
      <c r="P198" s="2590"/>
      <c r="Q198" s="2590"/>
      <c r="R198" s="2552"/>
      <c r="S198" s="2552"/>
      <c r="T198" s="2552"/>
      <c r="U198" s="2552"/>
      <c r="V198" s="2552">
        <f t="shared" si="174"/>
        <v>0</v>
      </c>
      <c r="W198" s="2563">
        <f t="shared" si="277"/>
        <v>0</v>
      </c>
      <c r="X198" s="2563">
        <f t="shared" si="278"/>
        <v>0</v>
      </c>
      <c r="Y198" s="2563">
        <f t="shared" si="279"/>
        <v>175320</v>
      </c>
      <c r="Z198" s="2563">
        <f t="shared" si="280"/>
        <v>0</v>
      </c>
      <c r="AA198" s="2563">
        <f t="shared" si="281"/>
        <v>0</v>
      </c>
      <c r="AB198" s="2563">
        <f t="shared" si="282"/>
        <v>0</v>
      </c>
      <c r="AC198" s="2563">
        <f t="shared" si="283"/>
        <v>0</v>
      </c>
      <c r="AD198" s="2563">
        <f t="shared" si="284"/>
        <v>0</v>
      </c>
      <c r="AE198" s="2552">
        <f t="shared" si="175"/>
        <v>175320</v>
      </c>
      <c r="AF198" s="2552"/>
      <c r="AG198" s="2806">
        <v>0</v>
      </c>
      <c r="AH198" s="2552">
        <v>0</v>
      </c>
      <c r="AI198" s="2552">
        <v>1420</v>
      </c>
      <c r="AJ198" s="2590">
        <v>10000</v>
      </c>
      <c r="AK198" s="2590">
        <v>0</v>
      </c>
      <c r="AL198" s="2552">
        <v>0</v>
      </c>
      <c r="AM198" s="2552">
        <v>0</v>
      </c>
      <c r="AN198" s="2552">
        <v>0</v>
      </c>
      <c r="AO198" s="2552">
        <v>11420</v>
      </c>
      <c r="AP198" s="2806"/>
      <c r="AQ198" s="2552"/>
      <c r="AR198" s="2719"/>
      <c r="AS198" s="2719"/>
      <c r="AT198" s="2552"/>
      <c r="AU198" s="2552"/>
      <c r="AV198" s="2552"/>
      <c r="AW198" s="2552"/>
      <c r="AX198" s="2552">
        <f t="shared" si="176"/>
        <v>0</v>
      </c>
      <c r="AY198" s="2806">
        <f t="shared" si="285"/>
        <v>0</v>
      </c>
      <c r="AZ198" s="2637">
        <f t="shared" si="285"/>
        <v>0</v>
      </c>
      <c r="BA198" s="2552">
        <f t="shared" si="285"/>
        <v>1420</v>
      </c>
      <c r="BB198" s="2756">
        <f t="shared" si="285"/>
        <v>10000</v>
      </c>
      <c r="BC198" s="2756">
        <f t="shared" si="285"/>
        <v>0</v>
      </c>
      <c r="BD198" s="2756">
        <f t="shared" si="285"/>
        <v>0</v>
      </c>
      <c r="BE198" s="2590">
        <f t="shared" si="285"/>
        <v>0</v>
      </c>
      <c r="BF198" s="2552">
        <f t="shared" si="285"/>
        <v>0</v>
      </c>
      <c r="BG198" s="2552">
        <f t="shared" si="177"/>
        <v>11420</v>
      </c>
      <c r="BH198" s="2691"/>
      <c r="BI198" s="2691"/>
      <c r="BJ198" s="2806"/>
      <c r="BK198" s="2552">
        <v>3.35</v>
      </c>
      <c r="BL198" s="2552">
        <v>15000</v>
      </c>
      <c r="BM198" s="2552">
        <v>160000</v>
      </c>
      <c r="BN198" s="2552"/>
      <c r="BO198" s="2552"/>
      <c r="BP198" s="2590"/>
      <c r="BQ198" s="2552"/>
      <c r="BR198" s="2807">
        <f t="shared" si="178"/>
        <v>175000</v>
      </c>
      <c r="BS198" s="2806"/>
      <c r="BT198" s="2552"/>
      <c r="BU198" s="2553"/>
      <c r="BV198" s="2590"/>
      <c r="BW198" s="2590"/>
      <c r="BX198" s="2552"/>
      <c r="BY198" s="2552"/>
      <c r="BZ198" s="2552"/>
      <c r="CA198" s="2552">
        <f t="shared" si="179"/>
        <v>0</v>
      </c>
      <c r="CB198" s="2808">
        <f t="shared" si="286"/>
        <v>0</v>
      </c>
      <c r="CC198" s="2637">
        <f t="shared" si="286"/>
        <v>3.35</v>
      </c>
      <c r="CD198" s="2590">
        <f t="shared" si="286"/>
        <v>15000</v>
      </c>
      <c r="CE198" s="2590">
        <f t="shared" si="286"/>
        <v>160000</v>
      </c>
      <c r="CF198" s="2590">
        <f t="shared" si="286"/>
        <v>0</v>
      </c>
      <c r="CG198" s="2590">
        <f t="shared" si="286"/>
        <v>0</v>
      </c>
      <c r="CH198" s="2590">
        <f t="shared" si="286"/>
        <v>0</v>
      </c>
      <c r="CI198" s="2590">
        <f t="shared" si="286"/>
        <v>0</v>
      </c>
      <c r="CJ198" s="2590">
        <f>SUM(CD198:CI198)</f>
        <v>175000</v>
      </c>
      <c r="CK198" s="2809"/>
      <c r="CL198" s="2809"/>
    </row>
    <row r="199" spans="1:90" ht="36">
      <c r="A199" s="2810"/>
      <c r="B199" s="2728" t="s">
        <v>669</v>
      </c>
      <c r="C199" s="412" t="s">
        <v>891</v>
      </c>
      <c r="D199" s="2559"/>
      <c r="E199" s="2811">
        <v>0</v>
      </c>
      <c r="F199" s="2811">
        <v>2.2000000000000002</v>
      </c>
      <c r="G199" s="2811">
        <v>20000</v>
      </c>
      <c r="H199" s="2811">
        <v>120000</v>
      </c>
      <c r="I199" s="2811">
        <v>0</v>
      </c>
      <c r="J199" s="2811">
        <v>0</v>
      </c>
      <c r="K199" s="2552">
        <v>0</v>
      </c>
      <c r="L199" s="2811">
        <v>0</v>
      </c>
      <c r="M199" s="2811">
        <v>140000</v>
      </c>
      <c r="N199" s="2563"/>
      <c r="O199" s="2563"/>
      <c r="P199" s="2563"/>
      <c r="Q199" s="2563"/>
      <c r="R199" s="2563"/>
      <c r="S199" s="2563"/>
      <c r="T199" s="2563"/>
      <c r="U199" s="2563"/>
      <c r="V199" s="2563">
        <f t="shared" si="174"/>
        <v>0</v>
      </c>
      <c r="W199" s="2811">
        <f t="shared" si="277"/>
        <v>0</v>
      </c>
      <c r="X199" s="2811">
        <f t="shared" si="278"/>
        <v>2.2000000000000002</v>
      </c>
      <c r="Y199" s="2811">
        <f t="shared" si="279"/>
        <v>20000</v>
      </c>
      <c r="Z199" s="2811">
        <f t="shared" si="280"/>
        <v>120000</v>
      </c>
      <c r="AA199" s="2811">
        <f t="shared" si="281"/>
        <v>0</v>
      </c>
      <c r="AB199" s="2811">
        <f t="shared" si="282"/>
        <v>0</v>
      </c>
      <c r="AC199" s="2811">
        <f t="shared" si="283"/>
        <v>0</v>
      </c>
      <c r="AD199" s="2811">
        <f t="shared" si="284"/>
        <v>0</v>
      </c>
      <c r="AE199" s="2811">
        <f t="shared" si="175"/>
        <v>140000</v>
      </c>
      <c r="AF199" s="2812"/>
      <c r="AG199" s="2563">
        <v>0</v>
      </c>
      <c r="AH199" s="2563">
        <v>1.19</v>
      </c>
      <c r="AI199" s="2563">
        <v>10000</v>
      </c>
      <c r="AJ199" s="2563">
        <v>80000</v>
      </c>
      <c r="AK199" s="2563">
        <v>0</v>
      </c>
      <c r="AL199" s="2563">
        <v>0</v>
      </c>
      <c r="AM199" s="2563">
        <v>0</v>
      </c>
      <c r="AN199" s="2563">
        <v>0</v>
      </c>
      <c r="AO199" s="2563">
        <v>90000</v>
      </c>
      <c r="AP199" s="2563"/>
      <c r="AQ199" s="2563"/>
      <c r="AR199" s="2719"/>
      <c r="AS199" s="2719">
        <f>80000-15000-65000</f>
        <v>0</v>
      </c>
      <c r="AT199" s="2563"/>
      <c r="AU199" s="2563"/>
      <c r="AV199" s="2563"/>
      <c r="AW199" s="2563"/>
      <c r="AX199" s="2563">
        <f t="shared" si="176"/>
        <v>0</v>
      </c>
      <c r="AY199" s="2563">
        <f t="shared" si="285"/>
        <v>0</v>
      </c>
      <c r="AZ199" s="2563">
        <f t="shared" si="285"/>
        <v>1.19</v>
      </c>
      <c r="BA199" s="2563">
        <f t="shared" si="285"/>
        <v>10000</v>
      </c>
      <c r="BB199" s="2563">
        <f t="shared" si="285"/>
        <v>80000</v>
      </c>
      <c r="BC199" s="2563">
        <f t="shared" si="285"/>
        <v>0</v>
      </c>
      <c r="BD199" s="2563">
        <f t="shared" si="285"/>
        <v>0</v>
      </c>
      <c r="BE199" s="2563">
        <f t="shared" si="285"/>
        <v>0</v>
      </c>
      <c r="BF199" s="2563">
        <f t="shared" si="285"/>
        <v>0</v>
      </c>
      <c r="BG199" s="2552">
        <f t="shared" si="177"/>
        <v>90000</v>
      </c>
      <c r="BH199" s="2638"/>
      <c r="BI199" s="2638"/>
      <c r="BJ199" s="2811"/>
      <c r="BK199" s="2811">
        <v>2.02</v>
      </c>
      <c r="BL199" s="2811">
        <v>50000</v>
      </c>
      <c r="BM199" s="2807">
        <v>100000</v>
      </c>
      <c r="BN199" s="2807"/>
      <c r="BO199" s="2811"/>
      <c r="BP199" s="2811"/>
      <c r="BQ199" s="2811"/>
      <c r="BR199" s="2807">
        <f t="shared" si="178"/>
        <v>150000</v>
      </c>
      <c r="BS199" s="2811"/>
      <c r="BT199" s="2552"/>
      <c r="BU199" s="2590"/>
      <c r="BV199" s="2590"/>
      <c r="BW199" s="2590"/>
      <c r="BX199" s="2811"/>
      <c r="BY199" s="2811"/>
      <c r="BZ199" s="2811"/>
      <c r="CA199" s="2811">
        <f t="shared" si="179"/>
        <v>0</v>
      </c>
      <c r="CB199" s="2808">
        <f t="shared" si="286"/>
        <v>0</v>
      </c>
      <c r="CC199" s="2637">
        <f t="shared" si="286"/>
        <v>2.02</v>
      </c>
      <c r="CD199" s="2590">
        <f t="shared" si="286"/>
        <v>50000</v>
      </c>
      <c r="CE199" s="2590">
        <f t="shared" si="286"/>
        <v>100000</v>
      </c>
      <c r="CF199" s="2590">
        <f t="shared" si="286"/>
        <v>0</v>
      </c>
      <c r="CG199" s="2590">
        <f t="shared" si="286"/>
        <v>0</v>
      </c>
      <c r="CH199" s="2590">
        <f t="shared" si="286"/>
        <v>0</v>
      </c>
      <c r="CI199" s="2590">
        <f t="shared" si="286"/>
        <v>0</v>
      </c>
      <c r="CJ199" s="2590">
        <f>SUM(CD199:CI199)</f>
        <v>150000</v>
      </c>
      <c r="CK199" s="2809"/>
      <c r="CL199" s="2809"/>
    </row>
    <row r="200" spans="1:90" ht="55.5" customHeight="1">
      <c r="A200" s="2667" t="s">
        <v>635</v>
      </c>
      <c r="B200" s="2728" t="s">
        <v>738</v>
      </c>
      <c r="C200" s="412" t="s">
        <v>1019</v>
      </c>
      <c r="D200" s="2559"/>
      <c r="E200" s="2811">
        <v>0</v>
      </c>
      <c r="F200" s="2811">
        <v>0</v>
      </c>
      <c r="G200" s="2811">
        <v>13000</v>
      </c>
      <c r="H200" s="2811">
        <v>0</v>
      </c>
      <c r="I200" s="2811">
        <v>0</v>
      </c>
      <c r="J200" s="2811">
        <v>0</v>
      </c>
      <c r="K200" s="2552">
        <v>0</v>
      </c>
      <c r="L200" s="2811">
        <v>0</v>
      </c>
      <c r="M200" s="2811">
        <v>13000</v>
      </c>
      <c r="N200" s="2563"/>
      <c r="O200" s="2563"/>
      <c r="P200" s="2563">
        <v>5280</v>
      </c>
      <c r="Q200" s="2563"/>
      <c r="R200" s="2563"/>
      <c r="S200" s="2563"/>
      <c r="T200" s="2563"/>
      <c r="U200" s="2563"/>
      <c r="V200" s="2563">
        <f t="shared" si="174"/>
        <v>5280</v>
      </c>
      <c r="W200" s="2811">
        <f t="shared" si="277"/>
        <v>0</v>
      </c>
      <c r="X200" s="2811">
        <f t="shared" si="278"/>
        <v>0</v>
      </c>
      <c r="Y200" s="2811">
        <f t="shared" si="279"/>
        <v>18280</v>
      </c>
      <c r="Z200" s="2811">
        <f t="shared" si="280"/>
        <v>0</v>
      </c>
      <c r="AA200" s="2811">
        <f t="shared" si="281"/>
        <v>0</v>
      </c>
      <c r="AB200" s="2811">
        <f t="shared" si="282"/>
        <v>0</v>
      </c>
      <c r="AC200" s="2811">
        <f t="shared" si="283"/>
        <v>0</v>
      </c>
      <c r="AD200" s="2811">
        <f t="shared" si="284"/>
        <v>0</v>
      </c>
      <c r="AE200" s="2811">
        <f t="shared" si="175"/>
        <v>18280</v>
      </c>
      <c r="AF200" s="2812"/>
      <c r="AG200" s="2813">
        <v>0</v>
      </c>
      <c r="AH200" s="2813">
        <v>0</v>
      </c>
      <c r="AI200" s="2813">
        <v>0</v>
      </c>
      <c r="AJ200" s="2813">
        <v>0</v>
      </c>
      <c r="AK200" s="2813">
        <v>0</v>
      </c>
      <c r="AL200" s="2813">
        <v>0</v>
      </c>
      <c r="AM200" s="2813">
        <v>0</v>
      </c>
      <c r="AN200" s="2813">
        <v>0</v>
      </c>
      <c r="AO200" s="2563">
        <v>0</v>
      </c>
      <c r="AP200" s="2563"/>
      <c r="AQ200" s="2563"/>
      <c r="AR200" s="2563"/>
      <c r="AS200" s="2563"/>
      <c r="AT200" s="2563"/>
      <c r="AU200" s="2563"/>
      <c r="AV200" s="2563"/>
      <c r="AW200" s="2563"/>
      <c r="AX200" s="2563">
        <f t="shared" si="176"/>
        <v>0</v>
      </c>
      <c r="AY200" s="2563">
        <f t="shared" si="285"/>
        <v>0</v>
      </c>
      <c r="AZ200" s="2563">
        <f t="shared" si="285"/>
        <v>0</v>
      </c>
      <c r="BA200" s="2563">
        <f t="shared" si="285"/>
        <v>0</v>
      </c>
      <c r="BB200" s="2563">
        <f t="shared" si="285"/>
        <v>0</v>
      </c>
      <c r="BC200" s="2563">
        <f t="shared" si="285"/>
        <v>0</v>
      </c>
      <c r="BD200" s="2563">
        <f t="shared" si="285"/>
        <v>0</v>
      </c>
      <c r="BE200" s="2563">
        <f t="shared" si="285"/>
        <v>0</v>
      </c>
      <c r="BF200" s="2563">
        <f t="shared" si="285"/>
        <v>0</v>
      </c>
      <c r="BG200" s="2563">
        <f t="shared" si="177"/>
        <v>0</v>
      </c>
      <c r="BH200" s="2644"/>
      <c r="BI200" s="2644"/>
      <c r="BJ200" s="2811">
        <v>12.86</v>
      </c>
      <c r="BK200" s="2811"/>
      <c r="BL200" s="2811">
        <v>80000</v>
      </c>
      <c r="BM200" s="2807"/>
      <c r="BN200" s="2807"/>
      <c r="BO200" s="2811"/>
      <c r="BP200" s="2811"/>
      <c r="BQ200" s="2811"/>
      <c r="BR200" s="2807">
        <f t="shared" si="178"/>
        <v>80000</v>
      </c>
      <c r="BS200" s="2812"/>
      <c r="BT200" s="2812"/>
      <c r="BU200" s="2812"/>
      <c r="BV200" s="2814"/>
      <c r="BW200" s="2814"/>
      <c r="BX200" s="2812"/>
      <c r="BY200" s="2812"/>
      <c r="BZ200" s="2812"/>
      <c r="CA200" s="2812">
        <f t="shared" si="179"/>
        <v>0</v>
      </c>
      <c r="CB200" s="2793">
        <f t="shared" si="286"/>
        <v>12.86</v>
      </c>
      <c r="CC200" s="2590">
        <f t="shared" si="286"/>
        <v>0</v>
      </c>
      <c r="CD200" s="2590">
        <f t="shared" si="286"/>
        <v>80000</v>
      </c>
      <c r="CE200" s="2590">
        <f t="shared" si="286"/>
        <v>0</v>
      </c>
      <c r="CF200" s="2590">
        <f t="shared" si="286"/>
        <v>0</v>
      </c>
      <c r="CG200" s="2590">
        <f t="shared" si="286"/>
        <v>0</v>
      </c>
      <c r="CH200" s="2590">
        <f t="shared" si="286"/>
        <v>0</v>
      </c>
      <c r="CI200" s="2590">
        <f t="shared" si="286"/>
        <v>0</v>
      </c>
      <c r="CJ200" s="2590">
        <f>SUM(CD200:CI200)</f>
        <v>80000</v>
      </c>
      <c r="CK200" s="2624" t="s">
        <v>1362</v>
      </c>
      <c r="CL200" s="2624" t="s">
        <v>1361</v>
      </c>
    </row>
    <row r="201" spans="1:90" ht="12" hidden="1" customHeight="1">
      <c r="A201" s="2810"/>
      <c r="B201" s="2595"/>
      <c r="C201" s="555"/>
      <c r="D201" s="2559"/>
      <c r="E201" s="2812">
        <v>0</v>
      </c>
      <c r="F201" s="2812">
        <v>0</v>
      </c>
      <c r="G201" s="2812">
        <v>0</v>
      </c>
      <c r="H201" s="2812">
        <v>0</v>
      </c>
      <c r="I201" s="2812">
        <v>0</v>
      </c>
      <c r="J201" s="2812">
        <v>0</v>
      </c>
      <c r="K201" s="2600">
        <v>0</v>
      </c>
      <c r="L201" s="2812">
        <v>0</v>
      </c>
      <c r="M201" s="2812">
        <v>0</v>
      </c>
      <c r="N201" s="2813"/>
      <c r="O201" s="2813"/>
      <c r="P201" s="2813"/>
      <c r="Q201" s="2813"/>
      <c r="R201" s="2813"/>
      <c r="S201" s="2813"/>
      <c r="T201" s="2813"/>
      <c r="U201" s="2813"/>
      <c r="V201" s="2813">
        <f t="shared" si="174"/>
        <v>0</v>
      </c>
      <c r="W201" s="2812">
        <f t="shared" si="277"/>
        <v>0</v>
      </c>
      <c r="X201" s="2812">
        <f t="shared" si="278"/>
        <v>0</v>
      </c>
      <c r="Y201" s="2812">
        <f t="shared" si="279"/>
        <v>0</v>
      </c>
      <c r="Z201" s="2812">
        <f t="shared" si="280"/>
        <v>0</v>
      </c>
      <c r="AA201" s="2812">
        <f t="shared" si="281"/>
        <v>0</v>
      </c>
      <c r="AB201" s="2812">
        <f t="shared" si="282"/>
        <v>0</v>
      </c>
      <c r="AC201" s="2812">
        <f t="shared" si="283"/>
        <v>0</v>
      </c>
      <c r="AD201" s="2812">
        <f t="shared" si="284"/>
        <v>0</v>
      </c>
      <c r="AE201" s="2812">
        <f t="shared" si="175"/>
        <v>0</v>
      </c>
      <c r="AF201" s="2812"/>
      <c r="AG201" s="2813"/>
      <c r="AH201" s="2813"/>
      <c r="AI201" s="2813"/>
      <c r="AJ201" s="2813"/>
      <c r="AK201" s="2813"/>
      <c r="AL201" s="2813"/>
      <c r="AM201" s="2813"/>
      <c r="AN201" s="2813"/>
      <c r="AO201" s="2813">
        <v>0</v>
      </c>
      <c r="AP201" s="2813"/>
      <c r="AQ201" s="2813"/>
      <c r="AR201" s="2813"/>
      <c r="AS201" s="2813"/>
      <c r="AT201" s="2813"/>
      <c r="AU201" s="2813"/>
      <c r="AV201" s="2813"/>
      <c r="AW201" s="2813"/>
      <c r="AX201" s="2813">
        <f t="shared" si="176"/>
        <v>0</v>
      </c>
      <c r="AY201" s="2813">
        <f t="shared" si="285"/>
        <v>0</v>
      </c>
      <c r="AZ201" s="2813">
        <f t="shared" si="285"/>
        <v>0</v>
      </c>
      <c r="BA201" s="2813">
        <f t="shared" si="285"/>
        <v>0</v>
      </c>
      <c r="BB201" s="2813">
        <f t="shared" si="285"/>
        <v>0</v>
      </c>
      <c r="BC201" s="2813">
        <f t="shared" si="285"/>
        <v>0</v>
      </c>
      <c r="BD201" s="2813">
        <f t="shared" si="285"/>
        <v>0</v>
      </c>
      <c r="BE201" s="2813">
        <f t="shared" si="285"/>
        <v>0</v>
      </c>
      <c r="BF201" s="2813">
        <f t="shared" si="285"/>
        <v>0</v>
      </c>
      <c r="BG201" s="2813">
        <f t="shared" si="177"/>
        <v>0</v>
      </c>
      <c r="BH201" s="2644"/>
      <c r="BI201" s="2644"/>
      <c r="BJ201" s="2812"/>
      <c r="BK201" s="2812"/>
      <c r="BL201" s="2812"/>
      <c r="BM201" s="2814"/>
      <c r="BN201" s="2814"/>
      <c r="BO201" s="2812"/>
      <c r="BP201" s="2812"/>
      <c r="BQ201" s="2812"/>
      <c r="BR201" s="2814">
        <f t="shared" si="178"/>
        <v>0</v>
      </c>
      <c r="BS201" s="2812"/>
      <c r="BT201" s="2812"/>
      <c r="BU201" s="2812"/>
      <c r="BV201" s="2814"/>
      <c r="BW201" s="2814"/>
      <c r="BX201" s="2812"/>
      <c r="BY201" s="2812"/>
      <c r="BZ201" s="2812"/>
      <c r="CA201" s="2812">
        <f t="shared" si="179"/>
        <v>0</v>
      </c>
      <c r="CB201" s="2814"/>
      <c r="CC201" s="2812"/>
      <c r="CD201" s="2812"/>
      <c r="CE201" s="2814"/>
      <c r="CF201" s="2812"/>
      <c r="CG201" s="2812"/>
      <c r="CH201" s="2812"/>
      <c r="CI201" s="2812"/>
      <c r="CJ201" s="2812">
        <f t="shared" si="180"/>
        <v>0</v>
      </c>
      <c r="CK201" s="2809"/>
      <c r="CL201" s="2809"/>
    </row>
    <row r="202" spans="1:90" ht="12" hidden="1" customHeight="1">
      <c r="A202" s="2810"/>
      <c r="B202" s="2595"/>
      <c r="C202" s="555"/>
      <c r="D202" s="2559"/>
      <c r="E202" s="2812">
        <v>0</v>
      </c>
      <c r="F202" s="2812">
        <v>0</v>
      </c>
      <c r="G202" s="2812">
        <v>0</v>
      </c>
      <c r="H202" s="2812">
        <v>0</v>
      </c>
      <c r="I202" s="2812">
        <v>0</v>
      </c>
      <c r="J202" s="2812">
        <v>0</v>
      </c>
      <c r="K202" s="2600">
        <v>0</v>
      </c>
      <c r="L202" s="2812">
        <v>0</v>
      </c>
      <c r="M202" s="2812">
        <v>0</v>
      </c>
      <c r="N202" s="2813"/>
      <c r="O202" s="2813"/>
      <c r="P202" s="2813"/>
      <c r="Q202" s="2813"/>
      <c r="R202" s="2813"/>
      <c r="S202" s="2813"/>
      <c r="T202" s="2813"/>
      <c r="U202" s="2813"/>
      <c r="V202" s="2813">
        <f t="shared" si="174"/>
        <v>0</v>
      </c>
      <c r="W202" s="2812">
        <f t="shared" si="277"/>
        <v>0</v>
      </c>
      <c r="X202" s="2812">
        <f t="shared" si="278"/>
        <v>0</v>
      </c>
      <c r="Y202" s="2812">
        <f t="shared" si="279"/>
        <v>0</v>
      </c>
      <c r="Z202" s="2812">
        <f t="shared" si="280"/>
        <v>0</v>
      </c>
      <c r="AA202" s="2812">
        <f t="shared" si="281"/>
        <v>0</v>
      </c>
      <c r="AB202" s="2812">
        <f t="shared" si="282"/>
        <v>0</v>
      </c>
      <c r="AC202" s="2812">
        <f t="shared" si="283"/>
        <v>0</v>
      </c>
      <c r="AD202" s="2812">
        <f t="shared" si="284"/>
        <v>0</v>
      </c>
      <c r="AE202" s="2812">
        <f t="shared" si="175"/>
        <v>0</v>
      </c>
      <c r="AF202" s="2812"/>
      <c r="AG202" s="2813"/>
      <c r="AH202" s="2813"/>
      <c r="AI202" s="2813"/>
      <c r="AJ202" s="2813"/>
      <c r="AK202" s="2813"/>
      <c r="AL202" s="2813"/>
      <c r="AM202" s="2813"/>
      <c r="AN202" s="2813"/>
      <c r="AO202" s="2813">
        <v>0</v>
      </c>
      <c r="AP202" s="2813"/>
      <c r="AQ202" s="2813"/>
      <c r="AR202" s="2813"/>
      <c r="AS202" s="2813"/>
      <c r="AT202" s="2813"/>
      <c r="AU202" s="2813"/>
      <c r="AV202" s="2813"/>
      <c r="AW202" s="2813"/>
      <c r="AX202" s="2813">
        <f t="shared" si="176"/>
        <v>0</v>
      </c>
      <c r="AY202" s="2813">
        <f t="shared" si="285"/>
        <v>0</v>
      </c>
      <c r="AZ202" s="2813">
        <f t="shared" si="285"/>
        <v>0</v>
      </c>
      <c r="BA202" s="2813">
        <f t="shared" si="285"/>
        <v>0</v>
      </c>
      <c r="BB202" s="2813">
        <f t="shared" si="285"/>
        <v>0</v>
      </c>
      <c r="BC202" s="2813">
        <f t="shared" si="285"/>
        <v>0</v>
      </c>
      <c r="BD202" s="2813">
        <f t="shared" si="285"/>
        <v>0</v>
      </c>
      <c r="BE202" s="2813">
        <f t="shared" si="285"/>
        <v>0</v>
      </c>
      <c r="BF202" s="2813">
        <f t="shared" si="285"/>
        <v>0</v>
      </c>
      <c r="BG202" s="2813">
        <f t="shared" si="177"/>
        <v>0</v>
      </c>
      <c r="BH202" s="2644"/>
      <c r="BI202" s="2644"/>
      <c r="BJ202" s="2812"/>
      <c r="BK202" s="2812"/>
      <c r="BL202" s="2812"/>
      <c r="BM202" s="2814"/>
      <c r="BN202" s="2814"/>
      <c r="BO202" s="2812"/>
      <c r="BP202" s="2812"/>
      <c r="BQ202" s="2812"/>
      <c r="BR202" s="2814">
        <f t="shared" si="178"/>
        <v>0</v>
      </c>
      <c r="BS202" s="2812"/>
      <c r="BT202" s="2812"/>
      <c r="BU202" s="2812"/>
      <c r="BV202" s="2814"/>
      <c r="BW202" s="2814"/>
      <c r="BX202" s="2812"/>
      <c r="BY202" s="2812"/>
      <c r="BZ202" s="2812"/>
      <c r="CA202" s="2812">
        <f t="shared" si="179"/>
        <v>0</v>
      </c>
      <c r="CB202" s="2814"/>
      <c r="CC202" s="2812"/>
      <c r="CD202" s="2812"/>
      <c r="CE202" s="2814"/>
      <c r="CF202" s="2812"/>
      <c r="CG202" s="2812"/>
      <c r="CH202" s="2812"/>
      <c r="CI202" s="2812"/>
      <c r="CJ202" s="2812">
        <f t="shared" si="180"/>
        <v>0</v>
      </c>
      <c r="CK202" s="2809"/>
      <c r="CL202" s="2809"/>
    </row>
    <row r="203" spans="1:90" ht="12" hidden="1" customHeight="1">
      <c r="A203" s="2810"/>
      <c r="B203" s="2595"/>
      <c r="C203" s="555"/>
      <c r="D203" s="2559"/>
      <c r="E203" s="2812">
        <v>0</v>
      </c>
      <c r="F203" s="2812">
        <v>0</v>
      </c>
      <c r="G203" s="2812">
        <v>0</v>
      </c>
      <c r="H203" s="2812">
        <v>0</v>
      </c>
      <c r="I203" s="2812">
        <v>0</v>
      </c>
      <c r="J203" s="2812">
        <v>0</v>
      </c>
      <c r="K203" s="2600">
        <v>0</v>
      </c>
      <c r="L203" s="2812">
        <v>0</v>
      </c>
      <c r="M203" s="2812">
        <v>0</v>
      </c>
      <c r="N203" s="2813"/>
      <c r="O203" s="2813"/>
      <c r="P203" s="2813"/>
      <c r="Q203" s="2813"/>
      <c r="R203" s="2813"/>
      <c r="S203" s="2813"/>
      <c r="T203" s="2813"/>
      <c r="U203" s="2813"/>
      <c r="V203" s="2813">
        <f t="shared" ref="V203:V266" si="287">SUM(P203:U203)</f>
        <v>0</v>
      </c>
      <c r="W203" s="2812">
        <f t="shared" si="277"/>
        <v>0</v>
      </c>
      <c r="X203" s="2812">
        <f t="shared" si="278"/>
        <v>0</v>
      </c>
      <c r="Y203" s="2812">
        <f t="shared" si="279"/>
        <v>0</v>
      </c>
      <c r="Z203" s="2812">
        <f t="shared" si="280"/>
        <v>0</v>
      </c>
      <c r="AA203" s="2812">
        <f t="shared" si="281"/>
        <v>0</v>
      </c>
      <c r="AB203" s="2812">
        <f t="shared" si="282"/>
        <v>0</v>
      </c>
      <c r="AC203" s="2812">
        <f t="shared" si="283"/>
        <v>0</v>
      </c>
      <c r="AD203" s="2812">
        <f t="shared" si="284"/>
        <v>0</v>
      </c>
      <c r="AE203" s="2812">
        <f t="shared" ref="AE203:AE266" si="288">SUM(Y203:AD203)</f>
        <v>0</v>
      </c>
      <c r="AF203" s="2812"/>
      <c r="AG203" s="2813"/>
      <c r="AH203" s="2813"/>
      <c r="AI203" s="2813"/>
      <c r="AJ203" s="2813"/>
      <c r="AK203" s="2813"/>
      <c r="AL203" s="2813"/>
      <c r="AM203" s="2813"/>
      <c r="AN203" s="2813"/>
      <c r="AO203" s="2813">
        <v>0</v>
      </c>
      <c r="AP203" s="2813"/>
      <c r="AQ203" s="2813"/>
      <c r="AR203" s="2813"/>
      <c r="AS203" s="2813"/>
      <c r="AT203" s="2813"/>
      <c r="AU203" s="2813"/>
      <c r="AV203" s="2813"/>
      <c r="AW203" s="2813"/>
      <c r="AX203" s="2813">
        <f t="shared" ref="AX203:AX266" si="289">SUM(AR203:AW203)</f>
        <v>0</v>
      </c>
      <c r="AY203" s="2813">
        <f t="shared" si="285"/>
        <v>0</v>
      </c>
      <c r="AZ203" s="2813">
        <f t="shared" si="285"/>
        <v>0</v>
      </c>
      <c r="BA203" s="2813">
        <f t="shared" si="285"/>
        <v>0</v>
      </c>
      <c r="BB203" s="2813">
        <f t="shared" si="285"/>
        <v>0</v>
      </c>
      <c r="BC203" s="2813">
        <f t="shared" si="285"/>
        <v>0</v>
      </c>
      <c r="BD203" s="2813">
        <f t="shared" si="285"/>
        <v>0</v>
      </c>
      <c r="BE203" s="2813">
        <f t="shared" si="285"/>
        <v>0</v>
      </c>
      <c r="BF203" s="2813">
        <f t="shared" si="285"/>
        <v>0</v>
      </c>
      <c r="BG203" s="2813">
        <f t="shared" ref="BG203:BG266" si="290">SUM(BA203:BF203)</f>
        <v>0</v>
      </c>
      <c r="BH203" s="2644"/>
      <c r="BI203" s="2644"/>
      <c r="BJ203" s="2812"/>
      <c r="BK203" s="2812"/>
      <c r="BL203" s="2812"/>
      <c r="BM203" s="2814"/>
      <c r="BN203" s="2814"/>
      <c r="BO203" s="2812"/>
      <c r="BP203" s="2812"/>
      <c r="BQ203" s="2812"/>
      <c r="BR203" s="2814">
        <f t="shared" ref="BR203:BR266" si="291">SUM(BL203:BQ203)</f>
        <v>0</v>
      </c>
      <c r="BS203" s="2812"/>
      <c r="BT203" s="2812"/>
      <c r="BU203" s="2812"/>
      <c r="BV203" s="2814"/>
      <c r="BW203" s="2814"/>
      <c r="BX203" s="2812"/>
      <c r="BY203" s="2812"/>
      <c r="BZ203" s="2812"/>
      <c r="CA203" s="2812">
        <f t="shared" ref="CA203:CA266" si="292">SUM(BU203:BZ203)</f>
        <v>0</v>
      </c>
      <c r="CB203" s="2814"/>
      <c r="CC203" s="2812"/>
      <c r="CD203" s="2812"/>
      <c r="CE203" s="2814"/>
      <c r="CF203" s="2812"/>
      <c r="CG203" s="2812"/>
      <c r="CH203" s="2812"/>
      <c r="CI203" s="2812"/>
      <c r="CJ203" s="2812">
        <f t="shared" ref="CJ203:CJ266" si="293">SUM(CD203:CI203)</f>
        <v>0</v>
      </c>
      <c r="CK203" s="2809"/>
      <c r="CL203" s="2809"/>
    </row>
    <row r="204" spans="1:90" ht="12" hidden="1" customHeight="1">
      <c r="A204" s="2810"/>
      <c r="B204" s="2595"/>
      <c r="C204" s="555"/>
      <c r="D204" s="2559"/>
      <c r="E204" s="2812">
        <v>0</v>
      </c>
      <c r="F204" s="2812">
        <v>0</v>
      </c>
      <c r="G204" s="2812">
        <v>0</v>
      </c>
      <c r="H204" s="2812">
        <v>0</v>
      </c>
      <c r="I204" s="2812">
        <v>0</v>
      </c>
      <c r="J204" s="2812">
        <v>0</v>
      </c>
      <c r="K204" s="2600">
        <v>0</v>
      </c>
      <c r="L204" s="2812">
        <v>0</v>
      </c>
      <c r="M204" s="2812">
        <v>0</v>
      </c>
      <c r="N204" s="2813"/>
      <c r="O204" s="2813"/>
      <c r="P204" s="2813"/>
      <c r="Q204" s="2813"/>
      <c r="R204" s="2813"/>
      <c r="S204" s="2813"/>
      <c r="T204" s="2813"/>
      <c r="U204" s="2813"/>
      <c r="V204" s="2813">
        <f t="shared" si="287"/>
        <v>0</v>
      </c>
      <c r="W204" s="2812">
        <f t="shared" si="277"/>
        <v>0</v>
      </c>
      <c r="X204" s="2812">
        <f t="shared" si="278"/>
        <v>0</v>
      </c>
      <c r="Y204" s="2812">
        <f t="shared" si="279"/>
        <v>0</v>
      </c>
      <c r="Z204" s="2812">
        <f t="shared" si="280"/>
        <v>0</v>
      </c>
      <c r="AA204" s="2812">
        <f t="shared" si="281"/>
        <v>0</v>
      </c>
      <c r="AB204" s="2812">
        <f t="shared" si="282"/>
        <v>0</v>
      </c>
      <c r="AC204" s="2812">
        <f t="shared" si="283"/>
        <v>0</v>
      </c>
      <c r="AD204" s="2812">
        <f t="shared" si="284"/>
        <v>0</v>
      </c>
      <c r="AE204" s="2812">
        <f t="shared" si="288"/>
        <v>0</v>
      </c>
      <c r="AF204" s="2812"/>
      <c r="AG204" s="2813"/>
      <c r="AH204" s="2813"/>
      <c r="AI204" s="2813"/>
      <c r="AJ204" s="2813"/>
      <c r="AK204" s="2813"/>
      <c r="AL204" s="2813"/>
      <c r="AM204" s="2813"/>
      <c r="AN204" s="2813"/>
      <c r="AO204" s="2813">
        <v>0</v>
      </c>
      <c r="AP204" s="2813"/>
      <c r="AQ204" s="2813"/>
      <c r="AR204" s="2813"/>
      <c r="AS204" s="2813"/>
      <c r="AT204" s="2813"/>
      <c r="AU204" s="2813"/>
      <c r="AV204" s="2813"/>
      <c r="AW204" s="2813"/>
      <c r="AX204" s="2813">
        <f t="shared" si="289"/>
        <v>0</v>
      </c>
      <c r="AY204" s="2813">
        <f t="shared" si="285"/>
        <v>0</v>
      </c>
      <c r="AZ204" s="2813">
        <f t="shared" si="285"/>
        <v>0</v>
      </c>
      <c r="BA204" s="2813">
        <f t="shared" si="285"/>
        <v>0</v>
      </c>
      <c r="BB204" s="2813">
        <f t="shared" si="285"/>
        <v>0</v>
      </c>
      <c r="BC204" s="2813">
        <f t="shared" si="285"/>
        <v>0</v>
      </c>
      <c r="BD204" s="2813">
        <f t="shared" si="285"/>
        <v>0</v>
      </c>
      <c r="BE204" s="2813">
        <f t="shared" si="285"/>
        <v>0</v>
      </c>
      <c r="BF204" s="2813">
        <f t="shared" si="285"/>
        <v>0</v>
      </c>
      <c r="BG204" s="2813">
        <f t="shared" si="290"/>
        <v>0</v>
      </c>
      <c r="BH204" s="2644"/>
      <c r="BI204" s="2644"/>
      <c r="BJ204" s="2812"/>
      <c r="BK204" s="2812"/>
      <c r="BL204" s="2812"/>
      <c r="BM204" s="2814"/>
      <c r="BN204" s="2814"/>
      <c r="BO204" s="2812"/>
      <c r="BP204" s="2812"/>
      <c r="BQ204" s="2812"/>
      <c r="BR204" s="2814">
        <f t="shared" si="291"/>
        <v>0</v>
      </c>
      <c r="BS204" s="2812"/>
      <c r="BT204" s="2812"/>
      <c r="BU204" s="2812"/>
      <c r="BV204" s="2814"/>
      <c r="BW204" s="2814"/>
      <c r="BX204" s="2812"/>
      <c r="BY204" s="2812"/>
      <c r="BZ204" s="2812"/>
      <c r="CA204" s="2812">
        <f t="shared" si="292"/>
        <v>0</v>
      </c>
      <c r="CB204" s="2814"/>
      <c r="CC204" s="2812"/>
      <c r="CD204" s="2812"/>
      <c r="CE204" s="2814"/>
      <c r="CF204" s="2812"/>
      <c r="CG204" s="2812"/>
      <c r="CH204" s="2812"/>
      <c r="CI204" s="2812"/>
      <c r="CJ204" s="2812">
        <f t="shared" si="293"/>
        <v>0</v>
      </c>
      <c r="CK204" s="2809"/>
      <c r="CL204" s="2809"/>
    </row>
    <row r="205" spans="1:90" ht="12" hidden="1" customHeight="1">
      <c r="A205" s="2810"/>
      <c r="B205" s="2595"/>
      <c r="C205" s="555"/>
      <c r="D205" s="2559"/>
      <c r="E205" s="2812">
        <v>0</v>
      </c>
      <c r="F205" s="2812">
        <v>0</v>
      </c>
      <c r="G205" s="2812">
        <v>0</v>
      </c>
      <c r="H205" s="2812">
        <v>0</v>
      </c>
      <c r="I205" s="2812">
        <v>0</v>
      </c>
      <c r="J205" s="2812">
        <v>0</v>
      </c>
      <c r="K205" s="2600">
        <v>0</v>
      </c>
      <c r="L205" s="2812">
        <v>0</v>
      </c>
      <c r="M205" s="2812">
        <v>0</v>
      </c>
      <c r="N205" s="2813"/>
      <c r="O205" s="2813"/>
      <c r="P205" s="2813"/>
      <c r="Q205" s="2813"/>
      <c r="R205" s="2813"/>
      <c r="S205" s="2813"/>
      <c r="T205" s="2813"/>
      <c r="U205" s="2813"/>
      <c r="V205" s="2813">
        <f t="shared" si="287"/>
        <v>0</v>
      </c>
      <c r="W205" s="2812">
        <f t="shared" si="277"/>
        <v>0</v>
      </c>
      <c r="X205" s="2812">
        <f t="shared" si="278"/>
        <v>0</v>
      </c>
      <c r="Y205" s="2812">
        <f t="shared" si="279"/>
        <v>0</v>
      </c>
      <c r="Z205" s="2812">
        <f t="shared" si="280"/>
        <v>0</v>
      </c>
      <c r="AA205" s="2812">
        <f t="shared" si="281"/>
        <v>0</v>
      </c>
      <c r="AB205" s="2812">
        <f t="shared" si="282"/>
        <v>0</v>
      </c>
      <c r="AC205" s="2812">
        <f t="shared" si="283"/>
        <v>0</v>
      </c>
      <c r="AD205" s="2812">
        <f t="shared" si="284"/>
        <v>0</v>
      </c>
      <c r="AE205" s="2812">
        <f t="shared" si="288"/>
        <v>0</v>
      </c>
      <c r="AF205" s="2812"/>
      <c r="AG205" s="2813"/>
      <c r="AH205" s="2813"/>
      <c r="AI205" s="2813"/>
      <c r="AJ205" s="2813"/>
      <c r="AK205" s="2813"/>
      <c r="AL205" s="2813"/>
      <c r="AM205" s="2813"/>
      <c r="AN205" s="2813"/>
      <c r="AO205" s="2813">
        <v>0</v>
      </c>
      <c r="AP205" s="2813"/>
      <c r="AQ205" s="2813"/>
      <c r="AR205" s="2813"/>
      <c r="AS205" s="2813"/>
      <c r="AT205" s="2813"/>
      <c r="AU205" s="2813"/>
      <c r="AV205" s="2813"/>
      <c r="AW205" s="2813"/>
      <c r="AX205" s="2813">
        <f t="shared" si="289"/>
        <v>0</v>
      </c>
      <c r="AY205" s="2813">
        <f t="shared" si="285"/>
        <v>0</v>
      </c>
      <c r="AZ205" s="2813">
        <f t="shared" si="285"/>
        <v>0</v>
      </c>
      <c r="BA205" s="2813">
        <f t="shared" si="285"/>
        <v>0</v>
      </c>
      <c r="BB205" s="2813">
        <f t="shared" si="285"/>
        <v>0</v>
      </c>
      <c r="BC205" s="2813">
        <f t="shared" si="285"/>
        <v>0</v>
      </c>
      <c r="BD205" s="2813">
        <f t="shared" si="285"/>
        <v>0</v>
      </c>
      <c r="BE205" s="2813">
        <f t="shared" si="285"/>
        <v>0</v>
      </c>
      <c r="BF205" s="2813">
        <f t="shared" si="285"/>
        <v>0</v>
      </c>
      <c r="BG205" s="2813">
        <f t="shared" si="290"/>
        <v>0</v>
      </c>
      <c r="BH205" s="2644"/>
      <c r="BI205" s="2644"/>
      <c r="BJ205" s="2812"/>
      <c r="BK205" s="2812"/>
      <c r="BL205" s="2812"/>
      <c r="BM205" s="2814"/>
      <c r="BN205" s="2814"/>
      <c r="BO205" s="2812"/>
      <c r="BP205" s="2812"/>
      <c r="BQ205" s="2812"/>
      <c r="BR205" s="2814">
        <f t="shared" si="291"/>
        <v>0</v>
      </c>
      <c r="BS205" s="2812"/>
      <c r="BT205" s="2812"/>
      <c r="BU205" s="2812"/>
      <c r="BV205" s="2814"/>
      <c r="BW205" s="2814"/>
      <c r="BX205" s="2812"/>
      <c r="BY205" s="2812"/>
      <c r="BZ205" s="2812"/>
      <c r="CA205" s="2812">
        <f t="shared" si="292"/>
        <v>0</v>
      </c>
      <c r="CB205" s="2814"/>
      <c r="CC205" s="2812"/>
      <c r="CD205" s="2812"/>
      <c r="CE205" s="2814"/>
      <c r="CF205" s="2812"/>
      <c r="CG205" s="2812"/>
      <c r="CH205" s="2812"/>
      <c r="CI205" s="2812"/>
      <c r="CJ205" s="2812">
        <f t="shared" si="293"/>
        <v>0</v>
      </c>
      <c r="CK205" s="2809"/>
      <c r="CL205" s="2809"/>
    </row>
    <row r="206" spans="1:90" ht="12" hidden="1" customHeight="1">
      <c r="A206" s="2693"/>
      <c r="B206" s="2569"/>
      <c r="C206" s="2570"/>
      <c r="D206" s="2571"/>
      <c r="E206" s="2682">
        <v>0</v>
      </c>
      <c r="F206" s="2573">
        <v>0</v>
      </c>
      <c r="G206" s="2573">
        <v>0</v>
      </c>
      <c r="H206" s="2573">
        <v>0</v>
      </c>
      <c r="I206" s="2573">
        <v>0</v>
      </c>
      <c r="J206" s="2573">
        <v>0</v>
      </c>
      <c r="K206" s="2573">
        <v>0</v>
      </c>
      <c r="L206" s="2573">
        <v>0</v>
      </c>
      <c r="M206" s="2573">
        <v>0</v>
      </c>
      <c r="N206" s="2815"/>
      <c r="O206" s="2573"/>
      <c r="P206" s="2573"/>
      <c r="Q206" s="2604"/>
      <c r="R206" s="2573"/>
      <c r="S206" s="2573"/>
      <c r="T206" s="2573"/>
      <c r="U206" s="2573"/>
      <c r="V206" s="2573">
        <f t="shared" si="287"/>
        <v>0</v>
      </c>
      <c r="W206" s="2575">
        <f t="shared" si="277"/>
        <v>0</v>
      </c>
      <c r="X206" s="2575">
        <f t="shared" si="278"/>
        <v>0</v>
      </c>
      <c r="Y206" s="2575">
        <f t="shared" si="279"/>
        <v>0</v>
      </c>
      <c r="Z206" s="2575">
        <f t="shared" si="280"/>
        <v>0</v>
      </c>
      <c r="AA206" s="2575">
        <f t="shared" si="281"/>
        <v>0</v>
      </c>
      <c r="AB206" s="2575">
        <f t="shared" si="282"/>
        <v>0</v>
      </c>
      <c r="AC206" s="2575">
        <f t="shared" si="283"/>
        <v>0</v>
      </c>
      <c r="AD206" s="2575">
        <f t="shared" si="284"/>
        <v>0</v>
      </c>
      <c r="AE206" s="2575">
        <f t="shared" si="288"/>
        <v>0</v>
      </c>
      <c r="AF206" s="2575"/>
      <c r="AG206" s="2815"/>
      <c r="AH206" s="2573"/>
      <c r="AI206" s="2573"/>
      <c r="AJ206" s="2604"/>
      <c r="AK206" s="2604"/>
      <c r="AL206" s="2573"/>
      <c r="AM206" s="2573"/>
      <c r="AN206" s="2573"/>
      <c r="AO206" s="2573">
        <v>0</v>
      </c>
      <c r="AP206" s="2815"/>
      <c r="AQ206" s="2573"/>
      <c r="AR206" s="2573"/>
      <c r="AS206" s="2573"/>
      <c r="AT206" s="2573"/>
      <c r="AU206" s="2573"/>
      <c r="AV206" s="2573"/>
      <c r="AW206" s="2573"/>
      <c r="AX206" s="2573">
        <f t="shared" si="289"/>
        <v>0</v>
      </c>
      <c r="AY206" s="2815">
        <f t="shared" si="285"/>
        <v>0</v>
      </c>
      <c r="AZ206" s="2750">
        <f t="shared" si="285"/>
        <v>0</v>
      </c>
      <c r="BA206" s="2767">
        <f t="shared" si="285"/>
        <v>0</v>
      </c>
      <c r="BB206" s="2604">
        <f t="shared" si="285"/>
        <v>0</v>
      </c>
      <c r="BC206" s="2789">
        <f t="shared" si="285"/>
        <v>0</v>
      </c>
      <c r="BD206" s="2789">
        <f t="shared" si="285"/>
        <v>0</v>
      </c>
      <c r="BE206" s="2604">
        <f t="shared" si="285"/>
        <v>0</v>
      </c>
      <c r="BF206" s="2573">
        <f t="shared" si="285"/>
        <v>0</v>
      </c>
      <c r="BG206" s="2573">
        <f t="shared" si="290"/>
        <v>0</v>
      </c>
      <c r="BH206" s="2696"/>
      <c r="BI206" s="2696"/>
      <c r="BJ206" s="2815"/>
      <c r="BK206" s="2573"/>
      <c r="BL206" s="2573"/>
      <c r="BM206" s="2573"/>
      <c r="BN206" s="2573"/>
      <c r="BO206" s="2573"/>
      <c r="BP206" s="2604"/>
      <c r="BQ206" s="2573"/>
      <c r="BR206" s="2604">
        <f t="shared" si="291"/>
        <v>0</v>
      </c>
      <c r="BS206" s="2815"/>
      <c r="BT206" s="2573"/>
      <c r="BU206" s="2573"/>
      <c r="BV206" s="2604"/>
      <c r="BW206" s="2604"/>
      <c r="BX206" s="2573"/>
      <c r="BY206" s="2573"/>
      <c r="BZ206" s="2573"/>
      <c r="CA206" s="2573">
        <f t="shared" si="292"/>
        <v>0</v>
      </c>
      <c r="CB206" s="2816"/>
      <c r="CC206" s="2604"/>
      <c r="CD206" s="2604"/>
      <c r="CE206" s="2604"/>
      <c r="CF206" s="2604"/>
      <c r="CG206" s="2604"/>
      <c r="CH206" s="2604"/>
      <c r="CI206" s="2604"/>
      <c r="CJ206" s="2604">
        <f t="shared" si="293"/>
        <v>0</v>
      </c>
      <c r="CK206" s="2817"/>
      <c r="CL206" s="2817"/>
    </row>
    <row r="207" spans="1:90" ht="18" customHeight="1">
      <c r="A207" s="338"/>
      <c r="B207" s="3552" t="s">
        <v>534</v>
      </c>
      <c r="C207" s="3553" t="s">
        <v>552</v>
      </c>
      <c r="D207" s="3564"/>
      <c r="E207" s="3556">
        <v>0</v>
      </c>
      <c r="F207" s="3556">
        <v>3.1799999999999997</v>
      </c>
      <c r="G207" s="3556">
        <v>164386</v>
      </c>
      <c r="H207" s="3556">
        <v>1331127.8</v>
      </c>
      <c r="I207" s="3556">
        <v>0</v>
      </c>
      <c r="J207" s="3556">
        <v>0</v>
      </c>
      <c r="K207" s="3556">
        <v>0</v>
      </c>
      <c r="L207" s="3556">
        <v>0</v>
      </c>
      <c r="M207" s="3556">
        <v>1495513.8</v>
      </c>
      <c r="N207" s="3556">
        <f t="shared" ref="N207:AD207" si="294">SUM(N208:N228)</f>
        <v>0</v>
      </c>
      <c r="O207" s="3556">
        <f t="shared" si="294"/>
        <v>0</v>
      </c>
      <c r="P207" s="3556">
        <f t="shared" si="294"/>
        <v>95126.3</v>
      </c>
      <c r="Q207" s="3556">
        <f t="shared" si="294"/>
        <v>0</v>
      </c>
      <c r="R207" s="3556">
        <f>SUM(R208:R228)</f>
        <v>0</v>
      </c>
      <c r="S207" s="3556">
        <f t="shared" si="294"/>
        <v>0</v>
      </c>
      <c r="T207" s="3556">
        <f t="shared" si="294"/>
        <v>0</v>
      </c>
      <c r="U207" s="3556">
        <f t="shared" si="294"/>
        <v>0</v>
      </c>
      <c r="V207" s="3556">
        <f t="shared" si="294"/>
        <v>95126.3</v>
      </c>
      <c r="W207" s="3556">
        <f t="shared" si="294"/>
        <v>0</v>
      </c>
      <c r="X207" s="3556">
        <f t="shared" si="294"/>
        <v>3.1799999999999997</v>
      </c>
      <c r="Y207" s="3556">
        <f t="shared" si="294"/>
        <v>259512.3</v>
      </c>
      <c r="Z207" s="3556">
        <f t="shared" si="294"/>
        <v>1331127.8</v>
      </c>
      <c r="AA207" s="3556">
        <f>SUM(AA208:AA228)</f>
        <v>0</v>
      </c>
      <c r="AB207" s="3556">
        <f t="shared" si="294"/>
        <v>0</v>
      </c>
      <c r="AC207" s="3556">
        <f t="shared" si="294"/>
        <v>0</v>
      </c>
      <c r="AD207" s="3556">
        <f t="shared" si="294"/>
        <v>0</v>
      </c>
      <c r="AE207" s="3556">
        <f t="shared" si="288"/>
        <v>1590640.1</v>
      </c>
      <c r="AF207" s="3556"/>
      <c r="AG207" s="3556">
        <v>0</v>
      </c>
      <c r="AH207" s="3556">
        <v>1.99</v>
      </c>
      <c r="AI207" s="3556">
        <v>39780</v>
      </c>
      <c r="AJ207" s="3556">
        <v>931461</v>
      </c>
      <c r="AK207" s="3556">
        <v>0</v>
      </c>
      <c r="AL207" s="3556">
        <v>0</v>
      </c>
      <c r="AM207" s="3556">
        <v>0</v>
      </c>
      <c r="AN207" s="3556"/>
      <c r="AO207" s="3556">
        <f>SUM(AI207:AJ207)</f>
        <v>971241</v>
      </c>
      <c r="AP207" s="3556">
        <f t="shared" ref="AP207:AW207" si="295">SUM(AP208:AP228)</f>
        <v>0</v>
      </c>
      <c r="AQ207" s="3556">
        <f t="shared" si="295"/>
        <v>0</v>
      </c>
      <c r="AR207" s="3556">
        <f t="shared" si="295"/>
        <v>1800</v>
      </c>
      <c r="AS207" s="3556">
        <f t="shared" si="295"/>
        <v>0</v>
      </c>
      <c r="AT207" s="3556">
        <f>SUM(AT208:AT228)</f>
        <v>0</v>
      </c>
      <c r="AU207" s="3556">
        <f t="shared" si="295"/>
        <v>0</v>
      </c>
      <c r="AV207" s="3556">
        <f t="shared" si="295"/>
        <v>0</v>
      </c>
      <c r="AW207" s="3556">
        <f t="shared" si="295"/>
        <v>0</v>
      </c>
      <c r="AX207" s="3556">
        <f t="shared" si="289"/>
        <v>1800</v>
      </c>
      <c r="AY207" s="3556">
        <f t="shared" ref="AY207:BF207" si="296">SUM(AY208:AY228)</f>
        <v>0</v>
      </c>
      <c r="AZ207" s="3556">
        <f t="shared" si="296"/>
        <v>1.99</v>
      </c>
      <c r="BA207" s="3556">
        <f t="shared" si="296"/>
        <v>41580</v>
      </c>
      <c r="BB207" s="3556">
        <f t="shared" si="296"/>
        <v>931461</v>
      </c>
      <c r="BC207" s="3556">
        <f>SUM(BC208:BC228)</f>
        <v>0</v>
      </c>
      <c r="BD207" s="3556">
        <f t="shared" si="296"/>
        <v>0</v>
      </c>
      <c r="BE207" s="3556">
        <f t="shared" si="296"/>
        <v>0</v>
      </c>
      <c r="BF207" s="3556">
        <f t="shared" si="296"/>
        <v>0</v>
      </c>
      <c r="BG207" s="3556">
        <f t="shared" si="290"/>
        <v>973041</v>
      </c>
      <c r="BH207" s="3559"/>
      <c r="BI207" s="3559"/>
      <c r="BJ207" s="3556">
        <f t="shared" ref="BJ207:BQ207" si="297">SUM(BJ208:BJ228)</f>
        <v>0</v>
      </c>
      <c r="BK207" s="3556">
        <f t="shared" si="297"/>
        <v>0</v>
      </c>
      <c r="BL207" s="3556">
        <f t="shared" si="297"/>
        <v>53500</v>
      </c>
      <c r="BM207" s="3556">
        <f t="shared" si="297"/>
        <v>1174806.8999999999</v>
      </c>
      <c r="BN207" s="3556">
        <f t="shared" si="297"/>
        <v>0</v>
      </c>
      <c r="BO207" s="3556">
        <f t="shared" si="297"/>
        <v>0</v>
      </c>
      <c r="BP207" s="3556">
        <f t="shared" si="297"/>
        <v>0</v>
      </c>
      <c r="BQ207" s="3556">
        <f t="shared" si="297"/>
        <v>0</v>
      </c>
      <c r="BR207" s="3556">
        <f t="shared" si="291"/>
        <v>1228306.8999999999</v>
      </c>
      <c r="BS207" s="3556">
        <f t="shared" ref="BS207:BZ207" si="298">SUM(BS208:BS228)</f>
        <v>0</v>
      </c>
      <c r="BT207" s="3556">
        <f t="shared" si="298"/>
        <v>0</v>
      </c>
      <c r="BU207" s="3556">
        <f t="shared" si="298"/>
        <v>-3500</v>
      </c>
      <c r="BV207" s="3556">
        <f t="shared" si="298"/>
        <v>0</v>
      </c>
      <c r="BW207" s="3556">
        <f t="shared" si="298"/>
        <v>0</v>
      </c>
      <c r="BX207" s="3556">
        <f t="shared" si="298"/>
        <v>0</v>
      </c>
      <c r="BY207" s="3556">
        <f t="shared" si="298"/>
        <v>0</v>
      </c>
      <c r="BZ207" s="3556">
        <f t="shared" si="298"/>
        <v>0</v>
      </c>
      <c r="CA207" s="3556">
        <f t="shared" si="292"/>
        <v>-3500</v>
      </c>
      <c r="CB207" s="3556">
        <f t="shared" ref="CB207:CI207" si="299">SUM(CB208:CB228)</f>
        <v>0</v>
      </c>
      <c r="CC207" s="3561">
        <f t="shared" si="299"/>
        <v>0</v>
      </c>
      <c r="CD207" s="3556">
        <f t="shared" si="299"/>
        <v>50000</v>
      </c>
      <c r="CE207" s="3556">
        <f t="shared" si="299"/>
        <v>1174806.8999999999</v>
      </c>
      <c r="CF207" s="3556">
        <f>SUM(CF208:CF228)</f>
        <v>0</v>
      </c>
      <c r="CG207" s="3556">
        <f t="shared" si="299"/>
        <v>0</v>
      </c>
      <c r="CH207" s="3556">
        <f t="shared" si="299"/>
        <v>0</v>
      </c>
      <c r="CI207" s="3556">
        <f t="shared" si="299"/>
        <v>0</v>
      </c>
      <c r="CJ207" s="3556">
        <f t="shared" si="293"/>
        <v>1224806.8999999999</v>
      </c>
      <c r="CK207" s="2659"/>
      <c r="CL207" s="2659"/>
    </row>
    <row r="208" spans="1:90" ht="36" hidden="1">
      <c r="A208" s="2791"/>
      <c r="B208" s="2558" t="s">
        <v>553</v>
      </c>
      <c r="C208" s="412" t="s">
        <v>300</v>
      </c>
      <c r="D208" s="2547"/>
      <c r="E208" s="2756">
        <v>0</v>
      </c>
      <c r="F208" s="2719">
        <v>0</v>
      </c>
      <c r="G208" s="2719">
        <v>0</v>
      </c>
      <c r="H208" s="2719">
        <v>0</v>
      </c>
      <c r="I208" s="2706">
        <v>0</v>
      </c>
      <c r="J208" s="2732">
        <v>0</v>
      </c>
      <c r="K208" s="2732">
        <v>0</v>
      </c>
      <c r="L208" s="2732">
        <v>0</v>
      </c>
      <c r="M208" s="2732">
        <v>0</v>
      </c>
      <c r="N208" s="2758"/>
      <c r="O208" s="2719"/>
      <c r="P208" s="2719"/>
      <c r="Q208" s="2719"/>
      <c r="R208" s="2719"/>
      <c r="S208" s="2719"/>
      <c r="T208" s="2590"/>
      <c r="U208" s="2732"/>
      <c r="V208" s="2732">
        <f t="shared" si="287"/>
        <v>0</v>
      </c>
      <c r="W208" s="2726">
        <f t="shared" ref="W208:W226" si="300">E208+N208</f>
        <v>0</v>
      </c>
      <c r="X208" s="2563">
        <f t="shared" ref="X208:X226" si="301">F208+O208</f>
        <v>0</v>
      </c>
      <c r="Y208" s="2590">
        <f t="shared" ref="Y208:Y226" si="302">G208+P208</f>
        <v>0</v>
      </c>
      <c r="Z208" s="2563">
        <f t="shared" ref="Z208:Z226" si="303">H208+Q208</f>
        <v>0</v>
      </c>
      <c r="AA208" s="2563">
        <f t="shared" ref="AA208:AA226" si="304">I208+R208</f>
        <v>0</v>
      </c>
      <c r="AB208" s="2563">
        <f t="shared" ref="AB208:AB226" si="305">J208+S208</f>
        <v>0</v>
      </c>
      <c r="AC208" s="2563">
        <f t="shared" ref="AC208:AC226" si="306">K208+T208</f>
        <v>0</v>
      </c>
      <c r="AD208" s="2563">
        <f t="shared" ref="AD208:AD226" si="307">L208+U208</f>
        <v>0</v>
      </c>
      <c r="AE208" s="2552">
        <f t="shared" si="288"/>
        <v>0</v>
      </c>
      <c r="AF208" s="2552"/>
      <c r="AG208" s="2758">
        <v>0</v>
      </c>
      <c r="AH208" s="2719">
        <v>0</v>
      </c>
      <c r="AI208" s="2732">
        <v>0</v>
      </c>
      <c r="AJ208" s="2732">
        <v>0</v>
      </c>
      <c r="AK208" s="2706">
        <v>0</v>
      </c>
      <c r="AL208" s="2719">
        <v>0</v>
      </c>
      <c r="AM208" s="2590">
        <v>0</v>
      </c>
      <c r="AN208" s="2732">
        <v>0</v>
      </c>
      <c r="AO208" s="2732">
        <v>0</v>
      </c>
      <c r="AP208" s="2758"/>
      <c r="AQ208" s="2719"/>
      <c r="AR208" s="2719"/>
      <c r="AS208" s="2732"/>
      <c r="AT208" s="2719"/>
      <c r="AU208" s="2719"/>
      <c r="AV208" s="2590"/>
      <c r="AW208" s="2732"/>
      <c r="AX208" s="2732">
        <f t="shared" si="289"/>
        <v>0</v>
      </c>
      <c r="AY208" s="2758">
        <f t="shared" ref="AY208:BF223" si="308">AG208+AP208</f>
        <v>0</v>
      </c>
      <c r="AZ208" s="2590">
        <f t="shared" si="308"/>
        <v>0</v>
      </c>
      <c r="BA208" s="2590">
        <f t="shared" si="308"/>
        <v>0</v>
      </c>
      <c r="BB208" s="2590">
        <f t="shared" si="308"/>
        <v>0</v>
      </c>
      <c r="BC208" s="2756">
        <f t="shared" si="308"/>
        <v>0</v>
      </c>
      <c r="BD208" s="2756">
        <f t="shared" si="308"/>
        <v>0</v>
      </c>
      <c r="BE208" s="2590">
        <f t="shared" si="308"/>
        <v>0</v>
      </c>
      <c r="BF208" s="2732">
        <f t="shared" si="308"/>
        <v>0</v>
      </c>
      <c r="BG208" s="2732">
        <f t="shared" si="290"/>
        <v>0</v>
      </c>
      <c r="BH208" s="2792"/>
      <c r="BI208" s="2792"/>
      <c r="BJ208" s="2756"/>
      <c r="BK208" s="2719"/>
      <c r="BL208" s="2719"/>
      <c r="BM208" s="2719"/>
      <c r="BN208" s="2719"/>
      <c r="BO208" s="2719"/>
      <c r="BP208" s="2719"/>
      <c r="BQ208" s="2732"/>
      <c r="BR208" s="2719">
        <f t="shared" si="291"/>
        <v>0</v>
      </c>
      <c r="BS208" s="2758"/>
      <c r="BT208" s="2719"/>
      <c r="BU208" s="2719"/>
      <c r="BV208" s="2719"/>
      <c r="BW208" s="2719"/>
      <c r="BX208" s="2719"/>
      <c r="BY208" s="2719"/>
      <c r="BZ208" s="2732"/>
      <c r="CA208" s="2732">
        <f t="shared" si="292"/>
        <v>0</v>
      </c>
      <c r="CB208" s="2756">
        <f t="shared" ref="CB208:CI223" si="309">BJ208+BS208</f>
        <v>0</v>
      </c>
      <c r="CC208" s="2590">
        <f t="shared" si="309"/>
        <v>0</v>
      </c>
      <c r="CD208" s="2590">
        <f t="shared" si="309"/>
        <v>0</v>
      </c>
      <c r="CE208" s="2590">
        <f t="shared" si="309"/>
        <v>0</v>
      </c>
      <c r="CF208" s="2590">
        <f t="shared" si="309"/>
        <v>0</v>
      </c>
      <c r="CG208" s="2590">
        <f t="shared" si="309"/>
        <v>0</v>
      </c>
      <c r="CH208" s="2590">
        <f t="shared" si="309"/>
        <v>0</v>
      </c>
      <c r="CI208" s="2719">
        <f t="shared" si="309"/>
        <v>0</v>
      </c>
      <c r="CJ208" s="2719">
        <f t="shared" si="293"/>
        <v>0</v>
      </c>
      <c r="CK208" s="2719"/>
      <c r="CL208" s="2719"/>
    </row>
    <row r="209" spans="1:90" ht="24">
      <c r="A209" s="2699"/>
      <c r="B209" s="2728" t="s">
        <v>538</v>
      </c>
      <c r="C209" s="412" t="s">
        <v>301</v>
      </c>
      <c r="D209" s="2818"/>
      <c r="E209" s="2756">
        <v>0</v>
      </c>
      <c r="F209" s="2590">
        <v>0</v>
      </c>
      <c r="G209" s="2590">
        <v>1840</v>
      </c>
      <c r="H209" s="2590">
        <v>0</v>
      </c>
      <c r="I209" s="2590">
        <v>0</v>
      </c>
      <c r="J209" s="2590">
        <v>0</v>
      </c>
      <c r="K209" s="2590">
        <v>0</v>
      </c>
      <c r="L209" s="2590">
        <v>0</v>
      </c>
      <c r="M209" s="2590">
        <v>1840</v>
      </c>
      <c r="N209" s="2758"/>
      <c r="O209" s="2637"/>
      <c r="P209" s="2590"/>
      <c r="Q209" s="2590"/>
      <c r="R209" s="2719"/>
      <c r="S209" s="2719"/>
      <c r="T209" s="2719"/>
      <c r="U209" s="2732"/>
      <c r="V209" s="2732">
        <f t="shared" si="287"/>
        <v>0</v>
      </c>
      <c r="W209" s="2726">
        <f t="shared" si="300"/>
        <v>0</v>
      </c>
      <c r="X209" s="2563">
        <f t="shared" si="301"/>
        <v>0</v>
      </c>
      <c r="Y209" s="2590">
        <f t="shared" si="302"/>
        <v>1840</v>
      </c>
      <c r="Z209" s="2563">
        <f t="shared" si="303"/>
        <v>0</v>
      </c>
      <c r="AA209" s="2563">
        <f t="shared" si="304"/>
        <v>0</v>
      </c>
      <c r="AB209" s="2563">
        <f t="shared" si="305"/>
        <v>0</v>
      </c>
      <c r="AC209" s="2563">
        <f t="shared" si="306"/>
        <v>0</v>
      </c>
      <c r="AD209" s="2563">
        <f t="shared" si="307"/>
        <v>0</v>
      </c>
      <c r="AE209" s="2552">
        <f t="shared" si="288"/>
        <v>1840</v>
      </c>
      <c r="AF209" s="2552"/>
      <c r="AG209" s="2758">
        <v>0</v>
      </c>
      <c r="AH209" s="2719">
        <v>0</v>
      </c>
      <c r="AI209" s="2732">
        <v>0</v>
      </c>
      <c r="AJ209" s="2732">
        <v>0</v>
      </c>
      <c r="AK209" s="2706">
        <v>0</v>
      </c>
      <c r="AL209" s="2719">
        <v>0</v>
      </c>
      <c r="AM209" s="2719">
        <v>0</v>
      </c>
      <c r="AN209" s="2732">
        <v>0</v>
      </c>
      <c r="AO209" s="2732">
        <v>0</v>
      </c>
      <c r="AP209" s="2758"/>
      <c r="AQ209" s="2637"/>
      <c r="AR209" s="2756"/>
      <c r="AS209" s="2732"/>
      <c r="AT209" s="2719"/>
      <c r="AU209" s="2719"/>
      <c r="AV209" s="2719"/>
      <c r="AW209" s="2732"/>
      <c r="AX209" s="2732">
        <f t="shared" si="289"/>
        <v>0</v>
      </c>
      <c r="AY209" s="2758">
        <f t="shared" si="308"/>
        <v>0</v>
      </c>
      <c r="AZ209" s="2590">
        <f t="shared" si="308"/>
        <v>0</v>
      </c>
      <c r="BA209" s="2756">
        <f t="shared" si="308"/>
        <v>0</v>
      </c>
      <c r="BB209" s="2590">
        <f t="shared" si="308"/>
        <v>0</v>
      </c>
      <c r="BC209" s="2756">
        <f t="shared" si="308"/>
        <v>0</v>
      </c>
      <c r="BD209" s="2756">
        <f t="shared" si="308"/>
        <v>0</v>
      </c>
      <c r="BE209" s="2590">
        <f t="shared" si="308"/>
        <v>0</v>
      </c>
      <c r="BF209" s="2590">
        <f t="shared" si="308"/>
        <v>0</v>
      </c>
      <c r="BG209" s="2590">
        <f t="shared" si="290"/>
        <v>0</v>
      </c>
      <c r="BH209" s="2702"/>
      <c r="BI209" s="2702"/>
      <c r="BJ209" s="2756"/>
      <c r="BK209" s="2719"/>
      <c r="BL209" s="2719"/>
      <c r="BM209" s="2719"/>
      <c r="BN209" s="2719"/>
      <c r="BO209" s="2719"/>
      <c r="BP209" s="2719"/>
      <c r="BQ209" s="2732"/>
      <c r="BR209" s="2719">
        <f t="shared" si="291"/>
        <v>0</v>
      </c>
      <c r="BS209" s="2758"/>
      <c r="BT209" s="2719"/>
      <c r="BU209" s="2719"/>
      <c r="BV209" s="2719"/>
      <c r="BW209" s="2719"/>
      <c r="BX209" s="2719"/>
      <c r="BY209" s="2719"/>
      <c r="BZ209" s="2732"/>
      <c r="CA209" s="2732">
        <f t="shared" si="292"/>
        <v>0</v>
      </c>
      <c r="CB209" s="2756">
        <f t="shared" si="309"/>
        <v>0</v>
      </c>
      <c r="CC209" s="2590">
        <f t="shared" si="309"/>
        <v>0</v>
      </c>
      <c r="CD209" s="2590">
        <f t="shared" si="309"/>
        <v>0</v>
      </c>
      <c r="CE209" s="2590">
        <f t="shared" si="309"/>
        <v>0</v>
      </c>
      <c r="CF209" s="2590">
        <f t="shared" si="309"/>
        <v>0</v>
      </c>
      <c r="CG209" s="2590">
        <f t="shared" si="309"/>
        <v>0</v>
      </c>
      <c r="CH209" s="2590">
        <f t="shared" si="309"/>
        <v>0</v>
      </c>
      <c r="CI209" s="2719">
        <f t="shared" si="309"/>
        <v>0</v>
      </c>
      <c r="CJ209" s="2719">
        <f t="shared" si="293"/>
        <v>0</v>
      </c>
      <c r="CK209" s="2590"/>
      <c r="CL209" s="2590"/>
    </row>
    <row r="210" spans="1:90" ht="36" hidden="1">
      <c r="A210" s="2819">
        <v>3</v>
      </c>
      <c r="B210" s="346" t="s">
        <v>484</v>
      </c>
      <c r="C210" s="412" t="s">
        <v>1363</v>
      </c>
      <c r="D210" s="2818"/>
      <c r="E210" s="2756">
        <v>0</v>
      </c>
      <c r="F210" s="2590">
        <v>0</v>
      </c>
      <c r="G210" s="2590">
        <v>0</v>
      </c>
      <c r="H210" s="2590">
        <v>0</v>
      </c>
      <c r="I210" s="2590">
        <v>0</v>
      </c>
      <c r="J210" s="2590">
        <v>0</v>
      </c>
      <c r="K210" s="2590">
        <v>0</v>
      </c>
      <c r="L210" s="2552">
        <v>0</v>
      </c>
      <c r="M210" s="2552">
        <v>0</v>
      </c>
      <c r="N210" s="2590"/>
      <c r="O210" s="2637"/>
      <c r="P210" s="2552"/>
      <c r="Q210" s="2552"/>
      <c r="R210" s="2563"/>
      <c r="S210" s="2563"/>
      <c r="T210" s="2563"/>
      <c r="U210" s="2563"/>
      <c r="V210" s="2552">
        <f t="shared" si="287"/>
        <v>0</v>
      </c>
      <c r="W210" s="2726">
        <f t="shared" si="300"/>
        <v>0</v>
      </c>
      <c r="X210" s="2726">
        <f t="shared" si="301"/>
        <v>0</v>
      </c>
      <c r="Y210" s="2590">
        <f t="shared" si="302"/>
        <v>0</v>
      </c>
      <c r="Z210" s="2563">
        <f t="shared" si="303"/>
        <v>0</v>
      </c>
      <c r="AA210" s="2563">
        <f t="shared" si="304"/>
        <v>0</v>
      </c>
      <c r="AB210" s="2563">
        <f t="shared" si="305"/>
        <v>0</v>
      </c>
      <c r="AC210" s="2563">
        <f t="shared" si="306"/>
        <v>0</v>
      </c>
      <c r="AD210" s="2563">
        <f t="shared" si="307"/>
        <v>0</v>
      </c>
      <c r="AE210" s="2552">
        <f t="shared" si="288"/>
        <v>0</v>
      </c>
      <c r="AF210" s="2552"/>
      <c r="AG210" s="2758">
        <v>0</v>
      </c>
      <c r="AH210" s="2590">
        <v>0</v>
      </c>
      <c r="AI210" s="2732">
        <v>0</v>
      </c>
      <c r="AJ210" s="2732">
        <v>0</v>
      </c>
      <c r="AK210" s="2706">
        <v>0</v>
      </c>
      <c r="AL210" s="2719">
        <v>0</v>
      </c>
      <c r="AM210" s="2719">
        <v>0</v>
      </c>
      <c r="AN210" s="2732">
        <v>0</v>
      </c>
      <c r="AO210" s="2732">
        <v>0</v>
      </c>
      <c r="AP210" s="2820"/>
      <c r="AQ210" s="2590"/>
      <c r="AR210" s="2719"/>
      <c r="AS210" s="2719"/>
      <c r="AT210" s="2719"/>
      <c r="AU210" s="2719"/>
      <c r="AV210" s="2719"/>
      <c r="AW210" s="2719"/>
      <c r="AX210" s="2719">
        <f t="shared" si="289"/>
        <v>0</v>
      </c>
      <c r="AY210" s="2756">
        <f t="shared" si="308"/>
        <v>0</v>
      </c>
      <c r="AZ210" s="2701">
        <f t="shared" si="308"/>
        <v>0</v>
      </c>
      <c r="BA210" s="2756">
        <f t="shared" si="308"/>
        <v>0</v>
      </c>
      <c r="BB210" s="2590">
        <f t="shared" si="308"/>
        <v>0</v>
      </c>
      <c r="BC210" s="2756">
        <f t="shared" si="308"/>
        <v>0</v>
      </c>
      <c r="BD210" s="2756">
        <f t="shared" si="308"/>
        <v>0</v>
      </c>
      <c r="BE210" s="2590">
        <f t="shared" si="308"/>
        <v>0</v>
      </c>
      <c r="BF210" s="2590">
        <f t="shared" si="308"/>
        <v>0</v>
      </c>
      <c r="BG210" s="2590">
        <f t="shared" si="290"/>
        <v>0</v>
      </c>
      <c r="BH210" s="2821"/>
      <c r="BI210" s="2821"/>
      <c r="BJ210" s="2756"/>
      <c r="BK210" s="2719"/>
      <c r="BL210" s="2719"/>
      <c r="BM210" s="2719"/>
      <c r="BN210" s="2719"/>
      <c r="BO210" s="2719"/>
      <c r="BP210" s="2719"/>
      <c r="BQ210" s="2732"/>
      <c r="BR210" s="2590">
        <f t="shared" si="291"/>
        <v>0</v>
      </c>
      <c r="BS210" s="2590"/>
      <c r="BT210" s="2590"/>
      <c r="BU210" s="2590"/>
      <c r="BV210" s="2590"/>
      <c r="BW210" s="2590"/>
      <c r="BX210" s="2590"/>
      <c r="BY210" s="2719"/>
      <c r="BZ210" s="2590"/>
      <c r="CA210" s="2590">
        <f t="shared" si="292"/>
        <v>0</v>
      </c>
      <c r="CB210" s="2756">
        <f t="shared" si="309"/>
        <v>0</v>
      </c>
      <c r="CC210" s="2590">
        <f t="shared" si="309"/>
        <v>0</v>
      </c>
      <c r="CD210" s="2590">
        <f t="shared" si="309"/>
        <v>0</v>
      </c>
      <c r="CE210" s="2590">
        <f t="shared" si="309"/>
        <v>0</v>
      </c>
      <c r="CF210" s="2590">
        <f t="shared" si="309"/>
        <v>0</v>
      </c>
      <c r="CG210" s="2590">
        <f t="shared" si="309"/>
        <v>0</v>
      </c>
      <c r="CH210" s="2590">
        <f t="shared" si="309"/>
        <v>0</v>
      </c>
      <c r="CI210" s="2590">
        <f t="shared" si="309"/>
        <v>0</v>
      </c>
      <c r="CJ210" s="2590">
        <f t="shared" si="293"/>
        <v>0</v>
      </c>
      <c r="CK210" s="2563" t="s">
        <v>1364</v>
      </c>
      <c r="CL210" s="2563" t="s">
        <v>1365</v>
      </c>
    </row>
    <row r="211" spans="1:90" ht="40.5" customHeight="1">
      <c r="A211" s="2699"/>
      <c r="B211" s="2728" t="s">
        <v>540</v>
      </c>
      <c r="C211" s="412" t="s">
        <v>325</v>
      </c>
      <c r="D211" s="2818"/>
      <c r="E211" s="2756">
        <v>0</v>
      </c>
      <c r="F211" s="2590">
        <v>0</v>
      </c>
      <c r="G211" s="2590">
        <v>0</v>
      </c>
      <c r="H211" s="2590">
        <v>0</v>
      </c>
      <c r="I211" s="2590">
        <v>0</v>
      </c>
      <c r="J211" s="2590">
        <v>0</v>
      </c>
      <c r="K211" s="2590">
        <v>0</v>
      </c>
      <c r="L211" s="2590">
        <v>0</v>
      </c>
      <c r="M211" s="2590">
        <v>0</v>
      </c>
      <c r="N211" s="2590"/>
      <c r="O211" s="2637"/>
      <c r="P211" s="2590">
        <v>4998</v>
      </c>
      <c r="Q211" s="2590"/>
      <c r="R211" s="2590"/>
      <c r="S211" s="2590"/>
      <c r="T211" s="2590"/>
      <c r="U211" s="2590"/>
      <c r="V211" s="2590">
        <f t="shared" si="287"/>
        <v>4998</v>
      </c>
      <c r="W211" s="2726">
        <f t="shared" si="300"/>
        <v>0</v>
      </c>
      <c r="X211" s="2563">
        <f t="shared" si="301"/>
        <v>0</v>
      </c>
      <c r="Y211" s="2563">
        <f t="shared" si="302"/>
        <v>4998</v>
      </c>
      <c r="Z211" s="2563">
        <f t="shared" si="303"/>
        <v>0</v>
      </c>
      <c r="AA211" s="2563">
        <f t="shared" si="304"/>
        <v>0</v>
      </c>
      <c r="AB211" s="2563">
        <f t="shared" si="305"/>
        <v>0</v>
      </c>
      <c r="AC211" s="2563">
        <f t="shared" si="306"/>
        <v>0</v>
      </c>
      <c r="AD211" s="2563">
        <f t="shared" si="307"/>
        <v>0</v>
      </c>
      <c r="AE211" s="2552">
        <f t="shared" si="288"/>
        <v>4998</v>
      </c>
      <c r="AF211" s="2552"/>
      <c r="AG211" s="2758">
        <v>0</v>
      </c>
      <c r="AH211" s="2590">
        <v>0</v>
      </c>
      <c r="AI211" s="2590">
        <v>0</v>
      </c>
      <c r="AJ211" s="2590">
        <v>0</v>
      </c>
      <c r="AK211" s="2590">
        <v>0</v>
      </c>
      <c r="AL211" s="2590">
        <v>0</v>
      </c>
      <c r="AM211" s="2590">
        <v>0</v>
      </c>
      <c r="AN211" s="2590">
        <v>0</v>
      </c>
      <c r="AO211" s="2590">
        <v>0</v>
      </c>
      <c r="AP211" s="2590"/>
      <c r="AQ211" s="2637"/>
      <c r="AR211" s="2756"/>
      <c r="AS211" s="2590"/>
      <c r="AT211" s="2590"/>
      <c r="AU211" s="2590"/>
      <c r="AV211" s="2590"/>
      <c r="AW211" s="2590"/>
      <c r="AX211" s="2590">
        <f t="shared" si="289"/>
        <v>0</v>
      </c>
      <c r="AY211" s="2758">
        <f t="shared" si="308"/>
        <v>0</v>
      </c>
      <c r="AZ211" s="2590">
        <f t="shared" si="308"/>
        <v>0</v>
      </c>
      <c r="BA211" s="2590">
        <f t="shared" si="308"/>
        <v>0</v>
      </c>
      <c r="BB211" s="2590">
        <f t="shared" si="308"/>
        <v>0</v>
      </c>
      <c r="BC211" s="2756">
        <f t="shared" si="308"/>
        <v>0</v>
      </c>
      <c r="BD211" s="2756">
        <f t="shared" si="308"/>
        <v>0</v>
      </c>
      <c r="BE211" s="2590">
        <f t="shared" si="308"/>
        <v>0</v>
      </c>
      <c r="BF211" s="2590">
        <f t="shared" si="308"/>
        <v>0</v>
      </c>
      <c r="BG211" s="2590">
        <f t="shared" si="290"/>
        <v>0</v>
      </c>
      <c r="BH211" s="2702"/>
      <c r="BI211" s="2702"/>
      <c r="BJ211" s="2756"/>
      <c r="BK211" s="2590"/>
      <c r="BL211" s="2758"/>
      <c r="BM211" s="2590"/>
      <c r="BN211" s="2590"/>
      <c r="BO211" s="2590"/>
      <c r="BP211" s="2590"/>
      <c r="BQ211" s="2590"/>
      <c r="BR211" s="2590">
        <f t="shared" si="291"/>
        <v>0</v>
      </c>
      <c r="BS211" s="2590"/>
      <c r="BT211" s="2590"/>
      <c r="BU211" s="2590"/>
      <c r="BV211" s="2590"/>
      <c r="BW211" s="2590"/>
      <c r="BX211" s="2590"/>
      <c r="BY211" s="2719"/>
      <c r="BZ211" s="2590"/>
      <c r="CA211" s="2590">
        <f t="shared" si="292"/>
        <v>0</v>
      </c>
      <c r="CB211" s="2756">
        <f t="shared" si="309"/>
        <v>0</v>
      </c>
      <c r="CC211" s="2590">
        <f t="shared" si="309"/>
        <v>0</v>
      </c>
      <c r="CD211" s="2590">
        <f t="shared" si="309"/>
        <v>0</v>
      </c>
      <c r="CE211" s="2590">
        <f t="shared" si="309"/>
        <v>0</v>
      </c>
      <c r="CF211" s="2590">
        <f t="shared" si="309"/>
        <v>0</v>
      </c>
      <c r="CG211" s="2590">
        <f t="shared" si="309"/>
        <v>0</v>
      </c>
      <c r="CH211" s="2590">
        <f t="shared" si="309"/>
        <v>0</v>
      </c>
      <c r="CI211" s="2590">
        <f t="shared" si="309"/>
        <v>0</v>
      </c>
      <c r="CJ211" s="2590">
        <f t="shared" si="293"/>
        <v>0</v>
      </c>
      <c r="CK211" s="2719"/>
      <c r="CL211" s="2719"/>
    </row>
    <row r="212" spans="1:90" ht="51" hidden="1" customHeight="1">
      <c r="A212" s="2699"/>
      <c r="B212" s="2728" t="s">
        <v>538</v>
      </c>
      <c r="C212" s="412" t="s">
        <v>1366</v>
      </c>
      <c r="D212" s="2818" t="s">
        <v>957</v>
      </c>
      <c r="E212" s="2719">
        <v>0</v>
      </c>
      <c r="F212" s="2590">
        <v>0</v>
      </c>
      <c r="G212" s="2590">
        <v>0</v>
      </c>
      <c r="H212" s="2590">
        <v>0</v>
      </c>
      <c r="I212" s="2590">
        <v>0</v>
      </c>
      <c r="J212" s="2590">
        <v>0</v>
      </c>
      <c r="K212" s="2590">
        <v>0</v>
      </c>
      <c r="L212" s="2590">
        <v>0</v>
      </c>
      <c r="M212" s="2590">
        <v>0</v>
      </c>
      <c r="N212" s="2590"/>
      <c r="O212" s="2590"/>
      <c r="P212" s="2590"/>
      <c r="Q212" s="2590"/>
      <c r="R212" s="2590"/>
      <c r="S212" s="2590"/>
      <c r="T212" s="2719"/>
      <c r="U212" s="2590"/>
      <c r="V212" s="2590">
        <f t="shared" si="287"/>
        <v>0</v>
      </c>
      <c r="W212" s="2563">
        <f t="shared" si="300"/>
        <v>0</v>
      </c>
      <c r="X212" s="2564">
        <f t="shared" si="301"/>
        <v>0</v>
      </c>
      <c r="Y212" s="2563">
        <f t="shared" si="302"/>
        <v>0</v>
      </c>
      <c r="Z212" s="2563">
        <f t="shared" si="303"/>
        <v>0</v>
      </c>
      <c r="AA212" s="2563">
        <f t="shared" si="304"/>
        <v>0</v>
      </c>
      <c r="AB212" s="2563">
        <f t="shared" si="305"/>
        <v>0</v>
      </c>
      <c r="AC212" s="2719">
        <f t="shared" si="306"/>
        <v>0</v>
      </c>
      <c r="AD212" s="2563">
        <f t="shared" si="307"/>
        <v>0</v>
      </c>
      <c r="AE212" s="2552">
        <f t="shared" si="288"/>
        <v>0</v>
      </c>
      <c r="AF212" s="2552"/>
      <c r="AG212" s="2758">
        <v>0</v>
      </c>
      <c r="AH212" s="2637">
        <v>0</v>
      </c>
      <c r="AI212" s="2758">
        <v>0</v>
      </c>
      <c r="AJ212" s="2590">
        <v>0</v>
      </c>
      <c r="AK212" s="2590">
        <v>0</v>
      </c>
      <c r="AL212" s="2590">
        <v>0</v>
      </c>
      <c r="AM212" s="2590">
        <v>0</v>
      </c>
      <c r="AN212" s="2590">
        <v>0</v>
      </c>
      <c r="AO212" s="2590">
        <v>0</v>
      </c>
      <c r="AP212" s="2590"/>
      <c r="AQ212" s="2637"/>
      <c r="AR212" s="2590"/>
      <c r="AS212" s="2590"/>
      <c r="AT212" s="2590"/>
      <c r="AU212" s="2590"/>
      <c r="AV212" s="2590"/>
      <c r="AW212" s="2590"/>
      <c r="AX212" s="2590">
        <f t="shared" si="289"/>
        <v>0</v>
      </c>
      <c r="AY212" s="2758">
        <f t="shared" si="308"/>
        <v>0</v>
      </c>
      <c r="AZ212" s="2590">
        <f t="shared" si="308"/>
        <v>0</v>
      </c>
      <c r="BA212" s="2590">
        <f t="shared" si="308"/>
        <v>0</v>
      </c>
      <c r="BB212" s="2590">
        <f t="shared" si="308"/>
        <v>0</v>
      </c>
      <c r="BC212" s="2756">
        <f t="shared" si="308"/>
        <v>0</v>
      </c>
      <c r="BD212" s="2756">
        <f t="shared" si="308"/>
        <v>0</v>
      </c>
      <c r="BE212" s="2590">
        <f t="shared" si="308"/>
        <v>0</v>
      </c>
      <c r="BF212" s="2590">
        <f t="shared" si="308"/>
        <v>0</v>
      </c>
      <c r="BG212" s="2590">
        <f t="shared" si="290"/>
        <v>0</v>
      </c>
      <c r="BH212" s="2702"/>
      <c r="BI212" s="2702"/>
      <c r="BJ212" s="2590"/>
      <c r="BK212" s="2590"/>
      <c r="BL212" s="2758"/>
      <c r="BM212" s="2590"/>
      <c r="BN212" s="2590"/>
      <c r="BO212" s="2590"/>
      <c r="BP212" s="2719"/>
      <c r="BQ212" s="2590"/>
      <c r="BR212" s="2590">
        <f t="shared" si="291"/>
        <v>0</v>
      </c>
      <c r="BS212" s="2590"/>
      <c r="BT212" s="2758"/>
      <c r="BU212" s="2758"/>
      <c r="BV212" s="2590"/>
      <c r="BW212" s="2590"/>
      <c r="BX212" s="2590"/>
      <c r="BY212" s="2719"/>
      <c r="BZ212" s="2590"/>
      <c r="CA212" s="2590">
        <f t="shared" si="292"/>
        <v>0</v>
      </c>
      <c r="CB212" s="2756">
        <f t="shared" si="309"/>
        <v>0</v>
      </c>
      <c r="CC212" s="2590">
        <f t="shared" si="309"/>
        <v>0</v>
      </c>
      <c r="CD212" s="2590">
        <f t="shared" si="309"/>
        <v>0</v>
      </c>
      <c r="CE212" s="2590">
        <f t="shared" si="309"/>
        <v>0</v>
      </c>
      <c r="CF212" s="2590">
        <f t="shared" si="309"/>
        <v>0</v>
      </c>
      <c r="CG212" s="2590">
        <f t="shared" si="309"/>
        <v>0</v>
      </c>
      <c r="CH212" s="2590">
        <f t="shared" si="309"/>
        <v>0</v>
      </c>
      <c r="CI212" s="2590">
        <f t="shared" si="309"/>
        <v>0</v>
      </c>
      <c r="CJ212" s="2590">
        <f t="shared" si="293"/>
        <v>0</v>
      </c>
      <c r="CK212" s="2563" t="s">
        <v>1367</v>
      </c>
      <c r="CL212" s="2563" t="s">
        <v>1368</v>
      </c>
    </row>
    <row r="213" spans="1:90" ht="49.5" customHeight="1">
      <c r="A213" s="2822" t="s">
        <v>556</v>
      </c>
      <c r="B213" s="2728" t="s">
        <v>531</v>
      </c>
      <c r="C213" s="412" t="s">
        <v>557</v>
      </c>
      <c r="D213" s="2559" t="s">
        <v>957</v>
      </c>
      <c r="E213" s="2823">
        <v>0</v>
      </c>
      <c r="F213" s="2563">
        <v>1.4</v>
      </c>
      <c r="G213" s="2590">
        <v>37500</v>
      </c>
      <c r="H213" s="2590">
        <v>100000</v>
      </c>
      <c r="I213" s="2590">
        <v>0</v>
      </c>
      <c r="J213" s="2590">
        <v>0</v>
      </c>
      <c r="K213" s="2590">
        <v>0</v>
      </c>
      <c r="L213" s="2552">
        <v>0</v>
      </c>
      <c r="M213" s="2552">
        <v>137500</v>
      </c>
      <c r="N213" s="2758"/>
      <c r="O213" s="2636"/>
      <c r="P213" s="2552"/>
      <c r="Q213" s="2552"/>
      <c r="R213" s="2563"/>
      <c r="S213" s="2563"/>
      <c r="T213" s="2563"/>
      <c r="U213" s="2563"/>
      <c r="V213" s="2552">
        <f t="shared" si="287"/>
        <v>0</v>
      </c>
      <c r="W213" s="2563">
        <f t="shared" si="300"/>
        <v>0</v>
      </c>
      <c r="X213" s="2726">
        <f t="shared" si="301"/>
        <v>1.4</v>
      </c>
      <c r="Y213" s="2563">
        <f t="shared" si="302"/>
        <v>37500</v>
      </c>
      <c r="Z213" s="2563">
        <f t="shared" si="303"/>
        <v>100000</v>
      </c>
      <c r="AA213" s="2563">
        <f t="shared" si="304"/>
        <v>0</v>
      </c>
      <c r="AB213" s="2563">
        <f t="shared" si="305"/>
        <v>0</v>
      </c>
      <c r="AC213" s="2563">
        <f t="shared" si="306"/>
        <v>0</v>
      </c>
      <c r="AD213" s="2563">
        <f t="shared" si="307"/>
        <v>0</v>
      </c>
      <c r="AE213" s="2552">
        <f t="shared" si="288"/>
        <v>137500</v>
      </c>
      <c r="AF213" s="2552"/>
      <c r="AG213" s="2758">
        <v>0</v>
      </c>
      <c r="AH213" s="2756">
        <v>0</v>
      </c>
      <c r="AI213" s="2590">
        <v>9300</v>
      </c>
      <c r="AJ213" s="2590">
        <v>11461</v>
      </c>
      <c r="AK213" s="2590">
        <v>0</v>
      </c>
      <c r="AL213" s="2590">
        <v>0</v>
      </c>
      <c r="AM213" s="2719">
        <v>0</v>
      </c>
      <c r="AN213" s="2590"/>
      <c r="AO213" s="2590">
        <f>SUM(AI213:AJ213)</f>
        <v>20761</v>
      </c>
      <c r="AP213" s="2758"/>
      <c r="AQ213" s="2756"/>
      <c r="AR213" s="2552"/>
      <c r="AS213" s="2552"/>
      <c r="AT213" s="2590"/>
      <c r="AU213" s="2590"/>
      <c r="AV213" s="2719"/>
      <c r="AW213" s="2590"/>
      <c r="AX213" s="2552">
        <f t="shared" si="289"/>
        <v>0</v>
      </c>
      <c r="AY213" s="2758">
        <f t="shared" si="308"/>
        <v>0</v>
      </c>
      <c r="AZ213" s="2590">
        <f t="shared" si="308"/>
        <v>0</v>
      </c>
      <c r="BA213" s="2748">
        <f t="shared" si="308"/>
        <v>9300</v>
      </c>
      <c r="BB213" s="2756">
        <f t="shared" si="308"/>
        <v>11461</v>
      </c>
      <c r="BC213" s="2590">
        <f t="shared" si="308"/>
        <v>0</v>
      </c>
      <c r="BD213" s="2590">
        <f t="shared" si="308"/>
        <v>0</v>
      </c>
      <c r="BE213" s="2590">
        <f t="shared" si="308"/>
        <v>0</v>
      </c>
      <c r="BF213" s="2563">
        <f t="shared" si="308"/>
        <v>0</v>
      </c>
      <c r="BG213" s="2590">
        <f t="shared" si="290"/>
        <v>20761</v>
      </c>
      <c r="BH213" s="2552"/>
      <c r="BI213" s="2552"/>
      <c r="BJ213" s="2756"/>
      <c r="BK213" s="2590"/>
      <c r="BL213" s="2590">
        <f>40000-40000</f>
        <v>0</v>
      </c>
      <c r="BM213" s="2590">
        <f>200000+11461-200000</f>
        <v>11461</v>
      </c>
      <c r="BN213" s="2590"/>
      <c r="BO213" s="2590">
        <v>0</v>
      </c>
      <c r="BP213" s="2719">
        <v>0</v>
      </c>
      <c r="BQ213" s="2590"/>
      <c r="BR213" s="2590">
        <f t="shared" si="291"/>
        <v>11461</v>
      </c>
      <c r="BS213" s="2758"/>
      <c r="BT213" s="2756"/>
      <c r="BU213" s="2552"/>
      <c r="BV213" s="2590"/>
      <c r="BW213" s="2590"/>
      <c r="BX213" s="2590">
        <v>0</v>
      </c>
      <c r="BY213" s="2719">
        <v>0</v>
      </c>
      <c r="BZ213" s="2590"/>
      <c r="CA213" s="2590">
        <f t="shared" si="292"/>
        <v>0</v>
      </c>
      <c r="CB213" s="2756">
        <f t="shared" si="309"/>
        <v>0</v>
      </c>
      <c r="CC213" s="2590">
        <f t="shared" si="309"/>
        <v>0</v>
      </c>
      <c r="CD213" s="2590">
        <f t="shared" si="309"/>
        <v>0</v>
      </c>
      <c r="CE213" s="2590">
        <f t="shared" si="309"/>
        <v>11461</v>
      </c>
      <c r="CF213" s="2590">
        <f t="shared" si="309"/>
        <v>0</v>
      </c>
      <c r="CG213" s="2590">
        <f t="shared" si="309"/>
        <v>0</v>
      </c>
      <c r="CH213" s="2590">
        <f t="shared" si="309"/>
        <v>0</v>
      </c>
      <c r="CI213" s="2552">
        <f t="shared" si="309"/>
        <v>0</v>
      </c>
      <c r="CJ213" s="2552">
        <f t="shared" si="293"/>
        <v>11461</v>
      </c>
      <c r="CK213" s="2623"/>
      <c r="CL213" s="2623"/>
    </row>
    <row r="214" spans="1:90" ht="28.5" hidden="1" customHeight="1">
      <c r="A214" s="2824"/>
      <c r="B214" s="2728" t="s">
        <v>538</v>
      </c>
      <c r="C214" s="2825" t="s">
        <v>558</v>
      </c>
      <c r="D214" s="2818" t="s">
        <v>955</v>
      </c>
      <c r="E214" s="2823">
        <v>0</v>
      </c>
      <c r="F214" s="2826">
        <v>0</v>
      </c>
      <c r="G214" s="2826">
        <v>0</v>
      </c>
      <c r="H214" s="2590">
        <v>0</v>
      </c>
      <c r="I214" s="2590">
        <v>0</v>
      </c>
      <c r="J214" s="2590">
        <v>0</v>
      </c>
      <c r="K214" s="2590">
        <v>0</v>
      </c>
      <c r="L214" s="2719">
        <v>0</v>
      </c>
      <c r="M214" s="2719">
        <v>0</v>
      </c>
      <c r="N214" s="2758"/>
      <c r="O214" s="2590"/>
      <c r="P214" s="2590"/>
      <c r="Q214" s="2590"/>
      <c r="R214" s="2590"/>
      <c r="S214" s="2590"/>
      <c r="T214" s="2719"/>
      <c r="U214" s="2590"/>
      <c r="V214" s="2590">
        <f t="shared" si="287"/>
        <v>0</v>
      </c>
      <c r="W214" s="2563">
        <f t="shared" si="300"/>
        <v>0</v>
      </c>
      <c r="X214" s="2564">
        <f t="shared" si="301"/>
        <v>0</v>
      </c>
      <c r="Y214" s="2563">
        <f t="shared" si="302"/>
        <v>0</v>
      </c>
      <c r="Z214" s="2563">
        <f t="shared" si="303"/>
        <v>0</v>
      </c>
      <c r="AA214" s="2563">
        <f t="shared" si="304"/>
        <v>0</v>
      </c>
      <c r="AB214" s="2563">
        <f t="shared" si="305"/>
        <v>0</v>
      </c>
      <c r="AC214" s="2563">
        <f t="shared" si="306"/>
        <v>0</v>
      </c>
      <c r="AD214" s="2563">
        <f t="shared" si="307"/>
        <v>0</v>
      </c>
      <c r="AE214" s="2552">
        <f t="shared" si="288"/>
        <v>0</v>
      </c>
      <c r="AF214" s="2552"/>
      <c r="AG214" s="2758">
        <v>0</v>
      </c>
      <c r="AH214" s="2637">
        <v>0</v>
      </c>
      <c r="AI214" s="2758">
        <v>0</v>
      </c>
      <c r="AJ214" s="2590">
        <v>0</v>
      </c>
      <c r="AK214" s="2590">
        <v>0</v>
      </c>
      <c r="AL214" s="2590">
        <v>0</v>
      </c>
      <c r="AM214" s="2719">
        <v>0</v>
      </c>
      <c r="AN214" s="2590">
        <v>0</v>
      </c>
      <c r="AO214" s="2590">
        <v>0</v>
      </c>
      <c r="AP214" s="2758"/>
      <c r="AQ214" s="2758"/>
      <c r="AR214" s="2552"/>
      <c r="AS214" s="2552"/>
      <c r="AT214" s="2590"/>
      <c r="AU214" s="2590"/>
      <c r="AV214" s="2719"/>
      <c r="AW214" s="2590"/>
      <c r="AX214" s="2552">
        <f t="shared" si="289"/>
        <v>0</v>
      </c>
      <c r="AY214" s="2758">
        <f t="shared" si="308"/>
        <v>0</v>
      </c>
      <c r="AZ214" s="2590">
        <f t="shared" si="308"/>
        <v>0</v>
      </c>
      <c r="BA214" s="2758">
        <f t="shared" si="308"/>
        <v>0</v>
      </c>
      <c r="BB214" s="2590">
        <f t="shared" si="308"/>
        <v>0</v>
      </c>
      <c r="BC214" s="2756">
        <f t="shared" si="308"/>
        <v>0</v>
      </c>
      <c r="BD214" s="2756">
        <f t="shared" si="308"/>
        <v>0</v>
      </c>
      <c r="BE214" s="2590">
        <f t="shared" si="308"/>
        <v>0</v>
      </c>
      <c r="BF214" s="2563">
        <f t="shared" si="308"/>
        <v>0</v>
      </c>
      <c r="BG214" s="2756">
        <f t="shared" si="290"/>
        <v>0</v>
      </c>
      <c r="BH214" s="2552"/>
      <c r="BI214" s="2552"/>
      <c r="BJ214" s="2756"/>
      <c r="BK214" s="2590"/>
      <c r="BL214" s="2758"/>
      <c r="BM214" s="2590"/>
      <c r="BN214" s="2590"/>
      <c r="BO214" s="2590"/>
      <c r="BP214" s="2719"/>
      <c r="BQ214" s="2590"/>
      <c r="BR214" s="2590">
        <f t="shared" si="291"/>
        <v>0</v>
      </c>
      <c r="BS214" s="2758"/>
      <c r="BT214" s="2590"/>
      <c r="BU214" s="2820"/>
      <c r="BV214" s="2590"/>
      <c r="BW214" s="2590"/>
      <c r="BX214" s="2590"/>
      <c r="BY214" s="2719"/>
      <c r="BZ214" s="2590"/>
      <c r="CA214" s="2590">
        <f t="shared" si="292"/>
        <v>0</v>
      </c>
      <c r="CB214" s="2756">
        <f t="shared" si="309"/>
        <v>0</v>
      </c>
      <c r="CC214" s="2590">
        <f t="shared" si="309"/>
        <v>0</v>
      </c>
      <c r="CD214" s="2590">
        <f t="shared" si="309"/>
        <v>0</v>
      </c>
      <c r="CE214" s="2590">
        <f t="shared" si="309"/>
        <v>0</v>
      </c>
      <c r="CF214" s="2590">
        <f t="shared" si="309"/>
        <v>0</v>
      </c>
      <c r="CG214" s="2590">
        <f t="shared" si="309"/>
        <v>0</v>
      </c>
      <c r="CH214" s="2590">
        <f t="shared" si="309"/>
        <v>0</v>
      </c>
      <c r="CI214" s="2563">
        <f t="shared" si="309"/>
        <v>0</v>
      </c>
      <c r="CJ214" s="2552">
        <f t="shared" si="293"/>
        <v>0</v>
      </c>
      <c r="CK214" s="2719"/>
      <c r="CL214" s="2719"/>
    </row>
    <row r="215" spans="1:90" ht="45" customHeight="1">
      <c r="A215" s="2822" t="s">
        <v>559</v>
      </c>
      <c r="B215" s="2728" t="s">
        <v>667</v>
      </c>
      <c r="C215" s="412" t="s">
        <v>92</v>
      </c>
      <c r="D215" s="2559" t="s">
        <v>957</v>
      </c>
      <c r="E215" s="2756">
        <v>0</v>
      </c>
      <c r="F215" s="2563">
        <v>1.78</v>
      </c>
      <c r="G215" s="2590">
        <v>17306</v>
      </c>
      <c r="H215" s="2590">
        <v>946328.8</v>
      </c>
      <c r="I215" s="2590">
        <v>0</v>
      </c>
      <c r="J215" s="2590">
        <v>0</v>
      </c>
      <c r="K215" s="2590">
        <v>0</v>
      </c>
      <c r="L215" s="2552">
        <v>0</v>
      </c>
      <c r="M215" s="2552">
        <v>963634.8</v>
      </c>
      <c r="N215" s="2758"/>
      <c r="O215" s="2636"/>
      <c r="P215" s="2552"/>
      <c r="Q215" s="2552"/>
      <c r="R215" s="2563"/>
      <c r="S215" s="2563"/>
      <c r="T215" s="2563"/>
      <c r="U215" s="2563"/>
      <c r="V215" s="2552">
        <f t="shared" si="287"/>
        <v>0</v>
      </c>
      <c r="W215" s="2563">
        <f t="shared" si="300"/>
        <v>0</v>
      </c>
      <c r="X215" s="2563">
        <f t="shared" si="301"/>
        <v>1.78</v>
      </c>
      <c r="Y215" s="2563">
        <f t="shared" si="302"/>
        <v>17306</v>
      </c>
      <c r="Z215" s="2563">
        <f t="shared" si="303"/>
        <v>946328.8</v>
      </c>
      <c r="AA215" s="2563">
        <f t="shared" si="304"/>
        <v>0</v>
      </c>
      <c r="AB215" s="2563">
        <f t="shared" si="305"/>
        <v>0</v>
      </c>
      <c r="AC215" s="2563">
        <f t="shared" si="306"/>
        <v>0</v>
      </c>
      <c r="AD215" s="2552">
        <f t="shared" si="307"/>
        <v>0</v>
      </c>
      <c r="AE215" s="2552">
        <f t="shared" si="288"/>
        <v>963634.8</v>
      </c>
      <c r="AF215" s="2552"/>
      <c r="AG215" s="2758">
        <v>0</v>
      </c>
      <c r="AH215" s="2636">
        <v>0</v>
      </c>
      <c r="AI215" s="2590">
        <v>10000</v>
      </c>
      <c r="AJ215" s="2590">
        <v>300000</v>
      </c>
      <c r="AK215" s="2590">
        <v>0</v>
      </c>
      <c r="AL215" s="2590">
        <v>0</v>
      </c>
      <c r="AM215" s="2590">
        <v>0</v>
      </c>
      <c r="AN215" s="2590">
        <v>0</v>
      </c>
      <c r="AO215" s="2590">
        <v>310000</v>
      </c>
      <c r="AP215" s="2758"/>
      <c r="AQ215" s="2590"/>
      <c r="AR215" s="2552"/>
      <c r="AS215" s="2552"/>
      <c r="AT215" s="2590"/>
      <c r="AU215" s="2590"/>
      <c r="AV215" s="2719"/>
      <c r="AW215" s="2590"/>
      <c r="AX215" s="2552">
        <f t="shared" si="289"/>
        <v>0</v>
      </c>
      <c r="AY215" s="2758">
        <f t="shared" si="308"/>
        <v>0</v>
      </c>
      <c r="AZ215" s="2637">
        <f t="shared" si="308"/>
        <v>0</v>
      </c>
      <c r="BA215" s="2748">
        <f t="shared" si="308"/>
        <v>10000</v>
      </c>
      <c r="BB215" s="2756">
        <f t="shared" si="308"/>
        <v>300000</v>
      </c>
      <c r="BC215" s="2756">
        <f t="shared" si="308"/>
        <v>0</v>
      </c>
      <c r="BD215" s="2756">
        <f t="shared" si="308"/>
        <v>0</v>
      </c>
      <c r="BE215" s="2590">
        <f t="shared" si="308"/>
        <v>0</v>
      </c>
      <c r="BF215" s="2563">
        <f t="shared" si="308"/>
        <v>0</v>
      </c>
      <c r="BG215" s="2756">
        <f t="shared" si="290"/>
        <v>310000</v>
      </c>
      <c r="BH215" s="2552"/>
      <c r="BI215" s="2552"/>
      <c r="BJ215" s="2756"/>
      <c r="BK215" s="2590"/>
      <c r="BL215" s="2783">
        <v>50000</v>
      </c>
      <c r="BM215" s="2590">
        <f>923345.9+240000</f>
        <v>1163345.8999999999</v>
      </c>
      <c r="BN215" s="2590"/>
      <c r="BO215" s="2590">
        <v>0</v>
      </c>
      <c r="BP215" s="2590">
        <v>0</v>
      </c>
      <c r="BQ215" s="2590"/>
      <c r="BR215" s="2590">
        <f t="shared" si="291"/>
        <v>1213345.8999999999</v>
      </c>
      <c r="BS215" s="2758"/>
      <c r="BT215" s="2756"/>
      <c r="BU215" s="2552"/>
      <c r="BV215" s="2590"/>
      <c r="BW215" s="2590"/>
      <c r="BX215" s="2590">
        <v>0</v>
      </c>
      <c r="BY215" s="2590">
        <v>0</v>
      </c>
      <c r="BZ215" s="2590"/>
      <c r="CA215" s="2590">
        <f t="shared" si="292"/>
        <v>0</v>
      </c>
      <c r="CB215" s="2756">
        <f t="shared" si="309"/>
        <v>0</v>
      </c>
      <c r="CC215" s="2590">
        <f t="shared" si="309"/>
        <v>0</v>
      </c>
      <c r="CD215" s="2590">
        <f t="shared" si="309"/>
        <v>50000</v>
      </c>
      <c r="CE215" s="2590">
        <f t="shared" si="309"/>
        <v>1163345.8999999999</v>
      </c>
      <c r="CF215" s="2590">
        <f t="shared" si="309"/>
        <v>0</v>
      </c>
      <c r="CG215" s="2590">
        <f t="shared" si="309"/>
        <v>0</v>
      </c>
      <c r="CH215" s="2590">
        <f t="shared" si="309"/>
        <v>0</v>
      </c>
      <c r="CI215" s="2552">
        <f t="shared" si="309"/>
        <v>0</v>
      </c>
      <c r="CJ215" s="2552">
        <f t="shared" si="293"/>
        <v>1213345.8999999999</v>
      </c>
      <c r="CK215" s="2623"/>
      <c r="CL215" s="2623"/>
    </row>
    <row r="216" spans="1:90" ht="48">
      <c r="A216" s="2795"/>
      <c r="B216" s="2728" t="s">
        <v>666</v>
      </c>
      <c r="C216" s="412" t="s">
        <v>314</v>
      </c>
      <c r="D216" s="2827"/>
      <c r="E216" s="2823"/>
      <c r="F216" s="2590">
        <v>0</v>
      </c>
      <c r="G216" s="2719">
        <v>0</v>
      </c>
      <c r="H216" s="2719">
        <v>0</v>
      </c>
      <c r="I216" s="2719">
        <v>0</v>
      </c>
      <c r="J216" s="2719">
        <v>0</v>
      </c>
      <c r="K216" s="2719">
        <v>0</v>
      </c>
      <c r="L216" s="2719">
        <v>0</v>
      </c>
      <c r="M216" s="2719">
        <v>0</v>
      </c>
      <c r="N216" s="2820"/>
      <c r="O216" s="2590"/>
      <c r="P216" s="2719">
        <f>150+17257.3</f>
        <v>17407.3</v>
      </c>
      <c r="Q216" s="2719"/>
      <c r="R216" s="2719"/>
      <c r="S216" s="2719"/>
      <c r="T216" s="2719"/>
      <c r="U216" s="2719"/>
      <c r="V216" s="2719">
        <f t="shared" si="287"/>
        <v>17407.3</v>
      </c>
      <c r="W216" s="2726">
        <f t="shared" si="300"/>
        <v>0</v>
      </c>
      <c r="X216" s="2563">
        <f t="shared" si="301"/>
        <v>0</v>
      </c>
      <c r="Y216" s="2590">
        <f t="shared" si="302"/>
        <v>17407.3</v>
      </c>
      <c r="Z216" s="2563">
        <f t="shared" si="303"/>
        <v>0</v>
      </c>
      <c r="AA216" s="2563">
        <f t="shared" si="304"/>
        <v>0</v>
      </c>
      <c r="AB216" s="2563">
        <f t="shared" si="305"/>
        <v>0</v>
      </c>
      <c r="AC216" s="2563">
        <f t="shared" si="306"/>
        <v>0</v>
      </c>
      <c r="AD216" s="2563">
        <f t="shared" si="307"/>
        <v>0</v>
      </c>
      <c r="AE216" s="2552">
        <f t="shared" ref="AE216:AE223" si="310">SUM(Y216:AD216)</f>
        <v>17407.3</v>
      </c>
      <c r="AF216" s="2552"/>
      <c r="AG216" s="2820">
        <v>0</v>
      </c>
      <c r="AH216" s="2590">
        <v>0</v>
      </c>
      <c r="AI216" s="2719">
        <v>0</v>
      </c>
      <c r="AJ216" s="2719">
        <v>0</v>
      </c>
      <c r="AK216" s="2719">
        <v>0</v>
      </c>
      <c r="AL216" s="2719">
        <v>0</v>
      </c>
      <c r="AM216" s="2719">
        <v>0</v>
      </c>
      <c r="AN216" s="2719">
        <v>0</v>
      </c>
      <c r="AO216" s="2719">
        <v>0</v>
      </c>
      <c r="AP216" s="2820"/>
      <c r="AQ216" s="2590"/>
      <c r="AR216" s="2719"/>
      <c r="AS216" s="2719"/>
      <c r="AT216" s="2719"/>
      <c r="AU216" s="2719"/>
      <c r="AV216" s="2719"/>
      <c r="AW216" s="2719"/>
      <c r="AX216" s="2719">
        <f t="shared" si="289"/>
        <v>0</v>
      </c>
      <c r="AY216" s="2758"/>
      <c r="AZ216" s="2701">
        <f t="shared" si="308"/>
        <v>0</v>
      </c>
      <c r="BA216" s="2590">
        <f t="shared" si="308"/>
        <v>0</v>
      </c>
      <c r="BB216" s="2590">
        <f t="shared" si="308"/>
        <v>0</v>
      </c>
      <c r="BC216" s="2756">
        <f t="shared" si="308"/>
        <v>0</v>
      </c>
      <c r="BD216" s="2756">
        <f t="shared" si="308"/>
        <v>0</v>
      </c>
      <c r="BE216" s="2590">
        <f t="shared" si="308"/>
        <v>0</v>
      </c>
      <c r="BF216" s="2719">
        <f t="shared" si="308"/>
        <v>0</v>
      </c>
      <c r="BG216" s="2719">
        <f t="shared" ref="BG216:BG227" si="311">SUM(BA216:BF216)</f>
        <v>0</v>
      </c>
      <c r="BH216" s="2798"/>
      <c r="BI216" s="2798"/>
      <c r="BJ216" s="2823"/>
      <c r="BK216" s="2590"/>
      <c r="BL216" s="2719"/>
      <c r="BM216" s="2719"/>
      <c r="BN216" s="2719"/>
      <c r="BO216" s="2719"/>
      <c r="BP216" s="2719"/>
      <c r="BQ216" s="2719"/>
      <c r="BR216" s="2719">
        <f t="shared" si="291"/>
        <v>0</v>
      </c>
      <c r="BS216" s="2820"/>
      <c r="BT216" s="2590"/>
      <c r="BU216" s="2706"/>
      <c r="BV216" s="2719"/>
      <c r="BW216" s="2719"/>
      <c r="BX216" s="2719"/>
      <c r="BY216" s="2719"/>
      <c r="BZ216" s="2719"/>
      <c r="CA216" s="2719">
        <f t="shared" si="292"/>
        <v>0</v>
      </c>
      <c r="CB216" s="2808">
        <f t="shared" si="309"/>
        <v>0</v>
      </c>
      <c r="CC216" s="2590">
        <f t="shared" si="309"/>
        <v>0</v>
      </c>
      <c r="CD216" s="2590">
        <f t="shared" si="309"/>
        <v>0</v>
      </c>
      <c r="CE216" s="2590">
        <f t="shared" si="309"/>
        <v>0</v>
      </c>
      <c r="CF216" s="2590">
        <f t="shared" si="309"/>
        <v>0</v>
      </c>
      <c r="CG216" s="2590">
        <f t="shared" si="309"/>
        <v>0</v>
      </c>
      <c r="CH216" s="2590">
        <f t="shared" si="309"/>
        <v>0</v>
      </c>
      <c r="CI216" s="2719">
        <f t="shared" si="309"/>
        <v>0</v>
      </c>
      <c r="CJ216" s="2719">
        <f t="shared" ref="CJ216:CJ228" si="312">SUM(CD216:CI216)</f>
        <v>0</v>
      </c>
      <c r="CK216" s="2719"/>
      <c r="CL216" s="2719"/>
    </row>
    <row r="217" spans="1:90" ht="36">
      <c r="A217" s="2828"/>
      <c r="B217" s="2728" t="s">
        <v>1635</v>
      </c>
      <c r="C217" s="412" t="s">
        <v>560</v>
      </c>
      <c r="D217" s="2559"/>
      <c r="E217" s="2719"/>
      <c r="F217" s="2719">
        <v>0</v>
      </c>
      <c r="G217" s="2719">
        <v>1000</v>
      </c>
      <c r="H217" s="2758">
        <v>0</v>
      </c>
      <c r="I217" s="2758">
        <v>0</v>
      </c>
      <c r="J217" s="2758">
        <v>0</v>
      </c>
      <c r="K217" s="2758">
        <v>0</v>
      </c>
      <c r="L217" s="2758">
        <v>0</v>
      </c>
      <c r="M217" s="2719">
        <v>1000</v>
      </c>
      <c r="N217" s="2590"/>
      <c r="O217" s="2590"/>
      <c r="P217" s="2590"/>
      <c r="Q217" s="2758"/>
      <c r="R217" s="2758"/>
      <c r="S217" s="2758"/>
      <c r="T217" s="2820"/>
      <c r="U217" s="2758"/>
      <c r="V217" s="2719">
        <f t="shared" si="287"/>
        <v>0</v>
      </c>
      <c r="W217" s="2726">
        <f t="shared" si="300"/>
        <v>0</v>
      </c>
      <c r="X217" s="2563">
        <f t="shared" si="301"/>
        <v>0</v>
      </c>
      <c r="Y217" s="2590">
        <f t="shared" si="302"/>
        <v>1000</v>
      </c>
      <c r="Z217" s="2563">
        <f t="shared" si="303"/>
        <v>0</v>
      </c>
      <c r="AA217" s="2563">
        <f t="shared" si="304"/>
        <v>0</v>
      </c>
      <c r="AB217" s="2563">
        <f t="shared" si="305"/>
        <v>0</v>
      </c>
      <c r="AC217" s="2563">
        <f t="shared" si="306"/>
        <v>0</v>
      </c>
      <c r="AD217" s="2563">
        <f t="shared" si="307"/>
        <v>0</v>
      </c>
      <c r="AE217" s="2552">
        <f t="shared" si="310"/>
        <v>1000</v>
      </c>
      <c r="AF217" s="2552"/>
      <c r="AG217" s="2590">
        <v>0</v>
      </c>
      <c r="AH217" s="2590">
        <v>0</v>
      </c>
      <c r="AI217" s="2590">
        <v>0</v>
      </c>
      <c r="AJ217" s="2758">
        <v>0</v>
      </c>
      <c r="AK217" s="2758">
        <v>0</v>
      </c>
      <c r="AL217" s="2758">
        <v>0</v>
      </c>
      <c r="AM217" s="2820">
        <v>0</v>
      </c>
      <c r="AN217" s="2758">
        <v>0</v>
      </c>
      <c r="AO217" s="2590">
        <v>0</v>
      </c>
      <c r="AP217" s="2590"/>
      <c r="AQ217" s="2590"/>
      <c r="AR217" s="2590"/>
      <c r="AS217" s="2758"/>
      <c r="AT217" s="2758"/>
      <c r="AU217" s="2758"/>
      <c r="AV217" s="2820"/>
      <c r="AW217" s="2758"/>
      <c r="AX217" s="2590">
        <f t="shared" si="289"/>
        <v>0</v>
      </c>
      <c r="AY217" s="2756"/>
      <c r="AZ217" s="2590">
        <f t="shared" si="308"/>
        <v>0</v>
      </c>
      <c r="BA217" s="2756">
        <f t="shared" si="308"/>
        <v>0</v>
      </c>
      <c r="BB217" s="2590">
        <f t="shared" si="308"/>
        <v>0</v>
      </c>
      <c r="BC217" s="2756">
        <f t="shared" si="308"/>
        <v>0</v>
      </c>
      <c r="BD217" s="2756">
        <f t="shared" si="308"/>
        <v>0</v>
      </c>
      <c r="BE217" s="2590">
        <f t="shared" si="308"/>
        <v>0</v>
      </c>
      <c r="BF217" s="2756">
        <f t="shared" si="308"/>
        <v>0</v>
      </c>
      <c r="BG217" s="2756">
        <f t="shared" si="311"/>
        <v>0</v>
      </c>
      <c r="BH217" s="2829"/>
      <c r="BI217" s="2829"/>
      <c r="BJ217" s="2590"/>
      <c r="BK217" s="2590"/>
      <c r="BL217" s="2590"/>
      <c r="BM217" s="2758"/>
      <c r="BN217" s="2758"/>
      <c r="BO217" s="2758"/>
      <c r="BP217" s="2820"/>
      <c r="BQ217" s="2758"/>
      <c r="BR217" s="2758">
        <f t="shared" si="291"/>
        <v>0</v>
      </c>
      <c r="BS217" s="2590"/>
      <c r="BT217" s="2590"/>
      <c r="BU217" s="2590"/>
      <c r="BV217" s="2758"/>
      <c r="BW217" s="2758"/>
      <c r="BX217" s="2758"/>
      <c r="BY217" s="2820"/>
      <c r="BZ217" s="2758"/>
      <c r="CA217" s="2758">
        <f t="shared" si="292"/>
        <v>0</v>
      </c>
      <c r="CB217" s="2756">
        <f t="shared" si="309"/>
        <v>0</v>
      </c>
      <c r="CC217" s="2590">
        <f t="shared" si="309"/>
        <v>0</v>
      </c>
      <c r="CD217" s="2590">
        <f t="shared" si="309"/>
        <v>0</v>
      </c>
      <c r="CE217" s="2590">
        <f t="shared" si="309"/>
        <v>0</v>
      </c>
      <c r="CF217" s="2590">
        <f t="shared" si="309"/>
        <v>0</v>
      </c>
      <c r="CG217" s="2590">
        <f t="shared" si="309"/>
        <v>0</v>
      </c>
      <c r="CH217" s="2590">
        <f t="shared" si="309"/>
        <v>0</v>
      </c>
      <c r="CI217" s="2590">
        <f t="shared" si="309"/>
        <v>0</v>
      </c>
      <c r="CJ217" s="2590">
        <f t="shared" si="312"/>
        <v>0</v>
      </c>
      <c r="CK217" s="2719"/>
      <c r="CL217" s="2623"/>
    </row>
    <row r="218" spans="1:90" ht="54" customHeight="1">
      <c r="A218" s="2828"/>
      <c r="B218" s="2728" t="s">
        <v>665</v>
      </c>
      <c r="C218" s="412" t="s">
        <v>391</v>
      </c>
      <c r="D218" s="2559" t="s">
        <v>957</v>
      </c>
      <c r="E218" s="2719"/>
      <c r="F218" s="2719">
        <v>0</v>
      </c>
      <c r="G218" s="2719">
        <v>105500</v>
      </c>
      <c r="H218" s="2719">
        <v>284799</v>
      </c>
      <c r="I218" s="2758">
        <v>0</v>
      </c>
      <c r="J218" s="2758">
        <v>0</v>
      </c>
      <c r="K218" s="2758">
        <v>0</v>
      </c>
      <c r="L218" s="2758">
        <v>0</v>
      </c>
      <c r="M218" s="2719">
        <v>390299</v>
      </c>
      <c r="N218" s="2590"/>
      <c r="O218" s="2590"/>
      <c r="P218" s="2590">
        <f>50000+14580+6441</f>
        <v>71021</v>
      </c>
      <c r="Q218" s="2590"/>
      <c r="R218" s="2758"/>
      <c r="S218" s="2758"/>
      <c r="T218" s="2820"/>
      <c r="U218" s="2758"/>
      <c r="V218" s="2719">
        <f t="shared" si="287"/>
        <v>71021</v>
      </c>
      <c r="W218" s="2726">
        <f t="shared" si="300"/>
        <v>0</v>
      </c>
      <c r="X218" s="2563">
        <f t="shared" si="301"/>
        <v>0</v>
      </c>
      <c r="Y218" s="2563">
        <f t="shared" si="302"/>
        <v>176521</v>
      </c>
      <c r="Z218" s="2563">
        <f t="shared" si="303"/>
        <v>284799</v>
      </c>
      <c r="AA218" s="2563">
        <f t="shared" si="304"/>
        <v>0</v>
      </c>
      <c r="AB218" s="2563">
        <f t="shared" si="305"/>
        <v>0</v>
      </c>
      <c r="AC218" s="2563">
        <f t="shared" si="306"/>
        <v>0</v>
      </c>
      <c r="AD218" s="2563">
        <f t="shared" si="307"/>
        <v>0</v>
      </c>
      <c r="AE218" s="2552">
        <f t="shared" si="310"/>
        <v>461320</v>
      </c>
      <c r="AF218" s="2552"/>
      <c r="AG218" s="2590">
        <v>0</v>
      </c>
      <c r="AH218" s="2590">
        <v>1.99</v>
      </c>
      <c r="AI218" s="2590">
        <v>18780</v>
      </c>
      <c r="AJ218" s="2590">
        <v>620000</v>
      </c>
      <c r="AK218" s="2590">
        <v>0</v>
      </c>
      <c r="AL218" s="2758">
        <v>0</v>
      </c>
      <c r="AM218" s="2820">
        <v>0</v>
      </c>
      <c r="AN218" s="2758">
        <v>0</v>
      </c>
      <c r="AO218" s="2590">
        <v>638780</v>
      </c>
      <c r="AP218" s="2590"/>
      <c r="AQ218" s="2590"/>
      <c r="AR218" s="2590"/>
      <c r="AS218" s="2590"/>
      <c r="AT218" s="2758"/>
      <c r="AU218" s="2758"/>
      <c r="AV218" s="2820"/>
      <c r="AW218" s="2758"/>
      <c r="AX218" s="2590">
        <f t="shared" si="289"/>
        <v>0</v>
      </c>
      <c r="AY218" s="2756"/>
      <c r="AZ218" s="2590">
        <f t="shared" si="308"/>
        <v>1.99</v>
      </c>
      <c r="BA218" s="2756">
        <f t="shared" si="308"/>
        <v>18780</v>
      </c>
      <c r="BB218" s="2590">
        <f t="shared" si="308"/>
        <v>620000</v>
      </c>
      <c r="BC218" s="2756">
        <f t="shared" si="308"/>
        <v>0</v>
      </c>
      <c r="BD218" s="2756">
        <f t="shared" si="308"/>
        <v>0</v>
      </c>
      <c r="BE218" s="2590">
        <f t="shared" si="308"/>
        <v>0</v>
      </c>
      <c r="BF218" s="2756">
        <f t="shared" si="308"/>
        <v>0</v>
      </c>
      <c r="BG218" s="2756">
        <f t="shared" si="311"/>
        <v>638780</v>
      </c>
      <c r="BH218" s="2829"/>
      <c r="BI218" s="2829"/>
      <c r="BJ218" s="2590"/>
      <c r="BK218" s="2590"/>
      <c r="BL218" s="2590"/>
      <c r="BM218" s="2590"/>
      <c r="BN218" s="2590"/>
      <c r="BO218" s="2590">
        <v>0</v>
      </c>
      <c r="BP218" s="2719">
        <v>0</v>
      </c>
      <c r="BQ218" s="2758"/>
      <c r="BR218" s="2590">
        <f t="shared" si="291"/>
        <v>0</v>
      </c>
      <c r="BS218" s="2590"/>
      <c r="BT218" s="2590"/>
      <c r="BU218" s="2590"/>
      <c r="BV218" s="2552"/>
      <c r="BW218" s="2590"/>
      <c r="BX218" s="2590">
        <v>0</v>
      </c>
      <c r="BY218" s="2719">
        <v>0</v>
      </c>
      <c r="BZ218" s="2590"/>
      <c r="CA218" s="2590">
        <f t="shared" si="292"/>
        <v>0</v>
      </c>
      <c r="CB218" s="2756">
        <f t="shared" si="309"/>
        <v>0</v>
      </c>
      <c r="CC218" s="2701">
        <f t="shared" si="309"/>
        <v>0</v>
      </c>
      <c r="CD218" s="2590">
        <f t="shared" si="309"/>
        <v>0</v>
      </c>
      <c r="CE218" s="2590">
        <f t="shared" si="309"/>
        <v>0</v>
      </c>
      <c r="CF218" s="2590">
        <f t="shared" si="309"/>
        <v>0</v>
      </c>
      <c r="CG218" s="2590">
        <f t="shared" si="309"/>
        <v>0</v>
      </c>
      <c r="CH218" s="2590">
        <f t="shared" si="309"/>
        <v>0</v>
      </c>
      <c r="CI218" s="2590">
        <f t="shared" si="309"/>
        <v>0</v>
      </c>
      <c r="CJ218" s="2590">
        <f t="shared" si="312"/>
        <v>0</v>
      </c>
      <c r="CK218" s="2719" t="s">
        <v>1364</v>
      </c>
      <c r="CL218" s="2623" t="s">
        <v>1369</v>
      </c>
    </row>
    <row r="219" spans="1:90" ht="36">
      <c r="A219" s="2828"/>
      <c r="B219" s="2728" t="s">
        <v>1636</v>
      </c>
      <c r="C219" s="412" t="s">
        <v>393</v>
      </c>
      <c r="D219" s="2559"/>
      <c r="E219" s="2719"/>
      <c r="F219" s="2719">
        <v>0</v>
      </c>
      <c r="G219" s="2719">
        <v>1240</v>
      </c>
      <c r="H219" s="2590">
        <v>0</v>
      </c>
      <c r="I219" s="2590">
        <v>0</v>
      </c>
      <c r="J219" s="2758">
        <v>0</v>
      </c>
      <c r="K219" s="2758">
        <v>0</v>
      </c>
      <c r="L219" s="2758">
        <v>0</v>
      </c>
      <c r="M219" s="2590">
        <v>1240</v>
      </c>
      <c r="N219" s="2590"/>
      <c r="O219" s="2590"/>
      <c r="P219" s="2590"/>
      <c r="Q219" s="2590"/>
      <c r="R219" s="2590"/>
      <c r="S219" s="2590"/>
      <c r="T219" s="2719"/>
      <c r="U219" s="2758"/>
      <c r="V219" s="2719">
        <f t="shared" si="287"/>
        <v>0</v>
      </c>
      <c r="W219" s="2726">
        <f t="shared" si="300"/>
        <v>0</v>
      </c>
      <c r="X219" s="2563">
        <f t="shared" si="301"/>
        <v>0</v>
      </c>
      <c r="Y219" s="2590">
        <f t="shared" si="302"/>
        <v>1240</v>
      </c>
      <c r="Z219" s="2563">
        <f t="shared" si="303"/>
        <v>0</v>
      </c>
      <c r="AA219" s="2563">
        <f t="shared" si="304"/>
        <v>0</v>
      </c>
      <c r="AB219" s="2563">
        <f t="shared" si="305"/>
        <v>0</v>
      </c>
      <c r="AC219" s="2563">
        <f t="shared" si="306"/>
        <v>0</v>
      </c>
      <c r="AD219" s="2563">
        <f t="shared" si="307"/>
        <v>0</v>
      </c>
      <c r="AE219" s="2552">
        <f t="shared" si="310"/>
        <v>1240</v>
      </c>
      <c r="AF219" s="2552"/>
      <c r="AG219" s="2590">
        <v>0</v>
      </c>
      <c r="AH219" s="2590">
        <v>0</v>
      </c>
      <c r="AI219" s="2590">
        <v>0</v>
      </c>
      <c r="AJ219" s="2590">
        <v>0</v>
      </c>
      <c r="AK219" s="2590">
        <v>0</v>
      </c>
      <c r="AL219" s="2590">
        <v>0</v>
      </c>
      <c r="AM219" s="2719">
        <v>0</v>
      </c>
      <c r="AN219" s="2758">
        <v>0</v>
      </c>
      <c r="AO219" s="2758">
        <v>0</v>
      </c>
      <c r="AP219" s="2590"/>
      <c r="AQ219" s="2590"/>
      <c r="AR219" s="2590"/>
      <c r="AS219" s="2758"/>
      <c r="AT219" s="2758"/>
      <c r="AU219" s="2758"/>
      <c r="AV219" s="2820"/>
      <c r="AW219" s="2758"/>
      <c r="AX219" s="2590">
        <f t="shared" si="289"/>
        <v>0</v>
      </c>
      <c r="AY219" s="2756"/>
      <c r="AZ219" s="2590">
        <f t="shared" si="308"/>
        <v>0</v>
      </c>
      <c r="BA219" s="2756">
        <f t="shared" si="308"/>
        <v>0</v>
      </c>
      <c r="BB219" s="2590">
        <f t="shared" si="308"/>
        <v>0</v>
      </c>
      <c r="BC219" s="2756">
        <f t="shared" si="308"/>
        <v>0</v>
      </c>
      <c r="BD219" s="2756">
        <f t="shared" si="308"/>
        <v>0</v>
      </c>
      <c r="BE219" s="2590">
        <f t="shared" si="308"/>
        <v>0</v>
      </c>
      <c r="BF219" s="2756">
        <f t="shared" si="308"/>
        <v>0</v>
      </c>
      <c r="BG219" s="2756">
        <f t="shared" si="311"/>
        <v>0</v>
      </c>
      <c r="BH219" s="2829"/>
      <c r="BI219" s="2829"/>
      <c r="BJ219" s="2590"/>
      <c r="BK219" s="2590"/>
      <c r="BL219" s="2590"/>
      <c r="BM219" s="2590"/>
      <c r="BN219" s="2590"/>
      <c r="BO219" s="2590"/>
      <c r="BP219" s="2719"/>
      <c r="BQ219" s="2758"/>
      <c r="BR219" s="2590">
        <f t="shared" si="291"/>
        <v>0</v>
      </c>
      <c r="BS219" s="2590"/>
      <c r="BT219" s="2590"/>
      <c r="BU219" s="2590"/>
      <c r="BV219" s="2590"/>
      <c r="BW219" s="2590"/>
      <c r="BX219" s="2590"/>
      <c r="BY219" s="2719"/>
      <c r="BZ219" s="2758"/>
      <c r="CA219" s="2758">
        <f t="shared" si="292"/>
        <v>0</v>
      </c>
      <c r="CB219" s="2756">
        <f t="shared" si="309"/>
        <v>0</v>
      </c>
      <c r="CC219" s="2590">
        <f t="shared" si="309"/>
        <v>0</v>
      </c>
      <c r="CD219" s="2590">
        <f t="shared" si="309"/>
        <v>0</v>
      </c>
      <c r="CE219" s="2590">
        <f t="shared" si="309"/>
        <v>0</v>
      </c>
      <c r="CF219" s="2590">
        <f t="shared" si="309"/>
        <v>0</v>
      </c>
      <c r="CG219" s="2590">
        <f t="shared" si="309"/>
        <v>0</v>
      </c>
      <c r="CH219" s="2590">
        <f t="shared" si="309"/>
        <v>0</v>
      </c>
      <c r="CI219" s="2590">
        <f t="shared" si="309"/>
        <v>0</v>
      </c>
      <c r="CJ219" s="2590">
        <f t="shared" si="312"/>
        <v>0</v>
      </c>
      <c r="CK219" s="2590"/>
      <c r="CL219" s="2590"/>
    </row>
    <row r="220" spans="1:90" ht="40.5" hidden="1" customHeight="1">
      <c r="A220" s="2757"/>
      <c r="B220" s="2728" t="s">
        <v>538</v>
      </c>
      <c r="C220" s="412" t="s">
        <v>1370</v>
      </c>
      <c r="D220" s="2559"/>
      <c r="E220" s="2719"/>
      <c r="F220" s="2719">
        <v>0</v>
      </c>
      <c r="G220" s="2719">
        <v>0</v>
      </c>
      <c r="H220" s="2590">
        <v>0</v>
      </c>
      <c r="I220" s="2590">
        <v>0</v>
      </c>
      <c r="J220" s="2758">
        <v>0</v>
      </c>
      <c r="K220" s="2758">
        <v>0</v>
      </c>
      <c r="L220" s="2758">
        <v>0</v>
      </c>
      <c r="M220" s="2758">
        <v>0</v>
      </c>
      <c r="N220" s="2590"/>
      <c r="O220" s="2590"/>
      <c r="P220" s="2590"/>
      <c r="Q220" s="2590"/>
      <c r="R220" s="2590"/>
      <c r="S220" s="2590"/>
      <c r="T220" s="2719"/>
      <c r="U220" s="2758"/>
      <c r="V220" s="2719">
        <f t="shared" si="287"/>
        <v>0</v>
      </c>
      <c r="W220" s="2726">
        <f t="shared" si="300"/>
        <v>0</v>
      </c>
      <c r="X220" s="2563">
        <f t="shared" si="301"/>
        <v>0</v>
      </c>
      <c r="Y220" s="2590">
        <f t="shared" si="302"/>
        <v>0</v>
      </c>
      <c r="Z220" s="2563">
        <f t="shared" si="303"/>
        <v>0</v>
      </c>
      <c r="AA220" s="2563">
        <f t="shared" si="304"/>
        <v>0</v>
      </c>
      <c r="AB220" s="2563">
        <f t="shared" si="305"/>
        <v>0</v>
      </c>
      <c r="AC220" s="2563">
        <f t="shared" si="306"/>
        <v>0</v>
      </c>
      <c r="AD220" s="2563">
        <f t="shared" si="307"/>
        <v>0</v>
      </c>
      <c r="AE220" s="2552">
        <f t="shared" si="310"/>
        <v>0</v>
      </c>
      <c r="AF220" s="2552"/>
      <c r="AG220" s="2590">
        <v>0</v>
      </c>
      <c r="AH220" s="2590">
        <v>0</v>
      </c>
      <c r="AI220" s="2590">
        <v>0</v>
      </c>
      <c r="AJ220" s="2590">
        <v>0</v>
      </c>
      <c r="AK220" s="2590">
        <v>0</v>
      </c>
      <c r="AL220" s="2590">
        <v>0</v>
      </c>
      <c r="AM220" s="2719">
        <v>0</v>
      </c>
      <c r="AN220" s="2758">
        <v>0</v>
      </c>
      <c r="AO220" s="2758">
        <v>0</v>
      </c>
      <c r="AP220" s="2590"/>
      <c r="AQ220" s="2590"/>
      <c r="AR220" s="2590"/>
      <c r="AS220" s="2590"/>
      <c r="AT220" s="2590"/>
      <c r="AU220" s="2590"/>
      <c r="AV220" s="2719"/>
      <c r="AW220" s="2758"/>
      <c r="AX220" s="2758">
        <f t="shared" si="289"/>
        <v>0</v>
      </c>
      <c r="AY220" s="2758"/>
      <c r="AZ220" s="2590">
        <f t="shared" si="308"/>
        <v>0</v>
      </c>
      <c r="BA220" s="2758">
        <f t="shared" si="308"/>
        <v>0</v>
      </c>
      <c r="BB220" s="2590">
        <f t="shared" si="308"/>
        <v>0</v>
      </c>
      <c r="BC220" s="2756">
        <f t="shared" si="308"/>
        <v>0</v>
      </c>
      <c r="BD220" s="2756">
        <f t="shared" si="308"/>
        <v>0</v>
      </c>
      <c r="BE220" s="2590">
        <f t="shared" si="308"/>
        <v>0</v>
      </c>
      <c r="BF220" s="2758">
        <f t="shared" si="308"/>
        <v>0</v>
      </c>
      <c r="BG220" s="2758">
        <f t="shared" si="311"/>
        <v>0</v>
      </c>
      <c r="BH220" s="2759"/>
      <c r="BI220" s="2759"/>
      <c r="BJ220" s="2590"/>
      <c r="BK220" s="2590"/>
      <c r="BL220" s="2590"/>
      <c r="BM220" s="2590"/>
      <c r="BN220" s="2590"/>
      <c r="BO220" s="2590"/>
      <c r="BP220" s="2719"/>
      <c r="BQ220" s="2758"/>
      <c r="BR220" s="2590">
        <f t="shared" si="291"/>
        <v>0</v>
      </c>
      <c r="BS220" s="2590"/>
      <c r="BT220" s="2590"/>
      <c r="BU220" s="2590"/>
      <c r="BV220" s="2590"/>
      <c r="BW220" s="2590"/>
      <c r="BX220" s="2590"/>
      <c r="BY220" s="2719"/>
      <c r="BZ220" s="2758"/>
      <c r="CA220" s="2758">
        <f t="shared" si="292"/>
        <v>0</v>
      </c>
      <c r="CB220" s="2756">
        <f t="shared" si="309"/>
        <v>0</v>
      </c>
      <c r="CC220" s="2590">
        <f t="shared" si="309"/>
        <v>0</v>
      </c>
      <c r="CD220" s="2590">
        <f t="shared" si="309"/>
        <v>0</v>
      </c>
      <c r="CE220" s="2590">
        <f t="shared" si="309"/>
        <v>0</v>
      </c>
      <c r="CF220" s="2590">
        <f t="shared" si="309"/>
        <v>0</v>
      </c>
      <c r="CG220" s="2590">
        <f t="shared" si="309"/>
        <v>0</v>
      </c>
      <c r="CH220" s="2590">
        <f t="shared" si="309"/>
        <v>0</v>
      </c>
      <c r="CI220" s="2590">
        <f t="shared" si="309"/>
        <v>0</v>
      </c>
      <c r="CJ220" s="2590">
        <f t="shared" si="312"/>
        <v>0</v>
      </c>
      <c r="CK220" s="2590"/>
      <c r="CL220" s="2590"/>
    </row>
    <row r="221" spans="1:90" ht="36" hidden="1">
      <c r="A221" s="2699"/>
      <c r="B221" s="2728" t="s">
        <v>538</v>
      </c>
      <c r="C221" s="412" t="s">
        <v>1371</v>
      </c>
      <c r="D221" s="2559"/>
      <c r="E221" s="2823"/>
      <c r="F221" s="2590">
        <v>0</v>
      </c>
      <c r="G221" s="2820">
        <v>0</v>
      </c>
      <c r="H221" s="2590">
        <v>0</v>
      </c>
      <c r="I221" s="2590">
        <v>0</v>
      </c>
      <c r="J221" s="2590">
        <v>0</v>
      </c>
      <c r="K221" s="2590">
        <v>0</v>
      </c>
      <c r="L221" s="2590">
        <v>0</v>
      </c>
      <c r="M221" s="2590">
        <v>0</v>
      </c>
      <c r="N221" s="2758"/>
      <c r="O221" s="2637"/>
      <c r="P221" s="2590"/>
      <c r="Q221" s="2590"/>
      <c r="R221" s="2590"/>
      <c r="S221" s="2590"/>
      <c r="T221" s="2719"/>
      <c r="U221" s="2590"/>
      <c r="V221" s="2590">
        <f t="shared" si="287"/>
        <v>0</v>
      </c>
      <c r="W221" s="2726">
        <f t="shared" si="300"/>
        <v>0</v>
      </c>
      <c r="X221" s="2563">
        <f t="shared" si="301"/>
        <v>0</v>
      </c>
      <c r="Y221" s="2590">
        <f t="shared" si="302"/>
        <v>0</v>
      </c>
      <c r="Z221" s="2563">
        <f t="shared" si="303"/>
        <v>0</v>
      </c>
      <c r="AA221" s="2563">
        <f t="shared" si="304"/>
        <v>0</v>
      </c>
      <c r="AB221" s="2563">
        <f t="shared" si="305"/>
        <v>0</v>
      </c>
      <c r="AC221" s="2563">
        <f t="shared" si="306"/>
        <v>0</v>
      </c>
      <c r="AD221" s="2563">
        <f t="shared" si="307"/>
        <v>0</v>
      </c>
      <c r="AE221" s="2552">
        <f t="shared" si="310"/>
        <v>0</v>
      </c>
      <c r="AF221" s="2552"/>
      <c r="AG221" s="2758">
        <v>0</v>
      </c>
      <c r="AH221" s="2637">
        <v>0</v>
      </c>
      <c r="AI221" s="2590">
        <v>0</v>
      </c>
      <c r="AJ221" s="2590">
        <v>0</v>
      </c>
      <c r="AK221" s="2590">
        <v>0</v>
      </c>
      <c r="AL221" s="2590">
        <v>0</v>
      </c>
      <c r="AM221" s="2719">
        <v>0</v>
      </c>
      <c r="AN221" s="2590">
        <v>0</v>
      </c>
      <c r="AO221" s="2590">
        <v>0</v>
      </c>
      <c r="AP221" s="2758"/>
      <c r="AQ221" s="2637"/>
      <c r="AR221" s="2590">
        <f>2000-2000</f>
        <v>0</v>
      </c>
      <c r="AS221" s="2590"/>
      <c r="AT221" s="2590"/>
      <c r="AU221" s="2590"/>
      <c r="AV221" s="2719"/>
      <c r="AW221" s="2590"/>
      <c r="AX221" s="2590">
        <f t="shared" si="289"/>
        <v>0</v>
      </c>
      <c r="AY221" s="2758"/>
      <c r="AZ221" s="2590">
        <f t="shared" si="308"/>
        <v>0</v>
      </c>
      <c r="BA221" s="2590">
        <f t="shared" si="308"/>
        <v>0</v>
      </c>
      <c r="BB221" s="2590">
        <f t="shared" si="308"/>
        <v>0</v>
      </c>
      <c r="BC221" s="2756">
        <f t="shared" si="308"/>
        <v>0</v>
      </c>
      <c r="BD221" s="2756">
        <f t="shared" si="308"/>
        <v>0</v>
      </c>
      <c r="BE221" s="2590">
        <f t="shared" si="308"/>
        <v>0</v>
      </c>
      <c r="BF221" s="2590">
        <f t="shared" si="308"/>
        <v>0</v>
      </c>
      <c r="BG221" s="2590">
        <f t="shared" si="311"/>
        <v>0</v>
      </c>
      <c r="BH221" s="2702"/>
      <c r="BI221" s="2702"/>
      <c r="BJ221" s="2756"/>
      <c r="BK221" s="2590"/>
      <c r="BL221" s="2590">
        <f>9300-9300</f>
        <v>0</v>
      </c>
      <c r="BM221" s="2590"/>
      <c r="BN221" s="2590"/>
      <c r="BO221" s="2590"/>
      <c r="BP221" s="2719"/>
      <c r="BQ221" s="2590"/>
      <c r="BR221" s="2590">
        <f t="shared" si="291"/>
        <v>0</v>
      </c>
      <c r="BS221" s="2758"/>
      <c r="BT221" s="2590"/>
      <c r="BU221" s="2590">
        <f>9300-9300</f>
        <v>0</v>
      </c>
      <c r="BV221" s="2590"/>
      <c r="BW221" s="2590"/>
      <c r="BX221" s="2590"/>
      <c r="BY221" s="2719"/>
      <c r="BZ221" s="2590"/>
      <c r="CA221" s="2590">
        <f t="shared" si="292"/>
        <v>0</v>
      </c>
      <c r="CB221" s="2756">
        <f t="shared" si="309"/>
        <v>0</v>
      </c>
      <c r="CC221" s="2590">
        <f t="shared" si="309"/>
        <v>0</v>
      </c>
      <c r="CD221" s="2590">
        <f t="shared" si="309"/>
        <v>0</v>
      </c>
      <c r="CE221" s="2590">
        <f t="shared" si="309"/>
        <v>0</v>
      </c>
      <c r="CF221" s="2590">
        <f t="shared" si="309"/>
        <v>0</v>
      </c>
      <c r="CG221" s="2590">
        <f t="shared" si="309"/>
        <v>0</v>
      </c>
      <c r="CH221" s="2590">
        <f t="shared" si="309"/>
        <v>0</v>
      </c>
      <c r="CI221" s="2590">
        <f t="shared" si="309"/>
        <v>0</v>
      </c>
      <c r="CJ221" s="2590">
        <f t="shared" si="312"/>
        <v>0</v>
      </c>
      <c r="CK221" s="2590"/>
      <c r="CL221" s="2590"/>
    </row>
    <row r="222" spans="1:90" ht="36">
      <c r="A222" s="2699"/>
      <c r="B222" s="2728" t="s">
        <v>1637</v>
      </c>
      <c r="C222" s="412" t="s">
        <v>1298</v>
      </c>
      <c r="D222" s="2818"/>
      <c r="E222" s="2823"/>
      <c r="F222" s="2590">
        <v>0</v>
      </c>
      <c r="G222" s="2590">
        <v>0</v>
      </c>
      <c r="H222" s="2590">
        <v>0</v>
      </c>
      <c r="I222" s="2590">
        <v>0</v>
      </c>
      <c r="J222" s="2590">
        <v>0</v>
      </c>
      <c r="K222" s="2590">
        <v>0</v>
      </c>
      <c r="L222" s="2590">
        <v>0</v>
      </c>
      <c r="M222" s="2590">
        <v>0</v>
      </c>
      <c r="N222" s="2758"/>
      <c r="O222" s="2637"/>
      <c r="P222" s="2590">
        <v>1700</v>
      </c>
      <c r="Q222" s="2590"/>
      <c r="R222" s="2590"/>
      <c r="S222" s="2590"/>
      <c r="T222" s="2719"/>
      <c r="U222" s="2590"/>
      <c r="V222" s="2590">
        <f t="shared" si="287"/>
        <v>1700</v>
      </c>
      <c r="W222" s="2726">
        <f t="shared" si="300"/>
        <v>0</v>
      </c>
      <c r="X222" s="2563">
        <f t="shared" si="301"/>
        <v>0</v>
      </c>
      <c r="Y222" s="2590">
        <f t="shared" si="302"/>
        <v>1700</v>
      </c>
      <c r="Z222" s="2563">
        <f t="shared" si="303"/>
        <v>0</v>
      </c>
      <c r="AA222" s="2563">
        <f t="shared" si="304"/>
        <v>0</v>
      </c>
      <c r="AB222" s="2563">
        <f t="shared" si="305"/>
        <v>0</v>
      </c>
      <c r="AC222" s="2563">
        <f t="shared" si="306"/>
        <v>0</v>
      </c>
      <c r="AD222" s="2563">
        <f t="shared" si="307"/>
        <v>0</v>
      </c>
      <c r="AE222" s="2552">
        <f t="shared" si="310"/>
        <v>1700</v>
      </c>
      <c r="AF222" s="2552"/>
      <c r="AG222" s="2758">
        <v>0</v>
      </c>
      <c r="AH222" s="2590">
        <v>0</v>
      </c>
      <c r="AI222" s="2590">
        <v>1700</v>
      </c>
      <c r="AJ222" s="2590">
        <v>0</v>
      </c>
      <c r="AK222" s="2590">
        <v>0</v>
      </c>
      <c r="AL222" s="2590">
        <v>0</v>
      </c>
      <c r="AM222" s="2719">
        <v>0</v>
      </c>
      <c r="AN222" s="2590">
        <v>0</v>
      </c>
      <c r="AO222" s="2590">
        <v>1700</v>
      </c>
      <c r="AP222" s="2758"/>
      <c r="AQ222" s="2637"/>
      <c r="AR222" s="2590">
        <v>1800</v>
      </c>
      <c r="AS222" s="2590"/>
      <c r="AT222" s="2590"/>
      <c r="AU222" s="2590"/>
      <c r="AV222" s="2719"/>
      <c r="AW222" s="2590"/>
      <c r="AX222" s="2590">
        <f t="shared" si="289"/>
        <v>1800</v>
      </c>
      <c r="AY222" s="2758"/>
      <c r="AZ222" s="2590">
        <f t="shared" si="308"/>
        <v>0</v>
      </c>
      <c r="BA222" s="2590">
        <f t="shared" si="308"/>
        <v>3500</v>
      </c>
      <c r="BB222" s="2590">
        <f t="shared" si="308"/>
        <v>0</v>
      </c>
      <c r="BC222" s="2756">
        <f t="shared" si="308"/>
        <v>0</v>
      </c>
      <c r="BD222" s="2756">
        <f t="shared" si="308"/>
        <v>0</v>
      </c>
      <c r="BE222" s="2590">
        <f t="shared" si="308"/>
        <v>0</v>
      </c>
      <c r="BF222" s="2590">
        <f t="shared" si="308"/>
        <v>0</v>
      </c>
      <c r="BG222" s="2590">
        <f t="shared" si="311"/>
        <v>3500</v>
      </c>
      <c r="BH222" s="2702"/>
      <c r="BI222" s="2702"/>
      <c r="BJ222" s="2756"/>
      <c r="BK222" s="2590"/>
      <c r="BL222" s="2590">
        <v>3500</v>
      </c>
      <c r="BM222" s="2590"/>
      <c r="BN222" s="2590"/>
      <c r="BO222" s="2590"/>
      <c r="BP222" s="2719"/>
      <c r="BQ222" s="2590"/>
      <c r="BR222" s="2590">
        <f t="shared" si="291"/>
        <v>3500</v>
      </c>
      <c r="BS222" s="2808"/>
      <c r="BT222" s="2590"/>
      <c r="BU222" s="2590">
        <v>-3500</v>
      </c>
      <c r="BV222" s="2590"/>
      <c r="BW222" s="2590"/>
      <c r="BX222" s="2590"/>
      <c r="BY222" s="2719"/>
      <c r="BZ222" s="2590"/>
      <c r="CA222" s="2590">
        <f t="shared" si="292"/>
        <v>-3500</v>
      </c>
      <c r="CB222" s="2808">
        <f t="shared" si="309"/>
        <v>0</v>
      </c>
      <c r="CC222" s="2590">
        <f t="shared" si="309"/>
        <v>0</v>
      </c>
      <c r="CD222" s="2590">
        <f t="shared" si="309"/>
        <v>0</v>
      </c>
      <c r="CE222" s="2590">
        <f t="shared" si="309"/>
        <v>0</v>
      </c>
      <c r="CF222" s="2590">
        <f t="shared" si="309"/>
        <v>0</v>
      </c>
      <c r="CG222" s="2590">
        <f t="shared" si="309"/>
        <v>0</v>
      </c>
      <c r="CH222" s="2590">
        <f t="shared" si="309"/>
        <v>0</v>
      </c>
      <c r="CI222" s="2590">
        <f t="shared" si="309"/>
        <v>0</v>
      </c>
      <c r="CJ222" s="2590">
        <f t="shared" si="312"/>
        <v>0</v>
      </c>
      <c r="CK222" s="2590"/>
      <c r="CL222" s="2590"/>
    </row>
    <row r="223" spans="1:90" ht="15" hidden="1" customHeight="1">
      <c r="A223" s="2795"/>
      <c r="B223" s="2661"/>
      <c r="C223" s="412"/>
      <c r="D223" s="2827"/>
      <c r="E223" s="2823"/>
      <c r="F223" s="2590">
        <v>0</v>
      </c>
      <c r="G223" s="2719">
        <v>0</v>
      </c>
      <c r="H223" s="2719">
        <v>0</v>
      </c>
      <c r="I223" s="2719">
        <v>0</v>
      </c>
      <c r="J223" s="2719">
        <v>0</v>
      </c>
      <c r="K223" s="2719">
        <v>0</v>
      </c>
      <c r="L223" s="2719">
        <v>0</v>
      </c>
      <c r="M223" s="2719">
        <v>0</v>
      </c>
      <c r="N223" s="2820"/>
      <c r="O223" s="2590"/>
      <c r="P223" s="2719"/>
      <c r="Q223" s="2719"/>
      <c r="R223" s="2719"/>
      <c r="S223" s="2719"/>
      <c r="T223" s="2719"/>
      <c r="U223" s="2719"/>
      <c r="V223" s="2719">
        <f t="shared" si="287"/>
        <v>0</v>
      </c>
      <c r="W223" s="2726">
        <f t="shared" si="300"/>
        <v>0</v>
      </c>
      <c r="X223" s="2563">
        <f t="shared" si="301"/>
        <v>0</v>
      </c>
      <c r="Y223" s="2590">
        <f t="shared" si="302"/>
        <v>0</v>
      </c>
      <c r="Z223" s="2563">
        <f t="shared" si="303"/>
        <v>0</v>
      </c>
      <c r="AA223" s="2563">
        <f t="shared" si="304"/>
        <v>0</v>
      </c>
      <c r="AB223" s="2563">
        <f t="shared" si="305"/>
        <v>0</v>
      </c>
      <c r="AC223" s="2563">
        <f t="shared" si="306"/>
        <v>0</v>
      </c>
      <c r="AD223" s="2563">
        <f t="shared" si="307"/>
        <v>0</v>
      </c>
      <c r="AE223" s="2552">
        <f t="shared" si="310"/>
        <v>0</v>
      </c>
      <c r="AF223" s="2552"/>
      <c r="AG223" s="2820">
        <v>0</v>
      </c>
      <c r="AH223" s="2590">
        <v>0</v>
      </c>
      <c r="AI223" s="2719">
        <v>0</v>
      </c>
      <c r="AJ223" s="2719">
        <v>0</v>
      </c>
      <c r="AK223" s="2719">
        <v>0</v>
      </c>
      <c r="AL223" s="2719">
        <v>0</v>
      </c>
      <c r="AM223" s="2719">
        <v>0</v>
      </c>
      <c r="AN223" s="2719">
        <v>0</v>
      </c>
      <c r="AO223" s="2719">
        <v>0</v>
      </c>
      <c r="AP223" s="2820"/>
      <c r="AQ223" s="2590"/>
      <c r="AR223" s="2719"/>
      <c r="AS223" s="2719"/>
      <c r="AT223" s="2719"/>
      <c r="AU223" s="2719"/>
      <c r="AV223" s="2719"/>
      <c r="AW223" s="2719"/>
      <c r="AX223" s="2719">
        <f t="shared" si="289"/>
        <v>0</v>
      </c>
      <c r="AY223" s="2758"/>
      <c r="AZ223" s="2590">
        <f t="shared" si="308"/>
        <v>0</v>
      </c>
      <c r="BA223" s="2758">
        <f t="shared" si="308"/>
        <v>0</v>
      </c>
      <c r="BB223" s="2590">
        <f t="shared" si="308"/>
        <v>0</v>
      </c>
      <c r="BC223" s="2756">
        <f t="shared" si="308"/>
        <v>0</v>
      </c>
      <c r="BD223" s="2756">
        <f t="shared" si="308"/>
        <v>0</v>
      </c>
      <c r="BE223" s="2590">
        <f t="shared" si="308"/>
        <v>0</v>
      </c>
      <c r="BF223" s="2719">
        <f t="shared" si="308"/>
        <v>0</v>
      </c>
      <c r="BG223" s="2719">
        <f t="shared" si="311"/>
        <v>0</v>
      </c>
      <c r="BH223" s="2798"/>
      <c r="BI223" s="2798"/>
      <c r="BJ223" s="2823"/>
      <c r="BK223" s="2590"/>
      <c r="BL223" s="2719"/>
      <c r="BM223" s="2719"/>
      <c r="BN223" s="2719"/>
      <c r="BO223" s="2719"/>
      <c r="BP223" s="2719"/>
      <c r="BQ223" s="2719"/>
      <c r="BR223" s="2719">
        <f t="shared" si="291"/>
        <v>0</v>
      </c>
      <c r="BS223" s="2820"/>
      <c r="BT223" s="2590"/>
      <c r="BU223" s="2719"/>
      <c r="BV223" s="2719"/>
      <c r="BW223" s="2719"/>
      <c r="BX223" s="2719"/>
      <c r="BY223" s="2719"/>
      <c r="BZ223" s="2719"/>
      <c r="CA223" s="2719">
        <f t="shared" si="292"/>
        <v>0</v>
      </c>
      <c r="CB223" s="2808">
        <f t="shared" si="309"/>
        <v>0</v>
      </c>
      <c r="CC223" s="2590">
        <f t="shared" si="309"/>
        <v>0</v>
      </c>
      <c r="CD223" s="2590">
        <f t="shared" si="309"/>
        <v>0</v>
      </c>
      <c r="CE223" s="2590">
        <f t="shared" si="309"/>
        <v>0</v>
      </c>
      <c r="CF223" s="2590">
        <f t="shared" si="309"/>
        <v>0</v>
      </c>
      <c r="CG223" s="2590">
        <f t="shared" si="309"/>
        <v>0</v>
      </c>
      <c r="CH223" s="2590">
        <f t="shared" si="309"/>
        <v>0</v>
      </c>
      <c r="CI223" s="2719">
        <f t="shared" si="309"/>
        <v>0</v>
      </c>
      <c r="CJ223" s="2719">
        <f t="shared" si="312"/>
        <v>0</v>
      </c>
      <c r="CK223" s="2590"/>
      <c r="CL223" s="2590"/>
    </row>
    <row r="224" spans="1:90" ht="39.6" hidden="1" customHeight="1">
      <c r="A224" s="2795"/>
      <c r="B224" s="2661"/>
      <c r="C224" s="412"/>
      <c r="D224" s="2827"/>
      <c r="E224" s="2823"/>
      <c r="F224" s="2590">
        <v>0</v>
      </c>
      <c r="G224" s="2719">
        <v>0</v>
      </c>
      <c r="H224" s="2719">
        <v>0</v>
      </c>
      <c r="I224" s="2719">
        <v>0</v>
      </c>
      <c r="J224" s="2719">
        <v>0</v>
      </c>
      <c r="K224" s="2719">
        <v>0</v>
      </c>
      <c r="L224" s="2719">
        <v>0</v>
      </c>
      <c r="M224" s="2719">
        <v>0</v>
      </c>
      <c r="N224" s="2820"/>
      <c r="O224" s="2590"/>
      <c r="P224" s="2719"/>
      <c r="Q224" s="2719"/>
      <c r="R224" s="2719"/>
      <c r="S224" s="2719"/>
      <c r="T224" s="2719"/>
      <c r="U224" s="2719"/>
      <c r="V224" s="2719">
        <f t="shared" si="287"/>
        <v>0</v>
      </c>
      <c r="W224" s="2563">
        <f t="shared" si="300"/>
        <v>0</v>
      </c>
      <c r="X224" s="2564">
        <f t="shared" si="301"/>
        <v>0</v>
      </c>
      <c r="Y224" s="2590">
        <f t="shared" si="302"/>
        <v>0</v>
      </c>
      <c r="Z224" s="2563">
        <f t="shared" si="303"/>
        <v>0</v>
      </c>
      <c r="AA224" s="2563">
        <f t="shared" si="304"/>
        <v>0</v>
      </c>
      <c r="AB224" s="2563">
        <f t="shared" si="305"/>
        <v>0</v>
      </c>
      <c r="AC224" s="2563">
        <f t="shared" si="306"/>
        <v>0</v>
      </c>
      <c r="AD224" s="2563">
        <f t="shared" si="307"/>
        <v>0</v>
      </c>
      <c r="AE224" s="2623">
        <f t="shared" si="288"/>
        <v>0</v>
      </c>
      <c r="AF224" s="2623"/>
      <c r="AG224" s="2820">
        <v>0</v>
      </c>
      <c r="AH224" s="2590">
        <v>0</v>
      </c>
      <c r="AI224" s="2719">
        <v>0</v>
      </c>
      <c r="AJ224" s="2719">
        <v>0</v>
      </c>
      <c r="AK224" s="2719">
        <v>0</v>
      </c>
      <c r="AL224" s="2719">
        <v>0</v>
      </c>
      <c r="AM224" s="2719">
        <v>0</v>
      </c>
      <c r="AN224" s="2719">
        <v>0</v>
      </c>
      <c r="AO224" s="2719">
        <v>0</v>
      </c>
      <c r="AP224" s="2820"/>
      <c r="AQ224" s="2590"/>
      <c r="AR224" s="2719"/>
      <c r="AS224" s="2719"/>
      <c r="AT224" s="2719"/>
      <c r="AU224" s="2719"/>
      <c r="AV224" s="2719"/>
      <c r="AW224" s="2719"/>
      <c r="AX224" s="2719">
        <f t="shared" si="289"/>
        <v>0</v>
      </c>
      <c r="AY224" s="2758"/>
      <c r="AZ224" s="2701">
        <f t="shared" ref="AZ224:BF228" si="313">AH224+AQ224</f>
        <v>0</v>
      </c>
      <c r="BA224" s="2758">
        <f t="shared" si="313"/>
        <v>0</v>
      </c>
      <c r="BB224" s="2590">
        <f t="shared" si="313"/>
        <v>0</v>
      </c>
      <c r="BC224" s="2756">
        <f t="shared" si="313"/>
        <v>0</v>
      </c>
      <c r="BD224" s="2756">
        <f t="shared" si="313"/>
        <v>0</v>
      </c>
      <c r="BE224" s="2590">
        <f t="shared" si="313"/>
        <v>0</v>
      </c>
      <c r="BF224" s="2719">
        <f t="shared" si="313"/>
        <v>0</v>
      </c>
      <c r="BG224" s="2719">
        <f t="shared" si="311"/>
        <v>0</v>
      </c>
      <c r="BH224" s="2798"/>
      <c r="BI224" s="2798"/>
      <c r="BJ224" s="2823"/>
      <c r="BK224" s="2590"/>
      <c r="BL224" s="2719"/>
      <c r="BM224" s="2719"/>
      <c r="BN224" s="2719"/>
      <c r="BO224" s="2719"/>
      <c r="BP224" s="2719"/>
      <c r="BQ224" s="2719"/>
      <c r="BR224" s="2719">
        <f t="shared" si="291"/>
        <v>0</v>
      </c>
      <c r="BS224" s="2820"/>
      <c r="BT224" s="2590"/>
      <c r="BU224" s="2719"/>
      <c r="BV224" s="2719"/>
      <c r="BW224" s="2719"/>
      <c r="BX224" s="2719"/>
      <c r="BY224" s="2719"/>
      <c r="BZ224" s="2719"/>
      <c r="CA224" s="2719">
        <f t="shared" si="292"/>
        <v>0</v>
      </c>
      <c r="CB224" s="2808">
        <f t="shared" ref="CB224:CI228" si="314">BJ224+BS224</f>
        <v>0</v>
      </c>
      <c r="CC224" s="2590">
        <f t="shared" si="314"/>
        <v>0</v>
      </c>
      <c r="CD224" s="2590">
        <f t="shared" si="314"/>
        <v>0</v>
      </c>
      <c r="CE224" s="2590">
        <f t="shared" si="314"/>
        <v>0</v>
      </c>
      <c r="CF224" s="2590">
        <f t="shared" si="314"/>
        <v>0</v>
      </c>
      <c r="CG224" s="2590">
        <f t="shared" si="314"/>
        <v>0</v>
      </c>
      <c r="CH224" s="2590">
        <f t="shared" si="314"/>
        <v>0</v>
      </c>
      <c r="CI224" s="2719">
        <f t="shared" si="314"/>
        <v>0</v>
      </c>
      <c r="CJ224" s="2719">
        <f t="shared" si="312"/>
        <v>0</v>
      </c>
      <c r="CK224" s="2590"/>
      <c r="CL224" s="2590"/>
    </row>
    <row r="225" spans="1:90" ht="68.45" hidden="1" customHeight="1">
      <c r="A225" s="2699"/>
      <c r="B225" s="2558"/>
      <c r="C225" s="412"/>
      <c r="D225" s="2818"/>
      <c r="E225" s="2756"/>
      <c r="F225" s="2590">
        <v>0</v>
      </c>
      <c r="G225" s="2590">
        <v>0</v>
      </c>
      <c r="H225" s="2590">
        <v>0</v>
      </c>
      <c r="I225" s="2590">
        <v>0</v>
      </c>
      <c r="J225" s="2590">
        <v>0</v>
      </c>
      <c r="K225" s="2590">
        <v>0</v>
      </c>
      <c r="L225" s="2590">
        <v>0</v>
      </c>
      <c r="M225" s="2590">
        <v>0</v>
      </c>
      <c r="N225" s="2758"/>
      <c r="O225" s="2590"/>
      <c r="P225" s="2590"/>
      <c r="Q225" s="2590"/>
      <c r="R225" s="2590"/>
      <c r="S225" s="2590"/>
      <c r="T225" s="2590"/>
      <c r="U225" s="2590"/>
      <c r="V225" s="2590">
        <f t="shared" si="287"/>
        <v>0</v>
      </c>
      <c r="W225" s="2726">
        <f t="shared" si="300"/>
        <v>0</v>
      </c>
      <c r="X225" s="2563">
        <f t="shared" si="301"/>
        <v>0</v>
      </c>
      <c r="Y225" s="2590">
        <f t="shared" si="302"/>
        <v>0</v>
      </c>
      <c r="Z225" s="2563">
        <f t="shared" si="303"/>
        <v>0</v>
      </c>
      <c r="AA225" s="2563">
        <f t="shared" si="304"/>
        <v>0</v>
      </c>
      <c r="AB225" s="2563">
        <f t="shared" si="305"/>
        <v>0</v>
      </c>
      <c r="AC225" s="2563">
        <f t="shared" si="306"/>
        <v>0</v>
      </c>
      <c r="AD225" s="2563">
        <f t="shared" si="307"/>
        <v>0</v>
      </c>
      <c r="AE225" s="2552">
        <f t="shared" si="288"/>
        <v>0</v>
      </c>
      <c r="AF225" s="2552"/>
      <c r="AG225" s="2756">
        <v>0</v>
      </c>
      <c r="AH225" s="2590">
        <v>0</v>
      </c>
      <c r="AI225" s="2590">
        <v>0</v>
      </c>
      <c r="AJ225" s="2590">
        <v>0</v>
      </c>
      <c r="AK225" s="2590">
        <v>0</v>
      </c>
      <c r="AL225" s="2590">
        <v>0</v>
      </c>
      <c r="AM225" s="2590">
        <v>0</v>
      </c>
      <c r="AN225" s="2590">
        <v>0</v>
      </c>
      <c r="AO225" s="2590">
        <v>0</v>
      </c>
      <c r="AP225" s="2820"/>
      <c r="AQ225" s="2590"/>
      <c r="AR225" s="2719"/>
      <c r="AS225" s="2719"/>
      <c r="AT225" s="2719"/>
      <c r="AU225" s="2719"/>
      <c r="AV225" s="2719"/>
      <c r="AW225" s="2719"/>
      <c r="AX225" s="2719">
        <f t="shared" si="289"/>
        <v>0</v>
      </c>
      <c r="AY225" s="2756"/>
      <c r="AZ225" s="2590">
        <f t="shared" si="313"/>
        <v>0</v>
      </c>
      <c r="BA225" s="2758">
        <f t="shared" si="313"/>
        <v>0</v>
      </c>
      <c r="BB225" s="2590">
        <f t="shared" si="313"/>
        <v>0</v>
      </c>
      <c r="BC225" s="2756">
        <f t="shared" si="313"/>
        <v>0</v>
      </c>
      <c r="BD225" s="2756">
        <f t="shared" si="313"/>
        <v>0</v>
      </c>
      <c r="BE225" s="2590">
        <f t="shared" si="313"/>
        <v>0</v>
      </c>
      <c r="BF225" s="2590">
        <f t="shared" si="313"/>
        <v>0</v>
      </c>
      <c r="BG225" s="2590">
        <f t="shared" si="311"/>
        <v>0</v>
      </c>
      <c r="BH225" s="2702"/>
      <c r="BI225" s="2702"/>
      <c r="BJ225" s="2756"/>
      <c r="BK225" s="2590"/>
      <c r="BL225" s="2590"/>
      <c r="BM225" s="2590"/>
      <c r="BN225" s="2590"/>
      <c r="BO225" s="2590"/>
      <c r="BP225" s="2590"/>
      <c r="BQ225" s="2590"/>
      <c r="BR225" s="2719">
        <f t="shared" si="291"/>
        <v>0</v>
      </c>
      <c r="BS225" s="2820"/>
      <c r="BT225" s="2590"/>
      <c r="BU225" s="2719"/>
      <c r="BV225" s="2719"/>
      <c r="BW225" s="2719"/>
      <c r="BX225" s="2719"/>
      <c r="BY225" s="2719"/>
      <c r="BZ225" s="2719"/>
      <c r="CA225" s="2719">
        <f t="shared" si="292"/>
        <v>0</v>
      </c>
      <c r="CB225" s="2808">
        <f t="shared" si="314"/>
        <v>0</v>
      </c>
      <c r="CC225" s="2590">
        <f t="shared" si="314"/>
        <v>0</v>
      </c>
      <c r="CD225" s="2590">
        <f t="shared" si="314"/>
        <v>0</v>
      </c>
      <c r="CE225" s="2590">
        <f t="shared" si="314"/>
        <v>0</v>
      </c>
      <c r="CF225" s="2590">
        <f t="shared" si="314"/>
        <v>0</v>
      </c>
      <c r="CG225" s="2590">
        <f t="shared" si="314"/>
        <v>0</v>
      </c>
      <c r="CH225" s="2590">
        <f t="shared" si="314"/>
        <v>0</v>
      </c>
      <c r="CI225" s="2590">
        <f t="shared" si="314"/>
        <v>0</v>
      </c>
      <c r="CJ225" s="2590">
        <f t="shared" si="312"/>
        <v>0</v>
      </c>
      <c r="CK225" s="576"/>
      <c r="CL225" s="576"/>
    </row>
    <row r="226" spans="1:90" ht="12.75" hidden="1" customHeight="1">
      <c r="A226" s="2699"/>
      <c r="B226" s="2558"/>
      <c r="C226" s="412"/>
      <c r="D226" s="2559"/>
      <c r="E226" s="2756"/>
      <c r="F226" s="2590">
        <v>0</v>
      </c>
      <c r="G226" s="2590">
        <v>0</v>
      </c>
      <c r="H226" s="2590">
        <v>0</v>
      </c>
      <c r="I226" s="2590">
        <v>0</v>
      </c>
      <c r="J226" s="2590">
        <v>0</v>
      </c>
      <c r="K226" s="2590">
        <v>0</v>
      </c>
      <c r="L226" s="2590">
        <v>0</v>
      </c>
      <c r="M226" s="2590">
        <v>0</v>
      </c>
      <c r="N226" s="2758"/>
      <c r="O226" s="2590"/>
      <c r="P226" s="2590"/>
      <c r="Q226" s="2590"/>
      <c r="R226" s="2590"/>
      <c r="S226" s="2590"/>
      <c r="T226" s="2590"/>
      <c r="U226" s="2590"/>
      <c r="V226" s="2590">
        <f t="shared" si="287"/>
        <v>0</v>
      </c>
      <c r="W226" s="2563">
        <f t="shared" si="300"/>
        <v>0</v>
      </c>
      <c r="X226" s="2563">
        <f t="shared" si="301"/>
        <v>0</v>
      </c>
      <c r="Y226" s="2563">
        <f t="shared" si="302"/>
        <v>0</v>
      </c>
      <c r="Z226" s="2563">
        <f t="shared" si="303"/>
        <v>0</v>
      </c>
      <c r="AA226" s="2563">
        <f t="shared" si="304"/>
        <v>0</v>
      </c>
      <c r="AB226" s="2563">
        <f t="shared" si="305"/>
        <v>0</v>
      </c>
      <c r="AC226" s="2590">
        <f t="shared" si="306"/>
        <v>0</v>
      </c>
      <c r="AD226" s="2563">
        <f t="shared" si="307"/>
        <v>0</v>
      </c>
      <c r="AE226" s="2563">
        <f t="shared" si="288"/>
        <v>0</v>
      </c>
      <c r="AF226" s="2563"/>
      <c r="AG226" s="2758">
        <v>0</v>
      </c>
      <c r="AH226" s="2590">
        <v>0</v>
      </c>
      <c r="AI226" s="2590">
        <v>0</v>
      </c>
      <c r="AJ226" s="2590">
        <v>0</v>
      </c>
      <c r="AK226" s="2590">
        <v>0</v>
      </c>
      <c r="AL226" s="2590">
        <v>0</v>
      </c>
      <c r="AM226" s="2590">
        <v>0</v>
      </c>
      <c r="AN226" s="2590">
        <v>0</v>
      </c>
      <c r="AO226" s="2590">
        <v>0</v>
      </c>
      <c r="AP226" s="2758"/>
      <c r="AQ226" s="2590"/>
      <c r="AR226" s="2590"/>
      <c r="AS226" s="2590"/>
      <c r="AT226" s="2590"/>
      <c r="AU226" s="2590"/>
      <c r="AV226" s="2590"/>
      <c r="AW226" s="2590"/>
      <c r="AX226" s="2590">
        <f t="shared" si="289"/>
        <v>0</v>
      </c>
      <c r="AY226" s="2758"/>
      <c r="AZ226" s="2590">
        <f t="shared" si="313"/>
        <v>0</v>
      </c>
      <c r="BA226" s="2758">
        <f t="shared" si="313"/>
        <v>0</v>
      </c>
      <c r="BB226" s="2590">
        <f t="shared" si="313"/>
        <v>0</v>
      </c>
      <c r="BC226" s="2756">
        <f t="shared" si="313"/>
        <v>0</v>
      </c>
      <c r="BD226" s="2756">
        <f t="shared" si="313"/>
        <v>0</v>
      </c>
      <c r="BE226" s="2590">
        <f t="shared" si="313"/>
        <v>0</v>
      </c>
      <c r="BF226" s="2590">
        <f t="shared" si="313"/>
        <v>0</v>
      </c>
      <c r="BG226" s="2590">
        <f t="shared" si="311"/>
        <v>0</v>
      </c>
      <c r="BH226" s="2702"/>
      <c r="BI226" s="2702"/>
      <c r="BJ226" s="2758"/>
      <c r="BK226" s="2590"/>
      <c r="BL226" s="2590"/>
      <c r="BM226" s="2590"/>
      <c r="BN226" s="2590"/>
      <c r="BO226" s="2590"/>
      <c r="BP226" s="2590"/>
      <c r="BQ226" s="2590"/>
      <c r="BR226" s="2590">
        <f t="shared" si="291"/>
        <v>0</v>
      </c>
      <c r="BS226" s="2758"/>
      <c r="BT226" s="2590"/>
      <c r="BU226" s="2590"/>
      <c r="BV226" s="2590"/>
      <c r="BW226" s="2590"/>
      <c r="BX226" s="2590"/>
      <c r="BY226" s="2590"/>
      <c r="BZ226" s="2590"/>
      <c r="CA226" s="2590">
        <f t="shared" si="292"/>
        <v>0</v>
      </c>
      <c r="CB226" s="2758">
        <f t="shared" si="314"/>
        <v>0</v>
      </c>
      <c r="CC226" s="2590">
        <f t="shared" si="314"/>
        <v>0</v>
      </c>
      <c r="CD226" s="2590">
        <f t="shared" si="314"/>
        <v>0</v>
      </c>
      <c r="CE226" s="2590">
        <f t="shared" si="314"/>
        <v>0</v>
      </c>
      <c r="CF226" s="2590">
        <f t="shared" si="314"/>
        <v>0</v>
      </c>
      <c r="CG226" s="2590">
        <f t="shared" si="314"/>
        <v>0</v>
      </c>
      <c r="CH226" s="2590">
        <f t="shared" si="314"/>
        <v>0</v>
      </c>
      <c r="CI226" s="2590">
        <f t="shared" si="314"/>
        <v>0</v>
      </c>
      <c r="CJ226" s="2590">
        <f t="shared" si="312"/>
        <v>0</v>
      </c>
      <c r="CK226" s="2590"/>
      <c r="CL226" s="2590"/>
    </row>
    <row r="227" spans="1:90" ht="12.75" hidden="1" customHeight="1">
      <c r="A227" s="2699"/>
      <c r="B227" s="2558"/>
      <c r="C227" s="412"/>
      <c r="D227" s="2559"/>
      <c r="E227" s="2756"/>
      <c r="F227" s="2590">
        <v>0</v>
      </c>
      <c r="G227" s="2590">
        <v>0</v>
      </c>
      <c r="H227" s="2590">
        <v>0</v>
      </c>
      <c r="I227" s="2590">
        <v>0</v>
      </c>
      <c r="J227" s="2590">
        <v>0</v>
      </c>
      <c r="K227" s="2590">
        <v>0</v>
      </c>
      <c r="L227" s="2590">
        <v>0</v>
      </c>
      <c r="M227" s="2590">
        <v>0</v>
      </c>
      <c r="N227" s="2758"/>
      <c r="O227" s="2590"/>
      <c r="P227" s="2590"/>
      <c r="Q227" s="2590"/>
      <c r="R227" s="2590"/>
      <c r="S227" s="2590"/>
      <c r="T227" s="2590"/>
      <c r="U227" s="2590"/>
      <c r="V227" s="2590">
        <f t="shared" si="287"/>
        <v>0</v>
      </c>
      <c r="W227" s="2563"/>
      <c r="X227" s="2563"/>
      <c r="Y227" s="2563"/>
      <c r="Z227" s="2563"/>
      <c r="AA227" s="2563"/>
      <c r="AB227" s="2563"/>
      <c r="AC227" s="2590"/>
      <c r="AD227" s="2563"/>
      <c r="AE227" s="2563">
        <f t="shared" si="288"/>
        <v>0</v>
      </c>
      <c r="AF227" s="2563"/>
      <c r="AG227" s="2758">
        <v>0</v>
      </c>
      <c r="AH227" s="2590">
        <v>0</v>
      </c>
      <c r="AI227" s="2590">
        <v>0</v>
      </c>
      <c r="AJ227" s="2590">
        <v>0</v>
      </c>
      <c r="AK227" s="2590">
        <v>0</v>
      </c>
      <c r="AL227" s="2590">
        <v>0</v>
      </c>
      <c r="AM227" s="2590">
        <v>0</v>
      </c>
      <c r="AN227" s="2590">
        <v>0</v>
      </c>
      <c r="AO227" s="2590">
        <v>0</v>
      </c>
      <c r="AP227" s="2758"/>
      <c r="AQ227" s="2590"/>
      <c r="AR227" s="2590"/>
      <c r="AS227" s="2590"/>
      <c r="AT227" s="2590"/>
      <c r="AU227" s="2590"/>
      <c r="AV227" s="2590"/>
      <c r="AW227" s="2590"/>
      <c r="AX227" s="2590">
        <f t="shared" si="289"/>
        <v>0</v>
      </c>
      <c r="AY227" s="2758"/>
      <c r="AZ227" s="2590">
        <f t="shared" si="313"/>
        <v>0</v>
      </c>
      <c r="BA227" s="2758">
        <f t="shared" si="313"/>
        <v>0</v>
      </c>
      <c r="BB227" s="2590">
        <f t="shared" si="313"/>
        <v>0</v>
      </c>
      <c r="BC227" s="2756">
        <f t="shared" si="313"/>
        <v>0</v>
      </c>
      <c r="BD227" s="2756">
        <f t="shared" si="313"/>
        <v>0</v>
      </c>
      <c r="BE227" s="2590">
        <f t="shared" si="313"/>
        <v>0</v>
      </c>
      <c r="BF227" s="2590">
        <f t="shared" si="313"/>
        <v>0</v>
      </c>
      <c r="BG227" s="2590">
        <f t="shared" si="311"/>
        <v>0</v>
      </c>
      <c r="BH227" s="2702"/>
      <c r="BI227" s="2702"/>
      <c r="BJ227" s="2758"/>
      <c r="BK227" s="2590"/>
      <c r="BL227" s="2590"/>
      <c r="BM227" s="2590"/>
      <c r="BN227" s="2590"/>
      <c r="BO227" s="2590"/>
      <c r="BP227" s="2590"/>
      <c r="BQ227" s="2590"/>
      <c r="BR227" s="2590">
        <f t="shared" si="291"/>
        <v>0</v>
      </c>
      <c r="BS227" s="2758"/>
      <c r="BT227" s="2590"/>
      <c r="BU227" s="2590"/>
      <c r="BV227" s="2590"/>
      <c r="BW227" s="2590"/>
      <c r="BX227" s="2590"/>
      <c r="BY227" s="2590"/>
      <c r="BZ227" s="2590"/>
      <c r="CA227" s="2590">
        <f t="shared" si="292"/>
        <v>0</v>
      </c>
      <c r="CB227" s="2758">
        <f t="shared" si="314"/>
        <v>0</v>
      </c>
      <c r="CC227" s="2590">
        <f t="shared" si="314"/>
        <v>0</v>
      </c>
      <c r="CD227" s="2590">
        <f t="shared" si="314"/>
        <v>0</v>
      </c>
      <c r="CE227" s="2590">
        <f t="shared" si="314"/>
        <v>0</v>
      </c>
      <c r="CF227" s="2590">
        <f t="shared" si="314"/>
        <v>0</v>
      </c>
      <c r="CG227" s="2590">
        <f t="shared" si="314"/>
        <v>0</v>
      </c>
      <c r="CH227" s="2590">
        <f t="shared" si="314"/>
        <v>0</v>
      </c>
      <c r="CI227" s="2590">
        <f t="shared" si="314"/>
        <v>0</v>
      </c>
      <c r="CJ227" s="2590">
        <f t="shared" si="312"/>
        <v>0</v>
      </c>
      <c r="CK227" s="2590"/>
      <c r="CL227" s="2590"/>
    </row>
    <row r="228" spans="1:90" ht="84" hidden="1">
      <c r="A228" s="2717"/>
      <c r="B228" s="2558" t="s">
        <v>1372</v>
      </c>
      <c r="C228" s="2570" t="s">
        <v>1373</v>
      </c>
      <c r="D228" s="2571"/>
      <c r="E228" s="2789"/>
      <c r="F228" s="2604">
        <v>0</v>
      </c>
      <c r="G228" s="2604">
        <v>0</v>
      </c>
      <c r="H228" s="2604">
        <v>0</v>
      </c>
      <c r="I228" s="2604">
        <v>0</v>
      </c>
      <c r="J228" s="2604">
        <v>0</v>
      </c>
      <c r="K228" s="2604">
        <v>0</v>
      </c>
      <c r="L228" s="2604">
        <v>0</v>
      </c>
      <c r="M228" s="2604">
        <v>0</v>
      </c>
      <c r="N228" s="2767"/>
      <c r="O228" s="2604"/>
      <c r="P228" s="2604"/>
      <c r="Q228" s="2604"/>
      <c r="R228" s="2604"/>
      <c r="S228" s="2604"/>
      <c r="T228" s="2604"/>
      <c r="U228" s="2604"/>
      <c r="V228" s="2604">
        <f t="shared" si="287"/>
        <v>0</v>
      </c>
      <c r="W228" s="2575">
        <f t="shared" ref="W228:AD228" si="315">E228+N228</f>
        <v>0</v>
      </c>
      <c r="X228" s="2575">
        <f t="shared" si="315"/>
        <v>0</v>
      </c>
      <c r="Y228" s="2575">
        <f t="shared" si="315"/>
        <v>0</v>
      </c>
      <c r="Z228" s="2575">
        <f t="shared" si="315"/>
        <v>0</v>
      </c>
      <c r="AA228" s="2575">
        <f t="shared" si="315"/>
        <v>0</v>
      </c>
      <c r="AB228" s="2575">
        <f t="shared" si="315"/>
        <v>0</v>
      </c>
      <c r="AC228" s="2604">
        <f t="shared" si="315"/>
        <v>0</v>
      </c>
      <c r="AD228" s="2575">
        <f t="shared" si="315"/>
        <v>0</v>
      </c>
      <c r="AE228" s="2552">
        <f t="shared" si="288"/>
        <v>0</v>
      </c>
      <c r="AF228" s="2552"/>
      <c r="AG228" s="2767">
        <v>0</v>
      </c>
      <c r="AH228" s="2604">
        <v>0</v>
      </c>
      <c r="AI228" s="2604">
        <v>0</v>
      </c>
      <c r="AJ228" s="2604">
        <v>0</v>
      </c>
      <c r="AK228" s="2604">
        <v>0</v>
      </c>
      <c r="AL228" s="2604">
        <v>0</v>
      </c>
      <c r="AM228" s="2604">
        <v>0</v>
      </c>
      <c r="AN228" s="2604">
        <v>0</v>
      </c>
      <c r="AO228" s="2604">
        <v>0</v>
      </c>
      <c r="AP228" s="2767"/>
      <c r="AQ228" s="2604"/>
      <c r="AR228" s="2604"/>
      <c r="AS228" s="2604"/>
      <c r="AT228" s="2604"/>
      <c r="AU228" s="2604"/>
      <c r="AV228" s="2604"/>
      <c r="AW228" s="2604"/>
      <c r="AX228" s="2604">
        <f t="shared" si="289"/>
        <v>0</v>
      </c>
      <c r="AY228" s="2767"/>
      <c r="AZ228" s="2604">
        <f t="shared" si="313"/>
        <v>0</v>
      </c>
      <c r="BA228" s="2751">
        <f t="shared" si="313"/>
        <v>0</v>
      </c>
      <c r="BB228" s="2604">
        <f t="shared" si="313"/>
        <v>0</v>
      </c>
      <c r="BC228" s="2789">
        <f t="shared" si="313"/>
        <v>0</v>
      </c>
      <c r="BD228" s="2789">
        <f t="shared" si="313"/>
        <v>0</v>
      </c>
      <c r="BE228" s="2604">
        <f t="shared" si="313"/>
        <v>0</v>
      </c>
      <c r="BF228" s="2604">
        <f t="shared" si="313"/>
        <v>0</v>
      </c>
      <c r="BG228" s="2604">
        <f t="shared" si="290"/>
        <v>0</v>
      </c>
      <c r="BH228" s="2720"/>
      <c r="BI228" s="2720"/>
      <c r="BJ228" s="2767"/>
      <c r="BK228" s="2604"/>
      <c r="BL228" s="2604"/>
      <c r="BM228" s="2604"/>
      <c r="BN228" s="2604"/>
      <c r="BO228" s="2604"/>
      <c r="BP228" s="2604"/>
      <c r="BQ228" s="2604"/>
      <c r="BR228" s="2604">
        <f t="shared" si="291"/>
        <v>0</v>
      </c>
      <c r="BS228" s="2767"/>
      <c r="BT228" s="2604"/>
      <c r="BU228" s="2604"/>
      <c r="BV228" s="2604"/>
      <c r="BW228" s="2604"/>
      <c r="BX228" s="2604"/>
      <c r="BY228" s="2604"/>
      <c r="BZ228" s="2604"/>
      <c r="CA228" s="2604">
        <f t="shared" si="292"/>
        <v>0</v>
      </c>
      <c r="CB228" s="2789">
        <f t="shared" si="314"/>
        <v>0</v>
      </c>
      <c r="CC228" s="2604">
        <f t="shared" si="314"/>
        <v>0</v>
      </c>
      <c r="CD228" s="2604">
        <f t="shared" si="314"/>
        <v>0</v>
      </c>
      <c r="CE228" s="2604">
        <f t="shared" si="314"/>
        <v>0</v>
      </c>
      <c r="CF228" s="2604">
        <f t="shared" si="314"/>
        <v>0</v>
      </c>
      <c r="CG228" s="2604">
        <f t="shared" si="314"/>
        <v>0</v>
      </c>
      <c r="CH228" s="2604">
        <f t="shared" si="314"/>
        <v>0</v>
      </c>
      <c r="CI228" s="2604">
        <f t="shared" si="314"/>
        <v>0</v>
      </c>
      <c r="CJ228" s="2604">
        <f t="shared" si="312"/>
        <v>0</v>
      </c>
      <c r="CK228" s="2575"/>
      <c r="CL228" s="2575"/>
    </row>
    <row r="229" spans="1:90" ht="19.5" customHeight="1">
      <c r="A229" s="338"/>
      <c r="B229" s="3552" t="s">
        <v>543</v>
      </c>
      <c r="C229" s="3553" t="s">
        <v>562</v>
      </c>
      <c r="D229" s="3563"/>
      <c r="E229" s="3556">
        <v>0</v>
      </c>
      <c r="F229" s="3556">
        <v>0</v>
      </c>
      <c r="G229" s="3556">
        <v>5300</v>
      </c>
      <c r="H229" s="3556">
        <v>0</v>
      </c>
      <c r="I229" s="3556">
        <v>0</v>
      </c>
      <c r="J229" s="3556">
        <v>0</v>
      </c>
      <c r="K229" s="3556">
        <v>0</v>
      </c>
      <c r="L229" s="3556">
        <v>0</v>
      </c>
      <c r="M229" s="3556">
        <v>5300</v>
      </c>
      <c r="N229" s="3556">
        <f t="shared" ref="N229:T229" si="316">SUM(N230:N239)</f>
        <v>0</v>
      </c>
      <c r="O229" s="3556">
        <f t="shared" si="316"/>
        <v>0</v>
      </c>
      <c r="P229" s="3556">
        <f t="shared" si="316"/>
        <v>0</v>
      </c>
      <c r="Q229" s="3556">
        <f t="shared" si="316"/>
        <v>0</v>
      </c>
      <c r="R229" s="3556">
        <f>SUM(R230:R239)</f>
        <v>0</v>
      </c>
      <c r="S229" s="3556">
        <f t="shared" si="316"/>
        <v>0</v>
      </c>
      <c r="T229" s="3556">
        <f t="shared" si="316"/>
        <v>0</v>
      </c>
      <c r="U229" s="3556">
        <f>SUM(U230:U239)</f>
        <v>0</v>
      </c>
      <c r="V229" s="3556">
        <f t="shared" si="287"/>
        <v>0</v>
      </c>
      <c r="W229" s="3556">
        <f t="shared" ref="W229:AD229" si="317">SUM(W230:W239)</f>
        <v>0</v>
      </c>
      <c r="X229" s="3561">
        <f t="shared" si="317"/>
        <v>0</v>
      </c>
      <c r="Y229" s="3556">
        <f t="shared" si="317"/>
        <v>5300</v>
      </c>
      <c r="Z229" s="3556">
        <f t="shared" si="317"/>
        <v>0</v>
      </c>
      <c r="AA229" s="3556">
        <f>SUM(AA230:AA239)</f>
        <v>0</v>
      </c>
      <c r="AB229" s="3556">
        <f t="shared" si="317"/>
        <v>0</v>
      </c>
      <c r="AC229" s="3556">
        <f t="shared" si="317"/>
        <v>0</v>
      </c>
      <c r="AD229" s="3556">
        <f t="shared" si="317"/>
        <v>0</v>
      </c>
      <c r="AE229" s="3556">
        <f t="shared" si="288"/>
        <v>5300</v>
      </c>
      <c r="AF229" s="3556"/>
      <c r="AG229" s="3556">
        <v>0</v>
      </c>
      <c r="AH229" s="3556">
        <v>0</v>
      </c>
      <c r="AI229" s="3556">
        <v>5800</v>
      </c>
      <c r="AJ229" s="3556">
        <v>0</v>
      </c>
      <c r="AK229" s="3556">
        <v>0</v>
      </c>
      <c r="AL229" s="3556">
        <v>0</v>
      </c>
      <c r="AM229" s="3556">
        <v>0</v>
      </c>
      <c r="AN229" s="3556">
        <v>0</v>
      </c>
      <c r="AO229" s="3556">
        <v>5800</v>
      </c>
      <c r="AP229" s="3556">
        <f t="shared" ref="AP229:AW229" si="318">SUM(AP230:AP239)</f>
        <v>0</v>
      </c>
      <c r="AQ229" s="3556">
        <f t="shared" si="318"/>
        <v>0</v>
      </c>
      <c r="AR229" s="3556">
        <f t="shared" si="318"/>
        <v>0</v>
      </c>
      <c r="AS229" s="3556">
        <f t="shared" si="318"/>
        <v>0</v>
      </c>
      <c r="AT229" s="3556">
        <f>SUM(AT230:AT239)</f>
        <v>0</v>
      </c>
      <c r="AU229" s="3556">
        <f t="shared" si="318"/>
        <v>0</v>
      </c>
      <c r="AV229" s="3556">
        <f t="shared" si="318"/>
        <v>0</v>
      </c>
      <c r="AW229" s="3556">
        <f t="shared" si="318"/>
        <v>0</v>
      </c>
      <c r="AX229" s="3556">
        <f t="shared" si="289"/>
        <v>0</v>
      </c>
      <c r="AY229" s="3556">
        <f t="shared" ref="AY229:BF229" si="319">SUM(AY230:AY239)</f>
        <v>0</v>
      </c>
      <c r="AZ229" s="3556">
        <f t="shared" si="319"/>
        <v>0</v>
      </c>
      <c r="BA229" s="3556">
        <f>SUM(BA230:BA239)</f>
        <v>5800</v>
      </c>
      <c r="BB229" s="3556">
        <f t="shared" si="319"/>
        <v>0</v>
      </c>
      <c r="BC229" s="3556">
        <f>SUM(BC230:BC239)</f>
        <v>0</v>
      </c>
      <c r="BD229" s="3556">
        <f t="shared" si="319"/>
        <v>0</v>
      </c>
      <c r="BE229" s="3556">
        <f t="shared" si="319"/>
        <v>0</v>
      </c>
      <c r="BF229" s="3556">
        <f t="shared" si="319"/>
        <v>0</v>
      </c>
      <c r="BG229" s="3556">
        <f t="shared" si="290"/>
        <v>5800</v>
      </c>
      <c r="BH229" s="3559"/>
      <c r="BI229" s="3559"/>
      <c r="BJ229" s="3556">
        <f t="shared" ref="BJ229:BQ229" si="320">SUM(BJ230:BJ239)</f>
        <v>0</v>
      </c>
      <c r="BK229" s="3556">
        <f t="shared" si="320"/>
        <v>0</v>
      </c>
      <c r="BL229" s="3556">
        <f t="shared" si="320"/>
        <v>0</v>
      </c>
      <c r="BM229" s="3556">
        <f t="shared" si="320"/>
        <v>0</v>
      </c>
      <c r="BN229" s="3556">
        <f t="shared" si="320"/>
        <v>0</v>
      </c>
      <c r="BO229" s="3556">
        <f t="shared" si="320"/>
        <v>0</v>
      </c>
      <c r="BP229" s="3556">
        <f t="shared" si="320"/>
        <v>0</v>
      </c>
      <c r="BQ229" s="3556">
        <f t="shared" si="320"/>
        <v>0</v>
      </c>
      <c r="BR229" s="3556">
        <f t="shared" si="291"/>
        <v>0</v>
      </c>
      <c r="BS229" s="3556">
        <f t="shared" ref="BS229:BZ229" si="321">SUM(BS230:BS239)</f>
        <v>0</v>
      </c>
      <c r="BT229" s="3556">
        <f t="shared" si="321"/>
        <v>0</v>
      </c>
      <c r="BU229" s="3556">
        <f t="shared" si="321"/>
        <v>0</v>
      </c>
      <c r="BV229" s="3556">
        <f t="shared" si="321"/>
        <v>0</v>
      </c>
      <c r="BW229" s="3556">
        <f t="shared" si="321"/>
        <v>0</v>
      </c>
      <c r="BX229" s="3556">
        <f t="shared" si="321"/>
        <v>0</v>
      </c>
      <c r="BY229" s="3556">
        <f t="shared" si="321"/>
        <v>0</v>
      </c>
      <c r="BZ229" s="3556">
        <f t="shared" si="321"/>
        <v>0</v>
      </c>
      <c r="CA229" s="3556">
        <f t="shared" si="292"/>
        <v>0</v>
      </c>
      <c r="CB229" s="3556">
        <f t="shared" ref="CB229:CI229" si="322">SUM(CB230:CB239)</f>
        <v>0</v>
      </c>
      <c r="CC229" s="3556">
        <f t="shared" si="322"/>
        <v>0</v>
      </c>
      <c r="CD229" s="3556">
        <f t="shared" si="322"/>
        <v>0</v>
      </c>
      <c r="CE229" s="3556">
        <f t="shared" si="322"/>
        <v>0</v>
      </c>
      <c r="CF229" s="3556">
        <f>SUM(CF230:CF239)</f>
        <v>0</v>
      </c>
      <c r="CG229" s="3556">
        <f t="shared" si="322"/>
        <v>0</v>
      </c>
      <c r="CH229" s="3556">
        <f t="shared" si="322"/>
        <v>0</v>
      </c>
      <c r="CI229" s="3556">
        <f t="shared" si="322"/>
        <v>0</v>
      </c>
      <c r="CJ229" s="3556">
        <f t="shared" si="293"/>
        <v>0</v>
      </c>
      <c r="CK229" s="2659"/>
      <c r="CL229" s="2659"/>
    </row>
    <row r="230" spans="1:90" ht="60" hidden="1" customHeight="1">
      <c r="A230" s="2678"/>
      <c r="B230" s="2728" t="s">
        <v>563</v>
      </c>
      <c r="C230" s="412" t="s">
        <v>564</v>
      </c>
      <c r="D230" s="2547"/>
      <c r="E230" s="2770">
        <v>0</v>
      </c>
      <c r="F230" s="2770">
        <v>0</v>
      </c>
      <c r="G230" s="2581">
        <v>0</v>
      </c>
      <c r="H230" s="2770">
        <v>0</v>
      </c>
      <c r="I230" s="2770">
        <v>0</v>
      </c>
      <c r="J230" s="2770">
        <v>0</v>
      </c>
      <c r="K230" s="2581">
        <v>0</v>
      </c>
      <c r="L230" s="2770">
        <v>0</v>
      </c>
      <c r="M230" s="2776">
        <v>0</v>
      </c>
      <c r="N230" s="2563"/>
      <c r="O230" s="2773"/>
      <c r="P230" s="2581"/>
      <c r="Q230" s="2719"/>
      <c r="R230" s="2773"/>
      <c r="S230" s="2773"/>
      <c r="T230" s="2590"/>
      <c r="U230" s="2770"/>
      <c r="V230" s="2776">
        <f t="shared" si="287"/>
        <v>0</v>
      </c>
      <c r="W230" s="2726">
        <f t="shared" ref="W230:W239" si="323">E230+N230</f>
        <v>0</v>
      </c>
      <c r="X230" s="2563">
        <f t="shared" ref="X230:X239" si="324">F230+O230</f>
        <v>0</v>
      </c>
      <c r="Y230" s="2590">
        <f t="shared" ref="Y230:Y239" si="325">G230+P230</f>
        <v>0</v>
      </c>
      <c r="Z230" s="2563">
        <f t="shared" ref="Z230:Z239" si="326">H230+Q230</f>
        <v>0</v>
      </c>
      <c r="AA230" s="2563">
        <f t="shared" ref="AA230:AA239" si="327">I230+R230</f>
        <v>0</v>
      </c>
      <c r="AB230" s="2563">
        <f t="shared" ref="AB230:AB239" si="328">J230+S230</f>
        <v>0</v>
      </c>
      <c r="AC230" s="2563">
        <f t="shared" ref="AC230:AC239" si="329">K230+T230</f>
        <v>0</v>
      </c>
      <c r="AD230" s="2563">
        <f t="shared" ref="AD230:AD239" si="330">L230+U230</f>
        <v>0</v>
      </c>
      <c r="AE230" s="2552">
        <f t="shared" si="288"/>
        <v>0</v>
      </c>
      <c r="AF230" s="2552"/>
      <c r="AG230" s="2563">
        <v>0</v>
      </c>
      <c r="AH230" s="2773">
        <v>0</v>
      </c>
      <c r="AI230" s="2581">
        <v>0</v>
      </c>
      <c r="AJ230" s="2719">
        <v>0</v>
      </c>
      <c r="AK230" s="2706">
        <v>0</v>
      </c>
      <c r="AL230" s="2773">
        <v>0</v>
      </c>
      <c r="AM230" s="2590">
        <v>0</v>
      </c>
      <c r="AN230" s="2770">
        <v>0</v>
      </c>
      <c r="AO230" s="2776">
        <v>0</v>
      </c>
      <c r="AP230" s="2563"/>
      <c r="AQ230" s="2773"/>
      <c r="AR230" s="2581"/>
      <c r="AS230" s="2719"/>
      <c r="AT230" s="2773"/>
      <c r="AU230" s="2773"/>
      <c r="AV230" s="2590"/>
      <c r="AW230" s="2770"/>
      <c r="AX230" s="2776">
        <f t="shared" si="289"/>
        <v>0</v>
      </c>
      <c r="AY230" s="2758">
        <f t="shared" ref="AY230:BF239" si="331">AG230+AP230</f>
        <v>0</v>
      </c>
      <c r="AZ230" s="2701">
        <f t="shared" si="331"/>
        <v>0</v>
      </c>
      <c r="BA230" s="2552">
        <f t="shared" si="331"/>
        <v>0</v>
      </c>
      <c r="BB230" s="2552">
        <f t="shared" si="331"/>
        <v>0</v>
      </c>
      <c r="BC230" s="2552">
        <f t="shared" si="331"/>
        <v>0</v>
      </c>
      <c r="BD230" s="2552">
        <f t="shared" si="331"/>
        <v>0</v>
      </c>
      <c r="BE230" s="2552">
        <f t="shared" si="331"/>
        <v>0</v>
      </c>
      <c r="BF230" s="2552">
        <f t="shared" si="331"/>
        <v>0</v>
      </c>
      <c r="BG230" s="2552">
        <f t="shared" si="290"/>
        <v>0</v>
      </c>
      <c r="BH230" s="2680"/>
      <c r="BI230" s="2680"/>
      <c r="BJ230" s="2563"/>
      <c r="BK230" s="2773"/>
      <c r="BL230" s="2581"/>
      <c r="BM230" s="2719"/>
      <c r="BN230" s="2706"/>
      <c r="BO230" s="2773"/>
      <c r="BP230" s="2590"/>
      <c r="BQ230" s="2770"/>
      <c r="BR230" s="2719">
        <f t="shared" si="291"/>
        <v>0</v>
      </c>
      <c r="BS230" s="2563"/>
      <c r="BT230" s="2773"/>
      <c r="BU230" s="2581"/>
      <c r="BV230" s="2719"/>
      <c r="BW230" s="2706"/>
      <c r="BX230" s="2773"/>
      <c r="BY230" s="2581"/>
      <c r="BZ230" s="2770"/>
      <c r="CA230" s="2776">
        <f t="shared" si="292"/>
        <v>0</v>
      </c>
      <c r="CB230" s="2808">
        <f t="shared" ref="CB230:CI239" si="332">BJ230+BS230</f>
        <v>0</v>
      </c>
      <c r="CC230" s="2590">
        <f t="shared" si="332"/>
        <v>0</v>
      </c>
      <c r="CD230" s="2590">
        <f t="shared" si="332"/>
        <v>0</v>
      </c>
      <c r="CE230" s="2590">
        <f t="shared" si="332"/>
        <v>0</v>
      </c>
      <c r="CF230" s="2590">
        <f t="shared" si="332"/>
        <v>0</v>
      </c>
      <c r="CG230" s="2590">
        <f t="shared" si="332"/>
        <v>0</v>
      </c>
      <c r="CH230" s="2590">
        <f t="shared" si="332"/>
        <v>0</v>
      </c>
      <c r="CI230" s="2719">
        <f t="shared" si="332"/>
        <v>0</v>
      </c>
      <c r="CJ230" s="2706">
        <f t="shared" si="293"/>
        <v>0</v>
      </c>
      <c r="CK230" s="2830"/>
      <c r="CL230" s="2830"/>
    </row>
    <row r="231" spans="1:90" ht="60" hidden="1" customHeight="1">
      <c r="A231" s="2674"/>
      <c r="B231" s="2728" t="s">
        <v>565</v>
      </c>
      <c r="C231" s="412" t="s">
        <v>566</v>
      </c>
      <c r="D231" s="2669"/>
      <c r="E231" s="2776">
        <v>0</v>
      </c>
      <c r="F231" s="2776">
        <v>0</v>
      </c>
      <c r="G231" s="2732">
        <v>0</v>
      </c>
      <c r="H231" s="2776">
        <v>0</v>
      </c>
      <c r="I231" s="2776">
        <v>0</v>
      </c>
      <c r="J231" s="2776">
        <v>0</v>
      </c>
      <c r="K231" s="2732">
        <v>0</v>
      </c>
      <c r="L231" s="2776">
        <v>0</v>
      </c>
      <c r="M231" s="2776">
        <v>0</v>
      </c>
      <c r="N231" s="2639"/>
      <c r="O231" s="2775"/>
      <c r="P231" s="2732"/>
      <c r="Q231" s="2719"/>
      <c r="R231" s="2775"/>
      <c r="S231" s="2775"/>
      <c r="T231" s="2732"/>
      <c r="U231" s="2776"/>
      <c r="V231" s="2776">
        <f t="shared" si="287"/>
        <v>0</v>
      </c>
      <c r="W231" s="2726">
        <f t="shared" si="323"/>
        <v>0</v>
      </c>
      <c r="X231" s="2563">
        <f t="shared" si="324"/>
        <v>0</v>
      </c>
      <c r="Y231" s="2590">
        <f t="shared" si="325"/>
        <v>0</v>
      </c>
      <c r="Z231" s="2563">
        <f t="shared" si="326"/>
        <v>0</v>
      </c>
      <c r="AA231" s="2563">
        <f t="shared" si="327"/>
        <v>0</v>
      </c>
      <c r="AB231" s="2563">
        <f t="shared" si="328"/>
        <v>0</v>
      </c>
      <c r="AC231" s="2563">
        <f t="shared" si="329"/>
        <v>0</v>
      </c>
      <c r="AD231" s="2563">
        <f t="shared" si="330"/>
        <v>0</v>
      </c>
      <c r="AE231" s="2552">
        <f t="shared" si="288"/>
        <v>0</v>
      </c>
      <c r="AF231" s="2553"/>
      <c r="AG231" s="2639">
        <v>0</v>
      </c>
      <c r="AH231" s="2775">
        <v>0</v>
      </c>
      <c r="AI231" s="2732">
        <v>0</v>
      </c>
      <c r="AJ231" s="2719">
        <v>0</v>
      </c>
      <c r="AK231" s="2706">
        <v>0</v>
      </c>
      <c r="AL231" s="2775">
        <v>0</v>
      </c>
      <c r="AM231" s="2732">
        <v>0</v>
      </c>
      <c r="AN231" s="2776">
        <v>0</v>
      </c>
      <c r="AO231" s="2776">
        <v>0</v>
      </c>
      <c r="AP231" s="2639"/>
      <c r="AQ231" s="2775"/>
      <c r="AR231" s="2732"/>
      <c r="AS231" s="2719"/>
      <c r="AT231" s="2775"/>
      <c r="AU231" s="2775"/>
      <c r="AV231" s="2732"/>
      <c r="AW231" s="2776"/>
      <c r="AX231" s="2776">
        <f t="shared" si="289"/>
        <v>0</v>
      </c>
      <c r="AY231" s="2758">
        <f t="shared" si="331"/>
        <v>0</v>
      </c>
      <c r="AZ231" s="2701">
        <f t="shared" si="331"/>
        <v>0</v>
      </c>
      <c r="BA231" s="2552">
        <f t="shared" si="331"/>
        <v>0</v>
      </c>
      <c r="BB231" s="2552">
        <f t="shared" si="331"/>
        <v>0</v>
      </c>
      <c r="BC231" s="2552">
        <f t="shared" si="331"/>
        <v>0</v>
      </c>
      <c r="BD231" s="2552">
        <f t="shared" si="331"/>
        <v>0</v>
      </c>
      <c r="BE231" s="2552">
        <f t="shared" si="331"/>
        <v>0</v>
      </c>
      <c r="BF231" s="2552">
        <f t="shared" si="331"/>
        <v>0</v>
      </c>
      <c r="BG231" s="2553">
        <f t="shared" si="290"/>
        <v>0</v>
      </c>
      <c r="BH231" s="2665"/>
      <c r="BI231" s="2665"/>
      <c r="BJ231" s="2639"/>
      <c r="BK231" s="2775"/>
      <c r="BL231" s="2732"/>
      <c r="BM231" s="2719"/>
      <c r="BN231" s="2706"/>
      <c r="BO231" s="2775"/>
      <c r="BP231" s="2732"/>
      <c r="BQ231" s="2776"/>
      <c r="BR231" s="2719">
        <f t="shared" si="291"/>
        <v>0</v>
      </c>
      <c r="BS231" s="2639"/>
      <c r="BT231" s="2775"/>
      <c r="BU231" s="2732"/>
      <c r="BV231" s="2719"/>
      <c r="BW231" s="2706"/>
      <c r="BX231" s="2775"/>
      <c r="BY231" s="2732"/>
      <c r="BZ231" s="2776"/>
      <c r="CA231" s="2776">
        <f t="shared" si="292"/>
        <v>0</v>
      </c>
      <c r="CB231" s="2808">
        <f t="shared" si="332"/>
        <v>0</v>
      </c>
      <c r="CC231" s="2590">
        <f t="shared" si="332"/>
        <v>0</v>
      </c>
      <c r="CD231" s="2590">
        <f t="shared" si="332"/>
        <v>0</v>
      </c>
      <c r="CE231" s="2590">
        <f t="shared" si="332"/>
        <v>0</v>
      </c>
      <c r="CF231" s="2590">
        <f t="shared" si="332"/>
        <v>0</v>
      </c>
      <c r="CG231" s="2590">
        <f t="shared" si="332"/>
        <v>0</v>
      </c>
      <c r="CH231" s="2590">
        <f t="shared" si="332"/>
        <v>0</v>
      </c>
      <c r="CI231" s="2719">
        <f t="shared" si="332"/>
        <v>0</v>
      </c>
      <c r="CJ231" s="2719">
        <f t="shared" si="293"/>
        <v>0</v>
      </c>
      <c r="CK231" s="2830"/>
      <c r="CL231" s="2830"/>
    </row>
    <row r="232" spans="1:90" ht="60" hidden="1" customHeight="1">
      <c r="A232" s="2674"/>
      <c r="B232" s="2728" t="s">
        <v>567</v>
      </c>
      <c r="C232" s="412" t="s">
        <v>568</v>
      </c>
      <c r="D232" s="2669"/>
      <c r="E232" s="2776">
        <v>0</v>
      </c>
      <c r="F232" s="2776">
        <v>0</v>
      </c>
      <c r="G232" s="2732">
        <v>0</v>
      </c>
      <c r="H232" s="2776">
        <v>0</v>
      </c>
      <c r="I232" s="2776">
        <v>0</v>
      </c>
      <c r="J232" s="2776">
        <v>0</v>
      </c>
      <c r="K232" s="2732">
        <v>0</v>
      </c>
      <c r="L232" s="2776">
        <v>0</v>
      </c>
      <c r="M232" s="2776">
        <v>0</v>
      </c>
      <c r="N232" s="2639"/>
      <c r="O232" s="2775"/>
      <c r="P232" s="2732"/>
      <c r="Q232" s="2719"/>
      <c r="R232" s="2775"/>
      <c r="S232" s="2775"/>
      <c r="T232" s="2732"/>
      <c r="U232" s="2776"/>
      <c r="V232" s="2776">
        <f t="shared" si="287"/>
        <v>0</v>
      </c>
      <c r="W232" s="2726">
        <f t="shared" si="323"/>
        <v>0</v>
      </c>
      <c r="X232" s="2563">
        <f t="shared" si="324"/>
        <v>0</v>
      </c>
      <c r="Y232" s="2590">
        <f t="shared" si="325"/>
        <v>0</v>
      </c>
      <c r="Z232" s="2563">
        <f t="shared" si="326"/>
        <v>0</v>
      </c>
      <c r="AA232" s="2563">
        <f t="shared" si="327"/>
        <v>0</v>
      </c>
      <c r="AB232" s="2563">
        <f t="shared" si="328"/>
        <v>0</v>
      </c>
      <c r="AC232" s="2563">
        <f t="shared" si="329"/>
        <v>0</v>
      </c>
      <c r="AD232" s="2563">
        <f t="shared" si="330"/>
        <v>0</v>
      </c>
      <c r="AE232" s="2552">
        <f t="shared" si="288"/>
        <v>0</v>
      </c>
      <c r="AF232" s="2553"/>
      <c r="AG232" s="2639">
        <v>0</v>
      </c>
      <c r="AH232" s="2775">
        <v>0</v>
      </c>
      <c r="AI232" s="2732">
        <v>0</v>
      </c>
      <c r="AJ232" s="2719">
        <v>0</v>
      </c>
      <c r="AK232" s="2706">
        <v>0</v>
      </c>
      <c r="AL232" s="2775">
        <v>0</v>
      </c>
      <c r="AM232" s="2732">
        <v>0</v>
      </c>
      <c r="AN232" s="2776">
        <v>0</v>
      </c>
      <c r="AO232" s="2776">
        <v>0</v>
      </c>
      <c r="AP232" s="2639"/>
      <c r="AQ232" s="2775"/>
      <c r="AR232" s="2732"/>
      <c r="AS232" s="2719"/>
      <c r="AT232" s="2775"/>
      <c r="AU232" s="2775"/>
      <c r="AV232" s="2732"/>
      <c r="AW232" s="2776"/>
      <c r="AX232" s="2776">
        <f t="shared" si="289"/>
        <v>0</v>
      </c>
      <c r="AY232" s="2758">
        <f t="shared" si="331"/>
        <v>0</v>
      </c>
      <c r="AZ232" s="2701">
        <f t="shared" si="331"/>
        <v>0</v>
      </c>
      <c r="BA232" s="2552">
        <f t="shared" si="331"/>
        <v>0</v>
      </c>
      <c r="BB232" s="2552">
        <f t="shared" si="331"/>
        <v>0</v>
      </c>
      <c r="BC232" s="2552">
        <f t="shared" si="331"/>
        <v>0</v>
      </c>
      <c r="BD232" s="2552">
        <f t="shared" si="331"/>
        <v>0</v>
      </c>
      <c r="BE232" s="2552">
        <f t="shared" si="331"/>
        <v>0</v>
      </c>
      <c r="BF232" s="2552">
        <f t="shared" si="331"/>
        <v>0</v>
      </c>
      <c r="BG232" s="2553">
        <f t="shared" si="290"/>
        <v>0</v>
      </c>
      <c r="BH232" s="2665"/>
      <c r="BI232" s="2665"/>
      <c r="BJ232" s="2639"/>
      <c r="BK232" s="2775"/>
      <c r="BL232" s="2732"/>
      <c r="BM232" s="2719"/>
      <c r="BN232" s="2706"/>
      <c r="BO232" s="2775"/>
      <c r="BP232" s="2732"/>
      <c r="BQ232" s="2776"/>
      <c r="BR232" s="2719">
        <f t="shared" si="291"/>
        <v>0</v>
      </c>
      <c r="BS232" s="2639"/>
      <c r="BT232" s="2775"/>
      <c r="BU232" s="2732"/>
      <c r="BV232" s="2719"/>
      <c r="BW232" s="2706"/>
      <c r="BX232" s="2775"/>
      <c r="BY232" s="2732"/>
      <c r="BZ232" s="2776"/>
      <c r="CA232" s="2776">
        <f t="shared" si="292"/>
        <v>0</v>
      </c>
      <c r="CB232" s="2808">
        <f t="shared" si="332"/>
        <v>0</v>
      </c>
      <c r="CC232" s="2590">
        <f t="shared" si="332"/>
        <v>0</v>
      </c>
      <c r="CD232" s="2590">
        <f t="shared" si="332"/>
        <v>0</v>
      </c>
      <c r="CE232" s="2590">
        <f t="shared" si="332"/>
        <v>0</v>
      </c>
      <c r="CF232" s="2590">
        <f t="shared" si="332"/>
        <v>0</v>
      </c>
      <c r="CG232" s="2590">
        <f t="shared" si="332"/>
        <v>0</v>
      </c>
      <c r="CH232" s="2590">
        <f t="shared" si="332"/>
        <v>0</v>
      </c>
      <c r="CI232" s="2719">
        <f t="shared" si="332"/>
        <v>0</v>
      </c>
      <c r="CJ232" s="2719">
        <f t="shared" si="293"/>
        <v>0</v>
      </c>
      <c r="CK232" s="2830"/>
      <c r="CL232" s="2830"/>
    </row>
    <row r="233" spans="1:90" ht="60" hidden="1" customHeight="1">
      <c r="A233" s="2674"/>
      <c r="B233" s="2728" t="s">
        <v>569</v>
      </c>
      <c r="C233" s="412" t="s">
        <v>302</v>
      </c>
      <c r="D233" s="2669"/>
      <c r="E233" s="2776">
        <v>0</v>
      </c>
      <c r="F233" s="2776">
        <v>0</v>
      </c>
      <c r="G233" s="2732">
        <v>0</v>
      </c>
      <c r="H233" s="2776">
        <v>0</v>
      </c>
      <c r="I233" s="2776">
        <v>0</v>
      </c>
      <c r="J233" s="2776">
        <v>0</v>
      </c>
      <c r="K233" s="2732">
        <v>0</v>
      </c>
      <c r="L233" s="2776">
        <v>0</v>
      </c>
      <c r="M233" s="2776">
        <v>0</v>
      </c>
      <c r="N233" s="2639"/>
      <c r="O233" s="2775"/>
      <c r="P233" s="2732"/>
      <c r="Q233" s="2719"/>
      <c r="R233" s="2775"/>
      <c r="S233" s="2775"/>
      <c r="T233" s="2732"/>
      <c r="U233" s="2776"/>
      <c r="V233" s="2776">
        <f t="shared" si="287"/>
        <v>0</v>
      </c>
      <c r="W233" s="2726">
        <f t="shared" si="323"/>
        <v>0</v>
      </c>
      <c r="X233" s="2563">
        <f t="shared" si="324"/>
        <v>0</v>
      </c>
      <c r="Y233" s="2590">
        <f t="shared" si="325"/>
        <v>0</v>
      </c>
      <c r="Z233" s="2563">
        <f t="shared" si="326"/>
        <v>0</v>
      </c>
      <c r="AA233" s="2563">
        <f t="shared" si="327"/>
        <v>0</v>
      </c>
      <c r="AB233" s="2563">
        <f t="shared" si="328"/>
        <v>0</v>
      </c>
      <c r="AC233" s="2563">
        <f t="shared" si="329"/>
        <v>0</v>
      </c>
      <c r="AD233" s="2563">
        <f t="shared" si="330"/>
        <v>0</v>
      </c>
      <c r="AE233" s="2552">
        <f t="shared" si="288"/>
        <v>0</v>
      </c>
      <c r="AF233" s="2553"/>
      <c r="AG233" s="2639">
        <v>0</v>
      </c>
      <c r="AH233" s="2775">
        <v>0</v>
      </c>
      <c r="AI233" s="2732">
        <v>0</v>
      </c>
      <c r="AJ233" s="2719">
        <v>0</v>
      </c>
      <c r="AK233" s="2706">
        <v>0</v>
      </c>
      <c r="AL233" s="2775">
        <v>0</v>
      </c>
      <c r="AM233" s="2732">
        <v>0</v>
      </c>
      <c r="AN233" s="2776">
        <v>0</v>
      </c>
      <c r="AO233" s="2776">
        <v>0</v>
      </c>
      <c r="AP233" s="2639"/>
      <c r="AQ233" s="2775"/>
      <c r="AR233" s="2732"/>
      <c r="AS233" s="2719"/>
      <c r="AT233" s="2775"/>
      <c r="AU233" s="2775"/>
      <c r="AV233" s="2732"/>
      <c r="AW233" s="2776"/>
      <c r="AX233" s="2776">
        <f t="shared" si="289"/>
        <v>0</v>
      </c>
      <c r="AY233" s="2758">
        <f t="shared" si="331"/>
        <v>0</v>
      </c>
      <c r="AZ233" s="2701">
        <f t="shared" si="331"/>
        <v>0</v>
      </c>
      <c r="BA233" s="2552">
        <f t="shared" si="331"/>
        <v>0</v>
      </c>
      <c r="BB233" s="2552">
        <f t="shared" si="331"/>
        <v>0</v>
      </c>
      <c r="BC233" s="2552">
        <f t="shared" si="331"/>
        <v>0</v>
      </c>
      <c r="BD233" s="2552">
        <f t="shared" si="331"/>
        <v>0</v>
      </c>
      <c r="BE233" s="2552">
        <f t="shared" si="331"/>
        <v>0</v>
      </c>
      <c r="BF233" s="2552">
        <f t="shared" si="331"/>
        <v>0</v>
      </c>
      <c r="BG233" s="2553">
        <f t="shared" si="290"/>
        <v>0</v>
      </c>
      <c r="BH233" s="2665"/>
      <c r="BI233" s="2665"/>
      <c r="BJ233" s="2639"/>
      <c r="BK233" s="2775"/>
      <c r="BL233" s="2732"/>
      <c r="BM233" s="2719"/>
      <c r="BN233" s="2706"/>
      <c r="BO233" s="2775"/>
      <c r="BP233" s="2732"/>
      <c r="BQ233" s="2776"/>
      <c r="BR233" s="2719">
        <f t="shared" si="291"/>
        <v>0</v>
      </c>
      <c r="BS233" s="2639"/>
      <c r="BT233" s="2775"/>
      <c r="BU233" s="2732"/>
      <c r="BV233" s="2719"/>
      <c r="BW233" s="2706"/>
      <c r="BX233" s="2775"/>
      <c r="BY233" s="2732"/>
      <c r="BZ233" s="2776"/>
      <c r="CA233" s="2776">
        <f t="shared" si="292"/>
        <v>0</v>
      </c>
      <c r="CB233" s="2808">
        <f t="shared" si="332"/>
        <v>0</v>
      </c>
      <c r="CC233" s="2590">
        <f t="shared" si="332"/>
        <v>0</v>
      </c>
      <c r="CD233" s="2590">
        <f t="shared" si="332"/>
        <v>0</v>
      </c>
      <c r="CE233" s="2590">
        <f t="shared" si="332"/>
        <v>0</v>
      </c>
      <c r="CF233" s="2590">
        <f t="shared" si="332"/>
        <v>0</v>
      </c>
      <c r="CG233" s="2590">
        <f t="shared" si="332"/>
        <v>0</v>
      </c>
      <c r="CH233" s="2590">
        <f t="shared" si="332"/>
        <v>0</v>
      </c>
      <c r="CI233" s="2719">
        <f t="shared" si="332"/>
        <v>0</v>
      </c>
      <c r="CJ233" s="2719">
        <f t="shared" si="293"/>
        <v>0</v>
      </c>
      <c r="CK233" s="2830"/>
      <c r="CL233" s="2830"/>
    </row>
    <row r="234" spans="1:90" ht="60" hidden="1" customHeight="1">
      <c r="A234" s="2674"/>
      <c r="B234" s="2728" t="s">
        <v>570</v>
      </c>
      <c r="C234" s="412" t="s">
        <v>303</v>
      </c>
      <c r="D234" s="2669"/>
      <c r="E234" s="2776">
        <v>0</v>
      </c>
      <c r="F234" s="2776">
        <v>0</v>
      </c>
      <c r="G234" s="2732">
        <v>0</v>
      </c>
      <c r="H234" s="2776">
        <v>0</v>
      </c>
      <c r="I234" s="2776">
        <v>0</v>
      </c>
      <c r="J234" s="2776">
        <v>0</v>
      </c>
      <c r="K234" s="2732">
        <v>0</v>
      </c>
      <c r="L234" s="2776">
        <v>0</v>
      </c>
      <c r="M234" s="2776">
        <v>0</v>
      </c>
      <c r="N234" s="2639"/>
      <c r="O234" s="2775"/>
      <c r="P234" s="2732"/>
      <c r="Q234" s="2719"/>
      <c r="R234" s="2775"/>
      <c r="S234" s="2775"/>
      <c r="T234" s="2732"/>
      <c r="U234" s="2776"/>
      <c r="V234" s="2776">
        <f t="shared" si="287"/>
        <v>0</v>
      </c>
      <c r="W234" s="2726">
        <f t="shared" si="323"/>
        <v>0</v>
      </c>
      <c r="X234" s="2563">
        <f t="shared" si="324"/>
        <v>0</v>
      </c>
      <c r="Y234" s="2590">
        <f t="shared" si="325"/>
        <v>0</v>
      </c>
      <c r="Z234" s="2563">
        <f t="shared" si="326"/>
        <v>0</v>
      </c>
      <c r="AA234" s="2563">
        <f t="shared" si="327"/>
        <v>0</v>
      </c>
      <c r="AB234" s="2563">
        <f t="shared" si="328"/>
        <v>0</v>
      </c>
      <c r="AC234" s="2563">
        <f t="shared" si="329"/>
        <v>0</v>
      </c>
      <c r="AD234" s="2563">
        <f t="shared" si="330"/>
        <v>0</v>
      </c>
      <c r="AE234" s="2552">
        <f t="shared" si="288"/>
        <v>0</v>
      </c>
      <c r="AF234" s="2553"/>
      <c r="AG234" s="2639">
        <v>0</v>
      </c>
      <c r="AH234" s="2775">
        <v>0</v>
      </c>
      <c r="AI234" s="2732">
        <v>0</v>
      </c>
      <c r="AJ234" s="2719">
        <v>0</v>
      </c>
      <c r="AK234" s="2706">
        <v>0</v>
      </c>
      <c r="AL234" s="2775">
        <v>0</v>
      </c>
      <c r="AM234" s="2732">
        <v>0</v>
      </c>
      <c r="AN234" s="2776">
        <v>0</v>
      </c>
      <c r="AO234" s="2776">
        <v>0</v>
      </c>
      <c r="AP234" s="2639"/>
      <c r="AQ234" s="2775"/>
      <c r="AR234" s="2732"/>
      <c r="AS234" s="2719"/>
      <c r="AT234" s="2775"/>
      <c r="AU234" s="2775"/>
      <c r="AV234" s="2732"/>
      <c r="AW234" s="2776"/>
      <c r="AX234" s="2776">
        <f t="shared" si="289"/>
        <v>0</v>
      </c>
      <c r="AY234" s="2758">
        <f t="shared" si="331"/>
        <v>0</v>
      </c>
      <c r="AZ234" s="2701">
        <f t="shared" si="331"/>
        <v>0</v>
      </c>
      <c r="BA234" s="2552">
        <f t="shared" si="331"/>
        <v>0</v>
      </c>
      <c r="BB234" s="2552">
        <f t="shared" si="331"/>
        <v>0</v>
      </c>
      <c r="BC234" s="2552">
        <f t="shared" si="331"/>
        <v>0</v>
      </c>
      <c r="BD234" s="2552">
        <f t="shared" si="331"/>
        <v>0</v>
      </c>
      <c r="BE234" s="2552">
        <f t="shared" si="331"/>
        <v>0</v>
      </c>
      <c r="BF234" s="2552">
        <f t="shared" si="331"/>
        <v>0</v>
      </c>
      <c r="BG234" s="2553">
        <f t="shared" si="290"/>
        <v>0</v>
      </c>
      <c r="BH234" s="2665"/>
      <c r="BI234" s="2665"/>
      <c r="BJ234" s="2639"/>
      <c r="BK234" s="2775"/>
      <c r="BL234" s="2732"/>
      <c r="BM234" s="2719"/>
      <c r="BN234" s="2706"/>
      <c r="BO234" s="2775"/>
      <c r="BP234" s="2732"/>
      <c r="BQ234" s="2776"/>
      <c r="BR234" s="2719">
        <f t="shared" si="291"/>
        <v>0</v>
      </c>
      <c r="BS234" s="2639"/>
      <c r="BT234" s="2775"/>
      <c r="BU234" s="2732"/>
      <c r="BV234" s="2719"/>
      <c r="BW234" s="2706"/>
      <c r="BX234" s="2775"/>
      <c r="BY234" s="2732"/>
      <c r="BZ234" s="2776"/>
      <c r="CA234" s="2776">
        <f t="shared" si="292"/>
        <v>0</v>
      </c>
      <c r="CB234" s="2808">
        <f t="shared" si="332"/>
        <v>0</v>
      </c>
      <c r="CC234" s="2590">
        <f t="shared" si="332"/>
        <v>0</v>
      </c>
      <c r="CD234" s="2590">
        <f t="shared" si="332"/>
        <v>0</v>
      </c>
      <c r="CE234" s="2590">
        <f t="shared" si="332"/>
        <v>0</v>
      </c>
      <c r="CF234" s="2590">
        <f t="shared" si="332"/>
        <v>0</v>
      </c>
      <c r="CG234" s="2590">
        <f t="shared" si="332"/>
        <v>0</v>
      </c>
      <c r="CH234" s="2590">
        <f t="shared" si="332"/>
        <v>0</v>
      </c>
      <c r="CI234" s="2719">
        <f t="shared" si="332"/>
        <v>0</v>
      </c>
      <c r="CJ234" s="2719">
        <f t="shared" si="293"/>
        <v>0</v>
      </c>
      <c r="CK234" s="2830"/>
      <c r="CL234" s="2830"/>
    </row>
    <row r="235" spans="1:90" ht="60" hidden="1" customHeight="1">
      <c r="A235" s="2674"/>
      <c r="B235" s="2728" t="s">
        <v>571</v>
      </c>
      <c r="C235" s="412" t="s">
        <v>572</v>
      </c>
      <c r="D235" s="2669"/>
      <c r="E235" s="2776">
        <v>0</v>
      </c>
      <c r="F235" s="2776">
        <v>0</v>
      </c>
      <c r="G235" s="2732">
        <v>0</v>
      </c>
      <c r="H235" s="2776">
        <v>0</v>
      </c>
      <c r="I235" s="2776">
        <v>0</v>
      </c>
      <c r="J235" s="2776">
        <v>0</v>
      </c>
      <c r="K235" s="2732">
        <v>0</v>
      </c>
      <c r="L235" s="2776">
        <v>0</v>
      </c>
      <c r="M235" s="2776">
        <v>0</v>
      </c>
      <c r="N235" s="2639"/>
      <c r="O235" s="2775"/>
      <c r="P235" s="2732"/>
      <c r="Q235" s="2719"/>
      <c r="R235" s="2775"/>
      <c r="S235" s="2775"/>
      <c r="T235" s="2732"/>
      <c r="U235" s="2776"/>
      <c r="V235" s="2776">
        <f t="shared" si="287"/>
        <v>0</v>
      </c>
      <c r="W235" s="2726">
        <f t="shared" si="323"/>
        <v>0</v>
      </c>
      <c r="X235" s="2563">
        <f t="shared" si="324"/>
        <v>0</v>
      </c>
      <c r="Y235" s="2590">
        <f t="shared" si="325"/>
        <v>0</v>
      </c>
      <c r="Z235" s="2563">
        <f t="shared" si="326"/>
        <v>0</v>
      </c>
      <c r="AA235" s="2563">
        <f t="shared" si="327"/>
        <v>0</v>
      </c>
      <c r="AB235" s="2563">
        <f t="shared" si="328"/>
        <v>0</v>
      </c>
      <c r="AC235" s="2563">
        <f t="shared" si="329"/>
        <v>0</v>
      </c>
      <c r="AD235" s="2563">
        <f t="shared" si="330"/>
        <v>0</v>
      </c>
      <c r="AE235" s="2552">
        <f t="shared" si="288"/>
        <v>0</v>
      </c>
      <c r="AF235" s="2553"/>
      <c r="AG235" s="2639">
        <v>0</v>
      </c>
      <c r="AH235" s="2775">
        <v>0</v>
      </c>
      <c r="AI235" s="2732">
        <v>0</v>
      </c>
      <c r="AJ235" s="2719">
        <v>0</v>
      </c>
      <c r="AK235" s="2706">
        <v>0</v>
      </c>
      <c r="AL235" s="2775">
        <v>0</v>
      </c>
      <c r="AM235" s="2732">
        <v>0</v>
      </c>
      <c r="AN235" s="2776">
        <v>0</v>
      </c>
      <c r="AO235" s="2776">
        <v>0</v>
      </c>
      <c r="AP235" s="2639"/>
      <c r="AQ235" s="2775"/>
      <c r="AR235" s="2732"/>
      <c r="AS235" s="2719"/>
      <c r="AT235" s="2775"/>
      <c r="AU235" s="2775"/>
      <c r="AV235" s="2732"/>
      <c r="AW235" s="2776"/>
      <c r="AX235" s="2776">
        <f t="shared" si="289"/>
        <v>0</v>
      </c>
      <c r="AY235" s="2758">
        <f t="shared" si="331"/>
        <v>0</v>
      </c>
      <c r="AZ235" s="2701">
        <f t="shared" si="331"/>
        <v>0</v>
      </c>
      <c r="BA235" s="2553">
        <f t="shared" si="331"/>
        <v>0</v>
      </c>
      <c r="BB235" s="2552">
        <f t="shared" si="331"/>
        <v>0</v>
      </c>
      <c r="BC235" s="2552">
        <f t="shared" si="331"/>
        <v>0</v>
      </c>
      <c r="BD235" s="2552">
        <f t="shared" si="331"/>
        <v>0</v>
      </c>
      <c r="BE235" s="2552">
        <f t="shared" si="331"/>
        <v>0</v>
      </c>
      <c r="BF235" s="2552">
        <f t="shared" si="331"/>
        <v>0</v>
      </c>
      <c r="BG235" s="2553">
        <f t="shared" si="290"/>
        <v>0</v>
      </c>
      <c r="BH235" s="2665"/>
      <c r="BI235" s="2665"/>
      <c r="BJ235" s="2639"/>
      <c r="BK235" s="2775"/>
      <c r="BL235" s="2732"/>
      <c r="BM235" s="2719"/>
      <c r="BN235" s="2706"/>
      <c r="BO235" s="2775"/>
      <c r="BP235" s="2732"/>
      <c r="BQ235" s="2776"/>
      <c r="BR235" s="2719">
        <f t="shared" si="291"/>
        <v>0</v>
      </c>
      <c r="BS235" s="2639"/>
      <c r="BT235" s="2775"/>
      <c r="BU235" s="2732"/>
      <c r="BV235" s="2719"/>
      <c r="BW235" s="2706"/>
      <c r="BX235" s="2775"/>
      <c r="BY235" s="2732"/>
      <c r="BZ235" s="2776"/>
      <c r="CA235" s="2776">
        <f t="shared" si="292"/>
        <v>0</v>
      </c>
      <c r="CB235" s="2808">
        <f t="shared" si="332"/>
        <v>0</v>
      </c>
      <c r="CC235" s="2590">
        <f t="shared" si="332"/>
        <v>0</v>
      </c>
      <c r="CD235" s="2590">
        <f t="shared" si="332"/>
        <v>0</v>
      </c>
      <c r="CE235" s="2590">
        <f t="shared" si="332"/>
        <v>0</v>
      </c>
      <c r="CF235" s="2590">
        <f t="shared" si="332"/>
        <v>0</v>
      </c>
      <c r="CG235" s="2590">
        <f t="shared" si="332"/>
        <v>0</v>
      </c>
      <c r="CH235" s="2590">
        <f t="shared" si="332"/>
        <v>0</v>
      </c>
      <c r="CI235" s="2719">
        <f t="shared" si="332"/>
        <v>0</v>
      </c>
      <c r="CJ235" s="2719">
        <f t="shared" si="293"/>
        <v>0</v>
      </c>
      <c r="CK235" s="2830"/>
      <c r="CL235" s="2830"/>
    </row>
    <row r="236" spans="1:90" ht="60" hidden="1" customHeight="1">
      <c r="A236" s="2674"/>
      <c r="B236" s="2728" t="s">
        <v>573</v>
      </c>
      <c r="C236" s="412" t="s">
        <v>304</v>
      </c>
      <c r="D236" s="2669"/>
      <c r="E236" s="2670">
        <v>0</v>
      </c>
      <c r="F236" s="2672">
        <v>0</v>
      </c>
      <c r="G236" s="2553">
        <v>0</v>
      </c>
      <c r="H236" s="2672">
        <v>0</v>
      </c>
      <c r="I236" s="2672">
        <v>0</v>
      </c>
      <c r="J236" s="2672">
        <v>0</v>
      </c>
      <c r="K236" s="2672">
        <v>0</v>
      </c>
      <c r="L236" s="2672">
        <v>0</v>
      </c>
      <c r="M236" s="2672">
        <v>0</v>
      </c>
      <c r="N236" s="2672"/>
      <c r="O236" s="514"/>
      <c r="P236" s="2552"/>
      <c r="Q236" s="489"/>
      <c r="R236" s="489"/>
      <c r="S236" s="489"/>
      <c r="T236" s="2672"/>
      <c r="U236" s="2672"/>
      <c r="V236" s="2672">
        <f t="shared" si="287"/>
        <v>0</v>
      </c>
      <c r="W236" s="2726">
        <f t="shared" si="323"/>
        <v>0</v>
      </c>
      <c r="X236" s="2563">
        <f t="shared" si="324"/>
        <v>0</v>
      </c>
      <c r="Y236" s="2590">
        <f t="shared" si="325"/>
        <v>0</v>
      </c>
      <c r="Z236" s="2563">
        <f t="shared" si="326"/>
        <v>0</v>
      </c>
      <c r="AA236" s="2563">
        <f t="shared" si="327"/>
        <v>0</v>
      </c>
      <c r="AB236" s="2563">
        <f t="shared" si="328"/>
        <v>0</v>
      </c>
      <c r="AC236" s="2563">
        <f t="shared" si="329"/>
        <v>0</v>
      </c>
      <c r="AD236" s="2563">
        <f t="shared" si="330"/>
        <v>0</v>
      </c>
      <c r="AE236" s="2552">
        <f t="shared" si="288"/>
        <v>0</v>
      </c>
      <c r="AF236" s="2553"/>
      <c r="AG236" s="2672">
        <v>0</v>
      </c>
      <c r="AH236" s="514">
        <v>0</v>
      </c>
      <c r="AI236" s="2552">
        <v>0</v>
      </c>
      <c r="AJ236" s="489">
        <v>0</v>
      </c>
      <c r="AK236" s="489">
        <v>0</v>
      </c>
      <c r="AL236" s="489">
        <v>0</v>
      </c>
      <c r="AM236" s="2672">
        <v>0</v>
      </c>
      <c r="AN236" s="2672">
        <v>0</v>
      </c>
      <c r="AO236" s="2672">
        <v>0</v>
      </c>
      <c r="AP236" s="2672"/>
      <c r="AQ236" s="514"/>
      <c r="AR236" s="2552"/>
      <c r="AS236" s="489"/>
      <c r="AT236" s="489"/>
      <c r="AU236" s="489"/>
      <c r="AV236" s="2672"/>
      <c r="AW236" s="2672"/>
      <c r="AX236" s="2552">
        <f t="shared" si="289"/>
        <v>0</v>
      </c>
      <c r="AY236" s="2758">
        <f t="shared" si="331"/>
        <v>0</v>
      </c>
      <c r="AZ236" s="2701">
        <f t="shared" si="331"/>
        <v>0</v>
      </c>
      <c r="BA236" s="2552">
        <f t="shared" si="331"/>
        <v>0</v>
      </c>
      <c r="BB236" s="2552">
        <f t="shared" si="331"/>
        <v>0</v>
      </c>
      <c r="BC236" s="2552">
        <f t="shared" si="331"/>
        <v>0</v>
      </c>
      <c r="BD236" s="2552">
        <f t="shared" si="331"/>
        <v>0</v>
      </c>
      <c r="BE236" s="2552">
        <f t="shared" si="331"/>
        <v>0</v>
      </c>
      <c r="BF236" s="2552">
        <f t="shared" si="331"/>
        <v>0</v>
      </c>
      <c r="BG236" s="2553">
        <f t="shared" si="290"/>
        <v>0</v>
      </c>
      <c r="BH236" s="2665"/>
      <c r="BI236" s="2665"/>
      <c r="BJ236" s="2672"/>
      <c r="BK236" s="514"/>
      <c r="BL236" s="2552"/>
      <c r="BM236" s="489"/>
      <c r="BN236" s="489"/>
      <c r="BO236" s="489"/>
      <c r="BP236" s="2672"/>
      <c r="BQ236" s="2672"/>
      <c r="BR236" s="489">
        <f t="shared" si="291"/>
        <v>0</v>
      </c>
      <c r="BS236" s="2672"/>
      <c r="BT236" s="514"/>
      <c r="BU236" s="2552"/>
      <c r="BV236" s="489"/>
      <c r="BW236" s="489"/>
      <c r="BX236" s="489"/>
      <c r="BY236" s="2672"/>
      <c r="BZ236" s="2672"/>
      <c r="CA236" s="2672">
        <f t="shared" si="292"/>
        <v>0</v>
      </c>
      <c r="CB236" s="2808">
        <f t="shared" si="332"/>
        <v>0</v>
      </c>
      <c r="CC236" s="2590">
        <f t="shared" si="332"/>
        <v>0</v>
      </c>
      <c r="CD236" s="2590">
        <f t="shared" si="332"/>
        <v>0</v>
      </c>
      <c r="CE236" s="2590">
        <f t="shared" si="332"/>
        <v>0</v>
      </c>
      <c r="CF236" s="2590">
        <f t="shared" si="332"/>
        <v>0</v>
      </c>
      <c r="CG236" s="2590">
        <f t="shared" si="332"/>
        <v>0</v>
      </c>
      <c r="CH236" s="2590">
        <f t="shared" si="332"/>
        <v>0</v>
      </c>
      <c r="CI236" s="2719">
        <f t="shared" si="332"/>
        <v>0</v>
      </c>
      <c r="CJ236" s="2719">
        <f t="shared" si="293"/>
        <v>0</v>
      </c>
      <c r="CK236" s="2831"/>
      <c r="CL236" s="2831"/>
    </row>
    <row r="237" spans="1:90" ht="60" hidden="1" customHeight="1">
      <c r="A237" s="2674"/>
      <c r="B237" s="2728" t="s">
        <v>574</v>
      </c>
      <c r="C237" s="412" t="s">
        <v>575</v>
      </c>
      <c r="D237" s="2669"/>
      <c r="E237" s="2670">
        <v>0</v>
      </c>
      <c r="F237" s="2669">
        <v>0</v>
      </c>
      <c r="G237" s="2669">
        <v>0</v>
      </c>
      <c r="H237" s="2735">
        <v>0</v>
      </c>
      <c r="I237" s="2735">
        <v>0</v>
      </c>
      <c r="J237" s="2672">
        <v>0</v>
      </c>
      <c r="K237" s="2672">
        <v>0</v>
      </c>
      <c r="L237" s="2672">
        <v>0</v>
      </c>
      <c r="M237" s="2672">
        <v>0</v>
      </c>
      <c r="N237" s="2672"/>
      <c r="O237" s="514"/>
      <c r="P237" s="2552"/>
      <c r="Q237" s="489"/>
      <c r="R237" s="489"/>
      <c r="S237" s="489"/>
      <c r="T237" s="2672"/>
      <c r="U237" s="2672"/>
      <c r="V237" s="2672">
        <f t="shared" si="287"/>
        <v>0</v>
      </c>
      <c r="W237" s="2726">
        <f t="shared" si="323"/>
        <v>0</v>
      </c>
      <c r="X237" s="2563">
        <f t="shared" si="324"/>
        <v>0</v>
      </c>
      <c r="Y237" s="2590">
        <f t="shared" si="325"/>
        <v>0</v>
      </c>
      <c r="Z237" s="2563">
        <f t="shared" si="326"/>
        <v>0</v>
      </c>
      <c r="AA237" s="2563">
        <f t="shared" si="327"/>
        <v>0</v>
      </c>
      <c r="AB237" s="2563">
        <f t="shared" si="328"/>
        <v>0</v>
      </c>
      <c r="AC237" s="2563">
        <f t="shared" si="329"/>
        <v>0</v>
      </c>
      <c r="AD237" s="2563">
        <f t="shared" si="330"/>
        <v>0</v>
      </c>
      <c r="AE237" s="2552">
        <f t="shared" si="288"/>
        <v>0</v>
      </c>
      <c r="AF237" s="2553"/>
      <c r="AG237" s="2672">
        <v>0</v>
      </c>
      <c r="AH237" s="514">
        <v>0</v>
      </c>
      <c r="AI237" s="2552">
        <v>0</v>
      </c>
      <c r="AJ237" s="489">
        <v>0</v>
      </c>
      <c r="AK237" s="489">
        <v>0</v>
      </c>
      <c r="AL237" s="489">
        <v>0</v>
      </c>
      <c r="AM237" s="2672">
        <v>0</v>
      </c>
      <c r="AN237" s="2672">
        <v>0</v>
      </c>
      <c r="AO237" s="2672">
        <v>0</v>
      </c>
      <c r="AP237" s="2672"/>
      <c r="AQ237" s="514"/>
      <c r="AR237" s="2552"/>
      <c r="AS237" s="489"/>
      <c r="AT237" s="489"/>
      <c r="AU237" s="489"/>
      <c r="AV237" s="2672"/>
      <c r="AW237" s="2672"/>
      <c r="AX237" s="2672">
        <f t="shared" si="289"/>
        <v>0</v>
      </c>
      <c r="AY237" s="2758">
        <f t="shared" si="331"/>
        <v>0</v>
      </c>
      <c r="AZ237" s="2701">
        <f t="shared" si="331"/>
        <v>0</v>
      </c>
      <c r="BA237" s="2552">
        <f t="shared" si="331"/>
        <v>0</v>
      </c>
      <c r="BB237" s="2552">
        <f t="shared" si="331"/>
        <v>0</v>
      </c>
      <c r="BC237" s="2552">
        <f t="shared" si="331"/>
        <v>0</v>
      </c>
      <c r="BD237" s="2552">
        <f t="shared" si="331"/>
        <v>0</v>
      </c>
      <c r="BE237" s="2552">
        <f t="shared" si="331"/>
        <v>0</v>
      </c>
      <c r="BF237" s="2552">
        <f t="shared" si="331"/>
        <v>0</v>
      </c>
      <c r="BG237" s="2553">
        <f t="shared" si="290"/>
        <v>0</v>
      </c>
      <c r="BH237" s="2665"/>
      <c r="BI237" s="2665"/>
      <c r="BJ237" s="2808"/>
      <c r="BK237" s="2590"/>
      <c r="BL237" s="2590"/>
      <c r="BM237" s="2590"/>
      <c r="BN237" s="2590"/>
      <c r="BO237" s="2590"/>
      <c r="BP237" s="2590"/>
      <c r="BQ237" s="2719"/>
      <c r="BR237" s="489">
        <f t="shared" si="291"/>
        <v>0</v>
      </c>
      <c r="BS237" s="2672"/>
      <c r="BT237" s="514"/>
      <c r="BU237" s="2552"/>
      <c r="BV237" s="489"/>
      <c r="BW237" s="489"/>
      <c r="BX237" s="489"/>
      <c r="BY237" s="2672"/>
      <c r="BZ237" s="2672"/>
      <c r="CA237" s="2672">
        <f t="shared" si="292"/>
        <v>0</v>
      </c>
      <c r="CB237" s="2808">
        <f t="shared" si="332"/>
        <v>0</v>
      </c>
      <c r="CC237" s="2590">
        <f t="shared" si="332"/>
        <v>0</v>
      </c>
      <c r="CD237" s="2590">
        <f t="shared" si="332"/>
        <v>0</v>
      </c>
      <c r="CE237" s="2590">
        <f t="shared" si="332"/>
        <v>0</v>
      </c>
      <c r="CF237" s="2590">
        <f t="shared" si="332"/>
        <v>0</v>
      </c>
      <c r="CG237" s="2590">
        <f t="shared" si="332"/>
        <v>0</v>
      </c>
      <c r="CH237" s="2590">
        <f t="shared" si="332"/>
        <v>0</v>
      </c>
      <c r="CI237" s="2719">
        <f t="shared" si="332"/>
        <v>0</v>
      </c>
      <c r="CJ237" s="2719">
        <f t="shared" si="293"/>
        <v>0</v>
      </c>
      <c r="CK237" s="2832"/>
      <c r="CL237" s="2832"/>
    </row>
    <row r="238" spans="1:90" ht="60">
      <c r="A238" s="2667" t="s">
        <v>635</v>
      </c>
      <c r="B238" s="2728" t="s">
        <v>536</v>
      </c>
      <c r="C238" s="412" t="s">
        <v>1374</v>
      </c>
      <c r="D238" s="2833"/>
      <c r="E238" s="2679">
        <v>0</v>
      </c>
      <c r="F238" s="489">
        <v>0</v>
      </c>
      <c r="G238" s="2553">
        <v>5300</v>
      </c>
      <c r="H238" s="489">
        <v>0</v>
      </c>
      <c r="I238" s="489">
        <v>0</v>
      </c>
      <c r="J238" s="489">
        <v>0</v>
      </c>
      <c r="K238" s="489">
        <v>0</v>
      </c>
      <c r="L238" s="489">
        <v>0</v>
      </c>
      <c r="M238" s="2719">
        <v>5300</v>
      </c>
      <c r="N238" s="489"/>
      <c r="O238" s="514"/>
      <c r="P238" s="2552"/>
      <c r="Q238" s="489"/>
      <c r="R238" s="489"/>
      <c r="S238" s="489"/>
      <c r="T238" s="2672"/>
      <c r="U238" s="489"/>
      <c r="V238" s="2552">
        <f t="shared" si="287"/>
        <v>0</v>
      </c>
      <c r="W238" s="2726">
        <f t="shared" si="323"/>
        <v>0</v>
      </c>
      <c r="X238" s="2563">
        <f t="shared" si="324"/>
        <v>0</v>
      </c>
      <c r="Y238" s="2590">
        <f t="shared" si="325"/>
        <v>5300</v>
      </c>
      <c r="Z238" s="2563">
        <f t="shared" si="326"/>
        <v>0</v>
      </c>
      <c r="AA238" s="2563">
        <f t="shared" si="327"/>
        <v>0</v>
      </c>
      <c r="AB238" s="2563">
        <f t="shared" si="328"/>
        <v>0</v>
      </c>
      <c r="AC238" s="2563">
        <f t="shared" si="329"/>
        <v>0</v>
      </c>
      <c r="AD238" s="2563">
        <f t="shared" si="330"/>
        <v>0</v>
      </c>
      <c r="AE238" s="2552">
        <f t="shared" si="288"/>
        <v>5300</v>
      </c>
      <c r="AF238" s="2552"/>
      <c r="AG238" s="489">
        <v>0</v>
      </c>
      <c r="AH238" s="2552">
        <v>0</v>
      </c>
      <c r="AI238" s="2552">
        <v>5800</v>
      </c>
      <c r="AJ238" s="2552">
        <v>0</v>
      </c>
      <c r="AK238" s="2552">
        <v>0</v>
      </c>
      <c r="AL238" s="2552">
        <v>0</v>
      </c>
      <c r="AM238" s="2552">
        <v>0</v>
      </c>
      <c r="AN238" s="2552">
        <v>0</v>
      </c>
      <c r="AO238" s="2552">
        <v>5800</v>
      </c>
      <c r="AP238" s="489"/>
      <c r="AQ238" s="514"/>
      <c r="AR238" s="2552"/>
      <c r="AS238" s="489"/>
      <c r="AT238" s="489"/>
      <c r="AU238" s="489"/>
      <c r="AV238" s="2672"/>
      <c r="AW238" s="489"/>
      <c r="AX238" s="2552">
        <f t="shared" si="289"/>
        <v>0</v>
      </c>
      <c r="AY238" s="2758">
        <f t="shared" si="331"/>
        <v>0</v>
      </c>
      <c r="AZ238" s="2701">
        <f t="shared" si="331"/>
        <v>0</v>
      </c>
      <c r="BA238" s="2552">
        <f t="shared" si="331"/>
        <v>5800</v>
      </c>
      <c r="BB238" s="2552">
        <f t="shared" si="331"/>
        <v>0</v>
      </c>
      <c r="BC238" s="2552">
        <f t="shared" si="331"/>
        <v>0</v>
      </c>
      <c r="BD238" s="2552">
        <f t="shared" si="331"/>
        <v>0</v>
      </c>
      <c r="BE238" s="2552">
        <f t="shared" si="331"/>
        <v>0</v>
      </c>
      <c r="BF238" s="2552">
        <f t="shared" si="331"/>
        <v>0</v>
      </c>
      <c r="BG238" s="2552">
        <f t="shared" si="290"/>
        <v>5800</v>
      </c>
      <c r="BH238" s="2680"/>
      <c r="BI238" s="2680"/>
      <c r="BJ238" s="489"/>
      <c r="BK238" s="514"/>
      <c r="BL238" s="2552"/>
      <c r="BM238" s="489"/>
      <c r="BN238" s="489"/>
      <c r="BO238" s="489"/>
      <c r="BP238" s="2672"/>
      <c r="BQ238" s="489"/>
      <c r="BR238" s="2552">
        <f t="shared" si="291"/>
        <v>0</v>
      </c>
      <c r="BS238" s="489"/>
      <c r="BT238" s="514"/>
      <c r="BU238" s="2590"/>
      <c r="BV238" s="489"/>
      <c r="BW238" s="489"/>
      <c r="BX238" s="489"/>
      <c r="BY238" s="2672"/>
      <c r="BZ238" s="489"/>
      <c r="CA238" s="2590">
        <f t="shared" si="292"/>
        <v>0</v>
      </c>
      <c r="CB238" s="2808">
        <f t="shared" si="332"/>
        <v>0</v>
      </c>
      <c r="CC238" s="2590">
        <f t="shared" si="332"/>
        <v>0</v>
      </c>
      <c r="CD238" s="2590">
        <f t="shared" si="332"/>
        <v>0</v>
      </c>
      <c r="CE238" s="2590">
        <f t="shared" si="332"/>
        <v>0</v>
      </c>
      <c r="CF238" s="2590">
        <f t="shared" si="332"/>
        <v>0</v>
      </c>
      <c r="CG238" s="2590">
        <f t="shared" si="332"/>
        <v>0</v>
      </c>
      <c r="CH238" s="2590">
        <f t="shared" si="332"/>
        <v>0</v>
      </c>
      <c r="CI238" s="2719">
        <f t="shared" si="332"/>
        <v>0</v>
      </c>
      <c r="CJ238" s="2719">
        <f t="shared" si="293"/>
        <v>0</v>
      </c>
      <c r="CK238" s="2668"/>
      <c r="CL238" s="2668"/>
    </row>
    <row r="239" spans="1:90" ht="12.75" hidden="1" customHeight="1">
      <c r="A239" s="2795"/>
      <c r="B239" s="2569"/>
      <c r="C239" s="2570"/>
      <c r="D239" s="2571"/>
      <c r="E239" s="2682">
        <v>0</v>
      </c>
      <c r="F239" s="2655">
        <v>0</v>
      </c>
      <c r="G239" s="2573">
        <v>0</v>
      </c>
      <c r="H239" s="2655">
        <v>0</v>
      </c>
      <c r="I239" s="2640">
        <v>0</v>
      </c>
      <c r="J239" s="2640">
        <v>0</v>
      </c>
      <c r="K239" s="2640">
        <v>0</v>
      </c>
      <c r="L239" s="2640">
        <v>0</v>
      </c>
      <c r="M239" s="2640">
        <v>0</v>
      </c>
      <c r="N239" s="2655"/>
      <c r="O239" s="2605"/>
      <c r="P239" s="2573"/>
      <c r="Q239" s="2573"/>
      <c r="R239" s="2655"/>
      <c r="S239" s="2655"/>
      <c r="T239" s="2640"/>
      <c r="U239" s="2640"/>
      <c r="V239" s="2640">
        <f t="shared" si="287"/>
        <v>0</v>
      </c>
      <c r="W239" s="2726">
        <f t="shared" si="323"/>
        <v>0</v>
      </c>
      <c r="X239" s="2563">
        <f t="shared" si="324"/>
        <v>0</v>
      </c>
      <c r="Y239" s="2590">
        <f t="shared" si="325"/>
        <v>0</v>
      </c>
      <c r="Z239" s="2563">
        <f t="shared" si="326"/>
        <v>0</v>
      </c>
      <c r="AA239" s="2563">
        <f t="shared" si="327"/>
        <v>0</v>
      </c>
      <c r="AB239" s="2563">
        <f t="shared" si="328"/>
        <v>0</v>
      </c>
      <c r="AC239" s="2563">
        <f t="shared" si="329"/>
        <v>0</v>
      </c>
      <c r="AD239" s="2563">
        <f t="shared" si="330"/>
        <v>0</v>
      </c>
      <c r="AE239" s="2623">
        <f t="shared" si="288"/>
        <v>0</v>
      </c>
      <c r="AF239" s="2623"/>
      <c r="AG239" s="2655">
        <v>0</v>
      </c>
      <c r="AH239" s="2605">
        <v>0</v>
      </c>
      <c r="AI239" s="2573">
        <v>0</v>
      </c>
      <c r="AJ239" s="2573">
        <v>0</v>
      </c>
      <c r="AK239" s="2573">
        <v>0</v>
      </c>
      <c r="AL239" s="2655">
        <v>0</v>
      </c>
      <c r="AM239" s="2640">
        <v>0</v>
      </c>
      <c r="AN239" s="2640">
        <v>0</v>
      </c>
      <c r="AO239" s="2640">
        <v>0</v>
      </c>
      <c r="AP239" s="2655"/>
      <c r="AQ239" s="2605"/>
      <c r="AR239" s="2573"/>
      <c r="AS239" s="2573"/>
      <c r="AT239" s="2655"/>
      <c r="AU239" s="2655"/>
      <c r="AV239" s="2640"/>
      <c r="AW239" s="2640"/>
      <c r="AX239" s="2640">
        <f t="shared" si="289"/>
        <v>0</v>
      </c>
      <c r="AY239" s="2758">
        <f t="shared" si="331"/>
        <v>0</v>
      </c>
      <c r="AZ239" s="2701">
        <f t="shared" si="331"/>
        <v>0</v>
      </c>
      <c r="BA239" s="2758">
        <f t="shared" si="331"/>
        <v>0</v>
      </c>
      <c r="BB239" s="2590">
        <f t="shared" si="331"/>
        <v>0</v>
      </c>
      <c r="BC239" s="2756">
        <f t="shared" si="331"/>
        <v>0</v>
      </c>
      <c r="BD239" s="2756">
        <f t="shared" si="331"/>
        <v>0</v>
      </c>
      <c r="BE239" s="2590">
        <f t="shared" si="331"/>
        <v>0</v>
      </c>
      <c r="BF239" s="2719">
        <f t="shared" si="331"/>
        <v>0</v>
      </c>
      <c r="BG239" s="2719">
        <f t="shared" si="290"/>
        <v>0</v>
      </c>
      <c r="BH239" s="2798"/>
      <c r="BI239" s="2798"/>
      <c r="BJ239" s="2655"/>
      <c r="BK239" s="2605"/>
      <c r="BL239" s="2573"/>
      <c r="BM239" s="2573"/>
      <c r="BN239" s="2573"/>
      <c r="BO239" s="2655"/>
      <c r="BP239" s="2640"/>
      <c r="BQ239" s="2640"/>
      <c r="BR239" s="2573">
        <f t="shared" si="291"/>
        <v>0</v>
      </c>
      <c r="BS239" s="2655"/>
      <c r="BT239" s="2605"/>
      <c r="BU239" s="2573"/>
      <c r="BV239" s="2573"/>
      <c r="BW239" s="2573"/>
      <c r="BX239" s="2655"/>
      <c r="BY239" s="2640"/>
      <c r="BZ239" s="2640"/>
      <c r="CA239" s="2640">
        <f t="shared" si="292"/>
        <v>0</v>
      </c>
      <c r="CB239" s="2808">
        <f t="shared" si="332"/>
        <v>0</v>
      </c>
      <c r="CC239" s="2590">
        <f t="shared" si="332"/>
        <v>0</v>
      </c>
      <c r="CD239" s="2590">
        <f t="shared" si="332"/>
        <v>0</v>
      </c>
      <c r="CE239" s="2590">
        <f t="shared" si="332"/>
        <v>0</v>
      </c>
      <c r="CF239" s="2590">
        <f t="shared" si="332"/>
        <v>0</v>
      </c>
      <c r="CG239" s="2590">
        <f t="shared" si="332"/>
        <v>0</v>
      </c>
      <c r="CH239" s="2590">
        <f t="shared" si="332"/>
        <v>0</v>
      </c>
      <c r="CI239" s="2719">
        <f t="shared" si="332"/>
        <v>0</v>
      </c>
      <c r="CJ239" s="2719">
        <f t="shared" si="293"/>
        <v>0</v>
      </c>
      <c r="CK239" s="2788"/>
      <c r="CL239" s="2788"/>
    </row>
    <row r="240" spans="1:90" ht="15" customHeight="1">
      <c r="A240" s="338"/>
      <c r="B240" s="3552" t="s">
        <v>547</v>
      </c>
      <c r="C240" s="3553" t="s">
        <v>577</v>
      </c>
      <c r="D240" s="3562"/>
      <c r="E240" s="3556">
        <v>0</v>
      </c>
      <c r="F240" s="3556">
        <v>0</v>
      </c>
      <c r="G240" s="3556">
        <v>4500</v>
      </c>
      <c r="H240" s="3556">
        <v>0</v>
      </c>
      <c r="I240" s="3556">
        <v>0</v>
      </c>
      <c r="J240" s="3556">
        <v>0</v>
      </c>
      <c r="K240" s="3556">
        <v>0</v>
      </c>
      <c r="L240" s="3556">
        <v>0</v>
      </c>
      <c r="M240" s="3556">
        <v>4500</v>
      </c>
      <c r="N240" s="3556">
        <f t="shared" ref="N240:U240" si="333">SUM(N241:N250)</f>
        <v>0</v>
      </c>
      <c r="O240" s="3556">
        <f t="shared" si="333"/>
        <v>0</v>
      </c>
      <c r="P240" s="3556">
        <f t="shared" si="333"/>
        <v>0</v>
      </c>
      <c r="Q240" s="3556">
        <f t="shared" si="333"/>
        <v>0</v>
      </c>
      <c r="R240" s="3556">
        <f>SUM(R241:R250)</f>
        <v>0</v>
      </c>
      <c r="S240" s="3556">
        <f t="shared" si="333"/>
        <v>0</v>
      </c>
      <c r="T240" s="3556">
        <f t="shared" si="333"/>
        <v>0</v>
      </c>
      <c r="U240" s="3556">
        <f t="shared" si="333"/>
        <v>0</v>
      </c>
      <c r="V240" s="3556">
        <f t="shared" si="287"/>
        <v>0</v>
      </c>
      <c r="W240" s="3556">
        <f t="shared" ref="W240:AD240" si="334">SUM(W241:W250)</f>
        <v>0</v>
      </c>
      <c r="X240" s="3556">
        <f t="shared" si="334"/>
        <v>0</v>
      </c>
      <c r="Y240" s="3556">
        <f t="shared" si="334"/>
        <v>4500</v>
      </c>
      <c r="Z240" s="3556">
        <f t="shared" si="334"/>
        <v>0</v>
      </c>
      <c r="AA240" s="3556">
        <f>SUM(AA241:AA250)</f>
        <v>0</v>
      </c>
      <c r="AB240" s="3556">
        <f t="shared" si="334"/>
        <v>0</v>
      </c>
      <c r="AC240" s="3556">
        <f t="shared" si="334"/>
        <v>0</v>
      </c>
      <c r="AD240" s="3556">
        <f t="shared" si="334"/>
        <v>0</v>
      </c>
      <c r="AE240" s="3556">
        <f t="shared" si="288"/>
        <v>4500</v>
      </c>
      <c r="AF240" s="3556"/>
      <c r="AG240" s="3556">
        <v>0</v>
      </c>
      <c r="AH240" s="3556">
        <v>0</v>
      </c>
      <c r="AI240" s="3556">
        <v>6114.3</v>
      </c>
      <c r="AJ240" s="3556">
        <v>0</v>
      </c>
      <c r="AK240" s="3556">
        <v>0</v>
      </c>
      <c r="AL240" s="3556">
        <v>0</v>
      </c>
      <c r="AM240" s="3556">
        <v>0</v>
      </c>
      <c r="AN240" s="3556">
        <v>0</v>
      </c>
      <c r="AO240" s="3556">
        <v>6114.3</v>
      </c>
      <c r="AP240" s="3556">
        <f t="shared" ref="AP240:AW240" si="335">SUM(AP241:AP250)</f>
        <v>0</v>
      </c>
      <c r="AQ240" s="3556">
        <f t="shared" si="335"/>
        <v>0</v>
      </c>
      <c r="AR240" s="3556">
        <f t="shared" si="335"/>
        <v>0</v>
      </c>
      <c r="AS240" s="3556">
        <f t="shared" si="335"/>
        <v>0</v>
      </c>
      <c r="AT240" s="3556">
        <f>SUM(AT241:AT250)</f>
        <v>0</v>
      </c>
      <c r="AU240" s="3556">
        <f t="shared" si="335"/>
        <v>0</v>
      </c>
      <c r="AV240" s="3556">
        <f t="shared" si="335"/>
        <v>0</v>
      </c>
      <c r="AW240" s="3556">
        <f t="shared" si="335"/>
        <v>0</v>
      </c>
      <c r="AX240" s="3556">
        <f t="shared" si="289"/>
        <v>0</v>
      </c>
      <c r="AY240" s="3556">
        <f t="shared" ref="AY240:BF240" si="336">SUM(AY241:AY250)</f>
        <v>0</v>
      </c>
      <c r="AZ240" s="3556">
        <f t="shared" si="336"/>
        <v>0</v>
      </c>
      <c r="BA240" s="3556">
        <f t="shared" si="336"/>
        <v>6114.3</v>
      </c>
      <c r="BB240" s="3556">
        <f t="shared" si="336"/>
        <v>0</v>
      </c>
      <c r="BC240" s="3556">
        <f>SUM(BC241:BC250)</f>
        <v>0</v>
      </c>
      <c r="BD240" s="3556">
        <f t="shared" si="336"/>
        <v>0</v>
      </c>
      <c r="BE240" s="3556">
        <f t="shared" si="336"/>
        <v>0</v>
      </c>
      <c r="BF240" s="3556">
        <f t="shared" si="336"/>
        <v>0</v>
      </c>
      <c r="BG240" s="3556">
        <f t="shared" si="290"/>
        <v>6114.3</v>
      </c>
      <c r="BH240" s="3559"/>
      <c r="BI240" s="3559"/>
      <c r="BJ240" s="3556">
        <f t="shared" ref="BJ240:BQ240" si="337">SUM(BJ241:BJ250)</f>
        <v>0</v>
      </c>
      <c r="BK240" s="3556">
        <f t="shared" si="337"/>
        <v>0</v>
      </c>
      <c r="BL240" s="3556">
        <f t="shared" si="337"/>
        <v>50000</v>
      </c>
      <c r="BM240" s="3556">
        <f t="shared" si="337"/>
        <v>0</v>
      </c>
      <c r="BN240" s="3556">
        <f t="shared" si="337"/>
        <v>0</v>
      </c>
      <c r="BO240" s="3556">
        <f t="shared" si="337"/>
        <v>0</v>
      </c>
      <c r="BP240" s="3556">
        <f t="shared" si="337"/>
        <v>0</v>
      </c>
      <c r="BQ240" s="3556">
        <f t="shared" si="337"/>
        <v>0</v>
      </c>
      <c r="BR240" s="3556">
        <f t="shared" si="291"/>
        <v>50000</v>
      </c>
      <c r="BS240" s="3556">
        <f t="shared" ref="BS240:BZ240" si="338">SUM(BS241:BS250)</f>
        <v>0</v>
      </c>
      <c r="BT240" s="3556">
        <f t="shared" si="338"/>
        <v>0</v>
      </c>
      <c r="BU240" s="3556">
        <f t="shared" si="338"/>
        <v>0</v>
      </c>
      <c r="BV240" s="3556">
        <f t="shared" si="338"/>
        <v>0</v>
      </c>
      <c r="BW240" s="3556">
        <f t="shared" si="338"/>
        <v>0</v>
      </c>
      <c r="BX240" s="3556">
        <f t="shared" si="338"/>
        <v>0</v>
      </c>
      <c r="BY240" s="3556">
        <f t="shared" si="338"/>
        <v>0</v>
      </c>
      <c r="BZ240" s="3556">
        <f t="shared" si="338"/>
        <v>0</v>
      </c>
      <c r="CA240" s="3556">
        <f t="shared" si="292"/>
        <v>0</v>
      </c>
      <c r="CB240" s="3556">
        <f t="shared" ref="CB240:CI240" si="339">SUM(CB241:CB250)</f>
        <v>0</v>
      </c>
      <c r="CC240" s="3556">
        <f t="shared" si="339"/>
        <v>0</v>
      </c>
      <c r="CD240" s="3556">
        <f t="shared" si="339"/>
        <v>50000</v>
      </c>
      <c r="CE240" s="3556">
        <f t="shared" si="339"/>
        <v>0</v>
      </c>
      <c r="CF240" s="3556">
        <f>SUM(CF241:CF250)</f>
        <v>0</v>
      </c>
      <c r="CG240" s="3556">
        <f t="shared" si="339"/>
        <v>0</v>
      </c>
      <c r="CH240" s="3556">
        <f t="shared" si="339"/>
        <v>0</v>
      </c>
      <c r="CI240" s="3556">
        <f t="shared" si="339"/>
        <v>0</v>
      </c>
      <c r="CJ240" s="3556">
        <f t="shared" si="293"/>
        <v>50000</v>
      </c>
      <c r="CK240" s="2659"/>
      <c r="CL240" s="2659"/>
    </row>
    <row r="241" spans="1:90" ht="36" hidden="1">
      <c r="A241" s="2834"/>
      <c r="B241" s="2728" t="s">
        <v>578</v>
      </c>
      <c r="C241" s="2835" t="s">
        <v>1375</v>
      </c>
      <c r="D241" s="2547"/>
      <c r="E241" s="2688">
        <v>0</v>
      </c>
      <c r="F241" s="2688">
        <v>0</v>
      </c>
      <c r="G241" s="2554">
        <v>0</v>
      </c>
      <c r="H241" s="2688">
        <v>0</v>
      </c>
      <c r="I241" s="2688">
        <v>0</v>
      </c>
      <c r="J241" s="2688">
        <v>0</v>
      </c>
      <c r="K241" s="2688">
        <v>0</v>
      </c>
      <c r="L241" s="2688">
        <v>0</v>
      </c>
      <c r="M241" s="2554">
        <v>0</v>
      </c>
      <c r="N241" s="2688"/>
      <c r="O241" s="2688"/>
      <c r="P241" s="2554"/>
      <c r="Q241" s="2688"/>
      <c r="R241" s="2688"/>
      <c r="S241" s="2688"/>
      <c r="T241" s="2688"/>
      <c r="U241" s="2688"/>
      <c r="V241" s="2553">
        <f t="shared" si="287"/>
        <v>0</v>
      </c>
      <c r="W241" s="2726">
        <f t="shared" ref="W241:W250" si="340">E241+N241</f>
        <v>0</v>
      </c>
      <c r="X241" s="2563">
        <f t="shared" ref="X241:X250" si="341">F241+O241</f>
        <v>0</v>
      </c>
      <c r="Y241" s="2590">
        <f t="shared" ref="Y241:Y250" si="342">G241+P241</f>
        <v>0</v>
      </c>
      <c r="Z241" s="2563">
        <f t="shared" ref="Z241:Z250" si="343">H241+Q241</f>
        <v>0</v>
      </c>
      <c r="AA241" s="2563">
        <f t="shared" ref="AA241:AA250" si="344">I241+R241</f>
        <v>0</v>
      </c>
      <c r="AB241" s="2563">
        <f t="shared" ref="AB241:AB250" si="345">J241+S241</f>
        <v>0</v>
      </c>
      <c r="AC241" s="2563">
        <f t="shared" ref="AC241:AC250" si="346">K241+T241</f>
        <v>0</v>
      </c>
      <c r="AD241" s="2563">
        <f t="shared" ref="AD241:AD250" si="347">L241+U241</f>
        <v>0</v>
      </c>
      <c r="AE241" s="2554">
        <f t="shared" si="288"/>
        <v>0</v>
      </c>
      <c r="AF241" s="2554"/>
      <c r="AG241" s="2688">
        <v>0</v>
      </c>
      <c r="AH241" s="2688">
        <v>0</v>
      </c>
      <c r="AI241" s="2688">
        <v>0</v>
      </c>
      <c r="AJ241" s="2688">
        <v>0</v>
      </c>
      <c r="AK241" s="2688">
        <v>0</v>
      </c>
      <c r="AL241" s="2688">
        <v>0</v>
      </c>
      <c r="AM241" s="2688">
        <v>0</v>
      </c>
      <c r="AN241" s="2688">
        <v>0</v>
      </c>
      <c r="AO241" s="2688">
        <v>0</v>
      </c>
      <c r="AP241" s="2688"/>
      <c r="AQ241" s="2688"/>
      <c r="AR241" s="2688"/>
      <c r="AS241" s="2688"/>
      <c r="AT241" s="2688"/>
      <c r="AU241" s="2688"/>
      <c r="AV241" s="2688"/>
      <c r="AW241" s="2688"/>
      <c r="AX241" s="2836">
        <f t="shared" si="289"/>
        <v>0</v>
      </c>
      <c r="AY241" s="2758">
        <f t="shared" ref="AY241:BF250" si="348">AG241+AP241</f>
        <v>0</v>
      </c>
      <c r="AZ241" s="2701">
        <f t="shared" si="348"/>
        <v>0</v>
      </c>
      <c r="BA241" s="2758">
        <f t="shared" si="348"/>
        <v>0</v>
      </c>
      <c r="BB241" s="2590">
        <f t="shared" si="348"/>
        <v>0</v>
      </c>
      <c r="BC241" s="2756">
        <f t="shared" si="348"/>
        <v>0</v>
      </c>
      <c r="BD241" s="2756">
        <f t="shared" si="348"/>
        <v>0</v>
      </c>
      <c r="BE241" s="2590">
        <f t="shared" si="348"/>
        <v>0</v>
      </c>
      <c r="BF241" s="2719">
        <f t="shared" si="348"/>
        <v>0</v>
      </c>
      <c r="BG241" s="2706">
        <f t="shared" si="290"/>
        <v>0</v>
      </c>
      <c r="BH241" s="2837"/>
      <c r="BI241" s="2837"/>
      <c r="BJ241" s="2688"/>
      <c r="BK241" s="2688"/>
      <c r="BL241" s="2688"/>
      <c r="BM241" s="2688"/>
      <c r="BN241" s="2688"/>
      <c r="BO241" s="2688"/>
      <c r="BP241" s="2688"/>
      <c r="BQ241" s="2688"/>
      <c r="BR241" s="2688">
        <f t="shared" si="291"/>
        <v>0</v>
      </c>
      <c r="BS241" s="2688"/>
      <c r="BT241" s="2688"/>
      <c r="BU241" s="2688"/>
      <c r="BV241" s="2688"/>
      <c r="BW241" s="2688"/>
      <c r="BX241" s="2688"/>
      <c r="BY241" s="2688"/>
      <c r="BZ241" s="2688"/>
      <c r="CA241" s="2836">
        <f t="shared" si="292"/>
        <v>0</v>
      </c>
      <c r="CB241" s="2808">
        <f t="shared" ref="CB241:CI250" si="349">BJ241+BS241</f>
        <v>0</v>
      </c>
      <c r="CC241" s="2590">
        <f t="shared" si="349"/>
        <v>0</v>
      </c>
      <c r="CD241" s="2590">
        <f t="shared" si="349"/>
        <v>0</v>
      </c>
      <c r="CE241" s="2590">
        <f t="shared" si="349"/>
        <v>0</v>
      </c>
      <c r="CF241" s="2590">
        <f t="shared" si="349"/>
        <v>0</v>
      </c>
      <c r="CG241" s="2590">
        <f t="shared" si="349"/>
        <v>0</v>
      </c>
      <c r="CH241" s="2590">
        <f t="shared" si="349"/>
        <v>0</v>
      </c>
      <c r="CI241" s="2719">
        <f t="shared" si="349"/>
        <v>0</v>
      </c>
      <c r="CJ241" s="2706">
        <f t="shared" si="293"/>
        <v>0</v>
      </c>
      <c r="CK241" s="2666" t="s">
        <v>1376</v>
      </c>
      <c r="CL241" s="2666" t="s">
        <v>1377</v>
      </c>
    </row>
    <row r="242" spans="1:90" ht="36" hidden="1">
      <c r="A242" s="2795"/>
      <c r="B242" s="2661" t="s">
        <v>579</v>
      </c>
      <c r="C242" s="2825" t="s">
        <v>1378</v>
      </c>
      <c r="D242" s="2559"/>
      <c r="E242" s="2600">
        <v>0</v>
      </c>
      <c r="F242" s="2600">
        <v>0</v>
      </c>
      <c r="G242" s="2600">
        <v>0</v>
      </c>
      <c r="H242" s="2600">
        <v>0</v>
      </c>
      <c r="I242" s="2600">
        <v>0</v>
      </c>
      <c r="J242" s="2600">
        <v>0</v>
      </c>
      <c r="K242" s="2600">
        <v>0</v>
      </c>
      <c r="L242" s="2600">
        <v>0</v>
      </c>
      <c r="M242" s="2600">
        <v>0</v>
      </c>
      <c r="N242" s="2600"/>
      <c r="O242" s="2600"/>
      <c r="P242" s="2600"/>
      <c r="Q242" s="2600"/>
      <c r="R242" s="2600"/>
      <c r="S242" s="2600"/>
      <c r="T242" s="2600"/>
      <c r="U242" s="2600"/>
      <c r="V242" s="2552">
        <f t="shared" si="287"/>
        <v>0</v>
      </c>
      <c r="W242" s="2726">
        <f t="shared" si="340"/>
        <v>0</v>
      </c>
      <c r="X242" s="2563">
        <f t="shared" si="341"/>
        <v>0</v>
      </c>
      <c r="Y242" s="2590">
        <f t="shared" si="342"/>
        <v>0</v>
      </c>
      <c r="Z242" s="2563">
        <f t="shared" si="343"/>
        <v>0</v>
      </c>
      <c r="AA242" s="2563">
        <f t="shared" si="344"/>
        <v>0</v>
      </c>
      <c r="AB242" s="2563">
        <f t="shared" si="345"/>
        <v>0</v>
      </c>
      <c r="AC242" s="2563">
        <f t="shared" si="346"/>
        <v>0</v>
      </c>
      <c r="AD242" s="2563">
        <f t="shared" si="347"/>
        <v>0</v>
      </c>
      <c r="AE242" s="2563">
        <f t="shared" si="288"/>
        <v>0</v>
      </c>
      <c r="AF242" s="2563"/>
      <c r="AG242" s="2600">
        <v>0</v>
      </c>
      <c r="AH242" s="2552">
        <v>0</v>
      </c>
      <c r="AI242" s="2552">
        <v>0</v>
      </c>
      <c r="AJ242" s="2552">
        <v>0</v>
      </c>
      <c r="AK242" s="2552">
        <v>0</v>
      </c>
      <c r="AL242" s="2552">
        <v>0</v>
      </c>
      <c r="AM242" s="2552">
        <v>0</v>
      </c>
      <c r="AN242" s="2552">
        <v>0</v>
      </c>
      <c r="AO242" s="2552">
        <v>0</v>
      </c>
      <c r="AP242" s="2600"/>
      <c r="AQ242" s="2600"/>
      <c r="AR242" s="2552"/>
      <c r="AS242" s="2600"/>
      <c r="AT242" s="2600"/>
      <c r="AU242" s="2600"/>
      <c r="AV242" s="2600"/>
      <c r="AW242" s="2600"/>
      <c r="AX242" s="2552">
        <f t="shared" si="289"/>
        <v>0</v>
      </c>
      <c r="AY242" s="2758">
        <f t="shared" si="348"/>
        <v>0</v>
      </c>
      <c r="AZ242" s="2701">
        <f t="shared" si="348"/>
        <v>0</v>
      </c>
      <c r="BA242" s="2748">
        <f t="shared" si="348"/>
        <v>0</v>
      </c>
      <c r="BB242" s="2590">
        <f t="shared" si="348"/>
        <v>0</v>
      </c>
      <c r="BC242" s="2756">
        <f t="shared" si="348"/>
        <v>0</v>
      </c>
      <c r="BD242" s="2756">
        <f t="shared" si="348"/>
        <v>0</v>
      </c>
      <c r="BE242" s="2590">
        <f t="shared" si="348"/>
        <v>0</v>
      </c>
      <c r="BF242" s="2719">
        <f t="shared" si="348"/>
        <v>0</v>
      </c>
      <c r="BG242" s="2719">
        <f t="shared" si="290"/>
        <v>0</v>
      </c>
      <c r="BH242" s="2798"/>
      <c r="BI242" s="2798"/>
      <c r="BJ242" s="2600"/>
      <c r="BK242" s="2600"/>
      <c r="BL242" s="2600"/>
      <c r="BM242" s="2600"/>
      <c r="BN242" s="2600"/>
      <c r="BO242" s="2600"/>
      <c r="BP242" s="2600"/>
      <c r="BQ242" s="2600"/>
      <c r="BR242" s="2600">
        <f t="shared" si="291"/>
        <v>0</v>
      </c>
      <c r="BS242" s="2600"/>
      <c r="BT242" s="2600"/>
      <c r="BU242" s="2600"/>
      <c r="BV242" s="2600"/>
      <c r="BW242" s="2600"/>
      <c r="BX242" s="2600"/>
      <c r="BY242" s="2600"/>
      <c r="BZ242" s="2600"/>
      <c r="CA242" s="2600">
        <f t="shared" si="292"/>
        <v>0</v>
      </c>
      <c r="CB242" s="2808">
        <f t="shared" si="349"/>
        <v>0</v>
      </c>
      <c r="CC242" s="2590">
        <f t="shared" si="349"/>
        <v>0</v>
      </c>
      <c r="CD242" s="2590">
        <f t="shared" si="349"/>
        <v>0</v>
      </c>
      <c r="CE242" s="2590">
        <f t="shared" si="349"/>
        <v>0</v>
      </c>
      <c r="CF242" s="2590">
        <f t="shared" si="349"/>
        <v>0</v>
      </c>
      <c r="CG242" s="2590">
        <f t="shared" si="349"/>
        <v>0</v>
      </c>
      <c r="CH242" s="2590">
        <f t="shared" si="349"/>
        <v>0</v>
      </c>
      <c r="CI242" s="2719">
        <f t="shared" si="349"/>
        <v>0</v>
      </c>
      <c r="CJ242" s="2719">
        <f t="shared" si="293"/>
        <v>0</v>
      </c>
      <c r="CK242" s="2633" t="s">
        <v>1379</v>
      </c>
      <c r="CL242" s="2645" t="s">
        <v>1377</v>
      </c>
    </row>
    <row r="243" spans="1:90" ht="60" hidden="1">
      <c r="A243" s="2795"/>
      <c r="B243" s="2661" t="s">
        <v>871</v>
      </c>
      <c r="C243" s="2825" t="s">
        <v>1380</v>
      </c>
      <c r="D243" s="2559"/>
      <c r="E243" s="2552">
        <v>0</v>
      </c>
      <c r="F243" s="2552">
        <v>0</v>
      </c>
      <c r="G243" s="2552">
        <v>0</v>
      </c>
      <c r="H243" s="2552">
        <v>0</v>
      </c>
      <c r="I243" s="2552">
        <v>0</v>
      </c>
      <c r="J243" s="2552">
        <v>0</v>
      </c>
      <c r="K243" s="2552">
        <v>0</v>
      </c>
      <c r="L243" s="2552">
        <v>0</v>
      </c>
      <c r="M243" s="2552">
        <v>0</v>
      </c>
      <c r="N243" s="2552"/>
      <c r="O243" s="2552"/>
      <c r="P243" s="2552"/>
      <c r="Q243" s="2552"/>
      <c r="R243" s="2552"/>
      <c r="S243" s="2552"/>
      <c r="T243" s="2552"/>
      <c r="U243" s="2552"/>
      <c r="V243" s="2552">
        <f t="shared" si="287"/>
        <v>0</v>
      </c>
      <c r="W243" s="2726">
        <f t="shared" si="340"/>
        <v>0</v>
      </c>
      <c r="X243" s="2563">
        <f t="shared" si="341"/>
        <v>0</v>
      </c>
      <c r="Y243" s="2590">
        <f t="shared" si="342"/>
        <v>0</v>
      </c>
      <c r="Z243" s="2563">
        <f t="shared" si="343"/>
        <v>0</v>
      </c>
      <c r="AA243" s="2563">
        <f t="shared" si="344"/>
        <v>0</v>
      </c>
      <c r="AB243" s="2563">
        <f t="shared" si="345"/>
        <v>0</v>
      </c>
      <c r="AC243" s="2563">
        <f t="shared" si="346"/>
        <v>0</v>
      </c>
      <c r="AD243" s="2563">
        <f t="shared" si="347"/>
        <v>0</v>
      </c>
      <c r="AE243" s="2563">
        <f t="shared" si="288"/>
        <v>0</v>
      </c>
      <c r="AF243" s="2563"/>
      <c r="AG243" s="2552">
        <v>0</v>
      </c>
      <c r="AH243" s="2552">
        <v>0</v>
      </c>
      <c r="AI243" s="2552">
        <v>0</v>
      </c>
      <c r="AJ243" s="2552">
        <v>0</v>
      </c>
      <c r="AK243" s="2552">
        <v>0</v>
      </c>
      <c r="AL243" s="2552">
        <v>0</v>
      </c>
      <c r="AM243" s="2552">
        <v>0</v>
      </c>
      <c r="AN243" s="2552">
        <v>0</v>
      </c>
      <c r="AO243" s="2552">
        <v>0</v>
      </c>
      <c r="AP243" s="2552"/>
      <c r="AQ243" s="2552"/>
      <c r="AR243" s="2552"/>
      <c r="AS243" s="2552"/>
      <c r="AT243" s="2552"/>
      <c r="AU243" s="2552"/>
      <c r="AV243" s="2552"/>
      <c r="AW243" s="2552"/>
      <c r="AX243" s="2552">
        <f t="shared" si="289"/>
        <v>0</v>
      </c>
      <c r="AY243" s="2758">
        <f t="shared" si="348"/>
        <v>0</v>
      </c>
      <c r="AZ243" s="2701">
        <f t="shared" si="348"/>
        <v>0</v>
      </c>
      <c r="BA243" s="2590">
        <f>AI243+AR243</f>
        <v>0</v>
      </c>
      <c r="BB243" s="2590">
        <f t="shared" si="348"/>
        <v>0</v>
      </c>
      <c r="BC243" s="2756">
        <f t="shared" si="348"/>
        <v>0</v>
      </c>
      <c r="BD243" s="2756">
        <f t="shared" si="348"/>
        <v>0</v>
      </c>
      <c r="BE243" s="2590">
        <f t="shared" si="348"/>
        <v>0</v>
      </c>
      <c r="BF243" s="2719">
        <f t="shared" si="348"/>
        <v>0</v>
      </c>
      <c r="BG243" s="2719">
        <f t="shared" si="290"/>
        <v>0</v>
      </c>
      <c r="BH243" s="2798"/>
      <c r="BI243" s="2798"/>
      <c r="BJ243" s="2552"/>
      <c r="BK243" s="2552"/>
      <c r="BL243" s="2552"/>
      <c r="BM243" s="2552"/>
      <c r="BN243" s="2552"/>
      <c r="BO243" s="2552"/>
      <c r="BP243" s="2552"/>
      <c r="BQ243" s="2552"/>
      <c r="BR243" s="2552">
        <f t="shared" si="291"/>
        <v>0</v>
      </c>
      <c r="BS243" s="2552"/>
      <c r="BT243" s="2552"/>
      <c r="BU243" s="2552"/>
      <c r="BV243" s="2552"/>
      <c r="BW243" s="2552"/>
      <c r="BX243" s="2552"/>
      <c r="BY243" s="2552"/>
      <c r="BZ243" s="2552"/>
      <c r="CA243" s="2552">
        <f t="shared" si="292"/>
        <v>0</v>
      </c>
      <c r="CB243" s="2808">
        <f t="shared" si="349"/>
        <v>0</v>
      </c>
      <c r="CC243" s="2590">
        <f t="shared" si="349"/>
        <v>0</v>
      </c>
      <c r="CD243" s="2590">
        <f t="shared" si="349"/>
        <v>0</v>
      </c>
      <c r="CE243" s="2590">
        <f t="shared" si="349"/>
        <v>0</v>
      </c>
      <c r="CF243" s="2590">
        <f t="shared" si="349"/>
        <v>0</v>
      </c>
      <c r="CG243" s="2590">
        <f t="shared" si="349"/>
        <v>0</v>
      </c>
      <c r="CH243" s="2590">
        <f t="shared" si="349"/>
        <v>0</v>
      </c>
      <c r="CI243" s="2719">
        <f t="shared" si="349"/>
        <v>0</v>
      </c>
      <c r="CJ243" s="2719">
        <f t="shared" si="293"/>
        <v>0</v>
      </c>
      <c r="CK243" s="2633"/>
      <c r="CL243" s="2633"/>
    </row>
    <row r="244" spans="1:90" ht="36">
      <c r="A244" s="2795"/>
      <c r="B244" s="2728" t="s">
        <v>549</v>
      </c>
      <c r="C244" s="2825" t="s">
        <v>1215</v>
      </c>
      <c r="D244" s="2559"/>
      <c r="E244" s="2552">
        <v>0</v>
      </c>
      <c r="F244" s="2552">
        <v>0</v>
      </c>
      <c r="G244" s="2552">
        <v>4500</v>
      </c>
      <c r="H244" s="2552">
        <v>0</v>
      </c>
      <c r="I244" s="2552">
        <v>0</v>
      </c>
      <c r="J244" s="2552">
        <v>0</v>
      </c>
      <c r="K244" s="2552">
        <v>0</v>
      </c>
      <c r="L244" s="2552">
        <v>0</v>
      </c>
      <c r="M244" s="2552">
        <v>4500</v>
      </c>
      <c r="N244" s="2552"/>
      <c r="O244" s="2552"/>
      <c r="P244" s="2552"/>
      <c r="Q244" s="2552"/>
      <c r="R244" s="2552"/>
      <c r="S244" s="2552"/>
      <c r="T244" s="2552"/>
      <c r="U244" s="2552"/>
      <c r="V244" s="2552">
        <f t="shared" si="287"/>
        <v>0</v>
      </c>
      <c r="W244" s="2726">
        <f t="shared" si="340"/>
        <v>0</v>
      </c>
      <c r="X244" s="2563">
        <f t="shared" si="341"/>
        <v>0</v>
      </c>
      <c r="Y244" s="2590">
        <f t="shared" si="342"/>
        <v>4500</v>
      </c>
      <c r="Z244" s="2563">
        <f t="shared" si="343"/>
        <v>0</v>
      </c>
      <c r="AA244" s="2563">
        <f t="shared" si="344"/>
        <v>0</v>
      </c>
      <c r="AB244" s="2563">
        <f t="shared" si="345"/>
        <v>0</v>
      </c>
      <c r="AC244" s="2563">
        <f t="shared" si="346"/>
        <v>0</v>
      </c>
      <c r="AD244" s="2563">
        <f t="shared" si="347"/>
        <v>0</v>
      </c>
      <c r="AE244" s="2563">
        <f t="shared" si="288"/>
        <v>4500</v>
      </c>
      <c r="AF244" s="2563"/>
      <c r="AG244" s="2552">
        <v>0</v>
      </c>
      <c r="AH244" s="2552">
        <v>0</v>
      </c>
      <c r="AI244" s="2552">
        <v>6114.3</v>
      </c>
      <c r="AJ244" s="2552">
        <v>0</v>
      </c>
      <c r="AK244" s="2552">
        <v>0</v>
      </c>
      <c r="AL244" s="2552">
        <v>0</v>
      </c>
      <c r="AM244" s="2552">
        <v>0</v>
      </c>
      <c r="AN244" s="2552">
        <v>0</v>
      </c>
      <c r="AO244" s="2552">
        <v>6114.3</v>
      </c>
      <c r="AP244" s="2552"/>
      <c r="AQ244" s="2552"/>
      <c r="AR244" s="2552"/>
      <c r="AS244" s="2552"/>
      <c r="AT244" s="2552"/>
      <c r="AU244" s="2552"/>
      <c r="AV244" s="2552"/>
      <c r="AW244" s="2552"/>
      <c r="AX244" s="2552">
        <f t="shared" si="289"/>
        <v>0</v>
      </c>
      <c r="AY244" s="2758">
        <f t="shared" si="348"/>
        <v>0</v>
      </c>
      <c r="AZ244" s="2701">
        <f t="shared" si="348"/>
        <v>0</v>
      </c>
      <c r="BA244" s="2590">
        <f t="shared" si="348"/>
        <v>6114.3</v>
      </c>
      <c r="BB244" s="2590">
        <f t="shared" si="348"/>
        <v>0</v>
      </c>
      <c r="BC244" s="2756">
        <f t="shared" si="348"/>
        <v>0</v>
      </c>
      <c r="BD244" s="2756">
        <f t="shared" si="348"/>
        <v>0</v>
      </c>
      <c r="BE244" s="2590">
        <f t="shared" si="348"/>
        <v>0</v>
      </c>
      <c r="BF244" s="2719">
        <f t="shared" si="348"/>
        <v>0</v>
      </c>
      <c r="BG244" s="2719">
        <f t="shared" si="290"/>
        <v>6114.3</v>
      </c>
      <c r="BH244" s="2798"/>
      <c r="BI244" s="2798"/>
      <c r="BJ244" s="2552"/>
      <c r="BK244" s="2552"/>
      <c r="BL244" s="2552">
        <v>50000</v>
      </c>
      <c r="BM244" s="2552"/>
      <c r="BN244" s="2552"/>
      <c r="BO244" s="2552"/>
      <c r="BP244" s="2552"/>
      <c r="BQ244" s="2552"/>
      <c r="BR244" s="2552">
        <f t="shared" si="291"/>
        <v>50000</v>
      </c>
      <c r="BS244" s="2552"/>
      <c r="BT244" s="2552"/>
      <c r="BU244" s="2552"/>
      <c r="BV244" s="2552"/>
      <c r="BW244" s="2552"/>
      <c r="BX244" s="2552"/>
      <c r="BY244" s="2552"/>
      <c r="BZ244" s="2552"/>
      <c r="CA244" s="2552">
        <f t="shared" si="292"/>
        <v>0</v>
      </c>
      <c r="CB244" s="2808">
        <f t="shared" si="349"/>
        <v>0</v>
      </c>
      <c r="CC244" s="2590">
        <f t="shared" si="349"/>
        <v>0</v>
      </c>
      <c r="CD244" s="2590">
        <f t="shared" si="349"/>
        <v>50000</v>
      </c>
      <c r="CE244" s="2590">
        <f t="shared" si="349"/>
        <v>0</v>
      </c>
      <c r="CF244" s="2590">
        <f t="shared" si="349"/>
        <v>0</v>
      </c>
      <c r="CG244" s="2590">
        <f t="shared" si="349"/>
        <v>0</v>
      </c>
      <c r="CH244" s="2590">
        <f t="shared" si="349"/>
        <v>0</v>
      </c>
      <c r="CI244" s="2719">
        <f t="shared" si="349"/>
        <v>0</v>
      </c>
      <c r="CJ244" s="2719">
        <f t="shared" si="293"/>
        <v>50000</v>
      </c>
      <c r="CK244" s="2692"/>
      <c r="CL244" s="2692"/>
    </row>
    <row r="245" spans="1:90" ht="14.25" hidden="1" customHeight="1">
      <c r="A245" s="2795"/>
      <c r="B245" s="2595"/>
      <c r="C245" s="2825"/>
      <c r="D245" s="2559"/>
      <c r="E245" s="2552">
        <v>0</v>
      </c>
      <c r="F245" s="2552">
        <v>0</v>
      </c>
      <c r="G245" s="2552">
        <v>0</v>
      </c>
      <c r="H245" s="2552">
        <v>0</v>
      </c>
      <c r="I245" s="2552">
        <v>0</v>
      </c>
      <c r="J245" s="2552">
        <v>0</v>
      </c>
      <c r="K245" s="2552">
        <v>0</v>
      </c>
      <c r="L245" s="2552">
        <v>0</v>
      </c>
      <c r="M245" s="2552">
        <v>0</v>
      </c>
      <c r="N245" s="2552"/>
      <c r="O245" s="2552"/>
      <c r="P245" s="2552"/>
      <c r="Q245" s="2552"/>
      <c r="R245" s="2552"/>
      <c r="S245" s="2552"/>
      <c r="T245" s="2552"/>
      <c r="U245" s="2552"/>
      <c r="V245" s="2552">
        <f t="shared" si="287"/>
        <v>0</v>
      </c>
      <c r="W245" s="2726">
        <f t="shared" si="340"/>
        <v>0</v>
      </c>
      <c r="X245" s="2563">
        <f t="shared" si="341"/>
        <v>0</v>
      </c>
      <c r="Y245" s="2590">
        <f t="shared" si="342"/>
        <v>0</v>
      </c>
      <c r="Z245" s="2563">
        <f t="shared" si="343"/>
        <v>0</v>
      </c>
      <c r="AA245" s="2563">
        <f t="shared" si="344"/>
        <v>0</v>
      </c>
      <c r="AB245" s="2563">
        <f t="shared" si="345"/>
        <v>0</v>
      </c>
      <c r="AC245" s="2563">
        <f t="shared" si="346"/>
        <v>0</v>
      </c>
      <c r="AD245" s="2563">
        <f t="shared" si="347"/>
        <v>0</v>
      </c>
      <c r="AE245" s="2563">
        <f t="shared" si="288"/>
        <v>0</v>
      </c>
      <c r="AF245" s="2563"/>
      <c r="AG245" s="2552">
        <v>0</v>
      </c>
      <c r="AH245" s="2552">
        <v>0</v>
      </c>
      <c r="AI245" s="2552">
        <v>0</v>
      </c>
      <c r="AJ245" s="2552">
        <v>0</v>
      </c>
      <c r="AK245" s="2552">
        <v>0</v>
      </c>
      <c r="AL245" s="2552">
        <v>0</v>
      </c>
      <c r="AM245" s="2552">
        <v>0</v>
      </c>
      <c r="AN245" s="2552">
        <v>0</v>
      </c>
      <c r="AO245" s="2552">
        <v>0</v>
      </c>
      <c r="AP245" s="2552"/>
      <c r="AQ245" s="2552"/>
      <c r="AR245" s="2552"/>
      <c r="AS245" s="2552"/>
      <c r="AT245" s="2552"/>
      <c r="AU245" s="2552"/>
      <c r="AV245" s="2552"/>
      <c r="AW245" s="2552"/>
      <c r="AX245" s="2552">
        <f t="shared" si="289"/>
        <v>0</v>
      </c>
      <c r="AY245" s="2758">
        <f t="shared" si="348"/>
        <v>0</v>
      </c>
      <c r="AZ245" s="2701">
        <f t="shared" si="348"/>
        <v>0</v>
      </c>
      <c r="BA245" s="2758">
        <f t="shared" si="348"/>
        <v>0</v>
      </c>
      <c r="BB245" s="2590">
        <f t="shared" si="348"/>
        <v>0</v>
      </c>
      <c r="BC245" s="2756">
        <f t="shared" si="348"/>
        <v>0</v>
      </c>
      <c r="BD245" s="2756">
        <f t="shared" si="348"/>
        <v>0</v>
      </c>
      <c r="BE245" s="2590">
        <f t="shared" si="348"/>
        <v>0</v>
      </c>
      <c r="BF245" s="2719">
        <f t="shared" si="348"/>
        <v>0</v>
      </c>
      <c r="BG245" s="2719">
        <f t="shared" si="290"/>
        <v>0</v>
      </c>
      <c r="BH245" s="2798"/>
      <c r="BI245" s="2798"/>
      <c r="BJ245" s="2552"/>
      <c r="BK245" s="2552"/>
      <c r="BL245" s="2552"/>
      <c r="BM245" s="2552"/>
      <c r="BN245" s="2552"/>
      <c r="BO245" s="2552"/>
      <c r="BP245" s="2552"/>
      <c r="BQ245" s="2552"/>
      <c r="BR245" s="2552">
        <f t="shared" si="291"/>
        <v>0</v>
      </c>
      <c r="BS245" s="2552"/>
      <c r="BT245" s="2552"/>
      <c r="BU245" s="2552"/>
      <c r="BV245" s="2552"/>
      <c r="BW245" s="2552"/>
      <c r="BX245" s="2552"/>
      <c r="BY245" s="2552"/>
      <c r="BZ245" s="2552"/>
      <c r="CA245" s="2552">
        <f t="shared" si="292"/>
        <v>0</v>
      </c>
      <c r="CB245" s="2808">
        <f t="shared" si="349"/>
        <v>0</v>
      </c>
      <c r="CC245" s="2590">
        <f t="shared" si="349"/>
        <v>0</v>
      </c>
      <c r="CD245" s="2590">
        <f t="shared" si="349"/>
        <v>0</v>
      </c>
      <c r="CE245" s="2590">
        <f t="shared" si="349"/>
        <v>0</v>
      </c>
      <c r="CF245" s="2590">
        <f t="shared" si="349"/>
        <v>0</v>
      </c>
      <c r="CG245" s="2590">
        <f t="shared" si="349"/>
        <v>0</v>
      </c>
      <c r="CH245" s="2590">
        <f t="shared" si="349"/>
        <v>0</v>
      </c>
      <c r="CI245" s="2719">
        <f t="shared" si="349"/>
        <v>0</v>
      </c>
      <c r="CJ245" s="2719">
        <f t="shared" si="293"/>
        <v>0</v>
      </c>
      <c r="CK245" s="2692"/>
      <c r="CL245" s="2692"/>
    </row>
    <row r="246" spans="1:90" ht="14.25" hidden="1" customHeight="1">
      <c r="A246" s="2795"/>
      <c r="B246" s="2595"/>
      <c r="C246" s="2825"/>
      <c r="D246" s="2559"/>
      <c r="E246" s="2552">
        <v>0</v>
      </c>
      <c r="F246" s="2552">
        <v>0</v>
      </c>
      <c r="G246" s="2552">
        <v>0</v>
      </c>
      <c r="H246" s="2552">
        <v>0</v>
      </c>
      <c r="I246" s="2552">
        <v>0</v>
      </c>
      <c r="J246" s="2552">
        <v>0</v>
      </c>
      <c r="K246" s="2552">
        <v>0</v>
      </c>
      <c r="L246" s="2552">
        <v>0</v>
      </c>
      <c r="M246" s="2552">
        <v>0</v>
      </c>
      <c r="N246" s="2552"/>
      <c r="O246" s="2552"/>
      <c r="P246" s="2552"/>
      <c r="Q246" s="2552"/>
      <c r="R246" s="2552"/>
      <c r="S246" s="2552"/>
      <c r="T246" s="2552"/>
      <c r="U246" s="2552"/>
      <c r="V246" s="2552">
        <f t="shared" si="287"/>
        <v>0</v>
      </c>
      <c r="W246" s="2726">
        <f t="shared" si="340"/>
        <v>0</v>
      </c>
      <c r="X246" s="2563">
        <f t="shared" si="341"/>
        <v>0</v>
      </c>
      <c r="Y246" s="2590">
        <f t="shared" si="342"/>
        <v>0</v>
      </c>
      <c r="Z246" s="2563">
        <f t="shared" si="343"/>
        <v>0</v>
      </c>
      <c r="AA246" s="2563">
        <f t="shared" si="344"/>
        <v>0</v>
      </c>
      <c r="AB246" s="2563">
        <f t="shared" si="345"/>
        <v>0</v>
      </c>
      <c r="AC246" s="2563">
        <f t="shared" si="346"/>
        <v>0</v>
      </c>
      <c r="AD246" s="2563">
        <f t="shared" si="347"/>
        <v>0</v>
      </c>
      <c r="AE246" s="2563">
        <f t="shared" si="288"/>
        <v>0</v>
      </c>
      <c r="AF246" s="2563"/>
      <c r="AG246" s="2552">
        <v>0</v>
      </c>
      <c r="AH246" s="2552">
        <v>0</v>
      </c>
      <c r="AI246" s="2552">
        <v>0</v>
      </c>
      <c r="AJ246" s="2552">
        <v>0</v>
      </c>
      <c r="AK246" s="2552">
        <v>0</v>
      </c>
      <c r="AL246" s="2552">
        <v>0</v>
      </c>
      <c r="AM246" s="2552">
        <v>0</v>
      </c>
      <c r="AN246" s="2552">
        <v>0</v>
      </c>
      <c r="AO246" s="2552">
        <v>0</v>
      </c>
      <c r="AP246" s="2552"/>
      <c r="AQ246" s="2552"/>
      <c r="AR246" s="2552"/>
      <c r="AS246" s="2552"/>
      <c r="AT246" s="2552"/>
      <c r="AU246" s="2552"/>
      <c r="AV246" s="2552"/>
      <c r="AW246" s="2552"/>
      <c r="AX246" s="2552">
        <f t="shared" si="289"/>
        <v>0</v>
      </c>
      <c r="AY246" s="2758">
        <f t="shared" si="348"/>
        <v>0</v>
      </c>
      <c r="AZ246" s="2701">
        <f t="shared" si="348"/>
        <v>0</v>
      </c>
      <c r="BA246" s="2758">
        <f t="shared" si="348"/>
        <v>0</v>
      </c>
      <c r="BB246" s="2590">
        <f t="shared" si="348"/>
        <v>0</v>
      </c>
      <c r="BC246" s="2756">
        <f t="shared" si="348"/>
        <v>0</v>
      </c>
      <c r="BD246" s="2756">
        <f t="shared" si="348"/>
        <v>0</v>
      </c>
      <c r="BE246" s="2590">
        <f t="shared" si="348"/>
        <v>0</v>
      </c>
      <c r="BF246" s="2719">
        <f t="shared" si="348"/>
        <v>0</v>
      </c>
      <c r="BG246" s="2719">
        <f t="shared" si="290"/>
        <v>0</v>
      </c>
      <c r="BH246" s="2798"/>
      <c r="BI246" s="2798"/>
      <c r="BJ246" s="2552"/>
      <c r="BK246" s="2552"/>
      <c r="BL246" s="2552"/>
      <c r="BM246" s="2552"/>
      <c r="BN246" s="2552"/>
      <c r="BO246" s="2552"/>
      <c r="BP246" s="2552"/>
      <c r="BQ246" s="2552"/>
      <c r="BR246" s="2552">
        <f t="shared" si="291"/>
        <v>0</v>
      </c>
      <c r="BS246" s="2552"/>
      <c r="BT246" s="2552"/>
      <c r="BU246" s="2552"/>
      <c r="BV246" s="2552"/>
      <c r="BW246" s="2552"/>
      <c r="BX246" s="2552"/>
      <c r="BY246" s="2552"/>
      <c r="BZ246" s="2552"/>
      <c r="CA246" s="2552">
        <f t="shared" si="292"/>
        <v>0</v>
      </c>
      <c r="CB246" s="2808">
        <f t="shared" si="349"/>
        <v>0</v>
      </c>
      <c r="CC246" s="2590">
        <f t="shared" si="349"/>
        <v>0</v>
      </c>
      <c r="CD246" s="2590">
        <f t="shared" si="349"/>
        <v>0</v>
      </c>
      <c r="CE246" s="2590">
        <f t="shared" si="349"/>
        <v>0</v>
      </c>
      <c r="CF246" s="2590">
        <f t="shared" si="349"/>
        <v>0</v>
      </c>
      <c r="CG246" s="2590">
        <f t="shared" si="349"/>
        <v>0</v>
      </c>
      <c r="CH246" s="2590">
        <f t="shared" si="349"/>
        <v>0</v>
      </c>
      <c r="CI246" s="2719">
        <f t="shared" si="349"/>
        <v>0</v>
      </c>
      <c r="CJ246" s="2719">
        <f t="shared" si="293"/>
        <v>0</v>
      </c>
      <c r="CK246" s="2692"/>
      <c r="CL246" s="2692"/>
    </row>
    <row r="247" spans="1:90" ht="14.25" hidden="1" customHeight="1">
      <c r="A247" s="2795"/>
      <c r="B247" s="2595"/>
      <c r="C247" s="2825"/>
      <c r="D247" s="2559"/>
      <c r="E247" s="2552">
        <v>0</v>
      </c>
      <c r="F247" s="2552">
        <v>0</v>
      </c>
      <c r="G247" s="2552">
        <v>0</v>
      </c>
      <c r="H247" s="2552">
        <v>0</v>
      </c>
      <c r="I247" s="2552">
        <v>0</v>
      </c>
      <c r="J247" s="2552">
        <v>0</v>
      </c>
      <c r="K247" s="2552">
        <v>0</v>
      </c>
      <c r="L247" s="2552">
        <v>0</v>
      </c>
      <c r="M247" s="2552">
        <v>0</v>
      </c>
      <c r="N247" s="2552"/>
      <c r="O247" s="2552"/>
      <c r="P247" s="2552"/>
      <c r="Q247" s="2552"/>
      <c r="R247" s="2552"/>
      <c r="S247" s="2552"/>
      <c r="T247" s="2552"/>
      <c r="U247" s="2552"/>
      <c r="V247" s="2552">
        <f t="shared" si="287"/>
        <v>0</v>
      </c>
      <c r="W247" s="2726">
        <f t="shared" si="340"/>
        <v>0</v>
      </c>
      <c r="X247" s="2563">
        <f t="shared" si="341"/>
        <v>0</v>
      </c>
      <c r="Y247" s="2590">
        <f t="shared" si="342"/>
        <v>0</v>
      </c>
      <c r="Z247" s="2563">
        <f t="shared" si="343"/>
        <v>0</v>
      </c>
      <c r="AA247" s="2563">
        <f t="shared" si="344"/>
        <v>0</v>
      </c>
      <c r="AB247" s="2563">
        <f t="shared" si="345"/>
        <v>0</v>
      </c>
      <c r="AC247" s="2563">
        <f t="shared" si="346"/>
        <v>0</v>
      </c>
      <c r="AD247" s="2563">
        <f t="shared" si="347"/>
        <v>0</v>
      </c>
      <c r="AE247" s="2563">
        <f t="shared" si="288"/>
        <v>0</v>
      </c>
      <c r="AF247" s="2563"/>
      <c r="AG247" s="2552">
        <v>0</v>
      </c>
      <c r="AH247" s="2552">
        <v>0</v>
      </c>
      <c r="AI247" s="2552">
        <v>0</v>
      </c>
      <c r="AJ247" s="2552">
        <v>0</v>
      </c>
      <c r="AK247" s="2552">
        <v>0</v>
      </c>
      <c r="AL247" s="2552">
        <v>0</v>
      </c>
      <c r="AM247" s="2552">
        <v>0</v>
      </c>
      <c r="AN247" s="2552">
        <v>0</v>
      </c>
      <c r="AO247" s="2552">
        <v>0</v>
      </c>
      <c r="AP247" s="2552"/>
      <c r="AQ247" s="2552"/>
      <c r="AR247" s="2552"/>
      <c r="AS247" s="2552"/>
      <c r="AT247" s="2552"/>
      <c r="AU247" s="2552"/>
      <c r="AV247" s="2552"/>
      <c r="AW247" s="2552"/>
      <c r="AX247" s="2552">
        <f t="shared" si="289"/>
        <v>0</v>
      </c>
      <c r="AY247" s="2758">
        <f t="shared" si="348"/>
        <v>0</v>
      </c>
      <c r="AZ247" s="2701">
        <f t="shared" si="348"/>
        <v>0</v>
      </c>
      <c r="BA247" s="2758">
        <f t="shared" si="348"/>
        <v>0</v>
      </c>
      <c r="BB247" s="2590">
        <f t="shared" si="348"/>
        <v>0</v>
      </c>
      <c r="BC247" s="2756">
        <f t="shared" si="348"/>
        <v>0</v>
      </c>
      <c r="BD247" s="2756">
        <f t="shared" si="348"/>
        <v>0</v>
      </c>
      <c r="BE247" s="2590">
        <f t="shared" si="348"/>
        <v>0</v>
      </c>
      <c r="BF247" s="2719">
        <f t="shared" si="348"/>
        <v>0</v>
      </c>
      <c r="BG247" s="2719">
        <f t="shared" si="290"/>
        <v>0</v>
      </c>
      <c r="BH247" s="2798"/>
      <c r="BI247" s="2798"/>
      <c r="BJ247" s="2552"/>
      <c r="BK247" s="2552"/>
      <c r="BL247" s="2552"/>
      <c r="BM247" s="2552"/>
      <c r="BN247" s="2552"/>
      <c r="BO247" s="2552"/>
      <c r="BP247" s="2552"/>
      <c r="BQ247" s="2552"/>
      <c r="BR247" s="2552">
        <f t="shared" si="291"/>
        <v>0</v>
      </c>
      <c r="BS247" s="2552"/>
      <c r="BT247" s="2552"/>
      <c r="BU247" s="2552"/>
      <c r="BV247" s="2552"/>
      <c r="BW247" s="2552"/>
      <c r="BX247" s="2552"/>
      <c r="BY247" s="2552"/>
      <c r="BZ247" s="2552"/>
      <c r="CA247" s="2552">
        <f t="shared" si="292"/>
        <v>0</v>
      </c>
      <c r="CB247" s="2808">
        <f t="shared" si="349"/>
        <v>0</v>
      </c>
      <c r="CC247" s="2590">
        <f t="shared" si="349"/>
        <v>0</v>
      </c>
      <c r="CD247" s="2590">
        <f t="shared" si="349"/>
        <v>0</v>
      </c>
      <c r="CE247" s="2590">
        <f t="shared" si="349"/>
        <v>0</v>
      </c>
      <c r="CF247" s="2590">
        <f t="shared" si="349"/>
        <v>0</v>
      </c>
      <c r="CG247" s="2590">
        <f t="shared" si="349"/>
        <v>0</v>
      </c>
      <c r="CH247" s="2590">
        <f t="shared" si="349"/>
        <v>0</v>
      </c>
      <c r="CI247" s="2719">
        <f t="shared" si="349"/>
        <v>0</v>
      </c>
      <c r="CJ247" s="2719">
        <f t="shared" si="293"/>
        <v>0</v>
      </c>
      <c r="CK247" s="2692"/>
      <c r="CL247" s="2692"/>
    </row>
    <row r="248" spans="1:90" ht="14.25" hidden="1" customHeight="1">
      <c r="A248" s="2795"/>
      <c r="B248" s="2595"/>
      <c r="C248" s="2825"/>
      <c r="D248" s="2559"/>
      <c r="E248" s="2552">
        <v>0</v>
      </c>
      <c r="F248" s="2552">
        <v>0</v>
      </c>
      <c r="G248" s="2552">
        <v>0</v>
      </c>
      <c r="H248" s="2552">
        <v>0</v>
      </c>
      <c r="I248" s="2552">
        <v>0</v>
      </c>
      <c r="J248" s="2552">
        <v>0</v>
      </c>
      <c r="K248" s="2552">
        <v>0</v>
      </c>
      <c r="L248" s="2552">
        <v>0</v>
      </c>
      <c r="M248" s="2552">
        <v>0</v>
      </c>
      <c r="N248" s="2552"/>
      <c r="O248" s="2552"/>
      <c r="P248" s="2552"/>
      <c r="Q248" s="2552"/>
      <c r="R248" s="2552"/>
      <c r="S248" s="2552"/>
      <c r="T248" s="2552"/>
      <c r="U248" s="2552"/>
      <c r="V248" s="2552">
        <f t="shared" si="287"/>
        <v>0</v>
      </c>
      <c r="W248" s="2726">
        <f t="shared" si="340"/>
        <v>0</v>
      </c>
      <c r="X248" s="2563">
        <f t="shared" si="341"/>
        <v>0</v>
      </c>
      <c r="Y248" s="2590">
        <f t="shared" si="342"/>
        <v>0</v>
      </c>
      <c r="Z248" s="2563">
        <f t="shared" si="343"/>
        <v>0</v>
      </c>
      <c r="AA248" s="2563">
        <f t="shared" si="344"/>
        <v>0</v>
      </c>
      <c r="AB248" s="2563">
        <f t="shared" si="345"/>
        <v>0</v>
      </c>
      <c r="AC248" s="2563">
        <f t="shared" si="346"/>
        <v>0</v>
      </c>
      <c r="AD248" s="2563">
        <f t="shared" si="347"/>
        <v>0</v>
      </c>
      <c r="AE248" s="2563">
        <f t="shared" si="288"/>
        <v>0</v>
      </c>
      <c r="AF248" s="2563"/>
      <c r="AG248" s="2552">
        <v>0</v>
      </c>
      <c r="AH248" s="2552">
        <v>0</v>
      </c>
      <c r="AI248" s="2552">
        <v>0</v>
      </c>
      <c r="AJ248" s="2552">
        <v>0</v>
      </c>
      <c r="AK248" s="2552">
        <v>0</v>
      </c>
      <c r="AL248" s="2552">
        <v>0</v>
      </c>
      <c r="AM248" s="2552">
        <v>0</v>
      </c>
      <c r="AN248" s="2552">
        <v>0</v>
      </c>
      <c r="AO248" s="2552">
        <v>0</v>
      </c>
      <c r="AP248" s="2552"/>
      <c r="AQ248" s="2552"/>
      <c r="AR248" s="2552"/>
      <c r="AS248" s="2552"/>
      <c r="AT248" s="2552"/>
      <c r="AU248" s="2552"/>
      <c r="AV248" s="2552"/>
      <c r="AW248" s="2552"/>
      <c r="AX248" s="2552">
        <f t="shared" si="289"/>
        <v>0</v>
      </c>
      <c r="AY248" s="2758">
        <f t="shared" si="348"/>
        <v>0</v>
      </c>
      <c r="AZ248" s="2701">
        <f t="shared" si="348"/>
        <v>0</v>
      </c>
      <c r="BA248" s="2758">
        <f t="shared" si="348"/>
        <v>0</v>
      </c>
      <c r="BB248" s="2590">
        <f t="shared" si="348"/>
        <v>0</v>
      </c>
      <c r="BC248" s="2756">
        <f t="shared" si="348"/>
        <v>0</v>
      </c>
      <c r="BD248" s="2756">
        <f t="shared" si="348"/>
        <v>0</v>
      </c>
      <c r="BE248" s="2590">
        <f t="shared" si="348"/>
        <v>0</v>
      </c>
      <c r="BF248" s="2719">
        <f t="shared" si="348"/>
        <v>0</v>
      </c>
      <c r="BG248" s="2719">
        <f t="shared" si="290"/>
        <v>0</v>
      </c>
      <c r="BH248" s="2798"/>
      <c r="BI248" s="2798"/>
      <c r="BJ248" s="2552"/>
      <c r="BK248" s="2552"/>
      <c r="BL248" s="2552"/>
      <c r="BM248" s="2552"/>
      <c r="BN248" s="2552"/>
      <c r="BO248" s="2552"/>
      <c r="BP248" s="2552"/>
      <c r="BQ248" s="2552"/>
      <c r="BR248" s="2552">
        <f t="shared" si="291"/>
        <v>0</v>
      </c>
      <c r="BS248" s="2552"/>
      <c r="BT248" s="2552"/>
      <c r="BU248" s="2552"/>
      <c r="BV248" s="2552"/>
      <c r="BW248" s="2552"/>
      <c r="BX248" s="2552"/>
      <c r="BY248" s="2552"/>
      <c r="BZ248" s="2552"/>
      <c r="CA248" s="2552">
        <f t="shared" si="292"/>
        <v>0</v>
      </c>
      <c r="CB248" s="2808">
        <f t="shared" si="349"/>
        <v>0</v>
      </c>
      <c r="CC248" s="2590">
        <f t="shared" si="349"/>
        <v>0</v>
      </c>
      <c r="CD248" s="2590">
        <f t="shared" si="349"/>
        <v>0</v>
      </c>
      <c r="CE248" s="2590">
        <f t="shared" si="349"/>
        <v>0</v>
      </c>
      <c r="CF248" s="2590">
        <f t="shared" si="349"/>
        <v>0</v>
      </c>
      <c r="CG248" s="2590">
        <f t="shared" si="349"/>
        <v>0</v>
      </c>
      <c r="CH248" s="2590">
        <f t="shared" si="349"/>
        <v>0</v>
      </c>
      <c r="CI248" s="2719">
        <f t="shared" si="349"/>
        <v>0</v>
      </c>
      <c r="CJ248" s="2719">
        <f t="shared" si="293"/>
        <v>0</v>
      </c>
      <c r="CK248" s="2692"/>
      <c r="CL248" s="2692"/>
    </row>
    <row r="249" spans="1:90" ht="14.25" hidden="1" customHeight="1">
      <c r="A249" s="2795"/>
      <c r="B249" s="2595"/>
      <c r="C249" s="2825"/>
      <c r="D249" s="2559"/>
      <c r="E249" s="2552">
        <v>0</v>
      </c>
      <c r="F249" s="2552">
        <v>0</v>
      </c>
      <c r="G249" s="2552">
        <v>0</v>
      </c>
      <c r="H249" s="2552">
        <v>0</v>
      </c>
      <c r="I249" s="2552">
        <v>0</v>
      </c>
      <c r="J249" s="2552">
        <v>0</v>
      </c>
      <c r="K249" s="2552">
        <v>0</v>
      </c>
      <c r="L249" s="2552">
        <v>0</v>
      </c>
      <c r="M249" s="2552">
        <v>0</v>
      </c>
      <c r="N249" s="2552"/>
      <c r="O249" s="2552"/>
      <c r="P249" s="2552"/>
      <c r="Q249" s="2552"/>
      <c r="R249" s="2552"/>
      <c r="S249" s="2552"/>
      <c r="T249" s="2552"/>
      <c r="U249" s="2552"/>
      <c r="V249" s="2552">
        <f t="shared" si="287"/>
        <v>0</v>
      </c>
      <c r="W249" s="2726">
        <f t="shared" si="340"/>
        <v>0</v>
      </c>
      <c r="X249" s="2563">
        <f t="shared" si="341"/>
        <v>0</v>
      </c>
      <c r="Y249" s="2590">
        <f t="shared" si="342"/>
        <v>0</v>
      </c>
      <c r="Z249" s="2563">
        <f t="shared" si="343"/>
        <v>0</v>
      </c>
      <c r="AA249" s="2563">
        <f t="shared" si="344"/>
        <v>0</v>
      </c>
      <c r="AB249" s="2563">
        <f t="shared" si="345"/>
        <v>0</v>
      </c>
      <c r="AC249" s="2563">
        <f t="shared" si="346"/>
        <v>0</v>
      </c>
      <c r="AD249" s="2563">
        <f t="shared" si="347"/>
        <v>0</v>
      </c>
      <c r="AE249" s="2563">
        <f t="shared" si="288"/>
        <v>0</v>
      </c>
      <c r="AF249" s="2563"/>
      <c r="AG249" s="2552">
        <v>0</v>
      </c>
      <c r="AH249" s="2552">
        <v>0</v>
      </c>
      <c r="AI249" s="2552">
        <v>0</v>
      </c>
      <c r="AJ249" s="2552">
        <v>0</v>
      </c>
      <c r="AK249" s="2552">
        <v>0</v>
      </c>
      <c r="AL249" s="2552">
        <v>0</v>
      </c>
      <c r="AM249" s="2552">
        <v>0</v>
      </c>
      <c r="AN249" s="2552">
        <v>0</v>
      </c>
      <c r="AO249" s="2552">
        <v>0</v>
      </c>
      <c r="AP249" s="2552"/>
      <c r="AQ249" s="2552"/>
      <c r="AR249" s="2552"/>
      <c r="AS249" s="2552"/>
      <c r="AT249" s="2552"/>
      <c r="AU249" s="2552"/>
      <c r="AV249" s="2552"/>
      <c r="AW249" s="2552"/>
      <c r="AX249" s="2552">
        <f t="shared" si="289"/>
        <v>0</v>
      </c>
      <c r="AY249" s="2758">
        <f t="shared" si="348"/>
        <v>0</v>
      </c>
      <c r="AZ249" s="2701">
        <f t="shared" si="348"/>
        <v>0</v>
      </c>
      <c r="BA249" s="2758">
        <f t="shared" si="348"/>
        <v>0</v>
      </c>
      <c r="BB249" s="2590">
        <f t="shared" si="348"/>
        <v>0</v>
      </c>
      <c r="BC249" s="2756">
        <f t="shared" si="348"/>
        <v>0</v>
      </c>
      <c r="BD249" s="2756">
        <f t="shared" si="348"/>
        <v>0</v>
      </c>
      <c r="BE249" s="2590">
        <f t="shared" si="348"/>
        <v>0</v>
      </c>
      <c r="BF249" s="2719">
        <f t="shared" si="348"/>
        <v>0</v>
      </c>
      <c r="BG249" s="2719">
        <f t="shared" si="290"/>
        <v>0</v>
      </c>
      <c r="BH249" s="2798"/>
      <c r="BI249" s="2798"/>
      <c r="BJ249" s="2552"/>
      <c r="BK249" s="2552"/>
      <c r="BL249" s="2552"/>
      <c r="BM249" s="2552"/>
      <c r="BN249" s="2552"/>
      <c r="BO249" s="2552"/>
      <c r="BP249" s="2552"/>
      <c r="BQ249" s="2552"/>
      <c r="BR249" s="2552">
        <f t="shared" si="291"/>
        <v>0</v>
      </c>
      <c r="BS249" s="2552"/>
      <c r="BT249" s="2552"/>
      <c r="BU249" s="2552"/>
      <c r="BV249" s="2552"/>
      <c r="BW249" s="2552"/>
      <c r="BX249" s="2552"/>
      <c r="BY249" s="2552"/>
      <c r="BZ249" s="2552"/>
      <c r="CA249" s="2552">
        <f t="shared" si="292"/>
        <v>0</v>
      </c>
      <c r="CB249" s="2808">
        <f t="shared" si="349"/>
        <v>0</v>
      </c>
      <c r="CC249" s="2590">
        <f t="shared" si="349"/>
        <v>0</v>
      </c>
      <c r="CD249" s="2590">
        <f t="shared" si="349"/>
        <v>0</v>
      </c>
      <c r="CE249" s="2590">
        <f t="shared" si="349"/>
        <v>0</v>
      </c>
      <c r="CF249" s="2590">
        <f t="shared" si="349"/>
        <v>0</v>
      </c>
      <c r="CG249" s="2590">
        <f t="shared" si="349"/>
        <v>0</v>
      </c>
      <c r="CH249" s="2590">
        <f t="shared" si="349"/>
        <v>0</v>
      </c>
      <c r="CI249" s="2719">
        <f t="shared" si="349"/>
        <v>0</v>
      </c>
      <c r="CJ249" s="2719">
        <f t="shared" si="293"/>
        <v>0</v>
      </c>
      <c r="CK249" s="2692"/>
      <c r="CL249" s="2692"/>
    </row>
    <row r="250" spans="1:90" ht="14.25" hidden="1" customHeight="1">
      <c r="A250" s="2795"/>
      <c r="B250" s="2569"/>
      <c r="C250" s="2825"/>
      <c r="D250" s="2571"/>
      <c r="E250" s="2682">
        <v>0</v>
      </c>
      <c r="F250" s="2571">
        <v>0</v>
      </c>
      <c r="G250" s="2571">
        <v>0</v>
      </c>
      <c r="H250" s="2571">
        <v>0</v>
      </c>
      <c r="I250" s="2571">
        <v>0</v>
      </c>
      <c r="J250" s="2571">
        <v>0</v>
      </c>
      <c r="K250" s="2604">
        <v>0</v>
      </c>
      <c r="L250" s="2571">
        <v>0</v>
      </c>
      <c r="M250" s="2571">
        <v>0</v>
      </c>
      <c r="N250" s="2655"/>
      <c r="O250" s="2573"/>
      <c r="P250" s="2573"/>
      <c r="Q250" s="2715"/>
      <c r="R250" s="2573"/>
      <c r="S250" s="2573"/>
      <c r="T250" s="2573"/>
      <c r="U250" s="2571"/>
      <c r="V250" s="2715">
        <f t="shared" si="287"/>
        <v>0</v>
      </c>
      <c r="W250" s="2726">
        <f t="shared" si="340"/>
        <v>0</v>
      </c>
      <c r="X250" s="2563">
        <f t="shared" si="341"/>
        <v>0</v>
      </c>
      <c r="Y250" s="2590">
        <f t="shared" si="342"/>
        <v>0</v>
      </c>
      <c r="Z250" s="2563">
        <f t="shared" si="343"/>
        <v>0</v>
      </c>
      <c r="AA250" s="2563">
        <f t="shared" si="344"/>
        <v>0</v>
      </c>
      <c r="AB250" s="2563">
        <f t="shared" si="345"/>
        <v>0</v>
      </c>
      <c r="AC250" s="2563">
        <f t="shared" si="346"/>
        <v>0</v>
      </c>
      <c r="AD250" s="2563">
        <f t="shared" si="347"/>
        <v>0</v>
      </c>
      <c r="AE250" s="2623">
        <f t="shared" si="288"/>
        <v>0</v>
      </c>
      <c r="AF250" s="2623"/>
      <c r="AG250" s="2655">
        <v>0</v>
      </c>
      <c r="AH250" s="2573">
        <v>0</v>
      </c>
      <c r="AI250" s="2573">
        <v>0</v>
      </c>
      <c r="AJ250" s="2573">
        <v>0</v>
      </c>
      <c r="AK250" s="2573">
        <v>0</v>
      </c>
      <c r="AL250" s="2573">
        <v>0</v>
      </c>
      <c r="AM250" s="2573">
        <v>0</v>
      </c>
      <c r="AN250" s="2571">
        <v>0</v>
      </c>
      <c r="AO250" s="2571">
        <v>0</v>
      </c>
      <c r="AP250" s="2655"/>
      <c r="AQ250" s="2573"/>
      <c r="AR250" s="2573"/>
      <c r="AS250" s="2573"/>
      <c r="AT250" s="2573"/>
      <c r="AU250" s="2573"/>
      <c r="AV250" s="2573"/>
      <c r="AW250" s="2571"/>
      <c r="AX250" s="2715">
        <f t="shared" si="289"/>
        <v>0</v>
      </c>
      <c r="AY250" s="2758">
        <f t="shared" si="348"/>
        <v>0</v>
      </c>
      <c r="AZ250" s="2701">
        <f t="shared" si="348"/>
        <v>0</v>
      </c>
      <c r="BA250" s="2758">
        <f t="shared" si="348"/>
        <v>0</v>
      </c>
      <c r="BB250" s="2590">
        <f t="shared" si="348"/>
        <v>0</v>
      </c>
      <c r="BC250" s="2756">
        <f t="shared" si="348"/>
        <v>0</v>
      </c>
      <c r="BD250" s="2756">
        <f t="shared" si="348"/>
        <v>0</v>
      </c>
      <c r="BE250" s="2590">
        <f t="shared" si="348"/>
        <v>0</v>
      </c>
      <c r="BF250" s="2719">
        <f t="shared" si="348"/>
        <v>0</v>
      </c>
      <c r="BG250" s="2719">
        <f t="shared" si="290"/>
        <v>0</v>
      </c>
      <c r="BH250" s="2798"/>
      <c r="BI250" s="2798"/>
      <c r="BJ250" s="2655"/>
      <c r="BK250" s="2573"/>
      <c r="BL250" s="2573"/>
      <c r="BM250" s="2573"/>
      <c r="BN250" s="2573"/>
      <c r="BO250" s="2573"/>
      <c r="BP250" s="2573"/>
      <c r="BQ250" s="2571"/>
      <c r="BR250" s="2573">
        <f t="shared" si="291"/>
        <v>0</v>
      </c>
      <c r="BS250" s="2655"/>
      <c r="BT250" s="2573"/>
      <c r="BU250" s="2573"/>
      <c r="BV250" s="2573"/>
      <c r="BW250" s="2573"/>
      <c r="BX250" s="2573"/>
      <c r="BY250" s="2604"/>
      <c r="BZ250" s="2571"/>
      <c r="CA250" s="2715">
        <f t="shared" si="292"/>
        <v>0</v>
      </c>
      <c r="CB250" s="2808">
        <f t="shared" si="349"/>
        <v>0</v>
      </c>
      <c r="CC250" s="2590">
        <f t="shared" si="349"/>
        <v>0</v>
      </c>
      <c r="CD250" s="2590">
        <f t="shared" si="349"/>
        <v>0</v>
      </c>
      <c r="CE250" s="2590">
        <f t="shared" si="349"/>
        <v>0</v>
      </c>
      <c r="CF250" s="2590">
        <f t="shared" si="349"/>
        <v>0</v>
      </c>
      <c r="CG250" s="2590">
        <f t="shared" si="349"/>
        <v>0</v>
      </c>
      <c r="CH250" s="2590">
        <f t="shared" si="349"/>
        <v>0</v>
      </c>
      <c r="CI250" s="2719">
        <f t="shared" si="349"/>
        <v>0</v>
      </c>
      <c r="CJ250" s="2719">
        <f t="shared" si="293"/>
        <v>0</v>
      </c>
      <c r="CK250" s="2697"/>
      <c r="CL250" s="2697"/>
    </row>
    <row r="251" spans="1:90" ht="24.75" customHeight="1">
      <c r="A251" s="338"/>
      <c r="B251" s="3552" t="s">
        <v>551</v>
      </c>
      <c r="C251" s="3553" t="s">
        <v>582</v>
      </c>
      <c r="D251" s="3562"/>
      <c r="E251" s="3556">
        <v>0</v>
      </c>
      <c r="F251" s="3556">
        <v>0</v>
      </c>
      <c r="G251" s="3556">
        <v>377</v>
      </c>
      <c r="H251" s="3556">
        <v>0</v>
      </c>
      <c r="I251" s="3556">
        <v>0</v>
      </c>
      <c r="J251" s="3556">
        <v>0</v>
      </c>
      <c r="K251" s="3556">
        <v>0</v>
      </c>
      <c r="L251" s="3556">
        <v>0</v>
      </c>
      <c r="M251" s="3556">
        <v>377</v>
      </c>
      <c r="N251" s="3556">
        <f t="shared" ref="N251:U251" si="350">SUM(N252:N262)</f>
        <v>0</v>
      </c>
      <c r="O251" s="3556">
        <f t="shared" si="350"/>
        <v>0</v>
      </c>
      <c r="P251" s="3556">
        <f t="shared" si="350"/>
        <v>0</v>
      </c>
      <c r="Q251" s="3556">
        <f t="shared" si="350"/>
        <v>0</v>
      </c>
      <c r="R251" s="3556">
        <f>SUM(R252:R262)</f>
        <v>0</v>
      </c>
      <c r="S251" s="3556">
        <f t="shared" si="350"/>
        <v>0</v>
      </c>
      <c r="T251" s="3556">
        <f t="shared" si="350"/>
        <v>0</v>
      </c>
      <c r="U251" s="3556">
        <f t="shared" si="350"/>
        <v>0</v>
      </c>
      <c r="V251" s="3556">
        <f t="shared" si="287"/>
        <v>0</v>
      </c>
      <c r="W251" s="3556">
        <f t="shared" ref="W251:AD251" si="351">SUM(W252:W262)</f>
        <v>0</v>
      </c>
      <c r="X251" s="3556">
        <f t="shared" si="351"/>
        <v>0</v>
      </c>
      <c r="Y251" s="3556">
        <f t="shared" si="351"/>
        <v>377</v>
      </c>
      <c r="Z251" s="3556">
        <f t="shared" si="351"/>
        <v>0</v>
      </c>
      <c r="AA251" s="3556">
        <f>SUM(AA252:AA262)</f>
        <v>0</v>
      </c>
      <c r="AB251" s="3556">
        <f t="shared" si="351"/>
        <v>0</v>
      </c>
      <c r="AC251" s="3556">
        <f t="shared" si="351"/>
        <v>0</v>
      </c>
      <c r="AD251" s="3556">
        <f t="shared" si="351"/>
        <v>0</v>
      </c>
      <c r="AE251" s="3556">
        <f t="shared" si="288"/>
        <v>377</v>
      </c>
      <c r="AF251" s="3556"/>
      <c r="AG251" s="3556">
        <v>0</v>
      </c>
      <c r="AH251" s="3556">
        <v>0</v>
      </c>
      <c r="AI251" s="3556">
        <v>0</v>
      </c>
      <c r="AJ251" s="3556">
        <v>0</v>
      </c>
      <c r="AK251" s="3556">
        <v>0</v>
      </c>
      <c r="AL251" s="3556">
        <v>0</v>
      </c>
      <c r="AM251" s="3556">
        <v>0</v>
      </c>
      <c r="AN251" s="3556">
        <v>0</v>
      </c>
      <c r="AO251" s="3556">
        <v>0</v>
      </c>
      <c r="AP251" s="3556">
        <f t="shared" ref="AP251:AW251" si="352">SUM(AP252:AP262)</f>
        <v>0</v>
      </c>
      <c r="AQ251" s="3556">
        <f t="shared" si="352"/>
        <v>0</v>
      </c>
      <c r="AR251" s="3556">
        <f t="shared" si="352"/>
        <v>0</v>
      </c>
      <c r="AS251" s="3556">
        <f t="shared" si="352"/>
        <v>0</v>
      </c>
      <c r="AT251" s="3556">
        <f>SUM(AT252:AT262)</f>
        <v>0</v>
      </c>
      <c r="AU251" s="3556">
        <f t="shared" si="352"/>
        <v>0</v>
      </c>
      <c r="AV251" s="3556">
        <f t="shared" si="352"/>
        <v>0</v>
      </c>
      <c r="AW251" s="3556">
        <f t="shared" si="352"/>
        <v>0</v>
      </c>
      <c r="AX251" s="3556">
        <f t="shared" si="289"/>
        <v>0</v>
      </c>
      <c r="AY251" s="3556">
        <f t="shared" ref="AY251:BF251" si="353">SUM(AY252:AY262)</f>
        <v>0</v>
      </c>
      <c r="AZ251" s="3556">
        <f t="shared" si="353"/>
        <v>0</v>
      </c>
      <c r="BA251" s="3556">
        <f t="shared" si="353"/>
        <v>0</v>
      </c>
      <c r="BB251" s="3556">
        <f t="shared" si="353"/>
        <v>0</v>
      </c>
      <c r="BC251" s="3556">
        <f>SUM(BC252:BC262)</f>
        <v>0</v>
      </c>
      <c r="BD251" s="3556">
        <f t="shared" si="353"/>
        <v>0</v>
      </c>
      <c r="BE251" s="3556">
        <f t="shared" si="353"/>
        <v>0</v>
      </c>
      <c r="BF251" s="3556">
        <f t="shared" si="353"/>
        <v>0</v>
      </c>
      <c r="BG251" s="3556">
        <f t="shared" si="290"/>
        <v>0</v>
      </c>
      <c r="BH251" s="3559"/>
      <c r="BI251" s="3559"/>
      <c r="BJ251" s="3556">
        <f t="shared" ref="BJ251:BQ251" si="354">SUM(BJ252:BJ262)</f>
        <v>0</v>
      </c>
      <c r="BK251" s="3556">
        <f t="shared" si="354"/>
        <v>3.77</v>
      </c>
      <c r="BL251" s="3556">
        <f t="shared" si="354"/>
        <v>100000</v>
      </c>
      <c r="BM251" s="3556">
        <f t="shared" si="354"/>
        <v>150000</v>
      </c>
      <c r="BN251" s="3556">
        <f t="shared" si="354"/>
        <v>0</v>
      </c>
      <c r="BO251" s="3556">
        <f t="shared" si="354"/>
        <v>0</v>
      </c>
      <c r="BP251" s="3556">
        <f t="shared" si="354"/>
        <v>0</v>
      </c>
      <c r="BQ251" s="3556">
        <f t="shared" si="354"/>
        <v>0</v>
      </c>
      <c r="BR251" s="3556">
        <f t="shared" si="291"/>
        <v>250000</v>
      </c>
      <c r="BS251" s="3556">
        <f t="shared" ref="BS251:BZ251" si="355">SUM(BS252:BS262)</f>
        <v>0</v>
      </c>
      <c r="BT251" s="3556">
        <f t="shared" si="355"/>
        <v>0</v>
      </c>
      <c r="BU251" s="3556">
        <f t="shared" si="355"/>
        <v>0</v>
      </c>
      <c r="BV251" s="3556">
        <f t="shared" si="355"/>
        <v>0</v>
      </c>
      <c r="BW251" s="3556">
        <f t="shared" si="355"/>
        <v>0</v>
      </c>
      <c r="BX251" s="3556">
        <f t="shared" si="355"/>
        <v>0</v>
      </c>
      <c r="BY251" s="3556">
        <f t="shared" si="355"/>
        <v>0</v>
      </c>
      <c r="BZ251" s="3556">
        <f t="shared" si="355"/>
        <v>0</v>
      </c>
      <c r="CA251" s="3556">
        <f t="shared" si="292"/>
        <v>0</v>
      </c>
      <c r="CB251" s="3556">
        <f t="shared" ref="CB251:CI251" si="356">SUM(CB252:CB262)</f>
        <v>0</v>
      </c>
      <c r="CC251" s="3556">
        <f t="shared" si="356"/>
        <v>3.77</v>
      </c>
      <c r="CD251" s="3556">
        <f t="shared" si="356"/>
        <v>100000</v>
      </c>
      <c r="CE251" s="3556">
        <f t="shared" si="356"/>
        <v>150000</v>
      </c>
      <c r="CF251" s="3556">
        <f>SUM(CF252:CF262)</f>
        <v>0</v>
      </c>
      <c r="CG251" s="3556">
        <f t="shared" si="356"/>
        <v>0</v>
      </c>
      <c r="CH251" s="3556">
        <f t="shared" si="356"/>
        <v>0</v>
      </c>
      <c r="CI251" s="3556">
        <f t="shared" si="356"/>
        <v>0</v>
      </c>
      <c r="CJ251" s="3556">
        <f t="shared" si="293"/>
        <v>250000</v>
      </c>
      <c r="CK251" s="2659"/>
      <c r="CL251" s="2659"/>
    </row>
    <row r="252" spans="1:90" ht="48">
      <c r="A252" s="2834"/>
      <c r="B252" s="2728" t="s">
        <v>553</v>
      </c>
      <c r="C252" s="2835" t="s">
        <v>583</v>
      </c>
      <c r="D252" s="2547"/>
      <c r="E252" s="2662">
        <v>0</v>
      </c>
      <c r="F252" s="2625">
        <v>0</v>
      </c>
      <c r="G252" s="2554">
        <v>137</v>
      </c>
      <c r="H252" s="2625">
        <v>0</v>
      </c>
      <c r="I252" s="2672">
        <v>0</v>
      </c>
      <c r="J252" s="2672">
        <v>0</v>
      </c>
      <c r="K252" s="2672">
        <v>0</v>
      </c>
      <c r="L252" s="2672">
        <v>0</v>
      </c>
      <c r="M252" s="2554">
        <v>137</v>
      </c>
      <c r="N252" s="2625"/>
      <c r="O252" s="2764"/>
      <c r="P252" s="2554"/>
      <c r="Q252" s="2554"/>
      <c r="R252" s="2672"/>
      <c r="S252" s="2672"/>
      <c r="T252" s="2672"/>
      <c r="U252" s="2672"/>
      <c r="V252" s="2554">
        <f t="shared" si="287"/>
        <v>0</v>
      </c>
      <c r="W252" s="2726">
        <f t="shared" ref="W252:W262" si="357">E252+N252</f>
        <v>0</v>
      </c>
      <c r="X252" s="2563">
        <f t="shared" ref="X252:X262" si="358">F252+O252</f>
        <v>0</v>
      </c>
      <c r="Y252" s="2590">
        <f t="shared" ref="Y252:Y262" si="359">G252+P252</f>
        <v>137</v>
      </c>
      <c r="Z252" s="2563">
        <f t="shared" ref="Z252:Z262" si="360">H252+Q252</f>
        <v>0</v>
      </c>
      <c r="AA252" s="2563">
        <f t="shared" ref="AA252:AA262" si="361">I252+R252</f>
        <v>0</v>
      </c>
      <c r="AB252" s="2563">
        <f t="shared" ref="AB252:AB262" si="362">J252+S252</f>
        <v>0</v>
      </c>
      <c r="AC252" s="2563">
        <f t="shared" ref="AC252:AC262" si="363">K252+T252</f>
        <v>0</v>
      </c>
      <c r="AD252" s="2563">
        <f t="shared" ref="AD252:AD262" si="364">L252+U252</f>
        <v>0</v>
      </c>
      <c r="AE252" s="2554">
        <f t="shared" si="288"/>
        <v>137</v>
      </c>
      <c r="AF252" s="2554"/>
      <c r="AG252" s="2625">
        <v>0</v>
      </c>
      <c r="AH252" s="2764">
        <v>0</v>
      </c>
      <c r="AI252" s="2554">
        <v>0</v>
      </c>
      <c r="AJ252" s="2625">
        <v>0</v>
      </c>
      <c r="AK252" s="2672">
        <v>0</v>
      </c>
      <c r="AL252" s="2672">
        <v>0</v>
      </c>
      <c r="AM252" s="2672">
        <v>0</v>
      </c>
      <c r="AN252" s="2672">
        <v>0</v>
      </c>
      <c r="AO252" s="2672">
        <v>0</v>
      </c>
      <c r="AP252" s="2625"/>
      <c r="AQ252" s="2764"/>
      <c r="AR252" s="2552"/>
      <c r="AS252" s="2552"/>
      <c r="AT252" s="2552"/>
      <c r="AU252" s="2552"/>
      <c r="AV252" s="2552"/>
      <c r="AW252" s="2552"/>
      <c r="AX252" s="2552">
        <f t="shared" si="289"/>
        <v>0</v>
      </c>
      <c r="AY252" s="2758">
        <f t="shared" ref="AY252:BF262" si="365">AG252+AP252</f>
        <v>0</v>
      </c>
      <c r="AZ252" s="2701">
        <f t="shared" si="365"/>
        <v>0</v>
      </c>
      <c r="BA252" s="2590">
        <f t="shared" si="365"/>
        <v>0</v>
      </c>
      <c r="BB252" s="2590">
        <f t="shared" si="365"/>
        <v>0</v>
      </c>
      <c r="BC252" s="2756">
        <f t="shared" si="365"/>
        <v>0</v>
      </c>
      <c r="BD252" s="2756">
        <f t="shared" si="365"/>
        <v>0</v>
      </c>
      <c r="BE252" s="2590">
        <f t="shared" si="365"/>
        <v>0</v>
      </c>
      <c r="BF252" s="2719">
        <f t="shared" si="365"/>
        <v>0</v>
      </c>
      <c r="BG252" s="2719">
        <f t="shared" si="290"/>
        <v>0</v>
      </c>
      <c r="BH252" s="2837"/>
      <c r="BI252" s="2837"/>
      <c r="BJ252" s="2625"/>
      <c r="BK252" s="2764"/>
      <c r="BL252" s="2554"/>
      <c r="BM252" s="2625"/>
      <c r="BN252" s="2672"/>
      <c r="BO252" s="2672"/>
      <c r="BP252" s="2672"/>
      <c r="BQ252" s="2672"/>
      <c r="BR252" s="2552">
        <f t="shared" si="291"/>
        <v>0</v>
      </c>
      <c r="BS252" s="2625"/>
      <c r="BT252" s="2764"/>
      <c r="BU252" s="2554"/>
      <c r="BV252" s="2625"/>
      <c r="BW252" s="2672"/>
      <c r="BX252" s="2672"/>
      <c r="BY252" s="2672"/>
      <c r="BZ252" s="2672"/>
      <c r="CA252" s="2554">
        <f t="shared" si="292"/>
        <v>0</v>
      </c>
      <c r="CB252" s="2808">
        <f t="shared" ref="CB252:CI262" si="366">BJ252+BS252</f>
        <v>0</v>
      </c>
      <c r="CC252" s="2590">
        <f t="shared" si="366"/>
        <v>0</v>
      </c>
      <c r="CD252" s="2590">
        <f t="shared" si="366"/>
        <v>0</v>
      </c>
      <c r="CE252" s="2590">
        <f t="shared" si="366"/>
        <v>0</v>
      </c>
      <c r="CF252" s="2590">
        <f t="shared" si="366"/>
        <v>0</v>
      </c>
      <c r="CG252" s="2590">
        <f t="shared" si="366"/>
        <v>0</v>
      </c>
      <c r="CH252" s="2590">
        <f t="shared" si="366"/>
        <v>0</v>
      </c>
      <c r="CI252" s="2719">
        <f t="shared" si="366"/>
        <v>0</v>
      </c>
      <c r="CJ252" s="2719">
        <f t="shared" si="293"/>
        <v>0</v>
      </c>
      <c r="CK252" s="2706"/>
      <c r="CL252" s="2706"/>
    </row>
    <row r="253" spans="1:90" ht="36">
      <c r="A253" s="2795"/>
      <c r="B253" s="2728" t="s">
        <v>554</v>
      </c>
      <c r="C253" s="412" t="s">
        <v>450</v>
      </c>
      <c r="D253" s="2669"/>
      <c r="E253" s="2670">
        <v>0</v>
      </c>
      <c r="F253" s="2672">
        <v>0</v>
      </c>
      <c r="G253" s="2553">
        <v>240</v>
      </c>
      <c r="H253" s="2672">
        <v>0</v>
      </c>
      <c r="I253" s="2672">
        <v>0</v>
      </c>
      <c r="J253" s="2672">
        <v>0</v>
      </c>
      <c r="K253" s="2672">
        <v>0</v>
      </c>
      <c r="L253" s="2672">
        <v>0</v>
      </c>
      <c r="M253" s="2552">
        <v>240</v>
      </c>
      <c r="N253" s="2672"/>
      <c r="O253" s="2838"/>
      <c r="P253" s="2552"/>
      <c r="Q253" s="2552"/>
      <c r="R253" s="2672"/>
      <c r="S253" s="2672"/>
      <c r="T253" s="2672"/>
      <c r="U253" s="2672"/>
      <c r="V253" s="2552">
        <f t="shared" si="287"/>
        <v>0</v>
      </c>
      <c r="W253" s="2726">
        <f t="shared" si="357"/>
        <v>0</v>
      </c>
      <c r="X253" s="2563">
        <f t="shared" si="358"/>
        <v>0</v>
      </c>
      <c r="Y253" s="2590">
        <f t="shared" si="359"/>
        <v>240</v>
      </c>
      <c r="Z253" s="2563">
        <f t="shared" si="360"/>
        <v>0</v>
      </c>
      <c r="AA253" s="2563">
        <f t="shared" si="361"/>
        <v>0</v>
      </c>
      <c r="AB253" s="2563">
        <f t="shared" si="362"/>
        <v>0</v>
      </c>
      <c r="AC253" s="2563">
        <f t="shared" si="363"/>
        <v>0</v>
      </c>
      <c r="AD253" s="2563">
        <f t="shared" si="364"/>
        <v>0</v>
      </c>
      <c r="AE253" s="2639">
        <f t="shared" si="288"/>
        <v>240</v>
      </c>
      <c r="AF253" s="2639"/>
      <c r="AG253" s="2672">
        <v>0</v>
      </c>
      <c r="AH253" s="2838">
        <v>0</v>
      </c>
      <c r="AI253" s="2553">
        <v>0</v>
      </c>
      <c r="AJ253" s="2672">
        <v>0</v>
      </c>
      <c r="AK253" s="2672">
        <v>0</v>
      </c>
      <c r="AL253" s="2672">
        <v>0</v>
      </c>
      <c r="AM253" s="2672">
        <v>0</v>
      </c>
      <c r="AN253" s="2672">
        <v>0</v>
      </c>
      <c r="AO253" s="2552">
        <v>0</v>
      </c>
      <c r="AP253" s="2600"/>
      <c r="AQ253" s="2600"/>
      <c r="AR253" s="2552"/>
      <c r="AS253" s="2552"/>
      <c r="AT253" s="2552"/>
      <c r="AU253" s="2552"/>
      <c r="AV253" s="2552"/>
      <c r="AW253" s="2552"/>
      <c r="AX253" s="2552">
        <f t="shared" si="289"/>
        <v>0</v>
      </c>
      <c r="AY253" s="2758">
        <f t="shared" si="365"/>
        <v>0</v>
      </c>
      <c r="AZ253" s="2701">
        <f t="shared" si="365"/>
        <v>0</v>
      </c>
      <c r="BA253" s="2590">
        <f t="shared" si="365"/>
        <v>0</v>
      </c>
      <c r="BB253" s="2590">
        <f t="shared" si="365"/>
        <v>0</v>
      </c>
      <c r="BC253" s="2756">
        <f t="shared" si="365"/>
        <v>0</v>
      </c>
      <c r="BD253" s="2756">
        <f t="shared" si="365"/>
        <v>0</v>
      </c>
      <c r="BE253" s="2590">
        <f t="shared" si="365"/>
        <v>0</v>
      </c>
      <c r="BF253" s="2719">
        <f t="shared" si="365"/>
        <v>0</v>
      </c>
      <c r="BG253" s="2719">
        <f t="shared" si="290"/>
        <v>0</v>
      </c>
      <c r="BH253" s="2798"/>
      <c r="BI253" s="2798"/>
      <c r="BJ253" s="2672"/>
      <c r="BK253" s="2553">
        <v>3.77</v>
      </c>
      <c r="BL253" s="2553">
        <v>100000</v>
      </c>
      <c r="BM253" s="2553">
        <v>150000</v>
      </c>
      <c r="BN253" s="2672"/>
      <c r="BO253" s="2672"/>
      <c r="BP253" s="2672"/>
      <c r="BQ253" s="2672"/>
      <c r="BR253" s="2552">
        <f t="shared" si="291"/>
        <v>250000</v>
      </c>
      <c r="BS253" s="2672"/>
      <c r="BT253" s="2778"/>
      <c r="BU253" s="2553"/>
      <c r="BV253" s="2553"/>
      <c r="BW253" s="2553"/>
      <c r="BX253" s="2712"/>
      <c r="BY253" s="2712"/>
      <c r="BZ253" s="2712"/>
      <c r="CA253" s="2553">
        <f t="shared" si="292"/>
        <v>0</v>
      </c>
      <c r="CB253" s="2808">
        <f t="shared" si="366"/>
        <v>0</v>
      </c>
      <c r="CC253" s="2637">
        <f t="shared" si="366"/>
        <v>3.77</v>
      </c>
      <c r="CD253" s="2590">
        <f t="shared" si="366"/>
        <v>100000</v>
      </c>
      <c r="CE253" s="2590">
        <f t="shared" si="366"/>
        <v>150000</v>
      </c>
      <c r="CF253" s="2590">
        <f t="shared" si="366"/>
        <v>0</v>
      </c>
      <c r="CG253" s="2590">
        <f t="shared" si="366"/>
        <v>0</v>
      </c>
      <c r="CH253" s="2590">
        <f t="shared" si="366"/>
        <v>0</v>
      </c>
      <c r="CI253" s="2719">
        <f t="shared" si="366"/>
        <v>0</v>
      </c>
      <c r="CJ253" s="2719">
        <f t="shared" si="293"/>
        <v>250000</v>
      </c>
      <c r="CK253" s="2706" t="s">
        <v>1381</v>
      </c>
      <c r="CL253" s="2624" t="s">
        <v>1382</v>
      </c>
    </row>
    <row r="254" spans="1:90" ht="15" hidden="1" customHeight="1">
      <c r="A254" s="2834"/>
      <c r="B254" s="2675"/>
      <c r="C254" s="2839"/>
      <c r="D254" s="2669"/>
      <c r="E254" s="2670">
        <v>0</v>
      </c>
      <c r="F254" s="2672">
        <v>0</v>
      </c>
      <c r="G254" s="2553">
        <v>0</v>
      </c>
      <c r="H254" s="2672">
        <v>0</v>
      </c>
      <c r="I254" s="2672">
        <v>0</v>
      </c>
      <c r="J254" s="2672">
        <v>0</v>
      </c>
      <c r="K254" s="2672">
        <v>0</v>
      </c>
      <c r="L254" s="2672">
        <v>0</v>
      </c>
      <c r="M254" s="2672">
        <v>0</v>
      </c>
      <c r="N254" s="2672"/>
      <c r="O254" s="2838"/>
      <c r="P254" s="2553"/>
      <c r="Q254" s="2672"/>
      <c r="R254" s="2672"/>
      <c r="S254" s="2672"/>
      <c r="T254" s="2672"/>
      <c r="U254" s="2672"/>
      <c r="V254" s="2672">
        <f t="shared" si="287"/>
        <v>0</v>
      </c>
      <c r="W254" s="2726">
        <f t="shared" si="357"/>
        <v>0</v>
      </c>
      <c r="X254" s="2563">
        <f t="shared" si="358"/>
        <v>0</v>
      </c>
      <c r="Y254" s="2590">
        <f t="shared" si="359"/>
        <v>0</v>
      </c>
      <c r="Z254" s="2563">
        <f t="shared" si="360"/>
        <v>0</v>
      </c>
      <c r="AA254" s="2563">
        <f t="shared" si="361"/>
        <v>0</v>
      </c>
      <c r="AB254" s="2563">
        <f t="shared" si="362"/>
        <v>0</v>
      </c>
      <c r="AC254" s="2563">
        <f t="shared" si="363"/>
        <v>0</v>
      </c>
      <c r="AD254" s="2563">
        <f t="shared" si="364"/>
        <v>0</v>
      </c>
      <c r="AE254" s="2639">
        <f t="shared" si="288"/>
        <v>0</v>
      </c>
      <c r="AF254" s="2639"/>
      <c r="AG254" s="2672">
        <v>0</v>
      </c>
      <c r="AH254" s="2838">
        <v>0</v>
      </c>
      <c r="AI254" s="2553">
        <v>0</v>
      </c>
      <c r="AJ254" s="2672">
        <v>0</v>
      </c>
      <c r="AK254" s="2672">
        <v>0</v>
      </c>
      <c r="AL254" s="2672">
        <v>0</v>
      </c>
      <c r="AM254" s="2672">
        <v>0</v>
      </c>
      <c r="AN254" s="2672">
        <v>0</v>
      </c>
      <c r="AO254" s="2672">
        <v>0</v>
      </c>
      <c r="AP254" s="2672"/>
      <c r="AQ254" s="2838"/>
      <c r="AR254" s="2553"/>
      <c r="AS254" s="2672"/>
      <c r="AT254" s="2672"/>
      <c r="AU254" s="2672"/>
      <c r="AV254" s="2672"/>
      <c r="AW254" s="2672"/>
      <c r="AX254" s="2672">
        <f t="shared" si="289"/>
        <v>0</v>
      </c>
      <c r="AY254" s="2758">
        <f t="shared" si="365"/>
        <v>0</v>
      </c>
      <c r="AZ254" s="2701">
        <f t="shared" si="365"/>
        <v>0</v>
      </c>
      <c r="BA254" s="2758">
        <f t="shared" si="365"/>
        <v>0</v>
      </c>
      <c r="BB254" s="2590">
        <f t="shared" si="365"/>
        <v>0</v>
      </c>
      <c r="BC254" s="2756">
        <f t="shared" si="365"/>
        <v>0</v>
      </c>
      <c r="BD254" s="2756">
        <f t="shared" si="365"/>
        <v>0</v>
      </c>
      <c r="BE254" s="2590">
        <f t="shared" si="365"/>
        <v>0</v>
      </c>
      <c r="BF254" s="2719">
        <f t="shared" si="365"/>
        <v>0</v>
      </c>
      <c r="BG254" s="2706">
        <f t="shared" si="290"/>
        <v>0</v>
      </c>
      <c r="BH254" s="2837"/>
      <c r="BI254" s="2837"/>
      <c r="BJ254" s="2672"/>
      <c r="BK254" s="2838"/>
      <c r="BL254" s="2553"/>
      <c r="BM254" s="2672"/>
      <c r="BN254" s="2672"/>
      <c r="BO254" s="2672"/>
      <c r="BP254" s="2672"/>
      <c r="BQ254" s="2672"/>
      <c r="BR254" s="2672">
        <f t="shared" si="291"/>
        <v>0</v>
      </c>
      <c r="BS254" s="2672"/>
      <c r="BT254" s="2838"/>
      <c r="BU254" s="2553"/>
      <c r="BV254" s="2672"/>
      <c r="BW254" s="2672"/>
      <c r="BX254" s="2672"/>
      <c r="BY254" s="2672"/>
      <c r="BZ254" s="2672"/>
      <c r="CA254" s="2672">
        <f t="shared" si="292"/>
        <v>0</v>
      </c>
      <c r="CB254" s="2808">
        <f t="shared" si="366"/>
        <v>0</v>
      </c>
      <c r="CC254" s="2590">
        <f t="shared" si="366"/>
        <v>0</v>
      </c>
      <c r="CD254" s="2590">
        <f t="shared" si="366"/>
        <v>0</v>
      </c>
      <c r="CE254" s="2590">
        <f t="shared" si="366"/>
        <v>0</v>
      </c>
      <c r="CF254" s="2590">
        <f t="shared" si="366"/>
        <v>0</v>
      </c>
      <c r="CG254" s="2590">
        <f t="shared" si="366"/>
        <v>0</v>
      </c>
      <c r="CH254" s="2590">
        <f t="shared" si="366"/>
        <v>0</v>
      </c>
      <c r="CI254" s="2719">
        <f t="shared" si="366"/>
        <v>0</v>
      </c>
      <c r="CJ254" s="2706">
        <f t="shared" si="293"/>
        <v>0</v>
      </c>
      <c r="CK254" s="2712"/>
      <c r="CL254" s="2712"/>
    </row>
    <row r="255" spans="1:90" ht="15" hidden="1" customHeight="1">
      <c r="A255" s="2834"/>
      <c r="B255" s="2675"/>
      <c r="C255" s="2839"/>
      <c r="D255" s="2669"/>
      <c r="E255" s="2670">
        <v>0</v>
      </c>
      <c r="F255" s="2672">
        <v>0</v>
      </c>
      <c r="G255" s="2553">
        <v>0</v>
      </c>
      <c r="H255" s="2672">
        <v>0</v>
      </c>
      <c r="I255" s="2672">
        <v>0</v>
      </c>
      <c r="J255" s="2672">
        <v>0</v>
      </c>
      <c r="K255" s="2672">
        <v>0</v>
      </c>
      <c r="L255" s="2672">
        <v>0</v>
      </c>
      <c r="M255" s="2672">
        <v>0</v>
      </c>
      <c r="N255" s="2672"/>
      <c r="O255" s="2838"/>
      <c r="P255" s="2553"/>
      <c r="Q255" s="2672"/>
      <c r="R255" s="2672"/>
      <c r="S255" s="2672"/>
      <c r="T255" s="2672"/>
      <c r="U255" s="2672"/>
      <c r="V255" s="2672">
        <f t="shared" si="287"/>
        <v>0</v>
      </c>
      <c r="W255" s="2726">
        <f t="shared" si="357"/>
        <v>0</v>
      </c>
      <c r="X255" s="2563">
        <f t="shared" si="358"/>
        <v>0</v>
      </c>
      <c r="Y255" s="2590">
        <f t="shared" si="359"/>
        <v>0</v>
      </c>
      <c r="Z255" s="2563">
        <f t="shared" si="360"/>
        <v>0</v>
      </c>
      <c r="AA255" s="2563">
        <f t="shared" si="361"/>
        <v>0</v>
      </c>
      <c r="AB255" s="2563">
        <f t="shared" si="362"/>
        <v>0</v>
      </c>
      <c r="AC255" s="2563">
        <f t="shared" si="363"/>
        <v>0</v>
      </c>
      <c r="AD255" s="2563">
        <f t="shared" si="364"/>
        <v>0</v>
      </c>
      <c r="AE255" s="2639">
        <f t="shared" si="288"/>
        <v>0</v>
      </c>
      <c r="AF255" s="2639"/>
      <c r="AG255" s="2672">
        <v>0</v>
      </c>
      <c r="AH255" s="2838">
        <v>0</v>
      </c>
      <c r="AI255" s="2553">
        <v>0</v>
      </c>
      <c r="AJ255" s="2672">
        <v>0</v>
      </c>
      <c r="AK255" s="2672">
        <v>0</v>
      </c>
      <c r="AL255" s="2672">
        <v>0</v>
      </c>
      <c r="AM255" s="2672">
        <v>0</v>
      </c>
      <c r="AN255" s="2672">
        <v>0</v>
      </c>
      <c r="AO255" s="2672">
        <v>0</v>
      </c>
      <c r="AP255" s="2672"/>
      <c r="AQ255" s="2838"/>
      <c r="AR255" s="2553"/>
      <c r="AS255" s="2672"/>
      <c r="AT255" s="2672"/>
      <c r="AU255" s="2672"/>
      <c r="AV255" s="2672"/>
      <c r="AW255" s="2672"/>
      <c r="AX255" s="2672">
        <f t="shared" si="289"/>
        <v>0</v>
      </c>
      <c r="AY255" s="2758">
        <f t="shared" si="365"/>
        <v>0</v>
      </c>
      <c r="AZ255" s="2701">
        <f t="shared" si="365"/>
        <v>0</v>
      </c>
      <c r="BA255" s="2758">
        <f t="shared" si="365"/>
        <v>0</v>
      </c>
      <c r="BB255" s="2590">
        <f t="shared" si="365"/>
        <v>0</v>
      </c>
      <c r="BC255" s="2756">
        <f t="shared" si="365"/>
        <v>0</v>
      </c>
      <c r="BD255" s="2756">
        <f t="shared" si="365"/>
        <v>0</v>
      </c>
      <c r="BE255" s="2590">
        <f t="shared" si="365"/>
        <v>0</v>
      </c>
      <c r="BF255" s="2719">
        <f t="shared" si="365"/>
        <v>0</v>
      </c>
      <c r="BG255" s="2706">
        <f t="shared" si="290"/>
        <v>0</v>
      </c>
      <c r="BH255" s="2837"/>
      <c r="BI255" s="2837"/>
      <c r="BJ255" s="2672"/>
      <c r="BK255" s="2838"/>
      <c r="BL255" s="2553"/>
      <c r="BM255" s="2672"/>
      <c r="BN255" s="2672"/>
      <c r="BO255" s="2672"/>
      <c r="BP255" s="2672"/>
      <c r="BQ255" s="2672"/>
      <c r="BR255" s="2672">
        <f t="shared" si="291"/>
        <v>0</v>
      </c>
      <c r="BS255" s="2672"/>
      <c r="BT255" s="2838"/>
      <c r="BU255" s="2553"/>
      <c r="BV255" s="2672"/>
      <c r="BW255" s="2672"/>
      <c r="BX255" s="2672"/>
      <c r="BY255" s="2672"/>
      <c r="BZ255" s="2672"/>
      <c r="CA255" s="2672">
        <f t="shared" si="292"/>
        <v>0</v>
      </c>
      <c r="CB255" s="2808">
        <f t="shared" si="366"/>
        <v>0</v>
      </c>
      <c r="CC255" s="2590">
        <f t="shared" si="366"/>
        <v>0</v>
      </c>
      <c r="CD255" s="2590">
        <f t="shared" si="366"/>
        <v>0</v>
      </c>
      <c r="CE255" s="2590">
        <f t="shared" si="366"/>
        <v>0</v>
      </c>
      <c r="CF255" s="2590">
        <f t="shared" si="366"/>
        <v>0</v>
      </c>
      <c r="CG255" s="2590">
        <f t="shared" si="366"/>
        <v>0</v>
      </c>
      <c r="CH255" s="2590">
        <f t="shared" si="366"/>
        <v>0</v>
      </c>
      <c r="CI255" s="2719">
        <f t="shared" si="366"/>
        <v>0</v>
      </c>
      <c r="CJ255" s="2706">
        <f t="shared" si="293"/>
        <v>0</v>
      </c>
      <c r="CK255" s="2712"/>
      <c r="CL255" s="2712"/>
    </row>
    <row r="256" spans="1:90" ht="15" hidden="1" customHeight="1">
      <c r="A256" s="2834"/>
      <c r="B256" s="2675"/>
      <c r="C256" s="2839"/>
      <c r="D256" s="2669"/>
      <c r="E256" s="2670">
        <v>0</v>
      </c>
      <c r="F256" s="2672">
        <v>0</v>
      </c>
      <c r="G256" s="2553">
        <v>0</v>
      </c>
      <c r="H256" s="2672">
        <v>0</v>
      </c>
      <c r="I256" s="2672">
        <v>0</v>
      </c>
      <c r="J256" s="2672">
        <v>0</v>
      </c>
      <c r="K256" s="2672">
        <v>0</v>
      </c>
      <c r="L256" s="2672">
        <v>0</v>
      </c>
      <c r="M256" s="2672">
        <v>0</v>
      </c>
      <c r="N256" s="2672"/>
      <c r="O256" s="2838"/>
      <c r="P256" s="2553"/>
      <c r="Q256" s="2672"/>
      <c r="R256" s="2672"/>
      <c r="S256" s="2672"/>
      <c r="T256" s="2672"/>
      <c r="U256" s="2672"/>
      <c r="V256" s="2672">
        <f t="shared" si="287"/>
        <v>0</v>
      </c>
      <c r="W256" s="2726">
        <f t="shared" si="357"/>
        <v>0</v>
      </c>
      <c r="X256" s="2563">
        <f t="shared" si="358"/>
        <v>0</v>
      </c>
      <c r="Y256" s="2590">
        <f t="shared" si="359"/>
        <v>0</v>
      </c>
      <c r="Z256" s="2563">
        <f t="shared" si="360"/>
        <v>0</v>
      </c>
      <c r="AA256" s="2563">
        <f t="shared" si="361"/>
        <v>0</v>
      </c>
      <c r="AB256" s="2563">
        <f t="shared" si="362"/>
        <v>0</v>
      </c>
      <c r="AC256" s="2563">
        <f t="shared" si="363"/>
        <v>0</v>
      </c>
      <c r="AD256" s="2563">
        <f t="shared" si="364"/>
        <v>0</v>
      </c>
      <c r="AE256" s="2639">
        <f t="shared" si="288"/>
        <v>0</v>
      </c>
      <c r="AF256" s="2639"/>
      <c r="AG256" s="2672">
        <v>0</v>
      </c>
      <c r="AH256" s="2838">
        <v>0</v>
      </c>
      <c r="AI256" s="2553">
        <v>0</v>
      </c>
      <c r="AJ256" s="2672">
        <v>0</v>
      </c>
      <c r="AK256" s="2672">
        <v>0</v>
      </c>
      <c r="AL256" s="2672">
        <v>0</v>
      </c>
      <c r="AM256" s="2672">
        <v>0</v>
      </c>
      <c r="AN256" s="2672">
        <v>0</v>
      </c>
      <c r="AO256" s="2672">
        <v>0</v>
      </c>
      <c r="AP256" s="2672"/>
      <c r="AQ256" s="2838"/>
      <c r="AR256" s="2553"/>
      <c r="AS256" s="2672"/>
      <c r="AT256" s="2672"/>
      <c r="AU256" s="2672"/>
      <c r="AV256" s="2672"/>
      <c r="AW256" s="2672"/>
      <c r="AX256" s="2672">
        <f t="shared" si="289"/>
        <v>0</v>
      </c>
      <c r="AY256" s="2758">
        <f t="shared" si="365"/>
        <v>0</v>
      </c>
      <c r="AZ256" s="2701">
        <f t="shared" si="365"/>
        <v>0</v>
      </c>
      <c r="BA256" s="2758">
        <f t="shared" si="365"/>
        <v>0</v>
      </c>
      <c r="BB256" s="2590">
        <f t="shared" si="365"/>
        <v>0</v>
      </c>
      <c r="BC256" s="2756">
        <f t="shared" si="365"/>
        <v>0</v>
      </c>
      <c r="BD256" s="2756">
        <f t="shared" si="365"/>
        <v>0</v>
      </c>
      <c r="BE256" s="2590">
        <f t="shared" si="365"/>
        <v>0</v>
      </c>
      <c r="BF256" s="2719">
        <f t="shared" si="365"/>
        <v>0</v>
      </c>
      <c r="BG256" s="2706">
        <f t="shared" si="290"/>
        <v>0</v>
      </c>
      <c r="BH256" s="2837"/>
      <c r="BI256" s="2837"/>
      <c r="BJ256" s="2672"/>
      <c r="BK256" s="2838"/>
      <c r="BL256" s="2553"/>
      <c r="BM256" s="2672"/>
      <c r="BN256" s="2672"/>
      <c r="BO256" s="2672"/>
      <c r="BP256" s="2672"/>
      <c r="BQ256" s="2672"/>
      <c r="BR256" s="2672">
        <f t="shared" si="291"/>
        <v>0</v>
      </c>
      <c r="BS256" s="2672"/>
      <c r="BT256" s="2838"/>
      <c r="BU256" s="2553"/>
      <c r="BV256" s="2672"/>
      <c r="BW256" s="2672"/>
      <c r="BX256" s="2672"/>
      <c r="BY256" s="2672"/>
      <c r="BZ256" s="2672"/>
      <c r="CA256" s="2672">
        <f t="shared" si="292"/>
        <v>0</v>
      </c>
      <c r="CB256" s="2808">
        <f t="shared" si="366"/>
        <v>0</v>
      </c>
      <c r="CC256" s="2590">
        <f t="shared" si="366"/>
        <v>0</v>
      </c>
      <c r="CD256" s="2590">
        <f t="shared" si="366"/>
        <v>0</v>
      </c>
      <c r="CE256" s="2590">
        <f t="shared" si="366"/>
        <v>0</v>
      </c>
      <c r="CF256" s="2590">
        <f t="shared" si="366"/>
        <v>0</v>
      </c>
      <c r="CG256" s="2590">
        <f t="shared" si="366"/>
        <v>0</v>
      </c>
      <c r="CH256" s="2590">
        <f t="shared" si="366"/>
        <v>0</v>
      </c>
      <c r="CI256" s="2719">
        <f t="shared" si="366"/>
        <v>0</v>
      </c>
      <c r="CJ256" s="2706">
        <f t="shared" si="293"/>
        <v>0</v>
      </c>
      <c r="CK256" s="2712"/>
      <c r="CL256" s="2712"/>
    </row>
    <row r="257" spans="1:90" ht="15" hidden="1" customHeight="1">
      <c r="A257" s="2834"/>
      <c r="B257" s="2675"/>
      <c r="C257" s="2839"/>
      <c r="D257" s="2669"/>
      <c r="E257" s="2670">
        <v>0</v>
      </c>
      <c r="F257" s="2672">
        <v>0</v>
      </c>
      <c r="G257" s="2553">
        <v>0</v>
      </c>
      <c r="H257" s="2672">
        <v>0</v>
      </c>
      <c r="I257" s="2672">
        <v>0</v>
      </c>
      <c r="J257" s="2672">
        <v>0</v>
      </c>
      <c r="K257" s="2672">
        <v>0</v>
      </c>
      <c r="L257" s="2672">
        <v>0</v>
      </c>
      <c r="M257" s="2672">
        <v>0</v>
      </c>
      <c r="N257" s="2672"/>
      <c r="O257" s="2838"/>
      <c r="P257" s="2553"/>
      <c r="Q257" s="2672"/>
      <c r="R257" s="2672"/>
      <c r="S257" s="2672"/>
      <c r="T257" s="2672"/>
      <c r="U257" s="2672"/>
      <c r="V257" s="2672">
        <f t="shared" si="287"/>
        <v>0</v>
      </c>
      <c r="W257" s="2726">
        <f t="shared" si="357"/>
        <v>0</v>
      </c>
      <c r="X257" s="2563">
        <f t="shared" si="358"/>
        <v>0</v>
      </c>
      <c r="Y257" s="2590">
        <f t="shared" si="359"/>
        <v>0</v>
      </c>
      <c r="Z257" s="2563">
        <f t="shared" si="360"/>
        <v>0</v>
      </c>
      <c r="AA257" s="2563">
        <f t="shared" si="361"/>
        <v>0</v>
      </c>
      <c r="AB257" s="2563">
        <f t="shared" si="362"/>
        <v>0</v>
      </c>
      <c r="AC257" s="2563">
        <f t="shared" si="363"/>
        <v>0</v>
      </c>
      <c r="AD257" s="2563">
        <f t="shared" si="364"/>
        <v>0</v>
      </c>
      <c r="AE257" s="2639">
        <f t="shared" si="288"/>
        <v>0</v>
      </c>
      <c r="AF257" s="2639"/>
      <c r="AG257" s="2672">
        <v>0</v>
      </c>
      <c r="AH257" s="2838">
        <v>0</v>
      </c>
      <c r="AI257" s="2553">
        <v>0</v>
      </c>
      <c r="AJ257" s="2672">
        <v>0</v>
      </c>
      <c r="AK257" s="2672">
        <v>0</v>
      </c>
      <c r="AL257" s="2672">
        <v>0</v>
      </c>
      <c r="AM257" s="2672">
        <v>0</v>
      </c>
      <c r="AN257" s="2672">
        <v>0</v>
      </c>
      <c r="AO257" s="2672">
        <v>0</v>
      </c>
      <c r="AP257" s="2672"/>
      <c r="AQ257" s="2838"/>
      <c r="AR257" s="2553"/>
      <c r="AS257" s="2672"/>
      <c r="AT257" s="2672"/>
      <c r="AU257" s="2672"/>
      <c r="AV257" s="2672"/>
      <c r="AW257" s="2672"/>
      <c r="AX257" s="2672">
        <f t="shared" si="289"/>
        <v>0</v>
      </c>
      <c r="AY257" s="2758">
        <f t="shared" si="365"/>
        <v>0</v>
      </c>
      <c r="AZ257" s="2701">
        <f t="shared" si="365"/>
        <v>0</v>
      </c>
      <c r="BA257" s="2758">
        <f t="shared" si="365"/>
        <v>0</v>
      </c>
      <c r="BB257" s="2590">
        <f t="shared" si="365"/>
        <v>0</v>
      </c>
      <c r="BC257" s="2756">
        <f t="shared" si="365"/>
        <v>0</v>
      </c>
      <c r="BD257" s="2756">
        <f t="shared" si="365"/>
        <v>0</v>
      </c>
      <c r="BE257" s="2590">
        <f t="shared" si="365"/>
        <v>0</v>
      </c>
      <c r="BF257" s="2719">
        <f t="shared" si="365"/>
        <v>0</v>
      </c>
      <c r="BG257" s="2706">
        <f t="shared" si="290"/>
        <v>0</v>
      </c>
      <c r="BH257" s="2837"/>
      <c r="BI257" s="2837"/>
      <c r="BJ257" s="2672"/>
      <c r="BK257" s="2838"/>
      <c r="BL257" s="2553"/>
      <c r="BM257" s="2672"/>
      <c r="BN257" s="2672"/>
      <c r="BO257" s="2672"/>
      <c r="BP257" s="2672"/>
      <c r="BQ257" s="2672"/>
      <c r="BR257" s="2672">
        <f t="shared" si="291"/>
        <v>0</v>
      </c>
      <c r="BS257" s="2672"/>
      <c r="BT257" s="2838"/>
      <c r="BU257" s="2553"/>
      <c r="BV257" s="2672"/>
      <c r="BW257" s="2672"/>
      <c r="BX257" s="2672"/>
      <c r="BY257" s="2672"/>
      <c r="BZ257" s="2672"/>
      <c r="CA257" s="2672">
        <f t="shared" si="292"/>
        <v>0</v>
      </c>
      <c r="CB257" s="2808">
        <f t="shared" si="366"/>
        <v>0</v>
      </c>
      <c r="CC257" s="2590">
        <f t="shared" si="366"/>
        <v>0</v>
      </c>
      <c r="CD257" s="2590">
        <f t="shared" si="366"/>
        <v>0</v>
      </c>
      <c r="CE257" s="2590">
        <f t="shared" si="366"/>
        <v>0</v>
      </c>
      <c r="CF257" s="2590">
        <f t="shared" si="366"/>
        <v>0</v>
      </c>
      <c r="CG257" s="2590">
        <f t="shared" si="366"/>
        <v>0</v>
      </c>
      <c r="CH257" s="2590">
        <f t="shared" si="366"/>
        <v>0</v>
      </c>
      <c r="CI257" s="2719">
        <f t="shared" si="366"/>
        <v>0</v>
      </c>
      <c r="CJ257" s="2706">
        <f t="shared" si="293"/>
        <v>0</v>
      </c>
      <c r="CK257" s="2712"/>
      <c r="CL257" s="2712"/>
    </row>
    <row r="258" spans="1:90" ht="15" hidden="1" customHeight="1">
      <c r="A258" s="2834"/>
      <c r="B258" s="2675"/>
      <c r="C258" s="2839"/>
      <c r="D258" s="2669"/>
      <c r="E258" s="2670">
        <v>0</v>
      </c>
      <c r="F258" s="2672">
        <v>0</v>
      </c>
      <c r="G258" s="2553">
        <v>0</v>
      </c>
      <c r="H258" s="2672">
        <v>0</v>
      </c>
      <c r="I258" s="2672">
        <v>0</v>
      </c>
      <c r="J258" s="2672">
        <v>0</v>
      </c>
      <c r="K258" s="2672">
        <v>0</v>
      </c>
      <c r="L258" s="2672">
        <v>0</v>
      </c>
      <c r="M258" s="2672">
        <v>0</v>
      </c>
      <c r="N258" s="2672"/>
      <c r="O258" s="2838"/>
      <c r="P258" s="2553"/>
      <c r="Q258" s="2672"/>
      <c r="R258" s="2672"/>
      <c r="S258" s="2672"/>
      <c r="T258" s="2672"/>
      <c r="U258" s="2672"/>
      <c r="V258" s="2672">
        <f t="shared" si="287"/>
        <v>0</v>
      </c>
      <c r="W258" s="2726">
        <f t="shared" si="357"/>
        <v>0</v>
      </c>
      <c r="X258" s="2563">
        <f t="shared" si="358"/>
        <v>0</v>
      </c>
      <c r="Y258" s="2590">
        <f t="shared" si="359"/>
        <v>0</v>
      </c>
      <c r="Z258" s="2563">
        <f t="shared" si="360"/>
        <v>0</v>
      </c>
      <c r="AA258" s="2563">
        <f t="shared" si="361"/>
        <v>0</v>
      </c>
      <c r="AB258" s="2563">
        <f t="shared" si="362"/>
        <v>0</v>
      </c>
      <c r="AC258" s="2563">
        <f t="shared" si="363"/>
        <v>0</v>
      </c>
      <c r="AD258" s="2563">
        <f t="shared" si="364"/>
        <v>0</v>
      </c>
      <c r="AE258" s="2639">
        <f t="shared" si="288"/>
        <v>0</v>
      </c>
      <c r="AF258" s="2639"/>
      <c r="AG258" s="2672">
        <v>0</v>
      </c>
      <c r="AH258" s="2838">
        <v>0</v>
      </c>
      <c r="AI258" s="2553">
        <v>0</v>
      </c>
      <c r="AJ258" s="2672">
        <v>0</v>
      </c>
      <c r="AK258" s="2672">
        <v>0</v>
      </c>
      <c r="AL258" s="2672">
        <v>0</v>
      </c>
      <c r="AM258" s="2672">
        <v>0</v>
      </c>
      <c r="AN258" s="2672">
        <v>0</v>
      </c>
      <c r="AO258" s="2672">
        <v>0</v>
      </c>
      <c r="AP258" s="2672"/>
      <c r="AQ258" s="2838"/>
      <c r="AR258" s="2553"/>
      <c r="AS258" s="2672"/>
      <c r="AT258" s="2672"/>
      <c r="AU258" s="2672"/>
      <c r="AV258" s="2672"/>
      <c r="AW258" s="2672"/>
      <c r="AX258" s="2672">
        <f t="shared" si="289"/>
        <v>0</v>
      </c>
      <c r="AY258" s="2758">
        <f t="shared" si="365"/>
        <v>0</v>
      </c>
      <c r="AZ258" s="2701">
        <f t="shared" si="365"/>
        <v>0</v>
      </c>
      <c r="BA258" s="2758">
        <f t="shared" si="365"/>
        <v>0</v>
      </c>
      <c r="BB258" s="2590">
        <f t="shared" si="365"/>
        <v>0</v>
      </c>
      <c r="BC258" s="2756">
        <f t="shared" si="365"/>
        <v>0</v>
      </c>
      <c r="BD258" s="2756">
        <f t="shared" si="365"/>
        <v>0</v>
      </c>
      <c r="BE258" s="2590">
        <f t="shared" si="365"/>
        <v>0</v>
      </c>
      <c r="BF258" s="2719">
        <f t="shared" si="365"/>
        <v>0</v>
      </c>
      <c r="BG258" s="2706">
        <f t="shared" si="290"/>
        <v>0</v>
      </c>
      <c r="BH258" s="2837"/>
      <c r="BI258" s="2837"/>
      <c r="BJ258" s="2672"/>
      <c r="BK258" s="2838"/>
      <c r="BL258" s="2553"/>
      <c r="BM258" s="2672"/>
      <c r="BN258" s="2672"/>
      <c r="BO258" s="2672"/>
      <c r="BP258" s="2672"/>
      <c r="BQ258" s="2672"/>
      <c r="BR258" s="2672">
        <f t="shared" si="291"/>
        <v>0</v>
      </c>
      <c r="BS258" s="2672"/>
      <c r="BT258" s="2838"/>
      <c r="BU258" s="2553"/>
      <c r="BV258" s="2672"/>
      <c r="BW258" s="2672"/>
      <c r="BX258" s="2672"/>
      <c r="BY258" s="2672"/>
      <c r="BZ258" s="2672"/>
      <c r="CA258" s="2672">
        <f t="shared" si="292"/>
        <v>0</v>
      </c>
      <c r="CB258" s="2808">
        <f t="shared" si="366"/>
        <v>0</v>
      </c>
      <c r="CC258" s="2590">
        <f t="shared" si="366"/>
        <v>0</v>
      </c>
      <c r="CD258" s="2590">
        <f t="shared" si="366"/>
        <v>0</v>
      </c>
      <c r="CE258" s="2590">
        <f t="shared" si="366"/>
        <v>0</v>
      </c>
      <c r="CF258" s="2590">
        <f t="shared" si="366"/>
        <v>0</v>
      </c>
      <c r="CG258" s="2590">
        <f t="shared" si="366"/>
        <v>0</v>
      </c>
      <c r="CH258" s="2590">
        <f t="shared" si="366"/>
        <v>0</v>
      </c>
      <c r="CI258" s="2719">
        <f t="shared" si="366"/>
        <v>0</v>
      </c>
      <c r="CJ258" s="2706">
        <f t="shared" si="293"/>
        <v>0</v>
      </c>
      <c r="CK258" s="2712"/>
      <c r="CL258" s="2712"/>
    </row>
    <row r="259" spans="1:90" ht="15" hidden="1" customHeight="1">
      <c r="A259" s="2795"/>
      <c r="B259" s="2560"/>
      <c r="C259" s="2825"/>
      <c r="D259" s="2559"/>
      <c r="E259" s="2679">
        <v>0</v>
      </c>
      <c r="F259" s="489">
        <v>0</v>
      </c>
      <c r="G259" s="2552">
        <v>0</v>
      </c>
      <c r="H259" s="489">
        <v>0</v>
      </c>
      <c r="I259" s="489">
        <v>0</v>
      </c>
      <c r="J259" s="489">
        <v>0</v>
      </c>
      <c r="K259" s="489">
        <v>0</v>
      </c>
      <c r="L259" s="489">
        <v>0</v>
      </c>
      <c r="M259" s="489">
        <v>0</v>
      </c>
      <c r="N259" s="489"/>
      <c r="O259" s="514"/>
      <c r="P259" s="2552"/>
      <c r="Q259" s="489"/>
      <c r="R259" s="489"/>
      <c r="S259" s="489"/>
      <c r="T259" s="489"/>
      <c r="U259" s="489"/>
      <c r="V259" s="489">
        <f t="shared" si="287"/>
        <v>0</v>
      </c>
      <c r="W259" s="2726">
        <f t="shared" si="357"/>
        <v>0</v>
      </c>
      <c r="X259" s="2563">
        <f t="shared" si="358"/>
        <v>0</v>
      </c>
      <c r="Y259" s="2590">
        <f t="shared" si="359"/>
        <v>0</v>
      </c>
      <c r="Z259" s="2563">
        <f t="shared" si="360"/>
        <v>0</v>
      </c>
      <c r="AA259" s="2563">
        <f t="shared" si="361"/>
        <v>0</v>
      </c>
      <c r="AB259" s="2563">
        <f t="shared" si="362"/>
        <v>0</v>
      </c>
      <c r="AC259" s="2563">
        <f t="shared" si="363"/>
        <v>0</v>
      </c>
      <c r="AD259" s="2563">
        <f t="shared" si="364"/>
        <v>0</v>
      </c>
      <c r="AE259" s="2563">
        <f t="shared" si="288"/>
        <v>0</v>
      </c>
      <c r="AF259" s="2563"/>
      <c r="AG259" s="489">
        <v>0</v>
      </c>
      <c r="AH259" s="514">
        <v>0</v>
      </c>
      <c r="AI259" s="2552">
        <v>0</v>
      </c>
      <c r="AJ259" s="489">
        <v>0</v>
      </c>
      <c r="AK259" s="489">
        <v>0</v>
      </c>
      <c r="AL259" s="489">
        <v>0</v>
      </c>
      <c r="AM259" s="489">
        <v>0</v>
      </c>
      <c r="AN259" s="489">
        <v>0</v>
      </c>
      <c r="AO259" s="489">
        <v>0</v>
      </c>
      <c r="AP259" s="489"/>
      <c r="AQ259" s="514"/>
      <c r="AR259" s="2552"/>
      <c r="AS259" s="489"/>
      <c r="AT259" s="489"/>
      <c r="AU259" s="489"/>
      <c r="AV259" s="489"/>
      <c r="AW259" s="489"/>
      <c r="AX259" s="489">
        <f t="shared" si="289"/>
        <v>0</v>
      </c>
      <c r="AY259" s="2758">
        <f t="shared" si="365"/>
        <v>0</v>
      </c>
      <c r="AZ259" s="2701">
        <f t="shared" si="365"/>
        <v>0</v>
      </c>
      <c r="BA259" s="2758">
        <f t="shared" si="365"/>
        <v>0</v>
      </c>
      <c r="BB259" s="2590">
        <f t="shared" si="365"/>
        <v>0</v>
      </c>
      <c r="BC259" s="2756">
        <f t="shared" si="365"/>
        <v>0</v>
      </c>
      <c r="BD259" s="2756">
        <f t="shared" si="365"/>
        <v>0</v>
      </c>
      <c r="BE259" s="2590">
        <f t="shared" si="365"/>
        <v>0</v>
      </c>
      <c r="BF259" s="2719">
        <f t="shared" si="365"/>
        <v>0</v>
      </c>
      <c r="BG259" s="2719">
        <f t="shared" si="290"/>
        <v>0</v>
      </c>
      <c r="BH259" s="2798"/>
      <c r="BI259" s="2798"/>
      <c r="BJ259" s="489"/>
      <c r="BK259" s="514"/>
      <c r="BL259" s="2552"/>
      <c r="BM259" s="489"/>
      <c r="BN259" s="489"/>
      <c r="BO259" s="489"/>
      <c r="BP259" s="489"/>
      <c r="BQ259" s="489"/>
      <c r="BR259" s="489">
        <f t="shared" si="291"/>
        <v>0</v>
      </c>
      <c r="BS259" s="489"/>
      <c r="BT259" s="514"/>
      <c r="BU259" s="2552"/>
      <c r="BV259" s="489"/>
      <c r="BW259" s="489"/>
      <c r="BX259" s="489"/>
      <c r="BY259" s="489"/>
      <c r="BZ259" s="489"/>
      <c r="CA259" s="489">
        <f t="shared" si="292"/>
        <v>0</v>
      </c>
      <c r="CB259" s="2808">
        <f t="shared" si="366"/>
        <v>0</v>
      </c>
      <c r="CC259" s="2590">
        <f t="shared" si="366"/>
        <v>0</v>
      </c>
      <c r="CD259" s="2590">
        <f t="shared" si="366"/>
        <v>0</v>
      </c>
      <c r="CE259" s="2590">
        <f t="shared" si="366"/>
        <v>0</v>
      </c>
      <c r="CF259" s="2590">
        <f t="shared" si="366"/>
        <v>0</v>
      </c>
      <c r="CG259" s="2590">
        <f t="shared" si="366"/>
        <v>0</v>
      </c>
      <c r="CH259" s="2590">
        <f t="shared" si="366"/>
        <v>0</v>
      </c>
      <c r="CI259" s="2719">
        <f t="shared" si="366"/>
        <v>0</v>
      </c>
      <c r="CJ259" s="2719">
        <f t="shared" si="293"/>
        <v>0</v>
      </c>
      <c r="CK259" s="2663"/>
      <c r="CL259" s="2663"/>
    </row>
    <row r="260" spans="1:90" ht="15" hidden="1" customHeight="1">
      <c r="A260" s="2795"/>
      <c r="B260" s="2560"/>
      <c r="C260" s="2825"/>
      <c r="D260" s="2559"/>
      <c r="E260" s="2756">
        <v>0</v>
      </c>
      <c r="F260" s="2563">
        <v>0</v>
      </c>
      <c r="G260" s="2563">
        <v>0</v>
      </c>
      <c r="H260" s="2590">
        <v>0</v>
      </c>
      <c r="I260" s="2590">
        <v>0</v>
      </c>
      <c r="J260" s="2590">
        <v>0</v>
      </c>
      <c r="K260" s="2590">
        <v>0</v>
      </c>
      <c r="L260" s="2590">
        <v>0</v>
      </c>
      <c r="M260" s="2590">
        <v>0</v>
      </c>
      <c r="N260" s="2758"/>
      <c r="O260" s="2563"/>
      <c r="P260" s="2563"/>
      <c r="Q260" s="2590"/>
      <c r="R260" s="2590"/>
      <c r="S260" s="2590"/>
      <c r="T260" s="2590"/>
      <c r="U260" s="2590"/>
      <c r="V260" s="2590">
        <f t="shared" si="287"/>
        <v>0</v>
      </c>
      <c r="W260" s="2726">
        <f t="shared" si="357"/>
        <v>0</v>
      </c>
      <c r="X260" s="2563">
        <f t="shared" si="358"/>
        <v>0</v>
      </c>
      <c r="Y260" s="2590">
        <f t="shared" si="359"/>
        <v>0</v>
      </c>
      <c r="Z260" s="2563">
        <f t="shared" si="360"/>
        <v>0</v>
      </c>
      <c r="AA260" s="2563">
        <f t="shared" si="361"/>
        <v>0</v>
      </c>
      <c r="AB260" s="2563">
        <f t="shared" si="362"/>
        <v>0</v>
      </c>
      <c r="AC260" s="2563">
        <f t="shared" si="363"/>
        <v>0</v>
      </c>
      <c r="AD260" s="2563">
        <f t="shared" si="364"/>
        <v>0</v>
      </c>
      <c r="AE260" s="2563">
        <f t="shared" si="288"/>
        <v>0</v>
      </c>
      <c r="AF260" s="2563"/>
      <c r="AG260" s="2758">
        <v>0</v>
      </c>
      <c r="AH260" s="2563">
        <v>0</v>
      </c>
      <c r="AI260" s="2563">
        <v>0</v>
      </c>
      <c r="AJ260" s="2590">
        <v>0</v>
      </c>
      <c r="AK260" s="2590">
        <v>0</v>
      </c>
      <c r="AL260" s="2590">
        <v>0</v>
      </c>
      <c r="AM260" s="2590">
        <v>0</v>
      </c>
      <c r="AN260" s="2590">
        <v>0</v>
      </c>
      <c r="AO260" s="2590">
        <v>0</v>
      </c>
      <c r="AP260" s="2758"/>
      <c r="AQ260" s="2563"/>
      <c r="AR260" s="2563"/>
      <c r="AS260" s="2590"/>
      <c r="AT260" s="2590"/>
      <c r="AU260" s="2590"/>
      <c r="AV260" s="2590"/>
      <c r="AW260" s="2590"/>
      <c r="AX260" s="2590">
        <f t="shared" si="289"/>
        <v>0</v>
      </c>
      <c r="AY260" s="2758">
        <f t="shared" si="365"/>
        <v>0</v>
      </c>
      <c r="AZ260" s="2701">
        <f t="shared" si="365"/>
        <v>0</v>
      </c>
      <c r="BA260" s="2758">
        <f t="shared" si="365"/>
        <v>0</v>
      </c>
      <c r="BB260" s="2590">
        <f t="shared" si="365"/>
        <v>0</v>
      </c>
      <c r="BC260" s="2756">
        <f t="shared" si="365"/>
        <v>0</v>
      </c>
      <c r="BD260" s="2756">
        <f t="shared" si="365"/>
        <v>0</v>
      </c>
      <c r="BE260" s="2590">
        <f t="shared" si="365"/>
        <v>0</v>
      </c>
      <c r="BF260" s="2719">
        <f t="shared" si="365"/>
        <v>0</v>
      </c>
      <c r="BG260" s="2719">
        <f t="shared" si="290"/>
        <v>0</v>
      </c>
      <c r="BH260" s="2798"/>
      <c r="BI260" s="2798"/>
      <c r="BJ260" s="2758"/>
      <c r="BK260" s="2563"/>
      <c r="BL260" s="2563"/>
      <c r="BM260" s="2590"/>
      <c r="BN260" s="2590"/>
      <c r="BO260" s="2590"/>
      <c r="BP260" s="2590"/>
      <c r="BQ260" s="2590"/>
      <c r="BR260" s="2590">
        <f t="shared" si="291"/>
        <v>0</v>
      </c>
      <c r="BS260" s="2758"/>
      <c r="BT260" s="2563"/>
      <c r="BU260" s="2563"/>
      <c r="BV260" s="2590"/>
      <c r="BW260" s="2590"/>
      <c r="BX260" s="2590"/>
      <c r="BY260" s="2590"/>
      <c r="BZ260" s="2590"/>
      <c r="CA260" s="2590">
        <f t="shared" si="292"/>
        <v>0</v>
      </c>
      <c r="CB260" s="2808">
        <f t="shared" si="366"/>
        <v>0</v>
      </c>
      <c r="CC260" s="2590">
        <f t="shared" si="366"/>
        <v>0</v>
      </c>
      <c r="CD260" s="2590">
        <f t="shared" si="366"/>
        <v>0</v>
      </c>
      <c r="CE260" s="2590">
        <f t="shared" si="366"/>
        <v>0</v>
      </c>
      <c r="CF260" s="2590">
        <f t="shared" si="366"/>
        <v>0</v>
      </c>
      <c r="CG260" s="2590">
        <f t="shared" si="366"/>
        <v>0</v>
      </c>
      <c r="CH260" s="2590">
        <f t="shared" si="366"/>
        <v>0</v>
      </c>
      <c r="CI260" s="2719">
        <f t="shared" si="366"/>
        <v>0</v>
      </c>
      <c r="CJ260" s="2719">
        <f t="shared" si="293"/>
        <v>0</v>
      </c>
      <c r="CK260" s="2590"/>
      <c r="CL260" s="2590"/>
    </row>
    <row r="261" spans="1:90" ht="15" hidden="1" customHeight="1">
      <c r="A261" s="2795"/>
      <c r="B261" s="2558"/>
      <c r="C261" s="412"/>
      <c r="D261" s="2559"/>
      <c r="E261" s="2563">
        <v>0</v>
      </c>
      <c r="F261" s="2590">
        <v>0</v>
      </c>
      <c r="G261" s="2758">
        <v>0</v>
      </c>
      <c r="H261" s="2590">
        <v>0</v>
      </c>
      <c r="I261" s="2590">
        <v>0</v>
      </c>
      <c r="J261" s="2590">
        <v>0</v>
      </c>
      <c r="K261" s="2590">
        <v>0</v>
      </c>
      <c r="L261" s="2590">
        <v>0</v>
      </c>
      <c r="M261" s="2590">
        <v>0</v>
      </c>
      <c r="N261" s="2563"/>
      <c r="O261" s="2590"/>
      <c r="P261" s="2758"/>
      <c r="Q261" s="2590"/>
      <c r="R261" s="2590"/>
      <c r="S261" s="2590"/>
      <c r="T261" s="2590"/>
      <c r="U261" s="2590"/>
      <c r="V261" s="2590">
        <f t="shared" si="287"/>
        <v>0</v>
      </c>
      <c r="W261" s="2726">
        <f t="shared" si="357"/>
        <v>0</v>
      </c>
      <c r="X261" s="2563">
        <f t="shared" si="358"/>
        <v>0</v>
      </c>
      <c r="Y261" s="2590">
        <f t="shared" si="359"/>
        <v>0</v>
      </c>
      <c r="Z261" s="2563">
        <f t="shared" si="360"/>
        <v>0</v>
      </c>
      <c r="AA261" s="2563">
        <f t="shared" si="361"/>
        <v>0</v>
      </c>
      <c r="AB261" s="2563">
        <f t="shared" si="362"/>
        <v>0</v>
      </c>
      <c r="AC261" s="2563">
        <f t="shared" si="363"/>
        <v>0</v>
      </c>
      <c r="AD261" s="2563">
        <f t="shared" si="364"/>
        <v>0</v>
      </c>
      <c r="AE261" s="2563">
        <f t="shared" si="288"/>
        <v>0</v>
      </c>
      <c r="AF261" s="2563"/>
      <c r="AG261" s="2563">
        <v>0</v>
      </c>
      <c r="AH261" s="2590">
        <v>0</v>
      </c>
      <c r="AI261" s="2758">
        <v>0</v>
      </c>
      <c r="AJ261" s="2590">
        <v>0</v>
      </c>
      <c r="AK261" s="2590">
        <v>0</v>
      </c>
      <c r="AL261" s="2590">
        <v>0</v>
      </c>
      <c r="AM261" s="2590">
        <v>0</v>
      </c>
      <c r="AN261" s="2590">
        <v>0</v>
      </c>
      <c r="AO261" s="2590">
        <v>0</v>
      </c>
      <c r="AP261" s="2563"/>
      <c r="AQ261" s="2590"/>
      <c r="AR261" s="2758"/>
      <c r="AS261" s="2590"/>
      <c r="AT261" s="2590"/>
      <c r="AU261" s="2590"/>
      <c r="AV261" s="2590"/>
      <c r="AW261" s="2590"/>
      <c r="AX261" s="2590">
        <f t="shared" si="289"/>
        <v>0</v>
      </c>
      <c r="AY261" s="2758">
        <f t="shared" si="365"/>
        <v>0</v>
      </c>
      <c r="AZ261" s="2701">
        <f t="shared" si="365"/>
        <v>0</v>
      </c>
      <c r="BA261" s="2758">
        <f t="shared" si="365"/>
        <v>0</v>
      </c>
      <c r="BB261" s="2590">
        <f t="shared" si="365"/>
        <v>0</v>
      </c>
      <c r="BC261" s="2756">
        <f t="shared" si="365"/>
        <v>0</v>
      </c>
      <c r="BD261" s="2756">
        <f t="shared" si="365"/>
        <v>0</v>
      </c>
      <c r="BE261" s="2590">
        <f t="shared" si="365"/>
        <v>0</v>
      </c>
      <c r="BF261" s="2719">
        <f t="shared" si="365"/>
        <v>0</v>
      </c>
      <c r="BG261" s="2719">
        <f t="shared" si="290"/>
        <v>0</v>
      </c>
      <c r="BH261" s="2798"/>
      <c r="BI261" s="2798"/>
      <c r="BJ261" s="2563"/>
      <c r="BK261" s="2590"/>
      <c r="BL261" s="2758"/>
      <c r="BM261" s="2590"/>
      <c r="BN261" s="2590"/>
      <c r="BO261" s="2590"/>
      <c r="BP261" s="2590"/>
      <c r="BQ261" s="2590"/>
      <c r="BR261" s="2590">
        <f t="shared" si="291"/>
        <v>0</v>
      </c>
      <c r="BS261" s="2563"/>
      <c r="BT261" s="2590"/>
      <c r="BU261" s="2758"/>
      <c r="BV261" s="2590"/>
      <c r="BW261" s="2590"/>
      <c r="BX261" s="2590"/>
      <c r="BY261" s="2590"/>
      <c r="BZ261" s="2590"/>
      <c r="CA261" s="2590">
        <f t="shared" si="292"/>
        <v>0</v>
      </c>
      <c r="CB261" s="2808">
        <f t="shared" si="366"/>
        <v>0</v>
      </c>
      <c r="CC261" s="2590">
        <f t="shared" si="366"/>
        <v>0</v>
      </c>
      <c r="CD261" s="2590">
        <f t="shared" si="366"/>
        <v>0</v>
      </c>
      <c r="CE261" s="2590">
        <f t="shared" si="366"/>
        <v>0</v>
      </c>
      <c r="CF261" s="2590">
        <f t="shared" si="366"/>
        <v>0</v>
      </c>
      <c r="CG261" s="2590">
        <f t="shared" si="366"/>
        <v>0</v>
      </c>
      <c r="CH261" s="2590">
        <f t="shared" si="366"/>
        <v>0</v>
      </c>
      <c r="CI261" s="2719">
        <f t="shared" si="366"/>
        <v>0</v>
      </c>
      <c r="CJ261" s="2719">
        <f t="shared" si="293"/>
        <v>0</v>
      </c>
      <c r="CK261" s="2590"/>
      <c r="CL261" s="2590"/>
    </row>
    <row r="262" spans="1:90" ht="15" hidden="1" customHeight="1">
      <c r="A262" s="2795"/>
      <c r="B262" s="2569"/>
      <c r="C262" s="2570"/>
      <c r="D262" s="2571"/>
      <c r="E262" s="2575">
        <v>0</v>
      </c>
      <c r="F262" s="2604">
        <v>0</v>
      </c>
      <c r="G262" s="2840">
        <v>0</v>
      </c>
      <c r="H262" s="2840">
        <v>0</v>
      </c>
      <c r="I262" s="2840">
        <v>0</v>
      </c>
      <c r="J262" s="2840">
        <v>0</v>
      </c>
      <c r="K262" s="2623">
        <v>0</v>
      </c>
      <c r="L262" s="2840">
        <v>0</v>
      </c>
      <c r="M262" s="2840">
        <v>0</v>
      </c>
      <c r="N262" s="2575"/>
      <c r="O262" s="2604"/>
      <c r="P262" s="2767"/>
      <c r="Q262" s="2604"/>
      <c r="R262" s="2604"/>
      <c r="S262" s="2604"/>
      <c r="T262" s="2604"/>
      <c r="U262" s="2840"/>
      <c r="V262" s="2841">
        <f t="shared" si="287"/>
        <v>0</v>
      </c>
      <c r="W262" s="2726">
        <f t="shared" si="357"/>
        <v>0</v>
      </c>
      <c r="X262" s="2563">
        <f t="shared" si="358"/>
        <v>0</v>
      </c>
      <c r="Y262" s="2590">
        <f t="shared" si="359"/>
        <v>0</v>
      </c>
      <c r="Z262" s="2563">
        <f t="shared" si="360"/>
        <v>0</v>
      </c>
      <c r="AA262" s="2563">
        <f t="shared" si="361"/>
        <v>0</v>
      </c>
      <c r="AB262" s="2563">
        <f t="shared" si="362"/>
        <v>0</v>
      </c>
      <c r="AC262" s="2563">
        <f t="shared" si="363"/>
        <v>0</v>
      </c>
      <c r="AD262" s="2563">
        <f t="shared" si="364"/>
        <v>0</v>
      </c>
      <c r="AE262" s="2623">
        <f t="shared" si="288"/>
        <v>0</v>
      </c>
      <c r="AF262" s="2623"/>
      <c r="AG262" s="2575">
        <v>0</v>
      </c>
      <c r="AH262" s="2604">
        <v>0</v>
      </c>
      <c r="AI262" s="2767">
        <v>0</v>
      </c>
      <c r="AJ262" s="2604">
        <v>0</v>
      </c>
      <c r="AK262" s="2604">
        <v>0</v>
      </c>
      <c r="AL262" s="2604">
        <v>0</v>
      </c>
      <c r="AM262" s="2604">
        <v>0</v>
      </c>
      <c r="AN262" s="2840">
        <v>0</v>
      </c>
      <c r="AO262" s="2840">
        <v>0</v>
      </c>
      <c r="AP262" s="2575"/>
      <c r="AQ262" s="2604"/>
      <c r="AR262" s="2767"/>
      <c r="AS262" s="2604"/>
      <c r="AT262" s="2604"/>
      <c r="AU262" s="2604"/>
      <c r="AV262" s="2604"/>
      <c r="AW262" s="2840"/>
      <c r="AX262" s="2841">
        <f t="shared" si="289"/>
        <v>0</v>
      </c>
      <c r="AY262" s="2758">
        <f t="shared" si="365"/>
        <v>0</v>
      </c>
      <c r="AZ262" s="2701">
        <f t="shared" si="365"/>
        <v>0</v>
      </c>
      <c r="BA262" s="2758">
        <f t="shared" si="365"/>
        <v>0</v>
      </c>
      <c r="BB262" s="2590">
        <f t="shared" si="365"/>
        <v>0</v>
      </c>
      <c r="BC262" s="2756">
        <f t="shared" si="365"/>
        <v>0</v>
      </c>
      <c r="BD262" s="2756">
        <f t="shared" si="365"/>
        <v>0</v>
      </c>
      <c r="BE262" s="2590">
        <f t="shared" si="365"/>
        <v>0</v>
      </c>
      <c r="BF262" s="2719">
        <f t="shared" si="365"/>
        <v>0</v>
      </c>
      <c r="BG262" s="2719">
        <f t="shared" si="290"/>
        <v>0</v>
      </c>
      <c r="BH262" s="2798"/>
      <c r="BI262" s="2798"/>
      <c r="BJ262" s="2575"/>
      <c r="BK262" s="2604"/>
      <c r="BL262" s="2767"/>
      <c r="BM262" s="2604"/>
      <c r="BN262" s="2604"/>
      <c r="BO262" s="2604"/>
      <c r="BP262" s="2604"/>
      <c r="BQ262" s="2840"/>
      <c r="BR262" s="2604">
        <f t="shared" si="291"/>
        <v>0</v>
      </c>
      <c r="BS262" s="2575"/>
      <c r="BT262" s="2604"/>
      <c r="BU262" s="2767"/>
      <c r="BV262" s="2604"/>
      <c r="BW262" s="2604"/>
      <c r="BX262" s="2604"/>
      <c r="BY262" s="2604"/>
      <c r="BZ262" s="2840"/>
      <c r="CA262" s="2841">
        <f t="shared" si="292"/>
        <v>0</v>
      </c>
      <c r="CB262" s="2808">
        <f t="shared" si="366"/>
        <v>0</v>
      </c>
      <c r="CC262" s="2590">
        <f t="shared" si="366"/>
        <v>0</v>
      </c>
      <c r="CD262" s="2590">
        <f t="shared" si="366"/>
        <v>0</v>
      </c>
      <c r="CE262" s="2590">
        <f t="shared" si="366"/>
        <v>0</v>
      </c>
      <c r="CF262" s="2590">
        <f t="shared" si="366"/>
        <v>0</v>
      </c>
      <c r="CG262" s="2590">
        <f t="shared" si="366"/>
        <v>0</v>
      </c>
      <c r="CH262" s="2590">
        <f t="shared" si="366"/>
        <v>0</v>
      </c>
      <c r="CI262" s="2719">
        <f t="shared" si="366"/>
        <v>0</v>
      </c>
      <c r="CJ262" s="2719">
        <f t="shared" si="293"/>
        <v>0</v>
      </c>
      <c r="CK262" s="2604"/>
      <c r="CL262" s="2604"/>
    </row>
    <row r="263" spans="1:90" ht="18" hidden="1" customHeight="1">
      <c r="A263" s="338"/>
      <c r="B263" s="2540" t="s">
        <v>584</v>
      </c>
      <c r="C263" s="2541" t="s">
        <v>585</v>
      </c>
      <c r="D263" s="2608"/>
      <c r="E263" s="2543">
        <v>0</v>
      </c>
      <c r="F263" s="2543">
        <v>0</v>
      </c>
      <c r="G263" s="2543">
        <v>0</v>
      </c>
      <c r="H263" s="2543">
        <v>0</v>
      </c>
      <c r="I263" s="2543">
        <v>0</v>
      </c>
      <c r="J263" s="2543">
        <v>0</v>
      </c>
      <c r="K263" s="2543">
        <v>0</v>
      </c>
      <c r="L263" s="2543">
        <v>0</v>
      </c>
      <c r="M263" s="2543">
        <v>0</v>
      </c>
      <c r="N263" s="2543">
        <f t="shared" ref="N263:U263" si="367">SUM(N264:N273)</f>
        <v>0</v>
      </c>
      <c r="O263" s="2543">
        <f t="shared" si="367"/>
        <v>0</v>
      </c>
      <c r="P263" s="2543">
        <f t="shared" si="367"/>
        <v>0</v>
      </c>
      <c r="Q263" s="2543">
        <f t="shared" si="367"/>
        <v>0</v>
      </c>
      <c r="R263" s="2543">
        <f>SUM(R264:R273)</f>
        <v>0</v>
      </c>
      <c r="S263" s="2543">
        <f t="shared" si="367"/>
        <v>0</v>
      </c>
      <c r="T263" s="2543">
        <f t="shared" si="367"/>
        <v>0</v>
      </c>
      <c r="U263" s="2543">
        <f t="shared" si="367"/>
        <v>0</v>
      </c>
      <c r="V263" s="2543">
        <f t="shared" si="287"/>
        <v>0</v>
      </c>
      <c r="W263" s="2543">
        <f t="shared" ref="W263:AD263" si="368">SUM(W264:W273)</f>
        <v>0</v>
      </c>
      <c r="X263" s="2579">
        <f t="shared" si="368"/>
        <v>0</v>
      </c>
      <c r="Y263" s="2543">
        <f t="shared" si="368"/>
        <v>0</v>
      </c>
      <c r="Z263" s="2543">
        <f t="shared" si="368"/>
        <v>0</v>
      </c>
      <c r="AA263" s="2543">
        <f>SUM(AA264:AA273)</f>
        <v>0</v>
      </c>
      <c r="AB263" s="2543">
        <f t="shared" si="368"/>
        <v>0</v>
      </c>
      <c r="AC263" s="2543">
        <f t="shared" si="368"/>
        <v>0</v>
      </c>
      <c r="AD263" s="2543">
        <f t="shared" si="368"/>
        <v>0</v>
      </c>
      <c r="AE263" s="2543">
        <f t="shared" si="288"/>
        <v>0</v>
      </c>
      <c r="AF263" s="2543"/>
      <c r="AG263" s="2543">
        <v>0</v>
      </c>
      <c r="AH263" s="2543">
        <v>0</v>
      </c>
      <c r="AI263" s="2543">
        <v>0</v>
      </c>
      <c r="AJ263" s="2543">
        <v>0</v>
      </c>
      <c r="AK263" s="2543">
        <v>0</v>
      </c>
      <c r="AL263" s="2543">
        <v>0</v>
      </c>
      <c r="AM263" s="2543">
        <v>0</v>
      </c>
      <c r="AN263" s="2543">
        <v>0</v>
      </c>
      <c r="AO263" s="2543">
        <v>0</v>
      </c>
      <c r="AP263" s="2543">
        <f t="shared" ref="AP263:AW263" si="369">SUM(AP264:AP273)</f>
        <v>0</v>
      </c>
      <c r="AQ263" s="2543">
        <f t="shared" si="369"/>
        <v>0</v>
      </c>
      <c r="AR263" s="2543">
        <f t="shared" si="369"/>
        <v>0</v>
      </c>
      <c r="AS263" s="2543">
        <f t="shared" si="369"/>
        <v>0</v>
      </c>
      <c r="AT263" s="2543">
        <f>SUM(AT264:AT273)</f>
        <v>0</v>
      </c>
      <c r="AU263" s="2543">
        <f t="shared" si="369"/>
        <v>0</v>
      </c>
      <c r="AV263" s="2543">
        <f t="shared" si="369"/>
        <v>0</v>
      </c>
      <c r="AW263" s="2543">
        <f t="shared" si="369"/>
        <v>0</v>
      </c>
      <c r="AX263" s="2543">
        <f t="shared" si="289"/>
        <v>0</v>
      </c>
      <c r="AY263" s="2543">
        <f t="shared" ref="AY263:BF263" si="370">SUM(AY264:AY273)</f>
        <v>0</v>
      </c>
      <c r="AZ263" s="2543">
        <f t="shared" si="370"/>
        <v>0</v>
      </c>
      <c r="BA263" s="2543">
        <f t="shared" si="370"/>
        <v>0</v>
      </c>
      <c r="BB263" s="2543">
        <f t="shared" si="370"/>
        <v>0</v>
      </c>
      <c r="BC263" s="2543">
        <f>SUM(BC264:BC273)</f>
        <v>0</v>
      </c>
      <c r="BD263" s="2543">
        <f t="shared" si="370"/>
        <v>0</v>
      </c>
      <c r="BE263" s="2543">
        <f t="shared" si="370"/>
        <v>0</v>
      </c>
      <c r="BF263" s="2543">
        <f t="shared" si="370"/>
        <v>0</v>
      </c>
      <c r="BG263" s="2543">
        <f t="shared" si="290"/>
        <v>0</v>
      </c>
      <c r="BH263" s="2545"/>
      <c r="BI263" s="2545"/>
      <c r="BJ263" s="2543">
        <f t="shared" ref="BJ263:BQ263" si="371">SUM(BJ264:BJ273)</f>
        <v>0</v>
      </c>
      <c r="BK263" s="2543">
        <f t="shared" si="371"/>
        <v>0</v>
      </c>
      <c r="BL263" s="2543">
        <f t="shared" si="371"/>
        <v>0</v>
      </c>
      <c r="BM263" s="2543">
        <f t="shared" si="371"/>
        <v>0</v>
      </c>
      <c r="BN263" s="2543">
        <f t="shared" si="371"/>
        <v>0</v>
      </c>
      <c r="BO263" s="2543">
        <f t="shared" si="371"/>
        <v>0</v>
      </c>
      <c r="BP263" s="2543">
        <f t="shared" si="371"/>
        <v>0</v>
      </c>
      <c r="BQ263" s="2543">
        <f t="shared" si="371"/>
        <v>0</v>
      </c>
      <c r="BR263" s="2543">
        <f t="shared" si="291"/>
        <v>0</v>
      </c>
      <c r="BS263" s="2543">
        <f t="shared" ref="BS263:BZ263" si="372">SUM(BS264:BS273)</f>
        <v>0</v>
      </c>
      <c r="BT263" s="2543">
        <f t="shared" si="372"/>
        <v>0</v>
      </c>
      <c r="BU263" s="2543">
        <f t="shared" si="372"/>
        <v>0</v>
      </c>
      <c r="BV263" s="2543">
        <f t="shared" si="372"/>
        <v>0</v>
      </c>
      <c r="BW263" s="2543">
        <f t="shared" si="372"/>
        <v>0</v>
      </c>
      <c r="BX263" s="2543">
        <f t="shared" si="372"/>
        <v>0</v>
      </c>
      <c r="BY263" s="2543">
        <f t="shared" si="372"/>
        <v>0</v>
      </c>
      <c r="BZ263" s="2543">
        <f t="shared" si="372"/>
        <v>0</v>
      </c>
      <c r="CA263" s="2543">
        <f t="shared" si="292"/>
        <v>0</v>
      </c>
      <c r="CB263" s="2543">
        <f t="shared" ref="CB263:CI263" si="373">SUM(CB264:CB273)</f>
        <v>0</v>
      </c>
      <c r="CC263" s="2543">
        <f t="shared" si="373"/>
        <v>0</v>
      </c>
      <c r="CD263" s="2543">
        <f t="shared" si="373"/>
        <v>0</v>
      </c>
      <c r="CE263" s="2543">
        <f t="shared" si="373"/>
        <v>0</v>
      </c>
      <c r="CF263" s="2543">
        <f>SUM(CF264:CF273)</f>
        <v>0</v>
      </c>
      <c r="CG263" s="2543">
        <f t="shared" si="373"/>
        <v>0</v>
      </c>
      <c r="CH263" s="2543">
        <f t="shared" si="373"/>
        <v>0</v>
      </c>
      <c r="CI263" s="2543">
        <f t="shared" si="373"/>
        <v>0</v>
      </c>
      <c r="CJ263" s="2543">
        <f t="shared" si="293"/>
        <v>0</v>
      </c>
      <c r="CK263" s="2659"/>
      <c r="CL263" s="2659"/>
    </row>
    <row r="264" spans="1:90" ht="36" hidden="1">
      <c r="A264" s="2834"/>
      <c r="B264" s="346" t="s">
        <v>1383</v>
      </c>
      <c r="C264" s="347" t="s">
        <v>360</v>
      </c>
      <c r="D264" s="2547" t="s">
        <v>955</v>
      </c>
      <c r="E264" s="2688">
        <v>0</v>
      </c>
      <c r="F264" s="2554">
        <v>0</v>
      </c>
      <c r="G264" s="2554">
        <v>0</v>
      </c>
      <c r="H264" s="2554">
        <v>0</v>
      </c>
      <c r="I264" s="2554">
        <v>0</v>
      </c>
      <c r="J264" s="2554">
        <v>0</v>
      </c>
      <c r="K264" s="2554">
        <v>0</v>
      </c>
      <c r="L264" s="2554">
        <v>0</v>
      </c>
      <c r="M264" s="2554">
        <v>0</v>
      </c>
      <c r="N264" s="2688"/>
      <c r="O264" s="2626"/>
      <c r="P264" s="2554"/>
      <c r="Q264" s="2554">
        <f>5300-115300+110000</f>
        <v>0</v>
      </c>
      <c r="R264" s="2688"/>
      <c r="S264" s="2688"/>
      <c r="T264" s="2688"/>
      <c r="U264" s="2554"/>
      <c r="V264" s="2554">
        <f t="shared" si="287"/>
        <v>0</v>
      </c>
      <c r="W264" s="2688"/>
      <c r="X264" s="2726">
        <f t="shared" ref="X264:AD264" si="374">F264+O264</f>
        <v>0</v>
      </c>
      <c r="Y264" s="2554">
        <f t="shared" si="374"/>
        <v>0</v>
      </c>
      <c r="Z264" s="2554">
        <f t="shared" si="374"/>
        <v>0</v>
      </c>
      <c r="AA264" s="2688">
        <f t="shared" si="374"/>
        <v>0</v>
      </c>
      <c r="AB264" s="2688">
        <f t="shared" si="374"/>
        <v>0</v>
      </c>
      <c r="AC264" s="2688">
        <f t="shared" si="374"/>
        <v>0</v>
      </c>
      <c r="AD264" s="2554">
        <f t="shared" si="374"/>
        <v>0</v>
      </c>
      <c r="AE264" s="2554">
        <f t="shared" si="288"/>
        <v>0</v>
      </c>
      <c r="AF264" s="2554"/>
      <c r="AG264" s="2688">
        <v>0</v>
      </c>
      <c r="AH264" s="2554">
        <v>0</v>
      </c>
      <c r="AI264" s="2554">
        <v>0</v>
      </c>
      <c r="AJ264" s="2554">
        <v>0</v>
      </c>
      <c r="AK264" s="2554">
        <v>0</v>
      </c>
      <c r="AL264" s="2688">
        <v>0</v>
      </c>
      <c r="AM264" s="2688">
        <v>0</v>
      </c>
      <c r="AN264" s="2688">
        <v>0</v>
      </c>
      <c r="AO264" s="2688">
        <v>0</v>
      </c>
      <c r="AP264" s="2688"/>
      <c r="AQ264" s="2554"/>
      <c r="AR264" s="2554"/>
      <c r="AS264" s="2554"/>
      <c r="AT264" s="2688"/>
      <c r="AU264" s="2688"/>
      <c r="AV264" s="2688"/>
      <c r="AW264" s="2554"/>
      <c r="AX264" s="2553">
        <f t="shared" si="289"/>
        <v>0</v>
      </c>
      <c r="AY264" s="2758">
        <f t="shared" ref="AY264:BF273" si="375">AG264+AP264</f>
        <v>0</v>
      </c>
      <c r="AZ264" s="2701">
        <f t="shared" si="375"/>
        <v>0</v>
      </c>
      <c r="BA264" s="2758">
        <f t="shared" si="375"/>
        <v>0</v>
      </c>
      <c r="BB264" s="2590">
        <f t="shared" si="375"/>
        <v>0</v>
      </c>
      <c r="BC264" s="2756">
        <f t="shared" si="375"/>
        <v>0</v>
      </c>
      <c r="BD264" s="2756">
        <f t="shared" si="375"/>
        <v>0</v>
      </c>
      <c r="BE264" s="2590">
        <f t="shared" si="375"/>
        <v>0</v>
      </c>
      <c r="BF264" s="2719">
        <f t="shared" si="375"/>
        <v>0</v>
      </c>
      <c r="BG264" s="2706">
        <f t="shared" si="290"/>
        <v>0</v>
      </c>
      <c r="BH264" s="2837"/>
      <c r="BI264" s="2837"/>
      <c r="BJ264" s="2688"/>
      <c r="BK264" s="2688"/>
      <c r="BL264" s="2688"/>
      <c r="BM264" s="2688"/>
      <c r="BN264" s="2688"/>
      <c r="BO264" s="2688"/>
      <c r="BP264" s="2688"/>
      <c r="BQ264" s="2688"/>
      <c r="BR264" s="2688">
        <f t="shared" si="291"/>
        <v>0</v>
      </c>
      <c r="BS264" s="2688"/>
      <c r="BT264" s="2688"/>
      <c r="BU264" s="2688"/>
      <c r="BV264" s="2688"/>
      <c r="BW264" s="2688"/>
      <c r="BX264" s="2688"/>
      <c r="BY264" s="2688"/>
      <c r="BZ264" s="2688"/>
      <c r="CA264" s="2836">
        <f t="shared" si="292"/>
        <v>0</v>
      </c>
      <c r="CB264" s="2808">
        <f t="shared" ref="CB264:CI264" si="376">BJ264+BS264</f>
        <v>0</v>
      </c>
      <c r="CC264" s="2590">
        <f t="shared" si="376"/>
        <v>0</v>
      </c>
      <c r="CD264" s="2590">
        <f t="shared" si="376"/>
        <v>0</v>
      </c>
      <c r="CE264" s="2590">
        <f t="shared" si="376"/>
        <v>0</v>
      </c>
      <c r="CF264" s="2590">
        <f t="shared" si="376"/>
        <v>0</v>
      </c>
      <c r="CG264" s="2590">
        <f t="shared" si="376"/>
        <v>0</v>
      </c>
      <c r="CH264" s="2590">
        <f t="shared" si="376"/>
        <v>0</v>
      </c>
      <c r="CI264" s="2719">
        <f t="shared" si="376"/>
        <v>0</v>
      </c>
      <c r="CJ264" s="2706">
        <f t="shared" si="293"/>
        <v>0</v>
      </c>
      <c r="CK264" s="2666" t="s">
        <v>1384</v>
      </c>
      <c r="CL264" s="2551" t="s">
        <v>1385</v>
      </c>
    </row>
    <row r="265" spans="1:90" ht="14.25" hidden="1" customHeight="1">
      <c r="A265" s="2795"/>
      <c r="B265" s="2595"/>
      <c r="C265" s="555"/>
      <c r="D265" s="2559"/>
      <c r="E265" s="2600">
        <v>0</v>
      </c>
      <c r="F265" s="2600">
        <v>0</v>
      </c>
      <c r="G265" s="2600">
        <v>0</v>
      </c>
      <c r="H265" s="2600">
        <v>0</v>
      </c>
      <c r="I265" s="2600">
        <v>0</v>
      </c>
      <c r="J265" s="2600">
        <v>0</v>
      </c>
      <c r="K265" s="2600">
        <v>0</v>
      </c>
      <c r="L265" s="2600">
        <v>0</v>
      </c>
      <c r="M265" s="2600">
        <v>0</v>
      </c>
      <c r="N265" s="2600"/>
      <c r="O265" s="2600"/>
      <c r="P265" s="2600"/>
      <c r="Q265" s="2600"/>
      <c r="R265" s="2600"/>
      <c r="S265" s="2600"/>
      <c r="T265" s="2600"/>
      <c r="U265" s="2600"/>
      <c r="V265" s="2600">
        <f t="shared" si="287"/>
        <v>0</v>
      </c>
      <c r="W265" s="2600"/>
      <c r="X265" s="2600"/>
      <c r="Y265" s="2600"/>
      <c r="Z265" s="2600"/>
      <c r="AA265" s="2600"/>
      <c r="AB265" s="2600"/>
      <c r="AC265" s="2600"/>
      <c r="AD265" s="2600"/>
      <c r="AE265" s="2600">
        <f t="shared" si="288"/>
        <v>0</v>
      </c>
      <c r="AF265" s="2600"/>
      <c r="AG265" s="2600"/>
      <c r="AH265" s="2600"/>
      <c r="AI265" s="2600"/>
      <c r="AJ265" s="2600"/>
      <c r="AK265" s="2600"/>
      <c r="AL265" s="2600"/>
      <c r="AM265" s="2600"/>
      <c r="AN265" s="2600"/>
      <c r="AO265" s="2600">
        <v>0</v>
      </c>
      <c r="AP265" s="2600"/>
      <c r="AQ265" s="2600"/>
      <c r="AR265" s="2600"/>
      <c r="AS265" s="2600"/>
      <c r="AT265" s="2600"/>
      <c r="AU265" s="2600"/>
      <c r="AV265" s="2600"/>
      <c r="AW265" s="2600"/>
      <c r="AX265" s="2600">
        <f t="shared" si="289"/>
        <v>0</v>
      </c>
      <c r="AY265" s="2758">
        <f t="shared" si="375"/>
        <v>0</v>
      </c>
      <c r="AZ265" s="2701">
        <f t="shared" si="375"/>
        <v>0</v>
      </c>
      <c r="BA265" s="2758">
        <f t="shared" si="375"/>
        <v>0</v>
      </c>
      <c r="BB265" s="2590">
        <f t="shared" si="375"/>
        <v>0</v>
      </c>
      <c r="BC265" s="2756">
        <f t="shared" si="375"/>
        <v>0</v>
      </c>
      <c r="BD265" s="2756">
        <f t="shared" si="375"/>
        <v>0</v>
      </c>
      <c r="BE265" s="2590">
        <f t="shared" si="375"/>
        <v>0</v>
      </c>
      <c r="BF265" s="2719">
        <f t="shared" si="375"/>
        <v>0</v>
      </c>
      <c r="BG265" s="2719">
        <f t="shared" si="290"/>
        <v>0</v>
      </c>
      <c r="BH265" s="2798"/>
      <c r="BI265" s="2798"/>
      <c r="BJ265" s="2600"/>
      <c r="BK265" s="2600"/>
      <c r="BL265" s="2600"/>
      <c r="BM265" s="2600"/>
      <c r="BN265" s="2600"/>
      <c r="BO265" s="2600"/>
      <c r="BP265" s="2600"/>
      <c r="BQ265" s="2600"/>
      <c r="BR265" s="2600">
        <f t="shared" si="291"/>
        <v>0</v>
      </c>
      <c r="BS265" s="2600"/>
      <c r="BT265" s="2600"/>
      <c r="BU265" s="2600"/>
      <c r="BV265" s="2600"/>
      <c r="BW265" s="2600"/>
      <c r="BX265" s="2600"/>
      <c r="BY265" s="2600"/>
      <c r="BZ265" s="2600"/>
      <c r="CA265" s="2600">
        <f t="shared" si="292"/>
        <v>0</v>
      </c>
      <c r="CB265" s="2600"/>
      <c r="CC265" s="2600"/>
      <c r="CD265" s="2600"/>
      <c r="CE265" s="2600"/>
      <c r="CF265" s="2600"/>
      <c r="CG265" s="2600"/>
      <c r="CH265" s="2600"/>
      <c r="CI265" s="2600"/>
      <c r="CJ265" s="2600">
        <f t="shared" si="293"/>
        <v>0</v>
      </c>
      <c r="CK265" s="2692"/>
      <c r="CL265" s="2692"/>
    </row>
    <row r="266" spans="1:90" ht="14.25" hidden="1" customHeight="1">
      <c r="A266" s="2795"/>
      <c r="B266" s="2595"/>
      <c r="C266" s="555"/>
      <c r="D266" s="2559"/>
      <c r="E266" s="2600">
        <v>0</v>
      </c>
      <c r="F266" s="2600">
        <v>0</v>
      </c>
      <c r="G266" s="2600">
        <v>0</v>
      </c>
      <c r="H266" s="2600">
        <v>0</v>
      </c>
      <c r="I266" s="2600">
        <v>0</v>
      </c>
      <c r="J266" s="2600">
        <v>0</v>
      </c>
      <c r="K266" s="2600">
        <v>0</v>
      </c>
      <c r="L266" s="2600">
        <v>0</v>
      </c>
      <c r="M266" s="2600">
        <v>0</v>
      </c>
      <c r="N266" s="2600"/>
      <c r="O266" s="2600"/>
      <c r="P266" s="2600"/>
      <c r="Q266" s="2600"/>
      <c r="R266" s="2600"/>
      <c r="S266" s="2600"/>
      <c r="T266" s="2600"/>
      <c r="U266" s="2600"/>
      <c r="V266" s="2600">
        <f t="shared" si="287"/>
        <v>0</v>
      </c>
      <c r="W266" s="2600"/>
      <c r="X266" s="2600"/>
      <c r="Y266" s="2600"/>
      <c r="Z266" s="2600"/>
      <c r="AA266" s="2600"/>
      <c r="AB266" s="2600"/>
      <c r="AC266" s="2600"/>
      <c r="AD266" s="2600"/>
      <c r="AE266" s="2600">
        <f t="shared" si="288"/>
        <v>0</v>
      </c>
      <c r="AF266" s="2600"/>
      <c r="AG266" s="2600"/>
      <c r="AH266" s="2600"/>
      <c r="AI266" s="2600"/>
      <c r="AJ266" s="2600"/>
      <c r="AK266" s="2600"/>
      <c r="AL266" s="2600"/>
      <c r="AM266" s="2600"/>
      <c r="AN266" s="2600"/>
      <c r="AO266" s="2600">
        <v>0</v>
      </c>
      <c r="AP266" s="2600"/>
      <c r="AQ266" s="2600"/>
      <c r="AR266" s="2600"/>
      <c r="AS266" s="2600"/>
      <c r="AT266" s="2600"/>
      <c r="AU266" s="2600"/>
      <c r="AV266" s="2600"/>
      <c r="AW266" s="2600"/>
      <c r="AX266" s="2600">
        <f t="shared" si="289"/>
        <v>0</v>
      </c>
      <c r="AY266" s="2758">
        <f t="shared" si="375"/>
        <v>0</v>
      </c>
      <c r="AZ266" s="2701">
        <f t="shared" si="375"/>
        <v>0</v>
      </c>
      <c r="BA266" s="2758">
        <f t="shared" si="375"/>
        <v>0</v>
      </c>
      <c r="BB266" s="2590">
        <f t="shared" si="375"/>
        <v>0</v>
      </c>
      <c r="BC266" s="2756">
        <f t="shared" si="375"/>
        <v>0</v>
      </c>
      <c r="BD266" s="2756">
        <f t="shared" si="375"/>
        <v>0</v>
      </c>
      <c r="BE266" s="2590">
        <f t="shared" si="375"/>
        <v>0</v>
      </c>
      <c r="BF266" s="2719">
        <f t="shared" si="375"/>
        <v>0</v>
      </c>
      <c r="BG266" s="2719">
        <f t="shared" si="290"/>
        <v>0</v>
      </c>
      <c r="BH266" s="2798"/>
      <c r="BI266" s="2798"/>
      <c r="BJ266" s="2600"/>
      <c r="BK266" s="2600"/>
      <c r="BL266" s="2600"/>
      <c r="BM266" s="2600"/>
      <c r="BN266" s="2600"/>
      <c r="BO266" s="2600"/>
      <c r="BP266" s="2600"/>
      <c r="BQ266" s="2600"/>
      <c r="BR266" s="2600">
        <f t="shared" si="291"/>
        <v>0</v>
      </c>
      <c r="BS266" s="2600"/>
      <c r="BT266" s="2600"/>
      <c r="BU266" s="2600"/>
      <c r="BV266" s="2600"/>
      <c r="BW266" s="2600"/>
      <c r="BX266" s="2600"/>
      <c r="BY266" s="2600"/>
      <c r="BZ266" s="2600"/>
      <c r="CA266" s="2600">
        <f t="shared" si="292"/>
        <v>0</v>
      </c>
      <c r="CB266" s="2600"/>
      <c r="CC266" s="2600"/>
      <c r="CD266" s="2600"/>
      <c r="CE266" s="2600"/>
      <c r="CF266" s="2600"/>
      <c r="CG266" s="2600"/>
      <c r="CH266" s="2600"/>
      <c r="CI266" s="2600"/>
      <c r="CJ266" s="2600">
        <f t="shared" si="293"/>
        <v>0</v>
      </c>
      <c r="CK266" s="2692"/>
      <c r="CL266" s="2692"/>
    </row>
    <row r="267" spans="1:90" ht="14.25" hidden="1" customHeight="1">
      <c r="A267" s="2795"/>
      <c r="B267" s="2595"/>
      <c r="C267" s="555"/>
      <c r="D267" s="2559"/>
      <c r="E267" s="2600">
        <v>0</v>
      </c>
      <c r="F267" s="2600">
        <v>0</v>
      </c>
      <c r="G267" s="2600">
        <v>0</v>
      </c>
      <c r="H267" s="2600">
        <v>0</v>
      </c>
      <c r="I267" s="2600">
        <v>0</v>
      </c>
      <c r="J267" s="2600">
        <v>0</v>
      </c>
      <c r="K267" s="2600">
        <v>0</v>
      </c>
      <c r="L267" s="2600">
        <v>0</v>
      </c>
      <c r="M267" s="2600">
        <v>0</v>
      </c>
      <c r="N267" s="2600"/>
      <c r="O267" s="2600"/>
      <c r="P267" s="2600"/>
      <c r="Q267" s="2600"/>
      <c r="R267" s="2600"/>
      <c r="S267" s="2600"/>
      <c r="T267" s="2600"/>
      <c r="U267" s="2600"/>
      <c r="V267" s="2600">
        <f t="shared" ref="V267:V330" si="377">SUM(P267:U267)</f>
        <v>0</v>
      </c>
      <c r="W267" s="2600"/>
      <c r="X267" s="2600"/>
      <c r="Y267" s="2600"/>
      <c r="Z267" s="2600"/>
      <c r="AA267" s="2600"/>
      <c r="AB267" s="2600"/>
      <c r="AC267" s="2600"/>
      <c r="AD267" s="2600"/>
      <c r="AE267" s="2600">
        <f t="shared" ref="AE267:AE330" si="378">SUM(Y267:AD267)</f>
        <v>0</v>
      </c>
      <c r="AF267" s="2600"/>
      <c r="AG267" s="2600"/>
      <c r="AH267" s="2600"/>
      <c r="AI267" s="2600"/>
      <c r="AJ267" s="2600"/>
      <c r="AK267" s="2600"/>
      <c r="AL267" s="2600"/>
      <c r="AM267" s="2600"/>
      <c r="AN267" s="2600"/>
      <c r="AO267" s="2600">
        <v>0</v>
      </c>
      <c r="AP267" s="2600"/>
      <c r="AQ267" s="2600"/>
      <c r="AR267" s="2600"/>
      <c r="AS267" s="2600"/>
      <c r="AT267" s="2600"/>
      <c r="AU267" s="2600"/>
      <c r="AV267" s="2600"/>
      <c r="AW267" s="2600"/>
      <c r="AX267" s="2600">
        <f t="shared" ref="AX267:AX330" si="379">SUM(AR267:AW267)</f>
        <v>0</v>
      </c>
      <c r="AY267" s="2758">
        <f t="shared" si="375"/>
        <v>0</v>
      </c>
      <c r="AZ267" s="2701">
        <f t="shared" si="375"/>
        <v>0</v>
      </c>
      <c r="BA267" s="2758">
        <f t="shared" si="375"/>
        <v>0</v>
      </c>
      <c r="BB267" s="2590">
        <f t="shared" si="375"/>
        <v>0</v>
      </c>
      <c r="BC267" s="2756">
        <f t="shared" si="375"/>
        <v>0</v>
      </c>
      <c r="BD267" s="2756">
        <f t="shared" si="375"/>
        <v>0</v>
      </c>
      <c r="BE267" s="2590">
        <f t="shared" si="375"/>
        <v>0</v>
      </c>
      <c r="BF267" s="2719">
        <f t="shared" si="375"/>
        <v>0</v>
      </c>
      <c r="BG267" s="2719">
        <f t="shared" ref="BG267:BG330" si="380">SUM(BA267:BF267)</f>
        <v>0</v>
      </c>
      <c r="BH267" s="2798"/>
      <c r="BI267" s="2798"/>
      <c r="BJ267" s="2600"/>
      <c r="BK267" s="2600"/>
      <c r="BL267" s="2600"/>
      <c r="BM267" s="2600"/>
      <c r="BN267" s="2600"/>
      <c r="BO267" s="2600"/>
      <c r="BP267" s="2600"/>
      <c r="BQ267" s="2600"/>
      <c r="BR267" s="2600">
        <f t="shared" ref="BR267:BR330" si="381">SUM(BL267:BQ267)</f>
        <v>0</v>
      </c>
      <c r="BS267" s="2600"/>
      <c r="BT267" s="2600"/>
      <c r="BU267" s="2600"/>
      <c r="BV267" s="2600"/>
      <c r="BW267" s="2600"/>
      <c r="BX267" s="2600"/>
      <c r="BY267" s="2600"/>
      <c r="BZ267" s="2600"/>
      <c r="CA267" s="2600">
        <f t="shared" ref="CA267:CA330" si="382">SUM(BU267:BZ267)</f>
        <v>0</v>
      </c>
      <c r="CB267" s="2600"/>
      <c r="CC267" s="2600"/>
      <c r="CD267" s="2600"/>
      <c r="CE267" s="2600"/>
      <c r="CF267" s="2600"/>
      <c r="CG267" s="2600"/>
      <c r="CH267" s="2600"/>
      <c r="CI267" s="2600"/>
      <c r="CJ267" s="2600">
        <f t="shared" ref="CJ267:CJ330" si="383">SUM(CD267:CI267)</f>
        <v>0</v>
      </c>
      <c r="CK267" s="2692"/>
      <c r="CL267" s="2692"/>
    </row>
    <row r="268" spans="1:90" ht="14.25" hidden="1" customHeight="1">
      <c r="A268" s="2795"/>
      <c r="B268" s="2595"/>
      <c r="C268" s="555"/>
      <c r="D268" s="2559"/>
      <c r="E268" s="2600">
        <v>0</v>
      </c>
      <c r="F268" s="2600">
        <v>0</v>
      </c>
      <c r="G268" s="2600">
        <v>0</v>
      </c>
      <c r="H268" s="2600">
        <v>0</v>
      </c>
      <c r="I268" s="2600">
        <v>0</v>
      </c>
      <c r="J268" s="2600">
        <v>0</v>
      </c>
      <c r="K268" s="2600">
        <v>0</v>
      </c>
      <c r="L268" s="2600">
        <v>0</v>
      </c>
      <c r="M268" s="2600">
        <v>0</v>
      </c>
      <c r="N268" s="2600"/>
      <c r="O268" s="2600"/>
      <c r="P268" s="2600"/>
      <c r="Q268" s="2600"/>
      <c r="R268" s="2600"/>
      <c r="S268" s="2600"/>
      <c r="T268" s="2600"/>
      <c r="U268" s="2600"/>
      <c r="V268" s="2600">
        <f t="shared" si="377"/>
        <v>0</v>
      </c>
      <c r="W268" s="2600"/>
      <c r="X268" s="2600"/>
      <c r="Y268" s="2600"/>
      <c r="Z268" s="2600"/>
      <c r="AA268" s="2600"/>
      <c r="AB268" s="2600"/>
      <c r="AC268" s="2600"/>
      <c r="AD268" s="2600"/>
      <c r="AE268" s="2600">
        <f t="shared" si="378"/>
        <v>0</v>
      </c>
      <c r="AF268" s="2600"/>
      <c r="AG268" s="2600"/>
      <c r="AH268" s="2600"/>
      <c r="AI268" s="2600"/>
      <c r="AJ268" s="2600"/>
      <c r="AK268" s="2600"/>
      <c r="AL268" s="2600"/>
      <c r="AM268" s="2600"/>
      <c r="AN268" s="2600"/>
      <c r="AO268" s="2600">
        <v>0</v>
      </c>
      <c r="AP268" s="2600"/>
      <c r="AQ268" s="2600"/>
      <c r="AR268" s="2600"/>
      <c r="AS268" s="2600"/>
      <c r="AT268" s="2600"/>
      <c r="AU268" s="2600"/>
      <c r="AV268" s="2600"/>
      <c r="AW268" s="2600"/>
      <c r="AX268" s="2600">
        <f t="shared" si="379"/>
        <v>0</v>
      </c>
      <c r="AY268" s="2758">
        <f t="shared" si="375"/>
        <v>0</v>
      </c>
      <c r="AZ268" s="2701">
        <f t="shared" si="375"/>
        <v>0</v>
      </c>
      <c r="BA268" s="2758">
        <f t="shared" si="375"/>
        <v>0</v>
      </c>
      <c r="BB268" s="2590">
        <f t="shared" si="375"/>
        <v>0</v>
      </c>
      <c r="BC268" s="2756">
        <f t="shared" si="375"/>
        <v>0</v>
      </c>
      <c r="BD268" s="2756">
        <f t="shared" si="375"/>
        <v>0</v>
      </c>
      <c r="BE268" s="2590">
        <f t="shared" si="375"/>
        <v>0</v>
      </c>
      <c r="BF268" s="2719">
        <f t="shared" si="375"/>
        <v>0</v>
      </c>
      <c r="BG268" s="2719">
        <f t="shared" si="380"/>
        <v>0</v>
      </c>
      <c r="BH268" s="2798"/>
      <c r="BI268" s="2798"/>
      <c r="BJ268" s="2600"/>
      <c r="BK268" s="2600"/>
      <c r="BL268" s="2600"/>
      <c r="BM268" s="2600"/>
      <c r="BN268" s="2600"/>
      <c r="BO268" s="2600"/>
      <c r="BP268" s="2600"/>
      <c r="BQ268" s="2600"/>
      <c r="BR268" s="2600">
        <f t="shared" si="381"/>
        <v>0</v>
      </c>
      <c r="BS268" s="2600"/>
      <c r="BT268" s="2600"/>
      <c r="BU268" s="2600"/>
      <c r="BV268" s="2600"/>
      <c r="BW268" s="2600"/>
      <c r="BX268" s="2600"/>
      <c r="BY268" s="2600"/>
      <c r="BZ268" s="2600"/>
      <c r="CA268" s="2600">
        <f t="shared" si="382"/>
        <v>0</v>
      </c>
      <c r="CB268" s="2600"/>
      <c r="CC268" s="2600"/>
      <c r="CD268" s="2600"/>
      <c r="CE268" s="2600"/>
      <c r="CF268" s="2600"/>
      <c r="CG268" s="2600"/>
      <c r="CH268" s="2600"/>
      <c r="CI268" s="2600"/>
      <c r="CJ268" s="2600">
        <f t="shared" si="383"/>
        <v>0</v>
      </c>
      <c r="CK268" s="2692"/>
      <c r="CL268" s="2692"/>
    </row>
    <row r="269" spans="1:90" ht="14.25" hidden="1" customHeight="1">
      <c r="A269" s="2795"/>
      <c r="B269" s="2595"/>
      <c r="C269" s="555"/>
      <c r="D269" s="2559"/>
      <c r="E269" s="2600">
        <v>0</v>
      </c>
      <c r="F269" s="2600">
        <v>0</v>
      </c>
      <c r="G269" s="2600">
        <v>0</v>
      </c>
      <c r="H269" s="2600">
        <v>0</v>
      </c>
      <c r="I269" s="2600">
        <v>0</v>
      </c>
      <c r="J269" s="2600">
        <v>0</v>
      </c>
      <c r="K269" s="2600">
        <v>0</v>
      </c>
      <c r="L269" s="2600">
        <v>0</v>
      </c>
      <c r="M269" s="2600">
        <v>0</v>
      </c>
      <c r="N269" s="2600"/>
      <c r="O269" s="2600"/>
      <c r="P269" s="2600"/>
      <c r="Q269" s="2600"/>
      <c r="R269" s="2600"/>
      <c r="S269" s="2600"/>
      <c r="T269" s="2600"/>
      <c r="U269" s="2600"/>
      <c r="V269" s="2600">
        <f t="shared" si="377"/>
        <v>0</v>
      </c>
      <c r="W269" s="2600"/>
      <c r="X269" s="2600"/>
      <c r="Y269" s="2600"/>
      <c r="Z269" s="2600"/>
      <c r="AA269" s="2600"/>
      <c r="AB269" s="2600"/>
      <c r="AC269" s="2600"/>
      <c r="AD269" s="2600"/>
      <c r="AE269" s="2600">
        <f t="shared" si="378"/>
        <v>0</v>
      </c>
      <c r="AF269" s="2600"/>
      <c r="AG269" s="2600"/>
      <c r="AH269" s="2600"/>
      <c r="AI269" s="2600"/>
      <c r="AJ269" s="2600"/>
      <c r="AK269" s="2600"/>
      <c r="AL269" s="2600"/>
      <c r="AM269" s="2600"/>
      <c r="AN269" s="2600"/>
      <c r="AO269" s="2600">
        <v>0</v>
      </c>
      <c r="AP269" s="2600"/>
      <c r="AQ269" s="2600"/>
      <c r="AR269" s="2600"/>
      <c r="AS269" s="2600"/>
      <c r="AT269" s="2600"/>
      <c r="AU269" s="2600"/>
      <c r="AV269" s="2600"/>
      <c r="AW269" s="2600"/>
      <c r="AX269" s="2600">
        <f t="shared" si="379"/>
        <v>0</v>
      </c>
      <c r="AY269" s="2758">
        <f t="shared" si="375"/>
        <v>0</v>
      </c>
      <c r="AZ269" s="2701">
        <f t="shared" si="375"/>
        <v>0</v>
      </c>
      <c r="BA269" s="2758">
        <f t="shared" si="375"/>
        <v>0</v>
      </c>
      <c r="BB269" s="2590">
        <f t="shared" si="375"/>
        <v>0</v>
      </c>
      <c r="BC269" s="2756">
        <f t="shared" si="375"/>
        <v>0</v>
      </c>
      <c r="BD269" s="2756">
        <f t="shared" si="375"/>
        <v>0</v>
      </c>
      <c r="BE269" s="2590">
        <f t="shared" si="375"/>
        <v>0</v>
      </c>
      <c r="BF269" s="2719">
        <f t="shared" si="375"/>
        <v>0</v>
      </c>
      <c r="BG269" s="2719">
        <f t="shared" si="380"/>
        <v>0</v>
      </c>
      <c r="BH269" s="2798"/>
      <c r="BI269" s="2798"/>
      <c r="BJ269" s="2600"/>
      <c r="BK269" s="2600"/>
      <c r="BL269" s="2600"/>
      <c r="BM269" s="2600"/>
      <c r="BN269" s="2600"/>
      <c r="BO269" s="2600"/>
      <c r="BP269" s="2600"/>
      <c r="BQ269" s="2600"/>
      <c r="BR269" s="2600">
        <f t="shared" si="381"/>
        <v>0</v>
      </c>
      <c r="BS269" s="2600"/>
      <c r="BT269" s="2600"/>
      <c r="BU269" s="2600"/>
      <c r="BV269" s="2600"/>
      <c r="BW269" s="2600"/>
      <c r="BX269" s="2600"/>
      <c r="BY269" s="2600"/>
      <c r="BZ269" s="2600"/>
      <c r="CA269" s="2600">
        <f t="shared" si="382"/>
        <v>0</v>
      </c>
      <c r="CB269" s="2600"/>
      <c r="CC269" s="2600"/>
      <c r="CD269" s="2600"/>
      <c r="CE269" s="2600"/>
      <c r="CF269" s="2600"/>
      <c r="CG269" s="2600"/>
      <c r="CH269" s="2600"/>
      <c r="CI269" s="2600"/>
      <c r="CJ269" s="2600">
        <f t="shared" si="383"/>
        <v>0</v>
      </c>
      <c r="CK269" s="2692"/>
      <c r="CL269" s="2692"/>
    </row>
    <row r="270" spans="1:90" ht="14.25" hidden="1" customHeight="1">
      <c r="A270" s="2795"/>
      <c r="B270" s="2595"/>
      <c r="C270" s="555"/>
      <c r="D270" s="2559"/>
      <c r="E270" s="2600">
        <v>0</v>
      </c>
      <c r="F270" s="2600">
        <v>0</v>
      </c>
      <c r="G270" s="2600">
        <v>0</v>
      </c>
      <c r="H270" s="2600">
        <v>0</v>
      </c>
      <c r="I270" s="2600">
        <v>0</v>
      </c>
      <c r="J270" s="2600">
        <v>0</v>
      </c>
      <c r="K270" s="2600">
        <v>0</v>
      </c>
      <c r="L270" s="2600">
        <v>0</v>
      </c>
      <c r="M270" s="2600">
        <v>0</v>
      </c>
      <c r="N270" s="2600"/>
      <c r="O270" s="2600"/>
      <c r="P270" s="2600"/>
      <c r="Q270" s="2600"/>
      <c r="R270" s="2600"/>
      <c r="S270" s="2600"/>
      <c r="T270" s="2600"/>
      <c r="U270" s="2600"/>
      <c r="V270" s="2600">
        <f t="shared" si="377"/>
        <v>0</v>
      </c>
      <c r="W270" s="2600"/>
      <c r="X270" s="2600"/>
      <c r="Y270" s="2600"/>
      <c r="Z270" s="2600"/>
      <c r="AA270" s="2600"/>
      <c r="AB270" s="2600"/>
      <c r="AC270" s="2600"/>
      <c r="AD270" s="2600"/>
      <c r="AE270" s="2600">
        <f t="shared" si="378"/>
        <v>0</v>
      </c>
      <c r="AF270" s="2600"/>
      <c r="AG270" s="2600"/>
      <c r="AH270" s="2600"/>
      <c r="AI270" s="2600"/>
      <c r="AJ270" s="2600"/>
      <c r="AK270" s="2600"/>
      <c r="AL270" s="2600"/>
      <c r="AM270" s="2600"/>
      <c r="AN270" s="2600"/>
      <c r="AO270" s="2600">
        <v>0</v>
      </c>
      <c r="AP270" s="2600"/>
      <c r="AQ270" s="2600"/>
      <c r="AR270" s="2600"/>
      <c r="AS270" s="2600"/>
      <c r="AT270" s="2600"/>
      <c r="AU270" s="2600"/>
      <c r="AV270" s="2600"/>
      <c r="AW270" s="2600"/>
      <c r="AX270" s="2600">
        <f t="shared" si="379"/>
        <v>0</v>
      </c>
      <c r="AY270" s="2758">
        <f t="shared" si="375"/>
        <v>0</v>
      </c>
      <c r="AZ270" s="2701">
        <f t="shared" si="375"/>
        <v>0</v>
      </c>
      <c r="BA270" s="2758">
        <f t="shared" si="375"/>
        <v>0</v>
      </c>
      <c r="BB270" s="2590">
        <f t="shared" si="375"/>
        <v>0</v>
      </c>
      <c r="BC270" s="2756">
        <f t="shared" si="375"/>
        <v>0</v>
      </c>
      <c r="BD270" s="2756">
        <f t="shared" si="375"/>
        <v>0</v>
      </c>
      <c r="BE270" s="2590">
        <f t="shared" si="375"/>
        <v>0</v>
      </c>
      <c r="BF270" s="2719">
        <f t="shared" si="375"/>
        <v>0</v>
      </c>
      <c r="BG270" s="2719">
        <f t="shared" si="380"/>
        <v>0</v>
      </c>
      <c r="BH270" s="2798"/>
      <c r="BI270" s="2798"/>
      <c r="BJ270" s="2600"/>
      <c r="BK270" s="2600"/>
      <c r="BL270" s="2600"/>
      <c r="BM270" s="2600"/>
      <c r="BN270" s="2600"/>
      <c r="BO270" s="2600"/>
      <c r="BP270" s="2600"/>
      <c r="BQ270" s="2600"/>
      <c r="BR270" s="2600">
        <f t="shared" si="381"/>
        <v>0</v>
      </c>
      <c r="BS270" s="2600"/>
      <c r="BT270" s="2600"/>
      <c r="BU270" s="2600"/>
      <c r="BV270" s="2600"/>
      <c r="BW270" s="2600"/>
      <c r="BX270" s="2600"/>
      <c r="BY270" s="2600"/>
      <c r="BZ270" s="2600"/>
      <c r="CA270" s="2600">
        <f t="shared" si="382"/>
        <v>0</v>
      </c>
      <c r="CB270" s="2600"/>
      <c r="CC270" s="2600"/>
      <c r="CD270" s="2600"/>
      <c r="CE270" s="2600"/>
      <c r="CF270" s="2600"/>
      <c r="CG270" s="2600"/>
      <c r="CH270" s="2600"/>
      <c r="CI270" s="2600"/>
      <c r="CJ270" s="2600">
        <f t="shared" si="383"/>
        <v>0</v>
      </c>
      <c r="CK270" s="2692"/>
      <c r="CL270" s="2692"/>
    </row>
    <row r="271" spans="1:90" ht="14.25" hidden="1" customHeight="1">
      <c r="A271" s="2795"/>
      <c r="B271" s="2558"/>
      <c r="C271" s="412"/>
      <c r="D271" s="2559"/>
      <c r="E271" s="2756">
        <v>0</v>
      </c>
      <c r="F271" s="2730">
        <v>0</v>
      </c>
      <c r="G271" s="2730">
        <v>0</v>
      </c>
      <c r="H271" s="2730">
        <v>0</v>
      </c>
      <c r="I271" s="2730">
        <v>0</v>
      </c>
      <c r="J271" s="2730">
        <v>0</v>
      </c>
      <c r="K271" s="2590">
        <v>0</v>
      </c>
      <c r="L271" s="2730">
        <v>0</v>
      </c>
      <c r="M271" s="2730">
        <v>0</v>
      </c>
      <c r="N271" s="2591"/>
      <c r="O271" s="2730"/>
      <c r="P271" s="2591"/>
      <c r="Q271" s="2591"/>
      <c r="R271" s="2591"/>
      <c r="S271" s="2591"/>
      <c r="T271" s="2552"/>
      <c r="U271" s="2591"/>
      <c r="V271" s="2591">
        <f t="shared" si="377"/>
        <v>0</v>
      </c>
      <c r="W271" s="2730"/>
      <c r="X271" s="2842"/>
      <c r="Y271" s="2563"/>
      <c r="Z271" s="2563"/>
      <c r="AA271" s="2563"/>
      <c r="AB271" s="2563"/>
      <c r="AC271" s="2563"/>
      <c r="AD271" s="2563"/>
      <c r="AE271" s="2563">
        <f t="shared" si="378"/>
        <v>0</v>
      </c>
      <c r="AF271" s="2563"/>
      <c r="AG271" s="2758"/>
      <c r="AH271" s="2730"/>
      <c r="AI271" s="2590"/>
      <c r="AJ271" s="2590"/>
      <c r="AK271" s="2590"/>
      <c r="AL271" s="2590"/>
      <c r="AM271" s="2590"/>
      <c r="AN271" s="2730"/>
      <c r="AO271" s="2730">
        <v>0</v>
      </c>
      <c r="AP271" s="2758"/>
      <c r="AQ271" s="2730"/>
      <c r="AR271" s="2590"/>
      <c r="AS271" s="2590"/>
      <c r="AT271" s="2590"/>
      <c r="AU271" s="2590"/>
      <c r="AV271" s="2590"/>
      <c r="AW271" s="2730"/>
      <c r="AX271" s="2730">
        <f t="shared" si="379"/>
        <v>0</v>
      </c>
      <c r="AY271" s="2758">
        <f t="shared" si="375"/>
        <v>0</v>
      </c>
      <c r="AZ271" s="2701">
        <f t="shared" si="375"/>
        <v>0</v>
      </c>
      <c r="BA271" s="2758">
        <f t="shared" si="375"/>
        <v>0</v>
      </c>
      <c r="BB271" s="2590">
        <f t="shared" si="375"/>
        <v>0</v>
      </c>
      <c r="BC271" s="2756">
        <f t="shared" si="375"/>
        <v>0</v>
      </c>
      <c r="BD271" s="2756">
        <f t="shared" si="375"/>
        <v>0</v>
      </c>
      <c r="BE271" s="2590">
        <f t="shared" si="375"/>
        <v>0</v>
      </c>
      <c r="BF271" s="2719">
        <f t="shared" si="375"/>
        <v>0</v>
      </c>
      <c r="BG271" s="2719">
        <f t="shared" si="380"/>
        <v>0</v>
      </c>
      <c r="BH271" s="2798"/>
      <c r="BI271" s="2798"/>
      <c r="BJ271" s="2758"/>
      <c r="BK271" s="2730"/>
      <c r="BL271" s="2590"/>
      <c r="BM271" s="2590"/>
      <c r="BN271" s="2590"/>
      <c r="BO271" s="2590"/>
      <c r="BP271" s="2590"/>
      <c r="BQ271" s="2730"/>
      <c r="BR271" s="2590">
        <f t="shared" si="381"/>
        <v>0</v>
      </c>
      <c r="BS271" s="2758"/>
      <c r="BT271" s="2730"/>
      <c r="BU271" s="2590"/>
      <c r="BV271" s="2590"/>
      <c r="BW271" s="2590"/>
      <c r="BX271" s="2590"/>
      <c r="BY271" s="2590"/>
      <c r="BZ271" s="2730"/>
      <c r="CA271" s="2730">
        <f t="shared" si="382"/>
        <v>0</v>
      </c>
      <c r="CB271" s="2756"/>
      <c r="CC271" s="2590"/>
      <c r="CD271" s="2590"/>
      <c r="CE271" s="2590"/>
      <c r="CF271" s="2590"/>
      <c r="CG271" s="2590"/>
      <c r="CH271" s="2590"/>
      <c r="CI271" s="2590"/>
      <c r="CJ271" s="2590">
        <f t="shared" si="383"/>
        <v>0</v>
      </c>
      <c r="CK271" s="2590"/>
      <c r="CL271" s="2590"/>
    </row>
    <row r="272" spans="1:90" ht="14.25" hidden="1" customHeight="1">
      <c r="A272" s="2795"/>
      <c r="B272" s="2558"/>
      <c r="C272" s="412"/>
      <c r="D272" s="2559"/>
      <c r="E272" s="2756">
        <v>0</v>
      </c>
      <c r="F272" s="2590">
        <v>0</v>
      </c>
      <c r="G272" s="2590">
        <v>0</v>
      </c>
      <c r="H272" s="2590">
        <v>0</v>
      </c>
      <c r="I272" s="2590">
        <v>0</v>
      </c>
      <c r="J272" s="2590">
        <v>0</v>
      </c>
      <c r="K272" s="2590">
        <v>0</v>
      </c>
      <c r="L272" s="2590">
        <v>0</v>
      </c>
      <c r="M272" s="2590">
        <v>0</v>
      </c>
      <c r="N272" s="2591"/>
      <c r="O272" s="2591"/>
      <c r="P272" s="2591"/>
      <c r="Q272" s="2591"/>
      <c r="R272" s="2591"/>
      <c r="S272" s="2591"/>
      <c r="T272" s="2552"/>
      <c r="U272" s="2591"/>
      <c r="V272" s="2591">
        <f t="shared" si="377"/>
        <v>0</v>
      </c>
      <c r="W272" s="2563"/>
      <c r="X272" s="2563"/>
      <c r="Y272" s="2563"/>
      <c r="Z272" s="2590"/>
      <c r="AA272" s="2563"/>
      <c r="AB272" s="2563"/>
      <c r="AC272" s="2590"/>
      <c r="AD272" s="2563"/>
      <c r="AE272" s="2563">
        <f t="shared" si="378"/>
        <v>0</v>
      </c>
      <c r="AF272" s="2563"/>
      <c r="AG272" s="2758"/>
      <c r="AH272" s="2590"/>
      <c r="AI272" s="2590"/>
      <c r="AJ272" s="2756"/>
      <c r="AK272" s="2756"/>
      <c r="AL272" s="2758"/>
      <c r="AM272" s="2590"/>
      <c r="AN272" s="2590"/>
      <c r="AO272" s="2590">
        <v>0</v>
      </c>
      <c r="AP272" s="2756"/>
      <c r="AQ272" s="2590"/>
      <c r="AR272" s="2590"/>
      <c r="AS272" s="2756"/>
      <c r="AT272" s="2756"/>
      <c r="AU272" s="2756"/>
      <c r="AV272" s="2590"/>
      <c r="AW272" s="2590"/>
      <c r="AX272" s="2590">
        <f t="shared" si="379"/>
        <v>0</v>
      </c>
      <c r="AY272" s="2758">
        <f t="shared" si="375"/>
        <v>0</v>
      </c>
      <c r="AZ272" s="2701">
        <f t="shared" si="375"/>
        <v>0</v>
      </c>
      <c r="BA272" s="2758">
        <f t="shared" si="375"/>
        <v>0</v>
      </c>
      <c r="BB272" s="2590">
        <f t="shared" si="375"/>
        <v>0</v>
      </c>
      <c r="BC272" s="2756">
        <f t="shared" si="375"/>
        <v>0</v>
      </c>
      <c r="BD272" s="2756">
        <f t="shared" si="375"/>
        <v>0</v>
      </c>
      <c r="BE272" s="2590">
        <f t="shared" si="375"/>
        <v>0</v>
      </c>
      <c r="BF272" s="2719">
        <f t="shared" si="375"/>
        <v>0</v>
      </c>
      <c r="BG272" s="2719">
        <f t="shared" si="380"/>
        <v>0</v>
      </c>
      <c r="BH272" s="2798"/>
      <c r="BI272" s="2798"/>
      <c r="BJ272" s="2758"/>
      <c r="BK272" s="2590"/>
      <c r="BL272" s="2590"/>
      <c r="BM272" s="2758"/>
      <c r="BN272" s="2758"/>
      <c r="BO272" s="2758"/>
      <c r="BP272" s="2590"/>
      <c r="BQ272" s="2590"/>
      <c r="BR272" s="2758">
        <f t="shared" si="381"/>
        <v>0</v>
      </c>
      <c r="BS272" s="2758"/>
      <c r="BT272" s="2590"/>
      <c r="BU272" s="2590"/>
      <c r="BV272" s="2758"/>
      <c r="BW272" s="2758"/>
      <c r="BX272" s="2758"/>
      <c r="BY272" s="2590"/>
      <c r="BZ272" s="2590"/>
      <c r="CA272" s="2590">
        <f t="shared" si="382"/>
        <v>0</v>
      </c>
      <c r="CB272" s="2756"/>
      <c r="CC272" s="2590"/>
      <c r="CD272" s="2590"/>
      <c r="CE272" s="2590"/>
      <c r="CF272" s="2590"/>
      <c r="CG272" s="2590"/>
      <c r="CH272" s="2590"/>
      <c r="CI272" s="2590"/>
      <c r="CJ272" s="2590">
        <f t="shared" si="383"/>
        <v>0</v>
      </c>
      <c r="CK272" s="2590"/>
      <c r="CL272" s="2590"/>
    </row>
    <row r="273" spans="1:90" ht="14.25" hidden="1" customHeight="1">
      <c r="A273" s="2795"/>
      <c r="B273" s="2569"/>
      <c r="C273" s="2570"/>
      <c r="D273" s="2571"/>
      <c r="E273" s="2682">
        <v>0</v>
      </c>
      <c r="F273" s="2655">
        <v>0</v>
      </c>
      <c r="G273" s="2573">
        <v>0</v>
      </c>
      <c r="H273" s="2655">
        <v>0</v>
      </c>
      <c r="I273" s="2655">
        <v>0</v>
      </c>
      <c r="J273" s="2655">
        <v>0</v>
      </c>
      <c r="K273" s="2655">
        <v>0</v>
      </c>
      <c r="L273" s="2655">
        <v>0</v>
      </c>
      <c r="M273" s="2655">
        <v>0</v>
      </c>
      <c r="N273" s="2606"/>
      <c r="O273" s="2606"/>
      <c r="P273" s="2606"/>
      <c r="Q273" s="2606"/>
      <c r="R273" s="2606"/>
      <c r="S273" s="2606"/>
      <c r="T273" s="2606"/>
      <c r="U273" s="2606"/>
      <c r="V273" s="2606">
        <f t="shared" si="377"/>
        <v>0</v>
      </c>
      <c r="W273" s="2606"/>
      <c r="X273" s="2606"/>
      <c r="Y273" s="2606"/>
      <c r="Z273" s="2606"/>
      <c r="AA273" s="2606"/>
      <c r="AB273" s="2606"/>
      <c r="AC273" s="2606"/>
      <c r="AD273" s="2606"/>
      <c r="AE273" s="2606">
        <f t="shared" si="378"/>
        <v>0</v>
      </c>
      <c r="AF273" s="2606"/>
      <c r="AG273" s="2655"/>
      <c r="AH273" s="2605"/>
      <c r="AI273" s="2573"/>
      <c r="AJ273" s="2573"/>
      <c r="AK273" s="2573"/>
      <c r="AL273" s="2655"/>
      <c r="AM273" s="2655"/>
      <c r="AN273" s="2655"/>
      <c r="AO273" s="2655">
        <v>0</v>
      </c>
      <c r="AP273" s="2655"/>
      <c r="AQ273" s="2605"/>
      <c r="AR273" s="2573"/>
      <c r="AS273" s="2573"/>
      <c r="AT273" s="2655"/>
      <c r="AU273" s="2655"/>
      <c r="AV273" s="2655"/>
      <c r="AW273" s="2655"/>
      <c r="AX273" s="2652">
        <f t="shared" si="379"/>
        <v>0</v>
      </c>
      <c r="AY273" s="2758">
        <f t="shared" si="375"/>
        <v>0</v>
      </c>
      <c r="AZ273" s="2701">
        <f t="shared" si="375"/>
        <v>0</v>
      </c>
      <c r="BA273" s="2758">
        <f t="shared" si="375"/>
        <v>0</v>
      </c>
      <c r="BB273" s="2590">
        <f t="shared" si="375"/>
        <v>0</v>
      </c>
      <c r="BC273" s="2756">
        <f t="shared" si="375"/>
        <v>0</v>
      </c>
      <c r="BD273" s="2756">
        <f t="shared" si="375"/>
        <v>0</v>
      </c>
      <c r="BE273" s="2590">
        <f t="shared" si="375"/>
        <v>0</v>
      </c>
      <c r="BF273" s="2719">
        <f t="shared" si="375"/>
        <v>0</v>
      </c>
      <c r="BG273" s="2719">
        <f t="shared" si="380"/>
        <v>0</v>
      </c>
      <c r="BH273" s="2798"/>
      <c r="BI273" s="2798"/>
      <c r="BJ273" s="2655"/>
      <c r="BK273" s="2605"/>
      <c r="BL273" s="2573"/>
      <c r="BM273" s="2573"/>
      <c r="BN273" s="2573"/>
      <c r="BO273" s="2655"/>
      <c r="BP273" s="2655"/>
      <c r="BQ273" s="2655"/>
      <c r="BR273" s="2573">
        <f t="shared" si="381"/>
        <v>0</v>
      </c>
      <c r="BS273" s="2655"/>
      <c r="BT273" s="2605"/>
      <c r="BU273" s="2573"/>
      <c r="BV273" s="2573"/>
      <c r="BW273" s="2573"/>
      <c r="BX273" s="2655"/>
      <c r="BY273" s="2655"/>
      <c r="BZ273" s="2655"/>
      <c r="CA273" s="2655">
        <f t="shared" si="382"/>
        <v>0</v>
      </c>
      <c r="CB273" s="2789"/>
      <c r="CC273" s="2604"/>
      <c r="CD273" s="2604"/>
      <c r="CE273" s="2604"/>
      <c r="CF273" s="2604"/>
      <c r="CG273" s="2604"/>
      <c r="CH273" s="2604"/>
      <c r="CI273" s="2604"/>
      <c r="CJ273" s="2604">
        <f t="shared" si="383"/>
        <v>0</v>
      </c>
      <c r="CK273" s="2721"/>
      <c r="CL273" s="2721"/>
    </row>
    <row r="274" spans="1:90" ht="20.25" customHeight="1">
      <c r="A274" s="338"/>
      <c r="B274" s="3552" t="s">
        <v>561</v>
      </c>
      <c r="C274" s="3553" t="s">
        <v>587</v>
      </c>
      <c r="D274" s="3562"/>
      <c r="E274" s="3556">
        <v>0</v>
      </c>
      <c r="F274" s="3556">
        <v>0</v>
      </c>
      <c r="G274" s="3556">
        <v>4853</v>
      </c>
      <c r="H274" s="3556">
        <v>0</v>
      </c>
      <c r="I274" s="3556">
        <v>0</v>
      </c>
      <c r="J274" s="3556">
        <v>0</v>
      </c>
      <c r="K274" s="3556">
        <v>0</v>
      </c>
      <c r="L274" s="3556">
        <v>0</v>
      </c>
      <c r="M274" s="3556">
        <v>4853</v>
      </c>
      <c r="N274" s="3556">
        <f t="shared" ref="N274:T274" si="384">SUM(N275:N284)</f>
        <v>0</v>
      </c>
      <c r="O274" s="3556">
        <f t="shared" si="384"/>
        <v>0</v>
      </c>
      <c r="P274" s="3556">
        <f t="shared" si="384"/>
        <v>0</v>
      </c>
      <c r="Q274" s="3556">
        <f t="shared" si="384"/>
        <v>0</v>
      </c>
      <c r="R274" s="3556">
        <f>SUM(R275:R284)</f>
        <v>0</v>
      </c>
      <c r="S274" s="3556">
        <f t="shared" si="384"/>
        <v>0</v>
      </c>
      <c r="T274" s="3556">
        <f t="shared" si="384"/>
        <v>0</v>
      </c>
      <c r="U274" s="3556">
        <f>SUM(U275:U284)</f>
        <v>0</v>
      </c>
      <c r="V274" s="3556">
        <f t="shared" si="377"/>
        <v>0</v>
      </c>
      <c r="W274" s="3561">
        <f t="shared" ref="W274:AD274" si="385">SUM(W275:W284)</f>
        <v>0</v>
      </c>
      <c r="X274" s="3556">
        <f t="shared" si="385"/>
        <v>0</v>
      </c>
      <c r="Y274" s="3556">
        <f t="shared" si="385"/>
        <v>4853</v>
      </c>
      <c r="Z274" s="3556">
        <f t="shared" si="385"/>
        <v>0</v>
      </c>
      <c r="AA274" s="3556">
        <f>SUM(AA275:AA284)</f>
        <v>0</v>
      </c>
      <c r="AB274" s="3556">
        <f t="shared" si="385"/>
        <v>0</v>
      </c>
      <c r="AC274" s="3556">
        <f t="shared" si="385"/>
        <v>0</v>
      </c>
      <c r="AD274" s="3556">
        <f t="shared" si="385"/>
        <v>0</v>
      </c>
      <c r="AE274" s="3556">
        <f t="shared" si="378"/>
        <v>4853</v>
      </c>
      <c r="AF274" s="3556"/>
      <c r="AG274" s="3556">
        <v>0</v>
      </c>
      <c r="AH274" s="3556">
        <v>0</v>
      </c>
      <c r="AI274" s="3556">
        <v>0</v>
      </c>
      <c r="AJ274" s="3556">
        <v>0</v>
      </c>
      <c r="AK274" s="3556">
        <v>0</v>
      </c>
      <c r="AL274" s="3556">
        <v>0</v>
      </c>
      <c r="AM274" s="3556">
        <v>0</v>
      </c>
      <c r="AN274" s="3556">
        <v>0</v>
      </c>
      <c r="AO274" s="3556">
        <v>0</v>
      </c>
      <c r="AP274" s="3556">
        <f t="shared" ref="AP274:AW274" si="386">SUM(AP275:AP284)</f>
        <v>0</v>
      </c>
      <c r="AQ274" s="3556">
        <f t="shared" si="386"/>
        <v>0</v>
      </c>
      <c r="AR274" s="3556">
        <f t="shared" si="386"/>
        <v>0</v>
      </c>
      <c r="AS274" s="3556">
        <f t="shared" si="386"/>
        <v>0</v>
      </c>
      <c r="AT274" s="3556">
        <f>SUM(AT275:AT284)</f>
        <v>0</v>
      </c>
      <c r="AU274" s="3556">
        <f t="shared" si="386"/>
        <v>0</v>
      </c>
      <c r="AV274" s="3556">
        <f t="shared" si="386"/>
        <v>0</v>
      </c>
      <c r="AW274" s="3556">
        <f t="shared" si="386"/>
        <v>0</v>
      </c>
      <c r="AX274" s="3556">
        <f t="shared" si="379"/>
        <v>0</v>
      </c>
      <c r="AY274" s="3561">
        <f t="shared" ref="AY274:BF274" si="387">SUM(AY275:AY284)</f>
        <v>0</v>
      </c>
      <c r="AZ274" s="3556">
        <f t="shared" si="387"/>
        <v>0</v>
      </c>
      <c r="BA274" s="3556">
        <f t="shared" si="387"/>
        <v>0</v>
      </c>
      <c r="BB274" s="3556">
        <f t="shared" si="387"/>
        <v>0</v>
      </c>
      <c r="BC274" s="3556">
        <f>SUM(BC275:BC284)</f>
        <v>0</v>
      </c>
      <c r="BD274" s="3556">
        <f t="shared" si="387"/>
        <v>0</v>
      </c>
      <c r="BE274" s="3556">
        <f t="shared" si="387"/>
        <v>0</v>
      </c>
      <c r="BF274" s="3556">
        <f t="shared" si="387"/>
        <v>0</v>
      </c>
      <c r="BG274" s="3556">
        <f t="shared" si="380"/>
        <v>0</v>
      </c>
      <c r="BH274" s="3559"/>
      <c r="BI274" s="3559"/>
      <c r="BJ274" s="3556">
        <f t="shared" ref="BJ274:BQ274" si="388">SUM(BJ275:BJ284)</f>
        <v>46.74</v>
      </c>
      <c r="BK274" s="3556">
        <f t="shared" si="388"/>
        <v>0</v>
      </c>
      <c r="BL274" s="3556">
        <f t="shared" si="388"/>
        <v>180000</v>
      </c>
      <c r="BM274" s="3556">
        <f t="shared" si="388"/>
        <v>0</v>
      </c>
      <c r="BN274" s="3556">
        <f t="shared" si="388"/>
        <v>0</v>
      </c>
      <c r="BO274" s="3556">
        <f t="shared" si="388"/>
        <v>0</v>
      </c>
      <c r="BP274" s="3556">
        <f t="shared" si="388"/>
        <v>0</v>
      </c>
      <c r="BQ274" s="3556">
        <f t="shared" si="388"/>
        <v>0</v>
      </c>
      <c r="BR274" s="3556">
        <f t="shared" si="381"/>
        <v>180000</v>
      </c>
      <c r="BS274" s="3556">
        <f t="shared" ref="BS274:BZ274" si="389">SUM(BS275:BS284)</f>
        <v>0</v>
      </c>
      <c r="BT274" s="3556">
        <f t="shared" si="389"/>
        <v>0</v>
      </c>
      <c r="BU274" s="3556">
        <f t="shared" si="389"/>
        <v>0</v>
      </c>
      <c r="BV274" s="3556">
        <f t="shared" si="389"/>
        <v>0</v>
      </c>
      <c r="BW274" s="3556">
        <f t="shared" si="389"/>
        <v>0</v>
      </c>
      <c r="BX274" s="3556">
        <f t="shared" si="389"/>
        <v>0</v>
      </c>
      <c r="BY274" s="3556">
        <f t="shared" si="389"/>
        <v>0</v>
      </c>
      <c r="BZ274" s="3556">
        <f t="shared" si="389"/>
        <v>0</v>
      </c>
      <c r="CA274" s="3556">
        <f t="shared" si="382"/>
        <v>0</v>
      </c>
      <c r="CB274" s="3556">
        <f t="shared" ref="CB274:CI274" si="390">SUM(CB275:CB284)</f>
        <v>46.74</v>
      </c>
      <c r="CC274" s="3556">
        <f t="shared" si="390"/>
        <v>0</v>
      </c>
      <c r="CD274" s="3556">
        <f t="shared" si="390"/>
        <v>180000</v>
      </c>
      <c r="CE274" s="3556">
        <f t="shared" si="390"/>
        <v>0</v>
      </c>
      <c r="CF274" s="3556">
        <f>SUM(CF275:CF284)</f>
        <v>0</v>
      </c>
      <c r="CG274" s="3556">
        <f t="shared" si="390"/>
        <v>0</v>
      </c>
      <c r="CH274" s="3556">
        <f t="shared" si="390"/>
        <v>0</v>
      </c>
      <c r="CI274" s="3556">
        <f t="shared" si="390"/>
        <v>0</v>
      </c>
      <c r="CJ274" s="3556">
        <f t="shared" si="383"/>
        <v>180000</v>
      </c>
      <c r="CK274" s="2659"/>
      <c r="CL274" s="2659"/>
    </row>
    <row r="275" spans="1:90" ht="62.25" customHeight="1">
      <c r="A275" s="2843">
        <v>8</v>
      </c>
      <c r="B275" s="2728" t="s">
        <v>563</v>
      </c>
      <c r="C275" s="347" t="s">
        <v>208</v>
      </c>
      <c r="D275" s="2844" t="s">
        <v>957</v>
      </c>
      <c r="E275" s="2662">
        <v>0</v>
      </c>
      <c r="F275" s="2554">
        <v>0</v>
      </c>
      <c r="G275" s="2554">
        <v>3550</v>
      </c>
      <c r="H275" s="2554">
        <v>0</v>
      </c>
      <c r="I275" s="2554">
        <v>0</v>
      </c>
      <c r="J275" s="2625">
        <v>0</v>
      </c>
      <c r="K275" s="2554">
        <v>0</v>
      </c>
      <c r="L275" s="2554">
        <v>0</v>
      </c>
      <c r="M275" s="2554">
        <v>3550</v>
      </c>
      <c r="N275" s="2585"/>
      <c r="O275" s="2585"/>
      <c r="P275" s="2554"/>
      <c r="Q275" s="2585"/>
      <c r="R275" s="2585"/>
      <c r="S275" s="2585"/>
      <c r="T275" s="2585"/>
      <c r="U275" s="2554"/>
      <c r="V275" s="2554">
        <f t="shared" si="377"/>
        <v>0</v>
      </c>
      <c r="W275" s="2845">
        <f t="shared" ref="W275:AD275" si="391">E275+N275</f>
        <v>0</v>
      </c>
      <c r="X275" s="2846">
        <f t="shared" si="391"/>
        <v>0</v>
      </c>
      <c r="Y275" s="2550">
        <f t="shared" si="391"/>
        <v>3550</v>
      </c>
      <c r="Z275" s="2585">
        <f t="shared" si="391"/>
        <v>0</v>
      </c>
      <c r="AA275" s="2585">
        <f t="shared" si="391"/>
        <v>0</v>
      </c>
      <c r="AB275" s="2585">
        <f t="shared" si="391"/>
        <v>0</v>
      </c>
      <c r="AC275" s="2585">
        <f t="shared" si="391"/>
        <v>0</v>
      </c>
      <c r="AD275" s="2550">
        <f t="shared" si="391"/>
        <v>0</v>
      </c>
      <c r="AE275" s="2550">
        <f t="shared" si="378"/>
        <v>3550</v>
      </c>
      <c r="AF275" s="2550"/>
      <c r="AG275" s="2625">
        <v>0</v>
      </c>
      <c r="AH275" s="2554">
        <v>0</v>
      </c>
      <c r="AI275" s="2554">
        <v>0</v>
      </c>
      <c r="AJ275" s="2554">
        <v>0</v>
      </c>
      <c r="AK275" s="2554">
        <v>0</v>
      </c>
      <c r="AL275" s="2554">
        <v>0</v>
      </c>
      <c r="AM275" s="2554">
        <v>0</v>
      </c>
      <c r="AN275" s="2554">
        <v>0</v>
      </c>
      <c r="AO275" s="2554">
        <v>0</v>
      </c>
      <c r="AP275" s="2625"/>
      <c r="AQ275" s="2554"/>
      <c r="AR275" s="2554"/>
      <c r="AS275" s="2554"/>
      <c r="AT275" s="2554"/>
      <c r="AU275" s="2554"/>
      <c r="AV275" s="2554">
        <f>140000-140000</f>
        <v>0</v>
      </c>
      <c r="AW275" s="2581"/>
      <c r="AX275" s="2581">
        <f t="shared" si="379"/>
        <v>0</v>
      </c>
      <c r="AY275" s="2773">
        <f t="shared" ref="AY275:BF284" si="392">AG275+AP275</f>
        <v>0</v>
      </c>
      <c r="AZ275" s="2744">
        <f t="shared" si="392"/>
        <v>0</v>
      </c>
      <c r="BA275" s="2748">
        <f t="shared" si="392"/>
        <v>0</v>
      </c>
      <c r="BB275" s="2554">
        <f t="shared" si="392"/>
        <v>0</v>
      </c>
      <c r="BC275" s="2554">
        <f t="shared" si="392"/>
        <v>0</v>
      </c>
      <c r="BD275" s="2554">
        <f t="shared" si="392"/>
        <v>0</v>
      </c>
      <c r="BE275" s="2554">
        <f t="shared" si="392"/>
        <v>0</v>
      </c>
      <c r="BF275" s="2554">
        <f t="shared" si="392"/>
        <v>0</v>
      </c>
      <c r="BG275" s="2554">
        <f t="shared" si="380"/>
        <v>0</v>
      </c>
      <c r="BH275" s="2587"/>
      <c r="BI275" s="2587"/>
      <c r="BJ275" s="2625"/>
      <c r="BK275" s="2554"/>
      <c r="BL275" s="2554"/>
      <c r="BM275" s="2554"/>
      <c r="BN275" s="2554"/>
      <c r="BO275" s="2554"/>
      <c r="BP275" s="2554">
        <f>140000-140000</f>
        <v>0</v>
      </c>
      <c r="BQ275" s="2625"/>
      <c r="BR275" s="2554">
        <f t="shared" si="381"/>
        <v>0</v>
      </c>
      <c r="BS275" s="2625"/>
      <c r="BT275" s="2554"/>
      <c r="BU275" s="2554"/>
      <c r="BV275" s="2554"/>
      <c r="BW275" s="2554"/>
      <c r="BX275" s="2554"/>
      <c r="BY275" s="2554">
        <f>140000-140000</f>
        <v>0</v>
      </c>
      <c r="BZ275" s="2625"/>
      <c r="CA275" s="2625">
        <f t="shared" si="382"/>
        <v>0</v>
      </c>
      <c r="CB275" s="2770">
        <f t="shared" ref="CB275:CI284" si="393">BJ275+BS275</f>
        <v>0</v>
      </c>
      <c r="CC275" s="2581">
        <f t="shared" si="393"/>
        <v>0</v>
      </c>
      <c r="CD275" s="2581">
        <f t="shared" si="393"/>
        <v>0</v>
      </c>
      <c r="CE275" s="2581">
        <f t="shared" si="393"/>
        <v>0</v>
      </c>
      <c r="CF275" s="2581">
        <f t="shared" si="393"/>
        <v>0</v>
      </c>
      <c r="CG275" s="2581">
        <f t="shared" si="393"/>
        <v>0</v>
      </c>
      <c r="CH275" s="2581">
        <f t="shared" si="393"/>
        <v>0</v>
      </c>
      <c r="CI275" s="2581">
        <f t="shared" si="393"/>
        <v>0</v>
      </c>
      <c r="CJ275" s="2581">
        <f t="shared" si="383"/>
        <v>0</v>
      </c>
      <c r="CK275" s="2563"/>
      <c r="CL275" s="2563"/>
    </row>
    <row r="276" spans="1:90" ht="12.75" hidden="1" customHeight="1">
      <c r="A276" s="2834"/>
      <c r="B276" s="2661" t="s">
        <v>589</v>
      </c>
      <c r="C276" s="2835"/>
      <c r="D276" s="2547"/>
      <c r="E276" s="2662">
        <v>0</v>
      </c>
      <c r="F276" s="2625">
        <v>0</v>
      </c>
      <c r="G276" s="2554">
        <v>0</v>
      </c>
      <c r="H276" s="2625">
        <v>0</v>
      </c>
      <c r="I276" s="2672">
        <v>0</v>
      </c>
      <c r="J276" s="2672">
        <v>0</v>
      </c>
      <c r="K276" s="2672">
        <v>0</v>
      </c>
      <c r="L276" s="2672">
        <v>0</v>
      </c>
      <c r="M276" s="2719">
        <v>0</v>
      </c>
      <c r="N276" s="2625"/>
      <c r="O276" s="2764"/>
      <c r="P276" s="2554"/>
      <c r="Q276" s="2625"/>
      <c r="R276" s="2672"/>
      <c r="S276" s="2672"/>
      <c r="T276" s="2672"/>
      <c r="U276" s="2672"/>
      <c r="V276" s="2554">
        <f t="shared" si="377"/>
        <v>0</v>
      </c>
      <c r="W276" s="2847"/>
      <c r="X276" s="2563"/>
      <c r="Y276" s="2590"/>
      <c r="Z276" s="2563"/>
      <c r="AA276" s="2563"/>
      <c r="AB276" s="2563"/>
      <c r="AC276" s="2563"/>
      <c r="AD276" s="2563"/>
      <c r="AE276" s="2554">
        <f t="shared" si="378"/>
        <v>0</v>
      </c>
      <c r="AF276" s="2554"/>
      <c r="AG276" s="2625"/>
      <c r="AH276" s="2764">
        <v>0</v>
      </c>
      <c r="AI276" s="2554">
        <v>0</v>
      </c>
      <c r="AJ276" s="2625">
        <v>0</v>
      </c>
      <c r="AK276" s="2672">
        <v>0</v>
      </c>
      <c r="AL276" s="2672">
        <v>0</v>
      </c>
      <c r="AM276" s="2672">
        <v>0</v>
      </c>
      <c r="AN276" s="2672">
        <v>0</v>
      </c>
      <c r="AO276" s="2672">
        <v>0</v>
      </c>
      <c r="AP276" s="2625"/>
      <c r="AQ276" s="2764"/>
      <c r="AR276" s="2554"/>
      <c r="AS276" s="2625"/>
      <c r="AT276" s="2672"/>
      <c r="AU276" s="2672"/>
      <c r="AV276" s="2672"/>
      <c r="AW276" s="2672"/>
      <c r="AX276" s="2672">
        <f t="shared" si="379"/>
        <v>0</v>
      </c>
      <c r="AY276" s="2758">
        <f t="shared" si="392"/>
        <v>0</v>
      </c>
      <c r="AZ276" s="2701">
        <f t="shared" si="392"/>
        <v>0</v>
      </c>
      <c r="BA276" s="2758">
        <f t="shared" si="392"/>
        <v>0</v>
      </c>
      <c r="BB276" s="2590">
        <f t="shared" si="392"/>
        <v>0</v>
      </c>
      <c r="BC276" s="2756">
        <f t="shared" si="392"/>
        <v>0</v>
      </c>
      <c r="BD276" s="2756">
        <f t="shared" si="392"/>
        <v>0</v>
      </c>
      <c r="BE276" s="2590">
        <f t="shared" si="392"/>
        <v>0</v>
      </c>
      <c r="BF276" s="2719">
        <f t="shared" si="392"/>
        <v>0</v>
      </c>
      <c r="BG276" s="2706">
        <f t="shared" si="380"/>
        <v>0</v>
      </c>
      <c r="BH276" s="2837"/>
      <c r="BI276" s="2837"/>
      <c r="BJ276" s="489"/>
      <c r="BK276" s="514"/>
      <c r="BL276" s="2552"/>
      <c r="BM276" s="489"/>
      <c r="BN276" s="489"/>
      <c r="BO276" s="489"/>
      <c r="BP276" s="489"/>
      <c r="BQ276" s="489"/>
      <c r="BR276" s="489">
        <f t="shared" si="381"/>
        <v>0</v>
      </c>
      <c r="BS276" s="489"/>
      <c r="BT276" s="514"/>
      <c r="BU276" s="2552"/>
      <c r="BV276" s="489"/>
      <c r="BW276" s="489"/>
      <c r="BX276" s="489"/>
      <c r="BY276" s="489"/>
      <c r="BZ276" s="489"/>
      <c r="CA276" s="489">
        <f t="shared" si="382"/>
        <v>0</v>
      </c>
      <c r="CB276" s="2808"/>
      <c r="CC276" s="2590">
        <f t="shared" si="393"/>
        <v>0</v>
      </c>
      <c r="CD276" s="2590">
        <f t="shared" si="393"/>
        <v>0</v>
      </c>
      <c r="CE276" s="2590">
        <f t="shared" si="393"/>
        <v>0</v>
      </c>
      <c r="CF276" s="2590">
        <f t="shared" si="393"/>
        <v>0</v>
      </c>
      <c r="CG276" s="2590">
        <f t="shared" si="393"/>
        <v>0</v>
      </c>
      <c r="CH276" s="2590">
        <f t="shared" si="393"/>
        <v>0</v>
      </c>
      <c r="CI276" s="2719">
        <f t="shared" si="393"/>
        <v>0</v>
      </c>
      <c r="CJ276" s="2706">
        <f t="shared" si="383"/>
        <v>0</v>
      </c>
      <c r="CK276" s="2633"/>
      <c r="CL276" s="2633"/>
    </row>
    <row r="277" spans="1:90" ht="65.45" hidden="1" customHeight="1">
      <c r="A277" s="2795"/>
      <c r="B277" s="2661" t="s">
        <v>590</v>
      </c>
      <c r="C277" s="412" t="s">
        <v>591</v>
      </c>
      <c r="D277" s="2818"/>
      <c r="E277" s="2679">
        <v>0</v>
      </c>
      <c r="F277" s="2552">
        <v>0</v>
      </c>
      <c r="G277" s="2552">
        <v>0</v>
      </c>
      <c r="H277" s="489">
        <v>0</v>
      </c>
      <c r="I277" s="489">
        <v>0</v>
      </c>
      <c r="J277" s="489">
        <v>0</v>
      </c>
      <c r="K277" s="2552">
        <v>0</v>
      </c>
      <c r="L277" s="489">
        <v>0</v>
      </c>
      <c r="M277" s="489">
        <v>0</v>
      </c>
      <c r="N277" s="2591"/>
      <c r="O277" s="2591"/>
      <c r="P277" s="2552"/>
      <c r="Q277" s="2591"/>
      <c r="R277" s="2591"/>
      <c r="S277" s="2591"/>
      <c r="T277" s="2591"/>
      <c r="U277" s="2591"/>
      <c r="V277" s="2591">
        <f t="shared" si="377"/>
        <v>0</v>
      </c>
      <c r="W277" s="2847">
        <f t="shared" ref="W277:AD284" si="394">E277+N277</f>
        <v>0</v>
      </c>
      <c r="X277" s="2563">
        <f t="shared" si="394"/>
        <v>0</v>
      </c>
      <c r="Y277" s="2590">
        <f t="shared" si="394"/>
        <v>0</v>
      </c>
      <c r="Z277" s="2563">
        <f t="shared" si="394"/>
        <v>0</v>
      </c>
      <c r="AA277" s="2563">
        <f t="shared" si="394"/>
        <v>0</v>
      </c>
      <c r="AB277" s="2563">
        <f t="shared" si="394"/>
        <v>0</v>
      </c>
      <c r="AC277" s="2563">
        <f t="shared" si="394"/>
        <v>0</v>
      </c>
      <c r="AD277" s="2563">
        <f t="shared" si="394"/>
        <v>0</v>
      </c>
      <c r="AE277" s="2563">
        <f t="shared" si="378"/>
        <v>0</v>
      </c>
      <c r="AF277" s="2563"/>
      <c r="AG277" s="489">
        <v>0</v>
      </c>
      <c r="AH277" s="2552">
        <v>0</v>
      </c>
      <c r="AI277" s="2552">
        <v>0</v>
      </c>
      <c r="AJ277" s="2552">
        <v>0</v>
      </c>
      <c r="AK277" s="2552">
        <v>0</v>
      </c>
      <c r="AL277" s="2552">
        <v>0</v>
      </c>
      <c r="AM277" s="2552">
        <v>0</v>
      </c>
      <c r="AN277" s="489">
        <v>0</v>
      </c>
      <c r="AO277" s="489">
        <v>0</v>
      </c>
      <c r="AP277" s="489"/>
      <c r="AQ277" s="2552"/>
      <c r="AR277" s="2552"/>
      <c r="AS277" s="2552"/>
      <c r="AT277" s="2552"/>
      <c r="AU277" s="2552"/>
      <c r="AV277" s="2552"/>
      <c r="AW277" s="2590"/>
      <c r="AX277" s="2590">
        <f t="shared" si="379"/>
        <v>0</v>
      </c>
      <c r="AY277" s="2756">
        <f t="shared" si="392"/>
        <v>0</v>
      </c>
      <c r="AZ277" s="2701">
        <f t="shared" si="392"/>
        <v>0</v>
      </c>
      <c r="BA277" s="2756">
        <f t="shared" si="392"/>
        <v>0</v>
      </c>
      <c r="BB277" s="2590">
        <f t="shared" si="392"/>
        <v>0</v>
      </c>
      <c r="BC277" s="2756">
        <f t="shared" si="392"/>
        <v>0</v>
      </c>
      <c r="BD277" s="2756">
        <f t="shared" si="392"/>
        <v>0</v>
      </c>
      <c r="BE277" s="2590">
        <f t="shared" si="392"/>
        <v>0</v>
      </c>
      <c r="BF277" s="2719">
        <f t="shared" si="392"/>
        <v>0</v>
      </c>
      <c r="BG277" s="2719">
        <f t="shared" si="380"/>
        <v>0</v>
      </c>
      <c r="BH277" s="2798"/>
      <c r="BI277" s="2798"/>
      <c r="BJ277" s="2808"/>
      <c r="BK277" s="2590"/>
      <c r="BL277" s="2590"/>
      <c r="BM277" s="2590"/>
      <c r="BN277" s="2590"/>
      <c r="BO277" s="2590"/>
      <c r="BP277" s="2590"/>
      <c r="BQ277" s="2590"/>
      <c r="BR277" s="2552">
        <f t="shared" si="381"/>
        <v>0</v>
      </c>
      <c r="BS277" s="489"/>
      <c r="BT277" s="2552"/>
      <c r="BU277" s="2552"/>
      <c r="BV277" s="2552"/>
      <c r="BW277" s="2552"/>
      <c r="BX277" s="2552"/>
      <c r="BY277" s="2552"/>
      <c r="BZ277" s="489"/>
      <c r="CA277" s="489">
        <f t="shared" si="382"/>
        <v>0</v>
      </c>
      <c r="CB277" s="2808">
        <f>BJ277+BS277</f>
        <v>0</v>
      </c>
      <c r="CC277" s="2590">
        <f t="shared" si="393"/>
        <v>0</v>
      </c>
      <c r="CD277" s="2590">
        <f t="shared" si="393"/>
        <v>0</v>
      </c>
      <c r="CE277" s="2590">
        <f t="shared" si="393"/>
        <v>0</v>
      </c>
      <c r="CF277" s="2590">
        <f t="shared" si="393"/>
        <v>0</v>
      </c>
      <c r="CG277" s="2590">
        <f t="shared" si="393"/>
        <v>0</v>
      </c>
      <c r="CH277" s="2590">
        <f t="shared" si="393"/>
        <v>0</v>
      </c>
      <c r="CI277" s="2719">
        <f t="shared" si="393"/>
        <v>0</v>
      </c>
      <c r="CJ277" s="2719">
        <f t="shared" si="383"/>
        <v>0</v>
      </c>
      <c r="CK277" s="588"/>
      <c r="CL277" s="588"/>
    </row>
    <row r="278" spans="1:90" ht="60" hidden="1" customHeight="1">
      <c r="A278" s="2795"/>
      <c r="B278" s="2661" t="s">
        <v>592</v>
      </c>
      <c r="C278" s="412" t="s">
        <v>593</v>
      </c>
      <c r="D278" s="2818"/>
      <c r="E278" s="2679">
        <v>0</v>
      </c>
      <c r="F278" s="2552">
        <v>0</v>
      </c>
      <c r="G278" s="2552">
        <v>0</v>
      </c>
      <c r="H278" s="489">
        <v>0</v>
      </c>
      <c r="I278" s="489">
        <v>0</v>
      </c>
      <c r="J278" s="489">
        <v>0</v>
      </c>
      <c r="K278" s="2552">
        <v>0</v>
      </c>
      <c r="L278" s="489">
        <v>0</v>
      </c>
      <c r="M278" s="489">
        <v>0</v>
      </c>
      <c r="N278" s="2591"/>
      <c r="O278" s="2591"/>
      <c r="P278" s="2591"/>
      <c r="Q278" s="2591"/>
      <c r="R278" s="2591"/>
      <c r="S278" s="2591"/>
      <c r="T278" s="2591"/>
      <c r="U278" s="2591"/>
      <c r="V278" s="2591">
        <f t="shared" si="377"/>
        <v>0</v>
      </c>
      <c r="W278" s="2847">
        <f t="shared" si="394"/>
        <v>0</v>
      </c>
      <c r="X278" s="2563">
        <f t="shared" si="394"/>
        <v>0</v>
      </c>
      <c r="Y278" s="2590">
        <f t="shared" si="394"/>
        <v>0</v>
      </c>
      <c r="Z278" s="2563">
        <f t="shared" si="394"/>
        <v>0</v>
      </c>
      <c r="AA278" s="2563">
        <f t="shared" si="394"/>
        <v>0</v>
      </c>
      <c r="AB278" s="2563">
        <f t="shared" si="394"/>
        <v>0</v>
      </c>
      <c r="AC278" s="2563">
        <f t="shared" si="394"/>
        <v>0</v>
      </c>
      <c r="AD278" s="2563">
        <f t="shared" si="394"/>
        <v>0</v>
      </c>
      <c r="AE278" s="2563">
        <f t="shared" si="378"/>
        <v>0</v>
      </c>
      <c r="AF278" s="2563"/>
      <c r="AG278" s="489">
        <v>0</v>
      </c>
      <c r="AH278" s="2552">
        <v>0</v>
      </c>
      <c r="AI278" s="2552">
        <v>0</v>
      </c>
      <c r="AJ278" s="2552">
        <v>0</v>
      </c>
      <c r="AK278" s="2552">
        <v>0</v>
      </c>
      <c r="AL278" s="2552">
        <v>0</v>
      </c>
      <c r="AM278" s="2552">
        <v>0</v>
      </c>
      <c r="AN278" s="489">
        <v>0</v>
      </c>
      <c r="AO278" s="489">
        <v>0</v>
      </c>
      <c r="AP278" s="489"/>
      <c r="AQ278" s="2552"/>
      <c r="AR278" s="2552"/>
      <c r="AS278" s="2552"/>
      <c r="AT278" s="2552"/>
      <c r="AU278" s="2552"/>
      <c r="AV278" s="2552"/>
      <c r="AW278" s="2590"/>
      <c r="AX278" s="2590">
        <f t="shared" si="379"/>
        <v>0</v>
      </c>
      <c r="AY278" s="2756">
        <f t="shared" si="392"/>
        <v>0</v>
      </c>
      <c r="AZ278" s="2701">
        <f t="shared" si="392"/>
        <v>0</v>
      </c>
      <c r="BA278" s="2756">
        <f t="shared" si="392"/>
        <v>0</v>
      </c>
      <c r="BB278" s="2590">
        <f t="shared" si="392"/>
        <v>0</v>
      </c>
      <c r="BC278" s="2756">
        <f t="shared" si="392"/>
        <v>0</v>
      </c>
      <c r="BD278" s="2756">
        <f t="shared" si="392"/>
        <v>0</v>
      </c>
      <c r="BE278" s="2590">
        <f t="shared" si="392"/>
        <v>0</v>
      </c>
      <c r="BF278" s="2719">
        <f t="shared" si="392"/>
        <v>0</v>
      </c>
      <c r="BG278" s="2719">
        <f t="shared" si="380"/>
        <v>0</v>
      </c>
      <c r="BH278" s="2798"/>
      <c r="BI278" s="2798"/>
      <c r="BJ278" s="2808"/>
      <c r="BK278" s="2590"/>
      <c r="BL278" s="2590"/>
      <c r="BM278" s="2590"/>
      <c r="BN278" s="2590"/>
      <c r="BO278" s="2590"/>
      <c r="BP278" s="2590"/>
      <c r="BQ278" s="2590"/>
      <c r="BR278" s="2552">
        <f t="shared" si="381"/>
        <v>0</v>
      </c>
      <c r="BS278" s="489"/>
      <c r="BT278" s="2552"/>
      <c r="BU278" s="2552"/>
      <c r="BV278" s="2552"/>
      <c r="BW278" s="2552"/>
      <c r="BX278" s="2552"/>
      <c r="BY278" s="2552"/>
      <c r="BZ278" s="489"/>
      <c r="CA278" s="489">
        <f t="shared" si="382"/>
        <v>0</v>
      </c>
      <c r="CB278" s="2808">
        <f t="shared" ref="CB278:CB284" si="395">BJ278+BS278</f>
        <v>0</v>
      </c>
      <c r="CC278" s="2590">
        <f t="shared" si="393"/>
        <v>0</v>
      </c>
      <c r="CD278" s="2590">
        <f t="shared" si="393"/>
        <v>0</v>
      </c>
      <c r="CE278" s="2590">
        <f t="shared" si="393"/>
        <v>0</v>
      </c>
      <c r="CF278" s="2590">
        <f t="shared" si="393"/>
        <v>0</v>
      </c>
      <c r="CG278" s="2590">
        <f t="shared" si="393"/>
        <v>0</v>
      </c>
      <c r="CH278" s="2590">
        <f t="shared" si="393"/>
        <v>0</v>
      </c>
      <c r="CI278" s="2719">
        <f t="shared" si="393"/>
        <v>0</v>
      </c>
      <c r="CJ278" s="2719">
        <f t="shared" si="383"/>
        <v>0</v>
      </c>
      <c r="CK278" s="588"/>
      <c r="CL278" s="588"/>
    </row>
    <row r="279" spans="1:90" ht="60" hidden="1" customHeight="1">
      <c r="A279" s="2795"/>
      <c r="B279" s="2661" t="s">
        <v>594</v>
      </c>
      <c r="C279" s="412" t="s">
        <v>595</v>
      </c>
      <c r="D279" s="2818"/>
      <c r="E279" s="2679">
        <v>0</v>
      </c>
      <c r="F279" s="2552">
        <v>0</v>
      </c>
      <c r="G279" s="2552">
        <v>0</v>
      </c>
      <c r="H279" s="489">
        <v>0</v>
      </c>
      <c r="I279" s="489">
        <v>0</v>
      </c>
      <c r="J279" s="489">
        <v>0</v>
      </c>
      <c r="K279" s="2552">
        <v>0</v>
      </c>
      <c r="L279" s="489">
        <v>0</v>
      </c>
      <c r="M279" s="489">
        <v>0</v>
      </c>
      <c r="N279" s="2591"/>
      <c r="O279" s="2591"/>
      <c r="P279" s="2591"/>
      <c r="Q279" s="2591"/>
      <c r="R279" s="2591"/>
      <c r="S279" s="2591"/>
      <c r="T279" s="2591"/>
      <c r="U279" s="2591"/>
      <c r="V279" s="2591">
        <f t="shared" si="377"/>
        <v>0</v>
      </c>
      <c r="W279" s="2847">
        <f t="shared" si="394"/>
        <v>0</v>
      </c>
      <c r="X279" s="2563">
        <f t="shared" si="394"/>
        <v>0</v>
      </c>
      <c r="Y279" s="2590">
        <f t="shared" si="394"/>
        <v>0</v>
      </c>
      <c r="Z279" s="2563">
        <f t="shared" si="394"/>
        <v>0</v>
      </c>
      <c r="AA279" s="2563">
        <f t="shared" si="394"/>
        <v>0</v>
      </c>
      <c r="AB279" s="2563">
        <f t="shared" si="394"/>
        <v>0</v>
      </c>
      <c r="AC279" s="2563">
        <f t="shared" si="394"/>
        <v>0</v>
      </c>
      <c r="AD279" s="2563">
        <f t="shared" si="394"/>
        <v>0</v>
      </c>
      <c r="AE279" s="2563">
        <f t="shared" si="378"/>
        <v>0</v>
      </c>
      <c r="AF279" s="2563"/>
      <c r="AG279" s="489">
        <v>0</v>
      </c>
      <c r="AH279" s="2552">
        <v>0</v>
      </c>
      <c r="AI279" s="2552">
        <v>0</v>
      </c>
      <c r="AJ279" s="2552">
        <v>0</v>
      </c>
      <c r="AK279" s="2552">
        <v>0</v>
      </c>
      <c r="AL279" s="2552">
        <v>0</v>
      </c>
      <c r="AM279" s="2552">
        <v>0</v>
      </c>
      <c r="AN279" s="489">
        <v>0</v>
      </c>
      <c r="AO279" s="489">
        <v>0</v>
      </c>
      <c r="AP279" s="489"/>
      <c r="AQ279" s="2552"/>
      <c r="AR279" s="2552"/>
      <c r="AS279" s="2552"/>
      <c r="AT279" s="2552"/>
      <c r="AU279" s="2552"/>
      <c r="AV279" s="2552"/>
      <c r="AW279" s="2590"/>
      <c r="AX279" s="2590">
        <f t="shared" si="379"/>
        <v>0</v>
      </c>
      <c r="AY279" s="2756">
        <f t="shared" si="392"/>
        <v>0</v>
      </c>
      <c r="AZ279" s="2701">
        <f t="shared" si="392"/>
        <v>0</v>
      </c>
      <c r="BA279" s="2756">
        <f t="shared" si="392"/>
        <v>0</v>
      </c>
      <c r="BB279" s="2590">
        <f t="shared" si="392"/>
        <v>0</v>
      </c>
      <c r="BC279" s="2756">
        <f t="shared" si="392"/>
        <v>0</v>
      </c>
      <c r="BD279" s="2756">
        <f t="shared" si="392"/>
        <v>0</v>
      </c>
      <c r="BE279" s="2590">
        <f t="shared" si="392"/>
        <v>0</v>
      </c>
      <c r="BF279" s="2719">
        <f t="shared" si="392"/>
        <v>0</v>
      </c>
      <c r="BG279" s="2719">
        <f t="shared" si="380"/>
        <v>0</v>
      </c>
      <c r="BH279" s="2798"/>
      <c r="BI279" s="2798"/>
      <c r="BJ279" s="2808"/>
      <c r="BK279" s="2590"/>
      <c r="BL279" s="2590"/>
      <c r="BM279" s="2590"/>
      <c r="BN279" s="2590"/>
      <c r="BO279" s="2590"/>
      <c r="BP279" s="2590"/>
      <c r="BQ279" s="2590"/>
      <c r="BR279" s="2552">
        <f t="shared" si="381"/>
        <v>0</v>
      </c>
      <c r="BS279" s="489"/>
      <c r="BT279" s="2552"/>
      <c r="BU279" s="2552"/>
      <c r="BV279" s="2552"/>
      <c r="BW279" s="2552"/>
      <c r="BX279" s="2552"/>
      <c r="BY279" s="2552"/>
      <c r="BZ279" s="489"/>
      <c r="CA279" s="489">
        <f t="shared" si="382"/>
        <v>0</v>
      </c>
      <c r="CB279" s="2808">
        <f t="shared" si="395"/>
        <v>0</v>
      </c>
      <c r="CC279" s="2590">
        <f t="shared" si="393"/>
        <v>0</v>
      </c>
      <c r="CD279" s="2590">
        <f t="shared" si="393"/>
        <v>0</v>
      </c>
      <c r="CE279" s="2590">
        <f t="shared" si="393"/>
        <v>0</v>
      </c>
      <c r="CF279" s="2590">
        <f t="shared" si="393"/>
        <v>0</v>
      </c>
      <c r="CG279" s="2590">
        <f t="shared" si="393"/>
        <v>0</v>
      </c>
      <c r="CH279" s="2590">
        <f t="shared" si="393"/>
        <v>0</v>
      </c>
      <c r="CI279" s="2719">
        <f t="shared" si="393"/>
        <v>0</v>
      </c>
      <c r="CJ279" s="2719">
        <f t="shared" si="383"/>
        <v>0</v>
      </c>
      <c r="CK279" s="588"/>
      <c r="CL279" s="588"/>
    </row>
    <row r="280" spans="1:90" ht="24" hidden="1" customHeight="1">
      <c r="A280" s="2795"/>
      <c r="B280" s="2558"/>
      <c r="C280" s="412" t="s">
        <v>596</v>
      </c>
      <c r="D280" s="2818"/>
      <c r="E280" s="2679">
        <v>0</v>
      </c>
      <c r="F280" s="2552">
        <v>0</v>
      </c>
      <c r="G280" s="2552">
        <v>0</v>
      </c>
      <c r="H280" s="489">
        <v>0</v>
      </c>
      <c r="I280" s="489">
        <v>0</v>
      </c>
      <c r="J280" s="489">
        <v>0</v>
      </c>
      <c r="K280" s="2552">
        <v>0</v>
      </c>
      <c r="L280" s="489">
        <v>0</v>
      </c>
      <c r="M280" s="489">
        <v>0</v>
      </c>
      <c r="N280" s="2591"/>
      <c r="O280" s="2591"/>
      <c r="P280" s="2591"/>
      <c r="Q280" s="2591"/>
      <c r="R280" s="2591"/>
      <c r="S280" s="2591"/>
      <c r="T280" s="2591"/>
      <c r="U280" s="2591"/>
      <c r="V280" s="2591">
        <f t="shared" si="377"/>
        <v>0</v>
      </c>
      <c r="W280" s="2847">
        <f t="shared" si="394"/>
        <v>0</v>
      </c>
      <c r="X280" s="2563">
        <f t="shared" si="394"/>
        <v>0</v>
      </c>
      <c r="Y280" s="2590">
        <f t="shared" si="394"/>
        <v>0</v>
      </c>
      <c r="Z280" s="2563">
        <f t="shared" si="394"/>
        <v>0</v>
      </c>
      <c r="AA280" s="2563">
        <f t="shared" si="394"/>
        <v>0</v>
      </c>
      <c r="AB280" s="2563">
        <f t="shared" si="394"/>
        <v>0</v>
      </c>
      <c r="AC280" s="2563">
        <f t="shared" si="394"/>
        <v>0</v>
      </c>
      <c r="AD280" s="2563">
        <f t="shared" si="394"/>
        <v>0</v>
      </c>
      <c r="AE280" s="2563">
        <f t="shared" si="378"/>
        <v>0</v>
      </c>
      <c r="AF280" s="2563"/>
      <c r="AG280" s="489">
        <v>0</v>
      </c>
      <c r="AH280" s="2552">
        <v>0</v>
      </c>
      <c r="AI280" s="2552">
        <v>0</v>
      </c>
      <c r="AJ280" s="2552">
        <v>0</v>
      </c>
      <c r="AK280" s="2552">
        <v>0</v>
      </c>
      <c r="AL280" s="2552">
        <v>0</v>
      </c>
      <c r="AM280" s="2552">
        <v>0</v>
      </c>
      <c r="AN280" s="489">
        <v>0</v>
      </c>
      <c r="AO280" s="489">
        <v>0</v>
      </c>
      <c r="AP280" s="489"/>
      <c r="AQ280" s="2552"/>
      <c r="AR280" s="2552"/>
      <c r="AS280" s="2552"/>
      <c r="AT280" s="2552"/>
      <c r="AU280" s="2552"/>
      <c r="AV280" s="2552"/>
      <c r="AW280" s="2590"/>
      <c r="AX280" s="2590">
        <f t="shared" si="379"/>
        <v>0</v>
      </c>
      <c r="AY280" s="2756">
        <f t="shared" si="392"/>
        <v>0</v>
      </c>
      <c r="AZ280" s="2701">
        <f t="shared" si="392"/>
        <v>0</v>
      </c>
      <c r="BA280" s="2756">
        <f t="shared" si="392"/>
        <v>0</v>
      </c>
      <c r="BB280" s="2590">
        <f t="shared" si="392"/>
        <v>0</v>
      </c>
      <c r="BC280" s="2756">
        <f t="shared" si="392"/>
        <v>0</v>
      </c>
      <c r="BD280" s="2756">
        <f t="shared" si="392"/>
        <v>0</v>
      </c>
      <c r="BE280" s="2590">
        <f t="shared" si="392"/>
        <v>0</v>
      </c>
      <c r="BF280" s="2719">
        <f t="shared" si="392"/>
        <v>0</v>
      </c>
      <c r="BG280" s="2719">
        <f t="shared" si="380"/>
        <v>0</v>
      </c>
      <c r="BH280" s="2798"/>
      <c r="BI280" s="2798"/>
      <c r="BJ280" s="489"/>
      <c r="BK280" s="2552"/>
      <c r="BL280" s="2552"/>
      <c r="BM280" s="2552"/>
      <c r="BN280" s="2552"/>
      <c r="BO280" s="2552"/>
      <c r="BP280" s="2552"/>
      <c r="BQ280" s="489"/>
      <c r="BR280" s="2552">
        <f t="shared" si="381"/>
        <v>0</v>
      </c>
      <c r="BS280" s="489"/>
      <c r="BT280" s="2552"/>
      <c r="BU280" s="2552"/>
      <c r="BV280" s="2552"/>
      <c r="BW280" s="2552"/>
      <c r="BX280" s="2552"/>
      <c r="BY280" s="2552"/>
      <c r="BZ280" s="489"/>
      <c r="CA280" s="489">
        <f t="shared" si="382"/>
        <v>0</v>
      </c>
      <c r="CB280" s="2808">
        <f t="shared" si="395"/>
        <v>0</v>
      </c>
      <c r="CC280" s="2590">
        <f t="shared" si="393"/>
        <v>0</v>
      </c>
      <c r="CD280" s="2590">
        <f t="shared" si="393"/>
        <v>0</v>
      </c>
      <c r="CE280" s="2590">
        <f t="shared" si="393"/>
        <v>0</v>
      </c>
      <c r="CF280" s="2590">
        <f t="shared" si="393"/>
        <v>0</v>
      </c>
      <c r="CG280" s="2590">
        <f t="shared" si="393"/>
        <v>0</v>
      </c>
      <c r="CH280" s="2590">
        <f t="shared" si="393"/>
        <v>0</v>
      </c>
      <c r="CI280" s="2719">
        <f t="shared" si="393"/>
        <v>0</v>
      </c>
      <c r="CJ280" s="2719">
        <f t="shared" si="383"/>
        <v>0</v>
      </c>
      <c r="CK280" s="588"/>
      <c r="CL280" s="588"/>
    </row>
    <row r="281" spans="1:90" ht="59.25" customHeight="1">
      <c r="A281" s="2667" t="s">
        <v>635</v>
      </c>
      <c r="B281" s="2661" t="s">
        <v>565</v>
      </c>
      <c r="C281" s="412" t="s">
        <v>350</v>
      </c>
      <c r="D281" s="2818"/>
      <c r="E281" s="2679">
        <v>0</v>
      </c>
      <c r="F281" s="2552">
        <v>0</v>
      </c>
      <c r="G281" s="2552">
        <v>1303</v>
      </c>
      <c r="H281" s="489">
        <v>0</v>
      </c>
      <c r="I281" s="489">
        <v>0</v>
      </c>
      <c r="J281" s="489">
        <v>0</v>
      </c>
      <c r="K281" s="2552">
        <v>0</v>
      </c>
      <c r="L281" s="489">
        <v>0</v>
      </c>
      <c r="M281" s="2552">
        <v>1303</v>
      </c>
      <c r="N281" s="2591"/>
      <c r="O281" s="2591"/>
      <c r="P281" s="2562"/>
      <c r="Q281" s="2591"/>
      <c r="R281" s="2591"/>
      <c r="S281" s="2591"/>
      <c r="T281" s="2591"/>
      <c r="U281" s="2591"/>
      <c r="V281" s="2562">
        <f t="shared" si="377"/>
        <v>0</v>
      </c>
      <c r="W281" s="2563">
        <f t="shared" si="394"/>
        <v>0</v>
      </c>
      <c r="X281" s="2563">
        <f t="shared" si="394"/>
        <v>0</v>
      </c>
      <c r="Y281" s="2590">
        <f t="shared" si="394"/>
        <v>1303</v>
      </c>
      <c r="Z281" s="2563">
        <f t="shared" si="394"/>
        <v>0</v>
      </c>
      <c r="AA281" s="2563">
        <f t="shared" si="394"/>
        <v>0</v>
      </c>
      <c r="AB281" s="2563">
        <f t="shared" si="394"/>
        <v>0</v>
      </c>
      <c r="AC281" s="2563">
        <f t="shared" si="394"/>
        <v>0</v>
      </c>
      <c r="AD281" s="2563">
        <f t="shared" si="394"/>
        <v>0</v>
      </c>
      <c r="AE281" s="2552">
        <f t="shared" si="378"/>
        <v>1303</v>
      </c>
      <c r="AF281" s="2552"/>
      <c r="AG281" s="489">
        <v>0</v>
      </c>
      <c r="AH281" s="2552">
        <v>0</v>
      </c>
      <c r="AI281" s="2552">
        <v>0</v>
      </c>
      <c r="AJ281" s="2552">
        <v>0</v>
      </c>
      <c r="AK281" s="2552">
        <v>0</v>
      </c>
      <c r="AL281" s="2552">
        <v>0</v>
      </c>
      <c r="AM281" s="2552">
        <v>0</v>
      </c>
      <c r="AN281" s="489">
        <v>0</v>
      </c>
      <c r="AO281" s="2552">
        <v>0</v>
      </c>
      <c r="AP281" s="2663"/>
      <c r="AQ281" s="2552"/>
      <c r="AR281" s="2552"/>
      <c r="AS281" s="2552"/>
      <c r="AT281" s="2552"/>
      <c r="AU281" s="2552"/>
      <c r="AV281" s="2552"/>
      <c r="AW281" s="2590"/>
      <c r="AX281" s="2590">
        <f t="shared" si="379"/>
        <v>0</v>
      </c>
      <c r="AY281" s="2793">
        <f t="shared" si="392"/>
        <v>0</v>
      </c>
      <c r="AZ281" s="2701">
        <f t="shared" si="392"/>
        <v>0</v>
      </c>
      <c r="BA281" s="2756">
        <f t="shared" si="392"/>
        <v>0</v>
      </c>
      <c r="BB281" s="2590">
        <f t="shared" si="392"/>
        <v>0</v>
      </c>
      <c r="BC281" s="2756">
        <f t="shared" si="392"/>
        <v>0</v>
      </c>
      <c r="BD281" s="2756">
        <f t="shared" si="392"/>
        <v>0</v>
      </c>
      <c r="BE281" s="2590">
        <f t="shared" si="392"/>
        <v>0</v>
      </c>
      <c r="BF281" s="2719">
        <f t="shared" si="392"/>
        <v>0</v>
      </c>
      <c r="BG281" s="2719">
        <f t="shared" si="380"/>
        <v>0</v>
      </c>
      <c r="BH281" s="2798"/>
      <c r="BI281" s="2798"/>
      <c r="BJ281" s="2848">
        <v>46.74</v>
      </c>
      <c r="BK281" s="2552"/>
      <c r="BL281" s="2552">
        <v>180000</v>
      </c>
      <c r="BM281" s="2552"/>
      <c r="BN281" s="2552"/>
      <c r="BO281" s="2552"/>
      <c r="BP281" s="2552"/>
      <c r="BQ281" s="489"/>
      <c r="BR281" s="2552">
        <f t="shared" si="381"/>
        <v>180000</v>
      </c>
      <c r="BS281" s="489"/>
      <c r="BT281" s="2552"/>
      <c r="BU281" s="2552"/>
      <c r="BV281" s="2552"/>
      <c r="BW281" s="2552"/>
      <c r="BX281" s="2552"/>
      <c r="BY281" s="2552"/>
      <c r="BZ281" s="489"/>
      <c r="CA281" s="489">
        <f t="shared" si="382"/>
        <v>0</v>
      </c>
      <c r="CB281" s="2793">
        <f t="shared" si="395"/>
        <v>46.74</v>
      </c>
      <c r="CC281" s="2590">
        <f t="shared" si="393"/>
        <v>0</v>
      </c>
      <c r="CD281" s="2590">
        <f t="shared" si="393"/>
        <v>180000</v>
      </c>
      <c r="CE281" s="2590">
        <f t="shared" si="393"/>
        <v>0</v>
      </c>
      <c r="CF281" s="2590">
        <f t="shared" si="393"/>
        <v>0</v>
      </c>
      <c r="CG281" s="2590">
        <f t="shared" si="393"/>
        <v>0</v>
      </c>
      <c r="CH281" s="2590">
        <f t="shared" si="393"/>
        <v>0</v>
      </c>
      <c r="CI281" s="2719">
        <f t="shared" si="393"/>
        <v>0</v>
      </c>
      <c r="CJ281" s="2719">
        <f t="shared" si="383"/>
        <v>180000</v>
      </c>
      <c r="CK281" s="2623"/>
      <c r="CL281" s="2623"/>
    </row>
    <row r="282" spans="1:90" ht="12.75" hidden="1" customHeight="1">
      <c r="A282" s="2795"/>
      <c r="B282" s="2558"/>
      <c r="C282" s="412"/>
      <c r="D282" s="2818"/>
      <c r="E282" s="2679">
        <v>0</v>
      </c>
      <c r="F282" s="2552">
        <v>0</v>
      </c>
      <c r="G282" s="2552">
        <v>0</v>
      </c>
      <c r="H282" s="489">
        <v>0</v>
      </c>
      <c r="I282" s="489">
        <v>0</v>
      </c>
      <c r="J282" s="489">
        <v>0</v>
      </c>
      <c r="K282" s="2552">
        <v>0</v>
      </c>
      <c r="L282" s="489">
        <v>0</v>
      </c>
      <c r="M282" s="489">
        <v>0</v>
      </c>
      <c r="N282" s="2591"/>
      <c r="O282" s="2591"/>
      <c r="P282" s="2591"/>
      <c r="Q282" s="2591"/>
      <c r="R282" s="2591"/>
      <c r="S282" s="2591"/>
      <c r="T282" s="2591"/>
      <c r="U282" s="2591"/>
      <c r="V282" s="2591">
        <f t="shared" si="377"/>
        <v>0</v>
      </c>
      <c r="W282" s="2726">
        <f t="shared" si="394"/>
        <v>0</v>
      </c>
      <c r="X282" s="2563">
        <f t="shared" si="394"/>
        <v>0</v>
      </c>
      <c r="Y282" s="2590">
        <f t="shared" si="394"/>
        <v>0</v>
      </c>
      <c r="Z282" s="2563">
        <f t="shared" si="394"/>
        <v>0</v>
      </c>
      <c r="AA282" s="2563">
        <f t="shared" si="394"/>
        <v>0</v>
      </c>
      <c r="AB282" s="2563">
        <f t="shared" si="394"/>
        <v>0</v>
      </c>
      <c r="AC282" s="2563">
        <f t="shared" si="394"/>
        <v>0</v>
      </c>
      <c r="AD282" s="2563">
        <f t="shared" si="394"/>
        <v>0</v>
      </c>
      <c r="AE282" s="2563">
        <f t="shared" si="378"/>
        <v>0</v>
      </c>
      <c r="AF282" s="2563"/>
      <c r="AG282" s="489">
        <v>0</v>
      </c>
      <c r="AH282" s="2552">
        <v>0</v>
      </c>
      <c r="AI282" s="2552">
        <v>0</v>
      </c>
      <c r="AJ282" s="2552">
        <v>0</v>
      </c>
      <c r="AK282" s="2552">
        <v>0</v>
      </c>
      <c r="AL282" s="2552">
        <v>0</v>
      </c>
      <c r="AM282" s="2552">
        <v>0</v>
      </c>
      <c r="AN282" s="489">
        <v>0</v>
      </c>
      <c r="AO282" s="489">
        <v>0</v>
      </c>
      <c r="AP282" s="489"/>
      <c r="AQ282" s="2552"/>
      <c r="AR282" s="2552"/>
      <c r="AS282" s="2552"/>
      <c r="AT282" s="2552"/>
      <c r="AU282" s="2552"/>
      <c r="AV282" s="2552"/>
      <c r="AW282" s="2590"/>
      <c r="AX282" s="2590">
        <f t="shared" si="379"/>
        <v>0</v>
      </c>
      <c r="AY282" s="2758">
        <f t="shared" si="392"/>
        <v>0</v>
      </c>
      <c r="AZ282" s="2701">
        <f t="shared" si="392"/>
        <v>0</v>
      </c>
      <c r="BA282" s="2758">
        <f t="shared" si="392"/>
        <v>0</v>
      </c>
      <c r="BB282" s="2590">
        <f t="shared" si="392"/>
        <v>0</v>
      </c>
      <c r="BC282" s="2756">
        <f t="shared" si="392"/>
        <v>0</v>
      </c>
      <c r="BD282" s="2756">
        <f t="shared" si="392"/>
        <v>0</v>
      </c>
      <c r="BE282" s="2590">
        <f t="shared" si="392"/>
        <v>0</v>
      </c>
      <c r="BF282" s="2719">
        <f t="shared" si="392"/>
        <v>0</v>
      </c>
      <c r="BG282" s="2719">
        <f t="shared" si="380"/>
        <v>0</v>
      </c>
      <c r="BH282" s="2798"/>
      <c r="BI282" s="2798"/>
      <c r="BJ282" s="489"/>
      <c r="BK282" s="2552"/>
      <c r="BL282" s="2552"/>
      <c r="BM282" s="2552"/>
      <c r="BN282" s="2552"/>
      <c r="BO282" s="2552"/>
      <c r="BP282" s="2552"/>
      <c r="BQ282" s="489"/>
      <c r="BR282" s="2552">
        <f t="shared" si="381"/>
        <v>0</v>
      </c>
      <c r="BS282" s="489"/>
      <c r="BT282" s="2552"/>
      <c r="BU282" s="2552"/>
      <c r="BV282" s="2552"/>
      <c r="BW282" s="2552"/>
      <c r="BX282" s="2552"/>
      <c r="BY282" s="2552"/>
      <c r="BZ282" s="489"/>
      <c r="CA282" s="489">
        <f t="shared" si="382"/>
        <v>0</v>
      </c>
      <c r="CB282" s="2808">
        <f t="shared" si="395"/>
        <v>0</v>
      </c>
      <c r="CC282" s="2590">
        <f t="shared" si="393"/>
        <v>0</v>
      </c>
      <c r="CD282" s="2590">
        <f t="shared" si="393"/>
        <v>0</v>
      </c>
      <c r="CE282" s="2590">
        <f t="shared" si="393"/>
        <v>0</v>
      </c>
      <c r="CF282" s="2590">
        <f t="shared" si="393"/>
        <v>0</v>
      </c>
      <c r="CG282" s="2590">
        <f t="shared" si="393"/>
        <v>0</v>
      </c>
      <c r="CH282" s="2590">
        <f t="shared" si="393"/>
        <v>0</v>
      </c>
      <c r="CI282" s="2719">
        <f t="shared" si="393"/>
        <v>0</v>
      </c>
      <c r="CJ282" s="2719">
        <f t="shared" si="383"/>
        <v>0</v>
      </c>
      <c r="CK282" s="2633"/>
      <c r="CL282" s="2633"/>
    </row>
    <row r="283" spans="1:90" ht="12.75" hidden="1" customHeight="1">
      <c r="A283" s="2795"/>
      <c r="B283" s="2558"/>
      <c r="C283" s="412"/>
      <c r="D283" s="2818"/>
      <c r="E283" s="2679">
        <v>0</v>
      </c>
      <c r="F283" s="2552">
        <v>0</v>
      </c>
      <c r="G283" s="2552">
        <v>0</v>
      </c>
      <c r="H283" s="489">
        <v>0</v>
      </c>
      <c r="I283" s="489">
        <v>0</v>
      </c>
      <c r="J283" s="489">
        <v>0</v>
      </c>
      <c r="K283" s="2552">
        <v>0</v>
      </c>
      <c r="L283" s="489">
        <v>0</v>
      </c>
      <c r="M283" s="489">
        <v>0</v>
      </c>
      <c r="N283" s="2591"/>
      <c r="O283" s="2591"/>
      <c r="P283" s="2591"/>
      <c r="Q283" s="2591"/>
      <c r="R283" s="2591"/>
      <c r="S283" s="2591"/>
      <c r="T283" s="2591"/>
      <c r="U283" s="2591"/>
      <c r="V283" s="2591">
        <f t="shared" si="377"/>
        <v>0</v>
      </c>
      <c r="W283" s="2726">
        <f t="shared" si="394"/>
        <v>0</v>
      </c>
      <c r="X283" s="2563">
        <f t="shared" si="394"/>
        <v>0</v>
      </c>
      <c r="Y283" s="2590">
        <f t="shared" si="394"/>
        <v>0</v>
      </c>
      <c r="Z283" s="2563">
        <f t="shared" si="394"/>
        <v>0</v>
      </c>
      <c r="AA283" s="2563">
        <f t="shared" si="394"/>
        <v>0</v>
      </c>
      <c r="AB283" s="2563">
        <f t="shared" si="394"/>
        <v>0</v>
      </c>
      <c r="AC283" s="2563">
        <f t="shared" si="394"/>
        <v>0</v>
      </c>
      <c r="AD283" s="2563">
        <f t="shared" si="394"/>
        <v>0</v>
      </c>
      <c r="AE283" s="2563">
        <f t="shared" si="378"/>
        <v>0</v>
      </c>
      <c r="AF283" s="2563"/>
      <c r="AG283" s="489">
        <v>0</v>
      </c>
      <c r="AH283" s="2552">
        <v>0</v>
      </c>
      <c r="AI283" s="2552">
        <v>0</v>
      </c>
      <c r="AJ283" s="2552">
        <v>0</v>
      </c>
      <c r="AK283" s="2552">
        <v>0</v>
      </c>
      <c r="AL283" s="2552">
        <v>0</v>
      </c>
      <c r="AM283" s="2552">
        <v>0</v>
      </c>
      <c r="AN283" s="489">
        <v>0</v>
      </c>
      <c r="AO283" s="489">
        <v>0</v>
      </c>
      <c r="AP283" s="489"/>
      <c r="AQ283" s="2552"/>
      <c r="AR283" s="2552"/>
      <c r="AS283" s="2552"/>
      <c r="AT283" s="2552"/>
      <c r="AU283" s="2552"/>
      <c r="AV283" s="2552"/>
      <c r="AW283" s="2590"/>
      <c r="AX283" s="2590">
        <f t="shared" si="379"/>
        <v>0</v>
      </c>
      <c r="AY283" s="2758">
        <f t="shared" si="392"/>
        <v>0</v>
      </c>
      <c r="AZ283" s="2701">
        <f t="shared" si="392"/>
        <v>0</v>
      </c>
      <c r="BA283" s="2758">
        <f t="shared" si="392"/>
        <v>0</v>
      </c>
      <c r="BB283" s="2590">
        <f t="shared" si="392"/>
        <v>0</v>
      </c>
      <c r="BC283" s="2756">
        <f t="shared" si="392"/>
        <v>0</v>
      </c>
      <c r="BD283" s="2756">
        <f t="shared" si="392"/>
        <v>0</v>
      </c>
      <c r="BE283" s="2590">
        <f t="shared" si="392"/>
        <v>0</v>
      </c>
      <c r="BF283" s="2719">
        <f t="shared" si="392"/>
        <v>0</v>
      </c>
      <c r="BG283" s="2719">
        <f t="shared" si="380"/>
        <v>0</v>
      </c>
      <c r="BH283" s="2798"/>
      <c r="BI283" s="2798"/>
      <c r="BJ283" s="489"/>
      <c r="BK283" s="2552"/>
      <c r="BL283" s="2552"/>
      <c r="BM283" s="2552"/>
      <c r="BN283" s="2552"/>
      <c r="BO283" s="2552"/>
      <c r="BP283" s="2552"/>
      <c r="BQ283" s="489"/>
      <c r="BR283" s="2552">
        <f t="shared" si="381"/>
        <v>0</v>
      </c>
      <c r="BS283" s="489"/>
      <c r="BT283" s="2552"/>
      <c r="BU283" s="2552"/>
      <c r="BV283" s="2552"/>
      <c r="BW283" s="2552"/>
      <c r="BX283" s="2552"/>
      <c r="BY283" s="2552"/>
      <c r="BZ283" s="489"/>
      <c r="CA283" s="489">
        <f t="shared" si="382"/>
        <v>0</v>
      </c>
      <c r="CB283" s="2808">
        <f t="shared" si="395"/>
        <v>0</v>
      </c>
      <c r="CC283" s="2590">
        <f t="shared" si="393"/>
        <v>0</v>
      </c>
      <c r="CD283" s="2590">
        <f t="shared" si="393"/>
        <v>0</v>
      </c>
      <c r="CE283" s="2590">
        <f t="shared" si="393"/>
        <v>0</v>
      </c>
      <c r="CF283" s="2590">
        <f t="shared" si="393"/>
        <v>0</v>
      </c>
      <c r="CG283" s="2590">
        <f t="shared" si="393"/>
        <v>0</v>
      </c>
      <c r="CH283" s="2590">
        <f t="shared" si="393"/>
        <v>0</v>
      </c>
      <c r="CI283" s="2719">
        <f t="shared" si="393"/>
        <v>0</v>
      </c>
      <c r="CJ283" s="2719">
        <f t="shared" si="383"/>
        <v>0</v>
      </c>
      <c r="CK283" s="2633"/>
      <c r="CL283" s="2633"/>
    </row>
    <row r="284" spans="1:90" ht="12.75" hidden="1" customHeight="1">
      <c r="A284" s="2795"/>
      <c r="B284" s="2569"/>
      <c r="C284" s="2570"/>
      <c r="D284" s="2571"/>
      <c r="E284" s="2682">
        <v>0</v>
      </c>
      <c r="F284" s="2573">
        <v>0</v>
      </c>
      <c r="G284" s="2573">
        <v>0</v>
      </c>
      <c r="H284" s="2655">
        <v>0</v>
      </c>
      <c r="I284" s="2655">
        <v>0</v>
      </c>
      <c r="J284" s="2655">
        <v>0</v>
      </c>
      <c r="K284" s="2573">
        <v>0</v>
      </c>
      <c r="L284" s="2655">
        <v>0</v>
      </c>
      <c r="M284" s="2655">
        <v>0</v>
      </c>
      <c r="N284" s="2606"/>
      <c r="O284" s="2606"/>
      <c r="P284" s="2606"/>
      <c r="Q284" s="2606"/>
      <c r="R284" s="2606"/>
      <c r="S284" s="2606"/>
      <c r="T284" s="2606"/>
      <c r="U284" s="2606"/>
      <c r="V284" s="2647">
        <f t="shared" si="377"/>
        <v>0</v>
      </c>
      <c r="W284" s="2726">
        <f t="shared" si="394"/>
        <v>0</v>
      </c>
      <c r="X284" s="2563">
        <f t="shared" si="394"/>
        <v>0</v>
      </c>
      <c r="Y284" s="2590">
        <f t="shared" si="394"/>
        <v>0</v>
      </c>
      <c r="Z284" s="2563">
        <f t="shared" si="394"/>
        <v>0</v>
      </c>
      <c r="AA284" s="2563">
        <f t="shared" si="394"/>
        <v>0</v>
      </c>
      <c r="AB284" s="2563">
        <f t="shared" si="394"/>
        <v>0</v>
      </c>
      <c r="AC284" s="2563">
        <f t="shared" si="394"/>
        <v>0</v>
      </c>
      <c r="AD284" s="2563">
        <f t="shared" si="394"/>
        <v>0</v>
      </c>
      <c r="AE284" s="2623">
        <f t="shared" si="378"/>
        <v>0</v>
      </c>
      <c r="AF284" s="2623"/>
      <c r="AG284" s="2655">
        <v>0</v>
      </c>
      <c r="AH284" s="2573">
        <v>0</v>
      </c>
      <c r="AI284" s="2573">
        <v>0</v>
      </c>
      <c r="AJ284" s="2573">
        <v>0</v>
      </c>
      <c r="AK284" s="2573">
        <v>0</v>
      </c>
      <c r="AL284" s="2573">
        <v>0</v>
      </c>
      <c r="AM284" s="2573">
        <v>0</v>
      </c>
      <c r="AN284" s="2655">
        <v>0</v>
      </c>
      <c r="AO284" s="2655">
        <v>0</v>
      </c>
      <c r="AP284" s="2655"/>
      <c r="AQ284" s="2573"/>
      <c r="AR284" s="2573"/>
      <c r="AS284" s="2573"/>
      <c r="AT284" s="2573"/>
      <c r="AU284" s="2573"/>
      <c r="AV284" s="2573"/>
      <c r="AW284" s="2655"/>
      <c r="AX284" s="2652">
        <f t="shared" si="379"/>
        <v>0</v>
      </c>
      <c r="AY284" s="2758">
        <f t="shared" si="392"/>
        <v>0</v>
      </c>
      <c r="AZ284" s="2701">
        <f t="shared" si="392"/>
        <v>0</v>
      </c>
      <c r="BA284" s="2758">
        <f t="shared" si="392"/>
        <v>0</v>
      </c>
      <c r="BB284" s="2590">
        <f t="shared" si="392"/>
        <v>0</v>
      </c>
      <c r="BC284" s="2756">
        <f t="shared" si="392"/>
        <v>0</v>
      </c>
      <c r="BD284" s="2756">
        <f t="shared" si="392"/>
        <v>0</v>
      </c>
      <c r="BE284" s="2590">
        <f t="shared" si="392"/>
        <v>0</v>
      </c>
      <c r="BF284" s="2719">
        <f t="shared" si="392"/>
        <v>0</v>
      </c>
      <c r="BG284" s="2719">
        <f t="shared" si="380"/>
        <v>0</v>
      </c>
      <c r="BH284" s="2798"/>
      <c r="BI284" s="2798"/>
      <c r="BJ284" s="2655"/>
      <c r="BK284" s="2573"/>
      <c r="BL284" s="2573"/>
      <c r="BM284" s="2573"/>
      <c r="BN284" s="2573"/>
      <c r="BO284" s="2573"/>
      <c r="BP284" s="2573"/>
      <c r="BQ284" s="2655"/>
      <c r="BR284" s="2573">
        <f t="shared" si="381"/>
        <v>0</v>
      </c>
      <c r="BS284" s="2655"/>
      <c r="BT284" s="2573"/>
      <c r="BU284" s="2573"/>
      <c r="BV284" s="2573"/>
      <c r="BW284" s="2573"/>
      <c r="BX284" s="2573"/>
      <c r="BY284" s="2573"/>
      <c r="BZ284" s="2655"/>
      <c r="CA284" s="2652">
        <f t="shared" si="382"/>
        <v>0</v>
      </c>
      <c r="CB284" s="2808">
        <f t="shared" si="395"/>
        <v>0</v>
      </c>
      <c r="CC284" s="2590">
        <f t="shared" si="393"/>
        <v>0</v>
      </c>
      <c r="CD284" s="2590">
        <f t="shared" si="393"/>
        <v>0</v>
      </c>
      <c r="CE284" s="2590">
        <f t="shared" si="393"/>
        <v>0</v>
      </c>
      <c r="CF284" s="2590">
        <f t="shared" si="393"/>
        <v>0</v>
      </c>
      <c r="CG284" s="2590">
        <f t="shared" si="393"/>
        <v>0</v>
      </c>
      <c r="CH284" s="2590">
        <f t="shared" si="393"/>
        <v>0</v>
      </c>
      <c r="CI284" s="2719">
        <f t="shared" si="393"/>
        <v>0</v>
      </c>
      <c r="CJ284" s="2719">
        <f t="shared" si="383"/>
        <v>0</v>
      </c>
      <c r="CK284" s="2697"/>
      <c r="CL284" s="2697"/>
    </row>
    <row r="285" spans="1:90" ht="14.25" hidden="1" customHeight="1">
      <c r="A285" s="338"/>
      <c r="B285" s="2540" t="s">
        <v>597</v>
      </c>
      <c r="C285" s="2541" t="s">
        <v>598</v>
      </c>
      <c r="D285" s="2608"/>
      <c r="E285" s="2543">
        <v>0</v>
      </c>
      <c r="F285" s="2543">
        <v>0</v>
      </c>
      <c r="G285" s="2543">
        <v>0</v>
      </c>
      <c r="H285" s="2543">
        <v>0</v>
      </c>
      <c r="I285" s="2543">
        <v>0</v>
      </c>
      <c r="J285" s="2543">
        <v>0</v>
      </c>
      <c r="K285" s="2543">
        <v>0</v>
      </c>
      <c r="L285" s="2543">
        <v>0</v>
      </c>
      <c r="M285" s="2543">
        <v>0</v>
      </c>
      <c r="N285" s="2543">
        <f t="shared" ref="N285:U285" si="396">SUM(N286:N295)</f>
        <v>0</v>
      </c>
      <c r="O285" s="2543">
        <f t="shared" si="396"/>
        <v>0</v>
      </c>
      <c r="P285" s="2543">
        <f t="shared" si="396"/>
        <v>0</v>
      </c>
      <c r="Q285" s="2543">
        <f t="shared" si="396"/>
        <v>0</v>
      </c>
      <c r="R285" s="2543">
        <f>SUM(R286:R295)</f>
        <v>0</v>
      </c>
      <c r="S285" s="2543">
        <f t="shared" si="396"/>
        <v>0</v>
      </c>
      <c r="T285" s="2543">
        <f t="shared" si="396"/>
        <v>0</v>
      </c>
      <c r="U285" s="2543">
        <f t="shared" si="396"/>
        <v>0</v>
      </c>
      <c r="V285" s="2543">
        <f t="shared" si="377"/>
        <v>0</v>
      </c>
      <c r="W285" s="2543">
        <f t="shared" ref="W285:AD285" si="397">SUM(W286:W295)</f>
        <v>0</v>
      </c>
      <c r="X285" s="2543">
        <f t="shared" si="397"/>
        <v>0</v>
      </c>
      <c r="Y285" s="2543">
        <f t="shared" si="397"/>
        <v>0</v>
      </c>
      <c r="Z285" s="2543">
        <f t="shared" si="397"/>
        <v>0</v>
      </c>
      <c r="AA285" s="2543">
        <f>SUM(AA286:AA295)</f>
        <v>0</v>
      </c>
      <c r="AB285" s="2543">
        <f t="shared" si="397"/>
        <v>0</v>
      </c>
      <c r="AC285" s="2543">
        <f t="shared" si="397"/>
        <v>0</v>
      </c>
      <c r="AD285" s="2543">
        <f t="shared" si="397"/>
        <v>0</v>
      </c>
      <c r="AE285" s="2543">
        <f t="shared" si="378"/>
        <v>0</v>
      </c>
      <c r="AF285" s="2543"/>
      <c r="AG285" s="2543">
        <v>0</v>
      </c>
      <c r="AH285" s="2543">
        <v>0</v>
      </c>
      <c r="AI285" s="2543">
        <v>0</v>
      </c>
      <c r="AJ285" s="2543">
        <v>0</v>
      </c>
      <c r="AK285" s="2543">
        <v>0</v>
      </c>
      <c r="AL285" s="2543">
        <v>0</v>
      </c>
      <c r="AM285" s="2543">
        <v>0</v>
      </c>
      <c r="AN285" s="2543">
        <v>0</v>
      </c>
      <c r="AO285" s="2543">
        <v>0</v>
      </c>
      <c r="AP285" s="2543">
        <f t="shared" ref="AP285:AW285" si="398">SUM(AP286:AP295)</f>
        <v>0</v>
      </c>
      <c r="AQ285" s="2543">
        <f t="shared" si="398"/>
        <v>0</v>
      </c>
      <c r="AR285" s="2543">
        <f t="shared" si="398"/>
        <v>0</v>
      </c>
      <c r="AS285" s="2543">
        <f t="shared" si="398"/>
        <v>0</v>
      </c>
      <c r="AT285" s="2543">
        <f>SUM(AT286:AT295)</f>
        <v>0</v>
      </c>
      <c r="AU285" s="2543">
        <f t="shared" si="398"/>
        <v>0</v>
      </c>
      <c r="AV285" s="2543">
        <f t="shared" si="398"/>
        <v>0</v>
      </c>
      <c r="AW285" s="2543">
        <f t="shared" si="398"/>
        <v>0</v>
      </c>
      <c r="AX285" s="2543">
        <f t="shared" si="379"/>
        <v>0</v>
      </c>
      <c r="AY285" s="2543">
        <f t="shared" ref="AY285:BF285" si="399">SUM(AY286:AY295)</f>
        <v>0</v>
      </c>
      <c r="AZ285" s="2543">
        <f t="shared" si="399"/>
        <v>0</v>
      </c>
      <c r="BA285" s="2543">
        <f t="shared" si="399"/>
        <v>0</v>
      </c>
      <c r="BB285" s="2543">
        <f t="shared" si="399"/>
        <v>0</v>
      </c>
      <c r="BC285" s="2543">
        <f>SUM(BC286:BC295)</f>
        <v>0</v>
      </c>
      <c r="BD285" s="2543">
        <f t="shared" si="399"/>
        <v>0</v>
      </c>
      <c r="BE285" s="2543">
        <f t="shared" si="399"/>
        <v>0</v>
      </c>
      <c r="BF285" s="2543">
        <f t="shared" si="399"/>
        <v>0</v>
      </c>
      <c r="BG285" s="2543">
        <f t="shared" si="380"/>
        <v>0</v>
      </c>
      <c r="BH285" s="2545"/>
      <c r="BI285" s="2545"/>
      <c r="BJ285" s="2543">
        <f t="shared" ref="BJ285:BQ285" si="400">SUM(BJ286:BJ295)</f>
        <v>0</v>
      </c>
      <c r="BK285" s="2543">
        <f t="shared" si="400"/>
        <v>0</v>
      </c>
      <c r="BL285" s="2543">
        <f t="shared" si="400"/>
        <v>0</v>
      </c>
      <c r="BM285" s="2543">
        <f t="shared" si="400"/>
        <v>0</v>
      </c>
      <c r="BN285" s="2543">
        <f t="shared" si="400"/>
        <v>0</v>
      </c>
      <c r="BO285" s="2543">
        <f t="shared" si="400"/>
        <v>0</v>
      </c>
      <c r="BP285" s="2543">
        <f t="shared" si="400"/>
        <v>0</v>
      </c>
      <c r="BQ285" s="2543">
        <f t="shared" si="400"/>
        <v>0</v>
      </c>
      <c r="BR285" s="2543">
        <f t="shared" si="381"/>
        <v>0</v>
      </c>
      <c r="BS285" s="2543">
        <f t="shared" ref="BS285:BZ285" si="401">SUM(BS286:BS295)</f>
        <v>0</v>
      </c>
      <c r="BT285" s="2543">
        <f t="shared" si="401"/>
        <v>0</v>
      </c>
      <c r="BU285" s="2543">
        <f t="shared" si="401"/>
        <v>0</v>
      </c>
      <c r="BV285" s="2543">
        <f t="shared" si="401"/>
        <v>0</v>
      </c>
      <c r="BW285" s="2543">
        <f t="shared" si="401"/>
        <v>0</v>
      </c>
      <c r="BX285" s="2543">
        <f t="shared" si="401"/>
        <v>0</v>
      </c>
      <c r="BY285" s="2543">
        <f t="shared" si="401"/>
        <v>0</v>
      </c>
      <c r="BZ285" s="2543">
        <f t="shared" si="401"/>
        <v>0</v>
      </c>
      <c r="CA285" s="2543">
        <f t="shared" si="382"/>
        <v>0</v>
      </c>
      <c r="CB285" s="2543">
        <f t="shared" ref="CB285:CI285" si="402">SUM(CB286:CB295)</f>
        <v>0</v>
      </c>
      <c r="CC285" s="2543">
        <f t="shared" si="402"/>
        <v>0</v>
      </c>
      <c r="CD285" s="2543">
        <f t="shared" si="402"/>
        <v>0</v>
      </c>
      <c r="CE285" s="2543">
        <f t="shared" si="402"/>
        <v>0</v>
      </c>
      <c r="CF285" s="2543">
        <f>SUM(CF286:CF295)</f>
        <v>0</v>
      </c>
      <c r="CG285" s="2543">
        <f t="shared" si="402"/>
        <v>0</v>
      </c>
      <c r="CH285" s="2543">
        <f t="shared" si="402"/>
        <v>0</v>
      </c>
      <c r="CI285" s="2543">
        <f t="shared" si="402"/>
        <v>0</v>
      </c>
      <c r="CJ285" s="2543">
        <f t="shared" si="383"/>
        <v>0</v>
      </c>
      <c r="CK285" s="2659"/>
      <c r="CL285" s="2659"/>
    </row>
    <row r="286" spans="1:90" ht="36" hidden="1">
      <c r="A286" s="2834"/>
      <c r="B286" s="2728" t="s">
        <v>599</v>
      </c>
      <c r="C286" s="1467" t="s">
        <v>362</v>
      </c>
      <c r="D286" s="2547"/>
      <c r="E286" s="2554">
        <v>0</v>
      </c>
      <c r="F286" s="2554">
        <v>0</v>
      </c>
      <c r="G286" s="2554">
        <v>0</v>
      </c>
      <c r="H286" s="2554">
        <v>0</v>
      </c>
      <c r="I286" s="2554">
        <v>0</v>
      </c>
      <c r="J286" s="2554">
        <v>0</v>
      </c>
      <c r="K286" s="2554">
        <v>0</v>
      </c>
      <c r="L286" s="2554">
        <v>0</v>
      </c>
      <c r="M286" s="2554">
        <v>0</v>
      </c>
      <c r="N286" s="2554"/>
      <c r="O286" s="2626"/>
      <c r="P286" s="2554"/>
      <c r="Q286" s="2554"/>
      <c r="R286" s="2554"/>
      <c r="S286" s="2554"/>
      <c r="T286" s="2554"/>
      <c r="U286" s="2554"/>
      <c r="V286" s="2553">
        <f t="shared" si="377"/>
        <v>0</v>
      </c>
      <c r="W286" s="2726">
        <f t="shared" ref="W286:W295" si="403">E286+N286</f>
        <v>0</v>
      </c>
      <c r="X286" s="2726">
        <f t="shared" ref="X286:X295" si="404">F286+O286</f>
        <v>0</v>
      </c>
      <c r="Y286" s="2590">
        <f t="shared" ref="Y286:Y295" si="405">G286+P286</f>
        <v>0</v>
      </c>
      <c r="Z286" s="2563">
        <f t="shared" ref="Z286:Z295" si="406">H286+Q286</f>
        <v>0</v>
      </c>
      <c r="AA286" s="2563">
        <f t="shared" ref="AA286:AA295" si="407">I286+R286</f>
        <v>0</v>
      </c>
      <c r="AB286" s="2563">
        <f t="shared" ref="AB286:AB295" si="408">J286+S286</f>
        <v>0</v>
      </c>
      <c r="AC286" s="2563">
        <f t="shared" ref="AC286:AC295" si="409">K286+T286</f>
        <v>0</v>
      </c>
      <c r="AD286" s="2563">
        <f t="shared" ref="AD286:AD295" si="410">L286+U286</f>
        <v>0</v>
      </c>
      <c r="AE286" s="2552">
        <f t="shared" si="378"/>
        <v>0</v>
      </c>
      <c r="AF286" s="2553"/>
      <c r="AG286" s="2688">
        <v>0</v>
      </c>
      <c r="AH286" s="2554">
        <v>0</v>
      </c>
      <c r="AI286" s="2554">
        <v>0</v>
      </c>
      <c r="AJ286" s="2554">
        <v>0</v>
      </c>
      <c r="AK286" s="2554">
        <v>0</v>
      </c>
      <c r="AL286" s="2554">
        <v>0</v>
      </c>
      <c r="AM286" s="2554">
        <v>0</v>
      </c>
      <c r="AN286" s="2554">
        <v>0</v>
      </c>
      <c r="AO286" s="2554">
        <v>0</v>
      </c>
      <c r="AP286" s="2688"/>
      <c r="AQ286" s="2688"/>
      <c r="AR286" s="2554"/>
      <c r="AS286" s="2554"/>
      <c r="AT286" s="2554"/>
      <c r="AU286" s="2554"/>
      <c r="AV286" s="2554"/>
      <c r="AW286" s="2554"/>
      <c r="AX286" s="2553">
        <f t="shared" si="379"/>
        <v>0</v>
      </c>
      <c r="AY286" s="2758">
        <f t="shared" ref="AY286:BF295" si="411">AG286+AP286</f>
        <v>0</v>
      </c>
      <c r="AZ286" s="2590">
        <f t="shared" si="411"/>
        <v>0</v>
      </c>
      <c r="BA286" s="2581">
        <f t="shared" si="411"/>
        <v>0</v>
      </c>
      <c r="BB286" s="2581">
        <f t="shared" si="411"/>
        <v>0</v>
      </c>
      <c r="BC286" s="2756">
        <f t="shared" si="411"/>
        <v>0</v>
      </c>
      <c r="BD286" s="2756">
        <f t="shared" si="411"/>
        <v>0</v>
      </c>
      <c r="BE286" s="2590">
        <f t="shared" si="411"/>
        <v>0</v>
      </c>
      <c r="BF286" s="2719">
        <f t="shared" si="411"/>
        <v>0</v>
      </c>
      <c r="BG286" s="2706">
        <f t="shared" si="380"/>
        <v>0</v>
      </c>
      <c r="BH286" s="2837"/>
      <c r="BI286" s="2837"/>
      <c r="BJ286" s="2688"/>
      <c r="BK286" s="2554"/>
      <c r="BL286" s="2554"/>
      <c r="BM286" s="2554"/>
      <c r="BN286" s="2554"/>
      <c r="BO286" s="2554"/>
      <c r="BP286" s="2554"/>
      <c r="BQ286" s="2554"/>
      <c r="BR286" s="2554">
        <f t="shared" si="381"/>
        <v>0</v>
      </c>
      <c r="BS286" s="2625"/>
      <c r="BT286" s="2849"/>
      <c r="BU286" s="2554"/>
      <c r="BV286" s="2554"/>
      <c r="BW286" s="2554"/>
      <c r="BX286" s="2554"/>
      <c r="BY286" s="2554"/>
      <c r="BZ286" s="2554"/>
      <c r="CA286" s="2554">
        <f t="shared" si="382"/>
        <v>0</v>
      </c>
      <c r="CB286" s="2808">
        <f t="shared" ref="CB286:CI287" si="412">BJ286+BS286</f>
        <v>0</v>
      </c>
      <c r="CC286" s="2590">
        <f t="shared" si="412"/>
        <v>0</v>
      </c>
      <c r="CD286" s="2590">
        <f t="shared" si="412"/>
        <v>0</v>
      </c>
      <c r="CE286" s="2590">
        <f t="shared" si="412"/>
        <v>0</v>
      </c>
      <c r="CF286" s="2590">
        <f t="shared" si="412"/>
        <v>0</v>
      </c>
      <c r="CG286" s="2590">
        <f t="shared" si="412"/>
        <v>0</v>
      </c>
      <c r="CH286" s="2590">
        <f t="shared" si="412"/>
        <v>0</v>
      </c>
      <c r="CI286" s="2719">
        <f t="shared" si="412"/>
        <v>0</v>
      </c>
      <c r="CJ286" s="2719">
        <f>SUM(CD286:CI286)</f>
        <v>0</v>
      </c>
      <c r="CK286" s="2666"/>
      <c r="CL286" s="2666"/>
    </row>
    <row r="287" spans="1:90" ht="24" hidden="1">
      <c r="A287" s="2795"/>
      <c r="B287" s="2595"/>
      <c r="C287" s="1467" t="s">
        <v>600</v>
      </c>
      <c r="D287" s="2559"/>
      <c r="E287" s="2552">
        <v>0</v>
      </c>
      <c r="F287" s="2552">
        <v>0</v>
      </c>
      <c r="G287" s="2552">
        <v>0</v>
      </c>
      <c r="H287" s="2552">
        <v>0</v>
      </c>
      <c r="I287" s="2552">
        <v>0</v>
      </c>
      <c r="J287" s="2552">
        <v>0</v>
      </c>
      <c r="K287" s="2552">
        <v>0</v>
      </c>
      <c r="L287" s="2552">
        <v>0</v>
      </c>
      <c r="M287" s="2552">
        <v>0</v>
      </c>
      <c r="N287" s="2600"/>
      <c r="O287" s="2600"/>
      <c r="P287" s="2552"/>
      <c r="Q287" s="2552"/>
      <c r="R287" s="2552"/>
      <c r="S287" s="2552"/>
      <c r="T287" s="2552"/>
      <c r="U287" s="2552"/>
      <c r="V287" s="2552">
        <f t="shared" si="377"/>
        <v>0</v>
      </c>
      <c r="W287" s="2726">
        <f t="shared" si="403"/>
        <v>0</v>
      </c>
      <c r="X287" s="2563">
        <f t="shared" si="404"/>
        <v>0</v>
      </c>
      <c r="Y287" s="2590">
        <f t="shared" si="405"/>
        <v>0</v>
      </c>
      <c r="Z287" s="2563">
        <f t="shared" si="406"/>
        <v>0</v>
      </c>
      <c r="AA287" s="2563">
        <f t="shared" si="407"/>
        <v>0</v>
      </c>
      <c r="AB287" s="2563">
        <f t="shared" si="408"/>
        <v>0</v>
      </c>
      <c r="AC287" s="2563">
        <f t="shared" si="409"/>
        <v>0</v>
      </c>
      <c r="AD287" s="2563">
        <f t="shared" si="410"/>
        <v>0</v>
      </c>
      <c r="AE287" s="2563">
        <f t="shared" si="378"/>
        <v>0</v>
      </c>
      <c r="AF287" s="2563"/>
      <c r="AG287" s="2600">
        <v>0</v>
      </c>
      <c r="AH287" s="2600">
        <v>0</v>
      </c>
      <c r="AI287" s="2552">
        <v>0</v>
      </c>
      <c r="AJ287" s="2552">
        <v>0</v>
      </c>
      <c r="AK287" s="2552">
        <v>0</v>
      </c>
      <c r="AL287" s="2552">
        <v>0</v>
      </c>
      <c r="AM287" s="2552">
        <v>0</v>
      </c>
      <c r="AN287" s="2552">
        <v>0</v>
      </c>
      <c r="AO287" s="2552">
        <v>0</v>
      </c>
      <c r="AP287" s="2552"/>
      <c r="AQ287" s="2552"/>
      <c r="AR287" s="2552"/>
      <c r="AS287" s="2552"/>
      <c r="AT287" s="2552"/>
      <c r="AU287" s="2552"/>
      <c r="AV287" s="2552"/>
      <c r="AW287" s="2552"/>
      <c r="AX287" s="2552">
        <f t="shared" si="379"/>
        <v>0</v>
      </c>
      <c r="AY287" s="2758">
        <f t="shared" si="411"/>
        <v>0</v>
      </c>
      <c r="AZ287" s="2701">
        <f t="shared" si="411"/>
        <v>0</v>
      </c>
      <c r="BA287" s="2706">
        <f t="shared" si="411"/>
        <v>0</v>
      </c>
      <c r="BB287" s="2590">
        <f t="shared" si="411"/>
        <v>0</v>
      </c>
      <c r="BC287" s="2756">
        <f t="shared" si="411"/>
        <v>0</v>
      </c>
      <c r="BD287" s="2756">
        <f t="shared" si="411"/>
        <v>0</v>
      </c>
      <c r="BE287" s="2590">
        <f t="shared" si="411"/>
        <v>0</v>
      </c>
      <c r="BF287" s="2719">
        <f t="shared" si="411"/>
        <v>0</v>
      </c>
      <c r="BG287" s="2719">
        <f t="shared" si="380"/>
        <v>0</v>
      </c>
      <c r="BH287" s="2798"/>
      <c r="BI287" s="2798"/>
      <c r="BJ287" s="2600"/>
      <c r="BK287" s="2600"/>
      <c r="BL287" s="2600"/>
      <c r="BM287" s="2600"/>
      <c r="BN287" s="2600"/>
      <c r="BO287" s="2600"/>
      <c r="BP287" s="2600"/>
      <c r="BQ287" s="2600"/>
      <c r="BR287" s="2552">
        <f t="shared" si="381"/>
        <v>0</v>
      </c>
      <c r="BS287" s="2600"/>
      <c r="BT287" s="2552"/>
      <c r="BU287" s="2552"/>
      <c r="BV287" s="2552"/>
      <c r="BW287" s="2552"/>
      <c r="BX287" s="2552"/>
      <c r="BY287" s="2552"/>
      <c r="BZ287" s="2552"/>
      <c r="CA287" s="2552">
        <f t="shared" si="382"/>
        <v>0</v>
      </c>
      <c r="CB287" s="2808">
        <f t="shared" si="412"/>
        <v>0</v>
      </c>
      <c r="CC287" s="2590">
        <f t="shared" si="412"/>
        <v>0</v>
      </c>
      <c r="CD287" s="2590">
        <f t="shared" si="412"/>
        <v>0</v>
      </c>
      <c r="CE287" s="2590">
        <f t="shared" si="412"/>
        <v>0</v>
      </c>
      <c r="CF287" s="2590">
        <f t="shared" si="412"/>
        <v>0</v>
      </c>
      <c r="CG287" s="2590">
        <f t="shared" si="412"/>
        <v>0</v>
      </c>
      <c r="CH287" s="2590">
        <f t="shared" si="412"/>
        <v>0</v>
      </c>
      <c r="CI287" s="2719">
        <f t="shared" si="412"/>
        <v>0</v>
      </c>
      <c r="CJ287" s="2719">
        <f>SUM(CD287:CI287)</f>
        <v>0</v>
      </c>
      <c r="CK287" s="891" t="s">
        <v>1386</v>
      </c>
      <c r="CL287" s="891" t="s">
        <v>1387</v>
      </c>
    </row>
    <row r="288" spans="1:90" ht="13.5" hidden="1" customHeight="1">
      <c r="A288" s="2795"/>
      <c r="B288" s="2595"/>
      <c r="C288" s="555"/>
      <c r="D288" s="2559"/>
      <c r="E288" s="2600">
        <v>0</v>
      </c>
      <c r="F288" s="2600">
        <v>0</v>
      </c>
      <c r="G288" s="2600">
        <v>0</v>
      </c>
      <c r="H288" s="2600">
        <v>0</v>
      </c>
      <c r="I288" s="2600">
        <v>0</v>
      </c>
      <c r="J288" s="2600">
        <v>0</v>
      </c>
      <c r="K288" s="2600">
        <v>0</v>
      </c>
      <c r="L288" s="2600">
        <v>0</v>
      </c>
      <c r="M288" s="2600">
        <v>0</v>
      </c>
      <c r="N288" s="2600"/>
      <c r="O288" s="2600"/>
      <c r="P288" s="2600"/>
      <c r="Q288" s="2600"/>
      <c r="R288" s="2600"/>
      <c r="S288" s="2600"/>
      <c r="T288" s="2600"/>
      <c r="U288" s="2600"/>
      <c r="V288" s="2600">
        <f t="shared" si="377"/>
        <v>0</v>
      </c>
      <c r="W288" s="2726">
        <f t="shared" si="403"/>
        <v>0</v>
      </c>
      <c r="X288" s="2563">
        <f t="shared" si="404"/>
        <v>0</v>
      </c>
      <c r="Y288" s="2590">
        <f t="shared" si="405"/>
        <v>0</v>
      </c>
      <c r="Z288" s="2563">
        <f t="shared" si="406"/>
        <v>0</v>
      </c>
      <c r="AA288" s="2563">
        <f t="shared" si="407"/>
        <v>0</v>
      </c>
      <c r="AB288" s="2563">
        <f t="shared" si="408"/>
        <v>0</v>
      </c>
      <c r="AC288" s="2563">
        <f t="shared" si="409"/>
        <v>0</v>
      </c>
      <c r="AD288" s="2563">
        <f t="shared" si="410"/>
        <v>0</v>
      </c>
      <c r="AE288" s="2563">
        <f t="shared" si="378"/>
        <v>0</v>
      </c>
      <c r="AF288" s="2563"/>
      <c r="AG288" s="2600"/>
      <c r="AH288" s="2600"/>
      <c r="AI288" s="2600"/>
      <c r="AJ288" s="2600"/>
      <c r="AK288" s="2600"/>
      <c r="AL288" s="2600"/>
      <c r="AM288" s="2600"/>
      <c r="AN288" s="2600"/>
      <c r="AO288" s="2600">
        <v>0</v>
      </c>
      <c r="AP288" s="2600"/>
      <c r="AQ288" s="2600"/>
      <c r="AR288" s="2600"/>
      <c r="AS288" s="2600"/>
      <c r="AT288" s="2600"/>
      <c r="AU288" s="2600"/>
      <c r="AV288" s="2600"/>
      <c r="AW288" s="2600"/>
      <c r="AX288" s="2600">
        <f t="shared" si="379"/>
        <v>0</v>
      </c>
      <c r="AY288" s="2758">
        <f t="shared" si="411"/>
        <v>0</v>
      </c>
      <c r="AZ288" s="2701">
        <f t="shared" si="411"/>
        <v>0</v>
      </c>
      <c r="BA288" s="2758">
        <f t="shared" si="411"/>
        <v>0</v>
      </c>
      <c r="BB288" s="2590">
        <f t="shared" si="411"/>
        <v>0</v>
      </c>
      <c r="BC288" s="2756">
        <f t="shared" si="411"/>
        <v>0</v>
      </c>
      <c r="BD288" s="2756">
        <f t="shared" si="411"/>
        <v>0</v>
      </c>
      <c r="BE288" s="2590">
        <f t="shared" si="411"/>
        <v>0</v>
      </c>
      <c r="BF288" s="2719">
        <f t="shared" si="411"/>
        <v>0</v>
      </c>
      <c r="BG288" s="2719">
        <f t="shared" si="380"/>
        <v>0</v>
      </c>
      <c r="BH288" s="2798"/>
      <c r="BI288" s="2798"/>
      <c r="BJ288" s="2600"/>
      <c r="BK288" s="2600"/>
      <c r="BL288" s="2600"/>
      <c r="BM288" s="2600"/>
      <c r="BN288" s="2600"/>
      <c r="BO288" s="2600"/>
      <c r="BP288" s="2600"/>
      <c r="BQ288" s="2600"/>
      <c r="BR288" s="2600">
        <f t="shared" si="381"/>
        <v>0</v>
      </c>
      <c r="BS288" s="2600"/>
      <c r="BT288" s="2600"/>
      <c r="BU288" s="2600"/>
      <c r="BV288" s="2600"/>
      <c r="BW288" s="2600"/>
      <c r="BX288" s="2600"/>
      <c r="BY288" s="2600"/>
      <c r="BZ288" s="2600"/>
      <c r="CA288" s="2600">
        <f t="shared" si="382"/>
        <v>0</v>
      </c>
      <c r="CB288" s="2600"/>
      <c r="CC288" s="2600"/>
      <c r="CD288" s="2600"/>
      <c r="CE288" s="2600"/>
      <c r="CF288" s="2600"/>
      <c r="CG288" s="2600"/>
      <c r="CH288" s="2600"/>
      <c r="CI288" s="2600"/>
      <c r="CJ288" s="2600">
        <f t="shared" si="383"/>
        <v>0</v>
      </c>
      <c r="CK288" s="2692"/>
      <c r="CL288" s="2692"/>
    </row>
    <row r="289" spans="1:90" ht="13.5" hidden="1" customHeight="1">
      <c r="A289" s="2795"/>
      <c r="B289" s="2595"/>
      <c r="C289" s="555"/>
      <c r="D289" s="2559"/>
      <c r="E289" s="2600">
        <v>0</v>
      </c>
      <c r="F289" s="2600">
        <v>0</v>
      </c>
      <c r="G289" s="2600">
        <v>0</v>
      </c>
      <c r="H289" s="2600">
        <v>0</v>
      </c>
      <c r="I289" s="2600">
        <v>0</v>
      </c>
      <c r="J289" s="2600">
        <v>0</v>
      </c>
      <c r="K289" s="2600">
        <v>0</v>
      </c>
      <c r="L289" s="2600">
        <v>0</v>
      </c>
      <c r="M289" s="2600">
        <v>0</v>
      </c>
      <c r="N289" s="2600"/>
      <c r="O289" s="2600"/>
      <c r="P289" s="2600"/>
      <c r="Q289" s="2600"/>
      <c r="R289" s="2600"/>
      <c r="S289" s="2600"/>
      <c r="T289" s="2600"/>
      <c r="U289" s="2600"/>
      <c r="V289" s="2600">
        <f t="shared" si="377"/>
        <v>0</v>
      </c>
      <c r="W289" s="2726">
        <f t="shared" si="403"/>
        <v>0</v>
      </c>
      <c r="X289" s="2563">
        <f t="shared" si="404"/>
        <v>0</v>
      </c>
      <c r="Y289" s="2590">
        <f t="shared" si="405"/>
        <v>0</v>
      </c>
      <c r="Z289" s="2563">
        <f t="shared" si="406"/>
        <v>0</v>
      </c>
      <c r="AA289" s="2563">
        <f t="shared" si="407"/>
        <v>0</v>
      </c>
      <c r="AB289" s="2563">
        <f t="shared" si="408"/>
        <v>0</v>
      </c>
      <c r="AC289" s="2563">
        <f t="shared" si="409"/>
        <v>0</v>
      </c>
      <c r="AD289" s="2563">
        <f t="shared" si="410"/>
        <v>0</v>
      </c>
      <c r="AE289" s="2563">
        <f t="shared" si="378"/>
        <v>0</v>
      </c>
      <c r="AF289" s="2563"/>
      <c r="AG289" s="2600"/>
      <c r="AH289" s="2600"/>
      <c r="AI289" s="2600"/>
      <c r="AJ289" s="2600"/>
      <c r="AK289" s="2600"/>
      <c r="AL289" s="2600"/>
      <c r="AM289" s="2600"/>
      <c r="AN289" s="2600"/>
      <c r="AO289" s="2600">
        <v>0</v>
      </c>
      <c r="AP289" s="2600"/>
      <c r="AQ289" s="2600"/>
      <c r="AR289" s="2600"/>
      <c r="AS289" s="2600"/>
      <c r="AT289" s="2600"/>
      <c r="AU289" s="2600"/>
      <c r="AV289" s="2600"/>
      <c r="AW289" s="2600"/>
      <c r="AX289" s="2600">
        <f t="shared" si="379"/>
        <v>0</v>
      </c>
      <c r="AY289" s="2758">
        <f t="shared" si="411"/>
        <v>0</v>
      </c>
      <c r="AZ289" s="2701">
        <f t="shared" si="411"/>
        <v>0</v>
      </c>
      <c r="BA289" s="2758">
        <f t="shared" si="411"/>
        <v>0</v>
      </c>
      <c r="BB289" s="2590">
        <f t="shared" si="411"/>
        <v>0</v>
      </c>
      <c r="BC289" s="2756">
        <f t="shared" si="411"/>
        <v>0</v>
      </c>
      <c r="BD289" s="2756">
        <f t="shared" si="411"/>
        <v>0</v>
      </c>
      <c r="BE289" s="2590">
        <f t="shared" si="411"/>
        <v>0</v>
      </c>
      <c r="BF289" s="2719">
        <f t="shared" si="411"/>
        <v>0</v>
      </c>
      <c r="BG289" s="2719">
        <f t="shared" si="380"/>
        <v>0</v>
      </c>
      <c r="BH289" s="2798"/>
      <c r="BI289" s="2798"/>
      <c r="BJ289" s="2600"/>
      <c r="BK289" s="2600"/>
      <c r="BL289" s="2600"/>
      <c r="BM289" s="2600"/>
      <c r="BN289" s="2600"/>
      <c r="BO289" s="2600"/>
      <c r="BP289" s="2600"/>
      <c r="BQ289" s="2600"/>
      <c r="BR289" s="2600">
        <f t="shared" si="381"/>
        <v>0</v>
      </c>
      <c r="BS289" s="2600"/>
      <c r="BT289" s="2600"/>
      <c r="BU289" s="2600"/>
      <c r="BV289" s="2600"/>
      <c r="BW289" s="2600"/>
      <c r="BX289" s="2600"/>
      <c r="BY289" s="2600"/>
      <c r="BZ289" s="2600"/>
      <c r="CA289" s="2600">
        <f t="shared" si="382"/>
        <v>0</v>
      </c>
      <c r="CB289" s="2600"/>
      <c r="CC289" s="2600"/>
      <c r="CD289" s="2600"/>
      <c r="CE289" s="2600"/>
      <c r="CF289" s="2600"/>
      <c r="CG289" s="2600"/>
      <c r="CH289" s="2600"/>
      <c r="CI289" s="2600"/>
      <c r="CJ289" s="2600">
        <f t="shared" si="383"/>
        <v>0</v>
      </c>
      <c r="CK289" s="2692"/>
      <c r="CL289" s="2692"/>
    </row>
    <row r="290" spans="1:90" ht="13.5" hidden="1" customHeight="1">
      <c r="A290" s="2795"/>
      <c r="B290" s="2595"/>
      <c r="C290" s="555"/>
      <c r="D290" s="2559"/>
      <c r="E290" s="2600">
        <v>0</v>
      </c>
      <c r="F290" s="2600">
        <v>0</v>
      </c>
      <c r="G290" s="2600">
        <v>0</v>
      </c>
      <c r="H290" s="2600">
        <v>0</v>
      </c>
      <c r="I290" s="2600">
        <v>0</v>
      </c>
      <c r="J290" s="2600">
        <v>0</v>
      </c>
      <c r="K290" s="2600">
        <v>0</v>
      </c>
      <c r="L290" s="2600">
        <v>0</v>
      </c>
      <c r="M290" s="2600">
        <v>0</v>
      </c>
      <c r="N290" s="2600"/>
      <c r="O290" s="2600"/>
      <c r="P290" s="2600"/>
      <c r="Q290" s="2600"/>
      <c r="R290" s="2600"/>
      <c r="S290" s="2600"/>
      <c r="T290" s="2600"/>
      <c r="U290" s="2600"/>
      <c r="V290" s="2600">
        <f t="shared" si="377"/>
        <v>0</v>
      </c>
      <c r="W290" s="2726">
        <f t="shared" si="403"/>
        <v>0</v>
      </c>
      <c r="X290" s="2563">
        <f t="shared" si="404"/>
        <v>0</v>
      </c>
      <c r="Y290" s="2590">
        <f t="shared" si="405"/>
        <v>0</v>
      </c>
      <c r="Z290" s="2563">
        <f t="shared" si="406"/>
        <v>0</v>
      </c>
      <c r="AA290" s="2563">
        <f t="shared" si="407"/>
        <v>0</v>
      </c>
      <c r="AB290" s="2563">
        <f t="shared" si="408"/>
        <v>0</v>
      </c>
      <c r="AC290" s="2563">
        <f t="shared" si="409"/>
        <v>0</v>
      </c>
      <c r="AD290" s="2563">
        <f t="shared" si="410"/>
        <v>0</v>
      </c>
      <c r="AE290" s="2563">
        <f t="shared" si="378"/>
        <v>0</v>
      </c>
      <c r="AF290" s="2563"/>
      <c r="AG290" s="2600"/>
      <c r="AH290" s="2600"/>
      <c r="AI290" s="2600"/>
      <c r="AJ290" s="2600"/>
      <c r="AK290" s="2600"/>
      <c r="AL290" s="2600"/>
      <c r="AM290" s="2600"/>
      <c r="AN290" s="2600"/>
      <c r="AO290" s="2600">
        <v>0</v>
      </c>
      <c r="AP290" s="2600"/>
      <c r="AQ290" s="2600"/>
      <c r="AR290" s="2600"/>
      <c r="AS290" s="2600"/>
      <c r="AT290" s="2600"/>
      <c r="AU290" s="2600"/>
      <c r="AV290" s="2600"/>
      <c r="AW290" s="2600"/>
      <c r="AX290" s="2600">
        <f t="shared" si="379"/>
        <v>0</v>
      </c>
      <c r="AY290" s="2758">
        <f t="shared" si="411"/>
        <v>0</v>
      </c>
      <c r="AZ290" s="2701">
        <f t="shared" si="411"/>
        <v>0</v>
      </c>
      <c r="BA290" s="2758">
        <f t="shared" si="411"/>
        <v>0</v>
      </c>
      <c r="BB290" s="2590">
        <f t="shared" si="411"/>
        <v>0</v>
      </c>
      <c r="BC290" s="2756">
        <f t="shared" si="411"/>
        <v>0</v>
      </c>
      <c r="BD290" s="2756">
        <f t="shared" si="411"/>
        <v>0</v>
      </c>
      <c r="BE290" s="2590">
        <f t="shared" si="411"/>
        <v>0</v>
      </c>
      <c r="BF290" s="2719">
        <f t="shared" si="411"/>
        <v>0</v>
      </c>
      <c r="BG290" s="2719">
        <f t="shared" si="380"/>
        <v>0</v>
      </c>
      <c r="BH290" s="2798"/>
      <c r="BI290" s="2798"/>
      <c r="BJ290" s="2600"/>
      <c r="BK290" s="2600"/>
      <c r="BL290" s="2600"/>
      <c r="BM290" s="2600"/>
      <c r="BN290" s="2600"/>
      <c r="BO290" s="2600"/>
      <c r="BP290" s="2600"/>
      <c r="BQ290" s="2600"/>
      <c r="BR290" s="2600">
        <f t="shared" si="381"/>
        <v>0</v>
      </c>
      <c r="BS290" s="2600"/>
      <c r="BT290" s="2600"/>
      <c r="BU290" s="2600"/>
      <c r="BV290" s="2600"/>
      <c r="BW290" s="2600"/>
      <c r="BX290" s="2600"/>
      <c r="BY290" s="2600"/>
      <c r="BZ290" s="2600"/>
      <c r="CA290" s="2600">
        <f t="shared" si="382"/>
        <v>0</v>
      </c>
      <c r="CB290" s="2600"/>
      <c r="CC290" s="2600"/>
      <c r="CD290" s="2600"/>
      <c r="CE290" s="2600"/>
      <c r="CF290" s="2600"/>
      <c r="CG290" s="2600"/>
      <c r="CH290" s="2600"/>
      <c r="CI290" s="2600"/>
      <c r="CJ290" s="2600">
        <f t="shared" si="383"/>
        <v>0</v>
      </c>
      <c r="CK290" s="2692"/>
      <c r="CL290" s="2692"/>
    </row>
    <row r="291" spans="1:90" ht="13.5" hidden="1" customHeight="1">
      <c r="A291" s="2795"/>
      <c r="B291" s="2595"/>
      <c r="C291" s="555"/>
      <c r="D291" s="2559"/>
      <c r="E291" s="2600">
        <v>0</v>
      </c>
      <c r="F291" s="2600">
        <v>0</v>
      </c>
      <c r="G291" s="2600">
        <v>0</v>
      </c>
      <c r="H291" s="2600">
        <v>0</v>
      </c>
      <c r="I291" s="2600">
        <v>0</v>
      </c>
      <c r="J291" s="2600">
        <v>0</v>
      </c>
      <c r="K291" s="2600">
        <v>0</v>
      </c>
      <c r="L291" s="2600">
        <v>0</v>
      </c>
      <c r="M291" s="2600">
        <v>0</v>
      </c>
      <c r="N291" s="2600"/>
      <c r="O291" s="2600"/>
      <c r="P291" s="2600"/>
      <c r="Q291" s="2600"/>
      <c r="R291" s="2600"/>
      <c r="S291" s="2600"/>
      <c r="T291" s="2600"/>
      <c r="U291" s="2600"/>
      <c r="V291" s="2600">
        <f t="shared" si="377"/>
        <v>0</v>
      </c>
      <c r="W291" s="2726">
        <f t="shared" si="403"/>
        <v>0</v>
      </c>
      <c r="X291" s="2563">
        <f t="shared" si="404"/>
        <v>0</v>
      </c>
      <c r="Y291" s="2590">
        <f t="shared" si="405"/>
        <v>0</v>
      </c>
      <c r="Z291" s="2563">
        <f t="shared" si="406"/>
        <v>0</v>
      </c>
      <c r="AA291" s="2563">
        <f t="shared" si="407"/>
        <v>0</v>
      </c>
      <c r="AB291" s="2563">
        <f t="shared" si="408"/>
        <v>0</v>
      </c>
      <c r="AC291" s="2563">
        <f t="shared" si="409"/>
        <v>0</v>
      </c>
      <c r="AD291" s="2563">
        <f t="shared" si="410"/>
        <v>0</v>
      </c>
      <c r="AE291" s="2563">
        <f t="shared" si="378"/>
        <v>0</v>
      </c>
      <c r="AF291" s="2563"/>
      <c r="AG291" s="2600"/>
      <c r="AH291" s="2600"/>
      <c r="AI291" s="2600"/>
      <c r="AJ291" s="2600"/>
      <c r="AK291" s="2600"/>
      <c r="AL291" s="2600"/>
      <c r="AM291" s="2600"/>
      <c r="AN291" s="2600"/>
      <c r="AO291" s="2600">
        <v>0</v>
      </c>
      <c r="AP291" s="2600"/>
      <c r="AQ291" s="2600"/>
      <c r="AR291" s="2600"/>
      <c r="AS291" s="2600"/>
      <c r="AT291" s="2600"/>
      <c r="AU291" s="2600"/>
      <c r="AV291" s="2600"/>
      <c r="AW291" s="2600"/>
      <c r="AX291" s="2600">
        <f t="shared" si="379"/>
        <v>0</v>
      </c>
      <c r="AY291" s="2758">
        <f t="shared" si="411"/>
        <v>0</v>
      </c>
      <c r="AZ291" s="2701">
        <f t="shared" si="411"/>
        <v>0</v>
      </c>
      <c r="BA291" s="2758">
        <f t="shared" si="411"/>
        <v>0</v>
      </c>
      <c r="BB291" s="2590">
        <f t="shared" si="411"/>
        <v>0</v>
      </c>
      <c r="BC291" s="2756">
        <f t="shared" si="411"/>
        <v>0</v>
      </c>
      <c r="BD291" s="2756">
        <f t="shared" si="411"/>
        <v>0</v>
      </c>
      <c r="BE291" s="2590">
        <f t="shared" si="411"/>
        <v>0</v>
      </c>
      <c r="BF291" s="2719">
        <f t="shared" si="411"/>
        <v>0</v>
      </c>
      <c r="BG291" s="2719">
        <f t="shared" si="380"/>
        <v>0</v>
      </c>
      <c r="BH291" s="2798"/>
      <c r="BI291" s="2798"/>
      <c r="BJ291" s="2600"/>
      <c r="BK291" s="2600"/>
      <c r="BL291" s="2600"/>
      <c r="BM291" s="2600"/>
      <c r="BN291" s="2600"/>
      <c r="BO291" s="2600"/>
      <c r="BP291" s="2600"/>
      <c r="BQ291" s="2600"/>
      <c r="BR291" s="2600">
        <f t="shared" si="381"/>
        <v>0</v>
      </c>
      <c r="BS291" s="2600"/>
      <c r="BT291" s="2600"/>
      <c r="BU291" s="2600"/>
      <c r="BV291" s="2600"/>
      <c r="BW291" s="2600"/>
      <c r="BX291" s="2600"/>
      <c r="BY291" s="2600"/>
      <c r="BZ291" s="2600"/>
      <c r="CA291" s="2600">
        <f t="shared" si="382"/>
        <v>0</v>
      </c>
      <c r="CB291" s="2600"/>
      <c r="CC291" s="2600"/>
      <c r="CD291" s="2600"/>
      <c r="CE291" s="2600"/>
      <c r="CF291" s="2600"/>
      <c r="CG291" s="2600"/>
      <c r="CH291" s="2600"/>
      <c r="CI291" s="2600"/>
      <c r="CJ291" s="2600">
        <f t="shared" si="383"/>
        <v>0</v>
      </c>
      <c r="CK291" s="2692"/>
      <c r="CL291" s="2692"/>
    </row>
    <row r="292" spans="1:90" ht="13.5" hidden="1" customHeight="1">
      <c r="A292" s="2795"/>
      <c r="B292" s="2595"/>
      <c r="C292" s="555"/>
      <c r="D292" s="2559"/>
      <c r="E292" s="2600">
        <v>0</v>
      </c>
      <c r="F292" s="2600">
        <v>0</v>
      </c>
      <c r="G292" s="2600">
        <v>0</v>
      </c>
      <c r="H292" s="2600">
        <v>0</v>
      </c>
      <c r="I292" s="2600">
        <v>0</v>
      </c>
      <c r="J292" s="2600">
        <v>0</v>
      </c>
      <c r="K292" s="2600">
        <v>0</v>
      </c>
      <c r="L292" s="2600">
        <v>0</v>
      </c>
      <c r="M292" s="2600">
        <v>0</v>
      </c>
      <c r="N292" s="2600"/>
      <c r="O292" s="2600"/>
      <c r="P292" s="2600"/>
      <c r="Q292" s="2600"/>
      <c r="R292" s="2600"/>
      <c r="S292" s="2600"/>
      <c r="T292" s="2600"/>
      <c r="U292" s="2600"/>
      <c r="V292" s="2600">
        <f t="shared" si="377"/>
        <v>0</v>
      </c>
      <c r="W292" s="2726">
        <f t="shared" si="403"/>
        <v>0</v>
      </c>
      <c r="X292" s="2563">
        <f t="shared" si="404"/>
        <v>0</v>
      </c>
      <c r="Y292" s="2590">
        <f t="shared" si="405"/>
        <v>0</v>
      </c>
      <c r="Z292" s="2563">
        <f t="shared" si="406"/>
        <v>0</v>
      </c>
      <c r="AA292" s="2563">
        <f t="shared" si="407"/>
        <v>0</v>
      </c>
      <c r="AB292" s="2563">
        <f t="shared" si="408"/>
        <v>0</v>
      </c>
      <c r="AC292" s="2563">
        <f t="shared" si="409"/>
        <v>0</v>
      </c>
      <c r="AD292" s="2563">
        <f t="shared" si="410"/>
        <v>0</v>
      </c>
      <c r="AE292" s="2563">
        <f t="shared" si="378"/>
        <v>0</v>
      </c>
      <c r="AF292" s="2563"/>
      <c r="AG292" s="2600"/>
      <c r="AH292" s="2600"/>
      <c r="AI292" s="2600"/>
      <c r="AJ292" s="2600"/>
      <c r="AK292" s="2600"/>
      <c r="AL292" s="2600"/>
      <c r="AM292" s="2600"/>
      <c r="AN292" s="2600"/>
      <c r="AO292" s="2600">
        <v>0</v>
      </c>
      <c r="AP292" s="2600"/>
      <c r="AQ292" s="2600"/>
      <c r="AR292" s="2600"/>
      <c r="AS292" s="2600"/>
      <c r="AT292" s="2600"/>
      <c r="AU292" s="2600"/>
      <c r="AV292" s="2600"/>
      <c r="AW292" s="2600"/>
      <c r="AX292" s="2600">
        <f t="shared" si="379"/>
        <v>0</v>
      </c>
      <c r="AY292" s="2758">
        <f t="shared" si="411"/>
        <v>0</v>
      </c>
      <c r="AZ292" s="2701">
        <f t="shared" si="411"/>
        <v>0</v>
      </c>
      <c r="BA292" s="2758">
        <f t="shared" si="411"/>
        <v>0</v>
      </c>
      <c r="BB292" s="2590">
        <f t="shared" si="411"/>
        <v>0</v>
      </c>
      <c r="BC292" s="2756">
        <f t="shared" si="411"/>
        <v>0</v>
      </c>
      <c r="BD292" s="2756">
        <f t="shared" si="411"/>
        <v>0</v>
      </c>
      <c r="BE292" s="2590">
        <f t="shared" si="411"/>
        <v>0</v>
      </c>
      <c r="BF292" s="2719">
        <f t="shared" si="411"/>
        <v>0</v>
      </c>
      <c r="BG292" s="2719">
        <f t="shared" si="380"/>
        <v>0</v>
      </c>
      <c r="BH292" s="2798"/>
      <c r="BI292" s="2798"/>
      <c r="BJ292" s="2600"/>
      <c r="BK292" s="2600"/>
      <c r="BL292" s="2600"/>
      <c r="BM292" s="2600"/>
      <c r="BN292" s="2600"/>
      <c r="BO292" s="2600"/>
      <c r="BP292" s="2600"/>
      <c r="BQ292" s="2600"/>
      <c r="BR292" s="2600">
        <f t="shared" si="381"/>
        <v>0</v>
      </c>
      <c r="BS292" s="2600"/>
      <c r="BT292" s="2600"/>
      <c r="BU292" s="2600"/>
      <c r="BV292" s="2600"/>
      <c r="BW292" s="2600"/>
      <c r="BX292" s="2600"/>
      <c r="BY292" s="2600"/>
      <c r="BZ292" s="2600"/>
      <c r="CA292" s="2600">
        <f t="shared" si="382"/>
        <v>0</v>
      </c>
      <c r="CB292" s="2600"/>
      <c r="CC292" s="2600"/>
      <c r="CD292" s="2600"/>
      <c r="CE292" s="2600"/>
      <c r="CF292" s="2600"/>
      <c r="CG292" s="2600"/>
      <c r="CH292" s="2600"/>
      <c r="CI292" s="2600"/>
      <c r="CJ292" s="2600">
        <f t="shared" si="383"/>
        <v>0</v>
      </c>
      <c r="CK292" s="2692"/>
      <c r="CL292" s="2692"/>
    </row>
    <row r="293" spans="1:90" ht="13.5" hidden="1" customHeight="1">
      <c r="A293" s="2795"/>
      <c r="B293" s="2595"/>
      <c r="C293" s="555"/>
      <c r="D293" s="2559"/>
      <c r="E293" s="2600">
        <v>0</v>
      </c>
      <c r="F293" s="2600">
        <v>0</v>
      </c>
      <c r="G293" s="2600">
        <v>0</v>
      </c>
      <c r="H293" s="2600">
        <v>0</v>
      </c>
      <c r="I293" s="2600">
        <v>0</v>
      </c>
      <c r="J293" s="2600">
        <v>0</v>
      </c>
      <c r="K293" s="2600">
        <v>0</v>
      </c>
      <c r="L293" s="2600">
        <v>0</v>
      </c>
      <c r="M293" s="2600">
        <v>0</v>
      </c>
      <c r="N293" s="2600"/>
      <c r="O293" s="2600"/>
      <c r="P293" s="2600"/>
      <c r="Q293" s="2600"/>
      <c r="R293" s="2600"/>
      <c r="S293" s="2600"/>
      <c r="T293" s="2600"/>
      <c r="U293" s="2600"/>
      <c r="V293" s="2600">
        <f t="shared" si="377"/>
        <v>0</v>
      </c>
      <c r="W293" s="2726">
        <f t="shared" si="403"/>
        <v>0</v>
      </c>
      <c r="X293" s="2563">
        <f t="shared" si="404"/>
        <v>0</v>
      </c>
      <c r="Y293" s="2590">
        <f t="shared" si="405"/>
        <v>0</v>
      </c>
      <c r="Z293" s="2563">
        <f t="shared" si="406"/>
        <v>0</v>
      </c>
      <c r="AA293" s="2563">
        <f t="shared" si="407"/>
        <v>0</v>
      </c>
      <c r="AB293" s="2563">
        <f t="shared" si="408"/>
        <v>0</v>
      </c>
      <c r="AC293" s="2563">
        <f t="shared" si="409"/>
        <v>0</v>
      </c>
      <c r="AD293" s="2563">
        <f t="shared" si="410"/>
        <v>0</v>
      </c>
      <c r="AE293" s="2563">
        <f t="shared" si="378"/>
        <v>0</v>
      </c>
      <c r="AF293" s="2563"/>
      <c r="AG293" s="2600"/>
      <c r="AH293" s="2600"/>
      <c r="AI293" s="2600"/>
      <c r="AJ293" s="2600"/>
      <c r="AK293" s="2600"/>
      <c r="AL293" s="2600"/>
      <c r="AM293" s="2600"/>
      <c r="AN293" s="2600"/>
      <c r="AO293" s="2600">
        <v>0</v>
      </c>
      <c r="AP293" s="2600"/>
      <c r="AQ293" s="2600"/>
      <c r="AR293" s="2600"/>
      <c r="AS293" s="2600"/>
      <c r="AT293" s="2600"/>
      <c r="AU293" s="2600"/>
      <c r="AV293" s="2600"/>
      <c r="AW293" s="2600"/>
      <c r="AX293" s="2600">
        <f t="shared" si="379"/>
        <v>0</v>
      </c>
      <c r="AY293" s="2758">
        <f t="shared" si="411"/>
        <v>0</v>
      </c>
      <c r="AZ293" s="2701">
        <f t="shared" si="411"/>
        <v>0</v>
      </c>
      <c r="BA293" s="2758">
        <f t="shared" si="411"/>
        <v>0</v>
      </c>
      <c r="BB293" s="2590">
        <f t="shared" si="411"/>
        <v>0</v>
      </c>
      <c r="BC293" s="2756">
        <f t="shared" si="411"/>
        <v>0</v>
      </c>
      <c r="BD293" s="2756">
        <f t="shared" si="411"/>
        <v>0</v>
      </c>
      <c r="BE293" s="2590">
        <f t="shared" si="411"/>
        <v>0</v>
      </c>
      <c r="BF293" s="2719">
        <f t="shared" si="411"/>
        <v>0</v>
      </c>
      <c r="BG293" s="2719">
        <f t="shared" si="380"/>
        <v>0</v>
      </c>
      <c r="BH293" s="2798"/>
      <c r="BI293" s="2798"/>
      <c r="BJ293" s="2600"/>
      <c r="BK293" s="2600"/>
      <c r="BL293" s="2600"/>
      <c r="BM293" s="2600"/>
      <c r="BN293" s="2600"/>
      <c r="BO293" s="2600"/>
      <c r="BP293" s="2600"/>
      <c r="BQ293" s="2600"/>
      <c r="BR293" s="2600">
        <f t="shared" si="381"/>
        <v>0</v>
      </c>
      <c r="BS293" s="2600"/>
      <c r="BT293" s="2600"/>
      <c r="BU293" s="2600"/>
      <c r="BV293" s="2600"/>
      <c r="BW293" s="2600"/>
      <c r="BX293" s="2600"/>
      <c r="BY293" s="2600"/>
      <c r="BZ293" s="2600"/>
      <c r="CA293" s="2600">
        <f t="shared" si="382"/>
        <v>0</v>
      </c>
      <c r="CB293" s="2600"/>
      <c r="CC293" s="2600"/>
      <c r="CD293" s="2600"/>
      <c r="CE293" s="2600"/>
      <c r="CF293" s="2600"/>
      <c r="CG293" s="2600"/>
      <c r="CH293" s="2600"/>
      <c r="CI293" s="2600"/>
      <c r="CJ293" s="2600">
        <f t="shared" si="383"/>
        <v>0</v>
      </c>
      <c r="CK293" s="2692"/>
      <c r="CL293" s="2692"/>
    </row>
    <row r="294" spans="1:90" ht="13.5" hidden="1" customHeight="1">
      <c r="A294" s="2795"/>
      <c r="B294" s="2595"/>
      <c r="C294" s="555"/>
      <c r="D294" s="2559"/>
      <c r="E294" s="2600">
        <v>0</v>
      </c>
      <c r="F294" s="2600">
        <v>0</v>
      </c>
      <c r="G294" s="2600">
        <v>0</v>
      </c>
      <c r="H294" s="2600">
        <v>0</v>
      </c>
      <c r="I294" s="2600">
        <v>0</v>
      </c>
      <c r="J294" s="2600">
        <v>0</v>
      </c>
      <c r="K294" s="2600">
        <v>0</v>
      </c>
      <c r="L294" s="2600">
        <v>0</v>
      </c>
      <c r="M294" s="2600">
        <v>0</v>
      </c>
      <c r="N294" s="2600"/>
      <c r="O294" s="2600"/>
      <c r="P294" s="2600"/>
      <c r="Q294" s="2600"/>
      <c r="R294" s="2600"/>
      <c r="S294" s="2600"/>
      <c r="T294" s="2600"/>
      <c r="U294" s="2600"/>
      <c r="V294" s="2600">
        <f t="shared" si="377"/>
        <v>0</v>
      </c>
      <c r="W294" s="2726">
        <f t="shared" si="403"/>
        <v>0</v>
      </c>
      <c r="X294" s="2563">
        <f t="shared" si="404"/>
        <v>0</v>
      </c>
      <c r="Y294" s="2590">
        <f t="shared" si="405"/>
        <v>0</v>
      </c>
      <c r="Z294" s="2563">
        <f t="shared" si="406"/>
        <v>0</v>
      </c>
      <c r="AA294" s="2563">
        <f t="shared" si="407"/>
        <v>0</v>
      </c>
      <c r="AB294" s="2563">
        <f t="shared" si="408"/>
        <v>0</v>
      </c>
      <c r="AC294" s="2563">
        <f t="shared" si="409"/>
        <v>0</v>
      </c>
      <c r="AD294" s="2563">
        <f t="shared" si="410"/>
        <v>0</v>
      </c>
      <c r="AE294" s="2563">
        <f t="shared" si="378"/>
        <v>0</v>
      </c>
      <c r="AF294" s="2563"/>
      <c r="AG294" s="2600"/>
      <c r="AH294" s="2600"/>
      <c r="AI294" s="2600"/>
      <c r="AJ294" s="2600"/>
      <c r="AK294" s="2600"/>
      <c r="AL294" s="2600"/>
      <c r="AM294" s="2600"/>
      <c r="AN294" s="2600"/>
      <c r="AO294" s="2600">
        <v>0</v>
      </c>
      <c r="AP294" s="2600"/>
      <c r="AQ294" s="2600"/>
      <c r="AR294" s="2600"/>
      <c r="AS294" s="2600"/>
      <c r="AT294" s="2600"/>
      <c r="AU294" s="2600"/>
      <c r="AV294" s="2600"/>
      <c r="AW294" s="2600"/>
      <c r="AX294" s="2600">
        <f t="shared" si="379"/>
        <v>0</v>
      </c>
      <c r="AY294" s="2758">
        <f t="shared" si="411"/>
        <v>0</v>
      </c>
      <c r="AZ294" s="2701">
        <f t="shared" si="411"/>
        <v>0</v>
      </c>
      <c r="BA294" s="2758">
        <f t="shared" si="411"/>
        <v>0</v>
      </c>
      <c r="BB294" s="2590">
        <f t="shared" si="411"/>
        <v>0</v>
      </c>
      <c r="BC294" s="2756">
        <f t="shared" si="411"/>
        <v>0</v>
      </c>
      <c r="BD294" s="2756">
        <f t="shared" si="411"/>
        <v>0</v>
      </c>
      <c r="BE294" s="2590">
        <f t="shared" si="411"/>
        <v>0</v>
      </c>
      <c r="BF294" s="2719">
        <f t="shared" si="411"/>
        <v>0</v>
      </c>
      <c r="BG294" s="2719">
        <f t="shared" si="380"/>
        <v>0</v>
      </c>
      <c r="BH294" s="2798"/>
      <c r="BI294" s="2798"/>
      <c r="BJ294" s="2600"/>
      <c r="BK294" s="2600"/>
      <c r="BL294" s="2600"/>
      <c r="BM294" s="2600"/>
      <c r="BN294" s="2600"/>
      <c r="BO294" s="2600"/>
      <c r="BP294" s="2600"/>
      <c r="BQ294" s="2600"/>
      <c r="BR294" s="2600">
        <f t="shared" si="381"/>
        <v>0</v>
      </c>
      <c r="BS294" s="2600"/>
      <c r="BT294" s="2600"/>
      <c r="BU294" s="2600"/>
      <c r="BV294" s="2600"/>
      <c r="BW294" s="2600"/>
      <c r="BX294" s="2600"/>
      <c r="BY294" s="2600"/>
      <c r="BZ294" s="2600"/>
      <c r="CA294" s="2600">
        <f t="shared" si="382"/>
        <v>0</v>
      </c>
      <c r="CB294" s="2600"/>
      <c r="CC294" s="2600"/>
      <c r="CD294" s="2600"/>
      <c r="CE294" s="2600"/>
      <c r="CF294" s="2600"/>
      <c r="CG294" s="2600"/>
      <c r="CH294" s="2600"/>
      <c r="CI294" s="2600"/>
      <c r="CJ294" s="2600">
        <f t="shared" si="383"/>
        <v>0</v>
      </c>
      <c r="CK294" s="2692"/>
      <c r="CL294" s="2692"/>
    </row>
    <row r="295" spans="1:90" ht="13.5" hidden="1" customHeight="1">
      <c r="A295" s="2795"/>
      <c r="B295" s="2569"/>
      <c r="C295" s="2570"/>
      <c r="D295" s="2571"/>
      <c r="E295" s="2682">
        <v>0</v>
      </c>
      <c r="F295" s="2573">
        <v>0</v>
      </c>
      <c r="G295" s="2573">
        <v>0</v>
      </c>
      <c r="H295" s="2573">
        <v>0</v>
      </c>
      <c r="I295" s="2573">
        <v>0</v>
      </c>
      <c r="J295" s="2573">
        <v>0</v>
      </c>
      <c r="K295" s="2573">
        <v>0</v>
      </c>
      <c r="L295" s="2573">
        <v>0</v>
      </c>
      <c r="M295" s="2573">
        <v>0</v>
      </c>
      <c r="N295" s="2606"/>
      <c r="O295" s="2606"/>
      <c r="P295" s="2606"/>
      <c r="Q295" s="2606"/>
      <c r="R295" s="2606"/>
      <c r="S295" s="2606"/>
      <c r="T295" s="2606"/>
      <c r="U295" s="2606"/>
      <c r="V295" s="2647">
        <f t="shared" si="377"/>
        <v>0</v>
      </c>
      <c r="W295" s="2726">
        <f t="shared" si="403"/>
        <v>0</v>
      </c>
      <c r="X295" s="2563">
        <f t="shared" si="404"/>
        <v>0</v>
      </c>
      <c r="Y295" s="2590">
        <f t="shared" si="405"/>
        <v>0</v>
      </c>
      <c r="Z295" s="2563">
        <f t="shared" si="406"/>
        <v>0</v>
      </c>
      <c r="AA295" s="2563">
        <f t="shared" si="407"/>
        <v>0</v>
      </c>
      <c r="AB295" s="2563">
        <f t="shared" si="408"/>
        <v>0</v>
      </c>
      <c r="AC295" s="2563">
        <f t="shared" si="409"/>
        <v>0</v>
      </c>
      <c r="AD295" s="2563">
        <f t="shared" si="410"/>
        <v>0</v>
      </c>
      <c r="AE295" s="2623">
        <f t="shared" si="378"/>
        <v>0</v>
      </c>
      <c r="AF295" s="2623"/>
      <c r="AG295" s="2655"/>
      <c r="AH295" s="2573"/>
      <c r="AI295" s="2573"/>
      <c r="AJ295" s="2573"/>
      <c r="AK295" s="2573"/>
      <c r="AL295" s="2573"/>
      <c r="AM295" s="2573"/>
      <c r="AN295" s="2573"/>
      <c r="AO295" s="2573">
        <v>0</v>
      </c>
      <c r="AP295" s="2655"/>
      <c r="AQ295" s="2573"/>
      <c r="AR295" s="2573"/>
      <c r="AS295" s="2573"/>
      <c r="AT295" s="2573"/>
      <c r="AU295" s="2573"/>
      <c r="AV295" s="2573"/>
      <c r="AW295" s="2573"/>
      <c r="AX295" s="2586">
        <f t="shared" si="379"/>
        <v>0</v>
      </c>
      <c r="AY295" s="2758">
        <f t="shared" si="411"/>
        <v>0</v>
      </c>
      <c r="AZ295" s="2701">
        <f t="shared" si="411"/>
        <v>0</v>
      </c>
      <c r="BA295" s="2758">
        <f t="shared" si="411"/>
        <v>0</v>
      </c>
      <c r="BB295" s="2590">
        <f t="shared" si="411"/>
        <v>0</v>
      </c>
      <c r="BC295" s="2756">
        <f t="shared" si="411"/>
        <v>0</v>
      </c>
      <c r="BD295" s="2756">
        <f t="shared" si="411"/>
        <v>0</v>
      </c>
      <c r="BE295" s="2590">
        <f t="shared" si="411"/>
        <v>0</v>
      </c>
      <c r="BF295" s="2719">
        <f t="shared" si="411"/>
        <v>0</v>
      </c>
      <c r="BG295" s="2719">
        <f t="shared" si="380"/>
        <v>0</v>
      </c>
      <c r="BH295" s="2798"/>
      <c r="BI295" s="2798"/>
      <c r="BJ295" s="2655"/>
      <c r="BK295" s="2573"/>
      <c r="BL295" s="2573"/>
      <c r="BM295" s="2573"/>
      <c r="BN295" s="2573"/>
      <c r="BO295" s="2573"/>
      <c r="BP295" s="2573"/>
      <c r="BQ295" s="2573"/>
      <c r="BR295" s="2573">
        <f t="shared" si="381"/>
        <v>0</v>
      </c>
      <c r="BS295" s="2655"/>
      <c r="BT295" s="2573"/>
      <c r="BU295" s="2573"/>
      <c r="BV295" s="2573"/>
      <c r="BW295" s="2573"/>
      <c r="BX295" s="2573"/>
      <c r="BY295" s="2573"/>
      <c r="BZ295" s="2573"/>
      <c r="CA295" s="2573">
        <f t="shared" si="382"/>
        <v>0</v>
      </c>
      <c r="CB295" s="2789"/>
      <c r="CC295" s="2604"/>
      <c r="CD295" s="2604"/>
      <c r="CE295" s="2604"/>
      <c r="CF295" s="2604"/>
      <c r="CG295" s="2604"/>
      <c r="CH295" s="2604"/>
      <c r="CI295" s="2604"/>
      <c r="CJ295" s="2604">
        <f t="shared" si="383"/>
        <v>0</v>
      </c>
      <c r="CK295" s="2697"/>
      <c r="CL295" s="2697"/>
    </row>
    <row r="296" spans="1:90" ht="14.25" hidden="1">
      <c r="A296" s="338"/>
      <c r="B296" s="2540" t="s">
        <v>601</v>
      </c>
      <c r="C296" s="2541" t="s">
        <v>602</v>
      </c>
      <c r="D296" s="2722"/>
      <c r="E296" s="2543">
        <v>0</v>
      </c>
      <c r="F296" s="2543">
        <v>0</v>
      </c>
      <c r="G296" s="2543">
        <v>0</v>
      </c>
      <c r="H296" s="2543">
        <v>0</v>
      </c>
      <c r="I296" s="2543">
        <v>0</v>
      </c>
      <c r="J296" s="2543">
        <v>0</v>
      </c>
      <c r="K296" s="2543">
        <v>0</v>
      </c>
      <c r="L296" s="2543">
        <v>0</v>
      </c>
      <c r="M296" s="2543">
        <v>0</v>
      </c>
      <c r="N296" s="2543">
        <f t="shared" ref="N296:U296" si="413">SUM(N297:N306)</f>
        <v>0</v>
      </c>
      <c r="O296" s="2543">
        <f t="shared" si="413"/>
        <v>0</v>
      </c>
      <c r="P296" s="2543">
        <f t="shared" si="413"/>
        <v>0</v>
      </c>
      <c r="Q296" s="2543">
        <f t="shared" si="413"/>
        <v>0</v>
      </c>
      <c r="R296" s="2543">
        <f>SUM(R297:R306)</f>
        <v>0</v>
      </c>
      <c r="S296" s="2543">
        <f t="shared" si="413"/>
        <v>0</v>
      </c>
      <c r="T296" s="2543">
        <f t="shared" si="413"/>
        <v>0</v>
      </c>
      <c r="U296" s="2543">
        <f t="shared" si="413"/>
        <v>0</v>
      </c>
      <c r="V296" s="2543">
        <f t="shared" si="377"/>
        <v>0</v>
      </c>
      <c r="W296" s="2543">
        <f t="shared" ref="W296:AD296" si="414">SUM(W297:W306)</f>
        <v>0</v>
      </c>
      <c r="X296" s="2543">
        <f t="shared" si="414"/>
        <v>0</v>
      </c>
      <c r="Y296" s="2543">
        <f t="shared" si="414"/>
        <v>0</v>
      </c>
      <c r="Z296" s="2543">
        <f t="shared" si="414"/>
        <v>0</v>
      </c>
      <c r="AA296" s="2543">
        <f>SUM(AA297:AA306)</f>
        <v>0</v>
      </c>
      <c r="AB296" s="2543">
        <f t="shared" si="414"/>
        <v>0</v>
      </c>
      <c r="AC296" s="2543">
        <f t="shared" si="414"/>
        <v>0</v>
      </c>
      <c r="AD296" s="2543">
        <f t="shared" si="414"/>
        <v>0</v>
      </c>
      <c r="AE296" s="2543">
        <f t="shared" si="378"/>
        <v>0</v>
      </c>
      <c r="AF296" s="2543"/>
      <c r="AG296" s="2543">
        <v>0</v>
      </c>
      <c r="AH296" s="2543">
        <v>0</v>
      </c>
      <c r="AI296" s="2543">
        <v>0</v>
      </c>
      <c r="AJ296" s="2543">
        <v>0</v>
      </c>
      <c r="AK296" s="2543">
        <v>0</v>
      </c>
      <c r="AL296" s="2543">
        <v>0</v>
      </c>
      <c r="AM296" s="2543">
        <v>0</v>
      </c>
      <c r="AN296" s="2543">
        <v>0</v>
      </c>
      <c r="AO296" s="2543">
        <v>0</v>
      </c>
      <c r="AP296" s="2543">
        <f t="shared" ref="AP296:AW296" si="415">SUM(AP297:AP306)</f>
        <v>0</v>
      </c>
      <c r="AQ296" s="2543">
        <f t="shared" si="415"/>
        <v>0</v>
      </c>
      <c r="AR296" s="2543">
        <f t="shared" si="415"/>
        <v>0</v>
      </c>
      <c r="AS296" s="2543">
        <f t="shared" si="415"/>
        <v>0</v>
      </c>
      <c r="AT296" s="2543">
        <f>SUM(AT297:AT306)</f>
        <v>0</v>
      </c>
      <c r="AU296" s="2543">
        <f t="shared" si="415"/>
        <v>0</v>
      </c>
      <c r="AV296" s="2543">
        <f t="shared" si="415"/>
        <v>0</v>
      </c>
      <c r="AW296" s="2543">
        <f t="shared" si="415"/>
        <v>0</v>
      </c>
      <c r="AX296" s="2543">
        <f t="shared" si="379"/>
        <v>0</v>
      </c>
      <c r="AY296" s="2543">
        <f t="shared" ref="AY296:BF296" si="416">SUM(AY297:AY306)</f>
        <v>0</v>
      </c>
      <c r="AZ296" s="2543">
        <f t="shared" si="416"/>
        <v>0</v>
      </c>
      <c r="BA296" s="2543">
        <f t="shared" si="416"/>
        <v>0</v>
      </c>
      <c r="BB296" s="2543">
        <f t="shared" si="416"/>
        <v>0</v>
      </c>
      <c r="BC296" s="2543">
        <f>SUM(BC297:BC306)</f>
        <v>0</v>
      </c>
      <c r="BD296" s="2543">
        <f t="shared" si="416"/>
        <v>0</v>
      </c>
      <c r="BE296" s="2543">
        <f t="shared" si="416"/>
        <v>0</v>
      </c>
      <c r="BF296" s="2543">
        <f t="shared" si="416"/>
        <v>0</v>
      </c>
      <c r="BG296" s="2543">
        <f t="shared" si="380"/>
        <v>0</v>
      </c>
      <c r="BH296" s="2545"/>
      <c r="BI296" s="2545"/>
      <c r="BJ296" s="2543">
        <f t="shared" ref="BJ296:BQ296" si="417">SUM(BJ297:BJ306)</f>
        <v>0</v>
      </c>
      <c r="BK296" s="2543">
        <f t="shared" si="417"/>
        <v>0</v>
      </c>
      <c r="BL296" s="2543">
        <f t="shared" si="417"/>
        <v>0</v>
      </c>
      <c r="BM296" s="2543">
        <f t="shared" si="417"/>
        <v>0</v>
      </c>
      <c r="BN296" s="2543">
        <f t="shared" si="417"/>
        <v>0</v>
      </c>
      <c r="BO296" s="2543">
        <f t="shared" si="417"/>
        <v>0</v>
      </c>
      <c r="BP296" s="2543">
        <f t="shared" si="417"/>
        <v>0</v>
      </c>
      <c r="BQ296" s="2543">
        <f t="shared" si="417"/>
        <v>0</v>
      </c>
      <c r="BR296" s="2543">
        <f t="shared" si="381"/>
        <v>0</v>
      </c>
      <c r="BS296" s="2543">
        <f t="shared" ref="BS296:BZ296" si="418">SUM(BS297:BS306)</f>
        <v>0</v>
      </c>
      <c r="BT296" s="2543">
        <f t="shared" si="418"/>
        <v>0</v>
      </c>
      <c r="BU296" s="2543">
        <f t="shared" si="418"/>
        <v>0</v>
      </c>
      <c r="BV296" s="2543">
        <f t="shared" si="418"/>
        <v>0</v>
      </c>
      <c r="BW296" s="2543">
        <f t="shared" si="418"/>
        <v>0</v>
      </c>
      <c r="BX296" s="2543">
        <f t="shared" si="418"/>
        <v>0</v>
      </c>
      <c r="BY296" s="2543">
        <f t="shared" si="418"/>
        <v>0</v>
      </c>
      <c r="BZ296" s="2543">
        <f t="shared" si="418"/>
        <v>0</v>
      </c>
      <c r="CA296" s="2543">
        <f t="shared" si="382"/>
        <v>0</v>
      </c>
      <c r="CB296" s="2543">
        <f t="shared" ref="CB296:CI296" si="419">SUM(CB297:CB306)</f>
        <v>0</v>
      </c>
      <c r="CC296" s="2543">
        <f t="shared" si="419"/>
        <v>0</v>
      </c>
      <c r="CD296" s="2543">
        <f t="shared" si="419"/>
        <v>0</v>
      </c>
      <c r="CE296" s="2543">
        <f t="shared" si="419"/>
        <v>0</v>
      </c>
      <c r="CF296" s="2543">
        <f>SUM(CF297:CF306)</f>
        <v>0</v>
      </c>
      <c r="CG296" s="2543">
        <f t="shared" si="419"/>
        <v>0</v>
      </c>
      <c r="CH296" s="2543">
        <f t="shared" si="419"/>
        <v>0</v>
      </c>
      <c r="CI296" s="2543">
        <f t="shared" si="419"/>
        <v>0</v>
      </c>
      <c r="CJ296" s="2543">
        <f t="shared" si="383"/>
        <v>0</v>
      </c>
      <c r="CK296" s="2659"/>
      <c r="CL296" s="2659"/>
    </row>
    <row r="297" spans="1:90" ht="38.25" hidden="1" customHeight="1">
      <c r="A297" s="2834"/>
      <c r="B297" s="346" t="s">
        <v>1388</v>
      </c>
      <c r="C297" s="347" t="s">
        <v>297</v>
      </c>
      <c r="D297" s="2547"/>
      <c r="E297" s="2554">
        <v>0</v>
      </c>
      <c r="F297" s="2554">
        <v>0</v>
      </c>
      <c r="G297" s="2554">
        <v>0</v>
      </c>
      <c r="H297" s="2554">
        <v>0</v>
      </c>
      <c r="I297" s="2554">
        <v>0</v>
      </c>
      <c r="J297" s="2554">
        <v>0</v>
      </c>
      <c r="K297" s="2554">
        <v>0</v>
      </c>
      <c r="L297" s="2554">
        <v>0</v>
      </c>
      <c r="M297" s="2554">
        <v>0</v>
      </c>
      <c r="N297" s="2585"/>
      <c r="O297" s="2585"/>
      <c r="P297" s="2585"/>
      <c r="Q297" s="2585"/>
      <c r="R297" s="2585"/>
      <c r="S297" s="2585"/>
      <c r="T297" s="2585"/>
      <c r="U297" s="2585"/>
      <c r="V297" s="2735">
        <f t="shared" si="377"/>
        <v>0</v>
      </c>
      <c r="W297" s="2726">
        <f t="shared" ref="W297:W306" si="420">E297+N297</f>
        <v>0</v>
      </c>
      <c r="X297" s="2563">
        <f t="shared" ref="X297:X306" si="421">F297+O297</f>
        <v>0</v>
      </c>
      <c r="Y297" s="2590">
        <f t="shared" ref="Y297:Y306" si="422">G297+P297</f>
        <v>0</v>
      </c>
      <c r="Z297" s="2563">
        <f t="shared" ref="Z297:Z306" si="423">H297+Q297</f>
        <v>0</v>
      </c>
      <c r="AA297" s="2563">
        <f t="shared" ref="AA297:AA306" si="424">I297+R297</f>
        <v>0</v>
      </c>
      <c r="AB297" s="2563">
        <f t="shared" ref="AB297:AB306" si="425">J297+S297</f>
        <v>0</v>
      </c>
      <c r="AC297" s="2563">
        <f t="shared" ref="AC297:AC306" si="426">K297+T297</f>
        <v>0</v>
      </c>
      <c r="AD297" s="2563">
        <f t="shared" ref="AD297:AD306" si="427">L297+U297</f>
        <v>0</v>
      </c>
      <c r="AE297" s="2552">
        <f t="shared" si="378"/>
        <v>0</v>
      </c>
      <c r="AF297" s="2553"/>
      <c r="AG297" s="2625"/>
      <c r="AH297" s="2764">
        <v>0</v>
      </c>
      <c r="AI297" s="2554">
        <v>0</v>
      </c>
      <c r="AJ297" s="2554">
        <v>0</v>
      </c>
      <c r="AK297" s="2554">
        <v>0</v>
      </c>
      <c r="AL297" s="2554">
        <v>0</v>
      </c>
      <c r="AM297" s="2554">
        <v>0</v>
      </c>
      <c r="AN297" s="2554">
        <v>0</v>
      </c>
      <c r="AO297" s="2554">
        <v>0</v>
      </c>
      <c r="AP297" s="2625"/>
      <c r="AQ297" s="2764"/>
      <c r="AR297" s="2581"/>
      <c r="AS297" s="2625"/>
      <c r="AT297" s="2625"/>
      <c r="AU297" s="2625"/>
      <c r="AV297" s="2625"/>
      <c r="AW297" s="2625"/>
      <c r="AX297" s="2581">
        <f t="shared" si="379"/>
        <v>0</v>
      </c>
      <c r="AY297" s="2758">
        <f t="shared" ref="AY297:BF306" si="428">AG297+AP297</f>
        <v>0</v>
      </c>
      <c r="AZ297" s="2701">
        <f t="shared" si="428"/>
        <v>0</v>
      </c>
      <c r="BA297" s="2756">
        <f t="shared" si="428"/>
        <v>0</v>
      </c>
      <c r="BB297" s="2590">
        <f t="shared" si="428"/>
        <v>0</v>
      </c>
      <c r="BC297" s="2756">
        <f t="shared" si="428"/>
        <v>0</v>
      </c>
      <c r="BD297" s="2756">
        <f t="shared" si="428"/>
        <v>0</v>
      </c>
      <c r="BE297" s="2590">
        <f t="shared" si="428"/>
        <v>0</v>
      </c>
      <c r="BF297" s="2719">
        <f t="shared" si="428"/>
        <v>0</v>
      </c>
      <c r="BG297" s="2706">
        <f t="shared" si="380"/>
        <v>0</v>
      </c>
      <c r="BH297" s="2837"/>
      <c r="BI297" s="2837"/>
      <c r="BJ297" s="2625"/>
      <c r="BK297" s="2764"/>
      <c r="BL297" s="2625"/>
      <c r="BM297" s="2625"/>
      <c r="BN297" s="2625"/>
      <c r="BO297" s="2625"/>
      <c r="BP297" s="2625"/>
      <c r="BQ297" s="2625"/>
      <c r="BR297" s="2552">
        <f t="shared" si="381"/>
        <v>0</v>
      </c>
      <c r="BS297" s="2625"/>
      <c r="BT297" s="2552"/>
      <c r="BU297" s="2552"/>
      <c r="BV297" s="2552"/>
      <c r="BW297" s="2552"/>
      <c r="BX297" s="2554"/>
      <c r="BY297" s="2554"/>
      <c r="BZ297" s="2554"/>
      <c r="CA297" s="2554">
        <f t="shared" si="382"/>
        <v>0</v>
      </c>
      <c r="CB297" s="2808"/>
      <c r="CC297" s="2590">
        <f t="shared" ref="CC297:CI297" si="429">BK297+BT297</f>
        <v>0</v>
      </c>
      <c r="CD297" s="2590">
        <f t="shared" si="429"/>
        <v>0</v>
      </c>
      <c r="CE297" s="2590">
        <f t="shared" si="429"/>
        <v>0</v>
      </c>
      <c r="CF297" s="2590">
        <f t="shared" si="429"/>
        <v>0</v>
      </c>
      <c r="CG297" s="2590">
        <f t="shared" si="429"/>
        <v>0</v>
      </c>
      <c r="CH297" s="2590">
        <f t="shared" si="429"/>
        <v>0</v>
      </c>
      <c r="CI297" s="2719">
        <f t="shared" si="429"/>
        <v>0</v>
      </c>
      <c r="CJ297" s="2719">
        <f t="shared" si="383"/>
        <v>0</v>
      </c>
      <c r="CK297" s="2850"/>
      <c r="CL297" s="346"/>
    </row>
    <row r="298" spans="1:90" ht="15" hidden="1" customHeight="1">
      <c r="A298" s="2795"/>
      <c r="B298" s="2558"/>
      <c r="C298" s="412"/>
      <c r="D298" s="2851"/>
      <c r="E298" s="2679">
        <v>0</v>
      </c>
      <c r="F298" s="489">
        <v>0</v>
      </c>
      <c r="G298" s="489">
        <v>0</v>
      </c>
      <c r="H298" s="489">
        <v>0</v>
      </c>
      <c r="I298" s="489">
        <v>0</v>
      </c>
      <c r="J298" s="489">
        <v>0</v>
      </c>
      <c r="K298" s="489">
        <v>0</v>
      </c>
      <c r="L298" s="489">
        <v>0</v>
      </c>
      <c r="M298" s="489">
        <v>0</v>
      </c>
      <c r="N298" s="2591"/>
      <c r="O298" s="2591"/>
      <c r="P298" s="2591"/>
      <c r="Q298" s="2591"/>
      <c r="R298" s="2591"/>
      <c r="S298" s="2591"/>
      <c r="T298" s="2591"/>
      <c r="U298" s="2591"/>
      <c r="V298" s="2591">
        <f t="shared" si="377"/>
        <v>0</v>
      </c>
      <c r="W298" s="2726">
        <f t="shared" si="420"/>
        <v>0</v>
      </c>
      <c r="X298" s="2563">
        <f t="shared" si="421"/>
        <v>0</v>
      </c>
      <c r="Y298" s="2590">
        <f t="shared" si="422"/>
        <v>0</v>
      </c>
      <c r="Z298" s="2563">
        <f t="shared" si="423"/>
        <v>0</v>
      </c>
      <c r="AA298" s="2563">
        <f t="shared" si="424"/>
        <v>0</v>
      </c>
      <c r="AB298" s="2563">
        <f t="shared" si="425"/>
        <v>0</v>
      </c>
      <c r="AC298" s="2563">
        <f t="shared" si="426"/>
        <v>0</v>
      </c>
      <c r="AD298" s="2563">
        <f t="shared" si="427"/>
        <v>0</v>
      </c>
      <c r="AE298" s="2563">
        <f t="shared" si="378"/>
        <v>0</v>
      </c>
      <c r="AF298" s="2563"/>
      <c r="AG298" s="489"/>
      <c r="AH298" s="514"/>
      <c r="AI298" s="489"/>
      <c r="AJ298" s="489"/>
      <c r="AK298" s="489"/>
      <c r="AL298" s="489"/>
      <c r="AM298" s="489"/>
      <c r="AN298" s="489"/>
      <c r="AO298" s="489">
        <v>0</v>
      </c>
      <c r="AP298" s="489"/>
      <c r="AQ298" s="514"/>
      <c r="AR298" s="489"/>
      <c r="AS298" s="489"/>
      <c r="AT298" s="489"/>
      <c r="AU298" s="489"/>
      <c r="AV298" s="489"/>
      <c r="AW298" s="489"/>
      <c r="AX298" s="489">
        <f t="shared" si="379"/>
        <v>0</v>
      </c>
      <c r="AY298" s="2758">
        <f t="shared" si="428"/>
        <v>0</v>
      </c>
      <c r="AZ298" s="2701">
        <f t="shared" si="428"/>
        <v>0</v>
      </c>
      <c r="BA298" s="2758">
        <f t="shared" si="428"/>
        <v>0</v>
      </c>
      <c r="BB298" s="2590">
        <f t="shared" si="428"/>
        <v>0</v>
      </c>
      <c r="BC298" s="2756">
        <f t="shared" si="428"/>
        <v>0</v>
      </c>
      <c r="BD298" s="2756">
        <f t="shared" si="428"/>
        <v>0</v>
      </c>
      <c r="BE298" s="2590">
        <f t="shared" si="428"/>
        <v>0</v>
      </c>
      <c r="BF298" s="2719">
        <f t="shared" si="428"/>
        <v>0</v>
      </c>
      <c r="BG298" s="2719">
        <f t="shared" si="380"/>
        <v>0</v>
      </c>
      <c r="BH298" s="2798"/>
      <c r="BI298" s="2798"/>
      <c r="BJ298" s="489"/>
      <c r="BK298" s="514"/>
      <c r="BL298" s="489"/>
      <c r="BM298" s="489"/>
      <c r="BN298" s="489"/>
      <c r="BO298" s="489"/>
      <c r="BP298" s="489"/>
      <c r="BQ298" s="489"/>
      <c r="BR298" s="489">
        <f t="shared" si="381"/>
        <v>0</v>
      </c>
      <c r="BS298" s="489"/>
      <c r="BT298" s="514"/>
      <c r="BU298" s="489"/>
      <c r="BV298" s="489"/>
      <c r="BW298" s="489"/>
      <c r="BX298" s="489"/>
      <c r="BY298" s="489"/>
      <c r="BZ298" s="489"/>
      <c r="CA298" s="489">
        <f t="shared" si="382"/>
        <v>0</v>
      </c>
      <c r="CB298" s="2756"/>
      <c r="CC298" s="2590"/>
      <c r="CD298" s="2590"/>
      <c r="CE298" s="2590"/>
      <c r="CF298" s="2590"/>
      <c r="CG298" s="2590"/>
      <c r="CH298" s="2590"/>
      <c r="CI298" s="2590"/>
      <c r="CJ298" s="2590">
        <f t="shared" si="383"/>
        <v>0</v>
      </c>
      <c r="CK298" s="2663"/>
      <c r="CL298" s="2663"/>
    </row>
    <row r="299" spans="1:90" ht="15" hidden="1" customHeight="1">
      <c r="A299" s="2795"/>
      <c r="B299" s="2558"/>
      <c r="C299" s="412"/>
      <c r="D299" s="2851"/>
      <c r="E299" s="2679">
        <v>0</v>
      </c>
      <c r="F299" s="489">
        <v>0</v>
      </c>
      <c r="G299" s="489">
        <v>0</v>
      </c>
      <c r="H299" s="489">
        <v>0</v>
      </c>
      <c r="I299" s="489">
        <v>0</v>
      </c>
      <c r="J299" s="489">
        <v>0</v>
      </c>
      <c r="K299" s="489">
        <v>0</v>
      </c>
      <c r="L299" s="489">
        <v>0</v>
      </c>
      <c r="M299" s="489">
        <v>0</v>
      </c>
      <c r="N299" s="2591"/>
      <c r="O299" s="2591"/>
      <c r="P299" s="2591"/>
      <c r="Q299" s="2591"/>
      <c r="R299" s="2591"/>
      <c r="S299" s="2591"/>
      <c r="T299" s="2591"/>
      <c r="U299" s="2591"/>
      <c r="V299" s="2591">
        <f t="shared" si="377"/>
        <v>0</v>
      </c>
      <c r="W299" s="2726">
        <f t="shared" si="420"/>
        <v>0</v>
      </c>
      <c r="X299" s="2563">
        <f t="shared" si="421"/>
        <v>0</v>
      </c>
      <c r="Y299" s="2590">
        <f t="shared" si="422"/>
        <v>0</v>
      </c>
      <c r="Z299" s="2563">
        <f t="shared" si="423"/>
        <v>0</v>
      </c>
      <c r="AA299" s="2563">
        <f t="shared" si="424"/>
        <v>0</v>
      </c>
      <c r="AB299" s="2563">
        <f t="shared" si="425"/>
        <v>0</v>
      </c>
      <c r="AC299" s="2563">
        <f t="shared" si="426"/>
        <v>0</v>
      </c>
      <c r="AD299" s="2563">
        <f t="shared" si="427"/>
        <v>0</v>
      </c>
      <c r="AE299" s="2563">
        <f t="shared" si="378"/>
        <v>0</v>
      </c>
      <c r="AF299" s="2563"/>
      <c r="AG299" s="489"/>
      <c r="AH299" s="514"/>
      <c r="AI299" s="489"/>
      <c r="AJ299" s="489"/>
      <c r="AK299" s="489"/>
      <c r="AL299" s="489"/>
      <c r="AM299" s="489"/>
      <c r="AN299" s="489"/>
      <c r="AO299" s="489">
        <v>0</v>
      </c>
      <c r="AP299" s="489"/>
      <c r="AQ299" s="514"/>
      <c r="AR299" s="489"/>
      <c r="AS299" s="489"/>
      <c r="AT299" s="489"/>
      <c r="AU299" s="489"/>
      <c r="AV299" s="489"/>
      <c r="AW299" s="489"/>
      <c r="AX299" s="489">
        <f t="shared" si="379"/>
        <v>0</v>
      </c>
      <c r="AY299" s="2758">
        <f t="shared" si="428"/>
        <v>0</v>
      </c>
      <c r="AZ299" s="2701">
        <f t="shared" si="428"/>
        <v>0</v>
      </c>
      <c r="BA299" s="2758">
        <f t="shared" si="428"/>
        <v>0</v>
      </c>
      <c r="BB299" s="2590">
        <f t="shared" si="428"/>
        <v>0</v>
      </c>
      <c r="BC299" s="2756">
        <f t="shared" si="428"/>
        <v>0</v>
      </c>
      <c r="BD299" s="2756">
        <f t="shared" si="428"/>
        <v>0</v>
      </c>
      <c r="BE299" s="2590">
        <f t="shared" si="428"/>
        <v>0</v>
      </c>
      <c r="BF299" s="2719">
        <f t="shared" si="428"/>
        <v>0</v>
      </c>
      <c r="BG299" s="2719">
        <f t="shared" si="380"/>
        <v>0</v>
      </c>
      <c r="BH299" s="2798"/>
      <c r="BI299" s="2798"/>
      <c r="BJ299" s="489"/>
      <c r="BK299" s="514"/>
      <c r="BL299" s="489"/>
      <c r="BM299" s="489"/>
      <c r="BN299" s="489"/>
      <c r="BO299" s="489"/>
      <c r="BP299" s="489"/>
      <c r="BQ299" s="489"/>
      <c r="BR299" s="489">
        <f t="shared" si="381"/>
        <v>0</v>
      </c>
      <c r="BS299" s="489"/>
      <c r="BT299" s="514"/>
      <c r="BU299" s="489"/>
      <c r="BV299" s="489"/>
      <c r="BW299" s="489"/>
      <c r="BX299" s="489"/>
      <c r="BY299" s="489"/>
      <c r="BZ299" s="489"/>
      <c r="CA299" s="489">
        <f t="shared" si="382"/>
        <v>0</v>
      </c>
      <c r="CB299" s="2756"/>
      <c r="CC299" s="2590"/>
      <c r="CD299" s="2590"/>
      <c r="CE299" s="2590"/>
      <c r="CF299" s="2590"/>
      <c r="CG299" s="2590"/>
      <c r="CH299" s="2590"/>
      <c r="CI299" s="2590"/>
      <c r="CJ299" s="2590">
        <f t="shared" si="383"/>
        <v>0</v>
      </c>
      <c r="CK299" s="2663"/>
      <c r="CL299" s="2663"/>
    </row>
    <row r="300" spans="1:90" ht="15" hidden="1" customHeight="1">
      <c r="A300" s="2795"/>
      <c r="B300" s="2558"/>
      <c r="C300" s="412"/>
      <c r="D300" s="2851"/>
      <c r="E300" s="2679">
        <v>0</v>
      </c>
      <c r="F300" s="489">
        <v>0</v>
      </c>
      <c r="G300" s="489">
        <v>0</v>
      </c>
      <c r="H300" s="489">
        <v>0</v>
      </c>
      <c r="I300" s="489">
        <v>0</v>
      </c>
      <c r="J300" s="489">
        <v>0</v>
      </c>
      <c r="K300" s="489">
        <v>0</v>
      </c>
      <c r="L300" s="489">
        <v>0</v>
      </c>
      <c r="M300" s="489">
        <v>0</v>
      </c>
      <c r="N300" s="2591"/>
      <c r="O300" s="2591"/>
      <c r="P300" s="2591"/>
      <c r="Q300" s="2591"/>
      <c r="R300" s="2591"/>
      <c r="S300" s="2591"/>
      <c r="T300" s="2591"/>
      <c r="U300" s="2591"/>
      <c r="V300" s="2591">
        <f t="shared" si="377"/>
        <v>0</v>
      </c>
      <c r="W300" s="2726">
        <f t="shared" si="420"/>
        <v>0</v>
      </c>
      <c r="X300" s="2563">
        <f t="shared" si="421"/>
        <v>0</v>
      </c>
      <c r="Y300" s="2590">
        <f t="shared" si="422"/>
        <v>0</v>
      </c>
      <c r="Z300" s="2563">
        <f t="shared" si="423"/>
        <v>0</v>
      </c>
      <c r="AA300" s="2563">
        <f t="shared" si="424"/>
        <v>0</v>
      </c>
      <c r="AB300" s="2563">
        <f t="shared" si="425"/>
        <v>0</v>
      </c>
      <c r="AC300" s="2563">
        <f t="shared" si="426"/>
        <v>0</v>
      </c>
      <c r="AD300" s="2563">
        <f t="shared" si="427"/>
        <v>0</v>
      </c>
      <c r="AE300" s="2563">
        <f t="shared" si="378"/>
        <v>0</v>
      </c>
      <c r="AF300" s="2563"/>
      <c r="AG300" s="489"/>
      <c r="AH300" s="514"/>
      <c r="AI300" s="489"/>
      <c r="AJ300" s="489"/>
      <c r="AK300" s="489"/>
      <c r="AL300" s="489"/>
      <c r="AM300" s="489"/>
      <c r="AN300" s="489"/>
      <c r="AO300" s="489">
        <v>0</v>
      </c>
      <c r="AP300" s="489"/>
      <c r="AQ300" s="514"/>
      <c r="AR300" s="489"/>
      <c r="AS300" s="489"/>
      <c r="AT300" s="489"/>
      <c r="AU300" s="489"/>
      <c r="AV300" s="489"/>
      <c r="AW300" s="489"/>
      <c r="AX300" s="489">
        <f t="shared" si="379"/>
        <v>0</v>
      </c>
      <c r="AY300" s="2758">
        <f t="shared" si="428"/>
        <v>0</v>
      </c>
      <c r="AZ300" s="2701">
        <f t="shared" si="428"/>
        <v>0</v>
      </c>
      <c r="BA300" s="2758">
        <f t="shared" si="428"/>
        <v>0</v>
      </c>
      <c r="BB300" s="2590">
        <f t="shared" si="428"/>
        <v>0</v>
      </c>
      <c r="BC300" s="2756">
        <f t="shared" si="428"/>
        <v>0</v>
      </c>
      <c r="BD300" s="2756">
        <f t="shared" si="428"/>
        <v>0</v>
      </c>
      <c r="BE300" s="2590">
        <f t="shared" si="428"/>
        <v>0</v>
      </c>
      <c r="BF300" s="2719">
        <f t="shared" si="428"/>
        <v>0</v>
      </c>
      <c r="BG300" s="2719">
        <f t="shared" si="380"/>
        <v>0</v>
      </c>
      <c r="BH300" s="2798"/>
      <c r="BI300" s="2798"/>
      <c r="BJ300" s="489"/>
      <c r="BK300" s="514"/>
      <c r="BL300" s="489"/>
      <c r="BM300" s="489"/>
      <c r="BN300" s="489"/>
      <c r="BO300" s="489"/>
      <c r="BP300" s="489"/>
      <c r="BQ300" s="489"/>
      <c r="BR300" s="489">
        <f t="shared" si="381"/>
        <v>0</v>
      </c>
      <c r="BS300" s="489"/>
      <c r="BT300" s="514"/>
      <c r="BU300" s="489"/>
      <c r="BV300" s="489"/>
      <c r="BW300" s="489"/>
      <c r="BX300" s="489"/>
      <c r="BY300" s="489"/>
      <c r="BZ300" s="489"/>
      <c r="CA300" s="489">
        <f t="shared" si="382"/>
        <v>0</v>
      </c>
      <c r="CB300" s="2756"/>
      <c r="CC300" s="2590"/>
      <c r="CD300" s="2590"/>
      <c r="CE300" s="2590"/>
      <c r="CF300" s="2590"/>
      <c r="CG300" s="2590"/>
      <c r="CH300" s="2590"/>
      <c r="CI300" s="2590"/>
      <c r="CJ300" s="2590">
        <f t="shared" si="383"/>
        <v>0</v>
      </c>
      <c r="CK300" s="2663"/>
      <c r="CL300" s="2663"/>
    </row>
    <row r="301" spans="1:90" ht="15" hidden="1" customHeight="1">
      <c r="A301" s="2795"/>
      <c r="B301" s="2558"/>
      <c r="C301" s="412"/>
      <c r="D301" s="2851"/>
      <c r="E301" s="2679">
        <v>0</v>
      </c>
      <c r="F301" s="489">
        <v>0</v>
      </c>
      <c r="G301" s="489">
        <v>0</v>
      </c>
      <c r="H301" s="489">
        <v>0</v>
      </c>
      <c r="I301" s="489">
        <v>0</v>
      </c>
      <c r="J301" s="489">
        <v>0</v>
      </c>
      <c r="K301" s="489">
        <v>0</v>
      </c>
      <c r="L301" s="489">
        <v>0</v>
      </c>
      <c r="M301" s="489">
        <v>0</v>
      </c>
      <c r="N301" s="2591"/>
      <c r="O301" s="2591"/>
      <c r="P301" s="2591"/>
      <c r="Q301" s="2591"/>
      <c r="R301" s="2591"/>
      <c r="S301" s="2591"/>
      <c r="T301" s="2591"/>
      <c r="U301" s="2591"/>
      <c r="V301" s="2591">
        <f t="shared" si="377"/>
        <v>0</v>
      </c>
      <c r="W301" s="2726">
        <f t="shared" si="420"/>
        <v>0</v>
      </c>
      <c r="X301" s="2563">
        <f t="shared" si="421"/>
        <v>0</v>
      </c>
      <c r="Y301" s="2590">
        <f t="shared" si="422"/>
        <v>0</v>
      </c>
      <c r="Z301" s="2563">
        <f t="shared" si="423"/>
        <v>0</v>
      </c>
      <c r="AA301" s="2563">
        <f t="shared" si="424"/>
        <v>0</v>
      </c>
      <c r="AB301" s="2563">
        <f t="shared" si="425"/>
        <v>0</v>
      </c>
      <c r="AC301" s="2563">
        <f t="shared" si="426"/>
        <v>0</v>
      </c>
      <c r="AD301" s="2563">
        <f t="shared" si="427"/>
        <v>0</v>
      </c>
      <c r="AE301" s="2563">
        <f t="shared" si="378"/>
        <v>0</v>
      </c>
      <c r="AF301" s="2563"/>
      <c r="AG301" s="489"/>
      <c r="AH301" s="514"/>
      <c r="AI301" s="489"/>
      <c r="AJ301" s="489"/>
      <c r="AK301" s="489"/>
      <c r="AL301" s="489"/>
      <c r="AM301" s="489"/>
      <c r="AN301" s="489"/>
      <c r="AO301" s="489">
        <v>0</v>
      </c>
      <c r="AP301" s="489"/>
      <c r="AQ301" s="514"/>
      <c r="AR301" s="489"/>
      <c r="AS301" s="489"/>
      <c r="AT301" s="489"/>
      <c r="AU301" s="489"/>
      <c r="AV301" s="489"/>
      <c r="AW301" s="489"/>
      <c r="AX301" s="489">
        <f t="shared" si="379"/>
        <v>0</v>
      </c>
      <c r="AY301" s="2758">
        <f t="shared" si="428"/>
        <v>0</v>
      </c>
      <c r="AZ301" s="2701">
        <f t="shared" si="428"/>
        <v>0</v>
      </c>
      <c r="BA301" s="2758">
        <f t="shared" si="428"/>
        <v>0</v>
      </c>
      <c r="BB301" s="2590">
        <f t="shared" si="428"/>
        <v>0</v>
      </c>
      <c r="BC301" s="2756">
        <f t="shared" si="428"/>
        <v>0</v>
      </c>
      <c r="BD301" s="2756">
        <f t="shared" si="428"/>
        <v>0</v>
      </c>
      <c r="BE301" s="2590">
        <f t="shared" si="428"/>
        <v>0</v>
      </c>
      <c r="BF301" s="2719">
        <f t="shared" si="428"/>
        <v>0</v>
      </c>
      <c r="BG301" s="2719">
        <f t="shared" si="380"/>
        <v>0</v>
      </c>
      <c r="BH301" s="2798"/>
      <c r="BI301" s="2798"/>
      <c r="BJ301" s="489"/>
      <c r="BK301" s="514"/>
      <c r="BL301" s="489"/>
      <c r="BM301" s="489"/>
      <c r="BN301" s="489"/>
      <c r="BO301" s="489"/>
      <c r="BP301" s="489"/>
      <c r="BQ301" s="489"/>
      <c r="BR301" s="489">
        <f t="shared" si="381"/>
        <v>0</v>
      </c>
      <c r="BS301" s="489"/>
      <c r="BT301" s="514"/>
      <c r="BU301" s="489"/>
      <c r="BV301" s="489"/>
      <c r="BW301" s="489"/>
      <c r="BX301" s="489"/>
      <c r="BY301" s="489"/>
      <c r="BZ301" s="489"/>
      <c r="CA301" s="489">
        <f t="shared" si="382"/>
        <v>0</v>
      </c>
      <c r="CB301" s="2756"/>
      <c r="CC301" s="2590"/>
      <c r="CD301" s="2590"/>
      <c r="CE301" s="2590"/>
      <c r="CF301" s="2590"/>
      <c r="CG301" s="2590"/>
      <c r="CH301" s="2590"/>
      <c r="CI301" s="2590"/>
      <c r="CJ301" s="2590">
        <f t="shared" si="383"/>
        <v>0</v>
      </c>
      <c r="CK301" s="2663"/>
      <c r="CL301" s="2663"/>
    </row>
    <row r="302" spans="1:90" ht="15" hidden="1" customHeight="1">
      <c r="A302" s="2795"/>
      <c r="B302" s="2558"/>
      <c r="C302" s="412"/>
      <c r="D302" s="2851"/>
      <c r="E302" s="2679">
        <v>0</v>
      </c>
      <c r="F302" s="489">
        <v>0</v>
      </c>
      <c r="G302" s="489">
        <v>0</v>
      </c>
      <c r="H302" s="489">
        <v>0</v>
      </c>
      <c r="I302" s="489">
        <v>0</v>
      </c>
      <c r="J302" s="489">
        <v>0</v>
      </c>
      <c r="K302" s="489">
        <v>0</v>
      </c>
      <c r="L302" s="489">
        <v>0</v>
      </c>
      <c r="M302" s="489">
        <v>0</v>
      </c>
      <c r="N302" s="2591"/>
      <c r="O302" s="2591"/>
      <c r="P302" s="2591"/>
      <c r="Q302" s="2591"/>
      <c r="R302" s="2591"/>
      <c r="S302" s="2591"/>
      <c r="T302" s="2591"/>
      <c r="U302" s="2591"/>
      <c r="V302" s="2591">
        <f t="shared" si="377"/>
        <v>0</v>
      </c>
      <c r="W302" s="2726">
        <f t="shared" si="420"/>
        <v>0</v>
      </c>
      <c r="X302" s="2563">
        <f t="shared" si="421"/>
        <v>0</v>
      </c>
      <c r="Y302" s="2590">
        <f t="shared" si="422"/>
        <v>0</v>
      </c>
      <c r="Z302" s="2563">
        <f t="shared" si="423"/>
        <v>0</v>
      </c>
      <c r="AA302" s="2563">
        <f t="shared" si="424"/>
        <v>0</v>
      </c>
      <c r="AB302" s="2563">
        <f t="shared" si="425"/>
        <v>0</v>
      </c>
      <c r="AC302" s="2563">
        <f t="shared" si="426"/>
        <v>0</v>
      </c>
      <c r="AD302" s="2563">
        <f t="shared" si="427"/>
        <v>0</v>
      </c>
      <c r="AE302" s="2563">
        <f t="shared" si="378"/>
        <v>0</v>
      </c>
      <c r="AF302" s="2563"/>
      <c r="AG302" s="489"/>
      <c r="AH302" s="514"/>
      <c r="AI302" s="489"/>
      <c r="AJ302" s="489"/>
      <c r="AK302" s="489"/>
      <c r="AL302" s="489"/>
      <c r="AM302" s="489"/>
      <c r="AN302" s="489"/>
      <c r="AO302" s="489">
        <v>0</v>
      </c>
      <c r="AP302" s="489"/>
      <c r="AQ302" s="514"/>
      <c r="AR302" s="489"/>
      <c r="AS302" s="489"/>
      <c r="AT302" s="489"/>
      <c r="AU302" s="489"/>
      <c r="AV302" s="489"/>
      <c r="AW302" s="489"/>
      <c r="AX302" s="489">
        <f t="shared" si="379"/>
        <v>0</v>
      </c>
      <c r="AY302" s="2758">
        <f t="shared" si="428"/>
        <v>0</v>
      </c>
      <c r="AZ302" s="2701">
        <f t="shared" si="428"/>
        <v>0</v>
      </c>
      <c r="BA302" s="2758">
        <f t="shared" si="428"/>
        <v>0</v>
      </c>
      <c r="BB302" s="2590">
        <f t="shared" si="428"/>
        <v>0</v>
      </c>
      <c r="BC302" s="2756">
        <f t="shared" si="428"/>
        <v>0</v>
      </c>
      <c r="BD302" s="2756">
        <f t="shared" si="428"/>
        <v>0</v>
      </c>
      <c r="BE302" s="2590">
        <f t="shared" si="428"/>
        <v>0</v>
      </c>
      <c r="BF302" s="2719">
        <f t="shared" si="428"/>
        <v>0</v>
      </c>
      <c r="BG302" s="2719">
        <f t="shared" si="380"/>
        <v>0</v>
      </c>
      <c r="BH302" s="2798"/>
      <c r="BI302" s="2798"/>
      <c r="BJ302" s="489"/>
      <c r="BK302" s="514"/>
      <c r="BL302" s="489"/>
      <c r="BM302" s="489"/>
      <c r="BN302" s="489"/>
      <c r="BO302" s="489"/>
      <c r="BP302" s="489"/>
      <c r="BQ302" s="489"/>
      <c r="BR302" s="489">
        <f t="shared" si="381"/>
        <v>0</v>
      </c>
      <c r="BS302" s="489"/>
      <c r="BT302" s="514"/>
      <c r="BU302" s="489"/>
      <c r="BV302" s="489"/>
      <c r="BW302" s="489"/>
      <c r="BX302" s="489"/>
      <c r="BY302" s="489"/>
      <c r="BZ302" s="489"/>
      <c r="CA302" s="489">
        <f t="shared" si="382"/>
        <v>0</v>
      </c>
      <c r="CB302" s="2756"/>
      <c r="CC302" s="2590"/>
      <c r="CD302" s="2590"/>
      <c r="CE302" s="2590"/>
      <c r="CF302" s="2590"/>
      <c r="CG302" s="2590"/>
      <c r="CH302" s="2590"/>
      <c r="CI302" s="2590"/>
      <c r="CJ302" s="2590">
        <f t="shared" si="383"/>
        <v>0</v>
      </c>
      <c r="CK302" s="2663"/>
      <c r="CL302" s="2663"/>
    </row>
    <row r="303" spans="1:90" ht="15" hidden="1" customHeight="1">
      <c r="A303" s="2795"/>
      <c r="B303" s="2558"/>
      <c r="C303" s="412"/>
      <c r="D303" s="2851"/>
      <c r="E303" s="2679">
        <v>0</v>
      </c>
      <c r="F303" s="489">
        <v>0</v>
      </c>
      <c r="G303" s="489">
        <v>0</v>
      </c>
      <c r="H303" s="489">
        <v>0</v>
      </c>
      <c r="I303" s="489">
        <v>0</v>
      </c>
      <c r="J303" s="489">
        <v>0</v>
      </c>
      <c r="K303" s="489">
        <v>0</v>
      </c>
      <c r="L303" s="489">
        <v>0</v>
      </c>
      <c r="M303" s="489">
        <v>0</v>
      </c>
      <c r="N303" s="2591"/>
      <c r="O303" s="2591"/>
      <c r="P303" s="2591"/>
      <c r="Q303" s="2591"/>
      <c r="R303" s="2591"/>
      <c r="S303" s="2591"/>
      <c r="T303" s="2591"/>
      <c r="U303" s="2591"/>
      <c r="V303" s="2591">
        <f t="shared" si="377"/>
        <v>0</v>
      </c>
      <c r="W303" s="2726">
        <f t="shared" si="420"/>
        <v>0</v>
      </c>
      <c r="X303" s="2563">
        <f t="shared" si="421"/>
        <v>0</v>
      </c>
      <c r="Y303" s="2590">
        <f t="shared" si="422"/>
        <v>0</v>
      </c>
      <c r="Z303" s="2563">
        <f t="shared" si="423"/>
        <v>0</v>
      </c>
      <c r="AA303" s="2563">
        <f t="shared" si="424"/>
        <v>0</v>
      </c>
      <c r="AB303" s="2563">
        <f t="shared" si="425"/>
        <v>0</v>
      </c>
      <c r="AC303" s="2563">
        <f t="shared" si="426"/>
        <v>0</v>
      </c>
      <c r="AD303" s="2563">
        <f t="shared" si="427"/>
        <v>0</v>
      </c>
      <c r="AE303" s="2563">
        <f t="shared" si="378"/>
        <v>0</v>
      </c>
      <c r="AF303" s="2563"/>
      <c r="AG303" s="489"/>
      <c r="AH303" s="514"/>
      <c r="AI303" s="489"/>
      <c r="AJ303" s="489"/>
      <c r="AK303" s="489"/>
      <c r="AL303" s="489"/>
      <c r="AM303" s="489"/>
      <c r="AN303" s="489"/>
      <c r="AO303" s="489">
        <v>0</v>
      </c>
      <c r="AP303" s="489"/>
      <c r="AQ303" s="514"/>
      <c r="AR303" s="489"/>
      <c r="AS303" s="489"/>
      <c r="AT303" s="489"/>
      <c r="AU303" s="489"/>
      <c r="AV303" s="489"/>
      <c r="AW303" s="489"/>
      <c r="AX303" s="489">
        <f t="shared" si="379"/>
        <v>0</v>
      </c>
      <c r="AY303" s="2758">
        <f t="shared" si="428"/>
        <v>0</v>
      </c>
      <c r="AZ303" s="2701">
        <f t="shared" si="428"/>
        <v>0</v>
      </c>
      <c r="BA303" s="2758">
        <f t="shared" si="428"/>
        <v>0</v>
      </c>
      <c r="BB303" s="2590">
        <f t="shared" si="428"/>
        <v>0</v>
      </c>
      <c r="BC303" s="2756">
        <f t="shared" si="428"/>
        <v>0</v>
      </c>
      <c r="BD303" s="2756">
        <f t="shared" si="428"/>
        <v>0</v>
      </c>
      <c r="BE303" s="2590">
        <f t="shared" si="428"/>
        <v>0</v>
      </c>
      <c r="BF303" s="2719">
        <f t="shared" si="428"/>
        <v>0</v>
      </c>
      <c r="BG303" s="2719">
        <f t="shared" si="380"/>
        <v>0</v>
      </c>
      <c r="BH303" s="2798"/>
      <c r="BI303" s="2798"/>
      <c r="BJ303" s="489"/>
      <c r="BK303" s="514"/>
      <c r="BL303" s="489"/>
      <c r="BM303" s="489"/>
      <c r="BN303" s="489"/>
      <c r="BO303" s="489"/>
      <c r="BP303" s="489"/>
      <c r="BQ303" s="489"/>
      <c r="BR303" s="489">
        <f t="shared" si="381"/>
        <v>0</v>
      </c>
      <c r="BS303" s="489"/>
      <c r="BT303" s="514"/>
      <c r="BU303" s="489"/>
      <c r="BV303" s="489"/>
      <c r="BW303" s="489"/>
      <c r="BX303" s="489"/>
      <c r="BY303" s="489"/>
      <c r="BZ303" s="489"/>
      <c r="CA303" s="489">
        <f t="shared" si="382"/>
        <v>0</v>
      </c>
      <c r="CB303" s="2756"/>
      <c r="CC303" s="2590"/>
      <c r="CD303" s="2590"/>
      <c r="CE303" s="2590"/>
      <c r="CF303" s="2590"/>
      <c r="CG303" s="2590"/>
      <c r="CH303" s="2590"/>
      <c r="CI303" s="2590"/>
      <c r="CJ303" s="2590">
        <f t="shared" si="383"/>
        <v>0</v>
      </c>
      <c r="CK303" s="2663"/>
      <c r="CL303" s="2663"/>
    </row>
    <row r="304" spans="1:90" ht="15" hidden="1" customHeight="1">
      <c r="A304" s="2795"/>
      <c r="B304" s="2558"/>
      <c r="C304" s="412"/>
      <c r="D304" s="2851"/>
      <c r="E304" s="2679">
        <v>0</v>
      </c>
      <c r="F304" s="489">
        <v>0</v>
      </c>
      <c r="G304" s="489">
        <v>0</v>
      </c>
      <c r="H304" s="489">
        <v>0</v>
      </c>
      <c r="I304" s="489">
        <v>0</v>
      </c>
      <c r="J304" s="489">
        <v>0</v>
      </c>
      <c r="K304" s="489">
        <v>0</v>
      </c>
      <c r="L304" s="489">
        <v>0</v>
      </c>
      <c r="M304" s="489">
        <v>0</v>
      </c>
      <c r="N304" s="2591"/>
      <c r="O304" s="2591"/>
      <c r="P304" s="2591"/>
      <c r="Q304" s="2591"/>
      <c r="R304" s="2591"/>
      <c r="S304" s="2591"/>
      <c r="T304" s="2591"/>
      <c r="U304" s="2591"/>
      <c r="V304" s="2591">
        <f t="shared" si="377"/>
        <v>0</v>
      </c>
      <c r="W304" s="2726">
        <f t="shared" si="420"/>
        <v>0</v>
      </c>
      <c r="X304" s="2563">
        <f t="shared" si="421"/>
        <v>0</v>
      </c>
      <c r="Y304" s="2590">
        <f t="shared" si="422"/>
        <v>0</v>
      </c>
      <c r="Z304" s="2563">
        <f t="shared" si="423"/>
        <v>0</v>
      </c>
      <c r="AA304" s="2563">
        <f t="shared" si="424"/>
        <v>0</v>
      </c>
      <c r="AB304" s="2563">
        <f t="shared" si="425"/>
        <v>0</v>
      </c>
      <c r="AC304" s="2563">
        <f t="shared" si="426"/>
        <v>0</v>
      </c>
      <c r="AD304" s="2563">
        <f t="shared" si="427"/>
        <v>0</v>
      </c>
      <c r="AE304" s="2563">
        <f t="shared" si="378"/>
        <v>0</v>
      </c>
      <c r="AF304" s="2563"/>
      <c r="AG304" s="489"/>
      <c r="AH304" s="514"/>
      <c r="AI304" s="489"/>
      <c r="AJ304" s="489"/>
      <c r="AK304" s="489"/>
      <c r="AL304" s="489"/>
      <c r="AM304" s="489"/>
      <c r="AN304" s="489"/>
      <c r="AO304" s="489">
        <v>0</v>
      </c>
      <c r="AP304" s="489"/>
      <c r="AQ304" s="514"/>
      <c r="AR304" s="489"/>
      <c r="AS304" s="489"/>
      <c r="AT304" s="489"/>
      <c r="AU304" s="489"/>
      <c r="AV304" s="489"/>
      <c r="AW304" s="489"/>
      <c r="AX304" s="489">
        <f t="shared" si="379"/>
        <v>0</v>
      </c>
      <c r="AY304" s="2758">
        <f t="shared" si="428"/>
        <v>0</v>
      </c>
      <c r="AZ304" s="2701">
        <f t="shared" si="428"/>
        <v>0</v>
      </c>
      <c r="BA304" s="2758">
        <f t="shared" si="428"/>
        <v>0</v>
      </c>
      <c r="BB304" s="2590">
        <f t="shared" si="428"/>
        <v>0</v>
      </c>
      <c r="BC304" s="2756">
        <f t="shared" si="428"/>
        <v>0</v>
      </c>
      <c r="BD304" s="2756">
        <f t="shared" si="428"/>
        <v>0</v>
      </c>
      <c r="BE304" s="2590">
        <f t="shared" si="428"/>
        <v>0</v>
      </c>
      <c r="BF304" s="2719">
        <f t="shared" si="428"/>
        <v>0</v>
      </c>
      <c r="BG304" s="2719">
        <f t="shared" si="380"/>
        <v>0</v>
      </c>
      <c r="BH304" s="2798"/>
      <c r="BI304" s="2798"/>
      <c r="BJ304" s="489"/>
      <c r="BK304" s="514"/>
      <c r="BL304" s="489"/>
      <c r="BM304" s="489"/>
      <c r="BN304" s="489"/>
      <c r="BO304" s="489"/>
      <c r="BP304" s="489"/>
      <c r="BQ304" s="489"/>
      <c r="BR304" s="489">
        <f t="shared" si="381"/>
        <v>0</v>
      </c>
      <c r="BS304" s="489"/>
      <c r="BT304" s="514"/>
      <c r="BU304" s="489"/>
      <c r="BV304" s="489"/>
      <c r="BW304" s="489"/>
      <c r="BX304" s="489"/>
      <c r="BY304" s="489"/>
      <c r="BZ304" s="489"/>
      <c r="CA304" s="489">
        <f t="shared" si="382"/>
        <v>0</v>
      </c>
      <c r="CB304" s="2756"/>
      <c r="CC304" s="2590"/>
      <c r="CD304" s="2590"/>
      <c r="CE304" s="2590"/>
      <c r="CF304" s="2590"/>
      <c r="CG304" s="2590"/>
      <c r="CH304" s="2590"/>
      <c r="CI304" s="2590"/>
      <c r="CJ304" s="2590">
        <f t="shared" si="383"/>
        <v>0</v>
      </c>
      <c r="CK304" s="2663"/>
      <c r="CL304" s="2663"/>
    </row>
    <row r="305" spans="1:90" ht="15" hidden="1" customHeight="1">
      <c r="A305" s="2795"/>
      <c r="B305" s="2558"/>
      <c r="C305" s="412"/>
      <c r="D305" s="2559"/>
      <c r="E305" s="2679">
        <v>0</v>
      </c>
      <c r="F305" s="489">
        <v>0</v>
      </c>
      <c r="G305" s="489">
        <v>0</v>
      </c>
      <c r="H305" s="489">
        <v>0</v>
      </c>
      <c r="I305" s="489">
        <v>0</v>
      </c>
      <c r="J305" s="489">
        <v>0</v>
      </c>
      <c r="K305" s="489">
        <v>0</v>
      </c>
      <c r="L305" s="489">
        <v>0</v>
      </c>
      <c r="M305" s="489">
        <v>0</v>
      </c>
      <c r="N305" s="2591"/>
      <c r="O305" s="2591"/>
      <c r="P305" s="2591"/>
      <c r="Q305" s="2591"/>
      <c r="R305" s="2591"/>
      <c r="S305" s="2591"/>
      <c r="T305" s="2591"/>
      <c r="U305" s="2591"/>
      <c r="V305" s="2591">
        <f t="shared" si="377"/>
        <v>0</v>
      </c>
      <c r="W305" s="2726">
        <f t="shared" si="420"/>
        <v>0</v>
      </c>
      <c r="X305" s="2563">
        <f t="shared" si="421"/>
        <v>0</v>
      </c>
      <c r="Y305" s="2590">
        <f t="shared" si="422"/>
        <v>0</v>
      </c>
      <c r="Z305" s="2563">
        <f t="shared" si="423"/>
        <v>0</v>
      </c>
      <c r="AA305" s="2563">
        <f t="shared" si="424"/>
        <v>0</v>
      </c>
      <c r="AB305" s="2563">
        <f t="shared" si="425"/>
        <v>0</v>
      </c>
      <c r="AC305" s="2563">
        <f t="shared" si="426"/>
        <v>0</v>
      </c>
      <c r="AD305" s="2563">
        <f t="shared" si="427"/>
        <v>0</v>
      </c>
      <c r="AE305" s="2563">
        <f t="shared" si="378"/>
        <v>0</v>
      </c>
      <c r="AF305" s="2563"/>
      <c r="AG305" s="489"/>
      <c r="AH305" s="514"/>
      <c r="AI305" s="489"/>
      <c r="AJ305" s="489"/>
      <c r="AK305" s="489"/>
      <c r="AL305" s="489"/>
      <c r="AM305" s="489"/>
      <c r="AN305" s="489"/>
      <c r="AO305" s="489">
        <v>0</v>
      </c>
      <c r="AP305" s="489"/>
      <c r="AQ305" s="514"/>
      <c r="AR305" s="489"/>
      <c r="AS305" s="489"/>
      <c r="AT305" s="489"/>
      <c r="AU305" s="489"/>
      <c r="AV305" s="489"/>
      <c r="AW305" s="489"/>
      <c r="AX305" s="489">
        <f t="shared" si="379"/>
        <v>0</v>
      </c>
      <c r="AY305" s="2758">
        <f t="shared" si="428"/>
        <v>0</v>
      </c>
      <c r="AZ305" s="2701">
        <f t="shared" si="428"/>
        <v>0</v>
      </c>
      <c r="BA305" s="2758">
        <f t="shared" si="428"/>
        <v>0</v>
      </c>
      <c r="BB305" s="2590">
        <f t="shared" si="428"/>
        <v>0</v>
      </c>
      <c r="BC305" s="2756">
        <f t="shared" si="428"/>
        <v>0</v>
      </c>
      <c r="BD305" s="2756">
        <f t="shared" si="428"/>
        <v>0</v>
      </c>
      <c r="BE305" s="2590">
        <f t="shared" si="428"/>
        <v>0</v>
      </c>
      <c r="BF305" s="2719">
        <f t="shared" si="428"/>
        <v>0</v>
      </c>
      <c r="BG305" s="2719">
        <f t="shared" si="380"/>
        <v>0</v>
      </c>
      <c r="BH305" s="2798"/>
      <c r="BI305" s="2798"/>
      <c r="BJ305" s="489"/>
      <c r="BK305" s="514"/>
      <c r="BL305" s="489"/>
      <c r="BM305" s="489"/>
      <c r="BN305" s="489"/>
      <c r="BO305" s="489"/>
      <c r="BP305" s="489"/>
      <c r="BQ305" s="489"/>
      <c r="BR305" s="489">
        <f t="shared" si="381"/>
        <v>0</v>
      </c>
      <c r="BS305" s="489"/>
      <c r="BT305" s="514"/>
      <c r="BU305" s="489"/>
      <c r="BV305" s="489"/>
      <c r="BW305" s="489"/>
      <c r="BX305" s="489"/>
      <c r="BY305" s="489"/>
      <c r="BZ305" s="489"/>
      <c r="CA305" s="489">
        <f t="shared" si="382"/>
        <v>0</v>
      </c>
      <c r="CB305" s="2756"/>
      <c r="CC305" s="2590"/>
      <c r="CD305" s="2590"/>
      <c r="CE305" s="2590"/>
      <c r="CF305" s="2590"/>
      <c r="CG305" s="2590"/>
      <c r="CH305" s="2590"/>
      <c r="CI305" s="2590"/>
      <c r="CJ305" s="2590">
        <f t="shared" si="383"/>
        <v>0</v>
      </c>
      <c r="CK305" s="2663"/>
      <c r="CL305" s="2663"/>
    </row>
    <row r="306" spans="1:90" ht="15" hidden="1" customHeight="1">
      <c r="A306" s="2795"/>
      <c r="B306" s="2569"/>
      <c r="C306" s="2570"/>
      <c r="D306" s="2571"/>
      <c r="E306" s="2682">
        <v>0</v>
      </c>
      <c r="F306" s="2573">
        <v>0</v>
      </c>
      <c r="G306" s="2573">
        <v>0</v>
      </c>
      <c r="H306" s="2573">
        <v>0</v>
      </c>
      <c r="I306" s="2573">
        <v>0</v>
      </c>
      <c r="J306" s="2573">
        <v>0</v>
      </c>
      <c r="K306" s="2573">
        <v>0</v>
      </c>
      <c r="L306" s="2573">
        <v>0</v>
      </c>
      <c r="M306" s="2573">
        <v>0</v>
      </c>
      <c r="N306" s="2606"/>
      <c r="O306" s="2606"/>
      <c r="P306" s="2606"/>
      <c r="Q306" s="2604"/>
      <c r="R306" s="2606"/>
      <c r="S306" s="2606"/>
      <c r="T306" s="2573"/>
      <c r="U306" s="2606"/>
      <c r="V306" s="2647">
        <f t="shared" si="377"/>
        <v>0</v>
      </c>
      <c r="W306" s="2726">
        <f t="shared" si="420"/>
        <v>0</v>
      </c>
      <c r="X306" s="2563">
        <f t="shared" si="421"/>
        <v>0</v>
      </c>
      <c r="Y306" s="2590">
        <f t="shared" si="422"/>
        <v>0</v>
      </c>
      <c r="Z306" s="2563">
        <f t="shared" si="423"/>
        <v>0</v>
      </c>
      <c r="AA306" s="2563">
        <f t="shared" si="424"/>
        <v>0</v>
      </c>
      <c r="AB306" s="2563">
        <f t="shared" si="425"/>
        <v>0</v>
      </c>
      <c r="AC306" s="2563">
        <f t="shared" si="426"/>
        <v>0</v>
      </c>
      <c r="AD306" s="2563">
        <f t="shared" si="427"/>
        <v>0</v>
      </c>
      <c r="AE306" s="2623">
        <f t="shared" si="378"/>
        <v>0</v>
      </c>
      <c r="AF306" s="2623"/>
      <c r="AG306" s="2655"/>
      <c r="AH306" s="2604"/>
      <c r="AI306" s="2604"/>
      <c r="AJ306" s="2604"/>
      <c r="AK306" s="2604"/>
      <c r="AL306" s="2604"/>
      <c r="AM306" s="2573"/>
      <c r="AN306" s="2573"/>
      <c r="AO306" s="2573">
        <v>0</v>
      </c>
      <c r="AP306" s="2655"/>
      <c r="AQ306" s="2604"/>
      <c r="AR306" s="2604"/>
      <c r="AS306" s="2604"/>
      <c r="AT306" s="2604"/>
      <c r="AU306" s="2604"/>
      <c r="AV306" s="2573"/>
      <c r="AW306" s="2573"/>
      <c r="AX306" s="2586">
        <f t="shared" si="379"/>
        <v>0</v>
      </c>
      <c r="AY306" s="2758">
        <f t="shared" si="428"/>
        <v>0</v>
      </c>
      <c r="AZ306" s="2701">
        <f t="shared" si="428"/>
        <v>0</v>
      </c>
      <c r="BA306" s="2758">
        <f t="shared" si="428"/>
        <v>0</v>
      </c>
      <c r="BB306" s="2590">
        <f t="shared" si="428"/>
        <v>0</v>
      </c>
      <c r="BC306" s="2756">
        <f t="shared" si="428"/>
        <v>0</v>
      </c>
      <c r="BD306" s="2756">
        <f t="shared" si="428"/>
        <v>0</v>
      </c>
      <c r="BE306" s="2590">
        <f t="shared" si="428"/>
        <v>0</v>
      </c>
      <c r="BF306" s="2719">
        <f t="shared" si="428"/>
        <v>0</v>
      </c>
      <c r="BG306" s="2719">
        <f t="shared" si="380"/>
        <v>0</v>
      </c>
      <c r="BH306" s="2798"/>
      <c r="BI306" s="2798"/>
      <c r="BJ306" s="2655"/>
      <c r="BK306" s="2604"/>
      <c r="BL306" s="2604"/>
      <c r="BM306" s="2604"/>
      <c r="BN306" s="2604"/>
      <c r="BO306" s="2604"/>
      <c r="BP306" s="2573"/>
      <c r="BQ306" s="2573"/>
      <c r="BR306" s="2604">
        <f t="shared" si="381"/>
        <v>0</v>
      </c>
      <c r="BS306" s="2655"/>
      <c r="BT306" s="2604"/>
      <c r="BU306" s="2604"/>
      <c r="BV306" s="2604"/>
      <c r="BW306" s="2604"/>
      <c r="BX306" s="2604"/>
      <c r="BY306" s="2573"/>
      <c r="BZ306" s="2573"/>
      <c r="CA306" s="2573">
        <f t="shared" si="382"/>
        <v>0</v>
      </c>
      <c r="CB306" s="2789"/>
      <c r="CC306" s="2604"/>
      <c r="CD306" s="2604"/>
      <c r="CE306" s="2604"/>
      <c r="CF306" s="2604"/>
      <c r="CG306" s="2604"/>
      <c r="CH306" s="2604"/>
      <c r="CI306" s="2604"/>
      <c r="CJ306" s="2604">
        <f t="shared" si="383"/>
        <v>0</v>
      </c>
      <c r="CK306" s="2697"/>
      <c r="CL306" s="2697"/>
    </row>
    <row r="307" spans="1:90" ht="14.25" hidden="1">
      <c r="A307" s="338"/>
      <c r="B307" s="2540" t="s">
        <v>603</v>
      </c>
      <c r="C307" s="2541" t="s">
        <v>604</v>
      </c>
      <c r="D307" s="2852"/>
      <c r="E307" s="2543">
        <v>0</v>
      </c>
      <c r="F307" s="2543">
        <v>0</v>
      </c>
      <c r="G307" s="2543">
        <v>0</v>
      </c>
      <c r="H307" s="2543">
        <v>0</v>
      </c>
      <c r="I307" s="2543">
        <v>0</v>
      </c>
      <c r="J307" s="2543">
        <v>0</v>
      </c>
      <c r="K307" s="2543">
        <v>0</v>
      </c>
      <c r="L307" s="2543">
        <v>0</v>
      </c>
      <c r="M307" s="2543">
        <v>0</v>
      </c>
      <c r="N307" s="2543">
        <f t="shared" ref="N307:T307" si="430">SUM(N308:N317)</f>
        <v>0</v>
      </c>
      <c r="O307" s="2543">
        <f t="shared" si="430"/>
        <v>0</v>
      </c>
      <c r="P307" s="2543">
        <f t="shared" si="430"/>
        <v>0</v>
      </c>
      <c r="Q307" s="2543">
        <f t="shared" si="430"/>
        <v>0</v>
      </c>
      <c r="R307" s="2543">
        <f>SUM(R308:R317)</f>
        <v>0</v>
      </c>
      <c r="S307" s="2543">
        <f t="shared" si="430"/>
        <v>0</v>
      </c>
      <c r="T307" s="2543">
        <f t="shared" si="430"/>
        <v>0</v>
      </c>
      <c r="U307" s="2543">
        <f>SUM(U308:U317)</f>
        <v>0</v>
      </c>
      <c r="V307" s="2543">
        <f t="shared" si="377"/>
        <v>0</v>
      </c>
      <c r="W307" s="2543">
        <f t="shared" ref="W307:AD307" si="431">SUM(W308:W317)</f>
        <v>0</v>
      </c>
      <c r="X307" s="2543">
        <f t="shared" si="431"/>
        <v>0</v>
      </c>
      <c r="Y307" s="2543">
        <f t="shared" si="431"/>
        <v>0</v>
      </c>
      <c r="Z307" s="2543">
        <f t="shared" si="431"/>
        <v>0</v>
      </c>
      <c r="AA307" s="2543">
        <f>SUM(AA308:AA317)</f>
        <v>0</v>
      </c>
      <c r="AB307" s="2543">
        <f t="shared" si="431"/>
        <v>0</v>
      </c>
      <c r="AC307" s="2543">
        <f t="shared" si="431"/>
        <v>0</v>
      </c>
      <c r="AD307" s="2543">
        <f t="shared" si="431"/>
        <v>0</v>
      </c>
      <c r="AE307" s="2543">
        <f t="shared" si="378"/>
        <v>0</v>
      </c>
      <c r="AF307" s="2543"/>
      <c r="AG307" s="2543">
        <v>0</v>
      </c>
      <c r="AH307" s="2543">
        <v>0</v>
      </c>
      <c r="AI307" s="2543">
        <v>0</v>
      </c>
      <c r="AJ307" s="2543">
        <v>0</v>
      </c>
      <c r="AK307" s="2543">
        <v>0</v>
      </c>
      <c r="AL307" s="2543">
        <v>0</v>
      </c>
      <c r="AM307" s="2543">
        <v>0</v>
      </c>
      <c r="AN307" s="2543">
        <v>0</v>
      </c>
      <c r="AO307" s="2543">
        <v>0</v>
      </c>
      <c r="AP307" s="2543">
        <f t="shared" ref="AP307:AW307" si="432">SUM(AP308:AP317)</f>
        <v>0</v>
      </c>
      <c r="AQ307" s="2543">
        <f t="shared" si="432"/>
        <v>0</v>
      </c>
      <c r="AR307" s="2543">
        <f t="shared" si="432"/>
        <v>0</v>
      </c>
      <c r="AS307" s="2543">
        <f t="shared" si="432"/>
        <v>0</v>
      </c>
      <c r="AT307" s="2543">
        <f>SUM(AT308:AT317)</f>
        <v>0</v>
      </c>
      <c r="AU307" s="2543">
        <f t="shared" si="432"/>
        <v>0</v>
      </c>
      <c r="AV307" s="2543">
        <f t="shared" si="432"/>
        <v>0</v>
      </c>
      <c r="AW307" s="2543">
        <f t="shared" si="432"/>
        <v>0</v>
      </c>
      <c r="AX307" s="2543">
        <f t="shared" si="379"/>
        <v>0</v>
      </c>
      <c r="AY307" s="2543">
        <f t="shared" ref="AY307:BF307" si="433">SUM(AY308:AY317)</f>
        <v>0</v>
      </c>
      <c r="AZ307" s="2543">
        <f t="shared" si="433"/>
        <v>0</v>
      </c>
      <c r="BA307" s="2543">
        <f t="shared" si="433"/>
        <v>0</v>
      </c>
      <c r="BB307" s="2543">
        <f t="shared" si="433"/>
        <v>0</v>
      </c>
      <c r="BC307" s="2543">
        <f>SUM(BC308:BC317)</f>
        <v>0</v>
      </c>
      <c r="BD307" s="2543">
        <f t="shared" si="433"/>
        <v>0</v>
      </c>
      <c r="BE307" s="2543">
        <f t="shared" si="433"/>
        <v>0</v>
      </c>
      <c r="BF307" s="2543">
        <f t="shared" si="433"/>
        <v>0</v>
      </c>
      <c r="BG307" s="2543">
        <f t="shared" si="380"/>
        <v>0</v>
      </c>
      <c r="BH307" s="2545"/>
      <c r="BI307" s="2545"/>
      <c r="BJ307" s="2543">
        <f t="shared" ref="BJ307:BQ307" si="434">SUM(BJ308:BJ317)</f>
        <v>0</v>
      </c>
      <c r="BK307" s="2543">
        <f t="shared" si="434"/>
        <v>0</v>
      </c>
      <c r="BL307" s="2543">
        <f t="shared" si="434"/>
        <v>0</v>
      </c>
      <c r="BM307" s="2543">
        <f t="shared" si="434"/>
        <v>0</v>
      </c>
      <c r="BN307" s="2543">
        <f t="shared" si="434"/>
        <v>0</v>
      </c>
      <c r="BO307" s="2543">
        <f t="shared" si="434"/>
        <v>0</v>
      </c>
      <c r="BP307" s="2543">
        <f t="shared" si="434"/>
        <v>0</v>
      </c>
      <c r="BQ307" s="2543">
        <f t="shared" si="434"/>
        <v>0</v>
      </c>
      <c r="BR307" s="2543">
        <f t="shared" si="381"/>
        <v>0</v>
      </c>
      <c r="BS307" s="2543">
        <f t="shared" ref="BS307:BZ307" si="435">SUM(BS308:BS317)</f>
        <v>0</v>
      </c>
      <c r="BT307" s="2543">
        <f t="shared" si="435"/>
        <v>0</v>
      </c>
      <c r="BU307" s="2543">
        <f t="shared" si="435"/>
        <v>0</v>
      </c>
      <c r="BV307" s="2543">
        <f t="shared" si="435"/>
        <v>0</v>
      </c>
      <c r="BW307" s="2543">
        <f t="shared" si="435"/>
        <v>0</v>
      </c>
      <c r="BX307" s="2543">
        <f t="shared" si="435"/>
        <v>0</v>
      </c>
      <c r="BY307" s="2543">
        <f t="shared" si="435"/>
        <v>0</v>
      </c>
      <c r="BZ307" s="2543">
        <f t="shared" si="435"/>
        <v>0</v>
      </c>
      <c r="CA307" s="2543">
        <f t="shared" si="382"/>
        <v>0</v>
      </c>
      <c r="CB307" s="2543">
        <f t="shared" ref="CB307:CI307" si="436">SUM(CB308:CB317)</f>
        <v>0</v>
      </c>
      <c r="CC307" s="2543">
        <f t="shared" si="436"/>
        <v>0</v>
      </c>
      <c r="CD307" s="2543">
        <f t="shared" si="436"/>
        <v>0</v>
      </c>
      <c r="CE307" s="2543">
        <f t="shared" si="436"/>
        <v>0</v>
      </c>
      <c r="CF307" s="2543">
        <f>SUM(CF308:CF317)</f>
        <v>0</v>
      </c>
      <c r="CG307" s="2543">
        <f t="shared" si="436"/>
        <v>0</v>
      </c>
      <c r="CH307" s="2543">
        <f t="shared" si="436"/>
        <v>0</v>
      </c>
      <c r="CI307" s="2543">
        <f t="shared" si="436"/>
        <v>0</v>
      </c>
      <c r="CJ307" s="2543">
        <f t="shared" si="383"/>
        <v>0</v>
      </c>
      <c r="CK307" s="2853"/>
      <c r="CL307" s="2853"/>
    </row>
    <row r="308" spans="1:90" ht="36" hidden="1">
      <c r="A308" s="2834"/>
      <c r="B308" s="2728" t="s">
        <v>605</v>
      </c>
      <c r="C308" s="347" t="s">
        <v>606</v>
      </c>
      <c r="D308" s="2854"/>
      <c r="E308" s="2662">
        <v>0</v>
      </c>
      <c r="F308" s="2554">
        <v>0</v>
      </c>
      <c r="G308" s="2554">
        <v>0</v>
      </c>
      <c r="H308" s="2554">
        <v>0</v>
      </c>
      <c r="I308" s="2554">
        <v>0</v>
      </c>
      <c r="J308" s="2554">
        <v>0</v>
      </c>
      <c r="K308" s="2554">
        <v>0</v>
      </c>
      <c r="L308" s="2554">
        <v>0</v>
      </c>
      <c r="M308" s="2554">
        <v>0</v>
      </c>
      <c r="N308" s="2581"/>
      <c r="O308" s="2744"/>
      <c r="P308" s="2581"/>
      <c r="Q308" s="2581"/>
      <c r="R308" s="2581"/>
      <c r="S308" s="2581"/>
      <c r="T308" s="2581"/>
      <c r="U308" s="2581"/>
      <c r="V308" s="2732">
        <f t="shared" si="377"/>
        <v>0</v>
      </c>
      <c r="W308" s="2726">
        <f t="shared" ref="W308:W317" si="437">E308+N308</f>
        <v>0</v>
      </c>
      <c r="X308" s="2563">
        <f t="shared" ref="X308:X317" si="438">F308+O308</f>
        <v>0</v>
      </c>
      <c r="Y308" s="2590">
        <f t="shared" ref="Y308:Y317" si="439">G308+P308</f>
        <v>0</v>
      </c>
      <c r="Z308" s="2563">
        <f t="shared" ref="Z308:Z317" si="440">H308+Q308</f>
        <v>0</v>
      </c>
      <c r="AA308" s="2563">
        <f t="shared" ref="AA308:AA317" si="441">I308+R308</f>
        <v>0</v>
      </c>
      <c r="AB308" s="2563">
        <f t="shared" ref="AB308:AB317" si="442">J308+S308</f>
        <v>0</v>
      </c>
      <c r="AC308" s="2563">
        <f t="shared" ref="AC308:AC317" si="443">K308+T308</f>
        <v>0</v>
      </c>
      <c r="AD308" s="2563">
        <f t="shared" ref="AD308:AD317" si="444">L308+U308</f>
        <v>0</v>
      </c>
      <c r="AE308" s="2552">
        <f t="shared" si="378"/>
        <v>0</v>
      </c>
      <c r="AF308" s="2553"/>
      <c r="AG308" s="2625"/>
      <c r="AH308" s="2581"/>
      <c r="AI308" s="2581"/>
      <c r="AJ308" s="2581"/>
      <c r="AK308" s="2581"/>
      <c r="AL308" s="2581"/>
      <c r="AM308" s="2554"/>
      <c r="AN308" s="2554"/>
      <c r="AO308" s="2554">
        <v>0</v>
      </c>
      <c r="AP308" s="2625"/>
      <c r="AQ308" s="2744"/>
      <c r="AR308" s="2581"/>
      <c r="AS308" s="2581"/>
      <c r="AT308" s="2581"/>
      <c r="AU308" s="2581"/>
      <c r="AV308" s="2554"/>
      <c r="AW308" s="2554"/>
      <c r="AX308" s="2553">
        <f t="shared" si="379"/>
        <v>0</v>
      </c>
      <c r="AY308" s="2758">
        <f t="shared" ref="AY308:BF317" si="445">AG308+AP308</f>
        <v>0</v>
      </c>
      <c r="AZ308" s="2701">
        <f t="shared" si="445"/>
        <v>0</v>
      </c>
      <c r="BA308" s="2758">
        <f t="shared" si="445"/>
        <v>0</v>
      </c>
      <c r="BB308" s="2590">
        <f t="shared" si="445"/>
        <v>0</v>
      </c>
      <c r="BC308" s="2756">
        <f t="shared" si="445"/>
        <v>0</v>
      </c>
      <c r="BD308" s="2756">
        <f t="shared" si="445"/>
        <v>0</v>
      </c>
      <c r="BE308" s="2590">
        <f t="shared" si="445"/>
        <v>0</v>
      </c>
      <c r="BF308" s="2719">
        <f t="shared" si="445"/>
        <v>0</v>
      </c>
      <c r="BG308" s="2706">
        <f t="shared" si="380"/>
        <v>0</v>
      </c>
      <c r="BH308" s="2837"/>
      <c r="BI308" s="2837"/>
      <c r="BJ308" s="2625"/>
      <c r="BK308" s="2581"/>
      <c r="BL308" s="2581"/>
      <c r="BM308" s="2581"/>
      <c r="BN308" s="2581"/>
      <c r="BO308" s="2581"/>
      <c r="BP308" s="2581"/>
      <c r="BQ308" s="2554"/>
      <c r="BR308" s="2581">
        <f t="shared" si="381"/>
        <v>0</v>
      </c>
      <c r="BS308" s="2625"/>
      <c r="BT308" s="2581"/>
      <c r="BU308" s="2581"/>
      <c r="BV308" s="2581"/>
      <c r="BW308" s="2581"/>
      <c r="BX308" s="2581"/>
      <c r="BY308" s="2581"/>
      <c r="BZ308" s="2554"/>
      <c r="CA308" s="2554">
        <f t="shared" si="382"/>
        <v>0</v>
      </c>
      <c r="CB308" s="2770"/>
      <c r="CC308" s="2581"/>
      <c r="CD308" s="2581"/>
      <c r="CE308" s="2581"/>
      <c r="CF308" s="2581"/>
      <c r="CG308" s="2581"/>
      <c r="CH308" s="2581"/>
      <c r="CI308" s="2581"/>
      <c r="CJ308" s="2581">
        <f t="shared" si="383"/>
        <v>0</v>
      </c>
      <c r="CK308" s="2725"/>
      <c r="CL308" s="2642"/>
    </row>
    <row r="309" spans="1:90" ht="14.25" hidden="1" customHeight="1">
      <c r="A309" s="2795"/>
      <c r="B309" s="2558"/>
      <c r="C309" s="412"/>
      <c r="D309" s="2851"/>
      <c r="E309" s="2679">
        <v>0</v>
      </c>
      <c r="F309" s="2552">
        <v>0</v>
      </c>
      <c r="G309" s="2552">
        <v>0</v>
      </c>
      <c r="H309" s="2552">
        <v>0</v>
      </c>
      <c r="I309" s="2552">
        <v>0</v>
      </c>
      <c r="J309" s="2552">
        <v>0</v>
      </c>
      <c r="K309" s="2552">
        <v>0</v>
      </c>
      <c r="L309" s="2552">
        <v>0</v>
      </c>
      <c r="M309" s="2552">
        <v>0</v>
      </c>
      <c r="N309" s="2590"/>
      <c r="O309" s="2637"/>
      <c r="P309" s="2590"/>
      <c r="Q309" s="2590"/>
      <c r="R309" s="2590"/>
      <c r="S309" s="2590"/>
      <c r="T309" s="2590"/>
      <c r="U309" s="2590"/>
      <c r="V309" s="2590">
        <f t="shared" si="377"/>
        <v>0</v>
      </c>
      <c r="W309" s="2726">
        <f t="shared" si="437"/>
        <v>0</v>
      </c>
      <c r="X309" s="2563">
        <f t="shared" si="438"/>
        <v>0</v>
      </c>
      <c r="Y309" s="2590">
        <f t="shared" si="439"/>
        <v>0</v>
      </c>
      <c r="Z309" s="2563">
        <f t="shared" si="440"/>
        <v>0</v>
      </c>
      <c r="AA309" s="2563">
        <f t="shared" si="441"/>
        <v>0</v>
      </c>
      <c r="AB309" s="2563">
        <f t="shared" si="442"/>
        <v>0</v>
      </c>
      <c r="AC309" s="2563">
        <f t="shared" si="443"/>
        <v>0</v>
      </c>
      <c r="AD309" s="2563">
        <f t="shared" si="444"/>
        <v>0</v>
      </c>
      <c r="AE309" s="2563">
        <f t="shared" si="378"/>
        <v>0</v>
      </c>
      <c r="AF309" s="2563"/>
      <c r="AG309" s="489"/>
      <c r="AH309" s="2590"/>
      <c r="AI309" s="2590"/>
      <c r="AJ309" s="2590"/>
      <c r="AK309" s="2590"/>
      <c r="AL309" s="2590"/>
      <c r="AM309" s="2552"/>
      <c r="AN309" s="2552"/>
      <c r="AO309" s="2552">
        <v>0</v>
      </c>
      <c r="AP309" s="489"/>
      <c r="AQ309" s="2637"/>
      <c r="AR309" s="2590"/>
      <c r="AS309" s="2590"/>
      <c r="AT309" s="2590"/>
      <c r="AU309" s="2590"/>
      <c r="AV309" s="2552"/>
      <c r="AW309" s="2552"/>
      <c r="AX309" s="2552">
        <f t="shared" si="379"/>
        <v>0</v>
      </c>
      <c r="AY309" s="2758">
        <f t="shared" si="445"/>
        <v>0</v>
      </c>
      <c r="AZ309" s="2701">
        <f t="shared" si="445"/>
        <v>0</v>
      </c>
      <c r="BA309" s="2758">
        <f t="shared" si="445"/>
        <v>0</v>
      </c>
      <c r="BB309" s="2590">
        <f t="shared" si="445"/>
        <v>0</v>
      </c>
      <c r="BC309" s="2756">
        <f t="shared" si="445"/>
        <v>0</v>
      </c>
      <c r="BD309" s="2756">
        <f t="shared" si="445"/>
        <v>0</v>
      </c>
      <c r="BE309" s="2590">
        <f t="shared" si="445"/>
        <v>0</v>
      </c>
      <c r="BF309" s="2719">
        <f t="shared" si="445"/>
        <v>0</v>
      </c>
      <c r="BG309" s="2719">
        <f t="shared" si="380"/>
        <v>0</v>
      </c>
      <c r="BH309" s="2798"/>
      <c r="BI309" s="2798"/>
      <c r="BJ309" s="489"/>
      <c r="BK309" s="2590"/>
      <c r="BL309" s="2590"/>
      <c r="BM309" s="2590"/>
      <c r="BN309" s="2590"/>
      <c r="BO309" s="2590"/>
      <c r="BP309" s="2590"/>
      <c r="BQ309" s="2552"/>
      <c r="BR309" s="2590">
        <f t="shared" si="381"/>
        <v>0</v>
      </c>
      <c r="BS309" s="489"/>
      <c r="BT309" s="2590"/>
      <c r="BU309" s="2590"/>
      <c r="BV309" s="2590"/>
      <c r="BW309" s="2590"/>
      <c r="BX309" s="2590"/>
      <c r="BY309" s="2590"/>
      <c r="BZ309" s="2552"/>
      <c r="CA309" s="2552">
        <f t="shared" si="382"/>
        <v>0</v>
      </c>
      <c r="CB309" s="2756"/>
      <c r="CC309" s="2590"/>
      <c r="CD309" s="2590"/>
      <c r="CE309" s="2590"/>
      <c r="CF309" s="2590"/>
      <c r="CG309" s="2590"/>
      <c r="CH309" s="2590"/>
      <c r="CI309" s="2590"/>
      <c r="CJ309" s="2590">
        <f t="shared" si="383"/>
        <v>0</v>
      </c>
      <c r="CK309" s="2692"/>
      <c r="CL309" s="2692"/>
    </row>
    <row r="310" spans="1:90" ht="14.25" hidden="1" customHeight="1">
      <c r="A310" s="2795"/>
      <c r="B310" s="2558"/>
      <c r="C310" s="412"/>
      <c r="D310" s="2851"/>
      <c r="E310" s="2679">
        <v>0</v>
      </c>
      <c r="F310" s="2552">
        <v>0</v>
      </c>
      <c r="G310" s="2552">
        <v>0</v>
      </c>
      <c r="H310" s="2552">
        <v>0</v>
      </c>
      <c r="I310" s="2552">
        <v>0</v>
      </c>
      <c r="J310" s="2552">
        <v>0</v>
      </c>
      <c r="K310" s="2552">
        <v>0</v>
      </c>
      <c r="L310" s="2552">
        <v>0</v>
      </c>
      <c r="M310" s="2552">
        <v>0</v>
      </c>
      <c r="N310" s="2590"/>
      <c r="O310" s="2637"/>
      <c r="P310" s="2590"/>
      <c r="Q310" s="2590"/>
      <c r="R310" s="2590"/>
      <c r="S310" s="2590"/>
      <c r="T310" s="2590"/>
      <c r="U310" s="2590"/>
      <c r="V310" s="2590">
        <f t="shared" si="377"/>
        <v>0</v>
      </c>
      <c r="W310" s="2726">
        <f t="shared" si="437"/>
        <v>0</v>
      </c>
      <c r="X310" s="2563">
        <f t="shared" si="438"/>
        <v>0</v>
      </c>
      <c r="Y310" s="2590">
        <f t="shared" si="439"/>
        <v>0</v>
      </c>
      <c r="Z310" s="2563">
        <f t="shared" si="440"/>
        <v>0</v>
      </c>
      <c r="AA310" s="2563">
        <f t="shared" si="441"/>
        <v>0</v>
      </c>
      <c r="AB310" s="2563">
        <f t="shared" si="442"/>
        <v>0</v>
      </c>
      <c r="AC310" s="2563">
        <f t="shared" si="443"/>
        <v>0</v>
      </c>
      <c r="AD310" s="2563">
        <f t="shared" si="444"/>
        <v>0</v>
      </c>
      <c r="AE310" s="2563">
        <f t="shared" si="378"/>
        <v>0</v>
      </c>
      <c r="AF310" s="2563"/>
      <c r="AG310" s="489"/>
      <c r="AH310" s="2590"/>
      <c r="AI310" s="2590"/>
      <c r="AJ310" s="2590"/>
      <c r="AK310" s="2590"/>
      <c r="AL310" s="2590"/>
      <c r="AM310" s="2552"/>
      <c r="AN310" s="2552"/>
      <c r="AO310" s="2552">
        <v>0</v>
      </c>
      <c r="AP310" s="489"/>
      <c r="AQ310" s="2637"/>
      <c r="AR310" s="2590"/>
      <c r="AS310" s="2590"/>
      <c r="AT310" s="2590"/>
      <c r="AU310" s="2590"/>
      <c r="AV310" s="2552"/>
      <c r="AW310" s="2552"/>
      <c r="AX310" s="2552">
        <f t="shared" si="379"/>
        <v>0</v>
      </c>
      <c r="AY310" s="2758">
        <f t="shared" si="445"/>
        <v>0</v>
      </c>
      <c r="AZ310" s="2701">
        <f t="shared" si="445"/>
        <v>0</v>
      </c>
      <c r="BA310" s="2758">
        <f t="shared" si="445"/>
        <v>0</v>
      </c>
      <c r="BB310" s="2590">
        <f t="shared" si="445"/>
        <v>0</v>
      </c>
      <c r="BC310" s="2756">
        <f t="shared" si="445"/>
        <v>0</v>
      </c>
      <c r="BD310" s="2756">
        <f t="shared" si="445"/>
        <v>0</v>
      </c>
      <c r="BE310" s="2590">
        <f t="shared" si="445"/>
        <v>0</v>
      </c>
      <c r="BF310" s="2719">
        <f t="shared" si="445"/>
        <v>0</v>
      </c>
      <c r="BG310" s="2719">
        <f t="shared" si="380"/>
        <v>0</v>
      </c>
      <c r="BH310" s="2798"/>
      <c r="BI310" s="2798"/>
      <c r="BJ310" s="489"/>
      <c r="BK310" s="2590"/>
      <c r="BL310" s="2590"/>
      <c r="BM310" s="2590"/>
      <c r="BN310" s="2590"/>
      <c r="BO310" s="2590"/>
      <c r="BP310" s="2590"/>
      <c r="BQ310" s="2552"/>
      <c r="BR310" s="2590">
        <f t="shared" si="381"/>
        <v>0</v>
      </c>
      <c r="BS310" s="489"/>
      <c r="BT310" s="2590"/>
      <c r="BU310" s="2590"/>
      <c r="BV310" s="2590"/>
      <c r="BW310" s="2590"/>
      <c r="BX310" s="2590"/>
      <c r="BY310" s="2590"/>
      <c r="BZ310" s="2552"/>
      <c r="CA310" s="2552">
        <f t="shared" si="382"/>
        <v>0</v>
      </c>
      <c r="CB310" s="2756"/>
      <c r="CC310" s="2590"/>
      <c r="CD310" s="2590"/>
      <c r="CE310" s="2590"/>
      <c r="CF310" s="2590"/>
      <c r="CG310" s="2590"/>
      <c r="CH310" s="2590"/>
      <c r="CI310" s="2590"/>
      <c r="CJ310" s="2590">
        <f t="shared" si="383"/>
        <v>0</v>
      </c>
      <c r="CK310" s="2692"/>
      <c r="CL310" s="2692"/>
    </row>
    <row r="311" spans="1:90" ht="14.25" hidden="1" customHeight="1">
      <c r="A311" s="2795"/>
      <c r="B311" s="2558"/>
      <c r="C311" s="412"/>
      <c r="D311" s="2851"/>
      <c r="E311" s="2679">
        <v>0</v>
      </c>
      <c r="F311" s="2552">
        <v>0</v>
      </c>
      <c r="G311" s="2552">
        <v>0</v>
      </c>
      <c r="H311" s="2552">
        <v>0</v>
      </c>
      <c r="I311" s="2552">
        <v>0</v>
      </c>
      <c r="J311" s="2552">
        <v>0</v>
      </c>
      <c r="K311" s="2552">
        <v>0</v>
      </c>
      <c r="L311" s="2552">
        <v>0</v>
      </c>
      <c r="M311" s="2552">
        <v>0</v>
      </c>
      <c r="N311" s="2590"/>
      <c r="O311" s="2637"/>
      <c r="P311" s="2590"/>
      <c r="Q311" s="2590"/>
      <c r="R311" s="2590"/>
      <c r="S311" s="2590"/>
      <c r="T311" s="2590"/>
      <c r="U311" s="2590"/>
      <c r="V311" s="2590">
        <f t="shared" si="377"/>
        <v>0</v>
      </c>
      <c r="W311" s="2726">
        <f t="shared" si="437"/>
        <v>0</v>
      </c>
      <c r="X311" s="2563">
        <f t="shared" si="438"/>
        <v>0</v>
      </c>
      <c r="Y311" s="2590">
        <f t="shared" si="439"/>
        <v>0</v>
      </c>
      <c r="Z311" s="2563">
        <f t="shared" si="440"/>
        <v>0</v>
      </c>
      <c r="AA311" s="2563">
        <f t="shared" si="441"/>
        <v>0</v>
      </c>
      <c r="AB311" s="2563">
        <f t="shared" si="442"/>
        <v>0</v>
      </c>
      <c r="AC311" s="2563">
        <f t="shared" si="443"/>
        <v>0</v>
      </c>
      <c r="AD311" s="2563">
        <f t="shared" si="444"/>
        <v>0</v>
      </c>
      <c r="AE311" s="2563">
        <f t="shared" si="378"/>
        <v>0</v>
      </c>
      <c r="AF311" s="2563"/>
      <c r="AG311" s="489"/>
      <c r="AH311" s="2590"/>
      <c r="AI311" s="2590"/>
      <c r="AJ311" s="2590"/>
      <c r="AK311" s="2590"/>
      <c r="AL311" s="2590"/>
      <c r="AM311" s="2552"/>
      <c r="AN311" s="2552"/>
      <c r="AO311" s="2552">
        <v>0</v>
      </c>
      <c r="AP311" s="489"/>
      <c r="AQ311" s="2637"/>
      <c r="AR311" s="2590"/>
      <c r="AS311" s="2590"/>
      <c r="AT311" s="2590"/>
      <c r="AU311" s="2590"/>
      <c r="AV311" s="2552"/>
      <c r="AW311" s="2552"/>
      <c r="AX311" s="2552">
        <f t="shared" si="379"/>
        <v>0</v>
      </c>
      <c r="AY311" s="2758">
        <f t="shared" si="445"/>
        <v>0</v>
      </c>
      <c r="AZ311" s="2701">
        <f t="shared" si="445"/>
        <v>0</v>
      </c>
      <c r="BA311" s="2758">
        <f t="shared" si="445"/>
        <v>0</v>
      </c>
      <c r="BB311" s="2590">
        <f t="shared" si="445"/>
        <v>0</v>
      </c>
      <c r="BC311" s="2756">
        <f t="shared" si="445"/>
        <v>0</v>
      </c>
      <c r="BD311" s="2756">
        <f t="shared" si="445"/>
        <v>0</v>
      </c>
      <c r="BE311" s="2590">
        <f t="shared" si="445"/>
        <v>0</v>
      </c>
      <c r="BF311" s="2719">
        <f t="shared" si="445"/>
        <v>0</v>
      </c>
      <c r="BG311" s="2719">
        <f t="shared" si="380"/>
        <v>0</v>
      </c>
      <c r="BH311" s="2798"/>
      <c r="BI311" s="2798"/>
      <c r="BJ311" s="489"/>
      <c r="BK311" s="2590"/>
      <c r="BL311" s="2590"/>
      <c r="BM311" s="2590"/>
      <c r="BN311" s="2590"/>
      <c r="BO311" s="2590"/>
      <c r="BP311" s="2590"/>
      <c r="BQ311" s="2552"/>
      <c r="BR311" s="2590">
        <f t="shared" si="381"/>
        <v>0</v>
      </c>
      <c r="BS311" s="489"/>
      <c r="BT311" s="2590"/>
      <c r="BU311" s="2590"/>
      <c r="BV311" s="2590"/>
      <c r="BW311" s="2590"/>
      <c r="BX311" s="2590"/>
      <c r="BY311" s="2590"/>
      <c r="BZ311" s="2552"/>
      <c r="CA311" s="2552">
        <f t="shared" si="382"/>
        <v>0</v>
      </c>
      <c r="CB311" s="2756"/>
      <c r="CC311" s="2590"/>
      <c r="CD311" s="2590"/>
      <c r="CE311" s="2590"/>
      <c r="CF311" s="2590"/>
      <c r="CG311" s="2590"/>
      <c r="CH311" s="2590"/>
      <c r="CI311" s="2590"/>
      <c r="CJ311" s="2590">
        <f t="shared" si="383"/>
        <v>0</v>
      </c>
      <c r="CK311" s="2692"/>
      <c r="CL311" s="2692"/>
    </row>
    <row r="312" spans="1:90" ht="14.25" hidden="1" customHeight="1">
      <c r="A312" s="2795"/>
      <c r="B312" s="2558"/>
      <c r="C312" s="412"/>
      <c r="D312" s="2851"/>
      <c r="E312" s="2679">
        <v>0</v>
      </c>
      <c r="F312" s="2552">
        <v>0</v>
      </c>
      <c r="G312" s="2552">
        <v>0</v>
      </c>
      <c r="H312" s="2552">
        <v>0</v>
      </c>
      <c r="I312" s="2552">
        <v>0</v>
      </c>
      <c r="J312" s="2552">
        <v>0</v>
      </c>
      <c r="K312" s="2552">
        <v>0</v>
      </c>
      <c r="L312" s="2552">
        <v>0</v>
      </c>
      <c r="M312" s="2552">
        <v>0</v>
      </c>
      <c r="N312" s="2590"/>
      <c r="O312" s="2637"/>
      <c r="P312" s="2590"/>
      <c r="Q312" s="2590"/>
      <c r="R312" s="2590"/>
      <c r="S312" s="2590"/>
      <c r="T312" s="2590"/>
      <c r="U312" s="2590"/>
      <c r="V312" s="2590">
        <f t="shared" si="377"/>
        <v>0</v>
      </c>
      <c r="W312" s="2726">
        <f t="shared" si="437"/>
        <v>0</v>
      </c>
      <c r="X312" s="2563">
        <f t="shared" si="438"/>
        <v>0</v>
      </c>
      <c r="Y312" s="2590">
        <f t="shared" si="439"/>
        <v>0</v>
      </c>
      <c r="Z312" s="2563">
        <f t="shared" si="440"/>
        <v>0</v>
      </c>
      <c r="AA312" s="2563">
        <f t="shared" si="441"/>
        <v>0</v>
      </c>
      <c r="AB312" s="2563">
        <f t="shared" si="442"/>
        <v>0</v>
      </c>
      <c r="AC312" s="2563">
        <f t="shared" si="443"/>
        <v>0</v>
      </c>
      <c r="AD312" s="2563">
        <f t="shared" si="444"/>
        <v>0</v>
      </c>
      <c r="AE312" s="2563">
        <f t="shared" si="378"/>
        <v>0</v>
      </c>
      <c r="AF312" s="2563"/>
      <c r="AG312" s="489"/>
      <c r="AH312" s="2590"/>
      <c r="AI312" s="2590"/>
      <c r="AJ312" s="2590"/>
      <c r="AK312" s="2590"/>
      <c r="AL312" s="2590"/>
      <c r="AM312" s="2552"/>
      <c r="AN312" s="2552"/>
      <c r="AO312" s="2552">
        <v>0</v>
      </c>
      <c r="AP312" s="489"/>
      <c r="AQ312" s="2637"/>
      <c r="AR312" s="2590"/>
      <c r="AS312" s="2590"/>
      <c r="AT312" s="2590"/>
      <c r="AU312" s="2590"/>
      <c r="AV312" s="2552"/>
      <c r="AW312" s="2552"/>
      <c r="AX312" s="2552">
        <f t="shared" si="379"/>
        <v>0</v>
      </c>
      <c r="AY312" s="2758">
        <f t="shared" si="445"/>
        <v>0</v>
      </c>
      <c r="AZ312" s="2701">
        <f t="shared" si="445"/>
        <v>0</v>
      </c>
      <c r="BA312" s="2758">
        <f t="shared" si="445"/>
        <v>0</v>
      </c>
      <c r="BB312" s="2590">
        <f t="shared" si="445"/>
        <v>0</v>
      </c>
      <c r="BC312" s="2756">
        <f t="shared" si="445"/>
        <v>0</v>
      </c>
      <c r="BD312" s="2756">
        <f t="shared" si="445"/>
        <v>0</v>
      </c>
      <c r="BE312" s="2590">
        <f t="shared" si="445"/>
        <v>0</v>
      </c>
      <c r="BF312" s="2719">
        <f t="shared" si="445"/>
        <v>0</v>
      </c>
      <c r="BG312" s="2719">
        <f t="shared" si="380"/>
        <v>0</v>
      </c>
      <c r="BH312" s="2798"/>
      <c r="BI312" s="2798"/>
      <c r="BJ312" s="489"/>
      <c r="BK312" s="2590"/>
      <c r="BL312" s="2590"/>
      <c r="BM312" s="2590"/>
      <c r="BN312" s="2590"/>
      <c r="BO312" s="2590"/>
      <c r="BP312" s="2590"/>
      <c r="BQ312" s="2552"/>
      <c r="BR312" s="2590">
        <f t="shared" si="381"/>
        <v>0</v>
      </c>
      <c r="BS312" s="489"/>
      <c r="BT312" s="2590"/>
      <c r="BU312" s="2590"/>
      <c r="BV312" s="2590"/>
      <c r="BW312" s="2590"/>
      <c r="BX312" s="2590"/>
      <c r="BY312" s="2590"/>
      <c r="BZ312" s="2552"/>
      <c r="CA312" s="2552">
        <f t="shared" si="382"/>
        <v>0</v>
      </c>
      <c r="CB312" s="2756"/>
      <c r="CC312" s="2590"/>
      <c r="CD312" s="2590"/>
      <c r="CE312" s="2590"/>
      <c r="CF312" s="2590"/>
      <c r="CG312" s="2590"/>
      <c r="CH312" s="2590"/>
      <c r="CI312" s="2590"/>
      <c r="CJ312" s="2590">
        <f t="shared" si="383"/>
        <v>0</v>
      </c>
      <c r="CK312" s="2692"/>
      <c r="CL312" s="2692"/>
    </row>
    <row r="313" spans="1:90" ht="14.25" hidden="1" customHeight="1">
      <c r="A313" s="2795"/>
      <c r="B313" s="2558"/>
      <c r="C313" s="2855"/>
      <c r="D313" s="2851"/>
      <c r="E313" s="2679">
        <v>0</v>
      </c>
      <c r="F313" s="2552">
        <v>0</v>
      </c>
      <c r="G313" s="2552">
        <v>0</v>
      </c>
      <c r="H313" s="2552">
        <v>0</v>
      </c>
      <c r="I313" s="2552">
        <v>0</v>
      </c>
      <c r="J313" s="2552">
        <v>0</v>
      </c>
      <c r="K313" s="2552">
        <v>0</v>
      </c>
      <c r="L313" s="2552">
        <v>0</v>
      </c>
      <c r="M313" s="2552">
        <v>0</v>
      </c>
      <c r="N313" s="2590"/>
      <c r="O313" s="2637"/>
      <c r="P313" s="2590"/>
      <c r="Q313" s="2590"/>
      <c r="R313" s="2590"/>
      <c r="S313" s="2590"/>
      <c r="T313" s="2590"/>
      <c r="U313" s="2590"/>
      <c r="V313" s="2590">
        <f t="shared" si="377"/>
        <v>0</v>
      </c>
      <c r="W313" s="2726">
        <f t="shared" si="437"/>
        <v>0</v>
      </c>
      <c r="X313" s="2563">
        <f t="shared" si="438"/>
        <v>0</v>
      </c>
      <c r="Y313" s="2590">
        <f t="shared" si="439"/>
        <v>0</v>
      </c>
      <c r="Z313" s="2563">
        <f t="shared" si="440"/>
        <v>0</v>
      </c>
      <c r="AA313" s="2563">
        <f t="shared" si="441"/>
        <v>0</v>
      </c>
      <c r="AB313" s="2563">
        <f t="shared" si="442"/>
        <v>0</v>
      </c>
      <c r="AC313" s="2563">
        <f t="shared" si="443"/>
        <v>0</v>
      </c>
      <c r="AD313" s="2563">
        <f t="shared" si="444"/>
        <v>0</v>
      </c>
      <c r="AE313" s="2563">
        <f t="shared" si="378"/>
        <v>0</v>
      </c>
      <c r="AF313" s="2563"/>
      <c r="AG313" s="489"/>
      <c r="AH313" s="2590"/>
      <c r="AI313" s="2590"/>
      <c r="AJ313" s="2590"/>
      <c r="AK313" s="2590"/>
      <c r="AL313" s="2590"/>
      <c r="AM313" s="2552"/>
      <c r="AN313" s="2552"/>
      <c r="AO313" s="2552">
        <v>0</v>
      </c>
      <c r="AP313" s="489"/>
      <c r="AQ313" s="2637"/>
      <c r="AR313" s="2590"/>
      <c r="AS313" s="2590"/>
      <c r="AT313" s="2590"/>
      <c r="AU313" s="2590"/>
      <c r="AV313" s="2552"/>
      <c r="AW313" s="2552"/>
      <c r="AX313" s="2552">
        <f t="shared" si="379"/>
        <v>0</v>
      </c>
      <c r="AY313" s="2758">
        <f t="shared" si="445"/>
        <v>0</v>
      </c>
      <c r="AZ313" s="2701">
        <f t="shared" si="445"/>
        <v>0</v>
      </c>
      <c r="BA313" s="2758">
        <f t="shared" si="445"/>
        <v>0</v>
      </c>
      <c r="BB313" s="2590">
        <f t="shared" si="445"/>
        <v>0</v>
      </c>
      <c r="BC313" s="2756">
        <f t="shared" si="445"/>
        <v>0</v>
      </c>
      <c r="BD313" s="2756">
        <f t="shared" si="445"/>
        <v>0</v>
      </c>
      <c r="BE313" s="2590">
        <f t="shared" si="445"/>
        <v>0</v>
      </c>
      <c r="BF313" s="2719">
        <f t="shared" si="445"/>
        <v>0</v>
      </c>
      <c r="BG313" s="2719">
        <f t="shared" si="380"/>
        <v>0</v>
      </c>
      <c r="BH313" s="2798"/>
      <c r="BI313" s="2798"/>
      <c r="BJ313" s="489"/>
      <c r="BK313" s="2590"/>
      <c r="BL313" s="2590"/>
      <c r="BM313" s="2590"/>
      <c r="BN313" s="2590"/>
      <c r="BO313" s="2590"/>
      <c r="BP313" s="2590"/>
      <c r="BQ313" s="2552"/>
      <c r="BR313" s="2590">
        <f t="shared" si="381"/>
        <v>0</v>
      </c>
      <c r="BS313" s="489"/>
      <c r="BT313" s="2590"/>
      <c r="BU313" s="2590"/>
      <c r="BV313" s="2590"/>
      <c r="BW313" s="2590"/>
      <c r="BX313" s="2590"/>
      <c r="BY313" s="2590"/>
      <c r="BZ313" s="2552"/>
      <c r="CA313" s="2552">
        <f t="shared" si="382"/>
        <v>0</v>
      </c>
      <c r="CB313" s="2756"/>
      <c r="CC313" s="2590"/>
      <c r="CD313" s="2590"/>
      <c r="CE313" s="2590"/>
      <c r="CF313" s="2590"/>
      <c r="CG313" s="2590"/>
      <c r="CH313" s="2590"/>
      <c r="CI313" s="2590"/>
      <c r="CJ313" s="2590">
        <f t="shared" si="383"/>
        <v>0</v>
      </c>
      <c r="CK313" s="2692"/>
      <c r="CL313" s="2692"/>
    </row>
    <row r="314" spans="1:90" ht="14.25" hidden="1" customHeight="1">
      <c r="A314" s="2795"/>
      <c r="B314" s="2558"/>
      <c r="C314" s="2855"/>
      <c r="D314" s="2851"/>
      <c r="E314" s="2679">
        <v>0</v>
      </c>
      <c r="F314" s="2552">
        <v>0</v>
      </c>
      <c r="G314" s="2552">
        <v>0</v>
      </c>
      <c r="H314" s="2552">
        <v>0</v>
      </c>
      <c r="I314" s="2552">
        <v>0</v>
      </c>
      <c r="J314" s="2552">
        <v>0</v>
      </c>
      <c r="K314" s="2552">
        <v>0</v>
      </c>
      <c r="L314" s="2552">
        <v>0</v>
      </c>
      <c r="M314" s="2552">
        <v>0</v>
      </c>
      <c r="N314" s="2590"/>
      <c r="O314" s="2637"/>
      <c r="P314" s="2590"/>
      <c r="Q314" s="2590"/>
      <c r="R314" s="2590"/>
      <c r="S314" s="2590"/>
      <c r="T314" s="2590"/>
      <c r="U314" s="2590"/>
      <c r="V314" s="2590">
        <f t="shared" si="377"/>
        <v>0</v>
      </c>
      <c r="W314" s="2726">
        <f t="shared" si="437"/>
        <v>0</v>
      </c>
      <c r="X314" s="2563">
        <f t="shared" si="438"/>
        <v>0</v>
      </c>
      <c r="Y314" s="2590">
        <f t="shared" si="439"/>
        <v>0</v>
      </c>
      <c r="Z314" s="2563">
        <f t="shared" si="440"/>
        <v>0</v>
      </c>
      <c r="AA314" s="2563">
        <f t="shared" si="441"/>
        <v>0</v>
      </c>
      <c r="AB314" s="2563">
        <f t="shared" si="442"/>
        <v>0</v>
      </c>
      <c r="AC314" s="2563">
        <f t="shared" si="443"/>
        <v>0</v>
      </c>
      <c r="AD314" s="2563">
        <f t="shared" si="444"/>
        <v>0</v>
      </c>
      <c r="AE314" s="2563">
        <f t="shared" si="378"/>
        <v>0</v>
      </c>
      <c r="AF314" s="2563"/>
      <c r="AG314" s="489"/>
      <c r="AH314" s="2590"/>
      <c r="AI314" s="2590"/>
      <c r="AJ314" s="2590"/>
      <c r="AK314" s="2590"/>
      <c r="AL314" s="2590"/>
      <c r="AM314" s="2552"/>
      <c r="AN314" s="2552"/>
      <c r="AO314" s="2552">
        <v>0</v>
      </c>
      <c r="AP314" s="489"/>
      <c r="AQ314" s="2637"/>
      <c r="AR314" s="2590"/>
      <c r="AS314" s="2590"/>
      <c r="AT314" s="2590"/>
      <c r="AU314" s="2590"/>
      <c r="AV314" s="2552"/>
      <c r="AW314" s="2552"/>
      <c r="AX314" s="2552">
        <f t="shared" si="379"/>
        <v>0</v>
      </c>
      <c r="AY314" s="2758">
        <f t="shared" si="445"/>
        <v>0</v>
      </c>
      <c r="AZ314" s="2701">
        <f t="shared" si="445"/>
        <v>0</v>
      </c>
      <c r="BA314" s="2758">
        <f t="shared" si="445"/>
        <v>0</v>
      </c>
      <c r="BB314" s="2590">
        <f t="shared" si="445"/>
        <v>0</v>
      </c>
      <c r="BC314" s="2756">
        <f t="shared" si="445"/>
        <v>0</v>
      </c>
      <c r="BD314" s="2756">
        <f t="shared" si="445"/>
        <v>0</v>
      </c>
      <c r="BE314" s="2590">
        <f t="shared" si="445"/>
        <v>0</v>
      </c>
      <c r="BF314" s="2719">
        <f t="shared" si="445"/>
        <v>0</v>
      </c>
      <c r="BG314" s="2719">
        <f t="shared" si="380"/>
        <v>0</v>
      </c>
      <c r="BH314" s="2798"/>
      <c r="BI314" s="2798"/>
      <c r="BJ314" s="489"/>
      <c r="BK314" s="2590"/>
      <c r="BL314" s="2590"/>
      <c r="BM314" s="2590"/>
      <c r="BN314" s="2590"/>
      <c r="BO314" s="2590"/>
      <c r="BP314" s="2590"/>
      <c r="BQ314" s="2552"/>
      <c r="BR314" s="2590">
        <f t="shared" si="381"/>
        <v>0</v>
      </c>
      <c r="BS314" s="489"/>
      <c r="BT314" s="2590"/>
      <c r="BU314" s="2590"/>
      <c r="BV314" s="2590"/>
      <c r="BW314" s="2590"/>
      <c r="BX314" s="2590"/>
      <c r="BY314" s="2590"/>
      <c r="BZ314" s="2552"/>
      <c r="CA314" s="2552">
        <f t="shared" si="382"/>
        <v>0</v>
      </c>
      <c r="CB314" s="2756"/>
      <c r="CC314" s="2590"/>
      <c r="CD314" s="2590"/>
      <c r="CE314" s="2590"/>
      <c r="CF314" s="2590"/>
      <c r="CG314" s="2590"/>
      <c r="CH314" s="2590"/>
      <c r="CI314" s="2590"/>
      <c r="CJ314" s="2590">
        <f t="shared" si="383"/>
        <v>0</v>
      </c>
      <c r="CK314" s="2692"/>
      <c r="CL314" s="2692"/>
    </row>
    <row r="315" spans="1:90" ht="14.25" hidden="1" customHeight="1">
      <c r="A315" s="2795"/>
      <c r="B315" s="2558"/>
      <c r="C315" s="2855"/>
      <c r="D315" s="2851"/>
      <c r="E315" s="2679">
        <v>0</v>
      </c>
      <c r="F315" s="2552">
        <v>0</v>
      </c>
      <c r="G315" s="2552">
        <v>0</v>
      </c>
      <c r="H315" s="2552">
        <v>0</v>
      </c>
      <c r="I315" s="2552">
        <v>0</v>
      </c>
      <c r="J315" s="2552">
        <v>0</v>
      </c>
      <c r="K315" s="2552">
        <v>0</v>
      </c>
      <c r="L315" s="2552">
        <v>0</v>
      </c>
      <c r="M315" s="2552">
        <v>0</v>
      </c>
      <c r="N315" s="2590"/>
      <c r="O315" s="2637"/>
      <c r="P315" s="2590"/>
      <c r="Q315" s="2590"/>
      <c r="R315" s="2590"/>
      <c r="S315" s="2590"/>
      <c r="T315" s="2590"/>
      <c r="U315" s="2590"/>
      <c r="V315" s="2590">
        <f t="shared" si="377"/>
        <v>0</v>
      </c>
      <c r="W315" s="2726">
        <f t="shared" si="437"/>
        <v>0</v>
      </c>
      <c r="X315" s="2563">
        <f t="shared" si="438"/>
        <v>0</v>
      </c>
      <c r="Y315" s="2590">
        <f t="shared" si="439"/>
        <v>0</v>
      </c>
      <c r="Z315" s="2563">
        <f t="shared" si="440"/>
        <v>0</v>
      </c>
      <c r="AA315" s="2563">
        <f t="shared" si="441"/>
        <v>0</v>
      </c>
      <c r="AB315" s="2563">
        <f t="shared" si="442"/>
        <v>0</v>
      </c>
      <c r="AC315" s="2563">
        <f t="shared" si="443"/>
        <v>0</v>
      </c>
      <c r="AD315" s="2563">
        <f t="shared" si="444"/>
        <v>0</v>
      </c>
      <c r="AE315" s="2563">
        <f t="shared" si="378"/>
        <v>0</v>
      </c>
      <c r="AF315" s="2563"/>
      <c r="AG315" s="489"/>
      <c r="AH315" s="2590"/>
      <c r="AI315" s="2590"/>
      <c r="AJ315" s="2590"/>
      <c r="AK315" s="2590"/>
      <c r="AL315" s="2590"/>
      <c r="AM315" s="2552"/>
      <c r="AN315" s="2552"/>
      <c r="AO315" s="2552">
        <v>0</v>
      </c>
      <c r="AP315" s="489"/>
      <c r="AQ315" s="2637"/>
      <c r="AR315" s="2590"/>
      <c r="AS315" s="2590"/>
      <c r="AT315" s="2590"/>
      <c r="AU315" s="2590"/>
      <c r="AV315" s="2552"/>
      <c r="AW315" s="2552"/>
      <c r="AX315" s="2552">
        <f t="shared" si="379"/>
        <v>0</v>
      </c>
      <c r="AY315" s="2758">
        <f t="shared" si="445"/>
        <v>0</v>
      </c>
      <c r="AZ315" s="2701">
        <f t="shared" si="445"/>
        <v>0</v>
      </c>
      <c r="BA315" s="2758">
        <f t="shared" si="445"/>
        <v>0</v>
      </c>
      <c r="BB315" s="2590">
        <f t="shared" si="445"/>
        <v>0</v>
      </c>
      <c r="BC315" s="2756">
        <f t="shared" si="445"/>
        <v>0</v>
      </c>
      <c r="BD315" s="2756">
        <f t="shared" si="445"/>
        <v>0</v>
      </c>
      <c r="BE315" s="2590">
        <f t="shared" si="445"/>
        <v>0</v>
      </c>
      <c r="BF315" s="2719">
        <f t="shared" si="445"/>
        <v>0</v>
      </c>
      <c r="BG315" s="2719">
        <f t="shared" si="380"/>
        <v>0</v>
      </c>
      <c r="BH315" s="2798"/>
      <c r="BI315" s="2798"/>
      <c r="BJ315" s="489"/>
      <c r="BK315" s="2590"/>
      <c r="BL315" s="2590"/>
      <c r="BM315" s="2590"/>
      <c r="BN315" s="2590"/>
      <c r="BO315" s="2590"/>
      <c r="BP315" s="2590"/>
      <c r="BQ315" s="2552"/>
      <c r="BR315" s="2590">
        <f t="shared" si="381"/>
        <v>0</v>
      </c>
      <c r="BS315" s="489"/>
      <c r="BT315" s="2590"/>
      <c r="BU315" s="2590"/>
      <c r="BV315" s="2590"/>
      <c r="BW315" s="2590"/>
      <c r="BX315" s="2590"/>
      <c r="BY315" s="2590"/>
      <c r="BZ315" s="2552"/>
      <c r="CA315" s="2552">
        <f t="shared" si="382"/>
        <v>0</v>
      </c>
      <c r="CB315" s="2756"/>
      <c r="CC315" s="2590"/>
      <c r="CD315" s="2590"/>
      <c r="CE315" s="2590"/>
      <c r="CF315" s="2590"/>
      <c r="CG315" s="2590"/>
      <c r="CH315" s="2590"/>
      <c r="CI315" s="2590"/>
      <c r="CJ315" s="2590">
        <f t="shared" si="383"/>
        <v>0</v>
      </c>
      <c r="CK315" s="2692"/>
      <c r="CL315" s="2692"/>
    </row>
    <row r="316" spans="1:90" ht="14.25" hidden="1" customHeight="1">
      <c r="A316" s="2795"/>
      <c r="B316" s="2558"/>
      <c r="C316" s="2855"/>
      <c r="D316" s="2851"/>
      <c r="E316" s="2679">
        <v>0</v>
      </c>
      <c r="F316" s="2552">
        <v>0</v>
      </c>
      <c r="G316" s="2552">
        <v>0</v>
      </c>
      <c r="H316" s="2552">
        <v>0</v>
      </c>
      <c r="I316" s="2552">
        <v>0</v>
      </c>
      <c r="J316" s="2552">
        <v>0</v>
      </c>
      <c r="K316" s="2552">
        <v>0</v>
      </c>
      <c r="L316" s="2552">
        <v>0</v>
      </c>
      <c r="M316" s="2552">
        <v>0</v>
      </c>
      <c r="N316" s="2590"/>
      <c r="O316" s="2637"/>
      <c r="P316" s="2590"/>
      <c r="Q316" s="2590"/>
      <c r="R316" s="2590"/>
      <c r="S316" s="2590"/>
      <c r="T316" s="2590"/>
      <c r="U316" s="2590"/>
      <c r="V316" s="2590">
        <f t="shared" si="377"/>
        <v>0</v>
      </c>
      <c r="W316" s="2726">
        <f t="shared" si="437"/>
        <v>0</v>
      </c>
      <c r="X316" s="2563">
        <f t="shared" si="438"/>
        <v>0</v>
      </c>
      <c r="Y316" s="2590">
        <f t="shared" si="439"/>
        <v>0</v>
      </c>
      <c r="Z316" s="2563">
        <f t="shared" si="440"/>
        <v>0</v>
      </c>
      <c r="AA316" s="2563">
        <f t="shared" si="441"/>
        <v>0</v>
      </c>
      <c r="AB316" s="2563">
        <f t="shared" si="442"/>
        <v>0</v>
      </c>
      <c r="AC316" s="2563">
        <f t="shared" si="443"/>
        <v>0</v>
      </c>
      <c r="AD316" s="2563">
        <f t="shared" si="444"/>
        <v>0</v>
      </c>
      <c r="AE316" s="2563">
        <f t="shared" si="378"/>
        <v>0</v>
      </c>
      <c r="AF316" s="2563"/>
      <c r="AG316" s="489"/>
      <c r="AH316" s="2590"/>
      <c r="AI316" s="2590"/>
      <c r="AJ316" s="2590"/>
      <c r="AK316" s="2590"/>
      <c r="AL316" s="2590"/>
      <c r="AM316" s="2552"/>
      <c r="AN316" s="2552"/>
      <c r="AO316" s="2552">
        <v>0</v>
      </c>
      <c r="AP316" s="489"/>
      <c r="AQ316" s="2637"/>
      <c r="AR316" s="2590"/>
      <c r="AS316" s="2590"/>
      <c r="AT316" s="2590"/>
      <c r="AU316" s="2590"/>
      <c r="AV316" s="2552"/>
      <c r="AW316" s="2552"/>
      <c r="AX316" s="2552">
        <f t="shared" si="379"/>
        <v>0</v>
      </c>
      <c r="AY316" s="2758">
        <f t="shared" si="445"/>
        <v>0</v>
      </c>
      <c r="AZ316" s="2701">
        <f t="shared" si="445"/>
        <v>0</v>
      </c>
      <c r="BA316" s="2758">
        <f t="shared" si="445"/>
        <v>0</v>
      </c>
      <c r="BB316" s="2590">
        <f t="shared" si="445"/>
        <v>0</v>
      </c>
      <c r="BC316" s="2756">
        <f t="shared" si="445"/>
        <v>0</v>
      </c>
      <c r="BD316" s="2756">
        <f t="shared" si="445"/>
        <v>0</v>
      </c>
      <c r="BE316" s="2590">
        <f t="shared" si="445"/>
        <v>0</v>
      </c>
      <c r="BF316" s="2719">
        <f t="shared" si="445"/>
        <v>0</v>
      </c>
      <c r="BG316" s="2719">
        <f t="shared" si="380"/>
        <v>0</v>
      </c>
      <c r="BH316" s="2798"/>
      <c r="BI316" s="2798"/>
      <c r="BJ316" s="489"/>
      <c r="BK316" s="2590"/>
      <c r="BL316" s="2590"/>
      <c r="BM316" s="2590"/>
      <c r="BN316" s="2590"/>
      <c r="BO316" s="2590"/>
      <c r="BP316" s="2590"/>
      <c r="BQ316" s="2552"/>
      <c r="BR316" s="2590">
        <f t="shared" si="381"/>
        <v>0</v>
      </c>
      <c r="BS316" s="489"/>
      <c r="BT316" s="2590"/>
      <c r="BU316" s="2590"/>
      <c r="BV316" s="2590"/>
      <c r="BW316" s="2590"/>
      <c r="BX316" s="2590"/>
      <c r="BY316" s="2590"/>
      <c r="BZ316" s="2552"/>
      <c r="CA316" s="2552">
        <f t="shared" si="382"/>
        <v>0</v>
      </c>
      <c r="CB316" s="2756"/>
      <c r="CC316" s="2590"/>
      <c r="CD316" s="2590"/>
      <c r="CE316" s="2590"/>
      <c r="CF316" s="2590"/>
      <c r="CG316" s="2590"/>
      <c r="CH316" s="2590"/>
      <c r="CI316" s="2590"/>
      <c r="CJ316" s="2590">
        <f t="shared" si="383"/>
        <v>0</v>
      </c>
      <c r="CK316" s="2692"/>
      <c r="CL316" s="2692"/>
    </row>
    <row r="317" spans="1:90" ht="14.25" hidden="1" customHeight="1">
      <c r="A317" s="2795"/>
      <c r="B317" s="2796"/>
      <c r="C317" s="2856"/>
      <c r="D317" s="2857"/>
      <c r="E317" s="2858">
        <v>0</v>
      </c>
      <c r="F317" s="2586">
        <v>0</v>
      </c>
      <c r="G317" s="2586">
        <v>0</v>
      </c>
      <c r="H317" s="2586">
        <v>0</v>
      </c>
      <c r="I317" s="2586">
        <v>0</v>
      </c>
      <c r="J317" s="2586">
        <v>0</v>
      </c>
      <c r="K317" s="2586">
        <v>0</v>
      </c>
      <c r="L317" s="2586">
        <v>0</v>
      </c>
      <c r="M317" s="2586">
        <v>0</v>
      </c>
      <c r="N317" s="2719"/>
      <c r="O317" s="2648"/>
      <c r="P317" s="2719"/>
      <c r="Q317" s="2719"/>
      <c r="R317" s="2719"/>
      <c r="S317" s="2719"/>
      <c r="T317" s="2719"/>
      <c r="U317" s="2719"/>
      <c r="V317" s="2719">
        <f t="shared" si="377"/>
        <v>0</v>
      </c>
      <c r="W317" s="2726">
        <f t="shared" si="437"/>
        <v>0</v>
      </c>
      <c r="X317" s="2563">
        <f t="shared" si="438"/>
        <v>0</v>
      </c>
      <c r="Y317" s="2590">
        <f t="shared" si="439"/>
        <v>0</v>
      </c>
      <c r="Z317" s="2563">
        <f t="shared" si="440"/>
        <v>0</v>
      </c>
      <c r="AA317" s="2563">
        <f t="shared" si="441"/>
        <v>0</v>
      </c>
      <c r="AB317" s="2563">
        <f t="shared" si="442"/>
        <v>0</v>
      </c>
      <c r="AC317" s="2563">
        <f t="shared" si="443"/>
        <v>0</v>
      </c>
      <c r="AD317" s="2563">
        <f t="shared" si="444"/>
        <v>0</v>
      </c>
      <c r="AE317" s="2623">
        <f t="shared" si="378"/>
        <v>0</v>
      </c>
      <c r="AF317" s="2623"/>
      <c r="AG317" s="2652"/>
      <c r="AH317" s="2719"/>
      <c r="AI317" s="2719"/>
      <c r="AJ317" s="2719"/>
      <c r="AK317" s="2719"/>
      <c r="AL317" s="2719"/>
      <c r="AM317" s="2586"/>
      <c r="AN317" s="2586"/>
      <c r="AO317" s="2586">
        <v>0</v>
      </c>
      <c r="AP317" s="2652"/>
      <c r="AQ317" s="2719"/>
      <c r="AR317" s="2719"/>
      <c r="AS317" s="2719"/>
      <c r="AT317" s="2719"/>
      <c r="AU317" s="2719"/>
      <c r="AV317" s="2586"/>
      <c r="AW317" s="2586"/>
      <c r="AX317" s="2586">
        <f t="shared" si="379"/>
        <v>0</v>
      </c>
      <c r="AY317" s="2758">
        <f t="shared" si="445"/>
        <v>0</v>
      </c>
      <c r="AZ317" s="2701">
        <f t="shared" si="445"/>
        <v>0</v>
      </c>
      <c r="BA317" s="2758">
        <f t="shared" si="445"/>
        <v>0</v>
      </c>
      <c r="BB317" s="2590">
        <f t="shared" si="445"/>
        <v>0</v>
      </c>
      <c r="BC317" s="2756">
        <f t="shared" si="445"/>
        <v>0</v>
      </c>
      <c r="BD317" s="2756">
        <f t="shared" si="445"/>
        <v>0</v>
      </c>
      <c r="BE317" s="2590">
        <f t="shared" si="445"/>
        <v>0</v>
      </c>
      <c r="BF317" s="2719">
        <f t="shared" si="445"/>
        <v>0</v>
      </c>
      <c r="BG317" s="2719">
        <f t="shared" si="380"/>
        <v>0</v>
      </c>
      <c r="BH317" s="2798"/>
      <c r="BI317" s="2798"/>
      <c r="BJ317" s="2652"/>
      <c r="BK317" s="2719"/>
      <c r="BL317" s="2719"/>
      <c r="BM317" s="2719"/>
      <c r="BN317" s="2719"/>
      <c r="BO317" s="2719"/>
      <c r="BP317" s="2719"/>
      <c r="BQ317" s="2586"/>
      <c r="BR317" s="2719">
        <f t="shared" si="381"/>
        <v>0</v>
      </c>
      <c r="BS317" s="2652"/>
      <c r="BT317" s="2719"/>
      <c r="BU317" s="2719"/>
      <c r="BV317" s="2719"/>
      <c r="BW317" s="2719"/>
      <c r="BX317" s="2719"/>
      <c r="BY317" s="2719"/>
      <c r="BZ317" s="2586"/>
      <c r="CA317" s="2586">
        <f t="shared" si="382"/>
        <v>0</v>
      </c>
      <c r="CB317" s="2823"/>
      <c r="CC317" s="2719"/>
      <c r="CD317" s="2719"/>
      <c r="CE317" s="2719"/>
      <c r="CF317" s="2719"/>
      <c r="CG317" s="2719"/>
      <c r="CH317" s="2719"/>
      <c r="CI317" s="2719"/>
      <c r="CJ317" s="2719">
        <f t="shared" si="383"/>
        <v>0</v>
      </c>
      <c r="CK317" s="2719"/>
      <c r="CL317" s="2719"/>
    </row>
    <row r="318" spans="1:90" ht="14.25" hidden="1" customHeight="1">
      <c r="A318" s="456"/>
      <c r="B318" s="2540"/>
      <c r="C318" s="2541" t="s">
        <v>607</v>
      </c>
      <c r="D318" s="2852"/>
      <c r="E318" s="2543">
        <v>0</v>
      </c>
      <c r="F318" s="2543">
        <v>0</v>
      </c>
      <c r="G318" s="2543">
        <v>0</v>
      </c>
      <c r="H318" s="2543">
        <v>0</v>
      </c>
      <c r="I318" s="2543">
        <v>0</v>
      </c>
      <c r="J318" s="2543">
        <v>0</v>
      </c>
      <c r="K318" s="2543">
        <v>0</v>
      </c>
      <c r="L318" s="2543">
        <v>0</v>
      </c>
      <c r="M318" s="2543">
        <v>0</v>
      </c>
      <c r="N318" s="2543">
        <f t="shared" ref="N318:U318" si="446">SUM(N319:N328)</f>
        <v>0</v>
      </c>
      <c r="O318" s="2543">
        <f t="shared" si="446"/>
        <v>0</v>
      </c>
      <c r="P318" s="2543">
        <f t="shared" si="446"/>
        <v>0</v>
      </c>
      <c r="Q318" s="2543">
        <f t="shared" si="446"/>
        <v>0</v>
      </c>
      <c r="R318" s="2543">
        <f>SUM(R319:R328)</f>
        <v>0</v>
      </c>
      <c r="S318" s="2543">
        <f t="shared" si="446"/>
        <v>0</v>
      </c>
      <c r="T318" s="2543">
        <f t="shared" si="446"/>
        <v>0</v>
      </c>
      <c r="U318" s="2543">
        <f t="shared" si="446"/>
        <v>0</v>
      </c>
      <c r="V318" s="2543">
        <f t="shared" si="377"/>
        <v>0</v>
      </c>
      <c r="W318" s="2543">
        <f t="shared" ref="W318:AD318" si="447">SUM(W319:W328)</f>
        <v>0</v>
      </c>
      <c r="X318" s="2543">
        <f t="shared" si="447"/>
        <v>0</v>
      </c>
      <c r="Y318" s="2543">
        <f t="shared" si="447"/>
        <v>0</v>
      </c>
      <c r="Z318" s="2543">
        <f t="shared" si="447"/>
        <v>0</v>
      </c>
      <c r="AA318" s="2543">
        <f>SUM(AA319:AA328)</f>
        <v>0</v>
      </c>
      <c r="AB318" s="2543">
        <f t="shared" si="447"/>
        <v>0</v>
      </c>
      <c r="AC318" s="2543">
        <f t="shared" si="447"/>
        <v>0</v>
      </c>
      <c r="AD318" s="2543">
        <f t="shared" si="447"/>
        <v>0</v>
      </c>
      <c r="AE318" s="2543">
        <f t="shared" si="378"/>
        <v>0</v>
      </c>
      <c r="AF318" s="2543"/>
      <c r="AG318" s="2543">
        <v>0</v>
      </c>
      <c r="AH318" s="2543">
        <v>0</v>
      </c>
      <c r="AI318" s="2543">
        <v>0</v>
      </c>
      <c r="AJ318" s="2543">
        <v>0</v>
      </c>
      <c r="AK318" s="2543">
        <v>0</v>
      </c>
      <c r="AL318" s="2543">
        <v>0</v>
      </c>
      <c r="AM318" s="2543">
        <v>0</v>
      </c>
      <c r="AN318" s="2543">
        <v>0</v>
      </c>
      <c r="AO318" s="2543">
        <v>0</v>
      </c>
      <c r="AP318" s="2543">
        <f t="shared" ref="AP318:AW318" si="448">SUM(AP319:AP328)</f>
        <v>0</v>
      </c>
      <c r="AQ318" s="2543">
        <f t="shared" si="448"/>
        <v>0</v>
      </c>
      <c r="AR318" s="2543">
        <f t="shared" si="448"/>
        <v>0</v>
      </c>
      <c r="AS318" s="2543">
        <f t="shared" si="448"/>
        <v>0</v>
      </c>
      <c r="AT318" s="2543">
        <f>SUM(AT319:AT328)</f>
        <v>0</v>
      </c>
      <c r="AU318" s="2543">
        <f t="shared" si="448"/>
        <v>0</v>
      </c>
      <c r="AV318" s="2543">
        <f t="shared" si="448"/>
        <v>0</v>
      </c>
      <c r="AW318" s="2543">
        <f t="shared" si="448"/>
        <v>0</v>
      </c>
      <c r="AX318" s="2543">
        <f t="shared" si="379"/>
        <v>0</v>
      </c>
      <c r="AY318" s="2543">
        <f t="shared" ref="AY318:BF318" si="449">SUM(AY319:AY328)</f>
        <v>0</v>
      </c>
      <c r="AZ318" s="2543">
        <f t="shared" si="449"/>
        <v>0</v>
      </c>
      <c r="BA318" s="2543">
        <f t="shared" si="449"/>
        <v>0</v>
      </c>
      <c r="BB318" s="2543">
        <f t="shared" si="449"/>
        <v>0</v>
      </c>
      <c r="BC318" s="2543">
        <f>SUM(BC319:BC328)</f>
        <v>0</v>
      </c>
      <c r="BD318" s="2543">
        <f t="shared" si="449"/>
        <v>0</v>
      </c>
      <c r="BE318" s="2543">
        <f t="shared" si="449"/>
        <v>0</v>
      </c>
      <c r="BF318" s="2543">
        <f t="shared" si="449"/>
        <v>0</v>
      </c>
      <c r="BG318" s="2543">
        <f t="shared" si="380"/>
        <v>0</v>
      </c>
      <c r="BH318" s="2545"/>
      <c r="BI318" s="2545"/>
      <c r="BJ318" s="2543">
        <f t="shared" ref="BJ318:BQ318" si="450">SUM(BJ319:BJ328)</f>
        <v>0</v>
      </c>
      <c r="BK318" s="2543">
        <f t="shared" si="450"/>
        <v>0</v>
      </c>
      <c r="BL318" s="2543">
        <f t="shared" si="450"/>
        <v>0</v>
      </c>
      <c r="BM318" s="2543">
        <f t="shared" si="450"/>
        <v>0</v>
      </c>
      <c r="BN318" s="2543">
        <f t="shared" si="450"/>
        <v>0</v>
      </c>
      <c r="BO318" s="2543">
        <f t="shared" si="450"/>
        <v>0</v>
      </c>
      <c r="BP318" s="2543">
        <f t="shared" si="450"/>
        <v>0</v>
      </c>
      <c r="BQ318" s="2543">
        <f t="shared" si="450"/>
        <v>0</v>
      </c>
      <c r="BR318" s="2543">
        <f t="shared" si="381"/>
        <v>0</v>
      </c>
      <c r="BS318" s="2543">
        <f t="shared" ref="BS318:BZ318" si="451">SUM(BS319:BS328)</f>
        <v>0</v>
      </c>
      <c r="BT318" s="2543">
        <f t="shared" si="451"/>
        <v>0</v>
      </c>
      <c r="BU318" s="2543">
        <f t="shared" si="451"/>
        <v>0</v>
      </c>
      <c r="BV318" s="2543">
        <f t="shared" si="451"/>
        <v>0</v>
      </c>
      <c r="BW318" s="2543">
        <f t="shared" si="451"/>
        <v>0</v>
      </c>
      <c r="BX318" s="2543">
        <f t="shared" si="451"/>
        <v>0</v>
      </c>
      <c r="BY318" s="2543">
        <f t="shared" si="451"/>
        <v>0</v>
      </c>
      <c r="BZ318" s="2543">
        <f t="shared" si="451"/>
        <v>0</v>
      </c>
      <c r="CA318" s="2543">
        <f t="shared" si="382"/>
        <v>0</v>
      </c>
      <c r="CB318" s="2543">
        <f t="shared" ref="CB318:CI318" si="452">SUM(CB319:CB328)</f>
        <v>0</v>
      </c>
      <c r="CC318" s="2543">
        <f t="shared" si="452"/>
        <v>0</v>
      </c>
      <c r="CD318" s="2543">
        <f t="shared" si="452"/>
        <v>0</v>
      </c>
      <c r="CE318" s="2543">
        <f t="shared" si="452"/>
        <v>0</v>
      </c>
      <c r="CF318" s="2543">
        <f>SUM(CF319:CF328)</f>
        <v>0</v>
      </c>
      <c r="CG318" s="2543">
        <f t="shared" si="452"/>
        <v>0</v>
      </c>
      <c r="CH318" s="2543">
        <f t="shared" si="452"/>
        <v>0</v>
      </c>
      <c r="CI318" s="2543">
        <f t="shared" si="452"/>
        <v>0</v>
      </c>
      <c r="CJ318" s="2543">
        <f t="shared" si="383"/>
        <v>0</v>
      </c>
      <c r="CK318" s="2659"/>
      <c r="CL318" s="2659"/>
    </row>
    <row r="319" spans="1:90" ht="14.25" hidden="1" customHeight="1">
      <c r="A319" s="2834"/>
      <c r="B319" s="2762"/>
      <c r="C319" s="2763"/>
      <c r="D319" s="2854"/>
      <c r="E319" s="2688">
        <v>0</v>
      </c>
      <c r="F319" s="2688">
        <v>0</v>
      </c>
      <c r="G319" s="2688">
        <v>0</v>
      </c>
      <c r="H319" s="2688">
        <v>0</v>
      </c>
      <c r="I319" s="2688">
        <v>0</v>
      </c>
      <c r="J319" s="2688">
        <v>0</v>
      </c>
      <c r="K319" s="2688">
        <v>0</v>
      </c>
      <c r="L319" s="2688">
        <v>0</v>
      </c>
      <c r="M319" s="2688">
        <v>0</v>
      </c>
      <c r="N319" s="2688"/>
      <c r="O319" s="2688"/>
      <c r="P319" s="2688"/>
      <c r="Q319" s="2688"/>
      <c r="R319" s="2688"/>
      <c r="S319" s="2688"/>
      <c r="T319" s="2688"/>
      <c r="U319" s="2688"/>
      <c r="V319" s="2836">
        <f t="shared" si="377"/>
        <v>0</v>
      </c>
      <c r="W319" s="2726">
        <f t="shared" ref="W319:W328" si="453">E319+N319</f>
        <v>0</v>
      </c>
      <c r="X319" s="2563">
        <f t="shared" ref="X319:X328" si="454">F319+O319</f>
        <v>0</v>
      </c>
      <c r="Y319" s="2590">
        <f t="shared" ref="Y319:Y328" si="455">G319+P319</f>
        <v>0</v>
      </c>
      <c r="Z319" s="2563">
        <f t="shared" ref="Z319:Z328" si="456">H319+Q319</f>
        <v>0</v>
      </c>
      <c r="AA319" s="2563">
        <f t="shared" ref="AA319:AA328" si="457">I319+R319</f>
        <v>0</v>
      </c>
      <c r="AB319" s="2563">
        <f t="shared" ref="AB319:AB328" si="458">J319+S319</f>
        <v>0</v>
      </c>
      <c r="AC319" s="2563">
        <f t="shared" ref="AC319:AC328" si="459">K319+T319</f>
        <v>0</v>
      </c>
      <c r="AD319" s="2563">
        <f t="shared" ref="AD319:AD328" si="460">L319+U319</f>
        <v>0</v>
      </c>
      <c r="AE319" s="2639">
        <f t="shared" si="378"/>
        <v>0</v>
      </c>
      <c r="AF319" s="2639"/>
      <c r="AG319" s="2688"/>
      <c r="AH319" s="2688"/>
      <c r="AI319" s="2688"/>
      <c r="AJ319" s="2688"/>
      <c r="AK319" s="2688"/>
      <c r="AL319" s="2688"/>
      <c r="AM319" s="2688"/>
      <c r="AN319" s="2688"/>
      <c r="AO319" s="2688">
        <v>0</v>
      </c>
      <c r="AP319" s="2688"/>
      <c r="AQ319" s="2688"/>
      <c r="AR319" s="2688"/>
      <c r="AS319" s="2688"/>
      <c r="AT319" s="2688"/>
      <c r="AU319" s="2688"/>
      <c r="AV319" s="2688"/>
      <c r="AW319" s="2688"/>
      <c r="AX319" s="2836">
        <f t="shared" si="379"/>
        <v>0</v>
      </c>
      <c r="AY319" s="2758">
        <f t="shared" ref="AY319:BF328" si="461">AG319+AP319</f>
        <v>0</v>
      </c>
      <c r="AZ319" s="2701">
        <f t="shared" si="461"/>
        <v>0</v>
      </c>
      <c r="BA319" s="2758">
        <f t="shared" si="461"/>
        <v>0</v>
      </c>
      <c r="BB319" s="2590">
        <f t="shared" si="461"/>
        <v>0</v>
      </c>
      <c r="BC319" s="2756">
        <f t="shared" si="461"/>
        <v>0</v>
      </c>
      <c r="BD319" s="2756">
        <f t="shared" si="461"/>
        <v>0</v>
      </c>
      <c r="BE319" s="2590">
        <f t="shared" si="461"/>
        <v>0</v>
      </c>
      <c r="BF319" s="2719">
        <f t="shared" si="461"/>
        <v>0</v>
      </c>
      <c r="BG319" s="2706">
        <f t="shared" si="380"/>
        <v>0</v>
      </c>
      <c r="BH319" s="2837"/>
      <c r="BI319" s="2837"/>
      <c r="BJ319" s="2688"/>
      <c r="BK319" s="2688"/>
      <c r="BL319" s="2688"/>
      <c r="BM319" s="2688"/>
      <c r="BN319" s="2688"/>
      <c r="BO319" s="2688"/>
      <c r="BP319" s="2688"/>
      <c r="BQ319" s="2688"/>
      <c r="BR319" s="2688">
        <f t="shared" si="381"/>
        <v>0</v>
      </c>
      <c r="BS319" s="2688"/>
      <c r="BT319" s="2688"/>
      <c r="BU319" s="2688"/>
      <c r="BV319" s="2688"/>
      <c r="BW319" s="2688"/>
      <c r="BX319" s="2688"/>
      <c r="BY319" s="2688"/>
      <c r="BZ319" s="2688"/>
      <c r="CA319" s="2688">
        <f t="shared" si="382"/>
        <v>0</v>
      </c>
      <c r="CB319" s="2688"/>
      <c r="CC319" s="2688"/>
      <c r="CD319" s="2688"/>
      <c r="CE319" s="2688"/>
      <c r="CF319" s="2688"/>
      <c r="CG319" s="2688"/>
      <c r="CH319" s="2688"/>
      <c r="CI319" s="2688"/>
      <c r="CJ319" s="2688">
        <f t="shared" si="383"/>
        <v>0</v>
      </c>
      <c r="CK319" s="2689"/>
      <c r="CL319" s="2689"/>
    </row>
    <row r="320" spans="1:90" ht="14.25" hidden="1" customHeight="1">
      <c r="A320" s="2795"/>
      <c r="B320" s="2595"/>
      <c r="C320" s="555"/>
      <c r="D320" s="2851"/>
      <c r="E320" s="2600">
        <v>0</v>
      </c>
      <c r="F320" s="2600">
        <v>0</v>
      </c>
      <c r="G320" s="2600">
        <v>0</v>
      </c>
      <c r="H320" s="2600">
        <v>0</v>
      </c>
      <c r="I320" s="2600">
        <v>0</v>
      </c>
      <c r="J320" s="2600">
        <v>0</v>
      </c>
      <c r="K320" s="2600">
        <v>0</v>
      </c>
      <c r="L320" s="2600">
        <v>0</v>
      </c>
      <c r="M320" s="2600">
        <v>0</v>
      </c>
      <c r="N320" s="2600"/>
      <c r="O320" s="2600"/>
      <c r="P320" s="2600"/>
      <c r="Q320" s="2600"/>
      <c r="R320" s="2600"/>
      <c r="S320" s="2600"/>
      <c r="T320" s="2600"/>
      <c r="U320" s="2600"/>
      <c r="V320" s="2600">
        <f t="shared" si="377"/>
        <v>0</v>
      </c>
      <c r="W320" s="2726">
        <f t="shared" si="453"/>
        <v>0</v>
      </c>
      <c r="X320" s="2563">
        <f t="shared" si="454"/>
        <v>0</v>
      </c>
      <c r="Y320" s="2590">
        <f t="shared" si="455"/>
        <v>0</v>
      </c>
      <c r="Z320" s="2563">
        <f t="shared" si="456"/>
        <v>0</v>
      </c>
      <c r="AA320" s="2563">
        <f t="shared" si="457"/>
        <v>0</v>
      </c>
      <c r="AB320" s="2563">
        <f t="shared" si="458"/>
        <v>0</v>
      </c>
      <c r="AC320" s="2563">
        <f t="shared" si="459"/>
        <v>0</v>
      </c>
      <c r="AD320" s="2563">
        <f t="shared" si="460"/>
        <v>0</v>
      </c>
      <c r="AE320" s="2563">
        <f t="shared" si="378"/>
        <v>0</v>
      </c>
      <c r="AF320" s="2563"/>
      <c r="AG320" s="2600"/>
      <c r="AH320" s="2600"/>
      <c r="AI320" s="2600"/>
      <c r="AJ320" s="2600"/>
      <c r="AK320" s="2600"/>
      <c r="AL320" s="2600"/>
      <c r="AM320" s="2600"/>
      <c r="AN320" s="2600"/>
      <c r="AO320" s="2600">
        <v>0</v>
      </c>
      <c r="AP320" s="2600"/>
      <c r="AQ320" s="2600"/>
      <c r="AR320" s="2600"/>
      <c r="AS320" s="2600"/>
      <c r="AT320" s="2600"/>
      <c r="AU320" s="2600"/>
      <c r="AV320" s="2600"/>
      <c r="AW320" s="2600"/>
      <c r="AX320" s="2600">
        <f t="shared" si="379"/>
        <v>0</v>
      </c>
      <c r="AY320" s="2758">
        <f t="shared" si="461"/>
        <v>0</v>
      </c>
      <c r="AZ320" s="2701">
        <f t="shared" si="461"/>
        <v>0</v>
      </c>
      <c r="BA320" s="2758">
        <f t="shared" si="461"/>
        <v>0</v>
      </c>
      <c r="BB320" s="2590">
        <f t="shared" si="461"/>
        <v>0</v>
      </c>
      <c r="BC320" s="2756">
        <f t="shared" si="461"/>
        <v>0</v>
      </c>
      <c r="BD320" s="2756">
        <f t="shared" si="461"/>
        <v>0</v>
      </c>
      <c r="BE320" s="2590">
        <f t="shared" si="461"/>
        <v>0</v>
      </c>
      <c r="BF320" s="2719">
        <f t="shared" si="461"/>
        <v>0</v>
      </c>
      <c r="BG320" s="2719">
        <f t="shared" si="380"/>
        <v>0</v>
      </c>
      <c r="BH320" s="2798"/>
      <c r="BI320" s="2798"/>
      <c r="BJ320" s="2600"/>
      <c r="BK320" s="2600"/>
      <c r="BL320" s="2600"/>
      <c r="BM320" s="2600"/>
      <c r="BN320" s="2600"/>
      <c r="BO320" s="2600"/>
      <c r="BP320" s="2600"/>
      <c r="BQ320" s="2600"/>
      <c r="BR320" s="2600">
        <f t="shared" si="381"/>
        <v>0</v>
      </c>
      <c r="BS320" s="2600"/>
      <c r="BT320" s="2600"/>
      <c r="BU320" s="2600"/>
      <c r="BV320" s="2600"/>
      <c r="BW320" s="2600"/>
      <c r="BX320" s="2600"/>
      <c r="BY320" s="2600"/>
      <c r="BZ320" s="2600"/>
      <c r="CA320" s="2600">
        <f t="shared" si="382"/>
        <v>0</v>
      </c>
      <c r="CB320" s="2600"/>
      <c r="CC320" s="2600"/>
      <c r="CD320" s="2600"/>
      <c r="CE320" s="2600"/>
      <c r="CF320" s="2600"/>
      <c r="CG320" s="2600"/>
      <c r="CH320" s="2600"/>
      <c r="CI320" s="2600"/>
      <c r="CJ320" s="2600">
        <f t="shared" si="383"/>
        <v>0</v>
      </c>
      <c r="CK320" s="2692"/>
      <c r="CL320" s="2692"/>
    </row>
    <row r="321" spans="1:90" ht="14.25" hidden="1" customHeight="1">
      <c r="A321" s="2795"/>
      <c r="B321" s="2595"/>
      <c r="C321" s="555"/>
      <c r="D321" s="2851"/>
      <c r="E321" s="2600">
        <v>0</v>
      </c>
      <c r="F321" s="2600">
        <v>0</v>
      </c>
      <c r="G321" s="2600">
        <v>0</v>
      </c>
      <c r="H321" s="2600">
        <v>0</v>
      </c>
      <c r="I321" s="2600">
        <v>0</v>
      </c>
      <c r="J321" s="2600">
        <v>0</v>
      </c>
      <c r="K321" s="2600">
        <v>0</v>
      </c>
      <c r="L321" s="2600">
        <v>0</v>
      </c>
      <c r="M321" s="2600">
        <v>0</v>
      </c>
      <c r="N321" s="2600"/>
      <c r="O321" s="2600"/>
      <c r="P321" s="2600"/>
      <c r="Q321" s="2600"/>
      <c r="R321" s="2600"/>
      <c r="S321" s="2600"/>
      <c r="T321" s="2600"/>
      <c r="U321" s="2600"/>
      <c r="V321" s="2600">
        <f t="shared" si="377"/>
        <v>0</v>
      </c>
      <c r="W321" s="2726">
        <f t="shared" si="453"/>
        <v>0</v>
      </c>
      <c r="X321" s="2563">
        <f t="shared" si="454"/>
        <v>0</v>
      </c>
      <c r="Y321" s="2590">
        <f t="shared" si="455"/>
        <v>0</v>
      </c>
      <c r="Z321" s="2563">
        <f t="shared" si="456"/>
        <v>0</v>
      </c>
      <c r="AA321" s="2563">
        <f t="shared" si="457"/>
        <v>0</v>
      </c>
      <c r="AB321" s="2563">
        <f t="shared" si="458"/>
        <v>0</v>
      </c>
      <c r="AC321" s="2563">
        <f t="shared" si="459"/>
        <v>0</v>
      </c>
      <c r="AD321" s="2563">
        <f t="shared" si="460"/>
        <v>0</v>
      </c>
      <c r="AE321" s="2563">
        <f t="shared" si="378"/>
        <v>0</v>
      </c>
      <c r="AF321" s="2563"/>
      <c r="AG321" s="2600"/>
      <c r="AH321" s="2600"/>
      <c r="AI321" s="2600"/>
      <c r="AJ321" s="2600"/>
      <c r="AK321" s="2600"/>
      <c r="AL321" s="2600"/>
      <c r="AM321" s="2600"/>
      <c r="AN321" s="2600"/>
      <c r="AO321" s="2600">
        <v>0</v>
      </c>
      <c r="AP321" s="2600"/>
      <c r="AQ321" s="2600"/>
      <c r="AR321" s="2600"/>
      <c r="AS321" s="2600"/>
      <c r="AT321" s="2600"/>
      <c r="AU321" s="2600"/>
      <c r="AV321" s="2600"/>
      <c r="AW321" s="2600"/>
      <c r="AX321" s="2600">
        <f t="shared" si="379"/>
        <v>0</v>
      </c>
      <c r="AY321" s="2758">
        <f t="shared" si="461"/>
        <v>0</v>
      </c>
      <c r="AZ321" s="2701">
        <f t="shared" si="461"/>
        <v>0</v>
      </c>
      <c r="BA321" s="2758">
        <f t="shared" si="461"/>
        <v>0</v>
      </c>
      <c r="BB321" s="2590">
        <f t="shared" si="461"/>
        <v>0</v>
      </c>
      <c r="BC321" s="2756">
        <f t="shared" si="461"/>
        <v>0</v>
      </c>
      <c r="BD321" s="2756">
        <f t="shared" si="461"/>
        <v>0</v>
      </c>
      <c r="BE321" s="2590">
        <f t="shared" si="461"/>
        <v>0</v>
      </c>
      <c r="BF321" s="2719">
        <f t="shared" si="461"/>
        <v>0</v>
      </c>
      <c r="BG321" s="2719">
        <f t="shared" si="380"/>
        <v>0</v>
      </c>
      <c r="BH321" s="2798"/>
      <c r="BI321" s="2798"/>
      <c r="BJ321" s="2600"/>
      <c r="BK321" s="2600"/>
      <c r="BL321" s="2600"/>
      <c r="BM321" s="2600"/>
      <c r="BN321" s="2600"/>
      <c r="BO321" s="2600"/>
      <c r="BP321" s="2600"/>
      <c r="BQ321" s="2600"/>
      <c r="BR321" s="2600">
        <f t="shared" si="381"/>
        <v>0</v>
      </c>
      <c r="BS321" s="2600"/>
      <c r="BT321" s="2600"/>
      <c r="BU321" s="2600"/>
      <c r="BV321" s="2600"/>
      <c r="BW321" s="2600"/>
      <c r="BX321" s="2600"/>
      <c r="BY321" s="2600"/>
      <c r="BZ321" s="2600"/>
      <c r="CA321" s="2600">
        <f t="shared" si="382"/>
        <v>0</v>
      </c>
      <c r="CB321" s="2600"/>
      <c r="CC321" s="2600"/>
      <c r="CD321" s="2600"/>
      <c r="CE321" s="2600"/>
      <c r="CF321" s="2600"/>
      <c r="CG321" s="2600"/>
      <c r="CH321" s="2600"/>
      <c r="CI321" s="2600"/>
      <c r="CJ321" s="2600">
        <f t="shared" si="383"/>
        <v>0</v>
      </c>
      <c r="CK321" s="2692"/>
      <c r="CL321" s="2692"/>
    </row>
    <row r="322" spans="1:90" ht="14.25" hidden="1" customHeight="1">
      <c r="A322" s="2795"/>
      <c r="B322" s="2595"/>
      <c r="C322" s="555"/>
      <c r="D322" s="2851"/>
      <c r="E322" s="2600">
        <v>0</v>
      </c>
      <c r="F322" s="2600">
        <v>0</v>
      </c>
      <c r="G322" s="2600">
        <v>0</v>
      </c>
      <c r="H322" s="2600">
        <v>0</v>
      </c>
      <c r="I322" s="2600">
        <v>0</v>
      </c>
      <c r="J322" s="2600">
        <v>0</v>
      </c>
      <c r="K322" s="2600">
        <v>0</v>
      </c>
      <c r="L322" s="2600">
        <v>0</v>
      </c>
      <c r="M322" s="2600">
        <v>0</v>
      </c>
      <c r="N322" s="2600"/>
      <c r="O322" s="2600"/>
      <c r="P322" s="2600"/>
      <c r="Q322" s="2600"/>
      <c r="R322" s="2600"/>
      <c r="S322" s="2600"/>
      <c r="T322" s="2600"/>
      <c r="U322" s="2600"/>
      <c r="V322" s="2600">
        <f t="shared" si="377"/>
        <v>0</v>
      </c>
      <c r="W322" s="2726">
        <f t="shared" si="453"/>
        <v>0</v>
      </c>
      <c r="X322" s="2563">
        <f t="shared" si="454"/>
        <v>0</v>
      </c>
      <c r="Y322" s="2590">
        <f t="shared" si="455"/>
        <v>0</v>
      </c>
      <c r="Z322" s="2563">
        <f t="shared" si="456"/>
        <v>0</v>
      </c>
      <c r="AA322" s="2563">
        <f t="shared" si="457"/>
        <v>0</v>
      </c>
      <c r="AB322" s="2563">
        <f t="shared" si="458"/>
        <v>0</v>
      </c>
      <c r="AC322" s="2563">
        <f t="shared" si="459"/>
        <v>0</v>
      </c>
      <c r="AD322" s="2563">
        <f t="shared" si="460"/>
        <v>0</v>
      </c>
      <c r="AE322" s="2563">
        <f t="shared" si="378"/>
        <v>0</v>
      </c>
      <c r="AF322" s="2563"/>
      <c r="AG322" s="2600"/>
      <c r="AH322" s="2600"/>
      <c r="AI322" s="2600"/>
      <c r="AJ322" s="2600"/>
      <c r="AK322" s="2600"/>
      <c r="AL322" s="2600"/>
      <c r="AM322" s="2600"/>
      <c r="AN322" s="2600"/>
      <c r="AO322" s="2600">
        <v>0</v>
      </c>
      <c r="AP322" s="2600"/>
      <c r="AQ322" s="2600"/>
      <c r="AR322" s="2600"/>
      <c r="AS322" s="2600"/>
      <c r="AT322" s="2600"/>
      <c r="AU322" s="2600"/>
      <c r="AV322" s="2600"/>
      <c r="AW322" s="2600"/>
      <c r="AX322" s="2600">
        <f t="shared" si="379"/>
        <v>0</v>
      </c>
      <c r="AY322" s="2758">
        <f t="shared" si="461"/>
        <v>0</v>
      </c>
      <c r="AZ322" s="2701">
        <f t="shared" si="461"/>
        <v>0</v>
      </c>
      <c r="BA322" s="2758">
        <f t="shared" si="461"/>
        <v>0</v>
      </c>
      <c r="BB322" s="2590">
        <f t="shared" si="461"/>
        <v>0</v>
      </c>
      <c r="BC322" s="2756">
        <f t="shared" si="461"/>
        <v>0</v>
      </c>
      <c r="BD322" s="2756">
        <f t="shared" si="461"/>
        <v>0</v>
      </c>
      <c r="BE322" s="2590">
        <f t="shared" si="461"/>
        <v>0</v>
      </c>
      <c r="BF322" s="2719">
        <f t="shared" si="461"/>
        <v>0</v>
      </c>
      <c r="BG322" s="2719">
        <f t="shared" si="380"/>
        <v>0</v>
      </c>
      <c r="BH322" s="2798"/>
      <c r="BI322" s="2798"/>
      <c r="BJ322" s="2600"/>
      <c r="BK322" s="2600"/>
      <c r="BL322" s="2600"/>
      <c r="BM322" s="2600"/>
      <c r="BN322" s="2600"/>
      <c r="BO322" s="2600"/>
      <c r="BP322" s="2600"/>
      <c r="BQ322" s="2600"/>
      <c r="BR322" s="2600">
        <f t="shared" si="381"/>
        <v>0</v>
      </c>
      <c r="BS322" s="2600"/>
      <c r="BT322" s="2600"/>
      <c r="BU322" s="2600"/>
      <c r="BV322" s="2600"/>
      <c r="BW322" s="2600"/>
      <c r="BX322" s="2600"/>
      <c r="BY322" s="2600"/>
      <c r="BZ322" s="2600"/>
      <c r="CA322" s="2600">
        <f t="shared" si="382"/>
        <v>0</v>
      </c>
      <c r="CB322" s="2600"/>
      <c r="CC322" s="2600"/>
      <c r="CD322" s="2600"/>
      <c r="CE322" s="2600"/>
      <c r="CF322" s="2600"/>
      <c r="CG322" s="2600"/>
      <c r="CH322" s="2600"/>
      <c r="CI322" s="2600"/>
      <c r="CJ322" s="2600">
        <f t="shared" si="383"/>
        <v>0</v>
      </c>
      <c r="CK322" s="2692"/>
      <c r="CL322" s="2692"/>
    </row>
    <row r="323" spans="1:90" ht="14.25" hidden="1" customHeight="1">
      <c r="A323" s="2795"/>
      <c r="B323" s="2595"/>
      <c r="C323" s="555"/>
      <c r="D323" s="2851"/>
      <c r="E323" s="2600">
        <v>0</v>
      </c>
      <c r="F323" s="2600">
        <v>0</v>
      </c>
      <c r="G323" s="2600">
        <v>0</v>
      </c>
      <c r="H323" s="2600">
        <v>0</v>
      </c>
      <c r="I323" s="2600">
        <v>0</v>
      </c>
      <c r="J323" s="2600">
        <v>0</v>
      </c>
      <c r="K323" s="2600">
        <v>0</v>
      </c>
      <c r="L323" s="2600">
        <v>0</v>
      </c>
      <c r="M323" s="2600">
        <v>0</v>
      </c>
      <c r="N323" s="2600"/>
      <c r="O323" s="2600"/>
      <c r="P323" s="2600"/>
      <c r="Q323" s="2600"/>
      <c r="R323" s="2600"/>
      <c r="S323" s="2600"/>
      <c r="T323" s="2600"/>
      <c r="U323" s="2600"/>
      <c r="V323" s="2600">
        <f t="shared" si="377"/>
        <v>0</v>
      </c>
      <c r="W323" s="2726">
        <f t="shared" si="453"/>
        <v>0</v>
      </c>
      <c r="X323" s="2563">
        <f t="shared" si="454"/>
        <v>0</v>
      </c>
      <c r="Y323" s="2590">
        <f t="shared" si="455"/>
        <v>0</v>
      </c>
      <c r="Z323" s="2563">
        <f t="shared" si="456"/>
        <v>0</v>
      </c>
      <c r="AA323" s="2563">
        <f t="shared" si="457"/>
        <v>0</v>
      </c>
      <c r="AB323" s="2563">
        <f t="shared" si="458"/>
        <v>0</v>
      </c>
      <c r="AC323" s="2563">
        <f t="shared" si="459"/>
        <v>0</v>
      </c>
      <c r="AD323" s="2563">
        <f t="shared" si="460"/>
        <v>0</v>
      </c>
      <c r="AE323" s="2563">
        <f t="shared" si="378"/>
        <v>0</v>
      </c>
      <c r="AF323" s="2563"/>
      <c r="AG323" s="2600"/>
      <c r="AH323" s="2600"/>
      <c r="AI323" s="2600"/>
      <c r="AJ323" s="2600"/>
      <c r="AK323" s="2600"/>
      <c r="AL323" s="2600"/>
      <c r="AM323" s="2600"/>
      <c r="AN323" s="2600"/>
      <c r="AO323" s="2600">
        <v>0</v>
      </c>
      <c r="AP323" s="2600"/>
      <c r="AQ323" s="2600"/>
      <c r="AR323" s="2600"/>
      <c r="AS323" s="2600"/>
      <c r="AT323" s="2600"/>
      <c r="AU323" s="2600"/>
      <c r="AV323" s="2600"/>
      <c r="AW323" s="2600"/>
      <c r="AX323" s="2600">
        <f t="shared" si="379"/>
        <v>0</v>
      </c>
      <c r="AY323" s="2758">
        <f t="shared" si="461"/>
        <v>0</v>
      </c>
      <c r="AZ323" s="2701">
        <f t="shared" si="461"/>
        <v>0</v>
      </c>
      <c r="BA323" s="2758">
        <f t="shared" si="461"/>
        <v>0</v>
      </c>
      <c r="BB323" s="2590">
        <f t="shared" si="461"/>
        <v>0</v>
      </c>
      <c r="BC323" s="2756">
        <f t="shared" si="461"/>
        <v>0</v>
      </c>
      <c r="BD323" s="2756">
        <f t="shared" si="461"/>
        <v>0</v>
      </c>
      <c r="BE323" s="2590">
        <f t="shared" si="461"/>
        <v>0</v>
      </c>
      <c r="BF323" s="2719">
        <f t="shared" si="461"/>
        <v>0</v>
      </c>
      <c r="BG323" s="2719">
        <f t="shared" si="380"/>
        <v>0</v>
      </c>
      <c r="BH323" s="2798"/>
      <c r="BI323" s="2798"/>
      <c r="BJ323" s="2600"/>
      <c r="BK323" s="2600"/>
      <c r="BL323" s="2600"/>
      <c r="BM323" s="2600"/>
      <c r="BN323" s="2600"/>
      <c r="BO323" s="2600"/>
      <c r="BP323" s="2600"/>
      <c r="BQ323" s="2600"/>
      <c r="BR323" s="2600">
        <f t="shared" si="381"/>
        <v>0</v>
      </c>
      <c r="BS323" s="2600"/>
      <c r="BT323" s="2600"/>
      <c r="BU323" s="2600"/>
      <c r="BV323" s="2600"/>
      <c r="BW323" s="2600"/>
      <c r="BX323" s="2600"/>
      <c r="BY323" s="2600"/>
      <c r="BZ323" s="2600"/>
      <c r="CA323" s="2600">
        <f t="shared" si="382"/>
        <v>0</v>
      </c>
      <c r="CB323" s="2600"/>
      <c r="CC323" s="2600"/>
      <c r="CD323" s="2600"/>
      <c r="CE323" s="2600"/>
      <c r="CF323" s="2600"/>
      <c r="CG323" s="2600"/>
      <c r="CH323" s="2600"/>
      <c r="CI323" s="2600"/>
      <c r="CJ323" s="2600">
        <f t="shared" si="383"/>
        <v>0</v>
      </c>
      <c r="CK323" s="2692"/>
      <c r="CL323" s="2692"/>
    </row>
    <row r="324" spans="1:90" ht="14.25" hidden="1" customHeight="1">
      <c r="A324" s="2795"/>
      <c r="B324" s="2595"/>
      <c r="C324" s="555"/>
      <c r="D324" s="2851"/>
      <c r="E324" s="2600">
        <v>0</v>
      </c>
      <c r="F324" s="2600">
        <v>0</v>
      </c>
      <c r="G324" s="2600">
        <v>0</v>
      </c>
      <c r="H324" s="2600">
        <v>0</v>
      </c>
      <c r="I324" s="2600">
        <v>0</v>
      </c>
      <c r="J324" s="2600">
        <v>0</v>
      </c>
      <c r="K324" s="2600">
        <v>0</v>
      </c>
      <c r="L324" s="2600">
        <v>0</v>
      </c>
      <c r="M324" s="2600">
        <v>0</v>
      </c>
      <c r="N324" s="2600"/>
      <c r="O324" s="2600"/>
      <c r="P324" s="2600"/>
      <c r="Q324" s="2600"/>
      <c r="R324" s="2600"/>
      <c r="S324" s="2600"/>
      <c r="T324" s="2600"/>
      <c r="U324" s="2600"/>
      <c r="V324" s="2600">
        <f t="shared" si="377"/>
        <v>0</v>
      </c>
      <c r="W324" s="2726">
        <f t="shared" si="453"/>
        <v>0</v>
      </c>
      <c r="X324" s="2563">
        <f t="shared" si="454"/>
        <v>0</v>
      </c>
      <c r="Y324" s="2590">
        <f t="shared" si="455"/>
        <v>0</v>
      </c>
      <c r="Z324" s="2563">
        <f t="shared" si="456"/>
        <v>0</v>
      </c>
      <c r="AA324" s="2563">
        <f t="shared" si="457"/>
        <v>0</v>
      </c>
      <c r="AB324" s="2563">
        <f t="shared" si="458"/>
        <v>0</v>
      </c>
      <c r="AC324" s="2563">
        <f t="shared" si="459"/>
        <v>0</v>
      </c>
      <c r="AD324" s="2563">
        <f t="shared" si="460"/>
        <v>0</v>
      </c>
      <c r="AE324" s="2563">
        <f t="shared" si="378"/>
        <v>0</v>
      </c>
      <c r="AF324" s="2563"/>
      <c r="AG324" s="2600"/>
      <c r="AH324" s="2600"/>
      <c r="AI324" s="2600"/>
      <c r="AJ324" s="2600"/>
      <c r="AK324" s="2600"/>
      <c r="AL324" s="2600"/>
      <c r="AM324" s="2600"/>
      <c r="AN324" s="2600"/>
      <c r="AO324" s="2600">
        <v>0</v>
      </c>
      <c r="AP324" s="2600"/>
      <c r="AQ324" s="2600"/>
      <c r="AR324" s="2600"/>
      <c r="AS324" s="2600"/>
      <c r="AT324" s="2600"/>
      <c r="AU324" s="2600"/>
      <c r="AV324" s="2600"/>
      <c r="AW324" s="2600"/>
      <c r="AX324" s="2600">
        <f t="shared" si="379"/>
        <v>0</v>
      </c>
      <c r="AY324" s="2758">
        <f t="shared" si="461"/>
        <v>0</v>
      </c>
      <c r="AZ324" s="2701">
        <f t="shared" si="461"/>
        <v>0</v>
      </c>
      <c r="BA324" s="2758">
        <f t="shared" si="461"/>
        <v>0</v>
      </c>
      <c r="BB324" s="2590">
        <f t="shared" si="461"/>
        <v>0</v>
      </c>
      <c r="BC324" s="2756">
        <f t="shared" si="461"/>
        <v>0</v>
      </c>
      <c r="BD324" s="2756">
        <f t="shared" si="461"/>
        <v>0</v>
      </c>
      <c r="BE324" s="2590">
        <f t="shared" si="461"/>
        <v>0</v>
      </c>
      <c r="BF324" s="2719">
        <f t="shared" si="461"/>
        <v>0</v>
      </c>
      <c r="BG324" s="2719">
        <f t="shared" si="380"/>
        <v>0</v>
      </c>
      <c r="BH324" s="2798"/>
      <c r="BI324" s="2798"/>
      <c r="BJ324" s="2600"/>
      <c r="BK324" s="2600"/>
      <c r="BL324" s="2600"/>
      <c r="BM324" s="2600"/>
      <c r="BN324" s="2600"/>
      <c r="BO324" s="2600"/>
      <c r="BP324" s="2600"/>
      <c r="BQ324" s="2600"/>
      <c r="BR324" s="2600">
        <f t="shared" si="381"/>
        <v>0</v>
      </c>
      <c r="BS324" s="2600"/>
      <c r="BT324" s="2600"/>
      <c r="BU324" s="2600"/>
      <c r="BV324" s="2600"/>
      <c r="BW324" s="2600"/>
      <c r="BX324" s="2600"/>
      <c r="BY324" s="2600"/>
      <c r="BZ324" s="2600"/>
      <c r="CA324" s="2600">
        <f t="shared" si="382"/>
        <v>0</v>
      </c>
      <c r="CB324" s="2600"/>
      <c r="CC324" s="2600"/>
      <c r="CD324" s="2600"/>
      <c r="CE324" s="2600"/>
      <c r="CF324" s="2600"/>
      <c r="CG324" s="2600"/>
      <c r="CH324" s="2600"/>
      <c r="CI324" s="2600"/>
      <c r="CJ324" s="2600">
        <f t="shared" si="383"/>
        <v>0</v>
      </c>
      <c r="CK324" s="2692"/>
      <c r="CL324" s="2692"/>
    </row>
    <row r="325" spans="1:90" ht="14.25" hidden="1" customHeight="1">
      <c r="A325" s="2795"/>
      <c r="B325" s="2595"/>
      <c r="C325" s="555"/>
      <c r="D325" s="2851"/>
      <c r="E325" s="2600">
        <v>0</v>
      </c>
      <c r="F325" s="2600">
        <v>0</v>
      </c>
      <c r="G325" s="2600">
        <v>0</v>
      </c>
      <c r="H325" s="2600">
        <v>0</v>
      </c>
      <c r="I325" s="2600">
        <v>0</v>
      </c>
      <c r="J325" s="2600">
        <v>0</v>
      </c>
      <c r="K325" s="2600">
        <v>0</v>
      </c>
      <c r="L325" s="2600">
        <v>0</v>
      </c>
      <c r="M325" s="2600">
        <v>0</v>
      </c>
      <c r="N325" s="2600"/>
      <c r="O325" s="2600"/>
      <c r="P325" s="2600"/>
      <c r="Q325" s="2600"/>
      <c r="R325" s="2600"/>
      <c r="S325" s="2600"/>
      <c r="T325" s="2600"/>
      <c r="U325" s="2600"/>
      <c r="V325" s="2600">
        <f t="shared" si="377"/>
        <v>0</v>
      </c>
      <c r="W325" s="2726">
        <f t="shared" si="453"/>
        <v>0</v>
      </c>
      <c r="X325" s="2563">
        <f t="shared" si="454"/>
        <v>0</v>
      </c>
      <c r="Y325" s="2590">
        <f t="shared" si="455"/>
        <v>0</v>
      </c>
      <c r="Z325" s="2563">
        <f t="shared" si="456"/>
        <v>0</v>
      </c>
      <c r="AA325" s="2563">
        <f t="shared" si="457"/>
        <v>0</v>
      </c>
      <c r="AB325" s="2563">
        <f t="shared" si="458"/>
        <v>0</v>
      </c>
      <c r="AC325" s="2563">
        <f t="shared" si="459"/>
        <v>0</v>
      </c>
      <c r="AD325" s="2563">
        <f t="shared" si="460"/>
        <v>0</v>
      </c>
      <c r="AE325" s="2563">
        <f t="shared" si="378"/>
        <v>0</v>
      </c>
      <c r="AF325" s="2563"/>
      <c r="AG325" s="2600"/>
      <c r="AH325" s="2600"/>
      <c r="AI325" s="2600"/>
      <c r="AJ325" s="2600"/>
      <c r="AK325" s="2600"/>
      <c r="AL325" s="2600"/>
      <c r="AM325" s="2600"/>
      <c r="AN325" s="2600"/>
      <c r="AO325" s="2600">
        <v>0</v>
      </c>
      <c r="AP325" s="2600"/>
      <c r="AQ325" s="2600"/>
      <c r="AR325" s="2600"/>
      <c r="AS325" s="2600"/>
      <c r="AT325" s="2600"/>
      <c r="AU325" s="2600"/>
      <c r="AV325" s="2600"/>
      <c r="AW325" s="2600"/>
      <c r="AX325" s="2600">
        <f t="shared" si="379"/>
        <v>0</v>
      </c>
      <c r="AY325" s="2758">
        <f t="shared" si="461"/>
        <v>0</v>
      </c>
      <c r="AZ325" s="2701">
        <f t="shared" si="461"/>
        <v>0</v>
      </c>
      <c r="BA325" s="2758">
        <f t="shared" si="461"/>
        <v>0</v>
      </c>
      <c r="BB325" s="2590">
        <f t="shared" si="461"/>
        <v>0</v>
      </c>
      <c r="BC325" s="2756">
        <f t="shared" si="461"/>
        <v>0</v>
      </c>
      <c r="BD325" s="2756">
        <f t="shared" si="461"/>
        <v>0</v>
      </c>
      <c r="BE325" s="2590">
        <f t="shared" si="461"/>
        <v>0</v>
      </c>
      <c r="BF325" s="2719">
        <f t="shared" si="461"/>
        <v>0</v>
      </c>
      <c r="BG325" s="2719">
        <f t="shared" si="380"/>
        <v>0</v>
      </c>
      <c r="BH325" s="2798"/>
      <c r="BI325" s="2798"/>
      <c r="BJ325" s="2600"/>
      <c r="BK325" s="2600"/>
      <c r="BL325" s="2600"/>
      <c r="BM325" s="2600"/>
      <c r="BN325" s="2600"/>
      <c r="BO325" s="2600"/>
      <c r="BP325" s="2600"/>
      <c r="BQ325" s="2600"/>
      <c r="BR325" s="2600">
        <f t="shared" si="381"/>
        <v>0</v>
      </c>
      <c r="BS325" s="2600"/>
      <c r="BT325" s="2600"/>
      <c r="BU325" s="2600"/>
      <c r="BV325" s="2600"/>
      <c r="BW325" s="2600"/>
      <c r="BX325" s="2600"/>
      <c r="BY325" s="2600"/>
      <c r="BZ325" s="2600"/>
      <c r="CA325" s="2600">
        <f t="shared" si="382"/>
        <v>0</v>
      </c>
      <c r="CB325" s="2600"/>
      <c r="CC325" s="2600"/>
      <c r="CD325" s="2600"/>
      <c r="CE325" s="2600"/>
      <c r="CF325" s="2600"/>
      <c r="CG325" s="2600"/>
      <c r="CH325" s="2600"/>
      <c r="CI325" s="2600"/>
      <c r="CJ325" s="2600">
        <f t="shared" si="383"/>
        <v>0</v>
      </c>
      <c r="CK325" s="2692"/>
      <c r="CL325" s="2692"/>
    </row>
    <row r="326" spans="1:90" ht="14.25" hidden="1" customHeight="1">
      <c r="A326" s="2795"/>
      <c r="B326" s="2595"/>
      <c r="C326" s="555"/>
      <c r="D326" s="2851"/>
      <c r="E326" s="2600">
        <v>0</v>
      </c>
      <c r="F326" s="2600">
        <v>0</v>
      </c>
      <c r="G326" s="2600">
        <v>0</v>
      </c>
      <c r="H326" s="2600">
        <v>0</v>
      </c>
      <c r="I326" s="2600">
        <v>0</v>
      </c>
      <c r="J326" s="2600">
        <v>0</v>
      </c>
      <c r="K326" s="2600">
        <v>0</v>
      </c>
      <c r="L326" s="2600">
        <v>0</v>
      </c>
      <c r="M326" s="2600">
        <v>0</v>
      </c>
      <c r="N326" s="2600"/>
      <c r="O326" s="2600"/>
      <c r="P326" s="2600"/>
      <c r="Q326" s="2600"/>
      <c r="R326" s="2600"/>
      <c r="S326" s="2600"/>
      <c r="T326" s="2600"/>
      <c r="U326" s="2600"/>
      <c r="V326" s="2600">
        <f t="shared" si="377"/>
        <v>0</v>
      </c>
      <c r="W326" s="2726">
        <f t="shared" si="453"/>
        <v>0</v>
      </c>
      <c r="X326" s="2563">
        <f t="shared" si="454"/>
        <v>0</v>
      </c>
      <c r="Y326" s="2590">
        <f t="shared" si="455"/>
        <v>0</v>
      </c>
      <c r="Z326" s="2563">
        <f t="shared" si="456"/>
        <v>0</v>
      </c>
      <c r="AA326" s="2563">
        <f t="shared" si="457"/>
        <v>0</v>
      </c>
      <c r="AB326" s="2563">
        <f t="shared" si="458"/>
        <v>0</v>
      </c>
      <c r="AC326" s="2563">
        <f t="shared" si="459"/>
        <v>0</v>
      </c>
      <c r="AD326" s="2563">
        <f t="shared" si="460"/>
        <v>0</v>
      </c>
      <c r="AE326" s="2563">
        <f t="shared" si="378"/>
        <v>0</v>
      </c>
      <c r="AF326" s="2563"/>
      <c r="AG326" s="2600"/>
      <c r="AH326" s="2600"/>
      <c r="AI326" s="2600"/>
      <c r="AJ326" s="2600"/>
      <c r="AK326" s="2600"/>
      <c r="AL326" s="2600"/>
      <c r="AM326" s="2600"/>
      <c r="AN326" s="2600"/>
      <c r="AO326" s="2600">
        <v>0</v>
      </c>
      <c r="AP326" s="2600"/>
      <c r="AQ326" s="2600"/>
      <c r="AR326" s="2600"/>
      <c r="AS326" s="2600"/>
      <c r="AT326" s="2600"/>
      <c r="AU326" s="2600"/>
      <c r="AV326" s="2600"/>
      <c r="AW326" s="2600"/>
      <c r="AX326" s="2600">
        <f t="shared" si="379"/>
        <v>0</v>
      </c>
      <c r="AY326" s="2758">
        <f t="shared" si="461"/>
        <v>0</v>
      </c>
      <c r="AZ326" s="2701">
        <f t="shared" si="461"/>
        <v>0</v>
      </c>
      <c r="BA326" s="2758">
        <f t="shared" si="461"/>
        <v>0</v>
      </c>
      <c r="BB326" s="2590">
        <f t="shared" si="461"/>
        <v>0</v>
      </c>
      <c r="BC326" s="2756">
        <f t="shared" si="461"/>
        <v>0</v>
      </c>
      <c r="BD326" s="2756">
        <f t="shared" si="461"/>
        <v>0</v>
      </c>
      <c r="BE326" s="2590">
        <f t="shared" si="461"/>
        <v>0</v>
      </c>
      <c r="BF326" s="2719">
        <f t="shared" si="461"/>
        <v>0</v>
      </c>
      <c r="BG326" s="2719">
        <f t="shared" si="380"/>
        <v>0</v>
      </c>
      <c r="BH326" s="2798"/>
      <c r="BI326" s="2798"/>
      <c r="BJ326" s="2600"/>
      <c r="BK326" s="2600"/>
      <c r="BL326" s="2600"/>
      <c r="BM326" s="2600"/>
      <c r="BN326" s="2600"/>
      <c r="BO326" s="2600"/>
      <c r="BP326" s="2600"/>
      <c r="BQ326" s="2600"/>
      <c r="BR326" s="2600">
        <f t="shared" si="381"/>
        <v>0</v>
      </c>
      <c r="BS326" s="2600"/>
      <c r="BT326" s="2600"/>
      <c r="BU326" s="2600"/>
      <c r="BV326" s="2600"/>
      <c r="BW326" s="2600"/>
      <c r="BX326" s="2600"/>
      <c r="BY326" s="2600"/>
      <c r="BZ326" s="2600"/>
      <c r="CA326" s="2600">
        <f t="shared" si="382"/>
        <v>0</v>
      </c>
      <c r="CB326" s="2600"/>
      <c r="CC326" s="2600"/>
      <c r="CD326" s="2600"/>
      <c r="CE326" s="2600"/>
      <c r="CF326" s="2600"/>
      <c r="CG326" s="2600"/>
      <c r="CH326" s="2600"/>
      <c r="CI326" s="2600"/>
      <c r="CJ326" s="2600">
        <f t="shared" si="383"/>
        <v>0</v>
      </c>
      <c r="CK326" s="2692"/>
      <c r="CL326" s="2692"/>
    </row>
    <row r="327" spans="1:90" ht="14.25" hidden="1" customHeight="1">
      <c r="A327" s="2795"/>
      <c r="B327" s="2595"/>
      <c r="C327" s="555"/>
      <c r="D327" s="2851"/>
      <c r="E327" s="2600">
        <v>0</v>
      </c>
      <c r="F327" s="2600">
        <v>0</v>
      </c>
      <c r="G327" s="2600">
        <v>0</v>
      </c>
      <c r="H327" s="2600">
        <v>0</v>
      </c>
      <c r="I327" s="2600">
        <v>0</v>
      </c>
      <c r="J327" s="2600">
        <v>0</v>
      </c>
      <c r="K327" s="2600">
        <v>0</v>
      </c>
      <c r="L327" s="2600">
        <v>0</v>
      </c>
      <c r="M327" s="2600">
        <v>0</v>
      </c>
      <c r="N327" s="2600"/>
      <c r="O327" s="2600"/>
      <c r="P327" s="2600"/>
      <c r="Q327" s="2600"/>
      <c r="R327" s="2600"/>
      <c r="S327" s="2600"/>
      <c r="T327" s="2600"/>
      <c r="U327" s="2600"/>
      <c r="V327" s="2600">
        <f t="shared" si="377"/>
        <v>0</v>
      </c>
      <c r="W327" s="2726">
        <f t="shared" si="453"/>
        <v>0</v>
      </c>
      <c r="X327" s="2563">
        <f t="shared" si="454"/>
        <v>0</v>
      </c>
      <c r="Y327" s="2590">
        <f t="shared" si="455"/>
        <v>0</v>
      </c>
      <c r="Z327" s="2563">
        <f t="shared" si="456"/>
        <v>0</v>
      </c>
      <c r="AA327" s="2563">
        <f t="shared" si="457"/>
        <v>0</v>
      </c>
      <c r="AB327" s="2563">
        <f t="shared" si="458"/>
        <v>0</v>
      </c>
      <c r="AC327" s="2563">
        <f t="shared" si="459"/>
        <v>0</v>
      </c>
      <c r="AD327" s="2563">
        <f t="shared" si="460"/>
        <v>0</v>
      </c>
      <c r="AE327" s="2563">
        <f t="shared" si="378"/>
        <v>0</v>
      </c>
      <c r="AF327" s="2563"/>
      <c r="AG327" s="2600"/>
      <c r="AH327" s="2600"/>
      <c r="AI327" s="2600"/>
      <c r="AJ327" s="2600"/>
      <c r="AK327" s="2600"/>
      <c r="AL327" s="2600"/>
      <c r="AM327" s="2600"/>
      <c r="AN327" s="2600"/>
      <c r="AO327" s="2600">
        <v>0</v>
      </c>
      <c r="AP327" s="2600"/>
      <c r="AQ327" s="2600"/>
      <c r="AR327" s="2600"/>
      <c r="AS327" s="2600"/>
      <c r="AT327" s="2600"/>
      <c r="AU327" s="2600"/>
      <c r="AV327" s="2600"/>
      <c r="AW327" s="2600"/>
      <c r="AX327" s="2600">
        <f t="shared" si="379"/>
        <v>0</v>
      </c>
      <c r="AY327" s="2758">
        <f t="shared" si="461"/>
        <v>0</v>
      </c>
      <c r="AZ327" s="2701">
        <f t="shared" si="461"/>
        <v>0</v>
      </c>
      <c r="BA327" s="2758">
        <f t="shared" si="461"/>
        <v>0</v>
      </c>
      <c r="BB327" s="2590">
        <f t="shared" si="461"/>
        <v>0</v>
      </c>
      <c r="BC327" s="2756">
        <f t="shared" si="461"/>
        <v>0</v>
      </c>
      <c r="BD327" s="2756">
        <f t="shared" si="461"/>
        <v>0</v>
      </c>
      <c r="BE327" s="2590">
        <f t="shared" si="461"/>
        <v>0</v>
      </c>
      <c r="BF327" s="2719">
        <f t="shared" si="461"/>
        <v>0</v>
      </c>
      <c r="BG327" s="2719">
        <f t="shared" si="380"/>
        <v>0</v>
      </c>
      <c r="BH327" s="2798"/>
      <c r="BI327" s="2798"/>
      <c r="BJ327" s="2600"/>
      <c r="BK327" s="2600"/>
      <c r="BL327" s="2600"/>
      <c r="BM327" s="2600"/>
      <c r="BN327" s="2600"/>
      <c r="BO327" s="2600"/>
      <c r="BP327" s="2600"/>
      <c r="BQ327" s="2600"/>
      <c r="BR327" s="2600">
        <f t="shared" si="381"/>
        <v>0</v>
      </c>
      <c r="BS327" s="2600"/>
      <c r="BT327" s="2600"/>
      <c r="BU327" s="2600"/>
      <c r="BV327" s="2600"/>
      <c r="BW327" s="2600"/>
      <c r="BX327" s="2600"/>
      <c r="BY327" s="2600"/>
      <c r="BZ327" s="2600"/>
      <c r="CA327" s="2600">
        <f t="shared" si="382"/>
        <v>0</v>
      </c>
      <c r="CB327" s="2600"/>
      <c r="CC327" s="2600"/>
      <c r="CD327" s="2600"/>
      <c r="CE327" s="2600"/>
      <c r="CF327" s="2600"/>
      <c r="CG327" s="2600"/>
      <c r="CH327" s="2600"/>
      <c r="CI327" s="2600"/>
      <c r="CJ327" s="2600">
        <f t="shared" si="383"/>
        <v>0</v>
      </c>
      <c r="CK327" s="2692"/>
      <c r="CL327" s="2692"/>
    </row>
    <row r="328" spans="1:90" ht="24" hidden="1" customHeight="1">
      <c r="A328" s="2795"/>
      <c r="B328" s="2569"/>
      <c r="C328" s="2859"/>
      <c r="D328" s="2860"/>
      <c r="E328" s="2682">
        <v>0</v>
      </c>
      <c r="F328" s="2655">
        <v>0</v>
      </c>
      <c r="G328" s="2655">
        <v>0</v>
      </c>
      <c r="H328" s="2655">
        <v>0</v>
      </c>
      <c r="I328" s="2655">
        <v>0</v>
      </c>
      <c r="J328" s="2655">
        <v>0</v>
      </c>
      <c r="K328" s="2655">
        <v>0</v>
      </c>
      <c r="L328" s="2655">
        <v>0</v>
      </c>
      <c r="M328" s="2655">
        <v>0</v>
      </c>
      <c r="N328" s="2606"/>
      <c r="O328" s="2606"/>
      <c r="P328" s="2606"/>
      <c r="Q328" s="2606"/>
      <c r="R328" s="2606"/>
      <c r="S328" s="2606"/>
      <c r="T328" s="2606"/>
      <c r="U328" s="2606"/>
      <c r="V328" s="2647">
        <f t="shared" si="377"/>
        <v>0</v>
      </c>
      <c r="W328" s="2726">
        <f t="shared" si="453"/>
        <v>0</v>
      </c>
      <c r="X328" s="2563">
        <f t="shared" si="454"/>
        <v>0</v>
      </c>
      <c r="Y328" s="2590">
        <f t="shared" si="455"/>
        <v>0</v>
      </c>
      <c r="Z328" s="2563">
        <f t="shared" si="456"/>
        <v>0</v>
      </c>
      <c r="AA328" s="2563">
        <f t="shared" si="457"/>
        <v>0</v>
      </c>
      <c r="AB328" s="2563">
        <f t="shared" si="458"/>
        <v>0</v>
      </c>
      <c r="AC328" s="2563">
        <f t="shared" si="459"/>
        <v>0</v>
      </c>
      <c r="AD328" s="2563">
        <f t="shared" si="460"/>
        <v>0</v>
      </c>
      <c r="AE328" s="2623">
        <f t="shared" si="378"/>
        <v>0</v>
      </c>
      <c r="AF328" s="2623"/>
      <c r="AG328" s="2655"/>
      <c r="AH328" s="2573"/>
      <c r="AI328" s="2573"/>
      <c r="AJ328" s="2573"/>
      <c r="AK328" s="2573"/>
      <c r="AL328" s="2655"/>
      <c r="AM328" s="2655"/>
      <c r="AN328" s="2655"/>
      <c r="AO328" s="2655">
        <v>0</v>
      </c>
      <c r="AP328" s="2655"/>
      <c r="AQ328" s="2573"/>
      <c r="AR328" s="2573"/>
      <c r="AS328" s="2573"/>
      <c r="AT328" s="2655"/>
      <c r="AU328" s="2655"/>
      <c r="AV328" s="2655"/>
      <c r="AW328" s="2655"/>
      <c r="AX328" s="2652">
        <f t="shared" si="379"/>
        <v>0</v>
      </c>
      <c r="AY328" s="2758">
        <f t="shared" si="461"/>
        <v>0</v>
      </c>
      <c r="AZ328" s="2701">
        <f t="shared" si="461"/>
        <v>0</v>
      </c>
      <c r="BA328" s="2758">
        <f t="shared" si="461"/>
        <v>0</v>
      </c>
      <c r="BB328" s="2590">
        <f t="shared" si="461"/>
        <v>0</v>
      </c>
      <c r="BC328" s="2756">
        <f t="shared" si="461"/>
        <v>0</v>
      </c>
      <c r="BD328" s="2756">
        <f t="shared" si="461"/>
        <v>0</v>
      </c>
      <c r="BE328" s="2590">
        <f t="shared" si="461"/>
        <v>0</v>
      </c>
      <c r="BF328" s="2719">
        <f t="shared" si="461"/>
        <v>0</v>
      </c>
      <c r="BG328" s="2719">
        <f t="shared" si="380"/>
        <v>0</v>
      </c>
      <c r="BH328" s="2798"/>
      <c r="BI328" s="2798"/>
      <c r="BJ328" s="2655"/>
      <c r="BK328" s="2573"/>
      <c r="BL328" s="2573"/>
      <c r="BM328" s="2573"/>
      <c r="BN328" s="2573"/>
      <c r="BO328" s="2655"/>
      <c r="BP328" s="2655"/>
      <c r="BQ328" s="2655"/>
      <c r="BR328" s="2573">
        <f t="shared" si="381"/>
        <v>0</v>
      </c>
      <c r="BS328" s="2655"/>
      <c r="BT328" s="2573"/>
      <c r="BU328" s="2573"/>
      <c r="BV328" s="2573"/>
      <c r="BW328" s="2573"/>
      <c r="BX328" s="2655"/>
      <c r="BY328" s="2655"/>
      <c r="BZ328" s="2655"/>
      <c r="CA328" s="2655">
        <f t="shared" si="382"/>
        <v>0</v>
      </c>
      <c r="CB328" s="2789"/>
      <c r="CC328" s="2604"/>
      <c r="CD328" s="2604"/>
      <c r="CE328" s="2604"/>
      <c r="CF328" s="2604"/>
      <c r="CG328" s="2604"/>
      <c r="CH328" s="2604"/>
      <c r="CI328" s="2604"/>
      <c r="CJ328" s="2604">
        <f t="shared" si="383"/>
        <v>0</v>
      </c>
      <c r="CK328" s="2721"/>
      <c r="CL328" s="2721"/>
    </row>
    <row r="329" spans="1:90" ht="24.75" customHeight="1">
      <c r="A329" s="338"/>
      <c r="B329" s="3552" t="s">
        <v>576</v>
      </c>
      <c r="C329" s="3553" t="s">
        <v>608</v>
      </c>
      <c r="D329" s="3572"/>
      <c r="E329" s="3556">
        <v>0</v>
      </c>
      <c r="F329" s="3556">
        <v>0</v>
      </c>
      <c r="G329" s="3556">
        <v>0</v>
      </c>
      <c r="H329" s="3556">
        <v>0</v>
      </c>
      <c r="I329" s="3556">
        <v>0</v>
      </c>
      <c r="J329" s="3556">
        <v>0</v>
      </c>
      <c r="K329" s="3556">
        <v>0</v>
      </c>
      <c r="L329" s="3556">
        <v>0</v>
      </c>
      <c r="M329" s="3556">
        <v>0</v>
      </c>
      <c r="N329" s="3556">
        <f t="shared" ref="N329:U329" si="462">SUM(N330:N339)</f>
        <v>0</v>
      </c>
      <c r="O329" s="3556">
        <f t="shared" si="462"/>
        <v>0</v>
      </c>
      <c r="P329" s="3556">
        <f t="shared" si="462"/>
        <v>9450</v>
      </c>
      <c r="Q329" s="3556">
        <f t="shared" si="462"/>
        <v>0</v>
      </c>
      <c r="R329" s="3556">
        <f>SUM(R330:R339)</f>
        <v>0</v>
      </c>
      <c r="S329" s="3556">
        <f t="shared" si="462"/>
        <v>0</v>
      </c>
      <c r="T329" s="3556">
        <f t="shared" si="462"/>
        <v>0</v>
      </c>
      <c r="U329" s="3556">
        <f t="shared" si="462"/>
        <v>0</v>
      </c>
      <c r="V329" s="3556">
        <f t="shared" si="377"/>
        <v>9450</v>
      </c>
      <c r="W329" s="3556">
        <f t="shared" ref="W329:AD329" si="463">SUM(W330:W339)</f>
        <v>0</v>
      </c>
      <c r="X329" s="3556">
        <f t="shared" si="463"/>
        <v>0</v>
      </c>
      <c r="Y329" s="3556">
        <f t="shared" si="463"/>
        <v>9450</v>
      </c>
      <c r="Z329" s="3556">
        <f t="shared" si="463"/>
        <v>0</v>
      </c>
      <c r="AA329" s="3556">
        <f>SUM(AA330:AA339)</f>
        <v>0</v>
      </c>
      <c r="AB329" s="3556">
        <f t="shared" si="463"/>
        <v>0</v>
      </c>
      <c r="AC329" s="3556">
        <f t="shared" si="463"/>
        <v>0</v>
      </c>
      <c r="AD329" s="3556">
        <f t="shared" si="463"/>
        <v>0</v>
      </c>
      <c r="AE329" s="3556">
        <f t="shared" si="378"/>
        <v>9450</v>
      </c>
      <c r="AF329" s="3556"/>
      <c r="AG329" s="3556">
        <v>0</v>
      </c>
      <c r="AH329" s="3556">
        <v>0</v>
      </c>
      <c r="AI329" s="3556">
        <v>12127.5</v>
      </c>
      <c r="AJ329" s="3556">
        <v>97127.5</v>
      </c>
      <c r="AK329" s="3556">
        <v>0</v>
      </c>
      <c r="AL329" s="3556">
        <v>0</v>
      </c>
      <c r="AM329" s="3556">
        <v>0</v>
      </c>
      <c r="AN329" s="3556">
        <v>0</v>
      </c>
      <c r="AO329" s="3556">
        <v>109255</v>
      </c>
      <c r="AP329" s="3556">
        <f t="shared" ref="AP329:AW329" si="464">SUM(AP330:AP339)</f>
        <v>0</v>
      </c>
      <c r="AQ329" s="3556">
        <f t="shared" si="464"/>
        <v>0</v>
      </c>
      <c r="AR329" s="3556">
        <f t="shared" si="464"/>
        <v>0</v>
      </c>
      <c r="AS329" s="3556">
        <f t="shared" si="464"/>
        <v>0</v>
      </c>
      <c r="AT329" s="3556">
        <f>SUM(AT330:AT339)</f>
        <v>0</v>
      </c>
      <c r="AU329" s="3556">
        <f t="shared" si="464"/>
        <v>0</v>
      </c>
      <c r="AV329" s="3556">
        <f t="shared" si="464"/>
        <v>0</v>
      </c>
      <c r="AW329" s="3556">
        <f t="shared" si="464"/>
        <v>0</v>
      </c>
      <c r="AX329" s="3556">
        <f t="shared" si="379"/>
        <v>0</v>
      </c>
      <c r="AY329" s="3556">
        <f t="shared" ref="AY329:BF329" si="465">SUM(AY330:AY339)</f>
        <v>0</v>
      </c>
      <c r="AZ329" s="3556">
        <f t="shared" si="465"/>
        <v>0</v>
      </c>
      <c r="BA329" s="3556">
        <f t="shared" si="465"/>
        <v>12127.5</v>
      </c>
      <c r="BB329" s="3556">
        <f t="shared" si="465"/>
        <v>97127.5</v>
      </c>
      <c r="BC329" s="3556">
        <f>SUM(BC330:BC339)</f>
        <v>0</v>
      </c>
      <c r="BD329" s="3556">
        <f t="shared" si="465"/>
        <v>0</v>
      </c>
      <c r="BE329" s="3556">
        <f t="shared" si="465"/>
        <v>0</v>
      </c>
      <c r="BF329" s="3556">
        <f t="shared" si="465"/>
        <v>0</v>
      </c>
      <c r="BG329" s="3556">
        <f t="shared" si="380"/>
        <v>109255</v>
      </c>
      <c r="BH329" s="3559"/>
      <c r="BI329" s="3559"/>
      <c r="BJ329" s="3556">
        <f t="shared" ref="BJ329:BQ329" si="466">SUM(BJ330:BJ339)</f>
        <v>0</v>
      </c>
      <c r="BK329" s="3556">
        <f t="shared" si="466"/>
        <v>5</v>
      </c>
      <c r="BL329" s="3556">
        <f t="shared" si="466"/>
        <v>50000</v>
      </c>
      <c r="BM329" s="3556">
        <f t="shared" si="466"/>
        <v>300000</v>
      </c>
      <c r="BN329" s="3556">
        <f t="shared" si="466"/>
        <v>0</v>
      </c>
      <c r="BO329" s="3556">
        <f t="shared" si="466"/>
        <v>0</v>
      </c>
      <c r="BP329" s="3556">
        <f t="shared" si="466"/>
        <v>0</v>
      </c>
      <c r="BQ329" s="3556">
        <f t="shared" si="466"/>
        <v>0</v>
      </c>
      <c r="BR329" s="3556">
        <f t="shared" si="381"/>
        <v>350000</v>
      </c>
      <c r="BS329" s="3556">
        <f t="shared" ref="BS329:BZ329" si="467">SUM(BS330:BS339)</f>
        <v>0</v>
      </c>
      <c r="BT329" s="3556">
        <f t="shared" si="467"/>
        <v>0</v>
      </c>
      <c r="BU329" s="3556">
        <f t="shared" si="467"/>
        <v>0</v>
      </c>
      <c r="BV329" s="3556">
        <f t="shared" si="467"/>
        <v>0</v>
      </c>
      <c r="BW329" s="3556">
        <f t="shared" si="467"/>
        <v>0</v>
      </c>
      <c r="BX329" s="3556">
        <f t="shared" si="467"/>
        <v>0</v>
      </c>
      <c r="BY329" s="3556">
        <f t="shared" si="467"/>
        <v>0</v>
      </c>
      <c r="BZ329" s="3556">
        <f t="shared" si="467"/>
        <v>0</v>
      </c>
      <c r="CA329" s="3556">
        <f t="shared" si="382"/>
        <v>0</v>
      </c>
      <c r="CB329" s="3556">
        <f t="shared" ref="CB329:CI329" si="468">SUM(CB330:CB339)</f>
        <v>0</v>
      </c>
      <c r="CC329" s="3556">
        <f t="shared" si="468"/>
        <v>5</v>
      </c>
      <c r="CD329" s="3556">
        <f t="shared" si="468"/>
        <v>50000</v>
      </c>
      <c r="CE329" s="3556">
        <f t="shared" si="468"/>
        <v>300000</v>
      </c>
      <c r="CF329" s="3556">
        <f>SUM(CF330:CF339)</f>
        <v>0</v>
      </c>
      <c r="CG329" s="3556">
        <f t="shared" si="468"/>
        <v>0</v>
      </c>
      <c r="CH329" s="3556">
        <f t="shared" si="468"/>
        <v>0</v>
      </c>
      <c r="CI329" s="3556">
        <f t="shared" si="468"/>
        <v>0</v>
      </c>
      <c r="CJ329" s="3556">
        <f t="shared" si="383"/>
        <v>350000</v>
      </c>
      <c r="CK329" s="2659"/>
      <c r="CL329" s="2659"/>
    </row>
    <row r="330" spans="1:90" ht="36">
      <c r="A330" s="2834"/>
      <c r="B330" s="2728" t="s">
        <v>578</v>
      </c>
      <c r="C330" s="347" t="s">
        <v>359</v>
      </c>
      <c r="D330" s="2547" t="s">
        <v>957</v>
      </c>
      <c r="E330" s="2770">
        <v>0</v>
      </c>
      <c r="F330" s="2581">
        <v>0</v>
      </c>
      <c r="G330" s="2581">
        <v>0</v>
      </c>
      <c r="H330" s="2581">
        <v>0</v>
      </c>
      <c r="I330" s="2581">
        <v>0</v>
      </c>
      <c r="J330" s="2581">
        <v>0</v>
      </c>
      <c r="K330" s="2581">
        <v>0</v>
      </c>
      <c r="L330" s="2581">
        <v>0</v>
      </c>
      <c r="M330" s="2581">
        <v>0</v>
      </c>
      <c r="N330" s="2585"/>
      <c r="O330" s="2585"/>
      <c r="P330" s="2550">
        <v>9450</v>
      </c>
      <c r="Q330" s="2550"/>
      <c r="R330" s="2585"/>
      <c r="S330" s="2585"/>
      <c r="T330" s="2552"/>
      <c r="U330" s="2581"/>
      <c r="V330" s="2732">
        <f t="shared" si="377"/>
        <v>9450</v>
      </c>
      <c r="W330" s="2563">
        <f t="shared" ref="W330:AD330" si="469">E330+N330</f>
        <v>0</v>
      </c>
      <c r="X330" s="2563">
        <f t="shared" si="469"/>
        <v>0</v>
      </c>
      <c r="Y330" s="2563">
        <f t="shared" si="469"/>
        <v>9450</v>
      </c>
      <c r="Z330" s="2563">
        <f t="shared" si="469"/>
        <v>0</v>
      </c>
      <c r="AA330" s="2563">
        <f t="shared" si="469"/>
        <v>0</v>
      </c>
      <c r="AB330" s="2563">
        <f t="shared" si="469"/>
        <v>0</v>
      </c>
      <c r="AC330" s="2590">
        <f t="shared" si="469"/>
        <v>0</v>
      </c>
      <c r="AD330" s="2563">
        <f t="shared" si="469"/>
        <v>0</v>
      </c>
      <c r="AE330" s="2552">
        <f t="shared" si="378"/>
        <v>9450</v>
      </c>
      <c r="AF330" s="2553"/>
      <c r="AG330" s="2773">
        <v>0</v>
      </c>
      <c r="AH330" s="2581">
        <v>0</v>
      </c>
      <c r="AI330" s="2581">
        <v>12127.5</v>
      </c>
      <c r="AJ330" s="2581">
        <v>97127.5</v>
      </c>
      <c r="AK330" s="2581">
        <v>0</v>
      </c>
      <c r="AL330" s="2581">
        <v>0</v>
      </c>
      <c r="AM330" s="2581">
        <v>0</v>
      </c>
      <c r="AN330" s="2581"/>
      <c r="AO330" s="2581">
        <v>109255</v>
      </c>
      <c r="AP330" s="2773"/>
      <c r="AQ330" s="2581"/>
      <c r="AR330" s="2581"/>
      <c r="AS330" s="2581"/>
      <c r="AT330" s="2581"/>
      <c r="AU330" s="2581"/>
      <c r="AV330" s="2581"/>
      <c r="AW330" s="2581"/>
      <c r="AX330" s="2732">
        <f t="shared" si="379"/>
        <v>0</v>
      </c>
      <c r="AY330" s="2758">
        <f t="shared" ref="AY330:BF339" si="470">AG330+AP330</f>
        <v>0</v>
      </c>
      <c r="AZ330" s="2590">
        <f t="shared" si="470"/>
        <v>0</v>
      </c>
      <c r="BA330" s="2756">
        <f t="shared" si="470"/>
        <v>12127.5</v>
      </c>
      <c r="BB330" s="2590">
        <f t="shared" si="470"/>
        <v>97127.5</v>
      </c>
      <c r="BC330" s="2756">
        <f t="shared" si="470"/>
        <v>0</v>
      </c>
      <c r="BD330" s="2756">
        <f t="shared" si="470"/>
        <v>0</v>
      </c>
      <c r="BE330" s="2590">
        <f t="shared" si="470"/>
        <v>0</v>
      </c>
      <c r="BF330" s="2719">
        <f t="shared" si="470"/>
        <v>0</v>
      </c>
      <c r="BG330" s="2706">
        <f t="shared" si="380"/>
        <v>109255</v>
      </c>
      <c r="BH330" s="2837"/>
      <c r="BI330" s="2837"/>
      <c r="BJ330" s="2773"/>
      <c r="BK330" s="2731">
        <v>5</v>
      </c>
      <c r="BL330" s="2581">
        <v>50000</v>
      </c>
      <c r="BM330" s="2581">
        <v>300000</v>
      </c>
      <c r="BN330" s="2581"/>
      <c r="BO330" s="2581"/>
      <c r="BP330" s="2581"/>
      <c r="BQ330" s="2581"/>
      <c r="BR330" s="2552">
        <f t="shared" si="381"/>
        <v>350000</v>
      </c>
      <c r="BS330" s="2625"/>
      <c r="BT330" s="2849"/>
      <c r="BU330" s="2554"/>
      <c r="BV330" s="2554"/>
      <c r="BW330" s="2554"/>
      <c r="BX330" s="2554"/>
      <c r="BY330" s="2554"/>
      <c r="BZ330" s="2554"/>
      <c r="CA330" s="2554">
        <f t="shared" si="382"/>
        <v>0</v>
      </c>
      <c r="CB330" s="2756">
        <f t="shared" ref="CB330:CH330" si="471">BJ330+BS330</f>
        <v>0</v>
      </c>
      <c r="CC330" s="2590">
        <f t="shared" si="471"/>
        <v>5</v>
      </c>
      <c r="CD330" s="2590">
        <f t="shared" si="471"/>
        <v>50000</v>
      </c>
      <c r="CE330" s="2590">
        <f t="shared" si="471"/>
        <v>300000</v>
      </c>
      <c r="CF330" s="2590">
        <f t="shared" si="471"/>
        <v>0</v>
      </c>
      <c r="CG330" s="2590">
        <f t="shared" si="471"/>
        <v>0</v>
      </c>
      <c r="CH330" s="2590">
        <f t="shared" si="471"/>
        <v>0</v>
      </c>
      <c r="CI330" s="2732"/>
      <c r="CJ330" s="2732">
        <f t="shared" si="383"/>
        <v>350000</v>
      </c>
      <c r="CK330" s="2551" t="s">
        <v>1389</v>
      </c>
      <c r="CL330" s="2551" t="s">
        <v>1390</v>
      </c>
    </row>
    <row r="331" spans="1:90" ht="14.25" hidden="1" customHeight="1">
      <c r="A331" s="2667"/>
      <c r="B331" s="2668"/>
      <c r="C331" s="530"/>
      <c r="D331" s="2669"/>
      <c r="E331" s="2776">
        <v>0</v>
      </c>
      <c r="F331" s="2732">
        <v>0</v>
      </c>
      <c r="G331" s="2732">
        <v>0</v>
      </c>
      <c r="H331" s="2732">
        <v>0</v>
      </c>
      <c r="I331" s="2732">
        <v>0</v>
      </c>
      <c r="J331" s="2732">
        <v>0</v>
      </c>
      <c r="K331" s="2732">
        <v>0</v>
      </c>
      <c r="L331" s="2732">
        <v>0</v>
      </c>
      <c r="M331" s="2732">
        <v>0</v>
      </c>
      <c r="N331" s="2735"/>
      <c r="O331" s="2735"/>
      <c r="P331" s="2735"/>
      <c r="Q331" s="2735"/>
      <c r="R331" s="2735"/>
      <c r="S331" s="2735"/>
      <c r="T331" s="2552"/>
      <c r="U331" s="2735"/>
      <c r="V331" s="2735">
        <f t="shared" ref="V331:V353" si="472">SUM(P331:U331)</f>
        <v>0</v>
      </c>
      <c r="W331" s="2563"/>
      <c r="X331" s="2563"/>
      <c r="Y331" s="2563"/>
      <c r="Z331" s="2563"/>
      <c r="AA331" s="2563"/>
      <c r="AB331" s="2563"/>
      <c r="AC331" s="2590"/>
      <c r="AD331" s="2563"/>
      <c r="AE331" s="2639">
        <f t="shared" ref="AE331:AE352" si="473">SUM(Y331:AD331)</f>
        <v>0</v>
      </c>
      <c r="AF331" s="2639"/>
      <c r="AG331" s="2775"/>
      <c r="AH331" s="2732"/>
      <c r="AI331" s="2732"/>
      <c r="AJ331" s="2732"/>
      <c r="AK331" s="2732"/>
      <c r="AL331" s="2732"/>
      <c r="AM331" s="2732"/>
      <c r="AN331" s="2732"/>
      <c r="AO331" s="2732">
        <v>0</v>
      </c>
      <c r="AP331" s="2775"/>
      <c r="AQ331" s="2732"/>
      <c r="AR331" s="2732"/>
      <c r="AS331" s="2732"/>
      <c r="AT331" s="2732"/>
      <c r="AU331" s="2732"/>
      <c r="AV331" s="2732"/>
      <c r="AW331" s="2732"/>
      <c r="AX331" s="2732">
        <f t="shared" ref="AX331:AX353" si="474">SUM(AR331:AW331)</f>
        <v>0</v>
      </c>
      <c r="AY331" s="2758">
        <f t="shared" si="470"/>
        <v>0</v>
      </c>
      <c r="AZ331" s="2701">
        <f t="shared" si="470"/>
        <v>0</v>
      </c>
      <c r="BA331" s="2758">
        <f t="shared" si="470"/>
        <v>0</v>
      </c>
      <c r="BB331" s="2590">
        <f t="shared" si="470"/>
        <v>0</v>
      </c>
      <c r="BC331" s="2756">
        <f t="shared" si="470"/>
        <v>0</v>
      </c>
      <c r="BD331" s="2756">
        <f t="shared" si="470"/>
        <v>0</v>
      </c>
      <c r="BE331" s="2590">
        <f t="shared" si="470"/>
        <v>0</v>
      </c>
      <c r="BF331" s="2719">
        <f t="shared" si="470"/>
        <v>0</v>
      </c>
      <c r="BG331" s="2706">
        <f t="shared" ref="BG331:BG352" si="475">SUM(BA331:BF331)</f>
        <v>0</v>
      </c>
      <c r="BH331" s="2837"/>
      <c r="BI331" s="2837"/>
      <c r="BJ331" s="2775"/>
      <c r="BK331" s="2732"/>
      <c r="BL331" s="2732"/>
      <c r="BM331" s="2732"/>
      <c r="BN331" s="2732"/>
      <c r="BO331" s="2732"/>
      <c r="BP331" s="2732"/>
      <c r="BQ331" s="2732"/>
      <c r="BR331" s="2732">
        <f t="shared" ref="BR331:BR342" si="476">SUM(BL331:BQ331)</f>
        <v>0</v>
      </c>
      <c r="BS331" s="2775"/>
      <c r="BT331" s="2732"/>
      <c r="BU331" s="2732"/>
      <c r="BV331" s="2732"/>
      <c r="BW331" s="2732"/>
      <c r="BX331" s="2732"/>
      <c r="BY331" s="2732"/>
      <c r="BZ331" s="2732"/>
      <c r="CA331" s="2732">
        <f t="shared" ref="CA331:CA353" si="477">SUM(BU331:BZ331)</f>
        <v>0</v>
      </c>
      <c r="CB331" s="2756"/>
      <c r="CC331" s="2590"/>
      <c r="CD331" s="2590"/>
      <c r="CE331" s="2590"/>
      <c r="CF331" s="2590"/>
      <c r="CG331" s="2590"/>
      <c r="CH331" s="2590"/>
      <c r="CI331" s="2732"/>
      <c r="CJ331" s="2732">
        <f t="shared" ref="CJ331:CJ352" si="478">SUM(CD331:CI331)</f>
        <v>0</v>
      </c>
      <c r="CK331" s="2732"/>
      <c r="CL331" s="2732"/>
    </row>
    <row r="332" spans="1:90" ht="14.25" hidden="1" customHeight="1">
      <c r="A332" s="2667"/>
      <c r="B332" s="2668"/>
      <c r="C332" s="530"/>
      <c r="D332" s="2669"/>
      <c r="E332" s="2776">
        <v>0</v>
      </c>
      <c r="F332" s="2732">
        <v>0</v>
      </c>
      <c r="G332" s="2732">
        <v>0</v>
      </c>
      <c r="H332" s="2732">
        <v>0</v>
      </c>
      <c r="I332" s="2732">
        <v>0</v>
      </c>
      <c r="J332" s="2732">
        <v>0</v>
      </c>
      <c r="K332" s="2732">
        <v>0</v>
      </c>
      <c r="L332" s="2732">
        <v>0</v>
      </c>
      <c r="M332" s="2732">
        <v>0</v>
      </c>
      <c r="N332" s="2735"/>
      <c r="O332" s="2735"/>
      <c r="P332" s="2735"/>
      <c r="Q332" s="2735"/>
      <c r="R332" s="2735"/>
      <c r="S332" s="2735"/>
      <c r="T332" s="2552"/>
      <c r="U332" s="2735"/>
      <c r="V332" s="2735">
        <f t="shared" si="472"/>
        <v>0</v>
      </c>
      <c r="W332" s="2563"/>
      <c r="X332" s="2563"/>
      <c r="Y332" s="2563"/>
      <c r="Z332" s="2563"/>
      <c r="AA332" s="2563"/>
      <c r="AB332" s="2563"/>
      <c r="AC332" s="2590"/>
      <c r="AD332" s="2563"/>
      <c r="AE332" s="2639">
        <f t="shared" si="473"/>
        <v>0</v>
      </c>
      <c r="AF332" s="2639"/>
      <c r="AG332" s="2775"/>
      <c r="AH332" s="2732"/>
      <c r="AI332" s="2732"/>
      <c r="AJ332" s="2732"/>
      <c r="AK332" s="2732"/>
      <c r="AL332" s="2732"/>
      <c r="AM332" s="2732"/>
      <c r="AN332" s="2732"/>
      <c r="AO332" s="2732">
        <v>0</v>
      </c>
      <c r="AP332" s="2775"/>
      <c r="AQ332" s="2732"/>
      <c r="AR332" s="2732"/>
      <c r="AS332" s="2732"/>
      <c r="AT332" s="2732"/>
      <c r="AU332" s="2732"/>
      <c r="AV332" s="2732"/>
      <c r="AW332" s="2732"/>
      <c r="AX332" s="2732">
        <f t="shared" si="474"/>
        <v>0</v>
      </c>
      <c r="AY332" s="2758">
        <f t="shared" si="470"/>
        <v>0</v>
      </c>
      <c r="AZ332" s="2701">
        <f t="shared" si="470"/>
        <v>0</v>
      </c>
      <c r="BA332" s="2758">
        <f t="shared" si="470"/>
        <v>0</v>
      </c>
      <c r="BB332" s="2590">
        <f t="shared" si="470"/>
        <v>0</v>
      </c>
      <c r="BC332" s="2756">
        <f t="shared" si="470"/>
        <v>0</v>
      </c>
      <c r="BD332" s="2756">
        <f t="shared" si="470"/>
        <v>0</v>
      </c>
      <c r="BE332" s="2590">
        <f t="shared" si="470"/>
        <v>0</v>
      </c>
      <c r="BF332" s="2719">
        <f t="shared" si="470"/>
        <v>0</v>
      </c>
      <c r="BG332" s="2706">
        <f t="shared" si="475"/>
        <v>0</v>
      </c>
      <c r="BH332" s="2837"/>
      <c r="BI332" s="2837"/>
      <c r="BJ332" s="2775"/>
      <c r="BK332" s="2732"/>
      <c r="BL332" s="2732"/>
      <c r="BM332" s="2732"/>
      <c r="BN332" s="2732"/>
      <c r="BO332" s="2732"/>
      <c r="BP332" s="2732"/>
      <c r="BQ332" s="2732"/>
      <c r="BR332" s="2732">
        <f t="shared" si="476"/>
        <v>0</v>
      </c>
      <c r="BS332" s="2775"/>
      <c r="BT332" s="2732"/>
      <c r="BU332" s="2732"/>
      <c r="BV332" s="2732"/>
      <c r="BW332" s="2732"/>
      <c r="BX332" s="2732"/>
      <c r="BY332" s="2732"/>
      <c r="BZ332" s="2732"/>
      <c r="CA332" s="2732">
        <f t="shared" si="477"/>
        <v>0</v>
      </c>
      <c r="CB332" s="2756"/>
      <c r="CC332" s="2590"/>
      <c r="CD332" s="2590"/>
      <c r="CE332" s="2590"/>
      <c r="CF332" s="2590"/>
      <c r="CG332" s="2590"/>
      <c r="CH332" s="2590"/>
      <c r="CI332" s="2732"/>
      <c r="CJ332" s="2732">
        <f t="shared" si="478"/>
        <v>0</v>
      </c>
      <c r="CK332" s="2732"/>
      <c r="CL332" s="2732"/>
    </row>
    <row r="333" spans="1:90" ht="14.25" hidden="1" customHeight="1">
      <c r="A333" s="2667"/>
      <c r="B333" s="2668"/>
      <c r="C333" s="530"/>
      <c r="D333" s="2669"/>
      <c r="E333" s="2776">
        <v>0</v>
      </c>
      <c r="F333" s="2732">
        <v>0</v>
      </c>
      <c r="G333" s="2732">
        <v>0</v>
      </c>
      <c r="H333" s="2732">
        <v>0</v>
      </c>
      <c r="I333" s="2732">
        <v>0</v>
      </c>
      <c r="J333" s="2732">
        <v>0</v>
      </c>
      <c r="K333" s="2732">
        <v>0</v>
      </c>
      <c r="L333" s="2732">
        <v>0</v>
      </c>
      <c r="M333" s="2732">
        <v>0</v>
      </c>
      <c r="N333" s="2735"/>
      <c r="O333" s="2735"/>
      <c r="P333" s="2735"/>
      <c r="Q333" s="2735"/>
      <c r="R333" s="2735"/>
      <c r="S333" s="2735"/>
      <c r="T333" s="2552"/>
      <c r="U333" s="2735"/>
      <c r="V333" s="2735">
        <f t="shared" si="472"/>
        <v>0</v>
      </c>
      <c r="W333" s="2563"/>
      <c r="X333" s="2563"/>
      <c r="Y333" s="2563"/>
      <c r="Z333" s="2563"/>
      <c r="AA333" s="2563"/>
      <c r="AB333" s="2563"/>
      <c r="AC333" s="2590"/>
      <c r="AD333" s="2563"/>
      <c r="AE333" s="2639">
        <f t="shared" si="473"/>
        <v>0</v>
      </c>
      <c r="AF333" s="2639"/>
      <c r="AG333" s="2775"/>
      <c r="AH333" s="2732"/>
      <c r="AI333" s="2732"/>
      <c r="AJ333" s="2732"/>
      <c r="AK333" s="2732"/>
      <c r="AL333" s="2732"/>
      <c r="AM333" s="2732"/>
      <c r="AN333" s="2732"/>
      <c r="AO333" s="2732">
        <v>0</v>
      </c>
      <c r="AP333" s="2775"/>
      <c r="AQ333" s="2732"/>
      <c r="AR333" s="2732"/>
      <c r="AS333" s="2732"/>
      <c r="AT333" s="2732"/>
      <c r="AU333" s="2732"/>
      <c r="AV333" s="2732"/>
      <c r="AW333" s="2732"/>
      <c r="AX333" s="2732">
        <f t="shared" si="474"/>
        <v>0</v>
      </c>
      <c r="AY333" s="2758">
        <f t="shared" si="470"/>
        <v>0</v>
      </c>
      <c r="AZ333" s="2701">
        <f t="shared" si="470"/>
        <v>0</v>
      </c>
      <c r="BA333" s="2758">
        <f t="shared" si="470"/>
        <v>0</v>
      </c>
      <c r="BB333" s="2590">
        <f t="shared" si="470"/>
        <v>0</v>
      </c>
      <c r="BC333" s="2756">
        <f t="shared" si="470"/>
        <v>0</v>
      </c>
      <c r="BD333" s="2756">
        <f t="shared" si="470"/>
        <v>0</v>
      </c>
      <c r="BE333" s="2590">
        <f t="shared" si="470"/>
        <v>0</v>
      </c>
      <c r="BF333" s="2719">
        <f t="shared" si="470"/>
        <v>0</v>
      </c>
      <c r="BG333" s="2706">
        <f t="shared" si="475"/>
        <v>0</v>
      </c>
      <c r="BH333" s="2837"/>
      <c r="BI333" s="2837"/>
      <c r="BJ333" s="2775"/>
      <c r="BK333" s="2732"/>
      <c r="BL333" s="2732"/>
      <c r="BM333" s="2732"/>
      <c r="BN333" s="2732"/>
      <c r="BO333" s="2732"/>
      <c r="BP333" s="2732"/>
      <c r="BQ333" s="2732"/>
      <c r="BR333" s="2732">
        <f t="shared" si="476"/>
        <v>0</v>
      </c>
      <c r="BS333" s="2775"/>
      <c r="BT333" s="2732"/>
      <c r="BU333" s="2732"/>
      <c r="BV333" s="2732"/>
      <c r="BW333" s="2732"/>
      <c r="BX333" s="2732"/>
      <c r="BY333" s="2732"/>
      <c r="BZ333" s="2732"/>
      <c r="CA333" s="2732">
        <f t="shared" si="477"/>
        <v>0</v>
      </c>
      <c r="CB333" s="2756"/>
      <c r="CC333" s="2590"/>
      <c r="CD333" s="2590"/>
      <c r="CE333" s="2590"/>
      <c r="CF333" s="2590"/>
      <c r="CG333" s="2590"/>
      <c r="CH333" s="2590"/>
      <c r="CI333" s="2732"/>
      <c r="CJ333" s="2732">
        <f t="shared" si="478"/>
        <v>0</v>
      </c>
      <c r="CK333" s="2732"/>
      <c r="CL333" s="2732"/>
    </row>
    <row r="334" spans="1:90" ht="14.25" hidden="1" customHeight="1">
      <c r="A334" s="2667"/>
      <c r="B334" s="2668"/>
      <c r="C334" s="530"/>
      <c r="D334" s="2669"/>
      <c r="E334" s="2776">
        <v>0</v>
      </c>
      <c r="F334" s="2732">
        <v>0</v>
      </c>
      <c r="G334" s="2732">
        <v>0</v>
      </c>
      <c r="H334" s="2732">
        <v>0</v>
      </c>
      <c r="I334" s="2732">
        <v>0</v>
      </c>
      <c r="J334" s="2732">
        <v>0</v>
      </c>
      <c r="K334" s="2732">
        <v>0</v>
      </c>
      <c r="L334" s="2732">
        <v>0</v>
      </c>
      <c r="M334" s="2732">
        <v>0</v>
      </c>
      <c r="N334" s="2735"/>
      <c r="O334" s="2735"/>
      <c r="P334" s="2735"/>
      <c r="Q334" s="2735"/>
      <c r="R334" s="2735"/>
      <c r="S334" s="2735"/>
      <c r="T334" s="2552"/>
      <c r="U334" s="2735"/>
      <c r="V334" s="2735">
        <f t="shared" si="472"/>
        <v>0</v>
      </c>
      <c r="W334" s="2563"/>
      <c r="X334" s="2563"/>
      <c r="Y334" s="2563"/>
      <c r="Z334" s="2563"/>
      <c r="AA334" s="2563"/>
      <c r="AB334" s="2563"/>
      <c r="AC334" s="2590"/>
      <c r="AD334" s="2563"/>
      <c r="AE334" s="2639">
        <f t="shared" si="473"/>
        <v>0</v>
      </c>
      <c r="AF334" s="2639"/>
      <c r="AG334" s="2775"/>
      <c r="AH334" s="2732"/>
      <c r="AI334" s="2732"/>
      <c r="AJ334" s="2732"/>
      <c r="AK334" s="2732"/>
      <c r="AL334" s="2732"/>
      <c r="AM334" s="2732"/>
      <c r="AN334" s="2732"/>
      <c r="AO334" s="2732">
        <v>0</v>
      </c>
      <c r="AP334" s="2775"/>
      <c r="AQ334" s="2732"/>
      <c r="AR334" s="2732"/>
      <c r="AS334" s="2732"/>
      <c r="AT334" s="2732"/>
      <c r="AU334" s="2732"/>
      <c r="AV334" s="2732"/>
      <c r="AW334" s="2732"/>
      <c r="AX334" s="2732">
        <f t="shared" si="474"/>
        <v>0</v>
      </c>
      <c r="AY334" s="2758">
        <f t="shared" si="470"/>
        <v>0</v>
      </c>
      <c r="AZ334" s="2701">
        <f t="shared" si="470"/>
        <v>0</v>
      </c>
      <c r="BA334" s="2758">
        <f t="shared" si="470"/>
        <v>0</v>
      </c>
      <c r="BB334" s="2590">
        <f t="shared" si="470"/>
        <v>0</v>
      </c>
      <c r="BC334" s="2756">
        <f t="shared" si="470"/>
        <v>0</v>
      </c>
      <c r="BD334" s="2756">
        <f t="shared" si="470"/>
        <v>0</v>
      </c>
      <c r="BE334" s="2590">
        <f t="shared" si="470"/>
        <v>0</v>
      </c>
      <c r="BF334" s="2719">
        <f t="shared" si="470"/>
        <v>0</v>
      </c>
      <c r="BG334" s="2706">
        <f t="shared" si="475"/>
        <v>0</v>
      </c>
      <c r="BH334" s="2837"/>
      <c r="BI334" s="2837"/>
      <c r="BJ334" s="2775"/>
      <c r="BK334" s="2732"/>
      <c r="BL334" s="2732"/>
      <c r="BM334" s="2732"/>
      <c r="BN334" s="2732"/>
      <c r="BO334" s="2732"/>
      <c r="BP334" s="2732"/>
      <c r="BQ334" s="2732"/>
      <c r="BR334" s="2732">
        <f t="shared" si="476"/>
        <v>0</v>
      </c>
      <c r="BS334" s="2775"/>
      <c r="BT334" s="2732"/>
      <c r="BU334" s="2732"/>
      <c r="BV334" s="2732"/>
      <c r="BW334" s="2732"/>
      <c r="BX334" s="2732"/>
      <c r="BY334" s="2732"/>
      <c r="BZ334" s="2732"/>
      <c r="CA334" s="2732">
        <f t="shared" si="477"/>
        <v>0</v>
      </c>
      <c r="CB334" s="2756"/>
      <c r="CC334" s="2590"/>
      <c r="CD334" s="2590"/>
      <c r="CE334" s="2590"/>
      <c r="CF334" s="2590"/>
      <c r="CG334" s="2590"/>
      <c r="CH334" s="2590"/>
      <c r="CI334" s="2732"/>
      <c r="CJ334" s="2732">
        <f t="shared" si="478"/>
        <v>0</v>
      </c>
      <c r="CK334" s="2732"/>
      <c r="CL334" s="2732"/>
    </row>
    <row r="335" spans="1:90" ht="14.25" hidden="1" customHeight="1">
      <c r="A335" s="2667"/>
      <c r="B335" s="2668"/>
      <c r="C335" s="530"/>
      <c r="D335" s="2669"/>
      <c r="E335" s="2776">
        <v>0</v>
      </c>
      <c r="F335" s="2732">
        <v>0</v>
      </c>
      <c r="G335" s="2732">
        <v>0</v>
      </c>
      <c r="H335" s="2732">
        <v>0</v>
      </c>
      <c r="I335" s="2732">
        <v>0</v>
      </c>
      <c r="J335" s="2732">
        <v>0</v>
      </c>
      <c r="K335" s="2732">
        <v>0</v>
      </c>
      <c r="L335" s="2732">
        <v>0</v>
      </c>
      <c r="M335" s="2732">
        <v>0</v>
      </c>
      <c r="N335" s="2735"/>
      <c r="O335" s="2735"/>
      <c r="P335" s="2735"/>
      <c r="Q335" s="2735"/>
      <c r="R335" s="2735"/>
      <c r="S335" s="2735"/>
      <c r="T335" s="2552"/>
      <c r="U335" s="2735"/>
      <c r="V335" s="2735">
        <f t="shared" si="472"/>
        <v>0</v>
      </c>
      <c r="W335" s="2563"/>
      <c r="X335" s="2563"/>
      <c r="Y335" s="2563"/>
      <c r="Z335" s="2563"/>
      <c r="AA335" s="2563"/>
      <c r="AB335" s="2563"/>
      <c r="AC335" s="2590"/>
      <c r="AD335" s="2563"/>
      <c r="AE335" s="2639">
        <f t="shared" si="473"/>
        <v>0</v>
      </c>
      <c r="AF335" s="2639"/>
      <c r="AG335" s="2775"/>
      <c r="AH335" s="2732"/>
      <c r="AI335" s="2732"/>
      <c r="AJ335" s="2732"/>
      <c r="AK335" s="2732"/>
      <c r="AL335" s="2732"/>
      <c r="AM335" s="2732"/>
      <c r="AN335" s="2732"/>
      <c r="AO335" s="2732">
        <v>0</v>
      </c>
      <c r="AP335" s="2775"/>
      <c r="AQ335" s="2732"/>
      <c r="AR335" s="2732"/>
      <c r="AS335" s="2732"/>
      <c r="AT335" s="2732"/>
      <c r="AU335" s="2732"/>
      <c r="AV335" s="2732"/>
      <c r="AW335" s="2732"/>
      <c r="AX335" s="2732">
        <f t="shared" si="474"/>
        <v>0</v>
      </c>
      <c r="AY335" s="2758">
        <f t="shared" si="470"/>
        <v>0</v>
      </c>
      <c r="AZ335" s="2701">
        <f t="shared" si="470"/>
        <v>0</v>
      </c>
      <c r="BA335" s="2758">
        <f t="shared" si="470"/>
        <v>0</v>
      </c>
      <c r="BB335" s="2590">
        <f t="shared" si="470"/>
        <v>0</v>
      </c>
      <c r="BC335" s="2756">
        <f t="shared" si="470"/>
        <v>0</v>
      </c>
      <c r="BD335" s="2756">
        <f t="shared" si="470"/>
        <v>0</v>
      </c>
      <c r="BE335" s="2590">
        <f t="shared" si="470"/>
        <v>0</v>
      </c>
      <c r="BF335" s="2719">
        <f t="shared" si="470"/>
        <v>0</v>
      </c>
      <c r="BG335" s="2706">
        <f t="shared" si="475"/>
        <v>0</v>
      </c>
      <c r="BH335" s="2837"/>
      <c r="BI335" s="2837"/>
      <c r="BJ335" s="2775"/>
      <c r="BK335" s="2732"/>
      <c r="BL335" s="2732"/>
      <c r="BM335" s="2732"/>
      <c r="BN335" s="2732"/>
      <c r="BO335" s="2732"/>
      <c r="BP335" s="2732"/>
      <c r="BQ335" s="2732"/>
      <c r="BR335" s="2732">
        <f t="shared" si="476"/>
        <v>0</v>
      </c>
      <c r="BS335" s="2775"/>
      <c r="BT335" s="2732"/>
      <c r="BU335" s="2732"/>
      <c r="BV335" s="2732"/>
      <c r="BW335" s="2732"/>
      <c r="BX335" s="2732"/>
      <c r="BY335" s="2732"/>
      <c r="BZ335" s="2732"/>
      <c r="CA335" s="2732">
        <f t="shared" si="477"/>
        <v>0</v>
      </c>
      <c r="CB335" s="2756"/>
      <c r="CC335" s="2590"/>
      <c r="CD335" s="2590"/>
      <c r="CE335" s="2590"/>
      <c r="CF335" s="2590"/>
      <c r="CG335" s="2590"/>
      <c r="CH335" s="2590"/>
      <c r="CI335" s="2732"/>
      <c r="CJ335" s="2732">
        <f t="shared" si="478"/>
        <v>0</v>
      </c>
      <c r="CK335" s="2732"/>
      <c r="CL335" s="2732"/>
    </row>
    <row r="336" spans="1:90" ht="14.25" hidden="1" customHeight="1">
      <c r="A336" s="2667"/>
      <c r="B336" s="2668"/>
      <c r="C336" s="530"/>
      <c r="D336" s="2669"/>
      <c r="E336" s="2776">
        <v>0</v>
      </c>
      <c r="F336" s="2732">
        <v>0</v>
      </c>
      <c r="G336" s="2732">
        <v>0</v>
      </c>
      <c r="H336" s="2732">
        <v>0</v>
      </c>
      <c r="I336" s="2732">
        <v>0</v>
      </c>
      <c r="J336" s="2732">
        <v>0</v>
      </c>
      <c r="K336" s="2732">
        <v>0</v>
      </c>
      <c r="L336" s="2732">
        <v>0</v>
      </c>
      <c r="M336" s="2732">
        <v>0</v>
      </c>
      <c r="N336" s="2735"/>
      <c r="O336" s="2735"/>
      <c r="P336" s="2735"/>
      <c r="Q336" s="2735"/>
      <c r="R336" s="2735"/>
      <c r="S336" s="2735"/>
      <c r="T336" s="2552"/>
      <c r="U336" s="2735"/>
      <c r="V336" s="2735">
        <f t="shared" si="472"/>
        <v>0</v>
      </c>
      <c r="W336" s="2563"/>
      <c r="X336" s="2563"/>
      <c r="Y336" s="2563"/>
      <c r="Z336" s="2563"/>
      <c r="AA336" s="2563"/>
      <c r="AB336" s="2563"/>
      <c r="AC336" s="2590"/>
      <c r="AD336" s="2563"/>
      <c r="AE336" s="2639">
        <f t="shared" si="473"/>
        <v>0</v>
      </c>
      <c r="AF336" s="2639"/>
      <c r="AG336" s="2775"/>
      <c r="AH336" s="2732"/>
      <c r="AI336" s="2732"/>
      <c r="AJ336" s="2732"/>
      <c r="AK336" s="2732"/>
      <c r="AL336" s="2732"/>
      <c r="AM336" s="2732"/>
      <c r="AN336" s="2732"/>
      <c r="AO336" s="2732">
        <v>0</v>
      </c>
      <c r="AP336" s="2775"/>
      <c r="AQ336" s="2732"/>
      <c r="AR336" s="2732"/>
      <c r="AS336" s="2732"/>
      <c r="AT336" s="2732"/>
      <c r="AU336" s="2732"/>
      <c r="AV336" s="2732"/>
      <c r="AW336" s="2732"/>
      <c r="AX336" s="2732">
        <f t="shared" si="474"/>
        <v>0</v>
      </c>
      <c r="AY336" s="2758">
        <f t="shared" si="470"/>
        <v>0</v>
      </c>
      <c r="AZ336" s="2701">
        <f t="shared" si="470"/>
        <v>0</v>
      </c>
      <c r="BA336" s="2758">
        <f t="shared" si="470"/>
        <v>0</v>
      </c>
      <c r="BB336" s="2590">
        <f t="shared" si="470"/>
        <v>0</v>
      </c>
      <c r="BC336" s="2756">
        <f t="shared" si="470"/>
        <v>0</v>
      </c>
      <c r="BD336" s="2756">
        <f t="shared" si="470"/>
        <v>0</v>
      </c>
      <c r="BE336" s="2590">
        <f t="shared" si="470"/>
        <v>0</v>
      </c>
      <c r="BF336" s="2719">
        <f t="shared" si="470"/>
        <v>0</v>
      </c>
      <c r="BG336" s="2706">
        <f t="shared" si="475"/>
        <v>0</v>
      </c>
      <c r="BH336" s="2837"/>
      <c r="BI336" s="2837"/>
      <c r="BJ336" s="2775"/>
      <c r="BK336" s="2732"/>
      <c r="BL336" s="2732"/>
      <c r="BM336" s="2732"/>
      <c r="BN336" s="2732"/>
      <c r="BO336" s="2732"/>
      <c r="BP336" s="2732"/>
      <c r="BQ336" s="2732"/>
      <c r="BR336" s="2732">
        <f t="shared" si="476"/>
        <v>0</v>
      </c>
      <c r="BS336" s="2775"/>
      <c r="BT336" s="2732"/>
      <c r="BU336" s="2732"/>
      <c r="BV336" s="2732"/>
      <c r="BW336" s="2732"/>
      <c r="BX336" s="2732"/>
      <c r="BY336" s="2732"/>
      <c r="BZ336" s="2732"/>
      <c r="CA336" s="2732">
        <f t="shared" si="477"/>
        <v>0</v>
      </c>
      <c r="CB336" s="2756"/>
      <c r="CC336" s="2590"/>
      <c r="CD336" s="2590"/>
      <c r="CE336" s="2590"/>
      <c r="CF336" s="2590"/>
      <c r="CG336" s="2590"/>
      <c r="CH336" s="2590"/>
      <c r="CI336" s="2732"/>
      <c r="CJ336" s="2732">
        <f t="shared" si="478"/>
        <v>0</v>
      </c>
      <c r="CK336" s="2732"/>
      <c r="CL336" s="2732"/>
    </row>
    <row r="337" spans="1:90" ht="14.25" hidden="1" customHeight="1">
      <c r="A337" s="2667"/>
      <c r="B337" s="2668"/>
      <c r="C337" s="530"/>
      <c r="D337" s="2669"/>
      <c r="E337" s="2776">
        <v>0</v>
      </c>
      <c r="F337" s="2732">
        <v>0</v>
      </c>
      <c r="G337" s="2732">
        <v>0</v>
      </c>
      <c r="H337" s="2732">
        <v>0</v>
      </c>
      <c r="I337" s="2732">
        <v>0</v>
      </c>
      <c r="J337" s="2732">
        <v>0</v>
      </c>
      <c r="K337" s="2732">
        <v>0</v>
      </c>
      <c r="L337" s="2732">
        <v>0</v>
      </c>
      <c r="M337" s="2732">
        <v>0</v>
      </c>
      <c r="N337" s="2735"/>
      <c r="O337" s="2735"/>
      <c r="P337" s="2735"/>
      <c r="Q337" s="2735"/>
      <c r="R337" s="2735"/>
      <c r="S337" s="2735"/>
      <c r="T337" s="2552"/>
      <c r="U337" s="2735"/>
      <c r="V337" s="2735">
        <f t="shared" si="472"/>
        <v>0</v>
      </c>
      <c r="W337" s="2563"/>
      <c r="X337" s="2563"/>
      <c r="Y337" s="2563"/>
      <c r="Z337" s="2563"/>
      <c r="AA337" s="2563"/>
      <c r="AB337" s="2563"/>
      <c r="AC337" s="2590"/>
      <c r="AD337" s="2563"/>
      <c r="AE337" s="2639">
        <f t="shared" si="473"/>
        <v>0</v>
      </c>
      <c r="AF337" s="2639"/>
      <c r="AG337" s="2775"/>
      <c r="AH337" s="2732"/>
      <c r="AI337" s="2732"/>
      <c r="AJ337" s="2732"/>
      <c r="AK337" s="2732"/>
      <c r="AL337" s="2732"/>
      <c r="AM337" s="2732"/>
      <c r="AN337" s="2732"/>
      <c r="AO337" s="2732">
        <v>0</v>
      </c>
      <c r="AP337" s="2775"/>
      <c r="AQ337" s="2732"/>
      <c r="AR337" s="2732"/>
      <c r="AS337" s="2732"/>
      <c r="AT337" s="2732"/>
      <c r="AU337" s="2732"/>
      <c r="AV337" s="2732"/>
      <c r="AW337" s="2732"/>
      <c r="AX337" s="2732">
        <f t="shared" si="474"/>
        <v>0</v>
      </c>
      <c r="AY337" s="2758">
        <f t="shared" si="470"/>
        <v>0</v>
      </c>
      <c r="AZ337" s="2701">
        <f t="shared" si="470"/>
        <v>0</v>
      </c>
      <c r="BA337" s="2758">
        <f t="shared" si="470"/>
        <v>0</v>
      </c>
      <c r="BB337" s="2590">
        <f t="shared" si="470"/>
        <v>0</v>
      </c>
      <c r="BC337" s="2756">
        <f t="shared" si="470"/>
        <v>0</v>
      </c>
      <c r="BD337" s="2756">
        <f t="shared" si="470"/>
        <v>0</v>
      </c>
      <c r="BE337" s="2590">
        <f t="shared" si="470"/>
        <v>0</v>
      </c>
      <c r="BF337" s="2719">
        <f t="shared" si="470"/>
        <v>0</v>
      </c>
      <c r="BG337" s="2706">
        <f t="shared" si="475"/>
        <v>0</v>
      </c>
      <c r="BH337" s="2837"/>
      <c r="BI337" s="2837"/>
      <c r="BJ337" s="2775"/>
      <c r="BK337" s="2732"/>
      <c r="BL337" s="2732"/>
      <c r="BM337" s="2732"/>
      <c r="BN337" s="2732"/>
      <c r="BO337" s="2732"/>
      <c r="BP337" s="2732"/>
      <c r="BQ337" s="2732"/>
      <c r="BR337" s="2732">
        <f t="shared" si="476"/>
        <v>0</v>
      </c>
      <c r="BS337" s="2775"/>
      <c r="BT337" s="2732"/>
      <c r="BU337" s="2732"/>
      <c r="BV337" s="2732"/>
      <c r="BW337" s="2732"/>
      <c r="BX337" s="2732"/>
      <c r="BY337" s="2732"/>
      <c r="BZ337" s="2732"/>
      <c r="CA337" s="2732">
        <f t="shared" si="477"/>
        <v>0</v>
      </c>
      <c r="CB337" s="2756"/>
      <c r="CC337" s="2590"/>
      <c r="CD337" s="2590"/>
      <c r="CE337" s="2590"/>
      <c r="CF337" s="2590"/>
      <c r="CG337" s="2590"/>
      <c r="CH337" s="2590"/>
      <c r="CI337" s="2732"/>
      <c r="CJ337" s="2732">
        <f t="shared" si="478"/>
        <v>0</v>
      </c>
      <c r="CK337" s="2732"/>
      <c r="CL337" s="2732"/>
    </row>
    <row r="338" spans="1:90" ht="14.25" hidden="1" customHeight="1">
      <c r="A338" s="2667"/>
      <c r="B338" s="2558"/>
      <c r="C338" s="412"/>
      <c r="D338" s="2559"/>
      <c r="E338" s="2756">
        <v>0</v>
      </c>
      <c r="F338" s="2590">
        <v>0</v>
      </c>
      <c r="G338" s="2590">
        <v>0</v>
      </c>
      <c r="H338" s="2590">
        <v>0</v>
      </c>
      <c r="I338" s="2590">
        <v>0</v>
      </c>
      <c r="J338" s="2590">
        <v>0</v>
      </c>
      <c r="K338" s="2590">
        <v>0</v>
      </c>
      <c r="L338" s="2590">
        <v>0</v>
      </c>
      <c r="M338" s="2590">
        <v>0</v>
      </c>
      <c r="N338" s="2591"/>
      <c r="O338" s="2861"/>
      <c r="P338" s="2591"/>
      <c r="Q338" s="2591"/>
      <c r="R338" s="2591"/>
      <c r="S338" s="2591"/>
      <c r="T338" s="2591"/>
      <c r="U338" s="2591">
        <v>0</v>
      </c>
      <c r="V338" s="2591">
        <f t="shared" si="472"/>
        <v>0</v>
      </c>
      <c r="W338" s="2563">
        <f t="shared" ref="W338:AD338" si="479">E338+N338</f>
        <v>0</v>
      </c>
      <c r="X338" s="2726">
        <f t="shared" si="479"/>
        <v>0</v>
      </c>
      <c r="Y338" s="2563">
        <f t="shared" si="479"/>
        <v>0</v>
      </c>
      <c r="Z338" s="2590">
        <f t="shared" si="479"/>
        <v>0</v>
      </c>
      <c r="AA338" s="2590">
        <f t="shared" si="479"/>
        <v>0</v>
      </c>
      <c r="AB338" s="2590">
        <f t="shared" si="479"/>
        <v>0</v>
      </c>
      <c r="AC338" s="2590">
        <f t="shared" si="479"/>
        <v>0</v>
      </c>
      <c r="AD338" s="2590">
        <f t="shared" si="479"/>
        <v>0</v>
      </c>
      <c r="AE338" s="2590">
        <f t="shared" si="473"/>
        <v>0</v>
      </c>
      <c r="AF338" s="2590"/>
      <c r="AG338" s="2758">
        <v>0</v>
      </c>
      <c r="AH338" s="2590">
        <v>0</v>
      </c>
      <c r="AI338" s="2590">
        <v>0</v>
      </c>
      <c r="AJ338" s="2590">
        <v>0</v>
      </c>
      <c r="AK338" s="2590">
        <v>0</v>
      </c>
      <c r="AL338" s="2590">
        <v>0</v>
      </c>
      <c r="AM338" s="2590">
        <v>0</v>
      </c>
      <c r="AN338" s="2590">
        <v>0</v>
      </c>
      <c r="AO338" s="2590">
        <v>0</v>
      </c>
      <c r="AP338" s="2758"/>
      <c r="AQ338" s="2590"/>
      <c r="AR338" s="2590"/>
      <c r="AS338" s="2590"/>
      <c r="AT338" s="2590"/>
      <c r="AU338" s="2590"/>
      <c r="AV338" s="2590"/>
      <c r="AW338" s="2590">
        <v>0</v>
      </c>
      <c r="AX338" s="2590">
        <f t="shared" si="474"/>
        <v>0</v>
      </c>
      <c r="AY338" s="2758">
        <f t="shared" si="470"/>
        <v>0</v>
      </c>
      <c r="AZ338" s="2701">
        <f t="shared" si="470"/>
        <v>0</v>
      </c>
      <c r="BA338" s="2758">
        <f t="shared" si="470"/>
        <v>0</v>
      </c>
      <c r="BB338" s="2590">
        <f t="shared" si="470"/>
        <v>0</v>
      </c>
      <c r="BC338" s="2756">
        <f t="shared" si="470"/>
        <v>0</v>
      </c>
      <c r="BD338" s="2756">
        <f t="shared" si="470"/>
        <v>0</v>
      </c>
      <c r="BE338" s="2590">
        <f t="shared" si="470"/>
        <v>0</v>
      </c>
      <c r="BF338" s="2719">
        <f t="shared" si="470"/>
        <v>0</v>
      </c>
      <c r="BG338" s="2719">
        <f t="shared" si="475"/>
        <v>0</v>
      </c>
      <c r="BH338" s="2798"/>
      <c r="BI338" s="2798"/>
      <c r="BJ338" s="2758"/>
      <c r="BK338" s="2590"/>
      <c r="BL338" s="2590"/>
      <c r="BM338" s="2590"/>
      <c r="BN338" s="2590"/>
      <c r="BO338" s="2590"/>
      <c r="BP338" s="2590"/>
      <c r="BQ338" s="2590">
        <v>0</v>
      </c>
      <c r="BR338" s="2590">
        <f t="shared" si="476"/>
        <v>0</v>
      </c>
      <c r="BS338" s="2758"/>
      <c r="BT338" s="2590"/>
      <c r="BU338" s="2590"/>
      <c r="BV338" s="2590"/>
      <c r="BW338" s="2590"/>
      <c r="BX338" s="2590"/>
      <c r="BY338" s="2590"/>
      <c r="BZ338" s="2590">
        <v>0</v>
      </c>
      <c r="CA338" s="2590">
        <f t="shared" si="477"/>
        <v>0</v>
      </c>
      <c r="CB338" s="2756">
        <f t="shared" ref="CB338:CI338" si="480">BJ338+BS338</f>
        <v>0</v>
      </c>
      <c r="CC338" s="2590">
        <f t="shared" si="480"/>
        <v>0</v>
      </c>
      <c r="CD338" s="2590">
        <f t="shared" si="480"/>
        <v>0</v>
      </c>
      <c r="CE338" s="2590">
        <f t="shared" si="480"/>
        <v>0</v>
      </c>
      <c r="CF338" s="2590">
        <f t="shared" si="480"/>
        <v>0</v>
      </c>
      <c r="CG338" s="2590">
        <f t="shared" si="480"/>
        <v>0</v>
      </c>
      <c r="CH338" s="2590">
        <f t="shared" si="480"/>
        <v>0</v>
      </c>
      <c r="CI338" s="2590">
        <f t="shared" si="480"/>
        <v>0</v>
      </c>
      <c r="CJ338" s="2590">
        <f t="shared" si="478"/>
        <v>0</v>
      </c>
      <c r="CK338" s="2590"/>
      <c r="CL338" s="2590" t="s">
        <v>1391</v>
      </c>
    </row>
    <row r="339" spans="1:90" ht="14.25" hidden="1" customHeight="1">
      <c r="A339" s="2667"/>
      <c r="B339" s="2558"/>
      <c r="C339" s="412"/>
      <c r="D339" s="2559"/>
      <c r="E339" s="2756">
        <v>0</v>
      </c>
      <c r="F339" s="2590">
        <v>0</v>
      </c>
      <c r="G339" s="2590">
        <v>0</v>
      </c>
      <c r="H339" s="2590">
        <v>0</v>
      </c>
      <c r="I339" s="2590">
        <v>0</v>
      </c>
      <c r="J339" s="2590">
        <v>0</v>
      </c>
      <c r="K339" s="2590">
        <v>0</v>
      </c>
      <c r="L339" s="2590">
        <v>0</v>
      </c>
      <c r="M339" s="2590">
        <v>0</v>
      </c>
      <c r="N339" s="2591"/>
      <c r="O339" s="2591"/>
      <c r="P339" s="2591"/>
      <c r="Q339" s="2591"/>
      <c r="R339" s="2591"/>
      <c r="S339" s="2591"/>
      <c r="T339" s="2590"/>
      <c r="U339" s="2591"/>
      <c r="V339" s="2591">
        <f t="shared" si="472"/>
        <v>0</v>
      </c>
      <c r="W339" s="2563"/>
      <c r="X339" s="2563"/>
      <c r="Y339" s="2563"/>
      <c r="Z339" s="2563"/>
      <c r="AA339" s="2563"/>
      <c r="AB339" s="2563"/>
      <c r="AC339" s="2732"/>
      <c r="AD339" s="2563"/>
      <c r="AE339" s="2563">
        <f t="shared" si="473"/>
        <v>0</v>
      </c>
      <c r="AF339" s="2563"/>
      <c r="AG339" s="2758"/>
      <c r="AH339" s="2590"/>
      <c r="AI339" s="2590"/>
      <c r="AJ339" s="2590"/>
      <c r="AK339" s="2719"/>
      <c r="AL339" s="2604"/>
      <c r="AM339" s="2604"/>
      <c r="AN339" s="2590"/>
      <c r="AO339" s="2590">
        <v>0</v>
      </c>
      <c r="AP339" s="2758"/>
      <c r="AQ339" s="2701"/>
      <c r="AR339" s="2590"/>
      <c r="AS339" s="2590"/>
      <c r="AT339" s="2604"/>
      <c r="AU339" s="2604"/>
      <c r="AV339" s="2604"/>
      <c r="AW339" s="2590"/>
      <c r="AX339" s="2590">
        <f t="shared" si="474"/>
        <v>0</v>
      </c>
      <c r="AY339" s="2758">
        <f t="shared" si="470"/>
        <v>0</v>
      </c>
      <c r="AZ339" s="2701">
        <f t="shared" si="470"/>
        <v>0</v>
      </c>
      <c r="BA339" s="2758">
        <f t="shared" si="470"/>
        <v>0</v>
      </c>
      <c r="BB339" s="2590">
        <f t="shared" si="470"/>
        <v>0</v>
      </c>
      <c r="BC339" s="2756">
        <f t="shared" si="470"/>
        <v>0</v>
      </c>
      <c r="BD339" s="2756">
        <f t="shared" si="470"/>
        <v>0</v>
      </c>
      <c r="BE339" s="2590">
        <f t="shared" si="470"/>
        <v>0</v>
      </c>
      <c r="BF339" s="2719">
        <f t="shared" si="470"/>
        <v>0</v>
      </c>
      <c r="BG339" s="2719">
        <f t="shared" si="475"/>
        <v>0</v>
      </c>
      <c r="BH339" s="2798"/>
      <c r="BI339" s="2798"/>
      <c r="BJ339" s="2758"/>
      <c r="BK339" s="2590"/>
      <c r="BL339" s="2590"/>
      <c r="BM339" s="2590"/>
      <c r="BN339" s="2719"/>
      <c r="BO339" s="2604"/>
      <c r="BP339" s="2604"/>
      <c r="BQ339" s="2590"/>
      <c r="BR339" s="2590">
        <f t="shared" si="476"/>
        <v>0</v>
      </c>
      <c r="BS339" s="2758"/>
      <c r="BT339" s="2590"/>
      <c r="BU339" s="2590"/>
      <c r="BV339" s="2590"/>
      <c r="BW339" s="2719"/>
      <c r="BX339" s="2604"/>
      <c r="BY339" s="2604"/>
      <c r="BZ339" s="2590"/>
      <c r="CA339" s="2590">
        <f t="shared" si="477"/>
        <v>0</v>
      </c>
      <c r="CB339" s="2756"/>
      <c r="CC339" s="2590"/>
      <c r="CD339" s="2590"/>
      <c r="CE339" s="2590"/>
      <c r="CF339" s="2590"/>
      <c r="CG339" s="2590"/>
      <c r="CH339" s="2590"/>
      <c r="CI339" s="2719"/>
      <c r="CJ339" s="2719">
        <f t="shared" si="478"/>
        <v>0</v>
      </c>
      <c r="CK339" s="2604"/>
      <c r="CL339" s="2604"/>
    </row>
    <row r="340" spans="1:90" ht="19.899999999999999" customHeight="1">
      <c r="B340" s="3552" t="s">
        <v>581</v>
      </c>
      <c r="C340" s="3553" t="s">
        <v>609</v>
      </c>
      <c r="D340" s="3572"/>
      <c r="E340" s="3556">
        <v>0</v>
      </c>
      <c r="F340" s="3556">
        <v>0</v>
      </c>
      <c r="G340" s="3556">
        <v>5950</v>
      </c>
      <c r="H340" s="3556">
        <v>0</v>
      </c>
      <c r="I340" s="3556">
        <v>0</v>
      </c>
      <c r="J340" s="3556">
        <v>0</v>
      </c>
      <c r="K340" s="3556">
        <v>0</v>
      </c>
      <c r="L340" s="3556">
        <v>0</v>
      </c>
      <c r="M340" s="3556">
        <v>5950</v>
      </c>
      <c r="N340" s="3556">
        <f t="shared" ref="N340:U340" si="481">SUM(N341:N352)</f>
        <v>0</v>
      </c>
      <c r="O340" s="3556">
        <f t="shared" si="481"/>
        <v>0</v>
      </c>
      <c r="P340" s="3556">
        <f t="shared" si="481"/>
        <v>0</v>
      </c>
      <c r="Q340" s="3556">
        <f t="shared" si="481"/>
        <v>0</v>
      </c>
      <c r="R340" s="3556">
        <f>SUM(R341:R352)</f>
        <v>0</v>
      </c>
      <c r="S340" s="3556">
        <f t="shared" si="481"/>
        <v>0</v>
      </c>
      <c r="T340" s="3556">
        <f t="shared" si="481"/>
        <v>0</v>
      </c>
      <c r="U340" s="3556">
        <f t="shared" si="481"/>
        <v>0</v>
      </c>
      <c r="V340" s="3556">
        <f t="shared" si="472"/>
        <v>0</v>
      </c>
      <c r="W340" s="3556">
        <f t="shared" ref="W340:X340" si="482">SUM(W341:W352)</f>
        <v>0</v>
      </c>
      <c r="X340" s="3556">
        <f t="shared" si="482"/>
        <v>0</v>
      </c>
      <c r="Y340" s="3556">
        <f>Y342</f>
        <v>5950</v>
      </c>
      <c r="Z340" s="3556">
        <f t="shared" ref="Z340:CJ340" si="483">Z342</f>
        <v>0</v>
      </c>
      <c r="AA340" s="3556">
        <f t="shared" si="483"/>
        <v>0</v>
      </c>
      <c r="AB340" s="3556">
        <f t="shared" si="483"/>
        <v>0</v>
      </c>
      <c r="AC340" s="3556">
        <f t="shared" si="483"/>
        <v>0</v>
      </c>
      <c r="AD340" s="3556">
        <f t="shared" si="483"/>
        <v>0</v>
      </c>
      <c r="AE340" s="3556">
        <f t="shared" si="483"/>
        <v>5950</v>
      </c>
      <c r="AF340" s="3556">
        <f t="shared" si="483"/>
        <v>0</v>
      </c>
      <c r="AG340" s="3556">
        <f t="shared" si="483"/>
        <v>0</v>
      </c>
      <c r="AH340" s="3556">
        <f t="shared" si="483"/>
        <v>0</v>
      </c>
      <c r="AI340" s="3556">
        <f t="shared" si="483"/>
        <v>10000</v>
      </c>
      <c r="AJ340" s="3556">
        <f t="shared" si="483"/>
        <v>0</v>
      </c>
      <c r="AK340" s="3556">
        <f t="shared" si="483"/>
        <v>0</v>
      </c>
      <c r="AL340" s="3556">
        <f t="shared" si="483"/>
        <v>0</v>
      </c>
      <c r="AM340" s="3556">
        <f t="shared" si="483"/>
        <v>0</v>
      </c>
      <c r="AN340" s="3556">
        <f t="shared" si="483"/>
        <v>0</v>
      </c>
      <c r="AO340" s="3556">
        <f t="shared" si="483"/>
        <v>10000</v>
      </c>
      <c r="AP340" s="3556">
        <f t="shared" si="483"/>
        <v>0</v>
      </c>
      <c r="AQ340" s="3556">
        <f t="shared" si="483"/>
        <v>0</v>
      </c>
      <c r="AR340" s="3556">
        <f t="shared" si="483"/>
        <v>0</v>
      </c>
      <c r="AS340" s="3556">
        <f t="shared" si="483"/>
        <v>0</v>
      </c>
      <c r="AT340" s="3556">
        <f t="shared" si="483"/>
        <v>0</v>
      </c>
      <c r="AU340" s="3556">
        <f t="shared" si="483"/>
        <v>0</v>
      </c>
      <c r="AV340" s="3556">
        <f t="shared" si="483"/>
        <v>0</v>
      </c>
      <c r="AW340" s="3556">
        <f t="shared" si="483"/>
        <v>0</v>
      </c>
      <c r="AX340" s="3556">
        <f t="shared" si="483"/>
        <v>0</v>
      </c>
      <c r="AY340" s="3556">
        <f t="shared" si="483"/>
        <v>0</v>
      </c>
      <c r="AZ340" s="3556">
        <f t="shared" si="483"/>
        <v>0</v>
      </c>
      <c r="BA340" s="3556">
        <f t="shared" si="483"/>
        <v>10000</v>
      </c>
      <c r="BB340" s="3556">
        <f t="shared" si="483"/>
        <v>0</v>
      </c>
      <c r="BC340" s="3556">
        <f t="shared" si="483"/>
        <v>0</v>
      </c>
      <c r="BD340" s="3556">
        <f t="shared" si="483"/>
        <v>0</v>
      </c>
      <c r="BE340" s="3556">
        <f t="shared" si="483"/>
        <v>0</v>
      </c>
      <c r="BF340" s="3556">
        <f t="shared" si="483"/>
        <v>0</v>
      </c>
      <c r="BG340" s="3556">
        <f t="shared" si="483"/>
        <v>10000</v>
      </c>
      <c r="BH340" s="3556">
        <f t="shared" si="483"/>
        <v>0</v>
      </c>
      <c r="BI340" s="3556">
        <f t="shared" si="483"/>
        <v>0</v>
      </c>
      <c r="BJ340" s="3556">
        <f t="shared" si="483"/>
        <v>6.4</v>
      </c>
      <c r="BK340" s="3556">
        <f t="shared" si="483"/>
        <v>0</v>
      </c>
      <c r="BL340" s="3556">
        <f t="shared" si="483"/>
        <v>80000</v>
      </c>
      <c r="BM340" s="3556">
        <f t="shared" si="483"/>
        <v>0</v>
      </c>
      <c r="BN340" s="3556">
        <f t="shared" si="483"/>
        <v>0</v>
      </c>
      <c r="BO340" s="3556">
        <f t="shared" si="483"/>
        <v>0</v>
      </c>
      <c r="BP340" s="3556">
        <f t="shared" si="483"/>
        <v>0</v>
      </c>
      <c r="BQ340" s="3556">
        <f t="shared" si="483"/>
        <v>0</v>
      </c>
      <c r="BR340" s="3556">
        <f t="shared" si="483"/>
        <v>80000</v>
      </c>
      <c r="BS340" s="3556">
        <f t="shared" si="483"/>
        <v>0</v>
      </c>
      <c r="BT340" s="3556">
        <f t="shared" si="483"/>
        <v>0</v>
      </c>
      <c r="BU340" s="3556">
        <f t="shared" si="483"/>
        <v>0</v>
      </c>
      <c r="BV340" s="3556">
        <f t="shared" si="483"/>
        <v>0</v>
      </c>
      <c r="BW340" s="3556">
        <f t="shared" si="483"/>
        <v>0</v>
      </c>
      <c r="BX340" s="3556">
        <f t="shared" si="483"/>
        <v>0</v>
      </c>
      <c r="BY340" s="3556">
        <f t="shared" si="483"/>
        <v>0</v>
      </c>
      <c r="BZ340" s="3556">
        <f t="shared" si="483"/>
        <v>0</v>
      </c>
      <c r="CA340" s="3556">
        <f t="shared" si="483"/>
        <v>0</v>
      </c>
      <c r="CB340" s="3556">
        <f t="shared" si="483"/>
        <v>6.4</v>
      </c>
      <c r="CC340" s="3556">
        <f t="shared" si="483"/>
        <v>0</v>
      </c>
      <c r="CD340" s="3556">
        <f t="shared" si="483"/>
        <v>80000</v>
      </c>
      <c r="CE340" s="3556">
        <f t="shared" si="483"/>
        <v>0</v>
      </c>
      <c r="CF340" s="3556">
        <f t="shared" si="483"/>
        <v>0</v>
      </c>
      <c r="CG340" s="3556">
        <f t="shared" si="483"/>
        <v>0</v>
      </c>
      <c r="CH340" s="3556">
        <f t="shared" si="483"/>
        <v>0</v>
      </c>
      <c r="CI340" s="3556">
        <f t="shared" si="483"/>
        <v>0</v>
      </c>
      <c r="CJ340" s="3556">
        <f t="shared" si="483"/>
        <v>80000</v>
      </c>
      <c r="CK340" s="2659"/>
      <c r="CL340" s="2659"/>
    </row>
    <row r="341" spans="1:90" ht="36" hidden="1" customHeight="1">
      <c r="A341" s="2667"/>
      <c r="B341" s="346" t="s">
        <v>610</v>
      </c>
      <c r="C341" s="347" t="s">
        <v>1392</v>
      </c>
      <c r="D341" s="2547"/>
      <c r="E341" s="2662">
        <v>0</v>
      </c>
      <c r="F341" s="2554">
        <v>0</v>
      </c>
      <c r="G341" s="2554">
        <v>0</v>
      </c>
      <c r="H341" s="2554">
        <v>0</v>
      </c>
      <c r="I341" s="2554">
        <v>0</v>
      </c>
      <c r="J341" s="2554">
        <v>0</v>
      </c>
      <c r="K341" s="2554">
        <v>0</v>
      </c>
      <c r="L341" s="2554">
        <v>0</v>
      </c>
      <c r="M341" s="2553">
        <v>0</v>
      </c>
      <c r="N341" s="2590"/>
      <c r="O341" s="2637"/>
      <c r="P341" s="2590"/>
      <c r="Q341" s="2590"/>
      <c r="R341" s="2590"/>
      <c r="S341" s="2590"/>
      <c r="T341" s="2590"/>
      <c r="U341" s="2590"/>
      <c r="V341" s="2732">
        <f t="shared" si="472"/>
        <v>0</v>
      </c>
      <c r="W341" s="2585"/>
      <c r="X341" s="2585"/>
      <c r="Y341" s="2554"/>
      <c r="Z341" s="2585"/>
      <c r="AA341" s="2585"/>
      <c r="AB341" s="2585"/>
      <c r="AC341" s="2732"/>
      <c r="AD341" s="2585"/>
      <c r="AE341" s="2585">
        <f t="shared" si="473"/>
        <v>0</v>
      </c>
      <c r="AF341" s="2585"/>
      <c r="AG341" s="2625"/>
      <c r="AH341" s="2554">
        <v>0</v>
      </c>
      <c r="AI341" s="2554">
        <v>0</v>
      </c>
      <c r="AJ341" s="2554">
        <v>0</v>
      </c>
      <c r="AK341" s="2554">
        <v>0</v>
      </c>
      <c r="AL341" s="2554">
        <v>0</v>
      </c>
      <c r="AM341" s="2554">
        <v>0</v>
      </c>
      <c r="AN341" s="2554">
        <v>0</v>
      </c>
      <c r="AO341" s="2554">
        <v>0</v>
      </c>
      <c r="AP341" s="2625"/>
      <c r="AQ341" s="2554"/>
      <c r="AR341" s="2554"/>
      <c r="AS341" s="2554"/>
      <c r="AT341" s="2554"/>
      <c r="AU341" s="2554"/>
      <c r="AV341" s="2554"/>
      <c r="AW341" s="2554"/>
      <c r="AX341" s="2553">
        <f t="shared" si="474"/>
        <v>0</v>
      </c>
      <c r="AY341" s="2758">
        <f t="shared" ref="AY341:BF352" si="484">AG341+AP341</f>
        <v>0</v>
      </c>
      <c r="AZ341" s="2701">
        <f t="shared" si="484"/>
        <v>0</v>
      </c>
      <c r="BA341" s="2758">
        <f t="shared" si="484"/>
        <v>0</v>
      </c>
      <c r="BB341" s="2590">
        <f t="shared" si="484"/>
        <v>0</v>
      </c>
      <c r="BC341" s="2756">
        <f t="shared" si="484"/>
        <v>0</v>
      </c>
      <c r="BD341" s="2756">
        <f t="shared" si="484"/>
        <v>0</v>
      </c>
      <c r="BE341" s="2590">
        <f t="shared" si="484"/>
        <v>0</v>
      </c>
      <c r="BF341" s="2719">
        <f t="shared" si="484"/>
        <v>0</v>
      </c>
      <c r="BG341" s="2706">
        <f t="shared" si="475"/>
        <v>0</v>
      </c>
      <c r="BH341" s="2837"/>
      <c r="BI341" s="2837"/>
      <c r="BJ341" s="2625"/>
      <c r="BK341" s="2590"/>
      <c r="BL341" s="2590"/>
      <c r="BM341" s="2590"/>
      <c r="BN341" s="2590"/>
      <c r="BO341" s="2590"/>
      <c r="BP341" s="2590"/>
      <c r="BQ341" s="2554"/>
      <c r="BR341" s="2554">
        <f t="shared" si="476"/>
        <v>0</v>
      </c>
      <c r="BS341" s="2662"/>
      <c r="BT341" s="2590"/>
      <c r="BU341" s="2590"/>
      <c r="BV341" s="2590"/>
      <c r="BW341" s="2590"/>
      <c r="BX341" s="2590"/>
      <c r="BY341" s="2590"/>
      <c r="BZ341" s="2554"/>
      <c r="CA341" s="2553">
        <f t="shared" si="477"/>
        <v>0</v>
      </c>
      <c r="CB341" s="2756"/>
      <c r="CC341" s="2590">
        <f t="shared" ref="CC341:CI342" si="485">BK341+BT341</f>
        <v>0</v>
      </c>
      <c r="CD341" s="2590">
        <f t="shared" si="485"/>
        <v>0</v>
      </c>
      <c r="CE341" s="2590">
        <f t="shared" si="485"/>
        <v>0</v>
      </c>
      <c r="CF341" s="2590">
        <f t="shared" si="485"/>
        <v>0</v>
      </c>
      <c r="CG341" s="2590">
        <f t="shared" si="485"/>
        <v>0</v>
      </c>
      <c r="CH341" s="2590">
        <f t="shared" si="485"/>
        <v>0</v>
      </c>
      <c r="CI341" s="2590">
        <f t="shared" si="485"/>
        <v>0</v>
      </c>
      <c r="CJ341" s="2590">
        <f t="shared" si="478"/>
        <v>0</v>
      </c>
      <c r="CK341" s="2590"/>
      <c r="CL341" s="2590"/>
    </row>
    <row r="342" spans="1:90" ht="48">
      <c r="A342" s="2667" t="s">
        <v>635</v>
      </c>
      <c r="B342" s="2728" t="s">
        <v>641</v>
      </c>
      <c r="C342" s="530" t="s">
        <v>1216</v>
      </c>
      <c r="D342" s="2669"/>
      <c r="E342" s="2670">
        <v>0</v>
      </c>
      <c r="F342" s="2553">
        <v>0</v>
      </c>
      <c r="G342" s="2553">
        <v>5950</v>
      </c>
      <c r="H342" s="2553">
        <v>0</v>
      </c>
      <c r="I342" s="2553">
        <v>0</v>
      </c>
      <c r="J342" s="2553">
        <v>0</v>
      </c>
      <c r="K342" s="2553">
        <v>0</v>
      </c>
      <c r="L342" s="2553">
        <v>0</v>
      </c>
      <c r="M342" s="2553">
        <v>5950</v>
      </c>
      <c r="N342" s="2590"/>
      <c r="O342" s="2637"/>
      <c r="P342" s="2590"/>
      <c r="Q342" s="2590"/>
      <c r="R342" s="2590"/>
      <c r="S342" s="2590"/>
      <c r="T342" s="2590"/>
      <c r="U342" s="2590"/>
      <c r="V342" s="2732">
        <f t="shared" si="472"/>
        <v>0</v>
      </c>
      <c r="W342" s="2563">
        <f t="shared" ref="W342:AD342" si="486">E342+N342</f>
        <v>0</v>
      </c>
      <c r="X342" s="2563">
        <f t="shared" si="486"/>
        <v>0</v>
      </c>
      <c r="Y342" s="2590">
        <f t="shared" si="486"/>
        <v>5950</v>
      </c>
      <c r="Z342" s="2563">
        <f t="shared" si="486"/>
        <v>0</v>
      </c>
      <c r="AA342" s="2563">
        <f t="shared" si="486"/>
        <v>0</v>
      </c>
      <c r="AB342" s="2563">
        <f t="shared" si="486"/>
        <v>0</v>
      </c>
      <c r="AC342" s="2563">
        <f t="shared" si="486"/>
        <v>0</v>
      </c>
      <c r="AD342" s="2563">
        <f t="shared" si="486"/>
        <v>0</v>
      </c>
      <c r="AE342" s="2552">
        <f t="shared" si="473"/>
        <v>5950</v>
      </c>
      <c r="AF342" s="2735"/>
      <c r="AG342" s="2672">
        <v>0</v>
      </c>
      <c r="AH342" s="2553">
        <v>0</v>
      </c>
      <c r="AI342" s="2553">
        <v>10000</v>
      </c>
      <c r="AJ342" s="2553">
        <v>0</v>
      </c>
      <c r="AK342" s="2553">
        <v>0</v>
      </c>
      <c r="AL342" s="2553">
        <v>0</v>
      </c>
      <c r="AM342" s="2553">
        <v>0</v>
      </c>
      <c r="AN342" s="2553"/>
      <c r="AO342" s="2553">
        <v>10000</v>
      </c>
      <c r="AP342" s="2672"/>
      <c r="AQ342" s="2553"/>
      <c r="AR342" s="2553"/>
      <c r="AS342" s="2553"/>
      <c r="AT342" s="2553"/>
      <c r="AU342" s="2553"/>
      <c r="AV342" s="2553"/>
      <c r="AW342" s="2553"/>
      <c r="AX342" s="2553">
        <f t="shared" si="474"/>
        <v>0</v>
      </c>
      <c r="AY342" s="2758">
        <f t="shared" si="484"/>
        <v>0</v>
      </c>
      <c r="AZ342" s="2701">
        <f t="shared" si="484"/>
        <v>0</v>
      </c>
      <c r="BA342" s="2590">
        <f t="shared" si="484"/>
        <v>10000</v>
      </c>
      <c r="BB342" s="2590">
        <f t="shared" si="484"/>
        <v>0</v>
      </c>
      <c r="BC342" s="2756">
        <f t="shared" si="484"/>
        <v>0</v>
      </c>
      <c r="BD342" s="2756">
        <f t="shared" si="484"/>
        <v>0</v>
      </c>
      <c r="BE342" s="2590">
        <f t="shared" si="484"/>
        <v>0</v>
      </c>
      <c r="BF342" s="2719">
        <f t="shared" si="484"/>
        <v>0</v>
      </c>
      <c r="BG342" s="2706">
        <f t="shared" si="475"/>
        <v>10000</v>
      </c>
      <c r="BH342" s="2837"/>
      <c r="BI342" s="2837"/>
      <c r="BJ342" s="2848">
        <v>6.4</v>
      </c>
      <c r="BK342" s="2590"/>
      <c r="BL342" s="2590">
        <v>80000</v>
      </c>
      <c r="BM342" s="2590"/>
      <c r="BN342" s="2590"/>
      <c r="BO342" s="2590"/>
      <c r="BP342" s="2590"/>
      <c r="BQ342" s="2553"/>
      <c r="BR342" s="2553">
        <f t="shared" si="476"/>
        <v>80000</v>
      </c>
      <c r="BS342" s="2670"/>
      <c r="BT342" s="2590"/>
      <c r="BU342" s="2590"/>
      <c r="BV342" s="2590"/>
      <c r="BW342" s="2590"/>
      <c r="BX342" s="2590"/>
      <c r="BY342" s="2590"/>
      <c r="BZ342" s="2553"/>
      <c r="CA342" s="2553">
        <f t="shared" si="477"/>
        <v>0</v>
      </c>
      <c r="CB342" s="2756">
        <f>BJ342+BS342</f>
        <v>6.4</v>
      </c>
      <c r="CC342" s="2590">
        <f t="shared" si="485"/>
        <v>0</v>
      </c>
      <c r="CD342" s="2590">
        <f t="shared" si="485"/>
        <v>80000</v>
      </c>
      <c r="CE342" s="2590">
        <f t="shared" si="485"/>
        <v>0</v>
      </c>
      <c r="CF342" s="2590">
        <f t="shared" si="485"/>
        <v>0</v>
      </c>
      <c r="CG342" s="2590">
        <f t="shared" si="485"/>
        <v>0</v>
      </c>
      <c r="CH342" s="2590">
        <f t="shared" si="485"/>
        <v>0</v>
      </c>
      <c r="CI342" s="2732"/>
      <c r="CJ342" s="2732">
        <f t="shared" si="478"/>
        <v>80000</v>
      </c>
      <c r="CK342" s="2590"/>
      <c r="CL342" s="2590"/>
    </row>
    <row r="343" spans="1:90" ht="15" hidden="1" customHeight="1">
      <c r="A343" s="2862"/>
      <c r="B343" s="530"/>
      <c r="C343" s="530"/>
      <c r="D343" s="2669"/>
      <c r="E343" s="2670"/>
      <c r="F343" s="2553"/>
      <c r="G343" s="2553"/>
      <c r="H343" s="2553"/>
      <c r="I343" s="2553"/>
      <c r="J343" s="2553"/>
      <c r="K343" s="2553"/>
      <c r="L343" s="2553"/>
      <c r="M343" s="2553">
        <v>0</v>
      </c>
      <c r="N343" s="2590"/>
      <c r="O343" s="2637"/>
      <c r="P343" s="2590"/>
      <c r="Q343" s="2590"/>
      <c r="R343" s="2590"/>
      <c r="S343" s="2590"/>
      <c r="T343" s="2590"/>
      <c r="U343" s="2590"/>
      <c r="V343" s="2732">
        <f t="shared" si="472"/>
        <v>0</v>
      </c>
      <c r="W343" s="2735"/>
      <c r="X343" s="2735"/>
      <c r="Y343" s="2553"/>
      <c r="Z343" s="2735"/>
      <c r="AA343" s="2735"/>
      <c r="AB343" s="2735"/>
      <c r="AC343" s="2732"/>
      <c r="AD343" s="2735"/>
      <c r="AE343" s="2735">
        <f t="shared" si="473"/>
        <v>0</v>
      </c>
      <c r="AF343" s="2735"/>
      <c r="AG343" s="2672">
        <v>0</v>
      </c>
      <c r="AH343" s="2553">
        <v>0</v>
      </c>
      <c r="AI343" s="2553">
        <v>0</v>
      </c>
      <c r="AJ343" s="2553">
        <v>0</v>
      </c>
      <c r="AK343" s="2553"/>
      <c r="AL343" s="2553">
        <v>0</v>
      </c>
      <c r="AM343" s="2553">
        <v>0</v>
      </c>
      <c r="AN343" s="2553">
        <v>0</v>
      </c>
      <c r="AO343" s="2553">
        <v>0</v>
      </c>
      <c r="AP343" s="2672"/>
      <c r="AQ343" s="2553"/>
      <c r="AR343" s="2553"/>
      <c r="AS343" s="2553"/>
      <c r="AT343" s="2553"/>
      <c r="AU343" s="2553"/>
      <c r="AV343" s="2553"/>
      <c r="AW343" s="2553"/>
      <c r="AX343" s="2553">
        <f t="shared" si="474"/>
        <v>0</v>
      </c>
      <c r="AY343" s="2758">
        <f t="shared" si="484"/>
        <v>0</v>
      </c>
      <c r="AZ343" s="2701">
        <f t="shared" si="484"/>
        <v>0</v>
      </c>
      <c r="BA343" s="2758">
        <f t="shared" si="484"/>
        <v>0</v>
      </c>
      <c r="BB343" s="2590">
        <f t="shared" si="484"/>
        <v>0</v>
      </c>
      <c r="BC343" s="2756">
        <f t="shared" si="484"/>
        <v>0</v>
      </c>
      <c r="BD343" s="2756">
        <f t="shared" si="484"/>
        <v>0</v>
      </c>
      <c r="BE343" s="2590">
        <f t="shared" si="484"/>
        <v>0</v>
      </c>
      <c r="BF343" s="2719">
        <f t="shared" si="484"/>
        <v>0</v>
      </c>
      <c r="BG343" s="2706">
        <f t="shared" si="475"/>
        <v>0</v>
      </c>
      <c r="BH343" s="2837"/>
      <c r="BI343" s="2837"/>
      <c r="BJ343" s="2672"/>
      <c r="BK343" s="2590"/>
      <c r="BL343" s="2590"/>
      <c r="BM343" s="2590"/>
      <c r="BN343" s="2590"/>
      <c r="BO343" s="2590"/>
      <c r="BP343" s="2590"/>
      <c r="BQ343" s="2553"/>
      <c r="BR343" s="2553"/>
      <c r="BS343" s="2670"/>
      <c r="BT343" s="2590"/>
      <c r="BU343" s="2590"/>
      <c r="BV343" s="2590"/>
      <c r="BW343" s="2590"/>
      <c r="BX343" s="2590"/>
      <c r="BY343" s="2590"/>
      <c r="BZ343" s="2553"/>
      <c r="CA343" s="2553">
        <f t="shared" si="477"/>
        <v>0</v>
      </c>
      <c r="CB343" s="2756"/>
      <c r="CC343" s="2590"/>
      <c r="CD343" s="2590"/>
      <c r="CE343" s="2590"/>
      <c r="CF343" s="2590"/>
      <c r="CG343" s="2590"/>
      <c r="CH343" s="2590"/>
      <c r="CI343" s="2590"/>
      <c r="CJ343" s="2590">
        <f t="shared" si="478"/>
        <v>0</v>
      </c>
      <c r="CK343" s="2590"/>
      <c r="CL343" s="2590"/>
    </row>
    <row r="344" spans="1:90" ht="126.75" customHeight="1">
      <c r="A344" s="2862"/>
      <c r="B344" s="3552" t="s">
        <v>584</v>
      </c>
      <c r="C344" s="3596" t="s">
        <v>942</v>
      </c>
      <c r="D344" s="3577"/>
      <c r="E344" s="3578"/>
      <c r="F344" s="3579"/>
      <c r="G344" s="3579"/>
      <c r="H344" s="3579"/>
      <c r="I344" s="3579"/>
      <c r="J344" s="3579"/>
      <c r="K344" s="3579"/>
      <c r="L344" s="3579"/>
      <c r="M344" s="3579">
        <v>0</v>
      </c>
      <c r="N344" s="3580"/>
      <c r="O344" s="3581"/>
      <c r="P344" s="3580"/>
      <c r="Q344" s="3580"/>
      <c r="R344" s="3580"/>
      <c r="S344" s="3580"/>
      <c r="T344" s="3580"/>
      <c r="U344" s="3580"/>
      <c r="V344" s="3582">
        <f t="shared" si="472"/>
        <v>0</v>
      </c>
      <c r="W344" s="3597">
        <f>W345</f>
        <v>0</v>
      </c>
      <c r="X344" s="3597">
        <f t="shared" ref="X344:CI344" si="487">X345</f>
        <v>0</v>
      </c>
      <c r="Y344" s="3598">
        <f t="shared" si="487"/>
        <v>1530.6</v>
      </c>
      <c r="Z344" s="3598">
        <f t="shared" si="487"/>
        <v>0</v>
      </c>
      <c r="AA344" s="3598">
        <f t="shared" si="487"/>
        <v>29493</v>
      </c>
      <c r="AB344" s="3598">
        <f t="shared" si="487"/>
        <v>707831.2</v>
      </c>
      <c r="AC344" s="3598">
        <f t="shared" si="487"/>
        <v>0</v>
      </c>
      <c r="AD344" s="3598">
        <f t="shared" si="487"/>
        <v>0</v>
      </c>
      <c r="AE344" s="3598">
        <f t="shared" si="487"/>
        <v>738854.79999999993</v>
      </c>
      <c r="AF344" s="3597">
        <f t="shared" si="487"/>
        <v>0</v>
      </c>
      <c r="AG344" s="3597">
        <f t="shared" si="487"/>
        <v>0</v>
      </c>
      <c r="AH344" s="3597">
        <f t="shared" si="487"/>
        <v>0</v>
      </c>
      <c r="AI344" s="3597">
        <f t="shared" si="487"/>
        <v>0</v>
      </c>
      <c r="AJ344" s="3597">
        <f t="shared" si="487"/>
        <v>0</v>
      </c>
      <c r="AK344" s="3597">
        <f t="shared" si="487"/>
        <v>0</v>
      </c>
      <c r="AL344" s="3597">
        <f t="shared" si="487"/>
        <v>0</v>
      </c>
      <c r="AM344" s="3597">
        <f t="shared" si="487"/>
        <v>0</v>
      </c>
      <c r="AN344" s="3597">
        <f t="shared" si="487"/>
        <v>0</v>
      </c>
      <c r="AO344" s="3597">
        <f t="shared" si="487"/>
        <v>0</v>
      </c>
      <c r="AP344" s="3597">
        <f t="shared" si="487"/>
        <v>0</v>
      </c>
      <c r="AQ344" s="3597">
        <f t="shared" si="487"/>
        <v>0</v>
      </c>
      <c r="AR344" s="3597">
        <f t="shared" si="487"/>
        <v>0</v>
      </c>
      <c r="AS344" s="3597">
        <f t="shared" si="487"/>
        <v>0</v>
      </c>
      <c r="AT344" s="3597">
        <f t="shared" si="487"/>
        <v>0</v>
      </c>
      <c r="AU344" s="3597">
        <f t="shared" si="487"/>
        <v>0</v>
      </c>
      <c r="AV344" s="3597">
        <f t="shared" si="487"/>
        <v>0</v>
      </c>
      <c r="AW344" s="3597">
        <f t="shared" si="487"/>
        <v>0</v>
      </c>
      <c r="AX344" s="3597">
        <f t="shared" si="487"/>
        <v>0</v>
      </c>
      <c r="AY344" s="3597">
        <f t="shared" si="487"/>
        <v>4225.3999999999996</v>
      </c>
      <c r="AZ344" s="3597">
        <f t="shared" si="487"/>
        <v>5.0999999999999996</v>
      </c>
      <c r="BA344" s="3597">
        <f>BA345</f>
        <v>0</v>
      </c>
      <c r="BB344" s="3597">
        <f t="shared" si="487"/>
        <v>0</v>
      </c>
      <c r="BC344" s="3598">
        <f t="shared" si="487"/>
        <v>49561.599999999999</v>
      </c>
      <c r="BD344" s="3598">
        <f t="shared" si="487"/>
        <v>1189477.6000000001</v>
      </c>
      <c r="BE344" s="3598">
        <f t="shared" si="487"/>
        <v>0</v>
      </c>
      <c r="BF344" s="3598">
        <f t="shared" si="487"/>
        <v>0</v>
      </c>
      <c r="BG344" s="3598">
        <f t="shared" si="487"/>
        <v>1239039.2000000002</v>
      </c>
      <c r="BH344" s="3597">
        <f t="shared" si="487"/>
        <v>0</v>
      </c>
      <c r="BI344" s="3597">
        <f t="shared" si="487"/>
        <v>0</v>
      </c>
      <c r="BJ344" s="3597">
        <f t="shared" si="487"/>
        <v>0</v>
      </c>
      <c r="BK344" s="3597">
        <f t="shared" si="487"/>
        <v>0</v>
      </c>
      <c r="BL344" s="3597">
        <f t="shared" si="487"/>
        <v>0</v>
      </c>
      <c r="BM344" s="3597">
        <f t="shared" si="487"/>
        <v>0</v>
      </c>
      <c r="BN344" s="3597">
        <f t="shared" si="487"/>
        <v>0</v>
      </c>
      <c r="BO344" s="3597">
        <f t="shared" si="487"/>
        <v>0</v>
      </c>
      <c r="BP344" s="3597">
        <f t="shared" si="487"/>
        <v>0</v>
      </c>
      <c r="BQ344" s="3597">
        <f t="shared" si="487"/>
        <v>0</v>
      </c>
      <c r="BR344" s="3597">
        <f t="shared" si="487"/>
        <v>0</v>
      </c>
      <c r="BS344" s="3597">
        <f t="shared" si="487"/>
        <v>0</v>
      </c>
      <c r="BT344" s="3597">
        <f t="shared" si="487"/>
        <v>0</v>
      </c>
      <c r="BU344" s="3597">
        <f t="shared" si="487"/>
        <v>0</v>
      </c>
      <c r="BV344" s="3597">
        <f t="shared" si="487"/>
        <v>0</v>
      </c>
      <c r="BW344" s="3597">
        <f t="shared" si="487"/>
        <v>0</v>
      </c>
      <c r="BX344" s="3597">
        <f t="shared" si="487"/>
        <v>0</v>
      </c>
      <c r="BY344" s="3597">
        <f t="shared" si="487"/>
        <v>0</v>
      </c>
      <c r="BZ344" s="3597">
        <f t="shared" si="487"/>
        <v>0</v>
      </c>
      <c r="CA344" s="3597">
        <f t="shared" si="487"/>
        <v>0</v>
      </c>
      <c r="CB344" s="3597">
        <f t="shared" si="487"/>
        <v>0</v>
      </c>
      <c r="CC344" s="3597">
        <f t="shared" si="487"/>
        <v>0</v>
      </c>
      <c r="CD344" s="3597">
        <f t="shared" si="487"/>
        <v>0</v>
      </c>
      <c r="CE344" s="3597">
        <f t="shared" si="487"/>
        <v>0</v>
      </c>
      <c r="CF344" s="3597">
        <f t="shared" si="487"/>
        <v>0</v>
      </c>
      <c r="CG344" s="3597">
        <f t="shared" si="487"/>
        <v>0</v>
      </c>
      <c r="CH344" s="3597">
        <f t="shared" si="487"/>
        <v>0</v>
      </c>
      <c r="CI344" s="3597">
        <f t="shared" si="487"/>
        <v>0</v>
      </c>
      <c r="CJ344" s="3597">
        <f t="shared" ref="CJ344" si="488">CJ345</f>
        <v>0</v>
      </c>
      <c r="CK344" s="2590"/>
      <c r="CL344" s="2590"/>
    </row>
    <row r="345" spans="1:90" ht="203.25" customHeight="1">
      <c r="A345" s="2862"/>
      <c r="B345" s="2728" t="s">
        <v>610</v>
      </c>
      <c r="C345" s="357" t="s">
        <v>941</v>
      </c>
      <c r="D345" s="2669"/>
      <c r="E345" s="2670"/>
      <c r="F345" s="2553"/>
      <c r="G345" s="2553"/>
      <c r="H345" s="2553"/>
      <c r="I345" s="2553"/>
      <c r="J345" s="2553"/>
      <c r="K345" s="2553"/>
      <c r="L345" s="2553"/>
      <c r="M345" s="2553">
        <v>0</v>
      </c>
      <c r="N345" s="2590"/>
      <c r="O345" s="2637"/>
      <c r="P345" s="2590"/>
      <c r="Q345" s="2590"/>
      <c r="R345" s="2590"/>
      <c r="S345" s="2590"/>
      <c r="T345" s="2590"/>
      <c r="U345" s="2590"/>
      <c r="V345" s="2732">
        <f t="shared" si="472"/>
        <v>0</v>
      </c>
      <c r="W345" s="1818"/>
      <c r="X345" s="1818"/>
      <c r="Y345" s="3599">
        <v>1530.6</v>
      </c>
      <c r="Z345" s="3600"/>
      <c r="AA345" s="3600">
        <v>29493</v>
      </c>
      <c r="AB345" s="3600">
        <v>707831.2</v>
      </c>
      <c r="AC345" s="3601"/>
      <c r="AD345" s="3600"/>
      <c r="AE345" s="3600">
        <f t="shared" si="473"/>
        <v>738854.79999999993</v>
      </c>
      <c r="AF345" s="3602"/>
      <c r="AG345" s="467">
        <v>0</v>
      </c>
      <c r="AH345" s="3599">
        <v>0</v>
      </c>
      <c r="AI345" s="3599">
        <v>0</v>
      </c>
      <c r="AJ345" s="3599">
        <v>0</v>
      </c>
      <c r="AK345" s="3599"/>
      <c r="AL345" s="3599">
        <v>0</v>
      </c>
      <c r="AM345" s="3599">
        <v>0</v>
      </c>
      <c r="AN345" s="3599">
        <v>0</v>
      </c>
      <c r="AO345" s="3599">
        <v>0</v>
      </c>
      <c r="AP345" s="467"/>
      <c r="AQ345" s="3599"/>
      <c r="AR345" s="3599"/>
      <c r="AS345" s="3599"/>
      <c r="AT345" s="3599"/>
      <c r="AU345" s="3599"/>
      <c r="AV345" s="3599"/>
      <c r="AW345" s="3599"/>
      <c r="AX345" s="3599">
        <f t="shared" si="474"/>
        <v>0</v>
      </c>
      <c r="AY345" s="1818">
        <v>4225.3999999999996</v>
      </c>
      <c r="AZ345" s="673">
        <v>5.0999999999999996</v>
      </c>
      <c r="BA345" s="2758">
        <v>0</v>
      </c>
      <c r="BB345" s="2590">
        <f t="shared" si="484"/>
        <v>0</v>
      </c>
      <c r="BC345" s="2756">
        <v>49561.599999999999</v>
      </c>
      <c r="BD345" s="2756">
        <v>1189477.6000000001</v>
      </c>
      <c r="BE345" s="2590">
        <f t="shared" si="484"/>
        <v>0</v>
      </c>
      <c r="BF345" s="2719">
        <f t="shared" si="484"/>
        <v>0</v>
      </c>
      <c r="BG345" s="2706">
        <f t="shared" si="475"/>
        <v>1239039.2000000002</v>
      </c>
      <c r="BH345" s="2837"/>
      <c r="BI345" s="2837"/>
      <c r="BJ345" s="2672"/>
      <c r="BK345" s="2590"/>
      <c r="BL345" s="2590"/>
      <c r="BM345" s="2590"/>
      <c r="BN345" s="2590"/>
      <c r="BO345" s="2590"/>
      <c r="BP345" s="2590"/>
      <c r="BQ345" s="2553"/>
      <c r="BR345" s="2553"/>
      <c r="BS345" s="2670"/>
      <c r="BT345" s="2590"/>
      <c r="BU345" s="2590"/>
      <c r="BV345" s="2590"/>
      <c r="BW345" s="2590"/>
      <c r="BX345" s="2590"/>
      <c r="BY345" s="2590"/>
      <c r="BZ345" s="2553"/>
      <c r="CA345" s="2553">
        <f t="shared" si="477"/>
        <v>0</v>
      </c>
      <c r="CB345" s="2756"/>
      <c r="CC345" s="2590"/>
      <c r="CD345" s="2590"/>
      <c r="CE345" s="2590"/>
      <c r="CF345" s="2590"/>
      <c r="CG345" s="2590"/>
      <c r="CH345" s="2590"/>
      <c r="CI345" s="2590"/>
      <c r="CJ345" s="2590">
        <f t="shared" si="478"/>
        <v>0</v>
      </c>
      <c r="CK345" s="2590"/>
      <c r="CL345" s="2590"/>
    </row>
    <row r="346" spans="1:90" ht="15" hidden="1" customHeight="1">
      <c r="A346" s="2862"/>
      <c r="B346" s="530"/>
      <c r="C346" s="530"/>
      <c r="D346" s="2669"/>
      <c r="E346" s="2670"/>
      <c r="F346" s="2553"/>
      <c r="G346" s="2553"/>
      <c r="H346" s="2553"/>
      <c r="I346" s="2553"/>
      <c r="J346" s="2553"/>
      <c r="K346" s="2553"/>
      <c r="L346" s="2553"/>
      <c r="M346" s="2553">
        <v>0</v>
      </c>
      <c r="N346" s="2590"/>
      <c r="O346" s="2637"/>
      <c r="P346" s="2590"/>
      <c r="Q346" s="2590"/>
      <c r="R346" s="2590"/>
      <c r="S346" s="2590"/>
      <c r="T346" s="2590"/>
      <c r="U346" s="2590"/>
      <c r="V346" s="2732">
        <f t="shared" si="472"/>
        <v>0</v>
      </c>
      <c r="W346" s="2735"/>
      <c r="X346" s="2735"/>
      <c r="Y346" s="2553"/>
      <c r="Z346" s="2735"/>
      <c r="AA346" s="2735"/>
      <c r="AB346" s="2735"/>
      <c r="AC346" s="2732"/>
      <c r="AD346" s="2735"/>
      <c r="AE346" s="2735">
        <f t="shared" si="473"/>
        <v>0</v>
      </c>
      <c r="AF346" s="2735"/>
      <c r="AG346" s="2672">
        <v>0</v>
      </c>
      <c r="AH346" s="2553">
        <v>0</v>
      </c>
      <c r="AI346" s="2553">
        <v>0</v>
      </c>
      <c r="AJ346" s="2553">
        <v>0</v>
      </c>
      <c r="AK346" s="2553"/>
      <c r="AL346" s="2553">
        <v>0</v>
      </c>
      <c r="AM346" s="2553">
        <v>0</v>
      </c>
      <c r="AN346" s="2553">
        <v>0</v>
      </c>
      <c r="AO346" s="2553">
        <v>0</v>
      </c>
      <c r="AP346" s="2672"/>
      <c r="AQ346" s="2553"/>
      <c r="AR346" s="2553"/>
      <c r="AS346" s="2553"/>
      <c r="AT346" s="2553"/>
      <c r="AU346" s="2553"/>
      <c r="AV346" s="2553"/>
      <c r="AW346" s="2553"/>
      <c r="AX346" s="2553">
        <f t="shared" si="474"/>
        <v>0</v>
      </c>
      <c r="AY346" s="2758">
        <f t="shared" si="484"/>
        <v>0</v>
      </c>
      <c r="AZ346" s="2701">
        <f t="shared" si="484"/>
        <v>0</v>
      </c>
      <c r="BA346" s="2758">
        <f t="shared" si="484"/>
        <v>0</v>
      </c>
      <c r="BB346" s="2590">
        <f t="shared" si="484"/>
        <v>0</v>
      </c>
      <c r="BC346" s="2756">
        <f t="shared" si="484"/>
        <v>0</v>
      </c>
      <c r="BD346" s="2756">
        <f t="shared" si="484"/>
        <v>0</v>
      </c>
      <c r="BE346" s="2590">
        <f t="shared" si="484"/>
        <v>0</v>
      </c>
      <c r="BF346" s="2719">
        <f t="shared" si="484"/>
        <v>0</v>
      </c>
      <c r="BG346" s="2706">
        <f t="shared" si="475"/>
        <v>0</v>
      </c>
      <c r="BH346" s="2837"/>
      <c r="BI346" s="2837"/>
      <c r="BJ346" s="2672"/>
      <c r="BK346" s="2590"/>
      <c r="BL346" s="2590"/>
      <c r="BM346" s="2590"/>
      <c r="BN346" s="2590"/>
      <c r="BO346" s="2590"/>
      <c r="BP346" s="2590"/>
      <c r="BQ346" s="2553"/>
      <c r="BR346" s="2553"/>
      <c r="BS346" s="2670"/>
      <c r="BT346" s="2590"/>
      <c r="BU346" s="2590"/>
      <c r="BV346" s="2590"/>
      <c r="BW346" s="2590"/>
      <c r="BX346" s="2590"/>
      <c r="BY346" s="2590"/>
      <c r="BZ346" s="2553"/>
      <c r="CA346" s="2553">
        <f t="shared" si="477"/>
        <v>0</v>
      </c>
      <c r="CB346" s="2756"/>
      <c r="CC346" s="2590"/>
      <c r="CD346" s="2590"/>
      <c r="CE346" s="2590"/>
      <c r="CF346" s="2590"/>
      <c r="CG346" s="2590"/>
      <c r="CH346" s="2590"/>
      <c r="CI346" s="2590"/>
      <c r="CJ346" s="2590">
        <f t="shared" si="478"/>
        <v>0</v>
      </c>
      <c r="CK346" s="2590"/>
      <c r="CL346" s="2590"/>
    </row>
    <row r="347" spans="1:90" ht="57" customHeight="1">
      <c r="A347" s="2862"/>
      <c r="B347" s="3552" t="s">
        <v>586</v>
      </c>
      <c r="C347" s="3596" t="s">
        <v>940</v>
      </c>
      <c r="D347" s="3577"/>
      <c r="E347" s="3578"/>
      <c r="F347" s="3579"/>
      <c r="G347" s="3579"/>
      <c r="H347" s="3579"/>
      <c r="I347" s="3579"/>
      <c r="J347" s="3579"/>
      <c r="K347" s="3579"/>
      <c r="L347" s="3579"/>
      <c r="M347" s="3579">
        <v>0</v>
      </c>
      <c r="N347" s="3580"/>
      <c r="O347" s="3581"/>
      <c r="P347" s="3580"/>
      <c r="Q347" s="3580"/>
      <c r="R347" s="3580"/>
      <c r="S347" s="3580"/>
      <c r="T347" s="3580"/>
      <c r="U347" s="3580"/>
      <c r="V347" s="3582">
        <f t="shared" si="472"/>
        <v>0</v>
      </c>
      <c r="W347" s="3597"/>
      <c r="X347" s="3597"/>
      <c r="Y347" s="3603">
        <f>Y348</f>
        <v>273000</v>
      </c>
      <c r="Z347" s="3598"/>
      <c r="AA347" s="3598"/>
      <c r="AB347" s="3598"/>
      <c r="AC347" s="3604"/>
      <c r="AD347" s="3598"/>
      <c r="AE347" s="3598">
        <f t="shared" si="473"/>
        <v>273000</v>
      </c>
      <c r="AF347" s="3598"/>
      <c r="AG347" s="3605">
        <v>0</v>
      </c>
      <c r="AH347" s="3603">
        <v>0</v>
      </c>
      <c r="AI347" s="3603">
        <v>0</v>
      </c>
      <c r="AJ347" s="3603">
        <v>0</v>
      </c>
      <c r="AK347" s="3603"/>
      <c r="AL347" s="3603">
        <v>0</v>
      </c>
      <c r="AM347" s="3603">
        <v>0</v>
      </c>
      <c r="AN347" s="3603">
        <v>0</v>
      </c>
      <c r="AO347" s="3603">
        <v>0</v>
      </c>
      <c r="AP347" s="3605"/>
      <c r="AQ347" s="3603"/>
      <c r="AR347" s="3603"/>
      <c r="AS347" s="3603"/>
      <c r="AT347" s="3603"/>
      <c r="AU347" s="3603"/>
      <c r="AV347" s="3603"/>
      <c r="AW347" s="3603"/>
      <c r="AX347" s="3603">
        <f t="shared" si="474"/>
        <v>0</v>
      </c>
      <c r="AY347" s="3606">
        <f t="shared" si="484"/>
        <v>0</v>
      </c>
      <c r="AZ347" s="3607">
        <f t="shared" si="484"/>
        <v>0</v>
      </c>
      <c r="BA347" s="3615">
        <f>BA348</f>
        <v>173000</v>
      </c>
      <c r="BB347" s="3607">
        <f t="shared" si="484"/>
        <v>0</v>
      </c>
      <c r="BC347" s="3615">
        <f t="shared" si="484"/>
        <v>0</v>
      </c>
      <c r="BD347" s="3615">
        <f t="shared" si="484"/>
        <v>0</v>
      </c>
      <c r="BE347" s="3607">
        <f t="shared" si="484"/>
        <v>0</v>
      </c>
      <c r="BF347" s="3608">
        <f t="shared" si="484"/>
        <v>0</v>
      </c>
      <c r="BG347" s="3609">
        <f t="shared" si="475"/>
        <v>173000</v>
      </c>
      <c r="BH347" s="3610"/>
      <c r="BI347" s="3610"/>
      <c r="BJ347" s="3616"/>
      <c r="BK347" s="3607"/>
      <c r="BL347" s="3607"/>
      <c r="BM347" s="3607"/>
      <c r="BN347" s="3607"/>
      <c r="BO347" s="3607"/>
      <c r="BP347" s="3607"/>
      <c r="BQ347" s="3603"/>
      <c r="BR347" s="3603"/>
      <c r="BS347" s="3616"/>
      <c r="BT347" s="3607"/>
      <c r="BU347" s="3607"/>
      <c r="BV347" s="3607"/>
      <c r="BW347" s="3607"/>
      <c r="BX347" s="3607"/>
      <c r="BY347" s="3607"/>
      <c r="BZ347" s="3603"/>
      <c r="CA347" s="3603">
        <f t="shared" si="477"/>
        <v>0</v>
      </c>
      <c r="CB347" s="3615"/>
      <c r="CC347" s="3607"/>
      <c r="CD347" s="3607">
        <f>CD348</f>
        <v>423150</v>
      </c>
      <c r="CE347" s="3607"/>
      <c r="CF347" s="3607"/>
      <c r="CG347" s="3607"/>
      <c r="CH347" s="3607"/>
      <c r="CI347" s="3607"/>
      <c r="CJ347" s="3607">
        <f t="shared" si="478"/>
        <v>423150</v>
      </c>
      <c r="CK347" s="2590"/>
      <c r="CL347" s="2590"/>
    </row>
    <row r="348" spans="1:90" ht="55.5" customHeight="1">
      <c r="B348" s="2728" t="s">
        <v>588</v>
      </c>
      <c r="C348" s="412" t="s">
        <v>940</v>
      </c>
      <c r="D348" s="2559"/>
      <c r="E348" s="2756"/>
      <c r="F348" s="2590"/>
      <c r="G348" s="2590"/>
      <c r="H348" s="2590"/>
      <c r="I348" s="2590"/>
      <c r="J348" s="2590"/>
      <c r="K348" s="2590"/>
      <c r="L348" s="2590"/>
      <c r="M348" s="2590">
        <v>0</v>
      </c>
      <c r="N348" s="2590"/>
      <c r="O348" s="2637"/>
      <c r="P348" s="2590"/>
      <c r="Q348" s="2590"/>
      <c r="R348" s="2590"/>
      <c r="S348" s="2590"/>
      <c r="T348" s="2590"/>
      <c r="U348" s="2590"/>
      <c r="V348" s="2590">
        <f t="shared" si="472"/>
        <v>0</v>
      </c>
      <c r="W348" s="2563"/>
      <c r="X348" s="2563"/>
      <c r="Y348" s="2584">
        <v>273000</v>
      </c>
      <c r="Z348" s="3611"/>
      <c r="AA348" s="2584"/>
      <c r="AB348" s="2584"/>
      <c r="AC348" s="3611"/>
      <c r="AD348" s="2584"/>
      <c r="AE348" s="2584">
        <f t="shared" si="473"/>
        <v>273000</v>
      </c>
      <c r="AF348" s="2584"/>
      <c r="AG348" s="3612">
        <v>0</v>
      </c>
      <c r="AH348" s="2552">
        <v>0</v>
      </c>
      <c r="AI348" s="2552">
        <v>0</v>
      </c>
      <c r="AJ348" s="2552">
        <v>0</v>
      </c>
      <c r="AK348" s="2552"/>
      <c r="AL348" s="2552">
        <v>0</v>
      </c>
      <c r="AM348" s="2552">
        <v>0</v>
      </c>
      <c r="AN348" s="3611">
        <v>0</v>
      </c>
      <c r="AO348" s="3611">
        <v>0</v>
      </c>
      <c r="AP348" s="3612"/>
      <c r="AQ348" s="2552"/>
      <c r="AR348" s="2552"/>
      <c r="AS348" s="2552"/>
      <c r="AT348" s="3611"/>
      <c r="AU348" s="3611"/>
      <c r="AV348" s="2552"/>
      <c r="AW348" s="3611"/>
      <c r="AX348" s="3611">
        <f t="shared" si="474"/>
        <v>0</v>
      </c>
      <c r="AY348" s="3612">
        <f t="shared" si="484"/>
        <v>0</v>
      </c>
      <c r="AZ348" s="3611">
        <f t="shared" si="484"/>
        <v>0</v>
      </c>
      <c r="BA348" s="3617">
        <v>173000</v>
      </c>
      <c r="BB348" s="3611">
        <f t="shared" si="484"/>
        <v>0</v>
      </c>
      <c r="BC348" s="3617">
        <f t="shared" si="484"/>
        <v>0</v>
      </c>
      <c r="BD348" s="3617">
        <f t="shared" si="484"/>
        <v>0</v>
      </c>
      <c r="BE348" s="3611">
        <f t="shared" si="484"/>
        <v>0</v>
      </c>
      <c r="BF348" s="3613">
        <f t="shared" si="484"/>
        <v>0</v>
      </c>
      <c r="BG348" s="3613">
        <f t="shared" si="475"/>
        <v>173000</v>
      </c>
      <c r="BH348" s="3614"/>
      <c r="BI348" s="3614"/>
      <c r="BJ348" s="3617"/>
      <c r="BK348" s="3611"/>
      <c r="BL348" s="3611"/>
      <c r="BM348" s="3611"/>
      <c r="BN348" s="3611"/>
      <c r="BO348" s="3611"/>
      <c r="BP348" s="3611"/>
      <c r="BQ348" s="3611"/>
      <c r="BR348" s="3611"/>
      <c r="BS348" s="3617"/>
      <c r="BT348" s="3611"/>
      <c r="BU348" s="3611"/>
      <c r="BV348" s="3611"/>
      <c r="BW348" s="3611"/>
      <c r="BX348" s="3611"/>
      <c r="BY348" s="3611"/>
      <c r="BZ348" s="3611"/>
      <c r="CA348" s="3611">
        <f t="shared" si="477"/>
        <v>0</v>
      </c>
      <c r="CB348" s="3617"/>
      <c r="CC348" s="3611"/>
      <c r="CD348" s="3611">
        <v>423150</v>
      </c>
      <c r="CE348" s="3611"/>
      <c r="CF348" s="3611"/>
      <c r="CG348" s="3611"/>
      <c r="CH348" s="3611"/>
      <c r="CI348" s="3611"/>
      <c r="CJ348" s="3611">
        <f t="shared" si="478"/>
        <v>423150</v>
      </c>
      <c r="CK348" s="2590"/>
      <c r="CL348" s="2590"/>
    </row>
    <row r="349" spans="1:90" ht="15" hidden="1" customHeight="1">
      <c r="B349" s="412"/>
      <c r="C349" s="412"/>
      <c r="D349" s="2559"/>
      <c r="E349" s="2679"/>
      <c r="F349" s="2552"/>
      <c r="G349" s="2552"/>
      <c r="H349" s="2552"/>
      <c r="I349" s="2552"/>
      <c r="J349" s="2552"/>
      <c r="K349" s="2552"/>
      <c r="L349" s="2552"/>
      <c r="M349" s="2552">
        <v>0</v>
      </c>
      <c r="N349" s="2591"/>
      <c r="O349" s="2591"/>
      <c r="P349" s="2591"/>
      <c r="Q349" s="2591"/>
      <c r="R349" s="2591"/>
      <c r="S349" s="2591"/>
      <c r="T349" s="2591"/>
      <c r="U349" s="2591"/>
      <c r="V349" s="2591">
        <f t="shared" ref="V349:V350" si="489">SUM(P349:U349)</f>
        <v>0</v>
      </c>
      <c r="W349" s="2591"/>
      <c r="X349" s="2591"/>
      <c r="Y349" s="2591"/>
      <c r="Z349" s="2591"/>
      <c r="AA349" s="2591"/>
      <c r="AB349" s="2591"/>
      <c r="AC349" s="2591"/>
      <c r="AD349" s="2591"/>
      <c r="AE349" s="2591">
        <f t="shared" ref="AE349:AE350" si="490">SUM(Y349:AD349)</f>
        <v>0</v>
      </c>
      <c r="AF349" s="2591"/>
      <c r="AG349" s="489">
        <v>0</v>
      </c>
      <c r="AH349" s="2552">
        <v>0</v>
      </c>
      <c r="AI349" s="2552">
        <v>0</v>
      </c>
      <c r="AJ349" s="2552">
        <v>0</v>
      </c>
      <c r="AK349" s="2552"/>
      <c r="AL349" s="2552">
        <v>0</v>
      </c>
      <c r="AM349" s="2552">
        <v>0</v>
      </c>
      <c r="AN349" s="2552">
        <v>0</v>
      </c>
      <c r="AO349" s="2552">
        <v>0</v>
      </c>
      <c r="AP349" s="489"/>
      <c r="AQ349" s="2552"/>
      <c r="AR349" s="2552"/>
      <c r="AS349" s="2552"/>
      <c r="AT349" s="2552"/>
      <c r="AU349" s="2552"/>
      <c r="AV349" s="2552"/>
      <c r="AW349" s="2552"/>
      <c r="AX349" s="2552">
        <f t="shared" ref="AX349:AX350" si="491">SUM(AR349:AW349)</f>
        <v>0</v>
      </c>
      <c r="AY349" s="2758">
        <f t="shared" ref="AY349:AY350" si="492">AG349+AP349</f>
        <v>0</v>
      </c>
      <c r="AZ349" s="2701">
        <f t="shared" ref="AZ349:AZ350" si="493">AH349+AQ349</f>
        <v>0</v>
      </c>
      <c r="BA349" s="2758">
        <f t="shared" ref="BA349:BA350" si="494">AI349+AR349</f>
        <v>0</v>
      </c>
      <c r="BB349" s="2590">
        <f t="shared" ref="BB349:BB350" si="495">AJ349+AS349</f>
        <v>0</v>
      </c>
      <c r="BC349" s="2756">
        <f t="shared" ref="BC349:BC350" si="496">AK349+AT349</f>
        <v>0</v>
      </c>
      <c r="BD349" s="2756">
        <f t="shared" ref="BD349:BD350" si="497">AL349+AU349</f>
        <v>0</v>
      </c>
      <c r="BE349" s="2590">
        <f t="shared" ref="BE349:BE350" si="498">AM349+AV349</f>
        <v>0</v>
      </c>
      <c r="BF349" s="2719">
        <f t="shared" ref="BF349:BF350" si="499">AN349+AW349</f>
        <v>0</v>
      </c>
      <c r="BG349" s="2719">
        <f t="shared" ref="BG349:BG350" si="500">SUM(BA349:BF349)</f>
        <v>0</v>
      </c>
      <c r="BH349" s="2798"/>
      <c r="BI349" s="2798"/>
      <c r="BJ349" s="489"/>
      <c r="BK349" s="2552"/>
      <c r="BL349" s="2552"/>
      <c r="BM349" s="2552"/>
      <c r="BN349" s="2552"/>
      <c r="BO349" s="2552"/>
      <c r="BP349" s="2552"/>
      <c r="BQ349" s="2552"/>
      <c r="BR349" s="2552"/>
      <c r="BS349" s="489"/>
      <c r="BT349" s="2552"/>
      <c r="BU349" s="2552"/>
      <c r="BV349" s="2552"/>
      <c r="BW349" s="2552"/>
      <c r="BX349" s="2552"/>
      <c r="BY349" s="2552"/>
      <c r="BZ349" s="2552"/>
      <c r="CA349" s="2552">
        <f t="shared" ref="CA349:CA350" si="501">SUM(BU349:BZ349)</f>
        <v>0</v>
      </c>
      <c r="CB349" s="2756"/>
      <c r="CC349" s="2590"/>
      <c r="CD349" s="2590"/>
      <c r="CE349" s="2590"/>
      <c r="CF349" s="2590"/>
      <c r="CG349" s="2590"/>
      <c r="CH349" s="2590"/>
      <c r="CI349" s="2590"/>
      <c r="CJ349" s="2590">
        <f t="shared" ref="CJ349:CJ350" si="502">SUM(CD349:CI349)</f>
        <v>0</v>
      </c>
      <c r="CK349" s="2633"/>
      <c r="CL349" s="2633"/>
    </row>
    <row r="350" spans="1:90" ht="24.75" hidden="1" customHeight="1">
      <c r="B350" s="3552" t="s">
        <v>597</v>
      </c>
      <c r="C350" s="3553"/>
      <c r="D350" s="3587"/>
      <c r="E350" s="3588">
        <v>0</v>
      </c>
      <c r="F350" s="3589">
        <v>0</v>
      </c>
      <c r="G350" s="3589">
        <v>0</v>
      </c>
      <c r="H350" s="3589">
        <v>0</v>
      </c>
      <c r="I350" s="3589"/>
      <c r="J350" s="3589">
        <v>0</v>
      </c>
      <c r="K350" s="3589">
        <v>0</v>
      </c>
      <c r="L350" s="3589">
        <v>0</v>
      </c>
      <c r="M350" s="3589">
        <v>0</v>
      </c>
      <c r="N350" s="3587"/>
      <c r="O350" s="3587"/>
      <c r="P350" s="3587"/>
      <c r="Q350" s="3587"/>
      <c r="R350" s="3587"/>
      <c r="S350" s="3587"/>
      <c r="T350" s="3590"/>
      <c r="U350" s="3587"/>
      <c r="V350" s="3590">
        <f t="shared" si="489"/>
        <v>0</v>
      </c>
      <c r="W350" s="3591">
        <f t="shared" ref="W350" si="503">E350+N350</f>
        <v>0</v>
      </c>
      <c r="X350" s="3591">
        <f t="shared" ref="X350" si="504">F350+O350</f>
        <v>0</v>
      </c>
      <c r="Y350" s="3591">
        <f t="shared" ref="Y350" si="505">G350+P350</f>
        <v>0</v>
      </c>
      <c r="Z350" s="3591">
        <f t="shared" ref="Z350" si="506">H350+Q350</f>
        <v>0</v>
      </c>
      <c r="AA350" s="3591">
        <f t="shared" ref="AA350" si="507">I350+R350</f>
        <v>0</v>
      </c>
      <c r="AB350" s="3591">
        <f t="shared" ref="AB350" si="508">J350+S350</f>
        <v>0</v>
      </c>
      <c r="AC350" s="3591">
        <f t="shared" ref="AC350" si="509">K350+T350</f>
        <v>0</v>
      </c>
      <c r="AD350" s="3591">
        <f t="shared" ref="AD350" si="510">L350+U350</f>
        <v>0</v>
      </c>
      <c r="AE350" s="3592">
        <f t="shared" si="490"/>
        <v>0</v>
      </c>
      <c r="AF350" s="3592"/>
      <c r="AG350" s="3593">
        <v>0</v>
      </c>
      <c r="AH350" s="3589">
        <v>0</v>
      </c>
      <c r="AI350" s="3589">
        <v>0</v>
      </c>
      <c r="AJ350" s="3589">
        <v>0</v>
      </c>
      <c r="AK350" s="3589"/>
      <c r="AL350" s="3589">
        <v>0</v>
      </c>
      <c r="AM350" s="3589">
        <v>0</v>
      </c>
      <c r="AN350" s="3589">
        <v>0</v>
      </c>
      <c r="AO350" s="3589">
        <v>0</v>
      </c>
      <c r="AP350" s="3593"/>
      <c r="AQ350" s="3589"/>
      <c r="AR350" s="3589"/>
      <c r="AS350" s="3589"/>
      <c r="AT350" s="3589"/>
      <c r="AU350" s="3589"/>
      <c r="AV350" s="3589"/>
      <c r="AW350" s="3589"/>
      <c r="AX350" s="3594">
        <f t="shared" si="491"/>
        <v>0</v>
      </c>
      <c r="AY350" s="3583">
        <f t="shared" si="492"/>
        <v>0</v>
      </c>
      <c r="AZ350" s="3584">
        <f t="shared" si="493"/>
        <v>0</v>
      </c>
      <c r="BA350" s="3583">
        <f t="shared" si="494"/>
        <v>0</v>
      </c>
      <c r="BB350" s="3580">
        <f t="shared" si="495"/>
        <v>0</v>
      </c>
      <c r="BC350" s="3585">
        <f t="shared" si="496"/>
        <v>0</v>
      </c>
      <c r="BD350" s="3585">
        <f t="shared" si="497"/>
        <v>0</v>
      </c>
      <c r="BE350" s="3580">
        <f t="shared" si="498"/>
        <v>0</v>
      </c>
      <c r="BF350" s="3586">
        <f t="shared" si="499"/>
        <v>0</v>
      </c>
      <c r="BG350" s="3586">
        <f t="shared" si="500"/>
        <v>0</v>
      </c>
      <c r="BH350" s="3595"/>
      <c r="BI350" s="3595"/>
      <c r="BJ350" s="3593"/>
      <c r="BK350" s="3589"/>
      <c r="BL350" s="3589"/>
      <c r="BM350" s="3589"/>
      <c r="BN350" s="3589"/>
      <c r="BO350" s="3589"/>
      <c r="BP350" s="3589"/>
      <c r="BQ350" s="3589"/>
      <c r="BR350" s="3589"/>
      <c r="BS350" s="3593"/>
      <c r="BT350" s="3589"/>
      <c r="BU350" s="3589"/>
      <c r="BV350" s="3589"/>
      <c r="BW350" s="3589"/>
      <c r="BX350" s="3589"/>
      <c r="BY350" s="3589"/>
      <c r="BZ350" s="3589"/>
      <c r="CA350" s="3594">
        <f t="shared" si="501"/>
        <v>0</v>
      </c>
      <c r="CB350" s="3585">
        <f t="shared" ref="CB350" si="511">BJ350+BS350</f>
        <v>0</v>
      </c>
      <c r="CC350" s="3580">
        <f t="shared" ref="CC350" si="512">BK350+BT350</f>
        <v>0</v>
      </c>
      <c r="CD350" s="3580">
        <f t="shared" ref="CD350" si="513">BL350+BU350</f>
        <v>0</v>
      </c>
      <c r="CE350" s="3580">
        <f t="shared" ref="CE350" si="514">BM350+BV350</f>
        <v>0</v>
      </c>
      <c r="CF350" s="3580">
        <f t="shared" ref="CF350" si="515">BN350+BW350</f>
        <v>0</v>
      </c>
      <c r="CG350" s="3580">
        <f t="shared" ref="CG350" si="516">BO350+BX350</f>
        <v>0</v>
      </c>
      <c r="CH350" s="3580">
        <f t="shared" ref="CH350" si="517">BP350+BY350</f>
        <v>0</v>
      </c>
      <c r="CI350" s="3586">
        <f t="shared" ref="CI350" si="518">BQ350+BZ350</f>
        <v>0</v>
      </c>
      <c r="CJ350" s="3586">
        <f t="shared" si="502"/>
        <v>0</v>
      </c>
      <c r="CK350" s="1559"/>
      <c r="CL350" s="1559"/>
    </row>
    <row r="351" spans="1:90" ht="15" hidden="1" customHeight="1">
      <c r="B351" s="412"/>
      <c r="C351" s="412"/>
      <c r="D351" s="2559"/>
      <c r="E351" s="2679"/>
      <c r="F351" s="2552"/>
      <c r="G351" s="2552"/>
      <c r="H351" s="2552"/>
      <c r="I351" s="2552"/>
      <c r="J351" s="2552"/>
      <c r="K351" s="2552"/>
      <c r="L351" s="2552"/>
      <c r="M351" s="2552">
        <v>0</v>
      </c>
      <c r="N351" s="2591"/>
      <c r="O351" s="2591"/>
      <c r="P351" s="2591"/>
      <c r="Q351" s="2591"/>
      <c r="R351" s="2591"/>
      <c r="S351" s="2591"/>
      <c r="T351" s="2591"/>
      <c r="U351" s="2591"/>
      <c r="V351" s="2591">
        <f t="shared" si="472"/>
        <v>0</v>
      </c>
      <c r="W351" s="2591"/>
      <c r="X351" s="2591"/>
      <c r="Y351" s="2591"/>
      <c r="Z351" s="2591"/>
      <c r="AA351" s="2591"/>
      <c r="AB351" s="2591"/>
      <c r="AC351" s="2591"/>
      <c r="AD351" s="2591"/>
      <c r="AE351" s="2591">
        <f t="shared" si="473"/>
        <v>0</v>
      </c>
      <c r="AF351" s="2591"/>
      <c r="AG351" s="489">
        <v>0</v>
      </c>
      <c r="AH351" s="2552">
        <v>0</v>
      </c>
      <c r="AI351" s="2552">
        <v>0</v>
      </c>
      <c r="AJ351" s="2552">
        <v>0</v>
      </c>
      <c r="AK351" s="2552"/>
      <c r="AL351" s="2552">
        <v>0</v>
      </c>
      <c r="AM351" s="2552">
        <v>0</v>
      </c>
      <c r="AN351" s="2552">
        <v>0</v>
      </c>
      <c r="AO351" s="2552">
        <v>0</v>
      </c>
      <c r="AP351" s="489"/>
      <c r="AQ351" s="2552"/>
      <c r="AR351" s="2552"/>
      <c r="AS351" s="2552"/>
      <c r="AT351" s="2552"/>
      <c r="AU351" s="2552"/>
      <c r="AV351" s="2552"/>
      <c r="AW351" s="2552"/>
      <c r="AX351" s="2552">
        <f t="shared" si="474"/>
        <v>0</v>
      </c>
      <c r="AY351" s="2758">
        <f t="shared" si="484"/>
        <v>0</v>
      </c>
      <c r="AZ351" s="2701">
        <f t="shared" si="484"/>
        <v>0</v>
      </c>
      <c r="BA351" s="2758">
        <f t="shared" si="484"/>
        <v>0</v>
      </c>
      <c r="BB351" s="2590">
        <f t="shared" si="484"/>
        <v>0</v>
      </c>
      <c r="BC351" s="2756">
        <f t="shared" si="484"/>
        <v>0</v>
      </c>
      <c r="BD351" s="2756">
        <f t="shared" si="484"/>
        <v>0</v>
      </c>
      <c r="BE351" s="2590">
        <f t="shared" si="484"/>
        <v>0</v>
      </c>
      <c r="BF351" s="2719">
        <f t="shared" si="484"/>
        <v>0</v>
      </c>
      <c r="BG351" s="2719">
        <f t="shared" si="475"/>
        <v>0</v>
      </c>
      <c r="BH351" s="2798"/>
      <c r="BI351" s="2798"/>
      <c r="BJ351" s="489"/>
      <c r="BK351" s="2552"/>
      <c r="BL351" s="2552"/>
      <c r="BM351" s="2552"/>
      <c r="BN351" s="2552"/>
      <c r="BO351" s="2552"/>
      <c r="BP351" s="2552"/>
      <c r="BQ351" s="2552"/>
      <c r="BR351" s="2552"/>
      <c r="BS351" s="489"/>
      <c r="BT351" s="2552"/>
      <c r="BU351" s="2552"/>
      <c r="BV351" s="2552"/>
      <c r="BW351" s="2552"/>
      <c r="BX351" s="2552"/>
      <c r="BY351" s="2552"/>
      <c r="BZ351" s="2552"/>
      <c r="CA351" s="2552">
        <f t="shared" si="477"/>
        <v>0</v>
      </c>
      <c r="CB351" s="2756"/>
      <c r="CC351" s="2590"/>
      <c r="CD351" s="2590"/>
      <c r="CE351" s="2590"/>
      <c r="CF351" s="2590"/>
      <c r="CG351" s="2590"/>
      <c r="CH351" s="2590"/>
      <c r="CI351" s="2590"/>
      <c r="CJ351" s="2590">
        <f t="shared" si="478"/>
        <v>0</v>
      </c>
      <c r="CK351" s="2633"/>
      <c r="CL351" s="2633"/>
    </row>
    <row r="352" spans="1:90" ht="15" hidden="1" customHeight="1">
      <c r="B352" s="2863"/>
      <c r="C352" s="2863"/>
      <c r="D352" s="2864"/>
      <c r="E352" s="2865">
        <v>0</v>
      </c>
      <c r="F352" s="2866">
        <v>0</v>
      </c>
      <c r="G352" s="2866">
        <v>0</v>
      </c>
      <c r="H352" s="2866">
        <v>0</v>
      </c>
      <c r="I352" s="2866"/>
      <c r="J352" s="2866">
        <v>0</v>
      </c>
      <c r="K352" s="2866">
        <v>0</v>
      </c>
      <c r="L352" s="2866">
        <v>0</v>
      </c>
      <c r="M352" s="2866">
        <v>0</v>
      </c>
      <c r="N352" s="2864"/>
      <c r="O352" s="2864"/>
      <c r="P352" s="2864"/>
      <c r="Q352" s="2864"/>
      <c r="R352" s="2864"/>
      <c r="S352" s="2864"/>
      <c r="T352" s="2867"/>
      <c r="U352" s="2864"/>
      <c r="V352" s="2867">
        <f t="shared" si="472"/>
        <v>0</v>
      </c>
      <c r="W352" s="2868">
        <f t="shared" ref="W352:AD352" si="519">E352+N352</f>
        <v>0</v>
      </c>
      <c r="X352" s="2868">
        <f t="shared" si="519"/>
        <v>0</v>
      </c>
      <c r="Y352" s="2868">
        <f t="shared" si="519"/>
        <v>0</v>
      </c>
      <c r="Z352" s="2868">
        <f t="shared" si="519"/>
        <v>0</v>
      </c>
      <c r="AA352" s="2868">
        <f t="shared" si="519"/>
        <v>0</v>
      </c>
      <c r="AB352" s="2868">
        <f t="shared" si="519"/>
        <v>0</v>
      </c>
      <c r="AC352" s="2868">
        <f t="shared" si="519"/>
        <v>0</v>
      </c>
      <c r="AD352" s="2868">
        <f t="shared" si="519"/>
        <v>0</v>
      </c>
      <c r="AE352" s="2869">
        <f t="shared" si="473"/>
        <v>0</v>
      </c>
      <c r="AF352" s="2869"/>
      <c r="AG352" s="2870">
        <v>0</v>
      </c>
      <c r="AH352" s="2866">
        <v>0</v>
      </c>
      <c r="AI352" s="2866">
        <v>0</v>
      </c>
      <c r="AJ352" s="2866">
        <v>0</v>
      </c>
      <c r="AK352" s="2866"/>
      <c r="AL352" s="2866">
        <v>0</v>
      </c>
      <c r="AM352" s="2866">
        <v>0</v>
      </c>
      <c r="AN352" s="2866">
        <v>0</v>
      </c>
      <c r="AO352" s="2866">
        <v>0</v>
      </c>
      <c r="AP352" s="2870"/>
      <c r="AQ352" s="2866"/>
      <c r="AR352" s="2866"/>
      <c r="AS352" s="2866"/>
      <c r="AT352" s="2866"/>
      <c r="AU352" s="2866"/>
      <c r="AV352" s="2866"/>
      <c r="AW352" s="2866"/>
      <c r="AX352" s="2871">
        <f t="shared" si="474"/>
        <v>0</v>
      </c>
      <c r="AY352" s="2758">
        <f t="shared" si="484"/>
        <v>0</v>
      </c>
      <c r="AZ352" s="2701">
        <f t="shared" si="484"/>
        <v>0</v>
      </c>
      <c r="BA352" s="2758">
        <f t="shared" si="484"/>
        <v>0</v>
      </c>
      <c r="BB352" s="2590">
        <f t="shared" si="484"/>
        <v>0</v>
      </c>
      <c r="BC352" s="2756">
        <f t="shared" si="484"/>
        <v>0</v>
      </c>
      <c r="BD352" s="2756">
        <f t="shared" si="484"/>
        <v>0</v>
      </c>
      <c r="BE352" s="2590">
        <f t="shared" si="484"/>
        <v>0</v>
      </c>
      <c r="BF352" s="2719">
        <f t="shared" si="484"/>
        <v>0</v>
      </c>
      <c r="BG352" s="2719">
        <f t="shared" si="475"/>
        <v>0</v>
      </c>
      <c r="BH352" s="2798"/>
      <c r="BI352" s="2798"/>
      <c r="BJ352" s="2870"/>
      <c r="BK352" s="2866"/>
      <c r="BL352" s="2866"/>
      <c r="BM352" s="2866"/>
      <c r="BN352" s="2866"/>
      <c r="BO352" s="2866"/>
      <c r="BP352" s="2866"/>
      <c r="BQ352" s="2866"/>
      <c r="BR352" s="2866"/>
      <c r="BS352" s="2870"/>
      <c r="BT352" s="2866"/>
      <c r="BU352" s="2866"/>
      <c r="BV352" s="2866"/>
      <c r="BW352" s="2866"/>
      <c r="BX352" s="2866"/>
      <c r="BY352" s="2866"/>
      <c r="BZ352" s="2866"/>
      <c r="CA352" s="2871">
        <f t="shared" si="477"/>
        <v>0</v>
      </c>
      <c r="CB352" s="2756">
        <f t="shared" ref="CB352:CI352" si="520">BJ352+BS352</f>
        <v>0</v>
      </c>
      <c r="CC352" s="2590">
        <f t="shared" si="520"/>
        <v>0</v>
      </c>
      <c r="CD352" s="2590">
        <f t="shared" si="520"/>
        <v>0</v>
      </c>
      <c r="CE352" s="2590">
        <f t="shared" si="520"/>
        <v>0</v>
      </c>
      <c r="CF352" s="2590">
        <f t="shared" si="520"/>
        <v>0</v>
      </c>
      <c r="CG352" s="2590">
        <f t="shared" si="520"/>
        <v>0</v>
      </c>
      <c r="CH352" s="2590">
        <f t="shared" si="520"/>
        <v>0</v>
      </c>
      <c r="CI352" s="2719">
        <f t="shared" si="520"/>
        <v>0</v>
      </c>
      <c r="CJ352" s="2719">
        <f t="shared" si="478"/>
        <v>0</v>
      </c>
      <c r="CK352" s="1559"/>
      <c r="CL352" s="1559"/>
    </row>
    <row r="353" spans="2:90" s="612" customFormat="1" ht="32.25" customHeight="1">
      <c r="B353" s="3734" t="s">
        <v>1638</v>
      </c>
      <c r="C353" s="3734"/>
      <c r="D353" s="3573">
        <v>0</v>
      </c>
      <c r="E353" s="1204">
        <f t="shared" ref="E353:U353" si="521">E10+E21+E32+E43+E54+E65+E76+E87+E98+E109+E120+E131+E142+E153+E163+E174+E185+E196+E207+E229+E240+E251+E263+E274+E285+E296+E307+E318+E329+E340</f>
        <v>0</v>
      </c>
      <c r="F353" s="1204">
        <f t="shared" si="521"/>
        <v>8.379999999999999</v>
      </c>
      <c r="G353" s="1204">
        <f t="shared" si="521"/>
        <v>646306</v>
      </c>
      <c r="H353" s="1204">
        <f t="shared" si="521"/>
        <v>1551127.8</v>
      </c>
      <c r="I353" s="1204">
        <f t="shared" si="521"/>
        <v>0</v>
      </c>
      <c r="J353" s="1204">
        <f t="shared" si="521"/>
        <v>0</v>
      </c>
      <c r="K353" s="1204">
        <f t="shared" si="521"/>
        <v>0</v>
      </c>
      <c r="L353" s="1204">
        <f t="shared" si="521"/>
        <v>0</v>
      </c>
      <c r="M353" s="1204">
        <f t="shared" si="521"/>
        <v>2197433.7999999998</v>
      </c>
      <c r="N353" s="1204">
        <f t="shared" si="521"/>
        <v>0</v>
      </c>
      <c r="O353" s="1204">
        <f t="shared" si="521"/>
        <v>0</v>
      </c>
      <c r="P353" s="3574">
        <f t="shared" si="521"/>
        <v>113856.3</v>
      </c>
      <c r="Q353" s="1204">
        <f t="shared" si="521"/>
        <v>0</v>
      </c>
      <c r="R353" s="1204">
        <f>R10+R21+R32+R43+R54+R65+R76+R87+R98+R109+R120+R131+R142+R153+R163+R174+R185+R196+R207+R229+R240+R251+R263+R274+R285+R296+R307+R318+R329+R340</f>
        <v>0</v>
      </c>
      <c r="S353" s="1204">
        <f t="shared" si="521"/>
        <v>0</v>
      </c>
      <c r="T353" s="1204">
        <f t="shared" si="521"/>
        <v>0</v>
      </c>
      <c r="U353" s="1204">
        <f t="shared" si="521"/>
        <v>0</v>
      </c>
      <c r="V353" s="1204">
        <f t="shared" si="472"/>
        <v>113856.3</v>
      </c>
      <c r="W353" s="1204">
        <f t="shared" ref="W353:X353" si="522">W10+W21+W32+W43+W54+W65+W76+W87+W98+W109+W120+W131+W142+W153+W163+W174+W185+W196+W207+W229+W240+W251+W263+W274+W285+W296+W307+W318+W329+W340</f>
        <v>0</v>
      </c>
      <c r="X353" s="3575">
        <f t="shared" si="522"/>
        <v>8.379999999999999</v>
      </c>
      <c r="Y353" s="1204">
        <f>Y10+Y21+Y32+Y43+Y54+Y65+Y76+Y87+Y98+Y109+Y120+Y131+Y142+Y153+Y163+Y174+Y185+Y196+Y207+Y229+Y240+Y251+Y263+Y274+Y285+Y296+Y307+Y318+Y329+Y340+Y344+Y347</f>
        <v>1034692.9</v>
      </c>
      <c r="Z353" s="1204">
        <f t="shared" ref="Z353:AE353" si="523">Z10+Z21+Z32+Z43+Z54+Z65+Z76+Z87+Z98+Z109+Z120+Z131+Z142+Z153+Z163+Z174+Z185+Z196+Z207+Z229+Z240+Z251+Z263+Z274+Z285+Z296+Z307+Z318+Z329+Z340+Z344+Z347</f>
        <v>1551127.8</v>
      </c>
      <c r="AA353" s="1204">
        <f t="shared" si="523"/>
        <v>29493</v>
      </c>
      <c r="AB353" s="1204">
        <f t="shared" si="523"/>
        <v>707831.2</v>
      </c>
      <c r="AC353" s="1204">
        <f t="shared" si="523"/>
        <v>0</v>
      </c>
      <c r="AD353" s="1204">
        <f t="shared" si="523"/>
        <v>0</v>
      </c>
      <c r="AE353" s="1204">
        <f t="shared" si="523"/>
        <v>3323144.9</v>
      </c>
      <c r="AF353" s="1204"/>
      <c r="AG353" s="1204">
        <f t="shared" ref="AG353:AW353" si="524">AG10+AG21+AG32+AG43+AG54+AG65+AG76+AG87+AG98+AG109+AG120+AG131+AG142+AG153+AG163+AG174+AG185+AG196+AG207+AG229+AG240+AG251+AG263+AG274+AG285+AG296+AG307+AG318+AG329+AG340</f>
        <v>46.53</v>
      </c>
      <c r="AH353" s="1204">
        <f t="shared" si="524"/>
        <v>5.72</v>
      </c>
      <c r="AI353" s="1204">
        <f t="shared" si="524"/>
        <v>232411.8</v>
      </c>
      <c r="AJ353" s="1204">
        <f t="shared" si="524"/>
        <v>1239418.5</v>
      </c>
      <c r="AK353" s="1204">
        <f t="shared" si="524"/>
        <v>0</v>
      </c>
      <c r="AL353" s="1204">
        <f t="shared" si="524"/>
        <v>0</v>
      </c>
      <c r="AM353" s="1204">
        <f t="shared" si="524"/>
        <v>0</v>
      </c>
      <c r="AN353" s="1204">
        <f t="shared" si="524"/>
        <v>0</v>
      </c>
      <c r="AO353" s="1204">
        <f t="shared" si="524"/>
        <v>1471830.3</v>
      </c>
      <c r="AP353" s="1204">
        <f t="shared" si="524"/>
        <v>0</v>
      </c>
      <c r="AQ353" s="1204">
        <f t="shared" si="524"/>
        <v>0</v>
      </c>
      <c r="AR353" s="1204">
        <f t="shared" si="524"/>
        <v>12800</v>
      </c>
      <c r="AS353" s="1204">
        <f t="shared" si="524"/>
        <v>0</v>
      </c>
      <c r="AT353" s="1204">
        <f>AT10+AT21+AT32+AT43+AT54+AT65+AT76+AT87+AT98+AT109+AT120+AT131+AT142+AT153+AT163+AT174+AT185+AT196+AT207+AT229+AT240+AT251+AT263+AT274+AT285+AT296+AT307+AT318+AT329+AT340</f>
        <v>0</v>
      </c>
      <c r="AU353" s="1204">
        <f t="shared" si="524"/>
        <v>0</v>
      </c>
      <c r="AV353" s="1204">
        <f t="shared" si="524"/>
        <v>0</v>
      </c>
      <c r="AW353" s="1204">
        <f t="shared" si="524"/>
        <v>0</v>
      </c>
      <c r="AX353" s="1204">
        <f t="shared" si="474"/>
        <v>12800</v>
      </c>
      <c r="AY353" s="1204">
        <f t="shared" ref="AY353:AZ353" si="525">AY10+AY21+AY32+AY43+AY54+AY65+AY76+AY87+AY98+AY109+AY120+AY131+AY142+AY153+AY163+AY174+AY185+AY196+AY207+AY229+AY240+AY251+AY263+AY274+AY285+AY296+AY307+AY318+AY329+AY340</f>
        <v>46.53</v>
      </c>
      <c r="AZ353" s="3575">
        <f t="shared" si="525"/>
        <v>5.72</v>
      </c>
      <c r="BA353" s="1204">
        <f>BA10+BA21+BA32+BA43+BA54+BA65+BA76+BA87+BA98+BA109+BA120+BA131+BA142+BA153+BA163+BA174+BA185+BA196+BA207+BA229+BA240+BA251+BA263+BA274+BA285+BA296+BA307+BA318+BA329+BA340+BA344+BA347</f>
        <v>418211.8</v>
      </c>
      <c r="BB353" s="1204">
        <f t="shared" ref="BB353:BG353" si="526">BB10+BB21+BB32+BB43+BB54+BB65+BB76+BB87+BB98+BB109+BB120+BB131+BB142+BB153+BB163+BB174+BB185+BB196+BB207+BB229+BB240+BB251+BB263+BB274+BB285+BB296+BB307+BB318+BB329+BB340+BB344+BB347</f>
        <v>1239418.5</v>
      </c>
      <c r="BC353" s="1204">
        <f t="shared" si="526"/>
        <v>49561.599999999999</v>
      </c>
      <c r="BD353" s="1204">
        <f t="shared" si="526"/>
        <v>1189477.6000000001</v>
      </c>
      <c r="BE353" s="1204">
        <f t="shared" si="526"/>
        <v>0</v>
      </c>
      <c r="BF353" s="1204">
        <f t="shared" si="526"/>
        <v>0</v>
      </c>
      <c r="BG353" s="1204">
        <f t="shared" si="526"/>
        <v>2896669.5</v>
      </c>
      <c r="BH353" s="1205"/>
      <c r="BI353" s="1205"/>
      <c r="BJ353" s="1204">
        <f t="shared" ref="BJ353:BZ353" si="527">BJ10+BJ21+BJ32+BJ43+BJ54+BJ65+BJ76+BJ87+BJ98+BJ109+BJ120+BJ131+BJ142+BJ153+BJ163+BJ174+BJ185+BJ196+BJ207+BJ229+BJ240+BJ251+BJ263+BJ274+BJ285+BJ296+BJ307+BJ318+BJ329+BJ340</f>
        <v>83.4</v>
      </c>
      <c r="BK353" s="1204">
        <f t="shared" si="527"/>
        <v>22.488</v>
      </c>
      <c r="BL353" s="1204">
        <f t="shared" si="527"/>
        <v>981500</v>
      </c>
      <c r="BM353" s="1204">
        <f t="shared" si="527"/>
        <v>2584806.9</v>
      </c>
      <c r="BN353" s="1204">
        <f t="shared" si="527"/>
        <v>0</v>
      </c>
      <c r="BO353" s="1204">
        <f t="shared" si="527"/>
        <v>0</v>
      </c>
      <c r="BP353" s="1204">
        <f t="shared" si="527"/>
        <v>0</v>
      </c>
      <c r="BQ353" s="1204">
        <f t="shared" si="527"/>
        <v>0</v>
      </c>
      <c r="BR353" s="1204">
        <f t="shared" si="527"/>
        <v>3566306.9</v>
      </c>
      <c r="BS353" s="1204">
        <f t="shared" si="527"/>
        <v>0</v>
      </c>
      <c r="BT353" s="1204">
        <f t="shared" si="527"/>
        <v>0</v>
      </c>
      <c r="BU353" s="1204">
        <f t="shared" si="527"/>
        <v>0</v>
      </c>
      <c r="BV353" s="1204">
        <f t="shared" si="527"/>
        <v>0</v>
      </c>
      <c r="BW353" s="1204">
        <f t="shared" si="527"/>
        <v>0</v>
      </c>
      <c r="BX353" s="1204">
        <f t="shared" si="527"/>
        <v>0</v>
      </c>
      <c r="BY353" s="1204">
        <f t="shared" si="527"/>
        <v>0</v>
      </c>
      <c r="BZ353" s="1204">
        <f t="shared" si="527"/>
        <v>0</v>
      </c>
      <c r="CA353" s="1204">
        <f t="shared" si="477"/>
        <v>0</v>
      </c>
      <c r="CB353" s="1204">
        <f t="shared" ref="CB353:CC353" si="528">CB10+CB21+CB32+CB43+CB54+CB65+CB76+CB87+CB98+CB109+CB120+CB131+CB142+CB153+CB163+CB174+CB185+CB196+CB207+CB229+CB240+CB251+CB263+CB274+CB285+CB296+CB307+CB318+CB329+CB340</f>
        <v>83.4</v>
      </c>
      <c r="CC353" s="3574">
        <f t="shared" si="528"/>
        <v>22.488</v>
      </c>
      <c r="CD353" s="1204">
        <f>CD10+CD21+CD32+CD43+CD54+CD65+CD76+CD87+CD98+CD109+CD120+CD131+CD142+CD153+CD163+CD174+CD185+CD196+CD207+CD229+CD240+CD251+CD263+CD274+CD285+CD296+CD307+CD318+CD329+CD340+CD347</f>
        <v>1404650</v>
      </c>
      <c r="CE353" s="1204">
        <f t="shared" ref="CE353:CJ353" si="529">CE10+CE21+CE32+CE43+CE54+CE65+CE76+CE87+CE98+CE109+CE120+CE131+CE142+CE153+CE163+CE174+CE185+CE196+CE207+CE229+CE240+CE251+CE263+CE274+CE285+CE296+CE307+CE318+CE329+CE340+CE347</f>
        <v>2584806.9</v>
      </c>
      <c r="CF353" s="1204">
        <f t="shared" si="529"/>
        <v>0</v>
      </c>
      <c r="CG353" s="1204">
        <f t="shared" si="529"/>
        <v>0</v>
      </c>
      <c r="CH353" s="1204">
        <f t="shared" si="529"/>
        <v>0</v>
      </c>
      <c r="CI353" s="1204">
        <f t="shared" si="529"/>
        <v>0</v>
      </c>
      <c r="CJ353" s="1204">
        <f t="shared" si="529"/>
        <v>3989456.9</v>
      </c>
      <c r="CK353" s="613"/>
      <c r="CL353" s="613"/>
    </row>
    <row r="354" spans="2:90" ht="36" hidden="1" customHeight="1">
      <c r="B354" s="3735" t="s">
        <v>1393</v>
      </c>
      <c r="C354" s="3736"/>
      <c r="D354" s="2872"/>
      <c r="E354" s="2873">
        <v>0</v>
      </c>
      <c r="F354" s="2874">
        <v>0</v>
      </c>
      <c r="G354" s="2874">
        <v>0</v>
      </c>
      <c r="H354" s="2874">
        <v>0</v>
      </c>
      <c r="I354" s="2874"/>
      <c r="J354" s="2874">
        <v>0</v>
      </c>
      <c r="K354" s="2874">
        <v>0</v>
      </c>
      <c r="L354" s="2874">
        <v>0</v>
      </c>
      <c r="M354" s="2875">
        <v>0</v>
      </c>
      <c r="N354" s="2876"/>
      <c r="O354" s="2876"/>
      <c r="P354" s="2876"/>
      <c r="Q354" s="2876"/>
      <c r="R354" s="2876"/>
      <c r="S354" s="2876"/>
      <c r="T354" s="2876"/>
      <c r="U354" s="2876"/>
      <c r="V354" s="2876"/>
      <c r="W354" s="2877">
        <f>E354+N354</f>
        <v>0</v>
      </c>
      <c r="X354" s="2877">
        <f>F354+O354</f>
        <v>0</v>
      </c>
      <c r="Y354" s="2878">
        <v>310971</v>
      </c>
      <c r="Z354" s="2878">
        <v>284799</v>
      </c>
      <c r="AA354" s="2878">
        <v>0</v>
      </c>
      <c r="AB354" s="2878">
        <v>0</v>
      </c>
      <c r="AC354" s="2878">
        <v>0</v>
      </c>
      <c r="AD354" s="2878">
        <v>0</v>
      </c>
      <c r="AE354" s="2878">
        <v>595770</v>
      </c>
      <c r="AF354" s="2877"/>
      <c r="AG354" s="2874">
        <v>0</v>
      </c>
      <c r="AH354" s="2874">
        <v>0</v>
      </c>
      <c r="AI354" s="2874">
        <v>0</v>
      </c>
      <c r="AJ354" s="2874">
        <v>0</v>
      </c>
      <c r="AK354" s="2874"/>
      <c r="AL354" s="2874">
        <v>0</v>
      </c>
      <c r="AM354" s="2874">
        <v>0</v>
      </c>
      <c r="AN354" s="2874">
        <v>0</v>
      </c>
      <c r="AO354" s="2874"/>
      <c r="AP354" s="2874"/>
      <c r="AQ354" s="2874"/>
      <c r="AR354" s="2874"/>
      <c r="AS354" s="2874"/>
      <c r="AT354" s="2874"/>
      <c r="AU354" s="2874"/>
      <c r="AV354" s="2874"/>
      <c r="AW354" s="2874"/>
      <c r="AX354" s="2874"/>
      <c r="AY354" s="2878">
        <v>33.67</v>
      </c>
      <c r="AZ354" s="2878">
        <v>4.53</v>
      </c>
      <c r="BA354" s="2878">
        <v>145077.5</v>
      </c>
      <c r="BB354" s="2878">
        <v>837957.5</v>
      </c>
      <c r="BC354" s="2878">
        <v>0</v>
      </c>
      <c r="BD354" s="2878">
        <v>0</v>
      </c>
      <c r="BE354" s="2878">
        <v>0</v>
      </c>
      <c r="BF354" s="2878">
        <v>0</v>
      </c>
      <c r="BG354" s="2878">
        <v>983035</v>
      </c>
      <c r="BH354" s="2879"/>
      <c r="BI354" s="2879"/>
      <c r="BJ354" s="2874"/>
      <c r="BK354" s="2874"/>
      <c r="BL354" s="2874"/>
      <c r="BM354" s="2874"/>
      <c r="BN354" s="2874"/>
      <c r="BO354" s="2874"/>
      <c r="BP354" s="2874"/>
      <c r="BQ354" s="2874"/>
      <c r="BR354" s="2874"/>
      <c r="BS354" s="2880"/>
      <c r="BT354" s="2874"/>
      <c r="BU354" s="2874"/>
      <c r="BV354" s="2874"/>
      <c r="BW354" s="2874"/>
      <c r="BX354" s="2874"/>
      <c r="BY354" s="2874"/>
      <c r="BZ354" s="2881"/>
      <c r="CA354" s="2881"/>
      <c r="CB354" s="2878">
        <v>18.86</v>
      </c>
      <c r="CC354" s="2878">
        <v>14.118</v>
      </c>
      <c r="CD354" s="2878">
        <v>370000</v>
      </c>
      <c r="CE354" s="2878">
        <v>960000</v>
      </c>
      <c r="CF354" s="2878">
        <v>0</v>
      </c>
      <c r="CG354" s="2878">
        <v>0</v>
      </c>
      <c r="CH354" s="2878">
        <v>0</v>
      </c>
      <c r="CI354" s="2878">
        <v>0</v>
      </c>
      <c r="CJ354" s="2878">
        <v>1330000</v>
      </c>
    </row>
    <row r="355" spans="2:90">
      <c r="C355" s="636"/>
      <c r="D355" s="637"/>
      <c r="E355" s="637"/>
      <c r="F355" s="637"/>
      <c r="G355" s="637"/>
      <c r="H355" s="637"/>
      <c r="I355" s="637"/>
      <c r="J355" s="637"/>
      <c r="K355" s="637"/>
      <c r="L355" s="637"/>
      <c r="M355" s="637"/>
      <c r="N355" s="637"/>
      <c r="O355" s="637"/>
      <c r="P355" s="637"/>
      <c r="Q355" s="637"/>
      <c r="R355" s="637"/>
      <c r="S355" s="637"/>
      <c r="T355" s="637"/>
      <c r="U355" s="637"/>
      <c r="V355" s="637"/>
      <c r="W355" s="637"/>
      <c r="X355" s="637"/>
      <c r="Y355" s="637"/>
      <c r="Z355" s="637"/>
      <c r="AA355" s="637"/>
      <c r="AB355" s="637"/>
      <c r="AC355" s="637"/>
      <c r="AD355" s="637"/>
      <c r="AE355" s="637"/>
      <c r="AF355" s="637"/>
      <c r="AG355" s="637"/>
      <c r="AH355" s="637"/>
      <c r="AI355" s="637"/>
      <c r="AJ355" s="637"/>
      <c r="AK355" s="637"/>
      <c r="AL355" s="637"/>
      <c r="AM355" s="637"/>
      <c r="AN355" s="637"/>
      <c r="AO355" s="637"/>
      <c r="AP355" s="637"/>
      <c r="AQ355" s="637"/>
      <c r="AR355" s="637"/>
      <c r="AS355" s="637"/>
      <c r="AT355" s="637"/>
      <c r="AU355" s="637"/>
      <c r="AV355" s="637"/>
      <c r="AW355" s="637"/>
      <c r="AX355" s="637"/>
      <c r="AY355" s="637"/>
      <c r="AZ355" s="637"/>
      <c r="BA355" s="637"/>
      <c r="BB355" s="637"/>
      <c r="BC355" s="637"/>
      <c r="BD355" s="637"/>
      <c r="BE355" s="637"/>
      <c r="BF355" s="637"/>
      <c r="BG355" s="637"/>
      <c r="BH355" s="637"/>
      <c r="BI355" s="637"/>
      <c r="BJ355" s="637"/>
      <c r="BK355" s="637"/>
      <c r="BL355" s="637"/>
      <c r="BM355" s="637"/>
      <c r="BN355" s="637"/>
      <c r="BO355" s="637"/>
      <c r="BP355" s="637"/>
      <c r="BQ355" s="637"/>
      <c r="BR355" s="637"/>
      <c r="BS355" s="637"/>
      <c r="BT355" s="637"/>
      <c r="BU355" s="637"/>
      <c r="BV355" s="637"/>
      <c r="BW355" s="637"/>
      <c r="BX355" s="637"/>
      <c r="BY355" s="637"/>
      <c r="BZ355" s="637"/>
      <c r="CA355" s="637"/>
      <c r="CB355" s="637"/>
    </row>
    <row r="356" spans="2:90">
      <c r="C356" s="636"/>
      <c r="D356" s="637"/>
      <c r="E356" s="637"/>
      <c r="F356" s="637"/>
      <c r="G356" s="637"/>
      <c r="H356" s="637"/>
      <c r="I356" s="637"/>
      <c r="J356" s="637"/>
      <c r="K356" s="637"/>
      <c r="L356" s="637"/>
      <c r="M356" s="637"/>
      <c r="N356" s="637"/>
      <c r="O356" s="637"/>
      <c r="P356" s="637"/>
      <c r="Q356" s="637"/>
      <c r="R356" s="637"/>
      <c r="S356" s="637"/>
      <c r="T356" s="637"/>
      <c r="U356" s="637"/>
      <c r="V356" s="637"/>
      <c r="W356" s="637"/>
      <c r="X356" s="637"/>
      <c r="Y356" s="1204"/>
      <c r="Z356" s="637"/>
      <c r="AA356" s="637"/>
      <c r="AB356" s="637"/>
      <c r="AC356" s="637"/>
      <c r="AD356" s="637"/>
      <c r="AE356" s="637"/>
      <c r="AF356" s="637"/>
      <c r="AG356" s="637"/>
      <c r="AH356" s="637"/>
      <c r="AI356" s="637"/>
      <c r="AJ356" s="637"/>
      <c r="AK356" s="637"/>
      <c r="AL356" s="637"/>
      <c r="AM356" s="637"/>
      <c r="AN356" s="637"/>
      <c r="AO356" s="637"/>
      <c r="AP356" s="637"/>
      <c r="AQ356" s="637"/>
      <c r="AR356" s="637"/>
      <c r="AS356" s="637"/>
      <c r="AT356" s="637"/>
      <c r="AU356" s="637"/>
      <c r="AV356" s="637"/>
      <c r="AW356" s="637"/>
      <c r="AX356" s="637"/>
      <c r="AY356" s="637"/>
      <c r="AZ356" s="637"/>
      <c r="BA356" s="637"/>
      <c r="BB356" s="637"/>
      <c r="BC356" s="637"/>
      <c r="BD356" s="637"/>
      <c r="BE356" s="637"/>
      <c r="BF356" s="637"/>
      <c r="BG356" s="637"/>
      <c r="BH356" s="637"/>
      <c r="BI356" s="637"/>
      <c r="BJ356" s="637"/>
      <c r="BK356" s="637"/>
      <c r="BL356" s="637"/>
      <c r="BM356" s="637"/>
      <c r="BN356" s="637"/>
      <c r="BO356" s="637"/>
      <c r="BP356" s="637"/>
      <c r="BQ356" s="637"/>
      <c r="BR356" s="637"/>
      <c r="BS356" s="637"/>
      <c r="BT356" s="637"/>
      <c r="BU356" s="637"/>
      <c r="BV356" s="637"/>
      <c r="BW356" s="637"/>
      <c r="BX356" s="637"/>
      <c r="BY356" s="637"/>
      <c r="BZ356" s="637"/>
      <c r="CA356" s="637"/>
      <c r="CB356" s="637"/>
    </row>
    <row r="357" spans="2:90">
      <c r="C357" s="636"/>
      <c r="D357" s="637"/>
      <c r="E357" s="637"/>
      <c r="F357" s="637"/>
      <c r="G357" s="637"/>
      <c r="H357" s="637"/>
      <c r="I357" s="637"/>
      <c r="J357" s="637"/>
      <c r="K357" s="637"/>
      <c r="L357" s="637"/>
      <c r="M357" s="637"/>
      <c r="N357" s="637"/>
      <c r="O357" s="637"/>
      <c r="P357" s="637"/>
      <c r="Q357" s="637"/>
      <c r="R357" s="637"/>
      <c r="S357" s="637"/>
      <c r="T357" s="637"/>
      <c r="U357" s="637"/>
      <c r="V357" s="637"/>
      <c r="W357" s="637"/>
      <c r="X357" s="637"/>
      <c r="Y357" s="637"/>
      <c r="Z357" s="637"/>
      <c r="AA357" s="637"/>
      <c r="AB357" s="637"/>
      <c r="AC357" s="637"/>
      <c r="AD357" s="637"/>
      <c r="AE357" s="637"/>
      <c r="AF357" s="637"/>
      <c r="AG357" s="637"/>
      <c r="AH357" s="637"/>
      <c r="AI357" s="637"/>
      <c r="AJ357" s="637"/>
      <c r="AK357" s="637"/>
      <c r="AL357" s="637"/>
      <c r="AM357" s="637"/>
      <c r="AN357" s="637"/>
      <c r="AO357" s="637"/>
      <c r="AP357" s="637"/>
      <c r="AQ357" s="637"/>
      <c r="AR357" s="637"/>
      <c r="AS357" s="637"/>
      <c r="AT357" s="637"/>
      <c r="AU357" s="637"/>
      <c r="AV357" s="637"/>
      <c r="AW357" s="637"/>
      <c r="AX357" s="637"/>
      <c r="AY357" s="637"/>
      <c r="AZ357" s="637"/>
      <c r="BA357" s="637"/>
      <c r="BB357" s="637"/>
      <c r="BC357" s="637"/>
      <c r="BD357" s="637"/>
      <c r="BE357" s="637"/>
      <c r="BF357" s="637"/>
      <c r="BG357" s="637"/>
      <c r="BH357" s="637"/>
      <c r="BI357" s="637"/>
      <c r="BJ357" s="637"/>
      <c r="BK357" s="637"/>
      <c r="BL357" s="637"/>
      <c r="BM357" s="637"/>
      <c r="BN357" s="637"/>
      <c r="BO357" s="637"/>
      <c r="BP357" s="637"/>
      <c r="BQ357" s="637"/>
      <c r="BR357" s="637"/>
      <c r="BS357" s="637"/>
      <c r="BT357" s="637"/>
      <c r="BU357" s="637"/>
      <c r="BV357" s="637"/>
      <c r="BW357" s="637"/>
      <c r="BX357" s="637"/>
      <c r="BY357" s="637"/>
      <c r="BZ357" s="637"/>
      <c r="CA357" s="637"/>
      <c r="CB357" s="637"/>
    </row>
    <row r="358" spans="2:90">
      <c r="C358" s="636"/>
      <c r="D358" s="637"/>
      <c r="E358" s="637"/>
      <c r="F358" s="637"/>
      <c r="G358" s="637"/>
      <c r="H358" s="637"/>
      <c r="I358" s="637"/>
      <c r="J358" s="637"/>
      <c r="K358" s="637"/>
      <c r="L358" s="637"/>
      <c r="M358" s="637"/>
      <c r="N358" s="637"/>
      <c r="O358" s="637"/>
      <c r="P358" s="637"/>
      <c r="Q358" s="637"/>
      <c r="R358" s="637"/>
      <c r="S358" s="637"/>
      <c r="T358" s="637"/>
      <c r="U358" s="637"/>
      <c r="V358" s="637"/>
      <c r="W358" s="637"/>
      <c r="X358" s="637"/>
      <c r="Y358" s="637"/>
      <c r="Z358" s="637"/>
      <c r="AA358" s="637"/>
      <c r="AB358" s="637"/>
      <c r="AC358" s="637"/>
      <c r="AD358" s="637"/>
      <c r="AE358" s="637"/>
      <c r="AF358" s="637"/>
      <c r="AG358" s="637"/>
      <c r="AH358" s="637"/>
      <c r="AI358" s="637"/>
      <c r="AJ358" s="637"/>
      <c r="AK358" s="637"/>
      <c r="AL358" s="637"/>
      <c r="AM358" s="637"/>
      <c r="AN358" s="637"/>
      <c r="AO358" s="637"/>
      <c r="AP358" s="637"/>
      <c r="AQ358" s="637"/>
      <c r="AR358" s="637"/>
      <c r="AS358" s="637"/>
      <c r="AT358" s="637"/>
      <c r="AU358" s="637"/>
      <c r="AV358" s="637"/>
      <c r="AW358" s="637"/>
      <c r="AX358" s="637"/>
      <c r="AY358" s="637"/>
      <c r="AZ358" s="637"/>
      <c r="BA358" s="637"/>
      <c r="BB358" s="637"/>
      <c r="BC358" s="637"/>
      <c r="BD358" s="637"/>
      <c r="BE358" s="637"/>
      <c r="BF358" s="637"/>
      <c r="BG358" s="637"/>
      <c r="BH358" s="637"/>
      <c r="BI358" s="637"/>
      <c r="BJ358" s="637"/>
      <c r="BK358" s="637"/>
      <c r="BL358" s="637"/>
      <c r="BM358" s="637"/>
      <c r="BN358" s="637"/>
      <c r="BO358" s="637"/>
      <c r="BP358" s="637"/>
      <c r="BQ358" s="637"/>
      <c r="BR358" s="637"/>
      <c r="BS358" s="637"/>
      <c r="BT358" s="637"/>
      <c r="BU358" s="637"/>
      <c r="BV358" s="637"/>
      <c r="BW358" s="637"/>
      <c r="BX358" s="637"/>
      <c r="BY358" s="637"/>
      <c r="BZ358" s="637"/>
      <c r="CA358" s="637"/>
      <c r="CB358" s="637"/>
    </row>
    <row r="359" spans="2:90">
      <c r="C359" s="636"/>
      <c r="D359" s="637"/>
      <c r="E359" s="637"/>
      <c r="F359" s="637"/>
      <c r="G359" s="637"/>
      <c r="H359" s="637"/>
      <c r="I359" s="637"/>
      <c r="J359" s="637"/>
      <c r="K359" s="637"/>
      <c r="L359" s="637"/>
      <c r="M359" s="637"/>
      <c r="N359" s="637"/>
      <c r="O359" s="637"/>
      <c r="P359" s="637"/>
      <c r="Q359" s="637"/>
      <c r="R359" s="637"/>
      <c r="S359" s="637"/>
      <c r="T359" s="637"/>
      <c r="U359" s="637"/>
      <c r="V359" s="637"/>
      <c r="W359" s="637"/>
      <c r="X359" s="637"/>
      <c r="Y359" s="638"/>
      <c r="Z359" s="637"/>
      <c r="AA359" s="637"/>
      <c r="AB359" s="637"/>
      <c r="AC359" s="637"/>
      <c r="AD359" s="637"/>
      <c r="AE359" s="637"/>
      <c r="AF359" s="637"/>
      <c r="AG359" s="637"/>
      <c r="AH359" s="637"/>
      <c r="AI359" s="637"/>
      <c r="AJ359" s="637"/>
      <c r="AK359" s="637"/>
      <c r="AL359" s="637"/>
      <c r="AM359" s="637"/>
      <c r="AN359" s="637"/>
      <c r="AO359" s="637"/>
      <c r="AP359" s="637"/>
      <c r="AQ359" s="637"/>
      <c r="AR359" s="637"/>
      <c r="AS359" s="637"/>
      <c r="AT359" s="637"/>
      <c r="AU359" s="637"/>
      <c r="AV359" s="637"/>
      <c r="AW359" s="637"/>
      <c r="AX359" s="637"/>
      <c r="AY359" s="637"/>
      <c r="AZ359" s="637"/>
      <c r="BA359" s="637"/>
      <c r="BB359" s="637"/>
      <c r="BC359" s="637"/>
      <c r="BD359" s="637"/>
      <c r="BE359" s="637"/>
      <c r="BF359" s="637"/>
      <c r="BG359" s="637"/>
      <c r="BH359" s="637"/>
      <c r="BI359" s="637"/>
      <c r="BJ359" s="637"/>
      <c r="BK359" s="637"/>
      <c r="BL359" s="637"/>
      <c r="BM359" s="637"/>
      <c r="BN359" s="637"/>
      <c r="BO359" s="637"/>
      <c r="BP359" s="637"/>
      <c r="BQ359" s="637"/>
      <c r="BR359" s="637"/>
      <c r="BS359" s="637"/>
      <c r="BT359" s="637"/>
      <c r="BU359" s="637"/>
      <c r="BV359" s="637"/>
      <c r="BW359" s="637"/>
      <c r="BX359" s="637"/>
      <c r="BY359" s="637"/>
      <c r="BZ359" s="637"/>
      <c r="CA359" s="637"/>
      <c r="CB359" s="637"/>
    </row>
    <row r="360" spans="2:90">
      <c r="C360" s="636"/>
      <c r="D360" s="637"/>
      <c r="E360" s="637"/>
      <c r="F360" s="637"/>
      <c r="G360" s="637"/>
      <c r="H360" s="637"/>
      <c r="I360" s="637"/>
      <c r="J360" s="637"/>
      <c r="K360" s="637"/>
      <c r="L360" s="637"/>
      <c r="M360" s="637"/>
      <c r="N360" s="637"/>
      <c r="O360" s="637"/>
      <c r="P360" s="637"/>
      <c r="Q360" s="637"/>
      <c r="R360" s="637"/>
      <c r="S360" s="637"/>
      <c r="T360" s="637"/>
      <c r="U360" s="637"/>
      <c r="V360" s="637"/>
      <c r="W360" s="637"/>
      <c r="X360" s="637"/>
      <c r="Y360" s="637"/>
      <c r="Z360" s="637"/>
      <c r="AA360" s="637"/>
      <c r="AB360" s="637"/>
      <c r="AC360" s="637"/>
      <c r="AD360" s="637"/>
      <c r="AE360" s="637"/>
      <c r="AF360" s="637"/>
      <c r="AG360" s="637"/>
      <c r="AH360" s="637"/>
      <c r="AI360" s="637"/>
      <c r="AJ360" s="637"/>
      <c r="AK360" s="637"/>
      <c r="AL360" s="637"/>
      <c r="AM360" s="637"/>
      <c r="AN360" s="637"/>
      <c r="AO360" s="637"/>
      <c r="AP360" s="637"/>
      <c r="AQ360" s="637"/>
      <c r="AR360" s="637"/>
      <c r="AS360" s="637"/>
      <c r="AT360" s="637"/>
      <c r="AU360" s="637"/>
      <c r="AV360" s="637"/>
      <c r="AW360" s="637"/>
      <c r="AX360" s="637"/>
      <c r="AY360" s="637"/>
      <c r="AZ360" s="637"/>
      <c r="BA360" s="637"/>
      <c r="BB360" s="637"/>
      <c r="BC360" s="637"/>
      <c r="BD360" s="637"/>
      <c r="BE360" s="637"/>
      <c r="BF360" s="637"/>
      <c r="BG360" s="637"/>
      <c r="BH360" s="637"/>
      <c r="BI360" s="637"/>
      <c r="BJ360" s="637"/>
      <c r="BK360" s="637"/>
      <c r="BL360" s="637"/>
      <c r="BM360" s="637"/>
      <c r="BN360" s="637"/>
      <c r="BO360" s="637"/>
      <c r="BP360" s="637"/>
      <c r="BQ360" s="637"/>
      <c r="BR360" s="637"/>
      <c r="BS360" s="637"/>
      <c r="BT360" s="637"/>
      <c r="BU360" s="637"/>
      <c r="BV360" s="637"/>
      <c r="BW360" s="637"/>
      <c r="BX360" s="637"/>
      <c r="BY360" s="637"/>
      <c r="BZ360" s="637"/>
      <c r="CA360" s="637"/>
      <c r="CB360" s="637"/>
    </row>
    <row r="361" spans="2:90">
      <c r="C361" s="636"/>
      <c r="D361" s="637"/>
      <c r="E361" s="637"/>
      <c r="F361" s="637"/>
      <c r="G361" s="637"/>
      <c r="H361" s="637"/>
      <c r="I361" s="637"/>
      <c r="J361" s="637"/>
      <c r="K361" s="637"/>
      <c r="L361" s="637"/>
      <c r="M361" s="637"/>
      <c r="N361" s="637"/>
      <c r="O361" s="637"/>
      <c r="P361" s="637"/>
      <c r="Q361" s="637"/>
      <c r="R361" s="637"/>
      <c r="S361" s="637"/>
      <c r="T361" s="637"/>
      <c r="U361" s="637"/>
      <c r="V361" s="637"/>
      <c r="W361" s="637"/>
      <c r="X361" s="637"/>
      <c r="Y361" s="637"/>
      <c r="Z361" s="637"/>
      <c r="AA361" s="637"/>
      <c r="AB361" s="637"/>
      <c r="AC361" s="637"/>
      <c r="AD361" s="637"/>
      <c r="AE361" s="637"/>
      <c r="AF361" s="637"/>
      <c r="AG361" s="637"/>
      <c r="AH361" s="637"/>
      <c r="AI361" s="637"/>
      <c r="AJ361" s="637"/>
      <c r="AK361" s="637"/>
      <c r="AL361" s="637"/>
      <c r="AM361" s="637"/>
      <c r="AN361" s="637"/>
      <c r="AO361" s="637"/>
      <c r="AP361" s="637"/>
      <c r="AQ361" s="637"/>
      <c r="AR361" s="637"/>
      <c r="AS361" s="637"/>
      <c r="AT361" s="637"/>
      <c r="AU361" s="637"/>
      <c r="AV361" s="637"/>
      <c r="AW361" s="637"/>
      <c r="AX361" s="637"/>
      <c r="AY361" s="637"/>
      <c r="AZ361" s="637"/>
      <c r="BA361" s="637"/>
      <c r="BB361" s="637"/>
      <c r="BC361" s="637"/>
      <c r="BD361" s="637"/>
      <c r="BE361" s="637"/>
      <c r="BF361" s="637"/>
      <c r="BG361" s="637"/>
      <c r="BH361" s="637"/>
      <c r="BI361" s="637"/>
      <c r="BJ361" s="637"/>
      <c r="BK361" s="637"/>
      <c r="BL361" s="637"/>
      <c r="BM361" s="637"/>
      <c r="BN361" s="637"/>
      <c r="BO361" s="637"/>
      <c r="BP361" s="637"/>
      <c r="BQ361" s="637"/>
      <c r="BR361" s="637"/>
      <c r="BS361" s="637"/>
      <c r="BT361" s="637"/>
      <c r="BU361" s="637"/>
      <c r="BV361" s="637"/>
      <c r="BW361" s="637"/>
      <c r="BX361" s="637"/>
      <c r="BY361" s="637"/>
      <c r="BZ361" s="637"/>
      <c r="CA361" s="637"/>
      <c r="CB361" s="637"/>
    </row>
    <row r="362" spans="2:90">
      <c r="C362" s="636"/>
      <c r="D362" s="637"/>
      <c r="E362" s="637"/>
      <c r="F362" s="637"/>
      <c r="G362" s="637"/>
      <c r="H362" s="637"/>
      <c r="I362" s="637"/>
      <c r="J362" s="637"/>
      <c r="K362" s="637"/>
      <c r="L362" s="637"/>
      <c r="M362" s="637"/>
      <c r="N362" s="637"/>
      <c r="O362" s="637"/>
      <c r="P362" s="637"/>
      <c r="Q362" s="637"/>
      <c r="R362" s="637"/>
      <c r="S362" s="637"/>
      <c r="T362" s="637"/>
      <c r="U362" s="637"/>
      <c r="V362" s="637"/>
      <c r="W362" s="637"/>
      <c r="X362" s="637"/>
      <c r="Y362" s="637"/>
      <c r="Z362" s="637"/>
      <c r="AA362" s="637"/>
      <c r="AB362" s="637"/>
      <c r="AC362" s="637"/>
      <c r="AD362" s="637"/>
      <c r="AE362" s="637"/>
      <c r="AF362" s="637"/>
      <c r="AG362" s="637"/>
      <c r="AH362" s="637"/>
      <c r="AI362" s="637"/>
      <c r="AJ362" s="637"/>
      <c r="AK362" s="637"/>
      <c r="AL362" s="637"/>
      <c r="AM362" s="637"/>
      <c r="AN362" s="637"/>
      <c r="AO362" s="637"/>
      <c r="AP362" s="637"/>
      <c r="AQ362" s="637"/>
      <c r="AR362" s="637"/>
      <c r="AS362" s="637"/>
      <c r="AT362" s="637"/>
      <c r="AU362" s="637"/>
      <c r="AV362" s="637"/>
      <c r="AW362" s="637"/>
      <c r="AX362" s="637"/>
      <c r="AY362" s="637"/>
      <c r="AZ362" s="637"/>
      <c r="BA362" s="637"/>
      <c r="BB362" s="637"/>
      <c r="BC362" s="637"/>
      <c r="BD362" s="637"/>
      <c r="BE362" s="637"/>
      <c r="BF362" s="637"/>
      <c r="BG362" s="637"/>
      <c r="BH362" s="637"/>
      <c r="BI362" s="637"/>
      <c r="BJ362" s="637"/>
      <c r="BK362" s="637"/>
      <c r="BL362" s="637"/>
      <c r="BM362" s="637"/>
      <c r="BN362" s="637"/>
      <c r="BO362" s="637"/>
      <c r="BP362" s="637"/>
      <c r="BQ362" s="637"/>
      <c r="BR362" s="637"/>
      <c r="BS362" s="637"/>
      <c r="BT362" s="637"/>
      <c r="BU362" s="637"/>
      <c r="BV362" s="637"/>
      <c r="BW362" s="637"/>
      <c r="BX362" s="637"/>
      <c r="BY362" s="637"/>
      <c r="BZ362" s="637"/>
      <c r="CA362" s="637"/>
      <c r="CB362" s="637"/>
    </row>
    <row r="363" spans="2:90">
      <c r="C363" s="636"/>
      <c r="D363" s="637"/>
      <c r="E363" s="637"/>
      <c r="F363" s="637"/>
      <c r="G363" s="637"/>
      <c r="H363" s="637"/>
      <c r="I363" s="637"/>
      <c r="J363" s="637"/>
      <c r="K363" s="637"/>
      <c r="L363" s="637"/>
      <c r="M363" s="637"/>
      <c r="N363" s="637"/>
      <c r="O363" s="637"/>
      <c r="P363" s="637"/>
      <c r="Q363" s="637"/>
      <c r="R363" s="637"/>
      <c r="S363" s="637"/>
      <c r="T363" s="637"/>
      <c r="U363" s="637"/>
      <c r="V363" s="637"/>
      <c r="W363" s="637"/>
      <c r="X363" s="637"/>
      <c r="Y363" s="637"/>
      <c r="Z363" s="637"/>
      <c r="AA363" s="637"/>
      <c r="AB363" s="637"/>
      <c r="AC363" s="637"/>
      <c r="AD363" s="637"/>
      <c r="AE363" s="637"/>
      <c r="AF363" s="637"/>
      <c r="AG363" s="637"/>
      <c r="AH363" s="637"/>
      <c r="AI363" s="637"/>
      <c r="AJ363" s="637"/>
      <c r="AK363" s="637"/>
      <c r="AL363" s="637"/>
      <c r="AM363" s="637"/>
      <c r="AN363" s="637"/>
      <c r="AO363" s="637"/>
      <c r="AP363" s="637"/>
      <c r="AQ363" s="637"/>
      <c r="AR363" s="637"/>
      <c r="AS363" s="637"/>
      <c r="AT363" s="637"/>
      <c r="AU363" s="637"/>
      <c r="AV363" s="637"/>
      <c r="AW363" s="637"/>
      <c r="AX363" s="637"/>
      <c r="AY363" s="637"/>
      <c r="AZ363" s="637"/>
      <c r="BA363" s="637"/>
      <c r="BB363" s="637"/>
      <c r="BC363" s="637"/>
      <c r="BD363" s="637"/>
      <c r="BE363" s="637"/>
      <c r="BF363" s="637"/>
      <c r="BG363" s="637"/>
      <c r="BH363" s="637"/>
      <c r="BI363" s="637"/>
      <c r="BJ363" s="637"/>
      <c r="BK363" s="637"/>
      <c r="BL363" s="637"/>
      <c r="BM363" s="637"/>
      <c r="BN363" s="637"/>
      <c r="BO363" s="637"/>
      <c r="BP363" s="637"/>
      <c r="BQ363" s="637"/>
      <c r="BR363" s="637"/>
      <c r="BS363" s="637"/>
      <c r="BT363" s="637"/>
      <c r="BU363" s="637"/>
      <c r="BV363" s="637"/>
      <c r="BW363" s="637"/>
      <c r="BX363" s="637"/>
      <c r="BY363" s="637"/>
      <c r="BZ363" s="637"/>
      <c r="CA363" s="637"/>
      <c r="CB363" s="637"/>
    </row>
    <row r="364" spans="2:90">
      <c r="C364" s="636"/>
      <c r="D364" s="637"/>
      <c r="E364" s="637"/>
      <c r="F364" s="637"/>
      <c r="G364" s="637"/>
      <c r="H364" s="637"/>
      <c r="I364" s="637"/>
      <c r="J364" s="637"/>
      <c r="K364" s="637"/>
      <c r="L364" s="637"/>
      <c r="M364" s="637"/>
      <c r="N364" s="637"/>
      <c r="O364" s="637"/>
      <c r="P364" s="637"/>
      <c r="Q364" s="637"/>
      <c r="R364" s="637"/>
      <c r="S364" s="637"/>
      <c r="T364" s="637"/>
      <c r="U364" s="637"/>
      <c r="V364" s="637"/>
      <c r="W364" s="637"/>
      <c r="X364" s="637"/>
      <c r="Y364" s="637"/>
      <c r="Z364" s="637"/>
      <c r="AA364" s="637"/>
      <c r="AB364" s="637"/>
      <c r="AC364" s="637"/>
      <c r="AD364" s="637"/>
      <c r="AE364" s="637"/>
      <c r="AF364" s="637"/>
      <c r="AG364" s="637"/>
      <c r="AH364" s="637"/>
      <c r="AI364" s="637"/>
      <c r="AJ364" s="637"/>
      <c r="AK364" s="637"/>
      <c r="AL364" s="637"/>
      <c r="AM364" s="637"/>
      <c r="AN364" s="637"/>
      <c r="AO364" s="637"/>
      <c r="AP364" s="637"/>
      <c r="AQ364" s="637"/>
      <c r="AR364" s="637"/>
      <c r="AS364" s="637"/>
      <c r="AT364" s="637"/>
      <c r="AU364" s="637"/>
      <c r="AV364" s="637"/>
      <c r="AW364" s="637"/>
      <c r="AX364" s="637"/>
      <c r="AY364" s="637"/>
      <c r="AZ364" s="637"/>
      <c r="BA364" s="637"/>
      <c r="BB364" s="637"/>
      <c r="BC364" s="637"/>
      <c r="BD364" s="637"/>
      <c r="BE364" s="637"/>
      <c r="BF364" s="637"/>
      <c r="BG364" s="637"/>
      <c r="BH364" s="637"/>
      <c r="BI364" s="637"/>
      <c r="BJ364" s="637"/>
      <c r="BK364" s="637"/>
      <c r="BL364" s="637"/>
      <c r="BM364" s="637"/>
      <c r="BN364" s="637"/>
      <c r="BO364" s="637"/>
      <c r="BP364" s="637"/>
      <c r="BQ364" s="637"/>
      <c r="BR364" s="637"/>
      <c r="BS364" s="637"/>
      <c r="BT364" s="637"/>
      <c r="BU364" s="637"/>
      <c r="BV364" s="637"/>
      <c r="BW364" s="637"/>
      <c r="BX364" s="637"/>
      <c r="BY364" s="637"/>
      <c r="BZ364" s="637"/>
      <c r="CA364" s="637"/>
      <c r="CB364" s="637"/>
    </row>
    <row r="365" spans="2:90">
      <c r="C365" s="636"/>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7"/>
      <c r="AO365" s="637"/>
      <c r="AP365" s="637"/>
      <c r="AQ365" s="637"/>
      <c r="AR365" s="637"/>
      <c r="AS365" s="637"/>
      <c r="AT365" s="637"/>
      <c r="AU365" s="637"/>
      <c r="AV365" s="637"/>
      <c r="AW365" s="637"/>
      <c r="AX365" s="637"/>
      <c r="AY365" s="637"/>
      <c r="AZ365" s="637"/>
      <c r="BA365" s="637"/>
      <c r="BB365" s="637"/>
      <c r="BC365" s="637"/>
      <c r="BD365" s="637"/>
      <c r="BE365" s="637"/>
      <c r="BF365" s="637"/>
      <c r="BG365" s="637"/>
      <c r="BH365" s="637"/>
      <c r="BI365" s="637"/>
      <c r="BJ365" s="637"/>
      <c r="BK365" s="637"/>
      <c r="BL365" s="637"/>
      <c r="BM365" s="637"/>
      <c r="BN365" s="637"/>
      <c r="BO365" s="637"/>
      <c r="BP365" s="637"/>
      <c r="BQ365" s="637"/>
      <c r="BR365" s="637"/>
      <c r="BS365" s="637"/>
      <c r="BT365" s="637"/>
      <c r="BU365" s="637"/>
      <c r="BV365" s="637"/>
      <c r="BW365" s="637"/>
      <c r="BX365" s="637"/>
      <c r="BY365" s="637"/>
      <c r="BZ365" s="637"/>
      <c r="CA365" s="637"/>
      <c r="CB365" s="637"/>
    </row>
    <row r="366" spans="2:90">
      <c r="C366" s="636"/>
      <c r="D366" s="637"/>
      <c r="E366" s="637"/>
      <c r="F366" s="637"/>
      <c r="G366" s="637"/>
      <c r="H366" s="637"/>
      <c r="I366" s="637"/>
      <c r="J366" s="637"/>
      <c r="K366" s="637"/>
      <c r="L366" s="637"/>
      <c r="M366" s="637"/>
      <c r="N366" s="637"/>
      <c r="O366" s="637"/>
      <c r="P366" s="637"/>
      <c r="Q366" s="637"/>
      <c r="R366" s="637"/>
      <c r="S366" s="637"/>
      <c r="T366" s="637"/>
      <c r="U366" s="637"/>
      <c r="V366" s="637"/>
      <c r="W366" s="637"/>
      <c r="X366" s="637"/>
      <c r="Y366" s="637"/>
      <c r="Z366" s="637"/>
      <c r="AA366" s="637"/>
      <c r="AB366" s="637"/>
      <c r="AC366" s="637"/>
      <c r="AD366" s="637"/>
      <c r="AE366" s="637"/>
      <c r="AF366" s="637"/>
      <c r="AG366" s="637"/>
      <c r="AH366" s="637"/>
      <c r="AI366" s="637"/>
      <c r="AJ366" s="637"/>
      <c r="AK366" s="637"/>
      <c r="AL366" s="637"/>
      <c r="AM366" s="637"/>
      <c r="AN366" s="637"/>
      <c r="AO366" s="637"/>
      <c r="AP366" s="637"/>
      <c r="AQ366" s="637"/>
      <c r="AR366" s="637"/>
      <c r="AS366" s="637"/>
      <c r="AT366" s="637"/>
      <c r="AU366" s="637"/>
      <c r="AV366" s="637"/>
      <c r="AW366" s="637"/>
      <c r="AX366" s="637"/>
      <c r="AY366" s="637"/>
      <c r="AZ366" s="637"/>
      <c r="BA366" s="637"/>
      <c r="BB366" s="637"/>
      <c r="BC366" s="637"/>
      <c r="BD366" s="637"/>
      <c r="BE366" s="637"/>
      <c r="BF366" s="637"/>
      <c r="BG366" s="637"/>
      <c r="BH366" s="637"/>
      <c r="BI366" s="637"/>
      <c r="BJ366" s="637"/>
      <c r="BK366" s="637"/>
      <c r="BL366" s="637"/>
      <c r="BM366" s="637"/>
      <c r="BN366" s="637"/>
      <c r="BO366" s="637"/>
      <c r="BP366" s="637"/>
      <c r="BQ366" s="637"/>
      <c r="BR366" s="637"/>
      <c r="BS366" s="637"/>
      <c r="BT366" s="637"/>
      <c r="BU366" s="637"/>
      <c r="BV366" s="637"/>
      <c r="BW366" s="637"/>
      <c r="BX366" s="637"/>
      <c r="BY366" s="637"/>
      <c r="BZ366" s="637"/>
      <c r="CA366" s="637"/>
      <c r="CB366" s="637"/>
    </row>
    <row r="367" spans="2:90">
      <c r="C367" s="636"/>
      <c r="D367" s="637"/>
      <c r="E367" s="637"/>
      <c r="F367" s="637"/>
      <c r="G367" s="637"/>
      <c r="H367" s="637"/>
      <c r="I367" s="637"/>
      <c r="J367" s="637"/>
      <c r="K367" s="637"/>
      <c r="L367" s="637"/>
      <c r="M367" s="637"/>
      <c r="N367" s="637"/>
      <c r="O367" s="637"/>
      <c r="P367" s="637"/>
      <c r="Q367" s="637"/>
      <c r="R367" s="637"/>
      <c r="S367" s="637"/>
      <c r="T367" s="637"/>
      <c r="U367" s="637"/>
      <c r="V367" s="637"/>
      <c r="W367" s="637"/>
      <c r="X367" s="637"/>
      <c r="Y367" s="637"/>
      <c r="Z367" s="637"/>
      <c r="AA367" s="637"/>
      <c r="AB367" s="637"/>
      <c r="AC367" s="637"/>
      <c r="AD367" s="637"/>
      <c r="AE367" s="637"/>
      <c r="AF367" s="637"/>
      <c r="AG367" s="637"/>
      <c r="AH367" s="637"/>
      <c r="AI367" s="637"/>
      <c r="AJ367" s="637"/>
      <c r="AK367" s="637"/>
      <c r="AL367" s="637"/>
      <c r="AM367" s="637"/>
      <c r="AN367" s="637"/>
      <c r="AO367" s="637"/>
      <c r="AP367" s="637"/>
      <c r="AQ367" s="637"/>
      <c r="AR367" s="637"/>
      <c r="AS367" s="637"/>
      <c r="AT367" s="637"/>
      <c r="AU367" s="637"/>
      <c r="AV367" s="637"/>
      <c r="AW367" s="637"/>
      <c r="AX367" s="637"/>
      <c r="AY367" s="637"/>
      <c r="AZ367" s="637"/>
      <c r="BA367" s="637"/>
      <c r="BB367" s="637"/>
      <c r="BC367" s="637"/>
      <c r="BD367" s="637"/>
      <c r="BE367" s="637"/>
      <c r="BF367" s="637"/>
      <c r="BG367" s="637"/>
      <c r="BH367" s="637"/>
      <c r="BI367" s="637"/>
      <c r="BJ367" s="637"/>
      <c r="BK367" s="637"/>
      <c r="BL367" s="637"/>
      <c r="BM367" s="637"/>
      <c r="BN367" s="637"/>
      <c r="BO367" s="637"/>
      <c r="BP367" s="637"/>
      <c r="BQ367" s="637"/>
      <c r="BR367" s="637"/>
      <c r="BS367" s="637"/>
      <c r="BT367" s="637"/>
      <c r="BU367" s="637"/>
      <c r="BV367" s="637"/>
      <c r="BW367" s="637"/>
      <c r="BX367" s="637"/>
      <c r="BY367" s="637"/>
      <c r="BZ367" s="637"/>
      <c r="CA367" s="637"/>
      <c r="CB367" s="637"/>
    </row>
    <row r="368" spans="2:90">
      <c r="C368" s="636"/>
      <c r="D368" s="637"/>
      <c r="E368" s="637"/>
      <c r="F368" s="637"/>
      <c r="G368" s="637"/>
      <c r="H368" s="637"/>
      <c r="I368" s="637"/>
      <c r="J368" s="637"/>
      <c r="K368" s="637"/>
      <c r="L368" s="637"/>
      <c r="M368" s="637"/>
      <c r="N368" s="637"/>
      <c r="O368" s="637"/>
      <c r="P368" s="637"/>
      <c r="Q368" s="637"/>
      <c r="R368" s="637"/>
      <c r="S368" s="637"/>
      <c r="T368" s="637"/>
      <c r="U368" s="637"/>
      <c r="V368" s="637"/>
      <c r="W368" s="637"/>
      <c r="X368" s="637"/>
      <c r="Y368" s="637"/>
      <c r="Z368" s="637"/>
      <c r="AA368" s="637"/>
      <c r="AB368" s="637"/>
      <c r="AC368" s="637"/>
      <c r="AD368" s="637"/>
      <c r="AE368" s="637"/>
      <c r="AF368" s="637"/>
      <c r="AG368" s="637"/>
      <c r="AH368" s="637"/>
      <c r="AI368" s="637"/>
      <c r="AJ368" s="637"/>
      <c r="AK368" s="637"/>
      <c r="AL368" s="637"/>
      <c r="AM368" s="637"/>
      <c r="AN368" s="637"/>
      <c r="AO368" s="637"/>
      <c r="AP368" s="637"/>
      <c r="AQ368" s="637"/>
      <c r="AR368" s="637"/>
      <c r="AS368" s="637"/>
      <c r="AT368" s="637"/>
      <c r="AU368" s="637"/>
      <c r="AV368" s="637"/>
      <c r="AW368" s="637"/>
      <c r="AX368" s="637"/>
      <c r="AY368" s="637"/>
      <c r="AZ368" s="637"/>
      <c r="BA368" s="637"/>
      <c r="BB368" s="637"/>
      <c r="BC368" s="637"/>
      <c r="BD368" s="637"/>
      <c r="BE368" s="637"/>
      <c r="BF368" s="637"/>
      <c r="BG368" s="637"/>
      <c r="BH368" s="637"/>
      <c r="BI368" s="637"/>
      <c r="BJ368" s="637"/>
      <c r="BK368" s="637"/>
      <c r="BL368" s="637"/>
      <c r="BM368" s="637"/>
      <c r="BN368" s="637"/>
      <c r="BO368" s="637"/>
      <c r="BP368" s="637"/>
      <c r="BQ368" s="637"/>
      <c r="BR368" s="637"/>
      <c r="BS368" s="637"/>
      <c r="BT368" s="637"/>
      <c r="BU368" s="637"/>
      <c r="BV368" s="637"/>
      <c r="BW368" s="637"/>
      <c r="BX368" s="637"/>
      <c r="BY368" s="637"/>
      <c r="BZ368" s="637"/>
      <c r="CA368" s="637"/>
      <c r="CB368" s="637"/>
    </row>
    <row r="369" spans="3:80">
      <c r="C369" s="636"/>
      <c r="D369" s="637"/>
      <c r="E369" s="637"/>
      <c r="F369" s="637"/>
      <c r="G369" s="637"/>
      <c r="H369" s="637"/>
      <c r="I369" s="637"/>
      <c r="J369" s="637"/>
      <c r="K369" s="637"/>
      <c r="L369" s="637"/>
      <c r="M369" s="637"/>
      <c r="N369" s="637"/>
      <c r="O369" s="637"/>
      <c r="P369" s="637"/>
      <c r="Q369" s="637"/>
      <c r="R369" s="637"/>
      <c r="S369" s="637"/>
      <c r="T369" s="637"/>
      <c r="U369" s="637"/>
      <c r="V369" s="637"/>
      <c r="W369" s="637"/>
      <c r="X369" s="637"/>
      <c r="Y369" s="637"/>
      <c r="Z369" s="637"/>
      <c r="AA369" s="637"/>
      <c r="AB369" s="637"/>
      <c r="AC369" s="637"/>
      <c r="AD369" s="637"/>
      <c r="AE369" s="637"/>
      <c r="AF369" s="637"/>
      <c r="AG369" s="637"/>
      <c r="AH369" s="637"/>
      <c r="AI369" s="637"/>
      <c r="AJ369" s="637"/>
      <c r="AK369" s="637"/>
      <c r="AL369" s="637"/>
      <c r="AM369" s="637"/>
      <c r="AN369" s="637"/>
      <c r="AO369" s="637"/>
      <c r="AP369" s="637"/>
      <c r="AQ369" s="637"/>
      <c r="AR369" s="637"/>
      <c r="AS369" s="637"/>
      <c r="AT369" s="637"/>
      <c r="AU369" s="637"/>
      <c r="AV369" s="637"/>
      <c r="AW369" s="637"/>
      <c r="AX369" s="637"/>
      <c r="AY369" s="637"/>
      <c r="AZ369" s="637"/>
      <c r="BA369" s="637"/>
      <c r="BB369" s="637"/>
      <c r="BC369" s="637"/>
      <c r="BD369" s="637"/>
      <c r="BE369" s="637"/>
      <c r="BF369" s="637"/>
      <c r="BG369" s="637"/>
      <c r="BH369" s="637"/>
      <c r="BI369" s="637"/>
      <c r="BJ369" s="637"/>
      <c r="BK369" s="637"/>
      <c r="BL369" s="637"/>
      <c r="BM369" s="637"/>
      <c r="BN369" s="637"/>
      <c r="BO369" s="637"/>
      <c r="BP369" s="637"/>
      <c r="BQ369" s="637"/>
      <c r="BR369" s="637"/>
      <c r="BS369" s="637"/>
      <c r="BT369" s="637"/>
      <c r="BU369" s="637"/>
      <c r="BV369" s="637"/>
      <c r="BW369" s="637"/>
      <c r="BX369" s="637"/>
      <c r="BY369" s="637"/>
      <c r="BZ369" s="637"/>
      <c r="CA369" s="637"/>
      <c r="CB369" s="637"/>
    </row>
    <row r="370" spans="3:80">
      <c r="C370" s="636"/>
      <c r="D370" s="637"/>
      <c r="E370" s="637"/>
      <c r="F370" s="637"/>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E370" s="637"/>
      <c r="AF370" s="637"/>
      <c r="AG370" s="637"/>
      <c r="AH370" s="637"/>
      <c r="AI370" s="637"/>
      <c r="AJ370" s="637"/>
      <c r="AK370" s="637"/>
      <c r="AL370" s="637"/>
      <c r="AM370" s="637"/>
      <c r="AN370" s="637"/>
      <c r="AO370" s="637"/>
      <c r="AP370" s="637"/>
      <c r="AQ370" s="637"/>
      <c r="AR370" s="637"/>
      <c r="AS370" s="637"/>
      <c r="AT370" s="637"/>
      <c r="AU370" s="637"/>
      <c r="AV370" s="637"/>
      <c r="AW370" s="637"/>
      <c r="AX370" s="637"/>
      <c r="AY370" s="637"/>
      <c r="AZ370" s="637"/>
      <c r="BA370" s="637"/>
      <c r="BB370" s="637"/>
      <c r="BC370" s="637"/>
      <c r="BD370" s="637"/>
      <c r="BE370" s="637"/>
      <c r="BF370" s="637"/>
      <c r="BG370" s="637"/>
      <c r="BH370" s="637"/>
      <c r="BI370" s="637"/>
      <c r="BJ370" s="637"/>
      <c r="BK370" s="637"/>
      <c r="BL370" s="637"/>
      <c r="BM370" s="637"/>
      <c r="BN370" s="637"/>
      <c r="BO370" s="637"/>
      <c r="BP370" s="637"/>
      <c r="BQ370" s="637"/>
      <c r="BR370" s="637"/>
      <c r="BS370" s="637"/>
      <c r="BT370" s="637"/>
      <c r="BU370" s="637"/>
      <c r="BV370" s="637"/>
      <c r="BW370" s="637"/>
      <c r="BX370" s="637"/>
      <c r="BY370" s="637"/>
      <c r="BZ370" s="637"/>
      <c r="CA370" s="637"/>
      <c r="CB370" s="637"/>
    </row>
    <row r="371" spans="3:80">
      <c r="C371" s="636"/>
      <c r="D371" s="637"/>
      <c r="E371" s="637"/>
      <c r="F371" s="637"/>
      <c r="G371" s="637"/>
      <c r="H371" s="637"/>
      <c r="I371" s="637"/>
      <c r="J371" s="637"/>
      <c r="K371" s="637"/>
      <c r="L371" s="637"/>
      <c r="M371" s="637"/>
      <c r="N371" s="637"/>
      <c r="O371" s="637"/>
      <c r="P371" s="637"/>
      <c r="Q371" s="637"/>
      <c r="R371" s="637"/>
      <c r="S371" s="637"/>
      <c r="T371" s="637"/>
      <c r="U371" s="637"/>
      <c r="V371" s="637"/>
      <c r="W371" s="637"/>
      <c r="X371" s="637"/>
      <c r="Y371" s="637"/>
      <c r="Z371" s="637"/>
      <c r="AA371" s="637"/>
      <c r="AB371" s="637"/>
      <c r="AC371" s="637"/>
      <c r="AD371" s="637"/>
      <c r="AE371" s="637"/>
      <c r="AF371" s="637"/>
      <c r="AG371" s="637"/>
      <c r="AH371" s="637"/>
      <c r="AI371" s="637"/>
      <c r="AJ371" s="637"/>
      <c r="AK371" s="637"/>
      <c r="AL371" s="637"/>
      <c r="AM371" s="637"/>
      <c r="AN371" s="637"/>
      <c r="AO371" s="637"/>
      <c r="AP371" s="637"/>
      <c r="AQ371" s="637"/>
      <c r="AR371" s="637"/>
      <c r="AS371" s="637"/>
      <c r="AT371" s="637"/>
      <c r="AU371" s="637"/>
      <c r="AV371" s="637"/>
      <c r="AW371" s="637"/>
      <c r="AX371" s="637"/>
      <c r="AY371" s="637"/>
      <c r="AZ371" s="637"/>
      <c r="BA371" s="637"/>
      <c r="BB371" s="637"/>
      <c r="BC371" s="637"/>
      <c r="BD371" s="637"/>
      <c r="BE371" s="637"/>
      <c r="BF371" s="637"/>
      <c r="BG371" s="637"/>
      <c r="BH371" s="637"/>
      <c r="BI371" s="637"/>
      <c r="BJ371" s="637"/>
      <c r="BK371" s="637"/>
      <c r="BL371" s="637"/>
      <c r="BM371" s="637"/>
      <c r="BN371" s="637"/>
      <c r="BO371" s="637"/>
      <c r="BP371" s="637"/>
      <c r="BQ371" s="637"/>
      <c r="BR371" s="637"/>
      <c r="BS371" s="637"/>
      <c r="BT371" s="637"/>
      <c r="BU371" s="637"/>
      <c r="BV371" s="637"/>
      <c r="BW371" s="637"/>
      <c r="BX371" s="637"/>
      <c r="BY371" s="637"/>
      <c r="BZ371" s="637"/>
      <c r="CA371" s="637"/>
      <c r="CB371" s="637"/>
    </row>
    <row r="372" spans="3:80">
      <c r="C372" s="636"/>
      <c r="D372" s="637"/>
      <c r="E372" s="637"/>
      <c r="F372" s="637"/>
      <c r="G372" s="637"/>
      <c r="H372" s="637"/>
      <c r="I372" s="637"/>
      <c r="J372" s="637"/>
      <c r="K372" s="637"/>
      <c r="L372" s="637"/>
      <c r="M372" s="637"/>
      <c r="N372" s="637"/>
      <c r="O372" s="637"/>
      <c r="P372" s="637"/>
      <c r="Q372" s="637"/>
      <c r="R372" s="637"/>
      <c r="S372" s="637"/>
      <c r="T372" s="637"/>
      <c r="U372" s="637"/>
      <c r="V372" s="637"/>
      <c r="W372" s="637"/>
      <c r="X372" s="637"/>
      <c r="Y372" s="637"/>
      <c r="Z372" s="637"/>
      <c r="AA372" s="637"/>
      <c r="AB372" s="637"/>
      <c r="AC372" s="637"/>
      <c r="AD372" s="637"/>
      <c r="AE372" s="637"/>
      <c r="AF372" s="637"/>
      <c r="AG372" s="637"/>
      <c r="AH372" s="637"/>
      <c r="AI372" s="637"/>
      <c r="AJ372" s="637"/>
      <c r="AK372" s="637"/>
      <c r="AL372" s="637"/>
      <c r="AM372" s="637"/>
      <c r="AN372" s="637"/>
      <c r="AO372" s="637"/>
      <c r="AP372" s="637"/>
      <c r="AQ372" s="637"/>
      <c r="AR372" s="637"/>
      <c r="AS372" s="637"/>
      <c r="AT372" s="637"/>
      <c r="AU372" s="637"/>
      <c r="AV372" s="637"/>
      <c r="AW372" s="637"/>
      <c r="AX372" s="637"/>
      <c r="AY372" s="637"/>
      <c r="AZ372" s="637"/>
      <c r="BA372" s="637"/>
      <c r="BB372" s="637"/>
      <c r="BC372" s="637"/>
      <c r="BD372" s="637"/>
      <c r="BE372" s="637"/>
      <c r="BF372" s="637"/>
      <c r="BG372" s="637"/>
      <c r="BH372" s="637"/>
      <c r="BI372" s="637"/>
      <c r="BJ372" s="637"/>
      <c r="BK372" s="637"/>
      <c r="BL372" s="637"/>
      <c r="BM372" s="637"/>
      <c r="BN372" s="637"/>
      <c r="BO372" s="637"/>
      <c r="BP372" s="637"/>
      <c r="BQ372" s="637"/>
      <c r="BR372" s="637"/>
      <c r="BS372" s="637"/>
      <c r="BT372" s="637"/>
      <c r="BU372" s="637"/>
      <c r="BV372" s="637"/>
      <c r="BW372" s="637"/>
      <c r="BX372" s="637"/>
      <c r="BY372" s="637"/>
      <c r="BZ372" s="637"/>
      <c r="CA372" s="637"/>
      <c r="CB372" s="637"/>
    </row>
    <row r="373" spans="3:80">
      <c r="C373" s="636"/>
      <c r="D373" s="637"/>
      <c r="E373" s="637"/>
      <c r="F373" s="637"/>
      <c r="G373" s="637"/>
      <c r="H373" s="637"/>
      <c r="I373" s="637"/>
      <c r="J373" s="637"/>
      <c r="K373" s="637"/>
      <c r="L373" s="637"/>
      <c r="M373" s="637"/>
      <c r="N373" s="637"/>
      <c r="O373" s="637"/>
      <c r="P373" s="637"/>
      <c r="Q373" s="637"/>
      <c r="R373" s="637"/>
      <c r="S373" s="637"/>
      <c r="T373" s="637"/>
      <c r="U373" s="637"/>
      <c r="V373" s="637"/>
      <c r="W373" s="637"/>
      <c r="X373" s="637"/>
      <c r="Y373" s="637"/>
      <c r="Z373" s="637"/>
      <c r="AA373" s="637"/>
      <c r="AB373" s="637"/>
      <c r="AC373" s="637"/>
      <c r="AD373" s="637"/>
      <c r="AE373" s="637"/>
      <c r="AF373" s="637"/>
      <c r="AG373" s="637"/>
      <c r="AH373" s="637"/>
      <c r="AI373" s="637"/>
      <c r="AJ373" s="637"/>
      <c r="AK373" s="637"/>
      <c r="AL373" s="637"/>
      <c r="AM373" s="637"/>
      <c r="AN373" s="637"/>
      <c r="AO373" s="637"/>
      <c r="AP373" s="637"/>
      <c r="AQ373" s="637"/>
      <c r="AR373" s="637"/>
      <c r="AS373" s="637"/>
      <c r="AT373" s="637"/>
      <c r="AU373" s="637"/>
      <c r="AV373" s="637"/>
      <c r="AW373" s="637"/>
      <c r="AX373" s="637"/>
      <c r="AY373" s="637"/>
      <c r="AZ373" s="637"/>
      <c r="BA373" s="637"/>
      <c r="BB373" s="637"/>
      <c r="BC373" s="637"/>
      <c r="BD373" s="637"/>
      <c r="BE373" s="637"/>
      <c r="BF373" s="637"/>
      <c r="BG373" s="637"/>
      <c r="BH373" s="637"/>
      <c r="BI373" s="637"/>
      <c r="BJ373" s="637"/>
      <c r="BK373" s="637"/>
      <c r="BL373" s="637"/>
      <c r="BM373" s="637"/>
      <c r="BN373" s="637"/>
      <c r="BO373" s="637"/>
      <c r="BP373" s="637"/>
      <c r="BQ373" s="637"/>
      <c r="BR373" s="637"/>
      <c r="BS373" s="637"/>
      <c r="BT373" s="637"/>
      <c r="BU373" s="637"/>
      <c r="BV373" s="637"/>
      <c r="BW373" s="637"/>
      <c r="BX373" s="637"/>
      <c r="BY373" s="637"/>
      <c r="BZ373" s="637"/>
      <c r="CA373" s="637"/>
      <c r="CB373" s="637"/>
    </row>
    <row r="374" spans="3:80">
      <c r="C374" s="636"/>
      <c r="D374" s="637"/>
      <c r="E374" s="637"/>
      <c r="F374" s="637"/>
      <c r="G374" s="637"/>
      <c r="H374" s="637"/>
      <c r="I374" s="637"/>
      <c r="J374" s="637"/>
      <c r="K374" s="637"/>
      <c r="L374" s="637"/>
      <c r="M374" s="637"/>
      <c r="N374" s="637"/>
      <c r="O374" s="637"/>
      <c r="P374" s="637"/>
      <c r="Q374" s="637"/>
      <c r="R374" s="637"/>
      <c r="S374" s="637"/>
      <c r="T374" s="637"/>
      <c r="U374" s="637"/>
      <c r="V374" s="637"/>
      <c r="W374" s="637"/>
      <c r="X374" s="637"/>
      <c r="Y374" s="637"/>
      <c r="Z374" s="637"/>
      <c r="AA374" s="637"/>
      <c r="AB374" s="637"/>
      <c r="AC374" s="637"/>
      <c r="AD374" s="637"/>
      <c r="AE374" s="637"/>
      <c r="AF374" s="637"/>
      <c r="AG374" s="637"/>
      <c r="AH374" s="637"/>
      <c r="AI374" s="637"/>
      <c r="AJ374" s="637"/>
      <c r="AK374" s="637"/>
      <c r="AL374" s="637"/>
      <c r="AM374" s="637"/>
      <c r="AN374" s="637"/>
      <c r="AO374" s="637"/>
      <c r="AP374" s="637"/>
      <c r="AQ374" s="637"/>
      <c r="AR374" s="637"/>
      <c r="AS374" s="637"/>
      <c r="AT374" s="637"/>
      <c r="AU374" s="637"/>
      <c r="AV374" s="637"/>
      <c r="AW374" s="637"/>
      <c r="AX374" s="637"/>
      <c r="AY374" s="637"/>
      <c r="AZ374" s="637"/>
      <c r="BA374" s="637"/>
      <c r="BB374" s="637"/>
      <c r="BC374" s="637"/>
      <c r="BD374" s="637"/>
      <c r="BE374" s="637"/>
      <c r="BF374" s="637"/>
      <c r="BG374" s="637"/>
      <c r="BH374" s="637"/>
      <c r="BI374" s="637"/>
      <c r="BJ374" s="637"/>
      <c r="BK374" s="637"/>
      <c r="BL374" s="637"/>
      <c r="BM374" s="637"/>
      <c r="BN374" s="637"/>
      <c r="BO374" s="637"/>
      <c r="BP374" s="637"/>
      <c r="BQ374" s="637"/>
      <c r="BR374" s="637"/>
      <c r="BS374" s="637"/>
      <c r="BT374" s="637"/>
      <c r="BU374" s="637"/>
      <c r="BV374" s="637"/>
      <c r="BW374" s="637"/>
      <c r="BX374" s="637"/>
      <c r="BY374" s="637"/>
      <c r="BZ374" s="637"/>
      <c r="CA374" s="637"/>
      <c r="CB374" s="637"/>
    </row>
    <row r="375" spans="3:80">
      <c r="C375" s="636"/>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637"/>
      <c r="AF375" s="637"/>
      <c r="AG375" s="637"/>
      <c r="AH375" s="637"/>
      <c r="AI375" s="637"/>
      <c r="AJ375" s="637"/>
      <c r="AK375" s="637"/>
      <c r="AL375" s="637"/>
      <c r="AM375" s="637"/>
      <c r="AN375" s="637"/>
      <c r="AO375" s="637"/>
      <c r="AP375" s="637"/>
      <c r="AQ375" s="637"/>
      <c r="AR375" s="637"/>
      <c r="AS375" s="637"/>
      <c r="AT375" s="637"/>
      <c r="AU375" s="637"/>
      <c r="AV375" s="637"/>
      <c r="AW375" s="637"/>
      <c r="AX375" s="637"/>
      <c r="AY375" s="637"/>
      <c r="AZ375" s="637"/>
      <c r="BA375" s="637"/>
      <c r="BB375" s="637"/>
      <c r="BC375" s="637"/>
      <c r="BD375" s="637"/>
      <c r="BE375" s="637"/>
      <c r="BF375" s="637"/>
      <c r="BG375" s="637"/>
      <c r="BH375" s="637"/>
      <c r="BI375" s="637"/>
      <c r="BJ375" s="637"/>
      <c r="BK375" s="637"/>
      <c r="BL375" s="637"/>
      <c r="BM375" s="637"/>
      <c r="BN375" s="637"/>
      <c r="BO375" s="637"/>
      <c r="BP375" s="637"/>
      <c r="BQ375" s="637"/>
      <c r="BR375" s="637"/>
      <c r="BS375" s="637"/>
      <c r="BT375" s="637"/>
      <c r="BU375" s="637"/>
      <c r="BV375" s="637"/>
      <c r="BW375" s="637"/>
      <c r="BX375" s="637"/>
      <c r="BY375" s="637"/>
      <c r="BZ375" s="637"/>
      <c r="CA375" s="637"/>
      <c r="CB375" s="637"/>
    </row>
    <row r="376" spans="3:80">
      <c r="C376" s="636"/>
      <c r="D376" s="637"/>
      <c r="E376" s="637"/>
      <c r="F376" s="637"/>
      <c r="G376" s="637"/>
      <c r="H376" s="637"/>
      <c r="I376" s="637"/>
      <c r="J376" s="637"/>
      <c r="K376" s="637"/>
      <c r="L376" s="637"/>
      <c r="M376" s="637"/>
      <c r="N376" s="637"/>
      <c r="O376" s="637"/>
      <c r="P376" s="637"/>
      <c r="Q376" s="637"/>
      <c r="R376" s="637"/>
      <c r="S376" s="637"/>
      <c r="T376" s="637"/>
      <c r="U376" s="637"/>
      <c r="V376" s="637"/>
      <c r="W376" s="637"/>
      <c r="X376" s="637"/>
      <c r="Y376" s="637"/>
      <c r="Z376" s="637"/>
      <c r="AA376" s="637"/>
      <c r="AB376" s="637"/>
      <c r="AC376" s="637"/>
      <c r="AD376" s="637"/>
      <c r="AE376" s="637"/>
      <c r="AF376" s="637"/>
      <c r="AG376" s="637"/>
      <c r="AH376" s="637"/>
      <c r="AI376" s="637"/>
      <c r="AJ376" s="637"/>
      <c r="AK376" s="637"/>
      <c r="AL376" s="637"/>
      <c r="AM376" s="637"/>
      <c r="AN376" s="637"/>
      <c r="AO376" s="637"/>
      <c r="AP376" s="637"/>
      <c r="AQ376" s="637"/>
      <c r="AR376" s="637"/>
      <c r="AS376" s="637"/>
      <c r="AT376" s="637"/>
      <c r="AU376" s="637"/>
      <c r="AV376" s="637"/>
      <c r="AW376" s="637"/>
      <c r="AX376" s="637"/>
      <c r="AY376" s="637"/>
      <c r="AZ376" s="637"/>
      <c r="BA376" s="637"/>
      <c r="BB376" s="637"/>
      <c r="BC376" s="637"/>
      <c r="BD376" s="637"/>
      <c r="BE376" s="637"/>
      <c r="BF376" s="637"/>
      <c r="BG376" s="637"/>
      <c r="BH376" s="637"/>
      <c r="BI376" s="637"/>
      <c r="BJ376" s="637"/>
      <c r="BK376" s="637"/>
      <c r="BL376" s="637"/>
      <c r="BM376" s="637"/>
      <c r="BN376" s="637"/>
      <c r="BO376" s="637"/>
      <c r="BP376" s="637"/>
      <c r="BQ376" s="637"/>
      <c r="BR376" s="637"/>
      <c r="BS376" s="637"/>
      <c r="BT376" s="637"/>
      <c r="BU376" s="637"/>
      <c r="BV376" s="637"/>
      <c r="BW376" s="637"/>
      <c r="BX376" s="637"/>
      <c r="BY376" s="637"/>
      <c r="BZ376" s="637"/>
      <c r="CA376" s="637"/>
      <c r="CB376" s="637"/>
    </row>
    <row r="377" spans="3:80">
      <c r="C377" s="636"/>
      <c r="D377" s="637"/>
      <c r="E377" s="637"/>
      <c r="F377" s="637"/>
      <c r="G377" s="637"/>
      <c r="H377" s="637"/>
      <c r="I377" s="637"/>
      <c r="J377" s="637"/>
      <c r="K377" s="637"/>
      <c r="L377" s="637"/>
      <c r="M377" s="637"/>
      <c r="N377" s="637"/>
      <c r="O377" s="637"/>
      <c r="P377" s="637"/>
      <c r="Q377" s="637"/>
      <c r="R377" s="637"/>
      <c r="S377" s="637"/>
      <c r="T377" s="637"/>
      <c r="U377" s="637"/>
      <c r="V377" s="637"/>
      <c r="W377" s="637"/>
      <c r="X377" s="637"/>
      <c r="Y377" s="637"/>
      <c r="Z377" s="637"/>
      <c r="AA377" s="637"/>
      <c r="AB377" s="637"/>
      <c r="AC377" s="637"/>
      <c r="AD377" s="637"/>
      <c r="AE377" s="637"/>
      <c r="AF377" s="637"/>
      <c r="AG377" s="637"/>
      <c r="AH377" s="637"/>
      <c r="AI377" s="637"/>
      <c r="AJ377" s="637"/>
      <c r="AK377" s="637"/>
      <c r="AL377" s="637"/>
      <c r="AM377" s="637"/>
      <c r="AN377" s="637"/>
      <c r="AO377" s="637"/>
      <c r="AP377" s="637"/>
      <c r="AQ377" s="637"/>
      <c r="AR377" s="637"/>
      <c r="AS377" s="637"/>
      <c r="AT377" s="637"/>
      <c r="AU377" s="637"/>
      <c r="AV377" s="637"/>
      <c r="AW377" s="637"/>
      <c r="AX377" s="637"/>
      <c r="AY377" s="637"/>
      <c r="AZ377" s="637"/>
      <c r="BA377" s="637"/>
      <c r="BB377" s="637"/>
      <c r="BC377" s="637"/>
      <c r="BD377" s="637"/>
      <c r="BE377" s="637"/>
      <c r="BF377" s="637"/>
      <c r="BG377" s="637"/>
      <c r="BH377" s="637"/>
      <c r="BI377" s="637"/>
      <c r="BJ377" s="637"/>
      <c r="BK377" s="637"/>
      <c r="BL377" s="637"/>
      <c r="BM377" s="637"/>
      <c r="BN377" s="637"/>
      <c r="BO377" s="637"/>
      <c r="BP377" s="637"/>
      <c r="BQ377" s="637"/>
      <c r="BR377" s="637"/>
      <c r="BS377" s="637"/>
      <c r="BT377" s="637"/>
      <c r="BU377" s="637"/>
      <c r="BV377" s="637"/>
      <c r="BW377" s="637"/>
      <c r="BX377" s="637"/>
      <c r="BY377" s="637"/>
      <c r="BZ377" s="637"/>
      <c r="CA377" s="637"/>
      <c r="CB377" s="637"/>
    </row>
    <row r="378" spans="3:80">
      <c r="C378" s="636"/>
      <c r="D378" s="637"/>
      <c r="E378" s="637"/>
      <c r="F378" s="637"/>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E378" s="637"/>
      <c r="AF378" s="637"/>
      <c r="AG378" s="637"/>
      <c r="AH378" s="637"/>
      <c r="AI378" s="637"/>
      <c r="AJ378" s="637"/>
      <c r="AK378" s="637"/>
      <c r="AL378" s="637"/>
      <c r="AM378" s="637"/>
      <c r="AN378" s="637"/>
      <c r="AO378" s="637"/>
      <c r="AP378" s="637"/>
      <c r="AQ378" s="637"/>
      <c r="AR378" s="637"/>
      <c r="AS378" s="637"/>
      <c r="AT378" s="637"/>
      <c r="AU378" s="637"/>
      <c r="AV378" s="637"/>
      <c r="AW378" s="637"/>
      <c r="AX378" s="637"/>
      <c r="AY378" s="637"/>
      <c r="AZ378" s="637"/>
      <c r="BA378" s="637"/>
      <c r="BB378" s="637"/>
      <c r="BC378" s="637"/>
      <c r="BD378" s="637"/>
      <c r="BE378" s="637"/>
      <c r="BF378" s="637"/>
      <c r="BG378" s="637"/>
      <c r="BH378" s="637"/>
      <c r="BI378" s="637"/>
      <c r="BJ378" s="637"/>
      <c r="BK378" s="637"/>
      <c r="BL378" s="637"/>
      <c r="BM378" s="637"/>
      <c r="BN378" s="637"/>
      <c r="BO378" s="637"/>
      <c r="BP378" s="637"/>
      <c r="BQ378" s="637"/>
      <c r="BR378" s="637"/>
      <c r="BS378" s="637"/>
      <c r="BT378" s="637"/>
      <c r="BU378" s="637"/>
      <c r="BV378" s="637"/>
      <c r="BW378" s="637"/>
      <c r="BX378" s="637"/>
      <c r="BY378" s="637"/>
      <c r="BZ378" s="637"/>
      <c r="CA378" s="637"/>
      <c r="CB378" s="637"/>
    </row>
    <row r="379" spans="3:80">
      <c r="C379" s="636"/>
      <c r="D379" s="637"/>
      <c r="E379" s="637"/>
      <c r="F379" s="637"/>
      <c r="G379" s="637"/>
      <c r="H379" s="637"/>
      <c r="I379" s="637"/>
      <c r="J379" s="637"/>
      <c r="K379" s="637"/>
      <c r="L379" s="637"/>
      <c r="M379" s="637"/>
      <c r="N379" s="637"/>
      <c r="O379" s="637"/>
      <c r="P379" s="637"/>
      <c r="Q379" s="637"/>
      <c r="R379" s="637"/>
      <c r="S379" s="637"/>
      <c r="T379" s="637"/>
      <c r="U379" s="637"/>
      <c r="V379" s="637"/>
      <c r="W379" s="637"/>
      <c r="X379" s="637"/>
      <c r="Y379" s="637"/>
      <c r="Z379" s="637"/>
      <c r="AA379" s="637"/>
      <c r="AB379" s="637"/>
      <c r="AC379" s="637"/>
      <c r="AD379" s="637"/>
      <c r="AE379" s="637"/>
      <c r="AF379" s="637"/>
      <c r="AG379" s="637"/>
      <c r="AH379" s="637"/>
      <c r="AI379" s="637"/>
      <c r="AJ379" s="637"/>
      <c r="AK379" s="637"/>
      <c r="AL379" s="637"/>
      <c r="AM379" s="637"/>
      <c r="AN379" s="637"/>
      <c r="AO379" s="637"/>
      <c r="AP379" s="637"/>
      <c r="AQ379" s="637"/>
      <c r="AR379" s="637"/>
      <c r="AS379" s="637"/>
      <c r="AT379" s="637"/>
      <c r="AU379" s="637"/>
      <c r="AV379" s="637"/>
      <c r="AW379" s="637"/>
      <c r="AX379" s="637"/>
      <c r="AY379" s="637"/>
      <c r="AZ379" s="637"/>
      <c r="BA379" s="637"/>
      <c r="BB379" s="637"/>
      <c r="BC379" s="637"/>
      <c r="BD379" s="637"/>
      <c r="BE379" s="637"/>
      <c r="BF379" s="637"/>
      <c r="BG379" s="637"/>
      <c r="BH379" s="637"/>
      <c r="BI379" s="637"/>
      <c r="BJ379" s="637"/>
      <c r="BK379" s="637"/>
      <c r="BL379" s="637"/>
      <c r="BM379" s="637"/>
      <c r="BN379" s="637"/>
      <c r="BO379" s="637"/>
      <c r="BP379" s="637"/>
      <c r="BQ379" s="637"/>
      <c r="BR379" s="637"/>
      <c r="BS379" s="637"/>
      <c r="BT379" s="637"/>
      <c r="BU379" s="637"/>
      <c r="BV379" s="637"/>
      <c r="BW379" s="637"/>
      <c r="BX379" s="637"/>
      <c r="BY379" s="637"/>
      <c r="BZ379" s="637"/>
      <c r="CA379" s="637"/>
      <c r="CB379" s="637"/>
    </row>
    <row r="380" spans="3:80">
      <c r="C380" s="636"/>
      <c r="D380" s="637"/>
      <c r="E380" s="637"/>
      <c r="F380" s="637"/>
      <c r="G380" s="637"/>
      <c r="H380" s="637"/>
      <c r="I380" s="637"/>
      <c r="J380" s="637"/>
      <c r="K380" s="637"/>
      <c r="L380" s="637"/>
      <c r="M380" s="637"/>
      <c r="N380" s="637"/>
      <c r="O380" s="637"/>
      <c r="P380" s="637"/>
      <c r="Q380" s="637"/>
      <c r="R380" s="637"/>
      <c r="S380" s="637"/>
      <c r="T380" s="637"/>
      <c r="U380" s="637"/>
      <c r="V380" s="637"/>
      <c r="W380" s="637"/>
      <c r="X380" s="637"/>
      <c r="Y380" s="637"/>
      <c r="Z380" s="637"/>
      <c r="AA380" s="637"/>
      <c r="AB380" s="637"/>
      <c r="AC380" s="637"/>
      <c r="AD380" s="637"/>
      <c r="AE380" s="637"/>
      <c r="AF380" s="637"/>
      <c r="AG380" s="637"/>
      <c r="AH380" s="637"/>
      <c r="AI380" s="637"/>
      <c r="AJ380" s="637"/>
      <c r="AK380" s="637"/>
      <c r="AL380" s="637"/>
      <c r="AM380" s="637"/>
      <c r="AN380" s="637"/>
      <c r="AO380" s="637"/>
      <c r="AP380" s="637"/>
      <c r="AQ380" s="637"/>
      <c r="AR380" s="637"/>
      <c r="AS380" s="637"/>
      <c r="AT380" s="637"/>
      <c r="AU380" s="637"/>
      <c r="AV380" s="637"/>
      <c r="AW380" s="637"/>
      <c r="AX380" s="637"/>
      <c r="AY380" s="637"/>
      <c r="AZ380" s="637"/>
      <c r="BA380" s="637"/>
      <c r="BB380" s="637"/>
      <c r="BC380" s="637"/>
      <c r="BD380" s="637"/>
      <c r="BE380" s="637"/>
      <c r="BF380" s="637"/>
      <c r="BG380" s="637"/>
      <c r="BH380" s="637"/>
      <c r="BI380" s="637"/>
      <c r="BJ380" s="637"/>
      <c r="BK380" s="637"/>
      <c r="BL380" s="637"/>
      <c r="BM380" s="637"/>
      <c r="BN380" s="637"/>
      <c r="BO380" s="637"/>
      <c r="BP380" s="637"/>
      <c r="BQ380" s="637"/>
      <c r="BR380" s="637"/>
      <c r="BS380" s="637"/>
      <c r="BT380" s="637"/>
      <c r="BU380" s="637"/>
      <c r="BV380" s="637"/>
      <c r="BW380" s="637"/>
      <c r="BX380" s="637"/>
      <c r="BY380" s="637"/>
      <c r="BZ380" s="637"/>
      <c r="CA380" s="637"/>
      <c r="CB380" s="637"/>
    </row>
    <row r="381" spans="3:80">
      <c r="C381" s="636"/>
      <c r="D381" s="637"/>
      <c r="E381" s="637"/>
      <c r="F381" s="637"/>
      <c r="G381" s="637"/>
      <c r="H381" s="637"/>
      <c r="I381" s="637"/>
      <c r="J381" s="637"/>
      <c r="K381" s="637"/>
      <c r="L381" s="637"/>
      <c r="M381" s="637"/>
      <c r="N381" s="637"/>
      <c r="O381" s="637"/>
      <c r="P381" s="637"/>
      <c r="Q381" s="637"/>
      <c r="R381" s="637"/>
      <c r="S381" s="637"/>
      <c r="T381" s="637"/>
      <c r="U381" s="637"/>
      <c r="V381" s="637"/>
      <c r="W381" s="637"/>
      <c r="X381" s="637"/>
      <c r="Y381" s="637"/>
      <c r="Z381" s="637"/>
      <c r="AA381" s="637"/>
      <c r="AB381" s="637"/>
      <c r="AC381" s="637"/>
      <c r="AD381" s="637"/>
      <c r="AE381" s="637"/>
      <c r="AF381" s="637"/>
      <c r="AG381" s="637"/>
      <c r="AH381" s="637"/>
      <c r="AI381" s="637"/>
      <c r="AJ381" s="637"/>
      <c r="AK381" s="637"/>
      <c r="AL381" s="637"/>
      <c r="AM381" s="637"/>
      <c r="AN381" s="637"/>
      <c r="AO381" s="637"/>
      <c r="AP381" s="637"/>
      <c r="AQ381" s="637"/>
      <c r="AR381" s="637"/>
      <c r="AS381" s="637"/>
      <c r="AT381" s="637"/>
      <c r="AU381" s="637"/>
      <c r="AV381" s="637"/>
      <c r="AW381" s="637"/>
      <c r="AX381" s="637"/>
      <c r="AY381" s="637"/>
      <c r="AZ381" s="637"/>
      <c r="BA381" s="637"/>
      <c r="BB381" s="637"/>
      <c r="BC381" s="637"/>
      <c r="BD381" s="637"/>
      <c r="BE381" s="637"/>
      <c r="BF381" s="637"/>
      <c r="BG381" s="637"/>
      <c r="BH381" s="637"/>
      <c r="BI381" s="637"/>
      <c r="BJ381" s="637"/>
      <c r="BK381" s="637"/>
      <c r="BL381" s="637"/>
      <c r="BM381" s="637"/>
      <c r="BN381" s="637"/>
      <c r="BO381" s="637"/>
      <c r="BP381" s="637"/>
      <c r="BQ381" s="637"/>
      <c r="BR381" s="637"/>
      <c r="BS381" s="637"/>
      <c r="BT381" s="637"/>
      <c r="BU381" s="637"/>
      <c r="BV381" s="637"/>
      <c r="BW381" s="637"/>
      <c r="BX381" s="637"/>
      <c r="BY381" s="637"/>
      <c r="BZ381" s="637"/>
      <c r="CA381" s="637"/>
      <c r="CB381" s="637"/>
    </row>
    <row r="382" spans="3:80">
      <c r="C382" s="636"/>
      <c r="D382" s="637"/>
      <c r="E382" s="637"/>
      <c r="F382" s="637"/>
      <c r="G382" s="637"/>
      <c r="H382" s="637"/>
      <c r="I382" s="637"/>
      <c r="J382" s="637"/>
      <c r="K382" s="637"/>
      <c r="L382" s="637"/>
      <c r="M382" s="637"/>
      <c r="N382" s="637"/>
      <c r="O382" s="637"/>
      <c r="P382" s="637"/>
      <c r="Q382" s="637"/>
      <c r="R382" s="637"/>
      <c r="S382" s="637"/>
      <c r="T382" s="637"/>
      <c r="U382" s="637"/>
      <c r="V382" s="637"/>
      <c r="W382" s="637"/>
      <c r="X382" s="637"/>
      <c r="Y382" s="637"/>
      <c r="Z382" s="637"/>
      <c r="AA382" s="637"/>
      <c r="AB382" s="637"/>
      <c r="AC382" s="637"/>
      <c r="AD382" s="637"/>
      <c r="AE382" s="637"/>
      <c r="AF382" s="637"/>
      <c r="AG382" s="637"/>
      <c r="AH382" s="637"/>
      <c r="AI382" s="637"/>
      <c r="AJ382" s="637"/>
      <c r="AK382" s="637"/>
      <c r="AL382" s="637"/>
      <c r="AM382" s="637"/>
      <c r="AN382" s="637"/>
      <c r="AO382" s="637"/>
      <c r="AP382" s="637"/>
      <c r="AQ382" s="637"/>
      <c r="AR382" s="637"/>
      <c r="AS382" s="637"/>
      <c r="AT382" s="637"/>
      <c r="AU382" s="637"/>
      <c r="AV382" s="637"/>
      <c r="AW382" s="637"/>
      <c r="AX382" s="637"/>
      <c r="AY382" s="637"/>
      <c r="AZ382" s="637"/>
      <c r="BA382" s="637"/>
      <c r="BB382" s="637"/>
      <c r="BC382" s="637"/>
      <c r="BD382" s="637"/>
      <c r="BE382" s="637"/>
      <c r="BF382" s="637"/>
      <c r="BG382" s="637"/>
      <c r="BH382" s="637"/>
      <c r="BI382" s="637"/>
      <c r="BJ382" s="637"/>
      <c r="BK382" s="637"/>
      <c r="BL382" s="637"/>
      <c r="BM382" s="637"/>
      <c r="BN382" s="637"/>
      <c r="BO382" s="637"/>
      <c r="BP382" s="637"/>
      <c r="BQ382" s="637"/>
      <c r="BR382" s="637"/>
      <c r="BS382" s="637"/>
      <c r="BT382" s="637"/>
      <c r="BU382" s="637"/>
      <c r="BV382" s="637"/>
      <c r="BW382" s="637"/>
      <c r="BX382" s="637"/>
      <c r="BY382" s="637"/>
      <c r="BZ382" s="637"/>
      <c r="CA382" s="637"/>
      <c r="CB382" s="637"/>
    </row>
    <row r="383" spans="3:80">
      <c r="C383" s="636"/>
      <c r="D383" s="637"/>
      <c r="E383" s="637"/>
      <c r="F383" s="637"/>
      <c r="G383" s="637"/>
      <c r="H383" s="637"/>
      <c r="I383" s="637"/>
      <c r="J383" s="637"/>
      <c r="K383" s="637"/>
      <c r="L383" s="637"/>
      <c r="M383" s="637"/>
      <c r="N383" s="637"/>
      <c r="O383" s="637"/>
      <c r="P383" s="637"/>
      <c r="Q383" s="637"/>
      <c r="R383" s="637"/>
      <c r="S383" s="637"/>
      <c r="T383" s="637"/>
      <c r="U383" s="637"/>
      <c r="V383" s="637"/>
      <c r="W383" s="637"/>
      <c r="X383" s="637"/>
      <c r="Y383" s="637"/>
      <c r="Z383" s="637"/>
      <c r="AA383" s="637"/>
      <c r="AB383" s="637"/>
      <c r="AC383" s="637"/>
      <c r="AD383" s="637"/>
      <c r="AE383" s="637"/>
      <c r="AF383" s="637"/>
      <c r="AG383" s="637"/>
      <c r="AH383" s="637"/>
      <c r="AI383" s="637"/>
      <c r="AJ383" s="637"/>
      <c r="AK383" s="637"/>
      <c r="AL383" s="637"/>
      <c r="AM383" s="637"/>
      <c r="AN383" s="637"/>
      <c r="AO383" s="637"/>
      <c r="AP383" s="637"/>
      <c r="AQ383" s="637"/>
      <c r="AR383" s="637"/>
      <c r="AS383" s="637"/>
      <c r="AT383" s="637"/>
      <c r="AU383" s="637"/>
      <c r="AV383" s="637"/>
      <c r="AW383" s="637"/>
      <c r="AX383" s="637"/>
      <c r="AY383" s="637"/>
      <c r="AZ383" s="637"/>
      <c r="BA383" s="637"/>
      <c r="BB383" s="637"/>
      <c r="BC383" s="637"/>
      <c r="BD383" s="637"/>
      <c r="BE383" s="637"/>
      <c r="BF383" s="637"/>
      <c r="BG383" s="637"/>
      <c r="BH383" s="637"/>
      <c r="BI383" s="637"/>
      <c r="BJ383" s="637"/>
      <c r="BK383" s="637"/>
      <c r="BL383" s="637"/>
      <c r="BM383" s="637"/>
      <c r="BN383" s="637"/>
      <c r="BO383" s="637"/>
      <c r="BP383" s="637"/>
      <c r="BQ383" s="637"/>
      <c r="BR383" s="637"/>
      <c r="BS383" s="637"/>
      <c r="BT383" s="637"/>
      <c r="BU383" s="637"/>
      <c r="BV383" s="637"/>
      <c r="BW383" s="637"/>
      <c r="BX383" s="637"/>
      <c r="BY383" s="637"/>
      <c r="BZ383" s="637"/>
      <c r="CA383" s="637"/>
      <c r="CB383" s="637"/>
    </row>
    <row r="384" spans="3:80">
      <c r="C384" s="636"/>
      <c r="D384" s="637"/>
      <c r="E384" s="637"/>
      <c r="F384" s="637"/>
      <c r="G384" s="637"/>
      <c r="H384" s="637"/>
      <c r="I384" s="637"/>
      <c r="J384" s="637"/>
      <c r="K384" s="637"/>
      <c r="L384" s="637"/>
      <c r="M384" s="637"/>
      <c r="N384" s="637"/>
      <c r="O384" s="637"/>
      <c r="P384" s="637"/>
      <c r="Q384" s="637"/>
      <c r="R384" s="637"/>
      <c r="S384" s="637"/>
      <c r="T384" s="637"/>
      <c r="U384" s="637"/>
      <c r="V384" s="637"/>
      <c r="W384" s="637"/>
      <c r="X384" s="637"/>
      <c r="Y384" s="637"/>
      <c r="Z384" s="637"/>
      <c r="AA384" s="637"/>
      <c r="AB384" s="637"/>
      <c r="AC384" s="637"/>
      <c r="AD384" s="637"/>
      <c r="AE384" s="637"/>
      <c r="AF384" s="637"/>
      <c r="AG384" s="637"/>
      <c r="AH384" s="637"/>
      <c r="AI384" s="637"/>
      <c r="AJ384" s="637"/>
      <c r="AK384" s="637"/>
      <c r="AL384" s="637"/>
      <c r="AM384" s="637"/>
      <c r="AN384" s="637"/>
      <c r="AO384" s="637"/>
      <c r="AP384" s="637"/>
      <c r="AQ384" s="637"/>
      <c r="AR384" s="637"/>
      <c r="AS384" s="637"/>
      <c r="AT384" s="637"/>
      <c r="AU384" s="637"/>
      <c r="AV384" s="637"/>
      <c r="AW384" s="637"/>
      <c r="AX384" s="637"/>
      <c r="AY384" s="637"/>
      <c r="AZ384" s="637"/>
      <c r="BA384" s="637"/>
      <c r="BB384" s="637"/>
      <c r="BC384" s="637"/>
      <c r="BD384" s="637"/>
      <c r="BE384" s="637"/>
      <c r="BF384" s="637"/>
      <c r="BG384" s="637"/>
      <c r="BH384" s="637"/>
      <c r="BI384" s="637"/>
      <c r="BJ384" s="637"/>
      <c r="BK384" s="637"/>
      <c r="BL384" s="637"/>
      <c r="BM384" s="637"/>
      <c r="BN384" s="637"/>
      <c r="BO384" s="637"/>
      <c r="BP384" s="637"/>
      <c r="BQ384" s="637"/>
      <c r="BR384" s="637"/>
      <c r="BS384" s="637"/>
      <c r="BT384" s="637"/>
      <c r="BU384" s="637"/>
      <c r="BV384" s="637"/>
      <c r="BW384" s="637"/>
      <c r="BX384" s="637"/>
      <c r="BY384" s="637"/>
      <c r="BZ384" s="637"/>
      <c r="CA384" s="637"/>
      <c r="CB384" s="637"/>
    </row>
    <row r="385" spans="3:80">
      <c r="C385" s="636"/>
      <c r="D385" s="637"/>
      <c r="E385" s="637"/>
      <c r="F385" s="637"/>
      <c r="G385" s="637"/>
      <c r="H385" s="637"/>
      <c r="I385" s="637"/>
      <c r="J385" s="637"/>
      <c r="K385" s="637"/>
      <c r="L385" s="637"/>
      <c r="M385" s="637"/>
      <c r="N385" s="637"/>
      <c r="O385" s="637"/>
      <c r="P385" s="637"/>
      <c r="Q385" s="637"/>
      <c r="R385" s="637"/>
      <c r="S385" s="637"/>
      <c r="T385" s="637"/>
      <c r="U385" s="637"/>
      <c r="V385" s="637"/>
      <c r="W385" s="637"/>
      <c r="X385" s="637"/>
      <c r="Y385" s="637"/>
      <c r="Z385" s="637"/>
      <c r="AA385" s="637"/>
      <c r="AB385" s="637"/>
      <c r="AC385" s="637"/>
      <c r="AD385" s="637"/>
      <c r="AE385" s="637"/>
      <c r="AF385" s="637"/>
      <c r="AG385" s="637"/>
      <c r="AH385" s="637"/>
      <c r="AI385" s="637"/>
      <c r="AJ385" s="637"/>
      <c r="AK385" s="637"/>
      <c r="AL385" s="637"/>
      <c r="AM385" s="637"/>
      <c r="AN385" s="637"/>
      <c r="AO385" s="637"/>
      <c r="AP385" s="637"/>
      <c r="AQ385" s="637"/>
      <c r="AR385" s="637"/>
      <c r="AS385" s="637"/>
      <c r="AT385" s="637"/>
      <c r="AU385" s="637"/>
      <c r="AV385" s="637"/>
      <c r="AW385" s="637"/>
      <c r="AX385" s="637"/>
      <c r="AY385" s="637"/>
      <c r="AZ385" s="637"/>
      <c r="BA385" s="637"/>
      <c r="BB385" s="637"/>
      <c r="BC385" s="637"/>
      <c r="BD385" s="637"/>
      <c r="BE385" s="637"/>
      <c r="BF385" s="637"/>
      <c r="BG385" s="637"/>
      <c r="BH385" s="637"/>
      <c r="BI385" s="637"/>
      <c r="BJ385" s="637"/>
      <c r="BK385" s="637"/>
      <c r="BL385" s="637"/>
      <c r="BM385" s="637"/>
      <c r="BN385" s="637"/>
      <c r="BO385" s="637"/>
      <c r="BP385" s="637"/>
      <c r="BQ385" s="637"/>
      <c r="BR385" s="637"/>
      <c r="BS385" s="637"/>
      <c r="BT385" s="637"/>
      <c r="BU385" s="637"/>
      <c r="BV385" s="637"/>
      <c r="BW385" s="637"/>
      <c r="BX385" s="637"/>
      <c r="BY385" s="637"/>
      <c r="BZ385" s="637"/>
      <c r="CA385" s="637"/>
      <c r="CB385" s="637"/>
    </row>
    <row r="386" spans="3:80">
      <c r="C386" s="636"/>
      <c r="D386" s="637"/>
      <c r="E386" s="637"/>
      <c r="F386" s="637"/>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E386" s="637"/>
      <c r="AF386" s="637"/>
      <c r="AG386" s="637"/>
      <c r="AH386" s="637"/>
      <c r="AI386" s="637"/>
      <c r="AJ386" s="637"/>
      <c r="AK386" s="637"/>
      <c r="AL386" s="637"/>
      <c r="AM386" s="637"/>
      <c r="AN386" s="637"/>
      <c r="AO386" s="637"/>
      <c r="AP386" s="637"/>
      <c r="AQ386" s="637"/>
      <c r="AR386" s="637"/>
      <c r="AS386" s="637"/>
      <c r="AT386" s="637"/>
      <c r="AU386" s="637"/>
      <c r="AV386" s="637"/>
      <c r="AW386" s="637"/>
      <c r="AX386" s="637"/>
      <c r="AY386" s="637"/>
      <c r="AZ386" s="637"/>
      <c r="BA386" s="637"/>
      <c r="BB386" s="637"/>
      <c r="BC386" s="637"/>
      <c r="BD386" s="637"/>
      <c r="BE386" s="637"/>
      <c r="BF386" s="637"/>
      <c r="BG386" s="637"/>
      <c r="BH386" s="637"/>
      <c r="BI386" s="637"/>
      <c r="BJ386" s="637"/>
      <c r="BK386" s="637"/>
      <c r="BL386" s="637"/>
      <c r="BM386" s="637"/>
      <c r="BN386" s="637"/>
      <c r="BO386" s="637"/>
      <c r="BP386" s="637"/>
      <c r="BQ386" s="637"/>
      <c r="BR386" s="637"/>
      <c r="BS386" s="637"/>
      <c r="BT386" s="637"/>
      <c r="BU386" s="637"/>
      <c r="BV386" s="637"/>
      <c r="BW386" s="637"/>
      <c r="BX386" s="637"/>
      <c r="BY386" s="637"/>
      <c r="BZ386" s="637"/>
      <c r="CA386" s="637"/>
      <c r="CB386" s="637"/>
    </row>
    <row r="387" spans="3:80">
      <c r="C387" s="636"/>
      <c r="D387" s="637"/>
      <c r="E387" s="637"/>
      <c r="F387" s="637"/>
      <c r="G387" s="637"/>
      <c r="H387" s="637"/>
      <c r="I387" s="637"/>
      <c r="J387" s="637"/>
      <c r="K387" s="637"/>
      <c r="L387" s="637"/>
      <c r="M387" s="637"/>
      <c r="N387" s="637"/>
      <c r="O387" s="637"/>
      <c r="P387" s="637"/>
      <c r="Q387" s="637"/>
      <c r="R387" s="637"/>
      <c r="S387" s="637"/>
      <c r="T387" s="637"/>
      <c r="U387" s="637"/>
      <c r="V387" s="637"/>
      <c r="W387" s="637"/>
      <c r="X387" s="637"/>
      <c r="Y387" s="637"/>
      <c r="Z387" s="637"/>
      <c r="AA387" s="637"/>
      <c r="AB387" s="637"/>
      <c r="AC387" s="637"/>
      <c r="AD387" s="637"/>
      <c r="AE387" s="637"/>
      <c r="AF387" s="637"/>
      <c r="AG387" s="637"/>
      <c r="AH387" s="637"/>
      <c r="AI387" s="637"/>
      <c r="AJ387" s="637"/>
      <c r="AK387" s="637"/>
      <c r="AL387" s="637"/>
      <c r="AM387" s="637"/>
      <c r="AN387" s="637"/>
      <c r="AO387" s="637"/>
      <c r="AP387" s="637"/>
      <c r="AQ387" s="637"/>
      <c r="AR387" s="637"/>
      <c r="AS387" s="637"/>
      <c r="AT387" s="637"/>
      <c r="AU387" s="637"/>
      <c r="AV387" s="637"/>
      <c r="AW387" s="637"/>
      <c r="AX387" s="637"/>
      <c r="AY387" s="637"/>
      <c r="AZ387" s="637"/>
      <c r="BA387" s="637"/>
      <c r="BB387" s="637"/>
      <c r="BC387" s="637"/>
      <c r="BD387" s="637"/>
      <c r="BE387" s="637"/>
      <c r="BF387" s="637"/>
      <c r="BG387" s="637"/>
      <c r="BH387" s="637"/>
      <c r="BI387" s="637"/>
      <c r="BJ387" s="637"/>
      <c r="BK387" s="637"/>
      <c r="BL387" s="637"/>
      <c r="BM387" s="637"/>
      <c r="BN387" s="637"/>
      <c r="BO387" s="637"/>
      <c r="BP387" s="637"/>
      <c r="BQ387" s="637"/>
      <c r="BR387" s="637"/>
      <c r="BS387" s="637"/>
      <c r="BT387" s="637"/>
      <c r="BU387" s="637"/>
      <c r="BV387" s="637"/>
      <c r="BW387" s="637"/>
      <c r="BX387" s="637"/>
      <c r="BY387" s="637"/>
      <c r="BZ387" s="637"/>
      <c r="CA387" s="637"/>
      <c r="CB387" s="637"/>
    </row>
    <row r="388" spans="3:80">
      <c r="C388" s="636"/>
      <c r="D388" s="637"/>
      <c r="E388" s="637"/>
      <c r="F388" s="637"/>
      <c r="G388" s="637"/>
      <c r="H388" s="637"/>
      <c r="I388" s="637"/>
      <c r="J388" s="637"/>
      <c r="K388" s="637"/>
      <c r="L388" s="637"/>
      <c r="M388" s="637"/>
      <c r="N388" s="637"/>
      <c r="O388" s="637"/>
      <c r="P388" s="637"/>
      <c r="Q388" s="637"/>
      <c r="R388" s="637"/>
      <c r="S388" s="637"/>
      <c r="T388" s="637"/>
      <c r="U388" s="637"/>
      <c r="V388" s="637"/>
      <c r="W388" s="637"/>
      <c r="X388" s="637"/>
      <c r="Y388" s="637"/>
      <c r="Z388" s="637"/>
      <c r="AA388" s="637"/>
      <c r="AB388" s="637"/>
      <c r="AC388" s="637"/>
      <c r="AD388" s="637"/>
      <c r="AE388" s="637"/>
      <c r="AF388" s="637"/>
      <c r="AG388" s="637"/>
      <c r="AH388" s="637"/>
      <c r="AI388" s="637"/>
      <c r="AJ388" s="637"/>
      <c r="AK388" s="637"/>
      <c r="AL388" s="637"/>
      <c r="AM388" s="637"/>
      <c r="AN388" s="637"/>
      <c r="AO388" s="637"/>
      <c r="AP388" s="637"/>
      <c r="AQ388" s="637"/>
      <c r="AR388" s="637"/>
      <c r="AS388" s="637"/>
      <c r="AT388" s="637"/>
      <c r="AU388" s="637"/>
      <c r="AV388" s="637"/>
      <c r="AW388" s="637"/>
      <c r="AX388" s="637"/>
      <c r="AY388" s="637"/>
      <c r="AZ388" s="637"/>
      <c r="BA388" s="637"/>
      <c r="BB388" s="637"/>
      <c r="BC388" s="637"/>
      <c r="BD388" s="637"/>
      <c r="BE388" s="637"/>
      <c r="BF388" s="637"/>
      <c r="BG388" s="637"/>
      <c r="BH388" s="637"/>
      <c r="BI388" s="637"/>
      <c r="BJ388" s="637"/>
      <c r="BK388" s="637"/>
      <c r="BL388" s="637"/>
      <c r="BM388" s="637"/>
      <c r="BN388" s="637"/>
      <c r="BO388" s="637"/>
      <c r="BP388" s="637"/>
      <c r="BQ388" s="637"/>
      <c r="BR388" s="637"/>
      <c r="BS388" s="637"/>
      <c r="BT388" s="637"/>
      <c r="BU388" s="637"/>
      <c r="BV388" s="637"/>
      <c r="BW388" s="637"/>
      <c r="BX388" s="637"/>
      <c r="BY388" s="637"/>
      <c r="BZ388" s="637"/>
      <c r="CA388" s="637"/>
      <c r="CB388" s="637"/>
    </row>
    <row r="389" spans="3:80">
      <c r="C389" s="636"/>
      <c r="D389" s="637"/>
      <c r="E389" s="637"/>
      <c r="F389" s="637"/>
      <c r="G389" s="637"/>
      <c r="H389" s="637"/>
      <c r="I389" s="637"/>
      <c r="J389" s="637"/>
      <c r="K389" s="637"/>
      <c r="L389" s="637"/>
      <c r="M389" s="637"/>
      <c r="N389" s="637"/>
      <c r="O389" s="637"/>
      <c r="P389" s="637"/>
      <c r="Q389" s="637"/>
      <c r="R389" s="637"/>
      <c r="S389" s="637"/>
      <c r="T389" s="637"/>
      <c r="U389" s="637"/>
      <c r="V389" s="637"/>
      <c r="W389" s="637"/>
      <c r="X389" s="637"/>
      <c r="Y389" s="637"/>
      <c r="Z389" s="637"/>
      <c r="AA389" s="637"/>
      <c r="AB389" s="637"/>
      <c r="AC389" s="637"/>
      <c r="AD389" s="637"/>
      <c r="AE389" s="637"/>
      <c r="AF389" s="637"/>
      <c r="AG389" s="637"/>
      <c r="AH389" s="637"/>
      <c r="AI389" s="637"/>
      <c r="AJ389" s="637"/>
      <c r="AK389" s="637"/>
      <c r="AL389" s="637"/>
      <c r="AM389" s="637"/>
      <c r="AN389" s="637"/>
      <c r="AO389" s="637"/>
      <c r="AP389" s="637"/>
      <c r="AQ389" s="637"/>
      <c r="AR389" s="637"/>
      <c r="AS389" s="637"/>
      <c r="AT389" s="637"/>
      <c r="AU389" s="637"/>
      <c r="AV389" s="637"/>
      <c r="AW389" s="637"/>
      <c r="AX389" s="637"/>
      <c r="AY389" s="637"/>
      <c r="AZ389" s="637"/>
      <c r="BA389" s="637"/>
      <c r="BB389" s="637"/>
      <c r="BC389" s="637"/>
      <c r="BD389" s="637"/>
      <c r="BE389" s="637"/>
      <c r="BF389" s="637"/>
      <c r="BG389" s="637"/>
      <c r="BH389" s="637"/>
      <c r="BI389" s="637"/>
      <c r="BJ389" s="637"/>
      <c r="BK389" s="637"/>
      <c r="BL389" s="637"/>
      <c r="BM389" s="637"/>
      <c r="BN389" s="637"/>
      <c r="BO389" s="637"/>
      <c r="BP389" s="637"/>
      <c r="BQ389" s="637"/>
      <c r="BR389" s="637"/>
      <c r="BS389" s="637"/>
      <c r="BT389" s="637"/>
      <c r="BU389" s="637"/>
      <c r="BV389" s="637"/>
      <c r="BW389" s="637"/>
      <c r="BX389" s="637"/>
      <c r="BY389" s="637"/>
      <c r="BZ389" s="637"/>
      <c r="CA389" s="637"/>
      <c r="CB389" s="637"/>
    </row>
    <row r="390" spans="3:80">
      <c r="C390" s="636"/>
      <c r="D390" s="637"/>
      <c r="E390" s="637"/>
      <c r="F390" s="637"/>
      <c r="G390" s="637"/>
      <c r="H390" s="637"/>
      <c r="I390" s="637"/>
      <c r="J390" s="637"/>
      <c r="K390" s="637"/>
      <c r="L390" s="637"/>
      <c r="M390" s="637"/>
      <c r="N390" s="637"/>
      <c r="O390" s="637"/>
      <c r="P390" s="637"/>
      <c r="Q390" s="637"/>
      <c r="R390" s="637"/>
      <c r="S390" s="637"/>
      <c r="T390" s="637"/>
      <c r="U390" s="637"/>
      <c r="V390" s="637"/>
      <c r="W390" s="637"/>
      <c r="X390" s="637"/>
      <c r="Y390" s="637"/>
      <c r="Z390" s="637"/>
      <c r="AA390" s="637"/>
      <c r="AB390" s="637"/>
      <c r="AC390" s="637"/>
      <c r="AD390" s="637"/>
      <c r="AE390" s="637"/>
      <c r="AF390" s="637"/>
      <c r="AG390" s="637"/>
      <c r="AH390" s="637"/>
      <c r="AI390" s="637"/>
      <c r="AJ390" s="637"/>
      <c r="AK390" s="637"/>
      <c r="AL390" s="637"/>
      <c r="AM390" s="637"/>
      <c r="AN390" s="637"/>
      <c r="AO390" s="637"/>
      <c r="AP390" s="637"/>
      <c r="AQ390" s="637"/>
      <c r="AR390" s="637"/>
      <c r="AS390" s="637"/>
      <c r="AT390" s="637"/>
      <c r="AU390" s="637"/>
      <c r="AV390" s="637"/>
      <c r="AW390" s="637"/>
      <c r="AX390" s="637"/>
      <c r="AY390" s="637"/>
      <c r="AZ390" s="637"/>
      <c r="BA390" s="637"/>
      <c r="BB390" s="637"/>
      <c r="BC390" s="637"/>
      <c r="BD390" s="637"/>
      <c r="BE390" s="637"/>
      <c r="BF390" s="637"/>
      <c r="BG390" s="637"/>
      <c r="BH390" s="637"/>
      <c r="BI390" s="637"/>
      <c r="BJ390" s="637"/>
      <c r="BK390" s="637"/>
      <c r="BL390" s="637"/>
      <c r="BM390" s="637"/>
      <c r="BN390" s="637"/>
      <c r="BO390" s="637"/>
      <c r="BP390" s="637"/>
      <c r="BQ390" s="637"/>
      <c r="BR390" s="637"/>
      <c r="BS390" s="637"/>
      <c r="BT390" s="637"/>
      <c r="BU390" s="637"/>
      <c r="BV390" s="637"/>
      <c r="BW390" s="637"/>
      <c r="BX390" s="637"/>
      <c r="BY390" s="637"/>
      <c r="BZ390" s="637"/>
      <c r="CA390" s="637"/>
      <c r="CB390" s="637"/>
    </row>
    <row r="391" spans="3:80">
      <c r="C391" s="636"/>
      <c r="D391" s="637"/>
      <c r="E391" s="637"/>
      <c r="F391" s="637"/>
      <c r="G391" s="637"/>
      <c r="H391" s="637"/>
      <c r="I391" s="637"/>
      <c r="J391" s="637"/>
      <c r="K391" s="637"/>
      <c r="L391" s="637"/>
      <c r="M391" s="637"/>
      <c r="N391" s="637"/>
      <c r="O391" s="637"/>
      <c r="P391" s="637"/>
      <c r="Q391" s="637"/>
      <c r="R391" s="637"/>
      <c r="S391" s="637"/>
      <c r="T391" s="637"/>
      <c r="U391" s="637"/>
      <c r="V391" s="637"/>
      <c r="W391" s="637"/>
      <c r="X391" s="637"/>
      <c r="Y391" s="637"/>
      <c r="Z391" s="637"/>
      <c r="AA391" s="637"/>
      <c r="AB391" s="637"/>
      <c r="AC391" s="637"/>
      <c r="AD391" s="637"/>
      <c r="AE391" s="637"/>
      <c r="AF391" s="637"/>
      <c r="AG391" s="637"/>
      <c r="AH391" s="637"/>
      <c r="AI391" s="637"/>
      <c r="AJ391" s="637"/>
      <c r="AK391" s="637"/>
      <c r="AL391" s="637"/>
      <c r="AM391" s="637"/>
      <c r="AN391" s="637"/>
      <c r="AO391" s="637"/>
      <c r="AP391" s="637"/>
      <c r="AQ391" s="637"/>
      <c r="AR391" s="637"/>
      <c r="AS391" s="637"/>
      <c r="AT391" s="637"/>
      <c r="AU391" s="637"/>
      <c r="AV391" s="637"/>
      <c r="AW391" s="637"/>
      <c r="AX391" s="637"/>
      <c r="AY391" s="637"/>
      <c r="AZ391" s="637"/>
      <c r="BA391" s="637"/>
      <c r="BB391" s="637"/>
      <c r="BC391" s="637"/>
      <c r="BD391" s="637"/>
      <c r="BE391" s="637"/>
      <c r="BF391" s="637"/>
      <c r="BG391" s="637"/>
      <c r="BH391" s="637"/>
      <c r="BI391" s="637"/>
      <c r="BJ391" s="637"/>
      <c r="BK391" s="637"/>
      <c r="BL391" s="637"/>
      <c r="BM391" s="637"/>
      <c r="BN391" s="637"/>
      <c r="BO391" s="637"/>
      <c r="BP391" s="637"/>
      <c r="BQ391" s="637"/>
      <c r="BR391" s="637"/>
      <c r="BS391" s="637"/>
      <c r="BT391" s="637"/>
      <c r="BU391" s="637"/>
      <c r="BV391" s="637"/>
      <c r="BW391" s="637"/>
      <c r="BX391" s="637"/>
      <c r="BY391" s="637"/>
      <c r="BZ391" s="637"/>
      <c r="CA391" s="637"/>
      <c r="CB391" s="637"/>
    </row>
    <row r="392" spans="3:80">
      <c r="C392" s="636"/>
      <c r="D392" s="637"/>
      <c r="E392" s="637"/>
      <c r="F392" s="637"/>
      <c r="G392" s="637"/>
      <c r="H392" s="637"/>
      <c r="I392" s="637"/>
      <c r="J392" s="637"/>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c r="AZ392" s="637"/>
      <c r="BA392" s="637"/>
      <c r="BB392" s="637"/>
      <c r="BC392" s="637"/>
      <c r="BD392" s="637"/>
      <c r="BE392" s="637"/>
      <c r="BF392" s="637"/>
      <c r="BG392" s="637"/>
      <c r="BH392" s="637"/>
      <c r="BI392" s="637"/>
      <c r="BJ392" s="637"/>
      <c r="BK392" s="637"/>
      <c r="BL392" s="637"/>
      <c r="BM392" s="637"/>
      <c r="BN392" s="637"/>
      <c r="BO392" s="637"/>
      <c r="BP392" s="637"/>
      <c r="BQ392" s="637"/>
      <c r="BR392" s="637"/>
      <c r="BS392" s="637"/>
      <c r="BT392" s="637"/>
      <c r="BU392" s="637"/>
      <c r="BV392" s="637"/>
      <c r="BW392" s="637"/>
      <c r="BX392" s="637"/>
      <c r="BY392" s="637"/>
      <c r="BZ392" s="637"/>
      <c r="CA392" s="637"/>
      <c r="CB392" s="637"/>
    </row>
    <row r="393" spans="3:80">
      <c r="C393" s="636"/>
      <c r="D393" s="637"/>
      <c r="E393" s="637"/>
      <c r="F393" s="637"/>
      <c r="G393" s="637"/>
      <c r="H393" s="637"/>
      <c r="I393" s="637"/>
      <c r="J393" s="637"/>
      <c r="K393" s="637"/>
      <c r="L393" s="637"/>
      <c r="M393" s="637"/>
      <c r="N393" s="637"/>
      <c r="O393" s="637"/>
      <c r="P393" s="637"/>
      <c r="Q393" s="637"/>
      <c r="R393" s="637"/>
      <c r="S393" s="637"/>
      <c r="T393" s="637"/>
      <c r="U393" s="637"/>
      <c r="V393" s="637"/>
      <c r="W393" s="637"/>
      <c r="X393" s="637"/>
      <c r="Y393" s="637"/>
      <c r="Z393" s="637"/>
      <c r="AA393" s="637"/>
      <c r="AB393" s="637"/>
      <c r="AC393" s="637"/>
      <c r="AD393" s="637"/>
      <c r="AE393" s="637"/>
      <c r="AF393" s="637"/>
      <c r="AG393" s="637"/>
      <c r="AH393" s="637"/>
      <c r="AI393" s="637"/>
      <c r="AJ393" s="637"/>
      <c r="AK393" s="637"/>
      <c r="AL393" s="637"/>
      <c r="AM393" s="637"/>
      <c r="AN393" s="637"/>
      <c r="AO393" s="637"/>
      <c r="AP393" s="637"/>
      <c r="AQ393" s="637"/>
      <c r="AR393" s="637"/>
      <c r="AS393" s="637"/>
      <c r="AT393" s="637"/>
      <c r="AU393" s="637"/>
      <c r="AV393" s="637"/>
      <c r="AW393" s="637"/>
      <c r="AX393" s="637"/>
      <c r="AY393" s="637"/>
      <c r="AZ393" s="637"/>
      <c r="BA393" s="637"/>
      <c r="BB393" s="637"/>
      <c r="BC393" s="637"/>
      <c r="BD393" s="637"/>
      <c r="BE393" s="637"/>
      <c r="BF393" s="637"/>
      <c r="BG393" s="637"/>
      <c r="BH393" s="637"/>
      <c r="BI393" s="637"/>
      <c r="BJ393" s="637"/>
      <c r="BK393" s="637"/>
      <c r="BL393" s="637"/>
      <c r="BM393" s="637"/>
      <c r="BN393" s="637"/>
      <c r="BO393" s="637"/>
      <c r="BP393" s="637"/>
      <c r="BQ393" s="637"/>
      <c r="BR393" s="637"/>
      <c r="BS393" s="637"/>
      <c r="BT393" s="637"/>
      <c r="BU393" s="637"/>
      <c r="BV393" s="637"/>
      <c r="BW393" s="637"/>
      <c r="BX393" s="637"/>
      <c r="BY393" s="637"/>
      <c r="BZ393" s="637"/>
      <c r="CA393" s="637"/>
      <c r="CB393" s="637"/>
    </row>
    <row r="394" spans="3:80">
      <c r="C394" s="636"/>
      <c r="D394" s="637"/>
      <c r="E394" s="637"/>
      <c r="F394" s="637"/>
      <c r="G394" s="637"/>
      <c r="H394" s="637"/>
      <c r="I394" s="637"/>
      <c r="J394" s="637"/>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c r="AR394" s="637"/>
      <c r="AS394" s="637"/>
      <c r="AT394" s="637"/>
      <c r="AU394" s="637"/>
      <c r="AV394" s="637"/>
      <c r="AW394" s="637"/>
      <c r="AX394" s="637"/>
      <c r="AY394" s="637"/>
      <c r="AZ394" s="637"/>
      <c r="BA394" s="637"/>
      <c r="BB394" s="637"/>
      <c r="BC394" s="637"/>
      <c r="BD394" s="637"/>
      <c r="BE394" s="637"/>
      <c r="BF394" s="637"/>
      <c r="BG394" s="637"/>
      <c r="BH394" s="637"/>
      <c r="BI394" s="637"/>
      <c r="BJ394" s="637"/>
      <c r="BK394" s="637"/>
      <c r="BL394" s="637"/>
      <c r="BM394" s="637"/>
      <c r="BN394" s="637"/>
      <c r="BO394" s="637"/>
      <c r="BP394" s="637"/>
      <c r="BQ394" s="637"/>
      <c r="BR394" s="637"/>
      <c r="BS394" s="637"/>
      <c r="BT394" s="637"/>
      <c r="BU394" s="637"/>
      <c r="BV394" s="637"/>
      <c r="BW394" s="637"/>
      <c r="BX394" s="637"/>
      <c r="BY394" s="637"/>
      <c r="BZ394" s="637"/>
      <c r="CA394" s="637"/>
      <c r="CB394" s="637"/>
    </row>
    <row r="395" spans="3:80">
      <c r="C395" s="636"/>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637"/>
      <c r="AF395" s="637"/>
      <c r="AG395" s="637"/>
      <c r="AH395" s="637"/>
      <c r="AI395" s="637"/>
      <c r="AJ395" s="637"/>
      <c r="AK395" s="637"/>
      <c r="AL395" s="637"/>
      <c r="AM395" s="637"/>
      <c r="AN395" s="637"/>
      <c r="AO395" s="637"/>
      <c r="AP395" s="637"/>
      <c r="AQ395" s="637"/>
      <c r="AR395" s="637"/>
      <c r="AS395" s="637"/>
      <c r="AT395" s="637"/>
      <c r="AU395" s="637"/>
      <c r="AV395" s="637"/>
      <c r="AW395" s="637"/>
      <c r="AX395" s="637"/>
      <c r="AY395" s="637"/>
      <c r="AZ395" s="637"/>
      <c r="BA395" s="637"/>
      <c r="BB395" s="637"/>
      <c r="BC395" s="637"/>
      <c r="BD395" s="637"/>
      <c r="BE395" s="637"/>
      <c r="BF395" s="637"/>
      <c r="BG395" s="637"/>
      <c r="BH395" s="637"/>
      <c r="BI395" s="637"/>
      <c r="BJ395" s="637"/>
      <c r="BK395" s="637"/>
      <c r="BL395" s="637"/>
      <c r="BM395" s="637"/>
      <c r="BN395" s="637"/>
      <c r="BO395" s="637"/>
      <c r="BP395" s="637"/>
      <c r="BQ395" s="637"/>
      <c r="BR395" s="637"/>
      <c r="BS395" s="637"/>
      <c r="BT395" s="637"/>
      <c r="BU395" s="637"/>
      <c r="BV395" s="637"/>
      <c r="BW395" s="637"/>
      <c r="BX395" s="637"/>
      <c r="BY395" s="637"/>
      <c r="BZ395" s="637"/>
      <c r="CA395" s="637"/>
      <c r="CB395" s="637"/>
    </row>
    <row r="396" spans="3:80">
      <c r="C396" s="636"/>
      <c r="D396" s="637"/>
      <c r="E396" s="637"/>
      <c r="F396" s="637"/>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E396" s="637"/>
      <c r="AF396" s="637"/>
      <c r="AG396" s="637"/>
      <c r="AH396" s="637"/>
      <c r="AI396" s="637"/>
      <c r="AJ396" s="637"/>
      <c r="AK396" s="637"/>
      <c r="AL396" s="637"/>
      <c r="AM396" s="637"/>
      <c r="AN396" s="637"/>
      <c r="AO396" s="637"/>
      <c r="AP396" s="637"/>
      <c r="AQ396" s="637"/>
      <c r="AR396" s="637"/>
      <c r="AS396" s="637"/>
      <c r="AT396" s="637"/>
      <c r="AU396" s="637"/>
      <c r="AV396" s="637"/>
      <c r="AW396" s="637"/>
      <c r="AX396" s="637"/>
      <c r="AY396" s="637"/>
      <c r="AZ396" s="637"/>
      <c r="BA396" s="637"/>
      <c r="BB396" s="637"/>
      <c r="BC396" s="637"/>
      <c r="BD396" s="637"/>
      <c r="BE396" s="637"/>
      <c r="BF396" s="637"/>
      <c r="BG396" s="637"/>
      <c r="BH396" s="637"/>
      <c r="BI396" s="637"/>
      <c r="BJ396" s="637"/>
      <c r="BK396" s="637"/>
      <c r="BL396" s="637"/>
      <c r="BM396" s="637"/>
      <c r="BN396" s="637"/>
      <c r="BO396" s="637"/>
      <c r="BP396" s="637"/>
      <c r="BQ396" s="637"/>
      <c r="BR396" s="637"/>
      <c r="BS396" s="637"/>
      <c r="BT396" s="637"/>
      <c r="BU396" s="637"/>
      <c r="BV396" s="637"/>
      <c r="BW396" s="637"/>
      <c r="BX396" s="637"/>
      <c r="BY396" s="637"/>
      <c r="BZ396" s="637"/>
      <c r="CA396" s="637"/>
      <c r="CB396" s="637"/>
    </row>
    <row r="397" spans="3:80">
      <c r="C397" s="636"/>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c r="AZ397" s="637"/>
      <c r="BA397" s="637"/>
      <c r="BB397" s="637"/>
      <c r="BC397" s="637"/>
      <c r="BD397" s="637"/>
      <c r="BE397" s="637"/>
      <c r="BF397" s="637"/>
      <c r="BG397" s="637"/>
      <c r="BH397" s="637"/>
      <c r="BI397" s="637"/>
      <c r="BJ397" s="637"/>
      <c r="BK397" s="637"/>
      <c r="BL397" s="637"/>
      <c r="BM397" s="637"/>
      <c r="BN397" s="637"/>
      <c r="BO397" s="637"/>
      <c r="BP397" s="637"/>
      <c r="BQ397" s="637"/>
      <c r="BR397" s="637"/>
      <c r="BS397" s="637"/>
      <c r="BT397" s="637"/>
      <c r="BU397" s="637"/>
      <c r="BV397" s="637"/>
      <c r="BW397" s="637"/>
      <c r="BX397" s="637"/>
      <c r="BY397" s="637"/>
      <c r="BZ397" s="637"/>
      <c r="CA397" s="637"/>
      <c r="CB397" s="637"/>
    </row>
    <row r="398" spans="3:80">
      <c r="C398" s="636"/>
      <c r="D398" s="637"/>
      <c r="E398" s="637"/>
      <c r="F398" s="637"/>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E398" s="637"/>
      <c r="AF398" s="637"/>
      <c r="AG398" s="637"/>
      <c r="AH398" s="637"/>
      <c r="AI398" s="637"/>
      <c r="AJ398" s="637"/>
      <c r="AK398" s="637"/>
      <c r="AL398" s="637"/>
      <c r="AM398" s="637"/>
      <c r="AN398" s="637"/>
      <c r="AO398" s="637"/>
      <c r="AP398" s="637"/>
      <c r="AQ398" s="637"/>
      <c r="AR398" s="637"/>
      <c r="AS398" s="637"/>
      <c r="AT398" s="637"/>
      <c r="AU398" s="637"/>
      <c r="AV398" s="637"/>
      <c r="AW398" s="637"/>
      <c r="AX398" s="637"/>
      <c r="AY398" s="637"/>
      <c r="AZ398" s="637"/>
      <c r="BA398" s="637"/>
      <c r="BB398" s="637"/>
      <c r="BC398" s="637"/>
      <c r="BD398" s="637"/>
      <c r="BE398" s="637"/>
      <c r="BF398" s="637"/>
      <c r="BG398" s="637"/>
      <c r="BH398" s="637"/>
      <c r="BI398" s="637"/>
      <c r="BJ398" s="637"/>
      <c r="BK398" s="637"/>
      <c r="BL398" s="637"/>
      <c r="BM398" s="637"/>
      <c r="BN398" s="637"/>
      <c r="BO398" s="637"/>
      <c r="BP398" s="637"/>
      <c r="BQ398" s="637"/>
      <c r="BR398" s="637"/>
      <c r="BS398" s="637"/>
      <c r="BT398" s="637"/>
      <c r="BU398" s="637"/>
      <c r="BV398" s="637"/>
      <c r="BW398" s="637"/>
      <c r="BX398" s="637"/>
      <c r="BY398" s="637"/>
      <c r="BZ398" s="637"/>
      <c r="CA398" s="637"/>
      <c r="CB398" s="637"/>
    </row>
    <row r="399" spans="3:80">
      <c r="C399" s="636"/>
      <c r="D399" s="637"/>
      <c r="E399" s="637"/>
      <c r="F399" s="637"/>
      <c r="G399" s="637"/>
      <c r="H399" s="637"/>
      <c r="I399" s="637"/>
      <c r="J399" s="637"/>
      <c r="K399" s="637"/>
      <c r="L399" s="637"/>
      <c r="M399" s="637"/>
      <c r="N399" s="637"/>
      <c r="O399" s="637"/>
      <c r="P399" s="637"/>
      <c r="Q399" s="637"/>
      <c r="R399" s="637"/>
      <c r="S399" s="637"/>
      <c r="T399" s="637"/>
      <c r="U399" s="637"/>
      <c r="V399" s="637"/>
      <c r="W399" s="637"/>
      <c r="X399" s="637"/>
      <c r="Y399" s="637"/>
      <c r="Z399" s="637"/>
      <c r="AA399" s="637"/>
      <c r="AB399" s="637"/>
      <c r="AC399" s="637"/>
      <c r="AD399" s="637"/>
      <c r="AE399" s="637"/>
      <c r="AF399" s="637"/>
      <c r="AG399" s="637"/>
      <c r="AH399" s="637"/>
      <c r="AI399" s="637"/>
      <c r="AJ399" s="637"/>
      <c r="AK399" s="637"/>
      <c r="AL399" s="637"/>
      <c r="AM399" s="637"/>
      <c r="AN399" s="637"/>
      <c r="AO399" s="637"/>
      <c r="AP399" s="637"/>
      <c r="AQ399" s="637"/>
      <c r="AR399" s="637"/>
      <c r="AS399" s="637"/>
      <c r="AT399" s="637"/>
      <c r="AU399" s="637"/>
      <c r="AV399" s="637"/>
      <c r="AW399" s="637"/>
      <c r="AX399" s="637"/>
      <c r="AY399" s="637"/>
      <c r="AZ399" s="637"/>
      <c r="BA399" s="637"/>
      <c r="BB399" s="637"/>
      <c r="BC399" s="637"/>
      <c r="BD399" s="637"/>
      <c r="BE399" s="637"/>
      <c r="BF399" s="637"/>
      <c r="BG399" s="637"/>
      <c r="BH399" s="637"/>
      <c r="BI399" s="637"/>
      <c r="BJ399" s="637"/>
      <c r="BK399" s="637"/>
      <c r="BL399" s="637"/>
      <c r="BM399" s="637"/>
      <c r="BN399" s="637"/>
      <c r="BO399" s="637"/>
      <c r="BP399" s="637"/>
      <c r="BQ399" s="637"/>
      <c r="BR399" s="637"/>
      <c r="BS399" s="637"/>
      <c r="BT399" s="637"/>
      <c r="BU399" s="637"/>
      <c r="BV399" s="637"/>
      <c r="BW399" s="637"/>
      <c r="BX399" s="637"/>
      <c r="BY399" s="637"/>
      <c r="BZ399" s="637"/>
      <c r="CA399" s="637"/>
      <c r="CB399" s="637"/>
    </row>
    <row r="400" spans="3:80">
      <c r="C400" s="636"/>
      <c r="D400" s="637"/>
      <c r="E400" s="637"/>
      <c r="F400" s="637"/>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637"/>
      <c r="AF400" s="637"/>
      <c r="AG400" s="637"/>
      <c r="AH400" s="637"/>
      <c r="AI400" s="637"/>
      <c r="AJ400" s="637"/>
      <c r="AK400" s="637"/>
      <c r="AL400" s="637"/>
      <c r="AM400" s="637"/>
      <c r="AN400" s="637"/>
      <c r="AO400" s="637"/>
      <c r="AP400" s="637"/>
      <c r="AQ400" s="637"/>
      <c r="AR400" s="637"/>
      <c r="AS400" s="637"/>
      <c r="AT400" s="637"/>
      <c r="AU400" s="637"/>
      <c r="AV400" s="637"/>
      <c r="AW400" s="637"/>
      <c r="AX400" s="637"/>
      <c r="AY400" s="637"/>
      <c r="AZ400" s="637"/>
      <c r="BA400" s="637"/>
      <c r="BB400" s="637"/>
      <c r="BC400" s="637"/>
      <c r="BD400" s="637"/>
      <c r="BE400" s="637"/>
      <c r="BF400" s="637"/>
      <c r="BG400" s="637"/>
      <c r="BH400" s="637"/>
      <c r="BI400" s="637"/>
      <c r="BJ400" s="637"/>
      <c r="BK400" s="637"/>
      <c r="BL400" s="637"/>
      <c r="BM400" s="637"/>
      <c r="BN400" s="637"/>
      <c r="BO400" s="637"/>
      <c r="BP400" s="637"/>
      <c r="BQ400" s="637"/>
      <c r="BR400" s="637"/>
      <c r="BS400" s="637"/>
      <c r="BT400" s="637"/>
      <c r="BU400" s="637"/>
      <c r="BV400" s="637"/>
      <c r="BW400" s="637"/>
      <c r="BX400" s="637"/>
      <c r="BY400" s="637"/>
      <c r="BZ400" s="637"/>
      <c r="CA400" s="637"/>
      <c r="CB400" s="637"/>
    </row>
    <row r="401" spans="3:80">
      <c r="C401" s="636"/>
      <c r="D401" s="637"/>
      <c r="E401" s="637"/>
      <c r="F401" s="637"/>
      <c r="G401" s="637"/>
      <c r="H401" s="637"/>
      <c r="I401" s="637"/>
      <c r="J401" s="637"/>
      <c r="K401" s="637"/>
      <c r="L401" s="637"/>
      <c r="M401" s="637"/>
      <c r="N401" s="637"/>
      <c r="O401" s="637"/>
      <c r="P401" s="637"/>
      <c r="Q401" s="637"/>
      <c r="R401" s="637"/>
      <c r="S401" s="637"/>
      <c r="T401" s="637"/>
      <c r="U401" s="637"/>
      <c r="V401" s="637"/>
      <c r="W401" s="637"/>
      <c r="X401" s="637"/>
      <c r="Y401" s="637"/>
      <c r="Z401" s="637"/>
      <c r="AA401" s="637"/>
      <c r="AB401" s="637"/>
      <c r="AC401" s="637"/>
      <c r="AD401" s="637"/>
      <c r="AE401" s="637"/>
      <c r="AF401" s="637"/>
      <c r="AG401" s="637"/>
      <c r="AH401" s="637"/>
      <c r="AI401" s="637"/>
      <c r="AJ401" s="637"/>
      <c r="AK401" s="637"/>
      <c r="AL401" s="637"/>
      <c r="AM401" s="637"/>
      <c r="AN401" s="637"/>
      <c r="AO401" s="637"/>
      <c r="AP401" s="637"/>
      <c r="AQ401" s="637"/>
      <c r="AR401" s="637"/>
      <c r="AS401" s="637"/>
      <c r="AT401" s="637"/>
      <c r="AU401" s="637"/>
      <c r="AV401" s="637"/>
      <c r="AW401" s="637"/>
      <c r="AX401" s="637"/>
      <c r="AY401" s="637"/>
      <c r="AZ401" s="637"/>
      <c r="BA401" s="637"/>
      <c r="BB401" s="637"/>
      <c r="BC401" s="637"/>
      <c r="BD401" s="637"/>
      <c r="BE401" s="637"/>
      <c r="BF401" s="637"/>
      <c r="BG401" s="637"/>
      <c r="BH401" s="637"/>
      <c r="BI401" s="637"/>
      <c r="BJ401" s="637"/>
      <c r="BK401" s="637"/>
      <c r="BL401" s="637"/>
      <c r="BM401" s="637"/>
      <c r="BN401" s="637"/>
      <c r="BO401" s="637"/>
      <c r="BP401" s="637"/>
      <c r="BQ401" s="637"/>
      <c r="BR401" s="637"/>
      <c r="BS401" s="637"/>
      <c r="BT401" s="637"/>
      <c r="BU401" s="637"/>
      <c r="BV401" s="637"/>
      <c r="BW401" s="637"/>
      <c r="BX401" s="637"/>
      <c r="BY401" s="637"/>
      <c r="BZ401" s="637"/>
      <c r="CA401" s="637"/>
      <c r="CB401" s="637"/>
    </row>
    <row r="402" spans="3:80">
      <c r="C402" s="636"/>
      <c r="D402" s="637"/>
      <c r="E402" s="637"/>
      <c r="F402" s="637"/>
      <c r="G402" s="637"/>
      <c r="H402" s="637"/>
      <c r="I402" s="637"/>
      <c r="J402" s="637"/>
      <c r="K402" s="637"/>
      <c r="L402" s="637"/>
      <c r="M402" s="637"/>
      <c r="N402" s="637"/>
      <c r="O402" s="637"/>
      <c r="P402" s="637"/>
      <c r="Q402" s="637"/>
      <c r="R402" s="637"/>
      <c r="S402" s="637"/>
      <c r="T402" s="637"/>
      <c r="U402" s="637"/>
      <c r="V402" s="637"/>
      <c r="W402" s="637"/>
      <c r="X402" s="637"/>
      <c r="Y402" s="637"/>
      <c r="Z402" s="637"/>
      <c r="AA402" s="637"/>
      <c r="AB402" s="637"/>
      <c r="AC402" s="637"/>
      <c r="AD402" s="637"/>
      <c r="AE402" s="637"/>
      <c r="AF402" s="637"/>
      <c r="AG402" s="637"/>
      <c r="AH402" s="637"/>
      <c r="AI402" s="637"/>
      <c r="AJ402" s="637"/>
      <c r="AK402" s="637"/>
      <c r="AL402" s="637"/>
      <c r="AM402" s="637"/>
      <c r="AN402" s="637"/>
      <c r="AO402" s="637"/>
      <c r="AP402" s="637"/>
      <c r="AQ402" s="637"/>
      <c r="AR402" s="637"/>
      <c r="AS402" s="637"/>
      <c r="AT402" s="637"/>
      <c r="AU402" s="637"/>
      <c r="AV402" s="637"/>
      <c r="AW402" s="637"/>
      <c r="AX402" s="637"/>
      <c r="AY402" s="637"/>
      <c r="AZ402" s="637"/>
      <c r="BA402" s="637"/>
      <c r="BB402" s="637"/>
      <c r="BC402" s="637"/>
      <c r="BD402" s="637"/>
      <c r="BE402" s="637"/>
      <c r="BF402" s="637"/>
      <c r="BG402" s="637"/>
      <c r="BH402" s="637"/>
      <c r="BI402" s="637"/>
      <c r="BJ402" s="637"/>
      <c r="BK402" s="637"/>
      <c r="BL402" s="637"/>
      <c r="BM402" s="637"/>
      <c r="BN402" s="637"/>
      <c r="BO402" s="637"/>
      <c r="BP402" s="637"/>
      <c r="BQ402" s="637"/>
      <c r="BR402" s="637"/>
      <c r="BS402" s="637"/>
      <c r="BT402" s="637"/>
      <c r="BU402" s="637"/>
      <c r="BV402" s="637"/>
      <c r="BW402" s="637"/>
      <c r="BX402" s="637"/>
      <c r="BY402" s="637"/>
      <c r="BZ402" s="637"/>
      <c r="CA402" s="637"/>
      <c r="CB402" s="637"/>
    </row>
    <row r="403" spans="3:80">
      <c r="C403" s="636"/>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c r="AZ403" s="637"/>
      <c r="BA403" s="637"/>
      <c r="BB403" s="637"/>
      <c r="BC403" s="637"/>
      <c r="BD403" s="637"/>
      <c r="BE403" s="637"/>
      <c r="BF403" s="637"/>
      <c r="BG403" s="637"/>
      <c r="BH403" s="637"/>
      <c r="BI403" s="637"/>
      <c r="BJ403" s="637"/>
      <c r="BK403" s="637"/>
      <c r="BL403" s="637"/>
      <c r="BM403" s="637"/>
      <c r="BN403" s="637"/>
      <c r="BO403" s="637"/>
      <c r="BP403" s="637"/>
      <c r="BQ403" s="637"/>
      <c r="BR403" s="637"/>
      <c r="BS403" s="637"/>
      <c r="BT403" s="637"/>
      <c r="BU403" s="637"/>
      <c r="BV403" s="637"/>
      <c r="BW403" s="637"/>
      <c r="BX403" s="637"/>
      <c r="BY403" s="637"/>
      <c r="BZ403" s="637"/>
      <c r="CA403" s="637"/>
      <c r="CB403" s="637"/>
    </row>
    <row r="404" spans="3:80">
      <c r="C404" s="636"/>
      <c r="D404" s="637"/>
      <c r="E404" s="637"/>
      <c r="F404" s="637"/>
      <c r="G404" s="637"/>
      <c r="H404" s="637"/>
      <c r="I404" s="637"/>
      <c r="J404" s="637"/>
      <c r="K404" s="637"/>
      <c r="L404" s="637"/>
      <c r="M404" s="637"/>
      <c r="N404" s="637"/>
      <c r="O404" s="637"/>
      <c r="P404" s="637"/>
      <c r="Q404" s="637"/>
      <c r="R404" s="637"/>
      <c r="S404" s="637"/>
      <c r="T404" s="637"/>
      <c r="U404" s="637"/>
      <c r="V404" s="637"/>
      <c r="W404" s="637"/>
      <c r="X404" s="637"/>
      <c r="Y404" s="637"/>
      <c r="Z404" s="637"/>
      <c r="AA404" s="637"/>
      <c r="AB404" s="637"/>
      <c r="AC404" s="637"/>
      <c r="AD404" s="637"/>
      <c r="AE404" s="637"/>
      <c r="AF404" s="637"/>
      <c r="AG404" s="637"/>
      <c r="AH404" s="637"/>
      <c r="AI404" s="637"/>
      <c r="AJ404" s="637"/>
      <c r="AK404" s="637"/>
      <c r="AL404" s="637"/>
      <c r="AM404" s="637"/>
      <c r="AN404" s="637"/>
      <c r="AO404" s="637"/>
      <c r="AP404" s="637"/>
      <c r="AQ404" s="637"/>
      <c r="AR404" s="637"/>
      <c r="AS404" s="637"/>
      <c r="AT404" s="637"/>
      <c r="AU404" s="637"/>
      <c r="AV404" s="637"/>
      <c r="AW404" s="637"/>
      <c r="AX404" s="637"/>
      <c r="AY404" s="637"/>
      <c r="AZ404" s="637"/>
      <c r="BA404" s="637"/>
      <c r="BB404" s="637"/>
      <c r="BC404" s="637"/>
      <c r="BD404" s="637"/>
      <c r="BE404" s="637"/>
      <c r="BF404" s="637"/>
      <c r="BG404" s="637"/>
      <c r="BH404" s="637"/>
      <c r="BI404" s="637"/>
      <c r="BJ404" s="637"/>
      <c r="BK404" s="637"/>
      <c r="BL404" s="637"/>
      <c r="BM404" s="637"/>
      <c r="BN404" s="637"/>
      <c r="BO404" s="637"/>
      <c r="BP404" s="637"/>
      <c r="BQ404" s="637"/>
      <c r="BR404" s="637"/>
      <c r="BS404" s="637"/>
      <c r="BT404" s="637"/>
      <c r="BU404" s="637"/>
      <c r="BV404" s="637"/>
      <c r="BW404" s="637"/>
      <c r="BX404" s="637"/>
      <c r="BY404" s="637"/>
      <c r="BZ404" s="637"/>
      <c r="CA404" s="637"/>
      <c r="CB404" s="637"/>
    </row>
    <row r="405" spans="3:80">
      <c r="C405" s="636"/>
      <c r="D405" s="637"/>
      <c r="E405" s="637"/>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637"/>
      <c r="AF405" s="637"/>
      <c r="AG405" s="637"/>
      <c r="AH405" s="637"/>
      <c r="AI405" s="637"/>
      <c r="AJ405" s="637"/>
      <c r="AK405" s="637"/>
      <c r="AL405" s="637"/>
      <c r="AM405" s="637"/>
      <c r="AN405" s="637"/>
      <c r="AO405" s="637"/>
      <c r="AP405" s="637"/>
      <c r="AQ405" s="637"/>
      <c r="AR405" s="637"/>
      <c r="AS405" s="637"/>
      <c r="AT405" s="637"/>
      <c r="AU405" s="637"/>
      <c r="AV405" s="637"/>
      <c r="AW405" s="637"/>
      <c r="AX405" s="637"/>
      <c r="AY405" s="637"/>
      <c r="AZ405" s="637"/>
      <c r="BA405" s="637"/>
      <c r="BB405" s="637"/>
      <c r="BC405" s="637"/>
      <c r="BD405" s="637"/>
      <c r="BE405" s="637"/>
      <c r="BF405" s="637"/>
      <c r="BG405" s="637"/>
      <c r="BH405" s="637"/>
      <c r="BI405" s="637"/>
      <c r="BJ405" s="637"/>
      <c r="BK405" s="637"/>
      <c r="BL405" s="637"/>
      <c r="BM405" s="637"/>
      <c r="BN405" s="637"/>
      <c r="BO405" s="637"/>
      <c r="BP405" s="637"/>
      <c r="BQ405" s="637"/>
      <c r="BR405" s="637"/>
      <c r="BS405" s="637"/>
      <c r="BT405" s="637"/>
      <c r="BU405" s="637"/>
      <c r="BV405" s="637"/>
      <c r="BW405" s="637"/>
      <c r="BX405" s="637"/>
      <c r="BY405" s="637"/>
      <c r="BZ405" s="637"/>
      <c r="CA405" s="637"/>
      <c r="CB405" s="637"/>
    </row>
    <row r="406" spans="3:80">
      <c r="C406" s="636"/>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c r="AR406" s="637"/>
      <c r="AS406" s="637"/>
      <c r="AT406" s="637"/>
      <c r="AU406" s="637"/>
      <c r="AV406" s="637"/>
      <c r="AW406" s="637"/>
      <c r="AX406" s="637"/>
      <c r="AY406" s="637"/>
      <c r="AZ406" s="637"/>
      <c r="BA406" s="637"/>
      <c r="BB406" s="637"/>
      <c r="BC406" s="637"/>
      <c r="BD406" s="637"/>
      <c r="BE406" s="637"/>
      <c r="BF406" s="637"/>
      <c r="BG406" s="637"/>
      <c r="BH406" s="637"/>
      <c r="BI406" s="637"/>
      <c r="BJ406" s="637"/>
      <c r="BK406" s="637"/>
      <c r="BL406" s="637"/>
      <c r="BM406" s="637"/>
      <c r="BN406" s="637"/>
      <c r="BO406" s="637"/>
      <c r="BP406" s="637"/>
      <c r="BQ406" s="637"/>
      <c r="BR406" s="637"/>
      <c r="BS406" s="637"/>
      <c r="BT406" s="637"/>
      <c r="BU406" s="637"/>
      <c r="BV406" s="637"/>
      <c r="BW406" s="637"/>
      <c r="BX406" s="637"/>
      <c r="BY406" s="637"/>
      <c r="BZ406" s="637"/>
      <c r="CA406" s="637"/>
      <c r="CB406" s="637"/>
    </row>
    <row r="407" spans="3:80">
      <c r="C407" s="636"/>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c r="AR407" s="637"/>
      <c r="AS407" s="637"/>
      <c r="AT407" s="637"/>
      <c r="AU407" s="637"/>
      <c r="AV407" s="637"/>
      <c r="AW407" s="637"/>
      <c r="AX407" s="637"/>
      <c r="AY407" s="637"/>
      <c r="AZ407" s="637"/>
      <c r="BA407" s="637"/>
      <c r="BB407" s="637"/>
      <c r="BC407" s="637"/>
      <c r="BD407" s="637"/>
      <c r="BE407" s="637"/>
      <c r="BF407" s="637"/>
      <c r="BG407" s="637"/>
      <c r="BH407" s="637"/>
      <c r="BI407" s="637"/>
      <c r="BJ407" s="637"/>
      <c r="BK407" s="637"/>
      <c r="BL407" s="637"/>
      <c r="BM407" s="637"/>
      <c r="BN407" s="637"/>
      <c r="BO407" s="637"/>
      <c r="BP407" s="637"/>
      <c r="BQ407" s="637"/>
      <c r="BR407" s="637"/>
      <c r="BS407" s="637"/>
      <c r="BT407" s="637"/>
      <c r="BU407" s="637"/>
      <c r="BV407" s="637"/>
      <c r="BW407" s="637"/>
      <c r="BX407" s="637"/>
      <c r="BY407" s="637"/>
      <c r="BZ407" s="637"/>
      <c r="CA407" s="637"/>
      <c r="CB407" s="637"/>
    </row>
    <row r="408" spans="3:80">
      <c r="C408" s="636"/>
      <c r="D408" s="637"/>
      <c r="E408" s="637"/>
      <c r="F408" s="637"/>
      <c r="G408" s="637"/>
      <c r="H408" s="637"/>
      <c r="I408" s="637"/>
      <c r="J408" s="637"/>
      <c r="K408" s="637"/>
      <c r="L408" s="637"/>
      <c r="M408" s="637"/>
      <c r="N408" s="637"/>
      <c r="O408" s="637"/>
      <c r="P408" s="637"/>
      <c r="Q408" s="637"/>
      <c r="R408" s="637"/>
      <c r="S408" s="637"/>
      <c r="T408" s="637"/>
      <c r="U408" s="637"/>
      <c r="V408" s="637"/>
      <c r="W408" s="637"/>
      <c r="X408" s="637"/>
      <c r="Y408" s="637"/>
      <c r="Z408" s="637"/>
      <c r="AA408" s="637"/>
      <c r="AB408" s="637"/>
      <c r="AC408" s="637"/>
      <c r="AD408" s="637"/>
      <c r="AE408" s="637"/>
      <c r="AF408" s="637"/>
      <c r="AG408" s="637"/>
      <c r="AH408" s="637"/>
      <c r="AI408" s="637"/>
      <c r="AJ408" s="637"/>
      <c r="AK408" s="637"/>
      <c r="AL408" s="637"/>
      <c r="AM408" s="637"/>
      <c r="AN408" s="637"/>
      <c r="AO408" s="637"/>
      <c r="AP408" s="637"/>
      <c r="AQ408" s="637"/>
      <c r="AR408" s="637"/>
      <c r="AS408" s="637"/>
      <c r="AT408" s="637"/>
      <c r="AU408" s="637"/>
      <c r="AV408" s="637"/>
      <c r="AW408" s="637"/>
      <c r="AX408" s="637"/>
      <c r="AY408" s="637"/>
      <c r="AZ408" s="637"/>
      <c r="BA408" s="637"/>
      <c r="BB408" s="637"/>
      <c r="BC408" s="637"/>
      <c r="BD408" s="637"/>
      <c r="BE408" s="637"/>
      <c r="BF408" s="637"/>
      <c r="BG408" s="637"/>
      <c r="BH408" s="637"/>
      <c r="BI408" s="637"/>
      <c r="BJ408" s="637"/>
      <c r="BK408" s="637"/>
      <c r="BL408" s="637"/>
      <c r="BM408" s="637"/>
      <c r="BN408" s="637"/>
      <c r="BO408" s="637"/>
      <c r="BP408" s="637"/>
      <c r="BQ408" s="637"/>
      <c r="BR408" s="637"/>
      <c r="BS408" s="637"/>
      <c r="BT408" s="637"/>
      <c r="BU408" s="637"/>
      <c r="BV408" s="637"/>
      <c r="BW408" s="637"/>
      <c r="BX408" s="637"/>
      <c r="BY408" s="637"/>
      <c r="BZ408" s="637"/>
      <c r="CA408" s="637"/>
      <c r="CB408" s="637"/>
    </row>
    <row r="409" spans="3:80">
      <c r="C409" s="636"/>
      <c r="D409" s="637"/>
      <c r="E409" s="637"/>
      <c r="F409" s="637"/>
      <c r="G409" s="637"/>
      <c r="H409" s="637"/>
      <c r="I409" s="637"/>
      <c r="J409" s="637"/>
      <c r="K409" s="637"/>
      <c r="L409" s="637"/>
      <c r="M409" s="637"/>
      <c r="N409" s="637"/>
      <c r="O409" s="637"/>
      <c r="P409" s="637"/>
      <c r="Q409" s="637"/>
      <c r="R409" s="637"/>
      <c r="S409" s="637"/>
      <c r="T409" s="637"/>
      <c r="U409" s="637"/>
      <c r="V409" s="637"/>
      <c r="W409" s="637"/>
      <c r="X409" s="637"/>
      <c r="Y409" s="637"/>
      <c r="Z409" s="637"/>
      <c r="AA409" s="637"/>
      <c r="AB409" s="637"/>
      <c r="AC409" s="637"/>
      <c r="AD409" s="637"/>
      <c r="AE409" s="637"/>
      <c r="AF409" s="637"/>
      <c r="AG409" s="637"/>
      <c r="AH409" s="637"/>
      <c r="AI409" s="637"/>
      <c r="AJ409" s="637"/>
      <c r="AK409" s="637"/>
      <c r="AL409" s="637"/>
      <c r="AM409" s="637"/>
      <c r="AN409" s="637"/>
      <c r="AO409" s="637"/>
      <c r="AP409" s="637"/>
      <c r="AQ409" s="637"/>
      <c r="AR409" s="637"/>
      <c r="AS409" s="637"/>
      <c r="AT409" s="637"/>
      <c r="AU409" s="637"/>
      <c r="AV409" s="637"/>
      <c r="AW409" s="637"/>
      <c r="AX409" s="637"/>
      <c r="AY409" s="637"/>
      <c r="AZ409" s="637"/>
      <c r="BA409" s="637"/>
      <c r="BB409" s="637"/>
      <c r="BC409" s="637"/>
      <c r="BD409" s="637"/>
      <c r="BE409" s="637"/>
      <c r="BF409" s="637"/>
      <c r="BG409" s="637"/>
      <c r="BH409" s="637"/>
      <c r="BI409" s="637"/>
      <c r="BJ409" s="637"/>
      <c r="BK409" s="637"/>
      <c r="BL409" s="637"/>
      <c r="BM409" s="637"/>
      <c r="BN409" s="637"/>
      <c r="BO409" s="637"/>
      <c r="BP409" s="637"/>
      <c r="BQ409" s="637"/>
      <c r="BR409" s="637"/>
      <c r="BS409" s="637"/>
      <c r="BT409" s="637"/>
      <c r="BU409" s="637"/>
      <c r="BV409" s="637"/>
      <c r="BW409" s="637"/>
      <c r="BX409" s="637"/>
      <c r="BY409" s="637"/>
      <c r="BZ409" s="637"/>
      <c r="CA409" s="637"/>
      <c r="CB409" s="637"/>
    </row>
    <row r="410" spans="3:80">
      <c r="C410" s="636"/>
      <c r="D410" s="637"/>
      <c r="E410" s="637"/>
      <c r="F410" s="637"/>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E410" s="637"/>
      <c r="AF410" s="637"/>
      <c r="AG410" s="637"/>
      <c r="AH410" s="637"/>
      <c r="AI410" s="637"/>
      <c r="AJ410" s="637"/>
      <c r="AK410" s="637"/>
      <c r="AL410" s="637"/>
      <c r="AM410" s="637"/>
      <c r="AN410" s="637"/>
      <c r="AO410" s="637"/>
      <c r="AP410" s="637"/>
      <c r="AQ410" s="637"/>
      <c r="AR410" s="637"/>
      <c r="AS410" s="637"/>
      <c r="AT410" s="637"/>
      <c r="AU410" s="637"/>
      <c r="AV410" s="637"/>
      <c r="AW410" s="637"/>
      <c r="AX410" s="637"/>
      <c r="AY410" s="637"/>
      <c r="AZ410" s="637"/>
      <c r="BA410" s="637"/>
      <c r="BB410" s="637"/>
      <c r="BC410" s="637"/>
      <c r="BD410" s="637"/>
      <c r="BE410" s="637"/>
      <c r="BF410" s="637"/>
      <c r="BG410" s="637"/>
      <c r="BH410" s="637"/>
      <c r="BI410" s="637"/>
      <c r="BJ410" s="637"/>
      <c r="BK410" s="637"/>
      <c r="BL410" s="637"/>
      <c r="BM410" s="637"/>
      <c r="BN410" s="637"/>
      <c r="BO410" s="637"/>
      <c r="BP410" s="637"/>
      <c r="BQ410" s="637"/>
      <c r="BR410" s="637"/>
      <c r="BS410" s="637"/>
      <c r="BT410" s="637"/>
      <c r="BU410" s="637"/>
      <c r="BV410" s="637"/>
      <c r="BW410" s="637"/>
      <c r="BX410" s="637"/>
      <c r="BY410" s="637"/>
      <c r="BZ410" s="637"/>
      <c r="CA410" s="637"/>
      <c r="CB410" s="637"/>
    </row>
    <row r="411" spans="3:80">
      <c r="C411" s="636"/>
      <c r="D411" s="637"/>
      <c r="E411" s="637"/>
      <c r="F411" s="637"/>
      <c r="G411" s="637"/>
      <c r="H411" s="637"/>
      <c r="I411" s="637"/>
      <c r="J411" s="637"/>
      <c r="K411" s="637"/>
      <c r="L411" s="637"/>
      <c r="M411" s="637"/>
      <c r="N411" s="637"/>
      <c r="O411" s="637"/>
      <c r="P411" s="637"/>
      <c r="Q411" s="637"/>
      <c r="R411" s="637"/>
      <c r="S411" s="637"/>
      <c r="T411" s="637"/>
      <c r="U411" s="637"/>
      <c r="V411" s="637"/>
      <c r="W411" s="637"/>
      <c r="X411" s="637"/>
      <c r="Y411" s="637"/>
      <c r="Z411" s="637"/>
      <c r="AA411" s="637"/>
      <c r="AB411" s="637"/>
      <c r="AC411" s="637"/>
      <c r="AD411" s="637"/>
      <c r="AE411" s="637"/>
      <c r="AF411" s="637"/>
      <c r="AG411" s="637"/>
      <c r="AH411" s="637"/>
      <c r="AI411" s="637"/>
      <c r="AJ411" s="637"/>
      <c r="AK411" s="637"/>
      <c r="AL411" s="637"/>
      <c r="AM411" s="637"/>
      <c r="AN411" s="637"/>
      <c r="AO411" s="637"/>
      <c r="AP411" s="637"/>
      <c r="AQ411" s="637"/>
      <c r="AR411" s="637"/>
      <c r="AS411" s="637"/>
      <c r="AT411" s="637"/>
      <c r="AU411" s="637"/>
      <c r="AV411" s="637"/>
      <c r="AW411" s="637"/>
      <c r="AX411" s="637"/>
      <c r="AY411" s="637"/>
      <c r="AZ411" s="637"/>
      <c r="BA411" s="637"/>
      <c r="BB411" s="637"/>
      <c r="BC411" s="637"/>
      <c r="BD411" s="637"/>
      <c r="BE411" s="637"/>
      <c r="BF411" s="637"/>
      <c r="BG411" s="637"/>
      <c r="BH411" s="637"/>
      <c r="BI411" s="637"/>
      <c r="BJ411" s="637"/>
      <c r="BK411" s="637"/>
      <c r="BL411" s="637"/>
      <c r="BM411" s="637"/>
      <c r="BN411" s="637"/>
      <c r="BO411" s="637"/>
      <c r="BP411" s="637"/>
      <c r="BQ411" s="637"/>
      <c r="BR411" s="637"/>
      <c r="BS411" s="637"/>
      <c r="BT411" s="637"/>
      <c r="BU411" s="637"/>
      <c r="BV411" s="637"/>
      <c r="BW411" s="637"/>
      <c r="BX411" s="637"/>
      <c r="BY411" s="637"/>
      <c r="BZ411" s="637"/>
      <c r="CA411" s="637"/>
      <c r="CB411" s="637"/>
    </row>
    <row r="412" spans="3:80">
      <c r="C412" s="636"/>
      <c r="D412" s="637"/>
      <c r="E412" s="637"/>
      <c r="F412" s="637"/>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E412" s="637"/>
      <c r="AF412" s="637"/>
      <c r="AG412" s="637"/>
      <c r="AH412" s="637"/>
      <c r="AI412" s="637"/>
      <c r="AJ412" s="637"/>
      <c r="AK412" s="637"/>
      <c r="AL412" s="637"/>
      <c r="AM412" s="637"/>
      <c r="AN412" s="637"/>
      <c r="AO412" s="637"/>
      <c r="AP412" s="637"/>
      <c r="AQ412" s="637"/>
      <c r="AR412" s="637"/>
      <c r="AS412" s="637"/>
      <c r="AT412" s="637"/>
      <c r="AU412" s="637"/>
      <c r="AV412" s="637"/>
      <c r="AW412" s="637"/>
      <c r="AX412" s="637"/>
      <c r="AY412" s="637"/>
      <c r="AZ412" s="637"/>
      <c r="BA412" s="637"/>
      <c r="BB412" s="637"/>
      <c r="BC412" s="637"/>
      <c r="BD412" s="637"/>
      <c r="BE412" s="637"/>
      <c r="BF412" s="637"/>
      <c r="BG412" s="637"/>
      <c r="BH412" s="637"/>
      <c r="BI412" s="637"/>
      <c r="BJ412" s="637"/>
      <c r="BK412" s="637"/>
      <c r="BL412" s="637"/>
      <c r="BM412" s="637"/>
      <c r="BN412" s="637"/>
      <c r="BO412" s="637"/>
      <c r="BP412" s="637"/>
      <c r="BQ412" s="637"/>
      <c r="BR412" s="637"/>
      <c r="BS412" s="637"/>
      <c r="BT412" s="637"/>
      <c r="BU412" s="637"/>
      <c r="BV412" s="637"/>
      <c r="BW412" s="637"/>
      <c r="BX412" s="637"/>
      <c r="BY412" s="637"/>
      <c r="BZ412" s="637"/>
      <c r="CA412" s="637"/>
      <c r="CB412" s="637"/>
    </row>
    <row r="413" spans="3:80">
      <c r="C413" s="636"/>
      <c r="D413" s="637"/>
      <c r="E413" s="637"/>
      <c r="F413" s="637"/>
      <c r="G413" s="637"/>
      <c r="H413" s="637"/>
      <c r="I413" s="637"/>
      <c r="J413" s="637"/>
      <c r="K413" s="637"/>
      <c r="L413" s="637"/>
      <c r="M413" s="637"/>
      <c r="N413" s="637"/>
      <c r="O413" s="637"/>
      <c r="P413" s="637"/>
      <c r="Q413" s="637"/>
      <c r="R413" s="637"/>
      <c r="S413" s="637"/>
      <c r="T413" s="637"/>
      <c r="U413" s="637"/>
      <c r="V413" s="637"/>
      <c r="W413" s="637"/>
      <c r="X413" s="637"/>
      <c r="Y413" s="637"/>
      <c r="Z413" s="637"/>
      <c r="AA413" s="637"/>
      <c r="AB413" s="637"/>
      <c r="AC413" s="637"/>
      <c r="AD413" s="637"/>
      <c r="AE413" s="637"/>
      <c r="AF413" s="637"/>
      <c r="AG413" s="637"/>
      <c r="AH413" s="637"/>
      <c r="AI413" s="637"/>
      <c r="AJ413" s="637"/>
      <c r="AK413" s="637"/>
      <c r="AL413" s="637"/>
      <c r="AM413" s="637"/>
      <c r="AN413" s="637"/>
      <c r="AO413" s="637"/>
      <c r="AP413" s="637"/>
      <c r="AQ413" s="637"/>
      <c r="AR413" s="637"/>
      <c r="AS413" s="637"/>
      <c r="AT413" s="637"/>
      <c r="AU413" s="637"/>
      <c r="AV413" s="637"/>
      <c r="AW413" s="637"/>
      <c r="AX413" s="637"/>
      <c r="AY413" s="637"/>
      <c r="AZ413" s="637"/>
      <c r="BA413" s="637"/>
      <c r="BB413" s="637"/>
      <c r="BC413" s="637"/>
      <c r="BD413" s="637"/>
      <c r="BE413" s="637"/>
      <c r="BF413" s="637"/>
      <c r="BG413" s="637"/>
      <c r="BH413" s="637"/>
      <c r="BI413" s="637"/>
      <c r="BJ413" s="637"/>
      <c r="BK413" s="637"/>
      <c r="BL413" s="637"/>
      <c r="BM413" s="637"/>
      <c r="BN413" s="637"/>
      <c r="BO413" s="637"/>
      <c r="BP413" s="637"/>
      <c r="BQ413" s="637"/>
      <c r="BR413" s="637"/>
      <c r="BS413" s="637"/>
      <c r="BT413" s="637"/>
      <c r="BU413" s="637"/>
      <c r="BV413" s="637"/>
      <c r="BW413" s="637"/>
      <c r="BX413" s="637"/>
      <c r="BY413" s="637"/>
      <c r="BZ413" s="637"/>
      <c r="CA413" s="637"/>
      <c r="CB413" s="637"/>
    </row>
    <row r="414" spans="3:80">
      <c r="C414" s="636"/>
      <c r="D414" s="637"/>
      <c r="E414" s="637"/>
      <c r="F414" s="637"/>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637"/>
      <c r="AF414" s="637"/>
      <c r="AG414" s="637"/>
      <c r="AH414" s="637"/>
      <c r="AI414" s="637"/>
      <c r="AJ414" s="637"/>
      <c r="AK414" s="637"/>
      <c r="AL414" s="637"/>
      <c r="AM414" s="637"/>
      <c r="AN414" s="637"/>
      <c r="AO414" s="637"/>
      <c r="AP414" s="637"/>
      <c r="AQ414" s="637"/>
      <c r="AR414" s="637"/>
      <c r="AS414" s="637"/>
      <c r="AT414" s="637"/>
      <c r="AU414" s="637"/>
      <c r="AV414" s="637"/>
      <c r="AW414" s="637"/>
      <c r="AX414" s="637"/>
      <c r="AY414" s="637"/>
      <c r="AZ414" s="637"/>
      <c r="BA414" s="637"/>
      <c r="BB414" s="637"/>
      <c r="BC414" s="637"/>
      <c r="BD414" s="637"/>
      <c r="BE414" s="637"/>
      <c r="BF414" s="637"/>
      <c r="BG414" s="637"/>
      <c r="BH414" s="637"/>
      <c r="BI414" s="637"/>
      <c r="BJ414" s="637"/>
      <c r="BK414" s="637"/>
      <c r="BL414" s="637"/>
      <c r="BM414" s="637"/>
      <c r="BN414" s="637"/>
      <c r="BO414" s="637"/>
      <c r="BP414" s="637"/>
      <c r="BQ414" s="637"/>
      <c r="BR414" s="637"/>
      <c r="BS414" s="637"/>
      <c r="BT414" s="637"/>
      <c r="BU414" s="637"/>
      <c r="BV414" s="637"/>
      <c r="BW414" s="637"/>
      <c r="BX414" s="637"/>
      <c r="BY414" s="637"/>
      <c r="BZ414" s="637"/>
      <c r="CA414" s="637"/>
      <c r="CB414" s="637"/>
    </row>
    <row r="415" spans="3:80">
      <c r="C415" s="636"/>
      <c r="D415" s="637"/>
      <c r="E415" s="637"/>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637"/>
      <c r="AF415" s="637"/>
      <c r="AG415" s="637"/>
      <c r="AH415" s="637"/>
      <c r="AI415" s="637"/>
      <c r="AJ415" s="637"/>
      <c r="AK415" s="637"/>
      <c r="AL415" s="637"/>
      <c r="AM415" s="637"/>
      <c r="AN415" s="637"/>
      <c r="AO415" s="637"/>
      <c r="AP415" s="637"/>
      <c r="AQ415" s="637"/>
      <c r="AR415" s="637"/>
      <c r="AS415" s="637"/>
      <c r="AT415" s="637"/>
      <c r="AU415" s="637"/>
      <c r="AV415" s="637"/>
      <c r="AW415" s="637"/>
      <c r="AX415" s="637"/>
      <c r="AY415" s="637"/>
      <c r="AZ415" s="637"/>
      <c r="BA415" s="637"/>
      <c r="BB415" s="637"/>
      <c r="BC415" s="637"/>
      <c r="BD415" s="637"/>
      <c r="BE415" s="637"/>
      <c r="BF415" s="637"/>
      <c r="BG415" s="637"/>
      <c r="BH415" s="637"/>
      <c r="BI415" s="637"/>
      <c r="BJ415" s="637"/>
      <c r="BK415" s="637"/>
      <c r="BL415" s="637"/>
      <c r="BM415" s="637"/>
      <c r="BN415" s="637"/>
      <c r="BO415" s="637"/>
      <c r="BP415" s="637"/>
      <c r="BQ415" s="637"/>
      <c r="BR415" s="637"/>
      <c r="BS415" s="637"/>
      <c r="BT415" s="637"/>
      <c r="BU415" s="637"/>
      <c r="BV415" s="637"/>
      <c r="BW415" s="637"/>
      <c r="BX415" s="637"/>
      <c r="BY415" s="637"/>
      <c r="BZ415" s="637"/>
      <c r="CA415" s="637"/>
      <c r="CB415" s="637"/>
    </row>
    <row r="416" spans="3:80">
      <c r="C416" s="636"/>
      <c r="D416" s="637"/>
      <c r="E416" s="637"/>
      <c r="F416" s="637"/>
      <c r="G416" s="637"/>
      <c r="H416" s="637"/>
      <c r="I416" s="637"/>
      <c r="J416" s="637"/>
      <c r="K416" s="637"/>
      <c r="L416" s="637"/>
      <c r="M416" s="637"/>
      <c r="N416" s="637"/>
      <c r="O416" s="637"/>
      <c r="P416" s="637"/>
      <c r="Q416" s="637"/>
      <c r="R416" s="637"/>
      <c r="S416" s="637"/>
      <c r="T416" s="637"/>
      <c r="U416" s="637"/>
      <c r="V416" s="637"/>
      <c r="W416" s="637"/>
      <c r="X416" s="637"/>
      <c r="Y416" s="637"/>
      <c r="Z416" s="637"/>
      <c r="AA416" s="637"/>
      <c r="AB416" s="637"/>
      <c r="AC416" s="637"/>
      <c r="AD416" s="637"/>
      <c r="AE416" s="637"/>
      <c r="AF416" s="637"/>
      <c r="AG416" s="637"/>
      <c r="AH416" s="637"/>
      <c r="AI416" s="637"/>
      <c r="AJ416" s="637"/>
      <c r="AK416" s="637"/>
      <c r="AL416" s="637"/>
      <c r="AM416" s="637"/>
      <c r="AN416" s="637"/>
      <c r="AO416" s="637"/>
      <c r="AP416" s="637"/>
      <c r="AQ416" s="637"/>
      <c r="AR416" s="637"/>
      <c r="AS416" s="637"/>
      <c r="AT416" s="637"/>
      <c r="AU416" s="637"/>
      <c r="AV416" s="637"/>
      <c r="AW416" s="637"/>
      <c r="AX416" s="637"/>
      <c r="AY416" s="637"/>
      <c r="AZ416" s="637"/>
      <c r="BA416" s="637"/>
      <c r="BB416" s="637"/>
      <c r="BC416" s="637"/>
      <c r="BD416" s="637"/>
      <c r="BE416" s="637"/>
      <c r="BF416" s="637"/>
      <c r="BG416" s="637"/>
      <c r="BH416" s="637"/>
      <c r="BI416" s="637"/>
      <c r="BJ416" s="637"/>
      <c r="BK416" s="637"/>
      <c r="BL416" s="637"/>
      <c r="BM416" s="637"/>
      <c r="BN416" s="637"/>
      <c r="BO416" s="637"/>
      <c r="BP416" s="637"/>
      <c r="BQ416" s="637"/>
      <c r="BR416" s="637"/>
      <c r="BS416" s="637"/>
      <c r="BT416" s="637"/>
      <c r="BU416" s="637"/>
      <c r="BV416" s="637"/>
      <c r="BW416" s="637"/>
      <c r="BX416" s="637"/>
      <c r="BY416" s="637"/>
      <c r="BZ416" s="637"/>
      <c r="CA416" s="637"/>
      <c r="CB416" s="637"/>
    </row>
    <row r="417" spans="3:80">
      <c r="C417" s="636"/>
      <c r="D417" s="637"/>
      <c r="E417" s="637"/>
      <c r="F417" s="637"/>
      <c r="G417" s="637"/>
      <c r="H417" s="637"/>
      <c r="I417" s="637"/>
      <c r="J417" s="637"/>
      <c r="K417" s="637"/>
      <c r="L417" s="637"/>
      <c r="M417" s="637"/>
      <c r="N417" s="637"/>
      <c r="O417" s="637"/>
      <c r="P417" s="637"/>
      <c r="Q417" s="637"/>
      <c r="R417" s="637"/>
      <c r="S417" s="637"/>
      <c r="T417" s="637"/>
      <c r="U417" s="637"/>
      <c r="V417" s="637"/>
      <c r="W417" s="637"/>
      <c r="X417" s="637"/>
      <c r="Y417" s="637"/>
      <c r="Z417" s="637"/>
      <c r="AA417" s="637"/>
      <c r="AB417" s="637"/>
      <c r="AC417" s="637"/>
      <c r="AD417" s="637"/>
      <c r="AE417" s="637"/>
      <c r="AF417" s="637"/>
      <c r="AG417" s="637"/>
      <c r="AH417" s="637"/>
      <c r="AI417" s="637"/>
      <c r="AJ417" s="637"/>
      <c r="AK417" s="637"/>
      <c r="AL417" s="637"/>
      <c r="AM417" s="637"/>
      <c r="AN417" s="637"/>
      <c r="AO417" s="637"/>
      <c r="AP417" s="637"/>
      <c r="AQ417" s="637"/>
      <c r="AR417" s="637"/>
      <c r="AS417" s="637"/>
      <c r="AT417" s="637"/>
      <c r="AU417" s="637"/>
      <c r="AV417" s="637"/>
      <c r="AW417" s="637"/>
      <c r="AX417" s="637"/>
      <c r="AY417" s="637"/>
      <c r="AZ417" s="637"/>
      <c r="BA417" s="637"/>
      <c r="BB417" s="637"/>
      <c r="BC417" s="637"/>
      <c r="BD417" s="637"/>
      <c r="BE417" s="637"/>
      <c r="BF417" s="637"/>
      <c r="BG417" s="637"/>
      <c r="BH417" s="637"/>
      <c r="BI417" s="637"/>
      <c r="BJ417" s="637"/>
      <c r="BK417" s="637"/>
      <c r="BL417" s="637"/>
      <c r="BM417" s="637"/>
      <c r="BN417" s="637"/>
      <c r="BO417" s="637"/>
      <c r="BP417" s="637"/>
      <c r="BQ417" s="637"/>
      <c r="BR417" s="637"/>
      <c r="BS417" s="637"/>
      <c r="BT417" s="637"/>
      <c r="BU417" s="637"/>
      <c r="BV417" s="637"/>
      <c r="BW417" s="637"/>
      <c r="BX417" s="637"/>
      <c r="BY417" s="637"/>
      <c r="BZ417" s="637"/>
      <c r="CA417" s="637"/>
      <c r="CB417" s="637"/>
    </row>
    <row r="418" spans="3:80">
      <c r="C418" s="636"/>
      <c r="D418" s="637"/>
      <c r="E418" s="637"/>
      <c r="F418" s="637"/>
      <c r="G418" s="637"/>
      <c r="H418" s="637"/>
      <c r="I418" s="637"/>
      <c r="J418" s="637"/>
      <c r="K418" s="637"/>
      <c r="L418" s="637"/>
      <c r="M418" s="637"/>
      <c r="N418" s="637"/>
      <c r="O418" s="637"/>
      <c r="P418" s="637"/>
      <c r="Q418" s="637"/>
      <c r="R418" s="637"/>
      <c r="S418" s="637"/>
      <c r="T418" s="637"/>
      <c r="U418" s="637"/>
      <c r="V418" s="637"/>
      <c r="W418" s="637"/>
      <c r="X418" s="637"/>
      <c r="Y418" s="637"/>
      <c r="Z418" s="637"/>
      <c r="AA418" s="637"/>
      <c r="AB418" s="637"/>
      <c r="AC418" s="637"/>
      <c r="AD418" s="637"/>
      <c r="AE418" s="637"/>
      <c r="AF418" s="637"/>
      <c r="AG418" s="637"/>
      <c r="AH418" s="637"/>
      <c r="AI418" s="637"/>
      <c r="AJ418" s="637"/>
      <c r="AK418" s="637"/>
      <c r="AL418" s="637"/>
      <c r="AM418" s="637"/>
      <c r="AN418" s="637"/>
      <c r="AO418" s="637"/>
      <c r="AP418" s="637"/>
      <c r="AQ418" s="637"/>
      <c r="AR418" s="637"/>
      <c r="AS418" s="637"/>
      <c r="AT418" s="637"/>
      <c r="AU418" s="637"/>
      <c r="AV418" s="637"/>
      <c r="AW418" s="637"/>
      <c r="AX418" s="637"/>
      <c r="AY418" s="637"/>
      <c r="AZ418" s="637"/>
      <c r="BA418" s="637"/>
      <c r="BB418" s="637"/>
      <c r="BC418" s="637"/>
      <c r="BD418" s="637"/>
      <c r="BE418" s="637"/>
      <c r="BF418" s="637"/>
      <c r="BG418" s="637"/>
      <c r="BH418" s="637"/>
      <c r="BI418" s="637"/>
      <c r="BJ418" s="637"/>
      <c r="BK418" s="637"/>
      <c r="BL418" s="637"/>
      <c r="BM418" s="637"/>
      <c r="BN418" s="637"/>
      <c r="BO418" s="637"/>
      <c r="BP418" s="637"/>
      <c r="BQ418" s="637"/>
      <c r="BR418" s="637"/>
      <c r="BS418" s="637"/>
      <c r="BT418" s="637"/>
      <c r="BU418" s="637"/>
      <c r="BV418" s="637"/>
      <c r="BW418" s="637"/>
      <c r="BX418" s="637"/>
      <c r="BY418" s="637"/>
      <c r="BZ418" s="637"/>
      <c r="CA418" s="637"/>
      <c r="CB418" s="637"/>
    </row>
    <row r="419" spans="3:80">
      <c r="C419" s="636"/>
      <c r="D419" s="637"/>
      <c r="E419" s="637"/>
      <c r="F419" s="637"/>
      <c r="G419" s="637"/>
      <c r="H419" s="637"/>
      <c r="I419" s="637"/>
      <c r="J419" s="637"/>
      <c r="K419" s="637"/>
      <c r="L419" s="637"/>
      <c r="M419" s="637"/>
      <c r="N419" s="637"/>
      <c r="O419" s="637"/>
      <c r="P419" s="637"/>
      <c r="Q419" s="637"/>
      <c r="R419" s="637"/>
      <c r="S419" s="637"/>
      <c r="T419" s="637"/>
      <c r="U419" s="637"/>
      <c r="V419" s="637"/>
      <c r="W419" s="637"/>
      <c r="X419" s="637"/>
      <c r="Y419" s="637"/>
      <c r="Z419" s="637"/>
      <c r="AA419" s="637"/>
      <c r="AB419" s="637"/>
      <c r="AC419" s="637"/>
      <c r="AD419" s="637"/>
      <c r="AE419" s="637"/>
      <c r="AF419" s="637"/>
      <c r="AG419" s="637"/>
      <c r="AH419" s="637"/>
      <c r="AI419" s="637"/>
      <c r="AJ419" s="637"/>
      <c r="AK419" s="637"/>
      <c r="AL419" s="637"/>
      <c r="AM419" s="637"/>
      <c r="AN419" s="637"/>
      <c r="AO419" s="637"/>
      <c r="AP419" s="637"/>
      <c r="AQ419" s="637"/>
      <c r="AR419" s="637"/>
      <c r="AS419" s="637"/>
      <c r="AT419" s="637"/>
      <c r="AU419" s="637"/>
      <c r="AV419" s="637"/>
      <c r="AW419" s="637"/>
      <c r="AX419" s="637"/>
      <c r="AY419" s="637"/>
      <c r="AZ419" s="637"/>
      <c r="BA419" s="637"/>
      <c r="BB419" s="637"/>
      <c r="BC419" s="637"/>
      <c r="BD419" s="637"/>
      <c r="BE419" s="637"/>
      <c r="BF419" s="637"/>
      <c r="BG419" s="637"/>
      <c r="BH419" s="637"/>
      <c r="BI419" s="637"/>
      <c r="BJ419" s="637"/>
      <c r="BK419" s="637"/>
      <c r="BL419" s="637"/>
      <c r="BM419" s="637"/>
      <c r="BN419" s="637"/>
      <c r="BO419" s="637"/>
      <c r="BP419" s="637"/>
      <c r="BQ419" s="637"/>
      <c r="BR419" s="637"/>
      <c r="BS419" s="637"/>
      <c r="BT419" s="637"/>
      <c r="BU419" s="637"/>
      <c r="BV419" s="637"/>
      <c r="BW419" s="637"/>
      <c r="BX419" s="637"/>
      <c r="BY419" s="637"/>
      <c r="BZ419" s="637"/>
      <c r="CA419" s="637"/>
      <c r="CB419" s="637"/>
    </row>
    <row r="420" spans="3:80">
      <c r="C420" s="636"/>
      <c r="D420" s="637"/>
      <c r="E420" s="637"/>
      <c r="F420" s="637"/>
      <c r="G420" s="637"/>
      <c r="H420" s="637"/>
      <c r="I420" s="637"/>
      <c r="J420" s="637"/>
      <c r="K420" s="637"/>
      <c r="L420" s="637"/>
      <c r="M420" s="637"/>
      <c r="N420" s="637"/>
      <c r="O420" s="637"/>
      <c r="P420" s="637"/>
      <c r="Q420" s="637"/>
      <c r="R420" s="637"/>
      <c r="S420" s="637"/>
      <c r="T420" s="637"/>
      <c r="U420" s="637"/>
      <c r="V420" s="637"/>
      <c r="W420" s="637"/>
      <c r="X420" s="637"/>
      <c r="Y420" s="637"/>
      <c r="Z420" s="637"/>
      <c r="AA420" s="637"/>
      <c r="AB420" s="637"/>
      <c r="AC420" s="637"/>
      <c r="AD420" s="637"/>
      <c r="AE420" s="637"/>
      <c r="AF420" s="637"/>
      <c r="AG420" s="637"/>
      <c r="AH420" s="637"/>
      <c r="AI420" s="637"/>
      <c r="AJ420" s="637"/>
      <c r="AK420" s="637"/>
      <c r="AL420" s="637"/>
      <c r="AM420" s="637"/>
      <c r="AN420" s="637"/>
      <c r="AO420" s="637"/>
      <c r="AP420" s="637"/>
      <c r="AQ420" s="637"/>
      <c r="AR420" s="637"/>
      <c r="AS420" s="637"/>
      <c r="AT420" s="637"/>
      <c r="AU420" s="637"/>
      <c r="AV420" s="637"/>
      <c r="AW420" s="637"/>
      <c r="AX420" s="637"/>
      <c r="AY420" s="637"/>
      <c r="AZ420" s="637"/>
      <c r="BA420" s="637"/>
      <c r="BB420" s="637"/>
      <c r="BC420" s="637"/>
      <c r="BD420" s="637"/>
      <c r="BE420" s="637"/>
      <c r="BF420" s="637"/>
      <c r="BG420" s="637"/>
      <c r="BH420" s="637"/>
      <c r="BI420" s="637"/>
      <c r="BJ420" s="637"/>
      <c r="BK420" s="637"/>
      <c r="BL420" s="637"/>
      <c r="BM420" s="637"/>
      <c r="BN420" s="637"/>
      <c r="BO420" s="637"/>
      <c r="BP420" s="637"/>
      <c r="BQ420" s="637"/>
      <c r="BR420" s="637"/>
      <c r="BS420" s="637"/>
      <c r="BT420" s="637"/>
      <c r="BU420" s="637"/>
      <c r="BV420" s="637"/>
      <c r="BW420" s="637"/>
      <c r="BX420" s="637"/>
      <c r="BY420" s="637"/>
      <c r="BZ420" s="637"/>
      <c r="CA420" s="637"/>
      <c r="CB420" s="637"/>
    </row>
    <row r="421" spans="3:80">
      <c r="C421" s="636"/>
      <c r="D421" s="637"/>
      <c r="E421" s="637"/>
      <c r="F421" s="637"/>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637"/>
      <c r="AF421" s="637"/>
      <c r="AG421" s="637"/>
      <c r="AH421" s="637"/>
      <c r="AI421" s="637"/>
      <c r="AJ421" s="637"/>
      <c r="AK421" s="637"/>
      <c r="AL421" s="637"/>
      <c r="AM421" s="637"/>
      <c r="AN421" s="637"/>
      <c r="AO421" s="637"/>
      <c r="AP421" s="637"/>
      <c r="AQ421" s="637"/>
      <c r="AR421" s="637"/>
      <c r="AS421" s="637"/>
      <c r="AT421" s="637"/>
      <c r="AU421" s="637"/>
      <c r="AV421" s="637"/>
      <c r="AW421" s="637"/>
      <c r="AX421" s="637"/>
      <c r="AY421" s="637"/>
      <c r="AZ421" s="637"/>
      <c r="BA421" s="637"/>
      <c r="BB421" s="637"/>
      <c r="BC421" s="637"/>
      <c r="BD421" s="637"/>
      <c r="BE421" s="637"/>
      <c r="BF421" s="637"/>
      <c r="BG421" s="637"/>
      <c r="BH421" s="637"/>
      <c r="BI421" s="637"/>
      <c r="BJ421" s="637"/>
      <c r="BK421" s="637"/>
      <c r="BL421" s="637"/>
      <c r="BM421" s="637"/>
      <c r="BN421" s="637"/>
      <c r="BO421" s="637"/>
      <c r="BP421" s="637"/>
      <c r="BQ421" s="637"/>
      <c r="BR421" s="637"/>
      <c r="BS421" s="637"/>
      <c r="BT421" s="637"/>
      <c r="BU421" s="637"/>
      <c r="BV421" s="637"/>
      <c r="BW421" s="637"/>
      <c r="BX421" s="637"/>
      <c r="BY421" s="637"/>
      <c r="BZ421" s="637"/>
      <c r="CA421" s="637"/>
      <c r="CB421" s="637"/>
    </row>
    <row r="422" spans="3:80">
      <c r="C422" s="636"/>
      <c r="D422" s="637"/>
      <c r="E422" s="637"/>
      <c r="F422" s="637"/>
      <c r="G422" s="637"/>
      <c r="H422" s="637"/>
      <c r="I422" s="637"/>
      <c r="J422" s="637"/>
      <c r="K422" s="637"/>
      <c r="L422" s="637"/>
      <c r="M422" s="637"/>
      <c r="N422" s="637"/>
      <c r="O422" s="637"/>
      <c r="P422" s="637"/>
      <c r="Q422" s="637"/>
      <c r="R422" s="637"/>
      <c r="S422" s="637"/>
      <c r="T422" s="637"/>
      <c r="U422" s="637"/>
      <c r="V422" s="637"/>
      <c r="W422" s="637"/>
      <c r="X422" s="637"/>
      <c r="Y422" s="637"/>
      <c r="Z422" s="637"/>
      <c r="AA422" s="637"/>
      <c r="AB422" s="637"/>
      <c r="AC422" s="637"/>
      <c r="AD422" s="637"/>
      <c r="AE422" s="637"/>
      <c r="AF422" s="637"/>
      <c r="AG422" s="637"/>
      <c r="AH422" s="637"/>
      <c r="AI422" s="637"/>
      <c r="AJ422" s="637"/>
      <c r="AK422" s="637"/>
      <c r="AL422" s="637"/>
      <c r="AM422" s="637"/>
      <c r="AN422" s="637"/>
      <c r="AO422" s="637"/>
      <c r="AP422" s="637"/>
      <c r="AQ422" s="637"/>
      <c r="AR422" s="637"/>
      <c r="AS422" s="637"/>
      <c r="AT422" s="637"/>
      <c r="AU422" s="637"/>
      <c r="AV422" s="637"/>
      <c r="AW422" s="637"/>
      <c r="AX422" s="637"/>
      <c r="AY422" s="637"/>
      <c r="AZ422" s="637"/>
      <c r="BA422" s="637"/>
      <c r="BB422" s="637"/>
      <c r="BC422" s="637"/>
      <c r="BD422" s="637"/>
      <c r="BE422" s="637"/>
      <c r="BF422" s="637"/>
      <c r="BG422" s="637"/>
      <c r="BH422" s="637"/>
      <c r="BI422" s="637"/>
      <c r="BJ422" s="637"/>
      <c r="BK422" s="637"/>
      <c r="BL422" s="637"/>
      <c r="BM422" s="637"/>
      <c r="BN422" s="637"/>
      <c r="BO422" s="637"/>
      <c r="BP422" s="637"/>
      <c r="BQ422" s="637"/>
      <c r="BR422" s="637"/>
      <c r="BS422" s="637"/>
      <c r="BT422" s="637"/>
      <c r="BU422" s="637"/>
      <c r="BV422" s="637"/>
      <c r="BW422" s="637"/>
      <c r="BX422" s="637"/>
      <c r="BY422" s="637"/>
      <c r="BZ422" s="637"/>
      <c r="CA422" s="637"/>
      <c r="CB422" s="637"/>
    </row>
    <row r="423" spans="3:80">
      <c r="C423" s="636"/>
      <c r="D423" s="637"/>
      <c r="E423" s="637"/>
      <c r="F423" s="637"/>
      <c r="G423" s="637"/>
      <c r="H423" s="637"/>
      <c r="I423" s="637"/>
      <c r="J423" s="637"/>
      <c r="K423" s="637"/>
      <c r="L423" s="637"/>
      <c r="M423" s="637"/>
      <c r="N423" s="637"/>
      <c r="O423" s="637"/>
      <c r="P423" s="637"/>
      <c r="Q423" s="637"/>
      <c r="R423" s="637"/>
      <c r="S423" s="637"/>
      <c r="T423" s="637"/>
      <c r="U423" s="637"/>
      <c r="V423" s="637"/>
      <c r="W423" s="637"/>
      <c r="X423" s="637"/>
      <c r="Y423" s="637"/>
      <c r="Z423" s="637"/>
      <c r="AA423" s="637"/>
      <c r="AB423" s="637"/>
      <c r="AC423" s="637"/>
      <c r="AD423" s="637"/>
      <c r="AE423" s="637"/>
      <c r="AF423" s="637"/>
      <c r="AG423" s="637"/>
      <c r="AH423" s="637"/>
      <c r="AI423" s="637"/>
      <c r="AJ423" s="637"/>
      <c r="AK423" s="637"/>
      <c r="AL423" s="637"/>
      <c r="AM423" s="637"/>
      <c r="AN423" s="637"/>
      <c r="AO423" s="637"/>
      <c r="AP423" s="637"/>
      <c r="AQ423" s="637"/>
      <c r="AR423" s="637"/>
      <c r="AS423" s="637"/>
      <c r="AT423" s="637"/>
      <c r="AU423" s="637"/>
      <c r="AV423" s="637"/>
      <c r="AW423" s="637"/>
      <c r="AX423" s="637"/>
      <c r="AY423" s="637"/>
      <c r="AZ423" s="637"/>
      <c r="BA423" s="637"/>
      <c r="BB423" s="637"/>
      <c r="BC423" s="637"/>
      <c r="BD423" s="637"/>
      <c r="BE423" s="637"/>
      <c r="BF423" s="637"/>
      <c r="BG423" s="637"/>
      <c r="BH423" s="637"/>
      <c r="BI423" s="637"/>
      <c r="BJ423" s="637"/>
      <c r="BK423" s="637"/>
      <c r="BL423" s="637"/>
      <c r="BM423" s="637"/>
      <c r="BN423" s="637"/>
      <c r="BO423" s="637"/>
      <c r="BP423" s="637"/>
      <c r="BQ423" s="637"/>
      <c r="BR423" s="637"/>
      <c r="BS423" s="637"/>
      <c r="BT423" s="637"/>
      <c r="BU423" s="637"/>
      <c r="BV423" s="637"/>
      <c r="BW423" s="637"/>
      <c r="BX423" s="637"/>
      <c r="BY423" s="637"/>
      <c r="BZ423" s="637"/>
      <c r="CA423" s="637"/>
      <c r="CB423" s="637"/>
    </row>
    <row r="424" spans="3:80">
      <c r="C424" s="636"/>
      <c r="D424" s="637"/>
      <c r="E424" s="637"/>
      <c r="F424" s="637"/>
      <c r="G424" s="637"/>
      <c r="H424" s="637"/>
      <c r="I424" s="637"/>
      <c r="J424" s="637"/>
      <c r="K424" s="637"/>
      <c r="L424" s="637"/>
      <c r="M424" s="637"/>
      <c r="N424" s="637"/>
      <c r="O424" s="637"/>
      <c r="P424" s="637"/>
      <c r="Q424" s="637"/>
      <c r="R424" s="637"/>
      <c r="S424" s="637"/>
      <c r="T424" s="637"/>
      <c r="U424" s="637"/>
      <c r="V424" s="637"/>
      <c r="W424" s="637"/>
      <c r="X424" s="637"/>
      <c r="Y424" s="637"/>
      <c r="Z424" s="637"/>
      <c r="AA424" s="637"/>
      <c r="AB424" s="637"/>
      <c r="AC424" s="637"/>
      <c r="AD424" s="637"/>
      <c r="AE424" s="637"/>
      <c r="AF424" s="637"/>
      <c r="AG424" s="637"/>
      <c r="AH424" s="637"/>
      <c r="AI424" s="637"/>
      <c r="AJ424" s="637"/>
      <c r="AK424" s="637"/>
      <c r="AL424" s="637"/>
      <c r="AM424" s="637"/>
      <c r="AN424" s="637"/>
      <c r="AO424" s="637"/>
      <c r="AP424" s="637"/>
      <c r="AQ424" s="637"/>
      <c r="AR424" s="637"/>
      <c r="AS424" s="637"/>
      <c r="AT424" s="637"/>
      <c r="AU424" s="637"/>
      <c r="AV424" s="637"/>
      <c r="AW424" s="637"/>
      <c r="AX424" s="637"/>
      <c r="AY424" s="637"/>
      <c r="AZ424" s="637"/>
      <c r="BA424" s="637"/>
      <c r="BB424" s="637"/>
      <c r="BC424" s="637"/>
      <c r="BD424" s="637"/>
      <c r="BE424" s="637"/>
      <c r="BF424" s="637"/>
      <c r="BG424" s="637"/>
      <c r="BH424" s="637"/>
      <c r="BI424" s="637"/>
      <c r="BJ424" s="637"/>
      <c r="BK424" s="637"/>
      <c r="BL424" s="637"/>
      <c r="BM424" s="637"/>
      <c r="BN424" s="637"/>
      <c r="BO424" s="637"/>
      <c r="BP424" s="637"/>
      <c r="BQ424" s="637"/>
      <c r="BR424" s="637"/>
      <c r="BS424" s="637"/>
      <c r="BT424" s="637"/>
      <c r="BU424" s="637"/>
      <c r="BV424" s="637"/>
      <c r="BW424" s="637"/>
      <c r="BX424" s="637"/>
      <c r="BY424" s="637"/>
      <c r="BZ424" s="637"/>
      <c r="CA424" s="637"/>
      <c r="CB424" s="637"/>
    </row>
    <row r="425" spans="3:80">
      <c r="C425" s="636"/>
      <c r="D425" s="637"/>
      <c r="E425" s="637"/>
      <c r="F425" s="637"/>
      <c r="G425" s="637"/>
      <c r="H425" s="637"/>
      <c r="I425" s="637"/>
      <c r="J425" s="637"/>
      <c r="K425" s="637"/>
      <c r="L425" s="637"/>
      <c r="M425" s="637"/>
      <c r="N425" s="637"/>
      <c r="O425" s="637"/>
      <c r="P425" s="637"/>
      <c r="Q425" s="637"/>
      <c r="R425" s="637"/>
      <c r="S425" s="637"/>
      <c r="T425" s="637"/>
      <c r="U425" s="637"/>
      <c r="V425" s="637"/>
      <c r="W425" s="637"/>
      <c r="X425" s="637"/>
      <c r="Y425" s="637"/>
      <c r="Z425" s="637"/>
      <c r="AA425" s="637"/>
      <c r="AB425" s="637"/>
      <c r="AC425" s="637"/>
      <c r="AD425" s="637"/>
      <c r="AE425" s="637"/>
      <c r="AF425" s="637"/>
      <c r="AG425" s="637"/>
      <c r="AH425" s="637"/>
      <c r="AI425" s="637"/>
      <c r="AJ425" s="637"/>
      <c r="AK425" s="637"/>
      <c r="AL425" s="637"/>
      <c r="AM425" s="637"/>
      <c r="AN425" s="637"/>
      <c r="AO425" s="637"/>
      <c r="AP425" s="637"/>
      <c r="AQ425" s="637"/>
      <c r="AR425" s="637"/>
      <c r="AS425" s="637"/>
      <c r="AT425" s="637"/>
      <c r="AU425" s="637"/>
      <c r="AV425" s="637"/>
      <c r="AW425" s="637"/>
      <c r="AX425" s="637"/>
      <c r="AY425" s="637"/>
      <c r="AZ425" s="637"/>
      <c r="BA425" s="637"/>
      <c r="BB425" s="637"/>
      <c r="BC425" s="637"/>
      <c r="BD425" s="637"/>
      <c r="BE425" s="637"/>
      <c r="BF425" s="637"/>
      <c r="BG425" s="637"/>
      <c r="BH425" s="637"/>
      <c r="BI425" s="637"/>
      <c r="BJ425" s="637"/>
      <c r="BK425" s="637"/>
      <c r="BL425" s="637"/>
      <c r="BM425" s="637"/>
      <c r="BN425" s="637"/>
      <c r="BO425" s="637"/>
      <c r="BP425" s="637"/>
      <c r="BQ425" s="637"/>
      <c r="BR425" s="637"/>
      <c r="BS425" s="637"/>
      <c r="BT425" s="637"/>
      <c r="BU425" s="637"/>
      <c r="BV425" s="637"/>
      <c r="BW425" s="637"/>
      <c r="BX425" s="637"/>
      <c r="BY425" s="637"/>
      <c r="BZ425" s="637"/>
      <c r="CA425" s="637"/>
      <c r="CB425" s="637"/>
    </row>
    <row r="426" spans="3:80">
      <c r="C426" s="636"/>
      <c r="D426" s="637"/>
      <c r="E426" s="637"/>
      <c r="F426" s="637"/>
      <c r="G426" s="637"/>
      <c r="H426" s="637"/>
      <c r="I426" s="637"/>
      <c r="J426" s="637"/>
      <c r="K426" s="637"/>
      <c r="L426" s="637"/>
      <c r="M426" s="637"/>
      <c r="N426" s="637"/>
      <c r="O426" s="637"/>
      <c r="P426" s="637"/>
      <c r="Q426" s="637"/>
      <c r="R426" s="637"/>
      <c r="S426" s="637"/>
      <c r="T426" s="637"/>
      <c r="U426" s="637"/>
      <c r="V426" s="637"/>
      <c r="W426" s="637"/>
      <c r="X426" s="637"/>
      <c r="Y426" s="637"/>
      <c r="Z426" s="637"/>
      <c r="AA426" s="637"/>
      <c r="AB426" s="637"/>
      <c r="AC426" s="637"/>
      <c r="AD426" s="637"/>
      <c r="AE426" s="637"/>
      <c r="AF426" s="637"/>
      <c r="AG426" s="637"/>
      <c r="AH426" s="637"/>
      <c r="AI426" s="637"/>
      <c r="AJ426" s="637"/>
      <c r="AK426" s="637"/>
      <c r="AL426" s="637"/>
      <c r="AM426" s="637"/>
      <c r="AN426" s="637"/>
      <c r="AO426" s="637"/>
      <c r="AP426" s="637"/>
      <c r="AQ426" s="637"/>
      <c r="AR426" s="637"/>
      <c r="AS426" s="637"/>
      <c r="AT426" s="637"/>
      <c r="AU426" s="637"/>
      <c r="AV426" s="637"/>
      <c r="AW426" s="637"/>
      <c r="AX426" s="637"/>
      <c r="AY426" s="637"/>
      <c r="AZ426" s="637"/>
      <c r="BA426" s="637"/>
      <c r="BB426" s="637"/>
      <c r="BC426" s="637"/>
      <c r="BD426" s="637"/>
      <c r="BE426" s="637"/>
      <c r="BF426" s="637"/>
      <c r="BG426" s="637"/>
      <c r="BH426" s="637"/>
      <c r="BI426" s="637"/>
      <c r="BJ426" s="637"/>
      <c r="BK426" s="637"/>
      <c r="BL426" s="637"/>
      <c r="BM426" s="637"/>
      <c r="BN426" s="637"/>
      <c r="BO426" s="637"/>
      <c r="BP426" s="637"/>
      <c r="BQ426" s="637"/>
      <c r="BR426" s="637"/>
      <c r="BS426" s="637"/>
      <c r="BT426" s="637"/>
      <c r="BU426" s="637"/>
      <c r="BV426" s="637"/>
      <c r="BW426" s="637"/>
      <c r="BX426" s="637"/>
      <c r="BY426" s="637"/>
      <c r="BZ426" s="637"/>
      <c r="CA426" s="637"/>
      <c r="CB426" s="637"/>
    </row>
    <row r="427" spans="3:80">
      <c r="C427" s="636"/>
      <c r="D427" s="637"/>
      <c r="E427" s="637"/>
      <c r="F427" s="637"/>
      <c r="G427" s="637"/>
      <c r="H427" s="637"/>
      <c r="I427" s="637"/>
      <c r="J427" s="637"/>
      <c r="K427" s="637"/>
      <c r="L427" s="637"/>
      <c r="M427" s="637"/>
      <c r="N427" s="637"/>
      <c r="O427" s="637"/>
      <c r="P427" s="637"/>
      <c r="Q427" s="637"/>
      <c r="R427" s="637"/>
      <c r="S427" s="637"/>
      <c r="T427" s="637"/>
      <c r="U427" s="637"/>
      <c r="V427" s="637"/>
      <c r="W427" s="637"/>
      <c r="X427" s="637"/>
      <c r="Y427" s="637"/>
      <c r="Z427" s="637"/>
      <c r="AA427" s="637"/>
      <c r="AB427" s="637"/>
      <c r="AC427" s="637"/>
      <c r="AD427" s="637"/>
      <c r="AE427" s="637"/>
      <c r="AF427" s="637"/>
      <c r="AG427" s="637"/>
      <c r="AH427" s="637"/>
      <c r="AI427" s="637"/>
      <c r="AJ427" s="637"/>
      <c r="AK427" s="637"/>
      <c r="AL427" s="637"/>
      <c r="AM427" s="637"/>
      <c r="AN427" s="637"/>
      <c r="AO427" s="637"/>
      <c r="AP427" s="637"/>
      <c r="AQ427" s="637"/>
      <c r="AR427" s="637"/>
      <c r="AS427" s="637"/>
      <c r="AT427" s="637"/>
      <c r="AU427" s="637"/>
      <c r="AV427" s="637"/>
      <c r="AW427" s="637"/>
      <c r="AX427" s="637"/>
      <c r="AY427" s="637"/>
      <c r="AZ427" s="637"/>
      <c r="BA427" s="637"/>
      <c r="BB427" s="637"/>
      <c r="BC427" s="637"/>
      <c r="BD427" s="637"/>
      <c r="BE427" s="637"/>
      <c r="BF427" s="637"/>
      <c r="BG427" s="637"/>
      <c r="BH427" s="637"/>
      <c r="BI427" s="637"/>
      <c r="BJ427" s="637"/>
      <c r="BK427" s="637"/>
      <c r="BL427" s="637"/>
      <c r="BM427" s="637"/>
      <c r="BN427" s="637"/>
      <c r="BO427" s="637"/>
      <c r="BP427" s="637"/>
      <c r="BQ427" s="637"/>
      <c r="BR427" s="637"/>
      <c r="BS427" s="637"/>
      <c r="BT427" s="637"/>
      <c r="BU427" s="637"/>
      <c r="BV427" s="637"/>
      <c r="BW427" s="637"/>
      <c r="BX427" s="637"/>
      <c r="BY427" s="637"/>
      <c r="BZ427" s="637"/>
      <c r="CA427" s="637"/>
      <c r="CB427" s="637"/>
    </row>
    <row r="428" spans="3:80">
      <c r="C428" s="636"/>
      <c r="D428" s="637"/>
      <c r="E428" s="637"/>
      <c r="F428" s="637"/>
      <c r="G428" s="637"/>
      <c r="H428" s="637"/>
      <c r="I428" s="637"/>
      <c r="J428" s="637"/>
      <c r="K428" s="637"/>
      <c r="L428" s="637"/>
      <c r="M428" s="637"/>
      <c r="N428" s="637"/>
      <c r="O428" s="637"/>
      <c r="P428" s="637"/>
      <c r="Q428" s="637"/>
      <c r="R428" s="637"/>
      <c r="S428" s="637"/>
      <c r="T428" s="637"/>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c r="AR428" s="637"/>
      <c r="AS428" s="637"/>
      <c r="AT428" s="637"/>
      <c r="AU428" s="637"/>
      <c r="AV428" s="637"/>
      <c r="AW428" s="637"/>
      <c r="AX428" s="637"/>
      <c r="AY428" s="637"/>
      <c r="AZ428" s="637"/>
      <c r="BA428" s="637"/>
      <c r="BB428" s="637"/>
      <c r="BC428" s="637"/>
      <c r="BD428" s="637"/>
      <c r="BE428" s="637"/>
      <c r="BF428" s="637"/>
      <c r="BG428" s="637"/>
      <c r="BH428" s="637"/>
      <c r="BI428" s="637"/>
      <c r="BJ428" s="637"/>
      <c r="BK428" s="637"/>
      <c r="BL428" s="637"/>
      <c r="BM428" s="637"/>
      <c r="BN428" s="637"/>
      <c r="BO428" s="637"/>
      <c r="BP428" s="637"/>
      <c r="BQ428" s="637"/>
      <c r="BR428" s="637"/>
      <c r="BS428" s="637"/>
      <c r="BT428" s="637"/>
      <c r="BU428" s="637"/>
      <c r="BV428" s="637"/>
      <c r="BW428" s="637"/>
      <c r="BX428" s="637"/>
      <c r="BY428" s="637"/>
      <c r="BZ428" s="637"/>
      <c r="CA428" s="637"/>
      <c r="CB428" s="637"/>
    </row>
    <row r="429" spans="3:80">
      <c r="C429" s="636"/>
      <c r="D429" s="637"/>
      <c r="E429" s="637"/>
      <c r="F429" s="637"/>
      <c r="G429" s="637"/>
      <c r="H429" s="637"/>
      <c r="I429" s="637"/>
      <c r="J429" s="637"/>
      <c r="K429" s="637"/>
      <c r="L429" s="637"/>
      <c r="M429" s="637"/>
      <c r="N429" s="637"/>
      <c r="O429" s="637"/>
      <c r="P429" s="637"/>
      <c r="Q429" s="637"/>
      <c r="R429" s="637"/>
      <c r="S429" s="637"/>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7"/>
      <c r="AX429" s="637"/>
      <c r="AY429" s="637"/>
      <c r="AZ429" s="637"/>
      <c r="BA429" s="637"/>
      <c r="BB429" s="637"/>
      <c r="BC429" s="637"/>
      <c r="BD429" s="637"/>
      <c r="BE429" s="637"/>
      <c r="BF429" s="637"/>
      <c r="BG429" s="637"/>
      <c r="BH429" s="637"/>
      <c r="BI429" s="637"/>
      <c r="BJ429" s="637"/>
      <c r="BK429" s="637"/>
      <c r="BL429" s="637"/>
      <c r="BM429" s="637"/>
      <c r="BN429" s="637"/>
      <c r="BO429" s="637"/>
      <c r="BP429" s="637"/>
      <c r="BQ429" s="637"/>
      <c r="BR429" s="637"/>
      <c r="BS429" s="637"/>
      <c r="BT429" s="637"/>
      <c r="BU429" s="637"/>
      <c r="BV429" s="637"/>
      <c r="BW429" s="637"/>
      <c r="BX429" s="637"/>
      <c r="BY429" s="637"/>
      <c r="BZ429" s="637"/>
      <c r="CA429" s="637"/>
      <c r="CB429" s="637"/>
    </row>
    <row r="430" spans="3:80">
      <c r="C430" s="636"/>
      <c r="D430" s="637"/>
      <c r="E430" s="637"/>
      <c r="F430" s="637"/>
      <c r="G430" s="637"/>
      <c r="H430" s="637"/>
      <c r="I430" s="637"/>
      <c r="J430" s="637"/>
      <c r="K430" s="637"/>
      <c r="L430" s="637"/>
      <c r="M430" s="637"/>
      <c r="N430" s="637"/>
      <c r="O430" s="637"/>
      <c r="P430" s="637"/>
      <c r="Q430" s="637"/>
      <c r="R430" s="637"/>
      <c r="S430" s="637"/>
      <c r="T430" s="637"/>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637"/>
      <c r="AY430" s="637"/>
      <c r="AZ430" s="637"/>
      <c r="BA430" s="637"/>
      <c r="BB430" s="637"/>
      <c r="BC430" s="637"/>
      <c r="BD430" s="637"/>
      <c r="BE430" s="637"/>
      <c r="BF430" s="637"/>
      <c r="BG430" s="637"/>
      <c r="BH430" s="637"/>
      <c r="BI430" s="637"/>
      <c r="BJ430" s="637"/>
      <c r="BK430" s="637"/>
      <c r="BL430" s="637"/>
      <c r="BM430" s="637"/>
      <c r="BN430" s="637"/>
      <c r="BO430" s="637"/>
      <c r="BP430" s="637"/>
      <c r="BQ430" s="637"/>
      <c r="BR430" s="637"/>
      <c r="BS430" s="637"/>
      <c r="BT430" s="637"/>
      <c r="BU430" s="637"/>
      <c r="BV430" s="637"/>
      <c r="BW430" s="637"/>
      <c r="BX430" s="637"/>
      <c r="BY430" s="637"/>
      <c r="BZ430" s="637"/>
      <c r="CA430" s="637"/>
      <c r="CB430" s="637"/>
    </row>
    <row r="431" spans="3:80">
      <c r="C431" s="636"/>
      <c r="D431" s="637"/>
      <c r="E431" s="637"/>
      <c r="F431" s="637"/>
      <c r="G431" s="637"/>
      <c r="H431" s="637"/>
      <c r="I431" s="637"/>
      <c r="J431" s="637"/>
      <c r="K431" s="637"/>
      <c r="L431" s="637"/>
      <c r="M431" s="637"/>
      <c r="N431" s="637"/>
      <c r="O431" s="637"/>
      <c r="P431" s="637"/>
      <c r="Q431" s="637"/>
      <c r="R431" s="637"/>
      <c r="S431" s="637"/>
      <c r="T431" s="637"/>
      <c r="U431" s="637"/>
      <c r="V431" s="637"/>
      <c r="W431" s="637"/>
      <c r="X431" s="637"/>
      <c r="Y431" s="637"/>
      <c r="Z431" s="637"/>
      <c r="AA431" s="637"/>
      <c r="AB431" s="637"/>
      <c r="AC431" s="637"/>
      <c r="AD431" s="637"/>
      <c r="AE431" s="637"/>
      <c r="AF431" s="637"/>
      <c r="AG431" s="637"/>
      <c r="AH431" s="637"/>
      <c r="AI431" s="637"/>
      <c r="AJ431" s="637"/>
      <c r="AK431" s="637"/>
      <c r="AL431" s="637"/>
      <c r="AM431" s="637"/>
      <c r="AN431" s="637"/>
      <c r="AO431" s="637"/>
      <c r="AP431" s="637"/>
      <c r="AQ431" s="637"/>
      <c r="AR431" s="637"/>
      <c r="AS431" s="637"/>
      <c r="AT431" s="637"/>
      <c r="AU431" s="637"/>
      <c r="AV431" s="637"/>
      <c r="AW431" s="637"/>
      <c r="AX431" s="637"/>
      <c r="AY431" s="637"/>
      <c r="AZ431" s="637"/>
      <c r="BA431" s="637"/>
      <c r="BB431" s="637"/>
      <c r="BC431" s="637"/>
      <c r="BD431" s="637"/>
      <c r="BE431" s="637"/>
      <c r="BF431" s="637"/>
      <c r="BG431" s="637"/>
      <c r="BH431" s="637"/>
      <c r="BI431" s="637"/>
      <c r="BJ431" s="637"/>
      <c r="BK431" s="637"/>
      <c r="BL431" s="637"/>
      <c r="BM431" s="637"/>
      <c r="BN431" s="637"/>
      <c r="BO431" s="637"/>
      <c r="BP431" s="637"/>
      <c r="BQ431" s="637"/>
      <c r="BR431" s="637"/>
      <c r="BS431" s="637"/>
      <c r="BT431" s="637"/>
      <c r="BU431" s="637"/>
      <c r="BV431" s="637"/>
      <c r="BW431" s="637"/>
      <c r="BX431" s="637"/>
      <c r="BY431" s="637"/>
      <c r="BZ431" s="637"/>
      <c r="CA431" s="637"/>
      <c r="CB431" s="637"/>
    </row>
    <row r="432" spans="3:80">
      <c r="C432" s="636"/>
      <c r="D432" s="637"/>
      <c r="E432" s="637"/>
      <c r="F432" s="637"/>
      <c r="G432" s="637"/>
      <c r="H432" s="637"/>
      <c r="I432" s="637"/>
      <c r="J432" s="637"/>
      <c r="K432" s="637"/>
      <c r="L432" s="637"/>
      <c r="M432" s="637"/>
      <c r="N432" s="637"/>
      <c r="O432" s="637"/>
      <c r="P432" s="637"/>
      <c r="Q432" s="637"/>
      <c r="R432" s="637"/>
      <c r="S432" s="637"/>
      <c r="T432" s="637"/>
      <c r="U432" s="637"/>
      <c r="V432" s="637"/>
      <c r="W432" s="637"/>
      <c r="X432" s="637"/>
      <c r="Y432" s="637"/>
      <c r="Z432" s="637"/>
      <c r="AA432" s="637"/>
      <c r="AB432" s="637"/>
      <c r="AC432" s="637"/>
      <c r="AD432" s="637"/>
      <c r="AE432" s="637"/>
      <c r="AF432" s="637"/>
      <c r="AG432" s="637"/>
      <c r="AH432" s="637"/>
      <c r="AI432" s="637"/>
      <c r="AJ432" s="637"/>
      <c r="AK432" s="637"/>
      <c r="AL432" s="637"/>
      <c r="AM432" s="637"/>
      <c r="AN432" s="637"/>
      <c r="AO432" s="637"/>
      <c r="AP432" s="637"/>
      <c r="AQ432" s="637"/>
      <c r="AR432" s="637"/>
      <c r="AS432" s="637"/>
      <c r="AT432" s="637"/>
      <c r="AU432" s="637"/>
      <c r="AV432" s="637"/>
      <c r="AW432" s="637"/>
      <c r="AX432" s="637"/>
      <c r="AY432" s="637"/>
      <c r="AZ432" s="637"/>
      <c r="BA432" s="637"/>
      <c r="BB432" s="637"/>
      <c r="BC432" s="637"/>
      <c r="BD432" s="637"/>
      <c r="BE432" s="637"/>
      <c r="BF432" s="637"/>
      <c r="BG432" s="637"/>
      <c r="BH432" s="637"/>
      <c r="BI432" s="637"/>
      <c r="BJ432" s="637"/>
      <c r="BK432" s="637"/>
      <c r="BL432" s="637"/>
      <c r="BM432" s="637"/>
      <c r="BN432" s="637"/>
      <c r="BO432" s="637"/>
      <c r="BP432" s="637"/>
      <c r="BQ432" s="637"/>
      <c r="BR432" s="637"/>
      <c r="BS432" s="637"/>
      <c r="BT432" s="637"/>
      <c r="BU432" s="637"/>
      <c r="BV432" s="637"/>
      <c r="BW432" s="637"/>
      <c r="BX432" s="637"/>
      <c r="BY432" s="637"/>
      <c r="BZ432" s="637"/>
      <c r="CA432" s="637"/>
      <c r="CB432" s="637"/>
    </row>
    <row r="433" spans="3:80">
      <c r="C433" s="636"/>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c r="AZ433" s="637"/>
      <c r="BA433" s="637"/>
      <c r="BB433" s="637"/>
      <c r="BC433" s="637"/>
      <c r="BD433" s="637"/>
      <c r="BE433" s="637"/>
      <c r="BF433" s="637"/>
      <c r="BG433" s="637"/>
      <c r="BH433" s="637"/>
      <c r="BI433" s="637"/>
      <c r="BJ433" s="637"/>
      <c r="BK433" s="637"/>
      <c r="BL433" s="637"/>
      <c r="BM433" s="637"/>
      <c r="BN433" s="637"/>
      <c r="BO433" s="637"/>
      <c r="BP433" s="637"/>
      <c r="BQ433" s="637"/>
      <c r="BR433" s="637"/>
      <c r="BS433" s="637"/>
      <c r="BT433" s="637"/>
      <c r="BU433" s="637"/>
      <c r="BV433" s="637"/>
      <c r="BW433" s="637"/>
      <c r="BX433" s="637"/>
      <c r="BY433" s="637"/>
      <c r="BZ433" s="637"/>
      <c r="CA433" s="637"/>
      <c r="CB433" s="637"/>
    </row>
    <row r="434" spans="3:80">
      <c r="C434" s="636"/>
      <c r="D434" s="637"/>
      <c r="E434" s="637"/>
      <c r="F434" s="637"/>
      <c r="G434" s="637"/>
      <c r="H434" s="637"/>
      <c r="I434" s="637"/>
      <c r="J434" s="637"/>
      <c r="K434" s="637"/>
      <c r="L434" s="637"/>
      <c r="M434" s="637"/>
      <c r="N434" s="637"/>
      <c r="O434" s="637"/>
      <c r="P434" s="637"/>
      <c r="Q434" s="637"/>
      <c r="R434" s="637"/>
      <c r="S434" s="637"/>
      <c r="T434" s="637"/>
      <c r="U434" s="637"/>
      <c r="V434" s="637"/>
      <c r="W434" s="637"/>
      <c r="X434" s="637"/>
      <c r="Y434" s="637"/>
      <c r="Z434" s="637"/>
      <c r="AA434" s="637"/>
      <c r="AB434" s="637"/>
      <c r="AC434" s="637"/>
      <c r="AD434" s="637"/>
      <c r="AE434" s="637"/>
      <c r="AF434" s="637"/>
      <c r="AG434" s="637"/>
      <c r="AH434" s="637"/>
      <c r="AI434" s="637"/>
      <c r="AJ434" s="637"/>
      <c r="AK434" s="637"/>
      <c r="AL434" s="637"/>
      <c r="AM434" s="637"/>
      <c r="AN434" s="637"/>
      <c r="AO434" s="637"/>
      <c r="AP434" s="637"/>
      <c r="AQ434" s="637"/>
      <c r="AR434" s="637"/>
      <c r="AS434" s="637"/>
      <c r="AT434" s="637"/>
      <c r="AU434" s="637"/>
      <c r="AV434" s="637"/>
      <c r="AW434" s="637"/>
      <c r="AX434" s="637"/>
      <c r="AY434" s="637"/>
      <c r="AZ434" s="637"/>
      <c r="BA434" s="637"/>
      <c r="BB434" s="637"/>
      <c r="BC434" s="637"/>
      <c r="BD434" s="637"/>
      <c r="BE434" s="637"/>
      <c r="BF434" s="637"/>
      <c r="BG434" s="637"/>
      <c r="BH434" s="637"/>
      <c r="BI434" s="637"/>
      <c r="BJ434" s="637"/>
      <c r="BK434" s="637"/>
      <c r="BL434" s="637"/>
      <c r="BM434" s="637"/>
      <c r="BN434" s="637"/>
      <c r="BO434" s="637"/>
      <c r="BP434" s="637"/>
      <c r="BQ434" s="637"/>
      <c r="BR434" s="637"/>
      <c r="BS434" s="637"/>
      <c r="BT434" s="637"/>
      <c r="BU434" s="637"/>
      <c r="BV434" s="637"/>
      <c r="BW434" s="637"/>
      <c r="BX434" s="637"/>
      <c r="BY434" s="637"/>
      <c r="BZ434" s="637"/>
      <c r="CA434" s="637"/>
      <c r="CB434" s="637"/>
    </row>
    <row r="435" spans="3:80">
      <c r="C435" s="636"/>
      <c r="D435" s="637"/>
      <c r="E435" s="637"/>
      <c r="F435" s="637"/>
      <c r="G435" s="637"/>
      <c r="H435" s="637"/>
      <c r="I435" s="637"/>
      <c r="J435" s="637"/>
      <c r="K435" s="637"/>
      <c r="L435" s="637"/>
      <c r="M435" s="637"/>
      <c r="N435" s="637"/>
      <c r="O435" s="637"/>
      <c r="P435" s="637"/>
      <c r="Q435" s="637"/>
      <c r="R435" s="637"/>
      <c r="S435" s="637"/>
      <c r="T435" s="637"/>
      <c r="U435" s="637"/>
      <c r="V435" s="637"/>
      <c r="W435" s="637"/>
      <c r="X435" s="637"/>
      <c r="Y435" s="637"/>
      <c r="Z435" s="637"/>
      <c r="AA435" s="637"/>
      <c r="AB435" s="637"/>
      <c r="AC435" s="637"/>
      <c r="AD435" s="637"/>
      <c r="AE435" s="637"/>
      <c r="AF435" s="637"/>
      <c r="AG435" s="637"/>
      <c r="AH435" s="637"/>
      <c r="AI435" s="637"/>
      <c r="AJ435" s="637"/>
      <c r="AK435" s="637"/>
      <c r="AL435" s="637"/>
      <c r="AM435" s="637"/>
      <c r="AN435" s="637"/>
      <c r="AO435" s="637"/>
      <c r="AP435" s="637"/>
      <c r="AQ435" s="637"/>
      <c r="AR435" s="637"/>
      <c r="AS435" s="637"/>
      <c r="AT435" s="637"/>
      <c r="AU435" s="637"/>
      <c r="AV435" s="637"/>
      <c r="AW435" s="637"/>
      <c r="AX435" s="637"/>
      <c r="AY435" s="637"/>
      <c r="AZ435" s="637"/>
      <c r="BA435" s="637"/>
      <c r="BB435" s="637"/>
      <c r="BC435" s="637"/>
      <c r="BD435" s="637"/>
      <c r="BE435" s="637"/>
      <c r="BF435" s="637"/>
      <c r="BG435" s="637"/>
      <c r="BH435" s="637"/>
      <c r="BI435" s="637"/>
      <c r="BJ435" s="637"/>
      <c r="BK435" s="637"/>
      <c r="BL435" s="637"/>
      <c r="BM435" s="637"/>
      <c r="BN435" s="637"/>
      <c r="BO435" s="637"/>
      <c r="BP435" s="637"/>
      <c r="BQ435" s="637"/>
      <c r="BR435" s="637"/>
      <c r="BS435" s="637"/>
      <c r="BT435" s="637"/>
      <c r="BU435" s="637"/>
      <c r="BV435" s="637"/>
      <c r="BW435" s="637"/>
      <c r="BX435" s="637"/>
      <c r="BY435" s="637"/>
      <c r="BZ435" s="637"/>
      <c r="CA435" s="637"/>
      <c r="CB435" s="637"/>
    </row>
    <row r="436" spans="3:80">
      <c r="C436" s="636"/>
      <c r="D436" s="637"/>
      <c r="E436" s="637"/>
      <c r="F436" s="637"/>
      <c r="G436" s="637"/>
      <c r="H436" s="637"/>
      <c r="I436" s="637"/>
      <c r="J436" s="637"/>
      <c r="K436" s="637"/>
      <c r="L436" s="637"/>
      <c r="M436" s="637"/>
      <c r="N436" s="637"/>
      <c r="O436" s="637"/>
      <c r="P436" s="637"/>
      <c r="Q436" s="637"/>
      <c r="R436" s="637"/>
      <c r="S436" s="637"/>
      <c r="T436" s="637"/>
      <c r="U436" s="637"/>
      <c r="V436" s="637"/>
      <c r="W436" s="637"/>
      <c r="X436" s="637"/>
      <c r="Y436" s="637"/>
      <c r="Z436" s="637"/>
      <c r="AA436" s="637"/>
      <c r="AB436" s="637"/>
      <c r="AC436" s="637"/>
      <c r="AD436" s="637"/>
      <c r="AE436" s="637"/>
      <c r="AF436" s="637"/>
      <c r="AG436" s="637"/>
      <c r="AH436" s="637"/>
      <c r="AI436" s="637"/>
      <c r="AJ436" s="637"/>
      <c r="AK436" s="637"/>
      <c r="AL436" s="637"/>
      <c r="AM436" s="637"/>
      <c r="AN436" s="637"/>
      <c r="AO436" s="637"/>
      <c r="AP436" s="637"/>
      <c r="AQ436" s="637"/>
      <c r="AR436" s="637"/>
      <c r="AS436" s="637"/>
      <c r="AT436" s="637"/>
      <c r="AU436" s="637"/>
      <c r="AV436" s="637"/>
      <c r="AW436" s="637"/>
      <c r="AX436" s="637"/>
      <c r="AY436" s="637"/>
      <c r="AZ436" s="637"/>
      <c r="BA436" s="637"/>
      <c r="BB436" s="637"/>
      <c r="BC436" s="637"/>
      <c r="BD436" s="637"/>
      <c r="BE436" s="637"/>
      <c r="BF436" s="637"/>
      <c r="BG436" s="637"/>
      <c r="BH436" s="637"/>
      <c r="BI436" s="637"/>
      <c r="BJ436" s="637"/>
      <c r="BK436" s="637"/>
      <c r="BL436" s="637"/>
      <c r="BM436" s="637"/>
      <c r="BN436" s="637"/>
      <c r="BO436" s="637"/>
      <c r="BP436" s="637"/>
      <c r="BQ436" s="637"/>
      <c r="BR436" s="637"/>
      <c r="BS436" s="637"/>
      <c r="BT436" s="637"/>
      <c r="BU436" s="637"/>
      <c r="BV436" s="637"/>
      <c r="BW436" s="637"/>
      <c r="BX436" s="637"/>
      <c r="BY436" s="637"/>
      <c r="BZ436" s="637"/>
      <c r="CA436" s="637"/>
      <c r="CB436" s="637"/>
    </row>
    <row r="437" spans="3:80">
      <c r="C437" s="636"/>
      <c r="D437" s="637"/>
      <c r="E437" s="637"/>
      <c r="F437" s="637"/>
      <c r="G437" s="637"/>
      <c r="H437" s="637"/>
      <c r="I437" s="637"/>
      <c r="J437" s="637"/>
      <c r="K437" s="637"/>
      <c r="L437" s="637"/>
      <c r="M437" s="637"/>
      <c r="N437" s="637"/>
      <c r="O437" s="637"/>
      <c r="P437" s="637"/>
      <c r="Q437" s="637"/>
      <c r="R437" s="637"/>
      <c r="S437" s="637"/>
      <c r="T437" s="637"/>
      <c r="U437" s="637"/>
      <c r="V437" s="637"/>
      <c r="W437" s="637"/>
      <c r="X437" s="637"/>
      <c r="Y437" s="637"/>
      <c r="Z437" s="637"/>
      <c r="AA437" s="637"/>
      <c r="AB437" s="637"/>
      <c r="AC437" s="637"/>
      <c r="AD437" s="637"/>
      <c r="AE437" s="637"/>
      <c r="AF437" s="637"/>
      <c r="AG437" s="637"/>
      <c r="AH437" s="637"/>
      <c r="AI437" s="637"/>
      <c r="AJ437" s="637"/>
      <c r="AK437" s="637"/>
      <c r="AL437" s="637"/>
      <c r="AM437" s="637"/>
      <c r="AN437" s="637"/>
      <c r="AO437" s="637"/>
      <c r="AP437" s="637"/>
      <c r="AQ437" s="637"/>
      <c r="AR437" s="637"/>
      <c r="AS437" s="637"/>
      <c r="AT437" s="637"/>
      <c r="AU437" s="637"/>
      <c r="AV437" s="637"/>
      <c r="AW437" s="637"/>
      <c r="AX437" s="637"/>
      <c r="AY437" s="637"/>
      <c r="AZ437" s="637"/>
      <c r="BA437" s="637"/>
      <c r="BB437" s="637"/>
      <c r="BC437" s="637"/>
      <c r="BD437" s="637"/>
      <c r="BE437" s="637"/>
      <c r="BF437" s="637"/>
      <c r="BG437" s="637"/>
      <c r="BH437" s="637"/>
      <c r="BI437" s="637"/>
      <c r="BJ437" s="637"/>
      <c r="BK437" s="637"/>
      <c r="BL437" s="637"/>
      <c r="BM437" s="637"/>
      <c r="BN437" s="637"/>
      <c r="BO437" s="637"/>
      <c r="BP437" s="637"/>
      <c r="BQ437" s="637"/>
      <c r="BR437" s="637"/>
      <c r="BS437" s="637"/>
      <c r="BT437" s="637"/>
      <c r="BU437" s="637"/>
      <c r="BV437" s="637"/>
      <c r="BW437" s="637"/>
      <c r="BX437" s="637"/>
      <c r="BY437" s="637"/>
      <c r="BZ437" s="637"/>
      <c r="CA437" s="637"/>
      <c r="CB437" s="637"/>
    </row>
    <row r="438" spans="3:80">
      <c r="C438" s="636"/>
      <c r="D438" s="637"/>
      <c r="E438" s="637"/>
      <c r="F438" s="637"/>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E438" s="637"/>
      <c r="AF438" s="637"/>
      <c r="AG438" s="637"/>
      <c r="AH438" s="637"/>
      <c r="AI438" s="637"/>
      <c r="AJ438" s="637"/>
      <c r="AK438" s="637"/>
      <c r="AL438" s="637"/>
      <c r="AM438" s="637"/>
      <c r="AN438" s="637"/>
      <c r="AO438" s="637"/>
      <c r="AP438" s="637"/>
      <c r="AQ438" s="637"/>
      <c r="AR438" s="637"/>
      <c r="AS438" s="637"/>
      <c r="AT438" s="637"/>
      <c r="AU438" s="637"/>
      <c r="AV438" s="637"/>
      <c r="AW438" s="637"/>
      <c r="AX438" s="637"/>
      <c r="AY438" s="637"/>
      <c r="AZ438" s="637"/>
      <c r="BA438" s="637"/>
      <c r="BB438" s="637"/>
      <c r="BC438" s="637"/>
      <c r="BD438" s="637"/>
      <c r="BE438" s="637"/>
      <c r="BF438" s="637"/>
      <c r="BG438" s="637"/>
      <c r="BH438" s="637"/>
      <c r="BI438" s="637"/>
      <c r="BJ438" s="637"/>
      <c r="BK438" s="637"/>
      <c r="BL438" s="637"/>
      <c r="BM438" s="637"/>
      <c r="BN438" s="637"/>
      <c r="BO438" s="637"/>
      <c r="BP438" s="637"/>
      <c r="BQ438" s="637"/>
      <c r="BR438" s="637"/>
      <c r="BS438" s="637"/>
      <c r="BT438" s="637"/>
      <c r="BU438" s="637"/>
      <c r="BV438" s="637"/>
      <c r="BW438" s="637"/>
      <c r="BX438" s="637"/>
      <c r="BY438" s="637"/>
      <c r="BZ438" s="637"/>
      <c r="CA438" s="637"/>
      <c r="CB438" s="637"/>
    </row>
    <row r="439" spans="3:80">
      <c r="C439" s="636"/>
      <c r="D439" s="637"/>
      <c r="E439" s="637"/>
      <c r="F439" s="637"/>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c r="AZ439" s="637"/>
      <c r="BA439" s="637"/>
      <c r="BB439" s="637"/>
      <c r="BC439" s="637"/>
      <c r="BD439" s="637"/>
      <c r="BE439" s="637"/>
      <c r="BF439" s="637"/>
      <c r="BG439" s="637"/>
      <c r="BH439" s="637"/>
      <c r="BI439" s="637"/>
      <c r="BJ439" s="637"/>
      <c r="BK439" s="637"/>
      <c r="BL439" s="637"/>
      <c r="BM439" s="637"/>
      <c r="BN439" s="637"/>
      <c r="BO439" s="637"/>
      <c r="BP439" s="637"/>
      <c r="BQ439" s="637"/>
      <c r="BR439" s="637"/>
      <c r="BS439" s="637"/>
      <c r="BT439" s="637"/>
      <c r="BU439" s="637"/>
      <c r="BV439" s="637"/>
      <c r="BW439" s="637"/>
      <c r="BX439" s="637"/>
      <c r="BY439" s="637"/>
      <c r="BZ439" s="637"/>
      <c r="CA439" s="637"/>
      <c r="CB439" s="637"/>
    </row>
    <row r="440" spans="3:80">
      <c r="C440" s="636"/>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c r="AR440" s="637"/>
      <c r="AS440" s="637"/>
      <c r="AT440" s="637"/>
      <c r="AU440" s="637"/>
      <c r="AV440" s="637"/>
      <c r="AW440" s="637"/>
      <c r="AX440" s="637"/>
      <c r="AY440" s="637"/>
      <c r="AZ440" s="637"/>
      <c r="BA440" s="637"/>
      <c r="BB440" s="637"/>
      <c r="BC440" s="637"/>
      <c r="BD440" s="637"/>
      <c r="BE440" s="637"/>
      <c r="BF440" s="637"/>
      <c r="BG440" s="637"/>
      <c r="BH440" s="637"/>
      <c r="BI440" s="637"/>
      <c r="BJ440" s="637"/>
      <c r="BK440" s="637"/>
      <c r="BL440" s="637"/>
      <c r="BM440" s="637"/>
      <c r="BN440" s="637"/>
      <c r="BO440" s="637"/>
      <c r="BP440" s="637"/>
      <c r="BQ440" s="637"/>
      <c r="BR440" s="637"/>
      <c r="BS440" s="637"/>
      <c r="BT440" s="637"/>
      <c r="BU440" s="637"/>
      <c r="BV440" s="637"/>
      <c r="BW440" s="637"/>
      <c r="BX440" s="637"/>
      <c r="BY440" s="637"/>
      <c r="BZ440" s="637"/>
      <c r="CA440" s="637"/>
      <c r="CB440" s="637"/>
    </row>
    <row r="441" spans="3:80">
      <c r="C441" s="636"/>
      <c r="D441" s="637"/>
      <c r="E441" s="637"/>
      <c r="F441" s="637"/>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37"/>
      <c r="AF441" s="637"/>
      <c r="AG441" s="637"/>
      <c r="AH441" s="637"/>
      <c r="AI441" s="637"/>
      <c r="AJ441" s="637"/>
      <c r="AK441" s="637"/>
      <c r="AL441" s="637"/>
      <c r="AM441" s="637"/>
      <c r="AN441" s="637"/>
      <c r="AO441" s="637"/>
      <c r="AP441" s="637"/>
      <c r="AQ441" s="637"/>
      <c r="AR441" s="637"/>
      <c r="AS441" s="637"/>
      <c r="AT441" s="637"/>
      <c r="AU441" s="637"/>
      <c r="AV441" s="637"/>
      <c r="AW441" s="637"/>
      <c r="AX441" s="637"/>
      <c r="AY441" s="637"/>
      <c r="AZ441" s="637"/>
      <c r="BA441" s="637"/>
      <c r="BB441" s="637"/>
      <c r="BC441" s="637"/>
      <c r="BD441" s="637"/>
      <c r="BE441" s="637"/>
      <c r="BF441" s="637"/>
      <c r="BG441" s="637"/>
      <c r="BH441" s="637"/>
      <c r="BI441" s="637"/>
      <c r="BJ441" s="637"/>
      <c r="BK441" s="637"/>
      <c r="BL441" s="637"/>
      <c r="BM441" s="637"/>
      <c r="BN441" s="637"/>
      <c r="BO441" s="637"/>
      <c r="BP441" s="637"/>
      <c r="BQ441" s="637"/>
      <c r="BR441" s="637"/>
      <c r="BS441" s="637"/>
      <c r="BT441" s="637"/>
      <c r="BU441" s="637"/>
      <c r="BV441" s="637"/>
      <c r="BW441" s="637"/>
      <c r="BX441" s="637"/>
      <c r="BY441" s="637"/>
      <c r="BZ441" s="637"/>
      <c r="CA441" s="637"/>
      <c r="CB441" s="637"/>
    </row>
    <row r="442" spans="3:80">
      <c r="C442" s="636"/>
      <c r="D442" s="637"/>
      <c r="E442" s="637"/>
      <c r="F442" s="637"/>
      <c r="G442" s="637"/>
      <c r="H442" s="637"/>
      <c r="I442" s="637"/>
      <c r="J442" s="637"/>
      <c r="K442" s="637"/>
      <c r="L442" s="637"/>
      <c r="M442" s="637"/>
      <c r="N442" s="637"/>
      <c r="O442" s="637"/>
      <c r="P442" s="637"/>
      <c r="Q442" s="637"/>
      <c r="R442" s="637"/>
      <c r="S442" s="637"/>
      <c r="T442" s="637"/>
      <c r="U442" s="637"/>
      <c r="V442" s="637"/>
      <c r="W442" s="637"/>
      <c r="X442" s="637"/>
      <c r="Y442" s="637"/>
      <c r="Z442" s="637"/>
      <c r="AA442" s="637"/>
      <c r="AB442" s="637"/>
      <c r="AC442" s="637"/>
      <c r="AD442" s="637"/>
      <c r="AE442" s="637"/>
      <c r="AF442" s="637"/>
      <c r="AG442" s="637"/>
      <c r="AH442" s="637"/>
      <c r="AI442" s="637"/>
      <c r="AJ442" s="637"/>
      <c r="AK442" s="637"/>
      <c r="AL442" s="637"/>
      <c r="AM442" s="637"/>
      <c r="AN442" s="637"/>
      <c r="AO442" s="637"/>
      <c r="AP442" s="637"/>
      <c r="AQ442" s="637"/>
      <c r="AR442" s="637"/>
      <c r="AS442" s="637"/>
      <c r="AT442" s="637"/>
      <c r="AU442" s="637"/>
      <c r="AV442" s="637"/>
      <c r="AW442" s="637"/>
      <c r="AX442" s="637"/>
      <c r="AY442" s="637"/>
      <c r="AZ442" s="637"/>
      <c r="BA442" s="637"/>
      <c r="BB442" s="637"/>
      <c r="BC442" s="637"/>
      <c r="BD442" s="637"/>
      <c r="BE442" s="637"/>
      <c r="BF442" s="637"/>
      <c r="BG442" s="637"/>
      <c r="BH442" s="637"/>
      <c r="BI442" s="637"/>
      <c r="BJ442" s="637"/>
      <c r="BK442" s="637"/>
      <c r="BL442" s="637"/>
      <c r="BM442" s="637"/>
      <c r="BN442" s="637"/>
      <c r="BO442" s="637"/>
      <c r="BP442" s="637"/>
      <c r="BQ442" s="637"/>
      <c r="BR442" s="637"/>
      <c r="BS442" s="637"/>
      <c r="BT442" s="637"/>
      <c r="BU442" s="637"/>
      <c r="BV442" s="637"/>
      <c r="BW442" s="637"/>
      <c r="BX442" s="637"/>
      <c r="BY442" s="637"/>
      <c r="BZ442" s="637"/>
      <c r="CA442" s="637"/>
      <c r="CB442" s="637"/>
    </row>
    <row r="443" spans="3:80">
      <c r="C443" s="636"/>
      <c r="D443" s="637"/>
      <c r="E443" s="637"/>
      <c r="F443" s="637"/>
      <c r="G443" s="637"/>
      <c r="H443" s="637"/>
      <c r="I443" s="637"/>
      <c r="J443" s="637"/>
      <c r="K443" s="637"/>
      <c r="L443" s="637"/>
      <c r="M443" s="637"/>
      <c r="N443" s="637"/>
      <c r="O443" s="637"/>
      <c r="P443" s="637"/>
      <c r="Q443" s="637"/>
      <c r="R443" s="637"/>
      <c r="S443" s="637"/>
      <c r="T443" s="637"/>
      <c r="U443" s="637"/>
      <c r="V443" s="637"/>
      <c r="W443" s="637"/>
      <c r="X443" s="637"/>
      <c r="Y443" s="637"/>
      <c r="Z443" s="637"/>
      <c r="AA443" s="637"/>
      <c r="AB443" s="637"/>
      <c r="AC443" s="637"/>
      <c r="AD443" s="637"/>
      <c r="AE443" s="637"/>
      <c r="AF443" s="637"/>
      <c r="AG443" s="637"/>
      <c r="AH443" s="637"/>
      <c r="AI443" s="637"/>
      <c r="AJ443" s="637"/>
      <c r="AK443" s="637"/>
      <c r="AL443" s="637"/>
      <c r="AM443" s="637"/>
      <c r="AN443" s="637"/>
      <c r="AO443" s="637"/>
      <c r="AP443" s="637"/>
      <c r="AQ443" s="637"/>
      <c r="AR443" s="637"/>
      <c r="AS443" s="637"/>
      <c r="AT443" s="637"/>
      <c r="AU443" s="637"/>
      <c r="AV443" s="637"/>
      <c r="AW443" s="637"/>
      <c r="AX443" s="637"/>
      <c r="AY443" s="637"/>
      <c r="AZ443" s="637"/>
      <c r="BA443" s="637"/>
      <c r="BB443" s="637"/>
      <c r="BC443" s="637"/>
      <c r="BD443" s="637"/>
      <c r="BE443" s="637"/>
      <c r="BF443" s="637"/>
      <c r="BG443" s="637"/>
      <c r="BH443" s="637"/>
      <c r="BI443" s="637"/>
      <c r="BJ443" s="637"/>
      <c r="BK443" s="637"/>
      <c r="BL443" s="637"/>
      <c r="BM443" s="637"/>
      <c r="BN443" s="637"/>
      <c r="BO443" s="637"/>
      <c r="BP443" s="637"/>
      <c r="BQ443" s="637"/>
      <c r="BR443" s="637"/>
      <c r="BS443" s="637"/>
      <c r="BT443" s="637"/>
      <c r="BU443" s="637"/>
      <c r="BV443" s="637"/>
      <c r="BW443" s="637"/>
      <c r="BX443" s="637"/>
      <c r="BY443" s="637"/>
      <c r="BZ443" s="637"/>
      <c r="CA443" s="637"/>
      <c r="CB443" s="637"/>
    </row>
    <row r="444" spans="3:80">
      <c r="C444" s="636"/>
      <c r="D444" s="637"/>
      <c r="E444" s="637"/>
      <c r="F444" s="637"/>
      <c r="G444" s="637"/>
      <c r="H444" s="637"/>
      <c r="I444" s="637"/>
      <c r="J444" s="637"/>
      <c r="K444" s="637"/>
      <c r="L444" s="637"/>
      <c r="M444" s="637"/>
      <c r="N444" s="637"/>
      <c r="O444" s="637"/>
      <c r="P444" s="637"/>
      <c r="Q444" s="637"/>
      <c r="R444" s="637"/>
      <c r="S444" s="637"/>
      <c r="T444" s="637"/>
      <c r="U444" s="637"/>
      <c r="V444" s="637"/>
      <c r="W444" s="637"/>
      <c r="X444" s="637"/>
      <c r="Y444" s="637"/>
      <c r="Z444" s="637"/>
      <c r="AA444" s="637"/>
      <c r="AB444" s="637"/>
      <c r="AC444" s="637"/>
      <c r="AD444" s="637"/>
      <c r="AE444" s="637"/>
      <c r="AF444" s="637"/>
      <c r="AG444" s="637"/>
      <c r="AH444" s="637"/>
      <c r="AI444" s="637"/>
      <c r="AJ444" s="637"/>
      <c r="AK444" s="637"/>
      <c r="AL444" s="637"/>
      <c r="AM444" s="637"/>
      <c r="AN444" s="637"/>
      <c r="AO444" s="637"/>
      <c r="AP444" s="637"/>
      <c r="AQ444" s="637"/>
      <c r="AR444" s="637"/>
      <c r="AS444" s="637"/>
      <c r="AT444" s="637"/>
      <c r="AU444" s="637"/>
      <c r="AV444" s="637"/>
      <c r="AW444" s="637"/>
      <c r="AX444" s="637"/>
      <c r="AY444" s="637"/>
      <c r="AZ444" s="637"/>
      <c r="BA444" s="637"/>
      <c r="BB444" s="637"/>
      <c r="BC444" s="637"/>
      <c r="BD444" s="637"/>
      <c r="BE444" s="637"/>
      <c r="BF444" s="637"/>
      <c r="BG444" s="637"/>
      <c r="BH444" s="637"/>
      <c r="BI444" s="637"/>
      <c r="BJ444" s="637"/>
      <c r="BK444" s="637"/>
      <c r="BL444" s="637"/>
      <c r="BM444" s="637"/>
      <c r="BN444" s="637"/>
      <c r="BO444" s="637"/>
      <c r="BP444" s="637"/>
      <c r="BQ444" s="637"/>
      <c r="BR444" s="637"/>
      <c r="BS444" s="637"/>
      <c r="BT444" s="637"/>
      <c r="BU444" s="637"/>
      <c r="BV444" s="637"/>
      <c r="BW444" s="637"/>
      <c r="BX444" s="637"/>
      <c r="BY444" s="637"/>
      <c r="BZ444" s="637"/>
      <c r="CA444" s="637"/>
      <c r="CB444" s="637"/>
    </row>
    <row r="445" spans="3:80">
      <c r="C445" s="636"/>
      <c r="D445" s="637"/>
      <c r="E445" s="637"/>
      <c r="F445" s="637"/>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37"/>
      <c r="AF445" s="637"/>
      <c r="AG445" s="637"/>
      <c r="AH445" s="637"/>
      <c r="AI445" s="637"/>
      <c r="AJ445" s="637"/>
      <c r="AK445" s="637"/>
      <c r="AL445" s="637"/>
      <c r="AM445" s="637"/>
      <c r="AN445" s="637"/>
      <c r="AO445" s="637"/>
      <c r="AP445" s="637"/>
      <c r="AQ445" s="637"/>
      <c r="AR445" s="637"/>
      <c r="AS445" s="637"/>
      <c r="AT445" s="637"/>
      <c r="AU445" s="637"/>
      <c r="AV445" s="637"/>
      <c r="AW445" s="637"/>
      <c r="AX445" s="637"/>
      <c r="AY445" s="637"/>
      <c r="AZ445" s="637"/>
      <c r="BA445" s="637"/>
      <c r="BB445" s="637"/>
      <c r="BC445" s="637"/>
      <c r="BD445" s="637"/>
      <c r="BE445" s="637"/>
      <c r="BF445" s="637"/>
      <c r="BG445" s="637"/>
      <c r="BH445" s="637"/>
      <c r="BI445" s="637"/>
      <c r="BJ445" s="637"/>
      <c r="BK445" s="637"/>
      <c r="BL445" s="637"/>
      <c r="BM445" s="637"/>
      <c r="BN445" s="637"/>
      <c r="BO445" s="637"/>
      <c r="BP445" s="637"/>
      <c r="BQ445" s="637"/>
      <c r="BR445" s="637"/>
      <c r="BS445" s="637"/>
      <c r="BT445" s="637"/>
      <c r="BU445" s="637"/>
      <c r="BV445" s="637"/>
      <c r="BW445" s="637"/>
      <c r="BX445" s="637"/>
      <c r="BY445" s="637"/>
      <c r="BZ445" s="637"/>
      <c r="CA445" s="637"/>
      <c r="CB445" s="637"/>
    </row>
    <row r="446" spans="3:80">
      <c r="C446" s="636"/>
      <c r="D446" s="637"/>
      <c r="E446" s="637"/>
      <c r="F446" s="637"/>
      <c r="G446" s="637"/>
      <c r="H446" s="637"/>
      <c r="I446" s="637"/>
      <c r="J446" s="637"/>
      <c r="K446" s="637"/>
      <c r="L446" s="637"/>
      <c r="M446" s="637"/>
      <c r="N446" s="637"/>
      <c r="O446" s="637"/>
      <c r="P446" s="637"/>
      <c r="Q446" s="637"/>
      <c r="R446" s="637"/>
      <c r="S446" s="637"/>
      <c r="T446" s="637"/>
      <c r="U446" s="637"/>
      <c r="V446" s="637"/>
      <c r="W446" s="637"/>
      <c r="X446" s="637"/>
      <c r="Y446" s="637"/>
      <c r="Z446" s="637"/>
      <c r="AA446" s="637"/>
      <c r="AB446" s="637"/>
      <c r="AC446" s="637"/>
      <c r="AD446" s="637"/>
      <c r="AE446" s="637"/>
      <c r="AF446" s="637"/>
      <c r="AG446" s="637"/>
      <c r="AH446" s="637"/>
      <c r="AI446" s="637"/>
      <c r="AJ446" s="637"/>
      <c r="AK446" s="637"/>
      <c r="AL446" s="637"/>
      <c r="AM446" s="637"/>
      <c r="AN446" s="637"/>
      <c r="AO446" s="637"/>
      <c r="AP446" s="637"/>
      <c r="AQ446" s="637"/>
      <c r="AR446" s="637"/>
      <c r="AS446" s="637"/>
      <c r="AT446" s="637"/>
      <c r="AU446" s="637"/>
      <c r="AV446" s="637"/>
      <c r="AW446" s="637"/>
      <c r="AX446" s="637"/>
      <c r="AY446" s="637"/>
      <c r="AZ446" s="637"/>
      <c r="BA446" s="637"/>
      <c r="BB446" s="637"/>
      <c r="BC446" s="637"/>
      <c r="BD446" s="637"/>
      <c r="BE446" s="637"/>
      <c r="BF446" s="637"/>
      <c r="BG446" s="637"/>
      <c r="BH446" s="637"/>
      <c r="BI446" s="637"/>
      <c r="BJ446" s="637"/>
      <c r="BK446" s="637"/>
      <c r="BL446" s="637"/>
      <c r="BM446" s="637"/>
      <c r="BN446" s="637"/>
      <c r="BO446" s="637"/>
      <c r="BP446" s="637"/>
      <c r="BQ446" s="637"/>
      <c r="BR446" s="637"/>
      <c r="BS446" s="637"/>
      <c r="BT446" s="637"/>
      <c r="BU446" s="637"/>
      <c r="BV446" s="637"/>
      <c r="BW446" s="637"/>
      <c r="BX446" s="637"/>
      <c r="BY446" s="637"/>
      <c r="BZ446" s="637"/>
      <c r="CA446" s="637"/>
      <c r="CB446" s="637"/>
    </row>
    <row r="447" spans="3:80">
      <c r="C447" s="636"/>
      <c r="D447" s="637"/>
      <c r="E447" s="637"/>
      <c r="F447" s="637"/>
      <c r="G447" s="637"/>
      <c r="H447" s="637"/>
      <c r="I447" s="637"/>
      <c r="J447" s="637"/>
      <c r="K447" s="637"/>
      <c r="L447" s="637"/>
      <c r="M447" s="637"/>
      <c r="N447" s="637"/>
      <c r="O447" s="637"/>
      <c r="P447" s="637"/>
      <c r="Q447" s="637"/>
      <c r="R447" s="637"/>
      <c r="S447" s="637"/>
      <c r="T447" s="637"/>
      <c r="U447" s="637"/>
      <c r="V447" s="637"/>
      <c r="W447" s="637"/>
      <c r="X447" s="637"/>
      <c r="Y447" s="637"/>
      <c r="Z447" s="637"/>
      <c r="AA447" s="637"/>
      <c r="AB447" s="637"/>
      <c r="AC447" s="637"/>
      <c r="AD447" s="637"/>
      <c r="AE447" s="637"/>
      <c r="AF447" s="637"/>
      <c r="AG447" s="637"/>
      <c r="AH447" s="637"/>
      <c r="AI447" s="637"/>
      <c r="AJ447" s="637"/>
      <c r="AK447" s="637"/>
      <c r="AL447" s="637"/>
      <c r="AM447" s="637"/>
      <c r="AN447" s="637"/>
      <c r="AO447" s="637"/>
      <c r="AP447" s="637"/>
      <c r="AQ447" s="637"/>
      <c r="AR447" s="637"/>
      <c r="AS447" s="637"/>
      <c r="AT447" s="637"/>
      <c r="AU447" s="637"/>
      <c r="AV447" s="637"/>
      <c r="AW447" s="637"/>
      <c r="AX447" s="637"/>
      <c r="AY447" s="637"/>
      <c r="AZ447" s="637"/>
      <c r="BA447" s="637"/>
      <c r="BB447" s="637"/>
      <c r="BC447" s="637"/>
      <c r="BD447" s="637"/>
      <c r="BE447" s="637"/>
      <c r="BF447" s="637"/>
      <c r="BG447" s="637"/>
      <c r="BH447" s="637"/>
      <c r="BI447" s="637"/>
      <c r="BJ447" s="637"/>
      <c r="BK447" s="637"/>
      <c r="BL447" s="637"/>
      <c r="BM447" s="637"/>
      <c r="BN447" s="637"/>
      <c r="BO447" s="637"/>
      <c r="BP447" s="637"/>
      <c r="BQ447" s="637"/>
      <c r="BR447" s="637"/>
      <c r="BS447" s="637"/>
      <c r="BT447" s="637"/>
      <c r="BU447" s="637"/>
      <c r="BV447" s="637"/>
      <c r="BW447" s="637"/>
      <c r="BX447" s="637"/>
      <c r="BY447" s="637"/>
      <c r="BZ447" s="637"/>
      <c r="CA447" s="637"/>
      <c r="CB447" s="637"/>
    </row>
    <row r="448" spans="3:80">
      <c r="C448" s="636"/>
      <c r="D448" s="637"/>
      <c r="E448" s="637"/>
      <c r="F448" s="637"/>
      <c r="G448" s="637"/>
      <c r="H448" s="637"/>
      <c r="I448" s="637"/>
      <c r="J448" s="637"/>
      <c r="K448" s="637"/>
      <c r="L448" s="637"/>
      <c r="M448" s="637"/>
      <c r="N448" s="637"/>
      <c r="O448" s="637"/>
      <c r="P448" s="637"/>
      <c r="Q448" s="637"/>
      <c r="R448" s="637"/>
      <c r="S448" s="637"/>
      <c r="T448" s="637"/>
      <c r="U448" s="637"/>
      <c r="V448" s="637"/>
      <c r="W448" s="637"/>
      <c r="X448" s="637"/>
      <c r="Y448" s="637"/>
      <c r="Z448" s="637"/>
      <c r="AA448" s="637"/>
      <c r="AB448" s="637"/>
      <c r="AC448" s="637"/>
      <c r="AD448" s="637"/>
      <c r="AE448" s="637"/>
      <c r="AF448" s="637"/>
      <c r="AG448" s="637"/>
      <c r="AH448" s="637"/>
      <c r="AI448" s="637"/>
      <c r="AJ448" s="637"/>
      <c r="AK448" s="637"/>
      <c r="AL448" s="637"/>
      <c r="AM448" s="637"/>
      <c r="AN448" s="637"/>
      <c r="AO448" s="637"/>
      <c r="AP448" s="637"/>
      <c r="AQ448" s="637"/>
      <c r="AR448" s="637"/>
      <c r="AS448" s="637"/>
      <c r="AT448" s="637"/>
      <c r="AU448" s="637"/>
      <c r="AV448" s="637"/>
      <c r="AW448" s="637"/>
      <c r="AX448" s="637"/>
      <c r="AY448" s="637"/>
      <c r="AZ448" s="637"/>
      <c r="BA448" s="637"/>
      <c r="BB448" s="637"/>
      <c r="BC448" s="637"/>
      <c r="BD448" s="637"/>
      <c r="BE448" s="637"/>
      <c r="BF448" s="637"/>
      <c r="BG448" s="637"/>
      <c r="BH448" s="637"/>
      <c r="BI448" s="637"/>
      <c r="BJ448" s="637"/>
      <c r="BK448" s="637"/>
      <c r="BL448" s="637"/>
      <c r="BM448" s="637"/>
      <c r="BN448" s="637"/>
      <c r="BO448" s="637"/>
      <c r="BP448" s="637"/>
      <c r="BQ448" s="637"/>
      <c r="BR448" s="637"/>
      <c r="BS448" s="637"/>
      <c r="BT448" s="637"/>
      <c r="BU448" s="637"/>
      <c r="BV448" s="637"/>
      <c r="BW448" s="637"/>
      <c r="BX448" s="637"/>
      <c r="BY448" s="637"/>
      <c r="BZ448" s="637"/>
      <c r="CA448" s="637"/>
      <c r="CB448" s="637"/>
    </row>
    <row r="449" spans="3:80">
      <c r="C449" s="636"/>
      <c r="D449" s="637"/>
      <c r="E449" s="637"/>
      <c r="F449" s="637"/>
      <c r="G449" s="637"/>
      <c r="H449" s="637"/>
      <c r="I449" s="637"/>
      <c r="J449" s="637"/>
      <c r="K449" s="637"/>
      <c r="L449" s="637"/>
      <c r="M449" s="637"/>
      <c r="N449" s="637"/>
      <c r="O449" s="637"/>
      <c r="P449" s="637"/>
      <c r="Q449" s="637"/>
      <c r="R449" s="637"/>
      <c r="S449" s="637"/>
      <c r="T449" s="637"/>
      <c r="U449" s="637"/>
      <c r="V449" s="637"/>
      <c r="W449" s="637"/>
      <c r="X449" s="637"/>
      <c r="Y449" s="637"/>
      <c r="Z449" s="637"/>
      <c r="AA449" s="637"/>
      <c r="AB449" s="637"/>
      <c r="AC449" s="637"/>
      <c r="AD449" s="637"/>
      <c r="AE449" s="637"/>
      <c r="AF449" s="637"/>
      <c r="AG449" s="637"/>
      <c r="AH449" s="637"/>
      <c r="AI449" s="637"/>
      <c r="AJ449" s="637"/>
      <c r="AK449" s="637"/>
      <c r="AL449" s="637"/>
      <c r="AM449" s="637"/>
      <c r="AN449" s="637"/>
      <c r="AO449" s="637"/>
      <c r="AP449" s="637"/>
      <c r="AQ449" s="637"/>
      <c r="AR449" s="637"/>
      <c r="AS449" s="637"/>
      <c r="AT449" s="637"/>
      <c r="AU449" s="637"/>
      <c r="AV449" s="637"/>
      <c r="AW449" s="637"/>
      <c r="AX449" s="637"/>
      <c r="AY449" s="637"/>
      <c r="AZ449" s="637"/>
      <c r="BA449" s="637"/>
      <c r="BB449" s="637"/>
      <c r="BC449" s="637"/>
      <c r="BD449" s="637"/>
      <c r="BE449" s="637"/>
      <c r="BF449" s="637"/>
      <c r="BG449" s="637"/>
      <c r="BH449" s="637"/>
      <c r="BI449" s="637"/>
      <c r="BJ449" s="637"/>
      <c r="BK449" s="637"/>
      <c r="BL449" s="637"/>
      <c r="BM449" s="637"/>
      <c r="BN449" s="637"/>
      <c r="BO449" s="637"/>
      <c r="BP449" s="637"/>
      <c r="BQ449" s="637"/>
      <c r="BR449" s="637"/>
      <c r="BS449" s="637"/>
      <c r="BT449" s="637"/>
      <c r="BU449" s="637"/>
      <c r="BV449" s="637"/>
      <c r="BW449" s="637"/>
      <c r="BX449" s="637"/>
      <c r="BY449" s="637"/>
      <c r="BZ449" s="637"/>
      <c r="CA449" s="637"/>
      <c r="CB449" s="637"/>
    </row>
    <row r="450" spans="3:80">
      <c r="C450" s="636"/>
      <c r="D450" s="637"/>
      <c r="E450" s="637"/>
      <c r="F450" s="637"/>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E450" s="637"/>
      <c r="AF450" s="637"/>
      <c r="AG450" s="637"/>
      <c r="AH450" s="637"/>
      <c r="AI450" s="637"/>
      <c r="AJ450" s="637"/>
      <c r="AK450" s="637"/>
      <c r="AL450" s="637"/>
      <c r="AM450" s="637"/>
      <c r="AN450" s="637"/>
      <c r="AO450" s="637"/>
      <c r="AP450" s="637"/>
      <c r="AQ450" s="637"/>
      <c r="AR450" s="637"/>
      <c r="AS450" s="637"/>
      <c r="AT450" s="637"/>
      <c r="AU450" s="637"/>
      <c r="AV450" s="637"/>
      <c r="AW450" s="637"/>
      <c r="AX450" s="637"/>
      <c r="AY450" s="637"/>
      <c r="AZ450" s="637"/>
      <c r="BA450" s="637"/>
      <c r="BB450" s="637"/>
      <c r="BC450" s="637"/>
      <c r="BD450" s="637"/>
      <c r="BE450" s="637"/>
      <c r="BF450" s="637"/>
      <c r="BG450" s="637"/>
      <c r="BH450" s="637"/>
      <c r="BI450" s="637"/>
      <c r="BJ450" s="637"/>
      <c r="BK450" s="637"/>
      <c r="BL450" s="637"/>
      <c r="BM450" s="637"/>
      <c r="BN450" s="637"/>
      <c r="BO450" s="637"/>
      <c r="BP450" s="637"/>
      <c r="BQ450" s="637"/>
      <c r="BR450" s="637"/>
      <c r="BS450" s="637"/>
      <c r="BT450" s="637"/>
      <c r="BU450" s="637"/>
      <c r="BV450" s="637"/>
      <c r="BW450" s="637"/>
      <c r="BX450" s="637"/>
      <c r="BY450" s="637"/>
      <c r="BZ450" s="637"/>
      <c r="CA450" s="637"/>
      <c r="CB450" s="637"/>
    </row>
    <row r="451" spans="3:80">
      <c r="C451" s="636"/>
      <c r="D451" s="637"/>
      <c r="E451" s="637"/>
      <c r="F451" s="637"/>
      <c r="G451" s="637"/>
      <c r="H451" s="637"/>
      <c r="I451" s="637"/>
      <c r="J451" s="637"/>
      <c r="K451" s="637"/>
      <c r="L451" s="637"/>
      <c r="M451" s="637"/>
      <c r="N451" s="637"/>
      <c r="O451" s="637"/>
      <c r="P451" s="637"/>
      <c r="Q451" s="637"/>
      <c r="R451" s="637"/>
      <c r="S451" s="637"/>
      <c r="T451" s="637"/>
      <c r="U451" s="637"/>
      <c r="V451" s="637"/>
      <c r="W451" s="637"/>
      <c r="X451" s="637"/>
      <c r="Y451" s="637"/>
      <c r="Z451" s="637"/>
      <c r="AA451" s="637"/>
      <c r="AB451" s="637"/>
      <c r="AC451" s="637"/>
      <c r="AD451" s="637"/>
      <c r="AE451" s="637"/>
      <c r="AF451" s="637"/>
      <c r="AG451" s="637"/>
      <c r="AH451" s="637"/>
      <c r="AI451" s="637"/>
      <c r="AJ451" s="637"/>
      <c r="AK451" s="637"/>
      <c r="AL451" s="637"/>
      <c r="AM451" s="637"/>
      <c r="AN451" s="637"/>
      <c r="AO451" s="637"/>
      <c r="AP451" s="637"/>
      <c r="AQ451" s="637"/>
      <c r="AR451" s="637"/>
      <c r="AS451" s="637"/>
      <c r="AT451" s="637"/>
      <c r="AU451" s="637"/>
      <c r="AV451" s="637"/>
      <c r="AW451" s="637"/>
      <c r="AX451" s="637"/>
      <c r="AY451" s="637"/>
      <c r="AZ451" s="637"/>
      <c r="BA451" s="637"/>
      <c r="BB451" s="637"/>
      <c r="BC451" s="637"/>
      <c r="BD451" s="637"/>
      <c r="BE451" s="637"/>
      <c r="BF451" s="637"/>
      <c r="BG451" s="637"/>
      <c r="BH451" s="637"/>
      <c r="BI451" s="637"/>
      <c r="BJ451" s="637"/>
      <c r="BK451" s="637"/>
      <c r="BL451" s="637"/>
      <c r="BM451" s="637"/>
      <c r="BN451" s="637"/>
      <c r="BO451" s="637"/>
      <c r="BP451" s="637"/>
      <c r="BQ451" s="637"/>
      <c r="BR451" s="637"/>
      <c r="BS451" s="637"/>
      <c r="BT451" s="637"/>
      <c r="BU451" s="637"/>
      <c r="BV451" s="637"/>
      <c r="BW451" s="637"/>
      <c r="BX451" s="637"/>
      <c r="BY451" s="637"/>
      <c r="BZ451" s="637"/>
      <c r="CA451" s="637"/>
      <c r="CB451" s="637"/>
    </row>
    <row r="452" spans="3:80">
      <c r="C452" s="636"/>
      <c r="D452" s="637"/>
      <c r="E452" s="637"/>
      <c r="F452" s="637"/>
      <c r="G452" s="637"/>
      <c r="H452" s="637"/>
      <c r="I452" s="637"/>
      <c r="J452" s="637"/>
      <c r="K452" s="637"/>
      <c r="L452" s="637"/>
      <c r="M452" s="637"/>
      <c r="N452" s="637"/>
      <c r="O452" s="637"/>
      <c r="P452" s="637"/>
      <c r="Q452" s="637"/>
      <c r="R452" s="637"/>
      <c r="S452" s="637"/>
      <c r="T452" s="637"/>
      <c r="U452" s="637"/>
      <c r="V452" s="637"/>
      <c r="W452" s="637"/>
      <c r="X452" s="637"/>
      <c r="Y452" s="637"/>
      <c r="Z452" s="637"/>
      <c r="AA452" s="637"/>
      <c r="AB452" s="637"/>
      <c r="AC452" s="637"/>
      <c r="AD452" s="637"/>
      <c r="AE452" s="637"/>
      <c r="AF452" s="637"/>
      <c r="AG452" s="637"/>
      <c r="AH452" s="637"/>
      <c r="AI452" s="637"/>
      <c r="AJ452" s="637"/>
      <c r="AK452" s="637"/>
      <c r="AL452" s="637"/>
      <c r="AM452" s="637"/>
      <c r="AN452" s="637"/>
      <c r="AO452" s="637"/>
      <c r="AP452" s="637"/>
      <c r="AQ452" s="637"/>
      <c r="AR452" s="637"/>
      <c r="AS452" s="637"/>
      <c r="AT452" s="637"/>
      <c r="AU452" s="637"/>
      <c r="AV452" s="637"/>
      <c r="AW452" s="637"/>
      <c r="AX452" s="637"/>
      <c r="AY452" s="637"/>
      <c r="AZ452" s="637"/>
      <c r="BA452" s="637"/>
      <c r="BB452" s="637"/>
      <c r="BC452" s="637"/>
      <c r="BD452" s="637"/>
      <c r="BE452" s="637"/>
      <c r="BF452" s="637"/>
      <c r="BG452" s="637"/>
      <c r="BH452" s="637"/>
      <c r="BI452" s="637"/>
      <c r="BJ452" s="637"/>
      <c r="BK452" s="637"/>
      <c r="BL452" s="637"/>
      <c r="BM452" s="637"/>
      <c r="BN452" s="637"/>
      <c r="BO452" s="637"/>
      <c r="BP452" s="637"/>
      <c r="BQ452" s="637"/>
      <c r="BR452" s="637"/>
      <c r="BS452" s="637"/>
      <c r="BT452" s="637"/>
      <c r="BU452" s="637"/>
      <c r="BV452" s="637"/>
      <c r="BW452" s="637"/>
      <c r="BX452" s="637"/>
      <c r="BY452" s="637"/>
      <c r="BZ452" s="637"/>
      <c r="CA452" s="637"/>
      <c r="CB452" s="637"/>
    </row>
    <row r="453" spans="3:80">
      <c r="C453" s="636"/>
      <c r="D453" s="637"/>
      <c r="E453" s="637"/>
      <c r="F453" s="637"/>
      <c r="G453" s="637"/>
      <c r="H453" s="637"/>
      <c r="I453" s="637"/>
      <c r="J453" s="637"/>
      <c r="K453" s="637"/>
      <c r="L453" s="637"/>
      <c r="M453" s="637"/>
      <c r="N453" s="637"/>
      <c r="O453" s="637"/>
      <c r="P453" s="637"/>
      <c r="Q453" s="637"/>
      <c r="R453" s="637"/>
      <c r="S453" s="637"/>
      <c r="T453" s="637"/>
      <c r="U453" s="637"/>
      <c r="V453" s="637"/>
      <c r="W453" s="637"/>
      <c r="X453" s="637"/>
      <c r="Y453" s="637"/>
      <c r="Z453" s="637"/>
      <c r="AA453" s="637"/>
      <c r="AB453" s="637"/>
      <c r="AC453" s="637"/>
      <c r="AD453" s="637"/>
      <c r="AE453" s="637"/>
      <c r="AF453" s="637"/>
      <c r="AG453" s="637"/>
      <c r="AH453" s="637"/>
      <c r="AI453" s="637"/>
      <c r="AJ453" s="637"/>
      <c r="AK453" s="637"/>
      <c r="AL453" s="637"/>
      <c r="AM453" s="637"/>
      <c r="AN453" s="637"/>
      <c r="AO453" s="637"/>
      <c r="AP453" s="637"/>
      <c r="AQ453" s="637"/>
      <c r="AR453" s="637"/>
      <c r="AS453" s="637"/>
      <c r="AT453" s="637"/>
      <c r="AU453" s="637"/>
      <c r="AV453" s="637"/>
      <c r="AW453" s="637"/>
      <c r="AX453" s="637"/>
      <c r="AY453" s="637"/>
      <c r="AZ453" s="637"/>
      <c r="BA453" s="637"/>
      <c r="BB453" s="637"/>
      <c r="BC453" s="637"/>
      <c r="BD453" s="637"/>
      <c r="BE453" s="637"/>
      <c r="BF453" s="637"/>
      <c r="BG453" s="637"/>
      <c r="BH453" s="637"/>
      <c r="BI453" s="637"/>
      <c r="BJ453" s="637"/>
      <c r="BK453" s="637"/>
      <c r="BL453" s="637"/>
      <c r="BM453" s="637"/>
      <c r="BN453" s="637"/>
      <c r="BO453" s="637"/>
      <c r="BP453" s="637"/>
      <c r="BQ453" s="637"/>
      <c r="BR453" s="637"/>
      <c r="BS453" s="637"/>
      <c r="BT453" s="637"/>
      <c r="BU453" s="637"/>
      <c r="BV453" s="637"/>
      <c r="BW453" s="637"/>
      <c r="BX453" s="637"/>
      <c r="BY453" s="637"/>
      <c r="BZ453" s="637"/>
      <c r="CA453" s="637"/>
      <c r="CB453" s="637"/>
    </row>
    <row r="454" spans="3:80">
      <c r="C454" s="636"/>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637"/>
      <c r="AF454" s="637"/>
      <c r="AG454" s="637"/>
      <c r="AH454" s="637"/>
      <c r="AI454" s="637"/>
      <c r="AJ454" s="637"/>
      <c r="AK454" s="637"/>
      <c r="AL454" s="637"/>
      <c r="AM454" s="637"/>
      <c r="AN454" s="637"/>
      <c r="AO454" s="637"/>
      <c r="AP454" s="637"/>
      <c r="AQ454" s="637"/>
      <c r="AR454" s="637"/>
      <c r="AS454" s="637"/>
      <c r="AT454" s="637"/>
      <c r="AU454" s="637"/>
      <c r="AV454" s="637"/>
      <c r="AW454" s="637"/>
      <c r="AX454" s="637"/>
      <c r="AY454" s="637"/>
      <c r="AZ454" s="637"/>
      <c r="BA454" s="637"/>
      <c r="BB454" s="637"/>
      <c r="BC454" s="637"/>
      <c r="BD454" s="637"/>
      <c r="BE454" s="637"/>
      <c r="BF454" s="637"/>
      <c r="BG454" s="637"/>
      <c r="BH454" s="637"/>
      <c r="BI454" s="637"/>
      <c r="BJ454" s="637"/>
      <c r="BK454" s="637"/>
      <c r="BL454" s="637"/>
      <c r="BM454" s="637"/>
      <c r="BN454" s="637"/>
      <c r="BO454" s="637"/>
      <c r="BP454" s="637"/>
      <c r="BQ454" s="637"/>
      <c r="BR454" s="637"/>
      <c r="BS454" s="637"/>
      <c r="BT454" s="637"/>
      <c r="BU454" s="637"/>
      <c r="BV454" s="637"/>
      <c r="BW454" s="637"/>
      <c r="BX454" s="637"/>
      <c r="BY454" s="637"/>
      <c r="BZ454" s="637"/>
      <c r="CA454" s="637"/>
      <c r="CB454" s="637"/>
    </row>
    <row r="455" spans="3:80">
      <c r="C455" s="636"/>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E455" s="637"/>
      <c r="AF455" s="637"/>
      <c r="AG455" s="637"/>
      <c r="AH455" s="637"/>
      <c r="AI455" s="637"/>
      <c r="AJ455" s="637"/>
      <c r="AK455" s="637"/>
      <c r="AL455" s="637"/>
      <c r="AM455" s="637"/>
      <c r="AN455" s="637"/>
      <c r="AO455" s="637"/>
      <c r="AP455" s="637"/>
      <c r="AQ455" s="637"/>
      <c r="AR455" s="637"/>
      <c r="AS455" s="637"/>
      <c r="AT455" s="637"/>
      <c r="AU455" s="637"/>
      <c r="AV455" s="637"/>
      <c r="AW455" s="637"/>
      <c r="AX455" s="637"/>
      <c r="AY455" s="637"/>
      <c r="AZ455" s="637"/>
      <c r="BA455" s="637"/>
      <c r="BB455" s="637"/>
      <c r="BC455" s="637"/>
      <c r="BD455" s="637"/>
      <c r="BE455" s="637"/>
      <c r="BF455" s="637"/>
      <c r="BG455" s="637"/>
      <c r="BH455" s="637"/>
      <c r="BI455" s="637"/>
      <c r="BJ455" s="637"/>
      <c r="BK455" s="637"/>
      <c r="BL455" s="637"/>
      <c r="BM455" s="637"/>
      <c r="BN455" s="637"/>
      <c r="BO455" s="637"/>
      <c r="BP455" s="637"/>
      <c r="BQ455" s="637"/>
      <c r="BR455" s="637"/>
      <c r="BS455" s="637"/>
      <c r="BT455" s="637"/>
      <c r="BU455" s="637"/>
      <c r="BV455" s="637"/>
      <c r="BW455" s="637"/>
      <c r="BX455" s="637"/>
      <c r="BY455" s="637"/>
      <c r="BZ455" s="637"/>
      <c r="CA455" s="637"/>
      <c r="CB455" s="637"/>
    </row>
    <row r="456" spans="3:80">
      <c r="C456" s="636"/>
      <c r="D456" s="637"/>
      <c r="E456" s="637"/>
      <c r="F456" s="637"/>
      <c r="G456" s="637"/>
      <c r="H456" s="637"/>
      <c r="I456" s="637"/>
      <c r="J456" s="637"/>
      <c r="K456" s="637"/>
      <c r="L456" s="637"/>
      <c r="M456" s="637"/>
      <c r="N456" s="637"/>
      <c r="O456" s="637"/>
      <c r="P456" s="637"/>
      <c r="Q456" s="637"/>
      <c r="R456" s="637"/>
      <c r="S456" s="637"/>
      <c r="T456" s="637"/>
      <c r="U456" s="637"/>
      <c r="V456" s="637"/>
      <c r="W456" s="637"/>
      <c r="X456" s="637"/>
      <c r="Y456" s="637"/>
      <c r="Z456" s="637"/>
      <c r="AA456" s="637"/>
      <c r="AB456" s="637"/>
      <c r="AC456" s="637"/>
      <c r="AD456" s="637"/>
      <c r="AE456" s="637"/>
      <c r="AF456" s="637"/>
      <c r="AG456" s="637"/>
      <c r="AH456" s="637"/>
      <c r="AI456" s="637"/>
      <c r="AJ456" s="637"/>
      <c r="AK456" s="637"/>
      <c r="AL456" s="637"/>
      <c r="AM456" s="637"/>
      <c r="AN456" s="637"/>
      <c r="AO456" s="637"/>
      <c r="AP456" s="637"/>
      <c r="AQ456" s="637"/>
      <c r="AR456" s="637"/>
      <c r="AS456" s="637"/>
      <c r="AT456" s="637"/>
      <c r="AU456" s="637"/>
      <c r="AV456" s="637"/>
      <c r="AW456" s="637"/>
      <c r="AX456" s="637"/>
      <c r="AY456" s="637"/>
      <c r="AZ456" s="637"/>
      <c r="BA456" s="637"/>
      <c r="BB456" s="637"/>
      <c r="BC456" s="637"/>
      <c r="BD456" s="637"/>
      <c r="BE456" s="637"/>
      <c r="BF456" s="637"/>
      <c r="BG456" s="637"/>
      <c r="BH456" s="637"/>
      <c r="BI456" s="637"/>
      <c r="BJ456" s="637"/>
      <c r="BK456" s="637"/>
      <c r="BL456" s="637"/>
      <c r="BM456" s="637"/>
      <c r="BN456" s="637"/>
      <c r="BO456" s="637"/>
      <c r="BP456" s="637"/>
      <c r="BQ456" s="637"/>
      <c r="BR456" s="637"/>
      <c r="BS456" s="637"/>
      <c r="BT456" s="637"/>
      <c r="BU456" s="637"/>
      <c r="BV456" s="637"/>
      <c r="BW456" s="637"/>
      <c r="BX456" s="637"/>
      <c r="BY456" s="637"/>
      <c r="BZ456" s="637"/>
      <c r="CA456" s="637"/>
      <c r="CB456" s="637"/>
    </row>
    <row r="457" spans="3:80">
      <c r="C457" s="636"/>
      <c r="D457" s="637"/>
      <c r="E457" s="637"/>
      <c r="F457" s="637"/>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E457" s="637"/>
      <c r="AF457" s="637"/>
      <c r="AG457" s="637"/>
      <c r="AH457" s="637"/>
      <c r="AI457" s="637"/>
      <c r="AJ457" s="637"/>
      <c r="AK457" s="637"/>
      <c r="AL457" s="637"/>
      <c r="AM457" s="637"/>
      <c r="AN457" s="637"/>
      <c r="AO457" s="637"/>
      <c r="AP457" s="637"/>
      <c r="AQ457" s="637"/>
      <c r="AR457" s="637"/>
      <c r="AS457" s="637"/>
      <c r="AT457" s="637"/>
      <c r="AU457" s="637"/>
      <c r="AV457" s="637"/>
      <c r="AW457" s="637"/>
      <c r="AX457" s="637"/>
      <c r="AY457" s="637"/>
      <c r="AZ457" s="637"/>
      <c r="BA457" s="637"/>
      <c r="BB457" s="637"/>
      <c r="BC457" s="637"/>
      <c r="BD457" s="637"/>
      <c r="BE457" s="637"/>
      <c r="BF457" s="637"/>
      <c r="BG457" s="637"/>
      <c r="BH457" s="637"/>
      <c r="BI457" s="637"/>
      <c r="BJ457" s="637"/>
      <c r="BK457" s="637"/>
      <c r="BL457" s="637"/>
      <c r="BM457" s="637"/>
      <c r="BN457" s="637"/>
      <c r="BO457" s="637"/>
      <c r="BP457" s="637"/>
      <c r="BQ457" s="637"/>
      <c r="BR457" s="637"/>
      <c r="BS457" s="637"/>
      <c r="BT457" s="637"/>
      <c r="BU457" s="637"/>
      <c r="BV457" s="637"/>
      <c r="BW457" s="637"/>
      <c r="BX457" s="637"/>
      <c r="BY457" s="637"/>
      <c r="BZ457" s="637"/>
      <c r="CA457" s="637"/>
      <c r="CB457" s="637"/>
    </row>
    <row r="458" spans="3:80">
      <c r="C458" s="636"/>
      <c r="D458" s="637"/>
      <c r="E458" s="637"/>
      <c r="F458" s="637"/>
      <c r="G458" s="637"/>
      <c r="H458" s="637"/>
      <c r="I458" s="637"/>
      <c r="J458" s="637"/>
      <c r="K458" s="637"/>
      <c r="L458" s="637"/>
      <c r="M458" s="637"/>
      <c r="N458" s="637"/>
      <c r="O458" s="637"/>
      <c r="P458" s="637"/>
      <c r="Q458" s="637"/>
      <c r="R458" s="637"/>
      <c r="S458" s="637"/>
      <c r="T458" s="637"/>
      <c r="U458" s="637"/>
      <c r="V458" s="637"/>
      <c r="W458" s="637"/>
      <c r="X458" s="637"/>
      <c r="Y458" s="637"/>
      <c r="Z458" s="637"/>
      <c r="AA458" s="637"/>
      <c r="AB458" s="637"/>
      <c r="AC458" s="637"/>
      <c r="AD458" s="637"/>
      <c r="AE458" s="637"/>
      <c r="AF458" s="637"/>
      <c r="AG458" s="637"/>
      <c r="AH458" s="637"/>
      <c r="AI458" s="637"/>
      <c r="AJ458" s="637"/>
      <c r="AK458" s="637"/>
      <c r="AL458" s="637"/>
      <c r="AM458" s="637"/>
      <c r="AN458" s="637"/>
      <c r="AO458" s="637"/>
      <c r="AP458" s="637"/>
      <c r="AQ458" s="637"/>
      <c r="AR458" s="637"/>
      <c r="AS458" s="637"/>
      <c r="AT458" s="637"/>
      <c r="AU458" s="637"/>
      <c r="AV458" s="637"/>
      <c r="AW458" s="637"/>
      <c r="AX458" s="637"/>
      <c r="AY458" s="637"/>
      <c r="AZ458" s="637"/>
      <c r="BA458" s="637"/>
      <c r="BB458" s="637"/>
      <c r="BC458" s="637"/>
      <c r="BD458" s="637"/>
      <c r="BE458" s="637"/>
      <c r="BF458" s="637"/>
      <c r="BG458" s="637"/>
      <c r="BH458" s="637"/>
      <c r="BI458" s="637"/>
      <c r="BJ458" s="637"/>
      <c r="BK458" s="637"/>
      <c r="BL458" s="637"/>
      <c r="BM458" s="637"/>
      <c r="BN458" s="637"/>
      <c r="BO458" s="637"/>
      <c r="BP458" s="637"/>
      <c r="BQ458" s="637"/>
      <c r="BR458" s="637"/>
      <c r="BS458" s="637"/>
      <c r="BT458" s="637"/>
      <c r="BU458" s="637"/>
      <c r="BV458" s="637"/>
      <c r="BW458" s="637"/>
      <c r="BX458" s="637"/>
      <c r="BY458" s="637"/>
      <c r="BZ458" s="637"/>
      <c r="CA458" s="637"/>
      <c r="CB458" s="637"/>
    </row>
    <row r="459" spans="3:80">
      <c r="C459" s="636"/>
      <c r="D459" s="637"/>
      <c r="E459" s="637"/>
      <c r="F459" s="637"/>
      <c r="G459" s="637"/>
      <c r="H459" s="637"/>
      <c r="I459" s="637"/>
      <c r="J459" s="637"/>
      <c r="K459" s="637"/>
      <c r="L459" s="637"/>
      <c r="M459" s="637"/>
      <c r="N459" s="637"/>
      <c r="O459" s="637"/>
      <c r="P459" s="637"/>
      <c r="Q459" s="637"/>
      <c r="R459" s="637"/>
      <c r="S459" s="637"/>
      <c r="T459" s="637"/>
      <c r="U459" s="637"/>
      <c r="V459" s="637"/>
      <c r="W459" s="637"/>
      <c r="X459" s="637"/>
      <c r="Y459" s="637"/>
      <c r="Z459" s="637"/>
      <c r="AA459" s="637"/>
      <c r="AB459" s="637"/>
      <c r="AC459" s="637"/>
      <c r="AD459" s="637"/>
      <c r="AE459" s="637"/>
      <c r="AF459" s="637"/>
      <c r="AG459" s="637"/>
      <c r="AH459" s="637"/>
      <c r="AI459" s="637"/>
      <c r="AJ459" s="637"/>
      <c r="AK459" s="637"/>
      <c r="AL459" s="637"/>
      <c r="AM459" s="637"/>
      <c r="AN459" s="637"/>
      <c r="AO459" s="637"/>
      <c r="AP459" s="637"/>
      <c r="AQ459" s="637"/>
      <c r="AR459" s="637"/>
      <c r="AS459" s="637"/>
      <c r="AT459" s="637"/>
      <c r="AU459" s="637"/>
      <c r="AV459" s="637"/>
      <c r="AW459" s="637"/>
      <c r="AX459" s="637"/>
      <c r="AY459" s="637"/>
      <c r="AZ459" s="637"/>
      <c r="BA459" s="637"/>
      <c r="BB459" s="637"/>
      <c r="BC459" s="637"/>
      <c r="BD459" s="637"/>
      <c r="BE459" s="637"/>
      <c r="BF459" s="637"/>
      <c r="BG459" s="637"/>
      <c r="BH459" s="637"/>
      <c r="BI459" s="637"/>
      <c r="BJ459" s="637"/>
      <c r="BK459" s="637"/>
      <c r="BL459" s="637"/>
      <c r="BM459" s="637"/>
      <c r="BN459" s="637"/>
      <c r="BO459" s="637"/>
      <c r="BP459" s="637"/>
      <c r="BQ459" s="637"/>
      <c r="BR459" s="637"/>
      <c r="BS459" s="637"/>
      <c r="BT459" s="637"/>
      <c r="BU459" s="637"/>
      <c r="BV459" s="637"/>
      <c r="BW459" s="637"/>
      <c r="BX459" s="637"/>
      <c r="BY459" s="637"/>
      <c r="BZ459" s="637"/>
      <c r="CA459" s="637"/>
      <c r="CB459" s="637"/>
    </row>
    <row r="460" spans="3:80">
      <c r="C460" s="636"/>
      <c r="D460" s="637"/>
      <c r="E460" s="637"/>
      <c r="F460" s="637"/>
      <c r="G460" s="637"/>
      <c r="H460" s="637"/>
      <c r="I460" s="637"/>
      <c r="J460" s="637"/>
      <c r="K460" s="637"/>
      <c r="L460" s="637"/>
      <c r="M460" s="637"/>
      <c r="N460" s="637"/>
      <c r="O460" s="637"/>
      <c r="P460" s="637"/>
      <c r="Q460" s="637"/>
      <c r="R460" s="637"/>
      <c r="S460" s="637"/>
      <c r="T460" s="637"/>
      <c r="U460" s="637"/>
      <c r="V460" s="637"/>
      <c r="W460" s="637"/>
      <c r="X460" s="637"/>
      <c r="Y460" s="637"/>
      <c r="Z460" s="637"/>
      <c r="AA460" s="637"/>
      <c r="AB460" s="637"/>
      <c r="AC460" s="637"/>
      <c r="AD460" s="637"/>
      <c r="AE460" s="637"/>
      <c r="AF460" s="637"/>
      <c r="AG460" s="637"/>
      <c r="AH460" s="637"/>
      <c r="AI460" s="637"/>
      <c r="AJ460" s="637"/>
      <c r="AK460" s="637"/>
      <c r="AL460" s="637"/>
      <c r="AM460" s="637"/>
      <c r="AN460" s="637"/>
      <c r="AO460" s="637"/>
      <c r="AP460" s="637"/>
      <c r="AQ460" s="637"/>
      <c r="AR460" s="637"/>
      <c r="AS460" s="637"/>
      <c r="AT460" s="637"/>
      <c r="AU460" s="637"/>
      <c r="AV460" s="637"/>
      <c r="AW460" s="637"/>
      <c r="AX460" s="637"/>
      <c r="AY460" s="637"/>
      <c r="AZ460" s="637"/>
      <c r="BA460" s="637"/>
      <c r="BB460" s="637"/>
      <c r="BC460" s="637"/>
      <c r="BD460" s="637"/>
      <c r="BE460" s="637"/>
      <c r="BF460" s="637"/>
      <c r="BG460" s="637"/>
      <c r="BH460" s="637"/>
      <c r="BI460" s="637"/>
      <c r="BJ460" s="637"/>
      <c r="BK460" s="637"/>
      <c r="BL460" s="637"/>
      <c r="BM460" s="637"/>
      <c r="BN460" s="637"/>
      <c r="BO460" s="637"/>
      <c r="BP460" s="637"/>
      <c r="BQ460" s="637"/>
      <c r="BR460" s="637"/>
      <c r="BS460" s="637"/>
      <c r="BT460" s="637"/>
      <c r="BU460" s="637"/>
      <c r="BV460" s="637"/>
      <c r="BW460" s="637"/>
      <c r="BX460" s="637"/>
      <c r="BY460" s="637"/>
      <c r="BZ460" s="637"/>
      <c r="CA460" s="637"/>
      <c r="CB460" s="637"/>
    </row>
    <row r="461" spans="3:80">
      <c r="C461" s="636"/>
      <c r="D461" s="637"/>
      <c r="E461" s="637"/>
      <c r="F461" s="637"/>
      <c r="G461" s="637"/>
      <c r="H461" s="637"/>
      <c r="I461" s="637"/>
      <c r="J461" s="637"/>
      <c r="K461" s="637"/>
      <c r="L461" s="637"/>
      <c r="M461" s="637"/>
      <c r="N461" s="637"/>
      <c r="O461" s="637"/>
      <c r="P461" s="637"/>
      <c r="Q461" s="637"/>
      <c r="R461" s="637"/>
      <c r="S461" s="637"/>
      <c r="T461" s="637"/>
      <c r="U461" s="637"/>
      <c r="V461" s="637"/>
      <c r="W461" s="637"/>
      <c r="X461" s="637"/>
      <c r="Y461" s="637"/>
      <c r="Z461" s="637"/>
      <c r="AA461" s="637"/>
      <c r="AB461" s="637"/>
      <c r="AC461" s="637"/>
      <c r="AD461" s="637"/>
      <c r="AE461" s="637"/>
      <c r="AF461" s="637"/>
      <c r="AG461" s="637"/>
      <c r="AH461" s="637"/>
      <c r="AI461" s="637"/>
      <c r="AJ461" s="637"/>
      <c r="AK461" s="637"/>
      <c r="AL461" s="637"/>
      <c r="AM461" s="637"/>
      <c r="AN461" s="637"/>
      <c r="AO461" s="637"/>
      <c r="AP461" s="637"/>
      <c r="AQ461" s="637"/>
      <c r="AR461" s="637"/>
      <c r="AS461" s="637"/>
      <c r="AT461" s="637"/>
      <c r="AU461" s="637"/>
      <c r="AV461" s="637"/>
      <c r="AW461" s="637"/>
      <c r="AX461" s="637"/>
      <c r="AY461" s="637"/>
      <c r="AZ461" s="637"/>
      <c r="BA461" s="637"/>
      <c r="BB461" s="637"/>
      <c r="BC461" s="637"/>
      <c r="BD461" s="637"/>
      <c r="BE461" s="637"/>
      <c r="BF461" s="637"/>
      <c r="BG461" s="637"/>
      <c r="BH461" s="637"/>
      <c r="BI461" s="637"/>
      <c r="BJ461" s="637"/>
      <c r="BK461" s="637"/>
      <c r="BL461" s="637"/>
      <c r="BM461" s="637"/>
      <c r="BN461" s="637"/>
      <c r="BO461" s="637"/>
      <c r="BP461" s="637"/>
      <c r="BQ461" s="637"/>
      <c r="BR461" s="637"/>
      <c r="BS461" s="637"/>
      <c r="BT461" s="637"/>
      <c r="BU461" s="637"/>
      <c r="BV461" s="637"/>
      <c r="BW461" s="637"/>
      <c r="BX461" s="637"/>
      <c r="BY461" s="637"/>
      <c r="BZ461" s="637"/>
      <c r="CA461" s="637"/>
      <c r="CB461" s="637"/>
    </row>
    <row r="462" spans="3:80">
      <c r="C462" s="636"/>
      <c r="D462" s="637"/>
      <c r="E462" s="637"/>
      <c r="F462" s="637"/>
      <c r="G462" s="637"/>
      <c r="H462" s="637"/>
      <c r="I462" s="637"/>
      <c r="J462" s="637"/>
      <c r="K462" s="637"/>
      <c r="L462" s="637"/>
      <c r="M462" s="637"/>
      <c r="N462" s="637"/>
      <c r="O462" s="637"/>
      <c r="P462" s="637"/>
      <c r="Q462" s="637"/>
      <c r="R462" s="637"/>
      <c r="S462" s="637"/>
      <c r="T462" s="637"/>
      <c r="U462" s="637"/>
      <c r="V462" s="637"/>
      <c r="W462" s="637"/>
      <c r="X462" s="637"/>
      <c r="Y462" s="637"/>
      <c r="Z462" s="637"/>
      <c r="AA462" s="637"/>
      <c r="AB462" s="637"/>
      <c r="AC462" s="637"/>
      <c r="AD462" s="637"/>
      <c r="AE462" s="637"/>
      <c r="AF462" s="637"/>
      <c r="AG462" s="637"/>
      <c r="AH462" s="637"/>
      <c r="AI462" s="637"/>
      <c r="AJ462" s="637"/>
      <c r="AK462" s="637"/>
      <c r="AL462" s="637"/>
      <c r="AM462" s="637"/>
      <c r="AN462" s="637"/>
      <c r="AO462" s="637"/>
      <c r="AP462" s="637"/>
      <c r="AQ462" s="637"/>
      <c r="AR462" s="637"/>
      <c r="AS462" s="637"/>
      <c r="AT462" s="637"/>
      <c r="AU462" s="637"/>
      <c r="AV462" s="637"/>
      <c r="AW462" s="637"/>
      <c r="AX462" s="637"/>
      <c r="AY462" s="637"/>
      <c r="AZ462" s="637"/>
      <c r="BA462" s="637"/>
      <c r="BB462" s="637"/>
      <c r="BC462" s="637"/>
      <c r="BD462" s="637"/>
      <c r="BE462" s="637"/>
      <c r="BF462" s="637"/>
      <c r="BG462" s="637"/>
      <c r="BH462" s="637"/>
      <c r="BI462" s="637"/>
      <c r="BJ462" s="637"/>
      <c r="BK462" s="637"/>
      <c r="BL462" s="637"/>
      <c r="BM462" s="637"/>
      <c r="BN462" s="637"/>
      <c r="BO462" s="637"/>
      <c r="BP462" s="637"/>
      <c r="BQ462" s="637"/>
      <c r="BR462" s="637"/>
      <c r="BS462" s="637"/>
      <c r="BT462" s="637"/>
      <c r="BU462" s="637"/>
      <c r="BV462" s="637"/>
      <c r="BW462" s="637"/>
      <c r="BX462" s="637"/>
      <c r="BY462" s="637"/>
      <c r="BZ462" s="637"/>
      <c r="CA462" s="637"/>
      <c r="CB462" s="637"/>
    </row>
    <row r="463" spans="3:80">
      <c r="C463" s="636"/>
      <c r="D463" s="637"/>
      <c r="E463" s="637"/>
      <c r="F463" s="637"/>
      <c r="G463" s="637"/>
      <c r="H463" s="637"/>
      <c r="I463" s="637"/>
      <c r="J463" s="637"/>
      <c r="K463" s="637"/>
      <c r="L463" s="637"/>
      <c r="M463" s="637"/>
      <c r="N463" s="637"/>
      <c r="O463" s="637"/>
      <c r="P463" s="637"/>
      <c r="Q463" s="637"/>
      <c r="R463" s="637"/>
      <c r="S463" s="637"/>
      <c r="T463" s="637"/>
      <c r="U463" s="637"/>
      <c r="V463" s="637"/>
      <c r="W463" s="637"/>
      <c r="X463" s="637"/>
      <c r="Y463" s="637"/>
      <c r="Z463" s="637"/>
      <c r="AA463" s="637"/>
      <c r="AB463" s="637"/>
      <c r="AC463" s="637"/>
      <c r="AD463" s="637"/>
      <c r="AE463" s="637"/>
      <c r="AF463" s="637"/>
      <c r="AG463" s="637"/>
      <c r="AH463" s="637"/>
      <c r="AI463" s="637"/>
      <c r="AJ463" s="637"/>
      <c r="AK463" s="637"/>
      <c r="AL463" s="637"/>
      <c r="AM463" s="637"/>
      <c r="AN463" s="637"/>
      <c r="AO463" s="637"/>
      <c r="AP463" s="637"/>
      <c r="AQ463" s="637"/>
      <c r="AR463" s="637"/>
      <c r="AS463" s="637"/>
      <c r="AT463" s="637"/>
      <c r="AU463" s="637"/>
      <c r="AV463" s="637"/>
      <c r="AW463" s="637"/>
      <c r="AX463" s="637"/>
      <c r="AY463" s="637"/>
      <c r="AZ463" s="637"/>
      <c r="BA463" s="637"/>
      <c r="BB463" s="637"/>
      <c r="BC463" s="637"/>
      <c r="BD463" s="637"/>
      <c r="BE463" s="637"/>
      <c r="BF463" s="637"/>
      <c r="BG463" s="637"/>
      <c r="BH463" s="637"/>
      <c r="BI463" s="637"/>
      <c r="BJ463" s="637"/>
      <c r="BK463" s="637"/>
      <c r="BL463" s="637"/>
      <c r="BM463" s="637"/>
      <c r="BN463" s="637"/>
      <c r="BO463" s="637"/>
      <c r="BP463" s="637"/>
      <c r="BQ463" s="637"/>
      <c r="BR463" s="637"/>
      <c r="BS463" s="637"/>
      <c r="BT463" s="637"/>
      <c r="BU463" s="637"/>
      <c r="BV463" s="637"/>
      <c r="BW463" s="637"/>
      <c r="BX463" s="637"/>
      <c r="BY463" s="637"/>
      <c r="BZ463" s="637"/>
      <c r="CA463" s="637"/>
      <c r="CB463" s="637"/>
    </row>
    <row r="464" spans="3:80">
      <c r="C464" s="636"/>
      <c r="D464" s="637"/>
      <c r="E464" s="637"/>
      <c r="F464" s="637"/>
      <c r="G464" s="637"/>
      <c r="H464" s="637"/>
      <c r="I464" s="637"/>
      <c r="J464" s="637"/>
      <c r="K464" s="637"/>
      <c r="L464" s="637"/>
      <c r="M464" s="637"/>
      <c r="N464" s="637"/>
      <c r="O464" s="637"/>
      <c r="P464" s="637"/>
      <c r="Q464" s="637"/>
      <c r="R464" s="637"/>
      <c r="S464" s="637"/>
      <c r="T464" s="637"/>
      <c r="U464" s="637"/>
      <c r="V464" s="637"/>
      <c r="W464" s="637"/>
      <c r="X464" s="637"/>
      <c r="Y464" s="637"/>
      <c r="Z464" s="637"/>
      <c r="AA464" s="637"/>
      <c r="AB464" s="637"/>
      <c r="AC464" s="637"/>
      <c r="AD464" s="637"/>
      <c r="AE464" s="637"/>
      <c r="AF464" s="637"/>
      <c r="AG464" s="637"/>
      <c r="AH464" s="637"/>
      <c r="AI464" s="637"/>
      <c r="AJ464" s="637"/>
      <c r="AK464" s="637"/>
      <c r="AL464" s="637"/>
      <c r="AM464" s="637"/>
      <c r="AN464" s="637"/>
      <c r="AO464" s="637"/>
      <c r="AP464" s="637"/>
      <c r="AQ464" s="637"/>
      <c r="AR464" s="637"/>
      <c r="AS464" s="637"/>
      <c r="AT464" s="637"/>
      <c r="AU464" s="637"/>
      <c r="AV464" s="637"/>
      <c r="AW464" s="637"/>
      <c r="AX464" s="637"/>
      <c r="AY464" s="637"/>
      <c r="AZ464" s="637"/>
      <c r="BA464" s="637"/>
      <c r="BB464" s="637"/>
      <c r="BC464" s="637"/>
      <c r="BD464" s="637"/>
      <c r="BE464" s="637"/>
      <c r="BF464" s="637"/>
      <c r="BG464" s="637"/>
      <c r="BH464" s="637"/>
      <c r="BI464" s="637"/>
      <c r="BJ464" s="637"/>
      <c r="BK464" s="637"/>
      <c r="BL464" s="637"/>
      <c r="BM464" s="637"/>
      <c r="BN464" s="637"/>
      <c r="BO464" s="637"/>
      <c r="BP464" s="637"/>
      <c r="BQ464" s="637"/>
      <c r="BR464" s="637"/>
      <c r="BS464" s="637"/>
      <c r="BT464" s="637"/>
      <c r="BU464" s="637"/>
      <c r="BV464" s="637"/>
      <c r="BW464" s="637"/>
      <c r="BX464" s="637"/>
      <c r="BY464" s="637"/>
      <c r="BZ464" s="637"/>
      <c r="CA464" s="637"/>
      <c r="CB464" s="637"/>
    </row>
    <row r="465" spans="3:80">
      <c r="C465" s="636"/>
      <c r="D465" s="637"/>
      <c r="E465" s="637"/>
      <c r="F465" s="637"/>
      <c r="G465" s="637"/>
      <c r="H465" s="637"/>
      <c r="I465" s="637"/>
      <c r="J465" s="637"/>
      <c r="K465" s="637"/>
      <c r="L465" s="637"/>
      <c r="M465" s="637"/>
      <c r="N465" s="637"/>
      <c r="O465" s="637"/>
      <c r="P465" s="637"/>
      <c r="Q465" s="637"/>
      <c r="R465" s="637"/>
      <c r="S465" s="637"/>
      <c r="T465" s="637"/>
      <c r="U465" s="637"/>
      <c r="V465" s="637"/>
      <c r="W465" s="637"/>
      <c r="X465" s="637"/>
      <c r="Y465" s="637"/>
      <c r="Z465" s="637"/>
      <c r="AA465" s="637"/>
      <c r="AB465" s="637"/>
      <c r="AC465" s="637"/>
      <c r="AD465" s="637"/>
      <c r="AE465" s="637"/>
      <c r="AF465" s="637"/>
      <c r="AG465" s="637"/>
      <c r="AH465" s="637"/>
      <c r="AI465" s="637"/>
      <c r="AJ465" s="637"/>
      <c r="AK465" s="637"/>
      <c r="AL465" s="637"/>
      <c r="AM465" s="637"/>
      <c r="AN465" s="637"/>
      <c r="AO465" s="637"/>
      <c r="AP465" s="637"/>
      <c r="AQ465" s="637"/>
      <c r="AR465" s="637"/>
      <c r="AS465" s="637"/>
      <c r="AT465" s="637"/>
      <c r="AU465" s="637"/>
      <c r="AV465" s="637"/>
      <c r="AW465" s="637"/>
      <c r="AX465" s="637"/>
      <c r="AY465" s="637"/>
      <c r="AZ465" s="637"/>
      <c r="BA465" s="637"/>
      <c r="BB465" s="637"/>
      <c r="BC465" s="637"/>
      <c r="BD465" s="637"/>
      <c r="BE465" s="637"/>
      <c r="BF465" s="637"/>
      <c r="BG465" s="637"/>
      <c r="BH465" s="637"/>
      <c r="BI465" s="637"/>
      <c r="BJ465" s="637"/>
      <c r="BK465" s="637"/>
      <c r="BL465" s="637"/>
      <c r="BM465" s="637"/>
      <c r="BN465" s="637"/>
      <c r="BO465" s="637"/>
      <c r="BP465" s="637"/>
      <c r="BQ465" s="637"/>
      <c r="BR465" s="637"/>
      <c r="BS465" s="637"/>
      <c r="BT465" s="637"/>
      <c r="BU465" s="637"/>
      <c r="BV465" s="637"/>
      <c r="BW465" s="637"/>
      <c r="BX465" s="637"/>
      <c r="BY465" s="637"/>
      <c r="BZ465" s="637"/>
      <c r="CA465" s="637"/>
      <c r="CB465" s="637"/>
    </row>
    <row r="466" spans="3:80">
      <c r="C466" s="636"/>
      <c r="D466" s="637"/>
      <c r="E466" s="637"/>
      <c r="F466" s="637"/>
      <c r="G466" s="637"/>
      <c r="H466" s="637"/>
      <c r="I466" s="637"/>
      <c r="J466" s="637"/>
      <c r="K466" s="637"/>
      <c r="L466" s="637"/>
      <c r="M466" s="637"/>
      <c r="N466" s="637"/>
      <c r="O466" s="637"/>
      <c r="P466" s="637"/>
      <c r="Q466" s="637"/>
      <c r="R466" s="637"/>
      <c r="S466" s="637"/>
      <c r="T466" s="637"/>
      <c r="U466" s="637"/>
      <c r="V466" s="637"/>
      <c r="W466" s="637"/>
      <c r="X466" s="637"/>
      <c r="Y466" s="637"/>
      <c r="Z466" s="637"/>
      <c r="AA466" s="637"/>
      <c r="AB466" s="637"/>
      <c r="AC466" s="637"/>
      <c r="AD466" s="637"/>
      <c r="AE466" s="637"/>
      <c r="AF466" s="637"/>
      <c r="AG466" s="637"/>
      <c r="AH466" s="637"/>
      <c r="AI466" s="637"/>
      <c r="AJ466" s="637"/>
      <c r="AK466" s="637"/>
      <c r="AL466" s="637"/>
      <c r="AM466" s="637"/>
      <c r="AN466" s="637"/>
      <c r="AO466" s="637"/>
      <c r="AP466" s="637"/>
      <c r="AQ466" s="637"/>
      <c r="AR466" s="637"/>
      <c r="AS466" s="637"/>
      <c r="AT466" s="637"/>
      <c r="AU466" s="637"/>
      <c r="AV466" s="637"/>
      <c r="AW466" s="637"/>
      <c r="AX466" s="637"/>
      <c r="AY466" s="637"/>
      <c r="AZ466" s="637"/>
      <c r="BA466" s="637"/>
      <c r="BB466" s="637"/>
      <c r="BC466" s="637"/>
      <c r="BD466" s="637"/>
      <c r="BE466" s="637"/>
      <c r="BF466" s="637"/>
      <c r="BG466" s="637"/>
      <c r="BH466" s="637"/>
      <c r="BI466" s="637"/>
      <c r="BJ466" s="637"/>
      <c r="BK466" s="637"/>
      <c r="BL466" s="637"/>
      <c r="BM466" s="637"/>
      <c r="BN466" s="637"/>
      <c r="BO466" s="637"/>
      <c r="BP466" s="637"/>
      <c r="BQ466" s="637"/>
      <c r="BR466" s="637"/>
      <c r="BS466" s="637"/>
      <c r="BT466" s="637"/>
      <c r="BU466" s="637"/>
      <c r="BV466" s="637"/>
      <c r="BW466" s="637"/>
      <c r="BX466" s="637"/>
      <c r="BY466" s="637"/>
      <c r="BZ466" s="637"/>
      <c r="CA466" s="637"/>
      <c r="CB466" s="637"/>
    </row>
    <row r="467" spans="3:80">
      <c r="C467" s="636"/>
      <c r="D467" s="637"/>
      <c r="E467" s="637"/>
      <c r="F467" s="637"/>
      <c r="G467" s="637"/>
      <c r="H467" s="637"/>
      <c r="I467" s="637"/>
      <c r="J467" s="637"/>
      <c r="K467" s="637"/>
      <c r="L467" s="637"/>
      <c r="M467" s="637"/>
      <c r="N467" s="637"/>
      <c r="O467" s="637"/>
      <c r="P467" s="637"/>
      <c r="Q467" s="637"/>
      <c r="R467" s="637"/>
      <c r="S467" s="637"/>
      <c r="T467" s="637"/>
      <c r="U467" s="637"/>
      <c r="V467" s="637"/>
      <c r="W467" s="637"/>
      <c r="X467" s="637"/>
      <c r="Y467" s="637"/>
      <c r="Z467" s="637"/>
      <c r="AA467" s="637"/>
      <c r="AB467" s="637"/>
      <c r="AC467" s="637"/>
      <c r="AD467" s="637"/>
      <c r="AE467" s="637"/>
      <c r="AF467" s="637"/>
      <c r="AG467" s="637"/>
      <c r="AH467" s="637"/>
      <c r="AI467" s="637"/>
      <c r="AJ467" s="637"/>
      <c r="AK467" s="637"/>
      <c r="AL467" s="637"/>
      <c r="AM467" s="637"/>
      <c r="AN467" s="637"/>
      <c r="AO467" s="637"/>
      <c r="AP467" s="637"/>
      <c r="AQ467" s="637"/>
      <c r="AR467" s="637"/>
      <c r="AS467" s="637"/>
      <c r="AT467" s="637"/>
      <c r="AU467" s="637"/>
      <c r="AV467" s="637"/>
      <c r="AW467" s="637"/>
      <c r="AX467" s="637"/>
      <c r="AY467" s="637"/>
      <c r="AZ467" s="637"/>
      <c r="BA467" s="637"/>
      <c r="BB467" s="637"/>
      <c r="BC467" s="637"/>
      <c r="BD467" s="637"/>
      <c r="BE467" s="637"/>
      <c r="BF467" s="637"/>
      <c r="BG467" s="637"/>
      <c r="BH467" s="637"/>
      <c r="BI467" s="637"/>
      <c r="BJ467" s="637"/>
      <c r="BK467" s="637"/>
      <c r="BL467" s="637"/>
      <c r="BM467" s="637"/>
      <c r="BN467" s="637"/>
      <c r="BO467" s="637"/>
      <c r="BP467" s="637"/>
      <c r="BQ467" s="637"/>
      <c r="BR467" s="637"/>
      <c r="BS467" s="637"/>
      <c r="BT467" s="637"/>
      <c r="BU467" s="637"/>
      <c r="BV467" s="637"/>
      <c r="BW467" s="637"/>
      <c r="BX467" s="637"/>
      <c r="BY467" s="637"/>
      <c r="BZ467" s="637"/>
      <c r="CA467" s="637"/>
      <c r="CB467" s="637"/>
    </row>
    <row r="468" spans="3:80">
      <c r="C468" s="636"/>
      <c r="D468" s="637"/>
      <c r="E468" s="637"/>
      <c r="F468" s="637"/>
      <c r="G468" s="637"/>
      <c r="H468" s="637"/>
      <c r="I468" s="637"/>
      <c r="J468" s="637"/>
      <c r="K468" s="637"/>
      <c r="L468" s="637"/>
      <c r="M468" s="637"/>
      <c r="N468" s="637"/>
      <c r="O468" s="637"/>
      <c r="P468" s="637"/>
      <c r="Q468" s="637"/>
      <c r="R468" s="637"/>
      <c r="S468" s="637"/>
      <c r="T468" s="637"/>
      <c r="U468" s="637"/>
      <c r="V468" s="637"/>
      <c r="W468" s="637"/>
      <c r="X468" s="637"/>
      <c r="Y468" s="637"/>
      <c r="Z468" s="637"/>
      <c r="AA468" s="637"/>
      <c r="AB468" s="637"/>
      <c r="AC468" s="637"/>
      <c r="AD468" s="637"/>
      <c r="AE468" s="637"/>
      <c r="AF468" s="637"/>
      <c r="AG468" s="637"/>
      <c r="AH468" s="637"/>
      <c r="AI468" s="637"/>
      <c r="AJ468" s="637"/>
      <c r="AK468" s="637"/>
      <c r="AL468" s="637"/>
      <c r="AM468" s="637"/>
      <c r="AN468" s="637"/>
      <c r="AO468" s="637"/>
      <c r="AP468" s="637"/>
      <c r="AQ468" s="637"/>
      <c r="AR468" s="637"/>
      <c r="AS468" s="637"/>
      <c r="AT468" s="637"/>
      <c r="AU468" s="637"/>
      <c r="AV468" s="637"/>
      <c r="AW468" s="637"/>
      <c r="AX468" s="637"/>
      <c r="AY468" s="637"/>
      <c r="AZ468" s="637"/>
      <c r="BA468" s="637"/>
      <c r="BB468" s="637"/>
      <c r="BC468" s="637"/>
      <c r="BD468" s="637"/>
      <c r="BE468" s="637"/>
      <c r="BF468" s="637"/>
      <c r="BG468" s="637"/>
      <c r="BH468" s="637"/>
      <c r="BI468" s="637"/>
      <c r="BJ468" s="637"/>
      <c r="BK468" s="637"/>
      <c r="BL468" s="637"/>
      <c r="BM468" s="637"/>
      <c r="BN468" s="637"/>
      <c r="BO468" s="637"/>
      <c r="BP468" s="637"/>
      <c r="BQ468" s="637"/>
      <c r="BR468" s="637"/>
      <c r="BS468" s="637"/>
      <c r="BT468" s="637"/>
      <c r="BU468" s="637"/>
      <c r="BV468" s="637"/>
      <c r="BW468" s="637"/>
      <c r="BX468" s="637"/>
      <c r="BY468" s="637"/>
      <c r="BZ468" s="637"/>
      <c r="CA468" s="637"/>
      <c r="CB468" s="637"/>
    </row>
    <row r="469" spans="3:80">
      <c r="C469" s="636"/>
      <c r="D469" s="637"/>
      <c r="E469" s="637"/>
      <c r="F469" s="637"/>
      <c r="G469" s="637"/>
      <c r="H469" s="637"/>
      <c r="I469" s="637"/>
      <c r="J469" s="637"/>
      <c r="K469" s="637"/>
      <c r="L469" s="637"/>
      <c r="M469" s="637"/>
      <c r="N469" s="637"/>
      <c r="O469" s="637"/>
      <c r="P469" s="637"/>
      <c r="Q469" s="637"/>
      <c r="R469" s="637"/>
      <c r="S469" s="637"/>
      <c r="T469" s="637"/>
      <c r="U469" s="637"/>
      <c r="V469" s="637"/>
      <c r="W469" s="637"/>
      <c r="X469" s="637"/>
      <c r="Y469" s="637"/>
      <c r="Z469" s="637"/>
      <c r="AA469" s="637"/>
      <c r="AB469" s="637"/>
      <c r="AC469" s="637"/>
      <c r="AD469" s="637"/>
      <c r="AE469" s="637"/>
      <c r="AF469" s="637"/>
      <c r="AG469" s="637"/>
      <c r="AH469" s="637"/>
      <c r="AI469" s="637"/>
      <c r="AJ469" s="637"/>
      <c r="AK469" s="637"/>
      <c r="AL469" s="637"/>
      <c r="AM469" s="637"/>
      <c r="AN469" s="637"/>
      <c r="AO469" s="637"/>
      <c r="AP469" s="637"/>
      <c r="AQ469" s="637"/>
      <c r="AR469" s="637"/>
      <c r="AS469" s="637"/>
      <c r="AT469" s="637"/>
      <c r="AU469" s="637"/>
      <c r="AV469" s="637"/>
      <c r="AW469" s="637"/>
      <c r="AX469" s="637"/>
      <c r="AY469" s="637"/>
      <c r="AZ469" s="637"/>
      <c r="BA469" s="637"/>
      <c r="BB469" s="637"/>
      <c r="BC469" s="637"/>
      <c r="BD469" s="637"/>
      <c r="BE469" s="637"/>
      <c r="BF469" s="637"/>
      <c r="BG469" s="637"/>
      <c r="BH469" s="637"/>
      <c r="BI469" s="637"/>
      <c r="BJ469" s="637"/>
      <c r="BK469" s="637"/>
      <c r="BL469" s="637"/>
      <c r="BM469" s="637"/>
      <c r="BN469" s="637"/>
      <c r="BO469" s="637"/>
      <c r="BP469" s="637"/>
      <c r="BQ469" s="637"/>
      <c r="BR469" s="637"/>
      <c r="BS469" s="637"/>
      <c r="BT469" s="637"/>
      <c r="BU469" s="637"/>
      <c r="BV469" s="637"/>
      <c r="BW469" s="637"/>
      <c r="BX469" s="637"/>
      <c r="BY469" s="637"/>
      <c r="BZ469" s="637"/>
      <c r="CA469" s="637"/>
      <c r="CB469" s="637"/>
    </row>
    <row r="470" spans="3:80">
      <c r="C470" s="636"/>
      <c r="D470" s="637"/>
      <c r="E470" s="637"/>
      <c r="F470" s="637"/>
      <c r="G470" s="637"/>
      <c r="H470" s="637"/>
      <c r="I470" s="637"/>
      <c r="J470" s="637"/>
      <c r="K470" s="637"/>
      <c r="L470" s="637"/>
      <c r="M470" s="637"/>
      <c r="N470" s="637"/>
      <c r="O470" s="637"/>
      <c r="P470" s="637"/>
      <c r="Q470" s="637"/>
      <c r="R470" s="637"/>
      <c r="S470" s="637"/>
      <c r="T470" s="637"/>
      <c r="U470" s="637"/>
      <c r="V470" s="637"/>
      <c r="W470" s="637"/>
      <c r="X470" s="637"/>
      <c r="Y470" s="637"/>
      <c r="Z470" s="637"/>
      <c r="AA470" s="637"/>
      <c r="AB470" s="637"/>
      <c r="AC470" s="637"/>
      <c r="AD470" s="637"/>
      <c r="AE470" s="637"/>
      <c r="AF470" s="637"/>
      <c r="AG470" s="637"/>
      <c r="AH470" s="637"/>
      <c r="AI470" s="637"/>
      <c r="AJ470" s="637"/>
      <c r="AK470" s="637"/>
      <c r="AL470" s="637"/>
      <c r="AM470" s="637"/>
      <c r="AN470" s="637"/>
      <c r="AO470" s="637"/>
      <c r="AP470" s="637"/>
      <c r="AQ470" s="637"/>
      <c r="AR470" s="637"/>
      <c r="AS470" s="637"/>
      <c r="AT470" s="637"/>
      <c r="AU470" s="637"/>
      <c r="AV470" s="637"/>
      <c r="AW470" s="637"/>
      <c r="AX470" s="637"/>
      <c r="AY470" s="637"/>
      <c r="AZ470" s="637"/>
      <c r="BA470" s="637"/>
      <c r="BB470" s="637"/>
      <c r="BC470" s="637"/>
      <c r="BD470" s="637"/>
      <c r="BE470" s="637"/>
      <c r="BF470" s="637"/>
      <c r="BG470" s="637"/>
      <c r="BH470" s="637"/>
      <c r="BI470" s="637"/>
      <c r="BJ470" s="637"/>
      <c r="BK470" s="637"/>
      <c r="BL470" s="637"/>
      <c r="BM470" s="637"/>
      <c r="BN470" s="637"/>
      <c r="BO470" s="637"/>
      <c r="BP470" s="637"/>
      <c r="BQ470" s="637"/>
      <c r="BR470" s="637"/>
      <c r="BS470" s="637"/>
      <c r="BT470" s="637"/>
      <c r="BU470" s="637"/>
      <c r="BV470" s="637"/>
      <c r="BW470" s="637"/>
      <c r="BX470" s="637"/>
      <c r="BY470" s="637"/>
      <c r="BZ470" s="637"/>
      <c r="CA470" s="637"/>
      <c r="CB470" s="637"/>
    </row>
    <row r="471" spans="3:80">
      <c r="C471" s="636"/>
      <c r="D471" s="637"/>
      <c r="E471" s="637"/>
      <c r="F471" s="637"/>
      <c r="G471" s="637"/>
      <c r="H471" s="637"/>
      <c r="I471" s="637"/>
      <c r="J471" s="637"/>
      <c r="K471" s="637"/>
      <c r="L471" s="637"/>
      <c r="M471" s="637"/>
      <c r="N471" s="637"/>
      <c r="O471" s="637"/>
      <c r="P471" s="637"/>
      <c r="Q471" s="637"/>
      <c r="R471" s="637"/>
      <c r="S471" s="637"/>
      <c r="T471" s="637"/>
      <c r="U471" s="637"/>
      <c r="V471" s="637"/>
      <c r="W471" s="637"/>
      <c r="X471" s="637"/>
      <c r="Y471" s="637"/>
      <c r="Z471" s="637"/>
      <c r="AA471" s="637"/>
      <c r="AB471" s="637"/>
      <c r="AC471" s="637"/>
      <c r="AD471" s="637"/>
      <c r="AE471" s="637"/>
      <c r="AF471" s="637"/>
      <c r="AG471" s="637"/>
      <c r="AH471" s="637"/>
      <c r="AI471" s="637"/>
      <c r="AJ471" s="637"/>
      <c r="AK471" s="637"/>
      <c r="AL471" s="637"/>
      <c r="AM471" s="637"/>
      <c r="AN471" s="637"/>
      <c r="AO471" s="637"/>
      <c r="AP471" s="637"/>
      <c r="AQ471" s="637"/>
      <c r="AR471" s="637"/>
      <c r="AS471" s="637"/>
      <c r="AT471" s="637"/>
      <c r="AU471" s="637"/>
      <c r="AV471" s="637"/>
      <c r="AW471" s="637"/>
      <c r="AX471" s="637"/>
      <c r="AY471" s="637"/>
      <c r="AZ471" s="637"/>
      <c r="BA471" s="637"/>
      <c r="BB471" s="637"/>
      <c r="BC471" s="637"/>
      <c r="BD471" s="637"/>
      <c r="BE471" s="637"/>
      <c r="BF471" s="637"/>
      <c r="BG471" s="637"/>
      <c r="BH471" s="637"/>
      <c r="BI471" s="637"/>
      <c r="BJ471" s="637"/>
      <c r="BK471" s="637"/>
      <c r="BL471" s="637"/>
      <c r="BM471" s="637"/>
      <c r="BN471" s="637"/>
      <c r="BO471" s="637"/>
      <c r="BP471" s="637"/>
      <c r="BQ471" s="637"/>
      <c r="BR471" s="637"/>
      <c r="BS471" s="637"/>
      <c r="BT471" s="637"/>
      <c r="BU471" s="637"/>
      <c r="BV471" s="637"/>
      <c r="BW471" s="637"/>
      <c r="BX471" s="637"/>
      <c r="BY471" s="637"/>
      <c r="BZ471" s="637"/>
      <c r="CA471" s="637"/>
      <c r="CB471" s="637"/>
    </row>
    <row r="472" spans="3:80">
      <c r="C472" s="636"/>
      <c r="D472" s="637"/>
      <c r="E472" s="637"/>
      <c r="F472" s="637"/>
      <c r="G472" s="637"/>
      <c r="H472" s="637"/>
      <c r="I472" s="637"/>
      <c r="J472" s="637"/>
      <c r="K472" s="637"/>
      <c r="L472" s="637"/>
      <c r="M472" s="637"/>
      <c r="N472" s="637"/>
      <c r="O472" s="637"/>
      <c r="P472" s="637"/>
      <c r="Q472" s="637"/>
      <c r="R472" s="637"/>
      <c r="S472" s="637"/>
      <c r="T472" s="637"/>
      <c r="U472" s="637"/>
      <c r="V472" s="637"/>
      <c r="W472" s="637"/>
      <c r="X472" s="637"/>
      <c r="Y472" s="637"/>
      <c r="Z472" s="637"/>
      <c r="AA472" s="637"/>
      <c r="AB472" s="637"/>
      <c r="AC472" s="637"/>
      <c r="AD472" s="637"/>
      <c r="AE472" s="637"/>
      <c r="AF472" s="637"/>
      <c r="AG472" s="637"/>
      <c r="AH472" s="637"/>
      <c r="AI472" s="637"/>
      <c r="AJ472" s="637"/>
      <c r="AK472" s="637"/>
      <c r="AL472" s="637"/>
      <c r="AM472" s="637"/>
      <c r="AN472" s="637"/>
      <c r="AO472" s="637"/>
      <c r="AP472" s="637"/>
      <c r="AQ472" s="637"/>
      <c r="AR472" s="637"/>
      <c r="AS472" s="637"/>
      <c r="AT472" s="637"/>
      <c r="AU472" s="637"/>
      <c r="AV472" s="637"/>
      <c r="AW472" s="637"/>
      <c r="AX472" s="637"/>
      <c r="AY472" s="637"/>
      <c r="AZ472" s="637"/>
      <c r="BA472" s="637"/>
      <c r="BB472" s="637"/>
      <c r="BC472" s="637"/>
      <c r="BD472" s="637"/>
      <c r="BE472" s="637"/>
      <c r="BF472" s="637"/>
      <c r="BG472" s="637"/>
      <c r="BH472" s="637"/>
      <c r="BI472" s="637"/>
      <c r="BJ472" s="637"/>
      <c r="BK472" s="637"/>
      <c r="BL472" s="637"/>
      <c r="BM472" s="637"/>
      <c r="BN472" s="637"/>
      <c r="BO472" s="637"/>
      <c r="BP472" s="637"/>
      <c r="BQ472" s="637"/>
      <c r="BR472" s="637"/>
      <c r="BS472" s="637"/>
      <c r="BT472" s="637"/>
      <c r="BU472" s="637"/>
      <c r="BV472" s="637"/>
      <c r="BW472" s="637"/>
      <c r="BX472" s="637"/>
      <c r="BY472" s="637"/>
      <c r="BZ472" s="637"/>
      <c r="CA472" s="637"/>
      <c r="CB472" s="637"/>
    </row>
    <row r="473" spans="3:80">
      <c r="C473" s="636"/>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c r="AZ473" s="637"/>
      <c r="BA473" s="637"/>
      <c r="BB473" s="637"/>
      <c r="BC473" s="637"/>
      <c r="BD473" s="637"/>
      <c r="BE473" s="637"/>
      <c r="BF473" s="637"/>
      <c r="BG473" s="637"/>
      <c r="BH473" s="637"/>
      <c r="BI473" s="637"/>
      <c r="BJ473" s="637"/>
      <c r="BK473" s="637"/>
      <c r="BL473" s="637"/>
      <c r="BM473" s="637"/>
      <c r="BN473" s="637"/>
      <c r="BO473" s="637"/>
      <c r="BP473" s="637"/>
      <c r="BQ473" s="637"/>
      <c r="BR473" s="637"/>
      <c r="BS473" s="637"/>
      <c r="BT473" s="637"/>
      <c r="BU473" s="637"/>
      <c r="BV473" s="637"/>
      <c r="BW473" s="637"/>
      <c r="BX473" s="637"/>
      <c r="BY473" s="637"/>
      <c r="BZ473" s="637"/>
      <c r="CA473" s="637"/>
      <c r="CB473" s="637"/>
    </row>
    <row r="474" spans="3:80">
      <c r="C474" s="636"/>
      <c r="D474" s="637"/>
      <c r="E474" s="637"/>
      <c r="F474" s="637"/>
      <c r="G474" s="637"/>
      <c r="H474" s="637"/>
      <c r="I474" s="637"/>
      <c r="J474" s="637"/>
      <c r="K474" s="637"/>
      <c r="L474" s="637"/>
      <c r="M474" s="637"/>
      <c r="N474" s="637"/>
      <c r="O474" s="637"/>
      <c r="P474" s="637"/>
      <c r="Q474" s="637"/>
      <c r="R474" s="637"/>
      <c r="S474" s="637"/>
      <c r="T474" s="637"/>
      <c r="U474" s="637"/>
      <c r="V474" s="637"/>
      <c r="W474" s="637"/>
      <c r="X474" s="637"/>
      <c r="Y474" s="637"/>
      <c r="Z474" s="637"/>
      <c r="AA474" s="637"/>
      <c r="AB474" s="637"/>
      <c r="AC474" s="637"/>
      <c r="AD474" s="637"/>
      <c r="AE474" s="637"/>
      <c r="AF474" s="637"/>
      <c r="AG474" s="637"/>
      <c r="AH474" s="637"/>
      <c r="AI474" s="637"/>
      <c r="AJ474" s="637"/>
      <c r="AK474" s="637"/>
      <c r="AL474" s="637"/>
      <c r="AM474" s="637"/>
      <c r="AN474" s="637"/>
      <c r="AO474" s="637"/>
      <c r="AP474" s="637"/>
      <c r="AQ474" s="637"/>
      <c r="AR474" s="637"/>
      <c r="AS474" s="637"/>
      <c r="AT474" s="637"/>
      <c r="AU474" s="637"/>
      <c r="AV474" s="637"/>
      <c r="AW474" s="637"/>
      <c r="AX474" s="637"/>
      <c r="AY474" s="637"/>
      <c r="AZ474" s="637"/>
      <c r="BA474" s="637"/>
      <c r="BB474" s="637"/>
      <c r="BC474" s="637"/>
      <c r="BD474" s="637"/>
      <c r="BE474" s="637"/>
      <c r="BF474" s="637"/>
      <c r="BG474" s="637"/>
      <c r="BH474" s="637"/>
      <c r="BI474" s="637"/>
      <c r="BJ474" s="637"/>
      <c r="BK474" s="637"/>
      <c r="BL474" s="637"/>
      <c r="BM474" s="637"/>
      <c r="BN474" s="637"/>
      <c r="BO474" s="637"/>
      <c r="BP474" s="637"/>
      <c r="BQ474" s="637"/>
      <c r="BR474" s="637"/>
      <c r="BS474" s="637"/>
      <c r="BT474" s="637"/>
      <c r="BU474" s="637"/>
      <c r="BV474" s="637"/>
      <c r="BW474" s="637"/>
      <c r="BX474" s="637"/>
      <c r="BY474" s="637"/>
      <c r="BZ474" s="637"/>
      <c r="CA474" s="637"/>
      <c r="CB474" s="637"/>
    </row>
    <row r="475" spans="3:80">
      <c r="C475" s="636"/>
      <c r="D475" s="637"/>
      <c r="E475" s="637"/>
      <c r="F475" s="637"/>
      <c r="G475" s="637"/>
      <c r="H475" s="637"/>
      <c r="I475" s="637"/>
      <c r="J475" s="637"/>
      <c r="K475" s="637"/>
      <c r="L475" s="637"/>
      <c r="M475" s="637"/>
      <c r="N475" s="637"/>
      <c r="O475" s="637"/>
      <c r="P475" s="637"/>
      <c r="Q475" s="637"/>
      <c r="R475" s="637"/>
      <c r="S475" s="637"/>
      <c r="T475" s="637"/>
      <c r="U475" s="637"/>
      <c r="V475" s="637"/>
      <c r="W475" s="637"/>
      <c r="X475" s="637"/>
      <c r="Y475" s="637"/>
      <c r="Z475" s="637"/>
      <c r="AA475" s="637"/>
      <c r="AB475" s="637"/>
      <c r="AC475" s="637"/>
      <c r="AD475" s="637"/>
      <c r="AE475" s="637"/>
      <c r="AF475" s="637"/>
      <c r="AG475" s="637"/>
      <c r="AH475" s="637"/>
      <c r="AI475" s="637"/>
      <c r="AJ475" s="637"/>
      <c r="AK475" s="637"/>
      <c r="AL475" s="637"/>
      <c r="AM475" s="637"/>
      <c r="AN475" s="637"/>
      <c r="AO475" s="637"/>
      <c r="AP475" s="637"/>
      <c r="AQ475" s="637"/>
      <c r="AR475" s="637"/>
      <c r="AS475" s="637"/>
      <c r="AT475" s="637"/>
      <c r="AU475" s="637"/>
      <c r="AV475" s="637"/>
      <c r="AW475" s="637"/>
      <c r="AX475" s="637"/>
      <c r="AY475" s="637"/>
      <c r="AZ475" s="637"/>
      <c r="BA475" s="637"/>
      <c r="BB475" s="637"/>
      <c r="BC475" s="637"/>
      <c r="BD475" s="637"/>
      <c r="BE475" s="637"/>
      <c r="BF475" s="637"/>
      <c r="BG475" s="637"/>
      <c r="BH475" s="637"/>
      <c r="BI475" s="637"/>
      <c r="BJ475" s="637"/>
      <c r="BK475" s="637"/>
      <c r="BL475" s="637"/>
      <c r="BM475" s="637"/>
      <c r="BN475" s="637"/>
      <c r="BO475" s="637"/>
      <c r="BP475" s="637"/>
      <c r="BQ475" s="637"/>
      <c r="BR475" s="637"/>
      <c r="BS475" s="637"/>
      <c r="BT475" s="637"/>
      <c r="BU475" s="637"/>
      <c r="BV475" s="637"/>
      <c r="BW475" s="637"/>
      <c r="BX475" s="637"/>
      <c r="BY475" s="637"/>
      <c r="BZ475" s="637"/>
      <c r="CA475" s="637"/>
      <c r="CB475" s="637"/>
    </row>
    <row r="476" spans="3:80">
      <c r="C476" s="636"/>
      <c r="D476" s="637"/>
      <c r="E476" s="637"/>
      <c r="F476" s="637"/>
      <c r="G476" s="637"/>
      <c r="H476" s="637"/>
      <c r="I476" s="637"/>
      <c r="J476" s="637"/>
      <c r="K476" s="637"/>
      <c r="L476" s="637"/>
      <c r="M476" s="637"/>
      <c r="N476" s="637"/>
      <c r="O476" s="637"/>
      <c r="P476" s="637"/>
      <c r="Q476" s="637"/>
      <c r="R476" s="637"/>
      <c r="S476" s="637"/>
      <c r="T476" s="637"/>
      <c r="U476" s="637"/>
      <c r="V476" s="637"/>
      <c r="W476" s="637"/>
      <c r="X476" s="637"/>
      <c r="Y476" s="637"/>
      <c r="Z476" s="637"/>
      <c r="AA476" s="637"/>
      <c r="AB476" s="637"/>
      <c r="AC476" s="637"/>
      <c r="AD476" s="637"/>
      <c r="AE476" s="637"/>
      <c r="AF476" s="637"/>
      <c r="AG476" s="637"/>
      <c r="AH476" s="637"/>
      <c r="AI476" s="637"/>
      <c r="AJ476" s="637"/>
      <c r="AK476" s="637"/>
      <c r="AL476" s="637"/>
      <c r="AM476" s="637"/>
      <c r="AN476" s="637"/>
      <c r="AO476" s="637"/>
      <c r="AP476" s="637"/>
      <c r="AQ476" s="637"/>
      <c r="AR476" s="637"/>
      <c r="AS476" s="637"/>
      <c r="AT476" s="637"/>
      <c r="AU476" s="637"/>
      <c r="AV476" s="637"/>
      <c r="AW476" s="637"/>
      <c r="AX476" s="637"/>
      <c r="AY476" s="637"/>
      <c r="AZ476" s="637"/>
      <c r="BA476" s="637"/>
      <c r="BB476" s="637"/>
      <c r="BC476" s="637"/>
      <c r="BD476" s="637"/>
      <c r="BE476" s="637"/>
      <c r="BF476" s="637"/>
      <c r="BG476" s="637"/>
      <c r="BH476" s="637"/>
      <c r="BI476" s="637"/>
      <c r="BJ476" s="637"/>
      <c r="BK476" s="637"/>
      <c r="BL476" s="637"/>
      <c r="BM476" s="637"/>
      <c r="BN476" s="637"/>
      <c r="BO476" s="637"/>
      <c r="BP476" s="637"/>
      <c r="BQ476" s="637"/>
      <c r="BR476" s="637"/>
      <c r="BS476" s="637"/>
      <c r="BT476" s="637"/>
      <c r="BU476" s="637"/>
      <c r="BV476" s="637"/>
      <c r="BW476" s="637"/>
      <c r="BX476" s="637"/>
      <c r="BY476" s="637"/>
      <c r="BZ476" s="637"/>
      <c r="CA476" s="637"/>
      <c r="CB476" s="637"/>
    </row>
    <row r="477" spans="3:80">
      <c r="C477" s="636"/>
      <c r="D477" s="637"/>
      <c r="E477" s="637"/>
      <c r="F477" s="637"/>
      <c r="G477" s="637"/>
      <c r="H477" s="637"/>
      <c r="I477" s="637"/>
      <c r="J477" s="637"/>
      <c r="K477" s="637"/>
      <c r="L477" s="637"/>
      <c r="M477" s="637"/>
      <c r="N477" s="637"/>
      <c r="O477" s="637"/>
      <c r="P477" s="637"/>
      <c r="Q477" s="637"/>
      <c r="R477" s="637"/>
      <c r="S477" s="637"/>
      <c r="T477" s="637"/>
      <c r="U477" s="637"/>
      <c r="V477" s="637"/>
      <c r="W477" s="637"/>
      <c r="X477" s="637"/>
      <c r="Y477" s="637"/>
      <c r="Z477" s="637"/>
      <c r="AA477" s="637"/>
      <c r="AB477" s="637"/>
      <c r="AC477" s="637"/>
      <c r="AD477" s="637"/>
      <c r="AE477" s="637"/>
      <c r="AF477" s="637"/>
      <c r="AG477" s="637"/>
      <c r="AH477" s="637"/>
      <c r="AI477" s="637"/>
      <c r="AJ477" s="637"/>
      <c r="AK477" s="637"/>
      <c r="AL477" s="637"/>
      <c r="AM477" s="637"/>
      <c r="AN477" s="637"/>
      <c r="AO477" s="637"/>
      <c r="AP477" s="637"/>
      <c r="AQ477" s="637"/>
      <c r="AR477" s="637"/>
      <c r="AS477" s="637"/>
      <c r="AT477" s="637"/>
      <c r="AU477" s="637"/>
      <c r="AV477" s="637"/>
      <c r="AW477" s="637"/>
      <c r="AX477" s="637"/>
      <c r="AY477" s="637"/>
      <c r="AZ477" s="637"/>
      <c r="BA477" s="637"/>
      <c r="BB477" s="637"/>
      <c r="BC477" s="637"/>
      <c r="BD477" s="637"/>
      <c r="BE477" s="637"/>
      <c r="BF477" s="637"/>
      <c r="BG477" s="637"/>
      <c r="BH477" s="637"/>
      <c r="BI477" s="637"/>
      <c r="BJ477" s="637"/>
      <c r="BK477" s="637"/>
      <c r="BL477" s="637"/>
      <c r="BM477" s="637"/>
      <c r="BN477" s="637"/>
      <c r="BO477" s="637"/>
      <c r="BP477" s="637"/>
      <c r="BQ477" s="637"/>
      <c r="BR477" s="637"/>
      <c r="BS477" s="637"/>
      <c r="BT477" s="637"/>
      <c r="BU477" s="637"/>
      <c r="BV477" s="637"/>
      <c r="BW477" s="637"/>
      <c r="BX477" s="637"/>
      <c r="BY477" s="637"/>
      <c r="BZ477" s="637"/>
      <c r="CA477" s="637"/>
      <c r="CB477" s="637"/>
    </row>
    <row r="478" spans="3:80">
      <c r="C478" s="636"/>
      <c r="D478" s="637"/>
      <c r="E478" s="637"/>
      <c r="F478" s="637"/>
      <c r="G478" s="637"/>
      <c r="H478" s="637"/>
      <c r="I478" s="637"/>
      <c r="J478" s="637"/>
      <c r="K478" s="637"/>
      <c r="L478" s="637"/>
      <c r="M478" s="637"/>
      <c r="N478" s="637"/>
      <c r="O478" s="637"/>
      <c r="P478" s="637"/>
      <c r="Q478" s="637"/>
      <c r="R478" s="637"/>
      <c r="S478" s="637"/>
      <c r="T478" s="637"/>
      <c r="U478" s="637"/>
      <c r="V478" s="637"/>
      <c r="W478" s="637"/>
      <c r="X478" s="637"/>
      <c r="Y478" s="637"/>
      <c r="Z478" s="637"/>
      <c r="AA478" s="637"/>
      <c r="AB478" s="637"/>
      <c r="AC478" s="637"/>
      <c r="AD478" s="637"/>
      <c r="AE478" s="637"/>
      <c r="AF478" s="637"/>
      <c r="AG478" s="637"/>
      <c r="AH478" s="637"/>
      <c r="AI478" s="637"/>
      <c r="AJ478" s="637"/>
      <c r="AK478" s="637"/>
      <c r="AL478" s="637"/>
      <c r="AM478" s="637"/>
      <c r="AN478" s="637"/>
      <c r="AO478" s="637"/>
      <c r="AP478" s="637"/>
      <c r="AQ478" s="637"/>
      <c r="AR478" s="637"/>
      <c r="AS478" s="637"/>
      <c r="AT478" s="637"/>
      <c r="AU478" s="637"/>
      <c r="AV478" s="637"/>
      <c r="AW478" s="637"/>
      <c r="AX478" s="637"/>
      <c r="AY478" s="637"/>
      <c r="AZ478" s="637"/>
      <c r="BA478" s="637"/>
      <c r="BB478" s="637"/>
      <c r="BC478" s="637"/>
      <c r="BD478" s="637"/>
      <c r="BE478" s="637"/>
      <c r="BF478" s="637"/>
      <c r="BG478" s="637"/>
      <c r="BH478" s="637"/>
      <c r="BI478" s="637"/>
      <c r="BJ478" s="637"/>
      <c r="BK478" s="637"/>
      <c r="BL478" s="637"/>
      <c r="BM478" s="637"/>
      <c r="BN478" s="637"/>
      <c r="BO478" s="637"/>
      <c r="BP478" s="637"/>
      <c r="BQ478" s="637"/>
      <c r="BR478" s="637"/>
      <c r="BS478" s="637"/>
      <c r="BT478" s="637"/>
      <c r="BU478" s="637"/>
      <c r="BV478" s="637"/>
      <c r="BW478" s="637"/>
      <c r="BX478" s="637"/>
      <c r="BY478" s="637"/>
      <c r="BZ478" s="637"/>
      <c r="CA478" s="637"/>
      <c r="CB478" s="637"/>
    </row>
    <row r="479" spans="3:80">
      <c r="C479" s="636"/>
      <c r="D479" s="637"/>
      <c r="E479" s="637"/>
      <c r="F479" s="637"/>
      <c r="G479" s="637"/>
      <c r="H479" s="637"/>
      <c r="I479" s="637"/>
      <c r="J479" s="637"/>
      <c r="K479" s="637"/>
      <c r="L479" s="637"/>
      <c r="M479" s="637"/>
      <c r="N479" s="637"/>
      <c r="O479" s="637"/>
      <c r="P479" s="637"/>
      <c r="Q479" s="637"/>
      <c r="R479" s="637"/>
      <c r="S479" s="637"/>
      <c r="T479" s="637"/>
      <c r="U479" s="637"/>
      <c r="V479" s="637"/>
      <c r="W479" s="637"/>
      <c r="X479" s="637"/>
      <c r="Y479" s="637"/>
      <c r="Z479" s="637"/>
      <c r="AA479" s="637"/>
      <c r="AB479" s="637"/>
      <c r="AC479" s="637"/>
      <c r="AD479" s="637"/>
      <c r="AE479" s="637"/>
      <c r="AF479" s="637"/>
      <c r="AG479" s="637"/>
      <c r="AH479" s="637"/>
      <c r="AI479" s="637"/>
      <c r="AJ479" s="637"/>
      <c r="AK479" s="637"/>
      <c r="AL479" s="637"/>
      <c r="AM479" s="637"/>
      <c r="AN479" s="637"/>
      <c r="AO479" s="637"/>
      <c r="AP479" s="637"/>
      <c r="AQ479" s="637"/>
      <c r="AR479" s="637"/>
      <c r="AS479" s="637"/>
      <c r="AT479" s="637"/>
      <c r="AU479" s="637"/>
      <c r="AV479" s="637"/>
      <c r="AW479" s="637"/>
      <c r="AX479" s="637"/>
      <c r="AY479" s="637"/>
      <c r="AZ479" s="637"/>
      <c r="BA479" s="637"/>
      <c r="BB479" s="637"/>
      <c r="BC479" s="637"/>
      <c r="BD479" s="637"/>
      <c r="BE479" s="637"/>
      <c r="BF479" s="637"/>
      <c r="BG479" s="637"/>
      <c r="BH479" s="637"/>
      <c r="BI479" s="637"/>
      <c r="BJ479" s="637"/>
      <c r="BK479" s="637"/>
      <c r="BL479" s="637"/>
      <c r="BM479" s="637"/>
      <c r="BN479" s="637"/>
      <c r="BO479" s="637"/>
      <c r="BP479" s="637"/>
      <c r="BQ479" s="637"/>
      <c r="BR479" s="637"/>
      <c r="BS479" s="637"/>
      <c r="BT479" s="637"/>
      <c r="BU479" s="637"/>
      <c r="BV479" s="637"/>
      <c r="BW479" s="637"/>
      <c r="BX479" s="637"/>
      <c r="BY479" s="637"/>
      <c r="BZ479" s="637"/>
      <c r="CA479" s="637"/>
      <c r="CB479" s="637"/>
    </row>
    <row r="480" spans="3:80">
      <c r="C480" s="636"/>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c r="AZ480" s="637"/>
      <c r="BA480" s="637"/>
      <c r="BB480" s="637"/>
      <c r="BC480" s="637"/>
      <c r="BD480" s="637"/>
      <c r="BE480" s="637"/>
      <c r="BF480" s="637"/>
      <c r="BG480" s="637"/>
      <c r="BH480" s="637"/>
      <c r="BI480" s="637"/>
      <c r="BJ480" s="637"/>
      <c r="BK480" s="637"/>
      <c r="BL480" s="637"/>
      <c r="BM480" s="637"/>
      <c r="BN480" s="637"/>
      <c r="BO480" s="637"/>
      <c r="BP480" s="637"/>
      <c r="BQ480" s="637"/>
      <c r="BR480" s="637"/>
      <c r="BS480" s="637"/>
      <c r="BT480" s="637"/>
      <c r="BU480" s="637"/>
      <c r="BV480" s="637"/>
      <c r="BW480" s="637"/>
      <c r="BX480" s="637"/>
      <c r="BY480" s="637"/>
      <c r="BZ480" s="637"/>
      <c r="CA480" s="637"/>
      <c r="CB480" s="637"/>
    </row>
    <row r="481" spans="3:80">
      <c r="C481" s="636"/>
      <c r="D481" s="637"/>
      <c r="E481" s="637"/>
      <c r="F481" s="637"/>
      <c r="G481" s="637"/>
      <c r="H481" s="637"/>
      <c r="I481" s="637"/>
      <c r="J481" s="637"/>
      <c r="K481" s="637"/>
      <c r="L481" s="637"/>
      <c r="M481" s="637"/>
      <c r="N481" s="637"/>
      <c r="O481" s="637"/>
      <c r="P481" s="637"/>
      <c r="Q481" s="637"/>
      <c r="R481" s="637"/>
      <c r="S481" s="637"/>
      <c r="T481" s="637"/>
      <c r="U481" s="637"/>
      <c r="V481" s="637"/>
      <c r="W481" s="637"/>
      <c r="X481" s="637"/>
      <c r="Y481" s="637"/>
      <c r="Z481" s="637"/>
      <c r="AA481" s="637"/>
      <c r="AB481" s="637"/>
      <c r="AC481" s="637"/>
      <c r="AD481" s="637"/>
      <c r="AE481" s="637"/>
      <c r="AF481" s="637"/>
      <c r="AG481" s="637"/>
      <c r="AH481" s="637"/>
      <c r="AI481" s="637"/>
      <c r="AJ481" s="637"/>
      <c r="AK481" s="637"/>
      <c r="AL481" s="637"/>
      <c r="AM481" s="637"/>
      <c r="AN481" s="637"/>
      <c r="AO481" s="637"/>
      <c r="AP481" s="637"/>
      <c r="AQ481" s="637"/>
      <c r="AR481" s="637"/>
      <c r="AS481" s="637"/>
      <c r="AT481" s="637"/>
      <c r="AU481" s="637"/>
      <c r="AV481" s="637"/>
      <c r="AW481" s="637"/>
      <c r="AX481" s="637"/>
      <c r="AY481" s="637"/>
      <c r="AZ481" s="637"/>
      <c r="BA481" s="637"/>
      <c r="BB481" s="637"/>
      <c r="BC481" s="637"/>
      <c r="BD481" s="637"/>
      <c r="BE481" s="637"/>
      <c r="BF481" s="637"/>
      <c r="BG481" s="637"/>
      <c r="BH481" s="637"/>
      <c r="BI481" s="637"/>
      <c r="BJ481" s="637"/>
      <c r="BK481" s="637"/>
      <c r="BL481" s="637"/>
      <c r="BM481" s="637"/>
      <c r="BN481" s="637"/>
      <c r="BO481" s="637"/>
      <c r="BP481" s="637"/>
      <c r="BQ481" s="637"/>
      <c r="BR481" s="637"/>
      <c r="BS481" s="637"/>
      <c r="BT481" s="637"/>
      <c r="BU481" s="637"/>
      <c r="BV481" s="637"/>
      <c r="BW481" s="637"/>
      <c r="BX481" s="637"/>
      <c r="BY481" s="637"/>
      <c r="BZ481" s="637"/>
      <c r="CA481" s="637"/>
      <c r="CB481" s="637"/>
    </row>
    <row r="482" spans="3:80">
      <c r="C482" s="636"/>
      <c r="D482" s="637"/>
      <c r="E482" s="637"/>
      <c r="F482" s="637"/>
      <c r="G482" s="637"/>
      <c r="H482" s="637"/>
      <c r="I482" s="637"/>
      <c r="J482" s="637"/>
      <c r="K482" s="637"/>
      <c r="L482" s="637"/>
      <c r="M482" s="637"/>
      <c r="N482" s="637"/>
      <c r="O482" s="637"/>
      <c r="P482" s="637"/>
      <c r="Q482" s="637"/>
      <c r="R482" s="637"/>
      <c r="S482" s="637"/>
      <c r="T482" s="637"/>
      <c r="U482" s="637"/>
      <c r="V482" s="637"/>
      <c r="W482" s="637"/>
      <c r="X482" s="637"/>
      <c r="Y482" s="637"/>
      <c r="Z482" s="637"/>
      <c r="AA482" s="637"/>
      <c r="AB482" s="637"/>
      <c r="AC482" s="637"/>
      <c r="AD482" s="637"/>
      <c r="AE482" s="637"/>
      <c r="AF482" s="637"/>
      <c r="AG482" s="637"/>
      <c r="AH482" s="637"/>
      <c r="AI482" s="637"/>
      <c r="AJ482" s="637"/>
      <c r="AK482" s="637"/>
      <c r="AL482" s="637"/>
      <c r="AM482" s="637"/>
      <c r="AN482" s="637"/>
      <c r="AO482" s="637"/>
      <c r="AP482" s="637"/>
      <c r="AQ482" s="637"/>
      <c r="AR482" s="637"/>
      <c r="AS482" s="637"/>
      <c r="AT482" s="637"/>
      <c r="AU482" s="637"/>
      <c r="AV482" s="637"/>
      <c r="AW482" s="637"/>
      <c r="AX482" s="637"/>
      <c r="AY482" s="637"/>
      <c r="AZ482" s="637"/>
      <c r="BA482" s="637"/>
      <c r="BB482" s="637"/>
      <c r="BC482" s="637"/>
      <c r="BD482" s="637"/>
      <c r="BE482" s="637"/>
      <c r="BF482" s="637"/>
      <c r="BG482" s="637"/>
      <c r="BH482" s="637"/>
      <c r="BI482" s="637"/>
      <c r="BJ482" s="637"/>
      <c r="BK482" s="637"/>
      <c r="BL482" s="637"/>
      <c r="BM482" s="637"/>
      <c r="BN482" s="637"/>
      <c r="BO482" s="637"/>
      <c r="BP482" s="637"/>
      <c r="BQ482" s="637"/>
      <c r="BR482" s="637"/>
      <c r="BS482" s="637"/>
      <c r="BT482" s="637"/>
      <c r="BU482" s="637"/>
      <c r="BV482" s="637"/>
      <c r="BW482" s="637"/>
      <c r="BX482" s="637"/>
      <c r="BY482" s="637"/>
      <c r="BZ482" s="637"/>
      <c r="CA482" s="637"/>
      <c r="CB482" s="637"/>
    </row>
    <row r="483" spans="3:80">
      <c r="C483" s="636"/>
      <c r="D483" s="637"/>
      <c r="E483" s="637"/>
      <c r="F483" s="637"/>
      <c r="G483" s="637"/>
      <c r="H483" s="637"/>
      <c r="I483" s="637"/>
      <c r="J483" s="637"/>
      <c r="K483" s="637"/>
      <c r="L483" s="637"/>
      <c r="M483" s="637"/>
      <c r="N483" s="637"/>
      <c r="O483" s="637"/>
      <c r="P483" s="637"/>
      <c r="Q483" s="637"/>
      <c r="R483" s="637"/>
      <c r="S483" s="637"/>
      <c r="T483" s="637"/>
      <c r="U483" s="637"/>
      <c r="V483" s="637"/>
      <c r="W483" s="637"/>
      <c r="X483" s="637"/>
      <c r="Y483" s="637"/>
      <c r="Z483" s="637"/>
      <c r="AA483" s="637"/>
      <c r="AB483" s="637"/>
      <c r="AC483" s="637"/>
      <c r="AD483" s="637"/>
      <c r="AE483" s="637"/>
      <c r="AF483" s="637"/>
      <c r="AG483" s="637"/>
      <c r="AH483" s="637"/>
      <c r="AI483" s="637"/>
      <c r="AJ483" s="637"/>
      <c r="AK483" s="637"/>
      <c r="AL483" s="637"/>
      <c r="AM483" s="637"/>
      <c r="AN483" s="637"/>
      <c r="AO483" s="637"/>
      <c r="AP483" s="637"/>
      <c r="AQ483" s="637"/>
      <c r="AR483" s="637"/>
      <c r="AS483" s="637"/>
      <c r="AT483" s="637"/>
      <c r="AU483" s="637"/>
      <c r="AV483" s="637"/>
      <c r="AW483" s="637"/>
      <c r="AX483" s="637"/>
      <c r="AY483" s="637"/>
      <c r="AZ483" s="637"/>
      <c r="BA483" s="637"/>
      <c r="BB483" s="637"/>
      <c r="BC483" s="637"/>
      <c r="BD483" s="637"/>
      <c r="BE483" s="637"/>
      <c r="BF483" s="637"/>
      <c r="BG483" s="637"/>
      <c r="BH483" s="637"/>
      <c r="BI483" s="637"/>
      <c r="BJ483" s="637"/>
      <c r="BK483" s="637"/>
      <c r="BL483" s="637"/>
      <c r="BM483" s="637"/>
      <c r="BN483" s="637"/>
      <c r="BO483" s="637"/>
      <c r="BP483" s="637"/>
      <c r="BQ483" s="637"/>
      <c r="BR483" s="637"/>
      <c r="BS483" s="637"/>
      <c r="BT483" s="637"/>
      <c r="BU483" s="637"/>
      <c r="BV483" s="637"/>
      <c r="BW483" s="637"/>
      <c r="BX483" s="637"/>
      <c r="BY483" s="637"/>
      <c r="BZ483" s="637"/>
      <c r="CA483" s="637"/>
      <c r="CB483" s="637"/>
    </row>
    <row r="484" spans="3:80">
      <c r="C484" s="636"/>
      <c r="D484" s="637"/>
      <c r="E484" s="637"/>
      <c r="F484" s="637"/>
      <c r="G484" s="637"/>
      <c r="H484" s="637"/>
      <c r="I484" s="637"/>
      <c r="J484" s="637"/>
      <c r="K484" s="637"/>
      <c r="L484" s="637"/>
      <c r="M484" s="637"/>
      <c r="N484" s="637"/>
      <c r="O484" s="637"/>
      <c r="P484" s="637"/>
      <c r="Q484" s="637"/>
      <c r="R484" s="637"/>
      <c r="S484" s="637"/>
      <c r="T484" s="637"/>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c r="AR484" s="637"/>
      <c r="AS484" s="637"/>
      <c r="AT484" s="637"/>
      <c r="AU484" s="637"/>
      <c r="AV484" s="637"/>
      <c r="AW484" s="637"/>
      <c r="AX484" s="637"/>
      <c r="AY484" s="637"/>
      <c r="AZ484" s="637"/>
      <c r="BA484" s="637"/>
      <c r="BB484" s="637"/>
      <c r="BC484" s="637"/>
      <c r="BD484" s="637"/>
      <c r="BE484" s="637"/>
      <c r="BF484" s="637"/>
      <c r="BG484" s="637"/>
      <c r="BH484" s="637"/>
      <c r="BI484" s="637"/>
      <c r="BJ484" s="637"/>
      <c r="BK484" s="637"/>
      <c r="BL484" s="637"/>
      <c r="BM484" s="637"/>
      <c r="BN484" s="637"/>
      <c r="BO484" s="637"/>
      <c r="BP484" s="637"/>
      <c r="BQ484" s="637"/>
      <c r="BR484" s="637"/>
      <c r="BS484" s="637"/>
      <c r="BT484" s="637"/>
      <c r="BU484" s="637"/>
      <c r="BV484" s="637"/>
      <c r="BW484" s="637"/>
      <c r="BX484" s="637"/>
      <c r="BY484" s="637"/>
      <c r="BZ484" s="637"/>
      <c r="CA484" s="637"/>
      <c r="CB484" s="637"/>
    </row>
    <row r="485" spans="3:80">
      <c r="C485" s="636"/>
      <c r="D485" s="637"/>
      <c r="E485" s="637"/>
      <c r="F485" s="637"/>
      <c r="G485" s="637"/>
      <c r="H485" s="637"/>
      <c r="I485" s="637"/>
      <c r="J485" s="637"/>
      <c r="K485" s="637"/>
      <c r="L485" s="637"/>
      <c r="M485" s="637"/>
      <c r="N485" s="637"/>
      <c r="O485" s="637"/>
      <c r="P485" s="637"/>
      <c r="Q485" s="637"/>
      <c r="R485" s="637"/>
      <c r="S485" s="637"/>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c r="AR485" s="637"/>
      <c r="AS485" s="637"/>
      <c r="AT485" s="637"/>
      <c r="AU485" s="637"/>
      <c r="AV485" s="637"/>
      <c r="AW485" s="637"/>
      <c r="AX485" s="637"/>
      <c r="AY485" s="637"/>
      <c r="AZ485" s="637"/>
      <c r="BA485" s="637"/>
      <c r="BB485" s="637"/>
      <c r="BC485" s="637"/>
      <c r="BD485" s="637"/>
      <c r="BE485" s="637"/>
      <c r="BF485" s="637"/>
      <c r="BG485" s="637"/>
      <c r="BH485" s="637"/>
      <c r="BI485" s="637"/>
      <c r="BJ485" s="637"/>
      <c r="BK485" s="637"/>
      <c r="BL485" s="637"/>
      <c r="BM485" s="637"/>
      <c r="BN485" s="637"/>
      <c r="BO485" s="637"/>
      <c r="BP485" s="637"/>
      <c r="BQ485" s="637"/>
      <c r="BR485" s="637"/>
      <c r="BS485" s="637"/>
      <c r="BT485" s="637"/>
      <c r="BU485" s="637"/>
      <c r="BV485" s="637"/>
      <c r="BW485" s="637"/>
      <c r="BX485" s="637"/>
      <c r="BY485" s="637"/>
      <c r="BZ485" s="637"/>
      <c r="CA485" s="637"/>
      <c r="CB485" s="637"/>
    </row>
    <row r="486" spans="3:80">
      <c r="C486" s="636"/>
      <c r="D486" s="637"/>
      <c r="E486" s="637"/>
      <c r="F486" s="637"/>
      <c r="G486" s="637"/>
      <c r="H486" s="637"/>
      <c r="I486" s="637"/>
      <c r="J486" s="637"/>
      <c r="K486" s="637"/>
      <c r="L486" s="637"/>
      <c r="M486" s="637"/>
      <c r="N486" s="637"/>
      <c r="O486" s="637"/>
      <c r="P486" s="637"/>
      <c r="Q486" s="637"/>
      <c r="R486" s="637"/>
      <c r="S486" s="637"/>
      <c r="T486" s="637"/>
      <c r="U486" s="637"/>
      <c r="V486" s="637"/>
      <c r="W486" s="637"/>
      <c r="X486" s="637"/>
      <c r="Y486" s="637"/>
      <c r="Z486" s="637"/>
      <c r="AA486" s="637"/>
      <c r="AB486" s="637"/>
      <c r="AC486" s="637"/>
      <c r="AD486" s="637"/>
      <c r="AE486" s="637"/>
      <c r="AF486" s="637"/>
      <c r="AG486" s="637"/>
      <c r="AH486" s="637"/>
      <c r="AI486" s="637"/>
      <c r="AJ486" s="637"/>
      <c r="AK486" s="637"/>
      <c r="AL486" s="637"/>
      <c r="AM486" s="637"/>
      <c r="AN486" s="637"/>
      <c r="AO486" s="637"/>
      <c r="AP486" s="637"/>
      <c r="AQ486" s="637"/>
      <c r="AR486" s="637"/>
      <c r="AS486" s="637"/>
      <c r="AT486" s="637"/>
      <c r="AU486" s="637"/>
      <c r="AV486" s="637"/>
      <c r="AW486" s="637"/>
      <c r="AX486" s="637"/>
      <c r="AY486" s="637"/>
      <c r="AZ486" s="637"/>
      <c r="BA486" s="637"/>
      <c r="BB486" s="637"/>
      <c r="BC486" s="637"/>
      <c r="BD486" s="637"/>
      <c r="BE486" s="637"/>
      <c r="BF486" s="637"/>
      <c r="BG486" s="637"/>
      <c r="BH486" s="637"/>
      <c r="BI486" s="637"/>
      <c r="BJ486" s="637"/>
      <c r="BK486" s="637"/>
      <c r="BL486" s="637"/>
      <c r="BM486" s="637"/>
      <c r="BN486" s="637"/>
      <c r="BO486" s="637"/>
      <c r="BP486" s="637"/>
      <c r="BQ486" s="637"/>
      <c r="BR486" s="637"/>
      <c r="BS486" s="637"/>
      <c r="BT486" s="637"/>
      <c r="BU486" s="637"/>
      <c r="BV486" s="637"/>
      <c r="BW486" s="637"/>
      <c r="BX486" s="637"/>
      <c r="BY486" s="637"/>
      <c r="BZ486" s="637"/>
      <c r="CA486" s="637"/>
      <c r="CB486" s="637"/>
    </row>
    <row r="487" spans="3:80">
      <c r="C487" s="636"/>
      <c r="D487" s="637"/>
      <c r="E487" s="637"/>
      <c r="F487" s="637"/>
      <c r="G487" s="637"/>
      <c r="H487" s="637"/>
      <c r="I487" s="637"/>
      <c r="J487" s="637"/>
      <c r="K487" s="637"/>
      <c r="L487" s="637"/>
      <c r="M487" s="637"/>
      <c r="N487" s="637"/>
      <c r="O487" s="637"/>
      <c r="P487" s="637"/>
      <c r="Q487" s="637"/>
      <c r="R487" s="637"/>
      <c r="S487" s="637"/>
      <c r="T487" s="637"/>
      <c r="U487" s="637"/>
      <c r="V487" s="637"/>
      <c r="W487" s="637"/>
      <c r="X487" s="637"/>
      <c r="Y487" s="637"/>
      <c r="Z487" s="637"/>
      <c r="AA487" s="637"/>
      <c r="AB487" s="637"/>
      <c r="AC487" s="637"/>
      <c r="AD487" s="637"/>
      <c r="AE487" s="637"/>
      <c r="AF487" s="637"/>
      <c r="AG487" s="637"/>
      <c r="AH487" s="637"/>
      <c r="AI487" s="637"/>
      <c r="AJ487" s="637"/>
      <c r="AK487" s="637"/>
      <c r="AL487" s="637"/>
      <c r="AM487" s="637"/>
      <c r="AN487" s="637"/>
      <c r="AO487" s="637"/>
      <c r="AP487" s="637"/>
      <c r="AQ487" s="637"/>
      <c r="AR487" s="637"/>
      <c r="AS487" s="637"/>
      <c r="AT487" s="637"/>
      <c r="AU487" s="637"/>
      <c r="AV487" s="637"/>
      <c r="AW487" s="637"/>
      <c r="AX487" s="637"/>
      <c r="AY487" s="637"/>
      <c r="AZ487" s="637"/>
      <c r="BA487" s="637"/>
      <c r="BB487" s="637"/>
      <c r="BC487" s="637"/>
      <c r="BD487" s="637"/>
      <c r="BE487" s="637"/>
      <c r="BF487" s="637"/>
      <c r="BG487" s="637"/>
      <c r="BH487" s="637"/>
      <c r="BI487" s="637"/>
      <c r="BJ487" s="637"/>
      <c r="BK487" s="637"/>
      <c r="BL487" s="637"/>
      <c r="BM487" s="637"/>
      <c r="BN487" s="637"/>
      <c r="BO487" s="637"/>
      <c r="BP487" s="637"/>
      <c r="BQ487" s="637"/>
      <c r="BR487" s="637"/>
      <c r="BS487" s="637"/>
      <c r="BT487" s="637"/>
      <c r="BU487" s="637"/>
      <c r="BV487" s="637"/>
      <c r="BW487" s="637"/>
      <c r="BX487" s="637"/>
      <c r="BY487" s="637"/>
      <c r="BZ487" s="637"/>
      <c r="CA487" s="637"/>
      <c r="CB487" s="637"/>
    </row>
    <row r="488" spans="3:80">
      <c r="C488" s="636"/>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c r="AZ488" s="637"/>
      <c r="BA488" s="637"/>
      <c r="BB488" s="637"/>
      <c r="BC488" s="637"/>
      <c r="BD488" s="637"/>
      <c r="BE488" s="637"/>
      <c r="BF488" s="637"/>
      <c r="BG488" s="637"/>
      <c r="BH488" s="637"/>
      <c r="BI488" s="637"/>
      <c r="BJ488" s="637"/>
      <c r="BK488" s="637"/>
      <c r="BL488" s="637"/>
      <c r="BM488" s="637"/>
      <c r="BN488" s="637"/>
      <c r="BO488" s="637"/>
      <c r="BP488" s="637"/>
      <c r="BQ488" s="637"/>
      <c r="BR488" s="637"/>
      <c r="BS488" s="637"/>
      <c r="BT488" s="637"/>
      <c r="BU488" s="637"/>
      <c r="BV488" s="637"/>
      <c r="BW488" s="637"/>
      <c r="BX488" s="637"/>
      <c r="BY488" s="637"/>
      <c r="BZ488" s="637"/>
      <c r="CA488" s="637"/>
      <c r="CB488" s="637"/>
    </row>
    <row r="489" spans="3:80">
      <c r="C489" s="636"/>
      <c r="D489" s="637"/>
      <c r="E489" s="637"/>
      <c r="F489" s="637"/>
      <c r="G489" s="637"/>
      <c r="H489" s="637"/>
      <c r="I489" s="637"/>
      <c r="J489" s="637"/>
      <c r="K489" s="637"/>
      <c r="L489" s="637"/>
      <c r="M489" s="637"/>
      <c r="N489" s="637"/>
      <c r="O489" s="637"/>
      <c r="P489" s="637"/>
      <c r="Q489" s="637"/>
      <c r="R489" s="637"/>
      <c r="S489" s="637"/>
      <c r="T489" s="637"/>
      <c r="U489" s="637"/>
      <c r="V489" s="637"/>
      <c r="W489" s="637"/>
      <c r="X489" s="637"/>
      <c r="Y489" s="637"/>
      <c r="Z489" s="637"/>
      <c r="AA489" s="637"/>
      <c r="AB489" s="637"/>
      <c r="AC489" s="637"/>
      <c r="AD489" s="637"/>
      <c r="AE489" s="637"/>
      <c r="AF489" s="637"/>
      <c r="AG489" s="637"/>
      <c r="AH489" s="637"/>
      <c r="AI489" s="637"/>
      <c r="AJ489" s="637"/>
      <c r="AK489" s="637"/>
      <c r="AL489" s="637"/>
      <c r="AM489" s="637"/>
      <c r="AN489" s="637"/>
      <c r="AO489" s="637"/>
      <c r="AP489" s="637"/>
      <c r="AQ489" s="637"/>
      <c r="AR489" s="637"/>
      <c r="AS489" s="637"/>
      <c r="AT489" s="637"/>
      <c r="AU489" s="637"/>
      <c r="AV489" s="637"/>
      <c r="AW489" s="637"/>
      <c r="AX489" s="637"/>
      <c r="AY489" s="637"/>
      <c r="AZ489" s="637"/>
      <c r="BA489" s="637"/>
      <c r="BB489" s="637"/>
      <c r="BC489" s="637"/>
      <c r="BD489" s="637"/>
      <c r="BE489" s="637"/>
      <c r="BF489" s="637"/>
      <c r="BG489" s="637"/>
      <c r="BH489" s="637"/>
      <c r="BI489" s="637"/>
      <c r="BJ489" s="637"/>
      <c r="BK489" s="637"/>
      <c r="BL489" s="637"/>
      <c r="BM489" s="637"/>
      <c r="BN489" s="637"/>
      <c r="BO489" s="637"/>
      <c r="BP489" s="637"/>
      <c r="BQ489" s="637"/>
      <c r="BR489" s="637"/>
      <c r="BS489" s="637"/>
      <c r="BT489" s="637"/>
      <c r="BU489" s="637"/>
      <c r="BV489" s="637"/>
      <c r="BW489" s="637"/>
      <c r="BX489" s="637"/>
      <c r="BY489" s="637"/>
      <c r="BZ489" s="637"/>
      <c r="CA489" s="637"/>
      <c r="CB489" s="637"/>
    </row>
    <row r="490" spans="3:80">
      <c r="C490" s="636"/>
      <c r="D490" s="637"/>
      <c r="E490" s="637"/>
      <c r="F490" s="637"/>
      <c r="G490" s="637"/>
      <c r="H490" s="637"/>
      <c r="I490" s="637"/>
      <c r="J490" s="637"/>
      <c r="K490" s="637"/>
      <c r="L490" s="637"/>
      <c r="M490" s="637"/>
      <c r="N490" s="637"/>
      <c r="O490" s="637"/>
      <c r="P490" s="637"/>
      <c r="Q490" s="637"/>
      <c r="R490" s="637"/>
      <c r="S490" s="637"/>
      <c r="T490" s="637"/>
      <c r="U490" s="637"/>
      <c r="V490" s="637"/>
      <c r="W490" s="637"/>
      <c r="X490" s="637"/>
      <c r="Y490" s="637"/>
      <c r="Z490" s="637"/>
      <c r="AA490" s="637"/>
      <c r="AB490" s="637"/>
      <c r="AC490" s="637"/>
      <c r="AD490" s="637"/>
      <c r="AE490" s="637"/>
      <c r="AF490" s="637"/>
      <c r="AG490" s="637"/>
      <c r="AH490" s="637"/>
      <c r="AI490" s="637"/>
      <c r="AJ490" s="637"/>
      <c r="AK490" s="637"/>
      <c r="AL490" s="637"/>
      <c r="AM490" s="637"/>
      <c r="AN490" s="637"/>
      <c r="AO490" s="637"/>
      <c r="AP490" s="637"/>
      <c r="AQ490" s="637"/>
      <c r="AR490" s="637"/>
      <c r="AS490" s="637"/>
      <c r="AT490" s="637"/>
      <c r="AU490" s="637"/>
      <c r="AV490" s="637"/>
      <c r="AW490" s="637"/>
      <c r="AX490" s="637"/>
      <c r="AY490" s="637"/>
      <c r="AZ490" s="637"/>
      <c r="BA490" s="637"/>
      <c r="BB490" s="637"/>
      <c r="BC490" s="637"/>
      <c r="BD490" s="637"/>
      <c r="BE490" s="637"/>
      <c r="BF490" s="637"/>
      <c r="BG490" s="637"/>
      <c r="BH490" s="637"/>
      <c r="BI490" s="637"/>
      <c r="BJ490" s="637"/>
      <c r="BK490" s="637"/>
      <c r="BL490" s="637"/>
      <c r="BM490" s="637"/>
      <c r="BN490" s="637"/>
      <c r="BO490" s="637"/>
      <c r="BP490" s="637"/>
      <c r="BQ490" s="637"/>
      <c r="BR490" s="637"/>
      <c r="BS490" s="637"/>
      <c r="BT490" s="637"/>
      <c r="BU490" s="637"/>
      <c r="BV490" s="637"/>
      <c r="BW490" s="637"/>
      <c r="BX490" s="637"/>
      <c r="BY490" s="637"/>
      <c r="BZ490" s="637"/>
      <c r="CA490" s="637"/>
      <c r="CB490" s="637"/>
    </row>
    <row r="491" spans="3:80">
      <c r="C491" s="636"/>
      <c r="D491" s="637"/>
      <c r="E491" s="637"/>
      <c r="F491" s="637"/>
      <c r="G491" s="637"/>
      <c r="H491" s="637"/>
      <c r="I491" s="637"/>
      <c r="J491" s="637"/>
      <c r="K491" s="637"/>
      <c r="L491" s="637"/>
      <c r="M491" s="637"/>
      <c r="N491" s="637"/>
      <c r="O491" s="637"/>
      <c r="P491" s="637"/>
      <c r="Q491" s="637"/>
      <c r="R491" s="637"/>
      <c r="S491" s="637"/>
      <c r="T491" s="637"/>
      <c r="U491" s="637"/>
      <c r="V491" s="637"/>
      <c r="W491" s="637"/>
      <c r="X491" s="637"/>
      <c r="Y491" s="637"/>
      <c r="Z491" s="637"/>
      <c r="AA491" s="637"/>
      <c r="AB491" s="637"/>
      <c r="AC491" s="637"/>
      <c r="AD491" s="637"/>
      <c r="AE491" s="637"/>
      <c r="AF491" s="637"/>
      <c r="AG491" s="637"/>
      <c r="AH491" s="637"/>
      <c r="AI491" s="637"/>
      <c r="AJ491" s="637"/>
      <c r="AK491" s="637"/>
      <c r="AL491" s="637"/>
      <c r="AM491" s="637"/>
      <c r="AN491" s="637"/>
      <c r="AO491" s="637"/>
      <c r="AP491" s="637"/>
      <c r="AQ491" s="637"/>
      <c r="AR491" s="637"/>
      <c r="AS491" s="637"/>
      <c r="AT491" s="637"/>
      <c r="AU491" s="637"/>
      <c r="AV491" s="637"/>
      <c r="AW491" s="637"/>
      <c r="AX491" s="637"/>
      <c r="AY491" s="637"/>
      <c r="AZ491" s="637"/>
      <c r="BA491" s="637"/>
      <c r="BB491" s="637"/>
      <c r="BC491" s="637"/>
      <c r="BD491" s="637"/>
      <c r="BE491" s="637"/>
      <c r="BF491" s="637"/>
      <c r="BG491" s="637"/>
      <c r="BH491" s="637"/>
      <c r="BI491" s="637"/>
      <c r="BJ491" s="637"/>
      <c r="BK491" s="637"/>
      <c r="BL491" s="637"/>
      <c r="BM491" s="637"/>
      <c r="BN491" s="637"/>
      <c r="BO491" s="637"/>
      <c r="BP491" s="637"/>
      <c r="BQ491" s="637"/>
      <c r="BR491" s="637"/>
      <c r="BS491" s="637"/>
      <c r="BT491" s="637"/>
      <c r="BU491" s="637"/>
      <c r="BV491" s="637"/>
      <c r="BW491" s="637"/>
      <c r="BX491" s="637"/>
      <c r="BY491" s="637"/>
      <c r="BZ491" s="637"/>
      <c r="CA491" s="637"/>
      <c r="CB491" s="637"/>
    </row>
    <row r="492" spans="3:80">
      <c r="C492" s="636"/>
      <c r="D492" s="637"/>
      <c r="E492" s="637"/>
      <c r="F492" s="637"/>
      <c r="G492" s="637"/>
      <c r="H492" s="637"/>
      <c r="I492" s="637"/>
      <c r="J492" s="637"/>
      <c r="K492" s="637"/>
      <c r="L492" s="637"/>
      <c r="M492" s="637"/>
      <c r="N492" s="637"/>
      <c r="O492" s="637"/>
      <c r="P492" s="637"/>
      <c r="Q492" s="637"/>
      <c r="R492" s="637"/>
      <c r="S492" s="637"/>
      <c r="T492" s="637"/>
      <c r="U492" s="637"/>
      <c r="V492" s="637"/>
      <c r="W492" s="637"/>
      <c r="X492" s="637"/>
      <c r="Y492" s="637"/>
      <c r="Z492" s="637"/>
      <c r="AA492" s="637"/>
      <c r="AB492" s="637"/>
      <c r="AC492" s="637"/>
      <c r="AD492" s="637"/>
      <c r="AE492" s="637"/>
      <c r="AF492" s="637"/>
      <c r="AG492" s="637"/>
      <c r="AH492" s="637"/>
      <c r="AI492" s="637"/>
      <c r="AJ492" s="637"/>
      <c r="AK492" s="637"/>
      <c r="AL492" s="637"/>
      <c r="AM492" s="637"/>
      <c r="AN492" s="637"/>
      <c r="AO492" s="637"/>
      <c r="AP492" s="637"/>
      <c r="AQ492" s="637"/>
      <c r="AR492" s="637"/>
      <c r="AS492" s="637"/>
      <c r="AT492" s="637"/>
      <c r="AU492" s="637"/>
      <c r="AV492" s="637"/>
      <c r="AW492" s="637"/>
      <c r="AX492" s="637"/>
      <c r="AY492" s="637"/>
      <c r="AZ492" s="637"/>
      <c r="BA492" s="637"/>
      <c r="BB492" s="637"/>
      <c r="BC492" s="637"/>
      <c r="BD492" s="637"/>
      <c r="BE492" s="637"/>
      <c r="BF492" s="637"/>
      <c r="BG492" s="637"/>
      <c r="BH492" s="637"/>
      <c r="BI492" s="637"/>
      <c r="BJ492" s="637"/>
      <c r="BK492" s="637"/>
      <c r="BL492" s="637"/>
      <c r="BM492" s="637"/>
      <c r="BN492" s="637"/>
      <c r="BO492" s="637"/>
      <c r="BP492" s="637"/>
      <c r="BQ492" s="637"/>
      <c r="BR492" s="637"/>
      <c r="BS492" s="637"/>
      <c r="BT492" s="637"/>
      <c r="BU492" s="637"/>
      <c r="BV492" s="637"/>
      <c r="BW492" s="637"/>
      <c r="BX492" s="637"/>
      <c r="BY492" s="637"/>
      <c r="BZ492" s="637"/>
      <c r="CA492" s="637"/>
      <c r="CB492" s="637"/>
    </row>
    <row r="493" spans="3:80">
      <c r="C493" s="636"/>
      <c r="D493" s="637"/>
      <c r="E493" s="637"/>
      <c r="F493" s="637"/>
      <c r="G493" s="637"/>
      <c r="H493" s="637"/>
      <c r="I493" s="637"/>
      <c r="J493" s="637"/>
      <c r="K493" s="637"/>
      <c r="L493" s="637"/>
      <c r="M493" s="637"/>
      <c r="N493" s="637"/>
      <c r="O493" s="637"/>
      <c r="P493" s="637"/>
      <c r="Q493" s="637"/>
      <c r="R493" s="637"/>
      <c r="S493" s="637"/>
      <c r="T493" s="637"/>
      <c r="U493" s="637"/>
      <c r="V493" s="637"/>
      <c r="W493" s="637"/>
      <c r="X493" s="637"/>
      <c r="Y493" s="637"/>
      <c r="Z493" s="637"/>
      <c r="AA493" s="637"/>
      <c r="AB493" s="637"/>
      <c r="AC493" s="637"/>
      <c r="AD493" s="637"/>
      <c r="AE493" s="637"/>
      <c r="AF493" s="637"/>
      <c r="AG493" s="637"/>
      <c r="AH493" s="637"/>
      <c r="AI493" s="637"/>
      <c r="AJ493" s="637"/>
      <c r="AK493" s="637"/>
      <c r="AL493" s="637"/>
      <c r="AM493" s="637"/>
      <c r="AN493" s="637"/>
      <c r="AO493" s="637"/>
      <c r="AP493" s="637"/>
      <c r="AQ493" s="637"/>
      <c r="AR493" s="637"/>
      <c r="AS493" s="637"/>
      <c r="AT493" s="637"/>
      <c r="AU493" s="637"/>
      <c r="AV493" s="637"/>
      <c r="AW493" s="637"/>
      <c r="AX493" s="637"/>
      <c r="AY493" s="637"/>
      <c r="AZ493" s="637"/>
      <c r="BA493" s="637"/>
      <c r="BB493" s="637"/>
      <c r="BC493" s="637"/>
      <c r="BD493" s="637"/>
      <c r="BE493" s="637"/>
      <c r="BF493" s="637"/>
      <c r="BG493" s="637"/>
      <c r="BH493" s="637"/>
      <c r="BI493" s="637"/>
      <c r="BJ493" s="637"/>
      <c r="BK493" s="637"/>
      <c r="BL493" s="637"/>
      <c r="BM493" s="637"/>
      <c r="BN493" s="637"/>
      <c r="BO493" s="637"/>
      <c r="BP493" s="637"/>
      <c r="BQ493" s="637"/>
      <c r="BR493" s="637"/>
      <c r="BS493" s="637"/>
      <c r="BT493" s="637"/>
      <c r="BU493" s="637"/>
      <c r="BV493" s="637"/>
      <c r="BW493" s="637"/>
      <c r="BX493" s="637"/>
      <c r="BY493" s="637"/>
      <c r="BZ493" s="637"/>
      <c r="CA493" s="637"/>
      <c r="CB493" s="637"/>
    </row>
    <row r="494" spans="3:80">
      <c r="C494" s="636"/>
      <c r="D494" s="637"/>
      <c r="E494" s="637"/>
      <c r="F494" s="637"/>
      <c r="G494" s="637"/>
      <c r="H494" s="637"/>
      <c r="I494" s="637"/>
      <c r="J494" s="637"/>
      <c r="K494" s="637"/>
      <c r="L494" s="637"/>
      <c r="M494" s="637"/>
      <c r="N494" s="637"/>
      <c r="O494" s="637"/>
      <c r="P494" s="637"/>
      <c r="Q494" s="637"/>
      <c r="R494" s="637"/>
      <c r="S494" s="637"/>
      <c r="T494" s="637"/>
      <c r="U494" s="637"/>
      <c r="V494" s="637"/>
      <c r="W494" s="637"/>
      <c r="X494" s="637"/>
      <c r="Y494" s="637"/>
      <c r="Z494" s="637"/>
      <c r="AA494" s="637"/>
      <c r="AB494" s="637"/>
      <c r="AC494" s="637"/>
      <c r="AD494" s="637"/>
      <c r="AE494" s="637"/>
      <c r="AF494" s="637"/>
      <c r="AG494" s="637"/>
      <c r="AH494" s="637"/>
      <c r="AI494" s="637"/>
      <c r="AJ494" s="637"/>
      <c r="AK494" s="637"/>
      <c r="AL494" s="637"/>
      <c r="AM494" s="637"/>
      <c r="AN494" s="637"/>
      <c r="AO494" s="637"/>
      <c r="AP494" s="637"/>
      <c r="AQ494" s="637"/>
      <c r="AR494" s="637"/>
      <c r="AS494" s="637"/>
      <c r="AT494" s="637"/>
      <c r="AU494" s="637"/>
      <c r="AV494" s="637"/>
      <c r="AW494" s="637"/>
      <c r="AX494" s="637"/>
      <c r="AY494" s="637"/>
      <c r="AZ494" s="637"/>
      <c r="BA494" s="637"/>
      <c r="BB494" s="637"/>
      <c r="BC494" s="637"/>
      <c r="BD494" s="637"/>
      <c r="BE494" s="637"/>
      <c r="BF494" s="637"/>
      <c r="BG494" s="637"/>
      <c r="BH494" s="637"/>
      <c r="BI494" s="637"/>
      <c r="BJ494" s="637"/>
      <c r="BK494" s="637"/>
      <c r="BL494" s="637"/>
      <c r="BM494" s="637"/>
      <c r="BN494" s="637"/>
      <c r="BO494" s="637"/>
      <c r="BP494" s="637"/>
      <c r="BQ494" s="637"/>
      <c r="BR494" s="637"/>
      <c r="BS494" s="637"/>
      <c r="BT494" s="637"/>
      <c r="BU494" s="637"/>
      <c r="BV494" s="637"/>
      <c r="BW494" s="637"/>
      <c r="BX494" s="637"/>
      <c r="BY494" s="637"/>
      <c r="BZ494" s="637"/>
      <c r="CA494" s="637"/>
      <c r="CB494" s="637"/>
    </row>
    <row r="495" spans="3:80">
      <c r="C495" s="636"/>
      <c r="D495" s="637"/>
      <c r="E495" s="637"/>
      <c r="F495" s="637"/>
      <c r="G495" s="637"/>
      <c r="H495" s="637"/>
      <c r="I495" s="637"/>
      <c r="J495" s="637"/>
      <c r="K495" s="637"/>
      <c r="L495" s="637"/>
      <c r="M495" s="637"/>
      <c r="N495" s="637"/>
      <c r="O495" s="637"/>
      <c r="P495" s="637"/>
      <c r="Q495" s="637"/>
      <c r="R495" s="637"/>
      <c r="S495" s="637"/>
      <c r="T495" s="637"/>
      <c r="U495" s="637"/>
      <c r="V495" s="637"/>
      <c r="W495" s="637"/>
      <c r="X495" s="637"/>
      <c r="Y495" s="637"/>
      <c r="Z495" s="637"/>
      <c r="AA495" s="637"/>
      <c r="AB495" s="637"/>
      <c r="AC495" s="637"/>
      <c r="AD495" s="637"/>
      <c r="AE495" s="637"/>
      <c r="AF495" s="637"/>
      <c r="AG495" s="637"/>
      <c r="AH495" s="637"/>
      <c r="AI495" s="637"/>
      <c r="AJ495" s="637"/>
      <c r="AK495" s="637"/>
      <c r="AL495" s="637"/>
      <c r="AM495" s="637"/>
      <c r="AN495" s="637"/>
      <c r="AO495" s="637"/>
      <c r="AP495" s="637"/>
      <c r="AQ495" s="637"/>
      <c r="AR495" s="637"/>
      <c r="AS495" s="637"/>
      <c r="AT495" s="637"/>
      <c r="AU495" s="637"/>
      <c r="AV495" s="637"/>
      <c r="AW495" s="637"/>
      <c r="AX495" s="637"/>
      <c r="AY495" s="637"/>
      <c r="AZ495" s="637"/>
      <c r="BA495" s="637"/>
      <c r="BB495" s="637"/>
      <c r="BC495" s="637"/>
      <c r="BD495" s="637"/>
      <c r="BE495" s="637"/>
      <c r="BF495" s="637"/>
      <c r="BG495" s="637"/>
      <c r="BH495" s="637"/>
      <c r="BI495" s="637"/>
      <c r="BJ495" s="637"/>
      <c r="BK495" s="637"/>
      <c r="BL495" s="637"/>
      <c r="BM495" s="637"/>
      <c r="BN495" s="637"/>
      <c r="BO495" s="637"/>
      <c r="BP495" s="637"/>
      <c r="BQ495" s="637"/>
      <c r="BR495" s="637"/>
      <c r="BS495" s="637"/>
      <c r="BT495" s="637"/>
      <c r="BU495" s="637"/>
      <c r="BV495" s="637"/>
      <c r="BW495" s="637"/>
      <c r="BX495" s="637"/>
      <c r="BY495" s="637"/>
      <c r="BZ495" s="637"/>
      <c r="CA495" s="637"/>
      <c r="CB495" s="637"/>
    </row>
    <row r="496" spans="3:80">
      <c r="C496" s="636"/>
      <c r="D496" s="637"/>
      <c r="E496" s="637"/>
      <c r="F496" s="637"/>
      <c r="G496" s="637"/>
      <c r="H496" s="637"/>
      <c r="I496" s="637"/>
      <c r="J496" s="637"/>
      <c r="K496" s="637"/>
      <c r="L496" s="637"/>
      <c r="M496" s="637"/>
      <c r="N496" s="637"/>
      <c r="O496" s="637"/>
      <c r="P496" s="637"/>
      <c r="Q496" s="637"/>
      <c r="R496" s="637"/>
      <c r="S496" s="637"/>
      <c r="T496" s="637"/>
      <c r="U496" s="637"/>
      <c r="V496" s="637"/>
      <c r="W496" s="637"/>
      <c r="X496" s="637"/>
      <c r="Y496" s="637"/>
      <c r="Z496" s="637"/>
      <c r="AA496" s="637"/>
      <c r="AB496" s="637"/>
      <c r="AC496" s="637"/>
      <c r="AD496" s="637"/>
      <c r="AE496" s="637"/>
      <c r="AF496" s="637"/>
      <c r="AG496" s="637"/>
      <c r="AH496" s="637"/>
      <c r="AI496" s="637"/>
      <c r="AJ496" s="637"/>
      <c r="AK496" s="637"/>
      <c r="AL496" s="637"/>
      <c r="AM496" s="637"/>
      <c r="AN496" s="637"/>
      <c r="AO496" s="637"/>
      <c r="AP496" s="637"/>
      <c r="AQ496" s="637"/>
      <c r="AR496" s="637"/>
      <c r="AS496" s="637"/>
      <c r="AT496" s="637"/>
      <c r="AU496" s="637"/>
      <c r="AV496" s="637"/>
      <c r="AW496" s="637"/>
      <c r="AX496" s="637"/>
      <c r="AY496" s="637"/>
      <c r="AZ496" s="637"/>
      <c r="BA496" s="637"/>
      <c r="BB496" s="637"/>
      <c r="BC496" s="637"/>
      <c r="BD496" s="637"/>
      <c r="BE496" s="637"/>
      <c r="BF496" s="637"/>
      <c r="BG496" s="637"/>
      <c r="BH496" s="637"/>
      <c r="BI496" s="637"/>
      <c r="BJ496" s="637"/>
      <c r="BK496" s="637"/>
      <c r="BL496" s="637"/>
      <c r="BM496" s="637"/>
      <c r="BN496" s="637"/>
      <c r="BO496" s="637"/>
      <c r="BP496" s="637"/>
      <c r="BQ496" s="637"/>
      <c r="BR496" s="637"/>
      <c r="BS496" s="637"/>
      <c r="BT496" s="637"/>
      <c r="BU496" s="637"/>
      <c r="BV496" s="637"/>
      <c r="BW496" s="637"/>
      <c r="BX496" s="637"/>
      <c r="BY496" s="637"/>
      <c r="BZ496" s="637"/>
      <c r="CA496" s="637"/>
      <c r="CB496" s="637"/>
    </row>
    <row r="497" spans="3:80">
      <c r="C497" s="636"/>
      <c r="D497" s="637"/>
      <c r="E497" s="637"/>
      <c r="F497" s="637"/>
      <c r="G497" s="637"/>
      <c r="H497" s="637"/>
      <c r="I497" s="637"/>
      <c r="J497" s="637"/>
      <c r="K497" s="637"/>
      <c r="L497" s="637"/>
      <c r="M497" s="637"/>
      <c r="N497" s="637"/>
      <c r="O497" s="637"/>
      <c r="P497" s="637"/>
      <c r="Q497" s="637"/>
      <c r="R497" s="637"/>
      <c r="S497" s="637"/>
      <c r="T497" s="637"/>
      <c r="U497" s="637"/>
      <c r="V497" s="637"/>
      <c r="W497" s="637"/>
      <c r="X497" s="637"/>
      <c r="Y497" s="637"/>
      <c r="Z497" s="637"/>
      <c r="AA497" s="637"/>
      <c r="AB497" s="637"/>
      <c r="AC497" s="637"/>
      <c r="AD497" s="637"/>
      <c r="AE497" s="637"/>
      <c r="AF497" s="637"/>
      <c r="AG497" s="637"/>
      <c r="AH497" s="637"/>
      <c r="AI497" s="637"/>
      <c r="AJ497" s="637"/>
      <c r="AK497" s="637"/>
      <c r="AL497" s="637"/>
      <c r="AM497" s="637"/>
      <c r="AN497" s="637"/>
      <c r="AO497" s="637"/>
      <c r="AP497" s="637"/>
      <c r="AQ497" s="637"/>
      <c r="AR497" s="637"/>
      <c r="AS497" s="637"/>
      <c r="AT497" s="637"/>
      <c r="AU497" s="637"/>
      <c r="AV497" s="637"/>
      <c r="AW497" s="637"/>
      <c r="AX497" s="637"/>
      <c r="AY497" s="637"/>
      <c r="AZ497" s="637"/>
      <c r="BA497" s="637"/>
      <c r="BB497" s="637"/>
      <c r="BC497" s="637"/>
      <c r="BD497" s="637"/>
      <c r="BE497" s="637"/>
      <c r="BF497" s="637"/>
      <c r="BG497" s="637"/>
      <c r="BH497" s="637"/>
      <c r="BI497" s="637"/>
      <c r="BJ497" s="637"/>
      <c r="BK497" s="637"/>
      <c r="BL497" s="637"/>
      <c r="BM497" s="637"/>
      <c r="BN497" s="637"/>
      <c r="BO497" s="637"/>
      <c r="BP497" s="637"/>
      <c r="BQ497" s="637"/>
      <c r="BR497" s="637"/>
      <c r="BS497" s="637"/>
      <c r="BT497" s="637"/>
      <c r="BU497" s="637"/>
      <c r="BV497" s="637"/>
      <c r="BW497" s="637"/>
      <c r="BX497" s="637"/>
      <c r="BY497" s="637"/>
      <c r="BZ497" s="637"/>
      <c r="CA497" s="637"/>
      <c r="CB497" s="637"/>
    </row>
    <row r="498" spans="3:80">
      <c r="C498" s="636"/>
      <c r="D498" s="637"/>
      <c r="E498" s="637"/>
      <c r="F498" s="637"/>
      <c r="G498" s="637"/>
      <c r="H498" s="637"/>
      <c r="I498" s="637"/>
      <c r="J498" s="637"/>
      <c r="K498" s="637"/>
      <c r="L498" s="637"/>
      <c r="M498" s="637"/>
      <c r="N498" s="637"/>
      <c r="O498" s="637"/>
      <c r="P498" s="637"/>
      <c r="Q498" s="637"/>
      <c r="R498" s="637"/>
      <c r="S498" s="637"/>
      <c r="T498" s="637"/>
      <c r="U498" s="637"/>
      <c r="V498" s="637"/>
      <c r="W498" s="637"/>
      <c r="X498" s="637"/>
      <c r="Y498" s="637"/>
      <c r="Z498" s="637"/>
      <c r="AA498" s="637"/>
      <c r="AB498" s="637"/>
      <c r="AC498" s="637"/>
      <c r="AD498" s="637"/>
      <c r="AE498" s="637"/>
      <c r="AF498" s="637"/>
      <c r="AG498" s="637"/>
      <c r="AH498" s="637"/>
      <c r="AI498" s="637"/>
      <c r="AJ498" s="637"/>
      <c r="AK498" s="637"/>
      <c r="AL498" s="637"/>
      <c r="AM498" s="637"/>
      <c r="AN498" s="637"/>
      <c r="AO498" s="637"/>
      <c r="AP498" s="637"/>
      <c r="AQ498" s="637"/>
      <c r="AR498" s="637"/>
      <c r="AS498" s="637"/>
      <c r="AT498" s="637"/>
      <c r="AU498" s="637"/>
      <c r="AV498" s="637"/>
      <c r="AW498" s="637"/>
      <c r="AX498" s="637"/>
      <c r="AY498" s="637"/>
      <c r="AZ498" s="637"/>
      <c r="BA498" s="637"/>
      <c r="BB498" s="637"/>
      <c r="BC498" s="637"/>
      <c r="BD498" s="637"/>
      <c r="BE498" s="637"/>
      <c r="BF498" s="637"/>
      <c r="BG498" s="637"/>
      <c r="BH498" s="637"/>
      <c r="BI498" s="637"/>
      <c r="BJ498" s="637"/>
      <c r="BK498" s="637"/>
      <c r="BL498" s="637"/>
      <c r="BM498" s="637"/>
      <c r="BN498" s="637"/>
      <c r="BO498" s="637"/>
      <c r="BP498" s="637"/>
      <c r="BQ498" s="637"/>
      <c r="BR498" s="637"/>
      <c r="BS498" s="637"/>
      <c r="BT498" s="637"/>
      <c r="BU498" s="637"/>
      <c r="BV498" s="637"/>
      <c r="BW498" s="637"/>
      <c r="BX498" s="637"/>
      <c r="BY498" s="637"/>
      <c r="BZ498" s="637"/>
      <c r="CA498" s="637"/>
      <c r="CB498" s="637"/>
    </row>
    <row r="499" spans="3:80">
      <c r="C499" s="636"/>
      <c r="D499" s="637"/>
      <c r="E499" s="637"/>
      <c r="F499" s="637"/>
      <c r="G499" s="637"/>
      <c r="H499" s="637"/>
      <c r="I499" s="637"/>
      <c r="J499" s="637"/>
      <c r="K499" s="637"/>
      <c r="L499" s="637"/>
      <c r="M499" s="637"/>
      <c r="N499" s="637"/>
      <c r="O499" s="637"/>
      <c r="P499" s="637"/>
      <c r="Q499" s="637"/>
      <c r="R499" s="637"/>
      <c r="S499" s="637"/>
      <c r="T499" s="637"/>
      <c r="U499" s="637"/>
      <c r="V499" s="637"/>
      <c r="W499" s="637"/>
      <c r="X499" s="637"/>
      <c r="Y499" s="637"/>
      <c r="Z499" s="637"/>
      <c r="AA499" s="637"/>
      <c r="AB499" s="637"/>
      <c r="AC499" s="637"/>
      <c r="AD499" s="637"/>
      <c r="AE499" s="637"/>
      <c r="AF499" s="637"/>
      <c r="AG499" s="637"/>
      <c r="AH499" s="637"/>
      <c r="AI499" s="637"/>
      <c r="AJ499" s="637"/>
      <c r="AK499" s="637"/>
      <c r="AL499" s="637"/>
      <c r="AM499" s="637"/>
      <c r="AN499" s="637"/>
      <c r="AO499" s="637"/>
      <c r="AP499" s="637"/>
      <c r="AQ499" s="637"/>
      <c r="AR499" s="637"/>
      <c r="AS499" s="637"/>
      <c r="AT499" s="637"/>
      <c r="AU499" s="637"/>
      <c r="AV499" s="637"/>
      <c r="AW499" s="637"/>
      <c r="AX499" s="637"/>
      <c r="AY499" s="637"/>
      <c r="AZ499" s="637"/>
      <c r="BA499" s="637"/>
      <c r="BB499" s="637"/>
      <c r="BC499" s="637"/>
      <c r="BD499" s="637"/>
      <c r="BE499" s="637"/>
      <c r="BF499" s="637"/>
      <c r="BG499" s="637"/>
      <c r="BH499" s="637"/>
      <c r="BI499" s="637"/>
      <c r="BJ499" s="637"/>
      <c r="BK499" s="637"/>
      <c r="BL499" s="637"/>
      <c r="BM499" s="637"/>
      <c r="BN499" s="637"/>
      <c r="BO499" s="637"/>
      <c r="BP499" s="637"/>
      <c r="BQ499" s="637"/>
      <c r="BR499" s="637"/>
      <c r="BS499" s="637"/>
      <c r="BT499" s="637"/>
      <c r="BU499" s="637"/>
      <c r="BV499" s="637"/>
      <c r="BW499" s="637"/>
      <c r="BX499" s="637"/>
      <c r="BY499" s="637"/>
      <c r="BZ499" s="637"/>
      <c r="CA499" s="637"/>
      <c r="CB499" s="637"/>
    </row>
    <row r="500" spans="3:80">
      <c r="C500" s="636"/>
      <c r="D500" s="637"/>
      <c r="E500" s="637"/>
      <c r="F500" s="637"/>
      <c r="G500" s="637"/>
      <c r="H500" s="637"/>
      <c r="I500" s="637"/>
      <c r="J500" s="637"/>
      <c r="K500" s="637"/>
      <c r="L500" s="637"/>
      <c r="M500" s="637"/>
      <c r="N500" s="637"/>
      <c r="O500" s="637"/>
      <c r="P500" s="637"/>
      <c r="Q500" s="637"/>
      <c r="R500" s="637"/>
      <c r="S500" s="637"/>
      <c r="T500" s="637"/>
      <c r="U500" s="637"/>
      <c r="V500" s="637"/>
      <c r="W500" s="637"/>
      <c r="X500" s="637"/>
      <c r="Y500" s="637"/>
      <c r="Z500" s="637"/>
      <c r="AA500" s="637"/>
      <c r="AB500" s="637"/>
      <c r="AC500" s="637"/>
      <c r="AD500" s="637"/>
      <c r="AE500" s="637"/>
      <c r="AF500" s="637"/>
      <c r="AG500" s="637"/>
      <c r="AH500" s="637"/>
      <c r="AI500" s="637"/>
      <c r="AJ500" s="637"/>
      <c r="AK500" s="637"/>
      <c r="AL500" s="637"/>
      <c r="AM500" s="637"/>
      <c r="AN500" s="637"/>
      <c r="AO500" s="637"/>
      <c r="AP500" s="637"/>
      <c r="AQ500" s="637"/>
      <c r="AR500" s="637"/>
      <c r="AS500" s="637"/>
      <c r="AT500" s="637"/>
      <c r="AU500" s="637"/>
      <c r="AV500" s="637"/>
      <c r="AW500" s="637"/>
      <c r="AX500" s="637"/>
      <c r="AY500" s="637"/>
      <c r="AZ500" s="637"/>
      <c r="BA500" s="637"/>
      <c r="BB500" s="637"/>
      <c r="BC500" s="637"/>
      <c r="BD500" s="637"/>
      <c r="BE500" s="637"/>
      <c r="BF500" s="637"/>
      <c r="BG500" s="637"/>
      <c r="BH500" s="637"/>
      <c r="BI500" s="637"/>
      <c r="BJ500" s="637"/>
      <c r="BK500" s="637"/>
      <c r="BL500" s="637"/>
      <c r="BM500" s="637"/>
      <c r="BN500" s="637"/>
      <c r="BO500" s="637"/>
      <c r="BP500" s="637"/>
      <c r="BQ500" s="637"/>
      <c r="BR500" s="637"/>
      <c r="BS500" s="637"/>
      <c r="BT500" s="637"/>
      <c r="BU500" s="637"/>
      <c r="BV500" s="637"/>
      <c r="BW500" s="637"/>
      <c r="BX500" s="637"/>
      <c r="BY500" s="637"/>
      <c r="BZ500" s="637"/>
      <c r="CA500" s="637"/>
      <c r="CB500" s="637"/>
    </row>
    <row r="501" spans="3:80">
      <c r="C501" s="636"/>
      <c r="D501" s="637"/>
      <c r="E501" s="637"/>
      <c r="F501" s="637"/>
      <c r="G501" s="637"/>
      <c r="H501" s="637"/>
      <c r="I501" s="637"/>
      <c r="J501" s="637"/>
      <c r="K501" s="637"/>
      <c r="L501" s="637"/>
      <c r="M501" s="637"/>
      <c r="N501" s="637"/>
      <c r="O501" s="637"/>
      <c r="P501" s="637"/>
      <c r="Q501" s="637"/>
      <c r="R501" s="637"/>
      <c r="S501" s="637"/>
      <c r="T501" s="637"/>
      <c r="U501" s="637"/>
      <c r="V501" s="637"/>
      <c r="W501" s="637"/>
      <c r="X501" s="637"/>
      <c r="Y501" s="637"/>
      <c r="Z501" s="637"/>
      <c r="AA501" s="637"/>
      <c r="AB501" s="637"/>
      <c r="AC501" s="637"/>
      <c r="AD501" s="637"/>
      <c r="AE501" s="637"/>
      <c r="AF501" s="637"/>
      <c r="AG501" s="637"/>
      <c r="AH501" s="637"/>
      <c r="AI501" s="637"/>
      <c r="AJ501" s="637"/>
      <c r="AK501" s="637"/>
      <c r="AL501" s="637"/>
      <c r="AM501" s="637"/>
      <c r="AN501" s="637"/>
      <c r="AO501" s="637"/>
      <c r="AP501" s="637"/>
      <c r="AQ501" s="637"/>
      <c r="AR501" s="637"/>
      <c r="AS501" s="637"/>
      <c r="AT501" s="637"/>
      <c r="AU501" s="637"/>
      <c r="AV501" s="637"/>
      <c r="AW501" s="637"/>
      <c r="AX501" s="637"/>
      <c r="AY501" s="637"/>
      <c r="AZ501" s="637"/>
      <c r="BA501" s="637"/>
      <c r="BB501" s="637"/>
      <c r="BC501" s="637"/>
      <c r="BD501" s="637"/>
      <c r="BE501" s="637"/>
      <c r="BF501" s="637"/>
      <c r="BG501" s="637"/>
      <c r="BH501" s="637"/>
      <c r="BI501" s="637"/>
      <c r="BJ501" s="637"/>
      <c r="BK501" s="637"/>
      <c r="BL501" s="637"/>
      <c r="BM501" s="637"/>
      <c r="BN501" s="637"/>
      <c r="BO501" s="637"/>
      <c r="BP501" s="637"/>
      <c r="BQ501" s="637"/>
      <c r="BR501" s="637"/>
      <c r="BS501" s="637"/>
      <c r="BT501" s="637"/>
      <c r="BU501" s="637"/>
      <c r="BV501" s="637"/>
      <c r="BW501" s="637"/>
      <c r="BX501" s="637"/>
      <c r="BY501" s="637"/>
      <c r="BZ501" s="637"/>
      <c r="CA501" s="637"/>
      <c r="CB501" s="637"/>
    </row>
    <row r="502" spans="3:80">
      <c r="C502" s="636"/>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637"/>
      <c r="AF502" s="637"/>
      <c r="AG502" s="637"/>
      <c r="AH502" s="637"/>
      <c r="AI502" s="637"/>
      <c r="AJ502" s="637"/>
      <c r="AK502" s="637"/>
      <c r="AL502" s="637"/>
      <c r="AM502" s="637"/>
      <c r="AN502" s="637"/>
      <c r="AO502" s="637"/>
      <c r="AP502" s="637"/>
      <c r="AQ502" s="637"/>
      <c r="AR502" s="637"/>
      <c r="AS502" s="637"/>
      <c r="AT502" s="637"/>
      <c r="AU502" s="637"/>
      <c r="AV502" s="637"/>
      <c r="AW502" s="637"/>
      <c r="AX502" s="637"/>
      <c r="AY502" s="637"/>
      <c r="AZ502" s="637"/>
      <c r="BA502" s="637"/>
      <c r="BB502" s="637"/>
      <c r="BC502" s="637"/>
      <c r="BD502" s="637"/>
      <c r="BE502" s="637"/>
      <c r="BF502" s="637"/>
      <c r="BG502" s="637"/>
      <c r="BH502" s="637"/>
      <c r="BI502" s="637"/>
      <c r="BJ502" s="637"/>
      <c r="BK502" s="637"/>
      <c r="BL502" s="637"/>
      <c r="BM502" s="637"/>
      <c r="BN502" s="637"/>
      <c r="BO502" s="637"/>
      <c r="BP502" s="637"/>
      <c r="BQ502" s="637"/>
      <c r="BR502" s="637"/>
      <c r="BS502" s="637"/>
      <c r="BT502" s="637"/>
      <c r="BU502" s="637"/>
      <c r="BV502" s="637"/>
      <c r="BW502" s="637"/>
      <c r="BX502" s="637"/>
      <c r="BY502" s="637"/>
      <c r="BZ502" s="637"/>
      <c r="CA502" s="637"/>
      <c r="CB502" s="637"/>
    </row>
    <row r="503" spans="3:80">
      <c r="C503" s="636"/>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637"/>
      <c r="AF503" s="637"/>
      <c r="AG503" s="637"/>
      <c r="AH503" s="637"/>
      <c r="AI503" s="637"/>
      <c r="AJ503" s="637"/>
      <c r="AK503" s="637"/>
      <c r="AL503" s="637"/>
      <c r="AM503" s="637"/>
      <c r="AN503" s="637"/>
      <c r="AO503" s="637"/>
      <c r="AP503" s="637"/>
      <c r="AQ503" s="637"/>
      <c r="AR503" s="637"/>
      <c r="AS503" s="637"/>
      <c r="AT503" s="637"/>
      <c r="AU503" s="637"/>
      <c r="AV503" s="637"/>
      <c r="AW503" s="637"/>
      <c r="AX503" s="637"/>
      <c r="AY503" s="637"/>
      <c r="AZ503" s="637"/>
      <c r="BA503" s="637"/>
      <c r="BB503" s="637"/>
      <c r="BC503" s="637"/>
      <c r="BD503" s="637"/>
      <c r="BE503" s="637"/>
      <c r="BF503" s="637"/>
      <c r="BG503" s="637"/>
      <c r="BH503" s="637"/>
      <c r="BI503" s="637"/>
      <c r="BJ503" s="637"/>
      <c r="BK503" s="637"/>
      <c r="BL503" s="637"/>
      <c r="BM503" s="637"/>
      <c r="BN503" s="637"/>
      <c r="BO503" s="637"/>
      <c r="BP503" s="637"/>
      <c r="BQ503" s="637"/>
      <c r="BR503" s="637"/>
      <c r="BS503" s="637"/>
      <c r="BT503" s="637"/>
      <c r="BU503" s="637"/>
      <c r="BV503" s="637"/>
      <c r="BW503" s="637"/>
      <c r="BX503" s="637"/>
      <c r="BY503" s="637"/>
      <c r="BZ503" s="637"/>
      <c r="CA503" s="637"/>
      <c r="CB503" s="637"/>
    </row>
    <row r="504" spans="3:80">
      <c r="C504" s="636"/>
      <c r="D504" s="637"/>
      <c r="E504" s="637"/>
      <c r="F504" s="637"/>
      <c r="G504" s="637"/>
      <c r="H504" s="637"/>
      <c r="I504" s="637"/>
      <c r="J504" s="637"/>
      <c r="K504" s="637"/>
      <c r="L504" s="637"/>
      <c r="M504" s="637"/>
      <c r="N504" s="637"/>
      <c r="O504" s="637"/>
      <c r="P504" s="637"/>
      <c r="Q504" s="637"/>
      <c r="R504" s="637"/>
      <c r="S504" s="637"/>
      <c r="T504" s="637"/>
      <c r="U504" s="637"/>
      <c r="V504" s="637"/>
      <c r="W504" s="637"/>
      <c r="X504" s="637"/>
      <c r="Y504" s="637"/>
      <c r="Z504" s="637"/>
      <c r="AA504" s="637"/>
      <c r="AB504" s="637"/>
      <c r="AC504" s="637"/>
      <c r="AD504" s="637"/>
      <c r="AE504" s="637"/>
      <c r="AF504" s="637"/>
      <c r="AG504" s="637"/>
      <c r="AH504" s="637"/>
      <c r="AI504" s="637"/>
      <c r="AJ504" s="637"/>
      <c r="AK504" s="637"/>
      <c r="AL504" s="637"/>
      <c r="AM504" s="637"/>
      <c r="AN504" s="637"/>
      <c r="AO504" s="637"/>
      <c r="AP504" s="637"/>
      <c r="AQ504" s="637"/>
      <c r="AR504" s="637"/>
      <c r="AS504" s="637"/>
      <c r="AT504" s="637"/>
      <c r="AU504" s="637"/>
      <c r="AV504" s="637"/>
      <c r="AW504" s="637"/>
      <c r="AX504" s="637"/>
      <c r="AY504" s="637"/>
      <c r="AZ504" s="637"/>
      <c r="BA504" s="637"/>
      <c r="BB504" s="637"/>
      <c r="BC504" s="637"/>
      <c r="BD504" s="637"/>
      <c r="BE504" s="637"/>
      <c r="BF504" s="637"/>
      <c r="BG504" s="637"/>
      <c r="BH504" s="637"/>
      <c r="BI504" s="637"/>
      <c r="BJ504" s="637"/>
      <c r="BK504" s="637"/>
      <c r="BL504" s="637"/>
      <c r="BM504" s="637"/>
      <c r="BN504" s="637"/>
      <c r="BO504" s="637"/>
      <c r="BP504" s="637"/>
      <c r="BQ504" s="637"/>
      <c r="BR504" s="637"/>
      <c r="BS504" s="637"/>
      <c r="BT504" s="637"/>
      <c r="BU504" s="637"/>
      <c r="BV504" s="637"/>
      <c r="BW504" s="637"/>
      <c r="BX504" s="637"/>
      <c r="BY504" s="637"/>
      <c r="BZ504" s="637"/>
      <c r="CA504" s="637"/>
      <c r="CB504" s="637"/>
    </row>
    <row r="505" spans="3:80">
      <c r="C505" s="636"/>
      <c r="D505" s="637"/>
      <c r="E505" s="637"/>
      <c r="F505" s="637"/>
      <c r="G505" s="637"/>
      <c r="H505" s="637"/>
      <c r="I505" s="637"/>
      <c r="J505" s="637"/>
      <c r="K505" s="637"/>
      <c r="L505" s="637"/>
      <c r="M505" s="637"/>
      <c r="N505" s="637"/>
      <c r="O505" s="637"/>
      <c r="P505" s="637"/>
      <c r="Q505" s="637"/>
      <c r="R505" s="637"/>
      <c r="S505" s="637"/>
      <c r="T505" s="637"/>
      <c r="U505" s="637"/>
      <c r="V505" s="637"/>
      <c r="W505" s="637"/>
      <c r="X505" s="637"/>
      <c r="Y505" s="637"/>
      <c r="Z505" s="637"/>
      <c r="AA505" s="637"/>
      <c r="AB505" s="637"/>
      <c r="AC505" s="637"/>
      <c r="AD505" s="637"/>
      <c r="AE505" s="637"/>
      <c r="AF505" s="637"/>
      <c r="AG505" s="637"/>
      <c r="AH505" s="637"/>
      <c r="AI505" s="637"/>
      <c r="AJ505" s="637"/>
      <c r="AK505" s="637"/>
      <c r="AL505" s="637"/>
      <c r="AM505" s="637"/>
      <c r="AN505" s="637"/>
      <c r="AO505" s="637"/>
      <c r="AP505" s="637"/>
      <c r="AQ505" s="637"/>
      <c r="AR505" s="637"/>
      <c r="AS505" s="637"/>
      <c r="AT505" s="637"/>
      <c r="AU505" s="637"/>
      <c r="AV505" s="637"/>
      <c r="AW505" s="637"/>
      <c r="AX505" s="637"/>
      <c r="AY505" s="637"/>
      <c r="AZ505" s="637"/>
      <c r="BA505" s="637"/>
      <c r="BB505" s="637"/>
      <c r="BC505" s="637"/>
      <c r="BD505" s="637"/>
      <c r="BE505" s="637"/>
      <c r="BF505" s="637"/>
      <c r="BG505" s="637"/>
      <c r="BH505" s="637"/>
      <c r="BI505" s="637"/>
      <c r="BJ505" s="637"/>
      <c r="BK505" s="637"/>
      <c r="BL505" s="637"/>
      <c r="BM505" s="637"/>
      <c r="BN505" s="637"/>
      <c r="BO505" s="637"/>
      <c r="BP505" s="637"/>
      <c r="BQ505" s="637"/>
      <c r="BR505" s="637"/>
      <c r="BS505" s="637"/>
      <c r="BT505" s="637"/>
      <c r="BU505" s="637"/>
      <c r="BV505" s="637"/>
      <c r="BW505" s="637"/>
      <c r="BX505" s="637"/>
      <c r="BY505" s="637"/>
      <c r="BZ505" s="637"/>
      <c r="CA505" s="637"/>
      <c r="CB505" s="637"/>
    </row>
    <row r="506" spans="3:80">
      <c r="C506" s="636"/>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c r="AR506" s="637"/>
      <c r="AS506" s="637"/>
      <c r="AT506" s="637"/>
      <c r="AU506" s="637"/>
      <c r="AV506" s="637"/>
      <c r="AW506" s="637"/>
      <c r="AX506" s="637"/>
      <c r="AY506" s="637"/>
      <c r="AZ506" s="637"/>
      <c r="BA506" s="637"/>
      <c r="BB506" s="637"/>
      <c r="BC506" s="637"/>
      <c r="BD506" s="637"/>
      <c r="BE506" s="637"/>
      <c r="BF506" s="637"/>
      <c r="BG506" s="637"/>
      <c r="BH506" s="637"/>
      <c r="BI506" s="637"/>
      <c r="BJ506" s="637"/>
      <c r="BK506" s="637"/>
      <c r="BL506" s="637"/>
      <c r="BM506" s="637"/>
      <c r="BN506" s="637"/>
      <c r="BO506" s="637"/>
      <c r="BP506" s="637"/>
      <c r="BQ506" s="637"/>
      <c r="BR506" s="637"/>
      <c r="BS506" s="637"/>
      <c r="BT506" s="637"/>
      <c r="BU506" s="637"/>
      <c r="BV506" s="637"/>
      <c r="BW506" s="637"/>
      <c r="BX506" s="637"/>
      <c r="BY506" s="637"/>
      <c r="BZ506" s="637"/>
      <c r="CA506" s="637"/>
      <c r="CB506" s="637"/>
    </row>
    <row r="507" spans="3:80">
      <c r="C507" s="636"/>
      <c r="D507" s="637"/>
      <c r="E507" s="637"/>
      <c r="F507" s="637"/>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37"/>
      <c r="AH507" s="637"/>
      <c r="AI507" s="637"/>
      <c r="AJ507" s="637"/>
      <c r="AK507" s="637"/>
      <c r="AL507" s="637"/>
      <c r="AM507" s="637"/>
      <c r="AN507" s="637"/>
      <c r="AO507" s="637"/>
      <c r="AP507" s="637"/>
      <c r="AQ507" s="637"/>
      <c r="AR507" s="637"/>
      <c r="AS507" s="637"/>
      <c r="AT507" s="637"/>
      <c r="AU507" s="637"/>
      <c r="AV507" s="637"/>
      <c r="AW507" s="637"/>
      <c r="AX507" s="637"/>
      <c r="AY507" s="637"/>
      <c r="AZ507" s="637"/>
      <c r="BA507" s="637"/>
      <c r="BB507" s="637"/>
      <c r="BC507" s="637"/>
      <c r="BD507" s="637"/>
      <c r="BE507" s="637"/>
      <c r="BF507" s="637"/>
      <c r="BG507" s="637"/>
      <c r="BH507" s="637"/>
      <c r="BI507" s="637"/>
      <c r="BJ507" s="637"/>
      <c r="BK507" s="637"/>
      <c r="BL507" s="637"/>
      <c r="BM507" s="637"/>
      <c r="BN507" s="637"/>
      <c r="BO507" s="637"/>
      <c r="BP507" s="637"/>
      <c r="BQ507" s="637"/>
      <c r="BR507" s="637"/>
      <c r="BS507" s="637"/>
      <c r="BT507" s="637"/>
      <c r="BU507" s="637"/>
      <c r="BV507" s="637"/>
      <c r="BW507" s="637"/>
      <c r="BX507" s="637"/>
      <c r="BY507" s="637"/>
      <c r="BZ507" s="637"/>
      <c r="CA507" s="637"/>
      <c r="CB507" s="637"/>
    </row>
    <row r="508" spans="3:80">
      <c r="C508" s="636"/>
      <c r="D508" s="637"/>
      <c r="E508" s="637"/>
      <c r="F508" s="637"/>
      <c r="G508" s="637"/>
      <c r="H508" s="637"/>
      <c r="I508" s="637"/>
      <c r="J508" s="637"/>
      <c r="K508" s="637"/>
      <c r="L508" s="637"/>
      <c r="M508" s="637"/>
      <c r="N508" s="637"/>
      <c r="O508" s="637"/>
      <c r="P508" s="637"/>
      <c r="Q508" s="637"/>
      <c r="R508" s="637"/>
      <c r="S508" s="637"/>
      <c r="T508" s="637"/>
      <c r="U508" s="637"/>
      <c r="V508" s="637"/>
      <c r="W508" s="637"/>
      <c r="X508" s="637"/>
      <c r="Y508" s="637"/>
      <c r="Z508" s="637"/>
      <c r="AA508" s="637"/>
      <c r="AB508" s="637"/>
      <c r="AC508" s="637"/>
      <c r="AD508" s="637"/>
      <c r="AE508" s="637"/>
      <c r="AF508" s="637"/>
      <c r="AG508" s="637"/>
      <c r="AH508" s="637"/>
      <c r="AI508" s="637"/>
      <c r="AJ508" s="637"/>
      <c r="AK508" s="637"/>
      <c r="AL508" s="637"/>
      <c r="AM508" s="637"/>
      <c r="AN508" s="637"/>
      <c r="AO508" s="637"/>
      <c r="AP508" s="637"/>
      <c r="AQ508" s="637"/>
      <c r="AR508" s="637"/>
      <c r="AS508" s="637"/>
      <c r="AT508" s="637"/>
      <c r="AU508" s="637"/>
      <c r="AV508" s="637"/>
      <c r="AW508" s="637"/>
      <c r="AX508" s="637"/>
      <c r="AY508" s="637"/>
      <c r="AZ508" s="637"/>
      <c r="BA508" s="637"/>
      <c r="BB508" s="637"/>
      <c r="BC508" s="637"/>
      <c r="BD508" s="637"/>
      <c r="BE508" s="637"/>
      <c r="BF508" s="637"/>
      <c r="BG508" s="637"/>
      <c r="BH508" s="637"/>
      <c r="BI508" s="637"/>
      <c r="BJ508" s="637"/>
      <c r="BK508" s="637"/>
      <c r="BL508" s="637"/>
      <c r="BM508" s="637"/>
      <c r="BN508" s="637"/>
      <c r="BO508" s="637"/>
      <c r="BP508" s="637"/>
      <c r="BQ508" s="637"/>
      <c r="BR508" s="637"/>
      <c r="BS508" s="637"/>
      <c r="BT508" s="637"/>
      <c r="BU508" s="637"/>
      <c r="BV508" s="637"/>
      <c r="BW508" s="637"/>
      <c r="BX508" s="637"/>
      <c r="BY508" s="637"/>
      <c r="BZ508" s="637"/>
      <c r="CA508" s="637"/>
      <c r="CB508" s="637"/>
    </row>
    <row r="509" spans="3:80">
      <c r="C509" s="636"/>
      <c r="D509" s="637"/>
      <c r="E509" s="637"/>
      <c r="F509" s="637"/>
      <c r="G509" s="637"/>
      <c r="H509" s="637"/>
      <c r="I509" s="637"/>
      <c r="J509" s="637"/>
      <c r="K509" s="637"/>
      <c r="L509" s="637"/>
      <c r="M509" s="637"/>
      <c r="N509" s="637"/>
      <c r="O509" s="637"/>
      <c r="P509" s="637"/>
      <c r="Q509" s="637"/>
      <c r="R509" s="637"/>
      <c r="S509" s="637"/>
      <c r="T509" s="637"/>
      <c r="U509" s="637"/>
      <c r="V509" s="637"/>
      <c r="W509" s="637"/>
      <c r="X509" s="637"/>
      <c r="Y509" s="637"/>
      <c r="Z509" s="637"/>
      <c r="AA509" s="637"/>
      <c r="AB509" s="637"/>
      <c r="AC509" s="637"/>
      <c r="AD509" s="637"/>
      <c r="AE509" s="637"/>
      <c r="AF509" s="637"/>
      <c r="AG509" s="637"/>
      <c r="AH509" s="637"/>
      <c r="AI509" s="637"/>
      <c r="AJ509" s="637"/>
      <c r="AK509" s="637"/>
      <c r="AL509" s="637"/>
      <c r="AM509" s="637"/>
      <c r="AN509" s="637"/>
      <c r="AO509" s="637"/>
      <c r="AP509" s="637"/>
      <c r="AQ509" s="637"/>
      <c r="AR509" s="637"/>
      <c r="AS509" s="637"/>
      <c r="AT509" s="637"/>
      <c r="AU509" s="637"/>
      <c r="AV509" s="637"/>
      <c r="AW509" s="637"/>
      <c r="AX509" s="637"/>
      <c r="AY509" s="637"/>
      <c r="AZ509" s="637"/>
      <c r="BA509" s="637"/>
      <c r="BB509" s="637"/>
      <c r="BC509" s="637"/>
      <c r="BD509" s="637"/>
      <c r="BE509" s="637"/>
      <c r="BF509" s="637"/>
      <c r="BG509" s="637"/>
      <c r="BH509" s="637"/>
      <c r="BI509" s="637"/>
      <c r="BJ509" s="637"/>
      <c r="BK509" s="637"/>
      <c r="BL509" s="637"/>
      <c r="BM509" s="637"/>
      <c r="BN509" s="637"/>
      <c r="BO509" s="637"/>
      <c r="BP509" s="637"/>
      <c r="BQ509" s="637"/>
      <c r="BR509" s="637"/>
      <c r="BS509" s="637"/>
      <c r="BT509" s="637"/>
      <c r="BU509" s="637"/>
      <c r="BV509" s="637"/>
      <c r="BW509" s="637"/>
      <c r="BX509" s="637"/>
      <c r="BY509" s="637"/>
      <c r="BZ509" s="637"/>
      <c r="CA509" s="637"/>
      <c r="CB509" s="637"/>
    </row>
    <row r="510" spans="3:80">
      <c r="C510" s="636"/>
      <c r="D510" s="637"/>
      <c r="E510" s="637"/>
      <c r="F510" s="637"/>
      <c r="G510" s="637"/>
      <c r="H510" s="637"/>
      <c r="I510" s="637"/>
      <c r="J510" s="637"/>
      <c r="K510" s="637"/>
      <c r="L510" s="637"/>
      <c r="M510" s="637"/>
      <c r="N510" s="637"/>
      <c r="O510" s="637"/>
      <c r="P510" s="637"/>
      <c r="Q510" s="637"/>
      <c r="R510" s="637"/>
      <c r="S510" s="637"/>
      <c r="T510" s="637"/>
      <c r="U510" s="637"/>
      <c r="V510" s="637"/>
      <c r="W510" s="637"/>
      <c r="X510" s="637"/>
      <c r="Y510" s="637"/>
      <c r="Z510" s="637"/>
      <c r="AA510" s="637"/>
      <c r="AB510" s="637"/>
      <c r="AC510" s="637"/>
      <c r="AD510" s="637"/>
      <c r="AE510" s="637"/>
      <c r="AF510" s="637"/>
      <c r="AG510" s="637"/>
      <c r="AH510" s="637"/>
      <c r="AI510" s="637"/>
      <c r="AJ510" s="637"/>
      <c r="AK510" s="637"/>
      <c r="AL510" s="637"/>
      <c r="AM510" s="637"/>
      <c r="AN510" s="637"/>
      <c r="AO510" s="637"/>
      <c r="AP510" s="637"/>
      <c r="AQ510" s="637"/>
      <c r="AR510" s="637"/>
      <c r="AS510" s="637"/>
      <c r="AT510" s="637"/>
      <c r="AU510" s="637"/>
      <c r="AV510" s="637"/>
      <c r="AW510" s="637"/>
      <c r="AX510" s="637"/>
      <c r="AY510" s="637"/>
      <c r="AZ510" s="637"/>
      <c r="BA510" s="637"/>
      <c r="BB510" s="637"/>
      <c r="BC510" s="637"/>
      <c r="BD510" s="637"/>
      <c r="BE510" s="637"/>
      <c r="BF510" s="637"/>
      <c r="BG510" s="637"/>
      <c r="BH510" s="637"/>
      <c r="BI510" s="637"/>
      <c r="BJ510" s="637"/>
      <c r="BK510" s="637"/>
      <c r="BL510" s="637"/>
      <c r="BM510" s="637"/>
      <c r="BN510" s="637"/>
      <c r="BO510" s="637"/>
      <c r="BP510" s="637"/>
      <c r="BQ510" s="637"/>
      <c r="BR510" s="637"/>
      <c r="BS510" s="637"/>
      <c r="BT510" s="637"/>
      <c r="BU510" s="637"/>
      <c r="BV510" s="637"/>
      <c r="BW510" s="637"/>
      <c r="BX510" s="637"/>
      <c r="BY510" s="637"/>
      <c r="BZ510" s="637"/>
      <c r="CA510" s="637"/>
      <c r="CB510" s="637"/>
    </row>
    <row r="511" spans="3:80">
      <c r="C511" s="636"/>
      <c r="D511" s="637"/>
      <c r="E511" s="637"/>
      <c r="F511" s="637"/>
      <c r="G511" s="637"/>
      <c r="H511" s="637"/>
      <c r="I511" s="637"/>
      <c r="J511" s="637"/>
      <c r="K511" s="637"/>
      <c r="L511" s="637"/>
      <c r="M511" s="637"/>
      <c r="N511" s="637"/>
      <c r="O511" s="637"/>
      <c r="P511" s="637"/>
      <c r="Q511" s="637"/>
      <c r="R511" s="637"/>
      <c r="S511" s="637"/>
      <c r="T511" s="637"/>
      <c r="U511" s="637"/>
      <c r="V511" s="637"/>
      <c r="W511" s="637"/>
      <c r="X511" s="637"/>
      <c r="Y511" s="637"/>
      <c r="Z511" s="637"/>
      <c r="AA511" s="637"/>
      <c r="AB511" s="637"/>
      <c r="AC511" s="637"/>
      <c r="AD511" s="637"/>
      <c r="AE511" s="637"/>
      <c r="AF511" s="637"/>
      <c r="AG511" s="637"/>
      <c r="AH511" s="637"/>
      <c r="AI511" s="637"/>
      <c r="AJ511" s="637"/>
      <c r="AK511" s="637"/>
      <c r="AL511" s="637"/>
      <c r="AM511" s="637"/>
      <c r="AN511" s="637"/>
      <c r="AO511" s="637"/>
      <c r="AP511" s="637"/>
      <c r="AQ511" s="637"/>
      <c r="AR511" s="637"/>
      <c r="AS511" s="637"/>
      <c r="AT511" s="637"/>
      <c r="AU511" s="637"/>
      <c r="AV511" s="637"/>
      <c r="AW511" s="637"/>
      <c r="AX511" s="637"/>
      <c r="AY511" s="637"/>
      <c r="AZ511" s="637"/>
      <c r="BA511" s="637"/>
      <c r="BB511" s="637"/>
      <c r="BC511" s="637"/>
      <c r="BD511" s="637"/>
      <c r="BE511" s="637"/>
      <c r="BF511" s="637"/>
      <c r="BG511" s="637"/>
      <c r="BH511" s="637"/>
      <c r="BI511" s="637"/>
      <c r="BJ511" s="637"/>
      <c r="BK511" s="637"/>
      <c r="BL511" s="637"/>
      <c r="BM511" s="637"/>
      <c r="BN511" s="637"/>
      <c r="BO511" s="637"/>
      <c r="BP511" s="637"/>
      <c r="BQ511" s="637"/>
      <c r="BR511" s="637"/>
      <c r="BS511" s="637"/>
      <c r="BT511" s="637"/>
      <c r="BU511" s="637"/>
      <c r="BV511" s="637"/>
      <c r="BW511" s="637"/>
      <c r="BX511" s="637"/>
      <c r="BY511" s="637"/>
      <c r="BZ511" s="637"/>
      <c r="CA511" s="637"/>
      <c r="CB511" s="637"/>
    </row>
    <row r="512" spans="3:80">
      <c r="C512" s="636"/>
      <c r="D512" s="637"/>
      <c r="E512" s="637"/>
      <c r="F512" s="637"/>
      <c r="G512" s="637"/>
      <c r="H512" s="637"/>
      <c r="I512" s="637"/>
      <c r="J512" s="637"/>
      <c r="K512" s="637"/>
      <c r="L512" s="637"/>
      <c r="M512" s="637"/>
      <c r="N512" s="637"/>
      <c r="O512" s="637"/>
      <c r="P512" s="637"/>
      <c r="Q512" s="637"/>
      <c r="R512" s="637"/>
      <c r="S512" s="637"/>
      <c r="T512" s="637"/>
      <c r="U512" s="637"/>
      <c r="V512" s="637"/>
      <c r="W512" s="637"/>
      <c r="X512" s="637"/>
      <c r="Y512" s="637"/>
      <c r="Z512" s="637"/>
      <c r="AA512" s="637"/>
      <c r="AB512" s="637"/>
      <c r="AC512" s="637"/>
      <c r="AD512" s="637"/>
      <c r="AE512" s="637"/>
      <c r="AF512" s="637"/>
      <c r="AG512" s="637"/>
      <c r="AH512" s="637"/>
      <c r="AI512" s="637"/>
      <c r="AJ512" s="637"/>
      <c r="AK512" s="637"/>
      <c r="AL512" s="637"/>
      <c r="AM512" s="637"/>
      <c r="AN512" s="637"/>
      <c r="AO512" s="637"/>
      <c r="AP512" s="637"/>
      <c r="AQ512" s="637"/>
      <c r="AR512" s="637"/>
      <c r="AS512" s="637"/>
      <c r="AT512" s="637"/>
      <c r="AU512" s="637"/>
      <c r="AV512" s="637"/>
      <c r="AW512" s="637"/>
      <c r="AX512" s="637"/>
      <c r="AY512" s="637"/>
      <c r="AZ512" s="637"/>
      <c r="BA512" s="637"/>
      <c r="BB512" s="637"/>
      <c r="BC512" s="637"/>
      <c r="BD512" s="637"/>
      <c r="BE512" s="637"/>
      <c r="BF512" s="637"/>
      <c r="BG512" s="637"/>
      <c r="BH512" s="637"/>
      <c r="BI512" s="637"/>
      <c r="BJ512" s="637"/>
      <c r="BK512" s="637"/>
      <c r="BL512" s="637"/>
      <c r="BM512" s="637"/>
      <c r="BN512" s="637"/>
      <c r="BO512" s="637"/>
      <c r="BP512" s="637"/>
      <c r="BQ512" s="637"/>
      <c r="BR512" s="637"/>
      <c r="BS512" s="637"/>
      <c r="BT512" s="637"/>
      <c r="BU512" s="637"/>
      <c r="BV512" s="637"/>
      <c r="BW512" s="637"/>
      <c r="BX512" s="637"/>
      <c r="BY512" s="637"/>
      <c r="BZ512" s="637"/>
      <c r="CA512" s="637"/>
      <c r="CB512" s="637"/>
    </row>
    <row r="513" spans="3:80">
      <c r="C513" s="636"/>
      <c r="D513" s="637"/>
      <c r="E513" s="637"/>
      <c r="F513" s="637"/>
      <c r="G513" s="637"/>
      <c r="H513" s="637"/>
      <c r="I513" s="637"/>
      <c r="J513" s="637"/>
      <c r="K513" s="637"/>
      <c r="L513" s="637"/>
      <c r="M513" s="637"/>
      <c r="N513" s="637"/>
      <c r="O513" s="637"/>
      <c r="P513" s="637"/>
      <c r="Q513" s="637"/>
      <c r="R513" s="637"/>
      <c r="S513" s="637"/>
      <c r="T513" s="637"/>
      <c r="U513" s="637"/>
      <c r="V513" s="637"/>
      <c r="W513" s="637"/>
      <c r="X513" s="637"/>
      <c r="Y513" s="637"/>
      <c r="Z513" s="637"/>
      <c r="AA513" s="637"/>
      <c r="AB513" s="637"/>
      <c r="AC513" s="637"/>
      <c r="AD513" s="637"/>
      <c r="AE513" s="637"/>
      <c r="AF513" s="637"/>
      <c r="AG513" s="637"/>
      <c r="AH513" s="637"/>
      <c r="AI513" s="637"/>
      <c r="AJ513" s="637"/>
      <c r="AK513" s="637"/>
      <c r="AL513" s="637"/>
      <c r="AM513" s="637"/>
      <c r="AN513" s="637"/>
      <c r="AO513" s="637"/>
      <c r="AP513" s="637"/>
      <c r="AQ513" s="637"/>
      <c r="AR513" s="637"/>
      <c r="AS513" s="637"/>
      <c r="AT513" s="637"/>
      <c r="AU513" s="637"/>
      <c r="AV513" s="637"/>
      <c r="AW513" s="637"/>
      <c r="AX513" s="637"/>
      <c r="AY513" s="637"/>
      <c r="AZ513" s="637"/>
      <c r="BA513" s="637"/>
      <c r="BB513" s="637"/>
      <c r="BC513" s="637"/>
      <c r="BD513" s="637"/>
      <c r="BE513" s="637"/>
      <c r="BF513" s="637"/>
      <c r="BG513" s="637"/>
      <c r="BH513" s="637"/>
      <c r="BI513" s="637"/>
      <c r="BJ513" s="637"/>
      <c r="BK513" s="637"/>
      <c r="BL513" s="637"/>
      <c r="BM513" s="637"/>
      <c r="BN513" s="637"/>
      <c r="BO513" s="637"/>
      <c r="BP513" s="637"/>
      <c r="BQ513" s="637"/>
      <c r="BR513" s="637"/>
      <c r="BS513" s="637"/>
      <c r="BT513" s="637"/>
      <c r="BU513" s="637"/>
      <c r="BV513" s="637"/>
      <c r="BW513" s="637"/>
      <c r="BX513" s="637"/>
      <c r="BY513" s="637"/>
      <c r="BZ513" s="637"/>
      <c r="CA513" s="637"/>
      <c r="CB513" s="637"/>
    </row>
    <row r="514" spans="3:80">
      <c r="C514" s="636"/>
      <c r="D514" s="637"/>
      <c r="E514" s="637"/>
      <c r="F514" s="637"/>
      <c r="G514" s="637"/>
      <c r="H514" s="637"/>
      <c r="I514" s="637"/>
      <c r="J514" s="637"/>
      <c r="K514" s="637"/>
      <c r="L514" s="637"/>
      <c r="M514" s="637"/>
      <c r="N514" s="637"/>
      <c r="O514" s="637"/>
      <c r="P514" s="637"/>
      <c r="Q514" s="637"/>
      <c r="R514" s="637"/>
      <c r="S514" s="637"/>
      <c r="T514" s="637"/>
      <c r="U514" s="637"/>
      <c r="V514" s="637"/>
      <c r="W514" s="637"/>
      <c r="X514" s="637"/>
      <c r="Y514" s="637"/>
      <c r="Z514" s="637"/>
      <c r="AA514" s="637"/>
      <c r="AB514" s="637"/>
      <c r="AC514" s="637"/>
      <c r="AD514" s="637"/>
      <c r="AE514" s="637"/>
      <c r="AF514" s="637"/>
      <c r="AG514" s="637"/>
      <c r="AH514" s="637"/>
      <c r="AI514" s="637"/>
      <c r="AJ514" s="637"/>
      <c r="AK514" s="637"/>
      <c r="AL514" s="637"/>
      <c r="AM514" s="637"/>
      <c r="AN514" s="637"/>
      <c r="AO514" s="637"/>
      <c r="AP514" s="637"/>
      <c r="AQ514" s="637"/>
      <c r="AR514" s="637"/>
      <c r="AS514" s="637"/>
      <c r="AT514" s="637"/>
      <c r="AU514" s="637"/>
      <c r="AV514" s="637"/>
      <c r="AW514" s="637"/>
      <c r="AX514" s="637"/>
      <c r="AY514" s="637"/>
      <c r="AZ514" s="637"/>
      <c r="BA514" s="637"/>
      <c r="BB514" s="637"/>
      <c r="BC514" s="637"/>
      <c r="BD514" s="637"/>
      <c r="BE514" s="637"/>
      <c r="BF514" s="637"/>
      <c r="BG514" s="637"/>
      <c r="BH514" s="637"/>
      <c r="BI514" s="637"/>
      <c r="BJ514" s="637"/>
      <c r="BK514" s="637"/>
      <c r="BL514" s="637"/>
      <c r="BM514" s="637"/>
      <c r="BN514" s="637"/>
      <c r="BO514" s="637"/>
      <c r="BP514" s="637"/>
      <c r="BQ514" s="637"/>
      <c r="BR514" s="637"/>
      <c r="BS514" s="637"/>
      <c r="BT514" s="637"/>
      <c r="BU514" s="637"/>
      <c r="BV514" s="637"/>
      <c r="BW514" s="637"/>
      <c r="BX514" s="637"/>
      <c r="BY514" s="637"/>
      <c r="BZ514" s="637"/>
      <c r="CA514" s="637"/>
      <c r="CB514" s="637"/>
    </row>
    <row r="515" spans="3:80">
      <c r="C515" s="636"/>
      <c r="D515" s="637"/>
      <c r="E515" s="637"/>
      <c r="F515" s="637"/>
      <c r="G515" s="637"/>
      <c r="H515" s="637"/>
      <c r="I515" s="637"/>
      <c r="J515" s="637"/>
      <c r="K515" s="637"/>
      <c r="L515" s="637"/>
      <c r="M515" s="637"/>
      <c r="N515" s="637"/>
      <c r="O515" s="637"/>
      <c r="P515" s="637"/>
      <c r="Q515" s="637"/>
      <c r="R515" s="637"/>
      <c r="S515" s="637"/>
      <c r="T515" s="637"/>
      <c r="U515" s="637"/>
      <c r="V515" s="637"/>
      <c r="W515" s="637"/>
      <c r="X515" s="637"/>
      <c r="Y515" s="637"/>
      <c r="Z515" s="637"/>
      <c r="AA515" s="637"/>
      <c r="AB515" s="637"/>
      <c r="AC515" s="637"/>
      <c r="AD515" s="637"/>
      <c r="AE515" s="637"/>
      <c r="AF515" s="637"/>
      <c r="AG515" s="637"/>
      <c r="AH515" s="637"/>
      <c r="AI515" s="637"/>
      <c r="AJ515" s="637"/>
      <c r="AK515" s="637"/>
      <c r="AL515" s="637"/>
      <c r="AM515" s="637"/>
      <c r="AN515" s="637"/>
      <c r="AO515" s="637"/>
      <c r="AP515" s="637"/>
      <c r="AQ515" s="637"/>
      <c r="AR515" s="637"/>
      <c r="AS515" s="637"/>
      <c r="AT515" s="637"/>
      <c r="AU515" s="637"/>
      <c r="AV515" s="637"/>
      <c r="AW515" s="637"/>
      <c r="AX515" s="637"/>
      <c r="AY515" s="637"/>
      <c r="AZ515" s="637"/>
      <c r="BA515" s="637"/>
      <c r="BB515" s="637"/>
      <c r="BC515" s="637"/>
      <c r="BD515" s="637"/>
      <c r="BE515" s="637"/>
      <c r="BF515" s="637"/>
      <c r="BG515" s="637"/>
      <c r="BH515" s="637"/>
      <c r="BI515" s="637"/>
      <c r="BJ515" s="637"/>
      <c r="BK515" s="637"/>
      <c r="BL515" s="637"/>
      <c r="BM515" s="637"/>
      <c r="BN515" s="637"/>
      <c r="BO515" s="637"/>
      <c r="BP515" s="637"/>
      <c r="BQ515" s="637"/>
      <c r="BR515" s="637"/>
      <c r="BS515" s="637"/>
      <c r="BT515" s="637"/>
      <c r="BU515" s="637"/>
      <c r="BV515" s="637"/>
      <c r="BW515" s="637"/>
      <c r="BX515" s="637"/>
      <c r="BY515" s="637"/>
      <c r="BZ515" s="637"/>
      <c r="CA515" s="637"/>
      <c r="CB515" s="637"/>
    </row>
    <row r="516" spans="3:80">
      <c r="C516" s="636"/>
      <c r="D516" s="637"/>
      <c r="E516" s="637"/>
      <c r="F516" s="637"/>
      <c r="G516" s="637"/>
      <c r="H516" s="637"/>
      <c r="I516" s="637"/>
      <c r="J516" s="637"/>
      <c r="K516" s="637"/>
      <c r="L516" s="637"/>
      <c r="M516" s="637"/>
      <c r="N516" s="637"/>
      <c r="O516" s="637"/>
      <c r="P516" s="637"/>
      <c r="Q516" s="637"/>
      <c r="R516" s="637"/>
      <c r="S516" s="637"/>
      <c r="T516" s="637"/>
      <c r="U516" s="637"/>
      <c r="V516" s="637"/>
      <c r="W516" s="637"/>
      <c r="X516" s="637"/>
      <c r="Y516" s="637"/>
      <c r="Z516" s="637"/>
      <c r="AA516" s="637"/>
      <c r="AB516" s="637"/>
      <c r="AC516" s="637"/>
      <c r="AD516" s="637"/>
      <c r="AE516" s="637"/>
      <c r="AF516" s="637"/>
      <c r="AG516" s="637"/>
      <c r="AH516" s="637"/>
      <c r="AI516" s="637"/>
      <c r="AJ516" s="637"/>
      <c r="AK516" s="637"/>
      <c r="AL516" s="637"/>
      <c r="AM516" s="637"/>
      <c r="AN516" s="637"/>
      <c r="AO516" s="637"/>
      <c r="AP516" s="637"/>
      <c r="AQ516" s="637"/>
      <c r="AR516" s="637"/>
      <c r="AS516" s="637"/>
      <c r="AT516" s="637"/>
      <c r="AU516" s="637"/>
      <c r="AV516" s="637"/>
      <c r="AW516" s="637"/>
      <c r="AX516" s="637"/>
      <c r="AY516" s="637"/>
      <c r="AZ516" s="637"/>
      <c r="BA516" s="637"/>
      <c r="BB516" s="637"/>
      <c r="BC516" s="637"/>
      <c r="BD516" s="637"/>
      <c r="BE516" s="637"/>
      <c r="BF516" s="637"/>
      <c r="BG516" s="637"/>
      <c r="BH516" s="637"/>
      <c r="BI516" s="637"/>
      <c r="BJ516" s="637"/>
      <c r="BK516" s="637"/>
      <c r="BL516" s="637"/>
      <c r="BM516" s="637"/>
      <c r="BN516" s="637"/>
      <c r="BO516" s="637"/>
      <c r="BP516" s="637"/>
      <c r="BQ516" s="637"/>
      <c r="BR516" s="637"/>
      <c r="BS516" s="637"/>
      <c r="BT516" s="637"/>
      <c r="BU516" s="637"/>
      <c r="BV516" s="637"/>
      <c r="BW516" s="637"/>
      <c r="BX516" s="637"/>
      <c r="BY516" s="637"/>
      <c r="BZ516" s="637"/>
      <c r="CA516" s="637"/>
      <c r="CB516" s="637"/>
    </row>
    <row r="517" spans="3:80">
      <c r="C517" s="636"/>
      <c r="D517" s="637"/>
      <c r="E517" s="637"/>
      <c r="F517" s="637"/>
      <c r="G517" s="637"/>
      <c r="H517" s="637"/>
      <c r="I517" s="637"/>
      <c r="J517" s="637"/>
      <c r="K517" s="637"/>
      <c r="L517" s="637"/>
      <c r="M517" s="637"/>
      <c r="N517" s="637"/>
      <c r="O517" s="637"/>
      <c r="P517" s="637"/>
      <c r="Q517" s="637"/>
      <c r="R517" s="637"/>
      <c r="S517" s="637"/>
      <c r="T517" s="637"/>
      <c r="U517" s="637"/>
      <c r="V517" s="637"/>
      <c r="W517" s="637"/>
      <c r="X517" s="637"/>
      <c r="Y517" s="637"/>
      <c r="Z517" s="637"/>
      <c r="AA517" s="637"/>
      <c r="AB517" s="637"/>
      <c r="AC517" s="637"/>
      <c r="AD517" s="637"/>
      <c r="AE517" s="637"/>
      <c r="AF517" s="637"/>
      <c r="AG517" s="637"/>
      <c r="AH517" s="637"/>
      <c r="AI517" s="637"/>
      <c r="AJ517" s="637"/>
      <c r="AK517" s="637"/>
      <c r="AL517" s="637"/>
      <c r="AM517" s="637"/>
      <c r="AN517" s="637"/>
      <c r="AO517" s="637"/>
      <c r="AP517" s="637"/>
      <c r="AQ517" s="637"/>
      <c r="AR517" s="637"/>
      <c r="AS517" s="637"/>
      <c r="AT517" s="637"/>
      <c r="AU517" s="637"/>
      <c r="AV517" s="637"/>
      <c r="AW517" s="637"/>
      <c r="AX517" s="637"/>
      <c r="AY517" s="637"/>
      <c r="AZ517" s="637"/>
      <c r="BA517" s="637"/>
      <c r="BB517" s="637"/>
      <c r="BC517" s="637"/>
      <c r="BD517" s="637"/>
      <c r="BE517" s="637"/>
      <c r="BF517" s="637"/>
      <c r="BG517" s="637"/>
      <c r="BH517" s="637"/>
      <c r="BI517" s="637"/>
      <c r="BJ517" s="637"/>
      <c r="BK517" s="637"/>
      <c r="BL517" s="637"/>
      <c r="BM517" s="637"/>
      <c r="BN517" s="637"/>
      <c r="BO517" s="637"/>
      <c r="BP517" s="637"/>
      <c r="BQ517" s="637"/>
      <c r="BR517" s="637"/>
      <c r="BS517" s="637"/>
      <c r="BT517" s="637"/>
      <c r="BU517" s="637"/>
      <c r="BV517" s="637"/>
      <c r="BW517" s="637"/>
      <c r="BX517" s="637"/>
      <c r="BY517" s="637"/>
      <c r="BZ517" s="637"/>
      <c r="CA517" s="637"/>
      <c r="CB517" s="637"/>
    </row>
    <row r="518" spans="3:80">
      <c r="C518" s="636"/>
      <c r="D518" s="637"/>
      <c r="E518" s="637"/>
      <c r="F518" s="637"/>
      <c r="G518" s="637"/>
      <c r="H518" s="637"/>
      <c r="I518" s="637"/>
      <c r="J518" s="637"/>
      <c r="K518" s="637"/>
      <c r="L518" s="637"/>
      <c r="M518" s="637"/>
      <c r="N518" s="637"/>
      <c r="O518" s="637"/>
      <c r="P518" s="637"/>
      <c r="Q518" s="637"/>
      <c r="R518" s="637"/>
      <c r="S518" s="637"/>
      <c r="T518" s="637"/>
      <c r="U518" s="637"/>
      <c r="V518" s="637"/>
      <c r="W518" s="637"/>
      <c r="X518" s="637"/>
      <c r="Y518" s="637"/>
      <c r="Z518" s="637"/>
      <c r="AA518" s="637"/>
      <c r="AB518" s="637"/>
      <c r="AC518" s="637"/>
      <c r="AD518" s="637"/>
      <c r="AE518" s="637"/>
      <c r="AF518" s="637"/>
      <c r="AG518" s="637"/>
      <c r="AH518" s="637"/>
      <c r="AI518" s="637"/>
      <c r="AJ518" s="637"/>
      <c r="AK518" s="637"/>
      <c r="AL518" s="637"/>
      <c r="AM518" s="637"/>
      <c r="AN518" s="637"/>
      <c r="AO518" s="637"/>
      <c r="AP518" s="637"/>
      <c r="AQ518" s="637"/>
      <c r="AR518" s="637"/>
      <c r="AS518" s="637"/>
      <c r="AT518" s="637"/>
      <c r="AU518" s="637"/>
      <c r="AV518" s="637"/>
      <c r="AW518" s="637"/>
      <c r="AX518" s="637"/>
      <c r="AY518" s="637"/>
      <c r="AZ518" s="637"/>
      <c r="BA518" s="637"/>
      <c r="BB518" s="637"/>
      <c r="BC518" s="637"/>
      <c r="BD518" s="637"/>
      <c r="BE518" s="637"/>
      <c r="BF518" s="637"/>
      <c r="BG518" s="637"/>
      <c r="BH518" s="637"/>
      <c r="BI518" s="637"/>
      <c r="BJ518" s="637"/>
      <c r="BK518" s="637"/>
      <c r="BL518" s="637"/>
      <c r="BM518" s="637"/>
      <c r="BN518" s="637"/>
      <c r="BO518" s="637"/>
      <c r="BP518" s="637"/>
      <c r="BQ518" s="637"/>
      <c r="BR518" s="637"/>
      <c r="BS518" s="637"/>
      <c r="BT518" s="637"/>
      <c r="BU518" s="637"/>
      <c r="BV518" s="637"/>
      <c r="BW518" s="637"/>
      <c r="BX518" s="637"/>
      <c r="BY518" s="637"/>
      <c r="BZ518" s="637"/>
      <c r="CA518" s="637"/>
      <c r="CB518" s="637"/>
    </row>
    <row r="519" spans="3:80">
      <c r="C519" s="636"/>
      <c r="D519" s="637"/>
      <c r="E519" s="637"/>
      <c r="F519" s="637"/>
      <c r="G519" s="637"/>
      <c r="H519" s="637"/>
      <c r="I519" s="637"/>
      <c r="J519" s="637"/>
      <c r="K519" s="637"/>
      <c r="L519" s="637"/>
      <c r="M519" s="637"/>
      <c r="N519" s="637"/>
      <c r="O519" s="637"/>
      <c r="P519" s="637"/>
      <c r="Q519" s="637"/>
      <c r="R519" s="637"/>
      <c r="S519" s="637"/>
      <c r="T519" s="637"/>
      <c r="U519" s="637"/>
      <c r="V519" s="637"/>
      <c r="W519" s="637"/>
      <c r="X519" s="637"/>
      <c r="Y519" s="637"/>
      <c r="Z519" s="637"/>
      <c r="AA519" s="637"/>
      <c r="AB519" s="637"/>
      <c r="AC519" s="637"/>
      <c r="AD519" s="637"/>
      <c r="AE519" s="637"/>
      <c r="AF519" s="637"/>
      <c r="AG519" s="637"/>
      <c r="AH519" s="637"/>
      <c r="AI519" s="637"/>
      <c r="AJ519" s="637"/>
      <c r="AK519" s="637"/>
      <c r="AL519" s="637"/>
      <c r="AM519" s="637"/>
      <c r="AN519" s="637"/>
      <c r="AO519" s="637"/>
      <c r="AP519" s="637"/>
      <c r="AQ519" s="637"/>
      <c r="AR519" s="637"/>
      <c r="AS519" s="637"/>
      <c r="AT519" s="637"/>
      <c r="AU519" s="637"/>
      <c r="AV519" s="637"/>
      <c r="AW519" s="637"/>
      <c r="AX519" s="637"/>
      <c r="AY519" s="637"/>
      <c r="AZ519" s="637"/>
      <c r="BA519" s="637"/>
      <c r="BB519" s="637"/>
      <c r="BC519" s="637"/>
      <c r="BD519" s="637"/>
      <c r="BE519" s="637"/>
      <c r="BF519" s="637"/>
      <c r="BG519" s="637"/>
      <c r="BH519" s="637"/>
      <c r="BI519" s="637"/>
      <c r="BJ519" s="637"/>
      <c r="BK519" s="637"/>
      <c r="BL519" s="637"/>
      <c r="BM519" s="637"/>
      <c r="BN519" s="637"/>
      <c r="BO519" s="637"/>
      <c r="BP519" s="637"/>
      <c r="BQ519" s="637"/>
      <c r="BR519" s="637"/>
      <c r="BS519" s="637"/>
      <c r="BT519" s="637"/>
      <c r="BU519" s="637"/>
      <c r="BV519" s="637"/>
      <c r="BW519" s="637"/>
      <c r="BX519" s="637"/>
      <c r="BY519" s="637"/>
      <c r="BZ519" s="637"/>
      <c r="CA519" s="637"/>
      <c r="CB519" s="637"/>
    </row>
    <row r="520" spans="3:80">
      <c r="C520" s="636"/>
      <c r="D520" s="637"/>
      <c r="E520" s="637"/>
      <c r="F520" s="637"/>
      <c r="G520" s="637"/>
      <c r="H520" s="637"/>
      <c r="I520" s="637"/>
      <c r="J520" s="637"/>
      <c r="K520" s="637"/>
      <c r="L520" s="637"/>
      <c r="M520" s="637"/>
      <c r="N520" s="637"/>
      <c r="O520" s="637"/>
      <c r="P520" s="637"/>
      <c r="Q520" s="637"/>
      <c r="R520" s="637"/>
      <c r="S520" s="637"/>
      <c r="T520" s="637"/>
      <c r="U520" s="637"/>
      <c r="V520" s="637"/>
      <c r="W520" s="637"/>
      <c r="X520" s="637"/>
      <c r="Y520" s="637"/>
      <c r="Z520" s="637"/>
      <c r="AA520" s="637"/>
      <c r="AB520" s="637"/>
      <c r="AC520" s="637"/>
      <c r="AD520" s="637"/>
      <c r="AE520" s="637"/>
      <c r="AF520" s="637"/>
      <c r="AG520" s="637"/>
      <c r="AH520" s="637"/>
      <c r="AI520" s="637"/>
      <c r="AJ520" s="637"/>
      <c r="AK520" s="637"/>
      <c r="AL520" s="637"/>
      <c r="AM520" s="637"/>
      <c r="AN520" s="637"/>
      <c r="AO520" s="637"/>
      <c r="AP520" s="637"/>
      <c r="AQ520" s="637"/>
      <c r="AR520" s="637"/>
      <c r="AS520" s="637"/>
      <c r="AT520" s="637"/>
      <c r="AU520" s="637"/>
      <c r="AV520" s="637"/>
      <c r="AW520" s="637"/>
      <c r="AX520" s="637"/>
      <c r="AY520" s="637"/>
      <c r="AZ520" s="637"/>
      <c r="BA520" s="637"/>
      <c r="BB520" s="637"/>
      <c r="BC520" s="637"/>
      <c r="BD520" s="637"/>
      <c r="BE520" s="637"/>
      <c r="BF520" s="637"/>
      <c r="BG520" s="637"/>
      <c r="BH520" s="637"/>
      <c r="BI520" s="637"/>
      <c r="BJ520" s="637"/>
      <c r="BK520" s="637"/>
      <c r="BL520" s="637"/>
      <c r="BM520" s="637"/>
      <c r="BN520" s="637"/>
      <c r="BO520" s="637"/>
      <c r="BP520" s="637"/>
      <c r="BQ520" s="637"/>
      <c r="BR520" s="637"/>
      <c r="BS520" s="637"/>
      <c r="BT520" s="637"/>
      <c r="BU520" s="637"/>
      <c r="BV520" s="637"/>
      <c r="BW520" s="637"/>
      <c r="BX520" s="637"/>
      <c r="BY520" s="637"/>
      <c r="BZ520" s="637"/>
      <c r="CA520" s="637"/>
      <c r="CB520" s="637"/>
    </row>
    <row r="521" spans="3:80">
      <c r="C521" s="636"/>
      <c r="D521" s="637"/>
      <c r="E521" s="637"/>
      <c r="F521" s="637"/>
      <c r="G521" s="637"/>
      <c r="H521" s="637"/>
      <c r="I521" s="637"/>
      <c r="J521" s="637"/>
      <c r="K521" s="637"/>
      <c r="L521" s="637"/>
      <c r="M521" s="637"/>
      <c r="N521" s="637"/>
      <c r="O521" s="637"/>
      <c r="P521" s="637"/>
      <c r="Q521" s="637"/>
      <c r="R521" s="637"/>
      <c r="S521" s="637"/>
      <c r="T521" s="637"/>
      <c r="U521" s="637"/>
      <c r="V521" s="637"/>
      <c r="W521" s="637"/>
      <c r="X521" s="637"/>
      <c r="Y521" s="637"/>
      <c r="Z521" s="637"/>
      <c r="AA521" s="637"/>
      <c r="AB521" s="637"/>
      <c r="AC521" s="637"/>
      <c r="AD521" s="637"/>
      <c r="AE521" s="637"/>
      <c r="AF521" s="637"/>
      <c r="AG521" s="637"/>
      <c r="AH521" s="637"/>
      <c r="AI521" s="637"/>
      <c r="AJ521" s="637"/>
      <c r="AK521" s="637"/>
      <c r="AL521" s="637"/>
      <c r="AM521" s="637"/>
      <c r="AN521" s="637"/>
      <c r="AO521" s="637"/>
      <c r="AP521" s="637"/>
      <c r="AQ521" s="637"/>
      <c r="AR521" s="637"/>
      <c r="AS521" s="637"/>
      <c r="AT521" s="637"/>
      <c r="AU521" s="637"/>
      <c r="AV521" s="637"/>
      <c r="AW521" s="637"/>
      <c r="AX521" s="637"/>
      <c r="AY521" s="637"/>
      <c r="AZ521" s="637"/>
      <c r="BA521" s="637"/>
      <c r="BB521" s="637"/>
      <c r="BC521" s="637"/>
      <c r="BD521" s="637"/>
      <c r="BE521" s="637"/>
      <c r="BF521" s="637"/>
      <c r="BG521" s="637"/>
      <c r="BH521" s="637"/>
      <c r="BI521" s="637"/>
      <c r="BJ521" s="637"/>
      <c r="BK521" s="637"/>
      <c r="BL521" s="637"/>
      <c r="BM521" s="637"/>
      <c r="BN521" s="637"/>
      <c r="BO521" s="637"/>
      <c r="BP521" s="637"/>
      <c r="BQ521" s="637"/>
      <c r="BR521" s="637"/>
      <c r="BS521" s="637"/>
      <c r="BT521" s="637"/>
      <c r="BU521" s="637"/>
      <c r="BV521" s="637"/>
      <c r="BW521" s="637"/>
      <c r="BX521" s="637"/>
      <c r="BY521" s="637"/>
      <c r="BZ521" s="637"/>
      <c r="CA521" s="637"/>
      <c r="CB521" s="637"/>
    </row>
    <row r="522" spans="3:80">
      <c r="C522" s="636"/>
      <c r="D522" s="637"/>
      <c r="E522" s="637"/>
      <c r="F522" s="637"/>
      <c r="G522" s="637"/>
      <c r="H522" s="637"/>
      <c r="I522" s="637"/>
      <c r="J522" s="637"/>
      <c r="K522" s="637"/>
      <c r="L522" s="637"/>
      <c r="M522" s="637"/>
      <c r="N522" s="637"/>
      <c r="O522" s="637"/>
      <c r="P522" s="637"/>
      <c r="Q522" s="637"/>
      <c r="R522" s="637"/>
      <c r="S522" s="637"/>
      <c r="T522" s="637"/>
      <c r="U522" s="637"/>
      <c r="V522" s="637"/>
      <c r="W522" s="637"/>
      <c r="X522" s="637"/>
      <c r="Y522" s="637"/>
      <c r="Z522" s="637"/>
      <c r="AA522" s="637"/>
      <c r="AB522" s="637"/>
      <c r="AC522" s="637"/>
      <c r="AD522" s="637"/>
      <c r="AE522" s="637"/>
      <c r="AF522" s="637"/>
      <c r="AG522" s="637"/>
      <c r="AH522" s="637"/>
      <c r="AI522" s="637"/>
      <c r="AJ522" s="637"/>
      <c r="AK522" s="637"/>
      <c r="AL522" s="637"/>
      <c r="AM522" s="637"/>
      <c r="AN522" s="637"/>
      <c r="AO522" s="637"/>
      <c r="AP522" s="637"/>
      <c r="AQ522" s="637"/>
      <c r="AR522" s="637"/>
      <c r="AS522" s="637"/>
      <c r="AT522" s="637"/>
      <c r="AU522" s="637"/>
      <c r="AV522" s="637"/>
      <c r="AW522" s="637"/>
      <c r="AX522" s="637"/>
      <c r="AY522" s="637"/>
      <c r="AZ522" s="637"/>
      <c r="BA522" s="637"/>
      <c r="BB522" s="637"/>
      <c r="BC522" s="637"/>
      <c r="BD522" s="637"/>
      <c r="BE522" s="637"/>
      <c r="BF522" s="637"/>
      <c r="BG522" s="637"/>
      <c r="BH522" s="637"/>
      <c r="BI522" s="637"/>
      <c r="BJ522" s="637"/>
      <c r="BK522" s="637"/>
      <c r="BL522" s="637"/>
      <c r="BM522" s="637"/>
      <c r="BN522" s="637"/>
      <c r="BO522" s="637"/>
      <c r="BP522" s="637"/>
      <c r="BQ522" s="637"/>
      <c r="BR522" s="637"/>
      <c r="BS522" s="637"/>
      <c r="BT522" s="637"/>
      <c r="BU522" s="637"/>
      <c r="BV522" s="637"/>
      <c r="BW522" s="637"/>
      <c r="BX522" s="637"/>
      <c r="BY522" s="637"/>
      <c r="BZ522" s="637"/>
      <c r="CA522" s="637"/>
      <c r="CB522" s="637"/>
    </row>
    <row r="523" spans="3:80">
      <c r="C523" s="636"/>
      <c r="D523" s="637"/>
      <c r="E523" s="637"/>
      <c r="F523" s="637"/>
      <c r="G523" s="637"/>
      <c r="H523" s="637"/>
      <c r="I523" s="637"/>
      <c r="J523" s="637"/>
      <c r="K523" s="637"/>
      <c r="L523" s="637"/>
      <c r="M523" s="637"/>
      <c r="N523" s="637"/>
      <c r="O523" s="637"/>
      <c r="P523" s="637"/>
      <c r="Q523" s="637"/>
      <c r="R523" s="637"/>
      <c r="S523" s="637"/>
      <c r="T523" s="637"/>
      <c r="U523" s="637"/>
      <c r="V523" s="637"/>
      <c r="W523" s="637"/>
      <c r="X523" s="637"/>
      <c r="Y523" s="637"/>
      <c r="Z523" s="637"/>
      <c r="AA523" s="637"/>
      <c r="AB523" s="637"/>
      <c r="AC523" s="637"/>
      <c r="AD523" s="637"/>
      <c r="AE523" s="637"/>
      <c r="AF523" s="637"/>
      <c r="AG523" s="637"/>
      <c r="AH523" s="637"/>
      <c r="AI523" s="637"/>
      <c r="AJ523" s="637"/>
      <c r="AK523" s="637"/>
      <c r="AL523" s="637"/>
      <c r="AM523" s="637"/>
      <c r="AN523" s="637"/>
      <c r="AO523" s="637"/>
      <c r="AP523" s="637"/>
      <c r="AQ523" s="637"/>
      <c r="AR523" s="637"/>
      <c r="AS523" s="637"/>
      <c r="AT523" s="637"/>
      <c r="AU523" s="637"/>
      <c r="AV523" s="637"/>
      <c r="AW523" s="637"/>
      <c r="AX523" s="637"/>
      <c r="AY523" s="637"/>
      <c r="AZ523" s="637"/>
      <c r="BA523" s="637"/>
      <c r="BB523" s="637"/>
      <c r="BC523" s="637"/>
      <c r="BD523" s="637"/>
      <c r="BE523" s="637"/>
      <c r="BF523" s="637"/>
      <c r="BG523" s="637"/>
      <c r="BH523" s="637"/>
      <c r="BI523" s="637"/>
      <c r="BJ523" s="637"/>
      <c r="BK523" s="637"/>
      <c r="BL523" s="637"/>
      <c r="BM523" s="637"/>
      <c r="BN523" s="637"/>
      <c r="BO523" s="637"/>
      <c r="BP523" s="637"/>
      <c r="BQ523" s="637"/>
      <c r="BR523" s="637"/>
      <c r="BS523" s="637"/>
      <c r="BT523" s="637"/>
      <c r="BU523" s="637"/>
      <c r="BV523" s="637"/>
      <c r="BW523" s="637"/>
      <c r="BX523" s="637"/>
      <c r="BY523" s="637"/>
      <c r="BZ523" s="637"/>
      <c r="CA523" s="637"/>
      <c r="CB523" s="637"/>
    </row>
    <row r="524" spans="3:80">
      <c r="C524" s="636"/>
      <c r="D524" s="637"/>
      <c r="E524" s="637"/>
      <c r="F524" s="637"/>
      <c r="G524" s="637"/>
      <c r="H524" s="637"/>
      <c r="I524" s="637"/>
      <c r="J524" s="637"/>
      <c r="K524" s="637"/>
      <c r="L524" s="637"/>
      <c r="M524" s="637"/>
      <c r="N524" s="637"/>
      <c r="O524" s="637"/>
      <c r="P524" s="637"/>
      <c r="Q524" s="637"/>
      <c r="R524" s="637"/>
      <c r="S524" s="637"/>
      <c r="T524" s="637"/>
      <c r="U524" s="637"/>
      <c r="V524" s="637"/>
      <c r="W524" s="637"/>
      <c r="X524" s="637"/>
      <c r="Y524" s="637"/>
      <c r="Z524" s="637"/>
      <c r="AA524" s="637"/>
      <c r="AB524" s="637"/>
      <c r="AC524" s="637"/>
      <c r="AD524" s="637"/>
      <c r="AE524" s="637"/>
      <c r="AF524" s="637"/>
      <c r="AG524" s="637"/>
      <c r="AH524" s="637"/>
      <c r="AI524" s="637"/>
      <c r="AJ524" s="637"/>
      <c r="AK524" s="637"/>
      <c r="AL524" s="637"/>
      <c r="AM524" s="637"/>
      <c r="AN524" s="637"/>
      <c r="AO524" s="637"/>
      <c r="AP524" s="637"/>
      <c r="AQ524" s="637"/>
      <c r="AR524" s="637"/>
      <c r="AS524" s="637"/>
      <c r="AT524" s="637"/>
      <c r="AU524" s="637"/>
      <c r="AV524" s="637"/>
      <c r="AW524" s="637"/>
      <c r="AX524" s="637"/>
      <c r="AY524" s="637"/>
      <c r="AZ524" s="637"/>
      <c r="BA524" s="637"/>
      <c r="BB524" s="637"/>
      <c r="BC524" s="637"/>
      <c r="BD524" s="637"/>
      <c r="BE524" s="637"/>
      <c r="BF524" s="637"/>
      <c r="BG524" s="637"/>
      <c r="BH524" s="637"/>
      <c r="BI524" s="637"/>
      <c r="BJ524" s="637"/>
      <c r="BK524" s="637"/>
      <c r="BL524" s="637"/>
      <c r="BM524" s="637"/>
      <c r="BN524" s="637"/>
      <c r="BO524" s="637"/>
      <c r="BP524" s="637"/>
      <c r="BQ524" s="637"/>
      <c r="BR524" s="637"/>
      <c r="BS524" s="637"/>
      <c r="BT524" s="637"/>
      <c r="BU524" s="637"/>
      <c r="BV524" s="637"/>
      <c r="BW524" s="637"/>
      <c r="BX524" s="637"/>
      <c r="BY524" s="637"/>
      <c r="BZ524" s="637"/>
      <c r="CA524" s="637"/>
      <c r="CB524" s="637"/>
    </row>
    <row r="525" spans="3:80">
      <c r="C525" s="636"/>
      <c r="D525" s="637"/>
      <c r="E525" s="637"/>
      <c r="F525" s="637"/>
      <c r="G525" s="637"/>
      <c r="H525" s="637"/>
      <c r="I525" s="637"/>
      <c r="J525" s="637"/>
      <c r="K525" s="637"/>
      <c r="L525" s="637"/>
      <c r="M525" s="637"/>
      <c r="N525" s="637"/>
      <c r="O525" s="637"/>
      <c r="P525" s="637"/>
      <c r="Q525" s="637"/>
      <c r="R525" s="637"/>
      <c r="S525" s="637"/>
      <c r="T525" s="637"/>
      <c r="U525" s="637"/>
      <c r="V525" s="637"/>
      <c r="W525" s="637"/>
      <c r="X525" s="637"/>
      <c r="Y525" s="637"/>
      <c r="Z525" s="637"/>
      <c r="AA525" s="637"/>
      <c r="AB525" s="637"/>
      <c r="AC525" s="637"/>
      <c r="AD525" s="637"/>
      <c r="AE525" s="637"/>
      <c r="AF525" s="637"/>
      <c r="AG525" s="637"/>
      <c r="AH525" s="637"/>
      <c r="AI525" s="637"/>
      <c r="AJ525" s="637"/>
      <c r="AK525" s="637"/>
      <c r="AL525" s="637"/>
      <c r="AM525" s="637"/>
      <c r="AN525" s="637"/>
      <c r="AO525" s="637"/>
      <c r="AP525" s="637"/>
      <c r="AQ525" s="637"/>
      <c r="AR525" s="637"/>
      <c r="AS525" s="637"/>
      <c r="AT525" s="637"/>
      <c r="AU525" s="637"/>
      <c r="AV525" s="637"/>
      <c r="AW525" s="637"/>
      <c r="AX525" s="637"/>
      <c r="AY525" s="637"/>
      <c r="AZ525" s="637"/>
      <c r="BA525" s="637"/>
      <c r="BB525" s="637"/>
      <c r="BC525" s="637"/>
      <c r="BD525" s="637"/>
      <c r="BE525" s="637"/>
      <c r="BF525" s="637"/>
      <c r="BG525" s="637"/>
      <c r="BH525" s="637"/>
      <c r="BI525" s="637"/>
      <c r="BJ525" s="637"/>
      <c r="BK525" s="637"/>
      <c r="BL525" s="637"/>
      <c r="BM525" s="637"/>
      <c r="BN525" s="637"/>
      <c r="BO525" s="637"/>
      <c r="BP525" s="637"/>
      <c r="BQ525" s="637"/>
      <c r="BR525" s="637"/>
      <c r="BS525" s="637"/>
      <c r="BT525" s="637"/>
      <c r="BU525" s="637"/>
      <c r="BV525" s="637"/>
      <c r="BW525" s="637"/>
      <c r="BX525" s="637"/>
      <c r="BY525" s="637"/>
      <c r="BZ525" s="637"/>
      <c r="CA525" s="637"/>
      <c r="CB525" s="637"/>
    </row>
    <row r="526" spans="3:80">
      <c r="C526" s="636"/>
      <c r="D526" s="637"/>
      <c r="E526" s="637"/>
      <c r="F526" s="637"/>
      <c r="G526" s="637"/>
      <c r="H526" s="637"/>
      <c r="I526" s="637"/>
      <c r="J526" s="637"/>
      <c r="K526" s="637"/>
      <c r="L526" s="637"/>
      <c r="M526" s="637"/>
      <c r="N526" s="637"/>
      <c r="O526" s="637"/>
      <c r="P526" s="637"/>
      <c r="Q526" s="637"/>
      <c r="R526" s="637"/>
      <c r="S526" s="637"/>
      <c r="T526" s="637"/>
      <c r="U526" s="637"/>
      <c r="V526" s="637"/>
      <c r="W526" s="637"/>
      <c r="X526" s="637"/>
      <c r="Y526" s="637"/>
      <c r="Z526" s="637"/>
      <c r="AA526" s="637"/>
      <c r="AB526" s="637"/>
      <c r="AC526" s="637"/>
      <c r="AD526" s="637"/>
      <c r="AE526" s="637"/>
      <c r="AF526" s="637"/>
      <c r="AG526" s="637"/>
      <c r="AH526" s="637"/>
      <c r="AI526" s="637"/>
      <c r="AJ526" s="637"/>
      <c r="AK526" s="637"/>
      <c r="AL526" s="637"/>
      <c r="AM526" s="637"/>
      <c r="AN526" s="637"/>
      <c r="AO526" s="637"/>
      <c r="AP526" s="637"/>
      <c r="AQ526" s="637"/>
      <c r="AR526" s="637"/>
      <c r="AS526" s="637"/>
      <c r="AT526" s="637"/>
      <c r="AU526" s="637"/>
      <c r="AV526" s="637"/>
      <c r="AW526" s="637"/>
      <c r="AX526" s="637"/>
      <c r="AY526" s="637"/>
      <c r="AZ526" s="637"/>
      <c r="BA526" s="637"/>
      <c r="BB526" s="637"/>
      <c r="BC526" s="637"/>
      <c r="BD526" s="637"/>
      <c r="BE526" s="637"/>
      <c r="BF526" s="637"/>
      <c r="BG526" s="637"/>
      <c r="BH526" s="637"/>
      <c r="BI526" s="637"/>
      <c r="BJ526" s="637"/>
      <c r="BK526" s="637"/>
      <c r="BL526" s="637"/>
      <c r="BM526" s="637"/>
      <c r="BN526" s="637"/>
      <c r="BO526" s="637"/>
      <c r="BP526" s="637"/>
      <c r="BQ526" s="637"/>
      <c r="BR526" s="637"/>
      <c r="BS526" s="637"/>
      <c r="BT526" s="637"/>
      <c r="BU526" s="637"/>
      <c r="BV526" s="637"/>
      <c r="BW526" s="637"/>
      <c r="BX526" s="637"/>
      <c r="BY526" s="637"/>
      <c r="BZ526" s="637"/>
      <c r="CA526" s="637"/>
      <c r="CB526" s="637"/>
    </row>
    <row r="527" spans="3:80">
      <c r="C527" s="636"/>
      <c r="D527" s="637"/>
      <c r="E527" s="637"/>
      <c r="F527" s="637"/>
      <c r="G527" s="637"/>
      <c r="H527" s="637"/>
      <c r="I527" s="637"/>
      <c r="J527" s="637"/>
      <c r="K527" s="637"/>
      <c r="L527" s="637"/>
      <c r="M527" s="637"/>
      <c r="N527" s="637"/>
      <c r="O527" s="637"/>
      <c r="P527" s="637"/>
      <c r="Q527" s="637"/>
      <c r="R527" s="637"/>
      <c r="S527" s="637"/>
      <c r="T527" s="637"/>
      <c r="U527" s="637"/>
      <c r="V527" s="637"/>
      <c r="W527" s="637"/>
      <c r="X527" s="637"/>
      <c r="Y527" s="637"/>
      <c r="Z527" s="637"/>
      <c r="AA527" s="637"/>
      <c r="AB527" s="637"/>
      <c r="AC527" s="637"/>
      <c r="AD527" s="637"/>
      <c r="AE527" s="637"/>
      <c r="AF527" s="637"/>
      <c r="AG527" s="637"/>
      <c r="AH527" s="637"/>
      <c r="AI527" s="637"/>
      <c r="AJ527" s="637"/>
      <c r="AK527" s="637"/>
      <c r="AL527" s="637"/>
      <c r="AM527" s="637"/>
      <c r="AN527" s="637"/>
      <c r="AO527" s="637"/>
      <c r="AP527" s="637"/>
      <c r="AQ527" s="637"/>
      <c r="AR527" s="637"/>
      <c r="AS527" s="637"/>
      <c r="AT527" s="637"/>
      <c r="AU527" s="637"/>
      <c r="AV527" s="637"/>
      <c r="AW527" s="637"/>
      <c r="AX527" s="637"/>
      <c r="AY527" s="637"/>
      <c r="AZ527" s="637"/>
      <c r="BA527" s="637"/>
      <c r="BB527" s="637"/>
      <c r="BC527" s="637"/>
      <c r="BD527" s="637"/>
      <c r="BE527" s="637"/>
      <c r="BF527" s="637"/>
      <c r="BG527" s="637"/>
      <c r="BH527" s="637"/>
      <c r="BI527" s="637"/>
      <c r="BJ527" s="637"/>
      <c r="BK527" s="637"/>
      <c r="BL527" s="637"/>
      <c r="BM527" s="637"/>
      <c r="BN527" s="637"/>
      <c r="BO527" s="637"/>
      <c r="BP527" s="637"/>
      <c r="BQ527" s="637"/>
      <c r="BR527" s="637"/>
      <c r="BS527" s="637"/>
      <c r="BT527" s="637"/>
      <c r="BU527" s="637"/>
      <c r="BV527" s="637"/>
      <c r="BW527" s="637"/>
      <c r="BX527" s="637"/>
      <c r="BY527" s="637"/>
      <c r="BZ527" s="637"/>
      <c r="CA527" s="637"/>
      <c r="CB527" s="637"/>
    </row>
    <row r="528" spans="3:80">
      <c r="C528" s="636"/>
      <c r="D528" s="637"/>
      <c r="E528" s="637"/>
      <c r="F528" s="637"/>
      <c r="G528" s="637"/>
      <c r="H528" s="637"/>
      <c r="I528" s="637"/>
      <c r="J528" s="637"/>
      <c r="K528" s="637"/>
      <c r="L528" s="637"/>
      <c r="M528" s="637"/>
      <c r="N528" s="637"/>
      <c r="O528" s="637"/>
      <c r="P528" s="637"/>
      <c r="Q528" s="637"/>
      <c r="R528" s="637"/>
      <c r="S528" s="637"/>
      <c r="T528" s="637"/>
      <c r="U528" s="637"/>
      <c r="V528" s="637"/>
      <c r="W528" s="637"/>
      <c r="X528" s="637"/>
      <c r="Y528" s="637"/>
      <c r="Z528" s="637"/>
      <c r="AA528" s="637"/>
      <c r="AB528" s="637"/>
      <c r="AC528" s="637"/>
      <c r="AD528" s="637"/>
      <c r="AE528" s="637"/>
      <c r="AF528" s="637"/>
      <c r="AG528" s="637"/>
      <c r="AH528" s="637"/>
      <c r="AI528" s="637"/>
      <c r="AJ528" s="637"/>
      <c r="AK528" s="637"/>
      <c r="AL528" s="637"/>
      <c r="AM528" s="637"/>
      <c r="AN528" s="637"/>
      <c r="AO528" s="637"/>
      <c r="AP528" s="637"/>
      <c r="AQ528" s="637"/>
      <c r="AR528" s="637"/>
      <c r="AS528" s="637"/>
      <c r="AT528" s="637"/>
      <c r="AU528" s="637"/>
      <c r="AV528" s="637"/>
      <c r="AW528" s="637"/>
      <c r="AX528" s="637"/>
      <c r="AY528" s="637"/>
      <c r="AZ528" s="637"/>
      <c r="BA528" s="637"/>
      <c r="BB528" s="637"/>
      <c r="BC528" s="637"/>
      <c r="BD528" s="637"/>
      <c r="BE528" s="637"/>
      <c r="BF528" s="637"/>
      <c r="BG528" s="637"/>
      <c r="BH528" s="637"/>
      <c r="BI528" s="637"/>
      <c r="BJ528" s="637"/>
      <c r="BK528" s="637"/>
      <c r="BL528" s="637"/>
      <c r="BM528" s="637"/>
      <c r="BN528" s="637"/>
      <c r="BO528" s="637"/>
      <c r="BP528" s="637"/>
      <c r="BQ528" s="637"/>
      <c r="BR528" s="637"/>
      <c r="BS528" s="637"/>
      <c r="BT528" s="637"/>
      <c r="BU528" s="637"/>
      <c r="BV528" s="637"/>
      <c r="BW528" s="637"/>
      <c r="BX528" s="637"/>
      <c r="BY528" s="637"/>
      <c r="BZ528" s="637"/>
      <c r="CA528" s="637"/>
      <c r="CB528" s="637"/>
    </row>
    <row r="529" spans="3:80">
      <c r="C529" s="636"/>
      <c r="D529" s="637"/>
      <c r="E529" s="637"/>
      <c r="F529" s="637"/>
      <c r="G529" s="637"/>
      <c r="H529" s="637"/>
      <c r="I529" s="637"/>
      <c r="J529" s="637"/>
      <c r="K529" s="637"/>
      <c r="L529" s="637"/>
      <c r="M529" s="637"/>
      <c r="N529" s="637"/>
      <c r="O529" s="637"/>
      <c r="P529" s="637"/>
      <c r="Q529" s="637"/>
      <c r="R529" s="637"/>
      <c r="S529" s="637"/>
      <c r="T529" s="637"/>
      <c r="U529" s="637"/>
      <c r="V529" s="637"/>
      <c r="W529" s="637"/>
      <c r="X529" s="637"/>
      <c r="Y529" s="637"/>
      <c r="Z529" s="637"/>
      <c r="AA529" s="637"/>
      <c r="AB529" s="637"/>
      <c r="AC529" s="637"/>
      <c r="AD529" s="637"/>
      <c r="AE529" s="637"/>
      <c r="AF529" s="637"/>
      <c r="AG529" s="637"/>
      <c r="AH529" s="637"/>
      <c r="AI529" s="637"/>
      <c r="AJ529" s="637"/>
      <c r="AK529" s="637"/>
      <c r="AL529" s="637"/>
      <c r="AM529" s="637"/>
      <c r="AN529" s="637"/>
      <c r="AO529" s="637"/>
      <c r="AP529" s="637"/>
      <c r="AQ529" s="637"/>
      <c r="AR529" s="637"/>
      <c r="AS529" s="637"/>
      <c r="AT529" s="637"/>
      <c r="AU529" s="637"/>
      <c r="AV529" s="637"/>
      <c r="AW529" s="637"/>
      <c r="AX529" s="637"/>
      <c r="AY529" s="637"/>
      <c r="AZ529" s="637"/>
      <c r="BA529" s="637"/>
      <c r="BB529" s="637"/>
      <c r="BC529" s="637"/>
      <c r="BD529" s="637"/>
      <c r="BE529" s="637"/>
      <c r="BF529" s="637"/>
      <c r="BG529" s="637"/>
      <c r="BH529" s="637"/>
      <c r="BI529" s="637"/>
      <c r="BJ529" s="637"/>
      <c r="BK529" s="637"/>
      <c r="BL529" s="637"/>
      <c r="BM529" s="637"/>
      <c r="BN529" s="637"/>
      <c r="BO529" s="637"/>
      <c r="BP529" s="637"/>
      <c r="BQ529" s="637"/>
      <c r="BR529" s="637"/>
      <c r="BS529" s="637"/>
      <c r="BT529" s="637"/>
      <c r="BU529" s="637"/>
      <c r="BV529" s="637"/>
      <c r="BW529" s="637"/>
      <c r="BX529" s="637"/>
      <c r="BY529" s="637"/>
      <c r="BZ529" s="637"/>
      <c r="CA529" s="637"/>
      <c r="CB529" s="637"/>
    </row>
    <row r="530" spans="3:80">
      <c r="C530" s="636"/>
      <c r="D530" s="637"/>
      <c r="E530" s="637"/>
      <c r="F530" s="637"/>
      <c r="G530" s="637"/>
      <c r="H530" s="637"/>
      <c r="I530" s="637"/>
      <c r="J530" s="637"/>
      <c r="K530" s="637"/>
      <c r="L530" s="637"/>
      <c r="M530" s="637"/>
      <c r="N530" s="637"/>
      <c r="O530" s="637"/>
      <c r="P530" s="637"/>
      <c r="Q530" s="637"/>
      <c r="R530" s="637"/>
      <c r="S530" s="637"/>
      <c r="T530" s="637"/>
      <c r="U530" s="637"/>
      <c r="V530" s="637"/>
      <c r="W530" s="637"/>
      <c r="X530" s="637"/>
      <c r="Y530" s="637"/>
      <c r="Z530" s="637"/>
      <c r="AA530" s="637"/>
      <c r="AB530" s="637"/>
      <c r="AC530" s="637"/>
      <c r="AD530" s="637"/>
      <c r="AE530" s="637"/>
      <c r="AF530" s="637"/>
      <c r="AG530" s="637"/>
      <c r="AH530" s="637"/>
      <c r="AI530" s="637"/>
      <c r="AJ530" s="637"/>
      <c r="AK530" s="637"/>
      <c r="AL530" s="637"/>
      <c r="AM530" s="637"/>
      <c r="AN530" s="637"/>
      <c r="AO530" s="637"/>
      <c r="AP530" s="637"/>
      <c r="AQ530" s="637"/>
      <c r="AR530" s="637"/>
      <c r="AS530" s="637"/>
      <c r="AT530" s="637"/>
      <c r="AU530" s="637"/>
      <c r="AV530" s="637"/>
      <c r="AW530" s="637"/>
      <c r="AX530" s="637"/>
      <c r="AY530" s="637"/>
      <c r="AZ530" s="637"/>
      <c r="BA530" s="637"/>
      <c r="BB530" s="637"/>
      <c r="BC530" s="637"/>
      <c r="BD530" s="637"/>
      <c r="BE530" s="637"/>
      <c r="BF530" s="637"/>
      <c r="BG530" s="637"/>
      <c r="BH530" s="637"/>
      <c r="BI530" s="637"/>
      <c r="BJ530" s="637"/>
      <c r="BK530" s="637"/>
      <c r="BL530" s="637"/>
      <c r="BM530" s="637"/>
      <c r="BN530" s="637"/>
      <c r="BO530" s="637"/>
      <c r="BP530" s="637"/>
      <c r="BQ530" s="637"/>
      <c r="BR530" s="637"/>
      <c r="BS530" s="637"/>
      <c r="BT530" s="637"/>
      <c r="BU530" s="637"/>
      <c r="BV530" s="637"/>
      <c r="BW530" s="637"/>
      <c r="BX530" s="637"/>
      <c r="BY530" s="637"/>
      <c r="BZ530" s="637"/>
      <c r="CA530" s="637"/>
      <c r="CB530" s="637"/>
    </row>
    <row r="531" spans="3:80">
      <c r="C531" s="636"/>
      <c r="D531" s="637"/>
      <c r="E531" s="637"/>
      <c r="F531" s="637"/>
      <c r="G531" s="637"/>
      <c r="H531" s="637"/>
      <c r="I531" s="637"/>
      <c r="J531" s="637"/>
      <c r="K531" s="637"/>
      <c r="L531" s="637"/>
      <c r="M531" s="637"/>
      <c r="N531" s="637"/>
      <c r="O531" s="637"/>
      <c r="P531" s="637"/>
      <c r="Q531" s="637"/>
      <c r="R531" s="637"/>
      <c r="S531" s="637"/>
      <c r="T531" s="637"/>
      <c r="U531" s="637"/>
      <c r="V531" s="637"/>
      <c r="W531" s="637"/>
      <c r="X531" s="637"/>
      <c r="Y531" s="637"/>
      <c r="Z531" s="637"/>
      <c r="AA531" s="637"/>
      <c r="AB531" s="637"/>
      <c r="AC531" s="637"/>
      <c r="AD531" s="637"/>
      <c r="AE531" s="637"/>
      <c r="AF531" s="637"/>
      <c r="AG531" s="637"/>
      <c r="AH531" s="637"/>
      <c r="AI531" s="637"/>
      <c r="AJ531" s="637"/>
      <c r="AK531" s="637"/>
      <c r="AL531" s="637"/>
      <c r="AM531" s="637"/>
      <c r="AN531" s="637"/>
      <c r="AO531" s="637"/>
      <c r="AP531" s="637"/>
      <c r="AQ531" s="637"/>
      <c r="AR531" s="637"/>
      <c r="AS531" s="637"/>
      <c r="AT531" s="637"/>
      <c r="AU531" s="637"/>
      <c r="AV531" s="637"/>
      <c r="AW531" s="637"/>
      <c r="AX531" s="637"/>
      <c r="AY531" s="637"/>
      <c r="AZ531" s="637"/>
      <c r="BA531" s="637"/>
      <c r="BB531" s="637"/>
      <c r="BC531" s="637"/>
      <c r="BD531" s="637"/>
      <c r="BE531" s="637"/>
      <c r="BF531" s="637"/>
      <c r="BG531" s="637"/>
      <c r="BH531" s="637"/>
      <c r="BI531" s="637"/>
      <c r="BJ531" s="637"/>
      <c r="BK531" s="637"/>
      <c r="BL531" s="637"/>
      <c r="BM531" s="637"/>
      <c r="BN531" s="637"/>
      <c r="BO531" s="637"/>
      <c r="BP531" s="637"/>
      <c r="BQ531" s="637"/>
      <c r="BR531" s="637"/>
      <c r="BS531" s="637"/>
      <c r="BT531" s="637"/>
      <c r="BU531" s="637"/>
      <c r="BV531" s="637"/>
      <c r="BW531" s="637"/>
      <c r="BX531" s="637"/>
      <c r="BY531" s="637"/>
      <c r="BZ531" s="637"/>
      <c r="CA531" s="637"/>
      <c r="CB531" s="637"/>
    </row>
    <row r="532" spans="3:80">
      <c r="C532" s="636"/>
      <c r="D532" s="637"/>
      <c r="E532" s="637"/>
      <c r="F532" s="637"/>
      <c r="G532" s="637"/>
      <c r="H532" s="637"/>
      <c r="I532" s="637"/>
      <c r="J532" s="637"/>
      <c r="K532" s="637"/>
      <c r="L532" s="637"/>
      <c r="M532" s="637"/>
      <c r="N532" s="637"/>
      <c r="O532" s="637"/>
      <c r="P532" s="637"/>
      <c r="Q532" s="637"/>
      <c r="R532" s="637"/>
      <c r="S532" s="637"/>
      <c r="T532" s="637"/>
      <c r="U532" s="637"/>
      <c r="V532" s="637"/>
      <c r="W532" s="637"/>
      <c r="X532" s="637"/>
      <c r="Y532" s="637"/>
      <c r="Z532" s="637"/>
      <c r="AA532" s="637"/>
      <c r="AB532" s="637"/>
      <c r="AC532" s="637"/>
      <c r="AD532" s="637"/>
      <c r="AE532" s="637"/>
      <c r="AF532" s="637"/>
      <c r="AG532" s="637"/>
      <c r="AH532" s="637"/>
      <c r="AI532" s="637"/>
      <c r="AJ532" s="637"/>
      <c r="AK532" s="637"/>
      <c r="AL532" s="637"/>
      <c r="AM532" s="637"/>
      <c r="AN532" s="637"/>
      <c r="AO532" s="637"/>
      <c r="AP532" s="637"/>
      <c r="AQ532" s="637"/>
      <c r="AR532" s="637"/>
      <c r="AS532" s="637"/>
      <c r="AT532" s="637"/>
      <c r="AU532" s="637"/>
      <c r="AV532" s="637"/>
      <c r="AW532" s="637"/>
      <c r="AX532" s="637"/>
      <c r="AY532" s="637"/>
      <c r="AZ532" s="637"/>
      <c r="BA532" s="637"/>
      <c r="BB532" s="637"/>
      <c r="BC532" s="637"/>
      <c r="BD532" s="637"/>
      <c r="BE532" s="637"/>
      <c r="BF532" s="637"/>
      <c r="BG532" s="637"/>
      <c r="BH532" s="637"/>
      <c r="BI532" s="637"/>
      <c r="BJ532" s="637"/>
      <c r="BK532" s="637"/>
      <c r="BL532" s="637"/>
      <c r="BM532" s="637"/>
      <c r="BN532" s="637"/>
      <c r="BO532" s="637"/>
      <c r="BP532" s="637"/>
      <c r="BQ532" s="637"/>
      <c r="BR532" s="637"/>
      <c r="BS532" s="637"/>
      <c r="BT532" s="637"/>
      <c r="BU532" s="637"/>
      <c r="BV532" s="637"/>
      <c r="BW532" s="637"/>
      <c r="BX532" s="637"/>
      <c r="BY532" s="637"/>
      <c r="BZ532" s="637"/>
      <c r="CA532" s="637"/>
      <c r="CB532" s="637"/>
    </row>
    <row r="533" spans="3:80">
      <c r="C533" s="636"/>
      <c r="D533" s="637"/>
      <c r="E533" s="637"/>
      <c r="F533" s="637"/>
      <c r="G533" s="637"/>
      <c r="H533" s="637"/>
      <c r="I533" s="637"/>
      <c r="J533" s="637"/>
      <c r="K533" s="637"/>
      <c r="L533" s="637"/>
      <c r="M533" s="637"/>
      <c r="N533" s="637"/>
      <c r="O533" s="637"/>
      <c r="P533" s="637"/>
      <c r="Q533" s="637"/>
      <c r="R533" s="637"/>
      <c r="S533" s="637"/>
      <c r="T533" s="637"/>
      <c r="U533" s="637"/>
      <c r="V533" s="637"/>
      <c r="W533" s="637"/>
      <c r="X533" s="637"/>
      <c r="Y533" s="637"/>
      <c r="Z533" s="637"/>
      <c r="AA533" s="637"/>
      <c r="AB533" s="637"/>
      <c r="AC533" s="637"/>
      <c r="AD533" s="637"/>
      <c r="AE533" s="637"/>
      <c r="AF533" s="637"/>
      <c r="AG533" s="637"/>
      <c r="AH533" s="637"/>
      <c r="AI533" s="637"/>
      <c r="AJ533" s="637"/>
      <c r="AK533" s="637"/>
      <c r="AL533" s="637"/>
      <c r="AM533" s="637"/>
      <c r="AN533" s="637"/>
      <c r="AO533" s="637"/>
      <c r="AP533" s="637"/>
      <c r="AQ533" s="637"/>
      <c r="AR533" s="637"/>
      <c r="AS533" s="637"/>
      <c r="AT533" s="637"/>
      <c r="AU533" s="637"/>
      <c r="AV533" s="637"/>
      <c r="AW533" s="637"/>
      <c r="AX533" s="637"/>
      <c r="AY533" s="637"/>
      <c r="AZ533" s="637"/>
      <c r="BA533" s="637"/>
      <c r="BB533" s="637"/>
      <c r="BC533" s="637"/>
      <c r="BD533" s="637"/>
      <c r="BE533" s="637"/>
      <c r="BF533" s="637"/>
      <c r="BG533" s="637"/>
      <c r="BH533" s="637"/>
      <c r="BI533" s="637"/>
      <c r="BJ533" s="637"/>
      <c r="BK533" s="637"/>
      <c r="BL533" s="637"/>
      <c r="BM533" s="637"/>
      <c r="BN533" s="637"/>
      <c r="BO533" s="637"/>
      <c r="BP533" s="637"/>
      <c r="BQ533" s="637"/>
      <c r="BR533" s="637"/>
      <c r="BS533" s="637"/>
      <c r="BT533" s="637"/>
      <c r="BU533" s="637"/>
      <c r="BV533" s="637"/>
      <c r="BW533" s="637"/>
      <c r="BX533" s="637"/>
      <c r="BY533" s="637"/>
      <c r="BZ533" s="637"/>
      <c r="CA533" s="637"/>
      <c r="CB533" s="637"/>
    </row>
    <row r="534" spans="3:80">
      <c r="C534" s="636"/>
      <c r="D534" s="637"/>
      <c r="E534" s="637"/>
      <c r="F534" s="637"/>
      <c r="G534" s="637"/>
      <c r="H534" s="637"/>
      <c r="I534" s="637"/>
      <c r="J534" s="637"/>
      <c r="K534" s="637"/>
      <c r="L534" s="637"/>
      <c r="M534" s="637"/>
      <c r="N534" s="637"/>
      <c r="O534" s="637"/>
      <c r="P534" s="637"/>
      <c r="Q534" s="637"/>
      <c r="R534" s="637"/>
      <c r="S534" s="637"/>
      <c r="T534" s="637"/>
      <c r="U534" s="637"/>
      <c r="V534" s="637"/>
      <c r="W534" s="637"/>
      <c r="X534" s="637"/>
      <c r="Y534" s="637"/>
      <c r="Z534" s="637"/>
      <c r="AA534" s="637"/>
      <c r="AB534" s="637"/>
      <c r="AC534" s="637"/>
      <c r="AD534" s="637"/>
      <c r="AE534" s="637"/>
      <c r="AF534" s="637"/>
      <c r="AG534" s="637"/>
      <c r="AH534" s="637"/>
      <c r="AI534" s="637"/>
      <c r="AJ534" s="637"/>
      <c r="AK534" s="637"/>
      <c r="AL534" s="637"/>
      <c r="AM534" s="637"/>
      <c r="AN534" s="637"/>
      <c r="AO534" s="637"/>
      <c r="AP534" s="637"/>
      <c r="AQ534" s="637"/>
      <c r="AR534" s="637"/>
      <c r="AS534" s="637"/>
      <c r="AT534" s="637"/>
      <c r="AU534" s="637"/>
      <c r="AV534" s="637"/>
      <c r="AW534" s="637"/>
      <c r="AX534" s="637"/>
      <c r="AY534" s="637"/>
      <c r="AZ534" s="637"/>
      <c r="BA534" s="637"/>
      <c r="BB534" s="637"/>
      <c r="BC534" s="637"/>
      <c r="BD534" s="637"/>
      <c r="BE534" s="637"/>
      <c r="BF534" s="637"/>
      <c r="BG534" s="637"/>
      <c r="BH534" s="637"/>
      <c r="BI534" s="637"/>
      <c r="BJ534" s="637"/>
      <c r="BK534" s="637"/>
      <c r="BL534" s="637"/>
      <c r="BM534" s="637"/>
      <c r="BN534" s="637"/>
      <c r="BO534" s="637"/>
      <c r="BP534" s="637"/>
      <c r="BQ534" s="637"/>
      <c r="BR534" s="637"/>
      <c r="BS534" s="637"/>
      <c r="BT534" s="637"/>
      <c r="BU534" s="637"/>
      <c r="BV534" s="637"/>
      <c r="BW534" s="637"/>
      <c r="BX534" s="637"/>
      <c r="BY534" s="637"/>
      <c r="BZ534" s="637"/>
      <c r="CA534" s="637"/>
      <c r="CB534" s="637"/>
    </row>
    <row r="535" spans="3:80">
      <c r="C535" s="636"/>
      <c r="D535" s="637"/>
      <c r="E535" s="637"/>
      <c r="F535" s="637"/>
      <c r="G535" s="637"/>
      <c r="H535" s="637"/>
      <c r="I535" s="637"/>
      <c r="J535" s="637"/>
      <c r="K535" s="637"/>
      <c r="L535" s="637"/>
      <c r="M535" s="637"/>
      <c r="N535" s="637"/>
      <c r="O535" s="637"/>
      <c r="P535" s="637"/>
      <c r="Q535" s="637"/>
      <c r="R535" s="637"/>
      <c r="S535" s="637"/>
      <c r="T535" s="637"/>
      <c r="U535" s="637"/>
      <c r="V535" s="637"/>
      <c r="W535" s="637"/>
      <c r="X535" s="637"/>
      <c r="Y535" s="637"/>
      <c r="Z535" s="637"/>
      <c r="AA535" s="637"/>
      <c r="AB535" s="637"/>
      <c r="AC535" s="637"/>
      <c r="AD535" s="637"/>
      <c r="AE535" s="637"/>
      <c r="AF535" s="637"/>
      <c r="AG535" s="637"/>
      <c r="AH535" s="637"/>
      <c r="AI535" s="637"/>
      <c r="AJ535" s="637"/>
      <c r="AK535" s="637"/>
      <c r="AL535" s="637"/>
      <c r="AM535" s="637"/>
      <c r="AN535" s="637"/>
      <c r="AO535" s="637"/>
      <c r="AP535" s="637"/>
      <c r="AQ535" s="637"/>
      <c r="AR535" s="637"/>
      <c r="AS535" s="637"/>
      <c r="AT535" s="637"/>
      <c r="AU535" s="637"/>
      <c r="AV535" s="637"/>
      <c r="AW535" s="637"/>
      <c r="AX535" s="637"/>
      <c r="AY535" s="637"/>
      <c r="AZ535" s="637"/>
      <c r="BA535" s="637"/>
      <c r="BB535" s="637"/>
      <c r="BC535" s="637"/>
      <c r="BD535" s="637"/>
      <c r="BE535" s="637"/>
      <c r="BF535" s="637"/>
      <c r="BG535" s="637"/>
      <c r="BH535" s="637"/>
      <c r="BI535" s="637"/>
      <c r="BJ535" s="637"/>
      <c r="BK535" s="637"/>
      <c r="BL535" s="637"/>
      <c r="BM535" s="637"/>
      <c r="BN535" s="637"/>
      <c r="BO535" s="637"/>
      <c r="BP535" s="637"/>
      <c r="BQ535" s="637"/>
      <c r="BR535" s="637"/>
      <c r="BS535" s="637"/>
      <c r="BT535" s="637"/>
      <c r="BU535" s="637"/>
      <c r="BV535" s="637"/>
      <c r="BW535" s="637"/>
      <c r="BX535" s="637"/>
      <c r="BY535" s="637"/>
      <c r="BZ535" s="637"/>
      <c r="CA535" s="637"/>
      <c r="CB535" s="637"/>
    </row>
    <row r="536" spans="3:80">
      <c r="C536" s="636"/>
      <c r="D536" s="637"/>
      <c r="E536" s="637"/>
      <c r="F536" s="637"/>
      <c r="G536" s="637"/>
      <c r="H536" s="637"/>
      <c r="I536" s="637"/>
      <c r="J536" s="637"/>
      <c r="K536" s="637"/>
      <c r="L536" s="637"/>
      <c r="M536" s="637"/>
      <c r="N536" s="637"/>
      <c r="O536" s="637"/>
      <c r="P536" s="637"/>
      <c r="Q536" s="637"/>
      <c r="R536" s="637"/>
      <c r="S536" s="637"/>
      <c r="T536" s="637"/>
      <c r="U536" s="637"/>
      <c r="V536" s="637"/>
      <c r="W536" s="637"/>
      <c r="X536" s="637"/>
      <c r="Y536" s="637"/>
      <c r="Z536" s="637"/>
      <c r="AA536" s="637"/>
      <c r="AB536" s="637"/>
      <c r="AC536" s="637"/>
      <c r="AD536" s="637"/>
      <c r="AE536" s="637"/>
      <c r="AF536" s="637"/>
      <c r="AG536" s="637"/>
      <c r="AH536" s="637"/>
      <c r="AI536" s="637"/>
      <c r="AJ536" s="637"/>
      <c r="AK536" s="637"/>
      <c r="AL536" s="637"/>
      <c r="AM536" s="637"/>
      <c r="AN536" s="637"/>
      <c r="AO536" s="637"/>
      <c r="AP536" s="637"/>
      <c r="AQ536" s="637"/>
      <c r="AR536" s="637"/>
      <c r="AS536" s="637"/>
      <c r="AT536" s="637"/>
      <c r="AU536" s="637"/>
      <c r="AV536" s="637"/>
      <c r="AW536" s="637"/>
      <c r="AX536" s="637"/>
      <c r="AY536" s="637"/>
      <c r="AZ536" s="637"/>
      <c r="BA536" s="637"/>
      <c r="BB536" s="637"/>
      <c r="BC536" s="637"/>
      <c r="BD536" s="637"/>
      <c r="BE536" s="637"/>
      <c r="BF536" s="637"/>
      <c r="BG536" s="637"/>
      <c r="BH536" s="637"/>
      <c r="BI536" s="637"/>
      <c r="BJ536" s="637"/>
      <c r="BK536" s="637"/>
      <c r="BL536" s="637"/>
      <c r="BM536" s="637"/>
      <c r="BN536" s="637"/>
      <c r="BO536" s="637"/>
      <c r="BP536" s="637"/>
      <c r="BQ536" s="637"/>
      <c r="BR536" s="637"/>
      <c r="BS536" s="637"/>
      <c r="BT536" s="637"/>
      <c r="BU536" s="637"/>
      <c r="BV536" s="637"/>
      <c r="BW536" s="637"/>
      <c r="BX536" s="637"/>
      <c r="BY536" s="637"/>
      <c r="BZ536" s="637"/>
      <c r="CA536" s="637"/>
      <c r="CB536" s="637"/>
    </row>
    <row r="537" spans="3:80">
      <c r="C537" s="636"/>
      <c r="D537" s="637"/>
      <c r="E537" s="637"/>
      <c r="F537" s="637"/>
      <c r="G537" s="637"/>
      <c r="H537" s="637"/>
      <c r="I537" s="637"/>
      <c r="J537" s="637"/>
      <c r="K537" s="637"/>
      <c r="L537" s="637"/>
      <c r="M537" s="637"/>
      <c r="N537" s="637"/>
      <c r="O537" s="637"/>
      <c r="P537" s="637"/>
      <c r="Q537" s="637"/>
      <c r="R537" s="637"/>
      <c r="S537" s="637"/>
      <c r="T537" s="637"/>
      <c r="U537" s="637"/>
      <c r="V537" s="637"/>
      <c r="W537" s="637"/>
      <c r="X537" s="637"/>
      <c r="Y537" s="637"/>
      <c r="Z537" s="637"/>
      <c r="AA537" s="637"/>
      <c r="AB537" s="637"/>
      <c r="AC537" s="637"/>
      <c r="AD537" s="637"/>
      <c r="AE537" s="637"/>
      <c r="AF537" s="637"/>
      <c r="AG537" s="637"/>
      <c r="AH537" s="637"/>
      <c r="AI537" s="637"/>
      <c r="AJ537" s="637"/>
      <c r="AK537" s="637"/>
      <c r="AL537" s="637"/>
      <c r="AM537" s="637"/>
      <c r="AN537" s="637"/>
      <c r="AO537" s="637"/>
      <c r="AP537" s="637"/>
      <c r="AQ537" s="637"/>
      <c r="AR537" s="637"/>
      <c r="AS537" s="637"/>
      <c r="AT537" s="637"/>
      <c r="AU537" s="637"/>
      <c r="AV537" s="637"/>
      <c r="AW537" s="637"/>
      <c r="AX537" s="637"/>
      <c r="AY537" s="637"/>
      <c r="AZ537" s="637"/>
      <c r="BA537" s="637"/>
      <c r="BB537" s="637"/>
      <c r="BC537" s="637"/>
      <c r="BD537" s="637"/>
      <c r="BE537" s="637"/>
      <c r="BF537" s="637"/>
      <c r="BG537" s="637"/>
      <c r="BH537" s="637"/>
      <c r="BI537" s="637"/>
      <c r="BJ537" s="637"/>
      <c r="BK537" s="637"/>
      <c r="BL537" s="637"/>
      <c r="BM537" s="637"/>
      <c r="BN537" s="637"/>
      <c r="BO537" s="637"/>
      <c r="BP537" s="637"/>
      <c r="BQ537" s="637"/>
      <c r="BR537" s="637"/>
      <c r="BS537" s="637"/>
      <c r="BT537" s="637"/>
      <c r="BU537" s="637"/>
      <c r="BV537" s="637"/>
      <c r="BW537" s="637"/>
      <c r="BX537" s="637"/>
      <c r="BY537" s="637"/>
      <c r="BZ537" s="637"/>
      <c r="CA537" s="637"/>
      <c r="CB537" s="637"/>
    </row>
    <row r="538" spans="3:80">
      <c r="C538" s="636"/>
      <c r="D538" s="637"/>
      <c r="E538" s="637"/>
      <c r="F538" s="637"/>
      <c r="G538" s="637"/>
      <c r="H538" s="637"/>
      <c r="I538" s="637"/>
      <c r="J538" s="637"/>
      <c r="K538" s="637"/>
      <c r="L538" s="637"/>
      <c r="M538" s="637"/>
      <c r="N538" s="637"/>
      <c r="O538" s="637"/>
      <c r="P538" s="637"/>
      <c r="Q538" s="637"/>
      <c r="R538" s="637"/>
      <c r="S538" s="637"/>
      <c r="T538" s="637"/>
      <c r="U538" s="637"/>
      <c r="V538" s="637"/>
      <c r="W538" s="637"/>
      <c r="X538" s="637"/>
      <c r="Y538" s="637"/>
      <c r="Z538" s="637"/>
      <c r="AA538" s="637"/>
      <c r="AB538" s="637"/>
      <c r="AC538" s="637"/>
      <c r="AD538" s="637"/>
      <c r="AE538" s="637"/>
      <c r="AF538" s="637"/>
      <c r="AG538" s="637"/>
      <c r="AH538" s="637"/>
      <c r="AI538" s="637"/>
      <c r="AJ538" s="637"/>
      <c r="AK538" s="637"/>
      <c r="AL538" s="637"/>
      <c r="AM538" s="637"/>
      <c r="AN538" s="637"/>
      <c r="AO538" s="637"/>
      <c r="AP538" s="637"/>
      <c r="AQ538" s="637"/>
      <c r="AR538" s="637"/>
      <c r="AS538" s="637"/>
      <c r="AT538" s="637"/>
      <c r="AU538" s="637"/>
      <c r="AV538" s="637"/>
      <c r="AW538" s="637"/>
      <c r="AX538" s="637"/>
      <c r="AY538" s="637"/>
      <c r="AZ538" s="637"/>
      <c r="BA538" s="637"/>
      <c r="BB538" s="637"/>
      <c r="BC538" s="637"/>
      <c r="BD538" s="637"/>
      <c r="BE538" s="637"/>
      <c r="BF538" s="637"/>
      <c r="BG538" s="637"/>
      <c r="BH538" s="637"/>
      <c r="BI538" s="637"/>
      <c r="BJ538" s="637"/>
      <c r="BK538" s="637"/>
      <c r="BL538" s="637"/>
      <c r="BM538" s="637"/>
      <c r="BN538" s="637"/>
      <c r="BO538" s="637"/>
      <c r="BP538" s="637"/>
      <c r="BQ538" s="637"/>
      <c r="BR538" s="637"/>
      <c r="BS538" s="637"/>
      <c r="BT538" s="637"/>
      <c r="BU538" s="637"/>
      <c r="BV538" s="637"/>
      <c r="BW538" s="637"/>
      <c r="BX538" s="637"/>
      <c r="BY538" s="637"/>
      <c r="BZ538" s="637"/>
      <c r="CA538" s="637"/>
      <c r="CB538" s="637"/>
    </row>
    <row r="539" spans="3:80">
      <c r="C539" s="636"/>
      <c r="D539" s="637"/>
      <c r="E539" s="637"/>
      <c r="F539" s="637"/>
      <c r="G539" s="637"/>
      <c r="H539" s="637"/>
      <c r="I539" s="637"/>
      <c r="J539" s="637"/>
      <c r="K539" s="637"/>
      <c r="L539" s="637"/>
      <c r="M539" s="637"/>
      <c r="N539" s="637"/>
      <c r="O539" s="637"/>
      <c r="P539" s="637"/>
      <c r="Q539" s="637"/>
      <c r="R539" s="637"/>
      <c r="S539" s="637"/>
      <c r="T539" s="637"/>
      <c r="U539" s="637"/>
      <c r="V539" s="637"/>
      <c r="W539" s="637"/>
      <c r="X539" s="637"/>
      <c r="Y539" s="637"/>
      <c r="Z539" s="637"/>
      <c r="AA539" s="637"/>
      <c r="AB539" s="637"/>
      <c r="AC539" s="637"/>
      <c r="AD539" s="637"/>
      <c r="AE539" s="637"/>
      <c r="AF539" s="637"/>
      <c r="AG539" s="637"/>
      <c r="AH539" s="637"/>
      <c r="AI539" s="637"/>
      <c r="AJ539" s="637"/>
      <c r="AK539" s="637"/>
      <c r="AL539" s="637"/>
      <c r="AM539" s="637"/>
      <c r="AN539" s="637"/>
      <c r="AO539" s="637"/>
      <c r="AP539" s="637"/>
      <c r="AQ539" s="637"/>
      <c r="AR539" s="637"/>
      <c r="AS539" s="637"/>
      <c r="AT539" s="637"/>
      <c r="AU539" s="637"/>
      <c r="AV539" s="637"/>
      <c r="AW539" s="637"/>
      <c r="AX539" s="637"/>
      <c r="AY539" s="637"/>
      <c r="AZ539" s="637"/>
      <c r="BA539" s="637"/>
      <c r="BB539" s="637"/>
      <c r="BC539" s="637"/>
      <c r="BD539" s="637"/>
      <c r="BE539" s="637"/>
      <c r="BF539" s="637"/>
      <c r="BG539" s="637"/>
      <c r="BH539" s="637"/>
      <c r="BI539" s="637"/>
      <c r="BJ539" s="637"/>
      <c r="BK539" s="637"/>
      <c r="BL539" s="637"/>
      <c r="BM539" s="637"/>
      <c r="BN539" s="637"/>
      <c r="BO539" s="637"/>
      <c r="BP539" s="637"/>
      <c r="BQ539" s="637"/>
      <c r="BR539" s="637"/>
      <c r="BS539" s="637"/>
      <c r="BT539" s="637"/>
      <c r="BU539" s="637"/>
      <c r="BV539" s="637"/>
      <c r="BW539" s="637"/>
      <c r="BX539" s="637"/>
      <c r="BY539" s="637"/>
      <c r="BZ539" s="637"/>
      <c r="CA539" s="637"/>
      <c r="CB539" s="637"/>
    </row>
    <row r="540" spans="3:80">
      <c r="C540" s="636"/>
      <c r="D540" s="637"/>
      <c r="E540" s="637"/>
      <c r="F540" s="637"/>
      <c r="G540" s="637"/>
      <c r="H540" s="637"/>
      <c r="I540" s="637"/>
      <c r="J540" s="637"/>
      <c r="K540" s="637"/>
      <c r="L540" s="637"/>
      <c r="M540" s="637"/>
      <c r="N540" s="637"/>
      <c r="O540" s="637"/>
      <c r="P540" s="637"/>
      <c r="Q540" s="637"/>
      <c r="R540" s="637"/>
      <c r="S540" s="637"/>
      <c r="T540" s="637"/>
      <c r="U540" s="637"/>
      <c r="V540" s="637"/>
      <c r="W540" s="637"/>
      <c r="X540" s="637"/>
      <c r="Y540" s="637"/>
      <c r="Z540" s="637"/>
      <c r="AA540" s="637"/>
      <c r="AB540" s="637"/>
      <c r="AC540" s="637"/>
      <c r="AD540" s="637"/>
      <c r="AE540" s="637"/>
      <c r="AF540" s="637"/>
      <c r="AG540" s="637"/>
      <c r="AH540" s="637"/>
      <c r="AI540" s="637"/>
      <c r="AJ540" s="637"/>
      <c r="AK540" s="637"/>
      <c r="AL540" s="637"/>
      <c r="AM540" s="637"/>
      <c r="AN540" s="637"/>
      <c r="AO540" s="637"/>
      <c r="AP540" s="637"/>
      <c r="AQ540" s="637"/>
      <c r="AR540" s="637"/>
      <c r="AS540" s="637"/>
      <c r="AT540" s="637"/>
      <c r="AU540" s="637"/>
      <c r="AV540" s="637"/>
      <c r="AW540" s="637"/>
      <c r="AX540" s="637"/>
      <c r="AY540" s="637"/>
      <c r="AZ540" s="637"/>
      <c r="BA540" s="637"/>
      <c r="BB540" s="637"/>
      <c r="BC540" s="637"/>
      <c r="BD540" s="637"/>
      <c r="BE540" s="637"/>
      <c r="BF540" s="637"/>
      <c r="BG540" s="637"/>
      <c r="BH540" s="637"/>
      <c r="BI540" s="637"/>
      <c r="BJ540" s="637"/>
      <c r="BK540" s="637"/>
      <c r="BL540" s="637"/>
      <c r="BM540" s="637"/>
      <c r="BN540" s="637"/>
      <c r="BO540" s="637"/>
      <c r="BP540" s="637"/>
      <c r="BQ540" s="637"/>
      <c r="BR540" s="637"/>
      <c r="BS540" s="637"/>
      <c r="BT540" s="637"/>
      <c r="BU540" s="637"/>
      <c r="BV540" s="637"/>
      <c r="BW540" s="637"/>
      <c r="BX540" s="637"/>
      <c r="BY540" s="637"/>
      <c r="BZ540" s="637"/>
      <c r="CA540" s="637"/>
      <c r="CB540" s="637"/>
    </row>
    <row r="541" spans="3:80">
      <c r="C541" s="636"/>
      <c r="D541" s="637"/>
      <c r="E541" s="637"/>
      <c r="F541" s="637"/>
      <c r="G541" s="637"/>
      <c r="H541" s="637"/>
      <c r="I541" s="637"/>
      <c r="J541" s="637"/>
      <c r="K541" s="637"/>
      <c r="L541" s="637"/>
      <c r="M541" s="637"/>
      <c r="N541" s="637"/>
      <c r="O541" s="637"/>
      <c r="P541" s="637"/>
      <c r="Q541" s="637"/>
      <c r="R541" s="637"/>
      <c r="S541" s="637"/>
      <c r="T541" s="637"/>
      <c r="U541" s="637"/>
      <c r="V541" s="637"/>
      <c r="W541" s="637"/>
      <c r="X541" s="637"/>
      <c r="Y541" s="637"/>
      <c r="Z541" s="637"/>
      <c r="AA541" s="637"/>
      <c r="AB541" s="637"/>
      <c r="AC541" s="637"/>
      <c r="AD541" s="637"/>
      <c r="AE541" s="637"/>
      <c r="AF541" s="637"/>
      <c r="AG541" s="637"/>
      <c r="AH541" s="637"/>
      <c r="AI541" s="637"/>
      <c r="AJ541" s="637"/>
      <c r="AK541" s="637"/>
      <c r="AL541" s="637"/>
      <c r="AM541" s="637"/>
      <c r="AN541" s="637"/>
      <c r="AO541" s="637"/>
      <c r="AP541" s="637"/>
      <c r="AQ541" s="637"/>
      <c r="AR541" s="637"/>
      <c r="AS541" s="637"/>
      <c r="AT541" s="637"/>
      <c r="AU541" s="637"/>
      <c r="AV541" s="637"/>
      <c r="AW541" s="637"/>
      <c r="AX541" s="637"/>
      <c r="AY541" s="637"/>
      <c r="AZ541" s="637"/>
      <c r="BA541" s="637"/>
      <c r="BB541" s="637"/>
      <c r="BC541" s="637"/>
      <c r="BD541" s="637"/>
      <c r="BE541" s="637"/>
      <c r="BF541" s="637"/>
      <c r="BG541" s="637"/>
      <c r="BH541" s="637"/>
      <c r="BI541" s="637"/>
      <c r="BJ541" s="637"/>
      <c r="BK541" s="637"/>
      <c r="BL541" s="637"/>
      <c r="BM541" s="637"/>
      <c r="BN541" s="637"/>
      <c r="BO541" s="637"/>
      <c r="BP541" s="637"/>
      <c r="BQ541" s="637"/>
      <c r="BR541" s="637"/>
      <c r="BS541" s="637"/>
      <c r="BT541" s="637"/>
      <c r="BU541" s="637"/>
      <c r="BV541" s="637"/>
      <c r="BW541" s="637"/>
      <c r="BX541" s="637"/>
      <c r="BY541" s="637"/>
      <c r="BZ541" s="637"/>
      <c r="CA541" s="637"/>
      <c r="CB541" s="637"/>
    </row>
    <row r="542" spans="3:80">
      <c r="C542" s="636"/>
      <c r="D542" s="637"/>
      <c r="E542" s="637"/>
      <c r="F542" s="637"/>
      <c r="G542" s="637"/>
      <c r="H542" s="637"/>
      <c r="I542" s="637"/>
      <c r="J542" s="637"/>
      <c r="K542" s="637"/>
      <c r="L542" s="637"/>
      <c r="M542" s="637"/>
      <c r="N542" s="637"/>
      <c r="O542" s="637"/>
      <c r="P542" s="637"/>
      <c r="Q542" s="637"/>
      <c r="R542" s="637"/>
      <c r="S542" s="637"/>
      <c r="T542" s="637"/>
      <c r="U542" s="637"/>
      <c r="V542" s="637"/>
      <c r="W542" s="637"/>
      <c r="X542" s="637"/>
      <c r="Y542" s="637"/>
      <c r="Z542" s="637"/>
      <c r="AA542" s="637"/>
      <c r="AB542" s="637"/>
      <c r="AC542" s="637"/>
      <c r="AD542" s="637"/>
      <c r="AE542" s="637"/>
      <c r="AF542" s="637"/>
      <c r="AG542" s="637"/>
      <c r="AH542" s="637"/>
      <c r="AI542" s="637"/>
      <c r="AJ542" s="637"/>
      <c r="AK542" s="637"/>
      <c r="AL542" s="637"/>
      <c r="AM542" s="637"/>
      <c r="AN542" s="637"/>
      <c r="AO542" s="637"/>
      <c r="AP542" s="637"/>
      <c r="AQ542" s="637"/>
      <c r="AR542" s="637"/>
      <c r="AS542" s="637"/>
      <c r="AT542" s="637"/>
      <c r="AU542" s="637"/>
      <c r="AV542" s="637"/>
      <c r="AW542" s="637"/>
      <c r="AX542" s="637"/>
      <c r="AY542" s="637"/>
      <c r="AZ542" s="637"/>
      <c r="BA542" s="637"/>
      <c r="BB542" s="637"/>
      <c r="BC542" s="637"/>
      <c r="BD542" s="637"/>
      <c r="BE542" s="637"/>
      <c r="BF542" s="637"/>
      <c r="BG542" s="637"/>
      <c r="BH542" s="637"/>
      <c r="BI542" s="637"/>
      <c r="BJ542" s="637"/>
      <c r="BK542" s="637"/>
      <c r="BL542" s="637"/>
      <c r="BM542" s="637"/>
      <c r="BN542" s="637"/>
      <c r="BO542" s="637"/>
      <c r="BP542" s="637"/>
      <c r="BQ542" s="637"/>
      <c r="BR542" s="637"/>
      <c r="BS542" s="637"/>
      <c r="BT542" s="637"/>
      <c r="BU542" s="637"/>
      <c r="BV542" s="637"/>
      <c r="BW542" s="637"/>
      <c r="BX542" s="637"/>
      <c r="BY542" s="637"/>
      <c r="BZ542" s="637"/>
      <c r="CA542" s="637"/>
      <c r="CB542" s="637"/>
    </row>
    <row r="543" spans="3:80">
      <c r="C543" s="636"/>
      <c r="D543" s="637"/>
      <c r="E543" s="637"/>
      <c r="F543" s="637"/>
      <c r="G543" s="637"/>
      <c r="H543" s="637"/>
      <c r="I543" s="637"/>
      <c r="J543" s="637"/>
      <c r="K543" s="637"/>
      <c r="L543" s="637"/>
      <c r="M543" s="637"/>
      <c r="N543" s="637"/>
      <c r="O543" s="637"/>
      <c r="P543" s="637"/>
      <c r="Q543" s="637"/>
      <c r="R543" s="637"/>
      <c r="S543" s="637"/>
      <c r="T543" s="637"/>
      <c r="U543" s="637"/>
      <c r="V543" s="637"/>
      <c r="W543" s="637"/>
      <c r="X543" s="637"/>
      <c r="Y543" s="637"/>
      <c r="Z543" s="637"/>
      <c r="AA543" s="637"/>
      <c r="AB543" s="637"/>
      <c r="AC543" s="637"/>
      <c r="AD543" s="637"/>
      <c r="AE543" s="637"/>
      <c r="AF543" s="637"/>
      <c r="AG543" s="637"/>
      <c r="AH543" s="637"/>
      <c r="AI543" s="637"/>
      <c r="AJ543" s="637"/>
      <c r="AK543" s="637"/>
      <c r="AL543" s="637"/>
      <c r="AM543" s="637"/>
      <c r="AN543" s="637"/>
      <c r="AO543" s="637"/>
      <c r="AP543" s="637"/>
      <c r="AQ543" s="637"/>
      <c r="AR543" s="637"/>
      <c r="AS543" s="637"/>
      <c r="AT543" s="637"/>
      <c r="AU543" s="637"/>
      <c r="AV543" s="637"/>
      <c r="AW543" s="637"/>
      <c r="AX543" s="637"/>
      <c r="AY543" s="637"/>
      <c r="AZ543" s="637"/>
      <c r="BA543" s="637"/>
      <c r="BB543" s="637"/>
      <c r="BC543" s="637"/>
      <c r="BD543" s="637"/>
      <c r="BE543" s="637"/>
      <c r="BF543" s="637"/>
      <c r="BG543" s="637"/>
      <c r="BH543" s="637"/>
      <c r="BI543" s="637"/>
      <c r="BJ543" s="637"/>
      <c r="BK543" s="637"/>
      <c r="BL543" s="637"/>
      <c r="BM543" s="637"/>
      <c r="BN543" s="637"/>
      <c r="BO543" s="637"/>
      <c r="BP543" s="637"/>
      <c r="BQ543" s="637"/>
      <c r="BR543" s="637"/>
      <c r="BS543" s="637"/>
      <c r="BT543" s="637"/>
      <c r="BU543" s="637"/>
      <c r="BV543" s="637"/>
      <c r="BW543" s="637"/>
      <c r="BX543" s="637"/>
      <c r="BY543" s="637"/>
      <c r="BZ543" s="637"/>
      <c r="CA543" s="637"/>
      <c r="CB543" s="637"/>
    </row>
    <row r="544" spans="3:80">
      <c r="C544" s="636"/>
      <c r="D544" s="637"/>
      <c r="E544" s="637"/>
      <c r="F544" s="637"/>
      <c r="G544" s="637"/>
      <c r="H544" s="637"/>
      <c r="I544" s="637"/>
      <c r="J544" s="637"/>
      <c r="K544" s="637"/>
      <c r="L544" s="637"/>
      <c r="M544" s="637"/>
      <c r="N544" s="637"/>
      <c r="O544" s="637"/>
      <c r="P544" s="637"/>
      <c r="Q544" s="637"/>
      <c r="R544" s="637"/>
      <c r="S544" s="637"/>
      <c r="T544" s="637"/>
      <c r="U544" s="637"/>
      <c r="V544" s="637"/>
      <c r="W544" s="637"/>
      <c r="X544" s="637"/>
      <c r="Y544" s="637"/>
      <c r="Z544" s="637"/>
      <c r="AA544" s="637"/>
      <c r="AB544" s="637"/>
      <c r="AC544" s="637"/>
      <c r="AD544" s="637"/>
      <c r="AE544" s="637"/>
      <c r="AF544" s="637"/>
      <c r="AG544" s="637"/>
      <c r="AH544" s="637"/>
      <c r="AI544" s="637"/>
      <c r="AJ544" s="637"/>
      <c r="AK544" s="637"/>
      <c r="AL544" s="637"/>
      <c r="AM544" s="637"/>
      <c r="AN544" s="637"/>
      <c r="AO544" s="637"/>
      <c r="AP544" s="637"/>
      <c r="AQ544" s="637"/>
      <c r="AR544" s="637"/>
      <c r="AS544" s="637"/>
      <c r="AT544" s="637"/>
      <c r="AU544" s="637"/>
      <c r="AV544" s="637"/>
      <c r="AW544" s="637"/>
      <c r="AX544" s="637"/>
      <c r="AY544" s="637"/>
      <c r="AZ544" s="637"/>
      <c r="BA544" s="637"/>
      <c r="BB544" s="637"/>
      <c r="BC544" s="637"/>
      <c r="BD544" s="637"/>
      <c r="BE544" s="637"/>
      <c r="BF544" s="637"/>
      <c r="BG544" s="637"/>
      <c r="BH544" s="637"/>
      <c r="BI544" s="637"/>
      <c r="BJ544" s="637"/>
      <c r="BK544" s="637"/>
      <c r="BL544" s="637"/>
      <c r="BM544" s="637"/>
      <c r="BN544" s="637"/>
      <c r="BO544" s="637"/>
      <c r="BP544" s="637"/>
      <c r="BQ544" s="637"/>
      <c r="BR544" s="637"/>
      <c r="BS544" s="637"/>
      <c r="BT544" s="637"/>
      <c r="BU544" s="637"/>
      <c r="BV544" s="637"/>
      <c r="BW544" s="637"/>
      <c r="BX544" s="637"/>
      <c r="BY544" s="637"/>
      <c r="BZ544" s="637"/>
      <c r="CA544" s="637"/>
      <c r="CB544" s="637"/>
    </row>
    <row r="545" spans="3:80">
      <c r="C545" s="636"/>
      <c r="D545" s="637"/>
      <c r="E545" s="637"/>
      <c r="F545" s="637"/>
      <c r="G545" s="637"/>
      <c r="H545" s="637"/>
      <c r="I545" s="637"/>
      <c r="J545" s="637"/>
      <c r="K545" s="637"/>
      <c r="L545" s="637"/>
      <c r="M545" s="637"/>
      <c r="N545" s="637"/>
      <c r="O545" s="637"/>
      <c r="P545" s="637"/>
      <c r="Q545" s="637"/>
      <c r="R545" s="637"/>
      <c r="S545" s="637"/>
      <c r="T545" s="637"/>
      <c r="U545" s="637"/>
      <c r="V545" s="637"/>
      <c r="W545" s="637"/>
      <c r="X545" s="637"/>
      <c r="Y545" s="637"/>
      <c r="Z545" s="637"/>
      <c r="AA545" s="637"/>
      <c r="AB545" s="637"/>
      <c r="AC545" s="637"/>
      <c r="AD545" s="637"/>
      <c r="AE545" s="637"/>
      <c r="AF545" s="637"/>
      <c r="AG545" s="637"/>
      <c r="AH545" s="637"/>
      <c r="AI545" s="637"/>
      <c r="AJ545" s="637"/>
      <c r="AK545" s="637"/>
      <c r="AL545" s="637"/>
      <c r="AM545" s="637"/>
      <c r="AN545" s="637"/>
      <c r="AO545" s="637"/>
      <c r="AP545" s="637"/>
      <c r="AQ545" s="637"/>
      <c r="AR545" s="637"/>
      <c r="AS545" s="637"/>
      <c r="AT545" s="637"/>
      <c r="AU545" s="637"/>
      <c r="AV545" s="637"/>
      <c r="AW545" s="637"/>
      <c r="AX545" s="637"/>
      <c r="AY545" s="637"/>
      <c r="AZ545" s="637"/>
      <c r="BA545" s="637"/>
      <c r="BB545" s="637"/>
      <c r="BC545" s="637"/>
      <c r="BD545" s="637"/>
      <c r="BE545" s="637"/>
      <c r="BF545" s="637"/>
      <c r="BG545" s="637"/>
      <c r="BH545" s="637"/>
      <c r="BI545" s="637"/>
      <c r="BJ545" s="637"/>
      <c r="BK545" s="637"/>
      <c r="BL545" s="637"/>
      <c r="BM545" s="637"/>
      <c r="BN545" s="637"/>
      <c r="BO545" s="637"/>
      <c r="BP545" s="637"/>
      <c r="BQ545" s="637"/>
      <c r="BR545" s="637"/>
      <c r="BS545" s="637"/>
      <c r="BT545" s="637"/>
      <c r="BU545" s="637"/>
      <c r="BV545" s="637"/>
      <c r="BW545" s="637"/>
      <c r="BX545" s="637"/>
      <c r="BY545" s="637"/>
      <c r="BZ545" s="637"/>
      <c r="CA545" s="637"/>
      <c r="CB545" s="637"/>
    </row>
    <row r="546" spans="3:80">
      <c r="C546" s="636"/>
      <c r="D546" s="637"/>
      <c r="E546" s="637"/>
      <c r="F546" s="637"/>
      <c r="G546" s="637"/>
      <c r="H546" s="637"/>
      <c r="I546" s="637"/>
      <c r="J546" s="637"/>
      <c r="K546" s="637"/>
      <c r="L546" s="637"/>
      <c r="M546" s="637"/>
      <c r="N546" s="637"/>
      <c r="O546" s="637"/>
      <c r="P546" s="637"/>
      <c r="Q546" s="637"/>
      <c r="R546" s="637"/>
      <c r="S546" s="637"/>
      <c r="T546" s="637"/>
      <c r="U546" s="637"/>
      <c r="V546" s="637"/>
      <c r="W546" s="637"/>
      <c r="X546" s="637"/>
      <c r="Y546" s="637"/>
      <c r="Z546" s="637"/>
      <c r="AA546" s="637"/>
      <c r="AB546" s="637"/>
      <c r="AC546" s="637"/>
      <c r="AD546" s="637"/>
      <c r="AE546" s="637"/>
      <c r="AF546" s="637"/>
      <c r="AG546" s="637"/>
      <c r="AH546" s="637"/>
      <c r="AI546" s="637"/>
      <c r="AJ546" s="637"/>
      <c r="AK546" s="637"/>
      <c r="AL546" s="637"/>
      <c r="AM546" s="637"/>
      <c r="AN546" s="637"/>
      <c r="AO546" s="637"/>
      <c r="AP546" s="637"/>
      <c r="AQ546" s="637"/>
      <c r="AR546" s="637"/>
      <c r="AS546" s="637"/>
      <c r="AT546" s="637"/>
      <c r="AU546" s="637"/>
      <c r="AV546" s="637"/>
      <c r="AW546" s="637"/>
      <c r="AX546" s="637"/>
      <c r="AY546" s="637"/>
      <c r="AZ546" s="637"/>
      <c r="BA546" s="637"/>
      <c r="BB546" s="637"/>
      <c r="BC546" s="637"/>
      <c r="BD546" s="637"/>
      <c r="BE546" s="637"/>
      <c r="BF546" s="637"/>
      <c r="BG546" s="637"/>
      <c r="BH546" s="637"/>
      <c r="BI546" s="637"/>
      <c r="BJ546" s="637"/>
      <c r="BK546" s="637"/>
      <c r="BL546" s="637"/>
      <c r="BM546" s="637"/>
      <c r="BN546" s="637"/>
      <c r="BO546" s="637"/>
      <c r="BP546" s="637"/>
      <c r="BQ546" s="637"/>
      <c r="BR546" s="637"/>
      <c r="BS546" s="637"/>
      <c r="BT546" s="637"/>
      <c r="BU546" s="637"/>
      <c r="BV546" s="637"/>
      <c r="BW546" s="637"/>
      <c r="BX546" s="637"/>
      <c r="BY546" s="637"/>
      <c r="BZ546" s="637"/>
      <c r="CA546" s="637"/>
      <c r="CB546" s="637"/>
    </row>
    <row r="547" spans="3:80">
      <c r="C547" s="636"/>
      <c r="D547" s="637"/>
      <c r="E547" s="637"/>
      <c r="F547" s="637"/>
      <c r="G547" s="637"/>
      <c r="H547" s="637"/>
      <c r="I547" s="637"/>
      <c r="J547" s="637"/>
      <c r="K547" s="637"/>
      <c r="L547" s="637"/>
      <c r="M547" s="637"/>
      <c r="N547" s="637"/>
      <c r="O547" s="637"/>
      <c r="P547" s="637"/>
      <c r="Q547" s="637"/>
      <c r="R547" s="637"/>
      <c r="S547" s="637"/>
      <c r="T547" s="637"/>
      <c r="U547" s="637"/>
      <c r="V547" s="637"/>
      <c r="W547" s="637"/>
      <c r="X547" s="637"/>
      <c r="Y547" s="637"/>
      <c r="Z547" s="637"/>
      <c r="AA547" s="637"/>
      <c r="AB547" s="637"/>
      <c r="AC547" s="637"/>
      <c r="AD547" s="637"/>
      <c r="AE547" s="637"/>
      <c r="AF547" s="637"/>
      <c r="AG547" s="637"/>
      <c r="AH547" s="637"/>
      <c r="AI547" s="637"/>
      <c r="AJ547" s="637"/>
      <c r="AK547" s="637"/>
      <c r="AL547" s="637"/>
      <c r="AM547" s="637"/>
      <c r="AN547" s="637"/>
      <c r="AO547" s="637"/>
      <c r="AP547" s="637"/>
      <c r="AQ547" s="637"/>
      <c r="AR547" s="637"/>
      <c r="AS547" s="637"/>
      <c r="AT547" s="637"/>
      <c r="AU547" s="637"/>
      <c r="AV547" s="637"/>
      <c r="AW547" s="637"/>
      <c r="AX547" s="637"/>
      <c r="AY547" s="637"/>
      <c r="AZ547" s="637"/>
      <c r="BA547" s="637"/>
      <c r="BB547" s="637"/>
      <c r="BC547" s="637"/>
      <c r="BD547" s="637"/>
      <c r="BE547" s="637"/>
      <c r="BF547" s="637"/>
      <c r="BG547" s="637"/>
      <c r="BH547" s="637"/>
      <c r="BI547" s="637"/>
      <c r="BJ547" s="637"/>
      <c r="BK547" s="637"/>
      <c r="BL547" s="637"/>
      <c r="BM547" s="637"/>
      <c r="BN547" s="637"/>
      <c r="BO547" s="637"/>
      <c r="BP547" s="637"/>
      <c r="BQ547" s="637"/>
      <c r="BR547" s="637"/>
      <c r="BS547" s="637"/>
      <c r="BT547" s="637"/>
      <c r="BU547" s="637"/>
      <c r="BV547" s="637"/>
      <c r="BW547" s="637"/>
      <c r="BX547" s="637"/>
      <c r="BY547" s="637"/>
      <c r="BZ547" s="637"/>
      <c r="CA547" s="637"/>
      <c r="CB547" s="637"/>
    </row>
    <row r="548" spans="3:80">
      <c r="C548" s="636"/>
      <c r="D548" s="637"/>
      <c r="E548" s="637"/>
      <c r="F548" s="637"/>
      <c r="G548" s="637"/>
      <c r="H548" s="637"/>
      <c r="I548" s="637"/>
      <c r="J548" s="637"/>
      <c r="K548" s="637"/>
      <c r="L548" s="637"/>
      <c r="M548" s="637"/>
      <c r="N548" s="637"/>
      <c r="O548" s="637"/>
      <c r="P548" s="637"/>
      <c r="Q548" s="637"/>
      <c r="R548" s="637"/>
      <c r="S548" s="637"/>
      <c r="T548" s="637"/>
      <c r="U548" s="637"/>
      <c r="V548" s="637"/>
      <c r="W548" s="637"/>
      <c r="X548" s="637"/>
      <c r="Y548" s="637"/>
      <c r="Z548" s="637"/>
      <c r="AA548" s="637"/>
      <c r="AB548" s="637"/>
      <c r="AC548" s="637"/>
      <c r="AD548" s="637"/>
      <c r="AE548" s="637"/>
      <c r="AF548" s="637"/>
      <c r="AG548" s="637"/>
      <c r="AH548" s="637"/>
      <c r="AI548" s="637"/>
      <c r="AJ548" s="637"/>
      <c r="AK548" s="637"/>
      <c r="AL548" s="637"/>
      <c r="AM548" s="637"/>
      <c r="AN548" s="637"/>
      <c r="AO548" s="637"/>
      <c r="AP548" s="637"/>
      <c r="AQ548" s="637"/>
      <c r="AR548" s="637"/>
      <c r="AS548" s="637"/>
      <c r="AT548" s="637"/>
      <c r="AU548" s="637"/>
      <c r="AV548" s="637"/>
      <c r="AW548" s="637"/>
      <c r="AX548" s="637"/>
      <c r="AY548" s="637"/>
      <c r="AZ548" s="637"/>
      <c r="BA548" s="637"/>
      <c r="BB548" s="637"/>
      <c r="BC548" s="637"/>
      <c r="BD548" s="637"/>
      <c r="BE548" s="637"/>
      <c r="BF548" s="637"/>
      <c r="BG548" s="637"/>
      <c r="BH548" s="637"/>
      <c r="BI548" s="637"/>
      <c r="BJ548" s="637"/>
      <c r="BK548" s="637"/>
      <c r="BL548" s="637"/>
      <c r="BM548" s="637"/>
      <c r="BN548" s="637"/>
      <c r="BO548" s="637"/>
      <c r="BP548" s="637"/>
      <c r="BQ548" s="637"/>
      <c r="BR548" s="637"/>
      <c r="BS548" s="637"/>
      <c r="BT548" s="637"/>
      <c r="BU548" s="637"/>
      <c r="BV548" s="637"/>
      <c r="BW548" s="637"/>
      <c r="BX548" s="637"/>
      <c r="BY548" s="637"/>
      <c r="BZ548" s="637"/>
      <c r="CA548" s="637"/>
      <c r="CB548" s="637"/>
    </row>
    <row r="549" spans="3:80">
      <c r="C549" s="636"/>
      <c r="D549" s="637"/>
      <c r="E549" s="637"/>
      <c r="F549" s="637"/>
      <c r="G549" s="637"/>
      <c r="H549" s="637"/>
      <c r="I549" s="637"/>
      <c r="J549" s="637"/>
      <c r="K549" s="637"/>
      <c r="L549" s="637"/>
      <c r="M549" s="637"/>
      <c r="N549" s="637"/>
      <c r="O549" s="637"/>
      <c r="P549" s="637"/>
      <c r="Q549" s="637"/>
      <c r="R549" s="637"/>
      <c r="S549" s="637"/>
      <c r="T549" s="637"/>
      <c r="U549" s="637"/>
      <c r="V549" s="637"/>
      <c r="W549" s="637"/>
      <c r="X549" s="637"/>
      <c r="Y549" s="637"/>
      <c r="Z549" s="637"/>
      <c r="AA549" s="637"/>
      <c r="AB549" s="637"/>
      <c r="AC549" s="637"/>
      <c r="AD549" s="637"/>
      <c r="AE549" s="637"/>
      <c r="AF549" s="637"/>
      <c r="AG549" s="637"/>
      <c r="AH549" s="637"/>
      <c r="AI549" s="637"/>
      <c r="AJ549" s="637"/>
      <c r="AK549" s="637"/>
      <c r="AL549" s="637"/>
      <c r="AM549" s="637"/>
      <c r="AN549" s="637"/>
      <c r="AO549" s="637"/>
      <c r="AP549" s="637"/>
      <c r="AQ549" s="637"/>
      <c r="AR549" s="637"/>
      <c r="AS549" s="637"/>
      <c r="AT549" s="637"/>
      <c r="AU549" s="637"/>
      <c r="AV549" s="637"/>
      <c r="AW549" s="637"/>
      <c r="AX549" s="637"/>
      <c r="AY549" s="637"/>
      <c r="AZ549" s="637"/>
      <c r="BA549" s="637"/>
      <c r="BB549" s="637"/>
      <c r="BC549" s="637"/>
      <c r="BD549" s="637"/>
      <c r="BE549" s="637"/>
      <c r="BF549" s="637"/>
      <c r="BG549" s="637"/>
      <c r="BH549" s="637"/>
      <c r="BI549" s="637"/>
      <c r="BJ549" s="637"/>
      <c r="BK549" s="637"/>
      <c r="BL549" s="637"/>
      <c r="BM549" s="637"/>
      <c r="BN549" s="637"/>
      <c r="BO549" s="637"/>
      <c r="BP549" s="637"/>
      <c r="BQ549" s="637"/>
      <c r="BR549" s="637"/>
      <c r="BS549" s="637"/>
      <c r="BT549" s="637"/>
      <c r="BU549" s="637"/>
      <c r="BV549" s="637"/>
      <c r="BW549" s="637"/>
      <c r="BX549" s="637"/>
      <c r="BY549" s="637"/>
      <c r="BZ549" s="637"/>
      <c r="CA549" s="637"/>
      <c r="CB549" s="637"/>
    </row>
    <row r="550" spans="3:80">
      <c r="C550" s="636"/>
      <c r="D550" s="637"/>
      <c r="E550" s="637"/>
      <c r="F550" s="637"/>
      <c r="G550" s="637"/>
      <c r="H550" s="637"/>
      <c r="I550" s="637"/>
      <c r="J550" s="637"/>
      <c r="K550" s="637"/>
      <c r="L550" s="637"/>
      <c r="M550" s="637"/>
      <c r="N550" s="637"/>
      <c r="O550" s="637"/>
      <c r="P550" s="637"/>
      <c r="Q550" s="637"/>
      <c r="R550" s="637"/>
      <c r="S550" s="637"/>
      <c r="T550" s="637"/>
      <c r="U550" s="637"/>
      <c r="V550" s="637"/>
      <c r="W550" s="637"/>
      <c r="X550" s="637"/>
      <c r="Y550" s="637"/>
      <c r="Z550" s="637"/>
      <c r="AA550" s="637"/>
      <c r="AB550" s="637"/>
      <c r="AC550" s="637"/>
      <c r="AD550" s="637"/>
      <c r="AE550" s="637"/>
      <c r="AF550" s="637"/>
      <c r="AG550" s="637"/>
      <c r="AH550" s="637"/>
      <c r="AI550" s="637"/>
      <c r="AJ550" s="637"/>
      <c r="AK550" s="637"/>
      <c r="AL550" s="637"/>
      <c r="AM550" s="637"/>
      <c r="AN550" s="637"/>
      <c r="AO550" s="637"/>
      <c r="AP550" s="637"/>
      <c r="AQ550" s="637"/>
      <c r="AR550" s="637"/>
      <c r="AS550" s="637"/>
      <c r="AT550" s="637"/>
      <c r="AU550" s="637"/>
      <c r="AV550" s="637"/>
      <c r="AW550" s="637"/>
      <c r="AX550" s="637"/>
      <c r="AY550" s="637"/>
      <c r="AZ550" s="637"/>
      <c r="BA550" s="637"/>
      <c r="BB550" s="637"/>
      <c r="BC550" s="637"/>
      <c r="BD550" s="637"/>
      <c r="BE550" s="637"/>
      <c r="BF550" s="637"/>
      <c r="BG550" s="637"/>
      <c r="BH550" s="637"/>
      <c r="BI550" s="637"/>
      <c r="BJ550" s="637"/>
      <c r="BK550" s="637"/>
      <c r="BL550" s="637"/>
      <c r="BM550" s="637"/>
      <c r="BN550" s="637"/>
      <c r="BO550" s="637"/>
      <c r="BP550" s="637"/>
      <c r="BQ550" s="637"/>
      <c r="BR550" s="637"/>
      <c r="BS550" s="637"/>
      <c r="BT550" s="637"/>
      <c r="BU550" s="637"/>
      <c r="BV550" s="637"/>
      <c r="BW550" s="637"/>
      <c r="BX550" s="637"/>
      <c r="BY550" s="637"/>
      <c r="BZ550" s="637"/>
      <c r="CA550" s="637"/>
      <c r="CB550" s="637"/>
    </row>
    <row r="551" spans="3:80">
      <c r="C551" s="636"/>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637"/>
      <c r="AF551" s="637"/>
      <c r="AG551" s="637"/>
      <c r="AH551" s="637"/>
      <c r="AI551" s="637"/>
      <c r="AJ551" s="637"/>
      <c r="AK551" s="637"/>
      <c r="AL551" s="637"/>
      <c r="AM551" s="637"/>
      <c r="AN551" s="637"/>
      <c r="AO551" s="637"/>
      <c r="AP551" s="637"/>
      <c r="AQ551" s="637"/>
      <c r="AR551" s="637"/>
      <c r="AS551" s="637"/>
      <c r="AT551" s="637"/>
      <c r="AU551" s="637"/>
      <c r="AV551" s="637"/>
      <c r="AW551" s="637"/>
      <c r="AX551" s="637"/>
      <c r="AY551" s="637"/>
      <c r="AZ551" s="637"/>
      <c r="BA551" s="637"/>
      <c r="BB551" s="637"/>
      <c r="BC551" s="637"/>
      <c r="BD551" s="637"/>
      <c r="BE551" s="637"/>
      <c r="BF551" s="637"/>
      <c r="BG551" s="637"/>
      <c r="BH551" s="637"/>
      <c r="BI551" s="637"/>
      <c r="BJ551" s="637"/>
      <c r="BK551" s="637"/>
      <c r="BL551" s="637"/>
      <c r="BM551" s="637"/>
      <c r="BN551" s="637"/>
      <c r="BO551" s="637"/>
      <c r="BP551" s="637"/>
      <c r="BQ551" s="637"/>
      <c r="BR551" s="637"/>
      <c r="BS551" s="637"/>
      <c r="BT551" s="637"/>
      <c r="BU551" s="637"/>
      <c r="BV551" s="637"/>
      <c r="BW551" s="637"/>
      <c r="BX551" s="637"/>
      <c r="BY551" s="637"/>
      <c r="BZ551" s="637"/>
      <c r="CA551" s="637"/>
      <c r="CB551" s="637"/>
    </row>
    <row r="552" spans="3:80">
      <c r="C552" s="636"/>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7"/>
      <c r="AO552" s="637"/>
      <c r="AP552" s="637"/>
      <c r="AQ552" s="637"/>
      <c r="AR552" s="637"/>
      <c r="AS552" s="637"/>
      <c r="AT552" s="637"/>
      <c r="AU552" s="637"/>
      <c r="AV552" s="637"/>
      <c r="AW552" s="637"/>
      <c r="AX552" s="637"/>
      <c r="AY552" s="637"/>
      <c r="AZ552" s="637"/>
      <c r="BA552" s="637"/>
      <c r="BB552" s="637"/>
      <c r="BC552" s="637"/>
      <c r="BD552" s="637"/>
      <c r="BE552" s="637"/>
      <c r="BF552" s="637"/>
      <c r="BG552" s="637"/>
      <c r="BH552" s="637"/>
      <c r="BI552" s="637"/>
      <c r="BJ552" s="637"/>
      <c r="BK552" s="637"/>
      <c r="BL552" s="637"/>
      <c r="BM552" s="637"/>
      <c r="BN552" s="637"/>
      <c r="BO552" s="637"/>
      <c r="BP552" s="637"/>
      <c r="BQ552" s="637"/>
      <c r="BR552" s="637"/>
      <c r="BS552" s="637"/>
      <c r="BT552" s="637"/>
      <c r="BU552" s="637"/>
      <c r="BV552" s="637"/>
      <c r="BW552" s="637"/>
      <c r="BX552" s="637"/>
      <c r="BY552" s="637"/>
      <c r="BZ552" s="637"/>
      <c r="CA552" s="637"/>
      <c r="CB552" s="637"/>
    </row>
    <row r="553" spans="3:80">
      <c r="C553" s="636"/>
      <c r="D553" s="637"/>
      <c r="E553" s="637"/>
      <c r="F553" s="637"/>
      <c r="G553" s="637"/>
      <c r="H553" s="637"/>
      <c r="I553" s="637"/>
      <c r="J553" s="637"/>
      <c r="K553" s="637"/>
      <c r="L553" s="637"/>
      <c r="M553" s="637"/>
      <c r="N553" s="637"/>
      <c r="O553" s="637"/>
      <c r="P553" s="637"/>
      <c r="Q553" s="637"/>
      <c r="R553" s="637"/>
      <c r="S553" s="637"/>
      <c r="T553" s="637"/>
      <c r="U553" s="637"/>
      <c r="V553" s="637"/>
      <c r="W553" s="637"/>
      <c r="X553" s="637"/>
      <c r="Y553" s="637"/>
      <c r="Z553" s="637"/>
      <c r="AA553" s="637"/>
      <c r="AB553" s="637"/>
      <c r="AC553" s="637"/>
      <c r="AD553" s="637"/>
      <c r="AE553" s="637"/>
      <c r="AF553" s="637"/>
      <c r="AG553" s="637"/>
      <c r="AH553" s="637"/>
      <c r="AI553" s="637"/>
      <c r="AJ553" s="637"/>
      <c r="AK553" s="637"/>
      <c r="AL553" s="637"/>
      <c r="AM553" s="637"/>
      <c r="AN553" s="637"/>
      <c r="AO553" s="637"/>
      <c r="AP553" s="637"/>
      <c r="AQ553" s="637"/>
      <c r="AR553" s="637"/>
      <c r="AS553" s="637"/>
      <c r="AT553" s="637"/>
      <c r="AU553" s="637"/>
      <c r="AV553" s="637"/>
      <c r="AW553" s="637"/>
      <c r="AX553" s="637"/>
      <c r="AY553" s="637"/>
      <c r="AZ553" s="637"/>
      <c r="BA553" s="637"/>
      <c r="BB553" s="637"/>
      <c r="BC553" s="637"/>
      <c r="BD553" s="637"/>
      <c r="BE553" s="637"/>
      <c r="BF553" s="637"/>
      <c r="BG553" s="637"/>
      <c r="BH553" s="637"/>
      <c r="BI553" s="637"/>
      <c r="BJ553" s="637"/>
      <c r="BK553" s="637"/>
      <c r="BL553" s="637"/>
      <c r="BM553" s="637"/>
      <c r="BN553" s="637"/>
      <c r="BO553" s="637"/>
      <c r="BP553" s="637"/>
      <c r="BQ553" s="637"/>
      <c r="BR553" s="637"/>
      <c r="BS553" s="637"/>
      <c r="BT553" s="637"/>
      <c r="BU553" s="637"/>
      <c r="BV553" s="637"/>
      <c r="BW553" s="637"/>
      <c r="BX553" s="637"/>
      <c r="BY553" s="637"/>
      <c r="BZ553" s="637"/>
      <c r="CA553" s="637"/>
      <c r="CB553" s="637"/>
    </row>
    <row r="554" spans="3:80">
      <c r="C554" s="636"/>
      <c r="D554" s="637"/>
      <c r="E554" s="637"/>
      <c r="F554" s="637"/>
      <c r="G554" s="637"/>
      <c r="H554" s="637"/>
      <c r="I554" s="637"/>
      <c r="J554" s="637"/>
      <c r="K554" s="637"/>
      <c r="L554" s="637"/>
      <c r="M554" s="637"/>
      <c r="N554" s="637"/>
      <c r="O554" s="637"/>
      <c r="P554" s="637"/>
      <c r="Q554" s="637"/>
      <c r="R554" s="637"/>
      <c r="S554" s="637"/>
      <c r="T554" s="637"/>
      <c r="U554" s="637"/>
      <c r="V554" s="637"/>
      <c r="W554" s="637"/>
      <c r="X554" s="637"/>
      <c r="Y554" s="637"/>
      <c r="Z554" s="637"/>
      <c r="AA554" s="637"/>
      <c r="AB554" s="637"/>
      <c r="AC554" s="637"/>
      <c r="AD554" s="637"/>
      <c r="AE554" s="637"/>
      <c r="AF554" s="637"/>
      <c r="AG554" s="637"/>
      <c r="AH554" s="637"/>
      <c r="AI554" s="637"/>
      <c r="AJ554" s="637"/>
      <c r="AK554" s="637"/>
      <c r="AL554" s="637"/>
      <c r="AM554" s="637"/>
      <c r="AN554" s="637"/>
      <c r="AO554" s="637"/>
      <c r="AP554" s="637"/>
      <c r="AQ554" s="637"/>
      <c r="AR554" s="637"/>
      <c r="AS554" s="637"/>
      <c r="AT554" s="637"/>
      <c r="AU554" s="637"/>
      <c r="AV554" s="637"/>
      <c r="AW554" s="637"/>
      <c r="AX554" s="637"/>
      <c r="AY554" s="637"/>
      <c r="AZ554" s="637"/>
      <c r="BA554" s="637"/>
      <c r="BB554" s="637"/>
      <c r="BC554" s="637"/>
      <c r="BD554" s="637"/>
      <c r="BE554" s="637"/>
      <c r="BF554" s="637"/>
      <c r="BG554" s="637"/>
      <c r="BH554" s="637"/>
      <c r="BI554" s="637"/>
      <c r="BJ554" s="637"/>
      <c r="BK554" s="637"/>
      <c r="BL554" s="637"/>
      <c r="BM554" s="637"/>
      <c r="BN554" s="637"/>
      <c r="BO554" s="637"/>
      <c r="BP554" s="637"/>
      <c r="BQ554" s="637"/>
      <c r="BR554" s="637"/>
      <c r="BS554" s="637"/>
      <c r="BT554" s="637"/>
      <c r="BU554" s="637"/>
      <c r="BV554" s="637"/>
      <c r="BW554" s="637"/>
      <c r="BX554" s="637"/>
      <c r="BY554" s="637"/>
      <c r="BZ554" s="637"/>
      <c r="CA554" s="637"/>
      <c r="CB554" s="637"/>
    </row>
    <row r="555" spans="3:80">
      <c r="C555" s="636"/>
      <c r="D555" s="637"/>
      <c r="E555" s="637"/>
      <c r="F555" s="637"/>
      <c r="G555" s="637"/>
      <c r="H555" s="637"/>
      <c r="I555" s="637"/>
      <c r="J555" s="637"/>
      <c r="K555" s="637"/>
      <c r="L555" s="637"/>
      <c r="M555" s="637"/>
      <c r="N555" s="637"/>
      <c r="O555" s="637"/>
      <c r="P555" s="637"/>
      <c r="Q555" s="637"/>
      <c r="R555" s="637"/>
      <c r="S555" s="637"/>
      <c r="T555" s="637"/>
      <c r="U555" s="637"/>
      <c r="V555" s="637"/>
      <c r="W555" s="637"/>
      <c r="X555" s="637"/>
      <c r="Y555" s="637"/>
      <c r="Z555" s="637"/>
      <c r="AA555" s="637"/>
      <c r="AB555" s="637"/>
      <c r="AC555" s="637"/>
      <c r="AD555" s="637"/>
      <c r="AE555" s="637"/>
      <c r="AF555" s="637"/>
      <c r="AG555" s="637"/>
      <c r="AH555" s="637"/>
      <c r="AI555" s="637"/>
      <c r="AJ555" s="637"/>
      <c r="AK555" s="637"/>
      <c r="AL555" s="637"/>
      <c r="AM555" s="637"/>
      <c r="AN555" s="637"/>
      <c r="AO555" s="637"/>
      <c r="AP555" s="637"/>
      <c r="AQ555" s="637"/>
      <c r="AR555" s="637"/>
      <c r="AS555" s="637"/>
      <c r="AT555" s="637"/>
      <c r="AU555" s="637"/>
      <c r="AV555" s="637"/>
      <c r="AW555" s="637"/>
      <c r="AX555" s="637"/>
      <c r="AY555" s="637"/>
      <c r="AZ555" s="637"/>
      <c r="BA555" s="637"/>
      <c r="BB555" s="637"/>
      <c r="BC555" s="637"/>
      <c r="BD555" s="637"/>
      <c r="BE555" s="637"/>
      <c r="BF555" s="637"/>
      <c r="BG555" s="637"/>
      <c r="BH555" s="637"/>
      <c r="BI555" s="637"/>
      <c r="BJ555" s="637"/>
      <c r="BK555" s="637"/>
      <c r="BL555" s="637"/>
      <c r="BM555" s="637"/>
      <c r="BN555" s="637"/>
      <c r="BO555" s="637"/>
      <c r="BP555" s="637"/>
      <c r="BQ555" s="637"/>
      <c r="BR555" s="637"/>
      <c r="BS555" s="637"/>
      <c r="BT555" s="637"/>
      <c r="BU555" s="637"/>
      <c r="BV555" s="637"/>
      <c r="BW555" s="637"/>
      <c r="BX555" s="637"/>
      <c r="BY555" s="637"/>
      <c r="BZ555" s="637"/>
      <c r="CA555" s="637"/>
      <c r="CB555" s="637"/>
    </row>
    <row r="556" spans="3:80">
      <c r="C556" s="636"/>
      <c r="D556" s="637"/>
      <c r="E556" s="637"/>
      <c r="F556" s="637"/>
      <c r="G556" s="637"/>
      <c r="H556" s="637"/>
      <c r="I556" s="637"/>
      <c r="J556" s="637"/>
      <c r="K556" s="637"/>
      <c r="L556" s="637"/>
      <c r="M556" s="637"/>
      <c r="N556" s="637"/>
      <c r="O556" s="637"/>
      <c r="P556" s="637"/>
      <c r="Q556" s="637"/>
      <c r="R556" s="637"/>
      <c r="S556" s="637"/>
      <c r="T556" s="637"/>
      <c r="U556" s="637"/>
      <c r="V556" s="637"/>
      <c r="W556" s="637"/>
      <c r="X556" s="637"/>
      <c r="Y556" s="637"/>
      <c r="Z556" s="637"/>
      <c r="AA556" s="637"/>
      <c r="AB556" s="637"/>
      <c r="AC556" s="637"/>
      <c r="AD556" s="637"/>
      <c r="AE556" s="637"/>
      <c r="AF556" s="637"/>
      <c r="AG556" s="637"/>
      <c r="AH556" s="637"/>
      <c r="AI556" s="637"/>
      <c r="AJ556" s="637"/>
      <c r="AK556" s="637"/>
      <c r="AL556" s="637"/>
      <c r="AM556" s="637"/>
      <c r="AN556" s="637"/>
      <c r="AO556" s="637"/>
      <c r="AP556" s="637"/>
      <c r="AQ556" s="637"/>
      <c r="AR556" s="637"/>
      <c r="AS556" s="637"/>
      <c r="AT556" s="637"/>
      <c r="AU556" s="637"/>
      <c r="AV556" s="637"/>
      <c r="AW556" s="637"/>
      <c r="AX556" s="637"/>
      <c r="AY556" s="637"/>
      <c r="AZ556" s="637"/>
      <c r="BA556" s="637"/>
      <c r="BB556" s="637"/>
      <c r="BC556" s="637"/>
      <c r="BD556" s="637"/>
      <c r="BE556" s="637"/>
      <c r="BF556" s="637"/>
      <c r="BG556" s="637"/>
      <c r="BH556" s="637"/>
      <c r="BI556" s="637"/>
      <c r="BJ556" s="637"/>
      <c r="BK556" s="637"/>
      <c r="BL556" s="637"/>
      <c r="BM556" s="637"/>
      <c r="BN556" s="637"/>
      <c r="BO556" s="637"/>
      <c r="BP556" s="637"/>
      <c r="BQ556" s="637"/>
      <c r="BR556" s="637"/>
      <c r="BS556" s="637"/>
      <c r="BT556" s="637"/>
      <c r="BU556" s="637"/>
      <c r="BV556" s="637"/>
      <c r="BW556" s="637"/>
      <c r="BX556" s="637"/>
      <c r="BY556" s="637"/>
      <c r="BZ556" s="637"/>
      <c r="CA556" s="637"/>
      <c r="CB556" s="637"/>
    </row>
    <row r="557" spans="3:80">
      <c r="C557" s="636"/>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c r="AZ557" s="637"/>
      <c r="BA557" s="637"/>
      <c r="BB557" s="637"/>
      <c r="BC557" s="637"/>
      <c r="BD557" s="637"/>
      <c r="BE557" s="637"/>
      <c r="BF557" s="637"/>
      <c r="BG557" s="637"/>
      <c r="BH557" s="637"/>
      <c r="BI557" s="637"/>
      <c r="BJ557" s="637"/>
      <c r="BK557" s="637"/>
      <c r="BL557" s="637"/>
      <c r="BM557" s="637"/>
      <c r="BN557" s="637"/>
      <c r="BO557" s="637"/>
      <c r="BP557" s="637"/>
      <c r="BQ557" s="637"/>
      <c r="BR557" s="637"/>
      <c r="BS557" s="637"/>
      <c r="BT557" s="637"/>
      <c r="BU557" s="637"/>
      <c r="BV557" s="637"/>
      <c r="BW557" s="637"/>
      <c r="BX557" s="637"/>
      <c r="BY557" s="637"/>
      <c r="BZ557" s="637"/>
      <c r="CA557" s="637"/>
      <c r="CB557" s="637"/>
    </row>
    <row r="558" spans="3:80">
      <c r="C558" s="636"/>
      <c r="D558" s="637"/>
      <c r="E558" s="637"/>
      <c r="F558" s="637"/>
      <c r="G558" s="637"/>
      <c r="H558" s="637"/>
      <c r="I558" s="637"/>
      <c r="J558" s="637"/>
      <c r="K558" s="637"/>
      <c r="L558" s="637"/>
      <c r="M558" s="637"/>
      <c r="N558" s="637"/>
      <c r="O558" s="637"/>
      <c r="P558" s="637"/>
      <c r="Q558" s="637"/>
      <c r="R558" s="637"/>
      <c r="S558" s="637"/>
      <c r="T558" s="637"/>
      <c r="U558" s="637"/>
      <c r="V558" s="637"/>
      <c r="W558" s="637"/>
      <c r="X558" s="637"/>
      <c r="Y558" s="637"/>
      <c r="Z558" s="637"/>
      <c r="AA558" s="637"/>
      <c r="AB558" s="637"/>
      <c r="AC558" s="637"/>
      <c r="AD558" s="637"/>
      <c r="AE558" s="637"/>
      <c r="AF558" s="637"/>
      <c r="AG558" s="637"/>
      <c r="AH558" s="637"/>
      <c r="AI558" s="637"/>
      <c r="AJ558" s="637"/>
      <c r="AK558" s="637"/>
      <c r="AL558" s="637"/>
      <c r="AM558" s="637"/>
      <c r="AN558" s="637"/>
      <c r="AO558" s="637"/>
      <c r="AP558" s="637"/>
      <c r="AQ558" s="637"/>
      <c r="AR558" s="637"/>
      <c r="AS558" s="637"/>
      <c r="AT558" s="637"/>
      <c r="AU558" s="637"/>
      <c r="AV558" s="637"/>
      <c r="AW558" s="637"/>
      <c r="AX558" s="637"/>
      <c r="AY558" s="637"/>
      <c r="AZ558" s="637"/>
      <c r="BA558" s="637"/>
      <c r="BB558" s="637"/>
      <c r="BC558" s="637"/>
      <c r="BD558" s="637"/>
      <c r="BE558" s="637"/>
      <c r="BF558" s="637"/>
      <c r="BG558" s="637"/>
      <c r="BH558" s="637"/>
      <c r="BI558" s="637"/>
      <c r="BJ558" s="637"/>
      <c r="BK558" s="637"/>
      <c r="BL558" s="637"/>
      <c r="BM558" s="637"/>
      <c r="BN558" s="637"/>
      <c r="BO558" s="637"/>
      <c r="BP558" s="637"/>
      <c r="BQ558" s="637"/>
      <c r="BR558" s="637"/>
      <c r="BS558" s="637"/>
      <c r="BT558" s="637"/>
      <c r="BU558" s="637"/>
      <c r="BV558" s="637"/>
      <c r="BW558" s="637"/>
      <c r="BX558" s="637"/>
      <c r="BY558" s="637"/>
      <c r="BZ558" s="637"/>
      <c r="CA558" s="637"/>
      <c r="CB558" s="637"/>
    </row>
    <row r="559" spans="3:80">
      <c r="C559" s="636"/>
      <c r="D559" s="637"/>
      <c r="E559" s="637"/>
      <c r="F559" s="637"/>
      <c r="G559" s="637"/>
      <c r="H559" s="637"/>
      <c r="I559" s="637"/>
      <c r="J559" s="637"/>
      <c r="K559" s="637"/>
      <c r="L559" s="637"/>
      <c r="M559" s="637"/>
      <c r="N559" s="637"/>
      <c r="O559" s="637"/>
      <c r="P559" s="637"/>
      <c r="Q559" s="637"/>
      <c r="R559" s="637"/>
      <c r="S559" s="637"/>
      <c r="T559" s="637"/>
      <c r="U559" s="637"/>
      <c r="V559" s="637"/>
      <c r="W559" s="637"/>
      <c r="X559" s="637"/>
      <c r="Y559" s="637"/>
      <c r="Z559" s="637"/>
      <c r="AA559" s="637"/>
      <c r="AB559" s="637"/>
      <c r="AC559" s="637"/>
      <c r="AD559" s="637"/>
      <c r="AE559" s="637"/>
      <c r="AF559" s="637"/>
      <c r="AG559" s="637"/>
      <c r="AH559" s="637"/>
      <c r="AI559" s="637"/>
      <c r="AJ559" s="637"/>
      <c r="AK559" s="637"/>
      <c r="AL559" s="637"/>
      <c r="AM559" s="637"/>
      <c r="AN559" s="637"/>
      <c r="AO559" s="637"/>
      <c r="AP559" s="637"/>
      <c r="AQ559" s="637"/>
      <c r="AR559" s="637"/>
      <c r="AS559" s="637"/>
      <c r="AT559" s="637"/>
      <c r="AU559" s="637"/>
      <c r="AV559" s="637"/>
      <c r="AW559" s="637"/>
      <c r="AX559" s="637"/>
      <c r="AY559" s="637"/>
      <c r="AZ559" s="637"/>
      <c r="BA559" s="637"/>
      <c r="BB559" s="637"/>
      <c r="BC559" s="637"/>
      <c r="BD559" s="637"/>
      <c r="BE559" s="637"/>
      <c r="BF559" s="637"/>
      <c r="BG559" s="637"/>
      <c r="BH559" s="637"/>
      <c r="BI559" s="637"/>
      <c r="BJ559" s="637"/>
      <c r="BK559" s="637"/>
      <c r="BL559" s="637"/>
      <c r="BM559" s="637"/>
      <c r="BN559" s="637"/>
      <c r="BO559" s="637"/>
      <c r="BP559" s="637"/>
      <c r="BQ559" s="637"/>
      <c r="BR559" s="637"/>
      <c r="BS559" s="637"/>
      <c r="BT559" s="637"/>
      <c r="BU559" s="637"/>
      <c r="BV559" s="637"/>
      <c r="BW559" s="637"/>
      <c r="BX559" s="637"/>
      <c r="BY559" s="637"/>
      <c r="BZ559" s="637"/>
      <c r="CA559" s="637"/>
      <c r="CB559" s="637"/>
    </row>
    <row r="560" spans="3:80">
      <c r="C560" s="636"/>
      <c r="D560" s="637"/>
      <c r="E560" s="637"/>
      <c r="F560" s="637"/>
      <c r="G560" s="637"/>
      <c r="H560" s="637"/>
      <c r="I560" s="637"/>
      <c r="J560" s="637"/>
      <c r="K560" s="637"/>
      <c r="L560" s="637"/>
      <c r="M560" s="637"/>
      <c r="N560" s="637"/>
      <c r="O560" s="637"/>
      <c r="P560" s="637"/>
      <c r="Q560" s="637"/>
      <c r="R560" s="637"/>
      <c r="S560" s="637"/>
      <c r="T560" s="637"/>
      <c r="U560" s="637"/>
      <c r="V560" s="637"/>
      <c r="W560" s="637"/>
      <c r="X560" s="637"/>
      <c r="Y560" s="637"/>
      <c r="Z560" s="637"/>
      <c r="AA560" s="637"/>
      <c r="AB560" s="637"/>
      <c r="AC560" s="637"/>
      <c r="AD560" s="637"/>
      <c r="AE560" s="637"/>
      <c r="AF560" s="637"/>
      <c r="AG560" s="637"/>
      <c r="AH560" s="637"/>
      <c r="AI560" s="637"/>
      <c r="AJ560" s="637"/>
      <c r="AK560" s="637"/>
      <c r="AL560" s="637"/>
      <c r="AM560" s="637"/>
      <c r="AN560" s="637"/>
      <c r="AO560" s="637"/>
      <c r="AP560" s="637"/>
      <c r="AQ560" s="637"/>
      <c r="AR560" s="637"/>
      <c r="AS560" s="637"/>
      <c r="AT560" s="637"/>
      <c r="AU560" s="637"/>
      <c r="AV560" s="637"/>
      <c r="AW560" s="637"/>
      <c r="AX560" s="637"/>
      <c r="AY560" s="637"/>
      <c r="AZ560" s="637"/>
      <c r="BA560" s="637"/>
      <c r="BB560" s="637"/>
      <c r="BC560" s="637"/>
      <c r="BD560" s="637"/>
      <c r="BE560" s="637"/>
      <c r="BF560" s="637"/>
      <c r="BG560" s="637"/>
      <c r="BH560" s="637"/>
      <c r="BI560" s="637"/>
      <c r="BJ560" s="637"/>
      <c r="BK560" s="637"/>
      <c r="BL560" s="637"/>
      <c r="BM560" s="637"/>
      <c r="BN560" s="637"/>
      <c r="BO560" s="637"/>
      <c r="BP560" s="637"/>
      <c r="BQ560" s="637"/>
      <c r="BR560" s="637"/>
      <c r="BS560" s="637"/>
      <c r="BT560" s="637"/>
      <c r="BU560" s="637"/>
      <c r="BV560" s="637"/>
      <c r="BW560" s="637"/>
      <c r="BX560" s="637"/>
      <c r="BY560" s="637"/>
      <c r="BZ560" s="637"/>
      <c r="CA560" s="637"/>
      <c r="CB560" s="637"/>
    </row>
    <row r="561" spans="3:80">
      <c r="C561" s="636"/>
      <c r="D561" s="637"/>
      <c r="E561" s="637"/>
      <c r="F561" s="637"/>
      <c r="G561" s="637"/>
      <c r="H561" s="637"/>
      <c r="I561" s="637"/>
      <c r="J561" s="637"/>
      <c r="K561" s="637"/>
      <c r="L561" s="637"/>
      <c r="M561" s="637"/>
      <c r="N561" s="637"/>
      <c r="O561" s="637"/>
      <c r="P561" s="637"/>
      <c r="Q561" s="637"/>
      <c r="R561" s="637"/>
      <c r="S561" s="637"/>
      <c r="T561" s="637"/>
      <c r="U561" s="637"/>
      <c r="V561" s="637"/>
      <c r="W561" s="637"/>
      <c r="X561" s="637"/>
      <c r="Y561" s="637"/>
      <c r="Z561" s="637"/>
      <c r="AA561" s="637"/>
      <c r="AB561" s="637"/>
      <c r="AC561" s="637"/>
      <c r="AD561" s="637"/>
      <c r="AE561" s="637"/>
      <c r="AF561" s="637"/>
      <c r="AG561" s="637"/>
      <c r="AH561" s="637"/>
      <c r="AI561" s="637"/>
      <c r="AJ561" s="637"/>
      <c r="AK561" s="637"/>
      <c r="AL561" s="637"/>
      <c r="AM561" s="637"/>
      <c r="AN561" s="637"/>
      <c r="AO561" s="637"/>
      <c r="AP561" s="637"/>
      <c r="AQ561" s="637"/>
      <c r="AR561" s="637"/>
      <c r="AS561" s="637"/>
      <c r="AT561" s="637"/>
      <c r="AU561" s="637"/>
      <c r="AV561" s="637"/>
      <c r="AW561" s="637"/>
      <c r="AX561" s="637"/>
      <c r="AY561" s="637"/>
      <c r="AZ561" s="637"/>
      <c r="BA561" s="637"/>
      <c r="BB561" s="637"/>
      <c r="BC561" s="637"/>
      <c r="BD561" s="637"/>
      <c r="BE561" s="637"/>
      <c r="BF561" s="637"/>
      <c r="BG561" s="637"/>
      <c r="BH561" s="637"/>
      <c r="BI561" s="637"/>
      <c r="BJ561" s="637"/>
      <c r="BK561" s="637"/>
      <c r="BL561" s="637"/>
      <c r="BM561" s="637"/>
      <c r="BN561" s="637"/>
      <c r="BO561" s="637"/>
      <c r="BP561" s="637"/>
      <c r="BQ561" s="637"/>
      <c r="BR561" s="637"/>
      <c r="BS561" s="637"/>
      <c r="BT561" s="637"/>
      <c r="BU561" s="637"/>
      <c r="BV561" s="637"/>
      <c r="BW561" s="637"/>
      <c r="BX561" s="637"/>
      <c r="BY561" s="637"/>
      <c r="BZ561" s="637"/>
      <c r="CA561" s="637"/>
      <c r="CB561" s="637"/>
    </row>
    <row r="562" spans="3:80">
      <c r="C562" s="636"/>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37"/>
      <c r="BJ562" s="637"/>
      <c r="BK562" s="637"/>
      <c r="BL562" s="637"/>
      <c r="BM562" s="637"/>
      <c r="BN562" s="637"/>
      <c r="BO562" s="637"/>
      <c r="BP562" s="637"/>
      <c r="BQ562" s="637"/>
      <c r="BR562" s="637"/>
      <c r="BS562" s="637"/>
      <c r="BT562" s="637"/>
      <c r="BU562" s="637"/>
      <c r="BV562" s="637"/>
      <c r="BW562" s="637"/>
      <c r="BX562" s="637"/>
      <c r="BY562" s="637"/>
      <c r="BZ562" s="637"/>
      <c r="CA562" s="637"/>
      <c r="CB562" s="637"/>
    </row>
    <row r="563" spans="3:80">
      <c r="C563" s="636"/>
      <c r="D563" s="637"/>
      <c r="E563" s="637"/>
      <c r="F563" s="637"/>
      <c r="G563" s="637"/>
      <c r="H563" s="637"/>
      <c r="I563" s="637"/>
      <c r="J563" s="637"/>
      <c r="K563" s="637"/>
      <c r="L563" s="637"/>
      <c r="M563" s="637"/>
      <c r="N563" s="637"/>
      <c r="O563" s="637"/>
      <c r="P563" s="637"/>
      <c r="Q563" s="637"/>
      <c r="R563" s="637"/>
      <c r="S563" s="637"/>
      <c r="T563" s="637"/>
      <c r="U563" s="637"/>
      <c r="V563" s="637"/>
      <c r="W563" s="637"/>
      <c r="X563" s="637"/>
      <c r="Y563" s="637"/>
      <c r="Z563" s="637"/>
      <c r="AA563" s="637"/>
      <c r="AB563" s="637"/>
      <c r="AC563" s="637"/>
      <c r="AD563" s="637"/>
      <c r="AE563" s="637"/>
      <c r="AF563" s="637"/>
      <c r="AG563" s="637"/>
      <c r="AH563" s="637"/>
      <c r="AI563" s="637"/>
      <c r="AJ563" s="637"/>
      <c r="AK563" s="637"/>
      <c r="AL563" s="637"/>
      <c r="AM563" s="637"/>
      <c r="AN563" s="637"/>
      <c r="AO563" s="637"/>
      <c r="AP563" s="637"/>
      <c r="AQ563" s="637"/>
      <c r="AR563" s="637"/>
      <c r="AS563" s="637"/>
      <c r="AT563" s="637"/>
      <c r="AU563" s="637"/>
      <c r="AV563" s="637"/>
      <c r="AW563" s="637"/>
      <c r="AX563" s="637"/>
      <c r="AY563" s="637"/>
      <c r="AZ563" s="637"/>
      <c r="BA563" s="637"/>
      <c r="BB563" s="637"/>
      <c r="BC563" s="637"/>
      <c r="BD563" s="637"/>
      <c r="BE563" s="637"/>
      <c r="BF563" s="637"/>
      <c r="BG563" s="637"/>
      <c r="BH563" s="637"/>
      <c r="BI563" s="637"/>
      <c r="BJ563" s="637"/>
      <c r="BK563" s="637"/>
      <c r="BL563" s="637"/>
      <c r="BM563" s="637"/>
      <c r="BN563" s="637"/>
      <c r="BO563" s="637"/>
      <c r="BP563" s="637"/>
      <c r="BQ563" s="637"/>
      <c r="BR563" s="637"/>
      <c r="BS563" s="637"/>
      <c r="BT563" s="637"/>
      <c r="BU563" s="637"/>
      <c r="BV563" s="637"/>
      <c r="BW563" s="637"/>
      <c r="BX563" s="637"/>
      <c r="BY563" s="637"/>
      <c r="BZ563" s="637"/>
      <c r="CA563" s="637"/>
      <c r="CB563" s="637"/>
    </row>
    <row r="564" spans="3:80">
      <c r="C564" s="636"/>
      <c r="D564" s="637"/>
      <c r="E564" s="637"/>
      <c r="F564" s="637"/>
      <c r="G564" s="637"/>
      <c r="H564" s="637"/>
      <c r="I564" s="637"/>
      <c r="J564" s="637"/>
      <c r="K564" s="637"/>
      <c r="L564" s="637"/>
      <c r="M564" s="637"/>
      <c r="N564" s="637"/>
      <c r="O564" s="637"/>
      <c r="P564" s="637"/>
      <c r="Q564" s="637"/>
      <c r="R564" s="637"/>
      <c r="S564" s="637"/>
      <c r="T564" s="637"/>
      <c r="U564" s="637"/>
      <c r="V564" s="637"/>
      <c r="W564" s="637"/>
      <c r="X564" s="637"/>
      <c r="Y564" s="637"/>
      <c r="Z564" s="637"/>
      <c r="AA564" s="637"/>
      <c r="AB564" s="637"/>
      <c r="AC564" s="637"/>
      <c r="AD564" s="637"/>
      <c r="AE564" s="637"/>
      <c r="AF564" s="637"/>
      <c r="AG564" s="637"/>
      <c r="AH564" s="637"/>
      <c r="AI564" s="637"/>
      <c r="AJ564" s="637"/>
      <c r="AK564" s="637"/>
      <c r="AL564" s="637"/>
      <c r="AM564" s="637"/>
      <c r="AN564" s="637"/>
      <c r="AO564" s="637"/>
      <c r="AP564" s="637"/>
      <c r="AQ564" s="637"/>
      <c r="AR564" s="637"/>
      <c r="AS564" s="637"/>
      <c r="AT564" s="637"/>
      <c r="AU564" s="637"/>
      <c r="AV564" s="637"/>
      <c r="AW564" s="637"/>
      <c r="AX564" s="637"/>
      <c r="AY564" s="637"/>
      <c r="AZ564" s="637"/>
      <c r="BA564" s="637"/>
      <c r="BB564" s="637"/>
      <c r="BC564" s="637"/>
      <c r="BD564" s="637"/>
      <c r="BE564" s="637"/>
      <c r="BF564" s="637"/>
      <c r="BG564" s="637"/>
      <c r="BH564" s="637"/>
      <c r="BI564" s="637"/>
      <c r="BJ564" s="637"/>
      <c r="BK564" s="637"/>
      <c r="BL564" s="637"/>
      <c r="BM564" s="637"/>
      <c r="BN564" s="637"/>
      <c r="BO564" s="637"/>
      <c r="BP564" s="637"/>
      <c r="BQ564" s="637"/>
      <c r="BR564" s="637"/>
      <c r="BS564" s="637"/>
      <c r="BT564" s="637"/>
      <c r="BU564" s="637"/>
      <c r="BV564" s="637"/>
      <c r="BW564" s="637"/>
      <c r="BX564" s="637"/>
      <c r="BY564" s="637"/>
      <c r="BZ564" s="637"/>
      <c r="CA564" s="637"/>
      <c r="CB564" s="637"/>
    </row>
    <row r="565" spans="3:80">
      <c r="C565" s="636"/>
      <c r="D565" s="637"/>
      <c r="E565" s="637"/>
      <c r="F565" s="637"/>
      <c r="G565" s="637"/>
      <c r="H565" s="637"/>
      <c r="I565" s="637"/>
      <c r="J565" s="637"/>
      <c r="K565" s="637"/>
      <c r="L565" s="637"/>
      <c r="M565" s="637"/>
      <c r="N565" s="637"/>
      <c r="O565" s="637"/>
      <c r="P565" s="637"/>
      <c r="Q565" s="637"/>
      <c r="R565" s="637"/>
      <c r="S565" s="637"/>
      <c r="T565" s="637"/>
      <c r="U565" s="637"/>
      <c r="V565" s="637"/>
      <c r="W565" s="637"/>
      <c r="X565" s="637"/>
      <c r="Y565" s="637"/>
      <c r="Z565" s="637"/>
      <c r="AA565" s="637"/>
      <c r="AB565" s="637"/>
      <c r="AC565" s="637"/>
      <c r="AD565" s="637"/>
      <c r="AE565" s="637"/>
      <c r="AF565" s="637"/>
      <c r="AG565" s="637"/>
      <c r="AH565" s="637"/>
      <c r="AI565" s="637"/>
      <c r="AJ565" s="637"/>
      <c r="AK565" s="637"/>
      <c r="AL565" s="637"/>
      <c r="AM565" s="637"/>
      <c r="AN565" s="637"/>
      <c r="AO565" s="637"/>
      <c r="AP565" s="637"/>
      <c r="AQ565" s="637"/>
      <c r="AR565" s="637"/>
      <c r="AS565" s="637"/>
      <c r="AT565" s="637"/>
      <c r="AU565" s="637"/>
      <c r="AV565" s="637"/>
      <c r="AW565" s="637"/>
      <c r="AX565" s="637"/>
      <c r="AY565" s="637"/>
      <c r="AZ565" s="637"/>
      <c r="BA565" s="637"/>
      <c r="BB565" s="637"/>
      <c r="BC565" s="637"/>
      <c r="BD565" s="637"/>
      <c r="BE565" s="637"/>
      <c r="BF565" s="637"/>
      <c r="BG565" s="637"/>
      <c r="BH565" s="637"/>
      <c r="BI565" s="637"/>
      <c r="BJ565" s="637"/>
      <c r="BK565" s="637"/>
      <c r="BL565" s="637"/>
      <c r="BM565" s="637"/>
      <c r="BN565" s="637"/>
      <c r="BO565" s="637"/>
      <c r="BP565" s="637"/>
      <c r="BQ565" s="637"/>
      <c r="BR565" s="637"/>
      <c r="BS565" s="637"/>
      <c r="BT565" s="637"/>
      <c r="BU565" s="637"/>
      <c r="BV565" s="637"/>
      <c r="BW565" s="637"/>
      <c r="BX565" s="637"/>
      <c r="BY565" s="637"/>
      <c r="BZ565" s="637"/>
      <c r="CA565" s="637"/>
      <c r="CB565" s="637"/>
    </row>
    <row r="566" spans="3:80">
      <c r="C566" s="636"/>
      <c r="D566" s="637"/>
      <c r="E566" s="637"/>
      <c r="F566" s="637"/>
      <c r="G566" s="637"/>
      <c r="H566" s="637"/>
      <c r="I566" s="637"/>
      <c r="J566" s="637"/>
      <c r="K566" s="637"/>
      <c r="L566" s="637"/>
      <c r="M566" s="637"/>
      <c r="N566" s="637"/>
      <c r="O566" s="637"/>
      <c r="P566" s="637"/>
      <c r="Q566" s="637"/>
      <c r="R566" s="637"/>
      <c r="S566" s="637"/>
      <c r="T566" s="637"/>
      <c r="U566" s="637"/>
      <c r="V566" s="637"/>
      <c r="W566" s="637"/>
      <c r="X566" s="637"/>
      <c r="Y566" s="637"/>
      <c r="Z566" s="637"/>
      <c r="AA566" s="637"/>
      <c r="AB566" s="637"/>
      <c r="AC566" s="637"/>
      <c r="AD566" s="637"/>
      <c r="AE566" s="637"/>
      <c r="AF566" s="637"/>
      <c r="AG566" s="637"/>
      <c r="AH566" s="637"/>
      <c r="AI566" s="637"/>
      <c r="AJ566" s="637"/>
      <c r="AK566" s="637"/>
      <c r="AL566" s="637"/>
      <c r="AM566" s="637"/>
      <c r="AN566" s="637"/>
      <c r="AO566" s="637"/>
      <c r="AP566" s="637"/>
      <c r="AQ566" s="637"/>
      <c r="AR566" s="637"/>
      <c r="AS566" s="637"/>
      <c r="AT566" s="637"/>
      <c r="AU566" s="637"/>
      <c r="AV566" s="637"/>
      <c r="AW566" s="637"/>
      <c r="AX566" s="637"/>
      <c r="AY566" s="637"/>
      <c r="AZ566" s="637"/>
      <c r="BA566" s="637"/>
      <c r="BB566" s="637"/>
      <c r="BC566" s="637"/>
      <c r="BD566" s="637"/>
      <c r="BE566" s="637"/>
      <c r="BF566" s="637"/>
      <c r="BG566" s="637"/>
      <c r="BH566" s="637"/>
      <c r="BI566" s="637"/>
      <c r="BJ566" s="637"/>
      <c r="BK566" s="637"/>
      <c r="BL566" s="637"/>
      <c r="BM566" s="637"/>
      <c r="BN566" s="637"/>
      <c r="BO566" s="637"/>
      <c r="BP566" s="637"/>
      <c r="BQ566" s="637"/>
      <c r="BR566" s="637"/>
      <c r="BS566" s="637"/>
      <c r="BT566" s="637"/>
      <c r="BU566" s="637"/>
      <c r="BV566" s="637"/>
      <c r="BW566" s="637"/>
      <c r="BX566" s="637"/>
      <c r="BY566" s="637"/>
      <c r="BZ566" s="637"/>
      <c r="CA566" s="637"/>
      <c r="CB566" s="637"/>
    </row>
    <row r="567" spans="3:80">
      <c r="C567" s="636"/>
      <c r="D567" s="637"/>
      <c r="E567" s="637"/>
      <c r="F567" s="637"/>
      <c r="G567" s="637"/>
      <c r="H567" s="637"/>
      <c r="I567" s="637"/>
      <c r="J567" s="637"/>
      <c r="K567" s="637"/>
      <c r="L567" s="637"/>
      <c r="M567" s="637"/>
      <c r="N567" s="637"/>
      <c r="O567" s="637"/>
      <c r="P567" s="637"/>
      <c r="Q567" s="637"/>
      <c r="R567" s="637"/>
      <c r="S567" s="637"/>
      <c r="T567" s="637"/>
      <c r="U567" s="637"/>
      <c r="V567" s="637"/>
      <c r="W567" s="637"/>
      <c r="X567" s="637"/>
      <c r="Y567" s="637"/>
      <c r="Z567" s="637"/>
      <c r="AA567" s="637"/>
      <c r="AB567" s="637"/>
      <c r="AC567" s="637"/>
      <c r="AD567" s="637"/>
      <c r="AE567" s="637"/>
      <c r="AF567" s="637"/>
      <c r="AG567" s="637"/>
      <c r="AH567" s="637"/>
      <c r="AI567" s="637"/>
      <c r="AJ567" s="637"/>
      <c r="AK567" s="637"/>
      <c r="AL567" s="637"/>
      <c r="AM567" s="637"/>
      <c r="AN567" s="637"/>
      <c r="AO567" s="637"/>
      <c r="AP567" s="637"/>
      <c r="AQ567" s="637"/>
      <c r="AR567" s="637"/>
      <c r="AS567" s="637"/>
      <c r="AT567" s="637"/>
      <c r="AU567" s="637"/>
      <c r="AV567" s="637"/>
      <c r="AW567" s="637"/>
      <c r="AX567" s="637"/>
      <c r="AY567" s="637"/>
      <c r="AZ567" s="637"/>
      <c r="BA567" s="637"/>
      <c r="BB567" s="637"/>
      <c r="BC567" s="637"/>
      <c r="BD567" s="637"/>
      <c r="BE567" s="637"/>
      <c r="BF567" s="637"/>
      <c r="BG567" s="637"/>
      <c r="BH567" s="637"/>
      <c r="BI567" s="637"/>
      <c r="BJ567" s="637"/>
      <c r="BK567" s="637"/>
      <c r="BL567" s="637"/>
      <c r="BM567" s="637"/>
      <c r="BN567" s="637"/>
      <c r="BO567" s="637"/>
      <c r="BP567" s="637"/>
      <c r="BQ567" s="637"/>
      <c r="BR567" s="637"/>
      <c r="BS567" s="637"/>
      <c r="BT567" s="637"/>
      <c r="BU567" s="637"/>
      <c r="BV567" s="637"/>
      <c r="BW567" s="637"/>
      <c r="BX567" s="637"/>
      <c r="BY567" s="637"/>
      <c r="BZ567" s="637"/>
      <c r="CA567" s="637"/>
      <c r="CB567" s="637"/>
    </row>
    <row r="568" spans="3:80">
      <c r="C568" s="636"/>
      <c r="D568" s="637"/>
      <c r="E568" s="637"/>
      <c r="F568" s="637"/>
      <c r="G568" s="637"/>
      <c r="H568" s="637"/>
      <c r="I568" s="637"/>
      <c r="J568" s="637"/>
      <c r="K568" s="637"/>
      <c r="L568" s="637"/>
      <c r="M568" s="637"/>
      <c r="N568" s="637"/>
      <c r="O568" s="637"/>
      <c r="P568" s="637"/>
      <c r="Q568" s="637"/>
      <c r="R568" s="637"/>
      <c r="S568" s="637"/>
      <c r="T568" s="637"/>
      <c r="U568" s="637"/>
      <c r="V568" s="637"/>
      <c r="W568" s="637"/>
      <c r="X568" s="637"/>
      <c r="Y568" s="637"/>
      <c r="Z568" s="637"/>
      <c r="AA568" s="637"/>
      <c r="AB568" s="637"/>
      <c r="AC568" s="637"/>
      <c r="AD568" s="637"/>
      <c r="AE568" s="637"/>
      <c r="AF568" s="637"/>
      <c r="AG568" s="637"/>
      <c r="AH568" s="637"/>
      <c r="AI568" s="637"/>
      <c r="AJ568" s="637"/>
      <c r="AK568" s="637"/>
      <c r="AL568" s="637"/>
      <c r="AM568" s="637"/>
      <c r="AN568" s="637"/>
      <c r="AO568" s="637"/>
      <c r="AP568" s="637"/>
      <c r="AQ568" s="637"/>
      <c r="AR568" s="637"/>
      <c r="AS568" s="637"/>
      <c r="AT568" s="637"/>
      <c r="AU568" s="637"/>
      <c r="AV568" s="637"/>
      <c r="AW568" s="637"/>
      <c r="AX568" s="637"/>
      <c r="AY568" s="637"/>
      <c r="AZ568" s="637"/>
      <c r="BA568" s="637"/>
      <c r="BB568" s="637"/>
      <c r="BC568" s="637"/>
      <c r="BD568" s="637"/>
      <c r="BE568" s="637"/>
      <c r="BF568" s="637"/>
      <c r="BG568" s="637"/>
      <c r="BH568" s="637"/>
      <c r="BI568" s="637"/>
      <c r="BJ568" s="637"/>
      <c r="BK568" s="637"/>
      <c r="BL568" s="637"/>
      <c r="BM568" s="637"/>
      <c r="BN568" s="637"/>
      <c r="BO568" s="637"/>
      <c r="BP568" s="637"/>
      <c r="BQ568" s="637"/>
      <c r="BR568" s="637"/>
      <c r="BS568" s="637"/>
      <c r="BT568" s="637"/>
      <c r="BU568" s="637"/>
      <c r="BV568" s="637"/>
      <c r="BW568" s="637"/>
      <c r="BX568" s="637"/>
      <c r="BY568" s="637"/>
      <c r="BZ568" s="637"/>
      <c r="CA568" s="637"/>
      <c r="CB568" s="637"/>
    </row>
    <row r="569" spans="3:80">
      <c r="C569" s="636"/>
      <c r="D569" s="637"/>
      <c r="E569" s="637"/>
      <c r="F569" s="637"/>
      <c r="G569" s="637"/>
      <c r="H569" s="637"/>
      <c r="I569" s="637"/>
      <c r="J569" s="637"/>
      <c r="K569" s="637"/>
      <c r="L569" s="637"/>
      <c r="M569" s="637"/>
      <c r="N569" s="637"/>
      <c r="O569" s="637"/>
      <c r="P569" s="637"/>
      <c r="Q569" s="637"/>
      <c r="R569" s="637"/>
      <c r="S569" s="637"/>
      <c r="T569" s="637"/>
      <c r="U569" s="637"/>
      <c r="V569" s="637"/>
      <c r="W569" s="637"/>
      <c r="X569" s="637"/>
      <c r="Y569" s="637"/>
      <c r="Z569" s="637"/>
      <c r="AA569" s="637"/>
      <c r="AB569" s="637"/>
      <c r="AC569" s="637"/>
      <c r="AD569" s="637"/>
      <c r="AE569" s="637"/>
      <c r="AF569" s="637"/>
      <c r="AG569" s="637"/>
      <c r="AH569" s="637"/>
      <c r="AI569" s="637"/>
      <c r="AJ569" s="637"/>
      <c r="AK569" s="637"/>
      <c r="AL569" s="637"/>
      <c r="AM569" s="637"/>
      <c r="AN569" s="637"/>
      <c r="AO569" s="637"/>
      <c r="AP569" s="637"/>
      <c r="AQ569" s="637"/>
      <c r="AR569" s="637"/>
      <c r="AS569" s="637"/>
      <c r="AT569" s="637"/>
      <c r="AU569" s="637"/>
      <c r="AV569" s="637"/>
      <c r="AW569" s="637"/>
      <c r="AX569" s="637"/>
      <c r="AY569" s="637"/>
      <c r="AZ569" s="637"/>
      <c r="BA569" s="637"/>
      <c r="BB569" s="637"/>
      <c r="BC569" s="637"/>
      <c r="BD569" s="637"/>
      <c r="BE569" s="637"/>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row>
    <row r="570" spans="3:80">
      <c r="C570" s="636"/>
      <c r="D570" s="637"/>
      <c r="E570" s="637"/>
      <c r="F570" s="637"/>
      <c r="G570" s="637"/>
      <c r="H570" s="637"/>
      <c r="I570" s="637"/>
      <c r="J570" s="637"/>
      <c r="K570" s="637"/>
      <c r="L570" s="637"/>
      <c r="M570" s="637"/>
      <c r="N570" s="637"/>
      <c r="O570" s="637"/>
      <c r="P570" s="637"/>
      <c r="Q570" s="637"/>
      <c r="R570" s="637"/>
      <c r="S570" s="637"/>
      <c r="T570" s="637"/>
      <c r="U570" s="637"/>
      <c r="V570" s="637"/>
      <c r="W570" s="637"/>
      <c r="X570" s="637"/>
      <c r="Y570" s="637"/>
      <c r="Z570" s="637"/>
      <c r="AA570" s="637"/>
      <c r="AB570" s="637"/>
      <c r="AC570" s="637"/>
      <c r="AD570" s="637"/>
      <c r="AE570" s="637"/>
      <c r="AF570" s="637"/>
      <c r="AG570" s="637"/>
      <c r="AH570" s="637"/>
      <c r="AI570" s="637"/>
      <c r="AJ570" s="637"/>
      <c r="AK570" s="637"/>
      <c r="AL570" s="637"/>
      <c r="AM570" s="637"/>
      <c r="AN570" s="637"/>
      <c r="AO570" s="637"/>
      <c r="AP570" s="637"/>
      <c r="AQ570" s="637"/>
      <c r="AR570" s="637"/>
      <c r="AS570" s="637"/>
      <c r="AT570" s="637"/>
      <c r="AU570" s="637"/>
      <c r="AV570" s="637"/>
      <c r="AW570" s="637"/>
      <c r="AX570" s="637"/>
      <c r="AY570" s="637"/>
      <c r="AZ570" s="637"/>
      <c r="BA570" s="637"/>
      <c r="BB570" s="637"/>
      <c r="BC570" s="637"/>
      <c r="BD570" s="637"/>
      <c r="BE570" s="637"/>
      <c r="BF570" s="637"/>
      <c r="BG570" s="637"/>
      <c r="BH570" s="637"/>
      <c r="BI570" s="637"/>
      <c r="BJ570" s="637"/>
      <c r="BK570" s="637"/>
      <c r="BL570" s="637"/>
      <c r="BM570" s="637"/>
      <c r="BN570" s="637"/>
      <c r="BO570" s="637"/>
      <c r="BP570" s="637"/>
      <c r="BQ570" s="637"/>
      <c r="BR570" s="637"/>
      <c r="BS570" s="637"/>
      <c r="BT570" s="637"/>
      <c r="BU570" s="637"/>
      <c r="BV570" s="637"/>
      <c r="BW570" s="637"/>
      <c r="BX570" s="637"/>
      <c r="BY570" s="637"/>
      <c r="BZ570" s="637"/>
      <c r="CA570" s="637"/>
      <c r="CB570" s="637"/>
    </row>
    <row r="571" spans="3:80">
      <c r="C571" s="636"/>
      <c r="D571" s="637"/>
      <c r="E571" s="637"/>
      <c r="F571" s="637"/>
      <c r="G571" s="637"/>
      <c r="H571" s="637"/>
      <c r="I571" s="637"/>
      <c r="J571" s="637"/>
      <c r="K571" s="637"/>
      <c r="L571" s="637"/>
      <c r="M571" s="637"/>
      <c r="N571" s="637"/>
      <c r="O571" s="637"/>
      <c r="P571" s="637"/>
      <c r="Q571" s="637"/>
      <c r="R571" s="637"/>
      <c r="S571" s="637"/>
      <c r="T571" s="637"/>
      <c r="U571" s="637"/>
      <c r="V571" s="637"/>
      <c r="W571" s="637"/>
      <c r="X571" s="637"/>
      <c r="Y571" s="637"/>
      <c r="Z571" s="637"/>
      <c r="AA571" s="637"/>
      <c r="AB571" s="637"/>
      <c r="AC571" s="637"/>
      <c r="AD571" s="637"/>
      <c r="AE571" s="637"/>
      <c r="AF571" s="637"/>
      <c r="AG571" s="637"/>
      <c r="AH571" s="637"/>
      <c r="AI571" s="637"/>
      <c r="AJ571" s="637"/>
      <c r="AK571" s="637"/>
      <c r="AL571" s="637"/>
      <c r="AM571" s="637"/>
      <c r="AN571" s="637"/>
      <c r="AO571" s="637"/>
      <c r="AP571" s="637"/>
      <c r="AQ571" s="637"/>
      <c r="AR571" s="637"/>
      <c r="AS571" s="637"/>
      <c r="AT571" s="637"/>
      <c r="AU571" s="637"/>
      <c r="AV571" s="637"/>
      <c r="AW571" s="637"/>
      <c r="AX571" s="637"/>
      <c r="AY571" s="637"/>
      <c r="AZ571" s="637"/>
      <c r="BA571" s="637"/>
      <c r="BB571" s="637"/>
      <c r="BC571" s="637"/>
      <c r="BD571" s="637"/>
      <c r="BE571" s="637"/>
      <c r="BF571" s="637"/>
      <c r="BG571" s="637"/>
      <c r="BH571" s="637"/>
      <c r="BI571" s="637"/>
      <c r="BJ571" s="637"/>
      <c r="BK571" s="637"/>
      <c r="BL571" s="637"/>
      <c r="BM571" s="637"/>
      <c r="BN571" s="637"/>
      <c r="BO571" s="637"/>
      <c r="BP571" s="637"/>
      <c r="BQ571" s="637"/>
      <c r="BR571" s="637"/>
      <c r="BS571" s="637"/>
      <c r="BT571" s="637"/>
      <c r="BU571" s="637"/>
      <c r="BV571" s="637"/>
      <c r="BW571" s="637"/>
      <c r="BX571" s="637"/>
      <c r="BY571" s="637"/>
      <c r="BZ571" s="637"/>
      <c r="CA571" s="637"/>
      <c r="CB571" s="637"/>
    </row>
    <row r="572" spans="3:80">
      <c r="C572" s="636"/>
      <c r="D572" s="637"/>
      <c r="E572" s="637"/>
      <c r="F572" s="637"/>
      <c r="G572" s="637"/>
      <c r="H572" s="637"/>
      <c r="I572" s="637"/>
      <c r="J572" s="637"/>
      <c r="K572" s="637"/>
      <c r="L572" s="637"/>
      <c r="M572" s="637"/>
      <c r="N572" s="637"/>
      <c r="O572" s="637"/>
      <c r="P572" s="637"/>
      <c r="Q572" s="637"/>
      <c r="R572" s="637"/>
      <c r="S572" s="637"/>
      <c r="T572" s="637"/>
      <c r="U572" s="637"/>
      <c r="V572" s="637"/>
      <c r="W572" s="637"/>
      <c r="X572" s="637"/>
      <c r="Y572" s="637"/>
      <c r="Z572" s="637"/>
      <c r="AA572" s="637"/>
      <c r="AB572" s="637"/>
      <c r="AC572" s="637"/>
      <c r="AD572" s="637"/>
      <c r="AE572" s="637"/>
      <c r="AF572" s="637"/>
      <c r="AG572" s="637"/>
      <c r="AH572" s="637"/>
      <c r="AI572" s="637"/>
      <c r="AJ572" s="637"/>
      <c r="AK572" s="637"/>
      <c r="AL572" s="637"/>
      <c r="AM572" s="637"/>
      <c r="AN572" s="637"/>
      <c r="AO572" s="637"/>
      <c r="AP572" s="637"/>
      <c r="AQ572" s="637"/>
      <c r="AR572" s="637"/>
      <c r="AS572" s="637"/>
      <c r="AT572" s="637"/>
      <c r="AU572" s="637"/>
      <c r="AV572" s="637"/>
      <c r="AW572" s="637"/>
      <c r="AX572" s="637"/>
      <c r="AY572" s="637"/>
      <c r="AZ572" s="637"/>
      <c r="BA572" s="637"/>
      <c r="BB572" s="637"/>
      <c r="BC572" s="637"/>
      <c r="BD572" s="637"/>
      <c r="BE572" s="637"/>
      <c r="BF572" s="637"/>
      <c r="BG572" s="637"/>
      <c r="BH572" s="637"/>
      <c r="BI572" s="637"/>
      <c r="BJ572" s="637"/>
      <c r="BK572" s="637"/>
      <c r="BL572" s="637"/>
      <c r="BM572" s="637"/>
      <c r="BN572" s="637"/>
      <c r="BO572" s="637"/>
      <c r="BP572" s="637"/>
      <c r="BQ572" s="637"/>
      <c r="BR572" s="637"/>
      <c r="BS572" s="637"/>
      <c r="BT572" s="637"/>
      <c r="BU572" s="637"/>
      <c r="BV572" s="637"/>
      <c r="BW572" s="637"/>
      <c r="BX572" s="637"/>
      <c r="BY572" s="637"/>
      <c r="BZ572" s="637"/>
      <c r="CA572" s="637"/>
      <c r="CB572" s="637"/>
    </row>
    <row r="573" spans="3:80">
      <c r="C573" s="636"/>
      <c r="D573" s="637"/>
      <c r="E573" s="637"/>
      <c r="F573" s="637"/>
      <c r="G573" s="637"/>
      <c r="H573" s="637"/>
      <c r="I573" s="637"/>
      <c r="J573" s="637"/>
      <c r="K573" s="637"/>
      <c r="L573" s="637"/>
      <c r="M573" s="637"/>
      <c r="N573" s="637"/>
      <c r="O573" s="637"/>
      <c r="P573" s="637"/>
      <c r="Q573" s="637"/>
      <c r="R573" s="637"/>
      <c r="S573" s="637"/>
      <c r="T573" s="637"/>
      <c r="U573" s="637"/>
      <c r="V573" s="637"/>
      <c r="W573" s="637"/>
      <c r="X573" s="637"/>
      <c r="Y573" s="637"/>
      <c r="Z573" s="637"/>
      <c r="AA573" s="637"/>
      <c r="AB573" s="637"/>
      <c r="AC573" s="637"/>
      <c r="AD573" s="637"/>
      <c r="AE573" s="637"/>
      <c r="AF573" s="637"/>
      <c r="AG573" s="637"/>
      <c r="AH573" s="637"/>
      <c r="AI573" s="637"/>
      <c r="AJ573" s="637"/>
      <c r="AK573" s="637"/>
      <c r="AL573" s="637"/>
      <c r="AM573" s="637"/>
      <c r="AN573" s="637"/>
      <c r="AO573" s="637"/>
      <c r="AP573" s="637"/>
      <c r="AQ573" s="637"/>
      <c r="AR573" s="637"/>
      <c r="AS573" s="637"/>
      <c r="AT573" s="637"/>
      <c r="AU573" s="637"/>
      <c r="AV573" s="637"/>
      <c r="AW573" s="637"/>
      <c r="AX573" s="637"/>
      <c r="AY573" s="637"/>
      <c r="AZ573" s="637"/>
      <c r="BA573" s="637"/>
      <c r="BB573" s="637"/>
      <c r="BC573" s="637"/>
      <c r="BD573" s="637"/>
      <c r="BE573" s="637"/>
      <c r="BF573" s="637"/>
      <c r="BG573" s="637"/>
      <c r="BH573" s="637"/>
      <c r="BI573" s="637"/>
      <c r="BJ573" s="637"/>
      <c r="BK573" s="637"/>
      <c r="BL573" s="637"/>
      <c r="BM573" s="637"/>
      <c r="BN573" s="637"/>
      <c r="BO573" s="637"/>
      <c r="BP573" s="637"/>
      <c r="BQ573" s="637"/>
      <c r="BR573" s="637"/>
      <c r="BS573" s="637"/>
      <c r="BT573" s="637"/>
      <c r="BU573" s="637"/>
      <c r="BV573" s="637"/>
      <c r="BW573" s="637"/>
      <c r="BX573" s="637"/>
      <c r="BY573" s="637"/>
      <c r="BZ573" s="637"/>
      <c r="CA573" s="637"/>
      <c r="CB573" s="637"/>
    </row>
    <row r="574" spans="3:80">
      <c r="C574" s="636"/>
      <c r="D574" s="637"/>
      <c r="E574" s="637"/>
      <c r="F574" s="637"/>
      <c r="G574" s="637"/>
      <c r="H574" s="637"/>
      <c r="I574" s="637"/>
      <c r="J574" s="637"/>
      <c r="K574" s="637"/>
      <c r="L574" s="637"/>
      <c r="M574" s="637"/>
      <c r="N574" s="637"/>
      <c r="O574" s="637"/>
      <c r="P574" s="637"/>
      <c r="Q574" s="637"/>
      <c r="R574" s="637"/>
      <c r="S574" s="637"/>
      <c r="T574" s="637"/>
      <c r="U574" s="637"/>
      <c r="V574" s="637"/>
      <c r="W574" s="637"/>
      <c r="X574" s="637"/>
      <c r="Y574" s="637"/>
      <c r="Z574" s="637"/>
      <c r="AA574" s="637"/>
      <c r="AB574" s="637"/>
      <c r="AC574" s="637"/>
      <c r="AD574" s="637"/>
      <c r="AE574" s="637"/>
      <c r="AF574" s="637"/>
      <c r="AG574" s="637"/>
      <c r="AH574" s="637"/>
      <c r="AI574" s="637"/>
      <c r="AJ574" s="637"/>
      <c r="AK574" s="637"/>
      <c r="AL574" s="637"/>
      <c r="AM574" s="637"/>
      <c r="AN574" s="637"/>
      <c r="AO574" s="637"/>
      <c r="AP574" s="637"/>
      <c r="AQ574" s="637"/>
      <c r="AR574" s="637"/>
      <c r="AS574" s="637"/>
      <c r="AT574" s="637"/>
      <c r="AU574" s="637"/>
      <c r="AV574" s="637"/>
      <c r="AW574" s="637"/>
      <c r="AX574" s="637"/>
      <c r="AY574" s="637"/>
      <c r="AZ574" s="637"/>
      <c r="BA574" s="637"/>
      <c r="BB574" s="637"/>
      <c r="BC574" s="637"/>
      <c r="BD574" s="637"/>
      <c r="BE574" s="637"/>
      <c r="BF574" s="637"/>
      <c r="BG574" s="637"/>
      <c r="BH574" s="637"/>
      <c r="BI574" s="637"/>
      <c r="BJ574" s="637"/>
      <c r="BK574" s="637"/>
      <c r="BL574" s="637"/>
      <c r="BM574" s="637"/>
      <c r="BN574" s="637"/>
      <c r="BO574" s="637"/>
      <c r="BP574" s="637"/>
      <c r="BQ574" s="637"/>
      <c r="BR574" s="637"/>
      <c r="BS574" s="637"/>
      <c r="BT574" s="637"/>
      <c r="BU574" s="637"/>
      <c r="BV574" s="637"/>
      <c r="BW574" s="637"/>
      <c r="BX574" s="637"/>
      <c r="BY574" s="637"/>
      <c r="BZ574" s="637"/>
      <c r="CA574" s="637"/>
      <c r="CB574" s="637"/>
    </row>
    <row r="575" spans="3:80">
      <c r="C575" s="636"/>
      <c r="D575" s="637"/>
      <c r="E575" s="637"/>
      <c r="F575" s="637"/>
      <c r="G575" s="637"/>
      <c r="H575" s="637"/>
      <c r="I575" s="637"/>
      <c r="J575" s="637"/>
      <c r="K575" s="637"/>
      <c r="L575" s="637"/>
      <c r="M575" s="637"/>
      <c r="N575" s="637"/>
      <c r="O575" s="637"/>
      <c r="P575" s="637"/>
      <c r="Q575" s="637"/>
      <c r="R575" s="637"/>
      <c r="S575" s="637"/>
      <c r="T575" s="637"/>
      <c r="U575" s="637"/>
      <c r="V575" s="637"/>
      <c r="W575" s="637"/>
      <c r="X575" s="637"/>
      <c r="Y575" s="637"/>
      <c r="Z575" s="637"/>
      <c r="AA575" s="637"/>
      <c r="AB575" s="637"/>
      <c r="AC575" s="637"/>
      <c r="AD575" s="637"/>
      <c r="AE575" s="637"/>
      <c r="AF575" s="637"/>
      <c r="AG575" s="637"/>
      <c r="AH575" s="637"/>
      <c r="AI575" s="637"/>
      <c r="AJ575" s="637"/>
      <c r="AK575" s="637"/>
      <c r="AL575" s="637"/>
      <c r="AM575" s="637"/>
      <c r="AN575" s="637"/>
      <c r="AO575" s="637"/>
      <c r="AP575" s="637"/>
      <c r="AQ575" s="637"/>
      <c r="AR575" s="637"/>
      <c r="AS575" s="637"/>
      <c r="AT575" s="637"/>
      <c r="AU575" s="637"/>
      <c r="AV575" s="637"/>
      <c r="AW575" s="637"/>
      <c r="AX575" s="637"/>
      <c r="AY575" s="637"/>
      <c r="AZ575" s="637"/>
      <c r="BA575" s="637"/>
      <c r="BB575" s="637"/>
      <c r="BC575" s="637"/>
      <c r="BD575" s="637"/>
      <c r="BE575" s="637"/>
      <c r="BF575" s="637"/>
      <c r="BG575" s="637"/>
      <c r="BH575" s="637"/>
      <c r="BI575" s="637"/>
      <c r="BJ575" s="637"/>
      <c r="BK575" s="637"/>
      <c r="BL575" s="637"/>
      <c r="BM575" s="637"/>
      <c r="BN575" s="637"/>
      <c r="BO575" s="637"/>
      <c r="BP575" s="637"/>
      <c r="BQ575" s="637"/>
      <c r="BR575" s="637"/>
      <c r="BS575" s="637"/>
      <c r="BT575" s="637"/>
      <c r="BU575" s="637"/>
      <c r="BV575" s="637"/>
      <c r="BW575" s="637"/>
      <c r="BX575" s="637"/>
      <c r="BY575" s="637"/>
      <c r="BZ575" s="637"/>
      <c r="CA575" s="637"/>
      <c r="CB575" s="637"/>
    </row>
    <row r="576" spans="3:80">
      <c r="C576" s="636"/>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c r="AZ576" s="637"/>
      <c r="BA576" s="637"/>
      <c r="BB576" s="637"/>
      <c r="BC576" s="637"/>
      <c r="BD576" s="637"/>
      <c r="BE576" s="637"/>
      <c r="BF576" s="637"/>
      <c r="BG576" s="637"/>
      <c r="BH576" s="637"/>
      <c r="BI576" s="637"/>
      <c r="BJ576" s="637"/>
      <c r="BK576" s="637"/>
      <c r="BL576" s="637"/>
      <c r="BM576" s="637"/>
      <c r="BN576" s="637"/>
      <c r="BO576" s="637"/>
      <c r="BP576" s="637"/>
      <c r="BQ576" s="637"/>
      <c r="BR576" s="637"/>
      <c r="BS576" s="637"/>
      <c r="BT576" s="637"/>
      <c r="BU576" s="637"/>
      <c r="BV576" s="637"/>
      <c r="BW576" s="637"/>
      <c r="BX576" s="637"/>
      <c r="BY576" s="637"/>
      <c r="BZ576" s="637"/>
      <c r="CA576" s="637"/>
      <c r="CB576" s="637"/>
    </row>
    <row r="577" spans="3:80">
      <c r="C577" s="636"/>
      <c r="D577" s="637"/>
      <c r="E577" s="637"/>
      <c r="F577" s="637"/>
      <c r="G577" s="637"/>
      <c r="H577" s="637"/>
      <c r="I577" s="637"/>
      <c r="J577" s="637"/>
      <c r="K577" s="637"/>
      <c r="L577" s="637"/>
      <c r="M577" s="637"/>
      <c r="N577" s="637"/>
      <c r="O577" s="637"/>
      <c r="P577" s="637"/>
      <c r="Q577" s="637"/>
      <c r="R577" s="637"/>
      <c r="S577" s="637"/>
      <c r="T577" s="637"/>
      <c r="U577" s="637"/>
      <c r="V577" s="637"/>
      <c r="W577" s="637"/>
      <c r="X577" s="637"/>
      <c r="Y577" s="637"/>
      <c r="Z577" s="637"/>
      <c r="AA577" s="637"/>
      <c r="AB577" s="637"/>
      <c r="AC577" s="637"/>
      <c r="AD577" s="637"/>
      <c r="AE577" s="637"/>
      <c r="AF577" s="637"/>
      <c r="AG577" s="637"/>
      <c r="AH577" s="637"/>
      <c r="AI577" s="637"/>
      <c r="AJ577" s="637"/>
      <c r="AK577" s="637"/>
      <c r="AL577" s="637"/>
      <c r="AM577" s="637"/>
      <c r="AN577" s="637"/>
      <c r="AO577" s="637"/>
      <c r="AP577" s="637"/>
      <c r="AQ577" s="637"/>
      <c r="AR577" s="637"/>
      <c r="AS577" s="637"/>
      <c r="AT577" s="637"/>
      <c r="AU577" s="637"/>
      <c r="AV577" s="637"/>
      <c r="AW577" s="637"/>
      <c r="AX577" s="637"/>
      <c r="AY577" s="637"/>
      <c r="AZ577" s="637"/>
      <c r="BA577" s="637"/>
      <c r="BB577" s="637"/>
      <c r="BC577" s="637"/>
      <c r="BD577" s="637"/>
      <c r="BE577" s="637"/>
      <c r="BF577" s="637"/>
      <c r="BG577" s="637"/>
      <c r="BH577" s="637"/>
      <c r="BI577" s="637"/>
      <c r="BJ577" s="637"/>
      <c r="BK577" s="637"/>
      <c r="BL577" s="637"/>
      <c r="BM577" s="637"/>
      <c r="BN577" s="637"/>
      <c r="BO577" s="637"/>
      <c r="BP577" s="637"/>
      <c r="BQ577" s="637"/>
      <c r="BR577" s="637"/>
      <c r="BS577" s="637"/>
      <c r="BT577" s="637"/>
      <c r="BU577" s="637"/>
      <c r="BV577" s="637"/>
      <c r="BW577" s="637"/>
      <c r="BX577" s="637"/>
      <c r="BY577" s="637"/>
      <c r="BZ577" s="637"/>
      <c r="CA577" s="637"/>
      <c r="CB577" s="637"/>
    </row>
    <row r="578" spans="3:80">
      <c r="C578" s="636"/>
      <c r="D578" s="637"/>
      <c r="E578" s="637"/>
      <c r="F578" s="637"/>
      <c r="G578" s="637"/>
      <c r="H578" s="637"/>
      <c r="I578" s="637"/>
      <c r="J578" s="637"/>
      <c r="K578" s="637"/>
      <c r="L578" s="637"/>
      <c r="M578" s="637"/>
      <c r="N578" s="637"/>
      <c r="O578" s="637"/>
      <c r="P578" s="637"/>
      <c r="Q578" s="637"/>
      <c r="R578" s="637"/>
      <c r="S578" s="637"/>
      <c r="T578" s="637"/>
      <c r="U578" s="637"/>
      <c r="V578" s="637"/>
      <c r="W578" s="637"/>
      <c r="X578" s="637"/>
      <c r="Y578" s="637"/>
      <c r="Z578" s="637"/>
      <c r="AA578" s="637"/>
      <c r="AB578" s="637"/>
      <c r="AC578" s="637"/>
      <c r="AD578" s="637"/>
      <c r="AE578" s="637"/>
      <c r="AF578" s="637"/>
      <c r="AG578" s="637"/>
      <c r="AH578" s="637"/>
      <c r="AI578" s="637"/>
      <c r="AJ578" s="637"/>
      <c r="AK578" s="637"/>
      <c r="AL578" s="637"/>
      <c r="AM578" s="637"/>
      <c r="AN578" s="637"/>
      <c r="AO578" s="637"/>
      <c r="AP578" s="637"/>
      <c r="AQ578" s="637"/>
      <c r="AR578" s="637"/>
      <c r="AS578" s="637"/>
      <c r="AT578" s="637"/>
      <c r="AU578" s="637"/>
      <c r="AV578" s="637"/>
      <c r="AW578" s="637"/>
      <c r="AX578" s="637"/>
      <c r="AY578" s="637"/>
      <c r="AZ578" s="637"/>
      <c r="BA578" s="637"/>
      <c r="BB578" s="637"/>
      <c r="BC578" s="637"/>
      <c r="BD578" s="637"/>
      <c r="BE578" s="637"/>
      <c r="BF578" s="637"/>
      <c r="BG578" s="637"/>
      <c r="BH578" s="637"/>
      <c r="BI578" s="637"/>
      <c r="BJ578" s="637"/>
      <c r="BK578" s="637"/>
      <c r="BL578" s="637"/>
      <c r="BM578" s="637"/>
      <c r="BN578" s="637"/>
      <c r="BO578" s="637"/>
      <c r="BP578" s="637"/>
      <c r="BQ578" s="637"/>
      <c r="BR578" s="637"/>
      <c r="BS578" s="637"/>
      <c r="BT578" s="637"/>
      <c r="BU578" s="637"/>
      <c r="BV578" s="637"/>
      <c r="BW578" s="637"/>
      <c r="BX578" s="637"/>
      <c r="BY578" s="637"/>
      <c r="BZ578" s="637"/>
      <c r="CA578" s="637"/>
      <c r="CB578" s="637"/>
    </row>
    <row r="579" spans="3:80">
      <c r="C579" s="636"/>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637"/>
      <c r="BG579" s="637"/>
      <c r="BH579" s="637"/>
      <c r="BI579" s="637"/>
      <c r="BJ579" s="637"/>
      <c r="BK579" s="637"/>
      <c r="BL579" s="637"/>
      <c r="BM579" s="637"/>
      <c r="BN579" s="637"/>
      <c r="BO579" s="637"/>
      <c r="BP579" s="637"/>
      <c r="BQ579" s="637"/>
      <c r="BR579" s="637"/>
      <c r="BS579" s="637"/>
      <c r="BT579" s="637"/>
      <c r="BU579" s="637"/>
      <c r="BV579" s="637"/>
      <c r="BW579" s="637"/>
      <c r="BX579" s="637"/>
      <c r="BY579" s="637"/>
      <c r="BZ579" s="637"/>
      <c r="CA579" s="637"/>
      <c r="CB579" s="637"/>
    </row>
    <row r="580" spans="3:80">
      <c r="C580" s="636"/>
      <c r="D580" s="637"/>
      <c r="E580" s="637"/>
      <c r="F580" s="637"/>
      <c r="G580" s="637"/>
      <c r="H580" s="637"/>
      <c r="I580" s="637"/>
      <c r="J580" s="637"/>
      <c r="K580" s="637"/>
      <c r="L580" s="637"/>
      <c r="M580" s="637"/>
      <c r="N580" s="637"/>
      <c r="O580" s="637"/>
      <c r="P580" s="637"/>
      <c r="Q580" s="637"/>
      <c r="R580" s="637"/>
      <c r="S580" s="637"/>
      <c r="T580" s="637"/>
      <c r="U580" s="637"/>
      <c r="V580" s="637"/>
      <c r="W580" s="637"/>
      <c r="X580" s="637"/>
      <c r="Y580" s="637"/>
      <c r="Z580" s="637"/>
      <c r="AA580" s="637"/>
      <c r="AB580" s="637"/>
      <c r="AC580" s="637"/>
      <c r="AD580" s="637"/>
      <c r="AE580" s="637"/>
      <c r="AF580" s="637"/>
      <c r="AG580" s="637"/>
      <c r="AH580" s="637"/>
      <c r="AI580" s="637"/>
      <c r="AJ580" s="637"/>
      <c r="AK580" s="637"/>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637"/>
      <c r="BG580" s="637"/>
      <c r="BH580" s="637"/>
      <c r="BI580" s="637"/>
      <c r="BJ580" s="637"/>
      <c r="BK580" s="637"/>
      <c r="BL580" s="637"/>
      <c r="BM580" s="637"/>
      <c r="BN580" s="637"/>
      <c r="BO580" s="637"/>
      <c r="BP580" s="637"/>
      <c r="BQ580" s="637"/>
      <c r="BR580" s="637"/>
      <c r="BS580" s="637"/>
      <c r="BT580" s="637"/>
      <c r="BU580" s="637"/>
      <c r="BV580" s="637"/>
      <c r="BW580" s="637"/>
      <c r="BX580" s="637"/>
      <c r="BY580" s="637"/>
      <c r="BZ580" s="637"/>
      <c r="CA580" s="637"/>
      <c r="CB580" s="637"/>
    </row>
    <row r="581" spans="3:80">
      <c r="C581" s="636"/>
      <c r="D581" s="637"/>
      <c r="E581" s="637"/>
      <c r="F581" s="637"/>
      <c r="G581" s="637"/>
      <c r="H581" s="637"/>
      <c r="I581" s="637"/>
      <c r="J581" s="637"/>
      <c r="K581" s="637"/>
      <c r="L581" s="637"/>
      <c r="M581" s="637"/>
      <c r="N581" s="637"/>
      <c r="O581" s="637"/>
      <c r="P581" s="637"/>
      <c r="Q581" s="637"/>
      <c r="R581" s="637"/>
      <c r="S581" s="637"/>
      <c r="T581" s="637"/>
      <c r="U581" s="637"/>
      <c r="V581" s="637"/>
      <c r="W581" s="637"/>
      <c r="X581" s="637"/>
      <c r="Y581" s="637"/>
      <c r="Z581" s="637"/>
      <c r="AA581" s="637"/>
      <c r="AB581" s="637"/>
      <c r="AC581" s="637"/>
      <c r="AD581" s="637"/>
      <c r="AE581" s="637"/>
      <c r="AF581" s="637"/>
      <c r="AG581" s="637"/>
      <c r="AH581" s="637"/>
      <c r="AI581" s="637"/>
      <c r="AJ581" s="637"/>
      <c r="AK581" s="637"/>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637"/>
      <c r="BG581" s="637"/>
      <c r="BH581" s="637"/>
      <c r="BI581" s="637"/>
      <c r="BJ581" s="637"/>
      <c r="BK581" s="637"/>
      <c r="BL581" s="637"/>
      <c r="BM581" s="637"/>
      <c r="BN581" s="637"/>
      <c r="BO581" s="637"/>
      <c r="BP581" s="637"/>
      <c r="BQ581" s="637"/>
      <c r="BR581" s="637"/>
      <c r="BS581" s="637"/>
      <c r="BT581" s="637"/>
      <c r="BU581" s="637"/>
      <c r="BV581" s="637"/>
      <c r="BW581" s="637"/>
      <c r="BX581" s="637"/>
      <c r="BY581" s="637"/>
      <c r="BZ581" s="637"/>
      <c r="CA581" s="637"/>
      <c r="CB581" s="637"/>
    </row>
    <row r="582" spans="3:80">
      <c r="C582" s="636"/>
      <c r="D582" s="637"/>
      <c r="E582" s="637"/>
      <c r="F582" s="637"/>
      <c r="G582" s="637"/>
      <c r="H582" s="637"/>
      <c r="I582" s="637"/>
      <c r="J582" s="637"/>
      <c r="K582" s="637"/>
      <c r="L582" s="637"/>
      <c r="M582" s="637"/>
      <c r="N582" s="637"/>
      <c r="O582" s="637"/>
      <c r="P582" s="637"/>
      <c r="Q582" s="637"/>
      <c r="R582" s="637"/>
      <c r="S582" s="637"/>
      <c r="T582" s="637"/>
      <c r="U582" s="637"/>
      <c r="V582" s="637"/>
      <c r="W582" s="637"/>
      <c r="X582" s="637"/>
      <c r="Y582" s="637"/>
      <c r="Z582" s="637"/>
      <c r="AA582" s="637"/>
      <c r="AB582" s="637"/>
      <c r="AC582" s="637"/>
      <c r="AD582" s="637"/>
      <c r="AE582" s="637"/>
      <c r="AF582" s="637"/>
      <c r="AG582" s="637"/>
      <c r="AH582" s="637"/>
      <c r="AI582" s="637"/>
      <c r="AJ582" s="637"/>
      <c r="AK582" s="637"/>
      <c r="AL582" s="637"/>
      <c r="AM582" s="637"/>
      <c r="AN582" s="637"/>
      <c r="AO582" s="637"/>
      <c r="AP582" s="637"/>
      <c r="AQ582" s="637"/>
      <c r="AR582" s="637"/>
      <c r="AS582" s="637"/>
      <c r="AT582" s="637"/>
      <c r="AU582" s="637"/>
      <c r="AV582" s="637"/>
      <c r="AW582" s="637"/>
      <c r="AX582" s="637"/>
      <c r="AY582" s="637"/>
      <c r="AZ582" s="637"/>
      <c r="BA582" s="637"/>
      <c r="BB582" s="637"/>
      <c r="BC582" s="637"/>
      <c r="BD582" s="637"/>
      <c r="BE582" s="637"/>
      <c r="BF582" s="637"/>
      <c r="BG582" s="637"/>
      <c r="BH582" s="637"/>
      <c r="BI582" s="637"/>
      <c r="BJ582" s="637"/>
      <c r="BK582" s="637"/>
      <c r="BL582" s="637"/>
      <c r="BM582" s="637"/>
      <c r="BN582" s="637"/>
      <c r="BO582" s="637"/>
      <c r="BP582" s="637"/>
      <c r="BQ582" s="637"/>
      <c r="BR582" s="637"/>
      <c r="BS582" s="637"/>
      <c r="BT582" s="637"/>
      <c r="BU582" s="637"/>
      <c r="BV582" s="637"/>
      <c r="BW582" s="637"/>
      <c r="BX582" s="637"/>
      <c r="BY582" s="637"/>
      <c r="BZ582" s="637"/>
      <c r="CA582" s="637"/>
      <c r="CB582" s="637"/>
    </row>
    <row r="583" spans="3:80">
      <c r="C583" s="636"/>
      <c r="D583" s="637"/>
      <c r="E583" s="637"/>
      <c r="F583" s="637"/>
      <c r="G583" s="637"/>
      <c r="H583" s="637"/>
      <c r="I583" s="637"/>
      <c r="J583" s="637"/>
      <c r="K583" s="637"/>
      <c r="L583" s="637"/>
      <c r="M583" s="637"/>
      <c r="N583" s="637"/>
      <c r="O583" s="637"/>
      <c r="P583" s="637"/>
      <c r="Q583" s="637"/>
      <c r="R583" s="637"/>
      <c r="S583" s="637"/>
      <c r="T583" s="637"/>
      <c r="U583" s="637"/>
      <c r="V583" s="637"/>
      <c r="W583" s="637"/>
      <c r="X583" s="637"/>
      <c r="Y583" s="637"/>
      <c r="Z583" s="637"/>
      <c r="AA583" s="637"/>
      <c r="AB583" s="637"/>
      <c r="AC583" s="637"/>
      <c r="AD583" s="637"/>
      <c r="AE583" s="637"/>
      <c r="AF583" s="637"/>
      <c r="AG583" s="637"/>
      <c r="AH583" s="637"/>
      <c r="AI583" s="637"/>
      <c r="AJ583" s="637"/>
      <c r="AK583" s="637"/>
      <c r="AL583" s="637"/>
      <c r="AM583" s="637"/>
      <c r="AN583" s="637"/>
      <c r="AO583" s="637"/>
      <c r="AP583" s="637"/>
      <c r="AQ583" s="637"/>
      <c r="AR583" s="637"/>
      <c r="AS583" s="637"/>
      <c r="AT583" s="637"/>
      <c r="AU583" s="637"/>
      <c r="AV583" s="637"/>
      <c r="AW583" s="637"/>
      <c r="AX583" s="637"/>
      <c r="AY583" s="637"/>
      <c r="AZ583" s="637"/>
      <c r="BA583" s="637"/>
      <c r="BB583" s="637"/>
      <c r="BC583" s="637"/>
      <c r="BD583" s="637"/>
      <c r="BE583" s="637"/>
      <c r="BF583" s="637"/>
      <c r="BG583" s="637"/>
      <c r="BH583" s="637"/>
      <c r="BI583" s="637"/>
      <c r="BJ583" s="637"/>
      <c r="BK583" s="637"/>
      <c r="BL583" s="637"/>
      <c r="BM583" s="637"/>
      <c r="BN583" s="637"/>
      <c r="BO583" s="637"/>
      <c r="BP583" s="637"/>
      <c r="BQ583" s="637"/>
      <c r="BR583" s="637"/>
      <c r="BS583" s="637"/>
      <c r="BT583" s="637"/>
      <c r="BU583" s="637"/>
      <c r="BV583" s="637"/>
      <c r="BW583" s="637"/>
      <c r="BX583" s="637"/>
      <c r="BY583" s="637"/>
      <c r="BZ583" s="637"/>
      <c r="CA583" s="637"/>
      <c r="CB583" s="637"/>
    </row>
    <row r="584" spans="3:80">
      <c r="C584" s="636"/>
      <c r="D584" s="637"/>
      <c r="E584" s="637"/>
      <c r="F584" s="637"/>
      <c r="G584" s="637"/>
      <c r="H584" s="637"/>
      <c r="I584" s="637"/>
      <c r="J584" s="637"/>
      <c r="K584" s="637"/>
      <c r="L584" s="637"/>
      <c r="M584" s="637"/>
      <c r="N584" s="637"/>
      <c r="O584" s="637"/>
      <c r="P584" s="637"/>
      <c r="Q584" s="637"/>
      <c r="R584" s="637"/>
      <c r="S584" s="637"/>
      <c r="T584" s="637"/>
      <c r="U584" s="637"/>
      <c r="V584" s="637"/>
      <c r="W584" s="637"/>
      <c r="X584" s="637"/>
      <c r="Y584" s="637"/>
      <c r="Z584" s="637"/>
      <c r="AA584" s="637"/>
      <c r="AB584" s="637"/>
      <c r="AC584" s="637"/>
      <c r="AD584" s="637"/>
      <c r="AE584" s="637"/>
      <c r="AF584" s="637"/>
      <c r="AG584" s="637"/>
      <c r="AH584" s="637"/>
      <c r="AI584" s="637"/>
      <c r="AJ584" s="637"/>
      <c r="AK584" s="637"/>
      <c r="AL584" s="637"/>
      <c r="AM584" s="637"/>
      <c r="AN584" s="637"/>
      <c r="AO584" s="637"/>
      <c r="AP584" s="637"/>
      <c r="AQ584" s="637"/>
      <c r="AR584" s="637"/>
      <c r="AS584" s="637"/>
      <c r="AT584" s="637"/>
      <c r="AU584" s="637"/>
      <c r="AV584" s="637"/>
      <c r="AW584" s="637"/>
      <c r="AX584" s="637"/>
      <c r="AY584" s="637"/>
      <c r="AZ584" s="637"/>
      <c r="BA584" s="637"/>
      <c r="BB584" s="637"/>
      <c r="BC584" s="637"/>
      <c r="BD584" s="637"/>
      <c r="BE584" s="637"/>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row>
    <row r="585" spans="3:80">
      <c r="C585" s="636"/>
      <c r="D585" s="637"/>
      <c r="E585" s="637"/>
      <c r="F585" s="637"/>
      <c r="G585" s="637"/>
      <c r="H585" s="637"/>
      <c r="I585" s="637"/>
      <c r="J585" s="637"/>
      <c r="K585" s="637"/>
      <c r="L585" s="637"/>
      <c r="M585" s="637"/>
      <c r="N585" s="637"/>
      <c r="O585" s="637"/>
      <c r="P585" s="637"/>
      <c r="Q585" s="637"/>
      <c r="R585" s="637"/>
      <c r="S585" s="637"/>
      <c r="T585" s="637"/>
      <c r="U585" s="637"/>
      <c r="V585" s="637"/>
      <c r="W585" s="637"/>
      <c r="X585" s="637"/>
      <c r="Y585" s="637"/>
      <c r="Z585" s="637"/>
      <c r="AA585" s="637"/>
      <c r="AB585" s="637"/>
      <c r="AC585" s="637"/>
      <c r="AD585" s="637"/>
      <c r="AE585" s="637"/>
      <c r="AF585" s="637"/>
      <c r="AG585" s="637"/>
      <c r="AH585" s="637"/>
      <c r="AI585" s="637"/>
      <c r="AJ585" s="637"/>
      <c r="AK585" s="637"/>
      <c r="AL585" s="637"/>
      <c r="AM585" s="637"/>
      <c r="AN585" s="637"/>
      <c r="AO585" s="637"/>
      <c r="AP585" s="637"/>
      <c r="AQ585" s="637"/>
      <c r="AR585" s="637"/>
      <c r="AS585" s="637"/>
      <c r="AT585" s="637"/>
      <c r="AU585" s="637"/>
      <c r="AV585" s="637"/>
      <c r="AW585" s="637"/>
      <c r="AX585" s="637"/>
      <c r="AY585" s="637"/>
      <c r="AZ585" s="637"/>
      <c r="BA585" s="637"/>
      <c r="BB585" s="637"/>
      <c r="BC585" s="637"/>
      <c r="BD585" s="637"/>
      <c r="BE585" s="637"/>
      <c r="BF585" s="637"/>
      <c r="BG585" s="637"/>
      <c r="BH585" s="637"/>
      <c r="BI585" s="637"/>
      <c r="BJ585" s="637"/>
      <c r="BK585" s="637"/>
      <c r="BL585" s="637"/>
      <c r="BM585" s="637"/>
      <c r="BN585" s="637"/>
      <c r="BO585" s="637"/>
      <c r="BP585" s="637"/>
      <c r="BQ585" s="637"/>
      <c r="BR585" s="637"/>
      <c r="BS585" s="637"/>
      <c r="BT585" s="637"/>
      <c r="BU585" s="637"/>
      <c r="BV585" s="637"/>
      <c r="BW585" s="637"/>
      <c r="BX585" s="637"/>
      <c r="BY585" s="637"/>
      <c r="BZ585" s="637"/>
      <c r="CA585" s="637"/>
      <c r="CB585" s="637"/>
    </row>
    <row r="586" spans="3:80">
      <c r="C586" s="636"/>
      <c r="D586" s="637"/>
      <c r="E586" s="637"/>
      <c r="F586" s="637"/>
      <c r="G586" s="637"/>
      <c r="H586" s="637"/>
      <c r="I586" s="637"/>
      <c r="J586" s="637"/>
      <c r="K586" s="637"/>
      <c r="L586" s="637"/>
      <c r="M586" s="637"/>
      <c r="N586" s="637"/>
      <c r="O586" s="637"/>
      <c r="P586" s="637"/>
      <c r="Q586" s="637"/>
      <c r="R586" s="637"/>
      <c r="S586" s="637"/>
      <c r="T586" s="637"/>
      <c r="U586" s="637"/>
      <c r="V586" s="637"/>
      <c r="W586" s="637"/>
      <c r="X586" s="637"/>
      <c r="Y586" s="637"/>
      <c r="Z586" s="637"/>
      <c r="AA586" s="637"/>
      <c r="AB586" s="637"/>
      <c r="AC586" s="637"/>
      <c r="AD586" s="637"/>
      <c r="AE586" s="637"/>
      <c r="AF586" s="637"/>
      <c r="AG586" s="637"/>
      <c r="AH586" s="637"/>
      <c r="AI586" s="637"/>
      <c r="AJ586" s="637"/>
      <c r="AK586" s="637"/>
      <c r="AL586" s="637"/>
      <c r="AM586" s="637"/>
      <c r="AN586" s="637"/>
      <c r="AO586" s="637"/>
      <c r="AP586" s="637"/>
      <c r="AQ586" s="637"/>
      <c r="AR586" s="637"/>
      <c r="AS586" s="637"/>
      <c r="AT586" s="637"/>
      <c r="AU586" s="637"/>
      <c r="AV586" s="637"/>
      <c r="AW586" s="637"/>
      <c r="AX586" s="637"/>
      <c r="AY586" s="637"/>
      <c r="AZ586" s="637"/>
      <c r="BA586" s="637"/>
      <c r="BB586" s="637"/>
      <c r="BC586" s="637"/>
      <c r="BD586" s="637"/>
      <c r="BE586" s="637"/>
      <c r="BF586" s="637"/>
      <c r="BG586" s="637"/>
      <c r="BH586" s="637"/>
      <c r="BI586" s="637"/>
      <c r="BJ586" s="637"/>
      <c r="BK586" s="637"/>
      <c r="BL586" s="637"/>
      <c r="BM586" s="637"/>
      <c r="BN586" s="637"/>
      <c r="BO586" s="637"/>
      <c r="BP586" s="637"/>
      <c r="BQ586" s="637"/>
      <c r="BR586" s="637"/>
      <c r="BS586" s="637"/>
      <c r="BT586" s="637"/>
      <c r="BU586" s="637"/>
      <c r="BV586" s="637"/>
      <c r="BW586" s="637"/>
      <c r="BX586" s="637"/>
      <c r="BY586" s="637"/>
      <c r="BZ586" s="637"/>
      <c r="CA586" s="637"/>
      <c r="CB586" s="637"/>
    </row>
    <row r="587" spans="3:80">
      <c r="C587" s="636"/>
      <c r="D587" s="637"/>
      <c r="E587" s="637"/>
      <c r="F587" s="637"/>
      <c r="G587" s="637"/>
      <c r="H587" s="637"/>
      <c r="I587" s="637"/>
      <c r="J587" s="637"/>
      <c r="K587" s="637"/>
      <c r="L587" s="637"/>
      <c r="M587" s="637"/>
      <c r="N587" s="637"/>
      <c r="O587" s="637"/>
      <c r="P587" s="637"/>
      <c r="Q587" s="637"/>
      <c r="R587" s="637"/>
      <c r="S587" s="637"/>
      <c r="T587" s="637"/>
      <c r="U587" s="637"/>
      <c r="V587" s="637"/>
      <c r="W587" s="637"/>
      <c r="X587" s="637"/>
      <c r="Y587" s="637"/>
      <c r="Z587" s="637"/>
      <c r="AA587" s="637"/>
      <c r="AB587" s="637"/>
      <c r="AC587" s="637"/>
      <c r="AD587" s="637"/>
      <c r="AE587" s="637"/>
      <c r="AF587" s="637"/>
      <c r="AG587" s="637"/>
      <c r="AH587" s="637"/>
      <c r="AI587" s="637"/>
      <c r="AJ587" s="637"/>
      <c r="AK587" s="637"/>
      <c r="AL587" s="637"/>
      <c r="AM587" s="637"/>
      <c r="AN587" s="637"/>
      <c r="AO587" s="637"/>
      <c r="AP587" s="637"/>
      <c r="AQ587" s="637"/>
      <c r="AR587" s="637"/>
      <c r="AS587" s="637"/>
      <c r="AT587" s="637"/>
      <c r="AU587" s="637"/>
      <c r="AV587" s="637"/>
      <c r="AW587" s="637"/>
      <c r="AX587" s="637"/>
      <c r="AY587" s="637"/>
      <c r="AZ587" s="637"/>
      <c r="BA587" s="637"/>
      <c r="BB587" s="637"/>
      <c r="BC587" s="637"/>
      <c r="BD587" s="637"/>
      <c r="BE587" s="637"/>
      <c r="BF587" s="637"/>
      <c r="BG587" s="637"/>
      <c r="BH587" s="637"/>
      <c r="BI587" s="637"/>
      <c r="BJ587" s="637"/>
      <c r="BK587" s="637"/>
      <c r="BL587" s="637"/>
      <c r="BM587" s="637"/>
      <c r="BN587" s="637"/>
      <c r="BO587" s="637"/>
      <c r="BP587" s="637"/>
      <c r="BQ587" s="637"/>
      <c r="BR587" s="637"/>
      <c r="BS587" s="637"/>
      <c r="BT587" s="637"/>
      <c r="BU587" s="637"/>
      <c r="BV587" s="637"/>
      <c r="BW587" s="637"/>
      <c r="BX587" s="637"/>
      <c r="BY587" s="637"/>
      <c r="BZ587" s="637"/>
      <c r="CA587" s="637"/>
      <c r="CB587" s="637"/>
    </row>
    <row r="588" spans="3:80">
      <c r="C588" s="636"/>
      <c r="D588" s="637"/>
      <c r="E588" s="637"/>
      <c r="F588" s="637"/>
      <c r="G588" s="637"/>
      <c r="H588" s="637"/>
      <c r="I588" s="637"/>
      <c r="J588" s="637"/>
      <c r="K588" s="637"/>
      <c r="L588" s="637"/>
      <c r="M588" s="637"/>
      <c r="N588" s="637"/>
      <c r="O588" s="637"/>
      <c r="P588" s="637"/>
      <c r="Q588" s="637"/>
      <c r="R588" s="637"/>
      <c r="S588" s="637"/>
      <c r="T588" s="637"/>
      <c r="U588" s="637"/>
      <c r="V588" s="637"/>
      <c r="W588" s="637"/>
      <c r="X588" s="637"/>
      <c r="Y588" s="637"/>
      <c r="Z588" s="637"/>
      <c r="AA588" s="637"/>
      <c r="AB588" s="637"/>
      <c r="AC588" s="637"/>
      <c r="AD588" s="637"/>
      <c r="AE588" s="637"/>
      <c r="AF588" s="637"/>
      <c r="AG588" s="637"/>
      <c r="AH588" s="637"/>
      <c r="AI588" s="637"/>
      <c r="AJ588" s="637"/>
      <c r="AK588" s="637"/>
      <c r="AL588" s="637"/>
      <c r="AM588" s="637"/>
      <c r="AN588" s="637"/>
      <c r="AO588" s="637"/>
      <c r="AP588" s="637"/>
      <c r="AQ588" s="637"/>
      <c r="AR588" s="637"/>
      <c r="AS588" s="637"/>
      <c r="AT588" s="637"/>
      <c r="AU588" s="637"/>
      <c r="AV588" s="637"/>
      <c r="AW588" s="637"/>
      <c r="AX588" s="637"/>
      <c r="AY588" s="637"/>
      <c r="AZ588" s="637"/>
      <c r="BA588" s="637"/>
      <c r="BB588" s="637"/>
      <c r="BC588" s="637"/>
      <c r="BD588" s="637"/>
      <c r="BE588" s="637"/>
      <c r="BF588" s="637"/>
      <c r="BG588" s="637"/>
      <c r="BH588" s="637"/>
      <c r="BI588" s="637"/>
      <c r="BJ588" s="637"/>
      <c r="BK588" s="637"/>
      <c r="BL588" s="637"/>
      <c r="BM588" s="637"/>
      <c r="BN588" s="637"/>
      <c r="BO588" s="637"/>
      <c r="BP588" s="637"/>
      <c r="BQ588" s="637"/>
      <c r="BR588" s="637"/>
      <c r="BS588" s="637"/>
      <c r="BT588" s="637"/>
      <c r="BU588" s="637"/>
      <c r="BV588" s="637"/>
      <c r="BW588" s="637"/>
      <c r="BX588" s="637"/>
      <c r="BY588" s="637"/>
      <c r="BZ588" s="637"/>
      <c r="CA588" s="637"/>
      <c r="CB588" s="637"/>
    </row>
    <row r="589" spans="3:80">
      <c r="C589" s="636"/>
      <c r="D589" s="637"/>
      <c r="E589" s="637"/>
      <c r="F589" s="637"/>
      <c r="G589" s="637"/>
      <c r="H589" s="637"/>
      <c r="I589" s="637"/>
      <c r="J589" s="637"/>
      <c r="K589" s="637"/>
      <c r="L589" s="637"/>
      <c r="M589" s="637"/>
      <c r="N589" s="637"/>
      <c r="O589" s="637"/>
      <c r="P589" s="637"/>
      <c r="Q589" s="637"/>
      <c r="R589" s="637"/>
      <c r="S589" s="637"/>
      <c r="T589" s="637"/>
      <c r="U589" s="637"/>
      <c r="V589" s="637"/>
      <c r="W589" s="637"/>
      <c r="X589" s="637"/>
      <c r="Y589" s="637"/>
      <c r="Z589" s="637"/>
      <c r="AA589" s="637"/>
      <c r="AB589" s="637"/>
      <c r="AC589" s="637"/>
      <c r="AD589" s="637"/>
      <c r="AE589" s="637"/>
      <c r="AF589" s="637"/>
      <c r="AG589" s="637"/>
      <c r="AH589" s="637"/>
      <c r="AI589" s="637"/>
      <c r="AJ589" s="637"/>
      <c r="AK589" s="637"/>
      <c r="AL589" s="637"/>
      <c r="AM589" s="637"/>
      <c r="AN589" s="637"/>
      <c r="AO589" s="637"/>
      <c r="AP589" s="637"/>
      <c r="AQ589" s="637"/>
      <c r="AR589" s="637"/>
      <c r="AS589" s="637"/>
      <c r="AT589" s="637"/>
      <c r="AU589" s="637"/>
      <c r="AV589" s="637"/>
      <c r="AW589" s="637"/>
      <c r="AX589" s="637"/>
      <c r="AY589" s="637"/>
      <c r="AZ589" s="637"/>
      <c r="BA589" s="637"/>
      <c r="BB589" s="637"/>
      <c r="BC589" s="637"/>
      <c r="BD589" s="637"/>
      <c r="BE589" s="637"/>
      <c r="BF589" s="637"/>
      <c r="BG589" s="637"/>
      <c r="BH589" s="637"/>
      <c r="BI589" s="637"/>
      <c r="BJ589" s="637"/>
      <c r="BK589" s="637"/>
      <c r="BL589" s="637"/>
      <c r="BM589" s="637"/>
      <c r="BN589" s="637"/>
      <c r="BO589" s="637"/>
      <c r="BP589" s="637"/>
      <c r="BQ589" s="637"/>
      <c r="BR589" s="637"/>
      <c r="BS589" s="637"/>
      <c r="BT589" s="637"/>
      <c r="BU589" s="637"/>
      <c r="BV589" s="637"/>
      <c r="BW589" s="637"/>
      <c r="BX589" s="637"/>
      <c r="BY589" s="637"/>
      <c r="BZ589" s="637"/>
      <c r="CA589" s="637"/>
      <c r="CB589" s="637"/>
    </row>
    <row r="590" spans="3:80">
      <c r="C590" s="636"/>
      <c r="D590" s="637"/>
      <c r="E590" s="637"/>
      <c r="F590" s="637"/>
      <c r="G590" s="637"/>
      <c r="H590" s="637"/>
      <c r="I590" s="637"/>
      <c r="J590" s="637"/>
      <c r="K590" s="637"/>
      <c r="L590" s="637"/>
      <c r="M590" s="637"/>
      <c r="N590" s="637"/>
      <c r="O590" s="637"/>
      <c r="P590" s="637"/>
      <c r="Q590" s="637"/>
      <c r="R590" s="637"/>
      <c r="S590" s="637"/>
      <c r="T590" s="637"/>
      <c r="U590" s="637"/>
      <c r="V590" s="637"/>
      <c r="W590" s="637"/>
      <c r="X590" s="637"/>
      <c r="Y590" s="637"/>
      <c r="Z590" s="637"/>
      <c r="AA590" s="637"/>
      <c r="AB590" s="637"/>
      <c r="AC590" s="637"/>
      <c r="AD590" s="637"/>
      <c r="AE590" s="637"/>
      <c r="AF590" s="637"/>
      <c r="AG590" s="637"/>
      <c r="AH590" s="637"/>
      <c r="AI590" s="637"/>
      <c r="AJ590" s="637"/>
      <c r="AK590" s="637"/>
      <c r="AL590" s="637"/>
      <c r="AM590" s="637"/>
      <c r="AN590" s="637"/>
      <c r="AO590" s="637"/>
      <c r="AP590" s="637"/>
      <c r="AQ590" s="637"/>
      <c r="AR590" s="637"/>
      <c r="AS590" s="637"/>
      <c r="AT590" s="637"/>
      <c r="AU590" s="637"/>
      <c r="AV590" s="637"/>
      <c r="AW590" s="637"/>
      <c r="AX590" s="637"/>
      <c r="AY590" s="637"/>
      <c r="AZ590" s="637"/>
      <c r="BA590" s="637"/>
      <c r="BB590" s="637"/>
      <c r="BC590" s="637"/>
      <c r="BD590" s="637"/>
      <c r="BE590" s="637"/>
      <c r="BF590" s="637"/>
      <c r="BG590" s="637"/>
      <c r="BH590" s="637"/>
      <c r="BI590" s="637"/>
      <c r="BJ590" s="637"/>
      <c r="BK590" s="637"/>
      <c r="BL590" s="637"/>
      <c r="BM590" s="637"/>
      <c r="BN590" s="637"/>
      <c r="BO590" s="637"/>
      <c r="BP590" s="637"/>
      <c r="BQ590" s="637"/>
      <c r="BR590" s="637"/>
      <c r="BS590" s="637"/>
      <c r="BT590" s="637"/>
      <c r="BU590" s="637"/>
      <c r="BV590" s="637"/>
      <c r="BW590" s="637"/>
      <c r="BX590" s="637"/>
      <c r="BY590" s="637"/>
      <c r="BZ590" s="637"/>
      <c r="CA590" s="637"/>
      <c r="CB590" s="637"/>
    </row>
    <row r="591" spans="3:80">
      <c r="C591" s="636"/>
      <c r="D591" s="637"/>
      <c r="E591" s="637"/>
      <c r="F591" s="637"/>
      <c r="G591" s="637"/>
      <c r="H591" s="637"/>
      <c r="I591" s="637"/>
      <c r="J591" s="637"/>
      <c r="K591" s="637"/>
      <c r="L591" s="637"/>
      <c r="M591" s="637"/>
      <c r="N591" s="637"/>
      <c r="O591" s="637"/>
      <c r="P591" s="637"/>
      <c r="Q591" s="637"/>
      <c r="R591" s="637"/>
      <c r="S591" s="637"/>
      <c r="T591" s="637"/>
      <c r="U591" s="637"/>
      <c r="V591" s="637"/>
      <c r="W591" s="637"/>
      <c r="X591" s="637"/>
      <c r="Y591" s="637"/>
      <c r="Z591" s="637"/>
      <c r="AA591" s="637"/>
      <c r="AB591" s="637"/>
      <c r="AC591" s="637"/>
      <c r="AD591" s="637"/>
      <c r="AE591" s="637"/>
      <c r="AF591" s="637"/>
      <c r="AG591" s="637"/>
      <c r="AH591" s="637"/>
      <c r="AI591" s="637"/>
      <c r="AJ591" s="637"/>
      <c r="AK591" s="637"/>
      <c r="AL591" s="637"/>
      <c r="AM591" s="637"/>
      <c r="AN591" s="637"/>
      <c r="AO591" s="637"/>
      <c r="AP591" s="637"/>
      <c r="AQ591" s="637"/>
      <c r="AR591" s="637"/>
      <c r="AS591" s="637"/>
      <c r="AT591" s="637"/>
      <c r="AU591" s="637"/>
      <c r="AV591" s="637"/>
      <c r="AW591" s="637"/>
      <c r="AX591" s="637"/>
      <c r="AY591" s="637"/>
      <c r="AZ591" s="637"/>
      <c r="BA591" s="637"/>
      <c r="BB591" s="637"/>
      <c r="BC591" s="637"/>
      <c r="BD591" s="637"/>
      <c r="BE591" s="637"/>
      <c r="BF591" s="637"/>
      <c r="BG591" s="637"/>
      <c r="BH591" s="637"/>
      <c r="BI591" s="637"/>
      <c r="BJ591" s="637"/>
      <c r="BK591" s="637"/>
      <c r="BL591" s="637"/>
      <c r="BM591" s="637"/>
      <c r="BN591" s="637"/>
      <c r="BO591" s="637"/>
      <c r="BP591" s="637"/>
      <c r="BQ591" s="637"/>
      <c r="BR591" s="637"/>
      <c r="BS591" s="637"/>
      <c r="BT591" s="637"/>
      <c r="BU591" s="637"/>
      <c r="BV591" s="637"/>
      <c r="BW591" s="637"/>
      <c r="BX591" s="637"/>
      <c r="BY591" s="637"/>
      <c r="BZ591" s="637"/>
      <c r="CA591" s="637"/>
      <c r="CB591" s="637"/>
    </row>
    <row r="592" spans="3:80">
      <c r="C592" s="636"/>
      <c r="D592" s="637"/>
      <c r="E592" s="637"/>
      <c r="F592" s="637"/>
      <c r="G592" s="637"/>
      <c r="H592" s="637"/>
      <c r="I592" s="637"/>
      <c r="J592" s="637"/>
      <c r="K592" s="637"/>
      <c r="L592" s="637"/>
      <c r="M592" s="637"/>
      <c r="N592" s="637"/>
      <c r="O592" s="637"/>
      <c r="P592" s="637"/>
      <c r="Q592" s="637"/>
      <c r="R592" s="637"/>
      <c r="S592" s="637"/>
      <c r="T592" s="637"/>
      <c r="U592" s="637"/>
      <c r="V592" s="637"/>
      <c r="W592" s="637"/>
      <c r="X592" s="637"/>
      <c r="Y592" s="637"/>
      <c r="Z592" s="637"/>
      <c r="AA592" s="637"/>
      <c r="AB592" s="637"/>
      <c r="AC592" s="637"/>
      <c r="AD592" s="637"/>
      <c r="AE592" s="637"/>
      <c r="AF592" s="637"/>
      <c r="AG592" s="637"/>
      <c r="AH592" s="637"/>
      <c r="AI592" s="637"/>
      <c r="AJ592" s="637"/>
      <c r="AK592" s="637"/>
      <c r="AL592" s="637"/>
      <c r="AM592" s="637"/>
      <c r="AN592" s="637"/>
      <c r="AO592" s="637"/>
      <c r="AP592" s="637"/>
      <c r="AQ592" s="637"/>
      <c r="AR592" s="637"/>
      <c r="AS592" s="637"/>
      <c r="AT592" s="637"/>
      <c r="AU592" s="637"/>
      <c r="AV592" s="637"/>
      <c r="AW592" s="637"/>
      <c r="AX592" s="637"/>
      <c r="AY592" s="637"/>
      <c r="AZ592" s="637"/>
      <c r="BA592" s="637"/>
      <c r="BB592" s="637"/>
      <c r="BC592" s="637"/>
      <c r="BD592" s="637"/>
      <c r="BE592" s="637"/>
      <c r="BF592" s="637"/>
      <c r="BG592" s="637"/>
      <c r="BH592" s="637"/>
      <c r="BI592" s="637"/>
      <c r="BJ592" s="637"/>
      <c r="BK592" s="637"/>
      <c r="BL592" s="637"/>
      <c r="BM592" s="637"/>
      <c r="BN592" s="637"/>
      <c r="BO592" s="637"/>
      <c r="BP592" s="637"/>
      <c r="BQ592" s="637"/>
      <c r="BR592" s="637"/>
      <c r="BS592" s="637"/>
      <c r="BT592" s="637"/>
      <c r="BU592" s="637"/>
      <c r="BV592" s="637"/>
      <c r="BW592" s="637"/>
      <c r="BX592" s="637"/>
      <c r="BY592" s="637"/>
      <c r="BZ592" s="637"/>
      <c r="CA592" s="637"/>
      <c r="CB592" s="637"/>
    </row>
    <row r="593" spans="3:80">
      <c r="C593" s="636"/>
      <c r="D593" s="637"/>
      <c r="E593" s="637"/>
      <c r="F593" s="637"/>
      <c r="G593" s="637"/>
      <c r="H593" s="637"/>
      <c r="I593" s="637"/>
      <c r="J593" s="637"/>
      <c r="K593" s="637"/>
      <c r="L593" s="637"/>
      <c r="M593" s="637"/>
      <c r="N593" s="637"/>
      <c r="O593" s="637"/>
      <c r="P593" s="637"/>
      <c r="Q593" s="637"/>
      <c r="R593" s="637"/>
      <c r="S593" s="637"/>
      <c r="T593" s="637"/>
      <c r="U593" s="637"/>
      <c r="V593" s="637"/>
      <c r="W593" s="637"/>
      <c r="X593" s="637"/>
      <c r="Y593" s="637"/>
      <c r="Z593" s="637"/>
      <c r="AA593" s="637"/>
      <c r="AB593" s="637"/>
      <c r="AC593" s="637"/>
      <c r="AD593" s="637"/>
      <c r="AE593" s="637"/>
      <c r="AF593" s="637"/>
      <c r="AG593" s="637"/>
      <c r="AH593" s="637"/>
      <c r="AI593" s="637"/>
      <c r="AJ593" s="637"/>
      <c r="AK593" s="637"/>
      <c r="AL593" s="637"/>
      <c r="AM593" s="637"/>
      <c r="AN593" s="637"/>
      <c r="AO593" s="637"/>
      <c r="AP593" s="637"/>
      <c r="AQ593" s="637"/>
      <c r="AR593" s="637"/>
      <c r="AS593" s="637"/>
      <c r="AT593" s="637"/>
      <c r="AU593" s="637"/>
      <c r="AV593" s="637"/>
      <c r="AW593" s="637"/>
      <c r="AX593" s="637"/>
      <c r="AY593" s="637"/>
      <c r="AZ593" s="637"/>
      <c r="BA593" s="637"/>
      <c r="BB593" s="637"/>
      <c r="BC593" s="637"/>
      <c r="BD593" s="637"/>
      <c r="BE593" s="637"/>
      <c r="BF593" s="637"/>
      <c r="BG593" s="637"/>
      <c r="BH593" s="637"/>
      <c r="BI593" s="637"/>
      <c r="BJ593" s="637"/>
      <c r="BK593" s="637"/>
      <c r="BL593" s="637"/>
      <c r="BM593" s="637"/>
      <c r="BN593" s="637"/>
      <c r="BO593" s="637"/>
      <c r="BP593" s="637"/>
      <c r="BQ593" s="637"/>
      <c r="BR593" s="637"/>
      <c r="BS593" s="637"/>
      <c r="BT593" s="637"/>
      <c r="BU593" s="637"/>
      <c r="BV593" s="637"/>
      <c r="BW593" s="637"/>
      <c r="BX593" s="637"/>
      <c r="BY593" s="637"/>
      <c r="BZ593" s="637"/>
      <c r="CA593" s="637"/>
      <c r="CB593" s="637"/>
    </row>
    <row r="594" spans="3:80">
      <c r="C594" s="636"/>
      <c r="D594" s="637"/>
      <c r="E594" s="637"/>
      <c r="F594" s="637"/>
      <c r="G594" s="637"/>
      <c r="H594" s="637"/>
      <c r="I594" s="637"/>
      <c r="J594" s="637"/>
      <c r="K594" s="637"/>
      <c r="L594" s="637"/>
      <c r="M594" s="637"/>
      <c r="N594" s="637"/>
      <c r="O594" s="637"/>
      <c r="P594" s="637"/>
      <c r="Q594" s="637"/>
      <c r="R594" s="637"/>
      <c r="S594" s="637"/>
      <c r="T594" s="637"/>
      <c r="U594" s="637"/>
      <c r="V594" s="637"/>
      <c r="W594" s="637"/>
      <c r="X594" s="637"/>
      <c r="Y594" s="637"/>
      <c r="Z594" s="637"/>
      <c r="AA594" s="637"/>
      <c r="AB594" s="637"/>
      <c r="AC594" s="637"/>
      <c r="AD594" s="637"/>
      <c r="AE594" s="637"/>
      <c r="AF594" s="637"/>
      <c r="AG594" s="637"/>
      <c r="AH594" s="637"/>
      <c r="AI594" s="637"/>
      <c r="AJ594" s="637"/>
      <c r="AK594" s="637"/>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637"/>
      <c r="BG594" s="637"/>
      <c r="BH594" s="637"/>
      <c r="BI594" s="637"/>
      <c r="BJ594" s="637"/>
      <c r="BK594" s="637"/>
      <c r="BL594" s="637"/>
      <c r="BM594" s="637"/>
      <c r="BN594" s="637"/>
      <c r="BO594" s="637"/>
      <c r="BP594" s="637"/>
      <c r="BQ594" s="637"/>
      <c r="BR594" s="637"/>
      <c r="BS594" s="637"/>
      <c r="BT594" s="637"/>
      <c r="BU594" s="637"/>
      <c r="BV594" s="637"/>
      <c r="BW594" s="637"/>
      <c r="BX594" s="637"/>
      <c r="BY594" s="637"/>
      <c r="BZ594" s="637"/>
      <c r="CA594" s="637"/>
      <c r="CB594" s="637"/>
    </row>
    <row r="595" spans="3:80">
      <c r="C595" s="636"/>
      <c r="D595" s="637"/>
      <c r="E595" s="637"/>
      <c r="F595" s="637"/>
      <c r="G595" s="637"/>
      <c r="H595" s="637"/>
      <c r="I595" s="637"/>
      <c r="J595" s="637"/>
      <c r="K595" s="637"/>
      <c r="L595" s="637"/>
      <c r="M595" s="637"/>
      <c r="N595" s="637"/>
      <c r="O595" s="637"/>
      <c r="P595" s="637"/>
      <c r="Q595" s="637"/>
      <c r="R595" s="637"/>
      <c r="S595" s="637"/>
      <c r="T595" s="637"/>
      <c r="U595" s="637"/>
      <c r="V595" s="637"/>
      <c r="W595" s="637"/>
      <c r="X595" s="637"/>
      <c r="Y595" s="637"/>
      <c r="Z595" s="637"/>
      <c r="AA595" s="637"/>
      <c r="AB595" s="637"/>
      <c r="AC595" s="637"/>
      <c r="AD595" s="637"/>
      <c r="AE595" s="637"/>
      <c r="AF595" s="637"/>
      <c r="AG595" s="637"/>
      <c r="AH595" s="637"/>
      <c r="AI595" s="637"/>
      <c r="AJ595" s="637"/>
      <c r="AK595" s="637"/>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637"/>
      <c r="BG595" s="637"/>
      <c r="BH595" s="637"/>
      <c r="BI595" s="637"/>
      <c r="BJ595" s="637"/>
      <c r="BK595" s="637"/>
      <c r="BL595" s="637"/>
      <c r="BM595" s="637"/>
      <c r="BN595" s="637"/>
      <c r="BO595" s="637"/>
      <c r="BP595" s="637"/>
      <c r="BQ595" s="637"/>
      <c r="BR595" s="637"/>
      <c r="BS595" s="637"/>
      <c r="BT595" s="637"/>
      <c r="BU595" s="637"/>
      <c r="BV595" s="637"/>
      <c r="BW595" s="637"/>
      <c r="BX595" s="637"/>
      <c r="BY595" s="637"/>
      <c r="BZ595" s="637"/>
      <c r="CA595" s="637"/>
      <c r="CB595" s="637"/>
    </row>
    <row r="596" spans="3:80">
      <c r="C596" s="636"/>
      <c r="D596" s="637"/>
      <c r="E596" s="637"/>
      <c r="F596" s="637"/>
      <c r="G596" s="637"/>
      <c r="H596" s="637"/>
      <c r="I596" s="637"/>
      <c r="J596" s="637"/>
      <c r="K596" s="637"/>
      <c r="L596" s="637"/>
      <c r="M596" s="637"/>
      <c r="N596" s="637"/>
      <c r="O596" s="637"/>
      <c r="P596" s="637"/>
      <c r="Q596" s="637"/>
      <c r="R596" s="637"/>
      <c r="S596" s="637"/>
      <c r="T596" s="637"/>
      <c r="U596" s="637"/>
      <c r="V596" s="637"/>
      <c r="W596" s="637"/>
      <c r="X596" s="637"/>
      <c r="Y596" s="637"/>
      <c r="Z596" s="637"/>
      <c r="AA596" s="637"/>
      <c r="AB596" s="637"/>
      <c r="AC596" s="637"/>
      <c r="AD596" s="637"/>
      <c r="AE596" s="637"/>
      <c r="AF596" s="637"/>
      <c r="AG596" s="637"/>
      <c r="AH596" s="637"/>
      <c r="AI596" s="637"/>
      <c r="AJ596" s="637"/>
      <c r="AK596" s="637"/>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637"/>
      <c r="BG596" s="637"/>
      <c r="BH596" s="637"/>
      <c r="BI596" s="637"/>
      <c r="BJ596" s="637"/>
      <c r="BK596" s="637"/>
      <c r="BL596" s="637"/>
      <c r="BM596" s="637"/>
      <c r="BN596" s="637"/>
      <c r="BO596" s="637"/>
      <c r="BP596" s="637"/>
      <c r="BQ596" s="637"/>
      <c r="BR596" s="637"/>
      <c r="BS596" s="637"/>
      <c r="BT596" s="637"/>
      <c r="BU596" s="637"/>
      <c r="BV596" s="637"/>
      <c r="BW596" s="637"/>
      <c r="BX596" s="637"/>
      <c r="BY596" s="637"/>
      <c r="BZ596" s="637"/>
      <c r="CA596" s="637"/>
      <c r="CB596" s="637"/>
    </row>
    <row r="597" spans="3:80">
      <c r="C597" s="636"/>
      <c r="D597" s="637"/>
      <c r="E597" s="637"/>
      <c r="F597" s="637"/>
      <c r="G597" s="637"/>
      <c r="H597" s="637"/>
      <c r="I597" s="637"/>
      <c r="J597" s="637"/>
      <c r="K597" s="637"/>
      <c r="L597" s="637"/>
      <c r="M597" s="637"/>
      <c r="N597" s="637"/>
      <c r="O597" s="637"/>
      <c r="P597" s="637"/>
      <c r="Q597" s="637"/>
      <c r="R597" s="637"/>
      <c r="S597" s="637"/>
      <c r="T597" s="637"/>
      <c r="U597" s="637"/>
      <c r="V597" s="637"/>
      <c r="W597" s="637"/>
      <c r="X597" s="637"/>
      <c r="Y597" s="637"/>
      <c r="Z597" s="637"/>
      <c r="AA597" s="637"/>
      <c r="AB597" s="637"/>
      <c r="AC597" s="637"/>
      <c r="AD597" s="637"/>
      <c r="AE597" s="637"/>
      <c r="AF597" s="637"/>
      <c r="AG597" s="637"/>
      <c r="AH597" s="637"/>
      <c r="AI597" s="637"/>
      <c r="AJ597" s="637"/>
      <c r="AK597" s="637"/>
      <c r="AL597" s="637"/>
      <c r="AM597" s="637"/>
      <c r="AN597" s="637"/>
      <c r="AO597" s="637"/>
      <c r="AP597" s="637"/>
      <c r="AQ597" s="637"/>
      <c r="AR597" s="637"/>
      <c r="AS597" s="637"/>
      <c r="AT597" s="637"/>
      <c r="AU597" s="637"/>
      <c r="AV597" s="637"/>
      <c r="AW597" s="637"/>
      <c r="AX597" s="637"/>
      <c r="AY597" s="637"/>
      <c r="AZ597" s="637"/>
      <c r="BA597" s="637"/>
      <c r="BB597" s="637"/>
      <c r="BC597" s="637"/>
      <c r="BD597" s="637"/>
      <c r="BE597" s="637"/>
      <c r="BF597" s="637"/>
      <c r="BG597" s="637"/>
      <c r="BH597" s="637"/>
      <c r="BI597" s="637"/>
      <c r="BJ597" s="637"/>
      <c r="BK597" s="637"/>
      <c r="BL597" s="637"/>
      <c r="BM597" s="637"/>
      <c r="BN597" s="637"/>
      <c r="BO597" s="637"/>
      <c r="BP597" s="637"/>
      <c r="BQ597" s="637"/>
      <c r="BR597" s="637"/>
      <c r="BS597" s="637"/>
      <c r="BT597" s="637"/>
      <c r="BU597" s="637"/>
      <c r="BV597" s="637"/>
      <c r="BW597" s="637"/>
      <c r="BX597" s="637"/>
      <c r="BY597" s="637"/>
      <c r="BZ597" s="637"/>
      <c r="CA597" s="637"/>
      <c r="CB597" s="637"/>
    </row>
    <row r="598" spans="3:80">
      <c r="C598" s="636"/>
      <c r="D598" s="637"/>
      <c r="E598" s="637"/>
      <c r="F598" s="637"/>
      <c r="G598" s="637"/>
      <c r="H598" s="637"/>
      <c r="I598" s="637"/>
      <c r="J598" s="637"/>
      <c r="K598" s="637"/>
      <c r="L598" s="637"/>
      <c r="M598" s="637"/>
      <c r="N598" s="637"/>
      <c r="O598" s="637"/>
      <c r="P598" s="637"/>
      <c r="Q598" s="637"/>
      <c r="R598" s="637"/>
      <c r="S598" s="637"/>
      <c r="T598" s="637"/>
      <c r="U598" s="637"/>
      <c r="V598" s="637"/>
      <c r="W598" s="637"/>
      <c r="X598" s="637"/>
      <c r="Y598" s="637"/>
      <c r="Z598" s="637"/>
      <c r="AA598" s="637"/>
      <c r="AB598" s="637"/>
      <c r="AC598" s="637"/>
      <c r="AD598" s="637"/>
      <c r="AE598" s="637"/>
      <c r="AF598" s="637"/>
      <c r="AG598" s="637"/>
      <c r="AH598" s="637"/>
      <c r="AI598" s="637"/>
      <c r="AJ598" s="637"/>
      <c r="AK598" s="637"/>
      <c r="AL598" s="637"/>
      <c r="AM598" s="637"/>
      <c r="AN598" s="637"/>
      <c r="AO598" s="637"/>
      <c r="AP598" s="637"/>
      <c r="AQ598" s="637"/>
      <c r="AR598" s="637"/>
      <c r="AS598" s="637"/>
      <c r="AT598" s="637"/>
      <c r="AU598" s="637"/>
      <c r="AV598" s="637"/>
      <c r="AW598" s="637"/>
      <c r="AX598" s="637"/>
      <c r="AY598" s="637"/>
      <c r="AZ598" s="637"/>
      <c r="BA598" s="637"/>
      <c r="BB598" s="637"/>
      <c r="BC598" s="637"/>
      <c r="BD598" s="637"/>
      <c r="BE598" s="637"/>
      <c r="BF598" s="637"/>
      <c r="BG598" s="637"/>
      <c r="BH598" s="637"/>
      <c r="BI598" s="637"/>
      <c r="BJ598" s="637"/>
      <c r="BK598" s="637"/>
      <c r="BL598" s="637"/>
      <c r="BM598" s="637"/>
      <c r="BN598" s="637"/>
      <c r="BO598" s="637"/>
      <c r="BP598" s="637"/>
      <c r="BQ598" s="637"/>
      <c r="BR598" s="637"/>
      <c r="BS598" s="637"/>
      <c r="BT598" s="637"/>
      <c r="BU598" s="637"/>
      <c r="BV598" s="637"/>
      <c r="BW598" s="637"/>
      <c r="BX598" s="637"/>
      <c r="BY598" s="637"/>
      <c r="BZ598" s="637"/>
      <c r="CA598" s="637"/>
      <c r="CB598" s="637"/>
    </row>
    <row r="599" spans="3:80">
      <c r="C599" s="636"/>
      <c r="D599" s="637"/>
      <c r="E599" s="637"/>
      <c r="F599" s="637"/>
      <c r="G599" s="637"/>
      <c r="H599" s="637"/>
      <c r="I599" s="637"/>
      <c r="J599" s="637"/>
      <c r="K599" s="637"/>
      <c r="L599" s="637"/>
      <c r="M599" s="637"/>
      <c r="N599" s="637"/>
      <c r="O599" s="637"/>
      <c r="P599" s="637"/>
      <c r="Q599" s="637"/>
      <c r="R599" s="637"/>
      <c r="S599" s="637"/>
      <c r="T599" s="637"/>
      <c r="U599" s="637"/>
      <c r="V599" s="637"/>
      <c r="W599" s="637"/>
      <c r="X599" s="637"/>
      <c r="Y599" s="637"/>
      <c r="Z599" s="637"/>
      <c r="AA599" s="637"/>
      <c r="AB599" s="637"/>
      <c r="AC599" s="637"/>
      <c r="AD599" s="637"/>
      <c r="AE599" s="637"/>
      <c r="AF599" s="637"/>
      <c r="AG599" s="637"/>
      <c r="AH599" s="637"/>
      <c r="AI599" s="637"/>
      <c r="AJ599" s="637"/>
      <c r="AK599" s="637"/>
      <c r="AL599" s="637"/>
      <c r="AM599" s="637"/>
      <c r="AN599" s="637"/>
      <c r="AO599" s="637"/>
      <c r="AP599" s="637"/>
      <c r="AQ599" s="637"/>
      <c r="AR599" s="637"/>
      <c r="AS599" s="637"/>
      <c r="AT599" s="637"/>
      <c r="AU599" s="637"/>
      <c r="AV599" s="637"/>
      <c r="AW599" s="637"/>
      <c r="AX599" s="637"/>
      <c r="AY599" s="637"/>
      <c r="AZ599" s="637"/>
      <c r="BA599" s="637"/>
      <c r="BB599" s="637"/>
      <c r="BC599" s="637"/>
      <c r="BD599" s="637"/>
      <c r="BE599" s="637"/>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row>
    <row r="600" spans="3:80">
      <c r="C600" s="636"/>
      <c r="D600" s="637"/>
      <c r="E600" s="637"/>
      <c r="F600" s="637"/>
      <c r="G600" s="637"/>
      <c r="H600" s="637"/>
      <c r="I600" s="637"/>
      <c r="J600" s="637"/>
      <c r="K600" s="637"/>
      <c r="L600" s="637"/>
      <c r="M600" s="637"/>
      <c r="N600" s="637"/>
      <c r="O600" s="637"/>
      <c r="P600" s="637"/>
      <c r="Q600" s="637"/>
      <c r="R600" s="637"/>
      <c r="S600" s="637"/>
      <c r="T600" s="637"/>
      <c r="U600" s="637"/>
      <c r="V600" s="637"/>
      <c r="W600" s="637"/>
      <c r="X600" s="637"/>
      <c r="Y600" s="637"/>
      <c r="Z600" s="637"/>
      <c r="AA600" s="637"/>
      <c r="AB600" s="637"/>
      <c r="AC600" s="637"/>
      <c r="AD600" s="637"/>
      <c r="AE600" s="637"/>
      <c r="AF600" s="637"/>
      <c r="AG600" s="637"/>
      <c r="AH600" s="637"/>
      <c r="AI600" s="637"/>
      <c r="AJ600" s="637"/>
      <c r="AK600" s="637"/>
      <c r="AL600" s="637"/>
      <c r="AM600" s="637"/>
      <c r="AN600" s="637"/>
      <c r="AO600" s="637"/>
      <c r="AP600" s="637"/>
      <c r="AQ600" s="637"/>
      <c r="AR600" s="637"/>
      <c r="AS600" s="637"/>
      <c r="AT600" s="637"/>
      <c r="AU600" s="637"/>
      <c r="AV600" s="637"/>
      <c r="AW600" s="637"/>
      <c r="AX600" s="637"/>
      <c r="AY600" s="637"/>
      <c r="AZ600" s="637"/>
      <c r="BA600" s="637"/>
      <c r="BB600" s="637"/>
      <c r="BC600" s="637"/>
      <c r="BD600" s="637"/>
      <c r="BE600" s="637"/>
      <c r="BF600" s="637"/>
      <c r="BG600" s="637"/>
      <c r="BH600" s="637"/>
      <c r="BI600" s="637"/>
      <c r="BJ600" s="637"/>
      <c r="BK600" s="637"/>
      <c r="BL600" s="637"/>
      <c r="BM600" s="637"/>
      <c r="BN600" s="637"/>
      <c r="BO600" s="637"/>
      <c r="BP600" s="637"/>
      <c r="BQ600" s="637"/>
      <c r="BR600" s="637"/>
      <c r="BS600" s="637"/>
      <c r="BT600" s="637"/>
      <c r="BU600" s="637"/>
      <c r="BV600" s="637"/>
      <c r="BW600" s="637"/>
      <c r="BX600" s="637"/>
      <c r="BY600" s="637"/>
      <c r="BZ600" s="637"/>
      <c r="CA600" s="637"/>
      <c r="CB600" s="637"/>
    </row>
    <row r="601" spans="3:80">
      <c r="C601" s="636"/>
      <c r="D601" s="637"/>
      <c r="E601" s="637"/>
      <c r="F601" s="637"/>
      <c r="G601" s="637"/>
      <c r="H601" s="637"/>
      <c r="I601" s="637"/>
      <c r="J601" s="637"/>
      <c r="K601" s="637"/>
      <c r="L601" s="637"/>
      <c r="M601" s="637"/>
      <c r="N601" s="637"/>
      <c r="O601" s="637"/>
      <c r="P601" s="637"/>
      <c r="Q601" s="637"/>
      <c r="R601" s="637"/>
      <c r="S601" s="637"/>
      <c r="T601" s="637"/>
      <c r="U601" s="637"/>
      <c r="V601" s="637"/>
      <c r="W601" s="637"/>
      <c r="X601" s="637"/>
      <c r="Y601" s="637"/>
      <c r="Z601" s="637"/>
      <c r="AA601" s="637"/>
      <c r="AB601" s="637"/>
      <c r="AC601" s="637"/>
      <c r="AD601" s="637"/>
      <c r="AE601" s="637"/>
      <c r="AF601" s="637"/>
      <c r="AG601" s="637"/>
      <c r="AH601" s="637"/>
      <c r="AI601" s="637"/>
      <c r="AJ601" s="637"/>
      <c r="AK601" s="637"/>
      <c r="AL601" s="637"/>
      <c r="AM601" s="637"/>
      <c r="AN601" s="637"/>
      <c r="AO601" s="637"/>
      <c r="AP601" s="637"/>
      <c r="AQ601" s="637"/>
      <c r="AR601" s="637"/>
      <c r="AS601" s="637"/>
      <c r="AT601" s="637"/>
      <c r="AU601" s="637"/>
      <c r="AV601" s="637"/>
      <c r="AW601" s="637"/>
      <c r="AX601" s="637"/>
      <c r="AY601" s="637"/>
      <c r="AZ601" s="637"/>
      <c r="BA601" s="637"/>
      <c r="BB601" s="637"/>
      <c r="BC601" s="637"/>
      <c r="BD601" s="637"/>
      <c r="BE601" s="637"/>
      <c r="BF601" s="637"/>
      <c r="BG601" s="637"/>
      <c r="BH601" s="637"/>
      <c r="BI601" s="637"/>
      <c r="BJ601" s="637"/>
      <c r="BK601" s="637"/>
      <c r="BL601" s="637"/>
      <c r="BM601" s="637"/>
      <c r="BN601" s="637"/>
      <c r="BO601" s="637"/>
      <c r="BP601" s="637"/>
      <c r="BQ601" s="637"/>
      <c r="BR601" s="637"/>
      <c r="BS601" s="637"/>
      <c r="BT601" s="637"/>
      <c r="BU601" s="637"/>
      <c r="BV601" s="637"/>
      <c r="BW601" s="637"/>
      <c r="BX601" s="637"/>
      <c r="BY601" s="637"/>
      <c r="BZ601" s="637"/>
      <c r="CA601" s="637"/>
      <c r="CB601" s="637"/>
    </row>
    <row r="602" spans="3:80">
      <c r="C602" s="636"/>
      <c r="D602" s="637"/>
      <c r="E602" s="637"/>
      <c r="F602" s="637"/>
      <c r="G602" s="637"/>
      <c r="H602" s="637"/>
      <c r="I602" s="637"/>
      <c r="J602" s="637"/>
      <c r="K602" s="637"/>
      <c r="L602" s="637"/>
      <c r="M602" s="637"/>
      <c r="N602" s="637"/>
      <c r="O602" s="637"/>
      <c r="P602" s="637"/>
      <c r="Q602" s="637"/>
      <c r="R602" s="637"/>
      <c r="S602" s="637"/>
      <c r="T602" s="637"/>
      <c r="U602" s="637"/>
      <c r="V602" s="637"/>
      <c r="W602" s="637"/>
      <c r="X602" s="637"/>
      <c r="Y602" s="637"/>
      <c r="Z602" s="637"/>
      <c r="AA602" s="637"/>
      <c r="AB602" s="637"/>
      <c r="AC602" s="637"/>
      <c r="AD602" s="637"/>
      <c r="AE602" s="637"/>
      <c r="AF602" s="637"/>
      <c r="AG602" s="637"/>
      <c r="AH602" s="637"/>
      <c r="AI602" s="637"/>
      <c r="AJ602" s="637"/>
      <c r="AK602" s="637"/>
      <c r="AL602" s="637"/>
      <c r="AM602" s="637"/>
      <c r="AN602" s="637"/>
      <c r="AO602" s="637"/>
      <c r="AP602" s="637"/>
      <c r="AQ602" s="637"/>
      <c r="AR602" s="637"/>
      <c r="AS602" s="637"/>
      <c r="AT602" s="637"/>
      <c r="AU602" s="637"/>
      <c r="AV602" s="637"/>
      <c r="AW602" s="637"/>
      <c r="AX602" s="637"/>
      <c r="AY602" s="637"/>
      <c r="AZ602" s="637"/>
      <c r="BA602" s="637"/>
      <c r="BB602" s="637"/>
      <c r="BC602" s="637"/>
      <c r="BD602" s="637"/>
      <c r="BE602" s="637"/>
      <c r="BF602" s="637"/>
      <c r="BG602" s="637"/>
      <c r="BH602" s="637"/>
      <c r="BI602" s="637"/>
      <c r="BJ602" s="637"/>
      <c r="BK602" s="637"/>
      <c r="BL602" s="637"/>
      <c r="BM602" s="637"/>
      <c r="BN602" s="637"/>
      <c r="BO602" s="637"/>
      <c r="BP602" s="637"/>
      <c r="BQ602" s="637"/>
      <c r="BR602" s="637"/>
      <c r="BS602" s="637"/>
      <c r="BT602" s="637"/>
      <c r="BU602" s="637"/>
      <c r="BV602" s="637"/>
      <c r="BW602" s="637"/>
      <c r="BX602" s="637"/>
      <c r="BY602" s="637"/>
      <c r="BZ602" s="637"/>
      <c r="CA602" s="637"/>
      <c r="CB602" s="637"/>
    </row>
    <row r="603" spans="3:80">
      <c r="C603" s="636"/>
      <c r="D603" s="637"/>
      <c r="E603" s="637"/>
      <c r="F603" s="637"/>
      <c r="G603" s="637"/>
      <c r="H603" s="637"/>
      <c r="I603" s="637"/>
      <c r="J603" s="637"/>
      <c r="K603" s="637"/>
      <c r="L603" s="637"/>
      <c r="M603" s="637"/>
      <c r="N603" s="637"/>
      <c r="O603" s="637"/>
      <c r="P603" s="637"/>
      <c r="Q603" s="637"/>
      <c r="R603" s="637"/>
      <c r="S603" s="637"/>
      <c r="T603" s="637"/>
      <c r="U603" s="637"/>
      <c r="V603" s="637"/>
      <c r="W603" s="637"/>
      <c r="X603" s="637"/>
      <c r="Y603" s="637"/>
      <c r="Z603" s="637"/>
      <c r="AA603" s="637"/>
      <c r="AB603" s="637"/>
      <c r="AC603" s="637"/>
      <c r="AD603" s="637"/>
      <c r="AE603" s="637"/>
      <c r="AF603" s="637"/>
      <c r="AG603" s="637"/>
      <c r="AH603" s="637"/>
      <c r="AI603" s="637"/>
      <c r="AJ603" s="637"/>
      <c r="AK603" s="637"/>
      <c r="AL603" s="637"/>
      <c r="AM603" s="637"/>
      <c r="AN603" s="637"/>
      <c r="AO603" s="637"/>
      <c r="AP603" s="637"/>
      <c r="AQ603" s="637"/>
      <c r="AR603" s="637"/>
      <c r="AS603" s="637"/>
      <c r="AT603" s="637"/>
      <c r="AU603" s="637"/>
      <c r="AV603" s="637"/>
      <c r="AW603" s="637"/>
      <c r="AX603" s="637"/>
      <c r="AY603" s="637"/>
      <c r="AZ603" s="637"/>
      <c r="BA603" s="637"/>
      <c r="BB603" s="637"/>
      <c r="BC603" s="637"/>
      <c r="BD603" s="637"/>
      <c r="BE603" s="637"/>
      <c r="BF603" s="637"/>
      <c r="BG603" s="637"/>
      <c r="BH603" s="637"/>
      <c r="BI603" s="637"/>
      <c r="BJ603" s="637"/>
      <c r="BK603" s="637"/>
      <c r="BL603" s="637"/>
      <c r="BM603" s="637"/>
      <c r="BN603" s="637"/>
      <c r="BO603" s="637"/>
      <c r="BP603" s="637"/>
      <c r="BQ603" s="637"/>
      <c r="BR603" s="637"/>
      <c r="BS603" s="637"/>
      <c r="BT603" s="637"/>
      <c r="BU603" s="637"/>
      <c r="BV603" s="637"/>
      <c r="BW603" s="637"/>
      <c r="BX603" s="637"/>
      <c r="BY603" s="637"/>
      <c r="BZ603" s="637"/>
      <c r="CA603" s="637"/>
      <c r="CB603" s="637"/>
    </row>
    <row r="604" spans="3:80">
      <c r="C604" s="636"/>
      <c r="D604" s="637"/>
      <c r="E604" s="637"/>
      <c r="F604" s="637"/>
      <c r="G604" s="637"/>
      <c r="H604" s="637"/>
      <c r="I604" s="637"/>
      <c r="J604" s="637"/>
      <c r="K604" s="637"/>
      <c r="L604" s="637"/>
      <c r="M604" s="637"/>
      <c r="N604" s="637"/>
      <c r="O604" s="637"/>
      <c r="P604" s="637"/>
      <c r="Q604" s="637"/>
      <c r="R604" s="637"/>
      <c r="S604" s="637"/>
      <c r="T604" s="637"/>
      <c r="U604" s="637"/>
      <c r="V604" s="637"/>
      <c r="W604" s="637"/>
      <c r="X604" s="637"/>
      <c r="Y604" s="637"/>
      <c r="Z604" s="637"/>
      <c r="AA604" s="637"/>
      <c r="AB604" s="637"/>
      <c r="AC604" s="637"/>
      <c r="AD604" s="637"/>
      <c r="AE604" s="637"/>
      <c r="AF604" s="637"/>
      <c r="AG604" s="637"/>
      <c r="AH604" s="637"/>
      <c r="AI604" s="637"/>
      <c r="AJ604" s="637"/>
      <c r="AK604" s="637"/>
      <c r="AL604" s="637"/>
      <c r="AM604" s="637"/>
      <c r="AN604" s="637"/>
      <c r="AO604" s="637"/>
      <c r="AP604" s="637"/>
      <c r="AQ604" s="637"/>
      <c r="AR604" s="637"/>
      <c r="AS604" s="637"/>
      <c r="AT604" s="637"/>
      <c r="AU604" s="637"/>
      <c r="AV604" s="637"/>
      <c r="AW604" s="637"/>
      <c r="AX604" s="637"/>
      <c r="AY604" s="637"/>
      <c r="AZ604" s="637"/>
      <c r="BA604" s="637"/>
      <c r="BB604" s="637"/>
      <c r="BC604" s="637"/>
      <c r="BD604" s="637"/>
      <c r="BE604" s="637"/>
      <c r="BF604" s="637"/>
      <c r="BG604" s="637"/>
      <c r="BH604" s="637"/>
      <c r="BI604" s="637"/>
      <c r="BJ604" s="637"/>
      <c r="BK604" s="637"/>
      <c r="BL604" s="637"/>
      <c r="BM604" s="637"/>
      <c r="BN604" s="637"/>
      <c r="BO604" s="637"/>
      <c r="BP604" s="637"/>
      <c r="BQ604" s="637"/>
      <c r="BR604" s="637"/>
      <c r="BS604" s="637"/>
      <c r="BT604" s="637"/>
      <c r="BU604" s="637"/>
      <c r="BV604" s="637"/>
      <c r="BW604" s="637"/>
      <c r="BX604" s="637"/>
      <c r="BY604" s="637"/>
      <c r="BZ604" s="637"/>
      <c r="CA604" s="637"/>
      <c r="CB604" s="637"/>
    </row>
    <row r="605" spans="3:80">
      <c r="C605" s="636"/>
      <c r="D605" s="637"/>
      <c r="E605" s="637"/>
      <c r="F605" s="637"/>
      <c r="G605" s="637"/>
      <c r="H605" s="637"/>
      <c r="I605" s="637"/>
      <c r="J605" s="637"/>
      <c r="K605" s="637"/>
      <c r="L605" s="637"/>
      <c r="M605" s="637"/>
      <c r="N605" s="637"/>
      <c r="O605" s="637"/>
      <c r="P605" s="637"/>
      <c r="Q605" s="637"/>
      <c r="R605" s="637"/>
      <c r="S605" s="637"/>
      <c r="T605" s="637"/>
      <c r="U605" s="637"/>
      <c r="V605" s="637"/>
      <c r="W605" s="637"/>
      <c r="X605" s="637"/>
      <c r="Y605" s="637"/>
      <c r="Z605" s="637"/>
      <c r="AA605" s="637"/>
      <c r="AB605" s="637"/>
      <c r="AC605" s="637"/>
      <c r="AD605" s="637"/>
      <c r="AE605" s="637"/>
      <c r="AF605" s="637"/>
      <c r="AG605" s="637"/>
      <c r="AH605" s="637"/>
      <c r="AI605" s="637"/>
      <c r="AJ605" s="637"/>
      <c r="AK605" s="637"/>
      <c r="AL605" s="637"/>
      <c r="AM605" s="637"/>
      <c r="AN605" s="637"/>
      <c r="AO605" s="637"/>
      <c r="AP605" s="637"/>
      <c r="AQ605" s="637"/>
      <c r="AR605" s="637"/>
      <c r="AS605" s="637"/>
      <c r="AT605" s="637"/>
      <c r="AU605" s="637"/>
      <c r="AV605" s="637"/>
      <c r="AW605" s="637"/>
      <c r="AX605" s="637"/>
      <c r="AY605" s="637"/>
      <c r="AZ605" s="637"/>
      <c r="BA605" s="637"/>
      <c r="BB605" s="637"/>
      <c r="BC605" s="637"/>
      <c r="BD605" s="637"/>
      <c r="BE605" s="637"/>
      <c r="BF605" s="637"/>
      <c r="BG605" s="637"/>
      <c r="BH605" s="637"/>
      <c r="BI605" s="637"/>
      <c r="BJ605" s="637"/>
      <c r="BK605" s="637"/>
      <c r="BL605" s="637"/>
      <c r="BM605" s="637"/>
      <c r="BN605" s="637"/>
      <c r="BO605" s="637"/>
      <c r="BP605" s="637"/>
      <c r="BQ605" s="637"/>
      <c r="BR605" s="637"/>
      <c r="BS605" s="637"/>
      <c r="BT605" s="637"/>
      <c r="BU605" s="637"/>
      <c r="BV605" s="637"/>
      <c r="BW605" s="637"/>
      <c r="BX605" s="637"/>
      <c r="BY605" s="637"/>
      <c r="BZ605" s="637"/>
      <c r="CA605" s="637"/>
      <c r="CB605" s="637"/>
    </row>
    <row r="606" spans="3:80">
      <c r="C606" s="636"/>
      <c r="D606" s="637"/>
      <c r="E606" s="637"/>
      <c r="F606" s="637"/>
      <c r="G606" s="637"/>
      <c r="H606" s="637"/>
      <c r="I606" s="637"/>
      <c r="J606" s="637"/>
      <c r="K606" s="637"/>
      <c r="L606" s="637"/>
      <c r="M606" s="637"/>
      <c r="N606" s="637"/>
      <c r="O606" s="637"/>
      <c r="P606" s="637"/>
      <c r="Q606" s="637"/>
      <c r="R606" s="637"/>
      <c r="S606" s="637"/>
      <c r="T606" s="637"/>
      <c r="U606" s="637"/>
      <c r="V606" s="637"/>
      <c r="W606" s="637"/>
      <c r="X606" s="637"/>
      <c r="Y606" s="637"/>
      <c r="Z606" s="637"/>
      <c r="AA606" s="637"/>
      <c r="AB606" s="637"/>
      <c r="AC606" s="637"/>
      <c r="AD606" s="637"/>
      <c r="AE606" s="637"/>
      <c r="AF606" s="637"/>
      <c r="AG606" s="637"/>
      <c r="AH606" s="637"/>
      <c r="AI606" s="637"/>
      <c r="AJ606" s="637"/>
      <c r="AK606" s="637"/>
      <c r="AL606" s="637"/>
      <c r="AM606" s="637"/>
      <c r="AN606" s="637"/>
      <c r="AO606" s="637"/>
      <c r="AP606" s="637"/>
      <c r="AQ606" s="637"/>
      <c r="AR606" s="637"/>
      <c r="AS606" s="637"/>
      <c r="AT606" s="637"/>
      <c r="AU606" s="637"/>
      <c r="AV606" s="637"/>
      <c r="AW606" s="637"/>
      <c r="AX606" s="637"/>
      <c r="AY606" s="637"/>
      <c r="AZ606" s="637"/>
      <c r="BA606" s="637"/>
      <c r="BB606" s="637"/>
      <c r="BC606" s="637"/>
      <c r="BD606" s="637"/>
      <c r="BE606" s="637"/>
      <c r="BF606" s="637"/>
      <c r="BG606" s="637"/>
      <c r="BH606" s="637"/>
      <c r="BI606" s="637"/>
      <c r="BJ606" s="637"/>
      <c r="BK606" s="637"/>
      <c r="BL606" s="637"/>
      <c r="BM606" s="637"/>
      <c r="BN606" s="637"/>
      <c r="BO606" s="637"/>
      <c r="BP606" s="637"/>
      <c r="BQ606" s="637"/>
      <c r="BR606" s="637"/>
      <c r="BS606" s="637"/>
      <c r="BT606" s="637"/>
      <c r="BU606" s="637"/>
      <c r="BV606" s="637"/>
      <c r="BW606" s="637"/>
      <c r="BX606" s="637"/>
      <c r="BY606" s="637"/>
      <c r="BZ606" s="637"/>
      <c r="CA606" s="637"/>
      <c r="CB606" s="637"/>
    </row>
    <row r="607" spans="3:80">
      <c r="C607" s="636"/>
      <c r="D607" s="637"/>
      <c r="E607" s="637"/>
      <c r="F607" s="637"/>
      <c r="G607" s="637"/>
      <c r="H607" s="637"/>
      <c r="I607" s="637"/>
      <c r="J607" s="637"/>
      <c r="K607" s="637"/>
      <c r="L607" s="637"/>
      <c r="M607" s="637"/>
      <c r="N607" s="637"/>
      <c r="O607" s="637"/>
      <c r="P607" s="637"/>
      <c r="Q607" s="637"/>
      <c r="R607" s="637"/>
      <c r="S607" s="637"/>
      <c r="T607" s="637"/>
      <c r="U607" s="637"/>
      <c r="V607" s="637"/>
      <c r="W607" s="637"/>
      <c r="X607" s="637"/>
      <c r="Y607" s="637"/>
      <c r="Z607" s="637"/>
      <c r="AA607" s="637"/>
      <c r="AB607" s="637"/>
      <c r="AC607" s="637"/>
      <c r="AD607" s="637"/>
      <c r="AE607" s="637"/>
      <c r="AF607" s="637"/>
      <c r="AG607" s="637"/>
      <c r="AH607" s="637"/>
      <c r="AI607" s="637"/>
      <c r="AJ607" s="637"/>
      <c r="AK607" s="637"/>
      <c r="AL607" s="637"/>
      <c r="AM607" s="637"/>
      <c r="AN607" s="637"/>
      <c r="AO607" s="637"/>
      <c r="AP607" s="637"/>
      <c r="AQ607" s="637"/>
      <c r="AR607" s="637"/>
      <c r="AS607" s="637"/>
      <c r="AT607" s="637"/>
      <c r="AU607" s="637"/>
      <c r="AV607" s="637"/>
      <c r="AW607" s="637"/>
      <c r="AX607" s="637"/>
      <c r="AY607" s="637"/>
      <c r="AZ607" s="637"/>
      <c r="BA607" s="637"/>
      <c r="BB607" s="637"/>
      <c r="BC607" s="637"/>
      <c r="BD607" s="637"/>
      <c r="BE607" s="637"/>
      <c r="BF607" s="637"/>
      <c r="BG607" s="637"/>
      <c r="BH607" s="637"/>
      <c r="BI607" s="637"/>
      <c r="BJ607" s="637"/>
      <c r="BK607" s="637"/>
      <c r="BL607" s="637"/>
      <c r="BM607" s="637"/>
      <c r="BN607" s="637"/>
      <c r="BO607" s="637"/>
      <c r="BP607" s="637"/>
      <c r="BQ607" s="637"/>
      <c r="BR607" s="637"/>
      <c r="BS607" s="637"/>
      <c r="BT607" s="637"/>
      <c r="BU607" s="637"/>
      <c r="BV607" s="637"/>
      <c r="BW607" s="637"/>
      <c r="BX607" s="637"/>
      <c r="BY607" s="637"/>
      <c r="BZ607" s="637"/>
      <c r="CA607" s="637"/>
      <c r="CB607" s="637"/>
    </row>
    <row r="608" spans="3:80">
      <c r="C608" s="636"/>
      <c r="D608" s="637"/>
      <c r="E608" s="637"/>
      <c r="F608" s="637"/>
      <c r="G608" s="637"/>
      <c r="H608" s="637"/>
      <c r="I608" s="637"/>
      <c r="J608" s="637"/>
      <c r="K608" s="637"/>
      <c r="L608" s="637"/>
      <c r="M608" s="637"/>
      <c r="N608" s="637"/>
      <c r="O608" s="637"/>
      <c r="P608" s="637"/>
      <c r="Q608" s="637"/>
      <c r="R608" s="637"/>
      <c r="S608" s="637"/>
      <c r="T608" s="637"/>
      <c r="U608" s="637"/>
      <c r="V608" s="637"/>
      <c r="W608" s="637"/>
      <c r="X608" s="637"/>
      <c r="Y608" s="637"/>
      <c r="Z608" s="637"/>
      <c r="AA608" s="637"/>
      <c r="AB608" s="637"/>
      <c r="AC608" s="637"/>
      <c r="AD608" s="637"/>
      <c r="AE608" s="637"/>
      <c r="AF608" s="637"/>
      <c r="AG608" s="637"/>
      <c r="AH608" s="637"/>
      <c r="AI608" s="637"/>
      <c r="AJ608" s="637"/>
      <c r="AK608" s="637"/>
      <c r="AL608" s="637"/>
      <c r="AM608" s="637"/>
      <c r="AN608" s="637"/>
      <c r="AO608" s="637"/>
      <c r="AP608" s="637"/>
      <c r="AQ608" s="637"/>
      <c r="AR608" s="637"/>
      <c r="AS608" s="637"/>
      <c r="AT608" s="637"/>
      <c r="AU608" s="637"/>
      <c r="AV608" s="637"/>
      <c r="AW608" s="637"/>
      <c r="AX608" s="637"/>
      <c r="AY608" s="637"/>
      <c r="AZ608" s="637"/>
      <c r="BA608" s="637"/>
      <c r="BB608" s="637"/>
      <c r="BC608" s="637"/>
      <c r="BD608" s="637"/>
      <c r="BE608" s="637"/>
      <c r="BF608" s="637"/>
      <c r="BG608" s="637"/>
      <c r="BH608" s="637"/>
      <c r="BI608" s="637"/>
      <c r="BJ608" s="637"/>
      <c r="BK608" s="637"/>
      <c r="BL608" s="637"/>
      <c r="BM608" s="637"/>
      <c r="BN608" s="637"/>
      <c r="BO608" s="637"/>
      <c r="BP608" s="637"/>
      <c r="BQ608" s="637"/>
      <c r="BR608" s="637"/>
      <c r="BS608" s="637"/>
      <c r="BT608" s="637"/>
      <c r="BU608" s="637"/>
      <c r="BV608" s="637"/>
      <c r="BW608" s="637"/>
      <c r="BX608" s="637"/>
      <c r="BY608" s="637"/>
      <c r="BZ608" s="637"/>
      <c r="CA608" s="637"/>
      <c r="CB608" s="637"/>
    </row>
    <row r="609" spans="3:80">
      <c r="C609" s="636"/>
      <c r="D609" s="637"/>
      <c r="E609" s="637"/>
      <c r="F609" s="637"/>
      <c r="G609" s="637"/>
      <c r="H609" s="637"/>
      <c r="I609" s="637"/>
      <c r="J609" s="637"/>
      <c r="K609" s="637"/>
      <c r="L609" s="637"/>
      <c r="M609" s="637"/>
      <c r="N609" s="637"/>
      <c r="O609" s="637"/>
      <c r="P609" s="637"/>
      <c r="Q609" s="637"/>
      <c r="R609" s="637"/>
      <c r="S609" s="637"/>
      <c r="T609" s="637"/>
      <c r="U609" s="637"/>
      <c r="V609" s="637"/>
      <c r="W609" s="637"/>
      <c r="X609" s="637"/>
      <c r="Y609" s="637"/>
      <c r="Z609" s="637"/>
      <c r="AA609" s="637"/>
      <c r="AB609" s="637"/>
      <c r="AC609" s="637"/>
      <c r="AD609" s="637"/>
      <c r="AE609" s="637"/>
      <c r="AF609" s="637"/>
      <c r="AG609" s="637"/>
      <c r="AH609" s="637"/>
      <c r="AI609" s="637"/>
      <c r="AJ609" s="637"/>
      <c r="AK609" s="637"/>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637"/>
      <c r="BG609" s="637"/>
      <c r="BH609" s="637"/>
      <c r="BI609" s="637"/>
      <c r="BJ609" s="637"/>
      <c r="BK609" s="637"/>
      <c r="BL609" s="637"/>
      <c r="BM609" s="637"/>
      <c r="BN609" s="637"/>
      <c r="BO609" s="637"/>
      <c r="BP609" s="637"/>
      <c r="BQ609" s="637"/>
      <c r="BR609" s="637"/>
      <c r="BS609" s="637"/>
      <c r="BT609" s="637"/>
      <c r="BU609" s="637"/>
      <c r="BV609" s="637"/>
      <c r="BW609" s="637"/>
      <c r="BX609" s="637"/>
      <c r="BY609" s="637"/>
      <c r="BZ609" s="637"/>
      <c r="CA609" s="637"/>
      <c r="CB609" s="637"/>
    </row>
    <row r="610" spans="3:80">
      <c r="C610" s="636"/>
      <c r="D610" s="637"/>
      <c r="E610" s="637"/>
      <c r="F610" s="637"/>
      <c r="G610" s="637"/>
      <c r="H610" s="637"/>
      <c r="I610" s="637"/>
      <c r="J610" s="637"/>
      <c r="K610" s="637"/>
      <c r="L610" s="637"/>
      <c r="M610" s="637"/>
      <c r="N610" s="637"/>
      <c r="O610" s="637"/>
      <c r="P610" s="637"/>
      <c r="Q610" s="637"/>
      <c r="R610" s="637"/>
      <c r="S610" s="637"/>
      <c r="T610" s="637"/>
      <c r="U610" s="637"/>
      <c r="V610" s="637"/>
      <c r="W610" s="637"/>
      <c r="X610" s="637"/>
      <c r="Y610" s="637"/>
      <c r="Z610" s="637"/>
      <c r="AA610" s="637"/>
      <c r="AB610" s="637"/>
      <c r="AC610" s="637"/>
      <c r="AD610" s="637"/>
      <c r="AE610" s="637"/>
      <c r="AF610" s="637"/>
      <c r="AG610" s="637"/>
      <c r="AH610" s="637"/>
      <c r="AI610" s="637"/>
      <c r="AJ610" s="637"/>
      <c r="AK610" s="637"/>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637"/>
      <c r="BG610" s="637"/>
      <c r="BH610" s="637"/>
      <c r="BI610" s="637"/>
      <c r="BJ610" s="637"/>
      <c r="BK610" s="637"/>
      <c r="BL610" s="637"/>
      <c r="BM610" s="637"/>
      <c r="BN610" s="637"/>
      <c r="BO610" s="637"/>
      <c r="BP610" s="637"/>
      <c r="BQ610" s="637"/>
      <c r="BR610" s="637"/>
      <c r="BS610" s="637"/>
      <c r="BT610" s="637"/>
      <c r="BU610" s="637"/>
      <c r="BV610" s="637"/>
      <c r="BW610" s="637"/>
      <c r="BX610" s="637"/>
      <c r="BY610" s="637"/>
      <c r="BZ610" s="637"/>
      <c r="CA610" s="637"/>
      <c r="CB610" s="637"/>
    </row>
    <row r="611" spans="3:80">
      <c r="C611" s="636"/>
      <c r="D611" s="637"/>
      <c r="E611" s="637"/>
      <c r="F611" s="637"/>
      <c r="G611" s="637"/>
      <c r="H611" s="637"/>
      <c r="I611" s="637"/>
      <c r="J611" s="637"/>
      <c r="K611" s="637"/>
      <c r="L611" s="637"/>
      <c r="M611" s="637"/>
      <c r="N611" s="637"/>
      <c r="O611" s="637"/>
      <c r="P611" s="637"/>
      <c r="Q611" s="637"/>
      <c r="R611" s="637"/>
      <c r="S611" s="637"/>
      <c r="T611" s="637"/>
      <c r="U611" s="637"/>
      <c r="V611" s="637"/>
      <c r="W611" s="637"/>
      <c r="X611" s="637"/>
      <c r="Y611" s="637"/>
      <c r="Z611" s="637"/>
      <c r="AA611" s="637"/>
      <c r="AB611" s="637"/>
      <c r="AC611" s="637"/>
      <c r="AD611" s="637"/>
      <c r="AE611" s="637"/>
      <c r="AF611" s="637"/>
      <c r="AG611" s="637"/>
      <c r="AH611" s="637"/>
      <c r="AI611" s="637"/>
      <c r="AJ611" s="637"/>
      <c r="AK611" s="637"/>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637"/>
      <c r="BG611" s="637"/>
      <c r="BH611" s="637"/>
      <c r="BI611" s="637"/>
      <c r="BJ611" s="637"/>
      <c r="BK611" s="637"/>
      <c r="BL611" s="637"/>
      <c r="BM611" s="637"/>
      <c r="BN611" s="637"/>
      <c r="BO611" s="637"/>
      <c r="BP611" s="637"/>
      <c r="BQ611" s="637"/>
      <c r="BR611" s="637"/>
      <c r="BS611" s="637"/>
      <c r="BT611" s="637"/>
      <c r="BU611" s="637"/>
      <c r="BV611" s="637"/>
      <c r="BW611" s="637"/>
      <c r="BX611" s="637"/>
      <c r="BY611" s="637"/>
      <c r="BZ611" s="637"/>
      <c r="CA611" s="637"/>
      <c r="CB611" s="637"/>
    </row>
    <row r="612" spans="3:80">
      <c r="C612" s="636"/>
      <c r="D612" s="637"/>
      <c r="E612" s="637"/>
      <c r="F612" s="637"/>
      <c r="G612" s="637"/>
      <c r="H612" s="637"/>
      <c r="I612" s="637"/>
      <c r="J612" s="637"/>
      <c r="K612" s="637"/>
      <c r="L612" s="637"/>
      <c r="M612" s="637"/>
      <c r="N612" s="637"/>
      <c r="O612" s="637"/>
      <c r="P612" s="637"/>
      <c r="Q612" s="637"/>
      <c r="R612" s="637"/>
      <c r="S612" s="637"/>
      <c r="T612" s="637"/>
      <c r="U612" s="637"/>
      <c r="V612" s="637"/>
      <c r="W612" s="637"/>
      <c r="X612" s="637"/>
      <c r="Y612" s="637"/>
      <c r="Z612" s="637"/>
      <c r="AA612" s="637"/>
      <c r="AB612" s="637"/>
      <c r="AC612" s="637"/>
      <c r="AD612" s="637"/>
      <c r="AE612" s="637"/>
      <c r="AF612" s="637"/>
      <c r="AG612" s="637"/>
      <c r="AH612" s="637"/>
      <c r="AI612" s="637"/>
      <c r="AJ612" s="637"/>
      <c r="AK612" s="637"/>
      <c r="AL612" s="637"/>
      <c r="AM612" s="637"/>
      <c r="AN612" s="637"/>
      <c r="AO612" s="637"/>
      <c r="AP612" s="637"/>
      <c r="AQ612" s="637"/>
      <c r="AR612" s="637"/>
      <c r="AS612" s="637"/>
      <c r="AT612" s="637"/>
      <c r="AU612" s="637"/>
      <c r="AV612" s="637"/>
      <c r="AW612" s="637"/>
      <c r="AX612" s="637"/>
      <c r="AY612" s="637"/>
      <c r="AZ612" s="637"/>
      <c r="BA612" s="637"/>
      <c r="BB612" s="637"/>
      <c r="BC612" s="637"/>
      <c r="BD612" s="637"/>
      <c r="BE612" s="637"/>
      <c r="BF612" s="637"/>
      <c r="BG612" s="637"/>
      <c r="BH612" s="637"/>
      <c r="BI612" s="637"/>
      <c r="BJ612" s="637"/>
      <c r="BK612" s="637"/>
      <c r="BL612" s="637"/>
      <c r="BM612" s="637"/>
      <c r="BN612" s="637"/>
      <c r="BO612" s="637"/>
      <c r="BP612" s="637"/>
      <c r="BQ612" s="637"/>
      <c r="BR612" s="637"/>
      <c r="BS612" s="637"/>
      <c r="BT612" s="637"/>
      <c r="BU612" s="637"/>
      <c r="BV612" s="637"/>
      <c r="BW612" s="637"/>
      <c r="BX612" s="637"/>
      <c r="BY612" s="637"/>
      <c r="BZ612" s="637"/>
      <c r="CA612" s="637"/>
      <c r="CB612" s="637"/>
    </row>
    <row r="613" spans="3:80">
      <c r="C613" s="636"/>
      <c r="D613" s="637"/>
      <c r="E613" s="637"/>
      <c r="F613" s="637"/>
      <c r="G613" s="637"/>
      <c r="H613" s="637"/>
      <c r="I613" s="637"/>
      <c r="J613" s="637"/>
      <c r="K613" s="637"/>
      <c r="L613" s="637"/>
      <c r="M613" s="637"/>
      <c r="N613" s="637"/>
      <c r="O613" s="637"/>
      <c r="P613" s="637"/>
      <c r="Q613" s="637"/>
      <c r="R613" s="637"/>
      <c r="S613" s="637"/>
      <c r="T613" s="637"/>
      <c r="U613" s="637"/>
      <c r="V613" s="637"/>
      <c r="W613" s="637"/>
      <c r="X613" s="637"/>
      <c r="Y613" s="637"/>
      <c r="Z613" s="637"/>
      <c r="AA613" s="637"/>
      <c r="AB613" s="637"/>
      <c r="AC613" s="637"/>
      <c r="AD613" s="637"/>
      <c r="AE613" s="637"/>
      <c r="AF613" s="637"/>
      <c r="AG613" s="637"/>
      <c r="AH613" s="637"/>
      <c r="AI613" s="637"/>
      <c r="AJ613" s="637"/>
      <c r="AK613" s="637"/>
      <c r="AL613" s="637"/>
      <c r="AM613" s="637"/>
      <c r="AN613" s="637"/>
      <c r="AO613" s="637"/>
      <c r="AP613" s="637"/>
      <c r="AQ613" s="637"/>
      <c r="AR613" s="637"/>
      <c r="AS613" s="637"/>
      <c r="AT613" s="637"/>
      <c r="AU613" s="637"/>
      <c r="AV613" s="637"/>
      <c r="AW613" s="637"/>
      <c r="AX613" s="637"/>
      <c r="AY613" s="637"/>
      <c r="AZ613" s="637"/>
      <c r="BA613" s="637"/>
      <c r="BB613" s="637"/>
      <c r="BC613" s="637"/>
      <c r="BD613" s="637"/>
      <c r="BE613" s="637"/>
      <c r="BF613" s="637"/>
      <c r="BG613" s="637"/>
      <c r="BH613" s="637"/>
      <c r="BI613" s="637"/>
      <c r="BJ613" s="637"/>
      <c r="BK613" s="637"/>
      <c r="BL613" s="637"/>
      <c r="BM613" s="637"/>
      <c r="BN613" s="637"/>
      <c r="BO613" s="637"/>
      <c r="BP613" s="637"/>
      <c r="BQ613" s="637"/>
      <c r="BR613" s="637"/>
      <c r="BS613" s="637"/>
      <c r="BT613" s="637"/>
      <c r="BU613" s="637"/>
      <c r="BV613" s="637"/>
      <c r="BW613" s="637"/>
      <c r="BX613" s="637"/>
      <c r="BY613" s="637"/>
      <c r="BZ613" s="637"/>
      <c r="CA613" s="637"/>
      <c r="CB613" s="637"/>
    </row>
    <row r="614" spans="3:80">
      <c r="C614" s="636"/>
      <c r="D614" s="637"/>
      <c r="E614" s="637"/>
      <c r="F614" s="637"/>
      <c r="G614" s="637"/>
      <c r="H614" s="637"/>
      <c r="I614" s="637"/>
      <c r="J614" s="637"/>
      <c r="K614" s="637"/>
      <c r="L614" s="637"/>
      <c r="M614" s="637"/>
      <c r="N614" s="637"/>
      <c r="O614" s="637"/>
      <c r="P614" s="637"/>
      <c r="Q614" s="637"/>
      <c r="R614" s="637"/>
      <c r="S614" s="637"/>
      <c r="T614" s="637"/>
      <c r="U614" s="637"/>
      <c r="V614" s="637"/>
      <c r="W614" s="637"/>
      <c r="X614" s="637"/>
      <c r="Y614" s="637"/>
      <c r="Z614" s="637"/>
      <c r="AA614" s="637"/>
      <c r="AB614" s="637"/>
      <c r="AC614" s="637"/>
      <c r="AD614" s="637"/>
      <c r="AE614" s="637"/>
      <c r="AF614" s="637"/>
      <c r="AG614" s="637"/>
      <c r="AH614" s="637"/>
      <c r="AI614" s="637"/>
      <c r="AJ614" s="637"/>
      <c r="AK614" s="637"/>
      <c r="AL614" s="637"/>
      <c r="AM614" s="637"/>
      <c r="AN614" s="637"/>
      <c r="AO614" s="637"/>
      <c r="AP614" s="637"/>
      <c r="AQ614" s="637"/>
      <c r="AR614" s="637"/>
      <c r="AS614" s="637"/>
      <c r="AT614" s="637"/>
      <c r="AU614" s="637"/>
      <c r="AV614" s="637"/>
      <c r="AW614" s="637"/>
      <c r="AX614" s="637"/>
      <c r="AY614" s="637"/>
      <c r="AZ614" s="637"/>
      <c r="BA614" s="637"/>
      <c r="BB614" s="637"/>
      <c r="BC614" s="637"/>
      <c r="BD614" s="637"/>
      <c r="BE614" s="637"/>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row>
    <row r="615" spans="3:80">
      <c r="C615" s="636"/>
      <c r="D615" s="637"/>
      <c r="E615" s="637"/>
      <c r="F615" s="637"/>
      <c r="G615" s="637"/>
      <c r="H615" s="637"/>
      <c r="I615" s="637"/>
      <c r="J615" s="637"/>
      <c r="K615" s="637"/>
      <c r="L615" s="637"/>
      <c r="M615" s="637"/>
      <c r="N615" s="637"/>
      <c r="O615" s="637"/>
      <c r="P615" s="637"/>
      <c r="Q615" s="637"/>
      <c r="R615" s="637"/>
      <c r="S615" s="637"/>
      <c r="T615" s="637"/>
      <c r="U615" s="637"/>
      <c r="V615" s="637"/>
      <c r="W615" s="637"/>
      <c r="X615" s="637"/>
      <c r="Y615" s="637"/>
      <c r="Z615" s="637"/>
      <c r="AA615" s="637"/>
      <c r="AB615" s="637"/>
      <c r="AC615" s="637"/>
      <c r="AD615" s="637"/>
      <c r="AE615" s="637"/>
      <c r="AF615" s="637"/>
      <c r="AG615" s="637"/>
      <c r="AH615" s="637"/>
      <c r="AI615" s="637"/>
      <c r="AJ615" s="637"/>
      <c r="AK615" s="637"/>
      <c r="AL615" s="637"/>
      <c r="AM615" s="637"/>
      <c r="AN615" s="637"/>
      <c r="AO615" s="637"/>
      <c r="AP615" s="637"/>
      <c r="AQ615" s="637"/>
      <c r="AR615" s="637"/>
      <c r="AS615" s="637"/>
      <c r="AT615" s="637"/>
      <c r="AU615" s="637"/>
      <c r="AV615" s="637"/>
      <c r="AW615" s="637"/>
      <c r="AX615" s="637"/>
      <c r="AY615" s="637"/>
      <c r="AZ615" s="637"/>
      <c r="BA615" s="637"/>
      <c r="BB615" s="637"/>
      <c r="BC615" s="637"/>
      <c r="BD615" s="637"/>
      <c r="BE615" s="637"/>
      <c r="BF615" s="637"/>
      <c r="BG615" s="637"/>
      <c r="BH615" s="637"/>
      <c r="BI615" s="637"/>
      <c r="BJ615" s="637"/>
      <c r="BK615" s="637"/>
      <c r="BL615" s="637"/>
      <c r="BM615" s="637"/>
      <c r="BN615" s="637"/>
      <c r="BO615" s="637"/>
      <c r="BP615" s="637"/>
      <c r="BQ615" s="637"/>
      <c r="BR615" s="637"/>
      <c r="BS615" s="637"/>
      <c r="BT615" s="637"/>
      <c r="BU615" s="637"/>
      <c r="BV615" s="637"/>
      <c r="BW615" s="637"/>
      <c r="BX615" s="637"/>
      <c r="BY615" s="637"/>
      <c r="BZ615" s="637"/>
      <c r="CA615" s="637"/>
      <c r="CB615" s="637"/>
    </row>
    <row r="616" spans="3:80">
      <c r="C616" s="636"/>
      <c r="D616" s="637"/>
      <c r="E616" s="637"/>
      <c r="F616" s="637"/>
      <c r="G616" s="637"/>
      <c r="H616" s="637"/>
      <c r="I616" s="637"/>
      <c r="J616" s="637"/>
      <c r="K616" s="637"/>
      <c r="L616" s="637"/>
      <c r="M616" s="637"/>
      <c r="N616" s="637"/>
      <c r="O616" s="637"/>
      <c r="P616" s="637"/>
      <c r="Q616" s="637"/>
      <c r="R616" s="637"/>
      <c r="S616" s="637"/>
      <c r="T616" s="637"/>
      <c r="U616" s="637"/>
      <c r="V616" s="637"/>
      <c r="W616" s="637"/>
      <c r="X616" s="637"/>
      <c r="Y616" s="637"/>
      <c r="Z616" s="637"/>
      <c r="AA616" s="637"/>
      <c r="AB616" s="637"/>
      <c r="AC616" s="637"/>
      <c r="AD616" s="637"/>
      <c r="AE616" s="637"/>
      <c r="AF616" s="637"/>
      <c r="AG616" s="637"/>
      <c r="AH616" s="637"/>
      <c r="AI616" s="637"/>
      <c r="AJ616" s="637"/>
      <c r="AK616" s="637"/>
      <c r="AL616" s="637"/>
      <c r="AM616" s="637"/>
      <c r="AN616" s="637"/>
      <c r="AO616" s="637"/>
      <c r="AP616" s="637"/>
      <c r="AQ616" s="637"/>
      <c r="AR616" s="637"/>
      <c r="AS616" s="637"/>
      <c r="AT616" s="637"/>
      <c r="AU616" s="637"/>
      <c r="AV616" s="637"/>
      <c r="AW616" s="637"/>
      <c r="AX616" s="637"/>
      <c r="AY616" s="637"/>
      <c r="AZ616" s="637"/>
      <c r="BA616" s="637"/>
      <c r="BB616" s="637"/>
      <c r="BC616" s="637"/>
      <c r="BD616" s="637"/>
      <c r="BE616" s="637"/>
      <c r="BF616" s="637"/>
      <c r="BG616" s="637"/>
      <c r="BH616" s="637"/>
      <c r="BI616" s="637"/>
      <c r="BJ616" s="637"/>
      <c r="BK616" s="637"/>
      <c r="BL616" s="637"/>
      <c r="BM616" s="637"/>
      <c r="BN616" s="637"/>
      <c r="BO616" s="637"/>
      <c r="BP616" s="637"/>
      <c r="BQ616" s="637"/>
      <c r="BR616" s="637"/>
      <c r="BS616" s="637"/>
      <c r="BT616" s="637"/>
      <c r="BU616" s="637"/>
      <c r="BV616" s="637"/>
      <c r="BW616" s="637"/>
      <c r="BX616" s="637"/>
      <c r="BY616" s="637"/>
      <c r="BZ616" s="637"/>
      <c r="CA616" s="637"/>
      <c r="CB616" s="637"/>
    </row>
    <row r="617" spans="3:80">
      <c r="C617" s="636"/>
      <c r="D617" s="637"/>
      <c r="E617" s="637"/>
      <c r="F617" s="637"/>
      <c r="G617" s="637"/>
      <c r="H617" s="637"/>
      <c r="I617" s="637"/>
      <c r="J617" s="637"/>
      <c r="K617" s="637"/>
      <c r="L617" s="637"/>
      <c r="M617" s="637"/>
      <c r="N617" s="637"/>
      <c r="O617" s="637"/>
      <c r="P617" s="637"/>
      <c r="Q617" s="637"/>
      <c r="R617" s="637"/>
      <c r="S617" s="637"/>
      <c r="T617" s="637"/>
      <c r="U617" s="637"/>
      <c r="V617" s="637"/>
      <c r="W617" s="637"/>
      <c r="X617" s="637"/>
      <c r="Y617" s="637"/>
      <c r="Z617" s="637"/>
      <c r="AA617" s="637"/>
      <c r="AB617" s="637"/>
      <c r="AC617" s="637"/>
      <c r="AD617" s="637"/>
      <c r="AE617" s="637"/>
      <c r="AF617" s="637"/>
      <c r="AG617" s="637"/>
      <c r="AH617" s="637"/>
      <c r="AI617" s="637"/>
      <c r="AJ617" s="637"/>
      <c r="AK617" s="637"/>
      <c r="AL617" s="637"/>
      <c r="AM617" s="637"/>
      <c r="AN617" s="637"/>
      <c r="AO617" s="637"/>
      <c r="AP617" s="637"/>
      <c r="AQ617" s="637"/>
      <c r="AR617" s="637"/>
      <c r="AS617" s="637"/>
      <c r="AT617" s="637"/>
      <c r="AU617" s="637"/>
      <c r="AV617" s="637"/>
      <c r="AW617" s="637"/>
      <c r="AX617" s="637"/>
      <c r="AY617" s="637"/>
      <c r="AZ617" s="637"/>
      <c r="BA617" s="637"/>
      <c r="BB617" s="637"/>
      <c r="BC617" s="637"/>
      <c r="BD617" s="637"/>
      <c r="BE617" s="637"/>
      <c r="BF617" s="637"/>
      <c r="BG617" s="637"/>
      <c r="BH617" s="637"/>
      <c r="BI617" s="637"/>
      <c r="BJ617" s="637"/>
      <c r="BK617" s="637"/>
      <c r="BL617" s="637"/>
      <c r="BM617" s="637"/>
      <c r="BN617" s="637"/>
      <c r="BO617" s="637"/>
      <c r="BP617" s="637"/>
      <c r="BQ617" s="637"/>
      <c r="BR617" s="637"/>
      <c r="BS617" s="637"/>
      <c r="BT617" s="637"/>
      <c r="BU617" s="637"/>
      <c r="BV617" s="637"/>
      <c r="BW617" s="637"/>
      <c r="BX617" s="637"/>
      <c r="BY617" s="637"/>
      <c r="BZ617" s="637"/>
      <c r="CA617" s="637"/>
      <c r="CB617" s="637"/>
    </row>
    <row r="618" spans="3:80">
      <c r="C618" s="636"/>
      <c r="D618" s="637"/>
      <c r="E618" s="637"/>
      <c r="F618" s="637"/>
      <c r="G618" s="637"/>
      <c r="H618" s="637"/>
      <c r="I618" s="637"/>
      <c r="J618" s="637"/>
      <c r="K618" s="637"/>
      <c r="L618" s="637"/>
      <c r="M618" s="637"/>
      <c r="N618" s="637"/>
      <c r="O618" s="637"/>
      <c r="P618" s="637"/>
      <c r="Q618" s="637"/>
      <c r="R618" s="637"/>
      <c r="S618" s="637"/>
      <c r="T618" s="637"/>
      <c r="U618" s="637"/>
      <c r="V618" s="637"/>
      <c r="W618" s="637"/>
      <c r="X618" s="637"/>
      <c r="Y618" s="637"/>
      <c r="Z618" s="637"/>
      <c r="AA618" s="637"/>
      <c r="AB618" s="637"/>
      <c r="AC618" s="637"/>
      <c r="AD618" s="637"/>
      <c r="AE618" s="637"/>
      <c r="AF618" s="637"/>
      <c r="AG618" s="637"/>
      <c r="AH618" s="637"/>
      <c r="AI618" s="637"/>
      <c r="AJ618" s="637"/>
      <c r="AK618" s="637"/>
      <c r="AL618" s="637"/>
      <c r="AM618" s="637"/>
      <c r="AN618" s="637"/>
      <c r="AO618" s="637"/>
      <c r="AP618" s="637"/>
      <c r="AQ618" s="637"/>
      <c r="AR618" s="637"/>
      <c r="AS618" s="637"/>
      <c r="AT618" s="637"/>
      <c r="AU618" s="637"/>
      <c r="AV618" s="637"/>
      <c r="AW618" s="637"/>
      <c r="AX618" s="637"/>
      <c r="AY618" s="637"/>
      <c r="AZ618" s="637"/>
      <c r="BA618" s="637"/>
      <c r="BB618" s="637"/>
      <c r="BC618" s="637"/>
      <c r="BD618" s="637"/>
      <c r="BE618" s="637"/>
      <c r="BF618" s="637"/>
      <c r="BG618" s="637"/>
      <c r="BH618" s="637"/>
      <c r="BI618" s="637"/>
      <c r="BJ618" s="637"/>
      <c r="BK618" s="637"/>
      <c r="BL618" s="637"/>
      <c r="BM618" s="637"/>
      <c r="BN618" s="637"/>
      <c r="BO618" s="637"/>
      <c r="BP618" s="637"/>
      <c r="BQ618" s="637"/>
      <c r="BR618" s="637"/>
      <c r="BS618" s="637"/>
      <c r="BT618" s="637"/>
      <c r="BU618" s="637"/>
      <c r="BV618" s="637"/>
      <c r="BW618" s="637"/>
      <c r="BX618" s="637"/>
      <c r="BY618" s="637"/>
      <c r="BZ618" s="637"/>
      <c r="CA618" s="637"/>
      <c r="CB618" s="637"/>
    </row>
    <row r="619" spans="3:80">
      <c r="C619" s="636"/>
      <c r="D619" s="637"/>
      <c r="E619" s="637"/>
      <c r="F619" s="637"/>
      <c r="G619" s="637"/>
      <c r="H619" s="637"/>
      <c r="I619" s="637"/>
      <c r="J619" s="637"/>
      <c r="K619" s="637"/>
      <c r="L619" s="637"/>
      <c r="M619" s="637"/>
      <c r="N619" s="637"/>
      <c r="O619" s="637"/>
      <c r="P619" s="637"/>
      <c r="Q619" s="637"/>
      <c r="R619" s="637"/>
      <c r="S619" s="637"/>
      <c r="T619" s="637"/>
      <c r="U619" s="637"/>
      <c r="V619" s="637"/>
      <c r="W619" s="637"/>
      <c r="X619" s="637"/>
      <c r="Y619" s="637"/>
      <c r="Z619" s="637"/>
      <c r="AA619" s="637"/>
      <c r="AB619" s="637"/>
      <c r="AC619" s="637"/>
      <c r="AD619" s="637"/>
      <c r="AE619" s="637"/>
      <c r="AF619" s="637"/>
      <c r="AG619" s="637"/>
      <c r="AH619" s="637"/>
      <c r="AI619" s="637"/>
      <c r="AJ619" s="637"/>
      <c r="AK619" s="637"/>
      <c r="AL619" s="637"/>
      <c r="AM619" s="637"/>
      <c r="AN619" s="637"/>
      <c r="AO619" s="637"/>
      <c r="AP619" s="637"/>
      <c r="AQ619" s="637"/>
      <c r="AR619" s="637"/>
      <c r="AS619" s="637"/>
      <c r="AT619" s="637"/>
      <c r="AU619" s="637"/>
      <c r="AV619" s="637"/>
      <c r="AW619" s="637"/>
      <c r="AX619" s="637"/>
      <c r="AY619" s="637"/>
      <c r="AZ619" s="637"/>
      <c r="BA619" s="637"/>
      <c r="BB619" s="637"/>
      <c r="BC619" s="637"/>
      <c r="BD619" s="637"/>
      <c r="BE619" s="637"/>
      <c r="BF619" s="637"/>
      <c r="BG619" s="637"/>
      <c r="BH619" s="637"/>
      <c r="BI619" s="637"/>
      <c r="BJ619" s="637"/>
      <c r="BK619" s="637"/>
      <c r="BL619" s="637"/>
      <c r="BM619" s="637"/>
      <c r="BN619" s="637"/>
      <c r="BO619" s="637"/>
      <c r="BP619" s="637"/>
      <c r="BQ619" s="637"/>
      <c r="BR619" s="637"/>
      <c r="BS619" s="637"/>
      <c r="BT619" s="637"/>
      <c r="BU619" s="637"/>
      <c r="BV619" s="637"/>
      <c r="BW619" s="637"/>
      <c r="BX619" s="637"/>
      <c r="BY619" s="637"/>
      <c r="BZ619" s="637"/>
      <c r="CA619" s="637"/>
      <c r="CB619" s="637"/>
    </row>
    <row r="620" spans="3:80">
      <c r="C620" s="636"/>
      <c r="D620" s="637"/>
      <c r="E620" s="637"/>
      <c r="F620" s="637"/>
      <c r="G620" s="637"/>
      <c r="H620" s="637"/>
      <c r="I620" s="637"/>
      <c r="J620" s="637"/>
      <c r="K620" s="637"/>
      <c r="L620" s="637"/>
      <c r="M620" s="637"/>
      <c r="N620" s="637"/>
      <c r="O620" s="637"/>
      <c r="P620" s="637"/>
      <c r="Q620" s="637"/>
      <c r="R620" s="637"/>
      <c r="S620" s="637"/>
      <c r="T620" s="637"/>
      <c r="U620" s="637"/>
      <c r="V620" s="637"/>
      <c r="W620" s="637"/>
      <c r="X620" s="637"/>
      <c r="Y620" s="637"/>
      <c r="Z620" s="637"/>
      <c r="AA620" s="637"/>
      <c r="AB620" s="637"/>
      <c r="AC620" s="637"/>
      <c r="AD620" s="637"/>
      <c r="AE620" s="637"/>
      <c r="AF620" s="637"/>
      <c r="AG620" s="637"/>
      <c r="AH620" s="637"/>
      <c r="AI620" s="637"/>
      <c r="AJ620" s="637"/>
      <c r="AK620" s="637"/>
      <c r="AL620" s="637"/>
      <c r="AM620" s="637"/>
      <c r="AN620" s="637"/>
      <c r="AO620" s="637"/>
      <c r="AP620" s="637"/>
      <c r="AQ620" s="637"/>
      <c r="AR620" s="637"/>
      <c r="AS620" s="637"/>
      <c r="AT620" s="637"/>
      <c r="AU620" s="637"/>
      <c r="AV620" s="637"/>
      <c r="AW620" s="637"/>
      <c r="AX620" s="637"/>
      <c r="AY620" s="637"/>
      <c r="AZ620" s="637"/>
      <c r="BA620" s="637"/>
      <c r="BB620" s="637"/>
      <c r="BC620" s="637"/>
      <c r="BD620" s="637"/>
      <c r="BE620" s="637"/>
      <c r="BF620" s="637"/>
      <c r="BG620" s="637"/>
      <c r="BH620" s="637"/>
      <c r="BI620" s="637"/>
      <c r="BJ620" s="637"/>
      <c r="BK620" s="637"/>
      <c r="BL620" s="637"/>
      <c r="BM620" s="637"/>
      <c r="BN620" s="637"/>
      <c r="BO620" s="637"/>
      <c r="BP620" s="637"/>
      <c r="BQ620" s="637"/>
      <c r="BR620" s="637"/>
      <c r="BS620" s="637"/>
      <c r="BT620" s="637"/>
      <c r="BU620" s="637"/>
      <c r="BV620" s="637"/>
      <c r="BW620" s="637"/>
      <c r="BX620" s="637"/>
      <c r="BY620" s="637"/>
      <c r="BZ620" s="637"/>
      <c r="CA620" s="637"/>
      <c r="CB620" s="637"/>
    </row>
    <row r="621" spans="3:80">
      <c r="C621" s="636"/>
      <c r="D621" s="637"/>
      <c r="E621" s="637"/>
      <c r="F621" s="637"/>
      <c r="G621" s="637"/>
      <c r="H621" s="637"/>
      <c r="I621" s="637"/>
      <c r="J621" s="637"/>
      <c r="K621" s="637"/>
      <c r="L621" s="637"/>
      <c r="M621" s="637"/>
      <c r="N621" s="637"/>
      <c r="O621" s="637"/>
      <c r="P621" s="637"/>
      <c r="Q621" s="637"/>
      <c r="R621" s="637"/>
      <c r="S621" s="637"/>
      <c r="T621" s="637"/>
      <c r="U621" s="637"/>
      <c r="V621" s="637"/>
      <c r="W621" s="637"/>
      <c r="X621" s="637"/>
      <c r="Y621" s="637"/>
      <c r="Z621" s="637"/>
      <c r="AA621" s="637"/>
      <c r="AB621" s="637"/>
      <c r="AC621" s="637"/>
      <c r="AD621" s="637"/>
      <c r="AE621" s="637"/>
      <c r="AF621" s="637"/>
      <c r="AG621" s="637"/>
      <c r="AH621" s="637"/>
      <c r="AI621" s="637"/>
      <c r="AJ621" s="637"/>
      <c r="AK621" s="637"/>
      <c r="AL621" s="637"/>
      <c r="AM621" s="637"/>
      <c r="AN621" s="637"/>
      <c r="AO621" s="637"/>
      <c r="AP621" s="637"/>
      <c r="AQ621" s="637"/>
      <c r="AR621" s="637"/>
      <c r="AS621" s="637"/>
      <c r="AT621" s="637"/>
      <c r="AU621" s="637"/>
      <c r="AV621" s="637"/>
      <c r="AW621" s="637"/>
      <c r="AX621" s="637"/>
      <c r="AY621" s="637"/>
      <c r="AZ621" s="637"/>
      <c r="BA621" s="637"/>
      <c r="BB621" s="637"/>
      <c r="BC621" s="637"/>
      <c r="BD621" s="637"/>
      <c r="BE621" s="637"/>
      <c r="BF621" s="637"/>
      <c r="BG621" s="637"/>
      <c r="BH621" s="637"/>
      <c r="BI621" s="637"/>
      <c r="BJ621" s="637"/>
      <c r="BK621" s="637"/>
      <c r="BL621" s="637"/>
      <c r="BM621" s="637"/>
      <c r="BN621" s="637"/>
      <c r="BO621" s="637"/>
      <c r="BP621" s="637"/>
      <c r="BQ621" s="637"/>
      <c r="BR621" s="637"/>
      <c r="BS621" s="637"/>
      <c r="BT621" s="637"/>
      <c r="BU621" s="637"/>
      <c r="BV621" s="637"/>
      <c r="BW621" s="637"/>
      <c r="BX621" s="637"/>
      <c r="BY621" s="637"/>
      <c r="BZ621" s="637"/>
      <c r="CA621" s="637"/>
      <c r="CB621" s="637"/>
    </row>
    <row r="622" spans="3:80">
      <c r="C622" s="636"/>
      <c r="D622" s="637"/>
      <c r="E622" s="637"/>
      <c r="F622" s="637"/>
      <c r="G622" s="637"/>
      <c r="H622" s="637"/>
      <c r="I622" s="637"/>
      <c r="J622" s="637"/>
      <c r="K622" s="637"/>
      <c r="L622" s="637"/>
      <c r="M622" s="637"/>
      <c r="N622" s="637"/>
      <c r="O622" s="637"/>
      <c r="P622" s="637"/>
      <c r="Q622" s="637"/>
      <c r="R622" s="637"/>
      <c r="S622" s="637"/>
      <c r="T622" s="637"/>
      <c r="U622" s="637"/>
      <c r="V622" s="637"/>
      <c r="W622" s="637"/>
      <c r="X622" s="637"/>
      <c r="Y622" s="637"/>
      <c r="Z622" s="637"/>
      <c r="AA622" s="637"/>
      <c r="AB622" s="637"/>
      <c r="AC622" s="637"/>
      <c r="AD622" s="637"/>
      <c r="AE622" s="637"/>
      <c r="AF622" s="637"/>
      <c r="AG622" s="637"/>
      <c r="AH622" s="637"/>
      <c r="AI622" s="637"/>
      <c r="AJ622" s="637"/>
      <c r="AK622" s="637"/>
      <c r="AL622" s="637"/>
      <c r="AM622" s="637"/>
      <c r="AN622" s="637"/>
      <c r="AO622" s="637"/>
      <c r="AP622" s="637"/>
      <c r="AQ622" s="637"/>
      <c r="AR622" s="637"/>
      <c r="AS622" s="637"/>
      <c r="AT622" s="637"/>
      <c r="AU622" s="637"/>
      <c r="AV622" s="637"/>
      <c r="AW622" s="637"/>
      <c r="AX622" s="637"/>
      <c r="AY622" s="637"/>
      <c r="AZ622" s="637"/>
      <c r="BA622" s="637"/>
      <c r="BB622" s="637"/>
      <c r="BC622" s="637"/>
      <c r="BD622" s="637"/>
      <c r="BE622" s="637"/>
      <c r="BF622" s="637"/>
      <c r="BG622" s="637"/>
      <c r="BH622" s="637"/>
      <c r="BI622" s="637"/>
      <c r="BJ622" s="637"/>
      <c r="BK622" s="637"/>
      <c r="BL622" s="637"/>
      <c r="BM622" s="637"/>
      <c r="BN622" s="637"/>
      <c r="BO622" s="637"/>
      <c r="BP622" s="637"/>
      <c r="BQ622" s="637"/>
      <c r="BR622" s="637"/>
      <c r="BS622" s="637"/>
      <c r="BT622" s="637"/>
      <c r="BU622" s="637"/>
      <c r="BV622" s="637"/>
      <c r="BW622" s="637"/>
      <c r="BX622" s="637"/>
      <c r="BY622" s="637"/>
      <c r="BZ622" s="637"/>
      <c r="CA622" s="637"/>
      <c r="CB622" s="637"/>
    </row>
    <row r="623" spans="3:80">
      <c r="C623" s="636"/>
      <c r="D623" s="637"/>
      <c r="E623" s="637"/>
      <c r="F623" s="637"/>
      <c r="G623" s="637"/>
      <c r="H623" s="637"/>
      <c r="I623" s="637"/>
      <c r="J623" s="637"/>
      <c r="K623" s="637"/>
      <c r="L623" s="637"/>
      <c r="M623" s="637"/>
      <c r="N623" s="637"/>
      <c r="O623" s="637"/>
      <c r="P623" s="637"/>
      <c r="Q623" s="637"/>
      <c r="R623" s="637"/>
      <c r="S623" s="637"/>
      <c r="T623" s="637"/>
      <c r="U623" s="637"/>
      <c r="V623" s="637"/>
      <c r="W623" s="637"/>
      <c r="X623" s="637"/>
      <c r="Y623" s="637"/>
      <c r="Z623" s="637"/>
      <c r="AA623" s="637"/>
      <c r="AB623" s="637"/>
      <c r="AC623" s="637"/>
      <c r="AD623" s="637"/>
      <c r="AE623" s="637"/>
      <c r="AF623" s="637"/>
      <c r="AG623" s="637"/>
      <c r="AH623" s="637"/>
      <c r="AI623" s="637"/>
      <c r="AJ623" s="637"/>
      <c r="AK623" s="637"/>
      <c r="AL623" s="637"/>
      <c r="AM623" s="637"/>
      <c r="AN623" s="637"/>
      <c r="AO623" s="637"/>
      <c r="AP623" s="637"/>
      <c r="AQ623" s="637"/>
      <c r="AR623" s="637"/>
      <c r="AS623" s="637"/>
      <c r="AT623" s="637"/>
      <c r="AU623" s="637"/>
      <c r="AV623" s="637"/>
      <c r="AW623" s="637"/>
      <c r="AX623" s="637"/>
      <c r="AY623" s="637"/>
      <c r="AZ623" s="637"/>
      <c r="BA623" s="637"/>
      <c r="BB623" s="637"/>
      <c r="BC623" s="637"/>
      <c r="BD623" s="637"/>
      <c r="BE623" s="637"/>
      <c r="BF623" s="637"/>
      <c r="BG623" s="637"/>
      <c r="BH623" s="637"/>
      <c r="BI623" s="637"/>
      <c r="BJ623" s="637"/>
      <c r="BK623" s="637"/>
      <c r="BL623" s="637"/>
      <c r="BM623" s="637"/>
      <c r="BN623" s="637"/>
      <c r="BO623" s="637"/>
      <c r="BP623" s="637"/>
      <c r="BQ623" s="637"/>
      <c r="BR623" s="637"/>
      <c r="BS623" s="637"/>
      <c r="BT623" s="637"/>
      <c r="BU623" s="637"/>
      <c r="BV623" s="637"/>
      <c r="BW623" s="637"/>
      <c r="BX623" s="637"/>
      <c r="BY623" s="637"/>
      <c r="BZ623" s="637"/>
      <c r="CA623" s="637"/>
      <c r="CB623" s="637"/>
    </row>
    <row r="624" spans="3:80">
      <c r="C624" s="636"/>
      <c r="D624" s="637"/>
      <c r="E624" s="637"/>
      <c r="F624" s="637"/>
      <c r="G624" s="637"/>
      <c r="H624" s="637"/>
      <c r="I624" s="637"/>
      <c r="J624" s="637"/>
      <c r="K624" s="637"/>
      <c r="L624" s="637"/>
      <c r="M624" s="637"/>
      <c r="N624" s="637"/>
      <c r="O624" s="637"/>
      <c r="P624" s="637"/>
      <c r="Q624" s="637"/>
      <c r="R624" s="637"/>
      <c r="S624" s="637"/>
      <c r="T624" s="637"/>
      <c r="U624" s="637"/>
      <c r="V624" s="637"/>
      <c r="W624" s="637"/>
      <c r="X624" s="637"/>
      <c r="Y624" s="637"/>
      <c r="Z624" s="637"/>
      <c r="AA624" s="637"/>
      <c r="AB624" s="637"/>
      <c r="AC624" s="637"/>
      <c r="AD624" s="637"/>
      <c r="AE624" s="637"/>
      <c r="AF624" s="637"/>
      <c r="AG624" s="637"/>
      <c r="AH624" s="637"/>
      <c r="AI624" s="637"/>
      <c r="AJ624" s="637"/>
      <c r="AK624" s="637"/>
      <c r="AL624" s="637"/>
      <c r="AM624" s="637"/>
      <c r="AN624" s="637"/>
      <c r="AO624" s="637"/>
      <c r="AP624" s="637"/>
      <c r="AQ624" s="637"/>
      <c r="AR624" s="637"/>
      <c r="AS624" s="637"/>
      <c r="AT624" s="637"/>
      <c r="AU624" s="637"/>
      <c r="AV624" s="637"/>
      <c r="AW624" s="637"/>
      <c r="AX624" s="637"/>
      <c r="AY624" s="637"/>
      <c r="AZ624" s="637"/>
      <c r="BA624" s="637"/>
      <c r="BB624" s="637"/>
      <c r="BC624" s="637"/>
      <c r="BD624" s="637"/>
      <c r="BE624" s="637"/>
      <c r="BF624" s="637"/>
      <c r="BG624" s="637"/>
      <c r="BH624" s="637"/>
      <c r="BI624" s="637"/>
      <c r="BJ624" s="637"/>
      <c r="BK624" s="637"/>
      <c r="BL624" s="637"/>
      <c r="BM624" s="637"/>
      <c r="BN624" s="637"/>
      <c r="BO624" s="637"/>
      <c r="BP624" s="637"/>
      <c r="BQ624" s="637"/>
      <c r="BR624" s="637"/>
      <c r="BS624" s="637"/>
      <c r="BT624" s="637"/>
      <c r="BU624" s="637"/>
      <c r="BV624" s="637"/>
      <c r="BW624" s="637"/>
      <c r="BX624" s="637"/>
      <c r="BY624" s="637"/>
      <c r="BZ624" s="637"/>
      <c r="CA624" s="637"/>
      <c r="CB624" s="637"/>
    </row>
    <row r="625" spans="3:80">
      <c r="C625" s="636"/>
      <c r="D625" s="637"/>
      <c r="E625" s="637"/>
      <c r="F625" s="637"/>
      <c r="G625" s="637"/>
      <c r="H625" s="637"/>
      <c r="I625" s="637"/>
      <c r="J625" s="637"/>
      <c r="K625" s="637"/>
      <c r="L625" s="637"/>
      <c r="M625" s="637"/>
      <c r="N625" s="637"/>
      <c r="O625" s="637"/>
      <c r="P625" s="637"/>
      <c r="Q625" s="637"/>
      <c r="R625" s="637"/>
      <c r="S625" s="637"/>
      <c r="T625" s="637"/>
      <c r="U625" s="637"/>
      <c r="V625" s="637"/>
      <c r="W625" s="637"/>
      <c r="X625" s="637"/>
      <c r="Y625" s="637"/>
      <c r="Z625" s="637"/>
      <c r="AA625" s="637"/>
      <c r="AB625" s="637"/>
      <c r="AC625" s="637"/>
      <c r="AD625" s="637"/>
      <c r="AE625" s="637"/>
      <c r="AF625" s="637"/>
      <c r="AG625" s="637"/>
      <c r="AH625" s="637"/>
      <c r="AI625" s="637"/>
      <c r="AJ625" s="637"/>
      <c r="AK625" s="637"/>
      <c r="AL625" s="637"/>
      <c r="AM625" s="637"/>
      <c r="AN625" s="637"/>
      <c r="AO625" s="637"/>
      <c r="AP625" s="637"/>
      <c r="AQ625" s="637"/>
      <c r="AR625" s="637"/>
      <c r="AS625" s="637"/>
      <c r="AT625" s="637"/>
      <c r="AU625" s="637"/>
      <c r="AV625" s="637"/>
      <c r="AW625" s="637"/>
      <c r="AX625" s="637"/>
      <c r="AY625" s="637"/>
      <c r="AZ625" s="637"/>
      <c r="BA625" s="637"/>
      <c r="BB625" s="637"/>
      <c r="BC625" s="637"/>
      <c r="BD625" s="637"/>
      <c r="BE625" s="637"/>
      <c r="BF625" s="637"/>
      <c r="BG625" s="637"/>
      <c r="BH625" s="637"/>
      <c r="BI625" s="637"/>
      <c r="BJ625" s="637"/>
      <c r="BK625" s="637"/>
      <c r="BL625" s="637"/>
      <c r="BM625" s="637"/>
      <c r="BN625" s="637"/>
      <c r="BO625" s="637"/>
      <c r="BP625" s="637"/>
      <c r="BQ625" s="637"/>
      <c r="BR625" s="637"/>
      <c r="BS625" s="637"/>
      <c r="BT625" s="637"/>
      <c r="BU625" s="637"/>
      <c r="BV625" s="637"/>
      <c r="BW625" s="637"/>
      <c r="BX625" s="637"/>
      <c r="BY625" s="637"/>
      <c r="BZ625" s="637"/>
      <c r="CA625" s="637"/>
      <c r="CB625" s="637"/>
    </row>
    <row r="626" spans="3:80">
      <c r="C626" s="636"/>
      <c r="D626" s="637"/>
      <c r="E626" s="637"/>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637"/>
      <c r="AF626" s="637"/>
      <c r="AG626" s="637"/>
      <c r="AH626" s="637"/>
      <c r="AI626" s="637"/>
      <c r="AJ626" s="637"/>
      <c r="AK626" s="637"/>
      <c r="AL626" s="637"/>
      <c r="AM626" s="637"/>
      <c r="AN626" s="637"/>
      <c r="AO626" s="637"/>
      <c r="AP626" s="637"/>
      <c r="AQ626" s="637"/>
      <c r="AR626" s="637"/>
      <c r="AS626" s="637"/>
      <c r="AT626" s="637"/>
      <c r="AU626" s="637"/>
      <c r="AV626" s="637"/>
      <c r="AW626" s="637"/>
      <c r="AX626" s="637"/>
      <c r="AY626" s="637"/>
      <c r="AZ626" s="637"/>
      <c r="BA626" s="637"/>
      <c r="BB626" s="637"/>
      <c r="BC626" s="637"/>
      <c r="BD626" s="637"/>
      <c r="BE626" s="637"/>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row>
    <row r="627" spans="3:80">
      <c r="C627" s="636"/>
      <c r="D627" s="637"/>
      <c r="E627" s="637"/>
      <c r="F627" s="637"/>
      <c r="G627" s="637"/>
      <c r="H627" s="637"/>
      <c r="I627" s="637"/>
      <c r="J627" s="637"/>
      <c r="K627" s="637"/>
      <c r="L627" s="637"/>
      <c r="M627" s="637"/>
      <c r="N627" s="637"/>
      <c r="O627" s="637"/>
      <c r="P627" s="637"/>
      <c r="Q627" s="637"/>
      <c r="R627" s="637"/>
      <c r="S627" s="637"/>
      <c r="T627" s="637"/>
      <c r="U627" s="637"/>
      <c r="V627" s="637"/>
      <c r="W627" s="637"/>
      <c r="X627" s="637"/>
      <c r="Y627" s="637"/>
      <c r="Z627" s="637"/>
      <c r="AA627" s="637"/>
      <c r="AB627" s="637"/>
      <c r="AC627" s="637"/>
      <c r="AD627" s="637"/>
      <c r="AE627" s="637"/>
      <c r="AF627" s="637"/>
      <c r="AG627" s="637"/>
      <c r="AH627" s="637"/>
      <c r="AI627" s="637"/>
      <c r="AJ627" s="637"/>
      <c r="AK627" s="637"/>
      <c r="AL627" s="637"/>
      <c r="AM627" s="637"/>
      <c r="AN627" s="637"/>
      <c r="AO627" s="637"/>
      <c r="AP627" s="637"/>
      <c r="AQ627" s="637"/>
      <c r="AR627" s="637"/>
      <c r="AS627" s="637"/>
      <c r="AT627" s="637"/>
      <c r="AU627" s="637"/>
      <c r="AV627" s="637"/>
      <c r="AW627" s="637"/>
      <c r="AX627" s="637"/>
      <c r="AY627" s="637"/>
      <c r="AZ627" s="637"/>
      <c r="BA627" s="637"/>
      <c r="BB627" s="637"/>
      <c r="BC627" s="637"/>
      <c r="BD627" s="637"/>
      <c r="BE627" s="637"/>
      <c r="BF627" s="637"/>
      <c r="BG627" s="637"/>
      <c r="BH627" s="637"/>
      <c r="BI627" s="637"/>
      <c r="BJ627" s="637"/>
      <c r="BK627" s="637"/>
      <c r="BL627" s="637"/>
      <c r="BM627" s="637"/>
      <c r="BN627" s="637"/>
      <c r="BO627" s="637"/>
      <c r="BP627" s="637"/>
      <c r="BQ627" s="637"/>
      <c r="BR627" s="637"/>
      <c r="BS627" s="637"/>
      <c r="BT627" s="637"/>
      <c r="BU627" s="637"/>
      <c r="BV627" s="637"/>
      <c r="BW627" s="637"/>
      <c r="BX627" s="637"/>
      <c r="BY627" s="637"/>
      <c r="BZ627" s="637"/>
      <c r="CA627" s="637"/>
      <c r="CB627" s="637"/>
    </row>
    <row r="628" spans="3:80">
      <c r="C628" s="636"/>
      <c r="D628" s="637"/>
      <c r="E628" s="637"/>
      <c r="F628" s="637"/>
      <c r="G628" s="637"/>
      <c r="H628" s="637"/>
      <c r="I628" s="637"/>
      <c r="J628" s="637"/>
      <c r="K628" s="637"/>
      <c r="L628" s="637"/>
      <c r="M628" s="637"/>
      <c r="N628" s="637"/>
      <c r="O628" s="637"/>
      <c r="P628" s="637"/>
      <c r="Q628" s="637"/>
      <c r="R628" s="637"/>
      <c r="S628" s="637"/>
      <c r="T628" s="637"/>
      <c r="U628" s="637"/>
      <c r="V628" s="637"/>
      <c r="W628" s="637"/>
      <c r="X628" s="637"/>
      <c r="Y628" s="637"/>
      <c r="Z628" s="637"/>
      <c r="AA628" s="637"/>
      <c r="AB628" s="637"/>
      <c r="AC628" s="637"/>
      <c r="AD628" s="637"/>
      <c r="AE628" s="637"/>
      <c r="AF628" s="637"/>
      <c r="AG628" s="637"/>
      <c r="AH628" s="637"/>
      <c r="AI628" s="637"/>
      <c r="AJ628" s="637"/>
      <c r="AK628" s="637"/>
      <c r="AL628" s="637"/>
      <c r="AM628" s="637"/>
      <c r="AN628" s="637"/>
      <c r="AO628" s="637"/>
      <c r="AP628" s="637"/>
      <c r="AQ628" s="637"/>
      <c r="AR628" s="637"/>
      <c r="AS628" s="637"/>
      <c r="AT628" s="637"/>
      <c r="AU628" s="637"/>
      <c r="AV628" s="637"/>
      <c r="AW628" s="637"/>
      <c r="AX628" s="637"/>
      <c r="AY628" s="637"/>
      <c r="AZ628" s="637"/>
      <c r="BA628" s="637"/>
      <c r="BB628" s="637"/>
      <c r="BC628" s="637"/>
      <c r="BD628" s="637"/>
      <c r="BE628" s="637"/>
      <c r="BF628" s="637"/>
      <c r="BG628" s="637"/>
      <c r="BH628" s="637"/>
      <c r="BI628" s="637"/>
      <c r="BJ628" s="637"/>
      <c r="BK628" s="637"/>
      <c r="BL628" s="637"/>
      <c r="BM628" s="637"/>
      <c r="BN628" s="637"/>
      <c r="BO628" s="637"/>
      <c r="BP628" s="637"/>
      <c r="BQ628" s="637"/>
      <c r="BR628" s="637"/>
      <c r="BS628" s="637"/>
      <c r="BT628" s="637"/>
      <c r="BU628" s="637"/>
      <c r="BV628" s="637"/>
      <c r="BW628" s="637"/>
      <c r="BX628" s="637"/>
      <c r="BY628" s="637"/>
      <c r="BZ628" s="637"/>
      <c r="CA628" s="637"/>
      <c r="CB628" s="637"/>
    </row>
    <row r="629" spans="3:80">
      <c r="C629" s="636"/>
      <c r="D629" s="637"/>
      <c r="E629" s="637"/>
      <c r="F629" s="637"/>
      <c r="G629" s="637"/>
      <c r="H629" s="637"/>
      <c r="I629" s="637"/>
      <c r="J629" s="637"/>
      <c r="K629" s="637"/>
      <c r="L629" s="637"/>
      <c r="M629" s="637"/>
      <c r="N629" s="637"/>
      <c r="O629" s="637"/>
      <c r="P629" s="637"/>
      <c r="Q629" s="637"/>
      <c r="R629" s="637"/>
      <c r="S629" s="637"/>
      <c r="T629" s="637"/>
      <c r="U629" s="637"/>
      <c r="V629" s="637"/>
      <c r="W629" s="637"/>
      <c r="X629" s="637"/>
      <c r="Y629" s="637"/>
      <c r="Z629" s="637"/>
      <c r="AA629" s="637"/>
      <c r="AB629" s="637"/>
      <c r="AC629" s="637"/>
      <c r="AD629" s="637"/>
      <c r="AE629" s="637"/>
      <c r="AF629" s="637"/>
      <c r="AG629" s="637"/>
      <c r="AH629" s="637"/>
      <c r="AI629" s="637"/>
      <c r="AJ629" s="637"/>
      <c r="AK629" s="637"/>
      <c r="AL629" s="637"/>
      <c r="AM629" s="637"/>
      <c r="AN629" s="637"/>
      <c r="AO629" s="637"/>
      <c r="AP629" s="637"/>
      <c r="AQ629" s="637"/>
      <c r="AR629" s="637"/>
      <c r="AS629" s="637"/>
      <c r="AT629" s="637"/>
      <c r="AU629" s="637"/>
      <c r="AV629" s="637"/>
      <c r="AW629" s="637"/>
      <c r="AX629" s="637"/>
      <c r="AY629" s="637"/>
      <c r="AZ629" s="637"/>
      <c r="BA629" s="637"/>
      <c r="BB629" s="637"/>
      <c r="BC629" s="637"/>
      <c r="BD629" s="637"/>
      <c r="BE629" s="637"/>
      <c r="BF629" s="637"/>
      <c r="BG629" s="637"/>
      <c r="BH629" s="637"/>
      <c r="BI629" s="637"/>
      <c r="BJ629" s="637"/>
      <c r="BK629" s="637"/>
      <c r="BL629" s="637"/>
      <c r="BM629" s="637"/>
      <c r="BN629" s="637"/>
      <c r="BO629" s="637"/>
      <c r="BP629" s="637"/>
      <c r="BQ629" s="637"/>
      <c r="BR629" s="637"/>
      <c r="BS629" s="637"/>
      <c r="BT629" s="637"/>
      <c r="BU629" s="637"/>
      <c r="BV629" s="637"/>
      <c r="BW629" s="637"/>
      <c r="BX629" s="637"/>
      <c r="BY629" s="637"/>
      <c r="BZ629" s="637"/>
      <c r="CA629" s="637"/>
      <c r="CB629" s="637"/>
    </row>
    <row r="630" spans="3:80">
      <c r="C630" s="636"/>
      <c r="D630" s="637"/>
      <c r="E630" s="637"/>
      <c r="F630" s="637"/>
      <c r="G630" s="637"/>
      <c r="H630" s="637"/>
      <c r="I630" s="637"/>
      <c r="J630" s="637"/>
      <c r="K630" s="637"/>
      <c r="L630" s="637"/>
      <c r="M630" s="637"/>
      <c r="N630" s="637"/>
      <c r="O630" s="637"/>
      <c r="P630" s="637"/>
      <c r="Q630" s="637"/>
      <c r="R630" s="637"/>
      <c r="S630" s="637"/>
      <c r="T630" s="637"/>
      <c r="U630" s="637"/>
      <c r="V630" s="637"/>
      <c r="W630" s="637"/>
      <c r="X630" s="637"/>
      <c r="Y630" s="637"/>
      <c r="Z630" s="637"/>
      <c r="AA630" s="637"/>
      <c r="AB630" s="637"/>
      <c r="AC630" s="637"/>
      <c r="AD630" s="637"/>
      <c r="AE630" s="637"/>
      <c r="AF630" s="637"/>
      <c r="AG630" s="637"/>
      <c r="AH630" s="637"/>
      <c r="AI630" s="637"/>
      <c r="AJ630" s="637"/>
      <c r="AK630" s="637"/>
      <c r="AL630" s="637"/>
      <c r="AM630" s="637"/>
      <c r="AN630" s="637"/>
      <c r="AO630" s="637"/>
      <c r="AP630" s="637"/>
      <c r="AQ630" s="637"/>
      <c r="AR630" s="637"/>
      <c r="AS630" s="637"/>
      <c r="AT630" s="637"/>
      <c r="AU630" s="637"/>
      <c r="AV630" s="637"/>
      <c r="AW630" s="637"/>
      <c r="AX630" s="637"/>
      <c r="AY630" s="637"/>
      <c r="AZ630" s="637"/>
      <c r="BA630" s="637"/>
      <c r="BB630" s="637"/>
      <c r="BC630" s="637"/>
      <c r="BD630" s="637"/>
      <c r="BE630" s="637"/>
      <c r="BF630" s="637"/>
      <c r="BG630" s="637"/>
      <c r="BH630" s="637"/>
      <c r="BI630" s="637"/>
      <c r="BJ630" s="637"/>
      <c r="BK630" s="637"/>
      <c r="BL630" s="637"/>
      <c r="BM630" s="637"/>
      <c r="BN630" s="637"/>
      <c r="BO630" s="637"/>
      <c r="BP630" s="637"/>
      <c r="BQ630" s="637"/>
      <c r="BR630" s="637"/>
      <c r="BS630" s="637"/>
      <c r="BT630" s="637"/>
      <c r="BU630" s="637"/>
      <c r="BV630" s="637"/>
      <c r="BW630" s="637"/>
      <c r="BX630" s="637"/>
      <c r="BY630" s="637"/>
      <c r="BZ630" s="637"/>
      <c r="CA630" s="637"/>
      <c r="CB630" s="637"/>
    </row>
    <row r="631" spans="3:80">
      <c r="C631" s="636"/>
      <c r="D631" s="637"/>
      <c r="E631" s="637"/>
      <c r="F631" s="637"/>
      <c r="G631" s="637"/>
      <c r="H631" s="637"/>
      <c r="I631" s="637"/>
      <c r="J631" s="637"/>
      <c r="K631" s="637"/>
      <c r="L631" s="637"/>
      <c r="M631" s="637"/>
      <c r="N631" s="637"/>
      <c r="O631" s="637"/>
      <c r="P631" s="637"/>
      <c r="Q631" s="637"/>
      <c r="R631" s="637"/>
      <c r="S631" s="637"/>
      <c r="T631" s="637"/>
      <c r="U631" s="637"/>
      <c r="V631" s="637"/>
      <c r="W631" s="637"/>
      <c r="X631" s="637"/>
      <c r="Y631" s="637"/>
      <c r="Z631" s="637"/>
      <c r="AA631" s="637"/>
      <c r="AB631" s="637"/>
      <c r="AC631" s="637"/>
      <c r="AD631" s="637"/>
      <c r="AE631" s="637"/>
      <c r="AF631" s="637"/>
      <c r="AG631" s="637"/>
      <c r="AH631" s="637"/>
      <c r="AI631" s="637"/>
      <c r="AJ631" s="637"/>
      <c r="AK631" s="637"/>
      <c r="AL631" s="637"/>
      <c r="AM631" s="637"/>
      <c r="AN631" s="637"/>
      <c r="AO631" s="637"/>
      <c r="AP631" s="637"/>
      <c r="AQ631" s="637"/>
      <c r="AR631" s="637"/>
      <c r="AS631" s="637"/>
      <c r="AT631" s="637"/>
      <c r="AU631" s="637"/>
      <c r="AV631" s="637"/>
      <c r="AW631" s="637"/>
      <c r="AX631" s="637"/>
      <c r="AY631" s="637"/>
      <c r="AZ631" s="637"/>
      <c r="BA631" s="637"/>
      <c r="BB631" s="637"/>
      <c r="BC631" s="637"/>
      <c r="BD631" s="637"/>
      <c r="BE631" s="637"/>
      <c r="BF631" s="637"/>
      <c r="BG631" s="637"/>
      <c r="BH631" s="637"/>
      <c r="BI631" s="637"/>
      <c r="BJ631" s="637"/>
      <c r="BK631" s="637"/>
      <c r="BL631" s="637"/>
      <c r="BM631" s="637"/>
      <c r="BN631" s="637"/>
      <c r="BO631" s="637"/>
      <c r="BP631" s="637"/>
      <c r="BQ631" s="637"/>
      <c r="BR631" s="637"/>
      <c r="BS631" s="637"/>
      <c r="BT631" s="637"/>
      <c r="BU631" s="637"/>
      <c r="BV631" s="637"/>
      <c r="BW631" s="637"/>
      <c r="BX631" s="637"/>
      <c r="BY631" s="637"/>
      <c r="BZ631" s="637"/>
      <c r="CA631" s="637"/>
      <c r="CB631" s="637"/>
    </row>
    <row r="632" spans="3:80">
      <c r="C632" s="636"/>
      <c r="D632" s="637"/>
      <c r="E632" s="637"/>
      <c r="F632" s="637"/>
      <c r="G632" s="637"/>
      <c r="H632" s="637"/>
      <c r="I632" s="637"/>
      <c r="J632" s="637"/>
      <c r="K632" s="637"/>
      <c r="L632" s="637"/>
      <c r="M632" s="637"/>
      <c r="N632" s="637"/>
      <c r="O632" s="637"/>
      <c r="P632" s="637"/>
      <c r="Q632" s="637"/>
      <c r="R632" s="637"/>
      <c r="S632" s="637"/>
      <c r="T632" s="637"/>
      <c r="U632" s="637"/>
      <c r="V632" s="637"/>
      <c r="W632" s="637"/>
      <c r="X632" s="637"/>
      <c r="Y632" s="637"/>
      <c r="Z632" s="637"/>
      <c r="AA632" s="637"/>
      <c r="AB632" s="637"/>
      <c r="AC632" s="637"/>
      <c r="AD632" s="637"/>
      <c r="AE632" s="637"/>
      <c r="AF632" s="637"/>
      <c r="AG632" s="637"/>
      <c r="AH632" s="637"/>
      <c r="AI632" s="637"/>
      <c r="AJ632" s="637"/>
      <c r="AK632" s="637"/>
      <c r="AL632" s="637"/>
      <c r="AM632" s="637"/>
      <c r="AN632" s="637"/>
      <c r="AO632" s="637"/>
      <c r="AP632" s="637"/>
      <c r="AQ632" s="637"/>
      <c r="AR632" s="637"/>
      <c r="AS632" s="637"/>
      <c r="AT632" s="637"/>
      <c r="AU632" s="637"/>
      <c r="AV632" s="637"/>
      <c r="AW632" s="637"/>
      <c r="AX632" s="637"/>
      <c r="AY632" s="637"/>
      <c r="AZ632" s="637"/>
      <c r="BA632" s="637"/>
      <c r="BB632" s="637"/>
      <c r="BC632" s="637"/>
      <c r="BD632" s="637"/>
      <c r="BE632" s="637"/>
      <c r="BF632" s="637"/>
      <c r="BG632" s="637"/>
      <c r="BH632" s="637"/>
      <c r="BI632" s="637"/>
      <c r="BJ632" s="637"/>
      <c r="BK632" s="637"/>
      <c r="BL632" s="637"/>
      <c r="BM632" s="637"/>
      <c r="BN632" s="637"/>
      <c r="BO632" s="637"/>
      <c r="BP632" s="637"/>
      <c r="BQ632" s="637"/>
      <c r="BR632" s="637"/>
      <c r="BS632" s="637"/>
      <c r="BT632" s="637"/>
      <c r="BU632" s="637"/>
      <c r="BV632" s="637"/>
      <c r="BW632" s="637"/>
      <c r="BX632" s="637"/>
      <c r="BY632" s="637"/>
      <c r="BZ632" s="637"/>
      <c r="CA632" s="637"/>
      <c r="CB632" s="637"/>
    </row>
    <row r="633" spans="3:80">
      <c r="C633" s="636"/>
      <c r="D633" s="637"/>
      <c r="E633" s="637"/>
      <c r="F633" s="637"/>
      <c r="G633" s="637"/>
      <c r="H633" s="637"/>
      <c r="I633" s="637"/>
      <c r="J633" s="637"/>
      <c r="K633" s="637"/>
      <c r="L633" s="637"/>
      <c r="M633" s="637"/>
      <c r="N633" s="637"/>
      <c r="O633" s="637"/>
      <c r="P633" s="637"/>
      <c r="Q633" s="637"/>
      <c r="R633" s="637"/>
      <c r="S633" s="637"/>
      <c r="T633" s="637"/>
      <c r="U633" s="637"/>
      <c r="V633" s="637"/>
      <c r="W633" s="637"/>
      <c r="X633" s="637"/>
      <c r="Y633" s="637"/>
      <c r="Z633" s="637"/>
      <c r="AA633" s="637"/>
      <c r="AB633" s="637"/>
      <c r="AC633" s="637"/>
      <c r="AD633" s="637"/>
      <c r="AE633" s="637"/>
      <c r="AF633" s="637"/>
      <c r="AG633" s="637"/>
      <c r="AH633" s="637"/>
      <c r="AI633" s="637"/>
      <c r="AJ633" s="637"/>
      <c r="AK633" s="637"/>
      <c r="AL633" s="637"/>
      <c r="AM633" s="637"/>
      <c r="AN633" s="637"/>
      <c r="AO633" s="637"/>
      <c r="AP633" s="637"/>
      <c r="AQ633" s="637"/>
      <c r="AR633" s="637"/>
      <c r="AS633" s="637"/>
      <c r="AT633" s="637"/>
      <c r="AU633" s="637"/>
      <c r="AV633" s="637"/>
      <c r="AW633" s="637"/>
      <c r="AX633" s="637"/>
      <c r="AY633" s="637"/>
      <c r="AZ633" s="637"/>
      <c r="BA633" s="637"/>
      <c r="BB633" s="637"/>
      <c r="BC633" s="637"/>
      <c r="BD633" s="637"/>
      <c r="BE633" s="637"/>
      <c r="BF633" s="637"/>
      <c r="BG633" s="637"/>
      <c r="BH633" s="637"/>
      <c r="BI633" s="637"/>
      <c r="BJ633" s="637"/>
      <c r="BK633" s="637"/>
      <c r="BL633" s="637"/>
      <c r="BM633" s="637"/>
      <c r="BN633" s="637"/>
      <c r="BO633" s="637"/>
      <c r="BP633" s="637"/>
      <c r="BQ633" s="637"/>
      <c r="BR633" s="637"/>
      <c r="BS633" s="637"/>
      <c r="BT633" s="637"/>
      <c r="BU633" s="637"/>
      <c r="BV633" s="637"/>
      <c r="BW633" s="637"/>
      <c r="BX633" s="637"/>
      <c r="BY633" s="637"/>
      <c r="BZ633" s="637"/>
      <c r="CA633" s="637"/>
      <c r="CB633" s="637"/>
    </row>
    <row r="634" spans="3:80">
      <c r="C634" s="636"/>
      <c r="D634" s="637"/>
      <c r="E634" s="637"/>
      <c r="F634" s="637"/>
      <c r="G634" s="637"/>
      <c r="H634" s="637"/>
      <c r="I634" s="637"/>
      <c r="J634" s="637"/>
      <c r="K634" s="637"/>
      <c r="L634" s="637"/>
      <c r="M634" s="637"/>
      <c r="N634" s="637"/>
      <c r="O634" s="637"/>
      <c r="P634" s="637"/>
      <c r="Q634" s="637"/>
      <c r="R634" s="637"/>
      <c r="S634" s="637"/>
      <c r="T634" s="637"/>
      <c r="U634" s="637"/>
      <c r="V634" s="637"/>
      <c r="W634" s="637"/>
      <c r="X634" s="637"/>
      <c r="Y634" s="637"/>
      <c r="Z634" s="637"/>
      <c r="AA634" s="637"/>
      <c r="AB634" s="637"/>
      <c r="AC634" s="637"/>
      <c r="AD634" s="637"/>
      <c r="AE634" s="637"/>
      <c r="AF634" s="637"/>
      <c r="AG634" s="637"/>
      <c r="AH634" s="637"/>
      <c r="AI634" s="637"/>
      <c r="AJ634" s="637"/>
      <c r="AK634" s="637"/>
      <c r="AL634" s="637"/>
      <c r="AM634" s="637"/>
      <c r="AN634" s="637"/>
      <c r="AO634" s="637"/>
      <c r="AP634" s="637"/>
      <c r="AQ634" s="637"/>
      <c r="AR634" s="637"/>
      <c r="AS634" s="637"/>
      <c r="AT634" s="637"/>
      <c r="AU634" s="637"/>
      <c r="AV634" s="637"/>
      <c r="AW634" s="637"/>
      <c r="AX634" s="637"/>
      <c r="AY634" s="637"/>
      <c r="AZ634" s="637"/>
      <c r="BA634" s="637"/>
      <c r="BB634" s="637"/>
      <c r="BC634" s="637"/>
      <c r="BD634" s="637"/>
      <c r="BE634" s="637"/>
      <c r="BF634" s="637"/>
      <c r="BG634" s="637"/>
      <c r="BH634" s="637"/>
      <c r="BI634" s="637"/>
      <c r="BJ634" s="637"/>
      <c r="BK634" s="637"/>
      <c r="BL634" s="637"/>
      <c r="BM634" s="637"/>
      <c r="BN634" s="637"/>
      <c r="BO634" s="637"/>
      <c r="BP634" s="637"/>
      <c r="BQ634" s="637"/>
      <c r="BR634" s="637"/>
      <c r="BS634" s="637"/>
      <c r="BT634" s="637"/>
      <c r="BU634" s="637"/>
      <c r="BV634" s="637"/>
      <c r="BW634" s="637"/>
      <c r="BX634" s="637"/>
      <c r="BY634" s="637"/>
      <c r="BZ634" s="637"/>
      <c r="CA634" s="637"/>
      <c r="CB634" s="637"/>
    </row>
    <row r="635" spans="3:80">
      <c r="C635" s="636"/>
      <c r="D635" s="637"/>
      <c r="E635" s="637"/>
      <c r="F635" s="637"/>
      <c r="G635" s="637"/>
      <c r="H635" s="637"/>
      <c r="I635" s="637"/>
      <c r="J635" s="637"/>
      <c r="K635" s="637"/>
      <c r="L635" s="637"/>
      <c r="M635" s="637"/>
      <c r="N635" s="637"/>
      <c r="O635" s="637"/>
      <c r="P635" s="637"/>
      <c r="Q635" s="637"/>
      <c r="R635" s="637"/>
      <c r="S635" s="637"/>
      <c r="T635" s="637"/>
      <c r="U635" s="637"/>
      <c r="V635" s="637"/>
      <c r="W635" s="637"/>
      <c r="X635" s="637"/>
      <c r="Y635" s="637"/>
      <c r="Z635" s="637"/>
      <c r="AA635" s="637"/>
      <c r="AB635" s="637"/>
      <c r="AC635" s="637"/>
      <c r="AD635" s="637"/>
      <c r="AE635" s="637"/>
      <c r="AF635" s="637"/>
      <c r="AG635" s="637"/>
      <c r="AH635" s="637"/>
      <c r="AI635" s="637"/>
      <c r="AJ635" s="637"/>
      <c r="AK635" s="637"/>
      <c r="AL635" s="637"/>
      <c r="AM635" s="637"/>
      <c r="AN635" s="637"/>
      <c r="AO635" s="637"/>
      <c r="AP635" s="637"/>
      <c r="AQ635" s="637"/>
      <c r="AR635" s="637"/>
      <c r="AS635" s="637"/>
      <c r="AT635" s="637"/>
      <c r="AU635" s="637"/>
      <c r="AV635" s="637"/>
      <c r="AW635" s="637"/>
      <c r="AX635" s="637"/>
      <c r="AY635" s="637"/>
      <c r="AZ635" s="637"/>
      <c r="BA635" s="637"/>
      <c r="BB635" s="637"/>
      <c r="BC635" s="637"/>
      <c r="BD635" s="637"/>
      <c r="BE635" s="637"/>
      <c r="BF635" s="637"/>
      <c r="BG635" s="637"/>
      <c r="BH635" s="637"/>
      <c r="BI635" s="637"/>
      <c r="BJ635" s="637"/>
      <c r="BK635" s="637"/>
      <c r="BL635" s="637"/>
      <c r="BM635" s="637"/>
      <c r="BN635" s="637"/>
      <c r="BO635" s="637"/>
      <c r="BP635" s="637"/>
      <c r="BQ635" s="637"/>
      <c r="BR635" s="637"/>
      <c r="BS635" s="637"/>
      <c r="BT635" s="637"/>
      <c r="BU635" s="637"/>
      <c r="BV635" s="637"/>
      <c r="BW635" s="637"/>
      <c r="BX635" s="637"/>
      <c r="BY635" s="637"/>
      <c r="BZ635" s="637"/>
      <c r="CA635" s="637"/>
      <c r="CB635" s="637"/>
    </row>
    <row r="636" spans="3:80">
      <c r="C636" s="636"/>
      <c r="D636" s="637"/>
      <c r="E636" s="637"/>
      <c r="F636" s="637"/>
      <c r="G636" s="637"/>
      <c r="H636" s="637"/>
      <c r="I636" s="637"/>
      <c r="J636" s="637"/>
      <c r="K636" s="637"/>
      <c r="L636" s="637"/>
      <c r="M636" s="637"/>
      <c r="N636" s="637"/>
      <c r="O636" s="637"/>
      <c r="P636" s="637"/>
      <c r="Q636" s="637"/>
      <c r="R636" s="637"/>
      <c r="S636" s="637"/>
      <c r="T636" s="637"/>
      <c r="U636" s="637"/>
      <c r="V636" s="637"/>
      <c r="W636" s="637"/>
      <c r="X636" s="637"/>
      <c r="Y636" s="637"/>
      <c r="Z636" s="637"/>
      <c r="AA636" s="637"/>
      <c r="AB636" s="637"/>
      <c r="AC636" s="637"/>
      <c r="AD636" s="637"/>
      <c r="AE636" s="637"/>
      <c r="AF636" s="637"/>
      <c r="AG636" s="637"/>
      <c r="AH636" s="637"/>
      <c r="AI636" s="637"/>
      <c r="AJ636" s="637"/>
      <c r="AK636" s="637"/>
      <c r="AL636" s="637"/>
      <c r="AM636" s="637"/>
      <c r="AN636" s="637"/>
      <c r="AO636" s="637"/>
      <c r="AP636" s="637"/>
      <c r="AQ636" s="637"/>
      <c r="AR636" s="637"/>
      <c r="AS636" s="637"/>
      <c r="AT636" s="637"/>
      <c r="AU636" s="637"/>
      <c r="AV636" s="637"/>
      <c r="AW636" s="637"/>
      <c r="AX636" s="637"/>
      <c r="AY636" s="637"/>
      <c r="AZ636" s="637"/>
      <c r="BA636" s="637"/>
      <c r="BB636" s="637"/>
      <c r="BC636" s="637"/>
      <c r="BD636" s="637"/>
      <c r="BE636" s="637"/>
      <c r="BF636" s="637"/>
      <c r="BG636" s="637"/>
      <c r="BH636" s="637"/>
      <c r="BI636" s="637"/>
      <c r="BJ636" s="637"/>
      <c r="BK636" s="637"/>
      <c r="BL636" s="637"/>
      <c r="BM636" s="637"/>
      <c r="BN636" s="637"/>
      <c r="BO636" s="637"/>
      <c r="BP636" s="637"/>
      <c r="BQ636" s="637"/>
      <c r="BR636" s="637"/>
      <c r="BS636" s="637"/>
      <c r="BT636" s="637"/>
      <c r="BU636" s="637"/>
      <c r="BV636" s="637"/>
      <c r="BW636" s="637"/>
      <c r="BX636" s="637"/>
      <c r="BY636" s="637"/>
      <c r="BZ636" s="637"/>
      <c r="CA636" s="637"/>
      <c r="CB636" s="637"/>
    </row>
    <row r="637" spans="3:80">
      <c r="C637" s="636"/>
      <c r="D637" s="637"/>
      <c r="E637" s="637"/>
      <c r="F637" s="637"/>
      <c r="G637" s="637"/>
      <c r="H637" s="637"/>
      <c r="I637" s="637"/>
      <c r="J637" s="637"/>
      <c r="K637" s="637"/>
      <c r="L637" s="637"/>
      <c r="M637" s="637"/>
      <c r="N637" s="637"/>
      <c r="O637" s="637"/>
      <c r="P637" s="637"/>
      <c r="Q637" s="637"/>
      <c r="R637" s="637"/>
      <c r="S637" s="637"/>
      <c r="T637" s="637"/>
      <c r="U637" s="637"/>
      <c r="V637" s="637"/>
      <c r="W637" s="637"/>
      <c r="X637" s="637"/>
      <c r="Y637" s="637"/>
      <c r="Z637" s="637"/>
      <c r="AA637" s="637"/>
      <c r="AB637" s="637"/>
      <c r="AC637" s="637"/>
      <c r="AD637" s="637"/>
      <c r="AE637" s="637"/>
      <c r="AF637" s="637"/>
      <c r="AG637" s="637"/>
      <c r="AH637" s="637"/>
      <c r="AI637" s="637"/>
      <c r="AJ637" s="637"/>
      <c r="AK637" s="637"/>
      <c r="AL637" s="637"/>
      <c r="AM637" s="637"/>
      <c r="AN637" s="637"/>
      <c r="AO637" s="637"/>
      <c r="AP637" s="637"/>
      <c r="AQ637" s="637"/>
      <c r="AR637" s="637"/>
      <c r="AS637" s="637"/>
      <c r="AT637" s="637"/>
      <c r="AU637" s="637"/>
      <c r="AV637" s="637"/>
      <c r="AW637" s="637"/>
      <c r="AX637" s="637"/>
      <c r="AY637" s="637"/>
      <c r="AZ637" s="637"/>
      <c r="BA637" s="637"/>
      <c r="BB637" s="637"/>
      <c r="BC637" s="637"/>
      <c r="BD637" s="637"/>
      <c r="BE637" s="637"/>
      <c r="BF637" s="637"/>
      <c r="BG637" s="637"/>
      <c r="BH637" s="637"/>
      <c r="BI637" s="637"/>
      <c r="BJ637" s="637"/>
      <c r="BK637" s="637"/>
      <c r="BL637" s="637"/>
      <c r="BM637" s="637"/>
      <c r="BN637" s="637"/>
      <c r="BO637" s="637"/>
      <c r="BP637" s="637"/>
      <c r="BQ637" s="637"/>
      <c r="BR637" s="637"/>
      <c r="BS637" s="637"/>
      <c r="BT637" s="637"/>
      <c r="BU637" s="637"/>
      <c r="BV637" s="637"/>
      <c r="BW637" s="637"/>
      <c r="BX637" s="637"/>
      <c r="BY637" s="637"/>
      <c r="BZ637" s="637"/>
      <c r="CA637" s="637"/>
      <c r="CB637" s="637"/>
    </row>
    <row r="638" spans="3:80">
      <c r="C638" s="636"/>
      <c r="D638" s="637"/>
      <c r="E638" s="637"/>
      <c r="F638" s="637"/>
      <c r="G638" s="637"/>
      <c r="H638" s="637"/>
      <c r="I638" s="637"/>
      <c r="J638" s="637"/>
      <c r="K638" s="637"/>
      <c r="L638" s="637"/>
      <c r="M638" s="637"/>
      <c r="N638" s="637"/>
      <c r="O638" s="637"/>
      <c r="P638" s="637"/>
      <c r="Q638" s="637"/>
      <c r="R638" s="637"/>
      <c r="S638" s="637"/>
      <c r="T638" s="637"/>
      <c r="U638" s="637"/>
      <c r="V638" s="637"/>
      <c r="W638" s="637"/>
      <c r="X638" s="637"/>
      <c r="Y638" s="637"/>
      <c r="Z638" s="637"/>
      <c r="AA638" s="637"/>
      <c r="AB638" s="637"/>
      <c r="AC638" s="637"/>
      <c r="AD638" s="637"/>
      <c r="AE638" s="637"/>
      <c r="AF638" s="637"/>
      <c r="AG638" s="637"/>
      <c r="AH638" s="637"/>
      <c r="AI638" s="637"/>
      <c r="AJ638" s="637"/>
      <c r="AK638" s="637"/>
      <c r="AL638" s="637"/>
      <c r="AM638" s="637"/>
      <c r="AN638" s="637"/>
      <c r="AO638" s="637"/>
      <c r="AP638" s="637"/>
      <c r="AQ638" s="637"/>
      <c r="AR638" s="637"/>
      <c r="AS638" s="637"/>
      <c r="AT638" s="637"/>
      <c r="AU638" s="637"/>
      <c r="AV638" s="637"/>
      <c r="AW638" s="637"/>
      <c r="AX638" s="637"/>
      <c r="AY638" s="637"/>
      <c r="AZ638" s="637"/>
      <c r="BA638" s="637"/>
      <c r="BB638" s="637"/>
      <c r="BC638" s="637"/>
      <c r="BD638" s="637"/>
      <c r="BE638" s="637"/>
      <c r="BF638" s="637"/>
      <c r="BG638" s="637"/>
      <c r="BH638" s="637"/>
      <c r="BI638" s="637"/>
      <c r="BJ638" s="637"/>
      <c r="BK638" s="637"/>
      <c r="BL638" s="637"/>
      <c r="BM638" s="637"/>
      <c r="BN638" s="637"/>
      <c r="BO638" s="637"/>
      <c r="BP638" s="637"/>
      <c r="BQ638" s="637"/>
      <c r="BR638" s="637"/>
      <c r="BS638" s="637"/>
      <c r="BT638" s="637"/>
      <c r="BU638" s="637"/>
      <c r="BV638" s="637"/>
      <c r="BW638" s="637"/>
      <c r="BX638" s="637"/>
      <c r="BY638" s="637"/>
      <c r="BZ638" s="637"/>
      <c r="CA638" s="637"/>
      <c r="CB638" s="637"/>
    </row>
    <row r="639" spans="3:80">
      <c r="C639" s="636"/>
      <c r="D639" s="637"/>
      <c r="E639" s="637"/>
      <c r="F639" s="637"/>
      <c r="G639" s="637"/>
      <c r="H639" s="637"/>
      <c r="I639" s="637"/>
      <c r="J639" s="637"/>
      <c r="K639" s="637"/>
      <c r="L639" s="637"/>
      <c r="M639" s="637"/>
      <c r="N639" s="637"/>
      <c r="O639" s="637"/>
      <c r="P639" s="637"/>
      <c r="Q639" s="637"/>
      <c r="R639" s="637"/>
      <c r="S639" s="637"/>
      <c r="T639" s="637"/>
      <c r="U639" s="637"/>
      <c r="V639" s="637"/>
      <c r="W639" s="637"/>
      <c r="X639" s="637"/>
      <c r="Y639" s="637"/>
      <c r="Z639" s="637"/>
      <c r="AA639" s="637"/>
      <c r="AB639" s="637"/>
      <c r="AC639" s="637"/>
      <c r="AD639" s="637"/>
      <c r="AE639" s="637"/>
      <c r="AF639" s="637"/>
      <c r="AG639" s="637"/>
      <c r="AH639" s="637"/>
      <c r="AI639" s="637"/>
      <c r="AJ639" s="637"/>
      <c r="AK639" s="637"/>
      <c r="AL639" s="637"/>
      <c r="AM639" s="637"/>
      <c r="AN639" s="637"/>
      <c r="AO639" s="637"/>
      <c r="AP639" s="637"/>
      <c r="AQ639" s="637"/>
      <c r="AR639" s="637"/>
      <c r="AS639" s="637"/>
      <c r="AT639" s="637"/>
      <c r="AU639" s="637"/>
      <c r="AV639" s="637"/>
      <c r="AW639" s="637"/>
      <c r="AX639" s="637"/>
      <c r="AY639" s="637"/>
      <c r="AZ639" s="637"/>
      <c r="BA639" s="637"/>
      <c r="BB639" s="637"/>
      <c r="BC639" s="637"/>
      <c r="BD639" s="637"/>
      <c r="BE639" s="637"/>
      <c r="BF639" s="637"/>
      <c r="BG639" s="637"/>
      <c r="BH639" s="637"/>
      <c r="BI639" s="637"/>
      <c r="BJ639" s="637"/>
      <c r="BK639" s="637"/>
      <c r="BL639" s="637"/>
      <c r="BM639" s="637"/>
      <c r="BN639" s="637"/>
      <c r="BO639" s="637"/>
      <c r="BP639" s="637"/>
      <c r="BQ639" s="637"/>
      <c r="BR639" s="637"/>
      <c r="BS639" s="637"/>
      <c r="BT639" s="637"/>
      <c r="BU639" s="637"/>
      <c r="BV639" s="637"/>
      <c r="BW639" s="637"/>
      <c r="BX639" s="637"/>
      <c r="BY639" s="637"/>
      <c r="BZ639" s="637"/>
      <c r="CA639" s="637"/>
      <c r="CB639" s="637"/>
    </row>
    <row r="640" spans="3:80">
      <c r="C640" s="636"/>
      <c r="D640" s="637"/>
      <c r="E640" s="637"/>
      <c r="F640" s="637"/>
      <c r="G640" s="637"/>
      <c r="H640" s="637"/>
      <c r="I640" s="637"/>
      <c r="J640" s="637"/>
      <c r="K640" s="637"/>
      <c r="L640" s="637"/>
      <c r="M640" s="637"/>
      <c r="N640" s="637"/>
      <c r="O640" s="637"/>
      <c r="P640" s="637"/>
      <c r="Q640" s="637"/>
      <c r="R640" s="637"/>
      <c r="S640" s="637"/>
      <c r="T640" s="637"/>
      <c r="U640" s="637"/>
      <c r="V640" s="637"/>
      <c r="W640" s="637"/>
      <c r="X640" s="637"/>
      <c r="Y640" s="637"/>
      <c r="Z640" s="637"/>
      <c r="AA640" s="637"/>
      <c r="AB640" s="637"/>
      <c r="AC640" s="637"/>
      <c r="AD640" s="637"/>
      <c r="AE640" s="637"/>
      <c r="AF640" s="637"/>
      <c r="AG640" s="637"/>
      <c r="AH640" s="637"/>
      <c r="AI640" s="637"/>
      <c r="AJ640" s="637"/>
      <c r="AK640" s="637"/>
      <c r="AL640" s="637"/>
      <c r="AM640" s="637"/>
      <c r="AN640" s="637"/>
      <c r="AO640" s="637"/>
      <c r="AP640" s="637"/>
      <c r="AQ640" s="637"/>
      <c r="AR640" s="637"/>
      <c r="AS640" s="637"/>
      <c r="AT640" s="637"/>
      <c r="AU640" s="637"/>
      <c r="AV640" s="637"/>
      <c r="AW640" s="637"/>
      <c r="AX640" s="637"/>
      <c r="AY640" s="637"/>
      <c r="AZ640" s="637"/>
      <c r="BA640" s="637"/>
      <c r="BB640" s="637"/>
      <c r="BC640" s="637"/>
      <c r="BD640" s="637"/>
      <c r="BE640" s="637"/>
      <c r="BF640" s="637"/>
      <c r="BG640" s="637"/>
      <c r="BH640" s="637"/>
      <c r="BI640" s="637"/>
      <c r="BJ640" s="637"/>
      <c r="BK640" s="637"/>
      <c r="BL640" s="637"/>
      <c r="BM640" s="637"/>
      <c r="BN640" s="637"/>
      <c r="BO640" s="637"/>
      <c r="BP640" s="637"/>
      <c r="BQ640" s="637"/>
      <c r="BR640" s="637"/>
      <c r="BS640" s="637"/>
      <c r="BT640" s="637"/>
      <c r="BU640" s="637"/>
      <c r="BV640" s="637"/>
      <c r="BW640" s="637"/>
      <c r="BX640" s="637"/>
      <c r="BY640" s="637"/>
      <c r="BZ640" s="637"/>
      <c r="CA640" s="637"/>
      <c r="CB640" s="637"/>
    </row>
    <row r="641" spans="3:80">
      <c r="C641" s="636"/>
      <c r="D641" s="637"/>
      <c r="E641" s="637"/>
      <c r="F641" s="637"/>
      <c r="G641" s="637"/>
      <c r="H641" s="637"/>
      <c r="I641" s="637"/>
      <c r="J641" s="637"/>
      <c r="K641" s="637"/>
      <c r="L641" s="637"/>
      <c r="M641" s="637"/>
      <c r="N641" s="637"/>
      <c r="O641" s="637"/>
      <c r="P641" s="637"/>
      <c r="Q641" s="637"/>
      <c r="R641" s="637"/>
      <c r="S641" s="637"/>
      <c r="T641" s="637"/>
      <c r="U641" s="637"/>
      <c r="V641" s="637"/>
      <c r="W641" s="637"/>
      <c r="X641" s="637"/>
      <c r="Y641" s="637"/>
      <c r="Z641" s="637"/>
      <c r="AA641" s="637"/>
      <c r="AB641" s="637"/>
      <c r="AC641" s="637"/>
      <c r="AD641" s="637"/>
      <c r="AE641" s="637"/>
      <c r="AF641" s="637"/>
      <c r="AG641" s="637"/>
      <c r="AH641" s="637"/>
      <c r="AI641" s="637"/>
      <c r="AJ641" s="637"/>
      <c r="AK641" s="637"/>
      <c r="AL641" s="637"/>
      <c r="AM641" s="637"/>
      <c r="AN641" s="637"/>
      <c r="AO641" s="637"/>
      <c r="AP641" s="637"/>
      <c r="AQ641" s="637"/>
      <c r="AR641" s="637"/>
      <c r="AS641" s="637"/>
      <c r="AT641" s="637"/>
      <c r="AU641" s="637"/>
      <c r="AV641" s="637"/>
      <c r="AW641" s="637"/>
      <c r="AX641" s="637"/>
      <c r="AY641" s="637"/>
      <c r="AZ641" s="637"/>
      <c r="BA641" s="637"/>
      <c r="BB641" s="637"/>
      <c r="BC641" s="637"/>
      <c r="BD641" s="637"/>
      <c r="BE641" s="637"/>
      <c r="BF641" s="637"/>
      <c r="BG641" s="637"/>
      <c r="BH641" s="637"/>
      <c r="BI641" s="637"/>
      <c r="BJ641" s="637"/>
      <c r="BK641" s="637"/>
      <c r="BL641" s="637"/>
      <c r="BM641" s="637"/>
      <c r="BN641" s="637"/>
      <c r="BO641" s="637"/>
      <c r="BP641" s="637"/>
      <c r="BQ641" s="637"/>
      <c r="BR641" s="637"/>
      <c r="BS641" s="637"/>
      <c r="BT641" s="637"/>
      <c r="BU641" s="637"/>
      <c r="BV641" s="637"/>
      <c r="BW641" s="637"/>
      <c r="BX641" s="637"/>
      <c r="BY641" s="637"/>
      <c r="BZ641" s="637"/>
      <c r="CA641" s="637"/>
      <c r="CB641" s="637"/>
    </row>
    <row r="642" spans="3:80">
      <c r="C642" s="636"/>
      <c r="D642" s="637"/>
      <c r="E642" s="637"/>
      <c r="F642" s="637"/>
      <c r="G642" s="637"/>
      <c r="H642" s="637"/>
      <c r="I642" s="637"/>
      <c r="J642" s="637"/>
      <c r="K642" s="637"/>
      <c r="L642" s="637"/>
      <c r="M642" s="637"/>
      <c r="N642" s="637"/>
      <c r="O642" s="637"/>
      <c r="P642" s="637"/>
      <c r="Q642" s="637"/>
      <c r="R642" s="637"/>
      <c r="S642" s="637"/>
      <c r="T642" s="637"/>
      <c r="U642" s="637"/>
      <c r="V642" s="637"/>
      <c r="W642" s="637"/>
      <c r="X642" s="637"/>
      <c r="Y642" s="637"/>
      <c r="Z642" s="637"/>
      <c r="AA642" s="637"/>
      <c r="AB642" s="637"/>
      <c r="AC642" s="637"/>
      <c r="AD642" s="637"/>
      <c r="AE642" s="637"/>
      <c r="AF642" s="637"/>
      <c r="AG642" s="637"/>
      <c r="AH642" s="637"/>
      <c r="AI642" s="637"/>
      <c r="AJ642" s="637"/>
      <c r="AK642" s="637"/>
      <c r="AL642" s="637"/>
      <c r="AM642" s="637"/>
      <c r="AN642" s="637"/>
      <c r="AO642" s="637"/>
      <c r="AP642" s="637"/>
      <c r="AQ642" s="637"/>
      <c r="AR642" s="637"/>
      <c r="AS642" s="637"/>
      <c r="AT642" s="637"/>
      <c r="AU642" s="637"/>
      <c r="AV642" s="637"/>
      <c r="AW642" s="637"/>
      <c r="AX642" s="637"/>
      <c r="AY642" s="637"/>
      <c r="AZ642" s="637"/>
      <c r="BA642" s="637"/>
      <c r="BB642" s="637"/>
      <c r="BC642" s="637"/>
      <c r="BD642" s="637"/>
      <c r="BE642" s="637"/>
      <c r="BF642" s="637"/>
      <c r="BG642" s="637"/>
      <c r="BH642" s="637"/>
      <c r="BI642" s="637"/>
      <c r="BJ642" s="637"/>
      <c r="BK642" s="637"/>
      <c r="BL642" s="637"/>
      <c r="BM642" s="637"/>
      <c r="BN642" s="637"/>
      <c r="BO642" s="637"/>
      <c r="BP642" s="637"/>
      <c r="BQ642" s="637"/>
      <c r="BR642" s="637"/>
      <c r="BS642" s="637"/>
      <c r="BT642" s="637"/>
      <c r="BU642" s="637"/>
      <c r="BV642" s="637"/>
      <c r="BW642" s="637"/>
      <c r="BX642" s="637"/>
      <c r="BY642" s="637"/>
      <c r="BZ642" s="637"/>
      <c r="CA642" s="637"/>
      <c r="CB642" s="637"/>
    </row>
    <row r="643" spans="3:80">
      <c r="C643" s="636"/>
      <c r="D643" s="637"/>
      <c r="E643" s="637"/>
      <c r="F643" s="637"/>
      <c r="G643" s="637"/>
      <c r="H643" s="637"/>
      <c r="I643" s="637"/>
      <c r="J643" s="637"/>
      <c r="K643" s="637"/>
      <c r="L643" s="637"/>
      <c r="M643" s="637"/>
      <c r="N643" s="637"/>
      <c r="O643" s="637"/>
      <c r="P643" s="637"/>
      <c r="Q643" s="637"/>
      <c r="R643" s="637"/>
      <c r="S643" s="637"/>
      <c r="T643" s="637"/>
      <c r="U643" s="637"/>
      <c r="V643" s="637"/>
      <c r="W643" s="637"/>
      <c r="X643" s="637"/>
      <c r="Y643" s="637"/>
      <c r="Z643" s="637"/>
      <c r="AA643" s="637"/>
      <c r="AB643" s="637"/>
      <c r="AC643" s="637"/>
      <c r="AD643" s="637"/>
      <c r="AE643" s="637"/>
      <c r="AF643" s="637"/>
      <c r="AG643" s="637"/>
      <c r="AH643" s="637"/>
      <c r="AI643" s="637"/>
      <c r="AJ643" s="637"/>
      <c r="AK643" s="637"/>
      <c r="AL643" s="637"/>
      <c r="AM643" s="637"/>
      <c r="AN643" s="637"/>
      <c r="AO643" s="637"/>
      <c r="AP643" s="637"/>
      <c r="AQ643" s="637"/>
      <c r="AR643" s="637"/>
      <c r="AS643" s="637"/>
      <c r="AT643" s="637"/>
      <c r="AU643" s="637"/>
      <c r="AV643" s="637"/>
      <c r="AW643" s="637"/>
      <c r="AX643" s="637"/>
      <c r="AY643" s="637"/>
      <c r="AZ643" s="637"/>
      <c r="BA643" s="637"/>
      <c r="BB643" s="637"/>
      <c r="BC643" s="637"/>
      <c r="BD643" s="637"/>
      <c r="BE643" s="637"/>
      <c r="BF643" s="637"/>
      <c r="BG643" s="637"/>
      <c r="BH643" s="637"/>
      <c r="BI643" s="637"/>
      <c r="BJ643" s="637"/>
      <c r="BK643" s="637"/>
      <c r="BL643" s="637"/>
      <c r="BM643" s="637"/>
      <c r="BN643" s="637"/>
      <c r="BO643" s="637"/>
      <c r="BP643" s="637"/>
      <c r="BQ643" s="637"/>
      <c r="BR643" s="637"/>
      <c r="BS643" s="637"/>
      <c r="BT643" s="637"/>
      <c r="BU643" s="637"/>
      <c r="BV643" s="637"/>
      <c r="BW643" s="637"/>
      <c r="BX643" s="637"/>
      <c r="BY643" s="637"/>
      <c r="BZ643" s="637"/>
      <c r="CA643" s="637"/>
      <c r="CB643" s="637"/>
    </row>
    <row r="644" spans="3:80">
      <c r="C644" s="636"/>
      <c r="D644" s="637"/>
      <c r="E644" s="637"/>
      <c r="F644" s="637"/>
      <c r="G644" s="637"/>
      <c r="H644" s="637"/>
      <c r="I644" s="637"/>
      <c r="J644" s="637"/>
      <c r="K644" s="637"/>
      <c r="L644" s="637"/>
      <c r="M644" s="637"/>
      <c r="N644" s="637"/>
      <c r="O644" s="637"/>
      <c r="P644" s="637"/>
      <c r="Q644" s="637"/>
      <c r="R644" s="637"/>
      <c r="S644" s="637"/>
      <c r="T644" s="637"/>
      <c r="U644" s="637"/>
      <c r="V644" s="637"/>
      <c r="W644" s="637"/>
      <c r="X644" s="637"/>
      <c r="Y644" s="637"/>
      <c r="Z644" s="637"/>
      <c r="AA644" s="637"/>
      <c r="AB644" s="637"/>
      <c r="AC644" s="637"/>
      <c r="AD644" s="637"/>
      <c r="AE644" s="637"/>
      <c r="AF644" s="637"/>
      <c r="AG644" s="637"/>
      <c r="AH644" s="637"/>
      <c r="AI644" s="637"/>
      <c r="AJ644" s="637"/>
      <c r="AK644" s="637"/>
      <c r="AL644" s="637"/>
      <c r="AM644" s="637"/>
      <c r="AN644" s="637"/>
      <c r="AO644" s="637"/>
      <c r="AP644" s="637"/>
      <c r="AQ644" s="637"/>
      <c r="AR644" s="637"/>
      <c r="AS644" s="637"/>
      <c r="AT644" s="637"/>
      <c r="AU644" s="637"/>
      <c r="AV644" s="637"/>
      <c r="AW644" s="637"/>
      <c r="AX644" s="637"/>
      <c r="AY644" s="637"/>
      <c r="AZ644" s="637"/>
      <c r="BA644" s="637"/>
      <c r="BB644" s="637"/>
      <c r="BC644" s="637"/>
      <c r="BD644" s="637"/>
      <c r="BE644" s="637"/>
      <c r="BF644" s="637"/>
      <c r="BG644" s="637"/>
      <c r="BH644" s="637"/>
      <c r="BI644" s="637"/>
      <c r="BJ644" s="637"/>
      <c r="BK644" s="637"/>
      <c r="BL644" s="637"/>
      <c r="BM644" s="637"/>
      <c r="BN644" s="637"/>
      <c r="BO644" s="637"/>
      <c r="BP644" s="637"/>
      <c r="BQ644" s="637"/>
      <c r="BR644" s="637"/>
      <c r="BS644" s="637"/>
      <c r="BT644" s="637"/>
      <c r="BU644" s="637"/>
      <c r="BV644" s="637"/>
      <c r="BW644" s="637"/>
      <c r="BX644" s="637"/>
      <c r="BY644" s="637"/>
      <c r="BZ644" s="637"/>
      <c r="CA644" s="637"/>
      <c r="CB644" s="637"/>
    </row>
    <row r="645" spans="3:80">
      <c r="C645" s="636"/>
      <c r="D645" s="637"/>
      <c r="E645" s="637"/>
      <c r="F645" s="637"/>
      <c r="G645" s="637"/>
      <c r="H645" s="637"/>
      <c r="I645" s="637"/>
      <c r="J645" s="637"/>
      <c r="K645" s="637"/>
      <c r="L645" s="637"/>
      <c r="M645" s="637"/>
      <c r="N645" s="637"/>
      <c r="O645" s="637"/>
      <c r="P645" s="637"/>
      <c r="Q645" s="637"/>
      <c r="R645" s="637"/>
      <c r="S645" s="637"/>
      <c r="T645" s="637"/>
      <c r="U645" s="637"/>
      <c r="V645" s="637"/>
      <c r="W645" s="637"/>
      <c r="X645" s="637"/>
      <c r="Y645" s="637"/>
      <c r="Z645" s="637"/>
      <c r="AA645" s="637"/>
      <c r="AB645" s="637"/>
      <c r="AC645" s="637"/>
      <c r="AD645" s="637"/>
      <c r="AE645" s="637"/>
      <c r="AF645" s="637"/>
      <c r="AG645" s="637"/>
      <c r="AH645" s="637"/>
      <c r="AI645" s="637"/>
      <c r="AJ645" s="637"/>
      <c r="AK645" s="637"/>
      <c r="AL645" s="637"/>
      <c r="AM645" s="637"/>
      <c r="AN645" s="637"/>
      <c r="AO645" s="637"/>
      <c r="AP645" s="637"/>
      <c r="AQ645" s="637"/>
      <c r="AR645" s="637"/>
      <c r="AS645" s="637"/>
      <c r="AT645" s="637"/>
      <c r="AU645" s="637"/>
      <c r="AV645" s="637"/>
      <c r="AW645" s="637"/>
      <c r="AX645" s="637"/>
      <c r="AY645" s="637"/>
      <c r="AZ645" s="637"/>
      <c r="BA645" s="637"/>
      <c r="BB645" s="637"/>
      <c r="BC645" s="637"/>
      <c r="BD645" s="637"/>
      <c r="BE645" s="637"/>
      <c r="BF645" s="637"/>
      <c r="BG645" s="637"/>
      <c r="BH645" s="637"/>
      <c r="BI645" s="637"/>
      <c r="BJ645" s="637"/>
      <c r="BK645" s="637"/>
      <c r="BL645" s="637"/>
      <c r="BM645" s="637"/>
      <c r="BN645" s="637"/>
      <c r="BO645" s="637"/>
      <c r="BP645" s="637"/>
      <c r="BQ645" s="637"/>
      <c r="BR645" s="637"/>
      <c r="BS645" s="637"/>
      <c r="BT645" s="637"/>
      <c r="BU645" s="637"/>
      <c r="BV645" s="637"/>
      <c r="BW645" s="637"/>
      <c r="BX645" s="637"/>
      <c r="BY645" s="637"/>
      <c r="BZ645" s="637"/>
      <c r="CA645" s="637"/>
      <c r="CB645" s="637"/>
    </row>
    <row r="646" spans="3:80">
      <c r="C646" s="636"/>
      <c r="D646" s="637"/>
      <c r="E646" s="637"/>
      <c r="F646" s="637"/>
      <c r="G646" s="637"/>
      <c r="H646" s="637"/>
      <c r="I646" s="637"/>
      <c r="J646" s="637"/>
      <c r="K646" s="637"/>
      <c r="L646" s="637"/>
      <c r="M646" s="637"/>
      <c r="N646" s="637"/>
      <c r="O646" s="637"/>
      <c r="P646" s="637"/>
      <c r="Q646" s="637"/>
      <c r="R646" s="637"/>
      <c r="S646" s="637"/>
      <c r="T646" s="637"/>
      <c r="U646" s="637"/>
      <c r="V646" s="637"/>
      <c r="W646" s="637"/>
      <c r="X646" s="637"/>
      <c r="Y646" s="637"/>
      <c r="Z646" s="637"/>
      <c r="AA646" s="637"/>
      <c r="AB646" s="637"/>
      <c r="AC646" s="637"/>
      <c r="AD646" s="637"/>
      <c r="AE646" s="637"/>
      <c r="AF646" s="637"/>
      <c r="AG646" s="637"/>
      <c r="AH646" s="637"/>
      <c r="AI646" s="637"/>
      <c r="AJ646" s="637"/>
      <c r="AK646" s="637"/>
      <c r="AL646" s="637"/>
      <c r="AM646" s="637"/>
      <c r="AN646" s="637"/>
      <c r="AO646" s="637"/>
      <c r="AP646" s="637"/>
      <c r="AQ646" s="637"/>
      <c r="AR646" s="637"/>
      <c r="AS646" s="637"/>
      <c r="AT646" s="637"/>
      <c r="AU646" s="637"/>
      <c r="AV646" s="637"/>
      <c r="AW646" s="637"/>
      <c r="AX646" s="637"/>
      <c r="AY646" s="637"/>
      <c r="AZ646" s="637"/>
      <c r="BA646" s="637"/>
      <c r="BB646" s="637"/>
      <c r="BC646" s="637"/>
      <c r="BD646" s="637"/>
      <c r="BE646" s="637"/>
      <c r="BF646" s="637"/>
      <c r="BG646" s="637"/>
      <c r="BH646" s="637"/>
      <c r="BI646" s="637"/>
      <c r="BJ646" s="637"/>
      <c r="BK646" s="637"/>
      <c r="BL646" s="637"/>
      <c r="BM646" s="637"/>
      <c r="BN646" s="637"/>
      <c r="BO646" s="637"/>
      <c r="BP646" s="637"/>
      <c r="BQ646" s="637"/>
      <c r="BR646" s="637"/>
      <c r="BS646" s="637"/>
      <c r="BT646" s="637"/>
      <c r="BU646" s="637"/>
      <c r="BV646" s="637"/>
      <c r="BW646" s="637"/>
      <c r="BX646" s="637"/>
      <c r="BY646" s="637"/>
      <c r="BZ646" s="637"/>
      <c r="CA646" s="637"/>
      <c r="CB646" s="637"/>
    </row>
    <row r="647" spans="3:80">
      <c r="C647" s="636"/>
      <c r="D647" s="637"/>
      <c r="E647" s="637"/>
      <c r="F647" s="637"/>
      <c r="G647" s="637"/>
      <c r="H647" s="637"/>
      <c r="I647" s="637"/>
      <c r="J647" s="637"/>
      <c r="K647" s="637"/>
      <c r="L647" s="637"/>
      <c r="M647" s="637"/>
      <c r="N647" s="637"/>
      <c r="O647" s="637"/>
      <c r="P647" s="637"/>
      <c r="Q647" s="637"/>
      <c r="R647" s="637"/>
      <c r="S647" s="637"/>
      <c r="T647" s="637"/>
      <c r="U647" s="637"/>
      <c r="V647" s="637"/>
      <c r="W647" s="637"/>
      <c r="X647" s="637"/>
      <c r="Y647" s="637"/>
      <c r="Z647" s="637"/>
      <c r="AA647" s="637"/>
      <c r="AB647" s="637"/>
      <c r="AC647" s="637"/>
      <c r="AD647" s="637"/>
      <c r="AE647" s="637"/>
      <c r="AF647" s="637"/>
      <c r="AG647" s="637"/>
      <c r="AH647" s="637"/>
      <c r="AI647" s="637"/>
      <c r="AJ647" s="637"/>
      <c r="AK647" s="637"/>
      <c r="AL647" s="637"/>
      <c r="AM647" s="637"/>
      <c r="AN647" s="637"/>
      <c r="AO647" s="637"/>
      <c r="AP647" s="637"/>
      <c r="AQ647" s="637"/>
      <c r="AR647" s="637"/>
      <c r="AS647" s="637"/>
      <c r="AT647" s="637"/>
      <c r="AU647" s="637"/>
      <c r="AV647" s="637"/>
      <c r="AW647" s="637"/>
      <c r="AX647" s="637"/>
      <c r="AY647" s="637"/>
      <c r="AZ647" s="637"/>
      <c r="BA647" s="637"/>
      <c r="BB647" s="637"/>
      <c r="BC647" s="637"/>
      <c r="BD647" s="637"/>
      <c r="BE647" s="637"/>
      <c r="BF647" s="637"/>
      <c r="BG647" s="637"/>
      <c r="BH647" s="637"/>
      <c r="BI647" s="637"/>
      <c r="BJ647" s="637"/>
      <c r="BK647" s="637"/>
      <c r="BL647" s="637"/>
      <c r="BM647" s="637"/>
      <c r="BN647" s="637"/>
      <c r="BO647" s="637"/>
      <c r="BP647" s="637"/>
      <c r="BQ647" s="637"/>
      <c r="BR647" s="637"/>
      <c r="BS647" s="637"/>
      <c r="BT647" s="637"/>
      <c r="BU647" s="637"/>
      <c r="BV647" s="637"/>
      <c r="BW647" s="637"/>
      <c r="BX647" s="637"/>
      <c r="BY647" s="637"/>
      <c r="BZ647" s="637"/>
      <c r="CA647" s="637"/>
      <c r="CB647" s="637"/>
    </row>
    <row r="648" spans="3:80">
      <c r="C648" s="636"/>
      <c r="D648" s="637"/>
      <c r="E648" s="637"/>
      <c r="F648" s="637"/>
      <c r="G648" s="637"/>
      <c r="H648" s="637"/>
      <c r="I648" s="637"/>
      <c r="J648" s="637"/>
      <c r="K648" s="637"/>
      <c r="L648" s="637"/>
      <c r="M648" s="637"/>
      <c r="N648" s="637"/>
      <c r="O648" s="637"/>
      <c r="P648" s="637"/>
      <c r="Q648" s="637"/>
      <c r="R648" s="637"/>
      <c r="S648" s="637"/>
      <c r="T648" s="637"/>
      <c r="U648" s="637"/>
      <c r="V648" s="637"/>
      <c r="W648" s="637"/>
      <c r="X648" s="637"/>
      <c r="Y648" s="637"/>
      <c r="Z648" s="637"/>
      <c r="AA648" s="637"/>
      <c r="AB648" s="637"/>
      <c r="AC648" s="637"/>
      <c r="AD648" s="637"/>
      <c r="AE648" s="637"/>
      <c r="AF648" s="637"/>
      <c r="AG648" s="637"/>
      <c r="AH648" s="637"/>
      <c r="AI648" s="637"/>
      <c r="AJ648" s="637"/>
      <c r="AK648" s="637"/>
      <c r="AL648" s="637"/>
      <c r="AM648" s="637"/>
      <c r="AN648" s="637"/>
      <c r="AO648" s="637"/>
      <c r="AP648" s="637"/>
      <c r="AQ648" s="637"/>
      <c r="AR648" s="637"/>
      <c r="AS648" s="637"/>
      <c r="AT648" s="637"/>
      <c r="AU648" s="637"/>
      <c r="AV648" s="637"/>
      <c r="AW648" s="637"/>
      <c r="AX648" s="637"/>
      <c r="AY648" s="637"/>
      <c r="AZ648" s="637"/>
      <c r="BA648" s="637"/>
      <c r="BB648" s="637"/>
      <c r="BC648" s="637"/>
      <c r="BD648" s="637"/>
      <c r="BE648" s="637"/>
      <c r="BF648" s="637"/>
      <c r="BG648" s="637"/>
      <c r="BH648" s="637"/>
      <c r="BI648" s="637"/>
      <c r="BJ648" s="637"/>
      <c r="BK648" s="637"/>
      <c r="BL648" s="637"/>
      <c r="BM648" s="637"/>
      <c r="BN648" s="637"/>
      <c r="BO648" s="637"/>
      <c r="BP648" s="637"/>
      <c r="BQ648" s="637"/>
      <c r="BR648" s="637"/>
      <c r="BS648" s="637"/>
      <c r="BT648" s="637"/>
      <c r="BU648" s="637"/>
      <c r="BV648" s="637"/>
      <c r="BW648" s="637"/>
      <c r="BX648" s="637"/>
      <c r="BY648" s="637"/>
      <c r="BZ648" s="637"/>
      <c r="CA648" s="637"/>
      <c r="CB648" s="637"/>
    </row>
    <row r="649" spans="3:80">
      <c r="C649" s="636"/>
      <c r="D649" s="637"/>
      <c r="E649" s="637"/>
      <c r="F649" s="637"/>
      <c r="G649" s="637"/>
      <c r="H649" s="637"/>
      <c r="I649" s="637"/>
      <c r="J649" s="637"/>
      <c r="K649" s="637"/>
      <c r="L649" s="637"/>
      <c r="M649" s="637"/>
      <c r="N649" s="637"/>
      <c r="O649" s="637"/>
      <c r="P649" s="637"/>
      <c r="Q649" s="637"/>
      <c r="R649" s="637"/>
      <c r="S649" s="637"/>
      <c r="T649" s="637"/>
      <c r="U649" s="637"/>
      <c r="V649" s="637"/>
      <c r="W649" s="637"/>
      <c r="X649" s="637"/>
      <c r="Y649" s="637"/>
      <c r="Z649" s="637"/>
      <c r="AA649" s="637"/>
      <c r="AB649" s="637"/>
      <c r="AC649" s="637"/>
      <c r="AD649" s="637"/>
      <c r="AE649" s="637"/>
      <c r="AF649" s="637"/>
      <c r="AG649" s="637"/>
      <c r="AH649" s="637"/>
      <c r="AI649" s="637"/>
      <c r="AJ649" s="637"/>
      <c r="AK649" s="637"/>
      <c r="AL649" s="637"/>
      <c r="AM649" s="637"/>
      <c r="AN649" s="637"/>
      <c r="AO649" s="637"/>
      <c r="AP649" s="637"/>
      <c r="AQ649" s="637"/>
      <c r="AR649" s="637"/>
      <c r="AS649" s="637"/>
      <c r="AT649" s="637"/>
      <c r="AU649" s="637"/>
      <c r="AV649" s="637"/>
      <c r="AW649" s="637"/>
      <c r="AX649" s="637"/>
      <c r="AY649" s="637"/>
      <c r="AZ649" s="637"/>
      <c r="BA649" s="637"/>
      <c r="BB649" s="637"/>
      <c r="BC649" s="637"/>
      <c r="BD649" s="637"/>
      <c r="BE649" s="637"/>
      <c r="BF649" s="637"/>
      <c r="BG649" s="637"/>
      <c r="BH649" s="637"/>
      <c r="BI649" s="637"/>
      <c r="BJ649" s="637"/>
      <c r="BK649" s="637"/>
      <c r="BL649" s="637"/>
      <c r="BM649" s="637"/>
      <c r="BN649" s="637"/>
      <c r="BO649" s="637"/>
      <c r="BP649" s="637"/>
      <c r="BQ649" s="637"/>
      <c r="BR649" s="637"/>
      <c r="BS649" s="637"/>
      <c r="BT649" s="637"/>
      <c r="BU649" s="637"/>
      <c r="BV649" s="637"/>
      <c r="BW649" s="637"/>
      <c r="BX649" s="637"/>
      <c r="BY649" s="637"/>
      <c r="BZ649" s="637"/>
      <c r="CA649" s="637"/>
      <c r="CB649" s="637"/>
    </row>
    <row r="650" spans="3:80">
      <c r="C650" s="636"/>
      <c r="D650" s="637"/>
      <c r="E650" s="637"/>
      <c r="F650" s="637"/>
      <c r="G650" s="637"/>
      <c r="H650" s="637"/>
      <c r="I650" s="637"/>
      <c r="J650" s="637"/>
      <c r="K650" s="637"/>
      <c r="L650" s="637"/>
      <c r="M650" s="637"/>
      <c r="N650" s="637"/>
      <c r="O650" s="637"/>
      <c r="P650" s="637"/>
      <c r="Q650" s="637"/>
      <c r="R650" s="637"/>
      <c r="S650" s="637"/>
      <c r="T650" s="637"/>
      <c r="U650" s="637"/>
      <c r="V650" s="637"/>
      <c r="W650" s="637"/>
      <c r="X650" s="637"/>
      <c r="Y650" s="637"/>
      <c r="Z650" s="637"/>
      <c r="AA650" s="637"/>
      <c r="AB650" s="637"/>
      <c r="AC650" s="637"/>
      <c r="AD650" s="637"/>
      <c r="AE650" s="637"/>
      <c r="AF650" s="637"/>
      <c r="AG650" s="637"/>
      <c r="AH650" s="637"/>
      <c r="AI650" s="637"/>
      <c r="AJ650" s="637"/>
      <c r="AK650" s="637"/>
      <c r="AL650" s="637"/>
      <c r="AM650" s="637"/>
      <c r="AN650" s="637"/>
      <c r="AO650" s="637"/>
      <c r="AP650" s="637"/>
      <c r="AQ650" s="637"/>
      <c r="AR650" s="637"/>
      <c r="AS650" s="637"/>
      <c r="AT650" s="637"/>
      <c r="AU650" s="637"/>
      <c r="AV650" s="637"/>
      <c r="AW650" s="637"/>
      <c r="AX650" s="637"/>
      <c r="AY650" s="637"/>
      <c r="AZ650" s="637"/>
      <c r="BA650" s="637"/>
      <c r="BB650" s="637"/>
      <c r="BC650" s="637"/>
      <c r="BD650" s="637"/>
      <c r="BE650" s="637"/>
      <c r="BF650" s="637"/>
      <c r="BG650" s="637"/>
      <c r="BH650" s="637"/>
      <c r="BI650" s="637"/>
      <c r="BJ650" s="637"/>
      <c r="BK650" s="637"/>
      <c r="BL650" s="637"/>
      <c r="BM650" s="637"/>
      <c r="BN650" s="637"/>
      <c r="BO650" s="637"/>
      <c r="BP650" s="637"/>
      <c r="BQ650" s="637"/>
      <c r="BR650" s="637"/>
      <c r="BS650" s="637"/>
      <c r="BT650" s="637"/>
      <c r="BU650" s="637"/>
      <c r="BV650" s="637"/>
      <c r="BW650" s="637"/>
      <c r="BX650" s="637"/>
      <c r="BY650" s="637"/>
      <c r="BZ650" s="637"/>
      <c r="CA650" s="637"/>
      <c r="CB650" s="637"/>
    </row>
    <row r="651" spans="3:80">
      <c r="C651" s="636"/>
      <c r="D651" s="637"/>
      <c r="E651" s="637"/>
      <c r="F651" s="637"/>
      <c r="G651" s="637"/>
      <c r="H651" s="637"/>
      <c r="I651" s="637"/>
      <c r="J651" s="637"/>
      <c r="K651" s="637"/>
      <c r="L651" s="637"/>
      <c r="M651" s="637"/>
      <c r="N651" s="637"/>
      <c r="O651" s="637"/>
      <c r="P651" s="637"/>
      <c r="Q651" s="637"/>
      <c r="R651" s="637"/>
      <c r="S651" s="637"/>
      <c r="T651" s="637"/>
      <c r="U651" s="637"/>
      <c r="V651" s="637"/>
      <c r="W651" s="637"/>
      <c r="X651" s="637"/>
      <c r="Y651" s="637"/>
      <c r="Z651" s="637"/>
      <c r="AA651" s="637"/>
      <c r="AB651" s="637"/>
      <c r="AC651" s="637"/>
      <c r="AD651" s="637"/>
      <c r="AE651" s="637"/>
      <c r="AF651" s="637"/>
      <c r="AG651" s="637"/>
      <c r="AH651" s="637"/>
      <c r="AI651" s="637"/>
      <c r="AJ651" s="637"/>
      <c r="AK651" s="637"/>
      <c r="AL651" s="637"/>
      <c r="AM651" s="637"/>
      <c r="AN651" s="637"/>
      <c r="AO651" s="637"/>
      <c r="AP651" s="637"/>
      <c r="AQ651" s="637"/>
      <c r="AR651" s="637"/>
      <c r="AS651" s="637"/>
      <c r="AT651" s="637"/>
      <c r="AU651" s="637"/>
      <c r="AV651" s="637"/>
      <c r="AW651" s="637"/>
      <c r="AX651" s="637"/>
      <c r="AY651" s="637"/>
      <c r="AZ651" s="637"/>
      <c r="BA651" s="637"/>
      <c r="BB651" s="637"/>
      <c r="BC651" s="637"/>
      <c r="BD651" s="637"/>
      <c r="BE651" s="637"/>
      <c r="BF651" s="637"/>
      <c r="BG651" s="637"/>
      <c r="BH651" s="637"/>
      <c r="BI651" s="637"/>
      <c r="BJ651" s="637"/>
      <c r="BK651" s="637"/>
      <c r="BL651" s="637"/>
      <c r="BM651" s="637"/>
      <c r="BN651" s="637"/>
      <c r="BO651" s="637"/>
      <c r="BP651" s="637"/>
      <c r="BQ651" s="637"/>
      <c r="BR651" s="637"/>
      <c r="BS651" s="637"/>
      <c r="BT651" s="637"/>
      <c r="BU651" s="637"/>
      <c r="BV651" s="637"/>
      <c r="BW651" s="637"/>
      <c r="BX651" s="637"/>
      <c r="BY651" s="637"/>
      <c r="BZ651" s="637"/>
      <c r="CA651" s="637"/>
      <c r="CB651" s="637"/>
    </row>
    <row r="652" spans="3:80">
      <c r="C652" s="636"/>
      <c r="D652" s="637"/>
      <c r="E652" s="637"/>
      <c r="F652" s="637"/>
      <c r="G652" s="637"/>
      <c r="H652" s="637"/>
      <c r="I652" s="637"/>
      <c r="J652" s="637"/>
      <c r="K652" s="637"/>
      <c r="L652" s="637"/>
      <c r="M652" s="637"/>
      <c r="N652" s="637"/>
      <c r="O652" s="637"/>
      <c r="P652" s="637"/>
      <c r="Q652" s="637"/>
      <c r="R652" s="637"/>
      <c r="S652" s="637"/>
      <c r="T652" s="637"/>
      <c r="U652" s="637"/>
      <c r="V652" s="637"/>
      <c r="W652" s="637"/>
      <c r="X652" s="637"/>
      <c r="Y652" s="637"/>
      <c r="Z652" s="637"/>
      <c r="AA652" s="637"/>
      <c r="AB652" s="637"/>
      <c r="AC652" s="637"/>
      <c r="AD652" s="637"/>
      <c r="AE652" s="637"/>
      <c r="AF652" s="637"/>
      <c r="AG652" s="637"/>
      <c r="AH652" s="637"/>
      <c r="AI652" s="637"/>
      <c r="AJ652" s="637"/>
      <c r="AK652" s="637"/>
      <c r="AL652" s="637"/>
      <c r="AM652" s="637"/>
      <c r="AN652" s="637"/>
      <c r="AO652" s="637"/>
      <c r="AP652" s="637"/>
      <c r="AQ652" s="637"/>
      <c r="AR652" s="637"/>
      <c r="AS652" s="637"/>
      <c r="AT652" s="637"/>
      <c r="AU652" s="637"/>
      <c r="AV652" s="637"/>
      <c r="AW652" s="637"/>
      <c r="AX652" s="637"/>
      <c r="AY652" s="637"/>
      <c r="AZ652" s="637"/>
      <c r="BA652" s="637"/>
      <c r="BB652" s="637"/>
      <c r="BC652" s="637"/>
      <c r="BD652" s="637"/>
      <c r="BE652" s="637"/>
      <c r="BF652" s="637"/>
      <c r="BG652" s="637"/>
      <c r="BH652" s="637"/>
      <c r="BI652" s="637"/>
      <c r="BJ652" s="637"/>
      <c r="BK652" s="637"/>
      <c r="BL652" s="637"/>
      <c r="BM652" s="637"/>
      <c r="BN652" s="637"/>
      <c r="BO652" s="637"/>
      <c r="BP652" s="637"/>
      <c r="BQ652" s="637"/>
      <c r="BR652" s="637"/>
      <c r="BS652" s="637"/>
      <c r="BT652" s="637"/>
      <c r="BU652" s="637"/>
      <c r="BV652" s="637"/>
      <c r="BW652" s="637"/>
      <c r="BX652" s="637"/>
      <c r="BY652" s="637"/>
      <c r="BZ652" s="637"/>
      <c r="CA652" s="637"/>
      <c r="CB652" s="637"/>
    </row>
    <row r="653" spans="3:80">
      <c r="C653" s="636"/>
      <c r="D653" s="637"/>
      <c r="E653" s="637"/>
      <c r="F653" s="637"/>
      <c r="G653" s="637"/>
      <c r="H653" s="637"/>
      <c r="I653" s="637"/>
      <c r="J653" s="637"/>
      <c r="K653" s="637"/>
      <c r="L653" s="637"/>
      <c r="M653" s="637"/>
      <c r="N653" s="637"/>
      <c r="O653" s="637"/>
      <c r="P653" s="637"/>
      <c r="Q653" s="637"/>
      <c r="R653" s="637"/>
      <c r="S653" s="637"/>
      <c r="T653" s="637"/>
      <c r="U653" s="637"/>
      <c r="V653" s="637"/>
      <c r="W653" s="637"/>
      <c r="X653" s="637"/>
      <c r="Y653" s="637"/>
      <c r="Z653" s="637"/>
      <c r="AA653" s="637"/>
      <c r="AB653" s="637"/>
      <c r="AC653" s="637"/>
      <c r="AD653" s="637"/>
      <c r="AE653" s="637"/>
      <c r="AF653" s="637"/>
      <c r="AG653" s="637"/>
      <c r="AH653" s="637"/>
      <c r="AI653" s="637"/>
      <c r="AJ653" s="637"/>
      <c r="AK653" s="637"/>
      <c r="AL653" s="637"/>
      <c r="AM653" s="637"/>
      <c r="AN653" s="637"/>
      <c r="AO653" s="637"/>
      <c r="AP653" s="637"/>
      <c r="AQ653" s="637"/>
      <c r="AR653" s="637"/>
      <c r="AS653" s="637"/>
      <c r="AT653" s="637"/>
      <c r="AU653" s="637"/>
      <c r="AV653" s="637"/>
      <c r="AW653" s="637"/>
      <c r="AX653" s="637"/>
      <c r="AY653" s="637"/>
      <c r="AZ653" s="637"/>
      <c r="BA653" s="637"/>
      <c r="BB653" s="637"/>
      <c r="BC653" s="637"/>
      <c r="BD653" s="637"/>
      <c r="BE653" s="637"/>
      <c r="BF653" s="637"/>
      <c r="BG653" s="637"/>
      <c r="BH653" s="637"/>
      <c r="BI653" s="637"/>
      <c r="BJ653" s="637"/>
      <c r="BK653" s="637"/>
      <c r="BL653" s="637"/>
      <c r="BM653" s="637"/>
      <c r="BN653" s="637"/>
      <c r="BO653" s="637"/>
      <c r="BP653" s="637"/>
      <c r="BQ653" s="637"/>
      <c r="BR653" s="637"/>
      <c r="BS653" s="637"/>
      <c r="BT653" s="637"/>
      <c r="BU653" s="637"/>
      <c r="BV653" s="637"/>
      <c r="BW653" s="637"/>
      <c r="BX653" s="637"/>
      <c r="BY653" s="637"/>
      <c r="BZ653" s="637"/>
      <c r="CA653" s="637"/>
      <c r="CB653" s="637"/>
    </row>
    <row r="654" spans="3:80">
      <c r="C654" s="636"/>
      <c r="D654" s="637"/>
      <c r="E654" s="637"/>
      <c r="F654" s="637"/>
      <c r="G654" s="637"/>
      <c r="H654" s="637"/>
      <c r="I654" s="637"/>
      <c r="J654" s="637"/>
      <c r="K654" s="637"/>
      <c r="L654" s="637"/>
      <c r="M654" s="637"/>
      <c r="N654" s="637"/>
      <c r="O654" s="637"/>
      <c r="P654" s="637"/>
      <c r="Q654" s="637"/>
      <c r="R654" s="637"/>
      <c r="S654" s="637"/>
      <c r="T654" s="637"/>
      <c r="U654" s="637"/>
      <c r="V654" s="637"/>
      <c r="W654" s="637"/>
      <c r="X654" s="637"/>
      <c r="Y654" s="637"/>
      <c r="Z654" s="637"/>
      <c r="AA654" s="637"/>
      <c r="AB654" s="637"/>
      <c r="AC654" s="637"/>
      <c r="AD654" s="637"/>
      <c r="AE654" s="637"/>
      <c r="AF654" s="637"/>
      <c r="AG654" s="637"/>
      <c r="AH654" s="637"/>
      <c r="AI654" s="637"/>
      <c r="AJ654" s="637"/>
      <c r="AK654" s="637"/>
      <c r="AL654" s="637"/>
      <c r="AM654" s="637"/>
      <c r="AN654" s="637"/>
      <c r="AO654" s="637"/>
      <c r="AP654" s="637"/>
      <c r="AQ654" s="637"/>
      <c r="AR654" s="637"/>
      <c r="AS654" s="637"/>
      <c r="AT654" s="637"/>
      <c r="AU654" s="637"/>
      <c r="AV654" s="637"/>
      <c r="AW654" s="637"/>
      <c r="AX654" s="637"/>
      <c r="AY654" s="637"/>
      <c r="AZ654" s="637"/>
      <c r="BA654" s="637"/>
      <c r="BB654" s="637"/>
      <c r="BC654" s="637"/>
      <c r="BD654" s="637"/>
      <c r="BE654" s="637"/>
      <c r="BF654" s="637"/>
      <c r="BG654" s="637"/>
      <c r="BH654" s="637"/>
      <c r="BI654" s="637"/>
      <c r="BJ654" s="637"/>
      <c r="BK654" s="637"/>
      <c r="BL654" s="637"/>
      <c r="BM654" s="637"/>
      <c r="BN654" s="637"/>
      <c r="BO654" s="637"/>
      <c r="BP654" s="637"/>
      <c r="BQ654" s="637"/>
      <c r="BR654" s="637"/>
      <c r="BS654" s="637"/>
      <c r="BT654" s="637"/>
      <c r="BU654" s="637"/>
      <c r="BV654" s="637"/>
      <c r="BW654" s="637"/>
      <c r="BX654" s="637"/>
      <c r="BY654" s="637"/>
      <c r="BZ654" s="637"/>
      <c r="CA654" s="637"/>
      <c r="CB654" s="637"/>
    </row>
    <row r="655" spans="3:80">
      <c r="C655" s="636"/>
      <c r="D655" s="637"/>
      <c r="E655" s="637"/>
      <c r="F655" s="637"/>
      <c r="G655" s="637"/>
      <c r="H655" s="637"/>
      <c r="I655" s="637"/>
      <c r="J655" s="637"/>
      <c r="K655" s="637"/>
      <c r="L655" s="637"/>
      <c r="M655" s="637"/>
      <c r="N655" s="637"/>
      <c r="O655" s="637"/>
      <c r="P655" s="637"/>
      <c r="Q655" s="637"/>
      <c r="R655" s="637"/>
      <c r="S655" s="637"/>
      <c r="T655" s="637"/>
      <c r="U655" s="637"/>
      <c r="V655" s="637"/>
      <c r="W655" s="637"/>
      <c r="X655" s="637"/>
      <c r="Y655" s="637"/>
      <c r="Z655" s="637"/>
      <c r="AA655" s="637"/>
      <c r="AB655" s="637"/>
      <c r="AC655" s="637"/>
      <c r="AD655" s="637"/>
      <c r="AE655" s="637"/>
      <c r="AF655" s="637"/>
      <c r="AG655" s="637"/>
      <c r="AH655" s="637"/>
      <c r="AI655" s="637"/>
      <c r="AJ655" s="637"/>
      <c r="AK655" s="637"/>
      <c r="AL655" s="637"/>
      <c r="AM655" s="637"/>
      <c r="AN655" s="637"/>
      <c r="AO655" s="637"/>
      <c r="AP655" s="637"/>
      <c r="AQ655" s="637"/>
      <c r="AR655" s="637"/>
      <c r="AS655" s="637"/>
      <c r="AT655" s="637"/>
      <c r="AU655" s="637"/>
      <c r="AV655" s="637"/>
      <c r="AW655" s="637"/>
      <c r="AX655" s="637"/>
      <c r="AY655" s="637"/>
      <c r="AZ655" s="637"/>
      <c r="BA655" s="637"/>
      <c r="BB655" s="637"/>
      <c r="BC655" s="637"/>
      <c r="BD655" s="637"/>
      <c r="BE655" s="637"/>
      <c r="BF655" s="637"/>
      <c r="BG655" s="637"/>
      <c r="BH655" s="637"/>
      <c r="BI655" s="637"/>
      <c r="BJ655" s="637"/>
      <c r="BK655" s="637"/>
      <c r="BL655" s="637"/>
      <c r="BM655" s="637"/>
      <c r="BN655" s="637"/>
      <c r="BO655" s="637"/>
      <c r="BP655" s="637"/>
      <c r="BQ655" s="637"/>
      <c r="BR655" s="637"/>
      <c r="BS655" s="637"/>
      <c r="BT655" s="637"/>
      <c r="BU655" s="637"/>
      <c r="BV655" s="637"/>
      <c r="BW655" s="637"/>
      <c r="BX655" s="637"/>
      <c r="BY655" s="637"/>
      <c r="BZ655" s="637"/>
      <c r="CA655" s="637"/>
      <c r="CB655" s="637"/>
    </row>
    <row r="656" spans="3:80">
      <c r="C656" s="636"/>
      <c r="D656" s="637"/>
      <c r="E656" s="637"/>
      <c r="F656" s="637"/>
      <c r="G656" s="637"/>
      <c r="H656" s="637"/>
      <c r="I656" s="637"/>
      <c r="J656" s="637"/>
      <c r="K656" s="637"/>
      <c r="L656" s="637"/>
      <c r="M656" s="637"/>
      <c r="N656" s="637"/>
      <c r="O656" s="637"/>
      <c r="P656" s="637"/>
      <c r="Q656" s="637"/>
      <c r="R656" s="637"/>
      <c r="S656" s="637"/>
      <c r="T656" s="637"/>
      <c r="U656" s="637"/>
      <c r="V656" s="637"/>
      <c r="W656" s="637"/>
      <c r="X656" s="637"/>
      <c r="Y656" s="637"/>
      <c r="Z656" s="637"/>
      <c r="AA656" s="637"/>
      <c r="AB656" s="637"/>
      <c r="AC656" s="637"/>
      <c r="AD656" s="637"/>
      <c r="AE656" s="637"/>
      <c r="AF656" s="637"/>
      <c r="AG656" s="637"/>
      <c r="AH656" s="637"/>
      <c r="AI656" s="637"/>
      <c r="AJ656" s="637"/>
      <c r="AK656" s="637"/>
      <c r="AL656" s="637"/>
      <c r="AM656" s="637"/>
      <c r="AN656" s="637"/>
      <c r="AO656" s="637"/>
      <c r="AP656" s="637"/>
      <c r="AQ656" s="637"/>
      <c r="AR656" s="637"/>
      <c r="AS656" s="637"/>
      <c r="AT656" s="637"/>
      <c r="AU656" s="637"/>
      <c r="AV656" s="637"/>
      <c r="AW656" s="637"/>
      <c r="AX656" s="637"/>
      <c r="AY656" s="637"/>
      <c r="AZ656" s="637"/>
      <c r="BA656" s="637"/>
      <c r="BB656" s="637"/>
      <c r="BC656" s="637"/>
      <c r="BD656" s="637"/>
      <c r="BE656" s="637"/>
      <c r="BF656" s="637"/>
      <c r="BG656" s="637"/>
      <c r="BH656" s="637"/>
      <c r="BI656" s="637"/>
      <c r="BJ656" s="637"/>
      <c r="BK656" s="637"/>
      <c r="BL656" s="637"/>
      <c r="BM656" s="637"/>
      <c r="BN656" s="637"/>
      <c r="BO656" s="637"/>
      <c r="BP656" s="637"/>
      <c r="BQ656" s="637"/>
      <c r="BR656" s="637"/>
      <c r="BS656" s="637"/>
      <c r="BT656" s="637"/>
      <c r="BU656" s="637"/>
      <c r="BV656" s="637"/>
      <c r="BW656" s="637"/>
      <c r="BX656" s="637"/>
      <c r="BY656" s="637"/>
      <c r="BZ656" s="637"/>
      <c r="CA656" s="637"/>
      <c r="CB656" s="637"/>
    </row>
    <row r="657" spans="3:80">
      <c r="C657" s="636"/>
      <c r="D657" s="637"/>
      <c r="E657" s="637"/>
      <c r="F657" s="637"/>
      <c r="G657" s="637"/>
      <c r="H657" s="637"/>
      <c r="I657" s="637"/>
      <c r="J657" s="637"/>
      <c r="K657" s="637"/>
      <c r="L657" s="637"/>
      <c r="M657" s="637"/>
      <c r="N657" s="637"/>
      <c r="O657" s="637"/>
      <c r="P657" s="637"/>
      <c r="Q657" s="637"/>
      <c r="R657" s="637"/>
      <c r="S657" s="637"/>
      <c r="T657" s="637"/>
      <c r="U657" s="637"/>
      <c r="V657" s="637"/>
      <c r="W657" s="637"/>
      <c r="X657" s="637"/>
      <c r="Y657" s="637"/>
      <c r="Z657" s="637"/>
      <c r="AA657" s="637"/>
      <c r="AB657" s="637"/>
      <c r="AC657" s="637"/>
      <c r="AD657" s="637"/>
      <c r="AE657" s="637"/>
      <c r="AF657" s="637"/>
      <c r="AG657" s="637"/>
      <c r="AH657" s="637"/>
      <c r="AI657" s="637"/>
      <c r="AJ657" s="637"/>
      <c r="AK657" s="637"/>
      <c r="AL657" s="637"/>
      <c r="AM657" s="637"/>
      <c r="AN657" s="637"/>
      <c r="AO657" s="637"/>
      <c r="AP657" s="637"/>
      <c r="AQ657" s="637"/>
      <c r="AR657" s="637"/>
      <c r="AS657" s="637"/>
      <c r="AT657" s="637"/>
      <c r="AU657" s="637"/>
      <c r="AV657" s="637"/>
      <c r="AW657" s="637"/>
      <c r="AX657" s="637"/>
      <c r="AY657" s="637"/>
      <c r="AZ657" s="637"/>
      <c r="BA657" s="637"/>
      <c r="BB657" s="637"/>
      <c r="BC657" s="637"/>
      <c r="BD657" s="637"/>
      <c r="BE657" s="637"/>
      <c r="BF657" s="637"/>
      <c r="BG657" s="637"/>
      <c r="BH657" s="637"/>
      <c r="BI657" s="637"/>
      <c r="BJ657" s="637"/>
      <c r="BK657" s="637"/>
      <c r="BL657" s="637"/>
      <c r="BM657" s="637"/>
      <c r="BN657" s="637"/>
      <c r="BO657" s="637"/>
      <c r="BP657" s="637"/>
      <c r="BQ657" s="637"/>
      <c r="BR657" s="637"/>
      <c r="BS657" s="637"/>
      <c r="BT657" s="637"/>
      <c r="BU657" s="637"/>
      <c r="BV657" s="637"/>
      <c r="BW657" s="637"/>
      <c r="BX657" s="637"/>
      <c r="BY657" s="637"/>
      <c r="BZ657" s="637"/>
      <c r="CA657" s="637"/>
      <c r="CB657" s="637"/>
    </row>
    <row r="658" spans="3:80">
      <c r="C658" s="636"/>
      <c r="D658" s="637"/>
      <c r="E658" s="637"/>
      <c r="F658" s="637"/>
      <c r="G658" s="637"/>
      <c r="H658" s="637"/>
      <c r="I658" s="637"/>
      <c r="J658" s="637"/>
      <c r="K658" s="637"/>
      <c r="L658" s="637"/>
      <c r="M658" s="637"/>
      <c r="N658" s="637"/>
      <c r="O658" s="637"/>
      <c r="P658" s="637"/>
      <c r="Q658" s="637"/>
      <c r="R658" s="637"/>
      <c r="S658" s="637"/>
      <c r="T658" s="637"/>
      <c r="U658" s="637"/>
      <c r="V658" s="637"/>
      <c r="W658" s="637"/>
      <c r="X658" s="637"/>
      <c r="Y658" s="637"/>
      <c r="Z658" s="637"/>
      <c r="AA658" s="637"/>
      <c r="AB658" s="637"/>
      <c r="AC658" s="637"/>
      <c r="AD658" s="637"/>
      <c r="AE658" s="637"/>
      <c r="AF658" s="637"/>
      <c r="AG658" s="637"/>
      <c r="AH658" s="637"/>
      <c r="AI658" s="637"/>
      <c r="AJ658" s="637"/>
      <c r="AK658" s="637"/>
      <c r="AL658" s="637"/>
      <c r="AM658" s="637"/>
      <c r="AN658" s="637"/>
      <c r="AO658" s="637"/>
      <c r="AP658" s="637"/>
      <c r="AQ658" s="637"/>
      <c r="AR658" s="637"/>
      <c r="AS658" s="637"/>
      <c r="AT658" s="637"/>
      <c r="AU658" s="637"/>
      <c r="AV658" s="637"/>
      <c r="AW658" s="637"/>
      <c r="AX658" s="637"/>
      <c r="AY658" s="637"/>
      <c r="AZ658" s="637"/>
      <c r="BA658" s="637"/>
      <c r="BB658" s="637"/>
      <c r="BC658" s="637"/>
      <c r="BD658" s="637"/>
      <c r="BE658" s="637"/>
      <c r="BF658" s="637"/>
      <c r="BG658" s="637"/>
      <c r="BH658" s="637"/>
      <c r="BI658" s="637"/>
      <c r="BJ658" s="637"/>
      <c r="BK658" s="637"/>
      <c r="BL658" s="637"/>
      <c r="BM658" s="637"/>
      <c r="BN658" s="637"/>
      <c r="BO658" s="637"/>
      <c r="BP658" s="637"/>
      <c r="BQ658" s="637"/>
      <c r="BR658" s="637"/>
      <c r="BS658" s="637"/>
      <c r="BT658" s="637"/>
      <c r="BU658" s="637"/>
      <c r="BV658" s="637"/>
      <c r="BW658" s="637"/>
      <c r="BX658" s="637"/>
      <c r="BY658" s="637"/>
      <c r="BZ658" s="637"/>
      <c r="CA658" s="637"/>
      <c r="CB658" s="637"/>
    </row>
    <row r="659" spans="3:80">
      <c r="C659" s="636"/>
      <c r="D659" s="637"/>
      <c r="E659" s="637"/>
      <c r="F659" s="637"/>
      <c r="G659" s="637"/>
      <c r="H659" s="637"/>
      <c r="I659" s="637"/>
      <c r="J659" s="637"/>
      <c r="K659" s="637"/>
      <c r="L659" s="637"/>
      <c r="M659" s="637"/>
      <c r="N659" s="637"/>
      <c r="O659" s="637"/>
      <c r="P659" s="637"/>
      <c r="Q659" s="637"/>
      <c r="R659" s="637"/>
      <c r="S659" s="637"/>
      <c r="T659" s="637"/>
      <c r="U659" s="637"/>
      <c r="V659" s="637"/>
      <c r="W659" s="637"/>
      <c r="X659" s="637"/>
      <c r="Y659" s="637"/>
      <c r="Z659" s="637"/>
      <c r="AA659" s="637"/>
      <c r="AB659" s="637"/>
      <c r="AC659" s="637"/>
      <c r="AD659" s="637"/>
      <c r="AE659" s="637"/>
      <c r="AF659" s="637"/>
      <c r="AG659" s="637"/>
      <c r="AH659" s="637"/>
      <c r="AI659" s="637"/>
      <c r="AJ659" s="637"/>
      <c r="AK659" s="637"/>
      <c r="AL659" s="637"/>
      <c r="AM659" s="637"/>
      <c r="AN659" s="637"/>
      <c r="AO659" s="637"/>
      <c r="AP659" s="637"/>
      <c r="AQ659" s="637"/>
      <c r="AR659" s="637"/>
      <c r="AS659" s="637"/>
      <c r="AT659" s="637"/>
      <c r="AU659" s="637"/>
      <c r="AV659" s="637"/>
      <c r="AW659" s="637"/>
      <c r="AX659" s="637"/>
      <c r="AY659" s="637"/>
      <c r="AZ659" s="637"/>
      <c r="BA659" s="637"/>
      <c r="BB659" s="637"/>
      <c r="BC659" s="637"/>
      <c r="BD659" s="637"/>
      <c r="BE659" s="637"/>
      <c r="BF659" s="637"/>
      <c r="BG659" s="637"/>
      <c r="BH659" s="637"/>
      <c r="BI659" s="637"/>
      <c r="BJ659" s="637"/>
      <c r="BK659" s="637"/>
      <c r="BL659" s="637"/>
      <c r="BM659" s="637"/>
      <c r="BN659" s="637"/>
      <c r="BO659" s="637"/>
      <c r="BP659" s="637"/>
      <c r="BQ659" s="637"/>
      <c r="BR659" s="637"/>
      <c r="BS659" s="637"/>
      <c r="BT659" s="637"/>
      <c r="BU659" s="637"/>
      <c r="BV659" s="637"/>
      <c r="BW659" s="637"/>
      <c r="BX659" s="637"/>
      <c r="BY659" s="637"/>
      <c r="BZ659" s="637"/>
      <c r="CA659" s="637"/>
      <c r="CB659" s="637"/>
    </row>
    <row r="660" spans="3:80">
      <c r="C660" s="636"/>
      <c r="D660" s="637"/>
      <c r="E660" s="637"/>
      <c r="F660" s="637"/>
      <c r="G660" s="637"/>
      <c r="H660" s="637"/>
      <c r="I660" s="637"/>
      <c r="J660" s="637"/>
      <c r="K660" s="637"/>
      <c r="L660" s="637"/>
      <c r="M660" s="637"/>
      <c r="N660" s="637"/>
      <c r="O660" s="637"/>
      <c r="P660" s="637"/>
      <c r="Q660" s="637"/>
      <c r="R660" s="637"/>
      <c r="S660" s="637"/>
      <c r="T660" s="637"/>
      <c r="U660" s="637"/>
      <c r="V660" s="637"/>
      <c r="W660" s="637"/>
      <c r="X660" s="637"/>
      <c r="Y660" s="637"/>
      <c r="Z660" s="637"/>
      <c r="AA660" s="637"/>
      <c r="AB660" s="637"/>
      <c r="AC660" s="637"/>
      <c r="AD660" s="637"/>
      <c r="AE660" s="637"/>
      <c r="AF660" s="637"/>
      <c r="AG660" s="637"/>
      <c r="AH660" s="637"/>
      <c r="AI660" s="637"/>
      <c r="AJ660" s="637"/>
      <c r="AK660" s="637"/>
      <c r="AL660" s="637"/>
      <c r="AM660" s="637"/>
      <c r="AN660" s="637"/>
      <c r="AO660" s="637"/>
      <c r="AP660" s="637"/>
      <c r="AQ660" s="637"/>
      <c r="AR660" s="637"/>
      <c r="AS660" s="637"/>
      <c r="AT660" s="637"/>
      <c r="AU660" s="637"/>
      <c r="AV660" s="637"/>
      <c r="AW660" s="637"/>
      <c r="AX660" s="637"/>
      <c r="AY660" s="637"/>
      <c r="AZ660" s="637"/>
      <c r="BA660" s="637"/>
      <c r="BB660" s="637"/>
      <c r="BC660" s="637"/>
      <c r="BD660" s="637"/>
      <c r="BE660" s="637"/>
      <c r="BF660" s="637"/>
      <c r="BG660" s="637"/>
      <c r="BH660" s="637"/>
      <c r="BI660" s="637"/>
      <c r="BJ660" s="637"/>
      <c r="BK660" s="637"/>
      <c r="BL660" s="637"/>
      <c r="BM660" s="637"/>
      <c r="BN660" s="637"/>
      <c r="BO660" s="637"/>
      <c r="BP660" s="637"/>
      <c r="BQ660" s="637"/>
      <c r="BR660" s="637"/>
      <c r="BS660" s="637"/>
      <c r="BT660" s="637"/>
      <c r="BU660" s="637"/>
      <c r="BV660" s="637"/>
      <c r="BW660" s="637"/>
      <c r="BX660" s="637"/>
      <c r="BY660" s="637"/>
      <c r="BZ660" s="637"/>
      <c r="CA660" s="637"/>
      <c r="CB660" s="637"/>
    </row>
    <row r="661" spans="3:80">
      <c r="C661" s="636"/>
      <c r="D661" s="637"/>
      <c r="E661" s="637"/>
      <c r="F661" s="637"/>
      <c r="G661" s="637"/>
      <c r="H661" s="637"/>
      <c r="I661" s="637"/>
      <c r="J661" s="637"/>
      <c r="K661" s="637"/>
      <c r="L661" s="637"/>
      <c r="M661" s="637"/>
      <c r="N661" s="637"/>
      <c r="O661" s="637"/>
      <c r="P661" s="637"/>
      <c r="Q661" s="637"/>
      <c r="R661" s="637"/>
      <c r="S661" s="637"/>
      <c r="T661" s="637"/>
      <c r="U661" s="637"/>
      <c r="V661" s="637"/>
      <c r="W661" s="637"/>
      <c r="X661" s="637"/>
      <c r="Y661" s="637"/>
      <c r="Z661" s="637"/>
      <c r="AA661" s="637"/>
      <c r="AB661" s="637"/>
      <c r="AC661" s="637"/>
      <c r="AD661" s="637"/>
      <c r="AE661" s="637"/>
      <c r="AF661" s="637"/>
      <c r="AG661" s="637"/>
      <c r="AH661" s="637"/>
      <c r="AI661" s="637"/>
      <c r="AJ661" s="637"/>
      <c r="AK661" s="637"/>
      <c r="AL661" s="637"/>
      <c r="AM661" s="637"/>
      <c r="AN661" s="637"/>
      <c r="AO661" s="637"/>
      <c r="AP661" s="637"/>
      <c r="AQ661" s="637"/>
      <c r="AR661" s="637"/>
      <c r="AS661" s="637"/>
      <c r="AT661" s="637"/>
      <c r="AU661" s="637"/>
      <c r="AV661" s="637"/>
      <c r="AW661" s="637"/>
      <c r="AX661" s="637"/>
      <c r="AY661" s="637"/>
      <c r="AZ661" s="637"/>
      <c r="BA661" s="637"/>
      <c r="BB661" s="637"/>
      <c r="BC661" s="637"/>
      <c r="BD661" s="637"/>
      <c r="BE661" s="637"/>
      <c r="BF661" s="637"/>
      <c r="BG661" s="637"/>
      <c r="BH661" s="637"/>
      <c r="BI661" s="637"/>
      <c r="BJ661" s="637"/>
      <c r="BK661" s="637"/>
      <c r="BL661" s="637"/>
      <c r="BM661" s="637"/>
      <c r="BN661" s="637"/>
      <c r="BO661" s="637"/>
      <c r="BP661" s="637"/>
      <c r="BQ661" s="637"/>
      <c r="BR661" s="637"/>
      <c r="BS661" s="637"/>
      <c r="BT661" s="637"/>
      <c r="BU661" s="637"/>
      <c r="BV661" s="637"/>
      <c r="BW661" s="637"/>
      <c r="BX661" s="637"/>
      <c r="BY661" s="637"/>
      <c r="BZ661" s="637"/>
      <c r="CA661" s="637"/>
      <c r="CB661" s="637"/>
    </row>
    <row r="662" spans="3:80">
      <c r="C662" s="636"/>
      <c r="D662" s="637"/>
      <c r="E662" s="637"/>
      <c r="F662" s="637"/>
      <c r="G662" s="637"/>
      <c r="H662" s="637"/>
      <c r="I662" s="637"/>
      <c r="J662" s="637"/>
      <c r="K662" s="637"/>
      <c r="L662" s="637"/>
      <c r="M662" s="637"/>
      <c r="N662" s="637"/>
      <c r="O662" s="637"/>
      <c r="P662" s="637"/>
      <c r="Q662" s="637"/>
      <c r="R662" s="637"/>
      <c r="S662" s="637"/>
      <c r="T662" s="637"/>
      <c r="U662" s="637"/>
      <c r="V662" s="637"/>
      <c r="W662" s="637"/>
      <c r="X662" s="637"/>
      <c r="Y662" s="637"/>
      <c r="Z662" s="637"/>
      <c r="AA662" s="637"/>
      <c r="AB662" s="637"/>
      <c r="AC662" s="637"/>
      <c r="AD662" s="637"/>
      <c r="AE662" s="637"/>
      <c r="AF662" s="637"/>
      <c r="AG662" s="637"/>
      <c r="AH662" s="637"/>
      <c r="AI662" s="637"/>
      <c r="AJ662" s="637"/>
      <c r="AK662" s="637"/>
      <c r="AL662" s="637"/>
      <c r="AM662" s="637"/>
      <c r="AN662" s="637"/>
      <c r="AO662" s="637"/>
      <c r="AP662" s="637"/>
      <c r="AQ662" s="637"/>
      <c r="AR662" s="637"/>
      <c r="AS662" s="637"/>
      <c r="AT662" s="637"/>
      <c r="AU662" s="637"/>
      <c r="AV662" s="637"/>
      <c r="AW662" s="637"/>
      <c r="AX662" s="637"/>
      <c r="AY662" s="637"/>
      <c r="AZ662" s="637"/>
      <c r="BA662" s="637"/>
      <c r="BB662" s="637"/>
      <c r="BC662" s="637"/>
      <c r="BD662" s="637"/>
      <c r="BE662" s="637"/>
      <c r="BF662" s="637"/>
      <c r="BG662" s="637"/>
      <c r="BH662" s="637"/>
      <c r="BI662" s="637"/>
      <c r="BJ662" s="637"/>
      <c r="BK662" s="637"/>
      <c r="BL662" s="637"/>
      <c r="BM662" s="637"/>
      <c r="BN662" s="637"/>
      <c r="BO662" s="637"/>
      <c r="BP662" s="637"/>
      <c r="BQ662" s="637"/>
      <c r="BR662" s="637"/>
      <c r="BS662" s="637"/>
      <c r="BT662" s="637"/>
      <c r="BU662" s="637"/>
      <c r="BV662" s="637"/>
      <c r="BW662" s="637"/>
      <c r="BX662" s="637"/>
      <c r="BY662" s="637"/>
      <c r="BZ662" s="637"/>
      <c r="CA662" s="637"/>
      <c r="CB662" s="637"/>
    </row>
    <row r="663" spans="3:80">
      <c r="C663" s="636"/>
      <c r="D663" s="637"/>
      <c r="E663" s="637"/>
      <c r="F663" s="637"/>
      <c r="G663" s="637"/>
      <c r="H663" s="637"/>
      <c r="I663" s="637"/>
      <c r="J663" s="637"/>
      <c r="K663" s="637"/>
      <c r="L663" s="637"/>
      <c r="M663" s="637"/>
      <c r="N663" s="637"/>
      <c r="O663" s="637"/>
      <c r="P663" s="637"/>
      <c r="Q663" s="637"/>
      <c r="R663" s="637"/>
      <c r="S663" s="637"/>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7"/>
      <c r="AZ663" s="637"/>
      <c r="BA663" s="637"/>
      <c r="BB663" s="637"/>
      <c r="BC663" s="637"/>
      <c r="BD663" s="637"/>
      <c r="BE663" s="637"/>
      <c r="BF663" s="637"/>
      <c r="BG663" s="637"/>
      <c r="BH663" s="637"/>
      <c r="BI663" s="637"/>
      <c r="BJ663" s="637"/>
      <c r="BK663" s="637"/>
      <c r="BL663" s="637"/>
      <c r="BM663" s="637"/>
      <c r="BN663" s="637"/>
      <c r="BO663" s="637"/>
      <c r="BP663" s="637"/>
      <c r="BQ663" s="637"/>
      <c r="BR663" s="637"/>
      <c r="BS663" s="637"/>
      <c r="BT663" s="637"/>
      <c r="BU663" s="637"/>
      <c r="BV663" s="637"/>
      <c r="BW663" s="637"/>
      <c r="BX663" s="637"/>
      <c r="BY663" s="637"/>
      <c r="BZ663" s="637"/>
      <c r="CA663" s="637"/>
      <c r="CB663" s="637"/>
    </row>
    <row r="664" spans="3:80">
      <c r="C664" s="636"/>
      <c r="D664" s="637"/>
      <c r="E664" s="637"/>
      <c r="F664" s="637"/>
      <c r="G664" s="637"/>
      <c r="H664" s="637"/>
      <c r="I664" s="637"/>
      <c r="J664" s="637"/>
      <c r="K664" s="637"/>
      <c r="L664" s="637"/>
      <c r="M664" s="637"/>
      <c r="N664" s="637"/>
      <c r="O664" s="637"/>
      <c r="P664" s="637"/>
      <c r="Q664" s="637"/>
      <c r="R664" s="637"/>
      <c r="S664" s="637"/>
      <c r="T664" s="637"/>
      <c r="U664" s="637"/>
      <c r="V664" s="637"/>
      <c r="W664" s="637"/>
      <c r="X664" s="637"/>
      <c r="Y664" s="637"/>
      <c r="Z664" s="637"/>
      <c r="AA664" s="637"/>
      <c r="AB664" s="637"/>
      <c r="AC664" s="637"/>
      <c r="AD664" s="637"/>
      <c r="AE664" s="637"/>
      <c r="AF664" s="637"/>
      <c r="AG664" s="637"/>
      <c r="AH664" s="637"/>
      <c r="AI664" s="637"/>
      <c r="AJ664" s="637"/>
      <c r="AK664" s="637"/>
      <c r="AL664" s="637"/>
      <c r="AM664" s="637"/>
      <c r="AN664" s="637"/>
      <c r="AO664" s="637"/>
      <c r="AP664" s="637"/>
      <c r="AQ664" s="637"/>
      <c r="AR664" s="637"/>
      <c r="AS664" s="637"/>
      <c r="AT664" s="637"/>
      <c r="AU664" s="637"/>
      <c r="AV664" s="637"/>
      <c r="AW664" s="637"/>
      <c r="AX664" s="637"/>
      <c r="AY664" s="637"/>
      <c r="AZ664" s="637"/>
      <c r="BA664" s="637"/>
      <c r="BB664" s="637"/>
      <c r="BC664" s="637"/>
      <c r="BD664" s="637"/>
      <c r="BE664" s="637"/>
      <c r="BF664" s="637"/>
      <c r="BG664" s="637"/>
      <c r="BH664" s="637"/>
      <c r="BI664" s="637"/>
      <c r="BJ664" s="637"/>
      <c r="BK664" s="637"/>
      <c r="BL664" s="637"/>
      <c r="BM664" s="637"/>
      <c r="BN664" s="637"/>
      <c r="BO664" s="637"/>
      <c r="BP664" s="637"/>
      <c r="BQ664" s="637"/>
      <c r="BR664" s="637"/>
      <c r="BS664" s="637"/>
      <c r="BT664" s="637"/>
      <c r="BU664" s="637"/>
      <c r="BV664" s="637"/>
      <c r="BW664" s="637"/>
      <c r="BX664" s="637"/>
      <c r="BY664" s="637"/>
      <c r="BZ664" s="637"/>
      <c r="CA664" s="637"/>
      <c r="CB664" s="637"/>
    </row>
    <row r="665" spans="3:80">
      <c r="C665" s="636"/>
      <c r="D665" s="637"/>
      <c r="E665" s="637"/>
      <c r="F665" s="637"/>
      <c r="G665" s="637"/>
      <c r="H665" s="637"/>
      <c r="I665" s="637"/>
      <c r="J665" s="637"/>
      <c r="K665" s="637"/>
      <c r="L665" s="637"/>
      <c r="M665" s="637"/>
      <c r="N665" s="637"/>
      <c r="O665" s="637"/>
      <c r="P665" s="637"/>
      <c r="Q665" s="637"/>
      <c r="R665" s="637"/>
      <c r="S665" s="637"/>
      <c r="T665" s="637"/>
      <c r="U665" s="637"/>
      <c r="V665" s="637"/>
      <c r="W665" s="637"/>
      <c r="X665" s="637"/>
      <c r="Y665" s="637"/>
      <c r="Z665" s="637"/>
      <c r="AA665" s="637"/>
      <c r="AB665" s="637"/>
      <c r="AC665" s="637"/>
      <c r="AD665" s="637"/>
      <c r="AE665" s="637"/>
      <c r="AF665" s="637"/>
      <c r="AG665" s="637"/>
      <c r="AH665" s="637"/>
      <c r="AI665" s="637"/>
      <c r="AJ665" s="637"/>
      <c r="AK665" s="637"/>
      <c r="AL665" s="637"/>
      <c r="AM665" s="637"/>
      <c r="AN665" s="637"/>
      <c r="AO665" s="637"/>
      <c r="AP665" s="637"/>
      <c r="AQ665" s="637"/>
      <c r="AR665" s="637"/>
      <c r="AS665" s="637"/>
      <c r="AT665" s="637"/>
      <c r="AU665" s="637"/>
      <c r="AV665" s="637"/>
      <c r="AW665" s="637"/>
      <c r="AX665" s="637"/>
      <c r="AY665" s="637"/>
      <c r="AZ665" s="637"/>
      <c r="BA665" s="637"/>
      <c r="BB665" s="637"/>
      <c r="BC665" s="637"/>
      <c r="BD665" s="637"/>
      <c r="BE665" s="637"/>
      <c r="BF665" s="637"/>
      <c r="BG665" s="637"/>
      <c r="BH665" s="637"/>
      <c r="BI665" s="637"/>
      <c r="BJ665" s="637"/>
      <c r="BK665" s="637"/>
      <c r="BL665" s="637"/>
      <c r="BM665" s="637"/>
      <c r="BN665" s="637"/>
      <c r="BO665" s="637"/>
      <c r="BP665" s="637"/>
      <c r="BQ665" s="637"/>
      <c r="BR665" s="637"/>
      <c r="BS665" s="637"/>
      <c r="BT665" s="637"/>
      <c r="BU665" s="637"/>
      <c r="BV665" s="637"/>
      <c r="BW665" s="637"/>
      <c r="BX665" s="637"/>
      <c r="BY665" s="637"/>
      <c r="BZ665" s="637"/>
      <c r="CA665" s="637"/>
      <c r="CB665" s="637"/>
    </row>
    <row r="666" spans="3:80">
      <c r="C666" s="636"/>
      <c r="D666" s="637"/>
      <c r="E666" s="637"/>
      <c r="F666" s="637"/>
      <c r="G666" s="637"/>
      <c r="H666" s="637"/>
      <c r="I666" s="637"/>
      <c r="J666" s="637"/>
      <c r="K666" s="637"/>
      <c r="L666" s="637"/>
      <c r="M666" s="637"/>
      <c r="N666" s="637"/>
      <c r="O666" s="637"/>
      <c r="P666" s="637"/>
      <c r="Q666" s="637"/>
      <c r="R666" s="637"/>
      <c r="S666" s="637"/>
      <c r="T666" s="637"/>
      <c r="U666" s="637"/>
      <c r="V666" s="637"/>
      <c r="W666" s="637"/>
      <c r="X666" s="637"/>
      <c r="Y666" s="637"/>
      <c r="Z666" s="637"/>
      <c r="AA666" s="637"/>
      <c r="AB666" s="637"/>
      <c r="AC666" s="637"/>
      <c r="AD666" s="637"/>
      <c r="AE666" s="637"/>
      <c r="AF666" s="637"/>
      <c r="AG666" s="637"/>
      <c r="AH666" s="637"/>
      <c r="AI666" s="637"/>
      <c r="AJ666" s="637"/>
      <c r="AK666" s="637"/>
      <c r="AL666" s="637"/>
      <c r="AM666" s="637"/>
      <c r="AN666" s="637"/>
      <c r="AO666" s="637"/>
      <c r="AP666" s="637"/>
      <c r="AQ666" s="637"/>
      <c r="AR666" s="637"/>
      <c r="AS666" s="637"/>
      <c r="AT666" s="637"/>
      <c r="AU666" s="637"/>
      <c r="AV666" s="637"/>
      <c r="AW666" s="637"/>
      <c r="AX666" s="637"/>
      <c r="AY666" s="637"/>
      <c r="AZ666" s="637"/>
      <c r="BA666" s="637"/>
      <c r="BB666" s="637"/>
      <c r="BC666" s="637"/>
      <c r="BD666" s="637"/>
      <c r="BE666" s="637"/>
      <c r="BF666" s="637"/>
      <c r="BG666" s="637"/>
      <c r="BH666" s="637"/>
      <c r="BI666" s="637"/>
      <c r="BJ666" s="637"/>
      <c r="BK666" s="637"/>
      <c r="BL666" s="637"/>
      <c r="BM666" s="637"/>
      <c r="BN666" s="637"/>
      <c r="BO666" s="637"/>
      <c r="BP666" s="637"/>
      <c r="BQ666" s="637"/>
      <c r="BR666" s="637"/>
      <c r="BS666" s="637"/>
      <c r="BT666" s="637"/>
      <c r="BU666" s="637"/>
      <c r="BV666" s="637"/>
      <c r="BW666" s="637"/>
      <c r="BX666" s="637"/>
      <c r="BY666" s="637"/>
      <c r="BZ666" s="637"/>
      <c r="CA666" s="637"/>
      <c r="CB666" s="637"/>
    </row>
    <row r="667" spans="3:80">
      <c r="C667" s="636"/>
      <c r="D667" s="637"/>
      <c r="E667" s="637"/>
      <c r="F667" s="637"/>
      <c r="G667" s="637"/>
      <c r="H667" s="637"/>
      <c r="I667" s="637"/>
      <c r="J667" s="637"/>
      <c r="K667" s="637"/>
      <c r="L667" s="637"/>
      <c r="M667" s="637"/>
      <c r="N667" s="637"/>
      <c r="O667" s="637"/>
      <c r="P667" s="637"/>
      <c r="Q667" s="637"/>
      <c r="R667" s="637"/>
      <c r="S667" s="637"/>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7"/>
      <c r="AZ667" s="637"/>
      <c r="BA667" s="637"/>
      <c r="BB667" s="637"/>
      <c r="BC667" s="637"/>
      <c r="BD667" s="637"/>
      <c r="BE667" s="637"/>
      <c r="BF667" s="637"/>
      <c r="BG667" s="637"/>
      <c r="BH667" s="637"/>
      <c r="BI667" s="637"/>
      <c r="BJ667" s="637"/>
      <c r="BK667" s="637"/>
      <c r="BL667" s="637"/>
      <c r="BM667" s="637"/>
      <c r="BN667" s="637"/>
      <c r="BO667" s="637"/>
      <c r="BP667" s="637"/>
      <c r="BQ667" s="637"/>
      <c r="BR667" s="637"/>
      <c r="BS667" s="637"/>
      <c r="BT667" s="637"/>
      <c r="BU667" s="637"/>
      <c r="BV667" s="637"/>
      <c r="BW667" s="637"/>
      <c r="BX667" s="637"/>
      <c r="BY667" s="637"/>
      <c r="BZ667" s="637"/>
      <c r="CA667" s="637"/>
      <c r="CB667" s="637"/>
    </row>
    <row r="668" spans="3:80">
      <c r="C668" s="636"/>
      <c r="D668" s="637"/>
      <c r="E668" s="637"/>
      <c r="F668" s="637"/>
      <c r="G668" s="637"/>
      <c r="H668" s="637"/>
      <c r="I668" s="637"/>
      <c r="J668" s="637"/>
      <c r="K668" s="637"/>
      <c r="L668" s="637"/>
      <c r="M668" s="637"/>
      <c r="N668" s="637"/>
      <c r="O668" s="637"/>
      <c r="P668" s="637"/>
      <c r="Q668" s="637"/>
      <c r="R668" s="637"/>
      <c r="S668" s="637"/>
      <c r="T668" s="637"/>
      <c r="U668" s="637"/>
      <c r="V668" s="637"/>
      <c r="W668" s="637"/>
      <c r="X668" s="637"/>
      <c r="Y668" s="637"/>
      <c r="Z668" s="637"/>
      <c r="AA668" s="637"/>
      <c r="AB668" s="637"/>
      <c r="AC668" s="637"/>
      <c r="AD668" s="637"/>
      <c r="AE668" s="637"/>
      <c r="AF668" s="637"/>
      <c r="AG668" s="637"/>
      <c r="AH668" s="637"/>
      <c r="AI668" s="637"/>
      <c r="AJ668" s="637"/>
      <c r="AK668" s="637"/>
      <c r="AL668" s="637"/>
      <c r="AM668" s="637"/>
      <c r="AN668" s="637"/>
      <c r="AO668" s="637"/>
      <c r="AP668" s="637"/>
      <c r="AQ668" s="637"/>
      <c r="AR668" s="637"/>
      <c r="AS668" s="637"/>
      <c r="AT668" s="637"/>
      <c r="AU668" s="637"/>
      <c r="AV668" s="637"/>
      <c r="AW668" s="637"/>
      <c r="AX668" s="637"/>
      <c r="AY668" s="637"/>
      <c r="AZ668" s="637"/>
      <c r="BA668" s="637"/>
      <c r="BB668" s="637"/>
      <c r="BC668" s="637"/>
      <c r="BD668" s="637"/>
      <c r="BE668" s="637"/>
      <c r="BF668" s="637"/>
      <c r="BG668" s="637"/>
      <c r="BH668" s="637"/>
      <c r="BI668" s="637"/>
      <c r="BJ668" s="637"/>
      <c r="BK668" s="637"/>
      <c r="BL668" s="637"/>
      <c r="BM668" s="637"/>
      <c r="BN668" s="637"/>
      <c r="BO668" s="637"/>
      <c r="BP668" s="637"/>
      <c r="BQ668" s="637"/>
      <c r="BR668" s="637"/>
      <c r="BS668" s="637"/>
      <c r="BT668" s="637"/>
      <c r="BU668" s="637"/>
      <c r="BV668" s="637"/>
      <c r="BW668" s="637"/>
      <c r="BX668" s="637"/>
      <c r="BY668" s="637"/>
      <c r="BZ668" s="637"/>
      <c r="CA668" s="637"/>
      <c r="CB668" s="637"/>
    </row>
    <row r="669" spans="3:80">
      <c r="C669" s="636"/>
      <c r="D669" s="637"/>
      <c r="E669" s="637"/>
      <c r="F669" s="637"/>
      <c r="G669" s="637"/>
      <c r="H669" s="637"/>
      <c r="I669" s="637"/>
      <c r="J669" s="637"/>
      <c r="K669" s="637"/>
      <c r="L669" s="637"/>
      <c r="M669" s="637"/>
      <c r="N669" s="637"/>
      <c r="O669" s="637"/>
      <c r="P669" s="637"/>
      <c r="Q669" s="637"/>
      <c r="R669" s="637"/>
      <c r="S669" s="637"/>
      <c r="T669" s="637"/>
      <c r="U669" s="637"/>
      <c r="V669" s="637"/>
      <c r="W669" s="637"/>
      <c r="X669" s="637"/>
      <c r="Y669" s="637"/>
      <c r="Z669" s="637"/>
      <c r="AA669" s="637"/>
      <c r="AB669" s="637"/>
      <c r="AC669" s="637"/>
      <c r="AD669" s="637"/>
      <c r="AE669" s="637"/>
      <c r="AF669" s="637"/>
      <c r="AG669" s="637"/>
      <c r="AH669" s="637"/>
      <c r="AI669" s="637"/>
      <c r="AJ669" s="637"/>
      <c r="AK669" s="637"/>
      <c r="AL669" s="637"/>
      <c r="AM669" s="637"/>
      <c r="AN669" s="637"/>
      <c r="AO669" s="637"/>
      <c r="AP669" s="637"/>
      <c r="AQ669" s="637"/>
      <c r="AR669" s="637"/>
      <c r="AS669" s="637"/>
      <c r="AT669" s="637"/>
      <c r="AU669" s="637"/>
      <c r="AV669" s="637"/>
      <c r="AW669" s="637"/>
      <c r="AX669" s="637"/>
      <c r="AY669" s="637"/>
      <c r="AZ669" s="637"/>
      <c r="BA669" s="637"/>
      <c r="BB669" s="637"/>
      <c r="BC669" s="637"/>
      <c r="BD669" s="637"/>
      <c r="BE669" s="637"/>
      <c r="BF669" s="637"/>
      <c r="BG669" s="637"/>
      <c r="BH669" s="637"/>
      <c r="BI669" s="637"/>
      <c r="BJ669" s="637"/>
      <c r="BK669" s="637"/>
      <c r="BL669" s="637"/>
      <c r="BM669" s="637"/>
      <c r="BN669" s="637"/>
      <c r="BO669" s="637"/>
      <c r="BP669" s="637"/>
      <c r="BQ669" s="637"/>
      <c r="BR669" s="637"/>
      <c r="BS669" s="637"/>
      <c r="BT669" s="637"/>
      <c r="BU669" s="637"/>
      <c r="BV669" s="637"/>
      <c r="BW669" s="637"/>
      <c r="BX669" s="637"/>
      <c r="BY669" s="637"/>
      <c r="BZ669" s="637"/>
      <c r="CA669" s="637"/>
      <c r="CB669" s="637"/>
    </row>
    <row r="670" spans="3:80">
      <c r="C670" s="636"/>
      <c r="D670" s="637"/>
      <c r="E670" s="637"/>
      <c r="F670" s="637"/>
      <c r="G670" s="637"/>
      <c r="H670" s="637"/>
      <c r="I670" s="637"/>
      <c r="J670" s="637"/>
      <c r="K670" s="637"/>
      <c r="L670" s="637"/>
      <c r="M670" s="637"/>
      <c r="N670" s="637"/>
      <c r="O670" s="637"/>
      <c r="P670" s="637"/>
      <c r="Q670" s="637"/>
      <c r="R670" s="637"/>
      <c r="S670" s="637"/>
      <c r="T670" s="637"/>
      <c r="U670" s="637"/>
      <c r="V670" s="637"/>
      <c r="W670" s="637"/>
      <c r="X670" s="637"/>
      <c r="Y670" s="637"/>
      <c r="Z670" s="637"/>
      <c r="AA670" s="637"/>
      <c r="AB670" s="637"/>
      <c r="AC670" s="637"/>
      <c r="AD670" s="637"/>
      <c r="AE670" s="637"/>
      <c r="AF670" s="637"/>
      <c r="AG670" s="637"/>
      <c r="AH670" s="637"/>
      <c r="AI670" s="637"/>
      <c r="AJ670" s="637"/>
      <c r="AK670" s="637"/>
      <c r="AL670" s="637"/>
      <c r="AM670" s="637"/>
      <c r="AN670" s="637"/>
      <c r="AO670" s="637"/>
      <c r="AP670" s="637"/>
      <c r="AQ670" s="637"/>
      <c r="AR670" s="637"/>
      <c r="AS670" s="637"/>
      <c r="AT670" s="637"/>
      <c r="AU670" s="637"/>
      <c r="AV670" s="637"/>
      <c r="AW670" s="637"/>
      <c r="AX670" s="637"/>
      <c r="AY670" s="637"/>
      <c r="AZ670" s="637"/>
      <c r="BA670" s="637"/>
      <c r="BB670" s="637"/>
      <c r="BC670" s="637"/>
      <c r="BD670" s="637"/>
      <c r="BE670" s="637"/>
      <c r="BF670" s="637"/>
      <c r="BG670" s="637"/>
      <c r="BH670" s="637"/>
      <c r="BI670" s="637"/>
      <c r="BJ670" s="637"/>
      <c r="BK670" s="637"/>
      <c r="BL670" s="637"/>
      <c r="BM670" s="637"/>
      <c r="BN670" s="637"/>
      <c r="BO670" s="637"/>
      <c r="BP670" s="637"/>
      <c r="BQ670" s="637"/>
      <c r="BR670" s="637"/>
      <c r="BS670" s="637"/>
      <c r="BT670" s="637"/>
      <c r="BU670" s="637"/>
      <c r="BV670" s="637"/>
      <c r="BW670" s="637"/>
      <c r="BX670" s="637"/>
      <c r="BY670" s="637"/>
      <c r="BZ670" s="637"/>
      <c r="CA670" s="637"/>
      <c r="CB670" s="637"/>
    </row>
    <row r="671" spans="3:80">
      <c r="C671" s="636"/>
      <c r="D671" s="637"/>
      <c r="E671" s="637"/>
      <c r="F671" s="637"/>
      <c r="G671" s="637"/>
      <c r="H671" s="637"/>
      <c r="I671" s="637"/>
      <c r="J671" s="637"/>
      <c r="K671" s="637"/>
      <c r="L671" s="637"/>
      <c r="M671" s="637"/>
      <c r="N671" s="637"/>
      <c r="O671" s="637"/>
      <c r="P671" s="637"/>
      <c r="Q671" s="637"/>
      <c r="R671" s="637"/>
      <c r="S671" s="637"/>
      <c r="T671" s="637"/>
      <c r="U671" s="637"/>
      <c r="V671" s="637"/>
      <c r="W671" s="637"/>
      <c r="X671" s="637"/>
      <c r="Y671" s="637"/>
      <c r="Z671" s="637"/>
      <c r="AA671" s="637"/>
      <c r="AB671" s="637"/>
      <c r="AC671" s="637"/>
      <c r="AD671" s="637"/>
      <c r="AE671" s="637"/>
      <c r="AF671" s="637"/>
      <c r="AG671" s="637"/>
      <c r="AH671" s="637"/>
      <c r="AI671" s="637"/>
      <c r="AJ671" s="637"/>
      <c r="AK671" s="637"/>
      <c r="AL671" s="637"/>
      <c r="AM671" s="637"/>
      <c r="AN671" s="637"/>
      <c r="AO671" s="637"/>
      <c r="AP671" s="637"/>
      <c r="AQ671" s="637"/>
      <c r="AR671" s="637"/>
      <c r="AS671" s="637"/>
      <c r="AT671" s="637"/>
      <c r="AU671" s="637"/>
      <c r="AV671" s="637"/>
      <c r="AW671" s="637"/>
      <c r="AX671" s="637"/>
      <c r="AY671" s="637"/>
      <c r="AZ671" s="637"/>
      <c r="BA671" s="637"/>
      <c r="BB671" s="637"/>
      <c r="BC671" s="637"/>
      <c r="BD671" s="637"/>
      <c r="BE671" s="637"/>
      <c r="BF671" s="637"/>
      <c r="BG671" s="637"/>
      <c r="BH671" s="637"/>
      <c r="BI671" s="637"/>
      <c r="BJ671" s="637"/>
      <c r="BK671" s="637"/>
      <c r="BL671" s="637"/>
      <c r="BM671" s="637"/>
      <c r="BN671" s="637"/>
      <c r="BO671" s="637"/>
      <c r="BP671" s="637"/>
      <c r="BQ671" s="637"/>
      <c r="BR671" s="637"/>
      <c r="BS671" s="637"/>
      <c r="BT671" s="637"/>
      <c r="BU671" s="637"/>
      <c r="BV671" s="637"/>
      <c r="BW671" s="637"/>
      <c r="BX671" s="637"/>
      <c r="BY671" s="637"/>
      <c r="BZ671" s="637"/>
      <c r="CA671" s="637"/>
      <c r="CB671" s="637"/>
    </row>
    <row r="672" spans="3:80">
      <c r="C672" s="636"/>
      <c r="D672" s="637"/>
      <c r="E672" s="637"/>
      <c r="F672" s="637"/>
      <c r="G672" s="637"/>
      <c r="H672" s="637"/>
      <c r="I672" s="637"/>
      <c r="J672" s="637"/>
      <c r="K672" s="637"/>
      <c r="L672" s="637"/>
      <c r="M672" s="637"/>
      <c r="N672" s="637"/>
      <c r="O672" s="637"/>
      <c r="P672" s="637"/>
      <c r="Q672" s="637"/>
      <c r="R672" s="637"/>
      <c r="S672" s="637"/>
      <c r="T672" s="637"/>
      <c r="U672" s="637"/>
      <c r="V672" s="637"/>
      <c r="W672" s="637"/>
      <c r="X672" s="637"/>
      <c r="Y672" s="637"/>
      <c r="Z672" s="637"/>
      <c r="AA672" s="637"/>
      <c r="AB672" s="637"/>
      <c r="AC672" s="637"/>
      <c r="AD672" s="637"/>
      <c r="AE672" s="637"/>
      <c r="AF672" s="637"/>
      <c r="AG672" s="637"/>
      <c r="AH672" s="637"/>
      <c r="AI672" s="637"/>
      <c r="AJ672" s="637"/>
      <c r="AK672" s="637"/>
      <c r="AL672" s="637"/>
      <c r="AM672" s="637"/>
      <c r="AN672" s="637"/>
      <c r="AO672" s="637"/>
      <c r="AP672" s="637"/>
      <c r="AQ672" s="637"/>
      <c r="AR672" s="637"/>
      <c r="AS672" s="637"/>
      <c r="AT672" s="637"/>
      <c r="AU672" s="637"/>
      <c r="AV672" s="637"/>
      <c r="AW672" s="637"/>
      <c r="AX672" s="637"/>
      <c r="AY672" s="637"/>
      <c r="AZ672" s="637"/>
      <c r="BA672" s="637"/>
      <c r="BB672" s="637"/>
      <c r="BC672" s="637"/>
      <c r="BD672" s="637"/>
      <c r="BE672" s="637"/>
      <c r="BF672" s="637"/>
      <c r="BG672" s="637"/>
      <c r="BH672" s="637"/>
      <c r="BI672" s="637"/>
      <c r="BJ672" s="637"/>
      <c r="BK672" s="637"/>
      <c r="BL672" s="637"/>
      <c r="BM672" s="637"/>
      <c r="BN672" s="637"/>
      <c r="BO672" s="637"/>
      <c r="BP672" s="637"/>
      <c r="BQ672" s="637"/>
      <c r="BR672" s="637"/>
      <c r="BS672" s="637"/>
      <c r="BT672" s="637"/>
      <c r="BU672" s="637"/>
      <c r="BV672" s="637"/>
      <c r="BW672" s="637"/>
      <c r="BX672" s="637"/>
      <c r="BY672" s="637"/>
      <c r="BZ672" s="637"/>
      <c r="CA672" s="637"/>
      <c r="CB672" s="637"/>
    </row>
    <row r="673" spans="3:80">
      <c r="C673" s="636"/>
      <c r="D673" s="637"/>
      <c r="E673" s="637"/>
      <c r="F673" s="637"/>
      <c r="G673" s="637"/>
      <c r="H673" s="637"/>
      <c r="I673" s="637"/>
      <c r="J673" s="637"/>
      <c r="K673" s="637"/>
      <c r="L673" s="637"/>
      <c r="M673" s="637"/>
      <c r="N673" s="637"/>
      <c r="O673" s="637"/>
      <c r="P673" s="637"/>
      <c r="Q673" s="637"/>
      <c r="R673" s="637"/>
      <c r="S673" s="637"/>
      <c r="T673" s="637"/>
      <c r="U673" s="637"/>
      <c r="V673" s="637"/>
      <c r="W673" s="637"/>
      <c r="X673" s="637"/>
      <c r="Y673" s="637"/>
      <c r="Z673" s="637"/>
      <c r="AA673" s="637"/>
      <c r="AB673" s="637"/>
      <c r="AC673" s="637"/>
      <c r="AD673" s="637"/>
      <c r="AE673" s="637"/>
      <c r="AF673" s="637"/>
      <c r="AG673" s="637"/>
      <c r="AH673" s="637"/>
      <c r="AI673" s="637"/>
      <c r="AJ673" s="637"/>
      <c r="AK673" s="637"/>
      <c r="AL673" s="637"/>
      <c r="AM673" s="637"/>
      <c r="AN673" s="637"/>
      <c r="AO673" s="637"/>
      <c r="AP673" s="637"/>
      <c r="AQ673" s="637"/>
      <c r="AR673" s="637"/>
      <c r="AS673" s="637"/>
      <c r="AT673" s="637"/>
      <c r="AU673" s="637"/>
      <c r="AV673" s="637"/>
      <c r="AW673" s="637"/>
      <c r="AX673" s="637"/>
      <c r="AY673" s="637"/>
      <c r="AZ673" s="637"/>
      <c r="BA673" s="637"/>
      <c r="BB673" s="637"/>
      <c r="BC673" s="637"/>
      <c r="BD673" s="637"/>
      <c r="BE673" s="637"/>
      <c r="BF673" s="637"/>
      <c r="BG673" s="637"/>
      <c r="BH673" s="637"/>
      <c r="BI673" s="637"/>
      <c r="BJ673" s="637"/>
      <c r="BK673" s="637"/>
      <c r="BL673" s="637"/>
      <c r="BM673" s="637"/>
      <c r="BN673" s="637"/>
      <c r="BO673" s="637"/>
      <c r="BP673" s="637"/>
      <c r="BQ673" s="637"/>
      <c r="BR673" s="637"/>
      <c r="BS673" s="637"/>
      <c r="BT673" s="637"/>
      <c r="BU673" s="637"/>
      <c r="BV673" s="637"/>
      <c r="BW673" s="637"/>
      <c r="BX673" s="637"/>
      <c r="BY673" s="637"/>
      <c r="BZ673" s="637"/>
      <c r="CA673" s="637"/>
      <c r="CB673" s="637"/>
    </row>
    <row r="674" spans="3:80">
      <c r="C674" s="636"/>
      <c r="D674" s="637"/>
      <c r="E674" s="637"/>
      <c r="F674" s="637"/>
      <c r="G674" s="637"/>
      <c r="H674" s="637"/>
      <c r="I674" s="637"/>
      <c r="J674" s="637"/>
      <c r="K674" s="637"/>
      <c r="L674" s="637"/>
      <c r="M674" s="637"/>
      <c r="N674" s="637"/>
      <c r="O674" s="637"/>
      <c r="P674" s="637"/>
      <c r="Q674" s="637"/>
      <c r="R674" s="637"/>
      <c r="S674" s="637"/>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c r="AR674" s="637"/>
      <c r="AS674" s="637"/>
      <c r="AT674" s="637"/>
      <c r="AU674" s="637"/>
      <c r="AV674" s="637"/>
      <c r="AW674" s="637"/>
      <c r="AX674" s="637"/>
      <c r="AY674" s="637"/>
      <c r="AZ674" s="637"/>
      <c r="BA674" s="637"/>
      <c r="BB674" s="637"/>
      <c r="BC674" s="637"/>
      <c r="BD674" s="637"/>
      <c r="BE674" s="637"/>
      <c r="BF674" s="637"/>
      <c r="BG674" s="637"/>
      <c r="BH674" s="637"/>
      <c r="BI674" s="637"/>
      <c r="BJ674" s="637"/>
      <c r="BK674" s="637"/>
      <c r="BL674" s="637"/>
      <c r="BM674" s="637"/>
      <c r="BN674" s="637"/>
      <c r="BO674" s="637"/>
      <c r="BP674" s="637"/>
      <c r="BQ674" s="637"/>
      <c r="BR674" s="637"/>
      <c r="BS674" s="637"/>
      <c r="BT674" s="637"/>
      <c r="BU674" s="637"/>
      <c r="BV674" s="637"/>
      <c r="BW674" s="637"/>
      <c r="BX674" s="637"/>
      <c r="BY674" s="637"/>
      <c r="BZ674" s="637"/>
      <c r="CA674" s="637"/>
      <c r="CB674" s="637"/>
    </row>
    <row r="675" spans="3:80">
      <c r="C675" s="636"/>
      <c r="D675" s="637"/>
      <c r="E675" s="637"/>
      <c r="F675" s="637"/>
      <c r="G675" s="637"/>
      <c r="H675" s="637"/>
      <c r="I675" s="637"/>
      <c r="J675" s="637"/>
      <c r="K675" s="637"/>
      <c r="L675" s="637"/>
      <c r="M675" s="637"/>
      <c r="N675" s="637"/>
      <c r="O675" s="637"/>
      <c r="P675" s="637"/>
      <c r="Q675" s="637"/>
      <c r="R675" s="637"/>
      <c r="S675" s="637"/>
      <c r="T675" s="637"/>
      <c r="U675" s="637"/>
      <c r="V675" s="637"/>
      <c r="W675" s="637"/>
      <c r="X675" s="637"/>
      <c r="Y675" s="637"/>
      <c r="Z675" s="637"/>
      <c r="AA675" s="637"/>
      <c r="AB675" s="637"/>
      <c r="AC675" s="637"/>
      <c r="AD675" s="637"/>
      <c r="AE675" s="637"/>
      <c r="AF675" s="637"/>
      <c r="AG675" s="637"/>
      <c r="AH675" s="637"/>
      <c r="AI675" s="637"/>
      <c r="AJ675" s="637"/>
      <c r="AK675" s="637"/>
      <c r="AL675" s="637"/>
      <c r="AM675" s="637"/>
      <c r="AN675" s="637"/>
      <c r="AO675" s="637"/>
      <c r="AP675" s="637"/>
      <c r="AQ675" s="637"/>
      <c r="AR675" s="637"/>
      <c r="AS675" s="637"/>
      <c r="AT675" s="637"/>
      <c r="AU675" s="637"/>
      <c r="AV675" s="637"/>
      <c r="AW675" s="637"/>
      <c r="AX675" s="637"/>
      <c r="AY675" s="637"/>
      <c r="AZ675" s="637"/>
      <c r="BA675" s="637"/>
      <c r="BB675" s="637"/>
      <c r="BC675" s="637"/>
      <c r="BD675" s="637"/>
      <c r="BE675" s="637"/>
      <c r="BF675" s="637"/>
      <c r="BG675" s="637"/>
      <c r="BH675" s="637"/>
      <c r="BI675" s="637"/>
      <c r="BJ675" s="637"/>
      <c r="BK675" s="637"/>
      <c r="BL675" s="637"/>
      <c r="BM675" s="637"/>
      <c r="BN675" s="637"/>
      <c r="BO675" s="637"/>
      <c r="BP675" s="637"/>
      <c r="BQ675" s="637"/>
      <c r="BR675" s="637"/>
      <c r="BS675" s="637"/>
      <c r="BT675" s="637"/>
      <c r="BU675" s="637"/>
      <c r="BV675" s="637"/>
      <c r="BW675" s="637"/>
      <c r="BX675" s="637"/>
      <c r="BY675" s="637"/>
      <c r="BZ675" s="637"/>
      <c r="CA675" s="637"/>
      <c r="CB675" s="637"/>
    </row>
    <row r="676" spans="3:80">
      <c r="C676" s="636"/>
      <c r="D676" s="637"/>
      <c r="E676" s="637"/>
      <c r="F676" s="637"/>
      <c r="G676" s="637"/>
      <c r="H676" s="637"/>
      <c r="I676" s="637"/>
      <c r="J676" s="637"/>
      <c r="K676" s="637"/>
      <c r="L676" s="637"/>
      <c r="M676" s="637"/>
      <c r="N676" s="637"/>
      <c r="O676" s="637"/>
      <c r="P676" s="637"/>
      <c r="Q676" s="637"/>
      <c r="R676" s="637"/>
      <c r="S676" s="637"/>
      <c r="T676" s="637"/>
      <c r="U676" s="637"/>
      <c r="V676" s="637"/>
      <c r="W676" s="637"/>
      <c r="X676" s="637"/>
      <c r="Y676" s="637"/>
      <c r="Z676" s="637"/>
      <c r="AA676" s="637"/>
      <c r="AB676" s="637"/>
      <c r="AC676" s="637"/>
      <c r="AD676" s="637"/>
      <c r="AE676" s="637"/>
      <c r="AF676" s="637"/>
      <c r="AG676" s="637"/>
      <c r="AH676" s="637"/>
      <c r="AI676" s="637"/>
      <c r="AJ676" s="637"/>
      <c r="AK676" s="637"/>
      <c r="AL676" s="637"/>
      <c r="AM676" s="637"/>
      <c r="AN676" s="637"/>
      <c r="AO676" s="637"/>
      <c r="AP676" s="637"/>
      <c r="AQ676" s="637"/>
      <c r="AR676" s="637"/>
      <c r="AS676" s="637"/>
      <c r="AT676" s="637"/>
      <c r="AU676" s="637"/>
      <c r="AV676" s="637"/>
      <c r="AW676" s="637"/>
      <c r="AX676" s="637"/>
      <c r="AY676" s="637"/>
      <c r="AZ676" s="637"/>
      <c r="BA676" s="637"/>
      <c r="BB676" s="637"/>
      <c r="BC676" s="637"/>
      <c r="BD676" s="637"/>
      <c r="BE676" s="637"/>
      <c r="BF676" s="637"/>
      <c r="BG676" s="637"/>
      <c r="BH676" s="637"/>
      <c r="BI676" s="637"/>
      <c r="BJ676" s="637"/>
      <c r="BK676" s="637"/>
      <c r="BL676" s="637"/>
      <c r="BM676" s="637"/>
      <c r="BN676" s="637"/>
      <c r="BO676" s="637"/>
      <c r="BP676" s="637"/>
      <c r="BQ676" s="637"/>
      <c r="BR676" s="637"/>
      <c r="BS676" s="637"/>
      <c r="BT676" s="637"/>
      <c r="BU676" s="637"/>
      <c r="BV676" s="637"/>
      <c r="BW676" s="637"/>
      <c r="BX676" s="637"/>
      <c r="BY676" s="637"/>
      <c r="BZ676" s="637"/>
      <c r="CA676" s="637"/>
      <c r="CB676" s="637"/>
    </row>
    <row r="677" spans="3:80">
      <c r="C677" s="636"/>
      <c r="D677" s="637"/>
      <c r="E677" s="637"/>
      <c r="F677" s="637"/>
      <c r="G677" s="637"/>
      <c r="H677" s="637"/>
      <c r="I677" s="637"/>
      <c r="J677" s="637"/>
      <c r="K677" s="637"/>
      <c r="L677" s="637"/>
      <c r="M677" s="637"/>
      <c r="N677" s="637"/>
      <c r="O677" s="637"/>
      <c r="P677" s="637"/>
      <c r="Q677" s="637"/>
      <c r="R677" s="637"/>
      <c r="S677" s="637"/>
      <c r="T677" s="637"/>
      <c r="U677" s="637"/>
      <c r="V677" s="637"/>
      <c r="W677" s="637"/>
      <c r="X677" s="637"/>
      <c r="Y677" s="637"/>
      <c r="Z677" s="637"/>
      <c r="AA677" s="637"/>
      <c r="AB677" s="637"/>
      <c r="AC677" s="637"/>
      <c r="AD677" s="637"/>
      <c r="AE677" s="637"/>
      <c r="AF677" s="637"/>
      <c r="AG677" s="637"/>
      <c r="AH677" s="637"/>
      <c r="AI677" s="637"/>
      <c r="AJ677" s="637"/>
      <c r="AK677" s="637"/>
      <c r="AL677" s="637"/>
      <c r="AM677" s="637"/>
      <c r="AN677" s="637"/>
      <c r="AO677" s="637"/>
      <c r="AP677" s="637"/>
      <c r="AQ677" s="637"/>
      <c r="AR677" s="637"/>
      <c r="AS677" s="637"/>
      <c r="AT677" s="637"/>
      <c r="AU677" s="637"/>
      <c r="AV677" s="637"/>
      <c r="AW677" s="637"/>
      <c r="AX677" s="637"/>
      <c r="AY677" s="637"/>
      <c r="AZ677" s="637"/>
      <c r="BA677" s="637"/>
      <c r="BB677" s="637"/>
      <c r="BC677" s="637"/>
      <c r="BD677" s="637"/>
      <c r="BE677" s="637"/>
      <c r="BF677" s="637"/>
      <c r="BG677" s="637"/>
      <c r="BH677" s="637"/>
      <c r="BI677" s="637"/>
      <c r="BJ677" s="637"/>
      <c r="BK677" s="637"/>
      <c r="BL677" s="637"/>
      <c r="BM677" s="637"/>
      <c r="BN677" s="637"/>
      <c r="BO677" s="637"/>
      <c r="BP677" s="637"/>
      <c r="BQ677" s="637"/>
      <c r="BR677" s="637"/>
      <c r="BS677" s="637"/>
      <c r="BT677" s="637"/>
      <c r="BU677" s="637"/>
      <c r="BV677" s="637"/>
      <c r="BW677" s="637"/>
      <c r="BX677" s="637"/>
      <c r="BY677" s="637"/>
      <c r="BZ677" s="637"/>
      <c r="CA677" s="637"/>
      <c r="CB677" s="637"/>
    </row>
    <row r="678" spans="3:80">
      <c r="C678" s="636"/>
      <c r="D678" s="637"/>
      <c r="E678" s="637"/>
      <c r="F678" s="637"/>
      <c r="G678" s="637"/>
      <c r="H678" s="637"/>
      <c r="I678" s="637"/>
      <c r="J678" s="637"/>
      <c r="K678" s="637"/>
      <c r="L678" s="637"/>
      <c r="M678" s="637"/>
      <c r="N678" s="637"/>
      <c r="O678" s="637"/>
      <c r="P678" s="637"/>
      <c r="Q678" s="637"/>
      <c r="R678" s="637"/>
      <c r="S678" s="637"/>
      <c r="T678" s="637"/>
      <c r="U678" s="637"/>
      <c r="V678" s="637"/>
      <c r="W678" s="637"/>
      <c r="X678" s="637"/>
      <c r="Y678" s="637"/>
      <c r="Z678" s="637"/>
      <c r="AA678" s="637"/>
      <c r="AB678" s="637"/>
      <c r="AC678" s="637"/>
      <c r="AD678" s="637"/>
      <c r="AE678" s="637"/>
      <c r="AF678" s="637"/>
      <c r="AG678" s="637"/>
      <c r="AH678" s="637"/>
      <c r="AI678" s="637"/>
      <c r="AJ678" s="637"/>
      <c r="AK678" s="637"/>
      <c r="AL678" s="637"/>
      <c r="AM678" s="637"/>
      <c r="AN678" s="637"/>
      <c r="AO678" s="637"/>
      <c r="AP678" s="637"/>
      <c r="AQ678" s="637"/>
      <c r="AR678" s="637"/>
      <c r="AS678" s="637"/>
      <c r="AT678" s="637"/>
      <c r="AU678" s="637"/>
      <c r="AV678" s="637"/>
      <c r="AW678" s="637"/>
      <c r="AX678" s="637"/>
      <c r="AY678" s="637"/>
      <c r="AZ678" s="637"/>
      <c r="BA678" s="637"/>
      <c r="BB678" s="637"/>
      <c r="BC678" s="637"/>
      <c r="BD678" s="637"/>
      <c r="BE678" s="637"/>
      <c r="BF678" s="637"/>
      <c r="BG678" s="637"/>
      <c r="BH678" s="637"/>
      <c r="BI678" s="637"/>
      <c r="BJ678" s="637"/>
      <c r="BK678" s="637"/>
      <c r="BL678" s="637"/>
      <c r="BM678" s="637"/>
      <c r="BN678" s="637"/>
      <c r="BO678" s="637"/>
      <c r="BP678" s="637"/>
      <c r="BQ678" s="637"/>
      <c r="BR678" s="637"/>
      <c r="BS678" s="637"/>
      <c r="BT678" s="637"/>
      <c r="BU678" s="637"/>
      <c r="BV678" s="637"/>
      <c r="BW678" s="637"/>
      <c r="BX678" s="637"/>
      <c r="BY678" s="637"/>
      <c r="BZ678" s="637"/>
      <c r="CA678" s="637"/>
      <c r="CB678" s="637"/>
    </row>
    <row r="679" spans="3:80">
      <c r="C679" s="636"/>
      <c r="D679" s="637"/>
      <c r="E679" s="637"/>
      <c r="F679" s="637"/>
      <c r="G679" s="637"/>
      <c r="H679" s="637"/>
      <c r="I679" s="637"/>
      <c r="J679" s="637"/>
      <c r="K679" s="637"/>
      <c r="L679" s="637"/>
      <c r="M679" s="637"/>
      <c r="N679" s="637"/>
      <c r="O679" s="637"/>
      <c r="P679" s="637"/>
      <c r="Q679" s="637"/>
      <c r="R679" s="637"/>
      <c r="S679" s="637"/>
      <c r="T679" s="637"/>
      <c r="U679" s="637"/>
      <c r="V679" s="637"/>
      <c r="W679" s="637"/>
      <c r="X679" s="637"/>
      <c r="Y679" s="637"/>
      <c r="Z679" s="637"/>
      <c r="AA679" s="637"/>
      <c r="AB679" s="637"/>
      <c r="AC679" s="637"/>
      <c r="AD679" s="637"/>
      <c r="AE679" s="637"/>
      <c r="AF679" s="637"/>
      <c r="AG679" s="637"/>
      <c r="AH679" s="637"/>
      <c r="AI679" s="637"/>
      <c r="AJ679" s="637"/>
      <c r="AK679" s="637"/>
      <c r="AL679" s="637"/>
      <c r="AM679" s="637"/>
      <c r="AN679" s="637"/>
      <c r="AO679" s="637"/>
      <c r="AP679" s="637"/>
      <c r="AQ679" s="637"/>
      <c r="AR679" s="637"/>
      <c r="AS679" s="637"/>
      <c r="AT679" s="637"/>
      <c r="AU679" s="637"/>
      <c r="AV679" s="637"/>
      <c r="AW679" s="637"/>
      <c r="AX679" s="637"/>
      <c r="AY679" s="637"/>
      <c r="AZ679" s="637"/>
      <c r="BA679" s="637"/>
      <c r="BB679" s="637"/>
      <c r="BC679" s="637"/>
      <c r="BD679" s="637"/>
      <c r="BE679" s="637"/>
      <c r="BF679" s="637"/>
      <c r="BG679" s="637"/>
      <c r="BH679" s="637"/>
      <c r="BI679" s="637"/>
      <c r="BJ679" s="637"/>
      <c r="BK679" s="637"/>
      <c r="BL679" s="637"/>
      <c r="BM679" s="637"/>
      <c r="BN679" s="637"/>
      <c r="BO679" s="637"/>
      <c r="BP679" s="637"/>
      <c r="BQ679" s="637"/>
      <c r="BR679" s="637"/>
      <c r="BS679" s="637"/>
      <c r="BT679" s="637"/>
      <c r="BU679" s="637"/>
      <c r="BV679" s="637"/>
      <c r="BW679" s="637"/>
      <c r="BX679" s="637"/>
      <c r="BY679" s="637"/>
      <c r="BZ679" s="637"/>
      <c r="CA679" s="637"/>
      <c r="CB679" s="637"/>
    </row>
    <row r="680" spans="3:80">
      <c r="C680" s="636"/>
      <c r="D680" s="637"/>
      <c r="E680" s="637"/>
      <c r="F680" s="637"/>
      <c r="G680" s="637"/>
      <c r="H680" s="637"/>
      <c r="I680" s="637"/>
      <c r="J680" s="637"/>
      <c r="K680" s="637"/>
      <c r="L680" s="637"/>
      <c r="M680" s="637"/>
      <c r="N680" s="637"/>
      <c r="O680" s="637"/>
      <c r="P680" s="637"/>
      <c r="Q680" s="637"/>
      <c r="R680" s="637"/>
      <c r="S680" s="637"/>
      <c r="T680" s="637"/>
      <c r="U680" s="637"/>
      <c r="V680" s="637"/>
      <c r="W680" s="637"/>
      <c r="X680" s="637"/>
      <c r="Y680" s="637"/>
      <c r="Z680" s="637"/>
      <c r="AA680" s="637"/>
      <c r="AB680" s="637"/>
      <c r="AC680" s="637"/>
      <c r="AD680" s="637"/>
      <c r="AE680" s="637"/>
      <c r="AF680" s="637"/>
      <c r="AG680" s="637"/>
      <c r="AH680" s="637"/>
      <c r="AI680" s="637"/>
      <c r="AJ680" s="637"/>
      <c r="AK680" s="637"/>
      <c r="AL680" s="637"/>
      <c r="AM680" s="637"/>
      <c r="AN680" s="637"/>
      <c r="AO680" s="637"/>
      <c r="AP680" s="637"/>
      <c r="AQ680" s="637"/>
      <c r="AR680" s="637"/>
      <c r="AS680" s="637"/>
      <c r="AT680" s="637"/>
      <c r="AU680" s="637"/>
      <c r="AV680" s="637"/>
      <c r="AW680" s="637"/>
      <c r="AX680" s="637"/>
      <c r="AY680" s="637"/>
      <c r="AZ680" s="637"/>
      <c r="BA680" s="637"/>
      <c r="BB680" s="637"/>
      <c r="BC680" s="637"/>
      <c r="BD680" s="637"/>
      <c r="BE680" s="637"/>
      <c r="BF680" s="637"/>
      <c r="BG680" s="637"/>
      <c r="BH680" s="637"/>
      <c r="BI680" s="637"/>
      <c r="BJ680" s="637"/>
      <c r="BK680" s="637"/>
      <c r="BL680" s="637"/>
      <c r="BM680" s="637"/>
      <c r="BN680" s="637"/>
      <c r="BO680" s="637"/>
      <c r="BP680" s="637"/>
      <c r="BQ680" s="637"/>
      <c r="BR680" s="637"/>
      <c r="BS680" s="637"/>
      <c r="BT680" s="637"/>
      <c r="BU680" s="637"/>
      <c r="BV680" s="637"/>
      <c r="BW680" s="637"/>
      <c r="BX680" s="637"/>
      <c r="BY680" s="637"/>
      <c r="BZ680" s="637"/>
      <c r="CA680" s="637"/>
      <c r="CB680" s="637"/>
    </row>
    <row r="681" spans="3:80">
      <c r="C681" s="636"/>
      <c r="D681" s="637"/>
      <c r="E681" s="637"/>
      <c r="F681" s="637"/>
      <c r="G681" s="637"/>
      <c r="H681" s="637"/>
      <c r="I681" s="637"/>
      <c r="J681" s="637"/>
      <c r="K681" s="637"/>
      <c r="L681" s="637"/>
      <c r="M681" s="637"/>
      <c r="N681" s="637"/>
      <c r="O681" s="637"/>
      <c r="P681" s="637"/>
      <c r="Q681" s="637"/>
      <c r="R681" s="637"/>
      <c r="S681" s="637"/>
      <c r="T681" s="637"/>
      <c r="U681" s="637"/>
      <c r="V681" s="637"/>
      <c r="W681" s="637"/>
      <c r="X681" s="637"/>
      <c r="Y681" s="637"/>
      <c r="Z681" s="637"/>
      <c r="AA681" s="637"/>
      <c r="AB681" s="637"/>
      <c r="AC681" s="637"/>
      <c r="AD681" s="637"/>
      <c r="AE681" s="637"/>
      <c r="AF681" s="637"/>
      <c r="AG681" s="637"/>
      <c r="AH681" s="637"/>
      <c r="AI681" s="637"/>
      <c r="AJ681" s="637"/>
      <c r="AK681" s="637"/>
      <c r="AL681" s="637"/>
      <c r="AM681" s="637"/>
      <c r="AN681" s="637"/>
      <c r="AO681" s="637"/>
      <c r="AP681" s="637"/>
      <c r="AQ681" s="637"/>
      <c r="AR681" s="637"/>
      <c r="AS681" s="637"/>
      <c r="AT681" s="637"/>
      <c r="AU681" s="637"/>
      <c r="AV681" s="637"/>
      <c r="AW681" s="637"/>
      <c r="AX681" s="637"/>
      <c r="AY681" s="637"/>
      <c r="AZ681" s="637"/>
      <c r="BA681" s="637"/>
      <c r="BB681" s="637"/>
      <c r="BC681" s="637"/>
      <c r="BD681" s="637"/>
      <c r="BE681" s="637"/>
      <c r="BF681" s="637"/>
      <c r="BG681" s="637"/>
      <c r="BH681" s="637"/>
      <c r="BI681" s="637"/>
      <c r="BJ681" s="637"/>
      <c r="BK681" s="637"/>
      <c r="BL681" s="637"/>
      <c r="BM681" s="637"/>
      <c r="BN681" s="637"/>
      <c r="BO681" s="637"/>
      <c r="BP681" s="637"/>
      <c r="BQ681" s="637"/>
      <c r="BR681" s="637"/>
      <c r="BS681" s="637"/>
      <c r="BT681" s="637"/>
      <c r="BU681" s="637"/>
      <c r="BV681" s="637"/>
      <c r="BW681" s="637"/>
      <c r="BX681" s="637"/>
      <c r="BY681" s="637"/>
      <c r="BZ681" s="637"/>
      <c r="CA681" s="637"/>
      <c r="CB681" s="637"/>
    </row>
    <row r="682" spans="3:80">
      <c r="C682" s="636"/>
      <c r="D682" s="637"/>
      <c r="E682" s="637"/>
      <c r="F682" s="637"/>
      <c r="G682" s="637"/>
      <c r="H682" s="637"/>
      <c r="I682" s="637"/>
      <c r="J682" s="637"/>
      <c r="K682" s="637"/>
      <c r="L682" s="637"/>
      <c r="M682" s="637"/>
      <c r="N682" s="637"/>
      <c r="O682" s="637"/>
      <c r="P682" s="637"/>
      <c r="Q682" s="637"/>
      <c r="R682" s="637"/>
      <c r="S682" s="637"/>
      <c r="T682" s="637"/>
      <c r="U682" s="637"/>
      <c r="V682" s="637"/>
      <c r="W682" s="637"/>
      <c r="X682" s="637"/>
      <c r="Y682" s="637"/>
      <c r="Z682" s="637"/>
      <c r="AA682" s="637"/>
      <c r="AB682" s="637"/>
      <c r="AC682" s="637"/>
      <c r="AD682" s="637"/>
      <c r="AE682" s="637"/>
      <c r="AF682" s="637"/>
      <c r="AG682" s="637"/>
      <c r="AH682" s="637"/>
      <c r="AI682" s="637"/>
      <c r="AJ682" s="637"/>
      <c r="AK682" s="637"/>
      <c r="AL682" s="637"/>
      <c r="AM682" s="637"/>
      <c r="AN682" s="637"/>
      <c r="AO682" s="637"/>
      <c r="AP682" s="637"/>
      <c r="AQ682" s="637"/>
      <c r="AR682" s="637"/>
      <c r="AS682" s="637"/>
      <c r="AT682" s="637"/>
      <c r="AU682" s="637"/>
      <c r="AV682" s="637"/>
      <c r="AW682" s="637"/>
      <c r="AX682" s="637"/>
      <c r="AY682" s="637"/>
      <c r="AZ682" s="637"/>
      <c r="BA682" s="637"/>
      <c r="BB682" s="637"/>
      <c r="BC682" s="637"/>
      <c r="BD682" s="637"/>
      <c r="BE682" s="637"/>
      <c r="BF682" s="637"/>
      <c r="BG682" s="637"/>
      <c r="BH682" s="637"/>
      <c r="BI682" s="637"/>
      <c r="BJ682" s="637"/>
      <c r="BK682" s="637"/>
      <c r="BL682" s="637"/>
      <c r="BM682" s="637"/>
      <c r="BN682" s="637"/>
      <c r="BO682" s="637"/>
      <c r="BP682" s="637"/>
      <c r="BQ682" s="637"/>
      <c r="BR682" s="637"/>
      <c r="BS682" s="637"/>
      <c r="BT682" s="637"/>
      <c r="BU682" s="637"/>
      <c r="BV682" s="637"/>
      <c r="BW682" s="637"/>
      <c r="BX682" s="637"/>
      <c r="BY682" s="637"/>
      <c r="BZ682" s="637"/>
      <c r="CA682" s="637"/>
      <c r="CB682" s="637"/>
    </row>
    <row r="683" spans="3:80">
      <c r="C683" s="636"/>
      <c r="D683" s="637"/>
      <c r="E683" s="637"/>
      <c r="F683" s="637"/>
      <c r="G683" s="637"/>
      <c r="H683" s="637"/>
      <c r="I683" s="637"/>
      <c r="J683" s="637"/>
      <c r="K683" s="637"/>
      <c r="L683" s="637"/>
      <c r="M683" s="637"/>
      <c r="N683" s="637"/>
      <c r="O683" s="637"/>
      <c r="P683" s="637"/>
      <c r="Q683" s="637"/>
      <c r="R683" s="637"/>
      <c r="S683" s="637"/>
      <c r="T683" s="637"/>
      <c r="U683" s="637"/>
      <c r="V683" s="637"/>
      <c r="W683" s="637"/>
      <c r="X683" s="637"/>
      <c r="Y683" s="637"/>
      <c r="Z683" s="637"/>
      <c r="AA683" s="637"/>
      <c r="AB683" s="637"/>
      <c r="AC683" s="637"/>
      <c r="AD683" s="637"/>
      <c r="AE683" s="637"/>
      <c r="AF683" s="637"/>
      <c r="AG683" s="637"/>
      <c r="AH683" s="637"/>
      <c r="AI683" s="637"/>
      <c r="AJ683" s="637"/>
      <c r="AK683" s="637"/>
      <c r="AL683" s="637"/>
      <c r="AM683" s="637"/>
      <c r="AN683" s="637"/>
      <c r="AO683" s="637"/>
      <c r="AP683" s="637"/>
      <c r="AQ683" s="637"/>
      <c r="AR683" s="637"/>
      <c r="AS683" s="637"/>
      <c r="AT683" s="637"/>
      <c r="AU683" s="637"/>
      <c r="AV683" s="637"/>
      <c r="AW683" s="637"/>
      <c r="AX683" s="637"/>
      <c r="AY683" s="637"/>
      <c r="AZ683" s="637"/>
      <c r="BA683" s="637"/>
      <c r="BB683" s="637"/>
      <c r="BC683" s="637"/>
      <c r="BD683" s="637"/>
      <c r="BE683" s="637"/>
      <c r="BF683" s="637"/>
      <c r="BG683" s="637"/>
      <c r="BH683" s="637"/>
      <c r="BI683" s="637"/>
      <c r="BJ683" s="637"/>
      <c r="BK683" s="637"/>
      <c r="BL683" s="637"/>
      <c r="BM683" s="637"/>
      <c r="BN683" s="637"/>
      <c r="BO683" s="637"/>
      <c r="BP683" s="637"/>
      <c r="BQ683" s="637"/>
      <c r="BR683" s="637"/>
      <c r="BS683" s="637"/>
      <c r="BT683" s="637"/>
      <c r="BU683" s="637"/>
      <c r="BV683" s="637"/>
      <c r="BW683" s="637"/>
      <c r="BX683" s="637"/>
      <c r="BY683" s="637"/>
      <c r="BZ683" s="637"/>
      <c r="CA683" s="637"/>
      <c r="CB683" s="637"/>
    </row>
    <row r="684" spans="3:80">
      <c r="C684" s="636"/>
      <c r="D684" s="637"/>
      <c r="E684" s="637"/>
      <c r="F684" s="637"/>
      <c r="G684" s="637"/>
      <c r="H684" s="637"/>
      <c r="I684" s="637"/>
      <c r="J684" s="637"/>
      <c r="K684" s="637"/>
      <c r="L684" s="637"/>
      <c r="M684" s="637"/>
      <c r="N684" s="637"/>
      <c r="O684" s="637"/>
      <c r="P684" s="637"/>
      <c r="Q684" s="637"/>
      <c r="R684" s="637"/>
      <c r="S684" s="637"/>
      <c r="T684" s="637"/>
      <c r="U684" s="637"/>
      <c r="V684" s="637"/>
      <c r="W684" s="637"/>
      <c r="X684" s="637"/>
      <c r="Y684" s="637"/>
      <c r="Z684" s="637"/>
      <c r="AA684" s="637"/>
      <c r="AB684" s="637"/>
      <c r="AC684" s="637"/>
      <c r="AD684" s="637"/>
      <c r="AE684" s="637"/>
      <c r="AF684" s="637"/>
      <c r="AG684" s="637"/>
      <c r="AH684" s="637"/>
      <c r="AI684" s="637"/>
      <c r="AJ684" s="637"/>
      <c r="AK684" s="637"/>
      <c r="AL684" s="637"/>
      <c r="AM684" s="637"/>
      <c r="AN684" s="637"/>
      <c r="AO684" s="637"/>
      <c r="AP684" s="637"/>
      <c r="AQ684" s="637"/>
      <c r="AR684" s="637"/>
      <c r="AS684" s="637"/>
      <c r="AT684" s="637"/>
      <c r="AU684" s="637"/>
      <c r="AV684" s="637"/>
      <c r="AW684" s="637"/>
      <c r="AX684" s="637"/>
      <c r="AY684" s="637"/>
      <c r="AZ684" s="637"/>
      <c r="BA684" s="637"/>
      <c r="BB684" s="637"/>
      <c r="BC684" s="637"/>
      <c r="BD684" s="637"/>
      <c r="BE684" s="637"/>
      <c r="BF684" s="637"/>
      <c r="BG684" s="637"/>
      <c r="BH684" s="637"/>
      <c r="BI684" s="637"/>
      <c r="BJ684" s="637"/>
      <c r="BK684" s="637"/>
      <c r="BL684" s="637"/>
      <c r="BM684" s="637"/>
      <c r="BN684" s="637"/>
      <c r="BO684" s="637"/>
      <c r="BP684" s="637"/>
      <c r="BQ684" s="637"/>
      <c r="BR684" s="637"/>
      <c r="BS684" s="637"/>
      <c r="BT684" s="637"/>
      <c r="BU684" s="637"/>
      <c r="BV684" s="637"/>
      <c r="BW684" s="637"/>
      <c r="BX684" s="637"/>
      <c r="BY684" s="637"/>
      <c r="BZ684" s="637"/>
      <c r="CA684" s="637"/>
      <c r="CB684" s="637"/>
    </row>
    <row r="685" spans="3:80">
      <c r="C685" s="636"/>
      <c r="D685" s="637"/>
      <c r="E685" s="637"/>
      <c r="F685" s="637"/>
      <c r="G685" s="637"/>
      <c r="H685" s="637"/>
      <c r="I685" s="637"/>
      <c r="J685" s="637"/>
      <c r="K685" s="637"/>
      <c r="L685" s="637"/>
      <c r="M685" s="637"/>
      <c r="N685" s="637"/>
      <c r="O685" s="637"/>
      <c r="P685" s="637"/>
      <c r="Q685" s="637"/>
      <c r="R685" s="637"/>
      <c r="S685" s="637"/>
      <c r="T685" s="637"/>
      <c r="U685" s="637"/>
      <c r="V685" s="637"/>
      <c r="W685" s="637"/>
      <c r="X685" s="637"/>
      <c r="Y685" s="637"/>
      <c r="Z685" s="637"/>
      <c r="AA685" s="637"/>
      <c r="AB685" s="637"/>
      <c r="AC685" s="637"/>
      <c r="AD685" s="637"/>
      <c r="AE685" s="637"/>
      <c r="AF685" s="637"/>
      <c r="AG685" s="637"/>
      <c r="AH685" s="637"/>
      <c r="AI685" s="637"/>
      <c r="AJ685" s="637"/>
      <c r="AK685" s="637"/>
      <c r="AL685" s="637"/>
      <c r="AM685" s="637"/>
      <c r="AN685" s="637"/>
      <c r="AO685" s="637"/>
      <c r="AP685" s="637"/>
      <c r="AQ685" s="637"/>
      <c r="AR685" s="637"/>
      <c r="AS685" s="637"/>
      <c r="AT685" s="637"/>
      <c r="AU685" s="637"/>
      <c r="AV685" s="637"/>
      <c r="AW685" s="637"/>
      <c r="AX685" s="637"/>
      <c r="AY685" s="637"/>
      <c r="AZ685" s="637"/>
      <c r="BA685" s="637"/>
      <c r="BB685" s="637"/>
      <c r="BC685" s="637"/>
      <c r="BD685" s="637"/>
      <c r="BE685" s="637"/>
      <c r="BF685" s="637"/>
      <c r="BG685" s="637"/>
      <c r="BH685" s="637"/>
      <c r="BI685" s="637"/>
      <c r="BJ685" s="637"/>
      <c r="BK685" s="637"/>
      <c r="BL685" s="637"/>
      <c r="BM685" s="637"/>
      <c r="BN685" s="637"/>
      <c r="BO685" s="637"/>
      <c r="BP685" s="637"/>
      <c r="BQ685" s="637"/>
      <c r="BR685" s="637"/>
      <c r="BS685" s="637"/>
      <c r="BT685" s="637"/>
      <c r="BU685" s="637"/>
      <c r="BV685" s="637"/>
      <c r="BW685" s="637"/>
      <c r="BX685" s="637"/>
      <c r="BY685" s="637"/>
      <c r="BZ685" s="637"/>
      <c r="CA685" s="637"/>
      <c r="CB685" s="637"/>
    </row>
    <row r="686" spans="3:80">
      <c r="C686" s="636"/>
      <c r="D686" s="637"/>
      <c r="E686" s="637"/>
      <c r="F686" s="637"/>
      <c r="G686" s="637"/>
      <c r="H686" s="637"/>
      <c r="I686" s="637"/>
      <c r="J686" s="637"/>
      <c r="K686" s="637"/>
      <c r="L686" s="637"/>
      <c r="M686" s="637"/>
      <c r="N686" s="637"/>
      <c r="O686" s="637"/>
      <c r="P686" s="637"/>
      <c r="Q686" s="637"/>
      <c r="R686" s="637"/>
      <c r="S686" s="637"/>
      <c r="T686" s="637"/>
      <c r="U686" s="637"/>
      <c r="V686" s="637"/>
      <c r="W686" s="637"/>
      <c r="X686" s="637"/>
      <c r="Y686" s="637"/>
      <c r="Z686" s="637"/>
      <c r="AA686" s="637"/>
      <c r="AB686" s="637"/>
      <c r="AC686" s="637"/>
      <c r="AD686" s="637"/>
      <c r="AE686" s="637"/>
      <c r="AF686" s="637"/>
      <c r="AG686" s="637"/>
      <c r="AH686" s="637"/>
      <c r="AI686" s="637"/>
      <c r="AJ686" s="637"/>
      <c r="AK686" s="637"/>
      <c r="AL686" s="637"/>
      <c r="AM686" s="637"/>
      <c r="AN686" s="637"/>
      <c r="AO686" s="637"/>
      <c r="AP686" s="637"/>
      <c r="AQ686" s="637"/>
      <c r="AR686" s="637"/>
      <c r="AS686" s="637"/>
      <c r="AT686" s="637"/>
      <c r="AU686" s="637"/>
      <c r="AV686" s="637"/>
      <c r="AW686" s="637"/>
      <c r="AX686" s="637"/>
      <c r="AY686" s="637"/>
      <c r="AZ686" s="637"/>
      <c r="BA686" s="637"/>
      <c r="BB686" s="637"/>
      <c r="BC686" s="637"/>
      <c r="BD686" s="637"/>
      <c r="BE686" s="637"/>
      <c r="BF686" s="637"/>
      <c r="BG686" s="637"/>
      <c r="BH686" s="637"/>
      <c r="BI686" s="637"/>
      <c r="BJ686" s="637"/>
      <c r="BK686" s="637"/>
      <c r="BL686" s="637"/>
      <c r="BM686" s="637"/>
      <c r="BN686" s="637"/>
      <c r="BO686" s="637"/>
      <c r="BP686" s="637"/>
      <c r="BQ686" s="637"/>
      <c r="BR686" s="637"/>
      <c r="BS686" s="637"/>
      <c r="BT686" s="637"/>
      <c r="BU686" s="637"/>
      <c r="BV686" s="637"/>
      <c r="BW686" s="637"/>
      <c r="BX686" s="637"/>
      <c r="BY686" s="637"/>
      <c r="BZ686" s="637"/>
      <c r="CA686" s="637"/>
      <c r="CB686" s="637"/>
    </row>
    <row r="687" spans="3:80">
      <c r="C687" s="636"/>
      <c r="D687" s="637"/>
      <c r="E687" s="637"/>
      <c r="F687" s="637"/>
      <c r="G687" s="637"/>
      <c r="H687" s="637"/>
      <c r="I687" s="637"/>
      <c r="J687" s="637"/>
      <c r="K687" s="637"/>
      <c r="L687" s="637"/>
      <c r="M687" s="637"/>
      <c r="N687" s="637"/>
      <c r="O687" s="637"/>
      <c r="P687" s="637"/>
      <c r="Q687" s="637"/>
      <c r="R687" s="637"/>
      <c r="S687" s="637"/>
      <c r="T687" s="637"/>
      <c r="U687" s="637"/>
      <c r="V687" s="637"/>
      <c r="W687" s="637"/>
      <c r="X687" s="637"/>
      <c r="Y687" s="637"/>
      <c r="Z687" s="637"/>
      <c r="AA687" s="637"/>
      <c r="AB687" s="637"/>
      <c r="AC687" s="637"/>
      <c r="AD687" s="637"/>
      <c r="AE687" s="637"/>
      <c r="AF687" s="637"/>
      <c r="AG687" s="637"/>
      <c r="AH687" s="637"/>
      <c r="AI687" s="637"/>
      <c r="AJ687" s="637"/>
      <c r="AK687" s="637"/>
      <c r="AL687" s="637"/>
      <c r="AM687" s="637"/>
      <c r="AN687" s="637"/>
      <c r="AO687" s="637"/>
      <c r="AP687" s="637"/>
      <c r="AQ687" s="637"/>
      <c r="AR687" s="637"/>
      <c r="AS687" s="637"/>
      <c r="AT687" s="637"/>
      <c r="AU687" s="637"/>
      <c r="AV687" s="637"/>
      <c r="AW687" s="637"/>
      <c r="AX687" s="637"/>
      <c r="AY687" s="637"/>
      <c r="AZ687" s="637"/>
      <c r="BA687" s="637"/>
      <c r="BB687" s="637"/>
      <c r="BC687" s="637"/>
      <c r="BD687" s="637"/>
      <c r="BE687" s="637"/>
      <c r="BF687" s="637"/>
      <c r="BG687" s="637"/>
      <c r="BH687" s="637"/>
      <c r="BI687" s="637"/>
      <c r="BJ687" s="637"/>
      <c r="BK687" s="637"/>
      <c r="BL687" s="637"/>
      <c r="BM687" s="637"/>
      <c r="BN687" s="637"/>
      <c r="BO687" s="637"/>
      <c r="BP687" s="637"/>
      <c r="BQ687" s="637"/>
      <c r="BR687" s="637"/>
      <c r="BS687" s="637"/>
      <c r="BT687" s="637"/>
      <c r="BU687" s="637"/>
      <c r="BV687" s="637"/>
      <c r="BW687" s="637"/>
      <c r="BX687" s="637"/>
      <c r="BY687" s="637"/>
      <c r="BZ687" s="637"/>
      <c r="CA687" s="637"/>
      <c r="CB687" s="637"/>
    </row>
    <row r="688" spans="3:80">
      <c r="C688" s="636"/>
      <c r="D688" s="637"/>
      <c r="E688" s="637"/>
      <c r="F688" s="637"/>
      <c r="G688" s="637"/>
      <c r="H688" s="637"/>
      <c r="I688" s="637"/>
      <c r="J688" s="637"/>
      <c r="K688" s="637"/>
      <c r="L688" s="637"/>
      <c r="M688" s="637"/>
      <c r="N688" s="637"/>
      <c r="O688" s="637"/>
      <c r="P688" s="637"/>
      <c r="Q688" s="637"/>
      <c r="R688" s="637"/>
      <c r="S688" s="637"/>
      <c r="T688" s="637"/>
      <c r="U688" s="637"/>
      <c r="V688" s="637"/>
      <c r="W688" s="637"/>
      <c r="X688" s="637"/>
      <c r="Y688" s="637"/>
      <c r="Z688" s="637"/>
      <c r="AA688" s="637"/>
      <c r="AB688" s="637"/>
      <c r="AC688" s="637"/>
      <c r="AD688" s="637"/>
      <c r="AE688" s="637"/>
      <c r="AF688" s="637"/>
      <c r="AG688" s="637"/>
      <c r="AH688" s="637"/>
      <c r="AI688" s="637"/>
      <c r="AJ688" s="637"/>
      <c r="AK688" s="637"/>
      <c r="AL688" s="637"/>
      <c r="AM688" s="637"/>
      <c r="AN688" s="637"/>
      <c r="AO688" s="637"/>
      <c r="AP688" s="637"/>
      <c r="AQ688" s="637"/>
      <c r="AR688" s="637"/>
      <c r="AS688" s="637"/>
      <c r="AT688" s="637"/>
      <c r="AU688" s="637"/>
      <c r="AV688" s="637"/>
      <c r="AW688" s="637"/>
      <c r="AX688" s="637"/>
      <c r="AY688" s="637"/>
      <c r="AZ688" s="637"/>
      <c r="BA688" s="637"/>
      <c r="BB688" s="637"/>
      <c r="BC688" s="637"/>
      <c r="BD688" s="637"/>
      <c r="BE688" s="637"/>
      <c r="BF688" s="637"/>
      <c r="BG688" s="637"/>
      <c r="BH688" s="637"/>
      <c r="BI688" s="637"/>
      <c r="BJ688" s="637"/>
      <c r="BK688" s="637"/>
      <c r="BL688" s="637"/>
      <c r="BM688" s="637"/>
      <c r="BN688" s="637"/>
      <c r="BO688" s="637"/>
      <c r="BP688" s="637"/>
      <c r="BQ688" s="637"/>
      <c r="BR688" s="637"/>
      <c r="BS688" s="637"/>
      <c r="BT688" s="637"/>
      <c r="BU688" s="637"/>
      <c r="BV688" s="637"/>
      <c r="BW688" s="637"/>
      <c r="BX688" s="637"/>
      <c r="BY688" s="637"/>
      <c r="BZ688" s="637"/>
      <c r="CA688" s="637"/>
      <c r="CB688" s="637"/>
    </row>
    <row r="689" spans="3:80">
      <c r="C689" s="636"/>
      <c r="D689" s="637"/>
      <c r="E689" s="637"/>
      <c r="F689" s="637"/>
      <c r="G689" s="637"/>
      <c r="H689" s="637"/>
      <c r="I689" s="637"/>
      <c r="J689" s="637"/>
      <c r="K689" s="637"/>
      <c r="L689" s="637"/>
      <c r="M689" s="637"/>
      <c r="N689" s="637"/>
      <c r="O689" s="637"/>
      <c r="P689" s="637"/>
      <c r="Q689" s="637"/>
      <c r="R689" s="637"/>
      <c r="S689" s="637"/>
      <c r="T689" s="637"/>
      <c r="U689" s="637"/>
      <c r="V689" s="637"/>
      <c r="W689" s="637"/>
      <c r="X689" s="637"/>
      <c r="Y689" s="637"/>
      <c r="Z689" s="637"/>
      <c r="AA689" s="637"/>
      <c r="AB689" s="637"/>
      <c r="AC689" s="637"/>
      <c r="AD689" s="637"/>
      <c r="AE689" s="637"/>
      <c r="AF689" s="637"/>
      <c r="AG689" s="637"/>
      <c r="AH689" s="637"/>
      <c r="AI689" s="637"/>
      <c r="AJ689" s="637"/>
      <c r="AK689" s="637"/>
      <c r="AL689" s="637"/>
      <c r="AM689" s="637"/>
      <c r="AN689" s="637"/>
      <c r="AO689" s="637"/>
      <c r="AP689" s="637"/>
      <c r="AQ689" s="637"/>
      <c r="AR689" s="637"/>
      <c r="AS689" s="637"/>
      <c r="AT689" s="637"/>
      <c r="AU689" s="637"/>
      <c r="AV689" s="637"/>
      <c r="AW689" s="637"/>
      <c r="AX689" s="637"/>
      <c r="AY689" s="637"/>
      <c r="AZ689" s="637"/>
      <c r="BA689" s="637"/>
      <c r="BB689" s="637"/>
      <c r="BC689" s="637"/>
      <c r="BD689" s="637"/>
      <c r="BE689" s="637"/>
      <c r="BF689" s="637"/>
      <c r="BG689" s="637"/>
      <c r="BH689" s="637"/>
      <c r="BI689" s="637"/>
      <c r="BJ689" s="637"/>
      <c r="BK689" s="637"/>
      <c r="BL689" s="637"/>
      <c r="BM689" s="637"/>
      <c r="BN689" s="637"/>
      <c r="BO689" s="637"/>
      <c r="BP689" s="637"/>
      <c r="BQ689" s="637"/>
      <c r="BR689" s="637"/>
      <c r="BS689" s="637"/>
      <c r="BT689" s="637"/>
      <c r="BU689" s="637"/>
      <c r="BV689" s="637"/>
      <c r="BW689" s="637"/>
      <c r="BX689" s="637"/>
      <c r="BY689" s="637"/>
      <c r="BZ689" s="637"/>
      <c r="CA689" s="637"/>
      <c r="CB689" s="637"/>
    </row>
    <row r="690" spans="3:80">
      <c r="C690" s="636"/>
      <c r="D690" s="637"/>
      <c r="E690" s="637"/>
      <c r="F690" s="637"/>
      <c r="G690" s="637"/>
      <c r="H690" s="637"/>
      <c r="I690" s="637"/>
      <c r="J690" s="637"/>
      <c r="K690" s="637"/>
      <c r="L690" s="637"/>
      <c r="M690" s="637"/>
      <c r="N690" s="637"/>
      <c r="O690" s="637"/>
      <c r="P690" s="637"/>
      <c r="Q690" s="637"/>
      <c r="R690" s="637"/>
      <c r="S690" s="637"/>
      <c r="T690" s="637"/>
      <c r="U690" s="637"/>
      <c r="V690" s="637"/>
      <c r="W690" s="637"/>
      <c r="X690" s="637"/>
      <c r="Y690" s="637"/>
      <c r="Z690" s="637"/>
      <c r="AA690" s="637"/>
      <c r="AB690" s="637"/>
      <c r="AC690" s="637"/>
      <c r="AD690" s="637"/>
      <c r="AE690" s="637"/>
      <c r="AF690" s="637"/>
      <c r="AG690" s="637"/>
      <c r="AH690" s="637"/>
      <c r="AI690" s="637"/>
      <c r="AJ690" s="637"/>
      <c r="AK690" s="637"/>
      <c r="AL690" s="637"/>
      <c r="AM690" s="637"/>
      <c r="AN690" s="637"/>
      <c r="AO690" s="637"/>
      <c r="AP690" s="637"/>
      <c r="AQ690" s="637"/>
      <c r="AR690" s="637"/>
      <c r="AS690" s="637"/>
      <c r="AT690" s="637"/>
      <c r="AU690" s="637"/>
      <c r="AV690" s="637"/>
      <c r="AW690" s="637"/>
      <c r="AX690" s="637"/>
      <c r="AY690" s="637"/>
      <c r="AZ690" s="637"/>
      <c r="BA690" s="637"/>
      <c r="BB690" s="637"/>
      <c r="BC690" s="637"/>
      <c r="BD690" s="637"/>
      <c r="BE690" s="637"/>
      <c r="BF690" s="637"/>
      <c r="BG690" s="637"/>
      <c r="BH690" s="637"/>
      <c r="BI690" s="637"/>
      <c r="BJ690" s="637"/>
      <c r="BK690" s="637"/>
      <c r="BL690" s="637"/>
      <c r="BM690" s="637"/>
      <c r="BN690" s="637"/>
      <c r="BO690" s="637"/>
      <c r="BP690" s="637"/>
      <c r="BQ690" s="637"/>
      <c r="BR690" s="637"/>
      <c r="BS690" s="637"/>
      <c r="BT690" s="637"/>
      <c r="BU690" s="637"/>
      <c r="BV690" s="637"/>
      <c r="BW690" s="637"/>
      <c r="BX690" s="637"/>
      <c r="BY690" s="637"/>
      <c r="BZ690" s="637"/>
      <c r="CA690" s="637"/>
      <c r="CB690" s="637"/>
    </row>
    <row r="691" spans="3:80">
      <c r="C691" s="636"/>
      <c r="D691" s="637"/>
      <c r="E691" s="637"/>
      <c r="F691" s="637"/>
      <c r="G691" s="637"/>
      <c r="H691" s="637"/>
      <c r="I691" s="637"/>
      <c r="J691" s="637"/>
      <c r="K691" s="637"/>
      <c r="L691" s="637"/>
      <c r="M691" s="637"/>
      <c r="N691" s="637"/>
      <c r="O691" s="637"/>
      <c r="P691" s="637"/>
      <c r="Q691" s="637"/>
      <c r="R691" s="637"/>
      <c r="S691" s="637"/>
      <c r="T691" s="637"/>
      <c r="U691" s="637"/>
      <c r="V691" s="637"/>
      <c r="W691" s="637"/>
      <c r="X691" s="637"/>
      <c r="Y691" s="637"/>
      <c r="Z691" s="637"/>
      <c r="AA691" s="637"/>
      <c r="AB691" s="637"/>
      <c r="AC691" s="637"/>
      <c r="AD691" s="637"/>
      <c r="AE691" s="637"/>
      <c r="AF691" s="637"/>
      <c r="AG691" s="637"/>
      <c r="AH691" s="637"/>
      <c r="AI691" s="637"/>
      <c r="AJ691" s="637"/>
      <c r="AK691" s="637"/>
      <c r="AL691" s="637"/>
      <c r="AM691" s="637"/>
      <c r="AN691" s="637"/>
      <c r="AO691" s="637"/>
      <c r="AP691" s="637"/>
      <c r="AQ691" s="637"/>
      <c r="AR691" s="637"/>
      <c r="AS691" s="637"/>
      <c r="AT691" s="637"/>
      <c r="AU691" s="637"/>
      <c r="AV691" s="637"/>
      <c r="AW691" s="637"/>
      <c r="AX691" s="637"/>
      <c r="AY691" s="637"/>
      <c r="AZ691" s="637"/>
      <c r="BA691" s="637"/>
      <c r="BB691" s="637"/>
      <c r="BC691" s="637"/>
      <c r="BD691" s="637"/>
      <c r="BE691" s="637"/>
      <c r="BF691" s="637"/>
      <c r="BG691" s="637"/>
      <c r="BH691" s="637"/>
      <c r="BI691" s="637"/>
      <c r="BJ691" s="637"/>
      <c r="BK691" s="637"/>
      <c r="BL691" s="637"/>
      <c r="BM691" s="637"/>
      <c r="BN691" s="637"/>
      <c r="BO691" s="637"/>
      <c r="BP691" s="637"/>
      <c r="BQ691" s="637"/>
      <c r="BR691" s="637"/>
      <c r="BS691" s="637"/>
      <c r="BT691" s="637"/>
      <c r="BU691" s="637"/>
      <c r="BV691" s="637"/>
      <c r="BW691" s="637"/>
      <c r="BX691" s="637"/>
      <c r="BY691" s="637"/>
      <c r="BZ691" s="637"/>
      <c r="CA691" s="637"/>
      <c r="CB691" s="637"/>
    </row>
    <row r="692" spans="3:80">
      <c r="C692" s="636"/>
      <c r="D692" s="637"/>
      <c r="E692" s="637"/>
      <c r="F692" s="637"/>
      <c r="G692" s="637"/>
      <c r="H692" s="637"/>
      <c r="I692" s="637"/>
      <c r="J692" s="637"/>
      <c r="K692" s="637"/>
      <c r="L692" s="637"/>
      <c r="M692" s="637"/>
      <c r="N692" s="637"/>
      <c r="O692" s="637"/>
      <c r="P692" s="637"/>
      <c r="Q692" s="637"/>
      <c r="R692" s="637"/>
      <c r="S692" s="637"/>
      <c r="T692" s="637"/>
      <c r="U692" s="637"/>
      <c r="V692" s="637"/>
      <c r="W692" s="637"/>
      <c r="X692" s="637"/>
      <c r="Y692" s="637"/>
      <c r="Z692" s="637"/>
      <c r="AA692" s="637"/>
      <c r="AB692" s="637"/>
      <c r="AC692" s="637"/>
      <c r="AD692" s="637"/>
      <c r="AE692" s="637"/>
      <c r="AF692" s="637"/>
      <c r="AG692" s="637"/>
      <c r="AH692" s="637"/>
      <c r="AI692" s="637"/>
      <c r="AJ692" s="637"/>
      <c r="AK692" s="637"/>
      <c r="AL692" s="637"/>
      <c r="AM692" s="637"/>
      <c r="AN692" s="637"/>
      <c r="AO692" s="637"/>
      <c r="AP692" s="637"/>
      <c r="AQ692" s="637"/>
      <c r="AR692" s="637"/>
      <c r="AS692" s="637"/>
      <c r="AT692" s="637"/>
      <c r="AU692" s="637"/>
      <c r="AV692" s="637"/>
      <c r="AW692" s="637"/>
      <c r="AX692" s="637"/>
      <c r="AY692" s="637"/>
      <c r="AZ692" s="637"/>
      <c r="BA692" s="637"/>
      <c r="BB692" s="637"/>
      <c r="BC692" s="637"/>
      <c r="BD692" s="637"/>
      <c r="BE692" s="637"/>
      <c r="BF692" s="637"/>
      <c r="BG692" s="637"/>
      <c r="BH692" s="637"/>
      <c r="BI692" s="637"/>
      <c r="BJ692" s="637"/>
      <c r="BK692" s="637"/>
      <c r="BL692" s="637"/>
      <c r="BM692" s="637"/>
      <c r="BN692" s="637"/>
      <c r="BO692" s="637"/>
      <c r="BP692" s="637"/>
      <c r="BQ692" s="637"/>
      <c r="BR692" s="637"/>
      <c r="BS692" s="637"/>
      <c r="BT692" s="637"/>
      <c r="BU692" s="637"/>
      <c r="BV692" s="637"/>
      <c r="BW692" s="637"/>
      <c r="BX692" s="637"/>
      <c r="BY692" s="637"/>
      <c r="BZ692" s="637"/>
      <c r="CA692" s="637"/>
      <c r="CB692" s="637"/>
    </row>
    <row r="693" spans="3:80">
      <c r="C693" s="636"/>
      <c r="D693" s="637"/>
      <c r="E693" s="637"/>
      <c r="F693" s="637"/>
      <c r="G693" s="637"/>
      <c r="H693" s="637"/>
      <c r="I693" s="637"/>
      <c r="J693" s="637"/>
      <c r="K693" s="637"/>
      <c r="L693" s="637"/>
      <c r="M693" s="637"/>
      <c r="N693" s="637"/>
      <c r="O693" s="637"/>
      <c r="P693" s="637"/>
      <c r="Q693" s="637"/>
      <c r="R693" s="637"/>
      <c r="S693" s="637"/>
      <c r="T693" s="637"/>
      <c r="U693" s="637"/>
      <c r="V693" s="637"/>
      <c r="W693" s="637"/>
      <c r="X693" s="637"/>
      <c r="Y693" s="637"/>
      <c r="Z693" s="637"/>
      <c r="AA693" s="637"/>
      <c r="AB693" s="637"/>
      <c r="AC693" s="637"/>
      <c r="AD693" s="637"/>
      <c r="AE693" s="637"/>
      <c r="AF693" s="637"/>
      <c r="AG693" s="637"/>
      <c r="AH693" s="637"/>
      <c r="AI693" s="637"/>
      <c r="AJ693" s="637"/>
      <c r="AK693" s="637"/>
      <c r="AL693" s="637"/>
      <c r="AM693" s="637"/>
      <c r="AN693" s="637"/>
      <c r="AO693" s="637"/>
      <c r="AP693" s="637"/>
      <c r="AQ693" s="637"/>
      <c r="AR693" s="637"/>
      <c r="AS693" s="637"/>
      <c r="AT693" s="637"/>
      <c r="AU693" s="637"/>
      <c r="AV693" s="637"/>
      <c r="AW693" s="637"/>
      <c r="AX693" s="637"/>
      <c r="AY693" s="637"/>
      <c r="AZ693" s="637"/>
      <c r="BA693" s="637"/>
      <c r="BB693" s="637"/>
      <c r="BC693" s="637"/>
      <c r="BD693" s="637"/>
      <c r="BE693" s="637"/>
      <c r="BF693" s="637"/>
      <c r="BG693" s="637"/>
      <c r="BH693" s="637"/>
      <c r="BI693" s="637"/>
      <c r="BJ693" s="637"/>
      <c r="BK693" s="637"/>
      <c r="BL693" s="637"/>
      <c r="BM693" s="637"/>
      <c r="BN693" s="637"/>
      <c r="BO693" s="637"/>
      <c r="BP693" s="637"/>
      <c r="BQ693" s="637"/>
      <c r="BR693" s="637"/>
      <c r="BS693" s="637"/>
      <c r="BT693" s="637"/>
      <c r="BU693" s="637"/>
      <c r="BV693" s="637"/>
      <c r="BW693" s="637"/>
      <c r="BX693" s="637"/>
      <c r="BY693" s="637"/>
      <c r="BZ693" s="637"/>
      <c r="CA693" s="637"/>
      <c r="CB693" s="637"/>
    </row>
    <row r="694" spans="3:80">
      <c r="C694" s="636"/>
      <c r="D694" s="637"/>
      <c r="E694" s="637"/>
      <c r="F694" s="637"/>
      <c r="G694" s="637"/>
      <c r="H694" s="637"/>
      <c r="I694" s="637"/>
      <c r="J694" s="637"/>
      <c r="K694" s="637"/>
      <c r="L694" s="637"/>
      <c r="M694" s="637"/>
      <c r="N694" s="637"/>
      <c r="O694" s="637"/>
      <c r="P694" s="637"/>
      <c r="Q694" s="637"/>
      <c r="R694" s="637"/>
      <c r="S694" s="637"/>
      <c r="T694" s="637"/>
      <c r="U694" s="637"/>
      <c r="V694" s="637"/>
      <c r="W694" s="637"/>
      <c r="X694" s="637"/>
      <c r="Y694" s="637"/>
      <c r="Z694" s="637"/>
      <c r="AA694" s="637"/>
      <c r="AB694" s="637"/>
      <c r="AC694" s="637"/>
      <c r="AD694" s="637"/>
      <c r="AE694" s="637"/>
      <c r="AF694" s="637"/>
      <c r="AG694" s="637"/>
      <c r="AH694" s="637"/>
      <c r="AI694" s="637"/>
      <c r="AJ694" s="637"/>
      <c r="AK694" s="637"/>
      <c r="AL694" s="637"/>
      <c r="AM694" s="637"/>
      <c r="AN694" s="637"/>
      <c r="AO694" s="637"/>
      <c r="AP694" s="637"/>
      <c r="AQ694" s="637"/>
      <c r="AR694" s="637"/>
      <c r="AS694" s="637"/>
      <c r="AT694" s="637"/>
      <c r="AU694" s="637"/>
      <c r="AV694" s="637"/>
      <c r="AW694" s="637"/>
      <c r="AX694" s="637"/>
      <c r="AY694" s="637"/>
      <c r="AZ694" s="637"/>
      <c r="BA694" s="637"/>
      <c r="BB694" s="637"/>
      <c r="BC694" s="637"/>
      <c r="BD694" s="637"/>
      <c r="BE694" s="637"/>
      <c r="BF694" s="637"/>
      <c r="BG694" s="637"/>
      <c r="BH694" s="637"/>
      <c r="BI694" s="637"/>
      <c r="BJ694" s="637"/>
      <c r="BK694" s="637"/>
      <c r="BL694" s="637"/>
      <c r="BM694" s="637"/>
      <c r="BN694" s="637"/>
      <c r="BO694" s="637"/>
      <c r="BP694" s="637"/>
      <c r="BQ694" s="637"/>
      <c r="BR694" s="637"/>
      <c r="BS694" s="637"/>
      <c r="BT694" s="637"/>
      <c r="BU694" s="637"/>
      <c r="BV694" s="637"/>
      <c r="BW694" s="637"/>
      <c r="BX694" s="637"/>
      <c r="BY694" s="637"/>
      <c r="BZ694" s="637"/>
      <c r="CA694" s="637"/>
      <c r="CB694" s="637"/>
    </row>
    <row r="695" spans="3:80">
      <c r="C695" s="636"/>
      <c r="D695" s="637"/>
      <c r="E695" s="637"/>
      <c r="F695" s="637"/>
      <c r="G695" s="637"/>
      <c r="H695" s="637"/>
      <c r="I695" s="637"/>
      <c r="J695" s="637"/>
      <c r="K695" s="637"/>
      <c r="L695" s="637"/>
      <c r="M695" s="637"/>
      <c r="N695" s="637"/>
      <c r="O695" s="637"/>
      <c r="P695" s="637"/>
      <c r="Q695" s="637"/>
      <c r="R695" s="637"/>
      <c r="S695" s="637"/>
      <c r="T695" s="637"/>
      <c r="U695" s="637"/>
      <c r="V695" s="637"/>
      <c r="W695" s="637"/>
      <c r="X695" s="637"/>
      <c r="Y695" s="637"/>
      <c r="Z695" s="637"/>
      <c r="AA695" s="637"/>
      <c r="AB695" s="637"/>
      <c r="AC695" s="637"/>
      <c r="AD695" s="637"/>
      <c r="AE695" s="637"/>
      <c r="AF695" s="637"/>
      <c r="AG695" s="637"/>
      <c r="AH695" s="637"/>
      <c r="AI695" s="637"/>
      <c r="AJ695" s="637"/>
      <c r="AK695" s="637"/>
      <c r="AL695" s="637"/>
      <c r="AM695" s="637"/>
      <c r="AN695" s="637"/>
      <c r="AO695" s="637"/>
      <c r="AP695" s="637"/>
      <c r="AQ695" s="637"/>
      <c r="AR695" s="637"/>
      <c r="AS695" s="637"/>
      <c r="AT695" s="637"/>
      <c r="AU695" s="637"/>
      <c r="AV695" s="637"/>
      <c r="AW695" s="637"/>
      <c r="AX695" s="637"/>
      <c r="AY695" s="637"/>
      <c r="AZ695" s="637"/>
      <c r="BA695" s="637"/>
      <c r="BB695" s="637"/>
      <c r="BC695" s="637"/>
      <c r="BD695" s="637"/>
      <c r="BE695" s="637"/>
      <c r="BF695" s="637"/>
      <c r="BG695" s="637"/>
      <c r="BH695" s="637"/>
      <c r="BI695" s="637"/>
      <c r="BJ695" s="637"/>
      <c r="BK695" s="637"/>
      <c r="BL695" s="637"/>
      <c r="BM695" s="637"/>
      <c r="BN695" s="637"/>
      <c r="BO695" s="637"/>
      <c r="BP695" s="637"/>
      <c r="BQ695" s="637"/>
      <c r="BR695" s="637"/>
      <c r="BS695" s="637"/>
      <c r="BT695" s="637"/>
      <c r="BU695" s="637"/>
      <c r="BV695" s="637"/>
      <c r="BW695" s="637"/>
      <c r="BX695" s="637"/>
      <c r="BY695" s="637"/>
      <c r="BZ695" s="637"/>
      <c r="CA695" s="637"/>
      <c r="CB695" s="637"/>
    </row>
    <row r="696" spans="3:80">
      <c r="C696" s="636"/>
      <c r="D696" s="637"/>
      <c r="E696" s="637"/>
      <c r="F696" s="637"/>
      <c r="G696" s="637"/>
      <c r="H696" s="637"/>
      <c r="I696" s="637"/>
      <c r="J696" s="637"/>
      <c r="K696" s="637"/>
      <c r="L696" s="637"/>
      <c r="M696" s="637"/>
      <c r="N696" s="637"/>
      <c r="O696" s="637"/>
      <c r="P696" s="637"/>
      <c r="Q696" s="637"/>
      <c r="R696" s="637"/>
      <c r="S696" s="637"/>
      <c r="T696" s="637"/>
      <c r="U696" s="637"/>
      <c r="V696" s="637"/>
      <c r="W696" s="637"/>
      <c r="X696" s="637"/>
      <c r="Y696" s="637"/>
      <c r="Z696" s="637"/>
      <c r="AA696" s="637"/>
      <c r="AB696" s="637"/>
      <c r="AC696" s="637"/>
      <c r="AD696" s="637"/>
      <c r="AE696" s="637"/>
      <c r="AF696" s="637"/>
      <c r="AG696" s="637"/>
      <c r="AH696" s="637"/>
      <c r="AI696" s="637"/>
      <c r="AJ696" s="637"/>
      <c r="AK696" s="637"/>
      <c r="AL696" s="637"/>
      <c r="AM696" s="637"/>
      <c r="AN696" s="637"/>
      <c r="AO696" s="637"/>
      <c r="AP696" s="637"/>
      <c r="AQ696" s="637"/>
      <c r="AR696" s="637"/>
      <c r="AS696" s="637"/>
      <c r="AT696" s="637"/>
      <c r="AU696" s="637"/>
      <c r="AV696" s="637"/>
      <c r="AW696" s="637"/>
      <c r="AX696" s="637"/>
      <c r="AY696" s="637"/>
      <c r="AZ696" s="637"/>
      <c r="BA696" s="637"/>
      <c r="BB696" s="637"/>
      <c r="BC696" s="637"/>
      <c r="BD696" s="637"/>
      <c r="BE696" s="637"/>
      <c r="BF696" s="637"/>
      <c r="BG696" s="637"/>
      <c r="BH696" s="637"/>
      <c r="BI696" s="637"/>
      <c r="BJ696" s="637"/>
      <c r="BK696" s="637"/>
      <c r="BL696" s="637"/>
      <c r="BM696" s="637"/>
      <c r="BN696" s="637"/>
      <c r="BO696" s="637"/>
      <c r="BP696" s="637"/>
      <c r="BQ696" s="637"/>
      <c r="BR696" s="637"/>
      <c r="BS696" s="637"/>
      <c r="BT696" s="637"/>
      <c r="BU696" s="637"/>
      <c r="BV696" s="637"/>
      <c r="BW696" s="637"/>
      <c r="BX696" s="637"/>
      <c r="BY696" s="637"/>
      <c r="BZ696" s="637"/>
      <c r="CA696" s="637"/>
      <c r="CB696" s="637"/>
    </row>
    <row r="697" spans="3:80">
      <c r="C697" s="636"/>
      <c r="D697" s="637"/>
      <c r="E697" s="637"/>
      <c r="F697" s="637"/>
      <c r="G697" s="637"/>
      <c r="H697" s="637"/>
      <c r="I697" s="637"/>
      <c r="J697" s="637"/>
      <c r="K697" s="637"/>
      <c r="L697" s="637"/>
      <c r="M697" s="637"/>
      <c r="N697" s="637"/>
      <c r="O697" s="637"/>
      <c r="P697" s="637"/>
      <c r="Q697" s="637"/>
      <c r="R697" s="637"/>
      <c r="S697" s="637"/>
      <c r="T697" s="637"/>
      <c r="U697" s="637"/>
      <c r="V697" s="637"/>
      <c r="W697" s="637"/>
      <c r="X697" s="637"/>
      <c r="Y697" s="637"/>
      <c r="Z697" s="637"/>
      <c r="AA697" s="637"/>
      <c r="AB697" s="637"/>
      <c r="AC697" s="637"/>
      <c r="AD697" s="637"/>
      <c r="AE697" s="637"/>
      <c r="AF697" s="637"/>
      <c r="AG697" s="637"/>
      <c r="AH697" s="637"/>
      <c r="AI697" s="637"/>
      <c r="AJ697" s="637"/>
      <c r="AK697" s="637"/>
      <c r="AL697" s="637"/>
      <c r="AM697" s="637"/>
      <c r="AN697" s="637"/>
      <c r="AO697" s="637"/>
      <c r="AP697" s="637"/>
      <c r="AQ697" s="637"/>
      <c r="AR697" s="637"/>
      <c r="AS697" s="637"/>
      <c r="AT697" s="637"/>
      <c r="AU697" s="637"/>
      <c r="AV697" s="637"/>
      <c r="AW697" s="637"/>
      <c r="AX697" s="637"/>
      <c r="AY697" s="637"/>
      <c r="AZ697" s="637"/>
      <c r="BA697" s="637"/>
      <c r="BB697" s="637"/>
      <c r="BC697" s="637"/>
      <c r="BD697" s="637"/>
      <c r="BE697" s="637"/>
      <c r="BF697" s="637"/>
      <c r="BG697" s="637"/>
      <c r="BH697" s="637"/>
      <c r="BI697" s="637"/>
      <c r="BJ697" s="637"/>
      <c r="BK697" s="637"/>
      <c r="BL697" s="637"/>
      <c r="BM697" s="637"/>
      <c r="BN697" s="637"/>
      <c r="BO697" s="637"/>
      <c r="BP697" s="637"/>
      <c r="BQ697" s="637"/>
      <c r="BR697" s="637"/>
      <c r="BS697" s="637"/>
      <c r="BT697" s="637"/>
      <c r="BU697" s="637"/>
      <c r="BV697" s="637"/>
      <c r="BW697" s="637"/>
      <c r="BX697" s="637"/>
      <c r="BY697" s="637"/>
      <c r="BZ697" s="637"/>
      <c r="CA697" s="637"/>
      <c r="CB697" s="637"/>
    </row>
    <row r="698" spans="3:80">
      <c r="C698" s="636"/>
      <c r="D698" s="637"/>
      <c r="E698" s="637"/>
      <c r="F698" s="637"/>
      <c r="G698" s="637"/>
      <c r="H698" s="637"/>
      <c r="I698" s="637"/>
      <c r="J698" s="637"/>
      <c r="K698" s="637"/>
      <c r="L698" s="637"/>
      <c r="M698" s="637"/>
      <c r="N698" s="637"/>
      <c r="O698" s="637"/>
      <c r="P698" s="637"/>
      <c r="Q698" s="637"/>
      <c r="R698" s="637"/>
      <c r="S698" s="637"/>
      <c r="T698" s="637"/>
      <c r="U698" s="637"/>
      <c r="V698" s="637"/>
      <c r="W698" s="637"/>
      <c r="X698" s="637"/>
      <c r="Y698" s="637"/>
      <c r="Z698" s="637"/>
      <c r="AA698" s="637"/>
      <c r="AB698" s="637"/>
      <c r="AC698" s="637"/>
      <c r="AD698" s="637"/>
      <c r="AE698" s="637"/>
      <c r="AF698" s="637"/>
      <c r="AG698" s="637"/>
      <c r="AH698" s="637"/>
      <c r="AI698" s="637"/>
      <c r="AJ698" s="637"/>
      <c r="AK698" s="637"/>
      <c r="AL698" s="637"/>
      <c r="AM698" s="637"/>
      <c r="AN698" s="637"/>
      <c r="AO698" s="637"/>
      <c r="AP698" s="637"/>
      <c r="AQ698" s="637"/>
      <c r="AR698" s="637"/>
      <c r="AS698" s="637"/>
      <c r="AT698" s="637"/>
      <c r="AU698" s="637"/>
      <c r="AV698" s="637"/>
      <c r="AW698" s="637"/>
      <c r="AX698" s="637"/>
      <c r="AY698" s="637"/>
      <c r="AZ698" s="637"/>
      <c r="BA698" s="637"/>
      <c r="BB698" s="637"/>
      <c r="BC698" s="637"/>
      <c r="BD698" s="637"/>
      <c r="BE698" s="637"/>
      <c r="BF698" s="637"/>
      <c r="BG698" s="637"/>
      <c r="BH698" s="637"/>
      <c r="BI698" s="637"/>
      <c r="BJ698" s="637"/>
      <c r="BK698" s="637"/>
      <c r="BL698" s="637"/>
      <c r="BM698" s="637"/>
      <c r="BN698" s="637"/>
      <c r="BO698" s="637"/>
      <c r="BP698" s="637"/>
      <c r="BQ698" s="637"/>
      <c r="BR698" s="637"/>
      <c r="BS698" s="637"/>
      <c r="BT698" s="637"/>
      <c r="BU698" s="637"/>
      <c r="BV698" s="637"/>
      <c r="BW698" s="637"/>
      <c r="BX698" s="637"/>
      <c r="BY698" s="637"/>
      <c r="BZ698" s="637"/>
      <c r="CA698" s="637"/>
      <c r="CB698" s="637"/>
    </row>
    <row r="699" spans="3:80">
      <c r="C699" s="636"/>
      <c r="D699" s="637"/>
      <c r="E699" s="637"/>
      <c r="F699" s="637"/>
      <c r="G699" s="637"/>
      <c r="H699" s="637"/>
      <c r="I699" s="637"/>
      <c r="J699" s="637"/>
      <c r="K699" s="637"/>
      <c r="L699" s="637"/>
      <c r="M699" s="637"/>
      <c r="N699" s="637"/>
      <c r="O699" s="637"/>
      <c r="P699" s="637"/>
      <c r="Q699" s="637"/>
      <c r="R699" s="637"/>
      <c r="S699" s="637"/>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7"/>
      <c r="AX699" s="637"/>
      <c r="AY699" s="637"/>
      <c r="AZ699" s="637"/>
      <c r="BA699" s="637"/>
      <c r="BB699" s="637"/>
      <c r="BC699" s="637"/>
      <c r="BD699" s="637"/>
      <c r="BE699" s="637"/>
      <c r="BF699" s="637"/>
      <c r="BG699" s="637"/>
      <c r="BH699" s="637"/>
      <c r="BI699" s="637"/>
      <c r="BJ699" s="637"/>
      <c r="BK699" s="637"/>
      <c r="BL699" s="637"/>
      <c r="BM699" s="637"/>
      <c r="BN699" s="637"/>
      <c r="BO699" s="637"/>
      <c r="BP699" s="637"/>
      <c r="BQ699" s="637"/>
      <c r="BR699" s="637"/>
      <c r="BS699" s="637"/>
      <c r="BT699" s="637"/>
      <c r="BU699" s="637"/>
      <c r="BV699" s="637"/>
      <c r="BW699" s="637"/>
      <c r="BX699" s="637"/>
      <c r="BY699" s="637"/>
      <c r="BZ699" s="637"/>
      <c r="CA699" s="637"/>
      <c r="CB699" s="637"/>
    </row>
    <row r="700" spans="3:80">
      <c r="C700" s="636"/>
      <c r="D700" s="637"/>
      <c r="E700" s="637"/>
      <c r="F700" s="637"/>
      <c r="G700" s="637"/>
      <c r="H700" s="637"/>
      <c r="I700" s="637"/>
      <c r="J700" s="637"/>
      <c r="K700" s="637"/>
      <c r="L700" s="637"/>
      <c r="M700" s="637"/>
      <c r="N700" s="637"/>
      <c r="O700" s="637"/>
      <c r="P700" s="637"/>
      <c r="Q700" s="637"/>
      <c r="R700" s="637"/>
      <c r="S700" s="637"/>
      <c r="T700" s="637"/>
      <c r="U700" s="637"/>
      <c r="V700" s="637"/>
      <c r="W700" s="637"/>
      <c r="X700" s="637"/>
      <c r="Y700" s="637"/>
      <c r="Z700" s="637"/>
      <c r="AA700" s="637"/>
      <c r="AB700" s="637"/>
      <c r="AC700" s="637"/>
      <c r="AD700" s="637"/>
      <c r="AE700" s="637"/>
      <c r="AF700" s="637"/>
      <c r="AG700" s="637"/>
      <c r="AH700" s="637"/>
      <c r="AI700" s="637"/>
      <c r="AJ700" s="637"/>
      <c r="AK700" s="637"/>
      <c r="AL700" s="637"/>
      <c r="AM700" s="637"/>
      <c r="AN700" s="637"/>
      <c r="AO700" s="637"/>
      <c r="AP700" s="637"/>
      <c r="AQ700" s="637"/>
      <c r="AR700" s="637"/>
      <c r="AS700" s="637"/>
      <c r="AT700" s="637"/>
      <c r="AU700" s="637"/>
      <c r="AV700" s="637"/>
      <c r="AW700" s="637"/>
      <c r="AX700" s="637"/>
      <c r="AY700" s="637"/>
      <c r="AZ700" s="637"/>
      <c r="BA700" s="637"/>
      <c r="BB700" s="637"/>
      <c r="BC700" s="637"/>
      <c r="BD700" s="637"/>
      <c r="BE700" s="637"/>
      <c r="BF700" s="637"/>
      <c r="BG700" s="637"/>
      <c r="BH700" s="637"/>
      <c r="BI700" s="637"/>
      <c r="BJ700" s="637"/>
      <c r="BK700" s="637"/>
      <c r="BL700" s="637"/>
      <c r="BM700" s="637"/>
      <c r="BN700" s="637"/>
      <c r="BO700" s="637"/>
      <c r="BP700" s="637"/>
      <c r="BQ700" s="637"/>
      <c r="BR700" s="637"/>
      <c r="BS700" s="637"/>
      <c r="BT700" s="637"/>
      <c r="BU700" s="637"/>
      <c r="BV700" s="637"/>
      <c r="BW700" s="637"/>
      <c r="BX700" s="637"/>
      <c r="BY700" s="637"/>
      <c r="BZ700" s="637"/>
      <c r="CA700" s="637"/>
      <c r="CB700" s="637"/>
    </row>
    <row r="701" spans="3:80">
      <c r="C701" s="636"/>
      <c r="D701" s="637"/>
      <c r="E701" s="637"/>
      <c r="F701" s="637"/>
      <c r="G701" s="637"/>
      <c r="H701" s="637"/>
      <c r="I701" s="637"/>
      <c r="J701" s="637"/>
      <c r="K701" s="637"/>
      <c r="L701" s="637"/>
      <c r="M701" s="637"/>
      <c r="N701" s="637"/>
      <c r="O701" s="637"/>
      <c r="P701" s="637"/>
      <c r="Q701" s="637"/>
      <c r="R701" s="637"/>
      <c r="S701" s="637"/>
      <c r="T701" s="637"/>
      <c r="U701" s="637"/>
      <c r="V701" s="637"/>
      <c r="W701" s="637"/>
      <c r="X701" s="637"/>
      <c r="Y701" s="637"/>
      <c r="Z701" s="637"/>
      <c r="AA701" s="637"/>
      <c r="AB701" s="637"/>
      <c r="AC701" s="637"/>
      <c r="AD701" s="637"/>
      <c r="AE701" s="637"/>
      <c r="AF701" s="637"/>
      <c r="AG701" s="637"/>
      <c r="AH701" s="637"/>
      <c r="AI701" s="637"/>
      <c r="AJ701" s="637"/>
      <c r="AK701" s="637"/>
      <c r="AL701" s="637"/>
      <c r="AM701" s="637"/>
      <c r="AN701" s="637"/>
      <c r="AO701" s="637"/>
      <c r="AP701" s="637"/>
      <c r="AQ701" s="637"/>
      <c r="AR701" s="637"/>
      <c r="AS701" s="637"/>
      <c r="AT701" s="637"/>
      <c r="AU701" s="637"/>
      <c r="AV701" s="637"/>
      <c r="AW701" s="637"/>
      <c r="AX701" s="637"/>
      <c r="AY701" s="637"/>
      <c r="AZ701" s="637"/>
      <c r="BA701" s="637"/>
      <c r="BB701" s="637"/>
      <c r="BC701" s="637"/>
      <c r="BD701" s="637"/>
      <c r="BE701" s="637"/>
      <c r="BF701" s="637"/>
      <c r="BG701" s="637"/>
      <c r="BH701" s="637"/>
      <c r="BI701" s="637"/>
      <c r="BJ701" s="637"/>
      <c r="BK701" s="637"/>
      <c r="BL701" s="637"/>
      <c r="BM701" s="637"/>
      <c r="BN701" s="637"/>
      <c r="BO701" s="637"/>
      <c r="BP701" s="637"/>
      <c r="BQ701" s="637"/>
      <c r="BR701" s="637"/>
      <c r="BS701" s="637"/>
      <c r="BT701" s="637"/>
      <c r="BU701" s="637"/>
      <c r="BV701" s="637"/>
      <c r="BW701" s="637"/>
      <c r="BX701" s="637"/>
      <c r="BY701" s="637"/>
      <c r="BZ701" s="637"/>
      <c r="CA701" s="637"/>
      <c r="CB701" s="637"/>
    </row>
    <row r="702" spans="3:80">
      <c r="C702" s="636"/>
      <c r="D702" s="637"/>
      <c r="E702" s="637"/>
      <c r="F702" s="637"/>
      <c r="G702" s="637"/>
      <c r="H702" s="637"/>
      <c r="I702" s="637"/>
      <c r="J702" s="637"/>
      <c r="K702" s="637"/>
      <c r="L702" s="637"/>
      <c r="M702" s="637"/>
      <c r="N702" s="637"/>
      <c r="O702" s="637"/>
      <c r="P702" s="637"/>
      <c r="Q702" s="637"/>
      <c r="R702" s="637"/>
      <c r="S702" s="637"/>
      <c r="T702" s="637"/>
      <c r="U702" s="637"/>
      <c r="V702" s="637"/>
      <c r="W702" s="637"/>
      <c r="X702" s="637"/>
      <c r="Y702" s="637"/>
      <c r="Z702" s="637"/>
      <c r="AA702" s="637"/>
      <c r="AB702" s="637"/>
      <c r="AC702" s="637"/>
      <c r="AD702" s="637"/>
      <c r="AE702" s="637"/>
      <c r="AF702" s="637"/>
      <c r="AG702" s="637"/>
      <c r="AH702" s="637"/>
      <c r="AI702" s="637"/>
      <c r="AJ702" s="637"/>
      <c r="AK702" s="637"/>
      <c r="AL702" s="637"/>
      <c r="AM702" s="637"/>
      <c r="AN702" s="637"/>
      <c r="AO702" s="637"/>
      <c r="AP702" s="637"/>
      <c r="AQ702" s="637"/>
      <c r="AR702" s="637"/>
      <c r="AS702" s="637"/>
      <c r="AT702" s="637"/>
      <c r="AU702" s="637"/>
      <c r="AV702" s="637"/>
      <c r="AW702" s="637"/>
      <c r="AX702" s="637"/>
      <c r="AY702" s="637"/>
      <c r="AZ702" s="637"/>
      <c r="BA702" s="637"/>
      <c r="BB702" s="637"/>
      <c r="BC702" s="637"/>
      <c r="BD702" s="637"/>
      <c r="BE702" s="637"/>
      <c r="BF702" s="637"/>
      <c r="BG702" s="637"/>
      <c r="BH702" s="637"/>
      <c r="BI702" s="637"/>
      <c r="BJ702" s="637"/>
      <c r="BK702" s="637"/>
      <c r="BL702" s="637"/>
      <c r="BM702" s="637"/>
      <c r="BN702" s="637"/>
      <c r="BO702" s="637"/>
      <c r="BP702" s="637"/>
      <c r="BQ702" s="637"/>
      <c r="BR702" s="637"/>
      <c r="BS702" s="637"/>
      <c r="BT702" s="637"/>
      <c r="BU702" s="637"/>
      <c r="BV702" s="637"/>
      <c r="BW702" s="637"/>
      <c r="BX702" s="637"/>
      <c r="BY702" s="637"/>
      <c r="BZ702" s="637"/>
      <c r="CA702" s="637"/>
      <c r="CB702" s="637"/>
    </row>
    <row r="703" spans="3:80">
      <c r="C703" s="636"/>
      <c r="D703" s="637"/>
      <c r="E703" s="637"/>
      <c r="F703" s="637"/>
      <c r="G703" s="637"/>
      <c r="H703" s="637"/>
      <c r="I703" s="637"/>
      <c r="J703" s="637"/>
      <c r="K703" s="637"/>
      <c r="L703" s="637"/>
      <c r="M703" s="637"/>
      <c r="N703" s="637"/>
      <c r="O703" s="637"/>
      <c r="P703" s="637"/>
      <c r="Q703" s="637"/>
      <c r="R703" s="637"/>
      <c r="S703" s="637"/>
      <c r="T703" s="637"/>
      <c r="U703" s="637"/>
      <c r="V703" s="637"/>
      <c r="W703" s="637"/>
      <c r="X703" s="637"/>
      <c r="Y703" s="637"/>
      <c r="Z703" s="637"/>
      <c r="AA703" s="637"/>
      <c r="AB703" s="637"/>
      <c r="AC703" s="637"/>
      <c r="AD703" s="637"/>
      <c r="AE703" s="637"/>
      <c r="AF703" s="637"/>
      <c r="AG703" s="637"/>
      <c r="AH703" s="637"/>
      <c r="AI703" s="637"/>
      <c r="AJ703" s="637"/>
      <c r="AK703" s="637"/>
      <c r="AL703" s="637"/>
      <c r="AM703" s="637"/>
      <c r="AN703" s="637"/>
      <c r="AO703" s="637"/>
      <c r="AP703" s="637"/>
      <c r="AQ703" s="637"/>
      <c r="AR703" s="637"/>
      <c r="AS703" s="637"/>
      <c r="AT703" s="637"/>
      <c r="AU703" s="637"/>
      <c r="AV703" s="637"/>
      <c r="AW703" s="637"/>
      <c r="AX703" s="637"/>
      <c r="AY703" s="637"/>
      <c r="AZ703" s="637"/>
      <c r="BA703" s="637"/>
      <c r="BB703" s="637"/>
      <c r="BC703" s="637"/>
      <c r="BD703" s="637"/>
      <c r="BE703" s="637"/>
      <c r="BF703" s="637"/>
      <c r="BG703" s="637"/>
      <c r="BH703" s="637"/>
      <c r="BI703" s="637"/>
      <c r="BJ703" s="637"/>
      <c r="BK703" s="637"/>
      <c r="BL703" s="637"/>
      <c r="BM703" s="637"/>
      <c r="BN703" s="637"/>
      <c r="BO703" s="637"/>
      <c r="BP703" s="637"/>
      <c r="BQ703" s="637"/>
      <c r="BR703" s="637"/>
      <c r="BS703" s="637"/>
      <c r="BT703" s="637"/>
      <c r="BU703" s="637"/>
      <c r="BV703" s="637"/>
      <c r="BW703" s="637"/>
      <c r="BX703" s="637"/>
      <c r="BY703" s="637"/>
      <c r="BZ703" s="637"/>
      <c r="CA703" s="637"/>
      <c r="CB703" s="637"/>
    </row>
    <row r="704" spans="3:80">
      <c r="C704" s="636"/>
      <c r="D704" s="637"/>
      <c r="E704" s="637"/>
      <c r="F704" s="637"/>
      <c r="G704" s="637"/>
      <c r="H704" s="637"/>
      <c r="I704" s="637"/>
      <c r="J704" s="637"/>
      <c r="K704" s="637"/>
      <c r="L704" s="637"/>
      <c r="M704" s="637"/>
      <c r="N704" s="637"/>
      <c r="O704" s="637"/>
      <c r="P704" s="637"/>
      <c r="Q704" s="637"/>
      <c r="R704" s="637"/>
      <c r="S704" s="637"/>
      <c r="T704" s="637"/>
      <c r="U704" s="637"/>
      <c r="V704" s="637"/>
      <c r="W704" s="637"/>
      <c r="X704" s="637"/>
      <c r="Y704" s="637"/>
      <c r="Z704" s="637"/>
      <c r="AA704" s="637"/>
      <c r="AB704" s="637"/>
      <c r="AC704" s="637"/>
      <c r="AD704" s="637"/>
      <c r="AE704" s="637"/>
      <c r="AF704" s="637"/>
      <c r="AG704" s="637"/>
      <c r="AH704" s="637"/>
      <c r="AI704" s="637"/>
      <c r="AJ704" s="637"/>
      <c r="AK704" s="637"/>
      <c r="AL704" s="637"/>
      <c r="AM704" s="637"/>
      <c r="AN704" s="637"/>
      <c r="AO704" s="637"/>
      <c r="AP704" s="637"/>
      <c r="AQ704" s="637"/>
      <c r="AR704" s="637"/>
      <c r="AS704" s="637"/>
      <c r="AT704" s="637"/>
      <c r="AU704" s="637"/>
      <c r="AV704" s="637"/>
      <c r="AW704" s="637"/>
      <c r="AX704" s="637"/>
      <c r="AY704" s="637"/>
      <c r="AZ704" s="637"/>
      <c r="BA704" s="637"/>
      <c r="BB704" s="637"/>
      <c r="BC704" s="637"/>
      <c r="BD704" s="637"/>
      <c r="BE704" s="637"/>
      <c r="BF704" s="637"/>
      <c r="BG704" s="637"/>
      <c r="BH704" s="637"/>
      <c r="BI704" s="637"/>
      <c r="BJ704" s="637"/>
      <c r="BK704" s="637"/>
      <c r="BL704" s="637"/>
      <c r="BM704" s="637"/>
      <c r="BN704" s="637"/>
      <c r="BO704" s="637"/>
      <c r="BP704" s="637"/>
      <c r="BQ704" s="637"/>
      <c r="BR704" s="637"/>
      <c r="BS704" s="637"/>
      <c r="BT704" s="637"/>
      <c r="BU704" s="637"/>
      <c r="BV704" s="637"/>
      <c r="BW704" s="637"/>
      <c r="BX704" s="637"/>
      <c r="BY704" s="637"/>
      <c r="BZ704" s="637"/>
      <c r="CA704" s="637"/>
      <c r="CB704" s="637"/>
    </row>
    <row r="705" spans="3:80">
      <c r="C705" s="636"/>
      <c r="D705" s="637"/>
      <c r="E705" s="637"/>
      <c r="F705" s="637"/>
      <c r="G705" s="637"/>
      <c r="H705" s="637"/>
      <c r="I705" s="637"/>
      <c r="J705" s="637"/>
      <c r="K705" s="637"/>
      <c r="L705" s="637"/>
      <c r="M705" s="637"/>
      <c r="N705" s="637"/>
      <c r="O705" s="637"/>
      <c r="P705" s="637"/>
      <c r="Q705" s="637"/>
      <c r="R705" s="637"/>
      <c r="S705" s="637"/>
      <c r="T705" s="637"/>
      <c r="U705" s="637"/>
      <c r="V705" s="637"/>
      <c r="W705" s="637"/>
      <c r="X705" s="637"/>
      <c r="Y705" s="637"/>
      <c r="Z705" s="637"/>
      <c r="AA705" s="637"/>
      <c r="AB705" s="637"/>
      <c r="AC705" s="637"/>
      <c r="AD705" s="637"/>
      <c r="AE705" s="637"/>
      <c r="AF705" s="637"/>
      <c r="AG705" s="637"/>
      <c r="AH705" s="637"/>
      <c r="AI705" s="637"/>
      <c r="AJ705" s="637"/>
      <c r="AK705" s="637"/>
      <c r="AL705" s="637"/>
      <c r="AM705" s="637"/>
      <c r="AN705" s="637"/>
      <c r="AO705" s="637"/>
      <c r="AP705" s="637"/>
      <c r="AQ705" s="637"/>
      <c r="AR705" s="637"/>
      <c r="AS705" s="637"/>
      <c r="AT705" s="637"/>
      <c r="AU705" s="637"/>
      <c r="AV705" s="637"/>
      <c r="AW705" s="637"/>
      <c r="AX705" s="637"/>
      <c r="AY705" s="637"/>
      <c r="AZ705" s="637"/>
      <c r="BA705" s="637"/>
      <c r="BB705" s="637"/>
      <c r="BC705" s="637"/>
      <c r="BD705" s="637"/>
      <c r="BE705" s="637"/>
      <c r="BF705" s="637"/>
      <c r="BG705" s="637"/>
      <c r="BH705" s="637"/>
      <c r="BI705" s="637"/>
      <c r="BJ705" s="637"/>
      <c r="BK705" s="637"/>
      <c r="BL705" s="637"/>
      <c r="BM705" s="637"/>
      <c r="BN705" s="637"/>
      <c r="BO705" s="637"/>
      <c r="BP705" s="637"/>
      <c r="BQ705" s="637"/>
      <c r="BR705" s="637"/>
      <c r="BS705" s="637"/>
      <c r="BT705" s="637"/>
      <c r="BU705" s="637"/>
      <c r="BV705" s="637"/>
      <c r="BW705" s="637"/>
      <c r="BX705" s="637"/>
      <c r="BY705" s="637"/>
      <c r="BZ705" s="637"/>
      <c r="CA705" s="637"/>
      <c r="CB705" s="637"/>
    </row>
    <row r="706" spans="3:80">
      <c r="C706" s="636"/>
      <c r="D706" s="637"/>
      <c r="E706" s="637"/>
      <c r="F706" s="637"/>
      <c r="G706" s="637"/>
      <c r="H706" s="637"/>
      <c r="I706" s="637"/>
      <c r="J706" s="637"/>
      <c r="K706" s="637"/>
      <c r="L706" s="637"/>
      <c r="M706" s="637"/>
      <c r="N706" s="637"/>
      <c r="O706" s="637"/>
      <c r="P706" s="637"/>
      <c r="Q706" s="637"/>
      <c r="R706" s="637"/>
      <c r="S706" s="637"/>
      <c r="T706" s="637"/>
      <c r="U706" s="637"/>
      <c r="V706" s="637"/>
      <c r="W706" s="637"/>
      <c r="X706" s="637"/>
      <c r="Y706" s="637"/>
      <c r="Z706" s="637"/>
      <c r="AA706" s="637"/>
      <c r="AB706" s="637"/>
      <c r="AC706" s="637"/>
      <c r="AD706" s="637"/>
      <c r="AE706" s="637"/>
      <c r="AF706" s="637"/>
      <c r="AG706" s="637"/>
      <c r="AH706" s="637"/>
      <c r="AI706" s="637"/>
      <c r="AJ706" s="637"/>
      <c r="AK706" s="637"/>
      <c r="AL706" s="637"/>
      <c r="AM706" s="637"/>
      <c r="AN706" s="637"/>
      <c r="AO706" s="637"/>
      <c r="AP706" s="637"/>
      <c r="AQ706" s="637"/>
      <c r="AR706" s="637"/>
      <c r="AS706" s="637"/>
      <c r="AT706" s="637"/>
      <c r="AU706" s="637"/>
      <c r="AV706" s="637"/>
      <c r="AW706" s="637"/>
      <c r="AX706" s="637"/>
      <c r="AY706" s="637"/>
      <c r="AZ706" s="637"/>
      <c r="BA706" s="637"/>
      <c r="BB706" s="637"/>
      <c r="BC706" s="637"/>
      <c r="BD706" s="637"/>
      <c r="BE706" s="637"/>
      <c r="BF706" s="637"/>
      <c r="BG706" s="637"/>
      <c r="BH706" s="637"/>
      <c r="BI706" s="637"/>
      <c r="BJ706" s="637"/>
      <c r="BK706" s="637"/>
      <c r="BL706" s="637"/>
      <c r="BM706" s="637"/>
      <c r="BN706" s="637"/>
      <c r="BO706" s="637"/>
      <c r="BP706" s="637"/>
      <c r="BQ706" s="637"/>
      <c r="BR706" s="637"/>
      <c r="BS706" s="637"/>
      <c r="BT706" s="637"/>
      <c r="BU706" s="637"/>
      <c r="BV706" s="637"/>
      <c r="BW706" s="637"/>
      <c r="BX706" s="637"/>
      <c r="BY706" s="637"/>
      <c r="BZ706" s="637"/>
      <c r="CA706" s="637"/>
      <c r="CB706" s="637"/>
    </row>
    <row r="707" spans="3:80">
      <c r="C707" s="636"/>
      <c r="D707" s="637"/>
      <c r="E707" s="637"/>
      <c r="F707" s="637"/>
      <c r="G707" s="637"/>
      <c r="H707" s="637"/>
      <c r="I707" s="637"/>
      <c r="J707" s="637"/>
      <c r="K707" s="637"/>
      <c r="L707" s="637"/>
      <c r="M707" s="637"/>
      <c r="N707" s="637"/>
      <c r="O707" s="637"/>
      <c r="P707" s="637"/>
      <c r="Q707" s="637"/>
      <c r="R707" s="637"/>
      <c r="S707" s="637"/>
      <c r="T707" s="637"/>
      <c r="U707" s="637"/>
      <c r="V707" s="637"/>
      <c r="W707" s="637"/>
      <c r="X707" s="637"/>
      <c r="Y707" s="637"/>
      <c r="Z707" s="637"/>
      <c r="AA707" s="637"/>
      <c r="AB707" s="637"/>
      <c r="AC707" s="637"/>
      <c r="AD707" s="637"/>
      <c r="AE707" s="637"/>
      <c r="AF707" s="637"/>
      <c r="AG707" s="637"/>
      <c r="AH707" s="637"/>
      <c r="AI707" s="637"/>
      <c r="AJ707" s="637"/>
      <c r="AK707" s="637"/>
      <c r="AL707" s="637"/>
      <c r="AM707" s="637"/>
      <c r="AN707" s="637"/>
      <c r="AO707" s="637"/>
      <c r="AP707" s="637"/>
      <c r="AQ707" s="637"/>
      <c r="AR707" s="637"/>
      <c r="AS707" s="637"/>
      <c r="AT707" s="637"/>
      <c r="AU707" s="637"/>
      <c r="AV707" s="637"/>
      <c r="AW707" s="637"/>
      <c r="AX707" s="637"/>
      <c r="AY707" s="637"/>
      <c r="AZ707" s="637"/>
      <c r="BA707" s="637"/>
      <c r="BB707" s="637"/>
      <c r="BC707" s="637"/>
      <c r="BD707" s="637"/>
      <c r="BE707" s="637"/>
      <c r="BF707" s="637"/>
      <c r="BG707" s="637"/>
      <c r="BH707" s="637"/>
      <c r="BI707" s="637"/>
      <c r="BJ707" s="637"/>
      <c r="BK707" s="637"/>
      <c r="BL707" s="637"/>
      <c r="BM707" s="637"/>
      <c r="BN707" s="637"/>
      <c r="BO707" s="637"/>
      <c r="BP707" s="637"/>
      <c r="BQ707" s="637"/>
      <c r="BR707" s="637"/>
      <c r="BS707" s="637"/>
      <c r="BT707" s="637"/>
      <c r="BU707" s="637"/>
      <c r="BV707" s="637"/>
      <c r="BW707" s="637"/>
      <c r="BX707" s="637"/>
      <c r="BY707" s="637"/>
      <c r="BZ707" s="637"/>
      <c r="CA707" s="637"/>
      <c r="CB707" s="637"/>
    </row>
    <row r="708" spans="3:80">
      <c r="C708" s="636"/>
      <c r="D708" s="637"/>
      <c r="E708" s="637"/>
      <c r="F708" s="637"/>
      <c r="G708" s="637"/>
      <c r="H708" s="637"/>
      <c r="I708" s="637"/>
      <c r="J708" s="637"/>
      <c r="K708" s="637"/>
      <c r="L708" s="637"/>
      <c r="M708" s="637"/>
      <c r="N708" s="637"/>
      <c r="O708" s="637"/>
      <c r="P708" s="637"/>
      <c r="Q708" s="637"/>
      <c r="R708" s="637"/>
      <c r="S708" s="637"/>
      <c r="T708" s="637"/>
      <c r="U708" s="637"/>
      <c r="V708" s="637"/>
      <c r="W708" s="637"/>
      <c r="X708" s="637"/>
      <c r="Y708" s="637"/>
      <c r="Z708" s="637"/>
      <c r="AA708" s="637"/>
      <c r="AB708" s="637"/>
      <c r="AC708" s="637"/>
      <c r="AD708" s="637"/>
      <c r="AE708" s="637"/>
      <c r="AF708" s="637"/>
      <c r="AG708" s="637"/>
      <c r="AH708" s="637"/>
      <c r="AI708" s="637"/>
      <c r="AJ708" s="637"/>
      <c r="AK708" s="637"/>
      <c r="AL708" s="637"/>
      <c r="AM708" s="637"/>
      <c r="AN708" s="637"/>
      <c r="AO708" s="637"/>
      <c r="AP708" s="637"/>
      <c r="AQ708" s="637"/>
      <c r="AR708" s="637"/>
      <c r="AS708" s="637"/>
      <c r="AT708" s="637"/>
      <c r="AU708" s="637"/>
      <c r="AV708" s="637"/>
      <c r="AW708" s="637"/>
      <c r="AX708" s="637"/>
      <c r="AY708" s="637"/>
      <c r="AZ708" s="637"/>
      <c r="BA708" s="637"/>
      <c r="BB708" s="637"/>
      <c r="BC708" s="637"/>
      <c r="BD708" s="637"/>
      <c r="BE708" s="637"/>
      <c r="BF708" s="637"/>
      <c r="BG708" s="637"/>
      <c r="BH708" s="637"/>
      <c r="BI708" s="637"/>
      <c r="BJ708" s="637"/>
      <c r="BK708" s="637"/>
      <c r="BL708" s="637"/>
      <c r="BM708" s="637"/>
      <c r="BN708" s="637"/>
      <c r="BO708" s="637"/>
      <c r="BP708" s="637"/>
      <c r="BQ708" s="637"/>
      <c r="BR708" s="637"/>
      <c r="BS708" s="637"/>
      <c r="BT708" s="637"/>
      <c r="BU708" s="637"/>
      <c r="BV708" s="637"/>
      <c r="BW708" s="637"/>
      <c r="BX708" s="637"/>
      <c r="BY708" s="637"/>
      <c r="BZ708" s="637"/>
      <c r="CA708" s="637"/>
      <c r="CB708" s="637"/>
    </row>
    <row r="709" spans="3:80">
      <c r="C709" s="636"/>
      <c r="D709" s="637"/>
      <c r="E709" s="637"/>
      <c r="F709" s="637"/>
      <c r="G709" s="637"/>
      <c r="H709" s="637"/>
      <c r="I709" s="637"/>
      <c r="J709" s="637"/>
      <c r="K709" s="637"/>
      <c r="L709" s="637"/>
      <c r="M709" s="637"/>
      <c r="N709" s="637"/>
      <c r="O709" s="637"/>
      <c r="P709" s="637"/>
      <c r="Q709" s="637"/>
      <c r="R709" s="637"/>
      <c r="S709" s="637"/>
      <c r="T709" s="637"/>
      <c r="U709" s="637"/>
      <c r="V709" s="637"/>
      <c r="W709" s="637"/>
      <c r="X709" s="637"/>
      <c r="Y709" s="637"/>
      <c r="Z709" s="637"/>
      <c r="AA709" s="637"/>
      <c r="AB709" s="637"/>
      <c r="AC709" s="637"/>
      <c r="AD709" s="637"/>
      <c r="AE709" s="637"/>
      <c r="AF709" s="637"/>
      <c r="AG709" s="637"/>
      <c r="AH709" s="637"/>
      <c r="AI709" s="637"/>
      <c r="AJ709" s="637"/>
      <c r="AK709" s="637"/>
      <c r="AL709" s="637"/>
      <c r="AM709" s="637"/>
      <c r="AN709" s="637"/>
      <c r="AO709" s="637"/>
      <c r="AP709" s="637"/>
      <c r="AQ709" s="637"/>
      <c r="AR709" s="637"/>
      <c r="AS709" s="637"/>
      <c r="AT709" s="637"/>
      <c r="AU709" s="637"/>
      <c r="AV709" s="637"/>
      <c r="AW709" s="637"/>
      <c r="AX709" s="637"/>
      <c r="AY709" s="637"/>
      <c r="AZ709" s="637"/>
      <c r="BA709" s="637"/>
      <c r="BB709" s="637"/>
      <c r="BC709" s="637"/>
      <c r="BD709" s="637"/>
      <c r="BE709" s="637"/>
      <c r="BF709" s="637"/>
      <c r="BG709" s="637"/>
      <c r="BH709" s="637"/>
      <c r="BI709" s="637"/>
      <c r="BJ709" s="637"/>
      <c r="BK709" s="637"/>
      <c r="BL709" s="637"/>
      <c r="BM709" s="637"/>
      <c r="BN709" s="637"/>
      <c r="BO709" s="637"/>
      <c r="BP709" s="637"/>
      <c r="BQ709" s="637"/>
      <c r="BR709" s="637"/>
      <c r="BS709" s="637"/>
      <c r="BT709" s="637"/>
      <c r="BU709" s="637"/>
      <c r="BV709" s="637"/>
      <c r="BW709" s="637"/>
      <c r="BX709" s="637"/>
      <c r="BY709" s="637"/>
      <c r="BZ709" s="637"/>
      <c r="CA709" s="637"/>
      <c r="CB709" s="637"/>
    </row>
    <row r="710" spans="3:80">
      <c r="C710" s="636"/>
      <c r="D710" s="637"/>
      <c r="E710" s="637"/>
      <c r="F710" s="637"/>
      <c r="G710" s="637"/>
      <c r="H710" s="637"/>
      <c r="I710" s="637"/>
      <c r="J710" s="637"/>
      <c r="K710" s="637"/>
      <c r="L710" s="637"/>
      <c r="M710" s="637"/>
      <c r="N710" s="637"/>
      <c r="O710" s="637"/>
      <c r="P710" s="637"/>
      <c r="Q710" s="637"/>
      <c r="R710" s="637"/>
      <c r="S710" s="637"/>
      <c r="T710" s="637"/>
      <c r="U710" s="637"/>
      <c r="V710" s="637"/>
      <c r="W710" s="637"/>
      <c r="X710" s="637"/>
      <c r="Y710" s="637"/>
      <c r="Z710" s="637"/>
      <c r="AA710" s="637"/>
      <c r="AB710" s="637"/>
      <c r="AC710" s="637"/>
      <c r="AD710" s="637"/>
      <c r="AE710" s="637"/>
      <c r="AF710" s="637"/>
      <c r="AG710" s="637"/>
      <c r="AH710" s="637"/>
      <c r="AI710" s="637"/>
      <c r="AJ710" s="637"/>
      <c r="AK710" s="637"/>
      <c r="AL710" s="637"/>
      <c r="AM710" s="637"/>
      <c r="AN710" s="637"/>
      <c r="AO710" s="637"/>
      <c r="AP710" s="637"/>
      <c r="AQ710" s="637"/>
      <c r="AR710" s="637"/>
      <c r="AS710" s="637"/>
      <c r="AT710" s="637"/>
      <c r="AU710" s="637"/>
      <c r="AV710" s="637"/>
      <c r="AW710" s="637"/>
      <c r="AX710" s="637"/>
      <c r="AY710" s="637"/>
      <c r="AZ710" s="637"/>
      <c r="BA710" s="637"/>
      <c r="BB710" s="637"/>
      <c r="BC710" s="637"/>
      <c r="BD710" s="637"/>
      <c r="BE710" s="637"/>
      <c r="BF710" s="637"/>
      <c r="BG710" s="637"/>
      <c r="BH710" s="637"/>
      <c r="BI710" s="637"/>
      <c r="BJ710" s="637"/>
      <c r="BK710" s="637"/>
      <c r="BL710" s="637"/>
      <c r="BM710" s="637"/>
      <c r="BN710" s="637"/>
      <c r="BO710" s="637"/>
      <c r="BP710" s="637"/>
      <c r="BQ710" s="637"/>
      <c r="BR710" s="637"/>
      <c r="BS710" s="637"/>
      <c r="BT710" s="637"/>
      <c r="BU710" s="637"/>
      <c r="BV710" s="637"/>
      <c r="BW710" s="637"/>
      <c r="BX710" s="637"/>
      <c r="BY710" s="637"/>
      <c r="BZ710" s="637"/>
      <c r="CA710" s="637"/>
      <c r="CB710" s="637"/>
    </row>
    <row r="711" spans="3:80">
      <c r="C711" s="636"/>
      <c r="D711" s="637"/>
      <c r="E711" s="637"/>
      <c r="F711" s="637"/>
      <c r="G711" s="637"/>
      <c r="H711" s="637"/>
      <c r="I711" s="637"/>
      <c r="J711" s="637"/>
      <c r="K711" s="637"/>
      <c r="L711" s="637"/>
      <c r="M711" s="637"/>
      <c r="N711" s="637"/>
      <c r="O711" s="637"/>
      <c r="P711" s="637"/>
      <c r="Q711" s="637"/>
      <c r="R711" s="637"/>
      <c r="S711" s="637"/>
      <c r="T711" s="637"/>
      <c r="U711" s="637"/>
      <c r="V711" s="637"/>
      <c r="W711" s="637"/>
      <c r="X711" s="637"/>
      <c r="Y711" s="637"/>
      <c r="Z711" s="637"/>
      <c r="AA711" s="637"/>
      <c r="AB711" s="637"/>
      <c r="AC711" s="637"/>
      <c r="AD711" s="637"/>
      <c r="AE711" s="637"/>
      <c r="AF711" s="637"/>
      <c r="AG711" s="637"/>
      <c r="AH711" s="637"/>
      <c r="AI711" s="637"/>
      <c r="AJ711" s="637"/>
      <c r="AK711" s="637"/>
      <c r="AL711" s="637"/>
      <c r="AM711" s="637"/>
      <c r="AN711" s="637"/>
      <c r="AO711" s="637"/>
      <c r="AP711" s="637"/>
      <c r="AQ711" s="637"/>
      <c r="AR711" s="637"/>
      <c r="AS711" s="637"/>
      <c r="AT711" s="637"/>
      <c r="AU711" s="637"/>
      <c r="AV711" s="637"/>
      <c r="AW711" s="637"/>
      <c r="AX711" s="637"/>
      <c r="AY711" s="637"/>
      <c r="AZ711" s="637"/>
      <c r="BA711" s="637"/>
      <c r="BB711" s="637"/>
      <c r="BC711" s="637"/>
      <c r="BD711" s="637"/>
      <c r="BE711" s="637"/>
      <c r="BF711" s="637"/>
      <c r="BG711" s="637"/>
      <c r="BH711" s="637"/>
      <c r="BI711" s="637"/>
      <c r="BJ711" s="637"/>
      <c r="BK711" s="637"/>
      <c r="BL711" s="637"/>
      <c r="BM711" s="637"/>
      <c r="BN711" s="637"/>
      <c r="BO711" s="637"/>
      <c r="BP711" s="637"/>
      <c r="BQ711" s="637"/>
      <c r="BR711" s="637"/>
      <c r="BS711" s="637"/>
      <c r="BT711" s="637"/>
      <c r="BU711" s="637"/>
      <c r="BV711" s="637"/>
      <c r="BW711" s="637"/>
      <c r="BX711" s="637"/>
      <c r="BY711" s="637"/>
      <c r="BZ711" s="637"/>
      <c r="CA711" s="637"/>
      <c r="CB711" s="637"/>
    </row>
    <row r="712" spans="3:80">
      <c r="C712" s="636"/>
      <c r="D712" s="637"/>
      <c r="E712" s="637"/>
      <c r="F712" s="637"/>
      <c r="G712" s="637"/>
      <c r="H712" s="637"/>
      <c r="I712" s="637"/>
      <c r="J712" s="637"/>
      <c r="K712" s="637"/>
      <c r="L712" s="637"/>
      <c r="M712" s="637"/>
      <c r="N712" s="637"/>
      <c r="O712" s="637"/>
      <c r="P712" s="637"/>
      <c r="Q712" s="637"/>
      <c r="R712" s="637"/>
      <c r="S712" s="637"/>
      <c r="T712" s="637"/>
      <c r="U712" s="637"/>
      <c r="V712" s="637"/>
      <c r="W712" s="637"/>
      <c r="X712" s="637"/>
      <c r="Y712" s="637"/>
      <c r="Z712" s="637"/>
      <c r="AA712" s="637"/>
      <c r="AB712" s="637"/>
      <c r="AC712" s="637"/>
      <c r="AD712" s="637"/>
      <c r="AE712" s="637"/>
      <c r="AF712" s="637"/>
      <c r="AG712" s="637"/>
      <c r="AH712" s="637"/>
      <c r="AI712" s="637"/>
      <c r="AJ712" s="637"/>
      <c r="AK712" s="637"/>
      <c r="AL712" s="637"/>
      <c r="AM712" s="637"/>
      <c r="AN712" s="637"/>
      <c r="AO712" s="637"/>
      <c r="AP712" s="637"/>
      <c r="AQ712" s="637"/>
      <c r="AR712" s="637"/>
      <c r="AS712" s="637"/>
      <c r="AT712" s="637"/>
      <c r="AU712" s="637"/>
      <c r="AV712" s="637"/>
      <c r="AW712" s="637"/>
      <c r="AX712" s="637"/>
      <c r="AY712" s="637"/>
      <c r="AZ712" s="637"/>
      <c r="BA712" s="637"/>
      <c r="BB712" s="637"/>
      <c r="BC712" s="637"/>
      <c r="BD712" s="637"/>
      <c r="BE712" s="637"/>
      <c r="BF712" s="637"/>
      <c r="BG712" s="637"/>
      <c r="BH712" s="637"/>
      <c r="BI712" s="637"/>
      <c r="BJ712" s="637"/>
      <c r="BK712" s="637"/>
      <c r="BL712" s="637"/>
      <c r="BM712" s="637"/>
      <c r="BN712" s="637"/>
      <c r="BO712" s="637"/>
      <c r="BP712" s="637"/>
      <c r="BQ712" s="637"/>
      <c r="BR712" s="637"/>
      <c r="BS712" s="637"/>
      <c r="BT712" s="637"/>
      <c r="BU712" s="637"/>
      <c r="BV712" s="637"/>
      <c r="BW712" s="637"/>
      <c r="BX712" s="637"/>
      <c r="BY712" s="637"/>
      <c r="BZ712" s="637"/>
      <c r="CA712" s="637"/>
      <c r="CB712" s="637"/>
    </row>
    <row r="713" spans="3:80">
      <c r="C713" s="636"/>
      <c r="D713" s="637"/>
      <c r="E713" s="637"/>
      <c r="F713" s="637"/>
      <c r="G713" s="637"/>
      <c r="H713" s="637"/>
      <c r="I713" s="637"/>
      <c r="J713" s="637"/>
      <c r="K713" s="637"/>
      <c r="L713" s="637"/>
      <c r="M713" s="637"/>
      <c r="N713" s="637"/>
      <c r="O713" s="637"/>
      <c r="P713" s="637"/>
      <c r="Q713" s="637"/>
      <c r="R713" s="637"/>
      <c r="S713" s="637"/>
      <c r="T713" s="637"/>
      <c r="U713" s="637"/>
      <c r="V713" s="637"/>
      <c r="W713" s="637"/>
      <c r="X713" s="637"/>
      <c r="Y713" s="637"/>
      <c r="Z713" s="637"/>
      <c r="AA713" s="637"/>
      <c r="AB713" s="637"/>
      <c r="AC713" s="637"/>
      <c r="AD713" s="637"/>
      <c r="AE713" s="637"/>
      <c r="AF713" s="637"/>
      <c r="AG713" s="637"/>
      <c r="AH713" s="637"/>
      <c r="AI713" s="637"/>
      <c r="AJ713" s="637"/>
      <c r="AK713" s="637"/>
      <c r="AL713" s="637"/>
      <c r="AM713" s="637"/>
      <c r="AN713" s="637"/>
      <c r="AO713" s="637"/>
      <c r="AP713" s="637"/>
      <c r="AQ713" s="637"/>
      <c r="AR713" s="637"/>
      <c r="AS713" s="637"/>
      <c r="AT713" s="637"/>
      <c r="AU713" s="637"/>
      <c r="AV713" s="637"/>
      <c r="AW713" s="637"/>
      <c r="AX713" s="637"/>
      <c r="AY713" s="637"/>
      <c r="AZ713" s="637"/>
      <c r="BA713" s="637"/>
      <c r="BB713" s="637"/>
      <c r="BC713" s="637"/>
      <c r="BD713" s="637"/>
      <c r="BE713" s="637"/>
      <c r="BF713" s="637"/>
      <c r="BG713" s="637"/>
      <c r="BH713" s="637"/>
      <c r="BI713" s="637"/>
      <c r="BJ713" s="637"/>
      <c r="BK713" s="637"/>
      <c r="BL713" s="637"/>
      <c r="BM713" s="637"/>
      <c r="BN713" s="637"/>
      <c r="BO713" s="637"/>
      <c r="BP713" s="637"/>
      <c r="BQ713" s="637"/>
      <c r="BR713" s="637"/>
      <c r="BS713" s="637"/>
      <c r="BT713" s="637"/>
      <c r="BU713" s="637"/>
      <c r="BV713" s="637"/>
      <c r="BW713" s="637"/>
      <c r="BX713" s="637"/>
      <c r="BY713" s="637"/>
      <c r="BZ713" s="637"/>
      <c r="CA713" s="637"/>
      <c r="CB713" s="637"/>
    </row>
    <row r="714" spans="3:80">
      <c r="C714" s="636"/>
      <c r="D714" s="637"/>
      <c r="E714" s="637"/>
      <c r="F714" s="637"/>
      <c r="G714" s="637"/>
      <c r="H714" s="637"/>
      <c r="I714" s="637"/>
      <c r="J714" s="637"/>
      <c r="K714" s="637"/>
      <c r="L714" s="637"/>
      <c r="M714" s="637"/>
      <c r="N714" s="637"/>
      <c r="O714" s="637"/>
      <c r="P714" s="637"/>
      <c r="Q714" s="637"/>
      <c r="R714" s="637"/>
      <c r="S714" s="637"/>
      <c r="T714" s="637"/>
      <c r="U714" s="637"/>
      <c r="V714" s="637"/>
      <c r="W714" s="637"/>
      <c r="X714" s="637"/>
      <c r="Y714" s="637"/>
      <c r="Z714" s="637"/>
      <c r="AA714" s="637"/>
      <c r="AB714" s="637"/>
      <c r="AC714" s="637"/>
      <c r="AD714" s="637"/>
      <c r="AE714" s="637"/>
      <c r="AF714" s="637"/>
      <c r="AG714" s="637"/>
      <c r="AH714" s="637"/>
      <c r="AI714" s="637"/>
      <c r="AJ714" s="637"/>
      <c r="AK714" s="637"/>
      <c r="AL714" s="637"/>
      <c r="AM714" s="637"/>
      <c r="AN714" s="637"/>
      <c r="AO714" s="637"/>
      <c r="AP714" s="637"/>
      <c r="AQ714" s="637"/>
      <c r="AR714" s="637"/>
      <c r="AS714" s="637"/>
      <c r="AT714" s="637"/>
      <c r="AU714" s="637"/>
      <c r="AV714" s="637"/>
      <c r="AW714" s="637"/>
      <c r="AX714" s="637"/>
      <c r="AY714" s="637"/>
      <c r="AZ714" s="637"/>
      <c r="BA714" s="637"/>
      <c r="BB714" s="637"/>
      <c r="BC714" s="637"/>
      <c r="BD714" s="637"/>
      <c r="BE714" s="637"/>
      <c r="BF714" s="637"/>
      <c r="BG714" s="637"/>
      <c r="BH714" s="637"/>
      <c r="BI714" s="637"/>
      <c r="BJ714" s="637"/>
      <c r="BK714" s="637"/>
      <c r="BL714" s="637"/>
      <c r="BM714" s="637"/>
      <c r="BN714" s="637"/>
      <c r="BO714" s="637"/>
      <c r="BP714" s="637"/>
      <c r="BQ714" s="637"/>
      <c r="BR714" s="637"/>
      <c r="BS714" s="637"/>
      <c r="BT714" s="637"/>
      <c r="BU714" s="637"/>
      <c r="BV714" s="637"/>
      <c r="BW714" s="637"/>
      <c r="BX714" s="637"/>
      <c r="BY714" s="637"/>
      <c r="BZ714" s="637"/>
      <c r="CA714" s="637"/>
      <c r="CB714" s="637"/>
    </row>
    <row r="715" spans="3:80">
      <c r="C715" s="636"/>
      <c r="D715" s="637"/>
      <c r="E715" s="637"/>
      <c r="F715" s="637"/>
      <c r="G715" s="637"/>
      <c r="H715" s="637"/>
      <c r="I715" s="637"/>
      <c r="J715" s="637"/>
      <c r="K715" s="637"/>
      <c r="L715" s="637"/>
      <c r="M715" s="637"/>
      <c r="N715" s="637"/>
      <c r="O715" s="637"/>
      <c r="P715" s="637"/>
      <c r="Q715" s="637"/>
      <c r="R715" s="637"/>
      <c r="S715" s="637"/>
      <c r="T715" s="637"/>
      <c r="U715" s="637"/>
      <c r="V715" s="637"/>
      <c r="W715" s="637"/>
      <c r="X715" s="637"/>
      <c r="Y715" s="637"/>
      <c r="Z715" s="637"/>
      <c r="AA715" s="637"/>
      <c r="AB715" s="637"/>
      <c r="AC715" s="637"/>
      <c r="AD715" s="637"/>
      <c r="AE715" s="637"/>
      <c r="AF715" s="637"/>
      <c r="AG715" s="637"/>
      <c r="AH715" s="637"/>
      <c r="AI715" s="637"/>
      <c r="AJ715" s="637"/>
      <c r="AK715" s="637"/>
      <c r="AL715" s="637"/>
      <c r="AM715" s="637"/>
      <c r="AN715" s="637"/>
      <c r="AO715" s="637"/>
      <c r="AP715" s="637"/>
      <c r="AQ715" s="637"/>
      <c r="AR715" s="637"/>
      <c r="AS715" s="637"/>
      <c r="AT715" s="637"/>
      <c r="AU715" s="637"/>
      <c r="AV715" s="637"/>
      <c r="AW715" s="637"/>
      <c r="AX715" s="637"/>
      <c r="AY715" s="637"/>
      <c r="AZ715" s="637"/>
      <c r="BA715" s="637"/>
      <c r="BB715" s="637"/>
      <c r="BC715" s="637"/>
      <c r="BD715" s="637"/>
      <c r="BE715" s="637"/>
      <c r="BF715" s="637"/>
      <c r="BG715" s="637"/>
      <c r="BH715" s="637"/>
      <c r="BI715" s="637"/>
      <c r="BJ715" s="637"/>
      <c r="BK715" s="637"/>
      <c r="BL715" s="637"/>
      <c r="BM715" s="637"/>
      <c r="BN715" s="637"/>
      <c r="BO715" s="637"/>
      <c r="BP715" s="637"/>
      <c r="BQ715" s="637"/>
      <c r="BR715" s="637"/>
      <c r="BS715" s="637"/>
      <c r="BT715" s="637"/>
      <c r="BU715" s="637"/>
      <c r="BV715" s="637"/>
      <c r="BW715" s="637"/>
      <c r="BX715" s="637"/>
      <c r="BY715" s="637"/>
      <c r="BZ715" s="637"/>
      <c r="CA715" s="637"/>
      <c r="CB715" s="637"/>
    </row>
    <row r="716" spans="3:80">
      <c r="C716" s="636"/>
      <c r="D716" s="637"/>
      <c r="E716" s="637"/>
      <c r="F716" s="637"/>
      <c r="G716" s="637"/>
      <c r="H716" s="637"/>
      <c r="I716" s="637"/>
      <c r="J716" s="637"/>
      <c r="K716" s="637"/>
      <c r="L716" s="637"/>
      <c r="M716" s="637"/>
      <c r="N716" s="637"/>
      <c r="O716" s="637"/>
      <c r="P716" s="637"/>
      <c r="Q716" s="637"/>
      <c r="R716" s="637"/>
      <c r="S716" s="637"/>
      <c r="T716" s="637"/>
      <c r="U716" s="637"/>
      <c r="V716" s="637"/>
      <c r="W716" s="637"/>
      <c r="X716" s="637"/>
      <c r="Y716" s="637"/>
      <c r="Z716" s="637"/>
      <c r="AA716" s="637"/>
      <c r="AB716" s="637"/>
      <c r="AC716" s="637"/>
      <c r="AD716" s="637"/>
      <c r="AE716" s="637"/>
      <c r="AF716" s="637"/>
      <c r="AG716" s="637"/>
      <c r="AH716" s="637"/>
      <c r="AI716" s="637"/>
      <c r="AJ716" s="637"/>
      <c r="AK716" s="637"/>
      <c r="AL716" s="637"/>
      <c r="AM716" s="637"/>
      <c r="AN716" s="637"/>
      <c r="AO716" s="637"/>
      <c r="AP716" s="637"/>
      <c r="AQ716" s="637"/>
      <c r="AR716" s="637"/>
      <c r="AS716" s="637"/>
      <c r="AT716" s="637"/>
      <c r="AU716" s="637"/>
      <c r="AV716" s="637"/>
      <c r="AW716" s="637"/>
      <c r="AX716" s="637"/>
      <c r="AY716" s="637"/>
      <c r="AZ716" s="637"/>
      <c r="BA716" s="637"/>
      <c r="BB716" s="637"/>
      <c r="BC716" s="637"/>
      <c r="BD716" s="637"/>
      <c r="BE716" s="637"/>
      <c r="BF716" s="637"/>
      <c r="BG716" s="637"/>
      <c r="BH716" s="637"/>
      <c r="BI716" s="637"/>
      <c r="BJ716" s="637"/>
      <c r="BK716" s="637"/>
      <c r="BL716" s="637"/>
      <c r="BM716" s="637"/>
      <c r="BN716" s="637"/>
      <c r="BO716" s="637"/>
      <c r="BP716" s="637"/>
      <c r="BQ716" s="637"/>
      <c r="BR716" s="637"/>
      <c r="BS716" s="637"/>
      <c r="BT716" s="637"/>
      <c r="BU716" s="637"/>
      <c r="BV716" s="637"/>
      <c r="BW716" s="637"/>
      <c r="BX716" s="637"/>
      <c r="BY716" s="637"/>
      <c r="BZ716" s="637"/>
      <c r="CA716" s="637"/>
      <c r="CB716" s="637"/>
    </row>
    <row r="717" spans="3:80">
      <c r="C717" s="636"/>
      <c r="D717" s="637"/>
      <c r="E717" s="637"/>
      <c r="F717" s="637"/>
      <c r="G717" s="637"/>
      <c r="H717" s="637"/>
      <c r="I717" s="637"/>
      <c r="J717" s="637"/>
      <c r="K717" s="637"/>
      <c r="L717" s="637"/>
      <c r="M717" s="637"/>
      <c r="N717" s="637"/>
      <c r="O717" s="637"/>
      <c r="P717" s="637"/>
      <c r="Q717" s="637"/>
      <c r="R717" s="637"/>
      <c r="S717" s="637"/>
      <c r="T717" s="637"/>
      <c r="U717" s="637"/>
      <c r="V717" s="637"/>
      <c r="W717" s="637"/>
      <c r="X717" s="637"/>
      <c r="Y717" s="637"/>
      <c r="Z717" s="637"/>
      <c r="AA717" s="637"/>
      <c r="AB717" s="637"/>
      <c r="AC717" s="637"/>
      <c r="AD717" s="637"/>
      <c r="AE717" s="637"/>
      <c r="AF717" s="637"/>
      <c r="AG717" s="637"/>
      <c r="AH717" s="637"/>
      <c r="AI717" s="637"/>
      <c r="AJ717" s="637"/>
      <c r="AK717" s="637"/>
      <c r="AL717" s="637"/>
      <c r="AM717" s="637"/>
      <c r="AN717" s="637"/>
      <c r="AO717" s="637"/>
      <c r="AP717" s="637"/>
      <c r="AQ717" s="637"/>
      <c r="AR717" s="637"/>
      <c r="AS717" s="637"/>
      <c r="AT717" s="637"/>
      <c r="AU717" s="637"/>
      <c r="AV717" s="637"/>
      <c r="AW717" s="637"/>
      <c r="AX717" s="637"/>
      <c r="AY717" s="637"/>
      <c r="AZ717" s="637"/>
      <c r="BA717" s="637"/>
      <c r="BB717" s="637"/>
      <c r="BC717" s="637"/>
      <c r="BD717" s="637"/>
      <c r="BE717" s="637"/>
      <c r="BF717" s="637"/>
      <c r="BG717" s="637"/>
      <c r="BH717" s="637"/>
      <c r="BI717" s="637"/>
      <c r="BJ717" s="637"/>
      <c r="BK717" s="637"/>
      <c r="BL717" s="637"/>
      <c r="BM717" s="637"/>
      <c r="BN717" s="637"/>
      <c r="BO717" s="637"/>
      <c r="BP717" s="637"/>
      <c r="BQ717" s="637"/>
      <c r="BR717" s="637"/>
      <c r="BS717" s="637"/>
      <c r="BT717" s="637"/>
      <c r="BU717" s="637"/>
      <c r="BV717" s="637"/>
      <c r="BW717" s="637"/>
      <c r="BX717" s="637"/>
      <c r="BY717" s="637"/>
      <c r="BZ717" s="637"/>
      <c r="CA717" s="637"/>
      <c r="CB717" s="637"/>
    </row>
    <row r="718" spans="3:80">
      <c r="C718" s="636"/>
      <c r="D718" s="637"/>
      <c r="E718" s="637"/>
      <c r="F718" s="637"/>
      <c r="G718" s="637"/>
      <c r="H718" s="637"/>
      <c r="I718" s="637"/>
      <c r="J718" s="637"/>
      <c r="K718" s="637"/>
      <c r="L718" s="637"/>
      <c r="M718" s="637"/>
      <c r="N718" s="637"/>
      <c r="O718" s="637"/>
      <c r="P718" s="637"/>
      <c r="Q718" s="637"/>
      <c r="R718" s="637"/>
      <c r="S718" s="637"/>
      <c r="T718" s="637"/>
      <c r="U718" s="637"/>
      <c r="V718" s="637"/>
      <c r="W718" s="637"/>
      <c r="X718" s="637"/>
      <c r="Y718" s="637"/>
      <c r="Z718" s="637"/>
      <c r="AA718" s="637"/>
      <c r="AB718" s="637"/>
      <c r="AC718" s="637"/>
      <c r="AD718" s="637"/>
      <c r="AE718" s="637"/>
      <c r="AF718" s="637"/>
      <c r="AG718" s="637"/>
      <c r="AH718" s="637"/>
      <c r="AI718" s="637"/>
      <c r="AJ718" s="637"/>
      <c r="AK718" s="637"/>
      <c r="AL718" s="637"/>
      <c r="AM718" s="637"/>
      <c r="AN718" s="637"/>
      <c r="AO718" s="637"/>
      <c r="AP718" s="637"/>
      <c r="AQ718" s="637"/>
      <c r="AR718" s="637"/>
      <c r="AS718" s="637"/>
      <c r="AT718" s="637"/>
      <c r="AU718" s="637"/>
      <c r="AV718" s="637"/>
      <c r="AW718" s="637"/>
      <c r="AX718" s="637"/>
      <c r="AY718" s="637"/>
      <c r="AZ718" s="637"/>
      <c r="BA718" s="637"/>
      <c r="BB718" s="637"/>
      <c r="BC718" s="637"/>
      <c r="BD718" s="637"/>
      <c r="BE718" s="637"/>
      <c r="BF718" s="637"/>
      <c r="BG718" s="637"/>
      <c r="BH718" s="637"/>
      <c r="BI718" s="637"/>
      <c r="BJ718" s="637"/>
      <c r="BK718" s="637"/>
      <c r="BL718" s="637"/>
      <c r="BM718" s="637"/>
      <c r="BN718" s="637"/>
      <c r="BO718" s="637"/>
      <c r="BP718" s="637"/>
      <c r="BQ718" s="637"/>
      <c r="BR718" s="637"/>
      <c r="BS718" s="637"/>
      <c r="BT718" s="637"/>
      <c r="BU718" s="637"/>
      <c r="BV718" s="637"/>
      <c r="BW718" s="637"/>
      <c r="BX718" s="637"/>
      <c r="BY718" s="637"/>
      <c r="BZ718" s="637"/>
      <c r="CA718" s="637"/>
      <c r="CB718" s="637"/>
    </row>
    <row r="719" spans="3:80">
      <c r="C719" s="636"/>
      <c r="D719" s="637"/>
      <c r="E719" s="637"/>
      <c r="F719" s="637"/>
      <c r="G719" s="637"/>
      <c r="H719" s="637"/>
      <c r="I719" s="637"/>
      <c r="J719" s="637"/>
      <c r="K719" s="637"/>
      <c r="L719" s="637"/>
      <c r="M719" s="637"/>
      <c r="N719" s="637"/>
      <c r="O719" s="637"/>
      <c r="P719" s="637"/>
      <c r="Q719" s="637"/>
      <c r="R719" s="637"/>
      <c r="S719" s="637"/>
      <c r="T719" s="637"/>
      <c r="U719" s="637"/>
      <c r="V719" s="637"/>
      <c r="W719" s="637"/>
      <c r="X719" s="637"/>
      <c r="Y719" s="637"/>
      <c r="Z719" s="637"/>
      <c r="AA719" s="637"/>
      <c r="AB719" s="637"/>
      <c r="AC719" s="637"/>
      <c r="AD719" s="637"/>
      <c r="AE719" s="637"/>
      <c r="AF719" s="637"/>
      <c r="AG719" s="637"/>
      <c r="AH719" s="637"/>
      <c r="AI719" s="637"/>
      <c r="AJ719" s="637"/>
      <c r="AK719" s="637"/>
      <c r="AL719" s="637"/>
      <c r="AM719" s="637"/>
      <c r="AN719" s="637"/>
      <c r="AO719" s="637"/>
      <c r="AP719" s="637"/>
      <c r="AQ719" s="637"/>
      <c r="AR719" s="637"/>
      <c r="AS719" s="637"/>
      <c r="AT719" s="637"/>
      <c r="AU719" s="637"/>
      <c r="AV719" s="637"/>
      <c r="AW719" s="637"/>
      <c r="AX719" s="637"/>
      <c r="AY719" s="637"/>
      <c r="AZ719" s="637"/>
      <c r="BA719" s="637"/>
      <c r="BB719" s="637"/>
      <c r="BC719" s="637"/>
      <c r="BD719" s="637"/>
      <c r="BE719" s="637"/>
      <c r="BF719" s="637"/>
      <c r="BG719" s="637"/>
      <c r="BH719" s="637"/>
      <c r="BI719" s="637"/>
      <c r="BJ719" s="637"/>
      <c r="BK719" s="637"/>
      <c r="BL719" s="637"/>
      <c r="BM719" s="637"/>
      <c r="BN719" s="637"/>
      <c r="BO719" s="637"/>
      <c r="BP719" s="637"/>
      <c r="BQ719" s="637"/>
      <c r="BR719" s="637"/>
      <c r="BS719" s="637"/>
      <c r="BT719" s="637"/>
      <c r="BU719" s="637"/>
      <c r="BV719" s="637"/>
      <c r="BW719" s="637"/>
      <c r="BX719" s="637"/>
      <c r="BY719" s="637"/>
      <c r="BZ719" s="637"/>
      <c r="CA719" s="637"/>
      <c r="CB719" s="637"/>
    </row>
    <row r="720" spans="3:80">
      <c r="C720" s="636"/>
      <c r="D720" s="637"/>
      <c r="E720" s="637"/>
      <c r="F720" s="637"/>
      <c r="G720" s="637"/>
      <c r="H720" s="637"/>
      <c r="I720" s="637"/>
      <c r="J720" s="637"/>
      <c r="K720" s="637"/>
      <c r="L720" s="637"/>
      <c r="M720" s="637"/>
      <c r="N720" s="637"/>
      <c r="O720" s="637"/>
      <c r="P720" s="637"/>
      <c r="Q720" s="637"/>
      <c r="R720" s="637"/>
      <c r="S720" s="637"/>
      <c r="T720" s="637"/>
      <c r="U720" s="637"/>
      <c r="V720" s="637"/>
      <c r="W720" s="637"/>
      <c r="X720" s="637"/>
      <c r="Y720" s="637"/>
      <c r="Z720" s="637"/>
      <c r="AA720" s="637"/>
      <c r="AB720" s="637"/>
      <c r="AC720" s="637"/>
      <c r="AD720" s="637"/>
      <c r="AE720" s="637"/>
      <c r="AF720" s="637"/>
      <c r="AG720" s="637"/>
      <c r="AH720" s="637"/>
      <c r="AI720" s="637"/>
      <c r="AJ720" s="637"/>
      <c r="AK720" s="637"/>
      <c r="AL720" s="637"/>
      <c r="AM720" s="637"/>
      <c r="AN720" s="637"/>
      <c r="AO720" s="637"/>
      <c r="AP720" s="637"/>
      <c r="AQ720" s="637"/>
      <c r="AR720" s="637"/>
      <c r="AS720" s="637"/>
      <c r="AT720" s="637"/>
      <c r="AU720" s="637"/>
      <c r="AV720" s="637"/>
      <c r="AW720" s="637"/>
      <c r="AX720" s="637"/>
      <c r="AY720" s="637"/>
      <c r="AZ720" s="637"/>
      <c r="BA720" s="637"/>
      <c r="BB720" s="637"/>
      <c r="BC720" s="637"/>
      <c r="BD720" s="637"/>
      <c r="BE720" s="637"/>
      <c r="BF720" s="637"/>
      <c r="BG720" s="637"/>
      <c r="BH720" s="637"/>
      <c r="BI720" s="637"/>
      <c r="BJ720" s="637"/>
      <c r="BK720" s="637"/>
      <c r="BL720" s="637"/>
      <c r="BM720" s="637"/>
      <c r="BN720" s="637"/>
      <c r="BO720" s="637"/>
      <c r="BP720" s="637"/>
      <c r="BQ720" s="637"/>
      <c r="BR720" s="637"/>
      <c r="BS720" s="637"/>
      <c r="BT720" s="637"/>
      <c r="BU720" s="637"/>
      <c r="BV720" s="637"/>
      <c r="BW720" s="637"/>
      <c r="BX720" s="637"/>
      <c r="BY720" s="637"/>
      <c r="BZ720" s="637"/>
      <c r="CA720" s="637"/>
      <c r="CB720" s="637"/>
    </row>
    <row r="721" spans="3:80">
      <c r="C721" s="636"/>
      <c r="D721" s="637"/>
      <c r="E721" s="637"/>
      <c r="F721" s="637"/>
      <c r="G721" s="637"/>
      <c r="H721" s="637"/>
      <c r="I721" s="637"/>
      <c r="J721" s="637"/>
      <c r="K721" s="637"/>
      <c r="L721" s="637"/>
      <c r="M721" s="637"/>
      <c r="N721" s="637"/>
      <c r="O721" s="637"/>
      <c r="P721" s="637"/>
      <c r="Q721" s="637"/>
      <c r="R721" s="637"/>
      <c r="S721" s="637"/>
      <c r="T721" s="637"/>
      <c r="U721" s="637"/>
      <c r="V721" s="637"/>
      <c r="W721" s="637"/>
      <c r="X721" s="637"/>
      <c r="Y721" s="637"/>
      <c r="Z721" s="637"/>
      <c r="AA721" s="637"/>
      <c r="AB721" s="637"/>
      <c r="AC721" s="637"/>
      <c r="AD721" s="637"/>
      <c r="AE721" s="637"/>
      <c r="AF721" s="637"/>
      <c r="AG721" s="637"/>
      <c r="AH721" s="637"/>
      <c r="AI721" s="637"/>
      <c r="AJ721" s="637"/>
      <c r="AK721" s="637"/>
      <c r="AL721" s="637"/>
      <c r="AM721" s="637"/>
      <c r="AN721" s="637"/>
      <c r="AO721" s="637"/>
      <c r="AP721" s="637"/>
      <c r="AQ721" s="637"/>
      <c r="AR721" s="637"/>
      <c r="AS721" s="637"/>
      <c r="AT721" s="637"/>
      <c r="AU721" s="637"/>
      <c r="AV721" s="637"/>
      <c r="AW721" s="637"/>
      <c r="AX721" s="637"/>
      <c r="AY721" s="637"/>
      <c r="AZ721" s="637"/>
      <c r="BA721" s="637"/>
      <c r="BB721" s="637"/>
      <c r="BC721" s="637"/>
      <c r="BD721" s="637"/>
      <c r="BE721" s="637"/>
      <c r="BF721" s="637"/>
      <c r="BG721" s="637"/>
      <c r="BH721" s="637"/>
      <c r="BI721" s="637"/>
      <c r="BJ721" s="637"/>
      <c r="BK721" s="637"/>
      <c r="BL721" s="637"/>
      <c r="BM721" s="637"/>
      <c r="BN721" s="637"/>
      <c r="BO721" s="637"/>
      <c r="BP721" s="637"/>
      <c r="BQ721" s="637"/>
      <c r="BR721" s="637"/>
      <c r="BS721" s="637"/>
      <c r="BT721" s="637"/>
      <c r="BU721" s="637"/>
      <c r="BV721" s="637"/>
      <c r="BW721" s="637"/>
      <c r="BX721" s="637"/>
      <c r="BY721" s="637"/>
      <c r="BZ721" s="637"/>
      <c r="CA721" s="637"/>
      <c r="CB721" s="637"/>
    </row>
    <row r="722" spans="3:80">
      <c r="C722" s="636"/>
      <c r="D722" s="637"/>
      <c r="E722" s="637"/>
      <c r="F722" s="637"/>
      <c r="G722" s="637"/>
      <c r="H722" s="637"/>
      <c r="I722" s="637"/>
      <c r="J722" s="637"/>
      <c r="K722" s="637"/>
      <c r="L722" s="637"/>
      <c r="M722" s="637"/>
      <c r="N722" s="637"/>
      <c r="O722" s="637"/>
      <c r="P722" s="637"/>
      <c r="Q722" s="637"/>
      <c r="R722" s="637"/>
      <c r="S722" s="637"/>
      <c r="T722" s="637"/>
      <c r="U722" s="637"/>
      <c r="V722" s="637"/>
      <c r="W722" s="637"/>
      <c r="X722" s="637"/>
      <c r="Y722" s="637"/>
      <c r="Z722" s="637"/>
      <c r="AA722" s="637"/>
      <c r="AB722" s="637"/>
      <c r="AC722" s="637"/>
      <c r="AD722" s="637"/>
      <c r="AE722" s="637"/>
      <c r="AF722" s="637"/>
      <c r="AG722" s="637"/>
      <c r="AH722" s="637"/>
      <c r="AI722" s="637"/>
      <c r="AJ722" s="637"/>
      <c r="AK722" s="637"/>
      <c r="AL722" s="637"/>
      <c r="AM722" s="637"/>
      <c r="AN722" s="637"/>
      <c r="AO722" s="637"/>
      <c r="AP722" s="637"/>
      <c r="AQ722" s="637"/>
      <c r="AR722" s="637"/>
      <c r="AS722" s="637"/>
      <c r="AT722" s="637"/>
      <c r="AU722" s="637"/>
      <c r="AV722" s="637"/>
      <c r="AW722" s="637"/>
      <c r="AX722" s="637"/>
      <c r="AY722" s="637"/>
      <c r="AZ722" s="637"/>
      <c r="BA722" s="637"/>
      <c r="BB722" s="637"/>
      <c r="BC722" s="637"/>
      <c r="BD722" s="637"/>
      <c r="BE722" s="637"/>
      <c r="BF722" s="637"/>
      <c r="BG722" s="637"/>
      <c r="BH722" s="637"/>
      <c r="BI722" s="637"/>
      <c r="BJ722" s="637"/>
      <c r="BK722" s="637"/>
      <c r="BL722" s="637"/>
      <c r="BM722" s="637"/>
      <c r="BN722" s="637"/>
      <c r="BO722" s="637"/>
      <c r="BP722" s="637"/>
      <c r="BQ722" s="637"/>
      <c r="BR722" s="637"/>
      <c r="BS722" s="637"/>
      <c r="BT722" s="637"/>
      <c r="BU722" s="637"/>
      <c r="BV722" s="637"/>
      <c r="BW722" s="637"/>
      <c r="BX722" s="637"/>
      <c r="BY722" s="637"/>
      <c r="BZ722" s="637"/>
      <c r="CA722" s="637"/>
      <c r="CB722" s="637"/>
    </row>
    <row r="723" spans="3:80">
      <c r="C723" s="636"/>
      <c r="D723" s="637"/>
      <c r="E723" s="637"/>
      <c r="F723" s="637"/>
      <c r="G723" s="637"/>
      <c r="H723" s="637"/>
      <c r="I723" s="637"/>
      <c r="J723" s="637"/>
      <c r="K723" s="637"/>
      <c r="L723" s="637"/>
      <c r="M723" s="637"/>
      <c r="N723" s="637"/>
      <c r="O723" s="637"/>
      <c r="P723" s="637"/>
      <c r="Q723" s="637"/>
      <c r="R723" s="637"/>
      <c r="S723" s="637"/>
      <c r="T723" s="637"/>
      <c r="U723" s="637"/>
      <c r="V723" s="637"/>
      <c r="W723" s="637"/>
      <c r="X723" s="637"/>
      <c r="Y723" s="637"/>
      <c r="Z723" s="637"/>
      <c r="AA723" s="637"/>
      <c r="AB723" s="637"/>
      <c r="AC723" s="637"/>
      <c r="AD723" s="637"/>
      <c r="AE723" s="637"/>
      <c r="AF723" s="637"/>
      <c r="AG723" s="637"/>
      <c r="AH723" s="637"/>
      <c r="AI723" s="637"/>
      <c r="AJ723" s="637"/>
      <c r="AK723" s="637"/>
      <c r="AL723" s="637"/>
      <c r="AM723" s="637"/>
      <c r="AN723" s="637"/>
      <c r="AO723" s="637"/>
      <c r="AP723" s="637"/>
      <c r="AQ723" s="637"/>
      <c r="AR723" s="637"/>
      <c r="AS723" s="637"/>
      <c r="AT723" s="637"/>
      <c r="AU723" s="637"/>
      <c r="AV723" s="637"/>
      <c r="AW723" s="637"/>
      <c r="AX723" s="637"/>
      <c r="AY723" s="637"/>
      <c r="AZ723" s="637"/>
      <c r="BA723" s="637"/>
      <c r="BB723" s="637"/>
      <c r="BC723" s="637"/>
      <c r="BD723" s="637"/>
      <c r="BE723" s="637"/>
      <c r="BF723" s="637"/>
      <c r="BG723" s="637"/>
      <c r="BH723" s="637"/>
      <c r="BI723" s="637"/>
      <c r="BJ723" s="637"/>
      <c r="BK723" s="637"/>
      <c r="BL723" s="637"/>
      <c r="BM723" s="637"/>
      <c r="BN723" s="637"/>
      <c r="BO723" s="637"/>
      <c r="BP723" s="637"/>
      <c r="BQ723" s="637"/>
      <c r="BR723" s="637"/>
      <c r="BS723" s="637"/>
      <c r="BT723" s="637"/>
      <c r="BU723" s="637"/>
      <c r="BV723" s="637"/>
      <c r="BW723" s="637"/>
      <c r="BX723" s="637"/>
      <c r="BY723" s="637"/>
      <c r="BZ723" s="637"/>
      <c r="CA723" s="637"/>
      <c r="CB723" s="637"/>
    </row>
    <row r="724" spans="3:80">
      <c r="C724" s="636"/>
      <c r="D724" s="637"/>
      <c r="E724" s="637"/>
      <c r="F724" s="637"/>
      <c r="G724" s="637"/>
      <c r="H724" s="637"/>
      <c r="I724" s="637"/>
      <c r="J724" s="637"/>
      <c r="K724" s="637"/>
      <c r="L724" s="637"/>
      <c r="M724" s="637"/>
      <c r="N724" s="637"/>
      <c r="O724" s="637"/>
      <c r="P724" s="637"/>
      <c r="Q724" s="637"/>
      <c r="R724" s="637"/>
      <c r="S724" s="637"/>
      <c r="T724" s="637"/>
      <c r="U724" s="637"/>
      <c r="V724" s="637"/>
      <c r="W724" s="637"/>
      <c r="X724" s="637"/>
      <c r="Y724" s="637"/>
      <c r="Z724" s="637"/>
      <c r="AA724" s="637"/>
      <c r="AB724" s="637"/>
      <c r="AC724" s="637"/>
      <c r="AD724" s="637"/>
      <c r="AE724" s="637"/>
      <c r="AF724" s="637"/>
      <c r="AG724" s="637"/>
      <c r="AH724" s="637"/>
      <c r="AI724" s="637"/>
      <c r="AJ724" s="637"/>
      <c r="AK724" s="637"/>
      <c r="AL724" s="637"/>
      <c r="AM724" s="637"/>
      <c r="AN724" s="637"/>
      <c r="AO724" s="637"/>
      <c r="AP724" s="637"/>
      <c r="AQ724" s="637"/>
      <c r="AR724" s="637"/>
      <c r="AS724" s="637"/>
      <c r="AT724" s="637"/>
      <c r="AU724" s="637"/>
      <c r="AV724" s="637"/>
      <c r="AW724" s="637"/>
      <c r="AX724" s="637"/>
      <c r="AY724" s="637"/>
      <c r="AZ724" s="637"/>
      <c r="BA724" s="637"/>
      <c r="BB724" s="637"/>
      <c r="BC724" s="637"/>
      <c r="BD724" s="637"/>
      <c r="BE724" s="637"/>
      <c r="BF724" s="637"/>
      <c r="BG724" s="637"/>
      <c r="BH724" s="637"/>
      <c r="BI724" s="637"/>
      <c r="BJ724" s="637"/>
      <c r="BK724" s="637"/>
      <c r="BL724" s="637"/>
      <c r="BM724" s="637"/>
      <c r="BN724" s="637"/>
      <c r="BO724" s="637"/>
      <c r="BP724" s="637"/>
      <c r="BQ724" s="637"/>
      <c r="BR724" s="637"/>
      <c r="BS724" s="637"/>
      <c r="BT724" s="637"/>
      <c r="BU724" s="637"/>
      <c r="BV724" s="637"/>
      <c r="BW724" s="637"/>
      <c r="BX724" s="637"/>
      <c r="BY724" s="637"/>
      <c r="BZ724" s="637"/>
      <c r="CA724" s="637"/>
      <c r="CB724" s="637"/>
    </row>
    <row r="725" spans="3:80">
      <c r="C725" s="636"/>
      <c r="D725" s="637"/>
      <c r="E725" s="637"/>
      <c r="F725" s="637"/>
      <c r="G725" s="637"/>
      <c r="H725" s="637"/>
      <c r="I725" s="637"/>
      <c r="J725" s="637"/>
      <c r="K725" s="637"/>
      <c r="L725" s="637"/>
      <c r="M725" s="637"/>
      <c r="N725" s="637"/>
      <c r="O725" s="637"/>
      <c r="P725" s="637"/>
      <c r="Q725" s="637"/>
      <c r="R725" s="637"/>
      <c r="S725" s="637"/>
      <c r="T725" s="637"/>
      <c r="U725" s="637"/>
      <c r="V725" s="637"/>
      <c r="W725" s="637"/>
      <c r="X725" s="637"/>
      <c r="Y725" s="637"/>
      <c r="Z725" s="637"/>
      <c r="AA725" s="637"/>
      <c r="AB725" s="637"/>
      <c r="AC725" s="637"/>
      <c r="AD725" s="637"/>
      <c r="AE725" s="637"/>
      <c r="AF725" s="637"/>
      <c r="AG725" s="637"/>
      <c r="AH725" s="637"/>
      <c r="AI725" s="637"/>
      <c r="AJ725" s="637"/>
      <c r="AK725" s="637"/>
      <c r="AL725" s="637"/>
      <c r="AM725" s="637"/>
      <c r="AN725" s="637"/>
      <c r="AO725" s="637"/>
      <c r="AP725" s="637"/>
      <c r="AQ725" s="637"/>
      <c r="AR725" s="637"/>
      <c r="AS725" s="637"/>
      <c r="AT725" s="637"/>
      <c r="AU725" s="637"/>
      <c r="AV725" s="637"/>
      <c r="AW725" s="637"/>
      <c r="AX725" s="637"/>
      <c r="AY725" s="637"/>
      <c r="AZ725" s="637"/>
      <c r="BA725" s="637"/>
      <c r="BB725" s="637"/>
      <c r="BC725" s="637"/>
      <c r="BD725" s="637"/>
      <c r="BE725" s="637"/>
      <c r="BF725" s="637"/>
      <c r="BG725" s="637"/>
      <c r="BH725" s="637"/>
      <c r="BI725" s="637"/>
      <c r="BJ725" s="637"/>
      <c r="BK725" s="637"/>
      <c r="BL725" s="637"/>
      <c r="BM725" s="637"/>
      <c r="BN725" s="637"/>
      <c r="BO725" s="637"/>
      <c r="BP725" s="637"/>
      <c r="BQ725" s="637"/>
      <c r="BR725" s="637"/>
      <c r="BS725" s="637"/>
      <c r="BT725" s="637"/>
      <c r="BU725" s="637"/>
      <c r="BV725" s="637"/>
      <c r="BW725" s="637"/>
      <c r="BX725" s="637"/>
      <c r="BY725" s="637"/>
      <c r="BZ725" s="637"/>
      <c r="CA725" s="637"/>
      <c r="CB725" s="637"/>
    </row>
    <row r="726" spans="3:80">
      <c r="C726" s="636"/>
      <c r="D726" s="637"/>
      <c r="E726" s="637"/>
      <c r="F726" s="637"/>
      <c r="G726" s="637"/>
      <c r="H726" s="637"/>
      <c r="I726" s="637"/>
      <c r="J726" s="637"/>
      <c r="K726" s="637"/>
      <c r="L726" s="637"/>
      <c r="M726" s="637"/>
      <c r="N726" s="637"/>
      <c r="O726" s="637"/>
      <c r="P726" s="637"/>
      <c r="Q726" s="637"/>
      <c r="R726" s="637"/>
      <c r="S726" s="637"/>
      <c r="T726" s="637"/>
      <c r="U726" s="637"/>
      <c r="V726" s="637"/>
      <c r="W726" s="637"/>
      <c r="X726" s="637"/>
      <c r="Y726" s="637"/>
      <c r="Z726" s="637"/>
      <c r="AA726" s="637"/>
      <c r="AB726" s="637"/>
      <c r="AC726" s="637"/>
      <c r="AD726" s="637"/>
      <c r="AE726" s="637"/>
      <c r="AF726" s="637"/>
      <c r="AG726" s="637"/>
      <c r="AH726" s="637"/>
      <c r="AI726" s="637"/>
      <c r="AJ726" s="637"/>
      <c r="AK726" s="637"/>
      <c r="AL726" s="637"/>
      <c r="AM726" s="637"/>
      <c r="AN726" s="637"/>
      <c r="AO726" s="637"/>
      <c r="AP726" s="637"/>
      <c r="AQ726" s="637"/>
      <c r="AR726" s="637"/>
      <c r="AS726" s="637"/>
      <c r="AT726" s="637"/>
      <c r="AU726" s="637"/>
      <c r="AV726" s="637"/>
      <c r="AW726" s="637"/>
      <c r="AX726" s="637"/>
      <c r="AY726" s="637"/>
      <c r="AZ726" s="637"/>
      <c r="BA726" s="637"/>
      <c r="BB726" s="637"/>
      <c r="BC726" s="637"/>
      <c r="BD726" s="637"/>
      <c r="BE726" s="637"/>
      <c r="BF726" s="637"/>
      <c r="BG726" s="637"/>
      <c r="BH726" s="637"/>
      <c r="BI726" s="637"/>
      <c r="BJ726" s="637"/>
      <c r="BK726" s="637"/>
      <c r="BL726" s="637"/>
      <c r="BM726" s="637"/>
      <c r="BN726" s="637"/>
      <c r="BO726" s="637"/>
      <c r="BP726" s="637"/>
      <c r="BQ726" s="637"/>
      <c r="BR726" s="637"/>
      <c r="BS726" s="637"/>
      <c r="BT726" s="637"/>
      <c r="BU726" s="637"/>
      <c r="BV726" s="637"/>
      <c r="BW726" s="637"/>
      <c r="BX726" s="637"/>
      <c r="BY726" s="637"/>
      <c r="BZ726" s="637"/>
      <c r="CA726" s="637"/>
      <c r="CB726" s="637"/>
    </row>
    <row r="727" spans="3:80">
      <c r="C727" s="636"/>
      <c r="D727" s="637"/>
      <c r="E727" s="637"/>
      <c r="F727" s="637"/>
      <c r="G727" s="637"/>
      <c r="H727" s="637"/>
      <c r="I727" s="637"/>
      <c r="J727" s="637"/>
      <c r="K727" s="637"/>
      <c r="L727" s="637"/>
      <c r="M727" s="637"/>
      <c r="N727" s="637"/>
      <c r="O727" s="637"/>
      <c r="P727" s="637"/>
      <c r="Q727" s="637"/>
      <c r="R727" s="637"/>
      <c r="S727" s="637"/>
      <c r="T727" s="637"/>
      <c r="U727" s="637"/>
      <c r="V727" s="637"/>
      <c r="W727" s="637"/>
      <c r="X727" s="637"/>
      <c r="Y727" s="637"/>
      <c r="Z727" s="637"/>
      <c r="AA727" s="637"/>
      <c r="AB727" s="637"/>
      <c r="AC727" s="637"/>
      <c r="AD727" s="637"/>
      <c r="AE727" s="637"/>
      <c r="AF727" s="637"/>
      <c r="AG727" s="637"/>
      <c r="AH727" s="637"/>
      <c r="AI727" s="637"/>
      <c r="AJ727" s="637"/>
      <c r="AK727" s="637"/>
      <c r="AL727" s="637"/>
      <c r="AM727" s="637"/>
      <c r="AN727" s="637"/>
      <c r="AO727" s="637"/>
      <c r="AP727" s="637"/>
      <c r="AQ727" s="637"/>
      <c r="AR727" s="637"/>
      <c r="AS727" s="637"/>
      <c r="AT727" s="637"/>
      <c r="AU727" s="637"/>
      <c r="AV727" s="637"/>
      <c r="AW727" s="637"/>
      <c r="AX727" s="637"/>
      <c r="AY727" s="637"/>
      <c r="AZ727" s="637"/>
      <c r="BA727" s="637"/>
      <c r="BB727" s="637"/>
      <c r="BC727" s="637"/>
      <c r="BD727" s="637"/>
      <c r="BE727" s="637"/>
      <c r="BF727" s="637"/>
      <c r="BG727" s="637"/>
      <c r="BH727" s="637"/>
      <c r="BI727" s="637"/>
      <c r="BJ727" s="637"/>
      <c r="BK727" s="637"/>
      <c r="BL727" s="637"/>
      <c r="BM727" s="637"/>
      <c r="BN727" s="637"/>
      <c r="BO727" s="637"/>
      <c r="BP727" s="637"/>
      <c r="BQ727" s="637"/>
      <c r="BR727" s="637"/>
      <c r="BS727" s="637"/>
      <c r="BT727" s="637"/>
      <c r="BU727" s="637"/>
      <c r="BV727" s="637"/>
      <c r="BW727" s="637"/>
      <c r="BX727" s="637"/>
      <c r="BY727" s="637"/>
      <c r="BZ727" s="637"/>
      <c r="CA727" s="637"/>
      <c r="CB727" s="637"/>
    </row>
    <row r="728" spans="3:80">
      <c r="C728" s="636"/>
      <c r="D728" s="637"/>
      <c r="E728" s="637"/>
      <c r="F728" s="637"/>
      <c r="G728" s="637"/>
      <c r="H728" s="637"/>
      <c r="I728" s="637"/>
      <c r="J728" s="637"/>
      <c r="K728" s="637"/>
      <c r="L728" s="637"/>
      <c r="M728" s="637"/>
      <c r="N728" s="637"/>
      <c r="O728" s="637"/>
      <c r="P728" s="637"/>
      <c r="Q728" s="637"/>
      <c r="R728" s="637"/>
      <c r="S728" s="637"/>
      <c r="T728" s="637"/>
      <c r="U728" s="637"/>
      <c r="V728" s="637"/>
      <c r="W728" s="637"/>
      <c r="X728" s="637"/>
      <c r="Y728" s="637"/>
      <c r="Z728" s="637"/>
      <c r="AA728" s="637"/>
      <c r="AB728" s="637"/>
      <c r="AC728" s="637"/>
      <c r="AD728" s="637"/>
      <c r="AE728" s="637"/>
      <c r="AF728" s="637"/>
      <c r="AG728" s="637"/>
      <c r="AH728" s="637"/>
      <c r="AI728" s="637"/>
      <c r="AJ728" s="637"/>
      <c r="AK728" s="637"/>
      <c r="AL728" s="637"/>
      <c r="AM728" s="637"/>
      <c r="AN728" s="637"/>
      <c r="AO728" s="637"/>
      <c r="AP728" s="637"/>
      <c r="AQ728" s="637"/>
      <c r="AR728" s="637"/>
      <c r="AS728" s="637"/>
      <c r="AT728" s="637"/>
      <c r="AU728" s="637"/>
      <c r="AV728" s="637"/>
      <c r="AW728" s="637"/>
      <c r="AX728" s="637"/>
      <c r="AY728" s="637"/>
      <c r="AZ728" s="637"/>
      <c r="BA728" s="637"/>
      <c r="BB728" s="637"/>
      <c r="BC728" s="637"/>
      <c r="BD728" s="637"/>
      <c r="BE728" s="637"/>
      <c r="BF728" s="637"/>
      <c r="BG728" s="637"/>
      <c r="BH728" s="637"/>
      <c r="BI728" s="637"/>
      <c r="BJ728" s="637"/>
      <c r="BK728" s="637"/>
      <c r="BL728" s="637"/>
      <c r="BM728" s="637"/>
      <c r="BN728" s="637"/>
      <c r="BO728" s="637"/>
      <c r="BP728" s="637"/>
      <c r="BQ728" s="637"/>
      <c r="BR728" s="637"/>
      <c r="BS728" s="637"/>
      <c r="BT728" s="637"/>
      <c r="BU728" s="637"/>
      <c r="BV728" s="637"/>
      <c r="BW728" s="637"/>
      <c r="BX728" s="637"/>
      <c r="BY728" s="637"/>
      <c r="BZ728" s="637"/>
      <c r="CA728" s="637"/>
      <c r="CB728" s="637"/>
    </row>
    <row r="729" spans="3:80">
      <c r="C729" s="636"/>
      <c r="D729" s="637"/>
      <c r="E729" s="637"/>
      <c r="F729" s="637"/>
      <c r="G729" s="637"/>
      <c r="H729" s="637"/>
      <c r="I729" s="637"/>
      <c r="J729" s="637"/>
      <c r="K729" s="637"/>
      <c r="L729" s="637"/>
      <c r="M729" s="637"/>
      <c r="N729" s="637"/>
      <c r="O729" s="637"/>
      <c r="P729" s="637"/>
      <c r="Q729" s="637"/>
      <c r="R729" s="637"/>
      <c r="S729" s="637"/>
      <c r="T729" s="637"/>
      <c r="U729" s="637"/>
      <c r="V729" s="637"/>
      <c r="W729" s="637"/>
      <c r="X729" s="637"/>
      <c r="Y729" s="637"/>
      <c r="Z729" s="637"/>
      <c r="AA729" s="637"/>
      <c r="AB729" s="637"/>
      <c r="AC729" s="637"/>
      <c r="AD729" s="637"/>
      <c r="AE729" s="637"/>
      <c r="AF729" s="637"/>
      <c r="AG729" s="637"/>
      <c r="AH729" s="637"/>
      <c r="AI729" s="637"/>
      <c r="AJ729" s="637"/>
      <c r="AK729" s="637"/>
      <c r="AL729" s="637"/>
      <c r="AM729" s="637"/>
      <c r="AN729" s="637"/>
      <c r="AO729" s="637"/>
      <c r="AP729" s="637"/>
      <c r="AQ729" s="637"/>
      <c r="AR729" s="637"/>
      <c r="AS729" s="637"/>
      <c r="AT729" s="637"/>
      <c r="AU729" s="637"/>
      <c r="AV729" s="637"/>
      <c r="AW729" s="637"/>
      <c r="AX729" s="637"/>
      <c r="AY729" s="637"/>
      <c r="AZ729" s="637"/>
      <c r="BA729" s="637"/>
      <c r="BB729" s="637"/>
      <c r="BC729" s="637"/>
      <c r="BD729" s="637"/>
      <c r="BE729" s="637"/>
      <c r="BF729" s="637"/>
      <c r="BG729" s="637"/>
      <c r="BH729" s="637"/>
      <c r="BI729" s="637"/>
      <c r="BJ729" s="637"/>
      <c r="BK729" s="637"/>
      <c r="BL729" s="637"/>
      <c r="BM729" s="637"/>
      <c r="BN729" s="637"/>
      <c r="BO729" s="637"/>
      <c r="BP729" s="637"/>
      <c r="BQ729" s="637"/>
      <c r="BR729" s="637"/>
      <c r="BS729" s="637"/>
      <c r="BT729" s="637"/>
      <c r="BU729" s="637"/>
      <c r="BV729" s="637"/>
      <c r="BW729" s="637"/>
      <c r="BX729" s="637"/>
      <c r="BY729" s="637"/>
      <c r="BZ729" s="637"/>
      <c r="CA729" s="637"/>
      <c r="CB729" s="637"/>
    </row>
    <row r="730" spans="3:80">
      <c r="C730" s="636"/>
      <c r="D730" s="637"/>
      <c r="E730" s="637"/>
      <c r="F730" s="637"/>
      <c r="G730" s="637"/>
      <c r="H730" s="637"/>
      <c r="I730" s="637"/>
      <c r="J730" s="637"/>
      <c r="K730" s="637"/>
      <c r="L730" s="637"/>
      <c r="M730" s="637"/>
      <c r="N730" s="637"/>
      <c r="O730" s="637"/>
      <c r="P730" s="637"/>
      <c r="Q730" s="637"/>
      <c r="R730" s="637"/>
      <c r="S730" s="637"/>
      <c r="T730" s="637"/>
      <c r="U730" s="637"/>
      <c r="V730" s="637"/>
      <c r="W730" s="637"/>
      <c r="X730" s="637"/>
      <c r="Y730" s="637"/>
      <c r="Z730" s="637"/>
      <c r="AA730" s="637"/>
      <c r="AB730" s="637"/>
      <c r="AC730" s="637"/>
      <c r="AD730" s="637"/>
      <c r="AE730" s="637"/>
      <c r="AF730" s="637"/>
      <c r="AG730" s="637"/>
      <c r="AH730" s="637"/>
      <c r="AI730" s="637"/>
      <c r="AJ730" s="637"/>
      <c r="AK730" s="637"/>
      <c r="AL730" s="637"/>
      <c r="AM730" s="637"/>
      <c r="AN730" s="637"/>
      <c r="AO730" s="637"/>
      <c r="AP730" s="637"/>
      <c r="AQ730" s="637"/>
      <c r="AR730" s="637"/>
      <c r="AS730" s="637"/>
      <c r="AT730" s="637"/>
      <c r="AU730" s="637"/>
      <c r="AV730" s="637"/>
      <c r="AW730" s="637"/>
      <c r="AX730" s="637"/>
      <c r="AY730" s="637"/>
      <c r="AZ730" s="637"/>
      <c r="BA730" s="637"/>
      <c r="BB730" s="637"/>
      <c r="BC730" s="637"/>
      <c r="BD730" s="637"/>
      <c r="BE730" s="637"/>
      <c r="BF730" s="637"/>
      <c r="BG730" s="637"/>
      <c r="BH730" s="637"/>
      <c r="BI730" s="637"/>
      <c r="BJ730" s="637"/>
      <c r="BK730" s="637"/>
      <c r="BL730" s="637"/>
      <c r="BM730" s="637"/>
      <c r="BN730" s="637"/>
      <c r="BO730" s="637"/>
      <c r="BP730" s="637"/>
      <c r="BQ730" s="637"/>
      <c r="BR730" s="637"/>
      <c r="BS730" s="637"/>
      <c r="BT730" s="637"/>
      <c r="BU730" s="637"/>
      <c r="BV730" s="637"/>
      <c r="BW730" s="637"/>
      <c r="BX730" s="637"/>
      <c r="BY730" s="637"/>
      <c r="BZ730" s="637"/>
      <c r="CA730" s="637"/>
      <c r="CB730" s="637"/>
    </row>
    <row r="731" spans="3:80">
      <c r="C731" s="636"/>
      <c r="D731" s="637"/>
      <c r="E731" s="637"/>
      <c r="F731" s="637"/>
      <c r="G731" s="637"/>
      <c r="H731" s="637"/>
      <c r="I731" s="637"/>
      <c r="J731" s="637"/>
      <c r="K731" s="637"/>
      <c r="L731" s="637"/>
      <c r="M731" s="637"/>
      <c r="N731" s="637"/>
      <c r="O731" s="637"/>
      <c r="P731" s="637"/>
      <c r="Q731" s="637"/>
      <c r="R731" s="637"/>
      <c r="S731" s="637"/>
      <c r="T731" s="637"/>
      <c r="U731" s="637"/>
      <c r="V731" s="637"/>
      <c r="W731" s="637"/>
      <c r="X731" s="637"/>
      <c r="Y731" s="637"/>
      <c r="Z731" s="637"/>
      <c r="AA731" s="637"/>
      <c r="AB731" s="637"/>
      <c r="AC731" s="637"/>
      <c r="AD731" s="637"/>
      <c r="AE731" s="637"/>
      <c r="AF731" s="637"/>
      <c r="AG731" s="637"/>
      <c r="AH731" s="637"/>
      <c r="AI731" s="637"/>
      <c r="AJ731" s="637"/>
      <c r="AK731" s="637"/>
      <c r="AL731" s="637"/>
      <c r="AM731" s="637"/>
      <c r="AN731" s="637"/>
      <c r="AO731" s="637"/>
      <c r="AP731" s="637"/>
      <c r="AQ731" s="637"/>
      <c r="AR731" s="637"/>
      <c r="AS731" s="637"/>
      <c r="AT731" s="637"/>
      <c r="AU731" s="637"/>
      <c r="AV731" s="637"/>
      <c r="AW731" s="637"/>
      <c r="AX731" s="637"/>
      <c r="AY731" s="637"/>
      <c r="AZ731" s="637"/>
      <c r="BA731" s="637"/>
      <c r="BB731" s="637"/>
      <c r="BC731" s="637"/>
      <c r="BD731" s="637"/>
      <c r="BE731" s="637"/>
      <c r="BF731" s="637"/>
      <c r="BG731" s="637"/>
      <c r="BH731" s="637"/>
      <c r="BI731" s="637"/>
      <c r="BJ731" s="637"/>
      <c r="BK731" s="637"/>
      <c r="BL731" s="637"/>
      <c r="BM731" s="637"/>
      <c r="BN731" s="637"/>
      <c r="BO731" s="637"/>
      <c r="BP731" s="637"/>
      <c r="BQ731" s="637"/>
      <c r="BR731" s="637"/>
      <c r="BS731" s="637"/>
      <c r="BT731" s="637"/>
      <c r="BU731" s="637"/>
      <c r="BV731" s="637"/>
      <c r="BW731" s="637"/>
      <c r="BX731" s="637"/>
      <c r="BY731" s="637"/>
      <c r="BZ731" s="637"/>
      <c r="CA731" s="637"/>
      <c r="CB731" s="637"/>
    </row>
    <row r="732" spans="3:80">
      <c r="C732" s="636"/>
      <c r="D732" s="637"/>
      <c r="E732" s="637"/>
      <c r="F732" s="637"/>
      <c r="G732" s="637"/>
      <c r="H732" s="637"/>
      <c r="I732" s="637"/>
      <c r="J732" s="637"/>
      <c r="K732" s="637"/>
      <c r="L732" s="637"/>
      <c r="M732" s="637"/>
      <c r="N732" s="637"/>
      <c r="O732" s="637"/>
      <c r="P732" s="637"/>
      <c r="Q732" s="637"/>
      <c r="R732" s="637"/>
      <c r="S732" s="637"/>
      <c r="T732" s="637"/>
      <c r="U732" s="637"/>
      <c r="V732" s="637"/>
      <c r="W732" s="637"/>
      <c r="X732" s="637"/>
      <c r="Y732" s="637"/>
      <c r="Z732" s="637"/>
      <c r="AA732" s="637"/>
      <c r="AB732" s="637"/>
      <c r="AC732" s="637"/>
      <c r="AD732" s="637"/>
      <c r="AE732" s="637"/>
      <c r="AF732" s="637"/>
      <c r="AG732" s="637"/>
      <c r="AH732" s="637"/>
      <c r="AI732" s="637"/>
      <c r="AJ732" s="637"/>
      <c r="AK732" s="637"/>
      <c r="AL732" s="637"/>
      <c r="AM732" s="637"/>
      <c r="AN732" s="637"/>
      <c r="AO732" s="637"/>
      <c r="AP732" s="637"/>
      <c r="AQ732" s="637"/>
      <c r="AR732" s="637"/>
      <c r="AS732" s="637"/>
      <c r="AT732" s="637"/>
      <c r="AU732" s="637"/>
      <c r="AV732" s="637"/>
      <c r="AW732" s="637"/>
      <c r="AX732" s="637"/>
      <c r="AY732" s="637"/>
      <c r="AZ732" s="637"/>
      <c r="BA732" s="637"/>
      <c r="BB732" s="637"/>
      <c r="BC732" s="637"/>
      <c r="BD732" s="637"/>
      <c r="BE732" s="637"/>
      <c r="BF732" s="637"/>
      <c r="BG732" s="637"/>
      <c r="BH732" s="637"/>
      <c r="BI732" s="637"/>
      <c r="BJ732" s="637"/>
      <c r="BK732" s="637"/>
      <c r="BL732" s="637"/>
      <c r="BM732" s="637"/>
      <c r="BN732" s="637"/>
      <c r="BO732" s="637"/>
      <c r="BP732" s="637"/>
      <c r="BQ732" s="637"/>
      <c r="BR732" s="637"/>
      <c r="BS732" s="637"/>
      <c r="BT732" s="637"/>
      <c r="BU732" s="637"/>
      <c r="BV732" s="637"/>
      <c r="BW732" s="637"/>
      <c r="BX732" s="637"/>
      <c r="BY732" s="637"/>
      <c r="BZ732" s="637"/>
      <c r="CA732" s="637"/>
      <c r="CB732" s="637"/>
    </row>
    <row r="733" spans="3:80">
      <c r="C733" s="636"/>
      <c r="D733" s="637"/>
      <c r="E733" s="637"/>
      <c r="F733" s="637"/>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c r="AR733" s="637"/>
      <c r="AS733" s="637"/>
      <c r="AT733" s="637"/>
      <c r="AU733" s="637"/>
      <c r="AV733" s="637"/>
      <c r="AW733" s="637"/>
      <c r="AX733" s="637"/>
      <c r="AY733" s="637"/>
      <c r="AZ733" s="637"/>
      <c r="BA733" s="637"/>
      <c r="BB733" s="637"/>
      <c r="BC733" s="637"/>
      <c r="BD733" s="637"/>
      <c r="BE733" s="637"/>
      <c r="BF733" s="637"/>
      <c r="BG733" s="637"/>
      <c r="BH733" s="637"/>
      <c r="BI733" s="637"/>
      <c r="BJ733" s="637"/>
      <c r="BK733" s="637"/>
      <c r="BL733" s="637"/>
      <c r="BM733" s="637"/>
      <c r="BN733" s="637"/>
      <c r="BO733" s="637"/>
      <c r="BP733" s="637"/>
      <c r="BQ733" s="637"/>
      <c r="BR733" s="637"/>
      <c r="BS733" s="637"/>
      <c r="BT733" s="637"/>
      <c r="BU733" s="637"/>
      <c r="BV733" s="637"/>
      <c r="BW733" s="637"/>
      <c r="BX733" s="637"/>
      <c r="BY733" s="637"/>
      <c r="BZ733" s="637"/>
      <c r="CA733" s="637"/>
      <c r="CB733" s="637"/>
    </row>
    <row r="734" spans="3:80">
      <c r="C734" s="636"/>
      <c r="D734" s="637"/>
      <c r="E734" s="637"/>
      <c r="F734" s="637"/>
      <c r="G734" s="637"/>
      <c r="H734" s="637"/>
      <c r="I734" s="637"/>
      <c r="J734" s="637"/>
      <c r="K734" s="637"/>
      <c r="L734" s="637"/>
      <c r="M734" s="637"/>
      <c r="N734" s="637"/>
      <c r="O734" s="637"/>
      <c r="P734" s="637"/>
      <c r="Q734" s="637"/>
      <c r="R734" s="637"/>
      <c r="S734" s="637"/>
      <c r="T734" s="637"/>
      <c r="U734" s="637"/>
      <c r="V734" s="637"/>
      <c r="W734" s="637"/>
      <c r="X734" s="637"/>
      <c r="Y734" s="637"/>
      <c r="Z734" s="637"/>
      <c r="AA734" s="637"/>
      <c r="AB734" s="637"/>
      <c r="AC734" s="637"/>
      <c r="AD734" s="637"/>
      <c r="AE734" s="637"/>
      <c r="AF734" s="637"/>
      <c r="AG734" s="637"/>
      <c r="AH734" s="637"/>
      <c r="AI734" s="637"/>
      <c r="AJ734" s="637"/>
      <c r="AK734" s="637"/>
      <c r="AL734" s="637"/>
      <c r="AM734" s="637"/>
      <c r="AN734" s="637"/>
      <c r="AO734" s="637"/>
      <c r="AP734" s="637"/>
      <c r="AQ734" s="637"/>
      <c r="AR734" s="637"/>
      <c r="AS734" s="637"/>
      <c r="AT734" s="637"/>
      <c r="AU734" s="637"/>
      <c r="AV734" s="637"/>
      <c r="AW734" s="637"/>
      <c r="AX734" s="637"/>
      <c r="AY734" s="637"/>
      <c r="AZ734" s="637"/>
      <c r="BA734" s="637"/>
      <c r="BB734" s="637"/>
      <c r="BC734" s="637"/>
      <c r="BD734" s="637"/>
      <c r="BE734" s="637"/>
      <c r="BF734" s="637"/>
      <c r="BG734" s="637"/>
      <c r="BH734" s="637"/>
      <c r="BI734" s="637"/>
      <c r="BJ734" s="637"/>
      <c r="BK734" s="637"/>
      <c r="BL734" s="637"/>
      <c r="BM734" s="637"/>
      <c r="BN734" s="637"/>
      <c r="BO734" s="637"/>
      <c r="BP734" s="637"/>
      <c r="BQ734" s="637"/>
      <c r="BR734" s="637"/>
      <c r="BS734" s="637"/>
      <c r="BT734" s="637"/>
      <c r="BU734" s="637"/>
      <c r="BV734" s="637"/>
      <c r="BW734" s="637"/>
      <c r="BX734" s="637"/>
      <c r="BY734" s="637"/>
      <c r="BZ734" s="637"/>
      <c r="CA734" s="637"/>
      <c r="CB734" s="637"/>
    </row>
    <row r="735" spans="3:80">
      <c r="C735" s="636"/>
      <c r="D735" s="637"/>
      <c r="E735" s="637"/>
      <c r="F735" s="637"/>
      <c r="G735" s="637"/>
      <c r="H735" s="637"/>
      <c r="I735" s="637"/>
      <c r="J735" s="637"/>
      <c r="K735" s="637"/>
      <c r="L735" s="637"/>
      <c r="M735" s="637"/>
      <c r="N735" s="637"/>
      <c r="O735" s="637"/>
      <c r="P735" s="637"/>
      <c r="Q735" s="637"/>
      <c r="R735" s="637"/>
      <c r="S735" s="637"/>
      <c r="T735" s="637"/>
      <c r="U735" s="637"/>
      <c r="V735" s="637"/>
      <c r="W735" s="637"/>
      <c r="X735" s="637"/>
      <c r="Y735" s="637"/>
      <c r="Z735" s="637"/>
      <c r="AA735" s="637"/>
      <c r="AB735" s="637"/>
      <c r="AC735" s="637"/>
      <c r="AD735" s="637"/>
      <c r="AE735" s="637"/>
      <c r="AF735" s="637"/>
      <c r="AG735" s="637"/>
      <c r="AH735" s="637"/>
      <c r="AI735" s="637"/>
      <c r="AJ735" s="637"/>
      <c r="AK735" s="637"/>
      <c r="AL735" s="637"/>
      <c r="AM735" s="637"/>
      <c r="AN735" s="637"/>
      <c r="AO735" s="637"/>
      <c r="AP735" s="637"/>
      <c r="AQ735" s="637"/>
      <c r="AR735" s="637"/>
      <c r="AS735" s="637"/>
      <c r="AT735" s="637"/>
      <c r="AU735" s="637"/>
      <c r="AV735" s="637"/>
      <c r="AW735" s="637"/>
      <c r="AX735" s="637"/>
      <c r="AY735" s="637"/>
      <c r="AZ735" s="637"/>
      <c r="BA735" s="637"/>
      <c r="BB735" s="637"/>
      <c r="BC735" s="637"/>
      <c r="BD735" s="637"/>
      <c r="BE735" s="637"/>
      <c r="BF735" s="637"/>
      <c r="BG735" s="637"/>
      <c r="BH735" s="637"/>
      <c r="BI735" s="637"/>
      <c r="BJ735" s="637"/>
      <c r="BK735" s="637"/>
      <c r="BL735" s="637"/>
      <c r="BM735" s="637"/>
      <c r="BN735" s="637"/>
      <c r="BO735" s="637"/>
      <c r="BP735" s="637"/>
      <c r="BQ735" s="637"/>
      <c r="BR735" s="637"/>
      <c r="BS735" s="637"/>
      <c r="BT735" s="637"/>
      <c r="BU735" s="637"/>
      <c r="BV735" s="637"/>
      <c r="BW735" s="637"/>
      <c r="BX735" s="637"/>
      <c r="BY735" s="637"/>
      <c r="BZ735" s="637"/>
      <c r="CA735" s="637"/>
      <c r="CB735" s="637"/>
    </row>
    <row r="736" spans="3:80">
      <c r="C736" s="636"/>
      <c r="D736" s="637"/>
      <c r="E736" s="637"/>
      <c r="F736" s="637"/>
      <c r="G736" s="637"/>
      <c r="H736" s="637"/>
      <c r="I736" s="637"/>
      <c r="J736" s="637"/>
      <c r="K736" s="637"/>
      <c r="L736" s="637"/>
      <c r="M736" s="637"/>
      <c r="N736" s="637"/>
      <c r="O736" s="637"/>
      <c r="P736" s="637"/>
      <c r="Q736" s="637"/>
      <c r="R736" s="637"/>
      <c r="S736" s="637"/>
      <c r="T736" s="637"/>
      <c r="U736" s="637"/>
      <c r="V736" s="637"/>
      <c r="W736" s="637"/>
      <c r="X736" s="637"/>
      <c r="Y736" s="637"/>
      <c r="Z736" s="637"/>
      <c r="AA736" s="637"/>
      <c r="AB736" s="637"/>
      <c r="AC736" s="637"/>
      <c r="AD736" s="637"/>
      <c r="AE736" s="637"/>
      <c r="AF736" s="637"/>
      <c r="AG736" s="637"/>
      <c r="AH736" s="637"/>
      <c r="AI736" s="637"/>
      <c r="AJ736" s="637"/>
      <c r="AK736" s="637"/>
      <c r="AL736" s="637"/>
      <c r="AM736" s="637"/>
      <c r="AN736" s="637"/>
      <c r="AO736" s="637"/>
      <c r="AP736" s="637"/>
      <c r="AQ736" s="637"/>
      <c r="AR736" s="637"/>
      <c r="AS736" s="637"/>
      <c r="AT736" s="637"/>
      <c r="AU736" s="637"/>
      <c r="AV736" s="637"/>
      <c r="AW736" s="637"/>
      <c r="AX736" s="637"/>
      <c r="AY736" s="637"/>
      <c r="AZ736" s="637"/>
      <c r="BA736" s="637"/>
      <c r="BB736" s="637"/>
      <c r="BC736" s="637"/>
      <c r="BD736" s="637"/>
      <c r="BE736" s="637"/>
      <c r="BF736" s="637"/>
      <c r="BG736" s="637"/>
      <c r="BH736" s="637"/>
      <c r="BI736" s="637"/>
      <c r="BJ736" s="637"/>
      <c r="BK736" s="637"/>
      <c r="BL736" s="637"/>
      <c r="BM736" s="637"/>
      <c r="BN736" s="637"/>
      <c r="BO736" s="637"/>
      <c r="BP736" s="637"/>
      <c r="BQ736" s="637"/>
      <c r="BR736" s="637"/>
      <c r="BS736" s="637"/>
      <c r="BT736" s="637"/>
      <c r="BU736" s="637"/>
      <c r="BV736" s="637"/>
      <c r="BW736" s="637"/>
      <c r="BX736" s="637"/>
      <c r="BY736" s="637"/>
      <c r="BZ736" s="637"/>
      <c r="CA736" s="637"/>
      <c r="CB736" s="637"/>
    </row>
    <row r="737" spans="3:80">
      <c r="C737" s="636"/>
      <c r="D737" s="637"/>
      <c r="E737" s="637"/>
      <c r="F737" s="637"/>
      <c r="G737" s="637"/>
      <c r="H737" s="637"/>
      <c r="I737" s="637"/>
      <c r="J737" s="637"/>
      <c r="K737" s="637"/>
      <c r="L737" s="637"/>
      <c r="M737" s="637"/>
      <c r="N737" s="637"/>
      <c r="O737" s="637"/>
      <c r="P737" s="637"/>
      <c r="Q737" s="637"/>
      <c r="R737" s="637"/>
      <c r="S737" s="637"/>
      <c r="T737" s="637"/>
      <c r="U737" s="637"/>
      <c r="V737" s="637"/>
      <c r="W737" s="637"/>
      <c r="X737" s="637"/>
      <c r="Y737" s="637"/>
      <c r="Z737" s="637"/>
      <c r="AA737" s="637"/>
      <c r="AB737" s="637"/>
      <c r="AC737" s="637"/>
      <c r="AD737" s="637"/>
      <c r="AE737" s="637"/>
      <c r="AF737" s="637"/>
      <c r="AG737" s="637"/>
      <c r="AH737" s="637"/>
      <c r="AI737" s="637"/>
      <c r="AJ737" s="637"/>
      <c r="AK737" s="637"/>
      <c r="AL737" s="637"/>
      <c r="AM737" s="637"/>
      <c r="AN737" s="637"/>
      <c r="AO737" s="637"/>
      <c r="AP737" s="637"/>
      <c r="AQ737" s="637"/>
      <c r="AR737" s="637"/>
      <c r="AS737" s="637"/>
      <c r="AT737" s="637"/>
      <c r="AU737" s="637"/>
      <c r="AV737" s="637"/>
      <c r="AW737" s="637"/>
      <c r="AX737" s="637"/>
      <c r="AY737" s="637"/>
      <c r="AZ737" s="637"/>
      <c r="BA737" s="637"/>
      <c r="BB737" s="637"/>
      <c r="BC737" s="637"/>
      <c r="BD737" s="637"/>
      <c r="BE737" s="637"/>
      <c r="BF737" s="637"/>
      <c r="BG737" s="637"/>
      <c r="BH737" s="637"/>
      <c r="BI737" s="637"/>
      <c r="BJ737" s="637"/>
      <c r="BK737" s="637"/>
      <c r="BL737" s="637"/>
      <c r="BM737" s="637"/>
      <c r="BN737" s="637"/>
      <c r="BO737" s="637"/>
      <c r="BP737" s="637"/>
      <c r="BQ737" s="637"/>
      <c r="BR737" s="637"/>
      <c r="BS737" s="637"/>
      <c r="BT737" s="637"/>
      <c r="BU737" s="637"/>
      <c r="BV737" s="637"/>
      <c r="BW737" s="637"/>
      <c r="BX737" s="637"/>
      <c r="BY737" s="637"/>
      <c r="BZ737" s="637"/>
      <c r="CA737" s="637"/>
      <c r="CB737" s="637"/>
    </row>
    <row r="738" spans="3:80">
      <c r="C738" s="636"/>
      <c r="D738" s="637"/>
      <c r="E738" s="637"/>
      <c r="F738" s="637"/>
      <c r="G738" s="637"/>
      <c r="H738" s="637"/>
      <c r="I738" s="637"/>
      <c r="J738" s="637"/>
      <c r="K738" s="637"/>
      <c r="L738" s="637"/>
      <c r="M738" s="637"/>
      <c r="N738" s="637"/>
      <c r="O738" s="637"/>
      <c r="P738" s="637"/>
      <c r="Q738" s="637"/>
      <c r="R738" s="637"/>
      <c r="S738" s="637"/>
      <c r="T738" s="637"/>
      <c r="U738" s="637"/>
      <c r="V738" s="637"/>
      <c r="W738" s="637"/>
      <c r="X738" s="637"/>
      <c r="Y738" s="637"/>
      <c r="Z738" s="637"/>
      <c r="AA738" s="637"/>
      <c r="AB738" s="637"/>
      <c r="AC738" s="637"/>
      <c r="AD738" s="637"/>
      <c r="AE738" s="637"/>
      <c r="AF738" s="637"/>
      <c r="AG738" s="637"/>
      <c r="AH738" s="637"/>
      <c r="AI738" s="637"/>
      <c r="AJ738" s="637"/>
      <c r="AK738" s="637"/>
      <c r="AL738" s="637"/>
      <c r="AM738" s="637"/>
      <c r="AN738" s="637"/>
      <c r="AO738" s="637"/>
      <c r="AP738" s="637"/>
      <c r="AQ738" s="637"/>
      <c r="AR738" s="637"/>
      <c r="AS738" s="637"/>
      <c r="AT738" s="637"/>
      <c r="AU738" s="637"/>
      <c r="AV738" s="637"/>
      <c r="AW738" s="637"/>
      <c r="AX738" s="637"/>
      <c r="AY738" s="637"/>
      <c r="AZ738" s="637"/>
      <c r="BA738" s="637"/>
      <c r="BB738" s="637"/>
      <c r="BC738" s="637"/>
      <c r="BD738" s="637"/>
      <c r="BE738" s="637"/>
      <c r="BF738" s="637"/>
      <c r="BG738" s="637"/>
      <c r="BH738" s="637"/>
      <c r="BI738" s="637"/>
      <c r="BJ738" s="637"/>
      <c r="BK738" s="637"/>
      <c r="BL738" s="637"/>
      <c r="BM738" s="637"/>
      <c r="BN738" s="637"/>
      <c r="BO738" s="637"/>
      <c r="BP738" s="637"/>
      <c r="BQ738" s="637"/>
      <c r="BR738" s="637"/>
      <c r="BS738" s="637"/>
      <c r="BT738" s="637"/>
      <c r="BU738" s="637"/>
      <c r="BV738" s="637"/>
      <c r="BW738" s="637"/>
      <c r="BX738" s="637"/>
      <c r="BY738" s="637"/>
      <c r="BZ738" s="637"/>
      <c r="CA738" s="637"/>
      <c r="CB738" s="637"/>
    </row>
    <row r="739" spans="3:80">
      <c r="C739" s="636"/>
      <c r="D739" s="637"/>
      <c r="E739" s="637"/>
      <c r="F739" s="637"/>
      <c r="G739" s="637"/>
      <c r="H739" s="637"/>
      <c r="I739" s="637"/>
      <c r="J739" s="637"/>
      <c r="K739" s="637"/>
      <c r="L739" s="637"/>
      <c r="M739" s="637"/>
      <c r="N739" s="637"/>
      <c r="O739" s="637"/>
      <c r="P739" s="637"/>
      <c r="Q739" s="637"/>
      <c r="R739" s="637"/>
      <c r="S739" s="637"/>
      <c r="T739" s="637"/>
      <c r="U739" s="637"/>
      <c r="V739" s="637"/>
      <c r="W739" s="637"/>
      <c r="X739" s="637"/>
      <c r="Y739" s="637"/>
      <c r="Z739" s="637"/>
      <c r="AA739" s="637"/>
      <c r="AB739" s="637"/>
      <c r="AC739" s="637"/>
      <c r="AD739" s="637"/>
      <c r="AE739" s="637"/>
      <c r="AF739" s="637"/>
      <c r="AG739" s="637"/>
      <c r="AH739" s="637"/>
      <c r="AI739" s="637"/>
      <c r="AJ739" s="637"/>
      <c r="AK739" s="637"/>
      <c r="AL739" s="637"/>
      <c r="AM739" s="637"/>
      <c r="AN739" s="637"/>
      <c r="AO739" s="637"/>
      <c r="AP739" s="637"/>
      <c r="AQ739" s="637"/>
      <c r="AR739" s="637"/>
      <c r="AS739" s="637"/>
      <c r="AT739" s="637"/>
      <c r="AU739" s="637"/>
      <c r="AV739" s="637"/>
      <c r="AW739" s="637"/>
      <c r="AX739" s="637"/>
      <c r="AY739" s="637"/>
      <c r="AZ739" s="637"/>
      <c r="BA739" s="637"/>
      <c r="BB739" s="637"/>
      <c r="BC739" s="637"/>
      <c r="BD739" s="637"/>
      <c r="BE739" s="637"/>
      <c r="BF739" s="637"/>
      <c r="BG739" s="637"/>
      <c r="BH739" s="637"/>
      <c r="BI739" s="637"/>
      <c r="BJ739" s="637"/>
      <c r="BK739" s="637"/>
      <c r="BL739" s="637"/>
      <c r="BM739" s="637"/>
      <c r="BN739" s="637"/>
      <c r="BO739" s="637"/>
      <c r="BP739" s="637"/>
      <c r="BQ739" s="637"/>
      <c r="BR739" s="637"/>
      <c r="BS739" s="637"/>
      <c r="BT739" s="637"/>
      <c r="BU739" s="637"/>
      <c r="BV739" s="637"/>
      <c r="BW739" s="637"/>
      <c r="BX739" s="637"/>
      <c r="BY739" s="637"/>
      <c r="BZ739" s="637"/>
      <c r="CA739" s="637"/>
      <c r="CB739" s="637"/>
    </row>
    <row r="740" spans="3:80">
      <c r="C740" s="636"/>
      <c r="D740" s="637"/>
      <c r="E740" s="637"/>
      <c r="F740" s="637"/>
      <c r="G740" s="637"/>
      <c r="H740" s="637"/>
      <c r="I740" s="637"/>
      <c r="J740" s="637"/>
      <c r="K740" s="637"/>
      <c r="L740" s="637"/>
      <c r="M740" s="637"/>
      <c r="N740" s="637"/>
      <c r="O740" s="637"/>
      <c r="P740" s="637"/>
      <c r="Q740" s="637"/>
      <c r="R740" s="637"/>
      <c r="S740" s="637"/>
      <c r="T740" s="637"/>
      <c r="U740" s="637"/>
      <c r="V740" s="637"/>
      <c r="W740" s="637"/>
      <c r="X740" s="637"/>
      <c r="Y740" s="637"/>
      <c r="Z740" s="637"/>
      <c r="AA740" s="637"/>
      <c r="AB740" s="637"/>
      <c r="AC740" s="637"/>
      <c r="AD740" s="637"/>
      <c r="AE740" s="637"/>
      <c r="AF740" s="637"/>
      <c r="AG740" s="637"/>
      <c r="AH740" s="637"/>
      <c r="AI740" s="637"/>
      <c r="AJ740" s="637"/>
      <c r="AK740" s="637"/>
      <c r="AL740" s="637"/>
      <c r="AM740" s="637"/>
      <c r="AN740" s="637"/>
      <c r="AO740" s="637"/>
      <c r="AP740" s="637"/>
      <c r="AQ740" s="637"/>
      <c r="AR740" s="637"/>
      <c r="AS740" s="637"/>
      <c r="AT740" s="637"/>
      <c r="AU740" s="637"/>
      <c r="AV740" s="637"/>
      <c r="AW740" s="637"/>
      <c r="AX740" s="637"/>
      <c r="AY740" s="637"/>
      <c r="AZ740" s="637"/>
      <c r="BA740" s="637"/>
      <c r="BB740" s="637"/>
      <c r="BC740" s="637"/>
      <c r="BD740" s="637"/>
      <c r="BE740" s="637"/>
      <c r="BF740" s="637"/>
      <c r="BG740" s="637"/>
      <c r="BH740" s="637"/>
      <c r="BI740" s="637"/>
      <c r="BJ740" s="637"/>
      <c r="BK740" s="637"/>
      <c r="BL740" s="637"/>
      <c r="BM740" s="637"/>
      <c r="BN740" s="637"/>
      <c r="BO740" s="637"/>
      <c r="BP740" s="637"/>
      <c r="BQ740" s="637"/>
      <c r="BR740" s="637"/>
      <c r="BS740" s="637"/>
      <c r="BT740" s="637"/>
      <c r="BU740" s="637"/>
      <c r="BV740" s="637"/>
      <c r="BW740" s="637"/>
      <c r="BX740" s="637"/>
      <c r="BY740" s="637"/>
      <c r="BZ740" s="637"/>
      <c r="CA740" s="637"/>
      <c r="CB740" s="637"/>
    </row>
    <row r="741" spans="3:80">
      <c r="C741" s="636"/>
      <c r="D741" s="637"/>
      <c r="E741" s="637"/>
      <c r="F741" s="637"/>
      <c r="G741" s="637"/>
      <c r="H741" s="637"/>
      <c r="I741" s="637"/>
      <c r="J741" s="637"/>
      <c r="K741" s="637"/>
      <c r="L741" s="637"/>
      <c r="M741" s="637"/>
      <c r="N741" s="637"/>
      <c r="O741" s="637"/>
      <c r="P741" s="637"/>
      <c r="Q741" s="637"/>
      <c r="R741" s="637"/>
      <c r="S741" s="637"/>
      <c r="T741" s="637"/>
      <c r="U741" s="637"/>
      <c r="V741" s="637"/>
      <c r="W741" s="637"/>
      <c r="X741" s="637"/>
      <c r="Y741" s="637"/>
      <c r="Z741" s="637"/>
      <c r="AA741" s="637"/>
      <c r="AB741" s="637"/>
      <c r="AC741" s="637"/>
      <c r="AD741" s="637"/>
      <c r="AE741" s="637"/>
      <c r="AF741" s="637"/>
      <c r="AG741" s="637"/>
      <c r="AH741" s="637"/>
      <c r="AI741" s="637"/>
      <c r="AJ741" s="637"/>
      <c r="AK741" s="637"/>
      <c r="AL741" s="637"/>
      <c r="AM741" s="637"/>
      <c r="AN741" s="637"/>
      <c r="AO741" s="637"/>
      <c r="AP741" s="637"/>
      <c r="AQ741" s="637"/>
      <c r="AR741" s="637"/>
      <c r="AS741" s="637"/>
      <c r="AT741" s="637"/>
      <c r="AU741" s="637"/>
      <c r="AV741" s="637"/>
      <c r="AW741" s="637"/>
      <c r="AX741" s="637"/>
      <c r="AY741" s="637"/>
      <c r="AZ741" s="637"/>
      <c r="BA741" s="637"/>
      <c r="BB741" s="637"/>
      <c r="BC741" s="637"/>
      <c r="BD741" s="637"/>
      <c r="BE741" s="637"/>
      <c r="BF741" s="637"/>
      <c r="BG741" s="637"/>
      <c r="BH741" s="637"/>
      <c r="BI741" s="637"/>
      <c r="BJ741" s="637"/>
      <c r="BK741" s="637"/>
      <c r="BL741" s="637"/>
      <c r="BM741" s="637"/>
      <c r="BN741" s="637"/>
      <c r="BO741" s="637"/>
      <c r="BP741" s="637"/>
      <c r="BQ741" s="637"/>
      <c r="BR741" s="637"/>
      <c r="BS741" s="637"/>
      <c r="BT741" s="637"/>
      <c r="BU741" s="637"/>
      <c r="BV741" s="637"/>
      <c r="BW741" s="637"/>
      <c r="BX741" s="637"/>
      <c r="BY741" s="637"/>
      <c r="BZ741" s="637"/>
      <c r="CA741" s="637"/>
      <c r="CB741" s="637"/>
    </row>
    <row r="742" spans="3:80">
      <c r="C742" s="636"/>
      <c r="D742" s="637"/>
      <c r="E742" s="637"/>
      <c r="F742" s="637"/>
      <c r="G742" s="637"/>
      <c r="H742" s="637"/>
      <c r="I742" s="637"/>
      <c r="J742" s="637"/>
      <c r="K742" s="637"/>
      <c r="L742" s="637"/>
      <c r="M742" s="637"/>
      <c r="N742" s="637"/>
      <c r="O742" s="637"/>
      <c r="P742" s="637"/>
      <c r="Q742" s="637"/>
      <c r="R742" s="637"/>
      <c r="S742" s="637"/>
      <c r="T742" s="637"/>
      <c r="U742" s="637"/>
      <c r="V742" s="637"/>
      <c r="W742" s="637"/>
      <c r="X742" s="637"/>
      <c r="Y742" s="637"/>
      <c r="Z742" s="637"/>
      <c r="AA742" s="637"/>
      <c r="AB742" s="637"/>
      <c r="AC742" s="637"/>
      <c r="AD742" s="637"/>
      <c r="AE742" s="637"/>
      <c r="AF742" s="637"/>
      <c r="AG742" s="637"/>
      <c r="AH742" s="637"/>
      <c r="AI742" s="637"/>
      <c r="AJ742" s="637"/>
      <c r="AK742" s="637"/>
      <c r="AL742" s="637"/>
      <c r="AM742" s="637"/>
      <c r="AN742" s="637"/>
      <c r="AO742" s="637"/>
      <c r="AP742" s="637"/>
      <c r="AQ742" s="637"/>
      <c r="AR742" s="637"/>
      <c r="AS742" s="637"/>
      <c r="AT742" s="637"/>
      <c r="AU742" s="637"/>
      <c r="AV742" s="637"/>
      <c r="AW742" s="637"/>
      <c r="AX742" s="637"/>
      <c r="AY742" s="637"/>
      <c r="AZ742" s="637"/>
      <c r="BA742" s="637"/>
      <c r="BB742" s="637"/>
      <c r="BC742" s="637"/>
      <c r="BD742" s="637"/>
      <c r="BE742" s="637"/>
      <c r="BF742" s="637"/>
      <c r="BG742" s="637"/>
      <c r="BH742" s="637"/>
      <c r="BI742" s="637"/>
      <c r="BJ742" s="637"/>
      <c r="BK742" s="637"/>
      <c r="BL742" s="637"/>
      <c r="BM742" s="637"/>
      <c r="BN742" s="637"/>
      <c r="BO742" s="637"/>
      <c r="BP742" s="637"/>
      <c r="BQ742" s="637"/>
      <c r="BR742" s="637"/>
      <c r="BS742" s="637"/>
      <c r="BT742" s="637"/>
      <c r="BU742" s="637"/>
      <c r="BV742" s="637"/>
      <c r="BW742" s="637"/>
      <c r="BX742" s="637"/>
      <c r="BY742" s="637"/>
      <c r="BZ742" s="637"/>
      <c r="CA742" s="637"/>
      <c r="CB742" s="637"/>
    </row>
    <row r="743" spans="3:80">
      <c r="C743" s="636"/>
      <c r="D743" s="637"/>
      <c r="E743" s="637"/>
      <c r="F743" s="637"/>
      <c r="G743" s="637"/>
      <c r="H743" s="637"/>
      <c r="I743" s="637"/>
      <c r="J743" s="637"/>
      <c r="K743" s="637"/>
      <c r="L743" s="637"/>
      <c r="M743" s="637"/>
      <c r="N743" s="637"/>
      <c r="O743" s="637"/>
      <c r="P743" s="637"/>
      <c r="Q743" s="637"/>
      <c r="R743" s="637"/>
      <c r="S743" s="637"/>
      <c r="T743" s="637"/>
      <c r="U743" s="637"/>
      <c r="V743" s="637"/>
      <c r="W743" s="637"/>
      <c r="X743" s="637"/>
      <c r="Y743" s="637"/>
      <c r="Z743" s="637"/>
      <c r="AA743" s="637"/>
      <c r="AB743" s="637"/>
      <c r="AC743" s="637"/>
      <c r="AD743" s="637"/>
      <c r="AE743" s="637"/>
      <c r="AF743" s="637"/>
      <c r="AG743" s="637"/>
      <c r="AH743" s="637"/>
      <c r="AI743" s="637"/>
      <c r="AJ743" s="637"/>
      <c r="AK743" s="637"/>
      <c r="AL743" s="637"/>
      <c r="AM743" s="637"/>
      <c r="AN743" s="637"/>
      <c r="AO743" s="637"/>
      <c r="AP743" s="637"/>
      <c r="AQ743" s="637"/>
      <c r="AR743" s="637"/>
      <c r="AS743" s="637"/>
      <c r="AT743" s="637"/>
      <c r="AU743" s="637"/>
      <c r="AV743" s="637"/>
      <c r="AW743" s="637"/>
      <c r="AX743" s="637"/>
      <c r="AY743" s="637"/>
      <c r="AZ743" s="637"/>
      <c r="BA743" s="637"/>
      <c r="BB743" s="637"/>
      <c r="BC743" s="637"/>
      <c r="BD743" s="637"/>
      <c r="BE743" s="637"/>
      <c r="BF743" s="637"/>
      <c r="BG743" s="637"/>
      <c r="BH743" s="637"/>
      <c r="BI743" s="637"/>
      <c r="BJ743" s="637"/>
      <c r="BK743" s="637"/>
      <c r="BL743" s="637"/>
      <c r="BM743" s="637"/>
      <c r="BN743" s="637"/>
      <c r="BO743" s="637"/>
      <c r="BP743" s="637"/>
      <c r="BQ743" s="637"/>
      <c r="BR743" s="637"/>
      <c r="BS743" s="637"/>
      <c r="BT743" s="637"/>
      <c r="BU743" s="637"/>
      <c r="BV743" s="637"/>
      <c r="BW743" s="637"/>
      <c r="BX743" s="637"/>
      <c r="BY743" s="637"/>
      <c r="BZ743" s="637"/>
      <c r="CA743" s="637"/>
      <c r="CB743" s="637"/>
    </row>
    <row r="744" spans="3:80">
      <c r="C744" s="636"/>
      <c r="D744" s="637"/>
      <c r="E744" s="637"/>
      <c r="F744" s="637"/>
      <c r="G744" s="637"/>
      <c r="H744" s="637"/>
      <c r="I744" s="637"/>
      <c r="J744" s="637"/>
      <c r="K744" s="637"/>
      <c r="L744" s="637"/>
      <c r="M744" s="637"/>
      <c r="N744" s="637"/>
      <c r="O744" s="637"/>
      <c r="P744" s="637"/>
      <c r="Q744" s="637"/>
      <c r="R744" s="637"/>
      <c r="S744" s="637"/>
      <c r="T744" s="637"/>
      <c r="U744" s="637"/>
      <c r="V744" s="637"/>
      <c r="W744" s="637"/>
      <c r="X744" s="637"/>
      <c r="Y744" s="637"/>
      <c r="Z744" s="637"/>
      <c r="AA744" s="637"/>
      <c r="AB744" s="637"/>
      <c r="AC744" s="637"/>
      <c r="AD744" s="637"/>
      <c r="AE744" s="637"/>
      <c r="AF744" s="637"/>
      <c r="AG744" s="637"/>
      <c r="AH744" s="637"/>
      <c r="AI744" s="637"/>
      <c r="AJ744" s="637"/>
      <c r="AK744" s="637"/>
      <c r="AL744" s="637"/>
      <c r="AM744" s="637"/>
      <c r="AN744" s="637"/>
      <c r="AO744" s="637"/>
      <c r="AP744" s="637"/>
      <c r="AQ744" s="637"/>
      <c r="AR744" s="637"/>
      <c r="AS744" s="637"/>
      <c r="AT744" s="637"/>
      <c r="AU744" s="637"/>
      <c r="AV744" s="637"/>
      <c r="AW744" s="637"/>
      <c r="AX744" s="637"/>
      <c r="AY744" s="637"/>
      <c r="AZ744" s="637"/>
      <c r="BA744" s="637"/>
      <c r="BB744" s="637"/>
      <c r="BC744" s="637"/>
      <c r="BD744" s="637"/>
      <c r="BE744" s="637"/>
      <c r="BF744" s="637"/>
      <c r="BG744" s="637"/>
      <c r="BH744" s="637"/>
      <c r="BI744" s="637"/>
      <c r="BJ744" s="637"/>
      <c r="BK744" s="637"/>
      <c r="BL744" s="637"/>
      <c r="BM744" s="637"/>
      <c r="BN744" s="637"/>
      <c r="BO744" s="637"/>
      <c r="BP744" s="637"/>
      <c r="BQ744" s="637"/>
      <c r="BR744" s="637"/>
      <c r="BS744" s="637"/>
      <c r="BT744" s="637"/>
      <c r="BU744" s="637"/>
      <c r="BV744" s="637"/>
      <c r="BW744" s="637"/>
      <c r="BX744" s="637"/>
      <c r="BY744" s="637"/>
      <c r="BZ744" s="637"/>
      <c r="CA744" s="637"/>
      <c r="CB744" s="637"/>
    </row>
    <row r="745" spans="3:80">
      <c r="C745" s="636"/>
      <c r="D745" s="637"/>
      <c r="E745" s="637"/>
      <c r="F745" s="637"/>
      <c r="G745" s="637"/>
      <c r="H745" s="637"/>
      <c r="I745" s="637"/>
      <c r="J745" s="637"/>
      <c r="K745" s="637"/>
      <c r="L745" s="637"/>
      <c r="M745" s="637"/>
      <c r="N745" s="637"/>
      <c r="O745" s="637"/>
      <c r="P745" s="637"/>
      <c r="Q745" s="637"/>
      <c r="R745" s="637"/>
      <c r="S745" s="637"/>
      <c r="T745" s="637"/>
      <c r="U745" s="637"/>
      <c r="V745" s="637"/>
      <c r="W745" s="637"/>
      <c r="X745" s="637"/>
      <c r="Y745" s="637"/>
      <c r="Z745" s="637"/>
      <c r="AA745" s="637"/>
      <c r="AB745" s="637"/>
      <c r="AC745" s="637"/>
      <c r="AD745" s="637"/>
      <c r="AE745" s="637"/>
      <c r="AF745" s="637"/>
      <c r="AG745" s="637"/>
      <c r="AH745" s="637"/>
      <c r="AI745" s="637"/>
      <c r="AJ745" s="637"/>
      <c r="AK745" s="637"/>
      <c r="AL745" s="637"/>
      <c r="AM745" s="637"/>
      <c r="AN745" s="637"/>
      <c r="AO745" s="637"/>
      <c r="AP745" s="637"/>
      <c r="AQ745" s="637"/>
      <c r="AR745" s="637"/>
      <c r="AS745" s="637"/>
      <c r="AT745" s="637"/>
      <c r="AU745" s="637"/>
      <c r="AV745" s="637"/>
      <c r="AW745" s="637"/>
      <c r="AX745" s="637"/>
      <c r="AY745" s="637"/>
      <c r="AZ745" s="637"/>
      <c r="BA745" s="637"/>
      <c r="BB745" s="637"/>
      <c r="BC745" s="637"/>
      <c r="BD745" s="637"/>
      <c r="BE745" s="637"/>
      <c r="BF745" s="637"/>
      <c r="BG745" s="637"/>
      <c r="BH745" s="637"/>
      <c r="BI745" s="637"/>
      <c r="BJ745" s="637"/>
      <c r="BK745" s="637"/>
      <c r="BL745" s="637"/>
      <c r="BM745" s="637"/>
      <c r="BN745" s="637"/>
      <c r="BO745" s="637"/>
      <c r="BP745" s="637"/>
      <c r="BQ745" s="637"/>
      <c r="BR745" s="637"/>
      <c r="BS745" s="637"/>
      <c r="BT745" s="637"/>
      <c r="BU745" s="637"/>
      <c r="BV745" s="637"/>
      <c r="BW745" s="637"/>
      <c r="BX745" s="637"/>
      <c r="BY745" s="637"/>
      <c r="BZ745" s="637"/>
      <c r="CA745" s="637"/>
      <c r="CB745" s="637"/>
    </row>
    <row r="746" spans="3:80">
      <c r="C746" s="636"/>
      <c r="D746" s="637"/>
      <c r="E746" s="637"/>
      <c r="F746" s="637"/>
      <c r="G746" s="637"/>
      <c r="H746" s="637"/>
      <c r="I746" s="637"/>
      <c r="J746" s="637"/>
      <c r="K746" s="637"/>
      <c r="L746" s="637"/>
      <c r="M746" s="637"/>
      <c r="N746" s="637"/>
      <c r="O746" s="637"/>
      <c r="P746" s="637"/>
      <c r="Q746" s="637"/>
      <c r="R746" s="637"/>
      <c r="S746" s="637"/>
      <c r="T746" s="637"/>
      <c r="U746" s="637"/>
      <c r="V746" s="637"/>
      <c r="W746" s="637"/>
      <c r="X746" s="637"/>
      <c r="Y746" s="637"/>
      <c r="Z746" s="637"/>
      <c r="AA746" s="637"/>
      <c r="AB746" s="637"/>
      <c r="AC746" s="637"/>
      <c r="AD746" s="637"/>
      <c r="AE746" s="637"/>
      <c r="AF746" s="637"/>
      <c r="AG746" s="637"/>
      <c r="AH746" s="637"/>
      <c r="AI746" s="637"/>
      <c r="AJ746" s="637"/>
      <c r="AK746" s="637"/>
      <c r="AL746" s="637"/>
      <c r="AM746" s="637"/>
      <c r="AN746" s="637"/>
      <c r="AO746" s="637"/>
      <c r="AP746" s="637"/>
      <c r="AQ746" s="637"/>
      <c r="AR746" s="637"/>
      <c r="AS746" s="637"/>
      <c r="AT746" s="637"/>
      <c r="AU746" s="637"/>
      <c r="AV746" s="637"/>
      <c r="AW746" s="637"/>
      <c r="AX746" s="637"/>
      <c r="AY746" s="637"/>
      <c r="AZ746" s="637"/>
      <c r="BA746" s="637"/>
      <c r="BB746" s="637"/>
      <c r="BC746" s="637"/>
      <c r="BD746" s="637"/>
      <c r="BE746" s="637"/>
      <c r="BF746" s="637"/>
      <c r="BG746" s="637"/>
      <c r="BH746" s="637"/>
      <c r="BI746" s="637"/>
      <c r="BJ746" s="637"/>
      <c r="BK746" s="637"/>
      <c r="BL746" s="637"/>
      <c r="BM746" s="637"/>
      <c r="BN746" s="637"/>
      <c r="BO746" s="637"/>
      <c r="BP746" s="637"/>
      <c r="BQ746" s="637"/>
      <c r="BR746" s="637"/>
      <c r="BS746" s="637"/>
      <c r="BT746" s="637"/>
      <c r="BU746" s="637"/>
      <c r="BV746" s="637"/>
      <c r="BW746" s="637"/>
      <c r="BX746" s="637"/>
      <c r="BY746" s="637"/>
      <c r="BZ746" s="637"/>
      <c r="CA746" s="637"/>
      <c r="CB746" s="637"/>
    </row>
    <row r="747" spans="3:80">
      <c r="C747" s="636"/>
      <c r="D747" s="637"/>
      <c r="E747" s="637"/>
      <c r="F747" s="637"/>
      <c r="G747" s="637"/>
      <c r="H747" s="637"/>
      <c r="I747" s="637"/>
      <c r="J747" s="637"/>
      <c r="K747" s="637"/>
      <c r="L747" s="637"/>
      <c r="M747" s="637"/>
      <c r="N747" s="637"/>
      <c r="O747" s="637"/>
      <c r="P747" s="637"/>
      <c r="Q747" s="637"/>
      <c r="R747" s="637"/>
      <c r="S747" s="637"/>
      <c r="T747" s="637"/>
      <c r="U747" s="637"/>
      <c r="V747" s="637"/>
      <c r="W747" s="637"/>
      <c r="X747" s="637"/>
      <c r="Y747" s="637"/>
      <c r="Z747" s="637"/>
      <c r="AA747" s="637"/>
      <c r="AB747" s="637"/>
      <c r="AC747" s="637"/>
      <c r="AD747" s="637"/>
      <c r="AE747" s="637"/>
      <c r="AF747" s="637"/>
      <c r="AG747" s="637"/>
      <c r="AH747" s="637"/>
      <c r="AI747" s="637"/>
      <c r="AJ747" s="637"/>
      <c r="AK747" s="637"/>
      <c r="AL747" s="637"/>
      <c r="AM747" s="637"/>
      <c r="AN747" s="637"/>
      <c r="AO747" s="637"/>
      <c r="AP747" s="637"/>
      <c r="AQ747" s="637"/>
      <c r="AR747" s="637"/>
      <c r="AS747" s="637"/>
      <c r="AT747" s="637"/>
      <c r="AU747" s="637"/>
      <c r="AV747" s="637"/>
      <c r="AW747" s="637"/>
      <c r="AX747" s="637"/>
      <c r="AY747" s="637"/>
      <c r="AZ747" s="637"/>
      <c r="BA747" s="637"/>
      <c r="BB747" s="637"/>
      <c r="BC747" s="637"/>
      <c r="BD747" s="637"/>
      <c r="BE747" s="637"/>
      <c r="BF747" s="637"/>
      <c r="BG747" s="637"/>
      <c r="BH747" s="637"/>
      <c r="BI747" s="637"/>
      <c r="BJ747" s="637"/>
      <c r="BK747" s="637"/>
      <c r="BL747" s="637"/>
      <c r="BM747" s="637"/>
      <c r="BN747" s="637"/>
      <c r="BO747" s="637"/>
      <c r="BP747" s="637"/>
      <c r="BQ747" s="637"/>
      <c r="BR747" s="637"/>
      <c r="BS747" s="637"/>
      <c r="BT747" s="637"/>
      <c r="BU747" s="637"/>
      <c r="BV747" s="637"/>
      <c r="BW747" s="637"/>
      <c r="BX747" s="637"/>
      <c r="BY747" s="637"/>
      <c r="BZ747" s="637"/>
      <c r="CA747" s="637"/>
      <c r="CB747" s="637"/>
    </row>
    <row r="748" spans="3:80">
      <c r="C748" s="636"/>
      <c r="D748" s="637"/>
      <c r="E748" s="637"/>
      <c r="F748" s="637"/>
      <c r="G748" s="637"/>
      <c r="H748" s="637"/>
      <c r="I748" s="637"/>
      <c r="J748" s="637"/>
      <c r="K748" s="637"/>
      <c r="L748" s="637"/>
      <c r="M748" s="637"/>
      <c r="N748" s="637"/>
      <c r="O748" s="637"/>
      <c r="P748" s="637"/>
      <c r="Q748" s="637"/>
      <c r="R748" s="637"/>
      <c r="S748" s="637"/>
      <c r="T748" s="637"/>
      <c r="U748" s="637"/>
      <c r="V748" s="637"/>
      <c r="W748" s="637"/>
      <c r="X748" s="637"/>
      <c r="Y748" s="637"/>
      <c r="Z748" s="637"/>
      <c r="AA748" s="637"/>
      <c r="AB748" s="637"/>
      <c r="AC748" s="637"/>
      <c r="AD748" s="637"/>
      <c r="AE748" s="637"/>
      <c r="AF748" s="637"/>
      <c r="AG748" s="637"/>
      <c r="AH748" s="637"/>
      <c r="AI748" s="637"/>
      <c r="AJ748" s="637"/>
      <c r="AK748" s="637"/>
      <c r="AL748" s="637"/>
      <c r="AM748" s="637"/>
      <c r="AN748" s="637"/>
      <c r="AO748" s="637"/>
      <c r="AP748" s="637"/>
      <c r="AQ748" s="637"/>
      <c r="AR748" s="637"/>
      <c r="AS748" s="637"/>
      <c r="AT748" s="637"/>
      <c r="AU748" s="637"/>
      <c r="AV748" s="637"/>
      <c r="AW748" s="637"/>
      <c r="AX748" s="637"/>
      <c r="AY748" s="637"/>
      <c r="AZ748" s="637"/>
      <c r="BA748" s="637"/>
      <c r="BB748" s="637"/>
      <c r="BC748" s="637"/>
      <c r="BD748" s="637"/>
      <c r="BE748" s="637"/>
      <c r="BF748" s="637"/>
      <c r="BG748" s="637"/>
      <c r="BH748" s="637"/>
      <c r="BI748" s="637"/>
      <c r="BJ748" s="637"/>
      <c r="BK748" s="637"/>
      <c r="BL748" s="637"/>
      <c r="BM748" s="637"/>
      <c r="BN748" s="637"/>
      <c r="BO748" s="637"/>
      <c r="BP748" s="637"/>
      <c r="BQ748" s="637"/>
      <c r="BR748" s="637"/>
      <c r="BS748" s="637"/>
      <c r="BT748" s="637"/>
      <c r="BU748" s="637"/>
      <c r="BV748" s="637"/>
      <c r="BW748" s="637"/>
      <c r="BX748" s="637"/>
      <c r="BY748" s="637"/>
      <c r="BZ748" s="637"/>
      <c r="CA748" s="637"/>
      <c r="CB748" s="637"/>
    </row>
    <row r="749" spans="3:80">
      <c r="C749" s="636"/>
      <c r="D749" s="637"/>
      <c r="E749" s="637"/>
      <c r="F749" s="637"/>
      <c r="G749" s="637"/>
      <c r="H749" s="637"/>
      <c r="I749" s="637"/>
      <c r="J749" s="637"/>
      <c r="K749" s="637"/>
      <c r="L749" s="637"/>
      <c r="M749" s="637"/>
      <c r="N749" s="637"/>
      <c r="O749" s="637"/>
      <c r="P749" s="637"/>
      <c r="Q749" s="637"/>
      <c r="R749" s="637"/>
      <c r="S749" s="637"/>
      <c r="T749" s="637"/>
      <c r="U749" s="637"/>
      <c r="V749" s="637"/>
      <c r="W749" s="637"/>
      <c r="X749" s="637"/>
      <c r="Y749" s="637"/>
      <c r="Z749" s="637"/>
      <c r="AA749" s="637"/>
      <c r="AB749" s="637"/>
      <c r="AC749" s="637"/>
      <c r="AD749" s="637"/>
      <c r="AE749" s="637"/>
      <c r="AF749" s="637"/>
      <c r="AG749" s="637"/>
      <c r="AH749" s="637"/>
      <c r="AI749" s="637"/>
      <c r="AJ749" s="637"/>
      <c r="AK749" s="637"/>
      <c r="AL749" s="637"/>
      <c r="AM749" s="637"/>
      <c r="AN749" s="637"/>
      <c r="AO749" s="637"/>
      <c r="AP749" s="637"/>
      <c r="AQ749" s="637"/>
      <c r="AR749" s="637"/>
      <c r="AS749" s="637"/>
      <c r="AT749" s="637"/>
      <c r="AU749" s="637"/>
      <c r="AV749" s="637"/>
      <c r="AW749" s="637"/>
      <c r="AX749" s="637"/>
      <c r="AY749" s="637"/>
      <c r="AZ749" s="637"/>
      <c r="BA749" s="637"/>
      <c r="BB749" s="637"/>
      <c r="BC749" s="637"/>
      <c r="BD749" s="637"/>
      <c r="BE749" s="637"/>
      <c r="BF749" s="637"/>
      <c r="BG749" s="637"/>
      <c r="BH749" s="637"/>
      <c r="BI749" s="637"/>
      <c r="BJ749" s="637"/>
      <c r="BK749" s="637"/>
      <c r="BL749" s="637"/>
      <c r="BM749" s="637"/>
      <c r="BN749" s="637"/>
      <c r="BO749" s="637"/>
      <c r="BP749" s="637"/>
      <c r="BQ749" s="637"/>
      <c r="BR749" s="637"/>
      <c r="BS749" s="637"/>
      <c r="BT749" s="637"/>
      <c r="BU749" s="637"/>
      <c r="BV749" s="637"/>
      <c r="BW749" s="637"/>
      <c r="BX749" s="637"/>
      <c r="BY749" s="637"/>
      <c r="BZ749" s="637"/>
      <c r="CA749" s="637"/>
      <c r="CB749" s="637"/>
    </row>
    <row r="750" spans="3:80">
      <c r="C750" s="636"/>
      <c r="D750" s="637"/>
      <c r="E750" s="637"/>
      <c r="F750" s="637"/>
      <c r="G750" s="637"/>
      <c r="H750" s="637"/>
      <c r="I750" s="637"/>
      <c r="J750" s="637"/>
      <c r="K750" s="637"/>
      <c r="L750" s="637"/>
      <c r="M750" s="637"/>
      <c r="N750" s="637"/>
      <c r="O750" s="637"/>
      <c r="P750" s="637"/>
      <c r="Q750" s="637"/>
      <c r="R750" s="637"/>
      <c r="S750" s="637"/>
      <c r="T750" s="637"/>
      <c r="U750" s="637"/>
      <c r="V750" s="637"/>
      <c r="W750" s="637"/>
      <c r="X750" s="637"/>
      <c r="Y750" s="637"/>
      <c r="Z750" s="637"/>
      <c r="AA750" s="637"/>
      <c r="AB750" s="637"/>
      <c r="AC750" s="637"/>
      <c r="AD750" s="637"/>
      <c r="AE750" s="637"/>
      <c r="AF750" s="637"/>
      <c r="AG750" s="637"/>
      <c r="AH750" s="637"/>
      <c r="AI750" s="637"/>
      <c r="AJ750" s="637"/>
      <c r="AK750" s="637"/>
      <c r="AL750" s="637"/>
      <c r="AM750" s="637"/>
      <c r="AN750" s="637"/>
      <c r="AO750" s="637"/>
      <c r="AP750" s="637"/>
      <c r="AQ750" s="637"/>
      <c r="AR750" s="637"/>
      <c r="AS750" s="637"/>
      <c r="AT750" s="637"/>
      <c r="AU750" s="637"/>
      <c r="AV750" s="637"/>
      <c r="AW750" s="637"/>
      <c r="AX750" s="637"/>
      <c r="AY750" s="637"/>
      <c r="AZ750" s="637"/>
      <c r="BA750" s="637"/>
      <c r="BB750" s="637"/>
      <c r="BC750" s="637"/>
      <c r="BD750" s="637"/>
      <c r="BE750" s="637"/>
      <c r="BF750" s="637"/>
      <c r="BG750" s="637"/>
      <c r="BH750" s="637"/>
      <c r="BI750" s="637"/>
      <c r="BJ750" s="637"/>
      <c r="BK750" s="637"/>
      <c r="BL750" s="637"/>
      <c r="BM750" s="637"/>
      <c r="BN750" s="637"/>
      <c r="BO750" s="637"/>
      <c r="BP750" s="637"/>
      <c r="BQ750" s="637"/>
      <c r="BR750" s="637"/>
      <c r="BS750" s="637"/>
      <c r="BT750" s="637"/>
      <c r="BU750" s="637"/>
      <c r="BV750" s="637"/>
      <c r="BW750" s="637"/>
      <c r="BX750" s="637"/>
      <c r="BY750" s="637"/>
      <c r="BZ750" s="637"/>
      <c r="CA750" s="637"/>
      <c r="CB750" s="637"/>
    </row>
    <row r="751" spans="3:80">
      <c r="C751" s="636"/>
      <c r="D751" s="637"/>
      <c r="E751" s="637"/>
      <c r="F751" s="637"/>
      <c r="G751" s="637"/>
      <c r="H751" s="637"/>
      <c r="I751" s="637"/>
      <c r="J751" s="637"/>
      <c r="K751" s="637"/>
      <c r="L751" s="637"/>
      <c r="M751" s="637"/>
      <c r="N751" s="637"/>
      <c r="O751" s="637"/>
      <c r="P751" s="637"/>
      <c r="Q751" s="637"/>
      <c r="R751" s="637"/>
      <c r="S751" s="637"/>
      <c r="T751" s="637"/>
      <c r="U751" s="637"/>
      <c r="V751" s="637"/>
      <c r="W751" s="637"/>
      <c r="X751" s="637"/>
      <c r="Y751" s="637"/>
      <c r="Z751" s="637"/>
      <c r="AA751" s="637"/>
      <c r="AB751" s="637"/>
      <c r="AC751" s="637"/>
      <c r="AD751" s="637"/>
      <c r="AE751" s="637"/>
      <c r="AF751" s="637"/>
      <c r="AG751" s="637"/>
      <c r="AH751" s="637"/>
      <c r="AI751" s="637"/>
      <c r="AJ751" s="637"/>
      <c r="AK751" s="637"/>
      <c r="AL751" s="637"/>
      <c r="AM751" s="637"/>
      <c r="AN751" s="637"/>
      <c r="AO751" s="637"/>
      <c r="AP751" s="637"/>
      <c r="AQ751" s="637"/>
      <c r="AR751" s="637"/>
      <c r="AS751" s="637"/>
      <c r="AT751" s="637"/>
      <c r="AU751" s="637"/>
      <c r="AV751" s="637"/>
      <c r="AW751" s="637"/>
      <c r="AX751" s="637"/>
      <c r="AY751" s="637"/>
      <c r="AZ751" s="637"/>
      <c r="BA751" s="637"/>
      <c r="BB751" s="637"/>
      <c r="BC751" s="637"/>
      <c r="BD751" s="637"/>
      <c r="BE751" s="637"/>
      <c r="BF751" s="637"/>
      <c r="BG751" s="637"/>
      <c r="BH751" s="637"/>
      <c r="BI751" s="637"/>
      <c r="BJ751" s="637"/>
      <c r="BK751" s="637"/>
      <c r="BL751" s="637"/>
      <c r="BM751" s="637"/>
      <c r="BN751" s="637"/>
      <c r="BO751" s="637"/>
      <c r="BP751" s="637"/>
      <c r="BQ751" s="637"/>
      <c r="BR751" s="637"/>
      <c r="BS751" s="637"/>
      <c r="BT751" s="637"/>
      <c r="BU751" s="637"/>
      <c r="BV751" s="637"/>
      <c r="BW751" s="637"/>
      <c r="BX751" s="637"/>
      <c r="BY751" s="637"/>
      <c r="BZ751" s="637"/>
      <c r="CA751" s="637"/>
      <c r="CB751" s="637"/>
    </row>
    <row r="752" spans="3:80">
      <c r="C752" s="636"/>
      <c r="D752" s="637"/>
      <c r="E752" s="637"/>
      <c r="F752" s="637"/>
      <c r="G752" s="637"/>
      <c r="H752" s="637"/>
      <c r="I752" s="637"/>
      <c r="J752" s="637"/>
      <c r="K752" s="637"/>
      <c r="L752" s="637"/>
      <c r="M752" s="637"/>
      <c r="N752" s="637"/>
      <c r="O752" s="637"/>
      <c r="P752" s="637"/>
      <c r="Q752" s="637"/>
      <c r="R752" s="637"/>
      <c r="S752" s="637"/>
      <c r="T752" s="637"/>
      <c r="U752" s="637"/>
      <c r="V752" s="637"/>
      <c r="W752" s="637"/>
      <c r="X752" s="637"/>
      <c r="Y752" s="637"/>
      <c r="Z752" s="637"/>
      <c r="AA752" s="637"/>
      <c r="AB752" s="637"/>
      <c r="AC752" s="637"/>
      <c r="AD752" s="637"/>
      <c r="AE752" s="637"/>
      <c r="AF752" s="637"/>
      <c r="AG752" s="637"/>
      <c r="AH752" s="637"/>
      <c r="AI752" s="637"/>
      <c r="AJ752" s="637"/>
      <c r="AK752" s="637"/>
      <c r="AL752" s="637"/>
      <c r="AM752" s="637"/>
      <c r="AN752" s="637"/>
      <c r="AO752" s="637"/>
      <c r="AP752" s="637"/>
      <c r="AQ752" s="637"/>
      <c r="AR752" s="637"/>
      <c r="AS752" s="637"/>
      <c r="AT752" s="637"/>
      <c r="AU752" s="637"/>
      <c r="AV752" s="637"/>
      <c r="AW752" s="637"/>
      <c r="AX752" s="637"/>
      <c r="AY752" s="637"/>
      <c r="AZ752" s="637"/>
      <c r="BA752" s="637"/>
      <c r="BB752" s="637"/>
      <c r="BC752" s="637"/>
      <c r="BD752" s="637"/>
      <c r="BE752" s="637"/>
      <c r="BF752" s="637"/>
      <c r="BG752" s="637"/>
      <c r="BH752" s="637"/>
      <c r="BI752" s="637"/>
      <c r="BJ752" s="637"/>
      <c r="BK752" s="637"/>
      <c r="BL752" s="637"/>
      <c r="BM752" s="637"/>
      <c r="BN752" s="637"/>
      <c r="BO752" s="637"/>
      <c r="BP752" s="637"/>
      <c r="BQ752" s="637"/>
      <c r="BR752" s="637"/>
      <c r="BS752" s="637"/>
      <c r="BT752" s="637"/>
      <c r="BU752" s="637"/>
      <c r="BV752" s="637"/>
      <c r="BW752" s="637"/>
      <c r="BX752" s="637"/>
      <c r="BY752" s="637"/>
      <c r="BZ752" s="637"/>
      <c r="CA752" s="637"/>
      <c r="CB752" s="637"/>
    </row>
    <row r="753" spans="3:80">
      <c r="C753" s="636"/>
      <c r="D753" s="637"/>
      <c r="E753" s="637"/>
      <c r="F753" s="637"/>
      <c r="G753" s="637"/>
      <c r="H753" s="637"/>
      <c r="I753" s="637"/>
      <c r="J753" s="637"/>
      <c r="K753" s="637"/>
      <c r="L753" s="637"/>
      <c r="M753" s="637"/>
      <c r="N753" s="637"/>
      <c r="O753" s="637"/>
      <c r="P753" s="637"/>
      <c r="Q753" s="637"/>
      <c r="R753" s="637"/>
      <c r="S753" s="637"/>
      <c r="T753" s="637"/>
      <c r="U753" s="637"/>
      <c r="V753" s="637"/>
      <c r="W753" s="637"/>
      <c r="X753" s="637"/>
      <c r="Y753" s="637"/>
      <c r="Z753" s="637"/>
      <c r="AA753" s="637"/>
      <c r="AB753" s="637"/>
      <c r="AC753" s="637"/>
      <c r="AD753" s="637"/>
      <c r="AE753" s="637"/>
      <c r="AF753" s="637"/>
      <c r="AG753" s="637"/>
      <c r="AH753" s="637"/>
      <c r="AI753" s="637"/>
      <c r="AJ753" s="637"/>
      <c r="AK753" s="637"/>
      <c r="AL753" s="637"/>
      <c r="AM753" s="637"/>
      <c r="AN753" s="637"/>
      <c r="AO753" s="637"/>
      <c r="AP753" s="637"/>
      <c r="AQ753" s="637"/>
      <c r="AR753" s="637"/>
      <c r="AS753" s="637"/>
      <c r="AT753" s="637"/>
      <c r="AU753" s="637"/>
      <c r="AV753" s="637"/>
      <c r="AW753" s="637"/>
      <c r="AX753" s="637"/>
      <c r="AY753" s="637"/>
      <c r="AZ753" s="637"/>
      <c r="BA753" s="637"/>
      <c r="BB753" s="637"/>
      <c r="BC753" s="637"/>
      <c r="BD753" s="637"/>
      <c r="BE753" s="637"/>
      <c r="BF753" s="637"/>
      <c r="BG753" s="637"/>
      <c r="BH753" s="637"/>
      <c r="BI753" s="637"/>
      <c r="BJ753" s="637"/>
      <c r="BK753" s="637"/>
      <c r="BL753" s="637"/>
      <c r="BM753" s="637"/>
      <c r="BN753" s="637"/>
      <c r="BO753" s="637"/>
      <c r="BP753" s="637"/>
      <c r="BQ753" s="637"/>
      <c r="BR753" s="637"/>
      <c r="BS753" s="637"/>
      <c r="BT753" s="637"/>
      <c r="BU753" s="637"/>
      <c r="BV753" s="637"/>
      <c r="BW753" s="637"/>
      <c r="BX753" s="637"/>
      <c r="BY753" s="637"/>
      <c r="BZ753" s="637"/>
      <c r="CA753" s="637"/>
      <c r="CB753" s="637"/>
    </row>
    <row r="754" spans="3:80">
      <c r="C754" s="636"/>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c r="AC754" s="637"/>
      <c r="AD754" s="637"/>
      <c r="AE754" s="637"/>
      <c r="AF754" s="637"/>
      <c r="AG754" s="637"/>
      <c r="AH754" s="637"/>
      <c r="AI754" s="637"/>
      <c r="AJ754" s="637"/>
      <c r="AK754" s="637"/>
      <c r="AL754" s="637"/>
      <c r="AM754" s="637"/>
      <c r="AN754" s="637"/>
      <c r="AO754" s="637"/>
      <c r="AP754" s="637"/>
      <c r="AQ754" s="637"/>
      <c r="AR754" s="637"/>
      <c r="AS754" s="637"/>
      <c r="AT754" s="637"/>
      <c r="AU754" s="637"/>
      <c r="AV754" s="637"/>
      <c r="AW754" s="637"/>
      <c r="AX754" s="637"/>
      <c r="AY754" s="637"/>
      <c r="AZ754" s="637"/>
      <c r="BA754" s="637"/>
      <c r="BB754" s="637"/>
      <c r="BC754" s="637"/>
      <c r="BD754" s="637"/>
      <c r="BE754" s="637"/>
      <c r="BF754" s="637"/>
      <c r="BG754" s="637"/>
      <c r="BH754" s="637"/>
      <c r="BI754" s="637"/>
      <c r="BJ754" s="637"/>
      <c r="BK754" s="637"/>
      <c r="BL754" s="637"/>
      <c r="BM754" s="637"/>
      <c r="BN754" s="637"/>
      <c r="BO754" s="637"/>
      <c r="BP754" s="637"/>
      <c r="BQ754" s="637"/>
      <c r="BR754" s="637"/>
      <c r="BS754" s="637"/>
      <c r="BT754" s="637"/>
      <c r="BU754" s="637"/>
      <c r="BV754" s="637"/>
      <c r="BW754" s="637"/>
      <c r="BX754" s="637"/>
      <c r="BY754" s="637"/>
      <c r="BZ754" s="637"/>
      <c r="CA754" s="637"/>
      <c r="CB754" s="637"/>
    </row>
    <row r="755" spans="3:80">
      <c r="C755" s="636"/>
      <c r="D755" s="637"/>
      <c r="E755" s="637"/>
      <c r="F755" s="637"/>
      <c r="G755" s="637"/>
      <c r="H755" s="637"/>
      <c r="I755" s="637"/>
      <c r="J755" s="637"/>
      <c r="K755" s="637"/>
      <c r="L755" s="637"/>
      <c r="M755" s="637"/>
      <c r="N755" s="637"/>
      <c r="O755" s="637"/>
      <c r="P755" s="637"/>
      <c r="Q755" s="637"/>
      <c r="R755" s="637"/>
      <c r="S755" s="637"/>
      <c r="T755" s="637"/>
      <c r="U755" s="637"/>
      <c r="V755" s="637"/>
      <c r="W755" s="637"/>
      <c r="X755" s="637"/>
      <c r="Y755" s="637"/>
      <c r="Z755" s="637"/>
      <c r="AA755" s="637"/>
      <c r="AB755" s="637"/>
      <c r="AC755" s="637"/>
      <c r="AD755" s="637"/>
      <c r="AE755" s="637"/>
      <c r="AF755" s="637"/>
      <c r="AG755" s="637"/>
      <c r="AH755" s="637"/>
      <c r="AI755" s="637"/>
      <c r="AJ755" s="637"/>
      <c r="AK755" s="637"/>
      <c r="AL755" s="637"/>
      <c r="AM755" s="637"/>
      <c r="AN755" s="637"/>
      <c r="AO755" s="637"/>
      <c r="AP755" s="637"/>
      <c r="AQ755" s="637"/>
      <c r="AR755" s="637"/>
      <c r="AS755" s="637"/>
      <c r="AT755" s="637"/>
      <c r="AU755" s="637"/>
      <c r="AV755" s="637"/>
      <c r="AW755" s="637"/>
      <c r="AX755" s="637"/>
      <c r="AY755" s="637"/>
      <c r="AZ755" s="637"/>
      <c r="BA755" s="637"/>
      <c r="BB755" s="637"/>
      <c r="BC755" s="637"/>
      <c r="BD755" s="637"/>
      <c r="BE755" s="637"/>
      <c r="BF755" s="637"/>
      <c r="BG755" s="637"/>
      <c r="BH755" s="637"/>
      <c r="BI755" s="637"/>
      <c r="BJ755" s="637"/>
      <c r="BK755" s="637"/>
      <c r="BL755" s="637"/>
      <c r="BM755" s="637"/>
      <c r="BN755" s="637"/>
      <c r="BO755" s="637"/>
      <c r="BP755" s="637"/>
      <c r="BQ755" s="637"/>
      <c r="BR755" s="637"/>
      <c r="BS755" s="637"/>
      <c r="BT755" s="637"/>
      <c r="BU755" s="637"/>
      <c r="BV755" s="637"/>
      <c r="BW755" s="637"/>
      <c r="BX755" s="637"/>
      <c r="BY755" s="637"/>
      <c r="BZ755" s="637"/>
      <c r="CA755" s="637"/>
      <c r="CB755" s="637"/>
    </row>
    <row r="756" spans="3:80">
      <c r="C756" s="636"/>
      <c r="D756" s="637"/>
      <c r="E756" s="637"/>
      <c r="F756" s="637"/>
      <c r="G756" s="637"/>
      <c r="H756" s="637"/>
      <c r="I756" s="637"/>
      <c r="J756" s="637"/>
      <c r="K756" s="637"/>
      <c r="L756" s="637"/>
      <c r="M756" s="637"/>
      <c r="N756" s="637"/>
      <c r="O756" s="637"/>
      <c r="P756" s="637"/>
      <c r="Q756" s="637"/>
      <c r="R756" s="637"/>
      <c r="S756" s="637"/>
      <c r="T756" s="637"/>
      <c r="U756" s="637"/>
      <c r="V756" s="637"/>
      <c r="W756" s="637"/>
      <c r="X756" s="637"/>
      <c r="Y756" s="637"/>
      <c r="Z756" s="637"/>
      <c r="AA756" s="637"/>
      <c r="AB756" s="637"/>
      <c r="AC756" s="637"/>
      <c r="AD756" s="637"/>
      <c r="AE756" s="637"/>
      <c r="AF756" s="637"/>
      <c r="AG756" s="637"/>
      <c r="AH756" s="637"/>
      <c r="AI756" s="637"/>
      <c r="AJ756" s="637"/>
      <c r="AK756" s="637"/>
      <c r="AL756" s="637"/>
      <c r="AM756" s="637"/>
      <c r="AN756" s="637"/>
      <c r="AO756" s="637"/>
      <c r="AP756" s="637"/>
      <c r="AQ756" s="637"/>
      <c r="AR756" s="637"/>
      <c r="AS756" s="637"/>
      <c r="AT756" s="637"/>
      <c r="AU756" s="637"/>
      <c r="AV756" s="637"/>
      <c r="AW756" s="637"/>
      <c r="AX756" s="637"/>
      <c r="AY756" s="637"/>
      <c r="AZ756" s="637"/>
      <c r="BA756" s="637"/>
      <c r="BB756" s="637"/>
      <c r="BC756" s="637"/>
      <c r="BD756" s="637"/>
      <c r="BE756" s="637"/>
      <c r="BF756" s="637"/>
      <c r="BG756" s="637"/>
      <c r="BH756" s="637"/>
      <c r="BI756" s="637"/>
      <c r="BJ756" s="637"/>
      <c r="BK756" s="637"/>
      <c r="BL756" s="637"/>
      <c r="BM756" s="637"/>
      <c r="BN756" s="637"/>
      <c r="BO756" s="637"/>
      <c r="BP756" s="637"/>
      <c r="BQ756" s="637"/>
      <c r="BR756" s="637"/>
      <c r="BS756" s="637"/>
      <c r="BT756" s="637"/>
      <c r="BU756" s="637"/>
      <c r="BV756" s="637"/>
      <c r="BW756" s="637"/>
      <c r="BX756" s="637"/>
      <c r="BY756" s="637"/>
      <c r="BZ756" s="637"/>
      <c r="CA756" s="637"/>
      <c r="CB756" s="637"/>
    </row>
    <row r="757" spans="3:80">
      <c r="C757" s="636"/>
      <c r="D757" s="637"/>
      <c r="E757" s="637"/>
      <c r="F757" s="637"/>
      <c r="G757" s="637"/>
      <c r="H757" s="637"/>
      <c r="I757" s="637"/>
      <c r="J757" s="637"/>
      <c r="K757" s="637"/>
      <c r="L757" s="637"/>
      <c r="M757" s="637"/>
      <c r="N757" s="637"/>
      <c r="O757" s="637"/>
      <c r="P757" s="637"/>
      <c r="Q757" s="637"/>
      <c r="R757" s="637"/>
      <c r="S757" s="637"/>
      <c r="T757" s="637"/>
      <c r="U757" s="637"/>
      <c r="V757" s="637"/>
      <c r="W757" s="637"/>
      <c r="X757" s="637"/>
      <c r="Y757" s="637"/>
      <c r="Z757" s="637"/>
      <c r="AA757" s="637"/>
      <c r="AB757" s="637"/>
      <c r="AC757" s="637"/>
      <c r="AD757" s="637"/>
      <c r="AE757" s="637"/>
      <c r="AF757" s="637"/>
      <c r="AG757" s="637"/>
      <c r="AH757" s="637"/>
      <c r="AI757" s="637"/>
      <c r="AJ757" s="637"/>
      <c r="AK757" s="637"/>
      <c r="AL757" s="637"/>
      <c r="AM757" s="637"/>
      <c r="AN757" s="637"/>
      <c r="AO757" s="637"/>
      <c r="AP757" s="637"/>
      <c r="AQ757" s="637"/>
      <c r="AR757" s="637"/>
      <c r="AS757" s="637"/>
      <c r="AT757" s="637"/>
      <c r="AU757" s="637"/>
      <c r="AV757" s="637"/>
      <c r="AW757" s="637"/>
      <c r="AX757" s="637"/>
      <c r="AY757" s="637"/>
      <c r="AZ757" s="637"/>
      <c r="BA757" s="637"/>
      <c r="BB757" s="637"/>
      <c r="BC757" s="637"/>
      <c r="BD757" s="637"/>
      <c r="BE757" s="637"/>
      <c r="BF757" s="637"/>
      <c r="BG757" s="637"/>
      <c r="BH757" s="637"/>
      <c r="BI757" s="637"/>
      <c r="BJ757" s="637"/>
      <c r="BK757" s="637"/>
      <c r="BL757" s="637"/>
      <c r="BM757" s="637"/>
      <c r="BN757" s="637"/>
      <c r="BO757" s="637"/>
      <c r="BP757" s="637"/>
      <c r="BQ757" s="637"/>
      <c r="BR757" s="637"/>
      <c r="BS757" s="637"/>
      <c r="BT757" s="637"/>
      <c r="BU757" s="637"/>
      <c r="BV757" s="637"/>
      <c r="BW757" s="637"/>
      <c r="BX757" s="637"/>
      <c r="BY757" s="637"/>
      <c r="BZ757" s="637"/>
      <c r="CA757" s="637"/>
      <c r="CB757" s="637"/>
    </row>
    <row r="758" spans="3:80">
      <c r="C758" s="636"/>
      <c r="D758" s="637"/>
      <c r="E758" s="637"/>
      <c r="F758" s="637"/>
      <c r="G758" s="637"/>
      <c r="H758" s="637"/>
      <c r="I758" s="637"/>
      <c r="J758" s="637"/>
      <c r="K758" s="637"/>
      <c r="L758" s="637"/>
      <c r="M758" s="637"/>
      <c r="N758" s="637"/>
      <c r="O758" s="637"/>
      <c r="P758" s="637"/>
      <c r="Q758" s="637"/>
      <c r="R758" s="637"/>
      <c r="S758" s="637"/>
      <c r="T758" s="637"/>
      <c r="U758" s="637"/>
      <c r="V758" s="637"/>
      <c r="W758" s="637"/>
      <c r="X758" s="637"/>
      <c r="Y758" s="637"/>
      <c r="Z758" s="637"/>
      <c r="AA758" s="637"/>
      <c r="AB758" s="637"/>
      <c r="AC758" s="637"/>
      <c r="AD758" s="637"/>
      <c r="AE758" s="637"/>
      <c r="AF758" s="637"/>
      <c r="AG758" s="637"/>
      <c r="AH758" s="637"/>
      <c r="AI758" s="637"/>
      <c r="AJ758" s="637"/>
      <c r="AK758" s="637"/>
      <c r="AL758" s="637"/>
      <c r="AM758" s="637"/>
      <c r="AN758" s="637"/>
      <c r="AO758" s="637"/>
      <c r="AP758" s="637"/>
      <c r="AQ758" s="637"/>
      <c r="AR758" s="637"/>
      <c r="AS758" s="637"/>
      <c r="AT758" s="637"/>
      <c r="AU758" s="637"/>
      <c r="AV758" s="637"/>
      <c r="AW758" s="637"/>
      <c r="AX758" s="637"/>
      <c r="AY758" s="637"/>
      <c r="AZ758" s="637"/>
      <c r="BA758" s="637"/>
      <c r="BB758" s="637"/>
      <c r="BC758" s="637"/>
      <c r="BD758" s="637"/>
      <c r="BE758" s="637"/>
      <c r="BF758" s="637"/>
      <c r="BG758" s="637"/>
      <c r="BH758" s="637"/>
      <c r="BI758" s="637"/>
      <c r="BJ758" s="637"/>
      <c r="BK758" s="637"/>
      <c r="BL758" s="637"/>
      <c r="BM758" s="637"/>
      <c r="BN758" s="637"/>
      <c r="BO758" s="637"/>
      <c r="BP758" s="637"/>
      <c r="BQ758" s="637"/>
      <c r="BR758" s="637"/>
      <c r="BS758" s="637"/>
      <c r="BT758" s="637"/>
      <c r="BU758" s="637"/>
      <c r="BV758" s="637"/>
      <c r="BW758" s="637"/>
      <c r="BX758" s="637"/>
      <c r="BY758" s="637"/>
      <c r="BZ758" s="637"/>
      <c r="CA758" s="637"/>
      <c r="CB758" s="637"/>
    </row>
    <row r="759" spans="3:80">
      <c r="C759" s="636"/>
      <c r="D759" s="637"/>
      <c r="E759" s="637"/>
      <c r="F759" s="637"/>
      <c r="G759" s="637"/>
      <c r="H759" s="637"/>
      <c r="I759" s="637"/>
      <c r="J759" s="637"/>
      <c r="K759" s="637"/>
      <c r="L759" s="637"/>
      <c r="M759" s="637"/>
      <c r="N759" s="637"/>
      <c r="O759" s="637"/>
      <c r="P759" s="637"/>
      <c r="Q759" s="637"/>
      <c r="R759" s="637"/>
      <c r="S759" s="637"/>
      <c r="T759" s="637"/>
      <c r="U759" s="637"/>
      <c r="V759" s="637"/>
      <c r="W759" s="637"/>
      <c r="X759" s="637"/>
      <c r="Y759" s="637"/>
      <c r="Z759" s="637"/>
      <c r="AA759" s="637"/>
      <c r="AB759" s="637"/>
      <c r="AC759" s="637"/>
      <c r="AD759" s="637"/>
      <c r="AE759" s="637"/>
      <c r="AF759" s="637"/>
      <c r="AG759" s="637"/>
      <c r="AH759" s="637"/>
      <c r="AI759" s="637"/>
      <c r="AJ759" s="637"/>
      <c r="AK759" s="637"/>
      <c r="AL759" s="637"/>
      <c r="AM759" s="637"/>
      <c r="AN759" s="637"/>
      <c r="AO759" s="637"/>
      <c r="AP759" s="637"/>
      <c r="AQ759" s="637"/>
      <c r="AR759" s="637"/>
      <c r="AS759" s="637"/>
      <c r="AT759" s="637"/>
      <c r="AU759" s="637"/>
      <c r="AV759" s="637"/>
      <c r="AW759" s="637"/>
      <c r="AX759" s="637"/>
      <c r="AY759" s="637"/>
      <c r="AZ759" s="637"/>
      <c r="BA759" s="637"/>
      <c r="BB759" s="637"/>
      <c r="BC759" s="637"/>
      <c r="BD759" s="637"/>
      <c r="BE759" s="637"/>
      <c r="BF759" s="637"/>
      <c r="BG759" s="637"/>
      <c r="BH759" s="637"/>
      <c r="BI759" s="637"/>
      <c r="BJ759" s="637"/>
      <c r="BK759" s="637"/>
      <c r="BL759" s="637"/>
      <c r="BM759" s="637"/>
      <c r="BN759" s="637"/>
      <c r="BO759" s="637"/>
      <c r="BP759" s="637"/>
      <c r="BQ759" s="637"/>
      <c r="BR759" s="637"/>
      <c r="BS759" s="637"/>
      <c r="BT759" s="637"/>
      <c r="BU759" s="637"/>
      <c r="BV759" s="637"/>
      <c r="BW759" s="637"/>
      <c r="BX759" s="637"/>
      <c r="BY759" s="637"/>
      <c r="BZ759" s="637"/>
      <c r="CA759" s="637"/>
      <c r="CB759" s="637"/>
    </row>
    <row r="760" spans="3:80">
      <c r="C760" s="636"/>
      <c r="D760" s="637"/>
      <c r="E760" s="637"/>
      <c r="F760" s="637"/>
      <c r="G760" s="637"/>
      <c r="H760" s="637"/>
      <c r="I760" s="637"/>
      <c r="J760" s="637"/>
      <c r="K760" s="637"/>
      <c r="L760" s="637"/>
      <c r="M760" s="637"/>
      <c r="N760" s="637"/>
      <c r="O760" s="637"/>
      <c r="P760" s="637"/>
      <c r="Q760" s="637"/>
      <c r="R760" s="637"/>
      <c r="S760" s="637"/>
      <c r="T760" s="637"/>
      <c r="U760" s="637"/>
      <c r="V760" s="637"/>
      <c r="W760" s="637"/>
      <c r="X760" s="637"/>
      <c r="Y760" s="637"/>
      <c r="Z760" s="637"/>
      <c r="AA760" s="637"/>
      <c r="AB760" s="637"/>
      <c r="AC760" s="637"/>
      <c r="AD760" s="637"/>
      <c r="AE760" s="637"/>
      <c r="AF760" s="637"/>
      <c r="AG760" s="637"/>
      <c r="AH760" s="637"/>
      <c r="AI760" s="637"/>
      <c r="AJ760" s="637"/>
      <c r="AK760" s="637"/>
      <c r="AL760" s="637"/>
      <c r="AM760" s="637"/>
      <c r="AN760" s="637"/>
      <c r="AO760" s="637"/>
      <c r="AP760" s="637"/>
      <c r="AQ760" s="637"/>
      <c r="AR760" s="637"/>
      <c r="AS760" s="637"/>
      <c r="AT760" s="637"/>
      <c r="AU760" s="637"/>
      <c r="AV760" s="637"/>
      <c r="AW760" s="637"/>
      <c r="AX760" s="637"/>
      <c r="AY760" s="637"/>
      <c r="AZ760" s="637"/>
      <c r="BA760" s="637"/>
      <c r="BB760" s="637"/>
      <c r="BC760" s="637"/>
      <c r="BD760" s="637"/>
      <c r="BE760" s="637"/>
      <c r="BF760" s="637"/>
      <c r="BG760" s="637"/>
      <c r="BH760" s="637"/>
      <c r="BI760" s="637"/>
      <c r="BJ760" s="637"/>
      <c r="BK760" s="637"/>
      <c r="BL760" s="637"/>
      <c r="BM760" s="637"/>
      <c r="BN760" s="637"/>
      <c r="BO760" s="637"/>
      <c r="BP760" s="637"/>
      <c r="BQ760" s="637"/>
      <c r="BR760" s="637"/>
      <c r="BS760" s="637"/>
      <c r="BT760" s="637"/>
      <c r="BU760" s="637"/>
      <c r="BV760" s="637"/>
      <c r="BW760" s="637"/>
      <c r="BX760" s="637"/>
      <c r="BY760" s="637"/>
      <c r="BZ760" s="637"/>
      <c r="CA760" s="637"/>
      <c r="CB760" s="637"/>
    </row>
    <row r="761" spans="3:80">
      <c r="C761" s="636"/>
      <c r="D761" s="637"/>
      <c r="E761" s="637"/>
      <c r="F761" s="637"/>
      <c r="G761" s="637"/>
      <c r="H761" s="637"/>
      <c r="I761" s="637"/>
      <c r="J761" s="637"/>
      <c r="K761" s="637"/>
      <c r="L761" s="637"/>
      <c r="M761" s="637"/>
      <c r="N761" s="637"/>
      <c r="O761" s="637"/>
      <c r="P761" s="637"/>
      <c r="Q761" s="637"/>
      <c r="R761" s="637"/>
      <c r="S761" s="637"/>
      <c r="T761" s="637"/>
      <c r="U761" s="637"/>
      <c r="V761" s="637"/>
      <c r="W761" s="637"/>
      <c r="X761" s="637"/>
      <c r="Y761" s="637"/>
      <c r="Z761" s="637"/>
      <c r="AA761" s="637"/>
      <c r="AB761" s="637"/>
      <c r="AC761" s="637"/>
      <c r="AD761" s="637"/>
      <c r="AE761" s="637"/>
      <c r="AF761" s="637"/>
      <c r="AG761" s="637"/>
      <c r="AH761" s="637"/>
      <c r="AI761" s="637"/>
      <c r="AJ761" s="637"/>
      <c r="AK761" s="637"/>
      <c r="AL761" s="637"/>
      <c r="AM761" s="637"/>
      <c r="AN761" s="637"/>
      <c r="AO761" s="637"/>
      <c r="AP761" s="637"/>
      <c r="AQ761" s="637"/>
      <c r="AR761" s="637"/>
      <c r="AS761" s="637"/>
      <c r="AT761" s="637"/>
      <c r="AU761" s="637"/>
      <c r="AV761" s="637"/>
      <c r="AW761" s="637"/>
      <c r="AX761" s="637"/>
      <c r="AY761" s="637"/>
      <c r="AZ761" s="637"/>
      <c r="BA761" s="637"/>
      <c r="BB761" s="637"/>
      <c r="BC761" s="637"/>
      <c r="BD761" s="637"/>
      <c r="BE761" s="637"/>
      <c r="BF761" s="637"/>
      <c r="BG761" s="637"/>
      <c r="BH761" s="637"/>
      <c r="BI761" s="637"/>
      <c r="BJ761" s="637"/>
      <c r="BK761" s="637"/>
      <c r="BL761" s="637"/>
      <c r="BM761" s="637"/>
      <c r="BN761" s="637"/>
      <c r="BO761" s="637"/>
      <c r="BP761" s="637"/>
      <c r="BQ761" s="637"/>
      <c r="BR761" s="637"/>
      <c r="BS761" s="637"/>
      <c r="BT761" s="637"/>
      <c r="BU761" s="637"/>
      <c r="BV761" s="637"/>
      <c r="BW761" s="637"/>
      <c r="BX761" s="637"/>
      <c r="BY761" s="637"/>
      <c r="BZ761" s="637"/>
      <c r="CA761" s="637"/>
      <c r="CB761" s="637"/>
    </row>
    <row r="762" spans="3:80">
      <c r="C762" s="636"/>
      <c r="D762" s="637"/>
      <c r="E762" s="637"/>
      <c r="F762" s="637"/>
      <c r="G762" s="637"/>
      <c r="H762" s="637"/>
      <c r="I762" s="637"/>
      <c r="J762" s="637"/>
      <c r="K762" s="637"/>
      <c r="L762" s="637"/>
      <c r="M762" s="637"/>
      <c r="N762" s="637"/>
      <c r="O762" s="637"/>
      <c r="P762" s="637"/>
      <c r="Q762" s="637"/>
      <c r="R762" s="637"/>
      <c r="S762" s="637"/>
      <c r="T762" s="637"/>
      <c r="U762" s="637"/>
      <c r="V762" s="637"/>
      <c r="W762" s="637"/>
      <c r="X762" s="637"/>
      <c r="Y762" s="637"/>
      <c r="Z762" s="637"/>
      <c r="AA762" s="637"/>
      <c r="AB762" s="637"/>
      <c r="AC762" s="637"/>
      <c r="AD762" s="637"/>
      <c r="AE762" s="637"/>
      <c r="AF762" s="637"/>
      <c r="AG762" s="637"/>
      <c r="AH762" s="637"/>
      <c r="AI762" s="637"/>
      <c r="AJ762" s="637"/>
      <c r="AK762" s="637"/>
      <c r="AL762" s="637"/>
      <c r="AM762" s="637"/>
      <c r="AN762" s="637"/>
      <c r="AO762" s="637"/>
      <c r="AP762" s="637"/>
      <c r="AQ762" s="637"/>
      <c r="AR762" s="637"/>
      <c r="AS762" s="637"/>
      <c r="AT762" s="637"/>
      <c r="AU762" s="637"/>
      <c r="AV762" s="637"/>
      <c r="AW762" s="637"/>
      <c r="AX762" s="637"/>
      <c r="AY762" s="637"/>
      <c r="AZ762" s="637"/>
      <c r="BA762" s="637"/>
      <c r="BB762" s="637"/>
      <c r="BC762" s="637"/>
      <c r="BD762" s="637"/>
      <c r="BE762" s="637"/>
      <c r="BF762" s="637"/>
      <c r="BG762" s="637"/>
      <c r="BH762" s="637"/>
      <c r="BI762" s="637"/>
      <c r="BJ762" s="637"/>
      <c r="BK762" s="637"/>
      <c r="BL762" s="637"/>
      <c r="BM762" s="637"/>
      <c r="BN762" s="637"/>
      <c r="BO762" s="637"/>
      <c r="BP762" s="637"/>
      <c r="BQ762" s="637"/>
      <c r="BR762" s="637"/>
      <c r="BS762" s="637"/>
      <c r="BT762" s="637"/>
      <c r="BU762" s="637"/>
      <c r="BV762" s="637"/>
      <c r="BW762" s="637"/>
      <c r="BX762" s="637"/>
      <c r="BY762" s="637"/>
      <c r="BZ762" s="637"/>
      <c r="CA762" s="637"/>
      <c r="CB762" s="637"/>
    </row>
    <row r="763" spans="3:80">
      <c r="C763" s="636"/>
      <c r="D763" s="637"/>
      <c r="E763" s="637"/>
      <c r="F763" s="637"/>
      <c r="G763" s="637"/>
      <c r="H763" s="637"/>
      <c r="I763" s="637"/>
      <c r="J763" s="637"/>
      <c r="K763" s="637"/>
      <c r="L763" s="637"/>
      <c r="M763" s="637"/>
      <c r="N763" s="637"/>
      <c r="O763" s="637"/>
      <c r="P763" s="637"/>
      <c r="Q763" s="637"/>
      <c r="R763" s="637"/>
      <c r="S763" s="637"/>
      <c r="T763" s="637"/>
      <c r="U763" s="637"/>
      <c r="V763" s="637"/>
      <c r="W763" s="637"/>
      <c r="X763" s="637"/>
      <c r="Y763" s="637"/>
      <c r="Z763" s="637"/>
      <c r="AA763" s="637"/>
      <c r="AB763" s="637"/>
      <c r="AC763" s="637"/>
      <c r="AD763" s="637"/>
      <c r="AE763" s="637"/>
      <c r="AF763" s="637"/>
      <c r="AG763" s="637"/>
      <c r="AH763" s="637"/>
      <c r="AI763" s="637"/>
      <c r="AJ763" s="637"/>
      <c r="AK763" s="637"/>
      <c r="AL763" s="637"/>
      <c r="AM763" s="637"/>
      <c r="AN763" s="637"/>
      <c r="AO763" s="637"/>
      <c r="AP763" s="637"/>
      <c r="AQ763" s="637"/>
      <c r="AR763" s="637"/>
      <c r="AS763" s="637"/>
      <c r="AT763" s="637"/>
      <c r="AU763" s="637"/>
      <c r="AV763" s="637"/>
      <c r="AW763" s="637"/>
      <c r="AX763" s="637"/>
      <c r="AY763" s="637"/>
      <c r="AZ763" s="637"/>
      <c r="BA763" s="637"/>
      <c r="BB763" s="637"/>
      <c r="BC763" s="637"/>
      <c r="BD763" s="637"/>
      <c r="BE763" s="637"/>
      <c r="BF763" s="637"/>
      <c r="BG763" s="637"/>
      <c r="BH763" s="637"/>
      <c r="BI763" s="637"/>
      <c r="BJ763" s="637"/>
      <c r="BK763" s="637"/>
      <c r="BL763" s="637"/>
      <c r="BM763" s="637"/>
      <c r="BN763" s="637"/>
      <c r="BO763" s="637"/>
      <c r="BP763" s="637"/>
      <c r="BQ763" s="637"/>
      <c r="BR763" s="637"/>
      <c r="BS763" s="637"/>
      <c r="BT763" s="637"/>
      <c r="BU763" s="637"/>
      <c r="BV763" s="637"/>
      <c r="BW763" s="637"/>
      <c r="BX763" s="637"/>
      <c r="BY763" s="637"/>
      <c r="BZ763" s="637"/>
      <c r="CA763" s="637"/>
      <c r="CB763" s="637"/>
    </row>
    <row r="764" spans="3:80">
      <c r="C764" s="636"/>
      <c r="D764" s="637"/>
      <c r="E764" s="637"/>
      <c r="F764" s="637"/>
      <c r="G764" s="637"/>
      <c r="H764" s="637"/>
      <c r="I764" s="637"/>
      <c r="J764" s="637"/>
      <c r="K764" s="637"/>
      <c r="L764" s="637"/>
      <c r="M764" s="637"/>
      <c r="N764" s="637"/>
      <c r="O764" s="637"/>
      <c r="P764" s="637"/>
      <c r="Q764" s="637"/>
      <c r="R764" s="637"/>
      <c r="S764" s="637"/>
      <c r="T764" s="637"/>
      <c r="U764" s="637"/>
      <c r="V764" s="637"/>
      <c r="W764" s="637"/>
      <c r="X764" s="637"/>
      <c r="Y764" s="637"/>
      <c r="Z764" s="637"/>
      <c r="AA764" s="637"/>
      <c r="AB764" s="637"/>
      <c r="AC764" s="637"/>
      <c r="AD764" s="637"/>
      <c r="AE764" s="637"/>
      <c r="AF764" s="637"/>
      <c r="AG764" s="637"/>
      <c r="AH764" s="637"/>
      <c r="AI764" s="637"/>
      <c r="AJ764" s="637"/>
      <c r="AK764" s="637"/>
      <c r="AL764" s="637"/>
      <c r="AM764" s="637"/>
      <c r="AN764" s="637"/>
      <c r="AO764" s="637"/>
      <c r="AP764" s="637"/>
      <c r="AQ764" s="637"/>
      <c r="AR764" s="637"/>
      <c r="AS764" s="637"/>
      <c r="AT764" s="637"/>
      <c r="AU764" s="637"/>
      <c r="AV764" s="637"/>
      <c r="AW764" s="637"/>
      <c r="AX764" s="637"/>
      <c r="AY764" s="637"/>
      <c r="AZ764" s="637"/>
      <c r="BA764" s="637"/>
      <c r="BB764" s="637"/>
      <c r="BC764" s="637"/>
      <c r="BD764" s="637"/>
      <c r="BE764" s="637"/>
      <c r="BF764" s="637"/>
      <c r="BG764" s="637"/>
      <c r="BH764" s="637"/>
      <c r="BI764" s="637"/>
      <c r="BJ764" s="637"/>
      <c r="BK764" s="637"/>
      <c r="BL764" s="637"/>
      <c r="BM764" s="637"/>
      <c r="BN764" s="637"/>
      <c r="BO764" s="637"/>
      <c r="BP764" s="637"/>
      <c r="BQ764" s="637"/>
      <c r="BR764" s="637"/>
      <c r="BS764" s="637"/>
      <c r="BT764" s="637"/>
      <c r="BU764" s="637"/>
      <c r="BV764" s="637"/>
      <c r="BW764" s="637"/>
      <c r="BX764" s="637"/>
      <c r="BY764" s="637"/>
      <c r="BZ764" s="637"/>
      <c r="CA764" s="637"/>
      <c r="CB764" s="637"/>
    </row>
    <row r="765" spans="3:80">
      <c r="C765" s="636"/>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c r="AZ765" s="637"/>
      <c r="BA765" s="637"/>
      <c r="BB765" s="637"/>
      <c r="BC765" s="637"/>
      <c r="BD765" s="637"/>
      <c r="BE765" s="637"/>
      <c r="BF765" s="637"/>
      <c r="BG765" s="637"/>
      <c r="BH765" s="637"/>
      <c r="BI765" s="637"/>
      <c r="BJ765" s="637"/>
      <c r="BK765" s="637"/>
      <c r="BL765" s="637"/>
      <c r="BM765" s="637"/>
      <c r="BN765" s="637"/>
      <c r="BO765" s="637"/>
      <c r="BP765" s="637"/>
      <c r="BQ765" s="637"/>
      <c r="BR765" s="637"/>
      <c r="BS765" s="637"/>
      <c r="BT765" s="637"/>
      <c r="BU765" s="637"/>
      <c r="BV765" s="637"/>
      <c r="BW765" s="637"/>
      <c r="BX765" s="637"/>
      <c r="BY765" s="637"/>
      <c r="BZ765" s="637"/>
      <c r="CA765" s="637"/>
      <c r="CB765" s="637"/>
    </row>
    <row r="766" spans="3:80">
      <c r="C766" s="636"/>
      <c r="D766" s="637"/>
      <c r="E766" s="637"/>
      <c r="F766" s="637"/>
      <c r="G766" s="637"/>
      <c r="H766" s="637"/>
      <c r="I766" s="637"/>
      <c r="J766" s="637"/>
      <c r="K766" s="637"/>
      <c r="L766" s="637"/>
      <c r="M766" s="637"/>
      <c r="N766" s="637"/>
      <c r="O766" s="637"/>
      <c r="P766" s="637"/>
      <c r="Q766" s="637"/>
      <c r="R766" s="637"/>
      <c r="S766" s="637"/>
      <c r="T766" s="637"/>
      <c r="U766" s="637"/>
      <c r="V766" s="637"/>
      <c r="W766" s="637"/>
      <c r="X766" s="637"/>
      <c r="Y766" s="637"/>
      <c r="Z766" s="637"/>
      <c r="AA766" s="637"/>
      <c r="AB766" s="637"/>
      <c r="AC766" s="637"/>
      <c r="AD766" s="637"/>
      <c r="AE766" s="637"/>
      <c r="AF766" s="637"/>
      <c r="AG766" s="637"/>
      <c r="AH766" s="637"/>
      <c r="AI766" s="637"/>
      <c r="AJ766" s="637"/>
      <c r="AK766" s="637"/>
      <c r="AL766" s="637"/>
      <c r="AM766" s="637"/>
      <c r="AN766" s="637"/>
      <c r="AO766" s="637"/>
      <c r="AP766" s="637"/>
      <c r="AQ766" s="637"/>
      <c r="AR766" s="637"/>
      <c r="AS766" s="637"/>
      <c r="AT766" s="637"/>
      <c r="AU766" s="637"/>
      <c r="AV766" s="637"/>
      <c r="AW766" s="637"/>
      <c r="AX766" s="637"/>
      <c r="AY766" s="637"/>
      <c r="AZ766" s="637"/>
      <c r="BA766" s="637"/>
      <c r="BB766" s="637"/>
      <c r="BC766" s="637"/>
      <c r="BD766" s="637"/>
      <c r="BE766" s="637"/>
      <c r="BF766" s="637"/>
      <c r="BG766" s="637"/>
      <c r="BH766" s="637"/>
      <c r="BI766" s="637"/>
      <c r="BJ766" s="637"/>
      <c r="BK766" s="637"/>
      <c r="BL766" s="637"/>
      <c r="BM766" s="637"/>
      <c r="BN766" s="637"/>
      <c r="BO766" s="637"/>
      <c r="BP766" s="637"/>
      <c r="BQ766" s="637"/>
      <c r="BR766" s="637"/>
      <c r="BS766" s="637"/>
      <c r="BT766" s="637"/>
      <c r="BU766" s="637"/>
      <c r="BV766" s="637"/>
      <c r="BW766" s="637"/>
      <c r="BX766" s="637"/>
      <c r="BY766" s="637"/>
      <c r="BZ766" s="637"/>
      <c r="CA766" s="637"/>
      <c r="CB766" s="637"/>
    </row>
    <row r="767" spans="3:80">
      <c r="C767" s="636"/>
      <c r="D767" s="637"/>
      <c r="E767" s="637"/>
      <c r="F767" s="637"/>
      <c r="G767" s="637"/>
      <c r="H767" s="637"/>
      <c r="I767" s="637"/>
      <c r="J767" s="637"/>
      <c r="K767" s="637"/>
      <c r="L767" s="637"/>
      <c r="M767" s="637"/>
      <c r="N767" s="637"/>
      <c r="O767" s="637"/>
      <c r="P767" s="637"/>
      <c r="Q767" s="637"/>
      <c r="R767" s="637"/>
      <c r="S767" s="637"/>
      <c r="T767" s="637"/>
      <c r="U767" s="637"/>
      <c r="V767" s="637"/>
      <c r="W767" s="637"/>
      <c r="X767" s="637"/>
      <c r="Y767" s="637"/>
      <c r="Z767" s="637"/>
      <c r="AA767" s="637"/>
      <c r="AB767" s="637"/>
      <c r="AC767" s="637"/>
      <c r="AD767" s="637"/>
      <c r="AE767" s="637"/>
      <c r="AF767" s="637"/>
      <c r="AG767" s="637"/>
      <c r="AH767" s="637"/>
      <c r="AI767" s="637"/>
      <c r="AJ767" s="637"/>
      <c r="AK767" s="637"/>
      <c r="AL767" s="637"/>
      <c r="AM767" s="637"/>
      <c r="AN767" s="637"/>
      <c r="AO767" s="637"/>
      <c r="AP767" s="637"/>
      <c r="AQ767" s="637"/>
      <c r="AR767" s="637"/>
      <c r="AS767" s="637"/>
      <c r="AT767" s="637"/>
      <c r="AU767" s="637"/>
      <c r="AV767" s="637"/>
      <c r="AW767" s="637"/>
      <c r="AX767" s="637"/>
      <c r="AY767" s="637"/>
      <c r="AZ767" s="637"/>
      <c r="BA767" s="637"/>
      <c r="BB767" s="637"/>
      <c r="BC767" s="637"/>
      <c r="BD767" s="637"/>
      <c r="BE767" s="637"/>
      <c r="BF767" s="637"/>
      <c r="BG767" s="637"/>
      <c r="BH767" s="637"/>
      <c r="BI767" s="637"/>
      <c r="BJ767" s="637"/>
      <c r="BK767" s="637"/>
      <c r="BL767" s="637"/>
      <c r="BM767" s="637"/>
      <c r="BN767" s="637"/>
      <c r="BO767" s="637"/>
      <c r="BP767" s="637"/>
      <c r="BQ767" s="637"/>
      <c r="BR767" s="637"/>
      <c r="BS767" s="637"/>
      <c r="BT767" s="637"/>
      <c r="BU767" s="637"/>
      <c r="BV767" s="637"/>
      <c r="BW767" s="637"/>
      <c r="BX767" s="637"/>
      <c r="BY767" s="637"/>
      <c r="BZ767" s="637"/>
      <c r="CA767" s="637"/>
      <c r="CB767" s="637"/>
    </row>
    <row r="768" spans="3:80">
      <c r="C768" s="636"/>
      <c r="D768" s="637"/>
      <c r="E768" s="637"/>
      <c r="F768" s="637"/>
      <c r="G768" s="637"/>
      <c r="H768" s="637"/>
      <c r="I768" s="637"/>
      <c r="J768" s="637"/>
      <c r="K768" s="637"/>
      <c r="L768" s="637"/>
      <c r="M768" s="637"/>
      <c r="N768" s="637"/>
      <c r="O768" s="637"/>
      <c r="P768" s="637"/>
      <c r="Q768" s="637"/>
      <c r="R768" s="637"/>
      <c r="S768" s="637"/>
      <c r="T768" s="637"/>
      <c r="U768" s="637"/>
      <c r="V768" s="637"/>
      <c r="W768" s="637"/>
      <c r="X768" s="637"/>
      <c r="Y768" s="637"/>
      <c r="Z768" s="637"/>
      <c r="AA768" s="637"/>
      <c r="AB768" s="637"/>
      <c r="AC768" s="637"/>
      <c r="AD768" s="637"/>
      <c r="AE768" s="637"/>
      <c r="AF768" s="637"/>
      <c r="AG768" s="637"/>
      <c r="AH768" s="637"/>
      <c r="AI768" s="637"/>
      <c r="AJ768" s="637"/>
      <c r="AK768" s="637"/>
      <c r="AL768" s="637"/>
      <c r="AM768" s="637"/>
      <c r="AN768" s="637"/>
      <c r="AO768" s="637"/>
      <c r="AP768" s="637"/>
      <c r="AQ768" s="637"/>
      <c r="AR768" s="637"/>
      <c r="AS768" s="637"/>
      <c r="AT768" s="637"/>
      <c r="AU768" s="637"/>
      <c r="AV768" s="637"/>
      <c r="AW768" s="637"/>
      <c r="AX768" s="637"/>
      <c r="AY768" s="637"/>
      <c r="AZ768" s="637"/>
      <c r="BA768" s="637"/>
      <c r="BB768" s="637"/>
      <c r="BC768" s="637"/>
      <c r="BD768" s="637"/>
      <c r="BE768" s="637"/>
      <c r="BF768" s="637"/>
      <c r="BG768" s="637"/>
      <c r="BH768" s="637"/>
      <c r="BI768" s="637"/>
      <c r="BJ768" s="637"/>
      <c r="BK768" s="637"/>
      <c r="BL768" s="637"/>
      <c r="BM768" s="637"/>
      <c r="BN768" s="637"/>
      <c r="BO768" s="637"/>
      <c r="BP768" s="637"/>
      <c r="BQ768" s="637"/>
      <c r="BR768" s="637"/>
      <c r="BS768" s="637"/>
      <c r="BT768" s="637"/>
      <c r="BU768" s="637"/>
      <c r="BV768" s="637"/>
      <c r="BW768" s="637"/>
      <c r="BX768" s="637"/>
      <c r="BY768" s="637"/>
      <c r="BZ768" s="637"/>
      <c r="CA768" s="637"/>
      <c r="CB768" s="637"/>
    </row>
    <row r="769" spans="3:80">
      <c r="C769" s="636"/>
      <c r="D769" s="637"/>
      <c r="E769" s="637"/>
      <c r="F769" s="637"/>
      <c r="G769" s="637"/>
      <c r="H769" s="637"/>
      <c r="I769" s="637"/>
      <c r="J769" s="637"/>
      <c r="K769" s="637"/>
      <c r="L769" s="637"/>
      <c r="M769" s="637"/>
      <c r="N769" s="637"/>
      <c r="O769" s="637"/>
      <c r="P769" s="637"/>
      <c r="Q769" s="637"/>
      <c r="R769" s="637"/>
      <c r="S769" s="637"/>
      <c r="T769" s="637"/>
      <c r="U769" s="637"/>
      <c r="V769" s="637"/>
      <c r="W769" s="637"/>
      <c r="X769" s="637"/>
      <c r="Y769" s="637"/>
      <c r="Z769" s="637"/>
      <c r="AA769" s="637"/>
      <c r="AB769" s="637"/>
      <c r="AC769" s="637"/>
      <c r="AD769" s="637"/>
      <c r="AE769" s="637"/>
      <c r="AF769" s="637"/>
      <c r="AG769" s="637"/>
      <c r="AH769" s="637"/>
      <c r="AI769" s="637"/>
      <c r="AJ769" s="637"/>
      <c r="AK769" s="637"/>
      <c r="AL769" s="637"/>
      <c r="AM769" s="637"/>
      <c r="AN769" s="637"/>
      <c r="AO769" s="637"/>
      <c r="AP769" s="637"/>
      <c r="AQ769" s="637"/>
      <c r="AR769" s="637"/>
      <c r="AS769" s="637"/>
      <c r="AT769" s="637"/>
      <c r="AU769" s="637"/>
      <c r="AV769" s="637"/>
      <c r="AW769" s="637"/>
      <c r="AX769" s="637"/>
      <c r="AY769" s="637"/>
      <c r="AZ769" s="637"/>
      <c r="BA769" s="637"/>
      <c r="BB769" s="637"/>
      <c r="BC769" s="637"/>
      <c r="BD769" s="637"/>
      <c r="BE769" s="637"/>
      <c r="BF769" s="637"/>
      <c r="BG769" s="637"/>
      <c r="BH769" s="637"/>
      <c r="BI769" s="637"/>
      <c r="BJ769" s="637"/>
      <c r="BK769" s="637"/>
      <c r="BL769" s="637"/>
      <c r="BM769" s="637"/>
      <c r="BN769" s="637"/>
      <c r="BO769" s="637"/>
      <c r="BP769" s="637"/>
      <c r="BQ769" s="637"/>
      <c r="BR769" s="637"/>
      <c r="BS769" s="637"/>
      <c r="BT769" s="637"/>
      <c r="BU769" s="637"/>
      <c r="BV769" s="637"/>
      <c r="BW769" s="637"/>
      <c r="BX769" s="637"/>
      <c r="BY769" s="637"/>
      <c r="BZ769" s="637"/>
      <c r="CA769" s="637"/>
      <c r="CB769" s="637"/>
    </row>
    <row r="770" spans="3:80">
      <c r="C770" s="636"/>
      <c r="D770" s="637"/>
      <c r="E770" s="637"/>
      <c r="F770" s="637"/>
      <c r="G770" s="637"/>
      <c r="H770" s="637"/>
      <c r="I770" s="637"/>
      <c r="J770" s="637"/>
      <c r="K770" s="637"/>
      <c r="L770" s="637"/>
      <c r="M770" s="637"/>
      <c r="N770" s="637"/>
      <c r="O770" s="637"/>
      <c r="P770" s="637"/>
      <c r="Q770" s="637"/>
      <c r="R770" s="637"/>
      <c r="S770" s="637"/>
      <c r="T770" s="637"/>
      <c r="U770" s="637"/>
      <c r="V770" s="637"/>
      <c r="W770" s="637"/>
      <c r="X770" s="637"/>
      <c r="Y770" s="637"/>
      <c r="Z770" s="637"/>
      <c r="AA770" s="637"/>
      <c r="AB770" s="637"/>
      <c r="AC770" s="637"/>
      <c r="AD770" s="637"/>
      <c r="AE770" s="637"/>
      <c r="AF770" s="637"/>
      <c r="AG770" s="637"/>
      <c r="AH770" s="637"/>
      <c r="AI770" s="637"/>
      <c r="AJ770" s="637"/>
      <c r="AK770" s="637"/>
      <c r="AL770" s="637"/>
      <c r="AM770" s="637"/>
      <c r="AN770" s="637"/>
      <c r="AO770" s="637"/>
      <c r="AP770" s="637"/>
      <c r="AQ770" s="637"/>
      <c r="AR770" s="637"/>
      <c r="AS770" s="637"/>
      <c r="AT770" s="637"/>
      <c r="AU770" s="637"/>
      <c r="AV770" s="637"/>
      <c r="AW770" s="637"/>
      <c r="AX770" s="637"/>
      <c r="AY770" s="637"/>
      <c r="AZ770" s="637"/>
      <c r="BA770" s="637"/>
      <c r="BB770" s="637"/>
      <c r="BC770" s="637"/>
      <c r="BD770" s="637"/>
      <c r="BE770" s="637"/>
      <c r="BF770" s="637"/>
      <c r="BG770" s="637"/>
      <c r="BH770" s="637"/>
      <c r="BI770" s="637"/>
      <c r="BJ770" s="637"/>
      <c r="BK770" s="637"/>
      <c r="BL770" s="637"/>
      <c r="BM770" s="637"/>
      <c r="BN770" s="637"/>
      <c r="BO770" s="637"/>
      <c r="BP770" s="637"/>
      <c r="BQ770" s="637"/>
      <c r="BR770" s="637"/>
      <c r="BS770" s="637"/>
      <c r="BT770" s="637"/>
      <c r="BU770" s="637"/>
      <c r="BV770" s="637"/>
      <c r="BW770" s="637"/>
      <c r="BX770" s="637"/>
      <c r="BY770" s="637"/>
      <c r="BZ770" s="637"/>
      <c r="CA770" s="637"/>
      <c r="CB770" s="637"/>
    </row>
    <row r="771" spans="3:80">
      <c r="C771" s="636"/>
      <c r="D771" s="637"/>
      <c r="E771" s="637"/>
      <c r="F771" s="637"/>
      <c r="G771" s="637"/>
      <c r="H771" s="637"/>
      <c r="I771" s="637"/>
      <c r="J771" s="637"/>
      <c r="K771" s="637"/>
      <c r="L771" s="637"/>
      <c r="M771" s="637"/>
      <c r="N771" s="637"/>
      <c r="O771" s="637"/>
      <c r="P771" s="637"/>
      <c r="Q771" s="637"/>
      <c r="R771" s="637"/>
      <c r="S771" s="637"/>
      <c r="T771" s="637"/>
      <c r="U771" s="637"/>
      <c r="V771" s="637"/>
      <c r="W771" s="637"/>
      <c r="X771" s="637"/>
      <c r="Y771" s="637"/>
      <c r="Z771" s="637"/>
      <c r="AA771" s="637"/>
      <c r="AB771" s="637"/>
      <c r="AC771" s="637"/>
      <c r="AD771" s="637"/>
      <c r="AE771" s="637"/>
      <c r="AF771" s="637"/>
      <c r="AG771" s="637"/>
      <c r="AH771" s="637"/>
      <c r="AI771" s="637"/>
      <c r="AJ771" s="637"/>
      <c r="AK771" s="637"/>
      <c r="AL771" s="637"/>
      <c r="AM771" s="637"/>
      <c r="AN771" s="637"/>
      <c r="AO771" s="637"/>
      <c r="AP771" s="637"/>
      <c r="AQ771" s="637"/>
      <c r="AR771" s="637"/>
      <c r="AS771" s="637"/>
      <c r="AT771" s="637"/>
      <c r="AU771" s="637"/>
      <c r="AV771" s="637"/>
      <c r="AW771" s="637"/>
      <c r="AX771" s="637"/>
      <c r="AY771" s="637"/>
      <c r="AZ771" s="637"/>
      <c r="BA771" s="637"/>
      <c r="BB771" s="637"/>
      <c r="BC771" s="637"/>
      <c r="BD771" s="637"/>
      <c r="BE771" s="637"/>
      <c r="BF771" s="637"/>
      <c r="BG771" s="637"/>
      <c r="BH771" s="637"/>
      <c r="BI771" s="637"/>
      <c r="BJ771" s="637"/>
      <c r="BK771" s="637"/>
      <c r="BL771" s="637"/>
      <c r="BM771" s="637"/>
      <c r="BN771" s="637"/>
      <c r="BO771" s="637"/>
      <c r="BP771" s="637"/>
      <c r="BQ771" s="637"/>
      <c r="BR771" s="637"/>
      <c r="BS771" s="637"/>
      <c r="BT771" s="637"/>
      <c r="BU771" s="637"/>
      <c r="BV771" s="637"/>
      <c r="BW771" s="637"/>
      <c r="BX771" s="637"/>
      <c r="BY771" s="637"/>
      <c r="BZ771" s="637"/>
      <c r="CA771" s="637"/>
      <c r="CB771" s="637"/>
    </row>
    <row r="772" spans="3:80">
      <c r="C772" s="636"/>
      <c r="D772" s="637"/>
      <c r="E772" s="637"/>
      <c r="F772" s="637"/>
      <c r="G772" s="637"/>
      <c r="H772" s="637"/>
      <c r="I772" s="637"/>
      <c r="J772" s="637"/>
      <c r="K772" s="637"/>
      <c r="L772" s="637"/>
      <c r="M772" s="637"/>
      <c r="N772" s="637"/>
      <c r="O772" s="637"/>
      <c r="P772" s="637"/>
      <c r="Q772" s="637"/>
      <c r="R772" s="637"/>
      <c r="S772" s="637"/>
      <c r="T772" s="637"/>
      <c r="U772" s="637"/>
      <c r="V772" s="637"/>
      <c r="W772" s="637"/>
      <c r="X772" s="637"/>
      <c r="Y772" s="637"/>
      <c r="Z772" s="637"/>
      <c r="AA772" s="637"/>
      <c r="AB772" s="637"/>
      <c r="AC772" s="637"/>
      <c r="AD772" s="637"/>
      <c r="AE772" s="637"/>
      <c r="AF772" s="637"/>
      <c r="AG772" s="637"/>
      <c r="AH772" s="637"/>
      <c r="AI772" s="637"/>
      <c r="AJ772" s="637"/>
      <c r="AK772" s="637"/>
      <c r="AL772" s="637"/>
      <c r="AM772" s="637"/>
      <c r="AN772" s="637"/>
      <c r="AO772" s="637"/>
      <c r="AP772" s="637"/>
      <c r="AQ772" s="637"/>
      <c r="AR772" s="637"/>
      <c r="AS772" s="637"/>
      <c r="AT772" s="637"/>
      <c r="AU772" s="637"/>
      <c r="AV772" s="637"/>
      <c r="AW772" s="637"/>
      <c r="AX772" s="637"/>
      <c r="AY772" s="637"/>
      <c r="AZ772" s="637"/>
      <c r="BA772" s="637"/>
      <c r="BB772" s="637"/>
      <c r="BC772" s="637"/>
      <c r="BD772" s="637"/>
      <c r="BE772" s="637"/>
      <c r="BF772" s="637"/>
      <c r="BG772" s="637"/>
      <c r="BH772" s="637"/>
      <c r="BI772" s="637"/>
      <c r="BJ772" s="637"/>
      <c r="BK772" s="637"/>
      <c r="BL772" s="637"/>
      <c r="BM772" s="637"/>
      <c r="BN772" s="637"/>
      <c r="BO772" s="637"/>
      <c r="BP772" s="637"/>
      <c r="BQ772" s="637"/>
      <c r="BR772" s="637"/>
      <c r="BS772" s="637"/>
      <c r="BT772" s="637"/>
      <c r="BU772" s="637"/>
      <c r="BV772" s="637"/>
      <c r="BW772" s="637"/>
      <c r="BX772" s="637"/>
      <c r="BY772" s="637"/>
      <c r="BZ772" s="637"/>
      <c r="CA772" s="637"/>
      <c r="CB772" s="637"/>
    </row>
    <row r="773" spans="3:80">
      <c r="C773" s="636"/>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c r="AZ773" s="637"/>
      <c r="BA773" s="637"/>
      <c r="BB773" s="637"/>
      <c r="BC773" s="637"/>
      <c r="BD773" s="637"/>
      <c r="BE773" s="637"/>
      <c r="BF773" s="637"/>
      <c r="BG773" s="637"/>
      <c r="BH773" s="637"/>
      <c r="BI773" s="637"/>
      <c r="BJ773" s="637"/>
      <c r="BK773" s="637"/>
      <c r="BL773" s="637"/>
      <c r="BM773" s="637"/>
      <c r="BN773" s="637"/>
      <c r="BO773" s="637"/>
      <c r="BP773" s="637"/>
      <c r="BQ773" s="637"/>
      <c r="BR773" s="637"/>
      <c r="BS773" s="637"/>
      <c r="BT773" s="637"/>
      <c r="BU773" s="637"/>
      <c r="BV773" s="637"/>
      <c r="BW773" s="637"/>
      <c r="BX773" s="637"/>
      <c r="BY773" s="637"/>
      <c r="BZ773" s="637"/>
      <c r="CA773" s="637"/>
      <c r="CB773" s="637"/>
    </row>
    <row r="774" spans="3:80">
      <c r="C774" s="636"/>
      <c r="D774" s="637"/>
      <c r="E774" s="637"/>
      <c r="F774" s="637"/>
      <c r="G774" s="637"/>
      <c r="H774" s="637"/>
      <c r="I774" s="637"/>
      <c r="J774" s="637"/>
      <c r="K774" s="637"/>
      <c r="L774" s="637"/>
      <c r="M774" s="637"/>
      <c r="N774" s="637"/>
      <c r="O774" s="637"/>
      <c r="P774" s="637"/>
      <c r="Q774" s="637"/>
      <c r="R774" s="637"/>
      <c r="S774" s="637"/>
      <c r="T774" s="637"/>
      <c r="U774" s="637"/>
      <c r="V774" s="637"/>
      <c r="W774" s="637"/>
      <c r="X774" s="637"/>
      <c r="Y774" s="637"/>
      <c r="Z774" s="637"/>
      <c r="AA774" s="637"/>
      <c r="AB774" s="637"/>
      <c r="AC774" s="637"/>
      <c r="AD774" s="637"/>
      <c r="AE774" s="637"/>
      <c r="AF774" s="637"/>
      <c r="AG774" s="637"/>
      <c r="AH774" s="637"/>
      <c r="AI774" s="637"/>
      <c r="AJ774" s="637"/>
      <c r="AK774" s="637"/>
      <c r="AL774" s="637"/>
      <c r="AM774" s="637"/>
      <c r="AN774" s="637"/>
      <c r="AO774" s="637"/>
      <c r="AP774" s="637"/>
      <c r="AQ774" s="637"/>
      <c r="AR774" s="637"/>
      <c r="AS774" s="637"/>
      <c r="AT774" s="637"/>
      <c r="AU774" s="637"/>
      <c r="AV774" s="637"/>
      <c r="AW774" s="637"/>
      <c r="AX774" s="637"/>
      <c r="AY774" s="637"/>
      <c r="AZ774" s="637"/>
      <c r="BA774" s="637"/>
      <c r="BB774" s="637"/>
      <c r="BC774" s="637"/>
      <c r="BD774" s="637"/>
      <c r="BE774" s="637"/>
      <c r="BF774" s="637"/>
      <c r="BG774" s="637"/>
      <c r="BH774" s="637"/>
      <c r="BI774" s="637"/>
      <c r="BJ774" s="637"/>
      <c r="BK774" s="637"/>
      <c r="BL774" s="637"/>
      <c r="BM774" s="637"/>
      <c r="BN774" s="637"/>
      <c r="BO774" s="637"/>
      <c r="BP774" s="637"/>
      <c r="BQ774" s="637"/>
      <c r="BR774" s="637"/>
      <c r="BS774" s="637"/>
      <c r="BT774" s="637"/>
      <c r="BU774" s="637"/>
      <c r="BV774" s="637"/>
      <c r="BW774" s="637"/>
      <c r="BX774" s="637"/>
      <c r="BY774" s="637"/>
      <c r="BZ774" s="637"/>
      <c r="CA774" s="637"/>
      <c r="CB774" s="637"/>
    </row>
    <row r="775" spans="3:80">
      <c r="C775" s="636"/>
      <c r="D775" s="637"/>
      <c r="E775" s="637"/>
      <c r="F775" s="637"/>
      <c r="G775" s="637"/>
      <c r="H775" s="637"/>
      <c r="I775" s="637"/>
      <c r="J775" s="637"/>
      <c r="K775" s="637"/>
      <c r="L775" s="637"/>
      <c r="M775" s="637"/>
      <c r="N775" s="637"/>
      <c r="O775" s="637"/>
      <c r="P775" s="637"/>
      <c r="Q775" s="637"/>
      <c r="R775" s="637"/>
      <c r="S775" s="637"/>
      <c r="T775" s="637"/>
      <c r="U775" s="637"/>
      <c r="V775" s="637"/>
      <c r="W775" s="637"/>
      <c r="X775" s="637"/>
      <c r="Y775" s="637"/>
      <c r="Z775" s="637"/>
      <c r="AA775" s="637"/>
      <c r="AB775" s="637"/>
      <c r="AC775" s="637"/>
      <c r="AD775" s="637"/>
      <c r="AE775" s="637"/>
      <c r="AF775" s="637"/>
      <c r="AG775" s="637"/>
      <c r="AH775" s="637"/>
      <c r="AI775" s="637"/>
      <c r="AJ775" s="637"/>
      <c r="AK775" s="637"/>
      <c r="AL775" s="637"/>
      <c r="AM775" s="637"/>
      <c r="AN775" s="637"/>
      <c r="AO775" s="637"/>
      <c r="AP775" s="637"/>
      <c r="AQ775" s="637"/>
      <c r="AR775" s="637"/>
      <c r="AS775" s="637"/>
      <c r="AT775" s="637"/>
      <c r="AU775" s="637"/>
      <c r="AV775" s="637"/>
      <c r="AW775" s="637"/>
      <c r="AX775" s="637"/>
      <c r="AY775" s="637"/>
      <c r="AZ775" s="637"/>
      <c r="BA775" s="637"/>
      <c r="BB775" s="637"/>
      <c r="BC775" s="637"/>
      <c r="BD775" s="637"/>
      <c r="BE775" s="637"/>
      <c r="BF775" s="637"/>
      <c r="BG775" s="637"/>
      <c r="BH775" s="637"/>
      <c r="BI775" s="637"/>
      <c r="BJ775" s="637"/>
      <c r="BK775" s="637"/>
      <c r="BL775" s="637"/>
      <c r="BM775" s="637"/>
      <c r="BN775" s="637"/>
      <c r="BO775" s="637"/>
      <c r="BP775" s="637"/>
      <c r="BQ775" s="637"/>
      <c r="BR775" s="637"/>
      <c r="BS775" s="637"/>
      <c r="BT775" s="637"/>
      <c r="BU775" s="637"/>
      <c r="BV775" s="637"/>
      <c r="BW775" s="637"/>
      <c r="BX775" s="637"/>
      <c r="BY775" s="637"/>
      <c r="BZ775" s="637"/>
      <c r="CA775" s="637"/>
      <c r="CB775" s="637"/>
    </row>
    <row r="776" spans="3:80">
      <c r="C776" s="636"/>
      <c r="D776" s="637"/>
      <c r="E776" s="637"/>
      <c r="F776" s="637"/>
      <c r="G776" s="637"/>
      <c r="H776" s="637"/>
      <c r="I776" s="637"/>
      <c r="J776" s="637"/>
      <c r="K776" s="637"/>
      <c r="L776" s="637"/>
      <c r="M776" s="637"/>
      <c r="N776" s="637"/>
      <c r="O776" s="637"/>
      <c r="P776" s="637"/>
      <c r="Q776" s="637"/>
      <c r="R776" s="637"/>
      <c r="S776" s="637"/>
      <c r="T776" s="637"/>
      <c r="U776" s="637"/>
      <c r="V776" s="637"/>
      <c r="W776" s="637"/>
      <c r="X776" s="637"/>
      <c r="Y776" s="637"/>
      <c r="Z776" s="637"/>
      <c r="AA776" s="637"/>
      <c r="AB776" s="637"/>
      <c r="AC776" s="637"/>
      <c r="AD776" s="637"/>
      <c r="AE776" s="637"/>
      <c r="AF776" s="637"/>
      <c r="AG776" s="637"/>
      <c r="AH776" s="637"/>
      <c r="AI776" s="637"/>
      <c r="AJ776" s="637"/>
      <c r="AK776" s="637"/>
      <c r="AL776" s="637"/>
      <c r="AM776" s="637"/>
      <c r="AN776" s="637"/>
      <c r="AO776" s="637"/>
      <c r="AP776" s="637"/>
      <c r="AQ776" s="637"/>
      <c r="AR776" s="637"/>
      <c r="AS776" s="637"/>
      <c r="AT776" s="637"/>
      <c r="AU776" s="637"/>
      <c r="AV776" s="637"/>
      <c r="AW776" s="637"/>
      <c r="AX776" s="637"/>
      <c r="AY776" s="637"/>
      <c r="AZ776" s="637"/>
      <c r="BA776" s="637"/>
      <c r="BB776" s="637"/>
      <c r="BC776" s="637"/>
      <c r="BD776" s="637"/>
      <c r="BE776" s="637"/>
      <c r="BF776" s="637"/>
      <c r="BG776" s="637"/>
      <c r="BH776" s="637"/>
      <c r="BI776" s="637"/>
      <c r="BJ776" s="637"/>
      <c r="BK776" s="637"/>
      <c r="BL776" s="637"/>
      <c r="BM776" s="637"/>
      <c r="BN776" s="637"/>
      <c r="BO776" s="637"/>
      <c r="BP776" s="637"/>
      <c r="BQ776" s="637"/>
      <c r="BR776" s="637"/>
      <c r="BS776" s="637"/>
      <c r="BT776" s="637"/>
      <c r="BU776" s="637"/>
      <c r="BV776" s="637"/>
      <c r="BW776" s="637"/>
      <c r="BX776" s="637"/>
      <c r="BY776" s="637"/>
      <c r="BZ776" s="637"/>
      <c r="CA776" s="637"/>
      <c r="CB776" s="637"/>
    </row>
    <row r="777" spans="3:80">
      <c r="C777" s="636"/>
      <c r="D777" s="637"/>
      <c r="E777" s="637"/>
      <c r="F777" s="637"/>
      <c r="G777" s="637"/>
      <c r="H777" s="637"/>
      <c r="I777" s="637"/>
      <c r="J777" s="637"/>
      <c r="K777" s="637"/>
      <c r="L777" s="637"/>
      <c r="M777" s="637"/>
      <c r="N777" s="637"/>
      <c r="O777" s="637"/>
      <c r="P777" s="637"/>
      <c r="Q777" s="637"/>
      <c r="R777" s="637"/>
      <c r="S777" s="637"/>
      <c r="T777" s="637"/>
      <c r="U777" s="637"/>
      <c r="V777" s="637"/>
      <c r="W777" s="637"/>
      <c r="X777" s="637"/>
      <c r="Y777" s="637"/>
      <c r="Z777" s="637"/>
      <c r="AA777" s="637"/>
      <c r="AB777" s="637"/>
      <c r="AC777" s="637"/>
      <c r="AD777" s="637"/>
      <c r="AE777" s="637"/>
      <c r="AF777" s="637"/>
      <c r="AG777" s="637"/>
      <c r="AH777" s="637"/>
      <c r="AI777" s="637"/>
      <c r="AJ777" s="637"/>
      <c r="AK777" s="637"/>
      <c r="AL777" s="637"/>
      <c r="AM777" s="637"/>
      <c r="AN777" s="637"/>
      <c r="AO777" s="637"/>
      <c r="AP777" s="637"/>
      <c r="AQ777" s="637"/>
      <c r="AR777" s="637"/>
      <c r="AS777" s="637"/>
      <c r="AT777" s="637"/>
      <c r="AU777" s="637"/>
      <c r="AV777" s="637"/>
      <c r="AW777" s="637"/>
      <c r="AX777" s="637"/>
      <c r="AY777" s="637"/>
      <c r="AZ777" s="637"/>
      <c r="BA777" s="637"/>
      <c r="BB777" s="637"/>
      <c r="BC777" s="637"/>
      <c r="BD777" s="637"/>
      <c r="BE777" s="637"/>
      <c r="BF777" s="637"/>
      <c r="BG777" s="637"/>
      <c r="BH777" s="637"/>
      <c r="BI777" s="637"/>
      <c r="BJ777" s="637"/>
      <c r="BK777" s="637"/>
      <c r="BL777" s="637"/>
      <c r="BM777" s="637"/>
      <c r="BN777" s="637"/>
      <c r="BO777" s="637"/>
      <c r="BP777" s="637"/>
      <c r="BQ777" s="637"/>
      <c r="BR777" s="637"/>
      <c r="BS777" s="637"/>
      <c r="BT777" s="637"/>
      <c r="BU777" s="637"/>
      <c r="BV777" s="637"/>
      <c r="BW777" s="637"/>
      <c r="BX777" s="637"/>
      <c r="BY777" s="637"/>
      <c r="BZ777" s="637"/>
      <c r="CA777" s="637"/>
      <c r="CB777" s="637"/>
    </row>
    <row r="778" spans="3:80">
      <c r="C778" s="636"/>
      <c r="D778" s="637"/>
      <c r="E778" s="637"/>
      <c r="F778" s="637"/>
      <c r="G778" s="637"/>
      <c r="H778" s="637"/>
      <c r="I778" s="637"/>
      <c r="J778" s="637"/>
      <c r="K778" s="637"/>
      <c r="L778" s="637"/>
      <c r="M778" s="637"/>
      <c r="N778" s="637"/>
      <c r="O778" s="637"/>
      <c r="P778" s="637"/>
      <c r="Q778" s="637"/>
      <c r="R778" s="637"/>
      <c r="S778" s="637"/>
      <c r="T778" s="637"/>
      <c r="U778" s="637"/>
      <c r="V778" s="637"/>
      <c r="W778" s="637"/>
      <c r="X778" s="637"/>
      <c r="Y778" s="637"/>
      <c r="Z778" s="637"/>
      <c r="AA778" s="637"/>
      <c r="AB778" s="637"/>
      <c r="AC778" s="637"/>
      <c r="AD778" s="637"/>
      <c r="AE778" s="637"/>
      <c r="AF778" s="637"/>
      <c r="AG778" s="637"/>
      <c r="AH778" s="637"/>
      <c r="AI778" s="637"/>
      <c r="AJ778" s="637"/>
      <c r="AK778" s="637"/>
      <c r="AL778" s="637"/>
      <c r="AM778" s="637"/>
      <c r="AN778" s="637"/>
      <c r="AO778" s="637"/>
      <c r="AP778" s="637"/>
      <c r="AQ778" s="637"/>
      <c r="AR778" s="637"/>
      <c r="AS778" s="637"/>
      <c r="AT778" s="637"/>
      <c r="AU778" s="637"/>
      <c r="AV778" s="637"/>
      <c r="AW778" s="637"/>
      <c r="AX778" s="637"/>
      <c r="AY778" s="637"/>
      <c r="AZ778" s="637"/>
      <c r="BA778" s="637"/>
      <c r="BB778" s="637"/>
      <c r="BC778" s="637"/>
      <c r="BD778" s="637"/>
      <c r="BE778" s="637"/>
      <c r="BF778" s="637"/>
      <c r="BG778" s="637"/>
      <c r="BH778" s="637"/>
      <c r="BI778" s="637"/>
      <c r="BJ778" s="637"/>
      <c r="BK778" s="637"/>
      <c r="BL778" s="637"/>
      <c r="BM778" s="637"/>
      <c r="BN778" s="637"/>
      <c r="BO778" s="637"/>
      <c r="BP778" s="637"/>
      <c r="BQ778" s="637"/>
      <c r="BR778" s="637"/>
      <c r="BS778" s="637"/>
      <c r="BT778" s="637"/>
      <c r="BU778" s="637"/>
      <c r="BV778" s="637"/>
      <c r="BW778" s="637"/>
      <c r="BX778" s="637"/>
      <c r="BY778" s="637"/>
      <c r="BZ778" s="637"/>
      <c r="CA778" s="637"/>
      <c r="CB778" s="637"/>
    </row>
    <row r="779" spans="3:80">
      <c r="C779" s="636"/>
      <c r="D779" s="637"/>
      <c r="E779" s="637"/>
      <c r="F779" s="637"/>
      <c r="G779" s="637"/>
      <c r="H779" s="637"/>
      <c r="I779" s="637"/>
      <c r="J779" s="637"/>
      <c r="K779" s="637"/>
      <c r="L779" s="637"/>
      <c r="M779" s="637"/>
      <c r="N779" s="637"/>
      <c r="O779" s="637"/>
      <c r="P779" s="637"/>
      <c r="Q779" s="637"/>
      <c r="R779" s="637"/>
      <c r="S779" s="637"/>
      <c r="T779" s="637"/>
      <c r="U779" s="637"/>
      <c r="V779" s="637"/>
      <c r="W779" s="637"/>
      <c r="X779" s="637"/>
      <c r="Y779" s="637"/>
      <c r="Z779" s="637"/>
      <c r="AA779" s="637"/>
      <c r="AB779" s="637"/>
      <c r="AC779" s="637"/>
      <c r="AD779" s="637"/>
      <c r="AE779" s="637"/>
      <c r="AF779" s="637"/>
      <c r="AG779" s="637"/>
      <c r="AH779" s="637"/>
      <c r="AI779" s="637"/>
      <c r="AJ779" s="637"/>
      <c r="AK779" s="637"/>
      <c r="AL779" s="637"/>
      <c r="AM779" s="637"/>
      <c r="AN779" s="637"/>
      <c r="AO779" s="637"/>
      <c r="AP779" s="637"/>
      <c r="AQ779" s="637"/>
      <c r="AR779" s="637"/>
      <c r="AS779" s="637"/>
      <c r="AT779" s="637"/>
      <c r="AU779" s="637"/>
      <c r="AV779" s="637"/>
      <c r="AW779" s="637"/>
      <c r="AX779" s="637"/>
      <c r="AY779" s="637"/>
      <c r="AZ779" s="637"/>
      <c r="BA779" s="637"/>
      <c r="BB779" s="637"/>
      <c r="BC779" s="637"/>
      <c r="BD779" s="637"/>
      <c r="BE779" s="637"/>
      <c r="BF779" s="637"/>
      <c r="BG779" s="637"/>
      <c r="BH779" s="637"/>
      <c r="BI779" s="637"/>
      <c r="BJ779" s="637"/>
      <c r="BK779" s="637"/>
      <c r="BL779" s="637"/>
      <c r="BM779" s="637"/>
      <c r="BN779" s="637"/>
      <c r="BO779" s="637"/>
      <c r="BP779" s="637"/>
      <c r="BQ779" s="637"/>
      <c r="BR779" s="637"/>
      <c r="BS779" s="637"/>
      <c r="BT779" s="637"/>
      <c r="BU779" s="637"/>
      <c r="BV779" s="637"/>
      <c r="BW779" s="637"/>
      <c r="BX779" s="637"/>
      <c r="BY779" s="637"/>
      <c r="BZ779" s="637"/>
      <c r="CA779" s="637"/>
      <c r="CB779" s="637"/>
    </row>
    <row r="780" spans="3:80">
      <c r="C780" s="636"/>
      <c r="D780" s="637"/>
      <c r="E780" s="637"/>
      <c r="F780" s="637"/>
      <c r="G780" s="637"/>
      <c r="H780" s="637"/>
      <c r="I780" s="637"/>
      <c r="J780" s="637"/>
      <c r="K780" s="637"/>
      <c r="L780" s="637"/>
      <c r="M780" s="637"/>
      <c r="N780" s="637"/>
      <c r="O780" s="637"/>
      <c r="P780" s="637"/>
      <c r="Q780" s="637"/>
      <c r="R780" s="637"/>
      <c r="S780" s="637"/>
      <c r="T780" s="637"/>
      <c r="U780" s="637"/>
      <c r="V780" s="637"/>
      <c r="W780" s="637"/>
      <c r="X780" s="637"/>
      <c r="Y780" s="637"/>
      <c r="Z780" s="637"/>
      <c r="AA780" s="637"/>
      <c r="AB780" s="637"/>
      <c r="AC780" s="637"/>
      <c r="AD780" s="637"/>
      <c r="AE780" s="637"/>
      <c r="AF780" s="637"/>
      <c r="AG780" s="637"/>
      <c r="AH780" s="637"/>
      <c r="AI780" s="637"/>
      <c r="AJ780" s="637"/>
      <c r="AK780" s="637"/>
      <c r="AL780" s="637"/>
      <c r="AM780" s="637"/>
      <c r="AN780" s="637"/>
      <c r="AO780" s="637"/>
      <c r="AP780" s="637"/>
      <c r="AQ780" s="637"/>
      <c r="AR780" s="637"/>
      <c r="AS780" s="637"/>
      <c r="AT780" s="637"/>
      <c r="AU780" s="637"/>
      <c r="AV780" s="637"/>
      <c r="AW780" s="637"/>
      <c r="AX780" s="637"/>
      <c r="AY780" s="637"/>
      <c r="AZ780" s="637"/>
      <c r="BA780" s="637"/>
      <c r="BB780" s="637"/>
      <c r="BC780" s="637"/>
      <c r="BD780" s="637"/>
      <c r="BE780" s="637"/>
      <c r="BF780" s="637"/>
      <c r="BG780" s="637"/>
      <c r="BH780" s="637"/>
      <c r="BI780" s="637"/>
      <c r="BJ780" s="637"/>
      <c r="BK780" s="637"/>
      <c r="BL780" s="637"/>
      <c r="BM780" s="637"/>
      <c r="BN780" s="637"/>
      <c r="BO780" s="637"/>
      <c r="BP780" s="637"/>
      <c r="BQ780" s="637"/>
      <c r="BR780" s="637"/>
      <c r="BS780" s="637"/>
      <c r="BT780" s="637"/>
      <c r="BU780" s="637"/>
      <c r="BV780" s="637"/>
      <c r="BW780" s="637"/>
      <c r="BX780" s="637"/>
      <c r="BY780" s="637"/>
      <c r="BZ780" s="637"/>
      <c r="CA780" s="637"/>
      <c r="CB780" s="637"/>
    </row>
    <row r="781" spans="3:80">
      <c r="C781" s="636"/>
      <c r="D781" s="637"/>
      <c r="E781" s="637"/>
      <c r="F781" s="637"/>
      <c r="G781" s="637"/>
      <c r="H781" s="637"/>
      <c r="I781" s="637"/>
      <c r="J781" s="637"/>
      <c r="K781" s="637"/>
      <c r="L781" s="637"/>
      <c r="M781" s="637"/>
      <c r="N781" s="637"/>
      <c r="O781" s="637"/>
      <c r="P781" s="637"/>
      <c r="Q781" s="637"/>
      <c r="R781" s="637"/>
      <c r="S781" s="637"/>
      <c r="T781" s="637"/>
      <c r="U781" s="637"/>
      <c r="V781" s="637"/>
      <c r="W781" s="637"/>
      <c r="X781" s="637"/>
      <c r="Y781" s="637"/>
      <c r="Z781" s="637"/>
      <c r="AA781" s="637"/>
      <c r="AB781" s="637"/>
      <c r="AC781" s="637"/>
      <c r="AD781" s="637"/>
      <c r="AE781" s="637"/>
      <c r="AF781" s="637"/>
      <c r="AG781" s="637"/>
      <c r="AH781" s="637"/>
      <c r="AI781" s="637"/>
      <c r="AJ781" s="637"/>
      <c r="AK781" s="637"/>
      <c r="AL781" s="637"/>
      <c r="AM781" s="637"/>
      <c r="AN781" s="637"/>
      <c r="AO781" s="637"/>
      <c r="AP781" s="637"/>
      <c r="AQ781" s="637"/>
      <c r="AR781" s="637"/>
      <c r="AS781" s="637"/>
      <c r="AT781" s="637"/>
      <c r="AU781" s="637"/>
      <c r="AV781" s="637"/>
      <c r="AW781" s="637"/>
      <c r="AX781" s="637"/>
      <c r="AY781" s="637"/>
      <c r="AZ781" s="637"/>
      <c r="BA781" s="637"/>
      <c r="BB781" s="637"/>
      <c r="BC781" s="637"/>
      <c r="BD781" s="637"/>
      <c r="BE781" s="637"/>
      <c r="BF781" s="637"/>
      <c r="BG781" s="637"/>
      <c r="BH781" s="637"/>
      <c r="BI781" s="637"/>
      <c r="BJ781" s="637"/>
      <c r="BK781" s="637"/>
      <c r="BL781" s="637"/>
      <c r="BM781" s="637"/>
      <c r="BN781" s="637"/>
      <c r="BO781" s="637"/>
      <c r="BP781" s="637"/>
      <c r="BQ781" s="637"/>
      <c r="BR781" s="637"/>
      <c r="BS781" s="637"/>
      <c r="BT781" s="637"/>
      <c r="BU781" s="637"/>
      <c r="BV781" s="637"/>
      <c r="BW781" s="637"/>
      <c r="BX781" s="637"/>
      <c r="BY781" s="637"/>
      <c r="BZ781" s="637"/>
      <c r="CA781" s="637"/>
      <c r="CB781" s="637"/>
    </row>
    <row r="782" spans="3:80">
      <c r="C782" s="636"/>
      <c r="D782" s="637"/>
      <c r="E782" s="637"/>
      <c r="F782" s="637"/>
      <c r="G782" s="637"/>
      <c r="H782" s="637"/>
      <c r="I782" s="637"/>
      <c r="J782" s="637"/>
      <c r="K782" s="637"/>
      <c r="L782" s="637"/>
      <c r="M782" s="637"/>
      <c r="N782" s="637"/>
      <c r="O782" s="637"/>
      <c r="P782" s="637"/>
      <c r="Q782" s="637"/>
      <c r="R782" s="637"/>
      <c r="S782" s="637"/>
      <c r="T782" s="637"/>
      <c r="U782" s="637"/>
      <c r="V782" s="637"/>
      <c r="W782" s="637"/>
      <c r="X782" s="637"/>
      <c r="Y782" s="637"/>
      <c r="Z782" s="637"/>
      <c r="AA782" s="637"/>
      <c r="AB782" s="637"/>
      <c r="AC782" s="637"/>
      <c r="AD782" s="637"/>
      <c r="AE782" s="637"/>
      <c r="AF782" s="637"/>
      <c r="AG782" s="637"/>
      <c r="AH782" s="637"/>
      <c r="AI782" s="637"/>
      <c r="AJ782" s="637"/>
      <c r="AK782" s="637"/>
      <c r="AL782" s="637"/>
      <c r="AM782" s="637"/>
      <c r="AN782" s="637"/>
      <c r="AO782" s="637"/>
      <c r="AP782" s="637"/>
      <c r="AQ782" s="637"/>
      <c r="AR782" s="637"/>
      <c r="AS782" s="637"/>
      <c r="AT782" s="637"/>
      <c r="AU782" s="637"/>
      <c r="AV782" s="637"/>
      <c r="AW782" s="637"/>
      <c r="AX782" s="637"/>
      <c r="AY782" s="637"/>
      <c r="AZ782" s="637"/>
      <c r="BA782" s="637"/>
      <c r="BB782" s="637"/>
      <c r="BC782" s="637"/>
      <c r="BD782" s="637"/>
      <c r="BE782" s="637"/>
      <c r="BF782" s="637"/>
      <c r="BG782" s="637"/>
      <c r="BH782" s="637"/>
      <c r="BI782" s="637"/>
      <c r="BJ782" s="637"/>
      <c r="BK782" s="637"/>
      <c r="BL782" s="637"/>
      <c r="BM782" s="637"/>
      <c r="BN782" s="637"/>
      <c r="BO782" s="637"/>
      <c r="BP782" s="637"/>
      <c r="BQ782" s="637"/>
      <c r="BR782" s="637"/>
      <c r="BS782" s="637"/>
      <c r="BT782" s="637"/>
      <c r="BU782" s="637"/>
      <c r="BV782" s="637"/>
      <c r="BW782" s="637"/>
      <c r="BX782" s="637"/>
      <c r="BY782" s="637"/>
      <c r="BZ782" s="637"/>
      <c r="CA782" s="637"/>
      <c r="CB782" s="637"/>
    </row>
    <row r="783" spans="3:80">
      <c r="C783" s="636"/>
      <c r="D783" s="637"/>
      <c r="E783" s="637"/>
      <c r="F783" s="637"/>
      <c r="G783" s="637"/>
      <c r="H783" s="637"/>
      <c r="I783" s="637"/>
      <c r="J783" s="637"/>
      <c r="K783" s="637"/>
      <c r="L783" s="637"/>
      <c r="M783" s="637"/>
      <c r="N783" s="637"/>
      <c r="O783" s="637"/>
      <c r="P783" s="637"/>
      <c r="Q783" s="637"/>
      <c r="R783" s="637"/>
      <c r="S783" s="637"/>
      <c r="T783" s="637"/>
      <c r="U783" s="637"/>
      <c r="V783" s="637"/>
      <c r="W783" s="637"/>
      <c r="X783" s="637"/>
      <c r="Y783" s="637"/>
      <c r="Z783" s="637"/>
      <c r="AA783" s="637"/>
      <c r="AB783" s="637"/>
      <c r="AC783" s="637"/>
      <c r="AD783" s="637"/>
      <c r="AE783" s="637"/>
      <c r="AF783" s="637"/>
      <c r="AG783" s="637"/>
      <c r="AH783" s="637"/>
      <c r="AI783" s="637"/>
      <c r="AJ783" s="637"/>
      <c r="AK783" s="637"/>
      <c r="AL783" s="637"/>
      <c r="AM783" s="637"/>
      <c r="AN783" s="637"/>
      <c r="AO783" s="637"/>
      <c r="AP783" s="637"/>
      <c r="AQ783" s="637"/>
      <c r="AR783" s="637"/>
      <c r="AS783" s="637"/>
      <c r="AT783" s="637"/>
      <c r="AU783" s="637"/>
      <c r="AV783" s="637"/>
      <c r="AW783" s="637"/>
      <c r="AX783" s="637"/>
      <c r="AY783" s="637"/>
      <c r="AZ783" s="637"/>
      <c r="BA783" s="637"/>
      <c r="BB783" s="637"/>
      <c r="BC783" s="637"/>
      <c r="BD783" s="637"/>
      <c r="BE783" s="637"/>
      <c r="BF783" s="637"/>
      <c r="BG783" s="637"/>
      <c r="BH783" s="637"/>
      <c r="BI783" s="637"/>
      <c r="BJ783" s="637"/>
      <c r="BK783" s="637"/>
      <c r="BL783" s="637"/>
      <c r="BM783" s="637"/>
      <c r="BN783" s="637"/>
      <c r="BO783" s="637"/>
      <c r="BP783" s="637"/>
      <c r="BQ783" s="637"/>
      <c r="BR783" s="637"/>
      <c r="BS783" s="637"/>
      <c r="BT783" s="637"/>
      <c r="BU783" s="637"/>
      <c r="BV783" s="637"/>
      <c r="BW783" s="637"/>
      <c r="BX783" s="637"/>
      <c r="BY783" s="637"/>
      <c r="BZ783" s="637"/>
      <c r="CA783" s="637"/>
      <c r="CB783" s="637"/>
    </row>
    <row r="784" spans="3:80">
      <c r="C784" s="636"/>
      <c r="D784" s="637"/>
      <c r="E784" s="637"/>
      <c r="F784" s="637"/>
      <c r="G784" s="637"/>
      <c r="H784" s="637"/>
      <c r="I784" s="637"/>
      <c r="J784" s="637"/>
      <c r="K784" s="637"/>
      <c r="L784" s="637"/>
      <c r="M784" s="637"/>
      <c r="N784" s="637"/>
      <c r="O784" s="637"/>
      <c r="P784" s="637"/>
      <c r="Q784" s="637"/>
      <c r="R784" s="637"/>
      <c r="S784" s="637"/>
      <c r="T784" s="637"/>
      <c r="U784" s="637"/>
      <c r="V784" s="637"/>
      <c r="W784" s="637"/>
      <c r="X784" s="637"/>
      <c r="Y784" s="637"/>
      <c r="Z784" s="637"/>
      <c r="AA784" s="637"/>
      <c r="AB784" s="637"/>
      <c r="AC784" s="637"/>
      <c r="AD784" s="637"/>
      <c r="AE784" s="637"/>
      <c r="AF784" s="637"/>
      <c r="AG784" s="637"/>
      <c r="AH784" s="637"/>
      <c r="AI784" s="637"/>
      <c r="AJ784" s="637"/>
      <c r="AK784" s="637"/>
      <c r="AL784" s="637"/>
      <c r="AM784" s="637"/>
      <c r="AN784" s="637"/>
      <c r="AO784" s="637"/>
      <c r="AP784" s="637"/>
      <c r="AQ784" s="637"/>
      <c r="AR784" s="637"/>
      <c r="AS784" s="637"/>
      <c r="AT784" s="637"/>
      <c r="AU784" s="637"/>
      <c r="AV784" s="637"/>
      <c r="AW784" s="637"/>
      <c r="AX784" s="637"/>
      <c r="AY784" s="637"/>
      <c r="AZ784" s="637"/>
      <c r="BA784" s="637"/>
      <c r="BB784" s="637"/>
      <c r="BC784" s="637"/>
      <c r="BD784" s="637"/>
      <c r="BE784" s="637"/>
      <c r="BF784" s="637"/>
      <c r="BG784" s="637"/>
      <c r="BH784" s="637"/>
      <c r="BI784" s="637"/>
      <c r="BJ784" s="637"/>
      <c r="BK784" s="637"/>
      <c r="BL784" s="637"/>
      <c r="BM784" s="637"/>
      <c r="BN784" s="637"/>
      <c r="BO784" s="637"/>
      <c r="BP784" s="637"/>
      <c r="BQ784" s="637"/>
      <c r="BR784" s="637"/>
      <c r="BS784" s="637"/>
      <c r="BT784" s="637"/>
      <c r="BU784" s="637"/>
      <c r="BV784" s="637"/>
      <c r="BW784" s="637"/>
      <c r="BX784" s="637"/>
      <c r="BY784" s="637"/>
      <c r="BZ784" s="637"/>
      <c r="CA784" s="637"/>
      <c r="CB784" s="637"/>
    </row>
    <row r="785" spans="3:80">
      <c r="C785" s="636"/>
      <c r="D785" s="637"/>
      <c r="E785" s="637"/>
      <c r="F785" s="637"/>
      <c r="G785" s="637"/>
      <c r="H785" s="637"/>
      <c r="I785" s="637"/>
      <c r="J785" s="637"/>
      <c r="K785" s="637"/>
      <c r="L785" s="637"/>
      <c r="M785" s="637"/>
      <c r="N785" s="637"/>
      <c r="O785" s="637"/>
      <c r="P785" s="637"/>
      <c r="Q785" s="637"/>
      <c r="R785" s="637"/>
      <c r="S785" s="637"/>
      <c r="T785" s="637"/>
      <c r="U785" s="637"/>
      <c r="V785" s="637"/>
      <c r="W785" s="637"/>
      <c r="X785" s="637"/>
      <c r="Y785" s="637"/>
      <c r="Z785" s="637"/>
      <c r="AA785" s="637"/>
      <c r="AB785" s="637"/>
      <c r="AC785" s="637"/>
      <c r="AD785" s="637"/>
      <c r="AE785" s="637"/>
      <c r="AF785" s="637"/>
      <c r="AG785" s="637"/>
      <c r="AH785" s="637"/>
      <c r="AI785" s="637"/>
      <c r="AJ785" s="637"/>
      <c r="AK785" s="637"/>
      <c r="AL785" s="637"/>
      <c r="AM785" s="637"/>
      <c r="AN785" s="637"/>
      <c r="AO785" s="637"/>
      <c r="AP785" s="637"/>
      <c r="AQ785" s="637"/>
      <c r="AR785" s="637"/>
      <c r="AS785" s="637"/>
      <c r="AT785" s="637"/>
      <c r="AU785" s="637"/>
      <c r="AV785" s="637"/>
      <c r="AW785" s="637"/>
      <c r="AX785" s="637"/>
      <c r="AY785" s="637"/>
      <c r="AZ785" s="637"/>
      <c r="BA785" s="637"/>
      <c r="BB785" s="637"/>
      <c r="BC785" s="637"/>
      <c r="BD785" s="637"/>
      <c r="BE785" s="637"/>
      <c r="BF785" s="637"/>
      <c r="BG785" s="637"/>
      <c r="BH785" s="637"/>
      <c r="BI785" s="637"/>
      <c r="BJ785" s="637"/>
      <c r="BK785" s="637"/>
      <c r="BL785" s="637"/>
      <c r="BM785" s="637"/>
      <c r="BN785" s="637"/>
      <c r="BO785" s="637"/>
      <c r="BP785" s="637"/>
      <c r="BQ785" s="637"/>
      <c r="BR785" s="637"/>
      <c r="BS785" s="637"/>
      <c r="BT785" s="637"/>
      <c r="BU785" s="637"/>
      <c r="BV785" s="637"/>
      <c r="BW785" s="637"/>
      <c r="BX785" s="637"/>
      <c r="BY785" s="637"/>
      <c r="BZ785" s="637"/>
      <c r="CA785" s="637"/>
      <c r="CB785" s="637"/>
    </row>
    <row r="786" spans="3:80">
      <c r="C786" s="636"/>
      <c r="D786" s="637"/>
      <c r="E786" s="637"/>
      <c r="F786" s="637"/>
      <c r="G786" s="637"/>
      <c r="H786" s="637"/>
      <c r="I786" s="637"/>
      <c r="J786" s="637"/>
      <c r="K786" s="637"/>
      <c r="L786" s="637"/>
      <c r="M786" s="637"/>
      <c r="N786" s="637"/>
      <c r="O786" s="637"/>
      <c r="P786" s="637"/>
      <c r="Q786" s="637"/>
      <c r="R786" s="637"/>
      <c r="S786" s="637"/>
      <c r="T786" s="637"/>
      <c r="U786" s="637"/>
      <c r="V786" s="637"/>
      <c r="W786" s="637"/>
      <c r="X786" s="637"/>
      <c r="Y786" s="637"/>
      <c r="Z786" s="637"/>
      <c r="AA786" s="637"/>
      <c r="AB786" s="637"/>
      <c r="AC786" s="637"/>
      <c r="AD786" s="637"/>
      <c r="AE786" s="637"/>
      <c r="AF786" s="637"/>
      <c r="AG786" s="637"/>
      <c r="AH786" s="637"/>
      <c r="AI786" s="637"/>
      <c r="AJ786" s="637"/>
      <c r="AK786" s="637"/>
      <c r="AL786" s="637"/>
      <c r="AM786" s="637"/>
      <c r="AN786" s="637"/>
      <c r="AO786" s="637"/>
      <c r="AP786" s="637"/>
      <c r="AQ786" s="637"/>
      <c r="AR786" s="637"/>
      <c r="AS786" s="637"/>
      <c r="AT786" s="637"/>
      <c r="AU786" s="637"/>
      <c r="AV786" s="637"/>
      <c r="AW786" s="637"/>
      <c r="AX786" s="637"/>
      <c r="AY786" s="637"/>
      <c r="AZ786" s="637"/>
      <c r="BA786" s="637"/>
      <c r="BB786" s="637"/>
      <c r="BC786" s="637"/>
      <c r="BD786" s="637"/>
      <c r="BE786" s="637"/>
      <c r="BF786" s="637"/>
      <c r="BG786" s="637"/>
      <c r="BH786" s="637"/>
      <c r="BI786" s="637"/>
      <c r="BJ786" s="637"/>
      <c r="BK786" s="637"/>
      <c r="BL786" s="637"/>
      <c r="BM786" s="637"/>
      <c r="BN786" s="637"/>
      <c r="BO786" s="637"/>
      <c r="BP786" s="637"/>
      <c r="BQ786" s="637"/>
      <c r="BR786" s="637"/>
      <c r="BS786" s="637"/>
      <c r="BT786" s="637"/>
      <c r="BU786" s="637"/>
      <c r="BV786" s="637"/>
      <c r="BW786" s="637"/>
      <c r="BX786" s="637"/>
      <c r="BY786" s="637"/>
      <c r="BZ786" s="637"/>
      <c r="CA786" s="637"/>
      <c r="CB786" s="637"/>
    </row>
    <row r="787" spans="3:80">
      <c r="C787" s="636"/>
      <c r="D787" s="637"/>
      <c r="E787" s="637"/>
      <c r="F787" s="637"/>
      <c r="G787" s="637"/>
      <c r="H787" s="637"/>
      <c r="I787" s="637"/>
      <c r="J787" s="637"/>
      <c r="K787" s="637"/>
      <c r="L787" s="637"/>
      <c r="M787" s="637"/>
      <c r="N787" s="637"/>
      <c r="O787" s="637"/>
      <c r="P787" s="637"/>
      <c r="Q787" s="637"/>
      <c r="R787" s="637"/>
      <c r="S787" s="637"/>
      <c r="T787" s="637"/>
      <c r="U787" s="637"/>
      <c r="V787" s="637"/>
      <c r="W787" s="637"/>
      <c r="X787" s="637"/>
      <c r="Y787" s="637"/>
      <c r="Z787" s="637"/>
      <c r="AA787" s="637"/>
      <c r="AB787" s="637"/>
      <c r="AC787" s="637"/>
      <c r="AD787" s="637"/>
      <c r="AE787" s="637"/>
      <c r="AF787" s="637"/>
      <c r="AG787" s="637"/>
      <c r="AH787" s="637"/>
      <c r="AI787" s="637"/>
      <c r="AJ787" s="637"/>
      <c r="AK787" s="637"/>
      <c r="AL787" s="637"/>
      <c r="AM787" s="637"/>
      <c r="AN787" s="637"/>
      <c r="AO787" s="637"/>
      <c r="AP787" s="637"/>
      <c r="AQ787" s="637"/>
      <c r="AR787" s="637"/>
      <c r="AS787" s="637"/>
      <c r="AT787" s="637"/>
      <c r="AU787" s="637"/>
      <c r="AV787" s="637"/>
      <c r="AW787" s="637"/>
      <c r="AX787" s="637"/>
      <c r="AY787" s="637"/>
      <c r="AZ787" s="637"/>
      <c r="BA787" s="637"/>
      <c r="BB787" s="637"/>
      <c r="BC787" s="637"/>
      <c r="BD787" s="637"/>
      <c r="BE787" s="637"/>
      <c r="BF787" s="637"/>
      <c r="BG787" s="637"/>
      <c r="BH787" s="637"/>
      <c r="BI787" s="637"/>
      <c r="BJ787" s="637"/>
      <c r="BK787" s="637"/>
      <c r="BL787" s="637"/>
      <c r="BM787" s="637"/>
      <c r="BN787" s="637"/>
      <c r="BO787" s="637"/>
      <c r="BP787" s="637"/>
      <c r="BQ787" s="637"/>
      <c r="BR787" s="637"/>
      <c r="BS787" s="637"/>
      <c r="BT787" s="637"/>
      <c r="BU787" s="637"/>
      <c r="BV787" s="637"/>
      <c r="BW787" s="637"/>
      <c r="BX787" s="637"/>
      <c r="BY787" s="637"/>
      <c r="BZ787" s="637"/>
      <c r="CA787" s="637"/>
      <c r="CB787" s="637"/>
    </row>
    <row r="788" spans="3:80">
      <c r="C788" s="636"/>
      <c r="D788" s="637"/>
      <c r="E788" s="637"/>
      <c r="F788" s="637"/>
      <c r="G788" s="637"/>
      <c r="H788" s="637"/>
      <c r="I788" s="637"/>
      <c r="J788" s="637"/>
      <c r="K788" s="637"/>
      <c r="L788" s="637"/>
      <c r="M788" s="637"/>
      <c r="N788" s="637"/>
      <c r="O788" s="637"/>
      <c r="P788" s="637"/>
      <c r="Q788" s="637"/>
      <c r="R788" s="637"/>
      <c r="S788" s="637"/>
      <c r="T788" s="637"/>
      <c r="U788" s="637"/>
      <c r="V788" s="637"/>
      <c r="W788" s="637"/>
      <c r="X788" s="637"/>
      <c r="Y788" s="637"/>
      <c r="Z788" s="637"/>
      <c r="AA788" s="637"/>
      <c r="AB788" s="637"/>
      <c r="AC788" s="637"/>
      <c r="AD788" s="637"/>
      <c r="AE788" s="637"/>
      <c r="AF788" s="637"/>
      <c r="AG788" s="637"/>
      <c r="AH788" s="637"/>
      <c r="AI788" s="637"/>
      <c r="AJ788" s="637"/>
      <c r="AK788" s="637"/>
      <c r="AL788" s="637"/>
      <c r="AM788" s="637"/>
      <c r="AN788" s="637"/>
      <c r="AO788" s="637"/>
      <c r="AP788" s="637"/>
      <c r="AQ788" s="637"/>
      <c r="AR788" s="637"/>
      <c r="AS788" s="637"/>
      <c r="AT788" s="637"/>
      <c r="AU788" s="637"/>
      <c r="AV788" s="637"/>
      <c r="AW788" s="637"/>
      <c r="AX788" s="637"/>
      <c r="AY788" s="637"/>
      <c r="AZ788" s="637"/>
      <c r="BA788" s="637"/>
      <c r="BB788" s="637"/>
      <c r="BC788" s="637"/>
      <c r="BD788" s="637"/>
      <c r="BE788" s="637"/>
      <c r="BF788" s="637"/>
      <c r="BG788" s="637"/>
      <c r="BH788" s="637"/>
      <c r="BI788" s="637"/>
      <c r="BJ788" s="637"/>
      <c r="BK788" s="637"/>
      <c r="BL788" s="637"/>
      <c r="BM788" s="637"/>
      <c r="BN788" s="637"/>
      <c r="BO788" s="637"/>
      <c r="BP788" s="637"/>
      <c r="BQ788" s="637"/>
      <c r="BR788" s="637"/>
      <c r="BS788" s="637"/>
      <c r="BT788" s="637"/>
      <c r="BU788" s="637"/>
      <c r="BV788" s="637"/>
      <c r="BW788" s="637"/>
      <c r="BX788" s="637"/>
      <c r="BY788" s="637"/>
      <c r="BZ788" s="637"/>
      <c r="CA788" s="637"/>
      <c r="CB788" s="637"/>
    </row>
    <row r="789" spans="3:80">
      <c r="C789" s="636"/>
      <c r="D789" s="637"/>
      <c r="E789" s="637"/>
      <c r="F789" s="637"/>
      <c r="G789" s="637"/>
      <c r="H789" s="637"/>
      <c r="I789" s="637"/>
      <c r="J789" s="637"/>
      <c r="K789" s="637"/>
      <c r="L789" s="637"/>
      <c r="M789" s="637"/>
      <c r="N789" s="637"/>
      <c r="O789" s="637"/>
      <c r="P789" s="637"/>
      <c r="Q789" s="637"/>
      <c r="R789" s="637"/>
      <c r="S789" s="637"/>
      <c r="T789" s="637"/>
      <c r="U789" s="637"/>
      <c r="V789" s="637"/>
      <c r="W789" s="637"/>
      <c r="X789" s="637"/>
      <c r="Y789" s="637"/>
      <c r="Z789" s="637"/>
      <c r="AA789" s="637"/>
      <c r="AB789" s="637"/>
      <c r="AC789" s="637"/>
      <c r="AD789" s="637"/>
      <c r="AE789" s="637"/>
      <c r="AF789" s="637"/>
      <c r="AG789" s="637"/>
      <c r="AH789" s="637"/>
      <c r="AI789" s="637"/>
      <c r="AJ789" s="637"/>
      <c r="AK789" s="637"/>
      <c r="AL789" s="637"/>
      <c r="AM789" s="637"/>
      <c r="AN789" s="637"/>
      <c r="AO789" s="637"/>
      <c r="AP789" s="637"/>
      <c r="AQ789" s="637"/>
      <c r="AR789" s="637"/>
      <c r="AS789" s="637"/>
      <c r="AT789" s="637"/>
      <c r="AU789" s="637"/>
      <c r="AV789" s="637"/>
      <c r="AW789" s="637"/>
      <c r="AX789" s="637"/>
      <c r="AY789" s="637"/>
      <c r="AZ789" s="637"/>
      <c r="BA789" s="637"/>
      <c r="BB789" s="637"/>
      <c r="BC789" s="637"/>
      <c r="BD789" s="637"/>
      <c r="BE789" s="637"/>
      <c r="BF789" s="637"/>
      <c r="BG789" s="637"/>
      <c r="BH789" s="637"/>
      <c r="BI789" s="637"/>
      <c r="BJ789" s="637"/>
      <c r="BK789" s="637"/>
      <c r="BL789" s="637"/>
      <c r="BM789" s="637"/>
      <c r="BN789" s="637"/>
      <c r="BO789" s="637"/>
      <c r="BP789" s="637"/>
      <c r="BQ789" s="637"/>
      <c r="BR789" s="637"/>
      <c r="BS789" s="637"/>
      <c r="BT789" s="637"/>
      <c r="BU789" s="637"/>
      <c r="BV789" s="637"/>
      <c r="BW789" s="637"/>
      <c r="BX789" s="637"/>
      <c r="BY789" s="637"/>
      <c r="BZ789" s="637"/>
      <c r="CA789" s="637"/>
      <c r="CB789" s="637"/>
    </row>
    <row r="790" spans="3:80">
      <c r="C790" s="636"/>
      <c r="D790" s="637"/>
      <c r="E790" s="637"/>
      <c r="F790" s="637"/>
      <c r="G790" s="637"/>
      <c r="H790" s="637"/>
      <c r="I790" s="637"/>
      <c r="J790" s="637"/>
      <c r="K790" s="637"/>
      <c r="L790" s="637"/>
      <c r="M790" s="637"/>
      <c r="N790" s="637"/>
      <c r="O790" s="637"/>
      <c r="P790" s="637"/>
      <c r="Q790" s="637"/>
      <c r="R790" s="637"/>
      <c r="S790" s="637"/>
      <c r="T790" s="637"/>
      <c r="U790" s="637"/>
      <c r="V790" s="637"/>
      <c r="W790" s="637"/>
      <c r="X790" s="637"/>
      <c r="Y790" s="637"/>
      <c r="Z790" s="637"/>
      <c r="AA790" s="637"/>
      <c r="AB790" s="637"/>
      <c r="AC790" s="637"/>
      <c r="AD790" s="637"/>
      <c r="AE790" s="637"/>
      <c r="AF790" s="637"/>
      <c r="AG790" s="637"/>
      <c r="AH790" s="637"/>
      <c r="AI790" s="637"/>
      <c r="AJ790" s="637"/>
      <c r="AK790" s="637"/>
      <c r="AL790" s="637"/>
      <c r="AM790" s="637"/>
      <c r="AN790" s="637"/>
      <c r="AO790" s="637"/>
      <c r="AP790" s="637"/>
      <c r="AQ790" s="637"/>
      <c r="AR790" s="637"/>
      <c r="AS790" s="637"/>
      <c r="AT790" s="637"/>
      <c r="AU790" s="637"/>
      <c r="AV790" s="637"/>
      <c r="AW790" s="637"/>
      <c r="AX790" s="637"/>
      <c r="AY790" s="637"/>
      <c r="AZ790" s="637"/>
      <c r="BA790" s="637"/>
      <c r="BB790" s="637"/>
      <c r="BC790" s="637"/>
      <c r="BD790" s="637"/>
      <c r="BE790" s="637"/>
      <c r="BF790" s="637"/>
      <c r="BG790" s="637"/>
      <c r="BH790" s="637"/>
      <c r="BI790" s="637"/>
      <c r="BJ790" s="637"/>
      <c r="BK790" s="637"/>
      <c r="BL790" s="637"/>
      <c r="BM790" s="637"/>
      <c r="BN790" s="637"/>
      <c r="BO790" s="637"/>
      <c r="BP790" s="637"/>
      <c r="BQ790" s="637"/>
      <c r="BR790" s="637"/>
      <c r="BS790" s="637"/>
      <c r="BT790" s="637"/>
      <c r="BU790" s="637"/>
      <c r="BV790" s="637"/>
      <c r="BW790" s="637"/>
      <c r="BX790" s="637"/>
      <c r="BY790" s="637"/>
      <c r="BZ790" s="637"/>
      <c r="CA790" s="637"/>
      <c r="CB790" s="637"/>
    </row>
    <row r="791" spans="3:80">
      <c r="C791" s="636"/>
      <c r="D791" s="637"/>
      <c r="E791" s="637"/>
      <c r="F791" s="637"/>
      <c r="G791" s="637"/>
      <c r="H791" s="637"/>
      <c r="I791" s="637"/>
      <c r="J791" s="637"/>
      <c r="K791" s="637"/>
      <c r="L791" s="637"/>
      <c r="M791" s="637"/>
      <c r="N791" s="637"/>
      <c r="O791" s="637"/>
      <c r="P791" s="637"/>
      <c r="Q791" s="637"/>
      <c r="R791" s="637"/>
      <c r="S791" s="637"/>
      <c r="T791" s="637"/>
      <c r="U791" s="637"/>
      <c r="V791" s="637"/>
      <c r="W791" s="637"/>
      <c r="X791" s="637"/>
      <c r="Y791" s="637"/>
      <c r="Z791" s="637"/>
      <c r="AA791" s="637"/>
      <c r="AB791" s="637"/>
      <c r="AC791" s="637"/>
      <c r="AD791" s="637"/>
      <c r="AE791" s="637"/>
      <c r="AF791" s="637"/>
      <c r="AG791" s="637"/>
      <c r="AH791" s="637"/>
      <c r="AI791" s="637"/>
      <c r="AJ791" s="637"/>
      <c r="AK791" s="637"/>
      <c r="AL791" s="637"/>
      <c r="AM791" s="637"/>
      <c r="AN791" s="637"/>
      <c r="AO791" s="637"/>
      <c r="AP791" s="637"/>
      <c r="AQ791" s="637"/>
      <c r="AR791" s="637"/>
      <c r="AS791" s="637"/>
      <c r="AT791" s="637"/>
      <c r="AU791" s="637"/>
      <c r="AV791" s="637"/>
      <c r="AW791" s="637"/>
      <c r="AX791" s="637"/>
      <c r="AY791" s="637"/>
      <c r="AZ791" s="637"/>
      <c r="BA791" s="637"/>
      <c r="BB791" s="637"/>
      <c r="BC791" s="637"/>
      <c r="BD791" s="637"/>
      <c r="BE791" s="637"/>
      <c r="BF791" s="637"/>
      <c r="BG791" s="637"/>
      <c r="BH791" s="637"/>
      <c r="BI791" s="637"/>
      <c r="BJ791" s="637"/>
      <c r="BK791" s="637"/>
      <c r="BL791" s="637"/>
      <c r="BM791" s="637"/>
      <c r="BN791" s="637"/>
      <c r="BO791" s="637"/>
      <c r="BP791" s="637"/>
      <c r="BQ791" s="637"/>
      <c r="BR791" s="637"/>
      <c r="BS791" s="637"/>
      <c r="BT791" s="637"/>
      <c r="BU791" s="637"/>
      <c r="BV791" s="637"/>
      <c r="BW791" s="637"/>
      <c r="BX791" s="637"/>
      <c r="BY791" s="637"/>
      <c r="BZ791" s="637"/>
      <c r="CA791" s="637"/>
      <c r="CB791" s="637"/>
    </row>
    <row r="792" spans="3:80">
      <c r="C792" s="636"/>
      <c r="D792" s="637"/>
      <c r="E792" s="637"/>
      <c r="F792" s="637"/>
      <c r="G792" s="637"/>
      <c r="H792" s="637"/>
      <c r="I792" s="637"/>
      <c r="J792" s="637"/>
      <c r="K792" s="637"/>
      <c r="L792" s="637"/>
      <c r="M792" s="637"/>
      <c r="N792" s="637"/>
      <c r="O792" s="637"/>
      <c r="P792" s="637"/>
      <c r="Q792" s="637"/>
      <c r="R792" s="637"/>
      <c r="S792" s="637"/>
      <c r="T792" s="637"/>
      <c r="U792" s="637"/>
      <c r="V792" s="637"/>
      <c r="W792" s="637"/>
      <c r="X792" s="637"/>
      <c r="Y792" s="637"/>
      <c r="Z792" s="637"/>
      <c r="AA792" s="637"/>
      <c r="AB792" s="637"/>
      <c r="AC792" s="637"/>
      <c r="AD792" s="637"/>
      <c r="AE792" s="637"/>
      <c r="AF792" s="637"/>
      <c r="AG792" s="637"/>
      <c r="AH792" s="637"/>
      <c r="AI792" s="637"/>
      <c r="AJ792" s="637"/>
      <c r="AK792" s="637"/>
      <c r="AL792" s="637"/>
      <c r="AM792" s="637"/>
      <c r="AN792" s="637"/>
      <c r="AO792" s="637"/>
      <c r="AP792" s="637"/>
      <c r="AQ792" s="637"/>
      <c r="AR792" s="637"/>
      <c r="AS792" s="637"/>
      <c r="AT792" s="637"/>
      <c r="AU792" s="637"/>
      <c r="AV792" s="637"/>
      <c r="AW792" s="637"/>
      <c r="AX792" s="637"/>
      <c r="AY792" s="637"/>
      <c r="AZ792" s="637"/>
      <c r="BA792" s="637"/>
      <c r="BB792" s="637"/>
      <c r="BC792" s="637"/>
      <c r="BD792" s="637"/>
      <c r="BE792" s="637"/>
      <c r="BF792" s="637"/>
      <c r="BG792" s="637"/>
      <c r="BH792" s="637"/>
      <c r="BI792" s="637"/>
      <c r="BJ792" s="637"/>
      <c r="BK792" s="637"/>
      <c r="BL792" s="637"/>
      <c r="BM792" s="637"/>
      <c r="BN792" s="637"/>
      <c r="BO792" s="637"/>
      <c r="BP792" s="637"/>
      <c r="BQ792" s="637"/>
      <c r="BR792" s="637"/>
      <c r="BS792" s="637"/>
      <c r="BT792" s="637"/>
      <c r="BU792" s="637"/>
      <c r="BV792" s="637"/>
      <c r="BW792" s="637"/>
      <c r="BX792" s="637"/>
      <c r="BY792" s="637"/>
      <c r="BZ792" s="637"/>
      <c r="CA792" s="637"/>
      <c r="CB792" s="637"/>
    </row>
    <row r="793" spans="3:80">
      <c r="C793" s="636"/>
      <c r="D793" s="637"/>
      <c r="E793" s="637"/>
      <c r="F793" s="637"/>
      <c r="G793" s="637"/>
      <c r="H793" s="637"/>
      <c r="I793" s="637"/>
      <c r="J793" s="637"/>
      <c r="K793" s="637"/>
      <c r="L793" s="637"/>
      <c r="M793" s="637"/>
      <c r="N793" s="637"/>
      <c r="O793" s="637"/>
      <c r="P793" s="637"/>
      <c r="Q793" s="637"/>
      <c r="R793" s="637"/>
      <c r="S793" s="637"/>
      <c r="T793" s="637"/>
      <c r="U793" s="637"/>
      <c r="V793" s="637"/>
      <c r="W793" s="637"/>
      <c r="X793" s="637"/>
      <c r="Y793" s="637"/>
      <c r="Z793" s="637"/>
      <c r="AA793" s="637"/>
      <c r="AB793" s="637"/>
      <c r="AC793" s="637"/>
      <c r="AD793" s="637"/>
      <c r="AE793" s="637"/>
      <c r="AF793" s="637"/>
      <c r="AG793" s="637"/>
      <c r="AH793" s="637"/>
      <c r="AI793" s="637"/>
      <c r="AJ793" s="637"/>
      <c r="AK793" s="637"/>
      <c r="AL793" s="637"/>
      <c r="AM793" s="637"/>
      <c r="AN793" s="637"/>
      <c r="AO793" s="637"/>
      <c r="AP793" s="637"/>
      <c r="AQ793" s="637"/>
      <c r="AR793" s="637"/>
      <c r="AS793" s="637"/>
      <c r="AT793" s="637"/>
      <c r="AU793" s="637"/>
      <c r="AV793" s="637"/>
      <c r="AW793" s="637"/>
      <c r="AX793" s="637"/>
      <c r="AY793" s="637"/>
      <c r="AZ793" s="637"/>
      <c r="BA793" s="637"/>
      <c r="BB793" s="637"/>
      <c r="BC793" s="637"/>
      <c r="BD793" s="637"/>
      <c r="BE793" s="637"/>
      <c r="BF793" s="637"/>
      <c r="BG793" s="637"/>
      <c r="BH793" s="637"/>
      <c r="BI793" s="637"/>
      <c r="BJ793" s="637"/>
      <c r="BK793" s="637"/>
      <c r="BL793" s="637"/>
      <c r="BM793" s="637"/>
      <c r="BN793" s="637"/>
      <c r="BO793" s="637"/>
      <c r="BP793" s="637"/>
      <c r="BQ793" s="637"/>
      <c r="BR793" s="637"/>
      <c r="BS793" s="637"/>
      <c r="BT793" s="637"/>
      <c r="BU793" s="637"/>
      <c r="BV793" s="637"/>
      <c r="BW793" s="637"/>
      <c r="BX793" s="637"/>
      <c r="BY793" s="637"/>
      <c r="BZ793" s="637"/>
      <c r="CA793" s="637"/>
      <c r="CB793" s="637"/>
    </row>
    <row r="794" spans="3:80">
      <c r="C794" s="636"/>
      <c r="D794" s="637"/>
      <c r="E794" s="637"/>
      <c r="F794" s="637"/>
      <c r="G794" s="637"/>
      <c r="H794" s="637"/>
      <c r="I794" s="637"/>
      <c r="J794" s="637"/>
      <c r="K794" s="637"/>
      <c r="L794" s="637"/>
      <c r="M794" s="637"/>
      <c r="N794" s="637"/>
      <c r="O794" s="637"/>
      <c r="P794" s="637"/>
      <c r="Q794" s="637"/>
      <c r="R794" s="637"/>
      <c r="S794" s="637"/>
      <c r="T794" s="637"/>
      <c r="U794" s="637"/>
      <c r="V794" s="637"/>
      <c r="W794" s="637"/>
      <c r="X794" s="637"/>
      <c r="Y794" s="637"/>
      <c r="Z794" s="637"/>
      <c r="AA794" s="637"/>
      <c r="AB794" s="637"/>
      <c r="AC794" s="637"/>
      <c r="AD794" s="637"/>
      <c r="AE794" s="637"/>
      <c r="AF794" s="637"/>
      <c r="AG794" s="637"/>
      <c r="AH794" s="637"/>
      <c r="AI794" s="637"/>
      <c r="AJ794" s="637"/>
      <c r="AK794" s="637"/>
      <c r="AL794" s="637"/>
      <c r="AM794" s="637"/>
      <c r="AN794" s="637"/>
      <c r="AO794" s="637"/>
      <c r="AP794" s="637"/>
      <c r="AQ794" s="637"/>
      <c r="AR794" s="637"/>
      <c r="AS794" s="637"/>
      <c r="AT794" s="637"/>
      <c r="AU794" s="637"/>
      <c r="AV794" s="637"/>
      <c r="AW794" s="637"/>
      <c r="AX794" s="637"/>
      <c r="AY794" s="637"/>
      <c r="AZ794" s="637"/>
      <c r="BA794" s="637"/>
      <c r="BB794" s="637"/>
      <c r="BC794" s="637"/>
      <c r="BD794" s="637"/>
      <c r="BE794" s="637"/>
      <c r="BF794" s="637"/>
      <c r="BG794" s="637"/>
      <c r="BH794" s="637"/>
      <c r="BI794" s="637"/>
      <c r="BJ794" s="637"/>
      <c r="BK794" s="637"/>
      <c r="BL794" s="637"/>
      <c r="BM794" s="637"/>
      <c r="BN794" s="637"/>
      <c r="BO794" s="637"/>
      <c r="BP794" s="637"/>
      <c r="BQ794" s="637"/>
      <c r="BR794" s="637"/>
      <c r="BS794" s="637"/>
      <c r="BT794" s="637"/>
      <c r="BU794" s="637"/>
      <c r="BV794" s="637"/>
      <c r="BW794" s="637"/>
      <c r="BX794" s="637"/>
      <c r="BY794" s="637"/>
      <c r="BZ794" s="637"/>
      <c r="CA794" s="637"/>
      <c r="CB794" s="637"/>
    </row>
    <row r="795" spans="3:80">
      <c r="C795" s="636"/>
      <c r="D795" s="637"/>
      <c r="E795" s="637"/>
      <c r="F795" s="637"/>
      <c r="G795" s="637"/>
      <c r="H795" s="637"/>
      <c r="I795" s="637"/>
      <c r="J795" s="637"/>
      <c r="K795" s="637"/>
      <c r="L795" s="637"/>
      <c r="M795" s="637"/>
      <c r="N795" s="637"/>
      <c r="O795" s="637"/>
      <c r="P795" s="637"/>
      <c r="Q795" s="637"/>
      <c r="R795" s="637"/>
      <c r="S795" s="637"/>
      <c r="T795" s="637"/>
      <c r="U795" s="637"/>
      <c r="V795" s="637"/>
      <c r="W795" s="637"/>
      <c r="X795" s="637"/>
      <c r="Y795" s="637"/>
      <c r="Z795" s="637"/>
      <c r="AA795" s="637"/>
      <c r="AB795" s="637"/>
      <c r="AC795" s="637"/>
      <c r="AD795" s="637"/>
      <c r="AE795" s="637"/>
      <c r="AF795" s="637"/>
      <c r="AG795" s="637"/>
      <c r="AH795" s="637"/>
      <c r="AI795" s="637"/>
      <c r="AJ795" s="637"/>
      <c r="AK795" s="637"/>
      <c r="AL795" s="637"/>
      <c r="AM795" s="637"/>
      <c r="AN795" s="637"/>
      <c r="AO795" s="637"/>
      <c r="AP795" s="637"/>
      <c r="AQ795" s="637"/>
      <c r="AR795" s="637"/>
      <c r="AS795" s="637"/>
      <c r="AT795" s="637"/>
      <c r="AU795" s="637"/>
      <c r="AV795" s="637"/>
      <c r="AW795" s="637"/>
      <c r="AX795" s="637"/>
      <c r="AY795" s="637"/>
      <c r="AZ795" s="637"/>
      <c r="BA795" s="637"/>
      <c r="BB795" s="637"/>
      <c r="BC795" s="637"/>
      <c r="BD795" s="637"/>
      <c r="BE795" s="637"/>
      <c r="BF795" s="637"/>
      <c r="BG795" s="637"/>
      <c r="BH795" s="637"/>
      <c r="BI795" s="637"/>
      <c r="BJ795" s="637"/>
      <c r="BK795" s="637"/>
      <c r="BL795" s="637"/>
      <c r="BM795" s="637"/>
      <c r="BN795" s="637"/>
      <c r="BO795" s="637"/>
      <c r="BP795" s="637"/>
      <c r="BQ795" s="637"/>
      <c r="BR795" s="637"/>
      <c r="BS795" s="637"/>
      <c r="BT795" s="637"/>
      <c r="BU795" s="637"/>
      <c r="BV795" s="637"/>
      <c r="BW795" s="637"/>
      <c r="BX795" s="637"/>
      <c r="BY795" s="637"/>
      <c r="BZ795" s="637"/>
      <c r="CA795" s="637"/>
      <c r="CB795" s="637"/>
    </row>
    <row r="796" spans="3:80">
      <c r="C796" s="636"/>
      <c r="D796" s="637"/>
      <c r="E796" s="637"/>
      <c r="F796" s="637"/>
      <c r="G796" s="637"/>
      <c r="H796" s="637"/>
      <c r="I796" s="637"/>
      <c r="J796" s="637"/>
      <c r="K796" s="637"/>
      <c r="L796" s="637"/>
      <c r="M796" s="637"/>
      <c r="N796" s="637"/>
      <c r="O796" s="637"/>
      <c r="P796" s="637"/>
      <c r="Q796" s="637"/>
      <c r="R796" s="637"/>
      <c r="S796" s="637"/>
      <c r="T796" s="637"/>
      <c r="U796" s="637"/>
      <c r="V796" s="637"/>
      <c r="W796" s="637"/>
      <c r="X796" s="637"/>
      <c r="Y796" s="637"/>
      <c r="Z796" s="637"/>
      <c r="AA796" s="637"/>
      <c r="AB796" s="637"/>
      <c r="AC796" s="637"/>
      <c r="AD796" s="637"/>
      <c r="AE796" s="637"/>
      <c r="AF796" s="637"/>
      <c r="AG796" s="637"/>
      <c r="AH796" s="637"/>
      <c r="AI796" s="637"/>
      <c r="AJ796" s="637"/>
      <c r="AK796" s="637"/>
      <c r="AL796" s="637"/>
      <c r="AM796" s="637"/>
      <c r="AN796" s="637"/>
      <c r="AO796" s="637"/>
      <c r="AP796" s="637"/>
      <c r="AQ796" s="637"/>
      <c r="AR796" s="637"/>
      <c r="AS796" s="637"/>
      <c r="AT796" s="637"/>
      <c r="AU796" s="637"/>
      <c r="AV796" s="637"/>
      <c r="AW796" s="637"/>
      <c r="AX796" s="637"/>
      <c r="AY796" s="637"/>
      <c r="AZ796" s="637"/>
      <c r="BA796" s="637"/>
      <c r="BB796" s="637"/>
      <c r="BC796" s="637"/>
      <c r="BD796" s="637"/>
      <c r="BE796" s="637"/>
      <c r="BF796" s="637"/>
      <c r="BG796" s="637"/>
      <c r="BH796" s="637"/>
      <c r="BI796" s="637"/>
      <c r="BJ796" s="637"/>
      <c r="BK796" s="637"/>
      <c r="BL796" s="637"/>
      <c r="BM796" s="637"/>
      <c r="BN796" s="637"/>
      <c r="BO796" s="637"/>
      <c r="BP796" s="637"/>
      <c r="BQ796" s="637"/>
      <c r="BR796" s="637"/>
      <c r="BS796" s="637"/>
      <c r="BT796" s="637"/>
      <c r="BU796" s="637"/>
      <c r="BV796" s="637"/>
      <c r="BW796" s="637"/>
      <c r="BX796" s="637"/>
      <c r="BY796" s="637"/>
      <c r="BZ796" s="637"/>
      <c r="CA796" s="637"/>
      <c r="CB796" s="637"/>
    </row>
    <row r="797" spans="3:80">
      <c r="C797" s="636"/>
      <c r="D797" s="637"/>
      <c r="E797" s="637"/>
      <c r="F797" s="637"/>
      <c r="G797" s="637"/>
      <c r="H797" s="637"/>
      <c r="I797" s="637"/>
      <c r="J797" s="637"/>
      <c r="K797" s="637"/>
      <c r="L797" s="637"/>
      <c r="M797" s="637"/>
      <c r="N797" s="637"/>
      <c r="O797" s="637"/>
      <c r="P797" s="637"/>
      <c r="Q797" s="637"/>
      <c r="R797" s="637"/>
      <c r="S797" s="637"/>
      <c r="T797" s="637"/>
      <c r="U797" s="637"/>
      <c r="V797" s="637"/>
      <c r="W797" s="637"/>
      <c r="X797" s="637"/>
      <c r="Y797" s="637"/>
      <c r="Z797" s="637"/>
      <c r="AA797" s="637"/>
      <c r="AB797" s="637"/>
      <c r="AC797" s="637"/>
      <c r="AD797" s="637"/>
      <c r="AE797" s="637"/>
      <c r="AF797" s="637"/>
      <c r="AG797" s="637"/>
      <c r="AH797" s="637"/>
      <c r="AI797" s="637"/>
      <c r="AJ797" s="637"/>
      <c r="AK797" s="637"/>
      <c r="AL797" s="637"/>
      <c r="AM797" s="637"/>
      <c r="AN797" s="637"/>
      <c r="AO797" s="637"/>
      <c r="AP797" s="637"/>
      <c r="AQ797" s="637"/>
      <c r="AR797" s="637"/>
      <c r="AS797" s="637"/>
      <c r="AT797" s="637"/>
      <c r="AU797" s="637"/>
      <c r="AV797" s="637"/>
      <c r="AW797" s="637"/>
      <c r="AX797" s="637"/>
      <c r="AY797" s="637"/>
      <c r="AZ797" s="637"/>
      <c r="BA797" s="637"/>
      <c r="BB797" s="637"/>
      <c r="BC797" s="637"/>
      <c r="BD797" s="637"/>
      <c r="BE797" s="637"/>
      <c r="BF797" s="637"/>
      <c r="BG797" s="637"/>
      <c r="BH797" s="637"/>
      <c r="BI797" s="637"/>
      <c r="BJ797" s="637"/>
      <c r="BK797" s="637"/>
      <c r="BL797" s="637"/>
      <c r="BM797" s="637"/>
      <c r="BN797" s="637"/>
      <c r="BO797" s="637"/>
      <c r="BP797" s="637"/>
      <c r="BQ797" s="637"/>
      <c r="BR797" s="637"/>
      <c r="BS797" s="637"/>
      <c r="BT797" s="637"/>
      <c r="BU797" s="637"/>
      <c r="BV797" s="637"/>
      <c r="BW797" s="637"/>
      <c r="BX797" s="637"/>
      <c r="BY797" s="637"/>
      <c r="BZ797" s="637"/>
      <c r="CA797" s="637"/>
      <c r="CB797" s="637"/>
    </row>
    <row r="798" spans="3:80">
      <c r="C798" s="636"/>
      <c r="D798" s="637"/>
      <c r="E798" s="637"/>
      <c r="F798" s="637"/>
      <c r="G798" s="637"/>
      <c r="H798" s="637"/>
      <c r="I798" s="637"/>
      <c r="J798" s="637"/>
      <c r="K798" s="637"/>
      <c r="L798" s="637"/>
      <c r="M798" s="637"/>
      <c r="N798" s="637"/>
      <c r="O798" s="637"/>
      <c r="P798" s="637"/>
      <c r="Q798" s="637"/>
      <c r="R798" s="637"/>
      <c r="S798" s="637"/>
      <c r="T798" s="637"/>
      <c r="U798" s="637"/>
      <c r="V798" s="637"/>
      <c r="W798" s="637"/>
      <c r="X798" s="637"/>
      <c r="Y798" s="637"/>
      <c r="Z798" s="637"/>
      <c r="AA798" s="637"/>
      <c r="AB798" s="637"/>
      <c r="AC798" s="637"/>
      <c r="AD798" s="637"/>
      <c r="AE798" s="637"/>
      <c r="AF798" s="637"/>
      <c r="AG798" s="637"/>
      <c r="AH798" s="637"/>
      <c r="AI798" s="637"/>
      <c r="AJ798" s="637"/>
      <c r="AK798" s="637"/>
      <c r="AL798" s="637"/>
      <c r="AM798" s="637"/>
      <c r="AN798" s="637"/>
      <c r="AO798" s="637"/>
      <c r="AP798" s="637"/>
      <c r="AQ798" s="637"/>
      <c r="AR798" s="637"/>
      <c r="AS798" s="637"/>
      <c r="AT798" s="637"/>
      <c r="AU798" s="637"/>
      <c r="AV798" s="637"/>
      <c r="AW798" s="637"/>
      <c r="AX798" s="637"/>
      <c r="AY798" s="637"/>
      <c r="AZ798" s="637"/>
      <c r="BA798" s="637"/>
      <c r="BB798" s="637"/>
      <c r="BC798" s="637"/>
      <c r="BD798" s="637"/>
      <c r="BE798" s="637"/>
      <c r="BF798" s="637"/>
      <c r="BG798" s="637"/>
      <c r="BH798" s="637"/>
      <c r="BI798" s="637"/>
      <c r="BJ798" s="637"/>
      <c r="BK798" s="637"/>
      <c r="BL798" s="637"/>
      <c r="BM798" s="637"/>
      <c r="BN798" s="637"/>
      <c r="BO798" s="637"/>
      <c r="BP798" s="637"/>
      <c r="BQ798" s="637"/>
      <c r="BR798" s="637"/>
      <c r="BS798" s="637"/>
      <c r="BT798" s="637"/>
      <c r="BU798" s="637"/>
      <c r="BV798" s="637"/>
      <c r="BW798" s="637"/>
      <c r="BX798" s="637"/>
      <c r="BY798" s="637"/>
      <c r="BZ798" s="637"/>
      <c r="CA798" s="637"/>
      <c r="CB798" s="637"/>
    </row>
    <row r="799" spans="3:80">
      <c r="C799" s="636"/>
      <c r="D799" s="637"/>
      <c r="E799" s="637"/>
      <c r="F799" s="637"/>
      <c r="G799" s="637"/>
      <c r="H799" s="637"/>
      <c r="I799" s="637"/>
      <c r="J799" s="637"/>
      <c r="K799" s="637"/>
      <c r="L799" s="637"/>
      <c r="M799" s="637"/>
      <c r="N799" s="637"/>
      <c r="O799" s="637"/>
      <c r="P799" s="637"/>
      <c r="Q799" s="637"/>
      <c r="R799" s="637"/>
      <c r="S799" s="637"/>
      <c r="T799" s="637"/>
      <c r="U799" s="637"/>
      <c r="V799" s="637"/>
      <c r="W799" s="637"/>
      <c r="X799" s="637"/>
      <c r="Y799" s="637"/>
      <c r="Z799" s="637"/>
      <c r="AA799" s="637"/>
      <c r="AB799" s="637"/>
      <c r="AC799" s="637"/>
      <c r="AD799" s="637"/>
      <c r="AE799" s="637"/>
      <c r="AF799" s="637"/>
      <c r="AG799" s="637"/>
      <c r="AH799" s="637"/>
      <c r="AI799" s="637"/>
      <c r="AJ799" s="637"/>
      <c r="AK799" s="637"/>
      <c r="AL799" s="637"/>
      <c r="AM799" s="637"/>
      <c r="AN799" s="637"/>
      <c r="AO799" s="637"/>
      <c r="AP799" s="637"/>
      <c r="AQ799" s="637"/>
      <c r="AR799" s="637"/>
      <c r="AS799" s="637"/>
      <c r="AT799" s="637"/>
      <c r="AU799" s="637"/>
      <c r="AV799" s="637"/>
      <c r="AW799" s="637"/>
      <c r="AX799" s="637"/>
      <c r="AY799" s="637"/>
      <c r="AZ799" s="637"/>
      <c r="BA799" s="637"/>
      <c r="BB799" s="637"/>
      <c r="BC799" s="637"/>
      <c r="BD799" s="637"/>
      <c r="BE799" s="637"/>
      <c r="BF799" s="637"/>
      <c r="BG799" s="637"/>
      <c r="BH799" s="637"/>
      <c r="BI799" s="637"/>
      <c r="BJ799" s="637"/>
      <c r="BK799" s="637"/>
      <c r="BL799" s="637"/>
      <c r="BM799" s="637"/>
      <c r="BN799" s="637"/>
      <c r="BO799" s="637"/>
      <c r="BP799" s="637"/>
      <c r="BQ799" s="637"/>
      <c r="BR799" s="637"/>
      <c r="BS799" s="637"/>
      <c r="BT799" s="637"/>
      <c r="BU799" s="637"/>
      <c r="BV799" s="637"/>
      <c r="BW799" s="637"/>
      <c r="BX799" s="637"/>
      <c r="BY799" s="637"/>
      <c r="BZ799" s="637"/>
      <c r="CA799" s="637"/>
      <c r="CB799" s="637"/>
    </row>
    <row r="800" spans="3:80">
      <c r="C800" s="636"/>
      <c r="D800" s="637"/>
      <c r="E800" s="637"/>
      <c r="F800" s="637"/>
      <c r="G800" s="637"/>
      <c r="H800" s="637"/>
      <c r="I800" s="637"/>
      <c r="J800" s="637"/>
      <c r="K800" s="637"/>
      <c r="L800" s="637"/>
      <c r="M800" s="637"/>
      <c r="N800" s="637"/>
      <c r="O800" s="637"/>
      <c r="P800" s="637"/>
      <c r="Q800" s="637"/>
      <c r="R800" s="637"/>
      <c r="S800" s="637"/>
      <c r="T800" s="637"/>
      <c r="U800" s="637"/>
      <c r="V800" s="637"/>
      <c r="W800" s="637"/>
      <c r="X800" s="637"/>
      <c r="Y800" s="637"/>
      <c r="Z800" s="637"/>
      <c r="AA800" s="637"/>
      <c r="AB800" s="637"/>
      <c r="AC800" s="637"/>
      <c r="AD800" s="637"/>
      <c r="AE800" s="637"/>
      <c r="AF800" s="637"/>
      <c r="AG800" s="637"/>
      <c r="AH800" s="637"/>
      <c r="AI800" s="637"/>
      <c r="AJ800" s="637"/>
      <c r="AK800" s="637"/>
      <c r="AL800" s="637"/>
      <c r="AM800" s="637"/>
      <c r="AN800" s="637"/>
      <c r="AO800" s="637"/>
      <c r="AP800" s="637"/>
      <c r="AQ800" s="637"/>
      <c r="AR800" s="637"/>
      <c r="AS800" s="637"/>
      <c r="AT800" s="637"/>
      <c r="AU800" s="637"/>
      <c r="AV800" s="637"/>
      <c r="AW800" s="637"/>
      <c r="AX800" s="637"/>
      <c r="AY800" s="637"/>
      <c r="AZ800" s="637"/>
      <c r="BA800" s="637"/>
      <c r="BB800" s="637"/>
      <c r="BC800" s="637"/>
      <c r="BD800" s="637"/>
      <c r="BE800" s="637"/>
      <c r="BF800" s="637"/>
      <c r="BG800" s="637"/>
      <c r="BH800" s="637"/>
      <c r="BI800" s="637"/>
      <c r="BJ800" s="637"/>
      <c r="BK800" s="637"/>
      <c r="BL800" s="637"/>
      <c r="BM800" s="637"/>
      <c r="BN800" s="637"/>
      <c r="BO800" s="637"/>
      <c r="BP800" s="637"/>
      <c r="BQ800" s="637"/>
      <c r="BR800" s="637"/>
      <c r="BS800" s="637"/>
      <c r="BT800" s="637"/>
      <c r="BU800" s="637"/>
      <c r="BV800" s="637"/>
      <c r="BW800" s="637"/>
      <c r="BX800" s="637"/>
      <c r="BY800" s="637"/>
      <c r="BZ800" s="637"/>
      <c r="CA800" s="637"/>
      <c r="CB800" s="637"/>
    </row>
    <row r="801" spans="3:80">
      <c r="C801" s="636"/>
      <c r="D801" s="637"/>
      <c r="E801" s="637"/>
      <c r="F801" s="637"/>
      <c r="G801" s="637"/>
      <c r="H801" s="637"/>
      <c r="I801" s="637"/>
      <c r="J801" s="637"/>
      <c r="K801" s="637"/>
      <c r="L801" s="637"/>
      <c r="M801" s="637"/>
      <c r="N801" s="637"/>
      <c r="O801" s="637"/>
      <c r="P801" s="637"/>
      <c r="Q801" s="637"/>
      <c r="R801" s="637"/>
      <c r="S801" s="637"/>
      <c r="T801" s="637"/>
      <c r="U801" s="637"/>
      <c r="V801" s="637"/>
      <c r="W801" s="637"/>
      <c r="X801" s="637"/>
      <c r="Y801" s="637"/>
      <c r="Z801" s="637"/>
      <c r="AA801" s="637"/>
      <c r="AB801" s="637"/>
      <c r="AC801" s="637"/>
      <c r="AD801" s="637"/>
      <c r="AE801" s="637"/>
      <c r="AF801" s="637"/>
      <c r="AG801" s="637"/>
      <c r="AH801" s="637"/>
      <c r="AI801" s="637"/>
      <c r="AJ801" s="637"/>
      <c r="AK801" s="637"/>
      <c r="AL801" s="637"/>
      <c r="AM801" s="637"/>
      <c r="AN801" s="637"/>
      <c r="AO801" s="637"/>
      <c r="AP801" s="637"/>
      <c r="AQ801" s="637"/>
      <c r="AR801" s="637"/>
      <c r="AS801" s="637"/>
      <c r="AT801" s="637"/>
      <c r="AU801" s="637"/>
      <c r="AV801" s="637"/>
      <c r="AW801" s="637"/>
      <c r="AX801" s="637"/>
      <c r="AY801" s="637"/>
      <c r="AZ801" s="637"/>
      <c r="BA801" s="637"/>
      <c r="BB801" s="637"/>
      <c r="BC801" s="637"/>
      <c r="BD801" s="637"/>
      <c r="BE801" s="637"/>
      <c r="BF801" s="637"/>
      <c r="BG801" s="637"/>
      <c r="BH801" s="637"/>
      <c r="BI801" s="637"/>
      <c r="BJ801" s="637"/>
      <c r="BK801" s="637"/>
      <c r="BL801" s="637"/>
      <c r="BM801" s="637"/>
      <c r="BN801" s="637"/>
      <c r="BO801" s="637"/>
      <c r="BP801" s="637"/>
      <c r="BQ801" s="637"/>
      <c r="BR801" s="637"/>
      <c r="BS801" s="637"/>
      <c r="BT801" s="637"/>
      <c r="BU801" s="637"/>
      <c r="BV801" s="637"/>
      <c r="BW801" s="637"/>
      <c r="BX801" s="637"/>
      <c r="BY801" s="637"/>
      <c r="BZ801" s="637"/>
      <c r="CA801" s="637"/>
      <c r="CB801" s="637"/>
    </row>
    <row r="802" spans="3:80">
      <c r="C802" s="636"/>
      <c r="D802" s="637"/>
      <c r="E802" s="637"/>
      <c r="F802" s="637"/>
      <c r="G802" s="637"/>
      <c r="H802" s="637"/>
      <c r="I802" s="637"/>
      <c r="J802" s="637"/>
      <c r="K802" s="637"/>
      <c r="L802" s="637"/>
      <c r="M802" s="637"/>
      <c r="N802" s="637"/>
      <c r="O802" s="637"/>
      <c r="P802" s="637"/>
      <c r="Q802" s="637"/>
      <c r="R802" s="637"/>
      <c r="S802" s="637"/>
      <c r="T802" s="637"/>
      <c r="U802" s="637"/>
      <c r="V802" s="637"/>
      <c r="W802" s="637"/>
      <c r="X802" s="637"/>
      <c r="Y802" s="637"/>
      <c r="Z802" s="637"/>
      <c r="AA802" s="637"/>
      <c r="AB802" s="637"/>
      <c r="AC802" s="637"/>
      <c r="AD802" s="637"/>
      <c r="AE802" s="637"/>
      <c r="AF802" s="637"/>
      <c r="AG802" s="637"/>
      <c r="AH802" s="637"/>
      <c r="AI802" s="637"/>
      <c r="AJ802" s="637"/>
      <c r="AK802" s="637"/>
      <c r="AL802" s="637"/>
      <c r="AM802" s="637"/>
      <c r="AN802" s="637"/>
      <c r="AO802" s="637"/>
      <c r="AP802" s="637"/>
      <c r="AQ802" s="637"/>
      <c r="AR802" s="637"/>
      <c r="AS802" s="637"/>
      <c r="AT802" s="637"/>
      <c r="AU802" s="637"/>
      <c r="AV802" s="637"/>
      <c r="AW802" s="637"/>
      <c r="AX802" s="637"/>
      <c r="AY802" s="637"/>
      <c r="AZ802" s="637"/>
      <c r="BA802" s="637"/>
      <c r="BB802" s="637"/>
      <c r="BC802" s="637"/>
      <c r="BD802" s="637"/>
      <c r="BE802" s="637"/>
      <c r="BF802" s="637"/>
      <c r="BG802" s="637"/>
      <c r="BH802" s="637"/>
      <c r="BI802" s="637"/>
      <c r="BJ802" s="637"/>
      <c r="BK802" s="637"/>
      <c r="BL802" s="637"/>
      <c r="BM802" s="637"/>
      <c r="BN802" s="637"/>
      <c r="BO802" s="637"/>
      <c r="BP802" s="637"/>
      <c r="BQ802" s="637"/>
      <c r="BR802" s="637"/>
      <c r="BS802" s="637"/>
      <c r="BT802" s="637"/>
      <c r="BU802" s="637"/>
      <c r="BV802" s="637"/>
      <c r="BW802" s="637"/>
      <c r="BX802" s="637"/>
      <c r="BY802" s="637"/>
      <c r="BZ802" s="637"/>
      <c r="CA802" s="637"/>
      <c r="CB802" s="637"/>
    </row>
    <row r="803" spans="3:80">
      <c r="C803" s="636"/>
      <c r="D803" s="637"/>
      <c r="E803" s="637"/>
      <c r="F803" s="637"/>
      <c r="G803" s="637"/>
      <c r="H803" s="637"/>
      <c r="I803" s="637"/>
      <c r="J803" s="637"/>
      <c r="K803" s="637"/>
      <c r="L803" s="637"/>
      <c r="M803" s="637"/>
      <c r="N803" s="637"/>
      <c r="O803" s="637"/>
      <c r="P803" s="637"/>
      <c r="Q803" s="637"/>
      <c r="R803" s="637"/>
      <c r="S803" s="637"/>
      <c r="T803" s="637"/>
      <c r="U803" s="637"/>
      <c r="V803" s="637"/>
      <c r="W803" s="637"/>
      <c r="X803" s="637"/>
      <c r="Y803" s="637"/>
      <c r="Z803" s="637"/>
      <c r="AA803" s="637"/>
      <c r="AB803" s="637"/>
      <c r="AC803" s="637"/>
      <c r="AD803" s="637"/>
      <c r="AE803" s="637"/>
      <c r="AF803" s="637"/>
      <c r="AG803" s="637"/>
      <c r="AH803" s="637"/>
      <c r="AI803" s="637"/>
      <c r="AJ803" s="637"/>
      <c r="AK803" s="637"/>
      <c r="AL803" s="637"/>
      <c r="AM803" s="637"/>
      <c r="AN803" s="637"/>
      <c r="AO803" s="637"/>
      <c r="AP803" s="637"/>
      <c r="AQ803" s="637"/>
      <c r="AR803" s="637"/>
      <c r="AS803" s="637"/>
      <c r="AT803" s="637"/>
      <c r="AU803" s="637"/>
      <c r="AV803" s="637"/>
      <c r="AW803" s="637"/>
      <c r="AX803" s="637"/>
      <c r="AY803" s="637"/>
      <c r="AZ803" s="637"/>
      <c r="BA803" s="637"/>
      <c r="BB803" s="637"/>
      <c r="BC803" s="637"/>
      <c r="BD803" s="637"/>
      <c r="BE803" s="637"/>
      <c r="BF803" s="637"/>
      <c r="BG803" s="637"/>
      <c r="BH803" s="637"/>
      <c r="BI803" s="637"/>
      <c r="BJ803" s="637"/>
      <c r="BK803" s="637"/>
      <c r="BL803" s="637"/>
      <c r="BM803" s="637"/>
      <c r="BN803" s="637"/>
      <c r="BO803" s="637"/>
      <c r="BP803" s="637"/>
      <c r="BQ803" s="637"/>
      <c r="BR803" s="637"/>
      <c r="BS803" s="637"/>
      <c r="BT803" s="637"/>
      <c r="BU803" s="637"/>
      <c r="BV803" s="637"/>
      <c r="BW803" s="637"/>
      <c r="BX803" s="637"/>
      <c r="BY803" s="637"/>
      <c r="BZ803" s="637"/>
      <c r="CA803" s="637"/>
      <c r="CB803" s="637"/>
    </row>
    <row r="804" spans="3:80">
      <c r="C804" s="636"/>
      <c r="D804" s="637"/>
      <c r="E804" s="637"/>
      <c r="F804" s="637"/>
      <c r="G804" s="637"/>
      <c r="H804" s="637"/>
      <c r="I804" s="637"/>
      <c r="J804" s="637"/>
      <c r="K804" s="637"/>
      <c r="L804" s="637"/>
      <c r="M804" s="637"/>
      <c r="N804" s="637"/>
      <c r="O804" s="637"/>
      <c r="P804" s="637"/>
      <c r="Q804" s="637"/>
      <c r="R804" s="637"/>
      <c r="S804" s="637"/>
      <c r="T804" s="637"/>
      <c r="U804" s="637"/>
      <c r="V804" s="637"/>
      <c r="W804" s="637"/>
      <c r="X804" s="637"/>
      <c r="Y804" s="637"/>
      <c r="Z804" s="637"/>
      <c r="AA804" s="637"/>
      <c r="AB804" s="637"/>
      <c r="AC804" s="637"/>
      <c r="AD804" s="637"/>
      <c r="AE804" s="637"/>
      <c r="AF804" s="637"/>
      <c r="AG804" s="637"/>
      <c r="AH804" s="637"/>
      <c r="AI804" s="637"/>
      <c r="AJ804" s="637"/>
      <c r="AK804" s="637"/>
      <c r="AL804" s="637"/>
      <c r="AM804" s="637"/>
      <c r="AN804" s="637"/>
      <c r="AO804" s="637"/>
      <c r="AP804" s="637"/>
      <c r="AQ804" s="637"/>
      <c r="AR804" s="637"/>
      <c r="AS804" s="637"/>
      <c r="AT804" s="637"/>
      <c r="AU804" s="637"/>
      <c r="AV804" s="637"/>
      <c r="AW804" s="637"/>
      <c r="AX804" s="637"/>
      <c r="AY804" s="637"/>
      <c r="AZ804" s="637"/>
      <c r="BA804" s="637"/>
      <c r="BB804" s="637"/>
      <c r="BC804" s="637"/>
      <c r="BD804" s="637"/>
      <c r="BE804" s="637"/>
      <c r="BF804" s="637"/>
      <c r="BG804" s="637"/>
      <c r="BH804" s="637"/>
      <c r="BI804" s="637"/>
      <c r="BJ804" s="637"/>
      <c r="BK804" s="637"/>
      <c r="BL804" s="637"/>
      <c r="BM804" s="637"/>
      <c r="BN804" s="637"/>
      <c r="BO804" s="637"/>
      <c r="BP804" s="637"/>
      <c r="BQ804" s="637"/>
      <c r="BR804" s="637"/>
      <c r="BS804" s="637"/>
      <c r="BT804" s="637"/>
      <c r="BU804" s="637"/>
      <c r="BV804" s="637"/>
      <c r="BW804" s="637"/>
      <c r="BX804" s="637"/>
      <c r="BY804" s="637"/>
      <c r="BZ804" s="637"/>
      <c r="CA804" s="637"/>
      <c r="CB804" s="637"/>
    </row>
    <row r="805" spans="3:80">
      <c r="C805" s="636"/>
      <c r="D805" s="637"/>
      <c r="E805" s="637"/>
      <c r="F805" s="637"/>
      <c r="G805" s="637"/>
      <c r="H805" s="637"/>
      <c r="I805" s="637"/>
      <c r="J805" s="637"/>
      <c r="K805" s="637"/>
      <c r="L805" s="637"/>
      <c r="M805" s="637"/>
      <c r="N805" s="637"/>
      <c r="O805" s="637"/>
      <c r="P805" s="637"/>
      <c r="Q805" s="637"/>
      <c r="R805" s="637"/>
      <c r="S805" s="637"/>
      <c r="T805" s="637"/>
      <c r="U805" s="637"/>
      <c r="V805" s="637"/>
      <c r="W805" s="637"/>
      <c r="X805" s="637"/>
      <c r="Y805" s="637"/>
      <c r="Z805" s="637"/>
      <c r="AA805" s="637"/>
      <c r="AB805" s="637"/>
      <c r="AC805" s="637"/>
      <c r="AD805" s="637"/>
      <c r="AE805" s="637"/>
      <c r="AF805" s="637"/>
      <c r="AG805" s="637"/>
      <c r="AH805" s="637"/>
      <c r="AI805" s="637"/>
      <c r="AJ805" s="637"/>
      <c r="AK805" s="637"/>
      <c r="AL805" s="637"/>
      <c r="AM805" s="637"/>
      <c r="AN805" s="637"/>
      <c r="AO805" s="637"/>
      <c r="AP805" s="637"/>
      <c r="AQ805" s="637"/>
      <c r="AR805" s="637"/>
      <c r="AS805" s="637"/>
      <c r="AT805" s="637"/>
      <c r="AU805" s="637"/>
      <c r="AV805" s="637"/>
      <c r="AW805" s="637"/>
      <c r="AX805" s="637"/>
      <c r="AY805" s="637"/>
      <c r="AZ805" s="637"/>
      <c r="BA805" s="637"/>
      <c r="BB805" s="637"/>
      <c r="BC805" s="637"/>
      <c r="BD805" s="637"/>
      <c r="BE805" s="637"/>
      <c r="BF805" s="637"/>
      <c r="BG805" s="637"/>
      <c r="BH805" s="637"/>
      <c r="BI805" s="637"/>
      <c r="BJ805" s="637"/>
      <c r="BK805" s="637"/>
      <c r="BL805" s="637"/>
      <c r="BM805" s="637"/>
      <c r="BN805" s="637"/>
      <c r="BO805" s="637"/>
      <c r="BP805" s="637"/>
      <c r="BQ805" s="637"/>
      <c r="BR805" s="637"/>
      <c r="BS805" s="637"/>
      <c r="BT805" s="637"/>
      <c r="BU805" s="637"/>
      <c r="BV805" s="637"/>
      <c r="BW805" s="637"/>
      <c r="BX805" s="637"/>
      <c r="BY805" s="637"/>
      <c r="BZ805" s="637"/>
      <c r="CA805" s="637"/>
      <c r="CB805" s="637"/>
    </row>
    <row r="806" spans="3:80">
      <c r="C806" s="636"/>
      <c r="D806" s="637"/>
      <c r="E806" s="637"/>
      <c r="F806" s="637"/>
      <c r="G806" s="637"/>
      <c r="H806" s="637"/>
      <c r="I806" s="637"/>
      <c r="J806" s="637"/>
      <c r="K806" s="637"/>
      <c r="L806" s="637"/>
      <c r="M806" s="637"/>
      <c r="N806" s="637"/>
      <c r="O806" s="637"/>
      <c r="P806" s="637"/>
      <c r="Q806" s="637"/>
      <c r="R806" s="637"/>
      <c r="S806" s="637"/>
      <c r="T806" s="637"/>
      <c r="U806" s="637"/>
      <c r="V806" s="637"/>
      <c r="W806" s="637"/>
      <c r="X806" s="637"/>
      <c r="Y806" s="637"/>
      <c r="Z806" s="637"/>
      <c r="AA806" s="637"/>
      <c r="AB806" s="637"/>
      <c r="AC806" s="637"/>
      <c r="AD806" s="637"/>
      <c r="AE806" s="637"/>
      <c r="AF806" s="637"/>
      <c r="AG806" s="637"/>
      <c r="AH806" s="637"/>
      <c r="AI806" s="637"/>
      <c r="AJ806" s="637"/>
      <c r="AK806" s="637"/>
      <c r="AL806" s="637"/>
      <c r="AM806" s="637"/>
      <c r="AN806" s="637"/>
      <c r="AO806" s="637"/>
      <c r="AP806" s="637"/>
      <c r="AQ806" s="637"/>
      <c r="AR806" s="637"/>
      <c r="AS806" s="637"/>
      <c r="AT806" s="637"/>
      <c r="AU806" s="637"/>
      <c r="AV806" s="637"/>
      <c r="AW806" s="637"/>
      <c r="AX806" s="637"/>
      <c r="AY806" s="637"/>
      <c r="AZ806" s="637"/>
      <c r="BA806" s="637"/>
      <c r="BB806" s="637"/>
      <c r="BC806" s="637"/>
      <c r="BD806" s="637"/>
      <c r="BE806" s="637"/>
      <c r="BF806" s="637"/>
      <c r="BG806" s="637"/>
      <c r="BH806" s="637"/>
      <c r="BI806" s="637"/>
      <c r="BJ806" s="637"/>
      <c r="BK806" s="637"/>
      <c r="BL806" s="637"/>
      <c r="BM806" s="637"/>
      <c r="BN806" s="637"/>
      <c r="BO806" s="637"/>
      <c r="BP806" s="637"/>
      <c r="BQ806" s="637"/>
      <c r="BR806" s="637"/>
      <c r="BS806" s="637"/>
      <c r="BT806" s="637"/>
      <c r="BU806" s="637"/>
      <c r="BV806" s="637"/>
      <c r="BW806" s="637"/>
      <c r="BX806" s="637"/>
      <c r="BY806" s="637"/>
      <c r="BZ806" s="637"/>
      <c r="CA806" s="637"/>
      <c r="CB806" s="637"/>
    </row>
    <row r="807" spans="3:80">
      <c r="C807" s="636"/>
      <c r="D807" s="637"/>
      <c r="E807" s="637"/>
      <c r="F807" s="637"/>
      <c r="G807" s="637"/>
      <c r="H807" s="637"/>
      <c r="I807" s="637"/>
      <c r="J807" s="637"/>
      <c r="K807" s="637"/>
      <c r="L807" s="637"/>
      <c r="M807" s="637"/>
      <c r="N807" s="637"/>
      <c r="O807" s="637"/>
      <c r="P807" s="637"/>
      <c r="Q807" s="637"/>
      <c r="R807" s="637"/>
      <c r="S807" s="637"/>
      <c r="T807" s="637"/>
      <c r="U807" s="637"/>
      <c r="V807" s="637"/>
      <c r="W807" s="637"/>
      <c r="X807" s="637"/>
      <c r="Y807" s="637"/>
      <c r="Z807" s="637"/>
      <c r="AA807" s="637"/>
      <c r="AB807" s="637"/>
      <c r="AC807" s="637"/>
      <c r="AD807" s="637"/>
      <c r="AE807" s="637"/>
      <c r="AF807" s="637"/>
      <c r="AG807" s="637"/>
      <c r="AH807" s="637"/>
      <c r="AI807" s="637"/>
      <c r="AJ807" s="637"/>
      <c r="AK807" s="637"/>
      <c r="AL807" s="637"/>
      <c r="AM807" s="637"/>
      <c r="AN807" s="637"/>
      <c r="AO807" s="637"/>
      <c r="AP807" s="637"/>
      <c r="AQ807" s="637"/>
      <c r="AR807" s="637"/>
      <c r="AS807" s="637"/>
      <c r="AT807" s="637"/>
      <c r="AU807" s="637"/>
      <c r="AV807" s="637"/>
      <c r="AW807" s="637"/>
      <c r="AX807" s="637"/>
      <c r="AY807" s="637"/>
      <c r="AZ807" s="637"/>
      <c r="BA807" s="637"/>
      <c r="BB807" s="637"/>
      <c r="BC807" s="637"/>
      <c r="BD807" s="637"/>
      <c r="BE807" s="637"/>
      <c r="BF807" s="637"/>
      <c r="BG807" s="637"/>
      <c r="BH807" s="637"/>
      <c r="BI807" s="637"/>
      <c r="BJ807" s="637"/>
      <c r="BK807" s="637"/>
      <c r="BL807" s="637"/>
      <c r="BM807" s="637"/>
      <c r="BN807" s="637"/>
      <c r="BO807" s="637"/>
      <c r="BP807" s="637"/>
      <c r="BQ807" s="637"/>
      <c r="BR807" s="637"/>
      <c r="BS807" s="637"/>
      <c r="BT807" s="637"/>
      <c r="BU807" s="637"/>
      <c r="BV807" s="637"/>
      <c r="BW807" s="637"/>
      <c r="BX807" s="637"/>
      <c r="BY807" s="637"/>
      <c r="BZ807" s="637"/>
      <c r="CA807" s="637"/>
      <c r="CB807" s="637"/>
    </row>
    <row r="808" spans="3:80">
      <c r="C808" s="636"/>
      <c r="D808" s="637"/>
      <c r="E808" s="637"/>
      <c r="F808" s="637"/>
      <c r="G808" s="637"/>
      <c r="H808" s="637"/>
      <c r="I808" s="637"/>
      <c r="J808" s="637"/>
      <c r="K808" s="637"/>
      <c r="L808" s="637"/>
      <c r="M808" s="637"/>
      <c r="N808" s="637"/>
      <c r="O808" s="637"/>
      <c r="P808" s="637"/>
      <c r="Q808" s="637"/>
      <c r="R808" s="637"/>
      <c r="S808" s="637"/>
      <c r="T808" s="637"/>
      <c r="U808" s="637"/>
      <c r="V808" s="637"/>
      <c r="W808" s="637"/>
      <c r="X808" s="637"/>
      <c r="Y808" s="637"/>
      <c r="Z808" s="637"/>
      <c r="AA808" s="637"/>
      <c r="AB808" s="637"/>
      <c r="AC808" s="637"/>
      <c r="AD808" s="637"/>
      <c r="AE808" s="637"/>
      <c r="AF808" s="637"/>
      <c r="AG808" s="637"/>
      <c r="AH808" s="637"/>
      <c r="AI808" s="637"/>
      <c r="AJ808" s="637"/>
      <c r="AK808" s="637"/>
      <c r="AL808" s="637"/>
      <c r="AM808" s="637"/>
      <c r="AN808" s="637"/>
      <c r="AO808" s="637"/>
      <c r="AP808" s="637"/>
      <c r="AQ808" s="637"/>
      <c r="AR808" s="637"/>
      <c r="AS808" s="637"/>
      <c r="AT808" s="637"/>
      <c r="AU808" s="637"/>
      <c r="AV808" s="637"/>
      <c r="AW808" s="637"/>
      <c r="AX808" s="637"/>
      <c r="AY808" s="637"/>
      <c r="AZ808" s="637"/>
      <c r="BA808" s="637"/>
      <c r="BB808" s="637"/>
      <c r="BC808" s="637"/>
      <c r="BD808" s="637"/>
      <c r="BE808" s="637"/>
      <c r="BF808" s="637"/>
      <c r="BG808" s="637"/>
      <c r="BH808" s="637"/>
      <c r="BI808" s="637"/>
      <c r="BJ808" s="637"/>
      <c r="BK808" s="637"/>
      <c r="BL808" s="637"/>
      <c r="BM808" s="637"/>
      <c r="BN808" s="637"/>
      <c r="BO808" s="637"/>
      <c r="BP808" s="637"/>
      <c r="BQ808" s="637"/>
      <c r="BR808" s="637"/>
      <c r="BS808" s="637"/>
      <c r="BT808" s="637"/>
      <c r="BU808" s="637"/>
      <c r="BV808" s="637"/>
      <c r="BW808" s="637"/>
      <c r="BX808" s="637"/>
      <c r="BY808" s="637"/>
      <c r="BZ808" s="637"/>
      <c r="CA808" s="637"/>
      <c r="CB808" s="637"/>
    </row>
    <row r="809" spans="3:80">
      <c r="C809" s="636"/>
      <c r="D809" s="637"/>
      <c r="E809" s="637"/>
      <c r="F809" s="637"/>
      <c r="G809" s="637"/>
      <c r="H809" s="637"/>
      <c r="I809" s="637"/>
      <c r="J809" s="637"/>
      <c r="K809" s="637"/>
      <c r="L809" s="637"/>
      <c r="M809" s="637"/>
      <c r="N809" s="637"/>
      <c r="O809" s="637"/>
      <c r="P809" s="637"/>
      <c r="Q809" s="637"/>
      <c r="R809" s="637"/>
      <c r="S809" s="637"/>
      <c r="T809" s="637"/>
      <c r="U809" s="637"/>
      <c r="V809" s="637"/>
      <c r="W809" s="637"/>
      <c r="X809" s="637"/>
      <c r="Y809" s="637"/>
      <c r="Z809" s="637"/>
      <c r="AA809" s="637"/>
      <c r="AB809" s="637"/>
      <c r="AC809" s="637"/>
      <c r="AD809" s="637"/>
      <c r="AE809" s="637"/>
      <c r="AF809" s="637"/>
      <c r="AG809" s="637"/>
      <c r="AH809" s="637"/>
      <c r="AI809" s="637"/>
      <c r="AJ809" s="637"/>
      <c r="AK809" s="637"/>
      <c r="AL809" s="637"/>
      <c r="AM809" s="637"/>
      <c r="AN809" s="637"/>
      <c r="AO809" s="637"/>
      <c r="AP809" s="637"/>
      <c r="AQ809" s="637"/>
      <c r="AR809" s="637"/>
      <c r="AS809" s="637"/>
      <c r="AT809" s="637"/>
      <c r="AU809" s="637"/>
      <c r="AV809" s="637"/>
      <c r="AW809" s="637"/>
      <c r="AX809" s="637"/>
      <c r="AY809" s="637"/>
      <c r="AZ809" s="637"/>
      <c r="BA809" s="637"/>
      <c r="BB809" s="637"/>
      <c r="BC809" s="637"/>
      <c r="BD809" s="637"/>
      <c r="BE809" s="637"/>
      <c r="BF809" s="637"/>
      <c r="BG809" s="637"/>
      <c r="BH809" s="637"/>
      <c r="BI809" s="637"/>
      <c r="BJ809" s="637"/>
      <c r="BK809" s="637"/>
      <c r="BL809" s="637"/>
      <c r="BM809" s="637"/>
      <c r="BN809" s="637"/>
      <c r="BO809" s="637"/>
      <c r="BP809" s="637"/>
      <c r="BQ809" s="637"/>
      <c r="BR809" s="637"/>
      <c r="BS809" s="637"/>
      <c r="BT809" s="637"/>
      <c r="BU809" s="637"/>
      <c r="BV809" s="637"/>
      <c r="BW809" s="637"/>
      <c r="BX809" s="637"/>
      <c r="BY809" s="637"/>
      <c r="BZ809" s="637"/>
      <c r="CA809" s="637"/>
      <c r="CB809" s="637"/>
    </row>
    <row r="810" spans="3:80">
      <c r="C810" s="636"/>
      <c r="D810" s="637"/>
      <c r="E810" s="637"/>
      <c r="F810" s="637"/>
      <c r="G810" s="637"/>
      <c r="H810" s="637"/>
      <c r="I810" s="637"/>
      <c r="J810" s="637"/>
      <c r="K810" s="637"/>
      <c r="L810" s="637"/>
      <c r="M810" s="637"/>
      <c r="N810" s="637"/>
      <c r="O810" s="637"/>
      <c r="P810" s="637"/>
      <c r="Q810" s="637"/>
      <c r="R810" s="637"/>
      <c r="S810" s="637"/>
      <c r="T810" s="637"/>
      <c r="U810" s="637"/>
      <c r="V810" s="637"/>
      <c r="W810" s="637"/>
      <c r="X810" s="637"/>
      <c r="Y810" s="637"/>
      <c r="Z810" s="637"/>
      <c r="AA810" s="637"/>
      <c r="AB810" s="637"/>
      <c r="AC810" s="637"/>
      <c r="AD810" s="637"/>
      <c r="AE810" s="637"/>
      <c r="AF810" s="637"/>
      <c r="AG810" s="637"/>
      <c r="AH810" s="637"/>
      <c r="AI810" s="637"/>
      <c r="AJ810" s="637"/>
      <c r="AK810" s="637"/>
      <c r="AL810" s="637"/>
      <c r="AM810" s="637"/>
      <c r="AN810" s="637"/>
      <c r="AO810" s="637"/>
      <c r="AP810" s="637"/>
      <c r="AQ810" s="637"/>
      <c r="AR810" s="637"/>
      <c r="AS810" s="637"/>
      <c r="AT810" s="637"/>
      <c r="AU810" s="637"/>
      <c r="AV810" s="637"/>
      <c r="AW810" s="637"/>
      <c r="AX810" s="637"/>
      <c r="AY810" s="637"/>
      <c r="AZ810" s="637"/>
      <c r="BA810" s="637"/>
      <c r="BB810" s="637"/>
      <c r="BC810" s="637"/>
      <c r="BD810" s="637"/>
      <c r="BE810" s="637"/>
      <c r="BF810" s="637"/>
      <c r="BG810" s="637"/>
      <c r="BH810" s="637"/>
      <c r="BI810" s="637"/>
      <c r="BJ810" s="637"/>
      <c r="BK810" s="637"/>
      <c r="BL810" s="637"/>
      <c r="BM810" s="637"/>
      <c r="BN810" s="637"/>
      <c r="BO810" s="637"/>
      <c r="BP810" s="637"/>
      <c r="BQ810" s="637"/>
      <c r="BR810" s="637"/>
      <c r="BS810" s="637"/>
      <c r="BT810" s="637"/>
      <c r="BU810" s="637"/>
      <c r="BV810" s="637"/>
      <c r="BW810" s="637"/>
      <c r="BX810" s="637"/>
      <c r="BY810" s="637"/>
      <c r="BZ810" s="637"/>
      <c r="CA810" s="637"/>
      <c r="CB810" s="637"/>
    </row>
    <row r="811" spans="3:80">
      <c r="C811" s="636"/>
      <c r="D811" s="637"/>
      <c r="E811" s="637"/>
      <c r="F811" s="637"/>
      <c r="G811" s="637"/>
      <c r="H811" s="637"/>
      <c r="I811" s="637"/>
      <c r="J811" s="637"/>
      <c r="K811" s="637"/>
      <c r="L811" s="637"/>
      <c r="M811" s="637"/>
      <c r="N811" s="637"/>
      <c r="O811" s="637"/>
      <c r="P811" s="637"/>
      <c r="Q811" s="637"/>
      <c r="R811" s="637"/>
      <c r="S811" s="637"/>
      <c r="T811" s="637"/>
      <c r="U811" s="637"/>
      <c r="V811" s="637"/>
      <c r="W811" s="637"/>
      <c r="X811" s="637"/>
      <c r="Y811" s="637"/>
      <c r="Z811" s="637"/>
      <c r="AA811" s="637"/>
      <c r="AB811" s="637"/>
      <c r="AC811" s="637"/>
      <c r="AD811" s="637"/>
      <c r="AE811" s="637"/>
      <c r="AF811" s="637"/>
      <c r="AG811" s="637"/>
      <c r="AH811" s="637"/>
      <c r="AI811" s="637"/>
      <c r="AJ811" s="637"/>
      <c r="AK811" s="637"/>
      <c r="AL811" s="637"/>
      <c r="AM811" s="637"/>
      <c r="AN811" s="637"/>
      <c r="AO811" s="637"/>
      <c r="AP811" s="637"/>
      <c r="AQ811" s="637"/>
      <c r="AR811" s="637"/>
      <c r="AS811" s="637"/>
      <c r="AT811" s="637"/>
      <c r="AU811" s="637"/>
      <c r="AV811" s="637"/>
      <c r="AW811" s="637"/>
      <c r="AX811" s="637"/>
      <c r="AY811" s="637"/>
      <c r="AZ811" s="637"/>
      <c r="BA811" s="637"/>
      <c r="BB811" s="637"/>
      <c r="BC811" s="637"/>
      <c r="BD811" s="637"/>
      <c r="BE811" s="637"/>
      <c r="BF811" s="637"/>
      <c r="BG811" s="637"/>
      <c r="BH811" s="637"/>
      <c r="BI811" s="637"/>
      <c r="BJ811" s="637"/>
      <c r="BK811" s="637"/>
      <c r="BL811" s="637"/>
      <c r="BM811" s="637"/>
      <c r="BN811" s="637"/>
      <c r="BO811" s="637"/>
      <c r="BP811" s="637"/>
      <c r="BQ811" s="637"/>
      <c r="BR811" s="637"/>
      <c r="BS811" s="637"/>
      <c r="BT811" s="637"/>
      <c r="BU811" s="637"/>
      <c r="BV811" s="637"/>
      <c r="BW811" s="637"/>
      <c r="BX811" s="637"/>
      <c r="BY811" s="637"/>
      <c r="BZ811" s="637"/>
      <c r="CA811" s="637"/>
      <c r="CB811" s="637"/>
    </row>
    <row r="812" spans="3:80">
      <c r="C812" s="636"/>
      <c r="D812" s="637"/>
      <c r="E812" s="637"/>
      <c r="F812" s="637"/>
      <c r="G812" s="637"/>
      <c r="H812" s="637"/>
      <c r="I812" s="637"/>
      <c r="J812" s="637"/>
      <c r="K812" s="637"/>
      <c r="L812" s="637"/>
      <c r="M812" s="637"/>
      <c r="N812" s="637"/>
      <c r="O812" s="637"/>
      <c r="P812" s="637"/>
      <c r="Q812" s="637"/>
      <c r="R812" s="637"/>
      <c r="S812" s="637"/>
      <c r="T812" s="637"/>
      <c r="U812" s="637"/>
      <c r="V812" s="637"/>
      <c r="W812" s="637"/>
      <c r="X812" s="637"/>
      <c r="Y812" s="637"/>
      <c r="Z812" s="637"/>
      <c r="AA812" s="637"/>
      <c r="AB812" s="637"/>
      <c r="AC812" s="637"/>
      <c r="AD812" s="637"/>
      <c r="AE812" s="637"/>
      <c r="AF812" s="637"/>
      <c r="AG812" s="637"/>
      <c r="AH812" s="637"/>
      <c r="AI812" s="637"/>
      <c r="AJ812" s="637"/>
      <c r="AK812" s="637"/>
      <c r="AL812" s="637"/>
      <c r="AM812" s="637"/>
      <c r="AN812" s="637"/>
      <c r="AO812" s="637"/>
      <c r="AP812" s="637"/>
      <c r="AQ812" s="637"/>
      <c r="AR812" s="637"/>
      <c r="AS812" s="637"/>
      <c r="AT812" s="637"/>
      <c r="AU812" s="637"/>
      <c r="AV812" s="637"/>
      <c r="AW812" s="637"/>
      <c r="AX812" s="637"/>
      <c r="AY812" s="637"/>
      <c r="AZ812" s="637"/>
      <c r="BA812" s="637"/>
      <c r="BB812" s="637"/>
      <c r="BC812" s="637"/>
      <c r="BD812" s="637"/>
      <c r="BE812" s="637"/>
      <c r="BF812" s="637"/>
      <c r="BG812" s="637"/>
      <c r="BH812" s="637"/>
      <c r="BI812" s="637"/>
      <c r="BJ812" s="637"/>
      <c r="BK812" s="637"/>
      <c r="BL812" s="637"/>
      <c r="BM812" s="637"/>
      <c r="BN812" s="637"/>
      <c r="BO812" s="637"/>
      <c r="BP812" s="637"/>
      <c r="BQ812" s="637"/>
      <c r="BR812" s="637"/>
      <c r="BS812" s="637"/>
      <c r="BT812" s="637"/>
      <c r="BU812" s="637"/>
      <c r="BV812" s="637"/>
      <c r="BW812" s="637"/>
      <c r="BX812" s="637"/>
      <c r="BY812" s="637"/>
      <c r="BZ812" s="637"/>
      <c r="CA812" s="637"/>
      <c r="CB812" s="637"/>
    </row>
    <row r="813" spans="3:80">
      <c r="C813" s="636"/>
      <c r="D813" s="637"/>
      <c r="E813" s="637"/>
      <c r="F813" s="637"/>
      <c r="G813" s="637"/>
      <c r="H813" s="637"/>
      <c r="I813" s="637"/>
      <c r="J813" s="637"/>
      <c r="K813" s="637"/>
      <c r="L813" s="637"/>
      <c r="M813" s="637"/>
      <c r="N813" s="637"/>
      <c r="O813" s="637"/>
      <c r="P813" s="637"/>
      <c r="Q813" s="637"/>
      <c r="R813" s="637"/>
      <c r="S813" s="637"/>
      <c r="T813" s="637"/>
      <c r="U813" s="637"/>
      <c r="V813" s="637"/>
      <c r="W813" s="637"/>
      <c r="X813" s="637"/>
      <c r="Y813" s="637"/>
      <c r="Z813" s="637"/>
      <c r="AA813" s="637"/>
      <c r="AB813" s="637"/>
      <c r="AC813" s="637"/>
      <c r="AD813" s="637"/>
      <c r="AE813" s="637"/>
      <c r="AF813" s="637"/>
      <c r="AG813" s="637"/>
      <c r="AH813" s="637"/>
      <c r="AI813" s="637"/>
      <c r="AJ813" s="637"/>
      <c r="AK813" s="637"/>
      <c r="AL813" s="637"/>
      <c r="AM813" s="637"/>
      <c r="AN813" s="637"/>
      <c r="AO813" s="637"/>
      <c r="AP813" s="637"/>
      <c r="AQ813" s="637"/>
      <c r="AR813" s="637"/>
      <c r="AS813" s="637"/>
      <c r="AT813" s="637"/>
      <c r="AU813" s="637"/>
      <c r="AV813" s="637"/>
      <c r="AW813" s="637"/>
      <c r="AX813" s="637"/>
      <c r="AY813" s="637"/>
      <c r="AZ813" s="637"/>
      <c r="BA813" s="637"/>
      <c r="BB813" s="637"/>
      <c r="BC813" s="637"/>
      <c r="BD813" s="637"/>
      <c r="BE813" s="637"/>
      <c r="BF813" s="637"/>
      <c r="BG813" s="637"/>
      <c r="BH813" s="637"/>
      <c r="BI813" s="637"/>
      <c r="BJ813" s="637"/>
      <c r="BK813" s="637"/>
      <c r="BL813" s="637"/>
      <c r="BM813" s="637"/>
      <c r="BN813" s="637"/>
      <c r="BO813" s="637"/>
      <c r="BP813" s="637"/>
      <c r="BQ813" s="637"/>
      <c r="BR813" s="637"/>
      <c r="BS813" s="637"/>
      <c r="BT813" s="637"/>
      <c r="BU813" s="637"/>
      <c r="BV813" s="637"/>
      <c r="BW813" s="637"/>
      <c r="BX813" s="637"/>
      <c r="BY813" s="637"/>
      <c r="BZ813" s="637"/>
      <c r="CA813" s="637"/>
      <c r="CB813" s="637"/>
    </row>
    <row r="814" spans="3:80">
      <c r="C814" s="636"/>
      <c r="D814" s="637"/>
      <c r="E814" s="637"/>
      <c r="F814" s="637"/>
      <c r="G814" s="637"/>
      <c r="H814" s="637"/>
      <c r="I814" s="637"/>
      <c r="J814" s="637"/>
      <c r="K814" s="637"/>
      <c r="L814" s="637"/>
      <c r="M814" s="637"/>
      <c r="N814" s="637"/>
      <c r="O814" s="637"/>
      <c r="P814" s="637"/>
      <c r="Q814" s="637"/>
      <c r="R814" s="637"/>
      <c r="S814" s="637"/>
      <c r="T814" s="637"/>
      <c r="U814" s="637"/>
      <c r="V814" s="637"/>
      <c r="W814" s="637"/>
      <c r="X814" s="637"/>
      <c r="Y814" s="637"/>
      <c r="Z814" s="637"/>
      <c r="AA814" s="637"/>
      <c r="AB814" s="637"/>
      <c r="AC814" s="637"/>
      <c r="AD814" s="637"/>
      <c r="AE814" s="637"/>
      <c r="AF814" s="637"/>
      <c r="AG814" s="637"/>
      <c r="AH814" s="637"/>
      <c r="AI814" s="637"/>
      <c r="AJ814" s="637"/>
      <c r="AK814" s="637"/>
      <c r="AL814" s="637"/>
      <c r="AM814" s="637"/>
      <c r="AN814" s="637"/>
      <c r="AO814" s="637"/>
      <c r="AP814" s="637"/>
      <c r="AQ814" s="637"/>
      <c r="AR814" s="637"/>
      <c r="AS814" s="637"/>
      <c r="AT814" s="637"/>
      <c r="AU814" s="637"/>
      <c r="AV814" s="637"/>
      <c r="AW814" s="637"/>
      <c r="AX814" s="637"/>
      <c r="AY814" s="637"/>
      <c r="AZ814" s="637"/>
      <c r="BA814" s="637"/>
      <c r="BB814" s="637"/>
      <c r="BC814" s="637"/>
      <c r="BD814" s="637"/>
      <c r="BE814" s="637"/>
      <c r="BF814" s="637"/>
      <c r="BG814" s="637"/>
      <c r="BH814" s="637"/>
      <c r="BI814" s="637"/>
      <c r="BJ814" s="637"/>
      <c r="BK814" s="637"/>
      <c r="BL814" s="637"/>
      <c r="BM814" s="637"/>
      <c r="BN814" s="637"/>
      <c r="BO814" s="637"/>
      <c r="BP814" s="637"/>
      <c r="BQ814" s="637"/>
      <c r="BR814" s="637"/>
      <c r="BS814" s="637"/>
      <c r="BT814" s="637"/>
      <c r="BU814" s="637"/>
      <c r="BV814" s="637"/>
      <c r="BW814" s="637"/>
      <c r="BX814" s="637"/>
      <c r="BY814" s="637"/>
      <c r="BZ814" s="637"/>
      <c r="CA814" s="637"/>
      <c r="CB814" s="637"/>
    </row>
    <row r="815" spans="3:80">
      <c r="C815" s="636"/>
      <c r="D815" s="637"/>
      <c r="E815" s="637"/>
      <c r="F815" s="637"/>
      <c r="G815" s="637"/>
      <c r="H815" s="637"/>
      <c r="I815" s="637"/>
      <c r="J815" s="637"/>
      <c r="K815" s="637"/>
      <c r="L815" s="637"/>
      <c r="M815" s="637"/>
      <c r="N815" s="637"/>
      <c r="O815" s="637"/>
      <c r="P815" s="637"/>
      <c r="Q815" s="637"/>
      <c r="R815" s="637"/>
      <c r="S815" s="637"/>
      <c r="T815" s="637"/>
      <c r="U815" s="637"/>
      <c r="V815" s="637"/>
      <c r="W815" s="637"/>
      <c r="X815" s="637"/>
      <c r="Y815" s="637"/>
      <c r="Z815" s="637"/>
      <c r="AA815" s="637"/>
      <c r="AB815" s="637"/>
      <c r="AC815" s="637"/>
      <c r="AD815" s="637"/>
      <c r="AE815" s="637"/>
      <c r="AF815" s="637"/>
      <c r="AG815" s="637"/>
      <c r="AH815" s="637"/>
      <c r="AI815" s="637"/>
      <c r="AJ815" s="637"/>
      <c r="AK815" s="637"/>
      <c r="AL815" s="637"/>
      <c r="AM815" s="637"/>
      <c r="AN815" s="637"/>
      <c r="AO815" s="637"/>
      <c r="AP815" s="637"/>
      <c r="AQ815" s="637"/>
      <c r="AR815" s="637"/>
      <c r="AS815" s="637"/>
      <c r="AT815" s="637"/>
      <c r="AU815" s="637"/>
      <c r="AV815" s="637"/>
      <c r="AW815" s="637"/>
      <c r="AX815" s="637"/>
      <c r="AY815" s="637"/>
      <c r="AZ815" s="637"/>
      <c r="BA815" s="637"/>
      <c r="BB815" s="637"/>
      <c r="BC815" s="637"/>
      <c r="BD815" s="637"/>
      <c r="BE815" s="637"/>
      <c r="BF815" s="637"/>
      <c r="BG815" s="637"/>
      <c r="BH815" s="637"/>
      <c r="BI815" s="637"/>
      <c r="BJ815" s="637"/>
      <c r="BK815" s="637"/>
      <c r="BL815" s="637"/>
      <c r="BM815" s="637"/>
      <c r="BN815" s="637"/>
      <c r="BO815" s="637"/>
      <c r="BP815" s="637"/>
      <c r="BQ815" s="637"/>
      <c r="BR815" s="637"/>
      <c r="BS815" s="637"/>
      <c r="BT815" s="637"/>
      <c r="BU815" s="637"/>
      <c r="BV815" s="637"/>
      <c r="BW815" s="637"/>
      <c r="BX815" s="637"/>
      <c r="BY815" s="637"/>
      <c r="BZ815" s="637"/>
      <c r="CA815" s="637"/>
      <c r="CB815" s="637"/>
    </row>
    <row r="816" spans="3:80">
      <c r="C816" s="636"/>
      <c r="D816" s="637"/>
      <c r="E816" s="637"/>
      <c r="F816" s="637"/>
      <c r="G816" s="637"/>
      <c r="H816" s="637"/>
      <c r="I816" s="637"/>
      <c r="J816" s="637"/>
      <c r="K816" s="637"/>
      <c r="L816" s="637"/>
      <c r="M816" s="637"/>
      <c r="N816" s="637"/>
      <c r="O816" s="637"/>
      <c r="P816" s="637"/>
      <c r="Q816" s="637"/>
      <c r="R816" s="637"/>
      <c r="S816" s="637"/>
      <c r="T816" s="637"/>
      <c r="U816" s="637"/>
      <c r="V816" s="637"/>
      <c r="W816" s="637"/>
      <c r="X816" s="637"/>
      <c r="Y816" s="637"/>
      <c r="Z816" s="637"/>
      <c r="AA816" s="637"/>
      <c r="AB816" s="637"/>
      <c r="AC816" s="637"/>
      <c r="AD816" s="637"/>
      <c r="AE816" s="637"/>
      <c r="AF816" s="637"/>
      <c r="AG816" s="637"/>
      <c r="AH816" s="637"/>
      <c r="AI816" s="637"/>
      <c r="AJ816" s="637"/>
      <c r="AK816" s="637"/>
      <c r="AL816" s="637"/>
      <c r="AM816" s="637"/>
      <c r="AN816" s="637"/>
      <c r="AO816" s="637"/>
      <c r="AP816" s="637"/>
      <c r="AQ816" s="637"/>
      <c r="AR816" s="637"/>
      <c r="AS816" s="637"/>
      <c r="AT816" s="637"/>
      <c r="AU816" s="637"/>
      <c r="AV816" s="637"/>
      <c r="AW816" s="637"/>
      <c r="AX816" s="637"/>
      <c r="AY816" s="637"/>
      <c r="AZ816" s="637"/>
      <c r="BA816" s="637"/>
      <c r="BB816" s="637"/>
      <c r="BC816" s="637"/>
      <c r="BD816" s="637"/>
      <c r="BE816" s="637"/>
      <c r="BF816" s="637"/>
      <c r="BG816" s="637"/>
      <c r="BH816" s="637"/>
      <c r="BI816" s="637"/>
      <c r="BJ816" s="637"/>
      <c r="BK816" s="637"/>
      <c r="BL816" s="637"/>
      <c r="BM816" s="637"/>
      <c r="BN816" s="637"/>
      <c r="BO816" s="637"/>
      <c r="BP816" s="637"/>
      <c r="BQ816" s="637"/>
      <c r="BR816" s="637"/>
      <c r="BS816" s="637"/>
      <c r="BT816" s="637"/>
      <c r="BU816" s="637"/>
      <c r="BV816" s="637"/>
      <c r="BW816" s="637"/>
      <c r="BX816" s="637"/>
      <c r="BY816" s="637"/>
      <c r="BZ816" s="637"/>
      <c r="CA816" s="637"/>
      <c r="CB816" s="637"/>
    </row>
    <row r="817" spans="3:80">
      <c r="C817" s="636"/>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c r="AZ817" s="637"/>
      <c r="BA817" s="637"/>
      <c r="BB817" s="637"/>
      <c r="BC817" s="637"/>
      <c r="BD817" s="637"/>
      <c r="BE817" s="637"/>
      <c r="BF817" s="637"/>
      <c r="BG817" s="637"/>
      <c r="BH817" s="637"/>
      <c r="BI817" s="637"/>
      <c r="BJ817" s="637"/>
      <c r="BK817" s="637"/>
      <c r="BL817" s="637"/>
      <c r="BM817" s="637"/>
      <c r="BN817" s="637"/>
      <c r="BO817" s="637"/>
      <c r="BP817" s="637"/>
      <c r="BQ817" s="637"/>
      <c r="BR817" s="637"/>
      <c r="BS817" s="637"/>
      <c r="BT817" s="637"/>
      <c r="BU817" s="637"/>
      <c r="BV817" s="637"/>
      <c r="BW817" s="637"/>
      <c r="BX817" s="637"/>
      <c r="BY817" s="637"/>
      <c r="BZ817" s="637"/>
      <c r="CA817" s="637"/>
      <c r="CB817" s="637"/>
    </row>
    <row r="818" spans="3:80">
      <c r="C818" s="636"/>
      <c r="D818" s="637"/>
      <c r="E818" s="637"/>
      <c r="F818" s="637"/>
      <c r="G818" s="637"/>
      <c r="H818" s="637"/>
      <c r="I818" s="637"/>
      <c r="J818" s="637"/>
      <c r="K818" s="637"/>
      <c r="L818" s="637"/>
      <c r="M818" s="637"/>
      <c r="N818" s="637"/>
      <c r="O818" s="637"/>
      <c r="P818" s="637"/>
      <c r="Q818" s="637"/>
      <c r="R818" s="637"/>
      <c r="S818" s="637"/>
      <c r="T818" s="637"/>
      <c r="U818" s="637"/>
      <c r="V818" s="637"/>
      <c r="W818" s="637"/>
      <c r="X818" s="637"/>
      <c r="Y818" s="637"/>
      <c r="Z818" s="637"/>
      <c r="AA818" s="637"/>
      <c r="AB818" s="637"/>
      <c r="AC818" s="637"/>
      <c r="AD818" s="637"/>
      <c r="AE818" s="637"/>
      <c r="AF818" s="637"/>
      <c r="AG818" s="637"/>
      <c r="AH818" s="637"/>
      <c r="AI818" s="637"/>
      <c r="AJ818" s="637"/>
      <c r="AK818" s="637"/>
      <c r="AL818" s="637"/>
      <c r="AM818" s="637"/>
      <c r="AN818" s="637"/>
      <c r="AO818" s="637"/>
      <c r="AP818" s="637"/>
      <c r="AQ818" s="637"/>
      <c r="AR818" s="637"/>
      <c r="AS818" s="637"/>
      <c r="AT818" s="637"/>
      <c r="AU818" s="637"/>
      <c r="AV818" s="637"/>
      <c r="AW818" s="637"/>
      <c r="AX818" s="637"/>
      <c r="AY818" s="637"/>
      <c r="AZ818" s="637"/>
      <c r="BA818" s="637"/>
      <c r="BB818" s="637"/>
      <c r="BC818" s="637"/>
      <c r="BD818" s="637"/>
      <c r="BE818" s="637"/>
      <c r="BF818" s="637"/>
      <c r="BG818" s="637"/>
      <c r="BH818" s="637"/>
      <c r="BI818" s="637"/>
      <c r="BJ818" s="637"/>
      <c r="BK818" s="637"/>
      <c r="BL818" s="637"/>
      <c r="BM818" s="637"/>
      <c r="BN818" s="637"/>
      <c r="BO818" s="637"/>
      <c r="BP818" s="637"/>
      <c r="BQ818" s="637"/>
      <c r="BR818" s="637"/>
      <c r="BS818" s="637"/>
      <c r="BT818" s="637"/>
      <c r="BU818" s="637"/>
      <c r="BV818" s="637"/>
      <c r="BW818" s="637"/>
      <c r="BX818" s="637"/>
      <c r="BY818" s="637"/>
      <c r="BZ818" s="637"/>
      <c r="CA818" s="637"/>
      <c r="CB818" s="637"/>
    </row>
    <row r="819" spans="3:80">
      <c r="C819" s="636"/>
      <c r="D819" s="637"/>
      <c r="E819" s="637"/>
      <c r="F819" s="637"/>
      <c r="G819" s="637"/>
      <c r="H819" s="637"/>
      <c r="I819" s="637"/>
      <c r="J819" s="637"/>
      <c r="K819" s="637"/>
      <c r="L819" s="637"/>
      <c r="M819" s="637"/>
      <c r="N819" s="637"/>
      <c r="O819" s="637"/>
      <c r="P819" s="637"/>
      <c r="Q819" s="637"/>
      <c r="R819" s="637"/>
      <c r="S819" s="637"/>
      <c r="T819" s="637"/>
      <c r="U819" s="637"/>
      <c r="V819" s="637"/>
      <c r="W819" s="637"/>
      <c r="X819" s="637"/>
      <c r="Y819" s="637"/>
      <c r="Z819" s="637"/>
      <c r="AA819" s="637"/>
      <c r="AB819" s="637"/>
      <c r="AC819" s="637"/>
      <c r="AD819" s="637"/>
      <c r="AE819" s="637"/>
      <c r="AF819" s="637"/>
      <c r="AG819" s="637"/>
      <c r="AH819" s="637"/>
      <c r="AI819" s="637"/>
      <c r="AJ819" s="637"/>
      <c r="AK819" s="637"/>
      <c r="AL819" s="637"/>
      <c r="AM819" s="637"/>
      <c r="AN819" s="637"/>
      <c r="AO819" s="637"/>
      <c r="AP819" s="637"/>
      <c r="AQ819" s="637"/>
      <c r="AR819" s="637"/>
      <c r="AS819" s="637"/>
      <c r="AT819" s="637"/>
      <c r="AU819" s="637"/>
      <c r="AV819" s="637"/>
      <c r="AW819" s="637"/>
      <c r="AX819" s="637"/>
      <c r="AY819" s="637"/>
      <c r="AZ819" s="637"/>
      <c r="BA819" s="637"/>
      <c r="BB819" s="637"/>
      <c r="BC819" s="637"/>
      <c r="BD819" s="637"/>
      <c r="BE819" s="637"/>
      <c r="BF819" s="637"/>
      <c r="BG819" s="637"/>
      <c r="BH819" s="637"/>
      <c r="BI819" s="637"/>
      <c r="BJ819" s="637"/>
      <c r="BK819" s="637"/>
      <c r="BL819" s="637"/>
      <c r="BM819" s="637"/>
      <c r="BN819" s="637"/>
      <c r="BO819" s="637"/>
      <c r="BP819" s="637"/>
      <c r="BQ819" s="637"/>
      <c r="BR819" s="637"/>
      <c r="BS819" s="637"/>
      <c r="BT819" s="637"/>
      <c r="BU819" s="637"/>
      <c r="BV819" s="637"/>
      <c r="BW819" s="637"/>
      <c r="BX819" s="637"/>
      <c r="BY819" s="637"/>
      <c r="BZ819" s="637"/>
      <c r="CA819" s="637"/>
      <c r="CB819" s="637"/>
    </row>
    <row r="820" spans="3:80">
      <c r="C820" s="636"/>
      <c r="D820" s="637"/>
      <c r="E820" s="637"/>
      <c r="F820" s="637"/>
      <c r="G820" s="637"/>
      <c r="H820" s="637"/>
      <c r="I820" s="637"/>
      <c r="J820" s="637"/>
      <c r="K820" s="637"/>
      <c r="L820" s="637"/>
      <c r="M820" s="637"/>
      <c r="N820" s="637"/>
      <c r="O820" s="637"/>
      <c r="P820" s="637"/>
      <c r="Q820" s="637"/>
      <c r="R820" s="637"/>
      <c r="S820" s="637"/>
      <c r="T820" s="637"/>
      <c r="U820" s="637"/>
      <c r="V820" s="637"/>
      <c r="W820" s="637"/>
      <c r="X820" s="637"/>
      <c r="Y820" s="637"/>
      <c r="Z820" s="637"/>
      <c r="AA820" s="637"/>
      <c r="AB820" s="637"/>
      <c r="AC820" s="637"/>
      <c r="AD820" s="637"/>
      <c r="AE820" s="637"/>
      <c r="AF820" s="637"/>
      <c r="AG820" s="637"/>
      <c r="AH820" s="637"/>
      <c r="AI820" s="637"/>
      <c r="AJ820" s="637"/>
      <c r="AK820" s="637"/>
      <c r="AL820" s="637"/>
      <c r="AM820" s="637"/>
      <c r="AN820" s="637"/>
      <c r="AO820" s="637"/>
      <c r="AP820" s="637"/>
      <c r="AQ820" s="637"/>
      <c r="AR820" s="637"/>
      <c r="AS820" s="637"/>
      <c r="AT820" s="637"/>
      <c r="AU820" s="637"/>
      <c r="AV820" s="637"/>
      <c r="AW820" s="637"/>
      <c r="AX820" s="637"/>
      <c r="AY820" s="637"/>
      <c r="AZ820" s="637"/>
      <c r="BA820" s="637"/>
      <c r="BB820" s="637"/>
      <c r="BC820" s="637"/>
      <c r="BD820" s="637"/>
      <c r="BE820" s="637"/>
      <c r="BF820" s="637"/>
      <c r="BG820" s="637"/>
      <c r="BH820" s="637"/>
      <c r="BI820" s="637"/>
      <c r="BJ820" s="637"/>
      <c r="BK820" s="637"/>
      <c r="BL820" s="637"/>
      <c r="BM820" s="637"/>
      <c r="BN820" s="637"/>
      <c r="BO820" s="637"/>
      <c r="BP820" s="637"/>
      <c r="BQ820" s="637"/>
      <c r="BR820" s="637"/>
      <c r="BS820" s="637"/>
      <c r="BT820" s="637"/>
      <c r="BU820" s="637"/>
      <c r="BV820" s="637"/>
      <c r="BW820" s="637"/>
      <c r="BX820" s="637"/>
      <c r="BY820" s="637"/>
      <c r="BZ820" s="637"/>
      <c r="CA820" s="637"/>
      <c r="CB820" s="637"/>
    </row>
    <row r="821" spans="3:80">
      <c r="C821" s="636"/>
      <c r="D821" s="637"/>
      <c r="E821" s="637"/>
      <c r="F821" s="637"/>
      <c r="G821" s="637"/>
      <c r="H821" s="637"/>
      <c r="I821" s="637"/>
      <c r="J821" s="637"/>
      <c r="K821" s="637"/>
      <c r="L821" s="637"/>
      <c r="M821" s="637"/>
      <c r="N821" s="637"/>
      <c r="O821" s="637"/>
      <c r="P821" s="637"/>
      <c r="Q821" s="637"/>
      <c r="R821" s="637"/>
      <c r="S821" s="637"/>
      <c r="T821" s="637"/>
      <c r="U821" s="637"/>
      <c r="V821" s="637"/>
      <c r="W821" s="637"/>
      <c r="X821" s="637"/>
      <c r="Y821" s="637"/>
      <c r="Z821" s="637"/>
      <c r="AA821" s="637"/>
      <c r="AB821" s="637"/>
      <c r="AC821" s="637"/>
      <c r="AD821" s="637"/>
      <c r="AE821" s="637"/>
      <c r="AF821" s="637"/>
      <c r="AG821" s="637"/>
      <c r="AH821" s="637"/>
      <c r="AI821" s="637"/>
      <c r="AJ821" s="637"/>
      <c r="AK821" s="637"/>
      <c r="AL821" s="637"/>
      <c r="AM821" s="637"/>
      <c r="AN821" s="637"/>
      <c r="AO821" s="637"/>
      <c r="AP821" s="637"/>
      <c r="AQ821" s="637"/>
      <c r="AR821" s="637"/>
      <c r="AS821" s="637"/>
      <c r="AT821" s="637"/>
      <c r="AU821" s="637"/>
      <c r="AV821" s="637"/>
      <c r="AW821" s="637"/>
      <c r="AX821" s="637"/>
      <c r="AY821" s="637"/>
      <c r="AZ821" s="637"/>
      <c r="BA821" s="637"/>
      <c r="BB821" s="637"/>
      <c r="BC821" s="637"/>
      <c r="BD821" s="637"/>
      <c r="BE821" s="637"/>
      <c r="BF821" s="637"/>
      <c r="BG821" s="637"/>
      <c r="BH821" s="637"/>
      <c r="BI821" s="637"/>
      <c r="BJ821" s="637"/>
      <c r="BK821" s="637"/>
      <c r="BL821" s="637"/>
      <c r="BM821" s="637"/>
      <c r="BN821" s="637"/>
      <c r="BO821" s="637"/>
      <c r="BP821" s="637"/>
      <c r="BQ821" s="637"/>
      <c r="BR821" s="637"/>
      <c r="BS821" s="637"/>
      <c r="BT821" s="637"/>
      <c r="BU821" s="637"/>
      <c r="BV821" s="637"/>
      <c r="BW821" s="637"/>
      <c r="BX821" s="637"/>
      <c r="BY821" s="637"/>
      <c r="BZ821" s="637"/>
      <c r="CA821" s="637"/>
      <c r="CB821" s="637"/>
    </row>
    <row r="822" spans="3:80">
      <c r="C822" s="636"/>
      <c r="D822" s="637"/>
      <c r="E822" s="637"/>
      <c r="F822" s="637"/>
      <c r="G822" s="637"/>
      <c r="H822" s="637"/>
      <c r="I822" s="637"/>
      <c r="J822" s="637"/>
      <c r="K822" s="637"/>
      <c r="L822" s="637"/>
      <c r="M822" s="637"/>
      <c r="N822" s="637"/>
      <c r="O822" s="637"/>
      <c r="P822" s="637"/>
      <c r="Q822" s="637"/>
      <c r="R822" s="637"/>
      <c r="S822" s="637"/>
      <c r="T822" s="637"/>
      <c r="U822" s="637"/>
      <c r="V822" s="637"/>
      <c r="W822" s="637"/>
      <c r="X822" s="637"/>
      <c r="Y822" s="637"/>
      <c r="Z822" s="637"/>
      <c r="AA822" s="637"/>
      <c r="AB822" s="637"/>
      <c r="AC822" s="637"/>
      <c r="AD822" s="637"/>
      <c r="AE822" s="637"/>
      <c r="AF822" s="637"/>
      <c r="AG822" s="637"/>
      <c r="AH822" s="637"/>
      <c r="AI822" s="637"/>
      <c r="AJ822" s="637"/>
      <c r="AK822" s="637"/>
      <c r="AL822" s="637"/>
      <c r="AM822" s="637"/>
      <c r="AN822" s="637"/>
      <c r="AO822" s="637"/>
      <c r="AP822" s="637"/>
      <c r="AQ822" s="637"/>
      <c r="AR822" s="637"/>
      <c r="AS822" s="637"/>
      <c r="AT822" s="637"/>
      <c r="AU822" s="637"/>
      <c r="AV822" s="637"/>
      <c r="AW822" s="637"/>
      <c r="AX822" s="637"/>
      <c r="AY822" s="637"/>
      <c r="AZ822" s="637"/>
      <c r="BA822" s="637"/>
      <c r="BB822" s="637"/>
      <c r="BC822" s="637"/>
      <c r="BD822" s="637"/>
      <c r="BE822" s="637"/>
      <c r="BF822" s="637"/>
      <c r="BG822" s="637"/>
      <c r="BH822" s="637"/>
      <c r="BI822" s="637"/>
      <c r="BJ822" s="637"/>
      <c r="BK822" s="637"/>
      <c r="BL822" s="637"/>
      <c r="BM822" s="637"/>
      <c r="BN822" s="637"/>
      <c r="BO822" s="637"/>
      <c r="BP822" s="637"/>
      <c r="BQ822" s="637"/>
      <c r="BR822" s="637"/>
      <c r="BS822" s="637"/>
      <c r="BT822" s="637"/>
      <c r="BU822" s="637"/>
      <c r="BV822" s="637"/>
      <c r="BW822" s="637"/>
      <c r="BX822" s="637"/>
      <c r="BY822" s="637"/>
      <c r="BZ822" s="637"/>
      <c r="CA822" s="637"/>
      <c r="CB822" s="637"/>
    </row>
    <row r="823" spans="3:80">
      <c r="C823" s="636"/>
      <c r="D823" s="637"/>
      <c r="E823" s="637"/>
      <c r="F823" s="637"/>
      <c r="G823" s="637"/>
      <c r="H823" s="637"/>
      <c r="I823" s="637"/>
      <c r="J823" s="637"/>
      <c r="K823" s="637"/>
      <c r="L823" s="637"/>
      <c r="M823" s="637"/>
      <c r="N823" s="637"/>
      <c r="O823" s="637"/>
      <c r="P823" s="637"/>
      <c r="Q823" s="637"/>
      <c r="R823" s="637"/>
      <c r="S823" s="637"/>
      <c r="T823" s="637"/>
      <c r="U823" s="637"/>
      <c r="V823" s="637"/>
      <c r="W823" s="637"/>
      <c r="X823" s="637"/>
      <c r="Y823" s="637"/>
      <c r="Z823" s="637"/>
      <c r="AA823" s="637"/>
      <c r="AB823" s="637"/>
      <c r="AC823" s="637"/>
      <c r="AD823" s="637"/>
      <c r="AE823" s="637"/>
      <c r="AF823" s="637"/>
      <c r="AG823" s="637"/>
      <c r="AH823" s="637"/>
      <c r="AI823" s="637"/>
      <c r="AJ823" s="637"/>
      <c r="AK823" s="637"/>
      <c r="AL823" s="637"/>
      <c r="AM823" s="637"/>
      <c r="AN823" s="637"/>
      <c r="AO823" s="637"/>
      <c r="AP823" s="637"/>
      <c r="AQ823" s="637"/>
      <c r="AR823" s="637"/>
      <c r="AS823" s="637"/>
      <c r="AT823" s="637"/>
      <c r="AU823" s="637"/>
      <c r="AV823" s="637"/>
      <c r="AW823" s="637"/>
      <c r="AX823" s="637"/>
      <c r="AY823" s="637"/>
      <c r="AZ823" s="637"/>
      <c r="BA823" s="637"/>
      <c r="BB823" s="637"/>
      <c r="BC823" s="637"/>
      <c r="BD823" s="637"/>
      <c r="BE823" s="637"/>
      <c r="BF823" s="637"/>
      <c r="BG823" s="637"/>
      <c r="BH823" s="637"/>
      <c r="BI823" s="637"/>
      <c r="BJ823" s="637"/>
      <c r="BK823" s="637"/>
      <c r="BL823" s="637"/>
      <c r="BM823" s="637"/>
      <c r="BN823" s="637"/>
      <c r="BO823" s="637"/>
      <c r="BP823" s="637"/>
      <c r="BQ823" s="637"/>
      <c r="BR823" s="637"/>
      <c r="BS823" s="637"/>
      <c r="BT823" s="637"/>
      <c r="BU823" s="637"/>
      <c r="BV823" s="637"/>
      <c r="BW823" s="637"/>
      <c r="BX823" s="637"/>
      <c r="BY823" s="637"/>
      <c r="BZ823" s="637"/>
      <c r="CA823" s="637"/>
      <c r="CB823" s="637"/>
    </row>
    <row r="824" spans="3:80">
      <c r="C824" s="636"/>
      <c r="D824" s="637"/>
      <c r="E824" s="637"/>
      <c r="F824" s="637"/>
      <c r="G824" s="637"/>
      <c r="H824" s="637"/>
      <c r="I824" s="637"/>
      <c r="J824" s="637"/>
      <c r="K824" s="637"/>
      <c r="L824" s="637"/>
      <c r="M824" s="637"/>
      <c r="N824" s="637"/>
      <c r="O824" s="637"/>
      <c r="P824" s="637"/>
      <c r="Q824" s="637"/>
      <c r="R824" s="637"/>
      <c r="S824" s="637"/>
      <c r="T824" s="637"/>
      <c r="U824" s="637"/>
      <c r="V824" s="637"/>
      <c r="W824" s="637"/>
      <c r="X824" s="637"/>
      <c r="Y824" s="637"/>
      <c r="Z824" s="637"/>
      <c r="AA824" s="637"/>
      <c r="AB824" s="637"/>
      <c r="AC824" s="637"/>
      <c r="AD824" s="637"/>
      <c r="AE824" s="637"/>
      <c r="AF824" s="637"/>
      <c r="AG824" s="637"/>
      <c r="AH824" s="637"/>
      <c r="AI824" s="637"/>
      <c r="AJ824" s="637"/>
      <c r="AK824" s="637"/>
      <c r="AL824" s="637"/>
      <c r="AM824" s="637"/>
      <c r="AN824" s="637"/>
      <c r="AO824" s="637"/>
      <c r="AP824" s="637"/>
      <c r="AQ824" s="637"/>
      <c r="AR824" s="637"/>
      <c r="AS824" s="637"/>
      <c r="AT824" s="637"/>
      <c r="AU824" s="637"/>
      <c r="AV824" s="637"/>
      <c r="AW824" s="637"/>
      <c r="AX824" s="637"/>
      <c r="AY824" s="637"/>
      <c r="AZ824" s="637"/>
      <c r="BA824" s="637"/>
      <c r="BB824" s="637"/>
      <c r="BC824" s="637"/>
      <c r="BD824" s="637"/>
      <c r="BE824" s="637"/>
      <c r="BF824" s="637"/>
      <c r="BG824" s="637"/>
      <c r="BH824" s="637"/>
      <c r="BI824" s="637"/>
      <c r="BJ824" s="637"/>
      <c r="BK824" s="637"/>
      <c r="BL824" s="637"/>
      <c r="BM824" s="637"/>
      <c r="BN824" s="637"/>
      <c r="BO824" s="637"/>
      <c r="BP824" s="637"/>
      <c r="BQ824" s="637"/>
      <c r="BR824" s="637"/>
      <c r="BS824" s="637"/>
      <c r="BT824" s="637"/>
      <c r="BU824" s="637"/>
      <c r="BV824" s="637"/>
      <c r="BW824" s="637"/>
      <c r="BX824" s="637"/>
      <c r="BY824" s="637"/>
      <c r="BZ824" s="637"/>
      <c r="CA824" s="637"/>
      <c r="CB824" s="637"/>
    </row>
    <row r="825" spans="3:80">
      <c r="C825" s="636"/>
      <c r="D825" s="637"/>
      <c r="E825" s="637"/>
      <c r="F825" s="637"/>
      <c r="G825" s="637"/>
      <c r="H825" s="637"/>
      <c r="I825" s="637"/>
      <c r="J825" s="637"/>
      <c r="K825" s="637"/>
      <c r="L825" s="637"/>
      <c r="M825" s="637"/>
      <c r="N825" s="637"/>
      <c r="O825" s="637"/>
      <c r="P825" s="637"/>
      <c r="Q825" s="637"/>
      <c r="R825" s="637"/>
      <c r="S825" s="637"/>
      <c r="T825" s="637"/>
      <c r="U825" s="637"/>
      <c r="V825" s="637"/>
      <c r="W825" s="637"/>
      <c r="X825" s="637"/>
      <c r="Y825" s="637"/>
      <c r="Z825" s="637"/>
      <c r="AA825" s="637"/>
      <c r="AB825" s="637"/>
      <c r="AC825" s="637"/>
      <c r="AD825" s="637"/>
      <c r="AE825" s="637"/>
      <c r="AF825" s="637"/>
      <c r="AG825" s="637"/>
      <c r="AH825" s="637"/>
      <c r="AI825" s="637"/>
      <c r="AJ825" s="637"/>
      <c r="AK825" s="637"/>
      <c r="AL825" s="637"/>
      <c r="AM825" s="637"/>
      <c r="AN825" s="637"/>
      <c r="AO825" s="637"/>
      <c r="AP825" s="637"/>
      <c r="AQ825" s="637"/>
      <c r="AR825" s="637"/>
      <c r="AS825" s="637"/>
      <c r="AT825" s="637"/>
      <c r="AU825" s="637"/>
      <c r="AV825" s="637"/>
      <c r="AW825" s="637"/>
      <c r="AX825" s="637"/>
      <c r="AY825" s="637"/>
      <c r="AZ825" s="637"/>
      <c r="BA825" s="637"/>
      <c r="BB825" s="637"/>
      <c r="BC825" s="637"/>
      <c r="BD825" s="637"/>
      <c r="BE825" s="637"/>
      <c r="BF825" s="637"/>
      <c r="BG825" s="637"/>
      <c r="BH825" s="637"/>
      <c r="BI825" s="637"/>
      <c r="BJ825" s="637"/>
      <c r="BK825" s="637"/>
      <c r="BL825" s="637"/>
      <c r="BM825" s="637"/>
      <c r="BN825" s="637"/>
      <c r="BO825" s="637"/>
      <c r="BP825" s="637"/>
      <c r="BQ825" s="637"/>
      <c r="BR825" s="637"/>
      <c r="BS825" s="637"/>
      <c r="BT825" s="637"/>
      <c r="BU825" s="637"/>
      <c r="BV825" s="637"/>
      <c r="BW825" s="637"/>
      <c r="BX825" s="637"/>
      <c r="BY825" s="637"/>
      <c r="BZ825" s="637"/>
      <c r="CA825" s="637"/>
      <c r="CB825" s="637"/>
    </row>
    <row r="826" spans="3:80">
      <c r="C826" s="636"/>
      <c r="D826" s="637"/>
      <c r="E826" s="637"/>
      <c r="F826" s="637"/>
      <c r="G826" s="637"/>
      <c r="H826" s="637"/>
      <c r="I826" s="637"/>
      <c r="J826" s="637"/>
      <c r="K826" s="637"/>
      <c r="L826" s="637"/>
      <c r="M826" s="637"/>
      <c r="N826" s="637"/>
      <c r="O826" s="637"/>
      <c r="P826" s="637"/>
      <c r="Q826" s="637"/>
      <c r="R826" s="637"/>
      <c r="S826" s="637"/>
      <c r="T826" s="637"/>
      <c r="U826" s="637"/>
      <c r="V826" s="637"/>
      <c r="W826" s="637"/>
      <c r="X826" s="637"/>
      <c r="Y826" s="637"/>
      <c r="Z826" s="637"/>
      <c r="AA826" s="637"/>
      <c r="AB826" s="637"/>
      <c r="AC826" s="637"/>
      <c r="AD826" s="637"/>
      <c r="AE826" s="637"/>
      <c r="AF826" s="637"/>
      <c r="AG826" s="637"/>
      <c r="AH826" s="637"/>
      <c r="AI826" s="637"/>
      <c r="AJ826" s="637"/>
      <c r="AK826" s="637"/>
      <c r="AL826" s="637"/>
      <c r="AM826" s="637"/>
      <c r="AN826" s="637"/>
      <c r="AO826" s="637"/>
      <c r="AP826" s="637"/>
      <c r="AQ826" s="637"/>
      <c r="AR826" s="637"/>
      <c r="AS826" s="637"/>
      <c r="AT826" s="637"/>
      <c r="AU826" s="637"/>
      <c r="AV826" s="637"/>
      <c r="AW826" s="637"/>
      <c r="AX826" s="637"/>
      <c r="AY826" s="637"/>
      <c r="AZ826" s="637"/>
      <c r="BA826" s="637"/>
      <c r="BB826" s="637"/>
      <c r="BC826" s="637"/>
      <c r="BD826" s="637"/>
      <c r="BE826" s="637"/>
      <c r="BF826" s="637"/>
      <c r="BG826" s="637"/>
      <c r="BH826" s="637"/>
      <c r="BI826" s="637"/>
      <c r="BJ826" s="637"/>
      <c r="BK826" s="637"/>
      <c r="BL826" s="637"/>
      <c r="BM826" s="637"/>
      <c r="BN826" s="637"/>
      <c r="BO826" s="637"/>
      <c r="BP826" s="637"/>
      <c r="BQ826" s="637"/>
      <c r="BR826" s="637"/>
      <c r="BS826" s="637"/>
      <c r="BT826" s="637"/>
      <c r="BU826" s="637"/>
      <c r="BV826" s="637"/>
      <c r="BW826" s="637"/>
      <c r="BX826" s="637"/>
      <c r="BY826" s="637"/>
      <c r="BZ826" s="637"/>
      <c r="CA826" s="637"/>
      <c r="CB826" s="637"/>
    </row>
    <row r="827" spans="3:80">
      <c r="C827" s="636"/>
      <c r="D827" s="637"/>
      <c r="E827" s="637"/>
      <c r="F827" s="637"/>
      <c r="G827" s="637"/>
      <c r="H827" s="637"/>
      <c r="I827" s="637"/>
      <c r="J827" s="637"/>
      <c r="K827" s="637"/>
      <c r="L827" s="637"/>
      <c r="M827" s="637"/>
      <c r="N827" s="637"/>
      <c r="O827" s="637"/>
      <c r="P827" s="637"/>
      <c r="Q827" s="637"/>
      <c r="R827" s="637"/>
      <c r="S827" s="637"/>
      <c r="T827" s="637"/>
      <c r="U827" s="637"/>
      <c r="V827" s="637"/>
      <c r="W827" s="637"/>
      <c r="X827" s="637"/>
      <c r="Y827" s="637"/>
      <c r="Z827" s="637"/>
      <c r="AA827" s="637"/>
      <c r="AB827" s="637"/>
      <c r="AC827" s="637"/>
      <c r="AD827" s="637"/>
      <c r="AE827" s="637"/>
      <c r="AF827" s="637"/>
      <c r="AG827" s="637"/>
      <c r="AH827" s="637"/>
      <c r="AI827" s="637"/>
      <c r="AJ827" s="637"/>
      <c r="AK827" s="637"/>
      <c r="AL827" s="637"/>
      <c r="AM827" s="637"/>
      <c r="AN827" s="637"/>
      <c r="AO827" s="637"/>
      <c r="AP827" s="637"/>
      <c r="AQ827" s="637"/>
      <c r="AR827" s="637"/>
      <c r="AS827" s="637"/>
      <c r="AT827" s="637"/>
      <c r="AU827" s="637"/>
      <c r="AV827" s="637"/>
      <c r="AW827" s="637"/>
      <c r="AX827" s="637"/>
      <c r="AY827" s="637"/>
      <c r="AZ827" s="637"/>
      <c r="BA827" s="637"/>
      <c r="BB827" s="637"/>
      <c r="BC827" s="637"/>
      <c r="BD827" s="637"/>
      <c r="BE827" s="637"/>
      <c r="BF827" s="637"/>
      <c r="BG827" s="637"/>
      <c r="BH827" s="637"/>
      <c r="BI827" s="637"/>
      <c r="BJ827" s="637"/>
      <c r="BK827" s="637"/>
      <c r="BL827" s="637"/>
      <c r="BM827" s="637"/>
      <c r="BN827" s="637"/>
      <c r="BO827" s="637"/>
      <c r="BP827" s="637"/>
      <c r="BQ827" s="637"/>
      <c r="BR827" s="637"/>
      <c r="BS827" s="637"/>
      <c r="BT827" s="637"/>
      <c r="BU827" s="637"/>
      <c r="BV827" s="637"/>
      <c r="BW827" s="637"/>
      <c r="BX827" s="637"/>
      <c r="BY827" s="637"/>
      <c r="BZ827" s="637"/>
      <c r="CA827" s="637"/>
      <c r="CB827" s="637"/>
    </row>
    <row r="828" spans="3:80">
      <c r="C828" s="636"/>
      <c r="D828" s="637"/>
      <c r="E828" s="637"/>
      <c r="F828" s="637"/>
      <c r="G828" s="637"/>
      <c r="H828" s="637"/>
      <c r="I828" s="637"/>
      <c r="J828" s="637"/>
      <c r="K828" s="637"/>
      <c r="L828" s="637"/>
      <c r="M828" s="637"/>
      <c r="N828" s="637"/>
      <c r="O828" s="637"/>
      <c r="P828" s="637"/>
      <c r="Q828" s="637"/>
      <c r="R828" s="637"/>
      <c r="S828" s="637"/>
      <c r="T828" s="637"/>
      <c r="U828" s="637"/>
      <c r="V828" s="637"/>
      <c r="W828" s="637"/>
      <c r="X828" s="637"/>
      <c r="Y828" s="637"/>
      <c r="Z828" s="637"/>
      <c r="AA828" s="637"/>
      <c r="AB828" s="637"/>
      <c r="AC828" s="637"/>
      <c r="AD828" s="637"/>
      <c r="AE828" s="637"/>
      <c r="AF828" s="637"/>
      <c r="AG828" s="637"/>
      <c r="AH828" s="637"/>
      <c r="AI828" s="637"/>
      <c r="AJ828" s="637"/>
      <c r="AK828" s="637"/>
      <c r="AL828" s="637"/>
      <c r="AM828" s="637"/>
      <c r="AN828" s="637"/>
      <c r="AO828" s="637"/>
      <c r="AP828" s="637"/>
      <c r="AQ828" s="637"/>
      <c r="AR828" s="637"/>
      <c r="AS828" s="637"/>
      <c r="AT828" s="637"/>
      <c r="AU828" s="637"/>
      <c r="AV828" s="637"/>
      <c r="AW828" s="637"/>
      <c r="AX828" s="637"/>
      <c r="AY828" s="637"/>
      <c r="AZ828" s="637"/>
      <c r="BA828" s="637"/>
      <c r="BB828" s="637"/>
      <c r="BC828" s="637"/>
      <c r="BD828" s="637"/>
      <c r="BE828" s="637"/>
      <c r="BF828" s="637"/>
      <c r="BG828" s="637"/>
      <c r="BH828" s="637"/>
      <c r="BI828" s="637"/>
      <c r="BJ828" s="637"/>
      <c r="BK828" s="637"/>
      <c r="BL828" s="637"/>
      <c r="BM828" s="637"/>
      <c r="BN828" s="637"/>
      <c r="BO828" s="637"/>
      <c r="BP828" s="637"/>
      <c r="BQ828" s="637"/>
      <c r="BR828" s="637"/>
      <c r="BS828" s="637"/>
      <c r="BT828" s="637"/>
      <c r="BU828" s="637"/>
      <c r="BV828" s="637"/>
      <c r="BW828" s="637"/>
      <c r="BX828" s="637"/>
      <c r="BY828" s="637"/>
      <c r="BZ828" s="637"/>
      <c r="CA828" s="637"/>
      <c r="CB828" s="637"/>
    </row>
    <row r="829" spans="3:80">
      <c r="C829" s="636"/>
      <c r="D829" s="637"/>
      <c r="E829" s="637"/>
      <c r="F829" s="637"/>
      <c r="G829" s="637"/>
      <c r="H829" s="637"/>
      <c r="I829" s="637"/>
      <c r="J829" s="637"/>
      <c r="K829" s="637"/>
      <c r="L829" s="637"/>
      <c r="M829" s="637"/>
      <c r="N829" s="637"/>
      <c r="O829" s="637"/>
      <c r="P829" s="637"/>
      <c r="Q829" s="637"/>
      <c r="R829" s="637"/>
      <c r="S829" s="637"/>
      <c r="T829" s="637"/>
      <c r="U829" s="637"/>
      <c r="V829" s="637"/>
      <c r="W829" s="637"/>
      <c r="X829" s="637"/>
      <c r="Y829" s="637"/>
      <c r="Z829" s="637"/>
      <c r="AA829" s="637"/>
      <c r="AB829" s="637"/>
      <c r="AC829" s="637"/>
      <c r="AD829" s="637"/>
      <c r="AE829" s="637"/>
      <c r="AF829" s="637"/>
      <c r="AG829" s="637"/>
      <c r="AH829" s="637"/>
      <c r="AI829" s="637"/>
      <c r="AJ829" s="637"/>
      <c r="AK829" s="637"/>
      <c r="AL829" s="637"/>
      <c r="AM829" s="637"/>
      <c r="AN829" s="637"/>
      <c r="AO829" s="637"/>
      <c r="AP829" s="637"/>
      <c r="AQ829" s="637"/>
      <c r="AR829" s="637"/>
      <c r="AS829" s="637"/>
      <c r="AT829" s="637"/>
      <c r="AU829" s="637"/>
      <c r="AV829" s="637"/>
      <c r="AW829" s="637"/>
      <c r="AX829" s="637"/>
      <c r="AY829" s="637"/>
      <c r="AZ829" s="637"/>
      <c r="BA829" s="637"/>
      <c r="BB829" s="637"/>
      <c r="BC829" s="637"/>
      <c r="BD829" s="637"/>
      <c r="BE829" s="637"/>
      <c r="BF829" s="637"/>
      <c r="BG829" s="637"/>
      <c r="BH829" s="637"/>
      <c r="BI829" s="637"/>
      <c r="BJ829" s="637"/>
      <c r="BK829" s="637"/>
      <c r="BL829" s="637"/>
      <c r="BM829" s="637"/>
      <c r="BN829" s="637"/>
      <c r="BO829" s="637"/>
      <c r="BP829" s="637"/>
      <c r="BQ829" s="637"/>
      <c r="BR829" s="637"/>
      <c r="BS829" s="637"/>
      <c r="BT829" s="637"/>
      <c r="BU829" s="637"/>
      <c r="BV829" s="637"/>
      <c r="BW829" s="637"/>
      <c r="BX829" s="637"/>
      <c r="BY829" s="637"/>
      <c r="BZ829" s="637"/>
      <c r="CA829" s="637"/>
      <c r="CB829" s="637"/>
    </row>
    <row r="830" spans="3:80">
      <c r="C830" s="636"/>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c r="AZ830" s="637"/>
      <c r="BA830" s="637"/>
      <c r="BB830" s="637"/>
      <c r="BC830" s="637"/>
      <c r="BD830" s="637"/>
      <c r="BE830" s="637"/>
      <c r="BF830" s="637"/>
      <c r="BG830" s="637"/>
      <c r="BH830" s="637"/>
      <c r="BI830" s="637"/>
      <c r="BJ830" s="637"/>
      <c r="BK830" s="637"/>
      <c r="BL830" s="637"/>
      <c r="BM830" s="637"/>
      <c r="BN830" s="637"/>
      <c r="BO830" s="637"/>
      <c r="BP830" s="637"/>
      <c r="BQ830" s="637"/>
      <c r="BR830" s="637"/>
      <c r="BS830" s="637"/>
      <c r="BT830" s="637"/>
      <c r="BU830" s="637"/>
      <c r="BV830" s="637"/>
      <c r="BW830" s="637"/>
      <c r="BX830" s="637"/>
      <c r="BY830" s="637"/>
      <c r="BZ830" s="637"/>
      <c r="CA830" s="637"/>
      <c r="CB830" s="637"/>
    </row>
    <row r="831" spans="3:80">
      <c r="C831" s="636"/>
      <c r="D831" s="637"/>
      <c r="E831" s="637"/>
      <c r="F831" s="637"/>
      <c r="G831" s="637"/>
      <c r="H831" s="637"/>
      <c r="I831" s="637"/>
      <c r="J831" s="637"/>
      <c r="K831" s="637"/>
      <c r="L831" s="637"/>
      <c r="M831" s="637"/>
      <c r="N831" s="637"/>
      <c r="O831" s="637"/>
      <c r="P831" s="637"/>
      <c r="Q831" s="637"/>
      <c r="R831" s="637"/>
      <c r="S831" s="637"/>
      <c r="T831" s="637"/>
      <c r="U831" s="637"/>
      <c r="V831" s="637"/>
      <c r="W831" s="637"/>
      <c r="X831" s="637"/>
      <c r="Y831" s="637"/>
      <c r="Z831" s="637"/>
      <c r="AA831" s="637"/>
      <c r="AB831" s="637"/>
      <c r="AC831" s="637"/>
      <c r="AD831" s="637"/>
      <c r="AE831" s="637"/>
      <c r="AF831" s="637"/>
      <c r="AG831" s="637"/>
      <c r="AH831" s="637"/>
      <c r="AI831" s="637"/>
      <c r="AJ831" s="637"/>
      <c r="AK831" s="637"/>
      <c r="AL831" s="637"/>
      <c r="AM831" s="637"/>
      <c r="AN831" s="637"/>
      <c r="AO831" s="637"/>
      <c r="AP831" s="637"/>
      <c r="AQ831" s="637"/>
      <c r="AR831" s="637"/>
      <c r="AS831" s="637"/>
      <c r="AT831" s="637"/>
      <c r="AU831" s="637"/>
      <c r="AV831" s="637"/>
      <c r="AW831" s="637"/>
      <c r="AX831" s="637"/>
      <c r="AY831" s="637"/>
      <c r="AZ831" s="637"/>
      <c r="BA831" s="637"/>
      <c r="BB831" s="637"/>
      <c r="BC831" s="637"/>
      <c r="BD831" s="637"/>
      <c r="BE831" s="637"/>
      <c r="BF831" s="637"/>
      <c r="BG831" s="637"/>
      <c r="BH831" s="637"/>
      <c r="BI831" s="637"/>
      <c r="BJ831" s="637"/>
      <c r="BK831" s="637"/>
      <c r="BL831" s="637"/>
      <c r="BM831" s="637"/>
      <c r="BN831" s="637"/>
      <c r="BO831" s="637"/>
      <c r="BP831" s="637"/>
      <c r="BQ831" s="637"/>
      <c r="BR831" s="637"/>
      <c r="BS831" s="637"/>
      <c r="BT831" s="637"/>
      <c r="BU831" s="637"/>
      <c r="BV831" s="637"/>
      <c r="BW831" s="637"/>
      <c r="BX831" s="637"/>
      <c r="BY831" s="637"/>
      <c r="BZ831" s="637"/>
      <c r="CA831" s="637"/>
      <c r="CB831" s="637"/>
    </row>
    <row r="832" spans="3:80">
      <c r="C832" s="636"/>
      <c r="D832" s="637"/>
      <c r="E832" s="637"/>
      <c r="F832" s="637"/>
      <c r="G832" s="637"/>
      <c r="H832" s="637"/>
      <c r="I832" s="637"/>
      <c r="J832" s="637"/>
      <c r="K832" s="637"/>
      <c r="L832" s="637"/>
      <c r="M832" s="637"/>
      <c r="N832" s="637"/>
      <c r="O832" s="637"/>
      <c r="P832" s="637"/>
      <c r="Q832" s="637"/>
      <c r="R832" s="637"/>
      <c r="S832" s="637"/>
      <c r="T832" s="637"/>
      <c r="U832" s="637"/>
      <c r="V832" s="637"/>
      <c r="W832" s="637"/>
      <c r="X832" s="637"/>
      <c r="Y832" s="637"/>
      <c r="Z832" s="637"/>
      <c r="AA832" s="637"/>
      <c r="AB832" s="637"/>
      <c r="AC832" s="637"/>
      <c r="AD832" s="637"/>
      <c r="AE832" s="637"/>
      <c r="AF832" s="637"/>
      <c r="AG832" s="637"/>
      <c r="AH832" s="637"/>
      <c r="AI832" s="637"/>
      <c r="AJ832" s="637"/>
      <c r="AK832" s="637"/>
      <c r="AL832" s="637"/>
      <c r="AM832" s="637"/>
      <c r="AN832" s="637"/>
      <c r="AO832" s="637"/>
      <c r="AP832" s="637"/>
      <c r="AQ832" s="637"/>
      <c r="AR832" s="637"/>
      <c r="AS832" s="637"/>
      <c r="AT832" s="637"/>
      <c r="AU832" s="637"/>
      <c r="AV832" s="637"/>
      <c r="AW832" s="637"/>
      <c r="AX832" s="637"/>
      <c r="AY832" s="637"/>
      <c r="AZ832" s="637"/>
      <c r="BA832" s="637"/>
      <c r="BB832" s="637"/>
      <c r="BC832" s="637"/>
      <c r="BD832" s="637"/>
      <c r="BE832" s="637"/>
      <c r="BF832" s="637"/>
      <c r="BG832" s="637"/>
      <c r="BH832" s="637"/>
      <c r="BI832" s="637"/>
      <c r="BJ832" s="637"/>
      <c r="BK832" s="637"/>
      <c r="BL832" s="637"/>
      <c r="BM832" s="637"/>
      <c r="BN832" s="637"/>
      <c r="BO832" s="637"/>
      <c r="BP832" s="637"/>
      <c r="BQ832" s="637"/>
      <c r="BR832" s="637"/>
      <c r="BS832" s="637"/>
      <c r="BT832" s="637"/>
      <c r="BU832" s="637"/>
      <c r="BV832" s="637"/>
      <c r="BW832" s="637"/>
      <c r="BX832" s="637"/>
      <c r="BY832" s="637"/>
      <c r="BZ832" s="637"/>
      <c r="CA832" s="637"/>
      <c r="CB832" s="637"/>
    </row>
    <row r="833" spans="3:80">
      <c r="C833" s="636"/>
      <c r="D833" s="637"/>
      <c r="E833" s="637"/>
      <c r="F833" s="637"/>
      <c r="G833" s="637"/>
      <c r="H833" s="637"/>
      <c r="I833" s="637"/>
      <c r="J833" s="637"/>
      <c r="K833" s="637"/>
      <c r="L833" s="637"/>
      <c r="M833" s="637"/>
      <c r="N833" s="637"/>
      <c r="O833" s="637"/>
      <c r="P833" s="637"/>
      <c r="Q833" s="637"/>
      <c r="R833" s="637"/>
      <c r="S833" s="637"/>
      <c r="T833" s="637"/>
      <c r="U833" s="637"/>
      <c r="V833" s="637"/>
      <c r="W833" s="637"/>
      <c r="X833" s="637"/>
      <c r="Y833" s="637"/>
      <c r="Z833" s="637"/>
      <c r="AA833" s="637"/>
      <c r="AB833" s="637"/>
      <c r="AC833" s="637"/>
      <c r="AD833" s="637"/>
      <c r="AE833" s="637"/>
      <c r="AF833" s="637"/>
      <c r="AG833" s="637"/>
      <c r="AH833" s="637"/>
      <c r="AI833" s="637"/>
      <c r="AJ833" s="637"/>
      <c r="AK833" s="637"/>
      <c r="AL833" s="637"/>
      <c r="AM833" s="637"/>
      <c r="AN833" s="637"/>
      <c r="AO833" s="637"/>
      <c r="AP833" s="637"/>
      <c r="AQ833" s="637"/>
      <c r="AR833" s="637"/>
      <c r="AS833" s="637"/>
      <c r="AT833" s="637"/>
      <c r="AU833" s="637"/>
      <c r="AV833" s="637"/>
      <c r="AW833" s="637"/>
      <c r="AX833" s="637"/>
      <c r="AY833" s="637"/>
      <c r="AZ833" s="637"/>
      <c r="BA833" s="637"/>
      <c r="BB833" s="637"/>
      <c r="BC833" s="637"/>
      <c r="BD833" s="637"/>
      <c r="BE833" s="637"/>
      <c r="BF833" s="637"/>
      <c r="BG833" s="637"/>
      <c r="BH833" s="637"/>
      <c r="BI833" s="637"/>
      <c r="BJ833" s="637"/>
      <c r="BK833" s="637"/>
      <c r="BL833" s="637"/>
      <c r="BM833" s="637"/>
      <c r="BN833" s="637"/>
      <c r="BO833" s="637"/>
      <c r="BP833" s="637"/>
      <c r="BQ833" s="637"/>
      <c r="BR833" s="637"/>
      <c r="BS833" s="637"/>
      <c r="BT833" s="637"/>
      <c r="BU833" s="637"/>
      <c r="BV833" s="637"/>
      <c r="BW833" s="637"/>
      <c r="BX833" s="637"/>
      <c r="BY833" s="637"/>
      <c r="BZ833" s="637"/>
      <c r="CA833" s="637"/>
      <c r="CB833" s="637"/>
    </row>
    <row r="834" spans="3:80">
      <c r="C834" s="636"/>
      <c r="D834" s="637"/>
      <c r="E834" s="637"/>
      <c r="F834" s="637"/>
      <c r="G834" s="637"/>
      <c r="H834" s="637"/>
      <c r="I834" s="637"/>
      <c r="J834" s="637"/>
      <c r="K834" s="637"/>
      <c r="L834" s="637"/>
      <c r="M834" s="637"/>
      <c r="N834" s="637"/>
      <c r="O834" s="637"/>
      <c r="P834" s="637"/>
      <c r="Q834" s="637"/>
      <c r="R834" s="637"/>
      <c r="S834" s="637"/>
      <c r="T834" s="637"/>
      <c r="U834" s="637"/>
      <c r="V834" s="637"/>
      <c r="W834" s="637"/>
      <c r="X834" s="637"/>
      <c r="Y834" s="637"/>
      <c r="Z834" s="637"/>
      <c r="AA834" s="637"/>
      <c r="AB834" s="637"/>
      <c r="AC834" s="637"/>
      <c r="AD834" s="637"/>
      <c r="AE834" s="637"/>
      <c r="AF834" s="637"/>
      <c r="AG834" s="637"/>
      <c r="AH834" s="637"/>
      <c r="AI834" s="637"/>
      <c r="AJ834" s="637"/>
      <c r="AK834" s="637"/>
      <c r="AL834" s="637"/>
      <c r="AM834" s="637"/>
      <c r="AN834" s="637"/>
      <c r="AO834" s="637"/>
      <c r="AP834" s="637"/>
      <c r="AQ834" s="637"/>
      <c r="AR834" s="637"/>
      <c r="AS834" s="637"/>
      <c r="AT834" s="637"/>
      <c r="AU834" s="637"/>
      <c r="AV834" s="637"/>
      <c r="AW834" s="637"/>
      <c r="AX834" s="637"/>
      <c r="AY834" s="637"/>
      <c r="AZ834" s="637"/>
      <c r="BA834" s="637"/>
      <c r="BB834" s="637"/>
      <c r="BC834" s="637"/>
      <c r="BD834" s="637"/>
      <c r="BE834" s="637"/>
      <c r="BF834" s="637"/>
      <c r="BG834" s="637"/>
      <c r="BH834" s="637"/>
      <c r="BI834" s="637"/>
      <c r="BJ834" s="637"/>
      <c r="BK834" s="637"/>
      <c r="BL834" s="637"/>
      <c r="BM834" s="637"/>
      <c r="BN834" s="637"/>
      <c r="BO834" s="637"/>
      <c r="BP834" s="637"/>
      <c r="BQ834" s="637"/>
      <c r="BR834" s="637"/>
      <c r="BS834" s="637"/>
      <c r="BT834" s="637"/>
      <c r="BU834" s="637"/>
      <c r="BV834" s="637"/>
      <c r="BW834" s="637"/>
      <c r="BX834" s="637"/>
      <c r="BY834" s="637"/>
      <c r="BZ834" s="637"/>
      <c r="CA834" s="637"/>
      <c r="CB834" s="637"/>
    </row>
    <row r="835" spans="3:80">
      <c r="C835" s="636"/>
      <c r="D835" s="637"/>
      <c r="E835" s="637"/>
      <c r="F835" s="637"/>
      <c r="G835" s="637"/>
      <c r="H835" s="637"/>
      <c r="I835" s="637"/>
      <c r="J835" s="637"/>
      <c r="K835" s="637"/>
      <c r="L835" s="637"/>
      <c r="M835" s="637"/>
      <c r="N835" s="637"/>
      <c r="O835" s="637"/>
      <c r="P835" s="637"/>
      <c r="Q835" s="637"/>
      <c r="R835" s="637"/>
      <c r="S835" s="637"/>
      <c r="T835" s="637"/>
      <c r="U835" s="637"/>
      <c r="V835" s="637"/>
      <c r="W835" s="637"/>
      <c r="X835" s="637"/>
      <c r="Y835" s="637"/>
      <c r="Z835" s="637"/>
      <c r="AA835" s="637"/>
      <c r="AB835" s="637"/>
      <c r="AC835" s="637"/>
      <c r="AD835" s="637"/>
      <c r="AE835" s="637"/>
      <c r="AF835" s="637"/>
      <c r="AG835" s="637"/>
      <c r="AH835" s="637"/>
      <c r="AI835" s="637"/>
      <c r="AJ835" s="637"/>
      <c r="AK835" s="637"/>
      <c r="AL835" s="637"/>
      <c r="AM835" s="637"/>
      <c r="AN835" s="637"/>
      <c r="AO835" s="637"/>
      <c r="AP835" s="637"/>
      <c r="AQ835" s="637"/>
      <c r="AR835" s="637"/>
      <c r="AS835" s="637"/>
      <c r="AT835" s="637"/>
      <c r="AU835" s="637"/>
      <c r="AV835" s="637"/>
      <c r="AW835" s="637"/>
      <c r="AX835" s="637"/>
      <c r="AY835" s="637"/>
      <c r="AZ835" s="637"/>
      <c r="BA835" s="637"/>
      <c r="BB835" s="637"/>
      <c r="BC835" s="637"/>
      <c r="BD835" s="637"/>
      <c r="BE835" s="637"/>
      <c r="BF835" s="637"/>
      <c r="BG835" s="637"/>
      <c r="BH835" s="637"/>
      <c r="BI835" s="637"/>
      <c r="BJ835" s="637"/>
      <c r="BK835" s="637"/>
      <c r="BL835" s="637"/>
      <c r="BM835" s="637"/>
      <c r="BN835" s="637"/>
      <c r="BO835" s="637"/>
      <c r="BP835" s="637"/>
      <c r="BQ835" s="637"/>
      <c r="BR835" s="637"/>
      <c r="BS835" s="637"/>
      <c r="BT835" s="637"/>
      <c r="BU835" s="637"/>
      <c r="BV835" s="637"/>
      <c r="BW835" s="637"/>
      <c r="BX835" s="637"/>
      <c r="BY835" s="637"/>
      <c r="BZ835" s="637"/>
      <c r="CA835" s="637"/>
      <c r="CB835" s="637"/>
    </row>
    <row r="836" spans="3:80">
      <c r="C836" s="636"/>
      <c r="D836" s="637"/>
      <c r="E836" s="637"/>
      <c r="F836" s="637"/>
      <c r="G836" s="637"/>
      <c r="H836" s="637"/>
      <c r="I836" s="637"/>
      <c r="J836" s="637"/>
      <c r="K836" s="637"/>
      <c r="L836" s="637"/>
      <c r="M836" s="637"/>
      <c r="N836" s="637"/>
      <c r="O836" s="637"/>
      <c r="P836" s="637"/>
      <c r="Q836" s="637"/>
      <c r="R836" s="637"/>
      <c r="S836" s="637"/>
      <c r="T836" s="637"/>
      <c r="U836" s="637"/>
      <c r="V836" s="637"/>
      <c r="W836" s="637"/>
      <c r="X836" s="637"/>
      <c r="Y836" s="637"/>
      <c r="Z836" s="637"/>
      <c r="AA836" s="637"/>
      <c r="AB836" s="637"/>
      <c r="AC836" s="637"/>
      <c r="AD836" s="637"/>
      <c r="AE836" s="637"/>
      <c r="AF836" s="637"/>
      <c r="AG836" s="637"/>
      <c r="AH836" s="637"/>
      <c r="AI836" s="637"/>
      <c r="AJ836" s="637"/>
      <c r="AK836" s="637"/>
      <c r="AL836" s="637"/>
      <c r="AM836" s="637"/>
      <c r="AN836" s="637"/>
      <c r="AO836" s="637"/>
      <c r="AP836" s="637"/>
      <c r="AQ836" s="637"/>
      <c r="AR836" s="637"/>
      <c r="AS836" s="637"/>
      <c r="AT836" s="637"/>
      <c r="AU836" s="637"/>
      <c r="AV836" s="637"/>
      <c r="AW836" s="637"/>
      <c r="AX836" s="637"/>
      <c r="AY836" s="637"/>
      <c r="AZ836" s="637"/>
      <c r="BA836" s="637"/>
      <c r="BB836" s="637"/>
      <c r="BC836" s="637"/>
      <c r="BD836" s="637"/>
      <c r="BE836" s="637"/>
      <c r="BF836" s="637"/>
      <c r="BG836" s="637"/>
      <c r="BH836" s="637"/>
      <c r="BI836" s="637"/>
      <c r="BJ836" s="637"/>
      <c r="BK836" s="637"/>
      <c r="BL836" s="637"/>
      <c r="BM836" s="637"/>
      <c r="BN836" s="637"/>
      <c r="BO836" s="637"/>
      <c r="BP836" s="637"/>
      <c r="BQ836" s="637"/>
      <c r="BR836" s="637"/>
      <c r="BS836" s="637"/>
      <c r="BT836" s="637"/>
      <c r="BU836" s="637"/>
      <c r="BV836" s="637"/>
      <c r="BW836" s="637"/>
      <c r="BX836" s="637"/>
      <c r="BY836" s="637"/>
      <c r="BZ836" s="637"/>
      <c r="CA836" s="637"/>
      <c r="CB836" s="637"/>
    </row>
    <row r="837" spans="3:80">
      <c r="C837" s="636"/>
      <c r="D837" s="637"/>
      <c r="E837" s="637"/>
      <c r="F837" s="637"/>
      <c r="G837" s="637"/>
      <c r="H837" s="637"/>
      <c r="I837" s="637"/>
      <c r="J837" s="637"/>
      <c r="K837" s="637"/>
      <c r="L837" s="637"/>
      <c r="M837" s="637"/>
      <c r="N837" s="637"/>
      <c r="O837" s="637"/>
      <c r="P837" s="637"/>
      <c r="Q837" s="637"/>
      <c r="R837" s="637"/>
      <c r="S837" s="637"/>
      <c r="T837" s="637"/>
      <c r="U837" s="637"/>
      <c r="V837" s="637"/>
      <c r="W837" s="637"/>
      <c r="X837" s="637"/>
      <c r="Y837" s="637"/>
      <c r="Z837" s="637"/>
      <c r="AA837" s="637"/>
      <c r="AB837" s="637"/>
      <c r="AC837" s="637"/>
      <c r="AD837" s="637"/>
      <c r="AE837" s="637"/>
      <c r="AF837" s="637"/>
      <c r="AG837" s="637"/>
      <c r="AH837" s="637"/>
      <c r="AI837" s="637"/>
      <c r="AJ837" s="637"/>
      <c r="AK837" s="637"/>
      <c r="AL837" s="637"/>
      <c r="AM837" s="637"/>
      <c r="AN837" s="637"/>
      <c r="AO837" s="637"/>
      <c r="AP837" s="637"/>
      <c r="AQ837" s="637"/>
      <c r="AR837" s="637"/>
      <c r="AS837" s="637"/>
      <c r="AT837" s="637"/>
      <c r="AU837" s="637"/>
      <c r="AV837" s="637"/>
      <c r="AW837" s="637"/>
      <c r="AX837" s="637"/>
      <c r="AY837" s="637"/>
      <c r="AZ837" s="637"/>
      <c r="BA837" s="637"/>
      <c r="BB837" s="637"/>
      <c r="BC837" s="637"/>
      <c r="BD837" s="637"/>
      <c r="BE837" s="637"/>
      <c r="BF837" s="637"/>
      <c r="BG837" s="637"/>
      <c r="BH837" s="637"/>
      <c r="BI837" s="637"/>
      <c r="BJ837" s="637"/>
      <c r="BK837" s="637"/>
      <c r="BL837" s="637"/>
      <c r="BM837" s="637"/>
      <c r="BN837" s="637"/>
      <c r="BO837" s="637"/>
      <c r="BP837" s="637"/>
      <c r="BQ837" s="637"/>
      <c r="BR837" s="637"/>
      <c r="BS837" s="637"/>
      <c r="BT837" s="637"/>
      <c r="BU837" s="637"/>
      <c r="BV837" s="637"/>
      <c r="BW837" s="637"/>
      <c r="BX837" s="637"/>
      <c r="BY837" s="637"/>
      <c r="BZ837" s="637"/>
      <c r="CA837" s="637"/>
      <c r="CB837" s="637"/>
    </row>
    <row r="838" spans="3:80">
      <c r="C838" s="636"/>
      <c r="D838" s="637"/>
      <c r="E838" s="637"/>
      <c r="F838" s="637"/>
      <c r="G838" s="637"/>
      <c r="H838" s="637"/>
      <c r="I838" s="637"/>
      <c r="J838" s="637"/>
      <c r="K838" s="637"/>
      <c r="L838" s="637"/>
      <c r="M838" s="637"/>
      <c r="N838" s="637"/>
      <c r="O838" s="637"/>
      <c r="P838" s="637"/>
      <c r="Q838" s="637"/>
      <c r="R838" s="637"/>
      <c r="S838" s="637"/>
      <c r="T838" s="637"/>
      <c r="U838" s="637"/>
      <c r="V838" s="637"/>
      <c r="W838" s="637"/>
      <c r="X838" s="637"/>
      <c r="Y838" s="637"/>
      <c r="Z838" s="637"/>
      <c r="AA838" s="637"/>
      <c r="AB838" s="637"/>
      <c r="AC838" s="637"/>
      <c r="AD838" s="637"/>
      <c r="AE838" s="637"/>
      <c r="AF838" s="637"/>
      <c r="AG838" s="637"/>
      <c r="AH838" s="637"/>
      <c r="AI838" s="637"/>
      <c r="AJ838" s="637"/>
      <c r="AK838" s="637"/>
      <c r="AL838" s="637"/>
      <c r="AM838" s="637"/>
      <c r="AN838" s="637"/>
      <c r="AO838" s="637"/>
      <c r="AP838" s="637"/>
      <c r="AQ838" s="637"/>
      <c r="AR838" s="637"/>
      <c r="AS838" s="637"/>
      <c r="AT838" s="637"/>
      <c r="AU838" s="637"/>
      <c r="AV838" s="637"/>
      <c r="AW838" s="637"/>
      <c r="AX838" s="637"/>
      <c r="AY838" s="637"/>
      <c r="AZ838" s="637"/>
      <c r="BA838" s="637"/>
      <c r="BB838" s="637"/>
      <c r="BC838" s="637"/>
      <c r="BD838" s="637"/>
      <c r="BE838" s="637"/>
      <c r="BF838" s="637"/>
      <c r="BG838" s="637"/>
      <c r="BH838" s="637"/>
      <c r="BI838" s="637"/>
      <c r="BJ838" s="637"/>
      <c r="BK838" s="637"/>
      <c r="BL838" s="637"/>
      <c r="BM838" s="637"/>
      <c r="BN838" s="637"/>
      <c r="BO838" s="637"/>
      <c r="BP838" s="637"/>
      <c r="BQ838" s="637"/>
      <c r="BR838" s="637"/>
      <c r="BS838" s="637"/>
      <c r="BT838" s="637"/>
      <c r="BU838" s="637"/>
      <c r="BV838" s="637"/>
      <c r="BW838" s="637"/>
      <c r="BX838" s="637"/>
      <c r="BY838" s="637"/>
      <c r="BZ838" s="637"/>
      <c r="CA838" s="637"/>
      <c r="CB838" s="637"/>
    </row>
    <row r="839" spans="3:80">
      <c r="C839" s="636"/>
      <c r="D839" s="637"/>
      <c r="E839" s="637"/>
      <c r="F839" s="637"/>
      <c r="G839" s="637"/>
      <c r="H839" s="637"/>
      <c r="I839" s="637"/>
      <c r="J839" s="637"/>
      <c r="K839" s="637"/>
      <c r="L839" s="637"/>
      <c r="M839" s="637"/>
      <c r="N839" s="637"/>
      <c r="O839" s="637"/>
      <c r="P839" s="637"/>
      <c r="Q839" s="637"/>
      <c r="R839" s="637"/>
      <c r="S839" s="637"/>
      <c r="T839" s="637"/>
      <c r="U839" s="637"/>
      <c r="V839" s="637"/>
      <c r="W839" s="637"/>
      <c r="X839" s="637"/>
      <c r="Y839" s="637"/>
      <c r="Z839" s="637"/>
      <c r="AA839" s="637"/>
      <c r="AB839" s="637"/>
      <c r="AC839" s="637"/>
      <c r="AD839" s="637"/>
      <c r="AE839" s="637"/>
      <c r="AF839" s="637"/>
      <c r="AG839" s="637"/>
      <c r="AH839" s="637"/>
      <c r="AI839" s="637"/>
      <c r="AJ839" s="637"/>
      <c r="AK839" s="637"/>
      <c r="AL839" s="637"/>
      <c r="AM839" s="637"/>
      <c r="AN839" s="637"/>
      <c r="AO839" s="637"/>
      <c r="AP839" s="637"/>
      <c r="AQ839" s="637"/>
      <c r="AR839" s="637"/>
      <c r="AS839" s="637"/>
      <c r="AT839" s="637"/>
      <c r="AU839" s="637"/>
      <c r="AV839" s="637"/>
      <c r="AW839" s="637"/>
      <c r="AX839" s="637"/>
      <c r="AY839" s="637"/>
      <c r="AZ839" s="637"/>
      <c r="BA839" s="637"/>
      <c r="BB839" s="637"/>
      <c r="BC839" s="637"/>
      <c r="BD839" s="637"/>
      <c r="BE839" s="637"/>
      <c r="BF839" s="637"/>
      <c r="BG839" s="637"/>
      <c r="BH839" s="637"/>
      <c r="BI839" s="637"/>
      <c r="BJ839" s="637"/>
      <c r="BK839" s="637"/>
      <c r="BL839" s="637"/>
      <c r="BM839" s="637"/>
      <c r="BN839" s="637"/>
      <c r="BO839" s="637"/>
      <c r="BP839" s="637"/>
      <c r="BQ839" s="637"/>
      <c r="BR839" s="637"/>
      <c r="BS839" s="637"/>
      <c r="BT839" s="637"/>
      <c r="BU839" s="637"/>
      <c r="BV839" s="637"/>
      <c r="BW839" s="637"/>
      <c r="BX839" s="637"/>
      <c r="BY839" s="637"/>
      <c r="BZ839" s="637"/>
      <c r="CA839" s="637"/>
      <c r="CB839" s="637"/>
    </row>
    <row r="840" spans="3:80">
      <c r="C840" s="636"/>
      <c r="D840" s="637"/>
      <c r="E840" s="637"/>
      <c r="F840" s="637"/>
      <c r="G840" s="637"/>
      <c r="H840" s="637"/>
      <c r="I840" s="637"/>
      <c r="J840" s="637"/>
      <c r="K840" s="637"/>
      <c r="L840" s="637"/>
      <c r="M840" s="637"/>
      <c r="N840" s="637"/>
      <c r="O840" s="637"/>
      <c r="P840" s="637"/>
      <c r="Q840" s="637"/>
      <c r="R840" s="637"/>
      <c r="S840" s="637"/>
      <c r="T840" s="637"/>
      <c r="U840" s="637"/>
      <c r="V840" s="637"/>
      <c r="W840" s="637"/>
      <c r="X840" s="637"/>
      <c r="Y840" s="637"/>
      <c r="Z840" s="637"/>
      <c r="AA840" s="637"/>
      <c r="AB840" s="637"/>
      <c r="AC840" s="637"/>
      <c r="AD840" s="637"/>
      <c r="AE840" s="637"/>
      <c r="AF840" s="637"/>
      <c r="AG840" s="637"/>
      <c r="AH840" s="637"/>
      <c r="AI840" s="637"/>
      <c r="AJ840" s="637"/>
      <c r="AK840" s="637"/>
      <c r="AL840" s="637"/>
      <c r="AM840" s="637"/>
      <c r="AN840" s="637"/>
      <c r="AO840" s="637"/>
      <c r="AP840" s="637"/>
      <c r="AQ840" s="637"/>
      <c r="AR840" s="637"/>
      <c r="AS840" s="637"/>
      <c r="AT840" s="637"/>
      <c r="AU840" s="637"/>
      <c r="AV840" s="637"/>
      <c r="AW840" s="637"/>
      <c r="AX840" s="637"/>
      <c r="AY840" s="637"/>
      <c r="AZ840" s="637"/>
      <c r="BA840" s="637"/>
      <c r="BB840" s="637"/>
      <c r="BC840" s="637"/>
      <c r="BD840" s="637"/>
      <c r="BE840" s="637"/>
      <c r="BF840" s="637"/>
      <c r="BG840" s="637"/>
      <c r="BH840" s="637"/>
      <c r="BI840" s="637"/>
      <c r="BJ840" s="637"/>
      <c r="BK840" s="637"/>
      <c r="BL840" s="637"/>
      <c r="BM840" s="637"/>
      <c r="BN840" s="637"/>
      <c r="BO840" s="637"/>
      <c r="BP840" s="637"/>
      <c r="BQ840" s="637"/>
      <c r="BR840" s="637"/>
      <c r="BS840" s="637"/>
      <c r="BT840" s="637"/>
      <c r="BU840" s="637"/>
      <c r="BV840" s="637"/>
      <c r="BW840" s="637"/>
      <c r="BX840" s="637"/>
      <c r="BY840" s="637"/>
      <c r="BZ840" s="637"/>
      <c r="CA840" s="637"/>
      <c r="CB840" s="637"/>
    </row>
    <row r="841" spans="3:80">
      <c r="C841" s="636"/>
      <c r="D841" s="637"/>
      <c r="E841" s="637"/>
      <c r="F841" s="637"/>
      <c r="G841" s="637"/>
      <c r="H841" s="637"/>
      <c r="I841" s="637"/>
      <c r="J841" s="637"/>
      <c r="K841" s="637"/>
      <c r="L841" s="637"/>
      <c r="M841" s="637"/>
      <c r="N841" s="637"/>
      <c r="O841" s="637"/>
      <c r="P841" s="637"/>
      <c r="Q841" s="637"/>
      <c r="R841" s="637"/>
      <c r="S841" s="637"/>
      <c r="T841" s="637"/>
      <c r="U841" s="637"/>
      <c r="V841" s="637"/>
      <c r="W841" s="637"/>
      <c r="X841" s="637"/>
      <c r="Y841" s="637"/>
      <c r="Z841" s="637"/>
      <c r="AA841" s="637"/>
      <c r="AB841" s="637"/>
      <c r="AC841" s="637"/>
      <c r="AD841" s="637"/>
      <c r="AE841" s="637"/>
      <c r="AF841" s="637"/>
      <c r="AG841" s="637"/>
      <c r="AH841" s="637"/>
      <c r="AI841" s="637"/>
      <c r="AJ841" s="637"/>
      <c r="AK841" s="637"/>
      <c r="AL841" s="637"/>
      <c r="AM841" s="637"/>
      <c r="AN841" s="637"/>
      <c r="AO841" s="637"/>
      <c r="AP841" s="637"/>
      <c r="AQ841" s="637"/>
      <c r="AR841" s="637"/>
      <c r="AS841" s="637"/>
      <c r="AT841" s="637"/>
      <c r="AU841" s="637"/>
      <c r="AV841" s="637"/>
      <c r="AW841" s="637"/>
      <c r="AX841" s="637"/>
      <c r="AY841" s="637"/>
      <c r="AZ841" s="637"/>
      <c r="BA841" s="637"/>
      <c r="BB841" s="637"/>
      <c r="BC841" s="637"/>
      <c r="BD841" s="637"/>
      <c r="BE841" s="637"/>
      <c r="BF841" s="637"/>
      <c r="BG841" s="637"/>
      <c r="BH841" s="637"/>
      <c r="BI841" s="637"/>
      <c r="BJ841" s="637"/>
      <c r="BK841" s="637"/>
      <c r="BL841" s="637"/>
      <c r="BM841" s="637"/>
      <c r="BN841" s="637"/>
      <c r="BO841" s="637"/>
      <c r="BP841" s="637"/>
      <c r="BQ841" s="637"/>
      <c r="BR841" s="637"/>
      <c r="BS841" s="637"/>
      <c r="BT841" s="637"/>
      <c r="BU841" s="637"/>
      <c r="BV841" s="637"/>
      <c r="BW841" s="637"/>
      <c r="BX841" s="637"/>
      <c r="BY841" s="637"/>
      <c r="BZ841" s="637"/>
      <c r="CA841" s="637"/>
      <c r="CB841" s="637"/>
    </row>
    <row r="842" spans="3:80">
      <c r="C842" s="636"/>
      <c r="D842" s="637"/>
      <c r="E842" s="637"/>
      <c r="F842" s="637"/>
      <c r="G842" s="637"/>
      <c r="H842" s="637"/>
      <c r="I842" s="637"/>
      <c r="J842" s="637"/>
      <c r="K842" s="637"/>
      <c r="L842" s="637"/>
      <c r="M842" s="637"/>
      <c r="N842" s="637"/>
      <c r="O842" s="637"/>
      <c r="P842" s="637"/>
      <c r="Q842" s="637"/>
      <c r="R842" s="637"/>
      <c r="S842" s="637"/>
      <c r="T842" s="637"/>
      <c r="U842" s="637"/>
      <c r="V842" s="637"/>
      <c r="W842" s="637"/>
      <c r="X842" s="637"/>
      <c r="Y842" s="637"/>
      <c r="Z842" s="637"/>
      <c r="AA842" s="637"/>
      <c r="AB842" s="637"/>
      <c r="AC842" s="637"/>
      <c r="AD842" s="637"/>
      <c r="AE842" s="637"/>
      <c r="AF842" s="637"/>
      <c r="AG842" s="637"/>
      <c r="AH842" s="637"/>
      <c r="AI842" s="637"/>
      <c r="AJ842" s="637"/>
      <c r="AK842" s="637"/>
      <c r="AL842" s="637"/>
      <c r="AM842" s="637"/>
      <c r="AN842" s="637"/>
      <c r="AO842" s="637"/>
      <c r="AP842" s="637"/>
      <c r="AQ842" s="637"/>
      <c r="AR842" s="637"/>
      <c r="AS842" s="637"/>
      <c r="AT842" s="637"/>
      <c r="AU842" s="637"/>
      <c r="AV842" s="637"/>
      <c r="AW842" s="637"/>
      <c r="AX842" s="637"/>
      <c r="AY842" s="637"/>
      <c r="AZ842" s="637"/>
      <c r="BA842" s="637"/>
      <c r="BB842" s="637"/>
      <c r="BC842" s="637"/>
      <c r="BD842" s="637"/>
      <c r="BE842" s="637"/>
      <c r="BF842" s="637"/>
      <c r="BG842" s="637"/>
      <c r="BH842" s="637"/>
      <c r="BI842" s="637"/>
      <c r="BJ842" s="637"/>
      <c r="BK842" s="637"/>
      <c r="BL842" s="637"/>
      <c r="BM842" s="637"/>
      <c r="BN842" s="637"/>
      <c r="BO842" s="637"/>
      <c r="BP842" s="637"/>
      <c r="BQ842" s="637"/>
      <c r="BR842" s="637"/>
      <c r="BS842" s="637"/>
      <c r="BT842" s="637"/>
      <c r="BU842" s="637"/>
      <c r="BV842" s="637"/>
      <c r="BW842" s="637"/>
      <c r="BX842" s="637"/>
      <c r="BY842" s="637"/>
      <c r="BZ842" s="637"/>
      <c r="CA842" s="637"/>
      <c r="CB842" s="637"/>
    </row>
    <row r="843" spans="3:80">
      <c r="C843" s="636"/>
      <c r="D843" s="637"/>
      <c r="E843" s="637"/>
      <c r="F843" s="637"/>
      <c r="G843" s="637"/>
      <c r="H843" s="637"/>
      <c r="I843" s="637"/>
      <c r="J843" s="637"/>
      <c r="K843" s="637"/>
      <c r="L843" s="637"/>
      <c r="M843" s="637"/>
      <c r="N843" s="637"/>
      <c r="O843" s="637"/>
      <c r="P843" s="637"/>
      <c r="Q843" s="637"/>
      <c r="R843" s="637"/>
      <c r="S843" s="637"/>
      <c r="T843" s="637"/>
      <c r="U843" s="637"/>
      <c r="V843" s="637"/>
      <c r="W843" s="637"/>
      <c r="X843" s="637"/>
      <c r="Y843" s="637"/>
      <c r="Z843" s="637"/>
      <c r="AA843" s="637"/>
      <c r="AB843" s="637"/>
      <c r="AC843" s="637"/>
      <c r="AD843" s="637"/>
      <c r="AE843" s="637"/>
      <c r="AF843" s="637"/>
      <c r="AG843" s="637"/>
      <c r="AH843" s="637"/>
      <c r="AI843" s="637"/>
      <c r="AJ843" s="637"/>
      <c r="AK843" s="637"/>
      <c r="AL843" s="637"/>
      <c r="AM843" s="637"/>
      <c r="AN843" s="637"/>
      <c r="AO843" s="637"/>
      <c r="AP843" s="637"/>
      <c r="AQ843" s="637"/>
      <c r="AR843" s="637"/>
      <c r="AS843" s="637"/>
      <c r="AT843" s="637"/>
      <c r="AU843" s="637"/>
      <c r="AV843" s="637"/>
      <c r="AW843" s="637"/>
      <c r="AX843" s="637"/>
      <c r="AY843" s="637"/>
      <c r="AZ843" s="637"/>
      <c r="BA843" s="637"/>
      <c r="BB843" s="637"/>
      <c r="BC843" s="637"/>
      <c r="BD843" s="637"/>
      <c r="BE843" s="637"/>
      <c r="BF843" s="637"/>
      <c r="BG843" s="637"/>
      <c r="BH843" s="637"/>
      <c r="BI843" s="637"/>
      <c r="BJ843" s="637"/>
      <c r="BK843" s="637"/>
      <c r="BL843" s="637"/>
      <c r="BM843" s="637"/>
      <c r="BN843" s="637"/>
      <c r="BO843" s="637"/>
      <c r="BP843" s="637"/>
      <c r="BQ843" s="637"/>
      <c r="BR843" s="637"/>
      <c r="BS843" s="637"/>
      <c r="BT843" s="637"/>
      <c r="BU843" s="637"/>
      <c r="BV843" s="637"/>
      <c r="BW843" s="637"/>
      <c r="BX843" s="637"/>
      <c r="BY843" s="637"/>
      <c r="BZ843" s="637"/>
      <c r="CA843" s="637"/>
      <c r="CB843" s="637"/>
    </row>
    <row r="844" spans="3:80">
      <c r="C844" s="636"/>
      <c r="D844" s="637"/>
      <c r="E844" s="637"/>
      <c r="F844" s="637"/>
      <c r="G844" s="637"/>
      <c r="H844" s="637"/>
      <c r="I844" s="637"/>
      <c r="J844" s="637"/>
      <c r="K844" s="637"/>
      <c r="L844" s="637"/>
      <c r="M844" s="637"/>
      <c r="N844" s="637"/>
      <c r="O844" s="637"/>
      <c r="P844" s="637"/>
      <c r="Q844" s="637"/>
      <c r="R844" s="637"/>
      <c r="S844" s="637"/>
      <c r="T844" s="637"/>
      <c r="U844" s="637"/>
      <c r="V844" s="637"/>
      <c r="W844" s="637"/>
      <c r="X844" s="637"/>
      <c r="Y844" s="637"/>
      <c r="Z844" s="637"/>
      <c r="AA844" s="637"/>
      <c r="AB844" s="637"/>
      <c r="AC844" s="637"/>
      <c r="AD844" s="637"/>
      <c r="AE844" s="637"/>
      <c r="AF844" s="637"/>
      <c r="AG844" s="637"/>
      <c r="AH844" s="637"/>
      <c r="AI844" s="637"/>
      <c r="AJ844" s="637"/>
      <c r="AK844" s="637"/>
      <c r="AL844" s="637"/>
      <c r="AM844" s="637"/>
      <c r="AN844" s="637"/>
      <c r="AO844" s="637"/>
      <c r="AP844" s="637"/>
      <c r="AQ844" s="637"/>
      <c r="AR844" s="637"/>
      <c r="AS844" s="637"/>
      <c r="AT844" s="637"/>
      <c r="AU844" s="637"/>
      <c r="AV844" s="637"/>
      <c r="AW844" s="637"/>
      <c r="AX844" s="637"/>
      <c r="AY844" s="637"/>
      <c r="AZ844" s="637"/>
      <c r="BA844" s="637"/>
      <c r="BB844" s="637"/>
      <c r="BC844" s="637"/>
      <c r="BD844" s="637"/>
      <c r="BE844" s="637"/>
      <c r="BF844" s="637"/>
      <c r="BG844" s="637"/>
      <c r="BH844" s="637"/>
      <c r="BI844" s="637"/>
      <c r="BJ844" s="637"/>
      <c r="BK844" s="637"/>
      <c r="BL844" s="637"/>
      <c r="BM844" s="637"/>
      <c r="BN844" s="637"/>
      <c r="BO844" s="637"/>
      <c r="BP844" s="637"/>
      <c r="BQ844" s="637"/>
      <c r="BR844" s="637"/>
      <c r="BS844" s="637"/>
      <c r="BT844" s="637"/>
      <c r="BU844" s="637"/>
      <c r="BV844" s="637"/>
      <c r="BW844" s="637"/>
      <c r="BX844" s="637"/>
      <c r="BY844" s="637"/>
      <c r="BZ844" s="637"/>
      <c r="CA844" s="637"/>
      <c r="CB844" s="637"/>
    </row>
    <row r="845" spans="3:80">
      <c r="C845" s="636"/>
      <c r="D845" s="637"/>
      <c r="E845" s="637"/>
      <c r="F845" s="637"/>
      <c r="G845" s="637"/>
      <c r="H845" s="637"/>
      <c r="I845" s="637"/>
      <c r="J845" s="637"/>
      <c r="K845" s="637"/>
      <c r="L845" s="637"/>
      <c r="M845" s="637"/>
      <c r="N845" s="637"/>
      <c r="O845" s="637"/>
      <c r="P845" s="637"/>
      <c r="Q845" s="637"/>
      <c r="R845" s="637"/>
      <c r="S845" s="637"/>
      <c r="T845" s="637"/>
      <c r="U845" s="637"/>
      <c r="V845" s="637"/>
      <c r="W845" s="637"/>
      <c r="X845" s="637"/>
      <c r="Y845" s="637"/>
      <c r="Z845" s="637"/>
      <c r="AA845" s="637"/>
      <c r="AB845" s="637"/>
      <c r="AC845" s="637"/>
      <c r="AD845" s="637"/>
      <c r="AE845" s="637"/>
      <c r="AF845" s="637"/>
      <c r="AG845" s="637"/>
      <c r="AH845" s="637"/>
      <c r="AI845" s="637"/>
      <c r="AJ845" s="637"/>
      <c r="AK845" s="637"/>
      <c r="AL845" s="637"/>
      <c r="AM845" s="637"/>
      <c r="AN845" s="637"/>
      <c r="AO845" s="637"/>
      <c r="AP845" s="637"/>
      <c r="AQ845" s="637"/>
      <c r="AR845" s="637"/>
      <c r="AS845" s="637"/>
      <c r="AT845" s="637"/>
      <c r="AU845" s="637"/>
      <c r="AV845" s="637"/>
      <c r="AW845" s="637"/>
      <c r="AX845" s="637"/>
      <c r="AY845" s="637"/>
      <c r="AZ845" s="637"/>
      <c r="BA845" s="637"/>
      <c r="BB845" s="637"/>
      <c r="BC845" s="637"/>
      <c r="BD845" s="637"/>
      <c r="BE845" s="637"/>
      <c r="BF845" s="637"/>
      <c r="BG845" s="637"/>
      <c r="BH845" s="637"/>
      <c r="BI845" s="637"/>
      <c r="BJ845" s="637"/>
      <c r="BK845" s="637"/>
      <c r="BL845" s="637"/>
      <c r="BM845" s="637"/>
      <c r="BN845" s="637"/>
      <c r="BO845" s="637"/>
      <c r="BP845" s="637"/>
      <c r="BQ845" s="637"/>
      <c r="BR845" s="637"/>
      <c r="BS845" s="637"/>
      <c r="BT845" s="637"/>
      <c r="BU845" s="637"/>
      <c r="BV845" s="637"/>
      <c r="BW845" s="637"/>
      <c r="BX845" s="637"/>
      <c r="BY845" s="637"/>
      <c r="BZ845" s="637"/>
      <c r="CA845" s="637"/>
      <c r="CB845" s="637"/>
    </row>
    <row r="846" spans="3:80">
      <c r="C846" s="636"/>
      <c r="D846" s="637"/>
      <c r="E846" s="637"/>
      <c r="F846" s="637"/>
      <c r="G846" s="637"/>
      <c r="H846" s="637"/>
      <c r="I846" s="637"/>
      <c r="J846" s="637"/>
      <c r="K846" s="637"/>
      <c r="L846" s="637"/>
      <c r="M846" s="637"/>
      <c r="N846" s="637"/>
      <c r="O846" s="637"/>
      <c r="P846" s="637"/>
      <c r="Q846" s="637"/>
      <c r="R846" s="637"/>
      <c r="S846" s="637"/>
      <c r="T846" s="637"/>
      <c r="U846" s="637"/>
      <c r="V846" s="637"/>
      <c r="W846" s="637"/>
      <c r="X846" s="637"/>
      <c r="Y846" s="637"/>
      <c r="Z846" s="637"/>
      <c r="AA846" s="637"/>
      <c r="AB846" s="637"/>
      <c r="AC846" s="637"/>
      <c r="AD846" s="637"/>
      <c r="AE846" s="637"/>
      <c r="AF846" s="637"/>
      <c r="AG846" s="637"/>
      <c r="AH846" s="637"/>
      <c r="AI846" s="637"/>
      <c r="AJ846" s="637"/>
      <c r="AK846" s="637"/>
      <c r="AL846" s="637"/>
      <c r="AM846" s="637"/>
      <c r="AN846" s="637"/>
      <c r="AO846" s="637"/>
      <c r="AP846" s="637"/>
      <c r="AQ846" s="637"/>
      <c r="AR846" s="637"/>
      <c r="AS846" s="637"/>
      <c r="AT846" s="637"/>
      <c r="AU846" s="637"/>
      <c r="AV846" s="637"/>
      <c r="AW846" s="637"/>
      <c r="AX846" s="637"/>
      <c r="AY846" s="637"/>
      <c r="AZ846" s="637"/>
      <c r="BA846" s="637"/>
      <c r="BB846" s="637"/>
      <c r="BC846" s="637"/>
      <c r="BD846" s="637"/>
      <c r="BE846" s="637"/>
      <c r="BF846" s="637"/>
      <c r="BG846" s="637"/>
      <c r="BH846" s="637"/>
      <c r="BI846" s="637"/>
      <c r="BJ846" s="637"/>
      <c r="BK846" s="637"/>
      <c r="BL846" s="637"/>
      <c r="BM846" s="637"/>
      <c r="BN846" s="637"/>
      <c r="BO846" s="637"/>
      <c r="BP846" s="637"/>
      <c r="BQ846" s="637"/>
      <c r="BR846" s="637"/>
      <c r="BS846" s="637"/>
      <c r="BT846" s="637"/>
      <c r="BU846" s="637"/>
      <c r="BV846" s="637"/>
      <c r="BW846" s="637"/>
      <c r="BX846" s="637"/>
      <c r="BY846" s="637"/>
      <c r="BZ846" s="637"/>
      <c r="CA846" s="637"/>
      <c r="CB846" s="637"/>
    </row>
    <row r="847" spans="3:80">
      <c r="C847" s="636"/>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c r="AZ847" s="637"/>
      <c r="BA847" s="637"/>
      <c r="BB847" s="637"/>
      <c r="BC847" s="637"/>
      <c r="BD847" s="637"/>
      <c r="BE847" s="637"/>
      <c r="BF847" s="637"/>
      <c r="BG847" s="637"/>
      <c r="BH847" s="637"/>
      <c r="BI847" s="637"/>
      <c r="BJ847" s="637"/>
      <c r="BK847" s="637"/>
      <c r="BL847" s="637"/>
      <c r="BM847" s="637"/>
      <c r="BN847" s="637"/>
      <c r="BO847" s="637"/>
      <c r="BP847" s="637"/>
      <c r="BQ847" s="637"/>
      <c r="BR847" s="637"/>
      <c r="BS847" s="637"/>
      <c r="BT847" s="637"/>
      <c r="BU847" s="637"/>
      <c r="BV847" s="637"/>
      <c r="BW847" s="637"/>
      <c r="BX847" s="637"/>
      <c r="BY847" s="637"/>
      <c r="BZ847" s="637"/>
      <c r="CA847" s="637"/>
      <c r="CB847" s="637"/>
    </row>
    <row r="848" spans="3:80">
      <c r="C848" s="636"/>
      <c r="D848" s="637"/>
      <c r="E848" s="637"/>
      <c r="F848" s="637"/>
      <c r="G848" s="637"/>
      <c r="H848" s="637"/>
      <c r="I848" s="637"/>
      <c r="J848" s="637"/>
      <c r="K848" s="637"/>
      <c r="L848" s="637"/>
      <c r="M848" s="637"/>
      <c r="N848" s="637"/>
      <c r="O848" s="637"/>
      <c r="P848" s="637"/>
      <c r="Q848" s="637"/>
      <c r="R848" s="637"/>
      <c r="S848" s="637"/>
      <c r="T848" s="637"/>
      <c r="U848" s="637"/>
      <c r="V848" s="637"/>
      <c r="W848" s="637"/>
      <c r="X848" s="637"/>
      <c r="Y848" s="637"/>
      <c r="Z848" s="637"/>
      <c r="AA848" s="637"/>
      <c r="AB848" s="637"/>
      <c r="AC848" s="637"/>
      <c r="AD848" s="637"/>
      <c r="AE848" s="637"/>
      <c r="AF848" s="637"/>
      <c r="AG848" s="637"/>
      <c r="AH848" s="637"/>
      <c r="AI848" s="637"/>
      <c r="AJ848" s="637"/>
      <c r="AK848" s="637"/>
      <c r="AL848" s="637"/>
      <c r="AM848" s="637"/>
      <c r="AN848" s="637"/>
      <c r="AO848" s="637"/>
      <c r="AP848" s="637"/>
      <c r="AQ848" s="637"/>
      <c r="AR848" s="637"/>
      <c r="AS848" s="637"/>
      <c r="AT848" s="637"/>
      <c r="AU848" s="637"/>
      <c r="AV848" s="637"/>
      <c r="AW848" s="637"/>
      <c r="AX848" s="637"/>
      <c r="AY848" s="637"/>
      <c r="AZ848" s="637"/>
      <c r="BA848" s="637"/>
      <c r="BB848" s="637"/>
      <c r="BC848" s="637"/>
      <c r="BD848" s="637"/>
      <c r="BE848" s="637"/>
      <c r="BF848" s="637"/>
      <c r="BG848" s="637"/>
      <c r="BH848" s="637"/>
      <c r="BI848" s="637"/>
      <c r="BJ848" s="637"/>
      <c r="BK848" s="637"/>
      <c r="BL848" s="637"/>
      <c r="BM848" s="637"/>
      <c r="BN848" s="637"/>
      <c r="BO848" s="637"/>
      <c r="BP848" s="637"/>
      <c r="BQ848" s="637"/>
      <c r="BR848" s="637"/>
      <c r="BS848" s="637"/>
      <c r="BT848" s="637"/>
      <c r="BU848" s="637"/>
      <c r="BV848" s="637"/>
      <c r="BW848" s="637"/>
      <c r="BX848" s="637"/>
      <c r="BY848" s="637"/>
      <c r="BZ848" s="637"/>
      <c r="CA848" s="637"/>
      <c r="CB848" s="637"/>
    </row>
    <row r="849" spans="3:80">
      <c r="C849" s="636"/>
      <c r="D849" s="637"/>
      <c r="E849" s="637"/>
      <c r="F849" s="637"/>
      <c r="G849" s="637"/>
      <c r="H849" s="637"/>
      <c r="I849" s="637"/>
      <c r="J849" s="637"/>
      <c r="K849" s="637"/>
      <c r="L849" s="637"/>
      <c r="M849" s="637"/>
      <c r="N849" s="637"/>
      <c r="O849" s="637"/>
      <c r="P849" s="637"/>
      <c r="Q849" s="637"/>
      <c r="R849" s="637"/>
      <c r="S849" s="637"/>
      <c r="T849" s="637"/>
      <c r="U849" s="637"/>
      <c r="V849" s="637"/>
      <c r="W849" s="637"/>
      <c r="X849" s="637"/>
      <c r="Y849" s="637"/>
      <c r="Z849" s="637"/>
      <c r="AA849" s="637"/>
      <c r="AB849" s="637"/>
      <c r="AC849" s="637"/>
      <c r="AD849" s="637"/>
      <c r="AE849" s="637"/>
      <c r="AF849" s="637"/>
      <c r="AG849" s="637"/>
      <c r="AH849" s="637"/>
      <c r="AI849" s="637"/>
      <c r="AJ849" s="637"/>
      <c r="AK849" s="637"/>
      <c r="AL849" s="637"/>
      <c r="AM849" s="637"/>
      <c r="AN849" s="637"/>
      <c r="AO849" s="637"/>
      <c r="AP849" s="637"/>
      <c r="AQ849" s="637"/>
      <c r="AR849" s="637"/>
      <c r="AS849" s="637"/>
      <c r="AT849" s="637"/>
      <c r="AU849" s="637"/>
      <c r="AV849" s="637"/>
      <c r="AW849" s="637"/>
      <c r="AX849" s="637"/>
      <c r="AY849" s="637"/>
      <c r="AZ849" s="637"/>
      <c r="BA849" s="637"/>
      <c r="BB849" s="637"/>
      <c r="BC849" s="637"/>
      <c r="BD849" s="637"/>
      <c r="BE849" s="637"/>
      <c r="BF849" s="637"/>
      <c r="BG849" s="637"/>
      <c r="BH849" s="637"/>
      <c r="BI849" s="637"/>
      <c r="BJ849" s="637"/>
      <c r="BK849" s="637"/>
      <c r="BL849" s="637"/>
      <c r="BM849" s="637"/>
      <c r="BN849" s="637"/>
      <c r="BO849" s="637"/>
      <c r="BP849" s="637"/>
      <c r="BQ849" s="637"/>
      <c r="BR849" s="637"/>
      <c r="BS849" s="637"/>
      <c r="BT849" s="637"/>
      <c r="BU849" s="637"/>
      <c r="BV849" s="637"/>
      <c r="BW849" s="637"/>
      <c r="BX849" s="637"/>
      <c r="BY849" s="637"/>
      <c r="BZ849" s="637"/>
      <c r="CA849" s="637"/>
      <c r="CB849" s="637"/>
    </row>
    <row r="850" spans="3:80">
      <c r="C850" s="636"/>
      <c r="D850" s="637"/>
      <c r="E850" s="637"/>
      <c r="F850" s="637"/>
      <c r="G850" s="637"/>
      <c r="H850" s="637"/>
      <c r="I850" s="637"/>
      <c r="J850" s="637"/>
      <c r="K850" s="637"/>
      <c r="L850" s="637"/>
      <c r="M850" s="637"/>
      <c r="N850" s="637"/>
      <c r="O850" s="637"/>
      <c r="P850" s="637"/>
      <c r="Q850" s="637"/>
      <c r="R850" s="637"/>
      <c r="S850" s="637"/>
      <c r="T850" s="637"/>
      <c r="U850" s="637"/>
      <c r="V850" s="637"/>
      <c r="W850" s="637"/>
      <c r="X850" s="637"/>
      <c r="Y850" s="637"/>
      <c r="Z850" s="637"/>
      <c r="AA850" s="637"/>
      <c r="AB850" s="637"/>
      <c r="AC850" s="637"/>
      <c r="AD850" s="637"/>
      <c r="AE850" s="637"/>
      <c r="AF850" s="637"/>
      <c r="AG850" s="637"/>
      <c r="AH850" s="637"/>
      <c r="AI850" s="637"/>
      <c r="AJ850" s="637"/>
      <c r="AK850" s="637"/>
      <c r="AL850" s="637"/>
      <c r="AM850" s="637"/>
      <c r="AN850" s="637"/>
      <c r="AO850" s="637"/>
      <c r="AP850" s="637"/>
      <c r="AQ850" s="637"/>
      <c r="AR850" s="637"/>
      <c r="AS850" s="637"/>
      <c r="AT850" s="637"/>
      <c r="AU850" s="637"/>
      <c r="AV850" s="637"/>
      <c r="AW850" s="637"/>
      <c r="AX850" s="637"/>
      <c r="AY850" s="637"/>
      <c r="AZ850" s="637"/>
      <c r="BA850" s="637"/>
      <c r="BB850" s="637"/>
      <c r="BC850" s="637"/>
      <c r="BD850" s="637"/>
      <c r="BE850" s="637"/>
      <c r="BF850" s="637"/>
      <c r="BG850" s="637"/>
      <c r="BH850" s="637"/>
      <c r="BI850" s="637"/>
      <c r="BJ850" s="637"/>
      <c r="BK850" s="637"/>
      <c r="BL850" s="637"/>
      <c r="BM850" s="637"/>
      <c r="BN850" s="637"/>
      <c r="BO850" s="637"/>
      <c r="BP850" s="637"/>
      <c r="BQ850" s="637"/>
      <c r="BR850" s="637"/>
      <c r="BS850" s="637"/>
      <c r="BT850" s="637"/>
      <c r="BU850" s="637"/>
      <c r="BV850" s="637"/>
      <c r="BW850" s="637"/>
      <c r="BX850" s="637"/>
      <c r="BY850" s="637"/>
      <c r="BZ850" s="637"/>
      <c r="CA850" s="637"/>
      <c r="CB850" s="637"/>
    </row>
    <row r="851" spans="3:80">
      <c r="C851" s="636"/>
      <c r="D851" s="637"/>
      <c r="E851" s="637"/>
      <c r="F851" s="637"/>
      <c r="G851" s="637"/>
      <c r="H851" s="637"/>
      <c r="I851" s="637"/>
      <c r="J851" s="637"/>
      <c r="K851" s="637"/>
      <c r="L851" s="637"/>
      <c r="M851" s="637"/>
      <c r="N851" s="637"/>
      <c r="O851" s="637"/>
      <c r="P851" s="637"/>
      <c r="Q851" s="637"/>
      <c r="R851" s="637"/>
      <c r="S851" s="637"/>
      <c r="T851" s="637"/>
      <c r="U851" s="637"/>
      <c r="V851" s="637"/>
      <c r="W851" s="637"/>
      <c r="X851" s="637"/>
      <c r="Y851" s="637"/>
      <c r="Z851" s="637"/>
      <c r="AA851" s="637"/>
      <c r="AB851" s="637"/>
      <c r="AC851" s="637"/>
      <c r="AD851" s="637"/>
      <c r="AE851" s="637"/>
      <c r="AF851" s="637"/>
      <c r="AG851" s="637"/>
      <c r="AH851" s="637"/>
      <c r="AI851" s="637"/>
      <c r="AJ851" s="637"/>
      <c r="AK851" s="637"/>
      <c r="AL851" s="637"/>
      <c r="AM851" s="637"/>
      <c r="AN851" s="637"/>
      <c r="AO851" s="637"/>
      <c r="AP851" s="637"/>
      <c r="AQ851" s="637"/>
      <c r="AR851" s="637"/>
      <c r="AS851" s="637"/>
      <c r="AT851" s="637"/>
      <c r="AU851" s="637"/>
      <c r="AV851" s="637"/>
      <c r="AW851" s="637"/>
      <c r="AX851" s="637"/>
      <c r="AY851" s="637"/>
      <c r="AZ851" s="637"/>
      <c r="BA851" s="637"/>
      <c r="BB851" s="637"/>
      <c r="BC851" s="637"/>
      <c r="BD851" s="637"/>
      <c r="BE851" s="637"/>
      <c r="BF851" s="637"/>
      <c r="BG851" s="637"/>
      <c r="BH851" s="637"/>
      <c r="BI851" s="637"/>
      <c r="BJ851" s="637"/>
      <c r="BK851" s="637"/>
      <c r="BL851" s="637"/>
      <c r="BM851" s="637"/>
      <c r="BN851" s="637"/>
      <c r="BO851" s="637"/>
      <c r="BP851" s="637"/>
      <c r="BQ851" s="637"/>
      <c r="BR851" s="637"/>
      <c r="BS851" s="637"/>
      <c r="BT851" s="637"/>
      <c r="BU851" s="637"/>
      <c r="BV851" s="637"/>
      <c r="BW851" s="637"/>
      <c r="BX851" s="637"/>
      <c r="BY851" s="637"/>
      <c r="BZ851" s="637"/>
      <c r="CA851" s="637"/>
      <c r="CB851" s="637"/>
    </row>
    <row r="852" spans="3:80">
      <c r="C852" s="636"/>
      <c r="D852" s="637"/>
      <c r="E852" s="637"/>
      <c r="F852" s="637"/>
      <c r="G852" s="637"/>
      <c r="H852" s="637"/>
      <c r="I852" s="637"/>
      <c r="J852" s="637"/>
      <c r="K852" s="637"/>
      <c r="L852" s="637"/>
      <c r="M852" s="637"/>
      <c r="N852" s="637"/>
      <c r="O852" s="637"/>
      <c r="P852" s="637"/>
      <c r="Q852" s="637"/>
      <c r="R852" s="637"/>
      <c r="S852" s="637"/>
      <c r="T852" s="637"/>
      <c r="U852" s="637"/>
      <c r="V852" s="637"/>
      <c r="W852" s="637"/>
      <c r="X852" s="637"/>
      <c r="Y852" s="637"/>
      <c r="Z852" s="637"/>
      <c r="AA852" s="637"/>
      <c r="AB852" s="637"/>
      <c r="AC852" s="637"/>
      <c r="AD852" s="637"/>
      <c r="AE852" s="637"/>
      <c r="AF852" s="637"/>
      <c r="AG852" s="637"/>
      <c r="AH852" s="637"/>
      <c r="AI852" s="637"/>
      <c r="AJ852" s="637"/>
      <c r="AK852" s="637"/>
      <c r="AL852" s="637"/>
      <c r="AM852" s="637"/>
      <c r="AN852" s="637"/>
      <c r="AO852" s="637"/>
      <c r="AP852" s="637"/>
      <c r="AQ852" s="637"/>
      <c r="AR852" s="637"/>
      <c r="AS852" s="637"/>
      <c r="AT852" s="637"/>
      <c r="AU852" s="637"/>
      <c r="AV852" s="637"/>
      <c r="AW852" s="637"/>
      <c r="AX852" s="637"/>
      <c r="AY852" s="637"/>
      <c r="AZ852" s="637"/>
      <c r="BA852" s="637"/>
      <c r="BB852" s="637"/>
      <c r="BC852" s="637"/>
      <c r="BD852" s="637"/>
      <c r="BE852" s="637"/>
      <c r="BF852" s="637"/>
      <c r="BG852" s="637"/>
      <c r="BH852" s="637"/>
      <c r="BI852" s="637"/>
      <c r="BJ852" s="637"/>
      <c r="BK852" s="637"/>
      <c r="BL852" s="637"/>
      <c r="BM852" s="637"/>
      <c r="BN852" s="637"/>
      <c r="BO852" s="637"/>
      <c r="BP852" s="637"/>
      <c r="BQ852" s="637"/>
      <c r="BR852" s="637"/>
      <c r="BS852" s="637"/>
      <c r="BT852" s="637"/>
      <c r="BU852" s="637"/>
      <c r="BV852" s="637"/>
      <c r="BW852" s="637"/>
      <c r="BX852" s="637"/>
      <c r="BY852" s="637"/>
      <c r="BZ852" s="637"/>
      <c r="CA852" s="637"/>
      <c r="CB852" s="637"/>
    </row>
    <row r="853" spans="3:80">
      <c r="C853" s="636"/>
      <c r="D853" s="637"/>
      <c r="E853" s="637"/>
      <c r="F853" s="637"/>
      <c r="G853" s="637"/>
      <c r="H853" s="637"/>
      <c r="I853" s="637"/>
      <c r="J853" s="637"/>
      <c r="K853" s="637"/>
      <c r="L853" s="637"/>
      <c r="M853" s="637"/>
      <c r="N853" s="637"/>
      <c r="O853" s="637"/>
      <c r="P853" s="637"/>
      <c r="Q853" s="637"/>
      <c r="R853" s="637"/>
      <c r="S853" s="637"/>
      <c r="T853" s="637"/>
      <c r="U853" s="637"/>
      <c r="V853" s="637"/>
      <c r="W853" s="637"/>
      <c r="X853" s="637"/>
      <c r="Y853" s="637"/>
      <c r="Z853" s="637"/>
      <c r="AA853" s="637"/>
      <c r="AB853" s="637"/>
      <c r="AC853" s="637"/>
      <c r="AD853" s="637"/>
      <c r="AE853" s="637"/>
      <c r="AF853" s="637"/>
      <c r="AG853" s="637"/>
      <c r="AH853" s="637"/>
      <c r="AI853" s="637"/>
      <c r="AJ853" s="637"/>
      <c r="AK853" s="637"/>
      <c r="AL853" s="637"/>
      <c r="AM853" s="637"/>
      <c r="AN853" s="637"/>
      <c r="AO853" s="637"/>
      <c r="AP853" s="637"/>
      <c r="AQ853" s="637"/>
      <c r="AR853" s="637"/>
      <c r="AS853" s="637"/>
      <c r="AT853" s="637"/>
      <c r="AU853" s="637"/>
      <c r="AV853" s="637"/>
      <c r="AW853" s="637"/>
      <c r="AX853" s="637"/>
      <c r="AY853" s="637"/>
      <c r="AZ853" s="637"/>
      <c r="BA853" s="637"/>
      <c r="BB853" s="637"/>
      <c r="BC853" s="637"/>
      <c r="BD853" s="637"/>
      <c r="BE853" s="637"/>
      <c r="BF853" s="637"/>
      <c r="BG853" s="637"/>
      <c r="BH853" s="637"/>
      <c r="BI853" s="637"/>
      <c r="BJ853" s="637"/>
      <c r="BK853" s="637"/>
      <c r="BL853" s="637"/>
      <c r="BM853" s="637"/>
      <c r="BN853" s="637"/>
      <c r="BO853" s="637"/>
      <c r="BP853" s="637"/>
      <c r="BQ853" s="637"/>
      <c r="BR853" s="637"/>
      <c r="BS853" s="637"/>
      <c r="BT853" s="637"/>
      <c r="BU853" s="637"/>
      <c r="BV853" s="637"/>
      <c r="BW853" s="637"/>
      <c r="BX853" s="637"/>
      <c r="BY853" s="637"/>
      <c r="BZ853" s="637"/>
      <c r="CA853" s="637"/>
      <c r="CB853" s="637"/>
    </row>
    <row r="854" spans="3:80">
      <c r="C854" s="636"/>
      <c r="D854" s="637"/>
      <c r="E854" s="637"/>
      <c r="F854" s="637"/>
      <c r="G854" s="637"/>
      <c r="H854" s="637"/>
      <c r="I854" s="637"/>
      <c r="J854" s="637"/>
      <c r="K854" s="637"/>
      <c r="L854" s="637"/>
      <c r="M854" s="637"/>
      <c r="N854" s="637"/>
      <c r="O854" s="637"/>
      <c r="P854" s="637"/>
      <c r="Q854" s="637"/>
      <c r="R854" s="637"/>
      <c r="S854" s="637"/>
      <c r="T854" s="637"/>
      <c r="U854" s="637"/>
      <c r="V854" s="637"/>
      <c r="W854" s="637"/>
      <c r="X854" s="637"/>
      <c r="Y854" s="637"/>
      <c r="Z854" s="637"/>
      <c r="AA854" s="637"/>
      <c r="AB854" s="637"/>
      <c r="AC854" s="637"/>
      <c r="AD854" s="637"/>
      <c r="AE854" s="637"/>
      <c r="AF854" s="637"/>
      <c r="AG854" s="637"/>
      <c r="AH854" s="637"/>
      <c r="AI854" s="637"/>
      <c r="AJ854" s="637"/>
      <c r="AK854" s="637"/>
      <c r="AL854" s="637"/>
      <c r="AM854" s="637"/>
      <c r="AN854" s="637"/>
      <c r="AO854" s="637"/>
      <c r="AP854" s="637"/>
      <c r="AQ854" s="637"/>
      <c r="AR854" s="637"/>
      <c r="AS854" s="637"/>
      <c r="AT854" s="637"/>
      <c r="AU854" s="637"/>
      <c r="AV854" s="637"/>
      <c r="AW854" s="637"/>
      <c r="AX854" s="637"/>
      <c r="AY854" s="637"/>
      <c r="AZ854" s="637"/>
      <c r="BA854" s="637"/>
      <c r="BB854" s="637"/>
      <c r="BC854" s="637"/>
      <c r="BD854" s="637"/>
      <c r="BE854" s="637"/>
      <c r="BF854" s="637"/>
      <c r="BG854" s="637"/>
      <c r="BH854" s="637"/>
      <c r="BI854" s="637"/>
      <c r="BJ854" s="637"/>
      <c r="BK854" s="637"/>
      <c r="BL854" s="637"/>
      <c r="BM854" s="637"/>
      <c r="BN854" s="637"/>
      <c r="BO854" s="637"/>
      <c r="BP854" s="637"/>
      <c r="BQ854" s="637"/>
      <c r="BR854" s="637"/>
      <c r="BS854" s="637"/>
      <c r="BT854" s="637"/>
      <c r="BU854" s="637"/>
      <c r="BV854" s="637"/>
      <c r="BW854" s="637"/>
      <c r="BX854" s="637"/>
      <c r="BY854" s="637"/>
      <c r="BZ854" s="637"/>
      <c r="CA854" s="637"/>
      <c r="CB854" s="637"/>
    </row>
    <row r="855" spans="3:80">
      <c r="C855" s="636"/>
      <c r="D855" s="637"/>
      <c r="E855" s="637"/>
      <c r="F855" s="637"/>
      <c r="G855" s="637"/>
      <c r="H855" s="637"/>
      <c r="I855" s="637"/>
      <c r="J855" s="637"/>
      <c r="K855" s="637"/>
      <c r="L855" s="637"/>
      <c r="M855" s="637"/>
      <c r="N855" s="637"/>
      <c r="O855" s="637"/>
      <c r="P855" s="637"/>
      <c r="Q855" s="637"/>
      <c r="R855" s="637"/>
      <c r="S855" s="637"/>
      <c r="T855" s="637"/>
      <c r="U855" s="637"/>
      <c r="V855" s="637"/>
      <c r="W855" s="637"/>
      <c r="X855" s="637"/>
      <c r="Y855" s="637"/>
      <c r="Z855" s="637"/>
      <c r="AA855" s="637"/>
      <c r="AB855" s="637"/>
      <c r="AC855" s="637"/>
      <c r="AD855" s="637"/>
      <c r="AE855" s="637"/>
      <c r="AF855" s="637"/>
      <c r="AG855" s="637"/>
      <c r="AH855" s="637"/>
      <c r="AI855" s="637"/>
      <c r="AJ855" s="637"/>
      <c r="AK855" s="637"/>
      <c r="AL855" s="637"/>
      <c r="AM855" s="637"/>
      <c r="AN855" s="637"/>
      <c r="AO855" s="637"/>
      <c r="AP855" s="637"/>
      <c r="AQ855" s="637"/>
      <c r="AR855" s="637"/>
      <c r="AS855" s="637"/>
      <c r="AT855" s="637"/>
      <c r="AU855" s="637"/>
      <c r="AV855" s="637"/>
      <c r="AW855" s="637"/>
      <c r="AX855" s="637"/>
      <c r="AY855" s="637"/>
      <c r="AZ855" s="637"/>
      <c r="BA855" s="637"/>
      <c r="BB855" s="637"/>
      <c r="BC855" s="637"/>
      <c r="BD855" s="637"/>
      <c r="BE855" s="637"/>
      <c r="BF855" s="637"/>
      <c r="BG855" s="637"/>
      <c r="BH855" s="637"/>
      <c r="BI855" s="637"/>
      <c r="BJ855" s="637"/>
      <c r="BK855" s="637"/>
      <c r="BL855" s="637"/>
      <c r="BM855" s="637"/>
      <c r="BN855" s="637"/>
      <c r="BO855" s="637"/>
      <c r="BP855" s="637"/>
      <c r="BQ855" s="637"/>
      <c r="BR855" s="637"/>
      <c r="BS855" s="637"/>
      <c r="BT855" s="637"/>
      <c r="BU855" s="637"/>
      <c r="BV855" s="637"/>
      <c r="BW855" s="637"/>
      <c r="BX855" s="637"/>
      <c r="BY855" s="637"/>
      <c r="BZ855" s="637"/>
      <c r="CA855" s="637"/>
      <c r="CB855" s="637"/>
    </row>
    <row r="856" spans="3:80">
      <c r="C856" s="636"/>
      <c r="D856" s="637"/>
      <c r="E856" s="637"/>
      <c r="F856" s="637"/>
      <c r="G856" s="637"/>
      <c r="H856" s="637"/>
      <c r="I856" s="637"/>
      <c r="J856" s="637"/>
      <c r="K856" s="637"/>
      <c r="L856" s="637"/>
      <c r="M856" s="637"/>
      <c r="N856" s="637"/>
      <c r="O856" s="637"/>
      <c r="P856" s="637"/>
      <c r="Q856" s="637"/>
      <c r="R856" s="637"/>
      <c r="S856" s="637"/>
      <c r="T856" s="637"/>
      <c r="U856" s="637"/>
      <c r="V856" s="637"/>
      <c r="W856" s="637"/>
      <c r="X856" s="637"/>
      <c r="Y856" s="637"/>
      <c r="Z856" s="637"/>
      <c r="AA856" s="637"/>
      <c r="AB856" s="637"/>
      <c r="AC856" s="637"/>
      <c r="AD856" s="637"/>
      <c r="AE856" s="637"/>
      <c r="AF856" s="637"/>
      <c r="AG856" s="637"/>
      <c r="AH856" s="637"/>
      <c r="AI856" s="637"/>
      <c r="AJ856" s="637"/>
      <c r="AK856" s="637"/>
      <c r="AL856" s="637"/>
      <c r="AM856" s="637"/>
      <c r="AN856" s="637"/>
      <c r="AO856" s="637"/>
      <c r="AP856" s="637"/>
      <c r="AQ856" s="637"/>
      <c r="AR856" s="637"/>
      <c r="AS856" s="637"/>
      <c r="AT856" s="637"/>
      <c r="AU856" s="637"/>
      <c r="AV856" s="637"/>
      <c r="AW856" s="637"/>
      <c r="AX856" s="637"/>
      <c r="AY856" s="637"/>
      <c r="AZ856" s="637"/>
      <c r="BA856" s="637"/>
      <c r="BB856" s="637"/>
      <c r="BC856" s="637"/>
      <c r="BD856" s="637"/>
      <c r="BE856" s="637"/>
      <c r="BF856" s="637"/>
      <c r="BG856" s="637"/>
      <c r="BH856" s="637"/>
      <c r="BI856" s="637"/>
      <c r="BJ856" s="637"/>
      <c r="BK856" s="637"/>
      <c r="BL856" s="637"/>
      <c r="BM856" s="637"/>
      <c r="BN856" s="637"/>
      <c r="BO856" s="637"/>
      <c r="BP856" s="637"/>
      <c r="BQ856" s="637"/>
      <c r="BR856" s="637"/>
      <c r="BS856" s="637"/>
      <c r="BT856" s="637"/>
      <c r="BU856" s="637"/>
      <c r="BV856" s="637"/>
      <c r="BW856" s="637"/>
      <c r="BX856" s="637"/>
      <c r="BY856" s="637"/>
      <c r="BZ856" s="637"/>
      <c r="CA856" s="637"/>
      <c r="CB856" s="637"/>
    </row>
    <row r="857" spans="3:80">
      <c r="C857" s="636"/>
      <c r="D857" s="637"/>
      <c r="E857" s="637"/>
      <c r="F857" s="637"/>
      <c r="G857" s="637"/>
      <c r="H857" s="637"/>
      <c r="I857" s="637"/>
      <c r="J857" s="637"/>
      <c r="K857" s="637"/>
      <c r="L857" s="637"/>
      <c r="M857" s="637"/>
      <c r="N857" s="637"/>
      <c r="O857" s="637"/>
      <c r="P857" s="637"/>
      <c r="Q857" s="637"/>
      <c r="R857" s="637"/>
      <c r="S857" s="637"/>
      <c r="T857" s="637"/>
      <c r="U857" s="637"/>
      <c r="V857" s="637"/>
      <c r="W857" s="637"/>
      <c r="X857" s="637"/>
      <c r="Y857" s="637"/>
      <c r="Z857" s="637"/>
      <c r="AA857" s="637"/>
      <c r="AB857" s="637"/>
      <c r="AC857" s="637"/>
      <c r="AD857" s="637"/>
      <c r="AE857" s="637"/>
      <c r="AF857" s="637"/>
      <c r="AG857" s="637"/>
      <c r="AH857" s="637"/>
      <c r="AI857" s="637"/>
      <c r="AJ857" s="637"/>
      <c r="AK857" s="637"/>
      <c r="AL857" s="637"/>
      <c r="AM857" s="637"/>
      <c r="AN857" s="637"/>
      <c r="AO857" s="637"/>
      <c r="AP857" s="637"/>
      <c r="AQ857" s="637"/>
      <c r="AR857" s="637"/>
      <c r="AS857" s="637"/>
      <c r="AT857" s="637"/>
      <c r="AU857" s="637"/>
      <c r="AV857" s="637"/>
      <c r="AW857" s="637"/>
      <c r="AX857" s="637"/>
      <c r="AY857" s="637"/>
      <c r="AZ857" s="637"/>
      <c r="BA857" s="637"/>
      <c r="BB857" s="637"/>
      <c r="BC857" s="637"/>
      <c r="BD857" s="637"/>
      <c r="BE857" s="637"/>
      <c r="BF857" s="637"/>
      <c r="BG857" s="637"/>
      <c r="BH857" s="637"/>
      <c r="BI857" s="637"/>
      <c r="BJ857" s="637"/>
      <c r="BK857" s="637"/>
      <c r="BL857" s="637"/>
      <c r="BM857" s="637"/>
      <c r="BN857" s="637"/>
      <c r="BO857" s="637"/>
      <c r="BP857" s="637"/>
      <c r="BQ857" s="637"/>
      <c r="BR857" s="637"/>
      <c r="BS857" s="637"/>
      <c r="BT857" s="637"/>
      <c r="BU857" s="637"/>
      <c r="BV857" s="637"/>
      <c r="BW857" s="637"/>
      <c r="BX857" s="637"/>
      <c r="BY857" s="637"/>
      <c r="BZ857" s="637"/>
      <c r="CA857" s="637"/>
      <c r="CB857" s="637"/>
    </row>
    <row r="858" spans="3:80">
      <c r="C858" s="636"/>
      <c r="D858" s="637"/>
      <c r="E858" s="637"/>
      <c r="F858" s="637"/>
      <c r="G858" s="637"/>
      <c r="H858" s="637"/>
      <c r="I858" s="637"/>
      <c r="J858" s="637"/>
      <c r="K858" s="637"/>
      <c r="L858" s="637"/>
      <c r="M858" s="637"/>
      <c r="N858" s="637"/>
      <c r="O858" s="637"/>
      <c r="P858" s="637"/>
      <c r="Q858" s="637"/>
      <c r="R858" s="637"/>
      <c r="S858" s="637"/>
      <c r="T858" s="637"/>
      <c r="U858" s="637"/>
      <c r="V858" s="637"/>
      <c r="W858" s="637"/>
      <c r="X858" s="637"/>
      <c r="Y858" s="637"/>
      <c r="Z858" s="637"/>
      <c r="AA858" s="637"/>
      <c r="AB858" s="637"/>
      <c r="AC858" s="637"/>
      <c r="AD858" s="637"/>
      <c r="AE858" s="637"/>
      <c r="AF858" s="637"/>
      <c r="AG858" s="637"/>
      <c r="AH858" s="637"/>
      <c r="AI858" s="637"/>
      <c r="AJ858" s="637"/>
      <c r="AK858" s="637"/>
      <c r="AL858" s="637"/>
      <c r="AM858" s="637"/>
      <c r="AN858" s="637"/>
      <c r="AO858" s="637"/>
      <c r="AP858" s="637"/>
      <c r="AQ858" s="637"/>
      <c r="AR858" s="637"/>
      <c r="AS858" s="637"/>
      <c r="AT858" s="637"/>
      <c r="AU858" s="637"/>
      <c r="AV858" s="637"/>
      <c r="AW858" s="637"/>
      <c r="AX858" s="637"/>
      <c r="AY858" s="637"/>
      <c r="AZ858" s="637"/>
      <c r="BA858" s="637"/>
      <c r="BB858" s="637"/>
      <c r="BC858" s="637"/>
      <c r="BD858" s="637"/>
      <c r="BE858" s="637"/>
      <c r="BF858" s="637"/>
      <c r="BG858" s="637"/>
      <c r="BH858" s="637"/>
      <c r="BI858" s="637"/>
      <c r="BJ858" s="637"/>
      <c r="BK858" s="637"/>
      <c r="BL858" s="637"/>
      <c r="BM858" s="637"/>
      <c r="BN858" s="637"/>
      <c r="BO858" s="637"/>
      <c r="BP858" s="637"/>
      <c r="BQ858" s="637"/>
      <c r="BR858" s="637"/>
      <c r="BS858" s="637"/>
      <c r="BT858" s="637"/>
      <c r="BU858" s="637"/>
      <c r="BV858" s="637"/>
      <c r="BW858" s="637"/>
      <c r="BX858" s="637"/>
      <c r="BY858" s="637"/>
      <c r="BZ858" s="637"/>
      <c r="CA858" s="637"/>
      <c r="CB858" s="637"/>
    </row>
    <row r="859" spans="3:80">
      <c r="C859" s="636"/>
      <c r="D859" s="637"/>
      <c r="E859" s="637"/>
      <c r="F859" s="637"/>
      <c r="G859" s="637"/>
      <c r="H859" s="637"/>
      <c r="I859" s="637"/>
      <c r="J859" s="637"/>
      <c r="K859" s="637"/>
      <c r="L859" s="637"/>
      <c r="M859" s="637"/>
      <c r="N859" s="637"/>
      <c r="O859" s="637"/>
      <c r="P859" s="637"/>
      <c r="Q859" s="637"/>
      <c r="R859" s="637"/>
      <c r="S859" s="637"/>
      <c r="T859" s="637"/>
      <c r="U859" s="637"/>
      <c r="V859" s="637"/>
      <c r="W859" s="637"/>
      <c r="X859" s="637"/>
      <c r="Y859" s="637"/>
      <c r="Z859" s="637"/>
      <c r="AA859" s="637"/>
      <c r="AB859" s="637"/>
      <c r="AC859" s="637"/>
      <c r="AD859" s="637"/>
      <c r="AE859" s="637"/>
      <c r="AF859" s="637"/>
      <c r="AG859" s="637"/>
      <c r="AH859" s="637"/>
      <c r="AI859" s="637"/>
      <c r="AJ859" s="637"/>
      <c r="AK859" s="637"/>
      <c r="AL859" s="637"/>
      <c r="AM859" s="637"/>
      <c r="AN859" s="637"/>
      <c r="AO859" s="637"/>
      <c r="AP859" s="637"/>
      <c r="AQ859" s="637"/>
      <c r="AR859" s="637"/>
      <c r="AS859" s="637"/>
      <c r="AT859" s="637"/>
      <c r="AU859" s="637"/>
      <c r="AV859" s="637"/>
      <c r="AW859" s="637"/>
      <c r="AX859" s="637"/>
      <c r="AY859" s="637"/>
      <c r="AZ859" s="637"/>
      <c r="BA859" s="637"/>
      <c r="BB859" s="637"/>
      <c r="BC859" s="637"/>
      <c r="BD859" s="637"/>
      <c r="BE859" s="637"/>
      <c r="BF859" s="637"/>
      <c r="BG859" s="637"/>
      <c r="BH859" s="637"/>
      <c r="BI859" s="637"/>
      <c r="BJ859" s="637"/>
      <c r="BK859" s="637"/>
      <c r="BL859" s="637"/>
      <c r="BM859" s="637"/>
      <c r="BN859" s="637"/>
      <c r="BO859" s="637"/>
      <c r="BP859" s="637"/>
      <c r="BQ859" s="637"/>
      <c r="BR859" s="637"/>
      <c r="BS859" s="637"/>
      <c r="BT859" s="637"/>
      <c r="BU859" s="637"/>
      <c r="BV859" s="637"/>
      <c r="BW859" s="637"/>
      <c r="BX859" s="637"/>
      <c r="BY859" s="637"/>
      <c r="BZ859" s="637"/>
      <c r="CA859" s="637"/>
      <c r="CB859" s="637"/>
    </row>
    <row r="860" spans="3:80">
      <c r="C860" s="636"/>
      <c r="D860" s="637"/>
      <c r="E860" s="637"/>
      <c r="F860" s="637"/>
      <c r="G860" s="637"/>
      <c r="H860" s="637"/>
      <c r="I860" s="637"/>
      <c r="J860" s="637"/>
      <c r="K860" s="637"/>
      <c r="L860" s="637"/>
      <c r="M860" s="637"/>
      <c r="N860" s="637"/>
      <c r="O860" s="637"/>
      <c r="P860" s="637"/>
      <c r="Q860" s="637"/>
      <c r="R860" s="637"/>
      <c r="S860" s="637"/>
      <c r="T860" s="637"/>
      <c r="U860" s="637"/>
      <c r="V860" s="637"/>
      <c r="W860" s="637"/>
      <c r="X860" s="637"/>
      <c r="Y860" s="637"/>
      <c r="Z860" s="637"/>
      <c r="AA860" s="637"/>
      <c r="AB860" s="637"/>
      <c r="AC860" s="637"/>
      <c r="AD860" s="637"/>
      <c r="AE860" s="637"/>
      <c r="AF860" s="637"/>
      <c r="AG860" s="637"/>
      <c r="AH860" s="637"/>
      <c r="AI860" s="637"/>
      <c r="AJ860" s="637"/>
      <c r="AK860" s="637"/>
      <c r="AL860" s="637"/>
      <c r="AM860" s="637"/>
      <c r="AN860" s="637"/>
      <c r="AO860" s="637"/>
      <c r="AP860" s="637"/>
      <c r="AQ860" s="637"/>
      <c r="AR860" s="637"/>
      <c r="AS860" s="637"/>
      <c r="AT860" s="637"/>
      <c r="AU860" s="637"/>
      <c r="AV860" s="637"/>
      <c r="AW860" s="637"/>
      <c r="AX860" s="637"/>
      <c r="AY860" s="637"/>
      <c r="AZ860" s="637"/>
      <c r="BA860" s="637"/>
      <c r="BB860" s="637"/>
      <c r="BC860" s="637"/>
      <c r="BD860" s="637"/>
      <c r="BE860" s="637"/>
      <c r="BF860" s="637"/>
      <c r="BG860" s="637"/>
      <c r="BH860" s="637"/>
      <c r="BI860" s="637"/>
      <c r="BJ860" s="637"/>
      <c r="BK860" s="637"/>
      <c r="BL860" s="637"/>
      <c r="BM860" s="637"/>
      <c r="BN860" s="637"/>
      <c r="BO860" s="637"/>
      <c r="BP860" s="637"/>
      <c r="BQ860" s="637"/>
      <c r="BR860" s="637"/>
      <c r="BS860" s="637"/>
      <c r="BT860" s="637"/>
      <c r="BU860" s="637"/>
      <c r="BV860" s="637"/>
      <c r="BW860" s="637"/>
      <c r="BX860" s="637"/>
      <c r="BY860" s="637"/>
      <c r="BZ860" s="637"/>
      <c r="CA860" s="637"/>
      <c r="CB860" s="637"/>
    </row>
    <row r="861" spans="3:80">
      <c r="C861" s="636"/>
      <c r="D861" s="637"/>
      <c r="E861" s="637"/>
      <c r="F861" s="637"/>
      <c r="G861" s="637"/>
      <c r="H861" s="637"/>
      <c r="I861" s="637"/>
      <c r="J861" s="637"/>
      <c r="K861" s="637"/>
      <c r="L861" s="637"/>
      <c r="M861" s="637"/>
      <c r="N861" s="637"/>
      <c r="O861" s="637"/>
      <c r="P861" s="637"/>
      <c r="Q861" s="637"/>
      <c r="R861" s="637"/>
      <c r="S861" s="637"/>
      <c r="T861" s="637"/>
      <c r="U861" s="637"/>
      <c r="V861" s="637"/>
      <c r="W861" s="637"/>
      <c r="X861" s="637"/>
      <c r="Y861" s="637"/>
      <c r="Z861" s="637"/>
      <c r="AA861" s="637"/>
      <c r="AB861" s="637"/>
      <c r="AC861" s="637"/>
      <c r="AD861" s="637"/>
      <c r="AE861" s="637"/>
      <c r="AF861" s="637"/>
      <c r="AG861" s="637"/>
      <c r="AH861" s="637"/>
      <c r="AI861" s="637"/>
      <c r="AJ861" s="637"/>
      <c r="AK861" s="637"/>
      <c r="AL861" s="637"/>
      <c r="AM861" s="637"/>
      <c r="AN861" s="637"/>
      <c r="AO861" s="637"/>
      <c r="AP861" s="637"/>
      <c r="AQ861" s="637"/>
      <c r="AR861" s="637"/>
      <c r="AS861" s="637"/>
      <c r="AT861" s="637"/>
      <c r="AU861" s="637"/>
      <c r="AV861" s="637"/>
      <c r="AW861" s="637"/>
      <c r="AX861" s="637"/>
      <c r="AY861" s="637"/>
      <c r="AZ861" s="637"/>
      <c r="BA861" s="637"/>
      <c r="BB861" s="637"/>
      <c r="BC861" s="637"/>
      <c r="BD861" s="637"/>
      <c r="BE861" s="637"/>
      <c r="BF861" s="637"/>
      <c r="BG861" s="637"/>
      <c r="BH861" s="637"/>
      <c r="BI861" s="637"/>
      <c r="BJ861" s="637"/>
      <c r="BK861" s="637"/>
      <c r="BL861" s="637"/>
      <c r="BM861" s="637"/>
      <c r="BN861" s="637"/>
      <c r="BO861" s="637"/>
      <c r="BP861" s="637"/>
      <c r="BQ861" s="637"/>
      <c r="BR861" s="637"/>
      <c r="BS861" s="637"/>
      <c r="BT861" s="637"/>
      <c r="BU861" s="637"/>
      <c r="BV861" s="637"/>
      <c r="BW861" s="637"/>
      <c r="BX861" s="637"/>
      <c r="BY861" s="637"/>
      <c r="BZ861" s="637"/>
      <c r="CA861" s="637"/>
      <c r="CB861" s="637"/>
    </row>
    <row r="862" spans="3:80">
      <c r="C862" s="636"/>
      <c r="D862" s="637"/>
      <c r="E862" s="637"/>
      <c r="F862" s="637"/>
      <c r="G862" s="637"/>
      <c r="H862" s="637"/>
      <c r="I862" s="637"/>
      <c r="J862" s="637"/>
      <c r="K862" s="637"/>
      <c r="L862" s="637"/>
      <c r="M862" s="637"/>
      <c r="N862" s="637"/>
      <c r="O862" s="637"/>
      <c r="P862" s="637"/>
      <c r="Q862" s="637"/>
      <c r="R862" s="637"/>
      <c r="S862" s="637"/>
      <c r="T862" s="637"/>
      <c r="U862" s="637"/>
      <c r="V862" s="637"/>
      <c r="W862" s="637"/>
      <c r="X862" s="637"/>
      <c r="Y862" s="637"/>
      <c r="Z862" s="637"/>
      <c r="AA862" s="637"/>
      <c r="AB862" s="637"/>
      <c r="AC862" s="637"/>
      <c r="AD862" s="637"/>
      <c r="AE862" s="637"/>
      <c r="AF862" s="637"/>
      <c r="AG862" s="637"/>
      <c r="AH862" s="637"/>
      <c r="AI862" s="637"/>
      <c r="AJ862" s="637"/>
      <c r="AK862" s="637"/>
      <c r="AL862" s="637"/>
      <c r="AM862" s="637"/>
      <c r="AN862" s="637"/>
      <c r="AO862" s="637"/>
      <c r="AP862" s="637"/>
      <c r="AQ862" s="637"/>
      <c r="AR862" s="637"/>
      <c r="AS862" s="637"/>
      <c r="AT862" s="637"/>
      <c r="AU862" s="637"/>
      <c r="AV862" s="637"/>
      <c r="AW862" s="637"/>
      <c r="AX862" s="637"/>
      <c r="AY862" s="637"/>
      <c r="AZ862" s="637"/>
      <c r="BA862" s="637"/>
      <c r="BB862" s="637"/>
      <c r="BC862" s="637"/>
      <c r="BD862" s="637"/>
      <c r="BE862" s="637"/>
      <c r="BF862" s="637"/>
      <c r="BG862" s="637"/>
      <c r="BH862" s="637"/>
      <c r="BI862" s="637"/>
      <c r="BJ862" s="637"/>
      <c r="BK862" s="637"/>
      <c r="BL862" s="637"/>
      <c r="BM862" s="637"/>
      <c r="BN862" s="637"/>
      <c r="BO862" s="637"/>
      <c r="BP862" s="637"/>
      <c r="BQ862" s="637"/>
      <c r="BR862" s="637"/>
      <c r="BS862" s="637"/>
      <c r="BT862" s="637"/>
      <c r="BU862" s="637"/>
      <c r="BV862" s="637"/>
      <c r="BW862" s="637"/>
      <c r="BX862" s="637"/>
      <c r="BY862" s="637"/>
      <c r="BZ862" s="637"/>
      <c r="CA862" s="637"/>
      <c r="CB862" s="637"/>
    </row>
    <row r="863" spans="3:80">
      <c r="C863" s="636"/>
      <c r="D863" s="637"/>
      <c r="E863" s="637"/>
      <c r="F863" s="637"/>
      <c r="G863" s="637"/>
      <c r="H863" s="637"/>
      <c r="I863" s="637"/>
      <c r="J863" s="637"/>
      <c r="K863" s="637"/>
      <c r="L863" s="637"/>
      <c r="M863" s="637"/>
      <c r="N863" s="637"/>
      <c r="O863" s="637"/>
      <c r="P863" s="637"/>
      <c r="Q863" s="637"/>
      <c r="R863" s="637"/>
      <c r="S863" s="637"/>
      <c r="T863" s="637"/>
      <c r="U863" s="637"/>
      <c r="V863" s="637"/>
      <c r="W863" s="637"/>
      <c r="X863" s="637"/>
      <c r="Y863" s="637"/>
      <c r="Z863" s="637"/>
      <c r="AA863" s="637"/>
      <c r="AB863" s="637"/>
      <c r="AC863" s="637"/>
      <c r="AD863" s="637"/>
      <c r="AE863" s="637"/>
      <c r="AF863" s="637"/>
      <c r="AG863" s="637"/>
      <c r="AH863" s="637"/>
      <c r="AI863" s="637"/>
      <c r="AJ863" s="637"/>
      <c r="AK863" s="637"/>
      <c r="AL863" s="637"/>
      <c r="AM863" s="637"/>
      <c r="AN863" s="637"/>
      <c r="AO863" s="637"/>
      <c r="AP863" s="637"/>
      <c r="AQ863" s="637"/>
      <c r="AR863" s="637"/>
      <c r="AS863" s="637"/>
      <c r="AT863" s="637"/>
      <c r="AU863" s="637"/>
      <c r="AV863" s="637"/>
      <c r="AW863" s="637"/>
      <c r="AX863" s="637"/>
      <c r="AY863" s="637"/>
      <c r="AZ863" s="637"/>
      <c r="BA863" s="637"/>
      <c r="BB863" s="637"/>
      <c r="BC863" s="637"/>
      <c r="BD863" s="637"/>
      <c r="BE863" s="637"/>
      <c r="BF863" s="637"/>
      <c r="BG863" s="637"/>
      <c r="BH863" s="637"/>
      <c r="BI863" s="637"/>
      <c r="BJ863" s="637"/>
      <c r="BK863" s="637"/>
      <c r="BL863" s="637"/>
      <c r="BM863" s="637"/>
      <c r="BN863" s="637"/>
      <c r="BO863" s="637"/>
      <c r="BP863" s="637"/>
      <c r="BQ863" s="637"/>
      <c r="BR863" s="637"/>
      <c r="BS863" s="637"/>
      <c r="BT863" s="637"/>
      <c r="BU863" s="637"/>
      <c r="BV863" s="637"/>
      <c r="BW863" s="637"/>
      <c r="BX863" s="637"/>
      <c r="BY863" s="637"/>
      <c r="BZ863" s="637"/>
      <c r="CA863" s="637"/>
      <c r="CB863" s="637"/>
    </row>
    <row r="864" spans="3:80">
      <c r="C864" s="636"/>
      <c r="D864" s="637"/>
      <c r="E864" s="637"/>
      <c r="F864" s="637"/>
      <c r="G864" s="637"/>
      <c r="H864" s="637"/>
      <c r="I864" s="637"/>
      <c r="J864" s="637"/>
      <c r="K864" s="637"/>
      <c r="L864" s="637"/>
      <c r="M864" s="637"/>
      <c r="N864" s="637"/>
      <c r="O864" s="637"/>
      <c r="P864" s="637"/>
      <c r="Q864" s="637"/>
      <c r="R864" s="637"/>
      <c r="S864" s="637"/>
      <c r="T864" s="637"/>
      <c r="U864" s="637"/>
      <c r="V864" s="637"/>
      <c r="W864" s="637"/>
      <c r="X864" s="637"/>
      <c r="Y864" s="637"/>
      <c r="Z864" s="637"/>
      <c r="AA864" s="637"/>
      <c r="AB864" s="637"/>
      <c r="AC864" s="637"/>
      <c r="AD864" s="637"/>
      <c r="AE864" s="637"/>
      <c r="AF864" s="637"/>
      <c r="AG864" s="637"/>
      <c r="AH864" s="637"/>
      <c r="AI864" s="637"/>
      <c r="AJ864" s="637"/>
      <c r="AK864" s="637"/>
      <c r="AL864" s="637"/>
      <c r="AM864" s="637"/>
      <c r="AN864" s="637"/>
      <c r="AO864" s="637"/>
      <c r="AP864" s="637"/>
      <c r="AQ864" s="637"/>
      <c r="AR864" s="637"/>
      <c r="AS864" s="637"/>
      <c r="AT864" s="637"/>
      <c r="AU864" s="637"/>
      <c r="AV864" s="637"/>
      <c r="AW864" s="637"/>
      <c r="AX864" s="637"/>
      <c r="AY864" s="637"/>
      <c r="AZ864" s="637"/>
      <c r="BA864" s="637"/>
      <c r="BB864" s="637"/>
      <c r="BC864" s="637"/>
      <c r="BD864" s="637"/>
      <c r="BE864" s="637"/>
      <c r="BF864" s="637"/>
      <c r="BG864" s="637"/>
      <c r="BH864" s="637"/>
      <c r="BI864" s="637"/>
      <c r="BJ864" s="637"/>
      <c r="BK864" s="637"/>
      <c r="BL864" s="637"/>
      <c r="BM864" s="637"/>
      <c r="BN864" s="637"/>
      <c r="BO864" s="637"/>
      <c r="BP864" s="637"/>
      <c r="BQ864" s="637"/>
      <c r="BR864" s="637"/>
      <c r="BS864" s="637"/>
      <c r="BT864" s="637"/>
      <c r="BU864" s="637"/>
      <c r="BV864" s="637"/>
      <c r="BW864" s="637"/>
      <c r="BX864" s="637"/>
      <c r="BY864" s="637"/>
      <c r="BZ864" s="637"/>
      <c r="CA864" s="637"/>
      <c r="CB864" s="637"/>
    </row>
    <row r="865" spans="3:80">
      <c r="C865" s="636"/>
      <c r="D865" s="637"/>
      <c r="E865" s="637"/>
      <c r="F865" s="637"/>
      <c r="G865" s="637"/>
      <c r="H865" s="637"/>
      <c r="I865" s="637"/>
      <c r="J865" s="637"/>
      <c r="K865" s="637"/>
      <c r="L865" s="637"/>
      <c r="M865" s="637"/>
      <c r="N865" s="637"/>
      <c r="O865" s="637"/>
      <c r="P865" s="637"/>
      <c r="Q865" s="637"/>
      <c r="R865" s="637"/>
      <c r="S865" s="637"/>
      <c r="T865" s="637"/>
      <c r="U865" s="637"/>
      <c r="V865" s="637"/>
      <c r="W865" s="637"/>
      <c r="X865" s="637"/>
      <c r="Y865" s="637"/>
      <c r="Z865" s="637"/>
      <c r="AA865" s="637"/>
      <c r="AB865" s="637"/>
      <c r="AC865" s="637"/>
      <c r="AD865" s="637"/>
      <c r="AE865" s="637"/>
      <c r="AF865" s="637"/>
      <c r="AG865" s="637"/>
      <c r="AH865" s="637"/>
      <c r="AI865" s="637"/>
      <c r="AJ865" s="637"/>
      <c r="AK865" s="637"/>
      <c r="AL865" s="637"/>
      <c r="AM865" s="637"/>
      <c r="AN865" s="637"/>
      <c r="AO865" s="637"/>
      <c r="AP865" s="637"/>
      <c r="AQ865" s="637"/>
      <c r="AR865" s="637"/>
      <c r="AS865" s="637"/>
      <c r="AT865" s="637"/>
      <c r="AU865" s="637"/>
      <c r="AV865" s="637"/>
      <c r="AW865" s="637"/>
      <c r="AX865" s="637"/>
      <c r="AY865" s="637"/>
      <c r="AZ865" s="637"/>
      <c r="BA865" s="637"/>
      <c r="BB865" s="637"/>
      <c r="BC865" s="637"/>
      <c r="BD865" s="637"/>
      <c r="BE865" s="637"/>
      <c r="BF865" s="637"/>
      <c r="BG865" s="637"/>
      <c r="BH865" s="637"/>
      <c r="BI865" s="637"/>
      <c r="BJ865" s="637"/>
      <c r="BK865" s="637"/>
      <c r="BL865" s="637"/>
      <c r="BM865" s="637"/>
      <c r="BN865" s="637"/>
      <c r="BO865" s="637"/>
      <c r="BP865" s="637"/>
      <c r="BQ865" s="637"/>
      <c r="BR865" s="637"/>
      <c r="BS865" s="637"/>
      <c r="BT865" s="637"/>
      <c r="BU865" s="637"/>
      <c r="BV865" s="637"/>
      <c r="BW865" s="637"/>
      <c r="BX865" s="637"/>
      <c r="BY865" s="637"/>
      <c r="BZ865" s="637"/>
      <c r="CA865" s="637"/>
      <c r="CB865" s="637"/>
    </row>
    <row r="866" spans="3:80">
      <c r="C866" s="636"/>
      <c r="D866" s="637"/>
      <c r="E866" s="637"/>
      <c r="F866" s="637"/>
      <c r="G866" s="637"/>
      <c r="H866" s="637"/>
      <c r="I866" s="637"/>
      <c r="J866" s="637"/>
      <c r="K866" s="637"/>
      <c r="L866" s="637"/>
      <c r="M866" s="637"/>
      <c r="N866" s="637"/>
      <c r="O866" s="637"/>
      <c r="P866" s="637"/>
      <c r="Q866" s="637"/>
      <c r="R866" s="637"/>
      <c r="S866" s="637"/>
      <c r="T866" s="637"/>
      <c r="U866" s="637"/>
      <c r="V866" s="637"/>
      <c r="W866" s="637"/>
      <c r="X866" s="637"/>
      <c r="Y866" s="637"/>
      <c r="Z866" s="637"/>
      <c r="AA866" s="637"/>
      <c r="AB866" s="637"/>
      <c r="AC866" s="637"/>
      <c r="AD866" s="637"/>
      <c r="AE866" s="637"/>
      <c r="AF866" s="637"/>
      <c r="AG866" s="637"/>
      <c r="AH866" s="637"/>
      <c r="AI866" s="637"/>
      <c r="AJ866" s="637"/>
      <c r="AK866" s="637"/>
      <c r="AL866" s="637"/>
      <c r="AM866" s="637"/>
      <c r="AN866" s="637"/>
      <c r="AO866" s="637"/>
      <c r="AP866" s="637"/>
      <c r="AQ866" s="637"/>
      <c r="AR866" s="637"/>
      <c r="AS866" s="637"/>
      <c r="AT866" s="637"/>
      <c r="AU866" s="637"/>
      <c r="AV866" s="637"/>
      <c r="AW866" s="637"/>
      <c r="AX866" s="637"/>
      <c r="AY866" s="637"/>
      <c r="AZ866" s="637"/>
      <c r="BA866" s="637"/>
      <c r="BB866" s="637"/>
      <c r="BC866" s="637"/>
      <c r="BD866" s="637"/>
      <c r="BE866" s="637"/>
      <c r="BF866" s="637"/>
      <c r="BG866" s="637"/>
      <c r="BH866" s="637"/>
      <c r="BI866" s="637"/>
      <c r="BJ866" s="637"/>
      <c r="BK866" s="637"/>
      <c r="BL866" s="637"/>
      <c r="BM866" s="637"/>
      <c r="BN866" s="637"/>
      <c r="BO866" s="637"/>
      <c r="BP866" s="637"/>
      <c r="BQ866" s="637"/>
      <c r="BR866" s="637"/>
      <c r="BS866" s="637"/>
      <c r="BT866" s="637"/>
      <c r="BU866" s="637"/>
      <c r="BV866" s="637"/>
      <c r="BW866" s="637"/>
      <c r="BX866" s="637"/>
      <c r="BY866" s="637"/>
      <c r="BZ866" s="637"/>
      <c r="CA866" s="637"/>
      <c r="CB866" s="637"/>
    </row>
    <row r="867" spans="3:80">
      <c r="C867" s="636"/>
      <c r="D867" s="637"/>
      <c r="E867" s="637"/>
      <c r="F867" s="637"/>
      <c r="G867" s="637"/>
      <c r="H867" s="637"/>
      <c r="I867" s="637"/>
      <c r="J867" s="637"/>
      <c r="K867" s="637"/>
      <c r="L867" s="637"/>
      <c r="M867" s="637"/>
      <c r="N867" s="637"/>
      <c r="O867" s="637"/>
      <c r="P867" s="637"/>
      <c r="Q867" s="637"/>
      <c r="R867" s="637"/>
      <c r="S867" s="637"/>
      <c r="T867" s="637"/>
      <c r="U867" s="637"/>
      <c r="V867" s="637"/>
      <c r="W867" s="637"/>
      <c r="X867" s="637"/>
      <c r="Y867" s="637"/>
      <c r="Z867" s="637"/>
      <c r="AA867" s="637"/>
      <c r="AB867" s="637"/>
      <c r="AC867" s="637"/>
      <c r="AD867" s="637"/>
      <c r="AE867" s="637"/>
      <c r="AF867" s="637"/>
      <c r="AG867" s="637"/>
      <c r="AH867" s="637"/>
      <c r="AI867" s="637"/>
      <c r="AJ867" s="637"/>
      <c r="AK867" s="637"/>
      <c r="AL867" s="637"/>
      <c r="AM867" s="637"/>
      <c r="AN867" s="637"/>
      <c r="AO867" s="637"/>
      <c r="AP867" s="637"/>
      <c r="AQ867" s="637"/>
      <c r="AR867" s="637"/>
      <c r="AS867" s="637"/>
      <c r="AT867" s="637"/>
      <c r="AU867" s="637"/>
      <c r="AV867" s="637"/>
      <c r="AW867" s="637"/>
      <c r="AX867" s="637"/>
      <c r="AY867" s="637"/>
      <c r="AZ867" s="637"/>
      <c r="BA867" s="637"/>
      <c r="BB867" s="637"/>
      <c r="BC867" s="637"/>
      <c r="BD867" s="637"/>
      <c r="BE867" s="637"/>
      <c r="BF867" s="637"/>
      <c r="BG867" s="637"/>
      <c r="BH867" s="637"/>
      <c r="BI867" s="637"/>
      <c r="BJ867" s="637"/>
      <c r="BK867" s="637"/>
      <c r="BL867" s="637"/>
      <c r="BM867" s="637"/>
      <c r="BN867" s="637"/>
      <c r="BO867" s="637"/>
      <c r="BP867" s="637"/>
      <c r="BQ867" s="637"/>
      <c r="BR867" s="637"/>
      <c r="BS867" s="637"/>
      <c r="BT867" s="637"/>
      <c r="BU867" s="637"/>
      <c r="BV867" s="637"/>
      <c r="BW867" s="637"/>
      <c r="BX867" s="637"/>
      <c r="BY867" s="637"/>
      <c r="BZ867" s="637"/>
      <c r="CA867" s="637"/>
      <c r="CB867" s="637"/>
    </row>
    <row r="868" spans="3:80">
      <c r="C868" s="636"/>
      <c r="D868" s="637"/>
      <c r="E868" s="637"/>
      <c r="F868" s="637"/>
      <c r="G868" s="637"/>
      <c r="H868" s="637"/>
      <c r="I868" s="637"/>
      <c r="J868" s="637"/>
      <c r="K868" s="637"/>
      <c r="L868" s="637"/>
      <c r="M868" s="637"/>
      <c r="N868" s="637"/>
      <c r="O868" s="637"/>
      <c r="P868" s="637"/>
      <c r="Q868" s="637"/>
      <c r="R868" s="637"/>
      <c r="S868" s="637"/>
      <c r="T868" s="637"/>
      <c r="U868" s="637"/>
      <c r="V868" s="637"/>
      <c r="W868" s="637"/>
      <c r="X868" s="637"/>
      <c r="Y868" s="637"/>
      <c r="Z868" s="637"/>
      <c r="AA868" s="637"/>
      <c r="AB868" s="637"/>
      <c r="AC868" s="637"/>
      <c r="AD868" s="637"/>
      <c r="AE868" s="637"/>
      <c r="AF868" s="637"/>
      <c r="AG868" s="637"/>
      <c r="AH868" s="637"/>
      <c r="AI868" s="637"/>
      <c r="AJ868" s="637"/>
      <c r="AK868" s="637"/>
      <c r="AL868" s="637"/>
      <c r="AM868" s="637"/>
      <c r="AN868" s="637"/>
      <c r="AO868" s="637"/>
      <c r="AP868" s="637"/>
      <c r="AQ868" s="637"/>
      <c r="AR868" s="637"/>
      <c r="AS868" s="637"/>
      <c r="AT868" s="637"/>
      <c r="AU868" s="637"/>
      <c r="AV868" s="637"/>
      <c r="AW868" s="637"/>
      <c r="AX868" s="637"/>
      <c r="AY868" s="637"/>
      <c r="AZ868" s="637"/>
      <c r="BA868" s="637"/>
      <c r="BB868" s="637"/>
      <c r="BC868" s="637"/>
      <c r="BD868" s="637"/>
      <c r="BE868" s="637"/>
      <c r="BF868" s="637"/>
      <c r="BG868" s="637"/>
      <c r="BH868" s="637"/>
      <c r="BI868" s="637"/>
      <c r="BJ868" s="637"/>
      <c r="BK868" s="637"/>
      <c r="BL868" s="637"/>
      <c r="BM868" s="637"/>
      <c r="BN868" s="637"/>
      <c r="BO868" s="637"/>
      <c r="BP868" s="637"/>
      <c r="BQ868" s="637"/>
      <c r="BR868" s="637"/>
      <c r="BS868" s="637"/>
      <c r="BT868" s="637"/>
      <c r="BU868" s="637"/>
      <c r="BV868" s="637"/>
      <c r="BW868" s="637"/>
      <c r="BX868" s="637"/>
      <c r="BY868" s="637"/>
      <c r="BZ868" s="637"/>
      <c r="CA868" s="637"/>
      <c r="CB868" s="637"/>
    </row>
    <row r="869" spans="3:80">
      <c r="C869" s="636"/>
      <c r="D869" s="637"/>
      <c r="E869" s="637"/>
      <c r="F869" s="637"/>
      <c r="G869" s="637"/>
      <c r="H869" s="637"/>
      <c r="I869" s="637"/>
      <c r="J869" s="637"/>
      <c r="K869" s="637"/>
      <c r="L869" s="637"/>
      <c r="M869" s="637"/>
      <c r="N869" s="637"/>
      <c r="O869" s="637"/>
      <c r="P869" s="637"/>
      <c r="Q869" s="637"/>
      <c r="R869" s="637"/>
      <c r="S869" s="637"/>
      <c r="T869" s="637"/>
      <c r="U869" s="637"/>
      <c r="V869" s="637"/>
      <c r="W869" s="637"/>
      <c r="X869" s="637"/>
      <c r="Y869" s="637"/>
      <c r="Z869" s="637"/>
      <c r="AA869" s="637"/>
      <c r="AB869" s="637"/>
      <c r="AC869" s="637"/>
      <c r="AD869" s="637"/>
      <c r="AE869" s="637"/>
      <c r="AF869" s="637"/>
      <c r="AG869" s="637"/>
      <c r="AH869" s="637"/>
      <c r="AI869" s="637"/>
      <c r="AJ869" s="637"/>
      <c r="AK869" s="637"/>
      <c r="AL869" s="637"/>
      <c r="AM869" s="637"/>
      <c r="AN869" s="637"/>
      <c r="AO869" s="637"/>
      <c r="AP869" s="637"/>
      <c r="AQ869" s="637"/>
      <c r="AR869" s="637"/>
      <c r="AS869" s="637"/>
      <c r="AT869" s="637"/>
      <c r="AU869" s="637"/>
      <c r="AV869" s="637"/>
      <c r="AW869" s="637"/>
      <c r="AX869" s="637"/>
      <c r="AY869" s="637"/>
      <c r="AZ869" s="637"/>
      <c r="BA869" s="637"/>
      <c r="BB869" s="637"/>
      <c r="BC869" s="637"/>
      <c r="BD869" s="637"/>
      <c r="BE869" s="637"/>
      <c r="BF869" s="637"/>
      <c r="BG869" s="637"/>
      <c r="BH869" s="637"/>
      <c r="BI869" s="637"/>
      <c r="BJ869" s="637"/>
      <c r="BK869" s="637"/>
      <c r="BL869" s="637"/>
      <c r="BM869" s="637"/>
      <c r="BN869" s="637"/>
      <c r="BO869" s="637"/>
      <c r="BP869" s="637"/>
      <c r="BQ869" s="637"/>
      <c r="BR869" s="637"/>
      <c r="BS869" s="637"/>
      <c r="BT869" s="637"/>
      <c r="BU869" s="637"/>
      <c r="BV869" s="637"/>
      <c r="BW869" s="637"/>
      <c r="BX869" s="637"/>
      <c r="BY869" s="637"/>
      <c r="BZ869" s="637"/>
      <c r="CA869" s="637"/>
      <c r="CB869" s="637"/>
    </row>
    <row r="870" spans="3:80">
      <c r="C870" s="636"/>
      <c r="D870" s="637"/>
      <c r="E870" s="637"/>
      <c r="F870" s="637"/>
      <c r="G870" s="637"/>
      <c r="H870" s="637"/>
      <c r="I870" s="637"/>
      <c r="J870" s="637"/>
      <c r="K870" s="637"/>
      <c r="L870" s="637"/>
      <c r="M870" s="637"/>
      <c r="N870" s="637"/>
      <c r="O870" s="637"/>
      <c r="P870" s="637"/>
      <c r="Q870" s="637"/>
      <c r="R870" s="637"/>
      <c r="S870" s="637"/>
      <c r="T870" s="637"/>
      <c r="U870" s="637"/>
      <c r="V870" s="637"/>
      <c r="W870" s="637"/>
      <c r="X870" s="637"/>
      <c r="Y870" s="637"/>
      <c r="Z870" s="637"/>
      <c r="AA870" s="637"/>
      <c r="AB870" s="637"/>
      <c r="AC870" s="637"/>
      <c r="AD870" s="637"/>
      <c r="AE870" s="637"/>
      <c r="AF870" s="637"/>
      <c r="AG870" s="637"/>
      <c r="AH870" s="637"/>
      <c r="AI870" s="637"/>
      <c r="AJ870" s="637"/>
      <c r="AK870" s="637"/>
      <c r="AL870" s="637"/>
      <c r="AM870" s="637"/>
      <c r="AN870" s="637"/>
      <c r="AO870" s="637"/>
      <c r="AP870" s="637"/>
      <c r="AQ870" s="637"/>
      <c r="AR870" s="637"/>
      <c r="AS870" s="637"/>
      <c r="AT870" s="637"/>
      <c r="AU870" s="637"/>
      <c r="AV870" s="637"/>
      <c r="AW870" s="637"/>
      <c r="AX870" s="637"/>
      <c r="AY870" s="637"/>
      <c r="AZ870" s="637"/>
      <c r="BA870" s="637"/>
      <c r="BB870" s="637"/>
      <c r="BC870" s="637"/>
      <c r="BD870" s="637"/>
      <c r="BE870" s="637"/>
      <c r="BF870" s="637"/>
      <c r="BG870" s="637"/>
      <c r="BH870" s="637"/>
      <c r="BI870" s="637"/>
      <c r="BJ870" s="637"/>
      <c r="BK870" s="637"/>
      <c r="BL870" s="637"/>
      <c r="BM870" s="637"/>
      <c r="BN870" s="637"/>
      <c r="BO870" s="637"/>
      <c r="BP870" s="637"/>
      <c r="BQ870" s="637"/>
      <c r="BR870" s="637"/>
      <c r="BS870" s="637"/>
      <c r="BT870" s="637"/>
      <c r="BU870" s="637"/>
      <c r="BV870" s="637"/>
      <c r="BW870" s="637"/>
      <c r="BX870" s="637"/>
      <c r="BY870" s="637"/>
      <c r="BZ870" s="637"/>
      <c r="CA870" s="637"/>
      <c r="CB870" s="637"/>
    </row>
    <row r="871" spans="3:80">
      <c r="C871" s="636"/>
      <c r="D871" s="637"/>
      <c r="E871" s="637"/>
      <c r="F871" s="637"/>
      <c r="G871" s="637"/>
      <c r="H871" s="637"/>
      <c r="I871" s="637"/>
      <c r="J871" s="637"/>
      <c r="K871" s="637"/>
      <c r="L871" s="637"/>
      <c r="M871" s="637"/>
      <c r="N871" s="637"/>
      <c r="O871" s="637"/>
      <c r="P871" s="637"/>
      <c r="Q871" s="637"/>
      <c r="R871" s="637"/>
      <c r="S871" s="637"/>
      <c r="T871" s="637"/>
      <c r="U871" s="637"/>
      <c r="V871" s="637"/>
      <c r="W871" s="637"/>
      <c r="X871" s="637"/>
      <c r="Y871" s="637"/>
      <c r="Z871" s="637"/>
      <c r="AA871" s="637"/>
      <c r="AB871" s="637"/>
      <c r="AC871" s="637"/>
      <c r="AD871" s="637"/>
      <c r="AE871" s="637"/>
      <c r="AF871" s="637"/>
      <c r="AG871" s="637"/>
      <c r="AH871" s="637"/>
      <c r="AI871" s="637"/>
      <c r="AJ871" s="637"/>
      <c r="AK871" s="637"/>
      <c r="AL871" s="637"/>
      <c r="AM871" s="637"/>
      <c r="AN871" s="637"/>
      <c r="AO871" s="637"/>
      <c r="AP871" s="637"/>
      <c r="AQ871" s="637"/>
      <c r="AR871" s="637"/>
      <c r="AS871" s="637"/>
      <c r="AT871" s="637"/>
      <c r="AU871" s="637"/>
      <c r="AV871" s="637"/>
      <c r="AW871" s="637"/>
      <c r="AX871" s="637"/>
      <c r="AY871" s="637"/>
      <c r="AZ871" s="637"/>
      <c r="BA871" s="637"/>
      <c r="BB871" s="637"/>
      <c r="BC871" s="637"/>
      <c r="BD871" s="637"/>
      <c r="BE871" s="637"/>
      <c r="BF871" s="637"/>
      <c r="BG871" s="637"/>
      <c r="BH871" s="637"/>
      <c r="BI871" s="637"/>
      <c r="BJ871" s="637"/>
      <c r="BK871" s="637"/>
      <c r="BL871" s="637"/>
      <c r="BM871" s="637"/>
      <c r="BN871" s="637"/>
      <c r="BO871" s="637"/>
      <c r="BP871" s="637"/>
      <c r="BQ871" s="637"/>
      <c r="BR871" s="637"/>
      <c r="BS871" s="637"/>
      <c r="BT871" s="637"/>
      <c r="BU871" s="637"/>
      <c r="BV871" s="637"/>
      <c r="BW871" s="637"/>
      <c r="BX871" s="637"/>
      <c r="BY871" s="637"/>
      <c r="BZ871" s="637"/>
      <c r="CA871" s="637"/>
      <c r="CB871" s="637"/>
    </row>
    <row r="872" spans="3:80">
      <c r="C872" s="636"/>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c r="AZ872" s="637"/>
      <c r="BA872" s="637"/>
      <c r="BB872" s="637"/>
      <c r="BC872" s="637"/>
      <c r="BD872" s="637"/>
      <c r="BE872" s="637"/>
      <c r="BF872" s="637"/>
      <c r="BG872" s="637"/>
      <c r="BH872" s="637"/>
      <c r="BI872" s="637"/>
      <c r="BJ872" s="637"/>
      <c r="BK872" s="637"/>
      <c r="BL872" s="637"/>
      <c r="BM872" s="637"/>
      <c r="BN872" s="637"/>
      <c r="BO872" s="637"/>
      <c r="BP872" s="637"/>
      <c r="BQ872" s="637"/>
      <c r="BR872" s="637"/>
      <c r="BS872" s="637"/>
      <c r="BT872" s="637"/>
      <c r="BU872" s="637"/>
      <c r="BV872" s="637"/>
      <c r="BW872" s="637"/>
      <c r="BX872" s="637"/>
      <c r="BY872" s="637"/>
      <c r="BZ872" s="637"/>
      <c r="CA872" s="637"/>
      <c r="CB872" s="637"/>
    </row>
    <row r="873" spans="3:80">
      <c r="C873" s="636"/>
      <c r="D873" s="637"/>
      <c r="E873" s="637"/>
      <c r="F873" s="637"/>
      <c r="G873" s="637"/>
      <c r="H873" s="637"/>
      <c r="I873" s="637"/>
      <c r="J873" s="637"/>
      <c r="K873" s="637"/>
      <c r="L873" s="637"/>
      <c r="M873" s="637"/>
      <c r="N873" s="637"/>
      <c r="O873" s="637"/>
      <c r="P873" s="637"/>
      <c r="Q873" s="637"/>
      <c r="R873" s="637"/>
      <c r="S873" s="637"/>
      <c r="T873" s="637"/>
      <c r="U873" s="637"/>
      <c r="V873" s="637"/>
      <c r="W873" s="637"/>
      <c r="X873" s="637"/>
      <c r="Y873" s="637"/>
      <c r="Z873" s="637"/>
      <c r="AA873" s="637"/>
      <c r="AB873" s="637"/>
      <c r="AC873" s="637"/>
      <c r="AD873" s="637"/>
      <c r="AE873" s="637"/>
      <c r="AF873" s="637"/>
      <c r="AG873" s="637"/>
      <c r="AH873" s="637"/>
      <c r="AI873" s="637"/>
      <c r="AJ873" s="637"/>
      <c r="AK873" s="637"/>
      <c r="AL873" s="637"/>
      <c r="AM873" s="637"/>
      <c r="AN873" s="637"/>
      <c r="AO873" s="637"/>
      <c r="AP873" s="637"/>
      <c r="AQ873" s="637"/>
      <c r="AR873" s="637"/>
      <c r="AS873" s="637"/>
      <c r="AT873" s="637"/>
      <c r="AU873" s="637"/>
      <c r="AV873" s="637"/>
      <c r="AW873" s="637"/>
      <c r="AX873" s="637"/>
      <c r="AY873" s="637"/>
      <c r="AZ873" s="637"/>
      <c r="BA873" s="637"/>
      <c r="BB873" s="637"/>
      <c r="BC873" s="637"/>
      <c r="BD873" s="637"/>
      <c r="BE873" s="637"/>
      <c r="BF873" s="637"/>
      <c r="BG873" s="637"/>
      <c r="BH873" s="637"/>
      <c r="BI873" s="637"/>
      <c r="BJ873" s="637"/>
      <c r="BK873" s="637"/>
      <c r="BL873" s="637"/>
      <c r="BM873" s="637"/>
      <c r="BN873" s="637"/>
      <c r="BO873" s="637"/>
      <c r="BP873" s="637"/>
      <c r="BQ873" s="637"/>
      <c r="BR873" s="637"/>
      <c r="BS873" s="637"/>
      <c r="BT873" s="637"/>
      <c r="BU873" s="637"/>
      <c r="BV873" s="637"/>
      <c r="BW873" s="637"/>
      <c r="BX873" s="637"/>
      <c r="BY873" s="637"/>
      <c r="BZ873" s="637"/>
      <c r="CA873" s="637"/>
      <c r="CB873" s="637"/>
    </row>
    <row r="874" spans="3:80">
      <c r="C874" s="636"/>
      <c r="D874" s="637"/>
      <c r="E874" s="637"/>
      <c r="F874" s="637"/>
      <c r="G874" s="637"/>
      <c r="H874" s="637"/>
      <c r="I874" s="637"/>
      <c r="J874" s="637"/>
      <c r="K874" s="637"/>
      <c r="L874" s="637"/>
      <c r="M874" s="637"/>
      <c r="N874" s="637"/>
      <c r="O874" s="637"/>
      <c r="P874" s="637"/>
      <c r="Q874" s="637"/>
      <c r="R874" s="637"/>
      <c r="S874" s="637"/>
      <c r="T874" s="637"/>
      <c r="U874" s="637"/>
      <c r="V874" s="637"/>
      <c r="W874" s="637"/>
      <c r="X874" s="637"/>
      <c r="Y874" s="637"/>
      <c r="Z874" s="637"/>
      <c r="AA874" s="637"/>
      <c r="AB874" s="637"/>
      <c r="AC874" s="637"/>
      <c r="AD874" s="637"/>
      <c r="AE874" s="637"/>
      <c r="AF874" s="637"/>
      <c r="AG874" s="637"/>
      <c r="AH874" s="637"/>
      <c r="AI874" s="637"/>
      <c r="AJ874" s="637"/>
      <c r="AK874" s="637"/>
      <c r="AL874" s="637"/>
      <c r="AM874" s="637"/>
      <c r="AN874" s="637"/>
      <c r="AO874" s="637"/>
      <c r="AP874" s="637"/>
      <c r="AQ874" s="637"/>
      <c r="AR874" s="637"/>
      <c r="AS874" s="637"/>
      <c r="AT874" s="637"/>
      <c r="AU874" s="637"/>
      <c r="AV874" s="637"/>
      <c r="AW874" s="637"/>
      <c r="AX874" s="637"/>
      <c r="AY874" s="637"/>
      <c r="AZ874" s="637"/>
      <c r="BA874" s="637"/>
      <c r="BB874" s="637"/>
      <c r="BC874" s="637"/>
      <c r="BD874" s="637"/>
      <c r="BE874" s="637"/>
      <c r="BF874" s="637"/>
      <c r="BG874" s="637"/>
      <c r="BH874" s="637"/>
      <c r="BI874" s="637"/>
      <c r="BJ874" s="637"/>
      <c r="BK874" s="637"/>
      <c r="BL874" s="637"/>
      <c r="BM874" s="637"/>
      <c r="BN874" s="637"/>
      <c r="BO874" s="637"/>
      <c r="BP874" s="637"/>
      <c r="BQ874" s="637"/>
      <c r="BR874" s="637"/>
      <c r="BS874" s="637"/>
      <c r="BT874" s="637"/>
      <c r="BU874" s="637"/>
      <c r="BV874" s="637"/>
      <c r="BW874" s="637"/>
      <c r="BX874" s="637"/>
      <c r="BY874" s="637"/>
      <c r="BZ874" s="637"/>
      <c r="CA874" s="637"/>
      <c r="CB874" s="637"/>
    </row>
    <row r="875" spans="3:80">
      <c r="C875" s="636"/>
      <c r="D875" s="637"/>
      <c r="E875" s="637"/>
      <c r="F875" s="637"/>
      <c r="G875" s="637"/>
      <c r="H875" s="637"/>
      <c r="I875" s="637"/>
      <c r="J875" s="637"/>
      <c r="K875" s="637"/>
      <c r="L875" s="637"/>
      <c r="M875" s="637"/>
      <c r="N875" s="637"/>
      <c r="O875" s="637"/>
      <c r="P875" s="637"/>
      <c r="Q875" s="637"/>
      <c r="R875" s="637"/>
      <c r="S875" s="637"/>
      <c r="T875" s="637"/>
      <c r="U875" s="637"/>
      <c r="V875" s="637"/>
      <c r="W875" s="637"/>
      <c r="X875" s="637"/>
      <c r="Y875" s="637"/>
      <c r="Z875" s="637"/>
      <c r="AA875" s="637"/>
      <c r="AB875" s="637"/>
      <c r="AC875" s="637"/>
      <c r="AD875" s="637"/>
      <c r="AE875" s="637"/>
      <c r="AF875" s="637"/>
      <c r="AG875" s="637"/>
      <c r="AH875" s="637"/>
      <c r="AI875" s="637"/>
      <c r="AJ875" s="637"/>
      <c r="AK875" s="637"/>
      <c r="AL875" s="637"/>
      <c r="AM875" s="637"/>
      <c r="AN875" s="637"/>
      <c r="AO875" s="637"/>
      <c r="AP875" s="637"/>
      <c r="AQ875" s="637"/>
      <c r="AR875" s="637"/>
      <c r="AS875" s="637"/>
      <c r="AT875" s="637"/>
      <c r="AU875" s="637"/>
      <c r="AV875" s="637"/>
      <c r="AW875" s="637"/>
      <c r="AX875" s="637"/>
      <c r="AY875" s="637"/>
      <c r="AZ875" s="637"/>
      <c r="BA875" s="637"/>
      <c r="BB875" s="637"/>
      <c r="BC875" s="637"/>
      <c r="BD875" s="637"/>
      <c r="BE875" s="637"/>
      <c r="BF875" s="637"/>
      <c r="BG875" s="637"/>
      <c r="BH875" s="637"/>
      <c r="BI875" s="637"/>
      <c r="BJ875" s="637"/>
      <c r="BK875" s="637"/>
      <c r="BL875" s="637"/>
      <c r="BM875" s="637"/>
      <c r="BN875" s="637"/>
      <c r="BO875" s="637"/>
      <c r="BP875" s="637"/>
      <c r="BQ875" s="637"/>
      <c r="BR875" s="637"/>
      <c r="BS875" s="637"/>
      <c r="BT875" s="637"/>
      <c r="BU875" s="637"/>
      <c r="BV875" s="637"/>
      <c r="BW875" s="637"/>
      <c r="BX875" s="637"/>
      <c r="BY875" s="637"/>
      <c r="BZ875" s="637"/>
      <c r="CA875" s="637"/>
      <c r="CB875" s="637"/>
    </row>
    <row r="876" spans="3:80">
      <c r="C876" s="636"/>
      <c r="D876" s="637"/>
      <c r="E876" s="637"/>
      <c r="F876" s="637"/>
      <c r="G876" s="637"/>
      <c r="H876" s="637"/>
      <c r="I876" s="637"/>
      <c r="J876" s="637"/>
      <c r="K876" s="637"/>
      <c r="L876" s="637"/>
      <c r="M876" s="637"/>
      <c r="N876" s="637"/>
      <c r="O876" s="637"/>
      <c r="P876" s="637"/>
      <c r="Q876" s="637"/>
      <c r="R876" s="637"/>
      <c r="S876" s="637"/>
      <c r="T876" s="637"/>
      <c r="U876" s="637"/>
      <c r="V876" s="637"/>
      <c r="W876" s="637"/>
      <c r="X876" s="637"/>
      <c r="Y876" s="637"/>
      <c r="Z876" s="637"/>
      <c r="AA876" s="637"/>
      <c r="AB876" s="637"/>
      <c r="AC876" s="637"/>
      <c r="AD876" s="637"/>
      <c r="AE876" s="637"/>
      <c r="AF876" s="637"/>
      <c r="AG876" s="637"/>
      <c r="AH876" s="637"/>
      <c r="AI876" s="637"/>
      <c r="AJ876" s="637"/>
      <c r="AK876" s="637"/>
      <c r="AL876" s="637"/>
      <c r="AM876" s="637"/>
      <c r="AN876" s="637"/>
      <c r="AO876" s="637"/>
      <c r="AP876" s="637"/>
      <c r="AQ876" s="637"/>
      <c r="AR876" s="637"/>
      <c r="AS876" s="637"/>
      <c r="AT876" s="637"/>
      <c r="AU876" s="637"/>
      <c r="AV876" s="637"/>
      <c r="AW876" s="637"/>
      <c r="AX876" s="637"/>
      <c r="AY876" s="637"/>
      <c r="AZ876" s="637"/>
      <c r="BA876" s="637"/>
      <c r="BB876" s="637"/>
      <c r="BC876" s="637"/>
      <c r="BD876" s="637"/>
      <c r="BE876" s="637"/>
      <c r="BF876" s="637"/>
      <c r="BG876" s="637"/>
      <c r="BH876" s="637"/>
      <c r="BI876" s="637"/>
      <c r="BJ876" s="637"/>
      <c r="BK876" s="637"/>
      <c r="BL876" s="637"/>
      <c r="BM876" s="637"/>
      <c r="BN876" s="637"/>
      <c r="BO876" s="637"/>
      <c r="BP876" s="637"/>
      <c r="BQ876" s="637"/>
      <c r="BR876" s="637"/>
      <c r="BS876" s="637"/>
      <c r="BT876" s="637"/>
      <c r="BU876" s="637"/>
      <c r="BV876" s="637"/>
      <c r="BW876" s="637"/>
      <c r="BX876" s="637"/>
      <c r="BY876" s="637"/>
      <c r="BZ876" s="637"/>
      <c r="CA876" s="637"/>
      <c r="CB876" s="637"/>
    </row>
    <row r="877" spans="3:80">
      <c r="C877" s="636"/>
      <c r="D877" s="637"/>
      <c r="E877" s="637"/>
      <c r="F877" s="637"/>
      <c r="G877" s="637"/>
      <c r="H877" s="637"/>
      <c r="I877" s="637"/>
      <c r="J877" s="637"/>
      <c r="K877" s="637"/>
      <c r="L877" s="637"/>
      <c r="M877" s="637"/>
      <c r="N877" s="637"/>
      <c r="O877" s="637"/>
      <c r="P877" s="637"/>
      <c r="Q877" s="637"/>
      <c r="R877" s="637"/>
      <c r="S877" s="637"/>
      <c r="T877" s="637"/>
      <c r="U877" s="637"/>
      <c r="V877" s="637"/>
      <c r="W877" s="637"/>
      <c r="X877" s="637"/>
      <c r="Y877" s="637"/>
      <c r="Z877" s="637"/>
      <c r="AA877" s="637"/>
      <c r="AB877" s="637"/>
      <c r="AC877" s="637"/>
      <c r="AD877" s="637"/>
      <c r="AE877" s="637"/>
      <c r="AF877" s="637"/>
      <c r="AG877" s="637"/>
      <c r="AH877" s="637"/>
      <c r="AI877" s="637"/>
      <c r="AJ877" s="637"/>
      <c r="AK877" s="637"/>
      <c r="AL877" s="637"/>
      <c r="AM877" s="637"/>
      <c r="AN877" s="637"/>
      <c r="AO877" s="637"/>
      <c r="AP877" s="637"/>
      <c r="AQ877" s="637"/>
      <c r="AR877" s="637"/>
      <c r="AS877" s="637"/>
      <c r="AT877" s="637"/>
      <c r="AU877" s="637"/>
      <c r="AV877" s="637"/>
      <c r="AW877" s="637"/>
      <c r="AX877" s="637"/>
      <c r="AY877" s="637"/>
      <c r="AZ877" s="637"/>
      <c r="BA877" s="637"/>
      <c r="BB877" s="637"/>
      <c r="BC877" s="637"/>
      <c r="BD877" s="637"/>
      <c r="BE877" s="637"/>
      <c r="BF877" s="637"/>
      <c r="BG877" s="637"/>
      <c r="BH877" s="637"/>
      <c r="BI877" s="637"/>
      <c r="BJ877" s="637"/>
      <c r="BK877" s="637"/>
      <c r="BL877" s="637"/>
      <c r="BM877" s="637"/>
      <c r="BN877" s="637"/>
      <c r="BO877" s="637"/>
      <c r="BP877" s="637"/>
      <c r="BQ877" s="637"/>
      <c r="BR877" s="637"/>
      <c r="BS877" s="637"/>
      <c r="BT877" s="637"/>
      <c r="BU877" s="637"/>
      <c r="BV877" s="637"/>
      <c r="BW877" s="637"/>
      <c r="BX877" s="637"/>
      <c r="BY877" s="637"/>
      <c r="BZ877" s="637"/>
      <c r="CA877" s="637"/>
      <c r="CB877" s="637"/>
    </row>
    <row r="878" spans="3:80">
      <c r="C878" s="636"/>
      <c r="D878" s="637"/>
      <c r="E878" s="637"/>
      <c r="F878" s="637"/>
      <c r="G878" s="637"/>
      <c r="H878" s="637"/>
      <c r="I878" s="637"/>
      <c r="J878" s="637"/>
      <c r="K878" s="637"/>
      <c r="L878" s="637"/>
      <c r="M878" s="637"/>
      <c r="N878" s="637"/>
      <c r="O878" s="637"/>
      <c r="P878" s="637"/>
      <c r="Q878" s="637"/>
      <c r="R878" s="637"/>
      <c r="S878" s="637"/>
      <c r="T878" s="637"/>
      <c r="U878" s="637"/>
      <c r="V878" s="637"/>
      <c r="W878" s="637"/>
      <c r="X878" s="637"/>
      <c r="Y878" s="637"/>
      <c r="Z878" s="637"/>
      <c r="AA878" s="637"/>
      <c r="AB878" s="637"/>
      <c r="AC878" s="637"/>
      <c r="AD878" s="637"/>
      <c r="AE878" s="637"/>
      <c r="AF878" s="637"/>
      <c r="AG878" s="637"/>
      <c r="AH878" s="637"/>
      <c r="AI878" s="637"/>
      <c r="AJ878" s="637"/>
      <c r="AK878" s="637"/>
      <c r="AL878" s="637"/>
      <c r="AM878" s="637"/>
      <c r="AN878" s="637"/>
      <c r="AO878" s="637"/>
      <c r="AP878" s="637"/>
      <c r="AQ878" s="637"/>
      <c r="AR878" s="637"/>
      <c r="AS878" s="637"/>
      <c r="AT878" s="637"/>
      <c r="AU878" s="637"/>
      <c r="AV878" s="637"/>
      <c r="AW878" s="637"/>
      <c r="AX878" s="637"/>
      <c r="AY878" s="637"/>
      <c r="AZ878" s="637"/>
      <c r="BA878" s="637"/>
      <c r="BB878" s="637"/>
      <c r="BC878" s="637"/>
      <c r="BD878" s="637"/>
      <c r="BE878" s="637"/>
      <c r="BF878" s="637"/>
      <c r="BG878" s="637"/>
      <c r="BH878" s="637"/>
      <c r="BI878" s="637"/>
      <c r="BJ878" s="637"/>
      <c r="BK878" s="637"/>
      <c r="BL878" s="637"/>
      <c r="BM878" s="637"/>
      <c r="BN878" s="637"/>
      <c r="BO878" s="637"/>
      <c r="BP878" s="637"/>
      <c r="BQ878" s="637"/>
      <c r="BR878" s="637"/>
      <c r="BS878" s="637"/>
      <c r="BT878" s="637"/>
      <c r="BU878" s="637"/>
      <c r="BV878" s="637"/>
      <c r="BW878" s="637"/>
      <c r="BX878" s="637"/>
      <c r="BY878" s="637"/>
      <c r="BZ878" s="637"/>
      <c r="CA878" s="637"/>
      <c r="CB878" s="637"/>
    </row>
    <row r="879" spans="3:80">
      <c r="C879" s="636"/>
      <c r="D879" s="637"/>
      <c r="E879" s="637"/>
      <c r="F879" s="637"/>
      <c r="G879" s="637"/>
      <c r="H879" s="637"/>
      <c r="I879" s="637"/>
      <c r="J879" s="637"/>
      <c r="K879" s="637"/>
      <c r="L879" s="637"/>
      <c r="M879" s="637"/>
      <c r="N879" s="637"/>
      <c r="O879" s="637"/>
      <c r="P879" s="637"/>
      <c r="Q879" s="637"/>
      <c r="R879" s="637"/>
      <c r="S879" s="637"/>
      <c r="T879" s="637"/>
      <c r="U879" s="637"/>
      <c r="V879" s="637"/>
      <c r="W879" s="637"/>
      <c r="X879" s="637"/>
      <c r="Y879" s="637"/>
      <c r="Z879" s="637"/>
      <c r="AA879" s="637"/>
      <c r="AB879" s="637"/>
      <c r="AC879" s="637"/>
      <c r="AD879" s="637"/>
      <c r="AE879" s="637"/>
      <c r="AF879" s="637"/>
      <c r="AG879" s="637"/>
      <c r="AH879" s="637"/>
      <c r="AI879" s="637"/>
      <c r="AJ879" s="637"/>
      <c r="AK879" s="637"/>
      <c r="AL879" s="637"/>
      <c r="AM879" s="637"/>
      <c r="AN879" s="637"/>
      <c r="AO879" s="637"/>
      <c r="AP879" s="637"/>
      <c r="AQ879" s="637"/>
      <c r="AR879" s="637"/>
      <c r="AS879" s="637"/>
      <c r="AT879" s="637"/>
      <c r="AU879" s="637"/>
      <c r="AV879" s="637"/>
      <c r="AW879" s="637"/>
      <c r="AX879" s="637"/>
      <c r="AY879" s="637"/>
      <c r="AZ879" s="637"/>
      <c r="BA879" s="637"/>
      <c r="BB879" s="637"/>
      <c r="BC879" s="637"/>
      <c r="BD879" s="637"/>
      <c r="BE879" s="637"/>
      <c r="BF879" s="637"/>
      <c r="BG879" s="637"/>
      <c r="BH879" s="637"/>
      <c r="BI879" s="637"/>
      <c r="BJ879" s="637"/>
      <c r="BK879" s="637"/>
      <c r="BL879" s="637"/>
      <c r="BM879" s="637"/>
      <c r="BN879" s="637"/>
      <c r="BO879" s="637"/>
      <c r="BP879" s="637"/>
      <c r="BQ879" s="637"/>
      <c r="BR879" s="637"/>
      <c r="BS879" s="637"/>
      <c r="BT879" s="637"/>
      <c r="BU879" s="637"/>
      <c r="BV879" s="637"/>
      <c r="BW879" s="637"/>
      <c r="BX879" s="637"/>
      <c r="BY879" s="637"/>
      <c r="BZ879" s="637"/>
      <c r="CA879" s="637"/>
      <c r="CB879" s="637"/>
    </row>
    <row r="880" spans="3:80">
      <c r="C880" s="636"/>
      <c r="D880" s="637"/>
      <c r="E880" s="637"/>
      <c r="F880" s="637"/>
      <c r="G880" s="637"/>
      <c r="H880" s="637"/>
      <c r="I880" s="637"/>
      <c r="J880" s="637"/>
      <c r="K880" s="637"/>
      <c r="L880" s="637"/>
      <c r="M880" s="637"/>
      <c r="N880" s="637"/>
      <c r="O880" s="637"/>
      <c r="P880" s="637"/>
      <c r="Q880" s="637"/>
      <c r="R880" s="637"/>
      <c r="S880" s="637"/>
      <c r="T880" s="637"/>
      <c r="U880" s="637"/>
      <c r="V880" s="637"/>
      <c r="W880" s="637"/>
      <c r="X880" s="637"/>
      <c r="Y880" s="637"/>
      <c r="Z880" s="637"/>
      <c r="AA880" s="637"/>
      <c r="AB880" s="637"/>
      <c r="AC880" s="637"/>
      <c r="AD880" s="637"/>
      <c r="AE880" s="637"/>
      <c r="AF880" s="637"/>
      <c r="AG880" s="637"/>
      <c r="AH880" s="637"/>
      <c r="AI880" s="637"/>
      <c r="AJ880" s="637"/>
      <c r="AK880" s="637"/>
      <c r="AL880" s="637"/>
      <c r="AM880" s="637"/>
      <c r="AN880" s="637"/>
      <c r="AO880" s="637"/>
      <c r="AP880" s="637"/>
      <c r="AQ880" s="637"/>
      <c r="AR880" s="637"/>
      <c r="AS880" s="637"/>
      <c r="AT880" s="637"/>
      <c r="AU880" s="637"/>
      <c r="AV880" s="637"/>
      <c r="AW880" s="637"/>
      <c r="AX880" s="637"/>
      <c r="AY880" s="637"/>
      <c r="AZ880" s="637"/>
      <c r="BA880" s="637"/>
      <c r="BB880" s="637"/>
      <c r="BC880" s="637"/>
      <c r="BD880" s="637"/>
      <c r="BE880" s="637"/>
      <c r="BF880" s="637"/>
      <c r="BG880" s="637"/>
      <c r="BH880" s="637"/>
      <c r="BI880" s="637"/>
      <c r="BJ880" s="637"/>
      <c r="BK880" s="637"/>
      <c r="BL880" s="637"/>
      <c r="BM880" s="637"/>
      <c r="BN880" s="637"/>
      <c r="BO880" s="637"/>
      <c r="BP880" s="637"/>
      <c r="BQ880" s="637"/>
      <c r="BR880" s="637"/>
      <c r="BS880" s="637"/>
      <c r="BT880" s="637"/>
      <c r="BU880" s="637"/>
      <c r="BV880" s="637"/>
      <c r="BW880" s="637"/>
      <c r="BX880" s="637"/>
      <c r="BY880" s="637"/>
      <c r="BZ880" s="637"/>
      <c r="CA880" s="637"/>
      <c r="CB880" s="637"/>
    </row>
    <row r="881" spans="3:80">
      <c r="C881" s="636"/>
      <c r="D881" s="637"/>
      <c r="E881" s="637"/>
      <c r="F881" s="637"/>
      <c r="G881" s="637"/>
      <c r="H881" s="637"/>
      <c r="I881" s="637"/>
      <c r="J881" s="637"/>
      <c r="K881" s="637"/>
      <c r="L881" s="637"/>
      <c r="M881" s="637"/>
      <c r="N881" s="637"/>
      <c r="O881" s="637"/>
      <c r="P881" s="637"/>
      <c r="Q881" s="637"/>
      <c r="R881" s="637"/>
      <c r="S881" s="637"/>
      <c r="T881" s="637"/>
      <c r="U881" s="637"/>
      <c r="V881" s="637"/>
      <c r="W881" s="637"/>
      <c r="X881" s="637"/>
      <c r="Y881" s="637"/>
      <c r="Z881" s="637"/>
      <c r="AA881" s="637"/>
      <c r="AB881" s="637"/>
      <c r="AC881" s="637"/>
      <c r="AD881" s="637"/>
      <c r="AE881" s="637"/>
      <c r="AF881" s="637"/>
      <c r="AG881" s="637"/>
      <c r="AH881" s="637"/>
      <c r="AI881" s="637"/>
      <c r="AJ881" s="637"/>
      <c r="AK881" s="637"/>
      <c r="AL881" s="637"/>
      <c r="AM881" s="637"/>
      <c r="AN881" s="637"/>
      <c r="AO881" s="637"/>
      <c r="AP881" s="637"/>
      <c r="AQ881" s="637"/>
      <c r="AR881" s="637"/>
      <c r="AS881" s="637"/>
      <c r="AT881" s="637"/>
      <c r="AU881" s="637"/>
      <c r="AV881" s="637"/>
      <c r="AW881" s="637"/>
      <c r="AX881" s="637"/>
      <c r="AY881" s="637"/>
      <c r="AZ881" s="637"/>
      <c r="BA881" s="637"/>
      <c r="BB881" s="637"/>
      <c r="BC881" s="637"/>
      <c r="BD881" s="637"/>
      <c r="BE881" s="637"/>
      <c r="BF881" s="637"/>
      <c r="BG881" s="637"/>
      <c r="BH881" s="637"/>
      <c r="BI881" s="637"/>
      <c r="BJ881" s="637"/>
      <c r="BK881" s="637"/>
      <c r="BL881" s="637"/>
      <c r="BM881" s="637"/>
      <c r="BN881" s="637"/>
      <c r="BO881" s="637"/>
      <c r="BP881" s="637"/>
      <c r="BQ881" s="637"/>
      <c r="BR881" s="637"/>
      <c r="BS881" s="637"/>
      <c r="BT881" s="637"/>
      <c r="BU881" s="637"/>
      <c r="BV881" s="637"/>
      <c r="BW881" s="637"/>
      <c r="BX881" s="637"/>
      <c r="BY881" s="637"/>
      <c r="BZ881" s="637"/>
      <c r="CA881" s="637"/>
      <c r="CB881" s="637"/>
    </row>
    <row r="882" spans="3:80">
      <c r="C882" s="636"/>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c r="AZ882" s="637"/>
      <c r="BA882" s="637"/>
      <c r="BB882" s="637"/>
      <c r="BC882" s="637"/>
      <c r="BD882" s="637"/>
      <c r="BE882" s="637"/>
      <c r="BF882" s="637"/>
      <c r="BG882" s="637"/>
      <c r="BH882" s="637"/>
      <c r="BI882" s="637"/>
      <c r="BJ882" s="637"/>
      <c r="BK882" s="637"/>
      <c r="BL882" s="637"/>
      <c r="BM882" s="637"/>
      <c r="BN882" s="637"/>
      <c r="BO882" s="637"/>
      <c r="BP882" s="637"/>
      <c r="BQ882" s="637"/>
      <c r="BR882" s="637"/>
      <c r="BS882" s="637"/>
      <c r="BT882" s="637"/>
      <c r="BU882" s="637"/>
      <c r="BV882" s="637"/>
      <c r="BW882" s="637"/>
      <c r="BX882" s="637"/>
      <c r="BY882" s="637"/>
      <c r="BZ882" s="637"/>
      <c r="CA882" s="637"/>
      <c r="CB882" s="637"/>
    </row>
    <row r="883" spans="3:80">
      <c r="C883" s="636"/>
      <c r="D883" s="637"/>
      <c r="E883" s="637"/>
      <c r="F883" s="637"/>
      <c r="G883" s="637"/>
      <c r="H883" s="637"/>
      <c r="I883" s="637"/>
      <c r="J883" s="637"/>
      <c r="K883" s="637"/>
      <c r="L883" s="637"/>
      <c r="M883" s="637"/>
      <c r="N883" s="637"/>
      <c r="O883" s="637"/>
      <c r="P883" s="637"/>
      <c r="Q883" s="637"/>
      <c r="R883" s="637"/>
      <c r="S883" s="637"/>
      <c r="T883" s="637"/>
      <c r="U883" s="637"/>
      <c r="V883" s="637"/>
      <c r="W883" s="637"/>
      <c r="X883" s="637"/>
      <c r="Y883" s="637"/>
      <c r="Z883" s="637"/>
      <c r="AA883" s="637"/>
      <c r="AB883" s="637"/>
      <c r="AC883" s="637"/>
      <c r="AD883" s="637"/>
      <c r="AE883" s="637"/>
      <c r="AF883" s="637"/>
      <c r="AG883" s="637"/>
      <c r="AH883" s="637"/>
      <c r="AI883" s="637"/>
      <c r="AJ883" s="637"/>
      <c r="AK883" s="637"/>
      <c r="AL883" s="637"/>
      <c r="AM883" s="637"/>
      <c r="AN883" s="637"/>
      <c r="AO883" s="637"/>
      <c r="AP883" s="637"/>
      <c r="AQ883" s="637"/>
      <c r="AR883" s="637"/>
      <c r="AS883" s="637"/>
      <c r="AT883" s="637"/>
      <c r="AU883" s="637"/>
      <c r="AV883" s="637"/>
      <c r="AW883" s="637"/>
      <c r="AX883" s="637"/>
      <c r="AY883" s="637"/>
      <c r="AZ883" s="637"/>
      <c r="BA883" s="637"/>
      <c r="BB883" s="637"/>
      <c r="BC883" s="637"/>
      <c r="BD883" s="637"/>
      <c r="BE883" s="637"/>
      <c r="BF883" s="637"/>
      <c r="BG883" s="637"/>
      <c r="BH883" s="637"/>
      <c r="BI883" s="637"/>
      <c r="BJ883" s="637"/>
      <c r="BK883" s="637"/>
      <c r="BL883" s="637"/>
      <c r="BM883" s="637"/>
      <c r="BN883" s="637"/>
      <c r="BO883" s="637"/>
      <c r="BP883" s="637"/>
      <c r="BQ883" s="637"/>
      <c r="BR883" s="637"/>
      <c r="BS883" s="637"/>
      <c r="BT883" s="637"/>
      <c r="BU883" s="637"/>
      <c r="BV883" s="637"/>
      <c r="BW883" s="637"/>
      <c r="BX883" s="637"/>
      <c r="BY883" s="637"/>
      <c r="BZ883" s="637"/>
      <c r="CA883" s="637"/>
      <c r="CB883" s="637"/>
    </row>
    <row r="884" spans="3:80">
      <c r="C884" s="636"/>
      <c r="D884" s="637"/>
      <c r="E884" s="637"/>
      <c r="F884" s="637"/>
      <c r="G884" s="637"/>
      <c r="H884" s="637"/>
      <c r="I884" s="637"/>
      <c r="J884" s="637"/>
      <c r="K884" s="637"/>
      <c r="L884" s="637"/>
      <c r="M884" s="637"/>
      <c r="N884" s="637"/>
      <c r="O884" s="637"/>
      <c r="P884" s="637"/>
      <c r="Q884" s="637"/>
      <c r="R884" s="637"/>
      <c r="S884" s="637"/>
      <c r="T884" s="637"/>
      <c r="U884" s="637"/>
      <c r="V884" s="637"/>
      <c r="W884" s="637"/>
      <c r="X884" s="637"/>
      <c r="Y884" s="637"/>
      <c r="Z884" s="637"/>
      <c r="AA884" s="637"/>
      <c r="AB884" s="637"/>
      <c r="AC884" s="637"/>
      <c r="AD884" s="637"/>
      <c r="AE884" s="637"/>
      <c r="AF884" s="637"/>
      <c r="AG884" s="637"/>
      <c r="AH884" s="637"/>
      <c r="AI884" s="637"/>
      <c r="AJ884" s="637"/>
      <c r="AK884" s="637"/>
      <c r="AL884" s="637"/>
      <c r="AM884" s="637"/>
      <c r="AN884" s="637"/>
      <c r="AO884" s="637"/>
      <c r="AP884" s="637"/>
      <c r="AQ884" s="637"/>
      <c r="AR884" s="637"/>
      <c r="AS884" s="637"/>
      <c r="AT884" s="637"/>
      <c r="AU884" s="637"/>
      <c r="AV884" s="637"/>
      <c r="AW884" s="637"/>
      <c r="AX884" s="637"/>
      <c r="AY884" s="637"/>
      <c r="AZ884" s="637"/>
      <c r="BA884" s="637"/>
      <c r="BB884" s="637"/>
      <c r="BC884" s="637"/>
      <c r="BD884" s="637"/>
      <c r="BE884" s="637"/>
      <c r="BF884" s="637"/>
      <c r="BG884" s="637"/>
      <c r="BH884" s="637"/>
      <c r="BI884" s="637"/>
      <c r="BJ884" s="637"/>
      <c r="BK884" s="637"/>
      <c r="BL884" s="637"/>
      <c r="BM884" s="637"/>
      <c r="BN884" s="637"/>
      <c r="BO884" s="637"/>
      <c r="BP884" s="637"/>
      <c r="BQ884" s="637"/>
      <c r="BR884" s="637"/>
      <c r="BS884" s="637"/>
      <c r="BT884" s="637"/>
      <c r="BU884" s="637"/>
      <c r="BV884" s="637"/>
      <c r="BW884" s="637"/>
      <c r="BX884" s="637"/>
      <c r="BY884" s="637"/>
      <c r="BZ884" s="637"/>
      <c r="CA884" s="637"/>
      <c r="CB884" s="637"/>
    </row>
    <row r="885" spans="3:80">
      <c r="C885" s="636"/>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c r="AZ885" s="637"/>
      <c r="BA885" s="637"/>
      <c r="BB885" s="637"/>
      <c r="BC885" s="637"/>
      <c r="BD885" s="637"/>
      <c r="BE885" s="637"/>
      <c r="BF885" s="637"/>
      <c r="BG885" s="637"/>
      <c r="BH885" s="637"/>
      <c r="BI885" s="637"/>
      <c r="BJ885" s="637"/>
      <c r="BK885" s="637"/>
      <c r="BL885" s="637"/>
      <c r="BM885" s="637"/>
      <c r="BN885" s="637"/>
      <c r="BO885" s="637"/>
      <c r="BP885" s="637"/>
      <c r="BQ885" s="637"/>
      <c r="BR885" s="637"/>
      <c r="BS885" s="637"/>
      <c r="BT885" s="637"/>
      <c r="BU885" s="637"/>
      <c r="BV885" s="637"/>
      <c r="BW885" s="637"/>
      <c r="BX885" s="637"/>
      <c r="BY885" s="637"/>
      <c r="BZ885" s="637"/>
      <c r="CA885" s="637"/>
      <c r="CB885" s="637"/>
    </row>
    <row r="886" spans="3:80">
      <c r="C886" s="636"/>
      <c r="D886" s="637"/>
      <c r="E886" s="637"/>
      <c r="F886" s="637"/>
      <c r="G886" s="637"/>
      <c r="H886" s="637"/>
      <c r="I886" s="637"/>
      <c r="J886" s="637"/>
      <c r="K886" s="637"/>
      <c r="L886" s="637"/>
      <c r="M886" s="637"/>
      <c r="N886" s="637"/>
      <c r="O886" s="637"/>
      <c r="P886" s="637"/>
      <c r="Q886" s="637"/>
      <c r="R886" s="637"/>
      <c r="S886" s="637"/>
      <c r="T886" s="637"/>
      <c r="U886" s="637"/>
      <c r="V886" s="637"/>
      <c r="W886" s="637"/>
      <c r="X886" s="637"/>
      <c r="Y886" s="637"/>
      <c r="Z886" s="637"/>
      <c r="AA886" s="637"/>
      <c r="AB886" s="637"/>
      <c r="AC886" s="637"/>
      <c r="AD886" s="637"/>
      <c r="AE886" s="637"/>
      <c r="AF886" s="637"/>
      <c r="AG886" s="637"/>
      <c r="AH886" s="637"/>
      <c r="AI886" s="637"/>
      <c r="AJ886" s="637"/>
      <c r="AK886" s="637"/>
      <c r="AL886" s="637"/>
      <c r="AM886" s="637"/>
      <c r="AN886" s="637"/>
      <c r="AO886" s="637"/>
      <c r="AP886" s="637"/>
      <c r="AQ886" s="637"/>
      <c r="AR886" s="637"/>
      <c r="AS886" s="637"/>
      <c r="AT886" s="637"/>
      <c r="AU886" s="637"/>
      <c r="AV886" s="637"/>
      <c r="AW886" s="637"/>
      <c r="AX886" s="637"/>
      <c r="AY886" s="637"/>
      <c r="AZ886" s="637"/>
      <c r="BA886" s="637"/>
      <c r="BB886" s="637"/>
      <c r="BC886" s="637"/>
      <c r="BD886" s="637"/>
      <c r="BE886" s="637"/>
      <c r="BF886" s="637"/>
      <c r="BG886" s="637"/>
      <c r="BH886" s="637"/>
      <c r="BI886" s="637"/>
      <c r="BJ886" s="637"/>
      <c r="BK886" s="637"/>
      <c r="BL886" s="637"/>
      <c r="BM886" s="637"/>
      <c r="BN886" s="637"/>
      <c r="BO886" s="637"/>
      <c r="BP886" s="637"/>
      <c r="BQ886" s="637"/>
      <c r="BR886" s="637"/>
      <c r="BS886" s="637"/>
      <c r="BT886" s="637"/>
      <c r="BU886" s="637"/>
      <c r="BV886" s="637"/>
      <c r="BW886" s="637"/>
      <c r="BX886" s="637"/>
      <c r="BY886" s="637"/>
      <c r="BZ886" s="637"/>
      <c r="CA886" s="637"/>
      <c r="CB886" s="637"/>
    </row>
    <row r="887" spans="3:80">
      <c r="C887" s="636"/>
      <c r="D887" s="637"/>
      <c r="E887" s="637"/>
      <c r="F887" s="637"/>
      <c r="G887" s="637"/>
      <c r="H887" s="637"/>
      <c r="I887" s="637"/>
      <c r="J887" s="637"/>
      <c r="K887" s="637"/>
      <c r="L887" s="637"/>
      <c r="M887" s="637"/>
      <c r="N887" s="637"/>
      <c r="O887" s="637"/>
      <c r="P887" s="637"/>
      <c r="Q887" s="637"/>
      <c r="R887" s="637"/>
      <c r="S887" s="637"/>
      <c r="T887" s="637"/>
      <c r="U887" s="637"/>
      <c r="V887" s="637"/>
      <c r="W887" s="637"/>
      <c r="X887" s="637"/>
      <c r="Y887" s="637"/>
      <c r="Z887" s="637"/>
      <c r="AA887" s="637"/>
      <c r="AB887" s="637"/>
      <c r="AC887" s="637"/>
      <c r="AD887" s="637"/>
      <c r="AE887" s="637"/>
      <c r="AF887" s="637"/>
      <c r="AG887" s="637"/>
      <c r="AH887" s="637"/>
      <c r="AI887" s="637"/>
      <c r="AJ887" s="637"/>
      <c r="AK887" s="637"/>
      <c r="AL887" s="637"/>
      <c r="AM887" s="637"/>
      <c r="AN887" s="637"/>
      <c r="AO887" s="637"/>
      <c r="AP887" s="637"/>
      <c r="AQ887" s="637"/>
      <c r="AR887" s="637"/>
      <c r="AS887" s="637"/>
      <c r="AT887" s="637"/>
      <c r="AU887" s="637"/>
      <c r="AV887" s="637"/>
      <c r="AW887" s="637"/>
      <c r="AX887" s="637"/>
      <c r="AY887" s="637"/>
      <c r="AZ887" s="637"/>
      <c r="BA887" s="637"/>
      <c r="BB887" s="637"/>
      <c r="BC887" s="637"/>
      <c r="BD887" s="637"/>
      <c r="BE887" s="637"/>
      <c r="BF887" s="637"/>
      <c r="BG887" s="637"/>
      <c r="BH887" s="637"/>
      <c r="BI887" s="637"/>
      <c r="BJ887" s="637"/>
      <c r="BK887" s="637"/>
      <c r="BL887" s="637"/>
      <c r="BM887" s="637"/>
      <c r="BN887" s="637"/>
      <c r="BO887" s="637"/>
      <c r="BP887" s="637"/>
      <c r="BQ887" s="637"/>
      <c r="BR887" s="637"/>
      <c r="BS887" s="637"/>
      <c r="BT887" s="637"/>
      <c r="BU887" s="637"/>
      <c r="BV887" s="637"/>
      <c r="BW887" s="637"/>
      <c r="BX887" s="637"/>
      <c r="BY887" s="637"/>
      <c r="BZ887" s="637"/>
      <c r="CA887" s="637"/>
      <c r="CB887" s="637"/>
    </row>
    <row r="888" spans="3:80">
      <c r="C888" s="636"/>
      <c r="D888" s="637"/>
      <c r="E888" s="637"/>
      <c r="F888" s="637"/>
      <c r="G888" s="637"/>
      <c r="H888" s="637"/>
      <c r="I888" s="637"/>
      <c r="J888" s="637"/>
      <c r="K888" s="637"/>
      <c r="L888" s="637"/>
      <c r="M888" s="637"/>
      <c r="N888" s="637"/>
      <c r="O888" s="637"/>
      <c r="P888" s="637"/>
      <c r="Q888" s="637"/>
      <c r="R888" s="637"/>
      <c r="S888" s="637"/>
      <c r="T888" s="637"/>
      <c r="U888" s="637"/>
      <c r="V888" s="637"/>
      <c r="W888" s="637"/>
      <c r="X888" s="637"/>
      <c r="Y888" s="637"/>
      <c r="Z888" s="637"/>
      <c r="AA888" s="637"/>
      <c r="AB888" s="637"/>
      <c r="AC888" s="637"/>
      <c r="AD888" s="637"/>
      <c r="AE888" s="637"/>
      <c r="AF888" s="637"/>
      <c r="AG888" s="637"/>
      <c r="AH888" s="637"/>
      <c r="AI888" s="637"/>
      <c r="AJ888" s="637"/>
      <c r="AK888" s="637"/>
      <c r="AL888" s="637"/>
      <c r="AM888" s="637"/>
      <c r="AN888" s="637"/>
      <c r="AO888" s="637"/>
      <c r="AP888" s="637"/>
      <c r="AQ888" s="637"/>
      <c r="AR888" s="637"/>
      <c r="AS888" s="637"/>
      <c r="AT888" s="637"/>
      <c r="AU888" s="637"/>
      <c r="AV888" s="637"/>
      <c r="AW888" s="637"/>
      <c r="AX888" s="637"/>
      <c r="AY888" s="637"/>
      <c r="AZ888" s="637"/>
      <c r="BA888" s="637"/>
      <c r="BB888" s="637"/>
      <c r="BC888" s="637"/>
      <c r="BD888" s="637"/>
      <c r="BE888" s="637"/>
      <c r="BF888" s="637"/>
      <c r="BG888" s="637"/>
      <c r="BH888" s="637"/>
      <c r="BI888" s="637"/>
      <c r="BJ888" s="637"/>
      <c r="BK888" s="637"/>
      <c r="BL888" s="637"/>
      <c r="BM888" s="637"/>
      <c r="BN888" s="637"/>
      <c r="BO888" s="637"/>
      <c r="BP888" s="637"/>
      <c r="BQ888" s="637"/>
      <c r="BR888" s="637"/>
      <c r="BS888" s="637"/>
      <c r="BT888" s="637"/>
      <c r="BU888" s="637"/>
      <c r="BV888" s="637"/>
      <c r="BW888" s="637"/>
      <c r="BX888" s="637"/>
      <c r="BY888" s="637"/>
      <c r="BZ888" s="637"/>
      <c r="CA888" s="637"/>
      <c r="CB888" s="637"/>
    </row>
    <row r="889" spans="3:80">
      <c r="C889" s="636"/>
      <c r="D889" s="637"/>
      <c r="E889" s="637"/>
      <c r="F889" s="637"/>
      <c r="G889" s="637"/>
      <c r="H889" s="637"/>
      <c r="I889" s="637"/>
      <c r="J889" s="637"/>
      <c r="K889" s="637"/>
      <c r="L889" s="637"/>
      <c r="M889" s="637"/>
      <c r="N889" s="637"/>
      <c r="O889" s="637"/>
      <c r="P889" s="637"/>
      <c r="Q889" s="637"/>
      <c r="R889" s="637"/>
      <c r="S889" s="637"/>
      <c r="T889" s="637"/>
      <c r="U889" s="637"/>
      <c r="V889" s="637"/>
      <c r="W889" s="637"/>
      <c r="X889" s="637"/>
      <c r="Y889" s="637"/>
      <c r="Z889" s="637"/>
      <c r="AA889" s="637"/>
      <c r="AB889" s="637"/>
      <c r="AC889" s="637"/>
      <c r="AD889" s="637"/>
      <c r="AE889" s="637"/>
      <c r="AF889" s="637"/>
      <c r="AG889" s="637"/>
      <c r="AH889" s="637"/>
      <c r="AI889" s="637"/>
      <c r="AJ889" s="637"/>
      <c r="AK889" s="637"/>
      <c r="AL889" s="637"/>
      <c r="AM889" s="637"/>
      <c r="AN889" s="637"/>
      <c r="AO889" s="637"/>
      <c r="AP889" s="637"/>
      <c r="AQ889" s="637"/>
      <c r="AR889" s="637"/>
      <c r="AS889" s="637"/>
      <c r="AT889" s="637"/>
      <c r="AU889" s="637"/>
      <c r="AV889" s="637"/>
      <c r="AW889" s="637"/>
      <c r="AX889" s="637"/>
      <c r="AY889" s="637"/>
      <c r="AZ889" s="637"/>
      <c r="BA889" s="637"/>
      <c r="BB889" s="637"/>
      <c r="BC889" s="637"/>
      <c r="BD889" s="637"/>
      <c r="BE889" s="637"/>
      <c r="BF889" s="637"/>
      <c r="BG889" s="637"/>
      <c r="BH889" s="637"/>
      <c r="BI889" s="637"/>
      <c r="BJ889" s="637"/>
      <c r="BK889" s="637"/>
      <c r="BL889" s="637"/>
      <c r="BM889" s="637"/>
      <c r="BN889" s="637"/>
      <c r="BO889" s="637"/>
      <c r="BP889" s="637"/>
      <c r="BQ889" s="637"/>
      <c r="BR889" s="637"/>
      <c r="BS889" s="637"/>
      <c r="BT889" s="637"/>
      <c r="BU889" s="637"/>
      <c r="BV889" s="637"/>
      <c r="BW889" s="637"/>
      <c r="BX889" s="637"/>
      <c r="BY889" s="637"/>
      <c r="BZ889" s="637"/>
      <c r="CA889" s="637"/>
      <c r="CB889" s="637"/>
    </row>
    <row r="890" spans="3:80">
      <c r="C890" s="636"/>
      <c r="D890" s="637"/>
      <c r="E890" s="637"/>
      <c r="F890" s="637"/>
      <c r="G890" s="637"/>
      <c r="H890" s="637"/>
      <c r="I890" s="637"/>
      <c r="J890" s="637"/>
      <c r="K890" s="637"/>
      <c r="L890" s="637"/>
      <c r="M890" s="637"/>
      <c r="N890" s="637"/>
      <c r="O890" s="637"/>
      <c r="P890" s="637"/>
      <c r="Q890" s="637"/>
      <c r="R890" s="637"/>
      <c r="S890" s="637"/>
      <c r="T890" s="637"/>
      <c r="U890" s="637"/>
      <c r="V890" s="637"/>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c r="AR890" s="637"/>
      <c r="AS890" s="637"/>
      <c r="AT890" s="637"/>
      <c r="AU890" s="637"/>
      <c r="AV890" s="637"/>
      <c r="AW890" s="637"/>
      <c r="AX890" s="637"/>
      <c r="AY890" s="637"/>
      <c r="AZ890" s="637"/>
      <c r="BA890" s="637"/>
      <c r="BB890" s="637"/>
      <c r="BC890" s="637"/>
      <c r="BD890" s="637"/>
      <c r="BE890" s="637"/>
      <c r="BF890" s="637"/>
      <c r="BG890" s="637"/>
      <c r="BH890" s="637"/>
      <c r="BI890" s="637"/>
      <c r="BJ890" s="637"/>
      <c r="BK890" s="637"/>
      <c r="BL890" s="637"/>
      <c r="BM890" s="637"/>
      <c r="BN890" s="637"/>
      <c r="BO890" s="637"/>
      <c r="BP890" s="637"/>
      <c r="BQ890" s="637"/>
      <c r="BR890" s="637"/>
      <c r="BS890" s="637"/>
      <c r="BT890" s="637"/>
      <c r="BU890" s="637"/>
      <c r="BV890" s="637"/>
      <c r="BW890" s="637"/>
      <c r="BX890" s="637"/>
      <c r="BY890" s="637"/>
      <c r="BZ890" s="637"/>
      <c r="CA890" s="637"/>
      <c r="CB890" s="637"/>
    </row>
    <row r="891" spans="3:80">
      <c r="C891" s="636"/>
      <c r="D891" s="637"/>
      <c r="E891" s="637"/>
      <c r="F891" s="637"/>
      <c r="G891" s="637"/>
      <c r="H891" s="637"/>
      <c r="I891" s="637"/>
      <c r="J891" s="637"/>
      <c r="K891" s="637"/>
      <c r="L891" s="637"/>
      <c r="M891" s="637"/>
      <c r="N891" s="637"/>
      <c r="O891" s="637"/>
      <c r="P891" s="637"/>
      <c r="Q891" s="637"/>
      <c r="R891" s="637"/>
      <c r="S891" s="637"/>
      <c r="T891" s="637"/>
      <c r="U891" s="637"/>
      <c r="V891" s="637"/>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c r="AR891" s="637"/>
      <c r="AS891" s="637"/>
      <c r="AT891" s="637"/>
      <c r="AU891" s="637"/>
      <c r="AV891" s="637"/>
      <c r="AW891" s="637"/>
      <c r="AX891" s="637"/>
      <c r="AY891" s="637"/>
      <c r="AZ891" s="637"/>
      <c r="BA891" s="637"/>
      <c r="BB891" s="637"/>
      <c r="BC891" s="637"/>
      <c r="BD891" s="637"/>
      <c r="BE891" s="637"/>
      <c r="BF891" s="637"/>
      <c r="BG891" s="637"/>
      <c r="BH891" s="637"/>
      <c r="BI891" s="637"/>
      <c r="BJ891" s="637"/>
      <c r="BK891" s="637"/>
      <c r="BL891" s="637"/>
      <c r="BM891" s="637"/>
      <c r="BN891" s="637"/>
      <c r="BO891" s="637"/>
      <c r="BP891" s="637"/>
      <c r="BQ891" s="637"/>
      <c r="BR891" s="637"/>
      <c r="BS891" s="637"/>
      <c r="BT891" s="637"/>
      <c r="BU891" s="637"/>
      <c r="BV891" s="637"/>
      <c r="BW891" s="637"/>
      <c r="BX891" s="637"/>
      <c r="BY891" s="637"/>
      <c r="BZ891" s="637"/>
      <c r="CA891" s="637"/>
      <c r="CB891" s="637"/>
    </row>
    <row r="892" spans="3:80">
      <c r="C892" s="636"/>
      <c r="D892" s="637"/>
      <c r="E892" s="637"/>
      <c r="F892" s="637"/>
      <c r="G892" s="637"/>
      <c r="H892" s="637"/>
      <c r="I892" s="637"/>
      <c r="J892" s="637"/>
      <c r="K892" s="637"/>
      <c r="L892" s="637"/>
      <c r="M892" s="637"/>
      <c r="N892" s="637"/>
      <c r="O892" s="637"/>
      <c r="P892" s="637"/>
      <c r="Q892" s="637"/>
      <c r="R892" s="637"/>
      <c r="S892" s="637"/>
      <c r="T892" s="637"/>
      <c r="U892" s="637"/>
      <c r="V892" s="637"/>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c r="AR892" s="637"/>
      <c r="AS892" s="637"/>
      <c r="AT892" s="637"/>
      <c r="AU892" s="637"/>
      <c r="AV892" s="637"/>
      <c r="AW892" s="637"/>
      <c r="AX892" s="637"/>
      <c r="AY892" s="637"/>
      <c r="AZ892" s="637"/>
      <c r="BA892" s="637"/>
      <c r="BB892" s="637"/>
      <c r="BC892" s="637"/>
      <c r="BD892" s="637"/>
      <c r="BE892" s="637"/>
      <c r="BF892" s="637"/>
      <c r="BG892" s="637"/>
      <c r="BH892" s="637"/>
      <c r="BI892" s="637"/>
      <c r="BJ892" s="637"/>
      <c r="BK892" s="637"/>
      <c r="BL892" s="637"/>
      <c r="BM892" s="637"/>
      <c r="BN892" s="637"/>
      <c r="BO892" s="637"/>
      <c r="BP892" s="637"/>
      <c r="BQ892" s="637"/>
      <c r="BR892" s="637"/>
      <c r="BS892" s="637"/>
      <c r="BT892" s="637"/>
      <c r="BU892" s="637"/>
      <c r="BV892" s="637"/>
      <c r="BW892" s="637"/>
      <c r="BX892" s="637"/>
      <c r="BY892" s="637"/>
      <c r="BZ892" s="637"/>
      <c r="CA892" s="637"/>
      <c r="CB892" s="637"/>
    </row>
    <row r="893" spans="3:80">
      <c r="C893" s="636"/>
      <c r="D893" s="637"/>
      <c r="E893" s="637"/>
      <c r="F893" s="637"/>
      <c r="G893" s="637"/>
      <c r="H893" s="637"/>
      <c r="I893" s="637"/>
      <c r="J893" s="637"/>
      <c r="K893" s="637"/>
      <c r="L893" s="637"/>
      <c r="M893" s="637"/>
      <c r="N893" s="637"/>
      <c r="O893" s="637"/>
      <c r="P893" s="637"/>
      <c r="Q893" s="637"/>
      <c r="R893" s="637"/>
      <c r="S893" s="637"/>
      <c r="T893" s="637"/>
      <c r="U893" s="637"/>
      <c r="V893" s="637"/>
      <c r="W893" s="637"/>
      <c r="X893" s="637"/>
      <c r="Y893" s="637"/>
      <c r="Z893" s="637"/>
      <c r="AA893" s="637"/>
      <c r="AB893" s="637"/>
      <c r="AC893" s="637"/>
      <c r="AD893" s="637"/>
      <c r="AE893" s="637"/>
      <c r="AF893" s="637"/>
      <c r="AG893" s="637"/>
      <c r="AH893" s="637"/>
      <c r="AI893" s="637"/>
      <c r="AJ893" s="637"/>
      <c r="AK893" s="637"/>
      <c r="AL893" s="637"/>
      <c r="AM893" s="637"/>
      <c r="AN893" s="637"/>
      <c r="AO893" s="637"/>
      <c r="AP893" s="637"/>
      <c r="AQ893" s="637"/>
      <c r="AR893" s="637"/>
      <c r="AS893" s="637"/>
      <c r="AT893" s="637"/>
      <c r="AU893" s="637"/>
      <c r="AV893" s="637"/>
      <c r="AW893" s="637"/>
      <c r="AX893" s="637"/>
      <c r="AY893" s="637"/>
      <c r="AZ893" s="637"/>
      <c r="BA893" s="637"/>
      <c r="BB893" s="637"/>
      <c r="BC893" s="637"/>
      <c r="BD893" s="637"/>
      <c r="BE893" s="637"/>
      <c r="BF893" s="637"/>
      <c r="BG893" s="637"/>
      <c r="BH893" s="637"/>
      <c r="BI893" s="637"/>
      <c r="BJ893" s="637"/>
      <c r="BK893" s="637"/>
      <c r="BL893" s="637"/>
      <c r="BM893" s="637"/>
      <c r="BN893" s="637"/>
      <c r="BO893" s="637"/>
      <c r="BP893" s="637"/>
      <c r="BQ893" s="637"/>
      <c r="BR893" s="637"/>
      <c r="BS893" s="637"/>
      <c r="BT893" s="637"/>
      <c r="BU893" s="637"/>
      <c r="BV893" s="637"/>
      <c r="BW893" s="637"/>
      <c r="BX893" s="637"/>
      <c r="BY893" s="637"/>
      <c r="BZ893" s="637"/>
      <c r="CA893" s="637"/>
      <c r="CB893" s="637"/>
    </row>
    <row r="894" spans="3:80">
      <c r="C894" s="636"/>
      <c r="D894" s="637"/>
      <c r="E894" s="637"/>
      <c r="F894" s="637"/>
      <c r="G894" s="637"/>
      <c r="H894" s="637"/>
      <c r="I894" s="637"/>
      <c r="J894" s="637"/>
      <c r="K894" s="637"/>
      <c r="L894" s="637"/>
      <c r="M894" s="637"/>
      <c r="N894" s="637"/>
      <c r="O894" s="637"/>
      <c r="P894" s="637"/>
      <c r="Q894" s="637"/>
      <c r="R894" s="637"/>
      <c r="S894" s="637"/>
      <c r="T894" s="637"/>
      <c r="U894" s="637"/>
      <c r="V894" s="637"/>
      <c r="W894" s="637"/>
      <c r="X894" s="637"/>
      <c r="Y894" s="637"/>
      <c r="Z894" s="637"/>
      <c r="AA894" s="637"/>
      <c r="AB894" s="637"/>
      <c r="AC894" s="637"/>
      <c r="AD894" s="637"/>
      <c r="AE894" s="637"/>
      <c r="AF894" s="637"/>
      <c r="AG894" s="637"/>
      <c r="AH894" s="637"/>
      <c r="AI894" s="637"/>
      <c r="AJ894" s="637"/>
      <c r="AK894" s="637"/>
      <c r="AL894" s="637"/>
      <c r="AM894" s="637"/>
      <c r="AN894" s="637"/>
      <c r="AO894" s="637"/>
      <c r="AP894" s="637"/>
      <c r="AQ894" s="637"/>
      <c r="AR894" s="637"/>
      <c r="AS894" s="637"/>
      <c r="AT894" s="637"/>
      <c r="AU894" s="637"/>
      <c r="AV894" s="637"/>
      <c r="AW894" s="637"/>
      <c r="AX894" s="637"/>
      <c r="AY894" s="637"/>
      <c r="AZ894" s="637"/>
      <c r="BA894" s="637"/>
      <c r="BB894" s="637"/>
      <c r="BC894" s="637"/>
      <c r="BD894" s="637"/>
      <c r="BE894" s="637"/>
      <c r="BF894" s="637"/>
      <c r="BG894" s="637"/>
      <c r="BH894" s="637"/>
      <c r="BI894" s="637"/>
      <c r="BJ894" s="637"/>
      <c r="BK894" s="637"/>
      <c r="BL894" s="637"/>
      <c r="BM894" s="637"/>
      <c r="BN894" s="637"/>
      <c r="BO894" s="637"/>
      <c r="BP894" s="637"/>
      <c r="BQ894" s="637"/>
      <c r="BR894" s="637"/>
      <c r="BS894" s="637"/>
      <c r="BT894" s="637"/>
      <c r="BU894" s="637"/>
      <c r="BV894" s="637"/>
      <c r="BW894" s="637"/>
      <c r="BX894" s="637"/>
      <c r="BY894" s="637"/>
      <c r="BZ894" s="637"/>
      <c r="CA894" s="637"/>
      <c r="CB894" s="637"/>
    </row>
    <row r="895" spans="3:80">
      <c r="C895" s="636"/>
      <c r="D895" s="637"/>
      <c r="E895" s="637"/>
      <c r="F895" s="637"/>
      <c r="G895" s="637"/>
      <c r="H895" s="637"/>
      <c r="I895" s="637"/>
      <c r="J895" s="637"/>
      <c r="K895" s="637"/>
      <c r="L895" s="637"/>
      <c r="M895" s="637"/>
      <c r="N895" s="637"/>
      <c r="O895" s="637"/>
      <c r="P895" s="637"/>
      <c r="Q895" s="637"/>
      <c r="R895" s="637"/>
      <c r="S895" s="637"/>
      <c r="T895" s="637"/>
      <c r="U895" s="637"/>
      <c r="V895" s="637"/>
      <c r="W895" s="637"/>
      <c r="X895" s="637"/>
      <c r="Y895" s="637"/>
      <c r="Z895" s="637"/>
      <c r="AA895" s="637"/>
      <c r="AB895" s="637"/>
      <c r="AC895" s="637"/>
      <c r="AD895" s="637"/>
      <c r="AE895" s="637"/>
      <c r="AF895" s="637"/>
      <c r="AG895" s="637"/>
      <c r="AH895" s="637"/>
      <c r="AI895" s="637"/>
      <c r="AJ895" s="637"/>
      <c r="AK895" s="637"/>
      <c r="AL895" s="637"/>
      <c r="AM895" s="637"/>
      <c r="AN895" s="637"/>
      <c r="AO895" s="637"/>
      <c r="AP895" s="637"/>
      <c r="AQ895" s="637"/>
      <c r="AR895" s="637"/>
      <c r="AS895" s="637"/>
      <c r="AT895" s="637"/>
      <c r="AU895" s="637"/>
      <c r="AV895" s="637"/>
      <c r="AW895" s="637"/>
      <c r="AX895" s="637"/>
      <c r="AY895" s="637"/>
      <c r="AZ895" s="637"/>
      <c r="BA895" s="637"/>
      <c r="BB895" s="637"/>
      <c r="BC895" s="637"/>
      <c r="BD895" s="637"/>
      <c r="BE895" s="637"/>
      <c r="BF895" s="637"/>
      <c r="BG895" s="637"/>
      <c r="BH895" s="637"/>
      <c r="BI895" s="637"/>
      <c r="BJ895" s="637"/>
      <c r="BK895" s="637"/>
      <c r="BL895" s="637"/>
      <c r="BM895" s="637"/>
      <c r="BN895" s="637"/>
      <c r="BO895" s="637"/>
      <c r="BP895" s="637"/>
      <c r="BQ895" s="637"/>
      <c r="BR895" s="637"/>
      <c r="BS895" s="637"/>
      <c r="BT895" s="637"/>
      <c r="BU895" s="637"/>
      <c r="BV895" s="637"/>
      <c r="BW895" s="637"/>
      <c r="BX895" s="637"/>
      <c r="BY895" s="637"/>
      <c r="BZ895" s="637"/>
      <c r="CA895" s="637"/>
      <c r="CB895" s="637"/>
    </row>
    <row r="896" spans="3:80">
      <c r="C896" s="636"/>
      <c r="D896" s="637"/>
      <c r="E896" s="637"/>
      <c r="F896" s="637"/>
      <c r="G896" s="637"/>
      <c r="H896" s="637"/>
      <c r="I896" s="637"/>
      <c r="J896" s="637"/>
      <c r="K896" s="637"/>
      <c r="L896" s="637"/>
      <c r="M896" s="637"/>
      <c r="N896" s="637"/>
      <c r="O896" s="637"/>
      <c r="P896" s="637"/>
      <c r="Q896" s="637"/>
      <c r="R896" s="637"/>
      <c r="S896" s="637"/>
      <c r="T896" s="637"/>
      <c r="U896" s="637"/>
      <c r="V896" s="637"/>
      <c r="W896" s="637"/>
      <c r="X896" s="637"/>
      <c r="Y896" s="637"/>
      <c r="Z896" s="637"/>
      <c r="AA896" s="637"/>
      <c r="AB896" s="637"/>
      <c r="AC896" s="637"/>
      <c r="AD896" s="637"/>
      <c r="AE896" s="637"/>
      <c r="AF896" s="637"/>
      <c r="AG896" s="637"/>
      <c r="AH896" s="637"/>
      <c r="AI896" s="637"/>
      <c r="AJ896" s="637"/>
      <c r="AK896" s="637"/>
      <c r="AL896" s="637"/>
      <c r="AM896" s="637"/>
      <c r="AN896" s="637"/>
      <c r="AO896" s="637"/>
      <c r="AP896" s="637"/>
      <c r="AQ896" s="637"/>
      <c r="AR896" s="637"/>
      <c r="AS896" s="637"/>
      <c r="AT896" s="637"/>
      <c r="AU896" s="637"/>
      <c r="AV896" s="637"/>
      <c r="AW896" s="637"/>
      <c r="AX896" s="637"/>
      <c r="AY896" s="637"/>
      <c r="AZ896" s="637"/>
      <c r="BA896" s="637"/>
      <c r="BB896" s="637"/>
      <c r="BC896" s="637"/>
      <c r="BD896" s="637"/>
      <c r="BE896" s="637"/>
      <c r="BF896" s="637"/>
      <c r="BG896" s="637"/>
      <c r="BH896" s="637"/>
      <c r="BI896" s="637"/>
      <c r="BJ896" s="637"/>
      <c r="BK896" s="637"/>
      <c r="BL896" s="637"/>
      <c r="BM896" s="637"/>
      <c r="BN896" s="637"/>
      <c r="BO896" s="637"/>
      <c r="BP896" s="637"/>
      <c r="BQ896" s="637"/>
      <c r="BR896" s="637"/>
      <c r="BS896" s="637"/>
      <c r="BT896" s="637"/>
      <c r="BU896" s="637"/>
      <c r="BV896" s="637"/>
      <c r="BW896" s="637"/>
      <c r="BX896" s="637"/>
      <c r="BY896" s="637"/>
      <c r="BZ896" s="637"/>
      <c r="CA896" s="637"/>
      <c r="CB896" s="637"/>
    </row>
    <row r="897" spans="3:80">
      <c r="C897" s="636"/>
      <c r="D897" s="637"/>
      <c r="E897" s="637"/>
      <c r="F897" s="637"/>
      <c r="G897" s="637"/>
      <c r="H897" s="637"/>
      <c r="I897" s="637"/>
      <c r="J897" s="637"/>
      <c r="K897" s="637"/>
      <c r="L897" s="637"/>
      <c r="M897" s="637"/>
      <c r="N897" s="637"/>
      <c r="O897" s="637"/>
      <c r="P897" s="637"/>
      <c r="Q897" s="637"/>
      <c r="R897" s="637"/>
      <c r="S897" s="637"/>
      <c r="T897" s="637"/>
      <c r="U897" s="637"/>
      <c r="V897" s="637"/>
      <c r="W897" s="637"/>
      <c r="X897" s="637"/>
      <c r="Y897" s="637"/>
      <c r="Z897" s="637"/>
      <c r="AA897" s="637"/>
      <c r="AB897" s="637"/>
      <c r="AC897" s="637"/>
      <c r="AD897" s="637"/>
      <c r="AE897" s="637"/>
      <c r="AF897" s="637"/>
      <c r="AG897" s="637"/>
      <c r="AH897" s="637"/>
      <c r="AI897" s="637"/>
      <c r="AJ897" s="637"/>
      <c r="AK897" s="637"/>
      <c r="AL897" s="637"/>
      <c r="AM897" s="637"/>
      <c r="AN897" s="637"/>
      <c r="AO897" s="637"/>
      <c r="AP897" s="637"/>
      <c r="AQ897" s="637"/>
      <c r="AR897" s="637"/>
      <c r="AS897" s="637"/>
      <c r="AT897" s="637"/>
      <c r="AU897" s="637"/>
      <c r="AV897" s="637"/>
      <c r="AW897" s="637"/>
      <c r="AX897" s="637"/>
      <c r="AY897" s="637"/>
      <c r="AZ897" s="637"/>
      <c r="BA897" s="637"/>
      <c r="BB897" s="637"/>
      <c r="BC897" s="637"/>
      <c r="BD897" s="637"/>
      <c r="BE897" s="637"/>
      <c r="BF897" s="637"/>
      <c r="BG897" s="637"/>
      <c r="BH897" s="637"/>
      <c r="BI897" s="637"/>
      <c r="BJ897" s="637"/>
      <c r="BK897" s="637"/>
      <c r="BL897" s="637"/>
      <c r="BM897" s="637"/>
      <c r="BN897" s="637"/>
      <c r="BO897" s="637"/>
      <c r="BP897" s="637"/>
      <c r="BQ897" s="637"/>
      <c r="BR897" s="637"/>
      <c r="BS897" s="637"/>
      <c r="BT897" s="637"/>
      <c r="BU897" s="637"/>
      <c r="BV897" s="637"/>
      <c r="BW897" s="637"/>
      <c r="BX897" s="637"/>
      <c r="BY897" s="637"/>
      <c r="BZ897" s="637"/>
      <c r="CA897" s="637"/>
      <c r="CB897" s="637"/>
    </row>
    <row r="898" spans="3:80">
      <c r="C898" s="636"/>
      <c r="D898" s="637"/>
      <c r="E898" s="637"/>
      <c r="F898" s="637"/>
      <c r="G898" s="637"/>
      <c r="H898" s="637"/>
      <c r="I898" s="637"/>
      <c r="J898" s="637"/>
      <c r="K898" s="637"/>
      <c r="L898" s="637"/>
      <c r="M898" s="637"/>
      <c r="N898" s="637"/>
      <c r="O898" s="637"/>
      <c r="P898" s="637"/>
      <c r="Q898" s="637"/>
      <c r="R898" s="637"/>
      <c r="S898" s="637"/>
      <c r="T898" s="637"/>
      <c r="U898" s="637"/>
      <c r="V898" s="637"/>
      <c r="W898" s="637"/>
      <c r="X898" s="637"/>
      <c r="Y898" s="637"/>
      <c r="Z898" s="637"/>
      <c r="AA898" s="637"/>
      <c r="AB898" s="637"/>
      <c r="AC898" s="637"/>
      <c r="AD898" s="637"/>
      <c r="AE898" s="637"/>
      <c r="AF898" s="637"/>
      <c r="AG898" s="637"/>
      <c r="AH898" s="637"/>
      <c r="AI898" s="637"/>
      <c r="AJ898" s="637"/>
      <c r="AK898" s="637"/>
      <c r="AL898" s="637"/>
      <c r="AM898" s="637"/>
      <c r="AN898" s="637"/>
      <c r="AO898" s="637"/>
      <c r="AP898" s="637"/>
      <c r="AQ898" s="637"/>
      <c r="AR898" s="637"/>
      <c r="AS898" s="637"/>
      <c r="AT898" s="637"/>
      <c r="AU898" s="637"/>
      <c r="AV898" s="637"/>
      <c r="AW898" s="637"/>
      <c r="AX898" s="637"/>
      <c r="AY898" s="637"/>
      <c r="AZ898" s="637"/>
      <c r="BA898" s="637"/>
      <c r="BB898" s="637"/>
      <c r="BC898" s="637"/>
      <c r="BD898" s="637"/>
      <c r="BE898" s="637"/>
      <c r="BF898" s="637"/>
      <c r="BG898" s="637"/>
      <c r="BH898" s="637"/>
      <c r="BI898" s="637"/>
      <c r="BJ898" s="637"/>
      <c r="BK898" s="637"/>
      <c r="BL898" s="637"/>
      <c r="BM898" s="637"/>
      <c r="BN898" s="637"/>
      <c r="BO898" s="637"/>
      <c r="BP898" s="637"/>
      <c r="BQ898" s="637"/>
      <c r="BR898" s="637"/>
      <c r="BS898" s="637"/>
      <c r="BT898" s="637"/>
      <c r="BU898" s="637"/>
      <c r="BV898" s="637"/>
      <c r="BW898" s="637"/>
      <c r="BX898" s="637"/>
      <c r="BY898" s="637"/>
      <c r="BZ898" s="637"/>
      <c r="CA898" s="637"/>
      <c r="CB898" s="637"/>
    </row>
    <row r="899" spans="3:80">
      <c r="C899" s="636"/>
      <c r="D899" s="637"/>
      <c r="E899" s="637"/>
      <c r="F899" s="637"/>
      <c r="G899" s="637"/>
      <c r="H899" s="637"/>
      <c r="I899" s="637"/>
      <c r="J899" s="637"/>
      <c r="K899" s="637"/>
      <c r="L899" s="637"/>
      <c r="M899" s="637"/>
      <c r="N899" s="637"/>
      <c r="O899" s="637"/>
      <c r="P899" s="637"/>
      <c r="Q899" s="637"/>
      <c r="R899" s="637"/>
      <c r="S899" s="637"/>
      <c r="T899" s="637"/>
      <c r="U899" s="637"/>
      <c r="V899" s="637"/>
      <c r="W899" s="637"/>
      <c r="X899" s="637"/>
      <c r="Y899" s="637"/>
      <c r="Z899" s="637"/>
      <c r="AA899" s="637"/>
      <c r="AB899" s="637"/>
      <c r="AC899" s="637"/>
      <c r="AD899" s="637"/>
      <c r="AE899" s="637"/>
      <c r="AF899" s="637"/>
      <c r="AG899" s="637"/>
      <c r="AH899" s="637"/>
      <c r="AI899" s="637"/>
      <c r="AJ899" s="637"/>
      <c r="AK899" s="637"/>
      <c r="AL899" s="637"/>
      <c r="AM899" s="637"/>
      <c r="AN899" s="637"/>
      <c r="AO899" s="637"/>
      <c r="AP899" s="637"/>
      <c r="AQ899" s="637"/>
      <c r="AR899" s="637"/>
      <c r="AS899" s="637"/>
      <c r="AT899" s="637"/>
      <c r="AU899" s="637"/>
      <c r="AV899" s="637"/>
      <c r="AW899" s="637"/>
      <c r="AX899" s="637"/>
      <c r="AY899" s="637"/>
      <c r="AZ899" s="637"/>
      <c r="BA899" s="637"/>
      <c r="BB899" s="637"/>
      <c r="BC899" s="637"/>
      <c r="BD899" s="637"/>
      <c r="BE899" s="637"/>
      <c r="BF899" s="637"/>
      <c r="BG899" s="637"/>
      <c r="BH899" s="637"/>
      <c r="BI899" s="637"/>
      <c r="BJ899" s="637"/>
      <c r="BK899" s="637"/>
      <c r="BL899" s="637"/>
      <c r="BM899" s="637"/>
      <c r="BN899" s="637"/>
      <c r="BO899" s="637"/>
      <c r="BP899" s="637"/>
      <c r="BQ899" s="637"/>
      <c r="BR899" s="637"/>
      <c r="BS899" s="637"/>
      <c r="BT899" s="637"/>
      <c r="BU899" s="637"/>
      <c r="BV899" s="637"/>
      <c r="BW899" s="637"/>
      <c r="BX899" s="637"/>
      <c r="BY899" s="637"/>
      <c r="BZ899" s="637"/>
      <c r="CA899" s="637"/>
      <c r="CB899" s="637"/>
    </row>
    <row r="900" spans="3:80">
      <c r="C900" s="636"/>
      <c r="D900" s="637"/>
      <c r="E900" s="637"/>
      <c r="F900" s="637"/>
      <c r="G900" s="637"/>
      <c r="H900" s="637"/>
      <c r="I900" s="637"/>
      <c r="J900" s="637"/>
      <c r="K900" s="637"/>
      <c r="L900" s="637"/>
      <c r="M900" s="637"/>
      <c r="N900" s="637"/>
      <c r="O900" s="637"/>
      <c r="P900" s="637"/>
      <c r="Q900" s="637"/>
      <c r="R900" s="637"/>
      <c r="S900" s="637"/>
      <c r="T900" s="637"/>
      <c r="U900" s="637"/>
      <c r="V900" s="637"/>
      <c r="W900" s="637"/>
      <c r="X900" s="637"/>
      <c r="Y900" s="637"/>
      <c r="Z900" s="637"/>
      <c r="AA900" s="637"/>
      <c r="AB900" s="637"/>
      <c r="AC900" s="637"/>
      <c r="AD900" s="637"/>
      <c r="AE900" s="637"/>
      <c r="AF900" s="637"/>
      <c r="AG900" s="637"/>
      <c r="AH900" s="637"/>
      <c r="AI900" s="637"/>
      <c r="AJ900" s="637"/>
      <c r="AK900" s="637"/>
      <c r="AL900" s="637"/>
      <c r="AM900" s="637"/>
      <c r="AN900" s="637"/>
      <c r="AO900" s="637"/>
      <c r="AP900" s="637"/>
      <c r="AQ900" s="637"/>
      <c r="AR900" s="637"/>
      <c r="AS900" s="637"/>
      <c r="AT900" s="637"/>
      <c r="AU900" s="637"/>
      <c r="AV900" s="637"/>
      <c r="AW900" s="637"/>
      <c r="AX900" s="637"/>
      <c r="AY900" s="637"/>
      <c r="AZ900" s="637"/>
      <c r="BA900" s="637"/>
      <c r="BB900" s="637"/>
      <c r="BC900" s="637"/>
      <c r="BD900" s="637"/>
      <c r="BE900" s="637"/>
      <c r="BF900" s="637"/>
      <c r="BG900" s="637"/>
      <c r="BH900" s="637"/>
      <c r="BI900" s="637"/>
      <c r="BJ900" s="637"/>
      <c r="BK900" s="637"/>
      <c r="BL900" s="637"/>
      <c r="BM900" s="637"/>
      <c r="BN900" s="637"/>
      <c r="BO900" s="637"/>
      <c r="BP900" s="637"/>
      <c r="BQ900" s="637"/>
      <c r="BR900" s="637"/>
      <c r="BS900" s="637"/>
      <c r="BT900" s="637"/>
      <c r="BU900" s="637"/>
      <c r="BV900" s="637"/>
      <c r="BW900" s="637"/>
      <c r="BX900" s="637"/>
      <c r="BY900" s="637"/>
      <c r="BZ900" s="637"/>
      <c r="CA900" s="637"/>
      <c r="CB900" s="637"/>
    </row>
    <row r="901" spans="3:80">
      <c r="C901" s="636"/>
      <c r="D901" s="637"/>
      <c r="E901" s="637"/>
      <c r="F901" s="637"/>
      <c r="G901" s="637"/>
      <c r="H901" s="637"/>
      <c r="I901" s="637"/>
      <c r="J901" s="637"/>
      <c r="K901" s="637"/>
      <c r="L901" s="637"/>
      <c r="M901" s="637"/>
      <c r="N901" s="637"/>
      <c r="O901" s="637"/>
      <c r="P901" s="637"/>
      <c r="Q901" s="637"/>
      <c r="R901" s="637"/>
      <c r="S901" s="637"/>
      <c r="T901" s="637"/>
      <c r="U901" s="637"/>
      <c r="V901" s="637"/>
      <c r="W901" s="637"/>
      <c r="X901" s="637"/>
      <c r="Y901" s="637"/>
      <c r="Z901" s="637"/>
      <c r="AA901" s="637"/>
      <c r="AB901" s="637"/>
      <c r="AC901" s="637"/>
      <c r="AD901" s="637"/>
      <c r="AE901" s="637"/>
      <c r="AF901" s="637"/>
      <c r="AG901" s="637"/>
      <c r="AH901" s="637"/>
      <c r="AI901" s="637"/>
      <c r="AJ901" s="637"/>
      <c r="AK901" s="637"/>
      <c r="AL901" s="637"/>
      <c r="AM901" s="637"/>
      <c r="AN901" s="637"/>
      <c r="AO901" s="637"/>
      <c r="AP901" s="637"/>
      <c r="AQ901" s="637"/>
      <c r="AR901" s="637"/>
      <c r="AS901" s="637"/>
      <c r="AT901" s="637"/>
      <c r="AU901" s="637"/>
      <c r="AV901" s="637"/>
      <c r="AW901" s="637"/>
      <c r="AX901" s="637"/>
      <c r="AY901" s="637"/>
      <c r="AZ901" s="637"/>
      <c r="BA901" s="637"/>
      <c r="BB901" s="637"/>
      <c r="BC901" s="637"/>
      <c r="BD901" s="637"/>
      <c r="BE901" s="637"/>
      <c r="BF901" s="637"/>
      <c r="BG901" s="637"/>
      <c r="BH901" s="637"/>
      <c r="BI901" s="637"/>
      <c r="BJ901" s="637"/>
      <c r="BK901" s="637"/>
      <c r="BL901" s="637"/>
      <c r="BM901" s="637"/>
      <c r="BN901" s="637"/>
      <c r="BO901" s="637"/>
      <c r="BP901" s="637"/>
      <c r="BQ901" s="637"/>
      <c r="BR901" s="637"/>
      <c r="BS901" s="637"/>
      <c r="BT901" s="637"/>
      <c r="BU901" s="637"/>
      <c r="BV901" s="637"/>
      <c r="BW901" s="637"/>
      <c r="BX901" s="637"/>
      <c r="BY901" s="637"/>
      <c r="BZ901" s="637"/>
      <c r="CA901" s="637"/>
      <c r="CB901" s="637"/>
    </row>
    <row r="902" spans="3:80">
      <c r="C902" s="636"/>
      <c r="D902" s="637"/>
      <c r="E902" s="637"/>
      <c r="F902" s="637"/>
      <c r="G902" s="637"/>
      <c r="H902" s="637"/>
      <c r="I902" s="637"/>
      <c r="J902" s="637"/>
      <c r="K902" s="637"/>
      <c r="L902" s="637"/>
      <c r="M902" s="637"/>
      <c r="N902" s="637"/>
      <c r="O902" s="637"/>
      <c r="P902" s="637"/>
      <c r="Q902" s="637"/>
      <c r="R902" s="637"/>
      <c r="S902" s="637"/>
      <c r="T902" s="637"/>
      <c r="U902" s="637"/>
      <c r="V902" s="637"/>
      <c r="W902" s="637"/>
      <c r="X902" s="637"/>
      <c r="Y902" s="637"/>
      <c r="Z902" s="637"/>
      <c r="AA902" s="637"/>
      <c r="AB902" s="637"/>
      <c r="AC902" s="637"/>
      <c r="AD902" s="637"/>
      <c r="AE902" s="637"/>
      <c r="AF902" s="637"/>
      <c r="AG902" s="637"/>
      <c r="AH902" s="637"/>
      <c r="AI902" s="637"/>
      <c r="AJ902" s="637"/>
      <c r="AK902" s="637"/>
      <c r="AL902" s="637"/>
      <c r="AM902" s="637"/>
      <c r="AN902" s="637"/>
      <c r="AO902" s="637"/>
      <c r="AP902" s="637"/>
      <c r="AQ902" s="637"/>
      <c r="AR902" s="637"/>
      <c r="AS902" s="637"/>
      <c r="AT902" s="637"/>
      <c r="AU902" s="637"/>
      <c r="AV902" s="637"/>
      <c r="AW902" s="637"/>
      <c r="AX902" s="637"/>
      <c r="AY902" s="637"/>
      <c r="AZ902" s="637"/>
      <c r="BA902" s="637"/>
      <c r="BB902" s="637"/>
      <c r="BC902" s="637"/>
      <c r="BD902" s="637"/>
      <c r="BE902" s="637"/>
      <c r="BF902" s="637"/>
      <c r="BG902" s="637"/>
      <c r="BH902" s="637"/>
      <c r="BI902" s="637"/>
      <c r="BJ902" s="637"/>
      <c r="BK902" s="637"/>
      <c r="BL902" s="637"/>
      <c r="BM902" s="637"/>
      <c r="BN902" s="637"/>
      <c r="BO902" s="637"/>
      <c r="BP902" s="637"/>
      <c r="BQ902" s="637"/>
      <c r="BR902" s="637"/>
      <c r="BS902" s="637"/>
      <c r="BT902" s="637"/>
      <c r="BU902" s="637"/>
      <c r="BV902" s="637"/>
      <c r="BW902" s="637"/>
      <c r="BX902" s="637"/>
      <c r="BY902" s="637"/>
      <c r="BZ902" s="637"/>
      <c r="CA902" s="637"/>
      <c r="CB902" s="637"/>
    </row>
    <row r="903" spans="3:80">
      <c r="C903" s="636"/>
      <c r="D903" s="637"/>
      <c r="E903" s="637"/>
      <c r="F903" s="637"/>
      <c r="G903" s="637"/>
      <c r="H903" s="637"/>
      <c r="I903" s="637"/>
      <c r="J903" s="637"/>
      <c r="K903" s="637"/>
      <c r="L903" s="637"/>
      <c r="M903" s="637"/>
      <c r="N903" s="637"/>
      <c r="O903" s="637"/>
      <c r="P903" s="637"/>
      <c r="Q903" s="637"/>
      <c r="R903" s="637"/>
      <c r="S903" s="637"/>
      <c r="T903" s="637"/>
      <c r="U903" s="637"/>
      <c r="V903" s="637"/>
      <c r="W903" s="637"/>
      <c r="X903" s="637"/>
      <c r="Y903" s="637"/>
      <c r="Z903" s="637"/>
      <c r="AA903" s="637"/>
      <c r="AB903" s="637"/>
      <c r="AC903" s="637"/>
      <c r="AD903" s="637"/>
      <c r="AE903" s="637"/>
      <c r="AF903" s="637"/>
      <c r="AG903" s="637"/>
      <c r="AH903" s="637"/>
      <c r="AI903" s="637"/>
      <c r="AJ903" s="637"/>
      <c r="AK903" s="637"/>
      <c r="AL903" s="637"/>
      <c r="AM903" s="637"/>
      <c r="AN903" s="637"/>
      <c r="AO903" s="637"/>
      <c r="AP903" s="637"/>
      <c r="AQ903" s="637"/>
      <c r="AR903" s="637"/>
      <c r="AS903" s="637"/>
      <c r="AT903" s="637"/>
      <c r="AU903" s="637"/>
      <c r="AV903" s="637"/>
      <c r="AW903" s="637"/>
      <c r="AX903" s="637"/>
      <c r="AY903" s="637"/>
      <c r="AZ903" s="637"/>
      <c r="BA903" s="637"/>
      <c r="BB903" s="637"/>
      <c r="BC903" s="637"/>
      <c r="BD903" s="637"/>
      <c r="BE903" s="637"/>
      <c r="BF903" s="637"/>
      <c r="BG903" s="637"/>
      <c r="BH903" s="637"/>
      <c r="BI903" s="637"/>
      <c r="BJ903" s="637"/>
      <c r="BK903" s="637"/>
      <c r="BL903" s="637"/>
      <c r="BM903" s="637"/>
      <c r="BN903" s="637"/>
      <c r="BO903" s="637"/>
      <c r="BP903" s="637"/>
      <c r="BQ903" s="637"/>
      <c r="BR903" s="637"/>
      <c r="BS903" s="637"/>
      <c r="BT903" s="637"/>
      <c r="BU903" s="637"/>
      <c r="BV903" s="637"/>
      <c r="BW903" s="637"/>
      <c r="BX903" s="637"/>
      <c r="BY903" s="637"/>
      <c r="BZ903" s="637"/>
      <c r="CA903" s="637"/>
      <c r="CB903" s="637"/>
    </row>
    <row r="904" spans="3:80">
      <c r="C904" s="636"/>
      <c r="D904" s="637"/>
      <c r="E904" s="637"/>
      <c r="F904" s="637"/>
      <c r="G904" s="637"/>
      <c r="H904" s="637"/>
      <c r="I904" s="637"/>
      <c r="J904" s="637"/>
      <c r="K904" s="637"/>
      <c r="L904" s="637"/>
      <c r="M904" s="637"/>
      <c r="N904" s="637"/>
      <c r="O904" s="637"/>
      <c r="P904" s="637"/>
      <c r="Q904" s="637"/>
      <c r="R904" s="637"/>
      <c r="S904" s="637"/>
      <c r="T904" s="637"/>
      <c r="U904" s="637"/>
      <c r="V904" s="637"/>
      <c r="W904" s="637"/>
      <c r="X904" s="637"/>
      <c r="Y904" s="637"/>
      <c r="Z904" s="637"/>
      <c r="AA904" s="637"/>
      <c r="AB904" s="637"/>
      <c r="AC904" s="637"/>
      <c r="AD904" s="637"/>
      <c r="AE904" s="637"/>
      <c r="AF904" s="637"/>
      <c r="AG904" s="637"/>
      <c r="AH904" s="637"/>
      <c r="AI904" s="637"/>
      <c r="AJ904" s="637"/>
      <c r="AK904" s="637"/>
      <c r="AL904" s="637"/>
      <c r="AM904" s="637"/>
      <c r="AN904" s="637"/>
      <c r="AO904" s="637"/>
      <c r="AP904" s="637"/>
      <c r="AQ904" s="637"/>
      <c r="AR904" s="637"/>
      <c r="AS904" s="637"/>
      <c r="AT904" s="637"/>
      <c r="AU904" s="637"/>
      <c r="AV904" s="637"/>
      <c r="AW904" s="637"/>
      <c r="AX904" s="637"/>
      <c r="AY904" s="637"/>
      <c r="AZ904" s="637"/>
      <c r="BA904" s="637"/>
      <c r="BB904" s="637"/>
      <c r="BC904" s="637"/>
      <c r="BD904" s="637"/>
      <c r="BE904" s="637"/>
      <c r="BF904" s="637"/>
      <c r="BG904" s="637"/>
      <c r="BH904" s="637"/>
      <c r="BI904" s="637"/>
      <c r="BJ904" s="637"/>
      <c r="BK904" s="637"/>
      <c r="BL904" s="637"/>
      <c r="BM904" s="637"/>
      <c r="BN904" s="637"/>
      <c r="BO904" s="637"/>
      <c r="BP904" s="637"/>
      <c r="BQ904" s="637"/>
      <c r="BR904" s="637"/>
      <c r="BS904" s="637"/>
      <c r="BT904" s="637"/>
      <c r="BU904" s="637"/>
      <c r="BV904" s="637"/>
      <c r="BW904" s="637"/>
      <c r="BX904" s="637"/>
      <c r="BY904" s="637"/>
      <c r="BZ904" s="637"/>
      <c r="CA904" s="637"/>
      <c r="CB904" s="637"/>
    </row>
    <row r="905" spans="3:80">
      <c r="C905" s="636"/>
      <c r="D905" s="637"/>
      <c r="E905" s="637"/>
      <c r="F905" s="637"/>
      <c r="G905" s="637"/>
      <c r="H905" s="637"/>
      <c r="I905" s="637"/>
      <c r="J905" s="637"/>
      <c r="K905" s="637"/>
      <c r="L905" s="637"/>
      <c r="M905" s="637"/>
      <c r="N905" s="637"/>
      <c r="O905" s="637"/>
      <c r="P905" s="637"/>
      <c r="Q905" s="637"/>
      <c r="R905" s="637"/>
      <c r="S905" s="637"/>
      <c r="T905" s="637"/>
      <c r="U905" s="637"/>
      <c r="V905" s="637"/>
      <c r="W905" s="637"/>
      <c r="X905" s="637"/>
      <c r="Y905" s="637"/>
      <c r="Z905" s="637"/>
      <c r="AA905" s="637"/>
      <c r="AB905" s="637"/>
      <c r="AC905" s="637"/>
      <c r="AD905" s="637"/>
      <c r="AE905" s="637"/>
      <c r="AF905" s="637"/>
      <c r="AG905" s="637"/>
      <c r="AH905" s="637"/>
      <c r="AI905" s="637"/>
      <c r="AJ905" s="637"/>
      <c r="AK905" s="637"/>
      <c r="AL905" s="637"/>
      <c r="AM905" s="637"/>
      <c r="AN905" s="637"/>
      <c r="AO905" s="637"/>
      <c r="AP905" s="637"/>
      <c r="AQ905" s="637"/>
      <c r="AR905" s="637"/>
      <c r="AS905" s="637"/>
      <c r="AT905" s="637"/>
      <c r="AU905" s="637"/>
      <c r="AV905" s="637"/>
      <c r="AW905" s="637"/>
      <c r="AX905" s="637"/>
      <c r="AY905" s="637"/>
      <c r="AZ905" s="637"/>
      <c r="BA905" s="637"/>
      <c r="BB905" s="637"/>
      <c r="BC905" s="637"/>
      <c r="BD905" s="637"/>
      <c r="BE905" s="637"/>
      <c r="BF905" s="637"/>
      <c r="BG905" s="637"/>
      <c r="BH905" s="637"/>
      <c r="BI905" s="637"/>
      <c r="BJ905" s="637"/>
      <c r="BK905" s="637"/>
      <c r="BL905" s="637"/>
      <c r="BM905" s="637"/>
      <c r="BN905" s="637"/>
      <c r="BO905" s="637"/>
      <c r="BP905" s="637"/>
      <c r="BQ905" s="637"/>
      <c r="BR905" s="637"/>
      <c r="BS905" s="637"/>
      <c r="BT905" s="637"/>
      <c r="BU905" s="637"/>
      <c r="BV905" s="637"/>
      <c r="BW905" s="637"/>
      <c r="BX905" s="637"/>
      <c r="BY905" s="637"/>
      <c r="BZ905" s="637"/>
      <c r="CA905" s="637"/>
      <c r="CB905" s="637"/>
    </row>
    <row r="906" spans="3:80">
      <c r="C906" s="636"/>
      <c r="D906" s="637"/>
      <c r="E906" s="637"/>
      <c r="F906" s="637"/>
      <c r="G906" s="637"/>
      <c r="H906" s="637"/>
      <c r="I906" s="637"/>
      <c r="J906" s="637"/>
      <c r="K906" s="637"/>
      <c r="L906" s="637"/>
      <c r="M906" s="637"/>
      <c r="N906" s="637"/>
      <c r="O906" s="637"/>
      <c r="P906" s="637"/>
      <c r="Q906" s="637"/>
      <c r="R906" s="637"/>
      <c r="S906" s="637"/>
      <c r="T906" s="637"/>
      <c r="U906" s="637"/>
      <c r="V906" s="637"/>
      <c r="W906" s="637"/>
      <c r="X906" s="637"/>
      <c r="Y906" s="637"/>
      <c r="Z906" s="637"/>
      <c r="AA906" s="637"/>
      <c r="AB906" s="637"/>
      <c r="AC906" s="637"/>
      <c r="AD906" s="637"/>
      <c r="AE906" s="637"/>
      <c r="AF906" s="637"/>
      <c r="AG906" s="637"/>
      <c r="AH906" s="637"/>
      <c r="AI906" s="637"/>
      <c r="AJ906" s="637"/>
      <c r="AK906" s="637"/>
      <c r="AL906" s="637"/>
      <c r="AM906" s="637"/>
      <c r="AN906" s="637"/>
      <c r="AO906" s="637"/>
      <c r="AP906" s="637"/>
      <c r="AQ906" s="637"/>
      <c r="AR906" s="637"/>
      <c r="AS906" s="637"/>
      <c r="AT906" s="637"/>
      <c r="AU906" s="637"/>
      <c r="AV906" s="637"/>
      <c r="AW906" s="637"/>
      <c r="AX906" s="637"/>
      <c r="AY906" s="637"/>
      <c r="AZ906" s="637"/>
      <c r="BA906" s="637"/>
      <c r="BB906" s="637"/>
      <c r="BC906" s="637"/>
      <c r="BD906" s="637"/>
      <c r="BE906" s="637"/>
      <c r="BF906" s="637"/>
      <c r="BG906" s="637"/>
      <c r="BH906" s="637"/>
      <c r="BI906" s="637"/>
      <c r="BJ906" s="637"/>
      <c r="BK906" s="637"/>
      <c r="BL906" s="637"/>
      <c r="BM906" s="637"/>
      <c r="BN906" s="637"/>
      <c r="BO906" s="637"/>
      <c r="BP906" s="637"/>
      <c r="BQ906" s="637"/>
      <c r="BR906" s="637"/>
      <c r="BS906" s="637"/>
      <c r="BT906" s="637"/>
      <c r="BU906" s="637"/>
      <c r="BV906" s="637"/>
      <c r="BW906" s="637"/>
      <c r="BX906" s="637"/>
      <c r="BY906" s="637"/>
      <c r="BZ906" s="637"/>
      <c r="CA906" s="637"/>
      <c r="CB906" s="637"/>
    </row>
    <row r="907" spans="3:80">
      <c r="C907" s="636"/>
      <c r="D907" s="637"/>
      <c r="E907" s="637"/>
      <c r="F907" s="637"/>
      <c r="G907" s="637"/>
      <c r="H907" s="637"/>
      <c r="I907" s="637"/>
      <c r="J907" s="637"/>
      <c r="K907" s="637"/>
      <c r="L907" s="637"/>
      <c r="M907" s="637"/>
      <c r="N907" s="637"/>
      <c r="O907" s="637"/>
      <c r="P907" s="637"/>
      <c r="Q907" s="637"/>
      <c r="R907" s="637"/>
      <c r="S907" s="637"/>
      <c r="T907" s="637"/>
      <c r="U907" s="637"/>
      <c r="V907" s="637"/>
      <c r="W907" s="637"/>
      <c r="X907" s="637"/>
      <c r="Y907" s="637"/>
      <c r="Z907" s="637"/>
      <c r="AA907" s="637"/>
      <c r="AB907" s="637"/>
      <c r="AC907" s="637"/>
      <c r="AD907" s="637"/>
      <c r="AE907" s="637"/>
      <c r="AF907" s="637"/>
      <c r="AG907" s="637"/>
      <c r="AH907" s="637"/>
      <c r="AI907" s="637"/>
      <c r="AJ907" s="637"/>
      <c r="AK907" s="637"/>
      <c r="AL907" s="637"/>
      <c r="AM907" s="637"/>
      <c r="AN907" s="637"/>
      <c r="AO907" s="637"/>
      <c r="AP907" s="637"/>
      <c r="AQ907" s="637"/>
      <c r="AR907" s="637"/>
      <c r="AS907" s="637"/>
      <c r="AT907" s="637"/>
      <c r="AU907" s="637"/>
      <c r="AV907" s="637"/>
      <c r="AW907" s="637"/>
      <c r="AX907" s="637"/>
      <c r="AY907" s="637"/>
      <c r="AZ907" s="637"/>
      <c r="BA907" s="637"/>
      <c r="BB907" s="637"/>
      <c r="BC907" s="637"/>
      <c r="BD907" s="637"/>
      <c r="BE907" s="637"/>
      <c r="BF907" s="637"/>
      <c r="BG907" s="637"/>
      <c r="BH907" s="637"/>
      <c r="BI907" s="637"/>
      <c r="BJ907" s="637"/>
      <c r="BK907" s="637"/>
      <c r="BL907" s="637"/>
      <c r="BM907" s="637"/>
      <c r="BN907" s="637"/>
      <c r="BO907" s="637"/>
      <c r="BP907" s="637"/>
      <c r="BQ907" s="637"/>
      <c r="BR907" s="637"/>
      <c r="BS907" s="637"/>
      <c r="BT907" s="637"/>
      <c r="BU907" s="637"/>
      <c r="BV907" s="637"/>
      <c r="BW907" s="637"/>
      <c r="BX907" s="637"/>
      <c r="BY907" s="637"/>
      <c r="BZ907" s="637"/>
      <c r="CA907" s="637"/>
      <c r="CB907" s="637"/>
    </row>
    <row r="908" spans="3:80">
      <c r="C908" s="636"/>
      <c r="D908" s="637"/>
      <c r="E908" s="637"/>
      <c r="F908" s="637"/>
      <c r="G908" s="637"/>
      <c r="H908" s="637"/>
      <c r="I908" s="637"/>
      <c r="J908" s="637"/>
      <c r="K908" s="637"/>
      <c r="L908" s="637"/>
      <c r="M908" s="637"/>
      <c r="N908" s="637"/>
      <c r="O908" s="637"/>
      <c r="P908" s="637"/>
      <c r="Q908" s="637"/>
      <c r="R908" s="637"/>
      <c r="S908" s="637"/>
      <c r="T908" s="637"/>
      <c r="U908" s="637"/>
      <c r="V908" s="637"/>
      <c r="W908" s="637"/>
      <c r="X908" s="637"/>
      <c r="Y908" s="637"/>
      <c r="Z908" s="637"/>
      <c r="AA908" s="637"/>
      <c r="AB908" s="637"/>
      <c r="AC908" s="637"/>
      <c r="AD908" s="637"/>
      <c r="AE908" s="637"/>
      <c r="AF908" s="637"/>
      <c r="AG908" s="637"/>
      <c r="AH908" s="637"/>
      <c r="AI908" s="637"/>
      <c r="AJ908" s="637"/>
      <c r="AK908" s="637"/>
      <c r="AL908" s="637"/>
      <c r="AM908" s="637"/>
      <c r="AN908" s="637"/>
      <c r="AO908" s="637"/>
      <c r="AP908" s="637"/>
      <c r="AQ908" s="637"/>
      <c r="AR908" s="637"/>
      <c r="AS908" s="637"/>
      <c r="AT908" s="637"/>
      <c r="AU908" s="637"/>
      <c r="AV908" s="637"/>
      <c r="AW908" s="637"/>
      <c r="AX908" s="637"/>
      <c r="AY908" s="637"/>
      <c r="AZ908" s="637"/>
      <c r="BA908" s="637"/>
      <c r="BB908" s="637"/>
      <c r="BC908" s="637"/>
      <c r="BD908" s="637"/>
      <c r="BE908" s="637"/>
      <c r="BF908" s="637"/>
      <c r="BG908" s="637"/>
      <c r="BH908" s="637"/>
      <c r="BI908" s="637"/>
      <c r="BJ908" s="637"/>
      <c r="BK908" s="637"/>
      <c r="BL908" s="637"/>
      <c r="BM908" s="637"/>
      <c r="BN908" s="637"/>
      <c r="BO908" s="637"/>
      <c r="BP908" s="637"/>
      <c r="BQ908" s="637"/>
      <c r="BR908" s="637"/>
      <c r="BS908" s="637"/>
      <c r="BT908" s="637"/>
      <c r="BU908" s="637"/>
      <c r="BV908" s="637"/>
      <c r="BW908" s="637"/>
      <c r="BX908" s="637"/>
      <c r="BY908" s="637"/>
      <c r="BZ908" s="637"/>
      <c r="CA908" s="637"/>
      <c r="CB908" s="637"/>
    </row>
    <row r="909" spans="3:80">
      <c r="C909" s="636"/>
      <c r="D909" s="637"/>
      <c r="E909" s="637"/>
      <c r="F909" s="637"/>
      <c r="G909" s="637"/>
      <c r="H909" s="637"/>
      <c r="I909" s="637"/>
      <c r="J909" s="637"/>
      <c r="K909" s="637"/>
      <c r="L909" s="637"/>
      <c r="M909" s="637"/>
      <c r="N909" s="637"/>
      <c r="O909" s="637"/>
      <c r="P909" s="637"/>
      <c r="Q909" s="637"/>
      <c r="R909" s="637"/>
      <c r="S909" s="637"/>
      <c r="T909" s="637"/>
      <c r="U909" s="637"/>
      <c r="V909" s="637"/>
      <c r="W909" s="637"/>
      <c r="X909" s="637"/>
      <c r="Y909" s="637"/>
      <c r="Z909" s="637"/>
      <c r="AA909" s="637"/>
      <c r="AB909" s="637"/>
      <c r="AC909" s="637"/>
      <c r="AD909" s="637"/>
      <c r="AE909" s="637"/>
      <c r="AF909" s="637"/>
      <c r="AG909" s="637"/>
      <c r="AH909" s="637"/>
      <c r="AI909" s="637"/>
      <c r="AJ909" s="637"/>
      <c r="AK909" s="637"/>
      <c r="AL909" s="637"/>
      <c r="AM909" s="637"/>
      <c r="AN909" s="637"/>
      <c r="AO909" s="637"/>
      <c r="AP909" s="637"/>
      <c r="AQ909" s="637"/>
      <c r="AR909" s="637"/>
      <c r="AS909" s="637"/>
      <c r="AT909" s="637"/>
      <c r="AU909" s="637"/>
      <c r="AV909" s="637"/>
      <c r="AW909" s="637"/>
      <c r="AX909" s="637"/>
      <c r="AY909" s="637"/>
      <c r="AZ909" s="637"/>
      <c r="BA909" s="637"/>
      <c r="BB909" s="637"/>
      <c r="BC909" s="637"/>
      <c r="BD909" s="637"/>
      <c r="BE909" s="637"/>
      <c r="BF909" s="637"/>
      <c r="BG909" s="637"/>
      <c r="BH909" s="637"/>
      <c r="BI909" s="637"/>
      <c r="BJ909" s="637"/>
      <c r="BK909" s="637"/>
      <c r="BL909" s="637"/>
      <c r="BM909" s="637"/>
      <c r="BN909" s="637"/>
      <c r="BO909" s="637"/>
      <c r="BP909" s="637"/>
      <c r="BQ909" s="637"/>
      <c r="BR909" s="637"/>
      <c r="BS909" s="637"/>
      <c r="BT909" s="637"/>
      <c r="BU909" s="637"/>
      <c r="BV909" s="637"/>
      <c r="BW909" s="637"/>
      <c r="BX909" s="637"/>
      <c r="BY909" s="637"/>
      <c r="BZ909" s="637"/>
      <c r="CA909" s="637"/>
      <c r="CB909" s="637"/>
    </row>
    <row r="910" spans="3:80">
      <c r="C910" s="636"/>
      <c r="D910" s="637"/>
      <c r="E910" s="637"/>
      <c r="F910" s="637"/>
      <c r="G910" s="637"/>
      <c r="H910" s="637"/>
      <c r="I910" s="637"/>
      <c r="J910" s="637"/>
      <c r="K910" s="637"/>
      <c r="L910" s="637"/>
      <c r="M910" s="637"/>
      <c r="N910" s="637"/>
      <c r="O910" s="637"/>
      <c r="P910" s="637"/>
      <c r="Q910" s="637"/>
      <c r="R910" s="637"/>
      <c r="S910" s="637"/>
      <c r="T910" s="637"/>
      <c r="U910" s="637"/>
      <c r="V910" s="637"/>
      <c r="W910" s="637"/>
      <c r="X910" s="637"/>
      <c r="Y910" s="637"/>
      <c r="Z910" s="637"/>
      <c r="AA910" s="637"/>
      <c r="AB910" s="637"/>
      <c r="AC910" s="637"/>
      <c r="AD910" s="637"/>
      <c r="AE910" s="637"/>
      <c r="AF910" s="637"/>
      <c r="AG910" s="637"/>
      <c r="AH910" s="637"/>
      <c r="AI910" s="637"/>
      <c r="AJ910" s="637"/>
      <c r="AK910" s="637"/>
      <c r="AL910" s="637"/>
      <c r="AM910" s="637"/>
      <c r="AN910" s="637"/>
      <c r="AO910" s="637"/>
      <c r="AP910" s="637"/>
      <c r="AQ910" s="637"/>
      <c r="AR910" s="637"/>
      <c r="AS910" s="637"/>
      <c r="AT910" s="637"/>
      <c r="AU910" s="637"/>
      <c r="AV910" s="637"/>
      <c r="AW910" s="637"/>
      <c r="AX910" s="637"/>
      <c r="AY910" s="637"/>
      <c r="AZ910" s="637"/>
      <c r="BA910" s="637"/>
      <c r="BB910" s="637"/>
      <c r="BC910" s="637"/>
      <c r="BD910" s="637"/>
      <c r="BE910" s="637"/>
      <c r="BF910" s="637"/>
      <c r="BG910" s="637"/>
      <c r="BH910" s="637"/>
      <c r="BI910" s="637"/>
      <c r="BJ910" s="637"/>
      <c r="BK910" s="637"/>
      <c r="BL910" s="637"/>
      <c r="BM910" s="637"/>
      <c r="BN910" s="637"/>
      <c r="BO910" s="637"/>
      <c r="BP910" s="637"/>
      <c r="BQ910" s="637"/>
      <c r="BR910" s="637"/>
      <c r="BS910" s="637"/>
      <c r="BT910" s="637"/>
      <c r="BU910" s="637"/>
      <c r="BV910" s="637"/>
      <c r="BW910" s="637"/>
      <c r="BX910" s="637"/>
      <c r="BY910" s="637"/>
      <c r="BZ910" s="637"/>
      <c r="CA910" s="637"/>
      <c r="CB910" s="637"/>
    </row>
    <row r="911" spans="3:80">
      <c r="C911" s="636"/>
      <c r="D911" s="637"/>
      <c r="E911" s="637"/>
      <c r="F911" s="637"/>
      <c r="G911" s="637"/>
      <c r="H911" s="637"/>
      <c r="I911" s="637"/>
      <c r="J911" s="637"/>
      <c r="K911" s="637"/>
      <c r="L911" s="637"/>
      <c r="M911" s="637"/>
      <c r="N911" s="637"/>
      <c r="O911" s="637"/>
      <c r="P911" s="637"/>
      <c r="Q911" s="637"/>
      <c r="R911" s="637"/>
      <c r="S911" s="637"/>
      <c r="T911" s="637"/>
      <c r="U911" s="637"/>
      <c r="V911" s="637"/>
      <c r="W911" s="637"/>
      <c r="X911" s="637"/>
      <c r="Y911" s="637"/>
      <c r="Z911" s="637"/>
      <c r="AA911" s="637"/>
      <c r="AB911" s="637"/>
      <c r="AC911" s="637"/>
      <c r="AD911" s="637"/>
      <c r="AE911" s="637"/>
      <c r="AF911" s="637"/>
      <c r="AG911" s="637"/>
      <c r="AH911" s="637"/>
      <c r="AI911" s="637"/>
      <c r="AJ911" s="637"/>
      <c r="AK911" s="637"/>
      <c r="AL911" s="637"/>
      <c r="AM911" s="637"/>
      <c r="AN911" s="637"/>
      <c r="AO911" s="637"/>
      <c r="AP911" s="637"/>
      <c r="AQ911" s="637"/>
      <c r="AR911" s="637"/>
      <c r="AS911" s="637"/>
      <c r="AT911" s="637"/>
      <c r="AU911" s="637"/>
      <c r="AV911" s="637"/>
      <c r="AW911" s="637"/>
      <c r="AX911" s="637"/>
      <c r="AY911" s="637"/>
      <c r="AZ911" s="637"/>
      <c r="BA911" s="637"/>
      <c r="BB911" s="637"/>
      <c r="BC911" s="637"/>
      <c r="BD911" s="637"/>
      <c r="BE911" s="637"/>
      <c r="BF911" s="637"/>
      <c r="BG911" s="637"/>
      <c r="BH911" s="637"/>
      <c r="BI911" s="637"/>
      <c r="BJ911" s="637"/>
      <c r="BK911" s="637"/>
      <c r="BL911" s="637"/>
      <c r="BM911" s="637"/>
      <c r="BN911" s="637"/>
      <c r="BO911" s="637"/>
      <c r="BP911" s="637"/>
      <c r="BQ911" s="637"/>
      <c r="BR911" s="637"/>
      <c r="BS911" s="637"/>
      <c r="BT911" s="637"/>
      <c r="BU911" s="637"/>
      <c r="BV911" s="637"/>
      <c r="BW911" s="637"/>
      <c r="BX911" s="637"/>
      <c r="BY911" s="637"/>
      <c r="BZ911" s="637"/>
      <c r="CA911" s="637"/>
      <c r="CB911" s="637"/>
    </row>
    <row r="912" spans="3:80">
      <c r="C912" s="636"/>
      <c r="D912" s="637"/>
      <c r="E912" s="637"/>
      <c r="F912" s="637"/>
      <c r="G912" s="637"/>
      <c r="H912" s="637"/>
      <c r="I912" s="637"/>
      <c r="J912" s="637"/>
      <c r="K912" s="637"/>
      <c r="L912" s="637"/>
      <c r="M912" s="637"/>
      <c r="N912" s="637"/>
      <c r="O912" s="637"/>
      <c r="P912" s="637"/>
      <c r="Q912" s="637"/>
      <c r="R912" s="637"/>
      <c r="S912" s="637"/>
      <c r="T912" s="637"/>
      <c r="U912" s="637"/>
      <c r="V912" s="637"/>
      <c r="W912" s="637"/>
      <c r="X912" s="637"/>
      <c r="Y912" s="637"/>
      <c r="Z912" s="637"/>
      <c r="AA912" s="637"/>
      <c r="AB912" s="637"/>
      <c r="AC912" s="637"/>
      <c r="AD912" s="637"/>
      <c r="AE912" s="637"/>
      <c r="AF912" s="637"/>
      <c r="AG912" s="637"/>
      <c r="AH912" s="637"/>
      <c r="AI912" s="637"/>
      <c r="AJ912" s="637"/>
      <c r="AK912" s="637"/>
      <c r="AL912" s="637"/>
      <c r="AM912" s="637"/>
      <c r="AN912" s="637"/>
      <c r="AO912" s="637"/>
      <c r="AP912" s="637"/>
      <c r="AQ912" s="637"/>
      <c r="AR912" s="637"/>
      <c r="AS912" s="637"/>
      <c r="AT912" s="637"/>
      <c r="AU912" s="637"/>
      <c r="AV912" s="637"/>
      <c r="AW912" s="637"/>
      <c r="AX912" s="637"/>
      <c r="AY912" s="637"/>
      <c r="AZ912" s="637"/>
      <c r="BA912" s="637"/>
      <c r="BB912" s="637"/>
      <c r="BC912" s="637"/>
      <c r="BD912" s="637"/>
      <c r="BE912" s="637"/>
      <c r="BF912" s="637"/>
      <c r="BG912" s="637"/>
      <c r="BH912" s="637"/>
      <c r="BI912" s="637"/>
      <c r="BJ912" s="637"/>
      <c r="BK912" s="637"/>
      <c r="BL912" s="637"/>
      <c r="BM912" s="637"/>
      <c r="BN912" s="637"/>
      <c r="BO912" s="637"/>
      <c r="BP912" s="637"/>
      <c r="BQ912" s="637"/>
      <c r="BR912" s="637"/>
      <c r="BS912" s="637"/>
      <c r="BT912" s="637"/>
      <c r="BU912" s="637"/>
      <c r="BV912" s="637"/>
      <c r="BW912" s="637"/>
      <c r="BX912" s="637"/>
      <c r="BY912" s="637"/>
      <c r="BZ912" s="637"/>
      <c r="CA912" s="637"/>
      <c r="CB912" s="637"/>
    </row>
    <row r="913" spans="3:80">
      <c r="C913" s="636"/>
      <c r="D913" s="637"/>
      <c r="E913" s="637"/>
      <c r="F913" s="637"/>
      <c r="G913" s="637"/>
      <c r="H913" s="637"/>
      <c r="I913" s="637"/>
      <c r="J913" s="637"/>
      <c r="K913" s="637"/>
      <c r="L913" s="637"/>
      <c r="M913" s="637"/>
      <c r="N913" s="637"/>
      <c r="O913" s="637"/>
      <c r="P913" s="637"/>
      <c r="Q913" s="637"/>
      <c r="R913" s="637"/>
      <c r="S913" s="637"/>
      <c r="T913" s="637"/>
      <c r="U913" s="637"/>
      <c r="V913" s="637"/>
      <c r="W913" s="637"/>
      <c r="X913" s="637"/>
      <c r="Y913" s="637"/>
      <c r="Z913" s="637"/>
      <c r="AA913" s="637"/>
      <c r="AB913" s="637"/>
      <c r="AC913" s="637"/>
      <c r="AD913" s="637"/>
      <c r="AE913" s="637"/>
      <c r="AF913" s="637"/>
      <c r="AG913" s="637"/>
      <c r="AH913" s="637"/>
      <c r="AI913" s="637"/>
      <c r="AJ913" s="637"/>
      <c r="AK913" s="637"/>
      <c r="AL913" s="637"/>
      <c r="AM913" s="637"/>
      <c r="AN913" s="637"/>
      <c r="AO913" s="637"/>
      <c r="AP913" s="637"/>
      <c r="AQ913" s="637"/>
      <c r="AR913" s="637"/>
      <c r="AS913" s="637"/>
      <c r="AT913" s="637"/>
      <c r="AU913" s="637"/>
      <c r="AV913" s="637"/>
      <c r="AW913" s="637"/>
      <c r="AX913" s="637"/>
      <c r="AY913" s="637"/>
      <c r="AZ913" s="637"/>
      <c r="BA913" s="637"/>
      <c r="BB913" s="637"/>
      <c r="BC913" s="637"/>
      <c r="BD913" s="637"/>
      <c r="BE913" s="637"/>
      <c r="BF913" s="637"/>
      <c r="BG913" s="637"/>
      <c r="BH913" s="637"/>
      <c r="BI913" s="637"/>
      <c r="BJ913" s="637"/>
      <c r="BK913" s="637"/>
      <c r="BL913" s="637"/>
      <c r="BM913" s="637"/>
      <c r="BN913" s="637"/>
      <c r="BO913" s="637"/>
      <c r="BP913" s="637"/>
      <c r="BQ913" s="637"/>
      <c r="BR913" s="637"/>
      <c r="BS913" s="637"/>
      <c r="BT913" s="637"/>
      <c r="BU913" s="637"/>
      <c r="BV913" s="637"/>
      <c r="BW913" s="637"/>
      <c r="BX913" s="637"/>
      <c r="BY913" s="637"/>
      <c r="BZ913" s="637"/>
      <c r="CA913" s="637"/>
      <c r="CB913" s="637"/>
    </row>
    <row r="914" spans="3:80">
      <c r="C914" s="636"/>
      <c r="D914" s="637"/>
      <c r="E914" s="637"/>
      <c r="F914" s="637"/>
      <c r="G914" s="637"/>
      <c r="H914" s="637"/>
      <c r="I914" s="637"/>
      <c r="J914" s="637"/>
      <c r="K914" s="637"/>
      <c r="L914" s="637"/>
      <c r="M914" s="637"/>
      <c r="N914" s="637"/>
      <c r="O914" s="637"/>
      <c r="P914" s="637"/>
      <c r="Q914" s="637"/>
      <c r="R914" s="637"/>
      <c r="S914" s="637"/>
      <c r="T914" s="637"/>
      <c r="U914" s="637"/>
      <c r="V914" s="637"/>
      <c r="W914" s="637"/>
      <c r="X914" s="637"/>
      <c r="Y914" s="637"/>
      <c r="Z914" s="637"/>
      <c r="AA914" s="637"/>
      <c r="AB914" s="637"/>
      <c r="AC914" s="637"/>
      <c r="AD914" s="637"/>
      <c r="AE914" s="637"/>
      <c r="AF914" s="637"/>
      <c r="AG914" s="637"/>
      <c r="AH914" s="637"/>
      <c r="AI914" s="637"/>
      <c r="AJ914" s="637"/>
      <c r="AK914" s="637"/>
      <c r="AL914" s="637"/>
      <c r="AM914" s="637"/>
      <c r="AN914" s="637"/>
      <c r="AO914" s="637"/>
      <c r="AP914" s="637"/>
      <c r="AQ914" s="637"/>
      <c r="AR914" s="637"/>
      <c r="AS914" s="637"/>
      <c r="AT914" s="637"/>
      <c r="AU914" s="637"/>
      <c r="AV914" s="637"/>
      <c r="AW914" s="637"/>
      <c r="AX914" s="637"/>
      <c r="AY914" s="637"/>
      <c r="AZ914" s="637"/>
      <c r="BA914" s="637"/>
      <c r="BB914" s="637"/>
      <c r="BC914" s="637"/>
      <c r="BD914" s="637"/>
      <c r="BE914" s="637"/>
      <c r="BF914" s="637"/>
      <c r="BG914" s="637"/>
      <c r="BH914" s="637"/>
      <c r="BI914" s="637"/>
      <c r="BJ914" s="637"/>
      <c r="BK914" s="637"/>
      <c r="BL914" s="637"/>
      <c r="BM914" s="637"/>
      <c r="BN914" s="637"/>
      <c r="BO914" s="637"/>
      <c r="BP914" s="637"/>
      <c r="BQ914" s="637"/>
      <c r="BR914" s="637"/>
      <c r="BS914" s="637"/>
      <c r="BT914" s="637"/>
      <c r="BU914" s="637"/>
      <c r="BV914" s="637"/>
      <c r="BW914" s="637"/>
      <c r="BX914" s="637"/>
      <c r="BY914" s="637"/>
      <c r="BZ914" s="637"/>
      <c r="CA914" s="637"/>
      <c r="CB914" s="637"/>
    </row>
    <row r="915" spans="3:80">
      <c r="C915" s="636"/>
      <c r="D915" s="637"/>
      <c r="E915" s="637"/>
      <c r="F915" s="637"/>
      <c r="G915" s="637"/>
      <c r="H915" s="637"/>
      <c r="I915" s="637"/>
      <c r="J915" s="637"/>
      <c r="K915" s="637"/>
      <c r="L915" s="637"/>
      <c r="M915" s="637"/>
      <c r="N915" s="637"/>
      <c r="O915" s="637"/>
      <c r="P915" s="637"/>
      <c r="Q915" s="637"/>
      <c r="R915" s="637"/>
      <c r="S915" s="637"/>
      <c r="T915" s="637"/>
      <c r="U915" s="637"/>
      <c r="V915" s="637"/>
      <c r="W915" s="637"/>
      <c r="X915" s="637"/>
      <c r="Y915" s="637"/>
      <c r="Z915" s="637"/>
      <c r="AA915" s="637"/>
      <c r="AB915" s="637"/>
      <c r="AC915" s="637"/>
      <c r="AD915" s="637"/>
      <c r="AE915" s="637"/>
      <c r="AF915" s="637"/>
      <c r="AG915" s="637"/>
      <c r="AH915" s="637"/>
      <c r="AI915" s="637"/>
      <c r="AJ915" s="637"/>
      <c r="AK915" s="637"/>
      <c r="AL915" s="637"/>
      <c r="AM915" s="637"/>
      <c r="AN915" s="637"/>
      <c r="AO915" s="637"/>
      <c r="AP915" s="637"/>
      <c r="AQ915" s="637"/>
      <c r="AR915" s="637"/>
      <c r="AS915" s="637"/>
      <c r="AT915" s="637"/>
      <c r="AU915" s="637"/>
      <c r="AV915" s="637"/>
      <c r="AW915" s="637"/>
      <c r="AX915" s="637"/>
      <c r="AY915" s="637"/>
      <c r="AZ915" s="637"/>
      <c r="BA915" s="637"/>
      <c r="BB915" s="637"/>
      <c r="BC915" s="637"/>
      <c r="BD915" s="637"/>
      <c r="BE915" s="637"/>
      <c r="BF915" s="637"/>
      <c r="BG915" s="637"/>
      <c r="BH915" s="637"/>
      <c r="BI915" s="637"/>
      <c r="BJ915" s="637"/>
      <c r="BK915" s="637"/>
      <c r="BL915" s="637"/>
      <c r="BM915" s="637"/>
      <c r="BN915" s="637"/>
      <c r="BO915" s="637"/>
      <c r="BP915" s="637"/>
      <c r="BQ915" s="637"/>
      <c r="BR915" s="637"/>
      <c r="BS915" s="637"/>
      <c r="BT915" s="637"/>
      <c r="BU915" s="637"/>
      <c r="BV915" s="637"/>
      <c r="BW915" s="637"/>
      <c r="BX915" s="637"/>
      <c r="BY915" s="637"/>
      <c r="BZ915" s="637"/>
      <c r="CA915" s="637"/>
      <c r="CB915" s="637"/>
    </row>
    <row r="916" spans="3:80">
      <c r="C916" s="636"/>
      <c r="D916" s="637"/>
      <c r="E916" s="637"/>
      <c r="F916" s="637"/>
      <c r="G916" s="637"/>
      <c r="H916" s="637"/>
      <c r="I916" s="637"/>
      <c r="J916" s="637"/>
      <c r="K916" s="637"/>
      <c r="L916" s="637"/>
      <c r="M916" s="637"/>
      <c r="N916" s="637"/>
      <c r="O916" s="637"/>
      <c r="P916" s="637"/>
      <c r="Q916" s="637"/>
      <c r="R916" s="637"/>
      <c r="S916" s="637"/>
      <c r="T916" s="637"/>
      <c r="U916" s="637"/>
      <c r="V916" s="637"/>
      <c r="W916" s="637"/>
      <c r="X916" s="637"/>
      <c r="Y916" s="637"/>
      <c r="Z916" s="637"/>
      <c r="AA916" s="637"/>
      <c r="AB916" s="637"/>
      <c r="AC916" s="637"/>
      <c r="AD916" s="637"/>
      <c r="AE916" s="637"/>
      <c r="AF916" s="637"/>
      <c r="AG916" s="637"/>
      <c r="AH916" s="637"/>
      <c r="AI916" s="637"/>
      <c r="AJ916" s="637"/>
      <c r="AK916" s="637"/>
      <c r="AL916" s="637"/>
      <c r="AM916" s="637"/>
      <c r="AN916" s="637"/>
      <c r="AO916" s="637"/>
      <c r="AP916" s="637"/>
      <c r="AQ916" s="637"/>
      <c r="AR916" s="637"/>
      <c r="AS916" s="637"/>
      <c r="AT916" s="637"/>
      <c r="AU916" s="637"/>
      <c r="AV916" s="637"/>
      <c r="AW916" s="637"/>
      <c r="AX916" s="637"/>
      <c r="AY916" s="637"/>
      <c r="AZ916" s="637"/>
      <c r="BA916" s="637"/>
      <c r="BB916" s="637"/>
      <c r="BC916" s="637"/>
      <c r="BD916" s="637"/>
      <c r="BE916" s="637"/>
      <c r="BF916" s="637"/>
      <c r="BG916" s="637"/>
      <c r="BH916" s="637"/>
      <c r="BI916" s="637"/>
      <c r="BJ916" s="637"/>
      <c r="BK916" s="637"/>
      <c r="BL916" s="637"/>
      <c r="BM916" s="637"/>
      <c r="BN916" s="637"/>
      <c r="BO916" s="637"/>
      <c r="BP916" s="637"/>
      <c r="BQ916" s="637"/>
      <c r="BR916" s="637"/>
      <c r="BS916" s="637"/>
      <c r="BT916" s="637"/>
      <c r="BU916" s="637"/>
      <c r="BV916" s="637"/>
      <c r="BW916" s="637"/>
      <c r="BX916" s="637"/>
      <c r="BY916" s="637"/>
      <c r="BZ916" s="637"/>
      <c r="CA916" s="637"/>
      <c r="CB916" s="637"/>
    </row>
    <row r="917" spans="3:80">
      <c r="C917" s="636"/>
      <c r="D917" s="637"/>
      <c r="E917" s="637"/>
      <c r="F917" s="637"/>
      <c r="G917" s="637"/>
      <c r="H917" s="637"/>
      <c r="I917" s="637"/>
      <c r="J917" s="637"/>
      <c r="K917" s="637"/>
      <c r="L917" s="637"/>
      <c r="M917" s="637"/>
      <c r="N917" s="637"/>
      <c r="O917" s="637"/>
      <c r="P917" s="637"/>
      <c r="Q917" s="637"/>
      <c r="R917" s="637"/>
      <c r="S917" s="637"/>
      <c r="T917" s="637"/>
      <c r="U917" s="637"/>
      <c r="V917" s="637"/>
      <c r="W917" s="637"/>
      <c r="X917" s="637"/>
      <c r="Y917" s="637"/>
      <c r="Z917" s="637"/>
      <c r="AA917" s="637"/>
      <c r="AB917" s="637"/>
      <c r="AC917" s="637"/>
      <c r="AD917" s="637"/>
      <c r="AE917" s="637"/>
      <c r="AF917" s="637"/>
      <c r="AG917" s="637"/>
      <c r="AH917" s="637"/>
      <c r="AI917" s="637"/>
      <c r="AJ917" s="637"/>
      <c r="AK917" s="637"/>
      <c r="AL917" s="637"/>
      <c r="AM917" s="637"/>
      <c r="AN917" s="637"/>
      <c r="AO917" s="637"/>
      <c r="AP917" s="637"/>
      <c r="AQ917" s="637"/>
      <c r="AR917" s="637"/>
      <c r="AS917" s="637"/>
      <c r="AT917" s="637"/>
      <c r="AU917" s="637"/>
      <c r="AV917" s="637"/>
      <c r="AW917" s="637"/>
      <c r="AX917" s="637"/>
      <c r="AY917" s="637"/>
      <c r="AZ917" s="637"/>
      <c r="BA917" s="637"/>
      <c r="BB917" s="637"/>
      <c r="BC917" s="637"/>
      <c r="BD917" s="637"/>
      <c r="BE917" s="637"/>
      <c r="BF917" s="637"/>
      <c r="BG917" s="637"/>
      <c r="BH917" s="637"/>
      <c r="BI917" s="637"/>
      <c r="BJ917" s="637"/>
      <c r="BK917" s="637"/>
      <c r="BL917" s="637"/>
      <c r="BM917" s="637"/>
      <c r="BN917" s="637"/>
      <c r="BO917" s="637"/>
      <c r="BP917" s="637"/>
      <c r="BQ917" s="637"/>
      <c r="BR917" s="637"/>
      <c r="BS917" s="637"/>
      <c r="BT917" s="637"/>
      <c r="BU917" s="637"/>
      <c r="BV917" s="637"/>
      <c r="BW917" s="637"/>
      <c r="BX917" s="637"/>
      <c r="BY917" s="637"/>
      <c r="BZ917" s="637"/>
      <c r="CA917" s="637"/>
      <c r="CB917" s="637"/>
    </row>
    <row r="918" spans="3:80">
      <c r="C918" s="636"/>
      <c r="D918" s="637"/>
      <c r="E918" s="637"/>
      <c r="F918" s="637"/>
      <c r="G918" s="637"/>
      <c r="H918" s="637"/>
      <c r="I918" s="637"/>
      <c r="J918" s="637"/>
      <c r="K918" s="637"/>
      <c r="L918" s="637"/>
      <c r="M918" s="637"/>
      <c r="N918" s="637"/>
      <c r="O918" s="637"/>
      <c r="P918" s="637"/>
      <c r="Q918" s="637"/>
      <c r="R918" s="637"/>
      <c r="S918" s="637"/>
      <c r="T918" s="637"/>
      <c r="U918" s="637"/>
      <c r="V918" s="637"/>
      <c r="W918" s="637"/>
      <c r="X918" s="637"/>
      <c r="Y918" s="637"/>
      <c r="Z918" s="637"/>
      <c r="AA918" s="637"/>
      <c r="AB918" s="637"/>
      <c r="AC918" s="637"/>
      <c r="AD918" s="637"/>
      <c r="AE918" s="637"/>
      <c r="AF918" s="637"/>
      <c r="AG918" s="637"/>
      <c r="AH918" s="637"/>
      <c r="AI918" s="637"/>
      <c r="AJ918" s="637"/>
      <c r="AK918" s="637"/>
      <c r="AL918" s="637"/>
      <c r="AM918" s="637"/>
      <c r="AN918" s="637"/>
      <c r="AO918" s="637"/>
      <c r="AP918" s="637"/>
      <c r="AQ918" s="637"/>
      <c r="AR918" s="637"/>
      <c r="AS918" s="637"/>
      <c r="AT918" s="637"/>
      <c r="AU918" s="637"/>
      <c r="AV918" s="637"/>
      <c r="AW918" s="637"/>
      <c r="AX918" s="637"/>
      <c r="AY918" s="637"/>
      <c r="AZ918" s="637"/>
      <c r="BA918" s="637"/>
      <c r="BB918" s="637"/>
      <c r="BC918" s="637"/>
      <c r="BD918" s="637"/>
      <c r="BE918" s="637"/>
      <c r="BF918" s="637"/>
      <c r="BG918" s="637"/>
      <c r="BH918" s="637"/>
      <c r="BI918" s="637"/>
      <c r="BJ918" s="637"/>
      <c r="BK918" s="637"/>
      <c r="BL918" s="637"/>
      <c r="BM918" s="637"/>
      <c r="BN918" s="637"/>
      <c r="BO918" s="637"/>
      <c r="BP918" s="637"/>
      <c r="BQ918" s="637"/>
      <c r="BR918" s="637"/>
      <c r="BS918" s="637"/>
      <c r="BT918" s="637"/>
      <c r="BU918" s="637"/>
      <c r="BV918" s="637"/>
      <c r="BW918" s="637"/>
      <c r="BX918" s="637"/>
      <c r="BY918" s="637"/>
      <c r="BZ918" s="637"/>
      <c r="CA918" s="637"/>
      <c r="CB918" s="637"/>
    </row>
    <row r="919" spans="3:80">
      <c r="C919" s="636"/>
      <c r="D919" s="637"/>
      <c r="E919" s="637"/>
      <c r="F919" s="637"/>
      <c r="G919" s="637"/>
      <c r="H919" s="637"/>
      <c r="I919" s="637"/>
      <c r="J919" s="637"/>
      <c r="K919" s="637"/>
      <c r="L919" s="637"/>
      <c r="M919" s="637"/>
      <c r="N919" s="637"/>
      <c r="O919" s="637"/>
      <c r="P919" s="637"/>
      <c r="Q919" s="637"/>
      <c r="R919" s="637"/>
      <c r="S919" s="637"/>
      <c r="T919" s="637"/>
      <c r="U919" s="637"/>
      <c r="V919" s="637"/>
      <c r="W919" s="637"/>
      <c r="X919" s="637"/>
      <c r="Y919" s="637"/>
      <c r="Z919" s="637"/>
      <c r="AA919" s="637"/>
      <c r="AB919" s="637"/>
      <c r="AC919" s="637"/>
      <c r="AD919" s="637"/>
      <c r="AE919" s="637"/>
      <c r="AF919" s="637"/>
      <c r="AG919" s="637"/>
      <c r="AH919" s="637"/>
      <c r="AI919" s="637"/>
      <c r="AJ919" s="637"/>
      <c r="AK919" s="637"/>
      <c r="AL919" s="637"/>
      <c r="AM919" s="637"/>
      <c r="AN919" s="637"/>
      <c r="AO919" s="637"/>
      <c r="AP919" s="637"/>
      <c r="AQ919" s="637"/>
      <c r="AR919" s="637"/>
      <c r="AS919" s="637"/>
      <c r="AT919" s="637"/>
      <c r="AU919" s="637"/>
      <c r="AV919" s="637"/>
      <c r="AW919" s="637"/>
      <c r="AX919" s="637"/>
      <c r="AY919" s="637"/>
      <c r="AZ919" s="637"/>
      <c r="BA919" s="637"/>
      <c r="BB919" s="637"/>
      <c r="BC919" s="637"/>
      <c r="BD919" s="637"/>
      <c r="BE919" s="637"/>
      <c r="BF919" s="637"/>
      <c r="BG919" s="637"/>
      <c r="BH919" s="637"/>
      <c r="BI919" s="637"/>
      <c r="BJ919" s="637"/>
      <c r="BK919" s="637"/>
      <c r="BL919" s="637"/>
      <c r="BM919" s="637"/>
      <c r="BN919" s="637"/>
      <c r="BO919" s="637"/>
      <c r="BP919" s="637"/>
      <c r="BQ919" s="637"/>
      <c r="BR919" s="637"/>
      <c r="BS919" s="637"/>
      <c r="BT919" s="637"/>
      <c r="BU919" s="637"/>
      <c r="BV919" s="637"/>
      <c r="BW919" s="637"/>
      <c r="BX919" s="637"/>
      <c r="BY919" s="637"/>
      <c r="BZ919" s="637"/>
      <c r="CA919" s="637"/>
      <c r="CB919" s="637"/>
    </row>
    <row r="920" spans="3:80">
      <c r="C920" s="636"/>
      <c r="D920" s="637"/>
      <c r="E920" s="637"/>
      <c r="F920" s="637"/>
      <c r="G920" s="637"/>
      <c r="H920" s="637"/>
      <c r="I920" s="637"/>
      <c r="J920" s="637"/>
      <c r="K920" s="637"/>
      <c r="L920" s="637"/>
      <c r="M920" s="637"/>
      <c r="N920" s="637"/>
      <c r="O920" s="637"/>
      <c r="P920" s="637"/>
      <c r="Q920" s="637"/>
      <c r="R920" s="637"/>
      <c r="S920" s="637"/>
      <c r="T920" s="637"/>
      <c r="U920" s="637"/>
      <c r="V920" s="637"/>
      <c r="W920" s="637"/>
      <c r="X920" s="637"/>
      <c r="Y920" s="637"/>
      <c r="Z920" s="637"/>
      <c r="AA920" s="637"/>
      <c r="AB920" s="637"/>
      <c r="AC920" s="637"/>
      <c r="AD920" s="637"/>
      <c r="AE920" s="637"/>
      <c r="AF920" s="637"/>
      <c r="AG920" s="637"/>
      <c r="AH920" s="637"/>
      <c r="AI920" s="637"/>
      <c r="AJ920" s="637"/>
      <c r="AK920" s="637"/>
      <c r="AL920" s="637"/>
      <c r="AM920" s="637"/>
      <c r="AN920" s="637"/>
      <c r="AO920" s="637"/>
      <c r="AP920" s="637"/>
      <c r="AQ920" s="637"/>
      <c r="AR920" s="637"/>
      <c r="AS920" s="637"/>
      <c r="AT920" s="637"/>
      <c r="AU920" s="637"/>
      <c r="AV920" s="637"/>
      <c r="AW920" s="637"/>
      <c r="AX920" s="637"/>
      <c r="AY920" s="637"/>
      <c r="AZ920" s="637"/>
      <c r="BA920" s="637"/>
      <c r="BB920" s="637"/>
      <c r="BC920" s="637"/>
      <c r="BD920" s="637"/>
      <c r="BE920" s="637"/>
      <c r="BF920" s="637"/>
      <c r="BG920" s="637"/>
      <c r="BH920" s="637"/>
      <c r="BI920" s="637"/>
      <c r="BJ920" s="637"/>
      <c r="BK920" s="637"/>
      <c r="BL920" s="637"/>
      <c r="BM920" s="637"/>
      <c r="BN920" s="637"/>
      <c r="BO920" s="637"/>
      <c r="BP920" s="637"/>
      <c r="BQ920" s="637"/>
      <c r="BR920" s="637"/>
      <c r="BS920" s="637"/>
      <c r="BT920" s="637"/>
      <c r="BU920" s="637"/>
      <c r="BV920" s="637"/>
      <c r="BW920" s="637"/>
      <c r="BX920" s="637"/>
      <c r="BY920" s="637"/>
      <c r="BZ920" s="637"/>
      <c r="CA920" s="637"/>
      <c r="CB920" s="637"/>
    </row>
    <row r="921" spans="3:80">
      <c r="C921" s="636"/>
      <c r="D921" s="637"/>
      <c r="E921" s="637"/>
      <c r="F921" s="637"/>
      <c r="G921" s="637"/>
      <c r="H921" s="637"/>
      <c r="I921" s="637"/>
      <c r="J921" s="637"/>
      <c r="K921" s="637"/>
      <c r="L921" s="637"/>
      <c r="M921" s="637"/>
      <c r="N921" s="637"/>
      <c r="O921" s="637"/>
      <c r="P921" s="637"/>
      <c r="Q921" s="637"/>
      <c r="R921" s="637"/>
      <c r="S921" s="637"/>
      <c r="T921" s="637"/>
      <c r="U921" s="637"/>
      <c r="V921" s="637"/>
      <c r="W921" s="637"/>
      <c r="X921" s="637"/>
      <c r="Y921" s="637"/>
      <c r="Z921" s="637"/>
      <c r="AA921" s="637"/>
      <c r="AB921" s="637"/>
      <c r="AC921" s="637"/>
      <c r="AD921" s="637"/>
      <c r="AE921" s="637"/>
      <c r="AF921" s="637"/>
      <c r="AG921" s="637"/>
      <c r="AH921" s="637"/>
      <c r="AI921" s="637"/>
      <c r="AJ921" s="637"/>
      <c r="AK921" s="637"/>
      <c r="AL921" s="637"/>
      <c r="AM921" s="637"/>
      <c r="AN921" s="637"/>
      <c r="AO921" s="637"/>
      <c r="AP921" s="637"/>
      <c r="AQ921" s="637"/>
      <c r="AR921" s="637"/>
      <c r="AS921" s="637"/>
      <c r="AT921" s="637"/>
      <c r="AU921" s="637"/>
      <c r="AV921" s="637"/>
      <c r="AW921" s="637"/>
      <c r="AX921" s="637"/>
      <c r="AY921" s="637"/>
      <c r="AZ921" s="637"/>
      <c r="BA921" s="637"/>
      <c r="BB921" s="637"/>
      <c r="BC921" s="637"/>
      <c r="BD921" s="637"/>
      <c r="BE921" s="637"/>
      <c r="BF921" s="637"/>
      <c r="BG921" s="637"/>
      <c r="BH921" s="637"/>
      <c r="BI921" s="637"/>
      <c r="BJ921" s="637"/>
      <c r="BK921" s="637"/>
      <c r="BL921" s="637"/>
      <c r="BM921" s="637"/>
      <c r="BN921" s="637"/>
      <c r="BO921" s="637"/>
      <c r="BP921" s="637"/>
      <c r="BQ921" s="637"/>
      <c r="BR921" s="637"/>
      <c r="BS921" s="637"/>
      <c r="BT921" s="637"/>
      <c r="BU921" s="637"/>
      <c r="BV921" s="637"/>
      <c r="BW921" s="637"/>
      <c r="BX921" s="637"/>
      <c r="BY921" s="637"/>
      <c r="BZ921" s="637"/>
      <c r="CA921" s="637"/>
      <c r="CB921" s="637"/>
    </row>
    <row r="922" spans="3:80">
      <c r="C922" s="636"/>
      <c r="D922" s="637"/>
      <c r="E922" s="637"/>
      <c r="F922" s="637"/>
      <c r="G922" s="637"/>
      <c r="H922" s="637"/>
      <c r="I922" s="637"/>
      <c r="J922" s="637"/>
      <c r="K922" s="637"/>
      <c r="L922" s="637"/>
      <c r="M922" s="637"/>
      <c r="N922" s="637"/>
      <c r="O922" s="637"/>
      <c r="P922" s="637"/>
      <c r="Q922" s="637"/>
      <c r="R922" s="637"/>
      <c r="S922" s="637"/>
      <c r="T922" s="637"/>
      <c r="U922" s="637"/>
      <c r="V922" s="637"/>
      <c r="W922" s="637"/>
      <c r="X922" s="637"/>
      <c r="Y922" s="637"/>
      <c r="Z922" s="637"/>
      <c r="AA922" s="637"/>
      <c r="AB922" s="637"/>
      <c r="AC922" s="637"/>
      <c r="AD922" s="637"/>
      <c r="AE922" s="637"/>
      <c r="AF922" s="637"/>
      <c r="AG922" s="637"/>
      <c r="AH922" s="637"/>
      <c r="AI922" s="637"/>
      <c r="AJ922" s="637"/>
      <c r="AK922" s="637"/>
      <c r="AL922" s="637"/>
      <c r="AM922" s="637"/>
      <c r="AN922" s="637"/>
      <c r="AO922" s="637"/>
      <c r="AP922" s="637"/>
      <c r="AQ922" s="637"/>
      <c r="AR922" s="637"/>
      <c r="AS922" s="637"/>
      <c r="AT922" s="637"/>
      <c r="AU922" s="637"/>
      <c r="AV922" s="637"/>
      <c r="AW922" s="637"/>
      <c r="AX922" s="637"/>
      <c r="AY922" s="637"/>
      <c r="AZ922" s="637"/>
      <c r="BA922" s="637"/>
      <c r="BB922" s="637"/>
      <c r="BC922" s="637"/>
      <c r="BD922" s="637"/>
      <c r="BE922" s="637"/>
      <c r="BF922" s="637"/>
      <c r="BG922" s="637"/>
      <c r="BH922" s="637"/>
      <c r="BI922" s="637"/>
      <c r="BJ922" s="637"/>
      <c r="BK922" s="637"/>
      <c r="BL922" s="637"/>
      <c r="BM922" s="637"/>
      <c r="BN922" s="637"/>
      <c r="BO922" s="637"/>
      <c r="BP922" s="637"/>
      <c r="BQ922" s="637"/>
      <c r="BR922" s="637"/>
      <c r="BS922" s="637"/>
      <c r="BT922" s="637"/>
      <c r="BU922" s="637"/>
      <c r="BV922" s="637"/>
      <c r="BW922" s="637"/>
      <c r="BX922" s="637"/>
      <c r="BY922" s="637"/>
      <c r="BZ922" s="637"/>
      <c r="CA922" s="637"/>
      <c r="CB922" s="637"/>
    </row>
    <row r="923" spans="3:80">
      <c r="C923" s="636"/>
      <c r="D923" s="637"/>
      <c r="E923" s="637"/>
      <c r="F923" s="637"/>
      <c r="G923" s="637"/>
      <c r="H923" s="637"/>
      <c r="I923" s="637"/>
      <c r="J923" s="637"/>
      <c r="K923" s="637"/>
      <c r="L923" s="637"/>
      <c r="M923" s="637"/>
      <c r="N923" s="637"/>
      <c r="O923" s="637"/>
      <c r="P923" s="637"/>
      <c r="Q923" s="637"/>
      <c r="R923" s="637"/>
      <c r="S923" s="637"/>
      <c r="T923" s="637"/>
      <c r="U923" s="637"/>
      <c r="V923" s="637"/>
      <c r="W923" s="637"/>
      <c r="X923" s="637"/>
      <c r="Y923" s="637"/>
      <c r="Z923" s="637"/>
      <c r="AA923" s="637"/>
      <c r="AB923" s="637"/>
      <c r="AC923" s="637"/>
      <c r="AD923" s="637"/>
      <c r="AE923" s="637"/>
      <c r="AF923" s="637"/>
      <c r="AG923" s="637"/>
      <c r="AH923" s="637"/>
      <c r="AI923" s="637"/>
      <c r="AJ923" s="637"/>
      <c r="AK923" s="637"/>
      <c r="AL923" s="637"/>
      <c r="AM923" s="637"/>
      <c r="AN923" s="637"/>
      <c r="AO923" s="637"/>
      <c r="AP923" s="637"/>
      <c r="AQ923" s="637"/>
      <c r="AR923" s="637"/>
      <c r="AS923" s="637"/>
      <c r="AT923" s="637"/>
      <c r="AU923" s="637"/>
      <c r="AV923" s="637"/>
      <c r="AW923" s="637"/>
      <c r="AX923" s="637"/>
      <c r="AY923" s="637"/>
      <c r="AZ923" s="637"/>
      <c r="BA923" s="637"/>
      <c r="BB923" s="637"/>
      <c r="BC923" s="637"/>
      <c r="BD923" s="637"/>
      <c r="BE923" s="637"/>
      <c r="BF923" s="637"/>
      <c r="BG923" s="637"/>
      <c r="BH923" s="637"/>
      <c r="BI923" s="637"/>
      <c r="BJ923" s="637"/>
      <c r="BK923" s="637"/>
      <c r="BL923" s="637"/>
      <c r="BM923" s="637"/>
      <c r="BN923" s="637"/>
      <c r="BO923" s="637"/>
      <c r="BP923" s="637"/>
      <c r="BQ923" s="637"/>
      <c r="BR923" s="637"/>
      <c r="BS923" s="637"/>
      <c r="BT923" s="637"/>
      <c r="BU923" s="637"/>
      <c r="BV923" s="637"/>
      <c r="BW923" s="637"/>
      <c r="BX923" s="637"/>
      <c r="BY923" s="637"/>
      <c r="BZ923" s="637"/>
      <c r="CA923" s="637"/>
      <c r="CB923" s="637"/>
    </row>
    <row r="924" spans="3:80">
      <c r="C924" s="636"/>
      <c r="D924" s="637"/>
      <c r="E924" s="637"/>
      <c r="F924" s="637"/>
      <c r="G924" s="637"/>
      <c r="H924" s="637"/>
      <c r="I924" s="637"/>
      <c r="J924" s="637"/>
      <c r="K924" s="637"/>
      <c r="L924" s="637"/>
      <c r="M924" s="637"/>
      <c r="N924" s="637"/>
      <c r="O924" s="637"/>
      <c r="P924" s="637"/>
      <c r="Q924" s="637"/>
      <c r="R924" s="637"/>
      <c r="S924" s="637"/>
      <c r="T924" s="637"/>
      <c r="U924" s="637"/>
      <c r="V924" s="637"/>
      <c r="W924" s="637"/>
      <c r="X924" s="637"/>
      <c r="Y924" s="637"/>
      <c r="Z924" s="637"/>
      <c r="AA924" s="637"/>
      <c r="AB924" s="637"/>
      <c r="AC924" s="637"/>
      <c r="AD924" s="637"/>
      <c r="AE924" s="637"/>
      <c r="AF924" s="637"/>
      <c r="AG924" s="637"/>
      <c r="AH924" s="637"/>
      <c r="AI924" s="637"/>
      <c r="AJ924" s="637"/>
      <c r="AK924" s="637"/>
      <c r="AL924" s="637"/>
      <c r="AM924" s="637"/>
      <c r="AN924" s="637"/>
      <c r="AO924" s="637"/>
      <c r="AP924" s="637"/>
      <c r="AQ924" s="637"/>
      <c r="AR924" s="637"/>
      <c r="AS924" s="637"/>
      <c r="AT924" s="637"/>
      <c r="AU924" s="637"/>
      <c r="AV924" s="637"/>
      <c r="AW924" s="637"/>
      <c r="AX924" s="637"/>
      <c r="AY924" s="637"/>
      <c r="AZ924" s="637"/>
      <c r="BA924" s="637"/>
      <c r="BB924" s="637"/>
      <c r="BC924" s="637"/>
      <c r="BD924" s="637"/>
      <c r="BE924" s="637"/>
      <c r="BF924" s="637"/>
      <c r="BG924" s="637"/>
      <c r="BH924" s="637"/>
      <c r="BI924" s="637"/>
      <c r="BJ924" s="637"/>
      <c r="BK924" s="637"/>
      <c r="BL924" s="637"/>
      <c r="BM924" s="637"/>
      <c r="BN924" s="637"/>
      <c r="BO924" s="637"/>
      <c r="BP924" s="637"/>
      <c r="BQ924" s="637"/>
      <c r="BR924" s="637"/>
      <c r="BS924" s="637"/>
      <c r="BT924" s="637"/>
      <c r="BU924" s="637"/>
      <c r="BV924" s="637"/>
      <c r="BW924" s="637"/>
      <c r="BX924" s="637"/>
      <c r="BY924" s="637"/>
      <c r="BZ924" s="637"/>
      <c r="CA924" s="637"/>
      <c r="CB924" s="637"/>
    </row>
    <row r="925" spans="3:80">
      <c r="C925" s="636"/>
      <c r="D925" s="637"/>
      <c r="E925" s="637"/>
      <c r="F925" s="637"/>
      <c r="G925" s="637"/>
      <c r="H925" s="637"/>
      <c r="I925" s="637"/>
      <c r="J925" s="637"/>
      <c r="K925" s="637"/>
      <c r="L925" s="637"/>
      <c r="M925" s="637"/>
      <c r="N925" s="637"/>
      <c r="O925" s="637"/>
      <c r="P925" s="637"/>
      <c r="Q925" s="637"/>
      <c r="R925" s="637"/>
      <c r="S925" s="637"/>
      <c r="T925" s="637"/>
      <c r="U925" s="637"/>
      <c r="V925" s="637"/>
      <c r="W925" s="637"/>
      <c r="X925" s="637"/>
      <c r="Y925" s="637"/>
      <c r="Z925" s="637"/>
      <c r="AA925" s="637"/>
      <c r="AB925" s="637"/>
      <c r="AC925" s="637"/>
      <c r="AD925" s="637"/>
      <c r="AE925" s="637"/>
      <c r="AF925" s="637"/>
      <c r="AG925" s="637"/>
      <c r="AH925" s="637"/>
      <c r="AI925" s="637"/>
      <c r="AJ925" s="637"/>
      <c r="AK925" s="637"/>
      <c r="AL925" s="637"/>
      <c r="AM925" s="637"/>
      <c r="AN925" s="637"/>
      <c r="AO925" s="637"/>
      <c r="AP925" s="637"/>
      <c r="AQ925" s="637"/>
      <c r="AR925" s="637"/>
      <c r="AS925" s="637"/>
      <c r="AT925" s="637"/>
      <c r="AU925" s="637"/>
      <c r="AV925" s="637"/>
      <c r="AW925" s="637"/>
      <c r="AX925" s="637"/>
      <c r="AY925" s="637"/>
      <c r="AZ925" s="637"/>
      <c r="BA925" s="637"/>
      <c r="BB925" s="637"/>
      <c r="BC925" s="637"/>
      <c r="BD925" s="637"/>
      <c r="BE925" s="637"/>
      <c r="BF925" s="637"/>
      <c r="BG925" s="637"/>
      <c r="BH925" s="637"/>
      <c r="BI925" s="637"/>
      <c r="BJ925" s="637"/>
      <c r="BK925" s="637"/>
      <c r="BL925" s="637"/>
      <c r="BM925" s="637"/>
      <c r="BN925" s="637"/>
      <c r="BO925" s="637"/>
      <c r="BP925" s="637"/>
      <c r="BQ925" s="637"/>
      <c r="BR925" s="637"/>
      <c r="BS925" s="637"/>
      <c r="BT925" s="637"/>
      <c r="BU925" s="637"/>
      <c r="BV925" s="637"/>
      <c r="BW925" s="637"/>
      <c r="BX925" s="637"/>
      <c r="BY925" s="637"/>
      <c r="BZ925" s="637"/>
      <c r="CA925" s="637"/>
      <c r="CB925" s="637"/>
    </row>
    <row r="926" spans="3:80">
      <c r="C926" s="636"/>
      <c r="D926" s="637"/>
      <c r="E926" s="637"/>
      <c r="F926" s="637"/>
      <c r="G926" s="637"/>
      <c r="H926" s="637"/>
      <c r="I926" s="637"/>
      <c r="J926" s="637"/>
      <c r="K926" s="637"/>
      <c r="L926" s="637"/>
      <c r="M926" s="637"/>
      <c r="N926" s="637"/>
      <c r="O926" s="637"/>
      <c r="P926" s="637"/>
      <c r="Q926" s="637"/>
      <c r="R926" s="637"/>
      <c r="S926" s="637"/>
      <c r="T926" s="637"/>
      <c r="U926" s="637"/>
      <c r="V926" s="637"/>
      <c r="W926" s="637"/>
      <c r="X926" s="637"/>
      <c r="Y926" s="637"/>
      <c r="Z926" s="637"/>
      <c r="AA926" s="637"/>
      <c r="AB926" s="637"/>
      <c r="AC926" s="637"/>
      <c r="AD926" s="637"/>
      <c r="AE926" s="637"/>
      <c r="AF926" s="637"/>
      <c r="AG926" s="637"/>
      <c r="AH926" s="637"/>
      <c r="AI926" s="637"/>
      <c r="AJ926" s="637"/>
      <c r="AK926" s="637"/>
      <c r="AL926" s="637"/>
      <c r="AM926" s="637"/>
      <c r="AN926" s="637"/>
      <c r="AO926" s="637"/>
      <c r="AP926" s="637"/>
      <c r="AQ926" s="637"/>
      <c r="AR926" s="637"/>
      <c r="AS926" s="637"/>
      <c r="AT926" s="637"/>
      <c r="AU926" s="637"/>
      <c r="AV926" s="637"/>
      <c r="AW926" s="637"/>
      <c r="AX926" s="637"/>
      <c r="AY926" s="637"/>
      <c r="AZ926" s="637"/>
      <c r="BA926" s="637"/>
      <c r="BB926" s="637"/>
      <c r="BC926" s="637"/>
      <c r="BD926" s="637"/>
      <c r="BE926" s="637"/>
      <c r="BF926" s="637"/>
      <c r="BG926" s="637"/>
      <c r="BH926" s="637"/>
      <c r="BI926" s="637"/>
      <c r="BJ926" s="637"/>
      <c r="BK926" s="637"/>
      <c r="BL926" s="637"/>
      <c r="BM926" s="637"/>
      <c r="BN926" s="637"/>
      <c r="BO926" s="637"/>
      <c r="BP926" s="637"/>
      <c r="BQ926" s="637"/>
      <c r="BR926" s="637"/>
      <c r="BS926" s="637"/>
      <c r="BT926" s="637"/>
      <c r="BU926" s="637"/>
      <c r="BV926" s="637"/>
      <c r="BW926" s="637"/>
      <c r="BX926" s="637"/>
      <c r="BY926" s="637"/>
      <c r="BZ926" s="637"/>
      <c r="CA926" s="637"/>
      <c r="CB926" s="637"/>
    </row>
    <row r="927" spans="3:80">
      <c r="C927" s="636"/>
      <c r="D927" s="637"/>
      <c r="E927" s="637"/>
      <c r="F927" s="637"/>
      <c r="G927" s="637"/>
      <c r="H927" s="637"/>
      <c r="I927" s="637"/>
      <c r="J927" s="637"/>
      <c r="K927" s="637"/>
      <c r="L927" s="637"/>
      <c r="M927" s="637"/>
      <c r="N927" s="637"/>
      <c r="O927" s="637"/>
      <c r="P927" s="637"/>
      <c r="Q927" s="637"/>
      <c r="R927" s="637"/>
      <c r="S927" s="637"/>
      <c r="T927" s="637"/>
      <c r="U927" s="637"/>
      <c r="V927" s="637"/>
      <c r="W927" s="637"/>
      <c r="X927" s="637"/>
      <c r="Y927" s="637"/>
      <c r="Z927" s="637"/>
      <c r="AA927" s="637"/>
      <c r="AB927" s="637"/>
      <c r="AC927" s="637"/>
      <c r="AD927" s="637"/>
      <c r="AE927" s="637"/>
      <c r="AF927" s="637"/>
      <c r="AG927" s="637"/>
      <c r="AH927" s="637"/>
      <c r="AI927" s="637"/>
      <c r="AJ927" s="637"/>
      <c r="AK927" s="637"/>
      <c r="AL927" s="637"/>
      <c r="AM927" s="637"/>
      <c r="AN927" s="637"/>
      <c r="AO927" s="637"/>
      <c r="AP927" s="637"/>
      <c r="AQ927" s="637"/>
      <c r="AR927" s="637"/>
      <c r="AS927" s="637"/>
      <c r="AT927" s="637"/>
      <c r="AU927" s="637"/>
      <c r="AV927" s="637"/>
      <c r="AW927" s="637"/>
      <c r="AX927" s="637"/>
      <c r="AY927" s="637"/>
      <c r="AZ927" s="637"/>
      <c r="BA927" s="637"/>
      <c r="BB927" s="637"/>
      <c r="BC927" s="637"/>
      <c r="BD927" s="637"/>
      <c r="BE927" s="637"/>
      <c r="BF927" s="637"/>
      <c r="BG927" s="637"/>
      <c r="BH927" s="637"/>
      <c r="BI927" s="637"/>
      <c r="BJ927" s="637"/>
      <c r="BK927" s="637"/>
      <c r="BL927" s="637"/>
      <c r="BM927" s="637"/>
      <c r="BN927" s="637"/>
      <c r="BO927" s="637"/>
      <c r="BP927" s="637"/>
      <c r="BQ927" s="637"/>
      <c r="BR927" s="637"/>
      <c r="BS927" s="637"/>
      <c r="BT927" s="637"/>
      <c r="BU927" s="637"/>
      <c r="BV927" s="637"/>
      <c r="BW927" s="637"/>
      <c r="BX927" s="637"/>
      <c r="BY927" s="637"/>
      <c r="BZ927" s="637"/>
      <c r="CA927" s="637"/>
      <c r="CB927" s="637"/>
    </row>
    <row r="928" spans="3:80">
      <c r="C928" s="636"/>
      <c r="D928" s="637"/>
      <c r="E928" s="637"/>
      <c r="F928" s="637"/>
      <c r="G928" s="637"/>
      <c r="H928" s="637"/>
      <c r="I928" s="637"/>
      <c r="J928" s="637"/>
      <c r="K928" s="637"/>
      <c r="L928" s="637"/>
      <c r="M928" s="637"/>
      <c r="N928" s="637"/>
      <c r="O928" s="637"/>
      <c r="P928" s="637"/>
      <c r="Q928" s="637"/>
      <c r="R928" s="637"/>
      <c r="S928" s="637"/>
      <c r="T928" s="637"/>
      <c r="U928" s="637"/>
      <c r="V928" s="637"/>
      <c r="W928" s="637"/>
      <c r="X928" s="637"/>
      <c r="Y928" s="637"/>
      <c r="Z928" s="637"/>
      <c r="AA928" s="637"/>
      <c r="AB928" s="637"/>
      <c r="AC928" s="637"/>
      <c r="AD928" s="637"/>
      <c r="AE928" s="637"/>
      <c r="AF928" s="637"/>
      <c r="AG928" s="637"/>
      <c r="AH928" s="637"/>
      <c r="AI928" s="637"/>
      <c r="AJ928" s="637"/>
      <c r="AK928" s="637"/>
      <c r="AL928" s="637"/>
      <c r="AM928" s="637"/>
      <c r="AN928" s="637"/>
      <c r="AO928" s="637"/>
      <c r="AP928" s="637"/>
      <c r="AQ928" s="637"/>
      <c r="AR928" s="637"/>
      <c r="AS928" s="637"/>
      <c r="AT928" s="637"/>
      <c r="AU928" s="637"/>
      <c r="AV928" s="637"/>
      <c r="AW928" s="637"/>
      <c r="AX928" s="637"/>
      <c r="AY928" s="637"/>
      <c r="AZ928" s="637"/>
      <c r="BA928" s="637"/>
      <c r="BB928" s="637"/>
      <c r="BC928" s="637"/>
      <c r="BD928" s="637"/>
      <c r="BE928" s="637"/>
      <c r="BF928" s="637"/>
      <c r="BG928" s="637"/>
      <c r="BH928" s="637"/>
      <c r="BI928" s="637"/>
      <c r="BJ928" s="637"/>
      <c r="BK928" s="637"/>
      <c r="BL928" s="637"/>
      <c r="BM928" s="637"/>
      <c r="BN928" s="637"/>
      <c r="BO928" s="637"/>
      <c r="BP928" s="637"/>
      <c r="BQ928" s="637"/>
      <c r="BR928" s="637"/>
      <c r="BS928" s="637"/>
      <c r="BT928" s="637"/>
      <c r="BU928" s="637"/>
      <c r="BV928" s="637"/>
      <c r="BW928" s="637"/>
      <c r="BX928" s="637"/>
      <c r="BY928" s="637"/>
      <c r="BZ928" s="637"/>
      <c r="CA928" s="637"/>
      <c r="CB928" s="637"/>
    </row>
    <row r="929" spans="3:80">
      <c r="C929" s="636"/>
      <c r="D929" s="637"/>
      <c r="E929" s="637"/>
      <c r="F929" s="637"/>
      <c r="G929" s="637"/>
      <c r="H929" s="637"/>
      <c r="I929" s="637"/>
      <c r="J929" s="637"/>
      <c r="K929" s="637"/>
      <c r="L929" s="637"/>
      <c r="M929" s="637"/>
      <c r="N929" s="637"/>
      <c r="O929" s="637"/>
      <c r="P929" s="637"/>
      <c r="Q929" s="637"/>
      <c r="R929" s="637"/>
      <c r="S929" s="637"/>
      <c r="T929" s="637"/>
      <c r="U929" s="637"/>
      <c r="V929" s="637"/>
      <c r="W929" s="637"/>
      <c r="X929" s="637"/>
      <c r="Y929" s="637"/>
      <c r="Z929" s="637"/>
      <c r="AA929" s="637"/>
      <c r="AB929" s="637"/>
      <c r="AC929" s="637"/>
      <c r="AD929" s="637"/>
      <c r="AE929" s="637"/>
      <c r="AF929" s="637"/>
      <c r="AG929" s="637"/>
      <c r="AH929" s="637"/>
      <c r="AI929" s="637"/>
      <c r="AJ929" s="637"/>
      <c r="AK929" s="637"/>
      <c r="AL929" s="637"/>
      <c r="AM929" s="637"/>
      <c r="AN929" s="637"/>
      <c r="AO929" s="637"/>
      <c r="AP929" s="637"/>
      <c r="AQ929" s="637"/>
      <c r="AR929" s="637"/>
      <c r="AS929" s="637"/>
      <c r="AT929" s="637"/>
      <c r="AU929" s="637"/>
      <c r="AV929" s="637"/>
      <c r="AW929" s="637"/>
      <c r="AX929" s="637"/>
      <c r="AY929" s="637"/>
      <c r="AZ929" s="637"/>
      <c r="BA929" s="637"/>
      <c r="BB929" s="637"/>
      <c r="BC929" s="637"/>
      <c r="BD929" s="637"/>
      <c r="BE929" s="637"/>
      <c r="BF929" s="637"/>
      <c r="BG929" s="637"/>
      <c r="BH929" s="637"/>
      <c r="BI929" s="637"/>
      <c r="BJ929" s="637"/>
      <c r="BK929" s="637"/>
      <c r="BL929" s="637"/>
      <c r="BM929" s="637"/>
      <c r="BN929" s="637"/>
      <c r="BO929" s="637"/>
      <c r="BP929" s="637"/>
      <c r="BQ929" s="637"/>
      <c r="BR929" s="637"/>
      <c r="BS929" s="637"/>
      <c r="BT929" s="637"/>
      <c r="BU929" s="637"/>
      <c r="BV929" s="637"/>
      <c r="BW929" s="637"/>
      <c r="BX929" s="637"/>
      <c r="BY929" s="637"/>
      <c r="BZ929" s="637"/>
      <c r="CA929" s="637"/>
      <c r="CB929" s="637"/>
    </row>
    <row r="930" spans="3:80">
      <c r="C930" s="636"/>
      <c r="D930" s="637"/>
      <c r="E930" s="637"/>
      <c r="F930" s="637"/>
      <c r="G930" s="637"/>
      <c r="H930" s="637"/>
      <c r="I930" s="637"/>
      <c r="J930" s="637"/>
      <c r="K930" s="637"/>
      <c r="L930" s="637"/>
      <c r="M930" s="637"/>
      <c r="N930" s="637"/>
      <c r="O930" s="637"/>
      <c r="P930" s="637"/>
      <c r="Q930" s="637"/>
      <c r="R930" s="637"/>
      <c r="S930" s="637"/>
      <c r="T930" s="637"/>
      <c r="U930" s="637"/>
      <c r="V930" s="637"/>
      <c r="W930" s="637"/>
      <c r="X930" s="637"/>
      <c r="Y930" s="637"/>
      <c r="Z930" s="637"/>
      <c r="AA930" s="637"/>
      <c r="AB930" s="637"/>
      <c r="AC930" s="637"/>
      <c r="AD930" s="637"/>
      <c r="AE930" s="637"/>
      <c r="AF930" s="637"/>
      <c r="AG930" s="637"/>
      <c r="AH930" s="637"/>
      <c r="AI930" s="637"/>
      <c r="AJ930" s="637"/>
      <c r="AK930" s="637"/>
      <c r="AL930" s="637"/>
      <c r="AM930" s="637"/>
      <c r="AN930" s="637"/>
      <c r="AO930" s="637"/>
      <c r="AP930" s="637"/>
      <c r="AQ930" s="637"/>
      <c r="AR930" s="637"/>
      <c r="AS930" s="637"/>
      <c r="AT930" s="637"/>
      <c r="AU930" s="637"/>
      <c r="AV930" s="637"/>
      <c r="AW930" s="637"/>
      <c r="AX930" s="637"/>
      <c r="AY930" s="637"/>
      <c r="AZ930" s="637"/>
      <c r="BA930" s="637"/>
      <c r="BB930" s="637"/>
      <c r="BC930" s="637"/>
      <c r="BD930" s="637"/>
      <c r="BE930" s="637"/>
      <c r="BF930" s="637"/>
      <c r="BG930" s="637"/>
      <c r="BH930" s="637"/>
      <c r="BI930" s="637"/>
      <c r="BJ930" s="637"/>
      <c r="BK930" s="637"/>
      <c r="BL930" s="637"/>
      <c r="BM930" s="637"/>
      <c r="BN930" s="637"/>
      <c r="BO930" s="637"/>
      <c r="BP930" s="637"/>
      <c r="BQ930" s="637"/>
      <c r="BR930" s="637"/>
      <c r="BS930" s="637"/>
      <c r="BT930" s="637"/>
      <c r="BU930" s="637"/>
      <c r="BV930" s="637"/>
      <c r="BW930" s="637"/>
      <c r="BX930" s="637"/>
      <c r="BY930" s="637"/>
      <c r="BZ930" s="637"/>
      <c r="CA930" s="637"/>
      <c r="CB930" s="637"/>
    </row>
    <row r="931" spans="3:80">
      <c r="C931" s="636"/>
      <c r="D931" s="637"/>
      <c r="E931" s="637"/>
      <c r="F931" s="637"/>
      <c r="G931" s="637"/>
      <c r="H931" s="637"/>
      <c r="I931" s="637"/>
      <c r="J931" s="637"/>
      <c r="K931" s="637"/>
      <c r="L931" s="637"/>
      <c r="M931" s="637"/>
      <c r="N931" s="637"/>
      <c r="O931" s="637"/>
      <c r="P931" s="637"/>
      <c r="Q931" s="637"/>
      <c r="R931" s="637"/>
      <c r="S931" s="637"/>
      <c r="T931" s="637"/>
      <c r="U931" s="637"/>
      <c r="V931" s="637"/>
      <c r="W931" s="637"/>
      <c r="X931" s="637"/>
      <c r="Y931" s="637"/>
      <c r="Z931" s="637"/>
      <c r="AA931" s="637"/>
      <c r="AB931" s="637"/>
      <c r="AC931" s="637"/>
      <c r="AD931" s="637"/>
      <c r="AE931" s="637"/>
      <c r="AF931" s="637"/>
      <c r="AG931" s="637"/>
      <c r="AH931" s="637"/>
      <c r="AI931" s="637"/>
      <c r="AJ931" s="637"/>
      <c r="AK931" s="637"/>
      <c r="AL931" s="637"/>
      <c r="AM931" s="637"/>
      <c r="AN931" s="637"/>
      <c r="AO931" s="637"/>
      <c r="AP931" s="637"/>
      <c r="AQ931" s="637"/>
      <c r="AR931" s="637"/>
      <c r="AS931" s="637"/>
      <c r="AT931" s="637"/>
      <c r="AU931" s="637"/>
      <c r="AV931" s="637"/>
      <c r="AW931" s="637"/>
      <c r="AX931" s="637"/>
      <c r="AY931" s="637"/>
      <c r="AZ931" s="637"/>
      <c r="BA931" s="637"/>
      <c r="BB931" s="637"/>
      <c r="BC931" s="637"/>
      <c r="BD931" s="637"/>
      <c r="BE931" s="637"/>
      <c r="BF931" s="637"/>
      <c r="BG931" s="637"/>
      <c r="BH931" s="637"/>
      <c r="BI931" s="637"/>
      <c r="BJ931" s="637"/>
      <c r="BK931" s="637"/>
      <c r="BL931" s="637"/>
      <c r="BM931" s="637"/>
      <c r="BN931" s="637"/>
      <c r="BO931" s="637"/>
      <c r="BP931" s="637"/>
      <c r="BQ931" s="637"/>
      <c r="BR931" s="637"/>
      <c r="BS931" s="637"/>
      <c r="BT931" s="637"/>
      <c r="BU931" s="637"/>
      <c r="BV931" s="637"/>
      <c r="BW931" s="637"/>
      <c r="BX931" s="637"/>
      <c r="BY931" s="637"/>
      <c r="BZ931" s="637"/>
      <c r="CA931" s="637"/>
      <c r="CB931" s="637"/>
    </row>
    <row r="932" spans="3:80">
      <c r="C932" s="636"/>
      <c r="D932" s="637"/>
      <c r="E932" s="637"/>
      <c r="F932" s="637"/>
      <c r="G932" s="637"/>
      <c r="H932" s="637"/>
      <c r="I932" s="637"/>
      <c r="J932" s="637"/>
      <c r="K932" s="637"/>
      <c r="L932" s="637"/>
      <c r="M932" s="637"/>
      <c r="N932" s="637"/>
      <c r="O932" s="637"/>
      <c r="P932" s="637"/>
      <c r="Q932" s="637"/>
      <c r="R932" s="637"/>
      <c r="S932" s="637"/>
      <c r="T932" s="637"/>
      <c r="U932" s="637"/>
      <c r="V932" s="637"/>
      <c r="W932" s="637"/>
      <c r="X932" s="637"/>
      <c r="Y932" s="637"/>
      <c r="Z932" s="637"/>
      <c r="AA932" s="637"/>
      <c r="AB932" s="637"/>
      <c r="AC932" s="637"/>
      <c r="AD932" s="637"/>
      <c r="AE932" s="637"/>
      <c r="AF932" s="637"/>
      <c r="AG932" s="637"/>
      <c r="AH932" s="637"/>
      <c r="AI932" s="637"/>
      <c r="AJ932" s="637"/>
      <c r="AK932" s="637"/>
      <c r="AL932" s="637"/>
      <c r="AM932" s="637"/>
      <c r="AN932" s="637"/>
      <c r="AO932" s="637"/>
      <c r="AP932" s="637"/>
      <c r="AQ932" s="637"/>
      <c r="AR932" s="637"/>
      <c r="AS932" s="637"/>
      <c r="AT932" s="637"/>
      <c r="AU932" s="637"/>
      <c r="AV932" s="637"/>
      <c r="AW932" s="637"/>
      <c r="AX932" s="637"/>
      <c r="AY932" s="637"/>
      <c r="AZ932" s="637"/>
      <c r="BA932" s="637"/>
      <c r="BB932" s="637"/>
      <c r="BC932" s="637"/>
      <c r="BD932" s="637"/>
      <c r="BE932" s="637"/>
      <c r="BF932" s="637"/>
      <c r="BG932" s="637"/>
      <c r="BH932" s="637"/>
      <c r="BI932" s="637"/>
      <c r="BJ932" s="637"/>
      <c r="BK932" s="637"/>
      <c r="BL932" s="637"/>
      <c r="BM932" s="637"/>
      <c r="BN932" s="637"/>
      <c r="BO932" s="637"/>
      <c r="BP932" s="637"/>
      <c r="BQ932" s="637"/>
      <c r="BR932" s="637"/>
      <c r="BS932" s="637"/>
      <c r="BT932" s="637"/>
      <c r="BU932" s="637"/>
      <c r="BV932" s="637"/>
      <c r="BW932" s="637"/>
      <c r="BX932" s="637"/>
      <c r="BY932" s="637"/>
      <c r="BZ932" s="637"/>
      <c r="CA932" s="637"/>
      <c r="CB932" s="637"/>
    </row>
    <row r="933" spans="3:80">
      <c r="C933" s="636"/>
      <c r="D933" s="637"/>
      <c r="E933" s="637"/>
      <c r="F933" s="637"/>
      <c r="G933" s="637"/>
      <c r="H933" s="637"/>
      <c r="I933" s="637"/>
      <c r="J933" s="637"/>
      <c r="K933" s="637"/>
      <c r="L933" s="637"/>
      <c r="M933" s="637"/>
      <c r="N933" s="637"/>
      <c r="O933" s="637"/>
      <c r="P933" s="637"/>
      <c r="Q933" s="637"/>
      <c r="R933" s="637"/>
      <c r="S933" s="637"/>
      <c r="T933" s="637"/>
      <c r="U933" s="637"/>
      <c r="V933" s="637"/>
      <c r="W933" s="637"/>
      <c r="X933" s="637"/>
      <c r="Y933" s="637"/>
      <c r="Z933" s="637"/>
      <c r="AA933" s="637"/>
      <c r="AB933" s="637"/>
      <c r="AC933" s="637"/>
      <c r="AD933" s="637"/>
      <c r="AE933" s="637"/>
      <c r="AF933" s="637"/>
      <c r="AG933" s="637"/>
      <c r="AH933" s="637"/>
      <c r="AI933" s="637"/>
      <c r="AJ933" s="637"/>
      <c r="AK933" s="637"/>
      <c r="AL933" s="637"/>
      <c r="AM933" s="637"/>
      <c r="AN933" s="637"/>
      <c r="AO933" s="637"/>
      <c r="AP933" s="637"/>
      <c r="AQ933" s="637"/>
      <c r="AR933" s="637"/>
      <c r="AS933" s="637"/>
      <c r="AT933" s="637"/>
      <c r="AU933" s="637"/>
      <c r="AV933" s="637"/>
      <c r="AW933" s="637"/>
      <c r="AX933" s="637"/>
      <c r="AY933" s="637"/>
      <c r="AZ933" s="637"/>
      <c r="BA933" s="637"/>
      <c r="BB933" s="637"/>
      <c r="BC933" s="637"/>
      <c r="BD933" s="637"/>
      <c r="BE933" s="637"/>
      <c r="BF933" s="637"/>
      <c r="BG933" s="637"/>
      <c r="BH933" s="637"/>
      <c r="BI933" s="637"/>
      <c r="BJ933" s="637"/>
      <c r="BK933" s="637"/>
      <c r="BL933" s="637"/>
      <c r="BM933" s="637"/>
      <c r="BN933" s="637"/>
      <c r="BO933" s="637"/>
      <c r="BP933" s="637"/>
      <c r="BQ933" s="637"/>
      <c r="BR933" s="637"/>
      <c r="BS933" s="637"/>
      <c r="BT933" s="637"/>
      <c r="BU933" s="637"/>
      <c r="BV933" s="637"/>
      <c r="BW933" s="637"/>
      <c r="BX933" s="637"/>
      <c r="BY933" s="637"/>
      <c r="BZ933" s="637"/>
      <c r="CA933" s="637"/>
      <c r="CB933" s="637"/>
    </row>
    <row r="934" spans="3:80">
      <c r="C934" s="636"/>
      <c r="D934" s="637"/>
      <c r="E934" s="637"/>
      <c r="F934" s="637"/>
      <c r="G934" s="637"/>
      <c r="H934" s="637"/>
      <c r="I934" s="637"/>
      <c r="J934" s="637"/>
      <c r="K934" s="637"/>
      <c r="L934" s="637"/>
      <c r="M934" s="637"/>
      <c r="N934" s="637"/>
      <c r="O934" s="637"/>
      <c r="P934" s="637"/>
      <c r="Q934" s="637"/>
      <c r="R934" s="637"/>
      <c r="S934" s="637"/>
      <c r="T934" s="637"/>
      <c r="U934" s="637"/>
      <c r="V934" s="637"/>
      <c r="W934" s="637"/>
      <c r="X934" s="637"/>
      <c r="Y934" s="637"/>
      <c r="Z934" s="637"/>
      <c r="AA934" s="637"/>
      <c r="AB934" s="637"/>
      <c r="AC934" s="637"/>
      <c r="AD934" s="637"/>
      <c r="AE934" s="637"/>
      <c r="AF934" s="637"/>
      <c r="AG934" s="637"/>
      <c r="AH934" s="637"/>
      <c r="AI934" s="637"/>
      <c r="AJ934" s="637"/>
      <c r="AK934" s="637"/>
      <c r="AL934" s="637"/>
      <c r="AM934" s="637"/>
      <c r="AN934" s="637"/>
      <c r="AO934" s="637"/>
      <c r="AP934" s="637"/>
      <c r="AQ934" s="637"/>
      <c r="AR934" s="637"/>
      <c r="AS934" s="637"/>
      <c r="AT934" s="637"/>
      <c r="AU934" s="637"/>
      <c r="AV934" s="637"/>
      <c r="AW934" s="637"/>
      <c r="AX934" s="637"/>
      <c r="AY934" s="637"/>
      <c r="AZ934" s="637"/>
      <c r="BA934" s="637"/>
      <c r="BB934" s="637"/>
      <c r="BC934" s="637"/>
      <c r="BD934" s="637"/>
      <c r="BE934" s="637"/>
      <c r="BF934" s="637"/>
      <c r="BG934" s="637"/>
      <c r="BH934" s="637"/>
      <c r="BI934" s="637"/>
      <c r="BJ934" s="637"/>
      <c r="BK934" s="637"/>
      <c r="BL934" s="637"/>
      <c r="BM934" s="637"/>
      <c r="BN934" s="637"/>
      <c r="BO934" s="637"/>
      <c r="BP934" s="637"/>
      <c r="BQ934" s="637"/>
      <c r="BR934" s="637"/>
      <c r="BS934" s="637"/>
      <c r="BT934" s="637"/>
      <c r="BU934" s="637"/>
      <c r="BV934" s="637"/>
      <c r="BW934" s="637"/>
      <c r="BX934" s="637"/>
      <c r="BY934" s="637"/>
      <c r="BZ934" s="637"/>
      <c r="CA934" s="637"/>
      <c r="CB934" s="637"/>
    </row>
    <row r="935" spans="3:80">
      <c r="C935" s="636"/>
      <c r="D935" s="637"/>
      <c r="E935" s="637"/>
      <c r="F935" s="637"/>
      <c r="G935" s="637"/>
      <c r="H935" s="637"/>
      <c r="I935" s="637"/>
      <c r="J935" s="637"/>
      <c r="K935" s="637"/>
      <c r="L935" s="637"/>
      <c r="M935" s="637"/>
      <c r="N935" s="637"/>
      <c r="O935" s="637"/>
      <c r="P935" s="637"/>
      <c r="Q935" s="637"/>
      <c r="R935" s="637"/>
      <c r="S935" s="637"/>
      <c r="T935" s="637"/>
      <c r="U935" s="637"/>
      <c r="V935" s="637"/>
      <c r="W935" s="637"/>
      <c r="X935" s="637"/>
      <c r="Y935" s="637"/>
      <c r="Z935" s="637"/>
      <c r="AA935" s="637"/>
      <c r="AB935" s="637"/>
      <c r="AC935" s="637"/>
      <c r="AD935" s="637"/>
      <c r="AE935" s="637"/>
      <c r="AF935" s="637"/>
      <c r="AG935" s="637"/>
      <c r="AH935" s="637"/>
      <c r="AI935" s="637"/>
      <c r="AJ935" s="637"/>
      <c r="AK935" s="637"/>
      <c r="AL935" s="637"/>
      <c r="AM935" s="637"/>
      <c r="AN935" s="637"/>
      <c r="AO935" s="637"/>
      <c r="AP935" s="637"/>
      <c r="AQ935" s="637"/>
      <c r="AR935" s="637"/>
      <c r="AS935" s="637"/>
      <c r="AT935" s="637"/>
      <c r="AU935" s="637"/>
      <c r="AV935" s="637"/>
      <c r="AW935" s="637"/>
      <c r="AX935" s="637"/>
      <c r="AY935" s="637"/>
      <c r="AZ935" s="637"/>
      <c r="BA935" s="637"/>
      <c r="BB935" s="637"/>
      <c r="BC935" s="637"/>
      <c r="BD935" s="637"/>
      <c r="BE935" s="637"/>
      <c r="BF935" s="637"/>
      <c r="BG935" s="637"/>
      <c r="BH935" s="637"/>
      <c r="BI935" s="637"/>
      <c r="BJ935" s="637"/>
      <c r="BK935" s="637"/>
      <c r="BL935" s="637"/>
      <c r="BM935" s="637"/>
      <c r="BN935" s="637"/>
      <c r="BO935" s="637"/>
      <c r="BP935" s="637"/>
      <c r="BQ935" s="637"/>
      <c r="BR935" s="637"/>
      <c r="BS935" s="637"/>
      <c r="BT935" s="637"/>
      <c r="BU935" s="637"/>
      <c r="BV935" s="637"/>
      <c r="BW935" s="637"/>
      <c r="BX935" s="637"/>
      <c r="BY935" s="637"/>
      <c r="BZ935" s="637"/>
      <c r="CA935" s="637"/>
      <c r="CB935" s="637"/>
    </row>
    <row r="936" spans="3:80">
      <c r="C936" s="636"/>
      <c r="D936" s="637"/>
      <c r="E936" s="637"/>
      <c r="F936" s="637"/>
      <c r="G936" s="637"/>
      <c r="H936" s="637"/>
      <c r="I936" s="637"/>
      <c r="J936" s="637"/>
      <c r="K936" s="637"/>
      <c r="L936" s="637"/>
      <c r="M936" s="637"/>
      <c r="N936" s="637"/>
      <c r="O936" s="637"/>
      <c r="P936" s="637"/>
      <c r="Q936" s="637"/>
      <c r="R936" s="637"/>
      <c r="S936" s="637"/>
      <c r="T936" s="637"/>
      <c r="U936" s="637"/>
      <c r="V936" s="637"/>
      <c r="W936" s="637"/>
      <c r="X936" s="637"/>
      <c r="Y936" s="637"/>
      <c r="Z936" s="637"/>
      <c r="AA936" s="637"/>
      <c r="AB936" s="637"/>
      <c r="AC936" s="637"/>
      <c r="AD936" s="637"/>
      <c r="AE936" s="637"/>
      <c r="AF936" s="637"/>
      <c r="AG936" s="637"/>
      <c r="AH936" s="637"/>
      <c r="AI936" s="637"/>
      <c r="AJ936" s="637"/>
      <c r="AK936" s="637"/>
      <c r="AL936" s="637"/>
      <c r="AM936" s="637"/>
      <c r="AN936" s="637"/>
      <c r="AO936" s="637"/>
      <c r="AP936" s="637"/>
      <c r="AQ936" s="637"/>
      <c r="AR936" s="637"/>
      <c r="AS936" s="637"/>
      <c r="AT936" s="637"/>
      <c r="AU936" s="637"/>
      <c r="AV936" s="637"/>
      <c r="AW936" s="637"/>
      <c r="AX936" s="637"/>
      <c r="AY936" s="637"/>
      <c r="AZ936" s="637"/>
      <c r="BA936" s="637"/>
      <c r="BB936" s="637"/>
      <c r="BC936" s="637"/>
      <c r="BD936" s="637"/>
      <c r="BE936" s="637"/>
      <c r="BF936" s="637"/>
      <c r="BG936" s="637"/>
      <c r="BH936" s="637"/>
      <c r="BI936" s="637"/>
      <c r="BJ936" s="637"/>
      <c r="BK936" s="637"/>
      <c r="BL936" s="637"/>
      <c r="BM936" s="637"/>
      <c r="BN936" s="637"/>
      <c r="BO936" s="637"/>
      <c r="BP936" s="637"/>
      <c r="BQ936" s="637"/>
      <c r="BR936" s="637"/>
      <c r="BS936" s="637"/>
      <c r="BT936" s="637"/>
      <c r="BU936" s="637"/>
      <c r="BV936" s="637"/>
      <c r="BW936" s="637"/>
      <c r="BX936" s="637"/>
      <c r="BY936" s="637"/>
      <c r="BZ936" s="637"/>
      <c r="CA936" s="637"/>
      <c r="CB936" s="637"/>
    </row>
    <row r="937" spans="3:80">
      <c r="C937" s="636"/>
      <c r="D937" s="637"/>
      <c r="E937" s="637"/>
      <c r="F937" s="637"/>
      <c r="G937" s="637"/>
      <c r="H937" s="637"/>
      <c r="I937" s="637"/>
      <c r="J937" s="637"/>
      <c r="K937" s="637"/>
      <c r="L937" s="637"/>
      <c r="M937" s="637"/>
      <c r="N937" s="637"/>
      <c r="O937" s="637"/>
      <c r="P937" s="637"/>
      <c r="Q937" s="637"/>
      <c r="R937" s="637"/>
      <c r="S937" s="637"/>
      <c r="T937" s="637"/>
      <c r="U937" s="637"/>
      <c r="V937" s="637"/>
      <c r="W937" s="637"/>
      <c r="X937" s="637"/>
      <c r="Y937" s="637"/>
      <c r="Z937" s="637"/>
      <c r="AA937" s="637"/>
      <c r="AB937" s="637"/>
      <c r="AC937" s="637"/>
      <c r="AD937" s="637"/>
      <c r="AE937" s="637"/>
      <c r="AF937" s="637"/>
      <c r="AG937" s="637"/>
      <c r="AH937" s="637"/>
      <c r="AI937" s="637"/>
      <c r="AJ937" s="637"/>
      <c r="AK937" s="637"/>
      <c r="AL937" s="637"/>
      <c r="AM937" s="637"/>
      <c r="AN937" s="637"/>
      <c r="AO937" s="637"/>
      <c r="AP937" s="637"/>
      <c r="AQ937" s="637"/>
      <c r="AR937" s="637"/>
      <c r="AS937" s="637"/>
      <c r="AT937" s="637"/>
      <c r="AU937" s="637"/>
      <c r="AV937" s="637"/>
      <c r="AW937" s="637"/>
      <c r="AX937" s="637"/>
      <c r="AY937" s="637"/>
      <c r="AZ937" s="637"/>
      <c r="BA937" s="637"/>
      <c r="BB937" s="637"/>
      <c r="BC937" s="637"/>
      <c r="BD937" s="637"/>
      <c r="BE937" s="637"/>
      <c r="BF937" s="637"/>
      <c r="BG937" s="637"/>
      <c r="BH937" s="637"/>
      <c r="BI937" s="637"/>
      <c r="BJ937" s="637"/>
      <c r="BK937" s="637"/>
      <c r="BL937" s="637"/>
      <c r="BM937" s="637"/>
      <c r="BN937" s="637"/>
      <c r="BO937" s="637"/>
      <c r="BP937" s="637"/>
      <c r="BQ937" s="637"/>
      <c r="BR937" s="637"/>
      <c r="BS937" s="637"/>
      <c r="BT937" s="637"/>
      <c r="BU937" s="637"/>
      <c r="BV937" s="637"/>
      <c r="BW937" s="637"/>
      <c r="BX937" s="637"/>
      <c r="BY937" s="637"/>
      <c r="BZ937" s="637"/>
      <c r="CA937" s="637"/>
      <c r="CB937" s="637"/>
    </row>
    <row r="938" spans="3:80">
      <c r="C938" s="636"/>
      <c r="D938" s="637"/>
      <c r="E938" s="637"/>
      <c r="F938" s="637"/>
      <c r="G938" s="637"/>
      <c r="H938" s="637"/>
      <c r="I938" s="637"/>
      <c r="J938" s="637"/>
      <c r="K938" s="637"/>
      <c r="L938" s="637"/>
      <c r="M938" s="637"/>
      <c r="N938" s="637"/>
      <c r="O938" s="637"/>
      <c r="P938" s="637"/>
      <c r="Q938" s="637"/>
      <c r="R938" s="637"/>
      <c r="S938" s="637"/>
      <c r="T938" s="637"/>
      <c r="U938" s="637"/>
      <c r="V938" s="637"/>
      <c r="W938" s="637"/>
      <c r="X938" s="637"/>
      <c r="Y938" s="637"/>
      <c r="Z938" s="637"/>
      <c r="AA938" s="637"/>
      <c r="AB938" s="637"/>
      <c r="AC938" s="637"/>
      <c r="AD938" s="637"/>
      <c r="AE938" s="637"/>
      <c r="AF938" s="637"/>
      <c r="AG938" s="637"/>
      <c r="AH938" s="637"/>
      <c r="AI938" s="637"/>
      <c r="AJ938" s="637"/>
      <c r="AK938" s="637"/>
      <c r="AL938" s="637"/>
      <c r="AM938" s="637"/>
      <c r="AN938" s="637"/>
      <c r="AO938" s="637"/>
      <c r="AP938" s="637"/>
      <c r="AQ938" s="637"/>
      <c r="AR938" s="637"/>
      <c r="AS938" s="637"/>
      <c r="AT938" s="637"/>
      <c r="AU938" s="637"/>
      <c r="AV938" s="637"/>
      <c r="AW938" s="637"/>
      <c r="AX938" s="637"/>
      <c r="AY938" s="637"/>
      <c r="AZ938" s="637"/>
      <c r="BA938" s="637"/>
      <c r="BB938" s="637"/>
      <c r="BC938" s="637"/>
      <c r="BD938" s="637"/>
      <c r="BE938" s="637"/>
      <c r="BF938" s="637"/>
      <c r="BG938" s="637"/>
      <c r="BH938" s="637"/>
      <c r="BI938" s="637"/>
      <c r="BJ938" s="637"/>
      <c r="BK938" s="637"/>
      <c r="BL938" s="637"/>
      <c r="BM938" s="637"/>
      <c r="BN938" s="637"/>
      <c r="BO938" s="637"/>
      <c r="BP938" s="637"/>
      <c r="BQ938" s="637"/>
      <c r="BR938" s="637"/>
      <c r="BS938" s="637"/>
      <c r="BT938" s="637"/>
      <c r="BU938" s="637"/>
      <c r="BV938" s="637"/>
      <c r="BW938" s="637"/>
      <c r="BX938" s="637"/>
      <c r="BY938" s="637"/>
      <c r="BZ938" s="637"/>
      <c r="CA938" s="637"/>
      <c r="CB938" s="637"/>
    </row>
    <row r="939" spans="3:80">
      <c r="C939" s="636"/>
      <c r="D939" s="637"/>
      <c r="E939" s="637"/>
      <c r="F939" s="637"/>
      <c r="G939" s="637"/>
      <c r="H939" s="637"/>
      <c r="I939" s="637"/>
      <c r="J939" s="637"/>
      <c r="K939" s="637"/>
      <c r="L939" s="637"/>
      <c r="M939" s="637"/>
      <c r="N939" s="637"/>
      <c r="O939" s="637"/>
      <c r="P939" s="637"/>
      <c r="Q939" s="637"/>
      <c r="R939" s="637"/>
      <c r="S939" s="637"/>
      <c r="T939" s="637"/>
      <c r="U939" s="637"/>
      <c r="V939" s="637"/>
      <c r="W939" s="637"/>
      <c r="X939" s="637"/>
      <c r="Y939" s="637"/>
      <c r="Z939" s="637"/>
      <c r="AA939" s="637"/>
      <c r="AB939" s="637"/>
      <c r="AC939" s="637"/>
      <c r="AD939" s="637"/>
      <c r="AE939" s="637"/>
      <c r="AF939" s="637"/>
      <c r="AG939" s="637"/>
      <c r="AH939" s="637"/>
      <c r="AI939" s="637"/>
      <c r="AJ939" s="637"/>
      <c r="AK939" s="637"/>
      <c r="AL939" s="637"/>
      <c r="AM939" s="637"/>
      <c r="AN939" s="637"/>
      <c r="AO939" s="637"/>
      <c r="AP939" s="637"/>
      <c r="AQ939" s="637"/>
      <c r="AR939" s="637"/>
      <c r="AS939" s="637"/>
      <c r="AT939" s="637"/>
      <c r="AU939" s="637"/>
      <c r="AV939" s="637"/>
      <c r="AW939" s="637"/>
      <c r="AX939" s="637"/>
      <c r="AY939" s="637"/>
      <c r="AZ939" s="637"/>
      <c r="BA939" s="637"/>
      <c r="BB939" s="637"/>
      <c r="BC939" s="637"/>
      <c r="BD939" s="637"/>
      <c r="BE939" s="637"/>
      <c r="BF939" s="637"/>
      <c r="BG939" s="637"/>
      <c r="BH939" s="637"/>
      <c r="BI939" s="637"/>
      <c r="BJ939" s="637"/>
      <c r="BK939" s="637"/>
      <c r="BL939" s="637"/>
      <c r="BM939" s="637"/>
      <c r="BN939" s="637"/>
      <c r="BO939" s="637"/>
      <c r="BP939" s="637"/>
      <c r="BQ939" s="637"/>
      <c r="BR939" s="637"/>
      <c r="BS939" s="637"/>
      <c r="BT939" s="637"/>
      <c r="BU939" s="637"/>
      <c r="BV939" s="637"/>
      <c r="BW939" s="637"/>
      <c r="BX939" s="637"/>
      <c r="BY939" s="637"/>
      <c r="BZ939" s="637"/>
      <c r="CA939" s="637"/>
      <c r="CB939" s="637"/>
    </row>
    <row r="940" spans="3:80">
      <c r="C940" s="636"/>
      <c r="D940" s="637"/>
      <c r="E940" s="637"/>
      <c r="F940" s="637"/>
      <c r="G940" s="637"/>
      <c r="H940" s="637"/>
      <c r="I940" s="637"/>
      <c r="J940" s="637"/>
      <c r="K940" s="637"/>
      <c r="L940" s="637"/>
      <c r="M940" s="637"/>
      <c r="N940" s="637"/>
      <c r="O940" s="637"/>
      <c r="P940" s="637"/>
      <c r="Q940" s="637"/>
      <c r="R940" s="637"/>
      <c r="S940" s="637"/>
      <c r="T940" s="637"/>
      <c r="U940" s="637"/>
      <c r="V940" s="637"/>
      <c r="W940" s="637"/>
      <c r="X940" s="637"/>
      <c r="Y940" s="637"/>
      <c r="Z940" s="637"/>
      <c r="AA940" s="637"/>
      <c r="AB940" s="637"/>
      <c r="AC940" s="637"/>
      <c r="AD940" s="637"/>
      <c r="AE940" s="637"/>
      <c r="AF940" s="637"/>
      <c r="AG940" s="637"/>
      <c r="AH940" s="637"/>
      <c r="AI940" s="637"/>
      <c r="AJ940" s="637"/>
      <c r="AK940" s="637"/>
      <c r="AL940" s="637"/>
      <c r="AM940" s="637"/>
      <c r="AN940" s="637"/>
      <c r="AO940" s="637"/>
      <c r="AP940" s="637"/>
      <c r="AQ940" s="637"/>
      <c r="AR940" s="637"/>
      <c r="AS940" s="637"/>
      <c r="AT940" s="637"/>
      <c r="AU940" s="637"/>
      <c r="AV940" s="637"/>
      <c r="AW940" s="637"/>
      <c r="AX940" s="637"/>
      <c r="AY940" s="637"/>
      <c r="AZ940" s="637"/>
      <c r="BA940" s="637"/>
      <c r="BB940" s="637"/>
      <c r="BC940" s="637"/>
      <c r="BD940" s="637"/>
      <c r="BE940" s="637"/>
      <c r="BF940" s="637"/>
      <c r="BG940" s="637"/>
      <c r="BH940" s="637"/>
      <c r="BI940" s="637"/>
      <c r="BJ940" s="637"/>
      <c r="BK940" s="637"/>
      <c r="BL940" s="637"/>
      <c r="BM940" s="637"/>
      <c r="BN940" s="637"/>
      <c r="BO940" s="637"/>
      <c r="BP940" s="637"/>
      <c r="BQ940" s="637"/>
      <c r="BR940" s="637"/>
      <c r="BS940" s="637"/>
      <c r="BT940" s="637"/>
      <c r="BU940" s="637"/>
      <c r="BV940" s="637"/>
      <c r="BW940" s="637"/>
      <c r="BX940" s="637"/>
      <c r="BY940" s="637"/>
      <c r="BZ940" s="637"/>
      <c r="CA940" s="637"/>
      <c r="CB940" s="637"/>
    </row>
    <row r="941" spans="3:80">
      <c r="C941" s="636"/>
      <c r="D941" s="637"/>
      <c r="E941" s="637"/>
      <c r="F941" s="637"/>
      <c r="G941" s="637"/>
      <c r="H941" s="637"/>
      <c r="I941" s="637"/>
      <c r="J941" s="637"/>
      <c r="K941" s="637"/>
      <c r="L941" s="637"/>
      <c r="M941" s="637"/>
      <c r="N941" s="637"/>
      <c r="O941" s="637"/>
      <c r="P941" s="637"/>
      <c r="Q941" s="637"/>
      <c r="R941" s="637"/>
      <c r="S941" s="637"/>
      <c r="T941" s="637"/>
      <c r="U941" s="637"/>
      <c r="V941" s="637"/>
      <c r="W941" s="637"/>
      <c r="X941" s="637"/>
      <c r="Y941" s="637"/>
      <c r="Z941" s="637"/>
      <c r="AA941" s="637"/>
      <c r="AB941" s="637"/>
      <c r="AC941" s="637"/>
      <c r="AD941" s="637"/>
      <c r="AE941" s="637"/>
      <c r="AF941" s="637"/>
      <c r="AG941" s="637"/>
      <c r="AH941" s="637"/>
      <c r="AI941" s="637"/>
      <c r="AJ941" s="637"/>
      <c r="AK941" s="637"/>
      <c r="AL941" s="637"/>
      <c r="AM941" s="637"/>
      <c r="AN941" s="637"/>
      <c r="AO941" s="637"/>
      <c r="AP941" s="637"/>
      <c r="AQ941" s="637"/>
      <c r="AR941" s="637"/>
      <c r="AS941" s="637"/>
      <c r="AT941" s="637"/>
      <c r="AU941" s="637"/>
      <c r="AV941" s="637"/>
      <c r="AW941" s="637"/>
      <c r="AX941" s="637"/>
      <c r="AY941" s="637"/>
      <c r="AZ941" s="637"/>
      <c r="BA941" s="637"/>
      <c r="BB941" s="637"/>
      <c r="BC941" s="637"/>
      <c r="BD941" s="637"/>
      <c r="BE941" s="637"/>
      <c r="BF941" s="637"/>
      <c r="BG941" s="637"/>
      <c r="BH941" s="637"/>
      <c r="BI941" s="637"/>
      <c r="BJ941" s="637"/>
      <c r="BK941" s="637"/>
      <c r="BL941" s="637"/>
      <c r="BM941" s="637"/>
      <c r="BN941" s="637"/>
      <c r="BO941" s="637"/>
      <c r="BP941" s="637"/>
      <c r="BQ941" s="637"/>
      <c r="BR941" s="637"/>
      <c r="BS941" s="637"/>
      <c r="BT941" s="637"/>
      <c r="BU941" s="637"/>
      <c r="BV941" s="637"/>
      <c r="BW941" s="637"/>
      <c r="BX941" s="637"/>
      <c r="BY941" s="637"/>
      <c r="BZ941" s="637"/>
      <c r="CA941" s="637"/>
      <c r="CB941" s="637"/>
    </row>
    <row r="942" spans="3:80">
      <c r="C942" s="636"/>
      <c r="D942" s="637"/>
      <c r="E942" s="637"/>
      <c r="F942" s="637"/>
      <c r="G942" s="637"/>
      <c r="H942" s="637"/>
      <c r="I942" s="637"/>
      <c r="J942" s="637"/>
      <c r="K942" s="637"/>
      <c r="L942" s="637"/>
      <c r="M942" s="637"/>
      <c r="N942" s="637"/>
      <c r="O942" s="637"/>
      <c r="P942" s="637"/>
      <c r="Q942" s="637"/>
      <c r="R942" s="637"/>
      <c r="S942" s="637"/>
      <c r="T942" s="637"/>
      <c r="U942" s="637"/>
      <c r="V942" s="637"/>
      <c r="W942" s="637"/>
      <c r="X942" s="637"/>
      <c r="Y942" s="637"/>
      <c r="Z942" s="637"/>
      <c r="AA942" s="637"/>
      <c r="AB942" s="637"/>
      <c r="AC942" s="637"/>
      <c r="AD942" s="637"/>
      <c r="AE942" s="637"/>
      <c r="AF942" s="637"/>
      <c r="AG942" s="637"/>
      <c r="AH942" s="637"/>
      <c r="AI942" s="637"/>
      <c r="AJ942" s="637"/>
      <c r="AK942" s="637"/>
      <c r="AL942" s="637"/>
      <c r="AM942" s="637"/>
      <c r="AN942" s="637"/>
      <c r="AO942" s="637"/>
      <c r="AP942" s="637"/>
      <c r="AQ942" s="637"/>
      <c r="AR942" s="637"/>
      <c r="AS942" s="637"/>
      <c r="AT942" s="637"/>
      <c r="AU942" s="637"/>
      <c r="AV942" s="637"/>
      <c r="AW942" s="637"/>
      <c r="AX942" s="637"/>
      <c r="AY942" s="637"/>
      <c r="AZ942" s="637"/>
      <c r="BA942" s="637"/>
      <c r="BB942" s="637"/>
      <c r="BC942" s="637"/>
      <c r="BD942" s="637"/>
      <c r="BE942" s="637"/>
      <c r="BF942" s="637"/>
      <c r="BG942" s="637"/>
      <c r="BH942" s="637"/>
      <c r="BI942" s="637"/>
      <c r="BJ942" s="637"/>
      <c r="BK942" s="637"/>
      <c r="BL942" s="637"/>
      <c r="BM942" s="637"/>
      <c r="BN942" s="637"/>
      <c r="BO942" s="637"/>
      <c r="BP942" s="637"/>
      <c r="BQ942" s="637"/>
      <c r="BR942" s="637"/>
      <c r="BS942" s="637"/>
      <c r="BT942" s="637"/>
      <c r="BU942" s="637"/>
      <c r="BV942" s="637"/>
      <c r="BW942" s="637"/>
      <c r="BX942" s="637"/>
      <c r="BY942" s="637"/>
      <c r="BZ942" s="637"/>
      <c r="CA942" s="637"/>
      <c r="CB942" s="637"/>
    </row>
    <row r="943" spans="3:80">
      <c r="C943" s="636"/>
      <c r="D943" s="637"/>
      <c r="E943" s="637"/>
      <c r="F943" s="637"/>
      <c r="G943" s="637"/>
      <c r="H943" s="637"/>
      <c r="I943" s="637"/>
      <c r="J943" s="637"/>
      <c r="K943" s="637"/>
      <c r="L943" s="637"/>
      <c r="M943" s="637"/>
      <c r="N943" s="637"/>
      <c r="O943" s="637"/>
      <c r="P943" s="637"/>
      <c r="Q943" s="637"/>
      <c r="R943" s="637"/>
      <c r="S943" s="637"/>
      <c r="T943" s="637"/>
      <c r="U943" s="637"/>
      <c r="V943" s="637"/>
      <c r="W943" s="637"/>
      <c r="X943" s="637"/>
      <c r="Y943" s="637"/>
      <c r="Z943" s="637"/>
      <c r="AA943" s="637"/>
      <c r="AB943" s="637"/>
      <c r="AC943" s="637"/>
      <c r="AD943" s="637"/>
      <c r="AE943" s="637"/>
      <c r="AF943" s="637"/>
      <c r="AG943" s="637"/>
      <c r="AH943" s="637"/>
      <c r="AI943" s="637"/>
      <c r="AJ943" s="637"/>
      <c r="AK943" s="637"/>
      <c r="AL943" s="637"/>
      <c r="AM943" s="637"/>
      <c r="AN943" s="637"/>
      <c r="AO943" s="637"/>
      <c r="AP943" s="637"/>
      <c r="AQ943" s="637"/>
      <c r="AR943" s="637"/>
      <c r="AS943" s="637"/>
      <c r="AT943" s="637"/>
      <c r="AU943" s="637"/>
      <c r="AV943" s="637"/>
      <c r="AW943" s="637"/>
      <c r="AX943" s="637"/>
      <c r="AY943" s="637"/>
      <c r="AZ943" s="637"/>
      <c r="BA943" s="637"/>
      <c r="BB943" s="637"/>
      <c r="BC943" s="637"/>
      <c r="BD943" s="637"/>
      <c r="BE943" s="637"/>
      <c r="BF943" s="637"/>
      <c r="BG943" s="637"/>
      <c r="BH943" s="637"/>
      <c r="BI943" s="637"/>
      <c r="BJ943" s="637"/>
      <c r="BK943" s="637"/>
      <c r="BL943" s="637"/>
      <c r="BM943" s="637"/>
      <c r="BN943" s="637"/>
      <c r="BO943" s="637"/>
      <c r="BP943" s="637"/>
      <c r="BQ943" s="637"/>
      <c r="BR943" s="637"/>
      <c r="BS943" s="637"/>
      <c r="BT943" s="637"/>
      <c r="BU943" s="637"/>
      <c r="BV943" s="637"/>
      <c r="BW943" s="637"/>
      <c r="BX943" s="637"/>
      <c r="BY943" s="637"/>
      <c r="BZ943" s="637"/>
      <c r="CA943" s="637"/>
      <c r="CB943" s="637"/>
    </row>
    <row r="944" spans="3:80">
      <c r="C944" s="636"/>
      <c r="D944" s="637"/>
      <c r="E944" s="637"/>
      <c r="F944" s="637"/>
      <c r="G944" s="637"/>
      <c r="H944" s="637"/>
      <c r="I944" s="637"/>
      <c r="J944" s="637"/>
      <c r="K944" s="637"/>
      <c r="L944" s="637"/>
      <c r="M944" s="637"/>
      <c r="N944" s="637"/>
      <c r="O944" s="637"/>
      <c r="P944" s="637"/>
      <c r="Q944" s="637"/>
      <c r="R944" s="637"/>
      <c r="S944" s="637"/>
      <c r="T944" s="637"/>
      <c r="U944" s="637"/>
      <c r="V944" s="637"/>
      <c r="W944" s="637"/>
      <c r="X944" s="637"/>
      <c r="Y944" s="637"/>
      <c r="Z944" s="637"/>
      <c r="AA944" s="637"/>
      <c r="AB944" s="637"/>
      <c r="AC944" s="637"/>
      <c r="AD944" s="637"/>
      <c r="AE944" s="637"/>
      <c r="AF944" s="637"/>
      <c r="AG944" s="637"/>
      <c r="AH944" s="637"/>
      <c r="AI944" s="637"/>
      <c r="AJ944" s="637"/>
      <c r="AK944" s="637"/>
      <c r="AL944" s="637"/>
      <c r="AM944" s="637"/>
      <c r="AN944" s="637"/>
      <c r="AO944" s="637"/>
      <c r="AP944" s="637"/>
      <c r="AQ944" s="637"/>
      <c r="AR944" s="637"/>
      <c r="AS944" s="637"/>
      <c r="AT944" s="637"/>
      <c r="AU944" s="637"/>
      <c r="AV944" s="637"/>
      <c r="AW944" s="637"/>
      <c r="AX944" s="637"/>
      <c r="AY944" s="637"/>
      <c r="AZ944" s="637"/>
      <c r="BA944" s="637"/>
      <c r="BB944" s="637"/>
      <c r="BC944" s="637"/>
      <c r="BD944" s="637"/>
      <c r="BE944" s="637"/>
      <c r="BF944" s="637"/>
      <c r="BG944" s="637"/>
      <c r="BH944" s="637"/>
      <c r="BI944" s="637"/>
      <c r="BJ944" s="637"/>
      <c r="BK944" s="637"/>
      <c r="BL944" s="637"/>
      <c r="BM944" s="637"/>
      <c r="BN944" s="637"/>
      <c r="BO944" s="637"/>
      <c r="BP944" s="637"/>
      <c r="BQ944" s="637"/>
      <c r="BR944" s="637"/>
      <c r="BS944" s="637"/>
      <c r="BT944" s="637"/>
      <c r="BU944" s="637"/>
      <c r="BV944" s="637"/>
      <c r="BW944" s="637"/>
      <c r="BX944" s="637"/>
      <c r="BY944" s="637"/>
      <c r="BZ944" s="637"/>
      <c r="CA944" s="637"/>
      <c r="CB944" s="637"/>
    </row>
    <row r="945" spans="3:80">
      <c r="C945" s="636"/>
      <c r="D945" s="637"/>
      <c r="E945" s="637"/>
      <c r="F945" s="637"/>
      <c r="G945" s="637"/>
      <c r="H945" s="637"/>
      <c r="I945" s="637"/>
      <c r="J945" s="637"/>
      <c r="K945" s="637"/>
      <c r="L945" s="637"/>
      <c r="M945" s="637"/>
      <c r="N945" s="637"/>
      <c r="O945" s="637"/>
      <c r="P945" s="637"/>
      <c r="Q945" s="637"/>
      <c r="R945" s="637"/>
      <c r="S945" s="637"/>
      <c r="T945" s="637"/>
      <c r="U945" s="637"/>
      <c r="V945" s="637"/>
      <c r="W945" s="637"/>
      <c r="X945" s="637"/>
      <c r="Y945" s="637"/>
      <c r="Z945" s="637"/>
      <c r="AA945" s="637"/>
      <c r="AB945" s="637"/>
      <c r="AC945" s="637"/>
      <c r="AD945" s="637"/>
      <c r="AE945" s="637"/>
      <c r="AF945" s="637"/>
      <c r="AG945" s="637"/>
      <c r="AH945" s="637"/>
      <c r="AI945" s="637"/>
      <c r="AJ945" s="637"/>
      <c r="AK945" s="637"/>
      <c r="AL945" s="637"/>
      <c r="AM945" s="637"/>
      <c r="AN945" s="637"/>
      <c r="AO945" s="637"/>
      <c r="AP945" s="637"/>
      <c r="AQ945" s="637"/>
      <c r="AR945" s="637"/>
      <c r="AS945" s="637"/>
      <c r="AT945" s="637"/>
      <c r="AU945" s="637"/>
      <c r="AV945" s="637"/>
      <c r="AW945" s="637"/>
      <c r="AX945" s="637"/>
      <c r="AY945" s="637"/>
      <c r="AZ945" s="637"/>
      <c r="BA945" s="637"/>
      <c r="BB945" s="637"/>
      <c r="BC945" s="637"/>
      <c r="BD945" s="637"/>
      <c r="BE945" s="637"/>
      <c r="BF945" s="637"/>
      <c r="BG945" s="637"/>
      <c r="BH945" s="637"/>
      <c r="BI945" s="637"/>
      <c r="BJ945" s="637"/>
      <c r="BK945" s="637"/>
      <c r="BL945" s="637"/>
      <c r="BM945" s="637"/>
      <c r="BN945" s="637"/>
      <c r="BO945" s="637"/>
      <c r="BP945" s="637"/>
      <c r="BQ945" s="637"/>
      <c r="BR945" s="637"/>
      <c r="BS945" s="637"/>
      <c r="BT945" s="637"/>
      <c r="BU945" s="637"/>
      <c r="BV945" s="637"/>
      <c r="BW945" s="637"/>
      <c r="BX945" s="637"/>
      <c r="BY945" s="637"/>
      <c r="BZ945" s="637"/>
      <c r="CA945" s="637"/>
      <c r="CB945" s="637"/>
    </row>
    <row r="946" spans="3:80">
      <c r="C946" s="636"/>
      <c r="D946" s="637"/>
      <c r="E946" s="637"/>
      <c r="F946" s="637"/>
      <c r="G946" s="637"/>
      <c r="H946" s="637"/>
      <c r="I946" s="637"/>
      <c r="J946" s="637"/>
      <c r="K946" s="637"/>
      <c r="L946" s="637"/>
      <c r="M946" s="637"/>
      <c r="N946" s="637"/>
      <c r="O946" s="637"/>
      <c r="P946" s="637"/>
      <c r="Q946" s="637"/>
      <c r="R946" s="637"/>
      <c r="S946" s="637"/>
      <c r="T946" s="637"/>
      <c r="U946" s="637"/>
      <c r="V946" s="637"/>
      <c r="W946" s="637"/>
      <c r="X946" s="637"/>
      <c r="Y946" s="637"/>
      <c r="Z946" s="637"/>
      <c r="AA946" s="637"/>
      <c r="AB946" s="637"/>
      <c r="AC946" s="637"/>
      <c r="AD946" s="637"/>
      <c r="AE946" s="637"/>
      <c r="AF946" s="637"/>
      <c r="AG946" s="637"/>
      <c r="AH946" s="637"/>
      <c r="AI946" s="637"/>
      <c r="AJ946" s="637"/>
      <c r="AK946" s="637"/>
      <c r="AL946" s="637"/>
      <c r="AM946" s="637"/>
      <c r="AN946" s="637"/>
      <c r="AO946" s="637"/>
      <c r="AP946" s="637"/>
      <c r="AQ946" s="637"/>
      <c r="AR946" s="637"/>
      <c r="AS946" s="637"/>
      <c r="AT946" s="637"/>
      <c r="AU946" s="637"/>
      <c r="AV946" s="637"/>
      <c r="AW946" s="637"/>
      <c r="AX946" s="637"/>
      <c r="AY946" s="637"/>
      <c r="AZ946" s="637"/>
      <c r="BA946" s="637"/>
      <c r="BB946" s="637"/>
      <c r="BC946" s="637"/>
      <c r="BD946" s="637"/>
      <c r="BE946" s="637"/>
      <c r="BF946" s="637"/>
      <c r="BG946" s="637"/>
      <c r="BH946" s="637"/>
      <c r="BI946" s="637"/>
      <c r="BJ946" s="637"/>
      <c r="BK946" s="637"/>
      <c r="BL946" s="637"/>
      <c r="BM946" s="637"/>
      <c r="BN946" s="637"/>
      <c r="BO946" s="637"/>
      <c r="BP946" s="637"/>
      <c r="BQ946" s="637"/>
      <c r="BR946" s="637"/>
      <c r="BS946" s="637"/>
      <c r="BT946" s="637"/>
      <c r="BU946" s="637"/>
      <c r="BV946" s="637"/>
      <c r="BW946" s="637"/>
      <c r="BX946" s="637"/>
      <c r="BY946" s="637"/>
      <c r="BZ946" s="637"/>
      <c r="CA946" s="637"/>
      <c r="CB946" s="637"/>
    </row>
    <row r="947" spans="3:80">
      <c r="C947" s="636"/>
      <c r="D947" s="637"/>
      <c r="E947" s="637"/>
      <c r="F947" s="637"/>
      <c r="G947" s="637"/>
      <c r="H947" s="637"/>
      <c r="I947" s="637"/>
      <c r="J947" s="637"/>
      <c r="K947" s="637"/>
      <c r="L947" s="637"/>
      <c r="M947" s="637"/>
      <c r="N947" s="637"/>
      <c r="O947" s="637"/>
      <c r="P947" s="637"/>
      <c r="Q947" s="637"/>
      <c r="R947" s="637"/>
      <c r="S947" s="637"/>
      <c r="T947" s="637"/>
      <c r="U947" s="637"/>
      <c r="V947" s="637"/>
      <c r="W947" s="637"/>
      <c r="X947" s="637"/>
      <c r="Y947" s="637"/>
      <c r="Z947" s="637"/>
      <c r="AA947" s="637"/>
      <c r="AB947" s="637"/>
      <c r="AC947" s="637"/>
      <c r="AD947" s="637"/>
      <c r="AE947" s="637"/>
      <c r="AF947" s="637"/>
      <c r="AG947" s="637"/>
      <c r="AH947" s="637"/>
      <c r="AI947" s="637"/>
      <c r="AJ947" s="637"/>
      <c r="AK947" s="637"/>
      <c r="AL947" s="637"/>
      <c r="AM947" s="637"/>
      <c r="AN947" s="637"/>
      <c r="AO947" s="637"/>
      <c r="AP947" s="637"/>
      <c r="AQ947" s="637"/>
      <c r="AR947" s="637"/>
      <c r="AS947" s="637"/>
      <c r="AT947" s="637"/>
      <c r="AU947" s="637"/>
      <c r="AV947" s="637"/>
      <c r="AW947" s="637"/>
      <c r="AX947" s="637"/>
      <c r="AY947" s="637"/>
      <c r="AZ947" s="637"/>
      <c r="BA947" s="637"/>
      <c r="BB947" s="637"/>
      <c r="BC947" s="637"/>
      <c r="BD947" s="637"/>
      <c r="BE947" s="637"/>
      <c r="BF947" s="637"/>
      <c r="BG947" s="637"/>
      <c r="BH947" s="637"/>
      <c r="BI947" s="637"/>
      <c r="BJ947" s="637"/>
      <c r="BK947" s="637"/>
      <c r="BL947" s="637"/>
      <c r="BM947" s="637"/>
      <c r="BN947" s="637"/>
      <c r="BO947" s="637"/>
      <c r="BP947" s="637"/>
      <c r="BQ947" s="637"/>
      <c r="BR947" s="637"/>
      <c r="BS947" s="637"/>
      <c r="BT947" s="637"/>
      <c r="BU947" s="637"/>
      <c r="BV947" s="637"/>
      <c r="BW947" s="637"/>
      <c r="BX947" s="637"/>
      <c r="BY947" s="637"/>
      <c r="BZ947" s="637"/>
      <c r="CA947" s="637"/>
      <c r="CB947" s="637"/>
    </row>
    <row r="948" spans="3:80">
      <c r="C948" s="636"/>
      <c r="D948" s="637"/>
      <c r="E948" s="637"/>
      <c r="F948" s="637"/>
      <c r="G948" s="637"/>
      <c r="H948" s="637"/>
      <c r="I948" s="637"/>
      <c r="J948" s="637"/>
      <c r="K948" s="637"/>
      <c r="L948" s="637"/>
      <c r="M948" s="637"/>
      <c r="N948" s="637"/>
      <c r="O948" s="637"/>
      <c r="P948" s="637"/>
      <c r="Q948" s="637"/>
      <c r="R948" s="637"/>
      <c r="S948" s="637"/>
      <c r="T948" s="637"/>
      <c r="U948" s="637"/>
      <c r="V948" s="637"/>
      <c r="W948" s="637"/>
      <c r="X948" s="637"/>
      <c r="Y948" s="637"/>
      <c r="Z948" s="637"/>
      <c r="AA948" s="637"/>
      <c r="AB948" s="637"/>
      <c r="AC948" s="637"/>
      <c r="AD948" s="637"/>
      <c r="AE948" s="637"/>
      <c r="AF948" s="637"/>
      <c r="AG948" s="637"/>
      <c r="AH948" s="637"/>
      <c r="AI948" s="637"/>
      <c r="AJ948" s="637"/>
      <c r="AK948" s="637"/>
      <c r="AL948" s="637"/>
      <c r="AM948" s="637"/>
      <c r="AN948" s="637"/>
      <c r="AO948" s="637"/>
      <c r="AP948" s="637"/>
      <c r="AQ948" s="637"/>
      <c r="AR948" s="637"/>
      <c r="AS948" s="637"/>
      <c r="AT948" s="637"/>
      <c r="AU948" s="637"/>
      <c r="AV948" s="637"/>
      <c r="AW948" s="637"/>
      <c r="AX948" s="637"/>
      <c r="AY948" s="637"/>
      <c r="AZ948" s="637"/>
      <c r="BA948" s="637"/>
      <c r="BB948" s="637"/>
      <c r="BC948" s="637"/>
      <c r="BD948" s="637"/>
      <c r="BE948" s="637"/>
      <c r="BF948" s="637"/>
      <c r="BG948" s="637"/>
      <c r="BH948" s="637"/>
      <c r="BI948" s="637"/>
      <c r="BJ948" s="637"/>
      <c r="BK948" s="637"/>
      <c r="BL948" s="637"/>
      <c r="BM948" s="637"/>
      <c r="BN948" s="637"/>
      <c r="BO948" s="637"/>
      <c r="BP948" s="637"/>
      <c r="BQ948" s="637"/>
      <c r="BR948" s="637"/>
      <c r="BS948" s="637"/>
      <c r="BT948" s="637"/>
      <c r="BU948" s="637"/>
      <c r="BV948" s="637"/>
      <c r="BW948" s="637"/>
      <c r="BX948" s="637"/>
      <c r="BY948" s="637"/>
      <c r="BZ948" s="637"/>
      <c r="CA948" s="637"/>
      <c r="CB948" s="637"/>
    </row>
    <row r="949" spans="3:80">
      <c r="C949" s="636"/>
      <c r="D949" s="637"/>
      <c r="E949" s="637"/>
      <c r="F949" s="637"/>
      <c r="G949" s="637"/>
      <c r="H949" s="637"/>
      <c r="I949" s="637"/>
      <c r="J949" s="637"/>
      <c r="K949" s="637"/>
      <c r="L949" s="637"/>
      <c r="M949" s="637"/>
      <c r="N949" s="637"/>
      <c r="O949" s="637"/>
      <c r="P949" s="637"/>
      <c r="Q949" s="637"/>
      <c r="R949" s="637"/>
      <c r="S949" s="637"/>
      <c r="T949" s="637"/>
      <c r="U949" s="637"/>
      <c r="V949" s="637"/>
      <c r="W949" s="637"/>
      <c r="X949" s="637"/>
      <c r="Y949" s="637"/>
      <c r="Z949" s="637"/>
      <c r="AA949" s="637"/>
      <c r="AB949" s="637"/>
      <c r="AC949" s="637"/>
      <c r="AD949" s="637"/>
      <c r="AE949" s="637"/>
      <c r="AF949" s="637"/>
      <c r="AG949" s="637"/>
      <c r="AH949" s="637"/>
      <c r="AI949" s="637"/>
      <c r="AJ949" s="637"/>
      <c r="AK949" s="637"/>
      <c r="AL949" s="637"/>
      <c r="AM949" s="637"/>
      <c r="AN949" s="637"/>
      <c r="AO949" s="637"/>
      <c r="AP949" s="637"/>
      <c r="AQ949" s="637"/>
      <c r="AR949" s="637"/>
      <c r="AS949" s="637"/>
      <c r="AT949" s="637"/>
      <c r="AU949" s="637"/>
      <c r="AV949" s="637"/>
      <c r="AW949" s="637"/>
      <c r="AX949" s="637"/>
      <c r="AY949" s="637"/>
      <c r="AZ949" s="637"/>
      <c r="BA949" s="637"/>
      <c r="BB949" s="637"/>
      <c r="BC949" s="637"/>
      <c r="BD949" s="637"/>
      <c r="BE949" s="637"/>
      <c r="BF949" s="637"/>
      <c r="BG949" s="637"/>
      <c r="BH949" s="637"/>
      <c r="BI949" s="637"/>
      <c r="BJ949" s="637"/>
      <c r="BK949" s="637"/>
      <c r="BL949" s="637"/>
      <c r="BM949" s="637"/>
      <c r="BN949" s="637"/>
      <c r="BO949" s="637"/>
      <c r="BP949" s="637"/>
      <c r="BQ949" s="637"/>
      <c r="BR949" s="637"/>
      <c r="BS949" s="637"/>
      <c r="BT949" s="637"/>
      <c r="BU949" s="637"/>
      <c r="BV949" s="637"/>
      <c r="BW949" s="637"/>
      <c r="BX949" s="637"/>
      <c r="BY949" s="637"/>
      <c r="BZ949" s="637"/>
      <c r="CA949" s="637"/>
      <c r="CB949" s="637"/>
    </row>
    <row r="950" spans="3:80">
      <c r="C950" s="636"/>
      <c r="D950" s="637"/>
      <c r="E950" s="637"/>
      <c r="F950" s="637"/>
      <c r="G950" s="637"/>
      <c r="H950" s="637"/>
      <c r="I950" s="637"/>
      <c r="J950" s="637"/>
      <c r="K950" s="637"/>
      <c r="L950" s="637"/>
      <c r="M950" s="637"/>
      <c r="N950" s="637"/>
      <c r="O950" s="637"/>
      <c r="P950" s="637"/>
      <c r="Q950" s="637"/>
      <c r="R950" s="637"/>
      <c r="S950" s="637"/>
      <c r="T950" s="637"/>
      <c r="U950" s="637"/>
      <c r="V950" s="637"/>
      <c r="W950" s="637"/>
      <c r="X950" s="637"/>
      <c r="Y950" s="637"/>
      <c r="Z950" s="637"/>
      <c r="AA950" s="637"/>
      <c r="AB950" s="637"/>
      <c r="AC950" s="637"/>
      <c r="AD950" s="637"/>
      <c r="AE950" s="637"/>
      <c r="AF950" s="637"/>
      <c r="AG950" s="637"/>
      <c r="AH950" s="637"/>
      <c r="AI950" s="637"/>
      <c r="AJ950" s="637"/>
      <c r="AK950" s="637"/>
      <c r="AL950" s="637"/>
      <c r="AM950" s="637"/>
      <c r="AN950" s="637"/>
      <c r="AO950" s="637"/>
      <c r="AP950" s="637"/>
      <c r="AQ950" s="637"/>
      <c r="AR950" s="637"/>
      <c r="AS950" s="637"/>
      <c r="AT950" s="637"/>
      <c r="AU950" s="637"/>
      <c r="AV950" s="637"/>
      <c r="AW950" s="637"/>
      <c r="AX950" s="637"/>
      <c r="AY950" s="637"/>
      <c r="AZ950" s="637"/>
      <c r="BA950" s="637"/>
      <c r="BB950" s="637"/>
      <c r="BC950" s="637"/>
      <c r="BD950" s="637"/>
      <c r="BE950" s="637"/>
      <c r="BF950" s="637"/>
      <c r="BG950" s="637"/>
      <c r="BH950" s="637"/>
      <c r="BI950" s="637"/>
      <c r="BJ950" s="637"/>
      <c r="BK950" s="637"/>
      <c r="BL950" s="637"/>
      <c r="BM950" s="637"/>
      <c r="BN950" s="637"/>
      <c r="BO950" s="637"/>
      <c r="BP950" s="637"/>
      <c r="BQ950" s="637"/>
      <c r="BR950" s="637"/>
      <c r="BS950" s="637"/>
      <c r="BT950" s="637"/>
      <c r="BU950" s="637"/>
      <c r="BV950" s="637"/>
      <c r="BW950" s="637"/>
      <c r="BX950" s="637"/>
      <c r="BY950" s="637"/>
      <c r="BZ950" s="637"/>
      <c r="CA950" s="637"/>
      <c r="CB950" s="637"/>
    </row>
    <row r="951" spans="3:80">
      <c r="C951" s="636"/>
      <c r="D951" s="637"/>
      <c r="E951" s="637"/>
      <c r="F951" s="637"/>
      <c r="G951" s="637"/>
      <c r="H951" s="637"/>
      <c r="I951" s="637"/>
      <c r="J951" s="637"/>
      <c r="K951" s="637"/>
      <c r="L951" s="637"/>
      <c r="M951" s="637"/>
      <c r="N951" s="637"/>
      <c r="O951" s="637"/>
      <c r="P951" s="637"/>
      <c r="Q951" s="637"/>
      <c r="R951" s="637"/>
      <c r="S951" s="637"/>
      <c r="T951" s="637"/>
      <c r="U951" s="637"/>
      <c r="V951" s="637"/>
      <c r="W951" s="637"/>
      <c r="X951" s="637"/>
      <c r="Y951" s="637"/>
      <c r="Z951" s="637"/>
      <c r="AA951" s="637"/>
      <c r="AB951" s="637"/>
      <c r="AC951" s="637"/>
      <c r="AD951" s="637"/>
      <c r="AE951" s="637"/>
      <c r="AF951" s="637"/>
      <c r="AG951" s="637"/>
      <c r="AH951" s="637"/>
      <c r="AI951" s="637"/>
      <c r="AJ951" s="637"/>
      <c r="AK951" s="637"/>
      <c r="AL951" s="637"/>
      <c r="AM951" s="637"/>
      <c r="AN951" s="637"/>
      <c r="AO951" s="637"/>
      <c r="AP951" s="637"/>
      <c r="AQ951" s="637"/>
      <c r="AR951" s="637"/>
      <c r="AS951" s="637"/>
      <c r="AT951" s="637"/>
      <c r="AU951" s="637"/>
      <c r="AV951" s="637"/>
      <c r="AW951" s="637"/>
      <c r="AX951" s="637"/>
      <c r="AY951" s="637"/>
      <c r="AZ951" s="637"/>
      <c r="BA951" s="637"/>
      <c r="BB951" s="637"/>
      <c r="BC951" s="637"/>
      <c r="BD951" s="637"/>
      <c r="BE951" s="637"/>
      <c r="BF951" s="637"/>
      <c r="BG951" s="637"/>
      <c r="BH951" s="637"/>
      <c r="BI951" s="637"/>
      <c r="BJ951" s="637"/>
      <c r="BK951" s="637"/>
      <c r="BL951" s="637"/>
      <c r="BM951" s="637"/>
      <c r="BN951" s="637"/>
      <c r="BO951" s="637"/>
      <c r="BP951" s="637"/>
      <c r="BQ951" s="637"/>
      <c r="BR951" s="637"/>
      <c r="BS951" s="637"/>
      <c r="BT951" s="637"/>
      <c r="BU951" s="637"/>
      <c r="BV951" s="637"/>
      <c r="BW951" s="637"/>
      <c r="BX951" s="637"/>
      <c r="BY951" s="637"/>
      <c r="BZ951" s="637"/>
      <c r="CA951" s="637"/>
      <c r="CB951" s="637"/>
    </row>
    <row r="952" spans="3:80">
      <c r="C952" s="636"/>
      <c r="D952" s="637"/>
      <c r="E952" s="637"/>
      <c r="F952" s="637"/>
      <c r="G952" s="637"/>
      <c r="H952" s="637"/>
      <c r="I952" s="637"/>
      <c r="J952" s="637"/>
      <c r="K952" s="637"/>
      <c r="L952" s="637"/>
      <c r="M952" s="637"/>
      <c r="N952" s="637"/>
      <c r="O952" s="637"/>
      <c r="P952" s="637"/>
      <c r="Q952" s="637"/>
      <c r="R952" s="637"/>
      <c r="S952" s="637"/>
      <c r="T952" s="637"/>
      <c r="U952" s="637"/>
      <c r="V952" s="637"/>
      <c r="W952" s="637"/>
      <c r="X952" s="637"/>
      <c r="Y952" s="637"/>
      <c r="Z952" s="637"/>
      <c r="AA952" s="637"/>
      <c r="AB952" s="637"/>
      <c r="AC952" s="637"/>
      <c r="AD952" s="637"/>
      <c r="AE952" s="637"/>
      <c r="AF952" s="637"/>
      <c r="AG952" s="637"/>
      <c r="AH952" s="637"/>
      <c r="AI952" s="637"/>
      <c r="AJ952" s="637"/>
      <c r="AK952" s="637"/>
      <c r="AL952" s="637"/>
      <c r="AM952" s="637"/>
      <c r="AN952" s="637"/>
      <c r="AO952" s="637"/>
      <c r="AP952" s="637"/>
      <c r="AQ952" s="637"/>
      <c r="AR952" s="637"/>
      <c r="AS952" s="637"/>
      <c r="AT952" s="637"/>
      <c r="AU952" s="637"/>
      <c r="AV952" s="637"/>
      <c r="AW952" s="637"/>
      <c r="AX952" s="637"/>
      <c r="AY952" s="637"/>
      <c r="AZ952" s="637"/>
      <c r="BA952" s="637"/>
      <c r="BB952" s="637"/>
      <c r="BC952" s="637"/>
      <c r="BD952" s="637"/>
      <c r="BE952" s="637"/>
      <c r="BF952" s="637"/>
      <c r="BG952" s="637"/>
      <c r="BH952" s="637"/>
      <c r="BI952" s="637"/>
      <c r="BJ952" s="637"/>
      <c r="BK952" s="637"/>
      <c r="BL952" s="637"/>
      <c r="BM952" s="637"/>
      <c r="BN952" s="637"/>
      <c r="BO952" s="637"/>
      <c r="BP952" s="637"/>
      <c r="BQ952" s="637"/>
      <c r="BR952" s="637"/>
      <c r="BS952" s="637"/>
      <c r="BT952" s="637"/>
      <c r="BU952" s="637"/>
      <c r="BV952" s="637"/>
      <c r="BW952" s="637"/>
      <c r="BX952" s="637"/>
      <c r="BY952" s="637"/>
      <c r="BZ952" s="637"/>
      <c r="CA952" s="637"/>
      <c r="CB952" s="637"/>
    </row>
    <row r="953" spans="3:80">
      <c r="C953" s="636"/>
      <c r="D953" s="637"/>
      <c r="E953" s="637"/>
      <c r="F953" s="637"/>
      <c r="G953" s="637"/>
      <c r="H953" s="637"/>
      <c r="I953" s="637"/>
      <c r="J953" s="637"/>
      <c r="K953" s="637"/>
      <c r="L953" s="637"/>
      <c r="M953" s="637"/>
      <c r="N953" s="637"/>
      <c r="O953" s="637"/>
      <c r="P953" s="637"/>
      <c r="Q953" s="637"/>
      <c r="R953" s="637"/>
      <c r="S953" s="637"/>
      <c r="T953" s="637"/>
      <c r="U953" s="637"/>
      <c r="V953" s="637"/>
      <c r="W953" s="637"/>
      <c r="X953" s="637"/>
      <c r="Y953" s="637"/>
      <c r="Z953" s="637"/>
      <c r="AA953" s="637"/>
      <c r="AB953" s="637"/>
      <c r="AC953" s="637"/>
      <c r="AD953" s="637"/>
      <c r="AE953" s="637"/>
      <c r="AF953" s="637"/>
      <c r="AG953" s="637"/>
      <c r="AH953" s="637"/>
      <c r="AI953" s="637"/>
      <c r="AJ953" s="637"/>
      <c r="AK953" s="637"/>
      <c r="AL953" s="637"/>
      <c r="AM953" s="637"/>
      <c r="AN953" s="637"/>
      <c r="AO953" s="637"/>
      <c r="AP953" s="637"/>
      <c r="AQ953" s="637"/>
      <c r="AR953" s="637"/>
      <c r="AS953" s="637"/>
      <c r="AT953" s="637"/>
      <c r="AU953" s="637"/>
      <c r="AV953" s="637"/>
      <c r="AW953" s="637"/>
      <c r="AX953" s="637"/>
      <c r="AY953" s="637"/>
      <c r="AZ953" s="637"/>
      <c r="BA953" s="637"/>
      <c r="BB953" s="637"/>
      <c r="BC953" s="637"/>
      <c r="BD953" s="637"/>
      <c r="BE953" s="637"/>
      <c r="BF953" s="637"/>
      <c r="BG953" s="637"/>
      <c r="BH953" s="637"/>
      <c r="BI953" s="637"/>
      <c r="BJ953" s="637"/>
      <c r="BK953" s="637"/>
      <c r="BL953" s="637"/>
      <c r="BM953" s="637"/>
      <c r="BN953" s="637"/>
      <c r="BO953" s="637"/>
      <c r="BP953" s="637"/>
      <c r="BQ953" s="637"/>
      <c r="BR953" s="637"/>
      <c r="BS953" s="637"/>
      <c r="BT953" s="637"/>
      <c r="BU953" s="637"/>
      <c r="BV953" s="637"/>
      <c r="BW953" s="637"/>
      <c r="BX953" s="637"/>
      <c r="BY953" s="637"/>
      <c r="BZ953" s="637"/>
      <c r="CA953" s="637"/>
      <c r="CB953" s="637"/>
    </row>
    <row r="954" spans="3:80">
      <c r="C954" s="636"/>
      <c r="D954" s="637"/>
      <c r="E954" s="637"/>
      <c r="F954" s="637"/>
      <c r="G954" s="637"/>
      <c r="H954" s="637"/>
      <c r="I954" s="637"/>
      <c r="J954" s="637"/>
      <c r="K954" s="637"/>
      <c r="L954" s="637"/>
      <c r="M954" s="637"/>
      <c r="N954" s="637"/>
      <c r="O954" s="637"/>
      <c r="P954" s="637"/>
      <c r="Q954" s="637"/>
      <c r="R954" s="637"/>
      <c r="S954" s="637"/>
      <c r="T954" s="637"/>
      <c r="U954" s="637"/>
      <c r="V954" s="637"/>
      <c r="W954" s="637"/>
      <c r="X954" s="637"/>
      <c r="Y954" s="637"/>
      <c r="Z954" s="637"/>
      <c r="AA954" s="637"/>
      <c r="AB954" s="637"/>
      <c r="AC954" s="637"/>
      <c r="AD954" s="637"/>
      <c r="AE954" s="637"/>
      <c r="AF954" s="637"/>
      <c r="AG954" s="637"/>
      <c r="AH954" s="637"/>
      <c r="AI954" s="637"/>
      <c r="AJ954" s="637"/>
      <c r="AK954" s="637"/>
      <c r="AL954" s="637"/>
      <c r="AM954" s="637"/>
      <c r="AN954" s="637"/>
      <c r="AO954" s="637"/>
      <c r="AP954" s="637"/>
      <c r="AQ954" s="637"/>
      <c r="AR954" s="637"/>
      <c r="AS954" s="637"/>
      <c r="AT954" s="637"/>
      <c r="AU954" s="637"/>
      <c r="AV954" s="637"/>
      <c r="AW954" s="637"/>
      <c r="AX954" s="637"/>
      <c r="AY954" s="637"/>
      <c r="AZ954" s="637"/>
      <c r="BA954" s="637"/>
      <c r="BB954" s="637"/>
      <c r="BC954" s="637"/>
      <c r="BD954" s="637"/>
      <c r="BE954" s="637"/>
      <c r="BF954" s="637"/>
      <c r="BG954" s="637"/>
      <c r="BH954" s="637"/>
      <c r="BI954" s="637"/>
      <c r="BJ954" s="637"/>
      <c r="BK954" s="637"/>
      <c r="BL954" s="637"/>
      <c r="BM954" s="637"/>
      <c r="BN954" s="637"/>
      <c r="BO954" s="637"/>
      <c r="BP954" s="637"/>
      <c r="BQ954" s="637"/>
      <c r="BR954" s="637"/>
      <c r="BS954" s="637"/>
      <c r="BT954" s="637"/>
      <c r="BU954" s="637"/>
      <c r="BV954" s="637"/>
      <c r="BW954" s="637"/>
      <c r="BX954" s="637"/>
      <c r="BY954" s="637"/>
      <c r="BZ954" s="637"/>
      <c r="CA954" s="637"/>
      <c r="CB954" s="637"/>
    </row>
    <row r="955" spans="3:80">
      <c r="C955" s="636"/>
      <c r="D955" s="637"/>
      <c r="E955" s="637"/>
      <c r="F955" s="637"/>
      <c r="G955" s="637"/>
      <c r="H955" s="637"/>
      <c r="I955" s="637"/>
      <c r="J955" s="637"/>
      <c r="K955" s="637"/>
      <c r="L955" s="637"/>
      <c r="M955" s="637"/>
      <c r="N955" s="637"/>
      <c r="O955" s="637"/>
      <c r="P955" s="637"/>
      <c r="Q955" s="637"/>
      <c r="R955" s="637"/>
      <c r="S955" s="637"/>
      <c r="T955" s="637"/>
      <c r="U955" s="637"/>
      <c r="V955" s="637"/>
      <c r="W955" s="637"/>
      <c r="X955" s="637"/>
      <c r="Y955" s="637"/>
      <c r="Z955" s="637"/>
      <c r="AA955" s="637"/>
      <c r="AB955" s="637"/>
      <c r="AC955" s="637"/>
      <c r="AD955" s="637"/>
      <c r="AE955" s="637"/>
      <c r="AF955" s="637"/>
      <c r="AG955" s="637"/>
      <c r="AH955" s="637"/>
      <c r="AI955" s="637"/>
      <c r="AJ955" s="637"/>
      <c r="AK955" s="637"/>
      <c r="AL955" s="637"/>
      <c r="AM955" s="637"/>
      <c r="AN955" s="637"/>
      <c r="AO955" s="637"/>
      <c r="AP955" s="637"/>
      <c r="AQ955" s="637"/>
      <c r="AR955" s="637"/>
      <c r="AS955" s="637"/>
      <c r="AT955" s="637"/>
      <c r="AU955" s="637"/>
      <c r="AV955" s="637"/>
      <c r="AW955" s="637"/>
      <c r="AX955" s="637"/>
      <c r="AY955" s="637"/>
      <c r="AZ955" s="637"/>
      <c r="BA955" s="637"/>
      <c r="BB955" s="637"/>
      <c r="BC955" s="637"/>
      <c r="BD955" s="637"/>
      <c r="BE955" s="637"/>
      <c r="BF955" s="637"/>
      <c r="BG955" s="637"/>
      <c r="BH955" s="637"/>
      <c r="BI955" s="637"/>
      <c r="BJ955" s="637"/>
      <c r="BK955" s="637"/>
      <c r="BL955" s="637"/>
      <c r="BM955" s="637"/>
      <c r="BN955" s="637"/>
      <c r="BO955" s="637"/>
      <c r="BP955" s="637"/>
      <c r="BQ955" s="637"/>
      <c r="BR955" s="637"/>
      <c r="BS955" s="637"/>
      <c r="BT955" s="637"/>
      <c r="BU955" s="637"/>
      <c r="BV955" s="637"/>
      <c r="BW955" s="637"/>
      <c r="BX955" s="637"/>
      <c r="BY955" s="637"/>
      <c r="BZ955" s="637"/>
      <c r="CA955" s="637"/>
      <c r="CB955" s="637"/>
    </row>
    <row r="956" spans="3:80">
      <c r="C956" s="636"/>
      <c r="D956" s="637"/>
      <c r="E956" s="637"/>
      <c r="F956" s="637"/>
      <c r="G956" s="637"/>
      <c r="H956" s="637"/>
      <c r="I956" s="637"/>
      <c r="J956" s="637"/>
      <c r="K956" s="637"/>
      <c r="L956" s="637"/>
      <c r="M956" s="637"/>
      <c r="N956" s="637"/>
      <c r="O956" s="637"/>
      <c r="P956" s="637"/>
      <c r="Q956" s="637"/>
      <c r="R956" s="637"/>
      <c r="S956" s="637"/>
      <c r="T956" s="637"/>
      <c r="U956" s="637"/>
      <c r="V956" s="637"/>
      <c r="W956" s="637"/>
      <c r="X956" s="637"/>
      <c r="Y956" s="637"/>
      <c r="Z956" s="637"/>
      <c r="AA956" s="637"/>
      <c r="AB956" s="637"/>
      <c r="AC956" s="637"/>
      <c r="AD956" s="637"/>
      <c r="AE956" s="637"/>
      <c r="AF956" s="637"/>
      <c r="AG956" s="637"/>
      <c r="AH956" s="637"/>
      <c r="AI956" s="637"/>
      <c r="AJ956" s="637"/>
      <c r="AK956" s="637"/>
      <c r="AL956" s="637"/>
      <c r="AM956" s="637"/>
      <c r="AN956" s="637"/>
      <c r="AO956" s="637"/>
      <c r="AP956" s="637"/>
      <c r="AQ956" s="637"/>
      <c r="AR956" s="637"/>
      <c r="AS956" s="637"/>
      <c r="AT956" s="637"/>
      <c r="AU956" s="637"/>
      <c r="AV956" s="637"/>
      <c r="AW956" s="637"/>
      <c r="AX956" s="637"/>
      <c r="AY956" s="637"/>
      <c r="AZ956" s="637"/>
      <c r="BA956" s="637"/>
      <c r="BB956" s="637"/>
      <c r="BC956" s="637"/>
      <c r="BD956" s="637"/>
      <c r="BE956" s="637"/>
      <c r="BF956" s="637"/>
      <c r="BG956" s="637"/>
      <c r="BH956" s="637"/>
      <c r="BI956" s="637"/>
      <c r="BJ956" s="637"/>
      <c r="BK956" s="637"/>
      <c r="BL956" s="637"/>
      <c r="BM956" s="637"/>
      <c r="BN956" s="637"/>
      <c r="BO956" s="637"/>
      <c r="BP956" s="637"/>
      <c r="BQ956" s="637"/>
      <c r="BR956" s="637"/>
      <c r="BS956" s="637"/>
      <c r="BT956" s="637"/>
      <c r="BU956" s="637"/>
      <c r="BV956" s="637"/>
      <c r="BW956" s="637"/>
      <c r="BX956" s="637"/>
      <c r="BY956" s="637"/>
      <c r="BZ956" s="637"/>
      <c r="CA956" s="637"/>
      <c r="CB956" s="637"/>
    </row>
    <row r="957" spans="3:80">
      <c r="C957" s="636"/>
      <c r="D957" s="637"/>
      <c r="E957" s="637"/>
      <c r="F957" s="637"/>
      <c r="G957" s="637"/>
      <c r="H957" s="637"/>
      <c r="I957" s="637"/>
      <c r="J957" s="637"/>
      <c r="K957" s="637"/>
      <c r="L957" s="637"/>
      <c r="M957" s="637"/>
      <c r="N957" s="637"/>
      <c r="O957" s="637"/>
      <c r="P957" s="637"/>
      <c r="Q957" s="637"/>
      <c r="R957" s="637"/>
      <c r="S957" s="637"/>
      <c r="T957" s="637"/>
      <c r="U957" s="637"/>
      <c r="V957" s="637"/>
      <c r="W957" s="637"/>
      <c r="X957" s="637"/>
      <c r="Y957" s="637"/>
      <c r="Z957" s="637"/>
      <c r="AA957" s="637"/>
      <c r="AB957" s="637"/>
      <c r="AC957" s="637"/>
      <c r="AD957" s="637"/>
      <c r="AE957" s="637"/>
      <c r="AF957" s="637"/>
      <c r="AG957" s="637"/>
      <c r="AH957" s="637"/>
      <c r="AI957" s="637"/>
      <c r="AJ957" s="637"/>
      <c r="AK957" s="637"/>
      <c r="AL957" s="637"/>
      <c r="AM957" s="637"/>
      <c r="AN957" s="637"/>
      <c r="AO957" s="637"/>
      <c r="AP957" s="637"/>
      <c r="AQ957" s="637"/>
      <c r="AR957" s="637"/>
      <c r="AS957" s="637"/>
      <c r="AT957" s="637"/>
      <c r="AU957" s="637"/>
      <c r="AV957" s="637"/>
      <c r="AW957" s="637"/>
      <c r="AX957" s="637"/>
      <c r="AY957" s="637"/>
      <c r="AZ957" s="637"/>
      <c r="BA957" s="637"/>
      <c r="BB957" s="637"/>
      <c r="BC957" s="637"/>
      <c r="BD957" s="637"/>
      <c r="BE957" s="637"/>
      <c r="BF957" s="637"/>
      <c r="BG957" s="637"/>
      <c r="BH957" s="637"/>
      <c r="BI957" s="637"/>
      <c r="BJ957" s="637"/>
      <c r="BK957" s="637"/>
      <c r="BL957" s="637"/>
      <c r="BM957" s="637"/>
      <c r="BN957" s="637"/>
      <c r="BO957" s="637"/>
      <c r="BP957" s="637"/>
      <c r="BQ957" s="637"/>
      <c r="BR957" s="637"/>
      <c r="BS957" s="637"/>
      <c r="BT957" s="637"/>
      <c r="BU957" s="637"/>
      <c r="BV957" s="637"/>
      <c r="BW957" s="637"/>
      <c r="BX957" s="637"/>
      <c r="BY957" s="637"/>
      <c r="BZ957" s="637"/>
      <c r="CA957" s="637"/>
      <c r="CB957" s="637"/>
    </row>
    <row r="958" spans="3:80">
      <c r="C958" s="636"/>
      <c r="D958" s="637"/>
      <c r="E958" s="637"/>
      <c r="F958" s="637"/>
      <c r="G958" s="637"/>
      <c r="H958" s="637"/>
      <c r="I958" s="637"/>
      <c r="J958" s="637"/>
      <c r="K958" s="637"/>
      <c r="L958" s="637"/>
      <c r="M958" s="637"/>
      <c r="N958" s="637"/>
      <c r="O958" s="637"/>
      <c r="P958" s="637"/>
      <c r="Q958" s="637"/>
      <c r="R958" s="637"/>
      <c r="S958" s="637"/>
      <c r="T958" s="637"/>
      <c r="U958" s="637"/>
      <c r="V958" s="637"/>
      <c r="W958" s="637"/>
      <c r="X958" s="637"/>
      <c r="Y958" s="637"/>
      <c r="Z958" s="637"/>
      <c r="AA958" s="637"/>
      <c r="AB958" s="637"/>
      <c r="AC958" s="637"/>
      <c r="AD958" s="637"/>
      <c r="AE958" s="637"/>
      <c r="AF958" s="637"/>
      <c r="AG958" s="637"/>
      <c r="AH958" s="637"/>
      <c r="AI958" s="637"/>
      <c r="AJ958" s="637"/>
      <c r="AK958" s="637"/>
      <c r="AL958" s="637"/>
      <c r="AM958" s="637"/>
      <c r="AN958" s="637"/>
      <c r="AO958" s="637"/>
      <c r="AP958" s="637"/>
      <c r="AQ958" s="637"/>
      <c r="AR958" s="637"/>
      <c r="AS958" s="637"/>
      <c r="AT958" s="637"/>
      <c r="AU958" s="637"/>
      <c r="AV958" s="637"/>
      <c r="AW958" s="637"/>
      <c r="AX958" s="637"/>
      <c r="AY958" s="637"/>
      <c r="AZ958" s="637"/>
      <c r="BA958" s="637"/>
      <c r="BB958" s="637"/>
      <c r="BC958" s="637"/>
      <c r="BD958" s="637"/>
      <c r="BE958" s="637"/>
      <c r="BF958" s="637"/>
      <c r="BG958" s="637"/>
      <c r="BH958" s="637"/>
      <c r="BI958" s="637"/>
      <c r="BJ958" s="637"/>
      <c r="BK958" s="637"/>
      <c r="BL958" s="637"/>
      <c r="BM958" s="637"/>
      <c r="BN958" s="637"/>
      <c r="BO958" s="637"/>
      <c r="BP958" s="637"/>
      <c r="BQ958" s="637"/>
      <c r="BR958" s="637"/>
      <c r="BS958" s="637"/>
      <c r="BT958" s="637"/>
      <c r="BU958" s="637"/>
      <c r="BV958" s="637"/>
      <c r="BW958" s="637"/>
      <c r="BX958" s="637"/>
      <c r="BY958" s="637"/>
      <c r="BZ958" s="637"/>
      <c r="CA958" s="637"/>
      <c r="CB958" s="637"/>
    </row>
    <row r="959" spans="3:80">
      <c r="C959" s="636"/>
      <c r="D959" s="637"/>
      <c r="E959" s="637"/>
      <c r="F959" s="637"/>
      <c r="G959" s="637"/>
      <c r="H959" s="637"/>
      <c r="I959" s="637"/>
      <c r="J959" s="637"/>
      <c r="K959" s="637"/>
      <c r="L959" s="637"/>
      <c r="M959" s="637"/>
      <c r="N959" s="637"/>
      <c r="O959" s="637"/>
      <c r="P959" s="637"/>
      <c r="Q959" s="637"/>
      <c r="R959" s="637"/>
      <c r="S959" s="637"/>
      <c r="T959" s="637"/>
      <c r="U959" s="637"/>
      <c r="V959" s="637"/>
      <c r="W959" s="637"/>
      <c r="X959" s="637"/>
      <c r="Y959" s="637"/>
      <c r="Z959" s="637"/>
      <c r="AA959" s="637"/>
      <c r="AB959" s="637"/>
      <c r="AC959" s="637"/>
      <c r="AD959" s="637"/>
      <c r="AE959" s="637"/>
      <c r="AF959" s="637"/>
      <c r="AG959" s="637"/>
      <c r="AH959" s="637"/>
      <c r="AI959" s="637"/>
      <c r="AJ959" s="637"/>
      <c r="AK959" s="637"/>
      <c r="AL959" s="637"/>
      <c r="AM959" s="637"/>
      <c r="AN959" s="637"/>
      <c r="AO959" s="637"/>
      <c r="AP959" s="637"/>
      <c r="AQ959" s="637"/>
      <c r="AR959" s="637"/>
      <c r="AS959" s="637"/>
      <c r="AT959" s="637"/>
      <c r="AU959" s="637"/>
      <c r="AV959" s="637"/>
      <c r="AW959" s="637"/>
      <c r="AX959" s="637"/>
      <c r="AY959" s="637"/>
      <c r="AZ959" s="637"/>
      <c r="BA959" s="637"/>
      <c r="BB959" s="637"/>
      <c r="BC959" s="637"/>
      <c r="BD959" s="637"/>
      <c r="BE959" s="637"/>
      <c r="BF959" s="637"/>
      <c r="BG959" s="637"/>
      <c r="BH959" s="637"/>
      <c r="BI959" s="637"/>
      <c r="BJ959" s="637"/>
      <c r="BK959" s="637"/>
      <c r="BL959" s="637"/>
      <c r="BM959" s="637"/>
      <c r="BN959" s="637"/>
      <c r="BO959" s="637"/>
      <c r="BP959" s="637"/>
      <c r="BQ959" s="637"/>
      <c r="BR959" s="637"/>
      <c r="BS959" s="637"/>
      <c r="BT959" s="637"/>
      <c r="BU959" s="637"/>
      <c r="BV959" s="637"/>
      <c r="BW959" s="637"/>
      <c r="BX959" s="637"/>
      <c r="BY959" s="637"/>
      <c r="BZ959" s="637"/>
      <c r="CA959" s="637"/>
      <c r="CB959" s="637"/>
    </row>
    <row r="960" spans="3:80">
      <c r="C960" s="636"/>
      <c r="D960" s="637"/>
      <c r="E960" s="637"/>
      <c r="F960" s="637"/>
      <c r="G960" s="637"/>
      <c r="H960" s="637"/>
      <c r="I960" s="637"/>
      <c r="J960" s="637"/>
      <c r="K960" s="637"/>
      <c r="L960" s="637"/>
      <c r="M960" s="637"/>
      <c r="N960" s="637"/>
      <c r="O960" s="637"/>
      <c r="P960" s="637"/>
      <c r="Q960" s="637"/>
      <c r="R960" s="637"/>
      <c r="S960" s="637"/>
      <c r="T960" s="637"/>
      <c r="U960" s="637"/>
      <c r="V960" s="637"/>
      <c r="W960" s="637"/>
      <c r="X960" s="637"/>
      <c r="Y960" s="637"/>
      <c r="Z960" s="637"/>
      <c r="AA960" s="637"/>
      <c r="AB960" s="637"/>
      <c r="AC960" s="637"/>
      <c r="AD960" s="637"/>
      <c r="AE960" s="637"/>
      <c r="AF960" s="637"/>
      <c r="AG960" s="637"/>
      <c r="AH960" s="637"/>
      <c r="AI960" s="637"/>
      <c r="AJ960" s="637"/>
      <c r="AK960" s="637"/>
      <c r="AL960" s="637"/>
      <c r="AM960" s="637"/>
      <c r="AN960" s="637"/>
      <c r="AO960" s="637"/>
      <c r="AP960" s="637"/>
      <c r="AQ960" s="637"/>
      <c r="AR960" s="637"/>
      <c r="AS960" s="637"/>
      <c r="AT960" s="637"/>
      <c r="AU960" s="637"/>
      <c r="AV960" s="637"/>
      <c r="AW960" s="637"/>
      <c r="AX960" s="637"/>
      <c r="AY960" s="637"/>
      <c r="AZ960" s="637"/>
      <c r="BA960" s="637"/>
      <c r="BB960" s="637"/>
      <c r="BC960" s="637"/>
      <c r="BD960" s="637"/>
      <c r="BE960" s="637"/>
      <c r="BF960" s="637"/>
      <c r="BG960" s="637"/>
      <c r="BH960" s="637"/>
      <c r="BI960" s="637"/>
      <c r="BJ960" s="637"/>
      <c r="BK960" s="637"/>
      <c r="BL960" s="637"/>
      <c r="BM960" s="637"/>
      <c r="BN960" s="637"/>
      <c r="BO960" s="637"/>
      <c r="BP960" s="637"/>
      <c r="BQ960" s="637"/>
      <c r="BR960" s="637"/>
      <c r="BS960" s="637"/>
      <c r="BT960" s="637"/>
      <c r="BU960" s="637"/>
      <c r="BV960" s="637"/>
      <c r="BW960" s="637"/>
      <c r="BX960" s="637"/>
      <c r="BY960" s="637"/>
      <c r="BZ960" s="637"/>
      <c r="CA960" s="637"/>
      <c r="CB960" s="637"/>
    </row>
    <row r="961" spans="3:80">
      <c r="C961" s="636"/>
      <c r="D961" s="637"/>
      <c r="E961" s="637"/>
      <c r="F961" s="637"/>
      <c r="G961" s="637"/>
      <c r="H961" s="637"/>
      <c r="I961" s="637"/>
      <c r="J961" s="637"/>
      <c r="K961" s="637"/>
      <c r="L961" s="637"/>
      <c r="M961" s="637"/>
      <c r="N961" s="637"/>
      <c r="O961" s="637"/>
      <c r="P961" s="637"/>
      <c r="Q961" s="637"/>
      <c r="R961" s="637"/>
      <c r="S961" s="637"/>
      <c r="T961" s="637"/>
      <c r="U961" s="637"/>
      <c r="V961" s="637"/>
      <c r="W961" s="637"/>
      <c r="X961" s="637"/>
      <c r="Y961" s="637"/>
      <c r="Z961" s="637"/>
      <c r="AA961" s="637"/>
      <c r="AB961" s="637"/>
      <c r="AC961" s="637"/>
      <c r="AD961" s="637"/>
      <c r="AE961" s="637"/>
      <c r="AF961" s="637"/>
      <c r="AG961" s="637"/>
      <c r="AH961" s="637"/>
      <c r="AI961" s="637"/>
      <c r="AJ961" s="637"/>
      <c r="AK961" s="637"/>
      <c r="AL961" s="637"/>
      <c r="AM961" s="637"/>
      <c r="AN961" s="637"/>
      <c r="AO961" s="637"/>
      <c r="AP961" s="637"/>
      <c r="AQ961" s="637"/>
      <c r="AR961" s="637"/>
      <c r="AS961" s="637"/>
      <c r="AT961" s="637"/>
      <c r="AU961" s="637"/>
      <c r="AV961" s="637"/>
      <c r="AW961" s="637"/>
      <c r="AX961" s="637"/>
      <c r="AY961" s="637"/>
      <c r="AZ961" s="637"/>
      <c r="BA961" s="637"/>
      <c r="BB961" s="637"/>
      <c r="BC961" s="637"/>
      <c r="BD961" s="637"/>
      <c r="BE961" s="637"/>
      <c r="BF961" s="637"/>
      <c r="BG961" s="637"/>
      <c r="BH961" s="637"/>
      <c r="BI961" s="637"/>
      <c r="BJ961" s="637"/>
      <c r="BK961" s="637"/>
      <c r="BL961" s="637"/>
      <c r="BM961" s="637"/>
      <c r="BN961" s="637"/>
      <c r="BO961" s="637"/>
      <c r="BP961" s="637"/>
      <c r="BQ961" s="637"/>
      <c r="BR961" s="637"/>
      <c r="BS961" s="637"/>
      <c r="BT961" s="637"/>
      <c r="BU961" s="637"/>
      <c r="BV961" s="637"/>
      <c r="BW961" s="637"/>
      <c r="BX961" s="637"/>
      <c r="BY961" s="637"/>
      <c r="BZ961" s="637"/>
      <c r="CA961" s="637"/>
      <c r="CB961" s="637"/>
    </row>
    <row r="962" spans="3:80">
      <c r="C962" s="636"/>
      <c r="D962" s="637"/>
      <c r="E962" s="637"/>
      <c r="F962" s="637"/>
      <c r="G962" s="637"/>
      <c r="H962" s="637"/>
      <c r="I962" s="637"/>
      <c r="J962" s="637"/>
      <c r="K962" s="637"/>
      <c r="L962" s="637"/>
      <c r="M962" s="637"/>
      <c r="N962" s="637"/>
      <c r="O962" s="637"/>
      <c r="P962" s="637"/>
      <c r="Q962" s="637"/>
      <c r="R962" s="637"/>
      <c r="S962" s="637"/>
      <c r="T962" s="637"/>
      <c r="U962" s="637"/>
      <c r="V962" s="637"/>
      <c r="W962" s="637"/>
      <c r="X962" s="637"/>
      <c r="Y962" s="637"/>
      <c r="Z962" s="637"/>
      <c r="AA962" s="637"/>
      <c r="AB962" s="637"/>
      <c r="AC962" s="637"/>
      <c r="AD962" s="637"/>
      <c r="AE962" s="637"/>
      <c r="AF962" s="637"/>
      <c r="AG962" s="637"/>
      <c r="AH962" s="637"/>
      <c r="AI962" s="637"/>
      <c r="AJ962" s="637"/>
      <c r="AK962" s="637"/>
      <c r="AL962" s="637"/>
      <c r="AM962" s="637"/>
      <c r="AN962" s="637"/>
      <c r="AO962" s="637"/>
      <c r="AP962" s="637"/>
      <c r="AQ962" s="637"/>
      <c r="AR962" s="637"/>
      <c r="AS962" s="637"/>
      <c r="AT962" s="637"/>
      <c r="AU962" s="637"/>
      <c r="AV962" s="637"/>
      <c r="AW962" s="637"/>
      <c r="AX962" s="637"/>
      <c r="AY962" s="637"/>
      <c r="AZ962" s="637"/>
      <c r="BA962" s="637"/>
      <c r="BB962" s="637"/>
      <c r="BC962" s="637"/>
      <c r="BD962" s="637"/>
      <c r="BE962" s="637"/>
      <c r="BF962" s="637"/>
      <c r="BG962" s="637"/>
      <c r="BH962" s="637"/>
      <c r="BI962" s="637"/>
      <c r="BJ962" s="637"/>
      <c r="BK962" s="637"/>
      <c r="BL962" s="637"/>
      <c r="BM962" s="637"/>
      <c r="BN962" s="637"/>
      <c r="BO962" s="637"/>
      <c r="BP962" s="637"/>
      <c r="BQ962" s="637"/>
      <c r="BR962" s="637"/>
      <c r="BS962" s="637"/>
      <c r="BT962" s="637"/>
      <c r="BU962" s="637"/>
      <c r="BV962" s="637"/>
      <c r="BW962" s="637"/>
      <c r="BX962" s="637"/>
      <c r="BY962" s="637"/>
      <c r="BZ962" s="637"/>
      <c r="CA962" s="637"/>
      <c r="CB962" s="637"/>
    </row>
    <row r="963" spans="3:80">
      <c r="C963" s="636"/>
      <c r="D963" s="637"/>
      <c r="E963" s="637"/>
      <c r="F963" s="637"/>
      <c r="G963" s="637"/>
      <c r="H963" s="637"/>
      <c r="I963" s="637"/>
      <c r="J963" s="637"/>
      <c r="K963" s="637"/>
      <c r="L963" s="637"/>
      <c r="M963" s="637"/>
      <c r="N963" s="637"/>
      <c r="O963" s="637"/>
      <c r="P963" s="637"/>
      <c r="Q963" s="637"/>
      <c r="R963" s="637"/>
      <c r="S963" s="637"/>
      <c r="T963" s="637"/>
      <c r="U963" s="637"/>
      <c r="V963" s="637"/>
      <c r="W963" s="637"/>
      <c r="X963" s="637"/>
      <c r="Y963" s="637"/>
      <c r="Z963" s="637"/>
      <c r="AA963" s="637"/>
      <c r="AB963" s="637"/>
      <c r="AC963" s="637"/>
      <c r="AD963" s="637"/>
      <c r="AE963" s="637"/>
      <c r="AF963" s="637"/>
      <c r="AG963" s="637"/>
      <c r="AH963" s="637"/>
      <c r="AI963" s="637"/>
      <c r="AJ963" s="637"/>
      <c r="AK963" s="637"/>
      <c r="AL963" s="637"/>
      <c r="AM963" s="637"/>
      <c r="AN963" s="637"/>
      <c r="AO963" s="637"/>
      <c r="AP963" s="637"/>
      <c r="AQ963" s="637"/>
      <c r="AR963" s="637"/>
      <c r="AS963" s="637"/>
      <c r="AT963" s="637"/>
      <c r="AU963" s="637"/>
      <c r="AV963" s="637"/>
      <c r="AW963" s="637"/>
      <c r="AX963" s="637"/>
      <c r="AY963" s="637"/>
      <c r="AZ963" s="637"/>
      <c r="BA963" s="637"/>
      <c r="BB963" s="637"/>
      <c r="BC963" s="637"/>
      <c r="BD963" s="637"/>
      <c r="BE963" s="637"/>
      <c r="BF963" s="637"/>
      <c r="BG963" s="637"/>
      <c r="BH963" s="637"/>
      <c r="BI963" s="637"/>
      <c r="BJ963" s="637"/>
      <c r="BK963" s="637"/>
      <c r="BL963" s="637"/>
      <c r="BM963" s="637"/>
      <c r="BN963" s="637"/>
      <c r="BO963" s="637"/>
      <c r="BP963" s="637"/>
      <c r="BQ963" s="637"/>
      <c r="BR963" s="637"/>
      <c r="BS963" s="637"/>
      <c r="BT963" s="637"/>
      <c r="BU963" s="637"/>
      <c r="BV963" s="637"/>
      <c r="BW963" s="637"/>
      <c r="BX963" s="637"/>
      <c r="BY963" s="637"/>
      <c r="BZ963" s="637"/>
      <c r="CA963" s="637"/>
      <c r="CB963" s="637"/>
    </row>
    <row r="964" spans="3:80">
      <c r="C964" s="636"/>
      <c r="D964" s="637"/>
      <c r="E964" s="637"/>
      <c r="F964" s="637"/>
      <c r="G964" s="637"/>
      <c r="H964" s="637"/>
      <c r="I964" s="637"/>
      <c r="J964" s="637"/>
      <c r="K964" s="637"/>
      <c r="L964" s="637"/>
      <c r="M964" s="637"/>
      <c r="N964" s="637"/>
      <c r="O964" s="637"/>
      <c r="P964" s="637"/>
      <c r="Q964" s="637"/>
      <c r="R964" s="637"/>
      <c r="S964" s="637"/>
      <c r="T964" s="637"/>
      <c r="U964" s="637"/>
      <c r="V964" s="637"/>
      <c r="W964" s="637"/>
      <c r="X964" s="637"/>
      <c r="Y964" s="637"/>
      <c r="Z964" s="637"/>
      <c r="AA964" s="637"/>
      <c r="AB964" s="637"/>
      <c r="AC964" s="637"/>
      <c r="AD964" s="637"/>
      <c r="AE964" s="637"/>
      <c r="AF964" s="637"/>
      <c r="AG964" s="637"/>
      <c r="AH964" s="637"/>
      <c r="AI964" s="637"/>
      <c r="AJ964" s="637"/>
      <c r="AK964" s="637"/>
      <c r="AL964" s="637"/>
      <c r="AM964" s="637"/>
      <c r="AN964" s="637"/>
      <c r="AO964" s="637"/>
      <c r="AP964" s="637"/>
      <c r="AQ964" s="637"/>
      <c r="AR964" s="637"/>
      <c r="AS964" s="637"/>
      <c r="AT964" s="637"/>
      <c r="AU964" s="637"/>
      <c r="AV964" s="637"/>
      <c r="AW964" s="637"/>
      <c r="AX964" s="637"/>
      <c r="AY964" s="637"/>
      <c r="AZ964" s="637"/>
      <c r="BA964" s="637"/>
      <c r="BB964" s="637"/>
      <c r="BC964" s="637"/>
      <c r="BD964" s="637"/>
      <c r="BE964" s="637"/>
      <c r="BF964" s="637"/>
      <c r="BG964" s="637"/>
      <c r="BH964" s="637"/>
      <c r="BI964" s="637"/>
      <c r="BJ964" s="637"/>
      <c r="BK964" s="637"/>
      <c r="BL964" s="637"/>
      <c r="BM964" s="637"/>
      <c r="BN964" s="637"/>
      <c r="BO964" s="637"/>
      <c r="BP964" s="637"/>
      <c r="BQ964" s="637"/>
      <c r="BR964" s="637"/>
      <c r="BS964" s="637"/>
      <c r="BT964" s="637"/>
      <c r="BU964" s="637"/>
      <c r="BV964" s="637"/>
      <c r="BW964" s="637"/>
      <c r="BX964" s="637"/>
      <c r="BY964" s="637"/>
      <c r="BZ964" s="637"/>
      <c r="CA964" s="637"/>
      <c r="CB964" s="637"/>
    </row>
    <row r="965" spans="3:80">
      <c r="C965" s="636"/>
      <c r="D965" s="637"/>
      <c r="E965" s="637"/>
      <c r="F965" s="637"/>
      <c r="G965" s="637"/>
      <c r="H965" s="637"/>
      <c r="I965" s="637"/>
      <c r="J965" s="637"/>
      <c r="K965" s="637"/>
      <c r="L965" s="637"/>
      <c r="M965" s="637"/>
      <c r="N965" s="637"/>
      <c r="O965" s="637"/>
      <c r="P965" s="637"/>
      <c r="Q965" s="637"/>
      <c r="R965" s="637"/>
      <c r="S965" s="637"/>
      <c r="T965" s="637"/>
      <c r="U965" s="637"/>
      <c r="V965" s="637"/>
      <c r="W965" s="637"/>
      <c r="X965" s="637"/>
      <c r="Y965" s="637"/>
      <c r="Z965" s="637"/>
      <c r="AA965" s="637"/>
      <c r="AB965" s="637"/>
      <c r="AC965" s="637"/>
      <c r="AD965" s="637"/>
      <c r="AE965" s="637"/>
      <c r="AF965" s="637"/>
      <c r="AG965" s="637"/>
      <c r="AH965" s="637"/>
      <c r="AI965" s="637"/>
      <c r="AJ965" s="637"/>
      <c r="AK965" s="637"/>
      <c r="AL965" s="637"/>
      <c r="AM965" s="637"/>
      <c r="AN965" s="637"/>
      <c r="AO965" s="637"/>
      <c r="AP965" s="637"/>
      <c r="AQ965" s="637"/>
      <c r="AR965" s="637"/>
      <c r="AS965" s="637"/>
      <c r="AT965" s="637"/>
      <c r="AU965" s="637"/>
      <c r="AV965" s="637"/>
      <c r="AW965" s="637"/>
      <c r="AX965" s="637"/>
      <c r="AY965" s="637"/>
      <c r="AZ965" s="637"/>
      <c r="BA965" s="637"/>
      <c r="BB965" s="637"/>
      <c r="BC965" s="637"/>
      <c r="BD965" s="637"/>
      <c r="BE965" s="637"/>
      <c r="BF965" s="637"/>
      <c r="BG965" s="637"/>
      <c r="BH965" s="637"/>
      <c r="BI965" s="637"/>
      <c r="BJ965" s="637"/>
      <c r="BK965" s="637"/>
      <c r="BL965" s="637"/>
      <c r="BM965" s="637"/>
      <c r="BN965" s="637"/>
      <c r="BO965" s="637"/>
      <c r="BP965" s="637"/>
      <c r="BQ965" s="637"/>
      <c r="BR965" s="637"/>
      <c r="BS965" s="637"/>
      <c r="BT965" s="637"/>
      <c r="BU965" s="637"/>
      <c r="BV965" s="637"/>
      <c r="BW965" s="637"/>
      <c r="BX965" s="637"/>
      <c r="BY965" s="637"/>
      <c r="BZ965" s="637"/>
      <c r="CA965" s="637"/>
      <c r="CB965" s="637"/>
    </row>
    <row r="966" spans="3:80">
      <c r="C966" s="636"/>
      <c r="D966" s="637"/>
      <c r="E966" s="637"/>
      <c r="F966" s="637"/>
      <c r="G966" s="637"/>
      <c r="H966" s="637"/>
      <c r="I966" s="637"/>
      <c r="J966" s="637"/>
      <c r="K966" s="637"/>
      <c r="L966" s="637"/>
      <c r="M966" s="637"/>
      <c r="N966" s="637"/>
      <c r="O966" s="637"/>
      <c r="P966" s="637"/>
      <c r="Q966" s="637"/>
      <c r="R966" s="637"/>
      <c r="S966" s="637"/>
      <c r="T966" s="637"/>
      <c r="U966" s="637"/>
      <c r="V966" s="637"/>
      <c r="W966" s="637"/>
      <c r="X966" s="637"/>
      <c r="Y966" s="637"/>
      <c r="Z966" s="637"/>
      <c r="AA966" s="637"/>
      <c r="AB966" s="637"/>
      <c r="AC966" s="637"/>
      <c r="AD966" s="637"/>
      <c r="AE966" s="637"/>
      <c r="AF966" s="637"/>
      <c r="AG966" s="637"/>
      <c r="AH966" s="637"/>
      <c r="AI966" s="637"/>
      <c r="AJ966" s="637"/>
      <c r="AK966" s="637"/>
      <c r="AL966" s="637"/>
      <c r="AM966" s="637"/>
      <c r="AN966" s="637"/>
      <c r="AO966" s="637"/>
      <c r="AP966" s="637"/>
      <c r="AQ966" s="637"/>
      <c r="AR966" s="637"/>
      <c r="AS966" s="637"/>
      <c r="AT966" s="637"/>
      <c r="AU966" s="637"/>
      <c r="AV966" s="637"/>
      <c r="AW966" s="637"/>
      <c r="AX966" s="637"/>
      <c r="AY966" s="637"/>
      <c r="AZ966" s="637"/>
      <c r="BA966" s="637"/>
      <c r="BB966" s="637"/>
      <c r="BC966" s="637"/>
      <c r="BD966" s="637"/>
      <c r="BE966" s="637"/>
      <c r="BF966" s="637"/>
      <c r="BG966" s="637"/>
      <c r="BH966" s="637"/>
      <c r="BI966" s="637"/>
      <c r="BJ966" s="637"/>
      <c r="BK966" s="637"/>
      <c r="BL966" s="637"/>
      <c r="BM966" s="637"/>
      <c r="BN966" s="637"/>
      <c r="BO966" s="637"/>
      <c r="BP966" s="637"/>
      <c r="BQ966" s="637"/>
      <c r="BR966" s="637"/>
      <c r="BS966" s="637"/>
      <c r="BT966" s="637"/>
      <c r="BU966" s="637"/>
      <c r="BV966" s="637"/>
      <c r="BW966" s="637"/>
      <c r="BX966" s="637"/>
      <c r="BY966" s="637"/>
      <c r="BZ966" s="637"/>
      <c r="CA966" s="637"/>
      <c r="CB966" s="637"/>
    </row>
    <row r="967" spans="3:80">
      <c r="C967" s="636"/>
      <c r="D967" s="637"/>
      <c r="E967" s="637"/>
      <c r="F967" s="637"/>
      <c r="G967" s="637"/>
      <c r="H967" s="637"/>
      <c r="I967" s="637"/>
      <c r="J967" s="637"/>
      <c r="K967" s="637"/>
      <c r="L967" s="637"/>
      <c r="M967" s="637"/>
      <c r="N967" s="637"/>
      <c r="O967" s="637"/>
      <c r="P967" s="637"/>
      <c r="Q967" s="637"/>
      <c r="R967" s="637"/>
      <c r="S967" s="637"/>
      <c r="T967" s="637"/>
      <c r="U967" s="637"/>
      <c r="V967" s="637"/>
      <c r="W967" s="637"/>
      <c r="X967" s="637"/>
      <c r="Y967" s="637"/>
      <c r="Z967" s="637"/>
      <c r="AA967" s="637"/>
      <c r="AB967" s="637"/>
      <c r="AC967" s="637"/>
      <c r="AD967" s="637"/>
      <c r="AE967" s="637"/>
      <c r="AF967" s="637"/>
      <c r="AG967" s="637"/>
      <c r="AH967" s="637"/>
      <c r="AI967" s="637"/>
      <c r="AJ967" s="637"/>
      <c r="AK967" s="637"/>
      <c r="AL967" s="637"/>
      <c r="AM967" s="637"/>
      <c r="AN967" s="637"/>
      <c r="AO967" s="637"/>
      <c r="AP967" s="637"/>
      <c r="AQ967" s="637"/>
      <c r="AR967" s="637"/>
      <c r="AS967" s="637"/>
      <c r="AT967" s="637"/>
      <c r="AU967" s="637"/>
      <c r="AV967" s="637"/>
      <c r="AW967" s="637"/>
      <c r="AX967" s="637"/>
      <c r="AY967" s="637"/>
      <c r="AZ967" s="637"/>
      <c r="BA967" s="637"/>
      <c r="BB967" s="637"/>
      <c r="BC967" s="637"/>
      <c r="BD967" s="637"/>
      <c r="BE967" s="637"/>
      <c r="BF967" s="637"/>
      <c r="BG967" s="637"/>
      <c r="BH967" s="637"/>
      <c r="BI967" s="637"/>
      <c r="BJ967" s="637"/>
      <c r="BK967" s="637"/>
      <c r="BL967" s="637"/>
      <c r="BM967" s="637"/>
      <c r="BN967" s="637"/>
      <c r="BO967" s="637"/>
      <c r="BP967" s="637"/>
      <c r="BQ967" s="637"/>
      <c r="BR967" s="637"/>
      <c r="BS967" s="637"/>
      <c r="BT967" s="637"/>
      <c r="BU967" s="637"/>
      <c r="BV967" s="637"/>
      <c r="BW967" s="637"/>
      <c r="BX967" s="637"/>
      <c r="BY967" s="637"/>
      <c r="BZ967" s="637"/>
      <c r="CA967" s="637"/>
      <c r="CB967" s="637"/>
    </row>
    <row r="968" spans="3:80">
      <c r="C968" s="636"/>
      <c r="D968" s="637"/>
      <c r="E968" s="637"/>
      <c r="F968" s="637"/>
      <c r="G968" s="637"/>
      <c r="H968" s="637"/>
      <c r="I968" s="637"/>
      <c r="J968" s="637"/>
      <c r="K968" s="637"/>
      <c r="L968" s="637"/>
      <c r="M968" s="637"/>
      <c r="N968" s="637"/>
      <c r="O968" s="637"/>
      <c r="P968" s="637"/>
      <c r="Q968" s="637"/>
      <c r="R968" s="637"/>
      <c r="S968" s="637"/>
      <c r="T968" s="637"/>
      <c r="U968" s="637"/>
      <c r="V968" s="637"/>
      <c r="W968" s="637"/>
      <c r="X968" s="637"/>
      <c r="Y968" s="637"/>
      <c r="Z968" s="637"/>
      <c r="AA968" s="637"/>
      <c r="AB968" s="637"/>
      <c r="AC968" s="637"/>
      <c r="AD968" s="637"/>
      <c r="AE968" s="637"/>
      <c r="AF968" s="637"/>
      <c r="AG968" s="637"/>
      <c r="AH968" s="637"/>
      <c r="AI968" s="637"/>
      <c r="AJ968" s="637"/>
      <c r="AK968" s="637"/>
      <c r="AL968" s="637"/>
      <c r="AM968" s="637"/>
      <c r="AN968" s="637"/>
      <c r="AO968" s="637"/>
      <c r="AP968" s="637"/>
      <c r="AQ968" s="637"/>
      <c r="AR968" s="637"/>
      <c r="AS968" s="637"/>
      <c r="AT968" s="637"/>
      <c r="AU968" s="637"/>
      <c r="AV968" s="637"/>
      <c r="AW968" s="637"/>
      <c r="AX968" s="637"/>
      <c r="AY968" s="637"/>
      <c r="AZ968" s="637"/>
      <c r="BA968" s="637"/>
      <c r="BB968" s="637"/>
      <c r="BC968" s="637"/>
      <c r="BD968" s="637"/>
      <c r="BE968" s="637"/>
      <c r="BF968" s="637"/>
      <c r="BG968" s="637"/>
      <c r="BH968" s="637"/>
      <c r="BI968" s="637"/>
      <c r="BJ968" s="637"/>
      <c r="BK968" s="637"/>
      <c r="BL968" s="637"/>
      <c r="BM968" s="637"/>
      <c r="BN968" s="637"/>
      <c r="BO968" s="637"/>
      <c r="BP968" s="637"/>
      <c r="BQ968" s="637"/>
      <c r="BR968" s="637"/>
      <c r="BS968" s="637"/>
      <c r="BT968" s="637"/>
      <c r="BU968" s="637"/>
      <c r="BV968" s="637"/>
      <c r="BW968" s="637"/>
      <c r="BX968" s="637"/>
      <c r="BY968" s="637"/>
      <c r="BZ968" s="637"/>
      <c r="CA968" s="637"/>
      <c r="CB968" s="637"/>
    </row>
    <row r="969" spans="3:80">
      <c r="C969" s="636"/>
      <c r="D969" s="637"/>
      <c r="E969" s="637"/>
      <c r="F969" s="637"/>
      <c r="G969" s="637"/>
      <c r="H969" s="637"/>
      <c r="I969" s="637"/>
      <c r="J969" s="637"/>
      <c r="K969" s="637"/>
      <c r="L969" s="637"/>
      <c r="M969" s="637"/>
      <c r="N969" s="637"/>
      <c r="O969" s="637"/>
      <c r="P969" s="637"/>
      <c r="Q969" s="637"/>
      <c r="R969" s="637"/>
      <c r="S969" s="637"/>
      <c r="T969" s="637"/>
      <c r="U969" s="637"/>
      <c r="V969" s="637"/>
      <c r="W969" s="637"/>
      <c r="X969" s="637"/>
      <c r="Y969" s="637"/>
      <c r="Z969" s="637"/>
      <c r="AA969" s="637"/>
      <c r="AB969" s="637"/>
      <c r="AC969" s="637"/>
      <c r="AD969" s="637"/>
      <c r="AE969" s="637"/>
      <c r="AF969" s="637"/>
      <c r="AG969" s="637"/>
      <c r="AH969" s="637"/>
      <c r="AI969" s="637"/>
      <c r="AJ969" s="637"/>
      <c r="AK969" s="637"/>
      <c r="AL969" s="637"/>
      <c r="AM969" s="637"/>
      <c r="AN969" s="637"/>
      <c r="AO969" s="637"/>
      <c r="AP969" s="637"/>
      <c r="AQ969" s="637"/>
      <c r="AR969" s="637"/>
      <c r="AS969" s="637"/>
      <c r="AT969" s="637"/>
      <c r="AU969" s="637"/>
      <c r="AV969" s="637"/>
      <c r="AW969" s="637"/>
      <c r="AX969" s="637"/>
      <c r="AY969" s="637"/>
      <c r="AZ969" s="637"/>
      <c r="BA969" s="637"/>
      <c r="BB969" s="637"/>
      <c r="BC969" s="637"/>
      <c r="BD969" s="637"/>
      <c r="BE969" s="637"/>
      <c r="BF969" s="637"/>
      <c r="BG969" s="637"/>
      <c r="BH969" s="637"/>
      <c r="BI969" s="637"/>
      <c r="BJ969" s="637"/>
      <c r="BK969" s="637"/>
      <c r="BL969" s="637"/>
      <c r="BM969" s="637"/>
      <c r="BN969" s="637"/>
      <c r="BO969" s="637"/>
      <c r="BP969" s="637"/>
      <c r="BQ969" s="637"/>
      <c r="BR969" s="637"/>
      <c r="BS969" s="637"/>
      <c r="BT969" s="637"/>
      <c r="BU969" s="637"/>
      <c r="BV969" s="637"/>
      <c r="BW969" s="637"/>
      <c r="BX969" s="637"/>
      <c r="BY969" s="637"/>
      <c r="BZ969" s="637"/>
      <c r="CA969" s="637"/>
      <c r="CB969" s="637"/>
    </row>
    <row r="970" spans="3:80">
      <c r="C970" s="636"/>
      <c r="D970" s="637"/>
      <c r="E970" s="637"/>
      <c r="F970" s="637"/>
      <c r="G970" s="637"/>
      <c r="H970" s="637"/>
      <c r="I970" s="637"/>
      <c r="J970" s="637"/>
      <c r="K970" s="637"/>
      <c r="L970" s="637"/>
      <c r="M970" s="637"/>
      <c r="N970" s="637"/>
      <c r="O970" s="637"/>
      <c r="P970" s="637"/>
      <c r="Q970" s="637"/>
      <c r="R970" s="637"/>
      <c r="S970" s="637"/>
      <c r="T970" s="637"/>
      <c r="U970" s="637"/>
      <c r="V970" s="637"/>
      <c r="W970" s="637"/>
      <c r="X970" s="637"/>
      <c r="Y970" s="637"/>
      <c r="Z970" s="637"/>
      <c r="AA970" s="637"/>
      <c r="AB970" s="637"/>
      <c r="AC970" s="637"/>
      <c r="AD970" s="637"/>
      <c r="AE970" s="637"/>
      <c r="AF970" s="637"/>
      <c r="AG970" s="637"/>
      <c r="AH970" s="637"/>
      <c r="AI970" s="637"/>
      <c r="AJ970" s="637"/>
      <c r="AK970" s="637"/>
      <c r="AL970" s="637"/>
      <c r="AM970" s="637"/>
      <c r="AN970" s="637"/>
      <c r="AO970" s="637"/>
      <c r="AP970" s="637"/>
      <c r="AQ970" s="637"/>
      <c r="AR970" s="637"/>
      <c r="AS970" s="637"/>
      <c r="AT970" s="637"/>
      <c r="AU970" s="637"/>
      <c r="AV970" s="637"/>
      <c r="AW970" s="637"/>
      <c r="AX970" s="637"/>
      <c r="AY970" s="637"/>
      <c r="AZ970" s="637"/>
      <c r="BA970" s="637"/>
      <c r="BB970" s="637"/>
      <c r="BC970" s="637"/>
      <c r="BD970" s="637"/>
      <c r="BE970" s="637"/>
      <c r="BF970" s="637"/>
      <c r="BG970" s="637"/>
      <c r="BH970" s="637"/>
      <c r="BI970" s="637"/>
      <c r="BJ970" s="637"/>
      <c r="BK970" s="637"/>
      <c r="BL970" s="637"/>
      <c r="BM970" s="637"/>
      <c r="BN970" s="637"/>
      <c r="BO970" s="637"/>
      <c r="BP970" s="637"/>
      <c r="BQ970" s="637"/>
      <c r="BR970" s="637"/>
      <c r="BS970" s="637"/>
      <c r="BT970" s="637"/>
      <c r="BU970" s="637"/>
      <c r="BV970" s="637"/>
      <c r="BW970" s="637"/>
      <c r="BX970" s="637"/>
      <c r="BY970" s="637"/>
      <c r="BZ970" s="637"/>
      <c r="CA970" s="637"/>
      <c r="CB970" s="637"/>
    </row>
    <row r="971" spans="3:80">
      <c r="C971" s="636"/>
      <c r="D971" s="637"/>
      <c r="E971" s="637"/>
      <c r="F971" s="637"/>
      <c r="G971" s="637"/>
      <c r="H971" s="637"/>
      <c r="I971" s="637"/>
      <c r="J971" s="637"/>
      <c r="K971" s="637"/>
      <c r="L971" s="637"/>
      <c r="M971" s="637"/>
      <c r="N971" s="637"/>
      <c r="O971" s="637"/>
      <c r="P971" s="637"/>
      <c r="Q971" s="637"/>
      <c r="R971" s="637"/>
      <c r="S971" s="637"/>
      <c r="T971" s="637"/>
      <c r="U971" s="637"/>
      <c r="V971" s="637"/>
      <c r="W971" s="637"/>
      <c r="X971" s="637"/>
      <c r="Y971" s="637"/>
      <c r="Z971" s="637"/>
      <c r="AA971" s="637"/>
      <c r="AB971" s="637"/>
      <c r="AC971" s="637"/>
      <c r="AD971" s="637"/>
      <c r="AE971" s="637"/>
      <c r="AF971" s="637"/>
      <c r="AG971" s="637"/>
      <c r="AH971" s="637"/>
      <c r="AI971" s="637"/>
      <c r="AJ971" s="637"/>
      <c r="AK971" s="637"/>
      <c r="AL971" s="637"/>
      <c r="AM971" s="637"/>
      <c r="AN971" s="637"/>
      <c r="AO971" s="637"/>
      <c r="AP971" s="637"/>
      <c r="AQ971" s="637"/>
      <c r="AR971" s="637"/>
      <c r="AS971" s="637"/>
      <c r="AT971" s="637"/>
      <c r="AU971" s="637"/>
      <c r="AV971" s="637"/>
      <c r="AW971" s="637"/>
      <c r="AX971" s="637"/>
      <c r="AY971" s="637"/>
      <c r="AZ971" s="637"/>
      <c r="BA971" s="637"/>
      <c r="BB971" s="637"/>
      <c r="BC971" s="637"/>
      <c r="BD971" s="637"/>
      <c r="BE971" s="637"/>
      <c r="BF971" s="637"/>
      <c r="BG971" s="637"/>
      <c r="BH971" s="637"/>
      <c r="BI971" s="637"/>
      <c r="BJ971" s="637"/>
      <c r="BK971" s="637"/>
      <c r="BL971" s="637"/>
      <c r="BM971" s="637"/>
      <c r="BN971" s="637"/>
      <c r="BO971" s="637"/>
      <c r="BP971" s="637"/>
      <c r="BQ971" s="637"/>
      <c r="BR971" s="637"/>
      <c r="BS971" s="637"/>
      <c r="BT971" s="637"/>
      <c r="BU971" s="637"/>
      <c r="BV971" s="637"/>
      <c r="BW971" s="637"/>
      <c r="BX971" s="637"/>
      <c r="BY971" s="637"/>
      <c r="BZ971" s="637"/>
      <c r="CA971" s="637"/>
      <c r="CB971" s="637"/>
    </row>
    <row r="972" spans="3:80">
      <c r="C972" s="636"/>
      <c r="D972" s="637"/>
      <c r="E972" s="637"/>
      <c r="F972" s="637"/>
      <c r="G972" s="637"/>
      <c r="H972" s="637"/>
      <c r="I972" s="637"/>
      <c r="J972" s="637"/>
      <c r="K972" s="637"/>
      <c r="L972" s="637"/>
      <c r="M972" s="637"/>
      <c r="N972" s="637"/>
      <c r="O972" s="637"/>
      <c r="P972" s="637"/>
      <c r="Q972" s="637"/>
      <c r="R972" s="637"/>
      <c r="S972" s="637"/>
      <c r="T972" s="637"/>
      <c r="U972" s="637"/>
      <c r="V972" s="637"/>
      <c r="W972" s="637"/>
      <c r="X972" s="637"/>
      <c r="Y972" s="637"/>
      <c r="Z972" s="637"/>
      <c r="AA972" s="637"/>
      <c r="AB972" s="637"/>
      <c r="AC972" s="637"/>
      <c r="AD972" s="637"/>
      <c r="AE972" s="637"/>
      <c r="AF972" s="637"/>
      <c r="AG972" s="637"/>
      <c r="AH972" s="637"/>
      <c r="AI972" s="637"/>
      <c r="AJ972" s="637"/>
      <c r="AK972" s="637"/>
      <c r="AL972" s="637"/>
      <c r="AM972" s="637"/>
      <c r="AN972" s="637"/>
      <c r="AO972" s="637"/>
      <c r="AP972" s="637"/>
      <c r="AQ972" s="637"/>
      <c r="AR972" s="637"/>
      <c r="AS972" s="637"/>
      <c r="AT972" s="637"/>
      <c r="AU972" s="637"/>
      <c r="AV972" s="637"/>
      <c r="AW972" s="637"/>
      <c r="AX972" s="637"/>
      <c r="AY972" s="637"/>
      <c r="AZ972" s="637"/>
      <c r="BA972" s="637"/>
      <c r="BB972" s="637"/>
      <c r="BC972" s="637"/>
      <c r="BD972" s="637"/>
      <c r="BE972" s="637"/>
      <c r="BF972" s="637"/>
      <c r="BG972" s="637"/>
      <c r="BH972" s="637"/>
      <c r="BI972" s="637"/>
      <c r="BJ972" s="637"/>
      <c r="BK972" s="637"/>
      <c r="BL972" s="637"/>
      <c r="BM972" s="637"/>
      <c r="BN972" s="637"/>
      <c r="BO972" s="637"/>
      <c r="BP972" s="637"/>
      <c r="BQ972" s="637"/>
      <c r="BR972" s="637"/>
      <c r="BS972" s="637"/>
      <c r="BT972" s="637"/>
      <c r="BU972" s="637"/>
      <c r="BV972" s="637"/>
      <c r="BW972" s="637"/>
      <c r="BX972" s="637"/>
      <c r="BY972" s="637"/>
      <c r="BZ972" s="637"/>
      <c r="CA972" s="637"/>
      <c r="CB972" s="637"/>
    </row>
    <row r="973" spans="3:80">
      <c r="C973" s="636"/>
      <c r="D973" s="637"/>
      <c r="E973" s="637"/>
      <c r="F973" s="637"/>
      <c r="G973" s="637"/>
      <c r="H973" s="637"/>
      <c r="I973" s="637"/>
      <c r="J973" s="637"/>
      <c r="K973" s="637"/>
      <c r="L973" s="637"/>
      <c r="M973" s="637"/>
      <c r="N973" s="637"/>
      <c r="O973" s="637"/>
      <c r="P973" s="637"/>
      <c r="Q973" s="637"/>
      <c r="R973" s="637"/>
      <c r="S973" s="637"/>
      <c r="T973" s="637"/>
      <c r="U973" s="637"/>
      <c r="V973" s="637"/>
      <c r="W973" s="637"/>
      <c r="X973" s="637"/>
      <c r="Y973" s="637"/>
      <c r="Z973" s="637"/>
      <c r="AA973" s="637"/>
      <c r="AB973" s="637"/>
      <c r="AC973" s="637"/>
      <c r="AD973" s="637"/>
      <c r="AE973" s="637"/>
      <c r="AF973" s="637"/>
      <c r="AG973" s="637"/>
      <c r="AH973" s="637"/>
      <c r="AI973" s="637"/>
      <c r="AJ973" s="637"/>
      <c r="AK973" s="637"/>
      <c r="AL973" s="637"/>
      <c r="AM973" s="637"/>
      <c r="AN973" s="637"/>
      <c r="AO973" s="637"/>
      <c r="AP973" s="637"/>
      <c r="AQ973" s="637"/>
      <c r="AR973" s="637"/>
      <c r="AS973" s="637"/>
      <c r="AT973" s="637"/>
      <c r="AU973" s="637"/>
      <c r="AV973" s="637"/>
      <c r="AW973" s="637"/>
      <c r="AX973" s="637"/>
      <c r="AY973" s="637"/>
      <c r="AZ973" s="637"/>
      <c r="BA973" s="637"/>
      <c r="BB973" s="637"/>
      <c r="BC973" s="637"/>
      <c r="BD973" s="637"/>
      <c r="BE973" s="637"/>
      <c r="BF973" s="637"/>
      <c r="BG973" s="637"/>
      <c r="BH973" s="637"/>
      <c r="BI973" s="637"/>
      <c r="BJ973" s="637"/>
      <c r="BK973" s="637"/>
      <c r="BL973" s="637"/>
      <c r="BM973" s="637"/>
      <c r="BN973" s="637"/>
      <c r="BO973" s="637"/>
      <c r="BP973" s="637"/>
      <c r="BQ973" s="637"/>
      <c r="BR973" s="637"/>
      <c r="BS973" s="637"/>
      <c r="BT973" s="637"/>
      <c r="BU973" s="637"/>
      <c r="BV973" s="637"/>
      <c r="BW973" s="637"/>
      <c r="BX973" s="637"/>
      <c r="BY973" s="637"/>
      <c r="BZ973" s="637"/>
      <c r="CA973" s="637"/>
      <c r="CB973" s="637"/>
    </row>
    <row r="974" spans="3:80">
      <c r="C974" s="636"/>
      <c r="D974" s="637"/>
      <c r="E974" s="637"/>
      <c r="F974" s="637"/>
      <c r="G974" s="637"/>
      <c r="H974" s="637"/>
      <c r="I974" s="637"/>
      <c r="J974" s="637"/>
      <c r="K974" s="637"/>
      <c r="L974" s="637"/>
      <c r="M974" s="637"/>
      <c r="N974" s="637"/>
      <c r="O974" s="637"/>
      <c r="P974" s="637"/>
      <c r="Q974" s="637"/>
      <c r="R974" s="637"/>
      <c r="S974" s="637"/>
      <c r="T974" s="637"/>
      <c r="U974" s="637"/>
      <c r="V974" s="637"/>
      <c r="W974" s="637"/>
      <c r="X974" s="637"/>
      <c r="Y974" s="637"/>
      <c r="Z974" s="637"/>
      <c r="AA974" s="637"/>
      <c r="AB974" s="637"/>
      <c r="AC974" s="637"/>
      <c r="AD974" s="637"/>
      <c r="AE974" s="637"/>
      <c r="AF974" s="637"/>
      <c r="AG974" s="637"/>
      <c r="AH974" s="637"/>
      <c r="AI974" s="637"/>
      <c r="AJ974" s="637"/>
      <c r="AK974" s="637"/>
      <c r="AL974" s="637"/>
      <c r="AM974" s="637"/>
      <c r="AN974" s="637"/>
      <c r="AO974" s="637"/>
      <c r="AP974" s="637"/>
      <c r="AQ974" s="637"/>
      <c r="AR974" s="637"/>
      <c r="AS974" s="637"/>
      <c r="AT974" s="637"/>
      <c r="AU974" s="637"/>
      <c r="AV974" s="637"/>
      <c r="AW974" s="637"/>
      <c r="AX974" s="637"/>
      <c r="AY974" s="637"/>
      <c r="AZ974" s="637"/>
      <c r="BA974" s="637"/>
      <c r="BB974" s="637"/>
      <c r="BC974" s="637"/>
      <c r="BD974" s="637"/>
      <c r="BE974" s="637"/>
      <c r="BF974" s="637"/>
      <c r="BG974" s="637"/>
      <c r="BH974" s="637"/>
      <c r="BI974" s="637"/>
      <c r="BJ974" s="637"/>
      <c r="BK974" s="637"/>
      <c r="BL974" s="637"/>
      <c r="BM974" s="637"/>
      <c r="BN974" s="637"/>
      <c r="BO974" s="637"/>
      <c r="BP974" s="637"/>
      <c r="BQ974" s="637"/>
      <c r="BR974" s="637"/>
      <c r="BS974" s="637"/>
      <c r="BT974" s="637"/>
      <c r="BU974" s="637"/>
      <c r="BV974" s="637"/>
      <c r="BW974" s="637"/>
      <c r="BX974" s="637"/>
      <c r="BY974" s="637"/>
      <c r="BZ974" s="637"/>
      <c r="CA974" s="637"/>
      <c r="CB974" s="637"/>
    </row>
    <row r="975" spans="3:80">
      <c r="C975" s="636"/>
      <c r="D975" s="637"/>
      <c r="E975" s="637"/>
      <c r="F975" s="637"/>
      <c r="G975" s="637"/>
      <c r="H975" s="637"/>
      <c r="I975" s="637"/>
      <c r="J975" s="637"/>
      <c r="K975" s="637"/>
      <c r="L975" s="637"/>
      <c r="M975" s="637"/>
      <c r="N975" s="637"/>
      <c r="O975" s="637"/>
      <c r="P975" s="637"/>
      <c r="Q975" s="637"/>
      <c r="R975" s="637"/>
      <c r="S975" s="637"/>
      <c r="T975" s="637"/>
      <c r="U975" s="637"/>
      <c r="V975" s="637"/>
      <c r="W975" s="637"/>
      <c r="X975" s="637"/>
      <c r="Y975" s="637"/>
      <c r="Z975" s="637"/>
      <c r="AA975" s="637"/>
      <c r="AB975" s="637"/>
      <c r="AC975" s="637"/>
      <c r="AD975" s="637"/>
      <c r="AE975" s="637"/>
      <c r="AF975" s="637"/>
      <c r="AG975" s="637"/>
      <c r="AH975" s="637"/>
      <c r="AI975" s="637"/>
      <c r="AJ975" s="637"/>
      <c r="AK975" s="637"/>
      <c r="AL975" s="637"/>
      <c r="AM975" s="637"/>
      <c r="AN975" s="637"/>
      <c r="AO975" s="637"/>
      <c r="AP975" s="637"/>
      <c r="AQ975" s="637"/>
      <c r="AR975" s="637"/>
      <c r="AS975" s="637"/>
      <c r="AT975" s="637"/>
      <c r="AU975" s="637"/>
      <c r="AV975" s="637"/>
      <c r="AW975" s="637"/>
      <c r="AX975" s="637"/>
      <c r="AY975" s="637"/>
      <c r="AZ975" s="637"/>
      <c r="BA975" s="637"/>
      <c r="BB975" s="637"/>
      <c r="BC975" s="637"/>
      <c r="BD975" s="637"/>
      <c r="BE975" s="637"/>
      <c r="BF975" s="637"/>
      <c r="BG975" s="637"/>
      <c r="BH975" s="637"/>
      <c r="BI975" s="637"/>
      <c r="BJ975" s="637"/>
      <c r="BK975" s="637"/>
      <c r="BL975" s="637"/>
      <c r="BM975" s="637"/>
      <c r="BN975" s="637"/>
      <c r="BO975" s="637"/>
      <c r="BP975" s="637"/>
      <c r="BQ975" s="637"/>
      <c r="BR975" s="637"/>
      <c r="BS975" s="637"/>
      <c r="BT975" s="637"/>
      <c r="BU975" s="637"/>
      <c r="BV975" s="637"/>
      <c r="BW975" s="637"/>
      <c r="BX975" s="637"/>
      <c r="BY975" s="637"/>
      <c r="BZ975" s="637"/>
      <c r="CA975" s="637"/>
      <c r="CB975" s="637"/>
    </row>
    <row r="976" spans="3:80">
      <c r="C976" s="636"/>
      <c r="D976" s="637"/>
      <c r="E976" s="637"/>
      <c r="F976" s="637"/>
      <c r="G976" s="637"/>
      <c r="H976" s="637"/>
      <c r="I976" s="637"/>
      <c r="J976" s="637"/>
      <c r="K976" s="637"/>
      <c r="L976" s="637"/>
      <c r="M976" s="637"/>
      <c r="N976" s="637"/>
      <c r="O976" s="637"/>
      <c r="P976" s="637"/>
      <c r="Q976" s="637"/>
      <c r="R976" s="637"/>
      <c r="S976" s="637"/>
      <c r="T976" s="637"/>
      <c r="U976" s="637"/>
      <c r="V976" s="637"/>
      <c r="W976" s="637"/>
      <c r="X976" s="637"/>
      <c r="Y976" s="637"/>
      <c r="Z976" s="637"/>
      <c r="AA976" s="637"/>
      <c r="AB976" s="637"/>
      <c r="AC976" s="637"/>
      <c r="AD976" s="637"/>
      <c r="AE976" s="637"/>
      <c r="AF976" s="637"/>
      <c r="AG976" s="637"/>
      <c r="AH976" s="637"/>
      <c r="AI976" s="637"/>
      <c r="AJ976" s="637"/>
      <c r="AK976" s="637"/>
      <c r="AL976" s="637"/>
      <c r="AM976" s="637"/>
      <c r="AN976" s="637"/>
      <c r="AO976" s="637"/>
      <c r="AP976" s="637"/>
      <c r="AQ976" s="637"/>
      <c r="AR976" s="637"/>
      <c r="AS976" s="637"/>
      <c r="AT976" s="637"/>
      <c r="AU976" s="637"/>
      <c r="AV976" s="637"/>
      <c r="AW976" s="637"/>
      <c r="AX976" s="637"/>
      <c r="AY976" s="637"/>
      <c r="AZ976" s="637"/>
      <c r="BA976" s="637"/>
      <c r="BB976" s="637"/>
      <c r="BC976" s="637"/>
      <c r="BD976" s="637"/>
      <c r="BE976" s="637"/>
      <c r="BF976" s="637"/>
      <c r="BG976" s="637"/>
      <c r="BH976" s="637"/>
      <c r="BI976" s="637"/>
      <c r="BJ976" s="637"/>
      <c r="BK976" s="637"/>
      <c r="BL976" s="637"/>
      <c r="BM976" s="637"/>
      <c r="BN976" s="637"/>
      <c r="BO976" s="637"/>
      <c r="BP976" s="637"/>
      <c r="BQ976" s="637"/>
      <c r="BR976" s="637"/>
      <c r="BS976" s="637"/>
      <c r="BT976" s="637"/>
      <c r="BU976" s="637"/>
      <c r="BV976" s="637"/>
      <c r="BW976" s="637"/>
      <c r="BX976" s="637"/>
      <c r="BY976" s="637"/>
      <c r="BZ976" s="637"/>
      <c r="CA976" s="637"/>
      <c r="CB976" s="637"/>
    </row>
    <row r="977" spans="3:80">
      <c r="C977" s="636"/>
      <c r="D977" s="637"/>
      <c r="E977" s="637"/>
      <c r="F977" s="637"/>
      <c r="G977" s="637"/>
      <c r="H977" s="637"/>
      <c r="I977" s="637"/>
      <c r="J977" s="637"/>
      <c r="K977" s="637"/>
      <c r="L977" s="637"/>
      <c r="M977" s="637"/>
      <c r="N977" s="637"/>
      <c r="O977" s="637"/>
      <c r="P977" s="637"/>
      <c r="Q977" s="637"/>
      <c r="R977" s="637"/>
      <c r="S977" s="637"/>
      <c r="T977" s="637"/>
      <c r="U977" s="637"/>
      <c r="V977" s="637"/>
      <c r="W977" s="637"/>
      <c r="X977" s="637"/>
      <c r="Y977" s="637"/>
      <c r="Z977" s="637"/>
      <c r="AA977" s="637"/>
      <c r="AB977" s="637"/>
      <c r="AC977" s="637"/>
      <c r="AD977" s="637"/>
      <c r="AE977" s="637"/>
      <c r="AF977" s="637"/>
      <c r="AG977" s="637"/>
      <c r="AH977" s="637"/>
      <c r="AI977" s="637"/>
      <c r="AJ977" s="637"/>
      <c r="AK977" s="637"/>
      <c r="AL977" s="637"/>
      <c r="AM977" s="637"/>
      <c r="AN977" s="637"/>
      <c r="AO977" s="637"/>
      <c r="AP977" s="637"/>
      <c r="AQ977" s="637"/>
      <c r="AR977" s="637"/>
      <c r="AS977" s="637"/>
      <c r="AT977" s="637"/>
      <c r="AU977" s="637"/>
      <c r="AV977" s="637"/>
      <c r="AW977" s="637"/>
      <c r="AX977" s="637"/>
      <c r="AY977" s="637"/>
      <c r="AZ977" s="637"/>
      <c r="BA977" s="637"/>
      <c r="BB977" s="637"/>
      <c r="BC977" s="637"/>
      <c r="BD977" s="637"/>
      <c r="BE977" s="637"/>
      <c r="BF977" s="637"/>
      <c r="BG977" s="637"/>
      <c r="BH977" s="637"/>
      <c r="BI977" s="637"/>
      <c r="BJ977" s="637"/>
      <c r="BK977" s="637"/>
      <c r="BL977" s="637"/>
      <c r="BM977" s="637"/>
      <c r="BN977" s="637"/>
      <c r="BO977" s="637"/>
      <c r="BP977" s="637"/>
      <c r="BQ977" s="637"/>
      <c r="BR977" s="637"/>
      <c r="BS977" s="637"/>
      <c r="BT977" s="637"/>
      <c r="BU977" s="637"/>
      <c r="BV977" s="637"/>
      <c r="BW977" s="637"/>
      <c r="BX977" s="637"/>
      <c r="BY977" s="637"/>
      <c r="BZ977" s="637"/>
      <c r="CA977" s="637"/>
      <c r="CB977" s="637"/>
    </row>
    <row r="978" spans="3:80">
      <c r="C978" s="636"/>
      <c r="D978" s="637"/>
      <c r="E978" s="637"/>
      <c r="F978" s="637"/>
      <c r="G978" s="637"/>
      <c r="H978" s="637"/>
      <c r="I978" s="637"/>
      <c r="J978" s="637"/>
      <c r="K978" s="637"/>
      <c r="L978" s="637"/>
      <c r="M978" s="637"/>
      <c r="N978" s="637"/>
      <c r="O978" s="637"/>
      <c r="P978" s="637"/>
      <c r="Q978" s="637"/>
      <c r="R978" s="637"/>
      <c r="S978" s="637"/>
      <c r="T978" s="637"/>
      <c r="U978" s="637"/>
      <c r="V978" s="637"/>
      <c r="W978" s="637"/>
      <c r="X978" s="637"/>
      <c r="Y978" s="637"/>
      <c r="Z978" s="637"/>
      <c r="AA978" s="637"/>
      <c r="AB978" s="637"/>
      <c r="AC978" s="637"/>
      <c r="AD978" s="637"/>
      <c r="AE978" s="637"/>
      <c r="AF978" s="637"/>
      <c r="AG978" s="637"/>
      <c r="AH978" s="637"/>
      <c r="AI978" s="637"/>
      <c r="AJ978" s="637"/>
      <c r="AK978" s="637"/>
      <c r="AL978" s="637"/>
      <c r="AM978" s="637"/>
      <c r="AN978" s="637"/>
      <c r="AO978" s="637"/>
      <c r="AP978" s="637"/>
      <c r="AQ978" s="637"/>
      <c r="AR978" s="637"/>
      <c r="AS978" s="637"/>
      <c r="AT978" s="637"/>
      <c r="AU978" s="637"/>
      <c r="AV978" s="637"/>
      <c r="AW978" s="637"/>
      <c r="AX978" s="637"/>
      <c r="AY978" s="637"/>
      <c r="AZ978" s="637"/>
      <c r="BA978" s="637"/>
      <c r="BB978" s="637"/>
      <c r="BC978" s="637"/>
      <c r="BD978" s="637"/>
      <c r="BE978" s="637"/>
      <c r="BF978" s="637"/>
      <c r="BG978" s="637"/>
      <c r="BH978" s="637"/>
      <c r="BI978" s="637"/>
      <c r="BJ978" s="637"/>
      <c r="BK978" s="637"/>
      <c r="BL978" s="637"/>
      <c r="BM978" s="637"/>
      <c r="BN978" s="637"/>
      <c r="BO978" s="637"/>
      <c r="BP978" s="637"/>
      <c r="BQ978" s="637"/>
      <c r="BR978" s="637"/>
      <c r="BS978" s="637"/>
      <c r="BT978" s="637"/>
      <c r="BU978" s="637"/>
      <c r="BV978" s="637"/>
      <c r="BW978" s="637"/>
      <c r="BX978" s="637"/>
      <c r="BY978" s="637"/>
      <c r="BZ978" s="637"/>
      <c r="CA978" s="637"/>
      <c r="CB978" s="637"/>
    </row>
    <row r="979" spans="3:80">
      <c r="C979" s="636"/>
      <c r="D979" s="637"/>
      <c r="E979" s="637"/>
      <c r="F979" s="637"/>
      <c r="G979" s="637"/>
      <c r="H979" s="637"/>
      <c r="I979" s="637"/>
      <c r="J979" s="637"/>
      <c r="K979" s="637"/>
      <c r="L979" s="637"/>
      <c r="M979" s="637"/>
      <c r="N979" s="637"/>
      <c r="O979" s="637"/>
      <c r="P979" s="637"/>
      <c r="Q979" s="637"/>
      <c r="R979" s="637"/>
      <c r="S979" s="637"/>
      <c r="T979" s="637"/>
      <c r="U979" s="637"/>
      <c r="V979" s="637"/>
      <c r="W979" s="637"/>
      <c r="X979" s="637"/>
      <c r="Y979" s="637"/>
      <c r="Z979" s="637"/>
      <c r="AA979" s="637"/>
      <c r="AB979" s="637"/>
      <c r="AC979" s="637"/>
      <c r="AD979" s="637"/>
      <c r="AE979" s="637"/>
      <c r="AF979" s="637"/>
      <c r="AG979" s="637"/>
      <c r="AH979" s="637"/>
      <c r="AI979" s="637"/>
      <c r="AJ979" s="637"/>
      <c r="AK979" s="637"/>
      <c r="AL979" s="637"/>
      <c r="AM979" s="637"/>
      <c r="AN979" s="637"/>
      <c r="AO979" s="637"/>
      <c r="AP979" s="637"/>
      <c r="AQ979" s="637"/>
      <c r="AR979" s="637"/>
      <c r="AS979" s="637"/>
      <c r="AT979" s="637"/>
      <c r="AU979" s="637"/>
      <c r="AV979" s="637"/>
      <c r="AW979" s="637"/>
      <c r="AX979" s="637"/>
      <c r="AY979" s="637"/>
      <c r="AZ979" s="637"/>
      <c r="BA979" s="637"/>
      <c r="BB979" s="637"/>
      <c r="BC979" s="637"/>
      <c r="BD979" s="637"/>
      <c r="BE979" s="637"/>
      <c r="BF979" s="637"/>
      <c r="BG979" s="637"/>
      <c r="BH979" s="637"/>
      <c r="BI979" s="637"/>
      <c r="BJ979" s="637"/>
      <c r="BK979" s="637"/>
      <c r="BL979" s="637"/>
      <c r="BM979" s="637"/>
      <c r="BN979" s="637"/>
      <c r="BO979" s="637"/>
      <c r="BP979" s="637"/>
      <c r="BQ979" s="637"/>
      <c r="BR979" s="637"/>
      <c r="BS979" s="637"/>
      <c r="BT979" s="637"/>
      <c r="BU979" s="637"/>
      <c r="BV979" s="637"/>
      <c r="BW979" s="637"/>
      <c r="BX979" s="637"/>
      <c r="BY979" s="637"/>
      <c r="BZ979" s="637"/>
      <c r="CA979" s="637"/>
      <c r="CB979" s="637"/>
    </row>
    <row r="980" spans="3:80">
      <c r="C980" s="636"/>
      <c r="D980" s="637"/>
      <c r="E980" s="637"/>
      <c r="F980" s="637"/>
      <c r="G980" s="637"/>
      <c r="H980" s="637"/>
      <c r="I980" s="637"/>
      <c r="J980" s="637"/>
      <c r="K980" s="637"/>
      <c r="L980" s="637"/>
      <c r="M980" s="637"/>
      <c r="N980" s="637"/>
      <c r="O980" s="637"/>
      <c r="P980" s="637"/>
      <c r="Q980" s="637"/>
      <c r="R980" s="637"/>
      <c r="S980" s="637"/>
      <c r="T980" s="637"/>
      <c r="U980" s="637"/>
      <c r="V980" s="637"/>
      <c r="W980" s="637"/>
      <c r="X980" s="637"/>
      <c r="Y980" s="637"/>
      <c r="Z980" s="637"/>
      <c r="AA980" s="637"/>
      <c r="AB980" s="637"/>
      <c r="AC980" s="637"/>
      <c r="AD980" s="637"/>
      <c r="AE980" s="637"/>
      <c r="AF980" s="637"/>
      <c r="AG980" s="637"/>
      <c r="AH980" s="637"/>
      <c r="AI980" s="637"/>
      <c r="AJ980" s="637"/>
      <c r="AK980" s="637"/>
      <c r="AL980" s="637"/>
      <c r="AM980" s="637"/>
      <c r="AN980" s="637"/>
      <c r="AO980" s="637"/>
      <c r="AP980" s="637"/>
      <c r="AQ980" s="637"/>
      <c r="AR980" s="637"/>
      <c r="AS980" s="637"/>
      <c r="AT980" s="637"/>
      <c r="AU980" s="637"/>
      <c r="AV980" s="637"/>
      <c r="AW980" s="637"/>
      <c r="AX980" s="637"/>
      <c r="AY980" s="637"/>
      <c r="AZ980" s="637"/>
      <c r="BA980" s="637"/>
      <c r="BB980" s="637"/>
      <c r="BC980" s="637"/>
      <c r="BD980" s="637"/>
      <c r="BE980" s="637"/>
      <c r="BF980" s="637"/>
      <c r="BG980" s="637"/>
      <c r="BH980" s="637"/>
      <c r="BI980" s="637"/>
      <c r="BJ980" s="637"/>
      <c r="BK980" s="637"/>
      <c r="BL980" s="637"/>
      <c r="BM980" s="637"/>
      <c r="BN980" s="637"/>
      <c r="BO980" s="637"/>
      <c r="BP980" s="637"/>
      <c r="BQ980" s="637"/>
      <c r="BR980" s="637"/>
      <c r="BS980" s="637"/>
      <c r="BT980" s="637"/>
      <c r="BU980" s="637"/>
      <c r="BV980" s="637"/>
      <c r="BW980" s="637"/>
      <c r="BX980" s="637"/>
      <c r="BY980" s="637"/>
      <c r="BZ980" s="637"/>
      <c r="CA980" s="637"/>
      <c r="CB980" s="637"/>
    </row>
    <row r="981" spans="3:80">
      <c r="C981" s="636"/>
      <c r="D981" s="637"/>
      <c r="E981" s="637"/>
      <c r="F981" s="637"/>
      <c r="G981" s="637"/>
      <c r="H981" s="637"/>
      <c r="I981" s="637"/>
      <c r="J981" s="637"/>
      <c r="K981" s="637"/>
      <c r="L981" s="637"/>
      <c r="M981" s="637"/>
      <c r="N981" s="637"/>
      <c r="O981" s="637"/>
      <c r="P981" s="637"/>
      <c r="Q981" s="637"/>
      <c r="R981" s="637"/>
      <c r="S981" s="637"/>
      <c r="T981" s="637"/>
      <c r="U981" s="637"/>
      <c r="V981" s="637"/>
      <c r="W981" s="637"/>
      <c r="X981" s="637"/>
      <c r="Y981" s="637"/>
      <c r="Z981" s="637"/>
      <c r="AA981" s="637"/>
      <c r="AB981" s="637"/>
      <c r="AC981" s="637"/>
      <c r="AD981" s="637"/>
      <c r="AE981" s="637"/>
      <c r="AF981" s="637"/>
      <c r="AG981" s="637"/>
      <c r="AH981" s="637"/>
      <c r="AI981" s="637"/>
      <c r="AJ981" s="637"/>
      <c r="AK981" s="637"/>
      <c r="AL981" s="637"/>
      <c r="AM981" s="637"/>
      <c r="AN981" s="637"/>
      <c r="AO981" s="637"/>
      <c r="AP981" s="637"/>
      <c r="AQ981" s="637"/>
      <c r="AR981" s="637"/>
      <c r="AS981" s="637"/>
      <c r="AT981" s="637"/>
      <c r="AU981" s="637"/>
      <c r="AV981" s="637"/>
      <c r="AW981" s="637"/>
      <c r="AX981" s="637"/>
      <c r="AY981" s="637"/>
      <c r="AZ981" s="637"/>
      <c r="BA981" s="637"/>
      <c r="BB981" s="637"/>
      <c r="BC981" s="637"/>
      <c r="BD981" s="637"/>
      <c r="BE981" s="637"/>
      <c r="BF981" s="637"/>
      <c r="BG981" s="637"/>
      <c r="BH981" s="637"/>
      <c r="BI981" s="637"/>
      <c r="BJ981" s="637"/>
      <c r="BK981" s="637"/>
      <c r="BL981" s="637"/>
      <c r="BM981" s="637"/>
      <c r="BN981" s="637"/>
      <c r="BO981" s="637"/>
      <c r="BP981" s="637"/>
      <c r="BQ981" s="637"/>
      <c r="BR981" s="637"/>
      <c r="BS981" s="637"/>
      <c r="BT981" s="637"/>
      <c r="BU981" s="637"/>
      <c r="BV981" s="637"/>
      <c r="BW981" s="637"/>
      <c r="BX981" s="637"/>
      <c r="BY981" s="637"/>
      <c r="BZ981" s="637"/>
      <c r="CA981" s="637"/>
      <c r="CB981" s="637"/>
    </row>
    <row r="982" spans="3:80">
      <c r="C982" s="636"/>
      <c r="D982" s="637"/>
      <c r="E982" s="637"/>
      <c r="F982" s="637"/>
      <c r="G982" s="637"/>
      <c r="H982" s="637"/>
      <c r="I982" s="637"/>
      <c r="J982" s="637"/>
      <c r="K982" s="637"/>
      <c r="L982" s="637"/>
      <c r="M982" s="637"/>
      <c r="N982" s="637"/>
      <c r="O982" s="637"/>
      <c r="P982" s="637"/>
      <c r="Q982" s="637"/>
      <c r="R982" s="637"/>
      <c r="S982" s="637"/>
      <c r="T982" s="637"/>
      <c r="U982" s="637"/>
      <c r="V982" s="637"/>
      <c r="W982" s="637"/>
      <c r="X982" s="637"/>
      <c r="Y982" s="637"/>
      <c r="Z982" s="637"/>
      <c r="AA982" s="637"/>
      <c r="AB982" s="637"/>
      <c r="AC982" s="637"/>
      <c r="AD982" s="637"/>
      <c r="AE982" s="637"/>
      <c r="AF982" s="637"/>
      <c r="AG982" s="637"/>
      <c r="AH982" s="637"/>
      <c r="AI982" s="637"/>
      <c r="AJ982" s="637"/>
      <c r="AK982" s="637"/>
      <c r="AL982" s="637"/>
      <c r="AM982" s="637"/>
      <c r="AN982" s="637"/>
      <c r="AO982" s="637"/>
      <c r="AP982" s="637"/>
      <c r="AQ982" s="637"/>
      <c r="AR982" s="637"/>
      <c r="AS982" s="637"/>
      <c r="AT982" s="637"/>
      <c r="AU982" s="637"/>
      <c r="AV982" s="637"/>
      <c r="AW982" s="637"/>
      <c r="AX982" s="637"/>
      <c r="AY982" s="637"/>
      <c r="AZ982" s="637"/>
      <c r="BA982" s="637"/>
      <c r="BB982" s="637"/>
      <c r="BC982" s="637"/>
      <c r="BD982" s="637"/>
      <c r="BE982" s="637"/>
      <c r="BF982" s="637"/>
      <c r="BG982" s="637"/>
      <c r="BH982" s="637"/>
      <c r="BI982" s="637"/>
      <c r="BJ982" s="637"/>
      <c r="BK982" s="637"/>
      <c r="BL982" s="637"/>
      <c r="BM982" s="637"/>
      <c r="BN982" s="637"/>
      <c r="BO982" s="637"/>
      <c r="BP982" s="637"/>
      <c r="BQ982" s="637"/>
      <c r="BR982" s="637"/>
      <c r="BS982" s="637"/>
      <c r="BT982" s="637"/>
      <c r="BU982" s="637"/>
      <c r="BV982" s="637"/>
      <c r="BW982" s="637"/>
      <c r="BX982" s="637"/>
      <c r="BY982" s="637"/>
      <c r="BZ982" s="637"/>
      <c r="CA982" s="637"/>
      <c r="CB982" s="637"/>
    </row>
    <row r="983" spans="3:80">
      <c r="C983" s="636"/>
      <c r="D983" s="637"/>
      <c r="E983" s="637"/>
      <c r="F983" s="637"/>
      <c r="G983" s="637"/>
      <c r="H983" s="637"/>
      <c r="I983" s="637"/>
      <c r="J983" s="637"/>
      <c r="K983" s="637"/>
      <c r="L983" s="637"/>
      <c r="M983" s="637"/>
      <c r="N983" s="637"/>
      <c r="O983" s="637"/>
      <c r="P983" s="637"/>
      <c r="Q983" s="637"/>
      <c r="R983" s="637"/>
      <c r="S983" s="637"/>
      <c r="T983" s="637"/>
      <c r="U983" s="637"/>
      <c r="V983" s="637"/>
      <c r="W983" s="637"/>
      <c r="X983" s="637"/>
      <c r="Y983" s="637"/>
      <c r="Z983" s="637"/>
      <c r="AA983" s="637"/>
      <c r="AB983" s="637"/>
      <c r="AC983" s="637"/>
      <c r="AD983" s="637"/>
      <c r="AE983" s="637"/>
      <c r="AF983" s="637"/>
      <c r="AG983" s="637"/>
      <c r="AH983" s="637"/>
      <c r="AI983" s="637"/>
      <c r="AJ983" s="637"/>
      <c r="AK983" s="637"/>
      <c r="AL983" s="637"/>
      <c r="AM983" s="637"/>
      <c r="AN983" s="637"/>
      <c r="AO983" s="637"/>
      <c r="AP983" s="637"/>
      <c r="AQ983" s="637"/>
      <c r="AR983" s="637"/>
      <c r="AS983" s="637"/>
      <c r="AT983" s="637"/>
      <c r="AU983" s="637"/>
      <c r="AV983" s="637"/>
      <c r="AW983" s="637"/>
      <c r="AX983" s="637"/>
      <c r="AY983" s="637"/>
      <c r="AZ983" s="637"/>
      <c r="BA983" s="637"/>
      <c r="BB983" s="637"/>
      <c r="BC983" s="637"/>
      <c r="BD983" s="637"/>
      <c r="BE983" s="637"/>
      <c r="BF983" s="637"/>
      <c r="BG983" s="637"/>
      <c r="BH983" s="637"/>
      <c r="BI983" s="637"/>
      <c r="BJ983" s="637"/>
      <c r="BK983" s="637"/>
      <c r="BL983" s="637"/>
      <c r="BM983" s="637"/>
      <c r="BN983" s="637"/>
      <c r="BO983" s="637"/>
      <c r="BP983" s="637"/>
      <c r="BQ983" s="637"/>
      <c r="BR983" s="637"/>
      <c r="BS983" s="637"/>
      <c r="BT983" s="637"/>
      <c r="BU983" s="637"/>
      <c r="BV983" s="637"/>
      <c r="BW983" s="637"/>
      <c r="BX983" s="637"/>
      <c r="BY983" s="637"/>
      <c r="BZ983" s="637"/>
      <c r="CA983" s="637"/>
      <c r="CB983" s="637"/>
    </row>
    <row r="984" spans="3:80">
      <c r="C984" s="636"/>
      <c r="D984" s="637"/>
      <c r="E984" s="637"/>
      <c r="F984" s="637"/>
      <c r="G984" s="637"/>
      <c r="H984" s="637"/>
      <c r="I984" s="637"/>
      <c r="J984" s="637"/>
      <c r="K984" s="637"/>
      <c r="L984" s="637"/>
      <c r="M984" s="637"/>
      <c r="N984" s="637"/>
      <c r="O984" s="637"/>
      <c r="P984" s="637"/>
      <c r="Q984" s="637"/>
      <c r="R984" s="637"/>
      <c r="S984" s="637"/>
      <c r="T984" s="637"/>
      <c r="U984" s="637"/>
      <c r="V984" s="637"/>
      <c r="W984" s="637"/>
      <c r="X984" s="637"/>
      <c r="Y984" s="637"/>
      <c r="Z984" s="637"/>
      <c r="AA984" s="637"/>
      <c r="AB984" s="637"/>
      <c r="AC984" s="637"/>
      <c r="AD984" s="637"/>
      <c r="AE984" s="637"/>
      <c r="AF984" s="637"/>
      <c r="AG984" s="637"/>
      <c r="AH984" s="637"/>
      <c r="AI984" s="637"/>
      <c r="AJ984" s="637"/>
      <c r="AK984" s="637"/>
      <c r="AL984" s="637"/>
      <c r="AM984" s="637"/>
      <c r="AN984" s="637"/>
      <c r="AO984" s="637"/>
      <c r="AP984" s="637"/>
      <c r="AQ984" s="637"/>
      <c r="AR984" s="637"/>
      <c r="AS984" s="637"/>
      <c r="AT984" s="637"/>
      <c r="AU984" s="637"/>
      <c r="AV984" s="637"/>
      <c r="AW984" s="637"/>
      <c r="AX984" s="637"/>
      <c r="AY984" s="637"/>
      <c r="AZ984" s="637"/>
      <c r="BA984" s="637"/>
      <c r="BB984" s="637"/>
      <c r="BC984" s="637"/>
      <c r="BD984" s="637"/>
      <c r="BE984" s="637"/>
      <c r="BF984" s="637"/>
      <c r="BG984" s="637"/>
      <c r="BH984" s="637"/>
      <c r="BI984" s="637"/>
      <c r="BJ984" s="637"/>
      <c r="BK984" s="637"/>
      <c r="BL984" s="637"/>
      <c r="BM984" s="637"/>
      <c r="BN984" s="637"/>
      <c r="BO984" s="637"/>
      <c r="BP984" s="637"/>
      <c r="BQ984" s="637"/>
      <c r="BR984" s="637"/>
      <c r="BS984" s="637"/>
      <c r="BT984" s="637"/>
      <c r="BU984" s="637"/>
      <c r="BV984" s="637"/>
      <c r="BW984" s="637"/>
      <c r="BX984" s="637"/>
      <c r="BY984" s="637"/>
      <c r="BZ984" s="637"/>
      <c r="CA984" s="637"/>
      <c r="CB984" s="637"/>
    </row>
    <row r="985" spans="3:80">
      <c r="C985" s="636"/>
      <c r="D985" s="637"/>
      <c r="E985" s="637"/>
      <c r="F985" s="637"/>
      <c r="G985" s="637"/>
      <c r="H985" s="637"/>
      <c r="I985" s="637"/>
      <c r="J985" s="637"/>
      <c r="K985" s="637"/>
      <c r="L985" s="637"/>
      <c r="M985" s="637"/>
      <c r="N985" s="637"/>
      <c r="O985" s="637"/>
      <c r="P985" s="637"/>
      <c r="Q985" s="637"/>
      <c r="R985" s="637"/>
      <c r="S985" s="637"/>
      <c r="T985" s="637"/>
      <c r="U985" s="637"/>
      <c r="V985" s="637"/>
      <c r="W985" s="637"/>
      <c r="X985" s="637"/>
      <c r="Y985" s="637"/>
      <c r="Z985" s="637"/>
      <c r="AA985" s="637"/>
      <c r="AB985" s="637"/>
      <c r="AC985" s="637"/>
      <c r="AD985" s="637"/>
      <c r="AE985" s="637"/>
      <c r="AF985" s="637"/>
      <c r="AG985" s="637"/>
      <c r="AH985" s="637"/>
      <c r="AI985" s="637"/>
      <c r="AJ985" s="637"/>
      <c r="AK985" s="637"/>
      <c r="AL985" s="637"/>
      <c r="AM985" s="637"/>
      <c r="AN985" s="637"/>
      <c r="AO985" s="637"/>
      <c r="AP985" s="637"/>
      <c r="AQ985" s="637"/>
      <c r="AR985" s="637"/>
      <c r="AS985" s="637"/>
      <c r="AT985" s="637"/>
      <c r="AU985" s="637"/>
      <c r="AV985" s="637"/>
      <c r="AW985" s="637"/>
      <c r="AX985" s="637"/>
      <c r="AY985" s="637"/>
      <c r="AZ985" s="637"/>
      <c r="BA985" s="637"/>
      <c r="BB985" s="637"/>
      <c r="BC985" s="637"/>
      <c r="BD985" s="637"/>
      <c r="BE985" s="637"/>
      <c r="BF985" s="637"/>
      <c r="BG985" s="637"/>
      <c r="BH985" s="637"/>
      <c r="BI985" s="637"/>
      <c r="BJ985" s="637"/>
      <c r="BK985" s="637"/>
      <c r="BL985" s="637"/>
      <c r="BM985" s="637"/>
      <c r="BN985" s="637"/>
      <c r="BO985" s="637"/>
      <c r="BP985" s="637"/>
      <c r="BQ985" s="637"/>
      <c r="BR985" s="637"/>
      <c r="BS985" s="637"/>
      <c r="BT985" s="637"/>
      <c r="BU985" s="637"/>
      <c r="BV985" s="637"/>
      <c r="BW985" s="637"/>
      <c r="BX985" s="637"/>
      <c r="BY985" s="637"/>
      <c r="BZ985" s="637"/>
      <c r="CA985" s="637"/>
      <c r="CB985" s="637"/>
    </row>
    <row r="986" spans="3:80">
      <c r="C986" s="636"/>
      <c r="D986" s="637"/>
      <c r="E986" s="637"/>
      <c r="F986" s="637"/>
      <c r="G986" s="637"/>
      <c r="H986" s="637"/>
      <c r="I986" s="637"/>
      <c r="J986" s="637"/>
      <c r="K986" s="637"/>
      <c r="L986" s="637"/>
      <c r="M986" s="637"/>
      <c r="N986" s="637"/>
      <c r="O986" s="637"/>
      <c r="P986" s="637"/>
      <c r="Q986" s="637"/>
      <c r="R986" s="637"/>
      <c r="S986" s="637"/>
      <c r="T986" s="637"/>
      <c r="U986" s="637"/>
      <c r="V986" s="637"/>
      <c r="W986" s="637"/>
      <c r="X986" s="637"/>
      <c r="Y986" s="637"/>
      <c r="Z986" s="637"/>
      <c r="AA986" s="637"/>
      <c r="AB986" s="637"/>
      <c r="AC986" s="637"/>
      <c r="AD986" s="637"/>
      <c r="AE986" s="637"/>
      <c r="AF986" s="637"/>
      <c r="AG986" s="637"/>
      <c r="AH986" s="637"/>
      <c r="AI986" s="637"/>
      <c r="AJ986" s="637"/>
      <c r="AK986" s="637"/>
      <c r="AL986" s="637"/>
      <c r="AM986" s="637"/>
      <c r="AN986" s="637"/>
      <c r="AO986" s="637"/>
      <c r="AP986" s="637"/>
      <c r="AQ986" s="637"/>
      <c r="AR986" s="637"/>
      <c r="AS986" s="637"/>
      <c r="AT986" s="637"/>
      <c r="AU986" s="637"/>
      <c r="AV986" s="637"/>
      <c r="AW986" s="637"/>
      <c r="AX986" s="637"/>
      <c r="AY986" s="637"/>
      <c r="AZ986" s="637"/>
      <c r="BA986" s="637"/>
      <c r="BB986" s="637"/>
      <c r="BC986" s="637"/>
      <c r="BD986" s="637"/>
      <c r="BE986" s="637"/>
      <c r="BF986" s="637"/>
      <c r="BG986" s="637"/>
      <c r="BH986" s="637"/>
      <c r="BI986" s="637"/>
      <c r="BJ986" s="637"/>
      <c r="BK986" s="637"/>
      <c r="BL986" s="637"/>
      <c r="BM986" s="637"/>
      <c r="BN986" s="637"/>
      <c r="BO986" s="637"/>
      <c r="BP986" s="637"/>
      <c r="BQ986" s="637"/>
      <c r="BR986" s="637"/>
      <c r="BS986" s="637"/>
      <c r="BT986" s="637"/>
      <c r="BU986" s="637"/>
      <c r="BV986" s="637"/>
      <c r="BW986" s="637"/>
      <c r="BX986" s="637"/>
      <c r="BY986" s="637"/>
      <c r="BZ986" s="637"/>
      <c r="CA986" s="637"/>
      <c r="CB986" s="637"/>
    </row>
    <row r="987" spans="3:80">
      <c r="C987" s="636"/>
      <c r="D987" s="637"/>
      <c r="E987" s="637"/>
      <c r="F987" s="637"/>
      <c r="G987" s="637"/>
      <c r="H987" s="637"/>
      <c r="I987" s="637"/>
      <c r="J987" s="637"/>
      <c r="K987" s="637"/>
      <c r="L987" s="637"/>
      <c r="M987" s="637"/>
      <c r="N987" s="637"/>
      <c r="O987" s="637"/>
      <c r="P987" s="637"/>
      <c r="Q987" s="637"/>
      <c r="R987" s="637"/>
      <c r="S987" s="637"/>
      <c r="T987" s="637"/>
      <c r="U987" s="637"/>
      <c r="V987" s="637"/>
      <c r="W987" s="637"/>
      <c r="X987" s="637"/>
      <c r="Y987" s="637"/>
      <c r="Z987" s="637"/>
      <c r="AA987" s="637"/>
      <c r="AB987" s="637"/>
      <c r="AC987" s="637"/>
      <c r="AD987" s="637"/>
      <c r="AE987" s="637"/>
      <c r="AF987" s="637"/>
      <c r="AG987" s="637"/>
      <c r="AH987" s="637"/>
      <c r="AI987" s="637"/>
      <c r="AJ987" s="637"/>
      <c r="AK987" s="637"/>
      <c r="AL987" s="637"/>
      <c r="AM987" s="637"/>
      <c r="AN987" s="637"/>
      <c r="AO987" s="637"/>
      <c r="AP987" s="637"/>
      <c r="AQ987" s="637"/>
      <c r="AR987" s="637"/>
      <c r="AS987" s="637"/>
      <c r="AT987" s="637"/>
      <c r="AU987" s="637"/>
      <c r="AV987" s="637"/>
      <c r="AW987" s="637"/>
      <c r="AX987" s="637"/>
      <c r="AY987" s="637"/>
      <c r="AZ987" s="637"/>
      <c r="BA987" s="637"/>
      <c r="BB987" s="637"/>
      <c r="BC987" s="637"/>
      <c r="BD987" s="637"/>
      <c r="BE987" s="637"/>
      <c r="BF987" s="637"/>
      <c r="BG987" s="637"/>
      <c r="BH987" s="637"/>
      <c r="BI987" s="637"/>
      <c r="BJ987" s="637"/>
      <c r="BK987" s="637"/>
      <c r="BL987" s="637"/>
      <c r="BM987" s="637"/>
      <c r="BN987" s="637"/>
      <c r="BO987" s="637"/>
      <c r="BP987" s="637"/>
      <c r="BQ987" s="637"/>
      <c r="BR987" s="637"/>
      <c r="BS987" s="637"/>
      <c r="BT987" s="637"/>
      <c r="BU987" s="637"/>
      <c r="BV987" s="637"/>
      <c r="BW987" s="637"/>
      <c r="BX987" s="637"/>
      <c r="BY987" s="637"/>
      <c r="BZ987" s="637"/>
      <c r="CA987" s="637"/>
      <c r="CB987" s="637"/>
    </row>
    <row r="988" spans="3:80">
      <c r="C988" s="636"/>
      <c r="D988" s="637"/>
      <c r="E988" s="637"/>
      <c r="F988" s="637"/>
      <c r="G988" s="637"/>
      <c r="H988" s="637"/>
      <c r="I988" s="637"/>
      <c r="J988" s="637"/>
      <c r="K988" s="637"/>
      <c r="L988" s="637"/>
      <c r="M988" s="637"/>
      <c r="N988" s="637"/>
      <c r="O988" s="637"/>
      <c r="P988" s="637"/>
      <c r="Q988" s="637"/>
      <c r="R988" s="637"/>
      <c r="S988" s="637"/>
      <c r="T988" s="637"/>
      <c r="U988" s="637"/>
      <c r="V988" s="637"/>
      <c r="W988" s="637"/>
      <c r="X988" s="637"/>
      <c r="Y988" s="637"/>
      <c r="Z988" s="637"/>
      <c r="AA988" s="637"/>
      <c r="AB988" s="637"/>
      <c r="AC988" s="637"/>
      <c r="AD988" s="637"/>
      <c r="AE988" s="637"/>
      <c r="AF988" s="637"/>
      <c r="AG988" s="637"/>
      <c r="AH988" s="637"/>
      <c r="AI988" s="637"/>
      <c r="AJ988" s="637"/>
      <c r="AK988" s="637"/>
      <c r="AL988" s="637"/>
      <c r="AM988" s="637"/>
      <c r="AN988" s="637"/>
      <c r="AO988" s="637"/>
      <c r="AP988" s="637"/>
      <c r="AQ988" s="637"/>
      <c r="AR988" s="637"/>
      <c r="AS988" s="637"/>
      <c r="AT988" s="637"/>
      <c r="AU988" s="637"/>
      <c r="AV988" s="637"/>
      <c r="AW988" s="637"/>
      <c r="AX988" s="637"/>
      <c r="AY988" s="637"/>
      <c r="AZ988" s="637"/>
      <c r="BA988" s="637"/>
      <c r="BB988" s="637"/>
      <c r="BC988" s="637"/>
      <c r="BD988" s="637"/>
      <c r="BE988" s="637"/>
      <c r="BF988" s="637"/>
      <c r="BG988" s="637"/>
      <c r="BH988" s="637"/>
      <c r="BI988" s="637"/>
      <c r="BJ988" s="637"/>
      <c r="BK988" s="637"/>
      <c r="BL988" s="637"/>
      <c r="BM988" s="637"/>
      <c r="BN988" s="637"/>
      <c r="BO988" s="637"/>
      <c r="BP988" s="637"/>
      <c r="BQ988" s="637"/>
      <c r="BR988" s="637"/>
      <c r="BS988" s="637"/>
      <c r="BT988" s="637"/>
      <c r="BU988" s="637"/>
      <c r="BV988" s="637"/>
      <c r="BW988" s="637"/>
      <c r="BX988" s="637"/>
      <c r="BY988" s="637"/>
      <c r="BZ988" s="637"/>
      <c r="CA988" s="637"/>
      <c r="CB988" s="637"/>
    </row>
    <row r="989" spans="3:80">
      <c r="C989" s="636"/>
      <c r="D989" s="637"/>
      <c r="E989" s="637"/>
      <c r="F989" s="637"/>
      <c r="G989" s="637"/>
      <c r="H989" s="637"/>
      <c r="I989" s="637"/>
      <c r="J989" s="637"/>
      <c r="K989" s="637"/>
      <c r="L989" s="637"/>
      <c r="M989" s="637"/>
      <c r="N989" s="637"/>
      <c r="O989" s="637"/>
      <c r="P989" s="637"/>
      <c r="Q989" s="637"/>
      <c r="R989" s="637"/>
      <c r="S989" s="637"/>
      <c r="T989" s="637"/>
      <c r="U989" s="637"/>
      <c r="V989" s="637"/>
      <c r="W989" s="637"/>
      <c r="X989" s="637"/>
      <c r="Y989" s="637"/>
      <c r="Z989" s="637"/>
      <c r="AA989" s="637"/>
      <c r="AB989" s="637"/>
      <c r="AC989" s="637"/>
      <c r="AD989" s="637"/>
      <c r="AE989" s="637"/>
      <c r="AF989" s="637"/>
      <c r="AG989" s="637"/>
      <c r="AH989" s="637"/>
      <c r="AI989" s="637"/>
      <c r="AJ989" s="637"/>
      <c r="AK989" s="637"/>
      <c r="AL989" s="637"/>
      <c r="AM989" s="637"/>
      <c r="AN989" s="637"/>
      <c r="AO989" s="637"/>
      <c r="AP989" s="637"/>
      <c r="AQ989" s="637"/>
      <c r="AR989" s="637"/>
      <c r="AS989" s="637"/>
      <c r="AT989" s="637"/>
      <c r="AU989" s="637"/>
      <c r="AV989" s="637"/>
      <c r="AW989" s="637"/>
      <c r="AX989" s="637"/>
      <c r="AY989" s="637"/>
      <c r="AZ989" s="637"/>
      <c r="BA989" s="637"/>
      <c r="BB989" s="637"/>
      <c r="BC989" s="637"/>
      <c r="BD989" s="637"/>
      <c r="BE989" s="637"/>
      <c r="BF989" s="637"/>
      <c r="BG989" s="637"/>
      <c r="BH989" s="637"/>
      <c r="BI989" s="637"/>
      <c r="BJ989" s="637"/>
      <c r="BK989" s="637"/>
      <c r="BL989" s="637"/>
      <c r="BM989" s="637"/>
      <c r="BN989" s="637"/>
      <c r="BO989" s="637"/>
      <c r="BP989" s="637"/>
      <c r="BQ989" s="637"/>
      <c r="BR989" s="637"/>
      <c r="BS989" s="637"/>
      <c r="BT989" s="637"/>
      <c r="BU989" s="637"/>
      <c r="BV989" s="637"/>
      <c r="BW989" s="637"/>
      <c r="BX989" s="637"/>
      <c r="BY989" s="637"/>
      <c r="BZ989" s="637"/>
      <c r="CA989" s="637"/>
      <c r="CB989" s="637"/>
    </row>
    <row r="990" spans="3:80">
      <c r="C990" s="636"/>
      <c r="D990" s="637"/>
      <c r="E990" s="637"/>
      <c r="F990" s="637"/>
      <c r="G990" s="637"/>
      <c r="H990" s="637"/>
      <c r="I990" s="637"/>
      <c r="J990" s="637"/>
      <c r="K990" s="637"/>
      <c r="L990" s="637"/>
      <c r="M990" s="637"/>
      <c r="N990" s="637"/>
      <c r="O990" s="637"/>
      <c r="P990" s="637"/>
      <c r="Q990" s="637"/>
      <c r="R990" s="637"/>
      <c r="S990" s="637"/>
      <c r="T990" s="637"/>
      <c r="U990" s="637"/>
      <c r="V990" s="637"/>
      <c r="W990" s="637"/>
      <c r="X990" s="637"/>
      <c r="Y990" s="637"/>
      <c r="Z990" s="637"/>
      <c r="AA990" s="637"/>
      <c r="AB990" s="637"/>
      <c r="AC990" s="637"/>
      <c r="AD990" s="637"/>
      <c r="AE990" s="637"/>
      <c r="AF990" s="637"/>
      <c r="AG990" s="637"/>
      <c r="AH990" s="637"/>
      <c r="AI990" s="637"/>
      <c r="AJ990" s="637"/>
      <c r="AK990" s="637"/>
      <c r="AL990" s="637"/>
      <c r="AM990" s="637"/>
      <c r="AN990" s="637"/>
      <c r="AO990" s="637"/>
      <c r="AP990" s="637"/>
      <c r="AQ990" s="637"/>
      <c r="AR990" s="637"/>
      <c r="AS990" s="637"/>
      <c r="AT990" s="637"/>
      <c r="AU990" s="637"/>
      <c r="AV990" s="637"/>
      <c r="AW990" s="637"/>
      <c r="AX990" s="637"/>
      <c r="AY990" s="637"/>
      <c r="AZ990" s="637"/>
      <c r="BA990" s="637"/>
      <c r="BB990" s="637"/>
      <c r="BC990" s="637"/>
      <c r="BD990" s="637"/>
      <c r="BE990" s="637"/>
      <c r="BF990" s="637"/>
      <c r="BG990" s="637"/>
      <c r="BH990" s="637"/>
      <c r="BI990" s="637"/>
      <c r="BJ990" s="637"/>
      <c r="BK990" s="637"/>
      <c r="BL990" s="637"/>
      <c r="BM990" s="637"/>
      <c r="BN990" s="637"/>
      <c r="BO990" s="637"/>
      <c r="BP990" s="637"/>
      <c r="BQ990" s="637"/>
      <c r="BR990" s="637"/>
      <c r="BS990" s="637"/>
      <c r="BT990" s="637"/>
      <c r="BU990" s="637"/>
      <c r="BV990" s="637"/>
      <c r="BW990" s="637"/>
      <c r="BX990" s="637"/>
      <c r="BY990" s="637"/>
      <c r="BZ990" s="637"/>
      <c r="CA990" s="637"/>
      <c r="CB990" s="637"/>
    </row>
    <row r="991" spans="3:80">
      <c r="C991" s="636"/>
      <c r="D991" s="637"/>
      <c r="E991" s="637"/>
      <c r="F991" s="637"/>
      <c r="G991" s="637"/>
      <c r="H991" s="637"/>
      <c r="I991" s="637"/>
      <c r="J991" s="637"/>
      <c r="K991" s="637"/>
      <c r="L991" s="637"/>
      <c r="M991" s="637"/>
      <c r="N991" s="637"/>
      <c r="O991" s="637"/>
      <c r="P991" s="637"/>
      <c r="Q991" s="637"/>
      <c r="R991" s="637"/>
      <c r="S991" s="637"/>
      <c r="T991" s="637"/>
      <c r="U991" s="637"/>
      <c r="V991" s="637"/>
      <c r="W991" s="637"/>
      <c r="X991" s="637"/>
      <c r="Y991" s="637"/>
      <c r="Z991" s="637"/>
      <c r="AA991" s="637"/>
      <c r="AB991" s="637"/>
      <c r="AC991" s="637"/>
      <c r="AD991" s="637"/>
      <c r="AE991" s="637"/>
      <c r="AF991" s="637"/>
      <c r="AG991" s="637"/>
      <c r="AH991" s="637"/>
      <c r="AI991" s="637"/>
      <c r="AJ991" s="637"/>
      <c r="AK991" s="637"/>
      <c r="AL991" s="637"/>
      <c r="AM991" s="637"/>
      <c r="AN991" s="637"/>
      <c r="AO991" s="637"/>
      <c r="AP991" s="637"/>
      <c r="AQ991" s="637"/>
      <c r="AR991" s="637"/>
      <c r="AS991" s="637"/>
      <c r="AT991" s="637"/>
      <c r="AU991" s="637"/>
      <c r="AV991" s="637"/>
      <c r="AW991" s="637"/>
      <c r="AX991" s="637"/>
      <c r="AY991" s="637"/>
      <c r="AZ991" s="637"/>
      <c r="BA991" s="637"/>
      <c r="BB991" s="637"/>
      <c r="BC991" s="637"/>
      <c r="BD991" s="637"/>
      <c r="BE991" s="637"/>
      <c r="BF991" s="637"/>
      <c r="BG991" s="637"/>
      <c r="BH991" s="637"/>
      <c r="BI991" s="637"/>
      <c r="BJ991" s="637"/>
      <c r="BK991" s="637"/>
      <c r="BL991" s="637"/>
      <c r="BM991" s="637"/>
      <c r="BN991" s="637"/>
      <c r="BO991" s="637"/>
      <c r="BP991" s="637"/>
      <c r="BQ991" s="637"/>
      <c r="BR991" s="637"/>
      <c r="BS991" s="637"/>
      <c r="BT991" s="637"/>
      <c r="BU991" s="637"/>
      <c r="BV991" s="637"/>
      <c r="BW991" s="637"/>
      <c r="BX991" s="637"/>
      <c r="BY991" s="637"/>
      <c r="BZ991" s="637"/>
      <c r="CA991" s="637"/>
      <c r="CB991" s="637"/>
    </row>
    <row r="992" spans="3:80">
      <c r="C992" s="636"/>
      <c r="D992" s="637"/>
      <c r="E992" s="637"/>
      <c r="F992" s="637"/>
      <c r="G992" s="637"/>
      <c r="H992" s="637"/>
      <c r="I992" s="637"/>
      <c r="J992" s="637"/>
      <c r="K992" s="637"/>
      <c r="L992" s="637"/>
      <c r="M992" s="637"/>
      <c r="N992" s="637"/>
      <c r="O992" s="637"/>
      <c r="P992" s="637"/>
      <c r="Q992" s="637"/>
      <c r="R992" s="637"/>
      <c r="S992" s="637"/>
      <c r="T992" s="637"/>
      <c r="U992" s="637"/>
      <c r="V992" s="637"/>
      <c r="W992" s="637"/>
      <c r="X992" s="637"/>
      <c r="Y992" s="637"/>
      <c r="Z992" s="637"/>
      <c r="AA992" s="637"/>
      <c r="AB992" s="637"/>
      <c r="AC992" s="637"/>
      <c r="AD992" s="637"/>
      <c r="AE992" s="637"/>
      <c r="AF992" s="637"/>
      <c r="AG992" s="637"/>
      <c r="AH992" s="637"/>
      <c r="AI992" s="637"/>
      <c r="AJ992" s="637"/>
      <c r="AK992" s="637"/>
      <c r="AL992" s="637"/>
      <c r="AM992" s="637"/>
      <c r="AN992" s="637"/>
      <c r="AO992" s="637"/>
      <c r="AP992" s="637"/>
      <c r="AQ992" s="637"/>
      <c r="AR992" s="637"/>
      <c r="AS992" s="637"/>
      <c r="AT992" s="637"/>
      <c r="AU992" s="637"/>
      <c r="AV992" s="637"/>
      <c r="AW992" s="637"/>
      <c r="AX992" s="637"/>
      <c r="AY992" s="637"/>
      <c r="AZ992" s="637"/>
      <c r="BA992" s="637"/>
      <c r="BB992" s="637"/>
      <c r="BC992" s="637"/>
      <c r="BD992" s="637"/>
      <c r="BE992" s="637"/>
      <c r="BF992" s="637"/>
      <c r="BG992" s="637"/>
      <c r="BH992" s="637"/>
      <c r="BI992" s="637"/>
      <c r="BJ992" s="637"/>
      <c r="BK992" s="637"/>
      <c r="BL992" s="637"/>
      <c r="BM992" s="637"/>
      <c r="BN992" s="637"/>
      <c r="BO992" s="637"/>
      <c r="BP992" s="637"/>
      <c r="BQ992" s="637"/>
      <c r="BR992" s="637"/>
      <c r="BS992" s="637"/>
      <c r="BT992" s="637"/>
      <c r="BU992" s="637"/>
      <c r="BV992" s="637"/>
      <c r="BW992" s="637"/>
      <c r="BX992" s="637"/>
      <c r="BY992" s="637"/>
      <c r="BZ992" s="637"/>
      <c r="CA992" s="637"/>
      <c r="CB992" s="637"/>
    </row>
    <row r="993" spans="3:80">
      <c r="C993" s="636"/>
      <c r="D993" s="637"/>
      <c r="E993" s="637"/>
      <c r="F993" s="637"/>
      <c r="G993" s="637"/>
      <c r="H993" s="637"/>
      <c r="I993" s="637"/>
      <c r="J993" s="637"/>
      <c r="K993" s="637"/>
      <c r="L993" s="637"/>
      <c r="M993" s="637"/>
      <c r="N993" s="637"/>
      <c r="O993" s="637"/>
      <c r="P993" s="637"/>
      <c r="Q993" s="637"/>
      <c r="R993" s="637"/>
      <c r="S993" s="637"/>
      <c r="T993" s="637"/>
      <c r="U993" s="637"/>
      <c r="V993" s="637"/>
      <c r="W993" s="637"/>
      <c r="X993" s="637"/>
      <c r="Y993" s="637"/>
      <c r="Z993" s="637"/>
      <c r="AA993" s="637"/>
      <c r="AB993" s="637"/>
      <c r="AC993" s="637"/>
      <c r="AD993" s="637"/>
      <c r="AE993" s="637"/>
      <c r="AF993" s="637"/>
      <c r="AG993" s="637"/>
      <c r="AH993" s="637"/>
      <c r="AI993" s="637"/>
      <c r="AJ993" s="637"/>
      <c r="AK993" s="637"/>
      <c r="AL993" s="637"/>
      <c r="AM993" s="637"/>
      <c r="AN993" s="637"/>
      <c r="AO993" s="637"/>
      <c r="AP993" s="637"/>
      <c r="AQ993" s="637"/>
      <c r="AR993" s="637"/>
      <c r="AS993" s="637"/>
      <c r="AT993" s="637"/>
      <c r="AU993" s="637"/>
      <c r="AV993" s="637"/>
      <c r="AW993" s="637"/>
      <c r="AX993" s="637"/>
      <c r="AY993" s="637"/>
      <c r="AZ993" s="637"/>
      <c r="BA993" s="637"/>
      <c r="BB993" s="637"/>
      <c r="BC993" s="637"/>
      <c r="BD993" s="637"/>
      <c r="BE993" s="637"/>
      <c r="BF993" s="637"/>
      <c r="BG993" s="637"/>
      <c r="BH993" s="637"/>
      <c r="BI993" s="637"/>
      <c r="BJ993" s="637"/>
      <c r="BK993" s="637"/>
      <c r="BL993" s="637"/>
      <c r="BM993" s="637"/>
      <c r="BN993" s="637"/>
      <c r="BO993" s="637"/>
      <c r="BP993" s="637"/>
      <c r="BQ993" s="637"/>
      <c r="BR993" s="637"/>
      <c r="BS993" s="637"/>
      <c r="BT993" s="637"/>
      <c r="BU993" s="637"/>
      <c r="BV993" s="637"/>
      <c r="BW993" s="637"/>
      <c r="BX993" s="637"/>
      <c r="BY993" s="637"/>
      <c r="BZ993" s="637"/>
      <c r="CA993" s="637"/>
      <c r="CB993" s="637"/>
    </row>
    <row r="994" spans="3:80">
      <c r="C994" s="636"/>
      <c r="D994" s="637"/>
      <c r="E994" s="637"/>
      <c r="F994" s="637"/>
      <c r="G994" s="637"/>
      <c r="H994" s="637"/>
      <c r="I994" s="637"/>
      <c r="J994" s="637"/>
      <c r="K994" s="637"/>
      <c r="L994" s="637"/>
      <c r="M994" s="637"/>
      <c r="N994" s="637"/>
      <c r="O994" s="637"/>
      <c r="P994" s="637"/>
      <c r="Q994" s="637"/>
      <c r="R994" s="637"/>
      <c r="S994" s="637"/>
      <c r="T994" s="637"/>
      <c r="U994" s="637"/>
      <c r="V994" s="637"/>
      <c r="W994" s="637"/>
      <c r="X994" s="637"/>
      <c r="Y994" s="637"/>
      <c r="Z994" s="637"/>
      <c r="AA994" s="637"/>
      <c r="AB994" s="637"/>
      <c r="AC994" s="637"/>
      <c r="AD994" s="637"/>
      <c r="AE994" s="637"/>
      <c r="AF994" s="637"/>
      <c r="AG994" s="637"/>
      <c r="AH994" s="637"/>
      <c r="AI994" s="637"/>
      <c r="AJ994" s="637"/>
      <c r="AK994" s="637"/>
      <c r="AL994" s="637"/>
      <c r="AM994" s="637"/>
      <c r="AN994" s="637"/>
      <c r="AO994" s="637"/>
      <c r="AP994" s="637"/>
      <c r="AQ994" s="637"/>
      <c r="AR994" s="637"/>
      <c r="AS994" s="637"/>
      <c r="AT994" s="637"/>
      <c r="AU994" s="637"/>
      <c r="AV994" s="637"/>
      <c r="AW994" s="637"/>
      <c r="AX994" s="637"/>
      <c r="AY994" s="637"/>
      <c r="AZ994" s="637"/>
      <c r="BA994" s="637"/>
      <c r="BB994" s="637"/>
      <c r="BC994" s="637"/>
      <c r="BD994" s="637"/>
      <c r="BE994" s="637"/>
      <c r="BF994" s="637"/>
      <c r="BG994" s="637"/>
      <c r="BH994" s="637"/>
      <c r="BI994" s="637"/>
      <c r="BJ994" s="637"/>
      <c r="BK994" s="637"/>
      <c r="BL994" s="637"/>
      <c r="BM994" s="637"/>
      <c r="BN994" s="637"/>
      <c r="BO994" s="637"/>
      <c r="BP994" s="637"/>
      <c r="BQ994" s="637"/>
      <c r="BR994" s="637"/>
      <c r="BS994" s="637"/>
      <c r="BT994" s="637"/>
      <c r="BU994" s="637"/>
      <c r="BV994" s="637"/>
      <c r="BW994" s="637"/>
      <c r="BX994" s="637"/>
      <c r="BY994" s="637"/>
      <c r="BZ994" s="637"/>
      <c r="CA994" s="637"/>
      <c r="CB994" s="637"/>
    </row>
    <row r="995" spans="3:80">
      <c r="C995" s="636"/>
      <c r="D995" s="637"/>
      <c r="E995" s="637"/>
      <c r="F995" s="637"/>
      <c r="G995" s="637"/>
      <c r="H995" s="637"/>
      <c r="I995" s="637"/>
      <c r="J995" s="637"/>
      <c r="K995" s="637"/>
      <c r="L995" s="637"/>
      <c r="M995" s="637"/>
      <c r="N995" s="637"/>
      <c r="O995" s="637"/>
      <c r="P995" s="637"/>
      <c r="Q995" s="637"/>
      <c r="R995" s="637"/>
      <c r="S995" s="637"/>
      <c r="T995" s="637"/>
      <c r="U995" s="637"/>
      <c r="V995" s="637"/>
      <c r="W995" s="637"/>
      <c r="X995" s="637"/>
      <c r="Y995" s="637"/>
      <c r="Z995" s="637"/>
      <c r="AA995" s="637"/>
      <c r="AB995" s="637"/>
      <c r="AC995" s="637"/>
      <c r="AD995" s="637"/>
      <c r="AE995" s="637"/>
      <c r="AF995" s="637"/>
      <c r="AG995" s="637"/>
      <c r="AH995" s="637"/>
      <c r="AI995" s="637"/>
      <c r="AJ995" s="637"/>
      <c r="AK995" s="637"/>
      <c r="AL995" s="637"/>
      <c r="AM995" s="637"/>
      <c r="AN995" s="637"/>
      <c r="AO995" s="637"/>
      <c r="AP995" s="637"/>
      <c r="AQ995" s="637"/>
      <c r="AR995" s="637"/>
      <c r="AS995" s="637"/>
      <c r="AT995" s="637"/>
      <c r="AU995" s="637"/>
      <c r="AV995" s="637"/>
      <c r="AW995" s="637"/>
      <c r="AX995" s="637"/>
      <c r="AY995" s="637"/>
      <c r="AZ995" s="637"/>
      <c r="BA995" s="637"/>
      <c r="BB995" s="637"/>
      <c r="BC995" s="637"/>
      <c r="BD995" s="637"/>
      <c r="BE995" s="637"/>
      <c r="BF995" s="637"/>
      <c r="BG995" s="637"/>
      <c r="BH995" s="637"/>
      <c r="BI995" s="637"/>
      <c r="BJ995" s="637"/>
      <c r="BK995" s="637"/>
      <c r="BL995" s="637"/>
      <c r="BM995" s="637"/>
      <c r="BN995" s="637"/>
      <c r="BO995" s="637"/>
      <c r="BP995" s="637"/>
      <c r="BQ995" s="637"/>
      <c r="BR995" s="637"/>
      <c r="BS995" s="637"/>
      <c r="BT995" s="637"/>
      <c r="BU995" s="637"/>
      <c r="BV995" s="637"/>
      <c r="BW995" s="637"/>
      <c r="BX995" s="637"/>
      <c r="BY995" s="637"/>
      <c r="BZ995" s="637"/>
      <c r="CA995" s="637"/>
      <c r="CB995" s="637"/>
    </row>
    <row r="996" spans="3:80">
      <c r="C996" s="636"/>
      <c r="D996" s="637"/>
      <c r="E996" s="637"/>
      <c r="F996" s="637"/>
      <c r="G996" s="637"/>
      <c r="H996" s="637"/>
      <c r="I996" s="637"/>
      <c r="J996" s="637"/>
      <c r="K996" s="637"/>
      <c r="L996" s="637"/>
      <c r="M996" s="637"/>
      <c r="N996" s="637"/>
      <c r="O996" s="637"/>
      <c r="P996" s="637"/>
      <c r="Q996" s="637"/>
      <c r="R996" s="637"/>
      <c r="S996" s="637"/>
      <c r="T996" s="637"/>
      <c r="U996" s="637"/>
      <c r="V996" s="637"/>
      <c r="W996" s="637"/>
      <c r="X996" s="637"/>
      <c r="Y996" s="637"/>
      <c r="Z996" s="637"/>
      <c r="AA996" s="637"/>
      <c r="AB996" s="637"/>
      <c r="AC996" s="637"/>
      <c r="AD996" s="637"/>
      <c r="AE996" s="637"/>
      <c r="AF996" s="637"/>
      <c r="AG996" s="637"/>
      <c r="AH996" s="637"/>
      <c r="AI996" s="637"/>
      <c r="AJ996" s="637"/>
      <c r="AK996" s="637"/>
      <c r="AL996" s="637"/>
      <c r="AM996" s="637"/>
      <c r="AN996" s="637"/>
      <c r="AO996" s="637"/>
      <c r="AP996" s="637"/>
      <c r="AQ996" s="637"/>
      <c r="AR996" s="637"/>
      <c r="AS996" s="637"/>
      <c r="AT996" s="637"/>
      <c r="AU996" s="637"/>
      <c r="AV996" s="637"/>
      <c r="AW996" s="637"/>
      <c r="AX996" s="637"/>
      <c r="AY996" s="637"/>
      <c r="AZ996" s="637"/>
      <c r="BA996" s="637"/>
      <c r="BB996" s="637"/>
      <c r="BC996" s="637"/>
      <c r="BD996" s="637"/>
      <c r="BE996" s="637"/>
      <c r="BF996" s="637"/>
      <c r="BG996" s="637"/>
      <c r="BH996" s="637"/>
      <c r="BI996" s="637"/>
      <c r="BJ996" s="637"/>
      <c r="BK996" s="637"/>
      <c r="BL996" s="637"/>
      <c r="BM996" s="637"/>
      <c r="BN996" s="637"/>
      <c r="BO996" s="637"/>
      <c r="BP996" s="637"/>
      <c r="BQ996" s="637"/>
      <c r="BR996" s="637"/>
      <c r="BS996" s="637"/>
      <c r="BT996" s="637"/>
      <c r="BU996" s="637"/>
      <c r="BV996" s="637"/>
      <c r="BW996" s="637"/>
      <c r="BX996" s="637"/>
      <c r="BY996" s="637"/>
      <c r="BZ996" s="637"/>
      <c r="CA996" s="637"/>
      <c r="CB996" s="637"/>
    </row>
    <row r="997" spans="3:80">
      <c r="C997" s="636"/>
      <c r="D997" s="637"/>
      <c r="E997" s="637"/>
      <c r="F997" s="637"/>
      <c r="G997" s="637"/>
      <c r="H997" s="637"/>
      <c r="I997" s="637"/>
      <c r="J997" s="637"/>
      <c r="K997" s="637"/>
      <c r="L997" s="637"/>
      <c r="M997" s="637"/>
      <c r="N997" s="637"/>
      <c r="O997" s="637"/>
      <c r="P997" s="637"/>
      <c r="Q997" s="637"/>
      <c r="R997" s="637"/>
      <c r="S997" s="637"/>
      <c r="T997" s="637"/>
      <c r="U997" s="637"/>
      <c r="V997" s="637"/>
      <c r="W997" s="637"/>
      <c r="X997" s="637"/>
      <c r="Y997" s="637"/>
      <c r="Z997" s="637"/>
      <c r="AA997" s="637"/>
      <c r="AB997" s="637"/>
      <c r="AC997" s="637"/>
      <c r="AD997" s="637"/>
      <c r="AE997" s="637"/>
      <c r="AF997" s="637"/>
      <c r="AG997" s="637"/>
      <c r="AH997" s="637"/>
      <c r="AI997" s="637"/>
      <c r="AJ997" s="637"/>
      <c r="AK997" s="637"/>
      <c r="AL997" s="637"/>
      <c r="AM997" s="637"/>
      <c r="AN997" s="637"/>
      <c r="AO997" s="637"/>
      <c r="AP997" s="637"/>
      <c r="AQ997" s="637"/>
      <c r="AR997" s="637"/>
      <c r="AS997" s="637"/>
      <c r="AT997" s="637"/>
      <c r="AU997" s="637"/>
      <c r="AV997" s="637"/>
      <c r="AW997" s="637"/>
      <c r="AX997" s="637"/>
      <c r="AY997" s="637"/>
      <c r="AZ997" s="637"/>
      <c r="BA997" s="637"/>
      <c r="BB997" s="637"/>
      <c r="BC997" s="637"/>
      <c r="BD997" s="637"/>
      <c r="BE997" s="637"/>
      <c r="BF997" s="637"/>
      <c r="BG997" s="637"/>
      <c r="BH997" s="637"/>
      <c r="BI997" s="637"/>
      <c r="BJ997" s="637"/>
      <c r="BK997" s="637"/>
      <c r="BL997" s="637"/>
      <c r="BM997" s="637"/>
      <c r="BN997" s="637"/>
      <c r="BO997" s="637"/>
      <c r="BP997" s="637"/>
      <c r="BQ997" s="637"/>
      <c r="BR997" s="637"/>
      <c r="BS997" s="637"/>
      <c r="BT997" s="637"/>
      <c r="BU997" s="637"/>
      <c r="BV997" s="637"/>
      <c r="BW997" s="637"/>
      <c r="BX997" s="637"/>
      <c r="BY997" s="637"/>
      <c r="BZ997" s="637"/>
      <c r="CA997" s="637"/>
      <c r="CB997" s="637"/>
    </row>
    <row r="998" spans="3:80">
      <c r="C998" s="636"/>
      <c r="D998" s="637"/>
      <c r="E998" s="637"/>
      <c r="F998" s="637"/>
      <c r="G998" s="637"/>
      <c r="H998" s="637"/>
      <c r="I998" s="637"/>
      <c r="J998" s="637"/>
      <c r="K998" s="637"/>
      <c r="L998" s="637"/>
      <c r="M998" s="637"/>
      <c r="N998" s="637"/>
      <c r="O998" s="637"/>
      <c r="P998" s="637"/>
      <c r="Q998" s="637"/>
      <c r="R998" s="637"/>
      <c r="S998" s="637"/>
      <c r="T998" s="637"/>
      <c r="U998" s="637"/>
      <c r="V998" s="637"/>
      <c r="W998" s="637"/>
      <c r="X998" s="637"/>
      <c r="Y998" s="637"/>
      <c r="Z998" s="637"/>
      <c r="AA998" s="637"/>
      <c r="AB998" s="637"/>
      <c r="AC998" s="637"/>
      <c r="AD998" s="637"/>
      <c r="AE998" s="637"/>
      <c r="AF998" s="637"/>
      <c r="AG998" s="637"/>
      <c r="AH998" s="637"/>
      <c r="AI998" s="637"/>
      <c r="AJ998" s="637"/>
      <c r="AK998" s="637"/>
      <c r="AL998" s="637"/>
      <c r="AM998" s="637"/>
      <c r="AN998" s="637"/>
      <c r="AO998" s="637"/>
      <c r="AP998" s="637"/>
      <c r="AQ998" s="637"/>
      <c r="AR998" s="637"/>
      <c r="AS998" s="637"/>
      <c r="AT998" s="637"/>
      <c r="AU998" s="637"/>
      <c r="AV998" s="637"/>
      <c r="AW998" s="637"/>
      <c r="AX998" s="637"/>
      <c r="AY998" s="637"/>
      <c r="AZ998" s="637"/>
      <c r="BA998" s="637"/>
      <c r="BB998" s="637"/>
      <c r="BC998" s="637"/>
      <c r="BD998" s="637"/>
      <c r="BE998" s="637"/>
      <c r="BF998" s="637"/>
      <c r="BG998" s="637"/>
      <c r="BH998" s="637"/>
      <c r="BI998" s="637"/>
      <c r="BJ998" s="637"/>
      <c r="BK998" s="637"/>
      <c r="BL998" s="637"/>
      <c r="BM998" s="637"/>
      <c r="BN998" s="637"/>
      <c r="BO998" s="637"/>
      <c r="BP998" s="637"/>
      <c r="BQ998" s="637"/>
      <c r="BR998" s="637"/>
      <c r="BS998" s="637"/>
      <c r="BT998" s="637"/>
      <c r="BU998" s="637"/>
      <c r="BV998" s="637"/>
      <c r="BW998" s="637"/>
      <c r="BX998" s="637"/>
      <c r="BY998" s="637"/>
      <c r="BZ998" s="637"/>
      <c r="CA998" s="637"/>
      <c r="CB998" s="637"/>
    </row>
    <row r="999" spans="3:80">
      <c r="C999" s="636"/>
      <c r="D999" s="637"/>
      <c r="E999" s="637"/>
      <c r="F999" s="637"/>
      <c r="G999" s="637"/>
      <c r="H999" s="637"/>
      <c r="I999" s="637"/>
      <c r="J999" s="637"/>
      <c r="K999" s="637"/>
      <c r="L999" s="637"/>
      <c r="M999" s="637"/>
      <c r="N999" s="637"/>
      <c r="O999" s="637"/>
      <c r="P999" s="637"/>
      <c r="Q999" s="637"/>
      <c r="R999" s="637"/>
      <c r="S999" s="637"/>
      <c r="T999" s="637"/>
      <c r="U999" s="637"/>
      <c r="V999" s="637"/>
      <c r="W999" s="637"/>
      <c r="X999" s="637"/>
      <c r="Y999" s="637"/>
      <c r="Z999" s="637"/>
      <c r="AA999" s="637"/>
      <c r="AB999" s="637"/>
      <c r="AC999" s="637"/>
      <c r="AD999" s="637"/>
      <c r="AE999" s="637"/>
      <c r="AF999" s="637"/>
      <c r="AG999" s="637"/>
      <c r="AH999" s="637"/>
      <c r="AI999" s="637"/>
      <c r="AJ999" s="637"/>
      <c r="AK999" s="637"/>
      <c r="AL999" s="637"/>
      <c r="AM999" s="637"/>
      <c r="AN999" s="637"/>
      <c r="AO999" s="637"/>
      <c r="AP999" s="637"/>
      <c r="AQ999" s="637"/>
      <c r="AR999" s="637"/>
      <c r="AS999" s="637"/>
      <c r="AT999" s="637"/>
      <c r="AU999" s="637"/>
      <c r="AV999" s="637"/>
      <c r="AW999" s="637"/>
      <c r="AX999" s="637"/>
      <c r="AY999" s="637"/>
      <c r="AZ999" s="637"/>
      <c r="BA999" s="637"/>
      <c r="BB999" s="637"/>
      <c r="BC999" s="637"/>
      <c r="BD999" s="637"/>
      <c r="BE999" s="637"/>
      <c r="BF999" s="637"/>
      <c r="BG999" s="637"/>
      <c r="BH999" s="637"/>
      <c r="BI999" s="637"/>
      <c r="BJ999" s="637"/>
      <c r="BK999" s="637"/>
      <c r="BL999" s="637"/>
      <c r="BM999" s="637"/>
      <c r="BN999" s="637"/>
      <c r="BO999" s="637"/>
      <c r="BP999" s="637"/>
      <c r="BQ999" s="637"/>
      <c r="BR999" s="637"/>
      <c r="BS999" s="637"/>
      <c r="BT999" s="637"/>
      <c r="BU999" s="637"/>
      <c r="BV999" s="637"/>
      <c r="BW999" s="637"/>
      <c r="BX999" s="637"/>
      <c r="BY999" s="637"/>
      <c r="BZ999" s="637"/>
      <c r="CA999" s="637"/>
      <c r="CB999" s="637"/>
    </row>
    <row r="1000" spans="3:80">
      <c r="C1000" s="636"/>
      <c r="D1000" s="637"/>
      <c r="E1000" s="637"/>
      <c r="F1000" s="637"/>
      <c r="G1000" s="637"/>
      <c r="H1000" s="637"/>
      <c r="I1000" s="637"/>
      <c r="J1000" s="637"/>
      <c r="K1000" s="637"/>
      <c r="L1000" s="637"/>
      <c r="M1000" s="637"/>
      <c r="N1000" s="637"/>
      <c r="O1000" s="637"/>
      <c r="P1000" s="637"/>
      <c r="Q1000" s="637"/>
      <c r="R1000" s="637"/>
      <c r="S1000" s="637"/>
      <c r="T1000" s="637"/>
      <c r="U1000" s="637"/>
      <c r="V1000" s="637"/>
      <c r="W1000" s="637"/>
      <c r="X1000" s="637"/>
      <c r="Y1000" s="637"/>
      <c r="Z1000" s="637"/>
      <c r="AA1000" s="637"/>
      <c r="AB1000" s="637"/>
      <c r="AC1000" s="637"/>
      <c r="AD1000" s="637"/>
      <c r="AE1000" s="637"/>
      <c r="AF1000" s="637"/>
      <c r="AG1000" s="637"/>
      <c r="AH1000" s="637"/>
      <c r="AI1000" s="637"/>
      <c r="AJ1000" s="637"/>
      <c r="AK1000" s="637"/>
      <c r="AL1000" s="637"/>
      <c r="AM1000" s="637"/>
      <c r="AN1000" s="637"/>
      <c r="AO1000" s="637"/>
      <c r="AP1000" s="637"/>
      <c r="AQ1000" s="637"/>
      <c r="AR1000" s="637"/>
      <c r="AS1000" s="637"/>
      <c r="AT1000" s="637"/>
      <c r="AU1000" s="637"/>
      <c r="AV1000" s="637"/>
      <c r="AW1000" s="637"/>
      <c r="AX1000" s="637"/>
      <c r="AY1000" s="637"/>
      <c r="AZ1000" s="637"/>
      <c r="BA1000" s="637"/>
      <c r="BB1000" s="637"/>
      <c r="BC1000" s="637"/>
      <c r="BD1000" s="637"/>
      <c r="BE1000" s="637"/>
      <c r="BF1000" s="637"/>
      <c r="BG1000" s="637"/>
      <c r="BH1000" s="637"/>
      <c r="BI1000" s="637"/>
      <c r="BJ1000" s="637"/>
      <c r="BK1000" s="637"/>
      <c r="BL1000" s="637"/>
      <c r="BM1000" s="637"/>
      <c r="BN1000" s="637"/>
      <c r="BO1000" s="637"/>
      <c r="BP1000" s="637"/>
      <c r="BQ1000" s="637"/>
      <c r="BR1000" s="637"/>
      <c r="BS1000" s="637"/>
      <c r="BT1000" s="637"/>
      <c r="BU1000" s="637"/>
      <c r="BV1000" s="637"/>
      <c r="BW1000" s="637"/>
      <c r="BX1000" s="637"/>
      <c r="BY1000" s="637"/>
      <c r="BZ1000" s="637"/>
      <c r="CA1000" s="637"/>
      <c r="CB1000" s="637"/>
    </row>
    <row r="1001" spans="3:80">
      <c r="C1001" s="636"/>
      <c r="D1001" s="637"/>
      <c r="E1001" s="637"/>
      <c r="F1001" s="637"/>
      <c r="G1001" s="637"/>
      <c r="H1001" s="637"/>
      <c r="I1001" s="637"/>
      <c r="J1001" s="637"/>
      <c r="K1001" s="637"/>
      <c r="L1001" s="637"/>
      <c r="M1001" s="637"/>
      <c r="N1001" s="637"/>
      <c r="O1001" s="637"/>
      <c r="P1001" s="637"/>
      <c r="Q1001" s="637"/>
      <c r="R1001" s="637"/>
      <c r="S1001" s="637"/>
      <c r="T1001" s="637"/>
      <c r="U1001" s="637"/>
      <c r="V1001" s="637"/>
      <c r="W1001" s="637"/>
      <c r="X1001" s="637"/>
      <c r="Y1001" s="637"/>
      <c r="Z1001" s="637"/>
      <c r="AA1001" s="637"/>
      <c r="AB1001" s="637"/>
      <c r="AC1001" s="637"/>
      <c r="AD1001" s="637"/>
      <c r="AE1001" s="637"/>
      <c r="AF1001" s="637"/>
      <c r="AG1001" s="637"/>
      <c r="AH1001" s="637"/>
      <c r="AI1001" s="637"/>
      <c r="AJ1001" s="637"/>
      <c r="AK1001" s="637"/>
      <c r="AL1001" s="637"/>
      <c r="AM1001" s="637"/>
      <c r="AN1001" s="637"/>
      <c r="AO1001" s="637"/>
      <c r="AP1001" s="637"/>
      <c r="AQ1001" s="637"/>
      <c r="AR1001" s="637"/>
      <c r="AS1001" s="637"/>
      <c r="AT1001" s="637"/>
      <c r="AU1001" s="637"/>
      <c r="AV1001" s="637"/>
      <c r="AW1001" s="637"/>
      <c r="AX1001" s="637"/>
      <c r="AY1001" s="637"/>
      <c r="AZ1001" s="637"/>
      <c r="BA1001" s="637"/>
      <c r="BB1001" s="637"/>
      <c r="BC1001" s="637"/>
      <c r="BD1001" s="637"/>
      <c r="BE1001" s="637"/>
      <c r="BF1001" s="637"/>
      <c r="BG1001" s="637"/>
      <c r="BH1001" s="637"/>
      <c r="BI1001" s="637"/>
      <c r="BJ1001" s="637"/>
      <c r="BK1001" s="637"/>
      <c r="BL1001" s="637"/>
      <c r="BM1001" s="637"/>
      <c r="BN1001" s="637"/>
      <c r="BO1001" s="637"/>
      <c r="BP1001" s="637"/>
      <c r="BQ1001" s="637"/>
      <c r="BR1001" s="637"/>
      <c r="BS1001" s="637"/>
      <c r="BT1001" s="637"/>
      <c r="BU1001" s="637"/>
      <c r="BV1001" s="637"/>
      <c r="BW1001" s="637"/>
      <c r="BX1001" s="637"/>
      <c r="BY1001" s="637"/>
      <c r="BZ1001" s="637"/>
      <c r="CA1001" s="637"/>
      <c r="CB1001" s="637"/>
    </row>
    <row r="1002" spans="3:80">
      <c r="C1002" s="636"/>
      <c r="D1002" s="637"/>
      <c r="E1002" s="637"/>
      <c r="F1002" s="637"/>
      <c r="G1002" s="637"/>
      <c r="H1002" s="637"/>
      <c r="I1002" s="637"/>
      <c r="J1002" s="637"/>
      <c r="K1002" s="637"/>
      <c r="L1002" s="637"/>
      <c r="M1002" s="637"/>
      <c r="N1002" s="637"/>
      <c r="O1002" s="637"/>
      <c r="P1002" s="637"/>
      <c r="Q1002" s="637"/>
      <c r="R1002" s="637"/>
      <c r="S1002" s="637"/>
      <c r="T1002" s="637"/>
      <c r="U1002" s="637"/>
      <c r="V1002" s="637"/>
      <c r="W1002" s="637"/>
      <c r="X1002" s="637"/>
      <c r="Y1002" s="637"/>
      <c r="Z1002" s="637"/>
      <c r="AA1002" s="637"/>
      <c r="AB1002" s="637"/>
      <c r="AC1002" s="637"/>
      <c r="AD1002" s="637"/>
      <c r="AE1002" s="637"/>
      <c r="AF1002" s="637"/>
      <c r="AG1002" s="637"/>
      <c r="AH1002" s="637"/>
      <c r="AI1002" s="637"/>
      <c r="AJ1002" s="637"/>
      <c r="AK1002" s="637"/>
      <c r="AL1002" s="637"/>
      <c r="AM1002" s="637"/>
      <c r="AN1002" s="637"/>
      <c r="AO1002" s="637"/>
      <c r="AP1002" s="637"/>
      <c r="AQ1002" s="637"/>
      <c r="AR1002" s="637"/>
      <c r="AS1002" s="637"/>
      <c r="AT1002" s="637"/>
      <c r="AU1002" s="637"/>
      <c r="AV1002" s="637"/>
      <c r="AW1002" s="637"/>
      <c r="AX1002" s="637"/>
      <c r="AY1002" s="637"/>
      <c r="AZ1002" s="637"/>
      <c r="BA1002" s="637"/>
      <c r="BB1002" s="637"/>
      <c r="BC1002" s="637"/>
      <c r="BD1002" s="637"/>
      <c r="BE1002" s="637"/>
      <c r="BF1002" s="637"/>
      <c r="BG1002" s="637"/>
      <c r="BH1002" s="637"/>
      <c r="BI1002" s="637"/>
      <c r="BJ1002" s="637"/>
      <c r="BK1002" s="637"/>
      <c r="BL1002" s="637"/>
      <c r="BM1002" s="637"/>
      <c r="BN1002" s="637"/>
      <c r="BO1002" s="637"/>
      <c r="BP1002" s="637"/>
      <c r="BQ1002" s="637"/>
      <c r="BR1002" s="637"/>
      <c r="BS1002" s="637"/>
      <c r="BT1002" s="637"/>
      <c r="BU1002" s="637"/>
      <c r="BV1002" s="637"/>
      <c r="BW1002" s="637"/>
      <c r="BX1002" s="637"/>
      <c r="BY1002" s="637"/>
      <c r="BZ1002" s="637"/>
      <c r="CA1002" s="637"/>
      <c r="CB1002" s="637"/>
    </row>
    <row r="1003" spans="3:80">
      <c r="C1003" s="636"/>
      <c r="D1003" s="637"/>
      <c r="E1003" s="637"/>
      <c r="F1003" s="637"/>
      <c r="G1003" s="637"/>
      <c r="H1003" s="637"/>
      <c r="I1003" s="637"/>
      <c r="J1003" s="637"/>
      <c r="K1003" s="637"/>
      <c r="L1003" s="637"/>
      <c r="M1003" s="637"/>
      <c r="N1003" s="637"/>
      <c r="O1003" s="637"/>
      <c r="P1003" s="637"/>
      <c r="Q1003" s="637"/>
      <c r="R1003" s="637"/>
      <c r="S1003" s="637"/>
      <c r="T1003" s="637"/>
      <c r="U1003" s="637"/>
      <c r="V1003" s="637"/>
      <c r="W1003" s="637"/>
      <c r="X1003" s="637"/>
      <c r="Y1003" s="637"/>
      <c r="Z1003" s="637"/>
      <c r="AA1003" s="637"/>
      <c r="AB1003" s="637"/>
      <c r="AC1003" s="637"/>
      <c r="AD1003" s="637"/>
      <c r="AE1003" s="637"/>
      <c r="AF1003" s="637"/>
      <c r="AG1003" s="637"/>
      <c r="AH1003" s="637"/>
      <c r="AI1003" s="637"/>
      <c r="AJ1003" s="637"/>
      <c r="AK1003" s="637"/>
      <c r="AL1003" s="637"/>
      <c r="AM1003" s="637"/>
      <c r="AN1003" s="637"/>
      <c r="AO1003" s="637"/>
      <c r="AP1003" s="637"/>
      <c r="AQ1003" s="637"/>
      <c r="AR1003" s="637"/>
      <c r="AS1003" s="637"/>
      <c r="AT1003" s="637"/>
      <c r="AU1003" s="637"/>
      <c r="AV1003" s="637"/>
      <c r="AW1003" s="637"/>
      <c r="AX1003" s="637"/>
      <c r="AY1003" s="637"/>
      <c r="AZ1003" s="637"/>
      <c r="BA1003" s="637"/>
      <c r="BB1003" s="637"/>
      <c r="BC1003" s="637"/>
      <c r="BD1003" s="637"/>
      <c r="BE1003" s="637"/>
      <c r="BF1003" s="637"/>
      <c r="BG1003" s="637"/>
      <c r="BH1003" s="637"/>
      <c r="BI1003" s="637"/>
      <c r="BJ1003" s="637"/>
      <c r="BK1003" s="637"/>
      <c r="BL1003" s="637"/>
      <c r="BM1003" s="637"/>
      <c r="BN1003" s="637"/>
      <c r="BO1003" s="637"/>
      <c r="BP1003" s="637"/>
      <c r="BQ1003" s="637"/>
      <c r="BR1003" s="637"/>
      <c r="BS1003" s="637"/>
      <c r="BT1003" s="637"/>
      <c r="BU1003" s="637"/>
      <c r="BV1003" s="637"/>
      <c r="BW1003" s="637"/>
      <c r="BX1003" s="637"/>
      <c r="BY1003" s="637"/>
      <c r="BZ1003" s="637"/>
      <c r="CA1003" s="637"/>
      <c r="CB1003" s="637"/>
    </row>
    <row r="1004" spans="3:80">
      <c r="C1004" s="636"/>
      <c r="D1004" s="637"/>
      <c r="E1004" s="637"/>
      <c r="F1004" s="637"/>
      <c r="G1004" s="637"/>
      <c r="H1004" s="637"/>
      <c r="I1004" s="637"/>
      <c r="J1004" s="637"/>
      <c r="K1004" s="637"/>
      <c r="L1004" s="637"/>
      <c r="M1004" s="637"/>
      <c r="N1004" s="637"/>
      <c r="O1004" s="637"/>
      <c r="P1004" s="637"/>
      <c r="Q1004" s="637"/>
      <c r="R1004" s="637"/>
      <c r="S1004" s="637"/>
      <c r="T1004" s="637"/>
      <c r="U1004" s="637"/>
      <c r="V1004" s="637"/>
      <c r="W1004" s="637"/>
      <c r="X1004" s="637"/>
      <c r="Y1004" s="637"/>
      <c r="Z1004" s="637"/>
      <c r="AA1004" s="637"/>
      <c r="AB1004" s="637"/>
      <c r="AC1004" s="637"/>
      <c r="AD1004" s="637"/>
      <c r="AE1004" s="637"/>
      <c r="AF1004" s="637"/>
      <c r="AG1004" s="637"/>
      <c r="AH1004" s="637"/>
      <c r="AI1004" s="637"/>
      <c r="AJ1004" s="637"/>
      <c r="AK1004" s="637"/>
      <c r="AL1004" s="637"/>
      <c r="AM1004" s="637"/>
      <c r="AN1004" s="637"/>
      <c r="AO1004" s="637"/>
      <c r="AP1004" s="637"/>
      <c r="AQ1004" s="637"/>
      <c r="AR1004" s="637"/>
      <c r="AS1004" s="637"/>
      <c r="AT1004" s="637"/>
      <c r="AU1004" s="637"/>
      <c r="AV1004" s="637"/>
      <c r="AW1004" s="637"/>
      <c r="AX1004" s="637"/>
      <c r="AY1004" s="637"/>
      <c r="AZ1004" s="637"/>
      <c r="BA1004" s="637"/>
      <c r="BB1004" s="637"/>
      <c r="BC1004" s="637"/>
      <c r="BD1004" s="637"/>
      <c r="BE1004" s="637"/>
      <c r="BF1004" s="637"/>
      <c r="BG1004" s="637"/>
      <c r="BH1004" s="637"/>
      <c r="BI1004" s="637"/>
      <c r="BJ1004" s="637"/>
      <c r="BK1004" s="637"/>
      <c r="BL1004" s="637"/>
      <c r="BM1004" s="637"/>
      <c r="BN1004" s="637"/>
      <c r="BO1004" s="637"/>
      <c r="BP1004" s="637"/>
      <c r="BQ1004" s="637"/>
      <c r="BR1004" s="637"/>
      <c r="BS1004" s="637"/>
      <c r="BT1004" s="637"/>
      <c r="BU1004" s="637"/>
      <c r="BV1004" s="637"/>
      <c r="BW1004" s="637"/>
      <c r="BX1004" s="637"/>
      <c r="BY1004" s="637"/>
      <c r="BZ1004" s="637"/>
      <c r="CA1004" s="637"/>
      <c r="CB1004" s="637"/>
    </row>
    <row r="1005" spans="3:80">
      <c r="C1005" s="636"/>
      <c r="D1005" s="637"/>
      <c r="E1005" s="637"/>
      <c r="F1005" s="637"/>
      <c r="G1005" s="637"/>
      <c r="H1005" s="637"/>
      <c r="I1005" s="637"/>
      <c r="J1005" s="637"/>
      <c r="K1005" s="637"/>
      <c r="L1005" s="637"/>
      <c r="M1005" s="637"/>
      <c r="N1005" s="637"/>
      <c r="O1005" s="637"/>
      <c r="P1005" s="637"/>
      <c r="Q1005" s="637"/>
      <c r="R1005" s="637"/>
      <c r="S1005" s="637"/>
      <c r="T1005" s="637"/>
      <c r="U1005" s="637"/>
      <c r="V1005" s="637"/>
      <c r="W1005" s="637"/>
      <c r="X1005" s="637"/>
      <c r="Y1005" s="637"/>
      <c r="Z1005" s="637"/>
      <c r="AA1005" s="637"/>
      <c r="AB1005" s="637"/>
      <c r="AC1005" s="637"/>
      <c r="AD1005" s="637"/>
      <c r="AE1005" s="637"/>
      <c r="AF1005" s="637"/>
      <c r="AG1005" s="637"/>
      <c r="AH1005" s="637"/>
      <c r="AI1005" s="637"/>
      <c r="AJ1005" s="637"/>
      <c r="AK1005" s="637"/>
      <c r="AL1005" s="637"/>
      <c r="AM1005" s="637"/>
      <c r="AN1005" s="637"/>
      <c r="AO1005" s="637"/>
      <c r="AP1005" s="637"/>
      <c r="AQ1005" s="637"/>
      <c r="AR1005" s="637"/>
      <c r="AS1005" s="637"/>
      <c r="AT1005" s="637"/>
      <c r="AU1005" s="637"/>
      <c r="AV1005" s="637"/>
      <c r="AW1005" s="637"/>
      <c r="AX1005" s="637"/>
      <c r="AY1005" s="637"/>
      <c r="AZ1005" s="637"/>
      <c r="BA1005" s="637"/>
      <c r="BB1005" s="637"/>
      <c r="BC1005" s="637"/>
      <c r="BD1005" s="637"/>
      <c r="BE1005" s="637"/>
      <c r="BF1005" s="637"/>
      <c r="BG1005" s="637"/>
      <c r="BH1005" s="637"/>
      <c r="BI1005" s="637"/>
      <c r="BJ1005" s="637"/>
      <c r="BK1005" s="637"/>
      <c r="BL1005" s="637"/>
      <c r="BM1005" s="637"/>
      <c r="BN1005" s="637"/>
      <c r="BO1005" s="637"/>
      <c r="BP1005" s="637"/>
      <c r="BQ1005" s="637"/>
      <c r="BR1005" s="637"/>
      <c r="BS1005" s="637"/>
      <c r="BT1005" s="637"/>
      <c r="BU1005" s="637"/>
      <c r="BV1005" s="637"/>
      <c r="BW1005" s="637"/>
      <c r="BX1005" s="637"/>
      <c r="BY1005" s="637"/>
      <c r="BZ1005" s="637"/>
      <c r="CA1005" s="637"/>
      <c r="CB1005" s="637"/>
    </row>
    <row r="1006" spans="3:80">
      <c r="C1006" s="636"/>
      <c r="D1006" s="637"/>
      <c r="E1006" s="637"/>
      <c r="F1006" s="637"/>
      <c r="G1006" s="637"/>
      <c r="H1006" s="637"/>
      <c r="I1006" s="637"/>
      <c r="J1006" s="637"/>
      <c r="K1006" s="637"/>
      <c r="L1006" s="637"/>
      <c r="M1006" s="637"/>
      <c r="N1006" s="637"/>
      <c r="O1006" s="637"/>
      <c r="P1006" s="637"/>
      <c r="Q1006" s="637"/>
      <c r="R1006" s="637"/>
      <c r="S1006" s="637"/>
      <c r="T1006" s="637"/>
      <c r="U1006" s="637"/>
      <c r="V1006" s="637"/>
      <c r="W1006" s="637"/>
      <c r="X1006" s="637"/>
      <c r="Y1006" s="637"/>
      <c r="Z1006" s="637"/>
      <c r="AA1006" s="637"/>
      <c r="AB1006" s="637"/>
      <c r="AC1006" s="637"/>
      <c r="AD1006" s="637"/>
      <c r="AE1006" s="637"/>
      <c r="AF1006" s="637"/>
      <c r="AG1006" s="637"/>
      <c r="AH1006" s="637"/>
      <c r="AI1006" s="637"/>
      <c r="AJ1006" s="637"/>
      <c r="AK1006" s="637"/>
      <c r="AL1006" s="637"/>
      <c r="AM1006" s="637"/>
      <c r="AN1006" s="637"/>
      <c r="AO1006" s="637"/>
      <c r="AP1006" s="637"/>
      <c r="AQ1006" s="637"/>
      <c r="AR1006" s="637"/>
      <c r="AS1006" s="637"/>
      <c r="AT1006" s="637"/>
      <c r="AU1006" s="637"/>
      <c r="AV1006" s="637"/>
      <c r="AW1006" s="637"/>
      <c r="AX1006" s="637"/>
      <c r="AY1006" s="637"/>
      <c r="AZ1006" s="637"/>
      <c r="BA1006" s="637"/>
      <c r="BB1006" s="637"/>
      <c r="BC1006" s="637"/>
      <c r="BD1006" s="637"/>
      <c r="BE1006" s="637"/>
      <c r="BF1006" s="637"/>
      <c r="BG1006" s="637"/>
      <c r="BH1006" s="637"/>
      <c r="BI1006" s="637"/>
      <c r="BJ1006" s="637"/>
      <c r="BK1006" s="637"/>
      <c r="BL1006" s="637"/>
      <c r="BM1006" s="637"/>
      <c r="BN1006" s="637"/>
      <c r="BO1006" s="637"/>
      <c r="BP1006" s="637"/>
      <c r="BQ1006" s="637"/>
      <c r="BR1006" s="637"/>
      <c r="BS1006" s="637"/>
      <c r="BT1006" s="637"/>
      <c r="BU1006" s="637"/>
      <c r="BV1006" s="637"/>
      <c r="BW1006" s="637"/>
      <c r="BX1006" s="637"/>
      <c r="BY1006" s="637"/>
      <c r="BZ1006" s="637"/>
      <c r="CA1006" s="637"/>
      <c r="CB1006" s="637"/>
    </row>
    <row r="1007" spans="3:80">
      <c r="C1007" s="636"/>
      <c r="D1007" s="637"/>
      <c r="E1007" s="637"/>
      <c r="F1007" s="637"/>
      <c r="G1007" s="637"/>
      <c r="H1007" s="637"/>
      <c r="I1007" s="637"/>
      <c r="J1007" s="637"/>
      <c r="K1007" s="637"/>
      <c r="L1007" s="637"/>
      <c r="M1007" s="637"/>
      <c r="N1007" s="637"/>
      <c r="O1007" s="637"/>
      <c r="P1007" s="637"/>
      <c r="Q1007" s="637"/>
      <c r="R1007" s="637"/>
      <c r="S1007" s="637"/>
      <c r="T1007" s="637"/>
      <c r="U1007" s="637"/>
      <c r="V1007" s="637"/>
      <c r="W1007" s="637"/>
      <c r="X1007" s="637"/>
      <c r="Y1007" s="637"/>
      <c r="Z1007" s="637"/>
      <c r="AA1007" s="637"/>
      <c r="AB1007" s="637"/>
      <c r="AC1007" s="637"/>
      <c r="AD1007" s="637"/>
      <c r="AE1007" s="637"/>
      <c r="AF1007" s="637"/>
      <c r="AG1007" s="637"/>
      <c r="AH1007" s="637"/>
      <c r="AI1007" s="637"/>
      <c r="AJ1007" s="637"/>
      <c r="AK1007" s="637"/>
      <c r="AL1007" s="637"/>
      <c r="AM1007" s="637"/>
      <c r="AN1007" s="637"/>
      <c r="AO1007" s="637"/>
      <c r="AP1007" s="637"/>
      <c r="AQ1007" s="637"/>
      <c r="AR1007" s="637"/>
      <c r="AS1007" s="637"/>
      <c r="AT1007" s="637"/>
      <c r="AU1007" s="637"/>
      <c r="AV1007" s="637"/>
      <c r="AW1007" s="637"/>
      <c r="AX1007" s="637"/>
      <c r="AY1007" s="637"/>
      <c r="AZ1007" s="637"/>
      <c r="BA1007" s="637"/>
      <c r="BB1007" s="637"/>
      <c r="BC1007" s="637"/>
      <c r="BD1007" s="637"/>
      <c r="BE1007" s="637"/>
      <c r="BF1007" s="637"/>
      <c r="BG1007" s="637"/>
      <c r="BH1007" s="637"/>
      <c r="BI1007" s="637"/>
      <c r="BJ1007" s="637"/>
      <c r="BK1007" s="637"/>
      <c r="BL1007" s="637"/>
      <c r="BM1007" s="637"/>
      <c r="BN1007" s="637"/>
      <c r="BO1007" s="637"/>
      <c r="BP1007" s="637"/>
      <c r="BQ1007" s="637"/>
      <c r="BR1007" s="637"/>
      <c r="BS1007" s="637"/>
      <c r="BT1007" s="637"/>
      <c r="BU1007" s="637"/>
      <c r="BV1007" s="637"/>
      <c r="BW1007" s="637"/>
      <c r="BX1007" s="637"/>
      <c r="BY1007" s="637"/>
      <c r="BZ1007" s="637"/>
      <c r="CA1007" s="637"/>
      <c r="CB1007" s="637"/>
    </row>
    <row r="1008" spans="3:80">
      <c r="C1008" s="636"/>
      <c r="D1008" s="637"/>
      <c r="E1008" s="637"/>
      <c r="F1008" s="637"/>
      <c r="G1008" s="637"/>
      <c r="H1008" s="637"/>
      <c r="I1008" s="637"/>
      <c r="J1008" s="637"/>
      <c r="K1008" s="637"/>
      <c r="L1008" s="637"/>
      <c r="M1008" s="637"/>
      <c r="N1008" s="637"/>
      <c r="O1008" s="637"/>
      <c r="P1008" s="637"/>
      <c r="Q1008" s="637"/>
      <c r="R1008" s="637"/>
      <c r="S1008" s="637"/>
      <c r="T1008" s="637"/>
      <c r="U1008" s="637"/>
      <c r="V1008" s="637"/>
      <c r="W1008" s="637"/>
      <c r="X1008" s="637"/>
      <c r="Y1008" s="637"/>
      <c r="Z1008" s="637"/>
      <c r="AA1008" s="637"/>
      <c r="AB1008" s="637"/>
      <c r="AC1008" s="637"/>
      <c r="AD1008" s="637"/>
      <c r="AE1008" s="637"/>
      <c r="AF1008" s="637"/>
      <c r="AG1008" s="637"/>
      <c r="AH1008" s="637"/>
      <c r="AI1008" s="637"/>
      <c r="AJ1008" s="637"/>
      <c r="AK1008" s="637"/>
      <c r="AL1008" s="637"/>
      <c r="AM1008" s="637"/>
      <c r="AN1008" s="637"/>
      <c r="AO1008" s="637"/>
      <c r="AP1008" s="637"/>
      <c r="AQ1008" s="637"/>
      <c r="AR1008" s="637"/>
      <c r="AS1008" s="637"/>
      <c r="AT1008" s="637"/>
      <c r="AU1008" s="637"/>
      <c r="AV1008" s="637"/>
      <c r="AW1008" s="637"/>
      <c r="AX1008" s="637"/>
      <c r="AY1008" s="637"/>
      <c r="AZ1008" s="637"/>
      <c r="BA1008" s="637"/>
      <c r="BB1008" s="637"/>
      <c r="BC1008" s="637"/>
      <c r="BD1008" s="637"/>
      <c r="BE1008" s="637"/>
      <c r="BF1008" s="637"/>
      <c r="BG1008" s="637"/>
      <c r="BH1008" s="637"/>
      <c r="BI1008" s="637"/>
      <c r="BJ1008" s="637"/>
      <c r="BK1008" s="637"/>
      <c r="BL1008" s="637"/>
      <c r="BM1008" s="637"/>
      <c r="BN1008" s="637"/>
      <c r="BO1008" s="637"/>
      <c r="BP1008" s="637"/>
      <c r="BQ1008" s="637"/>
      <c r="BR1008" s="637"/>
      <c r="BS1008" s="637"/>
      <c r="BT1008" s="637"/>
      <c r="BU1008" s="637"/>
      <c r="BV1008" s="637"/>
      <c r="BW1008" s="637"/>
      <c r="BX1008" s="637"/>
      <c r="BY1008" s="637"/>
      <c r="BZ1008" s="637"/>
      <c r="CA1008" s="637"/>
      <c r="CB1008" s="637"/>
    </row>
    <row r="1009" spans="3:80">
      <c r="C1009" s="636"/>
      <c r="D1009" s="637"/>
      <c r="E1009" s="637"/>
      <c r="F1009" s="637"/>
      <c r="G1009" s="637"/>
      <c r="H1009" s="637"/>
      <c r="I1009" s="637"/>
      <c r="J1009" s="637"/>
      <c r="K1009" s="637"/>
      <c r="L1009" s="637"/>
      <c r="M1009" s="637"/>
      <c r="N1009" s="637"/>
      <c r="O1009" s="637"/>
      <c r="P1009" s="637"/>
      <c r="Q1009" s="637"/>
      <c r="R1009" s="637"/>
      <c r="S1009" s="637"/>
      <c r="T1009" s="637"/>
      <c r="U1009" s="637"/>
      <c r="V1009" s="637"/>
      <c r="W1009" s="637"/>
      <c r="X1009" s="637"/>
      <c r="Y1009" s="637"/>
      <c r="Z1009" s="637"/>
      <c r="AA1009" s="637"/>
      <c r="AB1009" s="637"/>
      <c r="AC1009" s="637"/>
      <c r="AD1009" s="637"/>
      <c r="AE1009" s="637"/>
      <c r="AF1009" s="637"/>
      <c r="AG1009" s="637"/>
      <c r="AH1009" s="637"/>
      <c r="AI1009" s="637"/>
      <c r="AJ1009" s="637"/>
      <c r="AK1009" s="637"/>
      <c r="AL1009" s="637"/>
      <c r="AM1009" s="637"/>
      <c r="AN1009" s="637"/>
      <c r="AO1009" s="637"/>
      <c r="AP1009" s="637"/>
      <c r="AQ1009" s="637"/>
      <c r="AR1009" s="637"/>
      <c r="AS1009" s="637"/>
      <c r="AT1009" s="637"/>
      <c r="AU1009" s="637"/>
      <c r="AV1009" s="637"/>
      <c r="AW1009" s="637"/>
      <c r="AX1009" s="637"/>
      <c r="AY1009" s="637"/>
      <c r="AZ1009" s="637"/>
      <c r="BA1009" s="637"/>
      <c r="BB1009" s="637"/>
      <c r="BC1009" s="637"/>
      <c r="BD1009" s="637"/>
      <c r="BE1009" s="637"/>
      <c r="BF1009" s="637"/>
      <c r="BG1009" s="637"/>
      <c r="BH1009" s="637"/>
      <c r="BI1009" s="637"/>
      <c r="BJ1009" s="637"/>
      <c r="BK1009" s="637"/>
      <c r="BL1009" s="637"/>
      <c r="BM1009" s="637"/>
      <c r="BN1009" s="637"/>
      <c r="BO1009" s="637"/>
      <c r="BP1009" s="637"/>
      <c r="BQ1009" s="637"/>
      <c r="BR1009" s="637"/>
      <c r="BS1009" s="637"/>
      <c r="BT1009" s="637"/>
      <c r="BU1009" s="637"/>
      <c r="BV1009" s="637"/>
      <c r="BW1009" s="637"/>
      <c r="BX1009" s="637"/>
      <c r="BY1009" s="637"/>
      <c r="BZ1009" s="637"/>
      <c r="CA1009" s="637"/>
      <c r="CB1009" s="637"/>
    </row>
    <row r="1010" spans="3:80">
      <c r="C1010" s="636"/>
      <c r="D1010" s="637"/>
      <c r="E1010" s="637"/>
      <c r="F1010" s="637"/>
      <c r="G1010" s="637"/>
      <c r="H1010" s="637"/>
      <c r="I1010" s="637"/>
      <c r="J1010" s="637"/>
      <c r="K1010" s="637"/>
      <c r="L1010" s="637"/>
      <c r="M1010" s="637"/>
      <c r="N1010" s="637"/>
      <c r="O1010" s="637"/>
      <c r="P1010" s="637"/>
      <c r="Q1010" s="637"/>
      <c r="R1010" s="637"/>
      <c r="S1010" s="637"/>
      <c r="T1010" s="637"/>
      <c r="U1010" s="637"/>
      <c r="V1010" s="637"/>
      <c r="W1010" s="637"/>
      <c r="X1010" s="637"/>
      <c r="Y1010" s="637"/>
      <c r="Z1010" s="637"/>
      <c r="AA1010" s="637"/>
      <c r="AB1010" s="637"/>
      <c r="AC1010" s="637"/>
      <c r="AD1010" s="637"/>
      <c r="AE1010" s="637"/>
      <c r="AF1010" s="637"/>
      <c r="AG1010" s="637"/>
      <c r="AH1010" s="637"/>
      <c r="AI1010" s="637"/>
      <c r="AJ1010" s="637"/>
      <c r="AK1010" s="637"/>
      <c r="AL1010" s="637"/>
      <c r="AM1010" s="637"/>
      <c r="AN1010" s="637"/>
      <c r="AO1010" s="637"/>
      <c r="AP1010" s="637"/>
      <c r="AQ1010" s="637"/>
      <c r="AR1010" s="637"/>
      <c r="AS1010" s="637"/>
      <c r="AT1010" s="637"/>
      <c r="AU1010" s="637"/>
      <c r="AV1010" s="637"/>
      <c r="AW1010" s="637"/>
      <c r="AX1010" s="637"/>
      <c r="AY1010" s="637"/>
      <c r="AZ1010" s="637"/>
      <c r="BA1010" s="637"/>
      <c r="BB1010" s="637"/>
      <c r="BC1010" s="637"/>
      <c r="BD1010" s="637"/>
      <c r="BE1010" s="637"/>
      <c r="BF1010" s="637"/>
      <c r="BG1010" s="637"/>
      <c r="BH1010" s="637"/>
      <c r="BI1010" s="637"/>
      <c r="BJ1010" s="637"/>
      <c r="BK1010" s="637"/>
      <c r="BL1010" s="637"/>
      <c r="BM1010" s="637"/>
      <c r="BN1010" s="637"/>
      <c r="BO1010" s="637"/>
      <c r="BP1010" s="637"/>
      <c r="BQ1010" s="637"/>
      <c r="BR1010" s="637"/>
      <c r="BS1010" s="637"/>
      <c r="BT1010" s="637"/>
      <c r="BU1010" s="637"/>
      <c r="BV1010" s="637"/>
      <c r="BW1010" s="637"/>
      <c r="BX1010" s="637"/>
      <c r="BY1010" s="637"/>
      <c r="BZ1010" s="637"/>
      <c r="CA1010" s="637"/>
      <c r="CB1010" s="637"/>
    </row>
    <row r="1011" spans="3:80">
      <c r="C1011" s="636"/>
      <c r="D1011" s="637"/>
      <c r="E1011" s="637"/>
      <c r="F1011" s="637"/>
      <c r="G1011" s="637"/>
      <c r="H1011" s="637"/>
      <c r="I1011" s="637"/>
      <c r="J1011" s="637"/>
      <c r="K1011" s="637"/>
      <c r="L1011" s="637"/>
      <c r="M1011" s="637"/>
      <c r="N1011" s="637"/>
      <c r="O1011" s="637"/>
      <c r="P1011" s="637"/>
      <c r="Q1011" s="637"/>
      <c r="R1011" s="637"/>
      <c r="S1011" s="637"/>
      <c r="T1011" s="637"/>
      <c r="U1011" s="637"/>
      <c r="V1011" s="637"/>
      <c r="W1011" s="637"/>
      <c r="X1011" s="637"/>
      <c r="Y1011" s="637"/>
      <c r="Z1011" s="637"/>
      <c r="AA1011" s="637"/>
      <c r="AB1011" s="637"/>
      <c r="AC1011" s="637"/>
      <c r="AD1011" s="637"/>
      <c r="AE1011" s="637"/>
      <c r="AF1011" s="637"/>
      <c r="AG1011" s="637"/>
      <c r="AH1011" s="637"/>
      <c r="AI1011" s="637"/>
      <c r="AJ1011" s="637"/>
      <c r="AK1011" s="637"/>
      <c r="AL1011" s="637"/>
      <c r="AM1011" s="637"/>
      <c r="AN1011" s="637"/>
      <c r="AO1011" s="637"/>
      <c r="AP1011" s="637"/>
      <c r="AQ1011" s="637"/>
      <c r="AR1011" s="637"/>
      <c r="AS1011" s="637"/>
      <c r="AT1011" s="637"/>
      <c r="AU1011" s="637"/>
      <c r="AV1011" s="637"/>
      <c r="AW1011" s="637"/>
      <c r="AX1011" s="637"/>
      <c r="AY1011" s="637"/>
      <c r="AZ1011" s="637"/>
      <c r="BA1011" s="637"/>
      <c r="BB1011" s="637"/>
      <c r="BC1011" s="637"/>
      <c r="BD1011" s="637"/>
      <c r="BE1011" s="637"/>
      <c r="BF1011" s="637"/>
      <c r="BG1011" s="637"/>
      <c r="BH1011" s="637"/>
      <c r="BI1011" s="637"/>
      <c r="BJ1011" s="637"/>
      <c r="BK1011" s="637"/>
      <c r="BL1011" s="637"/>
      <c r="BM1011" s="637"/>
      <c r="BN1011" s="637"/>
      <c r="BO1011" s="637"/>
      <c r="BP1011" s="637"/>
      <c r="BQ1011" s="637"/>
      <c r="BR1011" s="637"/>
      <c r="BS1011" s="637"/>
      <c r="BT1011" s="637"/>
      <c r="BU1011" s="637"/>
      <c r="BV1011" s="637"/>
      <c r="BW1011" s="637"/>
      <c r="BX1011" s="637"/>
      <c r="BY1011" s="637"/>
      <c r="BZ1011" s="637"/>
      <c r="CA1011" s="637"/>
      <c r="CB1011" s="637"/>
    </row>
    <row r="1012" spans="3:80">
      <c r="C1012" s="636"/>
      <c r="D1012" s="637"/>
      <c r="E1012" s="637"/>
      <c r="F1012" s="637"/>
      <c r="G1012" s="637"/>
      <c r="H1012" s="637"/>
      <c r="I1012" s="637"/>
      <c r="J1012" s="637"/>
      <c r="K1012" s="637"/>
      <c r="L1012" s="637"/>
      <c r="M1012" s="637"/>
      <c r="N1012" s="637"/>
      <c r="O1012" s="637"/>
      <c r="P1012" s="637"/>
      <c r="Q1012" s="637"/>
      <c r="R1012" s="637"/>
      <c r="S1012" s="637"/>
      <c r="T1012" s="637"/>
      <c r="U1012" s="637"/>
      <c r="V1012" s="637"/>
      <c r="W1012" s="637"/>
      <c r="X1012" s="637"/>
      <c r="Y1012" s="637"/>
      <c r="Z1012" s="637"/>
      <c r="AA1012" s="637"/>
      <c r="AB1012" s="637"/>
      <c r="AC1012" s="637"/>
      <c r="AD1012" s="637"/>
      <c r="AE1012" s="637"/>
      <c r="AF1012" s="637"/>
      <c r="AG1012" s="637"/>
      <c r="AH1012" s="637"/>
      <c r="AI1012" s="637"/>
      <c r="AJ1012" s="637"/>
      <c r="AK1012" s="637"/>
      <c r="AL1012" s="637"/>
      <c r="AM1012" s="637"/>
      <c r="AN1012" s="637"/>
      <c r="AO1012" s="637"/>
      <c r="AP1012" s="637"/>
      <c r="AQ1012" s="637"/>
      <c r="AR1012" s="637"/>
      <c r="AS1012" s="637"/>
      <c r="AT1012" s="637"/>
      <c r="AU1012" s="637"/>
      <c r="AV1012" s="637"/>
      <c r="AW1012" s="637"/>
      <c r="AX1012" s="637"/>
      <c r="AY1012" s="637"/>
      <c r="AZ1012" s="637"/>
      <c r="BA1012" s="637"/>
      <c r="BB1012" s="637"/>
      <c r="BC1012" s="637"/>
      <c r="BD1012" s="637"/>
      <c r="BE1012" s="637"/>
      <c r="BF1012" s="637"/>
      <c r="BG1012" s="637"/>
      <c r="BH1012" s="637"/>
      <c r="BI1012" s="637"/>
      <c r="BJ1012" s="637"/>
      <c r="BK1012" s="637"/>
      <c r="BL1012" s="637"/>
      <c r="BM1012" s="637"/>
      <c r="BN1012" s="637"/>
      <c r="BO1012" s="637"/>
      <c r="BP1012" s="637"/>
      <c r="BQ1012" s="637"/>
      <c r="BR1012" s="637"/>
      <c r="BS1012" s="637"/>
      <c r="BT1012" s="637"/>
      <c r="BU1012" s="637"/>
      <c r="BV1012" s="637"/>
      <c r="BW1012" s="637"/>
      <c r="BX1012" s="637"/>
      <c r="BY1012" s="637"/>
      <c r="BZ1012" s="637"/>
      <c r="CA1012" s="637"/>
      <c r="CB1012" s="637"/>
    </row>
    <row r="1013" spans="3:80">
      <c r="C1013" s="636"/>
      <c r="D1013" s="637"/>
      <c r="E1013" s="637"/>
      <c r="F1013" s="637"/>
      <c r="G1013" s="637"/>
      <c r="H1013" s="637"/>
      <c r="I1013" s="637"/>
      <c r="J1013" s="637"/>
      <c r="K1013" s="637"/>
      <c r="L1013" s="637"/>
      <c r="M1013" s="637"/>
      <c r="N1013" s="637"/>
      <c r="O1013" s="637"/>
      <c r="P1013" s="637"/>
      <c r="Q1013" s="637"/>
      <c r="R1013" s="637"/>
      <c r="S1013" s="637"/>
      <c r="T1013" s="637"/>
      <c r="U1013" s="637"/>
      <c r="V1013" s="637"/>
      <c r="W1013" s="637"/>
      <c r="X1013" s="637"/>
      <c r="Y1013" s="637"/>
      <c r="Z1013" s="637"/>
      <c r="AA1013" s="637"/>
      <c r="AB1013" s="637"/>
      <c r="AC1013" s="637"/>
      <c r="AD1013" s="637"/>
      <c r="AE1013" s="637"/>
      <c r="AF1013" s="637"/>
      <c r="AG1013" s="637"/>
      <c r="AH1013" s="637"/>
      <c r="AI1013" s="637"/>
      <c r="AJ1013" s="637"/>
      <c r="AK1013" s="637"/>
      <c r="AL1013" s="637"/>
      <c r="AM1013" s="637"/>
      <c r="AN1013" s="637"/>
      <c r="AO1013" s="637"/>
      <c r="AP1013" s="637"/>
      <c r="AQ1013" s="637"/>
      <c r="AR1013" s="637"/>
      <c r="AS1013" s="637"/>
      <c r="AT1013" s="637"/>
      <c r="AU1013" s="637"/>
      <c r="AV1013" s="637"/>
      <c r="AW1013" s="637"/>
      <c r="AX1013" s="637"/>
      <c r="AY1013" s="637"/>
      <c r="AZ1013" s="637"/>
      <c r="BA1013" s="637"/>
      <c r="BB1013" s="637"/>
      <c r="BC1013" s="637"/>
      <c r="BD1013" s="637"/>
      <c r="BE1013" s="637"/>
      <c r="BF1013" s="637"/>
      <c r="BG1013" s="637"/>
      <c r="BH1013" s="637"/>
      <c r="BI1013" s="637"/>
      <c r="BJ1013" s="637"/>
      <c r="BK1013" s="637"/>
      <c r="BL1013" s="637"/>
      <c r="BM1013" s="637"/>
      <c r="BN1013" s="637"/>
      <c r="BO1013" s="637"/>
      <c r="BP1013" s="637"/>
      <c r="BQ1013" s="637"/>
      <c r="BR1013" s="637"/>
      <c r="BS1013" s="637"/>
      <c r="BT1013" s="637"/>
      <c r="BU1013" s="637"/>
      <c r="BV1013" s="637"/>
      <c r="BW1013" s="637"/>
      <c r="BX1013" s="637"/>
      <c r="BY1013" s="637"/>
      <c r="BZ1013" s="637"/>
      <c r="CA1013" s="637"/>
      <c r="CB1013" s="637"/>
    </row>
    <row r="1014" spans="3:80">
      <c r="C1014" s="636"/>
      <c r="D1014" s="637"/>
      <c r="E1014" s="637"/>
      <c r="F1014" s="637"/>
      <c r="G1014" s="637"/>
      <c r="H1014" s="637"/>
      <c r="I1014" s="637"/>
      <c r="J1014" s="637"/>
      <c r="K1014" s="637"/>
      <c r="L1014" s="637"/>
      <c r="M1014" s="637"/>
      <c r="N1014" s="637"/>
      <c r="O1014" s="637"/>
      <c r="P1014" s="637"/>
      <c r="Q1014" s="637"/>
      <c r="R1014" s="637"/>
      <c r="S1014" s="637"/>
      <c r="T1014" s="637"/>
      <c r="U1014" s="637"/>
      <c r="V1014" s="637"/>
      <c r="W1014" s="637"/>
      <c r="X1014" s="637"/>
      <c r="Y1014" s="637"/>
      <c r="Z1014" s="637"/>
      <c r="AA1014" s="637"/>
      <c r="AB1014" s="637"/>
      <c r="AC1014" s="637"/>
      <c r="AD1014" s="637"/>
      <c r="AE1014" s="637"/>
      <c r="AF1014" s="637"/>
      <c r="AG1014" s="637"/>
      <c r="AH1014" s="637"/>
      <c r="AI1014" s="637"/>
      <c r="AJ1014" s="637"/>
      <c r="AK1014" s="637"/>
      <c r="AL1014" s="637"/>
      <c r="AM1014" s="637"/>
      <c r="AN1014" s="637"/>
      <c r="AO1014" s="637"/>
      <c r="AP1014" s="637"/>
      <c r="AQ1014" s="637"/>
      <c r="AR1014" s="637"/>
      <c r="AS1014" s="637"/>
      <c r="AT1014" s="637"/>
      <c r="AU1014" s="637"/>
      <c r="AV1014" s="637"/>
      <c r="AW1014" s="637"/>
      <c r="AX1014" s="637"/>
      <c r="AY1014" s="637"/>
      <c r="AZ1014" s="637"/>
      <c r="BA1014" s="637"/>
      <c r="BB1014" s="637"/>
      <c r="BC1014" s="637"/>
      <c r="BD1014" s="637"/>
      <c r="BE1014" s="637"/>
      <c r="BF1014" s="637"/>
      <c r="BG1014" s="637"/>
      <c r="BH1014" s="637"/>
      <c r="BI1014" s="637"/>
      <c r="BJ1014" s="637"/>
      <c r="BK1014" s="637"/>
      <c r="BL1014" s="637"/>
      <c r="BM1014" s="637"/>
      <c r="BN1014" s="637"/>
      <c r="BO1014" s="637"/>
      <c r="BP1014" s="637"/>
      <c r="BQ1014" s="637"/>
      <c r="BR1014" s="637"/>
      <c r="BS1014" s="637"/>
      <c r="BT1014" s="637"/>
      <c r="BU1014" s="637"/>
      <c r="BV1014" s="637"/>
      <c r="BW1014" s="637"/>
      <c r="BX1014" s="637"/>
      <c r="BY1014" s="637"/>
      <c r="BZ1014" s="637"/>
      <c r="CA1014" s="637"/>
      <c r="CB1014" s="637"/>
    </row>
    <row r="1015" spans="3:80">
      <c r="C1015" s="636"/>
      <c r="D1015" s="637"/>
      <c r="E1015" s="637"/>
      <c r="F1015" s="637"/>
      <c r="G1015" s="637"/>
      <c r="H1015" s="637"/>
      <c r="I1015" s="637"/>
      <c r="J1015" s="637"/>
      <c r="K1015" s="637"/>
      <c r="L1015" s="637"/>
      <c r="M1015" s="637"/>
      <c r="N1015" s="637"/>
      <c r="O1015" s="637"/>
      <c r="P1015" s="637"/>
      <c r="Q1015" s="637"/>
      <c r="R1015" s="637"/>
      <c r="S1015" s="637"/>
      <c r="T1015" s="637"/>
      <c r="U1015" s="637"/>
      <c r="V1015" s="637"/>
      <c r="W1015" s="637"/>
      <c r="X1015" s="637"/>
      <c r="Y1015" s="637"/>
      <c r="Z1015" s="637"/>
      <c r="AA1015" s="637"/>
      <c r="AB1015" s="637"/>
      <c r="AC1015" s="637"/>
      <c r="AD1015" s="637"/>
      <c r="AE1015" s="637"/>
      <c r="AF1015" s="637"/>
      <c r="AG1015" s="637"/>
      <c r="AH1015" s="637"/>
      <c r="AI1015" s="637"/>
      <c r="AJ1015" s="637"/>
      <c r="AK1015" s="637"/>
      <c r="AL1015" s="637"/>
      <c r="AM1015" s="637"/>
      <c r="AN1015" s="637"/>
      <c r="AO1015" s="637"/>
      <c r="AP1015" s="637"/>
      <c r="AQ1015" s="637"/>
      <c r="AR1015" s="637"/>
      <c r="AS1015" s="637"/>
      <c r="AT1015" s="637"/>
      <c r="AU1015" s="637"/>
      <c r="AV1015" s="637"/>
      <c r="AW1015" s="637"/>
      <c r="AX1015" s="637"/>
      <c r="AY1015" s="637"/>
      <c r="AZ1015" s="637"/>
      <c r="BA1015" s="637"/>
      <c r="BB1015" s="637"/>
      <c r="BC1015" s="637"/>
      <c r="BD1015" s="637"/>
      <c r="BE1015" s="637"/>
      <c r="BF1015" s="637"/>
      <c r="BG1015" s="637"/>
      <c r="BH1015" s="637"/>
      <c r="BI1015" s="637"/>
      <c r="BJ1015" s="637"/>
      <c r="BK1015" s="637"/>
      <c r="BL1015" s="637"/>
      <c r="BM1015" s="637"/>
      <c r="BN1015" s="637"/>
      <c r="BO1015" s="637"/>
      <c r="BP1015" s="637"/>
      <c r="BQ1015" s="637"/>
      <c r="BR1015" s="637"/>
      <c r="BS1015" s="637"/>
      <c r="BT1015" s="637"/>
      <c r="BU1015" s="637"/>
      <c r="BV1015" s="637"/>
      <c r="BW1015" s="637"/>
      <c r="BX1015" s="637"/>
      <c r="BY1015" s="637"/>
      <c r="BZ1015" s="637"/>
      <c r="CA1015" s="637"/>
      <c r="CB1015" s="637"/>
    </row>
    <row r="1016" spans="3:80">
      <c r="C1016" s="636"/>
      <c r="D1016" s="637"/>
      <c r="E1016" s="637"/>
      <c r="F1016" s="637"/>
      <c r="G1016" s="637"/>
      <c r="H1016" s="637"/>
      <c r="I1016" s="637"/>
      <c r="J1016" s="637"/>
      <c r="K1016" s="637"/>
      <c r="L1016" s="637"/>
      <c r="M1016" s="637"/>
      <c r="N1016" s="637"/>
      <c r="O1016" s="637"/>
      <c r="P1016" s="637"/>
      <c r="Q1016" s="637"/>
      <c r="R1016" s="637"/>
      <c r="S1016" s="637"/>
      <c r="T1016" s="637"/>
      <c r="U1016" s="637"/>
      <c r="V1016" s="637"/>
      <c r="W1016" s="637"/>
      <c r="X1016" s="637"/>
      <c r="Y1016" s="637"/>
      <c r="Z1016" s="637"/>
      <c r="AA1016" s="637"/>
      <c r="AB1016" s="637"/>
      <c r="AC1016" s="637"/>
      <c r="AD1016" s="637"/>
      <c r="AE1016" s="637"/>
      <c r="AF1016" s="637"/>
      <c r="AG1016" s="637"/>
      <c r="AH1016" s="637"/>
      <c r="AI1016" s="637"/>
      <c r="AJ1016" s="637"/>
      <c r="AK1016" s="637"/>
      <c r="AL1016" s="637"/>
      <c r="AM1016" s="637"/>
      <c r="AN1016" s="637"/>
      <c r="AO1016" s="637"/>
      <c r="AP1016" s="637"/>
      <c r="AQ1016" s="637"/>
      <c r="AR1016" s="637"/>
      <c r="AS1016" s="637"/>
      <c r="AT1016" s="637"/>
      <c r="AU1016" s="637"/>
      <c r="AV1016" s="637"/>
      <c r="AW1016" s="637"/>
      <c r="AX1016" s="637"/>
      <c r="AY1016" s="637"/>
      <c r="AZ1016" s="637"/>
      <c r="BA1016" s="637"/>
      <c r="BB1016" s="637"/>
      <c r="BC1016" s="637"/>
      <c r="BD1016" s="637"/>
      <c r="BE1016" s="637"/>
      <c r="BF1016" s="637"/>
      <c r="BG1016" s="637"/>
      <c r="BH1016" s="637"/>
      <c r="BI1016" s="637"/>
      <c r="BJ1016" s="637"/>
      <c r="BK1016" s="637"/>
      <c r="BL1016" s="637"/>
      <c r="BM1016" s="637"/>
      <c r="BN1016" s="637"/>
      <c r="BO1016" s="637"/>
      <c r="BP1016" s="637"/>
      <c r="BQ1016" s="637"/>
      <c r="BR1016" s="637"/>
      <c r="BS1016" s="637"/>
      <c r="BT1016" s="637"/>
      <c r="BU1016" s="637"/>
      <c r="BV1016" s="637"/>
      <c r="BW1016" s="637"/>
      <c r="BX1016" s="637"/>
      <c r="BY1016" s="637"/>
      <c r="BZ1016" s="637"/>
      <c r="CA1016" s="637"/>
      <c r="CB1016" s="637"/>
    </row>
    <row r="1017" spans="3:80">
      <c r="C1017" s="636"/>
      <c r="D1017" s="637"/>
      <c r="E1017" s="637"/>
      <c r="F1017" s="637"/>
      <c r="G1017" s="637"/>
      <c r="H1017" s="637"/>
      <c r="I1017" s="637"/>
      <c r="J1017" s="637"/>
      <c r="K1017" s="637"/>
      <c r="L1017" s="637"/>
      <c r="M1017" s="637"/>
      <c r="N1017" s="637"/>
      <c r="O1017" s="637"/>
      <c r="P1017" s="637"/>
      <c r="Q1017" s="637"/>
      <c r="R1017" s="637"/>
      <c r="S1017" s="637"/>
      <c r="T1017" s="637"/>
      <c r="U1017" s="637"/>
      <c r="V1017" s="637"/>
      <c r="W1017" s="637"/>
      <c r="X1017" s="637"/>
      <c r="Y1017" s="637"/>
      <c r="Z1017" s="637"/>
      <c r="AA1017" s="637"/>
      <c r="AB1017" s="637"/>
      <c r="AC1017" s="637"/>
      <c r="AD1017" s="637"/>
      <c r="AE1017" s="637"/>
      <c r="AF1017" s="637"/>
      <c r="AG1017" s="637"/>
      <c r="AH1017" s="637"/>
      <c r="AI1017" s="637"/>
      <c r="AJ1017" s="637"/>
      <c r="AK1017" s="637"/>
      <c r="AL1017" s="637"/>
      <c r="AM1017" s="637"/>
      <c r="AN1017" s="637"/>
      <c r="AO1017" s="637"/>
      <c r="AP1017" s="637"/>
      <c r="AQ1017" s="637"/>
      <c r="AR1017" s="637"/>
      <c r="AS1017" s="637"/>
      <c r="AT1017" s="637"/>
      <c r="AU1017" s="637"/>
      <c r="AV1017" s="637"/>
      <c r="AW1017" s="637"/>
      <c r="AX1017" s="637"/>
      <c r="AY1017" s="637"/>
      <c r="AZ1017" s="637"/>
      <c r="BA1017" s="637"/>
      <c r="BB1017" s="637"/>
      <c r="BC1017" s="637"/>
      <c r="BD1017" s="637"/>
      <c r="BE1017" s="637"/>
      <c r="BF1017" s="637"/>
      <c r="BG1017" s="637"/>
      <c r="BH1017" s="637"/>
      <c r="BI1017" s="637"/>
      <c r="BJ1017" s="637"/>
      <c r="BK1017" s="637"/>
      <c r="BL1017" s="637"/>
      <c r="BM1017" s="637"/>
      <c r="BN1017" s="637"/>
      <c r="BO1017" s="637"/>
      <c r="BP1017" s="637"/>
      <c r="BQ1017" s="637"/>
      <c r="BR1017" s="637"/>
      <c r="BS1017" s="637"/>
      <c r="BT1017" s="637"/>
      <c r="BU1017" s="637"/>
      <c r="BV1017" s="637"/>
      <c r="BW1017" s="637"/>
      <c r="BX1017" s="637"/>
      <c r="BY1017" s="637"/>
      <c r="BZ1017" s="637"/>
      <c r="CA1017" s="637"/>
      <c r="CB1017" s="637"/>
    </row>
    <row r="1018" spans="3:80">
      <c r="C1018" s="636"/>
      <c r="D1018" s="637"/>
      <c r="E1018" s="637"/>
      <c r="F1018" s="637"/>
      <c r="G1018" s="637"/>
      <c r="H1018" s="637"/>
      <c r="I1018" s="637"/>
      <c r="J1018" s="637"/>
      <c r="K1018" s="637"/>
      <c r="L1018" s="637"/>
      <c r="M1018" s="637"/>
      <c r="N1018" s="637"/>
      <c r="O1018" s="637"/>
      <c r="P1018" s="637"/>
      <c r="Q1018" s="637"/>
      <c r="R1018" s="637"/>
      <c r="S1018" s="637"/>
      <c r="T1018" s="637"/>
      <c r="U1018" s="637"/>
      <c r="V1018" s="637"/>
      <c r="W1018" s="637"/>
      <c r="X1018" s="637"/>
      <c r="Y1018" s="637"/>
      <c r="Z1018" s="637"/>
      <c r="AA1018" s="637"/>
      <c r="AB1018" s="637"/>
      <c r="AC1018" s="637"/>
      <c r="AD1018" s="637"/>
      <c r="AE1018" s="637"/>
      <c r="AF1018" s="637"/>
      <c r="AG1018" s="637"/>
      <c r="AH1018" s="637"/>
      <c r="AI1018" s="637"/>
      <c r="AJ1018" s="637"/>
      <c r="AK1018" s="637"/>
      <c r="AL1018" s="637"/>
      <c r="AM1018" s="637"/>
      <c r="AN1018" s="637"/>
      <c r="AO1018" s="637"/>
      <c r="AP1018" s="637"/>
      <c r="AQ1018" s="637"/>
      <c r="AR1018" s="637"/>
      <c r="AS1018" s="637"/>
      <c r="AT1018" s="637"/>
      <c r="AU1018" s="637"/>
      <c r="AV1018" s="637"/>
      <c r="AW1018" s="637"/>
      <c r="AX1018" s="637"/>
      <c r="AY1018" s="637"/>
      <c r="AZ1018" s="637"/>
      <c r="BA1018" s="637"/>
      <c r="BB1018" s="637"/>
      <c r="BC1018" s="637"/>
      <c r="BD1018" s="637"/>
      <c r="BE1018" s="637"/>
      <c r="BF1018" s="637"/>
      <c r="BG1018" s="637"/>
      <c r="BH1018" s="637"/>
      <c r="BI1018" s="637"/>
      <c r="BJ1018" s="637"/>
      <c r="BK1018" s="637"/>
      <c r="BL1018" s="637"/>
      <c r="BM1018" s="637"/>
      <c r="BN1018" s="637"/>
      <c r="BO1018" s="637"/>
      <c r="BP1018" s="637"/>
      <c r="BQ1018" s="637"/>
      <c r="BR1018" s="637"/>
      <c r="BS1018" s="637"/>
      <c r="BT1018" s="637"/>
      <c r="BU1018" s="637"/>
      <c r="BV1018" s="637"/>
      <c r="BW1018" s="637"/>
      <c r="BX1018" s="637"/>
      <c r="BY1018" s="637"/>
      <c r="BZ1018" s="637"/>
      <c r="CA1018" s="637"/>
      <c r="CB1018" s="637"/>
    </row>
    <row r="1019" spans="3:80">
      <c r="C1019" s="636"/>
      <c r="D1019" s="637"/>
      <c r="E1019" s="637"/>
      <c r="F1019" s="637"/>
      <c r="G1019" s="637"/>
      <c r="H1019" s="637"/>
      <c r="I1019" s="637"/>
      <c r="J1019" s="637"/>
      <c r="K1019" s="637"/>
      <c r="L1019" s="637"/>
      <c r="M1019" s="637"/>
      <c r="N1019" s="637"/>
      <c r="O1019" s="637"/>
      <c r="P1019" s="637"/>
      <c r="Q1019" s="637"/>
      <c r="R1019" s="637"/>
      <c r="S1019" s="637"/>
      <c r="T1019" s="637"/>
      <c r="U1019" s="637"/>
      <c r="V1019" s="637"/>
      <c r="W1019" s="637"/>
      <c r="X1019" s="637"/>
      <c r="Y1019" s="637"/>
      <c r="Z1019" s="637"/>
      <c r="AA1019" s="637"/>
      <c r="AB1019" s="637"/>
      <c r="AC1019" s="637"/>
      <c r="AD1019" s="637"/>
      <c r="AE1019" s="637"/>
      <c r="AF1019" s="637"/>
      <c r="AG1019" s="637"/>
      <c r="AH1019" s="637"/>
      <c r="AI1019" s="637"/>
      <c r="AJ1019" s="637"/>
      <c r="AK1019" s="637"/>
      <c r="AL1019" s="637"/>
      <c r="AM1019" s="637"/>
      <c r="AN1019" s="637"/>
      <c r="AO1019" s="637"/>
      <c r="AP1019" s="637"/>
      <c r="AQ1019" s="637"/>
      <c r="AR1019" s="637"/>
      <c r="AS1019" s="637"/>
      <c r="AT1019" s="637"/>
      <c r="AU1019" s="637"/>
      <c r="AV1019" s="637"/>
      <c r="AW1019" s="637"/>
      <c r="AX1019" s="637"/>
      <c r="AY1019" s="637"/>
      <c r="AZ1019" s="637"/>
      <c r="BA1019" s="637"/>
      <c r="BB1019" s="637"/>
      <c r="BC1019" s="637"/>
      <c r="BD1019" s="637"/>
      <c r="BE1019" s="637"/>
      <c r="BF1019" s="637"/>
      <c r="BG1019" s="637"/>
      <c r="BH1019" s="637"/>
      <c r="BI1019" s="637"/>
      <c r="BJ1019" s="637"/>
      <c r="BK1019" s="637"/>
      <c r="BL1019" s="637"/>
      <c r="BM1019" s="637"/>
      <c r="BN1019" s="637"/>
      <c r="BO1019" s="637"/>
      <c r="BP1019" s="637"/>
      <c r="BQ1019" s="637"/>
      <c r="BR1019" s="637"/>
      <c r="BS1019" s="637"/>
      <c r="BT1019" s="637"/>
      <c r="BU1019" s="637"/>
      <c r="BV1019" s="637"/>
      <c r="BW1019" s="637"/>
      <c r="BX1019" s="637"/>
      <c r="BY1019" s="637"/>
      <c r="BZ1019" s="637"/>
      <c r="CA1019" s="637"/>
      <c r="CB1019" s="637"/>
    </row>
    <row r="1020" spans="3:80">
      <c r="C1020" s="636"/>
      <c r="D1020" s="637"/>
      <c r="E1020" s="637"/>
      <c r="F1020" s="637"/>
      <c r="G1020" s="637"/>
      <c r="H1020" s="637"/>
      <c r="I1020" s="637"/>
      <c r="J1020" s="637"/>
      <c r="K1020" s="637"/>
      <c r="L1020" s="637"/>
      <c r="M1020" s="637"/>
      <c r="N1020" s="637"/>
      <c r="O1020" s="637"/>
      <c r="P1020" s="637"/>
      <c r="Q1020" s="637"/>
      <c r="R1020" s="637"/>
      <c r="S1020" s="637"/>
      <c r="T1020" s="637"/>
      <c r="U1020" s="637"/>
      <c r="V1020" s="637"/>
      <c r="W1020" s="637"/>
      <c r="X1020" s="637"/>
      <c r="Y1020" s="637"/>
      <c r="Z1020" s="637"/>
      <c r="AA1020" s="637"/>
      <c r="AB1020" s="637"/>
      <c r="AC1020" s="637"/>
      <c r="AD1020" s="637"/>
      <c r="AE1020" s="637"/>
      <c r="AF1020" s="637"/>
      <c r="AG1020" s="637"/>
      <c r="AH1020" s="637"/>
      <c r="AI1020" s="637"/>
      <c r="AJ1020" s="637"/>
      <c r="AK1020" s="637"/>
      <c r="AL1020" s="637"/>
      <c r="AM1020" s="637"/>
      <c r="AN1020" s="637"/>
      <c r="AO1020" s="637"/>
      <c r="AP1020" s="637"/>
      <c r="AQ1020" s="637"/>
      <c r="AR1020" s="637"/>
      <c r="AS1020" s="637"/>
      <c r="AT1020" s="637"/>
      <c r="AU1020" s="637"/>
      <c r="AV1020" s="637"/>
      <c r="AW1020" s="637"/>
      <c r="AX1020" s="637"/>
      <c r="AY1020" s="637"/>
      <c r="AZ1020" s="637"/>
      <c r="BA1020" s="637"/>
      <c r="BB1020" s="637"/>
      <c r="BC1020" s="637"/>
      <c r="BD1020" s="637"/>
      <c r="BE1020" s="637"/>
      <c r="BF1020" s="637"/>
      <c r="BG1020" s="637"/>
      <c r="BH1020" s="637"/>
      <c r="BI1020" s="637"/>
      <c r="BJ1020" s="637"/>
      <c r="BK1020" s="637"/>
      <c r="BL1020" s="637"/>
      <c r="BM1020" s="637"/>
      <c r="BN1020" s="637"/>
      <c r="BO1020" s="637"/>
      <c r="BP1020" s="637"/>
      <c r="BQ1020" s="637"/>
      <c r="BR1020" s="637"/>
      <c r="BS1020" s="637"/>
      <c r="BT1020" s="637"/>
      <c r="BU1020" s="637"/>
      <c r="BV1020" s="637"/>
      <c r="BW1020" s="637"/>
      <c r="BX1020" s="637"/>
      <c r="BY1020" s="637"/>
      <c r="BZ1020" s="637"/>
      <c r="CA1020" s="637"/>
      <c r="CB1020" s="637"/>
    </row>
    <row r="1021" spans="3:80">
      <c r="C1021" s="636"/>
      <c r="D1021" s="637"/>
      <c r="E1021" s="637"/>
      <c r="F1021" s="637"/>
      <c r="G1021" s="637"/>
      <c r="H1021" s="637"/>
      <c r="I1021" s="637"/>
      <c r="J1021" s="637"/>
      <c r="K1021" s="637"/>
      <c r="L1021" s="637"/>
      <c r="M1021" s="637"/>
      <c r="N1021" s="637"/>
      <c r="O1021" s="637"/>
      <c r="P1021" s="637"/>
      <c r="Q1021" s="637"/>
      <c r="R1021" s="637"/>
      <c r="S1021" s="637"/>
      <c r="T1021" s="637"/>
      <c r="U1021" s="637"/>
      <c r="V1021" s="637"/>
      <c r="W1021" s="637"/>
      <c r="X1021" s="637"/>
      <c r="Y1021" s="637"/>
      <c r="Z1021" s="637"/>
      <c r="AA1021" s="637"/>
      <c r="AB1021" s="637"/>
      <c r="AC1021" s="637"/>
      <c r="AD1021" s="637"/>
      <c r="AE1021" s="637"/>
      <c r="AF1021" s="637"/>
      <c r="AG1021" s="637"/>
      <c r="AH1021" s="637"/>
      <c r="AI1021" s="637"/>
      <c r="AJ1021" s="637"/>
      <c r="AK1021" s="637"/>
      <c r="AL1021" s="637"/>
      <c r="AM1021" s="637"/>
      <c r="AN1021" s="637"/>
      <c r="AO1021" s="637"/>
      <c r="AP1021" s="637"/>
      <c r="AQ1021" s="637"/>
      <c r="AR1021" s="637"/>
      <c r="AS1021" s="637"/>
      <c r="AT1021" s="637"/>
      <c r="AU1021" s="637"/>
      <c r="AV1021" s="637"/>
      <c r="AW1021" s="637"/>
      <c r="AX1021" s="637"/>
      <c r="AY1021" s="637"/>
      <c r="AZ1021" s="637"/>
      <c r="BA1021" s="637"/>
      <c r="BB1021" s="637"/>
      <c r="BC1021" s="637"/>
      <c r="BD1021" s="637"/>
      <c r="BE1021" s="637"/>
      <c r="BF1021" s="637"/>
      <c r="BG1021" s="637"/>
      <c r="BH1021" s="637"/>
      <c r="BI1021" s="637"/>
      <c r="BJ1021" s="637"/>
      <c r="BK1021" s="637"/>
      <c r="BL1021" s="637"/>
      <c r="BM1021" s="637"/>
      <c r="BN1021" s="637"/>
      <c r="BO1021" s="637"/>
      <c r="BP1021" s="637"/>
      <c r="BQ1021" s="637"/>
      <c r="BR1021" s="637"/>
      <c r="BS1021" s="637"/>
      <c r="BT1021" s="637"/>
      <c r="BU1021" s="637"/>
      <c r="BV1021" s="637"/>
      <c r="BW1021" s="637"/>
      <c r="BX1021" s="637"/>
      <c r="BY1021" s="637"/>
      <c r="BZ1021" s="637"/>
      <c r="CA1021" s="637"/>
      <c r="CB1021" s="637"/>
    </row>
    <row r="1022" spans="3:80">
      <c r="C1022" s="636"/>
      <c r="D1022" s="637"/>
      <c r="E1022" s="637"/>
      <c r="F1022" s="637"/>
      <c r="G1022" s="637"/>
      <c r="H1022" s="637"/>
      <c r="I1022" s="637"/>
      <c r="J1022" s="637"/>
      <c r="K1022" s="637"/>
      <c r="L1022" s="637"/>
      <c r="M1022" s="637"/>
      <c r="N1022" s="637"/>
      <c r="O1022" s="637"/>
      <c r="P1022" s="637"/>
      <c r="Q1022" s="637"/>
      <c r="R1022" s="637"/>
      <c r="S1022" s="637"/>
      <c r="T1022" s="637"/>
      <c r="U1022" s="637"/>
      <c r="V1022" s="637"/>
      <c r="W1022" s="637"/>
      <c r="X1022" s="637"/>
      <c r="Y1022" s="637"/>
      <c r="Z1022" s="637"/>
      <c r="AA1022" s="637"/>
      <c r="AB1022" s="637"/>
      <c r="AC1022" s="637"/>
      <c r="AD1022" s="637"/>
      <c r="AE1022" s="637"/>
      <c r="AF1022" s="637"/>
      <c r="AG1022" s="637"/>
      <c r="AH1022" s="637"/>
      <c r="AI1022" s="637"/>
      <c r="AJ1022" s="637"/>
      <c r="AK1022" s="637"/>
      <c r="AL1022" s="637"/>
      <c r="AM1022" s="637"/>
      <c r="AN1022" s="637"/>
      <c r="AO1022" s="637"/>
      <c r="AP1022" s="637"/>
      <c r="AQ1022" s="637"/>
      <c r="AR1022" s="637"/>
      <c r="AS1022" s="637"/>
      <c r="AT1022" s="637"/>
      <c r="AU1022" s="637"/>
      <c r="AV1022" s="637"/>
      <c r="AW1022" s="637"/>
      <c r="AX1022" s="637"/>
      <c r="AY1022" s="637"/>
      <c r="AZ1022" s="637"/>
      <c r="BA1022" s="637"/>
      <c r="BB1022" s="637"/>
      <c r="BC1022" s="637"/>
      <c r="BD1022" s="637"/>
      <c r="BE1022" s="637"/>
      <c r="BF1022" s="637"/>
      <c r="BG1022" s="637"/>
      <c r="BH1022" s="637"/>
      <c r="BI1022" s="637"/>
      <c r="BJ1022" s="637"/>
      <c r="BK1022" s="637"/>
      <c r="BL1022" s="637"/>
      <c r="BM1022" s="637"/>
      <c r="BN1022" s="637"/>
      <c r="BO1022" s="637"/>
      <c r="BP1022" s="637"/>
      <c r="BQ1022" s="637"/>
      <c r="BR1022" s="637"/>
      <c r="BS1022" s="637"/>
      <c r="BT1022" s="637"/>
      <c r="BU1022" s="637"/>
      <c r="BV1022" s="637"/>
      <c r="BW1022" s="637"/>
      <c r="BX1022" s="637"/>
      <c r="BY1022" s="637"/>
      <c r="BZ1022" s="637"/>
      <c r="CA1022" s="637"/>
      <c r="CB1022" s="637"/>
    </row>
    <row r="1023" spans="3:80">
      <c r="C1023" s="636"/>
      <c r="D1023" s="637"/>
      <c r="E1023" s="637"/>
      <c r="F1023" s="637"/>
      <c r="G1023" s="637"/>
      <c r="H1023" s="637"/>
      <c r="I1023" s="637"/>
      <c r="J1023" s="637"/>
      <c r="K1023" s="637"/>
      <c r="L1023" s="637"/>
      <c r="M1023" s="637"/>
      <c r="N1023" s="637"/>
      <c r="O1023" s="637"/>
      <c r="P1023" s="637"/>
      <c r="Q1023" s="637"/>
      <c r="R1023" s="637"/>
      <c r="S1023" s="637"/>
      <c r="T1023" s="637"/>
      <c r="U1023" s="637"/>
      <c r="V1023" s="637"/>
      <c r="W1023" s="637"/>
      <c r="X1023" s="637"/>
      <c r="Y1023" s="637"/>
      <c r="Z1023" s="637"/>
      <c r="AA1023" s="637"/>
      <c r="AB1023" s="637"/>
      <c r="AC1023" s="637"/>
      <c r="AD1023" s="637"/>
      <c r="AE1023" s="637"/>
      <c r="AF1023" s="637"/>
      <c r="AG1023" s="637"/>
      <c r="AH1023" s="637"/>
      <c r="AI1023" s="637"/>
      <c r="AJ1023" s="637"/>
      <c r="AK1023" s="637"/>
      <c r="AL1023" s="637"/>
      <c r="AM1023" s="637"/>
      <c r="AN1023" s="637"/>
      <c r="AO1023" s="637"/>
      <c r="AP1023" s="637"/>
      <c r="AQ1023" s="637"/>
      <c r="AR1023" s="637"/>
      <c r="AS1023" s="637"/>
      <c r="AT1023" s="637"/>
      <c r="AU1023" s="637"/>
      <c r="AV1023" s="637"/>
      <c r="AW1023" s="637"/>
      <c r="AX1023" s="637"/>
      <c r="AY1023" s="637"/>
      <c r="AZ1023" s="637"/>
      <c r="BA1023" s="637"/>
      <c r="BB1023" s="637"/>
      <c r="BC1023" s="637"/>
      <c r="BD1023" s="637"/>
      <c r="BE1023" s="637"/>
      <c r="BF1023" s="637"/>
      <c r="BG1023" s="637"/>
      <c r="BH1023" s="637"/>
      <c r="BI1023" s="637"/>
      <c r="BJ1023" s="637"/>
      <c r="BK1023" s="637"/>
      <c r="BL1023" s="637"/>
      <c r="BM1023" s="637"/>
      <c r="BN1023" s="637"/>
      <c r="BO1023" s="637"/>
      <c r="BP1023" s="637"/>
      <c r="BQ1023" s="637"/>
      <c r="BR1023" s="637"/>
      <c r="BS1023" s="637"/>
      <c r="BT1023" s="637"/>
      <c r="BU1023" s="637"/>
      <c r="BV1023" s="637"/>
      <c r="BW1023" s="637"/>
      <c r="BX1023" s="637"/>
      <c r="BY1023" s="637"/>
      <c r="BZ1023" s="637"/>
      <c r="CA1023" s="637"/>
      <c r="CB1023" s="637"/>
    </row>
    <row r="1024" spans="3:80">
      <c r="C1024" s="636"/>
      <c r="D1024" s="637"/>
      <c r="E1024" s="637"/>
      <c r="F1024" s="637"/>
      <c r="G1024" s="637"/>
      <c r="H1024" s="637"/>
      <c r="I1024" s="637"/>
      <c r="J1024" s="637"/>
      <c r="K1024" s="637"/>
      <c r="L1024" s="637"/>
      <c r="M1024" s="637"/>
      <c r="N1024" s="637"/>
      <c r="O1024" s="637"/>
      <c r="P1024" s="637"/>
      <c r="Q1024" s="637"/>
      <c r="R1024" s="637"/>
      <c r="S1024" s="637"/>
      <c r="T1024" s="637"/>
      <c r="U1024" s="637"/>
      <c r="V1024" s="637"/>
      <c r="W1024" s="637"/>
      <c r="X1024" s="637"/>
      <c r="Y1024" s="637"/>
      <c r="Z1024" s="637"/>
      <c r="AA1024" s="637"/>
      <c r="AB1024" s="637"/>
      <c r="AC1024" s="637"/>
      <c r="AD1024" s="637"/>
      <c r="AE1024" s="637"/>
      <c r="AF1024" s="637"/>
      <c r="AG1024" s="637"/>
      <c r="AH1024" s="637"/>
      <c r="AI1024" s="637"/>
      <c r="AJ1024" s="637"/>
      <c r="AK1024" s="637"/>
      <c r="AL1024" s="637"/>
      <c r="AM1024" s="637"/>
      <c r="AN1024" s="637"/>
      <c r="AO1024" s="637"/>
      <c r="AP1024" s="637"/>
      <c r="AQ1024" s="637"/>
      <c r="AR1024" s="637"/>
      <c r="AS1024" s="637"/>
      <c r="AT1024" s="637"/>
      <c r="AU1024" s="637"/>
      <c r="AV1024" s="637"/>
      <c r="AW1024" s="637"/>
      <c r="AX1024" s="637"/>
      <c r="AY1024" s="637"/>
      <c r="AZ1024" s="637"/>
      <c r="BA1024" s="637"/>
      <c r="BB1024" s="637"/>
      <c r="BC1024" s="637"/>
      <c r="BD1024" s="637"/>
      <c r="BE1024" s="637"/>
      <c r="BF1024" s="637"/>
      <c r="BG1024" s="637"/>
      <c r="BH1024" s="637"/>
      <c r="BI1024" s="637"/>
      <c r="BJ1024" s="637"/>
      <c r="BK1024" s="637"/>
      <c r="BL1024" s="637"/>
      <c r="BM1024" s="637"/>
      <c r="BN1024" s="637"/>
      <c r="BO1024" s="637"/>
      <c r="BP1024" s="637"/>
      <c r="BQ1024" s="637"/>
      <c r="BR1024" s="637"/>
      <c r="BS1024" s="637"/>
      <c r="BT1024" s="637"/>
      <c r="BU1024" s="637"/>
      <c r="BV1024" s="637"/>
      <c r="BW1024" s="637"/>
      <c r="BX1024" s="637"/>
      <c r="BY1024" s="637"/>
      <c r="BZ1024" s="637"/>
      <c r="CA1024" s="637"/>
      <c r="CB1024" s="637"/>
    </row>
    <row r="1025" spans="3:80">
      <c r="C1025" s="636"/>
      <c r="D1025" s="637"/>
      <c r="E1025" s="637"/>
      <c r="F1025" s="637"/>
      <c r="G1025" s="637"/>
      <c r="H1025" s="637"/>
      <c r="I1025" s="637"/>
      <c r="J1025" s="637"/>
      <c r="K1025" s="637"/>
      <c r="L1025" s="637"/>
      <c r="M1025" s="637"/>
      <c r="N1025" s="637"/>
      <c r="O1025" s="637"/>
      <c r="P1025" s="637"/>
      <c r="Q1025" s="637"/>
      <c r="R1025" s="637"/>
      <c r="S1025" s="637"/>
      <c r="T1025" s="637"/>
      <c r="U1025" s="637"/>
      <c r="V1025" s="637"/>
      <c r="W1025" s="637"/>
      <c r="X1025" s="637"/>
      <c r="Y1025" s="637"/>
      <c r="Z1025" s="637"/>
      <c r="AA1025" s="637"/>
      <c r="AB1025" s="637"/>
      <c r="AC1025" s="637"/>
      <c r="AD1025" s="637"/>
      <c r="AE1025" s="637"/>
      <c r="AF1025" s="637"/>
      <c r="AG1025" s="637"/>
      <c r="AH1025" s="637"/>
      <c r="AI1025" s="637"/>
      <c r="AJ1025" s="637"/>
      <c r="AK1025" s="637"/>
      <c r="AL1025" s="637"/>
      <c r="AM1025" s="637"/>
      <c r="AN1025" s="637"/>
      <c r="AO1025" s="637"/>
      <c r="AP1025" s="637"/>
      <c r="AQ1025" s="637"/>
      <c r="AR1025" s="637"/>
      <c r="AS1025" s="637"/>
      <c r="AT1025" s="637"/>
      <c r="AU1025" s="637"/>
      <c r="AV1025" s="637"/>
      <c r="AW1025" s="637"/>
      <c r="AX1025" s="637"/>
      <c r="AY1025" s="637"/>
      <c r="AZ1025" s="637"/>
      <c r="BA1025" s="637"/>
      <c r="BB1025" s="637"/>
      <c r="BC1025" s="637"/>
      <c r="BD1025" s="637"/>
      <c r="BE1025" s="637"/>
      <c r="BF1025" s="637"/>
      <c r="BG1025" s="637"/>
      <c r="BH1025" s="637"/>
      <c r="BI1025" s="637"/>
      <c r="BJ1025" s="637"/>
      <c r="BK1025" s="637"/>
      <c r="BL1025" s="637"/>
      <c r="BM1025" s="637"/>
      <c r="BN1025" s="637"/>
      <c r="BO1025" s="637"/>
      <c r="BP1025" s="637"/>
      <c r="BQ1025" s="637"/>
      <c r="BR1025" s="637"/>
      <c r="BS1025" s="637"/>
      <c r="BT1025" s="637"/>
      <c r="BU1025" s="637"/>
      <c r="BV1025" s="637"/>
      <c r="BW1025" s="637"/>
      <c r="BX1025" s="637"/>
      <c r="BY1025" s="637"/>
      <c r="BZ1025" s="637"/>
      <c r="CA1025" s="637"/>
      <c r="CB1025" s="637"/>
    </row>
    <row r="1026" spans="3:80">
      <c r="C1026" s="636"/>
      <c r="D1026" s="637"/>
      <c r="E1026" s="637"/>
      <c r="F1026" s="637"/>
      <c r="G1026" s="637"/>
      <c r="H1026" s="637"/>
      <c r="I1026" s="637"/>
      <c r="J1026" s="637"/>
      <c r="K1026" s="637"/>
      <c r="L1026" s="637"/>
      <c r="M1026" s="637"/>
      <c r="N1026" s="637"/>
      <c r="O1026" s="637"/>
      <c r="P1026" s="637"/>
      <c r="Q1026" s="637"/>
      <c r="R1026" s="637"/>
      <c r="S1026" s="637"/>
      <c r="T1026" s="637"/>
      <c r="U1026" s="637"/>
      <c r="V1026" s="637"/>
      <c r="W1026" s="637"/>
      <c r="X1026" s="637"/>
      <c r="Y1026" s="637"/>
      <c r="Z1026" s="637"/>
      <c r="AA1026" s="637"/>
      <c r="AB1026" s="637"/>
      <c r="AC1026" s="637"/>
      <c r="AD1026" s="637"/>
      <c r="AE1026" s="637"/>
      <c r="AF1026" s="637"/>
      <c r="AG1026" s="637"/>
      <c r="AH1026" s="637"/>
      <c r="AI1026" s="637"/>
      <c r="AJ1026" s="637"/>
      <c r="AK1026" s="637"/>
      <c r="AL1026" s="637"/>
      <c r="AM1026" s="637"/>
      <c r="AN1026" s="637"/>
      <c r="AO1026" s="637"/>
      <c r="AP1026" s="637"/>
      <c r="AQ1026" s="637"/>
      <c r="AR1026" s="637"/>
      <c r="AS1026" s="637"/>
      <c r="AT1026" s="637"/>
      <c r="AU1026" s="637"/>
      <c r="AV1026" s="637"/>
      <c r="AW1026" s="637"/>
      <c r="AX1026" s="637"/>
      <c r="AY1026" s="637"/>
      <c r="AZ1026" s="637"/>
      <c r="BA1026" s="637"/>
      <c r="BB1026" s="637"/>
      <c r="BC1026" s="637"/>
      <c r="BD1026" s="637"/>
      <c r="BE1026" s="637"/>
      <c r="BF1026" s="637"/>
      <c r="BG1026" s="637"/>
      <c r="BH1026" s="637"/>
      <c r="BI1026" s="637"/>
      <c r="BJ1026" s="637"/>
      <c r="BK1026" s="637"/>
      <c r="BL1026" s="637"/>
      <c r="BM1026" s="637"/>
      <c r="BN1026" s="637"/>
      <c r="BO1026" s="637"/>
      <c r="BP1026" s="637"/>
      <c r="BQ1026" s="637"/>
      <c r="BR1026" s="637"/>
      <c r="BS1026" s="637"/>
      <c r="BT1026" s="637"/>
      <c r="BU1026" s="637"/>
      <c r="BV1026" s="637"/>
      <c r="BW1026" s="637"/>
      <c r="BX1026" s="637"/>
      <c r="BY1026" s="637"/>
      <c r="BZ1026" s="637"/>
      <c r="CA1026" s="637"/>
      <c r="CB1026" s="637"/>
    </row>
    <row r="1027" spans="3:80">
      <c r="C1027" s="636"/>
      <c r="D1027" s="637"/>
      <c r="E1027" s="637"/>
      <c r="F1027" s="637"/>
      <c r="G1027" s="637"/>
      <c r="H1027" s="637"/>
      <c r="I1027" s="637"/>
      <c r="J1027" s="637"/>
      <c r="K1027" s="637"/>
      <c r="L1027" s="637"/>
      <c r="M1027" s="637"/>
      <c r="N1027" s="637"/>
      <c r="O1027" s="637"/>
      <c r="P1027" s="637"/>
      <c r="Q1027" s="637"/>
      <c r="R1027" s="637"/>
      <c r="S1027" s="637"/>
      <c r="T1027" s="637"/>
      <c r="U1027" s="637"/>
      <c r="V1027" s="637"/>
      <c r="W1027" s="637"/>
      <c r="X1027" s="637"/>
      <c r="Y1027" s="637"/>
      <c r="Z1027" s="637"/>
      <c r="AA1027" s="637"/>
      <c r="AB1027" s="637"/>
      <c r="AC1027" s="637"/>
      <c r="AD1027" s="637"/>
      <c r="AE1027" s="637"/>
      <c r="AF1027" s="637"/>
      <c r="AG1027" s="637"/>
      <c r="AH1027" s="637"/>
      <c r="AI1027" s="637"/>
      <c r="AJ1027" s="637"/>
      <c r="AK1027" s="637"/>
      <c r="AL1027" s="637"/>
      <c r="AM1027" s="637"/>
      <c r="AN1027" s="637"/>
      <c r="AO1027" s="637"/>
      <c r="AP1027" s="637"/>
      <c r="AQ1027" s="637"/>
      <c r="AR1027" s="637"/>
      <c r="AS1027" s="637"/>
      <c r="AT1027" s="637"/>
      <c r="AU1027" s="637"/>
      <c r="AV1027" s="637"/>
      <c r="AW1027" s="637"/>
      <c r="AX1027" s="637"/>
      <c r="AY1027" s="637"/>
      <c r="AZ1027" s="637"/>
      <c r="BA1027" s="637"/>
      <c r="BB1027" s="637"/>
      <c r="BC1027" s="637"/>
      <c r="BD1027" s="637"/>
      <c r="BE1027" s="637"/>
      <c r="BF1027" s="637"/>
      <c r="BG1027" s="637"/>
      <c r="BH1027" s="637"/>
      <c r="BI1027" s="637"/>
      <c r="BJ1027" s="637"/>
      <c r="BK1027" s="637"/>
      <c r="BL1027" s="637"/>
      <c r="BM1027" s="637"/>
      <c r="BN1027" s="637"/>
      <c r="BO1027" s="637"/>
      <c r="BP1027" s="637"/>
      <c r="BQ1027" s="637"/>
      <c r="BR1027" s="637"/>
      <c r="BS1027" s="637"/>
      <c r="BT1027" s="637"/>
      <c r="BU1027" s="637"/>
      <c r="BV1027" s="637"/>
      <c r="BW1027" s="637"/>
      <c r="BX1027" s="637"/>
      <c r="BY1027" s="637"/>
      <c r="BZ1027" s="637"/>
      <c r="CA1027" s="637"/>
      <c r="CB1027" s="637"/>
    </row>
    <row r="1028" spans="3:80">
      <c r="C1028" s="636"/>
      <c r="D1028" s="637"/>
      <c r="E1028" s="637"/>
      <c r="F1028" s="637"/>
      <c r="G1028" s="637"/>
      <c r="H1028" s="637"/>
      <c r="I1028" s="637"/>
      <c r="J1028" s="637"/>
      <c r="K1028" s="637"/>
      <c r="L1028" s="637"/>
      <c r="M1028" s="637"/>
      <c r="N1028" s="637"/>
      <c r="O1028" s="637"/>
      <c r="P1028" s="637"/>
      <c r="Q1028" s="637"/>
      <c r="R1028" s="637"/>
      <c r="S1028" s="637"/>
      <c r="T1028" s="637"/>
      <c r="U1028" s="637"/>
      <c r="V1028" s="637"/>
      <c r="W1028" s="637"/>
      <c r="X1028" s="637"/>
      <c r="Y1028" s="637"/>
      <c r="Z1028" s="637"/>
      <c r="AA1028" s="637"/>
      <c r="AB1028" s="637"/>
      <c r="AC1028" s="637"/>
      <c r="AD1028" s="637"/>
      <c r="AE1028" s="637"/>
      <c r="AF1028" s="637"/>
      <c r="AG1028" s="637"/>
      <c r="AH1028" s="637"/>
      <c r="AI1028" s="637"/>
      <c r="AJ1028" s="637"/>
      <c r="AK1028" s="637"/>
      <c r="AL1028" s="637"/>
      <c r="AM1028" s="637"/>
      <c r="AN1028" s="637"/>
      <c r="AO1028" s="637"/>
      <c r="AP1028" s="637"/>
      <c r="AQ1028" s="637"/>
      <c r="AR1028" s="637"/>
      <c r="AS1028" s="637"/>
      <c r="AT1028" s="637"/>
      <c r="AU1028" s="637"/>
      <c r="AV1028" s="637"/>
      <c r="AW1028" s="637"/>
      <c r="AX1028" s="637"/>
      <c r="AY1028" s="637"/>
      <c r="AZ1028" s="637"/>
      <c r="BA1028" s="637"/>
      <c r="BB1028" s="637"/>
      <c r="BC1028" s="637"/>
      <c r="BD1028" s="637"/>
      <c r="BE1028" s="637"/>
      <c r="BF1028" s="637"/>
      <c r="BG1028" s="637"/>
      <c r="BH1028" s="637"/>
      <c r="BI1028" s="637"/>
      <c r="BJ1028" s="637"/>
      <c r="BK1028" s="637"/>
      <c r="BL1028" s="637"/>
      <c r="BM1028" s="637"/>
      <c r="BN1028" s="637"/>
      <c r="BO1028" s="637"/>
      <c r="BP1028" s="637"/>
      <c r="BQ1028" s="637"/>
      <c r="BR1028" s="637"/>
      <c r="BS1028" s="637"/>
      <c r="BT1028" s="637"/>
      <c r="BU1028" s="637"/>
      <c r="BV1028" s="637"/>
      <c r="BW1028" s="637"/>
      <c r="BX1028" s="637"/>
      <c r="BY1028" s="637"/>
      <c r="BZ1028" s="637"/>
      <c r="CA1028" s="637"/>
      <c r="CB1028" s="637"/>
    </row>
    <row r="1029" spans="3:80">
      <c r="C1029" s="636"/>
      <c r="D1029" s="637"/>
      <c r="E1029" s="637"/>
      <c r="F1029" s="637"/>
      <c r="G1029" s="637"/>
      <c r="H1029" s="637"/>
      <c r="I1029" s="637"/>
      <c r="J1029" s="637"/>
      <c r="K1029" s="637"/>
      <c r="L1029" s="637"/>
      <c r="M1029" s="637"/>
      <c r="N1029" s="637"/>
      <c r="O1029" s="637"/>
      <c r="P1029" s="637"/>
      <c r="Q1029" s="637"/>
      <c r="R1029" s="637"/>
      <c r="S1029" s="637"/>
      <c r="T1029" s="637"/>
      <c r="U1029" s="637"/>
      <c r="V1029" s="637"/>
      <c r="W1029" s="637"/>
      <c r="X1029" s="637"/>
      <c r="Y1029" s="637"/>
      <c r="Z1029" s="637"/>
      <c r="AA1029" s="637"/>
      <c r="AB1029" s="637"/>
      <c r="AC1029" s="637"/>
      <c r="AD1029" s="637"/>
      <c r="AE1029" s="637"/>
      <c r="AF1029" s="637"/>
      <c r="AG1029" s="637"/>
      <c r="AH1029" s="637"/>
      <c r="AI1029" s="637"/>
      <c r="AJ1029" s="637"/>
      <c r="AK1029" s="637"/>
      <c r="AL1029" s="637"/>
      <c r="AM1029" s="637"/>
      <c r="AN1029" s="637"/>
      <c r="AO1029" s="637"/>
      <c r="AP1029" s="637"/>
      <c r="AQ1029" s="637"/>
      <c r="AR1029" s="637"/>
      <c r="AS1029" s="637"/>
      <c r="AT1029" s="637"/>
      <c r="AU1029" s="637"/>
      <c r="AV1029" s="637"/>
      <c r="AW1029" s="637"/>
      <c r="AX1029" s="637"/>
      <c r="AY1029" s="637"/>
      <c r="AZ1029" s="637"/>
      <c r="BA1029" s="637"/>
      <c r="BB1029" s="637"/>
      <c r="BC1029" s="637"/>
      <c r="BD1029" s="637"/>
      <c r="BE1029" s="637"/>
      <c r="BF1029" s="637"/>
      <c r="BG1029" s="637"/>
      <c r="BH1029" s="637"/>
      <c r="BI1029" s="637"/>
      <c r="BJ1029" s="637"/>
      <c r="BK1029" s="637"/>
      <c r="BL1029" s="637"/>
      <c r="BM1029" s="637"/>
      <c r="BN1029" s="637"/>
      <c r="BO1029" s="637"/>
      <c r="BP1029" s="637"/>
      <c r="BQ1029" s="637"/>
      <c r="BR1029" s="637"/>
      <c r="BS1029" s="637"/>
      <c r="BT1029" s="637"/>
      <c r="BU1029" s="637"/>
      <c r="BV1029" s="637"/>
      <c r="BW1029" s="637"/>
      <c r="BX1029" s="637"/>
      <c r="BY1029" s="637"/>
      <c r="BZ1029" s="637"/>
      <c r="CA1029" s="637"/>
      <c r="CB1029" s="637"/>
    </row>
    <row r="1030" spans="3:80">
      <c r="C1030" s="636"/>
      <c r="D1030" s="637"/>
      <c r="E1030" s="637"/>
      <c r="F1030" s="637"/>
      <c r="G1030" s="637"/>
      <c r="H1030" s="637"/>
      <c r="I1030" s="637"/>
      <c r="J1030" s="637"/>
      <c r="K1030" s="637"/>
      <c r="L1030" s="637"/>
      <c r="M1030" s="637"/>
      <c r="N1030" s="637"/>
      <c r="O1030" s="637"/>
      <c r="P1030" s="637"/>
      <c r="Q1030" s="637"/>
      <c r="R1030" s="637"/>
      <c r="S1030" s="637"/>
      <c r="T1030" s="637"/>
      <c r="U1030" s="637"/>
      <c r="V1030" s="637"/>
      <c r="W1030" s="637"/>
      <c r="X1030" s="637"/>
      <c r="Y1030" s="637"/>
      <c r="Z1030" s="637"/>
      <c r="AA1030" s="637"/>
      <c r="AB1030" s="637"/>
      <c r="AC1030" s="637"/>
      <c r="AD1030" s="637"/>
      <c r="AE1030" s="637"/>
      <c r="AF1030" s="637"/>
      <c r="AG1030" s="637"/>
      <c r="AH1030" s="637"/>
      <c r="AI1030" s="637"/>
      <c r="AJ1030" s="637"/>
      <c r="AK1030" s="637"/>
      <c r="AL1030" s="637"/>
      <c r="AM1030" s="637"/>
      <c r="AN1030" s="637"/>
      <c r="AO1030" s="637"/>
      <c r="AP1030" s="637"/>
      <c r="AQ1030" s="637"/>
      <c r="AR1030" s="637"/>
      <c r="AS1030" s="637"/>
      <c r="AT1030" s="637"/>
      <c r="AU1030" s="637"/>
      <c r="AV1030" s="637"/>
      <c r="AW1030" s="637"/>
      <c r="AX1030" s="637"/>
      <c r="AY1030" s="637"/>
      <c r="AZ1030" s="637"/>
      <c r="BA1030" s="637"/>
      <c r="BB1030" s="637"/>
      <c r="BC1030" s="637"/>
      <c r="BD1030" s="637"/>
      <c r="BE1030" s="637"/>
      <c r="BF1030" s="637"/>
      <c r="BG1030" s="637"/>
      <c r="BH1030" s="637"/>
      <c r="BI1030" s="637"/>
      <c r="BJ1030" s="637"/>
      <c r="BK1030" s="637"/>
      <c r="BL1030" s="637"/>
      <c r="BM1030" s="637"/>
      <c r="BN1030" s="637"/>
      <c r="BO1030" s="637"/>
      <c r="BP1030" s="637"/>
      <c r="BQ1030" s="637"/>
      <c r="BR1030" s="637"/>
      <c r="BS1030" s="637"/>
      <c r="BT1030" s="637"/>
      <c r="BU1030" s="637"/>
      <c r="BV1030" s="637"/>
      <c r="BW1030" s="637"/>
      <c r="BX1030" s="637"/>
      <c r="BY1030" s="637"/>
      <c r="BZ1030" s="637"/>
      <c r="CA1030" s="637"/>
      <c r="CB1030" s="637"/>
    </row>
    <row r="1031" spans="3:80">
      <c r="C1031" s="636"/>
      <c r="D1031" s="637"/>
      <c r="E1031" s="637"/>
      <c r="F1031" s="637"/>
      <c r="G1031" s="637"/>
      <c r="H1031" s="637"/>
      <c r="I1031" s="637"/>
      <c r="J1031" s="637"/>
      <c r="K1031" s="637"/>
      <c r="L1031" s="637"/>
      <c r="M1031" s="637"/>
      <c r="N1031" s="637"/>
      <c r="O1031" s="637"/>
      <c r="P1031" s="637"/>
      <c r="Q1031" s="637"/>
      <c r="R1031" s="637"/>
      <c r="S1031" s="637"/>
      <c r="T1031" s="637"/>
      <c r="U1031" s="637"/>
      <c r="V1031" s="637"/>
      <c r="W1031" s="637"/>
      <c r="X1031" s="637"/>
      <c r="Y1031" s="637"/>
      <c r="Z1031" s="637"/>
      <c r="AA1031" s="637"/>
      <c r="AB1031" s="637"/>
      <c r="AC1031" s="637"/>
      <c r="AD1031" s="637"/>
      <c r="AE1031" s="637"/>
      <c r="AF1031" s="637"/>
      <c r="AG1031" s="637"/>
      <c r="AH1031" s="637"/>
      <c r="AI1031" s="637"/>
      <c r="AJ1031" s="637"/>
      <c r="AK1031" s="637"/>
      <c r="AL1031" s="637"/>
      <c r="AM1031" s="637"/>
      <c r="AN1031" s="637"/>
      <c r="AO1031" s="637"/>
      <c r="AP1031" s="637"/>
      <c r="AQ1031" s="637"/>
      <c r="AR1031" s="637"/>
      <c r="AS1031" s="637"/>
      <c r="AT1031" s="637"/>
      <c r="AU1031" s="637"/>
      <c r="AV1031" s="637"/>
      <c r="AW1031" s="637"/>
      <c r="AX1031" s="637"/>
      <c r="AY1031" s="637"/>
      <c r="AZ1031" s="637"/>
      <c r="BA1031" s="637"/>
      <c r="BB1031" s="637"/>
      <c r="BC1031" s="637"/>
      <c r="BD1031" s="637"/>
      <c r="BE1031" s="637"/>
      <c r="BF1031" s="637"/>
      <c r="BG1031" s="637"/>
      <c r="BH1031" s="637"/>
      <c r="BI1031" s="637"/>
      <c r="BJ1031" s="637"/>
      <c r="BK1031" s="637"/>
      <c r="BL1031" s="637"/>
      <c r="BM1031" s="637"/>
      <c r="BN1031" s="637"/>
      <c r="BO1031" s="637"/>
      <c r="BP1031" s="637"/>
      <c r="BQ1031" s="637"/>
      <c r="BR1031" s="637"/>
      <c r="BS1031" s="637"/>
      <c r="BT1031" s="637"/>
      <c r="BU1031" s="637"/>
      <c r="BV1031" s="637"/>
      <c r="BW1031" s="637"/>
      <c r="BX1031" s="637"/>
      <c r="BY1031" s="637"/>
      <c r="BZ1031" s="637"/>
      <c r="CA1031" s="637"/>
      <c r="CB1031" s="637"/>
    </row>
    <row r="1032" spans="3:80">
      <c r="C1032" s="636"/>
      <c r="D1032" s="637"/>
      <c r="E1032" s="637"/>
      <c r="F1032" s="637"/>
      <c r="G1032" s="637"/>
      <c r="H1032" s="637"/>
      <c r="I1032" s="637"/>
      <c r="J1032" s="637"/>
      <c r="K1032" s="637"/>
      <c r="L1032" s="637"/>
      <c r="M1032" s="637"/>
      <c r="N1032" s="637"/>
      <c r="O1032" s="637"/>
      <c r="P1032" s="637"/>
      <c r="Q1032" s="637"/>
      <c r="R1032" s="637"/>
      <c r="S1032" s="637"/>
      <c r="T1032" s="637"/>
      <c r="U1032" s="637"/>
      <c r="V1032" s="637"/>
      <c r="W1032" s="637"/>
      <c r="X1032" s="637"/>
      <c r="Y1032" s="637"/>
      <c r="Z1032" s="637"/>
      <c r="AA1032" s="637"/>
      <c r="AB1032" s="637"/>
      <c r="AC1032" s="637"/>
      <c r="AD1032" s="637"/>
      <c r="AE1032" s="637"/>
      <c r="AF1032" s="637"/>
      <c r="AG1032" s="637"/>
      <c r="AH1032" s="637"/>
      <c r="AI1032" s="637"/>
      <c r="AJ1032" s="637"/>
      <c r="AK1032" s="637"/>
      <c r="AL1032" s="637"/>
      <c r="AM1032" s="637"/>
      <c r="AN1032" s="637"/>
      <c r="AO1032" s="637"/>
      <c r="AP1032" s="637"/>
      <c r="AQ1032" s="637"/>
      <c r="AR1032" s="637"/>
      <c r="AS1032" s="637"/>
      <c r="AT1032" s="637"/>
      <c r="AU1032" s="637"/>
      <c r="AV1032" s="637"/>
      <c r="AW1032" s="637"/>
      <c r="AX1032" s="637"/>
      <c r="AY1032" s="637"/>
      <c r="AZ1032" s="637"/>
      <c r="BA1032" s="637"/>
      <c r="BB1032" s="637"/>
      <c r="BC1032" s="637"/>
      <c r="BD1032" s="637"/>
      <c r="BE1032" s="637"/>
      <c r="BF1032" s="637"/>
      <c r="BG1032" s="637"/>
      <c r="BH1032" s="637"/>
      <c r="BI1032" s="637"/>
      <c r="BJ1032" s="637"/>
      <c r="BK1032" s="637"/>
      <c r="BL1032" s="637"/>
      <c r="BM1032" s="637"/>
      <c r="BN1032" s="637"/>
      <c r="BO1032" s="637"/>
      <c r="BP1032" s="637"/>
      <c r="BQ1032" s="637"/>
      <c r="BR1032" s="637"/>
      <c r="BS1032" s="637"/>
      <c r="BT1032" s="637"/>
      <c r="BU1032" s="637"/>
      <c r="BV1032" s="637"/>
      <c r="BW1032" s="637"/>
      <c r="BX1032" s="637"/>
      <c r="BY1032" s="637"/>
      <c r="BZ1032" s="637"/>
      <c r="CA1032" s="637"/>
      <c r="CB1032" s="637"/>
    </row>
    <row r="1033" spans="3:80">
      <c r="C1033" s="636"/>
      <c r="D1033" s="637"/>
      <c r="E1033" s="637"/>
      <c r="F1033" s="637"/>
      <c r="G1033" s="637"/>
      <c r="H1033" s="637"/>
      <c r="I1033" s="637"/>
      <c r="J1033" s="637"/>
      <c r="K1033" s="637"/>
      <c r="L1033" s="637"/>
      <c r="M1033" s="637"/>
      <c r="N1033" s="637"/>
      <c r="O1033" s="637"/>
      <c r="P1033" s="637"/>
      <c r="Q1033" s="637"/>
      <c r="R1033" s="637"/>
      <c r="S1033" s="637"/>
      <c r="T1033" s="637"/>
      <c r="U1033" s="637"/>
      <c r="V1033" s="637"/>
      <c r="W1033" s="637"/>
      <c r="X1033" s="637"/>
      <c r="Y1033" s="637"/>
      <c r="Z1033" s="637"/>
      <c r="AA1033" s="637"/>
      <c r="AB1033" s="637"/>
      <c r="AC1033" s="637"/>
      <c r="AD1033" s="637"/>
      <c r="AE1033" s="637"/>
      <c r="AF1033" s="637"/>
      <c r="AG1033" s="637"/>
      <c r="AH1033" s="637"/>
      <c r="AI1033" s="637"/>
      <c r="AJ1033" s="637"/>
      <c r="AK1033" s="637"/>
      <c r="AL1033" s="637"/>
      <c r="AM1033" s="637"/>
      <c r="AN1033" s="637"/>
      <c r="AO1033" s="637"/>
      <c r="AP1033" s="637"/>
      <c r="AQ1033" s="637"/>
      <c r="AR1033" s="637"/>
      <c r="AS1033" s="637"/>
      <c r="AT1033" s="637"/>
      <c r="AU1033" s="637"/>
      <c r="AV1033" s="637"/>
      <c r="AW1033" s="637"/>
      <c r="AX1033" s="637"/>
      <c r="AY1033" s="637"/>
      <c r="AZ1033" s="637"/>
      <c r="BA1033" s="637"/>
      <c r="BB1033" s="637"/>
      <c r="BC1033" s="637"/>
      <c r="BD1033" s="637"/>
      <c r="BE1033" s="637"/>
      <c r="BF1033" s="637"/>
      <c r="BG1033" s="637"/>
      <c r="BH1033" s="637"/>
      <c r="BI1033" s="637"/>
      <c r="BJ1033" s="637"/>
      <c r="BK1033" s="637"/>
      <c r="BL1033" s="637"/>
      <c r="BM1033" s="637"/>
      <c r="BN1033" s="637"/>
      <c r="BO1033" s="637"/>
      <c r="BP1033" s="637"/>
      <c r="BQ1033" s="637"/>
      <c r="BR1033" s="637"/>
      <c r="BS1033" s="637"/>
      <c r="BT1033" s="637"/>
      <c r="BU1033" s="637"/>
      <c r="BV1033" s="637"/>
      <c r="BW1033" s="637"/>
      <c r="BX1033" s="637"/>
      <c r="BY1033" s="637"/>
      <c r="BZ1033" s="637"/>
      <c r="CA1033" s="637"/>
      <c r="CB1033" s="637"/>
    </row>
    <row r="1034" spans="3:80">
      <c r="C1034" s="636"/>
      <c r="D1034" s="637"/>
      <c r="E1034" s="637"/>
      <c r="F1034" s="637"/>
      <c r="G1034" s="637"/>
      <c r="H1034" s="637"/>
      <c r="I1034" s="637"/>
      <c r="J1034" s="637"/>
      <c r="K1034" s="637"/>
      <c r="L1034" s="637"/>
      <c r="M1034" s="637"/>
      <c r="N1034" s="637"/>
      <c r="O1034" s="637"/>
      <c r="P1034" s="637"/>
      <c r="Q1034" s="637"/>
      <c r="R1034" s="637"/>
      <c r="S1034" s="637"/>
      <c r="T1034" s="637"/>
      <c r="U1034" s="637"/>
      <c r="V1034" s="637"/>
      <c r="W1034" s="637"/>
      <c r="X1034" s="637"/>
      <c r="Y1034" s="637"/>
      <c r="Z1034" s="637"/>
      <c r="AA1034" s="637"/>
      <c r="AB1034" s="637"/>
      <c r="AC1034" s="637"/>
      <c r="AD1034" s="637"/>
      <c r="AE1034" s="637"/>
      <c r="AF1034" s="637"/>
      <c r="AG1034" s="637"/>
      <c r="AH1034" s="637"/>
      <c r="AI1034" s="637"/>
      <c r="AJ1034" s="637"/>
      <c r="AK1034" s="637"/>
      <c r="AL1034" s="637"/>
      <c r="AM1034" s="637"/>
      <c r="AN1034" s="637"/>
      <c r="AO1034" s="637"/>
      <c r="AP1034" s="637"/>
      <c r="AQ1034" s="637"/>
      <c r="AR1034" s="637"/>
      <c r="AS1034" s="637"/>
      <c r="AT1034" s="637"/>
      <c r="AU1034" s="637"/>
      <c r="AV1034" s="637"/>
      <c r="AW1034" s="637"/>
      <c r="AX1034" s="637"/>
      <c r="AY1034" s="637"/>
      <c r="AZ1034" s="637"/>
      <c r="BA1034" s="637"/>
      <c r="BB1034" s="637"/>
      <c r="BC1034" s="637"/>
      <c r="BD1034" s="637"/>
      <c r="BE1034" s="637"/>
      <c r="BF1034" s="637"/>
      <c r="BG1034" s="637"/>
      <c r="BH1034" s="637"/>
      <c r="BI1034" s="637"/>
      <c r="BJ1034" s="637"/>
      <c r="BK1034" s="637"/>
      <c r="BL1034" s="637"/>
      <c r="BM1034" s="637"/>
      <c r="BN1034" s="637"/>
      <c r="BO1034" s="637"/>
      <c r="BP1034" s="637"/>
      <c r="BQ1034" s="637"/>
      <c r="BR1034" s="637"/>
      <c r="BS1034" s="637"/>
      <c r="BT1034" s="637"/>
      <c r="BU1034" s="637"/>
      <c r="BV1034" s="637"/>
      <c r="BW1034" s="637"/>
      <c r="BX1034" s="637"/>
      <c r="BY1034" s="637"/>
      <c r="BZ1034" s="637"/>
      <c r="CA1034" s="637"/>
      <c r="CB1034" s="637"/>
    </row>
    <row r="1035" spans="3:80">
      <c r="C1035" s="636"/>
      <c r="D1035" s="637"/>
      <c r="E1035" s="637"/>
      <c r="F1035" s="637"/>
      <c r="G1035" s="637"/>
      <c r="H1035" s="637"/>
      <c r="I1035" s="637"/>
      <c r="J1035" s="637"/>
      <c r="K1035" s="637"/>
      <c r="L1035" s="637"/>
      <c r="M1035" s="637"/>
      <c r="N1035" s="637"/>
      <c r="O1035" s="637"/>
      <c r="P1035" s="637"/>
      <c r="Q1035" s="637"/>
      <c r="R1035" s="637"/>
      <c r="S1035" s="637"/>
      <c r="T1035" s="637"/>
      <c r="U1035" s="637"/>
      <c r="V1035" s="637"/>
      <c r="W1035" s="637"/>
      <c r="X1035" s="637"/>
      <c r="Y1035" s="637"/>
      <c r="Z1035" s="637"/>
      <c r="AA1035" s="637"/>
      <c r="AB1035" s="637"/>
      <c r="AC1035" s="637"/>
      <c r="AD1035" s="637"/>
      <c r="AE1035" s="637"/>
      <c r="AF1035" s="637"/>
      <c r="AG1035" s="637"/>
      <c r="AH1035" s="637"/>
      <c r="AI1035" s="637"/>
      <c r="AJ1035" s="637"/>
      <c r="AK1035" s="637"/>
      <c r="AL1035" s="637"/>
      <c r="AM1035" s="637"/>
      <c r="AN1035" s="637"/>
      <c r="AO1035" s="637"/>
      <c r="AP1035" s="637"/>
      <c r="AQ1035" s="637"/>
      <c r="AR1035" s="637"/>
      <c r="AS1035" s="637"/>
      <c r="AT1035" s="637"/>
      <c r="AU1035" s="637"/>
      <c r="AV1035" s="637"/>
      <c r="AW1035" s="637"/>
      <c r="AX1035" s="637"/>
      <c r="AY1035" s="637"/>
      <c r="AZ1035" s="637"/>
      <c r="BA1035" s="637"/>
      <c r="BB1035" s="637"/>
      <c r="BC1035" s="637"/>
      <c r="BD1035" s="637"/>
      <c r="BE1035" s="637"/>
      <c r="BF1035" s="637"/>
      <c r="BG1035" s="637"/>
      <c r="BH1035" s="637"/>
      <c r="BI1035" s="637"/>
      <c r="BJ1035" s="637"/>
      <c r="BK1035" s="637"/>
      <c r="BL1035" s="637"/>
      <c r="BM1035" s="637"/>
      <c r="BN1035" s="637"/>
      <c r="BO1035" s="637"/>
      <c r="BP1035" s="637"/>
      <c r="BQ1035" s="637"/>
      <c r="BR1035" s="637"/>
      <c r="BS1035" s="637"/>
      <c r="BT1035" s="637"/>
      <c r="BU1035" s="637"/>
      <c r="BV1035" s="637"/>
      <c r="BW1035" s="637"/>
      <c r="BX1035" s="637"/>
      <c r="BY1035" s="637"/>
      <c r="BZ1035" s="637"/>
      <c r="CA1035" s="637"/>
      <c r="CB1035" s="637"/>
    </row>
    <row r="1036" spans="3:80">
      <c r="C1036" s="636"/>
      <c r="D1036" s="637"/>
      <c r="E1036" s="637"/>
      <c r="F1036" s="637"/>
      <c r="G1036" s="637"/>
      <c r="H1036" s="637"/>
      <c r="I1036" s="637"/>
      <c r="J1036" s="637"/>
      <c r="K1036" s="637"/>
      <c r="L1036" s="637"/>
      <c r="M1036" s="637"/>
      <c r="N1036" s="637"/>
      <c r="O1036" s="637"/>
      <c r="P1036" s="637"/>
      <c r="Q1036" s="637"/>
      <c r="R1036" s="637"/>
      <c r="S1036" s="637"/>
      <c r="T1036" s="637"/>
      <c r="U1036" s="637"/>
      <c r="V1036" s="637"/>
      <c r="W1036" s="637"/>
      <c r="X1036" s="637"/>
      <c r="Y1036" s="637"/>
      <c r="Z1036" s="637"/>
      <c r="AA1036" s="637"/>
      <c r="AB1036" s="637"/>
      <c r="AC1036" s="637"/>
      <c r="AD1036" s="637"/>
      <c r="AE1036" s="637"/>
      <c r="AF1036" s="637"/>
      <c r="AG1036" s="637"/>
      <c r="AH1036" s="637"/>
      <c r="AI1036" s="637"/>
      <c r="AJ1036" s="637"/>
      <c r="AK1036" s="637"/>
      <c r="AL1036" s="637"/>
      <c r="AM1036" s="637"/>
      <c r="AN1036" s="637"/>
      <c r="AO1036" s="637"/>
      <c r="AP1036" s="637"/>
      <c r="AQ1036" s="637"/>
      <c r="AR1036" s="637"/>
      <c r="AS1036" s="637"/>
      <c r="AT1036" s="637"/>
      <c r="AU1036" s="637"/>
      <c r="AV1036" s="637"/>
      <c r="AW1036" s="637"/>
      <c r="AX1036" s="637"/>
      <c r="AY1036" s="637"/>
      <c r="AZ1036" s="637"/>
      <c r="BA1036" s="637"/>
      <c r="BB1036" s="637"/>
      <c r="BC1036" s="637"/>
      <c r="BD1036" s="637"/>
      <c r="BE1036" s="637"/>
      <c r="BF1036" s="637"/>
      <c r="BG1036" s="637"/>
      <c r="BH1036" s="637"/>
      <c r="BI1036" s="637"/>
      <c r="BJ1036" s="637"/>
      <c r="BK1036" s="637"/>
      <c r="BL1036" s="637"/>
      <c r="BM1036" s="637"/>
      <c r="BN1036" s="637"/>
      <c r="BO1036" s="637"/>
      <c r="BP1036" s="637"/>
      <c r="BQ1036" s="637"/>
      <c r="BR1036" s="637"/>
      <c r="BS1036" s="637"/>
      <c r="BT1036" s="637"/>
      <c r="BU1036" s="637"/>
      <c r="BV1036" s="637"/>
      <c r="BW1036" s="637"/>
      <c r="BX1036" s="637"/>
      <c r="BY1036" s="637"/>
      <c r="BZ1036" s="637"/>
      <c r="CA1036" s="637"/>
      <c r="CB1036" s="637"/>
    </row>
    <row r="1037" spans="3:80">
      <c r="C1037" s="636"/>
      <c r="D1037" s="637"/>
      <c r="E1037" s="637"/>
      <c r="F1037" s="637"/>
      <c r="G1037" s="637"/>
      <c r="H1037" s="637"/>
      <c r="I1037" s="637"/>
      <c r="J1037" s="637"/>
      <c r="K1037" s="637"/>
      <c r="L1037" s="637"/>
      <c r="M1037" s="637"/>
      <c r="N1037" s="637"/>
      <c r="O1037" s="637"/>
      <c r="P1037" s="637"/>
      <c r="Q1037" s="637"/>
      <c r="R1037" s="637"/>
      <c r="S1037" s="637"/>
      <c r="T1037" s="637"/>
      <c r="U1037" s="637"/>
      <c r="V1037" s="637"/>
      <c r="W1037" s="637"/>
      <c r="X1037" s="637"/>
      <c r="Y1037" s="637"/>
      <c r="Z1037" s="637"/>
      <c r="AA1037" s="637"/>
      <c r="AB1037" s="637"/>
      <c r="AC1037" s="637"/>
      <c r="AD1037" s="637"/>
      <c r="AE1037" s="637"/>
      <c r="AF1037" s="637"/>
      <c r="AG1037" s="637"/>
      <c r="AH1037" s="637"/>
      <c r="AI1037" s="637"/>
      <c r="AJ1037" s="637"/>
      <c r="AK1037" s="637"/>
      <c r="AL1037" s="637"/>
      <c r="AM1037" s="637"/>
      <c r="AN1037" s="637"/>
      <c r="AO1037" s="637"/>
      <c r="AP1037" s="637"/>
      <c r="AQ1037" s="637"/>
      <c r="AR1037" s="637"/>
      <c r="AS1037" s="637"/>
      <c r="AT1037" s="637"/>
      <c r="AU1037" s="637"/>
      <c r="AV1037" s="637"/>
      <c r="AW1037" s="637"/>
      <c r="AX1037" s="637"/>
      <c r="AY1037" s="637"/>
      <c r="AZ1037" s="637"/>
      <c r="BA1037" s="637"/>
      <c r="BB1037" s="637"/>
      <c r="BC1037" s="637"/>
      <c r="BD1037" s="637"/>
      <c r="BE1037" s="637"/>
      <c r="BF1037" s="637"/>
      <c r="BG1037" s="637"/>
      <c r="BH1037" s="637"/>
      <c r="BI1037" s="637"/>
      <c r="BJ1037" s="637"/>
      <c r="BK1037" s="637"/>
      <c r="BL1037" s="637"/>
      <c r="BM1037" s="637"/>
      <c r="BN1037" s="637"/>
      <c r="BO1037" s="637"/>
      <c r="BP1037" s="637"/>
      <c r="BQ1037" s="637"/>
      <c r="BR1037" s="637"/>
      <c r="BS1037" s="637"/>
      <c r="BT1037" s="637"/>
      <c r="BU1037" s="637"/>
      <c r="BV1037" s="637"/>
      <c r="BW1037" s="637"/>
      <c r="BX1037" s="637"/>
      <c r="BY1037" s="637"/>
      <c r="BZ1037" s="637"/>
      <c r="CA1037" s="637"/>
      <c r="CB1037" s="637"/>
    </row>
    <row r="1038" spans="3:80">
      <c r="C1038" s="636"/>
      <c r="D1038" s="637"/>
      <c r="E1038" s="637"/>
      <c r="F1038" s="637"/>
      <c r="G1038" s="637"/>
      <c r="H1038" s="637"/>
      <c r="I1038" s="637"/>
      <c r="J1038" s="637"/>
      <c r="K1038" s="637"/>
      <c r="L1038" s="637"/>
      <c r="M1038" s="637"/>
      <c r="N1038" s="637"/>
      <c r="O1038" s="637"/>
      <c r="P1038" s="637"/>
      <c r="Q1038" s="637"/>
      <c r="R1038" s="637"/>
      <c r="S1038" s="637"/>
      <c r="T1038" s="637"/>
      <c r="U1038" s="637"/>
      <c r="V1038" s="637"/>
      <c r="W1038" s="637"/>
      <c r="X1038" s="637"/>
      <c r="Y1038" s="637"/>
      <c r="Z1038" s="637"/>
      <c r="AA1038" s="637"/>
      <c r="AB1038" s="637"/>
      <c r="AC1038" s="637"/>
      <c r="AD1038" s="637"/>
      <c r="AE1038" s="637"/>
      <c r="AF1038" s="637"/>
      <c r="AG1038" s="637"/>
      <c r="AH1038" s="637"/>
      <c r="AI1038" s="637"/>
      <c r="AJ1038" s="637"/>
      <c r="AK1038" s="637"/>
      <c r="AL1038" s="637"/>
      <c r="AM1038" s="637"/>
      <c r="AN1038" s="637"/>
      <c r="AO1038" s="637"/>
      <c r="AP1038" s="637"/>
      <c r="AQ1038" s="637"/>
      <c r="AR1038" s="637"/>
      <c r="AS1038" s="637"/>
      <c r="AT1038" s="637"/>
      <c r="AU1038" s="637"/>
      <c r="AV1038" s="637"/>
      <c r="AW1038" s="637"/>
      <c r="AX1038" s="637"/>
      <c r="AY1038" s="637"/>
      <c r="AZ1038" s="637"/>
      <c r="BA1038" s="637"/>
      <c r="BB1038" s="637"/>
      <c r="BC1038" s="637"/>
      <c r="BD1038" s="637"/>
      <c r="BE1038" s="637"/>
      <c r="BF1038" s="637"/>
      <c r="BG1038" s="637"/>
      <c r="BH1038" s="637"/>
      <c r="BI1038" s="637"/>
      <c r="BJ1038" s="637"/>
      <c r="BK1038" s="637"/>
      <c r="BL1038" s="637"/>
      <c r="BM1038" s="637"/>
      <c r="BN1038" s="637"/>
      <c r="BO1038" s="637"/>
      <c r="BP1038" s="637"/>
      <c r="BQ1038" s="637"/>
      <c r="BR1038" s="637"/>
      <c r="BS1038" s="637"/>
      <c r="BT1038" s="637"/>
      <c r="BU1038" s="637"/>
      <c r="BV1038" s="637"/>
      <c r="BW1038" s="637"/>
      <c r="BX1038" s="637"/>
      <c r="BY1038" s="637"/>
      <c r="BZ1038" s="637"/>
      <c r="CA1038" s="637"/>
      <c r="CB1038" s="637"/>
    </row>
    <row r="1039" spans="3:80">
      <c r="C1039" s="636"/>
      <c r="D1039" s="637"/>
      <c r="E1039" s="637"/>
      <c r="F1039" s="637"/>
      <c r="G1039" s="637"/>
      <c r="H1039" s="637"/>
      <c r="I1039" s="637"/>
      <c r="J1039" s="637"/>
      <c r="K1039" s="637"/>
      <c r="L1039" s="637"/>
      <c r="M1039" s="637"/>
      <c r="N1039" s="637"/>
      <c r="O1039" s="637"/>
      <c r="P1039" s="637"/>
      <c r="Q1039" s="637"/>
      <c r="R1039" s="637"/>
      <c r="S1039" s="637"/>
      <c r="T1039" s="637"/>
      <c r="U1039" s="637"/>
      <c r="V1039" s="637"/>
      <c r="W1039" s="637"/>
      <c r="X1039" s="637"/>
      <c r="Y1039" s="637"/>
      <c r="Z1039" s="637"/>
      <c r="AA1039" s="637"/>
      <c r="AB1039" s="637"/>
      <c r="AC1039" s="637"/>
      <c r="AD1039" s="637"/>
      <c r="AE1039" s="637"/>
      <c r="AF1039" s="637"/>
      <c r="AG1039" s="637"/>
      <c r="AH1039" s="637"/>
      <c r="AI1039" s="637"/>
      <c r="AJ1039" s="637"/>
      <c r="AK1039" s="637"/>
      <c r="AL1039" s="637"/>
      <c r="AM1039" s="637"/>
      <c r="AN1039" s="637"/>
      <c r="AO1039" s="637"/>
      <c r="AP1039" s="637"/>
      <c r="AQ1039" s="637"/>
      <c r="AR1039" s="637"/>
      <c r="AS1039" s="637"/>
      <c r="AT1039" s="637"/>
      <c r="AU1039" s="637"/>
      <c r="AV1039" s="637"/>
      <c r="AW1039" s="637"/>
      <c r="AX1039" s="637"/>
      <c r="AY1039" s="637"/>
      <c r="AZ1039" s="637"/>
      <c r="BA1039" s="637"/>
      <c r="BB1039" s="637"/>
      <c r="BC1039" s="637"/>
      <c r="BD1039" s="637"/>
      <c r="BE1039" s="637"/>
      <c r="BF1039" s="637"/>
      <c r="BG1039" s="637"/>
      <c r="BH1039" s="637"/>
      <c r="BI1039" s="637"/>
      <c r="BJ1039" s="637"/>
      <c r="BK1039" s="637"/>
      <c r="BL1039" s="637"/>
      <c r="BM1039" s="637"/>
      <c r="BN1039" s="637"/>
      <c r="BO1039" s="637"/>
      <c r="BP1039" s="637"/>
      <c r="BQ1039" s="637"/>
      <c r="BR1039" s="637"/>
      <c r="BS1039" s="637"/>
      <c r="BT1039" s="637"/>
      <c r="BU1039" s="637"/>
      <c r="BV1039" s="637"/>
      <c r="BW1039" s="637"/>
      <c r="BX1039" s="637"/>
      <c r="BY1039" s="637"/>
      <c r="BZ1039" s="637"/>
      <c r="CA1039" s="637"/>
      <c r="CB1039" s="637"/>
    </row>
    <row r="1040" spans="3:80">
      <c r="C1040" s="636"/>
      <c r="D1040" s="637"/>
      <c r="E1040" s="637"/>
      <c r="F1040" s="637"/>
      <c r="G1040" s="637"/>
      <c r="H1040" s="637"/>
      <c r="I1040" s="637"/>
      <c r="J1040" s="637"/>
      <c r="K1040" s="637"/>
      <c r="L1040" s="637"/>
      <c r="M1040" s="637"/>
      <c r="N1040" s="637"/>
      <c r="O1040" s="637"/>
      <c r="P1040" s="637"/>
      <c r="Q1040" s="637"/>
      <c r="R1040" s="637"/>
      <c r="S1040" s="637"/>
      <c r="T1040" s="637"/>
      <c r="U1040" s="637"/>
      <c r="V1040" s="637"/>
      <c r="W1040" s="637"/>
      <c r="X1040" s="637"/>
      <c r="Y1040" s="637"/>
      <c r="Z1040" s="637"/>
      <c r="AA1040" s="637"/>
      <c r="AB1040" s="637"/>
      <c r="AC1040" s="637"/>
      <c r="AD1040" s="637"/>
      <c r="AE1040" s="637"/>
      <c r="AF1040" s="637"/>
      <c r="AG1040" s="637"/>
      <c r="AH1040" s="637"/>
      <c r="AI1040" s="637"/>
      <c r="AJ1040" s="637"/>
      <c r="AK1040" s="637"/>
      <c r="AL1040" s="637"/>
      <c r="AM1040" s="637"/>
      <c r="AN1040" s="637"/>
      <c r="AO1040" s="637"/>
      <c r="AP1040" s="637"/>
      <c r="AQ1040" s="637"/>
      <c r="AR1040" s="637"/>
      <c r="AS1040" s="637"/>
      <c r="AT1040" s="637"/>
      <c r="AU1040" s="637"/>
      <c r="AV1040" s="637"/>
      <c r="AW1040" s="637"/>
      <c r="AX1040" s="637"/>
      <c r="AY1040" s="637"/>
      <c r="AZ1040" s="637"/>
      <c r="BA1040" s="637"/>
      <c r="BB1040" s="637"/>
      <c r="BC1040" s="637"/>
      <c r="BD1040" s="637"/>
      <c r="BE1040" s="637"/>
      <c r="BF1040" s="637"/>
      <c r="BG1040" s="637"/>
      <c r="BH1040" s="637"/>
      <c r="BI1040" s="637"/>
      <c r="BJ1040" s="637"/>
      <c r="BK1040" s="637"/>
      <c r="BL1040" s="637"/>
      <c r="BM1040" s="637"/>
      <c r="BN1040" s="637"/>
      <c r="BO1040" s="637"/>
      <c r="BP1040" s="637"/>
      <c r="BQ1040" s="637"/>
      <c r="BR1040" s="637"/>
      <c r="BS1040" s="637"/>
      <c r="BT1040" s="637"/>
      <c r="BU1040" s="637"/>
      <c r="BV1040" s="637"/>
      <c r="BW1040" s="637"/>
      <c r="BX1040" s="637"/>
      <c r="BY1040" s="637"/>
      <c r="BZ1040" s="637"/>
      <c r="CA1040" s="637"/>
      <c r="CB1040" s="637"/>
    </row>
    <row r="1041" spans="3:80">
      <c r="C1041" s="636"/>
      <c r="D1041" s="637"/>
      <c r="E1041" s="637"/>
      <c r="F1041" s="637"/>
      <c r="G1041" s="637"/>
      <c r="H1041" s="637"/>
      <c r="I1041" s="637"/>
      <c r="J1041" s="637"/>
      <c r="K1041" s="637"/>
      <c r="L1041" s="637"/>
      <c r="M1041" s="637"/>
      <c r="N1041" s="637"/>
      <c r="O1041" s="637"/>
      <c r="P1041" s="637"/>
      <c r="Q1041" s="637"/>
      <c r="R1041" s="637"/>
      <c r="S1041" s="637"/>
      <c r="T1041" s="637"/>
      <c r="U1041" s="637"/>
      <c r="V1041" s="637"/>
      <c r="W1041" s="637"/>
      <c r="X1041" s="637"/>
      <c r="Y1041" s="637"/>
      <c r="Z1041" s="637"/>
      <c r="AA1041" s="637"/>
      <c r="AB1041" s="637"/>
      <c r="AC1041" s="637"/>
      <c r="AD1041" s="637"/>
      <c r="AE1041" s="637"/>
      <c r="AF1041" s="637"/>
      <c r="AG1041" s="637"/>
      <c r="AH1041" s="637"/>
      <c r="AI1041" s="637"/>
      <c r="AJ1041" s="637"/>
      <c r="AK1041" s="637"/>
      <c r="AL1041" s="637"/>
      <c r="AM1041" s="637"/>
      <c r="AN1041" s="637"/>
      <c r="AO1041" s="637"/>
      <c r="AP1041" s="637"/>
      <c r="AQ1041" s="637"/>
      <c r="AR1041" s="637"/>
      <c r="AS1041" s="637"/>
      <c r="AT1041" s="637"/>
      <c r="AU1041" s="637"/>
      <c r="AV1041" s="637"/>
      <c r="AW1041" s="637"/>
      <c r="AX1041" s="637"/>
      <c r="AY1041" s="637"/>
      <c r="AZ1041" s="637"/>
      <c r="BA1041" s="637"/>
      <c r="BB1041" s="637"/>
      <c r="BC1041" s="637"/>
      <c r="BD1041" s="637"/>
      <c r="BE1041" s="637"/>
      <c r="BF1041" s="637"/>
      <c r="BG1041" s="637"/>
      <c r="BH1041" s="637"/>
      <c r="BI1041" s="637"/>
      <c r="BJ1041" s="637"/>
      <c r="BK1041" s="637"/>
      <c r="BL1041" s="637"/>
      <c r="BM1041" s="637"/>
      <c r="BN1041" s="637"/>
      <c r="BO1041" s="637"/>
      <c r="BP1041" s="637"/>
      <c r="BQ1041" s="637"/>
      <c r="BR1041" s="637"/>
      <c r="BS1041" s="637"/>
      <c r="BT1041" s="637"/>
      <c r="BU1041" s="637"/>
      <c r="BV1041" s="637"/>
      <c r="BW1041" s="637"/>
      <c r="BX1041" s="637"/>
      <c r="BY1041" s="637"/>
      <c r="BZ1041" s="637"/>
      <c r="CA1041" s="637"/>
      <c r="CB1041" s="637"/>
    </row>
    <row r="1042" spans="3:80">
      <c r="C1042" s="636"/>
      <c r="D1042" s="637"/>
      <c r="E1042" s="637"/>
      <c r="F1042" s="637"/>
      <c r="G1042" s="637"/>
      <c r="H1042" s="637"/>
      <c r="I1042" s="637"/>
      <c r="J1042" s="637"/>
      <c r="K1042" s="637"/>
      <c r="L1042" s="637"/>
      <c r="M1042" s="637"/>
      <c r="N1042" s="637"/>
      <c r="O1042" s="637"/>
      <c r="P1042" s="637"/>
      <c r="Q1042" s="637"/>
      <c r="R1042" s="637"/>
      <c r="S1042" s="637"/>
      <c r="T1042" s="637"/>
      <c r="U1042" s="637"/>
      <c r="V1042" s="637"/>
      <c r="W1042" s="637"/>
      <c r="X1042" s="637"/>
      <c r="Y1042" s="637"/>
      <c r="Z1042" s="637"/>
      <c r="AA1042" s="637"/>
      <c r="AB1042" s="637"/>
      <c r="AC1042" s="637"/>
      <c r="AD1042" s="637"/>
      <c r="AE1042" s="637"/>
      <c r="AF1042" s="637"/>
      <c r="AG1042" s="637"/>
      <c r="AH1042" s="637"/>
      <c r="AI1042" s="637"/>
      <c r="AJ1042" s="637"/>
      <c r="AK1042" s="637"/>
      <c r="AL1042" s="637"/>
      <c r="AM1042" s="637"/>
      <c r="AN1042" s="637"/>
      <c r="AO1042" s="637"/>
      <c r="AP1042" s="637"/>
      <c r="AQ1042" s="637"/>
      <c r="AR1042" s="637"/>
      <c r="AS1042" s="637"/>
      <c r="AT1042" s="637"/>
      <c r="AU1042" s="637"/>
      <c r="AV1042" s="637"/>
      <c r="AW1042" s="637"/>
      <c r="AX1042" s="637"/>
      <c r="AY1042" s="637"/>
      <c r="AZ1042" s="637"/>
      <c r="BA1042" s="637"/>
      <c r="BB1042" s="637"/>
      <c r="BC1042" s="637"/>
      <c r="BD1042" s="637"/>
      <c r="BE1042" s="637"/>
      <c r="BF1042" s="637"/>
      <c r="BG1042" s="637"/>
      <c r="BH1042" s="637"/>
      <c r="BI1042" s="637"/>
      <c r="BJ1042" s="637"/>
      <c r="BK1042" s="637"/>
      <c r="BL1042" s="637"/>
      <c r="BM1042" s="637"/>
      <c r="BN1042" s="637"/>
      <c r="BO1042" s="637"/>
      <c r="BP1042" s="637"/>
      <c r="BQ1042" s="637"/>
      <c r="BR1042" s="637"/>
      <c r="BS1042" s="637"/>
      <c r="BT1042" s="637"/>
      <c r="BU1042" s="637"/>
      <c r="BV1042" s="637"/>
      <c r="BW1042" s="637"/>
      <c r="BX1042" s="637"/>
      <c r="BY1042" s="637"/>
      <c r="BZ1042" s="637"/>
      <c r="CA1042" s="637"/>
      <c r="CB1042" s="637"/>
    </row>
    <row r="1043" spans="3:80">
      <c r="C1043" s="636"/>
      <c r="D1043" s="637"/>
      <c r="E1043" s="637"/>
      <c r="F1043" s="637"/>
      <c r="G1043" s="637"/>
      <c r="H1043" s="637"/>
      <c r="I1043" s="637"/>
      <c r="J1043" s="637"/>
      <c r="K1043" s="637"/>
      <c r="L1043" s="637"/>
      <c r="M1043" s="637"/>
      <c r="N1043" s="637"/>
      <c r="O1043" s="637"/>
      <c r="P1043" s="637"/>
      <c r="Q1043" s="637"/>
      <c r="R1043" s="637"/>
      <c r="S1043" s="637"/>
      <c r="T1043" s="637"/>
      <c r="U1043" s="637"/>
      <c r="V1043" s="637"/>
      <c r="W1043" s="637"/>
      <c r="X1043" s="637"/>
      <c r="Y1043" s="637"/>
      <c r="Z1043" s="637"/>
      <c r="AA1043" s="637"/>
      <c r="AB1043" s="637"/>
      <c r="AC1043" s="637"/>
      <c r="AD1043" s="637"/>
      <c r="AE1043" s="637"/>
      <c r="AF1043" s="637"/>
      <c r="AG1043" s="637"/>
      <c r="AH1043" s="637"/>
      <c r="AI1043" s="637"/>
      <c r="AJ1043" s="637"/>
      <c r="AK1043" s="637"/>
      <c r="AL1043" s="637"/>
      <c r="AM1043" s="637"/>
      <c r="AN1043" s="637"/>
      <c r="AO1043" s="637"/>
      <c r="AP1043" s="637"/>
      <c r="AQ1043" s="637"/>
      <c r="AR1043" s="637"/>
      <c r="AS1043" s="637"/>
      <c r="AT1043" s="637"/>
      <c r="AU1043" s="637"/>
      <c r="AV1043" s="637"/>
      <c r="AW1043" s="637"/>
      <c r="AX1043" s="637"/>
      <c r="AY1043" s="637"/>
      <c r="AZ1043" s="637"/>
      <c r="BA1043" s="637"/>
      <c r="BB1043" s="637"/>
      <c r="BC1043" s="637"/>
      <c r="BD1043" s="637"/>
      <c r="BE1043" s="637"/>
      <c r="BF1043" s="637"/>
      <c r="BG1043" s="637"/>
      <c r="BH1043" s="637"/>
      <c r="BI1043" s="637"/>
      <c r="BJ1043" s="637"/>
      <c r="BK1043" s="637"/>
      <c r="BL1043" s="637"/>
      <c r="BM1043" s="637"/>
      <c r="BN1043" s="637"/>
      <c r="BO1043" s="637"/>
      <c r="BP1043" s="637"/>
      <c r="BQ1043" s="637"/>
      <c r="BR1043" s="637"/>
      <c r="BS1043" s="637"/>
      <c r="BT1043" s="637"/>
      <c r="BU1043" s="637"/>
      <c r="BV1043" s="637"/>
      <c r="BW1043" s="637"/>
      <c r="BX1043" s="637"/>
      <c r="BY1043" s="637"/>
      <c r="BZ1043" s="637"/>
      <c r="CA1043" s="637"/>
      <c r="CB1043" s="637"/>
    </row>
    <row r="1044" spans="3:80">
      <c r="C1044" s="636"/>
      <c r="D1044" s="637"/>
      <c r="E1044" s="637"/>
      <c r="F1044" s="637"/>
      <c r="G1044" s="637"/>
      <c r="H1044" s="637"/>
      <c r="I1044" s="637"/>
      <c r="J1044" s="637"/>
      <c r="K1044" s="637"/>
      <c r="L1044" s="637"/>
      <c r="M1044" s="637"/>
      <c r="N1044" s="637"/>
      <c r="O1044" s="637"/>
      <c r="P1044" s="637"/>
      <c r="Q1044" s="637"/>
      <c r="R1044" s="637"/>
      <c r="S1044" s="637"/>
      <c r="T1044" s="637"/>
      <c r="U1044" s="637"/>
      <c r="V1044" s="637"/>
      <c r="W1044" s="637"/>
      <c r="X1044" s="637"/>
      <c r="Y1044" s="637"/>
      <c r="Z1044" s="637"/>
      <c r="AA1044" s="637"/>
      <c r="AB1044" s="637"/>
      <c r="AC1044" s="637"/>
      <c r="AD1044" s="637"/>
      <c r="AE1044" s="637"/>
      <c r="AF1044" s="637"/>
      <c r="AG1044" s="637"/>
      <c r="AH1044" s="637"/>
      <c r="AI1044" s="637"/>
      <c r="AJ1044" s="637"/>
      <c r="AK1044" s="637"/>
      <c r="AL1044" s="637"/>
      <c r="AM1044" s="637"/>
      <c r="AN1044" s="637"/>
      <c r="AO1044" s="637"/>
      <c r="AP1044" s="637"/>
      <c r="AQ1044" s="637"/>
      <c r="AR1044" s="637"/>
      <c r="AS1044" s="637"/>
      <c r="AT1044" s="637"/>
      <c r="AU1044" s="637"/>
      <c r="AV1044" s="637"/>
      <c r="AW1044" s="637"/>
      <c r="AX1044" s="637"/>
      <c r="AY1044" s="637"/>
      <c r="AZ1044" s="637"/>
      <c r="BA1044" s="637"/>
      <c r="BB1044" s="637"/>
      <c r="BC1044" s="637"/>
      <c r="BD1044" s="637"/>
      <c r="BE1044" s="637"/>
      <c r="BF1044" s="637"/>
      <c r="BG1044" s="637"/>
      <c r="BH1044" s="637"/>
      <c r="BI1044" s="637"/>
      <c r="BJ1044" s="637"/>
      <c r="BK1044" s="637"/>
      <c r="BL1044" s="637"/>
      <c r="BM1044" s="637"/>
      <c r="BN1044" s="637"/>
      <c r="BO1044" s="637"/>
      <c r="BP1044" s="637"/>
      <c r="BQ1044" s="637"/>
      <c r="BR1044" s="637"/>
      <c r="BS1044" s="637"/>
      <c r="BT1044" s="637"/>
      <c r="BU1044" s="637"/>
      <c r="BV1044" s="637"/>
      <c r="BW1044" s="637"/>
      <c r="BX1044" s="637"/>
      <c r="BY1044" s="637"/>
      <c r="BZ1044" s="637"/>
      <c r="CA1044" s="637"/>
      <c r="CB1044" s="637"/>
    </row>
    <row r="1045" spans="3:80">
      <c r="C1045" s="636"/>
      <c r="D1045" s="637"/>
      <c r="E1045" s="637"/>
      <c r="F1045" s="637"/>
      <c r="G1045" s="637"/>
      <c r="H1045" s="637"/>
      <c r="I1045" s="637"/>
      <c r="J1045" s="637"/>
      <c r="K1045" s="637"/>
      <c r="L1045" s="637"/>
      <c r="M1045" s="637"/>
      <c r="N1045" s="637"/>
      <c r="O1045" s="637"/>
      <c r="P1045" s="637"/>
      <c r="Q1045" s="637"/>
      <c r="R1045" s="637"/>
      <c r="S1045" s="637"/>
      <c r="T1045" s="637"/>
      <c r="U1045" s="637"/>
      <c r="V1045" s="637"/>
      <c r="W1045" s="637"/>
      <c r="X1045" s="637"/>
      <c r="Y1045" s="637"/>
      <c r="Z1045" s="637"/>
      <c r="AA1045" s="637"/>
      <c r="AB1045" s="637"/>
      <c r="AC1045" s="637"/>
      <c r="AD1045" s="637"/>
      <c r="AE1045" s="637"/>
      <c r="AF1045" s="637"/>
      <c r="AG1045" s="637"/>
      <c r="AH1045" s="637"/>
      <c r="AI1045" s="637"/>
      <c r="AJ1045" s="637"/>
      <c r="AK1045" s="637"/>
      <c r="AL1045" s="637"/>
      <c r="AM1045" s="637"/>
      <c r="AN1045" s="637"/>
      <c r="AO1045" s="637"/>
      <c r="AP1045" s="637"/>
      <c r="AQ1045" s="637"/>
      <c r="AR1045" s="637"/>
      <c r="AS1045" s="637"/>
      <c r="AT1045" s="637"/>
      <c r="AU1045" s="637"/>
      <c r="AV1045" s="637"/>
      <c r="AW1045" s="637"/>
      <c r="AX1045" s="637"/>
      <c r="AY1045" s="637"/>
      <c r="AZ1045" s="637"/>
      <c r="BA1045" s="637"/>
      <c r="BB1045" s="637"/>
      <c r="BC1045" s="637"/>
      <c r="BD1045" s="637"/>
      <c r="BE1045" s="637"/>
      <c r="BF1045" s="637"/>
      <c r="BG1045" s="637"/>
      <c r="BH1045" s="637"/>
      <c r="BI1045" s="637"/>
      <c r="BJ1045" s="637"/>
      <c r="BK1045" s="637"/>
      <c r="BL1045" s="637"/>
      <c r="BM1045" s="637"/>
      <c r="BN1045" s="637"/>
      <c r="BO1045" s="637"/>
      <c r="BP1045" s="637"/>
      <c r="BQ1045" s="637"/>
      <c r="BR1045" s="637"/>
      <c r="BS1045" s="637"/>
      <c r="BT1045" s="637"/>
      <c r="BU1045" s="637"/>
      <c r="BV1045" s="637"/>
      <c r="BW1045" s="637"/>
      <c r="BX1045" s="637"/>
      <c r="BY1045" s="637"/>
      <c r="BZ1045" s="637"/>
      <c r="CA1045" s="637"/>
      <c r="CB1045" s="637"/>
    </row>
    <row r="1046" spans="3:80">
      <c r="C1046" s="636"/>
      <c r="D1046" s="637"/>
      <c r="E1046" s="637"/>
      <c r="F1046" s="637"/>
      <c r="G1046" s="637"/>
      <c r="H1046" s="637"/>
      <c r="I1046" s="637"/>
      <c r="J1046" s="637"/>
      <c r="K1046" s="637"/>
      <c r="L1046" s="637"/>
      <c r="M1046" s="637"/>
      <c r="N1046" s="637"/>
      <c r="O1046" s="637"/>
      <c r="P1046" s="637"/>
      <c r="Q1046" s="637"/>
      <c r="R1046" s="637"/>
      <c r="S1046" s="637"/>
      <c r="T1046" s="637"/>
      <c r="U1046" s="637"/>
      <c r="V1046" s="637"/>
      <c r="W1046" s="637"/>
      <c r="X1046" s="637"/>
      <c r="Y1046" s="637"/>
      <c r="Z1046" s="637"/>
      <c r="AA1046" s="637"/>
      <c r="AB1046" s="637"/>
      <c r="AC1046" s="637"/>
      <c r="AD1046" s="637"/>
      <c r="AE1046" s="637"/>
      <c r="AF1046" s="637"/>
      <c r="AG1046" s="637"/>
      <c r="AH1046" s="637"/>
      <c r="AI1046" s="637"/>
      <c r="AJ1046" s="637"/>
      <c r="AK1046" s="637"/>
      <c r="AL1046" s="637"/>
      <c r="AM1046" s="637"/>
      <c r="AN1046" s="637"/>
      <c r="AO1046" s="637"/>
      <c r="AP1046" s="637"/>
      <c r="AQ1046" s="637"/>
      <c r="AR1046" s="637"/>
      <c r="AS1046" s="637"/>
      <c r="AT1046" s="637"/>
      <c r="AU1046" s="637"/>
      <c r="AV1046" s="637"/>
      <c r="AW1046" s="637"/>
      <c r="AX1046" s="637"/>
      <c r="AY1046" s="637"/>
      <c r="AZ1046" s="637"/>
      <c r="BA1046" s="637"/>
      <c r="BB1046" s="637"/>
      <c r="BC1046" s="637"/>
      <c r="BD1046" s="637"/>
      <c r="BE1046" s="637"/>
      <c r="BF1046" s="637"/>
      <c r="BG1046" s="637"/>
      <c r="BH1046" s="637"/>
      <c r="BI1046" s="637"/>
      <c r="BJ1046" s="637"/>
      <c r="BK1046" s="637"/>
      <c r="BL1046" s="637"/>
      <c r="BM1046" s="637"/>
      <c r="BN1046" s="637"/>
      <c r="BO1046" s="637"/>
      <c r="BP1046" s="637"/>
      <c r="BQ1046" s="637"/>
      <c r="BR1046" s="637"/>
      <c r="BS1046" s="637"/>
      <c r="BT1046" s="637"/>
      <c r="BU1046" s="637"/>
      <c r="BV1046" s="637"/>
      <c r="BW1046" s="637"/>
      <c r="BX1046" s="637"/>
      <c r="BY1046" s="637"/>
      <c r="BZ1046" s="637"/>
      <c r="CA1046" s="637"/>
      <c r="CB1046" s="637"/>
    </row>
    <row r="1047" spans="3:80">
      <c r="C1047" s="636"/>
      <c r="D1047" s="637"/>
      <c r="E1047" s="637"/>
      <c r="F1047" s="637"/>
      <c r="G1047" s="637"/>
      <c r="H1047" s="637"/>
      <c r="I1047" s="637"/>
      <c r="J1047" s="637"/>
      <c r="K1047" s="637"/>
      <c r="L1047" s="637"/>
      <c r="M1047" s="637"/>
      <c r="N1047" s="637"/>
      <c r="O1047" s="637"/>
      <c r="P1047" s="637"/>
      <c r="Q1047" s="637"/>
      <c r="R1047" s="637"/>
      <c r="S1047" s="637"/>
      <c r="T1047" s="637"/>
      <c r="U1047" s="637"/>
      <c r="V1047" s="637"/>
      <c r="W1047" s="637"/>
      <c r="X1047" s="637"/>
      <c r="Y1047" s="637"/>
      <c r="Z1047" s="637"/>
      <c r="AA1047" s="637"/>
      <c r="AB1047" s="637"/>
      <c r="AC1047" s="637"/>
      <c r="AD1047" s="637"/>
      <c r="AE1047" s="637"/>
      <c r="AF1047" s="637"/>
      <c r="AG1047" s="637"/>
      <c r="AH1047" s="637"/>
      <c r="AI1047" s="637"/>
      <c r="AJ1047" s="637"/>
      <c r="AK1047" s="637"/>
      <c r="AL1047" s="637"/>
      <c r="AM1047" s="637"/>
      <c r="AN1047" s="637"/>
      <c r="AO1047" s="637"/>
      <c r="AP1047" s="637"/>
      <c r="AQ1047" s="637"/>
      <c r="AR1047" s="637"/>
      <c r="AS1047" s="637"/>
      <c r="AT1047" s="637"/>
      <c r="AU1047" s="637"/>
      <c r="AV1047" s="637"/>
      <c r="AW1047" s="637"/>
      <c r="AX1047" s="637"/>
      <c r="AY1047" s="637"/>
      <c r="AZ1047" s="637"/>
      <c r="BA1047" s="637"/>
      <c r="BB1047" s="637"/>
      <c r="BC1047" s="637"/>
      <c r="BD1047" s="637"/>
      <c r="BE1047" s="637"/>
      <c r="BF1047" s="637"/>
      <c r="BG1047" s="637"/>
      <c r="BH1047" s="637"/>
      <c r="BI1047" s="637"/>
      <c r="BJ1047" s="637"/>
      <c r="BK1047" s="637"/>
      <c r="BL1047" s="637"/>
      <c r="BM1047" s="637"/>
      <c r="BN1047" s="637"/>
      <c r="BO1047" s="637"/>
      <c r="BP1047" s="637"/>
      <c r="BQ1047" s="637"/>
      <c r="BR1047" s="637"/>
      <c r="BS1047" s="637"/>
      <c r="BT1047" s="637"/>
      <c r="BU1047" s="637"/>
      <c r="BV1047" s="637"/>
      <c r="BW1047" s="637"/>
      <c r="BX1047" s="637"/>
      <c r="BY1047" s="637"/>
      <c r="BZ1047" s="637"/>
      <c r="CA1047" s="637"/>
      <c r="CB1047" s="637"/>
    </row>
    <row r="1048" spans="3:80">
      <c r="C1048" s="636"/>
      <c r="D1048" s="637"/>
      <c r="E1048" s="637"/>
      <c r="F1048" s="637"/>
      <c r="G1048" s="637"/>
      <c r="H1048" s="637"/>
      <c r="I1048" s="637"/>
      <c r="J1048" s="637"/>
      <c r="K1048" s="637"/>
      <c r="L1048" s="637"/>
      <c r="M1048" s="637"/>
      <c r="N1048" s="637"/>
      <c r="O1048" s="637"/>
      <c r="P1048" s="637"/>
      <c r="Q1048" s="637"/>
      <c r="R1048" s="637"/>
      <c r="S1048" s="637"/>
      <c r="T1048" s="637"/>
      <c r="U1048" s="637"/>
      <c r="V1048" s="637"/>
      <c r="W1048" s="637"/>
      <c r="X1048" s="637"/>
      <c r="Y1048" s="637"/>
      <c r="Z1048" s="637"/>
      <c r="AA1048" s="637"/>
      <c r="AB1048" s="637"/>
      <c r="AC1048" s="637"/>
      <c r="AD1048" s="637"/>
      <c r="AE1048" s="637"/>
      <c r="AF1048" s="637"/>
      <c r="AG1048" s="637"/>
      <c r="AH1048" s="637"/>
      <c r="AI1048" s="637"/>
      <c r="AJ1048" s="637"/>
      <c r="AK1048" s="637"/>
      <c r="AL1048" s="637"/>
      <c r="AM1048" s="637"/>
      <c r="AN1048" s="637"/>
      <c r="AO1048" s="637"/>
      <c r="AP1048" s="637"/>
      <c r="AQ1048" s="637"/>
      <c r="AR1048" s="637"/>
      <c r="AS1048" s="637"/>
      <c r="AT1048" s="637"/>
      <c r="AU1048" s="637"/>
      <c r="AV1048" s="637"/>
      <c r="AW1048" s="637"/>
      <c r="AX1048" s="637"/>
      <c r="AY1048" s="637"/>
      <c r="AZ1048" s="637"/>
      <c r="BA1048" s="637"/>
      <c r="BB1048" s="637"/>
      <c r="BC1048" s="637"/>
      <c r="BD1048" s="637"/>
      <c r="BE1048" s="637"/>
      <c r="BF1048" s="637"/>
      <c r="BG1048" s="637"/>
      <c r="BH1048" s="637"/>
      <c r="BI1048" s="637"/>
      <c r="BJ1048" s="637"/>
      <c r="BK1048" s="637"/>
      <c r="BL1048" s="637"/>
      <c r="BM1048" s="637"/>
      <c r="BN1048" s="637"/>
      <c r="BO1048" s="637"/>
      <c r="BP1048" s="637"/>
      <c r="BQ1048" s="637"/>
      <c r="BR1048" s="637"/>
      <c r="BS1048" s="637"/>
      <c r="BT1048" s="637"/>
      <c r="BU1048" s="637"/>
      <c r="BV1048" s="637"/>
      <c r="BW1048" s="637"/>
      <c r="BX1048" s="637"/>
      <c r="BY1048" s="637"/>
      <c r="BZ1048" s="637"/>
      <c r="CA1048" s="637"/>
      <c r="CB1048" s="637"/>
    </row>
    <row r="1049" spans="3:80">
      <c r="C1049" s="636"/>
      <c r="D1049" s="637"/>
      <c r="E1049" s="637"/>
      <c r="F1049" s="637"/>
      <c r="G1049" s="637"/>
      <c r="H1049" s="637"/>
      <c r="I1049" s="637"/>
      <c r="J1049" s="637"/>
      <c r="K1049" s="637"/>
      <c r="L1049" s="637"/>
      <c r="M1049" s="637"/>
      <c r="N1049" s="637"/>
      <c r="O1049" s="637"/>
      <c r="P1049" s="637"/>
      <c r="Q1049" s="637"/>
      <c r="R1049" s="637"/>
      <c r="S1049" s="637"/>
      <c r="T1049" s="637"/>
      <c r="U1049" s="637"/>
      <c r="V1049" s="637"/>
      <c r="W1049" s="637"/>
      <c r="X1049" s="637"/>
      <c r="Y1049" s="637"/>
      <c r="Z1049" s="637"/>
      <c r="AA1049" s="637"/>
      <c r="AB1049" s="637"/>
      <c r="AC1049" s="637"/>
      <c r="AD1049" s="637"/>
      <c r="AE1049" s="637"/>
      <c r="AF1049" s="637"/>
      <c r="AG1049" s="637"/>
      <c r="AH1049" s="637"/>
      <c r="AI1049" s="637"/>
      <c r="AJ1049" s="637"/>
      <c r="AK1049" s="637"/>
      <c r="AL1049" s="637"/>
      <c r="AM1049" s="637"/>
      <c r="AN1049" s="637"/>
      <c r="AO1049" s="637"/>
      <c r="AP1049" s="637"/>
      <c r="AQ1049" s="637"/>
      <c r="AR1049" s="637"/>
      <c r="AS1049" s="637"/>
      <c r="AT1049" s="637"/>
      <c r="AU1049" s="637"/>
      <c r="AV1049" s="637"/>
      <c r="AW1049" s="637"/>
      <c r="AX1049" s="637"/>
      <c r="AY1049" s="637"/>
      <c r="AZ1049" s="637"/>
      <c r="BA1049" s="637"/>
      <c r="BB1049" s="637"/>
      <c r="BC1049" s="637"/>
      <c r="BD1049" s="637"/>
      <c r="BE1049" s="637"/>
      <c r="BF1049" s="637"/>
      <c r="BG1049" s="637"/>
      <c r="BH1049" s="637"/>
      <c r="BI1049" s="637"/>
      <c r="BJ1049" s="637"/>
      <c r="BK1049" s="637"/>
      <c r="BL1049" s="637"/>
      <c r="BM1049" s="637"/>
      <c r="BN1049" s="637"/>
      <c r="BO1049" s="637"/>
      <c r="BP1049" s="637"/>
      <c r="BQ1049" s="637"/>
      <c r="BR1049" s="637"/>
      <c r="BS1049" s="637"/>
      <c r="BT1049" s="637"/>
      <c r="BU1049" s="637"/>
      <c r="BV1049" s="637"/>
      <c r="BW1049" s="637"/>
      <c r="BX1049" s="637"/>
      <c r="BY1049" s="637"/>
      <c r="BZ1049" s="637"/>
      <c r="CA1049" s="637"/>
      <c r="CB1049" s="637"/>
    </row>
    <row r="1050" spans="3:80">
      <c r="C1050" s="636"/>
      <c r="D1050" s="637"/>
      <c r="E1050" s="637"/>
      <c r="F1050" s="637"/>
      <c r="G1050" s="637"/>
      <c r="H1050" s="637"/>
      <c r="I1050" s="637"/>
      <c r="J1050" s="637"/>
      <c r="K1050" s="637"/>
      <c r="L1050" s="637"/>
      <c r="M1050" s="637"/>
      <c r="N1050" s="637"/>
      <c r="O1050" s="637"/>
      <c r="P1050" s="637"/>
      <c r="Q1050" s="637"/>
      <c r="R1050" s="637"/>
      <c r="S1050" s="637"/>
      <c r="T1050" s="637"/>
      <c r="U1050" s="637"/>
      <c r="V1050" s="637"/>
      <c r="W1050" s="637"/>
      <c r="X1050" s="637"/>
      <c r="Y1050" s="637"/>
      <c r="Z1050" s="637"/>
      <c r="AA1050" s="637"/>
      <c r="AB1050" s="637"/>
      <c r="AC1050" s="637"/>
      <c r="AD1050" s="637"/>
      <c r="AE1050" s="637"/>
      <c r="AF1050" s="637"/>
      <c r="AG1050" s="637"/>
      <c r="AH1050" s="637"/>
      <c r="AI1050" s="637"/>
      <c r="AJ1050" s="637"/>
      <c r="AK1050" s="637"/>
      <c r="AL1050" s="637"/>
      <c r="AM1050" s="637"/>
      <c r="AN1050" s="637"/>
      <c r="AO1050" s="637"/>
      <c r="AP1050" s="637"/>
      <c r="AQ1050" s="637"/>
      <c r="AR1050" s="637"/>
      <c r="AS1050" s="637"/>
      <c r="AT1050" s="637"/>
      <c r="AU1050" s="637"/>
      <c r="AV1050" s="637"/>
      <c r="AW1050" s="637"/>
      <c r="AX1050" s="637"/>
      <c r="AY1050" s="637"/>
      <c r="AZ1050" s="637"/>
      <c r="BA1050" s="637"/>
      <c r="BB1050" s="637"/>
      <c r="BC1050" s="637"/>
      <c r="BD1050" s="637"/>
      <c r="BE1050" s="637"/>
      <c r="BF1050" s="637"/>
      <c r="BG1050" s="637"/>
      <c r="BH1050" s="637"/>
      <c r="BI1050" s="637"/>
      <c r="BJ1050" s="637"/>
      <c r="BK1050" s="637"/>
      <c r="BL1050" s="637"/>
      <c r="BM1050" s="637"/>
      <c r="BN1050" s="637"/>
      <c r="BO1050" s="637"/>
      <c r="BP1050" s="637"/>
      <c r="BQ1050" s="637"/>
      <c r="BR1050" s="637"/>
      <c r="BS1050" s="637"/>
      <c r="BT1050" s="637"/>
      <c r="BU1050" s="637"/>
      <c r="BV1050" s="637"/>
      <c r="BW1050" s="637"/>
      <c r="BX1050" s="637"/>
      <c r="BY1050" s="637"/>
      <c r="BZ1050" s="637"/>
      <c r="CA1050" s="637"/>
      <c r="CB1050" s="637"/>
    </row>
    <row r="1051" spans="3:80">
      <c r="C1051" s="636"/>
      <c r="D1051" s="637"/>
      <c r="E1051" s="637"/>
      <c r="F1051" s="637"/>
      <c r="G1051" s="637"/>
      <c r="H1051" s="637"/>
      <c r="I1051" s="637"/>
      <c r="J1051" s="637"/>
      <c r="K1051" s="637"/>
      <c r="L1051" s="637"/>
      <c r="M1051" s="637"/>
      <c r="N1051" s="637"/>
      <c r="O1051" s="637"/>
      <c r="P1051" s="637"/>
      <c r="Q1051" s="637"/>
      <c r="R1051" s="637"/>
      <c r="S1051" s="637"/>
      <c r="T1051" s="637"/>
      <c r="U1051" s="637"/>
      <c r="V1051" s="637"/>
      <c r="W1051" s="637"/>
      <c r="X1051" s="637"/>
      <c r="Y1051" s="637"/>
      <c r="Z1051" s="637"/>
      <c r="AA1051" s="637"/>
      <c r="AB1051" s="637"/>
      <c r="AC1051" s="637"/>
      <c r="AD1051" s="637"/>
      <c r="AE1051" s="637"/>
      <c r="AF1051" s="637"/>
      <c r="AG1051" s="637"/>
      <c r="AH1051" s="637"/>
      <c r="AI1051" s="637"/>
      <c r="AJ1051" s="637"/>
      <c r="AK1051" s="637"/>
      <c r="AL1051" s="637"/>
      <c r="AM1051" s="637"/>
      <c r="AN1051" s="637"/>
      <c r="AO1051" s="637"/>
      <c r="AP1051" s="637"/>
      <c r="AQ1051" s="637"/>
      <c r="AR1051" s="637"/>
      <c r="AS1051" s="637"/>
      <c r="AT1051" s="637"/>
      <c r="AU1051" s="637"/>
      <c r="AV1051" s="637"/>
      <c r="AW1051" s="637"/>
      <c r="AX1051" s="637"/>
      <c r="AY1051" s="637"/>
      <c r="AZ1051" s="637"/>
      <c r="BA1051" s="637"/>
      <c r="BB1051" s="637"/>
      <c r="BC1051" s="637"/>
      <c r="BD1051" s="637"/>
      <c r="BE1051" s="637"/>
      <c r="BF1051" s="637"/>
      <c r="BG1051" s="637"/>
      <c r="BH1051" s="637"/>
      <c r="BI1051" s="637"/>
      <c r="BJ1051" s="637"/>
      <c r="BK1051" s="637"/>
      <c r="BL1051" s="637"/>
      <c r="BM1051" s="637"/>
      <c r="BN1051" s="637"/>
      <c r="BO1051" s="637"/>
      <c r="BP1051" s="637"/>
      <c r="BQ1051" s="637"/>
      <c r="BR1051" s="637"/>
      <c r="BS1051" s="637"/>
      <c r="BT1051" s="637"/>
      <c r="BU1051" s="637"/>
      <c r="BV1051" s="637"/>
      <c r="BW1051" s="637"/>
      <c r="BX1051" s="637"/>
      <c r="BY1051" s="637"/>
      <c r="BZ1051" s="637"/>
      <c r="CA1051" s="637"/>
      <c r="CB1051" s="637"/>
    </row>
    <row r="1052" spans="3:80">
      <c r="C1052" s="636"/>
      <c r="D1052" s="637"/>
      <c r="E1052" s="637"/>
      <c r="F1052" s="637"/>
      <c r="G1052" s="637"/>
      <c r="H1052" s="637"/>
      <c r="I1052" s="637"/>
      <c r="J1052" s="637"/>
      <c r="K1052" s="637"/>
      <c r="L1052" s="637"/>
      <c r="M1052" s="637"/>
      <c r="N1052" s="637"/>
      <c r="O1052" s="637"/>
      <c r="P1052" s="637"/>
      <c r="Q1052" s="637"/>
      <c r="R1052" s="637"/>
      <c r="S1052" s="637"/>
      <c r="T1052" s="637"/>
      <c r="U1052" s="637"/>
      <c r="V1052" s="637"/>
      <c r="W1052" s="637"/>
      <c r="X1052" s="637"/>
      <c r="Y1052" s="637"/>
      <c r="Z1052" s="637"/>
      <c r="AA1052" s="637"/>
      <c r="AB1052" s="637"/>
      <c r="AC1052" s="637"/>
      <c r="AD1052" s="637"/>
      <c r="AE1052" s="637"/>
      <c r="AF1052" s="637"/>
      <c r="AG1052" s="637"/>
      <c r="AH1052" s="637"/>
      <c r="AI1052" s="637"/>
      <c r="AJ1052" s="637"/>
      <c r="AK1052" s="637"/>
      <c r="AL1052" s="637"/>
      <c r="AM1052" s="637"/>
      <c r="AN1052" s="637"/>
      <c r="AO1052" s="637"/>
      <c r="AP1052" s="637"/>
      <c r="AQ1052" s="637"/>
      <c r="AR1052" s="637"/>
      <c r="AS1052" s="637"/>
      <c r="AT1052" s="637"/>
      <c r="AU1052" s="637"/>
      <c r="AV1052" s="637"/>
      <c r="AW1052" s="637"/>
      <c r="AX1052" s="637"/>
      <c r="AY1052" s="637"/>
      <c r="AZ1052" s="637"/>
      <c r="BA1052" s="637"/>
      <c r="BB1052" s="637"/>
      <c r="BC1052" s="637"/>
      <c r="BD1052" s="637"/>
      <c r="BE1052" s="637"/>
      <c r="BF1052" s="637"/>
      <c r="BG1052" s="637"/>
      <c r="BH1052" s="637"/>
      <c r="BI1052" s="637"/>
      <c r="BJ1052" s="637"/>
      <c r="BK1052" s="637"/>
      <c r="BL1052" s="637"/>
      <c r="BM1052" s="637"/>
      <c r="BN1052" s="637"/>
      <c r="BO1052" s="637"/>
      <c r="BP1052" s="637"/>
      <c r="BQ1052" s="637"/>
      <c r="BR1052" s="637"/>
      <c r="BS1052" s="637"/>
      <c r="BT1052" s="637"/>
      <c r="BU1052" s="637"/>
      <c r="BV1052" s="637"/>
      <c r="BW1052" s="637"/>
      <c r="BX1052" s="637"/>
      <c r="BY1052" s="637"/>
      <c r="BZ1052" s="637"/>
      <c r="CA1052" s="637"/>
      <c r="CB1052" s="637"/>
    </row>
    <row r="1053" spans="3:80">
      <c r="C1053" s="636"/>
      <c r="D1053" s="637"/>
      <c r="E1053" s="637"/>
      <c r="F1053" s="637"/>
      <c r="G1053" s="637"/>
      <c r="H1053" s="637"/>
      <c r="I1053" s="637"/>
      <c r="J1053" s="637"/>
      <c r="K1053" s="637"/>
      <c r="L1053" s="637"/>
      <c r="M1053" s="637"/>
      <c r="N1053" s="637"/>
      <c r="O1053" s="637"/>
      <c r="P1053" s="637"/>
      <c r="Q1053" s="637"/>
      <c r="R1053" s="637"/>
      <c r="S1053" s="637"/>
      <c r="T1053" s="637"/>
      <c r="U1053" s="637"/>
      <c r="V1053" s="637"/>
      <c r="W1053" s="637"/>
      <c r="X1053" s="637"/>
      <c r="Y1053" s="637"/>
      <c r="Z1053" s="637"/>
      <c r="AA1053" s="637"/>
      <c r="AB1053" s="637"/>
      <c r="AC1053" s="637"/>
      <c r="AD1053" s="637"/>
      <c r="AE1053" s="637"/>
      <c r="AF1053" s="637"/>
      <c r="AG1053" s="637"/>
      <c r="AH1053" s="637"/>
      <c r="AI1053" s="637"/>
      <c r="AJ1053" s="637"/>
      <c r="AK1053" s="637"/>
      <c r="AL1053" s="637"/>
      <c r="AM1053" s="637"/>
      <c r="AN1053" s="637"/>
      <c r="AO1053" s="637"/>
      <c r="AP1053" s="637"/>
      <c r="AQ1053" s="637"/>
      <c r="AR1053" s="637"/>
      <c r="AS1053" s="637"/>
      <c r="AT1053" s="637"/>
      <c r="AU1053" s="637"/>
      <c r="AV1053" s="637"/>
      <c r="AW1053" s="637"/>
      <c r="AX1053" s="637"/>
      <c r="AY1053" s="637"/>
      <c r="AZ1053" s="637"/>
      <c r="BA1053" s="637"/>
      <c r="BB1053" s="637"/>
      <c r="BC1053" s="637"/>
      <c r="BD1053" s="637"/>
      <c r="BE1053" s="637"/>
      <c r="BF1053" s="637"/>
      <c r="BG1053" s="637"/>
      <c r="BH1053" s="637"/>
      <c r="BI1053" s="637"/>
      <c r="BJ1053" s="637"/>
      <c r="BK1053" s="637"/>
      <c r="BL1053" s="637"/>
      <c r="BM1053" s="637"/>
      <c r="BN1053" s="637"/>
      <c r="BO1053" s="637"/>
      <c r="BP1053" s="637"/>
      <c r="BQ1053" s="637"/>
      <c r="BR1053" s="637"/>
      <c r="BS1053" s="637"/>
      <c r="BT1053" s="637"/>
      <c r="BU1053" s="637"/>
      <c r="BV1053" s="637"/>
      <c r="BW1053" s="637"/>
      <c r="BX1053" s="637"/>
      <c r="BY1053" s="637"/>
      <c r="BZ1053" s="637"/>
      <c r="CA1053" s="637"/>
      <c r="CB1053" s="637"/>
    </row>
    <row r="1054" spans="3:80">
      <c r="C1054" s="636"/>
      <c r="D1054" s="637"/>
      <c r="E1054" s="637"/>
      <c r="F1054" s="637"/>
      <c r="G1054" s="637"/>
      <c r="H1054" s="637"/>
      <c r="I1054" s="637"/>
      <c r="J1054" s="637"/>
      <c r="K1054" s="637"/>
      <c r="L1054" s="637"/>
      <c r="M1054" s="637"/>
      <c r="N1054" s="637"/>
      <c r="O1054" s="637"/>
      <c r="P1054" s="637"/>
      <c r="Q1054" s="637"/>
      <c r="R1054" s="637"/>
      <c r="S1054" s="637"/>
      <c r="T1054" s="637"/>
      <c r="U1054" s="637"/>
      <c r="V1054" s="637"/>
      <c r="W1054" s="637"/>
      <c r="X1054" s="637"/>
      <c r="Y1054" s="637"/>
      <c r="Z1054" s="637"/>
      <c r="AA1054" s="637"/>
      <c r="AB1054" s="637"/>
      <c r="AC1054" s="637"/>
      <c r="AD1054" s="637"/>
      <c r="AE1054" s="637"/>
      <c r="AF1054" s="637"/>
      <c r="AG1054" s="637"/>
      <c r="AH1054" s="637"/>
      <c r="AI1054" s="637"/>
      <c r="AJ1054" s="637"/>
      <c r="AK1054" s="637"/>
      <c r="AL1054" s="637"/>
      <c r="AM1054" s="637"/>
      <c r="AN1054" s="637"/>
      <c r="AO1054" s="637"/>
      <c r="AP1054" s="637"/>
      <c r="AQ1054" s="637"/>
      <c r="AR1054" s="637"/>
      <c r="AS1054" s="637"/>
      <c r="AT1054" s="637"/>
      <c r="AU1054" s="637"/>
      <c r="AV1054" s="637"/>
      <c r="AW1054" s="637"/>
      <c r="AX1054" s="637"/>
      <c r="AY1054" s="637"/>
      <c r="AZ1054" s="637"/>
      <c r="BA1054" s="637"/>
      <c r="BB1054" s="637"/>
      <c r="BC1054" s="637"/>
      <c r="BD1054" s="637"/>
      <c r="BE1054" s="637"/>
      <c r="BF1054" s="637"/>
      <c r="BG1054" s="637"/>
      <c r="BH1054" s="637"/>
      <c r="BI1054" s="637"/>
      <c r="BJ1054" s="637"/>
      <c r="BK1054" s="637"/>
      <c r="BL1054" s="637"/>
      <c r="BM1054" s="637"/>
      <c r="BN1054" s="637"/>
      <c r="BO1054" s="637"/>
      <c r="BP1054" s="637"/>
      <c r="BQ1054" s="637"/>
      <c r="BR1054" s="637"/>
      <c r="BS1054" s="637"/>
      <c r="BT1054" s="637"/>
      <c r="BU1054" s="637"/>
      <c r="BV1054" s="637"/>
      <c r="BW1054" s="637"/>
      <c r="BX1054" s="637"/>
      <c r="BY1054" s="637"/>
      <c r="BZ1054" s="637"/>
      <c r="CA1054" s="637"/>
      <c r="CB1054" s="637"/>
    </row>
    <row r="1055" spans="3:80">
      <c r="C1055" s="636"/>
      <c r="D1055" s="637"/>
      <c r="E1055" s="637"/>
      <c r="F1055" s="637"/>
      <c r="G1055" s="637"/>
      <c r="H1055" s="637"/>
      <c r="I1055" s="637"/>
      <c r="J1055" s="637"/>
      <c r="K1055" s="637"/>
      <c r="L1055" s="637"/>
      <c r="M1055" s="637"/>
      <c r="N1055" s="637"/>
      <c r="O1055" s="637"/>
      <c r="P1055" s="637"/>
      <c r="Q1055" s="637"/>
      <c r="R1055" s="637"/>
      <c r="S1055" s="637"/>
      <c r="T1055" s="637"/>
      <c r="U1055" s="637"/>
      <c r="V1055" s="637"/>
      <c r="W1055" s="637"/>
      <c r="X1055" s="637"/>
      <c r="Y1055" s="637"/>
      <c r="Z1055" s="637"/>
      <c r="AA1055" s="637"/>
      <c r="AB1055" s="637"/>
      <c r="AC1055" s="637"/>
      <c r="AD1055" s="637"/>
      <c r="AE1055" s="637"/>
      <c r="AF1055" s="637"/>
      <c r="AG1055" s="637"/>
      <c r="AH1055" s="637"/>
      <c r="AI1055" s="637"/>
      <c r="AJ1055" s="637"/>
      <c r="AK1055" s="637"/>
      <c r="AL1055" s="637"/>
      <c r="AM1055" s="637"/>
      <c r="AN1055" s="637"/>
      <c r="AO1055" s="637"/>
      <c r="AP1055" s="637"/>
      <c r="AQ1055" s="637"/>
      <c r="AR1055" s="637"/>
      <c r="AS1055" s="637"/>
      <c r="AT1055" s="637"/>
      <c r="AU1055" s="637"/>
      <c r="AV1055" s="637"/>
      <c r="AW1055" s="637"/>
      <c r="AX1055" s="637"/>
      <c r="AY1055" s="637"/>
      <c r="AZ1055" s="637"/>
      <c r="BA1055" s="637"/>
      <c r="BB1055" s="637"/>
      <c r="BC1055" s="637"/>
      <c r="BD1055" s="637"/>
      <c r="BE1055" s="637"/>
      <c r="BF1055" s="637"/>
      <c r="BG1055" s="637"/>
      <c r="BH1055" s="637"/>
      <c r="BI1055" s="637"/>
      <c r="BJ1055" s="637"/>
      <c r="BK1055" s="637"/>
      <c r="BL1055" s="637"/>
      <c r="BM1055" s="637"/>
      <c r="BN1055" s="637"/>
      <c r="BO1055" s="637"/>
      <c r="BP1055" s="637"/>
      <c r="BQ1055" s="637"/>
      <c r="BR1055" s="637"/>
      <c r="BS1055" s="637"/>
      <c r="BT1055" s="637"/>
      <c r="BU1055" s="637"/>
      <c r="BV1055" s="637"/>
      <c r="BW1055" s="637"/>
      <c r="BX1055" s="637"/>
      <c r="BY1055" s="637"/>
      <c r="BZ1055" s="637"/>
      <c r="CA1055" s="637"/>
      <c r="CB1055" s="637"/>
    </row>
    <row r="1056" spans="3:80">
      <c r="C1056" s="636"/>
      <c r="D1056" s="637"/>
      <c r="E1056" s="637"/>
      <c r="F1056" s="637"/>
      <c r="G1056" s="637"/>
      <c r="H1056" s="637"/>
      <c r="I1056" s="637"/>
      <c r="J1056" s="637"/>
      <c r="K1056" s="637"/>
      <c r="L1056" s="637"/>
      <c r="M1056" s="637"/>
      <c r="N1056" s="637"/>
      <c r="O1056" s="637"/>
      <c r="P1056" s="637"/>
      <c r="Q1056" s="637"/>
      <c r="R1056" s="637"/>
      <c r="S1056" s="637"/>
      <c r="T1056" s="637"/>
      <c r="U1056" s="637"/>
      <c r="V1056" s="637"/>
      <c r="W1056" s="637"/>
      <c r="X1056" s="637"/>
      <c r="Y1056" s="637"/>
      <c r="Z1056" s="637"/>
      <c r="AA1056" s="637"/>
      <c r="AB1056" s="637"/>
      <c r="AC1056" s="637"/>
      <c r="AD1056" s="637"/>
      <c r="AE1056" s="637"/>
      <c r="AF1056" s="637"/>
      <c r="AG1056" s="637"/>
      <c r="AH1056" s="637"/>
      <c r="AI1056" s="637"/>
      <c r="AJ1056" s="637"/>
      <c r="AK1056" s="637"/>
      <c r="AL1056" s="637"/>
      <c r="AM1056" s="637"/>
      <c r="AN1056" s="637"/>
      <c r="AO1056" s="637"/>
      <c r="AP1056" s="637"/>
      <c r="AQ1056" s="637"/>
      <c r="AR1056" s="637"/>
      <c r="AS1056" s="637"/>
      <c r="AT1056" s="637"/>
      <c r="AU1056" s="637"/>
      <c r="AV1056" s="637"/>
      <c r="AW1056" s="637"/>
      <c r="AX1056" s="637"/>
      <c r="AY1056" s="637"/>
      <c r="AZ1056" s="637"/>
      <c r="BA1056" s="637"/>
      <c r="BB1056" s="637"/>
      <c r="BC1056" s="637"/>
      <c r="BD1056" s="637"/>
      <c r="BE1056" s="637"/>
      <c r="BF1056" s="637"/>
      <c r="BG1056" s="637"/>
      <c r="BH1056" s="637"/>
      <c r="BI1056" s="637"/>
      <c r="BJ1056" s="637"/>
      <c r="BK1056" s="637"/>
      <c r="BL1056" s="637"/>
      <c r="BM1056" s="637"/>
      <c r="BN1056" s="637"/>
      <c r="BO1056" s="637"/>
      <c r="BP1056" s="637"/>
      <c r="BQ1056" s="637"/>
      <c r="BR1056" s="637"/>
      <c r="BS1056" s="637"/>
      <c r="BT1056" s="637"/>
      <c r="BU1056" s="637"/>
      <c r="BV1056" s="637"/>
      <c r="BW1056" s="637"/>
      <c r="BX1056" s="637"/>
      <c r="BY1056" s="637"/>
      <c r="BZ1056" s="637"/>
      <c r="CA1056" s="637"/>
      <c r="CB1056" s="637"/>
    </row>
    <row r="1057" spans="3:80">
      <c r="C1057" s="636"/>
      <c r="D1057" s="637"/>
      <c r="E1057" s="637"/>
      <c r="F1057" s="637"/>
      <c r="G1057" s="637"/>
      <c r="H1057" s="637"/>
      <c r="I1057" s="637"/>
      <c r="J1057" s="637"/>
      <c r="K1057" s="637"/>
      <c r="L1057" s="637"/>
      <c r="M1057" s="637"/>
      <c r="N1057" s="637"/>
      <c r="O1057" s="637"/>
      <c r="P1057" s="637"/>
      <c r="Q1057" s="637"/>
      <c r="R1057" s="637"/>
      <c r="S1057" s="637"/>
      <c r="T1057" s="637"/>
      <c r="U1057" s="637"/>
      <c r="V1057" s="637"/>
      <c r="W1057" s="637"/>
      <c r="X1057" s="637"/>
      <c r="Y1057" s="637"/>
      <c r="Z1057" s="637"/>
      <c r="AA1057" s="637"/>
      <c r="AB1057" s="637"/>
      <c r="AC1057" s="637"/>
      <c r="AD1057" s="637"/>
      <c r="AE1057" s="637"/>
      <c r="AF1057" s="637"/>
      <c r="AG1057" s="637"/>
      <c r="AH1057" s="637"/>
      <c r="AI1057" s="637"/>
      <c r="AJ1057" s="637"/>
      <c r="AK1057" s="637"/>
      <c r="AL1057" s="637"/>
      <c r="AM1057" s="637"/>
      <c r="AN1057" s="637"/>
      <c r="AO1057" s="637"/>
      <c r="AP1057" s="637"/>
      <c r="AQ1057" s="637"/>
      <c r="AR1057" s="637"/>
      <c r="AS1057" s="637"/>
      <c r="AT1057" s="637"/>
      <c r="AU1057" s="637"/>
      <c r="AV1057" s="637"/>
      <c r="AW1057" s="637"/>
      <c r="AX1057" s="637"/>
      <c r="AY1057" s="637"/>
      <c r="AZ1057" s="637"/>
      <c r="BA1057" s="637"/>
      <c r="BB1057" s="637"/>
      <c r="BC1057" s="637"/>
      <c r="BD1057" s="637"/>
      <c r="BE1057" s="637"/>
      <c r="BF1057" s="637"/>
      <c r="BG1057" s="637"/>
      <c r="BH1057" s="637"/>
      <c r="BI1057" s="637"/>
      <c r="BJ1057" s="637"/>
      <c r="BK1057" s="637"/>
      <c r="BL1057" s="637"/>
      <c r="BM1057" s="637"/>
      <c r="BN1057" s="637"/>
      <c r="BO1057" s="637"/>
      <c r="BP1057" s="637"/>
      <c r="BQ1057" s="637"/>
      <c r="BR1057" s="637"/>
      <c r="BS1057" s="637"/>
      <c r="BT1057" s="637"/>
      <c r="BU1057" s="637"/>
      <c r="BV1057" s="637"/>
      <c r="BW1057" s="637"/>
      <c r="BX1057" s="637"/>
      <c r="BY1057" s="637"/>
      <c r="BZ1057" s="637"/>
      <c r="CA1057" s="637"/>
      <c r="CB1057" s="637"/>
    </row>
    <row r="1058" spans="3:80">
      <c r="C1058" s="636"/>
      <c r="D1058" s="637"/>
      <c r="E1058" s="637"/>
      <c r="F1058" s="637"/>
      <c r="G1058" s="637"/>
      <c r="H1058" s="637"/>
      <c r="I1058" s="637"/>
      <c r="J1058" s="637"/>
      <c r="K1058" s="637"/>
      <c r="L1058" s="637"/>
      <c r="M1058" s="637"/>
      <c r="N1058" s="637"/>
      <c r="O1058" s="637"/>
      <c r="P1058" s="637"/>
      <c r="Q1058" s="637"/>
      <c r="R1058" s="637"/>
      <c r="S1058" s="637"/>
      <c r="T1058" s="637"/>
      <c r="U1058" s="637"/>
      <c r="V1058" s="637"/>
      <c r="W1058" s="637"/>
      <c r="X1058" s="637"/>
      <c r="Y1058" s="637"/>
      <c r="Z1058" s="637"/>
      <c r="AA1058" s="637"/>
      <c r="AB1058" s="637"/>
      <c r="AC1058" s="637"/>
      <c r="AD1058" s="637"/>
      <c r="AE1058" s="637"/>
      <c r="AF1058" s="637"/>
      <c r="AG1058" s="637"/>
      <c r="AH1058" s="637"/>
      <c r="AI1058" s="637"/>
      <c r="AJ1058" s="637"/>
      <c r="AK1058" s="637"/>
      <c r="AL1058" s="637"/>
      <c r="AM1058" s="637"/>
      <c r="AN1058" s="637"/>
      <c r="AO1058" s="637"/>
      <c r="AP1058" s="637"/>
      <c r="AQ1058" s="637"/>
      <c r="AR1058" s="637"/>
      <c r="AS1058" s="637"/>
      <c r="AT1058" s="637"/>
      <c r="AU1058" s="637"/>
      <c r="AV1058" s="637"/>
      <c r="AW1058" s="637"/>
      <c r="AX1058" s="637"/>
      <c r="AY1058" s="637"/>
      <c r="AZ1058" s="637"/>
      <c r="BA1058" s="637"/>
      <c r="BB1058" s="637"/>
      <c r="BC1058" s="637"/>
      <c r="BD1058" s="637"/>
      <c r="BE1058" s="637"/>
      <c r="BF1058" s="637"/>
      <c r="BG1058" s="637"/>
      <c r="BH1058" s="637"/>
      <c r="BI1058" s="637"/>
      <c r="BJ1058" s="637"/>
      <c r="BK1058" s="637"/>
      <c r="BL1058" s="637"/>
      <c r="BM1058" s="637"/>
      <c r="BN1058" s="637"/>
      <c r="BO1058" s="637"/>
      <c r="BP1058" s="637"/>
      <c r="BQ1058" s="637"/>
      <c r="BR1058" s="637"/>
      <c r="BS1058" s="637"/>
      <c r="BT1058" s="637"/>
      <c r="BU1058" s="637"/>
      <c r="BV1058" s="637"/>
      <c r="BW1058" s="637"/>
      <c r="BX1058" s="637"/>
      <c r="BY1058" s="637"/>
      <c r="BZ1058" s="637"/>
      <c r="CA1058" s="637"/>
      <c r="CB1058" s="637"/>
    </row>
    <row r="1059" spans="3:80">
      <c r="C1059" s="636"/>
      <c r="D1059" s="637"/>
      <c r="E1059" s="637"/>
      <c r="F1059" s="637"/>
      <c r="G1059" s="637"/>
      <c r="H1059" s="637"/>
      <c r="I1059" s="637"/>
      <c r="J1059" s="637"/>
      <c r="K1059" s="637"/>
      <c r="L1059" s="637"/>
      <c r="M1059" s="637"/>
      <c r="N1059" s="637"/>
      <c r="O1059" s="637"/>
      <c r="P1059" s="637"/>
      <c r="Q1059" s="637"/>
      <c r="R1059" s="637"/>
      <c r="S1059" s="637"/>
      <c r="T1059" s="637"/>
      <c r="U1059" s="637"/>
      <c r="V1059" s="637"/>
      <c r="W1059" s="637"/>
      <c r="X1059" s="637"/>
      <c r="Y1059" s="637"/>
      <c r="Z1059" s="637"/>
      <c r="AA1059" s="637"/>
      <c r="AB1059" s="637"/>
      <c r="AC1059" s="637"/>
      <c r="AD1059" s="637"/>
      <c r="AE1059" s="637"/>
      <c r="AF1059" s="637"/>
      <c r="AG1059" s="637"/>
      <c r="AH1059" s="637"/>
      <c r="AI1059" s="637"/>
      <c r="AJ1059" s="637"/>
      <c r="AK1059" s="637"/>
      <c r="AL1059" s="637"/>
      <c r="AM1059" s="637"/>
      <c r="AN1059" s="637"/>
      <c r="AO1059" s="637"/>
      <c r="AP1059" s="637"/>
      <c r="AQ1059" s="637"/>
      <c r="AR1059" s="637"/>
      <c r="AS1059" s="637"/>
      <c r="AT1059" s="637"/>
      <c r="AU1059" s="637"/>
      <c r="AV1059" s="637"/>
      <c r="AW1059" s="637"/>
      <c r="AX1059" s="637"/>
      <c r="AY1059" s="637"/>
      <c r="AZ1059" s="637"/>
      <c r="BA1059" s="637"/>
      <c r="BB1059" s="637"/>
      <c r="BC1059" s="637"/>
      <c r="BD1059" s="637"/>
      <c r="BE1059" s="637"/>
      <c r="BF1059" s="637"/>
      <c r="BG1059" s="637"/>
      <c r="BH1059" s="637"/>
      <c r="BI1059" s="637"/>
      <c r="BJ1059" s="637"/>
      <c r="BK1059" s="637"/>
      <c r="BL1059" s="637"/>
      <c r="BM1059" s="637"/>
      <c r="BN1059" s="637"/>
      <c r="BO1059" s="637"/>
      <c r="BP1059" s="637"/>
      <c r="BQ1059" s="637"/>
      <c r="BR1059" s="637"/>
      <c r="BS1059" s="637"/>
      <c r="BT1059" s="637"/>
      <c r="BU1059" s="637"/>
      <c r="BV1059" s="637"/>
      <c r="BW1059" s="637"/>
      <c r="BX1059" s="637"/>
      <c r="BY1059" s="637"/>
      <c r="BZ1059" s="637"/>
      <c r="CA1059" s="637"/>
      <c r="CB1059" s="637"/>
    </row>
    <row r="1060" spans="3:80">
      <c r="C1060" s="636"/>
      <c r="D1060" s="637"/>
      <c r="E1060" s="637"/>
      <c r="F1060" s="637"/>
      <c r="G1060" s="637"/>
      <c r="H1060" s="637"/>
      <c r="I1060" s="637"/>
      <c r="J1060" s="637"/>
      <c r="K1060" s="637"/>
      <c r="L1060" s="637"/>
      <c r="M1060" s="637"/>
      <c r="N1060" s="637"/>
      <c r="O1060" s="637"/>
      <c r="P1060" s="637"/>
      <c r="Q1060" s="637"/>
      <c r="R1060" s="637"/>
      <c r="S1060" s="637"/>
      <c r="T1060" s="637"/>
      <c r="U1060" s="637"/>
      <c r="V1060" s="637"/>
      <c r="W1060" s="637"/>
      <c r="X1060" s="637"/>
      <c r="Y1060" s="637"/>
      <c r="Z1060" s="637"/>
      <c r="AA1060" s="637"/>
      <c r="AB1060" s="637"/>
      <c r="AC1060" s="637"/>
      <c r="AD1060" s="637"/>
      <c r="AE1060" s="637"/>
      <c r="AF1060" s="637"/>
      <c r="AG1060" s="637"/>
      <c r="AH1060" s="637"/>
      <c r="AI1060" s="637"/>
      <c r="AJ1060" s="637"/>
      <c r="AK1060" s="637"/>
      <c r="AL1060" s="637"/>
      <c r="AM1060" s="637"/>
      <c r="AN1060" s="637"/>
      <c r="AO1060" s="637"/>
      <c r="AP1060" s="637"/>
      <c r="AQ1060" s="637"/>
      <c r="AR1060" s="637"/>
      <c r="AS1060" s="637"/>
      <c r="AT1060" s="637"/>
      <c r="AU1060" s="637"/>
      <c r="AV1060" s="637"/>
      <c r="AW1060" s="637"/>
      <c r="AX1060" s="637"/>
      <c r="AY1060" s="637"/>
      <c r="AZ1060" s="637"/>
      <c r="BA1060" s="637"/>
      <c r="BB1060" s="637"/>
      <c r="BC1060" s="637"/>
      <c r="BD1060" s="637"/>
      <c r="BE1060" s="637"/>
      <c r="BF1060" s="637"/>
      <c r="BG1060" s="637"/>
      <c r="BH1060" s="637"/>
      <c r="BI1060" s="637"/>
      <c r="BJ1060" s="637"/>
      <c r="BK1060" s="637"/>
      <c r="BL1060" s="637"/>
      <c r="BM1060" s="637"/>
      <c r="BN1060" s="637"/>
      <c r="BO1060" s="637"/>
      <c r="BP1060" s="637"/>
      <c r="BQ1060" s="637"/>
      <c r="BR1060" s="637"/>
      <c r="BS1060" s="637"/>
      <c r="BT1060" s="637"/>
      <c r="BU1060" s="637"/>
      <c r="BV1060" s="637"/>
      <c r="BW1060" s="637"/>
      <c r="BX1060" s="637"/>
      <c r="BY1060" s="637"/>
      <c r="BZ1060" s="637"/>
      <c r="CA1060" s="637"/>
      <c r="CB1060" s="637"/>
    </row>
    <row r="1061" spans="3:80">
      <c r="C1061" s="636"/>
      <c r="D1061" s="637"/>
      <c r="E1061" s="637"/>
      <c r="F1061" s="637"/>
      <c r="G1061" s="637"/>
      <c r="H1061" s="637"/>
      <c r="I1061" s="637"/>
      <c r="J1061" s="637"/>
      <c r="K1061" s="637"/>
      <c r="L1061" s="637"/>
      <c r="M1061" s="637"/>
      <c r="N1061" s="637"/>
      <c r="O1061" s="637"/>
      <c r="P1061" s="637"/>
      <c r="Q1061" s="637"/>
      <c r="R1061" s="637"/>
      <c r="S1061" s="637"/>
      <c r="T1061" s="637"/>
      <c r="U1061" s="637"/>
      <c r="V1061" s="637"/>
      <c r="W1061" s="637"/>
      <c r="X1061" s="637"/>
      <c r="Y1061" s="637"/>
      <c r="Z1061" s="637"/>
      <c r="AA1061" s="637"/>
      <c r="AB1061" s="637"/>
      <c r="AC1061" s="637"/>
      <c r="AD1061" s="637"/>
      <c r="AE1061" s="637"/>
      <c r="AF1061" s="637"/>
      <c r="AG1061" s="637"/>
      <c r="AH1061" s="637"/>
      <c r="AI1061" s="637"/>
      <c r="AJ1061" s="637"/>
      <c r="AK1061" s="637"/>
      <c r="AL1061" s="637"/>
      <c r="AM1061" s="637"/>
      <c r="AN1061" s="637"/>
      <c r="AO1061" s="637"/>
      <c r="AP1061" s="637"/>
      <c r="AQ1061" s="637"/>
      <c r="AR1061" s="637"/>
      <c r="AS1061" s="637"/>
      <c r="AT1061" s="637"/>
      <c r="AU1061" s="637"/>
      <c r="AV1061" s="637"/>
      <c r="AW1061" s="637"/>
      <c r="AX1061" s="637"/>
      <c r="AY1061" s="637"/>
      <c r="AZ1061" s="637"/>
      <c r="BA1061" s="637"/>
      <c r="BB1061" s="637"/>
      <c r="BC1061" s="637"/>
      <c r="BD1061" s="637"/>
      <c r="BE1061" s="637"/>
      <c r="BF1061" s="637"/>
      <c r="BG1061" s="637"/>
      <c r="BH1061" s="637"/>
      <c r="BI1061" s="637"/>
      <c r="BJ1061" s="637"/>
      <c r="BK1061" s="637"/>
      <c r="BL1061" s="637"/>
      <c r="BM1061" s="637"/>
      <c r="BN1061" s="637"/>
      <c r="BO1061" s="637"/>
      <c r="BP1061" s="637"/>
      <c r="BQ1061" s="637"/>
      <c r="BR1061" s="637"/>
      <c r="BS1061" s="637"/>
      <c r="BT1061" s="637"/>
      <c r="BU1061" s="637"/>
      <c r="BV1061" s="637"/>
      <c r="BW1061" s="637"/>
      <c r="BX1061" s="637"/>
      <c r="BY1061" s="637"/>
      <c r="BZ1061" s="637"/>
      <c r="CA1061" s="637"/>
      <c r="CB1061" s="637"/>
    </row>
    <row r="1062" spans="3:80">
      <c r="C1062" s="636"/>
      <c r="D1062" s="637"/>
      <c r="E1062" s="637"/>
      <c r="F1062" s="637"/>
      <c r="G1062" s="637"/>
      <c r="H1062" s="637"/>
      <c r="I1062" s="637"/>
      <c r="J1062" s="637"/>
      <c r="K1062" s="637"/>
      <c r="L1062" s="637"/>
      <c r="M1062" s="637"/>
      <c r="N1062" s="637"/>
      <c r="O1062" s="637"/>
      <c r="P1062" s="637"/>
      <c r="Q1062" s="637"/>
      <c r="R1062" s="637"/>
      <c r="S1062" s="637"/>
      <c r="T1062" s="637"/>
      <c r="U1062" s="637"/>
      <c r="V1062" s="637"/>
      <c r="W1062" s="637"/>
      <c r="X1062" s="637"/>
      <c r="Y1062" s="637"/>
      <c r="Z1062" s="637"/>
      <c r="AA1062" s="637"/>
      <c r="AB1062" s="637"/>
      <c r="AC1062" s="637"/>
      <c r="AD1062" s="637"/>
      <c r="AE1062" s="637"/>
      <c r="AF1062" s="637"/>
      <c r="AG1062" s="637"/>
      <c r="AH1062" s="637"/>
      <c r="AI1062" s="637"/>
      <c r="AJ1062" s="637"/>
      <c r="AK1062" s="637"/>
      <c r="AL1062" s="637"/>
      <c r="AM1062" s="637"/>
      <c r="AN1062" s="637"/>
      <c r="AO1062" s="637"/>
      <c r="AP1062" s="637"/>
      <c r="AQ1062" s="637"/>
      <c r="AR1062" s="637"/>
      <c r="AS1062" s="637"/>
      <c r="AT1062" s="637"/>
      <c r="AU1062" s="637"/>
      <c r="AV1062" s="637"/>
      <c r="AW1062" s="637"/>
      <c r="AX1062" s="637"/>
      <c r="AY1062" s="637"/>
      <c r="AZ1062" s="637"/>
      <c r="BA1062" s="637"/>
      <c r="BB1062" s="637"/>
      <c r="BC1062" s="637"/>
      <c r="BD1062" s="637"/>
      <c r="BE1062" s="637"/>
      <c r="BF1062" s="637"/>
      <c r="BG1062" s="637"/>
      <c r="BH1062" s="637"/>
      <c r="BI1062" s="637"/>
      <c r="BJ1062" s="637"/>
      <c r="BK1062" s="637"/>
      <c r="BL1062" s="637"/>
      <c r="BM1062" s="637"/>
      <c r="BN1062" s="637"/>
      <c r="BO1062" s="637"/>
      <c r="BP1062" s="637"/>
      <c r="BQ1062" s="637"/>
      <c r="BR1062" s="637"/>
      <c r="BS1062" s="637"/>
      <c r="BT1062" s="637"/>
      <c r="BU1062" s="637"/>
      <c r="BV1062" s="637"/>
      <c r="BW1062" s="637"/>
      <c r="BX1062" s="637"/>
      <c r="BY1062" s="637"/>
      <c r="BZ1062" s="637"/>
      <c r="CA1062" s="637"/>
      <c r="CB1062" s="637"/>
    </row>
    <row r="1063" spans="3:80">
      <c r="C1063" s="636"/>
      <c r="D1063" s="637"/>
      <c r="E1063" s="637"/>
      <c r="F1063" s="637"/>
      <c r="G1063" s="637"/>
      <c r="H1063" s="637"/>
      <c r="I1063" s="637"/>
      <c r="J1063" s="637"/>
      <c r="K1063" s="637"/>
      <c r="L1063" s="637"/>
      <c r="M1063" s="637"/>
      <c r="N1063" s="637"/>
      <c r="O1063" s="637"/>
      <c r="P1063" s="637"/>
      <c r="Q1063" s="637"/>
      <c r="R1063" s="637"/>
      <c r="S1063" s="637"/>
      <c r="T1063" s="637"/>
      <c r="U1063" s="637"/>
      <c r="V1063" s="637"/>
      <c r="W1063" s="637"/>
      <c r="X1063" s="637"/>
      <c r="Y1063" s="637"/>
      <c r="Z1063" s="637"/>
      <c r="AA1063" s="637"/>
      <c r="AB1063" s="637"/>
      <c r="AC1063" s="637"/>
      <c r="AD1063" s="637"/>
      <c r="AE1063" s="637"/>
      <c r="AF1063" s="637"/>
      <c r="AG1063" s="637"/>
      <c r="AH1063" s="637"/>
      <c r="AI1063" s="637"/>
      <c r="AJ1063" s="637"/>
      <c r="AK1063" s="637"/>
      <c r="AL1063" s="637"/>
      <c r="AM1063" s="637"/>
      <c r="AN1063" s="637"/>
      <c r="AO1063" s="637"/>
      <c r="AP1063" s="637"/>
      <c r="AQ1063" s="637"/>
      <c r="AR1063" s="637"/>
      <c r="AS1063" s="637"/>
      <c r="AT1063" s="637"/>
      <c r="AU1063" s="637"/>
      <c r="AV1063" s="637"/>
      <c r="AW1063" s="637"/>
      <c r="AX1063" s="637"/>
      <c r="AY1063" s="637"/>
      <c r="AZ1063" s="637"/>
      <c r="BA1063" s="637"/>
      <c r="BB1063" s="637"/>
      <c r="BC1063" s="637"/>
      <c r="BD1063" s="637"/>
      <c r="BE1063" s="637"/>
      <c r="BF1063" s="637"/>
      <c r="BG1063" s="637"/>
      <c r="BH1063" s="637"/>
      <c r="BI1063" s="637"/>
      <c r="BJ1063" s="637"/>
      <c r="BK1063" s="637"/>
      <c r="BL1063" s="637"/>
      <c r="BM1063" s="637"/>
      <c r="BN1063" s="637"/>
      <c r="BO1063" s="637"/>
      <c r="BP1063" s="637"/>
      <c r="BQ1063" s="637"/>
      <c r="BR1063" s="637"/>
      <c r="BS1063" s="637"/>
      <c r="BT1063" s="637"/>
      <c r="BU1063" s="637"/>
      <c r="BV1063" s="637"/>
      <c r="BW1063" s="637"/>
      <c r="BX1063" s="637"/>
      <c r="BY1063" s="637"/>
      <c r="BZ1063" s="637"/>
      <c r="CA1063" s="637"/>
      <c r="CB1063" s="637"/>
    </row>
    <row r="1064" spans="3:80">
      <c r="C1064" s="636"/>
      <c r="D1064" s="637"/>
      <c r="E1064" s="637"/>
      <c r="F1064" s="637"/>
      <c r="G1064" s="637"/>
      <c r="H1064" s="637"/>
      <c r="I1064" s="637"/>
      <c r="J1064" s="637"/>
      <c r="K1064" s="637"/>
      <c r="L1064" s="637"/>
      <c r="M1064" s="637"/>
      <c r="N1064" s="637"/>
      <c r="O1064" s="637"/>
      <c r="P1064" s="637"/>
      <c r="Q1064" s="637"/>
      <c r="R1064" s="637"/>
      <c r="S1064" s="637"/>
      <c r="T1064" s="637"/>
      <c r="U1064" s="637"/>
      <c r="V1064" s="637"/>
      <c r="W1064" s="637"/>
      <c r="X1064" s="637"/>
      <c r="Y1064" s="637"/>
      <c r="Z1064" s="637"/>
      <c r="AA1064" s="637"/>
      <c r="AB1064" s="637"/>
      <c r="AC1064" s="637"/>
      <c r="AD1064" s="637"/>
      <c r="AE1064" s="637"/>
      <c r="AF1064" s="637"/>
      <c r="AG1064" s="637"/>
      <c r="AH1064" s="637"/>
      <c r="AI1064" s="637"/>
      <c r="AJ1064" s="637"/>
      <c r="AK1064" s="637"/>
      <c r="AL1064" s="637"/>
      <c r="AM1064" s="637"/>
      <c r="AN1064" s="637"/>
      <c r="AO1064" s="637"/>
      <c r="AP1064" s="637"/>
      <c r="AQ1064" s="637"/>
      <c r="AR1064" s="637"/>
      <c r="AS1064" s="637"/>
      <c r="AT1064" s="637"/>
      <c r="AU1064" s="637"/>
      <c r="AV1064" s="637"/>
      <c r="AW1064" s="637"/>
      <c r="AX1064" s="637"/>
      <c r="AY1064" s="637"/>
      <c r="AZ1064" s="637"/>
      <c r="BA1064" s="637"/>
      <c r="BB1064" s="637"/>
      <c r="BC1064" s="637"/>
      <c r="BD1064" s="637"/>
      <c r="BE1064" s="637"/>
      <c r="BF1064" s="637"/>
      <c r="BG1064" s="637"/>
      <c r="BH1064" s="637"/>
      <c r="BI1064" s="637"/>
      <c r="BJ1064" s="637"/>
      <c r="BK1064" s="637"/>
      <c r="BL1064" s="637"/>
      <c r="BM1064" s="637"/>
      <c r="BN1064" s="637"/>
      <c r="BO1064" s="637"/>
      <c r="BP1064" s="637"/>
      <c r="BQ1064" s="637"/>
      <c r="BR1064" s="637"/>
      <c r="BS1064" s="637"/>
      <c r="BT1064" s="637"/>
      <c r="BU1064" s="637"/>
      <c r="BV1064" s="637"/>
      <c r="BW1064" s="637"/>
      <c r="BX1064" s="637"/>
      <c r="BY1064" s="637"/>
      <c r="BZ1064" s="637"/>
      <c r="CA1064" s="637"/>
      <c r="CB1064" s="637"/>
    </row>
    <row r="1065" spans="3:80">
      <c r="C1065" s="636"/>
      <c r="D1065" s="637"/>
      <c r="E1065" s="637"/>
      <c r="F1065" s="637"/>
      <c r="G1065" s="637"/>
      <c r="H1065" s="637"/>
      <c r="I1065" s="637"/>
      <c r="J1065" s="637"/>
      <c r="K1065" s="637"/>
      <c r="L1065" s="637"/>
      <c r="M1065" s="637"/>
      <c r="N1065" s="637"/>
      <c r="O1065" s="637"/>
      <c r="P1065" s="637"/>
      <c r="Q1065" s="637"/>
      <c r="R1065" s="637"/>
      <c r="S1065" s="637"/>
      <c r="T1065" s="637"/>
      <c r="U1065" s="637"/>
      <c r="V1065" s="637"/>
      <c r="W1065" s="637"/>
      <c r="X1065" s="637"/>
      <c r="Y1065" s="637"/>
      <c r="Z1065" s="637"/>
      <c r="AA1065" s="637"/>
      <c r="AB1065" s="637"/>
      <c r="AC1065" s="637"/>
      <c r="AD1065" s="637"/>
      <c r="AE1065" s="637"/>
      <c r="AF1065" s="637"/>
      <c r="AG1065" s="637"/>
      <c r="AH1065" s="637"/>
      <c r="AI1065" s="637"/>
      <c r="AJ1065" s="637"/>
      <c r="AK1065" s="637"/>
      <c r="AL1065" s="637"/>
      <c r="AM1065" s="637"/>
      <c r="AN1065" s="637"/>
      <c r="AO1065" s="637"/>
      <c r="AP1065" s="637"/>
      <c r="AQ1065" s="637"/>
      <c r="AR1065" s="637"/>
      <c r="AS1065" s="637"/>
      <c r="AT1065" s="637"/>
      <c r="AU1065" s="637"/>
      <c r="AV1065" s="637"/>
      <c r="AW1065" s="637"/>
      <c r="AX1065" s="637"/>
      <c r="AY1065" s="637"/>
      <c r="AZ1065" s="637"/>
      <c r="BA1065" s="637"/>
      <c r="BB1065" s="637"/>
      <c r="BC1065" s="637"/>
      <c r="BD1065" s="637"/>
      <c r="BE1065" s="637"/>
      <c r="BF1065" s="637"/>
      <c r="BG1065" s="637"/>
      <c r="BH1065" s="637"/>
      <c r="BI1065" s="637"/>
      <c r="BJ1065" s="637"/>
      <c r="BK1065" s="637"/>
      <c r="BL1065" s="637"/>
      <c r="BM1065" s="637"/>
      <c r="BN1065" s="637"/>
      <c r="BO1065" s="637"/>
      <c r="BP1065" s="637"/>
      <c r="BQ1065" s="637"/>
      <c r="BR1065" s="637"/>
      <c r="BS1065" s="637"/>
      <c r="BT1065" s="637"/>
      <c r="BU1065" s="637"/>
      <c r="BV1065" s="637"/>
      <c r="BW1065" s="637"/>
      <c r="BX1065" s="637"/>
      <c r="BY1065" s="637"/>
      <c r="BZ1065" s="637"/>
      <c r="CA1065" s="637"/>
      <c r="CB1065" s="637"/>
    </row>
    <row r="1066" spans="3:80">
      <c r="C1066" s="636"/>
      <c r="D1066" s="637"/>
      <c r="E1066" s="637"/>
      <c r="F1066" s="637"/>
      <c r="G1066" s="637"/>
      <c r="H1066" s="637"/>
      <c r="I1066" s="637"/>
      <c r="J1066" s="637"/>
      <c r="K1066" s="637"/>
      <c r="L1066" s="637"/>
      <c r="M1066" s="637"/>
      <c r="N1066" s="637"/>
      <c r="O1066" s="637"/>
      <c r="P1066" s="637"/>
      <c r="Q1066" s="637"/>
      <c r="R1066" s="637"/>
      <c r="S1066" s="637"/>
      <c r="T1066" s="637"/>
      <c r="U1066" s="637"/>
      <c r="V1066" s="637"/>
      <c r="W1066" s="637"/>
      <c r="X1066" s="637"/>
      <c r="Y1066" s="637"/>
      <c r="Z1066" s="637"/>
      <c r="AA1066" s="637"/>
      <c r="AB1066" s="637"/>
      <c r="AC1066" s="637"/>
      <c r="AD1066" s="637"/>
      <c r="AE1066" s="637"/>
      <c r="AF1066" s="637"/>
      <c r="AG1066" s="637"/>
      <c r="AH1066" s="637"/>
      <c r="AI1066" s="637"/>
      <c r="AJ1066" s="637"/>
      <c r="AK1066" s="637"/>
      <c r="AL1066" s="637"/>
      <c r="AM1066" s="637"/>
      <c r="AN1066" s="637"/>
      <c r="AO1066" s="637"/>
      <c r="AP1066" s="637"/>
      <c r="AQ1066" s="637"/>
      <c r="AR1066" s="637"/>
      <c r="AS1066" s="637"/>
      <c r="AT1066" s="637"/>
      <c r="AU1066" s="637"/>
      <c r="AV1066" s="637"/>
      <c r="AW1066" s="637"/>
      <c r="AX1066" s="637"/>
      <c r="AY1066" s="637"/>
      <c r="AZ1066" s="637"/>
      <c r="BA1066" s="637"/>
      <c r="BB1066" s="637"/>
      <c r="BC1066" s="637"/>
      <c r="BD1066" s="637"/>
      <c r="BE1066" s="637"/>
      <c r="BF1066" s="637"/>
      <c r="BG1066" s="637"/>
      <c r="BH1066" s="637"/>
      <c r="BI1066" s="637"/>
      <c r="BJ1066" s="637"/>
      <c r="BK1066" s="637"/>
      <c r="BL1066" s="637"/>
      <c r="BM1066" s="637"/>
      <c r="BN1066" s="637"/>
      <c r="BO1066" s="637"/>
      <c r="BP1066" s="637"/>
      <c r="BQ1066" s="637"/>
      <c r="BR1066" s="637"/>
      <c r="BS1066" s="637"/>
      <c r="BT1066" s="637"/>
      <c r="BU1066" s="637"/>
      <c r="BV1066" s="637"/>
      <c r="BW1066" s="637"/>
      <c r="BX1066" s="637"/>
      <c r="BY1066" s="637"/>
      <c r="BZ1066" s="637"/>
      <c r="CA1066" s="637"/>
      <c r="CB1066" s="637"/>
    </row>
    <row r="1067" spans="3:80">
      <c r="C1067" s="636"/>
      <c r="D1067" s="637"/>
      <c r="E1067" s="637"/>
      <c r="F1067" s="637"/>
      <c r="G1067" s="637"/>
      <c r="H1067" s="637"/>
      <c r="I1067" s="637"/>
      <c r="J1067" s="637"/>
      <c r="K1067" s="637"/>
      <c r="L1067" s="637"/>
      <c r="M1067" s="637"/>
      <c r="N1067" s="637"/>
      <c r="O1067" s="637"/>
      <c r="P1067" s="637"/>
      <c r="Q1067" s="637"/>
      <c r="R1067" s="637"/>
      <c r="S1067" s="637"/>
      <c r="T1067" s="637"/>
      <c r="U1067" s="637"/>
      <c r="V1067" s="637"/>
      <c r="W1067" s="637"/>
      <c r="X1067" s="637"/>
      <c r="Y1067" s="637"/>
      <c r="Z1067" s="637"/>
      <c r="AA1067" s="637"/>
      <c r="AB1067" s="637"/>
      <c r="AC1067" s="637"/>
      <c r="AD1067" s="637"/>
      <c r="AE1067" s="637"/>
      <c r="AF1067" s="637"/>
      <c r="AG1067" s="637"/>
      <c r="AH1067" s="637"/>
      <c r="AI1067" s="637"/>
      <c r="AJ1067" s="637"/>
      <c r="AK1067" s="637"/>
      <c r="AL1067" s="637"/>
      <c r="AM1067" s="637"/>
      <c r="AN1067" s="637"/>
      <c r="AO1067" s="637"/>
      <c r="AP1067" s="637"/>
      <c r="AQ1067" s="637"/>
      <c r="AR1067" s="637"/>
      <c r="AS1067" s="637"/>
      <c r="AT1067" s="637"/>
      <c r="AU1067" s="637"/>
      <c r="AV1067" s="637"/>
      <c r="AW1067" s="637"/>
      <c r="AX1067" s="637"/>
      <c r="AY1067" s="637"/>
      <c r="AZ1067" s="637"/>
      <c r="BA1067" s="637"/>
      <c r="BB1067" s="637"/>
      <c r="BC1067" s="637"/>
      <c r="BD1067" s="637"/>
      <c r="BE1067" s="637"/>
      <c r="BF1067" s="637"/>
      <c r="BG1067" s="637"/>
      <c r="BH1067" s="637"/>
      <c r="BI1067" s="637"/>
      <c r="BJ1067" s="637"/>
      <c r="BK1067" s="637"/>
      <c r="BL1067" s="637"/>
      <c r="BM1067" s="637"/>
      <c r="BN1067" s="637"/>
      <c r="BO1067" s="637"/>
      <c r="BP1067" s="637"/>
      <c r="BQ1067" s="637"/>
      <c r="BR1067" s="637"/>
      <c r="BS1067" s="637"/>
      <c r="BT1067" s="637"/>
      <c r="BU1067" s="637"/>
      <c r="BV1067" s="637"/>
      <c r="BW1067" s="637"/>
      <c r="BX1067" s="637"/>
      <c r="BY1067" s="637"/>
      <c r="BZ1067" s="637"/>
      <c r="CA1067" s="637"/>
      <c r="CB1067" s="637"/>
    </row>
    <row r="1068" spans="3:80">
      <c r="C1068" s="636"/>
      <c r="D1068" s="637"/>
      <c r="E1068" s="637"/>
      <c r="F1068" s="637"/>
      <c r="G1068" s="637"/>
      <c r="H1068" s="637"/>
      <c r="I1068" s="637"/>
      <c r="J1068" s="637"/>
      <c r="K1068" s="637"/>
      <c r="L1068" s="637"/>
      <c r="M1068" s="637"/>
      <c r="N1068" s="637"/>
      <c r="O1068" s="637"/>
      <c r="P1068" s="637"/>
      <c r="Q1068" s="637"/>
      <c r="R1068" s="637"/>
      <c r="S1068" s="637"/>
      <c r="T1068" s="637"/>
      <c r="U1068" s="637"/>
      <c r="V1068" s="637"/>
      <c r="W1068" s="637"/>
      <c r="X1068" s="637"/>
      <c r="Y1068" s="637"/>
      <c r="Z1068" s="637"/>
      <c r="AA1068" s="637"/>
      <c r="AB1068" s="637"/>
      <c r="AC1068" s="637"/>
      <c r="AD1068" s="637"/>
      <c r="AE1068" s="637"/>
      <c r="AF1068" s="637"/>
      <c r="AG1068" s="637"/>
      <c r="AH1068" s="637"/>
      <c r="AI1068" s="637"/>
      <c r="AJ1068" s="637"/>
      <c r="AK1068" s="637"/>
      <c r="AL1068" s="637"/>
      <c r="AM1068" s="637"/>
      <c r="AN1068" s="637"/>
      <c r="AO1068" s="637"/>
      <c r="AP1068" s="637"/>
      <c r="AQ1068" s="637"/>
      <c r="AR1068" s="637"/>
      <c r="AS1068" s="637"/>
      <c r="AT1068" s="637"/>
      <c r="AU1068" s="637"/>
      <c r="AV1068" s="637"/>
      <c r="AW1068" s="637"/>
      <c r="AX1068" s="637"/>
      <c r="AY1068" s="637"/>
      <c r="AZ1068" s="637"/>
      <c r="BA1068" s="637"/>
      <c r="BB1068" s="637"/>
      <c r="BC1068" s="637"/>
      <c r="BD1068" s="637"/>
      <c r="BE1068" s="637"/>
      <c r="BF1068" s="637"/>
      <c r="BG1068" s="637"/>
      <c r="BH1068" s="637"/>
      <c r="BI1068" s="637"/>
      <c r="BJ1068" s="637"/>
      <c r="BK1068" s="637"/>
      <c r="BL1068" s="637"/>
      <c r="BM1068" s="637"/>
      <c r="BN1068" s="637"/>
      <c r="BO1068" s="637"/>
      <c r="BP1068" s="637"/>
      <c r="BQ1068" s="637"/>
      <c r="BR1068" s="637"/>
      <c r="BS1068" s="637"/>
      <c r="BT1068" s="637"/>
      <c r="BU1068" s="637"/>
      <c r="BV1068" s="637"/>
      <c r="BW1068" s="637"/>
      <c r="BX1068" s="637"/>
      <c r="BY1068" s="637"/>
      <c r="BZ1068" s="637"/>
      <c r="CA1068" s="637"/>
      <c r="CB1068" s="637"/>
    </row>
    <row r="1069" spans="3:80">
      <c r="C1069" s="636"/>
      <c r="D1069" s="637"/>
      <c r="E1069" s="637"/>
      <c r="F1069" s="637"/>
      <c r="G1069" s="637"/>
      <c r="H1069" s="637"/>
      <c r="I1069" s="637"/>
      <c r="J1069" s="637"/>
      <c r="K1069" s="637"/>
      <c r="L1069" s="637"/>
      <c r="M1069" s="637"/>
      <c r="N1069" s="637"/>
      <c r="O1069" s="637"/>
      <c r="P1069" s="637"/>
      <c r="Q1069" s="637"/>
      <c r="R1069" s="637"/>
      <c r="S1069" s="637"/>
      <c r="T1069" s="637"/>
      <c r="U1069" s="637"/>
      <c r="V1069" s="637"/>
      <c r="W1069" s="637"/>
      <c r="X1069" s="637"/>
      <c r="Y1069" s="637"/>
      <c r="Z1069" s="637"/>
      <c r="AA1069" s="637"/>
      <c r="AB1069" s="637"/>
      <c r="AC1069" s="637"/>
      <c r="AD1069" s="637"/>
      <c r="AE1069" s="637"/>
      <c r="AF1069" s="637"/>
      <c r="AG1069" s="637"/>
      <c r="AH1069" s="637"/>
      <c r="AI1069" s="637"/>
      <c r="AJ1069" s="637"/>
      <c r="AK1069" s="637"/>
      <c r="AL1069" s="637"/>
      <c r="AM1069" s="637"/>
      <c r="AN1069" s="637"/>
      <c r="AO1069" s="637"/>
      <c r="AP1069" s="637"/>
      <c r="AQ1069" s="637"/>
      <c r="AR1069" s="637"/>
      <c r="AS1069" s="637"/>
      <c r="AT1069" s="637"/>
      <c r="AU1069" s="637"/>
      <c r="AV1069" s="637"/>
      <c r="AW1069" s="637"/>
      <c r="AX1069" s="637"/>
      <c r="AY1069" s="637"/>
      <c r="AZ1069" s="637"/>
      <c r="BA1069" s="637"/>
      <c r="BB1069" s="637"/>
      <c r="BC1069" s="637"/>
      <c r="BD1069" s="637"/>
      <c r="BE1069" s="637"/>
      <c r="BF1069" s="637"/>
      <c r="BG1069" s="637"/>
      <c r="BH1069" s="637"/>
      <c r="BI1069" s="637"/>
      <c r="BJ1069" s="637"/>
      <c r="BK1069" s="637"/>
      <c r="BL1069" s="637"/>
      <c r="BM1069" s="637"/>
      <c r="BN1069" s="637"/>
      <c r="BO1069" s="637"/>
      <c r="BP1069" s="637"/>
      <c r="BQ1069" s="637"/>
      <c r="BR1069" s="637"/>
      <c r="BS1069" s="637"/>
      <c r="BT1069" s="637"/>
      <c r="BU1069" s="637"/>
      <c r="BV1069" s="637"/>
      <c r="BW1069" s="637"/>
      <c r="BX1069" s="637"/>
      <c r="BY1069" s="637"/>
      <c r="BZ1069" s="637"/>
      <c r="CA1069" s="637"/>
      <c r="CB1069" s="637"/>
    </row>
    <row r="1070" spans="3:80">
      <c r="C1070" s="636"/>
      <c r="D1070" s="637"/>
      <c r="E1070" s="637"/>
      <c r="F1070" s="637"/>
      <c r="G1070" s="637"/>
      <c r="H1070" s="637"/>
      <c r="I1070" s="637"/>
      <c r="J1070" s="637"/>
      <c r="K1070" s="637"/>
      <c r="L1070" s="637"/>
      <c r="M1070" s="637"/>
      <c r="N1070" s="637"/>
      <c r="O1070" s="637"/>
      <c r="P1070" s="637"/>
      <c r="Q1070" s="637"/>
      <c r="R1070" s="637"/>
      <c r="S1070" s="637"/>
      <c r="T1070" s="637"/>
      <c r="U1070" s="637"/>
      <c r="V1070" s="637"/>
      <c r="W1070" s="637"/>
      <c r="X1070" s="637"/>
      <c r="Y1070" s="637"/>
      <c r="Z1070" s="637"/>
      <c r="AA1070" s="637"/>
      <c r="AB1070" s="637"/>
      <c r="AC1070" s="637"/>
      <c r="AD1070" s="637"/>
      <c r="AE1070" s="637"/>
      <c r="AF1070" s="637"/>
      <c r="AG1070" s="637"/>
      <c r="AH1070" s="637"/>
      <c r="AI1070" s="637"/>
      <c r="AJ1070" s="637"/>
      <c r="AK1070" s="637"/>
      <c r="AL1070" s="637"/>
      <c r="AM1070" s="637"/>
      <c r="AN1070" s="637"/>
      <c r="AO1070" s="637"/>
      <c r="AP1070" s="637"/>
      <c r="AQ1070" s="637"/>
      <c r="AR1070" s="637"/>
      <c r="AS1070" s="637"/>
      <c r="AT1070" s="637"/>
      <c r="AU1070" s="637"/>
      <c r="AV1070" s="637"/>
      <c r="AW1070" s="637"/>
      <c r="AX1070" s="637"/>
      <c r="AY1070" s="637"/>
      <c r="AZ1070" s="637"/>
      <c r="BA1070" s="637"/>
      <c r="BB1070" s="637"/>
      <c r="BC1070" s="637"/>
      <c r="BD1070" s="637"/>
      <c r="BE1070" s="637"/>
      <c r="BF1070" s="637"/>
      <c r="BG1070" s="637"/>
      <c r="BH1070" s="637"/>
      <c r="BI1070" s="637"/>
      <c r="BJ1070" s="637"/>
      <c r="BK1070" s="637"/>
      <c r="BL1070" s="637"/>
      <c r="BM1070" s="637"/>
      <c r="BN1070" s="637"/>
      <c r="BO1070" s="637"/>
      <c r="BP1070" s="637"/>
      <c r="BQ1070" s="637"/>
      <c r="BR1070" s="637"/>
      <c r="BS1070" s="637"/>
      <c r="BT1070" s="637"/>
      <c r="BU1070" s="637"/>
      <c r="BV1070" s="637"/>
      <c r="BW1070" s="637"/>
      <c r="BX1070" s="637"/>
      <c r="BY1070" s="637"/>
      <c r="BZ1070" s="637"/>
      <c r="CA1070" s="637"/>
      <c r="CB1070" s="637"/>
    </row>
    <row r="1071" spans="3:80">
      <c r="C1071" s="636"/>
      <c r="D1071" s="637"/>
      <c r="E1071" s="637"/>
      <c r="F1071" s="637"/>
      <c r="G1071" s="637"/>
      <c r="H1071" s="637"/>
      <c r="I1071" s="637"/>
      <c r="J1071" s="637"/>
      <c r="K1071" s="637"/>
      <c r="L1071" s="637"/>
      <c r="M1071" s="637"/>
      <c r="N1071" s="637"/>
      <c r="O1071" s="637"/>
      <c r="P1071" s="637"/>
      <c r="Q1071" s="637"/>
      <c r="R1071" s="637"/>
      <c r="S1071" s="637"/>
      <c r="T1071" s="637"/>
      <c r="U1071" s="637"/>
      <c r="V1071" s="637"/>
      <c r="W1071" s="637"/>
      <c r="X1071" s="637"/>
      <c r="Y1071" s="637"/>
      <c r="Z1071" s="637"/>
      <c r="AA1071" s="637"/>
      <c r="AB1071" s="637"/>
      <c r="AC1071" s="637"/>
      <c r="AD1071" s="637"/>
      <c r="AE1071" s="637"/>
      <c r="AF1071" s="637"/>
      <c r="AG1071" s="637"/>
      <c r="AH1071" s="637"/>
      <c r="AI1071" s="637"/>
      <c r="AJ1071" s="637"/>
      <c r="AK1071" s="637"/>
      <c r="AL1071" s="637"/>
      <c r="AM1071" s="637"/>
      <c r="AN1071" s="637"/>
      <c r="AO1071" s="637"/>
      <c r="AP1071" s="637"/>
      <c r="AQ1071" s="637"/>
      <c r="AR1071" s="637"/>
      <c r="AS1071" s="637"/>
      <c r="AT1071" s="637"/>
      <c r="AU1071" s="637"/>
      <c r="AV1071" s="637"/>
      <c r="AW1071" s="637"/>
      <c r="AX1071" s="637"/>
      <c r="AY1071" s="637"/>
      <c r="AZ1071" s="637"/>
      <c r="BA1071" s="637"/>
      <c r="BB1071" s="637"/>
      <c r="BC1071" s="637"/>
      <c r="BD1071" s="637"/>
      <c r="BE1071" s="637"/>
      <c r="BF1071" s="637"/>
      <c r="BG1071" s="637"/>
      <c r="BH1071" s="637"/>
      <c r="BI1071" s="637"/>
      <c r="BJ1071" s="637"/>
      <c r="BK1071" s="637"/>
      <c r="BL1071" s="637"/>
      <c r="BM1071" s="637"/>
      <c r="BN1071" s="637"/>
      <c r="BO1071" s="637"/>
      <c r="BP1071" s="637"/>
      <c r="BQ1071" s="637"/>
      <c r="BR1071" s="637"/>
      <c r="BS1071" s="637"/>
      <c r="BT1071" s="637"/>
      <c r="BU1071" s="637"/>
      <c r="BV1071" s="637"/>
      <c r="BW1071" s="637"/>
      <c r="BX1071" s="637"/>
      <c r="BY1071" s="637"/>
      <c r="BZ1071" s="637"/>
      <c r="CA1071" s="637"/>
      <c r="CB1071" s="637"/>
    </row>
    <row r="1072" spans="3:80">
      <c r="C1072" s="636"/>
      <c r="D1072" s="637"/>
      <c r="E1072" s="637"/>
      <c r="F1072" s="637"/>
      <c r="G1072" s="637"/>
      <c r="H1072" s="637"/>
      <c r="I1072" s="637"/>
      <c r="J1072" s="637"/>
      <c r="K1072" s="637"/>
      <c r="L1072" s="637"/>
      <c r="M1072" s="637"/>
      <c r="N1072" s="637"/>
      <c r="O1072" s="637"/>
      <c r="P1072" s="637"/>
      <c r="Q1072" s="637"/>
      <c r="R1072" s="637"/>
      <c r="S1072" s="637"/>
      <c r="T1072" s="637"/>
      <c r="U1072" s="637"/>
      <c r="V1072" s="637"/>
      <c r="W1072" s="637"/>
      <c r="X1072" s="637"/>
      <c r="Y1072" s="637"/>
      <c r="Z1072" s="637"/>
      <c r="AA1072" s="637"/>
      <c r="AB1072" s="637"/>
      <c r="AC1072" s="637"/>
      <c r="AD1072" s="637"/>
      <c r="AE1072" s="637"/>
      <c r="AF1072" s="637"/>
      <c r="AG1072" s="637"/>
      <c r="AH1072" s="637"/>
      <c r="AI1072" s="637"/>
      <c r="AJ1072" s="637"/>
      <c r="AK1072" s="637"/>
      <c r="AL1072" s="637"/>
      <c r="AM1072" s="637"/>
      <c r="AN1072" s="637"/>
      <c r="AO1072" s="637"/>
      <c r="AP1072" s="637"/>
      <c r="AQ1072" s="637"/>
      <c r="AR1072" s="637"/>
      <c r="AS1072" s="637"/>
      <c r="AT1072" s="637"/>
      <c r="AU1072" s="637"/>
      <c r="AV1072" s="637"/>
      <c r="AW1072" s="637"/>
      <c r="AX1072" s="637"/>
      <c r="AY1072" s="637"/>
      <c r="AZ1072" s="637"/>
      <c r="BA1072" s="637"/>
      <c r="BB1072" s="637"/>
      <c r="BC1072" s="637"/>
      <c r="BD1072" s="637"/>
      <c r="BE1072" s="637"/>
      <c r="BF1072" s="637"/>
      <c r="BG1072" s="637"/>
      <c r="BH1072" s="637"/>
      <c r="BI1072" s="637"/>
      <c r="BJ1072" s="637"/>
      <c r="BK1072" s="637"/>
      <c r="BL1072" s="637"/>
      <c r="BM1072" s="637"/>
      <c r="BN1072" s="637"/>
      <c r="BO1072" s="637"/>
      <c r="BP1072" s="637"/>
      <c r="BQ1072" s="637"/>
      <c r="BR1072" s="637"/>
      <c r="BS1072" s="637"/>
      <c r="BT1072" s="637"/>
      <c r="BU1072" s="637"/>
      <c r="BV1072" s="637"/>
      <c r="BW1072" s="637"/>
      <c r="BX1072" s="637"/>
      <c r="BY1072" s="637"/>
      <c r="BZ1072" s="637"/>
      <c r="CA1072" s="637"/>
      <c r="CB1072" s="637"/>
    </row>
    <row r="1073" spans="3:80">
      <c r="C1073" s="636"/>
      <c r="D1073" s="637"/>
      <c r="E1073" s="637"/>
      <c r="F1073" s="637"/>
      <c r="G1073" s="637"/>
      <c r="H1073" s="637"/>
      <c r="I1073" s="637"/>
      <c r="J1073" s="637"/>
      <c r="K1073" s="637"/>
      <c r="L1073" s="637"/>
      <c r="M1073" s="637"/>
      <c r="N1073" s="637"/>
      <c r="O1073" s="637"/>
      <c r="P1073" s="637"/>
      <c r="Q1073" s="637"/>
      <c r="R1073" s="637"/>
      <c r="S1073" s="637"/>
      <c r="T1073" s="637"/>
      <c r="U1073" s="637"/>
      <c r="V1073" s="637"/>
      <c r="W1073" s="637"/>
      <c r="X1073" s="637"/>
      <c r="Y1073" s="637"/>
      <c r="Z1073" s="637"/>
      <c r="AA1073" s="637"/>
      <c r="AB1073" s="637"/>
      <c r="AC1073" s="637"/>
      <c r="AD1073" s="637"/>
      <c r="AE1073" s="637"/>
      <c r="AF1073" s="637"/>
      <c r="AG1073" s="637"/>
      <c r="AH1073" s="637"/>
      <c r="AI1073" s="637"/>
      <c r="AJ1073" s="637"/>
      <c r="AK1073" s="637"/>
      <c r="AL1073" s="637"/>
      <c r="AM1073" s="637"/>
      <c r="AN1073" s="637"/>
      <c r="AO1073" s="637"/>
      <c r="AP1073" s="637"/>
      <c r="AQ1073" s="637"/>
      <c r="AR1073" s="637"/>
      <c r="AS1073" s="637"/>
      <c r="AT1073" s="637"/>
      <c r="AU1073" s="637"/>
      <c r="AV1073" s="637"/>
      <c r="AW1073" s="637"/>
      <c r="AX1073" s="637"/>
      <c r="AY1073" s="637"/>
      <c r="AZ1073" s="637"/>
      <c r="BA1073" s="637"/>
      <c r="BB1073" s="637"/>
      <c r="BC1073" s="637"/>
      <c r="BD1073" s="637"/>
      <c r="BE1073" s="637"/>
      <c r="BF1073" s="637"/>
      <c r="BG1073" s="637"/>
      <c r="BH1073" s="637"/>
      <c r="BI1073" s="637"/>
      <c r="BJ1073" s="637"/>
      <c r="BK1073" s="637"/>
      <c r="BL1073" s="637"/>
      <c r="BM1073" s="637"/>
      <c r="BN1073" s="637"/>
      <c r="BO1073" s="637"/>
      <c r="BP1073" s="637"/>
      <c r="BQ1073" s="637"/>
      <c r="BR1073" s="637"/>
      <c r="BS1073" s="637"/>
      <c r="BT1073" s="637"/>
      <c r="BU1073" s="637"/>
      <c r="BV1073" s="637"/>
      <c r="BW1073" s="637"/>
      <c r="BX1073" s="637"/>
      <c r="BY1073" s="637"/>
      <c r="BZ1073" s="637"/>
      <c r="CA1073" s="637"/>
      <c r="CB1073" s="637"/>
    </row>
    <row r="1074" spans="3:80">
      <c r="C1074" s="636"/>
      <c r="D1074" s="637"/>
      <c r="E1074" s="637"/>
      <c r="F1074" s="637"/>
      <c r="G1074" s="637"/>
      <c r="H1074" s="637"/>
      <c r="I1074" s="637"/>
      <c r="J1074" s="637"/>
      <c r="K1074" s="637"/>
      <c r="L1074" s="637"/>
      <c r="M1074" s="637"/>
      <c r="N1074" s="637"/>
      <c r="O1074" s="637"/>
      <c r="P1074" s="637"/>
      <c r="Q1074" s="637"/>
      <c r="R1074" s="637"/>
      <c r="S1074" s="637"/>
      <c r="T1074" s="637"/>
      <c r="U1074" s="637"/>
      <c r="V1074" s="637"/>
      <c r="W1074" s="637"/>
      <c r="X1074" s="637"/>
      <c r="Y1074" s="637"/>
      <c r="Z1074" s="637"/>
      <c r="AA1074" s="637"/>
      <c r="AB1074" s="637"/>
      <c r="AC1074" s="637"/>
      <c r="AD1074" s="637"/>
      <c r="AE1074" s="637"/>
      <c r="AF1074" s="637"/>
      <c r="AG1074" s="637"/>
      <c r="AH1074" s="637"/>
      <c r="AI1074" s="637"/>
      <c r="AJ1074" s="637"/>
      <c r="AK1074" s="637"/>
      <c r="AL1074" s="637"/>
      <c r="AM1074" s="637"/>
      <c r="AN1074" s="637"/>
      <c r="AO1074" s="637"/>
      <c r="AP1074" s="637"/>
      <c r="AQ1074" s="637"/>
      <c r="AR1074" s="637"/>
      <c r="AS1074" s="637"/>
      <c r="AT1074" s="637"/>
      <c r="AU1074" s="637"/>
      <c r="AV1074" s="637"/>
      <c r="AW1074" s="637"/>
      <c r="AX1074" s="637"/>
      <c r="AY1074" s="637"/>
      <c r="AZ1074" s="637"/>
      <c r="BA1074" s="637"/>
      <c r="BB1074" s="637"/>
      <c r="BC1074" s="637"/>
      <c r="BD1074" s="637"/>
      <c r="BE1074" s="637"/>
      <c r="BF1074" s="637"/>
      <c r="BG1074" s="637"/>
      <c r="BH1074" s="637"/>
      <c r="BI1074" s="637"/>
      <c r="BJ1074" s="637"/>
      <c r="BK1074" s="637"/>
      <c r="BL1074" s="637"/>
      <c r="BM1074" s="637"/>
      <c r="BN1074" s="637"/>
      <c r="BO1074" s="637"/>
      <c r="BP1074" s="637"/>
      <c r="BQ1074" s="637"/>
      <c r="BR1074" s="637"/>
      <c r="BS1074" s="637"/>
      <c r="BT1074" s="637"/>
      <c r="BU1074" s="637"/>
      <c r="BV1074" s="637"/>
      <c r="BW1074" s="637"/>
      <c r="BX1074" s="637"/>
      <c r="BY1074" s="637"/>
      <c r="BZ1074" s="637"/>
      <c r="CA1074" s="637"/>
      <c r="CB1074" s="637"/>
    </row>
    <row r="1075" spans="3:80">
      <c r="C1075" s="636"/>
      <c r="D1075" s="637"/>
      <c r="E1075" s="637"/>
      <c r="F1075" s="637"/>
      <c r="G1075" s="637"/>
      <c r="H1075" s="637"/>
      <c r="I1075" s="637"/>
      <c r="J1075" s="637"/>
      <c r="K1075" s="637"/>
      <c r="L1075" s="637"/>
      <c r="M1075" s="637"/>
      <c r="N1075" s="637"/>
      <c r="O1075" s="637"/>
      <c r="P1075" s="637"/>
      <c r="Q1075" s="637"/>
      <c r="R1075" s="637"/>
      <c r="S1075" s="637"/>
      <c r="T1075" s="637"/>
      <c r="U1075" s="637"/>
      <c r="V1075" s="637"/>
      <c r="W1075" s="637"/>
      <c r="X1075" s="637"/>
      <c r="Y1075" s="637"/>
      <c r="Z1075" s="637"/>
      <c r="AA1075" s="637"/>
      <c r="AB1075" s="637"/>
      <c r="AC1075" s="637"/>
      <c r="AD1075" s="637"/>
      <c r="AE1075" s="637"/>
      <c r="AF1075" s="637"/>
      <c r="AG1075" s="637"/>
      <c r="AH1075" s="637"/>
      <c r="AI1075" s="637"/>
      <c r="AJ1075" s="637"/>
      <c r="AK1075" s="637"/>
      <c r="AL1075" s="637"/>
      <c r="AM1075" s="637"/>
      <c r="AN1075" s="637"/>
      <c r="AO1075" s="637"/>
      <c r="AP1075" s="637"/>
      <c r="AQ1075" s="637"/>
      <c r="AR1075" s="637"/>
      <c r="AS1075" s="637"/>
      <c r="AT1075" s="637"/>
      <c r="AU1075" s="637"/>
      <c r="AV1075" s="637"/>
      <c r="AW1075" s="637"/>
      <c r="AX1075" s="637"/>
      <c r="AY1075" s="637"/>
      <c r="AZ1075" s="637"/>
      <c r="BA1075" s="637"/>
      <c r="BB1075" s="637"/>
      <c r="BC1075" s="637"/>
      <c r="BD1075" s="637"/>
      <c r="BE1075" s="637"/>
      <c r="BF1075" s="637"/>
      <c r="BG1075" s="637"/>
      <c r="BH1075" s="637"/>
      <c r="BI1075" s="637"/>
      <c r="BJ1075" s="637"/>
      <c r="BK1075" s="637"/>
      <c r="BL1075" s="637"/>
      <c r="BM1075" s="637"/>
      <c r="BN1075" s="637"/>
      <c r="BO1075" s="637"/>
      <c r="BP1075" s="637"/>
      <c r="BQ1075" s="637"/>
      <c r="BR1075" s="637"/>
      <c r="BS1075" s="637"/>
      <c r="BT1075" s="637"/>
      <c r="BU1075" s="637"/>
      <c r="BV1075" s="637"/>
      <c r="BW1075" s="637"/>
      <c r="BX1075" s="637"/>
      <c r="BY1075" s="637"/>
      <c r="BZ1075" s="637"/>
      <c r="CA1075" s="637"/>
      <c r="CB1075" s="637"/>
    </row>
    <row r="1076" spans="3:80">
      <c r="C1076" s="636"/>
      <c r="D1076" s="637"/>
      <c r="E1076" s="637"/>
      <c r="F1076" s="637"/>
      <c r="G1076" s="637"/>
      <c r="H1076" s="637"/>
      <c r="I1076" s="637"/>
      <c r="J1076" s="637"/>
      <c r="K1076" s="637"/>
      <c r="L1076" s="637"/>
      <c r="M1076" s="637"/>
      <c r="N1076" s="637"/>
      <c r="O1076" s="637"/>
      <c r="P1076" s="637"/>
      <c r="Q1076" s="637"/>
      <c r="R1076" s="637"/>
      <c r="S1076" s="637"/>
      <c r="T1076" s="637"/>
      <c r="U1076" s="637"/>
      <c r="V1076" s="637"/>
      <c r="W1076" s="637"/>
      <c r="X1076" s="637"/>
      <c r="Y1076" s="637"/>
      <c r="Z1076" s="637"/>
      <c r="AA1076" s="637"/>
      <c r="AB1076" s="637"/>
      <c r="AC1076" s="637"/>
      <c r="AD1076" s="637"/>
      <c r="AE1076" s="637"/>
      <c r="AF1076" s="637"/>
      <c r="AG1076" s="637"/>
      <c r="AH1076" s="637"/>
      <c r="AI1076" s="637"/>
      <c r="AJ1076" s="637"/>
      <c r="AK1076" s="637"/>
      <c r="AL1076" s="637"/>
      <c r="AM1076" s="637"/>
      <c r="AN1076" s="637"/>
      <c r="AO1076" s="637"/>
      <c r="AP1076" s="637"/>
      <c r="AQ1076" s="637"/>
      <c r="AR1076" s="637"/>
      <c r="AS1076" s="637"/>
      <c r="AT1076" s="637"/>
      <c r="AU1076" s="637"/>
      <c r="AV1076" s="637"/>
      <c r="AW1076" s="637"/>
      <c r="AX1076" s="637"/>
      <c r="AY1076" s="637"/>
      <c r="AZ1076" s="637"/>
      <c r="BA1076" s="637"/>
      <c r="BB1076" s="637"/>
      <c r="BC1076" s="637"/>
      <c r="BD1076" s="637"/>
      <c r="BE1076" s="637"/>
      <c r="BF1076" s="637"/>
      <c r="BG1076" s="637"/>
      <c r="BH1076" s="637"/>
      <c r="BI1076" s="637"/>
      <c r="BJ1076" s="637"/>
      <c r="BK1076" s="637"/>
      <c r="BL1076" s="637"/>
      <c r="BM1076" s="637"/>
      <c r="BN1076" s="637"/>
      <c r="BO1076" s="637"/>
      <c r="BP1076" s="637"/>
      <c r="BQ1076" s="637"/>
      <c r="BR1076" s="637"/>
      <c r="BS1076" s="637"/>
      <c r="BT1076" s="637"/>
      <c r="BU1076" s="637"/>
      <c r="BV1076" s="637"/>
      <c r="BW1076" s="637"/>
      <c r="BX1076" s="637"/>
      <c r="BY1076" s="637"/>
      <c r="BZ1076" s="637"/>
      <c r="CA1076" s="637"/>
      <c r="CB1076" s="637"/>
    </row>
    <row r="1077" spans="3:80">
      <c r="C1077" s="636"/>
      <c r="D1077" s="637"/>
      <c r="E1077" s="637"/>
      <c r="F1077" s="637"/>
      <c r="G1077" s="637"/>
      <c r="H1077" s="637"/>
      <c r="I1077" s="637"/>
      <c r="J1077" s="637"/>
      <c r="K1077" s="637"/>
      <c r="L1077" s="637"/>
      <c r="M1077" s="637"/>
      <c r="N1077" s="637"/>
      <c r="O1077" s="637"/>
      <c r="P1077" s="637"/>
      <c r="Q1077" s="637"/>
      <c r="R1077" s="637"/>
      <c r="S1077" s="637"/>
      <c r="T1077" s="637"/>
      <c r="U1077" s="637"/>
      <c r="V1077" s="637"/>
      <c r="W1077" s="637"/>
      <c r="X1077" s="637"/>
      <c r="Y1077" s="637"/>
      <c r="Z1077" s="637"/>
      <c r="AA1077" s="637"/>
      <c r="AB1077" s="637"/>
      <c r="AC1077" s="637"/>
      <c r="AD1077" s="637"/>
      <c r="AE1077" s="637"/>
      <c r="AF1077" s="637"/>
      <c r="AG1077" s="637"/>
      <c r="AH1077" s="637"/>
      <c r="AI1077" s="637"/>
      <c r="AJ1077" s="637"/>
      <c r="AK1077" s="637"/>
      <c r="AL1077" s="637"/>
      <c r="AM1077" s="637"/>
      <c r="AN1077" s="637"/>
      <c r="AO1077" s="637"/>
      <c r="AP1077" s="637"/>
      <c r="AQ1077" s="637"/>
      <c r="AR1077" s="637"/>
      <c r="AS1077" s="637"/>
      <c r="AT1077" s="637"/>
      <c r="AU1077" s="637"/>
      <c r="AV1077" s="637"/>
      <c r="AW1077" s="637"/>
      <c r="AX1077" s="637"/>
      <c r="AY1077" s="637"/>
      <c r="AZ1077" s="637"/>
      <c r="BA1077" s="637"/>
      <c r="BB1077" s="637"/>
      <c r="BC1077" s="637"/>
      <c r="BD1077" s="637"/>
      <c r="BE1077" s="637"/>
      <c r="BF1077" s="637"/>
      <c r="BG1077" s="637"/>
      <c r="BH1077" s="637"/>
      <c r="BI1077" s="637"/>
      <c r="BJ1077" s="637"/>
      <c r="BK1077" s="637"/>
      <c r="BL1077" s="637"/>
      <c r="BM1077" s="637"/>
      <c r="BN1077" s="637"/>
      <c r="BO1077" s="637"/>
      <c r="BP1077" s="637"/>
      <c r="BQ1077" s="637"/>
      <c r="BR1077" s="637"/>
      <c r="BS1077" s="637"/>
      <c r="BT1077" s="637"/>
      <c r="BU1077" s="637"/>
      <c r="BV1077" s="637"/>
      <c r="BW1077" s="637"/>
      <c r="BX1077" s="637"/>
      <c r="BY1077" s="637"/>
      <c r="BZ1077" s="637"/>
      <c r="CA1077" s="637"/>
      <c r="CB1077" s="637"/>
    </row>
    <row r="1078" spans="3:80">
      <c r="C1078" s="636"/>
      <c r="D1078" s="637"/>
      <c r="E1078" s="637"/>
      <c r="F1078" s="637"/>
      <c r="G1078" s="637"/>
      <c r="H1078" s="637"/>
      <c r="I1078" s="637"/>
      <c r="J1078" s="637"/>
      <c r="K1078" s="637"/>
      <c r="L1078" s="637"/>
      <c r="M1078" s="637"/>
      <c r="N1078" s="637"/>
      <c r="O1078" s="637"/>
      <c r="P1078" s="637"/>
      <c r="Q1078" s="637"/>
      <c r="R1078" s="637"/>
      <c r="S1078" s="637"/>
      <c r="T1078" s="637"/>
      <c r="U1078" s="637"/>
      <c r="V1078" s="637"/>
      <c r="W1078" s="637"/>
      <c r="X1078" s="637"/>
      <c r="Y1078" s="637"/>
      <c r="Z1078" s="637"/>
      <c r="AA1078" s="637"/>
      <c r="AB1078" s="637"/>
      <c r="AC1078" s="637"/>
      <c r="AD1078" s="637"/>
      <c r="AE1078" s="637"/>
      <c r="AF1078" s="637"/>
      <c r="AG1078" s="637"/>
      <c r="AH1078" s="637"/>
      <c r="AI1078" s="637"/>
      <c r="AJ1078" s="637"/>
      <c r="AK1078" s="637"/>
      <c r="AL1078" s="637"/>
      <c r="AM1078" s="637"/>
      <c r="AN1078" s="637"/>
      <c r="AO1078" s="637"/>
      <c r="AP1078" s="637"/>
      <c r="AQ1078" s="637"/>
      <c r="AR1078" s="637"/>
      <c r="AS1078" s="637"/>
      <c r="AT1078" s="637"/>
      <c r="AU1078" s="637"/>
      <c r="AV1078" s="637"/>
      <c r="AW1078" s="637"/>
      <c r="AX1078" s="637"/>
      <c r="AY1078" s="637"/>
      <c r="AZ1078" s="637"/>
      <c r="BA1078" s="637"/>
      <c r="BB1078" s="637"/>
      <c r="BC1078" s="637"/>
      <c r="BD1078" s="637"/>
      <c r="BE1078" s="637"/>
      <c r="BF1078" s="637"/>
      <c r="BG1078" s="637"/>
      <c r="BH1078" s="637"/>
      <c r="BI1078" s="637"/>
      <c r="BJ1078" s="637"/>
      <c r="BK1078" s="637"/>
      <c r="BL1078" s="637"/>
      <c r="BM1078" s="637"/>
      <c r="BN1078" s="637"/>
      <c r="BO1078" s="637"/>
      <c r="BP1078" s="637"/>
      <c r="BQ1078" s="637"/>
      <c r="BR1078" s="637"/>
      <c r="BS1078" s="637"/>
      <c r="BT1078" s="637"/>
      <c r="BU1078" s="637"/>
      <c r="BV1078" s="637"/>
      <c r="BW1078" s="637"/>
      <c r="BX1078" s="637"/>
      <c r="BY1078" s="637"/>
      <c r="BZ1078" s="637"/>
      <c r="CA1078" s="637"/>
      <c r="CB1078" s="637"/>
    </row>
    <row r="1079" spans="3:80">
      <c r="C1079" s="636"/>
      <c r="D1079" s="637"/>
      <c r="E1079" s="637"/>
      <c r="F1079" s="637"/>
      <c r="G1079" s="637"/>
      <c r="H1079" s="637"/>
      <c r="I1079" s="637"/>
      <c r="J1079" s="637"/>
      <c r="K1079" s="637"/>
      <c r="L1079" s="637"/>
      <c r="M1079" s="637"/>
      <c r="N1079" s="637"/>
      <c r="O1079" s="637"/>
      <c r="P1079" s="637"/>
      <c r="Q1079" s="637"/>
      <c r="R1079" s="637"/>
      <c r="S1079" s="637"/>
      <c r="T1079" s="637"/>
      <c r="U1079" s="637"/>
      <c r="V1079" s="637"/>
      <c r="W1079" s="637"/>
      <c r="X1079" s="637"/>
      <c r="Y1079" s="637"/>
      <c r="Z1079" s="637"/>
      <c r="AA1079" s="637"/>
      <c r="AB1079" s="637"/>
      <c r="AC1079" s="637"/>
      <c r="AD1079" s="637"/>
      <c r="AE1079" s="637"/>
      <c r="AF1079" s="637"/>
      <c r="AG1079" s="637"/>
      <c r="AH1079" s="637"/>
      <c r="AI1079" s="637"/>
      <c r="AJ1079" s="637"/>
      <c r="AK1079" s="637"/>
      <c r="AL1079" s="637"/>
      <c r="AM1079" s="637"/>
      <c r="AN1079" s="637"/>
      <c r="AO1079" s="637"/>
      <c r="AP1079" s="637"/>
      <c r="AQ1079" s="637"/>
      <c r="AR1079" s="637"/>
      <c r="AS1079" s="637"/>
      <c r="AT1079" s="637"/>
      <c r="AU1079" s="637"/>
      <c r="AV1079" s="637"/>
      <c r="AW1079" s="637"/>
      <c r="AX1079" s="637"/>
      <c r="AY1079" s="637"/>
      <c r="AZ1079" s="637"/>
      <c r="BA1079" s="637"/>
      <c r="BB1079" s="637"/>
      <c r="BC1079" s="637"/>
      <c r="BD1079" s="637"/>
      <c r="BE1079" s="637"/>
      <c r="BF1079" s="637"/>
      <c r="BG1079" s="637"/>
      <c r="BH1079" s="637"/>
      <c r="BI1079" s="637"/>
      <c r="BJ1079" s="637"/>
      <c r="BK1079" s="637"/>
      <c r="BL1079" s="637"/>
      <c r="BM1079" s="637"/>
      <c r="BN1079" s="637"/>
      <c r="BO1079" s="637"/>
      <c r="BP1079" s="637"/>
      <c r="BQ1079" s="637"/>
      <c r="BR1079" s="637"/>
      <c r="BS1079" s="637"/>
      <c r="BT1079" s="637"/>
      <c r="BU1079" s="637"/>
      <c r="BV1079" s="637"/>
      <c r="BW1079" s="637"/>
      <c r="BX1079" s="637"/>
      <c r="BY1079" s="637"/>
      <c r="BZ1079" s="637"/>
      <c r="CA1079" s="637"/>
      <c r="CB1079" s="637"/>
    </row>
    <row r="1080" spans="3:80">
      <c r="C1080" s="636"/>
      <c r="D1080" s="637"/>
      <c r="E1080" s="637"/>
      <c r="F1080" s="637"/>
      <c r="G1080" s="637"/>
      <c r="H1080" s="637"/>
      <c r="I1080" s="637"/>
      <c r="J1080" s="637"/>
      <c r="K1080" s="637"/>
      <c r="L1080" s="637"/>
      <c r="M1080" s="637"/>
      <c r="N1080" s="637"/>
      <c r="O1080" s="637"/>
      <c r="P1080" s="637"/>
      <c r="Q1080" s="637"/>
      <c r="R1080" s="637"/>
      <c r="S1080" s="637"/>
      <c r="T1080" s="637"/>
      <c r="U1080" s="637"/>
      <c r="V1080" s="637"/>
      <c r="W1080" s="637"/>
      <c r="X1080" s="637"/>
      <c r="Y1080" s="637"/>
      <c r="Z1080" s="637"/>
      <c r="AA1080" s="637"/>
      <c r="AB1080" s="637"/>
      <c r="AC1080" s="637"/>
      <c r="AD1080" s="637"/>
      <c r="AE1080" s="637"/>
      <c r="AF1080" s="637"/>
      <c r="AG1080" s="637"/>
      <c r="AH1080" s="637"/>
      <c r="AI1080" s="637"/>
      <c r="AJ1080" s="637"/>
      <c r="AK1080" s="637"/>
      <c r="AL1080" s="637"/>
      <c r="AM1080" s="637"/>
      <c r="AN1080" s="637"/>
      <c r="AO1080" s="637"/>
      <c r="AP1080" s="637"/>
      <c r="AQ1080" s="637"/>
      <c r="AR1080" s="637"/>
      <c r="AS1080" s="637"/>
      <c r="AT1080" s="637"/>
      <c r="AU1080" s="637"/>
      <c r="AV1080" s="637"/>
      <c r="AW1080" s="637"/>
      <c r="AX1080" s="637"/>
      <c r="AY1080" s="637"/>
      <c r="AZ1080" s="637"/>
      <c r="BA1080" s="637"/>
      <c r="BB1080" s="637"/>
      <c r="BC1080" s="637"/>
      <c r="BD1080" s="637"/>
      <c r="BE1080" s="637"/>
      <c r="BF1080" s="637"/>
      <c r="BG1080" s="637"/>
      <c r="BH1080" s="637"/>
      <c r="BI1080" s="637"/>
      <c r="BJ1080" s="637"/>
      <c r="BK1080" s="637"/>
      <c r="BL1080" s="637"/>
      <c r="BM1080" s="637"/>
      <c r="BN1080" s="637"/>
      <c r="BO1080" s="637"/>
      <c r="BP1080" s="637"/>
      <c r="BQ1080" s="637"/>
      <c r="BR1080" s="637"/>
      <c r="BS1080" s="637"/>
      <c r="BT1080" s="637"/>
      <c r="BU1080" s="637"/>
      <c r="BV1080" s="637"/>
      <c r="BW1080" s="637"/>
      <c r="BX1080" s="637"/>
      <c r="BY1080" s="637"/>
      <c r="BZ1080" s="637"/>
      <c r="CA1080" s="637"/>
      <c r="CB1080" s="637"/>
    </row>
    <row r="1081" spans="3:80">
      <c r="C1081" s="636"/>
      <c r="D1081" s="637"/>
      <c r="E1081" s="637"/>
      <c r="F1081" s="637"/>
      <c r="G1081" s="637"/>
      <c r="H1081" s="637"/>
      <c r="I1081" s="637"/>
      <c r="J1081" s="637"/>
      <c r="K1081" s="637"/>
      <c r="L1081" s="637"/>
      <c r="M1081" s="637"/>
      <c r="N1081" s="637"/>
      <c r="O1081" s="637"/>
      <c r="P1081" s="637"/>
      <c r="Q1081" s="637"/>
      <c r="R1081" s="637"/>
      <c r="S1081" s="637"/>
      <c r="T1081" s="637"/>
      <c r="U1081" s="637"/>
      <c r="V1081" s="637"/>
      <c r="W1081" s="637"/>
      <c r="X1081" s="637"/>
      <c r="Y1081" s="637"/>
      <c r="Z1081" s="637"/>
      <c r="AA1081" s="637"/>
      <c r="AB1081" s="637"/>
      <c r="AC1081" s="637"/>
      <c r="AD1081" s="637"/>
      <c r="AE1081" s="637"/>
      <c r="AF1081" s="637"/>
      <c r="AG1081" s="637"/>
      <c r="AH1081" s="637"/>
      <c r="AI1081" s="637"/>
      <c r="AJ1081" s="637"/>
      <c r="AK1081" s="637"/>
      <c r="AL1081" s="637"/>
      <c r="AM1081" s="637"/>
      <c r="AN1081" s="637"/>
      <c r="AO1081" s="637"/>
      <c r="AP1081" s="637"/>
      <c r="AQ1081" s="637"/>
      <c r="AR1081" s="637"/>
      <c r="AS1081" s="637"/>
      <c r="AT1081" s="637"/>
      <c r="AU1081" s="637"/>
      <c r="AV1081" s="637"/>
      <c r="AW1081" s="637"/>
      <c r="AX1081" s="637"/>
      <c r="AY1081" s="637"/>
      <c r="AZ1081" s="637"/>
      <c r="BA1081" s="637"/>
      <c r="BB1081" s="637"/>
      <c r="BC1081" s="637"/>
      <c r="BD1081" s="637"/>
      <c r="BE1081" s="637"/>
      <c r="BF1081" s="637"/>
      <c r="BG1081" s="637"/>
      <c r="BH1081" s="637"/>
      <c r="BI1081" s="637"/>
      <c r="BJ1081" s="637"/>
      <c r="BK1081" s="637"/>
      <c r="BL1081" s="637"/>
      <c r="BM1081" s="637"/>
      <c r="BN1081" s="637"/>
      <c r="BO1081" s="637"/>
      <c r="BP1081" s="637"/>
      <c r="BQ1081" s="637"/>
      <c r="BR1081" s="637"/>
      <c r="BS1081" s="637"/>
      <c r="BT1081" s="637"/>
      <c r="BU1081" s="637"/>
      <c r="BV1081" s="637"/>
      <c r="BW1081" s="637"/>
      <c r="BX1081" s="637"/>
      <c r="BY1081" s="637"/>
      <c r="BZ1081" s="637"/>
      <c r="CA1081" s="637"/>
      <c r="CB1081" s="637"/>
    </row>
    <row r="1082" spans="3:80">
      <c r="C1082" s="636"/>
      <c r="D1082" s="637"/>
      <c r="E1082" s="637"/>
      <c r="F1082" s="637"/>
      <c r="G1082" s="637"/>
      <c r="H1082" s="637"/>
      <c r="I1082" s="637"/>
      <c r="J1082" s="637"/>
      <c r="K1082" s="637"/>
      <c r="L1082" s="637"/>
      <c r="M1082" s="637"/>
      <c r="N1082" s="637"/>
      <c r="O1082" s="637"/>
      <c r="P1082" s="637"/>
      <c r="Q1082" s="637"/>
      <c r="R1082" s="637"/>
      <c r="S1082" s="637"/>
      <c r="T1082" s="637"/>
      <c r="U1082" s="637"/>
      <c r="V1082" s="637"/>
      <c r="W1082" s="637"/>
      <c r="X1082" s="637"/>
      <c r="Y1082" s="637"/>
      <c r="Z1082" s="637"/>
      <c r="AA1082" s="637"/>
      <c r="AB1082" s="637"/>
      <c r="AC1082" s="637"/>
      <c r="AD1082" s="637"/>
      <c r="AE1082" s="637"/>
      <c r="AF1082" s="637"/>
      <c r="AG1082" s="637"/>
      <c r="AH1082" s="637"/>
      <c r="AI1082" s="637"/>
      <c r="AJ1082" s="637"/>
      <c r="AK1082" s="637"/>
      <c r="AL1082" s="637"/>
      <c r="AM1082" s="637"/>
      <c r="AN1082" s="637"/>
      <c r="AO1082" s="637"/>
      <c r="AP1082" s="637"/>
      <c r="AQ1082" s="637"/>
      <c r="AR1082" s="637"/>
      <c r="AS1082" s="637"/>
      <c r="AT1082" s="637"/>
      <c r="AU1082" s="637"/>
      <c r="AV1082" s="637"/>
      <c r="AW1082" s="637"/>
      <c r="AX1082" s="637"/>
      <c r="AY1082" s="637"/>
      <c r="AZ1082" s="637"/>
      <c r="BA1082" s="637"/>
      <c r="BB1082" s="637"/>
      <c r="BC1082" s="637"/>
      <c r="BD1082" s="637"/>
      <c r="BE1082" s="637"/>
      <c r="BF1082" s="637"/>
      <c r="BG1082" s="637"/>
      <c r="BH1082" s="637"/>
      <c r="BI1082" s="637"/>
      <c r="BJ1082" s="637"/>
      <c r="BK1082" s="637"/>
      <c r="BL1082" s="637"/>
      <c r="BM1082" s="637"/>
      <c r="BN1082" s="637"/>
      <c r="BO1082" s="637"/>
      <c r="BP1082" s="637"/>
      <c r="BQ1082" s="637"/>
      <c r="BR1082" s="637"/>
      <c r="BS1082" s="637"/>
      <c r="BT1082" s="637"/>
      <c r="BU1082" s="637"/>
      <c r="BV1082" s="637"/>
      <c r="BW1082" s="637"/>
      <c r="BX1082" s="637"/>
      <c r="BY1082" s="637"/>
      <c r="BZ1082" s="637"/>
      <c r="CA1082" s="637"/>
      <c r="CB1082" s="637"/>
    </row>
    <row r="1083" spans="3:80">
      <c r="C1083" s="636"/>
      <c r="D1083" s="637"/>
      <c r="E1083" s="637"/>
      <c r="F1083" s="637"/>
      <c r="G1083" s="637"/>
      <c r="H1083" s="637"/>
      <c r="I1083" s="637"/>
      <c r="J1083" s="637"/>
      <c r="K1083" s="637"/>
      <c r="L1083" s="637"/>
      <c r="M1083" s="637"/>
      <c r="N1083" s="637"/>
      <c r="O1083" s="637"/>
      <c r="P1083" s="637"/>
      <c r="Q1083" s="637"/>
      <c r="R1083" s="637"/>
      <c r="S1083" s="637"/>
      <c r="T1083" s="637"/>
      <c r="U1083" s="637"/>
      <c r="V1083" s="637"/>
      <c r="W1083" s="637"/>
      <c r="X1083" s="637"/>
      <c r="Y1083" s="637"/>
      <c r="Z1083" s="637"/>
      <c r="AA1083" s="637"/>
      <c r="AB1083" s="637"/>
      <c r="AC1083" s="637"/>
      <c r="AD1083" s="637"/>
      <c r="AE1083" s="637"/>
      <c r="AF1083" s="637"/>
      <c r="AG1083" s="637"/>
      <c r="AH1083" s="637"/>
      <c r="AI1083" s="637"/>
      <c r="AJ1083" s="637"/>
      <c r="AK1083" s="637"/>
      <c r="AL1083" s="637"/>
      <c r="AM1083" s="637"/>
      <c r="AN1083" s="637"/>
      <c r="AO1083" s="637"/>
      <c r="AP1083" s="637"/>
      <c r="AQ1083" s="637"/>
      <c r="AR1083" s="637"/>
      <c r="AS1083" s="637"/>
      <c r="AT1083" s="637"/>
      <c r="AU1083" s="637"/>
      <c r="AV1083" s="637"/>
      <c r="AW1083" s="637"/>
      <c r="AX1083" s="637"/>
      <c r="AY1083" s="637"/>
      <c r="AZ1083" s="637"/>
      <c r="BA1083" s="637"/>
      <c r="BB1083" s="637"/>
      <c r="BC1083" s="637"/>
      <c r="BD1083" s="637"/>
      <c r="BE1083" s="637"/>
      <c r="BF1083" s="637"/>
      <c r="BG1083" s="637"/>
      <c r="BH1083" s="637"/>
      <c r="BI1083" s="637"/>
      <c r="BJ1083" s="637"/>
      <c r="BK1083" s="637"/>
      <c r="BL1083" s="637"/>
      <c r="BM1083" s="637"/>
      <c r="BN1083" s="637"/>
      <c r="BO1083" s="637"/>
      <c r="BP1083" s="637"/>
      <c r="BQ1083" s="637"/>
      <c r="BR1083" s="637"/>
      <c r="BS1083" s="637"/>
      <c r="BT1083" s="637"/>
      <c r="BU1083" s="637"/>
      <c r="BV1083" s="637"/>
      <c r="BW1083" s="637"/>
      <c r="BX1083" s="637"/>
      <c r="BY1083" s="637"/>
      <c r="BZ1083" s="637"/>
      <c r="CA1083" s="637"/>
      <c r="CB1083" s="637"/>
    </row>
    <row r="1084" spans="3:80">
      <c r="C1084" s="636"/>
      <c r="D1084" s="637"/>
      <c r="E1084" s="637"/>
      <c r="F1084" s="637"/>
      <c r="G1084" s="637"/>
      <c r="H1084" s="637"/>
      <c r="I1084" s="637"/>
      <c r="J1084" s="637"/>
      <c r="K1084" s="637"/>
      <c r="L1084" s="637"/>
      <c r="M1084" s="637"/>
      <c r="N1084" s="637"/>
      <c r="O1084" s="637"/>
      <c r="P1084" s="637"/>
      <c r="Q1084" s="637"/>
      <c r="R1084" s="637"/>
      <c r="S1084" s="637"/>
      <c r="T1084" s="637"/>
      <c r="U1084" s="637"/>
      <c r="V1084" s="637"/>
      <c r="W1084" s="637"/>
      <c r="X1084" s="637"/>
      <c r="Y1084" s="637"/>
      <c r="Z1084" s="637"/>
      <c r="AA1084" s="637"/>
      <c r="AB1084" s="637"/>
      <c r="AC1084" s="637"/>
      <c r="AD1084" s="637"/>
      <c r="AE1084" s="637"/>
      <c r="AF1084" s="637"/>
      <c r="AG1084" s="637"/>
      <c r="AH1084" s="637"/>
      <c r="AI1084" s="637"/>
      <c r="AJ1084" s="637"/>
      <c r="AK1084" s="637"/>
      <c r="AL1084" s="637"/>
      <c r="AM1084" s="637"/>
      <c r="AN1084" s="637"/>
      <c r="AO1084" s="637"/>
      <c r="AP1084" s="637"/>
      <c r="AQ1084" s="637"/>
      <c r="AR1084" s="637"/>
      <c r="AS1084" s="637"/>
      <c r="AT1084" s="637"/>
      <c r="AU1084" s="637"/>
      <c r="AV1084" s="637"/>
      <c r="AW1084" s="637"/>
      <c r="AX1084" s="637"/>
      <c r="AY1084" s="637"/>
      <c r="AZ1084" s="637"/>
      <c r="BA1084" s="637"/>
      <c r="BB1084" s="637"/>
      <c r="BC1084" s="637"/>
      <c r="BD1084" s="637"/>
      <c r="BE1084" s="637"/>
      <c r="BF1084" s="637"/>
      <c r="BG1084" s="637"/>
      <c r="BH1084" s="637"/>
      <c r="BI1084" s="637"/>
      <c r="BJ1084" s="637"/>
      <c r="BK1084" s="637"/>
      <c r="BL1084" s="637"/>
      <c r="BM1084" s="637"/>
      <c r="BN1084" s="637"/>
      <c r="BO1084" s="637"/>
      <c r="BP1084" s="637"/>
      <c r="BQ1084" s="637"/>
      <c r="BR1084" s="637"/>
      <c r="BS1084" s="637"/>
      <c r="BT1084" s="637"/>
      <c r="BU1084" s="637"/>
      <c r="BV1084" s="637"/>
      <c r="BW1084" s="637"/>
      <c r="BX1084" s="637"/>
      <c r="BY1084" s="637"/>
      <c r="BZ1084" s="637"/>
      <c r="CA1084" s="637"/>
      <c r="CB1084" s="637"/>
    </row>
    <row r="1085" spans="3:80">
      <c r="C1085" s="636"/>
      <c r="D1085" s="637"/>
      <c r="E1085" s="637"/>
      <c r="F1085" s="637"/>
      <c r="G1085" s="637"/>
      <c r="H1085" s="637"/>
      <c r="I1085" s="637"/>
      <c r="J1085" s="637"/>
      <c r="K1085" s="637"/>
      <c r="L1085" s="637"/>
      <c r="M1085" s="637"/>
      <c r="N1085" s="637"/>
      <c r="O1085" s="637"/>
      <c r="P1085" s="637"/>
      <c r="Q1085" s="637"/>
      <c r="R1085" s="637"/>
      <c r="S1085" s="637"/>
      <c r="T1085" s="637"/>
      <c r="U1085" s="637"/>
      <c r="V1085" s="637"/>
      <c r="W1085" s="637"/>
      <c r="X1085" s="637"/>
      <c r="Y1085" s="637"/>
      <c r="Z1085" s="637"/>
      <c r="AA1085" s="637"/>
      <c r="AB1085" s="637"/>
      <c r="AC1085" s="637"/>
      <c r="AD1085" s="637"/>
      <c r="AE1085" s="637"/>
      <c r="AF1085" s="637"/>
      <c r="AG1085" s="637"/>
      <c r="AH1085" s="637"/>
      <c r="AI1085" s="637"/>
      <c r="AJ1085" s="637"/>
      <c r="AK1085" s="637"/>
      <c r="AL1085" s="637"/>
      <c r="AM1085" s="637"/>
      <c r="AN1085" s="637"/>
      <c r="AO1085" s="637"/>
      <c r="AP1085" s="637"/>
      <c r="AQ1085" s="637"/>
      <c r="AR1085" s="637"/>
      <c r="AS1085" s="637"/>
      <c r="AT1085" s="637"/>
      <c r="AU1085" s="637"/>
      <c r="AV1085" s="637"/>
      <c r="AW1085" s="637"/>
      <c r="AX1085" s="637"/>
      <c r="AY1085" s="637"/>
      <c r="AZ1085" s="637"/>
      <c r="BA1085" s="637"/>
      <c r="BB1085" s="637"/>
      <c r="BC1085" s="637"/>
      <c r="BD1085" s="637"/>
      <c r="BE1085" s="637"/>
      <c r="BF1085" s="637"/>
      <c r="BG1085" s="637"/>
      <c r="BH1085" s="637"/>
      <c r="BI1085" s="637"/>
      <c r="BJ1085" s="637"/>
      <c r="BK1085" s="637"/>
      <c r="BL1085" s="637"/>
      <c r="BM1085" s="637"/>
      <c r="BN1085" s="637"/>
      <c r="BO1085" s="637"/>
      <c r="BP1085" s="637"/>
      <c r="BQ1085" s="637"/>
      <c r="BR1085" s="637"/>
      <c r="BS1085" s="637"/>
      <c r="BT1085" s="637"/>
      <c r="BU1085" s="637"/>
      <c r="BV1085" s="637"/>
      <c r="BW1085" s="637"/>
      <c r="BX1085" s="637"/>
      <c r="BY1085" s="637"/>
      <c r="BZ1085" s="637"/>
      <c r="CA1085" s="637"/>
      <c r="CB1085" s="637"/>
    </row>
    <row r="1086" spans="3:80">
      <c r="C1086" s="636"/>
      <c r="D1086" s="637"/>
      <c r="E1086" s="637"/>
      <c r="F1086" s="637"/>
      <c r="G1086" s="637"/>
      <c r="H1086" s="637"/>
      <c r="I1086" s="637"/>
      <c r="J1086" s="637"/>
      <c r="K1086" s="637"/>
      <c r="L1086" s="637"/>
      <c r="M1086" s="637"/>
      <c r="N1086" s="637"/>
      <c r="O1086" s="637"/>
      <c r="P1086" s="637"/>
      <c r="Q1086" s="637"/>
      <c r="R1086" s="637"/>
      <c r="S1086" s="637"/>
      <c r="T1086" s="637"/>
      <c r="U1086" s="637"/>
      <c r="V1086" s="637"/>
      <c r="W1086" s="637"/>
      <c r="X1086" s="637"/>
      <c r="Y1086" s="637"/>
      <c r="Z1086" s="637"/>
      <c r="AA1086" s="637"/>
      <c r="AB1086" s="637"/>
      <c r="AC1086" s="637"/>
      <c r="AD1086" s="637"/>
      <c r="AE1086" s="637"/>
      <c r="AF1086" s="637"/>
      <c r="AG1086" s="637"/>
      <c r="AH1086" s="637"/>
      <c r="AI1086" s="637"/>
      <c r="AJ1086" s="637"/>
      <c r="AK1086" s="637"/>
      <c r="AL1086" s="637"/>
      <c r="AM1086" s="637"/>
      <c r="AN1086" s="637"/>
      <c r="AO1086" s="637"/>
      <c r="AP1086" s="637"/>
      <c r="AQ1086" s="637"/>
      <c r="AR1086" s="637"/>
      <c r="AS1086" s="637"/>
      <c r="AT1086" s="637"/>
      <c r="AU1086" s="637"/>
      <c r="AV1086" s="637"/>
      <c r="AW1086" s="637"/>
      <c r="AX1086" s="637"/>
      <c r="AY1086" s="637"/>
      <c r="AZ1086" s="637"/>
      <c r="BA1086" s="637"/>
      <c r="BB1086" s="637"/>
      <c r="BC1086" s="637"/>
      <c r="BD1086" s="637"/>
      <c r="BE1086" s="637"/>
      <c r="BF1086" s="637"/>
      <c r="BG1086" s="637"/>
      <c r="BH1086" s="637"/>
      <c r="BI1086" s="637"/>
      <c r="BJ1086" s="637"/>
      <c r="BK1086" s="637"/>
      <c r="BL1086" s="637"/>
      <c r="BM1086" s="637"/>
      <c r="BN1086" s="637"/>
      <c r="BO1086" s="637"/>
      <c r="BP1086" s="637"/>
      <c r="BQ1086" s="637"/>
      <c r="BR1086" s="637"/>
      <c r="BS1086" s="637"/>
      <c r="BT1086" s="637"/>
      <c r="BU1086" s="637"/>
      <c r="BV1086" s="637"/>
      <c r="BW1086" s="637"/>
      <c r="BX1086" s="637"/>
      <c r="BY1086" s="637"/>
      <c r="BZ1086" s="637"/>
      <c r="CA1086" s="637"/>
      <c r="CB1086" s="637"/>
    </row>
    <row r="1087" spans="3:80">
      <c r="C1087" s="636"/>
      <c r="D1087" s="637"/>
      <c r="E1087" s="637"/>
      <c r="F1087" s="637"/>
      <c r="G1087" s="637"/>
      <c r="H1087" s="637"/>
      <c r="I1087" s="637"/>
      <c r="J1087" s="637"/>
      <c r="K1087" s="637"/>
      <c r="L1087" s="637"/>
      <c r="M1087" s="637"/>
      <c r="N1087" s="637"/>
      <c r="O1087" s="637"/>
      <c r="P1087" s="637"/>
      <c r="Q1087" s="637"/>
      <c r="R1087" s="637"/>
      <c r="S1087" s="637"/>
      <c r="T1087" s="637"/>
      <c r="U1087" s="637"/>
      <c r="V1087" s="637"/>
      <c r="W1087" s="637"/>
      <c r="X1087" s="637"/>
      <c r="Y1087" s="637"/>
      <c r="Z1087" s="637"/>
      <c r="AA1087" s="637"/>
      <c r="AB1087" s="637"/>
      <c r="AC1087" s="637"/>
      <c r="AD1087" s="637"/>
      <c r="AE1087" s="637"/>
      <c r="AF1087" s="637"/>
      <c r="AG1087" s="637"/>
      <c r="AH1087" s="637"/>
      <c r="AI1087" s="637"/>
      <c r="AJ1087" s="637"/>
      <c r="AK1087" s="637"/>
      <c r="AL1087" s="637"/>
      <c r="AM1087" s="637"/>
      <c r="AN1087" s="637"/>
      <c r="AO1087" s="637"/>
      <c r="AP1087" s="637"/>
      <c r="AQ1087" s="637"/>
      <c r="AR1087" s="637"/>
      <c r="AS1087" s="637"/>
      <c r="AT1087" s="637"/>
      <c r="AU1087" s="637"/>
      <c r="AV1087" s="637"/>
      <c r="AW1087" s="637"/>
      <c r="AX1087" s="637"/>
      <c r="AY1087" s="637"/>
      <c r="AZ1087" s="637"/>
      <c r="BA1087" s="637"/>
      <c r="BB1087" s="637"/>
      <c r="BC1087" s="637"/>
      <c r="BD1087" s="637"/>
      <c r="BE1087" s="637"/>
      <c r="BF1087" s="637"/>
      <c r="BG1087" s="637"/>
      <c r="BH1087" s="637"/>
      <c r="BI1087" s="637"/>
      <c r="BJ1087" s="637"/>
      <c r="BK1087" s="637"/>
      <c r="BL1087" s="637"/>
      <c r="BM1087" s="637"/>
      <c r="BN1087" s="637"/>
      <c r="BO1087" s="637"/>
      <c r="BP1087" s="637"/>
      <c r="BQ1087" s="637"/>
      <c r="BR1087" s="637"/>
      <c r="BS1087" s="637"/>
      <c r="BT1087" s="637"/>
      <c r="BU1087" s="637"/>
      <c r="BV1087" s="637"/>
      <c r="BW1087" s="637"/>
      <c r="BX1087" s="637"/>
      <c r="BY1087" s="637"/>
      <c r="BZ1087" s="637"/>
      <c r="CA1087" s="637"/>
      <c r="CB1087" s="637"/>
    </row>
    <row r="1088" spans="3:80">
      <c r="C1088" s="636"/>
      <c r="D1088" s="637"/>
      <c r="E1088" s="637"/>
      <c r="F1088" s="637"/>
      <c r="G1088" s="637"/>
      <c r="H1088" s="637"/>
      <c r="I1088" s="637"/>
      <c r="J1088" s="637"/>
      <c r="K1088" s="637"/>
      <c r="L1088" s="637"/>
      <c r="M1088" s="637"/>
      <c r="N1088" s="637"/>
      <c r="O1088" s="637"/>
      <c r="P1088" s="637"/>
      <c r="Q1088" s="637"/>
      <c r="R1088" s="637"/>
      <c r="S1088" s="637"/>
      <c r="T1088" s="637"/>
      <c r="U1088" s="637"/>
      <c r="V1088" s="637"/>
      <c r="W1088" s="637"/>
      <c r="X1088" s="637"/>
      <c r="Y1088" s="637"/>
      <c r="Z1088" s="637"/>
      <c r="AA1088" s="637"/>
      <c r="AB1088" s="637"/>
      <c r="AC1088" s="637"/>
      <c r="AD1088" s="637"/>
      <c r="AE1088" s="637"/>
      <c r="AF1088" s="637"/>
      <c r="AG1088" s="637"/>
      <c r="AH1088" s="637"/>
      <c r="AI1088" s="637"/>
      <c r="AJ1088" s="637"/>
      <c r="AK1088" s="637"/>
      <c r="AL1088" s="637"/>
      <c r="AM1088" s="637"/>
      <c r="AN1088" s="637"/>
      <c r="AO1088" s="637"/>
      <c r="AP1088" s="637"/>
      <c r="AQ1088" s="637"/>
      <c r="AR1088" s="637"/>
      <c r="AS1088" s="637"/>
      <c r="AT1088" s="637"/>
      <c r="AU1088" s="637"/>
      <c r="AV1088" s="637"/>
      <c r="AW1088" s="637"/>
      <c r="AX1088" s="637"/>
      <c r="AY1088" s="637"/>
      <c r="AZ1088" s="637"/>
      <c r="BA1088" s="637"/>
      <c r="BB1088" s="637"/>
      <c r="BC1088" s="637"/>
      <c r="BD1088" s="637"/>
      <c r="BE1088" s="637"/>
      <c r="BF1088" s="637"/>
      <c r="BG1088" s="637"/>
      <c r="BH1088" s="637"/>
      <c r="BI1088" s="637"/>
      <c r="BJ1088" s="637"/>
      <c r="BK1088" s="637"/>
      <c r="BL1088" s="637"/>
      <c r="BM1088" s="637"/>
      <c r="BN1088" s="637"/>
      <c r="BO1088" s="637"/>
      <c r="BP1088" s="637"/>
      <c r="BQ1088" s="637"/>
      <c r="BR1088" s="637"/>
      <c r="BS1088" s="637"/>
      <c r="BT1088" s="637"/>
      <c r="BU1088" s="637"/>
      <c r="BV1088" s="637"/>
      <c r="BW1088" s="637"/>
      <c r="BX1088" s="637"/>
      <c r="BY1088" s="637"/>
      <c r="BZ1088" s="637"/>
      <c r="CA1088" s="637"/>
      <c r="CB1088" s="637"/>
    </row>
    <row r="1089" spans="3:80">
      <c r="C1089" s="636"/>
      <c r="D1089" s="637"/>
      <c r="E1089" s="637"/>
      <c r="F1089" s="637"/>
      <c r="G1089" s="637"/>
      <c r="H1089" s="637"/>
      <c r="I1089" s="637"/>
      <c r="J1089" s="637"/>
      <c r="K1089" s="637"/>
      <c r="L1089" s="637"/>
      <c r="M1089" s="637"/>
      <c r="N1089" s="637"/>
      <c r="O1089" s="637"/>
      <c r="P1089" s="637"/>
      <c r="Q1089" s="637"/>
      <c r="R1089" s="637"/>
      <c r="S1089" s="637"/>
      <c r="T1089" s="637"/>
      <c r="U1089" s="637"/>
      <c r="V1089" s="637"/>
      <c r="W1089" s="637"/>
      <c r="X1089" s="637"/>
      <c r="Y1089" s="637"/>
      <c r="Z1089" s="637"/>
      <c r="AA1089" s="637"/>
      <c r="AB1089" s="637"/>
      <c r="AC1089" s="637"/>
      <c r="AD1089" s="637"/>
      <c r="AE1089" s="637"/>
      <c r="AF1089" s="637"/>
      <c r="AG1089" s="637"/>
      <c r="AH1089" s="637"/>
      <c r="AI1089" s="637"/>
      <c r="AJ1089" s="637"/>
      <c r="AK1089" s="637"/>
      <c r="AL1089" s="637"/>
      <c r="AM1089" s="637"/>
      <c r="AN1089" s="637"/>
      <c r="AO1089" s="637"/>
      <c r="AP1089" s="637"/>
      <c r="AQ1089" s="637"/>
      <c r="AR1089" s="637"/>
      <c r="AS1089" s="637"/>
      <c r="AT1089" s="637"/>
      <c r="AU1089" s="637"/>
      <c r="AV1089" s="637"/>
      <c r="AW1089" s="637"/>
      <c r="AX1089" s="637"/>
      <c r="AY1089" s="637"/>
      <c r="AZ1089" s="637"/>
      <c r="BA1089" s="637"/>
      <c r="BB1089" s="637"/>
      <c r="BC1089" s="637"/>
      <c r="BD1089" s="637"/>
      <c r="BE1089" s="637"/>
      <c r="BF1089" s="637"/>
      <c r="BG1089" s="637"/>
      <c r="BH1089" s="637"/>
      <c r="BI1089" s="637"/>
      <c r="BJ1089" s="637"/>
      <c r="BK1089" s="637"/>
      <c r="BL1089" s="637"/>
      <c r="BM1089" s="637"/>
      <c r="BN1089" s="637"/>
      <c r="BO1089" s="637"/>
      <c r="BP1089" s="637"/>
      <c r="BQ1089" s="637"/>
      <c r="BR1089" s="637"/>
      <c r="BS1089" s="637"/>
      <c r="BT1089" s="637"/>
      <c r="BU1089" s="637"/>
      <c r="BV1089" s="637"/>
      <c r="BW1089" s="637"/>
      <c r="BX1089" s="637"/>
      <c r="BY1089" s="637"/>
      <c r="BZ1089" s="637"/>
      <c r="CA1089" s="637"/>
      <c r="CB1089" s="637"/>
    </row>
    <row r="1090" spans="3:80">
      <c r="C1090" s="636"/>
      <c r="D1090" s="637"/>
      <c r="E1090" s="637"/>
      <c r="F1090" s="637"/>
      <c r="G1090" s="637"/>
      <c r="H1090" s="637"/>
      <c r="I1090" s="637"/>
      <c r="J1090" s="637"/>
      <c r="K1090" s="637"/>
      <c r="L1090" s="637"/>
      <c r="M1090" s="637"/>
      <c r="N1090" s="637"/>
      <c r="O1090" s="637"/>
      <c r="P1090" s="637"/>
      <c r="Q1090" s="637"/>
      <c r="R1090" s="637"/>
      <c r="S1090" s="637"/>
      <c r="T1090" s="637"/>
      <c r="U1090" s="637"/>
      <c r="V1090" s="637"/>
      <c r="W1090" s="637"/>
      <c r="X1090" s="637"/>
      <c r="Y1090" s="637"/>
      <c r="Z1090" s="637"/>
      <c r="AA1090" s="637"/>
      <c r="AB1090" s="637"/>
      <c r="AC1090" s="637"/>
      <c r="AD1090" s="637"/>
      <c r="AE1090" s="637"/>
      <c r="AF1090" s="637"/>
      <c r="AG1090" s="637"/>
      <c r="AH1090" s="637"/>
      <c r="AI1090" s="637"/>
      <c r="AJ1090" s="637"/>
      <c r="AK1090" s="637"/>
      <c r="AL1090" s="637"/>
      <c r="AM1090" s="637"/>
      <c r="AN1090" s="637"/>
      <c r="AO1090" s="637"/>
      <c r="AP1090" s="637"/>
      <c r="AQ1090" s="637"/>
      <c r="AR1090" s="637"/>
      <c r="AS1090" s="637"/>
      <c r="AT1090" s="637"/>
      <c r="AU1090" s="637"/>
      <c r="AV1090" s="637"/>
      <c r="AW1090" s="637"/>
      <c r="AX1090" s="637"/>
      <c r="AY1090" s="637"/>
      <c r="AZ1090" s="637"/>
      <c r="BA1090" s="637"/>
      <c r="BB1090" s="637"/>
      <c r="BC1090" s="637"/>
      <c r="BD1090" s="637"/>
      <c r="BE1090" s="637"/>
      <c r="BF1090" s="637"/>
      <c r="BG1090" s="637"/>
      <c r="BH1090" s="637"/>
      <c r="BI1090" s="637"/>
      <c r="BJ1090" s="637"/>
      <c r="BK1090" s="637"/>
      <c r="BL1090" s="637"/>
      <c r="BM1090" s="637"/>
      <c r="BN1090" s="637"/>
      <c r="BO1090" s="637"/>
      <c r="BP1090" s="637"/>
      <c r="BQ1090" s="637"/>
      <c r="BR1090" s="637"/>
      <c r="BS1090" s="637"/>
      <c r="BT1090" s="637"/>
      <c r="BU1090" s="637"/>
      <c r="BV1090" s="637"/>
      <c r="BW1090" s="637"/>
      <c r="BX1090" s="637"/>
      <c r="BY1090" s="637"/>
      <c r="BZ1090" s="637"/>
      <c r="CA1090" s="637"/>
      <c r="CB1090" s="637"/>
    </row>
    <row r="1091" spans="3:80">
      <c r="C1091" s="636"/>
      <c r="D1091" s="637"/>
      <c r="E1091" s="637"/>
      <c r="F1091" s="637"/>
      <c r="G1091" s="637"/>
      <c r="H1091" s="637"/>
      <c r="I1091" s="637"/>
      <c r="J1091" s="637"/>
      <c r="K1091" s="637"/>
      <c r="L1091" s="637"/>
      <c r="M1091" s="637"/>
      <c r="N1091" s="637"/>
      <c r="O1091" s="637"/>
      <c r="P1091" s="637"/>
      <c r="Q1091" s="637"/>
      <c r="R1091" s="637"/>
      <c r="S1091" s="637"/>
      <c r="T1091" s="637"/>
      <c r="U1091" s="637"/>
      <c r="V1091" s="637"/>
      <c r="W1091" s="637"/>
      <c r="X1091" s="637"/>
      <c r="Y1091" s="637"/>
      <c r="Z1091" s="637"/>
      <c r="AA1091" s="637"/>
      <c r="AB1091" s="637"/>
      <c r="AC1091" s="637"/>
      <c r="AD1091" s="637"/>
      <c r="AE1091" s="637"/>
      <c r="AF1091" s="637"/>
      <c r="AG1091" s="637"/>
      <c r="AH1091" s="637"/>
      <c r="AI1091" s="637"/>
      <c r="AJ1091" s="637"/>
      <c r="AK1091" s="637"/>
      <c r="AL1091" s="637"/>
      <c r="AM1091" s="637"/>
      <c r="AN1091" s="637"/>
      <c r="AO1091" s="637"/>
      <c r="AP1091" s="637"/>
      <c r="AQ1091" s="637"/>
      <c r="AR1091" s="637"/>
      <c r="AS1091" s="637"/>
      <c r="AT1091" s="637"/>
      <c r="AU1091" s="637"/>
      <c r="AV1091" s="637"/>
      <c r="AW1091" s="637"/>
      <c r="AX1091" s="637"/>
      <c r="AY1091" s="637"/>
      <c r="AZ1091" s="637"/>
      <c r="BA1091" s="637"/>
      <c r="BB1091" s="637"/>
      <c r="BC1091" s="637"/>
      <c r="BD1091" s="637"/>
      <c r="BE1091" s="637"/>
      <c r="BF1091" s="637"/>
      <c r="BG1091" s="637"/>
      <c r="BH1091" s="637"/>
      <c r="BI1091" s="637"/>
      <c r="BJ1091" s="637"/>
      <c r="BK1091" s="637"/>
      <c r="BL1091" s="637"/>
      <c r="BM1091" s="637"/>
      <c r="BN1091" s="637"/>
      <c r="BO1091" s="637"/>
      <c r="BP1091" s="637"/>
      <c r="BQ1091" s="637"/>
      <c r="BR1091" s="637"/>
      <c r="BS1091" s="637"/>
      <c r="BT1091" s="637"/>
      <c r="BU1091" s="637"/>
      <c r="BV1091" s="637"/>
      <c r="BW1091" s="637"/>
      <c r="BX1091" s="637"/>
      <c r="BY1091" s="637"/>
      <c r="BZ1091" s="637"/>
      <c r="CA1091" s="637"/>
      <c r="CB1091" s="637"/>
    </row>
    <row r="1092" spans="3:80">
      <c r="C1092" s="636"/>
      <c r="D1092" s="637"/>
      <c r="E1092" s="637"/>
      <c r="F1092" s="637"/>
      <c r="G1092" s="637"/>
      <c r="H1092" s="637"/>
      <c r="I1092" s="637"/>
      <c r="J1092" s="637"/>
      <c r="K1092" s="637"/>
      <c r="L1092" s="637"/>
      <c r="M1092" s="637"/>
      <c r="N1092" s="637"/>
      <c r="O1092" s="637"/>
      <c r="P1092" s="637"/>
      <c r="Q1092" s="637"/>
      <c r="R1092" s="637"/>
      <c r="S1092" s="637"/>
      <c r="T1092" s="637"/>
      <c r="U1092" s="637"/>
      <c r="V1092" s="637"/>
      <c r="W1092" s="637"/>
      <c r="X1092" s="637"/>
      <c r="Y1092" s="637"/>
      <c r="Z1092" s="637"/>
      <c r="AA1092" s="637"/>
      <c r="AB1092" s="637"/>
      <c r="AC1092" s="637"/>
      <c r="AD1092" s="637"/>
      <c r="AE1092" s="637"/>
      <c r="AF1092" s="637"/>
      <c r="AG1092" s="637"/>
      <c r="AH1092" s="637"/>
      <c r="AI1092" s="637"/>
      <c r="AJ1092" s="637"/>
      <c r="AK1092" s="637"/>
      <c r="AL1092" s="637"/>
      <c r="AM1092" s="637"/>
      <c r="AN1092" s="637"/>
      <c r="AO1092" s="637"/>
      <c r="AP1092" s="637"/>
      <c r="AQ1092" s="637"/>
      <c r="AR1092" s="637"/>
      <c r="AS1092" s="637"/>
      <c r="AT1092" s="637"/>
      <c r="AU1092" s="637"/>
      <c r="AV1092" s="637"/>
      <c r="AW1092" s="637"/>
      <c r="AX1092" s="637"/>
      <c r="AY1092" s="637"/>
      <c r="AZ1092" s="637"/>
      <c r="BA1092" s="637"/>
      <c r="BB1092" s="637"/>
      <c r="BC1092" s="637"/>
      <c r="BD1092" s="637"/>
      <c r="BE1092" s="637"/>
      <c r="BF1092" s="637"/>
      <c r="BG1092" s="637"/>
      <c r="BH1092" s="637"/>
      <c r="BI1092" s="637"/>
      <c r="BJ1092" s="637"/>
      <c r="BK1092" s="637"/>
      <c r="BL1092" s="637"/>
      <c r="BM1092" s="637"/>
      <c r="BN1092" s="637"/>
      <c r="BO1092" s="637"/>
      <c r="BP1092" s="637"/>
      <c r="BQ1092" s="637"/>
      <c r="BR1092" s="637"/>
      <c r="BS1092" s="637"/>
      <c r="BT1092" s="637"/>
      <c r="BU1092" s="637"/>
      <c r="BV1092" s="637"/>
      <c r="BW1092" s="637"/>
      <c r="BX1092" s="637"/>
      <c r="BY1092" s="637"/>
      <c r="BZ1092" s="637"/>
      <c r="CA1092" s="637"/>
      <c r="CB1092" s="637"/>
    </row>
    <row r="1093" spans="3:80">
      <c r="C1093" s="636"/>
      <c r="D1093" s="637"/>
      <c r="E1093" s="637"/>
      <c r="F1093" s="637"/>
      <c r="G1093" s="637"/>
      <c r="H1093" s="637"/>
      <c r="I1093" s="637"/>
      <c r="J1093" s="637"/>
      <c r="K1093" s="637"/>
      <c r="L1093" s="637"/>
      <c r="M1093" s="637"/>
      <c r="N1093" s="637"/>
      <c r="O1093" s="637"/>
      <c r="P1093" s="637"/>
      <c r="Q1093" s="637"/>
      <c r="R1093" s="637"/>
      <c r="S1093" s="637"/>
      <c r="T1093" s="637"/>
      <c r="U1093" s="637"/>
      <c r="V1093" s="637"/>
      <c r="W1093" s="637"/>
      <c r="X1093" s="637"/>
      <c r="Y1093" s="637"/>
      <c r="Z1093" s="637"/>
      <c r="AA1093" s="637"/>
      <c r="AB1093" s="637"/>
      <c r="AC1093" s="637"/>
      <c r="AD1093" s="637"/>
      <c r="AE1093" s="637"/>
      <c r="AF1093" s="637"/>
      <c r="AG1093" s="637"/>
      <c r="AH1093" s="637"/>
      <c r="AI1093" s="637"/>
      <c r="AJ1093" s="637"/>
      <c r="AK1093" s="637"/>
      <c r="AL1093" s="637"/>
      <c r="AM1093" s="637"/>
      <c r="AN1093" s="637"/>
      <c r="AO1093" s="637"/>
      <c r="AP1093" s="637"/>
      <c r="AQ1093" s="637"/>
      <c r="AR1093" s="637"/>
      <c r="AS1093" s="637"/>
      <c r="AT1093" s="637"/>
      <c r="AU1093" s="637"/>
      <c r="AV1093" s="637"/>
      <c r="AW1093" s="637"/>
      <c r="AX1093" s="637"/>
      <c r="AY1093" s="637"/>
      <c r="AZ1093" s="637"/>
      <c r="BA1093" s="637"/>
      <c r="BB1093" s="637"/>
      <c r="BC1093" s="637"/>
      <c r="BD1093" s="637"/>
      <c r="BE1093" s="637"/>
      <c r="BF1093" s="637"/>
      <c r="BG1093" s="637"/>
      <c r="BH1093" s="637"/>
      <c r="BI1093" s="637"/>
      <c r="BJ1093" s="637"/>
      <c r="BK1093" s="637"/>
      <c r="BL1093" s="637"/>
      <c r="BM1093" s="637"/>
      <c r="BN1093" s="637"/>
      <c r="BO1093" s="637"/>
      <c r="BP1093" s="637"/>
      <c r="BQ1093" s="637"/>
      <c r="BR1093" s="637"/>
      <c r="BS1093" s="637"/>
      <c r="BT1093" s="637"/>
      <c r="BU1093" s="637"/>
      <c r="BV1093" s="637"/>
      <c r="BW1093" s="637"/>
      <c r="BX1093" s="637"/>
      <c r="BY1093" s="637"/>
      <c r="BZ1093" s="637"/>
      <c r="CA1093" s="637"/>
      <c r="CB1093" s="637"/>
    </row>
    <row r="1094" spans="3:80">
      <c r="C1094" s="636"/>
      <c r="D1094" s="637"/>
      <c r="E1094" s="637"/>
      <c r="F1094" s="637"/>
      <c r="G1094" s="637"/>
      <c r="H1094" s="637"/>
      <c r="I1094" s="637"/>
      <c r="J1094" s="637"/>
      <c r="K1094" s="637"/>
      <c r="L1094" s="637"/>
      <c r="M1094" s="637"/>
      <c r="N1094" s="637"/>
      <c r="O1094" s="637"/>
      <c r="P1094" s="637"/>
      <c r="Q1094" s="637"/>
      <c r="R1094" s="637"/>
      <c r="S1094" s="637"/>
      <c r="T1094" s="637"/>
      <c r="U1094" s="637"/>
      <c r="V1094" s="637"/>
      <c r="W1094" s="637"/>
      <c r="X1094" s="637"/>
      <c r="Y1094" s="637"/>
      <c r="Z1094" s="637"/>
      <c r="AA1094" s="637"/>
      <c r="AB1094" s="637"/>
      <c r="AC1094" s="637"/>
      <c r="AD1094" s="637"/>
      <c r="AE1094" s="637"/>
      <c r="AF1094" s="637"/>
      <c r="AG1094" s="637"/>
      <c r="AH1094" s="637"/>
      <c r="AI1094" s="637"/>
      <c r="AJ1094" s="637"/>
      <c r="AK1094" s="637"/>
      <c r="AL1094" s="637"/>
      <c r="AM1094" s="637"/>
      <c r="AN1094" s="637"/>
      <c r="AO1094" s="637"/>
      <c r="AP1094" s="637"/>
      <c r="AQ1094" s="637"/>
      <c r="AR1094" s="637"/>
      <c r="AS1094" s="637"/>
      <c r="AT1094" s="637"/>
      <c r="AU1094" s="637"/>
      <c r="AV1094" s="637"/>
      <c r="AW1094" s="637"/>
      <c r="AX1094" s="637"/>
      <c r="AY1094" s="637"/>
      <c r="AZ1094" s="637"/>
      <c r="BA1094" s="637"/>
      <c r="BB1094" s="637"/>
      <c r="BC1094" s="637"/>
      <c r="BD1094" s="637"/>
      <c r="BE1094" s="637"/>
      <c r="BF1094" s="637"/>
      <c r="BG1094" s="637"/>
      <c r="BH1094" s="637"/>
      <c r="BI1094" s="637"/>
      <c r="BJ1094" s="637"/>
      <c r="BK1094" s="637"/>
      <c r="BL1094" s="637"/>
      <c r="BM1094" s="637"/>
      <c r="BN1094" s="637"/>
      <c r="BO1094" s="637"/>
      <c r="BP1094" s="637"/>
      <c r="BQ1094" s="637"/>
      <c r="BR1094" s="637"/>
      <c r="BS1094" s="637"/>
      <c r="BT1094" s="637"/>
      <c r="BU1094" s="637"/>
      <c r="BV1094" s="637"/>
      <c r="BW1094" s="637"/>
      <c r="BX1094" s="637"/>
      <c r="BY1094" s="637"/>
      <c r="BZ1094" s="637"/>
      <c r="CA1094" s="637"/>
      <c r="CB1094" s="637"/>
    </row>
    <row r="1095" spans="3:80">
      <c r="C1095" s="636"/>
      <c r="D1095" s="637"/>
      <c r="E1095" s="637"/>
      <c r="F1095" s="637"/>
      <c r="G1095" s="637"/>
      <c r="H1095" s="637"/>
      <c r="I1095" s="637"/>
      <c r="J1095" s="637"/>
      <c r="K1095" s="637"/>
      <c r="L1095" s="637"/>
      <c r="M1095" s="637"/>
      <c r="N1095" s="637"/>
      <c r="O1095" s="637"/>
      <c r="P1095" s="637"/>
      <c r="Q1095" s="637"/>
      <c r="R1095" s="637"/>
      <c r="S1095" s="637"/>
      <c r="T1095" s="637"/>
      <c r="U1095" s="637"/>
      <c r="V1095" s="637"/>
      <c r="W1095" s="637"/>
      <c r="X1095" s="637"/>
      <c r="Y1095" s="637"/>
      <c r="Z1095" s="637"/>
      <c r="AA1095" s="637"/>
      <c r="AB1095" s="637"/>
      <c r="AC1095" s="637"/>
      <c r="AD1095" s="637"/>
      <c r="AE1095" s="637"/>
      <c r="AF1095" s="637"/>
      <c r="AG1095" s="637"/>
      <c r="AH1095" s="637"/>
      <c r="AI1095" s="637"/>
      <c r="AJ1095" s="637"/>
      <c r="AK1095" s="637"/>
      <c r="AL1095" s="637"/>
      <c r="AM1095" s="637"/>
      <c r="AN1095" s="637"/>
      <c r="AO1095" s="637"/>
      <c r="AP1095" s="637"/>
      <c r="AQ1095" s="637"/>
      <c r="AR1095" s="637"/>
      <c r="AS1095" s="637"/>
      <c r="AT1095" s="637"/>
      <c r="AU1095" s="637"/>
      <c r="AV1095" s="637"/>
      <c r="AW1095" s="637"/>
      <c r="AX1095" s="637"/>
      <c r="AY1095" s="637"/>
      <c r="AZ1095" s="637"/>
      <c r="BA1095" s="637"/>
      <c r="BB1095" s="637"/>
      <c r="BC1095" s="637"/>
      <c r="BD1095" s="637"/>
      <c r="BE1095" s="637"/>
      <c r="BF1095" s="637"/>
      <c r="BG1095" s="637"/>
      <c r="BH1095" s="637"/>
      <c r="BI1095" s="637"/>
      <c r="BJ1095" s="637"/>
      <c r="BK1095" s="637"/>
      <c r="BL1095" s="637"/>
      <c r="BM1095" s="637"/>
      <c r="BN1095" s="637"/>
      <c r="BO1095" s="637"/>
      <c r="BP1095" s="637"/>
      <c r="BQ1095" s="637"/>
      <c r="BR1095" s="637"/>
      <c r="BS1095" s="637"/>
      <c r="BT1095" s="637"/>
      <c r="BU1095" s="637"/>
      <c r="BV1095" s="637"/>
      <c r="BW1095" s="637"/>
      <c r="BX1095" s="637"/>
      <c r="BY1095" s="637"/>
      <c r="BZ1095" s="637"/>
      <c r="CA1095" s="637"/>
      <c r="CB1095" s="637"/>
    </row>
    <row r="1096" spans="3:80">
      <c r="C1096" s="636"/>
      <c r="D1096" s="637"/>
      <c r="E1096" s="637"/>
      <c r="F1096" s="637"/>
      <c r="G1096" s="637"/>
      <c r="H1096" s="637"/>
      <c r="I1096" s="637"/>
      <c r="J1096" s="637"/>
      <c r="K1096" s="637"/>
      <c r="L1096" s="637"/>
      <c r="M1096" s="637"/>
      <c r="N1096" s="637"/>
      <c r="O1096" s="637"/>
      <c r="P1096" s="637"/>
      <c r="Q1096" s="637"/>
      <c r="R1096" s="637"/>
      <c r="S1096" s="637"/>
      <c r="T1096" s="637"/>
      <c r="U1096" s="637"/>
      <c r="V1096" s="637"/>
      <c r="W1096" s="637"/>
      <c r="X1096" s="637"/>
      <c r="Y1096" s="637"/>
      <c r="Z1096" s="637"/>
      <c r="AA1096" s="637"/>
      <c r="AB1096" s="637"/>
      <c r="AC1096" s="637"/>
      <c r="AD1096" s="637"/>
      <c r="AE1096" s="637"/>
      <c r="AF1096" s="637"/>
      <c r="AG1096" s="637"/>
      <c r="AH1096" s="637"/>
      <c r="AI1096" s="637"/>
      <c r="AJ1096" s="637"/>
      <c r="AK1096" s="637"/>
      <c r="AL1096" s="637"/>
      <c r="AM1096" s="637"/>
      <c r="AN1096" s="637"/>
      <c r="AO1096" s="637"/>
      <c r="AP1096" s="637"/>
      <c r="AQ1096" s="637"/>
      <c r="AR1096" s="637"/>
      <c r="AS1096" s="637"/>
      <c r="AT1096" s="637"/>
      <c r="AU1096" s="637"/>
      <c r="AV1096" s="637"/>
      <c r="AW1096" s="637"/>
      <c r="AX1096" s="637"/>
      <c r="AY1096" s="637"/>
      <c r="AZ1096" s="637"/>
      <c r="BA1096" s="637"/>
      <c r="BB1096" s="637"/>
      <c r="BC1096" s="637"/>
      <c r="BD1096" s="637"/>
      <c r="BE1096" s="637"/>
      <c r="BF1096" s="637"/>
      <c r="BG1096" s="637"/>
      <c r="BH1096" s="637"/>
      <c r="BI1096" s="637"/>
      <c r="BJ1096" s="637"/>
      <c r="BK1096" s="637"/>
      <c r="BL1096" s="637"/>
      <c r="BM1096" s="637"/>
      <c r="BN1096" s="637"/>
      <c r="BO1096" s="637"/>
      <c r="BP1096" s="637"/>
      <c r="BQ1096" s="637"/>
      <c r="BR1096" s="637"/>
      <c r="BS1096" s="637"/>
      <c r="BT1096" s="637"/>
      <c r="BU1096" s="637"/>
      <c r="BV1096" s="637"/>
      <c r="BW1096" s="637"/>
      <c r="BX1096" s="637"/>
      <c r="BY1096" s="637"/>
      <c r="BZ1096" s="637"/>
      <c r="CA1096" s="637"/>
      <c r="CB1096" s="637"/>
    </row>
    <row r="1097" spans="3:80">
      <c r="C1097" s="636"/>
      <c r="D1097" s="637"/>
      <c r="E1097" s="637"/>
      <c r="F1097" s="637"/>
      <c r="G1097" s="637"/>
      <c r="H1097" s="637"/>
      <c r="I1097" s="637"/>
      <c r="J1097" s="637"/>
      <c r="K1097" s="637"/>
      <c r="L1097" s="637"/>
      <c r="M1097" s="637"/>
      <c r="N1097" s="637"/>
      <c r="O1097" s="637"/>
      <c r="P1097" s="637"/>
      <c r="Q1097" s="637"/>
      <c r="R1097" s="637"/>
      <c r="S1097" s="637"/>
      <c r="T1097" s="637"/>
      <c r="U1097" s="637"/>
      <c r="V1097" s="637"/>
      <c r="W1097" s="637"/>
      <c r="X1097" s="637"/>
      <c r="Y1097" s="637"/>
      <c r="Z1097" s="637"/>
      <c r="AA1097" s="637"/>
      <c r="AB1097" s="637"/>
      <c r="AC1097" s="637"/>
      <c r="AD1097" s="637"/>
      <c r="AE1097" s="637"/>
      <c r="AF1097" s="637"/>
      <c r="AG1097" s="637"/>
      <c r="AH1097" s="637"/>
      <c r="AI1097" s="637"/>
      <c r="AJ1097" s="637"/>
      <c r="AK1097" s="637"/>
      <c r="AL1097" s="637"/>
      <c r="AM1097" s="637"/>
      <c r="AN1097" s="637"/>
      <c r="AO1097" s="637"/>
      <c r="AP1097" s="637"/>
      <c r="AQ1097" s="637"/>
      <c r="AR1097" s="637"/>
      <c r="AS1097" s="637"/>
      <c r="AT1097" s="637"/>
      <c r="AU1097" s="637"/>
      <c r="AV1097" s="637"/>
      <c r="AW1097" s="637"/>
      <c r="AX1097" s="637"/>
      <c r="AY1097" s="637"/>
      <c r="AZ1097" s="637"/>
      <c r="BA1097" s="637"/>
      <c r="BB1097" s="637"/>
      <c r="BC1097" s="637"/>
      <c r="BD1097" s="637"/>
      <c r="BE1097" s="637"/>
      <c r="BF1097" s="637"/>
      <c r="BG1097" s="637"/>
      <c r="BH1097" s="637"/>
      <c r="BI1097" s="637"/>
      <c r="BJ1097" s="637"/>
      <c r="BK1097" s="637"/>
      <c r="BL1097" s="637"/>
      <c r="BM1097" s="637"/>
      <c r="BN1097" s="637"/>
      <c r="BO1097" s="637"/>
      <c r="BP1097" s="637"/>
      <c r="BQ1097" s="637"/>
      <c r="BR1097" s="637"/>
      <c r="BS1097" s="637"/>
      <c r="BT1097" s="637"/>
      <c r="BU1097" s="637"/>
      <c r="BV1097" s="637"/>
      <c r="BW1097" s="637"/>
      <c r="BX1097" s="637"/>
      <c r="BY1097" s="637"/>
      <c r="BZ1097" s="637"/>
      <c r="CA1097" s="637"/>
      <c r="CB1097" s="637"/>
    </row>
    <row r="1098" spans="3:80">
      <c r="C1098" s="636"/>
      <c r="D1098" s="637"/>
      <c r="E1098" s="637"/>
      <c r="F1098" s="637"/>
      <c r="G1098" s="637"/>
      <c r="H1098" s="637"/>
      <c r="I1098" s="637"/>
      <c r="J1098" s="637"/>
      <c r="K1098" s="637"/>
      <c r="L1098" s="637"/>
      <c r="M1098" s="637"/>
      <c r="N1098" s="637"/>
      <c r="O1098" s="637"/>
      <c r="P1098" s="637"/>
      <c r="Q1098" s="637"/>
      <c r="R1098" s="637"/>
      <c r="S1098" s="637"/>
      <c r="T1098" s="637"/>
      <c r="U1098" s="637"/>
      <c r="V1098" s="637"/>
      <c r="W1098" s="637"/>
      <c r="X1098" s="637"/>
      <c r="Y1098" s="637"/>
      <c r="Z1098" s="637"/>
      <c r="AA1098" s="637"/>
      <c r="AB1098" s="637"/>
      <c r="AC1098" s="637"/>
      <c r="AD1098" s="637"/>
      <c r="AE1098" s="637"/>
      <c r="AF1098" s="637"/>
      <c r="AG1098" s="637"/>
      <c r="AH1098" s="637"/>
      <c r="AI1098" s="637"/>
      <c r="AJ1098" s="637"/>
      <c r="AK1098" s="637"/>
      <c r="AL1098" s="637"/>
      <c r="AM1098" s="637"/>
      <c r="AN1098" s="637"/>
      <c r="AO1098" s="637"/>
      <c r="AP1098" s="637"/>
      <c r="AQ1098" s="637"/>
      <c r="AR1098" s="637"/>
      <c r="AS1098" s="637"/>
      <c r="AT1098" s="637"/>
      <c r="AU1098" s="637"/>
      <c r="AV1098" s="637"/>
      <c r="AW1098" s="637"/>
      <c r="AX1098" s="637"/>
      <c r="AY1098" s="637"/>
      <c r="AZ1098" s="637"/>
      <c r="BA1098" s="637"/>
      <c r="BB1098" s="637"/>
      <c r="BC1098" s="637"/>
      <c r="BD1098" s="637"/>
      <c r="BE1098" s="637"/>
      <c r="BF1098" s="637"/>
      <c r="BG1098" s="637"/>
      <c r="BH1098" s="637"/>
      <c r="BI1098" s="637"/>
      <c r="BJ1098" s="637"/>
      <c r="BK1098" s="637"/>
      <c r="BL1098" s="637"/>
      <c r="BM1098" s="637"/>
      <c r="BN1098" s="637"/>
      <c r="BO1098" s="637"/>
      <c r="BP1098" s="637"/>
      <c r="BQ1098" s="637"/>
      <c r="BR1098" s="637"/>
      <c r="BS1098" s="637"/>
      <c r="BT1098" s="637"/>
      <c r="BU1098" s="637"/>
      <c r="BV1098" s="637"/>
      <c r="BW1098" s="637"/>
      <c r="BX1098" s="637"/>
      <c r="BY1098" s="637"/>
      <c r="BZ1098" s="637"/>
      <c r="CA1098" s="637"/>
      <c r="CB1098" s="637"/>
    </row>
    <row r="1099" spans="3:80">
      <c r="C1099" s="636"/>
      <c r="D1099" s="637"/>
      <c r="E1099" s="637"/>
      <c r="F1099" s="637"/>
      <c r="G1099" s="637"/>
      <c r="H1099" s="637"/>
      <c r="I1099" s="637"/>
      <c r="J1099" s="637"/>
      <c r="K1099" s="637"/>
      <c r="L1099" s="637"/>
      <c r="M1099" s="637"/>
      <c r="N1099" s="637"/>
      <c r="O1099" s="637"/>
      <c r="P1099" s="637"/>
      <c r="Q1099" s="637"/>
      <c r="R1099" s="637"/>
      <c r="S1099" s="637"/>
      <c r="T1099" s="637"/>
      <c r="U1099" s="637"/>
      <c r="V1099" s="637"/>
      <c r="W1099" s="637"/>
      <c r="X1099" s="637"/>
      <c r="Y1099" s="637"/>
      <c r="Z1099" s="637"/>
      <c r="AA1099" s="637"/>
      <c r="AB1099" s="637"/>
      <c r="AC1099" s="637"/>
      <c r="AD1099" s="637"/>
      <c r="AE1099" s="637"/>
      <c r="AF1099" s="637"/>
      <c r="AG1099" s="637"/>
      <c r="AH1099" s="637"/>
      <c r="AI1099" s="637"/>
      <c r="AJ1099" s="637"/>
      <c r="AK1099" s="637"/>
      <c r="AL1099" s="637"/>
      <c r="AM1099" s="637"/>
      <c r="AN1099" s="637"/>
      <c r="AO1099" s="637"/>
      <c r="AP1099" s="637"/>
      <c r="AQ1099" s="637"/>
      <c r="AR1099" s="637"/>
      <c r="AS1099" s="637"/>
      <c r="AT1099" s="637"/>
      <c r="AU1099" s="637"/>
      <c r="AV1099" s="637"/>
      <c r="AW1099" s="637"/>
      <c r="AX1099" s="637"/>
      <c r="AY1099" s="637"/>
      <c r="AZ1099" s="637"/>
      <c r="BA1099" s="637"/>
      <c r="BB1099" s="637"/>
      <c r="BC1099" s="637"/>
      <c r="BD1099" s="637"/>
      <c r="BE1099" s="637"/>
      <c r="BF1099" s="637"/>
      <c r="BG1099" s="637"/>
      <c r="BH1099" s="637"/>
      <c r="BI1099" s="637"/>
      <c r="BJ1099" s="637"/>
      <c r="BK1099" s="637"/>
      <c r="BL1099" s="637"/>
      <c r="BM1099" s="637"/>
      <c r="BN1099" s="637"/>
      <c r="BO1099" s="637"/>
      <c r="BP1099" s="637"/>
      <c r="BQ1099" s="637"/>
      <c r="BR1099" s="637"/>
      <c r="BS1099" s="637"/>
      <c r="BT1099" s="637"/>
      <c r="BU1099" s="637"/>
      <c r="BV1099" s="637"/>
      <c r="BW1099" s="637"/>
      <c r="BX1099" s="637"/>
      <c r="BY1099" s="637"/>
      <c r="BZ1099" s="637"/>
      <c r="CA1099" s="637"/>
      <c r="CB1099" s="637"/>
    </row>
    <row r="1100" spans="3:80">
      <c r="C1100" s="636"/>
      <c r="D1100" s="637"/>
      <c r="E1100" s="637"/>
      <c r="F1100" s="637"/>
      <c r="G1100" s="637"/>
      <c r="H1100" s="637"/>
      <c r="I1100" s="637"/>
      <c r="J1100" s="637"/>
      <c r="K1100" s="637"/>
      <c r="L1100" s="637"/>
      <c r="M1100" s="637"/>
      <c r="N1100" s="637"/>
      <c r="O1100" s="637"/>
      <c r="P1100" s="637"/>
      <c r="Q1100" s="637"/>
      <c r="R1100" s="637"/>
      <c r="S1100" s="637"/>
      <c r="T1100" s="637"/>
      <c r="U1100" s="637"/>
      <c r="V1100" s="637"/>
      <c r="W1100" s="637"/>
      <c r="X1100" s="637"/>
      <c r="Y1100" s="637"/>
      <c r="Z1100" s="637"/>
      <c r="AA1100" s="637"/>
      <c r="AB1100" s="637"/>
      <c r="AC1100" s="637"/>
      <c r="AD1100" s="637"/>
      <c r="AE1100" s="637"/>
      <c r="AF1100" s="637"/>
      <c r="AG1100" s="637"/>
      <c r="AH1100" s="637"/>
      <c r="AI1100" s="637"/>
      <c r="AJ1100" s="637"/>
      <c r="AK1100" s="637"/>
      <c r="AL1100" s="637"/>
      <c r="AM1100" s="637"/>
      <c r="AN1100" s="637"/>
      <c r="AO1100" s="637"/>
      <c r="AP1100" s="637"/>
      <c r="AQ1100" s="637"/>
      <c r="AR1100" s="637"/>
      <c r="AS1100" s="637"/>
      <c r="AT1100" s="637"/>
      <c r="AU1100" s="637"/>
      <c r="AV1100" s="637"/>
      <c r="AW1100" s="637"/>
      <c r="AX1100" s="637"/>
      <c r="AY1100" s="637"/>
      <c r="AZ1100" s="637"/>
      <c r="BA1100" s="637"/>
      <c r="BB1100" s="637"/>
      <c r="BC1100" s="637"/>
      <c r="BD1100" s="637"/>
      <c r="BE1100" s="637"/>
      <c r="BF1100" s="637"/>
      <c r="BG1100" s="637"/>
      <c r="BH1100" s="637"/>
      <c r="BI1100" s="637"/>
      <c r="BJ1100" s="637"/>
      <c r="BK1100" s="637"/>
      <c r="BL1100" s="637"/>
      <c r="BM1100" s="637"/>
      <c r="BN1100" s="637"/>
      <c r="BO1100" s="637"/>
      <c r="BP1100" s="637"/>
      <c r="BQ1100" s="637"/>
      <c r="BR1100" s="637"/>
      <c r="BS1100" s="637"/>
      <c r="BT1100" s="637"/>
      <c r="BU1100" s="637"/>
      <c r="BV1100" s="637"/>
      <c r="BW1100" s="637"/>
      <c r="BX1100" s="637"/>
      <c r="BY1100" s="637"/>
      <c r="BZ1100" s="637"/>
      <c r="CA1100" s="637"/>
      <c r="CB1100" s="637"/>
    </row>
    <row r="1101" spans="3:80">
      <c r="C1101" s="636"/>
      <c r="D1101" s="637"/>
      <c r="E1101" s="637"/>
      <c r="F1101" s="637"/>
      <c r="G1101" s="637"/>
      <c r="H1101" s="637"/>
      <c r="I1101" s="637"/>
      <c r="J1101" s="637"/>
      <c r="K1101" s="637"/>
      <c r="L1101" s="637"/>
      <c r="M1101" s="637"/>
      <c r="N1101" s="637"/>
      <c r="O1101" s="637"/>
      <c r="P1101" s="637"/>
      <c r="Q1101" s="637"/>
      <c r="R1101" s="637"/>
      <c r="S1101" s="637"/>
      <c r="T1101" s="637"/>
      <c r="U1101" s="637"/>
      <c r="V1101" s="637"/>
      <c r="W1101" s="637"/>
      <c r="X1101" s="637"/>
      <c r="Y1101" s="637"/>
      <c r="Z1101" s="637"/>
      <c r="AA1101" s="637"/>
      <c r="AB1101" s="637"/>
      <c r="AC1101" s="637"/>
      <c r="AD1101" s="637"/>
      <c r="AE1101" s="637"/>
      <c r="AF1101" s="637"/>
      <c r="AG1101" s="637"/>
      <c r="AH1101" s="637"/>
      <c r="AI1101" s="637"/>
      <c r="AJ1101" s="637"/>
      <c r="AK1101" s="637"/>
      <c r="AL1101" s="637"/>
      <c r="AM1101" s="637"/>
      <c r="AN1101" s="637"/>
      <c r="AO1101" s="637"/>
      <c r="AP1101" s="637"/>
      <c r="AQ1101" s="637"/>
      <c r="AR1101" s="637"/>
      <c r="AS1101" s="637"/>
      <c r="AT1101" s="637"/>
      <c r="AU1101" s="637"/>
      <c r="AV1101" s="637"/>
      <c r="AW1101" s="637"/>
      <c r="AX1101" s="637"/>
      <c r="AY1101" s="637"/>
      <c r="AZ1101" s="637"/>
      <c r="BA1101" s="637"/>
      <c r="BB1101" s="637"/>
      <c r="BC1101" s="637"/>
      <c r="BD1101" s="637"/>
      <c r="BE1101" s="637"/>
      <c r="BF1101" s="637"/>
      <c r="BG1101" s="637"/>
      <c r="BH1101" s="637"/>
      <c r="BI1101" s="637"/>
      <c r="BJ1101" s="637"/>
      <c r="BK1101" s="637"/>
      <c r="BL1101" s="637"/>
      <c r="BM1101" s="637"/>
      <c r="BN1101" s="637"/>
      <c r="BO1101" s="637"/>
      <c r="BP1101" s="637"/>
      <c r="BQ1101" s="637"/>
      <c r="BR1101" s="637"/>
      <c r="BS1101" s="637"/>
      <c r="BT1101" s="637"/>
      <c r="BU1101" s="637"/>
      <c r="BV1101" s="637"/>
      <c r="BW1101" s="637"/>
      <c r="BX1101" s="637"/>
      <c r="BY1101" s="637"/>
      <c r="BZ1101" s="637"/>
      <c r="CA1101" s="637"/>
      <c r="CB1101" s="637"/>
    </row>
    <row r="1102" spans="3:80">
      <c r="C1102" s="636"/>
      <c r="D1102" s="637"/>
      <c r="E1102" s="637"/>
      <c r="F1102" s="637"/>
      <c r="G1102" s="637"/>
      <c r="H1102" s="637"/>
      <c r="I1102" s="637"/>
      <c r="J1102" s="637"/>
      <c r="K1102" s="637"/>
      <c r="L1102" s="637"/>
      <c r="M1102" s="637"/>
      <c r="N1102" s="637"/>
      <c r="O1102" s="637"/>
      <c r="P1102" s="637"/>
      <c r="Q1102" s="637"/>
      <c r="R1102" s="637"/>
      <c r="S1102" s="637"/>
      <c r="T1102" s="637"/>
      <c r="U1102" s="637"/>
      <c r="V1102" s="637"/>
      <c r="W1102" s="637"/>
      <c r="X1102" s="637"/>
      <c r="Y1102" s="637"/>
      <c r="Z1102" s="637"/>
      <c r="AA1102" s="637"/>
      <c r="AB1102" s="637"/>
      <c r="AC1102" s="637"/>
      <c r="AD1102" s="637"/>
      <c r="AE1102" s="637"/>
      <c r="AF1102" s="637"/>
      <c r="AG1102" s="637"/>
      <c r="AH1102" s="637"/>
      <c r="AI1102" s="637"/>
      <c r="AJ1102" s="637"/>
      <c r="AK1102" s="637"/>
      <c r="AL1102" s="637"/>
      <c r="AM1102" s="637"/>
      <c r="AN1102" s="637"/>
      <c r="AO1102" s="637"/>
      <c r="AP1102" s="637"/>
      <c r="AQ1102" s="637"/>
      <c r="AR1102" s="637"/>
      <c r="AS1102" s="637"/>
      <c r="AT1102" s="637"/>
      <c r="AU1102" s="637"/>
      <c r="AV1102" s="637"/>
      <c r="AW1102" s="637"/>
      <c r="AX1102" s="637"/>
      <c r="AY1102" s="637"/>
      <c r="AZ1102" s="637"/>
      <c r="BA1102" s="637"/>
      <c r="BB1102" s="637"/>
      <c r="BC1102" s="637"/>
      <c r="BD1102" s="637"/>
      <c r="BE1102" s="637"/>
      <c r="BF1102" s="637"/>
      <c r="BG1102" s="637"/>
      <c r="BH1102" s="637"/>
      <c r="BI1102" s="637"/>
      <c r="BJ1102" s="637"/>
      <c r="BK1102" s="637"/>
      <c r="BL1102" s="637"/>
      <c r="BM1102" s="637"/>
      <c r="BN1102" s="637"/>
      <c r="BO1102" s="637"/>
      <c r="BP1102" s="637"/>
      <c r="BQ1102" s="637"/>
      <c r="BR1102" s="637"/>
      <c r="BS1102" s="637"/>
      <c r="BT1102" s="637"/>
      <c r="BU1102" s="637"/>
      <c r="BV1102" s="637"/>
      <c r="BW1102" s="637"/>
      <c r="BX1102" s="637"/>
      <c r="BY1102" s="637"/>
      <c r="BZ1102" s="637"/>
      <c r="CA1102" s="637"/>
      <c r="CB1102" s="637"/>
    </row>
    <row r="1103" spans="3:80">
      <c r="C1103" s="636"/>
      <c r="D1103" s="637"/>
      <c r="E1103" s="637"/>
      <c r="F1103" s="637"/>
      <c r="G1103" s="637"/>
      <c r="H1103" s="637"/>
      <c r="I1103" s="637"/>
      <c r="J1103" s="637"/>
      <c r="K1103" s="637"/>
      <c r="L1103" s="637"/>
      <c r="M1103" s="637"/>
      <c r="N1103" s="637"/>
      <c r="O1103" s="637"/>
      <c r="P1103" s="637"/>
      <c r="Q1103" s="637"/>
      <c r="R1103" s="637"/>
      <c r="S1103" s="637"/>
      <c r="T1103" s="637"/>
      <c r="U1103" s="637"/>
      <c r="V1103" s="637"/>
      <c r="W1103" s="637"/>
      <c r="X1103" s="637"/>
      <c r="Y1103" s="637"/>
      <c r="Z1103" s="637"/>
      <c r="AA1103" s="637"/>
      <c r="AB1103" s="637"/>
      <c r="AC1103" s="637"/>
      <c r="AD1103" s="637"/>
      <c r="AE1103" s="637"/>
      <c r="AF1103" s="637"/>
      <c r="AG1103" s="637"/>
      <c r="AH1103" s="637"/>
      <c r="AI1103" s="637"/>
      <c r="AJ1103" s="637"/>
      <c r="AK1103" s="637"/>
      <c r="AL1103" s="637"/>
      <c r="AM1103" s="637"/>
      <c r="AN1103" s="637"/>
      <c r="AO1103" s="637"/>
      <c r="AP1103" s="637"/>
      <c r="AQ1103" s="637"/>
      <c r="AR1103" s="637"/>
      <c r="AS1103" s="637"/>
      <c r="AT1103" s="637"/>
      <c r="AU1103" s="637"/>
      <c r="AV1103" s="637"/>
      <c r="AW1103" s="637"/>
      <c r="AX1103" s="637"/>
      <c r="AY1103" s="637"/>
      <c r="AZ1103" s="637"/>
      <c r="BA1103" s="637"/>
      <c r="BB1103" s="637"/>
      <c r="BC1103" s="637"/>
      <c r="BD1103" s="637"/>
      <c r="BE1103" s="637"/>
      <c r="BF1103" s="637"/>
      <c r="BG1103" s="637"/>
      <c r="BH1103" s="637"/>
      <c r="BI1103" s="637"/>
      <c r="BJ1103" s="637"/>
      <c r="BK1103" s="637"/>
      <c r="BL1103" s="637"/>
      <c r="BM1103" s="637"/>
      <c r="BN1103" s="637"/>
      <c r="BO1103" s="637"/>
      <c r="BP1103" s="637"/>
      <c r="BQ1103" s="637"/>
      <c r="BR1103" s="637"/>
      <c r="BS1103" s="637"/>
      <c r="BT1103" s="637"/>
      <c r="BU1103" s="637"/>
      <c r="BV1103" s="637"/>
      <c r="BW1103" s="637"/>
      <c r="BX1103" s="637"/>
      <c r="BY1103" s="637"/>
      <c r="BZ1103" s="637"/>
      <c r="CA1103" s="637"/>
      <c r="CB1103" s="637"/>
    </row>
    <row r="1104" spans="3:80">
      <c r="C1104" s="636"/>
      <c r="D1104" s="637"/>
      <c r="E1104" s="637"/>
      <c r="F1104" s="637"/>
      <c r="G1104" s="637"/>
      <c r="H1104" s="637"/>
      <c r="I1104" s="637"/>
      <c r="J1104" s="637"/>
      <c r="K1104" s="637"/>
      <c r="L1104" s="637"/>
      <c r="M1104" s="637"/>
      <c r="N1104" s="637"/>
      <c r="O1104" s="637"/>
      <c r="P1104" s="637"/>
      <c r="Q1104" s="637"/>
      <c r="R1104" s="637"/>
      <c r="S1104" s="637"/>
      <c r="T1104" s="637"/>
      <c r="U1104" s="637"/>
      <c r="V1104" s="637"/>
      <c r="W1104" s="637"/>
      <c r="X1104" s="637"/>
      <c r="Y1104" s="637"/>
      <c r="Z1104" s="637"/>
      <c r="AA1104" s="637"/>
      <c r="AB1104" s="637"/>
      <c r="AC1104" s="637"/>
      <c r="AD1104" s="637"/>
      <c r="AE1104" s="637"/>
      <c r="AF1104" s="637"/>
      <c r="AG1104" s="637"/>
      <c r="AH1104" s="637"/>
      <c r="AI1104" s="637"/>
      <c r="AJ1104" s="637"/>
      <c r="AK1104" s="637"/>
      <c r="AL1104" s="637"/>
      <c r="AM1104" s="637"/>
      <c r="AN1104" s="637"/>
      <c r="AO1104" s="637"/>
      <c r="AP1104" s="637"/>
      <c r="AQ1104" s="637"/>
      <c r="AR1104" s="637"/>
      <c r="AS1104" s="637"/>
      <c r="AT1104" s="637"/>
      <c r="AU1104" s="637"/>
      <c r="AV1104" s="637"/>
      <c r="AW1104" s="637"/>
      <c r="AX1104" s="637"/>
      <c r="AY1104" s="637"/>
      <c r="AZ1104" s="637"/>
      <c r="BA1104" s="637"/>
      <c r="BB1104" s="637"/>
      <c r="BC1104" s="637"/>
      <c r="BD1104" s="637"/>
      <c r="BE1104" s="637"/>
      <c r="BF1104" s="637"/>
      <c r="BG1104" s="637"/>
      <c r="BH1104" s="637"/>
      <c r="BI1104" s="637"/>
      <c r="BJ1104" s="637"/>
      <c r="BK1104" s="637"/>
      <c r="BL1104" s="637"/>
      <c r="BM1104" s="637"/>
      <c r="BN1104" s="637"/>
      <c r="BO1104" s="637"/>
      <c r="BP1104" s="637"/>
      <c r="BQ1104" s="637"/>
      <c r="BR1104" s="637"/>
      <c r="BS1104" s="637"/>
      <c r="BT1104" s="637"/>
      <c r="BU1104" s="637"/>
      <c r="BV1104" s="637"/>
      <c r="BW1104" s="637"/>
      <c r="BX1104" s="637"/>
      <c r="BY1104" s="637"/>
      <c r="BZ1104" s="637"/>
      <c r="CA1104" s="637"/>
      <c r="CB1104" s="637"/>
    </row>
    <row r="1105" spans="3:80">
      <c r="C1105" s="636"/>
      <c r="D1105" s="637"/>
      <c r="E1105" s="637"/>
      <c r="F1105" s="637"/>
      <c r="G1105" s="637"/>
      <c r="H1105" s="637"/>
      <c r="I1105" s="637"/>
      <c r="J1105" s="637"/>
      <c r="K1105" s="637"/>
      <c r="L1105" s="637"/>
      <c r="M1105" s="637"/>
      <c r="N1105" s="637"/>
      <c r="O1105" s="637"/>
      <c r="P1105" s="637"/>
      <c r="Q1105" s="637"/>
      <c r="R1105" s="637"/>
      <c r="S1105" s="637"/>
      <c r="T1105" s="637"/>
      <c r="U1105" s="637"/>
      <c r="V1105" s="637"/>
      <c r="W1105" s="637"/>
      <c r="X1105" s="637"/>
      <c r="Y1105" s="637"/>
      <c r="Z1105" s="637"/>
      <c r="AA1105" s="637"/>
      <c r="AB1105" s="637"/>
      <c r="AC1105" s="637"/>
      <c r="AD1105" s="637"/>
      <c r="AE1105" s="637"/>
      <c r="AF1105" s="637"/>
      <c r="AG1105" s="637"/>
      <c r="AH1105" s="637"/>
      <c r="AI1105" s="637"/>
      <c r="AJ1105" s="637"/>
      <c r="AK1105" s="637"/>
      <c r="AL1105" s="637"/>
      <c r="AM1105" s="637"/>
      <c r="AN1105" s="637"/>
      <c r="AO1105" s="637"/>
      <c r="AP1105" s="637"/>
      <c r="AQ1105" s="637"/>
      <c r="AR1105" s="637"/>
      <c r="AS1105" s="637"/>
      <c r="AT1105" s="637"/>
      <c r="AU1105" s="637"/>
      <c r="AV1105" s="637"/>
      <c r="AW1105" s="637"/>
      <c r="AX1105" s="637"/>
      <c r="AY1105" s="637"/>
      <c r="AZ1105" s="637"/>
      <c r="BA1105" s="637"/>
      <c r="BB1105" s="637"/>
      <c r="BC1105" s="637"/>
      <c r="BD1105" s="637"/>
      <c r="BE1105" s="637"/>
      <c r="BF1105" s="637"/>
      <c r="BG1105" s="637"/>
      <c r="BH1105" s="637"/>
      <c r="BI1105" s="637"/>
      <c r="BJ1105" s="637"/>
      <c r="BK1105" s="637"/>
      <c r="BL1105" s="637"/>
      <c r="BM1105" s="637"/>
      <c r="BN1105" s="637"/>
      <c r="BO1105" s="637"/>
      <c r="BP1105" s="637"/>
      <c r="BQ1105" s="637"/>
      <c r="BR1105" s="637"/>
      <c r="BS1105" s="637"/>
      <c r="BT1105" s="637"/>
      <c r="BU1105" s="637"/>
      <c r="BV1105" s="637"/>
      <c r="BW1105" s="637"/>
      <c r="BX1105" s="637"/>
      <c r="BY1105" s="637"/>
      <c r="BZ1105" s="637"/>
      <c r="CA1105" s="637"/>
      <c r="CB1105" s="637"/>
    </row>
    <row r="1106" spans="3:80">
      <c r="C1106" s="636"/>
      <c r="D1106" s="637"/>
      <c r="E1106" s="637"/>
      <c r="F1106" s="637"/>
      <c r="G1106" s="637"/>
      <c r="H1106" s="637"/>
      <c r="I1106" s="637"/>
      <c r="J1106" s="637"/>
      <c r="K1106" s="637"/>
      <c r="L1106" s="637"/>
      <c r="M1106" s="637"/>
      <c r="N1106" s="637"/>
      <c r="O1106" s="637"/>
      <c r="P1106" s="637"/>
      <c r="Q1106" s="637"/>
      <c r="R1106" s="637"/>
      <c r="S1106" s="637"/>
      <c r="T1106" s="637"/>
      <c r="U1106" s="637"/>
      <c r="V1106" s="637"/>
      <c r="W1106" s="637"/>
      <c r="X1106" s="637"/>
      <c r="Y1106" s="637"/>
      <c r="Z1106" s="637"/>
      <c r="AA1106" s="637"/>
      <c r="AB1106" s="637"/>
      <c r="AC1106" s="637"/>
      <c r="AD1106" s="637"/>
      <c r="AE1106" s="637"/>
      <c r="AF1106" s="637"/>
      <c r="AG1106" s="637"/>
      <c r="AH1106" s="637"/>
      <c r="AI1106" s="637"/>
      <c r="AJ1106" s="637"/>
      <c r="AK1106" s="637"/>
      <c r="AL1106" s="637"/>
      <c r="AM1106" s="637"/>
      <c r="AN1106" s="637"/>
      <c r="AO1106" s="637"/>
      <c r="AP1106" s="637"/>
      <c r="AQ1106" s="637"/>
      <c r="AR1106" s="637"/>
      <c r="AS1106" s="637"/>
      <c r="AT1106" s="637"/>
      <c r="AU1106" s="637"/>
      <c r="AV1106" s="637"/>
      <c r="AW1106" s="637"/>
      <c r="AX1106" s="637"/>
      <c r="AY1106" s="637"/>
      <c r="AZ1106" s="637"/>
      <c r="BA1106" s="637"/>
      <c r="BB1106" s="637"/>
      <c r="BC1106" s="637"/>
      <c r="BD1106" s="637"/>
      <c r="BE1106" s="637"/>
      <c r="BF1106" s="637"/>
      <c r="BG1106" s="637"/>
      <c r="BH1106" s="637"/>
      <c r="BI1106" s="637"/>
      <c r="BJ1106" s="637"/>
      <c r="BK1106" s="637"/>
      <c r="BL1106" s="637"/>
      <c r="BM1106" s="637"/>
      <c r="BN1106" s="637"/>
      <c r="BO1106" s="637"/>
      <c r="BP1106" s="637"/>
      <c r="BQ1106" s="637"/>
      <c r="BR1106" s="637"/>
      <c r="BS1106" s="637"/>
      <c r="BT1106" s="637"/>
      <c r="BU1106" s="637"/>
      <c r="BV1106" s="637"/>
      <c r="BW1106" s="637"/>
      <c r="BX1106" s="637"/>
      <c r="BY1106" s="637"/>
      <c r="BZ1106" s="637"/>
      <c r="CA1106" s="637"/>
      <c r="CB1106" s="637"/>
    </row>
    <row r="1107" spans="3:80">
      <c r="C1107" s="636"/>
      <c r="D1107" s="637"/>
      <c r="E1107" s="637"/>
      <c r="F1107" s="637"/>
      <c r="G1107" s="637"/>
      <c r="H1107" s="637"/>
      <c r="I1107" s="637"/>
      <c r="J1107" s="637"/>
      <c r="K1107" s="637"/>
      <c r="L1107" s="637"/>
      <c r="M1107" s="637"/>
      <c r="N1107" s="637"/>
      <c r="O1107" s="637"/>
      <c r="P1107" s="637"/>
      <c r="Q1107" s="637"/>
      <c r="R1107" s="637"/>
      <c r="S1107" s="637"/>
      <c r="T1107" s="637"/>
      <c r="U1107" s="637"/>
      <c r="V1107" s="637"/>
      <c r="W1107" s="637"/>
      <c r="X1107" s="637"/>
      <c r="Y1107" s="637"/>
      <c r="Z1107" s="637"/>
      <c r="AA1107" s="637"/>
      <c r="AB1107" s="637"/>
      <c r="AC1107" s="637"/>
      <c r="AD1107" s="637"/>
      <c r="AE1107" s="637"/>
      <c r="AF1107" s="637"/>
      <c r="AG1107" s="637"/>
      <c r="AH1107" s="637"/>
      <c r="AI1107" s="637"/>
      <c r="AJ1107" s="637"/>
      <c r="AK1107" s="637"/>
      <c r="AL1107" s="637"/>
      <c r="AM1107" s="637"/>
      <c r="AN1107" s="637"/>
      <c r="AO1107" s="637"/>
      <c r="AP1107" s="637"/>
      <c r="AQ1107" s="637"/>
      <c r="AR1107" s="637"/>
      <c r="AS1107" s="637"/>
      <c r="AT1107" s="637"/>
      <c r="AU1107" s="637"/>
      <c r="AV1107" s="637"/>
      <c r="AW1107" s="637"/>
      <c r="AX1107" s="637"/>
      <c r="AY1107" s="637"/>
      <c r="AZ1107" s="637"/>
      <c r="BA1107" s="637"/>
      <c r="BB1107" s="637"/>
      <c r="BC1107" s="637"/>
      <c r="BD1107" s="637"/>
      <c r="BE1107" s="637"/>
      <c r="BF1107" s="637"/>
      <c r="BG1107" s="637"/>
      <c r="BH1107" s="637"/>
      <c r="BI1107" s="637"/>
      <c r="BJ1107" s="637"/>
      <c r="BK1107" s="637"/>
      <c r="BL1107" s="637"/>
      <c r="BM1107" s="637"/>
      <c r="BN1107" s="637"/>
      <c r="BO1107" s="637"/>
      <c r="BP1107" s="637"/>
      <c r="BQ1107" s="637"/>
      <c r="BR1107" s="637"/>
      <c r="BS1107" s="637"/>
      <c r="BT1107" s="637"/>
      <c r="BU1107" s="637"/>
      <c r="BV1107" s="637"/>
      <c r="BW1107" s="637"/>
      <c r="BX1107" s="637"/>
      <c r="BY1107" s="637"/>
      <c r="BZ1107" s="637"/>
      <c r="CA1107" s="637"/>
      <c r="CB1107" s="637"/>
    </row>
    <row r="1108" spans="3:80">
      <c r="C1108" s="636"/>
      <c r="D1108" s="637"/>
      <c r="E1108" s="637"/>
      <c r="F1108" s="637"/>
      <c r="G1108" s="637"/>
      <c r="H1108" s="637"/>
      <c r="I1108" s="637"/>
      <c r="J1108" s="637"/>
      <c r="K1108" s="637"/>
      <c r="L1108" s="637"/>
      <c r="M1108" s="637"/>
      <c r="N1108" s="637"/>
      <c r="O1108" s="637"/>
      <c r="P1108" s="637"/>
      <c r="Q1108" s="637"/>
      <c r="R1108" s="637"/>
      <c r="S1108" s="637"/>
      <c r="T1108" s="637"/>
      <c r="U1108" s="637"/>
      <c r="V1108" s="637"/>
      <c r="W1108" s="637"/>
      <c r="X1108" s="637"/>
      <c r="Y1108" s="637"/>
      <c r="Z1108" s="637"/>
      <c r="AA1108" s="637"/>
      <c r="AB1108" s="637"/>
      <c r="AC1108" s="637"/>
      <c r="AD1108" s="637"/>
      <c r="AE1108" s="637"/>
      <c r="AF1108" s="637"/>
      <c r="AG1108" s="637"/>
      <c r="AH1108" s="637"/>
      <c r="AI1108" s="637"/>
      <c r="AJ1108" s="637"/>
      <c r="AK1108" s="637"/>
      <c r="AL1108" s="637"/>
      <c r="AM1108" s="637"/>
      <c r="AN1108" s="637"/>
      <c r="AO1108" s="637"/>
      <c r="AP1108" s="637"/>
      <c r="AQ1108" s="637"/>
      <c r="AR1108" s="637"/>
      <c r="AS1108" s="637"/>
      <c r="AT1108" s="637"/>
      <c r="AU1108" s="637"/>
      <c r="AV1108" s="637"/>
      <c r="AW1108" s="637"/>
      <c r="AX1108" s="637"/>
      <c r="AY1108" s="637"/>
      <c r="AZ1108" s="637"/>
      <c r="BA1108" s="637"/>
      <c r="BB1108" s="637"/>
      <c r="BC1108" s="637"/>
      <c r="BD1108" s="637"/>
      <c r="BE1108" s="637"/>
      <c r="BF1108" s="637"/>
      <c r="BG1108" s="637"/>
      <c r="BH1108" s="637"/>
      <c r="BI1108" s="637"/>
      <c r="BJ1108" s="637"/>
      <c r="BK1108" s="637"/>
      <c r="BL1108" s="637"/>
      <c r="BM1108" s="637"/>
      <c r="BN1108" s="637"/>
      <c r="BO1108" s="637"/>
      <c r="BP1108" s="637"/>
      <c r="BQ1108" s="637"/>
      <c r="BR1108" s="637"/>
      <c r="BS1108" s="637"/>
      <c r="BT1108" s="637"/>
      <c r="BU1108" s="637"/>
      <c r="BV1108" s="637"/>
      <c r="BW1108" s="637"/>
      <c r="BX1108" s="637"/>
      <c r="BY1108" s="637"/>
      <c r="BZ1108" s="637"/>
      <c r="CA1108" s="637"/>
      <c r="CB1108" s="637"/>
    </row>
    <row r="1109" spans="3:80">
      <c r="C1109" s="636"/>
      <c r="D1109" s="637"/>
      <c r="E1109" s="637"/>
      <c r="F1109" s="637"/>
      <c r="G1109" s="637"/>
      <c r="H1109" s="637"/>
      <c r="I1109" s="637"/>
      <c r="J1109" s="637"/>
      <c r="K1109" s="637"/>
      <c r="L1109" s="637"/>
      <c r="M1109" s="637"/>
      <c r="N1109" s="637"/>
      <c r="O1109" s="637"/>
      <c r="P1109" s="637"/>
      <c r="Q1109" s="637"/>
      <c r="R1109" s="637"/>
      <c r="S1109" s="637"/>
      <c r="T1109" s="637"/>
      <c r="U1109" s="637"/>
      <c r="V1109" s="637"/>
      <c r="W1109" s="637"/>
      <c r="X1109" s="637"/>
      <c r="Y1109" s="637"/>
      <c r="Z1109" s="637"/>
      <c r="AA1109" s="637"/>
      <c r="AB1109" s="637"/>
      <c r="AC1109" s="637"/>
      <c r="AD1109" s="637"/>
      <c r="AE1109" s="637"/>
      <c r="AF1109" s="637"/>
      <c r="AG1109" s="637"/>
      <c r="AH1109" s="637"/>
      <c r="AI1109" s="637"/>
      <c r="AJ1109" s="637"/>
      <c r="AK1109" s="637"/>
      <c r="AL1109" s="637"/>
      <c r="AM1109" s="637"/>
      <c r="AN1109" s="637"/>
      <c r="AO1109" s="637"/>
      <c r="AP1109" s="637"/>
      <c r="AQ1109" s="637"/>
      <c r="AR1109" s="637"/>
      <c r="AS1109" s="637"/>
      <c r="AT1109" s="637"/>
      <c r="AU1109" s="637"/>
      <c r="AV1109" s="637"/>
      <c r="AW1109" s="637"/>
      <c r="AX1109" s="637"/>
      <c r="AY1109" s="637"/>
      <c r="AZ1109" s="637"/>
      <c r="BA1109" s="637"/>
      <c r="BB1109" s="637"/>
      <c r="BC1109" s="637"/>
      <c r="BD1109" s="637"/>
      <c r="BE1109" s="637"/>
      <c r="BF1109" s="637"/>
      <c r="BG1109" s="637"/>
      <c r="BH1109" s="637"/>
      <c r="BI1109" s="637"/>
      <c r="BJ1109" s="637"/>
      <c r="BK1109" s="637"/>
      <c r="BL1109" s="637"/>
      <c r="BM1109" s="637"/>
      <c r="BN1109" s="637"/>
      <c r="BO1109" s="637"/>
      <c r="BP1109" s="637"/>
      <c r="BQ1109" s="637"/>
      <c r="BR1109" s="637"/>
      <c r="BS1109" s="637"/>
      <c r="BT1109" s="637"/>
      <c r="BU1109" s="637"/>
      <c r="BV1109" s="637"/>
      <c r="BW1109" s="637"/>
      <c r="BX1109" s="637"/>
      <c r="BY1109" s="637"/>
      <c r="BZ1109" s="637"/>
      <c r="CA1109" s="637"/>
      <c r="CB1109" s="637"/>
    </row>
    <row r="1110" spans="3:80">
      <c r="C1110" s="636"/>
      <c r="D1110" s="637"/>
      <c r="E1110" s="637"/>
      <c r="F1110" s="637"/>
      <c r="G1110" s="637"/>
      <c r="H1110" s="637"/>
      <c r="I1110" s="637"/>
      <c r="J1110" s="637"/>
      <c r="K1110" s="637"/>
      <c r="L1110" s="637"/>
      <c r="M1110" s="637"/>
      <c r="N1110" s="637"/>
      <c r="O1110" s="637"/>
      <c r="P1110" s="637"/>
      <c r="Q1110" s="637"/>
      <c r="R1110" s="637"/>
      <c r="S1110" s="637"/>
      <c r="T1110" s="637"/>
      <c r="U1110" s="637"/>
      <c r="V1110" s="637"/>
      <c r="W1110" s="637"/>
      <c r="X1110" s="637"/>
      <c r="Y1110" s="637"/>
      <c r="Z1110" s="637"/>
      <c r="AA1110" s="637"/>
      <c r="AB1110" s="637"/>
      <c r="AC1110" s="637"/>
      <c r="AD1110" s="637"/>
      <c r="AE1110" s="637"/>
      <c r="AF1110" s="637"/>
      <c r="AG1110" s="637"/>
      <c r="AH1110" s="637"/>
      <c r="AI1110" s="637"/>
      <c r="AJ1110" s="637"/>
      <c r="AK1110" s="637"/>
      <c r="AL1110" s="637"/>
      <c r="AM1110" s="637"/>
      <c r="AN1110" s="637"/>
      <c r="AO1110" s="637"/>
      <c r="AP1110" s="637"/>
      <c r="AQ1110" s="637"/>
      <c r="AR1110" s="637"/>
      <c r="AS1110" s="637"/>
      <c r="AT1110" s="637"/>
      <c r="AU1110" s="637"/>
      <c r="AV1110" s="637"/>
      <c r="AW1110" s="637"/>
      <c r="AX1110" s="637"/>
      <c r="AY1110" s="637"/>
      <c r="AZ1110" s="637"/>
      <c r="BA1110" s="637"/>
      <c r="BB1110" s="637"/>
      <c r="BC1110" s="637"/>
      <c r="BD1110" s="637"/>
      <c r="BE1110" s="637"/>
      <c r="BF1110" s="637"/>
      <c r="BG1110" s="637"/>
      <c r="BH1110" s="637"/>
      <c r="BI1110" s="637"/>
      <c r="BJ1110" s="637"/>
      <c r="BK1110" s="637"/>
      <c r="BL1110" s="637"/>
      <c r="BM1110" s="637"/>
      <c r="BN1110" s="637"/>
      <c r="BO1110" s="637"/>
      <c r="BP1110" s="637"/>
      <c r="BQ1110" s="637"/>
      <c r="BR1110" s="637"/>
      <c r="BS1110" s="637"/>
      <c r="BT1110" s="637"/>
      <c r="BU1110" s="637"/>
      <c r="BV1110" s="637"/>
      <c r="BW1110" s="637"/>
      <c r="BX1110" s="637"/>
      <c r="BY1110" s="637"/>
      <c r="BZ1110" s="637"/>
      <c r="CA1110" s="637"/>
      <c r="CB1110" s="637"/>
    </row>
    <row r="1111" spans="3:80">
      <c r="C1111" s="636"/>
      <c r="D1111" s="637"/>
      <c r="E1111" s="637"/>
      <c r="F1111" s="637"/>
      <c r="G1111" s="637"/>
      <c r="H1111" s="637"/>
      <c r="I1111" s="637"/>
      <c r="J1111" s="637"/>
      <c r="K1111" s="637"/>
      <c r="L1111" s="637"/>
      <c r="M1111" s="637"/>
      <c r="N1111" s="637"/>
      <c r="O1111" s="637"/>
      <c r="P1111" s="637"/>
      <c r="Q1111" s="637"/>
      <c r="R1111" s="637"/>
      <c r="S1111" s="637"/>
      <c r="T1111" s="637"/>
      <c r="U1111" s="637"/>
      <c r="V1111" s="637"/>
      <c r="W1111" s="637"/>
      <c r="X1111" s="637"/>
      <c r="Y1111" s="637"/>
      <c r="Z1111" s="637"/>
      <c r="AA1111" s="637"/>
      <c r="AB1111" s="637"/>
      <c r="AC1111" s="637"/>
      <c r="AD1111" s="637"/>
      <c r="AE1111" s="637"/>
      <c r="AF1111" s="637"/>
      <c r="AG1111" s="637"/>
      <c r="AH1111" s="637"/>
      <c r="AI1111" s="637"/>
      <c r="AJ1111" s="637"/>
      <c r="AK1111" s="637"/>
      <c r="AL1111" s="637"/>
      <c r="AM1111" s="637"/>
      <c r="AN1111" s="637"/>
      <c r="AO1111" s="637"/>
      <c r="AP1111" s="637"/>
      <c r="AQ1111" s="637"/>
      <c r="AR1111" s="637"/>
      <c r="AS1111" s="637"/>
      <c r="AT1111" s="637"/>
      <c r="AU1111" s="637"/>
      <c r="AV1111" s="637"/>
      <c r="AW1111" s="637"/>
      <c r="AX1111" s="637"/>
      <c r="AY1111" s="637"/>
      <c r="AZ1111" s="637"/>
      <c r="BA1111" s="637"/>
      <c r="BB1111" s="637"/>
      <c r="BC1111" s="637"/>
      <c r="BD1111" s="637"/>
      <c r="BE1111" s="637"/>
      <c r="BF1111" s="637"/>
      <c r="BG1111" s="637"/>
      <c r="BH1111" s="637"/>
      <c r="BI1111" s="637"/>
      <c r="BJ1111" s="637"/>
      <c r="BK1111" s="637"/>
      <c r="BL1111" s="637"/>
      <c r="BM1111" s="637"/>
      <c r="BN1111" s="637"/>
      <c r="BO1111" s="637"/>
      <c r="BP1111" s="637"/>
      <c r="BQ1111" s="637"/>
      <c r="BR1111" s="637"/>
      <c r="BS1111" s="637"/>
      <c r="BT1111" s="637"/>
      <c r="BU1111" s="637"/>
      <c r="BV1111" s="637"/>
      <c r="BW1111" s="637"/>
      <c r="BX1111" s="637"/>
      <c r="BY1111" s="637"/>
      <c r="BZ1111" s="637"/>
      <c r="CA1111" s="637"/>
      <c r="CB1111" s="637"/>
    </row>
    <row r="1112" spans="3:80">
      <c r="C1112" s="636"/>
      <c r="D1112" s="637"/>
      <c r="E1112" s="637"/>
      <c r="F1112" s="637"/>
      <c r="G1112" s="637"/>
      <c r="H1112" s="637"/>
      <c r="I1112" s="637"/>
      <c r="J1112" s="637"/>
      <c r="K1112" s="637"/>
      <c r="L1112" s="637"/>
      <c r="M1112" s="637"/>
      <c r="N1112" s="637"/>
      <c r="O1112" s="637"/>
      <c r="P1112" s="637"/>
      <c r="Q1112" s="637"/>
      <c r="R1112" s="637"/>
      <c r="S1112" s="637"/>
      <c r="T1112" s="637"/>
      <c r="U1112" s="637"/>
      <c r="V1112" s="637"/>
      <c r="W1112" s="637"/>
      <c r="X1112" s="637"/>
      <c r="Y1112" s="637"/>
      <c r="Z1112" s="637"/>
      <c r="AA1112" s="637"/>
      <c r="AB1112" s="637"/>
      <c r="AC1112" s="637"/>
      <c r="AD1112" s="637"/>
      <c r="AE1112" s="637"/>
      <c r="AF1112" s="637"/>
      <c r="AG1112" s="637"/>
      <c r="AH1112" s="637"/>
      <c r="AI1112" s="637"/>
      <c r="AJ1112" s="637"/>
      <c r="AK1112" s="637"/>
      <c r="AL1112" s="637"/>
      <c r="AM1112" s="637"/>
      <c r="AN1112" s="637"/>
      <c r="AO1112" s="637"/>
      <c r="AP1112" s="637"/>
      <c r="AQ1112" s="637"/>
      <c r="AR1112" s="637"/>
      <c r="AS1112" s="637"/>
      <c r="AT1112" s="637"/>
      <c r="AU1112" s="637"/>
      <c r="AV1112" s="637"/>
      <c r="AW1112" s="637"/>
      <c r="AX1112" s="637"/>
      <c r="AY1112" s="637"/>
      <c r="AZ1112" s="637"/>
      <c r="BA1112" s="637"/>
      <c r="BB1112" s="637"/>
      <c r="BC1112" s="637"/>
      <c r="BD1112" s="637"/>
      <c r="BE1112" s="637"/>
      <c r="BF1112" s="637"/>
      <c r="BG1112" s="637"/>
      <c r="BH1112" s="637"/>
      <c r="BI1112" s="637"/>
      <c r="BJ1112" s="637"/>
      <c r="BK1112" s="637"/>
      <c r="BL1112" s="637"/>
      <c r="BM1112" s="637"/>
      <c r="BN1112" s="637"/>
      <c r="BO1112" s="637"/>
      <c r="BP1112" s="637"/>
      <c r="BQ1112" s="637"/>
      <c r="BR1112" s="637"/>
      <c r="BS1112" s="637"/>
      <c r="BT1112" s="637"/>
      <c r="BU1112" s="637"/>
      <c r="BV1112" s="637"/>
      <c r="BW1112" s="637"/>
      <c r="BX1112" s="637"/>
      <c r="BY1112" s="637"/>
      <c r="BZ1112" s="637"/>
      <c r="CA1112" s="637"/>
      <c r="CB1112" s="637"/>
    </row>
    <row r="1113" spans="3:80">
      <c r="C1113" s="636"/>
      <c r="D1113" s="637"/>
      <c r="E1113" s="637"/>
      <c r="F1113" s="637"/>
      <c r="G1113" s="637"/>
      <c r="H1113" s="637"/>
      <c r="I1113" s="637"/>
      <c r="J1113" s="637"/>
      <c r="K1113" s="637"/>
      <c r="L1113" s="637"/>
      <c r="M1113" s="637"/>
      <c r="N1113" s="637"/>
      <c r="O1113" s="637"/>
      <c r="P1113" s="637"/>
      <c r="Q1113" s="637"/>
      <c r="R1113" s="637"/>
      <c r="S1113" s="637"/>
      <c r="T1113" s="637"/>
      <c r="U1113" s="637"/>
      <c r="V1113" s="637"/>
      <c r="W1113" s="637"/>
      <c r="X1113" s="637"/>
      <c r="Y1113" s="637"/>
      <c r="Z1113" s="637"/>
      <c r="AA1113" s="637"/>
      <c r="AB1113" s="637"/>
      <c r="AC1113" s="637"/>
      <c r="AD1113" s="637"/>
      <c r="AE1113" s="637"/>
      <c r="AF1113" s="637"/>
      <c r="AG1113" s="637"/>
      <c r="AH1113" s="637"/>
      <c r="AI1113" s="637"/>
      <c r="AJ1113" s="637"/>
      <c r="AK1113" s="637"/>
      <c r="AL1113" s="637"/>
      <c r="AM1113" s="637"/>
      <c r="AN1113" s="637"/>
      <c r="AO1113" s="637"/>
      <c r="AP1113" s="637"/>
      <c r="AQ1113" s="637"/>
      <c r="AR1113" s="637"/>
      <c r="AS1113" s="637"/>
      <c r="AT1113" s="637"/>
      <c r="AU1113" s="637"/>
      <c r="AV1113" s="637"/>
      <c r="AW1113" s="637"/>
      <c r="AX1113" s="637"/>
      <c r="AY1113" s="637"/>
      <c r="AZ1113" s="637"/>
      <c r="BA1113" s="637"/>
      <c r="BB1113" s="637"/>
      <c r="BC1113" s="637"/>
      <c r="BD1113" s="637"/>
      <c r="BE1113" s="637"/>
      <c r="BF1113" s="637"/>
      <c r="BG1113" s="637"/>
      <c r="BH1113" s="637"/>
      <c r="BI1113" s="637"/>
      <c r="BJ1113" s="637"/>
      <c r="BK1113" s="637"/>
      <c r="BL1113" s="637"/>
      <c r="BM1113" s="637"/>
      <c r="BN1113" s="637"/>
      <c r="BO1113" s="637"/>
      <c r="BP1113" s="637"/>
      <c r="BQ1113" s="637"/>
      <c r="BR1113" s="637"/>
      <c r="BS1113" s="637"/>
      <c r="BT1113" s="637"/>
      <c r="BU1113" s="637"/>
      <c r="BV1113" s="637"/>
      <c r="BW1113" s="637"/>
      <c r="BX1113" s="637"/>
      <c r="BY1113" s="637"/>
      <c r="BZ1113" s="637"/>
      <c r="CA1113" s="637"/>
      <c r="CB1113" s="637"/>
    </row>
    <row r="1114" spans="3:80">
      <c r="C1114" s="636"/>
      <c r="D1114" s="637"/>
      <c r="E1114" s="637"/>
      <c r="F1114" s="637"/>
      <c r="G1114" s="637"/>
      <c r="H1114" s="637"/>
      <c r="I1114" s="637"/>
      <c r="J1114" s="637"/>
      <c r="K1114" s="637"/>
      <c r="L1114" s="637"/>
      <c r="M1114" s="637"/>
      <c r="N1114" s="637"/>
      <c r="O1114" s="637"/>
      <c r="P1114" s="637"/>
      <c r="Q1114" s="637"/>
      <c r="R1114" s="637"/>
      <c r="S1114" s="637"/>
      <c r="T1114" s="637"/>
      <c r="U1114" s="637"/>
      <c r="V1114" s="637"/>
      <c r="W1114" s="637"/>
      <c r="X1114" s="637"/>
      <c r="Y1114" s="637"/>
      <c r="Z1114" s="637"/>
      <c r="AA1114" s="637"/>
      <c r="AB1114" s="637"/>
      <c r="AC1114" s="637"/>
      <c r="AD1114" s="637"/>
      <c r="AE1114" s="637"/>
      <c r="AF1114" s="637"/>
      <c r="AG1114" s="637"/>
      <c r="AH1114" s="637"/>
      <c r="AI1114" s="637"/>
      <c r="AJ1114" s="637"/>
      <c r="AK1114" s="637"/>
      <c r="AL1114" s="637"/>
      <c r="AM1114" s="637"/>
      <c r="AN1114" s="637"/>
      <c r="AO1114" s="637"/>
      <c r="AP1114" s="637"/>
      <c r="AQ1114" s="637"/>
      <c r="AR1114" s="637"/>
      <c r="AS1114" s="637"/>
      <c r="AT1114" s="637"/>
      <c r="AU1114" s="637"/>
      <c r="AV1114" s="637"/>
      <c r="AW1114" s="637"/>
      <c r="AX1114" s="637"/>
      <c r="AY1114" s="637"/>
      <c r="AZ1114" s="637"/>
      <c r="BA1114" s="637"/>
      <c r="BB1114" s="637"/>
      <c r="BC1114" s="637"/>
      <c r="BD1114" s="637"/>
      <c r="BE1114" s="637"/>
      <c r="BF1114" s="637"/>
      <c r="BG1114" s="637"/>
      <c r="BH1114" s="637"/>
      <c r="BI1114" s="637"/>
      <c r="BJ1114" s="637"/>
      <c r="BK1114" s="637"/>
      <c r="BL1114" s="637"/>
      <c r="BM1114" s="637"/>
      <c r="BN1114" s="637"/>
      <c r="BO1114" s="637"/>
      <c r="BP1114" s="637"/>
      <c r="BQ1114" s="637"/>
      <c r="BR1114" s="637"/>
      <c r="BS1114" s="637"/>
      <c r="BT1114" s="637"/>
      <c r="BU1114" s="637"/>
      <c r="BV1114" s="637"/>
      <c r="BW1114" s="637"/>
      <c r="BX1114" s="637"/>
      <c r="BY1114" s="637"/>
      <c r="BZ1114" s="637"/>
      <c r="CA1114" s="637"/>
      <c r="CB1114" s="637"/>
    </row>
    <row r="1115" spans="3:80">
      <c r="C1115" s="636"/>
      <c r="D1115" s="637"/>
      <c r="E1115" s="637"/>
      <c r="F1115" s="637"/>
      <c r="G1115" s="637"/>
      <c r="H1115" s="637"/>
      <c r="I1115" s="637"/>
      <c r="J1115" s="637"/>
      <c r="K1115" s="637"/>
      <c r="L1115" s="637"/>
      <c r="M1115" s="637"/>
      <c r="N1115" s="637"/>
      <c r="O1115" s="637"/>
      <c r="P1115" s="637"/>
      <c r="Q1115" s="637"/>
      <c r="R1115" s="637"/>
      <c r="S1115" s="637"/>
      <c r="T1115" s="637"/>
      <c r="U1115" s="637"/>
      <c r="V1115" s="637"/>
      <c r="W1115" s="637"/>
      <c r="X1115" s="637"/>
      <c r="Y1115" s="637"/>
      <c r="Z1115" s="637"/>
      <c r="AA1115" s="637"/>
      <c r="AB1115" s="637"/>
      <c r="AC1115" s="637"/>
      <c r="AD1115" s="637"/>
      <c r="AE1115" s="637"/>
      <c r="AF1115" s="637"/>
      <c r="AG1115" s="637"/>
      <c r="AH1115" s="637"/>
      <c r="AI1115" s="637"/>
      <c r="AJ1115" s="637"/>
      <c r="AK1115" s="637"/>
      <c r="AL1115" s="637"/>
      <c r="AM1115" s="637"/>
      <c r="AN1115" s="637"/>
      <c r="AO1115" s="637"/>
      <c r="AP1115" s="637"/>
      <c r="AQ1115" s="637"/>
      <c r="AR1115" s="637"/>
      <c r="AS1115" s="637"/>
      <c r="AT1115" s="637"/>
      <c r="AU1115" s="637"/>
      <c r="AV1115" s="637"/>
      <c r="AW1115" s="637"/>
      <c r="AX1115" s="637"/>
      <c r="AY1115" s="637"/>
      <c r="AZ1115" s="637"/>
      <c r="BA1115" s="637"/>
      <c r="BB1115" s="637"/>
      <c r="BC1115" s="637"/>
      <c r="BD1115" s="637"/>
      <c r="BE1115" s="637"/>
      <c r="BF1115" s="637"/>
      <c r="BG1115" s="637"/>
      <c r="BH1115" s="637"/>
      <c r="BI1115" s="637"/>
      <c r="BJ1115" s="637"/>
      <c r="BK1115" s="637"/>
      <c r="BL1115" s="637"/>
      <c r="BM1115" s="637"/>
      <c r="BN1115" s="637"/>
      <c r="BO1115" s="637"/>
      <c r="BP1115" s="637"/>
      <c r="BQ1115" s="637"/>
      <c r="BR1115" s="637"/>
      <c r="BS1115" s="637"/>
      <c r="BT1115" s="637"/>
      <c r="BU1115" s="637"/>
      <c r="BV1115" s="637"/>
      <c r="BW1115" s="637"/>
      <c r="BX1115" s="637"/>
      <c r="BY1115" s="637"/>
      <c r="BZ1115" s="637"/>
      <c r="CA1115" s="637"/>
      <c r="CB1115" s="637"/>
    </row>
    <row r="1116" spans="3:80">
      <c r="C1116" s="636"/>
      <c r="D1116" s="637"/>
      <c r="E1116" s="637"/>
      <c r="F1116" s="637"/>
      <c r="G1116" s="637"/>
      <c r="H1116" s="637"/>
      <c r="I1116" s="637"/>
      <c r="J1116" s="637"/>
      <c r="K1116" s="637"/>
      <c r="L1116" s="637"/>
      <c r="M1116" s="637"/>
      <c r="N1116" s="637"/>
      <c r="O1116" s="637"/>
      <c r="P1116" s="637"/>
      <c r="Q1116" s="637"/>
      <c r="R1116" s="637"/>
      <c r="S1116" s="637"/>
      <c r="T1116" s="637"/>
      <c r="U1116" s="637"/>
      <c r="V1116" s="637"/>
      <c r="W1116" s="637"/>
      <c r="X1116" s="637"/>
      <c r="Y1116" s="637"/>
      <c r="Z1116" s="637"/>
      <c r="AA1116" s="637"/>
      <c r="AB1116" s="637"/>
      <c r="AC1116" s="637"/>
      <c r="AD1116" s="637"/>
      <c r="AE1116" s="637"/>
      <c r="AF1116" s="637"/>
      <c r="AG1116" s="637"/>
      <c r="AH1116" s="637"/>
      <c r="AI1116" s="637"/>
      <c r="AJ1116" s="637"/>
      <c r="AK1116" s="637"/>
      <c r="AL1116" s="637"/>
      <c r="AM1116" s="637"/>
      <c r="AN1116" s="637"/>
      <c r="AO1116" s="637"/>
      <c r="AP1116" s="637"/>
      <c r="AQ1116" s="637"/>
      <c r="AR1116" s="637"/>
      <c r="AS1116" s="637"/>
      <c r="AT1116" s="637"/>
      <c r="AU1116" s="637"/>
      <c r="AV1116" s="637"/>
      <c r="AW1116" s="637"/>
      <c r="AX1116" s="637"/>
      <c r="AY1116" s="637"/>
      <c r="AZ1116" s="637"/>
      <c r="BA1116" s="637"/>
      <c r="BB1116" s="637"/>
      <c r="BC1116" s="637"/>
      <c r="BD1116" s="637"/>
      <c r="BE1116" s="637"/>
      <c r="BF1116" s="637"/>
      <c r="BG1116" s="637"/>
      <c r="BH1116" s="637"/>
      <c r="BI1116" s="637"/>
      <c r="BJ1116" s="637"/>
      <c r="BK1116" s="637"/>
      <c r="BL1116" s="637"/>
      <c r="BM1116" s="637"/>
      <c r="BN1116" s="637"/>
      <c r="BO1116" s="637"/>
      <c r="BP1116" s="637"/>
      <c r="BQ1116" s="637"/>
      <c r="BR1116" s="637"/>
      <c r="BS1116" s="637"/>
      <c r="BT1116" s="637"/>
      <c r="BU1116" s="637"/>
      <c r="BV1116" s="637"/>
      <c r="BW1116" s="637"/>
      <c r="BX1116" s="637"/>
      <c r="BY1116" s="637"/>
      <c r="BZ1116" s="637"/>
      <c r="CA1116" s="637"/>
      <c r="CB1116" s="637"/>
    </row>
    <row r="1117" spans="3:80">
      <c r="C1117" s="636"/>
      <c r="D1117" s="637"/>
      <c r="E1117" s="637"/>
      <c r="F1117" s="637"/>
      <c r="G1117" s="637"/>
      <c r="H1117" s="637"/>
      <c r="I1117" s="637"/>
      <c r="J1117" s="637"/>
      <c r="K1117" s="637"/>
      <c r="L1117" s="637"/>
      <c r="M1117" s="637"/>
      <c r="N1117" s="637"/>
      <c r="O1117" s="637"/>
      <c r="P1117" s="637"/>
      <c r="Q1117" s="637"/>
      <c r="R1117" s="637"/>
      <c r="S1117" s="637"/>
      <c r="T1117" s="637"/>
      <c r="U1117" s="637"/>
      <c r="V1117" s="637"/>
      <c r="W1117" s="637"/>
      <c r="X1117" s="637"/>
      <c r="Y1117" s="637"/>
      <c r="Z1117" s="637"/>
      <c r="AA1117" s="637"/>
      <c r="AB1117" s="637"/>
      <c r="AC1117" s="637"/>
      <c r="AD1117" s="637"/>
      <c r="AE1117" s="637"/>
      <c r="AF1117" s="637"/>
      <c r="AG1117" s="637"/>
      <c r="AH1117" s="637"/>
      <c r="AI1117" s="637"/>
      <c r="AJ1117" s="637"/>
      <c r="AK1117" s="637"/>
      <c r="AL1117" s="637"/>
      <c r="AM1117" s="637"/>
      <c r="AN1117" s="637"/>
      <c r="AO1117" s="637"/>
      <c r="AP1117" s="637"/>
      <c r="AQ1117" s="637"/>
      <c r="AR1117" s="637"/>
      <c r="AS1117" s="637"/>
      <c r="AT1117" s="637"/>
      <c r="AU1117" s="637"/>
      <c r="AV1117" s="637"/>
      <c r="AW1117" s="637"/>
      <c r="AX1117" s="637"/>
      <c r="AY1117" s="637"/>
      <c r="AZ1117" s="637"/>
      <c r="BA1117" s="637"/>
      <c r="BB1117" s="637"/>
      <c r="BC1117" s="637"/>
      <c r="BD1117" s="637"/>
      <c r="BE1117" s="637"/>
      <c r="BF1117" s="637"/>
      <c r="BG1117" s="637"/>
      <c r="BH1117" s="637"/>
      <c r="BI1117" s="637"/>
      <c r="BJ1117" s="637"/>
      <c r="BK1117" s="637"/>
      <c r="BL1117" s="637"/>
      <c r="BM1117" s="637"/>
      <c r="BN1117" s="637"/>
      <c r="BO1117" s="637"/>
      <c r="BP1117" s="637"/>
      <c r="BQ1117" s="637"/>
      <c r="BR1117" s="637"/>
      <c r="BS1117" s="637"/>
      <c r="BT1117" s="637"/>
      <c r="BU1117" s="637"/>
      <c r="BV1117" s="637"/>
      <c r="BW1117" s="637"/>
      <c r="BX1117" s="637"/>
      <c r="BY1117" s="637"/>
      <c r="BZ1117" s="637"/>
      <c r="CA1117" s="637"/>
      <c r="CB1117" s="637"/>
    </row>
    <row r="1118" spans="3:80">
      <c r="C1118" s="636"/>
      <c r="D1118" s="637"/>
      <c r="E1118" s="637"/>
      <c r="F1118" s="637"/>
      <c r="G1118" s="637"/>
      <c r="H1118" s="637"/>
      <c r="I1118" s="637"/>
      <c r="J1118" s="637"/>
      <c r="K1118" s="637"/>
      <c r="L1118" s="637"/>
      <c r="M1118" s="637"/>
      <c r="N1118" s="637"/>
      <c r="O1118" s="637"/>
      <c r="P1118" s="637"/>
      <c r="Q1118" s="637"/>
      <c r="R1118" s="637"/>
      <c r="S1118" s="637"/>
      <c r="T1118" s="637"/>
      <c r="U1118" s="637"/>
      <c r="V1118" s="637"/>
      <c r="W1118" s="637"/>
      <c r="X1118" s="637"/>
      <c r="Y1118" s="637"/>
      <c r="Z1118" s="637"/>
      <c r="AA1118" s="637"/>
      <c r="AB1118" s="637"/>
      <c r="AC1118" s="637"/>
      <c r="AD1118" s="637"/>
      <c r="AE1118" s="637"/>
      <c r="AF1118" s="637"/>
      <c r="AG1118" s="637"/>
      <c r="AH1118" s="637"/>
      <c r="AI1118" s="637"/>
      <c r="AJ1118" s="637"/>
      <c r="AK1118" s="637"/>
      <c r="AL1118" s="637"/>
      <c r="AM1118" s="637"/>
      <c r="AN1118" s="637"/>
      <c r="AO1118" s="637"/>
      <c r="AP1118" s="637"/>
      <c r="AQ1118" s="637"/>
      <c r="AR1118" s="637"/>
      <c r="AS1118" s="637"/>
      <c r="AT1118" s="637"/>
      <c r="AU1118" s="637"/>
      <c r="AV1118" s="637"/>
      <c r="AW1118" s="637"/>
      <c r="AX1118" s="637"/>
      <c r="AY1118" s="637"/>
      <c r="AZ1118" s="637"/>
      <c r="BA1118" s="637"/>
      <c r="BB1118" s="637"/>
      <c r="BC1118" s="637"/>
      <c r="BD1118" s="637"/>
      <c r="BE1118" s="637"/>
      <c r="BF1118" s="637"/>
      <c r="BG1118" s="637"/>
      <c r="BH1118" s="637"/>
      <c r="BI1118" s="637"/>
      <c r="BJ1118" s="637"/>
      <c r="BK1118" s="637"/>
      <c r="BL1118" s="637"/>
      <c r="BM1118" s="637"/>
      <c r="BN1118" s="637"/>
      <c r="BO1118" s="637"/>
      <c r="BP1118" s="637"/>
      <c r="BQ1118" s="637"/>
      <c r="BR1118" s="637"/>
      <c r="BS1118" s="637"/>
      <c r="BT1118" s="637"/>
      <c r="BU1118" s="637"/>
      <c r="BV1118" s="637"/>
      <c r="BW1118" s="637"/>
      <c r="BX1118" s="637"/>
      <c r="BY1118" s="637"/>
      <c r="BZ1118" s="637"/>
      <c r="CA1118" s="637"/>
      <c r="CB1118" s="637"/>
    </row>
    <row r="1119" spans="3:80">
      <c r="C1119" s="636"/>
      <c r="D1119" s="637"/>
      <c r="E1119" s="637"/>
      <c r="F1119" s="637"/>
      <c r="G1119" s="637"/>
      <c r="H1119" s="637"/>
      <c r="I1119" s="637"/>
      <c r="J1119" s="637"/>
      <c r="K1119" s="637"/>
      <c r="L1119" s="637"/>
      <c r="M1119" s="637"/>
      <c r="N1119" s="637"/>
      <c r="O1119" s="637"/>
      <c r="P1119" s="637"/>
      <c r="Q1119" s="637"/>
      <c r="R1119" s="637"/>
      <c r="S1119" s="637"/>
      <c r="T1119" s="637"/>
      <c r="U1119" s="637"/>
      <c r="V1119" s="637"/>
      <c r="W1119" s="637"/>
      <c r="X1119" s="637"/>
      <c r="Y1119" s="637"/>
      <c r="Z1119" s="637"/>
      <c r="AA1119" s="637"/>
      <c r="AB1119" s="637"/>
      <c r="AC1119" s="637"/>
      <c r="AD1119" s="637"/>
      <c r="AE1119" s="637"/>
      <c r="AF1119" s="637"/>
      <c r="AG1119" s="637"/>
      <c r="AH1119" s="637"/>
      <c r="AI1119" s="637"/>
      <c r="AJ1119" s="637"/>
      <c r="AK1119" s="637"/>
      <c r="AL1119" s="637"/>
      <c r="AM1119" s="637"/>
      <c r="AN1119" s="637"/>
      <c r="AO1119" s="637"/>
      <c r="AP1119" s="637"/>
      <c r="AQ1119" s="637"/>
      <c r="AR1119" s="637"/>
      <c r="AS1119" s="637"/>
      <c r="AT1119" s="637"/>
      <c r="AU1119" s="637"/>
      <c r="AV1119" s="637"/>
      <c r="AW1119" s="637"/>
      <c r="AX1119" s="637"/>
      <c r="AY1119" s="637"/>
      <c r="AZ1119" s="637"/>
      <c r="BA1119" s="637"/>
      <c r="BB1119" s="637"/>
      <c r="BC1119" s="637"/>
      <c r="BD1119" s="637"/>
      <c r="BE1119" s="637"/>
      <c r="BF1119" s="637"/>
      <c r="BG1119" s="637"/>
      <c r="BH1119" s="637"/>
      <c r="BI1119" s="637"/>
      <c r="BJ1119" s="637"/>
      <c r="BK1119" s="637"/>
      <c r="BL1119" s="637"/>
      <c r="BM1119" s="637"/>
      <c r="BN1119" s="637"/>
      <c r="BO1119" s="637"/>
      <c r="BP1119" s="637"/>
      <c r="BQ1119" s="637"/>
      <c r="BR1119" s="637"/>
      <c r="BS1119" s="637"/>
      <c r="BT1119" s="637"/>
      <c r="BU1119" s="637"/>
      <c r="BV1119" s="637"/>
      <c r="BW1119" s="637"/>
      <c r="BX1119" s="637"/>
      <c r="BY1119" s="637"/>
      <c r="BZ1119" s="637"/>
      <c r="CA1119" s="637"/>
      <c r="CB1119" s="637"/>
    </row>
    <row r="1120" spans="3:80">
      <c r="C1120" s="636"/>
      <c r="D1120" s="637"/>
      <c r="E1120" s="637"/>
      <c r="F1120" s="637"/>
      <c r="G1120" s="637"/>
      <c r="H1120" s="637"/>
      <c r="I1120" s="637"/>
      <c r="J1120" s="637"/>
      <c r="K1120" s="637"/>
      <c r="L1120" s="637"/>
      <c r="M1120" s="637"/>
      <c r="N1120" s="637"/>
      <c r="O1120" s="637"/>
      <c r="P1120" s="637"/>
      <c r="Q1120" s="637"/>
      <c r="R1120" s="637"/>
      <c r="S1120" s="637"/>
      <c r="T1120" s="637"/>
      <c r="U1120" s="637"/>
      <c r="V1120" s="637"/>
      <c r="W1120" s="637"/>
      <c r="X1120" s="637"/>
      <c r="Y1120" s="637"/>
      <c r="Z1120" s="637"/>
      <c r="AA1120" s="637"/>
      <c r="AB1120" s="637"/>
      <c r="AC1120" s="637"/>
      <c r="AD1120" s="637"/>
      <c r="AE1120" s="637"/>
      <c r="AF1120" s="637"/>
      <c r="AG1120" s="637"/>
      <c r="AH1120" s="637"/>
      <c r="AI1120" s="637"/>
      <c r="AJ1120" s="637"/>
      <c r="AK1120" s="637"/>
      <c r="AL1120" s="637"/>
      <c r="AM1120" s="637"/>
      <c r="AN1120" s="637"/>
      <c r="AO1120" s="637"/>
      <c r="AP1120" s="637"/>
      <c r="AQ1120" s="637"/>
      <c r="AR1120" s="637"/>
      <c r="AS1120" s="637"/>
      <c r="AT1120" s="637"/>
      <c r="AU1120" s="637"/>
      <c r="AV1120" s="637"/>
      <c r="AW1120" s="637"/>
      <c r="AX1120" s="637"/>
      <c r="AY1120" s="637"/>
      <c r="AZ1120" s="637"/>
      <c r="BA1120" s="637"/>
      <c r="BB1120" s="637"/>
      <c r="BC1120" s="637"/>
      <c r="BD1120" s="637"/>
      <c r="BE1120" s="637"/>
      <c r="BF1120" s="637"/>
      <c r="BG1120" s="637"/>
      <c r="BH1120" s="637"/>
      <c r="BI1120" s="637"/>
      <c r="BJ1120" s="637"/>
      <c r="BK1120" s="637"/>
      <c r="BL1120" s="637"/>
      <c r="BM1120" s="637"/>
      <c r="BN1120" s="637"/>
      <c r="BO1120" s="637"/>
      <c r="BP1120" s="637"/>
      <c r="BQ1120" s="637"/>
      <c r="BR1120" s="637"/>
      <c r="BS1120" s="637"/>
      <c r="BT1120" s="637"/>
      <c r="BU1120" s="637"/>
      <c r="BV1120" s="637"/>
      <c r="BW1120" s="637"/>
      <c r="BX1120" s="637"/>
      <c r="BY1120" s="637"/>
      <c r="BZ1120" s="637"/>
      <c r="CA1120" s="637"/>
      <c r="CB1120" s="637"/>
    </row>
    <row r="1121" spans="3:80">
      <c r="C1121" s="636"/>
      <c r="D1121" s="637"/>
      <c r="E1121" s="637"/>
      <c r="F1121" s="637"/>
      <c r="G1121" s="637"/>
      <c r="H1121" s="637"/>
      <c r="I1121" s="637"/>
      <c r="J1121" s="637"/>
      <c r="K1121" s="637"/>
      <c r="L1121" s="637"/>
      <c r="M1121" s="637"/>
      <c r="N1121" s="637"/>
      <c r="O1121" s="637"/>
      <c r="P1121" s="637"/>
      <c r="Q1121" s="637"/>
      <c r="R1121" s="637"/>
      <c r="S1121" s="637"/>
      <c r="T1121" s="637"/>
      <c r="U1121" s="637"/>
      <c r="V1121" s="637"/>
      <c r="W1121" s="637"/>
      <c r="X1121" s="637"/>
      <c r="Y1121" s="637"/>
      <c r="Z1121" s="637"/>
      <c r="AA1121" s="637"/>
      <c r="AB1121" s="637"/>
      <c r="AC1121" s="637"/>
      <c r="AD1121" s="637"/>
      <c r="AE1121" s="637"/>
      <c r="AF1121" s="637"/>
      <c r="AG1121" s="637"/>
      <c r="AH1121" s="637"/>
      <c r="AI1121" s="637"/>
      <c r="AJ1121" s="637"/>
      <c r="AK1121" s="637"/>
      <c r="AL1121" s="637"/>
      <c r="AM1121" s="637"/>
      <c r="AN1121" s="637"/>
      <c r="AO1121" s="637"/>
      <c r="AP1121" s="637"/>
      <c r="AQ1121" s="637"/>
      <c r="AR1121" s="637"/>
      <c r="AS1121" s="637"/>
      <c r="AT1121" s="637"/>
      <c r="AU1121" s="637"/>
      <c r="AV1121" s="637"/>
      <c r="AW1121" s="637"/>
      <c r="AX1121" s="637"/>
      <c r="AY1121" s="637"/>
      <c r="AZ1121" s="637"/>
      <c r="BA1121" s="637"/>
      <c r="BB1121" s="637"/>
      <c r="BC1121" s="637"/>
      <c r="BD1121" s="637"/>
      <c r="BE1121" s="637"/>
      <c r="BF1121" s="637"/>
      <c r="BG1121" s="637"/>
      <c r="BH1121" s="637"/>
      <c r="BI1121" s="637"/>
      <c r="BJ1121" s="637"/>
      <c r="BK1121" s="637"/>
      <c r="BL1121" s="637"/>
      <c r="BM1121" s="637"/>
      <c r="BN1121" s="637"/>
      <c r="BO1121" s="637"/>
      <c r="BP1121" s="637"/>
      <c r="BQ1121" s="637"/>
      <c r="BR1121" s="637"/>
      <c r="BS1121" s="637"/>
      <c r="BT1121" s="637"/>
      <c r="BU1121" s="637"/>
      <c r="BV1121" s="637"/>
      <c r="BW1121" s="637"/>
      <c r="BX1121" s="637"/>
      <c r="BY1121" s="637"/>
      <c r="BZ1121" s="637"/>
      <c r="CA1121" s="637"/>
      <c r="CB1121" s="637"/>
    </row>
    <row r="1122" spans="3:80">
      <c r="C1122" s="636"/>
      <c r="D1122" s="637"/>
      <c r="E1122" s="637"/>
      <c r="F1122" s="637"/>
      <c r="G1122" s="637"/>
      <c r="H1122" s="637"/>
      <c r="I1122" s="637"/>
      <c r="J1122" s="637"/>
      <c r="K1122" s="637"/>
      <c r="L1122" s="637"/>
      <c r="M1122" s="637"/>
      <c r="N1122" s="637"/>
      <c r="O1122" s="637"/>
      <c r="P1122" s="637"/>
      <c r="Q1122" s="637"/>
      <c r="R1122" s="637"/>
      <c r="S1122" s="637"/>
      <c r="T1122" s="637"/>
      <c r="U1122" s="637"/>
      <c r="V1122" s="637"/>
      <c r="W1122" s="637"/>
      <c r="X1122" s="637"/>
      <c r="Y1122" s="637"/>
      <c r="Z1122" s="637"/>
      <c r="AA1122" s="637"/>
      <c r="AB1122" s="637"/>
      <c r="AC1122" s="637"/>
      <c r="AD1122" s="637"/>
      <c r="AE1122" s="637"/>
      <c r="AF1122" s="637"/>
      <c r="AG1122" s="637"/>
      <c r="AH1122" s="637"/>
      <c r="AI1122" s="637"/>
      <c r="AJ1122" s="637"/>
      <c r="AK1122" s="637"/>
      <c r="AL1122" s="637"/>
      <c r="AM1122" s="637"/>
      <c r="AN1122" s="637"/>
      <c r="AO1122" s="637"/>
      <c r="AP1122" s="637"/>
      <c r="AQ1122" s="637"/>
      <c r="AR1122" s="637"/>
      <c r="AS1122" s="637"/>
      <c r="AT1122" s="637"/>
      <c r="AU1122" s="637"/>
      <c r="AV1122" s="637"/>
      <c r="AW1122" s="637"/>
      <c r="AX1122" s="637"/>
      <c r="AY1122" s="637"/>
      <c r="AZ1122" s="637"/>
      <c r="BA1122" s="637"/>
      <c r="BB1122" s="637"/>
      <c r="BC1122" s="637"/>
      <c r="BD1122" s="637"/>
      <c r="BE1122" s="637"/>
      <c r="BF1122" s="637"/>
      <c r="BG1122" s="637"/>
      <c r="BH1122" s="637"/>
      <c r="BI1122" s="637"/>
      <c r="BJ1122" s="637"/>
      <c r="BK1122" s="637"/>
      <c r="BL1122" s="637"/>
      <c r="BM1122" s="637"/>
      <c r="BN1122" s="637"/>
      <c r="BO1122" s="637"/>
      <c r="BP1122" s="637"/>
      <c r="BQ1122" s="637"/>
      <c r="BR1122" s="637"/>
      <c r="BS1122" s="637"/>
      <c r="BT1122" s="637"/>
      <c r="BU1122" s="637"/>
      <c r="BV1122" s="637"/>
      <c r="BW1122" s="637"/>
      <c r="BX1122" s="637"/>
      <c r="BY1122" s="637"/>
      <c r="BZ1122" s="637"/>
      <c r="CA1122" s="637"/>
      <c r="CB1122" s="637"/>
    </row>
    <row r="1123" spans="3:80">
      <c r="C1123" s="636"/>
      <c r="D1123" s="637"/>
      <c r="E1123" s="637"/>
      <c r="F1123" s="637"/>
      <c r="G1123" s="637"/>
      <c r="H1123" s="637"/>
      <c r="I1123" s="637"/>
      <c r="J1123" s="637"/>
      <c r="K1123" s="637"/>
      <c r="L1123" s="637"/>
      <c r="M1123" s="637"/>
      <c r="N1123" s="637"/>
      <c r="O1123" s="637"/>
      <c r="P1123" s="637"/>
      <c r="Q1123" s="637"/>
      <c r="R1123" s="637"/>
      <c r="S1123" s="637"/>
      <c r="T1123" s="637"/>
      <c r="U1123" s="637"/>
      <c r="V1123" s="637"/>
      <c r="W1123" s="637"/>
      <c r="X1123" s="637"/>
      <c r="Y1123" s="637"/>
      <c r="Z1123" s="637"/>
      <c r="AA1123" s="637"/>
      <c r="AB1123" s="637"/>
      <c r="AC1123" s="637"/>
      <c r="AD1123" s="637"/>
      <c r="AE1123" s="637"/>
      <c r="AF1123" s="637"/>
      <c r="AG1123" s="637"/>
      <c r="AH1123" s="637"/>
      <c r="AI1123" s="637"/>
      <c r="AJ1123" s="637"/>
      <c r="AK1123" s="637"/>
      <c r="AL1123" s="637"/>
      <c r="AM1123" s="637"/>
      <c r="AN1123" s="637"/>
      <c r="AO1123" s="637"/>
      <c r="AP1123" s="637"/>
      <c r="AQ1123" s="637"/>
      <c r="AR1123" s="637"/>
      <c r="AS1123" s="637"/>
      <c r="AT1123" s="637"/>
      <c r="AU1123" s="637"/>
      <c r="AV1123" s="637"/>
      <c r="AW1123" s="637"/>
      <c r="AX1123" s="637"/>
      <c r="AY1123" s="637"/>
      <c r="AZ1123" s="637"/>
      <c r="BA1123" s="637"/>
      <c r="BB1123" s="637"/>
      <c r="BC1123" s="637"/>
      <c r="BD1123" s="637"/>
      <c r="BE1123" s="637"/>
      <c r="BF1123" s="637"/>
      <c r="BG1123" s="637"/>
      <c r="BH1123" s="637"/>
      <c r="BI1123" s="637"/>
      <c r="BJ1123" s="637"/>
      <c r="BK1123" s="637"/>
      <c r="BL1123" s="637"/>
      <c r="BM1123" s="637"/>
      <c r="BN1123" s="637"/>
      <c r="BO1123" s="637"/>
      <c r="BP1123" s="637"/>
      <c r="BQ1123" s="637"/>
      <c r="BR1123" s="637"/>
      <c r="BS1123" s="637"/>
      <c r="BT1123" s="637"/>
      <c r="BU1123" s="637"/>
      <c r="BV1123" s="637"/>
      <c r="BW1123" s="637"/>
      <c r="BX1123" s="637"/>
      <c r="BY1123" s="637"/>
      <c r="BZ1123" s="637"/>
      <c r="CA1123" s="637"/>
      <c r="CB1123" s="637"/>
    </row>
    <row r="1124" spans="3:80">
      <c r="C1124" s="636"/>
      <c r="D1124" s="637"/>
      <c r="E1124" s="637"/>
      <c r="F1124" s="637"/>
      <c r="G1124" s="637"/>
      <c r="H1124" s="637"/>
      <c r="I1124" s="637"/>
      <c r="J1124" s="637"/>
      <c r="K1124" s="637"/>
      <c r="L1124" s="637"/>
      <c r="M1124" s="637"/>
      <c r="N1124" s="637"/>
      <c r="O1124" s="637"/>
      <c r="P1124" s="637"/>
      <c r="Q1124" s="637"/>
      <c r="R1124" s="637"/>
      <c r="S1124" s="637"/>
      <c r="T1124" s="637"/>
      <c r="U1124" s="637"/>
      <c r="V1124" s="637"/>
      <c r="W1124" s="637"/>
      <c r="X1124" s="637"/>
      <c r="Y1124" s="637"/>
      <c r="Z1124" s="637"/>
      <c r="AA1124" s="637"/>
      <c r="AB1124" s="637"/>
      <c r="AC1124" s="637"/>
      <c r="AD1124" s="637"/>
      <c r="AE1124" s="637"/>
      <c r="AF1124" s="637"/>
      <c r="AG1124" s="637"/>
      <c r="AH1124" s="637"/>
      <c r="AI1124" s="637"/>
      <c r="AJ1124" s="637"/>
      <c r="AK1124" s="637"/>
      <c r="AL1124" s="637"/>
      <c r="AM1124" s="637"/>
      <c r="AN1124" s="637"/>
      <c r="AO1124" s="637"/>
      <c r="AP1124" s="637"/>
      <c r="AQ1124" s="637"/>
      <c r="AR1124" s="637"/>
      <c r="AS1124" s="637"/>
      <c r="AT1124" s="637"/>
      <c r="AU1124" s="637"/>
      <c r="AV1124" s="637"/>
      <c r="AW1124" s="637"/>
      <c r="AX1124" s="637"/>
      <c r="AY1124" s="637"/>
      <c r="AZ1124" s="637"/>
      <c r="BA1124" s="637"/>
      <c r="BB1124" s="637"/>
      <c r="BC1124" s="637"/>
      <c r="BD1124" s="637"/>
      <c r="BE1124" s="637"/>
      <c r="BF1124" s="637"/>
      <c r="BG1124" s="637"/>
      <c r="BH1124" s="637"/>
      <c r="BI1124" s="637"/>
      <c r="BJ1124" s="637"/>
      <c r="BK1124" s="637"/>
      <c r="BL1124" s="637"/>
      <c r="BM1124" s="637"/>
      <c r="BN1124" s="637"/>
      <c r="BO1124" s="637"/>
      <c r="BP1124" s="637"/>
      <c r="BQ1124" s="637"/>
      <c r="BR1124" s="637"/>
      <c r="BS1124" s="637"/>
      <c r="BT1124" s="637"/>
      <c r="BU1124" s="637"/>
      <c r="BV1124" s="637"/>
      <c r="BW1124" s="637"/>
      <c r="BX1124" s="637"/>
      <c r="BY1124" s="637"/>
      <c r="BZ1124" s="637"/>
      <c r="CA1124" s="637"/>
      <c r="CB1124" s="637"/>
    </row>
    <row r="1125" spans="3:80">
      <c r="C1125" s="636"/>
      <c r="D1125" s="637"/>
      <c r="E1125" s="637"/>
      <c r="F1125" s="637"/>
      <c r="G1125" s="637"/>
      <c r="H1125" s="637"/>
      <c r="I1125" s="637"/>
      <c r="J1125" s="637"/>
      <c r="K1125" s="637"/>
      <c r="L1125" s="637"/>
      <c r="M1125" s="637"/>
      <c r="N1125" s="637"/>
      <c r="O1125" s="637"/>
      <c r="P1125" s="637"/>
      <c r="Q1125" s="637"/>
      <c r="R1125" s="637"/>
      <c r="S1125" s="637"/>
      <c r="T1125" s="637"/>
      <c r="U1125" s="637"/>
      <c r="V1125" s="637"/>
      <c r="W1125" s="637"/>
      <c r="X1125" s="637"/>
      <c r="Y1125" s="637"/>
      <c r="Z1125" s="637"/>
      <c r="AA1125" s="637"/>
      <c r="AB1125" s="637"/>
      <c r="AC1125" s="637"/>
      <c r="AD1125" s="637"/>
      <c r="AE1125" s="637"/>
      <c r="AF1125" s="637"/>
      <c r="AG1125" s="637"/>
      <c r="AH1125" s="637"/>
      <c r="AI1125" s="637"/>
      <c r="AJ1125" s="637"/>
      <c r="AK1125" s="637"/>
      <c r="AL1125" s="637"/>
      <c r="AM1125" s="637"/>
      <c r="AN1125" s="637"/>
      <c r="AO1125" s="637"/>
      <c r="AP1125" s="637"/>
      <c r="AQ1125" s="637"/>
      <c r="AR1125" s="637"/>
      <c r="AS1125" s="637"/>
      <c r="AT1125" s="637"/>
      <c r="AU1125" s="637"/>
      <c r="AV1125" s="637"/>
      <c r="AW1125" s="637"/>
      <c r="AX1125" s="637"/>
      <c r="AY1125" s="637"/>
      <c r="AZ1125" s="637"/>
      <c r="BA1125" s="637"/>
      <c r="BB1125" s="637"/>
      <c r="BC1125" s="637"/>
      <c r="BD1125" s="637"/>
      <c r="BE1125" s="637"/>
      <c r="BF1125" s="637"/>
      <c r="BG1125" s="637"/>
      <c r="BH1125" s="637"/>
      <c r="BI1125" s="637"/>
      <c r="BJ1125" s="637"/>
      <c r="BK1125" s="637"/>
      <c r="BL1125" s="637"/>
      <c r="BM1125" s="637"/>
      <c r="BN1125" s="637"/>
      <c r="BO1125" s="637"/>
      <c r="BP1125" s="637"/>
      <c r="BQ1125" s="637"/>
      <c r="BR1125" s="637"/>
      <c r="BS1125" s="637"/>
      <c r="BT1125" s="637"/>
      <c r="BU1125" s="637"/>
      <c r="BV1125" s="637"/>
      <c r="BW1125" s="637"/>
      <c r="BX1125" s="637"/>
      <c r="BY1125" s="637"/>
      <c r="BZ1125" s="637"/>
      <c r="CA1125" s="637"/>
      <c r="CB1125" s="637"/>
    </row>
    <row r="1126" spans="3:80">
      <c r="C1126" s="636"/>
      <c r="D1126" s="637"/>
      <c r="E1126" s="637"/>
      <c r="F1126" s="637"/>
      <c r="G1126" s="637"/>
      <c r="H1126" s="637"/>
      <c r="I1126" s="637"/>
      <c r="J1126" s="637"/>
      <c r="K1126" s="637"/>
      <c r="L1126" s="637"/>
      <c r="M1126" s="637"/>
      <c r="N1126" s="637"/>
      <c r="O1126" s="637"/>
      <c r="P1126" s="637"/>
      <c r="Q1126" s="637"/>
      <c r="R1126" s="637"/>
      <c r="S1126" s="637"/>
      <c r="T1126" s="637"/>
      <c r="U1126" s="637"/>
      <c r="V1126" s="637"/>
      <c r="W1126" s="637"/>
      <c r="X1126" s="637"/>
      <c r="Y1126" s="637"/>
      <c r="Z1126" s="637"/>
      <c r="AA1126" s="637"/>
      <c r="AB1126" s="637"/>
      <c r="AC1126" s="637"/>
      <c r="AD1126" s="637"/>
      <c r="AE1126" s="637"/>
      <c r="AF1126" s="637"/>
      <c r="AG1126" s="637"/>
      <c r="AH1126" s="637"/>
      <c r="AI1126" s="637"/>
      <c r="AJ1126" s="637"/>
      <c r="AK1126" s="637"/>
      <c r="AL1126" s="637"/>
      <c r="AM1126" s="637"/>
      <c r="AN1126" s="637"/>
      <c r="AO1126" s="637"/>
      <c r="AP1126" s="637"/>
      <c r="AQ1126" s="637"/>
      <c r="AR1126" s="637"/>
      <c r="AS1126" s="637"/>
      <c r="AT1126" s="637"/>
      <c r="AU1126" s="637"/>
      <c r="AV1126" s="637"/>
      <c r="AW1126" s="637"/>
      <c r="AX1126" s="637"/>
      <c r="AY1126" s="637"/>
      <c r="AZ1126" s="637"/>
      <c r="BA1126" s="637"/>
      <c r="BB1126" s="637"/>
      <c r="BC1126" s="637"/>
      <c r="BD1126" s="637"/>
      <c r="BE1126" s="637"/>
      <c r="BF1126" s="637"/>
      <c r="BG1126" s="637"/>
      <c r="BH1126" s="637"/>
      <c r="BI1126" s="637"/>
      <c r="BJ1126" s="637"/>
      <c r="BK1126" s="637"/>
      <c r="BL1126" s="637"/>
      <c r="BM1126" s="637"/>
      <c r="BN1126" s="637"/>
      <c r="BO1126" s="637"/>
      <c r="BP1126" s="637"/>
      <c r="BQ1126" s="637"/>
      <c r="BR1126" s="637"/>
      <c r="BS1126" s="637"/>
      <c r="BT1126" s="637"/>
      <c r="BU1126" s="637"/>
      <c r="BV1126" s="637"/>
      <c r="BW1126" s="637"/>
      <c r="BX1126" s="637"/>
      <c r="BY1126" s="637"/>
      <c r="BZ1126" s="637"/>
      <c r="CA1126" s="637"/>
      <c r="CB1126" s="637"/>
    </row>
    <row r="1127" spans="3:80">
      <c r="C1127" s="636"/>
      <c r="D1127" s="637"/>
      <c r="E1127" s="637"/>
      <c r="F1127" s="637"/>
      <c r="G1127" s="637"/>
      <c r="H1127" s="637"/>
      <c r="I1127" s="637"/>
      <c r="J1127" s="637"/>
      <c r="K1127" s="637"/>
      <c r="L1127" s="637"/>
      <c r="M1127" s="637"/>
      <c r="N1127" s="637"/>
      <c r="O1127" s="637"/>
      <c r="P1127" s="637"/>
      <c r="Q1127" s="637"/>
      <c r="R1127" s="637"/>
      <c r="S1127" s="637"/>
      <c r="T1127" s="637"/>
      <c r="U1127" s="637"/>
      <c r="V1127" s="637"/>
      <c r="W1127" s="637"/>
      <c r="X1127" s="637"/>
      <c r="Y1127" s="637"/>
      <c r="Z1127" s="637"/>
      <c r="AA1127" s="637"/>
      <c r="AB1127" s="637"/>
      <c r="AC1127" s="637"/>
      <c r="AD1127" s="637"/>
      <c r="AE1127" s="637"/>
      <c r="AF1127" s="637"/>
      <c r="AG1127" s="637"/>
      <c r="AH1127" s="637"/>
      <c r="AI1127" s="637"/>
      <c r="AJ1127" s="637"/>
      <c r="AK1127" s="637"/>
      <c r="AL1127" s="637"/>
      <c r="AM1127" s="637"/>
      <c r="AN1127" s="637"/>
      <c r="AO1127" s="637"/>
      <c r="AP1127" s="637"/>
      <c r="AQ1127" s="637"/>
      <c r="AR1127" s="637"/>
      <c r="AS1127" s="637"/>
      <c r="AT1127" s="637"/>
      <c r="AU1127" s="637"/>
      <c r="AV1127" s="637"/>
      <c r="AW1127" s="637"/>
      <c r="AX1127" s="637"/>
      <c r="AY1127" s="637"/>
      <c r="AZ1127" s="637"/>
      <c r="BA1127" s="637"/>
      <c r="BB1127" s="637"/>
      <c r="BC1127" s="637"/>
      <c r="BD1127" s="637"/>
      <c r="BE1127" s="637"/>
      <c r="BF1127" s="637"/>
      <c r="BG1127" s="637"/>
      <c r="BH1127" s="637"/>
      <c r="BI1127" s="637"/>
      <c r="BJ1127" s="637"/>
      <c r="BK1127" s="637"/>
      <c r="BL1127" s="637"/>
      <c r="BM1127" s="637"/>
      <c r="BN1127" s="637"/>
      <c r="BO1127" s="637"/>
      <c r="BP1127" s="637"/>
      <c r="BQ1127" s="637"/>
      <c r="BR1127" s="637"/>
      <c r="BS1127" s="637"/>
      <c r="BT1127" s="637"/>
      <c r="BU1127" s="637"/>
      <c r="BV1127" s="637"/>
      <c r="BW1127" s="637"/>
      <c r="BX1127" s="637"/>
      <c r="BY1127" s="637"/>
      <c r="BZ1127" s="637"/>
      <c r="CA1127" s="637"/>
      <c r="CB1127" s="637"/>
    </row>
    <row r="1128" spans="3:80">
      <c r="C1128" s="636"/>
      <c r="D1128" s="637"/>
      <c r="E1128" s="637"/>
      <c r="F1128" s="637"/>
      <c r="G1128" s="637"/>
      <c r="H1128" s="637"/>
      <c r="I1128" s="637"/>
      <c r="J1128" s="637"/>
      <c r="K1128" s="637"/>
      <c r="L1128" s="637"/>
      <c r="M1128" s="637"/>
      <c r="N1128" s="637"/>
      <c r="O1128" s="637"/>
      <c r="P1128" s="637"/>
      <c r="Q1128" s="637"/>
      <c r="R1128" s="637"/>
      <c r="S1128" s="637"/>
      <c r="T1128" s="637"/>
      <c r="U1128" s="637"/>
      <c r="V1128" s="637"/>
      <c r="W1128" s="637"/>
      <c r="X1128" s="637"/>
      <c r="Y1128" s="637"/>
      <c r="Z1128" s="637"/>
      <c r="AA1128" s="637"/>
      <c r="AB1128" s="637"/>
      <c r="AC1128" s="637"/>
      <c r="AD1128" s="637"/>
      <c r="AE1128" s="637"/>
      <c r="AF1128" s="637"/>
      <c r="AG1128" s="637"/>
      <c r="AH1128" s="637"/>
      <c r="AI1128" s="637"/>
      <c r="AJ1128" s="637"/>
      <c r="AK1128" s="637"/>
      <c r="AL1128" s="637"/>
      <c r="AM1128" s="637"/>
      <c r="AN1128" s="637"/>
      <c r="AO1128" s="637"/>
      <c r="AP1128" s="637"/>
      <c r="AQ1128" s="637"/>
      <c r="AR1128" s="637"/>
      <c r="AS1128" s="637"/>
      <c r="AT1128" s="637"/>
      <c r="AU1128" s="637"/>
      <c r="AV1128" s="637"/>
      <c r="AW1128" s="637"/>
      <c r="AX1128" s="637"/>
      <c r="AY1128" s="637"/>
      <c r="AZ1128" s="637"/>
      <c r="BA1128" s="637"/>
      <c r="BB1128" s="637"/>
      <c r="BC1128" s="637"/>
      <c r="BD1128" s="637"/>
      <c r="BE1128" s="637"/>
      <c r="BF1128" s="637"/>
      <c r="BG1128" s="637"/>
      <c r="BH1128" s="637"/>
      <c r="BI1128" s="637"/>
      <c r="BJ1128" s="637"/>
      <c r="BK1128" s="637"/>
      <c r="BL1128" s="637"/>
      <c r="BM1128" s="637"/>
      <c r="BN1128" s="637"/>
      <c r="BO1128" s="637"/>
      <c r="BP1128" s="637"/>
      <c r="BQ1128" s="637"/>
      <c r="BR1128" s="637"/>
      <c r="BS1128" s="637"/>
      <c r="BT1128" s="637"/>
      <c r="BU1128" s="637"/>
      <c r="BV1128" s="637"/>
      <c r="BW1128" s="637"/>
      <c r="BX1128" s="637"/>
      <c r="BY1128" s="637"/>
      <c r="BZ1128" s="637"/>
      <c r="CA1128" s="637"/>
      <c r="CB1128" s="637"/>
    </row>
    <row r="1129" spans="3:80">
      <c r="C1129" s="636"/>
      <c r="D1129" s="637"/>
      <c r="E1129" s="637"/>
      <c r="F1129" s="637"/>
      <c r="G1129" s="637"/>
      <c r="H1129" s="637"/>
      <c r="I1129" s="637"/>
      <c r="J1129" s="637"/>
      <c r="K1129" s="637"/>
      <c r="L1129" s="637"/>
      <c r="M1129" s="637"/>
      <c r="N1129" s="637"/>
      <c r="O1129" s="637"/>
      <c r="P1129" s="637"/>
      <c r="Q1129" s="637"/>
      <c r="R1129" s="637"/>
      <c r="S1129" s="637"/>
      <c r="T1129" s="637"/>
      <c r="U1129" s="637"/>
      <c r="V1129" s="637"/>
      <c r="W1129" s="637"/>
      <c r="X1129" s="637"/>
      <c r="Y1129" s="637"/>
      <c r="Z1129" s="637"/>
      <c r="AA1129" s="637"/>
      <c r="AB1129" s="637"/>
      <c r="AC1129" s="637"/>
      <c r="AD1129" s="637"/>
      <c r="AE1129" s="637"/>
      <c r="AF1129" s="637"/>
      <c r="AG1129" s="637"/>
      <c r="AH1129" s="637"/>
      <c r="AI1129" s="637"/>
      <c r="AJ1129" s="637"/>
      <c r="AK1129" s="637"/>
      <c r="AL1129" s="637"/>
      <c r="AM1129" s="637"/>
      <c r="AN1129" s="637"/>
      <c r="AO1129" s="637"/>
      <c r="AP1129" s="637"/>
      <c r="AQ1129" s="637"/>
      <c r="AR1129" s="637"/>
      <c r="AS1129" s="637"/>
      <c r="AT1129" s="637"/>
      <c r="AU1129" s="637"/>
      <c r="AV1129" s="637"/>
      <c r="AW1129" s="637"/>
      <c r="AX1129" s="637"/>
      <c r="AY1129" s="637"/>
      <c r="AZ1129" s="637"/>
      <c r="BA1129" s="637"/>
      <c r="BB1129" s="637"/>
      <c r="BC1129" s="637"/>
      <c r="BD1129" s="637"/>
      <c r="BE1129" s="637"/>
      <c r="BF1129" s="637"/>
      <c r="BG1129" s="637"/>
      <c r="BH1129" s="637"/>
      <c r="BI1129" s="637"/>
      <c r="BJ1129" s="637"/>
      <c r="BK1129" s="637"/>
      <c r="BL1129" s="637"/>
      <c r="BM1129" s="637"/>
      <c r="BN1129" s="637"/>
      <c r="BO1129" s="637"/>
      <c r="BP1129" s="637"/>
      <c r="BQ1129" s="637"/>
      <c r="BR1129" s="637"/>
      <c r="BS1129" s="637"/>
      <c r="BT1129" s="637"/>
      <c r="BU1129" s="637"/>
      <c r="BV1129" s="637"/>
      <c r="BW1129" s="637"/>
      <c r="BX1129" s="637"/>
      <c r="BY1129" s="637"/>
      <c r="BZ1129" s="637"/>
      <c r="CA1129" s="637"/>
      <c r="CB1129" s="637"/>
    </row>
    <row r="1130" spans="3:80">
      <c r="C1130" s="636"/>
      <c r="D1130" s="637"/>
      <c r="E1130" s="637"/>
      <c r="F1130" s="637"/>
      <c r="G1130" s="637"/>
      <c r="H1130" s="637"/>
      <c r="I1130" s="637"/>
      <c r="J1130" s="637"/>
      <c r="K1130" s="637"/>
      <c r="L1130" s="637"/>
      <c r="M1130" s="637"/>
      <c r="N1130" s="637"/>
      <c r="O1130" s="637"/>
      <c r="P1130" s="637"/>
      <c r="Q1130" s="637"/>
      <c r="R1130" s="637"/>
      <c r="S1130" s="637"/>
      <c r="T1130" s="637"/>
      <c r="U1130" s="637"/>
      <c r="V1130" s="637"/>
      <c r="W1130" s="637"/>
      <c r="X1130" s="637"/>
      <c r="Y1130" s="637"/>
      <c r="Z1130" s="637"/>
      <c r="AA1130" s="637"/>
      <c r="AB1130" s="637"/>
      <c r="AC1130" s="637"/>
      <c r="AD1130" s="637"/>
      <c r="AE1130" s="637"/>
      <c r="AF1130" s="637"/>
      <c r="AG1130" s="637"/>
      <c r="AH1130" s="637"/>
      <c r="AI1130" s="637"/>
      <c r="AJ1130" s="637"/>
      <c r="AK1130" s="637"/>
      <c r="AL1130" s="637"/>
      <c r="AM1130" s="637"/>
      <c r="AN1130" s="637"/>
      <c r="AO1130" s="637"/>
      <c r="AP1130" s="637"/>
      <c r="AQ1130" s="637"/>
      <c r="AR1130" s="637"/>
      <c r="AS1130" s="637"/>
      <c r="AT1130" s="637"/>
      <c r="AU1130" s="637"/>
      <c r="AV1130" s="637"/>
      <c r="AW1130" s="637"/>
      <c r="AX1130" s="637"/>
      <c r="AY1130" s="637"/>
      <c r="AZ1130" s="637"/>
      <c r="BA1130" s="637"/>
      <c r="BB1130" s="637"/>
      <c r="BC1130" s="637"/>
      <c r="BD1130" s="637"/>
      <c r="BE1130" s="637"/>
      <c r="BF1130" s="637"/>
      <c r="BG1130" s="637"/>
      <c r="BH1130" s="637"/>
      <c r="BI1130" s="637"/>
      <c r="BJ1130" s="637"/>
      <c r="BK1130" s="637"/>
      <c r="BL1130" s="637"/>
      <c r="BM1130" s="637"/>
      <c r="BN1130" s="637"/>
      <c r="BO1130" s="637"/>
      <c r="BP1130" s="637"/>
      <c r="BQ1130" s="637"/>
      <c r="BR1130" s="637"/>
      <c r="BS1130" s="637"/>
      <c r="BT1130" s="637"/>
      <c r="BU1130" s="637"/>
      <c r="BV1130" s="637"/>
      <c r="BW1130" s="637"/>
      <c r="BX1130" s="637"/>
      <c r="BY1130" s="637"/>
      <c r="BZ1130" s="637"/>
      <c r="CA1130" s="637"/>
      <c r="CB1130" s="637"/>
    </row>
    <row r="1131" spans="3:80">
      <c r="C1131" s="636"/>
      <c r="D1131" s="637"/>
      <c r="E1131" s="637"/>
      <c r="F1131" s="637"/>
      <c r="G1131" s="637"/>
      <c r="H1131" s="637"/>
      <c r="I1131" s="637"/>
      <c r="J1131" s="637"/>
      <c r="K1131" s="637"/>
      <c r="L1131" s="637"/>
      <c r="M1131" s="637"/>
      <c r="N1131" s="637"/>
      <c r="O1131" s="637"/>
      <c r="P1131" s="637"/>
      <c r="Q1131" s="637"/>
      <c r="R1131" s="637"/>
      <c r="S1131" s="637"/>
      <c r="T1131" s="637"/>
      <c r="U1131" s="637"/>
      <c r="V1131" s="637"/>
      <c r="W1131" s="637"/>
      <c r="X1131" s="637"/>
      <c r="Y1131" s="637"/>
      <c r="Z1131" s="637"/>
      <c r="AA1131" s="637"/>
      <c r="AB1131" s="637"/>
      <c r="AC1131" s="637"/>
      <c r="AD1131" s="637"/>
      <c r="AE1131" s="637"/>
      <c r="AF1131" s="637"/>
      <c r="AG1131" s="637"/>
      <c r="AH1131" s="637"/>
      <c r="AI1131" s="637"/>
      <c r="AJ1131" s="637"/>
      <c r="AK1131" s="637"/>
      <c r="AL1131" s="637"/>
      <c r="AM1131" s="637"/>
      <c r="AN1131" s="637"/>
      <c r="AO1131" s="637"/>
      <c r="AP1131" s="637"/>
      <c r="AQ1131" s="637"/>
      <c r="AR1131" s="637"/>
      <c r="AS1131" s="637"/>
      <c r="AT1131" s="637"/>
      <c r="AU1131" s="637"/>
      <c r="AV1131" s="637"/>
      <c r="AW1131" s="637"/>
      <c r="AX1131" s="637"/>
      <c r="AY1131" s="637"/>
      <c r="AZ1131" s="637"/>
      <c r="BA1131" s="637"/>
      <c r="BB1131" s="637"/>
      <c r="BC1131" s="637"/>
      <c r="BD1131" s="637"/>
      <c r="BE1131" s="637"/>
      <c r="BF1131" s="637"/>
      <c r="BG1131" s="637"/>
      <c r="BH1131" s="637"/>
      <c r="BI1131" s="637"/>
      <c r="BJ1131" s="637"/>
      <c r="BK1131" s="637"/>
      <c r="BL1131" s="637"/>
      <c r="BM1131" s="637"/>
      <c r="BN1131" s="637"/>
      <c r="BO1131" s="637"/>
      <c r="BP1131" s="637"/>
      <c r="BQ1131" s="637"/>
      <c r="BR1131" s="637"/>
      <c r="BS1131" s="637"/>
      <c r="BT1131" s="637"/>
      <c r="BU1131" s="637"/>
      <c r="BV1131" s="637"/>
      <c r="BW1131" s="637"/>
      <c r="BX1131" s="637"/>
      <c r="BY1131" s="637"/>
      <c r="BZ1131" s="637"/>
      <c r="CA1131" s="637"/>
      <c r="CB1131" s="637"/>
    </row>
    <row r="1132" spans="3:80">
      <c r="C1132" s="636"/>
      <c r="D1132" s="637"/>
      <c r="E1132" s="637"/>
      <c r="F1132" s="637"/>
      <c r="G1132" s="637"/>
      <c r="H1132" s="637"/>
      <c r="I1132" s="637"/>
      <c r="J1132" s="637"/>
      <c r="K1132" s="637"/>
      <c r="L1132" s="637"/>
      <c r="M1132" s="637"/>
      <c r="N1132" s="637"/>
      <c r="O1132" s="637"/>
      <c r="P1132" s="637"/>
      <c r="Q1132" s="637"/>
      <c r="R1132" s="637"/>
      <c r="S1132" s="637"/>
      <c r="T1132" s="637"/>
      <c r="U1132" s="637"/>
      <c r="V1132" s="637"/>
      <c r="W1132" s="637"/>
      <c r="X1132" s="637"/>
      <c r="Y1132" s="637"/>
      <c r="Z1132" s="637"/>
      <c r="AA1132" s="637"/>
      <c r="AB1132" s="637"/>
      <c r="AC1132" s="637"/>
      <c r="AD1132" s="637"/>
      <c r="AE1132" s="637"/>
      <c r="AF1132" s="637"/>
      <c r="AG1132" s="637"/>
      <c r="AH1132" s="637"/>
      <c r="AI1132" s="637"/>
      <c r="AJ1132" s="637"/>
      <c r="AK1132" s="637"/>
      <c r="AL1132" s="637"/>
      <c r="AM1132" s="637"/>
      <c r="AN1132" s="637"/>
      <c r="AO1132" s="637"/>
      <c r="AP1132" s="637"/>
      <c r="AQ1132" s="637"/>
      <c r="AR1132" s="637"/>
      <c r="AS1132" s="637"/>
      <c r="AT1132" s="637"/>
      <c r="AU1132" s="637"/>
      <c r="AV1132" s="637"/>
      <c r="AW1132" s="637"/>
      <c r="AX1132" s="637"/>
      <c r="AY1132" s="637"/>
      <c r="AZ1132" s="637"/>
      <c r="BA1132" s="637"/>
      <c r="BB1132" s="637"/>
      <c r="BC1132" s="637"/>
      <c r="BD1132" s="637"/>
      <c r="BE1132" s="637"/>
      <c r="BF1132" s="637"/>
      <c r="BG1132" s="637"/>
      <c r="BH1132" s="637"/>
      <c r="BI1132" s="637"/>
      <c r="BJ1132" s="637"/>
      <c r="BK1132" s="637"/>
      <c r="BL1132" s="637"/>
      <c r="BM1132" s="637"/>
      <c r="BN1132" s="637"/>
      <c r="BO1132" s="637"/>
      <c r="BP1132" s="637"/>
      <c r="BQ1132" s="637"/>
      <c r="BR1132" s="637"/>
      <c r="BS1132" s="637"/>
      <c r="BT1132" s="637"/>
      <c r="BU1132" s="637"/>
      <c r="BV1132" s="637"/>
      <c r="BW1132" s="637"/>
      <c r="BX1132" s="637"/>
      <c r="BY1132" s="637"/>
      <c r="BZ1132" s="637"/>
      <c r="CA1132" s="637"/>
      <c r="CB1132" s="637"/>
    </row>
    <row r="1133" spans="3:80">
      <c r="C1133" s="636"/>
      <c r="D1133" s="637"/>
      <c r="E1133" s="637"/>
      <c r="F1133" s="637"/>
      <c r="G1133" s="637"/>
      <c r="H1133" s="637"/>
      <c r="I1133" s="637"/>
      <c r="J1133" s="637"/>
      <c r="K1133" s="637"/>
      <c r="L1133" s="637"/>
      <c r="M1133" s="637"/>
      <c r="N1133" s="637"/>
      <c r="O1133" s="637"/>
      <c r="P1133" s="637"/>
      <c r="Q1133" s="637"/>
      <c r="R1133" s="637"/>
      <c r="S1133" s="637"/>
      <c r="T1133" s="637"/>
      <c r="U1133" s="637"/>
      <c r="V1133" s="637"/>
      <c r="W1133" s="637"/>
      <c r="X1133" s="637"/>
      <c r="Y1133" s="637"/>
      <c r="Z1133" s="637"/>
      <c r="AA1133" s="637"/>
      <c r="AB1133" s="637"/>
      <c r="AC1133" s="637"/>
      <c r="AD1133" s="637"/>
      <c r="AE1133" s="637"/>
      <c r="AF1133" s="637"/>
      <c r="AG1133" s="637"/>
      <c r="AH1133" s="637"/>
      <c r="AI1133" s="637"/>
      <c r="AJ1133" s="637"/>
      <c r="AK1133" s="637"/>
      <c r="AL1133" s="637"/>
      <c r="AM1133" s="637"/>
      <c r="AN1133" s="637"/>
      <c r="AO1133" s="637"/>
      <c r="AP1133" s="637"/>
      <c r="AQ1133" s="637"/>
      <c r="AR1133" s="637"/>
      <c r="AS1133" s="637"/>
      <c r="AT1133" s="637"/>
      <c r="AU1133" s="637"/>
      <c r="AV1133" s="637"/>
      <c r="AW1133" s="637"/>
      <c r="AX1133" s="637"/>
      <c r="AY1133" s="637"/>
      <c r="AZ1133" s="637"/>
      <c r="BA1133" s="637"/>
      <c r="BB1133" s="637"/>
      <c r="BC1133" s="637"/>
      <c r="BD1133" s="637"/>
      <c r="BE1133" s="637"/>
      <c r="BF1133" s="637"/>
      <c r="BG1133" s="637"/>
      <c r="BH1133" s="637"/>
      <c r="BI1133" s="637"/>
      <c r="BJ1133" s="637"/>
      <c r="BK1133" s="637"/>
      <c r="BL1133" s="637"/>
      <c r="BM1133" s="637"/>
      <c r="BN1133" s="637"/>
      <c r="BO1133" s="637"/>
      <c r="BP1133" s="637"/>
      <c r="BQ1133" s="637"/>
      <c r="BR1133" s="637"/>
      <c r="BS1133" s="637"/>
      <c r="BT1133" s="637"/>
      <c r="BU1133" s="637"/>
      <c r="BV1133" s="637"/>
      <c r="BW1133" s="637"/>
      <c r="BX1133" s="637"/>
      <c r="BY1133" s="637"/>
      <c r="BZ1133" s="637"/>
      <c r="CA1133" s="637"/>
      <c r="CB1133" s="637"/>
    </row>
    <row r="1134" spans="3:80">
      <c r="C1134" s="636"/>
      <c r="D1134" s="637"/>
      <c r="E1134" s="637"/>
      <c r="F1134" s="637"/>
      <c r="G1134" s="637"/>
      <c r="H1134" s="637"/>
      <c r="I1134" s="637"/>
      <c r="J1134" s="637"/>
      <c r="K1134" s="637"/>
      <c r="L1134" s="637"/>
      <c r="M1134" s="637"/>
      <c r="N1134" s="637"/>
      <c r="O1134" s="637"/>
      <c r="P1134" s="637"/>
      <c r="Q1134" s="637"/>
      <c r="R1134" s="637"/>
      <c r="S1134" s="637"/>
      <c r="T1134" s="637"/>
      <c r="U1134" s="637"/>
      <c r="V1134" s="637"/>
      <c r="W1134" s="637"/>
      <c r="X1134" s="637"/>
      <c r="Y1134" s="637"/>
      <c r="Z1134" s="637"/>
      <c r="AA1134" s="637"/>
      <c r="AB1134" s="637"/>
      <c r="AC1134" s="637"/>
      <c r="AD1134" s="637"/>
      <c r="AE1134" s="637"/>
      <c r="AF1134" s="637"/>
      <c r="AG1134" s="637"/>
      <c r="AH1134" s="637"/>
      <c r="AI1134" s="637"/>
      <c r="AJ1134" s="637"/>
      <c r="AK1134" s="637"/>
      <c r="AL1134" s="637"/>
      <c r="AM1134" s="637"/>
      <c r="AN1134" s="637"/>
      <c r="AO1134" s="637"/>
      <c r="AP1134" s="637"/>
      <c r="AQ1134" s="637"/>
      <c r="AR1134" s="637"/>
      <c r="AS1134" s="637"/>
      <c r="AT1134" s="637"/>
      <c r="AU1134" s="637"/>
      <c r="AV1134" s="637"/>
      <c r="AW1134" s="637"/>
      <c r="AX1134" s="637"/>
      <c r="AY1134" s="637"/>
      <c r="AZ1134" s="637"/>
      <c r="BA1134" s="637"/>
      <c r="BB1134" s="637"/>
      <c r="BC1134" s="637"/>
      <c r="BD1134" s="637"/>
      <c r="BE1134" s="637"/>
      <c r="BF1134" s="637"/>
      <c r="BG1134" s="637"/>
      <c r="BH1134" s="637"/>
      <c r="BI1134" s="637"/>
      <c r="BJ1134" s="637"/>
      <c r="BK1134" s="637"/>
      <c r="BL1134" s="637"/>
      <c r="BM1134" s="637"/>
      <c r="BN1134" s="637"/>
      <c r="BO1134" s="637"/>
      <c r="BP1134" s="637"/>
      <c r="BQ1134" s="637"/>
      <c r="BR1134" s="637"/>
      <c r="BS1134" s="637"/>
      <c r="BT1134" s="637"/>
      <c r="BU1134" s="637"/>
      <c r="BV1134" s="637"/>
      <c r="BW1134" s="637"/>
      <c r="BX1134" s="637"/>
      <c r="BY1134" s="637"/>
      <c r="BZ1134" s="637"/>
      <c r="CA1134" s="637"/>
      <c r="CB1134" s="637"/>
    </row>
    <row r="1135" spans="3:80">
      <c r="C1135" s="636"/>
      <c r="D1135" s="637"/>
      <c r="E1135" s="637"/>
      <c r="F1135" s="637"/>
      <c r="G1135" s="637"/>
      <c r="H1135" s="637"/>
      <c r="I1135" s="637"/>
      <c r="J1135" s="637"/>
      <c r="K1135" s="637"/>
      <c r="L1135" s="637"/>
      <c r="M1135" s="637"/>
      <c r="N1135" s="637"/>
      <c r="O1135" s="637"/>
      <c r="P1135" s="637"/>
      <c r="Q1135" s="637"/>
      <c r="R1135" s="637"/>
      <c r="S1135" s="637"/>
      <c r="T1135" s="637"/>
      <c r="U1135" s="637"/>
      <c r="V1135" s="637"/>
      <c r="W1135" s="637"/>
      <c r="X1135" s="637"/>
      <c r="Y1135" s="637"/>
      <c r="Z1135" s="637"/>
      <c r="AA1135" s="637"/>
      <c r="AB1135" s="637"/>
      <c r="AC1135" s="637"/>
      <c r="AD1135" s="637"/>
      <c r="AE1135" s="637"/>
      <c r="AF1135" s="637"/>
      <c r="AG1135" s="637"/>
      <c r="AH1135" s="637"/>
      <c r="AI1135" s="637"/>
      <c r="AJ1135" s="637"/>
      <c r="AK1135" s="637"/>
      <c r="AL1135" s="637"/>
      <c r="AM1135" s="637"/>
      <c r="AN1135" s="637"/>
      <c r="AO1135" s="637"/>
      <c r="AP1135" s="637"/>
      <c r="AQ1135" s="637"/>
      <c r="AR1135" s="637"/>
      <c r="AS1135" s="637"/>
      <c r="AT1135" s="637"/>
      <c r="AU1135" s="637"/>
      <c r="AV1135" s="637"/>
      <c r="AW1135" s="637"/>
      <c r="AX1135" s="637"/>
      <c r="AY1135" s="637"/>
      <c r="AZ1135" s="637"/>
      <c r="BA1135" s="637"/>
      <c r="BB1135" s="637"/>
      <c r="BC1135" s="637"/>
      <c r="BD1135" s="637"/>
      <c r="BE1135" s="637"/>
      <c r="BF1135" s="637"/>
      <c r="BG1135" s="637"/>
      <c r="BH1135" s="637"/>
      <c r="BI1135" s="637"/>
      <c r="BJ1135" s="637"/>
      <c r="BK1135" s="637"/>
      <c r="BL1135" s="637"/>
      <c r="BM1135" s="637"/>
      <c r="BN1135" s="637"/>
      <c r="BO1135" s="637"/>
      <c r="BP1135" s="637"/>
      <c r="BQ1135" s="637"/>
      <c r="BR1135" s="637"/>
      <c r="BS1135" s="637"/>
      <c r="BT1135" s="637"/>
      <c r="BU1135" s="637"/>
      <c r="BV1135" s="637"/>
      <c r="BW1135" s="637"/>
      <c r="BX1135" s="637"/>
      <c r="BY1135" s="637"/>
      <c r="BZ1135" s="637"/>
      <c r="CA1135" s="637"/>
      <c r="CB1135" s="637"/>
    </row>
    <row r="1136" spans="3:80">
      <c r="C1136" s="636"/>
      <c r="D1136" s="637"/>
      <c r="E1136" s="637"/>
      <c r="F1136" s="637"/>
      <c r="G1136" s="637"/>
      <c r="H1136" s="637"/>
      <c r="I1136" s="637"/>
      <c r="J1136" s="637"/>
      <c r="K1136" s="637"/>
      <c r="L1136" s="637"/>
      <c r="M1136" s="637"/>
      <c r="N1136" s="637"/>
      <c r="O1136" s="637"/>
      <c r="P1136" s="637"/>
      <c r="Q1136" s="637"/>
      <c r="R1136" s="637"/>
      <c r="S1136" s="637"/>
      <c r="T1136" s="637"/>
      <c r="U1136" s="637"/>
      <c r="V1136" s="637"/>
      <c r="W1136" s="637"/>
      <c r="X1136" s="637"/>
      <c r="Y1136" s="637"/>
      <c r="Z1136" s="637"/>
      <c r="AA1136" s="637"/>
      <c r="AB1136" s="637"/>
      <c r="AC1136" s="637"/>
      <c r="AD1136" s="637"/>
      <c r="AE1136" s="637"/>
      <c r="AF1136" s="637"/>
      <c r="AG1136" s="637"/>
      <c r="AH1136" s="637"/>
      <c r="AI1136" s="637"/>
      <c r="AJ1136" s="637"/>
      <c r="AK1136" s="637"/>
      <c r="AL1136" s="637"/>
      <c r="AM1136" s="637"/>
      <c r="AN1136" s="637"/>
      <c r="AO1136" s="637"/>
      <c r="AP1136" s="637"/>
      <c r="AQ1136" s="637"/>
      <c r="AR1136" s="637"/>
      <c r="AS1136" s="637"/>
      <c r="AT1136" s="637"/>
      <c r="AU1136" s="637"/>
      <c r="AV1136" s="637"/>
      <c r="AW1136" s="637"/>
      <c r="AX1136" s="637"/>
      <c r="AY1136" s="637"/>
      <c r="AZ1136" s="637"/>
      <c r="BA1136" s="637"/>
      <c r="BB1136" s="637"/>
      <c r="BC1136" s="637"/>
      <c r="BD1136" s="637"/>
      <c r="BE1136" s="637"/>
      <c r="BF1136" s="637"/>
      <c r="BG1136" s="637"/>
      <c r="BH1136" s="637"/>
      <c r="BI1136" s="637"/>
      <c r="BJ1136" s="637"/>
      <c r="BK1136" s="637"/>
      <c r="BL1136" s="637"/>
      <c r="BM1136" s="637"/>
      <c r="BN1136" s="637"/>
      <c r="BO1136" s="637"/>
      <c r="BP1136" s="637"/>
      <c r="BQ1136" s="637"/>
      <c r="BR1136" s="637"/>
      <c r="BS1136" s="637"/>
      <c r="BT1136" s="637"/>
      <c r="BU1136" s="637"/>
      <c r="BV1136" s="637"/>
      <c r="BW1136" s="637"/>
      <c r="BX1136" s="637"/>
      <c r="BY1136" s="637"/>
      <c r="BZ1136" s="637"/>
      <c r="CA1136" s="637"/>
      <c r="CB1136" s="637"/>
    </row>
    <row r="1137" spans="3:80">
      <c r="C1137" s="636"/>
      <c r="D1137" s="637"/>
      <c r="E1137" s="637"/>
      <c r="F1137" s="637"/>
      <c r="G1137" s="637"/>
      <c r="H1137" s="637"/>
      <c r="I1137" s="637"/>
      <c r="J1137" s="637"/>
      <c r="K1137" s="637"/>
      <c r="L1137" s="637"/>
      <c r="M1137" s="637"/>
      <c r="N1137" s="637"/>
      <c r="O1137" s="637"/>
      <c r="P1137" s="637"/>
      <c r="Q1137" s="637"/>
      <c r="R1137" s="637"/>
      <c r="S1137" s="637"/>
      <c r="T1137" s="637"/>
      <c r="U1137" s="637"/>
      <c r="V1137" s="637"/>
      <c r="W1137" s="637"/>
      <c r="X1137" s="637"/>
      <c r="Y1137" s="637"/>
      <c r="Z1137" s="637"/>
      <c r="AA1137" s="637"/>
      <c r="AB1137" s="637"/>
      <c r="AC1137" s="637"/>
      <c r="AD1137" s="637"/>
      <c r="AE1137" s="637"/>
      <c r="AF1137" s="637"/>
      <c r="AG1137" s="637"/>
      <c r="AH1137" s="637"/>
      <c r="AI1137" s="637"/>
      <c r="AJ1137" s="637"/>
      <c r="AK1137" s="637"/>
      <c r="AL1137" s="637"/>
      <c r="AM1137" s="637"/>
      <c r="AN1137" s="637"/>
      <c r="AO1137" s="637"/>
      <c r="AP1137" s="637"/>
      <c r="AQ1137" s="637"/>
      <c r="AR1137" s="637"/>
      <c r="AS1137" s="637"/>
      <c r="AT1137" s="637"/>
      <c r="AU1137" s="637"/>
      <c r="AV1137" s="637"/>
      <c r="AW1137" s="637"/>
      <c r="AX1137" s="637"/>
      <c r="AY1137" s="637"/>
      <c r="AZ1137" s="637"/>
      <c r="BA1137" s="637"/>
      <c r="BB1137" s="637"/>
      <c r="BC1137" s="637"/>
      <c r="BD1137" s="637"/>
      <c r="BE1137" s="637"/>
      <c r="BF1137" s="637"/>
      <c r="BG1137" s="637"/>
      <c r="BH1137" s="637"/>
      <c r="BI1137" s="637"/>
      <c r="BJ1137" s="637"/>
      <c r="BK1137" s="637"/>
      <c r="BL1137" s="637"/>
      <c r="BM1137" s="637"/>
      <c r="BN1137" s="637"/>
      <c r="BO1137" s="637"/>
      <c r="BP1137" s="637"/>
      <c r="BQ1137" s="637"/>
      <c r="BR1137" s="637"/>
      <c r="BS1137" s="637"/>
      <c r="BT1137" s="637"/>
      <c r="BU1137" s="637"/>
      <c r="BV1137" s="637"/>
      <c r="BW1137" s="637"/>
      <c r="BX1137" s="637"/>
      <c r="BY1137" s="637"/>
      <c r="BZ1137" s="637"/>
      <c r="CA1137" s="637"/>
      <c r="CB1137" s="637"/>
    </row>
    <row r="1138" spans="3:80">
      <c r="C1138" s="636"/>
      <c r="D1138" s="637"/>
      <c r="E1138" s="637"/>
      <c r="F1138" s="637"/>
      <c r="G1138" s="637"/>
      <c r="H1138" s="637"/>
      <c r="I1138" s="637"/>
      <c r="J1138" s="637"/>
      <c r="K1138" s="637"/>
      <c r="L1138" s="637"/>
      <c r="M1138" s="637"/>
      <c r="N1138" s="637"/>
      <c r="O1138" s="637"/>
      <c r="P1138" s="637"/>
      <c r="Q1138" s="637"/>
      <c r="R1138" s="637"/>
      <c r="S1138" s="637"/>
      <c r="T1138" s="637"/>
      <c r="U1138" s="637"/>
      <c r="V1138" s="637"/>
      <c r="W1138" s="637"/>
      <c r="X1138" s="637"/>
      <c r="Y1138" s="637"/>
      <c r="Z1138" s="637"/>
      <c r="AA1138" s="637"/>
      <c r="AB1138" s="637"/>
      <c r="AC1138" s="637"/>
      <c r="AD1138" s="637"/>
      <c r="AE1138" s="637"/>
      <c r="AF1138" s="637"/>
      <c r="AG1138" s="637"/>
      <c r="AH1138" s="637"/>
      <c r="AI1138" s="637"/>
      <c r="AJ1138" s="637"/>
      <c r="AK1138" s="637"/>
      <c r="AL1138" s="637"/>
      <c r="AM1138" s="637"/>
      <c r="AN1138" s="637"/>
      <c r="AO1138" s="637"/>
      <c r="AP1138" s="637"/>
      <c r="AQ1138" s="637"/>
      <c r="AR1138" s="637"/>
      <c r="AS1138" s="637"/>
      <c r="AT1138" s="637"/>
      <c r="AU1138" s="637"/>
      <c r="AV1138" s="637"/>
      <c r="AW1138" s="637"/>
      <c r="AX1138" s="637"/>
      <c r="AY1138" s="637"/>
      <c r="AZ1138" s="637"/>
      <c r="BA1138" s="637"/>
      <c r="BB1138" s="637"/>
      <c r="BC1138" s="637"/>
      <c r="BD1138" s="637"/>
      <c r="BE1138" s="637"/>
      <c r="BF1138" s="637"/>
      <c r="BG1138" s="637"/>
      <c r="BH1138" s="637"/>
      <c r="BI1138" s="637"/>
      <c r="BJ1138" s="637"/>
      <c r="BK1138" s="637"/>
      <c r="BL1138" s="637"/>
      <c r="BM1138" s="637"/>
      <c r="BN1138" s="637"/>
      <c r="BO1138" s="637"/>
      <c r="BP1138" s="637"/>
      <c r="BQ1138" s="637"/>
      <c r="BR1138" s="637"/>
      <c r="BS1138" s="637"/>
      <c r="BT1138" s="637"/>
      <c r="BU1138" s="637"/>
      <c r="BV1138" s="637"/>
      <c r="BW1138" s="637"/>
      <c r="BX1138" s="637"/>
      <c r="BY1138" s="637"/>
      <c r="BZ1138" s="637"/>
      <c r="CA1138" s="637"/>
      <c r="CB1138" s="637"/>
    </row>
    <row r="1139" spans="3:80">
      <c r="C1139" s="636"/>
      <c r="D1139" s="637"/>
      <c r="E1139" s="637"/>
      <c r="F1139" s="637"/>
      <c r="G1139" s="637"/>
      <c r="H1139" s="637"/>
      <c r="I1139" s="637"/>
      <c r="J1139" s="637"/>
      <c r="K1139" s="637"/>
      <c r="L1139" s="637"/>
      <c r="M1139" s="637"/>
      <c r="N1139" s="637"/>
      <c r="O1139" s="637"/>
      <c r="P1139" s="637"/>
      <c r="Q1139" s="637"/>
      <c r="R1139" s="637"/>
      <c r="S1139" s="637"/>
      <c r="T1139" s="637"/>
      <c r="U1139" s="637"/>
      <c r="V1139" s="637"/>
      <c r="W1139" s="637"/>
      <c r="X1139" s="637"/>
      <c r="Y1139" s="637"/>
      <c r="Z1139" s="637"/>
      <c r="AA1139" s="637"/>
      <c r="AB1139" s="637"/>
      <c r="AC1139" s="637"/>
      <c r="AD1139" s="637"/>
      <c r="AE1139" s="637"/>
      <c r="AF1139" s="637"/>
      <c r="AG1139" s="637"/>
      <c r="AH1139" s="637"/>
      <c r="AI1139" s="637"/>
      <c r="AJ1139" s="637"/>
      <c r="AK1139" s="637"/>
      <c r="AL1139" s="637"/>
      <c r="AM1139" s="637"/>
      <c r="AN1139" s="637"/>
      <c r="AO1139" s="637"/>
      <c r="AP1139" s="637"/>
      <c r="AQ1139" s="637"/>
      <c r="AR1139" s="637"/>
      <c r="AS1139" s="637"/>
      <c r="AT1139" s="637"/>
      <c r="AU1139" s="637"/>
      <c r="AV1139" s="637"/>
      <c r="AW1139" s="637"/>
      <c r="AX1139" s="637"/>
      <c r="AY1139" s="637"/>
      <c r="AZ1139" s="637"/>
      <c r="BA1139" s="637"/>
      <c r="BB1139" s="637"/>
      <c r="BC1139" s="637"/>
      <c r="BD1139" s="637"/>
      <c r="BE1139" s="637"/>
      <c r="BF1139" s="637"/>
      <c r="BG1139" s="637"/>
      <c r="BH1139" s="637"/>
      <c r="BI1139" s="637"/>
      <c r="BJ1139" s="637"/>
      <c r="BK1139" s="637"/>
      <c r="BL1139" s="637"/>
      <c r="BM1139" s="637"/>
      <c r="BN1139" s="637"/>
      <c r="BO1139" s="637"/>
      <c r="BP1139" s="637"/>
      <c r="BQ1139" s="637"/>
      <c r="BR1139" s="637"/>
      <c r="BS1139" s="637"/>
      <c r="BT1139" s="637"/>
      <c r="BU1139" s="637"/>
      <c r="BV1139" s="637"/>
      <c r="BW1139" s="637"/>
      <c r="BX1139" s="637"/>
      <c r="BY1139" s="637"/>
      <c r="BZ1139" s="637"/>
      <c r="CA1139" s="637"/>
      <c r="CB1139" s="637"/>
    </row>
    <row r="1140" spans="3:80">
      <c r="C1140" s="636"/>
      <c r="D1140" s="637"/>
      <c r="E1140" s="637"/>
      <c r="F1140" s="637"/>
      <c r="G1140" s="637"/>
      <c r="H1140" s="637"/>
      <c r="I1140" s="637"/>
      <c r="J1140" s="637"/>
      <c r="K1140" s="637"/>
      <c r="L1140" s="637"/>
      <c r="M1140" s="637"/>
      <c r="N1140" s="637"/>
      <c r="O1140" s="637"/>
      <c r="P1140" s="637"/>
      <c r="Q1140" s="637"/>
      <c r="R1140" s="637"/>
      <c r="S1140" s="637"/>
      <c r="T1140" s="637"/>
      <c r="U1140" s="637"/>
      <c r="V1140" s="637"/>
      <c r="W1140" s="637"/>
      <c r="X1140" s="637"/>
      <c r="Y1140" s="637"/>
      <c r="Z1140" s="637"/>
      <c r="AA1140" s="637"/>
      <c r="AB1140" s="637"/>
      <c r="AC1140" s="637"/>
      <c r="AD1140" s="637"/>
      <c r="AE1140" s="637"/>
      <c r="AF1140" s="637"/>
      <c r="AG1140" s="637"/>
      <c r="AH1140" s="637"/>
      <c r="AI1140" s="637"/>
      <c r="AJ1140" s="637"/>
      <c r="AK1140" s="637"/>
      <c r="AL1140" s="637"/>
      <c r="AM1140" s="637"/>
      <c r="AN1140" s="637"/>
      <c r="AO1140" s="637"/>
      <c r="AP1140" s="637"/>
      <c r="AQ1140" s="637"/>
      <c r="AR1140" s="637"/>
      <c r="AS1140" s="637"/>
      <c r="AT1140" s="637"/>
      <c r="AU1140" s="637"/>
      <c r="AV1140" s="637"/>
      <c r="AW1140" s="637"/>
      <c r="AX1140" s="637"/>
      <c r="AY1140" s="637"/>
      <c r="AZ1140" s="637"/>
      <c r="BA1140" s="637"/>
      <c r="BB1140" s="637"/>
      <c r="BC1140" s="637"/>
      <c r="BD1140" s="637"/>
      <c r="BE1140" s="637"/>
      <c r="BF1140" s="637"/>
      <c r="BG1140" s="637"/>
      <c r="BH1140" s="637"/>
      <c r="BI1140" s="637"/>
      <c r="BJ1140" s="637"/>
      <c r="BK1140" s="637"/>
      <c r="BL1140" s="637"/>
      <c r="BM1140" s="637"/>
      <c r="BN1140" s="637"/>
      <c r="BO1140" s="637"/>
      <c r="BP1140" s="637"/>
      <c r="BQ1140" s="637"/>
      <c r="BR1140" s="637"/>
      <c r="BS1140" s="637"/>
      <c r="BT1140" s="637"/>
      <c r="BU1140" s="637"/>
      <c r="BV1140" s="637"/>
      <c r="BW1140" s="637"/>
      <c r="BX1140" s="637"/>
      <c r="BY1140" s="637"/>
      <c r="BZ1140" s="637"/>
      <c r="CA1140" s="637"/>
      <c r="CB1140" s="637"/>
    </row>
    <row r="1141" spans="3:80">
      <c r="C1141" s="636"/>
      <c r="D1141" s="637"/>
      <c r="E1141" s="637"/>
      <c r="F1141" s="637"/>
      <c r="G1141" s="637"/>
      <c r="H1141" s="637"/>
      <c r="I1141" s="637"/>
      <c r="J1141" s="637"/>
      <c r="K1141" s="637"/>
      <c r="L1141" s="637"/>
      <c r="M1141" s="637"/>
      <c r="N1141" s="637"/>
      <c r="O1141" s="637"/>
      <c r="P1141" s="637"/>
      <c r="Q1141" s="637"/>
      <c r="R1141" s="637"/>
      <c r="S1141" s="637"/>
      <c r="T1141" s="637"/>
      <c r="U1141" s="637"/>
      <c r="V1141" s="637"/>
      <c r="W1141" s="637"/>
      <c r="X1141" s="637"/>
      <c r="Y1141" s="637"/>
      <c r="Z1141" s="637"/>
      <c r="AA1141" s="637"/>
      <c r="AB1141" s="637"/>
      <c r="AC1141" s="637"/>
      <c r="AD1141" s="637"/>
      <c r="AE1141" s="637"/>
      <c r="AF1141" s="637"/>
      <c r="AG1141" s="637"/>
      <c r="AH1141" s="637"/>
      <c r="AI1141" s="637"/>
      <c r="AJ1141" s="637"/>
      <c r="AK1141" s="637"/>
      <c r="AL1141" s="637"/>
      <c r="AM1141" s="637"/>
      <c r="AN1141" s="637"/>
      <c r="AO1141" s="637"/>
      <c r="AP1141" s="637"/>
      <c r="AQ1141" s="637"/>
      <c r="AR1141" s="637"/>
      <c r="AS1141" s="637"/>
      <c r="AT1141" s="637"/>
      <c r="AU1141" s="637"/>
      <c r="AV1141" s="637"/>
      <c r="AW1141" s="637"/>
      <c r="AX1141" s="637"/>
      <c r="AY1141" s="637"/>
      <c r="AZ1141" s="637"/>
      <c r="BA1141" s="637"/>
      <c r="BB1141" s="637"/>
      <c r="BC1141" s="637"/>
      <c r="BD1141" s="637"/>
      <c r="BE1141" s="637"/>
      <c r="BF1141" s="637"/>
      <c r="BG1141" s="637"/>
      <c r="BH1141" s="637"/>
      <c r="BI1141" s="637"/>
      <c r="BJ1141" s="637"/>
      <c r="BK1141" s="637"/>
      <c r="BL1141" s="637"/>
      <c r="BM1141" s="637"/>
      <c r="BN1141" s="637"/>
      <c r="BO1141" s="637"/>
      <c r="BP1141" s="637"/>
      <c r="BQ1141" s="637"/>
      <c r="BR1141" s="637"/>
      <c r="BS1141" s="637"/>
      <c r="BT1141" s="637"/>
      <c r="BU1141" s="637"/>
      <c r="BV1141" s="637"/>
      <c r="BW1141" s="637"/>
      <c r="BX1141" s="637"/>
      <c r="BY1141" s="637"/>
      <c r="BZ1141" s="637"/>
      <c r="CA1141" s="637"/>
      <c r="CB1141" s="637"/>
    </row>
    <row r="1142" spans="3:80">
      <c r="C1142" s="636"/>
      <c r="D1142" s="637"/>
      <c r="E1142" s="637"/>
      <c r="F1142" s="637"/>
      <c r="G1142" s="637"/>
      <c r="H1142" s="637"/>
      <c r="I1142" s="637"/>
      <c r="J1142" s="637"/>
      <c r="K1142" s="637"/>
      <c r="L1142" s="637"/>
      <c r="M1142" s="637"/>
      <c r="N1142" s="637"/>
      <c r="O1142" s="637"/>
      <c r="P1142" s="637"/>
      <c r="Q1142" s="637"/>
      <c r="R1142" s="637"/>
      <c r="S1142" s="637"/>
      <c r="T1142" s="637"/>
      <c r="U1142" s="637"/>
      <c r="V1142" s="637"/>
      <c r="W1142" s="637"/>
      <c r="X1142" s="637"/>
      <c r="Y1142" s="637"/>
      <c r="Z1142" s="637"/>
      <c r="AA1142" s="637"/>
      <c r="AB1142" s="637"/>
      <c r="AC1142" s="637"/>
      <c r="AD1142" s="637"/>
      <c r="AE1142" s="637"/>
      <c r="AF1142" s="637"/>
      <c r="AG1142" s="637"/>
      <c r="AH1142" s="637"/>
      <c r="AI1142" s="637"/>
      <c r="AJ1142" s="637"/>
      <c r="AK1142" s="637"/>
      <c r="AL1142" s="637"/>
      <c r="AM1142" s="637"/>
      <c r="AN1142" s="637"/>
      <c r="AO1142" s="637"/>
      <c r="AP1142" s="637"/>
      <c r="AQ1142" s="637"/>
      <c r="AR1142" s="637"/>
      <c r="AS1142" s="637"/>
      <c r="AT1142" s="637"/>
      <c r="AU1142" s="637"/>
      <c r="AV1142" s="637"/>
      <c r="AW1142" s="637"/>
      <c r="AX1142" s="637"/>
      <c r="AY1142" s="637"/>
      <c r="AZ1142" s="637"/>
      <c r="BA1142" s="637"/>
      <c r="BB1142" s="637"/>
      <c r="BC1142" s="637"/>
      <c r="BD1142" s="637"/>
      <c r="BE1142" s="637"/>
      <c r="BF1142" s="637"/>
      <c r="BG1142" s="637"/>
      <c r="BH1142" s="637"/>
      <c r="BI1142" s="637"/>
      <c r="BJ1142" s="637"/>
      <c r="BK1142" s="637"/>
      <c r="BL1142" s="637"/>
      <c r="BM1142" s="637"/>
      <c r="BN1142" s="637"/>
      <c r="BO1142" s="637"/>
      <c r="BP1142" s="637"/>
      <c r="BQ1142" s="637"/>
      <c r="BR1142" s="637"/>
      <c r="BS1142" s="637"/>
      <c r="BT1142" s="637"/>
      <c r="BU1142" s="637"/>
      <c r="BV1142" s="637"/>
      <c r="BW1142" s="637"/>
      <c r="BX1142" s="637"/>
      <c r="BY1142" s="637"/>
      <c r="BZ1142" s="637"/>
      <c r="CA1142" s="637"/>
      <c r="CB1142" s="637"/>
    </row>
    <row r="1143" spans="3:80">
      <c r="C1143" s="636"/>
      <c r="D1143" s="637"/>
      <c r="E1143" s="637"/>
      <c r="F1143" s="637"/>
      <c r="G1143" s="637"/>
      <c r="H1143" s="637"/>
      <c r="I1143" s="637"/>
      <c r="J1143" s="637"/>
      <c r="K1143" s="637"/>
      <c r="L1143" s="637"/>
      <c r="M1143" s="637"/>
      <c r="N1143" s="637"/>
      <c r="O1143" s="637"/>
      <c r="P1143" s="637"/>
      <c r="Q1143" s="637"/>
      <c r="R1143" s="637"/>
      <c r="S1143" s="637"/>
      <c r="T1143" s="637"/>
      <c r="U1143" s="637"/>
      <c r="V1143" s="637"/>
      <c r="W1143" s="637"/>
      <c r="X1143" s="637"/>
      <c r="Y1143" s="637"/>
      <c r="Z1143" s="637"/>
      <c r="AA1143" s="637"/>
      <c r="AB1143" s="637"/>
      <c r="AC1143" s="637"/>
      <c r="AD1143" s="637"/>
      <c r="AE1143" s="637"/>
      <c r="AF1143" s="637"/>
      <c r="AG1143" s="637"/>
      <c r="AH1143" s="637"/>
      <c r="AI1143" s="637"/>
      <c r="AJ1143" s="637"/>
      <c r="AK1143" s="637"/>
      <c r="AL1143" s="637"/>
      <c r="AM1143" s="637"/>
      <c r="AN1143" s="637"/>
      <c r="AO1143" s="637"/>
      <c r="AP1143" s="637"/>
      <c r="AQ1143" s="637"/>
      <c r="AR1143" s="637"/>
      <c r="AS1143" s="637"/>
      <c r="AT1143" s="637"/>
      <c r="AU1143" s="637"/>
      <c r="AV1143" s="637"/>
      <c r="AW1143" s="637"/>
      <c r="AX1143" s="637"/>
      <c r="AY1143" s="637"/>
      <c r="AZ1143" s="637"/>
      <c r="BA1143" s="637"/>
      <c r="BB1143" s="637"/>
      <c r="BC1143" s="637"/>
      <c r="BD1143" s="637"/>
      <c r="BE1143" s="637"/>
      <c r="BF1143" s="637"/>
      <c r="BG1143" s="637"/>
      <c r="BH1143" s="637"/>
      <c r="BI1143" s="637"/>
      <c r="BJ1143" s="637"/>
      <c r="BK1143" s="637"/>
      <c r="BL1143" s="637"/>
      <c r="BM1143" s="637"/>
      <c r="BN1143" s="637"/>
      <c r="BO1143" s="637"/>
      <c r="BP1143" s="637"/>
      <c r="BQ1143" s="637"/>
      <c r="BR1143" s="637"/>
      <c r="BS1143" s="637"/>
      <c r="BT1143" s="637"/>
      <c r="BU1143" s="637"/>
      <c r="BV1143" s="637"/>
      <c r="BW1143" s="637"/>
      <c r="BX1143" s="637"/>
      <c r="BY1143" s="637"/>
      <c r="BZ1143" s="637"/>
      <c r="CA1143" s="637"/>
      <c r="CB1143" s="637"/>
    </row>
    <row r="1144" spans="3:80">
      <c r="C1144" s="636"/>
      <c r="D1144" s="637"/>
      <c r="E1144" s="637"/>
      <c r="F1144" s="637"/>
      <c r="G1144" s="637"/>
      <c r="H1144" s="637"/>
      <c r="I1144" s="637"/>
      <c r="J1144" s="637"/>
      <c r="K1144" s="637"/>
      <c r="L1144" s="637"/>
      <c r="M1144" s="637"/>
      <c r="N1144" s="637"/>
      <c r="O1144" s="637"/>
      <c r="P1144" s="637"/>
      <c r="Q1144" s="637"/>
      <c r="R1144" s="637"/>
      <c r="S1144" s="637"/>
      <c r="T1144" s="637"/>
      <c r="U1144" s="637"/>
      <c r="V1144" s="637"/>
      <c r="W1144" s="637"/>
      <c r="X1144" s="637"/>
      <c r="Y1144" s="637"/>
      <c r="Z1144" s="637"/>
      <c r="AA1144" s="637"/>
      <c r="AB1144" s="637"/>
      <c r="AC1144" s="637"/>
      <c r="AD1144" s="637"/>
      <c r="AE1144" s="637"/>
      <c r="AF1144" s="637"/>
      <c r="AG1144" s="637"/>
      <c r="AH1144" s="637"/>
      <c r="AI1144" s="637"/>
      <c r="AJ1144" s="637"/>
      <c r="AK1144" s="637"/>
      <c r="AL1144" s="637"/>
      <c r="AM1144" s="637"/>
      <c r="AN1144" s="637"/>
      <c r="AO1144" s="637"/>
      <c r="AP1144" s="637"/>
      <c r="AQ1144" s="637"/>
      <c r="AR1144" s="637"/>
      <c r="AS1144" s="637"/>
      <c r="AT1144" s="637"/>
      <c r="AU1144" s="637"/>
      <c r="AV1144" s="637"/>
      <c r="AW1144" s="637"/>
      <c r="AX1144" s="637"/>
      <c r="AY1144" s="637"/>
      <c r="AZ1144" s="637"/>
      <c r="BA1144" s="637"/>
      <c r="BB1144" s="637"/>
      <c r="BC1144" s="637"/>
      <c r="BD1144" s="637"/>
      <c r="BE1144" s="637"/>
      <c r="BF1144" s="637"/>
      <c r="BG1144" s="637"/>
      <c r="BH1144" s="637"/>
      <c r="BI1144" s="637"/>
      <c r="BJ1144" s="637"/>
      <c r="BK1144" s="637"/>
      <c r="BL1144" s="637"/>
      <c r="BM1144" s="637"/>
      <c r="BN1144" s="637"/>
      <c r="BO1144" s="637"/>
      <c r="BP1144" s="637"/>
      <c r="BQ1144" s="637"/>
      <c r="BR1144" s="637"/>
      <c r="BS1144" s="637"/>
      <c r="BT1144" s="637"/>
      <c r="BU1144" s="637"/>
      <c r="BV1144" s="637"/>
      <c r="BW1144" s="637"/>
      <c r="BX1144" s="637"/>
      <c r="BY1144" s="637"/>
      <c r="BZ1144" s="637"/>
      <c r="CA1144" s="637"/>
      <c r="CB1144" s="637"/>
    </row>
    <row r="1145" spans="3:80">
      <c r="C1145" s="636"/>
      <c r="D1145" s="637"/>
      <c r="E1145" s="637"/>
      <c r="F1145" s="637"/>
      <c r="G1145" s="637"/>
      <c r="H1145" s="637"/>
      <c r="I1145" s="637"/>
      <c r="J1145" s="637"/>
      <c r="K1145" s="637"/>
      <c r="L1145" s="637"/>
      <c r="M1145" s="637"/>
      <c r="N1145" s="637"/>
      <c r="O1145" s="637"/>
      <c r="P1145" s="637"/>
      <c r="Q1145" s="637"/>
      <c r="R1145" s="637"/>
      <c r="S1145" s="637"/>
      <c r="T1145" s="637"/>
      <c r="U1145" s="637"/>
      <c r="V1145" s="637"/>
      <c r="W1145" s="637"/>
      <c r="X1145" s="637"/>
      <c r="Y1145" s="637"/>
      <c r="Z1145" s="637"/>
      <c r="AA1145" s="637"/>
      <c r="AB1145" s="637"/>
      <c r="AC1145" s="637"/>
      <c r="AD1145" s="637"/>
      <c r="AE1145" s="637"/>
      <c r="AF1145" s="637"/>
      <c r="AG1145" s="637"/>
      <c r="AH1145" s="637"/>
      <c r="AI1145" s="637"/>
      <c r="AJ1145" s="637"/>
      <c r="AK1145" s="637"/>
      <c r="AL1145" s="637"/>
      <c r="AM1145" s="637"/>
      <c r="AN1145" s="637"/>
      <c r="AO1145" s="637"/>
      <c r="AP1145" s="637"/>
      <c r="AQ1145" s="637"/>
      <c r="AR1145" s="637"/>
      <c r="AS1145" s="637"/>
      <c r="AT1145" s="637"/>
      <c r="AU1145" s="637"/>
      <c r="AV1145" s="637"/>
      <c r="AW1145" s="637"/>
      <c r="AX1145" s="637"/>
      <c r="AY1145" s="637"/>
      <c r="AZ1145" s="637"/>
      <c r="BA1145" s="637"/>
      <c r="BB1145" s="637"/>
      <c r="BC1145" s="637"/>
      <c r="BD1145" s="637"/>
      <c r="BE1145" s="637"/>
      <c r="BF1145" s="637"/>
      <c r="BG1145" s="637"/>
      <c r="BH1145" s="637"/>
      <c r="BI1145" s="637"/>
      <c r="BJ1145" s="637"/>
      <c r="BK1145" s="637"/>
      <c r="BL1145" s="637"/>
      <c r="BM1145" s="637"/>
      <c r="BN1145" s="637"/>
      <c r="BO1145" s="637"/>
      <c r="BP1145" s="637"/>
      <c r="BQ1145" s="637"/>
      <c r="BR1145" s="637"/>
      <c r="BS1145" s="637"/>
      <c r="BT1145" s="637"/>
      <c r="BU1145" s="637"/>
      <c r="BV1145" s="637"/>
      <c r="BW1145" s="637"/>
      <c r="BX1145" s="637"/>
      <c r="BY1145" s="637"/>
      <c r="BZ1145" s="637"/>
      <c r="CA1145" s="637"/>
      <c r="CB1145" s="637"/>
    </row>
    <row r="1146" spans="3:80">
      <c r="C1146" s="636"/>
      <c r="D1146" s="637"/>
      <c r="E1146" s="637"/>
      <c r="F1146" s="637"/>
      <c r="G1146" s="637"/>
      <c r="H1146" s="637"/>
      <c r="I1146" s="637"/>
      <c r="J1146" s="637"/>
      <c r="K1146" s="637"/>
      <c r="L1146" s="637"/>
      <c r="M1146" s="637"/>
      <c r="N1146" s="637"/>
      <c r="O1146" s="637"/>
      <c r="P1146" s="637"/>
      <c r="Q1146" s="637"/>
      <c r="R1146" s="637"/>
      <c r="S1146" s="637"/>
      <c r="T1146" s="637"/>
      <c r="U1146" s="637"/>
      <c r="V1146" s="637"/>
      <c r="W1146" s="637"/>
      <c r="X1146" s="637"/>
      <c r="Y1146" s="637"/>
      <c r="Z1146" s="637"/>
      <c r="AA1146" s="637"/>
      <c r="AB1146" s="637"/>
      <c r="AC1146" s="637"/>
      <c r="AD1146" s="637"/>
      <c r="AE1146" s="637"/>
      <c r="AF1146" s="637"/>
      <c r="AG1146" s="637"/>
      <c r="AH1146" s="637"/>
      <c r="AI1146" s="637"/>
      <c r="AJ1146" s="637"/>
      <c r="AK1146" s="637"/>
      <c r="AL1146" s="637"/>
      <c r="AM1146" s="637"/>
      <c r="AN1146" s="637"/>
      <c r="AO1146" s="637"/>
      <c r="AP1146" s="637"/>
      <c r="AQ1146" s="637"/>
      <c r="AR1146" s="637"/>
      <c r="AS1146" s="637"/>
      <c r="AT1146" s="637"/>
      <c r="AU1146" s="637"/>
      <c r="AV1146" s="637"/>
      <c r="AW1146" s="637"/>
      <c r="AX1146" s="637"/>
      <c r="AY1146" s="637"/>
      <c r="AZ1146" s="637"/>
      <c r="BA1146" s="637"/>
      <c r="BB1146" s="637"/>
      <c r="BC1146" s="637"/>
      <c r="BD1146" s="637"/>
      <c r="BE1146" s="637"/>
      <c r="BF1146" s="637"/>
      <c r="BG1146" s="637"/>
      <c r="BH1146" s="637"/>
      <c r="BI1146" s="637"/>
      <c r="BJ1146" s="637"/>
      <c r="BK1146" s="637"/>
      <c r="BL1146" s="637"/>
      <c r="BM1146" s="637"/>
      <c r="BN1146" s="637"/>
      <c r="BO1146" s="637"/>
      <c r="BP1146" s="637"/>
      <c r="BQ1146" s="637"/>
      <c r="BR1146" s="637"/>
      <c r="BS1146" s="637"/>
      <c r="BT1146" s="637"/>
      <c r="BU1146" s="637"/>
      <c r="BV1146" s="637"/>
      <c r="BW1146" s="637"/>
      <c r="BX1146" s="637"/>
      <c r="BY1146" s="637"/>
      <c r="BZ1146" s="637"/>
      <c r="CA1146" s="637"/>
      <c r="CB1146" s="637"/>
    </row>
    <row r="1147" spans="3:80">
      <c r="C1147" s="636"/>
      <c r="D1147" s="637"/>
      <c r="E1147" s="637"/>
      <c r="F1147" s="637"/>
      <c r="G1147" s="637"/>
      <c r="H1147" s="637"/>
      <c r="I1147" s="637"/>
      <c r="J1147" s="637"/>
      <c r="K1147" s="637"/>
      <c r="L1147" s="637"/>
      <c r="M1147" s="637"/>
      <c r="N1147" s="637"/>
      <c r="O1147" s="637"/>
      <c r="P1147" s="637"/>
      <c r="Q1147" s="637"/>
      <c r="R1147" s="637"/>
      <c r="S1147" s="637"/>
      <c r="T1147" s="637"/>
      <c r="U1147" s="637"/>
      <c r="V1147" s="637"/>
      <c r="W1147" s="637"/>
      <c r="X1147" s="637"/>
      <c r="Y1147" s="637"/>
      <c r="Z1147" s="637"/>
      <c r="AA1147" s="637"/>
      <c r="AB1147" s="637"/>
      <c r="AC1147" s="637"/>
      <c r="AD1147" s="637"/>
      <c r="AE1147" s="637"/>
      <c r="AF1147" s="637"/>
      <c r="AG1147" s="637"/>
      <c r="AH1147" s="637"/>
      <c r="AI1147" s="637"/>
      <c r="AJ1147" s="637"/>
      <c r="AK1147" s="637"/>
      <c r="AL1147" s="637"/>
      <c r="AM1147" s="637"/>
      <c r="AN1147" s="637"/>
      <c r="AO1147" s="637"/>
      <c r="AP1147" s="637"/>
      <c r="AQ1147" s="637"/>
      <c r="AR1147" s="637"/>
      <c r="AS1147" s="637"/>
      <c r="AT1147" s="637"/>
      <c r="AU1147" s="637"/>
      <c r="AV1147" s="637"/>
      <c r="AW1147" s="637"/>
      <c r="AX1147" s="637"/>
      <c r="AY1147" s="637"/>
      <c r="AZ1147" s="637"/>
      <c r="BA1147" s="637"/>
      <c r="BB1147" s="637"/>
      <c r="BC1147" s="637"/>
      <c r="BD1147" s="637"/>
      <c r="BE1147" s="637"/>
      <c r="BF1147" s="637"/>
      <c r="BG1147" s="637"/>
      <c r="BH1147" s="637"/>
      <c r="BI1147" s="637"/>
      <c r="BJ1147" s="637"/>
      <c r="BK1147" s="637"/>
      <c r="BL1147" s="637"/>
      <c r="BM1147" s="637"/>
      <c r="BN1147" s="637"/>
      <c r="BO1147" s="637"/>
      <c r="BP1147" s="637"/>
      <c r="BQ1147" s="637"/>
      <c r="BR1147" s="637"/>
      <c r="BS1147" s="637"/>
      <c r="BT1147" s="637"/>
      <c r="BU1147" s="637"/>
      <c r="BV1147" s="637"/>
      <c r="BW1147" s="637"/>
      <c r="BX1147" s="637"/>
      <c r="BY1147" s="637"/>
      <c r="BZ1147" s="637"/>
      <c r="CA1147" s="637"/>
      <c r="CB1147" s="637"/>
    </row>
    <row r="1148" spans="3:80">
      <c r="C1148" s="636"/>
      <c r="D1148" s="637"/>
      <c r="E1148" s="637"/>
      <c r="F1148" s="637"/>
      <c r="G1148" s="637"/>
      <c r="H1148" s="637"/>
      <c r="I1148" s="637"/>
      <c r="J1148" s="637"/>
      <c r="K1148" s="637"/>
      <c r="L1148" s="637"/>
      <c r="M1148" s="637"/>
      <c r="N1148" s="637"/>
      <c r="O1148" s="637"/>
      <c r="P1148" s="637"/>
      <c r="Q1148" s="637"/>
      <c r="R1148" s="637"/>
      <c r="S1148" s="637"/>
      <c r="T1148" s="637"/>
      <c r="U1148" s="637"/>
      <c r="V1148" s="637"/>
      <c r="W1148" s="637"/>
      <c r="X1148" s="637"/>
      <c r="Y1148" s="637"/>
      <c r="Z1148" s="637"/>
      <c r="AA1148" s="637"/>
      <c r="AB1148" s="637"/>
      <c r="AC1148" s="637"/>
      <c r="AD1148" s="637"/>
      <c r="AE1148" s="637"/>
      <c r="AF1148" s="637"/>
      <c r="AG1148" s="637"/>
      <c r="AH1148" s="637"/>
      <c r="AI1148" s="637"/>
      <c r="AJ1148" s="637"/>
      <c r="AK1148" s="637"/>
      <c r="AL1148" s="637"/>
      <c r="AM1148" s="637"/>
      <c r="AN1148" s="637"/>
      <c r="AO1148" s="637"/>
      <c r="AP1148" s="637"/>
      <c r="AQ1148" s="637"/>
      <c r="AR1148" s="637"/>
      <c r="AS1148" s="637"/>
      <c r="AT1148" s="637"/>
      <c r="AU1148" s="637"/>
      <c r="AV1148" s="637"/>
      <c r="AW1148" s="637"/>
      <c r="AX1148" s="637"/>
      <c r="AY1148" s="637"/>
      <c r="AZ1148" s="637"/>
      <c r="BA1148" s="637"/>
      <c r="BB1148" s="637"/>
      <c r="BC1148" s="637"/>
      <c r="BD1148" s="637"/>
      <c r="BE1148" s="637"/>
      <c r="BF1148" s="637"/>
      <c r="BG1148" s="637"/>
      <c r="BH1148" s="637"/>
      <c r="BI1148" s="637"/>
      <c r="BJ1148" s="637"/>
      <c r="BK1148" s="637"/>
      <c r="BL1148" s="637"/>
      <c r="BM1148" s="637"/>
      <c r="BN1148" s="637"/>
      <c r="BO1148" s="637"/>
      <c r="BP1148" s="637"/>
      <c r="BQ1148" s="637"/>
      <c r="BR1148" s="637"/>
      <c r="BS1148" s="637"/>
      <c r="BT1148" s="637"/>
      <c r="BU1148" s="637"/>
      <c r="BV1148" s="637"/>
      <c r="BW1148" s="637"/>
      <c r="BX1148" s="637"/>
      <c r="BY1148" s="637"/>
      <c r="BZ1148" s="637"/>
      <c r="CA1148" s="637"/>
      <c r="CB1148" s="637"/>
    </row>
    <row r="1149" spans="3:80">
      <c r="C1149" s="636"/>
      <c r="D1149" s="637"/>
      <c r="E1149" s="637"/>
      <c r="F1149" s="637"/>
      <c r="G1149" s="637"/>
      <c r="H1149" s="637"/>
      <c r="I1149" s="637"/>
      <c r="J1149" s="637"/>
      <c r="K1149" s="637"/>
      <c r="L1149" s="637"/>
      <c r="M1149" s="637"/>
      <c r="N1149" s="637"/>
      <c r="O1149" s="637"/>
      <c r="P1149" s="637"/>
      <c r="Q1149" s="637"/>
      <c r="R1149" s="637"/>
      <c r="S1149" s="637"/>
      <c r="T1149" s="637"/>
      <c r="U1149" s="637"/>
      <c r="V1149" s="637"/>
      <c r="W1149" s="637"/>
      <c r="X1149" s="637"/>
      <c r="Y1149" s="637"/>
      <c r="Z1149" s="637"/>
      <c r="AA1149" s="637"/>
      <c r="AB1149" s="637"/>
      <c r="AC1149" s="637"/>
      <c r="AD1149" s="637"/>
      <c r="AE1149" s="637"/>
      <c r="AF1149" s="637"/>
      <c r="AG1149" s="637"/>
      <c r="AH1149" s="637"/>
      <c r="AI1149" s="637"/>
      <c r="AJ1149" s="637"/>
      <c r="AK1149" s="637"/>
      <c r="AL1149" s="637"/>
      <c r="AM1149" s="637"/>
      <c r="AN1149" s="637"/>
      <c r="AO1149" s="637"/>
      <c r="AP1149" s="637"/>
      <c r="AQ1149" s="637"/>
      <c r="AR1149" s="637"/>
      <c r="AS1149" s="637"/>
      <c r="AT1149" s="637"/>
      <c r="AU1149" s="637"/>
      <c r="AV1149" s="637"/>
      <c r="AW1149" s="637"/>
      <c r="AX1149" s="637"/>
      <c r="AY1149" s="637"/>
      <c r="AZ1149" s="637"/>
      <c r="BA1149" s="637"/>
      <c r="BB1149" s="637"/>
      <c r="BC1149" s="637"/>
      <c r="BD1149" s="637"/>
      <c r="BE1149" s="637"/>
      <c r="BF1149" s="637"/>
      <c r="BG1149" s="637"/>
      <c r="BH1149" s="637"/>
      <c r="BI1149" s="637"/>
      <c r="BJ1149" s="637"/>
      <c r="BK1149" s="637"/>
      <c r="BL1149" s="637"/>
      <c r="BM1149" s="637"/>
      <c r="BN1149" s="637"/>
      <c r="BO1149" s="637"/>
      <c r="BP1149" s="637"/>
      <c r="BQ1149" s="637"/>
      <c r="BR1149" s="637"/>
      <c r="BS1149" s="637"/>
      <c r="BT1149" s="637"/>
      <c r="BU1149" s="637"/>
      <c r="BV1149" s="637"/>
      <c r="BW1149" s="637"/>
      <c r="BX1149" s="637"/>
      <c r="BY1149" s="637"/>
      <c r="BZ1149" s="637"/>
      <c r="CA1149" s="637"/>
      <c r="CB1149" s="637"/>
    </row>
    <row r="1150" spans="3:80">
      <c r="C1150" s="636"/>
      <c r="D1150" s="637"/>
      <c r="E1150" s="637"/>
      <c r="F1150" s="637"/>
      <c r="G1150" s="637"/>
      <c r="H1150" s="637"/>
      <c r="I1150" s="637"/>
      <c r="J1150" s="637"/>
      <c r="K1150" s="637"/>
      <c r="L1150" s="637"/>
      <c r="M1150" s="637"/>
      <c r="N1150" s="637"/>
      <c r="O1150" s="637"/>
      <c r="P1150" s="637"/>
      <c r="Q1150" s="637"/>
      <c r="R1150" s="637"/>
      <c r="S1150" s="637"/>
      <c r="T1150" s="637"/>
      <c r="U1150" s="637"/>
      <c r="V1150" s="637"/>
      <c r="W1150" s="637"/>
      <c r="X1150" s="637"/>
      <c r="Y1150" s="637"/>
      <c r="Z1150" s="637"/>
      <c r="AA1150" s="637"/>
      <c r="AB1150" s="637"/>
      <c r="AC1150" s="637"/>
      <c r="AD1150" s="637"/>
      <c r="AE1150" s="637"/>
      <c r="AF1150" s="637"/>
      <c r="AG1150" s="637"/>
      <c r="AH1150" s="637"/>
      <c r="AI1150" s="637"/>
      <c r="AJ1150" s="637"/>
      <c r="AK1150" s="637"/>
      <c r="AL1150" s="637"/>
      <c r="AM1150" s="637"/>
      <c r="AN1150" s="637"/>
      <c r="AO1150" s="637"/>
      <c r="AP1150" s="637"/>
      <c r="AQ1150" s="637"/>
      <c r="AR1150" s="637"/>
      <c r="AS1150" s="637"/>
      <c r="AT1150" s="637"/>
      <c r="AU1150" s="637"/>
      <c r="AV1150" s="637"/>
      <c r="AW1150" s="637"/>
      <c r="AX1150" s="637"/>
      <c r="AY1150" s="637"/>
      <c r="AZ1150" s="637"/>
      <c r="BA1150" s="637"/>
      <c r="BB1150" s="637"/>
      <c r="BC1150" s="637"/>
      <c r="BD1150" s="637"/>
      <c r="BE1150" s="637"/>
      <c r="BF1150" s="637"/>
      <c r="BG1150" s="637"/>
      <c r="BH1150" s="637"/>
      <c r="BI1150" s="637"/>
      <c r="BJ1150" s="637"/>
      <c r="BK1150" s="637"/>
      <c r="BL1150" s="637"/>
      <c r="BM1150" s="637"/>
      <c r="BN1150" s="637"/>
      <c r="BO1150" s="637"/>
      <c r="BP1150" s="637"/>
      <c r="BQ1150" s="637"/>
      <c r="BR1150" s="637"/>
      <c r="BS1150" s="637"/>
      <c r="BT1150" s="637"/>
      <c r="BU1150" s="637"/>
      <c r="BV1150" s="637"/>
      <c r="BW1150" s="637"/>
      <c r="BX1150" s="637"/>
      <c r="BY1150" s="637"/>
      <c r="BZ1150" s="637"/>
      <c r="CA1150" s="637"/>
      <c r="CB1150" s="637"/>
    </row>
    <row r="1151" spans="3:80">
      <c r="C1151" s="636"/>
      <c r="D1151" s="637"/>
      <c r="E1151" s="637"/>
      <c r="F1151" s="637"/>
      <c r="G1151" s="637"/>
      <c r="H1151" s="637"/>
      <c r="I1151" s="637"/>
      <c r="J1151" s="637"/>
      <c r="K1151" s="637"/>
      <c r="L1151" s="637"/>
      <c r="M1151" s="637"/>
      <c r="N1151" s="637"/>
      <c r="O1151" s="637"/>
      <c r="P1151" s="637"/>
      <c r="Q1151" s="637"/>
      <c r="R1151" s="637"/>
      <c r="S1151" s="637"/>
      <c r="T1151" s="637"/>
      <c r="U1151" s="637"/>
      <c r="V1151" s="637"/>
      <c r="W1151" s="637"/>
      <c r="X1151" s="637"/>
      <c r="Y1151" s="637"/>
      <c r="Z1151" s="637"/>
      <c r="AA1151" s="637"/>
      <c r="AB1151" s="637"/>
      <c r="AC1151" s="637"/>
      <c r="AD1151" s="637"/>
      <c r="AE1151" s="637"/>
      <c r="AF1151" s="637"/>
      <c r="AG1151" s="637"/>
      <c r="AH1151" s="637"/>
      <c r="AI1151" s="637"/>
      <c r="AJ1151" s="637"/>
      <c r="AK1151" s="637"/>
      <c r="AL1151" s="637"/>
      <c r="AM1151" s="637"/>
      <c r="AN1151" s="637"/>
      <c r="AO1151" s="637"/>
      <c r="AP1151" s="637"/>
      <c r="AQ1151" s="637"/>
      <c r="AR1151" s="637"/>
      <c r="AS1151" s="637"/>
      <c r="AT1151" s="637"/>
      <c r="AU1151" s="637"/>
      <c r="AV1151" s="637"/>
      <c r="AW1151" s="637"/>
      <c r="AX1151" s="637"/>
      <c r="AY1151" s="637"/>
      <c r="AZ1151" s="637"/>
      <c r="BA1151" s="637"/>
      <c r="BB1151" s="637"/>
      <c r="BC1151" s="637"/>
      <c r="BD1151" s="637"/>
      <c r="BE1151" s="637"/>
      <c r="BF1151" s="637"/>
      <c r="BG1151" s="637"/>
      <c r="BH1151" s="637"/>
      <c r="BI1151" s="637"/>
      <c r="BJ1151" s="637"/>
      <c r="BK1151" s="637"/>
      <c r="BL1151" s="637"/>
      <c r="BM1151" s="637"/>
      <c r="BN1151" s="637"/>
      <c r="BO1151" s="637"/>
      <c r="BP1151" s="637"/>
      <c r="BQ1151" s="637"/>
      <c r="BR1151" s="637"/>
      <c r="BS1151" s="637"/>
      <c r="BT1151" s="637"/>
      <c r="BU1151" s="637"/>
      <c r="BV1151" s="637"/>
      <c r="BW1151" s="637"/>
      <c r="BX1151" s="637"/>
      <c r="BY1151" s="637"/>
      <c r="BZ1151" s="637"/>
      <c r="CA1151" s="637"/>
      <c r="CB1151" s="637"/>
    </row>
    <row r="1152" spans="3:80">
      <c r="C1152" s="636"/>
      <c r="D1152" s="637"/>
      <c r="E1152" s="637"/>
      <c r="F1152" s="637"/>
      <c r="G1152" s="637"/>
      <c r="H1152" s="637"/>
      <c r="I1152" s="637"/>
      <c r="J1152" s="637"/>
      <c r="K1152" s="637"/>
      <c r="L1152" s="637"/>
      <c r="M1152" s="637"/>
      <c r="N1152" s="637"/>
      <c r="O1152" s="637"/>
      <c r="P1152" s="637"/>
      <c r="Q1152" s="637"/>
      <c r="R1152" s="637"/>
      <c r="S1152" s="637"/>
      <c r="T1152" s="637"/>
      <c r="U1152" s="637"/>
      <c r="V1152" s="637"/>
      <c r="W1152" s="637"/>
      <c r="X1152" s="637"/>
      <c r="Y1152" s="637"/>
      <c r="Z1152" s="637"/>
      <c r="AA1152" s="637"/>
      <c r="AB1152" s="637"/>
      <c r="AC1152" s="637"/>
      <c r="AD1152" s="637"/>
      <c r="AE1152" s="637"/>
      <c r="AF1152" s="637"/>
      <c r="AG1152" s="637"/>
      <c r="AH1152" s="637"/>
      <c r="AI1152" s="637"/>
      <c r="AJ1152" s="637"/>
      <c r="AK1152" s="637"/>
      <c r="AL1152" s="637"/>
      <c r="AM1152" s="637"/>
      <c r="AN1152" s="637"/>
      <c r="AO1152" s="637"/>
      <c r="AP1152" s="637"/>
      <c r="AQ1152" s="637"/>
      <c r="AR1152" s="637"/>
      <c r="AS1152" s="637"/>
      <c r="AT1152" s="637"/>
      <c r="AU1152" s="637"/>
      <c r="AV1152" s="637"/>
      <c r="AW1152" s="637"/>
      <c r="AX1152" s="637"/>
      <c r="AY1152" s="637"/>
      <c r="AZ1152" s="637"/>
      <c r="BA1152" s="637"/>
      <c r="BB1152" s="637"/>
      <c r="BC1152" s="637"/>
      <c r="BD1152" s="637"/>
      <c r="BE1152" s="637"/>
      <c r="BF1152" s="637"/>
      <c r="BG1152" s="637"/>
      <c r="BH1152" s="637"/>
      <c r="BI1152" s="637"/>
      <c r="BJ1152" s="637"/>
      <c r="BK1152" s="637"/>
      <c r="BL1152" s="637"/>
      <c r="BM1152" s="637"/>
      <c r="BN1152" s="637"/>
      <c r="BO1152" s="637"/>
      <c r="BP1152" s="637"/>
      <c r="BQ1152" s="637"/>
      <c r="BR1152" s="637"/>
      <c r="BS1152" s="637"/>
      <c r="BT1152" s="637"/>
      <c r="BU1152" s="637"/>
      <c r="BV1152" s="637"/>
      <c r="BW1152" s="637"/>
      <c r="BX1152" s="637"/>
      <c r="BY1152" s="637"/>
      <c r="BZ1152" s="637"/>
      <c r="CA1152" s="637"/>
      <c r="CB1152" s="637"/>
    </row>
    <row r="1153" spans="3:80">
      <c r="C1153" s="636"/>
      <c r="D1153" s="637"/>
      <c r="E1153" s="637"/>
      <c r="F1153" s="637"/>
      <c r="G1153" s="637"/>
      <c r="H1153" s="637"/>
      <c r="I1153" s="637"/>
      <c r="J1153" s="637"/>
      <c r="K1153" s="637"/>
      <c r="L1153" s="637"/>
      <c r="M1153" s="637"/>
      <c r="N1153" s="637"/>
      <c r="O1153" s="637"/>
      <c r="P1153" s="637"/>
      <c r="Q1153" s="637"/>
      <c r="R1153" s="637"/>
      <c r="S1153" s="637"/>
      <c r="T1153" s="637"/>
      <c r="U1153" s="637"/>
      <c r="V1153" s="637"/>
      <c r="W1153" s="637"/>
      <c r="X1153" s="637"/>
      <c r="Y1153" s="637"/>
      <c r="Z1153" s="637"/>
      <c r="AA1153" s="637"/>
      <c r="AB1153" s="637"/>
      <c r="AC1153" s="637"/>
      <c r="AD1153" s="637"/>
      <c r="AE1153" s="637"/>
      <c r="AF1153" s="637"/>
      <c r="AG1153" s="637"/>
      <c r="AH1153" s="637"/>
      <c r="AI1153" s="637"/>
      <c r="AJ1153" s="637"/>
      <c r="AK1153" s="637"/>
      <c r="AL1153" s="637"/>
      <c r="AM1153" s="637"/>
      <c r="AN1153" s="637"/>
      <c r="AO1153" s="637"/>
      <c r="AP1153" s="637"/>
      <c r="AQ1153" s="637"/>
      <c r="AR1153" s="637"/>
      <c r="AS1153" s="637"/>
      <c r="AT1153" s="637"/>
      <c r="AU1153" s="637"/>
      <c r="AV1153" s="637"/>
      <c r="AW1153" s="637"/>
      <c r="AX1153" s="637"/>
      <c r="AY1153" s="637"/>
      <c r="AZ1153" s="637"/>
      <c r="BA1153" s="637"/>
      <c r="BB1153" s="637"/>
      <c r="BC1153" s="637"/>
      <c r="BD1153" s="637"/>
      <c r="BE1153" s="637"/>
      <c r="BF1153" s="637"/>
      <c r="BG1153" s="637"/>
      <c r="BH1153" s="637"/>
      <c r="BI1153" s="637"/>
      <c r="BJ1153" s="637"/>
      <c r="BK1153" s="637"/>
      <c r="BL1153" s="637"/>
      <c r="BM1153" s="637"/>
      <c r="BN1153" s="637"/>
      <c r="BO1153" s="637"/>
      <c r="BP1153" s="637"/>
      <c r="BQ1153" s="637"/>
      <c r="BR1153" s="637"/>
      <c r="BS1153" s="637"/>
      <c r="BT1153" s="637"/>
      <c r="BU1153" s="637"/>
      <c r="BV1153" s="637"/>
      <c r="BW1153" s="637"/>
      <c r="BX1153" s="637"/>
      <c r="BY1153" s="637"/>
      <c r="BZ1153" s="637"/>
      <c r="CA1153" s="637"/>
      <c r="CB1153" s="637"/>
    </row>
    <row r="1154" spans="3:80">
      <c r="C1154" s="636"/>
      <c r="D1154" s="637"/>
      <c r="E1154" s="637"/>
      <c r="F1154" s="637"/>
      <c r="G1154" s="637"/>
      <c r="H1154" s="637"/>
      <c r="I1154" s="637"/>
      <c r="J1154" s="637"/>
      <c r="K1154" s="637"/>
      <c r="L1154" s="637"/>
      <c r="M1154" s="637"/>
      <c r="N1154" s="637"/>
      <c r="O1154" s="637"/>
      <c r="P1154" s="637"/>
      <c r="Q1154" s="637"/>
      <c r="R1154" s="637"/>
      <c r="S1154" s="637"/>
      <c r="T1154" s="637"/>
      <c r="U1154" s="637"/>
      <c r="V1154" s="637"/>
      <c r="W1154" s="637"/>
      <c r="X1154" s="637"/>
      <c r="Y1154" s="637"/>
      <c r="Z1154" s="637"/>
      <c r="AA1154" s="637"/>
      <c r="AB1154" s="637"/>
      <c r="AC1154" s="637"/>
      <c r="AD1154" s="637"/>
      <c r="AE1154" s="637"/>
      <c r="AF1154" s="637"/>
      <c r="AG1154" s="637"/>
      <c r="AH1154" s="637"/>
      <c r="AI1154" s="637"/>
      <c r="AJ1154" s="637"/>
      <c r="AK1154" s="637"/>
      <c r="AL1154" s="637"/>
      <c r="AM1154" s="637"/>
      <c r="AN1154" s="637"/>
      <c r="AO1154" s="637"/>
      <c r="AP1154" s="637"/>
      <c r="AQ1154" s="637"/>
      <c r="AR1154" s="637"/>
      <c r="AS1154" s="637"/>
      <c r="AT1154" s="637"/>
      <c r="AU1154" s="637"/>
      <c r="AV1154" s="637"/>
      <c r="AW1154" s="637"/>
      <c r="AX1154" s="637"/>
      <c r="AY1154" s="637"/>
      <c r="AZ1154" s="637"/>
      <c r="BA1154" s="637"/>
      <c r="BB1154" s="637"/>
      <c r="BC1154" s="637"/>
      <c r="BD1154" s="637"/>
      <c r="BE1154" s="637"/>
      <c r="BF1154" s="637"/>
      <c r="BG1154" s="637"/>
      <c r="BH1154" s="637"/>
      <c r="BI1154" s="637"/>
      <c r="BJ1154" s="637"/>
      <c r="BK1154" s="637"/>
      <c r="BL1154" s="637"/>
      <c r="BM1154" s="637"/>
      <c r="BN1154" s="637"/>
      <c r="BO1154" s="637"/>
      <c r="BP1154" s="637"/>
      <c r="BQ1154" s="637"/>
      <c r="BR1154" s="637"/>
      <c r="BS1154" s="637"/>
      <c r="BT1154" s="637"/>
      <c r="BU1154" s="637"/>
      <c r="BV1154" s="637"/>
      <c r="BW1154" s="637"/>
      <c r="BX1154" s="637"/>
      <c r="BY1154" s="637"/>
      <c r="BZ1154" s="637"/>
      <c r="CA1154" s="637"/>
      <c r="CB1154" s="637"/>
    </row>
    <row r="1155" spans="3:80">
      <c r="C1155" s="636"/>
      <c r="D1155" s="637"/>
      <c r="E1155" s="637"/>
      <c r="F1155" s="637"/>
      <c r="G1155" s="637"/>
      <c r="H1155" s="637"/>
      <c r="I1155" s="637"/>
      <c r="J1155" s="637"/>
      <c r="K1155" s="637"/>
      <c r="L1155" s="637"/>
      <c r="M1155" s="637"/>
      <c r="N1155" s="637"/>
      <c r="O1155" s="637"/>
      <c r="P1155" s="637"/>
      <c r="Q1155" s="637"/>
      <c r="R1155" s="637"/>
      <c r="S1155" s="637"/>
      <c r="T1155" s="637"/>
      <c r="U1155" s="637"/>
      <c r="V1155" s="637"/>
      <c r="W1155" s="637"/>
      <c r="X1155" s="637"/>
      <c r="Y1155" s="637"/>
      <c r="Z1155" s="637"/>
      <c r="AA1155" s="637"/>
      <c r="AB1155" s="637"/>
      <c r="AC1155" s="637"/>
      <c r="AD1155" s="637"/>
      <c r="AE1155" s="637"/>
      <c r="AF1155" s="637"/>
      <c r="AG1155" s="637"/>
      <c r="AH1155" s="637"/>
      <c r="AI1155" s="637"/>
      <c r="AJ1155" s="637"/>
      <c r="AK1155" s="637"/>
      <c r="AL1155" s="637"/>
      <c r="AM1155" s="637"/>
      <c r="AN1155" s="637"/>
      <c r="AO1155" s="637"/>
      <c r="AP1155" s="637"/>
      <c r="AQ1155" s="637"/>
      <c r="AR1155" s="637"/>
      <c r="AS1155" s="637"/>
      <c r="AT1155" s="637"/>
      <c r="AU1155" s="637"/>
      <c r="AV1155" s="637"/>
      <c r="AW1155" s="637"/>
      <c r="AX1155" s="637"/>
      <c r="AY1155" s="637"/>
      <c r="AZ1155" s="637"/>
      <c r="BA1155" s="637"/>
      <c r="BB1155" s="637"/>
      <c r="BC1155" s="637"/>
      <c r="BD1155" s="637"/>
      <c r="BE1155" s="637"/>
      <c r="BF1155" s="637"/>
      <c r="BG1155" s="637"/>
      <c r="BH1155" s="637"/>
      <c r="BI1155" s="637"/>
      <c r="BJ1155" s="637"/>
      <c r="BK1155" s="637"/>
      <c r="BL1155" s="637"/>
      <c r="BM1155" s="637"/>
      <c r="BN1155" s="637"/>
      <c r="BO1155" s="637"/>
      <c r="BP1155" s="637"/>
      <c r="BQ1155" s="637"/>
      <c r="BR1155" s="637"/>
      <c r="BS1155" s="637"/>
      <c r="BT1155" s="637"/>
      <c r="BU1155" s="637"/>
      <c r="BV1155" s="637"/>
      <c r="BW1155" s="637"/>
      <c r="BX1155" s="637"/>
      <c r="BY1155" s="637"/>
      <c r="BZ1155" s="637"/>
      <c r="CA1155" s="637"/>
      <c r="CB1155" s="637"/>
    </row>
    <row r="1156" spans="3:80">
      <c r="C1156" s="636"/>
      <c r="D1156" s="637"/>
      <c r="E1156" s="637"/>
      <c r="F1156" s="637"/>
      <c r="G1156" s="637"/>
      <c r="H1156" s="637"/>
      <c r="I1156" s="637"/>
      <c r="J1156" s="637"/>
      <c r="K1156" s="637"/>
      <c r="L1156" s="637"/>
      <c r="M1156" s="637"/>
      <c r="N1156" s="637"/>
      <c r="O1156" s="637"/>
      <c r="P1156" s="637"/>
      <c r="Q1156" s="637"/>
      <c r="R1156" s="637"/>
      <c r="S1156" s="637"/>
      <c r="T1156" s="637"/>
      <c r="U1156" s="637"/>
      <c r="V1156" s="637"/>
      <c r="W1156" s="637"/>
      <c r="X1156" s="637"/>
      <c r="Y1156" s="637"/>
      <c r="Z1156" s="637"/>
      <c r="AA1156" s="637"/>
      <c r="AB1156" s="637"/>
      <c r="AC1156" s="637"/>
      <c r="AD1156" s="637"/>
      <c r="AE1156" s="637"/>
      <c r="AF1156" s="637"/>
      <c r="AG1156" s="637"/>
      <c r="AH1156" s="637"/>
      <c r="AI1156" s="637"/>
      <c r="AJ1156" s="637"/>
      <c r="AK1156" s="637"/>
      <c r="AL1156" s="637"/>
      <c r="AM1156" s="637"/>
      <c r="AN1156" s="637"/>
      <c r="AO1156" s="637"/>
      <c r="AP1156" s="637"/>
      <c r="AQ1156" s="637"/>
      <c r="AR1156" s="637"/>
      <c r="AS1156" s="637"/>
      <c r="AT1156" s="637"/>
      <c r="AU1156" s="637"/>
      <c r="AV1156" s="637"/>
      <c r="AW1156" s="637"/>
      <c r="AX1156" s="637"/>
      <c r="AY1156" s="637"/>
      <c r="AZ1156" s="637"/>
      <c r="BA1156" s="637"/>
      <c r="BB1156" s="637"/>
      <c r="BC1156" s="637"/>
      <c r="BD1156" s="637"/>
      <c r="BE1156" s="637"/>
      <c r="BF1156" s="637"/>
      <c r="BG1156" s="637"/>
      <c r="BH1156" s="637"/>
      <c r="BI1156" s="637"/>
      <c r="BJ1156" s="637"/>
      <c r="BK1156" s="637"/>
      <c r="BL1156" s="637"/>
      <c r="BM1156" s="637"/>
      <c r="BN1156" s="637"/>
      <c r="BO1156" s="637"/>
      <c r="BP1156" s="637"/>
      <c r="BQ1156" s="637"/>
      <c r="BR1156" s="637"/>
      <c r="BS1156" s="637"/>
      <c r="BT1156" s="637"/>
      <c r="BU1156" s="637"/>
      <c r="BV1156" s="637"/>
      <c r="BW1156" s="637"/>
      <c r="BX1156" s="637"/>
      <c r="BY1156" s="637"/>
      <c r="BZ1156" s="637"/>
      <c r="CA1156" s="637"/>
      <c r="CB1156" s="637"/>
    </row>
    <row r="1157" spans="3:80">
      <c r="C1157" s="636"/>
      <c r="D1157" s="637"/>
      <c r="E1157" s="637"/>
      <c r="F1157" s="637"/>
      <c r="G1157" s="637"/>
      <c r="H1157" s="637"/>
      <c r="I1157" s="637"/>
      <c r="J1157" s="637"/>
      <c r="K1157" s="637"/>
      <c r="L1157" s="637"/>
      <c r="M1157" s="637"/>
      <c r="N1157" s="637"/>
      <c r="O1157" s="637"/>
      <c r="P1157" s="637"/>
      <c r="Q1157" s="637"/>
      <c r="R1157" s="637"/>
      <c r="S1157" s="637"/>
      <c r="T1157" s="637"/>
      <c r="U1157" s="637"/>
      <c r="V1157" s="637"/>
      <c r="W1157" s="637"/>
      <c r="X1157" s="637"/>
      <c r="Y1157" s="637"/>
      <c r="Z1157" s="637"/>
      <c r="AA1157" s="637"/>
      <c r="AB1157" s="637"/>
      <c r="AC1157" s="637"/>
      <c r="AD1157" s="637"/>
      <c r="AE1157" s="637"/>
      <c r="AF1157" s="637"/>
      <c r="AG1157" s="637"/>
      <c r="AH1157" s="637"/>
      <c r="AI1157" s="637"/>
      <c r="AJ1157" s="637"/>
      <c r="AK1157" s="637"/>
      <c r="AL1157" s="637"/>
      <c r="AM1157" s="637"/>
      <c r="AN1157" s="637"/>
      <c r="AO1157" s="637"/>
      <c r="AP1157" s="637"/>
      <c r="AQ1157" s="637"/>
      <c r="AR1157" s="637"/>
      <c r="AS1157" s="637"/>
      <c r="AT1157" s="637"/>
      <c r="AU1157" s="637"/>
      <c r="AV1157" s="637"/>
      <c r="AW1157" s="637"/>
      <c r="AX1157" s="637"/>
      <c r="AY1157" s="637"/>
      <c r="AZ1157" s="637"/>
      <c r="BA1157" s="637"/>
      <c r="BB1157" s="637"/>
      <c r="BC1157" s="637"/>
      <c r="BD1157" s="637"/>
      <c r="BE1157" s="637"/>
      <c r="BF1157" s="637"/>
      <c r="BG1157" s="637"/>
      <c r="BH1157" s="637"/>
      <c r="BI1157" s="637"/>
      <c r="BJ1157" s="637"/>
      <c r="BK1157" s="637"/>
      <c r="BL1157" s="637"/>
      <c r="BM1157" s="637"/>
      <c r="BN1157" s="637"/>
      <c r="BO1157" s="637"/>
      <c r="BP1157" s="637"/>
      <c r="BQ1157" s="637"/>
      <c r="BR1157" s="637"/>
      <c r="BS1157" s="637"/>
      <c r="BT1157" s="637"/>
      <c r="BU1157" s="637"/>
      <c r="BV1157" s="637"/>
      <c r="BW1157" s="637"/>
      <c r="BX1157" s="637"/>
      <c r="BY1157" s="637"/>
      <c r="BZ1157" s="637"/>
      <c r="CA1157" s="637"/>
      <c r="CB1157" s="637"/>
    </row>
    <row r="1158" spans="3:80">
      <c r="C1158" s="636"/>
      <c r="D1158" s="637"/>
      <c r="E1158" s="637"/>
      <c r="F1158" s="637"/>
      <c r="G1158" s="637"/>
      <c r="H1158" s="637"/>
      <c r="I1158" s="637"/>
      <c r="J1158" s="637"/>
      <c r="K1158" s="637"/>
      <c r="L1158" s="637"/>
      <c r="M1158" s="637"/>
      <c r="N1158" s="637"/>
      <c r="O1158" s="637"/>
      <c r="P1158" s="637"/>
      <c r="Q1158" s="637"/>
      <c r="R1158" s="637"/>
      <c r="S1158" s="637"/>
      <c r="T1158" s="637"/>
      <c r="U1158" s="637"/>
      <c r="V1158" s="637"/>
      <c r="W1158" s="637"/>
      <c r="X1158" s="637"/>
      <c r="Y1158" s="637"/>
      <c r="Z1158" s="637"/>
      <c r="AA1158" s="637"/>
      <c r="AB1158" s="637"/>
      <c r="AC1158" s="637"/>
      <c r="AD1158" s="637"/>
      <c r="AE1158" s="637"/>
      <c r="AF1158" s="637"/>
      <c r="AG1158" s="637"/>
      <c r="AH1158" s="637"/>
      <c r="AI1158" s="637"/>
      <c r="AJ1158" s="637"/>
      <c r="AK1158" s="637"/>
      <c r="AL1158" s="637"/>
      <c r="AM1158" s="637"/>
      <c r="AN1158" s="637"/>
      <c r="AO1158" s="637"/>
      <c r="AP1158" s="637"/>
      <c r="AQ1158" s="637"/>
      <c r="AR1158" s="637"/>
      <c r="AS1158" s="637"/>
      <c r="AT1158" s="637"/>
      <c r="AU1158" s="637"/>
      <c r="AV1158" s="637"/>
      <c r="AW1158" s="637"/>
      <c r="AX1158" s="637"/>
      <c r="AY1158" s="637"/>
      <c r="AZ1158" s="637"/>
      <c r="BA1158" s="637"/>
      <c r="BB1158" s="637"/>
      <c r="BC1158" s="637"/>
      <c r="BD1158" s="637"/>
      <c r="BE1158" s="637"/>
      <c r="BF1158" s="637"/>
      <c r="BG1158" s="637"/>
      <c r="BH1158" s="637"/>
      <c r="BI1158" s="637"/>
      <c r="BJ1158" s="637"/>
      <c r="BK1158" s="637"/>
      <c r="BL1158" s="637"/>
      <c r="BM1158" s="637"/>
      <c r="BN1158" s="637"/>
      <c r="BO1158" s="637"/>
      <c r="BP1158" s="637"/>
      <c r="BQ1158" s="637"/>
      <c r="BR1158" s="637"/>
      <c r="BS1158" s="637"/>
      <c r="BT1158" s="637"/>
      <c r="BU1158" s="637"/>
      <c r="BV1158" s="637"/>
      <c r="BW1158" s="637"/>
      <c r="BX1158" s="637"/>
      <c r="BY1158" s="637"/>
      <c r="BZ1158" s="637"/>
      <c r="CA1158" s="637"/>
      <c r="CB1158" s="637"/>
    </row>
  </sheetData>
  <mergeCells count="22">
    <mergeCell ref="CK6:CL7"/>
    <mergeCell ref="CK8:CK9"/>
    <mergeCell ref="CL8:CL9"/>
    <mergeCell ref="BH6:BH8"/>
    <mergeCell ref="BJ6:BR6"/>
    <mergeCell ref="BS6:CA6"/>
    <mergeCell ref="B353:C353"/>
    <mergeCell ref="B354:C354"/>
    <mergeCell ref="AG6:AO6"/>
    <mergeCell ref="AP6:AX6"/>
    <mergeCell ref="AY6:BG6"/>
    <mergeCell ref="C3:CG3"/>
    <mergeCell ref="B6:B9"/>
    <mergeCell ref="C6:C9"/>
    <mergeCell ref="D6:D9"/>
    <mergeCell ref="E6:M6"/>
    <mergeCell ref="N6:V6"/>
    <mergeCell ref="W6:AE6"/>
    <mergeCell ref="AF6:AF8"/>
    <mergeCell ref="CB4:CJ4"/>
    <mergeCell ref="W5:CJ5"/>
    <mergeCell ref="CB6:CJ6"/>
  </mergeCells>
  <conditionalFormatting sqref="C3:C4 A338 D352:D354 D11:D20 BP11:BP18 CG11:CJ18 AJ11:AL18 D207:D208 H212:K214 AJ213:AM215 AH214 AZ213:AZ215 BK214 L214:M214 AN213:AO214 BM212:BQ212 D240:D259 D317:D329 AG319:AO327 E319:M327 D340:D347 Y341 CC343:CE343 AC341 F341:M347 AH341:AO343 BK341:BR343 E241:M249 E240 E318 BE214:BE215 CH212:CJ212 BE217 AZ217 CH213:CH215 AG241:AO249 BJ241:BQ249 BJ319:BQ327 CB319:CE327 AZ220:AZ222 BE220:BE222 N354:Q354 D211:D215 CC212:CE214 S354:T354 CG212:CG214 CG319:CJ327 CG343:CJ343 BM214:BQ214 BN213:BQ213 AC343 Y343 A341:A347 CG351:CJ352 CC351:CE352 Y345:Y347 AC345:AC347 CG345:CJ348 BK345:BR347 AH345:AO347 CC345:CE348">
    <cfRule type="cellIs" dxfId="11511" priority="3496" stopIfTrue="1" operator="equal">
      <formula>0</formula>
    </cfRule>
  </conditionalFormatting>
  <conditionalFormatting sqref="A331:A337">
    <cfRule type="cellIs" dxfId="11510" priority="3495" stopIfTrue="1" operator="equal">
      <formula>0</formula>
    </cfRule>
  </conditionalFormatting>
  <conditionalFormatting sqref="W142:Z142 W153:Z153 W98:Z98 W132:Z140 X329:Z329 W76:Z76 X32:Z32 W66:Z74 W109:Z109 Z130 D31:D44 Y152 Z161 D65:D76 W43:Z43 W251:Z251 D54:D63 D229 D87 D122:D127 D129:D130 D152:D161 D163 D174 D236:D238 D263:D270 D273:D274 D351 D84:D85 D47:D52 D97:D98 D119:D120 W307:Z307 W87:Z87 W163:Z163 W174:Z174 W54:Z54 W120:Z120 W229:X229 W10:AB10 W296:Z296 W274:Z274 D284:D296 X30:Z30 D78:D80 D132:D142 W265:Z270 W264 W207:Z207 Y264:Z264 D100:D109 D298:D307 D82 AB264:AE264 AB207:AE207 AB265:AB270 AB30 AB274 AB296 AB120 AB54 AB174 AB163 AB87 AB307 AB251 AB43 AB161 AB130 AB109 AB66:AB74 AB32 AB76 AB329 AB132:AB140 AB98 AB153 AB142">
    <cfRule type="cellIs" dxfId="11509" priority="3494" stopIfTrue="1" operator="equal">
      <formula>0</formula>
    </cfRule>
  </conditionalFormatting>
  <conditionalFormatting sqref="CE86">
    <cfRule type="cellIs" dxfId="11508" priority="3482" stopIfTrue="1" operator="equal">
      <formula>0</formula>
    </cfRule>
  </conditionalFormatting>
  <conditionalFormatting sqref="CC142:CE142 CC43:CE43 CB83 CC10:CG10 CE83 CB87:CE87 CC121 CB229:CE229 CE121 CB120:CE120 CB296:CC296 CB174:CE174 CB163:CE163 CB274:CC274 CB265:CC270 CB54:CE54 CB251:CE251 CB32:CE32 CB76:CE76 CB329:CE329 CB98:CE98 CB288:CC294 CB153:CE153 CB207:CE207 CB66:CE74 CE288:CE294 CE265:CE270 CE274 CE296 CG296 CG274 CG265:CG270 CG288:CG294 CG66:CJ66 CG207 CG153 CG98 CG329 CG76 CG32 CG251 CG54 CG67:CG74 CG163 CG174 CG120 CG229 CG87 CG43 CG142">
    <cfRule type="cellIs" dxfId="11507" priority="3484" stopIfTrue="1" operator="equal">
      <formula>0</formula>
    </cfRule>
  </conditionalFormatting>
  <conditionalFormatting sqref="D239">
    <cfRule type="cellIs" dxfId="11506" priority="3485" stopIfTrue="1" operator="equal">
      <formula>0</formula>
    </cfRule>
  </conditionalFormatting>
  <conditionalFormatting sqref="D185:D195 D199:D206">
    <cfRule type="cellIs" dxfId="11505" priority="3458" stopIfTrue="1" operator="equal">
      <formula>0</formula>
    </cfRule>
  </conditionalFormatting>
  <conditionalFormatting sqref="AC142 AC153 AC98 AC329 AC76 AC307 AC32 AC87 AC251 AC54 AC66:AC74 AC109 AC265:AC270 AC274 AC10 AC174 AC130 AC296 AC161 AC120 AC163 AC30 AC132:AC140">
    <cfRule type="cellIs" dxfId="11504" priority="3489" stopIfTrue="1" operator="equal">
      <formula>0</formula>
    </cfRule>
  </conditionalFormatting>
  <conditionalFormatting sqref="AC64">
    <cfRule type="cellIs" dxfId="11503" priority="3488" stopIfTrue="1" operator="equal">
      <formula>0</formula>
    </cfRule>
  </conditionalFormatting>
  <conditionalFormatting sqref="D86">
    <cfRule type="cellIs" dxfId="11502" priority="3450" stopIfTrue="1" operator="equal">
      <formula>0</formula>
    </cfRule>
  </conditionalFormatting>
  <conditionalFormatting sqref="CH67:CJ74 CH98:CJ98">
    <cfRule type="cellIs" dxfId="11501" priority="3477" stopIfTrue="1" operator="equal">
      <formula>0</formula>
    </cfRule>
  </conditionalFormatting>
  <conditionalFormatting sqref="D121">
    <cfRule type="cellIs" dxfId="11500" priority="3448" stopIfTrue="1" operator="equal">
      <formula>0</formula>
    </cfRule>
  </conditionalFormatting>
  <conditionalFormatting sqref="CB109:CE109 CG109">
    <cfRule type="cellIs" dxfId="11499" priority="3481" stopIfTrue="1" operator="equal">
      <formula>0</formula>
    </cfRule>
  </conditionalFormatting>
  <conditionalFormatting sqref="CH122:CJ122">
    <cfRule type="cellIs" dxfId="11498" priority="3476" stopIfTrue="1" operator="equal">
      <formula>0</formula>
    </cfRule>
  </conditionalFormatting>
  <conditionalFormatting sqref="CH153:CJ153">
    <cfRule type="cellIs" dxfId="11497" priority="3452" stopIfTrue="1" operator="equal">
      <formula>0</formula>
    </cfRule>
  </conditionalFormatting>
  <conditionalFormatting sqref="CH32:CJ32">
    <cfRule type="cellIs" dxfId="11496" priority="3474" stopIfTrue="1" operator="equal">
      <formula>0</formula>
    </cfRule>
  </conditionalFormatting>
  <conditionalFormatting sqref="CC185:CE185 CG185:CJ185">
    <cfRule type="cellIs" dxfId="11495" priority="3455" stopIfTrue="1" operator="equal">
      <formula>0</formula>
    </cfRule>
  </conditionalFormatting>
  <conditionalFormatting sqref="CH296:CJ296">
    <cfRule type="cellIs" dxfId="11494" priority="3462" stopIfTrue="1" operator="equal">
      <formula>0</formula>
    </cfRule>
  </conditionalFormatting>
  <conditionalFormatting sqref="CH10:CJ10">
    <cfRule type="cellIs" dxfId="11493" priority="3475" stopIfTrue="1" operator="equal">
      <formula>0</formula>
    </cfRule>
  </conditionalFormatting>
  <conditionalFormatting sqref="D96">
    <cfRule type="cellIs" dxfId="11492" priority="3449" stopIfTrue="1" operator="equal">
      <formula>0</formula>
    </cfRule>
  </conditionalFormatting>
  <conditionalFormatting sqref="CC122:CE122">
    <cfRule type="cellIs" dxfId="11491" priority="3480" stopIfTrue="1" operator="equal">
      <formula>0</formula>
    </cfRule>
  </conditionalFormatting>
  <conditionalFormatting sqref="CB185:CE185 Z195 W185:Z185 W199:Z205 CB201:CE205 AB199:AC205 AB185:AC185 AB195 CG201:CJ205 CG185:CJ185">
    <cfRule type="cellIs" dxfId="11490" priority="3457" stopIfTrue="1" operator="equal">
      <formula>0</formula>
    </cfRule>
  </conditionalFormatting>
  <conditionalFormatting sqref="CH43:CJ43">
    <cfRule type="cellIs" dxfId="11489" priority="3473" stopIfTrue="1" operator="equal">
      <formula>0</formula>
    </cfRule>
  </conditionalFormatting>
  <conditionalFormatting sqref="CH87:CJ87">
    <cfRule type="cellIs" dxfId="11488" priority="3470" stopIfTrue="1" operator="equal">
      <formula>0</formula>
    </cfRule>
  </conditionalFormatting>
  <conditionalFormatting sqref="Y229:Z229 AB229:AC229">
    <cfRule type="cellIs" dxfId="11487" priority="3487" stopIfTrue="1" operator="equal">
      <formula>0</formula>
    </cfRule>
  </conditionalFormatting>
  <conditionalFormatting sqref="D53">
    <cfRule type="cellIs" dxfId="11486" priority="3486" stopIfTrue="1" operator="equal">
      <formula>0</formula>
    </cfRule>
  </conditionalFormatting>
  <conditionalFormatting sqref="CH163:CJ163">
    <cfRule type="cellIs" dxfId="11485" priority="3467" stopIfTrue="1" operator="equal">
      <formula>0</formula>
    </cfRule>
  </conditionalFormatting>
  <conditionalFormatting sqref="D128">
    <cfRule type="cellIs" dxfId="11484" priority="3447" stopIfTrue="1" operator="equal">
      <formula>0</formula>
    </cfRule>
  </conditionalFormatting>
  <conditionalFormatting sqref="CC85:CE85 CB86:CD86">
    <cfRule type="cellIs" dxfId="11483" priority="3483" stopIfTrue="1" operator="equal">
      <formula>0</formula>
    </cfRule>
  </conditionalFormatting>
  <conditionalFormatting sqref="CH265:CJ270">
    <cfRule type="cellIs" dxfId="11482" priority="3463" stopIfTrue="1" operator="equal">
      <formula>0</formula>
    </cfRule>
  </conditionalFormatting>
  <conditionalFormatting sqref="CB122">
    <cfRule type="cellIs" dxfId="11481" priority="3479" stopIfTrue="1" operator="equal">
      <formula>0</formula>
    </cfRule>
  </conditionalFormatting>
  <conditionalFormatting sqref="CG122">
    <cfRule type="cellIs" dxfId="11480" priority="3478" stopIfTrue="1" operator="equal">
      <formula>0</formula>
    </cfRule>
  </conditionalFormatting>
  <conditionalFormatting sqref="CH54:CJ54">
    <cfRule type="cellIs" dxfId="11479" priority="3472" stopIfTrue="1" operator="equal">
      <formula>0</formula>
    </cfRule>
  </conditionalFormatting>
  <conditionalFormatting sqref="AZ164:AZ165 BB164:BB165 AZ167:AZ173 BB167:BB173">
    <cfRule type="cellIs" dxfId="11478" priority="3125" stopIfTrue="1" operator="equal">
      <formula>0</formula>
    </cfRule>
  </conditionalFormatting>
  <conditionalFormatting sqref="D330:D339">
    <cfRule type="cellIs" dxfId="11477" priority="3425" stopIfTrue="1" operator="equal">
      <formula>0</formula>
    </cfRule>
  </conditionalFormatting>
  <conditionalFormatting sqref="Z338 AB338">
    <cfRule type="cellIs" dxfId="11476" priority="3424" stopIfTrue="1" operator="equal">
      <formula>0</formula>
    </cfRule>
  </conditionalFormatting>
  <conditionalFormatting sqref="AZ144:AZ145 BB144:BB145 BB148:BB152 AZ148:AZ152">
    <cfRule type="cellIs" dxfId="11475" priority="3127" stopIfTrue="1" operator="equal">
      <formula>0</formula>
    </cfRule>
  </conditionalFormatting>
  <conditionalFormatting sqref="AC330:AC337">
    <cfRule type="cellIs" dxfId="11474" priority="3422" stopIfTrue="1" operator="equal">
      <formula>0</formula>
    </cfRule>
  </conditionalFormatting>
  <conditionalFormatting sqref="D348">
    <cfRule type="cellIs" dxfId="11473" priority="3421" stopIfTrue="1" operator="equal">
      <formula>0</formula>
    </cfRule>
  </conditionalFormatting>
  <conditionalFormatting sqref="Z348">
    <cfRule type="cellIs" dxfId="11472" priority="3420" stopIfTrue="1" operator="equal">
      <formula>0</formula>
    </cfRule>
  </conditionalFormatting>
  <conditionalFormatting sqref="D230:D235">
    <cfRule type="cellIs" dxfId="11471" priority="3429" stopIfTrue="1" operator="equal">
      <formula>0</formula>
    </cfRule>
  </conditionalFormatting>
  <conditionalFormatting sqref="CH76:CJ76">
    <cfRule type="cellIs" dxfId="11470" priority="3471" stopIfTrue="1" operator="equal">
      <formula>0</formula>
    </cfRule>
  </conditionalFormatting>
  <conditionalFormatting sqref="CH109:CJ109">
    <cfRule type="cellIs" dxfId="11469" priority="3469" stopIfTrue="1" operator="equal">
      <formula>0</formula>
    </cfRule>
  </conditionalFormatting>
  <conditionalFormatting sqref="CH120:CJ120">
    <cfRule type="cellIs" dxfId="11468" priority="3468" stopIfTrue="1" operator="equal">
      <formula>0</formula>
    </cfRule>
  </conditionalFormatting>
  <conditionalFormatting sqref="CH229:CJ229">
    <cfRule type="cellIs" dxfId="11467" priority="3465" stopIfTrue="1" operator="equal">
      <formula>0</formula>
    </cfRule>
  </conditionalFormatting>
  <conditionalFormatting sqref="CH174:CJ174">
    <cfRule type="cellIs" dxfId="11466" priority="3466" stopIfTrue="1" operator="equal">
      <formula>0</formula>
    </cfRule>
  </conditionalFormatting>
  <conditionalFormatting sqref="AC212">
    <cfRule type="cellIs" dxfId="11465" priority="3431" stopIfTrue="1" operator="equal">
      <formula>0</formula>
    </cfRule>
  </conditionalFormatting>
  <conditionalFormatting sqref="AC226:AC228">
    <cfRule type="cellIs" dxfId="11464" priority="3430" stopIfTrue="1" operator="equal">
      <formula>0</formula>
    </cfRule>
  </conditionalFormatting>
  <conditionalFormatting sqref="W271:X271">
    <cfRule type="cellIs" dxfId="11463" priority="3426" stopIfTrue="1" operator="equal">
      <formula>0</formula>
    </cfRule>
  </conditionalFormatting>
  <conditionalFormatting sqref="AC338">
    <cfRule type="cellIs" dxfId="11462" priority="3423" stopIfTrue="1" operator="equal">
      <formula>0</formula>
    </cfRule>
  </conditionalFormatting>
  <conditionalFormatting sqref="D260:D262">
    <cfRule type="cellIs" dxfId="11461" priority="3428" stopIfTrue="1" operator="equal">
      <formula>0</formula>
    </cfRule>
  </conditionalFormatting>
  <conditionalFormatting sqref="AC348">
    <cfRule type="cellIs" dxfId="11460" priority="3419" stopIfTrue="1" operator="equal">
      <formula>0</formula>
    </cfRule>
  </conditionalFormatting>
  <conditionalFormatting sqref="F352:K352 H207:J207">
    <cfRule type="cellIs" dxfId="11459" priority="3416" stopIfTrue="1" operator="equal">
      <formula>0</formula>
    </cfRule>
  </conditionalFormatting>
  <conditionalFormatting sqref="E353:I353">
    <cfRule type="cellIs" dxfId="11458" priority="3415" stopIfTrue="1" operator="equal">
      <formula>0</formula>
    </cfRule>
  </conditionalFormatting>
  <conditionalFormatting sqref="D271:D272">
    <cfRule type="cellIs" dxfId="11457" priority="3427" stopIfTrue="1" operator="equal">
      <formula>0</formula>
    </cfRule>
  </conditionalFormatting>
  <conditionalFormatting sqref="E109:J109">
    <cfRule type="cellIs" dxfId="11456" priority="3412" stopIfTrue="1" operator="equal">
      <formula>0</formula>
    </cfRule>
  </conditionalFormatting>
  <conditionalFormatting sqref="F78 G275 F295:J295 E229:J229 G152 E152 F142:J142 F130:J130 F154:J160 G252:G259 F75:J75 H42:I42 F20 H20:J20 E82 F10:J10 F55:J63 G273 G236 F306:J306 E120:J120 E296:J296 E174:J174 E163:J163 E274:J274 E264:J270 E66:J74 E54:J54 E251:J251 E87:J87 E340 E32:J32 E307:J307 E76:J76 E329:J329 E98:J98 E286:J294 E153:J153 E207:G207 F97:J97 J96 F351:J351 G238:G239 E84:E85 E65 E263 G277:G284">
    <cfRule type="cellIs" dxfId="11455" priority="3414" stopIfTrue="1" operator="equal">
      <formula>0</formula>
    </cfRule>
  </conditionalFormatting>
  <conditionalFormatting sqref="F64:J64">
    <cfRule type="cellIs" dxfId="11454" priority="3413" stopIfTrue="1" operator="equal">
      <formula>0</formula>
    </cfRule>
  </conditionalFormatting>
  <conditionalFormatting sqref="K351">
    <cfRule type="cellIs" dxfId="11453" priority="3409" stopIfTrue="1" operator="equal">
      <formula>0</formula>
    </cfRule>
  </conditionalFormatting>
  <conditionalFormatting sqref="K64">
    <cfRule type="cellIs" dxfId="11452" priority="3407" stopIfTrue="1" operator="equal">
      <formula>0</formula>
    </cfRule>
  </conditionalFormatting>
  <conditionalFormatting sqref="K55:K63">
    <cfRule type="cellIs" dxfId="11451" priority="3406" stopIfTrue="1" operator="equal">
      <formula>0</formula>
    </cfRule>
  </conditionalFormatting>
  <conditionalFormatting sqref="K295">
    <cfRule type="cellIs" dxfId="11450" priority="3405" stopIfTrue="1" operator="equal">
      <formula>0</formula>
    </cfRule>
  </conditionalFormatting>
  <conditionalFormatting sqref="K317">
    <cfRule type="cellIs" dxfId="11449" priority="3404" stopIfTrue="1" operator="equal">
      <formula>0</formula>
    </cfRule>
  </conditionalFormatting>
  <conditionalFormatting sqref="K306">
    <cfRule type="cellIs" dxfId="11448" priority="3403" stopIfTrue="1" operator="equal">
      <formula>0</formula>
    </cfRule>
  </conditionalFormatting>
  <conditionalFormatting sqref="K10">
    <cfRule type="cellIs" dxfId="11447" priority="3402" stopIfTrue="1" operator="equal">
      <formula>0</formula>
    </cfRule>
  </conditionalFormatting>
  <conditionalFormatting sqref="K54">
    <cfRule type="cellIs" dxfId="11446" priority="3400" stopIfTrue="1" operator="equal">
      <formula>0</formula>
    </cfRule>
  </conditionalFormatting>
  <conditionalFormatting sqref="K76">
    <cfRule type="cellIs" dxfId="11445" priority="3399" stopIfTrue="1" operator="equal">
      <formula>0</formula>
    </cfRule>
  </conditionalFormatting>
  <conditionalFormatting sqref="K32">
    <cfRule type="cellIs" dxfId="11444" priority="3401" stopIfTrue="1" operator="equal">
      <formula>0</formula>
    </cfRule>
  </conditionalFormatting>
  <conditionalFormatting sqref="D64">
    <cfRule type="cellIs" dxfId="11443" priority="3493" stopIfTrue="1" operator="equal">
      <formula>0</formula>
    </cfRule>
  </conditionalFormatting>
  <conditionalFormatting sqref="Z64">
    <cfRule type="cellIs" dxfId="11442" priority="3492" stopIfTrue="1" operator="equal">
      <formula>0</formula>
    </cfRule>
  </conditionalFormatting>
  <conditionalFormatting sqref="AB64">
    <cfRule type="cellIs" dxfId="11441" priority="3491" stopIfTrue="1" operator="equal">
      <formula>0</formula>
    </cfRule>
  </conditionalFormatting>
  <conditionalFormatting sqref="W329">
    <cfRule type="cellIs" dxfId="11440" priority="3490" stopIfTrue="1" operator="equal">
      <formula>0</formula>
    </cfRule>
  </conditionalFormatting>
  <conditionalFormatting sqref="CH251:CJ251">
    <cfRule type="cellIs" dxfId="11439" priority="3464" stopIfTrue="1" operator="equal">
      <formula>0</formula>
    </cfRule>
  </conditionalFormatting>
  <conditionalFormatting sqref="CH329:CJ329">
    <cfRule type="cellIs" dxfId="11438" priority="3461" stopIfTrue="1" operator="equal">
      <formula>0</formula>
    </cfRule>
  </conditionalFormatting>
  <conditionalFormatting sqref="AC162">
    <cfRule type="cellIs" dxfId="11437" priority="3442" stopIfTrue="1" operator="equal">
      <formula>0</formula>
    </cfRule>
  </conditionalFormatting>
  <conditionalFormatting sqref="CH274:CJ274">
    <cfRule type="cellIs" dxfId="11436" priority="3460" stopIfTrue="1" operator="equal">
      <formula>0</formula>
    </cfRule>
  </conditionalFormatting>
  <conditionalFormatting sqref="CH288:CJ294">
    <cfRule type="cellIs" dxfId="11435" priority="3459" stopIfTrue="1" operator="equal">
      <formula>0</formula>
    </cfRule>
  </conditionalFormatting>
  <conditionalFormatting sqref="AC185 AC195">
    <cfRule type="cellIs" dxfId="11434" priority="3456" stopIfTrue="1" operator="equal">
      <formula>0</formula>
    </cfRule>
  </conditionalFormatting>
  <conditionalFormatting sqref="CH207:CJ207">
    <cfRule type="cellIs" dxfId="11433" priority="3454" stopIfTrue="1" operator="equal">
      <formula>0</formula>
    </cfRule>
  </conditionalFormatting>
  <conditionalFormatting sqref="AC43">
    <cfRule type="cellIs" dxfId="11432" priority="3453" stopIfTrue="1" operator="equal">
      <formula>0</formula>
    </cfRule>
  </conditionalFormatting>
  <conditionalFormatting sqref="Z183:Z184 AB183:AB184">
    <cfRule type="cellIs" dxfId="11431" priority="3437" stopIfTrue="1" operator="equal">
      <formula>0</formula>
    </cfRule>
  </conditionalFormatting>
  <conditionalFormatting sqref="CH142:CJ142">
    <cfRule type="cellIs" dxfId="11430" priority="3451" stopIfTrue="1" operator="equal">
      <formula>0</formula>
    </cfRule>
  </conditionalFormatting>
  <conditionalFormatting sqref="D143:D148 D151">
    <cfRule type="cellIs" dxfId="11429" priority="3446" stopIfTrue="1" operator="equal">
      <formula>0</formula>
    </cfRule>
  </conditionalFormatting>
  <conditionalFormatting sqref="Y151">
    <cfRule type="cellIs" dxfId="11428" priority="3445" stopIfTrue="1" operator="equal">
      <formula>0</formula>
    </cfRule>
  </conditionalFormatting>
  <conditionalFormatting sqref="Z162 AB162">
    <cfRule type="cellIs" dxfId="11427" priority="3443" stopIfTrue="1" operator="equal">
      <formula>0</formula>
    </cfRule>
  </conditionalFormatting>
  <conditionalFormatting sqref="AC175:AC181">
    <cfRule type="cellIs" dxfId="11426" priority="3433" stopIfTrue="1" operator="equal">
      <formula>0</formula>
    </cfRule>
  </conditionalFormatting>
  <conditionalFormatting sqref="D164:D173">
    <cfRule type="cellIs" dxfId="11425" priority="3441" stopIfTrue="1" operator="equal">
      <formula>0</formula>
    </cfRule>
  </conditionalFormatting>
  <conditionalFormatting sqref="D175:D184">
    <cfRule type="cellIs" dxfId="11424" priority="3438" stopIfTrue="1" operator="equal">
      <formula>0</formula>
    </cfRule>
  </conditionalFormatting>
  <conditionalFormatting sqref="D217 D226:D228 D219:D221">
    <cfRule type="cellIs" dxfId="11423" priority="3432" stopIfTrue="1" operator="equal">
      <formula>0</formula>
    </cfRule>
  </conditionalFormatting>
  <conditionalFormatting sqref="D162">
    <cfRule type="cellIs" dxfId="11422" priority="3444" stopIfTrue="1" operator="equal">
      <formula>0</formula>
    </cfRule>
  </conditionalFormatting>
  <conditionalFormatting sqref="AC172">
    <cfRule type="cellIs" dxfId="11421" priority="3439" stopIfTrue="1" operator="equal">
      <formula>0</formula>
    </cfRule>
  </conditionalFormatting>
  <conditionalFormatting sqref="AC171">
    <cfRule type="cellIs" dxfId="11420" priority="3440" stopIfTrue="1" operator="equal">
      <formula>0</formula>
    </cfRule>
  </conditionalFormatting>
  <conditionalFormatting sqref="CC183:CE184 CG183:CG184">
    <cfRule type="cellIs" dxfId="11419" priority="3435" stopIfTrue="1" operator="equal">
      <formula>0</formula>
    </cfRule>
  </conditionalFormatting>
  <conditionalFormatting sqref="CH183:CJ184">
    <cfRule type="cellIs" dxfId="11418" priority="3434" stopIfTrue="1" operator="equal">
      <formula>0</formula>
    </cfRule>
  </conditionalFormatting>
  <conditionalFormatting sqref="AC183:AC184">
    <cfRule type="cellIs" dxfId="11417" priority="3436" stopIfTrue="1" operator="equal">
      <formula>0</formula>
    </cfRule>
  </conditionalFormatting>
  <conditionalFormatting sqref="K207">
    <cfRule type="cellIs" dxfId="11416" priority="3393" stopIfTrue="1" operator="equal">
      <formula>0</formula>
    </cfRule>
  </conditionalFormatting>
  <conditionalFormatting sqref="K120">
    <cfRule type="cellIs" dxfId="11415" priority="3396" stopIfTrue="1" operator="equal">
      <formula>0</formula>
    </cfRule>
  </conditionalFormatting>
  <conditionalFormatting sqref="K163">
    <cfRule type="cellIs" dxfId="11414" priority="3395" stopIfTrue="1" operator="equal">
      <formula>0</formula>
    </cfRule>
  </conditionalFormatting>
  <conditionalFormatting sqref="K174">
    <cfRule type="cellIs" dxfId="11413" priority="3394" stopIfTrue="1" operator="equal">
      <formula>0</formula>
    </cfRule>
  </conditionalFormatting>
  <conditionalFormatting sqref="K264:K270">
    <cfRule type="cellIs" dxfId="11412" priority="3390" stopIfTrue="1" operator="equal">
      <formula>0</formula>
    </cfRule>
  </conditionalFormatting>
  <conditionalFormatting sqref="K275 K277:K284">
    <cfRule type="cellIs" dxfId="11411" priority="3387" stopIfTrue="1" operator="equal">
      <formula>0</formula>
    </cfRule>
  </conditionalFormatting>
  <conditionalFormatting sqref="K274">
    <cfRule type="cellIs" dxfId="11410" priority="3386" stopIfTrue="1" operator="equal">
      <formula>0</formula>
    </cfRule>
  </conditionalFormatting>
  <conditionalFormatting sqref="K307">
    <cfRule type="cellIs" dxfId="11409" priority="3385" stopIfTrue="1" operator="equal">
      <formula>0</formula>
    </cfRule>
  </conditionalFormatting>
  <conditionalFormatting sqref="K286:K294">
    <cfRule type="cellIs" dxfId="11408" priority="3384" stopIfTrue="1" operator="equal">
      <formula>0</formula>
    </cfRule>
  </conditionalFormatting>
  <conditionalFormatting sqref="F185:K195 E185 F206:K206 E199:J205">
    <cfRule type="cellIs" dxfId="11407" priority="3383" stopIfTrue="1" operator="equal">
      <formula>0</formula>
    </cfRule>
  </conditionalFormatting>
  <conditionalFormatting sqref="E43:K43">
    <cfRule type="cellIs" dxfId="11406" priority="3382" stopIfTrue="1" operator="equal">
      <formula>0</formula>
    </cfRule>
  </conditionalFormatting>
  <conditionalFormatting sqref="AZ44:BB44 BD44">
    <cfRule type="cellIs" dxfId="11405" priority="3324" stopIfTrue="1" operator="equal">
      <formula>0</formula>
    </cfRule>
  </conditionalFormatting>
  <conditionalFormatting sqref="F317:J317">
    <cfRule type="cellIs" dxfId="11404" priority="3411" stopIfTrue="1" operator="equal">
      <formula>0</formula>
    </cfRule>
  </conditionalFormatting>
  <conditionalFormatting sqref="K183:K184">
    <cfRule type="cellIs" dxfId="11403" priority="3361" stopIfTrue="1" operator="equal">
      <formula>0</formula>
    </cfRule>
  </conditionalFormatting>
  <conditionalFormatting sqref="K109">
    <cfRule type="cellIs" dxfId="11402" priority="3397" stopIfTrue="1" operator="equal">
      <formula>0</formula>
    </cfRule>
  </conditionalFormatting>
  <conditionalFormatting sqref="BE128">
    <cfRule type="cellIs" dxfId="11401" priority="3290" stopIfTrue="1" operator="equal">
      <formula>0</formula>
    </cfRule>
  </conditionalFormatting>
  <conditionalFormatting sqref="F275 F277:F284">
    <cfRule type="cellIs" dxfId="11400" priority="3410" stopIfTrue="1" operator="equal">
      <formula>0</formula>
    </cfRule>
  </conditionalFormatting>
  <conditionalFormatting sqref="K130 K20 K66:K75 K96:K97 K154:K160">
    <cfRule type="cellIs" dxfId="11399" priority="3408" stopIfTrue="1" operator="equal">
      <formula>0</formula>
    </cfRule>
  </conditionalFormatting>
  <conditionalFormatting sqref="H226:I228">
    <cfRule type="cellIs" dxfId="11398" priority="3352" stopIfTrue="1" operator="equal">
      <formula>0</formula>
    </cfRule>
  </conditionalFormatting>
  <conditionalFormatting sqref="K208 K226:K228">
    <cfRule type="cellIs" dxfId="11397" priority="3351" stopIfTrue="1" operator="equal">
      <formula>0</formula>
    </cfRule>
  </conditionalFormatting>
  <conditionalFormatting sqref="K222:K225">
    <cfRule type="cellIs" dxfId="11396" priority="3350" stopIfTrue="1" operator="equal">
      <formula>0</formula>
    </cfRule>
  </conditionalFormatting>
  <conditionalFormatting sqref="K142">
    <cfRule type="cellIs" dxfId="11395" priority="3381" stopIfTrue="1" operator="equal">
      <formula>0</formula>
    </cfRule>
  </conditionalFormatting>
  <conditionalFormatting sqref="F330:J338">
    <cfRule type="cellIs" dxfId="11394" priority="3334" stopIfTrue="1" operator="equal">
      <formula>0</formula>
    </cfRule>
  </conditionalFormatting>
  <conditionalFormatting sqref="K229">
    <cfRule type="cellIs" dxfId="11393" priority="3392" stopIfTrue="1" operator="equal">
      <formula>0</formula>
    </cfRule>
  </conditionalFormatting>
  <conditionalFormatting sqref="K296">
    <cfRule type="cellIs" dxfId="11392" priority="3389" stopIfTrue="1" operator="equal">
      <formula>0</formula>
    </cfRule>
  </conditionalFormatting>
  <conditionalFormatting sqref="H260:J260">
    <cfRule type="cellIs" dxfId="11391" priority="3343" stopIfTrue="1" operator="equal">
      <formula>0</formula>
    </cfRule>
  </conditionalFormatting>
  <conditionalFormatting sqref="G230:G235">
    <cfRule type="cellIs" dxfId="11390" priority="3347" stopIfTrue="1" operator="equal">
      <formula>0</formula>
    </cfRule>
  </conditionalFormatting>
  <conditionalFormatting sqref="K230:K235">
    <cfRule type="cellIs" dxfId="11389" priority="3346" stopIfTrue="1" operator="equal">
      <formula>0</formula>
    </cfRule>
  </conditionalFormatting>
  <conditionalFormatting sqref="F182:I182 F175:G181">
    <cfRule type="cellIs" dxfId="11388" priority="3363" stopIfTrue="1" operator="equal">
      <formula>0</formula>
    </cfRule>
  </conditionalFormatting>
  <conditionalFormatting sqref="J175:J182">
    <cfRule type="cellIs" dxfId="11387" priority="3362" stopIfTrue="1" operator="equal">
      <formula>0</formula>
    </cfRule>
  </conditionalFormatting>
  <conditionalFormatting sqref="K260">
    <cfRule type="cellIs" dxfId="11386" priority="3342" stopIfTrue="1" operator="equal">
      <formula>0</formula>
    </cfRule>
  </conditionalFormatting>
  <conditionalFormatting sqref="K175:K182">
    <cfRule type="cellIs" dxfId="11385" priority="3360" stopIfTrue="1" operator="equal">
      <formula>0</formula>
    </cfRule>
  </conditionalFormatting>
  <conditionalFormatting sqref="CB84">
    <cfRule type="cellIs" dxfId="11384" priority="3417" stopIfTrue="1" operator="equal">
      <formula>0</formula>
    </cfRule>
  </conditionalFormatting>
  <conditionalFormatting sqref="CC84:CE84">
    <cfRule type="cellIs" dxfId="11383" priority="3418" stopIfTrue="1" operator="equal">
      <formula>0</formula>
    </cfRule>
  </conditionalFormatting>
  <conditionalFormatting sqref="G217">
    <cfRule type="cellIs" dxfId="11382" priority="3355" stopIfTrue="1" operator="equal">
      <formula>0</formula>
    </cfRule>
  </conditionalFormatting>
  <conditionalFormatting sqref="H221:J221">
    <cfRule type="cellIs" dxfId="11381" priority="3349" stopIfTrue="1" operator="equal">
      <formula>0</formula>
    </cfRule>
  </conditionalFormatting>
  <conditionalFormatting sqref="BE229">
    <cfRule type="cellIs" dxfId="11380" priority="3306" stopIfTrue="1" operator="equal">
      <formula>0</formula>
    </cfRule>
  </conditionalFormatting>
  <conditionalFormatting sqref="BE296">
    <cfRule type="cellIs" dxfId="11379" priority="3304" stopIfTrue="1" operator="equal">
      <formula>0</formula>
    </cfRule>
  </conditionalFormatting>
  <conditionalFormatting sqref="BE251">
    <cfRule type="cellIs" dxfId="11378" priority="3305" stopIfTrue="1" operator="equal">
      <formula>0</formula>
    </cfRule>
  </conditionalFormatting>
  <conditionalFormatting sqref="BE329">
    <cfRule type="cellIs" dxfId="11377" priority="3303" stopIfTrue="1" operator="equal">
      <formula>0</formula>
    </cfRule>
  </conditionalFormatting>
  <conditionalFormatting sqref="BE274">
    <cfRule type="cellIs" dxfId="11376" priority="3302" stopIfTrue="1" operator="equal">
      <formula>0</formula>
    </cfRule>
  </conditionalFormatting>
  <conditionalFormatting sqref="BE54">
    <cfRule type="cellIs" dxfId="11375" priority="3313" stopIfTrue="1" operator="equal">
      <formula>0</formula>
    </cfRule>
  </conditionalFormatting>
  <conditionalFormatting sqref="AY86">
    <cfRule type="cellIs" dxfId="11374" priority="3325" stopIfTrue="1" operator="equal">
      <formula>0</formula>
    </cfRule>
  </conditionalFormatting>
  <conditionalFormatting sqref="AZ142:BB142 AZ130:BB130 AZ154:BB160 BB42 AZ42 AZ43:BB43 AZ47:BB47 AZ20 BB20:BD20 AY83 AZ10:BD10 AY87:BB87 AY229:BB229 AY120:BB120 AY296:BB296 AY174:BB174 AY163:BB163 AY274:BB274 AY66:BB74 AY54:BB54 AY251:BB251 AY32:BB32 AY307:BB307 AY76:BB76 AY329:BB329 AY98:BB98 AY153:BB153 AZ121:BB121 AZ49:BB51 AY207:BB207 BD207:BI207 BD49:BD51 BD121:BI121 BD98 BD329 BD76 BD307 BD32 BD251 BD54 BD66:BD74 BD274 BD163 BD174 BD296 BD120 BD229 BD87 BD47 BD43 BD153:BD160 BD130 BD142">
    <cfRule type="cellIs" dxfId="11373" priority="3326" stopIfTrue="1" operator="equal">
      <formula>0</formula>
    </cfRule>
  </conditionalFormatting>
  <conditionalFormatting sqref="AY109:BB109 BD109">
    <cfRule type="cellIs" dxfId="11372" priority="3323" stopIfTrue="1" operator="equal">
      <formula>0</formula>
    </cfRule>
  </conditionalFormatting>
  <conditionalFormatting sqref="BE162">
    <cfRule type="cellIs" dxfId="11371" priority="3286" stopIfTrue="1" operator="equal">
      <formula>0</formula>
    </cfRule>
  </conditionalFormatting>
  <conditionalFormatting sqref="K272">
    <cfRule type="cellIs" dxfId="11370" priority="3337" stopIfTrue="1" operator="equal">
      <formula>0</formula>
    </cfRule>
  </conditionalFormatting>
  <conditionalFormatting sqref="F271:J271">
    <cfRule type="cellIs" dxfId="11369" priority="3336" stopIfTrue="1" operator="equal">
      <formula>0</formula>
    </cfRule>
  </conditionalFormatting>
  <conditionalFormatting sqref="K271">
    <cfRule type="cellIs" dxfId="11368" priority="3335" stopIfTrue="1" operator="equal">
      <formula>0</formula>
    </cfRule>
  </conditionalFormatting>
  <conditionalFormatting sqref="K87">
    <cfRule type="cellIs" dxfId="11367" priority="3398" stopIfTrue="1" operator="equal">
      <formula>0</formula>
    </cfRule>
  </conditionalFormatting>
  <conditionalFormatting sqref="E86:F86">
    <cfRule type="cellIs" dxfId="11366" priority="3380" stopIfTrue="1" operator="equal">
      <formula>0</formula>
    </cfRule>
  </conditionalFormatting>
  <conditionalFormatting sqref="BE10">
    <cfRule type="cellIs" dxfId="11365" priority="3316" stopIfTrue="1" operator="equal">
      <formula>0</formula>
    </cfRule>
  </conditionalFormatting>
  <conditionalFormatting sqref="BD128">
    <cfRule type="cellIs" dxfId="11364" priority="3291" stopIfTrue="1" operator="equal">
      <formula>0</formula>
    </cfRule>
  </conditionalFormatting>
  <conditionalFormatting sqref="K172">
    <cfRule type="cellIs" dxfId="11363" priority="3367" stopIfTrue="1" operator="equal">
      <formula>0</formula>
    </cfRule>
  </conditionalFormatting>
  <conditionalFormatting sqref="F164:I170">
    <cfRule type="cellIs" dxfId="11362" priority="3366" stopIfTrue="1" operator="equal">
      <formula>0</formula>
    </cfRule>
  </conditionalFormatting>
  <conditionalFormatting sqref="H175:I181">
    <cfRule type="cellIs" dxfId="11361" priority="3359" stopIfTrue="1" operator="equal">
      <formula>0</formula>
    </cfRule>
  </conditionalFormatting>
  <conditionalFormatting sqref="H208:J208">
    <cfRule type="cellIs" dxfId="11360" priority="3358" stopIfTrue="1" operator="equal">
      <formula>0</formula>
    </cfRule>
  </conditionalFormatting>
  <conditionalFormatting sqref="BE76">
    <cfRule type="cellIs" dxfId="11359" priority="3312" stopIfTrue="1" operator="equal">
      <formula>0</formula>
    </cfRule>
  </conditionalFormatting>
  <conditionalFormatting sqref="BE87">
    <cfRule type="cellIs" dxfId="11358" priority="3311" stopIfTrue="1" operator="equal">
      <formula>0</formula>
    </cfRule>
  </conditionalFormatting>
  <conditionalFormatting sqref="BE53">
    <cfRule type="cellIs" dxfId="11357" priority="3296" stopIfTrue="1" operator="equal">
      <formula>0</formula>
    </cfRule>
  </conditionalFormatting>
  <conditionalFormatting sqref="AY185:BB185 AY199:BB205 BD199:BE205 BD185:BE185">
    <cfRule type="cellIs" dxfId="11356" priority="3300" stopIfTrue="1" operator="equal">
      <formula>0</formula>
    </cfRule>
  </conditionalFormatting>
  <conditionalFormatting sqref="F171:J171 E172 F173:J173">
    <cfRule type="cellIs" dxfId="11355" priority="3371" stopIfTrue="1" operator="equal">
      <formula>0</formula>
    </cfRule>
  </conditionalFormatting>
  <conditionalFormatting sqref="J172">
    <cfRule type="cellIs" dxfId="11354" priority="3369" stopIfTrue="1" operator="equal">
      <formula>0</formula>
    </cfRule>
  </conditionalFormatting>
  <conditionalFormatting sqref="AZ128:BA128">
    <cfRule type="cellIs" dxfId="11353" priority="3292" stopIfTrue="1" operator="equal">
      <formula>0</formula>
    </cfRule>
  </conditionalFormatting>
  <conditionalFormatting sqref="K329">
    <cfRule type="cellIs" dxfId="11352" priority="3388" stopIfTrue="1" operator="equal">
      <formula>0</formula>
    </cfRule>
  </conditionalFormatting>
  <conditionalFormatting sqref="BD162">
    <cfRule type="cellIs" dxfId="11351" priority="3287" stopIfTrue="1" operator="equal">
      <formula>0</formula>
    </cfRule>
  </conditionalFormatting>
  <conditionalFormatting sqref="F212">
    <cfRule type="cellIs" dxfId="11350" priority="3356" stopIfTrue="1" operator="equal">
      <formula>0</formula>
    </cfRule>
  </conditionalFormatting>
  <conditionalFormatting sqref="K251">
    <cfRule type="cellIs" dxfId="11349" priority="3391" stopIfTrue="1" operator="equal">
      <formula>0</formula>
    </cfRule>
  </conditionalFormatting>
  <conditionalFormatting sqref="AY82">
    <cfRule type="cellIs" dxfId="11348" priority="3283" stopIfTrue="1" operator="equal">
      <formula>0</formula>
    </cfRule>
  </conditionalFormatting>
  <conditionalFormatting sqref="F339:J339">
    <cfRule type="cellIs" dxfId="11347" priority="3333" stopIfTrue="1" operator="equal">
      <formula>0</formula>
    </cfRule>
  </conditionalFormatting>
  <conditionalFormatting sqref="K338">
    <cfRule type="cellIs" dxfId="11346" priority="3332" stopIfTrue="1" operator="equal">
      <formula>0</formula>
    </cfRule>
  </conditionalFormatting>
  <conditionalFormatting sqref="F96:I96">
    <cfRule type="cellIs" dxfId="11345" priority="3379" stopIfTrue="1" operator="equal">
      <formula>0</formula>
    </cfRule>
  </conditionalFormatting>
  <conditionalFormatting sqref="BE153">
    <cfRule type="cellIs" dxfId="11344" priority="3295" stopIfTrue="1" operator="equal">
      <formula>0</formula>
    </cfRule>
  </conditionalFormatting>
  <conditionalFormatting sqref="K339">
    <cfRule type="cellIs" dxfId="11343" priority="3331" stopIfTrue="1" operator="equal">
      <formula>0</formula>
    </cfRule>
  </conditionalFormatting>
  <conditionalFormatting sqref="AH352:AM352">
    <cfRule type="cellIs" dxfId="11342" priority="3266" stopIfTrue="1" operator="equal">
      <formula>0</formula>
    </cfRule>
  </conditionalFormatting>
  <conditionalFormatting sqref="F128:G128">
    <cfRule type="cellIs" dxfId="11341" priority="3378" stopIfTrue="1" operator="equal">
      <formula>0</formula>
    </cfRule>
  </conditionalFormatting>
  <conditionalFormatting sqref="J128">
    <cfRule type="cellIs" dxfId="11340" priority="3377" stopIfTrue="1" operator="equal">
      <formula>0</formula>
    </cfRule>
  </conditionalFormatting>
  <conditionalFormatting sqref="F129">
    <cfRule type="cellIs" dxfId="11339" priority="3375" stopIfTrue="1" operator="equal">
      <formula>0</formula>
    </cfRule>
  </conditionalFormatting>
  <conditionalFormatting sqref="F162:J162">
    <cfRule type="cellIs" dxfId="11338" priority="3373" stopIfTrue="1" operator="equal">
      <formula>0</formula>
    </cfRule>
  </conditionalFormatting>
  <conditionalFormatting sqref="K128">
    <cfRule type="cellIs" dxfId="11337" priority="3376" stopIfTrue="1" operator="equal">
      <formula>0</formula>
    </cfRule>
  </conditionalFormatting>
  <conditionalFormatting sqref="H129:I129">
    <cfRule type="cellIs" dxfId="11336" priority="3374" stopIfTrue="1" operator="equal">
      <formula>0</formula>
    </cfRule>
  </conditionalFormatting>
  <conditionalFormatting sqref="H222:J225 F221:F225 E219:I220 E212 J226:J228 F208:G208">
    <cfRule type="cellIs" dxfId="11335" priority="3357" stopIfTrue="1" operator="equal">
      <formula>0</formula>
    </cfRule>
  </conditionalFormatting>
  <conditionalFormatting sqref="K162">
    <cfRule type="cellIs" dxfId="11334" priority="3372" stopIfTrue="1" operator="equal">
      <formula>0</formula>
    </cfRule>
  </conditionalFormatting>
  <conditionalFormatting sqref="J164:J170">
    <cfRule type="cellIs" dxfId="11333" priority="3365" stopIfTrue="1" operator="equal">
      <formula>0</formula>
    </cfRule>
  </conditionalFormatting>
  <conditionalFormatting sqref="F183:J184 E183">
    <cfRule type="cellIs" dxfId="11332" priority="3364" stopIfTrue="1" operator="equal">
      <formula>0</formula>
    </cfRule>
  </conditionalFormatting>
  <conditionalFormatting sqref="F172:I172">
    <cfRule type="cellIs" dxfId="11331" priority="3370" stopIfTrue="1" operator="equal">
      <formula>0</formula>
    </cfRule>
  </conditionalFormatting>
  <conditionalFormatting sqref="K171 K173">
    <cfRule type="cellIs" dxfId="11330" priority="3368" stopIfTrue="1" operator="equal">
      <formula>0</formula>
    </cfRule>
  </conditionalFormatting>
  <conditionalFormatting sqref="BE43">
    <cfRule type="cellIs" dxfId="11329" priority="3314" stopIfTrue="1" operator="equal">
      <formula>0</formula>
    </cfRule>
  </conditionalFormatting>
  <conditionalFormatting sqref="K261">
    <cfRule type="cellIs" dxfId="11328" priority="3344" stopIfTrue="1" operator="equal">
      <formula>0</formula>
    </cfRule>
  </conditionalFormatting>
  <conditionalFormatting sqref="H261:J261 E261:F261 E262">
    <cfRule type="cellIs" dxfId="11327" priority="3345" stopIfTrue="1" operator="equal">
      <formula>0</formula>
    </cfRule>
  </conditionalFormatting>
  <conditionalFormatting sqref="K221">
    <cfRule type="cellIs" dxfId="11326" priority="3348" stopIfTrue="1" operator="equal">
      <formula>0</formula>
    </cfRule>
  </conditionalFormatting>
  <conditionalFormatting sqref="E217:F217">
    <cfRule type="cellIs" dxfId="11325" priority="3354" stopIfTrue="1" operator="equal">
      <formula>0</formula>
    </cfRule>
  </conditionalFormatting>
  <conditionalFormatting sqref="H272:J272 F272">
    <cfRule type="cellIs" dxfId="11324" priority="3339" stopIfTrue="1" operator="equal">
      <formula>0</formula>
    </cfRule>
  </conditionalFormatting>
  <conditionalFormatting sqref="F226:G228">
    <cfRule type="cellIs" dxfId="11323" priority="3353" stopIfTrue="1" operator="equal">
      <formula>0</formula>
    </cfRule>
  </conditionalFormatting>
  <conditionalFormatting sqref="K348">
    <cfRule type="cellIs" dxfId="11322" priority="3328" stopIfTrue="1" operator="equal">
      <formula>0</formula>
    </cfRule>
  </conditionalFormatting>
  <conditionalFormatting sqref="F262">
    <cfRule type="cellIs" dxfId="11321" priority="3340" stopIfTrue="1" operator="equal">
      <formula>0</formula>
    </cfRule>
  </conditionalFormatting>
  <conditionalFormatting sqref="G272">
    <cfRule type="cellIs" dxfId="11320" priority="3338" stopIfTrue="1" operator="equal">
      <formula>0</formula>
    </cfRule>
  </conditionalFormatting>
  <conditionalFormatting sqref="G262:K262">
    <cfRule type="cellIs" dxfId="11319" priority="3341" stopIfTrue="1" operator="equal">
      <formula>0</formula>
    </cfRule>
  </conditionalFormatting>
  <conditionalFormatting sqref="AZ162:BB162">
    <cfRule type="cellIs" dxfId="11318" priority="3288" stopIfTrue="1" operator="equal">
      <formula>0</formula>
    </cfRule>
  </conditionalFormatting>
  <conditionalFormatting sqref="F348:J348">
    <cfRule type="cellIs" dxfId="11317" priority="3329" stopIfTrue="1" operator="equal">
      <formula>0</formula>
    </cfRule>
  </conditionalFormatting>
  <conditionalFormatting sqref="BE142">
    <cfRule type="cellIs" dxfId="11316" priority="3294" stopIfTrue="1" operator="equal">
      <formula>0</formula>
    </cfRule>
  </conditionalFormatting>
  <conditionalFormatting sqref="K330:K337">
    <cfRule type="cellIs" dxfId="11315" priority="3330" stopIfTrue="1" operator="equal">
      <formula>0</formula>
    </cfRule>
  </conditionalFormatting>
  <conditionalFormatting sqref="AY128">
    <cfRule type="cellIs" dxfId="11314" priority="3293" stopIfTrue="1" operator="equal">
      <formula>0</formula>
    </cfRule>
  </conditionalFormatting>
  <conditionalFormatting sqref="AC182">
    <cfRule type="cellIs" dxfId="11313" priority="3327" stopIfTrue="1" operator="equal">
      <formula>0</formula>
    </cfRule>
  </conditionalFormatting>
  <conditionalFormatting sqref="AZ122:BB122">
    <cfRule type="cellIs" dxfId="11312" priority="3322" stopIfTrue="1" operator="equal">
      <formula>0</formula>
    </cfRule>
  </conditionalFormatting>
  <conditionalFormatting sqref="AY122">
    <cfRule type="cellIs" dxfId="11311" priority="3321" stopIfTrue="1" operator="equal">
      <formula>0</formula>
    </cfRule>
  </conditionalFormatting>
  <conditionalFormatting sqref="BD122">
    <cfRule type="cellIs" dxfId="11310" priority="3320" stopIfTrue="1" operator="equal">
      <formula>0</formula>
    </cfRule>
  </conditionalFormatting>
  <conditionalFormatting sqref="BE130 BE66:BE74 BE98 BE154:BE160">
    <cfRule type="cellIs" dxfId="11309" priority="3318" stopIfTrue="1" operator="equal">
      <formula>0</formula>
    </cfRule>
  </conditionalFormatting>
  <conditionalFormatting sqref="BE120">
    <cfRule type="cellIs" dxfId="11308" priority="3309" stopIfTrue="1" operator="equal">
      <formula>0</formula>
    </cfRule>
  </conditionalFormatting>
  <conditionalFormatting sqref="BE122">
    <cfRule type="cellIs" dxfId="11307" priority="3317" stopIfTrue="1" operator="equal">
      <formula>0</formula>
    </cfRule>
  </conditionalFormatting>
  <conditionalFormatting sqref="BE32">
    <cfRule type="cellIs" dxfId="11306" priority="3315" stopIfTrue="1" operator="equal">
      <formula>0</formula>
    </cfRule>
  </conditionalFormatting>
  <conditionalFormatting sqref="AZ185:BB185 BD185:BE185">
    <cfRule type="cellIs" dxfId="11305" priority="3299" stopIfTrue="1" operator="equal">
      <formula>0</formula>
    </cfRule>
  </conditionalFormatting>
  <conditionalFormatting sqref="BE174">
    <cfRule type="cellIs" dxfId="11304" priority="3307" stopIfTrue="1" operator="equal">
      <formula>0</formula>
    </cfRule>
  </conditionalFormatting>
  <conditionalFormatting sqref="BE109">
    <cfRule type="cellIs" dxfId="11303" priority="3310" stopIfTrue="1" operator="equal">
      <formula>0</formula>
    </cfRule>
  </conditionalFormatting>
  <conditionalFormatting sqref="BE163">
    <cfRule type="cellIs" dxfId="11302" priority="3308" stopIfTrue="1" operator="equal">
      <formula>0</formula>
    </cfRule>
  </conditionalFormatting>
  <conditionalFormatting sqref="AZ53:BB53 BD53">
    <cfRule type="cellIs" dxfId="11301" priority="3319" stopIfTrue="1" operator="equal">
      <formula>0</formula>
    </cfRule>
  </conditionalFormatting>
  <conditionalFormatting sqref="BE44">
    <cfRule type="cellIs" dxfId="11300" priority="3297" stopIfTrue="1" operator="equal">
      <formula>0</formula>
    </cfRule>
  </conditionalFormatting>
  <conditionalFormatting sqref="BE20">
    <cfRule type="cellIs" dxfId="11299" priority="3301" stopIfTrue="1" operator="equal">
      <formula>0</formula>
    </cfRule>
  </conditionalFormatting>
  <conditionalFormatting sqref="BE47 BE49:BE51">
    <cfRule type="cellIs" dxfId="11298" priority="3298" stopIfTrue="1" operator="equal">
      <formula>0</formula>
    </cfRule>
  </conditionalFormatting>
  <conditionalFormatting sqref="BB128">
    <cfRule type="cellIs" dxfId="11297" priority="3289" stopIfTrue="1" operator="equal">
      <formula>0</formula>
    </cfRule>
  </conditionalFormatting>
  <conditionalFormatting sqref="AY84">
    <cfRule type="cellIs" dxfId="11296" priority="3285" stopIfTrue="1" operator="equal">
      <formula>0</formula>
    </cfRule>
  </conditionalFormatting>
  <conditionalFormatting sqref="K199:K205">
    <cfRule type="cellIs" dxfId="11295" priority="3284" stopIfTrue="1" operator="equal">
      <formula>0</formula>
    </cfRule>
  </conditionalFormatting>
  <conditionalFormatting sqref="AM129">
    <cfRule type="cellIs" dxfId="11294" priority="3158" stopIfTrue="1" operator="equal">
      <formula>0</formula>
    </cfRule>
  </conditionalFormatting>
  <conditionalFormatting sqref="AM63">
    <cfRule type="cellIs" dxfId="11293" priority="3237" stopIfTrue="1" operator="equal">
      <formula>0</formula>
    </cfRule>
  </conditionalFormatting>
  <conditionalFormatting sqref="AM143 AM145:AM148">
    <cfRule type="cellIs" dxfId="11292" priority="3157" stopIfTrue="1" operator="equal">
      <formula>0</formula>
    </cfRule>
  </conditionalFormatting>
  <conditionalFormatting sqref="AM317">
    <cfRule type="cellIs" dxfId="11291" priority="3162" stopIfTrue="1" operator="equal">
      <formula>0</formula>
    </cfRule>
  </conditionalFormatting>
  <conditionalFormatting sqref="AJ317:AK317">
    <cfRule type="cellIs" dxfId="11290" priority="3160" stopIfTrue="1" operator="equal">
      <formula>0</formula>
    </cfRule>
  </conditionalFormatting>
  <conditionalFormatting sqref="AH317:AI317 AL317">
    <cfRule type="cellIs" dxfId="11289" priority="3161" stopIfTrue="1" operator="equal">
      <formula>0</formula>
    </cfRule>
  </conditionalFormatting>
  <conditionalFormatting sqref="Y149">
    <cfRule type="cellIs" dxfId="11288" priority="3268" stopIfTrue="1" operator="equal">
      <formula>0</formula>
    </cfRule>
  </conditionalFormatting>
  <conditionalFormatting sqref="AY79">
    <cfRule type="cellIs" dxfId="11287" priority="3282" stopIfTrue="1" operator="equal">
      <formula>0</formula>
    </cfRule>
  </conditionalFormatting>
  <conditionalFormatting sqref="CC182:CE182 CG182">
    <cfRule type="cellIs" dxfId="11286" priority="3281" stopIfTrue="1" operator="equal">
      <formula>0</formula>
    </cfRule>
  </conditionalFormatting>
  <conditionalFormatting sqref="CC175:CE181 CG175:CG181">
    <cfRule type="cellIs" dxfId="11285" priority="3278" stopIfTrue="1" operator="equal">
      <formula>0</formula>
    </cfRule>
  </conditionalFormatting>
  <conditionalFormatting sqref="CH175:CJ181">
    <cfRule type="cellIs" dxfId="11284" priority="3277" stopIfTrue="1" operator="equal">
      <formula>0</formula>
    </cfRule>
  </conditionalFormatting>
  <conditionalFormatting sqref="CH182:CJ182">
    <cfRule type="cellIs" dxfId="11283" priority="3280" stopIfTrue="1" operator="equal">
      <formula>0</formula>
    </cfRule>
  </conditionalFormatting>
  <conditionalFormatting sqref="D222:D225">
    <cfRule type="cellIs" dxfId="11282" priority="3279" stopIfTrue="1" operator="equal">
      <formula>0</formula>
    </cfRule>
  </conditionalFormatting>
  <conditionalFormatting sqref="AI149">
    <cfRule type="cellIs" dxfId="11281" priority="3151" stopIfTrue="1" operator="equal">
      <formula>0</formula>
    </cfRule>
  </conditionalFormatting>
  <conditionalFormatting sqref="AL19">
    <cfRule type="cellIs" dxfId="11280" priority="3263" stopIfTrue="1" operator="equal">
      <formula>0</formula>
    </cfRule>
  </conditionalFormatting>
  <conditionalFormatting sqref="AJ19:AK19">
    <cfRule type="cellIs" dxfId="11279" priority="3262" stopIfTrue="1" operator="equal">
      <formula>0</formula>
    </cfRule>
  </conditionalFormatting>
  <conditionalFormatting sqref="AH44:AL44 AH46:AL46">
    <cfRule type="cellIs" dxfId="11278" priority="3261" stopIfTrue="1" operator="equal">
      <formula>0</formula>
    </cfRule>
  </conditionalFormatting>
  <conditionalFormatting sqref="AM53">
    <cfRule type="cellIs" dxfId="11277" priority="3225" stopIfTrue="1" operator="equal">
      <formula>0</formula>
    </cfRule>
  </conditionalFormatting>
  <conditionalFormatting sqref="AI230:AI235">
    <cfRule type="cellIs" dxfId="11276" priority="3147" stopIfTrue="1" operator="equal">
      <formula>0</formula>
    </cfRule>
  </conditionalFormatting>
  <conditionalFormatting sqref="AH339:AL339">
    <cfRule type="cellIs" dxfId="11275" priority="3178" stopIfTrue="1" operator="equal">
      <formula>0</formula>
    </cfRule>
  </conditionalFormatting>
  <conditionalFormatting sqref="AM330:AM338">
    <cfRule type="cellIs" dxfId="11274" priority="3177" stopIfTrue="1" operator="equal">
      <formula>0</formula>
    </cfRule>
  </conditionalFormatting>
  <conditionalFormatting sqref="AJ164:AK170">
    <cfRule type="cellIs" dxfId="11273" priority="3159" stopIfTrue="1" operator="equal">
      <formula>0</formula>
    </cfRule>
  </conditionalFormatting>
  <conditionalFormatting sqref="AG119">
    <cfRule type="cellIs" dxfId="11272" priority="3166" stopIfTrue="1" operator="equal">
      <formula>0</formula>
    </cfRule>
  </conditionalFormatting>
  <conditionalFormatting sqref="AM339">
    <cfRule type="cellIs" dxfId="11271" priority="3176" stopIfTrue="1" operator="equal">
      <formula>0</formula>
    </cfRule>
  </conditionalFormatting>
  <conditionalFormatting sqref="AG47:AG52">
    <cfRule type="cellIs" dxfId="11270" priority="3143" stopIfTrue="1" operator="equal">
      <formula>0</formula>
    </cfRule>
  </conditionalFormatting>
  <conditionalFormatting sqref="D149">
    <cfRule type="cellIs" dxfId="11269" priority="3272" stopIfTrue="1" operator="equal">
      <formula>0</formula>
    </cfRule>
  </conditionalFormatting>
  <conditionalFormatting sqref="AG84">
    <cfRule type="cellIs" dxfId="11268" priority="3174" stopIfTrue="1" operator="equal">
      <formula>0</formula>
    </cfRule>
  </conditionalFormatting>
  <conditionalFormatting sqref="AH63:AL63">
    <cfRule type="cellIs" dxfId="11267" priority="3175" stopIfTrue="1" operator="equal">
      <formula>0</formula>
    </cfRule>
  </conditionalFormatting>
  <conditionalFormatting sqref="AH172:AK172">
    <cfRule type="cellIs" dxfId="11266" priority="3173" stopIfTrue="1" operator="equal">
      <formula>0</formula>
    </cfRule>
  </conditionalFormatting>
  <conditionalFormatting sqref="AL172">
    <cfRule type="cellIs" dxfId="11265" priority="3172" stopIfTrue="1" operator="equal">
      <formula>0</formula>
    </cfRule>
  </conditionalFormatting>
  <conditionalFormatting sqref="AM172">
    <cfRule type="cellIs" dxfId="11264" priority="3171" stopIfTrue="1" operator="equal">
      <formula>0</formula>
    </cfRule>
  </conditionalFormatting>
  <conditionalFormatting sqref="AM175:AM181">
    <cfRule type="cellIs" dxfId="11263" priority="3170" stopIfTrue="1" operator="equal">
      <formula>0</formula>
    </cfRule>
  </conditionalFormatting>
  <conditionalFormatting sqref="AM351">
    <cfRule type="cellIs" dxfId="11262" priority="3257" stopIfTrue="1" operator="equal">
      <formula>0</formula>
    </cfRule>
  </conditionalFormatting>
  <conditionalFormatting sqref="AG82">
    <cfRule type="cellIs" dxfId="11261" priority="3165" stopIfTrue="1" operator="equal">
      <formula>0</formula>
    </cfRule>
  </conditionalFormatting>
  <conditionalFormatting sqref="E83">
    <cfRule type="cellIs" dxfId="11260" priority="3270" stopIfTrue="1" operator="equal">
      <formula>0</formula>
    </cfRule>
  </conditionalFormatting>
  <conditionalFormatting sqref="D150">
    <cfRule type="cellIs" dxfId="11259" priority="3269" stopIfTrue="1" operator="equal">
      <formula>0</formula>
    </cfRule>
  </conditionalFormatting>
  <conditionalFormatting sqref="AM272">
    <cfRule type="cellIs" dxfId="11258" priority="3163" stopIfTrue="1" operator="equal">
      <formula>0</formula>
    </cfRule>
  </conditionalFormatting>
  <conditionalFormatting sqref="AH119:AK119">
    <cfRule type="cellIs" dxfId="11257" priority="3167" stopIfTrue="1" operator="equal">
      <formula>0</formula>
    </cfRule>
  </conditionalFormatting>
  <conditionalFormatting sqref="AI150:AK150">
    <cfRule type="cellIs" dxfId="11256" priority="3155" stopIfTrue="1" operator="equal">
      <formula>0</formula>
    </cfRule>
  </conditionalFormatting>
  <conditionalFormatting sqref="AG149:AH149">
    <cfRule type="cellIs" dxfId="11255" priority="3148" stopIfTrue="1" operator="equal">
      <formula>0</formula>
    </cfRule>
  </conditionalFormatting>
  <conditionalFormatting sqref="AM230:AM235">
    <cfRule type="cellIs" dxfId="11254" priority="3146" stopIfTrue="1" operator="equal">
      <formula>0</formula>
    </cfRule>
  </conditionalFormatting>
  <conditionalFormatting sqref="AM150">
    <cfRule type="cellIs" dxfId="11253" priority="3153" stopIfTrue="1" operator="equal">
      <formula>0</formula>
    </cfRule>
  </conditionalFormatting>
  <conditionalFormatting sqref="AJ230:AK235">
    <cfRule type="cellIs" dxfId="11252" priority="3145" stopIfTrue="1" operator="equal">
      <formula>0</formula>
    </cfRule>
  </conditionalFormatting>
  <conditionalFormatting sqref="AG150:AH150">
    <cfRule type="cellIs" dxfId="11251" priority="3152" stopIfTrue="1" operator="equal">
      <formula>0</formula>
    </cfRule>
  </conditionalFormatting>
  <conditionalFormatting sqref="AM149">
    <cfRule type="cellIs" dxfId="11250" priority="3149" stopIfTrue="1" operator="equal">
      <formula>0</formula>
    </cfRule>
  </conditionalFormatting>
  <conditionalFormatting sqref="AM55:AM62">
    <cfRule type="cellIs" dxfId="11249" priority="3238" stopIfTrue="1" operator="equal">
      <formula>0</formula>
    </cfRule>
  </conditionalFormatting>
  <conditionalFormatting sqref="AM286:AM294">
    <cfRule type="cellIs" dxfId="11248" priority="3232" stopIfTrue="1" operator="equal">
      <formula>0</formula>
    </cfRule>
  </conditionalFormatting>
  <conditionalFormatting sqref="AJ149:AK149">
    <cfRule type="cellIs" dxfId="11247" priority="3144" stopIfTrue="1" operator="equal">
      <formula>0</formula>
    </cfRule>
  </conditionalFormatting>
  <conditionalFormatting sqref="AY47 AY49:AY51">
    <cfRule type="cellIs" dxfId="11246" priority="3267" stopIfTrue="1" operator="equal">
      <formula>0</formula>
    </cfRule>
  </conditionalFormatting>
  <conditionalFormatting sqref="AH295:AL295 AI152 AG152 AH142:AL142 AH130:AL130 AH154:AL160 AI252:AI259 AI273:AK273 AH75:AL75 AJ42:AK42 AH42 AH43:AL43 AH47:AL52 AH20 AJ20:AL20 AG83 AH10:AL10 AG87:AL87 AG229:AL229 AH55:AL62 AH328:AK328 AH250:AK250 AI236:AI237 AG120:AL120 AG296:AL296 AG174:AL174 AG163:AL163 AG274:AL274 AG264:AL270 AG66:AL74 AG54:AL54 AG251:AL251 AG32:AL32 AG307:AL307 AG76:AL76 AG329:AL329 AG98:AL98 AG286:AL294 AG153:AL153 AG207:AL207 AH351:AL351 AH64:AL64 AH96:AL97 AI239:AK239">
    <cfRule type="cellIs" dxfId="11245" priority="3265" stopIfTrue="1" operator="equal">
      <formula>0</formula>
    </cfRule>
  </conditionalFormatting>
  <conditionalFormatting sqref="AG86">
    <cfRule type="cellIs" dxfId="11244" priority="3264" stopIfTrue="1" operator="equal">
      <formula>0</formula>
    </cfRule>
  </conditionalFormatting>
  <conditionalFormatting sqref="AM32">
    <cfRule type="cellIs" dxfId="11243" priority="3252" stopIfTrue="1" operator="equal">
      <formula>0</formula>
    </cfRule>
  </conditionalFormatting>
  <conditionalFormatting sqref="AM120">
    <cfRule type="cellIs" dxfId="11242" priority="3246" stopIfTrue="1" operator="equal">
      <formula>0</formula>
    </cfRule>
  </conditionalFormatting>
  <conditionalFormatting sqref="AM109">
    <cfRule type="cellIs" dxfId="11241" priority="3247" stopIfTrue="1" operator="equal">
      <formula>0</formula>
    </cfRule>
  </conditionalFormatting>
  <conditionalFormatting sqref="AM87">
    <cfRule type="cellIs" dxfId="11240" priority="3248" stopIfTrue="1" operator="equal">
      <formula>0</formula>
    </cfRule>
  </conditionalFormatting>
  <conditionalFormatting sqref="D83">
    <cfRule type="cellIs" dxfId="11239" priority="3271" stopIfTrue="1" operator="equal">
      <formula>0</formula>
    </cfRule>
  </conditionalFormatting>
  <conditionalFormatting sqref="AG109:AL109">
    <cfRule type="cellIs" dxfId="11238" priority="3260" stopIfTrue="1" operator="equal">
      <formula>0</formula>
    </cfRule>
  </conditionalFormatting>
  <conditionalFormatting sqref="AL250">
    <cfRule type="cellIs" dxfId="11237" priority="3259" stopIfTrue="1" operator="equal">
      <formula>0</formula>
    </cfRule>
  </conditionalFormatting>
  <conditionalFormatting sqref="AM250">
    <cfRule type="cellIs" dxfId="11236" priority="3255" stopIfTrue="1" operator="equal">
      <formula>0</formula>
    </cfRule>
  </conditionalFormatting>
  <conditionalFormatting sqref="AM130 AM64 AM96:AM98 AM295 AM154:AM160 AM66:AM75">
    <cfRule type="cellIs" dxfId="11235" priority="3256" stopIfTrue="1" operator="equal">
      <formula>0</formula>
    </cfRule>
  </conditionalFormatting>
  <conditionalFormatting sqref="AM306">
    <cfRule type="cellIs" dxfId="11234" priority="3254" stopIfTrue="1" operator="equal">
      <formula>0</formula>
    </cfRule>
  </conditionalFormatting>
  <conditionalFormatting sqref="AM10">
    <cfRule type="cellIs" dxfId="11233" priority="3253" stopIfTrue="1" operator="equal">
      <formula>0</formula>
    </cfRule>
  </conditionalFormatting>
  <conditionalFormatting sqref="AM43">
    <cfRule type="cellIs" dxfId="11232" priority="3251" stopIfTrue="1" operator="equal">
      <formula>0</formula>
    </cfRule>
  </conditionalFormatting>
  <conditionalFormatting sqref="AM54">
    <cfRule type="cellIs" dxfId="11231" priority="3250" stopIfTrue="1" operator="equal">
      <formula>0</formula>
    </cfRule>
  </conditionalFormatting>
  <conditionalFormatting sqref="AM76">
    <cfRule type="cellIs" dxfId="11230" priority="3249" stopIfTrue="1" operator="equal">
      <formula>0</formula>
    </cfRule>
  </conditionalFormatting>
  <conditionalFormatting sqref="AM174">
    <cfRule type="cellIs" dxfId="11229" priority="3244" stopIfTrue="1" operator="equal">
      <formula>0</formula>
    </cfRule>
  </conditionalFormatting>
  <conditionalFormatting sqref="AM264:AM270">
    <cfRule type="cellIs" dxfId="11228" priority="3241" stopIfTrue="1" operator="equal">
      <formula>0</formula>
    </cfRule>
  </conditionalFormatting>
  <conditionalFormatting sqref="AH275:AL275 AH277:AL284">
    <cfRule type="cellIs" dxfId="11227" priority="3236" stopIfTrue="1" operator="equal">
      <formula>0</formula>
    </cfRule>
  </conditionalFormatting>
  <conditionalFormatting sqref="AM19">
    <cfRule type="cellIs" dxfId="11226" priority="3230" stopIfTrue="1" operator="equal">
      <formula>0</formula>
    </cfRule>
  </conditionalFormatting>
  <conditionalFormatting sqref="AM296">
    <cfRule type="cellIs" dxfId="11225" priority="3240" stopIfTrue="1" operator="equal">
      <formula>0</formula>
    </cfRule>
  </conditionalFormatting>
  <conditionalFormatting sqref="AG185:AM185 AL199:AM205 AG199:AI205">
    <cfRule type="cellIs" dxfId="11224" priority="3229" stopIfTrue="1" operator="equal">
      <formula>0</formula>
    </cfRule>
  </conditionalFormatting>
  <conditionalFormatting sqref="AM329">
    <cfRule type="cellIs" dxfId="11223" priority="3239" stopIfTrue="1" operator="equal">
      <formula>0</formula>
    </cfRule>
  </conditionalFormatting>
  <conditionalFormatting sqref="AM275 AM277:AM284">
    <cfRule type="cellIs" dxfId="11222" priority="3235" stopIfTrue="1" operator="equal">
      <formula>0</formula>
    </cfRule>
  </conditionalFormatting>
  <conditionalFormatting sqref="AM274">
    <cfRule type="cellIs" dxfId="11221" priority="3234" stopIfTrue="1" operator="equal">
      <formula>0</formula>
    </cfRule>
  </conditionalFormatting>
  <conditionalFormatting sqref="AM307">
    <cfRule type="cellIs" dxfId="11220" priority="3233" stopIfTrue="1" operator="equal">
      <formula>0</formula>
    </cfRule>
  </conditionalFormatting>
  <conditionalFormatting sqref="AM20">
    <cfRule type="cellIs" dxfId="11219" priority="3231" stopIfTrue="1" operator="equal">
      <formula>0</formula>
    </cfRule>
  </conditionalFormatting>
  <conditionalFormatting sqref="F237:I237">
    <cfRule type="cellIs" dxfId="11218" priority="3276" stopIfTrue="1" operator="equal">
      <formula>0</formula>
    </cfRule>
  </conditionalFormatting>
  <conditionalFormatting sqref="F250:J250">
    <cfRule type="cellIs" dxfId="11217" priority="3275" stopIfTrue="1" operator="equal">
      <formula>0</formula>
    </cfRule>
  </conditionalFormatting>
  <conditionalFormatting sqref="AH151:AK151">
    <cfRule type="cellIs" dxfId="11216" priority="3215" stopIfTrue="1" operator="equal">
      <formula>0</formula>
    </cfRule>
  </conditionalFormatting>
  <conditionalFormatting sqref="AL219:AL225">
    <cfRule type="cellIs" dxfId="11215" priority="3193" stopIfTrue="1" operator="equal">
      <formula>0</formula>
    </cfRule>
  </conditionalFormatting>
  <conditionalFormatting sqref="AH53:AL53">
    <cfRule type="cellIs" dxfId="11214" priority="3258" stopIfTrue="1" operator="equal">
      <formula>0</formula>
    </cfRule>
  </conditionalFormatting>
  <conditionalFormatting sqref="Z164:Z170">
    <cfRule type="cellIs" dxfId="11213" priority="3274" stopIfTrue="1" operator="equal">
      <formula>0</formula>
    </cfRule>
  </conditionalFormatting>
  <conditionalFormatting sqref="AC164:AC170">
    <cfRule type="cellIs" dxfId="11212" priority="3273" stopIfTrue="1" operator="equal">
      <formula>0</formula>
    </cfRule>
  </conditionalFormatting>
  <conditionalFormatting sqref="AL143 AL145:AL148">
    <cfRule type="cellIs" dxfId="11211" priority="3156" stopIfTrue="1" operator="equal">
      <formula>0</formula>
    </cfRule>
  </conditionalFormatting>
  <conditionalFormatting sqref="AM163">
    <cfRule type="cellIs" dxfId="11210" priority="3245" stopIfTrue="1" operator="equal">
      <formula>0</formula>
    </cfRule>
  </conditionalFormatting>
  <conditionalFormatting sqref="AM348">
    <cfRule type="cellIs" dxfId="11209" priority="3113" stopIfTrue="1" operator="equal">
      <formula>0</formula>
    </cfRule>
  </conditionalFormatting>
  <conditionalFormatting sqref="AM226:AM228">
    <cfRule type="cellIs" dxfId="11208" priority="3194" stopIfTrue="1" operator="equal">
      <formula>0</formula>
    </cfRule>
  </conditionalFormatting>
  <conditionalFormatting sqref="AM271">
    <cfRule type="cellIs" dxfId="11207" priority="3168" stopIfTrue="1" operator="equal">
      <formula>0</formula>
    </cfRule>
  </conditionalFormatting>
  <conditionalFormatting sqref="AG79">
    <cfRule type="cellIs" dxfId="11206" priority="3164" stopIfTrue="1" operator="equal">
      <formula>0</formula>
    </cfRule>
  </conditionalFormatting>
  <conditionalFormatting sqref="AM44 AM46">
    <cfRule type="cellIs" dxfId="11205" priority="3226" stopIfTrue="1" operator="equal">
      <formula>0</formula>
    </cfRule>
  </conditionalFormatting>
  <conditionalFormatting sqref="AM229">
    <cfRule type="cellIs" dxfId="11204" priority="3243" stopIfTrue="1" operator="equal">
      <formula>0</formula>
    </cfRule>
  </conditionalFormatting>
  <conditionalFormatting sqref="AH185:AM185 AH195:AM195 AH206:AI206 AL206:AM206">
    <cfRule type="cellIs" dxfId="11203" priority="3228" stopIfTrue="1" operator="equal">
      <formula>0</formula>
    </cfRule>
  </conditionalFormatting>
  <conditionalFormatting sqref="AM47:AM52">
    <cfRule type="cellIs" dxfId="11202" priority="3227" stopIfTrue="1" operator="equal">
      <formula>0</formula>
    </cfRule>
  </conditionalFormatting>
  <conditionalFormatting sqref="AM162">
    <cfRule type="cellIs" dxfId="11201" priority="3211" stopIfTrue="1" operator="equal">
      <formula>0</formula>
    </cfRule>
  </conditionalFormatting>
  <conditionalFormatting sqref="AH164:AI170">
    <cfRule type="cellIs" dxfId="11200" priority="3208" stopIfTrue="1" operator="equal">
      <formula>0</formula>
    </cfRule>
  </conditionalFormatting>
  <conditionalFormatting sqref="AM153">
    <cfRule type="cellIs" dxfId="11199" priority="3223" stopIfTrue="1" operator="equal">
      <formula>0</formula>
    </cfRule>
  </conditionalFormatting>
  <conditionalFormatting sqref="AM171 AM173">
    <cfRule type="cellIs" dxfId="11198" priority="3209" stopIfTrue="1" operator="equal">
      <formula>0</formula>
    </cfRule>
  </conditionalFormatting>
  <conditionalFormatting sqref="AL164:AL170">
    <cfRule type="cellIs" dxfId="11197" priority="3207" stopIfTrue="1" operator="equal">
      <formula>0</formula>
    </cfRule>
  </conditionalFormatting>
  <conditionalFormatting sqref="AM251">
    <cfRule type="cellIs" dxfId="11196" priority="3242" stopIfTrue="1" operator="equal">
      <formula>0</formula>
    </cfRule>
  </conditionalFormatting>
  <conditionalFormatting sqref="AI217 AJ226:AL228 AH208:AH210 AJ222:AK225 AH222:AI228 AG219:AK220">
    <cfRule type="cellIs" dxfId="11195" priority="3197" stopIfTrue="1" operator="equal">
      <formula>0</formula>
    </cfRule>
  </conditionalFormatting>
  <conditionalFormatting sqref="AL208:AM209">
    <cfRule type="cellIs" dxfId="11194" priority="3198" stopIfTrue="1" operator="equal">
      <formula>0</formula>
    </cfRule>
  </conditionalFormatting>
  <conditionalFormatting sqref="AM207">
    <cfRule type="cellIs" dxfId="11193" priority="3224" stopIfTrue="1" operator="equal">
      <formula>0</formula>
    </cfRule>
  </conditionalFormatting>
  <conditionalFormatting sqref="AM142">
    <cfRule type="cellIs" dxfId="11192" priority="3222" stopIfTrue="1" operator="equal">
      <formula>0</formula>
    </cfRule>
  </conditionalFormatting>
  <conditionalFormatting sqref="AG128">
    <cfRule type="cellIs" dxfId="11191" priority="3221" stopIfTrue="1" operator="equal">
      <formula>0</formula>
    </cfRule>
  </conditionalFormatting>
  <conditionalFormatting sqref="AH186:AM194">
    <cfRule type="cellIs" dxfId="11190" priority="3199" stopIfTrue="1" operator="equal">
      <formula>0</formula>
    </cfRule>
  </conditionalFormatting>
  <conditionalFormatting sqref="AH128:AI128">
    <cfRule type="cellIs" dxfId="11189" priority="3220" stopIfTrue="1" operator="equal">
      <formula>0</formula>
    </cfRule>
  </conditionalFormatting>
  <conditionalFormatting sqref="AL128">
    <cfRule type="cellIs" dxfId="11188" priority="3219" stopIfTrue="1" operator="equal">
      <formula>0</formula>
    </cfRule>
  </conditionalFormatting>
  <conditionalFormatting sqref="AM128">
    <cfRule type="cellIs" dxfId="11187" priority="3218" stopIfTrue="1" operator="equal">
      <formula>0</formula>
    </cfRule>
  </conditionalFormatting>
  <conditionalFormatting sqref="AJ128:AK128">
    <cfRule type="cellIs" dxfId="11186" priority="3217" stopIfTrue="1" operator="equal">
      <formula>0</formula>
    </cfRule>
  </conditionalFormatting>
  <conditionalFormatting sqref="AH129 AJ129:AK129">
    <cfRule type="cellIs" dxfId="11185" priority="3216" stopIfTrue="1" operator="equal">
      <formula>0</formula>
    </cfRule>
  </conditionalFormatting>
  <conditionalFormatting sqref="AL151">
    <cfRule type="cellIs" dxfId="11184" priority="3214" stopIfTrue="1" operator="equal">
      <formula>0</formula>
    </cfRule>
  </conditionalFormatting>
  <conditionalFormatting sqref="AM151">
    <cfRule type="cellIs" dxfId="11183" priority="3213" stopIfTrue="1" operator="equal">
      <formula>0</formula>
    </cfRule>
  </conditionalFormatting>
  <conditionalFormatting sqref="AH162:AK162">
    <cfRule type="cellIs" dxfId="11182" priority="3212" stopIfTrue="1" operator="equal">
      <formula>0</formula>
    </cfRule>
  </conditionalFormatting>
  <conditionalFormatting sqref="AG164:AG165 AG167:AG170">
    <cfRule type="cellIs" dxfId="11181" priority="3205" stopIfTrue="1" operator="equal">
      <formula>0</formula>
    </cfRule>
  </conditionalFormatting>
  <conditionalFormatting sqref="AM164:AM170">
    <cfRule type="cellIs" dxfId="11180" priority="3206" stopIfTrue="1" operator="equal">
      <formula>0</formula>
    </cfRule>
  </conditionalFormatting>
  <conditionalFormatting sqref="AH183:AL184">
    <cfRule type="cellIs" dxfId="11179" priority="3204" stopIfTrue="1" operator="equal">
      <formula>0</formula>
    </cfRule>
  </conditionalFormatting>
  <conditionalFormatting sqref="AG172 AH171:AL171 AH173:AM173">
    <cfRule type="cellIs" dxfId="11178" priority="3210" stopIfTrue="1" operator="equal">
      <formula>0</formula>
    </cfRule>
  </conditionalFormatting>
  <conditionalFormatting sqref="AH221:AK221">
    <cfRule type="cellIs" dxfId="11177" priority="3190" stopIfTrue="1" operator="equal">
      <formula>0</formula>
    </cfRule>
  </conditionalFormatting>
  <conditionalFormatting sqref="AH182:AK182">
    <cfRule type="cellIs" dxfId="11176" priority="3203" stopIfTrue="1" operator="equal">
      <formula>0</formula>
    </cfRule>
  </conditionalFormatting>
  <conditionalFormatting sqref="AL182">
    <cfRule type="cellIs" dxfId="11175" priority="3202" stopIfTrue="1" operator="equal">
      <formula>0</formula>
    </cfRule>
  </conditionalFormatting>
  <conditionalFormatting sqref="AM183:AM184">
    <cfRule type="cellIs" dxfId="11174" priority="3201" stopIfTrue="1" operator="equal">
      <formula>0</formula>
    </cfRule>
  </conditionalFormatting>
  <conditionalFormatting sqref="AM182">
    <cfRule type="cellIs" dxfId="11173" priority="3200" stopIfTrue="1" operator="equal">
      <formula>0</formula>
    </cfRule>
  </conditionalFormatting>
  <conditionalFormatting sqref="AJ306:AK306">
    <cfRule type="cellIs" dxfId="11172" priority="3180" stopIfTrue="1" operator="equal">
      <formula>0</formula>
    </cfRule>
  </conditionalFormatting>
  <conditionalFormatting sqref="AH271">
    <cfRule type="cellIs" dxfId="11171" priority="3182" stopIfTrue="1" operator="equal">
      <formula>0</formula>
    </cfRule>
  </conditionalFormatting>
  <conditionalFormatting sqref="AM219:AM225">
    <cfRule type="cellIs" dxfId="11170" priority="3192" stopIfTrue="1" operator="equal">
      <formula>0</formula>
    </cfRule>
  </conditionalFormatting>
  <conditionalFormatting sqref="AL271">
    <cfRule type="cellIs" dxfId="11169" priority="3184" stopIfTrue="1" operator="equal">
      <formula>0</formula>
    </cfRule>
  </conditionalFormatting>
  <conditionalFormatting sqref="AG217:AH217">
    <cfRule type="cellIs" dxfId="11168" priority="3196" stopIfTrue="1" operator="equal">
      <formula>0</formula>
    </cfRule>
  </conditionalFormatting>
  <conditionalFormatting sqref="AM260">
    <cfRule type="cellIs" dxfId="11167" priority="3186" stopIfTrue="1" operator="equal">
      <formula>0</formula>
    </cfRule>
  </conditionalFormatting>
  <conditionalFormatting sqref="AH272 AI271:AI272">
    <cfRule type="cellIs" dxfId="11166" priority="3185" stopIfTrue="1" operator="equal">
      <formula>0</formula>
    </cfRule>
  </conditionalFormatting>
  <conditionalFormatting sqref="AI213">
    <cfRule type="cellIs" dxfId="11165" priority="3195" stopIfTrue="1" operator="equal">
      <formula>0</formula>
    </cfRule>
  </conditionalFormatting>
  <conditionalFormatting sqref="AI215">
    <cfRule type="cellIs" dxfId="11164" priority="3191" stopIfTrue="1" operator="equal">
      <formula>0</formula>
    </cfRule>
  </conditionalFormatting>
  <conditionalFormatting sqref="AH306:AI306 AL306">
    <cfRule type="cellIs" dxfId="11163" priority="3181" stopIfTrue="1" operator="equal">
      <formula>0</formula>
    </cfRule>
  </conditionalFormatting>
  <conditionalFormatting sqref="AJ260:AL260">
    <cfRule type="cellIs" dxfId="11162" priority="3188" stopIfTrue="1" operator="equal">
      <formula>0</formula>
    </cfRule>
  </conditionalFormatting>
  <conditionalFormatting sqref="AM261:AM262">
    <cfRule type="cellIs" dxfId="11161" priority="3187" stopIfTrue="1" operator="equal">
      <formula>0</formula>
    </cfRule>
  </conditionalFormatting>
  <conditionalFormatting sqref="AJ261:AL262 AG261:AH262">
    <cfRule type="cellIs" dxfId="11160" priority="3189" stopIfTrue="1" operator="equal">
      <formula>0</formula>
    </cfRule>
  </conditionalFormatting>
  <conditionalFormatting sqref="AJ271:AK271">
    <cfRule type="cellIs" dxfId="11159" priority="3183" stopIfTrue="1" operator="equal">
      <formula>0</formula>
    </cfRule>
  </conditionalFormatting>
  <conditionalFormatting sqref="AH330:AL338">
    <cfRule type="cellIs" dxfId="11158" priority="3179" stopIfTrue="1" operator="equal">
      <formula>0</formula>
    </cfRule>
  </conditionalFormatting>
  <conditionalFormatting sqref="AJ206:AK206">
    <cfRule type="cellIs" dxfId="11157" priority="3169" stopIfTrue="1" operator="equal">
      <formula>0</formula>
    </cfRule>
  </conditionalFormatting>
  <conditionalFormatting sqref="AL149">
    <cfRule type="cellIs" dxfId="11156" priority="3150" stopIfTrue="1" operator="equal">
      <formula>0</formula>
    </cfRule>
  </conditionalFormatting>
  <conditionalFormatting sqref="AL150">
    <cfRule type="cellIs" dxfId="11155" priority="3154" stopIfTrue="1" operator="equal">
      <formula>0</formula>
    </cfRule>
  </conditionalFormatting>
  <conditionalFormatting sqref="AZ75:BB75 BD75">
    <cfRule type="cellIs" dxfId="11154" priority="3137" stopIfTrue="1" operator="equal">
      <formula>0</formula>
    </cfRule>
  </conditionalFormatting>
  <conditionalFormatting sqref="BD56:BD64 AZ56:BB64">
    <cfRule type="cellIs" dxfId="11153" priority="3140" stopIfTrue="1" operator="equal">
      <formula>0</formula>
    </cfRule>
  </conditionalFormatting>
  <conditionalFormatting sqref="BE177:BE184">
    <cfRule type="cellIs" dxfId="11152" priority="3122" stopIfTrue="1" operator="equal">
      <formula>0</formula>
    </cfRule>
  </conditionalFormatting>
  <conditionalFormatting sqref="AZ187:AZ195 BB187:BB195">
    <cfRule type="cellIs" dxfId="11151" priority="3121" stopIfTrue="1" operator="equal">
      <formula>0</formula>
    </cfRule>
  </conditionalFormatting>
  <conditionalFormatting sqref="BE164:BE165 BE167:BE173">
    <cfRule type="cellIs" dxfId="11150" priority="3124" stopIfTrue="1" operator="equal">
      <formula>0</formula>
    </cfRule>
  </conditionalFormatting>
  <conditionalFormatting sqref="AG43">
    <cfRule type="cellIs" dxfId="11149" priority="3142" stopIfTrue="1" operator="equal">
      <formula>0</formula>
    </cfRule>
  </conditionalFormatting>
  <conditionalFormatting sqref="BE75">
    <cfRule type="cellIs" dxfId="11148" priority="3136" stopIfTrue="1" operator="equal">
      <formula>0</formula>
    </cfRule>
  </conditionalFormatting>
  <conditionalFormatting sqref="AY43">
    <cfRule type="cellIs" dxfId="11147" priority="3141" stopIfTrue="1" operator="equal">
      <formula>0</formula>
    </cfRule>
  </conditionalFormatting>
  <conditionalFormatting sqref="BE56:BE64">
    <cfRule type="cellIs" dxfId="11146" priority="3139" stopIfTrue="1" operator="equal">
      <formula>0</formula>
    </cfRule>
  </conditionalFormatting>
  <conditionalFormatting sqref="AY56:AY64">
    <cfRule type="cellIs" dxfId="11145" priority="3138" stopIfTrue="1" operator="equal">
      <formula>0</formula>
    </cfRule>
  </conditionalFormatting>
  <conditionalFormatting sqref="AY75">
    <cfRule type="cellIs" dxfId="11144" priority="3135" stopIfTrue="1" operator="equal">
      <formula>0</formula>
    </cfRule>
  </conditionalFormatting>
  <conditionalFormatting sqref="AZ96:BB97">
    <cfRule type="cellIs" dxfId="11143" priority="3134" stopIfTrue="1" operator="equal">
      <formula>0</formula>
    </cfRule>
  </conditionalFormatting>
  <conditionalFormatting sqref="AZ100:BB108">
    <cfRule type="cellIs" dxfId="11142" priority="3133" stopIfTrue="1" operator="equal">
      <formula>0</formula>
    </cfRule>
  </conditionalFormatting>
  <conditionalFormatting sqref="AZ119:BB119">
    <cfRule type="cellIs" dxfId="11141" priority="3132" stopIfTrue="1" operator="equal">
      <formula>0</formula>
    </cfRule>
  </conditionalFormatting>
  <conditionalFormatting sqref="AZ129 BB129">
    <cfRule type="cellIs" dxfId="11140" priority="3131" stopIfTrue="1" operator="equal">
      <formula>0</formula>
    </cfRule>
  </conditionalFormatting>
  <conditionalFormatting sqref="BE129">
    <cfRule type="cellIs" dxfId="11139" priority="3130" stopIfTrue="1" operator="equal">
      <formula>0</formula>
    </cfRule>
  </conditionalFormatting>
  <conditionalFormatting sqref="AZ141 BB141">
    <cfRule type="cellIs" dxfId="11138" priority="3129" stopIfTrue="1" operator="equal">
      <formula>0</formula>
    </cfRule>
  </conditionalFormatting>
  <conditionalFormatting sqref="BE141">
    <cfRule type="cellIs" dxfId="11137" priority="3128" stopIfTrue="1" operator="equal">
      <formula>0</formula>
    </cfRule>
  </conditionalFormatting>
  <conditionalFormatting sqref="BE144:BE145 BE148:BE152">
    <cfRule type="cellIs" dxfId="11136" priority="3126" stopIfTrue="1" operator="equal">
      <formula>0</formula>
    </cfRule>
  </conditionalFormatting>
  <conditionalFormatting sqref="AZ182:AZ184 BB182:BB184">
    <cfRule type="cellIs" dxfId="11135" priority="3123" stopIfTrue="1" operator="equal">
      <formula>0</formula>
    </cfRule>
  </conditionalFormatting>
  <conditionalFormatting sqref="BE187:BE195">
    <cfRule type="cellIs" dxfId="11134" priority="3120" stopIfTrue="1" operator="equal">
      <formula>0</formula>
    </cfRule>
  </conditionalFormatting>
  <conditionalFormatting sqref="BE208:BE210 BE226:BE228">
    <cfRule type="cellIs" dxfId="11133" priority="3116" stopIfTrue="1" operator="equal">
      <formula>0</formula>
    </cfRule>
  </conditionalFormatting>
  <conditionalFormatting sqref="AZ206 BB206">
    <cfRule type="cellIs" dxfId="11132" priority="3119" stopIfTrue="1" operator="equal">
      <formula>0</formula>
    </cfRule>
  </conditionalFormatting>
  <conditionalFormatting sqref="BE206">
    <cfRule type="cellIs" dxfId="11131" priority="3118" stopIfTrue="1" operator="equal">
      <formula>0</formula>
    </cfRule>
  </conditionalFormatting>
  <conditionalFormatting sqref="AH348:AL348">
    <cfRule type="cellIs" dxfId="11130" priority="3114" stopIfTrue="1" operator="equal">
      <formula>0</formula>
    </cfRule>
  </conditionalFormatting>
  <conditionalFormatting sqref="BP122">
    <cfRule type="cellIs" dxfId="11129" priority="3096" stopIfTrue="1" operator="equal">
      <formula>0</formula>
    </cfRule>
  </conditionalFormatting>
  <conditionalFormatting sqref="BB208:BB210 BB226:BB228 AZ226:AZ228 AZ208:AZ210 BB217 BB214 BB220:BB222">
    <cfRule type="cellIs" dxfId="11128" priority="3117" stopIfTrue="1" operator="equal">
      <formula>0</formula>
    </cfRule>
  </conditionalFormatting>
  <conditionalFormatting sqref="BK85:BN85 BJ86:BL86">
    <cfRule type="cellIs" dxfId="11127" priority="3109" stopIfTrue="1" operator="equal">
      <formula>0</formula>
    </cfRule>
  </conditionalFormatting>
  <conditionalFormatting sqref="AZ275">
    <cfRule type="cellIs" dxfId="11126" priority="3115" stopIfTrue="1" operator="equal">
      <formula>0</formula>
    </cfRule>
  </conditionalFormatting>
  <conditionalFormatting sqref="BO250">
    <cfRule type="cellIs" dxfId="11125" priority="3100" stopIfTrue="1" operator="equal">
      <formula>0</formula>
    </cfRule>
  </conditionalFormatting>
  <conditionalFormatting sqref="BK53:BO53">
    <cfRule type="cellIs" dxfId="11124" priority="3099" stopIfTrue="1" operator="equal">
      <formula>0</formula>
    </cfRule>
  </conditionalFormatting>
  <conditionalFormatting sqref="BP351">
    <cfRule type="cellIs" dxfId="11123" priority="3098" stopIfTrue="1" operator="equal">
      <formula>0</formula>
    </cfRule>
  </conditionalFormatting>
  <conditionalFormatting sqref="BP130 BP64 BP96:BP98 BP295 BP154:BP160 BP66:BP75">
    <cfRule type="cellIs" dxfId="11122" priority="3097" stopIfTrue="1" operator="equal">
      <formula>0</formula>
    </cfRule>
  </conditionalFormatting>
  <conditionalFormatting sqref="AL162">
    <cfRule type="cellIs" dxfId="11121" priority="3112" stopIfTrue="1" operator="equal">
      <formula>0</formula>
    </cfRule>
  </conditionalFormatting>
  <conditionalFormatting sqref="BK352:BP352">
    <cfRule type="cellIs" dxfId="11120" priority="3111" stopIfTrue="1" operator="equal">
      <formula>0</formula>
    </cfRule>
  </conditionalFormatting>
  <conditionalFormatting sqref="BM86:BN86">
    <cfRule type="cellIs" dxfId="11119" priority="3108" stopIfTrue="1" operator="equal">
      <formula>0</formula>
    </cfRule>
  </conditionalFormatting>
  <conditionalFormatting sqref="BK295:BO295 BL152 BJ152 BK142:BO142 BK130:BO130 BK154:BO160 BL252:BL259 BL273:BN273 BK75:BO75 BM42:BN42 BK42 BK43:BO43 BK47:BO52 BK20 BM20:BO20 BJ82:BJ83 BK10:BO10 BM80:BN83 BJ87:BO87 BK121 BJ229:BO229 BM239:BN239 BK56:BO62 BM121:BN121 BK328:BN328 BK250:BN250 BL236 BJ120:BO120 BJ296:BO296 BJ174:BO174 BJ163:BO163 BJ274:BO274 BJ264:BO270 BJ66:BO74 BJ54:BO54 BJ251:BO251 BJ32:BO32 BJ307:BO307 BJ76:BO76 BJ329:BO329 BJ98:BO98 BJ286:BO294 BJ153:BO153 BJ207:BO207 BK351:BO351 BK64:BO64 BK96:BO97 BL238:BL239">
    <cfRule type="cellIs" dxfId="11118" priority="3110" stopIfTrue="1" operator="equal">
      <formula>0</formula>
    </cfRule>
  </conditionalFormatting>
  <conditionalFormatting sqref="BP19">
    <cfRule type="cellIs" dxfId="11117" priority="3070" stopIfTrue="1" operator="equal">
      <formula>0</formula>
    </cfRule>
  </conditionalFormatting>
  <conditionalFormatting sqref="BP275 BP280 BP282:BP284">
    <cfRule type="cellIs" dxfId="11116" priority="3075" stopIfTrue="1" operator="equal">
      <formula>0</formula>
    </cfRule>
  </conditionalFormatting>
  <conditionalFormatting sqref="BK151:BN151">
    <cfRule type="cellIs" dxfId="11115" priority="3055" stopIfTrue="1" operator="equal">
      <formula>0</formula>
    </cfRule>
  </conditionalFormatting>
  <conditionalFormatting sqref="BM129:BN129">
    <cfRule type="cellIs" dxfId="11114" priority="3056" stopIfTrue="1" operator="equal">
      <formula>0</formula>
    </cfRule>
  </conditionalFormatting>
  <conditionalFormatting sqref="BJ109:BO109">
    <cfRule type="cellIs" dxfId="11113" priority="3104" stopIfTrue="1" operator="equal">
      <formula>0</formula>
    </cfRule>
  </conditionalFormatting>
  <conditionalFormatting sqref="BO151">
    <cfRule type="cellIs" dxfId="11112" priority="3054" stopIfTrue="1" operator="equal">
      <formula>0</formula>
    </cfRule>
  </conditionalFormatting>
  <conditionalFormatting sqref="BP153">
    <cfRule type="cellIs" dxfId="11111" priority="3063" stopIfTrue="1" operator="equal">
      <formula>0</formula>
    </cfRule>
  </conditionalFormatting>
  <conditionalFormatting sqref="BP47:BP52">
    <cfRule type="cellIs" dxfId="11110" priority="3067" stopIfTrue="1" operator="equal">
      <formula>0</formula>
    </cfRule>
  </conditionalFormatting>
  <conditionalFormatting sqref="BP32">
    <cfRule type="cellIs" dxfId="11109" priority="3092" stopIfTrue="1" operator="equal">
      <formula>0</formula>
    </cfRule>
  </conditionalFormatting>
  <conditionalFormatting sqref="BK185:BP185 BK195:BP195 BL206:BO206">
    <cfRule type="cellIs" dxfId="11108" priority="3068" stopIfTrue="1" operator="equal">
      <formula>0</formula>
    </cfRule>
  </conditionalFormatting>
  <conditionalFormatting sqref="BP296">
    <cfRule type="cellIs" dxfId="11107" priority="3080" stopIfTrue="1" operator="equal">
      <formula>0</formula>
    </cfRule>
  </conditionalFormatting>
  <conditionalFormatting sqref="BP250">
    <cfRule type="cellIs" dxfId="11106" priority="3095" stopIfTrue="1" operator="equal">
      <formula>0</formula>
    </cfRule>
  </conditionalFormatting>
  <conditionalFormatting sqref="BP306">
    <cfRule type="cellIs" dxfId="11105" priority="3094" stopIfTrue="1" operator="equal">
      <formula>0</formula>
    </cfRule>
  </conditionalFormatting>
  <conditionalFormatting sqref="BP10">
    <cfRule type="cellIs" dxfId="11104" priority="3093" stopIfTrue="1" operator="equal">
      <formula>0</formula>
    </cfRule>
  </conditionalFormatting>
  <conditionalFormatting sqref="BK122:BN122">
    <cfRule type="cellIs" dxfId="11103" priority="3103" stopIfTrue="1" operator="equal">
      <formula>0</formula>
    </cfRule>
  </conditionalFormatting>
  <conditionalFormatting sqref="BJ185:BP185 BJ199:BP205">
    <cfRule type="cellIs" dxfId="11102" priority="3069" stopIfTrue="1" operator="equal">
      <formula>0</formula>
    </cfRule>
  </conditionalFormatting>
  <conditionalFormatting sqref="BP56:BP62">
    <cfRule type="cellIs" dxfId="11101" priority="3078" stopIfTrue="1" operator="equal">
      <formula>0</formula>
    </cfRule>
  </conditionalFormatting>
  <conditionalFormatting sqref="BP43">
    <cfRule type="cellIs" dxfId="11100" priority="3091" stopIfTrue="1" operator="equal">
      <formula>0</formula>
    </cfRule>
  </conditionalFormatting>
  <conditionalFormatting sqref="BK275:BO275 BK280:BO280 BK282:BO284">
    <cfRule type="cellIs" dxfId="11099" priority="3076" stopIfTrue="1" operator="equal">
      <formula>0</formula>
    </cfRule>
  </conditionalFormatting>
  <conditionalFormatting sqref="BP87">
    <cfRule type="cellIs" dxfId="11098" priority="3088" stopIfTrue="1" operator="equal">
      <formula>0</formula>
    </cfRule>
  </conditionalFormatting>
  <conditionalFormatting sqref="BK44:BO44 BK46:BL46 BO46">
    <cfRule type="cellIs" dxfId="11097" priority="3105" stopIfTrue="1" operator="equal">
      <formula>0</formula>
    </cfRule>
  </conditionalFormatting>
  <conditionalFormatting sqref="BO19">
    <cfRule type="cellIs" dxfId="11096" priority="3107" stopIfTrue="1" operator="equal">
      <formula>0</formula>
    </cfRule>
  </conditionalFormatting>
  <conditionalFormatting sqref="BM19:BN19">
    <cfRule type="cellIs" dxfId="11095" priority="3106" stopIfTrue="1" operator="equal">
      <formula>0</formula>
    </cfRule>
  </conditionalFormatting>
  <conditionalFormatting sqref="BJ122">
    <cfRule type="cellIs" dxfId="11094" priority="3102" stopIfTrue="1" operator="equal">
      <formula>0</formula>
    </cfRule>
  </conditionalFormatting>
  <conditionalFormatting sqref="BO122">
    <cfRule type="cellIs" dxfId="11093" priority="3101" stopIfTrue="1" operator="equal">
      <formula>0</formula>
    </cfRule>
  </conditionalFormatting>
  <conditionalFormatting sqref="BP128">
    <cfRule type="cellIs" dxfId="11092" priority="3058" stopIfTrue="1" operator="equal">
      <formula>0</formula>
    </cfRule>
  </conditionalFormatting>
  <conditionalFormatting sqref="BM128:BN128">
    <cfRule type="cellIs" dxfId="11091" priority="3057" stopIfTrue="1" operator="equal">
      <formula>0</formula>
    </cfRule>
  </conditionalFormatting>
  <conditionalFormatting sqref="BP54">
    <cfRule type="cellIs" dxfId="11090" priority="3090" stopIfTrue="1" operator="equal">
      <formula>0</formula>
    </cfRule>
  </conditionalFormatting>
  <conditionalFormatting sqref="BP76">
    <cfRule type="cellIs" dxfId="11089" priority="3089" stopIfTrue="1" operator="equal">
      <formula>0</formula>
    </cfRule>
  </conditionalFormatting>
  <conditionalFormatting sqref="BP109">
    <cfRule type="cellIs" dxfId="11088" priority="3087" stopIfTrue="1" operator="equal">
      <formula>0</formula>
    </cfRule>
  </conditionalFormatting>
  <conditionalFormatting sqref="BP120">
    <cfRule type="cellIs" dxfId="11087" priority="3086" stopIfTrue="1" operator="equal">
      <formula>0</formula>
    </cfRule>
  </conditionalFormatting>
  <conditionalFormatting sqref="BP163">
    <cfRule type="cellIs" dxfId="11086" priority="3085" stopIfTrue="1" operator="equal">
      <formula>0</formula>
    </cfRule>
  </conditionalFormatting>
  <conditionalFormatting sqref="BP174">
    <cfRule type="cellIs" dxfId="11085" priority="3084" stopIfTrue="1" operator="equal">
      <formula>0</formula>
    </cfRule>
  </conditionalFormatting>
  <conditionalFormatting sqref="BP229">
    <cfRule type="cellIs" dxfId="11084" priority="3083" stopIfTrue="1" operator="equal">
      <formula>0</formula>
    </cfRule>
  </conditionalFormatting>
  <conditionalFormatting sqref="BP251">
    <cfRule type="cellIs" dxfId="11083" priority="3082" stopIfTrue="1" operator="equal">
      <formula>0</formula>
    </cfRule>
  </conditionalFormatting>
  <conditionalFormatting sqref="BP264:BP270">
    <cfRule type="cellIs" dxfId="11082" priority="3081" stopIfTrue="1" operator="equal">
      <formula>0</formula>
    </cfRule>
  </conditionalFormatting>
  <conditionalFormatting sqref="BP329">
    <cfRule type="cellIs" dxfId="11081" priority="3079" stopIfTrue="1" operator="equal">
      <formula>0</formula>
    </cfRule>
  </conditionalFormatting>
  <conditionalFormatting sqref="BP164:BP170">
    <cfRule type="cellIs" dxfId="11080" priority="3045" stopIfTrue="1" operator="equal">
      <formula>0</formula>
    </cfRule>
  </conditionalFormatting>
  <conditionalFormatting sqref="BP63">
    <cfRule type="cellIs" dxfId="11079" priority="3077" stopIfTrue="1" operator="equal">
      <formula>0</formula>
    </cfRule>
  </conditionalFormatting>
  <conditionalFormatting sqref="BP274">
    <cfRule type="cellIs" dxfId="11078" priority="3074" stopIfTrue="1" operator="equal">
      <formula>0</formula>
    </cfRule>
  </conditionalFormatting>
  <conditionalFormatting sqref="BP307">
    <cfRule type="cellIs" dxfId="11077" priority="3073" stopIfTrue="1" operator="equal">
      <formula>0</formula>
    </cfRule>
  </conditionalFormatting>
  <conditionalFormatting sqref="BP286:BP294">
    <cfRule type="cellIs" dxfId="11076" priority="3072" stopIfTrue="1" operator="equal">
      <formula>0</formula>
    </cfRule>
  </conditionalFormatting>
  <conditionalFormatting sqref="BP20">
    <cfRule type="cellIs" dxfId="11075" priority="3071" stopIfTrue="1" operator="equal">
      <formula>0</formula>
    </cfRule>
  </conditionalFormatting>
  <conditionalFormatting sqref="BP53">
    <cfRule type="cellIs" dxfId="11074" priority="3065" stopIfTrue="1" operator="equal">
      <formula>0</formula>
    </cfRule>
  </conditionalFormatting>
  <conditionalFormatting sqref="BP207">
    <cfRule type="cellIs" dxfId="11073" priority="3064" stopIfTrue="1" operator="equal">
      <formula>0</formula>
    </cfRule>
  </conditionalFormatting>
  <conditionalFormatting sqref="BP44 BP46">
    <cfRule type="cellIs" dxfId="11072" priority="3066" stopIfTrue="1" operator="equal">
      <formula>0</formula>
    </cfRule>
  </conditionalFormatting>
  <conditionalFormatting sqref="BP142">
    <cfRule type="cellIs" dxfId="11071" priority="3062" stopIfTrue="1" operator="equal">
      <formula>0</formula>
    </cfRule>
  </conditionalFormatting>
  <conditionalFormatting sqref="BK186:BP194">
    <cfRule type="cellIs" dxfId="11070" priority="3041" stopIfTrue="1" operator="equal">
      <formula>0</formula>
    </cfRule>
  </conditionalFormatting>
  <conditionalFormatting sqref="BJ128">
    <cfRule type="cellIs" dxfId="11069" priority="3061" stopIfTrue="1" operator="equal">
      <formula>0</formula>
    </cfRule>
  </conditionalFormatting>
  <conditionalFormatting sqref="BK128:BL128">
    <cfRule type="cellIs" dxfId="11068" priority="3060" stopIfTrue="1" operator="equal">
      <formula>0</formula>
    </cfRule>
  </conditionalFormatting>
  <conditionalFormatting sqref="BO128">
    <cfRule type="cellIs" dxfId="11067" priority="3059" stopIfTrue="1" operator="equal">
      <formula>0</formula>
    </cfRule>
  </conditionalFormatting>
  <conditionalFormatting sqref="BK183:BO184">
    <cfRule type="cellIs" dxfId="11066" priority="3043" stopIfTrue="1" operator="equal">
      <formula>0</formula>
    </cfRule>
  </conditionalFormatting>
  <conditionalFormatting sqref="BM260:BO260">
    <cfRule type="cellIs" dxfId="11065" priority="3031" stopIfTrue="1" operator="equal">
      <formula>0</formula>
    </cfRule>
  </conditionalFormatting>
  <conditionalFormatting sqref="BP260">
    <cfRule type="cellIs" dxfId="11064" priority="3029" stopIfTrue="1" operator="equal">
      <formula>0</formula>
    </cfRule>
  </conditionalFormatting>
  <conditionalFormatting sqref="BP183:BP184">
    <cfRule type="cellIs" dxfId="11063" priority="3042" stopIfTrue="1" operator="equal">
      <formula>0</formula>
    </cfRule>
  </conditionalFormatting>
  <conditionalFormatting sqref="BM208:BP209">
    <cfRule type="cellIs" dxfId="11062" priority="3040" stopIfTrue="1" operator="equal">
      <formula>0</formula>
    </cfRule>
  </conditionalFormatting>
  <conditionalFormatting sqref="BK215 BJ212 BJ218:BK220 BL217:BL220 BM226:BO228 BK208:BL209 BM218:BN220 BK222:BL228 BM222:BN225">
    <cfRule type="cellIs" dxfId="11061" priority="3039" stopIfTrue="1" operator="equal">
      <formula>0</formula>
    </cfRule>
  </conditionalFormatting>
  <conditionalFormatting sqref="BP151">
    <cfRule type="cellIs" dxfId="11060" priority="3053" stopIfTrue="1" operator="equal">
      <formula>0</formula>
    </cfRule>
  </conditionalFormatting>
  <conditionalFormatting sqref="BP271">
    <cfRule type="cellIs" dxfId="11059" priority="3025" stopIfTrue="1" operator="equal">
      <formula>0</formula>
    </cfRule>
  </conditionalFormatting>
  <conditionalFormatting sqref="BK162:BN162">
    <cfRule type="cellIs" dxfId="11058" priority="3052" stopIfTrue="1" operator="equal">
      <formula>0</formula>
    </cfRule>
  </conditionalFormatting>
  <conditionalFormatting sqref="BO162">
    <cfRule type="cellIs" dxfId="11057" priority="3051" stopIfTrue="1" operator="equal">
      <formula>0</formula>
    </cfRule>
  </conditionalFormatting>
  <conditionalFormatting sqref="BK306:BL306 BO306">
    <cfRule type="cellIs" dxfId="11056" priority="3022" stopIfTrue="1" operator="equal">
      <formula>0</formula>
    </cfRule>
  </conditionalFormatting>
  <conditionalFormatting sqref="BP162">
    <cfRule type="cellIs" dxfId="11055" priority="3050" stopIfTrue="1" operator="equal">
      <formula>0</formula>
    </cfRule>
  </conditionalFormatting>
  <conditionalFormatting sqref="BP339">
    <cfRule type="cellIs" dxfId="11054" priority="3017" stopIfTrue="1" operator="equal">
      <formula>0</formula>
    </cfRule>
  </conditionalFormatting>
  <conditionalFormatting sqref="BK331:BO338 BO330">
    <cfRule type="cellIs" dxfId="11053" priority="3020" stopIfTrue="1" operator="equal">
      <formula>0</formula>
    </cfRule>
  </conditionalFormatting>
  <conditionalFormatting sqref="BK339:BO339">
    <cfRule type="cellIs" dxfId="11052" priority="3019" stopIfTrue="1" operator="equal">
      <formula>0</formula>
    </cfRule>
  </conditionalFormatting>
  <conditionalFormatting sqref="BK164:BN170">
    <cfRule type="cellIs" dxfId="11051" priority="3047" stopIfTrue="1" operator="equal">
      <formula>0</formula>
    </cfRule>
  </conditionalFormatting>
  <conditionalFormatting sqref="BO164:BO170">
    <cfRule type="cellIs" dxfId="11050" priority="3046" stopIfTrue="1" operator="equal">
      <formula>0</formula>
    </cfRule>
  </conditionalFormatting>
  <conditionalFormatting sqref="BJ164:BJ170">
    <cfRule type="cellIs" dxfId="11049" priority="3044" stopIfTrue="1" operator="equal">
      <formula>0</formula>
    </cfRule>
  </conditionalFormatting>
  <conditionalFormatting sqref="BM306:BN306">
    <cfRule type="cellIs" dxfId="11048" priority="3021" stopIfTrue="1" operator="equal">
      <formula>0</formula>
    </cfRule>
  </conditionalFormatting>
  <conditionalFormatting sqref="BJ172 BK171:BO171 BK173:BO173">
    <cfRule type="cellIs" dxfId="11047" priority="3049" stopIfTrue="1" operator="equal">
      <formula>0</formula>
    </cfRule>
  </conditionalFormatting>
  <conditionalFormatting sqref="BP171 BP173">
    <cfRule type="cellIs" dxfId="11046" priority="3048" stopIfTrue="1" operator="equal">
      <formula>0</formula>
    </cfRule>
  </conditionalFormatting>
  <conditionalFormatting sqref="BJ84">
    <cfRule type="cellIs" dxfId="11045" priority="3012" stopIfTrue="1" operator="equal">
      <formula>0</formula>
    </cfRule>
  </conditionalFormatting>
  <conditionalFormatting sqref="BK84:BN84">
    <cfRule type="cellIs" dxfId="11044" priority="3013" stopIfTrue="1" operator="equal">
      <formula>0</formula>
    </cfRule>
  </conditionalFormatting>
  <conditionalFormatting sqref="BP348">
    <cfRule type="cellIs" dxfId="11043" priority="3015" stopIfTrue="1" operator="equal">
      <formula>0</formula>
    </cfRule>
  </conditionalFormatting>
  <conditionalFormatting sqref="BO172">
    <cfRule type="cellIs" dxfId="11042" priority="3010" stopIfTrue="1" operator="equal">
      <formula>0</formula>
    </cfRule>
  </conditionalFormatting>
  <conditionalFormatting sqref="BK172:BN172">
    <cfRule type="cellIs" dxfId="11041" priority="3011" stopIfTrue="1" operator="equal">
      <formula>0</formula>
    </cfRule>
  </conditionalFormatting>
  <conditionalFormatting sqref="BP226:BP228">
    <cfRule type="cellIs" dxfId="11040" priority="3036" stopIfTrue="1" operator="equal">
      <formula>0</formula>
    </cfRule>
  </conditionalFormatting>
  <conditionalFormatting sqref="BO218:BO225">
    <cfRule type="cellIs" dxfId="11039" priority="3035" stopIfTrue="1" operator="equal">
      <formula>0</formula>
    </cfRule>
  </conditionalFormatting>
  <conditionalFormatting sqref="BP172">
    <cfRule type="cellIs" dxfId="11038" priority="3009" stopIfTrue="1" operator="equal">
      <formula>0</formula>
    </cfRule>
  </conditionalFormatting>
  <conditionalFormatting sqref="BP218:BP225">
    <cfRule type="cellIs" dxfId="11037" priority="3034" stopIfTrue="1" operator="equal">
      <formula>0</formula>
    </cfRule>
  </conditionalFormatting>
  <conditionalFormatting sqref="BK119:BN119">
    <cfRule type="cellIs" dxfId="11036" priority="3007" stopIfTrue="1" operator="equal">
      <formula>0</formula>
    </cfRule>
  </conditionalFormatting>
  <conditionalFormatting sqref="BJ217:BK217">
    <cfRule type="cellIs" dxfId="11035" priority="3038" stopIfTrue="1" operator="equal">
      <formula>0</formula>
    </cfRule>
  </conditionalFormatting>
  <conditionalFormatting sqref="BK63:BO63">
    <cfRule type="cellIs" dxfId="11034" priority="3014" stopIfTrue="1" operator="equal">
      <formula>0</formula>
    </cfRule>
  </conditionalFormatting>
  <conditionalFormatting sqref="BL213">
    <cfRule type="cellIs" dxfId="11033" priority="3037" stopIfTrue="1" operator="equal">
      <formula>0</formula>
    </cfRule>
  </conditionalFormatting>
  <conditionalFormatting sqref="BK221:BN221">
    <cfRule type="cellIs" dxfId="11032" priority="3033" stopIfTrue="1" operator="equal">
      <formula>0</formula>
    </cfRule>
  </conditionalFormatting>
  <conditionalFormatting sqref="BP261:BP262">
    <cfRule type="cellIs" dxfId="11031" priority="3030" stopIfTrue="1" operator="equal">
      <formula>0</formula>
    </cfRule>
  </conditionalFormatting>
  <conditionalFormatting sqref="BM261:BO262 BJ261:BK262">
    <cfRule type="cellIs" dxfId="11030" priority="3032" stopIfTrue="1" operator="equal">
      <formula>0</formula>
    </cfRule>
  </conditionalFormatting>
  <conditionalFormatting sqref="BP272">
    <cfRule type="cellIs" dxfId="11029" priority="3024" stopIfTrue="1" operator="equal">
      <formula>0</formula>
    </cfRule>
  </conditionalFormatting>
  <conditionalFormatting sqref="BK271">
    <cfRule type="cellIs" dxfId="11028" priority="3023" stopIfTrue="1" operator="equal">
      <formula>0</formula>
    </cfRule>
  </conditionalFormatting>
  <conditionalFormatting sqref="BM271:BN271">
    <cfRule type="cellIs" dxfId="11027" priority="3026" stopIfTrue="1" operator="equal">
      <formula>0</formula>
    </cfRule>
  </conditionalFormatting>
  <conditionalFormatting sqref="BK272 BL271:BL272">
    <cfRule type="cellIs" dxfId="11026" priority="3028" stopIfTrue="1" operator="equal">
      <formula>0</formula>
    </cfRule>
  </conditionalFormatting>
  <conditionalFormatting sqref="BO271">
    <cfRule type="cellIs" dxfId="11025" priority="3027" stopIfTrue="1" operator="equal">
      <formula>0</formula>
    </cfRule>
  </conditionalFormatting>
  <conditionalFormatting sqref="BK348:BO348">
    <cfRule type="cellIs" dxfId="11024" priority="3016" stopIfTrue="1" operator="equal">
      <formula>0</formula>
    </cfRule>
  </conditionalFormatting>
  <conditionalFormatting sqref="BP330:BP338">
    <cfRule type="cellIs" dxfId="11023" priority="3018" stopIfTrue="1" operator="equal">
      <formula>0</formula>
    </cfRule>
  </conditionalFormatting>
  <conditionalFormatting sqref="BK206">
    <cfRule type="cellIs" dxfId="11022" priority="2994" stopIfTrue="1" operator="equal">
      <formula>0</formula>
    </cfRule>
  </conditionalFormatting>
  <conditionalFormatting sqref="BP150">
    <cfRule type="cellIs" dxfId="11021" priority="2990" stopIfTrue="1" operator="equal">
      <formula>0</formula>
    </cfRule>
  </conditionalFormatting>
  <conditionalFormatting sqref="BJ119">
    <cfRule type="cellIs" dxfId="11020" priority="3006" stopIfTrue="1" operator="equal">
      <formula>0</formula>
    </cfRule>
  </conditionalFormatting>
  <conditionalFormatting sqref="BL215">
    <cfRule type="cellIs" dxfId="11019" priority="3008" stopIfTrue="1" operator="equal">
      <formula>0</formula>
    </cfRule>
  </conditionalFormatting>
  <conditionalFormatting sqref="BK79:BN79">
    <cfRule type="cellIs" dxfId="11018" priority="3005" stopIfTrue="1" operator="equal">
      <formula>0</formula>
    </cfRule>
  </conditionalFormatting>
  <conditionalFormatting sqref="BO149">
    <cfRule type="cellIs" dxfId="11017" priority="2988" stopIfTrue="1" operator="equal">
      <formula>0</formula>
    </cfRule>
  </conditionalFormatting>
  <conditionalFormatting sqref="BJ79">
    <cfRule type="cellIs" dxfId="11016" priority="3004" stopIfTrue="1" operator="equal">
      <formula>0</formula>
    </cfRule>
  </conditionalFormatting>
  <conditionalFormatting sqref="BK82">
    <cfRule type="cellIs" dxfId="11015" priority="3003" stopIfTrue="1" operator="equal">
      <formula>0</formula>
    </cfRule>
  </conditionalFormatting>
  <conditionalFormatting sqref="BK182:BO182">
    <cfRule type="cellIs" dxfId="11014" priority="3002" stopIfTrue="1" operator="equal">
      <formula>0</formula>
    </cfRule>
  </conditionalFormatting>
  <conditionalFormatting sqref="BK317">
    <cfRule type="cellIs" dxfId="11013" priority="3001" stopIfTrue="1" operator="equal">
      <formula>0</formula>
    </cfRule>
  </conditionalFormatting>
  <conditionalFormatting sqref="BP317">
    <cfRule type="cellIs" dxfId="11012" priority="3000" stopIfTrue="1" operator="equal">
      <formula>0</formula>
    </cfRule>
  </conditionalFormatting>
  <conditionalFormatting sqref="BL317:BO317">
    <cfRule type="cellIs" dxfId="11011" priority="2999" stopIfTrue="1" operator="equal">
      <formula>0</formula>
    </cfRule>
  </conditionalFormatting>
  <conditionalFormatting sqref="BP182">
    <cfRule type="cellIs" dxfId="11010" priority="2998" stopIfTrue="1" operator="equal">
      <formula>0</formula>
    </cfRule>
  </conditionalFormatting>
  <conditionalFormatting sqref="BP129">
    <cfRule type="cellIs" dxfId="11009" priority="2997" stopIfTrue="1" operator="equal">
      <formula>0</formula>
    </cfRule>
  </conditionalFormatting>
  <conditionalFormatting sqref="BK175:BO181">
    <cfRule type="cellIs" dxfId="11008" priority="2996" stopIfTrue="1" operator="equal">
      <formula>0</formula>
    </cfRule>
  </conditionalFormatting>
  <conditionalFormatting sqref="BP175:BP181">
    <cfRule type="cellIs" dxfId="11007" priority="2995" stopIfTrue="1" operator="equal">
      <formula>0</formula>
    </cfRule>
  </conditionalFormatting>
  <conditionalFormatting sqref="BK129">
    <cfRule type="cellIs" dxfId="11006" priority="2993" stopIfTrue="1" operator="equal">
      <formula>0</formula>
    </cfRule>
  </conditionalFormatting>
  <conditionalFormatting sqref="BL149:BN149">
    <cfRule type="cellIs" dxfId="11005" priority="2989" stopIfTrue="1" operator="equal">
      <formula>0</formula>
    </cfRule>
  </conditionalFormatting>
  <conditionalFormatting sqref="BP149">
    <cfRule type="cellIs" dxfId="11004" priority="2987" stopIfTrue="1" operator="equal">
      <formula>0</formula>
    </cfRule>
  </conditionalFormatting>
  <conditionalFormatting sqref="BK150:BN150">
    <cfRule type="cellIs" dxfId="11003" priority="2992" stopIfTrue="1" operator="equal">
      <formula>0</formula>
    </cfRule>
  </conditionalFormatting>
  <conditionalFormatting sqref="BO150">
    <cfRule type="cellIs" dxfId="11002" priority="2991" stopIfTrue="1" operator="equal">
      <formula>0</formula>
    </cfRule>
  </conditionalFormatting>
  <conditionalFormatting sqref="BL230:BL235">
    <cfRule type="cellIs" dxfId="11001" priority="2986" stopIfTrue="1" operator="equal">
      <formula>0</formula>
    </cfRule>
  </conditionalFormatting>
  <conditionalFormatting sqref="BP230:BP235">
    <cfRule type="cellIs" dxfId="11000" priority="2985" stopIfTrue="1" operator="equal">
      <formula>0</formula>
    </cfRule>
  </conditionalFormatting>
  <conditionalFormatting sqref="BM230:BN235">
    <cfRule type="cellIs" dxfId="10999" priority="2984" stopIfTrue="1" operator="equal">
      <formula>0</formula>
    </cfRule>
  </conditionalFormatting>
  <conditionalFormatting sqref="BJ149:BK149">
    <cfRule type="cellIs" dxfId="10998" priority="2983" stopIfTrue="1" operator="equal">
      <formula>0</formula>
    </cfRule>
  </conditionalFormatting>
  <conditionalFormatting sqref="G30">
    <cfRule type="cellIs" dxfId="10997" priority="2914" stopIfTrue="1" operator="equal">
      <formula>0</formula>
    </cfRule>
  </conditionalFormatting>
  <conditionalFormatting sqref="G222:G225">
    <cfRule type="cellIs" dxfId="10996" priority="2913" stopIfTrue="1" operator="equal">
      <formula>0</formula>
    </cfRule>
  </conditionalFormatting>
  <conditionalFormatting sqref="G31">
    <cfRule type="cellIs" dxfId="10995" priority="2915" stopIfTrue="1" operator="equal">
      <formula>0</formula>
    </cfRule>
  </conditionalFormatting>
  <conditionalFormatting sqref="G149">
    <cfRule type="cellIs" dxfId="10994" priority="2912" stopIfTrue="1" operator="equal">
      <formula>0</formula>
    </cfRule>
  </conditionalFormatting>
  <conditionalFormatting sqref="G150">
    <cfRule type="cellIs" dxfId="10993" priority="2911" stopIfTrue="1" operator="equal">
      <formula>0</formula>
    </cfRule>
  </conditionalFormatting>
  <conditionalFormatting sqref="CB124:CB129">
    <cfRule type="cellIs" dxfId="10992" priority="2952" stopIfTrue="1" operator="equal">
      <formula>0</formula>
    </cfRule>
  </conditionalFormatting>
  <conditionalFormatting sqref="CC130:CE130">
    <cfRule type="cellIs" dxfId="10991" priority="2951" stopIfTrue="1" operator="equal">
      <formula>0</formula>
    </cfRule>
  </conditionalFormatting>
  <conditionalFormatting sqref="CH150:CJ150">
    <cfRule type="cellIs" dxfId="10990" priority="2945" stopIfTrue="1" operator="equal">
      <formula>0</formula>
    </cfRule>
  </conditionalFormatting>
  <conditionalFormatting sqref="CB143:CB145 CB148:CB152">
    <cfRule type="cellIs" dxfId="10989" priority="2946" stopIfTrue="1" operator="equal">
      <formula>0</formula>
    </cfRule>
  </conditionalFormatting>
  <conditionalFormatting sqref="CC20 CE20:CG20">
    <cfRule type="cellIs" dxfId="10988" priority="2982" stopIfTrue="1" operator="equal">
      <formula>0</formula>
    </cfRule>
  </conditionalFormatting>
  <conditionalFormatting sqref="CG19">
    <cfRule type="cellIs" dxfId="10987" priority="2981" stopIfTrue="1" operator="equal">
      <formula>0</formula>
    </cfRule>
  </conditionalFormatting>
  <conditionalFormatting sqref="CE19:CF19">
    <cfRule type="cellIs" dxfId="10986" priority="2980" stopIfTrue="1" operator="equal">
      <formula>0</formula>
    </cfRule>
  </conditionalFormatting>
  <conditionalFormatting sqref="CH20:CJ20">
    <cfRule type="cellIs" dxfId="10985" priority="2979" stopIfTrue="1" operator="equal">
      <formula>0</formula>
    </cfRule>
  </conditionalFormatting>
  <conditionalFormatting sqref="CH19:CJ19">
    <cfRule type="cellIs" dxfId="10984" priority="2978" stopIfTrue="1" operator="equal">
      <formula>0</formula>
    </cfRule>
  </conditionalFormatting>
  <conditionalFormatting sqref="CG31">
    <cfRule type="cellIs" dxfId="10983" priority="2977" stopIfTrue="1" operator="equal">
      <formula>0</formula>
    </cfRule>
  </conditionalFormatting>
  <conditionalFormatting sqref="CE31">
    <cfRule type="cellIs" dxfId="10982" priority="2976" stopIfTrue="1" operator="equal">
      <formula>0</formula>
    </cfRule>
  </conditionalFormatting>
  <conditionalFormatting sqref="CH31:CJ31">
    <cfRule type="cellIs" dxfId="10981" priority="2975" stopIfTrue="1" operator="equal">
      <formula>0</formula>
    </cfRule>
  </conditionalFormatting>
  <conditionalFormatting sqref="CG33:CG42">
    <cfRule type="cellIs" dxfId="10980" priority="2974" stopIfTrue="1" operator="equal">
      <formula>0</formula>
    </cfRule>
  </conditionalFormatting>
  <conditionalFormatting sqref="CE33:CE42">
    <cfRule type="cellIs" dxfId="10979" priority="2973" stopIfTrue="1" operator="equal">
      <formula>0</formula>
    </cfRule>
  </conditionalFormatting>
  <conditionalFormatting sqref="CH33:CJ42">
    <cfRule type="cellIs" dxfId="10978" priority="2972" stopIfTrue="1" operator="equal">
      <formula>0</formula>
    </cfRule>
  </conditionalFormatting>
  <conditionalFormatting sqref="CG44 CG53 CG46:CG51">
    <cfRule type="cellIs" dxfId="10977" priority="2971" stopIfTrue="1" operator="equal">
      <formula>0</formula>
    </cfRule>
  </conditionalFormatting>
  <conditionalFormatting sqref="CE44 CE53 CE46:CE51">
    <cfRule type="cellIs" dxfId="10976" priority="2970" stopIfTrue="1" operator="equal">
      <formula>0</formula>
    </cfRule>
  </conditionalFormatting>
  <conditionalFormatting sqref="CH44:CJ44 CH53:CJ53 CH46:CJ51">
    <cfRule type="cellIs" dxfId="10975" priority="2969" stopIfTrue="1" operator="equal">
      <formula>0</formula>
    </cfRule>
  </conditionalFormatting>
  <conditionalFormatting sqref="CG57:CG64">
    <cfRule type="cellIs" dxfId="10974" priority="2968" stopIfTrue="1" operator="equal">
      <formula>0</formula>
    </cfRule>
  </conditionalFormatting>
  <conditionalFormatting sqref="CE57:CE64">
    <cfRule type="cellIs" dxfId="10973" priority="2967" stopIfTrue="1" operator="equal">
      <formula>0</formula>
    </cfRule>
  </conditionalFormatting>
  <conditionalFormatting sqref="CH57:CJ64">
    <cfRule type="cellIs" dxfId="10972" priority="2966" stopIfTrue="1" operator="equal">
      <formula>0</formula>
    </cfRule>
  </conditionalFormatting>
  <conditionalFormatting sqref="CG75">
    <cfRule type="cellIs" dxfId="10971" priority="2965" stopIfTrue="1" operator="equal">
      <formula>0</formula>
    </cfRule>
  </conditionalFormatting>
  <conditionalFormatting sqref="CE75">
    <cfRule type="cellIs" dxfId="10970" priority="2964" stopIfTrue="1" operator="equal">
      <formula>0</formula>
    </cfRule>
  </conditionalFormatting>
  <conditionalFormatting sqref="CH75:CJ75">
    <cfRule type="cellIs" dxfId="10969" priority="2963" stopIfTrue="1" operator="equal">
      <formula>0</formula>
    </cfRule>
  </conditionalFormatting>
  <conditionalFormatting sqref="CG78:CG81">
    <cfRule type="cellIs" dxfId="10968" priority="2962" stopIfTrue="1" operator="equal">
      <formula>0</formula>
    </cfRule>
  </conditionalFormatting>
  <conditionalFormatting sqref="CE78:CE81">
    <cfRule type="cellIs" dxfId="10967" priority="2961" stopIfTrue="1" operator="equal">
      <formula>0</formula>
    </cfRule>
  </conditionalFormatting>
  <conditionalFormatting sqref="CH78:CJ81">
    <cfRule type="cellIs" dxfId="10966" priority="2960" stopIfTrue="1" operator="equal">
      <formula>0</formula>
    </cfRule>
  </conditionalFormatting>
  <conditionalFormatting sqref="CB96:CB97">
    <cfRule type="cellIs" dxfId="10965" priority="2958" stopIfTrue="1" operator="equal">
      <formula>0</formula>
    </cfRule>
  </conditionalFormatting>
  <conditionalFormatting sqref="CC96:CE97">
    <cfRule type="cellIs" dxfId="10964" priority="2959" stopIfTrue="1" operator="equal">
      <formula>0</formula>
    </cfRule>
  </conditionalFormatting>
  <conditionalFormatting sqref="CB99:CB108">
    <cfRule type="cellIs" dxfId="10963" priority="2956" stopIfTrue="1" operator="equal">
      <formula>0</formula>
    </cfRule>
  </conditionalFormatting>
  <conditionalFormatting sqref="CC100:CE108 CE99">
    <cfRule type="cellIs" dxfId="10962" priority="2957" stopIfTrue="1" operator="equal">
      <formula>0</formula>
    </cfRule>
  </conditionalFormatting>
  <conditionalFormatting sqref="CB119">
    <cfRule type="cellIs" dxfId="10961" priority="2954" stopIfTrue="1" operator="equal">
      <formula>0</formula>
    </cfRule>
  </conditionalFormatting>
  <conditionalFormatting sqref="CC119:CE119">
    <cfRule type="cellIs" dxfId="10960" priority="2955" stopIfTrue="1" operator="equal">
      <formula>0</formula>
    </cfRule>
  </conditionalFormatting>
  <conditionalFormatting sqref="CB164:CB173">
    <cfRule type="cellIs" dxfId="10959" priority="2939" stopIfTrue="1" operator="equal">
      <formula>0</formula>
    </cfRule>
  </conditionalFormatting>
  <conditionalFormatting sqref="CC124:CE129">
    <cfRule type="cellIs" dxfId="10958" priority="2953" stopIfTrue="1" operator="equal">
      <formula>0</formula>
    </cfRule>
  </conditionalFormatting>
  <conditionalFormatting sqref="CB130">
    <cfRule type="cellIs" dxfId="10957" priority="2950" stopIfTrue="1" operator="equal">
      <formula>0</formula>
    </cfRule>
  </conditionalFormatting>
  <conditionalFormatting sqref="CH165:CJ173">
    <cfRule type="cellIs" dxfId="10956" priority="2938" stopIfTrue="1" operator="equal">
      <formula>0</formula>
    </cfRule>
  </conditionalFormatting>
  <conditionalFormatting sqref="CB141">
    <cfRule type="cellIs" dxfId="10955" priority="2948" stopIfTrue="1" operator="equal">
      <formula>0</formula>
    </cfRule>
  </conditionalFormatting>
  <conditionalFormatting sqref="CC141:CE141">
    <cfRule type="cellIs" dxfId="10954" priority="2949" stopIfTrue="1" operator="equal">
      <formula>0</formula>
    </cfRule>
  </conditionalFormatting>
  <conditionalFormatting sqref="CC143:CE146 CC148:CE152">
    <cfRule type="cellIs" dxfId="10953" priority="2947" stopIfTrue="1" operator="equal">
      <formula>0</formula>
    </cfRule>
  </conditionalFormatting>
  <conditionalFormatting sqref="CC165:CE165 CC167:CE173 CD166:CE166">
    <cfRule type="cellIs" dxfId="10952" priority="2940" stopIfTrue="1" operator="equal">
      <formula>0</formula>
    </cfRule>
  </conditionalFormatting>
  <conditionalFormatting sqref="CH149:CJ149">
    <cfRule type="cellIs" dxfId="10951" priority="2944" stopIfTrue="1" operator="equal">
      <formula>0</formula>
    </cfRule>
  </conditionalFormatting>
  <conditionalFormatting sqref="CH208:CJ209">
    <cfRule type="cellIs" dxfId="10950" priority="2932" stopIfTrue="1" operator="equal">
      <formula>0</formula>
    </cfRule>
  </conditionalFormatting>
  <conditionalFormatting sqref="CB154:CB162">
    <cfRule type="cellIs" dxfId="10949" priority="2942" stopIfTrue="1" operator="equal">
      <formula>0</formula>
    </cfRule>
  </conditionalFormatting>
  <conditionalFormatting sqref="CC154:CE162 CG155:CJ156">
    <cfRule type="cellIs" dxfId="10948" priority="2943" stopIfTrue="1" operator="equal">
      <formula>0</formula>
    </cfRule>
  </conditionalFormatting>
  <conditionalFormatting sqref="CH154:CJ154 CH157:CJ162">
    <cfRule type="cellIs" dxfId="10947" priority="2941" stopIfTrue="1" operator="equal">
      <formula>0</formula>
    </cfRule>
  </conditionalFormatting>
  <conditionalFormatting sqref="CG173">
    <cfRule type="cellIs" dxfId="10946" priority="2937" stopIfTrue="1" operator="equal">
      <formula>0</formula>
    </cfRule>
  </conditionalFormatting>
  <conditionalFormatting sqref="CC186:CE195 CG186:CG195">
    <cfRule type="cellIs" dxfId="10945" priority="2936" stopIfTrue="1" operator="equal">
      <formula>0</formula>
    </cfRule>
  </conditionalFormatting>
  <conditionalFormatting sqref="CH186:CJ195">
    <cfRule type="cellIs" dxfId="10944" priority="2935" stopIfTrue="1" operator="equal">
      <formula>0</formula>
    </cfRule>
  </conditionalFormatting>
  <conditionalFormatting sqref="CC206:CE206 CG206">
    <cfRule type="cellIs" dxfId="10943" priority="2934" stopIfTrue="1" operator="equal">
      <formula>0</formula>
    </cfRule>
  </conditionalFormatting>
  <conditionalFormatting sqref="CC208:CE209 CG215 CG208:CG209">
    <cfRule type="cellIs" dxfId="10942" priority="2933" stopIfTrue="1" operator="equal">
      <formula>0</formula>
    </cfRule>
  </conditionalFormatting>
  <conditionalFormatting sqref="CC217:CE222 CC226:CE227 CG226:CG227 CG217:CG222">
    <cfRule type="cellIs" dxfId="10941" priority="2931" stopIfTrue="1" operator="equal">
      <formula>0</formula>
    </cfRule>
  </conditionalFormatting>
  <conditionalFormatting sqref="CH217:CJ221 CH226:CJ227 CH222">
    <cfRule type="cellIs" dxfId="10940" priority="2930" stopIfTrue="1" operator="equal">
      <formula>0</formula>
    </cfRule>
  </conditionalFormatting>
  <conditionalFormatting sqref="CH223:CJ225">
    <cfRule type="cellIs" dxfId="10939" priority="2905" stopIfTrue="1" operator="equal">
      <formula>0</formula>
    </cfRule>
  </conditionalFormatting>
  <conditionalFormatting sqref="CC271:CC273 CE271:CE273 CG271:CG273">
    <cfRule type="cellIs" dxfId="10938" priority="2929" stopIfTrue="1" operator="equal">
      <formula>0</formula>
    </cfRule>
  </conditionalFormatting>
  <conditionalFormatting sqref="CH271:CJ273">
    <cfRule type="cellIs" dxfId="10937" priority="2928" stopIfTrue="1" operator="equal">
      <formula>0</formula>
    </cfRule>
  </conditionalFormatting>
  <conditionalFormatting sqref="CC275 CE275 CG275">
    <cfRule type="cellIs" dxfId="10936" priority="2927" stopIfTrue="1" operator="equal">
      <formula>0</formula>
    </cfRule>
  </conditionalFormatting>
  <conditionalFormatting sqref="CH275:CJ275">
    <cfRule type="cellIs" dxfId="10935" priority="2926" stopIfTrue="1" operator="equal">
      <formula>0</formula>
    </cfRule>
  </conditionalFormatting>
  <conditionalFormatting sqref="CC295 CE295 CG295">
    <cfRule type="cellIs" dxfId="10934" priority="2925" stopIfTrue="1" operator="equal">
      <formula>0</formula>
    </cfRule>
  </conditionalFormatting>
  <conditionalFormatting sqref="CH295:CJ295">
    <cfRule type="cellIs" dxfId="10933" priority="2924" stopIfTrue="1" operator="equal">
      <formula>0</formula>
    </cfRule>
  </conditionalFormatting>
  <conditionalFormatting sqref="CC298:CE306 CG298:CG306">
    <cfRule type="cellIs" dxfId="10932" priority="2923" stopIfTrue="1" operator="equal">
      <formula>0</formula>
    </cfRule>
  </conditionalFormatting>
  <conditionalFormatting sqref="CH298:CJ306">
    <cfRule type="cellIs" dxfId="10931" priority="2922" stopIfTrue="1" operator="equal">
      <formula>0</formula>
    </cfRule>
  </conditionalFormatting>
  <conditionalFormatting sqref="CC317:CE317 CG317">
    <cfRule type="cellIs" dxfId="10930" priority="2921" stopIfTrue="1" operator="equal">
      <formula>0</formula>
    </cfRule>
  </conditionalFormatting>
  <conditionalFormatting sqref="CH317:CJ317">
    <cfRule type="cellIs" dxfId="10929" priority="2920" stopIfTrue="1" operator="equal">
      <formula>0</formula>
    </cfRule>
  </conditionalFormatting>
  <conditionalFormatting sqref="CC328:CE328 CG328">
    <cfRule type="cellIs" dxfId="10928" priority="2919" stopIfTrue="1" operator="equal">
      <formula>0</formula>
    </cfRule>
  </conditionalFormatting>
  <conditionalFormatting sqref="CH328:CJ328">
    <cfRule type="cellIs" dxfId="10927" priority="2918" stopIfTrue="1" operator="equal">
      <formula>0</formula>
    </cfRule>
  </conditionalFormatting>
  <conditionalFormatting sqref="CC330:CE339 CG330:CG339">
    <cfRule type="cellIs" dxfId="10926" priority="2917" stopIfTrue="1" operator="equal">
      <formula>0</formula>
    </cfRule>
  </conditionalFormatting>
  <conditionalFormatting sqref="CH330:CJ339">
    <cfRule type="cellIs" dxfId="10925" priority="2916" stopIfTrue="1" operator="equal">
      <formula>0</formula>
    </cfRule>
  </conditionalFormatting>
  <conditionalFormatting sqref="Y224:Y225">
    <cfRule type="cellIs" dxfId="10924" priority="2909" stopIfTrue="1" operator="equal">
      <formula>0</formula>
    </cfRule>
  </conditionalFormatting>
  <conditionalFormatting sqref="AZ223:AZ225 BB223:BB225">
    <cfRule type="cellIs" dxfId="10923" priority="2908" stopIfTrue="1" operator="equal">
      <formula>0</formula>
    </cfRule>
  </conditionalFormatting>
  <conditionalFormatting sqref="BE223:BE225">
    <cfRule type="cellIs" dxfId="10922" priority="2907" stopIfTrue="1" operator="equal">
      <formula>0</formula>
    </cfRule>
  </conditionalFormatting>
  <conditionalFormatting sqref="K78">
    <cfRule type="cellIs" dxfId="10921" priority="2901" stopIfTrue="1" operator="equal">
      <formula>0</formula>
    </cfRule>
  </conditionalFormatting>
  <conditionalFormatting sqref="CH151:CJ151">
    <cfRule type="cellIs" dxfId="10920" priority="2910" stopIfTrue="1" operator="equal">
      <formula>0</formula>
    </cfRule>
  </conditionalFormatting>
  <conditionalFormatting sqref="CC223:CE225 CG223:CG225">
    <cfRule type="cellIs" dxfId="10919" priority="2906" stopIfTrue="1" operator="equal">
      <formula>0</formula>
    </cfRule>
  </conditionalFormatting>
  <conditionalFormatting sqref="CB307:CE307 CG307">
    <cfRule type="cellIs" dxfId="10918" priority="2904" stopIfTrue="1" operator="equal">
      <formula>0</formula>
    </cfRule>
  </conditionalFormatting>
  <conditionalFormatting sqref="CH307:CJ307">
    <cfRule type="cellIs" dxfId="10917" priority="2903" stopIfTrue="1" operator="equal">
      <formula>0</formula>
    </cfRule>
  </conditionalFormatting>
  <conditionalFormatting sqref="BE307">
    <cfRule type="cellIs" dxfId="10916" priority="2902" stopIfTrue="1" operator="equal">
      <formula>0</formula>
    </cfRule>
  </conditionalFormatting>
  <conditionalFormatting sqref="BF183:BI184">
    <cfRule type="cellIs" dxfId="10915" priority="2638" stopIfTrue="1" operator="equal">
      <formula>0</formula>
    </cfRule>
  </conditionalFormatting>
  <conditionalFormatting sqref="BQ221">
    <cfRule type="cellIs" dxfId="10914" priority="2608" stopIfTrue="1" operator="equal">
      <formula>0</formula>
    </cfRule>
  </conditionalFormatting>
  <conditionalFormatting sqref="G82">
    <cfRule type="cellIs" dxfId="10913" priority="2881" stopIfTrue="1" operator="equal">
      <formula>0</formula>
    </cfRule>
  </conditionalFormatting>
  <conditionalFormatting sqref="K79">
    <cfRule type="cellIs" dxfId="10912" priority="2900" stopIfTrue="1" operator="equal">
      <formula>0</formula>
    </cfRule>
  </conditionalFormatting>
  <conditionalFormatting sqref="K82">
    <cfRule type="cellIs" dxfId="10911" priority="2899" stopIfTrue="1" operator="equal">
      <formula>0</formula>
    </cfRule>
  </conditionalFormatting>
  <conditionalFormatting sqref="K83">
    <cfRule type="cellIs" dxfId="10910" priority="2898" stopIfTrue="1" operator="equal">
      <formula>0</formula>
    </cfRule>
  </conditionalFormatting>
  <conditionalFormatting sqref="K84">
    <cfRule type="cellIs" dxfId="10909" priority="2897" stopIfTrue="1" operator="equal">
      <formula>0</formula>
    </cfRule>
  </conditionalFormatting>
  <conditionalFormatting sqref="K86">
    <cfRule type="cellIs" dxfId="10908" priority="2896" stopIfTrue="1" operator="equal">
      <formula>0</formula>
    </cfRule>
  </conditionalFormatting>
  <conditionalFormatting sqref="J78">
    <cfRule type="cellIs" dxfId="10907" priority="2895" stopIfTrue="1" operator="equal">
      <formula>0</formula>
    </cfRule>
  </conditionalFormatting>
  <conditionalFormatting sqref="J79">
    <cfRule type="cellIs" dxfId="10906" priority="2894" stopIfTrue="1" operator="equal">
      <formula>0</formula>
    </cfRule>
  </conditionalFormatting>
  <conditionalFormatting sqref="J82">
    <cfRule type="cellIs" dxfId="10905" priority="2893" stopIfTrue="1" operator="equal">
      <formula>0</formula>
    </cfRule>
  </conditionalFormatting>
  <conditionalFormatting sqref="J83">
    <cfRule type="cellIs" dxfId="10904" priority="2892" stopIfTrue="1" operator="equal">
      <formula>0</formula>
    </cfRule>
  </conditionalFormatting>
  <conditionalFormatting sqref="J84">
    <cfRule type="cellIs" dxfId="10903" priority="2891" stopIfTrue="1" operator="equal">
      <formula>0</formula>
    </cfRule>
  </conditionalFormatting>
  <conditionalFormatting sqref="J86">
    <cfRule type="cellIs" dxfId="10902" priority="2890" stopIfTrue="1" operator="equal">
      <formula>0</formula>
    </cfRule>
  </conditionalFormatting>
  <conditionalFormatting sqref="AY110:AY117">
    <cfRule type="cellIs" dxfId="10901" priority="2498" stopIfTrue="1" operator="equal">
      <formula>0</formula>
    </cfRule>
  </conditionalFormatting>
  <conditionalFormatting sqref="H78:I78">
    <cfRule type="cellIs" dxfId="10900" priority="2889" stopIfTrue="1" operator="equal">
      <formula>0</formula>
    </cfRule>
  </conditionalFormatting>
  <conditionalFormatting sqref="H79:I79">
    <cfRule type="cellIs" dxfId="10899" priority="2888" stopIfTrue="1" operator="equal">
      <formula>0</formula>
    </cfRule>
  </conditionalFormatting>
  <conditionalFormatting sqref="H82:I82">
    <cfRule type="cellIs" dxfId="10898" priority="2887" stopIfTrue="1" operator="equal">
      <formula>0</formula>
    </cfRule>
  </conditionalFormatting>
  <conditionalFormatting sqref="H83:I83">
    <cfRule type="cellIs" dxfId="10897" priority="2886" stopIfTrue="1" operator="equal">
      <formula>0</formula>
    </cfRule>
  </conditionalFormatting>
  <conditionalFormatting sqref="H84:I84">
    <cfRule type="cellIs" dxfId="10896" priority="2885" stopIfTrue="1" operator="equal">
      <formula>0</formula>
    </cfRule>
  </conditionalFormatting>
  <conditionalFormatting sqref="H86:I86">
    <cfRule type="cellIs" dxfId="10895" priority="2884" stopIfTrue="1" operator="equal">
      <formula>0</formula>
    </cfRule>
  </conditionalFormatting>
  <conditionalFormatting sqref="AH78">
    <cfRule type="cellIs" dxfId="10894" priority="2872" stopIfTrue="1" operator="equal">
      <formula>0</formula>
    </cfRule>
  </conditionalFormatting>
  <conditionalFormatting sqref="G78">
    <cfRule type="cellIs" dxfId="10893" priority="2883" stopIfTrue="1" operator="equal">
      <formula>0</formula>
    </cfRule>
  </conditionalFormatting>
  <conditionalFormatting sqref="G79">
    <cfRule type="cellIs" dxfId="10892" priority="2882" stopIfTrue="1" operator="equal">
      <formula>0</formula>
    </cfRule>
  </conditionalFormatting>
  <conditionalFormatting sqref="G83">
    <cfRule type="cellIs" dxfId="10891" priority="2880" stopIfTrue="1" operator="equal">
      <formula>0</formula>
    </cfRule>
  </conditionalFormatting>
  <conditionalFormatting sqref="G84">
    <cfRule type="cellIs" dxfId="10890" priority="2879" stopIfTrue="1" operator="equal">
      <formula>0</formula>
    </cfRule>
  </conditionalFormatting>
  <conditionalFormatting sqref="G86">
    <cfRule type="cellIs" dxfId="10889" priority="2878" stopIfTrue="1" operator="equal">
      <formula>0</formula>
    </cfRule>
  </conditionalFormatting>
  <conditionalFormatting sqref="BE86">
    <cfRule type="cellIs" dxfId="10888" priority="2839" stopIfTrue="1" operator="equal">
      <formula>0</formula>
    </cfRule>
  </conditionalFormatting>
  <conditionalFormatting sqref="BD86">
    <cfRule type="cellIs" dxfId="10887" priority="2833" stopIfTrue="1" operator="equal">
      <formula>0</formula>
    </cfRule>
  </conditionalFormatting>
  <conditionalFormatting sqref="BB86">
    <cfRule type="cellIs" dxfId="10886" priority="2827" stopIfTrue="1" operator="equal">
      <formula>0</formula>
    </cfRule>
  </conditionalFormatting>
  <conditionalFormatting sqref="AZ78">
    <cfRule type="cellIs" dxfId="10885" priority="2846" stopIfTrue="1" operator="equal">
      <formula>0</formula>
    </cfRule>
  </conditionalFormatting>
  <conditionalFormatting sqref="F119">
    <cfRule type="cellIs" dxfId="10884" priority="2877" stopIfTrue="1" operator="equal">
      <formula>0</formula>
    </cfRule>
  </conditionalFormatting>
  <conditionalFormatting sqref="K119">
    <cfRule type="cellIs" dxfId="10883" priority="2876" stopIfTrue="1" operator="equal">
      <formula>0</formula>
    </cfRule>
  </conditionalFormatting>
  <conditionalFormatting sqref="BQ110:BQ117">
    <cfRule type="cellIs" dxfId="10882" priority="2499" stopIfTrue="1" operator="equal">
      <formula>0</formula>
    </cfRule>
  </conditionalFormatting>
  <conditionalFormatting sqref="J119">
    <cfRule type="cellIs" dxfId="10881" priority="2875" stopIfTrue="1" operator="equal">
      <formula>0</formula>
    </cfRule>
  </conditionalFormatting>
  <conditionalFormatting sqref="H119:I119">
    <cfRule type="cellIs" dxfId="10880" priority="2874" stopIfTrue="1" operator="equal">
      <formula>0</formula>
    </cfRule>
  </conditionalFormatting>
  <conditionalFormatting sqref="AI82">
    <cfRule type="cellIs" dxfId="10879" priority="2850" stopIfTrue="1" operator="equal">
      <formula>0</formula>
    </cfRule>
  </conditionalFormatting>
  <conditionalFormatting sqref="G119">
    <cfRule type="cellIs" dxfId="10878" priority="2873" stopIfTrue="1" operator="equal">
      <formula>0</formula>
    </cfRule>
  </conditionalFormatting>
  <conditionalFormatting sqref="BQ109">
    <cfRule type="cellIs" dxfId="10877" priority="2621" stopIfTrue="1" operator="equal">
      <formula>0</formula>
    </cfRule>
  </conditionalFormatting>
  <conditionalFormatting sqref="BE78">
    <cfRule type="cellIs" dxfId="10876" priority="2844" stopIfTrue="1" operator="equal">
      <formula>0</formula>
    </cfRule>
  </conditionalFormatting>
  <conditionalFormatting sqref="AM86">
    <cfRule type="cellIs" dxfId="10875" priority="2865" stopIfTrue="1" operator="equal">
      <formula>0</formula>
    </cfRule>
  </conditionalFormatting>
  <conditionalFormatting sqref="AL86">
    <cfRule type="cellIs" dxfId="10874" priority="2859" stopIfTrue="1" operator="equal">
      <formula>0</formula>
    </cfRule>
  </conditionalFormatting>
  <conditionalFormatting sqref="AJ83:AK83">
    <cfRule type="cellIs" dxfId="10873" priority="2855" stopIfTrue="1" operator="equal">
      <formula>0</formula>
    </cfRule>
  </conditionalFormatting>
  <conditionalFormatting sqref="BF110:BI117">
    <cfRule type="cellIs" dxfId="10872" priority="2500" stopIfTrue="1" operator="equal">
      <formula>0</formula>
    </cfRule>
  </conditionalFormatting>
  <conditionalFormatting sqref="AJ86:AK86">
    <cfRule type="cellIs" dxfId="10871" priority="2853" stopIfTrue="1" operator="equal">
      <formula>0</formula>
    </cfRule>
  </conditionalFormatting>
  <conditionalFormatting sqref="AI78">
    <cfRule type="cellIs" dxfId="10870" priority="2852" stopIfTrue="1" operator="equal">
      <formula>0</formula>
    </cfRule>
  </conditionalFormatting>
  <conditionalFormatting sqref="AL79">
    <cfRule type="cellIs" dxfId="10869" priority="2863" stopIfTrue="1" operator="equal">
      <formula>0</formula>
    </cfRule>
  </conditionalFormatting>
  <conditionalFormatting sqref="AI86">
    <cfRule type="cellIs" dxfId="10868" priority="2847" stopIfTrue="1" operator="equal">
      <formula>0</formula>
    </cfRule>
  </conditionalFormatting>
  <conditionalFormatting sqref="AH86">
    <cfRule type="cellIs" dxfId="10867" priority="2871" stopIfTrue="1" operator="equal">
      <formula>0</formula>
    </cfRule>
  </conditionalFormatting>
  <conditionalFormatting sqref="M215">
    <cfRule type="cellIs" dxfId="10866" priority="2579" stopIfTrue="1" operator="equal">
      <formula>0</formula>
    </cfRule>
  </conditionalFormatting>
  <conditionalFormatting sqref="AM78">
    <cfRule type="cellIs" dxfId="10865" priority="2870" stopIfTrue="1" operator="equal">
      <formula>0</formula>
    </cfRule>
  </conditionalFormatting>
  <conditionalFormatting sqref="AM79">
    <cfRule type="cellIs" dxfId="10864" priority="2869" stopIfTrue="1" operator="equal">
      <formula>0</formula>
    </cfRule>
  </conditionalFormatting>
  <conditionalFormatting sqref="AM82">
    <cfRule type="cellIs" dxfId="10863" priority="2868" stopIfTrue="1" operator="equal">
      <formula>0</formula>
    </cfRule>
  </conditionalFormatting>
  <conditionalFormatting sqref="AM83">
    <cfRule type="cellIs" dxfId="10862" priority="2867" stopIfTrue="1" operator="equal">
      <formula>0</formula>
    </cfRule>
  </conditionalFormatting>
  <conditionalFormatting sqref="AM84">
    <cfRule type="cellIs" dxfId="10861" priority="2866" stopIfTrue="1" operator="equal">
      <formula>0</formula>
    </cfRule>
  </conditionalFormatting>
  <conditionalFormatting sqref="BD79">
    <cfRule type="cellIs" dxfId="10860" priority="2837" stopIfTrue="1" operator="equal">
      <formula>0</formula>
    </cfRule>
  </conditionalFormatting>
  <conditionalFormatting sqref="Y150">
    <cfRule type="cellIs" dxfId="10859" priority="2573" stopIfTrue="1" operator="equal">
      <formula>0</formula>
    </cfRule>
  </conditionalFormatting>
  <conditionalFormatting sqref="AL78">
    <cfRule type="cellIs" dxfId="10858" priority="2864" stopIfTrue="1" operator="equal">
      <formula>0</formula>
    </cfRule>
  </conditionalFormatting>
  <conditionalFormatting sqref="AL82">
    <cfRule type="cellIs" dxfId="10857" priority="2862" stopIfTrue="1" operator="equal">
      <formula>0</formula>
    </cfRule>
  </conditionalFormatting>
  <conditionalFormatting sqref="AL83">
    <cfRule type="cellIs" dxfId="10856" priority="2861" stopIfTrue="1" operator="equal">
      <formula>0</formula>
    </cfRule>
  </conditionalFormatting>
  <conditionalFormatting sqref="AL84">
    <cfRule type="cellIs" dxfId="10855" priority="2860" stopIfTrue="1" operator="equal">
      <formula>0</formula>
    </cfRule>
  </conditionalFormatting>
  <conditionalFormatting sqref="BB79">
    <cfRule type="cellIs" dxfId="10854" priority="2831" stopIfTrue="1" operator="equal">
      <formula>0</formula>
    </cfRule>
  </conditionalFormatting>
  <conditionalFormatting sqref="AZ177:BB181 BD177:BD181">
    <cfRule type="cellIs" dxfId="10853" priority="2815" stopIfTrue="1" operator="equal">
      <formula>0</formula>
    </cfRule>
  </conditionalFormatting>
  <conditionalFormatting sqref="AJ78:AK78">
    <cfRule type="cellIs" dxfId="10852" priority="2858" stopIfTrue="1" operator="equal">
      <formula>0</formula>
    </cfRule>
  </conditionalFormatting>
  <conditionalFormatting sqref="AJ79:AK79">
    <cfRule type="cellIs" dxfId="10851" priority="2857" stopIfTrue="1" operator="equal">
      <formula>0</formula>
    </cfRule>
  </conditionalFormatting>
  <conditionalFormatting sqref="AJ82:AK82">
    <cfRule type="cellIs" dxfId="10850" priority="2856" stopIfTrue="1" operator="equal">
      <formula>0</formula>
    </cfRule>
  </conditionalFormatting>
  <conditionalFormatting sqref="AJ84:AK84">
    <cfRule type="cellIs" dxfId="10849" priority="2854" stopIfTrue="1" operator="equal">
      <formula>0</formula>
    </cfRule>
  </conditionalFormatting>
  <conditionalFormatting sqref="BP161">
    <cfRule type="cellIs" dxfId="10848" priority="2801" stopIfTrue="1" operator="equal">
      <formula>0</formula>
    </cfRule>
  </conditionalFormatting>
  <conditionalFormatting sqref="AI79">
    <cfRule type="cellIs" dxfId="10847" priority="2851" stopIfTrue="1" operator="equal">
      <formula>0</formula>
    </cfRule>
  </conditionalFormatting>
  <conditionalFormatting sqref="AI83">
    <cfRule type="cellIs" dxfId="10846" priority="2849" stopIfTrue="1" operator="equal">
      <formula>0</formula>
    </cfRule>
  </conditionalFormatting>
  <conditionalFormatting sqref="AI84">
    <cfRule type="cellIs" dxfId="10845" priority="2848" stopIfTrue="1" operator="equal">
      <formula>0</formula>
    </cfRule>
  </conditionalFormatting>
  <conditionalFormatting sqref="BA86">
    <cfRule type="cellIs" dxfId="10844" priority="2822" stopIfTrue="1" operator="equal">
      <formula>0</formula>
    </cfRule>
  </conditionalFormatting>
  <conditionalFormatting sqref="AZ86">
    <cfRule type="cellIs" dxfId="10843" priority="2845" stopIfTrue="1" operator="equal">
      <formula>0</formula>
    </cfRule>
  </conditionalFormatting>
  <conditionalFormatting sqref="BE79">
    <cfRule type="cellIs" dxfId="10842" priority="2843" stopIfTrue="1" operator="equal">
      <formula>0</formula>
    </cfRule>
  </conditionalFormatting>
  <conditionalFormatting sqref="BE82">
    <cfRule type="cellIs" dxfId="10841" priority="2842" stopIfTrue="1" operator="equal">
      <formula>0</formula>
    </cfRule>
  </conditionalFormatting>
  <conditionalFormatting sqref="BE83">
    <cfRule type="cellIs" dxfId="10840" priority="2841" stopIfTrue="1" operator="equal">
      <formula>0</formula>
    </cfRule>
  </conditionalFormatting>
  <conditionalFormatting sqref="BE84">
    <cfRule type="cellIs" dxfId="10839" priority="2840" stopIfTrue="1" operator="equal">
      <formula>0</formula>
    </cfRule>
  </conditionalFormatting>
  <conditionalFormatting sqref="AH84">
    <cfRule type="cellIs" dxfId="10838" priority="2582" stopIfTrue="1" operator="equal">
      <formula>0</formula>
    </cfRule>
  </conditionalFormatting>
  <conditionalFormatting sqref="BD78">
    <cfRule type="cellIs" dxfId="10837" priority="2838" stopIfTrue="1" operator="equal">
      <formula>0</formula>
    </cfRule>
  </conditionalFormatting>
  <conditionalFormatting sqref="BD82">
    <cfRule type="cellIs" dxfId="10836" priority="2836" stopIfTrue="1" operator="equal">
      <formula>0</formula>
    </cfRule>
  </conditionalFormatting>
  <conditionalFormatting sqref="BD83">
    <cfRule type="cellIs" dxfId="10835" priority="2835" stopIfTrue="1" operator="equal">
      <formula>0</formula>
    </cfRule>
  </conditionalFormatting>
  <conditionalFormatting sqref="BD84">
    <cfRule type="cellIs" dxfId="10834" priority="2834" stopIfTrue="1" operator="equal">
      <formula>0</formula>
    </cfRule>
  </conditionalFormatting>
  <conditionalFormatting sqref="CH45:CJ45">
    <cfRule type="cellIs" dxfId="10833" priority="2804" stopIfTrue="1" operator="equal">
      <formula>0</formula>
    </cfRule>
  </conditionalFormatting>
  <conditionalFormatting sqref="BB78">
    <cfRule type="cellIs" dxfId="10832" priority="2832" stopIfTrue="1" operator="equal">
      <formula>0</formula>
    </cfRule>
  </conditionalFormatting>
  <conditionalFormatting sqref="BB82">
    <cfRule type="cellIs" dxfId="10831" priority="2830" stopIfTrue="1" operator="equal">
      <formula>0</formula>
    </cfRule>
  </conditionalFormatting>
  <conditionalFormatting sqref="BB83">
    <cfRule type="cellIs" dxfId="10830" priority="2829" stopIfTrue="1" operator="equal">
      <formula>0</formula>
    </cfRule>
  </conditionalFormatting>
  <conditionalFormatting sqref="BB84">
    <cfRule type="cellIs" dxfId="10829" priority="2828" stopIfTrue="1" operator="equal">
      <formula>0</formula>
    </cfRule>
  </conditionalFormatting>
  <conditionalFormatting sqref="AD43:AE43">
    <cfRule type="cellIs" dxfId="10828" priority="2576" stopIfTrue="1" operator="equal">
      <formula>0</formula>
    </cfRule>
  </conditionalFormatting>
  <conditionalFormatting sqref="BH252 BF254:BI262">
    <cfRule type="cellIs" dxfId="10827" priority="2422" stopIfTrue="1" operator="equal">
      <formula>0</formula>
    </cfRule>
  </conditionalFormatting>
  <conditionalFormatting sqref="BA78">
    <cfRule type="cellIs" dxfId="10826" priority="2826" stopIfTrue="1" operator="equal">
      <formula>0</formula>
    </cfRule>
  </conditionalFormatting>
  <conditionalFormatting sqref="BA82">
    <cfRule type="cellIs" dxfId="10825" priority="2825" stopIfTrue="1" operator="equal">
      <formula>0</formula>
    </cfRule>
  </conditionalFormatting>
  <conditionalFormatting sqref="BA83">
    <cfRule type="cellIs" dxfId="10824" priority="2824" stopIfTrue="1" operator="equal">
      <formula>0</formula>
    </cfRule>
  </conditionalFormatting>
  <conditionalFormatting sqref="BA84">
    <cfRule type="cellIs" dxfId="10823" priority="2823" stopIfTrue="1" operator="equal">
      <formula>0</formula>
    </cfRule>
  </conditionalFormatting>
  <conditionalFormatting sqref="AG173">
    <cfRule type="cellIs" dxfId="10822" priority="2819" stopIfTrue="1" operator="equal">
      <formula>0</formula>
    </cfRule>
  </conditionalFormatting>
  <conditionalFormatting sqref="AH308:AI316 AL308:AL316">
    <cfRule type="cellIs" dxfId="10821" priority="2795" stopIfTrue="1" operator="equal">
      <formula>0</formula>
    </cfRule>
  </conditionalFormatting>
  <conditionalFormatting sqref="AZ84">
    <cfRule type="cellIs" dxfId="10820" priority="2583" stopIfTrue="1" operator="equal">
      <formula>0</formula>
    </cfRule>
  </conditionalFormatting>
  <conditionalFormatting sqref="BK308:BK316">
    <cfRule type="cellIs" dxfId="10819" priority="2793" stopIfTrue="1" operator="equal">
      <formula>0</formula>
    </cfRule>
  </conditionalFormatting>
  <conditionalFormatting sqref="BK212">
    <cfRule type="cellIs" dxfId="10818" priority="2581" stopIfTrue="1" operator="equal">
      <formula>0</formula>
    </cfRule>
  </conditionalFormatting>
  <conditionalFormatting sqref="CH308:CJ316">
    <cfRule type="cellIs" dxfId="10817" priority="2789" stopIfTrue="1" operator="equal">
      <formula>0</formula>
    </cfRule>
  </conditionalFormatting>
  <conditionalFormatting sqref="AY119">
    <cfRule type="cellIs" dxfId="10816" priority="2580" stopIfTrue="1" operator="equal">
      <formula>0</formula>
    </cfRule>
  </conditionalFormatting>
  <conditionalFormatting sqref="BA230">
    <cfRule type="cellIs" dxfId="10815" priority="2421" stopIfTrue="1" operator="equal">
      <formula>0</formula>
    </cfRule>
  </conditionalFormatting>
  <conditionalFormatting sqref="AJ31:AK31">
    <cfRule type="cellIs" dxfId="10814" priority="2577" stopIfTrue="1" operator="equal">
      <formula>0</formula>
    </cfRule>
  </conditionalFormatting>
  <conditionalFormatting sqref="H128:I128">
    <cfRule type="cellIs" dxfId="10813" priority="2575" stopIfTrue="1" operator="equal">
      <formula>0</formula>
    </cfRule>
  </conditionalFormatting>
  <conditionalFormatting sqref="CE215">
    <cfRule type="cellIs" dxfId="10812" priority="2574" stopIfTrue="1" operator="equal">
      <formula>0</formula>
    </cfRule>
  </conditionalFormatting>
  <conditionalFormatting sqref="AH82">
    <cfRule type="cellIs" dxfId="10811" priority="2821" stopIfTrue="1" operator="equal">
      <formula>0</formula>
    </cfRule>
  </conditionalFormatting>
  <conditionalFormatting sqref="AZ82">
    <cfRule type="cellIs" dxfId="10810" priority="2820" stopIfTrue="1" operator="equal">
      <formula>0</formula>
    </cfRule>
  </conditionalFormatting>
  <conditionalFormatting sqref="AY173">
    <cfRule type="cellIs" dxfId="10809" priority="2818" stopIfTrue="1" operator="equal">
      <formula>0</formula>
    </cfRule>
  </conditionalFormatting>
  <conditionalFormatting sqref="AH175:AL181">
    <cfRule type="cellIs" dxfId="10808" priority="2817" stopIfTrue="1" operator="equal">
      <formula>0</formula>
    </cfRule>
  </conditionalFormatting>
  <conditionalFormatting sqref="AG175:AG181">
    <cfRule type="cellIs" dxfId="10807" priority="2816" stopIfTrue="1" operator="equal">
      <formula>0</formula>
    </cfRule>
  </conditionalFormatting>
  <conditionalFormatting sqref="CE45">
    <cfRule type="cellIs" dxfId="10806" priority="2805" stopIfTrue="1" operator="equal">
      <formula>0</formula>
    </cfRule>
  </conditionalFormatting>
  <conditionalFormatting sqref="AY177:AY181">
    <cfRule type="cellIs" dxfId="10805" priority="2814" stopIfTrue="1" operator="equal">
      <formula>0</formula>
    </cfRule>
  </conditionalFormatting>
  <conditionalFormatting sqref="AH173">
    <cfRule type="cellIs" dxfId="10804" priority="2813" stopIfTrue="1" operator="equal">
      <formula>0</formula>
    </cfRule>
  </conditionalFormatting>
  <conditionalFormatting sqref="CG52">
    <cfRule type="cellIs" dxfId="10803" priority="2812" stopIfTrue="1" operator="equal">
      <formula>0</formula>
    </cfRule>
  </conditionalFormatting>
  <conditionalFormatting sqref="CE52">
    <cfRule type="cellIs" dxfId="10802" priority="2811" stopIfTrue="1" operator="equal">
      <formula>0</formula>
    </cfRule>
  </conditionalFormatting>
  <conditionalFormatting sqref="CH52:CJ52">
    <cfRule type="cellIs" dxfId="10801" priority="2810" stopIfTrue="1" operator="equal">
      <formula>0</formula>
    </cfRule>
  </conditionalFormatting>
  <conditionalFormatting sqref="D45">
    <cfRule type="cellIs" dxfId="10800" priority="2809" stopIfTrue="1" operator="equal">
      <formula>0</formula>
    </cfRule>
  </conditionalFormatting>
  <conditionalFormatting sqref="AM308:AM316">
    <cfRule type="cellIs" dxfId="10799" priority="2796" stopIfTrue="1" operator="equal">
      <formula>0</formula>
    </cfRule>
  </conditionalFormatting>
  <conditionalFormatting sqref="BL308:BO316">
    <cfRule type="cellIs" dxfId="10798" priority="2791" stopIfTrue="1" operator="equal">
      <formula>0</formula>
    </cfRule>
  </conditionalFormatting>
  <conditionalFormatting sqref="BK45:BO45">
    <cfRule type="cellIs" dxfId="10797" priority="2808" stopIfTrue="1" operator="equal">
      <formula>0</formula>
    </cfRule>
  </conditionalFormatting>
  <conditionalFormatting sqref="BP45">
    <cfRule type="cellIs" dxfId="10796" priority="2807" stopIfTrue="1" operator="equal">
      <formula>0</formula>
    </cfRule>
  </conditionalFormatting>
  <conditionalFormatting sqref="L211:M211">
    <cfRule type="cellIs" dxfId="10795" priority="2695" stopIfTrue="1" operator="equal">
      <formula>0</formula>
    </cfRule>
  </conditionalFormatting>
  <conditionalFormatting sqref="L118:M118">
    <cfRule type="cellIs" dxfId="10794" priority="2694" stopIfTrue="1" operator="equal">
      <formula>0</formula>
    </cfRule>
  </conditionalFormatting>
  <conditionalFormatting sqref="CG45">
    <cfRule type="cellIs" dxfId="10793" priority="2806" stopIfTrue="1" operator="equal">
      <formula>0</formula>
    </cfRule>
  </conditionalFormatting>
  <conditionalFormatting sqref="CC308:CE316 CG308:CG316">
    <cfRule type="cellIs" dxfId="10792" priority="2790" stopIfTrue="1" operator="equal">
      <formula>0</formula>
    </cfRule>
  </conditionalFormatting>
  <conditionalFormatting sqref="BJ150">
    <cfRule type="cellIs" dxfId="10791" priority="2803" stopIfTrue="1" operator="equal">
      <formula>0</formula>
    </cfRule>
  </conditionalFormatting>
  <conditionalFormatting sqref="BK161">
    <cfRule type="cellIs" dxfId="10790" priority="2802" stopIfTrue="1" operator="equal">
      <formula>0</formula>
    </cfRule>
  </conditionalFormatting>
  <conditionalFormatting sqref="Z63 AB63">
    <cfRule type="cellIs" dxfId="10789" priority="2800" stopIfTrue="1" operator="equal">
      <formula>0</formula>
    </cfRule>
  </conditionalFormatting>
  <conditionalFormatting sqref="D308:D316">
    <cfRule type="cellIs" dxfId="10788" priority="2799" stopIfTrue="1" operator="equal">
      <formula>0</formula>
    </cfRule>
  </conditionalFormatting>
  <conditionalFormatting sqref="K308:K316">
    <cfRule type="cellIs" dxfId="10787" priority="2797" stopIfTrue="1" operator="equal">
      <formula>0</formula>
    </cfRule>
  </conditionalFormatting>
  <conditionalFormatting sqref="F308:J316">
    <cfRule type="cellIs" dxfId="10786" priority="2798" stopIfTrue="1" operator="equal">
      <formula>0</formula>
    </cfRule>
  </conditionalFormatting>
  <conditionalFormatting sqref="AZ211 BB211">
    <cfRule type="cellIs" dxfId="10785" priority="2783" stopIfTrue="1" operator="equal">
      <formula>0</formula>
    </cfRule>
  </conditionalFormatting>
  <conditionalFormatting sqref="AJ308:AK316">
    <cfRule type="cellIs" dxfId="10784" priority="2794" stopIfTrue="1" operator="equal">
      <formula>0</formula>
    </cfRule>
  </conditionalFormatting>
  <conditionalFormatting sqref="D22:D29">
    <cfRule type="cellIs" dxfId="10783" priority="2569" stopIfTrue="1" operator="equal">
      <formula>0</formula>
    </cfRule>
  </conditionalFormatting>
  <conditionalFormatting sqref="CH211:CJ211">
    <cfRule type="cellIs" dxfId="10782" priority="2778" stopIfTrue="1" operator="equal">
      <formula>0</formula>
    </cfRule>
  </conditionalFormatting>
  <conditionalFormatting sqref="AN119:AO119">
    <cfRule type="cellIs" dxfId="10781" priority="2652" stopIfTrue="1" operator="equal">
      <formula>0</formula>
    </cfRule>
  </conditionalFormatting>
  <conditionalFormatting sqref="BP308:BP316">
    <cfRule type="cellIs" dxfId="10780" priority="2792" stopIfTrue="1" operator="equal">
      <formula>0</formula>
    </cfRule>
  </conditionalFormatting>
  <conditionalFormatting sqref="AN162:AO162">
    <cfRule type="cellIs" dxfId="10779" priority="2676" stopIfTrue="1" operator="equal">
      <formula>0</formula>
    </cfRule>
  </conditionalFormatting>
  <conditionalFormatting sqref="AN171:AO171 AN173:AO173">
    <cfRule type="cellIs" dxfId="10778" priority="2675" stopIfTrue="1" operator="equal">
      <formula>0</formula>
    </cfRule>
  </conditionalFormatting>
  <conditionalFormatting sqref="AN172:AO172">
    <cfRule type="cellIs" dxfId="10777" priority="2674" stopIfTrue="1" operator="equal">
      <formula>0</formula>
    </cfRule>
  </conditionalFormatting>
  <conditionalFormatting sqref="BP206">
    <cfRule type="cellIs" dxfId="10776" priority="2776" stopIfTrue="1" operator="equal">
      <formula>0</formula>
    </cfRule>
  </conditionalFormatting>
  <conditionalFormatting sqref="BB254:BB262 AZ254:AZ262">
    <cfRule type="cellIs" dxfId="10775" priority="2424" stopIfTrue="1" operator="equal">
      <formula>0</formula>
    </cfRule>
  </conditionalFormatting>
  <conditionalFormatting sqref="BE254:BE262">
    <cfRule type="cellIs" dxfId="10774" priority="2423" stopIfTrue="1" operator="equal">
      <formula>0</formula>
    </cfRule>
  </conditionalFormatting>
  <conditionalFormatting sqref="J118">
    <cfRule type="cellIs" dxfId="10773" priority="2769" stopIfTrue="1" operator="equal">
      <formula>0</formula>
    </cfRule>
  </conditionalFormatting>
  <conditionalFormatting sqref="K211">
    <cfRule type="cellIs" dxfId="10772" priority="2786" stopIfTrue="1" operator="equal">
      <formula>0</formula>
    </cfRule>
  </conditionalFormatting>
  <conditionalFormatting sqref="H211:J211">
    <cfRule type="cellIs" dxfId="10771" priority="2788" stopIfTrue="1" operator="equal">
      <formula>0</formula>
    </cfRule>
  </conditionalFormatting>
  <conditionalFormatting sqref="F211">
    <cfRule type="cellIs" dxfId="10770" priority="2787" stopIfTrue="1" operator="equal">
      <formula>0</formula>
    </cfRule>
  </conditionalFormatting>
  <conditionalFormatting sqref="AL211:AM211">
    <cfRule type="cellIs" dxfId="10769" priority="2785" stopIfTrue="1" operator="equal">
      <formula>0</formula>
    </cfRule>
  </conditionalFormatting>
  <conditionalFormatting sqref="AH211">
    <cfRule type="cellIs" dxfId="10768" priority="2784" stopIfTrue="1" operator="equal">
      <formula>0</formula>
    </cfRule>
  </conditionalFormatting>
  <conditionalFormatting sqref="CG22:CG29">
    <cfRule type="cellIs" dxfId="10767" priority="2568" stopIfTrue="1" operator="equal">
      <formula>0</formula>
    </cfRule>
  </conditionalFormatting>
  <conditionalFormatting sqref="BE211">
    <cfRule type="cellIs" dxfId="10766" priority="2782" stopIfTrue="1" operator="equal">
      <formula>0</formula>
    </cfRule>
  </conditionalFormatting>
  <conditionalFormatting sqref="BM211:BP211">
    <cfRule type="cellIs" dxfId="10765" priority="2781" stopIfTrue="1" operator="equal">
      <formula>0</formula>
    </cfRule>
  </conditionalFormatting>
  <conditionalFormatting sqref="BK211">
    <cfRule type="cellIs" dxfId="10764" priority="2780" stopIfTrue="1" operator="equal">
      <formula>0</formula>
    </cfRule>
  </conditionalFormatting>
  <conditionalFormatting sqref="AN308:AO316">
    <cfRule type="cellIs" dxfId="10763" priority="2651" stopIfTrue="1" operator="equal">
      <formula>0</formula>
    </cfRule>
  </conditionalFormatting>
  <conditionalFormatting sqref="CC211:CE211 CG211">
    <cfRule type="cellIs" dxfId="10762" priority="2779" stopIfTrue="1" operator="equal">
      <formula>0</formula>
    </cfRule>
  </conditionalFormatting>
  <conditionalFormatting sqref="G211">
    <cfRule type="cellIs" dxfId="10761" priority="2777" stopIfTrue="1" operator="equal">
      <formula>0</formula>
    </cfRule>
  </conditionalFormatting>
  <conditionalFormatting sqref="D118">
    <cfRule type="cellIs" dxfId="10760" priority="2773" stopIfTrue="1" operator="equal">
      <formula>0</formula>
    </cfRule>
  </conditionalFormatting>
  <conditionalFormatting sqref="CH206:CJ206">
    <cfRule type="cellIs" dxfId="10759" priority="2775" stopIfTrue="1" operator="equal">
      <formula>0</formula>
    </cfRule>
  </conditionalFormatting>
  <conditionalFormatting sqref="BA118">
    <cfRule type="cellIs" dxfId="10758" priority="2758" stopIfTrue="1" operator="equal">
      <formula>0</formula>
    </cfRule>
  </conditionalFormatting>
  <conditionalFormatting sqref="AZ118">
    <cfRule type="cellIs" dxfId="10757" priority="2757" stopIfTrue="1" operator="equal">
      <formula>0</formula>
    </cfRule>
  </conditionalFormatting>
  <conditionalFormatting sqref="AG118">
    <cfRule type="cellIs" dxfId="10756" priority="2756" stopIfTrue="1" operator="equal">
      <formula>0</formula>
    </cfRule>
  </conditionalFormatting>
  <conditionalFormatting sqref="AM89:AM95">
    <cfRule type="cellIs" dxfId="10755" priority="2526" stopIfTrue="1" operator="equal">
      <formula>0</formula>
    </cfRule>
  </conditionalFormatting>
  <conditionalFormatting sqref="AM118">
    <cfRule type="cellIs" dxfId="10754" priority="2755" stopIfTrue="1" operator="equal">
      <formula>0</formula>
    </cfRule>
  </conditionalFormatting>
  <conditionalFormatting sqref="AZ91:BB95">
    <cfRule type="cellIs" dxfId="10753" priority="2525" stopIfTrue="1" operator="equal">
      <formula>0</formula>
    </cfRule>
  </conditionalFormatting>
  <conditionalFormatting sqref="AY118">
    <cfRule type="cellIs" dxfId="10752" priority="2762" stopIfTrue="1" operator="equal">
      <formula>0</formula>
    </cfRule>
  </conditionalFormatting>
  <conditionalFormatting sqref="BE118">
    <cfRule type="cellIs" dxfId="10751" priority="2761" stopIfTrue="1" operator="equal">
      <formula>0</formula>
    </cfRule>
  </conditionalFormatting>
  <conditionalFormatting sqref="BD118">
    <cfRule type="cellIs" dxfId="10750" priority="2760" stopIfTrue="1" operator="equal">
      <formula>0</formula>
    </cfRule>
  </conditionalFormatting>
  <conditionalFormatting sqref="BB118">
    <cfRule type="cellIs" dxfId="10749" priority="2759" stopIfTrue="1" operator="equal">
      <formula>0</formula>
    </cfRule>
  </conditionalFormatting>
  <conditionalFormatting sqref="AL118">
    <cfRule type="cellIs" dxfId="10748" priority="2754" stopIfTrue="1" operator="equal">
      <formula>0</formula>
    </cfRule>
  </conditionalFormatting>
  <conditionalFormatting sqref="AJ118:AK118">
    <cfRule type="cellIs" dxfId="10747" priority="2753" stopIfTrue="1" operator="equal">
      <formula>0</formula>
    </cfRule>
  </conditionalFormatting>
  <conditionalFormatting sqref="AI118">
    <cfRule type="cellIs" dxfId="10746" priority="2752" stopIfTrue="1" operator="equal">
      <formula>0</formula>
    </cfRule>
  </conditionalFormatting>
  <conditionalFormatting sqref="AH118">
    <cfRule type="cellIs" dxfId="10745" priority="2751" stopIfTrue="1" operator="equal">
      <formula>0</formula>
    </cfRule>
  </conditionalFormatting>
  <conditionalFormatting sqref="CB118 CE118">
    <cfRule type="cellIs" dxfId="10744" priority="2774" stopIfTrue="1" operator="equal">
      <formula>0</formula>
    </cfRule>
  </conditionalFormatting>
  <conditionalFormatting sqref="AB118">
    <cfRule type="cellIs" dxfId="10743" priority="2765" stopIfTrue="1" operator="equal">
      <formula>0</formula>
    </cfRule>
  </conditionalFormatting>
  <conditionalFormatting sqref="E118">
    <cfRule type="cellIs" dxfId="10742" priority="2772" stopIfTrue="1" operator="equal">
      <formula>0</formula>
    </cfRule>
  </conditionalFormatting>
  <conditionalFormatting sqref="H118:I118">
    <cfRule type="cellIs" dxfId="10741" priority="2768" stopIfTrue="1" operator="equal">
      <formula>0</formula>
    </cfRule>
  </conditionalFormatting>
  <conditionalFormatting sqref="BJ118 BM118:BN118">
    <cfRule type="cellIs" dxfId="10740" priority="2771" stopIfTrue="1" operator="equal">
      <formula>0</formula>
    </cfRule>
  </conditionalFormatting>
  <conditionalFormatting sqref="K118">
    <cfRule type="cellIs" dxfId="10739" priority="2770" stopIfTrue="1" operator="equal">
      <formula>0</formula>
    </cfRule>
  </conditionalFormatting>
  <conditionalFormatting sqref="G118">
    <cfRule type="cellIs" dxfId="10738" priority="2767" stopIfTrue="1" operator="equal">
      <formula>0</formula>
    </cfRule>
  </conditionalFormatting>
  <conditionalFormatting sqref="AC118">
    <cfRule type="cellIs" dxfId="10737" priority="2766" stopIfTrue="1" operator="equal">
      <formula>0</formula>
    </cfRule>
  </conditionalFormatting>
  <conditionalFormatting sqref="Z118">
    <cfRule type="cellIs" dxfId="10736" priority="2764" stopIfTrue="1" operator="equal">
      <formula>0</formula>
    </cfRule>
  </conditionalFormatting>
  <conditionalFormatting sqref="Y118">
    <cfRule type="cellIs" dxfId="10735" priority="2763" stopIfTrue="1" operator="equal">
      <formula>0</formula>
    </cfRule>
  </conditionalFormatting>
  <conditionalFormatting sqref="AC272">
    <cfRule type="cellIs" dxfId="10734" priority="2749" stopIfTrue="1" operator="equal">
      <formula>0</formula>
    </cfRule>
  </conditionalFormatting>
  <conditionalFormatting sqref="BP88">
    <cfRule type="cellIs" dxfId="10733" priority="2340" stopIfTrue="1" operator="equal">
      <formula>0</formula>
    </cfRule>
  </conditionalFormatting>
  <conditionalFormatting sqref="AC187:AC194">
    <cfRule type="cellIs" dxfId="10732" priority="2750" stopIfTrue="1" operator="equal">
      <formula>0</formula>
    </cfRule>
  </conditionalFormatting>
  <conditionalFormatting sqref="AC339">
    <cfRule type="cellIs" dxfId="10731" priority="2748" stopIfTrue="1" operator="equal">
      <formula>0</formula>
    </cfRule>
  </conditionalFormatting>
  <conditionalFormatting sqref="E196:J196">
    <cfRule type="cellIs" dxfId="10730" priority="2335" stopIfTrue="1" operator="equal">
      <formula>0</formula>
    </cfRule>
  </conditionalFormatting>
  <conditionalFormatting sqref="K250">
    <cfRule type="cellIs" dxfId="10729" priority="2747" stopIfTrue="1" operator="equal">
      <formula>0</formula>
    </cfRule>
  </conditionalFormatting>
  <conditionalFormatting sqref="F110:F117">
    <cfRule type="cellIs" dxfId="10728" priority="2507" stopIfTrue="1" operator="equal">
      <formula>0</formula>
    </cfRule>
  </conditionalFormatting>
  <conditionalFormatting sqref="CB110:CB117">
    <cfRule type="cellIs" dxfId="10727" priority="2508" stopIfTrue="1" operator="equal">
      <formula>0</formula>
    </cfRule>
  </conditionalFormatting>
  <conditionalFormatting sqref="K110:K117">
    <cfRule type="cellIs" dxfId="10726" priority="2506" stopIfTrue="1" operator="equal">
      <formula>0</formula>
    </cfRule>
  </conditionalFormatting>
  <conditionalFormatting sqref="J110:J117">
    <cfRule type="cellIs" dxfId="10725" priority="2505" stopIfTrue="1" operator="equal">
      <formula>0</formula>
    </cfRule>
  </conditionalFormatting>
  <conditionalFormatting sqref="K98">
    <cfRule type="cellIs" dxfId="10724" priority="2746" stopIfTrue="1" operator="equal">
      <formula>0</formula>
    </cfRule>
  </conditionalFormatting>
  <conditionalFormatting sqref="BQ348:BR348">
    <cfRule type="cellIs" dxfId="10723" priority="2600" stopIfTrue="1" operator="equal">
      <formula>0</formula>
    </cfRule>
  </conditionalFormatting>
  <conditionalFormatting sqref="G110:G117">
    <cfRule type="cellIs" dxfId="10722" priority="2503" stopIfTrue="1" operator="equal">
      <formula>0</formula>
    </cfRule>
  </conditionalFormatting>
  <conditionalFormatting sqref="BE100:BE106">
    <cfRule type="cellIs" dxfId="10721" priority="2745" stopIfTrue="1" operator="equal">
      <formula>0</formula>
    </cfRule>
  </conditionalFormatting>
  <conditionalFormatting sqref="BQ331:BR338 BQ330">
    <cfRule type="cellIs" dxfId="10720" priority="2602" stopIfTrue="1" operator="equal">
      <formula>0</formula>
    </cfRule>
  </conditionalFormatting>
  <conditionalFormatting sqref="CH99:CJ106">
    <cfRule type="cellIs" dxfId="10719" priority="2744" stopIfTrue="1" operator="equal">
      <formula>0</formula>
    </cfRule>
  </conditionalFormatting>
  <conditionalFormatting sqref="BQ250">
    <cfRule type="cellIs" dxfId="10718" priority="2599" stopIfTrue="1" operator="equal">
      <formula>0</formula>
    </cfRule>
  </conditionalFormatting>
  <conditionalFormatting sqref="BQ119">
    <cfRule type="cellIs" dxfId="10717" priority="2592" stopIfTrue="1" operator="equal">
      <formula>0</formula>
    </cfRule>
  </conditionalFormatting>
  <conditionalFormatting sqref="CB30:CE30 CG30">
    <cfRule type="cellIs" dxfId="10716" priority="2743" stopIfTrue="1" operator="equal">
      <formula>0</formula>
    </cfRule>
  </conditionalFormatting>
  <conditionalFormatting sqref="CH30:CJ30">
    <cfRule type="cellIs" dxfId="10715" priority="2742" stopIfTrue="1" operator="equal">
      <formula>0</formula>
    </cfRule>
  </conditionalFormatting>
  <conditionalFormatting sqref="AY30:BB30 BD30">
    <cfRule type="cellIs" dxfId="10714" priority="2741" stopIfTrue="1" operator="equal">
      <formula>0</formula>
    </cfRule>
  </conditionalFormatting>
  <conditionalFormatting sqref="BE30">
    <cfRule type="cellIs" dxfId="10713" priority="2740" stopIfTrue="1" operator="equal">
      <formula>0</formula>
    </cfRule>
  </conditionalFormatting>
  <conditionalFormatting sqref="BJ30:BO30">
    <cfRule type="cellIs" dxfId="10712" priority="2739" stopIfTrue="1" operator="equal">
      <formula>0</formula>
    </cfRule>
  </conditionalFormatting>
  <conditionalFormatting sqref="BP30">
    <cfRule type="cellIs" dxfId="10711" priority="2738" stopIfTrue="1" operator="equal">
      <formula>0</formula>
    </cfRule>
  </conditionalFormatting>
  <conditionalFormatting sqref="CG197">
    <cfRule type="cellIs" dxfId="10710" priority="2489" stopIfTrue="1" operator="equal">
      <formula>0</formula>
    </cfRule>
  </conditionalFormatting>
  <conditionalFormatting sqref="BM31:BN31">
    <cfRule type="cellIs" dxfId="10709" priority="2737" stopIfTrue="1" operator="equal">
      <formula>0</formula>
    </cfRule>
  </conditionalFormatting>
  <conditionalFormatting sqref="BK99:BN106">
    <cfRule type="cellIs" dxfId="10708" priority="2736" stopIfTrue="1" operator="equal">
      <formula>0</formula>
    </cfRule>
  </conditionalFormatting>
  <conditionalFormatting sqref="AN197:AO197">
    <cfRule type="cellIs" dxfId="10707" priority="2485" stopIfTrue="1" operator="equal">
      <formula>0</formula>
    </cfRule>
  </conditionalFormatting>
  <conditionalFormatting sqref="AH99:AK106">
    <cfRule type="cellIs" dxfId="10706" priority="2735" stopIfTrue="1" operator="equal">
      <formula>0</formula>
    </cfRule>
  </conditionalFormatting>
  <conditionalFormatting sqref="A339">
    <cfRule type="cellIs" dxfId="10705" priority="2734" stopIfTrue="1" operator="equal">
      <formula>0</formula>
    </cfRule>
  </conditionalFormatting>
  <conditionalFormatting sqref="L83:M83">
    <cfRule type="cellIs" dxfId="10704" priority="2700" stopIfTrue="1" operator="equal">
      <formula>0</formula>
    </cfRule>
  </conditionalFormatting>
  <conditionalFormatting sqref="AZ52:BB52 BD52">
    <cfRule type="cellIs" dxfId="10703" priority="2733" stopIfTrue="1" operator="equal">
      <formula>0</formula>
    </cfRule>
  </conditionalFormatting>
  <conditionalFormatting sqref="BE52">
    <cfRule type="cellIs" dxfId="10702" priority="2732" stopIfTrue="1" operator="equal">
      <formula>0</formula>
    </cfRule>
  </conditionalFormatting>
  <conditionalFormatting sqref="AY52">
    <cfRule type="cellIs" dxfId="10701" priority="2731" stopIfTrue="1" operator="equal">
      <formula>0</formula>
    </cfRule>
  </conditionalFormatting>
  <conditionalFormatting sqref="U354:V354">
    <cfRule type="cellIs" dxfId="10700" priority="2730" stopIfTrue="1" operator="equal">
      <formula>0</formula>
    </cfRule>
  </conditionalFormatting>
  <conditionalFormatting sqref="L352:M352 L207:M207">
    <cfRule type="cellIs" dxfId="10699" priority="2729" stopIfTrue="1" operator="equal">
      <formula>0</formula>
    </cfRule>
  </conditionalFormatting>
  <conditionalFormatting sqref="L109:M109">
    <cfRule type="cellIs" dxfId="10698" priority="2726" stopIfTrue="1" operator="equal">
      <formula>0</formula>
    </cfRule>
  </conditionalFormatting>
  <conditionalFormatting sqref="L229:M229 L142:M142 L130:M130 L20:M20 L10:M10 L120:M120 L174:M174 L163:M163 L274:M274 L264:M270 L54:M63 L251:M251 L32:M32 L306:M307 L66:M76 L329:M329 L286:M296 L153:M160 L87:M87 L351:M351 L96:M98">
    <cfRule type="cellIs" dxfId="10697" priority="2728" stopIfTrue="1" operator="equal">
      <formula>0</formula>
    </cfRule>
  </conditionalFormatting>
  <conditionalFormatting sqref="L64:M64">
    <cfRule type="cellIs" dxfId="10696" priority="2727" stopIfTrue="1" operator="equal">
      <formula>0</formula>
    </cfRule>
  </conditionalFormatting>
  <conditionalFormatting sqref="L185:M195 L199:M206">
    <cfRule type="cellIs" dxfId="10695" priority="2724" stopIfTrue="1" operator="equal">
      <formula>0</formula>
    </cfRule>
  </conditionalFormatting>
  <conditionalFormatting sqref="L43:M43">
    <cfRule type="cellIs" dxfId="10694" priority="2723" stopIfTrue="1" operator="equal">
      <formula>0</formula>
    </cfRule>
  </conditionalFormatting>
  <conditionalFormatting sqref="L317:M317">
    <cfRule type="cellIs" dxfId="10693" priority="2725" stopIfTrue="1" operator="equal">
      <formula>0</formula>
    </cfRule>
  </conditionalFormatting>
  <conditionalFormatting sqref="L330:M338">
    <cfRule type="cellIs" dxfId="10692" priority="2707" stopIfTrue="1" operator="equal">
      <formula>0</formula>
    </cfRule>
  </conditionalFormatting>
  <conditionalFormatting sqref="L260:M260">
    <cfRule type="cellIs" dxfId="10691" priority="2711" stopIfTrue="1" operator="equal">
      <formula>0</formula>
    </cfRule>
  </conditionalFormatting>
  <conditionalFormatting sqref="L175:M182">
    <cfRule type="cellIs" dxfId="10690" priority="2716" stopIfTrue="1" operator="equal">
      <formula>0</formula>
    </cfRule>
  </conditionalFormatting>
  <conditionalFormatting sqref="L221:M221">
    <cfRule type="cellIs" dxfId="10689" priority="2713" stopIfTrue="1" operator="equal">
      <formula>0</formula>
    </cfRule>
  </conditionalFormatting>
  <conditionalFormatting sqref="L271:M271">
    <cfRule type="cellIs" dxfId="10688" priority="2708" stopIfTrue="1" operator="equal">
      <formula>0</formula>
    </cfRule>
  </conditionalFormatting>
  <conditionalFormatting sqref="L208:M208 L212:M212">
    <cfRule type="cellIs" dxfId="10687" priority="2715" stopIfTrue="1" operator="equal">
      <formula>0</formula>
    </cfRule>
  </conditionalFormatting>
  <conditionalFormatting sqref="L171:M171 L173:M173">
    <cfRule type="cellIs" dxfId="10686" priority="2720" stopIfTrue="1" operator="equal">
      <formula>0</formula>
    </cfRule>
  </conditionalFormatting>
  <conditionalFormatting sqref="L172:M172">
    <cfRule type="cellIs" dxfId="10685" priority="2719" stopIfTrue="1" operator="equal">
      <formula>0</formula>
    </cfRule>
  </conditionalFormatting>
  <conditionalFormatting sqref="L339:M339">
    <cfRule type="cellIs" dxfId="10684" priority="2706" stopIfTrue="1" operator="equal">
      <formula>0</formula>
    </cfRule>
  </conditionalFormatting>
  <conditionalFormatting sqref="L128:M128">
    <cfRule type="cellIs" dxfId="10683" priority="2722" stopIfTrue="1" operator="equal">
      <formula>0</formula>
    </cfRule>
  </conditionalFormatting>
  <conditionalFormatting sqref="L162:M162">
    <cfRule type="cellIs" dxfId="10682" priority="2721" stopIfTrue="1" operator="equal">
      <formula>0</formula>
    </cfRule>
  </conditionalFormatting>
  <conditionalFormatting sqref="L222:M228">
    <cfRule type="cellIs" dxfId="10681" priority="2714" stopIfTrue="1" operator="equal">
      <formula>0</formula>
    </cfRule>
  </conditionalFormatting>
  <conditionalFormatting sqref="L164:M170">
    <cfRule type="cellIs" dxfId="10680" priority="2718" stopIfTrue="1" operator="equal">
      <formula>0</formula>
    </cfRule>
  </conditionalFormatting>
  <conditionalFormatting sqref="L183:M184">
    <cfRule type="cellIs" dxfId="10679" priority="2717" stopIfTrue="1" operator="equal">
      <formula>0</formula>
    </cfRule>
  </conditionalFormatting>
  <conditionalFormatting sqref="L261:M261">
    <cfRule type="cellIs" dxfId="10678" priority="2712" stopIfTrue="1" operator="equal">
      <formula>0</formula>
    </cfRule>
  </conditionalFormatting>
  <conditionalFormatting sqref="L272:M272">
    <cfRule type="cellIs" dxfId="10677" priority="2709" stopIfTrue="1" operator="equal">
      <formula>0</formula>
    </cfRule>
  </conditionalFormatting>
  <conditionalFormatting sqref="L262:M262">
    <cfRule type="cellIs" dxfId="10676" priority="2710" stopIfTrue="1" operator="equal">
      <formula>0</formula>
    </cfRule>
  </conditionalFormatting>
  <conditionalFormatting sqref="L348:M348">
    <cfRule type="cellIs" dxfId="10675" priority="2705" stopIfTrue="1" operator="equal">
      <formula>0</formula>
    </cfRule>
  </conditionalFormatting>
  <conditionalFormatting sqref="L250:M250">
    <cfRule type="cellIs" dxfId="10674" priority="2704" stopIfTrue="1" operator="equal">
      <formula>0</formula>
    </cfRule>
  </conditionalFormatting>
  <conditionalFormatting sqref="BF171:BI171 BF173:BI173">
    <cfRule type="cellIs" dxfId="10673" priority="2641" stopIfTrue="1" operator="equal">
      <formula>0</formula>
    </cfRule>
  </conditionalFormatting>
  <conditionalFormatting sqref="L78:M78">
    <cfRule type="cellIs" dxfId="10672" priority="2703" stopIfTrue="1" operator="equal">
      <formula>0</formula>
    </cfRule>
  </conditionalFormatting>
  <conditionalFormatting sqref="L79:M79">
    <cfRule type="cellIs" dxfId="10671" priority="2702" stopIfTrue="1" operator="equal">
      <formula>0</formula>
    </cfRule>
  </conditionalFormatting>
  <conditionalFormatting sqref="L82:M82">
    <cfRule type="cellIs" dxfId="10670" priority="2701" stopIfTrue="1" operator="equal">
      <formula>0</formula>
    </cfRule>
  </conditionalFormatting>
  <conditionalFormatting sqref="L84:M84">
    <cfRule type="cellIs" dxfId="10669" priority="2699" stopIfTrue="1" operator="equal">
      <formula>0</formula>
    </cfRule>
  </conditionalFormatting>
  <conditionalFormatting sqref="L86:M86">
    <cfRule type="cellIs" dxfId="10668" priority="2698" stopIfTrue="1" operator="equal">
      <formula>0</formula>
    </cfRule>
  </conditionalFormatting>
  <conditionalFormatting sqref="AN317:AO317">
    <cfRule type="cellIs" dxfId="10667" priority="2680" stopIfTrue="1" operator="equal">
      <formula>0</formula>
    </cfRule>
  </conditionalFormatting>
  <conditionalFormatting sqref="L119:M119">
    <cfRule type="cellIs" dxfId="10666" priority="2697" stopIfTrue="1" operator="equal">
      <formula>0</formula>
    </cfRule>
  </conditionalFormatting>
  <conditionalFormatting sqref="L308:M316">
    <cfRule type="cellIs" dxfId="10665" priority="2696" stopIfTrue="1" operator="equal">
      <formula>0</formula>
    </cfRule>
  </conditionalFormatting>
  <conditionalFormatting sqref="AD142:AE142 AD153:AE153 AD98:AE98 AD329:AE329 AD76:AE76 AD32:AE32 AD66:AE74 AD109:AE109 AD130:AE130 AD161:AE161 AD251:AE251 AD307:AE307 AD87:AE87 AD163:AE163 AD174:AE174 AD265:AE270 AD54:AE54 AD120:AE120 AD10:AE10 AD296:AE296 AD274:AE274 AD30:AE30 AD132:AE140">
    <cfRule type="cellIs" dxfId="10664" priority="2693" stopIfTrue="1" operator="equal">
      <formula>0</formula>
    </cfRule>
  </conditionalFormatting>
  <conditionalFormatting sqref="AD195:AE195 AD185:AE185 AD199:AE205">
    <cfRule type="cellIs" dxfId="10663" priority="2690" stopIfTrue="1" operator="equal">
      <formula>0</formula>
    </cfRule>
  </conditionalFormatting>
  <conditionalFormatting sqref="AD229:AE229">
    <cfRule type="cellIs" dxfId="10662" priority="2691" stopIfTrue="1" operator="equal">
      <formula>0</formula>
    </cfRule>
  </conditionalFormatting>
  <conditionalFormatting sqref="AD338:AF338">
    <cfRule type="cellIs" dxfId="10661" priority="2687" stopIfTrue="1" operator="equal">
      <formula>0</formula>
    </cfRule>
  </conditionalFormatting>
  <conditionalFormatting sqref="AD64:AE64">
    <cfRule type="cellIs" dxfId="10660" priority="2692" stopIfTrue="1" operator="equal">
      <formula>0</formula>
    </cfRule>
  </conditionalFormatting>
  <conditionalFormatting sqref="AD183:AE184">
    <cfRule type="cellIs" dxfId="10659" priority="2688" stopIfTrue="1" operator="equal">
      <formula>0</formula>
    </cfRule>
  </conditionalFormatting>
  <conditionalFormatting sqref="AD162:AE162">
    <cfRule type="cellIs" dxfId="10658" priority="2689" stopIfTrue="1" operator="equal">
      <formula>0</formula>
    </cfRule>
  </conditionalFormatting>
  <conditionalFormatting sqref="BF84:BI84">
    <cfRule type="cellIs" dxfId="10657" priority="2629" stopIfTrue="1" operator="equal">
      <formula>0</formula>
    </cfRule>
  </conditionalFormatting>
  <conditionalFormatting sqref="K196">
    <cfRule type="cellIs" dxfId="10656" priority="2334" stopIfTrue="1" operator="equal">
      <formula>0</formula>
    </cfRule>
  </conditionalFormatting>
  <conditionalFormatting sqref="AD63:AE63">
    <cfRule type="cellIs" dxfId="10655" priority="2686" stopIfTrue="1" operator="equal">
      <formula>0</formula>
    </cfRule>
  </conditionalFormatting>
  <conditionalFormatting sqref="AD118:AE118">
    <cfRule type="cellIs" dxfId="10654" priority="2685" stopIfTrue="1" operator="equal">
      <formula>0</formula>
    </cfRule>
  </conditionalFormatting>
  <conditionalFormatting sqref="AN83:AO83">
    <cfRule type="cellIs" dxfId="10653" priority="2655" stopIfTrue="1" operator="equal">
      <formula>0</formula>
    </cfRule>
  </conditionalFormatting>
  <conditionalFormatting sqref="AN352:AO352 AN207:AO207">
    <cfRule type="cellIs" dxfId="10652" priority="2684" stopIfTrue="1" operator="equal">
      <formula>0</formula>
    </cfRule>
  </conditionalFormatting>
  <conditionalFormatting sqref="AN109:AO109">
    <cfRule type="cellIs" dxfId="10651" priority="2681" stopIfTrue="1" operator="equal">
      <formula>0</formula>
    </cfRule>
  </conditionalFormatting>
  <conditionalFormatting sqref="AN229:AO229 AN142:AO142 AN130:AO130 AN20:AO20 AN10:AO10 AN120:AO120 AN174:AO174 AN163:AO163 AN274:AO274 AN264:AO270 AN54:AO63 AN251:AO251 AN32:AO32 AN306:AO307 AN66:AO76 AN329:AO329 AN286:AO296 AN153:AO160 AN87:AO87 AN351:AO351 AN96:AO98">
    <cfRule type="cellIs" dxfId="10650" priority="2683" stopIfTrue="1" operator="equal">
      <formula>0</formula>
    </cfRule>
  </conditionalFormatting>
  <conditionalFormatting sqref="AN64:AO64">
    <cfRule type="cellIs" dxfId="10649" priority="2682" stopIfTrue="1" operator="equal">
      <formula>0</formula>
    </cfRule>
  </conditionalFormatting>
  <conditionalFormatting sqref="AN185:AO195 AN199:AO206">
    <cfRule type="cellIs" dxfId="10648" priority="2679" stopIfTrue="1" operator="equal">
      <formula>0</formula>
    </cfRule>
  </conditionalFormatting>
  <conditionalFormatting sqref="AN43:AO43">
    <cfRule type="cellIs" dxfId="10647" priority="2678" stopIfTrue="1" operator="equal">
      <formula>0</formula>
    </cfRule>
  </conditionalFormatting>
  <conditionalFormatting sqref="AN118:AO118">
    <cfRule type="cellIs" dxfId="10646" priority="2649" stopIfTrue="1" operator="equal">
      <formula>0</formula>
    </cfRule>
  </conditionalFormatting>
  <conditionalFormatting sqref="AN330:AO338">
    <cfRule type="cellIs" dxfId="10645" priority="2662" stopIfTrue="1" operator="equal">
      <formula>0</formula>
    </cfRule>
  </conditionalFormatting>
  <conditionalFormatting sqref="AN260:AO260">
    <cfRule type="cellIs" dxfId="10644" priority="2666" stopIfTrue="1" operator="equal">
      <formula>0</formula>
    </cfRule>
  </conditionalFormatting>
  <conditionalFormatting sqref="AN175:AO182">
    <cfRule type="cellIs" dxfId="10643" priority="2671" stopIfTrue="1" operator="equal">
      <formula>0</formula>
    </cfRule>
  </conditionalFormatting>
  <conditionalFormatting sqref="AN221:AO221">
    <cfRule type="cellIs" dxfId="10642" priority="2668" stopIfTrue="1" operator="equal">
      <formula>0</formula>
    </cfRule>
  </conditionalFormatting>
  <conditionalFormatting sqref="AN271:AO271">
    <cfRule type="cellIs" dxfId="10641" priority="2663" stopIfTrue="1" operator="equal">
      <formula>0</formula>
    </cfRule>
  </conditionalFormatting>
  <conditionalFormatting sqref="AN208:AO209">
    <cfRule type="cellIs" dxfId="10640" priority="2670" stopIfTrue="1" operator="equal">
      <formula>0</formula>
    </cfRule>
  </conditionalFormatting>
  <conditionalFormatting sqref="AN164:AO170">
    <cfRule type="cellIs" dxfId="10639" priority="2673" stopIfTrue="1" operator="equal">
      <formula>0</formula>
    </cfRule>
  </conditionalFormatting>
  <conditionalFormatting sqref="AN339:AO339">
    <cfRule type="cellIs" dxfId="10638" priority="2661" stopIfTrue="1" operator="equal">
      <formula>0</formula>
    </cfRule>
  </conditionalFormatting>
  <conditionalFormatting sqref="AN128:AO128">
    <cfRule type="cellIs" dxfId="10637" priority="2677" stopIfTrue="1" operator="equal">
      <formula>0</formula>
    </cfRule>
  </conditionalFormatting>
  <conditionalFormatting sqref="AN215:AO215 AN222:AO228">
    <cfRule type="cellIs" dxfId="10636" priority="2669" stopIfTrue="1" operator="equal">
      <formula>0</formula>
    </cfRule>
  </conditionalFormatting>
  <conditionalFormatting sqref="AN183:AO184">
    <cfRule type="cellIs" dxfId="10635" priority="2672" stopIfTrue="1" operator="equal">
      <formula>0</formula>
    </cfRule>
  </conditionalFormatting>
  <conditionalFormatting sqref="AN261:AO261">
    <cfRule type="cellIs" dxfId="10634" priority="2667" stopIfTrue="1" operator="equal">
      <formula>0</formula>
    </cfRule>
  </conditionalFormatting>
  <conditionalFormatting sqref="AN272:AO272">
    <cfRule type="cellIs" dxfId="10633" priority="2664" stopIfTrue="1" operator="equal">
      <formula>0</formula>
    </cfRule>
  </conditionalFormatting>
  <conditionalFormatting sqref="AN262:AO262">
    <cfRule type="cellIs" dxfId="10632" priority="2665" stopIfTrue="1" operator="equal">
      <formula>0</formula>
    </cfRule>
  </conditionalFormatting>
  <conditionalFormatting sqref="AN348:AO348">
    <cfRule type="cellIs" dxfId="10631" priority="2660" stopIfTrue="1" operator="equal">
      <formula>0</formula>
    </cfRule>
  </conditionalFormatting>
  <conditionalFormatting sqref="AN250:AO250">
    <cfRule type="cellIs" dxfId="10630" priority="2659" stopIfTrue="1" operator="equal">
      <formula>0</formula>
    </cfRule>
  </conditionalFormatting>
  <conditionalFormatting sqref="CH196:CJ196">
    <cfRule type="cellIs" dxfId="10629" priority="2336" stopIfTrue="1" operator="equal">
      <formula>0</formula>
    </cfRule>
  </conditionalFormatting>
  <conditionalFormatting sqref="AN78:AO78">
    <cfRule type="cellIs" dxfId="10628" priority="2658" stopIfTrue="1" operator="equal">
      <formula>0</formula>
    </cfRule>
  </conditionalFormatting>
  <conditionalFormatting sqref="AN79:AO79">
    <cfRule type="cellIs" dxfId="10627" priority="2657" stopIfTrue="1" operator="equal">
      <formula>0</formula>
    </cfRule>
  </conditionalFormatting>
  <conditionalFormatting sqref="AN82:AO82">
    <cfRule type="cellIs" dxfId="10626" priority="2656" stopIfTrue="1" operator="equal">
      <formula>0</formula>
    </cfRule>
  </conditionalFormatting>
  <conditionalFormatting sqref="AN84:AO84">
    <cfRule type="cellIs" dxfId="10625" priority="2654" stopIfTrue="1" operator="equal">
      <formula>0</formula>
    </cfRule>
  </conditionalFormatting>
  <conditionalFormatting sqref="AN86:AO86">
    <cfRule type="cellIs" dxfId="10624" priority="2653" stopIfTrue="1" operator="equal">
      <formula>0</formula>
    </cfRule>
  </conditionalFormatting>
  <conditionalFormatting sqref="AN211:AO211">
    <cfRule type="cellIs" dxfId="10623" priority="2650" stopIfTrue="1" operator="equal">
      <formula>0</formula>
    </cfRule>
  </conditionalFormatting>
  <conditionalFormatting sqref="BF83:BI83">
    <cfRule type="cellIs" dxfId="10622" priority="2630" stopIfTrue="1" operator="equal">
      <formula>0</formula>
    </cfRule>
  </conditionalFormatting>
  <conditionalFormatting sqref="BF109:BI109">
    <cfRule type="cellIs" dxfId="10621" priority="2646" stopIfTrue="1" operator="equal">
      <formula>0</formula>
    </cfRule>
  </conditionalFormatting>
  <conditionalFormatting sqref="BF229:BI229 BF142:BI142 BF130:BI130 BF20:BI20 BF10:BI10 BF120:BI120 BF174:BI174 BF163:BI163 BF274:BI274 BF54:BI54 BF251:BI251 BF32:BI32 BF307:BI307 BF66:BI76 BF329:BI329 BF296:BI296 BF153:BI160 BF87:BI87 BF96:BI98 BF56:BI63 BH55:BI55">
    <cfRule type="cellIs" dxfId="10620" priority="2648" stopIfTrue="1" operator="equal">
      <formula>0</formula>
    </cfRule>
  </conditionalFormatting>
  <conditionalFormatting sqref="BF64:BI64">
    <cfRule type="cellIs" dxfId="10619" priority="2647" stopIfTrue="1" operator="equal">
      <formula>0</formula>
    </cfRule>
  </conditionalFormatting>
  <conditionalFormatting sqref="BF185:BI185 BF200:BI206 BF187:BI195 BF199 BH199:BI199">
    <cfRule type="cellIs" dxfId="10618" priority="2645" stopIfTrue="1" operator="equal">
      <formula>0</formula>
    </cfRule>
  </conditionalFormatting>
  <conditionalFormatting sqref="BF43:BI43">
    <cfRule type="cellIs" dxfId="10617" priority="2644" stopIfTrue="1" operator="equal">
      <formula>0</formula>
    </cfRule>
  </conditionalFormatting>
  <conditionalFormatting sqref="BF177:BI182 BH175:BI176">
    <cfRule type="cellIs" dxfId="10616" priority="2637" stopIfTrue="1" operator="equal">
      <formula>0</formula>
    </cfRule>
  </conditionalFormatting>
  <conditionalFormatting sqref="BF221:BI221">
    <cfRule type="cellIs" dxfId="10615" priority="2634" stopIfTrue="1" operator="equal">
      <formula>0</formula>
    </cfRule>
  </conditionalFormatting>
  <conditionalFormatting sqref="BF208:BI209 BF210 BI210">
    <cfRule type="cellIs" dxfId="10614" priority="2636" stopIfTrue="1" operator="equal">
      <formula>0</formula>
    </cfRule>
  </conditionalFormatting>
  <conditionalFormatting sqref="AH45:AL45">
    <cfRule type="cellIs" dxfId="10613" priority="2356" stopIfTrue="1" operator="equal">
      <formula>0</formula>
    </cfRule>
  </conditionalFormatting>
  <conditionalFormatting sqref="BF172:BI172">
    <cfRule type="cellIs" dxfId="10612" priority="2640" stopIfTrue="1" operator="equal">
      <formula>0</formula>
    </cfRule>
  </conditionalFormatting>
  <conditionalFormatting sqref="BJ88">
    <cfRule type="cellIs" dxfId="10611" priority="2342" stopIfTrue="1" operator="equal">
      <formula>0</formula>
    </cfRule>
  </conditionalFormatting>
  <conditionalFormatting sqref="BF128:BI128">
    <cfRule type="cellIs" dxfId="10610" priority="2643" stopIfTrue="1" operator="equal">
      <formula>0</formula>
    </cfRule>
  </conditionalFormatting>
  <conditionalFormatting sqref="BF162:BI162">
    <cfRule type="cellIs" dxfId="10609" priority="2642" stopIfTrue="1" operator="equal">
      <formula>0</formula>
    </cfRule>
  </conditionalFormatting>
  <conditionalFormatting sqref="BF222:BI228">
    <cfRule type="cellIs" dxfId="10608" priority="2635" stopIfTrue="1" operator="equal">
      <formula>0</formula>
    </cfRule>
  </conditionalFormatting>
  <conditionalFormatting sqref="BF164:BI165 BF167:BI170 BG166:BI166">
    <cfRule type="cellIs" dxfId="10607" priority="2639" stopIfTrue="1" operator="equal">
      <formula>0</formula>
    </cfRule>
  </conditionalFormatting>
  <conditionalFormatting sqref="BQ79">
    <cfRule type="cellIs" dxfId="10606" priority="2597" stopIfTrue="1" operator="equal">
      <formula>0</formula>
    </cfRule>
  </conditionalFormatting>
  <conditionalFormatting sqref="BF78:BI78">
    <cfRule type="cellIs" dxfId="10605" priority="2633" stopIfTrue="1" operator="equal">
      <formula>0</formula>
    </cfRule>
  </conditionalFormatting>
  <conditionalFormatting sqref="BF79:BI79">
    <cfRule type="cellIs" dxfId="10604" priority="2632" stopIfTrue="1" operator="equal">
      <formula>0</formula>
    </cfRule>
  </conditionalFormatting>
  <conditionalFormatting sqref="BF82:BI82">
    <cfRule type="cellIs" dxfId="10603" priority="2631" stopIfTrue="1" operator="equal">
      <formula>0</formula>
    </cfRule>
  </conditionalFormatting>
  <conditionalFormatting sqref="BF86:BI86">
    <cfRule type="cellIs" dxfId="10602" priority="2628" stopIfTrue="1" operator="equal">
      <formula>0</formula>
    </cfRule>
  </conditionalFormatting>
  <conditionalFormatting sqref="BF119:BI119">
    <cfRule type="cellIs" dxfId="10601" priority="2627" stopIfTrue="1" operator="equal">
      <formula>0</formula>
    </cfRule>
  </conditionalFormatting>
  <conditionalFormatting sqref="BF211:BG211 BI211">
    <cfRule type="cellIs" dxfId="10600" priority="2626" stopIfTrue="1" operator="equal">
      <formula>0</formula>
    </cfRule>
  </conditionalFormatting>
  <conditionalFormatting sqref="BF118:BI118">
    <cfRule type="cellIs" dxfId="10599" priority="2625" stopIfTrue="1" operator="equal">
      <formula>0</formula>
    </cfRule>
  </conditionalFormatting>
  <conditionalFormatting sqref="BE196">
    <cfRule type="cellIs" dxfId="10598" priority="2332" stopIfTrue="1" operator="equal">
      <formula>0</formula>
    </cfRule>
  </conditionalFormatting>
  <conditionalFormatting sqref="AZ45:BB45 BD45">
    <cfRule type="cellIs" dxfId="10597" priority="2354" stopIfTrue="1" operator="equal">
      <formula>0</formula>
    </cfRule>
  </conditionalFormatting>
  <conditionalFormatting sqref="BE45">
    <cfRule type="cellIs" dxfId="10596" priority="2353" stopIfTrue="1" operator="equal">
      <formula>0</formula>
    </cfRule>
  </conditionalFormatting>
  <conditionalFormatting sqref="AY45">
    <cfRule type="cellIs" dxfId="10595" priority="2352" stopIfTrue="1" operator="equal">
      <formula>0</formula>
    </cfRule>
  </conditionalFormatting>
  <conditionalFormatting sqref="BO88">
    <cfRule type="cellIs" dxfId="10594" priority="2341" stopIfTrue="1" operator="equal">
      <formula>0</formula>
    </cfRule>
  </conditionalFormatting>
  <conditionalFormatting sqref="CB88">
    <cfRule type="cellIs" dxfId="10593" priority="2346" stopIfTrue="1" operator="equal">
      <formula>0</formula>
    </cfRule>
  </conditionalFormatting>
  <conditionalFormatting sqref="BK88:BN88">
    <cfRule type="cellIs" dxfId="10592" priority="2343" stopIfTrue="1" operator="equal">
      <formula>0</formula>
    </cfRule>
  </conditionalFormatting>
  <conditionalFormatting sqref="BQ222:BQ228">
    <cfRule type="cellIs" dxfId="10591" priority="2609" stopIfTrue="1" operator="equal">
      <formula>0</formula>
    </cfRule>
  </conditionalFormatting>
  <conditionalFormatting sqref="CG88">
    <cfRule type="cellIs" dxfId="10590" priority="2345" stopIfTrue="1" operator="equal">
      <formula>0</formula>
    </cfRule>
  </conditionalFormatting>
  <conditionalFormatting sqref="AY46">
    <cfRule type="cellIs" dxfId="10589" priority="2349" stopIfTrue="1" operator="equal">
      <formula>0</formula>
    </cfRule>
  </conditionalFormatting>
  <conditionalFormatting sqref="BB77">
    <cfRule type="cellIs" dxfId="10588" priority="2348" stopIfTrue="1" operator="equal">
      <formula>0</formula>
    </cfRule>
  </conditionalFormatting>
  <conditionalFormatting sqref="BQ261">
    <cfRule type="cellIs" dxfId="10587" priority="2607" stopIfTrue="1" operator="equal">
      <formula>0</formula>
    </cfRule>
  </conditionalFormatting>
  <conditionalFormatting sqref="AZ46:BB46 BD46">
    <cfRule type="cellIs" dxfId="10586" priority="2351" stopIfTrue="1" operator="equal">
      <formula>0</formula>
    </cfRule>
  </conditionalFormatting>
  <conditionalFormatting sqref="BE46">
    <cfRule type="cellIs" dxfId="10585" priority="2350" stopIfTrue="1" operator="equal">
      <formula>0</formula>
    </cfRule>
  </conditionalFormatting>
  <conditionalFormatting sqref="CH88:CJ88">
    <cfRule type="cellIs" dxfId="10584" priority="2344" stopIfTrue="1" operator="equal">
      <formula>0</formula>
    </cfRule>
  </conditionalFormatting>
  <conditionalFormatting sqref="BF196:BI196">
    <cfRule type="cellIs" dxfId="10583" priority="2324" stopIfTrue="1" operator="equal">
      <formula>0</formula>
    </cfRule>
  </conditionalFormatting>
  <conditionalFormatting sqref="CC88:CE88">
    <cfRule type="cellIs" dxfId="10582" priority="2347" stopIfTrue="1" operator="equal">
      <formula>0</formula>
    </cfRule>
  </conditionalFormatting>
  <conditionalFormatting sqref="D196 W196:X196">
    <cfRule type="cellIs" dxfId="10581" priority="2339" stopIfTrue="1" operator="equal">
      <formula>0</formula>
    </cfRule>
  </conditionalFormatting>
  <conditionalFormatting sqref="CB196:CE196 CG196">
    <cfRule type="cellIs" dxfId="10580" priority="2337" stopIfTrue="1" operator="equal">
      <formula>0</formula>
    </cfRule>
  </conditionalFormatting>
  <conditionalFormatting sqref="BQ260">
    <cfRule type="cellIs" dxfId="10579" priority="2606" stopIfTrue="1" operator="equal">
      <formula>0</formula>
    </cfRule>
  </conditionalFormatting>
  <conditionalFormatting sqref="AY196:BB196 BD196">
    <cfRule type="cellIs" dxfId="10578" priority="2333" stopIfTrue="1" operator="equal">
      <formula>0</formula>
    </cfRule>
  </conditionalFormatting>
  <conditionalFormatting sqref="BQ339:BR339">
    <cfRule type="cellIs" dxfId="10577" priority="2601" stopIfTrue="1" operator="equal">
      <formula>0</formula>
    </cfRule>
  </conditionalFormatting>
  <conditionalFormatting sqref="AM196">
    <cfRule type="cellIs" dxfId="10576" priority="2330" stopIfTrue="1" operator="equal">
      <formula>0</formula>
    </cfRule>
  </conditionalFormatting>
  <conditionalFormatting sqref="BJ196:BO196">
    <cfRule type="cellIs" dxfId="10575" priority="2329" stopIfTrue="1" operator="equal">
      <formula>0</formula>
    </cfRule>
  </conditionalFormatting>
  <conditionalFormatting sqref="BQ83">
    <cfRule type="cellIs" dxfId="10574" priority="2595" stopIfTrue="1" operator="equal">
      <formula>0</formula>
    </cfRule>
  </conditionalFormatting>
  <conditionalFormatting sqref="BQ352:BR352 BQ207">
    <cfRule type="cellIs" dxfId="10573" priority="2624" stopIfTrue="1" operator="equal">
      <formula>0</formula>
    </cfRule>
  </conditionalFormatting>
  <conditionalFormatting sqref="BQ317">
    <cfRule type="cellIs" dxfId="10572" priority="2620" stopIfTrue="1" operator="equal">
      <formula>0</formula>
    </cfRule>
  </conditionalFormatting>
  <conditionalFormatting sqref="BQ229 BQ142 BQ130 BQ20 BQ10 BQ120 BQ174 BQ163 BQ274 BQ264:BQ270 BQ54 BQ251 BQ32 BQ306:BQ307 BQ66:BQ76 BQ329 BQ286:BQ296 BQ153:BQ160 BQ87 BQ351:BR351 BQ96:BQ98 BQ56:BQ63">
    <cfRule type="cellIs" dxfId="10571" priority="2623" stopIfTrue="1" operator="equal">
      <formula>0</formula>
    </cfRule>
  </conditionalFormatting>
  <conditionalFormatting sqref="BQ64">
    <cfRule type="cellIs" dxfId="10570" priority="2622" stopIfTrue="1" operator="equal">
      <formula>0</formula>
    </cfRule>
  </conditionalFormatting>
  <conditionalFormatting sqref="BQ185:BQ195 BQ199:BQ206">
    <cfRule type="cellIs" dxfId="10569" priority="2619" stopIfTrue="1" operator="equal">
      <formula>0</formula>
    </cfRule>
  </conditionalFormatting>
  <conditionalFormatting sqref="BQ43">
    <cfRule type="cellIs" dxfId="10568" priority="2618" stopIfTrue="1" operator="equal">
      <formula>0</formula>
    </cfRule>
  </conditionalFormatting>
  <conditionalFormatting sqref="BQ175:BQ182">
    <cfRule type="cellIs" dxfId="10567" priority="2611" stopIfTrue="1" operator="equal">
      <formula>0</formula>
    </cfRule>
  </conditionalFormatting>
  <conditionalFormatting sqref="BQ271">
    <cfRule type="cellIs" dxfId="10566" priority="2603" stopIfTrue="1" operator="equal">
      <formula>0</formula>
    </cfRule>
  </conditionalFormatting>
  <conditionalFormatting sqref="BQ208:BQ209">
    <cfRule type="cellIs" dxfId="10565" priority="2610" stopIfTrue="1" operator="equal">
      <formula>0</formula>
    </cfRule>
  </conditionalFormatting>
  <conditionalFormatting sqref="BQ171 BQ173">
    <cfRule type="cellIs" dxfId="10564" priority="2615" stopIfTrue="1" operator="equal">
      <formula>0</formula>
    </cfRule>
  </conditionalFormatting>
  <conditionalFormatting sqref="BQ172">
    <cfRule type="cellIs" dxfId="10563" priority="2614" stopIfTrue="1" operator="equal">
      <formula>0</formula>
    </cfRule>
  </conditionalFormatting>
  <conditionalFormatting sqref="BQ128">
    <cfRule type="cellIs" dxfId="10562" priority="2617" stopIfTrue="1" operator="equal">
      <formula>0</formula>
    </cfRule>
  </conditionalFormatting>
  <conditionalFormatting sqref="BQ162">
    <cfRule type="cellIs" dxfId="10561" priority="2616" stopIfTrue="1" operator="equal">
      <formula>0</formula>
    </cfRule>
  </conditionalFormatting>
  <conditionalFormatting sqref="BQ164:BQ170">
    <cfRule type="cellIs" dxfId="10560" priority="2613" stopIfTrue="1" operator="equal">
      <formula>0</formula>
    </cfRule>
  </conditionalFormatting>
  <conditionalFormatting sqref="BQ183:BQ184">
    <cfRule type="cellIs" dxfId="10559" priority="2612" stopIfTrue="1" operator="equal">
      <formula>0</formula>
    </cfRule>
  </conditionalFormatting>
  <conditionalFormatting sqref="BQ272">
    <cfRule type="cellIs" dxfId="10558" priority="2604" stopIfTrue="1" operator="equal">
      <formula>0</formula>
    </cfRule>
  </conditionalFormatting>
  <conditionalFormatting sqref="BQ262">
    <cfRule type="cellIs" dxfId="10557" priority="2605" stopIfTrue="1" operator="equal">
      <formula>0</formula>
    </cfRule>
  </conditionalFormatting>
  <conditionalFormatting sqref="AO263">
    <cfRule type="cellIs" dxfId="10556" priority="2241" stopIfTrue="1" operator="equal">
      <formula>0</formula>
    </cfRule>
  </conditionalFormatting>
  <conditionalFormatting sqref="BQ78">
    <cfRule type="cellIs" dxfId="10555" priority="2598" stopIfTrue="1" operator="equal">
      <formula>0</formula>
    </cfRule>
  </conditionalFormatting>
  <conditionalFormatting sqref="BQ82">
    <cfRule type="cellIs" dxfId="10554" priority="2596" stopIfTrue="1" operator="equal">
      <formula>0</formula>
    </cfRule>
  </conditionalFormatting>
  <conditionalFormatting sqref="BQ84">
    <cfRule type="cellIs" dxfId="10553" priority="2594" stopIfTrue="1" operator="equal">
      <formula>0</formula>
    </cfRule>
  </conditionalFormatting>
  <conditionalFormatting sqref="BQ86">
    <cfRule type="cellIs" dxfId="10552" priority="2593" stopIfTrue="1" operator="equal">
      <formula>0</formula>
    </cfRule>
  </conditionalFormatting>
  <conditionalFormatting sqref="Z21">
    <cfRule type="cellIs" dxfId="10551" priority="2472" stopIfTrue="1" operator="equal">
      <formula>0</formula>
    </cfRule>
  </conditionalFormatting>
  <conditionalFormatting sqref="BQ308:BQ316">
    <cfRule type="cellIs" dxfId="10550" priority="2591" stopIfTrue="1" operator="equal">
      <formula>0</formula>
    </cfRule>
  </conditionalFormatting>
  <conditionalFormatting sqref="BQ211">
    <cfRule type="cellIs" dxfId="10549" priority="2590" stopIfTrue="1" operator="equal">
      <formula>0</formula>
    </cfRule>
  </conditionalFormatting>
  <conditionalFormatting sqref="BQ118">
    <cfRule type="cellIs" dxfId="10548" priority="2589" stopIfTrue="1" operator="equal">
      <formula>0</formula>
    </cfRule>
  </conditionalFormatting>
  <conditionalFormatting sqref="L197:M197">
    <cfRule type="cellIs" dxfId="10547" priority="2486" stopIfTrue="1" operator="equal">
      <formula>0</formula>
    </cfRule>
  </conditionalFormatting>
  <conditionalFormatting sqref="BQ197">
    <cfRule type="cellIs" dxfId="10546" priority="2483" stopIfTrue="1" operator="equal">
      <formula>0</formula>
    </cfRule>
  </conditionalFormatting>
  <conditionalFormatting sqref="BF197:BI197">
    <cfRule type="cellIs" dxfId="10545" priority="2484" stopIfTrue="1" operator="equal">
      <formula>0</formula>
    </cfRule>
  </conditionalFormatting>
  <conditionalFormatting sqref="H21:I21">
    <cfRule type="cellIs" dxfId="10544" priority="2473" stopIfTrue="1" operator="equal">
      <formula>0</formula>
    </cfRule>
  </conditionalFormatting>
  <conditionalFormatting sqref="F318:M318 W318:Z318 AY318:BB318 CB318:CE318 AG318:AO318 AB318:AE318 BD318:BQ318 CG318:CJ318">
    <cfRule type="cellIs" dxfId="10543" priority="2478" stopIfTrue="1" operator="equal">
      <formula>0</formula>
    </cfRule>
  </conditionalFormatting>
  <conditionalFormatting sqref="Z154">
    <cfRule type="cellIs" dxfId="10542" priority="2476" stopIfTrue="1" operator="equal">
      <formula>0</formula>
    </cfRule>
  </conditionalFormatting>
  <conditionalFormatting sqref="CC341:CE341 CG341:CJ341">
    <cfRule type="cellIs" dxfId="10541" priority="2474" stopIfTrue="1" operator="equal">
      <formula>0</formula>
    </cfRule>
  </conditionalFormatting>
  <conditionalFormatting sqref="F340:M340 W340:CJ340">
    <cfRule type="cellIs" dxfId="10540" priority="2477" stopIfTrue="1" operator="equal">
      <formula>0</formula>
    </cfRule>
  </conditionalFormatting>
  <conditionalFormatting sqref="F65:M65 W65:Z65 AY65:BB65 CB65:CE65 AG65:AO65 AB65:AE65 BD65:BQ65 CG65:CJ65">
    <cfRule type="cellIs" dxfId="10539" priority="2481" stopIfTrue="1" operator="equal">
      <formula>0</formula>
    </cfRule>
  </conditionalFormatting>
  <conditionalFormatting sqref="F240:M240 W240:Z240 AB240:AE240">
    <cfRule type="cellIs" dxfId="10538" priority="2480" stopIfTrue="1" operator="equal">
      <formula>0</formula>
    </cfRule>
  </conditionalFormatting>
  <conditionalFormatting sqref="BB31">
    <cfRule type="cellIs" dxfId="10537" priority="2585" stopIfTrue="1" operator="equal">
      <formula>0</formula>
    </cfRule>
  </conditionalFormatting>
  <conditionalFormatting sqref="J353:M353 W353:AO353 AY353:BR353 CB353:CJ353">
    <cfRule type="cellIs" dxfId="10536" priority="2482" stopIfTrue="1" operator="equal">
      <formula>0</formula>
    </cfRule>
  </conditionalFormatting>
  <conditionalFormatting sqref="F263:M263 W263:Z263 AB263:AE263">
    <cfRule type="cellIs" dxfId="10535" priority="2479" stopIfTrue="1" operator="equal">
      <formula>0</formula>
    </cfRule>
  </conditionalFormatting>
  <conditionalFormatting sqref="CC164:CE164 CG164:CH164">
    <cfRule type="cellIs" dxfId="10534" priority="2475" stopIfTrue="1" operator="equal">
      <formula>0</formula>
    </cfRule>
  </conditionalFormatting>
  <conditionalFormatting sqref="K153">
    <cfRule type="cellIs" dxfId="10533" priority="2584" stopIfTrue="1" operator="equal">
      <formula>0</formula>
    </cfRule>
  </conditionalFormatting>
  <conditionalFormatting sqref="AG121:AM123">
    <cfRule type="cellIs" dxfId="10532" priority="2471" stopIfTrue="1" operator="equal">
      <formula>0</formula>
    </cfRule>
  </conditionalFormatting>
  <conditionalFormatting sqref="BD213:BE213">
    <cfRule type="cellIs" dxfId="10531" priority="2470" stopIfTrue="1" operator="equal">
      <formula>0</formula>
    </cfRule>
  </conditionalFormatting>
  <conditionalFormatting sqref="BB275 BE275:BI275">
    <cfRule type="cellIs" dxfId="10530" priority="2469" stopIfTrue="1" operator="equal">
      <formula>0</formula>
    </cfRule>
  </conditionalFormatting>
  <conditionalFormatting sqref="BM215:BP215">
    <cfRule type="cellIs" dxfId="10529" priority="2468" stopIfTrue="1" operator="equal">
      <formula>0</formula>
    </cfRule>
  </conditionalFormatting>
  <conditionalFormatting sqref="Z272">
    <cfRule type="cellIs" dxfId="10528" priority="2588" stopIfTrue="1" operator="equal">
      <formula>0</formula>
    </cfRule>
  </conditionalFormatting>
  <conditionalFormatting sqref="CI222:CJ222">
    <cfRule type="cellIs" dxfId="10527" priority="2587" stopIfTrue="1" operator="equal">
      <formula>0</formula>
    </cfRule>
  </conditionalFormatting>
  <conditionalFormatting sqref="AJ199:AK205">
    <cfRule type="cellIs" dxfId="10526" priority="2586" stopIfTrue="1" operator="equal">
      <formula>0</formula>
    </cfRule>
  </conditionalFormatting>
  <conditionalFormatting sqref="BE239">
    <cfRule type="cellIs" dxfId="10525" priority="2429" stopIfTrue="1" operator="equal">
      <formula>0</formula>
    </cfRule>
  </conditionalFormatting>
  <conditionalFormatting sqref="L213:M213">
    <cfRule type="cellIs" dxfId="10524" priority="2578" stopIfTrue="1" operator="equal">
      <formula>0</formula>
    </cfRule>
  </conditionalFormatting>
  <conditionalFormatting sqref="D275 D277:D283">
    <cfRule type="cellIs" dxfId="10523" priority="2572" stopIfTrue="1" operator="equal">
      <formula>0</formula>
    </cfRule>
  </conditionalFormatting>
  <conditionalFormatting sqref="CG96">
    <cfRule type="cellIs" dxfId="10522" priority="2571" stopIfTrue="1" operator="equal">
      <formula>0</formula>
    </cfRule>
  </conditionalFormatting>
  <conditionalFormatting sqref="BM46:BN46">
    <cfRule type="cellIs" dxfId="10521" priority="2570" stopIfTrue="1" operator="equal">
      <formula>0</formula>
    </cfRule>
  </conditionalFormatting>
  <conditionalFormatting sqref="CE23:CE29">
    <cfRule type="cellIs" dxfId="10520" priority="2567" stopIfTrue="1" operator="equal">
      <formula>0</formula>
    </cfRule>
  </conditionalFormatting>
  <conditionalFormatting sqref="CH22:CJ29">
    <cfRule type="cellIs" dxfId="10519" priority="2566" stopIfTrue="1" operator="equal">
      <formula>0</formula>
    </cfRule>
  </conditionalFormatting>
  <conditionalFormatting sqref="G22:G29">
    <cfRule type="cellIs" dxfId="10518" priority="2565" stopIfTrue="1" operator="equal">
      <formula>0</formula>
    </cfRule>
  </conditionalFormatting>
  <conditionalFormatting sqref="BM22:BN29">
    <cfRule type="cellIs" dxfId="10517" priority="2564" stopIfTrue="1" operator="equal">
      <formula>0</formula>
    </cfRule>
  </conditionalFormatting>
  <conditionalFormatting sqref="BB22:BB29">
    <cfRule type="cellIs" dxfId="10516" priority="2563" stopIfTrue="1" operator="equal">
      <formula>0</formula>
    </cfRule>
  </conditionalFormatting>
  <conditionalFormatting sqref="AJ22:AK29">
    <cfRule type="cellIs" dxfId="10515" priority="2562" stopIfTrue="1" operator="equal">
      <formula>0</formula>
    </cfRule>
  </conditionalFormatting>
  <conditionalFormatting sqref="D77">
    <cfRule type="cellIs" dxfId="10514" priority="2561" stopIfTrue="1" operator="equal">
      <formula>0</formula>
    </cfRule>
  </conditionalFormatting>
  <conditionalFormatting sqref="E77">
    <cfRule type="cellIs" dxfId="10513" priority="2558" stopIfTrue="1" operator="equal">
      <formula>0</formula>
    </cfRule>
  </conditionalFormatting>
  <conditionalFormatting sqref="CB77">
    <cfRule type="cellIs" dxfId="10512" priority="2559" stopIfTrue="1" operator="equal">
      <formula>0</formula>
    </cfRule>
  </conditionalFormatting>
  <conditionalFormatting sqref="CC77:CE77">
    <cfRule type="cellIs" dxfId="10511" priority="2560" stopIfTrue="1" operator="equal">
      <formula>0</formula>
    </cfRule>
  </conditionalFormatting>
  <conditionalFormatting sqref="AY77">
    <cfRule type="cellIs" dxfId="10510" priority="2557" stopIfTrue="1" operator="equal">
      <formula>0</formula>
    </cfRule>
  </conditionalFormatting>
  <conditionalFormatting sqref="AG77">
    <cfRule type="cellIs" dxfId="10509" priority="2556" stopIfTrue="1" operator="equal">
      <formula>0</formula>
    </cfRule>
  </conditionalFormatting>
  <conditionalFormatting sqref="BJ77">
    <cfRule type="cellIs" dxfId="10508" priority="2554" stopIfTrue="1" operator="equal">
      <formula>0</formula>
    </cfRule>
  </conditionalFormatting>
  <conditionalFormatting sqref="BK77:BN77">
    <cfRule type="cellIs" dxfId="10507" priority="2555" stopIfTrue="1" operator="equal">
      <formula>0</formula>
    </cfRule>
  </conditionalFormatting>
  <conditionalFormatting sqref="CH241:CJ250">
    <cfRule type="cellIs" dxfId="10506" priority="2375" stopIfTrue="1" operator="equal">
      <formula>0</formula>
    </cfRule>
  </conditionalFormatting>
  <conditionalFormatting sqref="CC241:CE250 CG241:CG250">
    <cfRule type="cellIs" dxfId="10505" priority="2376" stopIfTrue="1" operator="equal">
      <formula>0</formula>
    </cfRule>
  </conditionalFormatting>
  <conditionalFormatting sqref="Z77">
    <cfRule type="cellIs" dxfId="10504" priority="2547" stopIfTrue="1" operator="equal">
      <formula>0</formula>
    </cfRule>
  </conditionalFormatting>
  <conditionalFormatting sqref="K77">
    <cfRule type="cellIs" dxfId="10503" priority="2553" stopIfTrue="1" operator="equal">
      <formula>0</formula>
    </cfRule>
  </conditionalFormatting>
  <conditionalFormatting sqref="J77">
    <cfRule type="cellIs" dxfId="10502" priority="2552" stopIfTrue="1" operator="equal">
      <formula>0</formula>
    </cfRule>
  </conditionalFormatting>
  <conditionalFormatting sqref="H77:I77">
    <cfRule type="cellIs" dxfId="10501" priority="2551" stopIfTrue="1" operator="equal">
      <formula>0</formula>
    </cfRule>
  </conditionalFormatting>
  <conditionalFormatting sqref="G77">
    <cfRule type="cellIs" dxfId="10500" priority="2550" stopIfTrue="1" operator="equal">
      <formula>0</formula>
    </cfRule>
  </conditionalFormatting>
  <conditionalFormatting sqref="AC77">
    <cfRule type="cellIs" dxfId="10499" priority="2549" stopIfTrue="1" operator="equal">
      <formula>0</formula>
    </cfRule>
  </conditionalFormatting>
  <conditionalFormatting sqref="AB77">
    <cfRule type="cellIs" dxfId="10498" priority="2548" stopIfTrue="1" operator="equal">
      <formula>0</formula>
    </cfRule>
  </conditionalFormatting>
  <conditionalFormatting sqref="Y77">
    <cfRule type="cellIs" dxfId="10497" priority="2546" stopIfTrue="1" operator="equal">
      <formula>0</formula>
    </cfRule>
  </conditionalFormatting>
  <conditionalFormatting sqref="AM77">
    <cfRule type="cellIs" dxfId="10496" priority="2545" stopIfTrue="1" operator="equal">
      <formula>0</formula>
    </cfRule>
  </conditionalFormatting>
  <conditionalFormatting sqref="AL77">
    <cfRule type="cellIs" dxfId="10495" priority="2544" stopIfTrue="1" operator="equal">
      <formula>0</formula>
    </cfRule>
  </conditionalFormatting>
  <conditionalFormatting sqref="AJ77:AK77">
    <cfRule type="cellIs" dxfId="10494" priority="2543" stopIfTrue="1" operator="equal">
      <formula>0</formula>
    </cfRule>
  </conditionalFormatting>
  <conditionalFormatting sqref="AI77">
    <cfRule type="cellIs" dxfId="10493" priority="2542" stopIfTrue="1" operator="equal">
      <formula>0</formula>
    </cfRule>
  </conditionalFormatting>
  <conditionalFormatting sqref="BE77">
    <cfRule type="cellIs" dxfId="10492" priority="2541" stopIfTrue="1" operator="equal">
      <formula>0</formula>
    </cfRule>
  </conditionalFormatting>
  <conditionalFormatting sqref="BD77">
    <cfRule type="cellIs" dxfId="10491" priority="2540" stopIfTrue="1" operator="equal">
      <formula>0</formula>
    </cfRule>
  </conditionalFormatting>
  <conditionalFormatting sqref="BA77">
    <cfRule type="cellIs" dxfId="10490" priority="2539" stopIfTrue="1" operator="equal">
      <formula>0</formula>
    </cfRule>
  </conditionalFormatting>
  <conditionalFormatting sqref="AD77">
    <cfRule type="cellIs" dxfId="10489" priority="2537" stopIfTrue="1" operator="equal">
      <formula>0</formula>
    </cfRule>
  </conditionalFormatting>
  <conditionalFormatting sqref="L77:M77">
    <cfRule type="cellIs" dxfId="10488" priority="2538" stopIfTrue="1" operator="equal">
      <formula>0</formula>
    </cfRule>
  </conditionalFormatting>
  <conditionalFormatting sqref="AN77:AO77">
    <cfRule type="cellIs" dxfId="10487" priority="2536" stopIfTrue="1" operator="equal">
      <formula>0</formula>
    </cfRule>
  </conditionalFormatting>
  <conditionalFormatting sqref="BF77:BI77">
    <cfRule type="cellIs" dxfId="10486" priority="2535" stopIfTrue="1" operator="equal">
      <formula>0</formula>
    </cfRule>
  </conditionalFormatting>
  <conditionalFormatting sqref="BQ77">
    <cfRule type="cellIs" dxfId="10485" priority="2534" stopIfTrue="1" operator="equal">
      <formula>0</formula>
    </cfRule>
  </conditionalFormatting>
  <conditionalFormatting sqref="AM45">
    <cfRule type="cellIs" dxfId="10484" priority="2355" stopIfTrue="1" operator="equal">
      <formula>0</formula>
    </cfRule>
  </conditionalFormatting>
  <conditionalFormatting sqref="AZ77">
    <cfRule type="cellIs" dxfId="10483" priority="2533" stopIfTrue="1" operator="equal">
      <formula>0</formula>
    </cfRule>
  </conditionalFormatting>
  <conditionalFormatting sqref="AH77">
    <cfRule type="cellIs" dxfId="10482" priority="2532" stopIfTrue="1" operator="equal">
      <formula>0</formula>
    </cfRule>
  </conditionalFormatting>
  <conditionalFormatting sqref="D88:D95">
    <cfRule type="cellIs" dxfId="10481" priority="2531" stopIfTrue="1" operator="equal">
      <formula>0</formula>
    </cfRule>
  </conditionalFormatting>
  <conditionalFormatting sqref="J88:J95">
    <cfRule type="cellIs" dxfId="10480" priority="2530" stopIfTrue="1" operator="equal">
      <formula>0</formula>
    </cfRule>
  </conditionalFormatting>
  <conditionalFormatting sqref="K88:K95">
    <cfRule type="cellIs" dxfId="10479" priority="2529" stopIfTrue="1" operator="equal">
      <formula>0</formula>
    </cfRule>
  </conditionalFormatting>
  <conditionalFormatting sqref="F88:I95">
    <cfRule type="cellIs" dxfId="10478" priority="2528" stopIfTrue="1" operator="equal">
      <formula>0</formula>
    </cfRule>
  </conditionalFormatting>
  <conditionalFormatting sqref="AZ230:AZ239 BB239">
    <cfRule type="cellIs" dxfId="10477" priority="2430" stopIfTrue="1" operator="equal">
      <formula>0</formula>
    </cfRule>
  </conditionalFormatting>
  <conditionalFormatting sqref="AH89:AL95">
    <cfRule type="cellIs" dxfId="10476" priority="2527" stopIfTrue="1" operator="equal">
      <formula>0</formula>
    </cfRule>
  </conditionalFormatting>
  <conditionalFormatting sqref="BK89:BO95">
    <cfRule type="cellIs" dxfId="10475" priority="2524" stopIfTrue="1" operator="equal">
      <formula>0</formula>
    </cfRule>
  </conditionalFormatting>
  <conditionalFormatting sqref="BP89:BP95">
    <cfRule type="cellIs" dxfId="10474" priority="2523" stopIfTrue="1" operator="equal">
      <formula>0</formula>
    </cfRule>
  </conditionalFormatting>
  <conditionalFormatting sqref="Y196:Z196 AB196:AC196">
    <cfRule type="cellIs" dxfId="10473" priority="2338" stopIfTrue="1" operator="equal">
      <formula>0</formula>
    </cfRule>
  </conditionalFormatting>
  <conditionalFormatting sqref="CB89 CB91:CB95">
    <cfRule type="cellIs" dxfId="10472" priority="2521" stopIfTrue="1" operator="equal">
      <formula>0</formula>
    </cfRule>
  </conditionalFormatting>
  <conditionalFormatting sqref="CC89:CE89 CG89:CJ89 CC91:CE95">
    <cfRule type="cellIs" dxfId="10471" priority="2522" stopIfTrue="1" operator="equal">
      <formula>0</formula>
    </cfRule>
  </conditionalFormatting>
  <conditionalFormatting sqref="L88:M95">
    <cfRule type="cellIs" dxfId="10470" priority="2520" stopIfTrue="1" operator="equal">
      <formula>0</formula>
    </cfRule>
  </conditionalFormatting>
  <conditionalFormatting sqref="AN89:AO95">
    <cfRule type="cellIs" dxfId="10469" priority="2519" stopIfTrue="1" operator="equal">
      <formula>0</formula>
    </cfRule>
  </conditionalFormatting>
  <conditionalFormatting sqref="BF91:BI95 BI90">
    <cfRule type="cellIs" dxfId="10468" priority="2518" stopIfTrue="1" operator="equal">
      <formula>0</formula>
    </cfRule>
  </conditionalFormatting>
  <conditionalFormatting sqref="BQ89:BQ95">
    <cfRule type="cellIs" dxfId="10467" priority="2517" stopIfTrue="1" operator="equal">
      <formula>0</formula>
    </cfRule>
  </conditionalFormatting>
  <conditionalFormatting sqref="CG91:CG95">
    <cfRule type="cellIs" dxfId="10466" priority="2516" stopIfTrue="1" operator="equal">
      <formula>0</formula>
    </cfRule>
  </conditionalFormatting>
  <conditionalFormatting sqref="D110:D117">
    <cfRule type="cellIs" dxfId="10465" priority="2515" stopIfTrue="1" operator="equal">
      <formula>0</formula>
    </cfRule>
  </conditionalFormatting>
  <conditionalFormatting sqref="AG110:AG117">
    <cfRule type="cellIs" dxfId="10464" priority="2513" stopIfTrue="1" operator="equal">
      <formula>0</formula>
    </cfRule>
  </conditionalFormatting>
  <conditionalFormatting sqref="AH110:AK117">
    <cfRule type="cellIs" dxfId="10463" priority="2514" stopIfTrue="1" operator="equal">
      <formula>0</formula>
    </cfRule>
  </conditionalFormatting>
  <conditionalFormatting sqref="BE89">
    <cfRule type="cellIs" dxfId="10462" priority="2287" stopIfTrue="1" operator="equal">
      <formula>0</formula>
    </cfRule>
  </conditionalFormatting>
  <conditionalFormatting sqref="AZ110:BB117">
    <cfRule type="cellIs" dxfId="10461" priority="2512" stopIfTrue="1" operator="equal">
      <formula>0</formula>
    </cfRule>
  </conditionalFormatting>
  <conditionalFormatting sqref="BK110:BN117">
    <cfRule type="cellIs" dxfId="10460" priority="2511" stopIfTrue="1" operator="equal">
      <formula>0</formula>
    </cfRule>
  </conditionalFormatting>
  <conditionalFormatting sqref="BJ110:BJ117">
    <cfRule type="cellIs" dxfId="10459" priority="2510" stopIfTrue="1" operator="equal">
      <formula>0</formula>
    </cfRule>
  </conditionalFormatting>
  <conditionalFormatting sqref="CH278:CJ284">
    <cfRule type="cellIs" dxfId="10458" priority="2321" stopIfTrue="1" operator="equal">
      <formula>0</formula>
    </cfRule>
  </conditionalFormatting>
  <conditionalFormatting sqref="BQ215">
    <cfRule type="cellIs" dxfId="10457" priority="2320" stopIfTrue="1" operator="equal">
      <formula>0</formula>
    </cfRule>
  </conditionalFormatting>
  <conditionalFormatting sqref="CC110:CE117">
    <cfRule type="cellIs" dxfId="10456" priority="2509" stopIfTrue="1" operator="equal">
      <formula>0</formula>
    </cfRule>
  </conditionalFormatting>
  <conditionalFormatting sqref="H110:I117">
    <cfRule type="cellIs" dxfId="10455" priority="2504" stopIfTrue="1" operator="equal">
      <formula>0</formula>
    </cfRule>
  </conditionalFormatting>
  <conditionalFormatting sqref="L110:M117">
    <cfRule type="cellIs" dxfId="10454" priority="2502" stopIfTrue="1" operator="equal">
      <formula>0</formula>
    </cfRule>
  </conditionalFormatting>
  <conditionalFormatting sqref="AN110:AO117">
    <cfRule type="cellIs" dxfId="10453" priority="2501" stopIfTrue="1" operator="equal">
      <formula>0</formula>
    </cfRule>
  </conditionalFormatting>
  <conditionalFormatting sqref="AE235">
    <cfRule type="cellIs" dxfId="10452" priority="2234" stopIfTrue="1" operator="equal">
      <formula>0</formula>
    </cfRule>
  </conditionalFormatting>
  <conditionalFormatting sqref="AZ286:AZ295 BB287:BB295">
    <cfRule type="cellIs" dxfId="10451" priority="2309" stopIfTrue="1" operator="equal">
      <formula>0</formula>
    </cfRule>
  </conditionalFormatting>
  <conditionalFormatting sqref="CC286 CE286 CG286">
    <cfRule type="cellIs" dxfId="10450" priority="2277" stopIfTrue="1" operator="equal">
      <formula>0</formula>
    </cfRule>
  </conditionalFormatting>
  <conditionalFormatting sqref="CH286:CJ286">
    <cfRule type="cellIs" dxfId="10449" priority="2276" stopIfTrue="1" operator="equal">
      <formula>0</formula>
    </cfRule>
  </conditionalFormatting>
  <conditionalFormatting sqref="D197">
    <cfRule type="cellIs" dxfId="10448" priority="2497" stopIfTrue="1" operator="equal">
      <formula>0</formula>
    </cfRule>
  </conditionalFormatting>
  <conditionalFormatting sqref="F197:K197">
    <cfRule type="cellIs" dxfId="10447" priority="2496" stopIfTrue="1" operator="equal">
      <formula>0</formula>
    </cfRule>
  </conditionalFormatting>
  <conditionalFormatting sqref="CH277:CJ277">
    <cfRule type="cellIs" dxfId="10446" priority="2369" stopIfTrue="1" operator="equal">
      <formula>0</formula>
    </cfRule>
  </conditionalFormatting>
  <conditionalFormatting sqref="AH216:AK216">
    <cfRule type="cellIs" dxfId="10445" priority="2461" stopIfTrue="1" operator="equal">
      <formula>0</formula>
    </cfRule>
  </conditionalFormatting>
  <conditionalFormatting sqref="AH197:AI197 AL197:AM197">
    <cfRule type="cellIs" dxfId="10444" priority="2495" stopIfTrue="1" operator="equal">
      <formula>0</formula>
    </cfRule>
  </conditionalFormatting>
  <conditionalFormatting sqref="AJ197:AK197">
    <cfRule type="cellIs" dxfId="10443" priority="2494" stopIfTrue="1" operator="equal">
      <formula>0</formula>
    </cfRule>
  </conditionalFormatting>
  <conditionalFormatting sqref="AE216">
    <cfRule type="cellIs" dxfId="10442" priority="2218" stopIfTrue="1" operator="equal">
      <formula>0</formula>
    </cfRule>
  </conditionalFormatting>
  <conditionalFormatting sqref="AZ197">
    <cfRule type="cellIs" dxfId="10441" priority="2493" stopIfTrue="1" operator="equal">
      <formula>0</formula>
    </cfRule>
  </conditionalFormatting>
  <conditionalFormatting sqref="BE197">
    <cfRule type="cellIs" dxfId="10440" priority="2492" stopIfTrue="1" operator="equal">
      <formula>0</formula>
    </cfRule>
  </conditionalFormatting>
  <conditionalFormatting sqref="BL197:BO197">
    <cfRule type="cellIs" dxfId="10439" priority="2491" stopIfTrue="1" operator="equal">
      <formula>0</formula>
    </cfRule>
  </conditionalFormatting>
  <conditionalFormatting sqref="BK197">
    <cfRule type="cellIs" dxfId="10438" priority="2490" stopIfTrue="1" operator="equal">
      <formula>0</formula>
    </cfRule>
  </conditionalFormatting>
  <conditionalFormatting sqref="BP197">
    <cfRule type="cellIs" dxfId="10437" priority="2488" stopIfTrue="1" operator="equal">
      <formula>0</formula>
    </cfRule>
  </conditionalFormatting>
  <conditionalFormatting sqref="CH197:CJ197">
    <cfRule type="cellIs" dxfId="10436" priority="2487" stopIfTrue="1" operator="equal">
      <formula>0</formula>
    </cfRule>
  </conditionalFormatting>
  <conditionalFormatting sqref="Y217">
    <cfRule type="cellIs" dxfId="10435" priority="2266" stopIfTrue="1" operator="equal">
      <formula>0</formula>
    </cfRule>
  </conditionalFormatting>
  <conditionalFormatting sqref="CH263:CJ263">
    <cfRule type="cellIs" dxfId="10434" priority="2246" stopIfTrue="1" operator="equal">
      <formula>0</formula>
    </cfRule>
  </conditionalFormatting>
  <conditionalFormatting sqref="CI164:CJ164">
    <cfRule type="cellIs" dxfId="10433" priority="2465" stopIfTrue="1" operator="equal">
      <formula>0</formula>
    </cfRule>
  </conditionalFormatting>
  <conditionalFormatting sqref="AN275:AO275">
    <cfRule type="cellIs" dxfId="10432" priority="2467" stopIfTrue="1" operator="equal">
      <formula>0</formula>
    </cfRule>
  </conditionalFormatting>
  <conditionalFormatting sqref="BD275">
    <cfRule type="cellIs" dxfId="10431" priority="2466" stopIfTrue="1" operator="equal">
      <formula>0</formula>
    </cfRule>
  </conditionalFormatting>
  <conditionalFormatting sqref="Y319:Y328">
    <cfRule type="cellIs" dxfId="10430" priority="2434" stopIfTrue="1" operator="equal">
      <formula>0</formula>
    </cfRule>
  </conditionalFormatting>
  <conditionalFormatting sqref="V164:V170">
    <cfRule type="cellIs" dxfId="10429" priority="2098" stopIfTrue="1" operator="equal">
      <formula>0</formula>
    </cfRule>
  </conditionalFormatting>
  <conditionalFormatting sqref="V183:V184">
    <cfRule type="cellIs" dxfId="10428" priority="2097" stopIfTrue="1" operator="equal">
      <formula>0</formula>
    </cfRule>
  </conditionalFormatting>
  <conditionalFormatting sqref="Y252:Y262">
    <cfRule type="cellIs" dxfId="10427" priority="2431" stopIfTrue="1" operator="equal">
      <formula>0</formula>
    </cfRule>
  </conditionalFormatting>
  <conditionalFormatting sqref="BE308:BE317">
    <cfRule type="cellIs" dxfId="10426" priority="2302" stopIfTrue="1" operator="equal">
      <formula>0</formula>
    </cfRule>
  </conditionalFormatting>
  <conditionalFormatting sqref="AZ241:AZ250 BB241:BB250">
    <cfRule type="cellIs" dxfId="10425" priority="2427" stopIfTrue="1" operator="equal">
      <formula>0</formula>
    </cfRule>
  </conditionalFormatting>
  <conditionalFormatting sqref="BE241:BE250">
    <cfRule type="cellIs" dxfId="10424" priority="2426" stopIfTrue="1" operator="equal">
      <formula>0</formula>
    </cfRule>
  </conditionalFormatting>
  <conditionalFormatting sqref="V250">
    <cfRule type="cellIs" dxfId="10423" priority="2089" stopIfTrue="1" operator="equal">
      <formula>0</formula>
    </cfRule>
  </conditionalFormatting>
  <conditionalFormatting sqref="CC230:CE239 CG230:CG239">
    <cfRule type="cellIs" dxfId="10422" priority="2378" stopIfTrue="1" operator="equal">
      <formula>0</formula>
    </cfRule>
  </conditionalFormatting>
  <conditionalFormatting sqref="K216">
    <cfRule type="cellIs" dxfId="10421" priority="2463" stopIfTrue="1" operator="equal">
      <formula>0</formula>
    </cfRule>
  </conditionalFormatting>
  <conditionalFormatting sqref="H216:J216 F216">
    <cfRule type="cellIs" dxfId="10420" priority="2464" stopIfTrue="1" operator="equal">
      <formula>0</formula>
    </cfRule>
  </conditionalFormatting>
  <conditionalFormatting sqref="D216">
    <cfRule type="cellIs" dxfId="10419" priority="2462" stopIfTrue="1" operator="equal">
      <formula>0</formula>
    </cfRule>
  </conditionalFormatting>
  <conditionalFormatting sqref="AL216">
    <cfRule type="cellIs" dxfId="10418" priority="2460" stopIfTrue="1" operator="equal">
      <formula>0</formula>
    </cfRule>
  </conditionalFormatting>
  <conditionalFormatting sqref="AM216">
    <cfRule type="cellIs" dxfId="10417" priority="2459" stopIfTrue="1" operator="equal">
      <formula>0</formula>
    </cfRule>
  </conditionalFormatting>
  <conditionalFormatting sqref="AE211">
    <cfRule type="cellIs" dxfId="10416" priority="2226" stopIfTrue="1" operator="equal">
      <formula>0</formula>
    </cfRule>
  </conditionalFormatting>
  <conditionalFormatting sqref="BK216:BN216">
    <cfRule type="cellIs" dxfId="10415" priority="2458" stopIfTrue="1" operator="equal">
      <formula>0</formula>
    </cfRule>
  </conditionalFormatting>
  <conditionalFormatting sqref="BO216">
    <cfRule type="cellIs" dxfId="10414" priority="2457" stopIfTrue="1" operator="equal">
      <formula>0</formula>
    </cfRule>
  </conditionalFormatting>
  <conditionalFormatting sqref="BP216">
    <cfRule type="cellIs" dxfId="10413" priority="2456" stopIfTrue="1" operator="equal">
      <formula>0</formula>
    </cfRule>
  </conditionalFormatting>
  <conditionalFormatting sqref="CH216:CJ216">
    <cfRule type="cellIs" dxfId="10412" priority="2451" stopIfTrue="1" operator="equal">
      <formula>0</formula>
    </cfRule>
  </conditionalFormatting>
  <conditionalFormatting sqref="G216">
    <cfRule type="cellIs" dxfId="10411" priority="2455" stopIfTrue="1" operator="equal">
      <formula>0</formula>
    </cfRule>
  </conditionalFormatting>
  <conditionalFormatting sqref="AZ216 BB216">
    <cfRule type="cellIs" dxfId="10410" priority="2454" stopIfTrue="1" operator="equal">
      <formula>0</formula>
    </cfRule>
  </conditionalFormatting>
  <conditionalFormatting sqref="BE216">
    <cfRule type="cellIs" dxfId="10409" priority="2453" stopIfTrue="1" operator="equal">
      <formula>0</formula>
    </cfRule>
  </conditionalFormatting>
  <conditionalFormatting sqref="CC216:CE216 CG216">
    <cfRule type="cellIs" dxfId="10408" priority="2452" stopIfTrue="1" operator="equal">
      <formula>0</formula>
    </cfRule>
  </conditionalFormatting>
  <conditionalFormatting sqref="L216:M216">
    <cfRule type="cellIs" dxfId="10407" priority="2450" stopIfTrue="1" operator="equal">
      <formula>0</formula>
    </cfRule>
  </conditionalFormatting>
  <conditionalFormatting sqref="AN216:AO216">
    <cfRule type="cellIs" dxfId="10406" priority="2449" stopIfTrue="1" operator="equal">
      <formula>0</formula>
    </cfRule>
  </conditionalFormatting>
  <conditionalFormatting sqref="BF216:BI216">
    <cfRule type="cellIs" dxfId="10405" priority="2448" stopIfTrue="1" operator="equal">
      <formula>0</formula>
    </cfRule>
  </conditionalFormatting>
  <conditionalFormatting sqref="BQ216">
    <cfRule type="cellIs" dxfId="10404" priority="2447" stopIfTrue="1" operator="equal">
      <formula>0</formula>
    </cfRule>
  </conditionalFormatting>
  <conditionalFormatting sqref="BE232">
    <cfRule type="cellIs" dxfId="10403" priority="2394" stopIfTrue="1" operator="equal">
      <formula>0</formula>
    </cfRule>
  </conditionalFormatting>
  <conditionalFormatting sqref="BK330:BN330">
    <cfRule type="cellIs" dxfId="10402" priority="2446" stopIfTrue="1" operator="equal">
      <formula>0</formula>
    </cfRule>
  </conditionalFormatting>
  <conditionalFormatting sqref="AH215">
    <cfRule type="cellIs" dxfId="10401" priority="2443" stopIfTrue="1" operator="equal">
      <formula>0</formula>
    </cfRule>
  </conditionalFormatting>
  <conditionalFormatting sqref="BE143">
    <cfRule type="cellIs" dxfId="10400" priority="2445" stopIfTrue="1" operator="equal">
      <formula>0</formula>
    </cfRule>
  </conditionalFormatting>
  <conditionalFormatting sqref="BE186">
    <cfRule type="cellIs" dxfId="10399" priority="2444" stopIfTrue="1" operator="equal">
      <formula>0</formula>
    </cfRule>
  </conditionalFormatting>
  <conditionalFormatting sqref="AE22">
    <cfRule type="cellIs" dxfId="10398" priority="2200" stopIfTrue="1" operator="equal">
      <formula>0</formula>
    </cfRule>
  </conditionalFormatting>
  <conditionalFormatting sqref="AE11">
    <cfRule type="cellIs" dxfId="10397" priority="2199" stopIfTrue="1" operator="equal">
      <formula>0</formula>
    </cfRule>
  </conditionalFormatting>
  <conditionalFormatting sqref="AE88">
    <cfRule type="cellIs" dxfId="10396" priority="2197" stopIfTrue="1" operator="equal">
      <formula>0</formula>
    </cfRule>
  </conditionalFormatting>
  <conditionalFormatting sqref="AE252">
    <cfRule type="cellIs" dxfId="10395" priority="2196" stopIfTrue="1" operator="equal">
      <formula>0</formula>
    </cfRule>
  </conditionalFormatting>
  <conditionalFormatting sqref="AE281">
    <cfRule type="cellIs" dxfId="10394" priority="2195" stopIfTrue="1" operator="equal">
      <formula>0</formula>
    </cfRule>
  </conditionalFormatting>
  <conditionalFormatting sqref="AE286">
    <cfRule type="cellIs" dxfId="10393" priority="2194" stopIfTrue="1" operator="equal">
      <formula>0</formula>
    </cfRule>
  </conditionalFormatting>
  <conditionalFormatting sqref="AZ48:BA48">
    <cfRule type="cellIs" dxfId="10392" priority="2442" stopIfTrue="1" operator="equal">
      <formula>0</formula>
    </cfRule>
  </conditionalFormatting>
  <conditionalFormatting sqref="BE48">
    <cfRule type="cellIs" dxfId="10391" priority="2441" stopIfTrue="1" operator="equal">
      <formula>0</formula>
    </cfRule>
  </conditionalFormatting>
  <conditionalFormatting sqref="BB48">
    <cfRule type="cellIs" dxfId="10390" priority="2440" stopIfTrue="1" operator="equal">
      <formula>0</formula>
    </cfRule>
  </conditionalFormatting>
  <conditionalFormatting sqref="BD48">
    <cfRule type="cellIs" dxfId="10389" priority="2439" stopIfTrue="1" operator="equal">
      <formula>0</formula>
    </cfRule>
  </conditionalFormatting>
  <conditionalFormatting sqref="V275">
    <cfRule type="cellIs" dxfId="10388" priority="2053" stopIfTrue="1" operator="equal">
      <formula>0</formula>
    </cfRule>
  </conditionalFormatting>
  <conditionalFormatting sqref="V217">
    <cfRule type="cellIs" dxfId="10387" priority="2050" stopIfTrue="1" operator="equal">
      <formula>0</formula>
    </cfRule>
  </conditionalFormatting>
  <conditionalFormatting sqref="Y277:Y284">
    <cfRule type="cellIs" dxfId="10386" priority="2438" stopIfTrue="1" operator="equal">
      <formula>0</formula>
    </cfRule>
  </conditionalFormatting>
  <conditionalFormatting sqref="Y286:Y295">
    <cfRule type="cellIs" dxfId="10385" priority="2437" stopIfTrue="1" operator="equal">
      <formula>0</formula>
    </cfRule>
  </conditionalFormatting>
  <conditionalFormatting sqref="Y297:Y306">
    <cfRule type="cellIs" dxfId="10384" priority="2436" stopIfTrue="1" operator="equal">
      <formula>0</formula>
    </cfRule>
  </conditionalFormatting>
  <conditionalFormatting sqref="Y308:Y317">
    <cfRule type="cellIs" dxfId="10383" priority="2435" stopIfTrue="1" operator="equal">
      <formula>0</formula>
    </cfRule>
  </conditionalFormatting>
  <conditionalFormatting sqref="BE237">
    <cfRule type="cellIs" dxfId="10382" priority="2389" stopIfTrue="1" operator="equal">
      <formula>0</formula>
    </cfRule>
  </conditionalFormatting>
  <conditionalFormatting sqref="Y230:Y239">
    <cfRule type="cellIs" dxfId="10381" priority="2433" stopIfTrue="1" operator="equal">
      <formula>0</formula>
    </cfRule>
  </conditionalFormatting>
  <conditionalFormatting sqref="Y241:Y250">
    <cfRule type="cellIs" dxfId="10380" priority="2432" stopIfTrue="1" operator="equal">
      <formula>0</formula>
    </cfRule>
  </conditionalFormatting>
  <conditionalFormatting sqref="BF231:BI231">
    <cfRule type="cellIs" dxfId="10379" priority="2386" stopIfTrue="1" operator="equal">
      <formula>0</formula>
    </cfRule>
  </conditionalFormatting>
  <conditionalFormatting sqref="BF232:BI232">
    <cfRule type="cellIs" dxfId="10378" priority="2385" stopIfTrue="1" operator="equal">
      <formula>0</formula>
    </cfRule>
  </conditionalFormatting>
  <conditionalFormatting sqref="BF233:BI233">
    <cfRule type="cellIs" dxfId="10377" priority="2384" stopIfTrue="1" operator="equal">
      <formula>0</formula>
    </cfRule>
  </conditionalFormatting>
  <conditionalFormatting sqref="BF239:BI239">
    <cfRule type="cellIs" dxfId="10376" priority="2428" stopIfTrue="1" operator="equal">
      <formula>0</formula>
    </cfRule>
  </conditionalFormatting>
  <conditionalFormatting sqref="BF235:BI235">
    <cfRule type="cellIs" dxfId="10375" priority="2382" stopIfTrue="1" operator="equal">
      <formula>0</formula>
    </cfRule>
  </conditionalFormatting>
  <conditionalFormatting sqref="BF236:BI236">
    <cfRule type="cellIs" dxfId="10374" priority="2381" stopIfTrue="1" operator="equal">
      <formula>0</formula>
    </cfRule>
  </conditionalFormatting>
  <conditionalFormatting sqref="BF241:BI250">
    <cfRule type="cellIs" dxfId="10373" priority="2425" stopIfTrue="1" operator="equal">
      <formula>0</formula>
    </cfRule>
  </conditionalFormatting>
  <conditionalFormatting sqref="BA231">
    <cfRule type="cellIs" dxfId="10372" priority="2420" stopIfTrue="1" operator="equal">
      <formula>0</formula>
    </cfRule>
  </conditionalFormatting>
  <conditionalFormatting sqref="BA232">
    <cfRule type="cellIs" dxfId="10371" priority="2419" stopIfTrue="1" operator="equal">
      <formula>0</formula>
    </cfRule>
  </conditionalFormatting>
  <conditionalFormatting sqref="BA233">
    <cfRule type="cellIs" dxfId="10370" priority="2418" stopIfTrue="1" operator="equal">
      <formula>0</formula>
    </cfRule>
  </conditionalFormatting>
  <conditionalFormatting sqref="BA234">
    <cfRule type="cellIs" dxfId="10369" priority="2417" stopIfTrue="1" operator="equal">
      <formula>0</formula>
    </cfRule>
  </conditionalFormatting>
  <conditionalFormatting sqref="BA236">
    <cfRule type="cellIs" dxfId="10368" priority="2416" stopIfTrue="1" operator="equal">
      <formula>0</formula>
    </cfRule>
  </conditionalFormatting>
  <conditionalFormatting sqref="BA237">
    <cfRule type="cellIs" dxfId="10367" priority="2415" stopIfTrue="1" operator="equal">
      <formula>0</formula>
    </cfRule>
  </conditionalFormatting>
  <conditionalFormatting sqref="BB230">
    <cfRule type="cellIs" dxfId="10366" priority="2414" stopIfTrue="1" operator="equal">
      <formula>0</formula>
    </cfRule>
  </conditionalFormatting>
  <conditionalFormatting sqref="BB231">
    <cfRule type="cellIs" dxfId="10365" priority="2413" stopIfTrue="1" operator="equal">
      <formula>0</formula>
    </cfRule>
  </conditionalFormatting>
  <conditionalFormatting sqref="BB232">
    <cfRule type="cellIs" dxfId="10364" priority="2412" stopIfTrue="1" operator="equal">
      <formula>0</formula>
    </cfRule>
  </conditionalFormatting>
  <conditionalFormatting sqref="BB233">
    <cfRule type="cellIs" dxfId="10363" priority="2411" stopIfTrue="1" operator="equal">
      <formula>0</formula>
    </cfRule>
  </conditionalFormatting>
  <conditionalFormatting sqref="BB234">
    <cfRule type="cellIs" dxfId="10362" priority="2410" stopIfTrue="1" operator="equal">
      <formula>0</formula>
    </cfRule>
  </conditionalFormatting>
  <conditionalFormatting sqref="BB235">
    <cfRule type="cellIs" dxfId="10361" priority="2409" stopIfTrue="1" operator="equal">
      <formula>0</formula>
    </cfRule>
  </conditionalFormatting>
  <conditionalFormatting sqref="BB236">
    <cfRule type="cellIs" dxfId="10360" priority="2408" stopIfTrue="1" operator="equal">
      <formula>0</formula>
    </cfRule>
  </conditionalFormatting>
  <conditionalFormatting sqref="BB237">
    <cfRule type="cellIs" dxfId="10359" priority="2407" stopIfTrue="1" operator="equal">
      <formula>0</formula>
    </cfRule>
  </conditionalFormatting>
  <conditionalFormatting sqref="BB238">
    <cfRule type="cellIs" dxfId="10358" priority="2406" stopIfTrue="1" operator="equal">
      <formula>0</formula>
    </cfRule>
  </conditionalFormatting>
  <conditionalFormatting sqref="BD230">
    <cfRule type="cellIs" dxfId="10357" priority="2405" stopIfTrue="1" operator="equal">
      <formula>0</formula>
    </cfRule>
  </conditionalFormatting>
  <conditionalFormatting sqref="BD231">
    <cfRule type="cellIs" dxfId="10356" priority="2404" stopIfTrue="1" operator="equal">
      <formula>0</formula>
    </cfRule>
  </conditionalFormatting>
  <conditionalFormatting sqref="BD232">
    <cfRule type="cellIs" dxfId="10355" priority="2403" stopIfTrue="1" operator="equal">
      <formula>0</formula>
    </cfRule>
  </conditionalFormatting>
  <conditionalFormatting sqref="BD233">
    <cfRule type="cellIs" dxfId="10354" priority="2402" stopIfTrue="1" operator="equal">
      <formula>0</formula>
    </cfRule>
  </conditionalFormatting>
  <conditionalFormatting sqref="BD234">
    <cfRule type="cellIs" dxfId="10353" priority="2401" stopIfTrue="1" operator="equal">
      <formula>0</formula>
    </cfRule>
  </conditionalFormatting>
  <conditionalFormatting sqref="BD235">
    <cfRule type="cellIs" dxfId="10352" priority="2400" stopIfTrue="1" operator="equal">
      <formula>0</formula>
    </cfRule>
  </conditionalFormatting>
  <conditionalFormatting sqref="BD236">
    <cfRule type="cellIs" dxfId="10351" priority="2399" stopIfTrue="1" operator="equal">
      <formula>0</formula>
    </cfRule>
  </conditionalFormatting>
  <conditionalFormatting sqref="BD237">
    <cfRule type="cellIs" dxfId="10350" priority="2398" stopIfTrue="1" operator="equal">
      <formula>0</formula>
    </cfRule>
  </conditionalFormatting>
  <conditionalFormatting sqref="BD238">
    <cfRule type="cellIs" dxfId="10349" priority="2397" stopIfTrue="1" operator="equal">
      <formula>0</formula>
    </cfRule>
  </conditionalFormatting>
  <conditionalFormatting sqref="BE230">
    <cfRule type="cellIs" dxfId="10348" priority="2396" stopIfTrue="1" operator="equal">
      <formula>0</formula>
    </cfRule>
  </conditionalFormatting>
  <conditionalFormatting sqref="BE231">
    <cfRule type="cellIs" dxfId="10347" priority="2395" stopIfTrue="1" operator="equal">
      <formula>0</formula>
    </cfRule>
  </conditionalFormatting>
  <conditionalFormatting sqref="BE233">
    <cfRule type="cellIs" dxfId="10346" priority="2393" stopIfTrue="1" operator="equal">
      <formula>0</formula>
    </cfRule>
  </conditionalFormatting>
  <conditionalFormatting sqref="BE234">
    <cfRule type="cellIs" dxfId="10345" priority="2392" stopIfTrue="1" operator="equal">
      <formula>0</formula>
    </cfRule>
  </conditionalFormatting>
  <conditionalFormatting sqref="BE235">
    <cfRule type="cellIs" dxfId="10344" priority="2391" stopIfTrue="1" operator="equal">
      <formula>0</formula>
    </cfRule>
  </conditionalFormatting>
  <conditionalFormatting sqref="BE236">
    <cfRule type="cellIs" dxfId="10343" priority="2390" stopIfTrue="1" operator="equal">
      <formula>0</formula>
    </cfRule>
  </conditionalFormatting>
  <conditionalFormatting sqref="BE238">
    <cfRule type="cellIs" dxfId="10342" priority="2388" stopIfTrue="1" operator="equal">
      <formula>0</formula>
    </cfRule>
  </conditionalFormatting>
  <conditionalFormatting sqref="BF230:BI230">
    <cfRule type="cellIs" dxfId="10341" priority="2387" stopIfTrue="1" operator="equal">
      <formula>0</formula>
    </cfRule>
  </conditionalFormatting>
  <conditionalFormatting sqref="BF234:BI234">
    <cfRule type="cellIs" dxfId="10340" priority="2383" stopIfTrue="1" operator="equal">
      <formula>0</formula>
    </cfRule>
  </conditionalFormatting>
  <conditionalFormatting sqref="BF237:BI237">
    <cfRule type="cellIs" dxfId="10339" priority="2380" stopIfTrue="1" operator="equal">
      <formula>0</formula>
    </cfRule>
  </conditionalFormatting>
  <conditionalFormatting sqref="BF238:BI238">
    <cfRule type="cellIs" dxfId="10338" priority="2379" stopIfTrue="1" operator="equal">
      <formula>0</formula>
    </cfRule>
  </conditionalFormatting>
  <conditionalFormatting sqref="CH230:CJ239">
    <cfRule type="cellIs" dxfId="10337" priority="2377" stopIfTrue="1" operator="equal">
      <formula>0</formula>
    </cfRule>
  </conditionalFormatting>
  <conditionalFormatting sqref="CC252:CE252 CC253:CC262 CE253:CE262 CG252:CG262">
    <cfRule type="cellIs" dxfId="10336" priority="2374" stopIfTrue="1" operator="equal">
      <formula>0</formula>
    </cfRule>
  </conditionalFormatting>
  <conditionalFormatting sqref="CH252:CJ262">
    <cfRule type="cellIs" dxfId="10335" priority="2373" stopIfTrue="1" operator="equal">
      <formula>0</formula>
    </cfRule>
  </conditionalFormatting>
  <conditionalFormatting sqref="CH264:CJ264">
    <cfRule type="cellIs" dxfId="10334" priority="2371" stopIfTrue="1" operator="equal">
      <formula>0</formula>
    </cfRule>
  </conditionalFormatting>
  <conditionalFormatting sqref="CC264 CE264 CG264">
    <cfRule type="cellIs" dxfId="10333" priority="2372" stopIfTrue="1" operator="equal">
      <formula>0</formula>
    </cfRule>
  </conditionalFormatting>
  <conditionalFormatting sqref="CC277 CE277 CG277">
    <cfRule type="cellIs" dxfId="10332" priority="2370" stopIfTrue="1" operator="equal">
      <formula>0</formula>
    </cfRule>
  </conditionalFormatting>
  <conditionalFormatting sqref="Y208:Y210">
    <cfRule type="cellIs" dxfId="10331" priority="2368" stopIfTrue="1" operator="equal">
      <formula>0</formula>
    </cfRule>
  </conditionalFormatting>
  <conditionalFormatting sqref="D210">
    <cfRule type="cellIs" dxfId="10330" priority="2367" stopIfTrue="1" operator="equal">
      <formula>0</formula>
    </cfRule>
  </conditionalFormatting>
  <conditionalFormatting sqref="K210">
    <cfRule type="cellIs" dxfId="10329" priority="2364" stopIfTrue="1" operator="equal">
      <formula>0</formula>
    </cfRule>
  </conditionalFormatting>
  <conditionalFormatting sqref="H210:J210">
    <cfRule type="cellIs" dxfId="10328" priority="2366" stopIfTrue="1" operator="equal">
      <formula>0</formula>
    </cfRule>
  </conditionalFormatting>
  <conditionalFormatting sqref="F210">
    <cfRule type="cellIs" dxfId="10327" priority="2365" stopIfTrue="1" operator="equal">
      <formula>0</formula>
    </cfRule>
  </conditionalFormatting>
  <conditionalFormatting sqref="G210">
    <cfRule type="cellIs" dxfId="10326" priority="2363" stopIfTrue="1" operator="equal">
      <formula>0</formula>
    </cfRule>
  </conditionalFormatting>
  <conditionalFormatting sqref="D209">
    <cfRule type="cellIs" dxfId="10325" priority="2362" stopIfTrue="1" operator="equal">
      <formula>0</formula>
    </cfRule>
  </conditionalFormatting>
  <conditionalFormatting sqref="K209">
    <cfRule type="cellIs" dxfId="10324" priority="2359" stopIfTrue="1" operator="equal">
      <formula>0</formula>
    </cfRule>
  </conditionalFormatting>
  <conditionalFormatting sqref="H209:J209">
    <cfRule type="cellIs" dxfId="10323" priority="2361" stopIfTrue="1" operator="equal">
      <formula>0</formula>
    </cfRule>
  </conditionalFormatting>
  <conditionalFormatting sqref="F209">
    <cfRule type="cellIs" dxfId="10322" priority="2360" stopIfTrue="1" operator="equal">
      <formula>0</formula>
    </cfRule>
  </conditionalFormatting>
  <conditionalFormatting sqref="G209">
    <cfRule type="cellIs" dxfId="10321" priority="2358" stopIfTrue="1" operator="equal">
      <formula>0</formula>
    </cfRule>
  </conditionalFormatting>
  <conditionalFormatting sqref="L209:M209">
    <cfRule type="cellIs" dxfId="10320" priority="2357" stopIfTrue="1" operator="equal">
      <formula>0</formula>
    </cfRule>
  </conditionalFormatting>
  <conditionalFormatting sqref="O151">
    <cfRule type="cellIs" dxfId="10319" priority="2142" stopIfTrue="1" operator="equal">
      <formula>0</formula>
    </cfRule>
  </conditionalFormatting>
  <conditionalFormatting sqref="AV63">
    <cfRule type="cellIs" dxfId="10318" priority="2015" stopIfTrue="1" operator="equal">
      <formula>0</formula>
    </cfRule>
  </conditionalFormatting>
  <conditionalFormatting sqref="AQ275:AS275 AQ277:AS284 AU277:AU284 AU275">
    <cfRule type="cellIs" dxfId="10317" priority="2014" stopIfTrue="1" operator="equal">
      <formula>0</formula>
    </cfRule>
  </conditionalFormatting>
  <conditionalFormatting sqref="AG196:AL196">
    <cfRule type="cellIs" dxfId="10316" priority="2331" stopIfTrue="1" operator="equal">
      <formula>0</formula>
    </cfRule>
  </conditionalFormatting>
  <conditionalFormatting sqref="AV182">
    <cfRule type="cellIs" dxfId="10315" priority="1982" stopIfTrue="1" operator="equal">
      <formula>0</formula>
    </cfRule>
  </conditionalFormatting>
  <conditionalFormatting sqref="O175:O181">
    <cfRule type="cellIs" dxfId="10314" priority="2127" stopIfTrue="1" operator="equal">
      <formula>0</formula>
    </cfRule>
  </conditionalFormatting>
  <conditionalFormatting sqref="BP196">
    <cfRule type="cellIs" dxfId="10313" priority="2328" stopIfTrue="1" operator="equal">
      <formula>0</formula>
    </cfRule>
  </conditionalFormatting>
  <conditionalFormatting sqref="BA144">
    <cfRule type="cellIs" dxfId="10312" priority="2284" stopIfTrue="1" operator="equal">
      <formula>0</formula>
    </cfRule>
  </conditionalFormatting>
  <conditionalFormatting sqref="L196:M196">
    <cfRule type="cellIs" dxfId="10311" priority="2327" stopIfTrue="1" operator="equal">
      <formula>0</formula>
    </cfRule>
  </conditionalFormatting>
  <conditionalFormatting sqref="AD196:AE196">
    <cfRule type="cellIs" dxfId="10310" priority="2326" stopIfTrue="1" operator="equal">
      <formula>0</formula>
    </cfRule>
  </conditionalFormatting>
  <conditionalFormatting sqref="AN196:AO196">
    <cfRule type="cellIs" dxfId="10309" priority="2325" stopIfTrue="1" operator="equal">
      <formula>0</formula>
    </cfRule>
  </conditionalFormatting>
  <conditionalFormatting sqref="AS261:AS262 AP262:AQ262 AP261 AU261:AU262">
    <cfRule type="cellIs" dxfId="10308" priority="1977" stopIfTrue="1" operator="equal">
      <formula>0</formula>
    </cfRule>
  </conditionalFormatting>
  <conditionalFormatting sqref="BQ196">
    <cfRule type="cellIs" dxfId="10307" priority="2323" stopIfTrue="1" operator="equal">
      <formula>0</formula>
    </cfRule>
  </conditionalFormatting>
  <conditionalFormatting sqref="AE234">
    <cfRule type="cellIs" dxfId="10306" priority="2233" stopIfTrue="1" operator="equal">
      <formula>0</formula>
    </cfRule>
  </conditionalFormatting>
  <conditionalFormatting sqref="CC278:CC284 CE278:CE284 CG278:CG284">
    <cfRule type="cellIs" dxfId="10305" priority="2322" stopIfTrue="1" operator="equal">
      <formula>0</formula>
    </cfRule>
  </conditionalFormatting>
  <conditionalFormatting sqref="AZ319:AZ328 BB319:BB328">
    <cfRule type="cellIs" dxfId="10304" priority="2300" stopIfTrue="1" operator="equal">
      <formula>0</formula>
    </cfRule>
  </conditionalFormatting>
  <conditionalFormatting sqref="BE319:BE328">
    <cfRule type="cellIs" dxfId="10303" priority="2299" stopIfTrue="1" operator="equal">
      <formula>0</formula>
    </cfRule>
  </conditionalFormatting>
  <conditionalFormatting sqref="BF319:BI328">
    <cfRule type="cellIs" dxfId="10302" priority="2298" stopIfTrue="1" operator="equal">
      <formula>0</formula>
    </cfRule>
  </conditionalFormatting>
  <conditionalFormatting sqref="AB78:AB86 W78:Z86">
    <cfRule type="cellIs" dxfId="10301" priority="2319" stopIfTrue="1" operator="equal">
      <formula>0</formula>
    </cfRule>
  </conditionalFormatting>
  <conditionalFormatting sqref="AC78:AC86">
    <cfRule type="cellIs" dxfId="10300" priority="2318" stopIfTrue="1" operator="equal">
      <formula>0</formula>
    </cfRule>
  </conditionalFormatting>
  <conditionalFormatting sqref="AD79:AE86 AD78">
    <cfRule type="cellIs" dxfId="10299" priority="2317" stopIfTrue="1" operator="equal">
      <formula>0</formula>
    </cfRule>
  </conditionalFormatting>
  <conditionalFormatting sqref="BA208">
    <cfRule type="cellIs" dxfId="10298" priority="2316" stopIfTrue="1" operator="equal">
      <formula>0</formula>
    </cfRule>
  </conditionalFormatting>
  <conditionalFormatting sqref="AZ264:AZ273 BB264:BB273">
    <cfRule type="cellIs" dxfId="10297" priority="2315" stopIfTrue="1" operator="equal">
      <formula>0</formula>
    </cfRule>
  </conditionalFormatting>
  <conditionalFormatting sqref="BE264:BE273">
    <cfRule type="cellIs" dxfId="10296" priority="2314" stopIfTrue="1" operator="equal">
      <formula>0</formula>
    </cfRule>
  </conditionalFormatting>
  <conditionalFormatting sqref="BF264:BI273">
    <cfRule type="cellIs" dxfId="10295" priority="2313" stopIfTrue="1" operator="equal">
      <formula>0</formula>
    </cfRule>
  </conditionalFormatting>
  <conditionalFormatting sqref="AZ277:AZ284 BB277:BB284">
    <cfRule type="cellIs" dxfId="10294" priority="2312" stopIfTrue="1" operator="equal">
      <formula>0</formula>
    </cfRule>
  </conditionalFormatting>
  <conditionalFormatting sqref="BE277:BE284">
    <cfRule type="cellIs" dxfId="10293" priority="2311" stopIfTrue="1" operator="equal">
      <formula>0</formula>
    </cfRule>
  </conditionalFormatting>
  <conditionalFormatting sqref="BF277:BI284">
    <cfRule type="cellIs" dxfId="10292" priority="2310" stopIfTrue="1" operator="equal">
      <formula>0</formula>
    </cfRule>
  </conditionalFormatting>
  <conditionalFormatting sqref="BE286:BE295">
    <cfRule type="cellIs" dxfId="10291" priority="2308" stopIfTrue="1" operator="equal">
      <formula>0</formula>
    </cfRule>
  </conditionalFormatting>
  <conditionalFormatting sqref="BF286:BI295">
    <cfRule type="cellIs" dxfId="10290" priority="2307" stopIfTrue="1" operator="equal">
      <formula>0</formula>
    </cfRule>
  </conditionalFormatting>
  <conditionalFormatting sqref="AZ297:AZ306 BB297:BB306">
    <cfRule type="cellIs" dxfId="10289" priority="2306" stopIfTrue="1" operator="equal">
      <formula>0</formula>
    </cfRule>
  </conditionalFormatting>
  <conditionalFormatting sqref="BE297:BE306">
    <cfRule type="cellIs" dxfId="10288" priority="2305" stopIfTrue="1" operator="equal">
      <formula>0</formula>
    </cfRule>
  </conditionalFormatting>
  <conditionalFormatting sqref="BF297:BI306">
    <cfRule type="cellIs" dxfId="10287" priority="2304" stopIfTrue="1" operator="equal">
      <formula>0</formula>
    </cfRule>
  </conditionalFormatting>
  <conditionalFormatting sqref="AZ308:AZ317 BB308:BB317">
    <cfRule type="cellIs" dxfId="10286" priority="2303" stopIfTrue="1" operator="equal">
      <formula>0</formula>
    </cfRule>
  </conditionalFormatting>
  <conditionalFormatting sqref="BF308:BI317">
    <cfRule type="cellIs" dxfId="10285" priority="2301" stopIfTrue="1" operator="equal">
      <formula>0</formula>
    </cfRule>
  </conditionalFormatting>
  <conditionalFormatting sqref="AZ341:AZ343 BB341:BB343 BB351:BB352 AZ351:AZ352 BB345:BB348 AZ345:AZ348">
    <cfRule type="cellIs" dxfId="10284" priority="2294" stopIfTrue="1" operator="equal">
      <formula>0</formula>
    </cfRule>
  </conditionalFormatting>
  <conditionalFormatting sqref="BE341:BE343 BE351:BE352 BE345:BE348">
    <cfRule type="cellIs" dxfId="10283" priority="2293" stopIfTrue="1" operator="equal">
      <formula>0</formula>
    </cfRule>
  </conditionalFormatting>
  <conditionalFormatting sqref="BF341:BI343 BF351:BI352 BF345:BI348">
    <cfRule type="cellIs" dxfId="10282" priority="2292" stopIfTrue="1" operator="equal">
      <formula>0</formula>
    </cfRule>
  </conditionalFormatting>
  <conditionalFormatting sqref="AZ330:AZ339 BB330:BB339">
    <cfRule type="cellIs" dxfId="10281" priority="2297" stopIfTrue="1" operator="equal">
      <formula>0</formula>
    </cfRule>
  </conditionalFormatting>
  <conditionalFormatting sqref="BE330:BE339">
    <cfRule type="cellIs" dxfId="10280" priority="2296" stopIfTrue="1" operator="equal">
      <formula>0</formula>
    </cfRule>
  </conditionalFormatting>
  <conditionalFormatting sqref="BF330:BI339">
    <cfRule type="cellIs" dxfId="10279" priority="2295" stopIfTrue="1" operator="equal">
      <formula>0</formula>
    </cfRule>
  </conditionalFormatting>
  <conditionalFormatting sqref="AV118">
    <cfRule type="cellIs" dxfId="10278" priority="1892" stopIfTrue="1" operator="equal">
      <formula>0</formula>
    </cfRule>
  </conditionalFormatting>
  <conditionalFormatting sqref="AW86:AX86">
    <cfRule type="cellIs" dxfId="10277" priority="1850" stopIfTrue="1" operator="equal">
      <formula>0</formula>
    </cfRule>
  </conditionalFormatting>
  <conditionalFormatting sqref="AQ84">
    <cfRule type="cellIs" dxfId="10276" priority="1845" stopIfTrue="1" operator="equal">
      <formula>0</formula>
    </cfRule>
  </conditionalFormatting>
  <conditionalFormatting sqref="AP43">
    <cfRule type="cellIs" dxfId="10275" priority="1844" stopIfTrue="1" operator="equal">
      <formula>0</formula>
    </cfRule>
  </conditionalFormatting>
  <conditionalFormatting sqref="AW118:AX118">
    <cfRule type="cellIs" dxfId="10274" priority="1847" stopIfTrue="1" operator="equal">
      <formula>0</formula>
    </cfRule>
  </conditionalFormatting>
  <conditionalFormatting sqref="AW119:AX119">
    <cfRule type="cellIs" dxfId="10273" priority="1849" stopIfTrue="1" operator="equal">
      <formula>0</formula>
    </cfRule>
  </conditionalFormatting>
  <conditionalFormatting sqref="AQ272:AR272">
    <cfRule type="cellIs" dxfId="10272" priority="1843" stopIfTrue="1" operator="equal">
      <formula>0</formula>
    </cfRule>
  </conditionalFormatting>
  <conditionalFormatting sqref="AU118">
    <cfRule type="cellIs" dxfId="10271" priority="1891" stopIfTrue="1" operator="equal">
      <formula>0</formula>
    </cfRule>
  </conditionalFormatting>
  <conditionalFormatting sqref="AQ209">
    <cfRule type="cellIs" dxfId="10270" priority="1883" stopIfTrue="1" operator="equal">
      <formula>0</formula>
    </cfRule>
  </conditionalFormatting>
  <conditionalFormatting sqref="AX222:AX224 AX226:AX228">
    <cfRule type="cellIs" dxfId="10269" priority="1866" stopIfTrue="1" operator="equal">
      <formula>0</formula>
    </cfRule>
  </conditionalFormatting>
  <conditionalFormatting sqref="AW43:AX43">
    <cfRule type="cellIs" dxfId="10268" priority="1875" stopIfTrue="1" operator="equal">
      <formula>0</formula>
    </cfRule>
  </conditionalFormatting>
  <conditionalFormatting sqref="AS118">
    <cfRule type="cellIs" dxfId="10267" priority="1890" stopIfTrue="1" operator="equal">
      <formula>0</formula>
    </cfRule>
  </conditionalFormatting>
  <conditionalFormatting sqref="AR118">
    <cfRule type="cellIs" dxfId="10266" priority="1889" stopIfTrue="1" operator="equal">
      <formula>0</formula>
    </cfRule>
  </conditionalFormatting>
  <conditionalFormatting sqref="AQ118">
    <cfRule type="cellIs" dxfId="10265" priority="1888" stopIfTrue="1" operator="equal">
      <formula>0</formula>
    </cfRule>
  </conditionalFormatting>
  <conditionalFormatting sqref="AQ308:AQ316">
    <cfRule type="cellIs" dxfId="10264" priority="1887" stopIfTrue="1" operator="equal">
      <formula>0</formula>
    </cfRule>
  </conditionalFormatting>
  <conditionalFormatting sqref="AX221">
    <cfRule type="cellIs" dxfId="10263" priority="1865" stopIfTrue="1" operator="equal">
      <formula>0</formula>
    </cfRule>
  </conditionalFormatting>
  <conditionalFormatting sqref="AU77">
    <cfRule type="cellIs" dxfId="10262" priority="1837" stopIfTrue="1" operator="equal">
      <formula>0</formula>
    </cfRule>
  </conditionalFormatting>
  <conditionalFormatting sqref="BT185:BY185 BT195:BY195 BU206 BX206:BY206">
    <cfRule type="cellIs" dxfId="10261" priority="1746" stopIfTrue="1" operator="equal">
      <formula>0</formula>
    </cfRule>
  </conditionalFormatting>
  <conditionalFormatting sqref="AP65:AQ65 AS65 AU65:AX65">
    <cfRule type="cellIs" dxfId="10260" priority="1823" stopIfTrue="1" operator="equal">
      <formula>0</formula>
    </cfRule>
  </conditionalFormatting>
  <conditionalFormatting sqref="AQ222">
    <cfRule type="cellIs" dxfId="10259" priority="1886" stopIfTrue="1" operator="equal">
      <formula>0</formula>
    </cfRule>
  </conditionalFormatting>
  <conditionalFormatting sqref="AQ77">
    <cfRule type="cellIs" dxfId="10258" priority="1835" stopIfTrue="1" operator="equal">
      <formula>0</formula>
    </cfRule>
  </conditionalFormatting>
  <conditionalFormatting sqref="AW171:AX171 AW173:AX173">
    <cfRule type="cellIs" dxfId="10257" priority="1872" stopIfTrue="1" operator="equal">
      <formula>0</formula>
    </cfRule>
  </conditionalFormatting>
  <conditionalFormatting sqref="AS100:AS106">
    <cfRule type="cellIs" dxfId="10256" priority="1884" stopIfTrue="1" operator="equal">
      <formula>0</formula>
    </cfRule>
  </conditionalFormatting>
  <conditionalFormatting sqref="AQ100:AQ106">
    <cfRule type="cellIs" dxfId="10255" priority="1882" stopIfTrue="1" operator="equal">
      <formula>0</formula>
    </cfRule>
  </conditionalFormatting>
  <conditionalFormatting sqref="AW64:AX64">
    <cfRule type="cellIs" dxfId="10254" priority="1879" stopIfTrue="1" operator="equal">
      <formula>0</formula>
    </cfRule>
  </conditionalFormatting>
  <conditionalFormatting sqref="AW89:AX95">
    <cfRule type="cellIs" dxfId="10253" priority="1832" stopIfTrue="1" operator="equal">
      <formula>0</formula>
    </cfRule>
  </conditionalFormatting>
  <conditionalFormatting sqref="AW271:AX271">
    <cfRule type="cellIs" dxfId="10252" priority="1860" stopIfTrue="1" operator="equal">
      <formula>0</formula>
    </cfRule>
  </conditionalFormatting>
  <conditionalFormatting sqref="AW352:AX352">
    <cfRule type="cellIs" dxfId="10251" priority="1881" stopIfTrue="1" operator="equal">
      <formula>0</formula>
    </cfRule>
  </conditionalFormatting>
  <conditionalFormatting sqref="AW261:AX261">
    <cfRule type="cellIs" dxfId="10250" priority="1864" stopIfTrue="1" operator="equal">
      <formula>0</formula>
    </cfRule>
  </conditionalFormatting>
  <conditionalFormatting sqref="AW229:AX229 AW142:AX142 AW130:AX130 AW20:AX20 AW10:AX10 AW120:AX120 AW174:AX174 AW163:AX163 AW274:AX274 AW264:AX270 AW54:AX54 AW251:AX251 AW32:AX32 AW306:AX307 AW66:AX76 AW329:AX329 AW286:AX296 AW153:AX160 AW87:AX87 AW351:AX351 AW96:AX98 AW56:AX63">
    <cfRule type="cellIs" dxfId="10249" priority="1880" stopIfTrue="1" operator="equal">
      <formula>0</formula>
    </cfRule>
  </conditionalFormatting>
  <conditionalFormatting sqref="AW317:AX317">
    <cfRule type="cellIs" dxfId="10248" priority="1877" stopIfTrue="1" operator="equal">
      <formula>0</formula>
    </cfRule>
  </conditionalFormatting>
  <conditionalFormatting sqref="AW185:AX195 AW199:AX206">
    <cfRule type="cellIs" dxfId="10247" priority="1876" stopIfTrue="1" operator="equal">
      <formula>0</formula>
    </cfRule>
  </conditionalFormatting>
  <conditionalFormatting sqref="AW109:AX109">
    <cfRule type="cellIs" dxfId="10246" priority="1878" stopIfTrue="1" operator="equal">
      <formula>0</formula>
    </cfRule>
  </conditionalFormatting>
  <conditionalFormatting sqref="AV100:AV106">
    <cfRule type="cellIs" dxfId="10245" priority="1885" stopIfTrue="1" operator="equal">
      <formula>0</formula>
    </cfRule>
  </conditionalFormatting>
  <conditionalFormatting sqref="AW128:AX128">
    <cfRule type="cellIs" dxfId="10244" priority="1874" stopIfTrue="1" operator="equal">
      <formula>0</formula>
    </cfRule>
  </conditionalFormatting>
  <conditionalFormatting sqref="AW162:AX162">
    <cfRule type="cellIs" dxfId="10243" priority="1873" stopIfTrue="1" operator="equal">
      <formula>0</formula>
    </cfRule>
  </conditionalFormatting>
  <conditionalFormatting sqref="AW172:AX172">
    <cfRule type="cellIs" dxfId="10242" priority="1871" stopIfTrue="1" operator="equal">
      <formula>0</formula>
    </cfRule>
  </conditionalFormatting>
  <conditionalFormatting sqref="AW164:AX170">
    <cfRule type="cellIs" dxfId="10241" priority="1870" stopIfTrue="1" operator="equal">
      <formula>0</formula>
    </cfRule>
  </conditionalFormatting>
  <conditionalFormatting sqref="AW183:AX184">
    <cfRule type="cellIs" dxfId="10240" priority="1869" stopIfTrue="1" operator="equal">
      <formula>0</formula>
    </cfRule>
  </conditionalFormatting>
  <conditionalFormatting sqref="AW175:AX182">
    <cfRule type="cellIs" dxfId="10239" priority="1868" stopIfTrue="1" operator="equal">
      <formula>0</formula>
    </cfRule>
  </conditionalFormatting>
  <conditionalFormatting sqref="AW260:AX260">
    <cfRule type="cellIs" dxfId="10238" priority="1863" stopIfTrue="1" operator="equal">
      <formula>0</formula>
    </cfRule>
  </conditionalFormatting>
  <conditionalFormatting sqref="AW262:AX262">
    <cfRule type="cellIs" dxfId="10237" priority="1862" stopIfTrue="1" operator="equal">
      <formula>0</formula>
    </cfRule>
  </conditionalFormatting>
  <conditionalFormatting sqref="AX208:AX209">
    <cfRule type="cellIs" dxfId="10236" priority="1867" stopIfTrue="1" operator="equal">
      <formula>0</formula>
    </cfRule>
  </conditionalFormatting>
  <conditionalFormatting sqref="AW272:AX272">
    <cfRule type="cellIs" dxfId="10235" priority="1861" stopIfTrue="1" operator="equal">
      <formula>0</formula>
    </cfRule>
  </conditionalFormatting>
  <conditionalFormatting sqref="AW330:AX338">
    <cfRule type="cellIs" dxfId="10234" priority="1859" stopIfTrue="1" operator="equal">
      <formula>0</formula>
    </cfRule>
  </conditionalFormatting>
  <conditionalFormatting sqref="BV306:BW306">
    <cfRule type="cellIs" dxfId="10233" priority="1705" stopIfTrue="1" operator="equal">
      <formula>0</formula>
    </cfRule>
  </conditionalFormatting>
  <conditionalFormatting sqref="AW339:AX339">
    <cfRule type="cellIs" dxfId="10232" priority="1858" stopIfTrue="1" operator="equal">
      <formula>0</formula>
    </cfRule>
  </conditionalFormatting>
  <conditionalFormatting sqref="AW275:AX275 AW277:AX283">
    <cfRule type="cellIs" dxfId="10231" priority="1840" stopIfTrue="1" operator="equal">
      <formula>0</formula>
    </cfRule>
  </conditionalFormatting>
  <conditionalFormatting sqref="BY54">
    <cfRule type="cellIs" dxfId="10230" priority="1767" stopIfTrue="1" operator="equal">
      <formula>0</formula>
    </cfRule>
  </conditionalFormatting>
  <conditionalFormatting sqref="AW348:AX348">
    <cfRule type="cellIs" dxfId="10229" priority="1857" stopIfTrue="1" operator="equal">
      <formula>0</formula>
    </cfRule>
  </conditionalFormatting>
  <conditionalFormatting sqref="AW250:AX250">
    <cfRule type="cellIs" dxfId="10228" priority="1856" stopIfTrue="1" operator="equal">
      <formula>0</formula>
    </cfRule>
  </conditionalFormatting>
  <conditionalFormatting sqref="AW78:AX78">
    <cfRule type="cellIs" dxfId="10227" priority="1855" stopIfTrue="1" operator="equal">
      <formula>0</formula>
    </cfRule>
  </conditionalFormatting>
  <conditionalFormatting sqref="AW79:AX79">
    <cfRule type="cellIs" dxfId="10226" priority="1854" stopIfTrue="1" operator="equal">
      <formula>0</formula>
    </cfRule>
  </conditionalFormatting>
  <conditionalFormatting sqref="AW82:AX82">
    <cfRule type="cellIs" dxfId="10225" priority="1853" stopIfTrue="1" operator="equal">
      <formula>0</formula>
    </cfRule>
  </conditionalFormatting>
  <conditionalFormatting sqref="AW83:AX83">
    <cfRule type="cellIs" dxfId="10224" priority="1852" stopIfTrue="1" operator="equal">
      <formula>0</formula>
    </cfRule>
  </conditionalFormatting>
  <conditionalFormatting sqref="AW84:AX84">
    <cfRule type="cellIs" dxfId="10223" priority="1851" stopIfTrue="1" operator="equal">
      <formula>0</formula>
    </cfRule>
  </conditionalFormatting>
  <conditionalFormatting sqref="AS44 AU44">
    <cfRule type="cellIs" dxfId="10222" priority="1846" stopIfTrue="1" operator="equal">
      <formula>0</formula>
    </cfRule>
  </conditionalFormatting>
  <conditionalFormatting sqref="AX216">
    <cfRule type="cellIs" dxfId="10221" priority="1818" stopIfTrue="1" operator="equal">
      <formula>0</formula>
    </cfRule>
  </conditionalFormatting>
  <conditionalFormatting sqref="AV21">
    <cfRule type="cellIs" dxfId="10220" priority="1801" stopIfTrue="1" operator="equal">
      <formula>0</formula>
    </cfRule>
  </conditionalFormatting>
  <conditionalFormatting sqref="AQ119">
    <cfRule type="cellIs" dxfId="10219" priority="1841" stopIfTrue="1" operator="equal">
      <formula>0</formula>
    </cfRule>
  </conditionalFormatting>
  <conditionalFormatting sqref="AW308:AX316">
    <cfRule type="cellIs" dxfId="10218" priority="1848" stopIfTrue="1" operator="equal">
      <formula>0</formula>
    </cfRule>
  </conditionalFormatting>
  <conditionalFormatting sqref="BY43">
    <cfRule type="cellIs" dxfId="10217" priority="1768" stopIfTrue="1" operator="equal">
      <formula>0</formula>
    </cfRule>
  </conditionalFormatting>
  <conditionalFormatting sqref="AW77:AX77">
    <cfRule type="cellIs" dxfId="10216" priority="1836" stopIfTrue="1" operator="equal">
      <formula>0</formula>
    </cfRule>
  </conditionalFormatting>
  <conditionalFormatting sqref="AP119">
    <cfRule type="cellIs" dxfId="10215" priority="1842" stopIfTrue="1" operator="equal">
      <formula>0</formula>
    </cfRule>
  </conditionalFormatting>
  <conditionalFormatting sqref="AS77">
    <cfRule type="cellIs" dxfId="10214" priority="1817" stopIfTrue="1" operator="equal">
      <formula>0</formula>
    </cfRule>
  </conditionalFormatting>
  <conditionalFormatting sqref="AV89:AV95">
    <cfRule type="cellIs" dxfId="10213" priority="1833" stopIfTrue="1" operator="equal">
      <formula>0</formula>
    </cfRule>
  </conditionalFormatting>
  <conditionalFormatting sqref="AP77">
    <cfRule type="cellIs" dxfId="10212" priority="1839" stopIfTrue="1" operator="equal">
      <formula>0</formula>
    </cfRule>
  </conditionalFormatting>
  <conditionalFormatting sqref="AV77">
    <cfRule type="cellIs" dxfId="10211" priority="1838" stopIfTrue="1" operator="equal">
      <formula>0</formula>
    </cfRule>
  </conditionalFormatting>
  <conditionalFormatting sqref="AP110:AP117">
    <cfRule type="cellIs" dxfId="10210" priority="1829" stopIfTrue="1" operator="equal">
      <formula>0</formula>
    </cfRule>
  </conditionalFormatting>
  <conditionalFormatting sqref="AQ90:AS95 AQ89 AS89 AU89:AU95">
    <cfRule type="cellIs" dxfId="10209" priority="1834" stopIfTrue="1" operator="equal">
      <formula>0</formula>
    </cfRule>
  </conditionalFormatting>
  <conditionalFormatting sqref="AR110:AS117">
    <cfRule type="cellIs" dxfId="10208" priority="1831" stopIfTrue="1" operator="equal">
      <formula>0</formula>
    </cfRule>
  </conditionalFormatting>
  <conditionalFormatting sqref="AW110:AX117">
    <cfRule type="cellIs" dxfId="10207" priority="1830" stopIfTrue="1" operator="equal">
      <formula>0</formula>
    </cfRule>
  </conditionalFormatting>
  <conditionalFormatting sqref="AS197">
    <cfRule type="cellIs" dxfId="10206" priority="1825" stopIfTrue="1" operator="equal">
      <formula>0</formula>
    </cfRule>
  </conditionalFormatting>
  <conditionalFormatting sqref="AQ197 AU197:AV197">
    <cfRule type="cellIs" dxfId="10205" priority="1827" stopIfTrue="1" operator="equal">
      <formula>0</formula>
    </cfRule>
  </conditionalFormatting>
  <conditionalFormatting sqref="AQ110:AQ117">
    <cfRule type="cellIs" dxfId="10204" priority="1828" stopIfTrue="1" operator="equal">
      <formula>0</formula>
    </cfRule>
  </conditionalFormatting>
  <conditionalFormatting sqref="AW197:AX197">
    <cfRule type="cellIs" dxfId="10203" priority="1826" stopIfTrue="1" operator="equal">
      <formula>0</formula>
    </cfRule>
  </conditionalFormatting>
  <conditionalFormatting sqref="AP353:AS353 AU353:AX353">
    <cfRule type="cellIs" dxfId="10202" priority="1824" stopIfTrue="1" operator="equal">
      <formula>0</formula>
    </cfRule>
  </conditionalFormatting>
  <conditionalFormatting sqref="AV196">
    <cfRule type="cellIs" dxfId="10201" priority="1809" stopIfTrue="1" operator="equal">
      <formula>0</formula>
    </cfRule>
  </conditionalFormatting>
  <conditionalFormatting sqref="AP318:AS318 AU318:AX318">
    <cfRule type="cellIs" dxfId="10200" priority="1822" stopIfTrue="1" operator="equal">
      <formula>0</formula>
    </cfRule>
  </conditionalFormatting>
  <conditionalFormatting sqref="AU121">
    <cfRule type="cellIs" dxfId="10199" priority="1820" stopIfTrue="1" operator="equal">
      <formula>0</formula>
    </cfRule>
  </conditionalFormatting>
  <conditionalFormatting sqref="BS185:BY185 BS200:BY205 BS199 BX199:BY199">
    <cfRule type="cellIs" dxfId="10198" priority="1747" stopIfTrue="1" operator="equal">
      <formula>0</formula>
    </cfRule>
  </conditionalFormatting>
  <conditionalFormatting sqref="BY171 BY173">
    <cfRule type="cellIs" dxfId="10197" priority="1726" stopIfTrue="1" operator="equal">
      <formula>0</formula>
    </cfRule>
  </conditionalFormatting>
  <conditionalFormatting sqref="AQ216">
    <cfRule type="cellIs" dxfId="10196" priority="1819" stopIfTrue="1" operator="equal">
      <formula>0</formula>
    </cfRule>
  </conditionalFormatting>
  <conditionalFormatting sqref="AX297">
    <cfRule type="cellIs" dxfId="10195" priority="1805" stopIfTrue="1" operator="equal">
      <formula>0</formula>
    </cfRule>
  </conditionalFormatting>
  <conditionalFormatting sqref="AS46">
    <cfRule type="cellIs" dxfId="10194" priority="1816" stopIfTrue="1" operator="equal">
      <formula>0</formula>
    </cfRule>
  </conditionalFormatting>
  <conditionalFormatting sqref="AP144">
    <cfRule type="cellIs" dxfId="10193" priority="1815" stopIfTrue="1" operator="equal">
      <formula>0</formula>
    </cfRule>
  </conditionalFormatting>
  <conditionalFormatting sqref="AS143">
    <cfRule type="cellIs" dxfId="10192" priority="1814" stopIfTrue="1" operator="equal">
      <formula>0</formula>
    </cfRule>
  </conditionalFormatting>
  <conditionalFormatting sqref="AQ45:AR45 AU45">
    <cfRule type="cellIs" dxfId="10191" priority="1813" stopIfTrue="1" operator="equal">
      <formula>0</formula>
    </cfRule>
  </conditionalFormatting>
  <conditionalFormatting sqref="AV45">
    <cfRule type="cellIs" dxfId="10190" priority="1812" stopIfTrue="1" operator="equal">
      <formula>0</formula>
    </cfRule>
  </conditionalFormatting>
  <conditionalFormatting sqref="AS45">
    <cfRule type="cellIs" dxfId="10189" priority="1811" stopIfTrue="1" operator="equal">
      <formula>0</formula>
    </cfRule>
  </conditionalFormatting>
  <conditionalFormatting sqref="AP196:AS196 AU196">
    <cfRule type="cellIs" dxfId="10188" priority="1810" stopIfTrue="1" operator="equal">
      <formula>0</formula>
    </cfRule>
  </conditionalFormatting>
  <conditionalFormatting sqref="AW196:AX196">
    <cfRule type="cellIs" dxfId="10187" priority="1808" stopIfTrue="1" operator="equal">
      <formula>0</formula>
    </cfRule>
  </conditionalFormatting>
  <conditionalFormatting sqref="AR297">
    <cfRule type="cellIs" dxfId="10186" priority="1807" stopIfTrue="1" operator="equal">
      <formula>0</formula>
    </cfRule>
  </conditionalFormatting>
  <conditionalFormatting sqref="AR89">
    <cfRule type="cellIs" dxfId="10185" priority="1806" stopIfTrue="1" operator="equal">
      <formula>0</formula>
    </cfRule>
  </conditionalFormatting>
  <conditionalFormatting sqref="AX238">
    <cfRule type="cellIs" dxfId="10184" priority="1804" stopIfTrue="1" operator="equal">
      <formula>0</formula>
    </cfRule>
  </conditionalFormatting>
  <conditionalFormatting sqref="AX236">
    <cfRule type="cellIs" dxfId="10183" priority="1803" stopIfTrue="1" operator="equal">
      <formula>0</formula>
    </cfRule>
  </conditionalFormatting>
  <conditionalFormatting sqref="AQ21:AS21 AU21">
    <cfRule type="cellIs" dxfId="10182" priority="1802" stopIfTrue="1" operator="equal">
      <formula>0</formula>
    </cfRule>
  </conditionalFormatting>
  <conditionalFormatting sqref="AW21:AX21">
    <cfRule type="cellIs" dxfId="10181" priority="1800" stopIfTrue="1" operator="equal">
      <formula>0</formula>
    </cfRule>
  </conditionalFormatting>
  <conditionalFormatting sqref="BV19:BW19">
    <cfRule type="cellIs" dxfId="10180" priority="1781" stopIfTrue="1" operator="equal">
      <formula>0</formula>
    </cfRule>
  </conditionalFormatting>
  <conditionalFormatting sqref="BX250">
    <cfRule type="cellIs" dxfId="10179" priority="1775" stopIfTrue="1" operator="equal">
      <formula>0</formula>
    </cfRule>
  </conditionalFormatting>
  <conditionalFormatting sqref="BY130 BY64 BY96:BY98 BY295 BY156:BY160 BY66:BY75">
    <cfRule type="cellIs" dxfId="10178" priority="1773" stopIfTrue="1" operator="equal">
      <formula>0</formula>
    </cfRule>
  </conditionalFormatting>
  <conditionalFormatting sqref="BT295:BX295 BU152 BS152 BT142:BX142 BT130:BX130 BU252:BU259 BU273:BW273 BT75:BX75 BV42:BW42 BT42 BT43:BX43 BT47:BX52 BT20 BV20:BX20 BS82:BS83 BT10:BX10 BV81:BW83 BS87:BX87 BT121 BS229:BX229 BT56:BX62 BV121:BW121 BT328:BW328 BT250:BW250 BU236:BU237 BS120:BX120 BS296:BX296 BS174:BX174 BS163:BX163 BS274:BX274 BS264:BX270 BS66:BX74 BS54:BX54 BS251:BX251 BS32:BX32 BS76:BX76 BS329:BX329 BS98:BX98 BS287:BX294 BS153:BX153 BS207:BX207 BT351:BX351 BT64:BX64 BT96:BX97 BT155:BX160 BV286:BX286 BU239:BW239">
    <cfRule type="cellIs" dxfId="10177" priority="1785" stopIfTrue="1" operator="equal">
      <formula>0</formula>
    </cfRule>
  </conditionalFormatting>
  <conditionalFormatting sqref="BS109:BX109">
    <cfRule type="cellIs" dxfId="10176" priority="1779" stopIfTrue="1" operator="equal">
      <formula>0</formula>
    </cfRule>
  </conditionalFormatting>
  <conditionalFormatting sqref="AP21">
    <cfRule type="cellIs" dxfId="10175" priority="1799" stopIfTrue="1" operator="equal">
      <formula>0</formula>
    </cfRule>
  </conditionalFormatting>
  <conditionalFormatting sqref="AP240:AS240 AU240">
    <cfRule type="cellIs" dxfId="10174" priority="1798" stopIfTrue="1" operator="equal">
      <formula>0</formula>
    </cfRule>
  </conditionalFormatting>
  <conditionalFormatting sqref="AV240">
    <cfRule type="cellIs" dxfId="10173" priority="1797" stopIfTrue="1" operator="equal">
      <formula>0</formula>
    </cfRule>
  </conditionalFormatting>
  <conditionalFormatting sqref="AW240:AX240">
    <cfRule type="cellIs" dxfId="10172" priority="1796" stopIfTrue="1" operator="equal">
      <formula>0</formula>
    </cfRule>
  </conditionalFormatting>
  <conditionalFormatting sqref="AP263:AS263 AU263">
    <cfRule type="cellIs" dxfId="10171" priority="1795" stopIfTrue="1" operator="equal">
      <formula>0</formula>
    </cfRule>
  </conditionalFormatting>
  <conditionalFormatting sqref="AV263">
    <cfRule type="cellIs" dxfId="10170" priority="1794" stopIfTrue="1" operator="equal">
      <formula>0</formula>
    </cfRule>
  </conditionalFormatting>
  <conditionalFormatting sqref="AW263:AX263">
    <cfRule type="cellIs" dxfId="10169" priority="1793" stopIfTrue="1" operator="equal">
      <formula>0</formula>
    </cfRule>
  </conditionalFormatting>
  <conditionalFormatting sqref="AX214">
    <cfRule type="cellIs" dxfId="10168" priority="1792" stopIfTrue="1" operator="equal">
      <formula>0</formula>
    </cfRule>
  </conditionalFormatting>
  <conditionalFormatting sqref="AX213">
    <cfRule type="cellIs" dxfId="10167" priority="1791" stopIfTrue="1" operator="equal">
      <formula>0</formula>
    </cfRule>
  </conditionalFormatting>
  <conditionalFormatting sqref="AX215">
    <cfRule type="cellIs" dxfId="10166" priority="1790" stopIfTrue="1" operator="equal">
      <formula>0</formula>
    </cfRule>
  </conditionalFormatting>
  <conditionalFormatting sqref="AQ47">
    <cfRule type="cellIs" dxfId="10165" priority="1789" stopIfTrue="1" operator="equal">
      <formula>0</formula>
    </cfRule>
  </conditionalFormatting>
  <conditionalFormatting sqref="AP47">
    <cfRule type="cellIs" dxfId="10164" priority="1788" stopIfTrue="1" operator="equal">
      <formula>0</formula>
    </cfRule>
  </conditionalFormatting>
  <conditionalFormatting sqref="BV11:BX18 BT341:CA343 BS241:CA249 BS319:CA327 BT345:CA347">
    <cfRule type="cellIs" dxfId="10163" priority="1787" stopIfTrue="1" operator="equal">
      <formula>0</formula>
    </cfRule>
  </conditionalFormatting>
  <conditionalFormatting sqref="BT352:BY352">
    <cfRule type="cellIs" dxfId="10162" priority="1786" stopIfTrue="1" operator="equal">
      <formula>0</formula>
    </cfRule>
  </conditionalFormatting>
  <conditionalFormatting sqref="BT85:BW85 BS86:BU86">
    <cfRule type="cellIs" dxfId="10161" priority="1784" stopIfTrue="1" operator="equal">
      <formula>0</formula>
    </cfRule>
  </conditionalFormatting>
  <conditionalFormatting sqref="BV86:BW86">
    <cfRule type="cellIs" dxfId="10160" priority="1783" stopIfTrue="1" operator="equal">
      <formula>0</formula>
    </cfRule>
  </conditionalFormatting>
  <conditionalFormatting sqref="BX19">
    <cfRule type="cellIs" dxfId="10159" priority="1782" stopIfTrue="1" operator="equal">
      <formula>0</formula>
    </cfRule>
  </conditionalFormatting>
  <conditionalFormatting sqref="BT44:BX44 BX46">
    <cfRule type="cellIs" dxfId="10158" priority="1780" stopIfTrue="1" operator="equal">
      <formula>0</formula>
    </cfRule>
  </conditionalFormatting>
  <conditionalFormatting sqref="BT122:BW122">
    <cfRule type="cellIs" dxfId="10157" priority="1778" stopIfTrue="1" operator="equal">
      <formula>0</formula>
    </cfRule>
  </conditionalFormatting>
  <conditionalFormatting sqref="BS122">
    <cfRule type="cellIs" dxfId="10156" priority="1777" stopIfTrue="1" operator="equal">
      <formula>0</formula>
    </cfRule>
  </conditionalFormatting>
  <conditionalFormatting sqref="BX122">
    <cfRule type="cellIs" dxfId="10155" priority="1776" stopIfTrue="1" operator="equal">
      <formula>0</formula>
    </cfRule>
  </conditionalFormatting>
  <conditionalFormatting sqref="BY351">
    <cfRule type="cellIs" dxfId="10154" priority="1774" stopIfTrue="1" operator="equal">
      <formula>0</formula>
    </cfRule>
  </conditionalFormatting>
  <conditionalFormatting sqref="BY122">
    <cfRule type="cellIs" dxfId="10153" priority="1772" stopIfTrue="1" operator="equal">
      <formula>0</formula>
    </cfRule>
  </conditionalFormatting>
  <conditionalFormatting sqref="BY306">
    <cfRule type="cellIs" dxfId="10152" priority="1771" stopIfTrue="1" operator="equal">
      <formula>0</formula>
    </cfRule>
  </conditionalFormatting>
  <conditionalFormatting sqref="BY10">
    <cfRule type="cellIs" dxfId="10151" priority="1770" stopIfTrue="1" operator="equal">
      <formula>0</formula>
    </cfRule>
  </conditionalFormatting>
  <conditionalFormatting sqref="BY32">
    <cfRule type="cellIs" dxfId="10150" priority="1769" stopIfTrue="1" operator="equal">
      <formula>0</formula>
    </cfRule>
  </conditionalFormatting>
  <conditionalFormatting sqref="BY76">
    <cfRule type="cellIs" dxfId="10149" priority="1766" stopIfTrue="1" operator="equal">
      <formula>0</formula>
    </cfRule>
  </conditionalFormatting>
  <conditionalFormatting sqref="BY87">
    <cfRule type="cellIs" dxfId="10148" priority="1765" stopIfTrue="1" operator="equal">
      <formula>0</formula>
    </cfRule>
  </conditionalFormatting>
  <conditionalFormatting sqref="BY109">
    <cfRule type="cellIs" dxfId="10147" priority="1764" stopIfTrue="1" operator="equal">
      <formula>0</formula>
    </cfRule>
  </conditionalFormatting>
  <conditionalFormatting sqref="BY120">
    <cfRule type="cellIs" dxfId="10146" priority="1763" stopIfTrue="1" operator="equal">
      <formula>0</formula>
    </cfRule>
  </conditionalFormatting>
  <conditionalFormatting sqref="BT183:BX184">
    <cfRule type="cellIs" dxfId="10145" priority="1721" stopIfTrue="1" operator="equal">
      <formula>0</formula>
    </cfRule>
  </conditionalFormatting>
  <conditionalFormatting sqref="BY174">
    <cfRule type="cellIs" dxfId="10144" priority="1761" stopIfTrue="1" operator="equal">
      <formula>0</formula>
    </cfRule>
  </conditionalFormatting>
  <conditionalFormatting sqref="BY163">
    <cfRule type="cellIs" dxfId="10143" priority="1762" stopIfTrue="1" operator="equal">
      <formula>0</formula>
    </cfRule>
  </conditionalFormatting>
  <conditionalFormatting sqref="BY229">
    <cfRule type="cellIs" dxfId="10142" priority="1760" stopIfTrue="1" operator="equal">
      <formula>0</formula>
    </cfRule>
  </conditionalFormatting>
  <conditionalFormatting sqref="BY251">
    <cfRule type="cellIs" dxfId="10141" priority="1759" stopIfTrue="1" operator="equal">
      <formula>0</formula>
    </cfRule>
  </conditionalFormatting>
  <conditionalFormatting sqref="BY264:BY270">
    <cfRule type="cellIs" dxfId="10140" priority="1758" stopIfTrue="1" operator="equal">
      <formula>0</formula>
    </cfRule>
  </conditionalFormatting>
  <conditionalFormatting sqref="BY296">
    <cfRule type="cellIs" dxfId="10139" priority="1757" stopIfTrue="1" operator="equal">
      <formula>0</formula>
    </cfRule>
  </conditionalFormatting>
  <conditionalFormatting sqref="BY329">
    <cfRule type="cellIs" dxfId="10138" priority="1756" stopIfTrue="1" operator="equal">
      <formula>0</formula>
    </cfRule>
  </conditionalFormatting>
  <conditionalFormatting sqref="BY56:BY62">
    <cfRule type="cellIs" dxfId="10137" priority="1755" stopIfTrue="1" operator="equal">
      <formula>0</formula>
    </cfRule>
  </conditionalFormatting>
  <conditionalFormatting sqref="BY63">
    <cfRule type="cellIs" dxfId="10136" priority="1754" stopIfTrue="1" operator="equal">
      <formula>0</formula>
    </cfRule>
  </conditionalFormatting>
  <conditionalFormatting sqref="BT162:BW162">
    <cfRule type="cellIs" dxfId="10135" priority="1730" stopIfTrue="1" operator="equal">
      <formula>0</formula>
    </cfRule>
  </conditionalFormatting>
  <conditionalFormatting sqref="BX151">
    <cfRule type="cellIs" dxfId="10134" priority="1732" stopIfTrue="1" operator="equal">
      <formula>0</formula>
    </cfRule>
  </conditionalFormatting>
  <conditionalFormatting sqref="BT275:BX275 BT277:BX280 BT282:BX284">
    <cfRule type="cellIs" dxfId="10133" priority="1753" stopIfTrue="1" operator="equal">
      <formula>0</formula>
    </cfRule>
  </conditionalFormatting>
  <conditionalFormatting sqref="BX128">
    <cfRule type="cellIs" dxfId="10132" priority="1737" stopIfTrue="1" operator="equal">
      <formula>0</formula>
    </cfRule>
  </conditionalFormatting>
  <conditionalFormatting sqref="BY162">
    <cfRule type="cellIs" dxfId="10131" priority="1728" stopIfTrue="1" operator="equal">
      <formula>0</formula>
    </cfRule>
  </conditionalFormatting>
  <conditionalFormatting sqref="BY286:BY294">
    <cfRule type="cellIs" dxfId="10130" priority="1750" stopIfTrue="1" operator="equal">
      <formula>0</formula>
    </cfRule>
  </conditionalFormatting>
  <conditionalFormatting sqref="BY275 BY277:BY280 BY282:BY284">
    <cfRule type="cellIs" dxfId="10129" priority="1752" stopIfTrue="1" operator="equal">
      <formula>0</formula>
    </cfRule>
  </conditionalFormatting>
  <conditionalFormatting sqref="BY274">
    <cfRule type="cellIs" dxfId="10128" priority="1751" stopIfTrue="1" operator="equal">
      <formula>0</formula>
    </cfRule>
  </conditionalFormatting>
  <conditionalFormatting sqref="BY20">
    <cfRule type="cellIs" dxfId="10127" priority="1749" stopIfTrue="1" operator="equal">
      <formula>0</formula>
    </cfRule>
  </conditionalFormatting>
  <conditionalFormatting sqref="BY19">
    <cfRule type="cellIs" dxfId="10126" priority="1748" stopIfTrue="1" operator="equal">
      <formula>0</formula>
    </cfRule>
  </conditionalFormatting>
  <conditionalFormatting sqref="BY128">
    <cfRule type="cellIs" dxfId="10125" priority="1736" stopIfTrue="1" operator="equal">
      <formula>0</formula>
    </cfRule>
  </conditionalFormatting>
  <conditionalFormatting sqref="BY153">
    <cfRule type="cellIs" dxfId="10124" priority="1741" stopIfTrue="1" operator="equal">
      <formula>0</formula>
    </cfRule>
  </conditionalFormatting>
  <conditionalFormatting sqref="BT128:BU128">
    <cfRule type="cellIs" dxfId="10123" priority="1738" stopIfTrue="1" operator="equal">
      <formula>0</formula>
    </cfRule>
  </conditionalFormatting>
  <conditionalFormatting sqref="BY142">
    <cfRule type="cellIs" dxfId="10122" priority="1740" stopIfTrue="1" operator="equal">
      <formula>0</formula>
    </cfRule>
  </conditionalFormatting>
  <conditionalFormatting sqref="BY47:BY52">
    <cfRule type="cellIs" dxfId="10121" priority="1745" stopIfTrue="1" operator="equal">
      <formula>0</formula>
    </cfRule>
  </conditionalFormatting>
  <conditionalFormatting sqref="BY44 BY46">
    <cfRule type="cellIs" dxfId="10120" priority="1744" stopIfTrue="1" operator="equal">
      <formula>0</formula>
    </cfRule>
  </conditionalFormatting>
  <conditionalFormatting sqref="BT306:BU306 BX306">
    <cfRule type="cellIs" dxfId="10119" priority="1706" stopIfTrue="1" operator="equal">
      <formula>0</formula>
    </cfRule>
  </conditionalFormatting>
  <conditionalFormatting sqref="BS128">
    <cfRule type="cellIs" dxfId="10118" priority="1739" stopIfTrue="1" operator="equal">
      <formula>0</formula>
    </cfRule>
  </conditionalFormatting>
  <conditionalFormatting sqref="BY53">
    <cfRule type="cellIs" dxfId="10117" priority="1743" stopIfTrue="1" operator="equal">
      <formula>0</formula>
    </cfRule>
  </conditionalFormatting>
  <conditionalFormatting sqref="BY207">
    <cfRule type="cellIs" dxfId="10116" priority="1742" stopIfTrue="1" operator="equal">
      <formula>0</formula>
    </cfRule>
  </conditionalFormatting>
  <conditionalFormatting sqref="BV128:BW128">
    <cfRule type="cellIs" dxfId="10115" priority="1735" stopIfTrue="1" operator="equal">
      <formula>0</formula>
    </cfRule>
  </conditionalFormatting>
  <conditionalFormatting sqref="BV129:BW129">
    <cfRule type="cellIs" dxfId="10114" priority="1734" stopIfTrue="1" operator="equal">
      <formula>0</formula>
    </cfRule>
  </conditionalFormatting>
  <conditionalFormatting sqref="BT151:BW151">
    <cfRule type="cellIs" dxfId="10113" priority="1733" stopIfTrue="1" operator="equal">
      <formula>0</formula>
    </cfRule>
  </conditionalFormatting>
  <conditionalFormatting sqref="BY151">
    <cfRule type="cellIs" dxfId="10112" priority="1731" stopIfTrue="1" operator="equal">
      <formula>0</formula>
    </cfRule>
  </conditionalFormatting>
  <conditionalFormatting sqref="BX162">
    <cfRule type="cellIs" dxfId="10111" priority="1729" stopIfTrue="1" operator="equal">
      <formula>0</formula>
    </cfRule>
  </conditionalFormatting>
  <conditionalFormatting sqref="BS172 BT171:BX171 BT173:BW173">
    <cfRule type="cellIs" dxfId="10110" priority="1727" stopIfTrue="1" operator="equal">
      <formula>0</formula>
    </cfRule>
  </conditionalFormatting>
  <conditionalFormatting sqref="BY317">
    <cfRule type="cellIs" dxfId="10109" priority="1686" stopIfTrue="1" operator="equal">
      <formula>0</formula>
    </cfRule>
  </conditionalFormatting>
  <conditionalFormatting sqref="BT165:BW170 BU164:BW164">
    <cfRule type="cellIs" dxfId="10108" priority="1725" stopIfTrue="1" operator="equal">
      <formula>0</formula>
    </cfRule>
  </conditionalFormatting>
  <conditionalFormatting sqref="BX164:BX170">
    <cfRule type="cellIs" dxfId="10107" priority="1724" stopIfTrue="1" operator="equal">
      <formula>0</formula>
    </cfRule>
  </conditionalFormatting>
  <conditionalFormatting sqref="BY164:BY170">
    <cfRule type="cellIs" dxfId="10106" priority="1723" stopIfTrue="1" operator="equal">
      <formula>0</formula>
    </cfRule>
  </conditionalFormatting>
  <conditionalFormatting sqref="BS164:BS170">
    <cfRule type="cellIs" dxfId="10105" priority="1722" stopIfTrue="1" operator="equal">
      <formula>0</formula>
    </cfRule>
  </conditionalFormatting>
  <conditionalFormatting sqref="BS212 BS218:BS220">
    <cfRule type="cellIs" dxfId="10104" priority="1718" stopIfTrue="1" operator="equal">
      <formula>0</formula>
    </cfRule>
  </conditionalFormatting>
  <conditionalFormatting sqref="BY183:BY184">
    <cfRule type="cellIs" dxfId="10103" priority="1720" stopIfTrue="1" operator="equal">
      <formula>0</formula>
    </cfRule>
  </conditionalFormatting>
  <conditionalFormatting sqref="BT186:BY194">
    <cfRule type="cellIs" dxfId="10102" priority="1719" stopIfTrue="1" operator="equal">
      <formula>0</formula>
    </cfRule>
  </conditionalFormatting>
  <conditionalFormatting sqref="BT172:BW172">
    <cfRule type="cellIs" dxfId="10101" priority="1695" stopIfTrue="1" operator="equal">
      <formula>0</formula>
    </cfRule>
  </conditionalFormatting>
  <conditionalFormatting sqref="BS217">
    <cfRule type="cellIs" dxfId="10100" priority="1717" stopIfTrue="1" operator="equal">
      <formula>0</formula>
    </cfRule>
  </conditionalFormatting>
  <conditionalFormatting sqref="BT119:BW119">
    <cfRule type="cellIs" dxfId="10099" priority="1692" stopIfTrue="1" operator="equal">
      <formula>0</formula>
    </cfRule>
  </conditionalFormatting>
  <conditionalFormatting sqref="BS119">
    <cfRule type="cellIs" dxfId="10098" priority="1691" stopIfTrue="1" operator="equal">
      <formula>0</formula>
    </cfRule>
  </conditionalFormatting>
  <conditionalFormatting sqref="BT79 BV79:BW79">
    <cfRule type="cellIs" dxfId="10097" priority="1690" stopIfTrue="1" operator="equal">
      <formula>0</formula>
    </cfRule>
  </conditionalFormatting>
  <conditionalFormatting sqref="BS79">
    <cfRule type="cellIs" dxfId="10096" priority="1689" stopIfTrue="1" operator="equal">
      <formula>0</formula>
    </cfRule>
  </conditionalFormatting>
  <conditionalFormatting sqref="BV261:BX262 BS261:BT262">
    <cfRule type="cellIs" dxfId="10095" priority="1716" stopIfTrue="1" operator="equal">
      <formula>0</formula>
    </cfRule>
  </conditionalFormatting>
  <conditionalFormatting sqref="BV260:BX260">
    <cfRule type="cellIs" dxfId="10094" priority="1715" stopIfTrue="1" operator="equal">
      <formula>0</formula>
    </cfRule>
  </conditionalFormatting>
  <conditionalFormatting sqref="BY261:BY262">
    <cfRule type="cellIs" dxfId="10093" priority="1714" stopIfTrue="1" operator="equal">
      <formula>0</formula>
    </cfRule>
  </conditionalFormatting>
  <conditionalFormatting sqref="BY260">
    <cfRule type="cellIs" dxfId="10092" priority="1713" stopIfTrue="1" operator="equal">
      <formula>0</formula>
    </cfRule>
  </conditionalFormatting>
  <conditionalFormatting sqref="BT272 BU271:BU272">
    <cfRule type="cellIs" dxfId="10091" priority="1712" stopIfTrue="1" operator="equal">
      <formula>0</formula>
    </cfRule>
  </conditionalFormatting>
  <conditionalFormatting sqref="BX271">
    <cfRule type="cellIs" dxfId="10090" priority="1711" stopIfTrue="1" operator="equal">
      <formula>0</formula>
    </cfRule>
  </conditionalFormatting>
  <conditionalFormatting sqref="BV271:BW271">
    <cfRule type="cellIs" dxfId="10089" priority="1710" stopIfTrue="1" operator="equal">
      <formula>0</formula>
    </cfRule>
  </conditionalFormatting>
  <conditionalFormatting sqref="BY271">
    <cfRule type="cellIs" dxfId="10088" priority="1709" stopIfTrue="1" operator="equal">
      <formula>0</formula>
    </cfRule>
  </conditionalFormatting>
  <conditionalFormatting sqref="BY272">
    <cfRule type="cellIs" dxfId="10087" priority="1708" stopIfTrue="1" operator="equal">
      <formula>0</formula>
    </cfRule>
  </conditionalFormatting>
  <conditionalFormatting sqref="BT271">
    <cfRule type="cellIs" dxfId="10086" priority="1707" stopIfTrue="1" operator="equal">
      <formula>0</formula>
    </cfRule>
  </conditionalFormatting>
  <conditionalFormatting sqref="BT331:BX338">
    <cfRule type="cellIs" dxfId="10085" priority="1704" stopIfTrue="1" operator="equal">
      <formula>0</formula>
    </cfRule>
  </conditionalFormatting>
  <conditionalFormatting sqref="BT339:BX339">
    <cfRule type="cellIs" dxfId="10084" priority="1703" stopIfTrue="1" operator="equal">
      <formula>0</formula>
    </cfRule>
  </conditionalFormatting>
  <conditionalFormatting sqref="BY331:BY338">
    <cfRule type="cellIs" dxfId="10083" priority="1702" stopIfTrue="1" operator="equal">
      <formula>0</formula>
    </cfRule>
  </conditionalFormatting>
  <conditionalFormatting sqref="BY339">
    <cfRule type="cellIs" dxfId="10082" priority="1701" stopIfTrue="1" operator="equal">
      <formula>0</formula>
    </cfRule>
  </conditionalFormatting>
  <conditionalFormatting sqref="BT63:BX63">
    <cfRule type="cellIs" dxfId="10081" priority="1698" stopIfTrue="1" operator="equal">
      <formula>0</formula>
    </cfRule>
  </conditionalFormatting>
  <conditionalFormatting sqref="BY348">
    <cfRule type="cellIs" dxfId="10080" priority="1699" stopIfTrue="1" operator="equal">
      <formula>0</formula>
    </cfRule>
  </conditionalFormatting>
  <conditionalFormatting sqref="BT348:BX348">
    <cfRule type="cellIs" dxfId="10079" priority="1700" stopIfTrue="1" operator="equal">
      <formula>0</formula>
    </cfRule>
  </conditionalFormatting>
  <conditionalFormatting sqref="BT84:BW84">
    <cfRule type="cellIs" dxfId="10078" priority="1697" stopIfTrue="1" operator="equal">
      <formula>0</formula>
    </cfRule>
  </conditionalFormatting>
  <conditionalFormatting sqref="BS84">
    <cfRule type="cellIs" dxfId="10077" priority="1696" stopIfTrue="1" operator="equal">
      <formula>0</formula>
    </cfRule>
  </conditionalFormatting>
  <conditionalFormatting sqref="BX172">
    <cfRule type="cellIs" dxfId="10076" priority="1694" stopIfTrue="1" operator="equal">
      <formula>0</formula>
    </cfRule>
  </conditionalFormatting>
  <conditionalFormatting sqref="BY172">
    <cfRule type="cellIs" dxfId="10075" priority="1693" stopIfTrue="1" operator="equal">
      <formula>0</formula>
    </cfRule>
  </conditionalFormatting>
  <conditionalFormatting sqref="BY45">
    <cfRule type="cellIs" dxfId="10074" priority="1664" stopIfTrue="1" operator="equal">
      <formula>0</formula>
    </cfRule>
  </conditionalFormatting>
  <conditionalFormatting sqref="BT82">
    <cfRule type="cellIs" dxfId="10073" priority="1688" stopIfTrue="1" operator="equal">
      <formula>0</formula>
    </cfRule>
  </conditionalFormatting>
  <conditionalFormatting sqref="BT317">
    <cfRule type="cellIs" dxfId="10072" priority="1687" stopIfTrue="1" operator="equal">
      <formula>0</formula>
    </cfRule>
  </conditionalFormatting>
  <conditionalFormatting sqref="BT177:BX181">
    <cfRule type="cellIs" dxfId="10071" priority="1683" stopIfTrue="1" operator="equal">
      <formula>0</formula>
    </cfRule>
  </conditionalFormatting>
  <conditionalFormatting sqref="AP149:AQ149">
    <cfRule type="cellIs" dxfId="10070" priority="1940" stopIfTrue="1" operator="equal">
      <formula>0</formula>
    </cfRule>
  </conditionalFormatting>
  <conditionalFormatting sqref="AQ162:AS162">
    <cfRule type="cellIs" dxfId="10069" priority="1994" stopIfTrue="1" operator="equal">
      <formula>0</formula>
    </cfRule>
  </conditionalFormatting>
  <conditionalFormatting sqref="AV162">
    <cfRule type="cellIs" dxfId="10068" priority="1993" stopIfTrue="1" operator="equal">
      <formula>0</formula>
    </cfRule>
  </conditionalFormatting>
  <conditionalFormatting sqref="N262:O262 N261">
    <cfRule type="cellIs" dxfId="10067" priority="2131" stopIfTrue="1" operator="equal">
      <formula>0</formula>
    </cfRule>
  </conditionalFormatting>
  <conditionalFormatting sqref="AU164:AU170">
    <cfRule type="cellIs" dxfId="10066" priority="1989" stopIfTrue="1" operator="equal">
      <formula>0</formula>
    </cfRule>
  </conditionalFormatting>
  <conditionalFormatting sqref="CC228:CE228 CG228:CJ228">
    <cfRule type="cellIs" dxfId="10065" priority="2291" stopIfTrue="1" operator="equal">
      <formula>0</formula>
    </cfRule>
  </conditionalFormatting>
  <conditionalFormatting sqref="AV348">
    <cfRule type="cellIs" dxfId="10064" priority="1921" stopIfTrue="1" operator="equal">
      <formula>0</formula>
    </cfRule>
  </conditionalFormatting>
  <conditionalFormatting sqref="AZ89:BB89">
    <cfRule type="cellIs" dxfId="10063" priority="2290" stopIfTrue="1" operator="equal">
      <formula>0</formula>
    </cfRule>
  </conditionalFormatting>
  <conditionalFormatting sqref="AY89">
    <cfRule type="cellIs" dxfId="10062" priority="2289" stopIfTrue="1" operator="equal">
      <formula>0</formula>
    </cfRule>
  </conditionalFormatting>
  <conditionalFormatting sqref="BD89">
    <cfRule type="cellIs" dxfId="10061" priority="2288" stopIfTrue="1" operator="equal">
      <formula>0</formula>
    </cfRule>
  </conditionalFormatting>
  <conditionalFormatting sqref="AS260 AU260">
    <cfRule type="cellIs" dxfId="10060" priority="1976" stopIfTrue="1" operator="equal">
      <formula>0</formula>
    </cfRule>
  </conditionalFormatting>
  <conditionalFormatting sqref="AV261:AV262">
    <cfRule type="cellIs" dxfId="10059" priority="1975" stopIfTrue="1" operator="equal">
      <formula>0</formula>
    </cfRule>
  </conditionalFormatting>
  <conditionalFormatting sqref="N149:O149">
    <cfRule type="cellIs" dxfId="10058" priority="2123" stopIfTrue="1" operator="equal">
      <formula>0</formula>
    </cfRule>
  </conditionalFormatting>
  <conditionalFormatting sqref="BG89:BI89">
    <cfRule type="cellIs" dxfId="10057" priority="2286" stopIfTrue="1" operator="equal">
      <formula>0</formula>
    </cfRule>
  </conditionalFormatting>
  <conditionalFormatting sqref="BF22">
    <cfRule type="cellIs" dxfId="10056" priority="2270" stopIfTrue="1" operator="equal">
      <formula>0</formula>
    </cfRule>
  </conditionalFormatting>
  <conditionalFormatting sqref="BG123:BI123">
    <cfRule type="cellIs" dxfId="10055" priority="2285" stopIfTrue="1" operator="equal">
      <formula>0</formula>
    </cfRule>
  </conditionalFormatting>
  <conditionalFormatting sqref="BK237:BO237">
    <cfRule type="cellIs" dxfId="10054" priority="2283" stopIfTrue="1" operator="equal">
      <formula>0</formula>
    </cfRule>
  </conditionalFormatting>
  <conditionalFormatting sqref="BP237:BQ237">
    <cfRule type="cellIs" dxfId="10053" priority="2282" stopIfTrue="1" operator="equal">
      <formula>0</formula>
    </cfRule>
  </conditionalFormatting>
  <conditionalFormatting sqref="BP277:BQ277">
    <cfRule type="cellIs" dxfId="10052" priority="2280" stopIfTrue="1" operator="equal">
      <formula>0</formula>
    </cfRule>
  </conditionalFormatting>
  <conditionalFormatting sqref="BK277:BO277">
    <cfRule type="cellIs" dxfId="10051" priority="2281" stopIfTrue="1" operator="equal">
      <formula>0</formula>
    </cfRule>
  </conditionalFormatting>
  <conditionalFormatting sqref="BP278:BQ279">
    <cfRule type="cellIs" dxfId="10050" priority="2278" stopIfTrue="1" operator="equal">
      <formula>0</formula>
    </cfRule>
  </conditionalFormatting>
  <conditionalFormatting sqref="BK278:BO279">
    <cfRule type="cellIs" dxfId="10049" priority="2279" stopIfTrue="1" operator="equal">
      <formula>0</formula>
    </cfRule>
  </conditionalFormatting>
  <conditionalFormatting sqref="BZ171:CA171 BZ173:CA173">
    <cfRule type="cellIs" dxfId="10048" priority="1642" stopIfTrue="1" operator="equal">
      <formula>0</formula>
    </cfRule>
  </conditionalFormatting>
  <conditionalFormatting sqref="BZ183:CA184">
    <cfRule type="cellIs" dxfId="10047" priority="1639" stopIfTrue="1" operator="equal">
      <formula>0</formula>
    </cfRule>
  </conditionalFormatting>
  <conditionalFormatting sqref="BZ175:CA182">
    <cfRule type="cellIs" dxfId="10046" priority="1638" stopIfTrue="1" operator="equal">
      <formula>0</formula>
    </cfRule>
  </conditionalFormatting>
  <conditionalFormatting sqref="M275">
    <cfRule type="cellIs" dxfId="10045" priority="2275" stopIfTrue="1" operator="equal">
      <formula>0</formula>
    </cfRule>
  </conditionalFormatting>
  <conditionalFormatting sqref="BY89:BY95">
    <cfRule type="cellIs" dxfId="10044" priority="1611" stopIfTrue="1" operator="equal">
      <formula>0</formula>
    </cfRule>
  </conditionalFormatting>
  <conditionalFormatting sqref="BZ89:CA95">
    <cfRule type="cellIs" dxfId="10043" priority="1610" stopIfTrue="1" operator="equal">
      <formula>0</formula>
    </cfRule>
  </conditionalFormatting>
  <conditionalFormatting sqref="BZ261:CA261">
    <cfRule type="cellIs" dxfId="10042" priority="1637" stopIfTrue="1" operator="equal">
      <formula>0</formula>
    </cfRule>
  </conditionalFormatting>
  <conditionalFormatting sqref="AV308:AV316">
    <cfRule type="cellIs" dxfId="10041" priority="1896" stopIfTrue="1" operator="equal">
      <formula>0</formula>
    </cfRule>
  </conditionalFormatting>
  <conditionalFormatting sqref="L275">
    <cfRule type="cellIs" dxfId="10040" priority="2274" stopIfTrue="1" operator="equal">
      <formula>0</formula>
    </cfRule>
  </conditionalFormatting>
  <conditionalFormatting sqref="H275:I275">
    <cfRule type="cellIs" dxfId="10039" priority="2273" stopIfTrue="1" operator="equal">
      <formula>0</formula>
    </cfRule>
  </conditionalFormatting>
  <conditionalFormatting sqref="BA235">
    <cfRule type="cellIs" dxfId="10038" priority="2272" stopIfTrue="1" operator="equal">
      <formula>0</formula>
    </cfRule>
  </conditionalFormatting>
  <conditionalFormatting sqref="BG22:BI22">
    <cfRule type="cellIs" dxfId="10037" priority="2271" stopIfTrue="1" operator="equal">
      <formula>0</formula>
    </cfRule>
  </conditionalFormatting>
  <conditionalFormatting sqref="BA22">
    <cfRule type="cellIs" dxfId="10036" priority="2269" stopIfTrue="1" operator="equal">
      <formula>0</formula>
    </cfRule>
  </conditionalFormatting>
  <conditionalFormatting sqref="BZ207:CA207">
    <cfRule type="cellIs" dxfId="10035" priority="1616" stopIfTrue="1" operator="equal">
      <formula>0</formula>
    </cfRule>
  </conditionalFormatting>
  <conditionalFormatting sqref="BA286">
    <cfRule type="cellIs" dxfId="10034" priority="2268" stopIfTrue="1" operator="equal">
      <formula>0</formula>
    </cfRule>
  </conditionalFormatting>
  <conditionalFormatting sqref="BS77">
    <cfRule type="cellIs" dxfId="10033" priority="1614" stopIfTrue="1" operator="equal">
      <formula>0</formula>
    </cfRule>
  </conditionalFormatting>
  <conditionalFormatting sqref="BZ77:CA77">
    <cfRule type="cellIs" dxfId="10032" priority="1613" stopIfTrue="1" operator="equal">
      <formula>0</formula>
    </cfRule>
  </conditionalFormatting>
  <conditionalFormatting sqref="Y216">
    <cfRule type="cellIs" dxfId="10031" priority="2267" stopIfTrue="1" operator="equal">
      <formula>0</formula>
    </cfRule>
  </conditionalFormatting>
  <conditionalFormatting sqref="CC21:CE21 CG21">
    <cfRule type="cellIs" dxfId="10030" priority="2265" stopIfTrue="1" operator="equal">
      <formula>0</formula>
    </cfRule>
  </conditionalFormatting>
  <conditionalFormatting sqref="CH21:CJ21">
    <cfRule type="cellIs" dxfId="10029" priority="2264" stopIfTrue="1" operator="equal">
      <formula>0</formula>
    </cfRule>
  </conditionalFormatting>
  <conditionalFormatting sqref="AZ21:BB21 BD21">
    <cfRule type="cellIs" dxfId="10028" priority="2263" stopIfTrue="1" operator="equal">
      <formula>0</formula>
    </cfRule>
  </conditionalFormatting>
  <conditionalFormatting sqref="BE21">
    <cfRule type="cellIs" dxfId="10027" priority="2262" stopIfTrue="1" operator="equal">
      <formula>0</formula>
    </cfRule>
  </conditionalFormatting>
  <conditionalFormatting sqref="AY21">
    <cfRule type="cellIs" dxfId="10026" priority="2261" stopIfTrue="1" operator="equal">
      <formula>0</formula>
    </cfRule>
  </conditionalFormatting>
  <conditionalFormatting sqref="BK21:BO21">
    <cfRule type="cellIs" dxfId="10025" priority="2260" stopIfTrue="1" operator="equal">
      <formula>0</formula>
    </cfRule>
  </conditionalFormatting>
  <conditionalFormatting sqref="BP21">
    <cfRule type="cellIs" dxfId="10024" priority="2259" stopIfTrue="1" operator="equal">
      <formula>0</formula>
    </cfRule>
  </conditionalFormatting>
  <conditionalFormatting sqref="AV78">
    <cfRule type="cellIs" dxfId="10023" priority="1915" stopIfTrue="1" operator="equal">
      <formula>0</formula>
    </cfRule>
  </conditionalFormatting>
  <conditionalFormatting sqref="AV79">
    <cfRule type="cellIs" dxfId="10022" priority="1914" stopIfTrue="1" operator="equal">
      <formula>0</formula>
    </cfRule>
  </conditionalFormatting>
  <conditionalFormatting sqref="BF21:BI21">
    <cfRule type="cellIs" dxfId="10021" priority="2258" stopIfTrue="1" operator="equal">
      <formula>0</formula>
    </cfRule>
  </conditionalFormatting>
  <conditionalFormatting sqref="BQ21">
    <cfRule type="cellIs" dxfId="10020" priority="2257" stopIfTrue="1" operator="equal">
      <formula>0</formula>
    </cfRule>
  </conditionalFormatting>
  <conditionalFormatting sqref="V229 V142 V130 V20 V10 V120 V174 V163 V264 V54:V63 V251 V32 V66:V76 V153:V160 V87 V96:V98">
    <cfRule type="cellIs" dxfId="10019" priority="2107" stopIfTrue="1" operator="equal">
      <formula>0</formula>
    </cfRule>
  </conditionalFormatting>
  <conditionalFormatting sqref="CB240:CE240 CG240">
    <cfRule type="cellIs" dxfId="10018" priority="2256" stopIfTrue="1" operator="equal">
      <formula>0</formula>
    </cfRule>
  </conditionalFormatting>
  <conditionalFormatting sqref="CH240:CJ240">
    <cfRule type="cellIs" dxfId="10017" priority="2255" stopIfTrue="1" operator="equal">
      <formula>0</formula>
    </cfRule>
  </conditionalFormatting>
  <conditionalFormatting sqref="BE240">
    <cfRule type="cellIs" dxfId="10016" priority="2253" stopIfTrue="1" operator="equal">
      <formula>0</formula>
    </cfRule>
  </conditionalFormatting>
  <conditionalFormatting sqref="AY240:BB240 BD240">
    <cfRule type="cellIs" dxfId="10015" priority="2254" stopIfTrue="1" operator="equal">
      <formula>0</formula>
    </cfRule>
  </conditionalFormatting>
  <conditionalFormatting sqref="BJ240:BO240">
    <cfRule type="cellIs" dxfId="10014" priority="2252" stopIfTrue="1" operator="equal">
      <formula>0</formula>
    </cfRule>
  </conditionalFormatting>
  <conditionalFormatting sqref="BP240">
    <cfRule type="cellIs" dxfId="10013" priority="2251" stopIfTrue="1" operator="equal">
      <formula>0</formula>
    </cfRule>
  </conditionalFormatting>
  <conditionalFormatting sqref="V175:V182">
    <cfRule type="cellIs" dxfId="10012" priority="2096" stopIfTrue="1" operator="equal">
      <formula>0</formula>
    </cfRule>
  </conditionalFormatting>
  <conditionalFormatting sqref="AO240">
    <cfRule type="cellIs" dxfId="10011" priority="2250" stopIfTrue="1" operator="equal">
      <formula>0</formula>
    </cfRule>
  </conditionalFormatting>
  <conditionalFormatting sqref="BF240:BI240">
    <cfRule type="cellIs" dxfId="10010" priority="2249" stopIfTrue="1" operator="equal">
      <formula>0</formula>
    </cfRule>
  </conditionalFormatting>
  <conditionalFormatting sqref="BQ240">
    <cfRule type="cellIs" dxfId="10009" priority="2248" stopIfTrue="1" operator="equal">
      <formula>0</formula>
    </cfRule>
  </conditionalFormatting>
  <conditionalFormatting sqref="V260">
    <cfRule type="cellIs" dxfId="10008" priority="2091" stopIfTrue="1" operator="equal">
      <formula>0</formula>
    </cfRule>
  </conditionalFormatting>
  <conditionalFormatting sqref="CB263:CC263 CE263 CG263">
    <cfRule type="cellIs" dxfId="10007" priority="2247" stopIfTrue="1" operator="equal">
      <formula>0</formula>
    </cfRule>
  </conditionalFormatting>
  <conditionalFormatting sqref="AY263:BB263 BD263">
    <cfRule type="cellIs" dxfId="10006" priority="2245" stopIfTrue="1" operator="equal">
      <formula>0</formula>
    </cfRule>
  </conditionalFormatting>
  <conditionalFormatting sqref="BE263">
    <cfRule type="cellIs" dxfId="10005" priority="2244" stopIfTrue="1" operator="equal">
      <formula>0</formula>
    </cfRule>
  </conditionalFormatting>
  <conditionalFormatting sqref="BJ263:BO263">
    <cfRule type="cellIs" dxfId="10004" priority="2243" stopIfTrue="1" operator="equal">
      <formula>0</formula>
    </cfRule>
  </conditionalFormatting>
  <conditionalFormatting sqref="BP263">
    <cfRule type="cellIs" dxfId="10003" priority="2242" stopIfTrue="1" operator="equal">
      <formula>0</formula>
    </cfRule>
  </conditionalFormatting>
  <conditionalFormatting sqref="V119">
    <cfRule type="cellIs" dxfId="10002" priority="2082" stopIfTrue="1" operator="equal">
      <formula>0</formula>
    </cfRule>
  </conditionalFormatting>
  <conditionalFormatting sqref="V211">
    <cfRule type="cellIs" dxfId="10001" priority="2081" stopIfTrue="1" operator="equal">
      <formula>0</formula>
    </cfRule>
  </conditionalFormatting>
  <conditionalFormatting sqref="BF263:BI263">
    <cfRule type="cellIs" dxfId="10000" priority="2240" stopIfTrue="1" operator="equal">
      <formula>0</formula>
    </cfRule>
  </conditionalFormatting>
  <conditionalFormatting sqref="BQ263">
    <cfRule type="cellIs" dxfId="9999" priority="2239" stopIfTrue="1" operator="equal">
      <formula>0</formula>
    </cfRule>
  </conditionalFormatting>
  <conditionalFormatting sqref="O84">
    <cfRule type="cellIs" dxfId="9998" priority="2079" stopIfTrue="1" operator="equal">
      <formula>0</formula>
    </cfRule>
  </conditionalFormatting>
  <conditionalFormatting sqref="N43">
    <cfRule type="cellIs" dxfId="9997" priority="2078" stopIfTrue="1" operator="equal">
      <formula>0</formula>
    </cfRule>
  </conditionalFormatting>
  <conditionalFormatting sqref="N119">
    <cfRule type="cellIs" dxfId="9996" priority="2077" stopIfTrue="1" operator="equal">
      <formula>0</formula>
    </cfRule>
  </conditionalFormatting>
  <conditionalFormatting sqref="AE241">
    <cfRule type="cellIs" dxfId="9995" priority="2238" stopIfTrue="1" operator="equal">
      <formula>0</formula>
    </cfRule>
  </conditionalFormatting>
  <conditionalFormatting sqref="AE238">
    <cfRule type="cellIs" dxfId="9994" priority="2237" stopIfTrue="1" operator="equal">
      <formula>0</formula>
    </cfRule>
  </conditionalFormatting>
  <conditionalFormatting sqref="AE237">
    <cfRule type="cellIs" dxfId="9993" priority="2236" stopIfTrue="1" operator="equal">
      <formula>0</formula>
    </cfRule>
  </conditionalFormatting>
  <conditionalFormatting sqref="AE236">
    <cfRule type="cellIs" dxfId="9992" priority="2235" stopIfTrue="1" operator="equal">
      <formula>0</formula>
    </cfRule>
  </conditionalFormatting>
  <conditionalFormatting sqref="AE233">
    <cfRule type="cellIs" dxfId="9991" priority="2232" stopIfTrue="1" operator="equal">
      <formula>0</formula>
    </cfRule>
  </conditionalFormatting>
  <conditionalFormatting sqref="AE232">
    <cfRule type="cellIs" dxfId="9990" priority="2231" stopIfTrue="1" operator="equal">
      <formula>0</formula>
    </cfRule>
  </conditionalFormatting>
  <conditionalFormatting sqref="AE231">
    <cfRule type="cellIs" dxfId="9989" priority="2230" stopIfTrue="1" operator="equal">
      <formula>0</formula>
    </cfRule>
  </conditionalFormatting>
  <conditionalFormatting sqref="AE230">
    <cfRule type="cellIs" dxfId="9988" priority="2229" stopIfTrue="1" operator="equal">
      <formula>0</formula>
    </cfRule>
  </conditionalFormatting>
  <conditionalFormatting sqref="AE228">
    <cfRule type="cellIs" dxfId="9987" priority="2228" stopIfTrue="1" operator="equal">
      <formula>0</formula>
    </cfRule>
  </conditionalFormatting>
  <conditionalFormatting sqref="AE225">
    <cfRule type="cellIs" dxfId="9986" priority="2227" stopIfTrue="1" operator="equal">
      <formula>0</formula>
    </cfRule>
  </conditionalFormatting>
  <conditionalFormatting sqref="AE210">
    <cfRule type="cellIs" dxfId="9985" priority="2225" stopIfTrue="1" operator="equal">
      <formula>0</formula>
    </cfRule>
  </conditionalFormatting>
  <conditionalFormatting sqref="AE209">
    <cfRule type="cellIs" dxfId="9984" priority="2224" stopIfTrue="1" operator="equal">
      <formula>0</formula>
    </cfRule>
  </conditionalFormatting>
  <conditionalFormatting sqref="AE208">
    <cfRule type="cellIs" dxfId="9983" priority="2223" stopIfTrue="1" operator="equal">
      <formula>0</formula>
    </cfRule>
  </conditionalFormatting>
  <conditionalFormatting sqref="AE214">
    <cfRule type="cellIs" dxfId="9982" priority="2222" stopIfTrue="1" operator="equal">
      <formula>0</formula>
    </cfRule>
  </conditionalFormatting>
  <conditionalFormatting sqref="AE213">
    <cfRule type="cellIs" dxfId="9981" priority="2221" stopIfTrue="1" operator="equal">
      <formula>0</formula>
    </cfRule>
  </conditionalFormatting>
  <conditionalFormatting sqref="AE212">
    <cfRule type="cellIs" dxfId="9980" priority="2220" stopIfTrue="1" operator="equal">
      <formula>0</formula>
    </cfRule>
  </conditionalFormatting>
  <conditionalFormatting sqref="AE217">
    <cfRule type="cellIs" dxfId="9979" priority="2219" stopIfTrue="1" operator="equal">
      <formula>0</formula>
    </cfRule>
  </conditionalFormatting>
  <conditionalFormatting sqref="AE215">
    <cfRule type="cellIs" dxfId="9978" priority="2217" stopIfTrue="1" operator="equal">
      <formula>0</formula>
    </cfRule>
  </conditionalFormatting>
  <conditionalFormatting sqref="CJ214">
    <cfRule type="cellIs" dxfId="9977" priority="2216" stopIfTrue="1" operator="equal">
      <formula>0</formula>
    </cfRule>
  </conditionalFormatting>
  <conditionalFormatting sqref="CJ213">
    <cfRule type="cellIs" dxfId="9976" priority="2215" stopIfTrue="1" operator="equal">
      <formula>0</formula>
    </cfRule>
  </conditionalFormatting>
  <conditionalFormatting sqref="CJ215">
    <cfRule type="cellIs" dxfId="9975" priority="2214" stopIfTrue="1" operator="equal">
      <formula>0</formula>
    </cfRule>
  </conditionalFormatting>
  <conditionalFormatting sqref="AE186">
    <cfRule type="cellIs" dxfId="9974" priority="2213" stopIfTrue="1" operator="equal">
      <formula>0</formula>
    </cfRule>
  </conditionalFormatting>
  <conditionalFormatting sqref="AE166">
    <cfRule type="cellIs" dxfId="9973" priority="2212" stopIfTrue="1" operator="equal">
      <formula>0</formula>
    </cfRule>
  </conditionalFormatting>
  <conditionalFormatting sqref="AE165">
    <cfRule type="cellIs" dxfId="9972" priority="2211" stopIfTrue="1" operator="equal">
      <formula>0</formula>
    </cfRule>
  </conditionalFormatting>
  <conditionalFormatting sqref="AE154">
    <cfRule type="cellIs" dxfId="9971" priority="2210" stopIfTrue="1" operator="equal">
      <formula>0</formula>
    </cfRule>
  </conditionalFormatting>
  <conditionalFormatting sqref="AE144">
    <cfRule type="cellIs" dxfId="9970" priority="2209" stopIfTrue="1" operator="equal">
      <formula>0</formula>
    </cfRule>
  </conditionalFormatting>
  <conditionalFormatting sqref="AE143">
    <cfRule type="cellIs" dxfId="9969" priority="2208" stopIfTrue="1" operator="equal">
      <formula>0</formula>
    </cfRule>
  </conditionalFormatting>
  <conditionalFormatting sqref="AE123">
    <cfRule type="cellIs" dxfId="9968" priority="2207" stopIfTrue="1" operator="equal">
      <formula>0</formula>
    </cfRule>
  </conditionalFormatting>
  <conditionalFormatting sqref="AE122">
    <cfRule type="cellIs" dxfId="9967" priority="2206" stopIfTrue="1" operator="equal">
      <formula>0</formula>
    </cfRule>
  </conditionalFormatting>
  <conditionalFormatting sqref="AE121">
    <cfRule type="cellIs" dxfId="9966" priority="2205" stopIfTrue="1" operator="equal">
      <formula>0</formula>
    </cfRule>
  </conditionalFormatting>
  <conditionalFormatting sqref="AE78">
    <cfRule type="cellIs" dxfId="9965" priority="2204" stopIfTrue="1" operator="equal">
      <formula>0</formula>
    </cfRule>
  </conditionalFormatting>
  <conditionalFormatting sqref="AE77">
    <cfRule type="cellIs" dxfId="9964" priority="2203" stopIfTrue="1" operator="equal">
      <formula>0</formula>
    </cfRule>
  </conditionalFormatting>
  <conditionalFormatting sqref="AE47">
    <cfRule type="cellIs" dxfId="9963" priority="2202" stopIfTrue="1" operator="equal">
      <formula>0</formula>
    </cfRule>
  </conditionalFormatting>
  <conditionalFormatting sqref="AE46">
    <cfRule type="cellIs" dxfId="9962" priority="2201" stopIfTrue="1" operator="equal">
      <formula>0</formula>
    </cfRule>
  </conditionalFormatting>
  <conditionalFormatting sqref="AE45">
    <cfRule type="cellIs" dxfId="9961" priority="2198" stopIfTrue="1" operator="equal">
      <formula>0</formula>
    </cfRule>
  </conditionalFormatting>
  <conditionalFormatting sqref="AE297">
    <cfRule type="cellIs" dxfId="9960" priority="2193" stopIfTrue="1" operator="equal">
      <formula>0</formula>
    </cfRule>
  </conditionalFormatting>
  <conditionalFormatting sqref="AE308">
    <cfRule type="cellIs" dxfId="9959" priority="2192" stopIfTrue="1" operator="equal">
      <formula>0</formula>
    </cfRule>
  </conditionalFormatting>
  <conditionalFormatting sqref="AE330">
    <cfRule type="cellIs" dxfId="9958" priority="2191" stopIfTrue="1" operator="equal">
      <formula>0</formula>
    </cfRule>
  </conditionalFormatting>
  <conditionalFormatting sqref="AQ122:AS122">
    <cfRule type="cellIs" dxfId="9957" priority="2040" stopIfTrue="1" operator="equal">
      <formula>0</formula>
    </cfRule>
  </conditionalFormatting>
  <conditionalFormatting sqref="AP122">
    <cfRule type="cellIs" dxfId="9956" priority="2039" stopIfTrue="1" operator="equal">
      <formula>0</formula>
    </cfRule>
  </conditionalFormatting>
  <conditionalFormatting sqref="AU122">
    <cfRule type="cellIs" dxfId="9955" priority="2038" stopIfTrue="1" operator="equal">
      <formula>0</formula>
    </cfRule>
  </conditionalFormatting>
  <conditionalFormatting sqref="AQ53 AS53 AU53">
    <cfRule type="cellIs" dxfId="9954" priority="2037" stopIfTrue="1" operator="equal">
      <formula>0</formula>
    </cfRule>
  </conditionalFormatting>
  <conditionalFormatting sqref="AV351">
    <cfRule type="cellIs" dxfId="9953" priority="2036" stopIfTrue="1" operator="equal">
      <formula>0</formula>
    </cfRule>
  </conditionalFormatting>
  <conditionalFormatting sqref="AV130 AV64 AV96:AV98 AV295 AV154:AV160 AV66:AV75">
    <cfRule type="cellIs" dxfId="9952" priority="2035" stopIfTrue="1" operator="equal">
      <formula>0</formula>
    </cfRule>
  </conditionalFormatting>
  <conditionalFormatting sqref="BA165">
    <cfRule type="cellIs" dxfId="9951" priority="2190" stopIfTrue="1" operator="equal">
      <formula>0</formula>
    </cfRule>
  </conditionalFormatting>
  <conditionalFormatting sqref="AV250">
    <cfRule type="cellIs" dxfId="9950" priority="2033" stopIfTrue="1" operator="equal">
      <formula>0</formula>
    </cfRule>
  </conditionalFormatting>
  <conditionalFormatting sqref="AV306">
    <cfRule type="cellIs" dxfId="9949" priority="2032" stopIfTrue="1" operator="equal">
      <formula>0</formula>
    </cfRule>
  </conditionalFormatting>
  <conditionalFormatting sqref="AV10">
    <cfRule type="cellIs" dxfId="9948" priority="2031" stopIfTrue="1" operator="equal">
      <formula>0</formula>
    </cfRule>
  </conditionalFormatting>
  <conditionalFormatting sqref="AV32">
    <cfRule type="cellIs" dxfId="9947" priority="2030" stopIfTrue="1" operator="equal">
      <formula>0</formula>
    </cfRule>
  </conditionalFormatting>
  <conditionalFormatting sqref="AE55">
    <cfRule type="cellIs" dxfId="9946" priority="2189" stopIfTrue="1" operator="equal">
      <formula>0</formula>
    </cfRule>
  </conditionalFormatting>
  <conditionalFormatting sqref="AE197">
    <cfRule type="cellIs" dxfId="9945" priority="2188" stopIfTrue="1" operator="equal">
      <formula>0</formula>
    </cfRule>
  </conditionalFormatting>
  <conditionalFormatting sqref="AM297">
    <cfRule type="cellIs" dxfId="9944" priority="1522" stopIfTrue="1" operator="equal">
      <formula>0</formula>
    </cfRule>
  </conditionalFormatting>
  <conditionalFormatting sqref="AN297:AO297">
    <cfRule type="cellIs" dxfId="9943" priority="1521" stopIfTrue="1" operator="equal">
      <formula>0</formula>
    </cfRule>
  </conditionalFormatting>
  <conditionalFormatting sqref="N352:Q352 N341:Q347 S341:V347 S352:T352">
    <cfRule type="cellIs" dxfId="9942" priority="2187" stopIfTrue="1" operator="equal">
      <formula>0</formula>
    </cfRule>
  </conditionalFormatting>
  <conditionalFormatting sqref="N351:Q351 S351:T351">
    <cfRule type="cellIs" dxfId="9941" priority="2186" stopIfTrue="1" operator="equal">
      <formula>0</formula>
    </cfRule>
  </conditionalFormatting>
  <conditionalFormatting sqref="T331:T337">
    <cfRule type="cellIs" dxfId="9940" priority="2183" stopIfTrue="1" operator="equal">
      <formula>0</formula>
    </cfRule>
  </conditionalFormatting>
  <conditionalFormatting sqref="N331:Q337 N339:Q339 N338:P338 S338:T338 S339 S331:S337">
    <cfRule type="cellIs" dxfId="9939" priority="2185" stopIfTrue="1" operator="equal">
      <formula>0</formula>
    </cfRule>
  </conditionalFormatting>
  <conditionalFormatting sqref="Q338">
    <cfRule type="cellIs" dxfId="9938" priority="2184" stopIfTrue="1" operator="equal">
      <formula>0</formula>
    </cfRule>
  </conditionalFormatting>
  <conditionalFormatting sqref="T339">
    <cfRule type="cellIs" dxfId="9937" priority="2182" stopIfTrue="1" operator="equal">
      <formula>0</formula>
    </cfRule>
  </conditionalFormatting>
  <conditionalFormatting sqref="N348">
    <cfRule type="cellIs" dxfId="9936" priority="2181" stopIfTrue="1" operator="equal">
      <formula>0</formula>
    </cfRule>
  </conditionalFormatting>
  <conditionalFormatting sqref="O348:Q348">
    <cfRule type="cellIs" dxfId="9935" priority="2180" stopIfTrue="1" operator="equal">
      <formula>0</formula>
    </cfRule>
  </conditionalFormatting>
  <conditionalFormatting sqref="T348">
    <cfRule type="cellIs" dxfId="9934" priority="2179" stopIfTrue="1" operator="equal">
      <formula>0</formula>
    </cfRule>
  </conditionalFormatting>
  <conditionalFormatting sqref="S348">
    <cfRule type="cellIs" dxfId="9933" priority="2178" stopIfTrue="1" operator="equal">
      <formula>0</formula>
    </cfRule>
  </conditionalFormatting>
  <conditionalFormatting sqref="U352:V352">
    <cfRule type="cellIs" dxfId="9932" priority="2177" stopIfTrue="1" operator="equal">
      <formula>0</formula>
    </cfRule>
  </conditionalFormatting>
  <conditionalFormatting sqref="U351:V351">
    <cfRule type="cellIs" dxfId="9931" priority="2176" stopIfTrue="1" operator="equal">
      <formula>0</formula>
    </cfRule>
  </conditionalFormatting>
  <conditionalFormatting sqref="U331:V339">
    <cfRule type="cellIs" dxfId="9930" priority="2175" stopIfTrue="1" operator="equal">
      <formula>0</formula>
    </cfRule>
  </conditionalFormatting>
  <conditionalFormatting sqref="U348:V348">
    <cfRule type="cellIs" dxfId="9929" priority="2174" stopIfTrue="1" operator="equal">
      <formula>0</formula>
    </cfRule>
  </conditionalFormatting>
  <conditionalFormatting sqref="N353:Q353 S353:V353">
    <cfRule type="cellIs" dxfId="9928" priority="2173" stopIfTrue="1" operator="equal">
      <formula>0</formula>
    </cfRule>
  </conditionalFormatting>
  <conditionalFormatting sqref="N340:Q340 S340:V340">
    <cfRule type="cellIs" dxfId="9927" priority="2172" stopIfTrue="1" operator="equal">
      <formula>0</formula>
    </cfRule>
  </conditionalFormatting>
  <conditionalFormatting sqref="N319:O328 V319:V328">
    <cfRule type="cellIs" dxfId="9926" priority="2171" stopIfTrue="1" operator="equal">
      <formula>0</formula>
    </cfRule>
  </conditionalFormatting>
  <conditionalFormatting sqref="N265:O270 N286:O307 N277:O284 N273:O274 N275">
    <cfRule type="cellIs" dxfId="9925" priority="2170" stopIfTrue="1" operator="equal">
      <formula>0</formula>
    </cfRule>
  </conditionalFormatting>
  <conditionalFormatting sqref="N65:O65 V65">
    <cfRule type="cellIs" dxfId="9924" priority="2064" stopIfTrue="1" operator="equal">
      <formula>0</formula>
    </cfRule>
  </conditionalFormatting>
  <conditionalFormatting sqref="N330:O330">
    <cfRule type="cellIs" dxfId="9923" priority="2167" stopIfTrue="1" operator="equal">
      <formula>0</formula>
    </cfRule>
  </conditionalFormatting>
  <conditionalFormatting sqref="N272:O272 N271">
    <cfRule type="cellIs" dxfId="9922" priority="2168" stopIfTrue="1" operator="equal">
      <formula>0</formula>
    </cfRule>
  </conditionalFormatting>
  <conditionalFormatting sqref="V197">
    <cfRule type="cellIs" dxfId="9921" priority="2065" stopIfTrue="1" operator="equal">
      <formula>0</formula>
    </cfRule>
  </conditionalFormatting>
  <conditionalFormatting sqref="N329:O329">
    <cfRule type="cellIs" dxfId="9920" priority="2169" stopIfTrue="1" operator="equal">
      <formula>0</formula>
    </cfRule>
  </conditionalFormatting>
  <conditionalFormatting sqref="O271">
    <cfRule type="cellIs" dxfId="9919" priority="2166" stopIfTrue="1" operator="equal">
      <formula>0</formula>
    </cfRule>
  </conditionalFormatting>
  <conditionalFormatting sqref="O317">
    <cfRule type="cellIs" dxfId="9918" priority="2164" stopIfTrue="1" operator="equal">
      <formula>0</formula>
    </cfRule>
  </conditionalFormatting>
  <conditionalFormatting sqref="N317">
    <cfRule type="cellIs" dxfId="9917" priority="2165" stopIfTrue="1" operator="equal">
      <formula>0</formula>
    </cfRule>
  </conditionalFormatting>
  <conditionalFormatting sqref="V216">
    <cfRule type="cellIs" dxfId="9916" priority="2059" stopIfTrue="1" operator="equal">
      <formula>0</formula>
    </cfRule>
  </conditionalFormatting>
  <conditionalFormatting sqref="N308:N316">
    <cfRule type="cellIs" dxfId="9915" priority="2163" stopIfTrue="1" operator="equal">
      <formula>0</formula>
    </cfRule>
  </conditionalFormatting>
  <conditionalFormatting sqref="O308:O316">
    <cfRule type="cellIs" dxfId="9914" priority="2162" stopIfTrue="1" operator="equal">
      <formula>0</formula>
    </cfRule>
  </conditionalFormatting>
  <conditionalFormatting sqref="O225">
    <cfRule type="cellIs" dxfId="9913" priority="2058" stopIfTrue="1" operator="equal">
      <formula>0</formula>
    </cfRule>
  </conditionalFormatting>
  <conditionalFormatting sqref="V265:V270 V273:V274 V286:V307 V277:V284">
    <cfRule type="cellIs" dxfId="9912" priority="2161" stopIfTrue="1" operator="equal">
      <formula>0</formula>
    </cfRule>
  </conditionalFormatting>
  <conditionalFormatting sqref="V271:V272">
    <cfRule type="cellIs" dxfId="9911" priority="2159" stopIfTrue="1" operator="equal">
      <formula>0</formula>
    </cfRule>
  </conditionalFormatting>
  <conditionalFormatting sqref="V329">
    <cfRule type="cellIs" dxfId="9910" priority="2160" stopIfTrue="1" operator="equal">
      <formula>0</formula>
    </cfRule>
  </conditionalFormatting>
  <conditionalFormatting sqref="V317">
    <cfRule type="cellIs" dxfId="9909" priority="2158" stopIfTrue="1" operator="equal">
      <formula>0</formula>
    </cfRule>
  </conditionalFormatting>
  <conditionalFormatting sqref="V308:V316">
    <cfRule type="cellIs" dxfId="9908" priority="2157" stopIfTrue="1" operator="equal">
      <formula>0</formula>
    </cfRule>
  </conditionalFormatting>
  <conditionalFormatting sqref="AP128">
    <cfRule type="cellIs" dxfId="9907" priority="2002" stopIfTrue="1" operator="equal">
      <formula>0</formula>
    </cfRule>
  </conditionalFormatting>
  <conditionalFormatting sqref="N318:O318 V318">
    <cfRule type="cellIs" dxfId="9906" priority="2156" stopIfTrue="1" operator="equal">
      <formula>0</formula>
    </cfRule>
  </conditionalFormatting>
  <conditionalFormatting sqref="AV183:AV184">
    <cfRule type="cellIs" dxfId="9905" priority="1983" stopIfTrue="1" operator="equal">
      <formula>0</formula>
    </cfRule>
  </conditionalFormatting>
  <conditionalFormatting sqref="AV149">
    <cfRule type="cellIs" dxfId="9904" priority="1941" stopIfTrue="1" operator="equal">
      <formula>0</formula>
    </cfRule>
  </conditionalFormatting>
  <conditionalFormatting sqref="V330">
    <cfRule type="cellIs" dxfId="9903" priority="2155" stopIfTrue="1" operator="equal">
      <formula>0</formula>
    </cfRule>
  </conditionalFormatting>
  <conditionalFormatting sqref="V252">
    <cfRule type="cellIs" dxfId="9902" priority="2054" stopIfTrue="1" operator="equal">
      <formula>0</formula>
    </cfRule>
  </conditionalFormatting>
  <conditionalFormatting sqref="O214 V212 N241:O249 V241:V249 V214">
    <cfRule type="cellIs" dxfId="9901" priority="2154" stopIfTrue="1" operator="equal">
      <formula>0</formula>
    </cfRule>
  </conditionalFormatting>
  <conditionalFormatting sqref="O162">
    <cfRule type="cellIs" dxfId="9900" priority="2141" stopIfTrue="1" operator="equal">
      <formula>0</formula>
    </cfRule>
  </conditionalFormatting>
  <conditionalFormatting sqref="O183:O184">
    <cfRule type="cellIs" dxfId="9899" priority="2137" stopIfTrue="1" operator="equal">
      <formula>0</formula>
    </cfRule>
  </conditionalFormatting>
  <conditionalFormatting sqref="O182">
    <cfRule type="cellIs" dxfId="9898" priority="2136" stopIfTrue="1" operator="equal">
      <formula>0</formula>
    </cfRule>
  </conditionalFormatting>
  <conditionalFormatting sqref="AV20">
    <cfRule type="cellIs" dxfId="9897" priority="2010" stopIfTrue="1" operator="equal">
      <formula>0</formula>
    </cfRule>
  </conditionalFormatting>
  <conditionalFormatting sqref="O164:O170">
    <cfRule type="cellIs" dxfId="9896" priority="2139" stopIfTrue="1" operator="equal">
      <formula>0</formula>
    </cfRule>
  </conditionalFormatting>
  <conditionalFormatting sqref="AP185:AS185 AU199:AV205 AU185:AV185 AP201:AR205 AP199:AQ200">
    <cfRule type="cellIs" dxfId="9895" priority="2008" stopIfTrue="1" operator="equal">
      <formula>0</formula>
    </cfRule>
  </conditionalFormatting>
  <conditionalFormatting sqref="AV274">
    <cfRule type="cellIs" dxfId="9894" priority="2012" stopIfTrue="1" operator="equal">
      <formula>0</formula>
    </cfRule>
  </conditionalFormatting>
  <conditionalFormatting sqref="AV142">
    <cfRule type="cellIs" dxfId="9893" priority="2003" stopIfTrue="1" operator="equal">
      <formula>0</formula>
    </cfRule>
  </conditionalFormatting>
  <conditionalFormatting sqref="N152 O142 O130 O154:O160 O75 O42:O43 O20 N83 O10 N87:O87 O121 N229:O229 O55:O62 O250 N120:O120 N174:O174 N163:O163 N264:O264 N66:O74 N54:O54 N251:O251 N32:O32 N76:O76 N98:O98 N153:O153 N207:O207 O64 O96:O97">
    <cfRule type="cellIs" dxfId="9892" priority="2153" stopIfTrue="1" operator="equal">
      <formula>0</formula>
    </cfRule>
  </conditionalFormatting>
  <conditionalFormatting sqref="AQ295:AS295 AR152 AP152 AQ142:AS142 AQ130:AS130 AQ155:AS160 AR273:AS273 AQ75 AS42 AQ42 AQ43:AS43 AQ20 AS20:AU20 AP83 AQ10:AU10 AP87:AQ87 AQ121 AP229:AS229 AQ56:AQ62 AS121 AQ328:AS328 AQ250:AS250 AR236:AR237 AP120:AS120 AP296:AS296 AP174:AS174 AP163:AS163 AP274:AS274 AP264:AS270 AP66:AQ74 AP54:AQ54 AP251:AS251 AP32:AS32 AP307:AS307 AP76:AQ76 AP329:AS329 AP98:AS98 AP153:AS153 AQ351:AS351 AQ64 AS47:AS52 AQ96:AS97 AP207:AR207 AS64 AS54 AS87 AS66:AS76 AP286:AQ286 AS286 AR254:AR259 AQ154 AP287:AS294 AU207:AX207 AU66:AU76 AU87 AU54 AU64 AU47:AU52 AU351 AU96:AU98 AU329 AU307 AU32 AU251 AU264:AU270 AU274 AU163 AU174 AU120 AU229 AU43 AU153:AU160 AU130 AU142 AU286:AU296 AR239:AS239 AU56:AU62 AS56:AS62">
    <cfRule type="cellIs" dxfId="9891" priority="2046" stopIfTrue="1" operator="equal">
      <formula>0</formula>
    </cfRule>
  </conditionalFormatting>
  <conditionalFormatting sqref="AV43">
    <cfRule type="cellIs" dxfId="9890" priority="2029" stopIfTrue="1" operator="equal">
      <formula>0</formula>
    </cfRule>
  </conditionalFormatting>
  <conditionalFormatting sqref="N86">
    <cfRule type="cellIs" dxfId="9889" priority="2152" stopIfTrue="1" operator="equal">
      <formula>0</formula>
    </cfRule>
  </conditionalFormatting>
  <conditionalFormatting sqref="O123">
    <cfRule type="cellIs" dxfId="9888" priority="2052" stopIfTrue="1" operator="equal">
      <formula>0</formula>
    </cfRule>
  </conditionalFormatting>
  <conditionalFormatting sqref="V123">
    <cfRule type="cellIs" dxfId="9887" priority="2051" stopIfTrue="1" operator="equal">
      <formula>0</formula>
    </cfRule>
  </conditionalFormatting>
  <conditionalFormatting sqref="N185:O185 N199:O205">
    <cfRule type="cellIs" dxfId="9886" priority="2147" stopIfTrue="1" operator="equal">
      <formula>0</formula>
    </cfRule>
  </conditionalFormatting>
  <conditionalFormatting sqref="AU151">
    <cfRule type="cellIs" dxfId="9885" priority="1996" stopIfTrue="1" operator="equal">
      <formula>0</formula>
    </cfRule>
  </conditionalFormatting>
  <conditionalFormatting sqref="AV151">
    <cfRule type="cellIs" dxfId="9884" priority="1995" stopIfTrue="1" operator="equal">
      <formula>0</formula>
    </cfRule>
  </conditionalFormatting>
  <conditionalFormatting sqref="N109:O109">
    <cfRule type="cellIs" dxfId="9883" priority="2151" stopIfTrue="1" operator="equal">
      <formula>0</formula>
    </cfRule>
  </conditionalFormatting>
  <conditionalFormatting sqref="AV143 AV147:AV148">
    <cfRule type="cellIs" dxfId="9882" priority="1929" stopIfTrue="1" operator="equal">
      <formula>0</formula>
    </cfRule>
  </conditionalFormatting>
  <conditionalFormatting sqref="N122">
    <cfRule type="cellIs" dxfId="9881" priority="2149" stopIfTrue="1" operator="equal">
      <formula>0</formula>
    </cfRule>
  </conditionalFormatting>
  <conditionalFormatting sqref="AV122">
    <cfRule type="cellIs" dxfId="9880" priority="2034" stopIfTrue="1" operator="equal">
      <formula>0</formula>
    </cfRule>
  </conditionalFormatting>
  <conditionalFormatting sqref="O122">
    <cfRule type="cellIs" dxfId="9879" priority="2150" stopIfTrue="1" operator="equal">
      <formula>0</formula>
    </cfRule>
  </conditionalFormatting>
  <conditionalFormatting sqref="AP319:AS327 AQ341:AS343 AP241:AS249 AU241:AX249 AU341:AX343 AU319:AX327 AU345:AX347 AQ345:AS347">
    <cfRule type="cellIs" dxfId="9878" priority="2048" stopIfTrue="1" operator="equal">
      <formula>0</formula>
    </cfRule>
  </conditionalFormatting>
  <conditionalFormatting sqref="AP86">
    <cfRule type="cellIs" dxfId="9877" priority="2045" stopIfTrue="1" operator="equal">
      <formula>0</formula>
    </cfRule>
  </conditionalFormatting>
  <conditionalFormatting sqref="AR44">
    <cfRule type="cellIs" dxfId="9876" priority="2042" stopIfTrue="1" operator="equal">
      <formula>0</formula>
    </cfRule>
  </conditionalFormatting>
  <conditionalFormatting sqref="AQ352:AS352 AU352:AV352">
    <cfRule type="cellIs" dxfId="9875" priority="2047" stopIfTrue="1" operator="equal">
      <formula>0</formula>
    </cfRule>
  </conditionalFormatting>
  <conditionalFormatting sqref="AV163">
    <cfRule type="cellIs" dxfId="9874" priority="2023" stopIfTrue="1" operator="equal">
      <formula>0</formula>
    </cfRule>
  </conditionalFormatting>
  <conditionalFormatting sqref="AU19">
    <cfRule type="cellIs" dxfId="9873" priority="2044" stopIfTrue="1" operator="equal">
      <formula>0</formula>
    </cfRule>
  </conditionalFormatting>
  <conditionalFormatting sqref="O185 O195 O206">
    <cfRule type="cellIs" dxfId="9872" priority="2146" stopIfTrue="1" operator="equal">
      <formula>0</formula>
    </cfRule>
  </conditionalFormatting>
  <conditionalFormatting sqref="AS19:AT19">
    <cfRule type="cellIs" dxfId="9871" priority="2043" stopIfTrue="1" operator="equal">
      <formula>0</formula>
    </cfRule>
  </conditionalFormatting>
  <conditionalFormatting sqref="AP109:AS109 AU109">
    <cfRule type="cellIs" dxfId="9870" priority="2041" stopIfTrue="1" operator="equal">
      <formula>0</formula>
    </cfRule>
  </conditionalFormatting>
  <conditionalFormatting sqref="O53">
    <cfRule type="cellIs" dxfId="9869" priority="2148" stopIfTrue="1" operator="equal">
      <formula>0</formula>
    </cfRule>
  </conditionalFormatting>
  <conditionalFormatting sqref="AP172 AQ171:AS171 AQ173:AS173 AU173 AU171">
    <cfRule type="cellIs" dxfId="9868" priority="1992" stopIfTrue="1" operator="equal">
      <formula>0</formula>
    </cfRule>
  </conditionalFormatting>
  <conditionalFormatting sqref="AV87">
    <cfRule type="cellIs" dxfId="9867" priority="2026" stopIfTrue="1" operator="equal">
      <formula>0</formula>
    </cfRule>
  </conditionalFormatting>
  <conditionalFormatting sqref="AV109">
    <cfRule type="cellIs" dxfId="9866" priority="2025" stopIfTrue="1" operator="equal">
      <formula>0</formula>
    </cfRule>
  </conditionalFormatting>
  <conditionalFormatting sqref="AV128">
    <cfRule type="cellIs" dxfId="9865" priority="1999" stopIfTrue="1" operator="equal">
      <formula>0</formula>
    </cfRule>
  </conditionalFormatting>
  <conditionalFormatting sqref="AV120">
    <cfRule type="cellIs" dxfId="9864" priority="2024" stopIfTrue="1" operator="equal">
      <formula>0</formula>
    </cfRule>
  </conditionalFormatting>
  <conditionalFormatting sqref="AV174">
    <cfRule type="cellIs" dxfId="9863" priority="2022" stopIfTrue="1" operator="equal">
      <formula>0</formula>
    </cfRule>
  </conditionalFormatting>
  <conditionalFormatting sqref="AU250">
    <cfRule type="cellIs" dxfId="9862" priority="1925" stopIfTrue="1" operator="equal">
      <formula>0</formula>
    </cfRule>
  </conditionalFormatting>
  <conditionalFormatting sqref="N128">
    <cfRule type="cellIs" dxfId="9861" priority="2145" stopIfTrue="1" operator="equal">
      <formula>0</formula>
    </cfRule>
  </conditionalFormatting>
  <conditionalFormatting sqref="O186:O194">
    <cfRule type="cellIs" dxfId="9860" priority="2135" stopIfTrue="1" operator="equal">
      <formula>0</formula>
    </cfRule>
  </conditionalFormatting>
  <conditionalFormatting sqref="N150:O150">
    <cfRule type="cellIs" dxfId="9859" priority="2124" stopIfTrue="1" operator="equal">
      <formula>0</formula>
    </cfRule>
  </conditionalFormatting>
  <conditionalFormatting sqref="O128">
    <cfRule type="cellIs" dxfId="9858" priority="2144" stopIfTrue="1" operator="equal">
      <formula>0</formula>
    </cfRule>
  </conditionalFormatting>
  <conditionalFormatting sqref="AV264:AV270">
    <cfRule type="cellIs" dxfId="9857" priority="2019" stopIfTrue="1" operator="equal">
      <formula>0</formula>
    </cfRule>
  </conditionalFormatting>
  <conditionalFormatting sqref="AV296">
    <cfRule type="cellIs" dxfId="9856" priority="2018" stopIfTrue="1" operator="equal">
      <formula>0</formula>
    </cfRule>
  </conditionalFormatting>
  <conditionalFormatting sqref="O129">
    <cfRule type="cellIs" dxfId="9855" priority="2143" stopIfTrue="1" operator="equal">
      <formula>0</formula>
    </cfRule>
  </conditionalFormatting>
  <conditionalFormatting sqref="N164:N170">
    <cfRule type="cellIs" dxfId="9854" priority="2138" stopIfTrue="1" operator="equal">
      <formula>0</formula>
    </cfRule>
  </conditionalFormatting>
  <conditionalFormatting sqref="AQ185:AS185 AQ195:AS195 AQ206:AR206 AU206:AV206 AU195:AV195 AU185:AV185">
    <cfRule type="cellIs" dxfId="9853" priority="2007" stopIfTrue="1" operator="equal">
      <formula>0</formula>
    </cfRule>
  </conditionalFormatting>
  <conditionalFormatting sqref="AQ128:AR128">
    <cfRule type="cellIs" dxfId="9852" priority="2001" stopIfTrue="1" operator="equal">
      <formula>0</formula>
    </cfRule>
  </conditionalFormatting>
  <conditionalFormatting sqref="N172 O171 O173">
    <cfRule type="cellIs" dxfId="9851" priority="2140" stopIfTrue="1" operator="equal">
      <formula>0</formula>
    </cfRule>
  </conditionalFormatting>
  <conditionalFormatting sqref="AU306">
    <cfRule type="cellIs" dxfId="9850" priority="1923" stopIfTrue="1" operator="equal">
      <formula>0</formula>
    </cfRule>
  </conditionalFormatting>
  <conditionalFormatting sqref="AQ172:AS172">
    <cfRule type="cellIs" dxfId="9849" priority="1961" stopIfTrue="1" operator="equal">
      <formula>0</formula>
    </cfRule>
  </conditionalFormatting>
  <conditionalFormatting sqref="AR271">
    <cfRule type="cellIs" dxfId="9848" priority="1973" stopIfTrue="1" operator="equal">
      <formula>0</formula>
    </cfRule>
  </conditionalFormatting>
  <conditionalFormatting sqref="O221">
    <cfRule type="cellIs" dxfId="9847" priority="2132" stopIfTrue="1" operator="equal">
      <formula>0</formula>
    </cfRule>
  </conditionalFormatting>
  <conditionalFormatting sqref="N212 O210 N219:O220 O208 O223:O224 O226:O228">
    <cfRule type="cellIs" dxfId="9846" priority="2134" stopIfTrue="1" operator="equal">
      <formula>0</formula>
    </cfRule>
  </conditionalFormatting>
  <conditionalFormatting sqref="N217:O217">
    <cfRule type="cellIs" dxfId="9845" priority="2133" stopIfTrue="1" operator="equal">
      <formula>0</formula>
    </cfRule>
  </conditionalFormatting>
  <conditionalFormatting sqref="AP164:AP170">
    <cfRule type="cellIs" dxfId="9844" priority="1987" stopIfTrue="1" operator="equal">
      <formula>0</formula>
    </cfRule>
  </conditionalFormatting>
  <conditionalFormatting sqref="AV164:AV170">
    <cfRule type="cellIs" dxfId="9843" priority="1988" stopIfTrue="1" operator="equal">
      <formula>0</formula>
    </cfRule>
  </conditionalFormatting>
  <conditionalFormatting sqref="AU149">
    <cfRule type="cellIs" dxfId="9842" priority="1942" stopIfTrue="1" operator="equal">
      <formula>0</formula>
    </cfRule>
  </conditionalFormatting>
  <conditionalFormatting sqref="N84">
    <cfRule type="cellIs" dxfId="9841" priority="2129" stopIfTrue="1" operator="equal">
      <formula>0</formula>
    </cfRule>
  </conditionalFormatting>
  <conditionalFormatting sqref="O63">
    <cfRule type="cellIs" dxfId="9840" priority="2130" stopIfTrue="1" operator="equal">
      <formula>0</formula>
    </cfRule>
  </conditionalFormatting>
  <conditionalFormatting sqref="O172">
    <cfRule type="cellIs" dxfId="9839" priority="2128" stopIfTrue="1" operator="equal">
      <formula>0</formula>
    </cfRule>
  </conditionalFormatting>
  <conditionalFormatting sqref="O47:O52">
    <cfRule type="cellIs" dxfId="9838" priority="2121" stopIfTrue="1" operator="equal">
      <formula>0</formula>
    </cfRule>
  </conditionalFormatting>
  <conditionalFormatting sqref="N82">
    <cfRule type="cellIs" dxfId="9837" priority="2126" stopIfTrue="1" operator="equal">
      <formula>0</formula>
    </cfRule>
  </conditionalFormatting>
  <conditionalFormatting sqref="N79">
    <cfRule type="cellIs" dxfId="9836" priority="2125" stopIfTrue="1" operator="equal">
      <formula>0</formula>
    </cfRule>
  </conditionalFormatting>
  <conditionalFormatting sqref="AU175:AU181">
    <cfRule type="cellIs" dxfId="9835" priority="1926" stopIfTrue="1" operator="equal">
      <formula>0</formula>
    </cfRule>
  </conditionalFormatting>
  <conditionalFormatting sqref="AU162">
    <cfRule type="cellIs" dxfId="9834" priority="1924" stopIfTrue="1" operator="equal">
      <formula>0</formula>
    </cfRule>
  </conditionalFormatting>
  <conditionalFormatting sqref="AV172">
    <cfRule type="cellIs" dxfId="9833" priority="1960" stopIfTrue="1" operator="equal">
      <formula>0</formula>
    </cfRule>
  </conditionalFormatting>
  <conditionalFormatting sqref="AU271">
    <cfRule type="cellIs" dxfId="9832" priority="1972" stopIfTrue="1" operator="equal">
      <formula>0</formula>
    </cfRule>
  </conditionalFormatting>
  <conditionalFormatting sqref="AS271">
    <cfRule type="cellIs" dxfId="9831" priority="1971" stopIfTrue="1" operator="equal">
      <formula>0</formula>
    </cfRule>
  </conditionalFormatting>
  <conditionalFormatting sqref="AQ271">
    <cfRule type="cellIs" dxfId="9830" priority="1970" stopIfTrue="1" operator="equal">
      <formula>0</formula>
    </cfRule>
  </conditionalFormatting>
  <conditionalFormatting sqref="O44">
    <cfRule type="cellIs" dxfId="9829" priority="2122" stopIfTrue="1" operator="equal">
      <formula>0</formula>
    </cfRule>
  </conditionalFormatting>
  <conditionalFormatting sqref="N211">
    <cfRule type="cellIs" dxfId="9828" priority="2114" stopIfTrue="1" operator="equal">
      <formula>0</formula>
    </cfRule>
  </conditionalFormatting>
  <conditionalFormatting sqref="AQ330:AS338 AU330:AU338">
    <cfRule type="cellIs" dxfId="9827" priority="1967" stopIfTrue="1" operator="equal">
      <formula>0</formula>
    </cfRule>
  </conditionalFormatting>
  <conditionalFormatting sqref="AQ339:AS339 AU339">
    <cfRule type="cellIs" dxfId="9826" priority="1966" stopIfTrue="1" operator="equal">
      <formula>0</formula>
    </cfRule>
  </conditionalFormatting>
  <conditionalFormatting sqref="N48:N52">
    <cfRule type="cellIs" dxfId="9825" priority="2120" stopIfTrue="1" operator="equal">
      <formula>0</formula>
    </cfRule>
  </conditionalFormatting>
  <conditionalFormatting sqref="AQ63 AS63 AU63">
    <cfRule type="cellIs" dxfId="9824" priority="1963" stopIfTrue="1" operator="equal">
      <formula>0</formula>
    </cfRule>
  </conditionalFormatting>
  <conditionalFormatting sqref="AP84">
    <cfRule type="cellIs" dxfId="9823" priority="1962" stopIfTrue="1" operator="equal">
      <formula>0</formula>
    </cfRule>
  </conditionalFormatting>
  <conditionalFormatting sqref="N210">
    <cfRule type="cellIs" dxfId="9822" priority="2119" stopIfTrue="1" operator="equal">
      <formula>0</formula>
    </cfRule>
  </conditionalFormatting>
  <conditionalFormatting sqref="AQ175:AQ181">
    <cfRule type="cellIs" dxfId="9821" priority="1958" stopIfTrue="1" operator="equal">
      <formula>0</formula>
    </cfRule>
  </conditionalFormatting>
  <conditionalFormatting sqref="AV271">
    <cfRule type="cellIs" dxfId="9820" priority="1957" stopIfTrue="1" operator="equal">
      <formula>0</formula>
    </cfRule>
  </conditionalFormatting>
  <conditionalFormatting sqref="AP82">
    <cfRule type="cellIs" dxfId="9819" priority="1955" stopIfTrue="1" operator="equal">
      <formula>0</formula>
    </cfRule>
  </conditionalFormatting>
  <conditionalFormatting sqref="AR119:AS119">
    <cfRule type="cellIs" dxfId="9818" priority="1956" stopIfTrue="1" operator="equal">
      <formula>0</formula>
    </cfRule>
  </conditionalFormatting>
  <conditionalFormatting sqref="AQ44">
    <cfRule type="cellIs" dxfId="9817" priority="1935" stopIfTrue="1" operator="equal">
      <formula>0</formula>
    </cfRule>
  </conditionalFormatting>
  <conditionalFormatting sqref="AV150">
    <cfRule type="cellIs" dxfId="9816" priority="1945" stopIfTrue="1" operator="equal">
      <formula>0</formula>
    </cfRule>
  </conditionalFormatting>
  <conditionalFormatting sqref="V83">
    <cfRule type="cellIs" dxfId="9815" priority="2085" stopIfTrue="1" operator="equal">
      <formula>0</formula>
    </cfRule>
  </conditionalFormatting>
  <conditionalFormatting sqref="AR230:AR235">
    <cfRule type="cellIs" dxfId="9814" priority="1939" stopIfTrue="1" operator="equal">
      <formula>0</formula>
    </cfRule>
  </conditionalFormatting>
  <conditionalFormatting sqref="AV46">
    <cfRule type="cellIs" dxfId="9813" priority="1933" stopIfTrue="1" operator="equal">
      <formula>0</formula>
    </cfRule>
  </conditionalFormatting>
  <conditionalFormatting sqref="O78">
    <cfRule type="cellIs" dxfId="9812" priority="2118" stopIfTrue="1" operator="equal">
      <formula>0</formula>
    </cfRule>
  </conditionalFormatting>
  <conditionalFormatting sqref="O86">
    <cfRule type="cellIs" dxfId="9811" priority="2117" stopIfTrue="1" operator="equal">
      <formula>0</formula>
    </cfRule>
  </conditionalFormatting>
  <conditionalFormatting sqref="AV317">
    <cfRule type="cellIs" dxfId="9810" priority="1952" stopIfTrue="1" operator="equal">
      <formula>0</formula>
    </cfRule>
  </conditionalFormatting>
  <conditionalFormatting sqref="AQ317:AR317 AU317">
    <cfRule type="cellIs" dxfId="9809" priority="1951" stopIfTrue="1" operator="equal">
      <formula>0</formula>
    </cfRule>
  </conditionalFormatting>
  <conditionalFormatting sqref="AS317">
    <cfRule type="cellIs" dxfId="9808" priority="1950" stopIfTrue="1" operator="equal">
      <formula>0</formula>
    </cfRule>
  </conditionalFormatting>
  <conditionalFormatting sqref="AS164:AS170">
    <cfRule type="cellIs" dxfId="9807" priority="1949" stopIfTrue="1" operator="equal">
      <formula>0</formula>
    </cfRule>
  </conditionalFormatting>
  <conditionalFormatting sqref="AV129">
    <cfRule type="cellIs" dxfId="9806" priority="1948" stopIfTrue="1" operator="equal">
      <formula>0</formula>
    </cfRule>
  </conditionalFormatting>
  <conditionalFormatting sqref="AR150:AS150">
    <cfRule type="cellIs" dxfId="9805" priority="1947" stopIfTrue="1" operator="equal">
      <formula>0</formula>
    </cfRule>
  </conditionalFormatting>
  <conditionalFormatting sqref="AU150">
    <cfRule type="cellIs" dxfId="9804" priority="1946" stopIfTrue="1" operator="equal">
      <formula>0</formula>
    </cfRule>
  </conditionalFormatting>
  <conditionalFormatting sqref="AP150:AQ150">
    <cfRule type="cellIs" dxfId="9803" priority="1944" stopIfTrue="1" operator="equal">
      <formula>0</formula>
    </cfRule>
  </conditionalFormatting>
  <conditionalFormatting sqref="AR149">
    <cfRule type="cellIs" dxfId="9802" priority="1943" stopIfTrue="1" operator="equal">
      <formula>0</formula>
    </cfRule>
  </conditionalFormatting>
  <conditionalFormatting sqref="AV230:AV235">
    <cfRule type="cellIs" dxfId="9801" priority="1938" stopIfTrue="1" operator="equal">
      <formula>0</formula>
    </cfRule>
  </conditionalFormatting>
  <conditionalFormatting sqref="AS230:AS235">
    <cfRule type="cellIs" dxfId="9800" priority="1937" stopIfTrue="1" operator="equal">
      <formula>0</formula>
    </cfRule>
  </conditionalFormatting>
  <conditionalFormatting sqref="AS149">
    <cfRule type="cellIs" dxfId="9799" priority="1936" stopIfTrue="1" operator="equal">
      <formula>0</formula>
    </cfRule>
  </conditionalFormatting>
  <conditionalFormatting sqref="AQ46:AR46 AU46">
    <cfRule type="cellIs" dxfId="9798" priority="1934" stopIfTrue="1" operator="equal">
      <formula>0</formula>
    </cfRule>
  </conditionalFormatting>
  <conditionalFormatting sqref="AV47:AV52">
    <cfRule type="cellIs" dxfId="9797" priority="1932" stopIfTrue="1" operator="equal">
      <formula>0</formula>
    </cfRule>
  </conditionalFormatting>
  <conditionalFormatting sqref="AQ48:AQ52">
    <cfRule type="cellIs" dxfId="9796" priority="1931" stopIfTrue="1" operator="equal">
      <formula>0</formula>
    </cfRule>
  </conditionalFormatting>
  <conditionalFormatting sqref="AP48:AP52">
    <cfRule type="cellIs" dxfId="9795" priority="1930" stopIfTrue="1" operator="equal">
      <formula>0</formula>
    </cfRule>
  </conditionalFormatting>
  <conditionalFormatting sqref="AU143:AU148">
    <cfRule type="cellIs" dxfId="9794" priority="1928" stopIfTrue="1" operator="equal">
      <formula>0</formula>
    </cfRule>
  </conditionalFormatting>
  <conditionalFormatting sqref="O261">
    <cfRule type="cellIs" dxfId="9793" priority="2116" stopIfTrue="1" operator="equal">
      <formula>0</formula>
    </cfRule>
  </conditionalFormatting>
  <conditionalFormatting sqref="O211">
    <cfRule type="cellIs" dxfId="9792" priority="2115" stopIfTrue="1" operator="equal">
      <formula>0</formula>
    </cfRule>
  </conditionalFormatting>
  <conditionalFormatting sqref="AQ348:AS348">
    <cfRule type="cellIs" dxfId="9791" priority="1922" stopIfTrue="1" operator="equal">
      <formula>0</formula>
    </cfRule>
  </conditionalFormatting>
  <conditionalFormatting sqref="AU348">
    <cfRule type="cellIs" dxfId="9790" priority="1920" stopIfTrue="1" operator="equal">
      <formula>0</formula>
    </cfRule>
  </conditionalFormatting>
  <conditionalFormatting sqref="O118">
    <cfRule type="cellIs" dxfId="9789" priority="2112" stopIfTrue="1" operator="equal">
      <formula>0</formula>
    </cfRule>
  </conditionalFormatting>
  <conditionalFormatting sqref="N118">
    <cfRule type="cellIs" dxfId="9788" priority="2113" stopIfTrue="1" operator="equal">
      <formula>0</formula>
    </cfRule>
  </conditionalFormatting>
  <conditionalFormatting sqref="AS128">
    <cfRule type="cellIs" dxfId="9787" priority="1918" stopIfTrue="1" operator="equal">
      <formula>0</formula>
    </cfRule>
  </conditionalFormatting>
  <conditionalFormatting sqref="O222">
    <cfRule type="cellIs" dxfId="9786" priority="2111" stopIfTrue="1" operator="equal">
      <formula>0</formula>
    </cfRule>
  </conditionalFormatting>
  <conditionalFormatting sqref="AQ86">
    <cfRule type="cellIs" dxfId="9785" priority="1916" stopIfTrue="1" operator="equal">
      <formula>0</formula>
    </cfRule>
  </conditionalFormatting>
  <conditionalFormatting sqref="AV82">
    <cfRule type="cellIs" dxfId="9784" priority="1913" stopIfTrue="1" operator="equal">
      <formula>0</formula>
    </cfRule>
  </conditionalFormatting>
  <conditionalFormatting sqref="O209">
    <cfRule type="cellIs" dxfId="9783" priority="2110" stopIfTrue="1" operator="equal">
      <formula>0</formula>
    </cfRule>
  </conditionalFormatting>
  <conditionalFormatting sqref="O99:O106">
    <cfRule type="cellIs" dxfId="9782" priority="2109" stopIfTrue="1" operator="equal">
      <formula>0</formula>
    </cfRule>
  </conditionalFormatting>
  <conditionalFormatting sqref="V79">
    <cfRule type="cellIs" dxfId="9781" priority="2087" stopIfTrue="1" operator="equal">
      <formula>0</formula>
    </cfRule>
  </conditionalFormatting>
  <conditionalFormatting sqref="V207">
    <cfRule type="cellIs" dxfId="9780" priority="2108" stopIfTrue="1" operator="equal">
      <formula>0</formula>
    </cfRule>
  </conditionalFormatting>
  <conditionalFormatting sqref="V261">
    <cfRule type="cellIs" dxfId="9779" priority="2092" stopIfTrue="1" operator="equal">
      <formula>0</formula>
    </cfRule>
  </conditionalFormatting>
  <conditionalFormatting sqref="V86">
    <cfRule type="cellIs" dxfId="9778" priority="2083" stopIfTrue="1" operator="equal">
      <formula>0</formula>
    </cfRule>
  </conditionalFormatting>
  <conditionalFormatting sqref="V109">
    <cfRule type="cellIs" dxfId="9777" priority="2105" stopIfTrue="1" operator="equal">
      <formula>0</formula>
    </cfRule>
  </conditionalFormatting>
  <conditionalFormatting sqref="V64">
    <cfRule type="cellIs" dxfId="9776" priority="2106" stopIfTrue="1" operator="equal">
      <formula>0</formula>
    </cfRule>
  </conditionalFormatting>
  <conditionalFormatting sqref="V185:V195 V199:V206">
    <cfRule type="cellIs" dxfId="9775" priority="2104" stopIfTrue="1" operator="equal">
      <formula>0</formula>
    </cfRule>
  </conditionalFormatting>
  <conditionalFormatting sqref="V43">
    <cfRule type="cellIs" dxfId="9774" priority="2103" stopIfTrue="1" operator="equal">
      <formula>0</formula>
    </cfRule>
  </conditionalFormatting>
  <conditionalFormatting sqref="V262">
    <cfRule type="cellIs" dxfId="9773" priority="2090" stopIfTrue="1" operator="equal">
      <formula>0</formula>
    </cfRule>
  </conditionalFormatting>
  <conditionalFormatting sqref="V208:V209">
    <cfRule type="cellIs" dxfId="9772" priority="2095" stopIfTrue="1" operator="equal">
      <formula>0</formula>
    </cfRule>
  </conditionalFormatting>
  <conditionalFormatting sqref="V221">
    <cfRule type="cellIs" dxfId="9771" priority="2093" stopIfTrue="1" operator="equal">
      <formula>0</formula>
    </cfRule>
  </conditionalFormatting>
  <conditionalFormatting sqref="V171 V173">
    <cfRule type="cellIs" dxfId="9770" priority="2100" stopIfTrue="1" operator="equal">
      <formula>0</formula>
    </cfRule>
  </conditionalFormatting>
  <conditionalFormatting sqref="V172">
    <cfRule type="cellIs" dxfId="9769" priority="2099" stopIfTrue="1" operator="equal">
      <formula>0</formula>
    </cfRule>
  </conditionalFormatting>
  <conditionalFormatting sqref="V128">
    <cfRule type="cellIs" dxfId="9768" priority="2102" stopIfTrue="1" operator="equal">
      <formula>0</formula>
    </cfRule>
  </conditionalFormatting>
  <conditionalFormatting sqref="V162">
    <cfRule type="cellIs" dxfId="9767" priority="2101" stopIfTrue="1" operator="equal">
      <formula>0</formula>
    </cfRule>
  </conditionalFormatting>
  <conditionalFormatting sqref="V222:V228">
    <cfRule type="cellIs" dxfId="9766" priority="2094" stopIfTrue="1" operator="equal">
      <formula>0</formula>
    </cfRule>
  </conditionalFormatting>
  <conditionalFormatting sqref="V78">
    <cfRule type="cellIs" dxfId="9765" priority="2088" stopIfTrue="1" operator="equal">
      <formula>0</formula>
    </cfRule>
  </conditionalFormatting>
  <conditionalFormatting sqref="V82">
    <cfRule type="cellIs" dxfId="9764" priority="2086" stopIfTrue="1" operator="equal">
      <formula>0</formula>
    </cfRule>
  </conditionalFormatting>
  <conditionalFormatting sqref="V84">
    <cfRule type="cellIs" dxfId="9763" priority="2084" stopIfTrue="1" operator="equal">
      <formula>0</formula>
    </cfRule>
  </conditionalFormatting>
  <conditionalFormatting sqref="V118">
    <cfRule type="cellIs" dxfId="9762" priority="2080" stopIfTrue="1" operator="equal">
      <formula>0</formula>
    </cfRule>
  </conditionalFormatting>
  <conditionalFormatting sqref="O212">
    <cfRule type="cellIs" dxfId="9761" priority="2075" stopIfTrue="1" operator="equal">
      <formula>0</formula>
    </cfRule>
  </conditionalFormatting>
  <conditionalFormatting sqref="O119">
    <cfRule type="cellIs" dxfId="9760" priority="2076" stopIfTrue="1" operator="equal">
      <formula>0</formula>
    </cfRule>
  </conditionalFormatting>
  <conditionalFormatting sqref="N77">
    <cfRule type="cellIs" dxfId="9759" priority="2074" stopIfTrue="1" operator="equal">
      <formula>0</formula>
    </cfRule>
  </conditionalFormatting>
  <conditionalFormatting sqref="V77">
    <cfRule type="cellIs" dxfId="9758" priority="2073" stopIfTrue="1" operator="equal">
      <formula>0</formula>
    </cfRule>
  </conditionalFormatting>
  <conditionalFormatting sqref="O77">
    <cfRule type="cellIs" dxfId="9757" priority="2072" stopIfTrue="1" operator="equal">
      <formula>0</formula>
    </cfRule>
  </conditionalFormatting>
  <conditionalFormatting sqref="O89:O95">
    <cfRule type="cellIs" dxfId="9756" priority="2071" stopIfTrue="1" operator="equal">
      <formula>0</formula>
    </cfRule>
  </conditionalFormatting>
  <conditionalFormatting sqref="V88:V95">
    <cfRule type="cellIs" dxfId="9755" priority="2070" stopIfTrue="1" operator="equal">
      <formula>0</formula>
    </cfRule>
  </conditionalFormatting>
  <conditionalFormatting sqref="V110:V117">
    <cfRule type="cellIs" dxfId="9754" priority="2069" stopIfTrue="1" operator="equal">
      <formula>0</formula>
    </cfRule>
  </conditionalFormatting>
  <conditionalFormatting sqref="N110:N117">
    <cfRule type="cellIs" dxfId="9753" priority="2068" stopIfTrue="1" operator="equal">
      <formula>0</formula>
    </cfRule>
  </conditionalFormatting>
  <conditionalFormatting sqref="O110:O117">
    <cfRule type="cellIs" dxfId="9752" priority="2067" stopIfTrue="1" operator="equal">
      <formula>0</formula>
    </cfRule>
  </conditionalFormatting>
  <conditionalFormatting sqref="O197">
    <cfRule type="cellIs" dxfId="9751" priority="2066" stopIfTrue="1" operator="equal">
      <formula>0</formula>
    </cfRule>
  </conditionalFormatting>
  <conditionalFormatting sqref="N240:O240 V240">
    <cfRule type="cellIs" dxfId="9750" priority="2063" stopIfTrue="1" operator="equal">
      <formula>0</formula>
    </cfRule>
  </conditionalFormatting>
  <conditionalFormatting sqref="N263:O263 V263">
    <cfRule type="cellIs" dxfId="9749" priority="2062" stopIfTrue="1" operator="equal">
      <formula>0</formula>
    </cfRule>
  </conditionalFormatting>
  <conditionalFormatting sqref="N196:O196 V196">
    <cfRule type="cellIs" dxfId="9748" priority="2061" stopIfTrue="1" operator="equal">
      <formula>0</formula>
    </cfRule>
  </conditionalFormatting>
  <conditionalFormatting sqref="O216">
    <cfRule type="cellIs" dxfId="9747" priority="2060" stopIfTrue="1" operator="equal">
      <formula>0</formula>
    </cfRule>
  </conditionalFormatting>
  <conditionalFormatting sqref="N144">
    <cfRule type="cellIs" dxfId="9746" priority="2057" stopIfTrue="1" operator="equal">
      <formula>0</formula>
    </cfRule>
  </conditionalFormatting>
  <conditionalFormatting sqref="O215">
    <cfRule type="cellIs" dxfId="9745" priority="2056" stopIfTrue="1" operator="equal">
      <formula>0</formula>
    </cfRule>
  </conditionalFormatting>
  <conditionalFormatting sqref="V238">
    <cfRule type="cellIs" dxfId="9744" priority="2055" stopIfTrue="1" operator="equal">
      <formula>0</formula>
    </cfRule>
  </conditionalFormatting>
  <conditionalFormatting sqref="V122">
    <cfRule type="cellIs" dxfId="9743" priority="2049" stopIfTrue="1" operator="equal">
      <formula>0</formula>
    </cfRule>
  </conditionalFormatting>
  <conditionalFormatting sqref="AV329">
    <cfRule type="cellIs" dxfId="9742" priority="2017" stopIfTrue="1" operator="equal">
      <formula>0</formula>
    </cfRule>
  </conditionalFormatting>
  <conditionalFormatting sqref="AQ183:AS184 AU183:AU184">
    <cfRule type="cellIs" dxfId="9741" priority="1986" stopIfTrue="1" operator="equal">
      <formula>0</formula>
    </cfRule>
  </conditionalFormatting>
  <conditionalFormatting sqref="AQ182:AS182">
    <cfRule type="cellIs" dxfId="9740" priority="1985" stopIfTrue="1" operator="equal">
      <formula>0</formula>
    </cfRule>
  </conditionalFormatting>
  <conditionalFormatting sqref="AV171 AV173">
    <cfRule type="cellIs" dxfId="9739" priority="1991" stopIfTrue="1" operator="equal">
      <formula>0</formula>
    </cfRule>
  </conditionalFormatting>
  <conditionalFormatting sqref="AQ164:AR165 AQ167:AR170 AQ166">
    <cfRule type="cellIs" dxfId="9738" priority="1990" stopIfTrue="1" operator="equal">
      <formula>0</formula>
    </cfRule>
  </conditionalFormatting>
  <conditionalFormatting sqref="AU182">
    <cfRule type="cellIs" dxfId="9737" priority="1984" stopIfTrue="1" operator="equal">
      <formula>0</formula>
    </cfRule>
  </conditionalFormatting>
  <conditionalFormatting sqref="AV19">
    <cfRule type="cellIs" dxfId="9736" priority="2009" stopIfTrue="1" operator="equal">
      <formula>0</formula>
    </cfRule>
  </conditionalFormatting>
  <conditionalFormatting sqref="AV286:AV294">
    <cfRule type="cellIs" dxfId="9735" priority="2011" stopIfTrue="1" operator="equal">
      <formula>0</formula>
    </cfRule>
  </conditionalFormatting>
  <conditionalFormatting sqref="AV229">
    <cfRule type="cellIs" dxfId="9734" priority="2021" stopIfTrue="1" operator="equal">
      <formula>0</formula>
    </cfRule>
  </conditionalFormatting>
  <conditionalFormatting sqref="AV275 AV277:AV284">
    <cfRule type="cellIs" dxfId="9733" priority="2013" stopIfTrue="1" operator="equal">
      <formula>0</formula>
    </cfRule>
  </conditionalFormatting>
  <conditionalFormatting sqref="AV54">
    <cfRule type="cellIs" dxfId="9732" priority="2028" stopIfTrue="1" operator="equal">
      <formula>0</formula>
    </cfRule>
  </conditionalFormatting>
  <conditionalFormatting sqref="AV153">
    <cfRule type="cellIs" dxfId="9731" priority="2004" stopIfTrue="1" operator="equal">
      <formula>0</formula>
    </cfRule>
  </conditionalFormatting>
  <conditionalFormatting sqref="AS306">
    <cfRule type="cellIs" dxfId="9730" priority="1968" stopIfTrue="1" operator="equal">
      <formula>0</formula>
    </cfRule>
  </conditionalFormatting>
  <conditionalFormatting sqref="AV76">
    <cfRule type="cellIs" dxfId="9729" priority="2027" stopIfTrue="1" operator="equal">
      <formula>0</formula>
    </cfRule>
  </conditionalFormatting>
  <conditionalFormatting sqref="AV251">
    <cfRule type="cellIs" dxfId="9728" priority="2020" stopIfTrue="1" operator="equal">
      <formula>0</formula>
    </cfRule>
  </conditionalFormatting>
  <conditionalFormatting sqref="AV339">
    <cfRule type="cellIs" dxfId="9727" priority="1964" stopIfTrue="1" operator="equal">
      <formula>0</formula>
    </cfRule>
  </conditionalFormatting>
  <conditionalFormatting sqref="AV56:AV62">
    <cfRule type="cellIs" dxfId="9726" priority="2016" stopIfTrue="1" operator="equal">
      <formula>0</formula>
    </cfRule>
  </conditionalFormatting>
  <conditionalFormatting sqref="AV44">
    <cfRule type="cellIs" dxfId="9725" priority="2006" stopIfTrue="1" operator="equal">
      <formula>0</formula>
    </cfRule>
  </conditionalFormatting>
  <conditionalFormatting sqref="AV53">
    <cfRule type="cellIs" dxfId="9724" priority="2005" stopIfTrue="1" operator="equal">
      <formula>0</formula>
    </cfRule>
  </conditionalFormatting>
  <conditionalFormatting sqref="AQ186 AQ187:AS194 AU186:AV194">
    <cfRule type="cellIs" dxfId="9723" priority="1981" stopIfTrue="1" operator="equal">
      <formula>0</formula>
    </cfRule>
  </conditionalFormatting>
  <conditionalFormatting sqref="AU128">
    <cfRule type="cellIs" dxfId="9722" priority="2000" stopIfTrue="1" operator="equal">
      <formula>0</formula>
    </cfRule>
  </conditionalFormatting>
  <conditionalFormatting sqref="AQ129 AS129">
    <cfRule type="cellIs" dxfId="9721" priority="1998" stopIfTrue="1" operator="equal">
      <formula>0</formula>
    </cfRule>
  </conditionalFormatting>
  <conditionalFormatting sqref="AQ151:AS151">
    <cfRule type="cellIs" dxfId="9720" priority="1997" stopIfTrue="1" operator="equal">
      <formula>0</formula>
    </cfRule>
  </conditionalFormatting>
  <conditionalFormatting sqref="AQ221">
    <cfRule type="cellIs" dxfId="9719" priority="1978" stopIfTrue="1" operator="equal">
      <formula>0</formula>
    </cfRule>
  </conditionalFormatting>
  <conditionalFormatting sqref="AV330:AV338">
    <cfRule type="cellIs" dxfId="9718" priority="1965" stopIfTrue="1" operator="equal">
      <formula>0</formula>
    </cfRule>
  </conditionalFormatting>
  <conditionalFormatting sqref="AP219:AQ220 AQ208 AQ223:AQ224 AQ226:AQ228">
    <cfRule type="cellIs" dxfId="9717" priority="1980" stopIfTrue="1" operator="equal">
      <formula>0</formula>
    </cfRule>
  </conditionalFormatting>
  <conditionalFormatting sqref="AP217:AQ217">
    <cfRule type="cellIs" dxfId="9716" priority="1979" stopIfTrue="1" operator="equal">
      <formula>0</formula>
    </cfRule>
  </conditionalFormatting>
  <conditionalFormatting sqref="AV260">
    <cfRule type="cellIs" dxfId="9715" priority="1974" stopIfTrue="1" operator="equal">
      <formula>0</formula>
    </cfRule>
  </conditionalFormatting>
  <conditionalFormatting sqref="AQ306:AR306">
    <cfRule type="cellIs" dxfId="9714" priority="1969" stopIfTrue="1" operator="equal">
      <formula>0</formula>
    </cfRule>
  </conditionalFormatting>
  <conditionalFormatting sqref="AV175:AV181">
    <cfRule type="cellIs" dxfId="9713" priority="1959" stopIfTrue="1" operator="equal">
      <formula>0</formula>
    </cfRule>
  </conditionalFormatting>
  <conditionalFormatting sqref="AP79">
    <cfRule type="cellIs" dxfId="9712" priority="1954" stopIfTrue="1" operator="equal">
      <formula>0</formula>
    </cfRule>
  </conditionalFormatting>
  <conditionalFormatting sqref="AV272">
    <cfRule type="cellIs" dxfId="9711" priority="1953" stopIfTrue="1" operator="equal">
      <formula>0</formula>
    </cfRule>
  </conditionalFormatting>
  <conditionalFormatting sqref="AU172">
    <cfRule type="cellIs" dxfId="9710" priority="1927" stopIfTrue="1" operator="equal">
      <formula>0</formula>
    </cfRule>
  </conditionalFormatting>
  <conditionalFormatting sqref="AV307">
    <cfRule type="cellIs" dxfId="9709" priority="1919" stopIfTrue="1" operator="equal">
      <formula>0</formula>
    </cfRule>
  </conditionalFormatting>
  <conditionalFormatting sqref="AS86">
    <cfRule type="cellIs" dxfId="9708" priority="1898" stopIfTrue="1" operator="equal">
      <formula>0</formula>
    </cfRule>
  </conditionalFormatting>
  <conditionalFormatting sqref="AU79">
    <cfRule type="cellIs" dxfId="9707" priority="1908" stopIfTrue="1" operator="equal">
      <formula>0</formula>
    </cfRule>
  </conditionalFormatting>
  <conditionalFormatting sqref="AS79">
    <cfRule type="cellIs" dxfId="9706" priority="1902" stopIfTrue="1" operator="equal">
      <formula>0</formula>
    </cfRule>
  </conditionalFormatting>
  <conditionalFormatting sqref="AQ78">
    <cfRule type="cellIs" dxfId="9705" priority="1917" stopIfTrue="1" operator="equal">
      <formula>0</formula>
    </cfRule>
  </conditionalFormatting>
  <conditionalFormatting sqref="AV83">
    <cfRule type="cellIs" dxfId="9704" priority="1912" stopIfTrue="1" operator="equal">
      <formula>0</formula>
    </cfRule>
  </conditionalFormatting>
  <conditionalFormatting sqref="AV84">
    <cfRule type="cellIs" dxfId="9703" priority="1911" stopIfTrue="1" operator="equal">
      <formula>0</formula>
    </cfRule>
  </conditionalFormatting>
  <conditionalFormatting sqref="AV86">
    <cfRule type="cellIs" dxfId="9702" priority="1910" stopIfTrue="1" operator="equal">
      <formula>0</formula>
    </cfRule>
  </conditionalFormatting>
  <conditionalFormatting sqref="AU78">
    <cfRule type="cellIs" dxfId="9701" priority="1909" stopIfTrue="1" operator="equal">
      <formula>0</formula>
    </cfRule>
  </conditionalFormatting>
  <conditionalFormatting sqref="AU82">
    <cfRule type="cellIs" dxfId="9700" priority="1907" stopIfTrue="1" operator="equal">
      <formula>0</formula>
    </cfRule>
  </conditionalFormatting>
  <conditionalFormatting sqref="AU83">
    <cfRule type="cellIs" dxfId="9699" priority="1906" stopIfTrue="1" operator="equal">
      <formula>0</formula>
    </cfRule>
  </conditionalFormatting>
  <conditionalFormatting sqref="AU84">
    <cfRule type="cellIs" dxfId="9698" priority="1905" stopIfTrue="1" operator="equal">
      <formula>0</formula>
    </cfRule>
  </conditionalFormatting>
  <conditionalFormatting sqref="AU86">
    <cfRule type="cellIs" dxfId="9697" priority="1904" stopIfTrue="1" operator="equal">
      <formula>0</formula>
    </cfRule>
  </conditionalFormatting>
  <conditionalFormatting sqref="AS78">
    <cfRule type="cellIs" dxfId="9696" priority="1903" stopIfTrue="1" operator="equal">
      <formula>0</formula>
    </cfRule>
  </conditionalFormatting>
  <conditionalFormatting sqref="AS82">
    <cfRule type="cellIs" dxfId="9695" priority="1901" stopIfTrue="1" operator="equal">
      <formula>0</formula>
    </cfRule>
  </conditionalFormatting>
  <conditionalFormatting sqref="AS83">
    <cfRule type="cellIs" dxfId="9694" priority="1900" stopIfTrue="1" operator="equal">
      <formula>0</formula>
    </cfRule>
  </conditionalFormatting>
  <conditionalFormatting sqref="AS84">
    <cfRule type="cellIs" dxfId="9693" priority="1899" stopIfTrue="1" operator="equal">
      <formula>0</formula>
    </cfRule>
  </conditionalFormatting>
  <conditionalFormatting sqref="AR308:AR316 AU308:AU316">
    <cfRule type="cellIs" dxfId="9692" priority="1895" stopIfTrue="1" operator="equal">
      <formula>0</formula>
    </cfRule>
  </conditionalFormatting>
  <conditionalFormatting sqref="AQ261">
    <cfRule type="cellIs" dxfId="9691" priority="1897" stopIfTrue="1" operator="equal">
      <formula>0</formula>
    </cfRule>
  </conditionalFormatting>
  <conditionalFormatting sqref="AS308:AS316">
    <cfRule type="cellIs" dxfId="9690" priority="1894" stopIfTrue="1" operator="equal">
      <formula>0</formula>
    </cfRule>
  </conditionalFormatting>
  <conditionalFormatting sqref="AP118">
    <cfRule type="cellIs" dxfId="9689" priority="1893" stopIfTrue="1" operator="equal">
      <formula>0</formula>
    </cfRule>
  </conditionalFormatting>
  <conditionalFormatting sqref="BT206">
    <cfRule type="cellIs" dxfId="9688" priority="1681" stopIfTrue="1" operator="equal">
      <formula>0</formula>
    </cfRule>
  </conditionalFormatting>
  <conditionalFormatting sqref="BY150">
    <cfRule type="cellIs" dxfId="9687" priority="1677" stopIfTrue="1" operator="equal">
      <formula>0</formula>
    </cfRule>
  </conditionalFormatting>
  <conditionalFormatting sqref="BX149">
    <cfRule type="cellIs" dxfId="9686" priority="1675" stopIfTrue="1" operator="equal">
      <formula>0</formula>
    </cfRule>
  </conditionalFormatting>
  <conditionalFormatting sqref="BU317:BX317">
    <cfRule type="cellIs" dxfId="9685" priority="1685" stopIfTrue="1" operator="equal">
      <formula>0</formula>
    </cfRule>
  </conditionalFormatting>
  <conditionalFormatting sqref="BY129">
    <cfRule type="cellIs" dxfId="9684" priority="1684" stopIfTrue="1" operator="equal">
      <formula>0</formula>
    </cfRule>
  </conditionalFormatting>
  <conditionalFormatting sqref="BY175:BY181">
    <cfRule type="cellIs" dxfId="9683" priority="1682" stopIfTrue="1" operator="equal">
      <formula>0</formula>
    </cfRule>
  </conditionalFormatting>
  <conditionalFormatting sqref="BT129">
    <cfRule type="cellIs" dxfId="9682" priority="1680" stopIfTrue="1" operator="equal">
      <formula>0</formula>
    </cfRule>
  </conditionalFormatting>
  <conditionalFormatting sqref="BU149:BW149">
    <cfRule type="cellIs" dxfId="9681" priority="1676" stopIfTrue="1" operator="equal">
      <formula>0</formula>
    </cfRule>
  </conditionalFormatting>
  <conditionalFormatting sqref="BY149">
    <cfRule type="cellIs" dxfId="9680" priority="1674" stopIfTrue="1" operator="equal">
      <formula>0</formula>
    </cfRule>
  </conditionalFormatting>
  <conditionalFormatting sqref="BT150:BW150">
    <cfRule type="cellIs" dxfId="9679" priority="1679" stopIfTrue="1" operator="equal">
      <formula>0</formula>
    </cfRule>
  </conditionalFormatting>
  <conditionalFormatting sqref="BX150">
    <cfRule type="cellIs" dxfId="9678" priority="1678" stopIfTrue="1" operator="equal">
      <formula>0</formula>
    </cfRule>
  </conditionalFormatting>
  <conditionalFormatting sqref="BU230:BU235">
    <cfRule type="cellIs" dxfId="9677" priority="1673" stopIfTrue="1" operator="equal">
      <formula>0</formula>
    </cfRule>
  </conditionalFormatting>
  <conditionalFormatting sqref="BY230:BY235">
    <cfRule type="cellIs" dxfId="9676" priority="1672" stopIfTrue="1" operator="equal">
      <formula>0</formula>
    </cfRule>
  </conditionalFormatting>
  <conditionalFormatting sqref="BV230:BW235">
    <cfRule type="cellIs" dxfId="9675" priority="1671" stopIfTrue="1" operator="equal">
      <formula>0</formula>
    </cfRule>
  </conditionalFormatting>
  <conditionalFormatting sqref="BT149">
    <cfRule type="cellIs" dxfId="9674" priority="1670" stopIfTrue="1" operator="equal">
      <formula>0</formula>
    </cfRule>
  </conditionalFormatting>
  <conditionalFormatting sqref="BX173">
    <cfRule type="cellIs" dxfId="9673" priority="1669" stopIfTrue="1" operator="equal">
      <formula>0</formula>
    </cfRule>
  </conditionalFormatting>
  <conditionalFormatting sqref="BY78:BY79">
    <cfRule type="cellIs" dxfId="9672" priority="1668" stopIfTrue="1" operator="equal">
      <formula>0</formula>
    </cfRule>
  </conditionalFormatting>
  <conditionalFormatting sqref="BS307:BX307">
    <cfRule type="cellIs" dxfId="9671" priority="1667" stopIfTrue="1" operator="equal">
      <formula>0</formula>
    </cfRule>
  </conditionalFormatting>
  <conditionalFormatting sqref="BY307">
    <cfRule type="cellIs" dxfId="9670" priority="1666" stopIfTrue="1" operator="equal">
      <formula>0</formula>
    </cfRule>
  </conditionalFormatting>
  <conditionalFormatting sqref="BT45:BX45">
    <cfRule type="cellIs" dxfId="9669" priority="1665" stopIfTrue="1" operator="equal">
      <formula>0</formula>
    </cfRule>
  </conditionalFormatting>
  <conditionalFormatting sqref="BZ262:CA262">
    <cfRule type="cellIs" dxfId="9668" priority="1635" stopIfTrue="1" operator="equal">
      <formula>0</formula>
    </cfRule>
  </conditionalFormatting>
  <conditionalFormatting sqref="BT308:BT316">
    <cfRule type="cellIs" dxfId="9667" priority="1663" stopIfTrue="1" operator="equal">
      <formula>0</formula>
    </cfRule>
  </conditionalFormatting>
  <conditionalFormatting sqref="BY308:BY316">
    <cfRule type="cellIs" dxfId="9666" priority="1662" stopIfTrue="1" operator="equal">
      <formula>0</formula>
    </cfRule>
  </conditionalFormatting>
  <conditionalFormatting sqref="BU308:BX316">
    <cfRule type="cellIs" dxfId="9665" priority="1661" stopIfTrue="1" operator="equal">
      <formula>0</formula>
    </cfRule>
  </conditionalFormatting>
  <conditionalFormatting sqref="BZ272:CA272">
    <cfRule type="cellIs" dxfId="9664" priority="1634" stopIfTrue="1" operator="equal">
      <formula>0</formula>
    </cfRule>
  </conditionalFormatting>
  <conditionalFormatting sqref="BS118 BV118:BW118">
    <cfRule type="cellIs" dxfId="9663" priority="1660" stopIfTrue="1" operator="equal">
      <formula>0</formula>
    </cfRule>
  </conditionalFormatting>
  <conditionalFormatting sqref="BT100:BT106">
    <cfRule type="cellIs" dxfId="9662" priority="1658" stopIfTrue="1" operator="equal">
      <formula>0</formula>
    </cfRule>
  </conditionalFormatting>
  <conditionalFormatting sqref="BY100:BY106">
    <cfRule type="cellIs" dxfId="9661" priority="1659" stopIfTrue="1" operator="equal">
      <formula>0</formula>
    </cfRule>
  </conditionalFormatting>
  <conditionalFormatting sqref="BY250">
    <cfRule type="cellIs" dxfId="9660" priority="1657" stopIfTrue="1" operator="equal">
      <formula>0</formula>
    </cfRule>
  </conditionalFormatting>
  <conditionalFormatting sqref="BV100:BW106">
    <cfRule type="cellIs" dxfId="9659" priority="1656" stopIfTrue="1" operator="equal">
      <formula>0</formula>
    </cfRule>
  </conditionalFormatting>
  <conditionalFormatting sqref="BS30:BX30">
    <cfRule type="cellIs" dxfId="9658" priority="1655" stopIfTrue="1" operator="equal">
      <formula>0</formula>
    </cfRule>
  </conditionalFormatting>
  <conditionalFormatting sqref="BY30">
    <cfRule type="cellIs" dxfId="9657" priority="1654" stopIfTrue="1" operator="equal">
      <formula>0</formula>
    </cfRule>
  </conditionalFormatting>
  <conditionalFormatting sqref="BT182:BX182">
    <cfRule type="cellIs" dxfId="9656" priority="1653" stopIfTrue="1" operator="equal">
      <formula>0</formula>
    </cfRule>
  </conditionalFormatting>
  <conditionalFormatting sqref="BY182">
    <cfRule type="cellIs" dxfId="9655" priority="1652" stopIfTrue="1" operator="equal">
      <formula>0</formula>
    </cfRule>
  </conditionalFormatting>
  <conditionalFormatting sqref="BZ83:CA83">
    <cfRule type="cellIs" dxfId="9654" priority="1625" stopIfTrue="1" operator="equal">
      <formula>0</formula>
    </cfRule>
  </conditionalFormatting>
  <conditionalFormatting sqref="BZ79:CA79">
    <cfRule type="cellIs" dxfId="9653" priority="1627" stopIfTrue="1" operator="equal">
      <formula>0</formula>
    </cfRule>
  </conditionalFormatting>
  <conditionalFormatting sqref="BZ260:CA260">
    <cfRule type="cellIs" dxfId="9652" priority="1636" stopIfTrue="1" operator="equal">
      <formula>0</formula>
    </cfRule>
  </conditionalFormatting>
  <conditionalFormatting sqref="BZ339:CA339">
    <cfRule type="cellIs" dxfId="9651" priority="1631" stopIfTrue="1" operator="equal">
      <formula>0</formula>
    </cfRule>
  </conditionalFormatting>
  <conditionalFormatting sqref="BZ352:CA352">
    <cfRule type="cellIs" dxfId="9650" priority="1651" stopIfTrue="1" operator="equal">
      <formula>0</formula>
    </cfRule>
  </conditionalFormatting>
  <conditionalFormatting sqref="BZ109:CA109">
    <cfRule type="cellIs" dxfId="9649" priority="1648" stopIfTrue="1" operator="equal">
      <formula>0</formula>
    </cfRule>
  </conditionalFormatting>
  <conditionalFormatting sqref="BZ229:CA229 BZ142:CA142 BZ130:CA130 BZ20:CA20 BZ10:CA10 BZ120:CA120 BZ174:CA174 BZ163:CA163 BZ274:CA274 BZ264:CA270 BZ54:CA54 BZ251:CA251 BZ32:CA32 BZ306:CA307 BZ66:CA76 BZ329:CA329 BZ286:CA296 BZ153:CA160 BZ87:CA87 BZ351:CA351 BZ96:CA98 BZ56:CA63">
    <cfRule type="cellIs" dxfId="9648" priority="1650" stopIfTrue="1" operator="equal">
      <formula>0</formula>
    </cfRule>
  </conditionalFormatting>
  <conditionalFormatting sqref="BZ64:CA64">
    <cfRule type="cellIs" dxfId="9647" priority="1649" stopIfTrue="1" operator="equal">
      <formula>0</formula>
    </cfRule>
  </conditionalFormatting>
  <conditionalFormatting sqref="BZ185:CA195 BZ199:CA206">
    <cfRule type="cellIs" dxfId="9646" priority="1646" stopIfTrue="1" operator="equal">
      <formula>0</formula>
    </cfRule>
  </conditionalFormatting>
  <conditionalFormatting sqref="BZ43:CA43">
    <cfRule type="cellIs" dxfId="9645" priority="1645" stopIfTrue="1" operator="equal">
      <formula>0</formula>
    </cfRule>
  </conditionalFormatting>
  <conditionalFormatting sqref="BZ317:CA317">
    <cfRule type="cellIs" dxfId="9644" priority="1647" stopIfTrue="1" operator="equal">
      <formula>0</formula>
    </cfRule>
  </conditionalFormatting>
  <conditionalFormatting sqref="BZ331:CA338">
    <cfRule type="cellIs" dxfId="9643" priority="1632" stopIfTrue="1" operator="equal">
      <formula>0</formula>
    </cfRule>
  </conditionalFormatting>
  <conditionalFormatting sqref="BT90:BX95 BT89 BX89">
    <cfRule type="cellIs" dxfId="9642" priority="1612" stopIfTrue="1" operator="equal">
      <formula>0</formula>
    </cfRule>
  </conditionalFormatting>
  <conditionalFormatting sqref="BZ271:CA271">
    <cfRule type="cellIs" dxfId="9641" priority="1633" stopIfTrue="1" operator="equal">
      <formula>0</formula>
    </cfRule>
  </conditionalFormatting>
  <conditionalFormatting sqref="BZ172:CA172">
    <cfRule type="cellIs" dxfId="9640" priority="1641" stopIfTrue="1" operator="equal">
      <formula>0</formula>
    </cfRule>
  </conditionalFormatting>
  <conditionalFormatting sqref="BZ128:CA128">
    <cfRule type="cellIs" dxfId="9639" priority="1644" stopIfTrue="1" operator="equal">
      <formula>0</formula>
    </cfRule>
  </conditionalFormatting>
  <conditionalFormatting sqref="BZ162:CA162">
    <cfRule type="cellIs" dxfId="9638" priority="1643" stopIfTrue="1" operator="equal">
      <formula>0</formula>
    </cfRule>
  </conditionalFormatting>
  <conditionalFormatting sqref="BZ164:CA170">
    <cfRule type="cellIs" dxfId="9637" priority="1640" stopIfTrue="1" operator="equal">
      <formula>0</formula>
    </cfRule>
  </conditionalFormatting>
  <conditionalFormatting sqref="BZ348:CA348">
    <cfRule type="cellIs" dxfId="9636" priority="1630" stopIfTrue="1" operator="equal">
      <formula>0</formula>
    </cfRule>
  </conditionalFormatting>
  <conditionalFormatting sqref="BZ250:CA250">
    <cfRule type="cellIs" dxfId="9635" priority="1629" stopIfTrue="1" operator="equal">
      <formula>0</formula>
    </cfRule>
  </conditionalFormatting>
  <conditionalFormatting sqref="BZ78:CA78">
    <cfRule type="cellIs" dxfId="9634" priority="1628" stopIfTrue="1" operator="equal">
      <formula>0</formula>
    </cfRule>
  </conditionalFormatting>
  <conditionalFormatting sqref="BZ82:CA82">
    <cfRule type="cellIs" dxfId="9633" priority="1626" stopIfTrue="1" operator="equal">
      <formula>0</formula>
    </cfRule>
  </conditionalFormatting>
  <conditionalFormatting sqref="BZ84:CA84">
    <cfRule type="cellIs" dxfId="9632" priority="1624" stopIfTrue="1" operator="equal">
      <formula>0</formula>
    </cfRule>
  </conditionalFormatting>
  <conditionalFormatting sqref="BZ86:CA86">
    <cfRule type="cellIs" dxfId="9631" priority="1623" stopIfTrue="1" operator="equal">
      <formula>0</formula>
    </cfRule>
  </conditionalFormatting>
  <conditionalFormatting sqref="BZ119:CA119">
    <cfRule type="cellIs" dxfId="9630" priority="1622" stopIfTrue="1" operator="equal">
      <formula>0</formula>
    </cfRule>
  </conditionalFormatting>
  <conditionalFormatting sqref="BZ308:CA316">
    <cfRule type="cellIs" dxfId="9629" priority="1621" stopIfTrue="1" operator="equal">
      <formula>0</formula>
    </cfRule>
  </conditionalFormatting>
  <conditionalFormatting sqref="BZ118:CA118">
    <cfRule type="cellIs" dxfId="9628" priority="1620" stopIfTrue="1" operator="equal">
      <formula>0</formula>
    </cfRule>
  </conditionalFormatting>
  <conditionalFormatting sqref="BS150">
    <cfRule type="cellIs" dxfId="9627" priority="1619" stopIfTrue="1" operator="equal">
      <formula>0</formula>
    </cfRule>
  </conditionalFormatting>
  <conditionalFormatting sqref="BT53:BX53">
    <cfRule type="cellIs" dxfId="9626" priority="1618" stopIfTrue="1" operator="equal">
      <formula>0</formula>
    </cfRule>
  </conditionalFormatting>
  <conditionalFormatting sqref="BV206:BW206">
    <cfRule type="cellIs" dxfId="9625" priority="1617" stopIfTrue="1" operator="equal">
      <formula>0</formula>
    </cfRule>
  </conditionalFormatting>
  <conditionalFormatting sqref="BT77:BW77">
    <cfRule type="cellIs" dxfId="9624" priority="1615" stopIfTrue="1" operator="equal">
      <formula>0</formula>
    </cfRule>
  </conditionalFormatting>
  <conditionalFormatting sqref="BT110:BW117">
    <cfRule type="cellIs" dxfId="9623" priority="1609" stopIfTrue="1" operator="equal">
      <formula>0</formula>
    </cfRule>
  </conditionalFormatting>
  <conditionalFormatting sqref="BS110:BS117">
    <cfRule type="cellIs" dxfId="9622" priority="1608" stopIfTrue="1" operator="equal">
      <formula>0</formula>
    </cfRule>
  </conditionalFormatting>
  <conditionalFormatting sqref="BZ110:CA117">
    <cfRule type="cellIs" dxfId="9621" priority="1607" stopIfTrue="1" operator="equal">
      <formula>0</formula>
    </cfRule>
  </conditionalFormatting>
  <conditionalFormatting sqref="BX197:BY197">
    <cfRule type="cellIs" dxfId="9620" priority="1606" stopIfTrue="1" operator="equal">
      <formula>0</formula>
    </cfRule>
  </conditionalFormatting>
  <conditionalFormatting sqref="BT197">
    <cfRule type="cellIs" dxfId="9619" priority="1605" stopIfTrue="1" operator="equal">
      <formula>0</formula>
    </cfRule>
  </conditionalFormatting>
  <conditionalFormatting sqref="BZ197:CA197">
    <cfRule type="cellIs" dxfId="9618" priority="1604" stopIfTrue="1" operator="equal">
      <formula>0</formula>
    </cfRule>
  </conditionalFormatting>
  <conditionalFormatting sqref="BV197:BW197">
    <cfRule type="cellIs" dxfId="9617" priority="1603" stopIfTrue="1" operator="equal">
      <formula>0</formula>
    </cfRule>
  </conditionalFormatting>
  <conditionalFormatting sqref="BS353:CA353">
    <cfRule type="cellIs" dxfId="9616" priority="1602" stopIfTrue="1" operator="equal">
      <formula>0</formula>
    </cfRule>
  </conditionalFormatting>
  <conditionalFormatting sqref="BS65:CA65">
    <cfRule type="cellIs" dxfId="9615" priority="1601" stopIfTrue="1" operator="equal">
      <formula>0</formula>
    </cfRule>
  </conditionalFormatting>
  <conditionalFormatting sqref="BL276">
    <cfRule type="cellIs" dxfId="9614" priority="1560" stopIfTrue="1" operator="equal">
      <formula>0</formula>
    </cfRule>
  </conditionalFormatting>
  <conditionalFormatting sqref="BS318:CA318">
    <cfRule type="cellIs" dxfId="9613" priority="1600" stopIfTrue="1" operator="equal">
      <formula>0</formula>
    </cfRule>
  </conditionalFormatting>
  <conditionalFormatting sqref="CC276 CE276 CG276">
    <cfRule type="cellIs" dxfId="9612" priority="1555" stopIfTrue="1" operator="equal">
      <formula>0</formula>
    </cfRule>
  </conditionalFormatting>
  <conditionalFormatting sqref="BT164">
    <cfRule type="cellIs" dxfId="9611" priority="1599" stopIfTrue="1" operator="equal">
      <formula>0</formula>
    </cfRule>
  </conditionalFormatting>
  <conditionalFormatting sqref="BU46">
    <cfRule type="cellIs" dxfId="9610" priority="1598" stopIfTrue="1" operator="equal">
      <formula>0</formula>
    </cfRule>
  </conditionalFormatting>
  <conditionalFormatting sqref="BT46">
    <cfRule type="cellIs" dxfId="9609" priority="1597" stopIfTrue="1" operator="equal">
      <formula>0</formula>
    </cfRule>
  </conditionalFormatting>
  <conditionalFormatting sqref="BV46:BW46">
    <cfRule type="cellIs" dxfId="9608" priority="1596" stopIfTrue="1" operator="equal">
      <formula>0</formula>
    </cfRule>
  </conditionalFormatting>
  <conditionalFormatting sqref="BZ44:CA44">
    <cfRule type="cellIs" dxfId="9607" priority="1595" stopIfTrue="1" operator="equal">
      <formula>0</formula>
    </cfRule>
  </conditionalFormatting>
  <conditionalFormatting sqref="BS88">
    <cfRule type="cellIs" dxfId="9606" priority="1593" stopIfTrue="1" operator="equal">
      <formula>0</formula>
    </cfRule>
  </conditionalFormatting>
  <conditionalFormatting sqref="BY88">
    <cfRule type="cellIs" dxfId="9605" priority="1591" stopIfTrue="1" operator="equal">
      <formula>0</formula>
    </cfRule>
  </conditionalFormatting>
  <conditionalFormatting sqref="BT88:BW88">
    <cfRule type="cellIs" dxfId="9604" priority="1594" stopIfTrue="1" operator="equal">
      <formula>0</formula>
    </cfRule>
  </conditionalFormatting>
  <conditionalFormatting sqref="BX88">
    <cfRule type="cellIs" dxfId="9603" priority="1592" stopIfTrue="1" operator="equal">
      <formula>0</formula>
    </cfRule>
  </conditionalFormatting>
  <conditionalFormatting sqref="BY196">
    <cfRule type="cellIs" dxfId="9602" priority="1589" stopIfTrue="1" operator="equal">
      <formula>0</formula>
    </cfRule>
  </conditionalFormatting>
  <conditionalFormatting sqref="BS196:BX196">
    <cfRule type="cellIs" dxfId="9601" priority="1590" stopIfTrue="1" operator="equal">
      <formula>0</formula>
    </cfRule>
  </conditionalFormatting>
  <conditionalFormatting sqref="BZ196:CA196">
    <cfRule type="cellIs" dxfId="9600" priority="1588" stopIfTrue="1" operator="equal">
      <formula>0</formula>
    </cfRule>
  </conditionalFormatting>
  <conditionalFormatting sqref="AH238:AO238">
    <cfRule type="cellIs" dxfId="9599" priority="1570" stopIfTrue="1" operator="equal">
      <formula>0</formula>
    </cfRule>
  </conditionalFormatting>
  <conditionalFormatting sqref="AG240:AL240">
    <cfRule type="cellIs" dxfId="9598" priority="1569" stopIfTrue="1" operator="equal">
      <formula>0</formula>
    </cfRule>
  </conditionalFormatting>
  <conditionalFormatting sqref="AM240">
    <cfRule type="cellIs" dxfId="9597" priority="1568" stopIfTrue="1" operator="equal">
      <formula>0</formula>
    </cfRule>
  </conditionalFormatting>
  <conditionalFormatting sqref="W285:Z285 AB285">
    <cfRule type="cellIs" dxfId="9596" priority="1548" stopIfTrue="1" operator="equal">
      <formula>0</formula>
    </cfRule>
  </conditionalFormatting>
  <conditionalFormatting sqref="AI297:AL297">
    <cfRule type="cellIs" dxfId="9595" priority="1523" stopIfTrue="1" operator="equal">
      <formula>0</formula>
    </cfRule>
  </conditionalFormatting>
  <conditionalFormatting sqref="G212:G213">
    <cfRule type="cellIs" dxfId="9594" priority="1473" stopIfTrue="1" operator="equal">
      <formula>0</formula>
    </cfRule>
  </conditionalFormatting>
  <conditionalFormatting sqref="AV285">
    <cfRule type="cellIs" dxfId="9593" priority="1528" stopIfTrue="1" operator="equal">
      <formula>0</formula>
    </cfRule>
  </conditionalFormatting>
  <conditionalFormatting sqref="M238">
    <cfRule type="cellIs" dxfId="9592" priority="1586" stopIfTrue="1" operator="equal">
      <formula>0</formula>
    </cfRule>
  </conditionalFormatting>
  <conditionalFormatting sqref="AR47:AR52 AR64 AR54 AR87 AR66:AR76 AR56:AR62">
    <cfRule type="cellIs" dxfId="9591" priority="1581" stopIfTrue="1" operator="equal">
      <formula>0</formula>
    </cfRule>
  </conditionalFormatting>
  <conditionalFormatting sqref="Y276">
    <cfRule type="cellIs" dxfId="9590" priority="1559" stopIfTrue="1" operator="equal">
      <formula>0</formula>
    </cfRule>
  </conditionalFormatting>
  <conditionalFormatting sqref="D276">
    <cfRule type="cellIs" dxfId="9589" priority="1563" stopIfTrue="1" operator="equal">
      <formula>0</formula>
    </cfRule>
  </conditionalFormatting>
  <conditionalFormatting sqref="AN263">
    <cfRule type="cellIs" dxfId="9588" priority="1564" stopIfTrue="1" operator="equal">
      <formula>0</formula>
    </cfRule>
  </conditionalFormatting>
  <conditionalFormatting sqref="AY285:BB285 BD285">
    <cfRule type="cellIs" dxfId="9587" priority="1542" stopIfTrue="1" operator="equal">
      <formula>0</formula>
    </cfRule>
  </conditionalFormatting>
  <conditionalFormatting sqref="AH21:AL21">
    <cfRule type="cellIs" dxfId="9586" priority="1585" stopIfTrue="1" operator="equal">
      <formula>0</formula>
    </cfRule>
  </conditionalFormatting>
  <conditionalFormatting sqref="AM21">
    <cfRule type="cellIs" dxfId="9585" priority="1584" stopIfTrue="1" operator="equal">
      <formula>0</formula>
    </cfRule>
  </conditionalFormatting>
  <conditionalFormatting sqref="AM263">
    <cfRule type="cellIs" dxfId="9584" priority="1565" stopIfTrue="1" operator="equal">
      <formula>0</formula>
    </cfRule>
  </conditionalFormatting>
  <conditionalFormatting sqref="AG21">
    <cfRule type="cellIs" dxfId="9583" priority="1583" stopIfTrue="1" operator="equal">
      <formula>0</formula>
    </cfRule>
  </conditionalFormatting>
  <conditionalFormatting sqref="AR53">
    <cfRule type="cellIs" dxfId="9582" priority="1580" stopIfTrue="1" operator="equal">
      <formula>0</formula>
    </cfRule>
  </conditionalFormatting>
  <conditionalFormatting sqref="AN21:AO21">
    <cfRule type="cellIs" dxfId="9581" priority="1582" stopIfTrue="1" operator="equal">
      <formula>0</formula>
    </cfRule>
  </conditionalFormatting>
  <conditionalFormatting sqref="AR63">
    <cfRule type="cellIs" dxfId="9580" priority="1579" stopIfTrue="1" operator="equal">
      <formula>0</formula>
    </cfRule>
  </conditionalFormatting>
  <conditionalFormatting sqref="AR78">
    <cfRule type="cellIs" dxfId="9579" priority="1578" stopIfTrue="1" operator="equal">
      <formula>0</formula>
    </cfRule>
  </conditionalFormatting>
  <conditionalFormatting sqref="AR82">
    <cfRule type="cellIs" dxfId="9578" priority="1577" stopIfTrue="1" operator="equal">
      <formula>0</formula>
    </cfRule>
  </conditionalFormatting>
  <conditionalFormatting sqref="AR83">
    <cfRule type="cellIs" dxfId="9577" priority="1576" stopIfTrue="1" operator="equal">
      <formula>0</formula>
    </cfRule>
  </conditionalFormatting>
  <conditionalFormatting sqref="AR84">
    <cfRule type="cellIs" dxfId="9576" priority="1575" stopIfTrue="1" operator="equal">
      <formula>0</formula>
    </cfRule>
  </conditionalFormatting>
  <conditionalFormatting sqref="AR86">
    <cfRule type="cellIs" dxfId="9575" priority="1574" stopIfTrue="1" operator="equal">
      <formula>0</formula>
    </cfRule>
  </conditionalFormatting>
  <conditionalFormatting sqref="AR65">
    <cfRule type="cellIs" dxfId="9574" priority="1573" stopIfTrue="1" operator="equal">
      <formula>0</formula>
    </cfRule>
  </conditionalFormatting>
  <conditionalFormatting sqref="AI144:AM144">
    <cfRule type="cellIs" dxfId="9573" priority="1571" stopIfTrue="1" operator="equal">
      <formula>0</formula>
    </cfRule>
  </conditionalFormatting>
  <conditionalFormatting sqref="AP285:AS285 AU285">
    <cfRule type="cellIs" dxfId="9572" priority="1529" stopIfTrue="1" operator="equal">
      <formula>0</formula>
    </cfRule>
  </conditionalFormatting>
  <conditionalFormatting sqref="AW285:AX285">
    <cfRule type="cellIs" dxfId="9571" priority="1527" stopIfTrue="1" operator="equal">
      <formula>0</formula>
    </cfRule>
  </conditionalFormatting>
  <conditionalFormatting sqref="AN240">
    <cfRule type="cellIs" dxfId="9570" priority="1567" stopIfTrue="1" operator="equal">
      <formula>0</formula>
    </cfRule>
  </conditionalFormatting>
  <conditionalFormatting sqref="AG263:AL263">
    <cfRule type="cellIs" dxfId="9569" priority="1566" stopIfTrue="1" operator="equal">
      <formula>0</formula>
    </cfRule>
  </conditionalFormatting>
  <conditionalFormatting sqref="AI276">
    <cfRule type="cellIs" dxfId="9568" priority="1561" stopIfTrue="1" operator="equal">
      <formula>0</formula>
    </cfRule>
  </conditionalFormatting>
  <conditionalFormatting sqref="T182">
    <cfRule type="cellIs" dxfId="9567" priority="1394" stopIfTrue="1" operator="equal">
      <formula>0</formula>
    </cfRule>
  </conditionalFormatting>
  <conditionalFormatting sqref="G276">
    <cfRule type="cellIs" dxfId="9566" priority="1562" stopIfTrue="1" operator="equal">
      <formula>0</formula>
    </cfRule>
  </conditionalFormatting>
  <conditionalFormatting sqref="AZ276 BB276">
    <cfRule type="cellIs" dxfId="9565" priority="1558" stopIfTrue="1" operator="equal">
      <formula>0</formula>
    </cfRule>
  </conditionalFormatting>
  <conditionalFormatting sqref="V276">
    <cfRule type="cellIs" dxfId="9564" priority="1552" stopIfTrue="1" operator="equal">
      <formula>0</formula>
    </cfRule>
  </conditionalFormatting>
  <conditionalFormatting sqref="BE276">
    <cfRule type="cellIs" dxfId="9563" priority="1557" stopIfTrue="1" operator="equal">
      <formula>0</formula>
    </cfRule>
  </conditionalFormatting>
  <conditionalFormatting sqref="T163">
    <cfRule type="cellIs" dxfId="9562" priority="1425" stopIfTrue="1" operator="equal">
      <formula>0</formula>
    </cfRule>
  </conditionalFormatting>
  <conditionalFormatting sqref="BF276:BI276">
    <cfRule type="cellIs" dxfId="9561" priority="1556" stopIfTrue="1" operator="equal">
      <formula>0</formula>
    </cfRule>
  </conditionalFormatting>
  <conditionalFormatting sqref="AC285">
    <cfRule type="cellIs" dxfId="9560" priority="1547" stopIfTrue="1" operator="equal">
      <formula>0</formula>
    </cfRule>
  </conditionalFormatting>
  <conditionalFormatting sqref="AE276">
    <cfRule type="cellIs" dxfId="9559" priority="1553" stopIfTrue="1" operator="equal">
      <formula>0</formula>
    </cfRule>
  </conditionalFormatting>
  <conditionalFormatting sqref="CH276:CJ276">
    <cfRule type="cellIs" dxfId="9558" priority="1554" stopIfTrue="1" operator="equal">
      <formula>0</formula>
    </cfRule>
  </conditionalFormatting>
  <conditionalFormatting sqref="T43">
    <cfRule type="cellIs" dxfId="9557" priority="1431" stopIfTrue="1" operator="equal">
      <formula>0</formula>
    </cfRule>
  </conditionalFormatting>
  <conditionalFormatting sqref="AR276">
    <cfRule type="cellIs" dxfId="9556" priority="1551" stopIfTrue="1" operator="equal">
      <formula>0</formula>
    </cfRule>
  </conditionalFormatting>
  <conditionalFormatting sqref="BU276">
    <cfRule type="cellIs" dxfId="9555" priority="1550" stopIfTrue="1" operator="equal">
      <formula>0</formula>
    </cfRule>
  </conditionalFormatting>
  <conditionalFormatting sqref="T109">
    <cfRule type="cellIs" dxfId="9554" priority="1427" stopIfTrue="1" operator="equal">
      <formula>0</formula>
    </cfRule>
  </conditionalFormatting>
  <conditionalFormatting sqref="M276">
    <cfRule type="cellIs" dxfId="9553" priority="1549" stopIfTrue="1" operator="equal">
      <formula>0</formula>
    </cfRule>
  </conditionalFormatting>
  <conditionalFormatting sqref="CB285:CC285 CE285 CG285">
    <cfRule type="cellIs" dxfId="9552" priority="1546" stopIfTrue="1" operator="equal">
      <formula>0</formula>
    </cfRule>
  </conditionalFormatting>
  <conditionalFormatting sqref="BE285">
    <cfRule type="cellIs" dxfId="9551" priority="1541" stopIfTrue="1" operator="equal">
      <formula>0</formula>
    </cfRule>
  </conditionalFormatting>
  <conditionalFormatting sqref="AG285:AL285">
    <cfRule type="cellIs" dxfId="9550" priority="1540" stopIfTrue="1" operator="equal">
      <formula>0</formula>
    </cfRule>
  </conditionalFormatting>
  <conditionalFormatting sqref="AM285">
    <cfRule type="cellIs" dxfId="9549" priority="1539" stopIfTrue="1" operator="equal">
      <formula>0</formula>
    </cfRule>
  </conditionalFormatting>
  <conditionalFormatting sqref="BJ285:BO285">
    <cfRule type="cellIs" dxfId="9548" priority="1538" stopIfTrue="1" operator="equal">
      <formula>0</formula>
    </cfRule>
  </conditionalFormatting>
  <conditionalFormatting sqref="BP285">
    <cfRule type="cellIs" dxfId="9547" priority="1537" stopIfTrue="1" operator="equal">
      <formula>0</formula>
    </cfRule>
  </conditionalFormatting>
  <conditionalFormatting sqref="L285:M285">
    <cfRule type="cellIs" dxfId="9546" priority="1536" stopIfTrue="1" operator="equal">
      <formula>0</formula>
    </cfRule>
  </conditionalFormatting>
  <conditionalFormatting sqref="AD285:AE285">
    <cfRule type="cellIs" dxfId="9545" priority="1535" stopIfTrue="1" operator="equal">
      <formula>0</formula>
    </cfRule>
  </conditionalFormatting>
  <conditionalFormatting sqref="AN285:AO285">
    <cfRule type="cellIs" dxfId="9544" priority="1534" stopIfTrue="1" operator="equal">
      <formula>0</formula>
    </cfRule>
  </conditionalFormatting>
  <conditionalFormatting sqref="BF285:BI285">
    <cfRule type="cellIs" dxfId="9543" priority="1533" stopIfTrue="1" operator="equal">
      <formula>0</formula>
    </cfRule>
  </conditionalFormatting>
  <conditionalFormatting sqref="BQ285">
    <cfRule type="cellIs" dxfId="9542" priority="1532" stopIfTrue="1" operator="equal">
      <formula>0</formula>
    </cfRule>
  </conditionalFormatting>
  <conditionalFormatting sqref="U271:U272">
    <cfRule type="cellIs" dxfId="9541" priority="1452" stopIfTrue="1" operator="equal">
      <formula>0</formula>
    </cfRule>
  </conditionalFormatting>
  <conditionalFormatting sqref="V285">
    <cfRule type="cellIs" dxfId="9540" priority="1530" stopIfTrue="1" operator="equal">
      <formula>0</formula>
    </cfRule>
  </conditionalFormatting>
  <conditionalFormatting sqref="BS285:BX285">
    <cfRule type="cellIs" dxfId="9539" priority="1526" stopIfTrue="1" operator="equal">
      <formula>0</formula>
    </cfRule>
  </conditionalFormatting>
  <conditionalFormatting sqref="BY285">
    <cfRule type="cellIs" dxfId="9538" priority="1525" stopIfTrue="1" operator="equal">
      <formula>0</formula>
    </cfRule>
  </conditionalFormatting>
  <conditionalFormatting sqref="BZ285:CA285">
    <cfRule type="cellIs" dxfId="9537" priority="1524" stopIfTrue="1" operator="equal">
      <formula>0</formula>
    </cfRule>
  </conditionalFormatting>
  <conditionalFormatting sqref="S182">
    <cfRule type="cellIs" dxfId="9536" priority="1396" stopIfTrue="1" operator="equal">
      <formula>0</formula>
    </cfRule>
  </conditionalFormatting>
  <conditionalFormatting sqref="T120">
    <cfRule type="cellIs" dxfId="9535" priority="1426" stopIfTrue="1" operator="equal">
      <formula>0</formula>
    </cfRule>
  </conditionalFormatting>
  <conditionalFormatting sqref="M217">
    <cfRule type="cellIs" dxfId="9534" priority="1587" stopIfTrue="1" operator="equal">
      <formula>0</formula>
    </cfRule>
  </conditionalFormatting>
  <conditionalFormatting sqref="P329:Q329 S329:T329">
    <cfRule type="cellIs" dxfId="9533" priority="1467" stopIfTrue="1" operator="equal">
      <formula>0</formula>
    </cfRule>
  </conditionalFormatting>
  <conditionalFormatting sqref="P271:Q272 S271:S272">
    <cfRule type="cellIs" dxfId="9532" priority="1466" stopIfTrue="1" operator="equal">
      <formula>0</formula>
    </cfRule>
  </conditionalFormatting>
  <conditionalFormatting sqref="P330:Q330 S330">
    <cfRule type="cellIs" dxfId="9531" priority="1464" stopIfTrue="1" operator="equal">
      <formula>0</formula>
    </cfRule>
  </conditionalFormatting>
  <conditionalFormatting sqref="T271">
    <cfRule type="cellIs" dxfId="9530" priority="1465" stopIfTrue="1" operator="equal">
      <formula>0</formula>
    </cfRule>
  </conditionalFormatting>
  <conditionalFormatting sqref="T330">
    <cfRule type="cellIs" dxfId="9529" priority="1463" stopIfTrue="1" operator="equal">
      <formula>0</formula>
    </cfRule>
  </conditionalFormatting>
  <conditionalFormatting sqref="P317:Q317">
    <cfRule type="cellIs" dxfId="9528" priority="1462" stopIfTrue="1" operator="equal">
      <formula>0</formula>
    </cfRule>
  </conditionalFormatting>
  <conditionalFormatting sqref="U317">
    <cfRule type="cellIs" dxfId="9527" priority="1451" stopIfTrue="1" operator="equal">
      <formula>0</formula>
    </cfRule>
  </conditionalFormatting>
  <conditionalFormatting sqref="AR77">
    <cfRule type="cellIs" dxfId="9526" priority="1572" stopIfTrue="1" operator="equal">
      <formula>0</formula>
    </cfRule>
  </conditionalFormatting>
  <conditionalFormatting sqref="T317">
    <cfRule type="cellIs" dxfId="9525" priority="1461" stopIfTrue="1" operator="equal">
      <formula>0</formula>
    </cfRule>
  </conditionalFormatting>
  <conditionalFormatting sqref="S317">
    <cfRule type="cellIs" dxfId="9524" priority="1460" stopIfTrue="1" operator="equal">
      <formula>0</formula>
    </cfRule>
  </conditionalFormatting>
  <conditionalFormatting sqref="P308:Q316">
    <cfRule type="cellIs" dxfId="9523" priority="1459" stopIfTrue="1" operator="equal">
      <formula>0</formula>
    </cfRule>
  </conditionalFormatting>
  <conditionalFormatting sqref="U329">
    <cfRule type="cellIs" dxfId="9522" priority="1453" stopIfTrue="1" operator="equal">
      <formula>0</formula>
    </cfRule>
  </conditionalFormatting>
  <conditionalFormatting sqref="S308:S316">
    <cfRule type="cellIs" dxfId="9521" priority="1457" stopIfTrue="1" operator="equal">
      <formula>0</formula>
    </cfRule>
  </conditionalFormatting>
  <conditionalFormatting sqref="T308:T316">
    <cfRule type="cellIs" dxfId="9520" priority="1458" stopIfTrue="1" operator="equal">
      <formula>0</formula>
    </cfRule>
  </conditionalFormatting>
  <conditionalFormatting sqref="T306">
    <cfRule type="cellIs" dxfId="9519" priority="1456" stopIfTrue="1" operator="equal">
      <formula>0</formula>
    </cfRule>
  </conditionalFormatting>
  <conditionalFormatting sqref="T272">
    <cfRule type="cellIs" dxfId="9518" priority="1455" stopIfTrue="1" operator="equal">
      <formula>0</formula>
    </cfRule>
  </conditionalFormatting>
  <conditionalFormatting sqref="U265:U270 U273:U274 U286:U307 U277:U284">
    <cfRule type="cellIs" dxfId="9517" priority="1454" stopIfTrue="1" operator="equal">
      <formula>0</formula>
    </cfRule>
  </conditionalFormatting>
  <conditionalFormatting sqref="S306">
    <cfRule type="cellIs" dxfId="9516" priority="1449" stopIfTrue="1" operator="equal">
      <formula>0</formula>
    </cfRule>
  </conditionalFormatting>
  <conditionalFormatting sqref="Q306">
    <cfRule type="cellIs" dxfId="9515" priority="1448" stopIfTrue="1" operator="equal">
      <formula>0</formula>
    </cfRule>
  </conditionalFormatting>
  <conditionalFormatting sqref="U330">
    <cfRule type="cellIs" dxfId="9514" priority="1446" stopIfTrue="1" operator="equal">
      <formula>0</formula>
    </cfRule>
  </conditionalFormatting>
  <conditionalFormatting sqref="P318:Q318 S318:U318">
    <cfRule type="cellIs" dxfId="9513" priority="1447" stopIfTrue="1" operator="equal">
      <formula>0</formula>
    </cfRule>
  </conditionalFormatting>
  <conditionalFormatting sqref="P277">
    <cfRule type="cellIs" dxfId="9512" priority="1445" stopIfTrue="1" operator="equal">
      <formula>0</formula>
    </cfRule>
  </conditionalFormatting>
  <conditionalFormatting sqref="P254:P259 Q42 P43:Q43 Q20:S20 P10:S10 S87 P229:Q229 Q239 P236:P239 P174:Q174 P163:Q163 P264 P54:Q62 S251 P32:Q32 P66:Q76 P207:Q207 P64:Q64 P47:Q52 S264 P155:Q160 S96:S98 S120 S130 S142 S153:S160 S47:S52 S64 S207 S66:S76 S32 S54:S62 S163 S174 S229 S43">
    <cfRule type="cellIs" dxfId="9511" priority="1443" stopIfTrue="1" operator="equal">
      <formula>0</formula>
    </cfRule>
  </conditionalFormatting>
  <conditionalFormatting sqref="S212:U212 P241:Q242 S214:U214 S241:U249">
    <cfRule type="cellIs" dxfId="9510" priority="1444" stopIfTrue="1" operator="equal">
      <formula>0</formula>
    </cfRule>
  </conditionalFormatting>
  <conditionalFormatting sqref="S19">
    <cfRule type="cellIs" dxfId="9509" priority="1442" stopIfTrue="1" operator="equal">
      <formula>0</formula>
    </cfRule>
  </conditionalFormatting>
  <conditionalFormatting sqref="Q19:R19">
    <cfRule type="cellIs" dxfId="9508" priority="1441" stopIfTrue="1" operator="equal">
      <formula>0</formula>
    </cfRule>
  </conditionalFormatting>
  <conditionalFormatting sqref="P44">
    <cfRule type="cellIs" dxfId="9507" priority="1440" stopIfTrue="1" operator="equal">
      <formula>0</formula>
    </cfRule>
  </conditionalFormatting>
  <conditionalFormatting sqref="S109">
    <cfRule type="cellIs" dxfId="9506" priority="1439" stopIfTrue="1" operator="equal">
      <formula>0</formula>
    </cfRule>
  </conditionalFormatting>
  <conditionalFormatting sqref="T122">
    <cfRule type="cellIs" dxfId="9505" priority="1435" stopIfTrue="1" operator="equal">
      <formula>0</formula>
    </cfRule>
  </conditionalFormatting>
  <conditionalFormatting sqref="P53:Q53 S53">
    <cfRule type="cellIs" dxfId="9504" priority="1437" stopIfTrue="1" operator="equal">
      <formula>0</formula>
    </cfRule>
  </conditionalFormatting>
  <conditionalFormatting sqref="T130 T64 T96:T98 T154:T160 T66:T75">
    <cfRule type="cellIs" dxfId="9503" priority="1436" stopIfTrue="1" operator="equal">
      <formula>0</formula>
    </cfRule>
  </conditionalFormatting>
  <conditionalFormatting sqref="T32">
    <cfRule type="cellIs" dxfId="9502" priority="1432" stopIfTrue="1" operator="equal">
      <formula>0</formula>
    </cfRule>
  </conditionalFormatting>
  <conditionalFormatting sqref="S122">
    <cfRule type="cellIs" dxfId="9501" priority="1438" stopIfTrue="1" operator="equal">
      <formula>0</formula>
    </cfRule>
  </conditionalFormatting>
  <conditionalFormatting sqref="T250">
    <cfRule type="cellIs" dxfId="9500" priority="1434" stopIfTrue="1" operator="equal">
      <formula>0</formula>
    </cfRule>
  </conditionalFormatting>
  <conditionalFormatting sqref="T10">
    <cfRule type="cellIs" dxfId="9499" priority="1433" stopIfTrue="1" operator="equal">
      <formula>0</formula>
    </cfRule>
  </conditionalFormatting>
  <conditionalFormatting sqref="T87">
    <cfRule type="cellIs" dxfId="9498" priority="1428" stopIfTrue="1" operator="equal">
      <formula>0</formula>
    </cfRule>
  </conditionalFormatting>
  <conditionalFormatting sqref="S162">
    <cfRule type="cellIs" dxfId="9497" priority="1363" stopIfTrue="1" operator="equal">
      <formula>0</formula>
    </cfRule>
  </conditionalFormatting>
  <conditionalFormatting sqref="T54">
    <cfRule type="cellIs" dxfId="9496" priority="1430" stopIfTrue="1" operator="equal">
      <formula>0</formula>
    </cfRule>
  </conditionalFormatting>
  <conditionalFormatting sqref="T76">
    <cfRule type="cellIs" dxfId="9495" priority="1429" stopIfTrue="1" operator="equal">
      <formula>0</formula>
    </cfRule>
  </conditionalFormatting>
  <conditionalFormatting sqref="T229">
    <cfRule type="cellIs" dxfId="9494" priority="1423" stopIfTrue="1" operator="equal">
      <formula>0</formula>
    </cfRule>
  </conditionalFormatting>
  <conditionalFormatting sqref="T174">
    <cfRule type="cellIs" dxfId="9493" priority="1424" stopIfTrue="1" operator="equal">
      <formula>0</formula>
    </cfRule>
  </conditionalFormatting>
  <conditionalFormatting sqref="E285:J285">
    <cfRule type="cellIs" dxfId="9492" priority="1544" stopIfTrue="1" operator="equal">
      <formula>0</formula>
    </cfRule>
  </conditionalFormatting>
  <conditionalFormatting sqref="CH285:CJ285">
    <cfRule type="cellIs" dxfId="9491" priority="1545" stopIfTrue="1" operator="equal">
      <formula>0</formula>
    </cfRule>
  </conditionalFormatting>
  <conditionalFormatting sqref="K285">
    <cfRule type="cellIs" dxfId="9490" priority="1543" stopIfTrue="1" operator="equal">
      <formula>0</formula>
    </cfRule>
  </conditionalFormatting>
  <conditionalFormatting sqref="T20">
    <cfRule type="cellIs" dxfId="9489" priority="1418" stopIfTrue="1" operator="equal">
      <formula>0</formula>
    </cfRule>
  </conditionalFormatting>
  <conditionalFormatting sqref="T63">
    <cfRule type="cellIs" dxfId="9488" priority="1419" stopIfTrue="1" operator="equal">
      <formula>0</formula>
    </cfRule>
  </conditionalFormatting>
  <conditionalFormatting sqref="T19">
    <cfRule type="cellIs" dxfId="9487" priority="1417" stopIfTrue="1" operator="equal">
      <formula>0</formula>
    </cfRule>
  </conditionalFormatting>
  <conditionalFormatting sqref="P185:Q185 P199:Q205 S199:T205 S185:T185">
    <cfRule type="cellIs" dxfId="9486" priority="1416" stopIfTrue="1" operator="equal">
      <formula>0</formula>
    </cfRule>
  </conditionalFormatting>
  <conditionalFormatting sqref="T53">
    <cfRule type="cellIs" dxfId="9485" priority="1413" stopIfTrue="1" operator="equal">
      <formula>0</formula>
    </cfRule>
  </conditionalFormatting>
  <conditionalFormatting sqref="P185:Q185 P195:Q195 P206 S206:T206 S195:T195 S185:T185">
    <cfRule type="cellIs" dxfId="9484" priority="1415" stopIfTrue="1" operator="equal">
      <formula>0</formula>
    </cfRule>
  </conditionalFormatting>
  <conditionalFormatting sqref="T44">
    <cfRule type="cellIs" dxfId="9483" priority="1414" stopIfTrue="1" operator="equal">
      <formula>0</formula>
    </cfRule>
  </conditionalFormatting>
  <conditionalFormatting sqref="T207">
    <cfRule type="cellIs" dxfId="9482" priority="1412" stopIfTrue="1" operator="equal">
      <formula>0</formula>
    </cfRule>
  </conditionalFormatting>
  <conditionalFormatting sqref="T153">
    <cfRule type="cellIs" dxfId="9481" priority="1411" stopIfTrue="1" operator="equal">
      <formula>0</formula>
    </cfRule>
  </conditionalFormatting>
  <conditionalFormatting sqref="T142">
    <cfRule type="cellIs" dxfId="9480" priority="1410" stopIfTrue="1" operator="equal">
      <formula>0</formula>
    </cfRule>
  </conditionalFormatting>
  <conditionalFormatting sqref="S128">
    <cfRule type="cellIs" dxfId="9479" priority="1409" stopIfTrue="1" operator="equal">
      <formula>0</formula>
    </cfRule>
  </conditionalFormatting>
  <conditionalFormatting sqref="T128">
    <cfRule type="cellIs" dxfId="9478" priority="1408" stopIfTrue="1" operator="equal">
      <formula>0</formula>
    </cfRule>
  </conditionalFormatting>
  <conditionalFormatting sqref="P171:Q171 P173:Q173 S173 S171">
    <cfRule type="cellIs" dxfId="9477" priority="1403" stopIfTrue="1" operator="equal">
      <formula>0</formula>
    </cfRule>
  </conditionalFormatting>
  <conditionalFormatting sqref="T171 T173">
    <cfRule type="cellIs" dxfId="9476" priority="1402" stopIfTrue="1" operator="equal">
      <formula>0</formula>
    </cfRule>
  </conditionalFormatting>
  <conditionalFormatting sqref="P164:P170">
    <cfRule type="cellIs" dxfId="9475" priority="1401" stopIfTrue="1" operator="equal">
      <formula>0</formula>
    </cfRule>
  </conditionalFormatting>
  <conditionalFormatting sqref="N285:O285">
    <cfRule type="cellIs" dxfId="9474" priority="1531" stopIfTrue="1" operator="equal">
      <formula>0</formula>
    </cfRule>
  </conditionalFormatting>
  <conditionalFormatting sqref="T151">
    <cfRule type="cellIs" dxfId="9473" priority="1406" stopIfTrue="1" operator="equal">
      <formula>0</formula>
    </cfRule>
  </conditionalFormatting>
  <conditionalFormatting sqref="P162:Q162">
    <cfRule type="cellIs" dxfId="9472" priority="1405" stopIfTrue="1" operator="equal">
      <formula>0</formula>
    </cfRule>
  </conditionalFormatting>
  <conditionalFormatting sqref="T162">
    <cfRule type="cellIs" dxfId="9471" priority="1404" stopIfTrue="1" operator="equal">
      <formula>0</formula>
    </cfRule>
  </conditionalFormatting>
  <conditionalFormatting sqref="S164:S170">
    <cfRule type="cellIs" dxfId="9470" priority="1400" stopIfTrue="1" operator="equal">
      <formula>0</formula>
    </cfRule>
  </conditionalFormatting>
  <conditionalFormatting sqref="P182:Q182">
    <cfRule type="cellIs" dxfId="9469" priority="1397" stopIfTrue="1" operator="equal">
      <formula>0</formula>
    </cfRule>
  </conditionalFormatting>
  <conditionalFormatting sqref="P183:Q184 S183:S184">
    <cfRule type="cellIs" dxfId="9468" priority="1398" stopIfTrue="1" operator="equal">
      <formula>0</formula>
    </cfRule>
  </conditionalFormatting>
  <conditionalFormatting sqref="AX211">
    <cfRule type="cellIs" dxfId="9467" priority="1484" stopIfTrue="1" operator="equal">
      <formula>0</formula>
    </cfRule>
  </conditionalFormatting>
  <conditionalFormatting sqref="BT21:BX21">
    <cfRule type="cellIs" dxfId="9466" priority="1519" stopIfTrue="1" operator="equal">
      <formula>0</formula>
    </cfRule>
  </conditionalFormatting>
  <conditionalFormatting sqref="BT22">
    <cfRule type="cellIs" dxfId="9465" priority="1520" stopIfTrue="1" operator="equal">
      <formula>0</formula>
    </cfRule>
  </conditionalFormatting>
  <conditionalFormatting sqref="BY21">
    <cfRule type="cellIs" dxfId="9464" priority="1518" stopIfTrue="1" operator="equal">
      <formula>0</formula>
    </cfRule>
  </conditionalFormatting>
  <conditionalFormatting sqref="BZ21:CA21">
    <cfRule type="cellIs" dxfId="9463" priority="1517" stopIfTrue="1" operator="equal">
      <formula>0</formula>
    </cfRule>
  </conditionalFormatting>
  <conditionalFormatting sqref="BS263:BX263">
    <cfRule type="cellIs" dxfId="9462" priority="1516" stopIfTrue="1" operator="equal">
      <formula>0</formula>
    </cfRule>
  </conditionalFormatting>
  <conditionalFormatting sqref="BY263">
    <cfRule type="cellIs" dxfId="9461" priority="1515" stopIfTrue="1" operator="equal">
      <formula>0</formula>
    </cfRule>
  </conditionalFormatting>
  <conditionalFormatting sqref="BZ263:CA263">
    <cfRule type="cellIs" dxfId="9460" priority="1514" stopIfTrue="1" operator="equal">
      <formula>0</formula>
    </cfRule>
  </conditionalFormatting>
  <conditionalFormatting sqref="K122">
    <cfRule type="cellIs" dxfId="9459" priority="1504" stopIfTrue="1" operator="equal">
      <formula>0</formula>
    </cfRule>
  </conditionalFormatting>
  <conditionalFormatting sqref="H122:J122">
    <cfRule type="cellIs" dxfId="9458" priority="1505" stopIfTrue="1" operator="equal">
      <formula>0</formula>
    </cfRule>
  </conditionalFormatting>
  <conditionalFormatting sqref="G122">
    <cfRule type="cellIs" dxfId="9457" priority="1503" stopIfTrue="1" operator="equal">
      <formula>0</formula>
    </cfRule>
  </conditionalFormatting>
  <conditionalFormatting sqref="L122:M122">
    <cfRule type="cellIs" dxfId="9456" priority="1502" stopIfTrue="1" operator="equal">
      <formula>0</formula>
    </cfRule>
  </conditionalFormatting>
  <conditionalFormatting sqref="K121">
    <cfRule type="cellIs" dxfId="9455" priority="1500" stopIfTrue="1" operator="equal">
      <formula>0</formula>
    </cfRule>
  </conditionalFormatting>
  <conditionalFormatting sqref="H121:J121">
    <cfRule type="cellIs" dxfId="9454" priority="1501" stopIfTrue="1" operator="equal">
      <formula>0</formula>
    </cfRule>
  </conditionalFormatting>
  <conditionalFormatting sqref="G121">
    <cfRule type="cellIs" dxfId="9453" priority="1499" stopIfTrue="1" operator="equal">
      <formula>0</formula>
    </cfRule>
  </conditionalFormatting>
  <conditionalFormatting sqref="L121:M121">
    <cfRule type="cellIs" dxfId="9452" priority="1498" stopIfTrue="1" operator="equal">
      <formula>0</formula>
    </cfRule>
  </conditionalFormatting>
  <conditionalFormatting sqref="K123">
    <cfRule type="cellIs" dxfId="9451" priority="1496" stopIfTrue="1" operator="equal">
      <formula>0</formula>
    </cfRule>
  </conditionalFormatting>
  <conditionalFormatting sqref="H123:J123">
    <cfRule type="cellIs" dxfId="9450" priority="1497" stopIfTrue="1" operator="equal">
      <formula>0</formula>
    </cfRule>
  </conditionalFormatting>
  <conditionalFormatting sqref="G123">
    <cfRule type="cellIs" dxfId="9449" priority="1495" stopIfTrue="1" operator="equal">
      <formula>0</formula>
    </cfRule>
  </conditionalFormatting>
  <conditionalFormatting sqref="L123:M123">
    <cfRule type="cellIs" dxfId="9448" priority="1494" stopIfTrue="1" operator="equal">
      <formula>0</formula>
    </cfRule>
  </conditionalFormatting>
  <conditionalFormatting sqref="BX330">
    <cfRule type="cellIs" dxfId="9447" priority="1477" stopIfTrue="1" operator="equal">
      <formula>0</formula>
    </cfRule>
  </conditionalFormatting>
  <conditionalFormatting sqref="AL210:AM210">
    <cfRule type="cellIs" dxfId="9446" priority="1493" stopIfTrue="1" operator="equal">
      <formula>0</formula>
    </cfRule>
  </conditionalFormatting>
  <conditionalFormatting sqref="AN210:AO210">
    <cfRule type="cellIs" dxfId="9445" priority="1492" stopIfTrue="1" operator="equal">
      <formula>0</formula>
    </cfRule>
  </conditionalFormatting>
  <conditionalFormatting sqref="AJ211:AK211">
    <cfRule type="cellIs" dxfId="9444" priority="1491" stopIfTrue="1" operator="equal">
      <formula>0</formula>
    </cfRule>
  </conditionalFormatting>
  <conditionalFormatting sqref="Y122">
    <cfRule type="cellIs" dxfId="9443" priority="1472" stopIfTrue="1" operator="equal">
      <formula>0</formula>
    </cfRule>
  </conditionalFormatting>
  <conditionalFormatting sqref="T222">
    <cfRule type="cellIs" dxfId="9442" priority="1343" stopIfTrue="1" operator="equal">
      <formula>0</formula>
    </cfRule>
  </conditionalFormatting>
  <conditionalFormatting sqref="BK213">
    <cfRule type="cellIs" dxfId="9441" priority="1474" stopIfTrue="1" operator="equal">
      <formula>0</formula>
    </cfRule>
  </conditionalFormatting>
  <conditionalFormatting sqref="AI208:AI209">
    <cfRule type="cellIs" dxfId="9440" priority="1490" stopIfTrue="1" operator="equal">
      <formula>0</formula>
    </cfRule>
  </conditionalFormatting>
  <conditionalFormatting sqref="AI210">
    <cfRule type="cellIs" dxfId="9439" priority="1489" stopIfTrue="1" operator="equal">
      <formula>0</formula>
    </cfRule>
  </conditionalFormatting>
  <conditionalFormatting sqref="AJ208:AK209">
    <cfRule type="cellIs" dxfId="9438" priority="1488" stopIfTrue="1" operator="equal">
      <formula>0</formula>
    </cfRule>
  </conditionalFormatting>
  <conditionalFormatting sqref="AJ210:AK210">
    <cfRule type="cellIs" dxfId="9437" priority="1487" stopIfTrue="1" operator="equal">
      <formula>0</formula>
    </cfRule>
  </conditionalFormatting>
  <conditionalFormatting sqref="T78">
    <cfRule type="cellIs" dxfId="9436" priority="1361" stopIfTrue="1" operator="equal">
      <formula>0</formula>
    </cfRule>
  </conditionalFormatting>
  <conditionalFormatting sqref="AQ211">
    <cfRule type="cellIs" dxfId="9435" priority="1486" stopIfTrue="1" operator="equal">
      <formula>0</formula>
    </cfRule>
  </conditionalFormatting>
  <conditionalFormatting sqref="AP211">
    <cfRule type="cellIs" dxfId="9434" priority="1485" stopIfTrue="1" operator="equal">
      <formula>0</formula>
    </cfRule>
  </conditionalFormatting>
  <conditionalFormatting sqref="BS211">
    <cfRule type="cellIs" dxfId="9433" priority="1483" stopIfTrue="1" operator="equal">
      <formula>0</formula>
    </cfRule>
  </conditionalFormatting>
  <conditionalFormatting sqref="P265:Q270 P307:Q307 P306 P286:Q305 P273:Q274 Q277 P278:Q280 S277:T284 S273:T275 S286:T305 S307:T307 S265:T270 P282:Q284 Q281">
    <cfRule type="cellIs" dxfId="9432" priority="1468" stopIfTrue="1" operator="equal">
      <formula>0</formula>
    </cfRule>
  </conditionalFormatting>
  <conditionalFormatting sqref="BA211">
    <cfRule type="cellIs" dxfId="9431" priority="1482" stopIfTrue="1" operator="equal">
      <formula>0</formula>
    </cfRule>
  </conditionalFormatting>
  <conditionalFormatting sqref="BY154:BY155">
    <cfRule type="cellIs" dxfId="9430" priority="1481" stopIfTrue="1" operator="equal">
      <formula>0</formula>
    </cfRule>
  </conditionalFormatting>
  <conditionalFormatting sqref="P230:P235">
    <cfRule type="cellIs" dxfId="9429" priority="1372" stopIfTrue="1" operator="equal">
      <formula>0</formula>
    </cfRule>
  </conditionalFormatting>
  <conditionalFormatting sqref="BS240:BX240">
    <cfRule type="cellIs" dxfId="9428" priority="1480" stopIfTrue="1" operator="equal">
      <formula>0</formula>
    </cfRule>
  </conditionalFormatting>
  <conditionalFormatting sqref="BY240">
    <cfRule type="cellIs" dxfId="9427" priority="1479" stopIfTrue="1" operator="equal">
      <formula>0</formula>
    </cfRule>
  </conditionalFormatting>
  <conditionalFormatting sqref="BZ240:CA240">
    <cfRule type="cellIs" dxfId="9426" priority="1478" stopIfTrue="1" operator="equal">
      <formula>0</formula>
    </cfRule>
  </conditionalFormatting>
  <conditionalFormatting sqref="BZ330:CA330">
    <cfRule type="cellIs" dxfId="9425" priority="1475" stopIfTrue="1" operator="equal">
      <formula>0</formula>
    </cfRule>
  </conditionalFormatting>
  <conditionalFormatting sqref="BY330">
    <cfRule type="cellIs" dxfId="9424" priority="1476" stopIfTrue="1" operator="equal">
      <formula>0</formula>
    </cfRule>
  </conditionalFormatting>
  <conditionalFormatting sqref="V99">
    <cfRule type="cellIs" dxfId="9423" priority="1471" stopIfTrue="1" operator="equal">
      <formula>0</formula>
    </cfRule>
  </conditionalFormatting>
  <conditionalFormatting sqref="AX217">
    <cfRule type="cellIs" dxfId="9422" priority="1470" stopIfTrue="1" operator="equal">
      <formula>0</formula>
    </cfRule>
  </conditionalFormatting>
  <conditionalFormatting sqref="U164:U170">
    <cfRule type="cellIs" dxfId="9421" priority="1328" stopIfTrue="1" operator="equal">
      <formula>0</formula>
    </cfRule>
  </conditionalFormatting>
  <conditionalFormatting sqref="U183:U184">
    <cfRule type="cellIs" dxfId="9420" priority="1327" stopIfTrue="1" operator="equal">
      <formula>0</formula>
    </cfRule>
  </conditionalFormatting>
  <conditionalFormatting sqref="U250">
    <cfRule type="cellIs" dxfId="9419" priority="1319" stopIfTrue="1" operator="equal">
      <formula>0</formula>
    </cfRule>
  </conditionalFormatting>
  <conditionalFormatting sqref="S151">
    <cfRule type="cellIs" dxfId="9418" priority="1407" stopIfTrue="1" operator="equal">
      <formula>0</formula>
    </cfRule>
  </conditionalFormatting>
  <conditionalFormatting sqref="T47:T52">
    <cfRule type="cellIs" dxfId="9417" priority="1369" stopIfTrue="1" operator="equal">
      <formula>0</formula>
    </cfRule>
  </conditionalFormatting>
  <conditionalFormatting sqref="T175:T181">
    <cfRule type="cellIs" dxfId="9416" priority="1379" stopIfTrue="1" operator="equal">
      <formula>0</formula>
    </cfRule>
  </conditionalFormatting>
  <conditionalFormatting sqref="S219:S221 S223:S225">
    <cfRule type="cellIs" dxfId="9415" priority="1389" stopIfTrue="1" operator="equal">
      <formula>0</formula>
    </cfRule>
  </conditionalFormatting>
  <conditionalFormatting sqref="T219:T221 T223:T225">
    <cfRule type="cellIs" dxfId="9414" priority="1388" stopIfTrue="1" operator="equal">
      <formula>0</formula>
    </cfRule>
  </conditionalFormatting>
  <conditionalFormatting sqref="Q261:Q262 S261:S262">
    <cfRule type="cellIs" dxfId="9413" priority="1386" stopIfTrue="1" operator="equal">
      <formula>0</formula>
    </cfRule>
  </conditionalFormatting>
  <conditionalFormatting sqref="Q260 S260">
    <cfRule type="cellIs" dxfId="9412" priority="1385" stopIfTrue="1" operator="equal">
      <formula>0</formula>
    </cfRule>
  </conditionalFormatting>
  <conditionalFormatting sqref="S149">
    <cfRule type="cellIs" dxfId="9411" priority="1374" stopIfTrue="1" operator="equal">
      <formula>0</formula>
    </cfRule>
  </conditionalFormatting>
  <conditionalFormatting sqref="T149">
    <cfRule type="cellIs" dxfId="9410" priority="1373" stopIfTrue="1" operator="equal">
      <formula>0</formula>
    </cfRule>
  </conditionalFormatting>
  <conditionalFormatting sqref="T99:T106">
    <cfRule type="cellIs" dxfId="9409" priority="1340" stopIfTrue="1" operator="equal">
      <formula>0</formula>
    </cfRule>
  </conditionalFormatting>
  <conditionalFormatting sqref="U229 U142 U130 U20 U10 U120 U174 U163 U264 U54:U63 U251 U32 U66:U76 U153:U160 U87 U96:U98">
    <cfRule type="cellIs" dxfId="9408" priority="1337" stopIfTrue="1" operator="equal">
      <formula>0</formula>
    </cfRule>
  </conditionalFormatting>
  <conditionalFormatting sqref="U175:U182">
    <cfRule type="cellIs" dxfId="9407" priority="1326" stopIfTrue="1" operator="equal">
      <formula>0</formula>
    </cfRule>
  </conditionalFormatting>
  <conditionalFormatting sqref="U260">
    <cfRule type="cellIs" dxfId="9406" priority="1321" stopIfTrue="1" operator="equal">
      <formula>0</formula>
    </cfRule>
  </conditionalFormatting>
  <conditionalFormatting sqref="U119">
    <cfRule type="cellIs" dxfId="9405" priority="1312" stopIfTrue="1" operator="equal">
      <formula>0</formula>
    </cfRule>
  </conditionalFormatting>
  <conditionalFormatting sqref="U211">
    <cfRule type="cellIs" dxfId="9404" priority="1311" stopIfTrue="1" operator="equal">
      <formula>0</formula>
    </cfRule>
  </conditionalFormatting>
  <conditionalFormatting sqref="P221">
    <cfRule type="cellIs" dxfId="9403" priority="1387" stopIfTrue="1" operator="equal">
      <formula>0</formula>
    </cfRule>
  </conditionalFormatting>
  <conditionalFormatting sqref="T261:T262">
    <cfRule type="cellIs" dxfId="9402" priority="1384" stopIfTrue="1" operator="equal">
      <formula>0</formula>
    </cfRule>
  </conditionalFormatting>
  <conditionalFormatting sqref="T260">
    <cfRule type="cellIs" dxfId="9401" priority="1383" stopIfTrue="1" operator="equal">
      <formula>0</formula>
    </cfRule>
  </conditionalFormatting>
  <conditionalFormatting sqref="T264">
    <cfRule type="cellIs" dxfId="9400" priority="1421" stopIfTrue="1" operator="equal">
      <formula>0</formula>
    </cfRule>
  </conditionalFormatting>
  <conditionalFormatting sqref="T55:T62">
    <cfRule type="cellIs" dxfId="9399" priority="1420" stopIfTrue="1" operator="equal">
      <formula>0</formula>
    </cfRule>
  </conditionalFormatting>
  <conditionalFormatting sqref="T216">
    <cfRule type="cellIs" dxfId="9398" priority="1290" stopIfTrue="1" operator="equal">
      <formula>0</formula>
    </cfRule>
  </conditionalFormatting>
  <conditionalFormatting sqref="P319:Q328 S319:U328">
    <cfRule type="cellIs" dxfId="9397" priority="1469" stopIfTrue="1" operator="equal">
      <formula>0</formula>
    </cfRule>
  </conditionalFormatting>
  <conditionalFormatting sqref="T251">
    <cfRule type="cellIs" dxfId="9396" priority="1422" stopIfTrue="1" operator="equal">
      <formula>0</formula>
    </cfRule>
  </conditionalFormatting>
  <conditionalFormatting sqref="U308:U316">
    <cfRule type="cellIs" dxfId="9395" priority="1450" stopIfTrue="1" operator="equal">
      <formula>0</formula>
    </cfRule>
  </conditionalFormatting>
  <conditionalFormatting sqref="T183:T184">
    <cfRule type="cellIs" dxfId="9394" priority="1395" stopIfTrue="1" operator="equal">
      <formula>0</formula>
    </cfRule>
  </conditionalFormatting>
  <conditionalFormatting sqref="T172">
    <cfRule type="cellIs" dxfId="9393" priority="1380" stopIfTrue="1" operator="equal">
      <formula>0</formula>
    </cfRule>
  </conditionalFormatting>
  <conditionalFormatting sqref="S86">
    <cfRule type="cellIs" dxfId="9392" priority="1350" stopIfTrue="1" operator="equal">
      <formula>0</formula>
    </cfRule>
  </conditionalFormatting>
  <conditionalFormatting sqref="Q78">
    <cfRule type="cellIs" dxfId="9391" priority="1349" stopIfTrue="1" operator="equal">
      <formula>0</formula>
    </cfRule>
  </conditionalFormatting>
  <conditionalFormatting sqref="T145 T148">
    <cfRule type="cellIs" dxfId="9390" priority="1368" stopIfTrue="1" operator="equal">
      <formula>0</formula>
    </cfRule>
  </conditionalFormatting>
  <conditionalFormatting sqref="Q221">
    <cfRule type="cellIs" dxfId="9389" priority="1362" stopIfTrue="1" operator="equal">
      <formula>0</formula>
    </cfRule>
  </conditionalFormatting>
  <conditionalFormatting sqref="S175:S181">
    <cfRule type="cellIs" dxfId="9388" priority="1365" stopIfTrue="1" operator="equal">
      <formula>0</formula>
    </cfRule>
  </conditionalFormatting>
  <conditionalFormatting sqref="S250">
    <cfRule type="cellIs" dxfId="9387" priority="1364" stopIfTrue="1" operator="equal">
      <formula>0</formula>
    </cfRule>
  </conditionalFormatting>
  <conditionalFormatting sqref="S143:S148">
    <cfRule type="cellIs" dxfId="9386" priority="1367" stopIfTrue="1" operator="equal">
      <formula>0</formula>
    </cfRule>
  </conditionalFormatting>
  <conditionalFormatting sqref="T79">
    <cfRule type="cellIs" dxfId="9385" priority="1360" stopIfTrue="1" operator="equal">
      <formula>0</formula>
    </cfRule>
  </conditionalFormatting>
  <conditionalFormatting sqref="Q208 S208:T209">
    <cfRule type="cellIs" dxfId="9384" priority="1392" stopIfTrue="1" operator="equal">
      <formula>0</formula>
    </cfRule>
  </conditionalFormatting>
  <conditionalFormatting sqref="Q164:Q170">
    <cfRule type="cellIs" dxfId="9383" priority="1378" stopIfTrue="1" operator="equal">
      <formula>0</formula>
    </cfRule>
  </conditionalFormatting>
  <conditionalFormatting sqref="T164:T170">
    <cfRule type="cellIs" dxfId="9382" priority="1399" stopIfTrue="1" operator="equal">
      <formula>0</formula>
    </cfRule>
  </conditionalFormatting>
  <conditionalFormatting sqref="T129">
    <cfRule type="cellIs" dxfId="9381" priority="1377" stopIfTrue="1" operator="equal">
      <formula>0</formula>
    </cfRule>
  </conditionalFormatting>
  <conditionalFormatting sqref="T226:T228">
    <cfRule type="cellIs" dxfId="9380" priority="1390" stopIfTrue="1" operator="equal">
      <formula>0</formula>
    </cfRule>
  </conditionalFormatting>
  <conditionalFormatting sqref="P208 P223:Q224 P226:Q228 P217 P219:Q220 S226:S228">
    <cfRule type="cellIs" dxfId="9379" priority="1391" stopIfTrue="1" operator="equal">
      <formula>0</formula>
    </cfRule>
  </conditionalFormatting>
  <conditionalFormatting sqref="S186:T194 P186:Q194">
    <cfRule type="cellIs" dxfId="9378" priority="1393" stopIfTrue="1" operator="equal">
      <formula>0</formula>
    </cfRule>
  </conditionalFormatting>
  <conditionalFormatting sqref="S150">
    <cfRule type="cellIs" dxfId="9377" priority="1376" stopIfTrue="1" operator="equal">
      <formula>0</formula>
    </cfRule>
  </conditionalFormatting>
  <conditionalFormatting sqref="T150">
    <cfRule type="cellIs" dxfId="9376" priority="1375" stopIfTrue="1" operator="equal">
      <formula>0</formula>
    </cfRule>
  </conditionalFormatting>
  <conditionalFormatting sqref="T230:T235">
    <cfRule type="cellIs" dxfId="9375" priority="1371" stopIfTrue="1" operator="equal">
      <formula>0</formula>
    </cfRule>
  </conditionalFormatting>
  <conditionalFormatting sqref="Q230:Q235">
    <cfRule type="cellIs" dxfId="9374" priority="1370" stopIfTrue="1" operator="equal">
      <formula>0</formula>
    </cfRule>
  </conditionalFormatting>
  <conditionalFormatting sqref="S172">
    <cfRule type="cellIs" dxfId="9373" priority="1366" stopIfTrue="1" operator="equal">
      <formula>0</formula>
    </cfRule>
  </conditionalFormatting>
  <conditionalFormatting sqref="S84">
    <cfRule type="cellIs" dxfId="9372" priority="1351" stopIfTrue="1" operator="equal">
      <formula>0</formula>
    </cfRule>
  </conditionalFormatting>
  <conditionalFormatting sqref="P63:Q63 S63">
    <cfRule type="cellIs" dxfId="9371" priority="1382" stopIfTrue="1" operator="equal">
      <formula>0</formula>
    </cfRule>
  </conditionalFormatting>
  <conditionalFormatting sqref="P172:Q172">
    <cfRule type="cellIs" dxfId="9370" priority="1381" stopIfTrue="1" operator="equal">
      <formula>0</formula>
    </cfRule>
  </conditionalFormatting>
  <conditionalFormatting sqref="S79">
    <cfRule type="cellIs" dxfId="9369" priority="1354" stopIfTrue="1" operator="equal">
      <formula>0</formula>
    </cfRule>
  </conditionalFormatting>
  <conditionalFormatting sqref="Q79">
    <cfRule type="cellIs" dxfId="9368" priority="1348" stopIfTrue="1" operator="equal">
      <formula>0</formula>
    </cfRule>
  </conditionalFormatting>
  <conditionalFormatting sqref="U171 U173">
    <cfRule type="cellIs" dxfId="9367" priority="1330" stopIfTrue="1" operator="equal">
      <formula>0</formula>
    </cfRule>
  </conditionalFormatting>
  <conditionalFormatting sqref="T82">
    <cfRule type="cellIs" dxfId="9366" priority="1359" stopIfTrue="1" operator="equal">
      <formula>0</formula>
    </cfRule>
  </conditionalFormatting>
  <conditionalFormatting sqref="T83">
    <cfRule type="cellIs" dxfId="9365" priority="1358" stopIfTrue="1" operator="equal">
      <formula>0</formula>
    </cfRule>
  </conditionalFormatting>
  <conditionalFormatting sqref="T84">
    <cfRule type="cellIs" dxfId="9364" priority="1357" stopIfTrue="1" operator="equal">
      <formula>0</formula>
    </cfRule>
  </conditionalFormatting>
  <conditionalFormatting sqref="T86">
    <cfRule type="cellIs" dxfId="9363" priority="1356" stopIfTrue="1" operator="equal">
      <formula>0</formula>
    </cfRule>
  </conditionalFormatting>
  <conditionalFormatting sqref="S78">
    <cfRule type="cellIs" dxfId="9362" priority="1355" stopIfTrue="1" operator="equal">
      <formula>0</formula>
    </cfRule>
  </conditionalFormatting>
  <conditionalFormatting sqref="S82">
    <cfRule type="cellIs" dxfId="9361" priority="1353" stopIfTrue="1" operator="equal">
      <formula>0</formula>
    </cfRule>
  </conditionalFormatting>
  <conditionalFormatting sqref="S83">
    <cfRule type="cellIs" dxfId="9360" priority="1352" stopIfTrue="1" operator="equal">
      <formula>0</formula>
    </cfRule>
  </conditionalFormatting>
  <conditionalFormatting sqref="S88:S95">
    <cfRule type="cellIs" dxfId="9359" priority="1304" stopIfTrue="1" operator="equal">
      <formula>0</formula>
    </cfRule>
  </conditionalFormatting>
  <conditionalFormatting sqref="Q211 S211:T211">
    <cfRule type="cellIs" dxfId="9358" priority="1347" stopIfTrue="1" operator="equal">
      <formula>0</formula>
    </cfRule>
  </conditionalFormatting>
  <conditionalFormatting sqref="S118">
    <cfRule type="cellIs" dxfId="9357" priority="1345" stopIfTrue="1" operator="equal">
      <formula>0</formula>
    </cfRule>
  </conditionalFormatting>
  <conditionalFormatting sqref="T118">
    <cfRule type="cellIs" dxfId="9356" priority="1346" stopIfTrue="1" operator="equal">
      <formula>0</formula>
    </cfRule>
  </conditionalFormatting>
  <conditionalFormatting sqref="S222">
    <cfRule type="cellIs" dxfId="9355" priority="1344" stopIfTrue="1" operator="equal">
      <formula>0</formula>
    </cfRule>
  </conditionalFormatting>
  <conditionalFormatting sqref="P222">
    <cfRule type="cellIs" dxfId="9354" priority="1342" stopIfTrue="1" operator="equal">
      <formula>0</formula>
    </cfRule>
  </conditionalFormatting>
  <conditionalFormatting sqref="Q222">
    <cfRule type="cellIs" dxfId="9353" priority="1341" stopIfTrue="1" operator="equal">
      <formula>0</formula>
    </cfRule>
  </conditionalFormatting>
  <conditionalFormatting sqref="Q209">
    <cfRule type="cellIs" dxfId="9352" priority="1339" stopIfTrue="1" operator="equal">
      <formula>0</formula>
    </cfRule>
  </conditionalFormatting>
  <conditionalFormatting sqref="U83">
    <cfRule type="cellIs" dxfId="9351" priority="1315" stopIfTrue="1" operator="equal">
      <formula>0</formula>
    </cfRule>
  </conditionalFormatting>
  <conditionalFormatting sqref="U79">
    <cfRule type="cellIs" dxfId="9350" priority="1317" stopIfTrue="1" operator="equal">
      <formula>0</formula>
    </cfRule>
  </conditionalFormatting>
  <conditionalFormatting sqref="U207">
    <cfRule type="cellIs" dxfId="9349" priority="1338" stopIfTrue="1" operator="equal">
      <formula>0</formula>
    </cfRule>
  </conditionalFormatting>
  <conditionalFormatting sqref="U261">
    <cfRule type="cellIs" dxfId="9348" priority="1322" stopIfTrue="1" operator="equal">
      <formula>0</formula>
    </cfRule>
  </conditionalFormatting>
  <conditionalFormatting sqref="U86">
    <cfRule type="cellIs" dxfId="9347" priority="1313" stopIfTrue="1" operator="equal">
      <formula>0</formula>
    </cfRule>
  </conditionalFormatting>
  <conditionalFormatting sqref="U109">
    <cfRule type="cellIs" dxfId="9346" priority="1335" stopIfTrue="1" operator="equal">
      <formula>0</formula>
    </cfRule>
  </conditionalFormatting>
  <conditionalFormatting sqref="U64">
    <cfRule type="cellIs" dxfId="9345" priority="1336" stopIfTrue="1" operator="equal">
      <formula>0</formula>
    </cfRule>
  </conditionalFormatting>
  <conditionalFormatting sqref="U185:U195 U199:U206">
    <cfRule type="cellIs" dxfId="9344" priority="1334" stopIfTrue="1" operator="equal">
      <formula>0</formula>
    </cfRule>
  </conditionalFormatting>
  <conditionalFormatting sqref="U43">
    <cfRule type="cellIs" dxfId="9343" priority="1333" stopIfTrue="1" operator="equal">
      <formula>0</formula>
    </cfRule>
  </conditionalFormatting>
  <conditionalFormatting sqref="U262">
    <cfRule type="cellIs" dxfId="9342" priority="1320" stopIfTrue="1" operator="equal">
      <formula>0</formula>
    </cfRule>
  </conditionalFormatting>
  <conditionalFormatting sqref="U208:U209">
    <cfRule type="cellIs" dxfId="9341" priority="1325" stopIfTrue="1" operator="equal">
      <formula>0</formula>
    </cfRule>
  </conditionalFormatting>
  <conditionalFormatting sqref="U221">
    <cfRule type="cellIs" dxfId="9340" priority="1323" stopIfTrue="1" operator="equal">
      <formula>0</formula>
    </cfRule>
  </conditionalFormatting>
  <conditionalFormatting sqref="U172">
    <cfRule type="cellIs" dxfId="9339" priority="1329" stopIfTrue="1" operator="equal">
      <formula>0</formula>
    </cfRule>
  </conditionalFormatting>
  <conditionalFormatting sqref="U128">
    <cfRule type="cellIs" dxfId="9338" priority="1332" stopIfTrue="1" operator="equal">
      <formula>0</formula>
    </cfRule>
  </conditionalFormatting>
  <conditionalFormatting sqref="U162">
    <cfRule type="cellIs" dxfId="9337" priority="1331" stopIfTrue="1" operator="equal">
      <formula>0</formula>
    </cfRule>
  </conditionalFormatting>
  <conditionalFormatting sqref="U222:U228">
    <cfRule type="cellIs" dxfId="9336" priority="1324" stopIfTrue="1" operator="equal">
      <formula>0</formula>
    </cfRule>
  </conditionalFormatting>
  <conditionalFormatting sqref="U78">
    <cfRule type="cellIs" dxfId="9335" priority="1318" stopIfTrue="1" operator="equal">
      <formula>0</formula>
    </cfRule>
  </conditionalFormatting>
  <conditionalFormatting sqref="U82">
    <cfRule type="cellIs" dxfId="9334" priority="1316" stopIfTrue="1" operator="equal">
      <formula>0</formula>
    </cfRule>
  </conditionalFormatting>
  <conditionalFormatting sqref="U84">
    <cfRule type="cellIs" dxfId="9333" priority="1314" stopIfTrue="1" operator="equal">
      <formula>0</formula>
    </cfRule>
  </conditionalFormatting>
  <conditionalFormatting sqref="U118">
    <cfRule type="cellIs" dxfId="9332" priority="1310" stopIfTrue="1" operator="equal">
      <formula>0</formula>
    </cfRule>
  </conditionalFormatting>
  <conditionalFormatting sqref="Q206">
    <cfRule type="cellIs" dxfId="9331" priority="1309" stopIfTrue="1" operator="equal">
      <formula>0</formula>
    </cfRule>
  </conditionalFormatting>
  <conditionalFormatting sqref="Q44 S44">
    <cfRule type="cellIs" dxfId="9330" priority="1308" stopIfTrue="1" operator="equal">
      <formula>0</formula>
    </cfRule>
  </conditionalFormatting>
  <conditionalFormatting sqref="T77">
    <cfRule type="cellIs" dxfId="9329" priority="1307" stopIfTrue="1" operator="equal">
      <formula>0</formula>
    </cfRule>
  </conditionalFormatting>
  <conditionalFormatting sqref="S77">
    <cfRule type="cellIs" dxfId="9328" priority="1306" stopIfTrue="1" operator="equal">
      <formula>0</formula>
    </cfRule>
  </conditionalFormatting>
  <conditionalFormatting sqref="U77">
    <cfRule type="cellIs" dxfId="9327" priority="1305" stopIfTrue="1" operator="equal">
      <formula>0</formula>
    </cfRule>
  </conditionalFormatting>
  <conditionalFormatting sqref="T88:T95">
    <cfRule type="cellIs" dxfId="9326" priority="1303" stopIfTrue="1" operator="equal">
      <formula>0</formula>
    </cfRule>
  </conditionalFormatting>
  <conditionalFormatting sqref="U88:U95">
    <cfRule type="cellIs" dxfId="9325" priority="1302" stopIfTrue="1" operator="equal">
      <formula>0</formula>
    </cfRule>
  </conditionalFormatting>
  <conditionalFormatting sqref="U110:U117">
    <cfRule type="cellIs" dxfId="9324" priority="1301" stopIfTrue="1" operator="equal">
      <formula>0</formula>
    </cfRule>
  </conditionalFormatting>
  <conditionalFormatting sqref="S197:T197">
    <cfRule type="cellIs" dxfId="9323" priority="1300" stopIfTrue="1" operator="equal">
      <formula>0</formula>
    </cfRule>
  </conditionalFormatting>
  <conditionalFormatting sqref="U197">
    <cfRule type="cellIs" dxfId="9322" priority="1299" stopIfTrue="1" operator="equal">
      <formula>0</formula>
    </cfRule>
  </conditionalFormatting>
  <conditionalFormatting sqref="Q197">
    <cfRule type="cellIs" dxfId="9321" priority="1298" stopIfTrue="1" operator="equal">
      <formula>0</formula>
    </cfRule>
  </conditionalFormatting>
  <conditionalFormatting sqref="P65:Q65 S65:U65">
    <cfRule type="cellIs" dxfId="9320" priority="1297" stopIfTrue="1" operator="equal">
      <formula>0</formula>
    </cfRule>
  </conditionalFormatting>
  <conditionalFormatting sqref="P240:Q240 S240:U240">
    <cfRule type="cellIs" dxfId="9319" priority="1296" stopIfTrue="1" operator="equal">
      <formula>0</formula>
    </cfRule>
  </conditionalFormatting>
  <conditionalFormatting sqref="P263:Q263 S263:U263">
    <cfRule type="cellIs" dxfId="9318" priority="1295" stopIfTrue="1" operator="equal">
      <formula>0</formula>
    </cfRule>
  </conditionalFormatting>
  <conditionalFormatting sqref="P196:Q196 S196:U196">
    <cfRule type="cellIs" dxfId="9317" priority="1294" stopIfTrue="1" operator="equal">
      <formula>0</formula>
    </cfRule>
  </conditionalFormatting>
  <conditionalFormatting sqref="S121">
    <cfRule type="cellIs" dxfId="9316" priority="1293" stopIfTrue="1" operator="equal">
      <formula>0</formula>
    </cfRule>
  </conditionalFormatting>
  <conditionalFormatting sqref="S216">
    <cfRule type="cellIs" dxfId="9315" priority="1291" stopIfTrue="1" operator="equal">
      <formula>0</formula>
    </cfRule>
  </conditionalFormatting>
  <conditionalFormatting sqref="Q216">
    <cfRule type="cellIs" dxfId="9314" priority="1292" stopIfTrue="1" operator="equal">
      <formula>0</formula>
    </cfRule>
  </conditionalFormatting>
  <conditionalFormatting sqref="U216">
    <cfRule type="cellIs" dxfId="9313" priority="1289" stopIfTrue="1" operator="equal">
      <formula>0</formula>
    </cfRule>
  </conditionalFormatting>
  <conditionalFormatting sqref="P225:Q225">
    <cfRule type="cellIs" dxfId="9312" priority="1288" stopIfTrue="1" operator="equal">
      <formula>0</formula>
    </cfRule>
  </conditionalFormatting>
  <conditionalFormatting sqref="Q77">
    <cfRule type="cellIs" dxfId="9311" priority="1287" stopIfTrue="1" operator="equal">
      <formula>0</formula>
    </cfRule>
  </conditionalFormatting>
  <conditionalFormatting sqref="P209">
    <cfRule type="cellIs" dxfId="9310" priority="1286" stopIfTrue="1" operator="equal">
      <formula>0</formula>
    </cfRule>
  </conditionalFormatting>
  <conditionalFormatting sqref="U275">
    <cfRule type="cellIs" dxfId="9309" priority="1285" stopIfTrue="1" operator="equal">
      <formula>0</formula>
    </cfRule>
  </conditionalFormatting>
  <conditionalFormatting sqref="P276">
    <cfRule type="cellIs" dxfId="9308" priority="1280" stopIfTrue="1" operator="equal">
      <formula>0</formula>
    </cfRule>
  </conditionalFormatting>
  <conditionalFormatting sqref="S123:T123">
    <cfRule type="cellIs" dxfId="9307" priority="1284" stopIfTrue="1" operator="equal">
      <formula>0</formula>
    </cfRule>
  </conditionalFormatting>
  <conditionalFormatting sqref="U123">
    <cfRule type="cellIs" dxfId="9306" priority="1283" stopIfTrue="1" operator="equal">
      <formula>0</formula>
    </cfRule>
  </conditionalFormatting>
  <conditionalFormatting sqref="P197">
    <cfRule type="cellIs" dxfId="9305" priority="1282" stopIfTrue="1" operator="equal">
      <formula>0</formula>
    </cfRule>
  </conditionalFormatting>
  <conditionalFormatting sqref="T143:T144">
    <cfRule type="cellIs" dxfId="9304" priority="1281" stopIfTrue="1" operator="equal">
      <formula>0</formula>
    </cfRule>
  </conditionalFormatting>
  <conditionalFormatting sqref="P285:Q285 S285:T285">
    <cfRule type="cellIs" dxfId="9303" priority="1279" stopIfTrue="1" operator="equal">
      <formula>0</formula>
    </cfRule>
  </conditionalFormatting>
  <conditionalFormatting sqref="U285">
    <cfRule type="cellIs" dxfId="9302" priority="1278" stopIfTrue="1" operator="equal">
      <formula>0</formula>
    </cfRule>
  </conditionalFormatting>
  <conditionalFormatting sqref="Q264">
    <cfRule type="cellIs" dxfId="9301" priority="1277" stopIfTrue="1" operator="equal">
      <formula>0</formula>
    </cfRule>
  </conditionalFormatting>
  <conditionalFormatting sqref="L99:M99">
    <cfRule type="cellIs" dxfId="9300" priority="1211" stopIfTrue="1" operator="equal">
      <formula>0</formula>
    </cfRule>
  </conditionalFormatting>
  <conditionalFormatting sqref="BE218 AZ218">
    <cfRule type="cellIs" dxfId="9299" priority="1210" stopIfTrue="1" operator="equal">
      <formula>0</formula>
    </cfRule>
  </conditionalFormatting>
  <conditionalFormatting sqref="AG218:AH218">
    <cfRule type="cellIs" dxfId="9298" priority="1205" stopIfTrue="1" operator="equal">
      <formula>0</formula>
    </cfRule>
  </conditionalFormatting>
  <conditionalFormatting sqref="G218">
    <cfRule type="cellIs" dxfId="9297" priority="1208" stopIfTrue="1" operator="equal">
      <formula>0</formula>
    </cfRule>
  </conditionalFormatting>
  <conditionalFormatting sqref="D218">
    <cfRule type="cellIs" dxfId="9296" priority="1209" stopIfTrue="1" operator="equal">
      <formula>0</formula>
    </cfRule>
  </conditionalFormatting>
  <conditionalFormatting sqref="E218:F218">
    <cfRule type="cellIs" dxfId="9295" priority="1207" stopIfTrue="1" operator="equal">
      <formula>0</formula>
    </cfRule>
  </conditionalFormatting>
  <conditionalFormatting sqref="AI218">
    <cfRule type="cellIs" dxfId="9294" priority="1206" stopIfTrue="1" operator="equal">
      <formula>0</formula>
    </cfRule>
  </conditionalFormatting>
  <conditionalFormatting sqref="BB218">
    <cfRule type="cellIs" dxfId="9293" priority="1204" stopIfTrue="1" operator="equal">
      <formula>0</formula>
    </cfRule>
  </conditionalFormatting>
  <conditionalFormatting sqref="AE218">
    <cfRule type="cellIs" dxfId="9292" priority="1203" stopIfTrue="1" operator="equal">
      <formula>0</formula>
    </cfRule>
  </conditionalFormatting>
  <conditionalFormatting sqref="N218:O218">
    <cfRule type="cellIs" dxfId="9291" priority="1202" stopIfTrue="1" operator="equal">
      <formula>0</formula>
    </cfRule>
  </conditionalFormatting>
  <conditionalFormatting sqref="V218">
    <cfRule type="cellIs" dxfId="9290" priority="1201" stopIfTrue="1" operator="equal">
      <formula>0</formula>
    </cfRule>
  </conditionalFormatting>
  <conditionalFormatting sqref="AP218:AQ218">
    <cfRule type="cellIs" dxfId="9289" priority="1200" stopIfTrue="1" operator="equal">
      <formula>0</formula>
    </cfRule>
  </conditionalFormatting>
  <conditionalFormatting sqref="M218">
    <cfRule type="cellIs" dxfId="9288" priority="1199" stopIfTrue="1" operator="equal">
      <formula>0</formula>
    </cfRule>
  </conditionalFormatting>
  <conditionalFormatting sqref="AX218">
    <cfRule type="cellIs" dxfId="9287" priority="1198" stopIfTrue="1" operator="equal">
      <formula>0</formula>
    </cfRule>
  </conditionalFormatting>
  <conditionalFormatting sqref="AR79">
    <cfRule type="cellIs" dxfId="9286" priority="1197" stopIfTrue="1" operator="equal">
      <formula>0</formula>
    </cfRule>
  </conditionalFormatting>
  <conditionalFormatting sqref="AI146">
    <cfRule type="cellIs" dxfId="9285" priority="1196" stopIfTrue="1" operator="equal">
      <formula>0</formula>
    </cfRule>
  </conditionalFormatting>
  <conditionalFormatting sqref="BU89:BW89">
    <cfRule type="cellIs" dxfId="9284" priority="1276" stopIfTrue="1" operator="equal">
      <formula>0</formula>
    </cfRule>
  </conditionalFormatting>
  <conditionalFormatting sqref="AR186:AS186">
    <cfRule type="cellIs" dxfId="9283" priority="1275" stopIfTrue="1" operator="equal">
      <formula>0</formula>
    </cfRule>
  </conditionalFormatting>
  <conditionalFormatting sqref="AW215 AW222:AW224 AW226:AW228">
    <cfRule type="cellIs" dxfId="9282" priority="1261" stopIfTrue="1" operator="equal">
      <formula>0</formula>
    </cfRule>
  </conditionalFormatting>
  <conditionalFormatting sqref="AW221">
    <cfRule type="cellIs" dxfId="9281" priority="1260" stopIfTrue="1" operator="equal">
      <formula>0</formula>
    </cfRule>
  </conditionalFormatting>
  <conditionalFormatting sqref="AU222">
    <cfRule type="cellIs" dxfId="9280" priority="1266" stopIfTrue="1" operator="equal">
      <formula>0</formula>
    </cfRule>
  </conditionalFormatting>
  <conditionalFormatting sqref="AR222">
    <cfRule type="cellIs" dxfId="9279" priority="1264" stopIfTrue="1" operator="equal">
      <formula>0</formula>
    </cfRule>
  </conditionalFormatting>
  <conditionalFormatting sqref="AS222">
    <cfRule type="cellIs" dxfId="9278" priority="1263" stopIfTrue="1" operator="equal">
      <formula>0</formula>
    </cfRule>
  </conditionalFormatting>
  <conditionalFormatting sqref="AV222">
    <cfRule type="cellIs" dxfId="9277" priority="1265" stopIfTrue="1" operator="equal">
      <formula>0</formula>
    </cfRule>
  </conditionalFormatting>
  <conditionalFormatting sqref="AW208:AW209">
    <cfRule type="cellIs" dxfId="9276" priority="1262" stopIfTrue="1" operator="equal">
      <formula>0</formula>
    </cfRule>
  </conditionalFormatting>
  <conditionalFormatting sqref="AV216">
    <cfRule type="cellIs" dxfId="9275" priority="1257" stopIfTrue="1" operator="equal">
      <formula>0</formula>
    </cfRule>
  </conditionalFormatting>
  <conditionalFormatting sqref="AW216">
    <cfRule type="cellIs" dxfId="9274" priority="1256" stopIfTrue="1" operator="equal">
      <formula>0</formula>
    </cfRule>
  </conditionalFormatting>
  <conditionalFormatting sqref="AU216">
    <cfRule type="cellIs" dxfId="9273" priority="1258" stopIfTrue="1" operator="equal">
      <formula>0</formula>
    </cfRule>
  </conditionalFormatting>
  <conditionalFormatting sqref="AR216:AS216">
    <cfRule type="cellIs" dxfId="9272" priority="1259" stopIfTrue="1" operator="equal">
      <formula>0</formula>
    </cfRule>
  </conditionalFormatting>
  <conditionalFormatting sqref="AU213:AV215 AW213:AW214">
    <cfRule type="cellIs" dxfId="9271" priority="1274" stopIfTrue="1" operator="equal">
      <formula>0</formula>
    </cfRule>
  </conditionalFormatting>
  <conditionalFormatting sqref="AS221">
    <cfRule type="cellIs" dxfId="9270" priority="1267" stopIfTrue="1" operator="equal">
      <formula>0</formula>
    </cfRule>
  </conditionalFormatting>
  <conditionalFormatting sqref="AV226:AV228">
    <cfRule type="cellIs" dxfId="9269" priority="1271" stopIfTrue="1" operator="equal">
      <formula>0</formula>
    </cfRule>
  </conditionalFormatting>
  <conditionalFormatting sqref="AV220:AV221 AV223:AV224">
    <cfRule type="cellIs" dxfId="9268" priority="1269" stopIfTrue="1" operator="equal">
      <formula>0</formula>
    </cfRule>
  </conditionalFormatting>
  <conditionalFormatting sqref="AU208:AV209">
    <cfRule type="cellIs" dxfId="9267" priority="1273" stopIfTrue="1" operator="equal">
      <formula>0</formula>
    </cfRule>
  </conditionalFormatting>
  <conditionalFormatting sqref="AU220:AU221 AU223:AU224">
    <cfRule type="cellIs" dxfId="9266" priority="1270" stopIfTrue="1" operator="equal">
      <formula>0</formula>
    </cfRule>
  </conditionalFormatting>
  <conditionalFormatting sqref="AR221">
    <cfRule type="cellIs" dxfId="9265" priority="1268" stopIfTrue="1" operator="equal">
      <formula>0</formula>
    </cfRule>
  </conditionalFormatting>
  <conditionalFormatting sqref="AR217 AR208 AR223:AS224 AR226:AS228 AR220:AS220 AR219 AU226:AU228">
    <cfRule type="cellIs" dxfId="9264" priority="1272" stopIfTrue="1" operator="equal">
      <formula>0</formula>
    </cfRule>
  </conditionalFormatting>
  <conditionalFormatting sqref="AW211">
    <cfRule type="cellIs" dxfId="9263" priority="1254" stopIfTrue="1" operator="equal">
      <formula>0</formula>
    </cfRule>
  </conditionalFormatting>
  <conditionalFormatting sqref="AU211:AV211">
    <cfRule type="cellIs" dxfId="9262" priority="1255" stopIfTrue="1" operator="equal">
      <formula>0</formula>
    </cfRule>
  </conditionalFormatting>
  <conditionalFormatting sqref="AR286">
    <cfRule type="cellIs" dxfId="9261" priority="1253" stopIfTrue="1" operator="equal">
      <formula>0</formula>
    </cfRule>
  </conditionalFormatting>
  <conditionalFormatting sqref="BT214 BV215:BX215 BV212:CA214">
    <cfRule type="cellIs" dxfId="9260" priority="1252" stopIfTrue="1" operator="equal">
      <formula>0</formula>
    </cfRule>
  </conditionalFormatting>
  <conditionalFormatting sqref="BU217 BT208:BU209 BT222:BW224 BT218:BT220 BT226:BX228 BW218 BU219:BW220">
    <cfRule type="cellIs" dxfId="9259" priority="1250" stopIfTrue="1" operator="equal">
      <formula>0</formula>
    </cfRule>
  </conditionalFormatting>
  <conditionalFormatting sqref="BV208:BY209">
    <cfRule type="cellIs" dxfId="9258" priority="1251" stopIfTrue="1" operator="equal">
      <formula>0</formula>
    </cfRule>
  </conditionalFormatting>
  <conditionalFormatting sqref="BT217">
    <cfRule type="cellIs" dxfId="9257" priority="1249" stopIfTrue="1" operator="equal">
      <formula>0</formula>
    </cfRule>
  </conditionalFormatting>
  <conditionalFormatting sqref="BY226:BY227">
    <cfRule type="cellIs" dxfId="9256" priority="1248" stopIfTrue="1" operator="equal">
      <formula>0</formula>
    </cfRule>
  </conditionalFormatting>
  <conditionalFormatting sqref="BX218:BX224">
    <cfRule type="cellIs" dxfId="9255" priority="1247" stopIfTrue="1" operator="equal">
      <formula>0</formula>
    </cfRule>
  </conditionalFormatting>
  <conditionalFormatting sqref="BY218:BY224">
    <cfRule type="cellIs" dxfId="9254" priority="1246" stopIfTrue="1" operator="equal">
      <formula>0</formula>
    </cfRule>
  </conditionalFormatting>
  <conditionalFormatting sqref="BT221:BW221">
    <cfRule type="cellIs" dxfId="9253" priority="1245" stopIfTrue="1" operator="equal">
      <formula>0</formula>
    </cfRule>
  </conditionalFormatting>
  <conditionalFormatting sqref="BZ215:CA215 BZ222:CA224 BZ226:CA228">
    <cfRule type="cellIs" dxfId="9252" priority="1243" stopIfTrue="1" operator="equal">
      <formula>0</formula>
    </cfRule>
  </conditionalFormatting>
  <conditionalFormatting sqref="BZ221:CA221">
    <cfRule type="cellIs" dxfId="9251" priority="1242" stopIfTrue="1" operator="equal">
      <formula>0</formula>
    </cfRule>
  </conditionalFormatting>
  <conditionalFormatting sqref="BZ208:CA209">
    <cfRule type="cellIs" dxfId="9250" priority="1244" stopIfTrue="1" operator="equal">
      <formula>0</formula>
    </cfRule>
  </conditionalFormatting>
  <conditionalFormatting sqref="BT216">
    <cfRule type="cellIs" dxfId="9249" priority="1241" stopIfTrue="1" operator="equal">
      <formula>0</formula>
    </cfRule>
  </conditionalFormatting>
  <conditionalFormatting sqref="BX216">
    <cfRule type="cellIs" dxfId="9248" priority="1240" stopIfTrue="1" operator="equal">
      <formula>0</formula>
    </cfRule>
  </conditionalFormatting>
  <conditionalFormatting sqref="BT211">
    <cfRule type="cellIs" dxfId="9247" priority="1232" stopIfTrue="1" operator="equal">
      <formula>0</formula>
    </cfRule>
  </conditionalFormatting>
  <conditionalFormatting sqref="BZ216:CA216">
    <cfRule type="cellIs" dxfId="9246" priority="1239" stopIfTrue="1" operator="equal">
      <formula>0</formula>
    </cfRule>
  </conditionalFormatting>
  <conditionalFormatting sqref="BY215">
    <cfRule type="cellIs" dxfId="9245" priority="1238" stopIfTrue="1" operator="equal">
      <formula>0</formula>
    </cfRule>
  </conditionalFormatting>
  <conditionalFormatting sqref="BY228">
    <cfRule type="cellIs" dxfId="9244" priority="1237" stopIfTrue="1" operator="equal">
      <formula>0</formula>
    </cfRule>
  </conditionalFormatting>
  <conditionalFormatting sqref="BZ218:CA218">
    <cfRule type="cellIs" dxfId="9243" priority="1233" stopIfTrue="1" operator="equal">
      <formula>0</formula>
    </cfRule>
  </conditionalFormatting>
  <conditionalFormatting sqref="BY216">
    <cfRule type="cellIs" dxfId="9242" priority="1236" stopIfTrue="1" operator="equal">
      <formula>0</formula>
    </cfRule>
  </conditionalFormatting>
  <conditionalFormatting sqref="BV211:CA211">
    <cfRule type="cellIs" dxfId="9241" priority="1235" stopIfTrue="1" operator="equal">
      <formula>0</formula>
    </cfRule>
  </conditionalFormatting>
  <conditionalFormatting sqref="BU211">
    <cfRule type="cellIs" dxfId="9240" priority="1234" stopIfTrue="1" operator="equal">
      <formula>0</formula>
    </cfRule>
  </conditionalFormatting>
  <conditionalFormatting sqref="AZ146 BB146">
    <cfRule type="cellIs" dxfId="9239" priority="1231" stopIfTrue="1" operator="equal">
      <formula>0</formula>
    </cfRule>
  </conditionalFormatting>
  <conditionalFormatting sqref="BE146">
    <cfRule type="cellIs" dxfId="9238" priority="1230" stopIfTrue="1" operator="equal">
      <formula>0</formula>
    </cfRule>
  </conditionalFormatting>
  <conditionalFormatting sqref="AH212">
    <cfRule type="cellIs" dxfId="9237" priority="1228" stopIfTrue="1" operator="equal">
      <formula>0</formula>
    </cfRule>
  </conditionalFormatting>
  <conditionalFormatting sqref="AZ212 BB212">
    <cfRule type="cellIs" dxfId="9236" priority="1227" stopIfTrue="1" operator="equal">
      <formula>0</formula>
    </cfRule>
  </conditionalFormatting>
  <conditionalFormatting sqref="AL212:AM212">
    <cfRule type="cellIs" dxfId="9235" priority="1229" stopIfTrue="1" operator="equal">
      <formula>0</formula>
    </cfRule>
  </conditionalFormatting>
  <conditionalFormatting sqref="BE212">
    <cfRule type="cellIs" dxfId="9234" priority="1226" stopIfTrue="1" operator="equal">
      <formula>0</formula>
    </cfRule>
  </conditionalFormatting>
  <conditionalFormatting sqref="AN212:AO212">
    <cfRule type="cellIs" dxfId="9233" priority="1225" stopIfTrue="1" operator="equal">
      <formula>0</formula>
    </cfRule>
  </conditionalFormatting>
  <conditionalFormatting sqref="BF212:BG212 BI212">
    <cfRule type="cellIs" dxfId="9232" priority="1224" stopIfTrue="1" operator="equal">
      <formula>0</formula>
    </cfRule>
  </conditionalFormatting>
  <conditionalFormatting sqref="AX212">
    <cfRule type="cellIs" dxfId="9231" priority="1220" stopIfTrue="1" operator="equal">
      <formula>0</formula>
    </cfRule>
  </conditionalFormatting>
  <conditionalFormatting sqref="AJ212:AK212">
    <cfRule type="cellIs" dxfId="9230" priority="1223" stopIfTrue="1" operator="equal">
      <formula>0</formula>
    </cfRule>
  </conditionalFormatting>
  <conditionalFormatting sqref="AQ212">
    <cfRule type="cellIs" dxfId="9229" priority="1222" stopIfTrue="1" operator="equal">
      <formula>0</formula>
    </cfRule>
  </conditionalFormatting>
  <conditionalFormatting sqref="AP212">
    <cfRule type="cellIs" dxfId="9228" priority="1221" stopIfTrue="1" operator="equal">
      <formula>0</formula>
    </cfRule>
  </conditionalFormatting>
  <conditionalFormatting sqref="BA212">
    <cfRule type="cellIs" dxfId="9227" priority="1219" stopIfTrue="1" operator="equal">
      <formula>0</formula>
    </cfRule>
  </conditionalFormatting>
  <conditionalFormatting sqref="AW212">
    <cfRule type="cellIs" dxfId="9226" priority="1217" stopIfTrue="1" operator="equal">
      <formula>0</formula>
    </cfRule>
  </conditionalFormatting>
  <conditionalFormatting sqref="AU212:AV212">
    <cfRule type="cellIs" dxfId="9225" priority="1218" stopIfTrue="1" operator="equal">
      <formula>0</formula>
    </cfRule>
  </conditionalFormatting>
  <conditionalFormatting sqref="CC166">
    <cfRule type="cellIs" dxfId="9224" priority="1216" stopIfTrue="1" operator="equal">
      <formula>0</formula>
    </cfRule>
  </conditionalFormatting>
  <conditionalFormatting sqref="AR197">
    <cfRule type="cellIs" dxfId="9223" priority="1195" stopIfTrue="1" operator="equal">
      <formula>0</formula>
    </cfRule>
  </conditionalFormatting>
  <conditionalFormatting sqref="D99">
    <cfRule type="cellIs" dxfId="9222" priority="1215" stopIfTrue="1" operator="equal">
      <formula>0</formula>
    </cfRule>
  </conditionalFormatting>
  <conditionalFormatting sqref="K99">
    <cfRule type="cellIs" dxfId="9221" priority="1213" stopIfTrue="1" operator="equal">
      <formula>0</formula>
    </cfRule>
  </conditionalFormatting>
  <conditionalFormatting sqref="H99:J99">
    <cfRule type="cellIs" dxfId="9220" priority="1214" stopIfTrue="1" operator="equal">
      <formula>0</formula>
    </cfRule>
  </conditionalFormatting>
  <conditionalFormatting sqref="G99">
    <cfRule type="cellIs" dxfId="9219" priority="1212" stopIfTrue="1" operator="equal">
      <formula>0</formula>
    </cfRule>
  </conditionalFormatting>
  <conditionalFormatting sqref="BU330:BW330">
    <cfRule type="cellIs" dxfId="9218" priority="1191" stopIfTrue="1" operator="equal">
      <formula>0</formula>
    </cfRule>
  </conditionalFormatting>
  <conditionalFormatting sqref="AO281">
    <cfRule type="cellIs" dxfId="9217" priority="1194" stopIfTrue="1" operator="equal">
      <formula>0</formula>
    </cfRule>
  </conditionalFormatting>
  <conditionalFormatting sqref="BL22">
    <cfRule type="cellIs" dxfId="9216" priority="1193" stopIfTrue="1" operator="equal">
      <formula>0</formula>
    </cfRule>
  </conditionalFormatting>
  <conditionalFormatting sqref="BU286">
    <cfRule type="cellIs" dxfId="9215" priority="1192" stopIfTrue="1" operator="equal">
      <formula>0</formula>
    </cfRule>
  </conditionalFormatting>
  <conditionalFormatting sqref="CG198">
    <cfRule type="cellIs" dxfId="9214" priority="1182" stopIfTrue="1" operator="equal">
      <formula>0</formula>
    </cfRule>
  </conditionalFormatting>
  <conditionalFormatting sqref="AN198:AO198">
    <cfRule type="cellIs" dxfId="9213" priority="1178" stopIfTrue="1" operator="equal">
      <formula>0</formula>
    </cfRule>
  </conditionalFormatting>
  <conditionalFormatting sqref="L198:M198">
    <cfRule type="cellIs" dxfId="9212" priority="1179" stopIfTrue="1" operator="equal">
      <formula>0</formula>
    </cfRule>
  </conditionalFormatting>
  <conditionalFormatting sqref="BQ198">
    <cfRule type="cellIs" dxfId="9211" priority="1176" stopIfTrue="1" operator="equal">
      <formula>0</formula>
    </cfRule>
  </conditionalFormatting>
  <conditionalFormatting sqref="BF198:BI198">
    <cfRule type="cellIs" dxfId="9210" priority="1177" stopIfTrue="1" operator="equal">
      <formula>0</formula>
    </cfRule>
  </conditionalFormatting>
  <conditionalFormatting sqref="D198">
    <cfRule type="cellIs" dxfId="9209" priority="1190" stopIfTrue="1" operator="equal">
      <formula>0</formula>
    </cfRule>
  </conditionalFormatting>
  <conditionalFormatting sqref="F198:K198">
    <cfRule type="cellIs" dxfId="9208" priority="1189" stopIfTrue="1" operator="equal">
      <formula>0</formula>
    </cfRule>
  </conditionalFormatting>
  <conditionalFormatting sqref="AH198:AI198 AL198:AM198">
    <cfRule type="cellIs" dxfId="9207" priority="1188" stopIfTrue="1" operator="equal">
      <formula>0</formula>
    </cfRule>
  </conditionalFormatting>
  <conditionalFormatting sqref="AJ198:AK198">
    <cfRule type="cellIs" dxfId="9206" priority="1187" stopIfTrue="1" operator="equal">
      <formula>0</formula>
    </cfRule>
  </conditionalFormatting>
  <conditionalFormatting sqref="AZ198">
    <cfRule type="cellIs" dxfId="9205" priority="1186" stopIfTrue="1" operator="equal">
      <formula>0</formula>
    </cfRule>
  </conditionalFormatting>
  <conditionalFormatting sqref="BE198">
    <cfRule type="cellIs" dxfId="9204" priority="1185" stopIfTrue="1" operator="equal">
      <formula>0</formula>
    </cfRule>
  </conditionalFormatting>
  <conditionalFormatting sqref="BL198:BO198">
    <cfRule type="cellIs" dxfId="9203" priority="1184" stopIfTrue="1" operator="equal">
      <formula>0</formula>
    </cfRule>
  </conditionalFormatting>
  <conditionalFormatting sqref="BK198">
    <cfRule type="cellIs" dxfId="9202" priority="1183" stopIfTrue="1" operator="equal">
      <formula>0</formula>
    </cfRule>
  </conditionalFormatting>
  <conditionalFormatting sqref="BP198">
    <cfRule type="cellIs" dxfId="9201" priority="1181" stopIfTrue="1" operator="equal">
      <formula>0</formula>
    </cfRule>
  </conditionalFormatting>
  <conditionalFormatting sqref="CH198:CJ198">
    <cfRule type="cellIs" dxfId="9200" priority="1180" stopIfTrue="1" operator="equal">
      <formula>0</formula>
    </cfRule>
  </conditionalFormatting>
  <conditionalFormatting sqref="AQ198 AU198:AV198">
    <cfRule type="cellIs" dxfId="9199" priority="1172" stopIfTrue="1" operator="equal">
      <formula>0</formula>
    </cfRule>
  </conditionalFormatting>
  <conditionalFormatting sqref="AW198:AX198">
    <cfRule type="cellIs" dxfId="9198" priority="1171" stopIfTrue="1" operator="equal">
      <formula>0</formula>
    </cfRule>
  </conditionalFormatting>
  <conditionalFormatting sqref="AE198">
    <cfRule type="cellIs" dxfId="9197" priority="1175" stopIfTrue="1" operator="equal">
      <formula>0</formula>
    </cfRule>
  </conditionalFormatting>
  <conditionalFormatting sqref="V198">
    <cfRule type="cellIs" dxfId="9196" priority="1173" stopIfTrue="1" operator="equal">
      <formula>0</formula>
    </cfRule>
  </conditionalFormatting>
  <conditionalFormatting sqref="O198">
    <cfRule type="cellIs" dxfId="9195" priority="1174" stopIfTrue="1" operator="equal">
      <formula>0</formula>
    </cfRule>
  </conditionalFormatting>
  <conditionalFormatting sqref="BU198 BX198:BY198">
    <cfRule type="cellIs" dxfId="9194" priority="1170" stopIfTrue="1" operator="equal">
      <formula>0</formula>
    </cfRule>
  </conditionalFormatting>
  <conditionalFormatting sqref="BT198">
    <cfRule type="cellIs" dxfId="9193" priority="1169" stopIfTrue="1" operator="equal">
      <formula>0</formula>
    </cfRule>
  </conditionalFormatting>
  <conditionalFormatting sqref="BZ198:CA198">
    <cfRule type="cellIs" dxfId="9192" priority="1168" stopIfTrue="1" operator="equal">
      <formula>0</formula>
    </cfRule>
  </conditionalFormatting>
  <conditionalFormatting sqref="BW198">
    <cfRule type="cellIs" dxfId="9191" priority="1167" stopIfTrue="1" operator="equal">
      <formula>0</formula>
    </cfRule>
  </conditionalFormatting>
  <conditionalFormatting sqref="S198:T198">
    <cfRule type="cellIs" dxfId="9190" priority="1166" stopIfTrue="1" operator="equal">
      <formula>0</formula>
    </cfRule>
  </conditionalFormatting>
  <conditionalFormatting sqref="U198">
    <cfRule type="cellIs" dxfId="9189" priority="1165" stopIfTrue="1" operator="equal">
      <formula>0</formula>
    </cfRule>
  </conditionalFormatting>
  <conditionalFormatting sqref="Q198">
    <cfRule type="cellIs" dxfId="9188" priority="1164" stopIfTrue="1" operator="equal">
      <formula>0</formula>
    </cfRule>
  </conditionalFormatting>
  <conditionalFormatting sqref="P198">
    <cfRule type="cellIs" dxfId="9187" priority="1163" stopIfTrue="1" operator="equal">
      <formula>0</formula>
    </cfRule>
  </conditionalFormatting>
  <conditionalFormatting sqref="BE80">
    <cfRule type="cellIs" dxfId="9186" priority="1109" stopIfTrue="1" operator="equal">
      <formula>0</formula>
    </cfRule>
  </conditionalFormatting>
  <conditionalFormatting sqref="M252:M253">
    <cfRule type="cellIs" dxfId="9185" priority="1162" stopIfTrue="1" operator="equal">
      <formula>0</formula>
    </cfRule>
  </conditionalFormatting>
  <conditionalFormatting sqref="AO218">
    <cfRule type="cellIs" dxfId="9184" priority="1161" stopIfTrue="1" operator="equal">
      <formula>0</formula>
    </cfRule>
  </conditionalFormatting>
  <conditionalFormatting sqref="AO217">
    <cfRule type="cellIs" dxfId="9183" priority="1160" stopIfTrue="1" operator="equal">
      <formula>0</formula>
    </cfRule>
  </conditionalFormatting>
  <conditionalFormatting sqref="AX225">
    <cfRule type="cellIs" dxfId="9182" priority="1158" stopIfTrue="1" operator="equal">
      <formula>0</formula>
    </cfRule>
  </conditionalFormatting>
  <conditionalFormatting sqref="AQ225">
    <cfRule type="cellIs" dxfId="9181" priority="1159" stopIfTrue="1" operator="equal">
      <formula>0</formula>
    </cfRule>
  </conditionalFormatting>
  <conditionalFormatting sqref="AW225">
    <cfRule type="cellIs" dxfId="9180" priority="1154" stopIfTrue="1" operator="equal">
      <formula>0</formula>
    </cfRule>
  </conditionalFormatting>
  <conditionalFormatting sqref="AV225">
    <cfRule type="cellIs" dxfId="9179" priority="1155" stopIfTrue="1" operator="equal">
      <formula>0</formula>
    </cfRule>
  </conditionalFormatting>
  <conditionalFormatting sqref="AU225">
    <cfRule type="cellIs" dxfId="9178" priority="1156" stopIfTrue="1" operator="equal">
      <formula>0</formula>
    </cfRule>
  </conditionalFormatting>
  <conditionalFormatting sqref="AR225:AS225">
    <cfRule type="cellIs" dxfId="9177" priority="1157" stopIfTrue="1" operator="equal">
      <formula>0</formula>
    </cfRule>
  </conditionalFormatting>
  <conditionalFormatting sqref="CJ146">
    <cfRule type="cellIs" dxfId="9176" priority="1153" stopIfTrue="1" operator="equal">
      <formula>0</formula>
    </cfRule>
  </conditionalFormatting>
  <conditionalFormatting sqref="BT225:BW225">
    <cfRule type="cellIs" dxfId="9175" priority="1152" stopIfTrue="1" operator="equal">
      <formula>0</formula>
    </cfRule>
  </conditionalFormatting>
  <conditionalFormatting sqref="BX225">
    <cfRule type="cellIs" dxfId="9174" priority="1151" stopIfTrue="1" operator="equal">
      <formula>0</formula>
    </cfRule>
  </conditionalFormatting>
  <conditionalFormatting sqref="BY225">
    <cfRule type="cellIs" dxfId="9173" priority="1150" stopIfTrue="1" operator="equal">
      <formula>0</formula>
    </cfRule>
  </conditionalFormatting>
  <conditionalFormatting sqref="BZ225:CA225">
    <cfRule type="cellIs" dxfId="9172" priority="1149" stopIfTrue="1" operator="equal">
      <formula>0</formula>
    </cfRule>
  </conditionalFormatting>
  <conditionalFormatting sqref="V219">
    <cfRule type="cellIs" dxfId="9171" priority="1148" stopIfTrue="1" operator="equal">
      <formula>0</formula>
    </cfRule>
  </conditionalFormatting>
  <conditionalFormatting sqref="Y219:Y223">
    <cfRule type="cellIs" dxfId="9170" priority="1147" stopIfTrue="1" operator="equal">
      <formula>0</formula>
    </cfRule>
  </conditionalFormatting>
  <conditionalFormatting sqref="AE219:AE223">
    <cfRule type="cellIs" dxfId="9169" priority="1146" stopIfTrue="1" operator="equal">
      <formula>0</formula>
    </cfRule>
  </conditionalFormatting>
  <conditionalFormatting sqref="BE219 AZ219">
    <cfRule type="cellIs" dxfId="9168" priority="1145" stopIfTrue="1" operator="equal">
      <formula>0</formula>
    </cfRule>
  </conditionalFormatting>
  <conditionalFormatting sqref="BB219">
    <cfRule type="cellIs" dxfId="9167" priority="1144" stopIfTrue="1" operator="equal">
      <formula>0</formula>
    </cfRule>
  </conditionalFormatting>
  <conditionalFormatting sqref="AX219">
    <cfRule type="cellIs" dxfId="9166" priority="1143" stopIfTrue="1" operator="equal">
      <formula>0</formula>
    </cfRule>
  </conditionalFormatting>
  <conditionalFormatting sqref="BA198">
    <cfRule type="cellIs" dxfId="9165" priority="1142" stopIfTrue="1" operator="equal">
      <formula>0</formula>
    </cfRule>
  </conditionalFormatting>
  <conditionalFormatting sqref="A88 A90:A95">
    <cfRule type="cellIs" dxfId="9164" priority="1080" stopIfTrue="1" operator="equal">
      <formula>0</formula>
    </cfRule>
  </conditionalFormatting>
  <conditionalFormatting sqref="BT80:BW80">
    <cfRule type="cellIs" dxfId="9163" priority="1141" stopIfTrue="1" operator="equal">
      <formula>0</formula>
    </cfRule>
  </conditionalFormatting>
  <conditionalFormatting sqref="BS80">
    <cfRule type="cellIs" dxfId="9162" priority="1140" stopIfTrue="1" operator="equal">
      <formula>0</formula>
    </cfRule>
  </conditionalFormatting>
  <conditionalFormatting sqref="BY80">
    <cfRule type="cellIs" dxfId="9161" priority="1139" stopIfTrue="1" operator="equal">
      <formula>0</formula>
    </cfRule>
  </conditionalFormatting>
  <conditionalFormatting sqref="BZ80:CA80">
    <cfRule type="cellIs" dxfId="9160" priority="1138" stopIfTrue="1" operator="equal">
      <formula>0</formula>
    </cfRule>
  </conditionalFormatting>
  <conditionalFormatting sqref="N80">
    <cfRule type="cellIs" dxfId="9159" priority="1137" stopIfTrue="1" operator="equal">
      <formula>0</formula>
    </cfRule>
  </conditionalFormatting>
  <conditionalFormatting sqref="V80">
    <cfRule type="cellIs" dxfId="9158" priority="1136" stopIfTrue="1" operator="equal">
      <formula>0</formula>
    </cfRule>
  </conditionalFormatting>
  <conditionalFormatting sqref="T80">
    <cfRule type="cellIs" dxfId="9157" priority="1135" stopIfTrue="1" operator="equal">
      <formula>0</formula>
    </cfRule>
  </conditionalFormatting>
  <conditionalFormatting sqref="S80">
    <cfRule type="cellIs" dxfId="9156" priority="1134" stopIfTrue="1" operator="equal">
      <formula>0</formula>
    </cfRule>
  </conditionalFormatting>
  <conditionalFormatting sqref="U80">
    <cfRule type="cellIs" dxfId="9155" priority="1133" stopIfTrue="1" operator="equal">
      <formula>0</formula>
    </cfRule>
  </conditionalFormatting>
  <conditionalFormatting sqref="Q45">
    <cfRule type="cellIs" dxfId="9154" priority="1031" stopIfTrue="1" operator="equal">
      <formula>0</formula>
    </cfRule>
  </conditionalFormatting>
  <conditionalFormatting sqref="O46">
    <cfRule type="cellIs" dxfId="9153" priority="1029" stopIfTrue="1" operator="equal">
      <formula>0</formula>
    </cfRule>
  </conditionalFormatting>
  <conditionalFormatting sqref="P46 S46">
    <cfRule type="cellIs" dxfId="9152" priority="1028" stopIfTrue="1" operator="equal">
      <formula>0</formula>
    </cfRule>
  </conditionalFormatting>
  <conditionalFormatting sqref="T46">
    <cfRule type="cellIs" dxfId="9151" priority="1027" stopIfTrue="1" operator="equal">
      <formula>0</formula>
    </cfRule>
  </conditionalFormatting>
  <conditionalFormatting sqref="D46">
    <cfRule type="cellIs" dxfId="9150" priority="1030" stopIfTrue="1" operator="equal">
      <formula>0</formula>
    </cfRule>
  </conditionalFormatting>
  <conditionalFormatting sqref="BH80:BI80">
    <cfRule type="cellIs" dxfId="9149" priority="1132" stopIfTrue="1" operator="equal">
      <formula>0</formula>
    </cfRule>
  </conditionalFormatting>
  <conditionalFormatting sqref="AZ88:BB88">
    <cfRule type="cellIs" dxfId="9148" priority="1023" stopIfTrue="1" operator="equal">
      <formula>0</formula>
    </cfRule>
  </conditionalFormatting>
  <conditionalFormatting sqref="AH88:AL88">
    <cfRule type="cellIs" dxfId="9147" priority="1026" stopIfTrue="1" operator="equal">
      <formula>0</formula>
    </cfRule>
  </conditionalFormatting>
  <conditionalFormatting sqref="AM88">
    <cfRule type="cellIs" dxfId="9146" priority="1025" stopIfTrue="1" operator="equal">
      <formula>0</formula>
    </cfRule>
  </conditionalFormatting>
  <conditionalFormatting sqref="AN88:AO88">
    <cfRule type="cellIs" dxfId="9145" priority="1024" stopIfTrue="1" operator="equal">
      <formula>0</formula>
    </cfRule>
  </conditionalFormatting>
  <conditionalFormatting sqref="AY88">
    <cfRule type="cellIs" dxfId="9144" priority="1022" stopIfTrue="1" operator="equal">
      <formula>0</formula>
    </cfRule>
  </conditionalFormatting>
  <conditionalFormatting sqref="A64">
    <cfRule type="cellIs" dxfId="9143" priority="1102" stopIfTrue="1" operator="equal">
      <formula>0</formula>
    </cfRule>
  </conditionalFormatting>
  <conditionalFormatting sqref="AO253">
    <cfRule type="cellIs" dxfId="9142" priority="1131" stopIfTrue="1" operator="equal">
      <formula>0</formula>
    </cfRule>
  </conditionalFormatting>
  <conditionalFormatting sqref="AZ253 BB253">
    <cfRule type="cellIs" dxfId="9141" priority="1130" stopIfTrue="1" operator="equal">
      <formula>0</formula>
    </cfRule>
  </conditionalFormatting>
  <conditionalFormatting sqref="BE253">
    <cfRule type="cellIs" dxfId="9140" priority="1129" stopIfTrue="1" operator="equal">
      <formula>0</formula>
    </cfRule>
  </conditionalFormatting>
  <conditionalFormatting sqref="BF253:BH253">
    <cfRule type="cellIs" dxfId="9139" priority="1128" stopIfTrue="1" operator="equal">
      <formula>0</formula>
    </cfRule>
  </conditionalFormatting>
  <conditionalFormatting sqref="AP253:AQ253 AU253:AX253 AS253">
    <cfRule type="cellIs" dxfId="9138" priority="1127" stopIfTrue="1" operator="equal">
      <formula>0</formula>
    </cfRule>
  </conditionalFormatting>
  <conditionalFormatting sqref="CA253">
    <cfRule type="cellIs" dxfId="9137" priority="1126" stopIfTrue="1" operator="equal">
      <formula>0</formula>
    </cfRule>
  </conditionalFormatting>
  <conditionalFormatting sqref="V220">
    <cfRule type="cellIs" dxfId="9136" priority="1125" stopIfTrue="1" operator="equal">
      <formula>0</formula>
    </cfRule>
  </conditionalFormatting>
  <conditionalFormatting sqref="BU154">
    <cfRule type="cellIs" dxfId="9135" priority="1124" stopIfTrue="1" operator="equal">
      <formula>0</formula>
    </cfRule>
  </conditionalFormatting>
  <conditionalFormatting sqref="CD80">
    <cfRule type="cellIs" dxfId="9134" priority="1123" stopIfTrue="1" operator="equal">
      <formula>0</formula>
    </cfRule>
  </conditionalFormatting>
  <conditionalFormatting sqref="J80">
    <cfRule type="cellIs" dxfId="9133" priority="1122" stopIfTrue="1" operator="equal">
      <formula>0</formula>
    </cfRule>
  </conditionalFormatting>
  <conditionalFormatting sqref="K80">
    <cfRule type="cellIs" dxfId="9132" priority="1121" stopIfTrue="1" operator="equal">
      <formula>0</formula>
    </cfRule>
  </conditionalFormatting>
  <conditionalFormatting sqref="G80:I80">
    <cfRule type="cellIs" dxfId="9131" priority="1120" stopIfTrue="1" operator="equal">
      <formula>0</formula>
    </cfRule>
  </conditionalFormatting>
  <conditionalFormatting sqref="L80:M80">
    <cfRule type="cellIs" dxfId="9130" priority="1119" stopIfTrue="1" operator="equal">
      <formula>0</formula>
    </cfRule>
  </conditionalFormatting>
  <conditionalFormatting sqref="AJ218:AK218">
    <cfRule type="cellIs" dxfId="9129" priority="1118" stopIfTrue="1" operator="equal">
      <formula>0</formula>
    </cfRule>
  </conditionalFormatting>
  <conditionalFormatting sqref="AI211">
    <cfRule type="cellIs" dxfId="9128" priority="1117" stopIfTrue="1" operator="equal">
      <formula>0</formula>
    </cfRule>
  </conditionalFormatting>
  <conditionalFormatting sqref="AG166">
    <cfRule type="cellIs" dxfId="9127" priority="1116" stopIfTrue="1" operator="equal">
      <formula>0</formula>
    </cfRule>
  </conditionalFormatting>
  <conditionalFormatting sqref="AM80">
    <cfRule type="cellIs" dxfId="9126" priority="1114" stopIfTrue="1" operator="equal">
      <formula>0</formula>
    </cfRule>
  </conditionalFormatting>
  <conditionalFormatting sqref="AH80:AL80">
    <cfRule type="cellIs" dxfId="9125" priority="1115" stopIfTrue="1" operator="equal">
      <formula>0</formula>
    </cfRule>
  </conditionalFormatting>
  <conditionalFormatting sqref="AN80:AO80">
    <cfRule type="cellIs" dxfId="9124" priority="1113" stopIfTrue="1" operator="equal">
      <formula>0</formula>
    </cfRule>
  </conditionalFormatting>
  <conditionalFormatting sqref="AW80:AX80">
    <cfRule type="cellIs" dxfId="9123" priority="1105" stopIfTrue="1" operator="equal">
      <formula>0</formula>
    </cfRule>
  </conditionalFormatting>
  <conditionalFormatting sqref="AV80">
    <cfRule type="cellIs" dxfId="9122" priority="1106" stopIfTrue="1" operator="equal">
      <formula>0</formula>
    </cfRule>
  </conditionalFormatting>
  <conditionalFormatting sqref="AS80 AU80">
    <cfRule type="cellIs" dxfId="9121" priority="1107" stopIfTrue="1" operator="equal">
      <formula>0</formula>
    </cfRule>
  </conditionalFormatting>
  <conditionalFormatting sqref="AZ80:BB80">
    <cfRule type="cellIs" dxfId="9120" priority="1112" stopIfTrue="1" operator="equal">
      <formula>0</formula>
    </cfRule>
  </conditionalFormatting>
  <conditionalFormatting sqref="AY80">
    <cfRule type="cellIs" dxfId="9119" priority="1111" stopIfTrue="1" operator="equal">
      <formula>0</formula>
    </cfRule>
  </conditionalFormatting>
  <conditionalFormatting sqref="BD80">
    <cfRule type="cellIs" dxfId="9118" priority="1110" stopIfTrue="1" operator="equal">
      <formula>0</formula>
    </cfRule>
  </conditionalFormatting>
  <conditionalFormatting sqref="BG80">
    <cfRule type="cellIs" dxfId="9117" priority="1108" stopIfTrue="1" operator="equal">
      <formula>0</formula>
    </cfRule>
  </conditionalFormatting>
  <conditionalFormatting sqref="A121 A207">
    <cfRule type="cellIs" dxfId="9116" priority="1104" stopIfTrue="1" operator="equal">
      <formula>0</formula>
    </cfRule>
  </conditionalFormatting>
  <conditionalFormatting sqref="A183:A184">
    <cfRule type="cellIs" dxfId="9115" priority="1093" stopIfTrue="1" operator="equal">
      <formula>0</formula>
    </cfRule>
  </conditionalFormatting>
  <conditionalFormatting sqref="A110:A117">
    <cfRule type="cellIs" dxfId="9114" priority="1079" stopIfTrue="1" operator="equal">
      <formula>0</formula>
    </cfRule>
  </conditionalFormatting>
  <conditionalFormatting sqref="A252 A254:A262">
    <cfRule type="cellIs" dxfId="9113" priority="1071" stopIfTrue="1" operator="equal">
      <formula>0</formula>
    </cfRule>
  </conditionalFormatting>
  <conditionalFormatting sqref="A171 A173">
    <cfRule type="cellIs" dxfId="9112" priority="1096" stopIfTrue="1" operator="equal">
      <formula>0</formula>
    </cfRule>
  </conditionalFormatting>
  <conditionalFormatting sqref="A84">
    <cfRule type="cellIs" dxfId="9111" priority="1086" stopIfTrue="1" operator="equal">
      <formula>0</formula>
    </cfRule>
  </conditionalFormatting>
  <conditionalFormatting sqref="A83">
    <cfRule type="cellIs" dxfId="9110" priority="1087" stopIfTrue="1" operator="equal">
      <formula>0</formula>
    </cfRule>
  </conditionalFormatting>
  <conditionalFormatting sqref="A109">
    <cfRule type="cellIs" dxfId="9109" priority="1101" stopIfTrue="1" operator="equal">
      <formula>0</formula>
    </cfRule>
  </conditionalFormatting>
  <conditionalFormatting sqref="A229 A142 A130 A20 A10 A120 A174 A163 A274 A54:A55 A251 A32 A307 A66:A76 A329 A296 A153:A160 A87 A96:A98 A57:A63">
    <cfRule type="cellIs" dxfId="9108" priority="1103" stopIfTrue="1" operator="equal">
      <formula>0</formula>
    </cfRule>
  </conditionalFormatting>
  <conditionalFormatting sqref="A185 A199 A187:A188 A190:A195 A201:A206">
    <cfRule type="cellIs" dxfId="9107" priority="1100" stopIfTrue="1" operator="equal">
      <formula>0</formula>
    </cfRule>
  </conditionalFormatting>
  <conditionalFormatting sqref="A43">
    <cfRule type="cellIs" dxfId="9106" priority="1099" stopIfTrue="1" operator="equal">
      <formula>0</formula>
    </cfRule>
  </conditionalFormatting>
  <conditionalFormatting sqref="A175:A182">
    <cfRule type="cellIs" dxfId="9105" priority="1092" stopIfTrue="1" operator="equal">
      <formula>0</formula>
    </cfRule>
  </conditionalFormatting>
  <conditionalFormatting sqref="A221">
    <cfRule type="cellIs" dxfId="9104" priority="1089" stopIfTrue="1" operator="equal">
      <formula>0</formula>
    </cfRule>
  </conditionalFormatting>
  <conditionalFormatting sqref="A208:A210">
    <cfRule type="cellIs" dxfId="9103" priority="1091" stopIfTrue="1" operator="equal">
      <formula>0</formula>
    </cfRule>
  </conditionalFormatting>
  <conditionalFormatting sqref="A172">
    <cfRule type="cellIs" dxfId="9102" priority="1095" stopIfTrue="1" operator="equal">
      <formula>0</formula>
    </cfRule>
  </conditionalFormatting>
  <conditionalFormatting sqref="A128">
    <cfRule type="cellIs" dxfId="9101" priority="1098" stopIfTrue="1" operator="equal">
      <formula>0</formula>
    </cfRule>
  </conditionalFormatting>
  <conditionalFormatting sqref="A162">
    <cfRule type="cellIs" dxfId="9100" priority="1097" stopIfTrue="1" operator="equal">
      <formula>0</formula>
    </cfRule>
  </conditionalFormatting>
  <conditionalFormatting sqref="A222:A228">
    <cfRule type="cellIs" dxfId="9099" priority="1090" stopIfTrue="1" operator="equal">
      <formula>0</formula>
    </cfRule>
  </conditionalFormatting>
  <conditionalFormatting sqref="A164:A165 A167:A170">
    <cfRule type="cellIs" dxfId="9098" priority="1094" stopIfTrue="1" operator="equal">
      <formula>0</formula>
    </cfRule>
  </conditionalFormatting>
  <conditionalFormatting sqref="A78">
    <cfRule type="cellIs" dxfId="9097" priority="1088" stopIfTrue="1" operator="equal">
      <formula>0</formula>
    </cfRule>
  </conditionalFormatting>
  <conditionalFormatting sqref="A86">
    <cfRule type="cellIs" dxfId="9096" priority="1085" stopIfTrue="1" operator="equal">
      <formula>0</formula>
    </cfRule>
  </conditionalFormatting>
  <conditionalFormatting sqref="A119">
    <cfRule type="cellIs" dxfId="9095" priority="1084" stopIfTrue="1" operator="equal">
      <formula>0</formula>
    </cfRule>
  </conditionalFormatting>
  <conditionalFormatting sqref="A211">
    <cfRule type="cellIs" dxfId="9094" priority="1083" stopIfTrue="1" operator="equal">
      <formula>0</formula>
    </cfRule>
  </conditionalFormatting>
  <conditionalFormatting sqref="A118">
    <cfRule type="cellIs" dxfId="9093" priority="1082" stopIfTrue="1" operator="equal">
      <formula>0</formula>
    </cfRule>
  </conditionalFormatting>
  <conditionalFormatting sqref="A197">
    <cfRule type="cellIs" dxfId="9092" priority="1078" stopIfTrue="1" operator="equal">
      <formula>0</formula>
    </cfRule>
  </conditionalFormatting>
  <conditionalFormatting sqref="A318">
    <cfRule type="cellIs" dxfId="9091" priority="1076" stopIfTrue="1" operator="equal">
      <formula>0</formula>
    </cfRule>
  </conditionalFormatting>
  <conditionalFormatting sqref="A65">
    <cfRule type="cellIs" dxfId="9090" priority="1077" stopIfTrue="1" operator="equal">
      <formula>0</formula>
    </cfRule>
  </conditionalFormatting>
  <conditionalFormatting sqref="A275">
    <cfRule type="cellIs" dxfId="9089" priority="1075" stopIfTrue="1" operator="equal">
      <formula>0</formula>
    </cfRule>
  </conditionalFormatting>
  <conditionalFormatting sqref="A77">
    <cfRule type="cellIs" dxfId="9088" priority="1081" stopIfTrue="1" operator="equal">
      <formula>0</formula>
    </cfRule>
  </conditionalFormatting>
  <conditionalFormatting sqref="A216">
    <cfRule type="cellIs" dxfId="9087" priority="1074" stopIfTrue="1" operator="equal">
      <formula>0</formula>
    </cfRule>
  </conditionalFormatting>
  <conditionalFormatting sqref="A231">
    <cfRule type="cellIs" dxfId="9086" priority="1069" stopIfTrue="1" operator="equal">
      <formula>0</formula>
    </cfRule>
  </conditionalFormatting>
  <conditionalFormatting sqref="A232">
    <cfRule type="cellIs" dxfId="9085" priority="1068" stopIfTrue="1" operator="equal">
      <formula>0</formula>
    </cfRule>
  </conditionalFormatting>
  <conditionalFormatting sqref="A233">
    <cfRule type="cellIs" dxfId="9084" priority="1067" stopIfTrue="1" operator="equal">
      <formula>0</formula>
    </cfRule>
  </conditionalFormatting>
  <conditionalFormatting sqref="A239">
    <cfRule type="cellIs" dxfId="9083" priority="1073" stopIfTrue="1" operator="equal">
      <formula>0</formula>
    </cfRule>
  </conditionalFormatting>
  <conditionalFormatting sqref="A235">
    <cfRule type="cellIs" dxfId="9082" priority="1065" stopIfTrue="1" operator="equal">
      <formula>0</formula>
    </cfRule>
  </conditionalFormatting>
  <conditionalFormatting sqref="A236">
    <cfRule type="cellIs" dxfId="9081" priority="1064" stopIfTrue="1" operator="equal">
      <formula>0</formula>
    </cfRule>
  </conditionalFormatting>
  <conditionalFormatting sqref="A241:A250">
    <cfRule type="cellIs" dxfId="9080" priority="1072" stopIfTrue="1" operator="equal">
      <formula>0</formula>
    </cfRule>
  </conditionalFormatting>
  <conditionalFormatting sqref="A230">
    <cfRule type="cellIs" dxfId="9079" priority="1070" stopIfTrue="1" operator="equal">
      <formula>0</formula>
    </cfRule>
  </conditionalFormatting>
  <conditionalFormatting sqref="A234">
    <cfRule type="cellIs" dxfId="9078" priority="1066" stopIfTrue="1" operator="equal">
      <formula>0</formula>
    </cfRule>
  </conditionalFormatting>
  <conditionalFormatting sqref="A237">
    <cfRule type="cellIs" dxfId="9077" priority="1063" stopIfTrue="1" operator="equal">
      <formula>0</formula>
    </cfRule>
  </conditionalFormatting>
  <conditionalFormatting sqref="A196">
    <cfRule type="cellIs" dxfId="9076" priority="1062" stopIfTrue="1" operator="equal">
      <formula>0</formula>
    </cfRule>
  </conditionalFormatting>
  <conditionalFormatting sqref="A264:A273">
    <cfRule type="cellIs" dxfId="9075" priority="1061" stopIfTrue="1" operator="equal">
      <formula>0</formula>
    </cfRule>
  </conditionalFormatting>
  <conditionalFormatting sqref="A277:A280 A282:A284">
    <cfRule type="cellIs" dxfId="9074" priority="1060" stopIfTrue="1" operator="equal">
      <formula>0</formula>
    </cfRule>
  </conditionalFormatting>
  <conditionalFormatting sqref="A286:A295">
    <cfRule type="cellIs" dxfId="9073" priority="1059" stopIfTrue="1" operator="equal">
      <formula>0</formula>
    </cfRule>
  </conditionalFormatting>
  <conditionalFormatting sqref="A297:A306">
    <cfRule type="cellIs" dxfId="9072" priority="1058" stopIfTrue="1" operator="equal">
      <formula>0</formula>
    </cfRule>
  </conditionalFormatting>
  <conditionalFormatting sqref="A308:A317">
    <cfRule type="cellIs" dxfId="9071" priority="1057" stopIfTrue="1" operator="equal">
      <formula>0</formula>
    </cfRule>
  </conditionalFormatting>
  <conditionalFormatting sqref="A319:A328">
    <cfRule type="cellIs" dxfId="9070" priority="1056" stopIfTrue="1" operator="equal">
      <formula>0</formula>
    </cfRule>
  </conditionalFormatting>
  <conditionalFormatting sqref="A330">
    <cfRule type="cellIs" dxfId="9069" priority="1055" stopIfTrue="1" operator="equal">
      <formula>0</formula>
    </cfRule>
  </conditionalFormatting>
  <conditionalFormatting sqref="A89">
    <cfRule type="cellIs" dxfId="9068" priority="1054" stopIfTrue="1" operator="equal">
      <formula>0</formula>
    </cfRule>
  </conditionalFormatting>
  <conditionalFormatting sqref="A123">
    <cfRule type="cellIs" dxfId="9067" priority="1053" stopIfTrue="1" operator="equal">
      <formula>0</formula>
    </cfRule>
  </conditionalFormatting>
  <conditionalFormatting sqref="A22">
    <cfRule type="cellIs" dxfId="9066" priority="1052" stopIfTrue="1" operator="equal">
      <formula>0</formula>
    </cfRule>
  </conditionalFormatting>
  <conditionalFormatting sqref="A21">
    <cfRule type="cellIs" dxfId="9065" priority="1051" stopIfTrue="1" operator="equal">
      <formula>0</formula>
    </cfRule>
  </conditionalFormatting>
  <conditionalFormatting sqref="A240">
    <cfRule type="cellIs" dxfId="9064" priority="1050" stopIfTrue="1" operator="equal">
      <formula>0</formula>
    </cfRule>
  </conditionalFormatting>
  <conditionalFormatting sqref="A263">
    <cfRule type="cellIs" dxfId="9063" priority="1049" stopIfTrue="1" operator="equal">
      <formula>0</formula>
    </cfRule>
  </conditionalFormatting>
  <conditionalFormatting sqref="A214">
    <cfRule type="cellIs" dxfId="9062" priority="1048" stopIfTrue="1" operator="equal">
      <formula>0</formula>
    </cfRule>
  </conditionalFormatting>
  <conditionalFormatting sqref="A213">
    <cfRule type="cellIs" dxfId="9061" priority="1047" stopIfTrue="1" operator="equal">
      <formula>0</formula>
    </cfRule>
  </conditionalFormatting>
  <conditionalFormatting sqref="A276">
    <cfRule type="cellIs" dxfId="9060" priority="1046" stopIfTrue="1" operator="equal">
      <formula>0</formula>
    </cfRule>
  </conditionalFormatting>
  <conditionalFormatting sqref="A285">
    <cfRule type="cellIs" dxfId="9059" priority="1045" stopIfTrue="1" operator="equal">
      <formula>0</formula>
    </cfRule>
  </conditionalFormatting>
  <conditionalFormatting sqref="A212">
    <cfRule type="cellIs" dxfId="9058" priority="1044" stopIfTrue="1" operator="equal">
      <formula>0</formula>
    </cfRule>
  </conditionalFormatting>
  <conditionalFormatting sqref="A215">
    <cfRule type="cellIs" dxfId="9057" priority="1043" stopIfTrue="1" operator="equal">
      <formula>0</formula>
    </cfRule>
  </conditionalFormatting>
  <conditionalFormatting sqref="A198">
    <cfRule type="cellIs" dxfId="9056" priority="1042" stopIfTrue="1" operator="equal">
      <formula>0</formula>
    </cfRule>
  </conditionalFormatting>
  <conditionalFormatting sqref="A80">
    <cfRule type="cellIs" dxfId="9055" priority="1041" stopIfTrue="1" operator="equal">
      <formula>0</formula>
    </cfRule>
  </conditionalFormatting>
  <conditionalFormatting sqref="A253">
    <cfRule type="cellIs" dxfId="9054" priority="1040" stopIfTrue="1" operator="equal">
      <formula>0</formula>
    </cfRule>
  </conditionalFormatting>
  <conditionalFormatting sqref="M281">
    <cfRule type="cellIs" dxfId="9053" priority="1039" stopIfTrue="1" operator="equal">
      <formula>0</formula>
    </cfRule>
  </conditionalFormatting>
  <conditionalFormatting sqref="D297">
    <cfRule type="cellIs" dxfId="9052" priority="1038" stopIfTrue="1" operator="equal">
      <formula>0</formula>
    </cfRule>
  </conditionalFormatting>
  <conditionalFormatting sqref="E297:J297">
    <cfRule type="cellIs" dxfId="9051" priority="1037" stopIfTrue="1" operator="equal">
      <formula>0</formula>
    </cfRule>
  </conditionalFormatting>
  <conditionalFormatting sqref="K297">
    <cfRule type="cellIs" dxfId="9050" priority="1036" stopIfTrue="1" operator="equal">
      <formula>0</formula>
    </cfRule>
  </conditionalFormatting>
  <conditionalFormatting sqref="L297:M297">
    <cfRule type="cellIs" dxfId="9049" priority="1035" stopIfTrue="1" operator="equal">
      <formula>0</formula>
    </cfRule>
  </conditionalFormatting>
  <conditionalFormatting sqref="O45">
    <cfRule type="cellIs" dxfId="9048" priority="1034" stopIfTrue="1" operator="equal">
      <formula>0</formula>
    </cfRule>
  </conditionalFormatting>
  <conditionalFormatting sqref="P45 S45">
    <cfRule type="cellIs" dxfId="9047" priority="1033" stopIfTrue="1" operator="equal">
      <formula>0</formula>
    </cfRule>
  </conditionalFormatting>
  <conditionalFormatting sqref="T45">
    <cfRule type="cellIs" dxfId="9046" priority="1032" stopIfTrue="1" operator="equal">
      <formula>0</formula>
    </cfRule>
  </conditionalFormatting>
  <conditionalFormatting sqref="BG88:BI88">
    <cfRule type="cellIs" dxfId="9045" priority="1019" stopIfTrue="1" operator="equal">
      <formula>0</formula>
    </cfRule>
  </conditionalFormatting>
  <conditionalFormatting sqref="BE88">
    <cfRule type="cellIs" dxfId="9044" priority="1020" stopIfTrue="1" operator="equal">
      <formula>0</formula>
    </cfRule>
  </conditionalFormatting>
  <conditionalFormatting sqref="AQ88 AS88 AU88">
    <cfRule type="cellIs" dxfId="9043" priority="1018" stopIfTrue="1" operator="equal">
      <formula>0</formula>
    </cfRule>
  </conditionalFormatting>
  <conditionalFormatting sqref="AW88:AX88">
    <cfRule type="cellIs" dxfId="9042" priority="1016" stopIfTrue="1" operator="equal">
      <formula>0</formula>
    </cfRule>
  </conditionalFormatting>
  <conditionalFormatting sqref="AV88">
    <cfRule type="cellIs" dxfId="9041" priority="1017" stopIfTrue="1" operator="equal">
      <formula>0</formula>
    </cfRule>
  </conditionalFormatting>
  <conditionalFormatting sqref="AR88">
    <cfRule type="cellIs" dxfId="9040" priority="1015" stopIfTrue="1" operator="equal">
      <formula>0</formula>
    </cfRule>
  </conditionalFormatting>
  <conditionalFormatting sqref="BD88">
    <cfRule type="cellIs" dxfId="9039" priority="1021" stopIfTrue="1" operator="equal">
      <formula>0</formula>
    </cfRule>
  </conditionalFormatting>
  <conditionalFormatting sqref="CG55">
    <cfRule type="cellIs" dxfId="9038" priority="1014" stopIfTrue="1" operator="equal">
      <formula>0</formula>
    </cfRule>
  </conditionalFormatting>
  <conditionalFormatting sqref="CE55">
    <cfRule type="cellIs" dxfId="9037" priority="1013" stopIfTrue="1" operator="equal">
      <formula>0</formula>
    </cfRule>
  </conditionalFormatting>
  <conditionalFormatting sqref="CH55:CJ55">
    <cfRule type="cellIs" dxfId="9036" priority="1012" stopIfTrue="1" operator="equal">
      <formula>0</formula>
    </cfRule>
  </conditionalFormatting>
  <conditionalFormatting sqref="BQ55">
    <cfRule type="cellIs" dxfId="9035" priority="1011" stopIfTrue="1" operator="equal">
      <formula>0</formula>
    </cfRule>
  </conditionalFormatting>
  <conditionalFormatting sqref="BY55">
    <cfRule type="cellIs" dxfId="9034" priority="1010" stopIfTrue="1" operator="equal">
      <formula>0</formula>
    </cfRule>
  </conditionalFormatting>
  <conditionalFormatting sqref="BZ55:CA55">
    <cfRule type="cellIs" dxfId="9033" priority="1009" stopIfTrue="1" operator="equal">
      <formula>0</formula>
    </cfRule>
  </conditionalFormatting>
  <conditionalFormatting sqref="CC297 CE297 CG297">
    <cfRule type="cellIs" dxfId="9032" priority="1008" stopIfTrue="1" operator="equal">
      <formula>0</formula>
    </cfRule>
  </conditionalFormatting>
  <conditionalFormatting sqref="CH297:CJ297">
    <cfRule type="cellIs" dxfId="9031" priority="1007" stopIfTrue="1" operator="equal">
      <formula>0</formula>
    </cfRule>
  </conditionalFormatting>
  <conditionalFormatting sqref="BX297">
    <cfRule type="cellIs" dxfId="9030" priority="1006" stopIfTrue="1" operator="equal">
      <formula>0</formula>
    </cfRule>
  </conditionalFormatting>
  <conditionalFormatting sqref="BY297">
    <cfRule type="cellIs" dxfId="9029" priority="1005" stopIfTrue="1" operator="equal">
      <formula>0</formula>
    </cfRule>
  </conditionalFormatting>
  <conditionalFormatting sqref="BZ297:CA297">
    <cfRule type="cellIs" dxfId="9028" priority="1004" stopIfTrue="1" operator="equal">
      <formula>0</formula>
    </cfRule>
  </conditionalFormatting>
  <conditionalFormatting sqref="BA197">
    <cfRule type="cellIs" dxfId="9027" priority="1003" stopIfTrue="1" operator="equal">
      <formula>0</formula>
    </cfRule>
  </conditionalFormatting>
  <conditionalFormatting sqref="CA252">
    <cfRule type="cellIs" dxfId="9026" priority="1001" stopIfTrue="1" operator="equal">
      <formula>0</formula>
    </cfRule>
  </conditionalFormatting>
  <conditionalFormatting sqref="BU197">
    <cfRule type="cellIs" dxfId="9025" priority="1002" stopIfTrue="1" operator="equal">
      <formula>0</formula>
    </cfRule>
  </conditionalFormatting>
  <conditionalFormatting sqref="BT99:BW99">
    <cfRule type="cellIs" dxfId="9024" priority="868" stopIfTrue="1" operator="equal">
      <formula>0</formula>
    </cfRule>
  </conditionalFormatting>
  <conditionalFormatting sqref="M219">
    <cfRule type="cellIs" dxfId="9023" priority="1000" stopIfTrue="1" operator="equal">
      <formula>0</formula>
    </cfRule>
  </conditionalFormatting>
  <conditionalFormatting sqref="BE175:BE176">
    <cfRule type="cellIs" dxfId="9022" priority="999" stopIfTrue="1" operator="equal">
      <formula>0</formula>
    </cfRule>
  </conditionalFormatting>
  <conditionalFormatting sqref="BY22">
    <cfRule type="cellIs" dxfId="9021" priority="996" stopIfTrue="1" operator="equal">
      <formula>0</formula>
    </cfRule>
  </conditionalFormatting>
  <conditionalFormatting sqref="CE22">
    <cfRule type="cellIs" dxfId="9020" priority="998" stopIfTrue="1" operator="equal">
      <formula>0</formula>
    </cfRule>
  </conditionalFormatting>
  <conditionalFormatting sqref="BU22:BX22">
    <cfRule type="cellIs" dxfId="9019" priority="997" stopIfTrue="1" operator="equal">
      <formula>0</formula>
    </cfRule>
  </conditionalFormatting>
  <conditionalFormatting sqref="P250:P251">
    <cfRule type="cellIs" dxfId="9018" priority="994" stopIfTrue="1" operator="equal">
      <formula>0</formula>
    </cfRule>
  </conditionalFormatting>
  <conditionalFormatting sqref="P243:P249">
    <cfRule type="cellIs" dxfId="9017" priority="995" stopIfTrue="1" operator="equal">
      <formula>0</formula>
    </cfRule>
  </conditionalFormatting>
  <conditionalFormatting sqref="P253">
    <cfRule type="cellIs" dxfId="9016" priority="993" stopIfTrue="1" operator="equal">
      <formula>0</formula>
    </cfRule>
  </conditionalFormatting>
  <conditionalFormatting sqref="V253">
    <cfRule type="cellIs" dxfId="9015" priority="992" stopIfTrue="1" operator="equal">
      <formula>0</formula>
    </cfRule>
  </conditionalFormatting>
  <conditionalFormatting sqref="Q250">
    <cfRule type="cellIs" dxfId="9014" priority="989" stopIfTrue="1" operator="equal">
      <formula>0</formula>
    </cfRule>
  </conditionalFormatting>
  <conditionalFormatting sqref="Q251">
    <cfRule type="cellIs" dxfId="9013" priority="990" stopIfTrue="1" operator="equal">
      <formula>0</formula>
    </cfRule>
  </conditionalFormatting>
  <conditionalFormatting sqref="Q252">
    <cfRule type="cellIs" dxfId="9012" priority="988" stopIfTrue="1" operator="equal">
      <formula>0</formula>
    </cfRule>
  </conditionalFormatting>
  <conditionalFormatting sqref="Q243:Q249">
    <cfRule type="cellIs" dxfId="9011" priority="991" stopIfTrue="1" operator="equal">
      <formula>0</formula>
    </cfRule>
  </conditionalFormatting>
  <conditionalFormatting sqref="Q253">
    <cfRule type="cellIs" dxfId="9010" priority="987" stopIfTrue="1" operator="equal">
      <formula>0</formula>
    </cfRule>
  </conditionalFormatting>
  <conditionalFormatting sqref="AS22 AU22">
    <cfRule type="cellIs" dxfId="9009" priority="986" stopIfTrue="1" operator="equal">
      <formula>0</formula>
    </cfRule>
  </conditionalFormatting>
  <conditionalFormatting sqref="AR198">
    <cfRule type="cellIs" dxfId="9008" priority="983" stopIfTrue="1" operator="equal">
      <formula>0</formula>
    </cfRule>
  </conditionalFormatting>
  <conditionalFormatting sqref="AS175:AS176">
    <cfRule type="cellIs" dxfId="9007" priority="985" stopIfTrue="1" operator="equal">
      <formula>0</formula>
    </cfRule>
  </conditionalFormatting>
  <conditionalFormatting sqref="AS198">
    <cfRule type="cellIs" dxfId="9006" priority="984" stopIfTrue="1" operator="equal">
      <formula>0</formula>
    </cfRule>
  </conditionalFormatting>
  <conditionalFormatting sqref="CD288:CD294 CD265:CD270 CD274 CD296">
    <cfRule type="cellIs" dxfId="9005" priority="982" stopIfTrue="1" operator="equal">
      <formula>0</formula>
    </cfRule>
  </conditionalFormatting>
  <conditionalFormatting sqref="CD271:CD273">
    <cfRule type="cellIs" dxfId="9004" priority="981" stopIfTrue="1" operator="equal">
      <formula>0</formula>
    </cfRule>
  </conditionalFormatting>
  <conditionalFormatting sqref="CD275">
    <cfRule type="cellIs" dxfId="9003" priority="980" stopIfTrue="1" operator="equal">
      <formula>0</formula>
    </cfRule>
  </conditionalFormatting>
  <conditionalFormatting sqref="CD295">
    <cfRule type="cellIs" dxfId="9002" priority="979" stopIfTrue="1" operator="equal">
      <formula>0</formula>
    </cfRule>
  </conditionalFormatting>
  <conditionalFormatting sqref="CD286">
    <cfRule type="cellIs" dxfId="9001" priority="974" stopIfTrue="1" operator="equal">
      <formula>0</formula>
    </cfRule>
  </conditionalFormatting>
  <conditionalFormatting sqref="CD253:CD262">
    <cfRule type="cellIs" dxfId="9000" priority="978" stopIfTrue="1" operator="equal">
      <formula>0</formula>
    </cfRule>
  </conditionalFormatting>
  <conditionalFormatting sqref="CD264">
    <cfRule type="cellIs" dxfId="8999" priority="977" stopIfTrue="1" operator="equal">
      <formula>0</formula>
    </cfRule>
  </conditionalFormatting>
  <conditionalFormatting sqref="CD277">
    <cfRule type="cellIs" dxfId="8998" priority="976" stopIfTrue="1" operator="equal">
      <formula>0</formula>
    </cfRule>
  </conditionalFormatting>
  <conditionalFormatting sqref="CD278:CD284">
    <cfRule type="cellIs" dxfId="8997" priority="975" stopIfTrue="1" operator="equal">
      <formula>0</formula>
    </cfRule>
  </conditionalFormatting>
  <conditionalFormatting sqref="CD263">
    <cfRule type="cellIs" dxfId="8996" priority="973" stopIfTrue="1" operator="equal">
      <formula>0</formula>
    </cfRule>
  </conditionalFormatting>
  <conditionalFormatting sqref="CD276">
    <cfRule type="cellIs" dxfId="8995" priority="972" stopIfTrue="1" operator="equal">
      <formula>0</formula>
    </cfRule>
  </conditionalFormatting>
  <conditionalFormatting sqref="CD285">
    <cfRule type="cellIs" dxfId="8994" priority="971" stopIfTrue="1" operator="equal">
      <formula>0</formula>
    </cfRule>
  </conditionalFormatting>
  <conditionalFormatting sqref="CD297">
    <cfRule type="cellIs" dxfId="8993" priority="970" stopIfTrue="1" operator="equal">
      <formula>0</formula>
    </cfRule>
  </conditionalFormatting>
  <conditionalFormatting sqref="AE21">
    <cfRule type="cellIs" dxfId="8992" priority="969" stopIfTrue="1" operator="equal">
      <formula>0</formula>
    </cfRule>
  </conditionalFormatting>
  <conditionalFormatting sqref="Y21">
    <cfRule type="cellIs" dxfId="8991" priority="968" stopIfTrue="1" operator="equal">
      <formula>0</formula>
    </cfRule>
  </conditionalFormatting>
  <conditionalFormatting sqref="AD215">
    <cfRule type="cellIs" dxfId="8990" priority="967" stopIfTrue="1" operator="equal">
      <formula>0</formula>
    </cfRule>
  </conditionalFormatting>
  <conditionalFormatting sqref="AF207 AF264">
    <cfRule type="cellIs" dxfId="8989" priority="966" stopIfTrue="1" operator="equal">
      <formula>0</formula>
    </cfRule>
  </conditionalFormatting>
  <conditionalFormatting sqref="AF43">
    <cfRule type="cellIs" dxfId="8988" priority="957" stopIfTrue="1" operator="equal">
      <formula>0</formula>
    </cfRule>
  </conditionalFormatting>
  <conditionalFormatting sqref="AF142 AF153 AF98 AF329 AF76 AF32 AF66:AF74 AF109 AF130 AF161 AF251 AF307 AF87 AF163 AF174 AF265:AF270 AF54 AF120 AF10 AF296 AF274 AF30 AF132:AF140">
    <cfRule type="cellIs" dxfId="8987" priority="965" stopIfTrue="1" operator="equal">
      <formula>0</formula>
    </cfRule>
  </conditionalFormatting>
  <conditionalFormatting sqref="AF195 AF185 AF199:AF205">
    <cfRule type="cellIs" dxfId="8986" priority="962" stopIfTrue="1" operator="equal">
      <formula>0</formula>
    </cfRule>
  </conditionalFormatting>
  <conditionalFormatting sqref="AF229">
    <cfRule type="cellIs" dxfId="8985" priority="963" stopIfTrue="1" operator="equal">
      <formula>0</formula>
    </cfRule>
  </conditionalFormatting>
  <conditionalFormatting sqref="AF64">
    <cfRule type="cellIs" dxfId="8984" priority="964" stopIfTrue="1" operator="equal">
      <formula>0</formula>
    </cfRule>
  </conditionalFormatting>
  <conditionalFormatting sqref="AF183:AF184">
    <cfRule type="cellIs" dxfId="8983" priority="960" stopIfTrue="1" operator="equal">
      <formula>0</formula>
    </cfRule>
  </conditionalFormatting>
  <conditionalFormatting sqref="AF162">
    <cfRule type="cellIs" dxfId="8982" priority="961" stopIfTrue="1" operator="equal">
      <formula>0</formula>
    </cfRule>
  </conditionalFormatting>
  <conditionalFormatting sqref="AF63">
    <cfRule type="cellIs" dxfId="8981" priority="959" stopIfTrue="1" operator="equal">
      <formula>0</formula>
    </cfRule>
  </conditionalFormatting>
  <conditionalFormatting sqref="AF118">
    <cfRule type="cellIs" dxfId="8980" priority="958" stopIfTrue="1" operator="equal">
      <formula>0</formula>
    </cfRule>
  </conditionalFormatting>
  <conditionalFormatting sqref="AF318">
    <cfRule type="cellIs" dxfId="8979" priority="953" stopIfTrue="1" operator="equal">
      <formula>0</formula>
    </cfRule>
  </conditionalFormatting>
  <conditionalFormatting sqref="AF65">
    <cfRule type="cellIs" dxfId="8978" priority="956" stopIfTrue="1" operator="equal">
      <formula>0</formula>
    </cfRule>
  </conditionalFormatting>
  <conditionalFormatting sqref="AF240">
    <cfRule type="cellIs" dxfId="8977" priority="955" stopIfTrue="1" operator="equal">
      <formula>0</formula>
    </cfRule>
  </conditionalFormatting>
  <conditionalFormatting sqref="AF263">
    <cfRule type="cellIs" dxfId="8976" priority="954" stopIfTrue="1" operator="equal">
      <formula>0</formula>
    </cfRule>
  </conditionalFormatting>
  <conditionalFormatting sqref="AF211">
    <cfRule type="cellIs" dxfId="8975" priority="940" stopIfTrue="1" operator="equal">
      <formula>0</formula>
    </cfRule>
  </conditionalFormatting>
  <conditionalFormatting sqref="AF22">
    <cfRule type="cellIs" dxfId="8974" priority="924" stopIfTrue="1" operator="equal">
      <formula>0</formula>
    </cfRule>
  </conditionalFormatting>
  <conditionalFormatting sqref="AF11">
    <cfRule type="cellIs" dxfId="8973" priority="923" stopIfTrue="1" operator="equal">
      <formula>0</formula>
    </cfRule>
  </conditionalFormatting>
  <conditionalFormatting sqref="AF252">
    <cfRule type="cellIs" dxfId="8972" priority="921" stopIfTrue="1" operator="equal">
      <formula>0</formula>
    </cfRule>
  </conditionalFormatting>
  <conditionalFormatting sqref="AF281">
    <cfRule type="cellIs" dxfId="8971" priority="920" stopIfTrue="1" operator="equal">
      <formula>0</formula>
    </cfRule>
  </conditionalFormatting>
  <conditionalFormatting sqref="AF286">
    <cfRule type="cellIs" dxfId="8970" priority="919" stopIfTrue="1" operator="equal">
      <formula>0</formula>
    </cfRule>
  </conditionalFormatting>
  <conditionalFormatting sqref="AF196">
    <cfRule type="cellIs" dxfId="8969" priority="952" stopIfTrue="1" operator="equal">
      <formula>0</formula>
    </cfRule>
  </conditionalFormatting>
  <conditionalFormatting sqref="AF81:AF86">
    <cfRule type="cellIs" dxfId="8968" priority="951" stopIfTrue="1" operator="equal">
      <formula>0</formula>
    </cfRule>
  </conditionalFormatting>
  <conditionalFormatting sqref="AF235">
    <cfRule type="cellIs" dxfId="8967" priority="947" stopIfTrue="1" operator="equal">
      <formula>0</formula>
    </cfRule>
  </conditionalFormatting>
  <conditionalFormatting sqref="AF241">
    <cfRule type="cellIs" dxfId="8966" priority="950" stopIfTrue="1" operator="equal">
      <formula>0</formula>
    </cfRule>
  </conditionalFormatting>
  <conditionalFormatting sqref="AF237">
    <cfRule type="cellIs" dxfId="8965" priority="949" stopIfTrue="1" operator="equal">
      <formula>0</formula>
    </cfRule>
  </conditionalFormatting>
  <conditionalFormatting sqref="AF236">
    <cfRule type="cellIs" dxfId="8964" priority="948" stopIfTrue="1" operator="equal">
      <formula>0</formula>
    </cfRule>
  </conditionalFormatting>
  <conditionalFormatting sqref="AF234">
    <cfRule type="cellIs" dxfId="8963" priority="946" stopIfTrue="1" operator="equal">
      <formula>0</formula>
    </cfRule>
  </conditionalFormatting>
  <conditionalFormatting sqref="AF233">
    <cfRule type="cellIs" dxfId="8962" priority="945" stopIfTrue="1" operator="equal">
      <formula>0</formula>
    </cfRule>
  </conditionalFormatting>
  <conditionalFormatting sqref="AF232">
    <cfRule type="cellIs" dxfId="8961" priority="944" stopIfTrue="1" operator="equal">
      <formula>0</formula>
    </cfRule>
  </conditionalFormatting>
  <conditionalFormatting sqref="AF231">
    <cfRule type="cellIs" dxfId="8960" priority="943" stopIfTrue="1" operator="equal">
      <formula>0</formula>
    </cfRule>
  </conditionalFormatting>
  <conditionalFormatting sqref="AF230">
    <cfRule type="cellIs" dxfId="8959" priority="942" stopIfTrue="1" operator="equal">
      <formula>0</formula>
    </cfRule>
  </conditionalFormatting>
  <conditionalFormatting sqref="AF225">
    <cfRule type="cellIs" dxfId="8958" priority="941" stopIfTrue="1" operator="equal">
      <formula>0</formula>
    </cfRule>
  </conditionalFormatting>
  <conditionalFormatting sqref="AF210">
    <cfRule type="cellIs" dxfId="8957" priority="939" stopIfTrue="1" operator="equal">
      <formula>0</formula>
    </cfRule>
  </conditionalFormatting>
  <conditionalFormatting sqref="AF209">
    <cfRule type="cellIs" dxfId="8956" priority="938" stopIfTrue="1" operator="equal">
      <formula>0</formula>
    </cfRule>
  </conditionalFormatting>
  <conditionalFormatting sqref="AF208">
    <cfRule type="cellIs" dxfId="8955" priority="937" stopIfTrue="1" operator="equal">
      <formula>0</formula>
    </cfRule>
  </conditionalFormatting>
  <conditionalFormatting sqref="AF214">
    <cfRule type="cellIs" dxfId="8954" priority="936" stopIfTrue="1" operator="equal">
      <formula>0</formula>
    </cfRule>
  </conditionalFormatting>
  <conditionalFormatting sqref="AF212">
    <cfRule type="cellIs" dxfId="8953" priority="935" stopIfTrue="1" operator="equal">
      <formula>0</formula>
    </cfRule>
  </conditionalFormatting>
  <conditionalFormatting sqref="AF217">
    <cfRule type="cellIs" dxfId="8952" priority="934" stopIfTrue="1" operator="equal">
      <formula>0</formula>
    </cfRule>
  </conditionalFormatting>
  <conditionalFormatting sqref="AF186">
    <cfRule type="cellIs" dxfId="8951" priority="933" stopIfTrue="1" operator="equal">
      <formula>0</formula>
    </cfRule>
  </conditionalFormatting>
  <conditionalFormatting sqref="AF165">
    <cfRule type="cellIs" dxfId="8950" priority="932" stopIfTrue="1" operator="equal">
      <formula>0</formula>
    </cfRule>
  </conditionalFormatting>
  <conditionalFormatting sqref="AF143">
    <cfRule type="cellIs" dxfId="8949" priority="931" stopIfTrue="1" operator="equal">
      <formula>0</formula>
    </cfRule>
  </conditionalFormatting>
  <conditionalFormatting sqref="AF122">
    <cfRule type="cellIs" dxfId="8948" priority="930" stopIfTrue="1" operator="equal">
      <formula>0</formula>
    </cfRule>
  </conditionalFormatting>
  <conditionalFormatting sqref="AF121">
    <cfRule type="cellIs" dxfId="8947" priority="929" stopIfTrue="1" operator="equal">
      <formula>0</formula>
    </cfRule>
  </conditionalFormatting>
  <conditionalFormatting sqref="AF78">
    <cfRule type="cellIs" dxfId="8946" priority="928" stopIfTrue="1" operator="equal">
      <formula>0</formula>
    </cfRule>
  </conditionalFormatting>
  <conditionalFormatting sqref="AF77">
    <cfRule type="cellIs" dxfId="8945" priority="927" stopIfTrue="1" operator="equal">
      <formula>0</formula>
    </cfRule>
  </conditionalFormatting>
  <conditionalFormatting sqref="AF47">
    <cfRule type="cellIs" dxfId="8944" priority="926" stopIfTrue="1" operator="equal">
      <formula>0</formula>
    </cfRule>
  </conditionalFormatting>
  <conditionalFormatting sqref="AF46">
    <cfRule type="cellIs" dxfId="8943" priority="925" stopIfTrue="1" operator="equal">
      <formula>0</formula>
    </cfRule>
  </conditionalFormatting>
  <conditionalFormatting sqref="AF45">
    <cfRule type="cellIs" dxfId="8942" priority="922" stopIfTrue="1" operator="equal">
      <formula>0</formula>
    </cfRule>
  </conditionalFormatting>
  <conditionalFormatting sqref="AF297">
    <cfRule type="cellIs" dxfId="8941" priority="918" stopIfTrue="1" operator="equal">
      <formula>0</formula>
    </cfRule>
  </conditionalFormatting>
  <conditionalFormatting sqref="AF308">
    <cfRule type="cellIs" dxfId="8940" priority="917" stopIfTrue="1" operator="equal">
      <formula>0</formula>
    </cfRule>
  </conditionalFormatting>
  <conditionalFormatting sqref="AF330">
    <cfRule type="cellIs" dxfId="8939" priority="916" stopIfTrue="1" operator="equal">
      <formula>0</formula>
    </cfRule>
  </conditionalFormatting>
  <conditionalFormatting sqref="AF55">
    <cfRule type="cellIs" dxfId="8938" priority="915" stopIfTrue="1" operator="equal">
      <formula>0</formula>
    </cfRule>
  </conditionalFormatting>
  <conditionalFormatting sqref="AF197">
    <cfRule type="cellIs" dxfId="8937" priority="914" stopIfTrue="1" operator="equal">
      <formula>0</formula>
    </cfRule>
  </conditionalFormatting>
  <conditionalFormatting sqref="AF276">
    <cfRule type="cellIs" dxfId="8936" priority="913" stopIfTrue="1" operator="equal">
      <formula>0</formula>
    </cfRule>
  </conditionalFormatting>
  <conditionalFormatting sqref="AF285">
    <cfRule type="cellIs" dxfId="8935" priority="912" stopIfTrue="1" operator="equal">
      <formula>0</formula>
    </cfRule>
  </conditionalFormatting>
  <conditionalFormatting sqref="AF219:AF223">
    <cfRule type="cellIs" dxfId="8934" priority="911" stopIfTrue="1" operator="equal">
      <formula>0</formula>
    </cfRule>
  </conditionalFormatting>
  <conditionalFormatting sqref="AF79">
    <cfRule type="cellIs" dxfId="8933" priority="910" stopIfTrue="1" operator="equal">
      <formula>0</formula>
    </cfRule>
  </conditionalFormatting>
  <conditionalFormatting sqref="AF80">
    <cfRule type="cellIs" dxfId="8932" priority="909" stopIfTrue="1" operator="equal">
      <formula>0</formula>
    </cfRule>
  </conditionalFormatting>
  <conditionalFormatting sqref="AF88">
    <cfRule type="cellIs" dxfId="8931" priority="908" stopIfTrue="1" operator="equal">
      <formula>0</formula>
    </cfRule>
  </conditionalFormatting>
  <conditionalFormatting sqref="AF89">
    <cfRule type="cellIs" dxfId="8930" priority="907" stopIfTrue="1" operator="equal">
      <formula>0</formula>
    </cfRule>
  </conditionalFormatting>
  <conditionalFormatting sqref="AF123">
    <cfRule type="cellIs" dxfId="8929" priority="906" stopIfTrue="1" operator="equal">
      <formula>0</formula>
    </cfRule>
  </conditionalFormatting>
  <conditionalFormatting sqref="AF144">
    <cfRule type="cellIs" dxfId="8928" priority="905" stopIfTrue="1" operator="equal">
      <formula>0</formula>
    </cfRule>
  </conditionalFormatting>
  <conditionalFormatting sqref="AF146">
    <cfRule type="cellIs" dxfId="8927" priority="904" stopIfTrue="1" operator="equal">
      <formula>0</formula>
    </cfRule>
  </conditionalFormatting>
  <conditionalFormatting sqref="AF154">
    <cfRule type="cellIs" dxfId="8926" priority="903" stopIfTrue="1" operator="equal">
      <formula>0</formula>
    </cfRule>
  </conditionalFormatting>
  <conditionalFormatting sqref="AF166">
    <cfRule type="cellIs" dxfId="8925" priority="902" stopIfTrue="1" operator="equal">
      <formula>0</formula>
    </cfRule>
  </conditionalFormatting>
  <conditionalFormatting sqref="AF213">
    <cfRule type="cellIs" dxfId="8924" priority="901" stopIfTrue="1" operator="equal">
      <formula>0</formula>
    </cfRule>
  </conditionalFormatting>
  <conditionalFormatting sqref="AF198">
    <cfRule type="cellIs" dxfId="8923" priority="900" stopIfTrue="1" operator="equal">
      <formula>0</formula>
    </cfRule>
  </conditionalFormatting>
  <conditionalFormatting sqref="AF215">
    <cfRule type="cellIs" dxfId="8922" priority="899" stopIfTrue="1" operator="equal">
      <formula>0</formula>
    </cfRule>
  </conditionalFormatting>
  <conditionalFormatting sqref="AF216">
    <cfRule type="cellIs" dxfId="8921" priority="898" stopIfTrue="1" operator="equal">
      <formula>0</formula>
    </cfRule>
  </conditionalFormatting>
  <conditionalFormatting sqref="AF218">
    <cfRule type="cellIs" dxfId="8920" priority="897" stopIfTrue="1" operator="equal">
      <formula>0</formula>
    </cfRule>
  </conditionalFormatting>
  <conditionalFormatting sqref="AF228">
    <cfRule type="cellIs" dxfId="8919" priority="896" stopIfTrue="1" operator="equal">
      <formula>0</formula>
    </cfRule>
  </conditionalFormatting>
  <conditionalFormatting sqref="AF238">
    <cfRule type="cellIs" dxfId="8918" priority="895" stopIfTrue="1" operator="equal">
      <formula>0</formula>
    </cfRule>
  </conditionalFormatting>
  <conditionalFormatting sqref="AZ99:BB99 BD99">
    <cfRule type="cellIs" dxfId="8917" priority="894" stopIfTrue="1" operator="equal">
      <formula>0</formula>
    </cfRule>
  </conditionalFormatting>
  <conditionalFormatting sqref="BE99">
    <cfRule type="cellIs" dxfId="8916" priority="893" stopIfTrue="1" operator="equal">
      <formula>0</formula>
    </cfRule>
  </conditionalFormatting>
  <conditionalFormatting sqref="AY99">
    <cfRule type="cellIs" dxfId="8915" priority="892" stopIfTrue="1" operator="equal">
      <formula>0</formula>
    </cfRule>
  </conditionalFormatting>
  <conditionalFormatting sqref="BF99:BG99">
    <cfRule type="cellIs" dxfId="8914" priority="891" stopIfTrue="1" operator="equal">
      <formula>0</formula>
    </cfRule>
  </conditionalFormatting>
  <conditionalFormatting sqref="W99:Z99 AB99">
    <cfRule type="cellIs" dxfId="8913" priority="890" stopIfTrue="1" operator="equal">
      <formula>0</formula>
    </cfRule>
  </conditionalFormatting>
  <conditionalFormatting sqref="AC99">
    <cfRule type="cellIs" dxfId="8912" priority="889" stopIfTrue="1" operator="equal">
      <formula>0</formula>
    </cfRule>
  </conditionalFormatting>
  <conditionalFormatting sqref="AD99:AE99">
    <cfRule type="cellIs" dxfId="8911" priority="888" stopIfTrue="1" operator="equal">
      <formula>0</formula>
    </cfRule>
  </conditionalFormatting>
  <conditionalFormatting sqref="AF99">
    <cfRule type="cellIs" dxfId="8910" priority="887" stopIfTrue="1" operator="equal">
      <formula>0</formula>
    </cfRule>
  </conditionalFormatting>
  <conditionalFormatting sqref="V210">
    <cfRule type="cellIs" dxfId="8909" priority="886" stopIfTrue="1" operator="equal">
      <formula>0</formula>
    </cfRule>
  </conditionalFormatting>
  <conditionalFormatting sqref="V213">
    <cfRule type="cellIs" dxfId="8908" priority="885" stopIfTrue="1" operator="equal">
      <formula>0</formula>
    </cfRule>
  </conditionalFormatting>
  <conditionalFormatting sqref="V215">
    <cfRule type="cellIs" dxfId="8907" priority="884" stopIfTrue="1" operator="equal">
      <formula>0</formula>
    </cfRule>
  </conditionalFormatting>
  <conditionalFormatting sqref="O88">
    <cfRule type="cellIs" dxfId="8906" priority="883" stopIfTrue="1" operator="equal">
      <formula>0</formula>
    </cfRule>
  </conditionalFormatting>
  <conditionalFormatting sqref="BU216">
    <cfRule type="cellIs" dxfId="8905" priority="881" stopIfTrue="1" operator="equal">
      <formula>0</formula>
    </cfRule>
  </conditionalFormatting>
  <conditionalFormatting sqref="BV216:BW216">
    <cfRule type="cellIs" dxfId="8904" priority="882" stopIfTrue="1" operator="equal">
      <formula>0</formula>
    </cfRule>
  </conditionalFormatting>
  <conditionalFormatting sqref="BI214">
    <cfRule type="cellIs" dxfId="8903" priority="880" stopIfTrue="1" operator="equal">
      <formula>0</formula>
    </cfRule>
  </conditionalFormatting>
  <conditionalFormatting sqref="BI213">
    <cfRule type="cellIs" dxfId="8902" priority="879" stopIfTrue="1" operator="equal">
      <formula>0</formula>
    </cfRule>
  </conditionalFormatting>
  <conditionalFormatting sqref="BI215">
    <cfRule type="cellIs" dxfId="8901" priority="878" stopIfTrue="1" operator="equal">
      <formula>0</formula>
    </cfRule>
  </conditionalFormatting>
  <conditionalFormatting sqref="BG213">
    <cfRule type="cellIs" dxfId="8900" priority="877" stopIfTrue="1" operator="equal">
      <formula>0</formula>
    </cfRule>
  </conditionalFormatting>
  <conditionalFormatting sqref="P211">
    <cfRule type="cellIs" dxfId="8899" priority="876" stopIfTrue="1" operator="equal">
      <formula>0</formula>
    </cfRule>
  </conditionalFormatting>
  <conditionalFormatting sqref="AL99">
    <cfRule type="cellIs" dxfId="8898" priority="875" stopIfTrue="1" operator="equal">
      <formula>0</formula>
    </cfRule>
  </conditionalFormatting>
  <conditionalFormatting sqref="AO99">
    <cfRule type="cellIs" dxfId="8897" priority="874" stopIfTrue="1" operator="equal">
      <formula>0</formula>
    </cfRule>
  </conditionalFormatting>
  <conditionalFormatting sqref="BA146">
    <cfRule type="cellIs" dxfId="8896" priority="873" stopIfTrue="1" operator="equal">
      <formula>0</formula>
    </cfRule>
  </conditionalFormatting>
  <conditionalFormatting sqref="BH214">
    <cfRule type="cellIs" dxfId="8895" priority="808" stopIfTrue="1" operator="equal">
      <formula>0</formula>
    </cfRule>
  </conditionalFormatting>
  <conditionalFormatting sqref="Q46">
    <cfRule type="cellIs" dxfId="8894" priority="872" stopIfTrue="1" operator="equal">
      <formula>0</formula>
    </cfRule>
  </conditionalFormatting>
  <conditionalFormatting sqref="BX99">
    <cfRule type="cellIs" dxfId="8893" priority="870" stopIfTrue="1" operator="equal">
      <formula>0</formula>
    </cfRule>
  </conditionalFormatting>
  <conditionalFormatting sqref="BT175:BX176">
    <cfRule type="cellIs" dxfId="8892" priority="871" stopIfTrue="1" operator="equal">
      <formula>0</formula>
    </cfRule>
  </conditionalFormatting>
  <conditionalFormatting sqref="BY99">
    <cfRule type="cellIs" dxfId="8891" priority="869" stopIfTrue="1" operator="equal">
      <formula>0</formula>
    </cfRule>
  </conditionalFormatting>
  <conditionalFormatting sqref="CA99">
    <cfRule type="cellIs" dxfId="8890" priority="867" stopIfTrue="1" operator="equal">
      <formula>0</formula>
    </cfRule>
  </conditionalFormatting>
  <conditionalFormatting sqref="CG99">
    <cfRule type="cellIs" dxfId="8889" priority="866" stopIfTrue="1" operator="equal">
      <formula>0</formula>
    </cfRule>
  </conditionalFormatting>
  <conditionalFormatting sqref="AR166">
    <cfRule type="cellIs" dxfId="8888" priority="865" stopIfTrue="1" operator="equal">
      <formula>0</formula>
    </cfRule>
  </conditionalFormatting>
  <conditionalFormatting sqref="BA188">
    <cfRule type="cellIs" dxfId="8887" priority="862" stopIfTrue="1" operator="equal">
      <formula>0</formula>
    </cfRule>
  </conditionalFormatting>
  <conditionalFormatting sqref="P252">
    <cfRule type="cellIs" dxfId="8886" priority="864" stopIfTrue="1" operator="equal">
      <formula>0</formula>
    </cfRule>
  </conditionalFormatting>
  <conditionalFormatting sqref="BA287">
    <cfRule type="cellIs" dxfId="8885" priority="863" stopIfTrue="1" operator="equal">
      <formula>0</formula>
    </cfRule>
  </conditionalFormatting>
  <conditionalFormatting sqref="AR175:AR176">
    <cfRule type="cellIs" dxfId="8884" priority="861" stopIfTrue="1" operator="equal">
      <formula>0</formula>
    </cfRule>
  </conditionalFormatting>
  <conditionalFormatting sqref="AQ215">
    <cfRule type="cellIs" dxfId="8883" priority="860" stopIfTrue="1" operator="equal">
      <formula>0</formula>
    </cfRule>
  </conditionalFormatting>
  <conditionalFormatting sqref="BO99">
    <cfRule type="cellIs" dxfId="8882" priority="859" stopIfTrue="1" operator="equal">
      <formula>0</formula>
    </cfRule>
  </conditionalFormatting>
  <conditionalFormatting sqref="U47">
    <cfRule type="cellIs" dxfId="8881" priority="858" stopIfTrue="1" operator="equal">
      <formula>0</formula>
    </cfRule>
  </conditionalFormatting>
  <conditionalFormatting sqref="U44">
    <cfRule type="cellIs" dxfId="8880" priority="857" stopIfTrue="1" operator="equal">
      <formula>0</formula>
    </cfRule>
  </conditionalFormatting>
  <conditionalFormatting sqref="U46">
    <cfRule type="cellIs" dxfId="8879" priority="855" stopIfTrue="1" operator="equal">
      <formula>0</formula>
    </cfRule>
  </conditionalFormatting>
  <conditionalFormatting sqref="U45">
    <cfRule type="cellIs" dxfId="8878" priority="856" stopIfTrue="1" operator="equal">
      <formula>0</formula>
    </cfRule>
  </conditionalFormatting>
  <conditionalFormatting sqref="N47">
    <cfRule type="cellIs" dxfId="8877" priority="854" stopIfTrue="1" operator="equal">
      <formula>0</formula>
    </cfRule>
  </conditionalFormatting>
  <conditionalFormatting sqref="N44">
    <cfRule type="cellIs" dxfId="8876" priority="853" stopIfTrue="1" operator="equal">
      <formula>0</formula>
    </cfRule>
  </conditionalFormatting>
  <conditionalFormatting sqref="N46">
    <cfRule type="cellIs" dxfId="8875" priority="851" stopIfTrue="1" operator="equal">
      <formula>0</formula>
    </cfRule>
  </conditionalFormatting>
  <conditionalFormatting sqref="N45">
    <cfRule type="cellIs" dxfId="8874" priority="852" stopIfTrue="1" operator="equal">
      <formula>0</formula>
    </cfRule>
  </conditionalFormatting>
  <conditionalFormatting sqref="V47">
    <cfRule type="cellIs" dxfId="8873" priority="850" stopIfTrue="1" operator="equal">
      <formula>0</formula>
    </cfRule>
  </conditionalFormatting>
  <conditionalFormatting sqref="V44">
    <cfRule type="cellIs" dxfId="8872" priority="849" stopIfTrue="1" operator="equal">
      <formula>0</formula>
    </cfRule>
  </conditionalFormatting>
  <conditionalFormatting sqref="V46">
    <cfRule type="cellIs" dxfId="8871" priority="847" stopIfTrue="1" operator="equal">
      <formula>0</formula>
    </cfRule>
  </conditionalFormatting>
  <conditionalFormatting sqref="V45">
    <cfRule type="cellIs" dxfId="8870" priority="848" stopIfTrue="1" operator="equal">
      <formula>0</formula>
    </cfRule>
  </conditionalFormatting>
  <conditionalFormatting sqref="N81">
    <cfRule type="cellIs" dxfId="8869" priority="846" stopIfTrue="1" operator="equal">
      <formula>0</formula>
    </cfRule>
  </conditionalFormatting>
  <conditionalFormatting sqref="V81">
    <cfRule type="cellIs" dxfId="8868" priority="845" stopIfTrue="1" operator="equal">
      <formula>0</formula>
    </cfRule>
  </conditionalFormatting>
  <conditionalFormatting sqref="T81">
    <cfRule type="cellIs" dxfId="8867" priority="844" stopIfTrue="1" operator="equal">
      <formula>0</formula>
    </cfRule>
  </conditionalFormatting>
  <conditionalFormatting sqref="S81">
    <cfRule type="cellIs" dxfId="8866" priority="843" stopIfTrue="1" operator="equal">
      <formula>0</formula>
    </cfRule>
  </conditionalFormatting>
  <conditionalFormatting sqref="U81">
    <cfRule type="cellIs" dxfId="8865" priority="842" stopIfTrue="1" operator="equal">
      <formula>0</formula>
    </cfRule>
  </conditionalFormatting>
  <conditionalFormatting sqref="D81">
    <cfRule type="cellIs" dxfId="8864" priority="841" stopIfTrue="1" operator="equal">
      <formula>0</formula>
    </cfRule>
  </conditionalFormatting>
  <conditionalFormatting sqref="J81">
    <cfRule type="cellIs" dxfId="8863" priority="840" stopIfTrue="1" operator="equal">
      <formula>0</formula>
    </cfRule>
  </conditionalFormatting>
  <conditionalFormatting sqref="K81">
    <cfRule type="cellIs" dxfId="8862" priority="839" stopIfTrue="1" operator="equal">
      <formula>0</formula>
    </cfRule>
  </conditionalFormatting>
  <conditionalFormatting sqref="G81:I81">
    <cfRule type="cellIs" dxfId="8861" priority="838" stopIfTrue="1" operator="equal">
      <formula>0</formula>
    </cfRule>
  </conditionalFormatting>
  <conditionalFormatting sqref="L81:M81">
    <cfRule type="cellIs" dxfId="8860" priority="837" stopIfTrue="1" operator="equal">
      <formula>0</formula>
    </cfRule>
  </conditionalFormatting>
  <conditionalFormatting sqref="BT199">
    <cfRule type="cellIs" dxfId="8859" priority="836" stopIfTrue="1" operator="equal">
      <formula>0</formula>
    </cfRule>
  </conditionalFormatting>
  <conditionalFormatting sqref="BV199:BW199">
    <cfRule type="cellIs" dxfId="8858" priority="835" stopIfTrue="1" operator="equal">
      <formula>0</formula>
    </cfRule>
  </conditionalFormatting>
  <conditionalFormatting sqref="CG199">
    <cfRule type="cellIs" dxfId="8857" priority="834" stopIfTrue="1" operator="equal">
      <formula>0</formula>
    </cfRule>
  </conditionalFormatting>
  <conditionalFormatting sqref="CH199:CJ199">
    <cfRule type="cellIs" dxfId="8856" priority="833" stopIfTrue="1" operator="equal">
      <formula>0</formula>
    </cfRule>
  </conditionalFormatting>
  <conditionalFormatting sqref="R150">
    <cfRule type="cellIs" dxfId="8855" priority="686" stopIfTrue="1" operator="equal">
      <formula>0</formula>
    </cfRule>
  </conditionalFormatting>
  <conditionalFormatting sqref="BB286">
    <cfRule type="cellIs" dxfId="8854" priority="832" stopIfTrue="1" operator="equal">
      <formula>0</formula>
    </cfRule>
  </conditionalFormatting>
  <conditionalFormatting sqref="L210">
    <cfRule type="cellIs" dxfId="8853" priority="831" stopIfTrue="1" operator="equal">
      <formula>0</formula>
    </cfRule>
  </conditionalFormatting>
  <conditionalFormatting sqref="M210">
    <cfRule type="cellIs" dxfId="8852" priority="830" stopIfTrue="1" operator="equal">
      <formula>0</formula>
    </cfRule>
  </conditionalFormatting>
  <conditionalFormatting sqref="H215:K215">
    <cfRule type="cellIs" dxfId="8851" priority="829" stopIfTrue="1" operator="equal">
      <formula>0</formula>
    </cfRule>
  </conditionalFormatting>
  <conditionalFormatting sqref="L215">
    <cfRule type="cellIs" dxfId="8850" priority="828" stopIfTrue="1" operator="equal">
      <formula>0</formula>
    </cfRule>
  </conditionalFormatting>
  <conditionalFormatting sqref="G215">
    <cfRule type="cellIs" dxfId="8849" priority="827" stopIfTrue="1" operator="equal">
      <formula>0</formula>
    </cfRule>
  </conditionalFormatting>
  <conditionalFormatting sqref="Q212">
    <cfRule type="cellIs" dxfId="8848" priority="826" stopIfTrue="1" operator="equal">
      <formula>0</formula>
    </cfRule>
  </conditionalFormatting>
  <conditionalFormatting sqref="P212">
    <cfRule type="cellIs" dxfId="8847" priority="825" stopIfTrue="1" operator="equal">
      <formula>0</formula>
    </cfRule>
  </conditionalFormatting>
  <conditionalFormatting sqref="P216">
    <cfRule type="cellIs" dxfId="8846" priority="824" stopIfTrue="1" operator="equal">
      <formula>0</formula>
    </cfRule>
  </conditionalFormatting>
  <conditionalFormatting sqref="P78">
    <cfRule type="cellIs" dxfId="8845" priority="823" stopIfTrue="1" operator="equal">
      <formula>0</formula>
    </cfRule>
  </conditionalFormatting>
  <conditionalFormatting sqref="P79">
    <cfRule type="cellIs" dxfId="8844" priority="822" stopIfTrue="1" operator="equal">
      <formula>0</formula>
    </cfRule>
  </conditionalFormatting>
  <conditionalFormatting sqref="P77">
    <cfRule type="cellIs" dxfId="8843" priority="821" stopIfTrue="1" operator="equal">
      <formula>0</formula>
    </cfRule>
  </conditionalFormatting>
  <conditionalFormatting sqref="M22">
    <cfRule type="cellIs" dxfId="8842" priority="820" stopIfTrue="1" operator="equal">
      <formula>0</formula>
    </cfRule>
  </conditionalFormatting>
  <conditionalFormatting sqref="M21">
    <cfRule type="cellIs" dxfId="8841" priority="819" stopIfTrue="1" operator="equal">
      <formula>0</formula>
    </cfRule>
  </conditionalFormatting>
  <conditionalFormatting sqref="G21">
    <cfRule type="cellIs" dxfId="8840" priority="818" stopIfTrue="1" operator="equal">
      <formula>0</formula>
    </cfRule>
  </conditionalFormatting>
  <conditionalFormatting sqref="X89">
    <cfRule type="cellIs" dxfId="8839" priority="817" stopIfTrue="1" operator="equal">
      <formula>0</formula>
    </cfRule>
  </conditionalFormatting>
  <conditionalFormatting sqref="Y154">
    <cfRule type="cellIs" dxfId="8838" priority="816" stopIfTrue="1" operator="equal">
      <formula>0</formula>
    </cfRule>
  </conditionalFormatting>
  <conditionalFormatting sqref="AO22">
    <cfRule type="cellIs" dxfId="8837" priority="815" stopIfTrue="1" operator="equal">
      <formula>0</formula>
    </cfRule>
  </conditionalFormatting>
  <conditionalFormatting sqref="BA79">
    <cfRule type="cellIs" dxfId="8836" priority="814" stopIfTrue="1" operator="equal">
      <formula>0</formula>
    </cfRule>
  </conditionalFormatting>
  <conditionalFormatting sqref="BA243">
    <cfRule type="cellIs" dxfId="8835" priority="813" stopIfTrue="1" operator="equal">
      <formula>0</formula>
    </cfRule>
  </conditionalFormatting>
  <conditionalFormatting sqref="BA253">
    <cfRule type="cellIs" dxfId="8834" priority="812" stopIfTrue="1" operator="equal">
      <formula>0</formula>
    </cfRule>
  </conditionalFormatting>
  <conditionalFormatting sqref="BH210">
    <cfRule type="cellIs" dxfId="8833" priority="811" stopIfTrue="1" operator="equal">
      <formula>0</formula>
    </cfRule>
  </conditionalFormatting>
  <conditionalFormatting sqref="BH211">
    <cfRule type="cellIs" dxfId="8832" priority="810" stopIfTrue="1" operator="equal">
      <formula>0</formula>
    </cfRule>
  </conditionalFormatting>
  <conditionalFormatting sqref="BH212">
    <cfRule type="cellIs" dxfId="8831" priority="809" stopIfTrue="1" operator="equal">
      <formula>0</formula>
    </cfRule>
  </conditionalFormatting>
  <conditionalFormatting sqref="BH213">
    <cfRule type="cellIs" dxfId="8830" priority="807" stopIfTrue="1" operator="equal">
      <formula>0</formula>
    </cfRule>
  </conditionalFormatting>
  <conditionalFormatting sqref="BH215">
    <cfRule type="cellIs" dxfId="8829" priority="806" stopIfTrue="1" operator="equal">
      <formula>0</formula>
    </cfRule>
  </conditionalFormatting>
  <conditionalFormatting sqref="BV253:BW253">
    <cfRule type="cellIs" dxfId="8828" priority="805" stopIfTrue="1" operator="equal">
      <formula>0</formula>
    </cfRule>
  </conditionalFormatting>
  <conditionalFormatting sqref="CC287 CE287 CG287">
    <cfRule type="cellIs" dxfId="8827" priority="804" stopIfTrue="1" operator="equal">
      <formula>0</formula>
    </cfRule>
  </conditionalFormatting>
  <conditionalFormatting sqref="CH287:CJ287">
    <cfRule type="cellIs" dxfId="8826" priority="803" stopIfTrue="1" operator="equal">
      <formula>0</formula>
    </cfRule>
  </conditionalFormatting>
  <conditionalFormatting sqref="CD287">
    <cfRule type="cellIs" dxfId="8825" priority="802" stopIfTrue="1" operator="equal">
      <formula>0</formula>
    </cfRule>
  </conditionalFormatting>
  <conditionalFormatting sqref="CD79">
    <cfRule type="cellIs" dxfId="8824" priority="801" stopIfTrue="1" operator="equal">
      <formula>0</formula>
    </cfRule>
  </conditionalFormatting>
  <conditionalFormatting sqref="F80">
    <cfRule type="cellIs" dxfId="8823" priority="800" stopIfTrue="1" operator="equal">
      <formula>0</formula>
    </cfRule>
  </conditionalFormatting>
  <conditionalFormatting sqref="BU82">
    <cfRule type="cellIs" dxfId="8822" priority="799" stopIfTrue="1" operator="equal">
      <formula>0</formula>
    </cfRule>
  </conditionalFormatting>
  <conditionalFormatting sqref="CH210:CJ210">
    <cfRule type="cellIs" dxfId="8821" priority="797" stopIfTrue="1" operator="equal">
      <formula>0</formula>
    </cfRule>
  </conditionalFormatting>
  <conditionalFormatting sqref="CC210:CE210 CG210">
    <cfRule type="cellIs" dxfId="8820" priority="798" stopIfTrue="1" operator="equal">
      <formula>0</formula>
    </cfRule>
  </conditionalFormatting>
  <conditionalFormatting sqref="BS210">
    <cfRule type="cellIs" dxfId="8819" priority="796" stopIfTrue="1" operator="equal">
      <formula>0</formula>
    </cfRule>
  </conditionalFormatting>
  <conditionalFormatting sqref="BT210">
    <cfRule type="cellIs" dxfId="8818" priority="793" stopIfTrue="1" operator="equal">
      <formula>0</formula>
    </cfRule>
  </conditionalFormatting>
  <conditionalFormatting sqref="BV210:CA210">
    <cfRule type="cellIs" dxfId="8817" priority="795" stopIfTrue="1" operator="equal">
      <formula>0</formula>
    </cfRule>
  </conditionalFormatting>
  <conditionalFormatting sqref="BU210">
    <cfRule type="cellIs" dxfId="8816" priority="794" stopIfTrue="1" operator="equal">
      <formula>0</formula>
    </cfRule>
  </conditionalFormatting>
  <conditionalFormatting sqref="BA216">
    <cfRule type="cellIs" dxfId="8815" priority="792" stopIfTrue="1" operator="equal">
      <formula>0</formula>
    </cfRule>
  </conditionalFormatting>
  <conditionalFormatting sqref="O80">
    <cfRule type="cellIs" dxfId="8814" priority="791" stopIfTrue="1" operator="equal">
      <formula>0</formula>
    </cfRule>
  </conditionalFormatting>
  <conditionalFormatting sqref="S99">
    <cfRule type="cellIs" dxfId="8813" priority="790" stopIfTrue="1" operator="equal">
      <formula>0</formula>
    </cfRule>
  </conditionalFormatting>
  <conditionalFormatting sqref="P21">
    <cfRule type="cellIs" dxfId="8812" priority="789" stopIfTrue="1" operator="equal">
      <formula>0</formula>
    </cfRule>
  </conditionalFormatting>
  <conditionalFormatting sqref="U21">
    <cfRule type="cellIs" dxfId="8811" priority="788" stopIfTrue="1" operator="equal">
      <formula>0</formula>
    </cfRule>
  </conditionalFormatting>
  <conditionalFormatting sqref="O21">
    <cfRule type="cellIs" dxfId="8810" priority="787" stopIfTrue="1" operator="equal">
      <formula>0</formula>
    </cfRule>
  </conditionalFormatting>
  <conditionalFormatting sqref="V21">
    <cfRule type="cellIs" dxfId="8809" priority="786" stopIfTrue="1" operator="equal">
      <formula>0</formula>
    </cfRule>
  </conditionalFormatting>
  <conditionalFormatting sqref="Q214">
    <cfRule type="cellIs" dxfId="8808" priority="785" stopIfTrue="1" operator="equal">
      <formula>0</formula>
    </cfRule>
  </conditionalFormatting>
  <conditionalFormatting sqref="Q215">
    <cfRule type="cellIs" dxfId="8807" priority="784" stopIfTrue="1" operator="equal">
      <formula>0</formula>
    </cfRule>
  </conditionalFormatting>
  <conditionalFormatting sqref="P214">
    <cfRule type="cellIs" dxfId="8806" priority="783" stopIfTrue="1" operator="equal">
      <formula>0</formula>
    </cfRule>
  </conditionalFormatting>
  <conditionalFormatting sqref="Q142 Q130 Q120 Q153:Q154 Q87 Q96:Q98">
    <cfRule type="cellIs" dxfId="8805" priority="782" stopIfTrue="1" operator="equal">
      <formula>0</formula>
    </cfRule>
  </conditionalFormatting>
  <conditionalFormatting sqref="Q119">
    <cfRule type="cellIs" dxfId="8804" priority="775" stopIfTrue="1" operator="equal">
      <formula>0</formula>
    </cfRule>
  </conditionalFormatting>
  <conditionalFormatting sqref="Q123">
    <cfRule type="cellIs" dxfId="8803" priority="771" stopIfTrue="1" operator="equal">
      <formula>0</formula>
    </cfRule>
  </conditionalFormatting>
  <conditionalFormatting sqref="Q83">
    <cfRule type="cellIs" dxfId="8802" priority="778" stopIfTrue="1" operator="equal">
      <formula>0</formula>
    </cfRule>
  </conditionalFormatting>
  <conditionalFormatting sqref="Q86">
    <cfRule type="cellIs" dxfId="8801" priority="776" stopIfTrue="1" operator="equal">
      <formula>0</formula>
    </cfRule>
  </conditionalFormatting>
  <conditionalFormatting sqref="Q109">
    <cfRule type="cellIs" dxfId="8800" priority="781" stopIfTrue="1" operator="equal">
      <formula>0</formula>
    </cfRule>
  </conditionalFormatting>
  <conditionalFormatting sqref="Q128">
    <cfRule type="cellIs" dxfId="8799" priority="780" stopIfTrue="1" operator="equal">
      <formula>0</formula>
    </cfRule>
  </conditionalFormatting>
  <conditionalFormatting sqref="Q82">
    <cfRule type="cellIs" dxfId="8798" priority="779" stopIfTrue="1" operator="equal">
      <formula>0</formula>
    </cfRule>
  </conditionalFormatting>
  <conditionalFormatting sqref="Q84">
    <cfRule type="cellIs" dxfId="8797" priority="777" stopIfTrue="1" operator="equal">
      <formula>0</formula>
    </cfRule>
  </conditionalFormatting>
  <conditionalFormatting sqref="Q118">
    <cfRule type="cellIs" dxfId="8796" priority="774" stopIfTrue="1" operator="equal">
      <formula>0</formula>
    </cfRule>
  </conditionalFormatting>
  <conditionalFormatting sqref="Q88:Q95">
    <cfRule type="cellIs" dxfId="8795" priority="773" stopIfTrue="1" operator="equal">
      <formula>0</formula>
    </cfRule>
  </conditionalFormatting>
  <conditionalFormatting sqref="Q110:Q117">
    <cfRule type="cellIs" dxfId="8794" priority="772" stopIfTrue="1" operator="equal">
      <formula>0</formula>
    </cfRule>
  </conditionalFormatting>
  <conditionalFormatting sqref="Q122">
    <cfRule type="cellIs" dxfId="8793" priority="770" stopIfTrue="1" operator="equal">
      <formula>0</formula>
    </cfRule>
  </conditionalFormatting>
  <conditionalFormatting sqref="Q99">
    <cfRule type="cellIs" dxfId="8792" priority="769" stopIfTrue="1" operator="equal">
      <formula>0</formula>
    </cfRule>
  </conditionalFormatting>
  <conditionalFormatting sqref="Q80">
    <cfRule type="cellIs" dxfId="8791" priority="768" stopIfTrue="1" operator="equal">
      <formula>0</formula>
    </cfRule>
  </conditionalFormatting>
  <conditionalFormatting sqref="Q81">
    <cfRule type="cellIs" dxfId="8790" priority="767" stopIfTrue="1" operator="equal">
      <formula>0</formula>
    </cfRule>
  </conditionalFormatting>
  <conditionalFormatting sqref="P142 P130 P120 P153:P154 P87 P96:P98">
    <cfRule type="cellIs" dxfId="8789" priority="766" stopIfTrue="1" operator="equal">
      <formula>0</formula>
    </cfRule>
  </conditionalFormatting>
  <conditionalFormatting sqref="P119">
    <cfRule type="cellIs" dxfId="8788" priority="759" stopIfTrue="1" operator="equal">
      <formula>0</formula>
    </cfRule>
  </conditionalFormatting>
  <conditionalFormatting sqref="P123">
    <cfRule type="cellIs" dxfId="8787" priority="755" stopIfTrue="1" operator="equal">
      <formula>0</formula>
    </cfRule>
  </conditionalFormatting>
  <conditionalFormatting sqref="P83">
    <cfRule type="cellIs" dxfId="8786" priority="762" stopIfTrue="1" operator="equal">
      <formula>0</formula>
    </cfRule>
  </conditionalFormatting>
  <conditionalFormatting sqref="P86">
    <cfRule type="cellIs" dxfId="8785" priority="760" stopIfTrue="1" operator="equal">
      <formula>0</formula>
    </cfRule>
  </conditionalFormatting>
  <conditionalFormatting sqref="P109">
    <cfRule type="cellIs" dxfId="8784" priority="765" stopIfTrue="1" operator="equal">
      <formula>0</formula>
    </cfRule>
  </conditionalFormatting>
  <conditionalFormatting sqref="P128">
    <cfRule type="cellIs" dxfId="8783" priority="764" stopIfTrue="1" operator="equal">
      <formula>0</formula>
    </cfRule>
  </conditionalFormatting>
  <conditionalFormatting sqref="P82">
    <cfRule type="cellIs" dxfId="8782" priority="763" stopIfTrue="1" operator="equal">
      <formula>0</formula>
    </cfRule>
  </conditionalFormatting>
  <conditionalFormatting sqref="P84">
    <cfRule type="cellIs" dxfId="8781" priority="761" stopIfTrue="1" operator="equal">
      <formula>0</formula>
    </cfRule>
  </conditionalFormatting>
  <conditionalFormatting sqref="P118">
    <cfRule type="cellIs" dxfId="8780" priority="758" stopIfTrue="1" operator="equal">
      <formula>0</formula>
    </cfRule>
  </conditionalFormatting>
  <conditionalFormatting sqref="P88:P95">
    <cfRule type="cellIs" dxfId="8779" priority="757" stopIfTrue="1" operator="equal">
      <formula>0</formula>
    </cfRule>
  </conditionalFormatting>
  <conditionalFormatting sqref="P110:P117">
    <cfRule type="cellIs" dxfId="8778" priority="756" stopIfTrue="1" operator="equal">
      <formula>0</formula>
    </cfRule>
  </conditionalFormatting>
  <conditionalFormatting sqref="P122">
    <cfRule type="cellIs" dxfId="8777" priority="754" stopIfTrue="1" operator="equal">
      <formula>0</formula>
    </cfRule>
  </conditionalFormatting>
  <conditionalFormatting sqref="P99">
    <cfRule type="cellIs" dxfId="8776" priority="753" stopIfTrue="1" operator="equal">
      <formula>0</formula>
    </cfRule>
  </conditionalFormatting>
  <conditionalFormatting sqref="P80">
    <cfRule type="cellIs" dxfId="8775" priority="752" stopIfTrue="1" operator="equal">
      <formula>0</formula>
    </cfRule>
  </conditionalFormatting>
  <conditionalFormatting sqref="P81">
    <cfRule type="cellIs" dxfId="8774" priority="751" stopIfTrue="1" operator="equal">
      <formula>0</formula>
    </cfRule>
  </conditionalFormatting>
  <conditionalFormatting sqref="BG210">
    <cfRule type="cellIs" dxfId="8773" priority="750" stopIfTrue="1" operator="equal">
      <formula>0</formula>
    </cfRule>
  </conditionalFormatting>
  <conditionalFormatting sqref="AS200:AS206">
    <cfRule type="cellIs" dxfId="8772" priority="748" stopIfTrue="1" operator="equal">
      <formula>0</formula>
    </cfRule>
  </conditionalFormatting>
  <conditionalFormatting sqref="AS208:AS209">
    <cfRule type="cellIs" dxfId="8771" priority="747" stopIfTrue="1" operator="equal">
      <formula>0</formula>
    </cfRule>
  </conditionalFormatting>
  <conditionalFormatting sqref="AS214">
    <cfRule type="cellIs" dxfId="8770" priority="746" stopIfTrue="1" operator="equal">
      <formula>0</formula>
    </cfRule>
  </conditionalFormatting>
  <conditionalFormatting sqref="AS213">
    <cfRule type="cellIs" dxfId="8769" priority="745" stopIfTrue="1" operator="equal">
      <formula>0</formula>
    </cfRule>
  </conditionalFormatting>
  <conditionalFormatting sqref="AS215">
    <cfRule type="cellIs" dxfId="8768" priority="744" stopIfTrue="1" operator="equal">
      <formula>0</formula>
    </cfRule>
  </conditionalFormatting>
  <conditionalFormatting sqref="AS207">
    <cfRule type="cellIs" dxfId="8767" priority="749" stopIfTrue="1" operator="equal">
      <formula>0</formula>
    </cfRule>
  </conditionalFormatting>
  <conditionalFormatting sqref="AS211">
    <cfRule type="cellIs" dxfId="8766" priority="743" stopIfTrue="1" operator="equal">
      <formula>0</formula>
    </cfRule>
  </conditionalFormatting>
  <conditionalFormatting sqref="AS212">
    <cfRule type="cellIs" dxfId="8765" priority="742" stopIfTrue="1" operator="equal">
      <formula>0</formula>
    </cfRule>
  </conditionalFormatting>
  <conditionalFormatting sqref="AR80">
    <cfRule type="cellIs" dxfId="8764" priority="741" stopIfTrue="1" operator="equal">
      <formula>0</formula>
    </cfRule>
  </conditionalFormatting>
  <conditionalFormatting sqref="AQ80">
    <cfRule type="cellIs" dxfId="8763" priority="740" stopIfTrue="1" operator="equal">
      <formula>0</formula>
    </cfRule>
  </conditionalFormatting>
  <conditionalFormatting sqref="CD197">
    <cfRule type="cellIs" dxfId="8762" priority="731" stopIfTrue="1" operator="equal">
      <formula>0</formula>
    </cfRule>
  </conditionalFormatting>
  <conditionalFormatting sqref="CC99">
    <cfRule type="cellIs" dxfId="8761" priority="739" stopIfTrue="1" operator="equal">
      <formula>0</formula>
    </cfRule>
  </conditionalFormatting>
  <conditionalFormatting sqref="CG82">
    <cfRule type="cellIs" dxfId="8760" priority="738" stopIfTrue="1" operator="equal">
      <formula>0</formula>
    </cfRule>
  </conditionalFormatting>
  <conditionalFormatting sqref="CE82">
    <cfRule type="cellIs" dxfId="8759" priority="737" stopIfTrue="1" operator="equal">
      <formula>0</formula>
    </cfRule>
  </conditionalFormatting>
  <conditionalFormatting sqref="CH82:CJ82">
    <cfRule type="cellIs" dxfId="8758" priority="736" stopIfTrue="1" operator="equal">
      <formula>0</formula>
    </cfRule>
  </conditionalFormatting>
  <conditionalFormatting sqref="CD82">
    <cfRule type="cellIs" dxfId="8757" priority="735" stopIfTrue="1" operator="equal">
      <formula>0</formula>
    </cfRule>
  </conditionalFormatting>
  <conditionalFormatting sqref="CE197">
    <cfRule type="cellIs" dxfId="8756" priority="734" stopIfTrue="1" operator="equal">
      <formula>0</formula>
    </cfRule>
  </conditionalFormatting>
  <conditionalFormatting sqref="CE198">
    <cfRule type="cellIs" dxfId="8755" priority="733" stopIfTrue="1" operator="equal">
      <formula>0</formula>
    </cfRule>
  </conditionalFormatting>
  <conditionalFormatting sqref="CE199">
    <cfRule type="cellIs" dxfId="8754" priority="732" stopIfTrue="1" operator="equal">
      <formula>0</formula>
    </cfRule>
  </conditionalFormatting>
  <conditionalFormatting sqref="CD198">
    <cfRule type="cellIs" dxfId="8753" priority="730" stopIfTrue="1" operator="equal">
      <formula>0</formula>
    </cfRule>
  </conditionalFormatting>
  <conditionalFormatting sqref="CD199">
    <cfRule type="cellIs" dxfId="8752" priority="729" stopIfTrue="1" operator="equal">
      <formula>0</formula>
    </cfRule>
  </conditionalFormatting>
  <conditionalFormatting sqref="CC197">
    <cfRule type="cellIs" dxfId="8751" priority="728" stopIfTrue="1" operator="equal">
      <formula>0</formula>
    </cfRule>
  </conditionalFormatting>
  <conditionalFormatting sqref="CC198">
    <cfRule type="cellIs" dxfId="8750" priority="727" stopIfTrue="1" operator="equal">
      <formula>0</formula>
    </cfRule>
  </conditionalFormatting>
  <conditionalFormatting sqref="CC199">
    <cfRule type="cellIs" dxfId="8749" priority="726" stopIfTrue="1" operator="equal">
      <formula>0</formula>
    </cfRule>
  </conditionalFormatting>
  <conditionalFormatting sqref="Q218">
    <cfRule type="cellIs" dxfId="8748" priority="725" stopIfTrue="1" operator="equal">
      <formula>0</formula>
    </cfRule>
  </conditionalFormatting>
  <conditionalFormatting sqref="Q275">
    <cfRule type="cellIs" dxfId="8747" priority="724" stopIfTrue="1" operator="equal">
      <formula>0</formula>
    </cfRule>
  </conditionalFormatting>
  <conditionalFormatting sqref="O275">
    <cfRule type="cellIs" dxfId="8746" priority="723" stopIfTrue="1" operator="equal">
      <formula>0</formula>
    </cfRule>
  </conditionalFormatting>
  <conditionalFormatting sqref="R354">
    <cfRule type="cellIs" dxfId="8745" priority="722" stopIfTrue="1" operator="equal">
      <formula>0</formula>
    </cfRule>
  </conditionalFormatting>
  <conditionalFormatting sqref="R341:R347 R352">
    <cfRule type="cellIs" dxfId="8744" priority="721" stopIfTrue="1" operator="equal">
      <formula>0</formula>
    </cfRule>
  </conditionalFormatting>
  <conditionalFormatting sqref="R351">
    <cfRule type="cellIs" dxfId="8743" priority="720" stopIfTrue="1" operator="equal">
      <formula>0</formula>
    </cfRule>
  </conditionalFormatting>
  <conditionalFormatting sqref="R331:R339">
    <cfRule type="cellIs" dxfId="8742" priority="719" stopIfTrue="1" operator="equal">
      <formula>0</formula>
    </cfRule>
  </conditionalFormatting>
  <conditionalFormatting sqref="R348">
    <cfRule type="cellIs" dxfId="8741" priority="718" stopIfTrue="1" operator="equal">
      <formula>0</formula>
    </cfRule>
  </conditionalFormatting>
  <conditionalFormatting sqref="R353">
    <cfRule type="cellIs" dxfId="8740" priority="717" stopIfTrue="1" operator="equal">
      <formula>0</formula>
    </cfRule>
  </conditionalFormatting>
  <conditionalFormatting sqref="R340">
    <cfRule type="cellIs" dxfId="8739" priority="716" stopIfTrue="1" operator="equal">
      <formula>0</formula>
    </cfRule>
  </conditionalFormatting>
  <conditionalFormatting sqref="R182">
    <cfRule type="cellIs" dxfId="8738" priority="694" stopIfTrue="1" operator="equal">
      <formula>0</formula>
    </cfRule>
  </conditionalFormatting>
  <conditionalFormatting sqref="R329">
    <cfRule type="cellIs" dxfId="8737" priority="713" stopIfTrue="1" operator="equal">
      <formula>0</formula>
    </cfRule>
  </conditionalFormatting>
  <conditionalFormatting sqref="R271:R272">
    <cfRule type="cellIs" dxfId="8736" priority="712" stopIfTrue="1" operator="equal">
      <formula>0</formula>
    </cfRule>
  </conditionalFormatting>
  <conditionalFormatting sqref="R330">
    <cfRule type="cellIs" dxfId="8735" priority="711" stopIfTrue="1" operator="equal">
      <formula>0</formula>
    </cfRule>
  </conditionalFormatting>
  <conditionalFormatting sqref="R317">
    <cfRule type="cellIs" dxfId="8734" priority="710" stopIfTrue="1" operator="equal">
      <formula>0</formula>
    </cfRule>
  </conditionalFormatting>
  <conditionalFormatting sqref="R308:R316">
    <cfRule type="cellIs" dxfId="8733" priority="709" stopIfTrue="1" operator="equal">
      <formula>0</formula>
    </cfRule>
  </conditionalFormatting>
  <conditionalFormatting sqref="R306">
    <cfRule type="cellIs" dxfId="8732" priority="708" stopIfTrue="1" operator="equal">
      <formula>0</formula>
    </cfRule>
  </conditionalFormatting>
  <conditionalFormatting sqref="R318">
    <cfRule type="cellIs" dxfId="8731" priority="707" stopIfTrue="1" operator="equal">
      <formula>0</formula>
    </cfRule>
  </conditionalFormatting>
  <conditionalFormatting sqref="R87 R251 R264 R96:R98 R120 R130 R142 R153:R160 R47:R52 R64 R207 R66:R76 R32 R54:R62 R163 R174 R229 R43">
    <cfRule type="cellIs" dxfId="8730" priority="705" stopIfTrue="1" operator="equal">
      <formula>0</formula>
    </cfRule>
  </conditionalFormatting>
  <conditionalFormatting sqref="R212 R214 R241:R249">
    <cfRule type="cellIs" dxfId="8729" priority="706" stopIfTrue="1" operator="equal">
      <formula>0</formula>
    </cfRule>
  </conditionalFormatting>
  <conditionalFormatting sqref="R109">
    <cfRule type="cellIs" dxfId="8728" priority="704" stopIfTrue="1" operator="equal">
      <formula>0</formula>
    </cfRule>
  </conditionalFormatting>
  <conditionalFormatting sqref="R53">
    <cfRule type="cellIs" dxfId="8727" priority="702" stopIfTrue="1" operator="equal">
      <formula>0</formula>
    </cfRule>
  </conditionalFormatting>
  <conditionalFormatting sqref="R122">
    <cfRule type="cellIs" dxfId="8726" priority="703" stopIfTrue="1" operator="equal">
      <formula>0</formula>
    </cfRule>
  </conditionalFormatting>
  <conditionalFormatting sqref="R162">
    <cfRule type="cellIs" dxfId="8725" priority="680" stopIfTrue="1" operator="equal">
      <formula>0</formula>
    </cfRule>
  </conditionalFormatting>
  <conditionalFormatting sqref="R199:R205 R185">
    <cfRule type="cellIs" dxfId="8724" priority="701" stopIfTrue="1" operator="equal">
      <formula>0</formula>
    </cfRule>
  </conditionalFormatting>
  <conditionalFormatting sqref="R206 R195 R185">
    <cfRule type="cellIs" dxfId="8723" priority="700" stopIfTrue="1" operator="equal">
      <formula>0</formula>
    </cfRule>
  </conditionalFormatting>
  <conditionalFormatting sqref="R128">
    <cfRule type="cellIs" dxfId="8722" priority="699" stopIfTrue="1" operator="equal">
      <formula>0</formula>
    </cfRule>
  </conditionalFormatting>
  <conditionalFormatting sqref="R173 R171">
    <cfRule type="cellIs" dxfId="8721" priority="697" stopIfTrue="1" operator="equal">
      <formula>0</formula>
    </cfRule>
  </conditionalFormatting>
  <conditionalFormatting sqref="R164:R170">
    <cfRule type="cellIs" dxfId="8720" priority="696" stopIfTrue="1" operator="equal">
      <formula>0</formula>
    </cfRule>
  </conditionalFormatting>
  <conditionalFormatting sqref="R183:R184">
    <cfRule type="cellIs" dxfId="8719" priority="695" stopIfTrue="1" operator="equal">
      <formula>0</formula>
    </cfRule>
  </conditionalFormatting>
  <conditionalFormatting sqref="R277:R284 R273:R275 R286:R305 R307 R265:R270">
    <cfRule type="cellIs" dxfId="8718" priority="714" stopIfTrue="1" operator="equal">
      <formula>0</formula>
    </cfRule>
  </conditionalFormatting>
  <conditionalFormatting sqref="R151">
    <cfRule type="cellIs" dxfId="8717" priority="698" stopIfTrue="1" operator="equal">
      <formula>0</formula>
    </cfRule>
  </conditionalFormatting>
  <conditionalFormatting sqref="R219:R221 R223:R225">
    <cfRule type="cellIs" dxfId="8716" priority="690" stopIfTrue="1" operator="equal">
      <formula>0</formula>
    </cfRule>
  </conditionalFormatting>
  <conditionalFormatting sqref="R261:R262">
    <cfRule type="cellIs" dxfId="8715" priority="689" stopIfTrue="1" operator="equal">
      <formula>0</formula>
    </cfRule>
  </conditionalFormatting>
  <conditionalFormatting sqref="R260">
    <cfRule type="cellIs" dxfId="8714" priority="688" stopIfTrue="1" operator="equal">
      <formula>0</formula>
    </cfRule>
  </conditionalFormatting>
  <conditionalFormatting sqref="R149">
    <cfRule type="cellIs" dxfId="8713" priority="685" stopIfTrue="1" operator="equal">
      <formula>0</formula>
    </cfRule>
  </conditionalFormatting>
  <conditionalFormatting sqref="R319:R328">
    <cfRule type="cellIs" dxfId="8712" priority="715" stopIfTrue="1" operator="equal">
      <formula>0</formula>
    </cfRule>
  </conditionalFormatting>
  <conditionalFormatting sqref="R86">
    <cfRule type="cellIs" dxfId="8711" priority="674" stopIfTrue="1" operator="equal">
      <formula>0</formula>
    </cfRule>
  </conditionalFormatting>
  <conditionalFormatting sqref="R175:R181">
    <cfRule type="cellIs" dxfId="8710" priority="682" stopIfTrue="1" operator="equal">
      <formula>0</formula>
    </cfRule>
  </conditionalFormatting>
  <conditionalFormatting sqref="R250">
    <cfRule type="cellIs" dxfId="8709" priority="681" stopIfTrue="1" operator="equal">
      <formula>0</formula>
    </cfRule>
  </conditionalFormatting>
  <conditionalFormatting sqref="R143:R148">
    <cfRule type="cellIs" dxfId="8708" priority="684" stopIfTrue="1" operator="equal">
      <formula>0</formula>
    </cfRule>
  </conditionalFormatting>
  <conditionalFormatting sqref="R208:R209">
    <cfRule type="cellIs" dxfId="8707" priority="692" stopIfTrue="1" operator="equal">
      <formula>0</formula>
    </cfRule>
  </conditionalFormatting>
  <conditionalFormatting sqref="R226:R228">
    <cfRule type="cellIs" dxfId="8706" priority="691" stopIfTrue="1" operator="equal">
      <formula>0</formula>
    </cfRule>
  </conditionalFormatting>
  <conditionalFormatting sqref="R186:R194">
    <cfRule type="cellIs" dxfId="8705" priority="693" stopIfTrue="1" operator="equal">
      <formula>0</formula>
    </cfRule>
  </conditionalFormatting>
  <conditionalFormatting sqref="R172">
    <cfRule type="cellIs" dxfId="8704" priority="683" stopIfTrue="1" operator="equal">
      <formula>0</formula>
    </cfRule>
  </conditionalFormatting>
  <conditionalFormatting sqref="R84">
    <cfRule type="cellIs" dxfId="8703" priority="675" stopIfTrue="1" operator="equal">
      <formula>0</formula>
    </cfRule>
  </conditionalFormatting>
  <conditionalFormatting sqref="R63">
    <cfRule type="cellIs" dxfId="8702" priority="687" stopIfTrue="1" operator="equal">
      <formula>0</formula>
    </cfRule>
  </conditionalFormatting>
  <conditionalFormatting sqref="R79">
    <cfRule type="cellIs" dxfId="8701" priority="678" stopIfTrue="1" operator="equal">
      <formula>0</formula>
    </cfRule>
  </conditionalFormatting>
  <conditionalFormatting sqref="R78">
    <cfRule type="cellIs" dxfId="8700" priority="679" stopIfTrue="1" operator="equal">
      <formula>0</formula>
    </cfRule>
  </conditionalFormatting>
  <conditionalFormatting sqref="R82">
    <cfRule type="cellIs" dxfId="8699" priority="677" stopIfTrue="1" operator="equal">
      <formula>0</formula>
    </cfRule>
  </conditionalFormatting>
  <conditionalFormatting sqref="R83">
    <cfRule type="cellIs" dxfId="8698" priority="676" stopIfTrue="1" operator="equal">
      <formula>0</formula>
    </cfRule>
  </conditionalFormatting>
  <conditionalFormatting sqref="R88:R95">
    <cfRule type="cellIs" dxfId="8697" priority="668" stopIfTrue="1" operator="equal">
      <formula>0</formula>
    </cfRule>
  </conditionalFormatting>
  <conditionalFormatting sqref="R211">
    <cfRule type="cellIs" dxfId="8696" priority="673" stopIfTrue="1" operator="equal">
      <formula>0</formula>
    </cfRule>
  </conditionalFormatting>
  <conditionalFormatting sqref="R118">
    <cfRule type="cellIs" dxfId="8695" priority="672" stopIfTrue="1" operator="equal">
      <formula>0</formula>
    </cfRule>
  </conditionalFormatting>
  <conditionalFormatting sqref="R222">
    <cfRule type="cellIs" dxfId="8694" priority="671" stopIfTrue="1" operator="equal">
      <formula>0</formula>
    </cfRule>
  </conditionalFormatting>
  <conditionalFormatting sqref="R44">
    <cfRule type="cellIs" dxfId="8693" priority="670" stopIfTrue="1" operator="equal">
      <formula>0</formula>
    </cfRule>
  </conditionalFormatting>
  <conditionalFormatting sqref="R77">
    <cfRule type="cellIs" dxfId="8692" priority="669" stopIfTrue="1" operator="equal">
      <formula>0</formula>
    </cfRule>
  </conditionalFormatting>
  <conditionalFormatting sqref="R197">
    <cfRule type="cellIs" dxfId="8691" priority="667" stopIfTrue="1" operator="equal">
      <formula>0</formula>
    </cfRule>
  </conditionalFormatting>
  <conditionalFormatting sqref="R65">
    <cfRule type="cellIs" dxfId="8690" priority="666" stopIfTrue="1" operator="equal">
      <formula>0</formula>
    </cfRule>
  </conditionalFormatting>
  <conditionalFormatting sqref="R240">
    <cfRule type="cellIs" dxfId="8689" priority="665" stopIfTrue="1" operator="equal">
      <formula>0</formula>
    </cfRule>
  </conditionalFormatting>
  <conditionalFormatting sqref="R263">
    <cfRule type="cellIs" dxfId="8688" priority="664" stopIfTrue="1" operator="equal">
      <formula>0</formula>
    </cfRule>
  </conditionalFormatting>
  <conditionalFormatting sqref="R196">
    <cfRule type="cellIs" dxfId="8687" priority="663" stopIfTrue="1" operator="equal">
      <formula>0</formula>
    </cfRule>
  </conditionalFormatting>
  <conditionalFormatting sqref="R121">
    <cfRule type="cellIs" dxfId="8686" priority="662" stopIfTrue="1" operator="equal">
      <formula>0</formula>
    </cfRule>
  </conditionalFormatting>
  <conditionalFormatting sqref="R216">
    <cfRule type="cellIs" dxfId="8685" priority="661" stopIfTrue="1" operator="equal">
      <formula>0</formula>
    </cfRule>
  </conditionalFormatting>
  <conditionalFormatting sqref="R123">
    <cfRule type="cellIs" dxfId="8684" priority="660" stopIfTrue="1" operator="equal">
      <formula>0</formula>
    </cfRule>
  </conditionalFormatting>
  <conditionalFormatting sqref="R285">
    <cfRule type="cellIs" dxfId="8683" priority="659" stopIfTrue="1" operator="equal">
      <formula>0</formula>
    </cfRule>
  </conditionalFormatting>
  <conditionalFormatting sqref="R198">
    <cfRule type="cellIs" dxfId="8682" priority="658" stopIfTrue="1" operator="equal">
      <formula>0</formula>
    </cfRule>
  </conditionalFormatting>
  <conditionalFormatting sqref="R80">
    <cfRule type="cellIs" dxfId="8681" priority="657" stopIfTrue="1" operator="equal">
      <formula>0</formula>
    </cfRule>
  </conditionalFormatting>
  <conditionalFormatting sqref="R46">
    <cfRule type="cellIs" dxfId="8680" priority="655" stopIfTrue="1" operator="equal">
      <formula>0</formula>
    </cfRule>
  </conditionalFormatting>
  <conditionalFormatting sqref="R45">
    <cfRule type="cellIs" dxfId="8679" priority="656" stopIfTrue="1" operator="equal">
      <formula>0</formula>
    </cfRule>
  </conditionalFormatting>
  <conditionalFormatting sqref="R81">
    <cfRule type="cellIs" dxfId="8678" priority="654" stopIfTrue="1" operator="equal">
      <formula>0</formula>
    </cfRule>
  </conditionalFormatting>
  <conditionalFormatting sqref="R99">
    <cfRule type="cellIs" dxfId="8677" priority="653" stopIfTrue="1" operator="equal">
      <formula>0</formula>
    </cfRule>
  </conditionalFormatting>
  <conditionalFormatting sqref="AA207 AA264:AA270 AA30 AA274 AA296 AA120 AA54 AA174 AA163 AA87 AA307 AA251 AA43 AA161 AA130 AA109 AA66:AA74 AA32 AA76 AA329 AA132:AA140 AA98 AA153 AA142">
    <cfRule type="cellIs" dxfId="8676" priority="652" stopIfTrue="1" operator="equal">
      <formula>0</formula>
    </cfRule>
  </conditionalFormatting>
  <conditionalFormatting sqref="AA199:AA205 AA185 AA195">
    <cfRule type="cellIs" dxfId="8675" priority="649" stopIfTrue="1" operator="equal">
      <formula>0</formula>
    </cfRule>
  </conditionalFormatting>
  <conditionalFormatting sqref="AA229">
    <cfRule type="cellIs" dxfId="8674" priority="650" stopIfTrue="1" operator="equal">
      <formula>0</formula>
    </cfRule>
  </conditionalFormatting>
  <conditionalFormatting sqref="AA338">
    <cfRule type="cellIs" dxfId="8673" priority="646" stopIfTrue="1" operator="equal">
      <formula>0</formula>
    </cfRule>
  </conditionalFormatting>
  <conditionalFormatting sqref="AA64">
    <cfRule type="cellIs" dxfId="8672" priority="651" stopIfTrue="1" operator="equal">
      <formula>0</formula>
    </cfRule>
  </conditionalFormatting>
  <conditionalFormatting sqref="AA183:AA184">
    <cfRule type="cellIs" dxfId="8671" priority="647" stopIfTrue="1" operator="equal">
      <formula>0</formula>
    </cfRule>
  </conditionalFormatting>
  <conditionalFormatting sqref="AA162">
    <cfRule type="cellIs" dxfId="8670" priority="648" stopIfTrue="1" operator="equal">
      <formula>0</formula>
    </cfRule>
  </conditionalFormatting>
  <conditionalFormatting sqref="AA63">
    <cfRule type="cellIs" dxfId="8669" priority="645" stopIfTrue="1" operator="equal">
      <formula>0</formula>
    </cfRule>
  </conditionalFormatting>
  <conditionalFormatting sqref="AA118">
    <cfRule type="cellIs" dxfId="8668" priority="644" stopIfTrue="1" operator="equal">
      <formula>0</formula>
    </cfRule>
  </conditionalFormatting>
  <conditionalFormatting sqref="AA318">
    <cfRule type="cellIs" dxfId="8667" priority="638" stopIfTrue="1" operator="equal">
      <formula>0</formula>
    </cfRule>
  </conditionalFormatting>
  <conditionalFormatting sqref="AA65">
    <cfRule type="cellIs" dxfId="8666" priority="641" stopIfTrue="1" operator="equal">
      <formula>0</formula>
    </cfRule>
  </conditionalFormatting>
  <conditionalFormatting sqref="AA240">
    <cfRule type="cellIs" dxfId="8665" priority="640" stopIfTrue="1" operator="equal">
      <formula>0</formula>
    </cfRule>
  </conditionalFormatting>
  <conditionalFormatting sqref="AA263">
    <cfRule type="cellIs" dxfId="8664" priority="639" stopIfTrue="1" operator="equal">
      <formula>0</formula>
    </cfRule>
  </conditionalFormatting>
  <conditionalFormatting sqref="AA77">
    <cfRule type="cellIs" dxfId="8663" priority="643" stopIfTrue="1" operator="equal">
      <formula>0</formula>
    </cfRule>
  </conditionalFormatting>
  <conditionalFormatting sqref="AA196">
    <cfRule type="cellIs" dxfId="8662" priority="636" stopIfTrue="1" operator="equal">
      <formula>0</formula>
    </cfRule>
  </conditionalFormatting>
  <conditionalFormatting sqref="AA78:AA86">
    <cfRule type="cellIs" dxfId="8661" priority="635" stopIfTrue="1" operator="equal">
      <formula>0</formula>
    </cfRule>
  </conditionalFormatting>
  <conditionalFormatting sqref="AA285">
    <cfRule type="cellIs" dxfId="8660" priority="634" stopIfTrue="1" operator="equal">
      <formula>0</formula>
    </cfRule>
  </conditionalFormatting>
  <conditionalFormatting sqref="AA99">
    <cfRule type="cellIs" dxfId="8659" priority="633" stopIfTrue="1" operator="equal">
      <formula>0</formula>
    </cfRule>
  </conditionalFormatting>
  <conditionalFormatting sqref="AT277:AT284 AT275">
    <cfRule type="cellIs" dxfId="8658" priority="626" stopIfTrue="1" operator="equal">
      <formula>0</formula>
    </cfRule>
  </conditionalFormatting>
  <conditionalFormatting sqref="AT261:AT262">
    <cfRule type="cellIs" dxfId="8657" priority="616" stopIfTrue="1" operator="equal">
      <formula>0</formula>
    </cfRule>
  </conditionalFormatting>
  <conditionalFormatting sqref="AT118">
    <cfRule type="cellIs" dxfId="8656" priority="592" stopIfTrue="1" operator="equal">
      <formula>0</formula>
    </cfRule>
  </conditionalFormatting>
  <conditionalFormatting sqref="AT77">
    <cfRule type="cellIs" dxfId="8655" priority="590" stopIfTrue="1" operator="equal">
      <formula>0</formula>
    </cfRule>
  </conditionalFormatting>
  <conditionalFormatting sqref="AT65">
    <cfRule type="cellIs" dxfId="8654" priority="586" stopIfTrue="1" operator="equal">
      <formula>0</formula>
    </cfRule>
  </conditionalFormatting>
  <conditionalFormatting sqref="AT44">
    <cfRule type="cellIs" dxfId="8653" priority="591" stopIfTrue="1" operator="equal">
      <formula>0</formula>
    </cfRule>
  </conditionalFormatting>
  <conditionalFormatting sqref="AT89:AT95">
    <cfRule type="cellIs" dxfId="8652" priority="589" stopIfTrue="1" operator="equal">
      <formula>0</formula>
    </cfRule>
  </conditionalFormatting>
  <conditionalFormatting sqref="AT197">
    <cfRule type="cellIs" dxfId="8651" priority="588" stopIfTrue="1" operator="equal">
      <formula>0</formula>
    </cfRule>
  </conditionalFormatting>
  <conditionalFormatting sqref="AT353">
    <cfRule type="cellIs" dxfId="8650" priority="587" stopIfTrue="1" operator="equal">
      <formula>0</formula>
    </cfRule>
  </conditionalFormatting>
  <conditionalFormatting sqref="AT318">
    <cfRule type="cellIs" dxfId="8649" priority="585" stopIfTrue="1" operator="equal">
      <formula>0</formula>
    </cfRule>
  </conditionalFormatting>
  <conditionalFormatting sqref="AT121">
    <cfRule type="cellIs" dxfId="8648" priority="583" stopIfTrue="1" operator="equal">
      <formula>0</formula>
    </cfRule>
  </conditionalFormatting>
  <conditionalFormatting sqref="AT45">
    <cfRule type="cellIs" dxfId="8647" priority="582" stopIfTrue="1" operator="equal">
      <formula>0</formula>
    </cfRule>
  </conditionalFormatting>
  <conditionalFormatting sqref="AT196">
    <cfRule type="cellIs" dxfId="8646" priority="581" stopIfTrue="1" operator="equal">
      <formula>0</formula>
    </cfRule>
  </conditionalFormatting>
  <conditionalFormatting sqref="AT21">
    <cfRule type="cellIs" dxfId="8645" priority="580" stopIfTrue="1" operator="equal">
      <formula>0</formula>
    </cfRule>
  </conditionalFormatting>
  <conditionalFormatting sqref="AT240">
    <cfRule type="cellIs" dxfId="8644" priority="579" stopIfTrue="1" operator="equal">
      <formula>0</formula>
    </cfRule>
  </conditionalFormatting>
  <conditionalFormatting sqref="AT263">
    <cfRule type="cellIs" dxfId="8643" priority="578" stopIfTrue="1" operator="equal">
      <formula>0</formula>
    </cfRule>
  </conditionalFormatting>
  <conditionalFormatting sqref="AT164:AT170">
    <cfRule type="cellIs" dxfId="8642" priority="620" stopIfTrue="1" operator="equal">
      <formula>0</formula>
    </cfRule>
  </conditionalFormatting>
  <conditionalFormatting sqref="AT260">
    <cfRule type="cellIs" dxfId="8641" priority="615" stopIfTrue="1" operator="equal">
      <formula>0</formula>
    </cfRule>
  </conditionalFormatting>
  <conditionalFormatting sqref="AT122">
    <cfRule type="cellIs" dxfId="8640" priority="628" stopIfTrue="1" operator="equal">
      <formula>0</formula>
    </cfRule>
  </conditionalFormatting>
  <conditionalFormatting sqref="AT53">
    <cfRule type="cellIs" dxfId="8639" priority="627" stopIfTrue="1" operator="equal">
      <formula>0</formula>
    </cfRule>
  </conditionalFormatting>
  <conditionalFormatting sqref="AT199:AT205 AT185">
    <cfRule type="cellIs" dxfId="8638" priority="625" stopIfTrue="1" operator="equal">
      <formula>0</formula>
    </cfRule>
  </conditionalFormatting>
  <conditionalFormatting sqref="AT207 AT66:AT76 AT87 AT54 AT64 AT47:AT52 AT351 AT96:AT98 AT329 AT307 AT32 AT251 AT264:AT270 AT274 AT163 AT174 AT120 AT229 AT43 AT153:AT160 AT130 AT142 AT286:AT296 AT56:AT62">
    <cfRule type="cellIs" dxfId="8637" priority="630" stopIfTrue="1" operator="equal">
      <formula>0</formula>
    </cfRule>
  </conditionalFormatting>
  <conditionalFormatting sqref="AT151">
    <cfRule type="cellIs" dxfId="8636" priority="622" stopIfTrue="1" operator="equal">
      <formula>0</formula>
    </cfRule>
  </conditionalFormatting>
  <conditionalFormatting sqref="AT241:AT249 AT341:AT343 AT319:AT327 AT345:AT347">
    <cfRule type="cellIs" dxfId="8635" priority="632" stopIfTrue="1" operator="equal">
      <formula>0</formula>
    </cfRule>
  </conditionalFormatting>
  <conditionalFormatting sqref="AT352">
    <cfRule type="cellIs" dxfId="8634" priority="631" stopIfTrue="1" operator="equal">
      <formula>0</formula>
    </cfRule>
  </conditionalFormatting>
  <conditionalFormatting sqref="AT109">
    <cfRule type="cellIs" dxfId="8633" priority="629" stopIfTrue="1" operator="equal">
      <formula>0</formula>
    </cfRule>
  </conditionalFormatting>
  <conditionalFormatting sqref="AT173 AT171">
    <cfRule type="cellIs" dxfId="8632" priority="621" stopIfTrue="1" operator="equal">
      <formula>0</formula>
    </cfRule>
  </conditionalFormatting>
  <conditionalFormatting sqref="AT250">
    <cfRule type="cellIs" dxfId="8631" priority="603" stopIfTrue="1" operator="equal">
      <formula>0</formula>
    </cfRule>
  </conditionalFormatting>
  <conditionalFormatting sqref="AT206 AT195 AT185">
    <cfRule type="cellIs" dxfId="8630" priority="624" stopIfTrue="1" operator="equal">
      <formula>0</formula>
    </cfRule>
  </conditionalFormatting>
  <conditionalFormatting sqref="AT306">
    <cfRule type="cellIs" dxfId="8629" priority="601" stopIfTrue="1" operator="equal">
      <formula>0</formula>
    </cfRule>
  </conditionalFormatting>
  <conditionalFormatting sqref="AT149">
    <cfRule type="cellIs" dxfId="8628" priority="608" stopIfTrue="1" operator="equal">
      <formula>0</formula>
    </cfRule>
  </conditionalFormatting>
  <conditionalFormatting sqref="AT175:AT181">
    <cfRule type="cellIs" dxfId="8627" priority="604" stopIfTrue="1" operator="equal">
      <formula>0</formula>
    </cfRule>
  </conditionalFormatting>
  <conditionalFormatting sqref="AT162">
    <cfRule type="cellIs" dxfId="8626" priority="602" stopIfTrue="1" operator="equal">
      <formula>0</formula>
    </cfRule>
  </conditionalFormatting>
  <conditionalFormatting sqref="AT271">
    <cfRule type="cellIs" dxfId="8625" priority="614" stopIfTrue="1" operator="equal">
      <formula>0</formula>
    </cfRule>
  </conditionalFormatting>
  <conditionalFormatting sqref="AT330:AT338">
    <cfRule type="cellIs" dxfId="8624" priority="613" stopIfTrue="1" operator="equal">
      <formula>0</formula>
    </cfRule>
  </conditionalFormatting>
  <conditionalFormatting sqref="AT339">
    <cfRule type="cellIs" dxfId="8623" priority="612" stopIfTrue="1" operator="equal">
      <formula>0</formula>
    </cfRule>
  </conditionalFormatting>
  <conditionalFormatting sqref="AT63">
    <cfRule type="cellIs" dxfId="8622" priority="611" stopIfTrue="1" operator="equal">
      <formula>0</formula>
    </cfRule>
  </conditionalFormatting>
  <conditionalFormatting sqref="AT317">
    <cfRule type="cellIs" dxfId="8621" priority="610" stopIfTrue="1" operator="equal">
      <formula>0</formula>
    </cfRule>
  </conditionalFormatting>
  <conditionalFormatting sqref="AT150">
    <cfRule type="cellIs" dxfId="8620" priority="609" stopIfTrue="1" operator="equal">
      <formula>0</formula>
    </cfRule>
  </conditionalFormatting>
  <conditionalFormatting sqref="AT46">
    <cfRule type="cellIs" dxfId="8619" priority="607" stopIfTrue="1" operator="equal">
      <formula>0</formula>
    </cfRule>
  </conditionalFormatting>
  <conditionalFormatting sqref="AT143:AT148">
    <cfRule type="cellIs" dxfId="8618" priority="606" stopIfTrue="1" operator="equal">
      <formula>0</formula>
    </cfRule>
  </conditionalFormatting>
  <conditionalFormatting sqref="AT348">
    <cfRule type="cellIs" dxfId="8617" priority="600" stopIfTrue="1" operator="equal">
      <formula>0</formula>
    </cfRule>
  </conditionalFormatting>
  <conditionalFormatting sqref="AT183:AT184">
    <cfRule type="cellIs" dxfId="8616" priority="619" stopIfTrue="1" operator="equal">
      <formula>0</formula>
    </cfRule>
  </conditionalFormatting>
  <conditionalFormatting sqref="AT182">
    <cfRule type="cellIs" dxfId="8615" priority="618" stopIfTrue="1" operator="equal">
      <formula>0</formula>
    </cfRule>
  </conditionalFormatting>
  <conditionalFormatting sqref="AT186:AT194">
    <cfRule type="cellIs" dxfId="8614" priority="617" stopIfTrue="1" operator="equal">
      <formula>0</formula>
    </cfRule>
  </conditionalFormatting>
  <conditionalFormatting sqref="AT128">
    <cfRule type="cellIs" dxfId="8613" priority="623" stopIfTrue="1" operator="equal">
      <formula>0</formula>
    </cfRule>
  </conditionalFormatting>
  <conditionalFormatting sqref="AT172">
    <cfRule type="cellIs" dxfId="8612" priority="605" stopIfTrue="1" operator="equal">
      <formula>0</formula>
    </cfRule>
  </conditionalFormatting>
  <conditionalFormatting sqref="AT79">
    <cfRule type="cellIs" dxfId="8611" priority="598" stopIfTrue="1" operator="equal">
      <formula>0</formula>
    </cfRule>
  </conditionalFormatting>
  <conditionalFormatting sqref="AT78">
    <cfRule type="cellIs" dxfId="8610" priority="599" stopIfTrue="1" operator="equal">
      <formula>0</formula>
    </cfRule>
  </conditionalFormatting>
  <conditionalFormatting sqref="AT82">
    <cfRule type="cellIs" dxfId="8609" priority="597" stopIfTrue="1" operator="equal">
      <formula>0</formula>
    </cfRule>
  </conditionalFormatting>
  <conditionalFormatting sqref="AT83">
    <cfRule type="cellIs" dxfId="8608" priority="596" stopIfTrue="1" operator="equal">
      <formula>0</formula>
    </cfRule>
  </conditionalFormatting>
  <conditionalFormatting sqref="AT84">
    <cfRule type="cellIs" dxfId="8607" priority="595" stopIfTrue="1" operator="equal">
      <formula>0</formula>
    </cfRule>
  </conditionalFormatting>
  <conditionalFormatting sqref="AT86">
    <cfRule type="cellIs" dxfId="8606" priority="594" stopIfTrue="1" operator="equal">
      <formula>0</formula>
    </cfRule>
  </conditionalFormatting>
  <conditionalFormatting sqref="AT308:AT316">
    <cfRule type="cellIs" dxfId="8605" priority="593" stopIfTrue="1" operator="equal">
      <formula>0</formula>
    </cfRule>
  </conditionalFormatting>
  <conditionalFormatting sqref="AT285">
    <cfRule type="cellIs" dxfId="8604" priority="577" stopIfTrue="1" operator="equal">
      <formula>0</formula>
    </cfRule>
  </conditionalFormatting>
  <conditionalFormatting sqref="AT222">
    <cfRule type="cellIs" dxfId="8603" priority="572" stopIfTrue="1" operator="equal">
      <formula>0</formula>
    </cfRule>
  </conditionalFormatting>
  <conditionalFormatting sqref="AT216">
    <cfRule type="cellIs" dxfId="8602" priority="571" stopIfTrue="1" operator="equal">
      <formula>0</formula>
    </cfRule>
  </conditionalFormatting>
  <conditionalFormatting sqref="AT213:AT215">
    <cfRule type="cellIs" dxfId="8601" priority="576" stopIfTrue="1" operator="equal">
      <formula>0</formula>
    </cfRule>
  </conditionalFormatting>
  <conditionalFormatting sqref="AT208:AT209">
    <cfRule type="cellIs" dxfId="8600" priority="575" stopIfTrue="1" operator="equal">
      <formula>0</formula>
    </cfRule>
  </conditionalFormatting>
  <conditionalFormatting sqref="AT220:AT221 AT223:AT224">
    <cfRule type="cellIs" dxfId="8599" priority="573" stopIfTrue="1" operator="equal">
      <formula>0</formula>
    </cfRule>
  </conditionalFormatting>
  <conditionalFormatting sqref="AT226:AT228">
    <cfRule type="cellIs" dxfId="8598" priority="574" stopIfTrue="1" operator="equal">
      <formula>0</formula>
    </cfRule>
  </conditionalFormatting>
  <conditionalFormatting sqref="AT211">
    <cfRule type="cellIs" dxfId="8597" priority="570" stopIfTrue="1" operator="equal">
      <formula>0</formula>
    </cfRule>
  </conditionalFormatting>
  <conditionalFormatting sqref="AT212">
    <cfRule type="cellIs" dxfId="8596" priority="569" stopIfTrue="1" operator="equal">
      <formula>0</formula>
    </cfRule>
  </conditionalFormatting>
  <conditionalFormatting sqref="AT198">
    <cfRule type="cellIs" dxfId="8595" priority="568" stopIfTrue="1" operator="equal">
      <formula>0</formula>
    </cfRule>
  </conditionalFormatting>
  <conditionalFormatting sqref="AT225">
    <cfRule type="cellIs" dxfId="8594" priority="567" stopIfTrue="1" operator="equal">
      <formula>0</formula>
    </cfRule>
  </conditionalFormatting>
  <conditionalFormatting sqref="AT253">
    <cfRule type="cellIs" dxfId="8593" priority="566" stopIfTrue="1" operator="equal">
      <formula>0</formula>
    </cfRule>
  </conditionalFormatting>
  <conditionalFormatting sqref="AT80">
    <cfRule type="cellIs" dxfId="8592" priority="565" stopIfTrue="1" operator="equal">
      <formula>0</formula>
    </cfRule>
  </conditionalFormatting>
  <conditionalFormatting sqref="AT88">
    <cfRule type="cellIs" dxfId="8591" priority="564" stopIfTrue="1" operator="equal">
      <formula>0</formula>
    </cfRule>
  </conditionalFormatting>
  <conditionalFormatting sqref="AT22">
    <cfRule type="cellIs" dxfId="8590" priority="563" stopIfTrue="1" operator="equal">
      <formula>0</formula>
    </cfRule>
  </conditionalFormatting>
  <conditionalFormatting sqref="BC44">
    <cfRule type="cellIs" dxfId="8589" priority="561" stopIfTrue="1" operator="equal">
      <formula>0</formula>
    </cfRule>
  </conditionalFormatting>
  <conditionalFormatting sqref="BC207 BC49:BC51 BC98 BC329 BC76 BC307 BC32 BC251 BC54 BC66:BC74 BC274 BC163 BC174 BC296 BC120:BC121 BC229 BC87 BC47 BC43 BC153:BC160 BC130 BC142">
    <cfRule type="cellIs" dxfId="8588" priority="562" stopIfTrue="1" operator="equal">
      <formula>0</formula>
    </cfRule>
  </conditionalFormatting>
  <conditionalFormatting sqref="BC109">
    <cfRule type="cellIs" dxfId="8587" priority="560" stopIfTrue="1" operator="equal">
      <formula>0</formula>
    </cfRule>
  </conditionalFormatting>
  <conditionalFormatting sqref="BC128">
    <cfRule type="cellIs" dxfId="8586" priority="555" stopIfTrue="1" operator="equal">
      <formula>0</formula>
    </cfRule>
  </conditionalFormatting>
  <conditionalFormatting sqref="BC199:BC205 BC185">
    <cfRule type="cellIs" dxfId="8585" priority="557" stopIfTrue="1" operator="equal">
      <formula>0</formula>
    </cfRule>
  </conditionalFormatting>
  <conditionalFormatting sqref="BC162">
    <cfRule type="cellIs" dxfId="8584" priority="554" stopIfTrue="1" operator="equal">
      <formula>0</formula>
    </cfRule>
  </conditionalFormatting>
  <conditionalFormatting sqref="BC122">
    <cfRule type="cellIs" dxfId="8583" priority="559" stopIfTrue="1" operator="equal">
      <formula>0</formula>
    </cfRule>
  </conditionalFormatting>
  <conditionalFormatting sqref="BC185">
    <cfRule type="cellIs" dxfId="8582" priority="556" stopIfTrue="1" operator="equal">
      <formula>0</formula>
    </cfRule>
  </conditionalFormatting>
  <conditionalFormatting sqref="BC53">
    <cfRule type="cellIs" dxfId="8581" priority="558" stopIfTrue="1" operator="equal">
      <formula>0</formula>
    </cfRule>
  </conditionalFormatting>
  <conditionalFormatting sqref="BC75">
    <cfRule type="cellIs" dxfId="8580" priority="552" stopIfTrue="1" operator="equal">
      <formula>0</formula>
    </cfRule>
  </conditionalFormatting>
  <conditionalFormatting sqref="BC56:BC64">
    <cfRule type="cellIs" dxfId="8579" priority="553" stopIfTrue="1" operator="equal">
      <formula>0</formula>
    </cfRule>
  </conditionalFormatting>
  <conditionalFormatting sqref="BC86">
    <cfRule type="cellIs" dxfId="8578" priority="546" stopIfTrue="1" operator="equal">
      <formula>0</formula>
    </cfRule>
  </conditionalFormatting>
  <conditionalFormatting sqref="BC79">
    <cfRule type="cellIs" dxfId="8577" priority="550" stopIfTrue="1" operator="equal">
      <formula>0</formula>
    </cfRule>
  </conditionalFormatting>
  <conditionalFormatting sqref="BC177:BC181">
    <cfRule type="cellIs" dxfId="8576" priority="545" stopIfTrue="1" operator="equal">
      <formula>0</formula>
    </cfRule>
  </conditionalFormatting>
  <conditionalFormatting sqref="BC78">
    <cfRule type="cellIs" dxfId="8575" priority="551" stopIfTrue="1" operator="equal">
      <formula>0</formula>
    </cfRule>
  </conditionalFormatting>
  <conditionalFormatting sqref="BC82">
    <cfRule type="cellIs" dxfId="8574" priority="549" stopIfTrue="1" operator="equal">
      <formula>0</formula>
    </cfRule>
  </conditionalFormatting>
  <conditionalFormatting sqref="BC83">
    <cfRule type="cellIs" dxfId="8573" priority="548" stopIfTrue="1" operator="equal">
      <formula>0</formula>
    </cfRule>
  </conditionalFormatting>
  <conditionalFormatting sqref="BC84">
    <cfRule type="cellIs" dxfId="8572" priority="547" stopIfTrue="1" operator="equal">
      <formula>0</formula>
    </cfRule>
  </conditionalFormatting>
  <conditionalFormatting sqref="BC118">
    <cfRule type="cellIs" dxfId="8571" priority="544" stopIfTrue="1" operator="equal">
      <formula>0</formula>
    </cfRule>
  </conditionalFormatting>
  <conditionalFormatting sqref="BC30">
    <cfRule type="cellIs" dxfId="8570" priority="543" stopIfTrue="1" operator="equal">
      <formula>0</formula>
    </cfRule>
  </conditionalFormatting>
  <conditionalFormatting sqref="BC52">
    <cfRule type="cellIs" dxfId="8569" priority="542" stopIfTrue="1" operator="equal">
      <formula>0</formula>
    </cfRule>
  </conditionalFormatting>
  <conditionalFormatting sqref="BC45">
    <cfRule type="cellIs" dxfId="8568" priority="524" stopIfTrue="1" operator="equal">
      <formula>0</formula>
    </cfRule>
  </conditionalFormatting>
  <conditionalFormatting sqref="BC46">
    <cfRule type="cellIs" dxfId="8567" priority="523" stopIfTrue="1" operator="equal">
      <formula>0</formula>
    </cfRule>
  </conditionalFormatting>
  <conditionalFormatting sqref="BC196">
    <cfRule type="cellIs" dxfId="8566" priority="522" stopIfTrue="1" operator="equal">
      <formula>0</formula>
    </cfRule>
  </conditionalFormatting>
  <conditionalFormatting sqref="BC318">
    <cfRule type="cellIs" dxfId="8565" priority="538" stopIfTrue="1" operator="equal">
      <formula>0</formula>
    </cfRule>
  </conditionalFormatting>
  <conditionalFormatting sqref="BC65">
    <cfRule type="cellIs" dxfId="8564" priority="539" stopIfTrue="1" operator="equal">
      <formula>0</formula>
    </cfRule>
  </conditionalFormatting>
  <conditionalFormatting sqref="BC213">
    <cfRule type="cellIs" dxfId="8563" priority="536" stopIfTrue="1" operator="equal">
      <formula>0</formula>
    </cfRule>
  </conditionalFormatting>
  <conditionalFormatting sqref="BC77">
    <cfRule type="cellIs" dxfId="8562" priority="541" stopIfTrue="1" operator="equal">
      <formula>0</formula>
    </cfRule>
  </conditionalFormatting>
  <conditionalFormatting sqref="BC275">
    <cfRule type="cellIs" dxfId="8561" priority="535" stopIfTrue="1" operator="equal">
      <formula>0</formula>
    </cfRule>
  </conditionalFormatting>
  <conditionalFormatting sqref="BC48">
    <cfRule type="cellIs" dxfId="8560" priority="534" stopIfTrue="1" operator="equal">
      <formula>0</formula>
    </cfRule>
  </conditionalFormatting>
  <conditionalFormatting sqref="BC230">
    <cfRule type="cellIs" dxfId="8559" priority="533" stopIfTrue="1" operator="equal">
      <formula>0</formula>
    </cfRule>
  </conditionalFormatting>
  <conditionalFormatting sqref="BC231">
    <cfRule type="cellIs" dxfId="8558" priority="532" stopIfTrue="1" operator="equal">
      <formula>0</formula>
    </cfRule>
  </conditionalFormatting>
  <conditionalFormatting sqref="BC232">
    <cfRule type="cellIs" dxfId="8557" priority="531" stopIfTrue="1" operator="equal">
      <formula>0</formula>
    </cfRule>
  </conditionalFormatting>
  <conditionalFormatting sqref="BC233">
    <cfRule type="cellIs" dxfId="8556" priority="530" stopIfTrue="1" operator="equal">
      <formula>0</formula>
    </cfRule>
  </conditionalFormatting>
  <conditionalFormatting sqref="BC234">
    <cfRule type="cellIs" dxfId="8555" priority="529" stopIfTrue="1" operator="equal">
      <formula>0</formula>
    </cfRule>
  </conditionalFormatting>
  <conditionalFormatting sqref="BC235">
    <cfRule type="cellIs" dxfId="8554" priority="528" stopIfTrue="1" operator="equal">
      <formula>0</formula>
    </cfRule>
  </conditionalFormatting>
  <conditionalFormatting sqref="BC236">
    <cfRule type="cellIs" dxfId="8553" priority="527" stopIfTrue="1" operator="equal">
      <formula>0</formula>
    </cfRule>
  </conditionalFormatting>
  <conditionalFormatting sqref="BC237">
    <cfRule type="cellIs" dxfId="8552" priority="526" stopIfTrue="1" operator="equal">
      <formula>0</formula>
    </cfRule>
  </conditionalFormatting>
  <conditionalFormatting sqref="BC238">
    <cfRule type="cellIs" dxfId="8551" priority="525" stopIfTrue="1" operator="equal">
      <formula>0</formula>
    </cfRule>
  </conditionalFormatting>
  <conditionalFormatting sqref="BC89">
    <cfRule type="cellIs" dxfId="8550" priority="521" stopIfTrue="1" operator="equal">
      <formula>0</formula>
    </cfRule>
  </conditionalFormatting>
  <conditionalFormatting sqref="BC21">
    <cfRule type="cellIs" dxfId="8549" priority="520" stopIfTrue="1" operator="equal">
      <formula>0</formula>
    </cfRule>
  </conditionalFormatting>
  <conditionalFormatting sqref="BC240">
    <cfRule type="cellIs" dxfId="8548" priority="519" stopIfTrue="1" operator="equal">
      <formula>0</formula>
    </cfRule>
  </conditionalFormatting>
  <conditionalFormatting sqref="BC263">
    <cfRule type="cellIs" dxfId="8547" priority="518" stopIfTrue="1" operator="equal">
      <formula>0</formula>
    </cfRule>
  </conditionalFormatting>
  <conditionalFormatting sqref="BC285">
    <cfRule type="cellIs" dxfId="8546" priority="517" stopIfTrue="1" operator="equal">
      <formula>0</formula>
    </cfRule>
  </conditionalFormatting>
  <conditionalFormatting sqref="BC80">
    <cfRule type="cellIs" dxfId="8545" priority="516" stopIfTrue="1" operator="equal">
      <formula>0</formula>
    </cfRule>
  </conditionalFormatting>
  <conditionalFormatting sqref="BC88">
    <cfRule type="cellIs" dxfId="8544" priority="515" stopIfTrue="1" operator="equal">
      <formula>0</formula>
    </cfRule>
  </conditionalFormatting>
  <conditionalFormatting sqref="BC99">
    <cfRule type="cellIs" dxfId="8543" priority="514" stopIfTrue="1" operator="equal">
      <formula>0</formula>
    </cfRule>
  </conditionalFormatting>
  <conditionalFormatting sqref="CF212:CF214 CF319:CF327 CF343 CF351:CF352 CF345:CF348">
    <cfRule type="cellIs" dxfId="8542" priority="513" stopIfTrue="1" operator="equal">
      <formula>0</formula>
    </cfRule>
  </conditionalFormatting>
  <conditionalFormatting sqref="CF296 CF274 CF265:CF270 CF288:CF294 CF207 CF153 CF98 CF329 CF76 CF32 CF251 CF54 CF66:CF74 CF163 CF174 CF120 CF229 CF87 CF43 CF142">
    <cfRule type="cellIs" dxfId="8541" priority="512" stopIfTrue="1" operator="equal">
      <formula>0</formula>
    </cfRule>
  </conditionalFormatting>
  <conditionalFormatting sqref="CF109">
    <cfRule type="cellIs" dxfId="8540" priority="511" stopIfTrue="1" operator="equal">
      <formula>0</formula>
    </cfRule>
  </conditionalFormatting>
  <conditionalFormatting sqref="CF185">
    <cfRule type="cellIs" dxfId="8539" priority="508" stopIfTrue="1" operator="equal">
      <formula>0</formula>
    </cfRule>
  </conditionalFormatting>
  <conditionalFormatting sqref="CF201:CF205 CF185">
    <cfRule type="cellIs" dxfId="8538" priority="509" stopIfTrue="1" operator="equal">
      <formula>0</formula>
    </cfRule>
  </conditionalFormatting>
  <conditionalFormatting sqref="CF122">
    <cfRule type="cellIs" dxfId="8537" priority="510" stopIfTrue="1" operator="equal">
      <formula>0</formula>
    </cfRule>
  </conditionalFormatting>
  <conditionalFormatting sqref="CF183:CF184">
    <cfRule type="cellIs" dxfId="8536" priority="507" stopIfTrue="1" operator="equal">
      <formula>0</formula>
    </cfRule>
  </conditionalFormatting>
  <conditionalFormatting sqref="CF182">
    <cfRule type="cellIs" dxfId="8535" priority="506" stopIfTrue="1" operator="equal">
      <formula>0</formula>
    </cfRule>
  </conditionalFormatting>
  <conditionalFormatting sqref="CF175:CF181">
    <cfRule type="cellIs" dxfId="8534" priority="505" stopIfTrue="1" operator="equal">
      <formula>0</formula>
    </cfRule>
  </conditionalFormatting>
  <conditionalFormatting sqref="CF31">
    <cfRule type="cellIs" dxfId="8533" priority="504" stopIfTrue="1" operator="equal">
      <formula>0</formula>
    </cfRule>
  </conditionalFormatting>
  <conditionalFormatting sqref="CF33:CF42">
    <cfRule type="cellIs" dxfId="8532" priority="503" stopIfTrue="1" operator="equal">
      <formula>0</formula>
    </cfRule>
  </conditionalFormatting>
  <conditionalFormatting sqref="CF44 CF53 CF46:CF51">
    <cfRule type="cellIs" dxfId="8531" priority="502" stopIfTrue="1" operator="equal">
      <formula>0</formula>
    </cfRule>
  </conditionalFormatting>
  <conditionalFormatting sqref="CF57:CF64">
    <cfRule type="cellIs" dxfId="8530" priority="501" stopIfTrue="1" operator="equal">
      <formula>0</formula>
    </cfRule>
  </conditionalFormatting>
  <conditionalFormatting sqref="CF75">
    <cfRule type="cellIs" dxfId="8529" priority="500" stopIfTrue="1" operator="equal">
      <formula>0</formula>
    </cfRule>
  </conditionalFormatting>
  <conditionalFormatting sqref="CF78:CF81">
    <cfRule type="cellIs" dxfId="8528" priority="499" stopIfTrue="1" operator="equal">
      <formula>0</formula>
    </cfRule>
  </conditionalFormatting>
  <conditionalFormatting sqref="CF155:CF156">
    <cfRule type="cellIs" dxfId="8527" priority="498" stopIfTrue="1" operator="equal">
      <formula>0</formula>
    </cfRule>
  </conditionalFormatting>
  <conditionalFormatting sqref="CF173">
    <cfRule type="cellIs" dxfId="8526" priority="497" stopIfTrue="1" operator="equal">
      <formula>0</formula>
    </cfRule>
  </conditionalFormatting>
  <conditionalFormatting sqref="CF186:CF195">
    <cfRule type="cellIs" dxfId="8525" priority="496" stopIfTrue="1" operator="equal">
      <formula>0</formula>
    </cfRule>
  </conditionalFormatting>
  <conditionalFormatting sqref="CF206">
    <cfRule type="cellIs" dxfId="8524" priority="495" stopIfTrue="1" operator="equal">
      <formula>0</formula>
    </cfRule>
  </conditionalFormatting>
  <conditionalFormatting sqref="CF215 CF208:CF209">
    <cfRule type="cellIs" dxfId="8523" priority="494" stopIfTrue="1" operator="equal">
      <formula>0</formula>
    </cfRule>
  </conditionalFormatting>
  <conditionalFormatting sqref="CF226:CF227 CF217:CF222">
    <cfRule type="cellIs" dxfId="8522" priority="493" stopIfTrue="1" operator="equal">
      <formula>0</formula>
    </cfRule>
  </conditionalFormatting>
  <conditionalFormatting sqref="CF271:CF273">
    <cfRule type="cellIs" dxfId="8521" priority="492" stopIfTrue="1" operator="equal">
      <formula>0</formula>
    </cfRule>
  </conditionalFormatting>
  <conditionalFormatting sqref="CF275">
    <cfRule type="cellIs" dxfId="8520" priority="491" stopIfTrue="1" operator="equal">
      <formula>0</formula>
    </cfRule>
  </conditionalFormatting>
  <conditionalFormatting sqref="CF295">
    <cfRule type="cellIs" dxfId="8519" priority="490" stopIfTrue="1" operator="equal">
      <formula>0</formula>
    </cfRule>
  </conditionalFormatting>
  <conditionalFormatting sqref="CF298:CF306">
    <cfRule type="cellIs" dxfId="8518" priority="489" stopIfTrue="1" operator="equal">
      <formula>0</formula>
    </cfRule>
  </conditionalFormatting>
  <conditionalFormatting sqref="CF317">
    <cfRule type="cellIs" dxfId="8517" priority="488" stopIfTrue="1" operator="equal">
      <formula>0</formula>
    </cfRule>
  </conditionalFormatting>
  <conditionalFormatting sqref="CF328">
    <cfRule type="cellIs" dxfId="8516" priority="487" stopIfTrue="1" operator="equal">
      <formula>0</formula>
    </cfRule>
  </conditionalFormatting>
  <conditionalFormatting sqref="CF330:CF339">
    <cfRule type="cellIs" dxfId="8515" priority="486" stopIfTrue="1" operator="equal">
      <formula>0</formula>
    </cfRule>
  </conditionalFormatting>
  <conditionalFormatting sqref="CF223:CF225">
    <cfRule type="cellIs" dxfId="8514" priority="485" stopIfTrue="1" operator="equal">
      <formula>0</formula>
    </cfRule>
  </conditionalFormatting>
  <conditionalFormatting sqref="CF307">
    <cfRule type="cellIs" dxfId="8513" priority="484" stopIfTrue="1" operator="equal">
      <formula>0</formula>
    </cfRule>
  </conditionalFormatting>
  <conditionalFormatting sqref="CF52">
    <cfRule type="cellIs" dxfId="8512" priority="483" stopIfTrue="1" operator="equal">
      <formula>0</formula>
    </cfRule>
  </conditionalFormatting>
  <conditionalFormatting sqref="CF45">
    <cfRule type="cellIs" dxfId="8511" priority="482" stopIfTrue="1" operator="equal">
      <formula>0</formula>
    </cfRule>
  </conditionalFormatting>
  <conditionalFormatting sqref="CF308:CF316">
    <cfRule type="cellIs" dxfId="8510" priority="481" stopIfTrue="1" operator="equal">
      <formula>0</formula>
    </cfRule>
  </conditionalFormatting>
  <conditionalFormatting sqref="CF22:CF29">
    <cfRule type="cellIs" dxfId="8509" priority="477" stopIfTrue="1" operator="equal">
      <formula>0</formula>
    </cfRule>
  </conditionalFormatting>
  <conditionalFormatting sqref="CF211">
    <cfRule type="cellIs" dxfId="8508" priority="480" stopIfTrue="1" operator="equal">
      <formula>0</formula>
    </cfRule>
  </conditionalFormatting>
  <conditionalFormatting sqref="CF30">
    <cfRule type="cellIs" dxfId="8507" priority="479" stopIfTrue="1" operator="equal">
      <formula>0</formula>
    </cfRule>
  </conditionalFormatting>
  <conditionalFormatting sqref="CF197">
    <cfRule type="cellIs" dxfId="8506" priority="474" stopIfTrue="1" operator="equal">
      <formula>0</formula>
    </cfRule>
  </conditionalFormatting>
  <conditionalFormatting sqref="CF88">
    <cfRule type="cellIs" dxfId="8505" priority="462" stopIfTrue="1" operator="equal">
      <formula>0</formula>
    </cfRule>
  </conditionalFormatting>
  <conditionalFormatting sqref="CF196">
    <cfRule type="cellIs" dxfId="8504" priority="461" stopIfTrue="1" operator="equal">
      <formula>0</formula>
    </cfRule>
  </conditionalFormatting>
  <conditionalFormatting sqref="CF318">
    <cfRule type="cellIs" dxfId="8503" priority="471" stopIfTrue="1" operator="equal">
      <formula>0</formula>
    </cfRule>
  </conditionalFormatting>
  <conditionalFormatting sqref="CF341">
    <cfRule type="cellIs" dxfId="8502" priority="469" stopIfTrue="1" operator="equal">
      <formula>0</formula>
    </cfRule>
  </conditionalFormatting>
  <conditionalFormatting sqref="CF65">
    <cfRule type="cellIs" dxfId="8501" priority="472" stopIfTrue="1" operator="equal">
      <formula>0</formula>
    </cfRule>
  </conditionalFormatting>
  <conditionalFormatting sqref="CF164">
    <cfRule type="cellIs" dxfId="8500" priority="470" stopIfTrue="1" operator="equal">
      <formula>0</formula>
    </cfRule>
  </conditionalFormatting>
  <conditionalFormatting sqref="CF96">
    <cfRule type="cellIs" dxfId="8499" priority="478" stopIfTrue="1" operator="equal">
      <formula>0</formula>
    </cfRule>
  </conditionalFormatting>
  <conditionalFormatting sqref="CF241:CF250">
    <cfRule type="cellIs" dxfId="8498" priority="466" stopIfTrue="1" operator="equal">
      <formula>0</formula>
    </cfRule>
  </conditionalFormatting>
  <conditionalFormatting sqref="CF89">
    <cfRule type="cellIs" dxfId="8497" priority="476" stopIfTrue="1" operator="equal">
      <formula>0</formula>
    </cfRule>
  </conditionalFormatting>
  <conditionalFormatting sqref="CF91:CF95">
    <cfRule type="cellIs" dxfId="8496" priority="475" stopIfTrue="1" operator="equal">
      <formula>0</formula>
    </cfRule>
  </conditionalFormatting>
  <conditionalFormatting sqref="CF286">
    <cfRule type="cellIs" dxfId="8495" priority="458" stopIfTrue="1" operator="equal">
      <formula>0</formula>
    </cfRule>
  </conditionalFormatting>
  <conditionalFormatting sqref="CF230:CF239">
    <cfRule type="cellIs" dxfId="8494" priority="467" stopIfTrue="1" operator="equal">
      <formula>0</formula>
    </cfRule>
  </conditionalFormatting>
  <conditionalFormatting sqref="CF216">
    <cfRule type="cellIs" dxfId="8493" priority="468" stopIfTrue="1" operator="equal">
      <formula>0</formula>
    </cfRule>
  </conditionalFormatting>
  <conditionalFormatting sqref="CF252:CF262">
    <cfRule type="cellIs" dxfId="8492" priority="465" stopIfTrue="1" operator="equal">
      <formula>0</formula>
    </cfRule>
  </conditionalFormatting>
  <conditionalFormatting sqref="CF264">
    <cfRule type="cellIs" dxfId="8491" priority="464" stopIfTrue="1" operator="equal">
      <formula>0</formula>
    </cfRule>
  </conditionalFormatting>
  <conditionalFormatting sqref="CF277">
    <cfRule type="cellIs" dxfId="8490" priority="463" stopIfTrue="1" operator="equal">
      <formula>0</formula>
    </cfRule>
  </conditionalFormatting>
  <conditionalFormatting sqref="CF278:CF284">
    <cfRule type="cellIs" dxfId="8489" priority="460" stopIfTrue="1" operator="equal">
      <formula>0</formula>
    </cfRule>
  </conditionalFormatting>
  <conditionalFormatting sqref="CF228">
    <cfRule type="cellIs" dxfId="8488" priority="459" stopIfTrue="1" operator="equal">
      <formula>0</formula>
    </cfRule>
  </conditionalFormatting>
  <conditionalFormatting sqref="CF21">
    <cfRule type="cellIs" dxfId="8487" priority="457" stopIfTrue="1" operator="equal">
      <formula>0</formula>
    </cfRule>
  </conditionalFormatting>
  <conditionalFormatting sqref="CF240">
    <cfRule type="cellIs" dxfId="8486" priority="456" stopIfTrue="1" operator="equal">
      <formula>0</formula>
    </cfRule>
  </conditionalFormatting>
  <conditionalFormatting sqref="CF263">
    <cfRule type="cellIs" dxfId="8485" priority="455" stopIfTrue="1" operator="equal">
      <formula>0</formula>
    </cfRule>
  </conditionalFormatting>
  <conditionalFormatting sqref="CF276">
    <cfRule type="cellIs" dxfId="8484" priority="454" stopIfTrue="1" operator="equal">
      <formula>0</formula>
    </cfRule>
  </conditionalFormatting>
  <conditionalFormatting sqref="CF285">
    <cfRule type="cellIs" dxfId="8483" priority="453" stopIfTrue="1" operator="equal">
      <formula>0</formula>
    </cfRule>
  </conditionalFormatting>
  <conditionalFormatting sqref="CF198">
    <cfRule type="cellIs" dxfId="8482" priority="451" stopIfTrue="1" operator="equal">
      <formula>0</formula>
    </cfRule>
  </conditionalFormatting>
  <conditionalFormatting sqref="CF55">
    <cfRule type="cellIs" dxfId="8481" priority="450" stopIfTrue="1" operator="equal">
      <formula>0</formula>
    </cfRule>
  </conditionalFormatting>
  <conditionalFormatting sqref="CF297">
    <cfRule type="cellIs" dxfId="8480" priority="449" stopIfTrue="1" operator="equal">
      <formula>0</formula>
    </cfRule>
  </conditionalFormatting>
  <conditionalFormatting sqref="CF99">
    <cfRule type="cellIs" dxfId="8479" priority="448" stopIfTrue="1" operator="equal">
      <formula>0</formula>
    </cfRule>
  </conditionalFormatting>
  <conditionalFormatting sqref="CF199">
    <cfRule type="cellIs" dxfId="8478" priority="447" stopIfTrue="1" operator="equal">
      <formula>0</formula>
    </cfRule>
  </conditionalFormatting>
  <conditionalFormatting sqref="CF287">
    <cfRule type="cellIs" dxfId="8477" priority="446" stopIfTrue="1" operator="equal">
      <formula>0</formula>
    </cfRule>
  </conditionalFormatting>
  <conditionalFormatting sqref="CF210">
    <cfRule type="cellIs" dxfId="8476" priority="445" stopIfTrue="1" operator="equal">
      <formula>0</formula>
    </cfRule>
  </conditionalFormatting>
  <conditionalFormatting sqref="CF82">
    <cfRule type="cellIs" dxfId="8475" priority="444" stopIfTrue="1" operator="equal">
      <formula>0</formula>
    </cfRule>
  </conditionalFormatting>
  <conditionalFormatting sqref="P210">
    <cfRule type="cellIs" dxfId="8474" priority="443" stopIfTrue="1" operator="equal">
      <formula>0</formula>
    </cfRule>
  </conditionalFormatting>
  <conditionalFormatting sqref="Q210">
    <cfRule type="cellIs" dxfId="8473" priority="442" stopIfTrue="1" operator="equal">
      <formula>0</formula>
    </cfRule>
  </conditionalFormatting>
  <conditionalFormatting sqref="P275">
    <cfRule type="cellIs" dxfId="8472" priority="441" stopIfTrue="1" operator="equal">
      <formula>0</formula>
    </cfRule>
  </conditionalFormatting>
  <conditionalFormatting sqref="T146:T147">
    <cfRule type="cellIs" dxfId="8471" priority="440" stopIfTrue="1" operator="equal">
      <formula>0</formula>
    </cfRule>
  </conditionalFormatting>
  <conditionalFormatting sqref="AR22">
    <cfRule type="cellIs" dxfId="8470" priority="439" stopIfTrue="1" operator="equal">
      <formula>0</formula>
    </cfRule>
  </conditionalFormatting>
  <conditionalFormatting sqref="AQ22">
    <cfRule type="cellIs" dxfId="8469" priority="438" stopIfTrue="1" operator="equal">
      <formula>0</formula>
    </cfRule>
  </conditionalFormatting>
  <conditionalFormatting sqref="AR200">
    <cfRule type="cellIs" dxfId="8468" priority="437" stopIfTrue="1" operator="equal">
      <formula>0</formula>
    </cfRule>
  </conditionalFormatting>
  <conditionalFormatting sqref="BT297:BW297">
    <cfRule type="cellIs" dxfId="8467" priority="436" stopIfTrue="1" operator="equal">
      <formula>0</formula>
    </cfRule>
  </conditionalFormatting>
  <conditionalFormatting sqref="BU199">
    <cfRule type="cellIs" dxfId="8466" priority="435" stopIfTrue="1" operator="equal">
      <formula>0</formula>
    </cfRule>
  </conditionalFormatting>
  <conditionalFormatting sqref="BM210:BP210">
    <cfRule type="cellIs" dxfId="8465" priority="434" stopIfTrue="1" operator="equal">
      <formula>0</formula>
    </cfRule>
  </conditionalFormatting>
  <conditionalFormatting sqref="BK210:BL210">
    <cfRule type="cellIs" dxfId="8464" priority="433" stopIfTrue="1" operator="equal">
      <formula>0</formula>
    </cfRule>
  </conditionalFormatting>
  <conditionalFormatting sqref="BQ210">
    <cfRule type="cellIs" dxfId="8463" priority="432" stopIfTrue="1" operator="equal">
      <formula>0</formula>
    </cfRule>
  </conditionalFormatting>
  <conditionalFormatting sqref="BL80">
    <cfRule type="cellIs" dxfId="8462" priority="431" stopIfTrue="1" operator="equal">
      <formula>0</formula>
    </cfRule>
  </conditionalFormatting>
  <conditionalFormatting sqref="P218">
    <cfRule type="cellIs" dxfId="8461" priority="430" stopIfTrue="1" operator="equal">
      <formula>0</formula>
    </cfRule>
  </conditionalFormatting>
  <conditionalFormatting sqref="CG56">
    <cfRule type="cellIs" dxfId="8460" priority="429" stopIfTrue="1" operator="equal">
      <formula>0</formula>
    </cfRule>
  </conditionalFormatting>
  <conditionalFormatting sqref="CE56">
    <cfRule type="cellIs" dxfId="8459" priority="428" stopIfTrue="1" operator="equal">
      <formula>0</formula>
    </cfRule>
  </conditionalFormatting>
  <conditionalFormatting sqref="CH56:CJ56">
    <cfRule type="cellIs" dxfId="8458" priority="427" stopIfTrue="1" operator="equal">
      <formula>0</formula>
    </cfRule>
  </conditionalFormatting>
  <conditionalFormatting sqref="CF56">
    <cfRule type="cellIs" dxfId="8457" priority="426" stopIfTrue="1" operator="equal">
      <formula>0</formula>
    </cfRule>
  </conditionalFormatting>
  <conditionalFormatting sqref="BL147">
    <cfRule type="cellIs" dxfId="8456" priority="425" stopIfTrue="1" operator="equal">
      <formula>0</formula>
    </cfRule>
  </conditionalFormatting>
  <conditionalFormatting sqref="CC147:CE147">
    <cfRule type="cellIs" dxfId="8455" priority="424" stopIfTrue="1" operator="equal">
      <formula>0</formula>
    </cfRule>
  </conditionalFormatting>
  <conditionalFormatting sqref="CJ147">
    <cfRule type="cellIs" dxfId="8454" priority="423" stopIfTrue="1" operator="equal">
      <formula>0</formula>
    </cfRule>
  </conditionalFormatting>
  <conditionalFormatting sqref="CG200">
    <cfRule type="cellIs" dxfId="8453" priority="422" stopIfTrue="1" operator="equal">
      <formula>0</formula>
    </cfRule>
  </conditionalFormatting>
  <conditionalFormatting sqref="CH200:CJ200">
    <cfRule type="cellIs" dxfId="8452" priority="421" stopIfTrue="1" operator="equal">
      <formula>0</formula>
    </cfRule>
  </conditionalFormatting>
  <conditionalFormatting sqref="CE200">
    <cfRule type="cellIs" dxfId="8451" priority="420" stopIfTrue="1" operator="equal">
      <formula>0</formula>
    </cfRule>
  </conditionalFormatting>
  <conditionalFormatting sqref="CD200">
    <cfRule type="cellIs" dxfId="8450" priority="419" stopIfTrue="1" operator="equal">
      <formula>0</formula>
    </cfRule>
  </conditionalFormatting>
  <conditionalFormatting sqref="CC200">
    <cfRule type="cellIs" dxfId="8449" priority="418" stopIfTrue="1" operator="equal">
      <formula>0</formula>
    </cfRule>
  </conditionalFormatting>
  <conditionalFormatting sqref="CF200">
    <cfRule type="cellIs" dxfId="8448" priority="417" stopIfTrue="1" operator="equal">
      <formula>0</formula>
    </cfRule>
  </conditionalFormatting>
  <conditionalFormatting sqref="H218">
    <cfRule type="cellIs" dxfId="8447" priority="416" stopIfTrue="1" operator="equal">
      <formula>0</formula>
    </cfRule>
  </conditionalFormatting>
  <conditionalFormatting sqref="BL82">
    <cfRule type="cellIs" dxfId="8446" priority="415" stopIfTrue="1" operator="equal">
      <formula>0</formula>
    </cfRule>
  </conditionalFormatting>
  <conditionalFormatting sqref="BR185 BR195">
    <cfRule type="cellIs" dxfId="8445" priority="404" stopIfTrue="1" operator="equal">
      <formula>0</formula>
    </cfRule>
  </conditionalFormatting>
  <conditionalFormatting sqref="BR306">
    <cfRule type="cellIs" dxfId="8444" priority="392" stopIfTrue="1" operator="equal">
      <formula>0</formula>
    </cfRule>
  </conditionalFormatting>
  <conditionalFormatting sqref="BR185 BR200:BR205">
    <cfRule type="cellIs" dxfId="8443" priority="405" stopIfTrue="1" operator="equal">
      <formula>0</formula>
    </cfRule>
  </conditionalFormatting>
  <conditionalFormatting sqref="BR19">
    <cfRule type="cellIs" dxfId="8442" priority="410" stopIfTrue="1" operator="equal">
      <formula>0</formula>
    </cfRule>
  </conditionalFormatting>
  <conditionalFormatting sqref="BR142 BR130 BR42:BR43 BR47:BR52 BR20 BR81:BR83 BR87 BR229 BR239 BR56:BR62 BR120:BR121 BR174 BR163 BR273:BR274 BR264:BR270 BR54 BR250:BR251 BR32 BR66:BR76 BR328 BR153 BR207 BR64 BR96:BR98 BR155:BR160 BR286:BR296">
    <cfRule type="cellIs" dxfId="8441" priority="413" stopIfTrue="1" operator="equal">
      <formula>0</formula>
    </cfRule>
  </conditionalFormatting>
  <conditionalFormatting sqref="BR109">
    <cfRule type="cellIs" dxfId="8440" priority="408" stopIfTrue="1" operator="equal">
      <formula>0</formula>
    </cfRule>
  </conditionalFormatting>
  <conditionalFormatting sqref="BR12:BR18 BR241:BR249 BR319:BR327">
    <cfRule type="cellIs" dxfId="8439" priority="414" stopIfTrue="1" operator="equal">
      <formula>0</formula>
    </cfRule>
  </conditionalFormatting>
  <conditionalFormatting sqref="BR85">
    <cfRule type="cellIs" dxfId="8438" priority="412" stopIfTrue="1" operator="equal">
      <formula>0</formula>
    </cfRule>
  </conditionalFormatting>
  <conditionalFormatting sqref="BR86">
    <cfRule type="cellIs" dxfId="8437" priority="411" stopIfTrue="1" operator="equal">
      <formula>0</formula>
    </cfRule>
  </conditionalFormatting>
  <conditionalFormatting sqref="BR44">
    <cfRule type="cellIs" dxfId="8436" priority="409" stopIfTrue="1" operator="equal">
      <formula>0</formula>
    </cfRule>
  </conditionalFormatting>
  <conditionalFormatting sqref="BR122">
    <cfRule type="cellIs" dxfId="8435" priority="407" stopIfTrue="1" operator="equal">
      <formula>0</formula>
    </cfRule>
  </conditionalFormatting>
  <conditionalFormatting sqref="BR183:BR184">
    <cfRule type="cellIs" dxfId="8434" priority="397" stopIfTrue="1" operator="equal">
      <formula>0</formula>
    </cfRule>
  </conditionalFormatting>
  <conditionalFormatting sqref="BR162">
    <cfRule type="cellIs" dxfId="8433" priority="400" stopIfTrue="1" operator="equal">
      <formula>0</formula>
    </cfRule>
  </conditionalFormatting>
  <conditionalFormatting sqref="BR275 BR277:BR280 BR282:BR284">
    <cfRule type="cellIs" dxfId="8432" priority="406" stopIfTrue="1" operator="equal">
      <formula>0</formula>
    </cfRule>
  </conditionalFormatting>
  <conditionalFormatting sqref="BR128">
    <cfRule type="cellIs" dxfId="8431" priority="403" stopIfTrue="1" operator="equal">
      <formula>0</formula>
    </cfRule>
  </conditionalFormatting>
  <conditionalFormatting sqref="BR129">
    <cfRule type="cellIs" dxfId="8430" priority="402" stopIfTrue="1" operator="equal">
      <formula>0</formula>
    </cfRule>
  </conditionalFormatting>
  <conditionalFormatting sqref="BR151">
    <cfRule type="cellIs" dxfId="8429" priority="401" stopIfTrue="1" operator="equal">
      <formula>0</formula>
    </cfRule>
  </conditionalFormatting>
  <conditionalFormatting sqref="BR171 BR173">
    <cfRule type="cellIs" dxfId="8428" priority="399" stopIfTrue="1" operator="equal">
      <formula>0</formula>
    </cfRule>
  </conditionalFormatting>
  <conditionalFormatting sqref="BR164:BR170">
    <cfRule type="cellIs" dxfId="8427" priority="398" stopIfTrue="1" operator="equal">
      <formula>0</formula>
    </cfRule>
  </conditionalFormatting>
  <conditionalFormatting sqref="BR186:BR194">
    <cfRule type="cellIs" dxfId="8426" priority="396" stopIfTrue="1" operator="equal">
      <formula>0</formula>
    </cfRule>
  </conditionalFormatting>
  <conditionalFormatting sqref="BR172">
    <cfRule type="cellIs" dxfId="8425" priority="389" stopIfTrue="1" operator="equal">
      <formula>0</formula>
    </cfRule>
  </conditionalFormatting>
  <conditionalFormatting sqref="BR119">
    <cfRule type="cellIs" dxfId="8424" priority="388" stopIfTrue="1" operator="equal">
      <formula>0</formula>
    </cfRule>
  </conditionalFormatting>
  <conditionalFormatting sqref="BR79">
    <cfRule type="cellIs" dxfId="8423" priority="387" stopIfTrue="1" operator="equal">
      <formula>0</formula>
    </cfRule>
  </conditionalFormatting>
  <conditionalFormatting sqref="BR261:BR262">
    <cfRule type="cellIs" dxfId="8422" priority="395" stopIfTrue="1" operator="equal">
      <formula>0</formula>
    </cfRule>
  </conditionalFormatting>
  <conditionalFormatting sqref="BR260">
    <cfRule type="cellIs" dxfId="8421" priority="394" stopIfTrue="1" operator="equal">
      <formula>0</formula>
    </cfRule>
  </conditionalFormatting>
  <conditionalFormatting sqref="BR271">
    <cfRule type="cellIs" dxfId="8420" priority="393" stopIfTrue="1" operator="equal">
      <formula>0</formula>
    </cfRule>
  </conditionalFormatting>
  <conditionalFormatting sqref="BR63">
    <cfRule type="cellIs" dxfId="8419" priority="391" stopIfTrue="1" operator="equal">
      <formula>0</formula>
    </cfRule>
  </conditionalFormatting>
  <conditionalFormatting sqref="BR84">
    <cfRule type="cellIs" dxfId="8418" priority="390" stopIfTrue="1" operator="equal">
      <formula>0</formula>
    </cfRule>
  </conditionalFormatting>
  <conditionalFormatting sqref="BR177:BR181">
    <cfRule type="cellIs" dxfId="8417" priority="385" stopIfTrue="1" operator="equal">
      <formula>0</formula>
    </cfRule>
  </conditionalFormatting>
  <conditionalFormatting sqref="BR317">
    <cfRule type="cellIs" dxfId="8416" priority="386" stopIfTrue="1" operator="equal">
      <formula>0</formula>
    </cfRule>
  </conditionalFormatting>
  <conditionalFormatting sqref="BR149">
    <cfRule type="cellIs" dxfId="8415" priority="383" stopIfTrue="1" operator="equal">
      <formula>0</formula>
    </cfRule>
  </conditionalFormatting>
  <conditionalFormatting sqref="BR150">
    <cfRule type="cellIs" dxfId="8414" priority="384" stopIfTrue="1" operator="equal">
      <formula>0</formula>
    </cfRule>
  </conditionalFormatting>
  <conditionalFormatting sqref="BR230:BR235">
    <cfRule type="cellIs" dxfId="8413" priority="382" stopIfTrue="1" operator="equal">
      <formula>0</formula>
    </cfRule>
  </conditionalFormatting>
  <conditionalFormatting sqref="BR307">
    <cfRule type="cellIs" dxfId="8412" priority="381" stopIfTrue="1" operator="equal">
      <formula>0</formula>
    </cfRule>
  </conditionalFormatting>
  <conditionalFormatting sqref="BR45">
    <cfRule type="cellIs" dxfId="8411" priority="380" stopIfTrue="1" operator="equal">
      <formula>0</formula>
    </cfRule>
  </conditionalFormatting>
  <conditionalFormatting sqref="BR308:BR316">
    <cfRule type="cellIs" dxfId="8410" priority="379" stopIfTrue="1" operator="equal">
      <formula>0</formula>
    </cfRule>
  </conditionalFormatting>
  <conditionalFormatting sqref="BR118">
    <cfRule type="cellIs" dxfId="8409" priority="378" stopIfTrue="1" operator="equal">
      <formula>0</formula>
    </cfRule>
  </conditionalFormatting>
  <conditionalFormatting sqref="BR100:BR106">
    <cfRule type="cellIs" dxfId="8408" priority="377" stopIfTrue="1" operator="equal">
      <formula>0</formula>
    </cfRule>
  </conditionalFormatting>
  <conditionalFormatting sqref="BR30">
    <cfRule type="cellIs" dxfId="8407" priority="376" stopIfTrue="1" operator="equal">
      <formula>0</formula>
    </cfRule>
  </conditionalFormatting>
  <conditionalFormatting sqref="BR182">
    <cfRule type="cellIs" dxfId="8406" priority="375" stopIfTrue="1" operator="equal">
      <formula>0</formula>
    </cfRule>
  </conditionalFormatting>
  <conditionalFormatting sqref="BR90:BR95">
    <cfRule type="cellIs" dxfId="8405" priority="371" stopIfTrue="1" operator="equal">
      <formula>0</formula>
    </cfRule>
  </conditionalFormatting>
  <conditionalFormatting sqref="BR53">
    <cfRule type="cellIs" dxfId="8404" priority="374" stopIfTrue="1" operator="equal">
      <formula>0</formula>
    </cfRule>
  </conditionalFormatting>
  <conditionalFormatting sqref="BR206">
    <cfRule type="cellIs" dxfId="8403" priority="373" stopIfTrue="1" operator="equal">
      <formula>0</formula>
    </cfRule>
  </conditionalFormatting>
  <conditionalFormatting sqref="BR77">
    <cfRule type="cellIs" dxfId="8402" priority="372" stopIfTrue="1" operator="equal">
      <formula>0</formula>
    </cfRule>
  </conditionalFormatting>
  <conditionalFormatting sqref="BR110:BR117">
    <cfRule type="cellIs" dxfId="8401" priority="370" stopIfTrue="1" operator="equal">
      <formula>0</formula>
    </cfRule>
  </conditionalFormatting>
  <conditionalFormatting sqref="BR197">
    <cfRule type="cellIs" dxfId="8400" priority="369" stopIfTrue="1" operator="equal">
      <formula>0</formula>
    </cfRule>
  </conditionalFormatting>
  <conditionalFormatting sqref="BR65">
    <cfRule type="cellIs" dxfId="8399" priority="368" stopIfTrue="1" operator="equal">
      <formula>0</formula>
    </cfRule>
  </conditionalFormatting>
  <conditionalFormatting sqref="BR318">
    <cfRule type="cellIs" dxfId="8398" priority="367" stopIfTrue="1" operator="equal">
      <formula>0</formula>
    </cfRule>
  </conditionalFormatting>
  <conditionalFormatting sqref="BR46">
    <cfRule type="cellIs" dxfId="8397" priority="366" stopIfTrue="1" operator="equal">
      <formula>0</formula>
    </cfRule>
  </conditionalFormatting>
  <conditionalFormatting sqref="BR88">
    <cfRule type="cellIs" dxfId="8396" priority="365" stopIfTrue="1" operator="equal">
      <formula>0</formula>
    </cfRule>
  </conditionalFormatting>
  <conditionalFormatting sqref="BR196">
    <cfRule type="cellIs" dxfId="8395" priority="364" stopIfTrue="1" operator="equal">
      <formula>0</formula>
    </cfRule>
  </conditionalFormatting>
  <conditionalFormatting sqref="BR285">
    <cfRule type="cellIs" dxfId="8394" priority="363" stopIfTrue="1" operator="equal">
      <formula>0</formula>
    </cfRule>
  </conditionalFormatting>
  <conditionalFormatting sqref="BR21">
    <cfRule type="cellIs" dxfId="8393" priority="362" stopIfTrue="1" operator="equal">
      <formula>0</formula>
    </cfRule>
  </conditionalFormatting>
  <conditionalFormatting sqref="BR263">
    <cfRule type="cellIs" dxfId="8392" priority="361" stopIfTrue="1" operator="equal">
      <formula>0</formula>
    </cfRule>
  </conditionalFormatting>
  <conditionalFormatting sqref="BR240">
    <cfRule type="cellIs" dxfId="8391" priority="360" stopIfTrue="1" operator="equal">
      <formula>0</formula>
    </cfRule>
  </conditionalFormatting>
  <conditionalFormatting sqref="BR22">
    <cfRule type="cellIs" dxfId="8390" priority="352" stopIfTrue="1" operator="equal">
      <formula>0</formula>
    </cfRule>
  </conditionalFormatting>
  <conditionalFormatting sqref="BR212:BR215">
    <cfRule type="cellIs" dxfId="8389" priority="359" stopIfTrue="1" operator="equal">
      <formula>0</formula>
    </cfRule>
  </conditionalFormatting>
  <conditionalFormatting sqref="BR218:BR220 BR222:BR224 BR226:BR228">
    <cfRule type="cellIs" dxfId="8388" priority="357" stopIfTrue="1" operator="equal">
      <formula>0</formula>
    </cfRule>
  </conditionalFormatting>
  <conditionalFormatting sqref="BR208:BR209">
    <cfRule type="cellIs" dxfId="8387" priority="358" stopIfTrue="1" operator="equal">
      <formula>0</formula>
    </cfRule>
  </conditionalFormatting>
  <conditionalFormatting sqref="BR221">
    <cfRule type="cellIs" dxfId="8386" priority="356" stopIfTrue="1" operator="equal">
      <formula>0</formula>
    </cfRule>
  </conditionalFormatting>
  <conditionalFormatting sqref="BR211">
    <cfRule type="cellIs" dxfId="8385" priority="355" stopIfTrue="1" operator="equal">
      <formula>0</formula>
    </cfRule>
  </conditionalFormatting>
  <conditionalFormatting sqref="BR225">
    <cfRule type="cellIs" dxfId="8384" priority="354" stopIfTrue="1" operator="equal">
      <formula>0</formula>
    </cfRule>
  </conditionalFormatting>
  <conditionalFormatting sqref="BR80">
    <cfRule type="cellIs" dxfId="8383" priority="353" stopIfTrue="1" operator="equal">
      <formula>0</formula>
    </cfRule>
  </conditionalFormatting>
  <conditionalFormatting sqref="BR216">
    <cfRule type="cellIs" dxfId="8382" priority="351" stopIfTrue="1" operator="equal">
      <formula>0</formula>
    </cfRule>
  </conditionalFormatting>
  <conditionalFormatting sqref="BR175:BR176">
    <cfRule type="cellIs" dxfId="8381" priority="350" stopIfTrue="1" operator="equal">
      <formula>0</formula>
    </cfRule>
  </conditionalFormatting>
  <conditionalFormatting sqref="BR99">
    <cfRule type="cellIs" dxfId="8380" priority="349" stopIfTrue="1" operator="equal">
      <formula>0</formula>
    </cfRule>
  </conditionalFormatting>
  <conditionalFormatting sqref="BR147">
    <cfRule type="cellIs" dxfId="8379" priority="346" stopIfTrue="1" operator="equal">
      <formula>0</formula>
    </cfRule>
  </conditionalFormatting>
  <conditionalFormatting sqref="BJ146">
    <cfRule type="cellIs" dxfId="8378" priority="344" stopIfTrue="1" operator="equal">
      <formula>0</formula>
    </cfRule>
  </conditionalFormatting>
  <conditionalFormatting sqref="BR210">
    <cfRule type="cellIs" dxfId="8377" priority="348" stopIfTrue="1" operator="equal">
      <formula>0</formula>
    </cfRule>
  </conditionalFormatting>
  <conditionalFormatting sqref="BR297">
    <cfRule type="cellIs" dxfId="8376" priority="347" stopIfTrue="1" operator="equal">
      <formula>0</formula>
    </cfRule>
  </conditionalFormatting>
  <conditionalFormatting sqref="BR238">
    <cfRule type="cellIs" dxfId="8375" priority="345" stopIfTrue="1" operator="equal">
      <formula>0</formula>
    </cfRule>
  </conditionalFormatting>
  <conditionalFormatting sqref="BJ142">
    <cfRule type="cellIs" dxfId="8374" priority="343" stopIfTrue="1" operator="equal">
      <formula>0</formula>
    </cfRule>
  </conditionalFormatting>
  <conditionalFormatting sqref="CB146">
    <cfRule type="cellIs" dxfId="8373" priority="342" stopIfTrue="1" operator="equal">
      <formula>0</formula>
    </cfRule>
  </conditionalFormatting>
  <conditionalFormatting sqref="CB142">
    <cfRule type="cellIs" dxfId="8372" priority="341" stopIfTrue="1" operator="equal">
      <formula>0</formula>
    </cfRule>
  </conditionalFormatting>
  <conditionalFormatting sqref="BR146">
    <cfRule type="cellIs" dxfId="8371" priority="340" stopIfTrue="1" operator="equal">
      <formula>0</formula>
    </cfRule>
  </conditionalFormatting>
  <conditionalFormatting sqref="BL146">
    <cfRule type="cellIs" dxfId="8370" priority="339" stopIfTrue="1" operator="equal">
      <formula>0</formula>
    </cfRule>
  </conditionalFormatting>
  <conditionalFormatting sqref="CI213">
    <cfRule type="cellIs" dxfId="8369" priority="338" stopIfTrue="1" operator="equal">
      <formula>0</formula>
    </cfRule>
  </conditionalFormatting>
  <conditionalFormatting sqref="BR89">
    <cfRule type="cellIs" dxfId="8368" priority="337" stopIfTrue="1" operator="equal">
      <formula>0</formula>
    </cfRule>
  </conditionalFormatting>
  <conditionalFormatting sqref="CD99">
    <cfRule type="cellIs" dxfId="8367" priority="336" stopIfTrue="1" operator="equal">
      <formula>0</formula>
    </cfRule>
  </conditionalFormatting>
  <conditionalFormatting sqref="BK80">
    <cfRule type="cellIs" dxfId="8366" priority="335" stopIfTrue="1" operator="equal">
      <formula>0</formula>
    </cfRule>
  </conditionalFormatting>
  <conditionalFormatting sqref="BM253">
    <cfRule type="cellIs" dxfId="8365" priority="334" stopIfTrue="1" operator="equal">
      <formula>0</formula>
    </cfRule>
  </conditionalFormatting>
  <conditionalFormatting sqref="BK253">
    <cfRule type="cellIs" dxfId="8364" priority="333" stopIfTrue="1" operator="equal">
      <formula>0</formula>
    </cfRule>
  </conditionalFormatting>
  <conditionalFormatting sqref="BR252:BR253">
    <cfRule type="cellIs" dxfId="8363" priority="332" stopIfTrue="1" operator="equal">
      <formula>0</formula>
    </cfRule>
  </conditionalFormatting>
  <conditionalFormatting sqref="BR199">
    <cfRule type="cellIs" dxfId="8362" priority="331" stopIfTrue="1" operator="equal">
      <formula>0</formula>
    </cfRule>
  </conditionalFormatting>
  <conditionalFormatting sqref="BR198">
    <cfRule type="cellIs" dxfId="8361" priority="330" stopIfTrue="1" operator="equal">
      <formula>0</formula>
    </cfRule>
  </conditionalFormatting>
  <conditionalFormatting sqref="BR330">
    <cfRule type="cellIs" dxfId="8360" priority="328" stopIfTrue="1" operator="equal">
      <formula>0</formula>
    </cfRule>
  </conditionalFormatting>
  <conditionalFormatting sqref="BR329">
    <cfRule type="cellIs" dxfId="8359" priority="329" stopIfTrue="1" operator="equal">
      <formula>0</formula>
    </cfRule>
  </conditionalFormatting>
  <conditionalFormatting sqref="BU215">
    <cfRule type="cellIs" dxfId="8358" priority="327" stopIfTrue="1" operator="equal">
      <formula>0</formula>
    </cfRule>
  </conditionalFormatting>
  <conditionalFormatting sqref="O213">
    <cfRule type="cellIs" dxfId="8357" priority="326" stopIfTrue="1" operator="equal">
      <formula>0</formula>
    </cfRule>
  </conditionalFormatting>
  <conditionalFormatting sqref="Q213">
    <cfRule type="cellIs" dxfId="8356" priority="325" stopIfTrue="1" operator="equal">
      <formula>0</formula>
    </cfRule>
  </conditionalFormatting>
  <conditionalFormatting sqref="P281">
    <cfRule type="cellIs" dxfId="8355" priority="324" stopIfTrue="1" operator="equal">
      <formula>0</formula>
    </cfRule>
  </conditionalFormatting>
  <conditionalFormatting sqref="P215">
    <cfRule type="cellIs" dxfId="8354" priority="323" stopIfTrue="1" operator="equal">
      <formula>0</formula>
    </cfRule>
  </conditionalFormatting>
  <conditionalFormatting sqref="P213">
    <cfRule type="cellIs" dxfId="8353" priority="322" stopIfTrue="1" operator="equal">
      <formula>0</formula>
    </cfRule>
  </conditionalFormatting>
  <conditionalFormatting sqref="BT281:BX281">
    <cfRule type="cellIs" dxfId="8352" priority="321" stopIfTrue="1" operator="equal">
      <formula>0</formula>
    </cfRule>
  </conditionalFormatting>
  <conditionalFormatting sqref="BY281">
    <cfRule type="cellIs" dxfId="8351" priority="320" stopIfTrue="1" operator="equal">
      <formula>0</formula>
    </cfRule>
  </conditionalFormatting>
  <conditionalFormatting sqref="BP281">
    <cfRule type="cellIs" dxfId="8350" priority="318" stopIfTrue="1" operator="equal">
      <formula>0</formula>
    </cfRule>
  </conditionalFormatting>
  <conditionalFormatting sqref="BK281:BO281">
    <cfRule type="cellIs" dxfId="8349" priority="319" stopIfTrue="1" operator="equal">
      <formula>0</formula>
    </cfRule>
  </conditionalFormatting>
  <conditionalFormatting sqref="BR281">
    <cfRule type="cellIs" dxfId="8348" priority="317" stopIfTrue="1" operator="equal">
      <formula>0</formula>
    </cfRule>
  </conditionalFormatting>
  <conditionalFormatting sqref="AR238">
    <cfRule type="cellIs" dxfId="8347" priority="316" stopIfTrue="1" operator="equal">
      <formula>0</formula>
    </cfRule>
  </conditionalFormatting>
  <conditionalFormatting sqref="AZ147 BB147">
    <cfRule type="cellIs" dxfId="8346" priority="315" stopIfTrue="1" operator="equal">
      <formula>0</formula>
    </cfRule>
  </conditionalFormatting>
  <conditionalFormatting sqref="BE147">
    <cfRule type="cellIs" dxfId="8345" priority="314" stopIfTrue="1" operator="equal">
      <formula>0</formula>
    </cfRule>
  </conditionalFormatting>
  <conditionalFormatting sqref="CC342:CE342 CG342">
    <cfRule type="cellIs" dxfId="8344" priority="313" stopIfTrue="1" operator="equal">
      <formula>0</formula>
    </cfRule>
  </conditionalFormatting>
  <conditionalFormatting sqref="CH342:CJ342">
    <cfRule type="cellIs" dxfId="8343" priority="312" stopIfTrue="1" operator="equal">
      <formula>0</formula>
    </cfRule>
  </conditionalFormatting>
  <conditionalFormatting sqref="CF342">
    <cfRule type="cellIs" dxfId="8342" priority="311" stopIfTrue="1" operator="equal">
      <formula>0</formula>
    </cfRule>
  </conditionalFormatting>
  <conditionalFormatting sqref="BM213">
    <cfRule type="cellIs" dxfId="8341" priority="310" stopIfTrue="1" operator="equal">
      <formula>0</formula>
    </cfRule>
  </conditionalFormatting>
  <conditionalFormatting sqref="AI147">
    <cfRule type="cellIs" dxfId="8340" priority="309" stopIfTrue="1" operator="equal">
      <formula>0</formula>
    </cfRule>
  </conditionalFormatting>
  <conditionalFormatting sqref="CI215">
    <cfRule type="cellIs" dxfId="8339" priority="308" stopIfTrue="1" operator="equal">
      <formula>0</formula>
    </cfRule>
  </conditionalFormatting>
  <conditionalFormatting sqref="CC215:CD215">
    <cfRule type="cellIs" dxfId="8338" priority="307" stopIfTrue="1" operator="equal">
      <formula>0</formula>
    </cfRule>
  </conditionalFormatting>
  <conditionalFormatting sqref="AR212">
    <cfRule type="cellIs" dxfId="8337" priority="306" stopIfTrue="1" operator="equal">
      <formula>0</formula>
    </cfRule>
  </conditionalFormatting>
  <conditionalFormatting sqref="AW99:AX99">
    <cfRule type="cellIs" dxfId="8336" priority="303" stopIfTrue="1" operator="equal">
      <formula>0</formula>
    </cfRule>
  </conditionalFormatting>
  <conditionalFormatting sqref="AV99">
    <cfRule type="cellIs" dxfId="8335" priority="304" stopIfTrue="1" operator="equal">
      <formula>0</formula>
    </cfRule>
  </conditionalFormatting>
  <conditionalFormatting sqref="AS99 AU99">
    <cfRule type="cellIs" dxfId="8334" priority="305" stopIfTrue="1" operator="equal">
      <formula>0</formula>
    </cfRule>
  </conditionalFormatting>
  <conditionalFormatting sqref="AR99">
    <cfRule type="cellIs" dxfId="8333" priority="302" stopIfTrue="1" operator="equal">
      <formula>0</formula>
    </cfRule>
  </conditionalFormatting>
  <conditionalFormatting sqref="AQ99">
    <cfRule type="cellIs" dxfId="8332" priority="301" stopIfTrue="1" operator="equal">
      <formula>0</formula>
    </cfRule>
  </conditionalFormatting>
  <conditionalFormatting sqref="AT99">
    <cfRule type="cellIs" dxfId="8331" priority="300" stopIfTrue="1" operator="equal">
      <formula>0</formula>
    </cfRule>
  </conditionalFormatting>
  <conditionalFormatting sqref="AS218">
    <cfRule type="cellIs" dxfId="8330" priority="299" stopIfTrue="1" operator="equal">
      <formula>0</formula>
    </cfRule>
  </conditionalFormatting>
  <conditionalFormatting sqref="AR218">
    <cfRule type="cellIs" dxfId="8329" priority="298" stopIfTrue="1" operator="equal">
      <formula>0</formula>
    </cfRule>
  </conditionalFormatting>
  <conditionalFormatting sqref="CA238">
    <cfRule type="cellIs" dxfId="8328" priority="297" stopIfTrue="1" operator="equal">
      <formula>0</formula>
    </cfRule>
  </conditionalFormatting>
  <conditionalFormatting sqref="BU238">
    <cfRule type="cellIs" dxfId="8327" priority="296" stopIfTrue="1" operator="equal">
      <formula>0</formula>
    </cfRule>
  </conditionalFormatting>
  <conditionalFormatting sqref="AR253">
    <cfRule type="cellIs" dxfId="8326" priority="295" stopIfTrue="1" operator="equal">
      <formula>0</formula>
    </cfRule>
  </conditionalFormatting>
  <conditionalFormatting sqref="AY55">
    <cfRule type="cellIs" dxfId="8325" priority="294" stopIfTrue="1" operator="equal">
      <formula>0</formula>
    </cfRule>
  </conditionalFormatting>
  <conditionalFormatting sqref="BE55">
    <cfRule type="cellIs" dxfId="8324" priority="293" stopIfTrue="1" operator="equal">
      <formula>0</formula>
    </cfRule>
  </conditionalFormatting>
  <conditionalFormatting sqref="BD55">
    <cfRule type="cellIs" dxfId="8323" priority="292" stopIfTrue="1" operator="equal">
      <formula>0</formula>
    </cfRule>
  </conditionalFormatting>
  <conditionalFormatting sqref="BB55">
    <cfRule type="cellIs" dxfId="8322" priority="291" stopIfTrue="1" operator="equal">
      <formula>0</formula>
    </cfRule>
  </conditionalFormatting>
  <conditionalFormatting sqref="BA55">
    <cfRule type="cellIs" dxfId="8321" priority="290" stopIfTrue="1" operator="equal">
      <formula>0</formula>
    </cfRule>
  </conditionalFormatting>
  <conditionalFormatting sqref="AZ55">
    <cfRule type="cellIs" dxfId="8320" priority="289" stopIfTrue="1" operator="equal">
      <formula>0</formula>
    </cfRule>
  </conditionalFormatting>
  <conditionalFormatting sqref="BF55:BG55">
    <cfRule type="cellIs" dxfId="8319" priority="288" stopIfTrue="1" operator="equal">
      <formula>0</formula>
    </cfRule>
  </conditionalFormatting>
  <conditionalFormatting sqref="AW55:AX55">
    <cfRule type="cellIs" dxfId="8318" priority="283" stopIfTrue="1" operator="equal">
      <formula>0</formula>
    </cfRule>
  </conditionalFormatting>
  <conditionalFormatting sqref="AP55">
    <cfRule type="cellIs" dxfId="8317" priority="287" stopIfTrue="1" operator="equal">
      <formula>0</formula>
    </cfRule>
  </conditionalFormatting>
  <conditionalFormatting sqref="AV55">
    <cfRule type="cellIs" dxfId="8316" priority="286" stopIfTrue="1" operator="equal">
      <formula>0</formula>
    </cfRule>
  </conditionalFormatting>
  <conditionalFormatting sqref="AU55">
    <cfRule type="cellIs" dxfId="8315" priority="285" stopIfTrue="1" operator="equal">
      <formula>0</formula>
    </cfRule>
  </conditionalFormatting>
  <conditionalFormatting sqref="AS55">
    <cfRule type="cellIs" dxfId="8314" priority="284" stopIfTrue="1" operator="equal">
      <formula>0</formula>
    </cfRule>
  </conditionalFormatting>
  <conditionalFormatting sqref="AR55">
    <cfRule type="cellIs" dxfId="8313" priority="282" stopIfTrue="1" operator="equal">
      <formula>0</formula>
    </cfRule>
  </conditionalFormatting>
  <conditionalFormatting sqref="AT55">
    <cfRule type="cellIs" dxfId="8312" priority="281" stopIfTrue="1" operator="equal">
      <formula>0</formula>
    </cfRule>
  </conditionalFormatting>
  <conditionalFormatting sqref="BC55">
    <cfRule type="cellIs" dxfId="8311" priority="280" stopIfTrue="1" operator="equal">
      <formula>0</formula>
    </cfRule>
  </conditionalFormatting>
  <conditionalFormatting sqref="AZ252 BB252">
    <cfRule type="cellIs" dxfId="8310" priority="279" stopIfTrue="1" operator="equal">
      <formula>0</formula>
    </cfRule>
  </conditionalFormatting>
  <conditionalFormatting sqref="BE252">
    <cfRule type="cellIs" dxfId="8309" priority="278" stopIfTrue="1" operator="equal">
      <formula>0</formula>
    </cfRule>
  </conditionalFormatting>
  <conditionalFormatting sqref="BF252:BG252">
    <cfRule type="cellIs" dxfId="8308" priority="277" stopIfTrue="1" operator="equal">
      <formula>0</formula>
    </cfRule>
  </conditionalFormatting>
  <conditionalFormatting sqref="AU252:AX252 AS252">
    <cfRule type="cellIs" dxfId="8307" priority="276" stopIfTrue="1" operator="equal">
      <formula>0</formula>
    </cfRule>
  </conditionalFormatting>
  <conditionalFormatting sqref="BA252">
    <cfRule type="cellIs" dxfId="8306" priority="275" stopIfTrue="1" operator="equal">
      <formula>0</formula>
    </cfRule>
  </conditionalFormatting>
  <conditionalFormatting sqref="AT252">
    <cfRule type="cellIs" dxfId="8305" priority="274" stopIfTrue="1" operator="equal">
      <formula>0</formula>
    </cfRule>
  </conditionalFormatting>
  <conditionalFormatting sqref="AR252">
    <cfRule type="cellIs" dxfId="8304" priority="273" stopIfTrue="1" operator="equal">
      <formula>0</formula>
    </cfRule>
  </conditionalFormatting>
  <conditionalFormatting sqref="AX210">
    <cfRule type="cellIs" dxfId="8303" priority="271" stopIfTrue="1" operator="equal">
      <formula>0</formula>
    </cfRule>
  </conditionalFormatting>
  <conditionalFormatting sqref="AQ210">
    <cfRule type="cellIs" dxfId="8302" priority="272" stopIfTrue="1" operator="equal">
      <formula>0</formula>
    </cfRule>
  </conditionalFormatting>
  <conditionalFormatting sqref="AV210">
    <cfRule type="cellIs" dxfId="8301" priority="268" stopIfTrue="1" operator="equal">
      <formula>0</formula>
    </cfRule>
  </conditionalFormatting>
  <conditionalFormatting sqref="AW210">
    <cfRule type="cellIs" dxfId="8300" priority="267" stopIfTrue="1" operator="equal">
      <formula>0</formula>
    </cfRule>
  </conditionalFormatting>
  <conditionalFormatting sqref="AU210">
    <cfRule type="cellIs" dxfId="8299" priority="269" stopIfTrue="1" operator="equal">
      <formula>0</formula>
    </cfRule>
  </conditionalFormatting>
  <conditionalFormatting sqref="AR210:AS210">
    <cfRule type="cellIs" dxfId="8298" priority="270" stopIfTrue="1" operator="equal">
      <formula>0</formula>
    </cfRule>
  </conditionalFormatting>
  <conditionalFormatting sqref="AT210">
    <cfRule type="cellIs" dxfId="8297" priority="266" stopIfTrue="1" operator="equal">
      <formula>0</formula>
    </cfRule>
  </conditionalFormatting>
  <conditionalFormatting sqref="CD56">
    <cfRule type="cellIs" dxfId="8296" priority="265" stopIfTrue="1" operator="equal">
      <formula>0</formula>
    </cfRule>
  </conditionalFormatting>
  <conditionalFormatting sqref="BV218">
    <cfRule type="cellIs" dxfId="8295" priority="264" stopIfTrue="1" operator="equal">
      <formula>0</formula>
    </cfRule>
  </conditionalFormatting>
  <conditionalFormatting sqref="BV198">
    <cfRule type="cellIs" dxfId="8294" priority="263" stopIfTrue="1" operator="equal">
      <formula>0</formula>
    </cfRule>
  </conditionalFormatting>
  <conditionalFormatting sqref="BU218">
    <cfRule type="cellIs" dxfId="8293" priority="262" stopIfTrue="1" operator="equal">
      <formula>0</formula>
    </cfRule>
  </conditionalFormatting>
  <conditionalFormatting sqref="BU79">
    <cfRule type="cellIs" dxfId="8292" priority="261" stopIfTrue="1" operator="equal">
      <formula>0</formula>
    </cfRule>
  </conditionalFormatting>
  <conditionalFormatting sqref="BA221">
    <cfRule type="cellIs" dxfId="8291" priority="260" stopIfTrue="1" operator="equal">
      <formula>0</formula>
    </cfRule>
  </conditionalFormatting>
  <conditionalFormatting sqref="BU213">
    <cfRule type="cellIs" dxfId="8290" priority="259" stopIfTrue="1" operator="equal">
      <formula>0</formula>
    </cfRule>
  </conditionalFormatting>
  <conditionalFormatting sqref="AR214">
    <cfRule type="cellIs" dxfId="8289" priority="258" stopIfTrue="1" operator="equal">
      <formula>0</formula>
    </cfRule>
  </conditionalFormatting>
  <conditionalFormatting sqref="AR213">
    <cfRule type="cellIs" dxfId="8288" priority="257" stopIfTrue="1" operator="equal">
      <formula>0</formula>
    </cfRule>
  </conditionalFormatting>
  <conditionalFormatting sqref="AR215">
    <cfRule type="cellIs" dxfId="8287" priority="256" stopIfTrue="1" operator="equal">
      <formula>0</formula>
    </cfRule>
  </conditionalFormatting>
  <conditionalFormatting sqref="BA342">
    <cfRule type="cellIs" dxfId="8286" priority="252" stopIfTrue="1" operator="equal">
      <formula>0</formula>
    </cfRule>
  </conditionalFormatting>
  <conditionalFormatting sqref="BA147">
    <cfRule type="cellIs" dxfId="8285" priority="251" stopIfTrue="1" operator="equal">
      <formula>0</formula>
    </cfRule>
  </conditionalFormatting>
  <conditionalFormatting sqref="BA238">
    <cfRule type="cellIs" dxfId="8284" priority="250" stopIfTrue="1" operator="equal">
      <formula>0</formula>
    </cfRule>
  </conditionalFormatting>
  <conditionalFormatting sqref="BA244">
    <cfRule type="cellIs" dxfId="8283" priority="249" stopIfTrue="1" operator="equal">
      <formula>0</formula>
    </cfRule>
  </conditionalFormatting>
  <conditionalFormatting sqref="BR10">
    <cfRule type="cellIs" dxfId="8282" priority="248" stopIfTrue="1" operator="equal">
      <formula>0</formula>
    </cfRule>
  </conditionalFormatting>
  <conditionalFormatting sqref="BA222">
    <cfRule type="cellIs" dxfId="8281" priority="247" stopIfTrue="1" operator="equal">
      <formula>0</formula>
    </cfRule>
  </conditionalFormatting>
  <conditionalFormatting sqref="CD22">
    <cfRule type="cellIs" dxfId="8280" priority="246" stopIfTrue="1" operator="equal">
      <formula>0</formula>
    </cfRule>
  </conditionalFormatting>
  <conditionalFormatting sqref="BI252">
    <cfRule type="cellIs" dxfId="8279" priority="245" stopIfTrue="1" operator="equal">
      <formula>0</formula>
    </cfRule>
  </conditionalFormatting>
  <conditionalFormatting sqref="BI253">
    <cfRule type="cellIs" dxfId="8278" priority="244" stopIfTrue="1" operator="equal">
      <formula>0</formula>
    </cfRule>
  </conditionalFormatting>
  <conditionalFormatting sqref="BJ147">
    <cfRule type="cellIs" dxfId="8277" priority="243" stopIfTrue="1" operator="equal">
      <formula>0</formula>
    </cfRule>
  </conditionalFormatting>
  <conditionalFormatting sqref="CB147">
    <cfRule type="cellIs" dxfId="8276" priority="242" stopIfTrue="1" operator="equal">
      <formula>0</formula>
    </cfRule>
  </conditionalFormatting>
  <conditionalFormatting sqref="BH99:BI99">
    <cfRule type="cellIs" dxfId="8275" priority="241" stopIfTrue="1" operator="equal">
      <formula>0</formula>
    </cfRule>
  </conditionalFormatting>
  <conditionalFormatting sqref="AE342">
    <cfRule type="cellIs" dxfId="8274" priority="239" stopIfTrue="1" operator="equal">
      <formula>0</formula>
    </cfRule>
  </conditionalFormatting>
  <conditionalFormatting sqref="Y342">
    <cfRule type="cellIs" dxfId="8273" priority="240" stopIfTrue="1" operator="equal">
      <formula>0</formula>
    </cfRule>
  </conditionalFormatting>
  <conditionalFormatting sqref="A56">
    <cfRule type="cellIs" dxfId="8272" priority="238" stopIfTrue="1" operator="equal">
      <formula>0</formula>
    </cfRule>
  </conditionalFormatting>
  <conditionalFormatting sqref="A79">
    <cfRule type="cellIs" dxfId="8271" priority="237" stopIfTrue="1" operator="equal">
      <formula>0</formula>
    </cfRule>
  </conditionalFormatting>
  <conditionalFormatting sqref="A82">
    <cfRule type="cellIs" dxfId="8270" priority="236" stopIfTrue="1" operator="equal">
      <formula>0</formula>
    </cfRule>
  </conditionalFormatting>
  <conditionalFormatting sqref="A146">
    <cfRule type="cellIs" dxfId="8269" priority="235" stopIfTrue="1" operator="equal">
      <formula>0</formula>
    </cfRule>
  </conditionalFormatting>
  <conditionalFormatting sqref="A147">
    <cfRule type="cellIs" dxfId="8268" priority="234" stopIfTrue="1" operator="equal">
      <formula>0</formula>
    </cfRule>
  </conditionalFormatting>
  <conditionalFormatting sqref="A166">
    <cfRule type="cellIs" dxfId="8267" priority="233" stopIfTrue="1" operator="equal">
      <formula>0</formula>
    </cfRule>
  </conditionalFormatting>
  <conditionalFormatting sqref="A189">
    <cfRule type="cellIs" dxfId="8266" priority="232" stopIfTrue="1" operator="equal">
      <formula>0</formula>
    </cfRule>
  </conditionalFormatting>
  <conditionalFormatting sqref="A200">
    <cfRule type="cellIs" dxfId="8265" priority="231" stopIfTrue="1" operator="equal">
      <formula>0</formula>
    </cfRule>
  </conditionalFormatting>
  <conditionalFormatting sqref="A238">
    <cfRule type="cellIs" dxfId="8264" priority="230" stopIfTrue="1" operator="equal">
      <formula>0</formula>
    </cfRule>
  </conditionalFormatting>
  <conditionalFormatting sqref="A281">
    <cfRule type="cellIs" dxfId="8263" priority="229" stopIfTrue="1" operator="equal">
      <formula>0</formula>
    </cfRule>
  </conditionalFormatting>
  <conditionalFormatting sqref="X90">
    <cfRule type="cellIs" dxfId="8262" priority="228" stopIfTrue="1" operator="equal">
      <formula>0</formula>
    </cfRule>
  </conditionalFormatting>
  <conditionalFormatting sqref="BE90">
    <cfRule type="cellIs" dxfId="8261" priority="224" stopIfTrue="1" operator="equal">
      <formula>0</formula>
    </cfRule>
  </conditionalFormatting>
  <conditionalFormatting sqref="AZ90:BB90">
    <cfRule type="cellIs" dxfId="8260" priority="227" stopIfTrue="1" operator="equal">
      <formula>0</formula>
    </cfRule>
  </conditionalFormatting>
  <conditionalFormatting sqref="AY90">
    <cfRule type="cellIs" dxfId="8259" priority="226" stopIfTrue="1" operator="equal">
      <formula>0</formula>
    </cfRule>
  </conditionalFormatting>
  <conditionalFormatting sqref="BD90">
    <cfRule type="cellIs" dxfId="8258" priority="225" stopIfTrue="1" operator="equal">
      <formula>0</formula>
    </cfRule>
  </conditionalFormatting>
  <conditionalFormatting sqref="BG90:BH90">
    <cfRule type="cellIs" dxfId="8257" priority="223" stopIfTrue="1" operator="equal">
      <formula>0</formula>
    </cfRule>
  </conditionalFormatting>
  <conditionalFormatting sqref="BC90">
    <cfRule type="cellIs" dxfId="8256" priority="222" stopIfTrue="1" operator="equal">
      <formula>0</formula>
    </cfRule>
  </conditionalFormatting>
  <conditionalFormatting sqref="CB90">
    <cfRule type="cellIs" dxfId="8255" priority="220" stopIfTrue="1" operator="equal">
      <formula>0</formula>
    </cfRule>
  </conditionalFormatting>
  <conditionalFormatting sqref="CC90:CE90 CG90:CJ90">
    <cfRule type="cellIs" dxfId="8254" priority="221" stopIfTrue="1" operator="equal">
      <formula>0</formula>
    </cfRule>
  </conditionalFormatting>
  <conditionalFormatting sqref="CF90">
    <cfRule type="cellIs" dxfId="8253" priority="219" stopIfTrue="1" operator="equal">
      <formula>0</formula>
    </cfRule>
  </conditionalFormatting>
  <conditionalFormatting sqref="BG199">
    <cfRule type="cellIs" dxfId="8252" priority="218" stopIfTrue="1" operator="equal">
      <formula>0</formula>
    </cfRule>
  </conditionalFormatting>
  <conditionalFormatting sqref="AR199">
    <cfRule type="cellIs" dxfId="8251" priority="216" stopIfTrue="1" operator="equal">
      <formula>0</formula>
    </cfRule>
  </conditionalFormatting>
  <conditionalFormatting sqref="AS199">
    <cfRule type="cellIs" dxfId="8250" priority="217" stopIfTrue="1" operator="equal">
      <formula>0</formula>
    </cfRule>
  </conditionalFormatting>
  <conditionalFormatting sqref="CL308">
    <cfRule type="cellIs" dxfId="8249" priority="64" stopIfTrue="1" operator="equal">
      <formula>0</formula>
    </cfRule>
  </conditionalFormatting>
  <conditionalFormatting sqref="CL264">
    <cfRule type="cellIs" dxfId="8248" priority="65" stopIfTrue="1" operator="equal">
      <formula>0</formula>
    </cfRule>
  </conditionalFormatting>
  <conditionalFormatting sqref="CL47:CL52">
    <cfRule type="cellIs" dxfId="8247" priority="106" stopIfTrue="1" operator="equal">
      <formula>0</formula>
    </cfRule>
  </conditionalFormatting>
  <conditionalFormatting sqref="CL142">
    <cfRule type="cellIs" dxfId="8246" priority="101" stopIfTrue="1" operator="equal">
      <formula>0</formula>
    </cfRule>
  </conditionalFormatting>
  <conditionalFormatting sqref="CL296">
    <cfRule type="cellIs" dxfId="8245" priority="116" stopIfTrue="1" operator="equal">
      <formula>0</formula>
    </cfRule>
  </conditionalFormatting>
  <conditionalFormatting sqref="CL329">
    <cfRule type="cellIs" dxfId="8244" priority="115" stopIfTrue="1" operator="equal">
      <formula>0</formula>
    </cfRule>
  </conditionalFormatting>
  <conditionalFormatting sqref="CL57:CL62">
    <cfRule type="cellIs" dxfId="8243" priority="114" stopIfTrue="1" operator="equal">
      <formula>0</formula>
    </cfRule>
  </conditionalFormatting>
  <conditionalFormatting sqref="CL211">
    <cfRule type="cellIs" dxfId="8242" priority="66" stopIfTrue="1" operator="equal">
      <formula>0</formula>
    </cfRule>
  </conditionalFormatting>
  <conditionalFormatting sqref="CL340">
    <cfRule type="cellIs" dxfId="8241" priority="136" stopIfTrue="1" operator="equal">
      <formula>0</formula>
    </cfRule>
  </conditionalFormatting>
  <conditionalFormatting sqref="CL228">
    <cfRule type="cellIs" dxfId="8240" priority="71" stopIfTrue="1" operator="equal">
      <formula>0</formula>
    </cfRule>
  </conditionalFormatting>
  <conditionalFormatting sqref="CL44 CL46">
    <cfRule type="cellIs" dxfId="8239" priority="105" stopIfTrue="1" operator="equal">
      <formula>0</formula>
    </cfRule>
  </conditionalFormatting>
  <conditionalFormatting sqref="CL286 CL288:CL294">
    <cfRule type="cellIs" dxfId="8238" priority="109" stopIfTrue="1" operator="equal">
      <formula>0</formula>
    </cfRule>
  </conditionalFormatting>
  <conditionalFormatting sqref="CL307 CL309:CL316">
    <cfRule type="cellIs" dxfId="8237" priority="110" stopIfTrue="1" operator="equal">
      <formula>0</formula>
    </cfRule>
  </conditionalFormatting>
  <conditionalFormatting sqref="CL229">
    <cfRule type="cellIs" dxfId="8236" priority="119" stopIfTrue="1" operator="equal">
      <formula>0</formula>
    </cfRule>
  </conditionalFormatting>
  <conditionalFormatting sqref="CL274">
    <cfRule type="cellIs" dxfId="8235" priority="111" stopIfTrue="1" operator="equal">
      <formula>0</formula>
    </cfRule>
  </conditionalFormatting>
  <conditionalFormatting sqref="CL54">
    <cfRule type="cellIs" dxfId="8234" priority="126" stopIfTrue="1" operator="equal">
      <formula>0</formula>
    </cfRule>
  </conditionalFormatting>
  <conditionalFormatting sqref="CL76">
    <cfRule type="cellIs" dxfId="8233" priority="125" stopIfTrue="1" operator="equal">
      <formula>0</formula>
    </cfRule>
  </conditionalFormatting>
  <conditionalFormatting sqref="CL87">
    <cfRule type="cellIs" dxfId="8232" priority="124" stopIfTrue="1" operator="equal">
      <formula>0</formula>
    </cfRule>
  </conditionalFormatting>
  <conditionalFormatting sqref="CL109">
    <cfRule type="cellIs" dxfId="8231" priority="123" stopIfTrue="1" operator="equal">
      <formula>0</formula>
    </cfRule>
  </conditionalFormatting>
  <conditionalFormatting sqref="CL120">
    <cfRule type="cellIs" dxfId="8230" priority="122" stopIfTrue="1" operator="equal">
      <formula>0</formula>
    </cfRule>
  </conditionalFormatting>
  <conditionalFormatting sqref="CL163">
    <cfRule type="cellIs" dxfId="8229" priority="121" stopIfTrue="1" operator="equal">
      <formula>0</formula>
    </cfRule>
  </conditionalFormatting>
  <conditionalFormatting sqref="CL174">
    <cfRule type="cellIs" dxfId="8228" priority="120" stopIfTrue="1" operator="equal">
      <formula>0</formula>
    </cfRule>
  </conditionalFormatting>
  <conditionalFormatting sqref="CL251">
    <cfRule type="cellIs" dxfId="8227" priority="118" stopIfTrue="1" operator="equal">
      <formula>0</formula>
    </cfRule>
  </conditionalFormatting>
  <conditionalFormatting sqref="CL263 CL265:CL270">
    <cfRule type="cellIs" dxfId="8226" priority="117" stopIfTrue="1" operator="equal">
      <formula>0</formula>
    </cfRule>
  </conditionalFormatting>
  <conditionalFormatting sqref="CL225">
    <cfRule type="cellIs" dxfId="8225" priority="72" stopIfTrue="1" operator="equal">
      <formula>0</formula>
    </cfRule>
  </conditionalFormatting>
  <conditionalFormatting sqref="CL281">
    <cfRule type="cellIs" dxfId="8224" priority="70" stopIfTrue="1" operator="equal">
      <formula>0</formula>
    </cfRule>
  </conditionalFormatting>
  <conditionalFormatting sqref="CL63">
    <cfRule type="cellIs" dxfId="8223" priority="113" stopIfTrue="1" operator="equal">
      <formula>0</formula>
    </cfRule>
  </conditionalFormatting>
  <conditionalFormatting sqref="CL282:CL284 CL277:CL280">
    <cfRule type="cellIs" dxfId="8222" priority="112" stopIfTrue="1" operator="equal">
      <formula>0</formula>
    </cfRule>
  </conditionalFormatting>
  <conditionalFormatting sqref="CL185 CL195">
    <cfRule type="cellIs" dxfId="8221" priority="107" stopIfTrue="1" operator="equal">
      <formula>0</formula>
    </cfRule>
  </conditionalFormatting>
  <conditionalFormatting sqref="CL185 CL196 CL198:CL199 CL201:CL205">
    <cfRule type="cellIs" dxfId="8220" priority="108" stopIfTrue="1" operator="equal">
      <formula>0</formula>
    </cfRule>
  </conditionalFormatting>
  <conditionalFormatting sqref="CL53">
    <cfRule type="cellIs" dxfId="8219" priority="104" stopIfTrue="1" operator="equal">
      <formula>0</formula>
    </cfRule>
  </conditionalFormatting>
  <conditionalFormatting sqref="CL171 CL173">
    <cfRule type="cellIs" dxfId="8218" priority="97" stopIfTrue="1" operator="equal">
      <formula>0</formula>
    </cfRule>
  </conditionalFormatting>
  <conditionalFormatting sqref="CL207">
    <cfRule type="cellIs" dxfId="8217" priority="103" stopIfTrue="1" operator="equal">
      <formula>0</formula>
    </cfRule>
  </conditionalFormatting>
  <conditionalFormatting sqref="CL226:CL227">
    <cfRule type="cellIs" dxfId="8216" priority="92" stopIfTrue="1" operator="equal">
      <formula>0</formula>
    </cfRule>
  </conditionalFormatting>
  <conditionalFormatting sqref="CL153">
    <cfRule type="cellIs" dxfId="8215" priority="102" stopIfTrue="1" operator="equal">
      <formula>0</formula>
    </cfRule>
  </conditionalFormatting>
  <conditionalFormatting sqref="CL219:CL224">
    <cfRule type="cellIs" dxfId="8214" priority="91" stopIfTrue="1" operator="equal">
      <formula>0</formula>
    </cfRule>
  </conditionalFormatting>
  <conditionalFormatting sqref="CL151">
    <cfRule type="cellIs" dxfId="8213" priority="99" stopIfTrue="1" operator="equal">
      <formula>0</formula>
    </cfRule>
  </conditionalFormatting>
  <conditionalFormatting sqref="CL128">
    <cfRule type="cellIs" dxfId="8212" priority="100" stopIfTrue="1" operator="equal">
      <formula>0</formula>
    </cfRule>
  </conditionalFormatting>
  <conditionalFormatting sqref="CL162">
    <cfRule type="cellIs" dxfId="8211" priority="98" stopIfTrue="1" operator="equal">
      <formula>0</formula>
    </cfRule>
  </conditionalFormatting>
  <conditionalFormatting sqref="CL164:CL170">
    <cfRule type="cellIs" dxfId="8210" priority="96" stopIfTrue="1" operator="equal">
      <formula>0</formula>
    </cfRule>
  </conditionalFormatting>
  <conditionalFormatting sqref="CL183:CL184">
    <cfRule type="cellIs" dxfId="8209" priority="95" stopIfTrue="1" operator="equal">
      <formula>0</formula>
    </cfRule>
  </conditionalFormatting>
  <conditionalFormatting sqref="CL186:CL194">
    <cfRule type="cellIs" dxfId="8208" priority="94" stopIfTrue="1" operator="equal">
      <formula>0</formula>
    </cfRule>
  </conditionalFormatting>
  <conditionalFormatting sqref="CL208:CL210">
    <cfRule type="cellIs" dxfId="8207" priority="93" stopIfTrue="1" operator="equal">
      <formula>0</formula>
    </cfRule>
  </conditionalFormatting>
  <conditionalFormatting sqref="CL261:CL262">
    <cfRule type="cellIs" dxfId="8206" priority="90" stopIfTrue="1" operator="equal">
      <formula>0</formula>
    </cfRule>
  </conditionalFormatting>
  <conditionalFormatting sqref="CL260">
    <cfRule type="cellIs" dxfId="8205" priority="89" stopIfTrue="1" operator="equal">
      <formula>0</formula>
    </cfRule>
  </conditionalFormatting>
  <conditionalFormatting sqref="CL271">
    <cfRule type="cellIs" dxfId="8204" priority="88" stopIfTrue="1" operator="equal">
      <formula>0</formula>
    </cfRule>
  </conditionalFormatting>
  <conditionalFormatting sqref="CL272">
    <cfRule type="cellIs" dxfId="8203" priority="87" stopIfTrue="1" operator="equal">
      <formula>0</formula>
    </cfRule>
  </conditionalFormatting>
  <conditionalFormatting sqref="CL330">
    <cfRule type="cellIs" dxfId="8202" priority="86" stopIfTrue="1" operator="equal">
      <formula>0</formula>
    </cfRule>
  </conditionalFormatting>
  <conditionalFormatting sqref="CL172">
    <cfRule type="cellIs" dxfId="8201" priority="85" stopIfTrue="1" operator="equal">
      <formula>0</formula>
    </cfRule>
  </conditionalFormatting>
  <conditionalFormatting sqref="CL317">
    <cfRule type="cellIs" dxfId="8200" priority="84" stopIfTrue="1" operator="equal">
      <formula>0</formula>
    </cfRule>
  </conditionalFormatting>
  <conditionalFormatting sqref="CL182">
    <cfRule type="cellIs" dxfId="8199" priority="83" stopIfTrue="1" operator="equal">
      <formula>0</formula>
    </cfRule>
  </conditionalFormatting>
  <conditionalFormatting sqref="CL129">
    <cfRule type="cellIs" dxfId="8198" priority="82" stopIfTrue="1" operator="equal">
      <formula>0</formula>
    </cfRule>
  </conditionalFormatting>
  <conditionalFormatting sqref="CL175:CL181">
    <cfRule type="cellIs" dxfId="8197" priority="81" stopIfTrue="1" operator="equal">
      <formula>0</formula>
    </cfRule>
  </conditionalFormatting>
  <conditionalFormatting sqref="CL149:CL150">
    <cfRule type="cellIs" dxfId="8196" priority="80" stopIfTrue="1" operator="equal">
      <formula>0</formula>
    </cfRule>
  </conditionalFormatting>
  <conditionalFormatting sqref="CL88:CL95">
    <cfRule type="cellIs" dxfId="8195" priority="79" stopIfTrue="1" operator="equal">
      <formula>0</formula>
    </cfRule>
  </conditionalFormatting>
  <conditionalFormatting sqref="CL45">
    <cfRule type="cellIs" dxfId="8194" priority="78" stopIfTrue="1" operator="equal">
      <formula>0</formula>
    </cfRule>
  </conditionalFormatting>
  <conditionalFormatting sqref="CL197">
    <cfRule type="cellIs" dxfId="8193" priority="77" stopIfTrue="1" operator="equal">
      <formula>0</formula>
    </cfRule>
  </conditionalFormatting>
  <conditionalFormatting sqref="CL217">
    <cfRule type="cellIs" dxfId="8192" priority="76" stopIfTrue="1" operator="equal">
      <formula>0</formula>
    </cfRule>
  </conditionalFormatting>
  <conditionalFormatting sqref="CL144">
    <cfRule type="cellIs" dxfId="8191" priority="75" stopIfTrue="1" operator="equal">
      <formula>0</formula>
    </cfRule>
  </conditionalFormatting>
  <conditionalFormatting sqref="CL22">
    <cfRule type="cellIs" dxfId="8190" priority="74" stopIfTrue="1" operator="equal">
      <formula>0</formula>
    </cfRule>
  </conditionalFormatting>
  <conditionalFormatting sqref="CL55">
    <cfRule type="cellIs" dxfId="8189" priority="73" stopIfTrue="1" operator="equal">
      <formula>0</formula>
    </cfRule>
  </conditionalFormatting>
  <conditionalFormatting sqref="CL276">
    <cfRule type="cellIs" dxfId="8188" priority="69" stopIfTrue="1" operator="equal">
      <formula>0</formula>
    </cfRule>
  </conditionalFormatting>
  <conditionalFormatting sqref="CL252">
    <cfRule type="cellIs" dxfId="8187" priority="68" stopIfTrue="1" operator="equal">
      <formula>0</formula>
    </cfRule>
  </conditionalFormatting>
  <conditionalFormatting sqref="CL285">
    <cfRule type="cellIs" dxfId="8186" priority="67" stopIfTrue="1" operator="equal">
      <formula>0</formula>
    </cfRule>
  </conditionalFormatting>
  <conditionalFormatting sqref="CK212">
    <cfRule type="cellIs" dxfId="8185" priority="63" stopIfTrue="1" operator="equal">
      <formula>0</formula>
    </cfRule>
  </conditionalFormatting>
  <conditionalFormatting sqref="CL212">
    <cfRule type="cellIs" dxfId="8184" priority="62" stopIfTrue="1" operator="equal">
      <formula>0</formula>
    </cfRule>
  </conditionalFormatting>
  <conditionalFormatting sqref="CK275">
    <cfRule type="cellIs" dxfId="8183" priority="61" stopIfTrue="1" operator="equal">
      <formula>0</formula>
    </cfRule>
  </conditionalFormatting>
  <conditionalFormatting sqref="CL275">
    <cfRule type="cellIs" dxfId="8182" priority="60" stopIfTrue="1" operator="equal">
      <formula>0</formula>
    </cfRule>
  </conditionalFormatting>
  <conditionalFormatting sqref="CK341:CK347">
    <cfRule type="cellIs" dxfId="8181" priority="215" stopIfTrue="1" operator="equal">
      <formula>0</formula>
    </cfRule>
  </conditionalFormatting>
  <conditionalFormatting sqref="CK353">
    <cfRule type="cellIs" dxfId="8180" priority="213" stopIfTrue="1" operator="equal">
      <formula>0</formula>
    </cfRule>
  </conditionalFormatting>
  <conditionalFormatting sqref="CK352">
    <cfRule type="cellIs" dxfId="8179" priority="214" stopIfTrue="1" operator="equal">
      <formula>0</formula>
    </cfRule>
  </conditionalFormatting>
  <conditionalFormatting sqref="CK351">
    <cfRule type="cellIs" dxfId="8178" priority="212" stopIfTrue="1" operator="equal">
      <formula>0</formula>
    </cfRule>
  </conditionalFormatting>
  <conditionalFormatting sqref="CK340">
    <cfRule type="cellIs" dxfId="8177" priority="211" stopIfTrue="1" operator="equal">
      <formula>0</formula>
    </cfRule>
  </conditionalFormatting>
  <conditionalFormatting sqref="CK339">
    <cfRule type="cellIs" dxfId="8176" priority="209" stopIfTrue="1" operator="equal">
      <formula>0</formula>
    </cfRule>
  </conditionalFormatting>
  <conditionalFormatting sqref="CK348">
    <cfRule type="cellIs" dxfId="8175" priority="208" stopIfTrue="1" operator="equal">
      <formula>0</formula>
    </cfRule>
  </conditionalFormatting>
  <conditionalFormatting sqref="CK331:CK338">
    <cfRule type="cellIs" dxfId="8174" priority="210" stopIfTrue="1" operator="equal">
      <formula>0</formula>
    </cfRule>
  </conditionalFormatting>
  <conditionalFormatting sqref="CL352">
    <cfRule type="cellIs" dxfId="8173" priority="139" stopIfTrue="1" operator="equal">
      <formula>0</formula>
    </cfRule>
  </conditionalFormatting>
  <conditionalFormatting sqref="CK207">
    <cfRule type="cellIs" dxfId="8172" priority="178" stopIfTrue="1" operator="equal">
      <formula>0</formula>
    </cfRule>
  </conditionalFormatting>
  <conditionalFormatting sqref="CK162">
    <cfRule type="cellIs" dxfId="8171" priority="173" stopIfTrue="1" operator="equal">
      <formula>0</formula>
    </cfRule>
  </conditionalFormatting>
  <conditionalFormatting sqref="CK63">
    <cfRule type="cellIs" dxfId="8170" priority="188" stopIfTrue="1" operator="equal">
      <formula>0</formula>
    </cfRule>
  </conditionalFormatting>
  <conditionalFormatting sqref="CK282:CK284 CK277:CK280">
    <cfRule type="cellIs" dxfId="8169" priority="187" stopIfTrue="1" operator="equal">
      <formula>0</formula>
    </cfRule>
  </conditionalFormatting>
  <conditionalFormatting sqref="CK274">
    <cfRule type="cellIs" dxfId="8168" priority="186" stopIfTrue="1" operator="equal">
      <formula>0</formula>
    </cfRule>
  </conditionalFormatting>
  <conditionalFormatting sqref="CK240:CK249 CK318:CK327 CK213:CK216">
    <cfRule type="cellIs" dxfId="8167" priority="207" stopIfTrue="1" operator="equal">
      <formula>0</formula>
    </cfRule>
  </conditionalFormatting>
  <conditionalFormatting sqref="CK130 CK64:CK75 CK96:CK98 CK295 CK155:CK160">
    <cfRule type="cellIs" dxfId="8166" priority="206" stopIfTrue="1" operator="equal">
      <formula>0</formula>
    </cfRule>
  </conditionalFormatting>
  <conditionalFormatting sqref="CK122">
    <cfRule type="cellIs" dxfId="8165" priority="205" stopIfTrue="1" operator="equal">
      <formula>0</formula>
    </cfRule>
  </conditionalFormatting>
  <conditionalFormatting sqref="CK153">
    <cfRule type="cellIs" dxfId="8164" priority="177" stopIfTrue="1" operator="equal">
      <formula>0</formula>
    </cfRule>
  </conditionalFormatting>
  <conditionalFormatting sqref="CK47:CK52">
    <cfRule type="cellIs" dxfId="8163" priority="181" stopIfTrue="1" operator="equal">
      <formula>0</formula>
    </cfRule>
  </conditionalFormatting>
  <conditionalFormatting sqref="CK185 CK195">
    <cfRule type="cellIs" dxfId="8162" priority="182" stopIfTrue="1" operator="equal">
      <formula>0</formula>
    </cfRule>
  </conditionalFormatting>
  <conditionalFormatting sqref="CK296">
    <cfRule type="cellIs" dxfId="8161" priority="191" stopIfTrue="1" operator="equal">
      <formula>0</formula>
    </cfRule>
  </conditionalFormatting>
  <conditionalFormatting sqref="CK250">
    <cfRule type="cellIs" dxfId="8160" priority="204" stopIfTrue="1" operator="equal">
      <formula>0</formula>
    </cfRule>
  </conditionalFormatting>
  <conditionalFormatting sqref="CK306">
    <cfRule type="cellIs" dxfId="8159" priority="203" stopIfTrue="1" operator="equal">
      <formula>0</formula>
    </cfRule>
  </conditionalFormatting>
  <conditionalFormatting sqref="CK185 CK196 CK198:CK199 CK201:CK205">
    <cfRule type="cellIs" dxfId="8158" priority="183" stopIfTrue="1" operator="equal">
      <formula>0</formula>
    </cfRule>
  </conditionalFormatting>
  <conditionalFormatting sqref="CK43">
    <cfRule type="cellIs" dxfId="8157" priority="202" stopIfTrue="1" operator="equal">
      <formula>0</formula>
    </cfRule>
  </conditionalFormatting>
  <conditionalFormatting sqref="CK87">
    <cfRule type="cellIs" dxfId="8156" priority="199" stopIfTrue="1" operator="equal">
      <formula>0</formula>
    </cfRule>
  </conditionalFormatting>
  <conditionalFormatting sqref="CK54">
    <cfRule type="cellIs" dxfId="8155" priority="201" stopIfTrue="1" operator="equal">
      <formula>0</formula>
    </cfRule>
  </conditionalFormatting>
  <conditionalFormatting sqref="CK76">
    <cfRule type="cellIs" dxfId="8154" priority="200" stopIfTrue="1" operator="equal">
      <formula>0</formula>
    </cfRule>
  </conditionalFormatting>
  <conditionalFormatting sqref="CK109">
    <cfRule type="cellIs" dxfId="8153" priority="198" stopIfTrue="1" operator="equal">
      <formula>0</formula>
    </cfRule>
  </conditionalFormatting>
  <conditionalFormatting sqref="CK120">
    <cfRule type="cellIs" dxfId="8152" priority="197" stopIfTrue="1" operator="equal">
      <formula>0</formula>
    </cfRule>
  </conditionalFormatting>
  <conditionalFormatting sqref="CK163">
    <cfRule type="cellIs" dxfId="8151" priority="196" stopIfTrue="1" operator="equal">
      <formula>0</formula>
    </cfRule>
  </conditionalFormatting>
  <conditionalFormatting sqref="CK174">
    <cfRule type="cellIs" dxfId="8150" priority="195" stopIfTrue="1" operator="equal">
      <formula>0</formula>
    </cfRule>
  </conditionalFormatting>
  <conditionalFormatting sqref="CK229">
    <cfRule type="cellIs" dxfId="8149" priority="194" stopIfTrue="1" operator="equal">
      <formula>0</formula>
    </cfRule>
  </conditionalFormatting>
  <conditionalFormatting sqref="CK251">
    <cfRule type="cellIs" dxfId="8148" priority="193" stopIfTrue="1" operator="equal">
      <formula>0</formula>
    </cfRule>
  </conditionalFormatting>
  <conditionalFormatting sqref="CK263:CK270">
    <cfRule type="cellIs" dxfId="8147" priority="192" stopIfTrue="1" operator="equal">
      <formula>0</formula>
    </cfRule>
  </conditionalFormatting>
  <conditionalFormatting sqref="CK329">
    <cfRule type="cellIs" dxfId="8146" priority="190" stopIfTrue="1" operator="equal">
      <formula>0</formula>
    </cfRule>
  </conditionalFormatting>
  <conditionalFormatting sqref="CK57:CK62">
    <cfRule type="cellIs" dxfId="8145" priority="189" stopIfTrue="1" operator="equal">
      <formula>0</formula>
    </cfRule>
  </conditionalFormatting>
  <conditionalFormatting sqref="CK276">
    <cfRule type="cellIs" dxfId="8144" priority="144" stopIfTrue="1" operator="equal">
      <formula>0</formula>
    </cfRule>
  </conditionalFormatting>
  <conditionalFormatting sqref="CK307:CK316">
    <cfRule type="cellIs" dxfId="8143" priority="185" stopIfTrue="1" operator="equal">
      <formula>0</formula>
    </cfRule>
  </conditionalFormatting>
  <conditionalFormatting sqref="CK286 CK288:CK294">
    <cfRule type="cellIs" dxfId="8142" priority="184" stopIfTrue="1" operator="equal">
      <formula>0</formula>
    </cfRule>
  </conditionalFormatting>
  <conditionalFormatting sqref="CK53">
    <cfRule type="cellIs" dxfId="8141" priority="179" stopIfTrue="1" operator="equal">
      <formula>0</formula>
    </cfRule>
  </conditionalFormatting>
  <conditionalFormatting sqref="CK44 CK46">
    <cfRule type="cellIs" dxfId="8140" priority="180" stopIfTrue="1" operator="equal">
      <formula>0</formula>
    </cfRule>
  </conditionalFormatting>
  <conditionalFormatting sqref="CK142">
    <cfRule type="cellIs" dxfId="8139" priority="176" stopIfTrue="1" operator="equal">
      <formula>0</formula>
    </cfRule>
  </conditionalFormatting>
  <conditionalFormatting sqref="CK186:CK194">
    <cfRule type="cellIs" dxfId="8138" priority="169" stopIfTrue="1" operator="equal">
      <formula>0</formula>
    </cfRule>
  </conditionalFormatting>
  <conditionalFormatting sqref="CK128">
    <cfRule type="cellIs" dxfId="8137" priority="175" stopIfTrue="1" operator="equal">
      <formula>0</formula>
    </cfRule>
  </conditionalFormatting>
  <conditionalFormatting sqref="CK260">
    <cfRule type="cellIs" dxfId="8136" priority="164" stopIfTrue="1" operator="equal">
      <formula>0</formula>
    </cfRule>
  </conditionalFormatting>
  <conditionalFormatting sqref="CK151">
    <cfRule type="cellIs" dxfId="8135" priority="174" stopIfTrue="1" operator="equal">
      <formula>0</formula>
    </cfRule>
  </conditionalFormatting>
  <conditionalFormatting sqref="CK271">
    <cfRule type="cellIs" dxfId="8134" priority="163" stopIfTrue="1" operator="equal">
      <formula>0</formula>
    </cfRule>
  </conditionalFormatting>
  <conditionalFormatting sqref="CK164:CK170">
    <cfRule type="cellIs" dxfId="8133" priority="171" stopIfTrue="1" operator="equal">
      <formula>0</formula>
    </cfRule>
  </conditionalFormatting>
  <conditionalFormatting sqref="CK171 CK173">
    <cfRule type="cellIs" dxfId="8132" priority="172" stopIfTrue="1" operator="equal">
      <formula>0</formula>
    </cfRule>
  </conditionalFormatting>
  <conditionalFormatting sqref="CK183:CK184">
    <cfRule type="cellIs" dxfId="8131" priority="170" stopIfTrue="1" operator="equal">
      <formula>0</formula>
    </cfRule>
  </conditionalFormatting>
  <conditionalFormatting sqref="CK208:CK210">
    <cfRule type="cellIs" dxfId="8130" priority="168" stopIfTrue="1" operator="equal">
      <formula>0</formula>
    </cfRule>
  </conditionalFormatting>
  <conditionalFormatting sqref="CK226:CK227">
    <cfRule type="cellIs" dxfId="8129" priority="167" stopIfTrue="1" operator="equal">
      <formula>0</formula>
    </cfRule>
  </conditionalFormatting>
  <conditionalFormatting sqref="CK219:CK224">
    <cfRule type="cellIs" dxfId="8128" priority="166" stopIfTrue="1" operator="equal">
      <formula>0</formula>
    </cfRule>
  </conditionalFormatting>
  <conditionalFormatting sqref="CK261:CK262">
    <cfRule type="cellIs" dxfId="8127" priority="165" stopIfTrue="1" operator="equal">
      <formula>0</formula>
    </cfRule>
  </conditionalFormatting>
  <conditionalFormatting sqref="CK272">
    <cfRule type="cellIs" dxfId="8126" priority="162" stopIfTrue="1" operator="equal">
      <formula>0</formula>
    </cfRule>
  </conditionalFormatting>
  <conditionalFormatting sqref="CK330">
    <cfRule type="cellIs" dxfId="8125" priority="161" stopIfTrue="1" operator="equal">
      <formula>0</formula>
    </cfRule>
  </conditionalFormatting>
  <conditionalFormatting sqref="CK172">
    <cfRule type="cellIs" dxfId="8124" priority="160" stopIfTrue="1" operator="equal">
      <formula>0</formula>
    </cfRule>
  </conditionalFormatting>
  <conditionalFormatting sqref="CK317">
    <cfRule type="cellIs" dxfId="8123" priority="159" stopIfTrue="1" operator="equal">
      <formula>0</formula>
    </cfRule>
  </conditionalFormatting>
  <conditionalFormatting sqref="CK182">
    <cfRule type="cellIs" dxfId="8122" priority="158" stopIfTrue="1" operator="equal">
      <formula>0</formula>
    </cfRule>
  </conditionalFormatting>
  <conditionalFormatting sqref="CK129">
    <cfRule type="cellIs" dxfId="8121" priority="157" stopIfTrue="1" operator="equal">
      <formula>0</formula>
    </cfRule>
  </conditionalFormatting>
  <conditionalFormatting sqref="CK175:CK181">
    <cfRule type="cellIs" dxfId="8120" priority="156" stopIfTrue="1" operator="equal">
      <formula>0</formula>
    </cfRule>
  </conditionalFormatting>
  <conditionalFormatting sqref="CK149:CK150">
    <cfRule type="cellIs" dxfId="8119" priority="155" stopIfTrue="1" operator="equal">
      <formula>0</formula>
    </cfRule>
  </conditionalFormatting>
  <conditionalFormatting sqref="CK88:CK95">
    <cfRule type="cellIs" dxfId="8118" priority="154" stopIfTrue="1" operator="equal">
      <formula>0</formula>
    </cfRule>
  </conditionalFormatting>
  <conditionalFormatting sqref="CK45">
    <cfRule type="cellIs" dxfId="8117" priority="153" stopIfTrue="1" operator="equal">
      <formula>0</formula>
    </cfRule>
  </conditionalFormatting>
  <conditionalFormatting sqref="CK197">
    <cfRule type="cellIs" dxfId="8116" priority="152" stopIfTrue="1" operator="equal">
      <formula>0</formula>
    </cfRule>
  </conditionalFormatting>
  <conditionalFormatting sqref="CK217">
    <cfRule type="cellIs" dxfId="8115" priority="151" stopIfTrue="1" operator="equal">
      <formula>0</formula>
    </cfRule>
  </conditionalFormatting>
  <conditionalFormatting sqref="CK144">
    <cfRule type="cellIs" dxfId="8114" priority="150" stopIfTrue="1" operator="equal">
      <formula>0</formula>
    </cfRule>
  </conditionalFormatting>
  <conditionalFormatting sqref="CK22">
    <cfRule type="cellIs" dxfId="8113" priority="149" stopIfTrue="1" operator="equal">
      <formula>0</formula>
    </cfRule>
  </conditionalFormatting>
  <conditionalFormatting sqref="CK55">
    <cfRule type="cellIs" dxfId="8112" priority="148" stopIfTrue="1" operator="equal">
      <formula>0</formula>
    </cfRule>
  </conditionalFormatting>
  <conditionalFormatting sqref="CK225">
    <cfRule type="cellIs" dxfId="8111" priority="147" stopIfTrue="1" operator="equal">
      <formula>0</formula>
    </cfRule>
  </conditionalFormatting>
  <conditionalFormatting sqref="CK228">
    <cfRule type="cellIs" dxfId="8110" priority="146" stopIfTrue="1" operator="equal">
      <formula>0</formula>
    </cfRule>
  </conditionalFormatting>
  <conditionalFormatting sqref="CK281">
    <cfRule type="cellIs" dxfId="8109" priority="145" stopIfTrue="1" operator="equal">
      <formula>0</formula>
    </cfRule>
  </conditionalFormatting>
  <conditionalFormatting sqref="CK252">
    <cfRule type="cellIs" dxfId="8108" priority="143" stopIfTrue="1" operator="equal">
      <formula>0</formula>
    </cfRule>
  </conditionalFormatting>
  <conditionalFormatting sqref="CK285">
    <cfRule type="cellIs" dxfId="8107" priority="142" stopIfTrue="1" operator="equal">
      <formula>0</formula>
    </cfRule>
  </conditionalFormatting>
  <conditionalFormatting sqref="CK211">
    <cfRule type="cellIs" dxfId="8106" priority="141" stopIfTrue="1" operator="equal">
      <formula>0</formula>
    </cfRule>
  </conditionalFormatting>
  <conditionalFormatting sqref="CL341:CL347">
    <cfRule type="cellIs" dxfId="8105" priority="140" stopIfTrue="1" operator="equal">
      <formula>0</formula>
    </cfRule>
  </conditionalFormatting>
  <conditionalFormatting sqref="CL353">
    <cfRule type="cellIs" dxfId="8104" priority="138" stopIfTrue="1" operator="equal">
      <formula>0</formula>
    </cfRule>
  </conditionalFormatting>
  <conditionalFormatting sqref="CL351">
    <cfRule type="cellIs" dxfId="8103" priority="137" stopIfTrue="1" operator="equal">
      <formula>0</formula>
    </cfRule>
  </conditionalFormatting>
  <conditionalFormatting sqref="CL339">
    <cfRule type="cellIs" dxfId="8102" priority="134" stopIfTrue="1" operator="equal">
      <formula>0</formula>
    </cfRule>
  </conditionalFormatting>
  <conditionalFormatting sqref="CL348">
    <cfRule type="cellIs" dxfId="8101" priority="133" stopIfTrue="1" operator="equal">
      <formula>0</formula>
    </cfRule>
  </conditionalFormatting>
  <conditionalFormatting sqref="CL331:CL338">
    <cfRule type="cellIs" dxfId="8100" priority="135" stopIfTrue="1" operator="equal">
      <formula>0</formula>
    </cfRule>
  </conditionalFormatting>
  <conditionalFormatting sqref="CL240:CL249 CL318:CL327 CL213:CL216">
    <cfRule type="cellIs" dxfId="8099" priority="132" stopIfTrue="1" operator="equal">
      <formula>0</formula>
    </cfRule>
  </conditionalFormatting>
  <conditionalFormatting sqref="CL130 CL64:CL75 CL96:CL98 CL295 CL155:CL160">
    <cfRule type="cellIs" dxfId="8098" priority="131" stopIfTrue="1" operator="equal">
      <formula>0</formula>
    </cfRule>
  </conditionalFormatting>
  <conditionalFormatting sqref="CL122">
    <cfRule type="cellIs" dxfId="8097" priority="130" stopIfTrue="1" operator="equal">
      <formula>0</formula>
    </cfRule>
  </conditionalFormatting>
  <conditionalFormatting sqref="CL250">
    <cfRule type="cellIs" dxfId="8096" priority="129" stopIfTrue="1" operator="equal">
      <formula>0</formula>
    </cfRule>
  </conditionalFormatting>
  <conditionalFormatting sqref="CL306">
    <cfRule type="cellIs" dxfId="8095" priority="128" stopIfTrue="1" operator="equal">
      <formula>0</formula>
    </cfRule>
  </conditionalFormatting>
  <conditionalFormatting sqref="CL43">
    <cfRule type="cellIs" dxfId="8094" priority="127" stopIfTrue="1" operator="equal">
      <formula>0</formula>
    </cfRule>
  </conditionalFormatting>
  <conditionalFormatting sqref="CL253">
    <cfRule type="cellIs" dxfId="8093" priority="58" stopIfTrue="1" operator="equal">
      <formula>0</formula>
    </cfRule>
  </conditionalFormatting>
  <conditionalFormatting sqref="CK253">
    <cfRule type="cellIs" dxfId="8092" priority="59" stopIfTrue="1" operator="equal">
      <formula>0</formula>
    </cfRule>
  </conditionalFormatting>
  <conditionalFormatting sqref="CL80">
    <cfRule type="cellIs" dxfId="8091" priority="56" stopIfTrue="1" operator="equal">
      <formula>0</formula>
    </cfRule>
  </conditionalFormatting>
  <conditionalFormatting sqref="CK80">
    <cfRule type="cellIs" dxfId="8090" priority="57" stopIfTrue="1" operator="equal">
      <formula>0</formula>
    </cfRule>
  </conditionalFormatting>
  <conditionalFormatting sqref="CK287">
    <cfRule type="cellIs" dxfId="8089" priority="55" stopIfTrue="1" operator="equal">
      <formula>0</formula>
    </cfRule>
  </conditionalFormatting>
  <conditionalFormatting sqref="CL287">
    <cfRule type="cellIs" dxfId="8088" priority="54" stopIfTrue="1" operator="equal">
      <formula>0</formula>
    </cfRule>
  </conditionalFormatting>
  <conditionalFormatting sqref="CK56">
    <cfRule type="cellIs" dxfId="8087" priority="53" stopIfTrue="1" operator="equal">
      <formula>0</formula>
    </cfRule>
  </conditionalFormatting>
  <conditionalFormatting sqref="CL56">
    <cfRule type="cellIs" dxfId="8086" priority="52" stopIfTrue="1" operator="equal">
      <formula>0</formula>
    </cfRule>
  </conditionalFormatting>
  <conditionalFormatting sqref="CL200">
    <cfRule type="cellIs" dxfId="8085" priority="50" stopIfTrue="1" operator="equal">
      <formula>0</formula>
    </cfRule>
  </conditionalFormatting>
  <conditionalFormatting sqref="CK200">
    <cfRule type="cellIs" dxfId="8084" priority="51" stopIfTrue="1" operator="equal">
      <formula>0</formula>
    </cfRule>
  </conditionalFormatting>
  <conditionalFormatting sqref="CL218">
    <cfRule type="cellIs" dxfId="8083" priority="48" stopIfTrue="1" operator="equal">
      <formula>0</formula>
    </cfRule>
  </conditionalFormatting>
  <conditionalFormatting sqref="CK218">
    <cfRule type="cellIs" dxfId="8082" priority="49" stopIfTrue="1" operator="equal">
      <formula>0</formula>
    </cfRule>
  </conditionalFormatting>
  <conditionalFormatting sqref="D350 CG349:CJ350 CC349:CE350">
    <cfRule type="cellIs" dxfId="8081" priority="47" stopIfTrue="1" operator="equal">
      <formula>0</formula>
    </cfRule>
  </conditionalFormatting>
  <conditionalFormatting sqref="D349">
    <cfRule type="cellIs" dxfId="8080" priority="46" stopIfTrue="1" operator="equal">
      <formula>0</formula>
    </cfRule>
  </conditionalFormatting>
  <conditionalFormatting sqref="F350:K350">
    <cfRule type="cellIs" dxfId="8079" priority="45" stopIfTrue="1" operator="equal">
      <formula>0</formula>
    </cfRule>
  </conditionalFormatting>
  <conditionalFormatting sqref="F349:J349">
    <cfRule type="cellIs" dxfId="8078" priority="44" stopIfTrue="1" operator="equal">
      <formula>0</formula>
    </cfRule>
  </conditionalFormatting>
  <conditionalFormatting sqref="K349">
    <cfRule type="cellIs" dxfId="8077" priority="43" stopIfTrue="1" operator="equal">
      <formula>0</formula>
    </cfRule>
  </conditionalFormatting>
  <conditionalFormatting sqref="AH350:AM350">
    <cfRule type="cellIs" dxfId="8076" priority="42" stopIfTrue="1" operator="equal">
      <formula>0</formula>
    </cfRule>
  </conditionalFormatting>
  <conditionalFormatting sqref="AM349">
    <cfRule type="cellIs" dxfId="8075" priority="40" stopIfTrue="1" operator="equal">
      <formula>0</formula>
    </cfRule>
  </conditionalFormatting>
  <conditionalFormatting sqref="AH349:AL349">
    <cfRule type="cellIs" dxfId="8074" priority="41" stopIfTrue="1" operator="equal">
      <formula>0</formula>
    </cfRule>
  </conditionalFormatting>
  <conditionalFormatting sqref="BP349">
    <cfRule type="cellIs" dxfId="8073" priority="37" stopIfTrue="1" operator="equal">
      <formula>0</formula>
    </cfRule>
  </conditionalFormatting>
  <conditionalFormatting sqref="BK350:BP350">
    <cfRule type="cellIs" dxfId="8072" priority="39" stopIfTrue="1" operator="equal">
      <formula>0</formula>
    </cfRule>
  </conditionalFormatting>
  <conditionalFormatting sqref="BK349:BO349">
    <cfRule type="cellIs" dxfId="8071" priority="38" stopIfTrue="1" operator="equal">
      <formula>0</formula>
    </cfRule>
  </conditionalFormatting>
  <conditionalFormatting sqref="L350:M350">
    <cfRule type="cellIs" dxfId="8070" priority="36" stopIfTrue="1" operator="equal">
      <formula>0</formula>
    </cfRule>
  </conditionalFormatting>
  <conditionalFormatting sqref="L349:M349">
    <cfRule type="cellIs" dxfId="8069" priority="35" stopIfTrue="1" operator="equal">
      <formula>0</formula>
    </cfRule>
  </conditionalFormatting>
  <conditionalFormatting sqref="AN350:AO350">
    <cfRule type="cellIs" dxfId="8068" priority="34" stopIfTrue="1" operator="equal">
      <formula>0</formula>
    </cfRule>
  </conditionalFormatting>
  <conditionalFormatting sqref="AN349:AO349">
    <cfRule type="cellIs" dxfId="8067" priority="33" stopIfTrue="1" operator="equal">
      <formula>0</formula>
    </cfRule>
  </conditionalFormatting>
  <conditionalFormatting sqref="BQ350:BR350">
    <cfRule type="cellIs" dxfId="8066" priority="32" stopIfTrue="1" operator="equal">
      <formula>0</formula>
    </cfRule>
  </conditionalFormatting>
  <conditionalFormatting sqref="BQ349:BR349">
    <cfRule type="cellIs" dxfId="8065" priority="31" stopIfTrue="1" operator="equal">
      <formula>0</formula>
    </cfRule>
  </conditionalFormatting>
  <conditionalFormatting sqref="BB349:BB350 AZ349:AZ350">
    <cfRule type="cellIs" dxfId="8064" priority="30" stopIfTrue="1" operator="equal">
      <formula>0</formula>
    </cfRule>
  </conditionalFormatting>
  <conditionalFormatting sqref="BE349:BE350">
    <cfRule type="cellIs" dxfId="8063" priority="29" stopIfTrue="1" operator="equal">
      <formula>0</formula>
    </cfRule>
  </conditionalFormatting>
  <conditionalFormatting sqref="BF349:BI350">
    <cfRule type="cellIs" dxfId="8062" priority="28" stopIfTrue="1" operator="equal">
      <formula>0</formula>
    </cfRule>
  </conditionalFormatting>
  <conditionalFormatting sqref="AW350:AX350">
    <cfRule type="cellIs" dxfId="8061" priority="20" stopIfTrue="1" operator="equal">
      <formula>0</formula>
    </cfRule>
  </conditionalFormatting>
  <conditionalFormatting sqref="AW349:AX349">
    <cfRule type="cellIs" dxfId="8060" priority="19" stopIfTrue="1" operator="equal">
      <formula>0</formula>
    </cfRule>
  </conditionalFormatting>
  <conditionalFormatting sqref="BT349:BX349">
    <cfRule type="cellIs" dxfId="8059" priority="17" stopIfTrue="1" operator="equal">
      <formula>0</formula>
    </cfRule>
  </conditionalFormatting>
  <conditionalFormatting sqref="BT350:BY350">
    <cfRule type="cellIs" dxfId="8058" priority="18" stopIfTrue="1" operator="equal">
      <formula>0</formula>
    </cfRule>
  </conditionalFormatting>
  <conditionalFormatting sqref="BY349">
    <cfRule type="cellIs" dxfId="8057" priority="16" stopIfTrue="1" operator="equal">
      <formula>0</formula>
    </cfRule>
  </conditionalFormatting>
  <conditionalFormatting sqref="AV349">
    <cfRule type="cellIs" dxfId="8056" priority="21" stopIfTrue="1" operator="equal">
      <formula>0</formula>
    </cfRule>
  </conditionalFormatting>
  <conditionalFormatting sqref="N350:Q350 S350:T350">
    <cfRule type="cellIs" dxfId="8055" priority="27" stopIfTrue="1" operator="equal">
      <formula>0</formula>
    </cfRule>
  </conditionalFormatting>
  <conditionalFormatting sqref="N349:Q349 S349:T349">
    <cfRule type="cellIs" dxfId="8054" priority="26" stopIfTrue="1" operator="equal">
      <formula>0</formula>
    </cfRule>
  </conditionalFormatting>
  <conditionalFormatting sqref="U350:V350">
    <cfRule type="cellIs" dxfId="8053" priority="25" stopIfTrue="1" operator="equal">
      <formula>0</formula>
    </cfRule>
  </conditionalFormatting>
  <conditionalFormatting sqref="U349:V349">
    <cfRule type="cellIs" dxfId="8052" priority="24" stopIfTrue="1" operator="equal">
      <formula>0</formula>
    </cfRule>
  </conditionalFormatting>
  <conditionalFormatting sqref="AQ349:AS349 AU349">
    <cfRule type="cellIs" dxfId="8051" priority="22" stopIfTrue="1" operator="equal">
      <formula>0</formula>
    </cfRule>
  </conditionalFormatting>
  <conditionalFormatting sqref="AQ350:AS350 AU350:AV350">
    <cfRule type="cellIs" dxfId="8050" priority="23" stopIfTrue="1" operator="equal">
      <formula>0</formula>
    </cfRule>
  </conditionalFormatting>
  <conditionalFormatting sqref="BZ350:CA350">
    <cfRule type="cellIs" dxfId="8049" priority="15" stopIfTrue="1" operator="equal">
      <formula>0</formula>
    </cfRule>
  </conditionalFormatting>
  <conditionalFormatting sqref="BZ349:CA349">
    <cfRule type="cellIs" dxfId="8048" priority="14" stopIfTrue="1" operator="equal">
      <formula>0</formula>
    </cfRule>
  </conditionalFormatting>
  <conditionalFormatting sqref="R350">
    <cfRule type="cellIs" dxfId="8047" priority="13" stopIfTrue="1" operator="equal">
      <formula>0</formula>
    </cfRule>
  </conditionalFormatting>
  <conditionalFormatting sqref="R349">
    <cfRule type="cellIs" dxfId="8046" priority="12" stopIfTrue="1" operator="equal">
      <formula>0</formula>
    </cfRule>
  </conditionalFormatting>
  <conditionalFormatting sqref="AT349">
    <cfRule type="cellIs" dxfId="8045" priority="10" stopIfTrue="1" operator="equal">
      <formula>0</formula>
    </cfRule>
  </conditionalFormatting>
  <conditionalFormatting sqref="AT350">
    <cfRule type="cellIs" dxfId="8044" priority="11" stopIfTrue="1" operator="equal">
      <formula>0</formula>
    </cfRule>
  </conditionalFormatting>
  <conditionalFormatting sqref="CF349:CF350">
    <cfRule type="cellIs" dxfId="8043" priority="9" stopIfTrue="1" operator="equal">
      <formula>0</formula>
    </cfRule>
  </conditionalFormatting>
  <conditionalFormatting sqref="CK350">
    <cfRule type="cellIs" dxfId="8042" priority="8" stopIfTrue="1" operator="equal">
      <formula>0</formula>
    </cfRule>
  </conditionalFormatting>
  <conditionalFormatting sqref="CK349">
    <cfRule type="cellIs" dxfId="8041" priority="7" stopIfTrue="1" operator="equal">
      <formula>0</formula>
    </cfRule>
  </conditionalFormatting>
  <conditionalFormatting sqref="CL350">
    <cfRule type="cellIs" dxfId="8040" priority="6" stopIfTrue="1" operator="equal">
      <formula>0</formula>
    </cfRule>
  </conditionalFormatting>
  <conditionalFormatting sqref="CL349">
    <cfRule type="cellIs" dxfId="8039" priority="5" stopIfTrue="1" operator="equal">
      <formula>0</formula>
    </cfRule>
  </conditionalFormatting>
  <conditionalFormatting sqref="AY345">
    <cfRule type="cellIs" dxfId="8038" priority="2" stopIfTrue="1" operator="equal">
      <formula>0</formula>
    </cfRule>
  </conditionalFormatting>
  <conditionalFormatting sqref="W345">
    <cfRule type="cellIs" dxfId="8037" priority="4" stopIfTrue="1" operator="equal">
      <formula>0</formula>
    </cfRule>
  </conditionalFormatting>
  <conditionalFormatting sqref="X345">
    <cfRule type="cellIs" dxfId="8036" priority="3" stopIfTrue="1" operator="equal">
      <formula>0</formula>
    </cfRule>
  </conditionalFormatting>
  <conditionalFormatting sqref="Y356">
    <cfRule type="cellIs" dxfId="8035" priority="1" stopIfTrue="1" operator="equal">
      <formula>0</formula>
    </cfRule>
  </conditionalFormatting>
  <printOptions horizontalCentered="1"/>
  <pageMargins left="0.19685039370078741" right="0" top="0.59055118110236227" bottom="0.19685039370078741" header="0.19685039370078741" footer="7.874015748031496E-2"/>
  <pageSetup paperSize="8" scale="58" fitToHeight="3" orientation="portrait" r:id="rId1"/>
  <headerFooter alignWithMargins="0"/>
  <rowBreaks count="2" manualBreakCount="2">
    <brk id="110" min="13" max="89" man="1"/>
    <brk id="215" min="13" max="89" man="1"/>
  </rowBreaks>
  <colBreaks count="2" manualBreakCount="2">
    <brk id="29" max="1048575" man="1"/>
    <brk id="62" min="2" max="35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1178"/>
  <sheetViews>
    <sheetView showZeros="0" view="pageBreakPreview" topLeftCell="B345" zoomScaleNormal="100" zoomScaleSheetLayoutView="100" workbookViewId="0">
      <selection activeCell="C357" sqref="C357"/>
    </sheetView>
  </sheetViews>
  <sheetFormatPr defaultColWidth="9.140625" defaultRowHeight="12.75"/>
  <cols>
    <col min="1" max="1" width="5.85546875" style="329" hidden="1" customWidth="1"/>
    <col min="2" max="2" width="5.85546875" style="332" customWidth="1"/>
    <col min="3" max="3" width="35.28515625" style="330" customWidth="1"/>
    <col min="4" max="4" width="6.42578125" style="329" hidden="1" customWidth="1"/>
    <col min="5" max="5" width="5.5703125" style="329" hidden="1" customWidth="1"/>
    <col min="6" max="6" width="11.42578125" style="329" hidden="1" customWidth="1"/>
    <col min="7" max="7" width="10.7109375" style="329" hidden="1" customWidth="1"/>
    <col min="8" max="8" width="9" style="329" hidden="1" customWidth="1"/>
    <col min="9" max="9" width="13" style="329" hidden="1" customWidth="1"/>
    <col min="10" max="10" width="10.7109375" style="329" hidden="1" customWidth="1"/>
    <col min="11" max="11" width="13.85546875" style="329" hidden="1" customWidth="1"/>
    <col min="12" max="12" width="6.5703125" style="329" hidden="1" customWidth="1"/>
    <col min="13" max="13" width="6.28515625" style="329" hidden="1" customWidth="1"/>
    <col min="14" max="14" width="10.42578125" style="329" hidden="1" customWidth="1"/>
    <col min="15" max="15" width="10.85546875" style="329" hidden="1" customWidth="1"/>
    <col min="16" max="16" width="9.140625" style="329" hidden="1" customWidth="1"/>
    <col min="17" max="17" width="13" style="329" hidden="1" customWidth="1"/>
    <col min="18" max="19" width="10.140625" style="329" hidden="1" customWidth="1"/>
    <col min="20" max="20" width="8" style="329" hidden="1" customWidth="1"/>
    <col min="21" max="21" width="8.28515625" style="329" hidden="1" customWidth="1"/>
    <col min="22" max="22" width="8.140625" style="329" hidden="1" customWidth="1"/>
    <col min="23" max="23" width="10.5703125" style="329" hidden="1" customWidth="1"/>
    <col min="24" max="24" width="10.140625" style="329" hidden="1" customWidth="1"/>
    <col min="25" max="25" width="11.5703125" style="329" hidden="1" customWidth="1"/>
    <col min="26" max="26" width="10.85546875" style="329" hidden="1" customWidth="1"/>
    <col min="27" max="27" width="10.140625" style="329" hidden="1" customWidth="1"/>
    <col min="28" max="29" width="12.140625" style="329" hidden="1" customWidth="1"/>
    <col min="30" max="30" width="12.28515625" style="329" hidden="1" customWidth="1"/>
    <col min="31" max="31" width="8" style="329" hidden="1" customWidth="1"/>
    <col min="32" max="32" width="12.42578125" style="329" hidden="1" customWidth="1"/>
    <col min="33" max="33" width="7.7109375" style="329" hidden="1" customWidth="1"/>
    <col min="34" max="34" width="6.42578125" style="329" hidden="1" customWidth="1"/>
    <col min="35" max="35" width="10.7109375" style="329" hidden="1" customWidth="1"/>
    <col min="36" max="36" width="10.42578125" style="329" hidden="1" customWidth="1"/>
    <col min="37" max="37" width="11.5703125" style="329" hidden="1" customWidth="1"/>
    <col min="38" max="38" width="12.28515625" style="329" hidden="1" customWidth="1"/>
    <col min="39" max="40" width="12" style="329" hidden="1" customWidth="1"/>
    <col min="41" max="41" width="7.7109375" style="329" hidden="1" customWidth="1"/>
    <col min="42" max="42" width="6.5703125" style="329" hidden="1" customWidth="1"/>
    <col min="43" max="43" width="10.5703125" style="329" hidden="1" customWidth="1"/>
    <col min="44" max="44" width="11.42578125" style="329" hidden="1" customWidth="1"/>
    <col min="45" max="45" width="11.28515625" style="329" hidden="1" customWidth="1"/>
    <col min="46" max="46" width="13" style="329" hidden="1" customWidth="1"/>
    <col min="47" max="47" width="11" style="329" hidden="1" customWidth="1"/>
    <col min="48" max="48" width="11.7109375" style="329" hidden="1" customWidth="1"/>
    <col min="49" max="49" width="6" style="329" hidden="1" customWidth="1"/>
    <col min="50" max="50" width="0.140625" style="329" customWidth="1"/>
    <col min="51" max="51" width="10.42578125" style="329" customWidth="1"/>
    <col min="52" max="52" width="8" style="329" customWidth="1"/>
    <col min="53" max="53" width="10.42578125" style="329" customWidth="1"/>
    <col min="54" max="54" width="10.7109375" style="329" customWidth="1"/>
    <col min="55" max="55" width="11.5703125" style="329" hidden="1" customWidth="1"/>
    <col min="56" max="56" width="10.28515625" style="329" customWidth="1"/>
    <col min="57" max="57" width="10.7109375" style="329" hidden="1" customWidth="1"/>
    <col min="58" max="58" width="10.5703125" style="329" hidden="1" customWidth="1"/>
    <col min="59" max="59" width="11.85546875" style="329" customWidth="1"/>
    <col min="60" max="60" width="12.7109375" style="329" customWidth="1"/>
    <col min="61" max="63" width="9.42578125" style="329" customWidth="1"/>
    <col min="64" max="64" width="13.42578125" style="329" customWidth="1"/>
    <col min="65" max="68" width="11" style="329" customWidth="1"/>
    <col min="69" max="71" width="7.85546875" style="329" customWidth="1"/>
    <col min="72" max="72" width="13.28515625" style="329" customWidth="1"/>
    <col min="73" max="73" width="11" style="329" customWidth="1"/>
    <col min="74" max="74" width="16.7109375" style="329" customWidth="1"/>
    <col min="75" max="75" width="12" style="329" customWidth="1"/>
    <col min="76" max="76" width="14" style="329" customWidth="1"/>
    <col min="77" max="77" width="21.140625" style="329" customWidth="1"/>
    <col min="78" max="78" width="11.85546875" style="329" bestFit="1" customWidth="1"/>
    <col min="79" max="16384" width="9.140625" style="329"/>
  </cols>
  <sheetData>
    <row r="1" spans="1:78" hidden="1">
      <c r="B1" s="240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row>
    <row r="2" spans="1:78" ht="32.25" customHeight="1">
      <c r="B2" s="2402"/>
      <c r="C2" s="2403"/>
      <c r="D2" s="637"/>
      <c r="E2" s="637"/>
      <c r="F2" s="637"/>
      <c r="G2" s="637"/>
      <c r="H2" s="637"/>
      <c r="I2" s="637"/>
      <c r="J2" s="637"/>
      <c r="K2" s="637"/>
      <c r="L2" s="637"/>
      <c r="M2" s="637"/>
      <c r="N2" s="637"/>
      <c r="O2" s="637"/>
      <c r="P2" s="637"/>
      <c r="Q2" s="637"/>
      <c r="R2" s="637"/>
      <c r="S2" s="637"/>
      <c r="T2" s="637"/>
      <c r="U2" s="637"/>
      <c r="V2" s="637"/>
      <c r="W2" s="637"/>
      <c r="X2" s="637"/>
      <c r="Y2" s="2404"/>
      <c r="Z2" s="2404"/>
      <c r="AA2" s="2404"/>
      <c r="AB2" s="2404"/>
      <c r="AC2" s="2404"/>
      <c r="AD2" s="2404"/>
      <c r="AE2" s="2404"/>
      <c r="AF2" s="2404"/>
      <c r="AG2" s="2404"/>
      <c r="AH2" s="2404"/>
      <c r="AI2" s="2404"/>
      <c r="AJ2" s="2404"/>
      <c r="AK2" s="2404"/>
      <c r="AL2" s="2404"/>
      <c r="AM2" s="2404"/>
      <c r="AN2" s="2404"/>
      <c r="AO2" s="2404"/>
      <c r="AP2" s="2404"/>
      <c r="AQ2" s="2404"/>
      <c r="AR2" s="2404"/>
      <c r="AS2" s="2404"/>
      <c r="AT2" s="2404"/>
      <c r="AU2" s="2404"/>
      <c r="AV2" s="2404"/>
      <c r="AW2" s="637"/>
      <c r="AX2" s="637"/>
      <c r="AY2" s="637"/>
      <c r="AZ2" s="637"/>
      <c r="BA2" s="637"/>
      <c r="BB2" s="637"/>
      <c r="BC2" s="637"/>
      <c r="BD2" s="637"/>
      <c r="BE2" s="637"/>
      <c r="BF2" s="637"/>
      <c r="BG2" s="3739" t="s">
        <v>1204</v>
      </c>
      <c r="BH2" s="3739"/>
      <c r="BI2" s="3739"/>
      <c r="BJ2" s="3739"/>
      <c r="BK2" s="3739"/>
      <c r="BL2" s="3739"/>
      <c r="BM2" s="3739"/>
      <c r="BN2" s="3739"/>
      <c r="BO2" s="3739"/>
      <c r="BP2" s="3739"/>
      <c r="BQ2" s="3739"/>
      <c r="BR2" s="3739"/>
      <c r="BS2" s="3739"/>
      <c r="BT2" s="3739"/>
      <c r="BU2" s="3739"/>
      <c r="BV2" s="3739"/>
      <c r="BW2" s="3739"/>
      <c r="BX2" s="3739"/>
      <c r="BY2" s="3739"/>
      <c r="BZ2" s="1911"/>
    </row>
    <row r="3" spans="1:78" ht="25.5" customHeight="1">
      <c r="B3" s="2402"/>
      <c r="C3" s="2405"/>
      <c r="D3" s="2405"/>
      <c r="E3" s="2405"/>
      <c r="F3" s="2405"/>
      <c r="G3" s="2405"/>
      <c r="H3" s="2405"/>
      <c r="I3" s="2405"/>
      <c r="J3" s="2405"/>
      <c r="K3" s="2405"/>
      <c r="L3" s="2405"/>
      <c r="M3" s="2405"/>
      <c r="N3" s="2405"/>
      <c r="O3" s="2405"/>
      <c r="P3" s="2405"/>
      <c r="Q3" s="2405"/>
      <c r="R3" s="2405"/>
      <c r="S3" s="2405"/>
      <c r="T3" s="2405"/>
      <c r="U3" s="2405"/>
      <c r="V3" s="2405"/>
      <c r="W3" s="2405"/>
      <c r="X3" s="2405"/>
      <c r="Y3" s="2405"/>
      <c r="Z3" s="2405"/>
      <c r="AA3" s="2405"/>
      <c r="AB3" s="2405"/>
      <c r="AC3" s="2405"/>
      <c r="AD3" s="2405"/>
      <c r="AE3" s="2405"/>
      <c r="AF3" s="2405"/>
      <c r="AG3" s="2405"/>
      <c r="AH3" s="2405"/>
      <c r="AI3" s="2405"/>
      <c r="AJ3" s="2405"/>
      <c r="AK3" s="2405"/>
      <c r="AL3" s="2405"/>
      <c r="AM3" s="2405"/>
      <c r="AN3" s="2405"/>
      <c r="AO3" s="2405"/>
      <c r="AP3" s="2405"/>
      <c r="AQ3" s="2405"/>
      <c r="AR3" s="2405"/>
      <c r="AS3" s="2405"/>
      <c r="AT3" s="2405"/>
      <c r="AU3" s="2405"/>
      <c r="AV3" s="2405"/>
      <c r="AW3" s="2405"/>
      <c r="AX3" s="2405"/>
      <c r="AY3" s="2405"/>
      <c r="AZ3" s="2405"/>
      <c r="BA3" s="2405"/>
      <c r="BB3" s="2405"/>
      <c r="BC3" s="2405"/>
      <c r="BD3" s="2405"/>
      <c r="BE3" s="2405"/>
      <c r="BF3" s="2405"/>
      <c r="BG3" s="135"/>
      <c r="BH3" s="135"/>
      <c r="BI3" s="135"/>
      <c r="BJ3" s="135"/>
      <c r="BK3" s="135"/>
      <c r="BL3" s="135"/>
      <c r="BM3" s="135"/>
      <c r="BN3" s="135"/>
      <c r="BO3" s="135"/>
      <c r="BP3" s="135"/>
      <c r="BQ3" s="135"/>
      <c r="BR3" s="135"/>
      <c r="BS3" s="135"/>
      <c r="BT3" s="135"/>
      <c r="BU3" s="3740" t="s">
        <v>397</v>
      </c>
      <c r="BV3" s="3740"/>
      <c r="BW3" s="3740"/>
      <c r="BX3" s="3740"/>
      <c r="BY3" s="135"/>
    </row>
    <row r="4" spans="1:78" ht="33" customHeight="1">
      <c r="B4" s="3741" t="s">
        <v>1070</v>
      </c>
      <c r="C4" s="3741"/>
      <c r="D4" s="3741"/>
      <c r="E4" s="3741"/>
      <c r="F4" s="3741"/>
      <c r="G4" s="3741"/>
      <c r="H4" s="3741"/>
      <c r="I4" s="3741"/>
      <c r="J4" s="3741"/>
      <c r="K4" s="3741"/>
      <c r="L4" s="3741"/>
      <c r="M4" s="3741"/>
      <c r="N4" s="3741"/>
      <c r="O4" s="3741"/>
      <c r="P4" s="3741"/>
      <c r="Q4" s="3741"/>
      <c r="R4" s="3741"/>
      <c r="S4" s="3741"/>
      <c r="T4" s="3741"/>
      <c r="U4" s="3741"/>
      <c r="V4" s="3741"/>
      <c r="W4" s="3741"/>
      <c r="X4" s="3741"/>
      <c r="Y4" s="3741"/>
      <c r="Z4" s="3741"/>
      <c r="AA4" s="3741"/>
      <c r="AB4" s="3741"/>
      <c r="AC4" s="3741"/>
      <c r="AD4" s="3741"/>
      <c r="AE4" s="3741"/>
      <c r="AF4" s="3741"/>
      <c r="AG4" s="3741"/>
      <c r="AH4" s="3741"/>
      <c r="AI4" s="3741"/>
      <c r="AJ4" s="3741"/>
      <c r="AK4" s="3741"/>
      <c r="AL4" s="3741"/>
      <c r="AM4" s="3741"/>
      <c r="AN4" s="3741"/>
      <c r="AO4" s="3741"/>
      <c r="AP4" s="3741"/>
      <c r="AQ4" s="3741"/>
      <c r="AR4" s="3741"/>
      <c r="AS4" s="3741"/>
      <c r="AT4" s="3741"/>
      <c r="AU4" s="3741"/>
      <c r="AV4" s="3741"/>
      <c r="AW4" s="3741"/>
      <c r="AX4" s="3741"/>
      <c r="AY4" s="3741"/>
      <c r="AZ4" s="3741"/>
      <c r="BA4" s="3741"/>
      <c r="BB4" s="3741"/>
      <c r="BC4" s="3741"/>
      <c r="BD4" s="3741"/>
      <c r="BE4" s="3741"/>
      <c r="BF4" s="3741"/>
      <c r="BG4" s="3741"/>
      <c r="BH4" s="3741"/>
      <c r="BI4" s="3741"/>
      <c r="BJ4" s="3741"/>
      <c r="BK4" s="3741"/>
      <c r="BL4" s="3741"/>
      <c r="BM4" s="3741"/>
      <c r="BN4" s="3741"/>
      <c r="BO4" s="3741"/>
      <c r="BP4" s="3741"/>
      <c r="BQ4" s="3741"/>
      <c r="BR4" s="3741"/>
      <c r="BS4" s="3741"/>
      <c r="BT4" s="3741"/>
      <c r="BU4" s="3741"/>
      <c r="BV4" s="3741"/>
      <c r="BW4" s="3741"/>
      <c r="BX4" s="3741"/>
      <c r="BY4" s="3741"/>
    </row>
    <row r="5" spans="1:78">
      <c r="B5" s="2402"/>
      <c r="C5" s="2406"/>
      <c r="D5" s="637"/>
      <c r="E5" s="637"/>
      <c r="F5" s="637"/>
      <c r="G5" s="637"/>
      <c r="H5" s="637"/>
      <c r="I5" s="637"/>
      <c r="J5" s="637"/>
      <c r="K5" s="637"/>
      <c r="L5" s="637"/>
      <c r="M5" s="637"/>
      <c r="N5" s="637"/>
      <c r="O5" s="637"/>
      <c r="P5" s="637"/>
      <c r="Q5" s="637"/>
      <c r="R5" s="637"/>
      <c r="S5" s="637"/>
      <c r="T5" s="637"/>
      <c r="U5" s="637"/>
      <c r="V5" s="637"/>
      <c r="W5" s="637"/>
      <c r="X5" s="637"/>
      <c r="Y5" s="637"/>
      <c r="Z5" s="637"/>
      <c r="AA5" s="637"/>
      <c r="AB5" s="637"/>
      <c r="AC5" s="637"/>
      <c r="AD5" s="637"/>
      <c r="AE5" s="637"/>
      <c r="AF5" s="637"/>
      <c r="AG5" s="637"/>
      <c r="AH5" s="637"/>
      <c r="AI5" s="637"/>
      <c r="AJ5" s="637"/>
      <c r="AK5" s="637"/>
      <c r="AL5" s="637"/>
      <c r="AM5" s="637"/>
      <c r="AN5" s="637"/>
      <c r="AO5" s="637"/>
      <c r="AP5" s="637"/>
      <c r="AQ5" s="637"/>
      <c r="AR5" s="637"/>
      <c r="AS5" s="637"/>
      <c r="AT5" s="637"/>
      <c r="AU5" s="637"/>
      <c r="AV5" s="637"/>
      <c r="AW5" s="637"/>
      <c r="AX5" s="637"/>
      <c r="AY5" s="637"/>
      <c r="AZ5" s="637"/>
      <c r="BA5" s="637"/>
      <c r="BB5" s="637"/>
      <c r="BC5" s="637"/>
      <c r="BD5" s="637"/>
      <c r="BE5" s="3745"/>
      <c r="BF5" s="3745"/>
      <c r="BG5" s="2381"/>
      <c r="BH5" s="2381"/>
      <c r="BI5" s="2381"/>
      <c r="BJ5" s="2492"/>
      <c r="BK5" s="2381"/>
      <c r="BL5" s="2381"/>
      <c r="BM5" s="2381"/>
      <c r="BN5" s="2381"/>
      <c r="BO5" s="2381"/>
      <c r="BP5" s="2381"/>
      <c r="BQ5" s="2381"/>
      <c r="BR5" s="2381"/>
      <c r="BS5" s="2381"/>
      <c r="BT5" s="2381"/>
      <c r="BU5" s="2381"/>
      <c r="BV5" s="2381"/>
      <c r="BW5" s="2381"/>
      <c r="BX5" s="2381"/>
      <c r="BY5" s="637"/>
    </row>
    <row r="6" spans="1:78" ht="23.25" customHeight="1">
      <c r="B6" s="3752" t="s">
        <v>463</v>
      </c>
      <c r="C6" s="3753" t="s">
        <v>464</v>
      </c>
      <c r="D6" s="3754" t="s">
        <v>466</v>
      </c>
      <c r="E6" s="3754"/>
      <c r="F6" s="3754"/>
      <c r="G6" s="3754"/>
      <c r="H6" s="3754"/>
      <c r="I6" s="3754"/>
      <c r="J6" s="3754"/>
      <c r="K6" s="3754"/>
      <c r="L6" s="3750" t="s">
        <v>467</v>
      </c>
      <c r="M6" s="3750"/>
      <c r="N6" s="3750"/>
      <c r="O6" s="3750"/>
      <c r="P6" s="3750"/>
      <c r="Q6" s="3750"/>
      <c r="R6" s="3750"/>
      <c r="S6" s="3750"/>
      <c r="T6" s="3751" t="s">
        <v>618</v>
      </c>
      <c r="U6" s="3751"/>
      <c r="V6" s="3751"/>
      <c r="W6" s="3751"/>
      <c r="X6" s="3751"/>
      <c r="Y6" s="3751"/>
      <c r="Z6" s="3751"/>
      <c r="AA6" s="3751"/>
      <c r="AB6" s="3751"/>
      <c r="AC6" s="3751"/>
      <c r="AD6" s="3751"/>
      <c r="AE6" s="3742" t="s">
        <v>468</v>
      </c>
      <c r="AF6" s="2385"/>
      <c r="AG6" s="3742" t="s">
        <v>469</v>
      </c>
      <c r="AH6" s="3742"/>
      <c r="AI6" s="3742"/>
      <c r="AJ6" s="3742"/>
      <c r="AK6" s="3742"/>
      <c r="AL6" s="3742"/>
      <c r="AM6" s="3742"/>
      <c r="AN6" s="3742"/>
      <c r="AO6" s="3743" t="s">
        <v>470</v>
      </c>
      <c r="AP6" s="3743"/>
      <c r="AQ6" s="3743"/>
      <c r="AR6" s="3743"/>
      <c r="AS6" s="3743"/>
      <c r="AT6" s="3743"/>
      <c r="AU6" s="3743"/>
      <c r="AV6" s="3743"/>
      <c r="AW6" s="3767" t="s">
        <v>471</v>
      </c>
      <c r="AX6" s="3767"/>
      <c r="AY6" s="3767"/>
      <c r="AZ6" s="3767"/>
      <c r="BA6" s="3767"/>
      <c r="BB6" s="3767"/>
      <c r="BC6" s="3767"/>
      <c r="BD6" s="3767"/>
      <c r="BE6" s="3767"/>
      <c r="BF6" s="3767"/>
      <c r="BG6" s="3767"/>
      <c r="BH6" s="3767"/>
      <c r="BI6" s="3744" t="s">
        <v>907</v>
      </c>
      <c r="BJ6" s="3744"/>
      <c r="BK6" s="3744"/>
      <c r="BL6" s="3744"/>
      <c r="BM6" s="3744"/>
      <c r="BN6" s="3744"/>
      <c r="BO6" s="3744"/>
      <c r="BP6" s="3744"/>
      <c r="BQ6" s="3771" t="s">
        <v>1176</v>
      </c>
      <c r="BR6" s="3771"/>
      <c r="BS6" s="3771"/>
      <c r="BT6" s="3771"/>
      <c r="BU6" s="3771"/>
      <c r="BV6" s="3771"/>
      <c r="BW6" s="3771"/>
      <c r="BX6" s="3771"/>
      <c r="BY6" s="3746" t="s">
        <v>1198</v>
      </c>
      <c r="BZ6" s="637"/>
    </row>
    <row r="7" spans="1:78" ht="12.75" hidden="1" customHeight="1">
      <c r="B7" s="3752"/>
      <c r="C7" s="3753"/>
      <c r="D7" s="2382"/>
      <c r="E7" s="2382"/>
      <c r="F7" s="2382"/>
      <c r="G7" s="2382"/>
      <c r="H7" s="2382"/>
      <c r="I7" s="2382"/>
      <c r="J7" s="2382"/>
      <c r="K7" s="2382"/>
      <c r="L7" s="2383"/>
      <c r="M7" s="2383"/>
      <c r="N7" s="2383"/>
      <c r="O7" s="2383"/>
      <c r="P7" s="2383"/>
      <c r="Q7" s="2383"/>
      <c r="R7" s="2383"/>
      <c r="S7" s="2383"/>
      <c r="T7" s="2384"/>
      <c r="U7" s="2384"/>
      <c r="V7" s="2384"/>
      <c r="W7" s="2384"/>
      <c r="X7" s="2384"/>
      <c r="Y7" s="2384"/>
      <c r="Z7" s="2384"/>
      <c r="AA7" s="2384"/>
      <c r="AB7" s="2384"/>
      <c r="AC7" s="2384"/>
      <c r="AD7" s="2384"/>
      <c r="AE7" s="3742"/>
      <c r="AF7" s="2385"/>
      <c r="AG7" s="2385"/>
      <c r="AH7" s="2385"/>
      <c r="AI7" s="2385"/>
      <c r="AJ7" s="2385"/>
      <c r="AK7" s="2385"/>
      <c r="AL7" s="2385"/>
      <c r="AM7" s="2385"/>
      <c r="AN7" s="2385"/>
      <c r="AO7" s="2386"/>
      <c r="AP7" s="2386"/>
      <c r="AQ7" s="2386"/>
      <c r="AR7" s="2386"/>
      <c r="AS7" s="2386"/>
      <c r="AT7" s="2386"/>
      <c r="AU7" s="2386"/>
      <c r="AV7" s="2386"/>
      <c r="AW7" s="2380"/>
      <c r="AX7" s="2380"/>
      <c r="AY7" s="2380"/>
      <c r="AZ7" s="2380"/>
      <c r="BA7" s="2380"/>
      <c r="BB7" s="2380"/>
      <c r="BC7" s="2380"/>
      <c r="BD7" s="2380"/>
      <c r="BE7" s="2380"/>
      <c r="BF7" s="2380"/>
      <c r="BG7" s="2380"/>
      <c r="BH7" s="2380"/>
      <c r="BI7" s="2407"/>
      <c r="BJ7" s="2491"/>
      <c r="BK7" s="2407"/>
      <c r="BL7" s="2407"/>
      <c r="BM7" s="2407"/>
      <c r="BN7" s="2407"/>
      <c r="BO7" s="2407"/>
      <c r="BP7" s="2407"/>
      <c r="BQ7" s="2408"/>
      <c r="BR7" s="2408"/>
      <c r="BS7" s="2408"/>
      <c r="BT7" s="2408"/>
      <c r="BU7" s="2408"/>
      <c r="BV7" s="2408"/>
      <c r="BW7" s="2408"/>
      <c r="BX7" s="2408"/>
      <c r="BY7" s="3746"/>
      <c r="BZ7" s="637"/>
    </row>
    <row r="8" spans="1:78" ht="117" customHeight="1">
      <c r="B8" s="3752"/>
      <c r="C8" s="3753"/>
      <c r="D8" s="1191" t="s">
        <v>472</v>
      </c>
      <c r="E8" s="1191" t="s">
        <v>473</v>
      </c>
      <c r="F8" s="1191" t="s">
        <v>625</v>
      </c>
      <c r="G8" s="1191" t="s">
        <v>626</v>
      </c>
      <c r="H8" s="1191" t="s">
        <v>623</v>
      </c>
      <c r="I8" s="1191" t="s">
        <v>624</v>
      </c>
      <c r="J8" s="1191" t="s">
        <v>627</v>
      </c>
      <c r="K8" s="1191" t="s">
        <v>479</v>
      </c>
      <c r="L8" s="1192" t="s">
        <v>472</v>
      </c>
      <c r="M8" s="1192" t="s">
        <v>473</v>
      </c>
      <c r="N8" s="1192" t="s">
        <v>625</v>
      </c>
      <c r="O8" s="1192" t="s">
        <v>626</v>
      </c>
      <c r="P8" s="1192" t="s">
        <v>623</v>
      </c>
      <c r="Q8" s="1192" t="s">
        <v>624</v>
      </c>
      <c r="R8" s="1192" t="s">
        <v>627</v>
      </c>
      <c r="S8" s="1192" t="s">
        <v>479</v>
      </c>
      <c r="T8" s="1193" t="s">
        <v>472</v>
      </c>
      <c r="U8" s="1193" t="s">
        <v>745</v>
      </c>
      <c r="V8" s="1193" t="s">
        <v>848</v>
      </c>
      <c r="W8" s="1193" t="s">
        <v>621</v>
      </c>
      <c r="X8" s="1193" t="s">
        <v>857</v>
      </c>
      <c r="Y8" s="1193" t="s">
        <v>1034</v>
      </c>
      <c r="Z8" s="1193" t="s">
        <v>628</v>
      </c>
      <c r="AA8" s="1193" t="s">
        <v>1035</v>
      </c>
      <c r="AB8" s="1193" t="s">
        <v>1033</v>
      </c>
      <c r="AC8" s="1193" t="s">
        <v>1068</v>
      </c>
      <c r="AD8" s="1193" t="s">
        <v>619</v>
      </c>
      <c r="AE8" s="3742"/>
      <c r="AF8" s="2385" t="s">
        <v>480</v>
      </c>
      <c r="AG8" s="1194" t="s">
        <v>472</v>
      </c>
      <c r="AH8" s="1194" t="s">
        <v>473</v>
      </c>
      <c r="AI8" s="1194" t="s">
        <v>474</v>
      </c>
      <c r="AJ8" s="1194" t="s">
        <v>475</v>
      </c>
      <c r="AK8" s="1194" t="s">
        <v>476</v>
      </c>
      <c r="AL8" s="1194" t="s">
        <v>477</v>
      </c>
      <c r="AM8" s="1194" t="s">
        <v>478</v>
      </c>
      <c r="AN8" s="1194" t="s">
        <v>479</v>
      </c>
      <c r="AO8" s="1194" t="s">
        <v>472</v>
      </c>
      <c r="AP8" s="1194" t="s">
        <v>473</v>
      </c>
      <c r="AQ8" s="1194" t="s">
        <v>474</v>
      </c>
      <c r="AR8" s="1194" t="s">
        <v>475</v>
      </c>
      <c r="AS8" s="1194" t="s">
        <v>476</v>
      </c>
      <c r="AT8" s="1194" t="s">
        <v>477</v>
      </c>
      <c r="AU8" s="1194" t="s">
        <v>478</v>
      </c>
      <c r="AV8" s="1194" t="s">
        <v>479</v>
      </c>
      <c r="AW8" s="1195" t="s">
        <v>472</v>
      </c>
      <c r="AX8" s="1195" t="s">
        <v>745</v>
      </c>
      <c r="AY8" s="1195" t="s">
        <v>472</v>
      </c>
      <c r="AZ8" s="1195" t="s">
        <v>848</v>
      </c>
      <c r="BA8" s="1195" t="s">
        <v>745</v>
      </c>
      <c r="BB8" s="1196" t="s">
        <v>621</v>
      </c>
      <c r="BC8" s="1196" t="s">
        <v>857</v>
      </c>
      <c r="BD8" s="1195" t="s">
        <v>620</v>
      </c>
      <c r="BE8" s="1195" t="s">
        <v>628</v>
      </c>
      <c r="BF8" s="1195" t="s">
        <v>477</v>
      </c>
      <c r="BG8" s="1195" t="s">
        <v>622</v>
      </c>
      <c r="BH8" s="1195" t="s">
        <v>619</v>
      </c>
      <c r="BI8" s="1789" t="s">
        <v>848</v>
      </c>
      <c r="BJ8" s="1789" t="s">
        <v>472</v>
      </c>
      <c r="BK8" s="1789" t="s">
        <v>745</v>
      </c>
      <c r="BL8" s="1789" t="s">
        <v>621</v>
      </c>
      <c r="BM8" s="1790" t="s">
        <v>857</v>
      </c>
      <c r="BN8" s="1789" t="s">
        <v>620</v>
      </c>
      <c r="BO8" s="1789" t="s">
        <v>908</v>
      </c>
      <c r="BP8" s="1789" t="s">
        <v>619</v>
      </c>
      <c r="BQ8" s="1897" t="s">
        <v>472</v>
      </c>
      <c r="BR8" s="1897" t="s">
        <v>745</v>
      </c>
      <c r="BS8" s="1897" t="s">
        <v>848</v>
      </c>
      <c r="BT8" s="1897" t="s">
        <v>621</v>
      </c>
      <c r="BU8" s="1898" t="s">
        <v>857</v>
      </c>
      <c r="BV8" s="1897" t="s">
        <v>620</v>
      </c>
      <c r="BW8" s="1897" t="s">
        <v>1151</v>
      </c>
      <c r="BX8" s="1897" t="s">
        <v>619</v>
      </c>
      <c r="BY8" s="3746"/>
      <c r="BZ8" s="637"/>
    </row>
    <row r="9" spans="1:78" ht="19.5" customHeight="1">
      <c r="B9" s="3752"/>
      <c r="C9" s="3753"/>
      <c r="D9" s="335" t="s">
        <v>1018</v>
      </c>
      <c r="E9" s="335" t="s">
        <v>104</v>
      </c>
      <c r="F9" s="2390" t="s">
        <v>482</v>
      </c>
      <c r="G9" s="2390" t="s">
        <v>482</v>
      </c>
      <c r="H9" s="2390" t="s">
        <v>482</v>
      </c>
      <c r="I9" s="2390" t="s">
        <v>482</v>
      </c>
      <c r="J9" s="2390" t="s">
        <v>482</v>
      </c>
      <c r="K9" s="2390" t="s">
        <v>482</v>
      </c>
      <c r="L9" s="336" t="s">
        <v>481</v>
      </c>
      <c r="M9" s="336" t="s">
        <v>104</v>
      </c>
      <c r="N9" s="2389" t="s">
        <v>482</v>
      </c>
      <c r="O9" s="2389" t="s">
        <v>482</v>
      </c>
      <c r="P9" s="2389" t="s">
        <v>482</v>
      </c>
      <c r="Q9" s="2389" t="s">
        <v>482</v>
      </c>
      <c r="R9" s="2389" t="s">
        <v>482</v>
      </c>
      <c r="S9" s="2389" t="s">
        <v>482</v>
      </c>
      <c r="T9" s="756" t="s">
        <v>481</v>
      </c>
      <c r="U9" s="756" t="s">
        <v>104</v>
      </c>
      <c r="V9" s="756" t="s">
        <v>104</v>
      </c>
      <c r="W9" s="2391" t="s">
        <v>482</v>
      </c>
      <c r="X9" s="2391" t="s">
        <v>482</v>
      </c>
      <c r="Y9" s="2391" t="s">
        <v>482</v>
      </c>
      <c r="Z9" s="2391" t="s">
        <v>482</v>
      </c>
      <c r="AA9" s="2391" t="s">
        <v>482</v>
      </c>
      <c r="AB9" s="2391" t="s">
        <v>482</v>
      </c>
      <c r="AC9" s="2391" t="s">
        <v>482</v>
      </c>
      <c r="AD9" s="2391" t="s">
        <v>482</v>
      </c>
      <c r="AE9" s="333"/>
      <c r="AF9" s="333"/>
      <c r="AG9" s="2392" t="s">
        <v>481</v>
      </c>
      <c r="AH9" s="2392" t="s">
        <v>104</v>
      </c>
      <c r="AI9" s="333" t="s">
        <v>482</v>
      </c>
      <c r="AJ9" s="333" t="s">
        <v>482</v>
      </c>
      <c r="AK9" s="333" t="s">
        <v>482</v>
      </c>
      <c r="AL9" s="333" t="s">
        <v>482</v>
      </c>
      <c r="AM9" s="333" t="s">
        <v>482</v>
      </c>
      <c r="AN9" s="333" t="s">
        <v>482</v>
      </c>
      <c r="AO9" s="2392" t="s">
        <v>481</v>
      </c>
      <c r="AP9" s="2392" t="s">
        <v>104</v>
      </c>
      <c r="AQ9" s="333" t="s">
        <v>482</v>
      </c>
      <c r="AR9" s="333" t="s">
        <v>482</v>
      </c>
      <c r="AS9" s="333" t="s">
        <v>482</v>
      </c>
      <c r="AT9" s="333" t="s">
        <v>482</v>
      </c>
      <c r="AU9" s="333" t="s">
        <v>482</v>
      </c>
      <c r="AV9" s="333" t="s">
        <v>482</v>
      </c>
      <c r="AW9" s="833" t="s">
        <v>481</v>
      </c>
      <c r="AX9" s="833" t="s">
        <v>104</v>
      </c>
      <c r="AY9" s="833" t="s">
        <v>481</v>
      </c>
      <c r="AZ9" s="833" t="s">
        <v>104</v>
      </c>
      <c r="BA9" s="833" t="s">
        <v>104</v>
      </c>
      <c r="BB9" s="2387" t="s">
        <v>482</v>
      </c>
      <c r="BC9" s="2387" t="s">
        <v>482</v>
      </c>
      <c r="BD9" s="2387" t="s">
        <v>482</v>
      </c>
      <c r="BE9" s="2387" t="s">
        <v>482</v>
      </c>
      <c r="BF9" s="2387" t="s">
        <v>482</v>
      </c>
      <c r="BG9" s="2387" t="s">
        <v>482</v>
      </c>
      <c r="BH9" s="2387" t="s">
        <v>482</v>
      </c>
      <c r="BI9" s="1791" t="s">
        <v>104</v>
      </c>
      <c r="BJ9" s="1791" t="s">
        <v>481</v>
      </c>
      <c r="BK9" s="1791" t="s">
        <v>104</v>
      </c>
      <c r="BL9" s="2388" t="s">
        <v>482</v>
      </c>
      <c r="BM9" s="2388" t="s">
        <v>482</v>
      </c>
      <c r="BN9" s="2388" t="s">
        <v>482</v>
      </c>
      <c r="BO9" s="2388" t="s">
        <v>482</v>
      </c>
      <c r="BP9" s="2388" t="s">
        <v>482</v>
      </c>
      <c r="BQ9" s="1899" t="s">
        <v>481</v>
      </c>
      <c r="BR9" s="1899" t="s">
        <v>104</v>
      </c>
      <c r="BS9" s="1899" t="s">
        <v>104</v>
      </c>
      <c r="BT9" s="1900" t="s">
        <v>482</v>
      </c>
      <c r="BU9" s="1900" t="s">
        <v>482</v>
      </c>
      <c r="BV9" s="1900" t="s">
        <v>482</v>
      </c>
      <c r="BW9" s="1900" t="s">
        <v>482</v>
      </c>
      <c r="BX9" s="1900" t="s">
        <v>482</v>
      </c>
      <c r="BY9" s="639"/>
      <c r="BZ9" s="637"/>
    </row>
    <row r="10" spans="1:78" ht="14.25">
      <c r="A10" s="338"/>
      <c r="B10" s="339" t="s">
        <v>707</v>
      </c>
      <c r="C10" s="340" t="s">
        <v>483</v>
      </c>
      <c r="D10" s="745">
        <v>0</v>
      </c>
      <c r="E10" s="744">
        <v>0</v>
      </c>
      <c r="F10" s="744">
        <v>0</v>
      </c>
      <c r="G10" s="744">
        <v>0</v>
      </c>
      <c r="H10" s="744">
        <v>0</v>
      </c>
      <c r="I10" s="744">
        <v>0</v>
      </c>
      <c r="J10" s="744">
        <v>0</v>
      </c>
      <c r="K10" s="744">
        <f>SUM(F10:J10)</f>
        <v>0</v>
      </c>
      <c r="L10" s="745">
        <f t="shared" ref="L10:R10" si="0">SUM(L11:L20)</f>
        <v>0</v>
      </c>
      <c r="M10" s="744">
        <f t="shared" si="0"/>
        <v>0</v>
      </c>
      <c r="N10" s="744">
        <f t="shared" si="0"/>
        <v>0</v>
      </c>
      <c r="O10" s="744">
        <f t="shared" si="0"/>
        <v>0</v>
      </c>
      <c r="P10" s="744">
        <f t="shared" si="0"/>
        <v>0</v>
      </c>
      <c r="Q10" s="744">
        <f t="shared" si="0"/>
        <v>0</v>
      </c>
      <c r="R10" s="744">
        <f t="shared" si="0"/>
        <v>0</v>
      </c>
      <c r="S10" s="744">
        <f>SUM(N10:R10)</f>
        <v>0</v>
      </c>
      <c r="T10" s="745">
        <f t="shared" ref="T10:AB10" si="1">SUM(T11:T20)</f>
        <v>0</v>
      </c>
      <c r="U10" s="745"/>
      <c r="V10" s="744">
        <f t="shared" si="1"/>
        <v>0</v>
      </c>
      <c r="W10" s="744">
        <f t="shared" si="1"/>
        <v>2100</v>
      </c>
      <c r="X10" s="744"/>
      <c r="Y10" s="744">
        <f t="shared" si="1"/>
        <v>0</v>
      </c>
      <c r="Z10" s="744">
        <f t="shared" si="1"/>
        <v>0</v>
      </c>
      <c r="AA10" s="744">
        <f t="shared" si="1"/>
        <v>0</v>
      </c>
      <c r="AB10" s="744">
        <f t="shared" si="1"/>
        <v>0</v>
      </c>
      <c r="AC10" s="744"/>
      <c r="AD10" s="744">
        <f t="shared" ref="AD10:AD73" si="2">SUM(W10:AB10)</f>
        <v>2100</v>
      </c>
      <c r="AE10" s="746"/>
      <c r="AF10" s="746"/>
      <c r="AG10" s="745">
        <v>0</v>
      </c>
      <c r="AH10" s="744">
        <v>0</v>
      </c>
      <c r="AI10" s="744">
        <v>0</v>
      </c>
      <c r="AJ10" s="744">
        <v>0</v>
      </c>
      <c r="AK10" s="744">
        <v>0</v>
      </c>
      <c r="AL10" s="744">
        <v>0</v>
      </c>
      <c r="AM10" s="744">
        <v>0</v>
      </c>
      <c r="AN10" s="744">
        <f>SUM(AI10:AM10)</f>
        <v>0</v>
      </c>
      <c r="AO10" s="745">
        <f t="shared" ref="AO10:AU10" si="3">SUM(AO11:AO20)</f>
        <v>0</v>
      </c>
      <c r="AP10" s="744">
        <f t="shared" si="3"/>
        <v>0</v>
      </c>
      <c r="AQ10" s="744">
        <f t="shared" si="3"/>
        <v>0</v>
      </c>
      <c r="AR10" s="744">
        <f t="shared" si="3"/>
        <v>0</v>
      </c>
      <c r="AS10" s="744">
        <f t="shared" si="3"/>
        <v>0</v>
      </c>
      <c r="AT10" s="744">
        <f t="shared" si="3"/>
        <v>0</v>
      </c>
      <c r="AU10" s="744">
        <f t="shared" si="3"/>
        <v>0</v>
      </c>
      <c r="AV10" s="744">
        <f>SUM(AQ10:AU10)</f>
        <v>0</v>
      </c>
      <c r="AW10" s="745">
        <f t="shared" ref="AW10:BG10" si="4">SUM(AW11:AW20)</f>
        <v>0</v>
      </c>
      <c r="AX10" s="745"/>
      <c r="AY10" s="745"/>
      <c r="AZ10" s="744">
        <f t="shared" si="4"/>
        <v>0</v>
      </c>
      <c r="BA10" s="744"/>
      <c r="BB10" s="744">
        <f t="shared" si="4"/>
        <v>212.5</v>
      </c>
      <c r="BC10" s="744"/>
      <c r="BD10" s="744">
        <f t="shared" si="4"/>
        <v>0</v>
      </c>
      <c r="BE10" s="744">
        <f t="shared" si="4"/>
        <v>0</v>
      </c>
      <c r="BF10" s="744">
        <f t="shared" si="4"/>
        <v>0</v>
      </c>
      <c r="BG10" s="744">
        <f t="shared" si="4"/>
        <v>0</v>
      </c>
      <c r="BH10" s="1238">
        <f t="shared" ref="BH10:BH73" si="5">SUM(BB10:BG10)</f>
        <v>212.5</v>
      </c>
      <c r="BI10" s="744"/>
      <c r="BJ10" s="744"/>
      <c r="BK10" s="744"/>
      <c r="BL10" s="744">
        <f>BL11</f>
        <v>0</v>
      </c>
      <c r="BM10" s="744">
        <f>BM11</f>
        <v>0</v>
      </c>
      <c r="BN10" s="744">
        <f>BN11</f>
        <v>0</v>
      </c>
      <c r="BO10" s="744">
        <f>BO11</f>
        <v>0</v>
      </c>
      <c r="BP10" s="744">
        <f>BP11</f>
        <v>0</v>
      </c>
      <c r="BQ10" s="744"/>
      <c r="BR10" s="744"/>
      <c r="BS10" s="744"/>
      <c r="BT10" s="744">
        <f>BT11</f>
        <v>0</v>
      </c>
      <c r="BU10" s="744"/>
      <c r="BV10" s="744"/>
      <c r="BW10" s="744"/>
      <c r="BX10" s="744">
        <f>BT10+BU10+BV10+BW10</f>
        <v>0</v>
      </c>
      <c r="BY10" s="747"/>
      <c r="BZ10" s="637"/>
    </row>
    <row r="11" spans="1:78" ht="36">
      <c r="A11" s="345"/>
      <c r="B11" s="346" t="s">
        <v>484</v>
      </c>
      <c r="C11" s="394" t="s">
        <v>485</v>
      </c>
      <c r="D11" s="348">
        <v>0</v>
      </c>
      <c r="E11" s="349">
        <v>0</v>
      </c>
      <c r="F11" s="348">
        <v>0</v>
      </c>
      <c r="G11" s="350">
        <v>0</v>
      </c>
      <c r="H11" s="350">
        <v>0</v>
      </c>
      <c r="I11" s="348">
        <v>0</v>
      </c>
      <c r="J11" s="351">
        <v>0</v>
      </c>
      <c r="K11" s="351">
        <f t="shared" ref="K11:K74" si="6">SUM(F11:J11)</f>
        <v>0</v>
      </c>
      <c r="L11" s="352"/>
      <c r="M11" s="353"/>
      <c r="N11" s="352"/>
      <c r="O11" s="352"/>
      <c r="P11" s="352"/>
      <c r="Q11" s="352"/>
      <c r="R11" s="354"/>
      <c r="S11" s="354">
        <f t="shared" ref="S11:S74" si="7">SUM(N11:R11)</f>
        <v>0</v>
      </c>
      <c r="T11" s="758">
        <f>D11+L11</f>
        <v>0</v>
      </c>
      <c r="U11" s="758"/>
      <c r="V11" s="759">
        <f>E11+M11</f>
        <v>0</v>
      </c>
      <c r="W11" s="759">
        <v>2100</v>
      </c>
      <c r="X11" s="759"/>
      <c r="Y11" s="760">
        <f>G11+O11</f>
        <v>0</v>
      </c>
      <c r="Z11" s="760">
        <f>H11+P11</f>
        <v>0</v>
      </c>
      <c r="AA11" s="760">
        <f>I11+Q11</f>
        <v>0</v>
      </c>
      <c r="AB11" s="759">
        <f>J11+R11</f>
        <v>0</v>
      </c>
      <c r="AC11" s="759"/>
      <c r="AD11" s="759">
        <f t="shared" si="2"/>
        <v>2100</v>
      </c>
      <c r="AE11" s="643"/>
      <c r="AF11" s="643"/>
      <c r="AG11" s="395">
        <v>0</v>
      </c>
      <c r="AH11" s="644">
        <v>0</v>
      </c>
      <c r="AI11" s="395">
        <v>0</v>
      </c>
      <c r="AJ11" s="395">
        <v>0</v>
      </c>
      <c r="AK11" s="395">
        <v>0</v>
      </c>
      <c r="AL11" s="444">
        <v>0</v>
      </c>
      <c r="AM11" s="642">
        <v>0</v>
      </c>
      <c r="AN11" s="642">
        <f t="shared" ref="AN11:AN74" si="8">SUM(AI11:AM11)</f>
        <v>0</v>
      </c>
      <c r="AO11" s="395"/>
      <c r="AP11" s="644"/>
      <c r="AQ11" s="395"/>
      <c r="AR11" s="444"/>
      <c r="AS11" s="444"/>
      <c r="AT11" s="395"/>
      <c r="AU11" s="642"/>
      <c r="AV11" s="642">
        <f t="shared" ref="AV11:AV74" si="9">SUM(AQ11:AU11)</f>
        <v>0</v>
      </c>
      <c r="AW11" s="835">
        <f>AG11+AO11</f>
        <v>0</v>
      </c>
      <c r="AX11" s="835"/>
      <c r="AY11" s="835"/>
      <c r="AZ11" s="835">
        <f>AH11+AP11</f>
        <v>0</v>
      </c>
      <c r="BA11" s="835"/>
      <c r="BB11" s="836">
        <v>212.5</v>
      </c>
      <c r="BC11" s="836"/>
      <c r="BD11" s="836">
        <f>AJ11+AR11</f>
        <v>0</v>
      </c>
      <c r="BE11" s="837">
        <f>AK11+AS11</f>
        <v>0</v>
      </c>
      <c r="BF11" s="837">
        <f>AL11+AT11</f>
        <v>0</v>
      </c>
      <c r="BG11" s="837">
        <f>AM11+AU11</f>
        <v>0</v>
      </c>
      <c r="BH11" s="1239">
        <f t="shared" si="5"/>
        <v>212.5</v>
      </c>
      <c r="BI11" s="1793"/>
      <c r="BJ11" s="1793"/>
      <c r="BK11" s="1793"/>
      <c r="BL11" s="1793">
        <v>0</v>
      </c>
      <c r="BM11" s="1793"/>
      <c r="BN11" s="1793"/>
      <c r="BO11" s="1793"/>
      <c r="BP11" s="1793">
        <f>BL11</f>
        <v>0</v>
      </c>
      <c r="BQ11" s="1901"/>
      <c r="BR11" s="1901"/>
      <c r="BS11" s="1901"/>
      <c r="BT11" s="1901"/>
      <c r="BU11" s="1901"/>
      <c r="BV11" s="1901"/>
      <c r="BW11" s="1901"/>
      <c r="BX11" s="1886">
        <f t="shared" ref="BX11:BX74" si="10">BT11+BU11+BV11+BW11</f>
        <v>0</v>
      </c>
      <c r="BY11" s="3765" t="s">
        <v>1293</v>
      </c>
      <c r="BZ11" s="638"/>
    </row>
    <row r="12" spans="1:78" ht="12.75" hidden="1" customHeight="1">
      <c r="A12" s="355"/>
      <c r="B12" s="356"/>
      <c r="C12" s="357"/>
      <c r="D12" s="361"/>
      <c r="E12" s="362"/>
      <c r="F12" s="361"/>
      <c r="G12" s="363"/>
      <c r="H12" s="363"/>
      <c r="I12" s="361"/>
      <c r="J12" s="364"/>
      <c r="K12" s="364">
        <f t="shared" si="6"/>
        <v>0</v>
      </c>
      <c r="L12" s="365"/>
      <c r="M12" s="366"/>
      <c r="N12" s="365"/>
      <c r="O12" s="365"/>
      <c r="P12" s="365"/>
      <c r="Q12" s="365"/>
      <c r="R12" s="367"/>
      <c r="S12" s="367">
        <f t="shared" si="7"/>
        <v>0</v>
      </c>
      <c r="T12" s="761"/>
      <c r="U12" s="761"/>
      <c r="V12" s="761"/>
      <c r="W12" s="762"/>
      <c r="X12" s="762"/>
      <c r="Y12" s="762"/>
      <c r="Z12" s="762"/>
      <c r="AA12" s="762"/>
      <c r="AB12" s="763"/>
      <c r="AC12" s="763"/>
      <c r="AD12" s="763">
        <f t="shared" si="2"/>
        <v>0</v>
      </c>
      <c r="AE12" s="646"/>
      <c r="AF12" s="646"/>
      <c r="AG12" s="359"/>
      <c r="AH12" s="645"/>
      <c r="AI12" s="359"/>
      <c r="AJ12" s="359"/>
      <c r="AK12" s="359"/>
      <c r="AL12" s="452"/>
      <c r="AM12" s="360"/>
      <c r="AN12" s="360">
        <f t="shared" si="8"/>
        <v>0</v>
      </c>
      <c r="AO12" s="359"/>
      <c r="AP12" s="645"/>
      <c r="AQ12" s="359"/>
      <c r="AR12" s="452"/>
      <c r="AS12" s="452"/>
      <c r="AT12" s="359"/>
      <c r="AU12" s="360"/>
      <c r="AV12" s="360">
        <f t="shared" si="9"/>
        <v>0</v>
      </c>
      <c r="AW12" s="838"/>
      <c r="AX12" s="838"/>
      <c r="AY12" s="838"/>
      <c r="AZ12" s="838"/>
      <c r="BA12" s="838"/>
      <c r="BB12" s="839"/>
      <c r="BC12" s="839"/>
      <c r="BD12" s="839"/>
      <c r="BE12" s="840"/>
      <c r="BF12" s="840"/>
      <c r="BG12" s="840"/>
      <c r="BH12" s="1240">
        <f t="shared" si="5"/>
        <v>0</v>
      </c>
      <c r="BI12" s="1793"/>
      <c r="BJ12" s="1793"/>
      <c r="BK12" s="1793"/>
      <c r="BL12" s="1793"/>
      <c r="BM12" s="1793"/>
      <c r="BN12" s="1793"/>
      <c r="BO12" s="1793"/>
      <c r="BP12" s="1793"/>
      <c r="BQ12" s="1901"/>
      <c r="BR12" s="1901"/>
      <c r="BS12" s="1901"/>
      <c r="BT12" s="1901"/>
      <c r="BU12" s="1901"/>
      <c r="BV12" s="1901"/>
      <c r="BW12" s="1901"/>
      <c r="BX12" s="1886">
        <f t="shared" si="10"/>
        <v>0</v>
      </c>
      <c r="BY12" s="3765"/>
      <c r="BZ12" s="638"/>
    </row>
    <row r="13" spans="1:78" ht="12.75" hidden="1" customHeight="1">
      <c r="A13" s="355"/>
      <c r="B13" s="356"/>
      <c r="C13" s="357"/>
      <c r="D13" s="361"/>
      <c r="E13" s="362"/>
      <c r="F13" s="361"/>
      <c r="G13" s="363"/>
      <c r="H13" s="363"/>
      <c r="I13" s="361"/>
      <c r="J13" s="364"/>
      <c r="K13" s="364">
        <f t="shared" si="6"/>
        <v>0</v>
      </c>
      <c r="L13" s="365"/>
      <c r="M13" s="366"/>
      <c r="N13" s="365"/>
      <c r="O13" s="365"/>
      <c r="P13" s="365"/>
      <c r="Q13" s="365"/>
      <c r="R13" s="367"/>
      <c r="S13" s="367">
        <f t="shared" si="7"/>
        <v>0</v>
      </c>
      <c r="T13" s="761"/>
      <c r="U13" s="761"/>
      <c r="V13" s="761"/>
      <c r="W13" s="762"/>
      <c r="X13" s="762"/>
      <c r="Y13" s="762"/>
      <c r="Z13" s="762"/>
      <c r="AA13" s="762"/>
      <c r="AB13" s="763"/>
      <c r="AC13" s="763"/>
      <c r="AD13" s="763">
        <f t="shared" si="2"/>
        <v>0</v>
      </c>
      <c r="AE13" s="646"/>
      <c r="AF13" s="646"/>
      <c r="AG13" s="359"/>
      <c r="AH13" s="645"/>
      <c r="AI13" s="359"/>
      <c r="AJ13" s="359"/>
      <c r="AK13" s="359"/>
      <c r="AL13" s="452"/>
      <c r="AM13" s="360"/>
      <c r="AN13" s="360">
        <f t="shared" si="8"/>
        <v>0</v>
      </c>
      <c r="AO13" s="359"/>
      <c r="AP13" s="645"/>
      <c r="AQ13" s="359"/>
      <c r="AR13" s="452"/>
      <c r="AS13" s="452"/>
      <c r="AT13" s="359"/>
      <c r="AU13" s="360"/>
      <c r="AV13" s="360">
        <f t="shared" si="9"/>
        <v>0</v>
      </c>
      <c r="AW13" s="838"/>
      <c r="AX13" s="838"/>
      <c r="AY13" s="838"/>
      <c r="AZ13" s="838"/>
      <c r="BA13" s="838"/>
      <c r="BB13" s="839"/>
      <c r="BC13" s="839"/>
      <c r="BD13" s="839"/>
      <c r="BE13" s="840"/>
      <c r="BF13" s="840"/>
      <c r="BG13" s="840"/>
      <c r="BH13" s="1240">
        <f t="shared" si="5"/>
        <v>0</v>
      </c>
      <c r="BI13" s="1793"/>
      <c r="BJ13" s="1793"/>
      <c r="BK13" s="1793"/>
      <c r="BL13" s="1793"/>
      <c r="BM13" s="1793"/>
      <c r="BN13" s="1793"/>
      <c r="BO13" s="1793"/>
      <c r="BP13" s="1793"/>
      <c r="BQ13" s="1901"/>
      <c r="BR13" s="1901"/>
      <c r="BS13" s="1901"/>
      <c r="BT13" s="1901"/>
      <c r="BU13" s="1901"/>
      <c r="BV13" s="1901"/>
      <c r="BW13" s="1901"/>
      <c r="BX13" s="1886">
        <f t="shared" si="10"/>
        <v>0</v>
      </c>
      <c r="BY13" s="3765"/>
      <c r="BZ13" s="638"/>
    </row>
    <row r="14" spans="1:78" ht="12.75" hidden="1" customHeight="1">
      <c r="A14" s="355"/>
      <c r="B14" s="356"/>
      <c r="C14" s="357"/>
      <c r="D14" s="361"/>
      <c r="E14" s="362"/>
      <c r="F14" s="361"/>
      <c r="G14" s="363"/>
      <c r="H14" s="363"/>
      <c r="I14" s="361"/>
      <c r="J14" s="364"/>
      <c r="K14" s="364">
        <f t="shared" si="6"/>
        <v>0</v>
      </c>
      <c r="L14" s="365"/>
      <c r="M14" s="366"/>
      <c r="N14" s="365"/>
      <c r="O14" s="365"/>
      <c r="P14" s="365"/>
      <c r="Q14" s="365"/>
      <c r="R14" s="367"/>
      <c r="S14" s="367">
        <f t="shared" si="7"/>
        <v>0</v>
      </c>
      <c r="T14" s="761"/>
      <c r="U14" s="761"/>
      <c r="V14" s="761"/>
      <c r="W14" s="762"/>
      <c r="X14" s="762"/>
      <c r="Y14" s="762"/>
      <c r="Z14" s="762"/>
      <c r="AA14" s="762"/>
      <c r="AB14" s="763"/>
      <c r="AC14" s="763"/>
      <c r="AD14" s="763">
        <f t="shared" si="2"/>
        <v>0</v>
      </c>
      <c r="AE14" s="646"/>
      <c r="AF14" s="646"/>
      <c r="AG14" s="359"/>
      <c r="AH14" s="645"/>
      <c r="AI14" s="359"/>
      <c r="AJ14" s="359"/>
      <c r="AK14" s="359"/>
      <c r="AL14" s="452"/>
      <c r="AM14" s="360"/>
      <c r="AN14" s="360">
        <f t="shared" si="8"/>
        <v>0</v>
      </c>
      <c r="AO14" s="359"/>
      <c r="AP14" s="645"/>
      <c r="AQ14" s="359"/>
      <c r="AR14" s="452"/>
      <c r="AS14" s="452"/>
      <c r="AT14" s="359"/>
      <c r="AU14" s="360"/>
      <c r="AV14" s="360">
        <f t="shared" si="9"/>
        <v>0</v>
      </c>
      <c r="AW14" s="838"/>
      <c r="AX14" s="838"/>
      <c r="AY14" s="838"/>
      <c r="AZ14" s="838"/>
      <c r="BA14" s="838"/>
      <c r="BB14" s="839"/>
      <c r="BC14" s="839"/>
      <c r="BD14" s="839"/>
      <c r="BE14" s="840"/>
      <c r="BF14" s="840"/>
      <c r="BG14" s="840"/>
      <c r="BH14" s="1240">
        <f t="shared" si="5"/>
        <v>0</v>
      </c>
      <c r="BI14" s="1793"/>
      <c r="BJ14" s="1793"/>
      <c r="BK14" s="1793"/>
      <c r="BL14" s="1793"/>
      <c r="BM14" s="1793"/>
      <c r="BN14" s="1793"/>
      <c r="BO14" s="1793"/>
      <c r="BP14" s="1793"/>
      <c r="BQ14" s="1901"/>
      <c r="BR14" s="1901"/>
      <c r="BS14" s="1901"/>
      <c r="BT14" s="1901"/>
      <c r="BU14" s="1901"/>
      <c r="BV14" s="1901"/>
      <c r="BW14" s="1901"/>
      <c r="BX14" s="1886">
        <f t="shared" si="10"/>
        <v>0</v>
      </c>
      <c r="BY14" s="3765"/>
      <c r="BZ14" s="638"/>
    </row>
    <row r="15" spans="1:78" ht="12.75" hidden="1" customHeight="1">
      <c r="A15" s="355"/>
      <c r="B15" s="356"/>
      <c r="C15" s="357"/>
      <c r="D15" s="361"/>
      <c r="E15" s="362"/>
      <c r="F15" s="361"/>
      <c r="G15" s="363"/>
      <c r="H15" s="363"/>
      <c r="I15" s="361"/>
      <c r="J15" s="364"/>
      <c r="K15" s="364">
        <f t="shared" si="6"/>
        <v>0</v>
      </c>
      <c r="L15" s="365"/>
      <c r="M15" s="366"/>
      <c r="N15" s="365"/>
      <c r="O15" s="365"/>
      <c r="P15" s="365"/>
      <c r="Q15" s="365"/>
      <c r="R15" s="367"/>
      <c r="S15" s="367">
        <f t="shared" si="7"/>
        <v>0</v>
      </c>
      <c r="T15" s="761"/>
      <c r="U15" s="761"/>
      <c r="V15" s="761"/>
      <c r="W15" s="762"/>
      <c r="X15" s="762"/>
      <c r="Y15" s="762"/>
      <c r="Z15" s="762"/>
      <c r="AA15" s="762"/>
      <c r="AB15" s="763"/>
      <c r="AC15" s="763"/>
      <c r="AD15" s="763">
        <f t="shared" si="2"/>
        <v>0</v>
      </c>
      <c r="AE15" s="646"/>
      <c r="AF15" s="646"/>
      <c r="AG15" s="359"/>
      <c r="AH15" s="645"/>
      <c r="AI15" s="359"/>
      <c r="AJ15" s="359"/>
      <c r="AK15" s="359"/>
      <c r="AL15" s="452"/>
      <c r="AM15" s="360"/>
      <c r="AN15" s="360">
        <f t="shared" si="8"/>
        <v>0</v>
      </c>
      <c r="AO15" s="359"/>
      <c r="AP15" s="645"/>
      <c r="AQ15" s="359"/>
      <c r="AR15" s="452"/>
      <c r="AS15" s="452"/>
      <c r="AT15" s="359"/>
      <c r="AU15" s="360"/>
      <c r="AV15" s="360">
        <f t="shared" si="9"/>
        <v>0</v>
      </c>
      <c r="AW15" s="838"/>
      <c r="AX15" s="838"/>
      <c r="AY15" s="838"/>
      <c r="AZ15" s="838"/>
      <c r="BA15" s="838"/>
      <c r="BB15" s="839"/>
      <c r="BC15" s="839"/>
      <c r="BD15" s="839"/>
      <c r="BE15" s="840"/>
      <c r="BF15" s="840"/>
      <c r="BG15" s="840"/>
      <c r="BH15" s="1240">
        <f t="shared" si="5"/>
        <v>0</v>
      </c>
      <c r="BI15" s="1793"/>
      <c r="BJ15" s="1793"/>
      <c r="BK15" s="1793"/>
      <c r="BL15" s="1793"/>
      <c r="BM15" s="1793"/>
      <c r="BN15" s="1793"/>
      <c r="BO15" s="1793"/>
      <c r="BP15" s="1793"/>
      <c r="BQ15" s="1901"/>
      <c r="BR15" s="1901"/>
      <c r="BS15" s="1901"/>
      <c r="BT15" s="1901"/>
      <c r="BU15" s="1901"/>
      <c r="BV15" s="1901"/>
      <c r="BW15" s="1901"/>
      <c r="BX15" s="1886">
        <f t="shared" si="10"/>
        <v>0</v>
      </c>
      <c r="BY15" s="639"/>
      <c r="BZ15" s="638"/>
    </row>
    <row r="16" spans="1:78" ht="12.75" hidden="1" customHeight="1">
      <c r="A16" s="355"/>
      <c r="B16" s="356"/>
      <c r="C16" s="357"/>
      <c r="D16" s="361"/>
      <c r="E16" s="362"/>
      <c r="F16" s="361"/>
      <c r="G16" s="363"/>
      <c r="H16" s="363"/>
      <c r="I16" s="361"/>
      <c r="J16" s="364"/>
      <c r="K16" s="364">
        <f t="shared" si="6"/>
        <v>0</v>
      </c>
      <c r="L16" s="365"/>
      <c r="M16" s="366"/>
      <c r="N16" s="365"/>
      <c r="O16" s="365"/>
      <c r="P16" s="365"/>
      <c r="Q16" s="365"/>
      <c r="R16" s="367"/>
      <c r="S16" s="367">
        <f t="shared" si="7"/>
        <v>0</v>
      </c>
      <c r="T16" s="761"/>
      <c r="U16" s="761"/>
      <c r="V16" s="761"/>
      <c r="W16" s="762"/>
      <c r="X16" s="762"/>
      <c r="Y16" s="762"/>
      <c r="Z16" s="762"/>
      <c r="AA16" s="762"/>
      <c r="AB16" s="763"/>
      <c r="AC16" s="763"/>
      <c r="AD16" s="763">
        <f t="shared" si="2"/>
        <v>0</v>
      </c>
      <c r="AE16" s="646"/>
      <c r="AF16" s="646"/>
      <c r="AG16" s="359"/>
      <c r="AH16" s="645"/>
      <c r="AI16" s="359"/>
      <c r="AJ16" s="359"/>
      <c r="AK16" s="359"/>
      <c r="AL16" s="452"/>
      <c r="AM16" s="360"/>
      <c r="AN16" s="360">
        <f t="shared" si="8"/>
        <v>0</v>
      </c>
      <c r="AO16" s="359"/>
      <c r="AP16" s="645"/>
      <c r="AQ16" s="359"/>
      <c r="AR16" s="452"/>
      <c r="AS16" s="452"/>
      <c r="AT16" s="359"/>
      <c r="AU16" s="360"/>
      <c r="AV16" s="360">
        <f t="shared" si="9"/>
        <v>0</v>
      </c>
      <c r="AW16" s="838"/>
      <c r="AX16" s="838"/>
      <c r="AY16" s="838"/>
      <c r="AZ16" s="838"/>
      <c r="BA16" s="838"/>
      <c r="BB16" s="839"/>
      <c r="BC16" s="839"/>
      <c r="BD16" s="839"/>
      <c r="BE16" s="840"/>
      <c r="BF16" s="840"/>
      <c r="BG16" s="840"/>
      <c r="BH16" s="1240">
        <f t="shared" si="5"/>
        <v>0</v>
      </c>
      <c r="BI16" s="1793"/>
      <c r="BJ16" s="1793"/>
      <c r="BK16" s="1793"/>
      <c r="BL16" s="1793"/>
      <c r="BM16" s="1793"/>
      <c r="BN16" s="1793"/>
      <c r="BO16" s="1793"/>
      <c r="BP16" s="1793"/>
      <c r="BQ16" s="1901"/>
      <c r="BR16" s="1901"/>
      <c r="BS16" s="1901"/>
      <c r="BT16" s="1901"/>
      <c r="BU16" s="1901"/>
      <c r="BV16" s="1901"/>
      <c r="BW16" s="1901"/>
      <c r="BX16" s="1886">
        <f t="shared" si="10"/>
        <v>0</v>
      </c>
      <c r="BY16" s="639"/>
      <c r="BZ16" s="638"/>
    </row>
    <row r="17" spans="1:78" ht="12.75" hidden="1" customHeight="1">
      <c r="A17" s="355"/>
      <c r="B17" s="356"/>
      <c r="C17" s="357"/>
      <c r="D17" s="361"/>
      <c r="E17" s="362"/>
      <c r="F17" s="361"/>
      <c r="G17" s="363"/>
      <c r="H17" s="363"/>
      <c r="I17" s="361"/>
      <c r="J17" s="364"/>
      <c r="K17" s="364">
        <f t="shared" si="6"/>
        <v>0</v>
      </c>
      <c r="L17" s="365"/>
      <c r="M17" s="366"/>
      <c r="N17" s="365"/>
      <c r="O17" s="365"/>
      <c r="P17" s="365"/>
      <c r="Q17" s="365"/>
      <c r="R17" s="367"/>
      <c r="S17" s="367">
        <f t="shared" si="7"/>
        <v>0</v>
      </c>
      <c r="T17" s="761"/>
      <c r="U17" s="761"/>
      <c r="V17" s="761"/>
      <c r="W17" s="762"/>
      <c r="X17" s="762"/>
      <c r="Y17" s="762"/>
      <c r="Z17" s="762"/>
      <c r="AA17" s="762"/>
      <c r="AB17" s="763"/>
      <c r="AC17" s="763"/>
      <c r="AD17" s="763">
        <f t="shared" si="2"/>
        <v>0</v>
      </c>
      <c r="AE17" s="646"/>
      <c r="AF17" s="646"/>
      <c r="AG17" s="359"/>
      <c r="AH17" s="645"/>
      <c r="AI17" s="359"/>
      <c r="AJ17" s="359"/>
      <c r="AK17" s="359"/>
      <c r="AL17" s="452"/>
      <c r="AM17" s="360"/>
      <c r="AN17" s="360">
        <f t="shared" si="8"/>
        <v>0</v>
      </c>
      <c r="AO17" s="359"/>
      <c r="AP17" s="645"/>
      <c r="AQ17" s="359"/>
      <c r="AR17" s="452"/>
      <c r="AS17" s="452"/>
      <c r="AT17" s="359"/>
      <c r="AU17" s="360"/>
      <c r="AV17" s="360">
        <f t="shared" si="9"/>
        <v>0</v>
      </c>
      <c r="AW17" s="838"/>
      <c r="AX17" s="838"/>
      <c r="AY17" s="838"/>
      <c r="AZ17" s="838"/>
      <c r="BA17" s="838"/>
      <c r="BB17" s="839"/>
      <c r="BC17" s="839"/>
      <c r="BD17" s="839"/>
      <c r="BE17" s="840"/>
      <c r="BF17" s="840"/>
      <c r="BG17" s="840"/>
      <c r="BH17" s="1240">
        <f t="shared" si="5"/>
        <v>0</v>
      </c>
      <c r="BI17" s="1793"/>
      <c r="BJ17" s="1793"/>
      <c r="BK17" s="1793"/>
      <c r="BL17" s="1793"/>
      <c r="BM17" s="1793"/>
      <c r="BN17" s="1793"/>
      <c r="BO17" s="1793"/>
      <c r="BP17" s="1793"/>
      <c r="BQ17" s="1901"/>
      <c r="BR17" s="1901"/>
      <c r="BS17" s="1901"/>
      <c r="BT17" s="1901"/>
      <c r="BU17" s="1901"/>
      <c r="BV17" s="1901"/>
      <c r="BW17" s="1901"/>
      <c r="BX17" s="1886">
        <f t="shared" si="10"/>
        <v>0</v>
      </c>
      <c r="BY17" s="639"/>
      <c r="BZ17" s="638"/>
    </row>
    <row r="18" spans="1:78" ht="12.75" hidden="1" customHeight="1">
      <c r="A18" s="355"/>
      <c r="B18" s="356"/>
      <c r="C18" s="357"/>
      <c r="D18" s="361"/>
      <c r="E18" s="362"/>
      <c r="F18" s="361"/>
      <c r="G18" s="363"/>
      <c r="H18" s="363"/>
      <c r="I18" s="361"/>
      <c r="J18" s="364"/>
      <c r="K18" s="364">
        <f t="shared" si="6"/>
        <v>0</v>
      </c>
      <c r="L18" s="365"/>
      <c r="M18" s="366"/>
      <c r="N18" s="365"/>
      <c r="O18" s="365"/>
      <c r="P18" s="365"/>
      <c r="Q18" s="365"/>
      <c r="R18" s="367"/>
      <c r="S18" s="367">
        <f t="shared" si="7"/>
        <v>0</v>
      </c>
      <c r="T18" s="761"/>
      <c r="U18" s="761"/>
      <c r="V18" s="761"/>
      <c r="W18" s="762"/>
      <c r="X18" s="762"/>
      <c r="Y18" s="762"/>
      <c r="Z18" s="762"/>
      <c r="AA18" s="762"/>
      <c r="AB18" s="763"/>
      <c r="AC18" s="763"/>
      <c r="AD18" s="763">
        <f t="shared" si="2"/>
        <v>0</v>
      </c>
      <c r="AE18" s="646"/>
      <c r="AF18" s="646"/>
      <c r="AG18" s="359"/>
      <c r="AH18" s="645"/>
      <c r="AI18" s="359"/>
      <c r="AJ18" s="359"/>
      <c r="AK18" s="359"/>
      <c r="AL18" s="452"/>
      <c r="AM18" s="360"/>
      <c r="AN18" s="360">
        <f t="shared" si="8"/>
        <v>0</v>
      </c>
      <c r="AO18" s="359"/>
      <c r="AP18" s="645"/>
      <c r="AQ18" s="359"/>
      <c r="AR18" s="452"/>
      <c r="AS18" s="452"/>
      <c r="AT18" s="359"/>
      <c r="AU18" s="360"/>
      <c r="AV18" s="360">
        <f t="shared" si="9"/>
        <v>0</v>
      </c>
      <c r="AW18" s="838"/>
      <c r="AX18" s="838"/>
      <c r="AY18" s="838"/>
      <c r="AZ18" s="838"/>
      <c r="BA18" s="838"/>
      <c r="BB18" s="839"/>
      <c r="BC18" s="839"/>
      <c r="BD18" s="839"/>
      <c r="BE18" s="840"/>
      <c r="BF18" s="840"/>
      <c r="BG18" s="840"/>
      <c r="BH18" s="1240">
        <f t="shared" si="5"/>
        <v>0</v>
      </c>
      <c r="BI18" s="1793"/>
      <c r="BJ18" s="1793"/>
      <c r="BK18" s="1793"/>
      <c r="BL18" s="1793"/>
      <c r="BM18" s="1793"/>
      <c r="BN18" s="1793"/>
      <c r="BO18" s="1793"/>
      <c r="BP18" s="1793"/>
      <c r="BQ18" s="1901"/>
      <c r="BR18" s="1901"/>
      <c r="BS18" s="1901"/>
      <c r="BT18" s="1901"/>
      <c r="BU18" s="1901"/>
      <c r="BV18" s="1901"/>
      <c r="BW18" s="1901"/>
      <c r="BX18" s="1886">
        <f t="shared" si="10"/>
        <v>0</v>
      </c>
      <c r="BY18" s="639"/>
      <c r="BZ18" s="638"/>
    </row>
    <row r="19" spans="1:78" ht="12.75" hidden="1" customHeight="1">
      <c r="A19" s="355"/>
      <c r="B19" s="368"/>
      <c r="C19" s="369"/>
      <c r="D19" s="361"/>
      <c r="E19" s="362"/>
      <c r="F19" s="361"/>
      <c r="G19" s="363"/>
      <c r="H19" s="363"/>
      <c r="I19" s="363"/>
      <c r="J19" s="364"/>
      <c r="K19" s="364">
        <f t="shared" si="6"/>
        <v>0</v>
      </c>
      <c r="L19" s="365"/>
      <c r="M19" s="366"/>
      <c r="N19" s="365"/>
      <c r="O19" s="370"/>
      <c r="P19" s="370"/>
      <c r="Q19" s="370"/>
      <c r="R19" s="367"/>
      <c r="S19" s="367">
        <f t="shared" si="7"/>
        <v>0</v>
      </c>
      <c r="T19" s="761"/>
      <c r="U19" s="761"/>
      <c r="V19" s="761"/>
      <c r="W19" s="762"/>
      <c r="X19" s="762"/>
      <c r="Y19" s="762"/>
      <c r="Z19" s="762"/>
      <c r="AA19" s="762"/>
      <c r="AB19" s="763"/>
      <c r="AC19" s="763"/>
      <c r="AD19" s="763">
        <f t="shared" si="2"/>
        <v>0</v>
      </c>
      <c r="AE19" s="646"/>
      <c r="AF19" s="646"/>
      <c r="AG19" s="359"/>
      <c r="AH19" s="645"/>
      <c r="AI19" s="359"/>
      <c r="AJ19" s="452"/>
      <c r="AK19" s="452"/>
      <c r="AL19" s="452"/>
      <c r="AM19" s="360"/>
      <c r="AN19" s="360">
        <f t="shared" si="8"/>
        <v>0</v>
      </c>
      <c r="AO19" s="359"/>
      <c r="AP19" s="645"/>
      <c r="AQ19" s="359"/>
      <c r="AR19" s="452"/>
      <c r="AS19" s="452"/>
      <c r="AT19" s="452"/>
      <c r="AU19" s="360"/>
      <c r="AV19" s="360">
        <f t="shared" si="9"/>
        <v>0</v>
      </c>
      <c r="AW19" s="839"/>
      <c r="AX19" s="839"/>
      <c r="AY19" s="839"/>
      <c r="AZ19" s="838"/>
      <c r="BA19" s="838"/>
      <c r="BB19" s="839"/>
      <c r="BC19" s="839"/>
      <c r="BD19" s="840"/>
      <c r="BE19" s="840"/>
      <c r="BF19" s="840"/>
      <c r="BG19" s="840"/>
      <c r="BH19" s="1240">
        <f t="shared" si="5"/>
        <v>0</v>
      </c>
      <c r="BI19" s="1793"/>
      <c r="BJ19" s="1793"/>
      <c r="BK19" s="1793"/>
      <c r="BL19" s="1793"/>
      <c r="BM19" s="1793"/>
      <c r="BN19" s="1793"/>
      <c r="BO19" s="1793"/>
      <c r="BP19" s="1793"/>
      <c r="BQ19" s="1901"/>
      <c r="BR19" s="1901"/>
      <c r="BS19" s="1901"/>
      <c r="BT19" s="1901"/>
      <c r="BU19" s="1901"/>
      <c r="BV19" s="1901"/>
      <c r="BW19" s="1901"/>
      <c r="BX19" s="1886">
        <f t="shared" si="10"/>
        <v>0</v>
      </c>
      <c r="BY19" s="639"/>
      <c r="BZ19" s="637"/>
    </row>
    <row r="20" spans="1:78" ht="13.15" hidden="1" customHeight="1">
      <c r="A20" s="371"/>
      <c r="B20" s="372"/>
      <c r="C20" s="373"/>
      <c r="D20" s="377">
        <v>0</v>
      </c>
      <c r="E20" s="378">
        <v>0</v>
      </c>
      <c r="F20" s="377">
        <v>0</v>
      </c>
      <c r="G20" s="378">
        <v>0</v>
      </c>
      <c r="H20" s="378">
        <v>0</v>
      </c>
      <c r="I20" s="378">
        <v>0</v>
      </c>
      <c r="J20" s="379">
        <v>0</v>
      </c>
      <c r="K20" s="379">
        <f t="shared" si="6"/>
        <v>0</v>
      </c>
      <c r="L20" s="380"/>
      <c r="M20" s="381"/>
      <c r="N20" s="380"/>
      <c r="O20" s="381"/>
      <c r="P20" s="381"/>
      <c r="Q20" s="381"/>
      <c r="R20" s="382"/>
      <c r="S20" s="382">
        <f t="shared" si="7"/>
        <v>0</v>
      </c>
      <c r="T20" s="764">
        <f>D20+L20</f>
        <v>0</v>
      </c>
      <c r="U20" s="764"/>
      <c r="V20" s="765">
        <f>E20+M20</f>
        <v>0</v>
      </c>
      <c r="W20" s="764">
        <f>F20+N20</f>
        <v>0</v>
      </c>
      <c r="X20" s="764"/>
      <c r="Y20" s="765">
        <f>G20+O20</f>
        <v>0</v>
      </c>
      <c r="Z20" s="765">
        <f>H20+P20</f>
        <v>0</v>
      </c>
      <c r="AA20" s="765">
        <f>I20+Q20</f>
        <v>0</v>
      </c>
      <c r="AB20" s="766">
        <v>0</v>
      </c>
      <c r="AC20" s="766"/>
      <c r="AD20" s="766">
        <f t="shared" si="2"/>
        <v>0</v>
      </c>
      <c r="AE20" s="647"/>
      <c r="AF20" s="647"/>
      <c r="AG20" s="374">
        <v>0</v>
      </c>
      <c r="AH20" s="375">
        <v>0</v>
      </c>
      <c r="AI20" s="374">
        <v>0</v>
      </c>
      <c r="AJ20" s="375">
        <v>0</v>
      </c>
      <c r="AK20" s="375">
        <v>0</v>
      </c>
      <c r="AL20" s="375">
        <v>0</v>
      </c>
      <c r="AM20" s="376">
        <v>0</v>
      </c>
      <c r="AN20" s="376">
        <f t="shared" si="8"/>
        <v>0</v>
      </c>
      <c r="AO20" s="374"/>
      <c r="AP20" s="375"/>
      <c r="AQ20" s="374"/>
      <c r="AR20" s="375"/>
      <c r="AS20" s="375"/>
      <c r="AT20" s="375"/>
      <c r="AU20" s="376"/>
      <c r="AV20" s="376">
        <f t="shared" si="9"/>
        <v>0</v>
      </c>
      <c r="AW20" s="841">
        <f>AG20+AO20</f>
        <v>0</v>
      </c>
      <c r="AX20" s="841"/>
      <c r="AY20" s="841"/>
      <c r="AZ20" s="842">
        <f>AH20+AP20</f>
        <v>0</v>
      </c>
      <c r="BA20" s="842"/>
      <c r="BB20" s="841">
        <f>AI20+AQ20</f>
        <v>0</v>
      </c>
      <c r="BC20" s="841"/>
      <c r="BD20" s="842">
        <f>AJ20+AR20</f>
        <v>0</v>
      </c>
      <c r="BE20" s="842">
        <f>AK20+AS20</f>
        <v>0</v>
      </c>
      <c r="BF20" s="842">
        <f>AL20+AT20</f>
        <v>0</v>
      </c>
      <c r="BG20" s="842">
        <v>0</v>
      </c>
      <c r="BH20" s="1241">
        <f t="shared" si="5"/>
        <v>0</v>
      </c>
      <c r="BI20" s="1793"/>
      <c r="BJ20" s="1793"/>
      <c r="BK20" s="1793"/>
      <c r="BL20" s="1793"/>
      <c r="BM20" s="1793"/>
      <c r="BN20" s="1793"/>
      <c r="BO20" s="1793"/>
      <c r="BP20" s="1793"/>
      <c r="BQ20" s="1901"/>
      <c r="BR20" s="1901"/>
      <c r="BS20" s="1901"/>
      <c r="BT20" s="1901"/>
      <c r="BU20" s="1901"/>
      <c r="BV20" s="1901"/>
      <c r="BW20" s="1901"/>
      <c r="BX20" s="1886">
        <f t="shared" si="10"/>
        <v>0</v>
      </c>
      <c r="BY20" s="639"/>
      <c r="BZ20" s="637"/>
    </row>
    <row r="21" spans="1:78" ht="14.25">
      <c r="A21" s="746"/>
      <c r="B21" s="339" t="s">
        <v>706</v>
      </c>
      <c r="C21" s="340" t="s">
        <v>486</v>
      </c>
      <c r="D21" s="748">
        <v>0</v>
      </c>
      <c r="E21" s="744">
        <v>0</v>
      </c>
      <c r="F21" s="744">
        <v>0</v>
      </c>
      <c r="G21" s="744">
        <v>0</v>
      </c>
      <c r="H21" s="744">
        <v>0</v>
      </c>
      <c r="I21" s="744">
        <v>0</v>
      </c>
      <c r="J21" s="744">
        <v>0</v>
      </c>
      <c r="K21" s="744">
        <f t="shared" si="6"/>
        <v>0</v>
      </c>
      <c r="L21" s="744">
        <f t="shared" ref="L21:R21" si="11">SUM(L22:L31)</f>
        <v>0</v>
      </c>
      <c r="M21" s="744">
        <f t="shared" si="11"/>
        <v>0</v>
      </c>
      <c r="N21" s="744">
        <f t="shared" si="11"/>
        <v>0</v>
      </c>
      <c r="O21" s="744">
        <f t="shared" si="11"/>
        <v>0</v>
      </c>
      <c r="P21" s="744">
        <f t="shared" si="11"/>
        <v>0</v>
      </c>
      <c r="Q21" s="744">
        <f t="shared" si="11"/>
        <v>0</v>
      </c>
      <c r="R21" s="744">
        <f t="shared" si="11"/>
        <v>0</v>
      </c>
      <c r="S21" s="744">
        <f t="shared" si="7"/>
        <v>0</v>
      </c>
      <c r="T21" s="748">
        <f t="shared" ref="T21:AB21" si="12">SUM(T22:T31)</f>
        <v>0</v>
      </c>
      <c r="U21" s="748"/>
      <c r="V21" s="744">
        <f t="shared" si="12"/>
        <v>0</v>
      </c>
      <c r="W21" s="744">
        <f t="shared" si="12"/>
        <v>12193</v>
      </c>
      <c r="X21" s="744"/>
      <c r="Y21" s="744">
        <f t="shared" si="12"/>
        <v>0</v>
      </c>
      <c r="Z21" s="744">
        <f t="shared" si="12"/>
        <v>0</v>
      </c>
      <c r="AA21" s="744">
        <f t="shared" si="12"/>
        <v>0</v>
      </c>
      <c r="AB21" s="744">
        <f t="shared" si="12"/>
        <v>0</v>
      </c>
      <c r="AC21" s="744"/>
      <c r="AD21" s="744">
        <f t="shared" si="2"/>
        <v>12193</v>
      </c>
      <c r="AE21" s="746"/>
      <c r="AF21" s="746"/>
      <c r="AG21" s="745">
        <v>0</v>
      </c>
      <c r="AH21" s="744">
        <v>0</v>
      </c>
      <c r="AI21" s="744">
        <v>0</v>
      </c>
      <c r="AJ21" s="744">
        <v>0</v>
      </c>
      <c r="AK21" s="744">
        <v>0</v>
      </c>
      <c r="AL21" s="744">
        <v>0</v>
      </c>
      <c r="AM21" s="744">
        <v>0</v>
      </c>
      <c r="AN21" s="744">
        <f t="shared" si="8"/>
        <v>0</v>
      </c>
      <c r="AO21" s="745">
        <f t="shared" ref="AO21:AU21" si="13">SUM(AO22:AO31)</f>
        <v>0</v>
      </c>
      <c r="AP21" s="744">
        <f t="shared" si="13"/>
        <v>0</v>
      </c>
      <c r="AQ21" s="744">
        <f t="shared" si="13"/>
        <v>0</v>
      </c>
      <c r="AR21" s="744">
        <f t="shared" si="13"/>
        <v>0</v>
      </c>
      <c r="AS21" s="744">
        <f t="shared" si="13"/>
        <v>0</v>
      </c>
      <c r="AT21" s="744">
        <f t="shared" si="13"/>
        <v>0</v>
      </c>
      <c r="AU21" s="744">
        <f t="shared" si="13"/>
        <v>0</v>
      </c>
      <c r="AV21" s="744">
        <f t="shared" si="9"/>
        <v>0</v>
      </c>
      <c r="AW21" s="745">
        <f t="shared" ref="AW21:BG21" si="14">SUM(AW22:AW31)</f>
        <v>0</v>
      </c>
      <c r="AX21" s="745"/>
      <c r="AY21" s="745"/>
      <c r="AZ21" s="744">
        <f t="shared" si="14"/>
        <v>0</v>
      </c>
      <c r="BA21" s="744"/>
      <c r="BB21" s="744">
        <f t="shared" si="14"/>
        <v>879.4</v>
      </c>
      <c r="BC21" s="744"/>
      <c r="BD21" s="744">
        <f t="shared" si="14"/>
        <v>0</v>
      </c>
      <c r="BE21" s="744">
        <f t="shared" si="14"/>
        <v>0</v>
      </c>
      <c r="BF21" s="744">
        <f t="shared" si="14"/>
        <v>0</v>
      </c>
      <c r="BG21" s="744">
        <f t="shared" si="14"/>
        <v>0</v>
      </c>
      <c r="BH21" s="1238">
        <f t="shared" si="5"/>
        <v>879.4</v>
      </c>
      <c r="BI21" s="744"/>
      <c r="BJ21" s="744"/>
      <c r="BK21" s="744"/>
      <c r="BL21" s="744">
        <f>BL22</f>
        <v>0</v>
      </c>
      <c r="BM21" s="744">
        <f>BM22</f>
        <v>0</v>
      </c>
      <c r="BN21" s="744">
        <f>BN22</f>
        <v>0</v>
      </c>
      <c r="BO21" s="744">
        <f>BO22</f>
        <v>0</v>
      </c>
      <c r="BP21" s="744">
        <f>BL21+BM21+BN21+BO21</f>
        <v>0</v>
      </c>
      <c r="BQ21" s="744"/>
      <c r="BR21" s="744"/>
      <c r="BS21" s="744"/>
      <c r="BT21" s="744"/>
      <c r="BU21" s="744"/>
      <c r="BV21" s="744"/>
      <c r="BW21" s="744"/>
      <c r="BX21" s="744">
        <f t="shared" si="10"/>
        <v>0</v>
      </c>
      <c r="BY21" s="747"/>
      <c r="BZ21" s="637"/>
    </row>
    <row r="22" spans="1:78" ht="42" customHeight="1">
      <c r="A22" s="2149">
        <v>1</v>
      </c>
      <c r="B22" s="1804" t="s">
        <v>487</v>
      </c>
      <c r="C22" s="394" t="s">
        <v>488</v>
      </c>
      <c r="D22" s="348">
        <v>0</v>
      </c>
      <c r="E22" s="349">
        <v>0</v>
      </c>
      <c r="F22" s="348">
        <v>0</v>
      </c>
      <c r="G22" s="350">
        <v>0</v>
      </c>
      <c r="H22" s="348">
        <v>0</v>
      </c>
      <c r="I22" s="348">
        <v>0</v>
      </c>
      <c r="J22" s="348">
        <v>0</v>
      </c>
      <c r="K22" s="348">
        <f t="shared" si="6"/>
        <v>0</v>
      </c>
      <c r="L22" s="352"/>
      <c r="M22" s="383"/>
      <c r="N22" s="384"/>
      <c r="O22" s="384"/>
      <c r="P22" s="384"/>
      <c r="Q22" s="352"/>
      <c r="R22" s="352"/>
      <c r="S22" s="352">
        <f t="shared" si="7"/>
        <v>0</v>
      </c>
      <c r="T22" s="760">
        <f>D22+L22</f>
        <v>0</v>
      </c>
      <c r="U22" s="760"/>
      <c r="V22" s="758">
        <f>E22+M22</f>
        <v>0</v>
      </c>
      <c r="W22" s="767">
        <v>12193</v>
      </c>
      <c r="X22" s="767"/>
      <c r="Y22" s="767">
        <f>G22+O22</f>
        <v>0</v>
      </c>
      <c r="Z22" s="760">
        <f>H22+P22</f>
        <v>0</v>
      </c>
      <c r="AA22" s="760">
        <f>I22+Q22</f>
        <v>0</v>
      </c>
      <c r="AB22" s="767">
        <f>J22+R22</f>
        <v>0</v>
      </c>
      <c r="AC22" s="767"/>
      <c r="AD22" s="767">
        <f t="shared" si="2"/>
        <v>12193</v>
      </c>
      <c r="AE22" s="648">
        <v>1</v>
      </c>
      <c r="AF22" s="648"/>
      <c r="AG22" s="395">
        <v>0</v>
      </c>
      <c r="AH22" s="644">
        <v>0</v>
      </c>
      <c r="AI22" s="444">
        <v>0</v>
      </c>
      <c r="AJ22" s="444">
        <v>0</v>
      </c>
      <c r="AK22" s="395">
        <v>0</v>
      </c>
      <c r="AL22" s="395">
        <v>0</v>
      </c>
      <c r="AM22" s="395">
        <v>0</v>
      </c>
      <c r="AN22" s="452">
        <f t="shared" si="8"/>
        <v>0</v>
      </c>
      <c r="AO22" s="395"/>
      <c r="AP22" s="452"/>
      <c r="AQ22" s="452"/>
      <c r="AR22" s="452"/>
      <c r="AS22" s="452"/>
      <c r="AT22" s="452"/>
      <c r="AU22" s="567"/>
      <c r="AV22" s="567">
        <f t="shared" si="9"/>
        <v>0</v>
      </c>
      <c r="AW22" s="839">
        <f>AG22+AO22</f>
        <v>0</v>
      </c>
      <c r="AX22" s="839"/>
      <c r="AY22" s="839"/>
      <c r="AZ22" s="838">
        <v>0</v>
      </c>
      <c r="BA22" s="838"/>
      <c r="BB22" s="838">
        <v>879.4</v>
      </c>
      <c r="BC22" s="839"/>
      <c r="BD22" s="840">
        <v>0</v>
      </c>
      <c r="BE22" s="837">
        <f>AK22+AS22</f>
        <v>0</v>
      </c>
      <c r="BF22" s="837">
        <f>AL22+AT22</f>
        <v>0</v>
      </c>
      <c r="BG22" s="837">
        <f>AM22+AU22</f>
        <v>0</v>
      </c>
      <c r="BH22" s="1239">
        <f t="shared" si="5"/>
        <v>879.4</v>
      </c>
      <c r="BI22" s="1793"/>
      <c r="BJ22" s="1793"/>
      <c r="BK22" s="1793"/>
      <c r="BL22" s="1793">
        <v>0</v>
      </c>
      <c r="BM22" s="1793"/>
      <c r="BN22" s="1793">
        <v>0</v>
      </c>
      <c r="BO22" s="1793"/>
      <c r="BP22" s="1793">
        <f>BL22+BM22+BN22+BO22</f>
        <v>0</v>
      </c>
      <c r="BQ22" s="1901"/>
      <c r="BR22" s="1901"/>
      <c r="BS22" s="1901"/>
      <c r="BT22" s="1901"/>
      <c r="BU22" s="1901"/>
      <c r="BV22" s="1901"/>
      <c r="BW22" s="1901"/>
      <c r="BX22" s="1886">
        <f t="shared" si="10"/>
        <v>0</v>
      </c>
      <c r="BY22" s="3766" t="s">
        <v>947</v>
      </c>
      <c r="BZ22" s="637"/>
    </row>
    <row r="23" spans="1:78" ht="15" hidden="1" customHeight="1">
      <c r="A23" s="2150"/>
      <c r="B23" s="2151"/>
      <c r="C23" s="357"/>
      <c r="D23" s="361"/>
      <c r="E23" s="362"/>
      <c r="F23" s="361"/>
      <c r="G23" s="363"/>
      <c r="H23" s="361"/>
      <c r="I23" s="361"/>
      <c r="J23" s="361"/>
      <c r="K23" s="361">
        <f t="shared" si="6"/>
        <v>0</v>
      </c>
      <c r="L23" s="365"/>
      <c r="M23" s="366"/>
      <c r="N23" s="365"/>
      <c r="O23" s="365"/>
      <c r="P23" s="365"/>
      <c r="Q23" s="365"/>
      <c r="R23" s="365"/>
      <c r="S23" s="365">
        <f t="shared" si="7"/>
        <v>0</v>
      </c>
      <c r="T23" s="762"/>
      <c r="U23" s="762"/>
      <c r="V23" s="761"/>
      <c r="W23" s="762"/>
      <c r="X23" s="762"/>
      <c r="Y23" s="768"/>
      <c r="Z23" s="762"/>
      <c r="AA23" s="762"/>
      <c r="AB23" s="762"/>
      <c r="AC23" s="762"/>
      <c r="AD23" s="762">
        <f t="shared" si="2"/>
        <v>0</v>
      </c>
      <c r="AE23" s="649"/>
      <c r="AF23" s="649"/>
      <c r="AG23" s="359"/>
      <c r="AH23" s="645"/>
      <c r="AI23" s="359"/>
      <c r="AJ23" s="452"/>
      <c r="AK23" s="359"/>
      <c r="AL23" s="359"/>
      <c r="AM23" s="359"/>
      <c r="AN23" s="359">
        <f t="shared" si="8"/>
        <v>0</v>
      </c>
      <c r="AO23" s="359"/>
      <c r="AP23" s="645"/>
      <c r="AQ23" s="359"/>
      <c r="AR23" s="359"/>
      <c r="AS23" s="359"/>
      <c r="AT23" s="359"/>
      <c r="AU23" s="359"/>
      <c r="AV23" s="359">
        <f t="shared" si="9"/>
        <v>0</v>
      </c>
      <c r="AW23" s="839"/>
      <c r="AX23" s="839"/>
      <c r="AY23" s="839"/>
      <c r="AZ23" s="838"/>
      <c r="BA23" s="838"/>
      <c r="BB23" s="839"/>
      <c r="BC23" s="839"/>
      <c r="BD23" s="840"/>
      <c r="BE23" s="840"/>
      <c r="BF23" s="840"/>
      <c r="BG23" s="840"/>
      <c r="BH23" s="1240">
        <f t="shared" si="5"/>
        <v>0</v>
      </c>
      <c r="BI23" s="1793"/>
      <c r="BJ23" s="1793"/>
      <c r="BK23" s="1793"/>
      <c r="BL23" s="1793"/>
      <c r="BM23" s="1793"/>
      <c r="BN23" s="1793"/>
      <c r="BO23" s="1793"/>
      <c r="BP23" s="1793"/>
      <c r="BQ23" s="1901"/>
      <c r="BR23" s="1901"/>
      <c r="BS23" s="1901"/>
      <c r="BT23" s="1901"/>
      <c r="BU23" s="1901"/>
      <c r="BV23" s="1901"/>
      <c r="BW23" s="1901"/>
      <c r="BX23" s="1886">
        <f t="shared" si="10"/>
        <v>0</v>
      </c>
      <c r="BY23" s="3766"/>
      <c r="BZ23" s="637"/>
    </row>
    <row r="24" spans="1:78" ht="15" hidden="1" customHeight="1">
      <c r="A24" s="2150"/>
      <c r="B24" s="2151"/>
      <c r="C24" s="357"/>
      <c r="D24" s="361"/>
      <c r="E24" s="362"/>
      <c r="F24" s="361"/>
      <c r="G24" s="363"/>
      <c r="H24" s="361"/>
      <c r="I24" s="361"/>
      <c r="J24" s="361"/>
      <c r="K24" s="361">
        <f t="shared" si="6"/>
        <v>0</v>
      </c>
      <c r="L24" s="365"/>
      <c r="M24" s="366"/>
      <c r="N24" s="365"/>
      <c r="O24" s="365"/>
      <c r="P24" s="365"/>
      <c r="Q24" s="365"/>
      <c r="R24" s="365"/>
      <c r="S24" s="365">
        <f t="shared" si="7"/>
        <v>0</v>
      </c>
      <c r="T24" s="762"/>
      <c r="U24" s="762"/>
      <c r="V24" s="761"/>
      <c r="W24" s="762"/>
      <c r="X24" s="762"/>
      <c r="Y24" s="768"/>
      <c r="Z24" s="762"/>
      <c r="AA24" s="762"/>
      <c r="AB24" s="762"/>
      <c r="AC24" s="762"/>
      <c r="AD24" s="762">
        <f t="shared" si="2"/>
        <v>0</v>
      </c>
      <c r="AE24" s="649"/>
      <c r="AF24" s="649"/>
      <c r="AG24" s="359"/>
      <c r="AH24" s="645"/>
      <c r="AI24" s="359"/>
      <c r="AJ24" s="452"/>
      <c r="AK24" s="359"/>
      <c r="AL24" s="359"/>
      <c r="AM24" s="359"/>
      <c r="AN24" s="359">
        <f t="shared" si="8"/>
        <v>0</v>
      </c>
      <c r="AO24" s="359"/>
      <c r="AP24" s="645"/>
      <c r="AQ24" s="359"/>
      <c r="AR24" s="359"/>
      <c r="AS24" s="359"/>
      <c r="AT24" s="359"/>
      <c r="AU24" s="359"/>
      <c r="AV24" s="359">
        <f t="shared" si="9"/>
        <v>0</v>
      </c>
      <c r="AW24" s="839"/>
      <c r="AX24" s="839"/>
      <c r="AY24" s="839"/>
      <c r="AZ24" s="838"/>
      <c r="BA24" s="838"/>
      <c r="BB24" s="839"/>
      <c r="BC24" s="839"/>
      <c r="BD24" s="840"/>
      <c r="BE24" s="840"/>
      <c r="BF24" s="840"/>
      <c r="BG24" s="840"/>
      <c r="BH24" s="1240">
        <f t="shared" si="5"/>
        <v>0</v>
      </c>
      <c r="BI24" s="1793"/>
      <c r="BJ24" s="1793"/>
      <c r="BK24" s="1793"/>
      <c r="BL24" s="1793"/>
      <c r="BM24" s="1793"/>
      <c r="BN24" s="1793"/>
      <c r="BO24" s="1793"/>
      <c r="BP24" s="1793"/>
      <c r="BQ24" s="1901"/>
      <c r="BR24" s="1901"/>
      <c r="BS24" s="1901"/>
      <c r="BT24" s="1901"/>
      <c r="BU24" s="1901"/>
      <c r="BV24" s="1901"/>
      <c r="BW24" s="1901"/>
      <c r="BX24" s="1886">
        <f t="shared" si="10"/>
        <v>0</v>
      </c>
      <c r="BY24" s="3766"/>
      <c r="BZ24" s="637"/>
    </row>
    <row r="25" spans="1:78" ht="15" hidden="1" customHeight="1">
      <c r="A25" s="2150"/>
      <c r="B25" s="2151"/>
      <c r="C25" s="357"/>
      <c r="D25" s="361"/>
      <c r="E25" s="362"/>
      <c r="F25" s="361"/>
      <c r="G25" s="363"/>
      <c r="H25" s="361"/>
      <c r="I25" s="361"/>
      <c r="J25" s="361"/>
      <c r="K25" s="361">
        <f t="shared" si="6"/>
        <v>0</v>
      </c>
      <c r="L25" s="365"/>
      <c r="M25" s="366"/>
      <c r="N25" s="365"/>
      <c r="O25" s="365"/>
      <c r="P25" s="365"/>
      <c r="Q25" s="365"/>
      <c r="R25" s="365"/>
      <c r="S25" s="365">
        <f t="shared" si="7"/>
        <v>0</v>
      </c>
      <c r="T25" s="762"/>
      <c r="U25" s="762"/>
      <c r="V25" s="761"/>
      <c r="W25" s="762"/>
      <c r="X25" s="762"/>
      <c r="Y25" s="768"/>
      <c r="Z25" s="762"/>
      <c r="AA25" s="762"/>
      <c r="AB25" s="762"/>
      <c r="AC25" s="762"/>
      <c r="AD25" s="762">
        <f t="shared" si="2"/>
        <v>0</v>
      </c>
      <c r="AE25" s="649"/>
      <c r="AF25" s="649"/>
      <c r="AG25" s="359"/>
      <c r="AH25" s="645"/>
      <c r="AI25" s="359"/>
      <c r="AJ25" s="452"/>
      <c r="AK25" s="359"/>
      <c r="AL25" s="359"/>
      <c r="AM25" s="359"/>
      <c r="AN25" s="359">
        <f t="shared" si="8"/>
        <v>0</v>
      </c>
      <c r="AO25" s="359"/>
      <c r="AP25" s="645"/>
      <c r="AQ25" s="359"/>
      <c r="AR25" s="359"/>
      <c r="AS25" s="359"/>
      <c r="AT25" s="359"/>
      <c r="AU25" s="359"/>
      <c r="AV25" s="359">
        <f t="shared" si="9"/>
        <v>0</v>
      </c>
      <c r="AW25" s="839"/>
      <c r="AX25" s="839"/>
      <c r="AY25" s="839"/>
      <c r="AZ25" s="838"/>
      <c r="BA25" s="838"/>
      <c r="BB25" s="839"/>
      <c r="BC25" s="839"/>
      <c r="BD25" s="840"/>
      <c r="BE25" s="840"/>
      <c r="BF25" s="840"/>
      <c r="BG25" s="840"/>
      <c r="BH25" s="1240">
        <f t="shared" si="5"/>
        <v>0</v>
      </c>
      <c r="BI25" s="1793"/>
      <c r="BJ25" s="1793"/>
      <c r="BK25" s="1793"/>
      <c r="BL25" s="1793"/>
      <c r="BM25" s="1793"/>
      <c r="BN25" s="1793"/>
      <c r="BO25" s="1793"/>
      <c r="BP25" s="1793"/>
      <c r="BQ25" s="1901"/>
      <c r="BR25" s="1901"/>
      <c r="BS25" s="1901"/>
      <c r="BT25" s="1901"/>
      <c r="BU25" s="1901"/>
      <c r="BV25" s="1901"/>
      <c r="BW25" s="1901"/>
      <c r="BX25" s="1886">
        <f t="shared" si="10"/>
        <v>0</v>
      </c>
      <c r="BY25" s="3766"/>
      <c r="BZ25" s="637"/>
    </row>
    <row r="26" spans="1:78" ht="15" hidden="1" customHeight="1">
      <c r="A26" s="2150"/>
      <c r="B26" s="2151"/>
      <c r="C26" s="357"/>
      <c r="D26" s="361"/>
      <c r="E26" s="362"/>
      <c r="F26" s="361"/>
      <c r="G26" s="363"/>
      <c r="H26" s="361"/>
      <c r="I26" s="361"/>
      <c r="J26" s="361"/>
      <c r="K26" s="361">
        <f t="shared" si="6"/>
        <v>0</v>
      </c>
      <c r="L26" s="365"/>
      <c r="M26" s="366"/>
      <c r="N26" s="365"/>
      <c r="O26" s="365"/>
      <c r="P26" s="365"/>
      <c r="Q26" s="365"/>
      <c r="R26" s="365"/>
      <c r="S26" s="365">
        <f t="shared" si="7"/>
        <v>0</v>
      </c>
      <c r="T26" s="762"/>
      <c r="U26" s="762"/>
      <c r="V26" s="761"/>
      <c r="W26" s="762"/>
      <c r="X26" s="762"/>
      <c r="Y26" s="768"/>
      <c r="Z26" s="762"/>
      <c r="AA26" s="762"/>
      <c r="AB26" s="762"/>
      <c r="AC26" s="762"/>
      <c r="AD26" s="762">
        <f t="shared" si="2"/>
        <v>0</v>
      </c>
      <c r="AE26" s="649"/>
      <c r="AF26" s="649"/>
      <c r="AG26" s="359"/>
      <c r="AH26" s="645"/>
      <c r="AI26" s="359"/>
      <c r="AJ26" s="452"/>
      <c r="AK26" s="359"/>
      <c r="AL26" s="359"/>
      <c r="AM26" s="359"/>
      <c r="AN26" s="359">
        <f t="shared" si="8"/>
        <v>0</v>
      </c>
      <c r="AO26" s="359"/>
      <c r="AP26" s="645"/>
      <c r="AQ26" s="359"/>
      <c r="AR26" s="359"/>
      <c r="AS26" s="359"/>
      <c r="AT26" s="359"/>
      <c r="AU26" s="359"/>
      <c r="AV26" s="359">
        <f t="shared" si="9"/>
        <v>0</v>
      </c>
      <c r="AW26" s="839"/>
      <c r="AX26" s="839"/>
      <c r="AY26" s="839"/>
      <c r="AZ26" s="838"/>
      <c r="BA26" s="838"/>
      <c r="BB26" s="839"/>
      <c r="BC26" s="839"/>
      <c r="BD26" s="840"/>
      <c r="BE26" s="840"/>
      <c r="BF26" s="840"/>
      <c r="BG26" s="840"/>
      <c r="BH26" s="1240">
        <f t="shared" si="5"/>
        <v>0</v>
      </c>
      <c r="BI26" s="1793"/>
      <c r="BJ26" s="1793"/>
      <c r="BK26" s="1793"/>
      <c r="BL26" s="1793"/>
      <c r="BM26" s="1793"/>
      <c r="BN26" s="1793"/>
      <c r="BO26" s="1793"/>
      <c r="BP26" s="1793"/>
      <c r="BQ26" s="1901"/>
      <c r="BR26" s="1901"/>
      <c r="BS26" s="1901"/>
      <c r="BT26" s="1901"/>
      <c r="BU26" s="1901"/>
      <c r="BV26" s="1901"/>
      <c r="BW26" s="1901"/>
      <c r="BX26" s="1886">
        <f t="shared" si="10"/>
        <v>0</v>
      </c>
      <c r="BY26" s="639"/>
      <c r="BZ26" s="637"/>
    </row>
    <row r="27" spans="1:78" ht="15" hidden="1" customHeight="1">
      <c r="A27" s="2150"/>
      <c r="B27" s="2151"/>
      <c r="C27" s="357"/>
      <c r="D27" s="361"/>
      <c r="E27" s="362"/>
      <c r="F27" s="361"/>
      <c r="G27" s="363"/>
      <c r="H27" s="361"/>
      <c r="I27" s="361"/>
      <c r="J27" s="361"/>
      <c r="K27" s="361">
        <f t="shared" si="6"/>
        <v>0</v>
      </c>
      <c r="L27" s="365"/>
      <c r="M27" s="366"/>
      <c r="N27" s="365"/>
      <c r="O27" s="365"/>
      <c r="P27" s="365"/>
      <c r="Q27" s="365"/>
      <c r="R27" s="365"/>
      <c r="S27" s="365">
        <f t="shared" si="7"/>
        <v>0</v>
      </c>
      <c r="T27" s="762"/>
      <c r="U27" s="762"/>
      <c r="V27" s="761"/>
      <c r="W27" s="762"/>
      <c r="X27" s="762"/>
      <c r="Y27" s="768"/>
      <c r="Z27" s="762"/>
      <c r="AA27" s="762"/>
      <c r="AB27" s="762"/>
      <c r="AC27" s="762"/>
      <c r="AD27" s="762">
        <f t="shared" si="2"/>
        <v>0</v>
      </c>
      <c r="AE27" s="649"/>
      <c r="AF27" s="649"/>
      <c r="AG27" s="359"/>
      <c r="AH27" s="645"/>
      <c r="AI27" s="359"/>
      <c r="AJ27" s="452"/>
      <c r="AK27" s="359"/>
      <c r="AL27" s="359"/>
      <c r="AM27" s="359"/>
      <c r="AN27" s="359">
        <f t="shared" si="8"/>
        <v>0</v>
      </c>
      <c r="AO27" s="359"/>
      <c r="AP27" s="645"/>
      <c r="AQ27" s="359"/>
      <c r="AR27" s="359"/>
      <c r="AS27" s="359"/>
      <c r="AT27" s="359"/>
      <c r="AU27" s="359"/>
      <c r="AV27" s="359">
        <f t="shared" si="9"/>
        <v>0</v>
      </c>
      <c r="AW27" s="839"/>
      <c r="AX27" s="839"/>
      <c r="AY27" s="839"/>
      <c r="AZ27" s="838"/>
      <c r="BA27" s="838"/>
      <c r="BB27" s="839"/>
      <c r="BC27" s="839"/>
      <c r="BD27" s="840"/>
      <c r="BE27" s="840"/>
      <c r="BF27" s="840"/>
      <c r="BG27" s="840"/>
      <c r="BH27" s="1240">
        <f t="shared" si="5"/>
        <v>0</v>
      </c>
      <c r="BI27" s="1793"/>
      <c r="BJ27" s="1793"/>
      <c r="BK27" s="1793"/>
      <c r="BL27" s="1793"/>
      <c r="BM27" s="1793"/>
      <c r="BN27" s="1793"/>
      <c r="BO27" s="1793"/>
      <c r="BP27" s="1793"/>
      <c r="BQ27" s="1901"/>
      <c r="BR27" s="1901"/>
      <c r="BS27" s="1901"/>
      <c r="BT27" s="1901"/>
      <c r="BU27" s="1901"/>
      <c r="BV27" s="1901"/>
      <c r="BW27" s="1901"/>
      <c r="BX27" s="1886">
        <f t="shared" si="10"/>
        <v>0</v>
      </c>
      <c r="BY27" s="639"/>
      <c r="BZ27" s="637"/>
    </row>
    <row r="28" spans="1:78" ht="15" hidden="1" customHeight="1">
      <c r="A28" s="2150"/>
      <c r="B28" s="2151"/>
      <c r="C28" s="357"/>
      <c r="D28" s="361"/>
      <c r="E28" s="362"/>
      <c r="F28" s="361"/>
      <c r="G28" s="363"/>
      <c r="H28" s="361"/>
      <c r="I28" s="361"/>
      <c r="J28" s="361"/>
      <c r="K28" s="361">
        <f t="shared" si="6"/>
        <v>0</v>
      </c>
      <c r="L28" s="365"/>
      <c r="M28" s="366"/>
      <c r="N28" s="365"/>
      <c r="O28" s="365"/>
      <c r="P28" s="365"/>
      <c r="Q28" s="365"/>
      <c r="R28" s="365"/>
      <c r="S28" s="365">
        <f t="shared" si="7"/>
        <v>0</v>
      </c>
      <c r="T28" s="762"/>
      <c r="U28" s="762"/>
      <c r="V28" s="761"/>
      <c r="W28" s="762"/>
      <c r="X28" s="762"/>
      <c r="Y28" s="768"/>
      <c r="Z28" s="762"/>
      <c r="AA28" s="762"/>
      <c r="AB28" s="762"/>
      <c r="AC28" s="762"/>
      <c r="AD28" s="762">
        <f t="shared" si="2"/>
        <v>0</v>
      </c>
      <c r="AE28" s="649"/>
      <c r="AF28" s="649"/>
      <c r="AG28" s="359"/>
      <c r="AH28" s="645"/>
      <c r="AI28" s="359"/>
      <c r="AJ28" s="452"/>
      <c r="AK28" s="359"/>
      <c r="AL28" s="359"/>
      <c r="AM28" s="359"/>
      <c r="AN28" s="359">
        <f t="shared" si="8"/>
        <v>0</v>
      </c>
      <c r="AO28" s="359"/>
      <c r="AP28" s="645"/>
      <c r="AQ28" s="359"/>
      <c r="AR28" s="359"/>
      <c r="AS28" s="359"/>
      <c r="AT28" s="359"/>
      <c r="AU28" s="359"/>
      <c r="AV28" s="359">
        <f t="shared" si="9"/>
        <v>0</v>
      </c>
      <c r="AW28" s="839"/>
      <c r="AX28" s="839"/>
      <c r="AY28" s="839"/>
      <c r="AZ28" s="838"/>
      <c r="BA28" s="838"/>
      <c r="BB28" s="839"/>
      <c r="BC28" s="839"/>
      <c r="BD28" s="840"/>
      <c r="BE28" s="840"/>
      <c r="BF28" s="840"/>
      <c r="BG28" s="840"/>
      <c r="BH28" s="1240">
        <f t="shared" si="5"/>
        <v>0</v>
      </c>
      <c r="BI28" s="1793"/>
      <c r="BJ28" s="1793"/>
      <c r="BK28" s="1793"/>
      <c r="BL28" s="1793"/>
      <c r="BM28" s="1793"/>
      <c r="BN28" s="1793"/>
      <c r="BO28" s="1793"/>
      <c r="BP28" s="1793"/>
      <c r="BQ28" s="1901"/>
      <c r="BR28" s="1901"/>
      <c r="BS28" s="1901"/>
      <c r="BT28" s="1901"/>
      <c r="BU28" s="1901"/>
      <c r="BV28" s="1901"/>
      <c r="BW28" s="1901"/>
      <c r="BX28" s="1886">
        <f t="shared" si="10"/>
        <v>0</v>
      </c>
      <c r="BY28" s="639"/>
      <c r="BZ28" s="637"/>
    </row>
    <row r="29" spans="1:78" ht="15" hidden="1" customHeight="1">
      <c r="A29" s="2150"/>
      <c r="B29" s="2151"/>
      <c r="C29" s="357"/>
      <c r="D29" s="361"/>
      <c r="E29" s="362"/>
      <c r="F29" s="361"/>
      <c r="G29" s="363"/>
      <c r="H29" s="361"/>
      <c r="I29" s="361"/>
      <c r="J29" s="361"/>
      <c r="K29" s="361">
        <f t="shared" si="6"/>
        <v>0</v>
      </c>
      <c r="L29" s="365"/>
      <c r="M29" s="366"/>
      <c r="N29" s="365"/>
      <c r="O29" s="365"/>
      <c r="P29" s="365"/>
      <c r="Q29" s="365"/>
      <c r="R29" s="365"/>
      <c r="S29" s="365">
        <f t="shared" si="7"/>
        <v>0</v>
      </c>
      <c r="T29" s="762"/>
      <c r="U29" s="762"/>
      <c r="V29" s="761"/>
      <c r="W29" s="762"/>
      <c r="X29" s="762"/>
      <c r="Y29" s="768"/>
      <c r="Z29" s="762"/>
      <c r="AA29" s="762"/>
      <c r="AB29" s="762"/>
      <c r="AC29" s="762"/>
      <c r="AD29" s="762">
        <f t="shared" si="2"/>
        <v>0</v>
      </c>
      <c r="AE29" s="649"/>
      <c r="AF29" s="649"/>
      <c r="AG29" s="359"/>
      <c r="AH29" s="645"/>
      <c r="AI29" s="359"/>
      <c r="AJ29" s="452"/>
      <c r="AK29" s="359"/>
      <c r="AL29" s="359"/>
      <c r="AM29" s="359"/>
      <c r="AN29" s="359">
        <f t="shared" si="8"/>
        <v>0</v>
      </c>
      <c r="AO29" s="359"/>
      <c r="AP29" s="645"/>
      <c r="AQ29" s="359"/>
      <c r="AR29" s="359"/>
      <c r="AS29" s="359"/>
      <c r="AT29" s="359"/>
      <c r="AU29" s="359"/>
      <c r="AV29" s="359">
        <f t="shared" si="9"/>
        <v>0</v>
      </c>
      <c r="AW29" s="839"/>
      <c r="AX29" s="839"/>
      <c r="AY29" s="839"/>
      <c r="AZ29" s="838"/>
      <c r="BA29" s="838"/>
      <c r="BB29" s="839"/>
      <c r="BC29" s="839"/>
      <c r="BD29" s="840"/>
      <c r="BE29" s="840"/>
      <c r="BF29" s="840"/>
      <c r="BG29" s="840"/>
      <c r="BH29" s="1240">
        <f t="shared" si="5"/>
        <v>0</v>
      </c>
      <c r="BI29" s="1793"/>
      <c r="BJ29" s="1793"/>
      <c r="BK29" s="1793"/>
      <c r="BL29" s="1793"/>
      <c r="BM29" s="1793"/>
      <c r="BN29" s="1793"/>
      <c r="BO29" s="1793"/>
      <c r="BP29" s="1793"/>
      <c r="BQ29" s="1901"/>
      <c r="BR29" s="1901"/>
      <c r="BS29" s="1901"/>
      <c r="BT29" s="1901"/>
      <c r="BU29" s="1901"/>
      <c r="BV29" s="1901"/>
      <c r="BW29" s="1901"/>
      <c r="BX29" s="1886">
        <f t="shared" si="10"/>
        <v>0</v>
      </c>
      <c r="BY29" s="639"/>
      <c r="BZ29" s="637"/>
    </row>
    <row r="30" spans="1:78" ht="15" hidden="1" customHeight="1">
      <c r="A30" s="2152"/>
      <c r="B30" s="2153"/>
      <c r="C30" s="385"/>
      <c r="D30" s="387"/>
      <c r="E30" s="388"/>
      <c r="F30" s="387"/>
      <c r="G30" s="387"/>
      <c r="H30" s="387"/>
      <c r="I30" s="387"/>
      <c r="J30" s="387"/>
      <c r="K30" s="387">
        <f t="shared" si="6"/>
        <v>0</v>
      </c>
      <c r="L30" s="389"/>
      <c r="M30" s="390"/>
      <c r="N30" s="389"/>
      <c r="O30" s="389"/>
      <c r="P30" s="389"/>
      <c r="Q30" s="389"/>
      <c r="R30" s="389"/>
      <c r="S30" s="389">
        <f t="shared" si="7"/>
        <v>0</v>
      </c>
      <c r="T30" s="769"/>
      <c r="U30" s="769"/>
      <c r="V30" s="769"/>
      <c r="W30" s="769"/>
      <c r="X30" s="769"/>
      <c r="Y30" s="769"/>
      <c r="Z30" s="769"/>
      <c r="AA30" s="769"/>
      <c r="AB30" s="770"/>
      <c r="AC30" s="770"/>
      <c r="AD30" s="770">
        <f t="shared" si="2"/>
        <v>0</v>
      </c>
      <c r="AE30" s="650"/>
      <c r="AF30" s="650"/>
      <c r="AG30" s="460"/>
      <c r="AH30" s="460"/>
      <c r="AI30" s="460"/>
      <c r="AJ30" s="460"/>
      <c r="AK30" s="460"/>
      <c r="AL30" s="460"/>
      <c r="AM30" s="386"/>
      <c r="AN30" s="386">
        <f t="shared" si="8"/>
        <v>0</v>
      </c>
      <c r="AO30" s="460"/>
      <c r="AP30" s="460"/>
      <c r="AQ30" s="460"/>
      <c r="AR30" s="460"/>
      <c r="AS30" s="460"/>
      <c r="AT30" s="460"/>
      <c r="AU30" s="386"/>
      <c r="AV30" s="386">
        <f t="shared" si="9"/>
        <v>0</v>
      </c>
      <c r="AW30" s="843"/>
      <c r="AX30" s="843"/>
      <c r="AY30" s="843"/>
      <c r="AZ30" s="843"/>
      <c r="BA30" s="843"/>
      <c r="BB30" s="843"/>
      <c r="BC30" s="843"/>
      <c r="BD30" s="843"/>
      <c r="BE30" s="843"/>
      <c r="BF30" s="843"/>
      <c r="BG30" s="843"/>
      <c r="BH30" s="1242">
        <f t="shared" si="5"/>
        <v>0</v>
      </c>
      <c r="BI30" s="1792"/>
      <c r="BJ30" s="1792"/>
      <c r="BK30" s="1792"/>
      <c r="BL30" s="1792"/>
      <c r="BM30" s="1792"/>
      <c r="BN30" s="1792"/>
      <c r="BO30" s="1792"/>
      <c r="BP30" s="1792"/>
      <c r="BQ30" s="1886"/>
      <c r="BR30" s="1886"/>
      <c r="BS30" s="1886"/>
      <c r="BT30" s="1886"/>
      <c r="BU30" s="1886"/>
      <c r="BV30" s="1886"/>
      <c r="BW30" s="1886"/>
      <c r="BX30" s="1886">
        <f t="shared" si="10"/>
        <v>0</v>
      </c>
      <c r="BY30" s="639"/>
      <c r="BZ30" s="637"/>
    </row>
    <row r="31" spans="1:78" ht="15" hidden="1" customHeight="1">
      <c r="A31" s="2154"/>
      <c r="B31" s="2155"/>
      <c r="C31" s="373"/>
      <c r="D31" s="377"/>
      <c r="E31" s="392"/>
      <c r="F31" s="377"/>
      <c r="G31" s="378"/>
      <c r="H31" s="377"/>
      <c r="I31" s="377"/>
      <c r="J31" s="377"/>
      <c r="K31" s="377">
        <f t="shared" si="6"/>
        <v>0</v>
      </c>
      <c r="L31" s="380"/>
      <c r="M31" s="393"/>
      <c r="N31" s="380"/>
      <c r="O31" s="380"/>
      <c r="P31" s="380"/>
      <c r="Q31" s="380"/>
      <c r="R31" s="380"/>
      <c r="S31" s="380">
        <f t="shared" si="7"/>
        <v>0</v>
      </c>
      <c r="T31" s="764"/>
      <c r="U31" s="764"/>
      <c r="V31" s="771"/>
      <c r="W31" s="764"/>
      <c r="X31" s="764"/>
      <c r="Y31" s="765"/>
      <c r="Z31" s="764"/>
      <c r="AA31" s="764"/>
      <c r="AB31" s="764"/>
      <c r="AC31" s="764"/>
      <c r="AD31" s="764">
        <f t="shared" si="2"/>
        <v>0</v>
      </c>
      <c r="AE31" s="652"/>
      <c r="AF31" s="652"/>
      <c r="AG31" s="374"/>
      <c r="AH31" s="651"/>
      <c r="AI31" s="374"/>
      <c r="AJ31" s="375"/>
      <c r="AK31" s="374"/>
      <c r="AL31" s="374"/>
      <c r="AM31" s="374"/>
      <c r="AN31" s="374">
        <f t="shared" si="8"/>
        <v>0</v>
      </c>
      <c r="AO31" s="374"/>
      <c r="AP31" s="651"/>
      <c r="AQ31" s="374"/>
      <c r="AR31" s="374"/>
      <c r="AS31" s="374"/>
      <c r="AT31" s="374"/>
      <c r="AU31" s="374"/>
      <c r="AV31" s="374">
        <f t="shared" si="9"/>
        <v>0</v>
      </c>
      <c r="AW31" s="841"/>
      <c r="AX31" s="841"/>
      <c r="AY31" s="841"/>
      <c r="AZ31" s="844"/>
      <c r="BA31" s="844"/>
      <c r="BB31" s="841"/>
      <c r="BC31" s="841"/>
      <c r="BD31" s="842"/>
      <c r="BE31" s="842"/>
      <c r="BF31" s="842"/>
      <c r="BG31" s="842"/>
      <c r="BH31" s="1241">
        <f t="shared" si="5"/>
        <v>0</v>
      </c>
      <c r="BI31" s="1793"/>
      <c r="BJ31" s="1793"/>
      <c r="BK31" s="1793"/>
      <c r="BL31" s="1793"/>
      <c r="BM31" s="1793"/>
      <c r="BN31" s="1793"/>
      <c r="BO31" s="1793"/>
      <c r="BP31" s="1793"/>
      <c r="BQ31" s="1901"/>
      <c r="BR31" s="1901"/>
      <c r="BS31" s="1901"/>
      <c r="BT31" s="1901"/>
      <c r="BU31" s="1901"/>
      <c r="BV31" s="1901"/>
      <c r="BW31" s="1901"/>
      <c r="BX31" s="1886">
        <f t="shared" si="10"/>
        <v>0</v>
      </c>
      <c r="BY31" s="639"/>
      <c r="BZ31" s="637"/>
    </row>
    <row r="32" spans="1:78" ht="14.25" hidden="1" customHeight="1">
      <c r="A32" s="746"/>
      <c r="B32" s="339"/>
      <c r="C32" s="340" t="s">
        <v>489</v>
      </c>
      <c r="D32" s="343">
        <v>0</v>
      </c>
      <c r="E32" s="343">
        <v>0</v>
      </c>
      <c r="F32" s="343">
        <v>0</v>
      </c>
      <c r="G32" s="343">
        <v>0</v>
      </c>
      <c r="H32" s="343">
        <v>0</v>
      </c>
      <c r="I32" s="343">
        <v>0</v>
      </c>
      <c r="J32" s="343">
        <v>0</v>
      </c>
      <c r="K32" s="343">
        <f t="shared" si="6"/>
        <v>0</v>
      </c>
      <c r="L32" s="344">
        <f t="shared" ref="L32:R32" si="15">SUM(L33:L42)</f>
        <v>0</v>
      </c>
      <c r="M32" s="344">
        <f t="shared" si="15"/>
        <v>0</v>
      </c>
      <c r="N32" s="344">
        <f t="shared" si="15"/>
        <v>0</v>
      </c>
      <c r="O32" s="344">
        <f t="shared" si="15"/>
        <v>0</v>
      </c>
      <c r="P32" s="344">
        <f t="shared" si="15"/>
        <v>0</v>
      </c>
      <c r="Q32" s="344">
        <f t="shared" si="15"/>
        <v>0</v>
      </c>
      <c r="R32" s="344">
        <f t="shared" si="15"/>
        <v>0</v>
      </c>
      <c r="S32" s="344">
        <f t="shared" si="7"/>
        <v>0</v>
      </c>
      <c r="T32" s="757">
        <f t="shared" ref="T32:AB32" si="16">SUM(T33:T42)</f>
        <v>0</v>
      </c>
      <c r="U32" s="757"/>
      <c r="V32" s="757">
        <f t="shared" si="16"/>
        <v>0</v>
      </c>
      <c r="W32" s="757">
        <f t="shared" si="16"/>
        <v>0</v>
      </c>
      <c r="X32" s="757"/>
      <c r="Y32" s="757">
        <f t="shared" si="16"/>
        <v>0</v>
      </c>
      <c r="Z32" s="757">
        <f t="shared" si="16"/>
        <v>0</v>
      </c>
      <c r="AA32" s="757">
        <f t="shared" si="16"/>
        <v>0</v>
      </c>
      <c r="AB32" s="757">
        <f t="shared" si="16"/>
        <v>0</v>
      </c>
      <c r="AC32" s="757"/>
      <c r="AD32" s="757">
        <f t="shared" si="2"/>
        <v>0</v>
      </c>
      <c r="AE32" s="456"/>
      <c r="AF32" s="456"/>
      <c r="AG32" s="342">
        <v>0</v>
      </c>
      <c r="AH32" s="342">
        <v>0</v>
      </c>
      <c r="AI32" s="342">
        <v>0</v>
      </c>
      <c r="AJ32" s="342">
        <v>0</v>
      </c>
      <c r="AK32" s="342">
        <v>0</v>
      </c>
      <c r="AL32" s="342">
        <v>0</v>
      </c>
      <c r="AM32" s="342">
        <v>0</v>
      </c>
      <c r="AN32" s="342">
        <f t="shared" si="8"/>
        <v>0</v>
      </c>
      <c r="AO32" s="342">
        <f t="shared" ref="AO32:AU32" si="17">SUM(AO33:AO42)</f>
        <v>0</v>
      </c>
      <c r="AP32" s="342">
        <f t="shared" si="17"/>
        <v>0</v>
      </c>
      <c r="AQ32" s="342">
        <f t="shared" si="17"/>
        <v>0</v>
      </c>
      <c r="AR32" s="342">
        <f t="shared" si="17"/>
        <v>0</v>
      </c>
      <c r="AS32" s="342">
        <f t="shared" si="17"/>
        <v>0</v>
      </c>
      <c r="AT32" s="342">
        <f t="shared" si="17"/>
        <v>0</v>
      </c>
      <c r="AU32" s="342">
        <f t="shared" si="17"/>
        <v>0</v>
      </c>
      <c r="AV32" s="342">
        <f t="shared" si="9"/>
        <v>0</v>
      </c>
      <c r="AW32" s="834">
        <f t="shared" ref="AW32:BG32" si="18">SUM(AW33:AW42)</f>
        <v>0</v>
      </c>
      <c r="AX32" s="834"/>
      <c r="AY32" s="834"/>
      <c r="AZ32" s="834">
        <f t="shared" si="18"/>
        <v>0</v>
      </c>
      <c r="BA32" s="834"/>
      <c r="BB32" s="834">
        <f t="shared" si="18"/>
        <v>0</v>
      </c>
      <c r="BC32" s="834"/>
      <c r="BD32" s="834">
        <f t="shared" si="18"/>
        <v>0</v>
      </c>
      <c r="BE32" s="834">
        <f t="shared" si="18"/>
        <v>0</v>
      </c>
      <c r="BF32" s="834">
        <f t="shared" si="18"/>
        <v>0</v>
      </c>
      <c r="BG32" s="834">
        <f t="shared" si="18"/>
        <v>0</v>
      </c>
      <c r="BH32" s="1243">
        <f t="shared" si="5"/>
        <v>0</v>
      </c>
      <c r="BI32" s="1792"/>
      <c r="BJ32" s="1792"/>
      <c r="BK32" s="1792"/>
      <c r="BL32" s="1792"/>
      <c r="BM32" s="1792"/>
      <c r="BN32" s="1792"/>
      <c r="BO32" s="1792"/>
      <c r="BP32" s="1792"/>
      <c r="BQ32" s="1886"/>
      <c r="BR32" s="1886"/>
      <c r="BS32" s="1886"/>
      <c r="BT32" s="1886"/>
      <c r="BU32" s="1886"/>
      <c r="BV32" s="1886"/>
      <c r="BW32" s="1886"/>
      <c r="BX32" s="1886">
        <f t="shared" si="10"/>
        <v>0</v>
      </c>
      <c r="BY32" s="639"/>
      <c r="BZ32" s="637"/>
    </row>
    <row r="33" spans="1:78" ht="14.25" hidden="1" customHeight="1">
      <c r="A33" s="2156"/>
      <c r="B33" s="2157"/>
      <c r="C33" s="394"/>
      <c r="D33" s="348"/>
      <c r="E33" s="349"/>
      <c r="F33" s="348"/>
      <c r="G33" s="348"/>
      <c r="H33" s="348"/>
      <c r="I33" s="348"/>
      <c r="J33" s="348"/>
      <c r="K33" s="348">
        <f t="shared" si="6"/>
        <v>0</v>
      </c>
      <c r="L33" s="352"/>
      <c r="M33" s="353"/>
      <c r="N33" s="352"/>
      <c r="O33" s="352"/>
      <c r="P33" s="352"/>
      <c r="Q33" s="352"/>
      <c r="R33" s="352"/>
      <c r="S33" s="352">
        <f t="shared" si="7"/>
        <v>0</v>
      </c>
      <c r="T33" s="760"/>
      <c r="U33" s="760"/>
      <c r="V33" s="758"/>
      <c r="W33" s="760"/>
      <c r="X33" s="760"/>
      <c r="Y33" s="760"/>
      <c r="Z33" s="760"/>
      <c r="AA33" s="760"/>
      <c r="AB33" s="760"/>
      <c r="AC33" s="760"/>
      <c r="AD33" s="760">
        <f t="shared" si="2"/>
        <v>0</v>
      </c>
      <c r="AE33" s="653"/>
      <c r="AF33" s="653"/>
      <c r="AG33" s="395"/>
      <c r="AH33" s="644"/>
      <c r="AI33" s="395"/>
      <c r="AJ33" s="395"/>
      <c r="AK33" s="395"/>
      <c r="AL33" s="395"/>
      <c r="AM33" s="395"/>
      <c r="AN33" s="395">
        <f t="shared" si="8"/>
        <v>0</v>
      </c>
      <c r="AO33" s="395"/>
      <c r="AP33" s="644"/>
      <c r="AQ33" s="395"/>
      <c r="AR33" s="395"/>
      <c r="AS33" s="395"/>
      <c r="AT33" s="395"/>
      <c r="AU33" s="395"/>
      <c r="AV33" s="395">
        <f t="shared" si="9"/>
        <v>0</v>
      </c>
      <c r="AW33" s="836"/>
      <c r="AX33" s="836"/>
      <c r="AY33" s="836"/>
      <c r="AZ33" s="835"/>
      <c r="BA33" s="835"/>
      <c r="BB33" s="836"/>
      <c r="BC33" s="836"/>
      <c r="BD33" s="837"/>
      <c r="BE33" s="837"/>
      <c r="BF33" s="837"/>
      <c r="BG33" s="837"/>
      <c r="BH33" s="1239">
        <f t="shared" si="5"/>
        <v>0</v>
      </c>
      <c r="BI33" s="1793"/>
      <c r="BJ33" s="1793"/>
      <c r="BK33" s="1793"/>
      <c r="BL33" s="1793"/>
      <c r="BM33" s="1793"/>
      <c r="BN33" s="1793"/>
      <c r="BO33" s="1793"/>
      <c r="BP33" s="1793"/>
      <c r="BQ33" s="1901"/>
      <c r="BR33" s="1901"/>
      <c r="BS33" s="1901"/>
      <c r="BT33" s="1901"/>
      <c r="BU33" s="1901"/>
      <c r="BV33" s="1901"/>
      <c r="BW33" s="1901"/>
      <c r="BX33" s="1886">
        <f t="shared" si="10"/>
        <v>0</v>
      </c>
      <c r="BY33" s="639"/>
      <c r="BZ33" s="637"/>
    </row>
    <row r="34" spans="1:78" ht="14.25" hidden="1" customHeight="1">
      <c r="A34" s="2150"/>
      <c r="B34" s="2151"/>
      <c r="C34" s="357"/>
      <c r="D34" s="361"/>
      <c r="E34" s="362"/>
      <c r="F34" s="361"/>
      <c r="G34" s="361"/>
      <c r="H34" s="361"/>
      <c r="I34" s="361"/>
      <c r="J34" s="361"/>
      <c r="K34" s="361">
        <f t="shared" si="6"/>
        <v>0</v>
      </c>
      <c r="L34" s="365"/>
      <c r="M34" s="366"/>
      <c r="N34" s="365"/>
      <c r="O34" s="365"/>
      <c r="P34" s="365"/>
      <c r="Q34" s="365"/>
      <c r="R34" s="365"/>
      <c r="S34" s="365">
        <f t="shared" si="7"/>
        <v>0</v>
      </c>
      <c r="T34" s="762"/>
      <c r="U34" s="762"/>
      <c r="V34" s="761"/>
      <c r="W34" s="762"/>
      <c r="X34" s="762"/>
      <c r="Y34" s="762"/>
      <c r="Z34" s="762"/>
      <c r="AA34" s="762"/>
      <c r="AB34" s="762"/>
      <c r="AC34" s="762"/>
      <c r="AD34" s="762">
        <f t="shared" si="2"/>
        <v>0</v>
      </c>
      <c r="AE34" s="649"/>
      <c r="AF34" s="649"/>
      <c r="AG34" s="359"/>
      <c r="AH34" s="645"/>
      <c r="AI34" s="359"/>
      <c r="AJ34" s="359"/>
      <c r="AK34" s="359"/>
      <c r="AL34" s="359"/>
      <c r="AM34" s="359"/>
      <c r="AN34" s="359">
        <f t="shared" si="8"/>
        <v>0</v>
      </c>
      <c r="AO34" s="359"/>
      <c r="AP34" s="645"/>
      <c r="AQ34" s="359"/>
      <c r="AR34" s="359"/>
      <c r="AS34" s="359"/>
      <c r="AT34" s="359"/>
      <c r="AU34" s="359"/>
      <c r="AV34" s="359">
        <f t="shared" si="9"/>
        <v>0</v>
      </c>
      <c r="AW34" s="839"/>
      <c r="AX34" s="839"/>
      <c r="AY34" s="839"/>
      <c r="AZ34" s="838"/>
      <c r="BA34" s="838"/>
      <c r="BB34" s="839"/>
      <c r="BC34" s="839"/>
      <c r="BD34" s="840"/>
      <c r="BE34" s="840"/>
      <c r="BF34" s="840"/>
      <c r="BG34" s="840"/>
      <c r="BH34" s="1240">
        <f t="shared" si="5"/>
        <v>0</v>
      </c>
      <c r="BI34" s="1793"/>
      <c r="BJ34" s="1793"/>
      <c r="BK34" s="1793"/>
      <c r="BL34" s="1793"/>
      <c r="BM34" s="1793"/>
      <c r="BN34" s="1793"/>
      <c r="BO34" s="1793"/>
      <c r="BP34" s="1793"/>
      <c r="BQ34" s="1901"/>
      <c r="BR34" s="1901"/>
      <c r="BS34" s="1901"/>
      <c r="BT34" s="1901"/>
      <c r="BU34" s="1901"/>
      <c r="BV34" s="1901"/>
      <c r="BW34" s="1901"/>
      <c r="BX34" s="1886">
        <f t="shared" si="10"/>
        <v>0</v>
      </c>
      <c r="BY34" s="639"/>
      <c r="BZ34" s="637"/>
    </row>
    <row r="35" spans="1:78" ht="14.25" hidden="1" customHeight="1">
      <c r="A35" s="2150"/>
      <c r="B35" s="2151"/>
      <c r="C35" s="357"/>
      <c r="D35" s="361"/>
      <c r="E35" s="362"/>
      <c r="F35" s="361"/>
      <c r="G35" s="361"/>
      <c r="H35" s="361"/>
      <c r="I35" s="361"/>
      <c r="J35" s="361"/>
      <c r="K35" s="361">
        <f t="shared" si="6"/>
        <v>0</v>
      </c>
      <c r="L35" s="365"/>
      <c r="M35" s="366"/>
      <c r="N35" s="365"/>
      <c r="O35" s="365"/>
      <c r="P35" s="365"/>
      <c r="Q35" s="365"/>
      <c r="R35" s="365"/>
      <c r="S35" s="365">
        <f t="shared" si="7"/>
        <v>0</v>
      </c>
      <c r="T35" s="762"/>
      <c r="U35" s="762"/>
      <c r="V35" s="761"/>
      <c r="W35" s="762"/>
      <c r="X35" s="762"/>
      <c r="Y35" s="762"/>
      <c r="Z35" s="762"/>
      <c r="AA35" s="762"/>
      <c r="AB35" s="762"/>
      <c r="AC35" s="762"/>
      <c r="AD35" s="762">
        <f t="shared" si="2"/>
        <v>0</v>
      </c>
      <c r="AE35" s="649"/>
      <c r="AF35" s="649"/>
      <c r="AG35" s="359"/>
      <c r="AH35" s="645"/>
      <c r="AI35" s="359"/>
      <c r="AJ35" s="359"/>
      <c r="AK35" s="359"/>
      <c r="AL35" s="359"/>
      <c r="AM35" s="359"/>
      <c r="AN35" s="359">
        <f t="shared" si="8"/>
        <v>0</v>
      </c>
      <c r="AO35" s="359"/>
      <c r="AP35" s="645"/>
      <c r="AQ35" s="359"/>
      <c r="AR35" s="359"/>
      <c r="AS35" s="359"/>
      <c r="AT35" s="359"/>
      <c r="AU35" s="359"/>
      <c r="AV35" s="359">
        <f t="shared" si="9"/>
        <v>0</v>
      </c>
      <c r="AW35" s="839"/>
      <c r="AX35" s="839"/>
      <c r="AY35" s="839"/>
      <c r="AZ35" s="838"/>
      <c r="BA35" s="838"/>
      <c r="BB35" s="839"/>
      <c r="BC35" s="839"/>
      <c r="BD35" s="840"/>
      <c r="BE35" s="840"/>
      <c r="BF35" s="840"/>
      <c r="BG35" s="840"/>
      <c r="BH35" s="1240">
        <f t="shared" si="5"/>
        <v>0</v>
      </c>
      <c r="BI35" s="1793"/>
      <c r="BJ35" s="1793"/>
      <c r="BK35" s="1793"/>
      <c r="BL35" s="1793"/>
      <c r="BM35" s="1793"/>
      <c r="BN35" s="1793"/>
      <c r="BO35" s="1793"/>
      <c r="BP35" s="1793"/>
      <c r="BQ35" s="1901"/>
      <c r="BR35" s="1901"/>
      <c r="BS35" s="1901"/>
      <c r="BT35" s="1901"/>
      <c r="BU35" s="1901"/>
      <c r="BV35" s="1901"/>
      <c r="BW35" s="1901"/>
      <c r="BX35" s="1886">
        <f t="shared" si="10"/>
        <v>0</v>
      </c>
      <c r="BY35" s="639"/>
      <c r="BZ35" s="637"/>
    </row>
    <row r="36" spans="1:78" ht="14.25" hidden="1" customHeight="1">
      <c r="A36" s="2150"/>
      <c r="B36" s="2151"/>
      <c r="C36" s="357"/>
      <c r="D36" s="361"/>
      <c r="E36" s="362"/>
      <c r="F36" s="361"/>
      <c r="G36" s="361"/>
      <c r="H36" s="361"/>
      <c r="I36" s="361"/>
      <c r="J36" s="361"/>
      <c r="K36" s="361">
        <f t="shared" si="6"/>
        <v>0</v>
      </c>
      <c r="L36" s="365"/>
      <c r="M36" s="366"/>
      <c r="N36" s="365"/>
      <c r="O36" s="365"/>
      <c r="P36" s="365"/>
      <c r="Q36" s="365"/>
      <c r="R36" s="365"/>
      <c r="S36" s="365">
        <f t="shared" si="7"/>
        <v>0</v>
      </c>
      <c r="T36" s="762"/>
      <c r="U36" s="762"/>
      <c r="V36" s="761"/>
      <c r="W36" s="762"/>
      <c r="X36" s="762"/>
      <c r="Y36" s="762"/>
      <c r="Z36" s="762"/>
      <c r="AA36" s="762"/>
      <c r="AB36" s="762"/>
      <c r="AC36" s="762"/>
      <c r="AD36" s="762">
        <f t="shared" si="2"/>
        <v>0</v>
      </c>
      <c r="AE36" s="649"/>
      <c r="AF36" s="649"/>
      <c r="AG36" s="359"/>
      <c r="AH36" s="645"/>
      <c r="AI36" s="359"/>
      <c r="AJ36" s="359"/>
      <c r="AK36" s="359"/>
      <c r="AL36" s="359"/>
      <c r="AM36" s="359"/>
      <c r="AN36" s="359">
        <f t="shared" si="8"/>
        <v>0</v>
      </c>
      <c r="AO36" s="359"/>
      <c r="AP36" s="645"/>
      <c r="AQ36" s="359"/>
      <c r="AR36" s="359"/>
      <c r="AS36" s="359"/>
      <c r="AT36" s="359"/>
      <c r="AU36" s="359"/>
      <c r="AV36" s="359">
        <f t="shared" si="9"/>
        <v>0</v>
      </c>
      <c r="AW36" s="839"/>
      <c r="AX36" s="839"/>
      <c r="AY36" s="839"/>
      <c r="AZ36" s="838"/>
      <c r="BA36" s="838"/>
      <c r="BB36" s="839"/>
      <c r="BC36" s="839"/>
      <c r="BD36" s="840"/>
      <c r="BE36" s="840"/>
      <c r="BF36" s="840"/>
      <c r="BG36" s="840"/>
      <c r="BH36" s="1240">
        <f t="shared" si="5"/>
        <v>0</v>
      </c>
      <c r="BI36" s="1793"/>
      <c r="BJ36" s="1793"/>
      <c r="BK36" s="1793"/>
      <c r="BL36" s="1793"/>
      <c r="BM36" s="1793"/>
      <c r="BN36" s="1793"/>
      <c r="BO36" s="1793"/>
      <c r="BP36" s="1793"/>
      <c r="BQ36" s="1901"/>
      <c r="BR36" s="1901"/>
      <c r="BS36" s="1901"/>
      <c r="BT36" s="1901"/>
      <c r="BU36" s="1901"/>
      <c r="BV36" s="1901"/>
      <c r="BW36" s="1901"/>
      <c r="BX36" s="1886">
        <f t="shared" si="10"/>
        <v>0</v>
      </c>
      <c r="BY36" s="639"/>
      <c r="BZ36" s="637"/>
    </row>
    <row r="37" spans="1:78" ht="14.25" hidden="1" customHeight="1">
      <c r="A37" s="2150"/>
      <c r="B37" s="2151"/>
      <c r="C37" s="357"/>
      <c r="D37" s="361"/>
      <c r="E37" s="362"/>
      <c r="F37" s="361"/>
      <c r="G37" s="361"/>
      <c r="H37" s="361"/>
      <c r="I37" s="361"/>
      <c r="J37" s="361"/>
      <c r="K37" s="361">
        <f t="shared" si="6"/>
        <v>0</v>
      </c>
      <c r="L37" s="365"/>
      <c r="M37" s="366"/>
      <c r="N37" s="365"/>
      <c r="O37" s="365"/>
      <c r="P37" s="365"/>
      <c r="Q37" s="365"/>
      <c r="R37" s="365"/>
      <c r="S37" s="365">
        <f t="shared" si="7"/>
        <v>0</v>
      </c>
      <c r="T37" s="762"/>
      <c r="U37" s="762"/>
      <c r="V37" s="761"/>
      <c r="W37" s="762"/>
      <c r="X37" s="762"/>
      <c r="Y37" s="762"/>
      <c r="Z37" s="762"/>
      <c r="AA37" s="762"/>
      <c r="AB37" s="762"/>
      <c r="AC37" s="762"/>
      <c r="AD37" s="762">
        <f t="shared" si="2"/>
        <v>0</v>
      </c>
      <c r="AE37" s="649"/>
      <c r="AF37" s="649"/>
      <c r="AG37" s="359"/>
      <c r="AH37" s="645"/>
      <c r="AI37" s="359"/>
      <c r="AJ37" s="359"/>
      <c r="AK37" s="359"/>
      <c r="AL37" s="359"/>
      <c r="AM37" s="359"/>
      <c r="AN37" s="359">
        <f t="shared" si="8"/>
        <v>0</v>
      </c>
      <c r="AO37" s="359"/>
      <c r="AP37" s="645"/>
      <c r="AQ37" s="359"/>
      <c r="AR37" s="359"/>
      <c r="AS37" s="359"/>
      <c r="AT37" s="359"/>
      <c r="AU37" s="359"/>
      <c r="AV37" s="359">
        <f t="shared" si="9"/>
        <v>0</v>
      </c>
      <c r="AW37" s="839"/>
      <c r="AX37" s="839"/>
      <c r="AY37" s="839"/>
      <c r="AZ37" s="838"/>
      <c r="BA37" s="838"/>
      <c r="BB37" s="839"/>
      <c r="BC37" s="839"/>
      <c r="BD37" s="840"/>
      <c r="BE37" s="840"/>
      <c r="BF37" s="840"/>
      <c r="BG37" s="840"/>
      <c r="BH37" s="1240">
        <f t="shared" si="5"/>
        <v>0</v>
      </c>
      <c r="BI37" s="1793"/>
      <c r="BJ37" s="1793"/>
      <c r="BK37" s="1793"/>
      <c r="BL37" s="1793"/>
      <c r="BM37" s="1793"/>
      <c r="BN37" s="1793"/>
      <c r="BO37" s="1793"/>
      <c r="BP37" s="1793"/>
      <c r="BQ37" s="1901"/>
      <c r="BR37" s="1901"/>
      <c r="BS37" s="1901"/>
      <c r="BT37" s="1901"/>
      <c r="BU37" s="1901"/>
      <c r="BV37" s="1901"/>
      <c r="BW37" s="1901"/>
      <c r="BX37" s="1886">
        <f t="shared" si="10"/>
        <v>0</v>
      </c>
      <c r="BY37" s="639"/>
      <c r="BZ37" s="637"/>
    </row>
    <row r="38" spans="1:78" ht="14.25" hidden="1" customHeight="1">
      <c r="A38" s="2150"/>
      <c r="B38" s="2151"/>
      <c r="C38" s="357"/>
      <c r="D38" s="361"/>
      <c r="E38" s="362"/>
      <c r="F38" s="361"/>
      <c r="G38" s="361"/>
      <c r="H38" s="361"/>
      <c r="I38" s="361"/>
      <c r="J38" s="361"/>
      <c r="K38" s="361">
        <f t="shared" si="6"/>
        <v>0</v>
      </c>
      <c r="L38" s="365"/>
      <c r="M38" s="366"/>
      <c r="N38" s="365"/>
      <c r="O38" s="365"/>
      <c r="P38" s="365"/>
      <c r="Q38" s="365"/>
      <c r="R38" s="365"/>
      <c r="S38" s="365">
        <f t="shared" si="7"/>
        <v>0</v>
      </c>
      <c r="T38" s="762"/>
      <c r="U38" s="762"/>
      <c r="V38" s="761"/>
      <c r="W38" s="762"/>
      <c r="X38" s="762"/>
      <c r="Y38" s="762"/>
      <c r="Z38" s="762"/>
      <c r="AA38" s="762"/>
      <c r="AB38" s="762"/>
      <c r="AC38" s="762"/>
      <c r="AD38" s="762">
        <f t="shared" si="2"/>
        <v>0</v>
      </c>
      <c r="AE38" s="649"/>
      <c r="AF38" s="649"/>
      <c r="AG38" s="359"/>
      <c r="AH38" s="645"/>
      <c r="AI38" s="359"/>
      <c r="AJ38" s="359"/>
      <c r="AK38" s="359"/>
      <c r="AL38" s="359"/>
      <c r="AM38" s="359"/>
      <c r="AN38" s="359">
        <f t="shared" si="8"/>
        <v>0</v>
      </c>
      <c r="AO38" s="359"/>
      <c r="AP38" s="645"/>
      <c r="AQ38" s="359"/>
      <c r="AR38" s="359"/>
      <c r="AS38" s="359"/>
      <c r="AT38" s="359"/>
      <c r="AU38" s="359"/>
      <c r="AV38" s="359">
        <f t="shared" si="9"/>
        <v>0</v>
      </c>
      <c r="AW38" s="839"/>
      <c r="AX38" s="839"/>
      <c r="AY38" s="839"/>
      <c r="AZ38" s="838"/>
      <c r="BA38" s="838"/>
      <c r="BB38" s="839"/>
      <c r="BC38" s="839"/>
      <c r="BD38" s="840"/>
      <c r="BE38" s="840"/>
      <c r="BF38" s="840"/>
      <c r="BG38" s="840"/>
      <c r="BH38" s="1240">
        <f t="shared" si="5"/>
        <v>0</v>
      </c>
      <c r="BI38" s="1793"/>
      <c r="BJ38" s="1793"/>
      <c r="BK38" s="1793"/>
      <c r="BL38" s="1793"/>
      <c r="BM38" s="1793"/>
      <c r="BN38" s="1793"/>
      <c r="BO38" s="1793"/>
      <c r="BP38" s="1793"/>
      <c r="BQ38" s="1901"/>
      <c r="BR38" s="1901"/>
      <c r="BS38" s="1901"/>
      <c r="BT38" s="1901"/>
      <c r="BU38" s="1901"/>
      <c r="BV38" s="1901"/>
      <c r="BW38" s="1901"/>
      <c r="BX38" s="1886">
        <f t="shared" si="10"/>
        <v>0</v>
      </c>
      <c r="BY38" s="639"/>
      <c r="BZ38" s="637"/>
    </row>
    <row r="39" spans="1:78" ht="14.25" hidden="1" customHeight="1">
      <c r="A39" s="2150"/>
      <c r="B39" s="2151"/>
      <c r="C39" s="357"/>
      <c r="D39" s="361"/>
      <c r="E39" s="362"/>
      <c r="F39" s="361"/>
      <c r="G39" s="361"/>
      <c r="H39" s="361"/>
      <c r="I39" s="361"/>
      <c r="J39" s="361"/>
      <c r="K39" s="361">
        <f t="shared" si="6"/>
        <v>0</v>
      </c>
      <c r="L39" s="365"/>
      <c r="M39" s="366"/>
      <c r="N39" s="365"/>
      <c r="O39" s="365"/>
      <c r="P39" s="365"/>
      <c r="Q39" s="365"/>
      <c r="R39" s="365"/>
      <c r="S39" s="365">
        <f t="shared" si="7"/>
        <v>0</v>
      </c>
      <c r="T39" s="762"/>
      <c r="U39" s="762"/>
      <c r="V39" s="761"/>
      <c r="W39" s="762"/>
      <c r="X39" s="762"/>
      <c r="Y39" s="762"/>
      <c r="Z39" s="762"/>
      <c r="AA39" s="762"/>
      <c r="AB39" s="762"/>
      <c r="AC39" s="762"/>
      <c r="AD39" s="762">
        <f t="shared" si="2"/>
        <v>0</v>
      </c>
      <c r="AE39" s="649"/>
      <c r="AF39" s="649"/>
      <c r="AG39" s="359"/>
      <c r="AH39" s="645"/>
      <c r="AI39" s="359"/>
      <c r="AJ39" s="359"/>
      <c r="AK39" s="359"/>
      <c r="AL39" s="359"/>
      <c r="AM39" s="359"/>
      <c r="AN39" s="359">
        <f t="shared" si="8"/>
        <v>0</v>
      </c>
      <c r="AO39" s="359"/>
      <c r="AP39" s="645"/>
      <c r="AQ39" s="359"/>
      <c r="AR39" s="359"/>
      <c r="AS39" s="359"/>
      <c r="AT39" s="359"/>
      <c r="AU39" s="359"/>
      <c r="AV39" s="359">
        <f t="shared" si="9"/>
        <v>0</v>
      </c>
      <c r="AW39" s="839"/>
      <c r="AX39" s="839"/>
      <c r="AY39" s="839"/>
      <c r="AZ39" s="838"/>
      <c r="BA39" s="838"/>
      <c r="BB39" s="839"/>
      <c r="BC39" s="839"/>
      <c r="BD39" s="840"/>
      <c r="BE39" s="840"/>
      <c r="BF39" s="840"/>
      <c r="BG39" s="840"/>
      <c r="BH39" s="1240">
        <f t="shared" si="5"/>
        <v>0</v>
      </c>
      <c r="BI39" s="1793"/>
      <c r="BJ39" s="1793"/>
      <c r="BK39" s="1793"/>
      <c r="BL39" s="1793"/>
      <c r="BM39" s="1793"/>
      <c r="BN39" s="1793"/>
      <c r="BO39" s="1793"/>
      <c r="BP39" s="1793"/>
      <c r="BQ39" s="1901"/>
      <c r="BR39" s="1901"/>
      <c r="BS39" s="1901"/>
      <c r="BT39" s="1901"/>
      <c r="BU39" s="1901"/>
      <c r="BV39" s="1901"/>
      <c r="BW39" s="1901"/>
      <c r="BX39" s="1886">
        <f t="shared" si="10"/>
        <v>0</v>
      </c>
      <c r="BY39" s="639"/>
      <c r="BZ39" s="637"/>
    </row>
    <row r="40" spans="1:78" ht="14.25" hidden="1" customHeight="1">
      <c r="A40" s="2150"/>
      <c r="B40" s="2151"/>
      <c r="C40" s="357"/>
      <c r="D40" s="361"/>
      <c r="E40" s="362"/>
      <c r="F40" s="361"/>
      <c r="G40" s="361"/>
      <c r="H40" s="361"/>
      <c r="I40" s="361"/>
      <c r="J40" s="361"/>
      <c r="K40" s="361">
        <f t="shared" si="6"/>
        <v>0</v>
      </c>
      <c r="L40" s="365"/>
      <c r="M40" s="366"/>
      <c r="N40" s="365"/>
      <c r="O40" s="365"/>
      <c r="P40" s="365"/>
      <c r="Q40" s="365"/>
      <c r="R40" s="365"/>
      <c r="S40" s="365">
        <f t="shared" si="7"/>
        <v>0</v>
      </c>
      <c r="T40" s="762"/>
      <c r="U40" s="762"/>
      <c r="V40" s="761"/>
      <c r="W40" s="762"/>
      <c r="X40" s="762"/>
      <c r="Y40" s="762"/>
      <c r="Z40" s="762"/>
      <c r="AA40" s="762"/>
      <c r="AB40" s="762"/>
      <c r="AC40" s="762"/>
      <c r="AD40" s="762">
        <f t="shared" si="2"/>
        <v>0</v>
      </c>
      <c r="AE40" s="649"/>
      <c r="AF40" s="649"/>
      <c r="AG40" s="359"/>
      <c r="AH40" s="645"/>
      <c r="AI40" s="359"/>
      <c r="AJ40" s="359"/>
      <c r="AK40" s="359"/>
      <c r="AL40" s="359"/>
      <c r="AM40" s="359"/>
      <c r="AN40" s="359">
        <f t="shared" si="8"/>
        <v>0</v>
      </c>
      <c r="AO40" s="359"/>
      <c r="AP40" s="645"/>
      <c r="AQ40" s="359"/>
      <c r="AR40" s="359"/>
      <c r="AS40" s="359"/>
      <c r="AT40" s="359"/>
      <c r="AU40" s="359"/>
      <c r="AV40" s="359">
        <f t="shared" si="9"/>
        <v>0</v>
      </c>
      <c r="AW40" s="839"/>
      <c r="AX40" s="839"/>
      <c r="AY40" s="839"/>
      <c r="AZ40" s="838"/>
      <c r="BA40" s="838"/>
      <c r="BB40" s="839"/>
      <c r="BC40" s="839"/>
      <c r="BD40" s="840"/>
      <c r="BE40" s="840"/>
      <c r="BF40" s="840"/>
      <c r="BG40" s="840"/>
      <c r="BH40" s="1240">
        <f t="shared" si="5"/>
        <v>0</v>
      </c>
      <c r="BI40" s="1793"/>
      <c r="BJ40" s="1793"/>
      <c r="BK40" s="1793"/>
      <c r="BL40" s="1793"/>
      <c r="BM40" s="1793"/>
      <c r="BN40" s="1793"/>
      <c r="BO40" s="1793"/>
      <c r="BP40" s="1793"/>
      <c r="BQ40" s="1901"/>
      <c r="BR40" s="1901"/>
      <c r="BS40" s="1901"/>
      <c r="BT40" s="1901"/>
      <c r="BU40" s="1901"/>
      <c r="BV40" s="1901"/>
      <c r="BW40" s="1901"/>
      <c r="BX40" s="1886">
        <f t="shared" si="10"/>
        <v>0</v>
      </c>
      <c r="BY40" s="639"/>
      <c r="BZ40" s="637"/>
    </row>
    <row r="41" spans="1:78" ht="14.25" hidden="1" customHeight="1">
      <c r="A41" s="2150"/>
      <c r="B41" s="2158"/>
      <c r="C41" s="396"/>
      <c r="D41" s="397"/>
      <c r="E41" s="362"/>
      <c r="F41" s="361"/>
      <c r="G41" s="398"/>
      <c r="H41" s="361"/>
      <c r="I41" s="361"/>
      <c r="J41" s="361"/>
      <c r="K41" s="361">
        <f t="shared" si="6"/>
        <v>0</v>
      </c>
      <c r="L41" s="399"/>
      <c r="M41" s="366"/>
      <c r="N41" s="365"/>
      <c r="O41" s="400"/>
      <c r="P41" s="365"/>
      <c r="Q41" s="365"/>
      <c r="R41" s="365"/>
      <c r="S41" s="365">
        <f t="shared" si="7"/>
        <v>0</v>
      </c>
      <c r="T41" s="772"/>
      <c r="U41" s="772"/>
      <c r="V41" s="761"/>
      <c r="W41" s="762"/>
      <c r="X41" s="762"/>
      <c r="Y41" s="773"/>
      <c r="Z41" s="762"/>
      <c r="AA41" s="762"/>
      <c r="AB41" s="762"/>
      <c r="AC41" s="762"/>
      <c r="AD41" s="762">
        <f t="shared" si="2"/>
        <v>0</v>
      </c>
      <c r="AE41" s="649"/>
      <c r="AF41" s="649"/>
      <c r="AG41" s="655"/>
      <c r="AH41" s="645"/>
      <c r="AI41" s="359"/>
      <c r="AJ41" s="654"/>
      <c r="AK41" s="359"/>
      <c r="AL41" s="359"/>
      <c r="AM41" s="359"/>
      <c r="AN41" s="359">
        <f t="shared" si="8"/>
        <v>0</v>
      </c>
      <c r="AO41" s="655"/>
      <c r="AP41" s="645"/>
      <c r="AQ41" s="359"/>
      <c r="AR41" s="654"/>
      <c r="AS41" s="359"/>
      <c r="AT41" s="359"/>
      <c r="AU41" s="359"/>
      <c r="AV41" s="359">
        <f t="shared" si="9"/>
        <v>0</v>
      </c>
      <c r="AW41" s="839"/>
      <c r="AX41" s="839"/>
      <c r="AY41" s="839"/>
      <c r="AZ41" s="838"/>
      <c r="BA41" s="838"/>
      <c r="BB41" s="839"/>
      <c r="BC41" s="839"/>
      <c r="BD41" s="840"/>
      <c r="BE41" s="840"/>
      <c r="BF41" s="840"/>
      <c r="BG41" s="840"/>
      <c r="BH41" s="1240">
        <f t="shared" si="5"/>
        <v>0</v>
      </c>
      <c r="BI41" s="1793"/>
      <c r="BJ41" s="1793"/>
      <c r="BK41" s="1793"/>
      <c r="BL41" s="1793"/>
      <c r="BM41" s="1793"/>
      <c r="BN41" s="1793"/>
      <c r="BO41" s="1793"/>
      <c r="BP41" s="1793"/>
      <c r="BQ41" s="1901"/>
      <c r="BR41" s="1901"/>
      <c r="BS41" s="1901"/>
      <c r="BT41" s="1901"/>
      <c r="BU41" s="1901"/>
      <c r="BV41" s="1901"/>
      <c r="BW41" s="1901"/>
      <c r="BX41" s="1886">
        <f t="shared" si="10"/>
        <v>0</v>
      </c>
      <c r="BY41" s="639"/>
      <c r="BZ41" s="637"/>
    </row>
    <row r="42" spans="1:78" ht="14.25" hidden="1" customHeight="1">
      <c r="A42" s="2154"/>
      <c r="B42" s="2159"/>
      <c r="C42" s="401"/>
      <c r="D42" s="377">
        <v>0</v>
      </c>
      <c r="E42" s="378">
        <v>0</v>
      </c>
      <c r="F42" s="377">
        <v>0</v>
      </c>
      <c r="G42" s="378">
        <v>0</v>
      </c>
      <c r="H42" s="377">
        <v>0</v>
      </c>
      <c r="I42" s="377">
        <v>0</v>
      </c>
      <c r="J42" s="377">
        <v>0</v>
      </c>
      <c r="K42" s="377">
        <f t="shared" si="6"/>
        <v>0</v>
      </c>
      <c r="L42" s="380"/>
      <c r="M42" s="381"/>
      <c r="N42" s="380"/>
      <c r="O42" s="381"/>
      <c r="P42" s="380"/>
      <c r="Q42" s="380"/>
      <c r="R42" s="380"/>
      <c r="S42" s="380">
        <f t="shared" si="7"/>
        <v>0</v>
      </c>
      <c r="T42" s="764">
        <f>D42+L42</f>
        <v>0</v>
      </c>
      <c r="U42" s="764"/>
      <c r="V42" s="765">
        <f>E42+M42</f>
        <v>0</v>
      </c>
      <c r="W42" s="764">
        <f>F42+N42</f>
        <v>0</v>
      </c>
      <c r="X42" s="764"/>
      <c r="Y42" s="765">
        <f>G42+O42</f>
        <v>0</v>
      </c>
      <c r="Z42" s="764">
        <f>H42+P42</f>
        <v>0</v>
      </c>
      <c r="AA42" s="764">
        <f>I42+Q42</f>
        <v>0</v>
      </c>
      <c r="AB42" s="764">
        <f>J42+R42</f>
        <v>0</v>
      </c>
      <c r="AC42" s="764"/>
      <c r="AD42" s="764">
        <f t="shared" si="2"/>
        <v>0</v>
      </c>
      <c r="AE42" s="652"/>
      <c r="AF42" s="652"/>
      <c r="AG42" s="374">
        <v>0</v>
      </c>
      <c r="AH42" s="375">
        <v>0</v>
      </c>
      <c r="AI42" s="374">
        <v>0</v>
      </c>
      <c r="AJ42" s="375">
        <v>0</v>
      </c>
      <c r="AK42" s="374">
        <v>0</v>
      </c>
      <c r="AL42" s="374">
        <v>0</v>
      </c>
      <c r="AM42" s="374">
        <v>0</v>
      </c>
      <c r="AN42" s="374">
        <f t="shared" si="8"/>
        <v>0</v>
      </c>
      <c r="AO42" s="374"/>
      <c r="AP42" s="375"/>
      <c r="AQ42" s="374"/>
      <c r="AR42" s="375"/>
      <c r="AS42" s="374"/>
      <c r="AT42" s="374"/>
      <c r="AU42" s="374"/>
      <c r="AV42" s="374">
        <f t="shared" si="9"/>
        <v>0</v>
      </c>
      <c r="AW42" s="841">
        <f>AG42+AO42</f>
        <v>0</v>
      </c>
      <c r="AX42" s="841"/>
      <c r="AY42" s="841"/>
      <c r="AZ42" s="844">
        <f>AH42+AP42</f>
        <v>0</v>
      </c>
      <c r="BA42" s="844"/>
      <c r="BB42" s="841">
        <f>AI42+AQ42</f>
        <v>0</v>
      </c>
      <c r="BC42" s="841"/>
      <c r="BD42" s="842">
        <f>AJ42+AR42</f>
        <v>0</v>
      </c>
      <c r="BE42" s="842">
        <f>AK42+AS42</f>
        <v>0</v>
      </c>
      <c r="BF42" s="842">
        <f>AL42+AT42</f>
        <v>0</v>
      </c>
      <c r="BG42" s="842">
        <f>AM42+AU42</f>
        <v>0</v>
      </c>
      <c r="BH42" s="1241">
        <f t="shared" si="5"/>
        <v>0</v>
      </c>
      <c r="BI42" s="1793"/>
      <c r="BJ42" s="1793"/>
      <c r="BK42" s="1793"/>
      <c r="BL42" s="1793"/>
      <c r="BM42" s="1793"/>
      <c r="BN42" s="1793"/>
      <c r="BO42" s="1793"/>
      <c r="BP42" s="1793"/>
      <c r="BQ42" s="1901"/>
      <c r="BR42" s="1901"/>
      <c r="BS42" s="1901"/>
      <c r="BT42" s="1901"/>
      <c r="BU42" s="1901"/>
      <c r="BV42" s="1901"/>
      <c r="BW42" s="1901"/>
      <c r="BX42" s="1886">
        <f t="shared" si="10"/>
        <v>0</v>
      </c>
      <c r="BY42" s="639"/>
      <c r="BZ42" s="637"/>
    </row>
    <row r="43" spans="1:78" ht="14.25" hidden="1">
      <c r="A43" s="746"/>
      <c r="B43" s="339" t="s">
        <v>701</v>
      </c>
      <c r="C43" s="340" t="s">
        <v>490</v>
      </c>
      <c r="D43" s="748">
        <v>0</v>
      </c>
      <c r="E43" s="744">
        <v>0</v>
      </c>
      <c r="F43" s="744">
        <v>0</v>
      </c>
      <c r="G43" s="744">
        <v>0</v>
      </c>
      <c r="H43" s="744">
        <v>0</v>
      </c>
      <c r="I43" s="744">
        <v>0</v>
      </c>
      <c r="J43" s="744">
        <v>0</v>
      </c>
      <c r="K43" s="744">
        <f t="shared" si="6"/>
        <v>0</v>
      </c>
      <c r="L43" s="744">
        <f t="shared" ref="L43:R43" si="19">SUM(L44:L53)</f>
        <v>0</v>
      </c>
      <c r="M43" s="744">
        <f t="shared" si="19"/>
        <v>0</v>
      </c>
      <c r="N43" s="744">
        <f t="shared" si="19"/>
        <v>0</v>
      </c>
      <c r="O43" s="744">
        <f t="shared" si="19"/>
        <v>0</v>
      </c>
      <c r="P43" s="744">
        <f t="shared" si="19"/>
        <v>0</v>
      </c>
      <c r="Q43" s="744">
        <f t="shared" si="19"/>
        <v>0</v>
      </c>
      <c r="R43" s="744">
        <f t="shared" si="19"/>
        <v>0</v>
      </c>
      <c r="S43" s="744">
        <f t="shared" si="7"/>
        <v>0</v>
      </c>
      <c r="T43" s="748">
        <f t="shared" ref="T43:AB43" si="20">SUM(T44:T53)</f>
        <v>0</v>
      </c>
      <c r="U43" s="748"/>
      <c r="V43" s="744">
        <f t="shared" si="20"/>
        <v>0</v>
      </c>
      <c r="W43" s="744">
        <f t="shared" si="20"/>
        <v>2719</v>
      </c>
      <c r="X43" s="744"/>
      <c r="Y43" s="744">
        <f t="shared" si="20"/>
        <v>0</v>
      </c>
      <c r="Z43" s="744">
        <f t="shared" si="20"/>
        <v>0</v>
      </c>
      <c r="AA43" s="744">
        <f t="shared" si="20"/>
        <v>0</v>
      </c>
      <c r="AB43" s="744">
        <f t="shared" si="20"/>
        <v>0</v>
      </c>
      <c r="AC43" s="744"/>
      <c r="AD43" s="744">
        <f t="shared" si="2"/>
        <v>2719</v>
      </c>
      <c r="AE43" s="746"/>
      <c r="AF43" s="746"/>
      <c r="AG43" s="745">
        <v>0</v>
      </c>
      <c r="AH43" s="744">
        <v>0</v>
      </c>
      <c r="AI43" s="744">
        <v>0</v>
      </c>
      <c r="AJ43" s="744">
        <v>0</v>
      </c>
      <c r="AK43" s="744">
        <v>0</v>
      </c>
      <c r="AL43" s="744">
        <v>0</v>
      </c>
      <c r="AM43" s="744">
        <v>0</v>
      </c>
      <c r="AN43" s="744">
        <f t="shared" si="8"/>
        <v>0</v>
      </c>
      <c r="AO43" s="745">
        <f t="shared" ref="AO43:AU43" si="21">SUM(AO44:AO53)</f>
        <v>0</v>
      </c>
      <c r="AP43" s="744">
        <f t="shared" si="21"/>
        <v>0</v>
      </c>
      <c r="AQ43" s="744">
        <f t="shared" si="21"/>
        <v>0</v>
      </c>
      <c r="AR43" s="744">
        <f t="shared" si="21"/>
        <v>0</v>
      </c>
      <c r="AS43" s="744">
        <f t="shared" si="21"/>
        <v>0</v>
      </c>
      <c r="AT43" s="744">
        <f t="shared" si="21"/>
        <v>0</v>
      </c>
      <c r="AU43" s="744">
        <f t="shared" si="21"/>
        <v>0</v>
      </c>
      <c r="AV43" s="744">
        <f t="shared" si="9"/>
        <v>0</v>
      </c>
      <c r="AW43" s="745">
        <f t="shared" ref="AW43:BG43" si="22">SUM(AW44:AW53)</f>
        <v>0</v>
      </c>
      <c r="AX43" s="745"/>
      <c r="AY43" s="745"/>
      <c r="AZ43" s="744">
        <f t="shared" si="22"/>
        <v>0</v>
      </c>
      <c r="BA43" s="744"/>
      <c r="BB43" s="744">
        <f t="shared" si="22"/>
        <v>0</v>
      </c>
      <c r="BC43" s="744"/>
      <c r="BD43" s="744">
        <f t="shared" si="22"/>
        <v>0</v>
      </c>
      <c r="BE43" s="744">
        <f t="shared" si="22"/>
        <v>0</v>
      </c>
      <c r="BF43" s="744">
        <f t="shared" si="22"/>
        <v>0</v>
      </c>
      <c r="BG43" s="744">
        <f t="shared" si="22"/>
        <v>0</v>
      </c>
      <c r="BH43" s="1238">
        <f t="shared" si="5"/>
        <v>0</v>
      </c>
      <c r="BI43" s="744"/>
      <c r="BJ43" s="744"/>
      <c r="BK43" s="744"/>
      <c r="BL43" s="744"/>
      <c r="BM43" s="744"/>
      <c r="BN43" s="744"/>
      <c r="BO43" s="744"/>
      <c r="BP43" s="744"/>
      <c r="BQ43" s="1886"/>
      <c r="BR43" s="1886"/>
      <c r="BS43" s="1886"/>
      <c r="BT43" s="1886"/>
      <c r="BU43" s="1886"/>
      <c r="BV43" s="1886"/>
      <c r="BW43" s="1886"/>
      <c r="BX43" s="1886">
        <f t="shared" si="10"/>
        <v>0</v>
      </c>
      <c r="BY43" s="747"/>
      <c r="BZ43" s="637"/>
    </row>
    <row r="44" spans="1:78" ht="56.25" hidden="1" customHeight="1">
      <c r="A44" s="2160"/>
      <c r="B44" s="2161" t="s">
        <v>491</v>
      </c>
      <c r="C44" s="402" t="s">
        <v>100</v>
      </c>
      <c r="D44" s="404">
        <v>0</v>
      </c>
      <c r="E44" s="405">
        <v>0</v>
      </c>
      <c r="F44" s="350">
        <v>0</v>
      </c>
      <c r="G44" s="350">
        <v>0</v>
      </c>
      <c r="H44" s="350">
        <v>0</v>
      </c>
      <c r="I44" s="350">
        <v>0</v>
      </c>
      <c r="J44" s="406">
        <v>0</v>
      </c>
      <c r="K44" s="406">
        <f t="shared" si="6"/>
        <v>0</v>
      </c>
      <c r="L44" s="407"/>
      <c r="M44" s="408"/>
      <c r="N44" s="409"/>
      <c r="O44" s="409"/>
      <c r="P44" s="409"/>
      <c r="Q44" s="409"/>
      <c r="R44" s="410"/>
      <c r="S44" s="410">
        <f t="shared" si="7"/>
        <v>0</v>
      </c>
      <c r="T44" s="774">
        <f t="shared" ref="T44:T53" si="23">D44+L44</f>
        <v>0</v>
      </c>
      <c r="U44" s="794"/>
      <c r="V44" s="775">
        <f t="shared" ref="V44:V53" si="24">E44+M44</f>
        <v>0</v>
      </c>
      <c r="W44" s="776">
        <v>450</v>
      </c>
      <c r="X44" s="776"/>
      <c r="Y44" s="776">
        <f t="shared" ref="Y44:Y53" si="25">G44+O44</f>
        <v>0</v>
      </c>
      <c r="Z44" s="776">
        <f t="shared" ref="Z44:Z53" si="26">H44+P44</f>
        <v>0</v>
      </c>
      <c r="AA44" s="776">
        <f t="shared" ref="AA44:AA53" si="27">I44+Q44</f>
        <v>0</v>
      </c>
      <c r="AB44" s="777">
        <f t="shared" ref="AB44:AB53" si="28">J44+R44</f>
        <v>0</v>
      </c>
      <c r="AC44" s="777"/>
      <c r="AD44" s="777">
        <f t="shared" si="2"/>
        <v>450</v>
      </c>
      <c r="AE44" s="656"/>
      <c r="AF44" s="656"/>
      <c r="AG44" s="657">
        <v>0</v>
      </c>
      <c r="AH44" s="658">
        <v>0</v>
      </c>
      <c r="AI44" s="658">
        <v>0</v>
      </c>
      <c r="AJ44" s="658">
        <v>0</v>
      </c>
      <c r="AK44" s="658">
        <v>0</v>
      </c>
      <c r="AL44" s="658">
        <v>0</v>
      </c>
      <c r="AM44" s="403">
        <v>0</v>
      </c>
      <c r="AN44" s="403">
        <f t="shared" si="8"/>
        <v>0</v>
      </c>
      <c r="AO44" s="657"/>
      <c r="AP44" s="658"/>
      <c r="AQ44" s="658"/>
      <c r="AR44" s="658"/>
      <c r="AS44" s="658"/>
      <c r="AT44" s="658"/>
      <c r="AU44" s="658"/>
      <c r="AV44" s="658">
        <f t="shared" si="9"/>
        <v>0</v>
      </c>
      <c r="AW44" s="845">
        <f>AG44+AO44</f>
        <v>0</v>
      </c>
      <c r="AX44" s="845"/>
      <c r="AY44" s="845"/>
      <c r="AZ44" s="846">
        <f>AH44+AP44</f>
        <v>0</v>
      </c>
      <c r="BA44" s="846"/>
      <c r="BB44" s="845">
        <f>AI44+AQ44</f>
        <v>0</v>
      </c>
      <c r="BC44" s="845"/>
      <c r="BD44" s="847">
        <f>AJ44+AR44</f>
        <v>0</v>
      </c>
      <c r="BE44" s="847">
        <f>AK44+AS44</f>
        <v>0</v>
      </c>
      <c r="BF44" s="847">
        <f>AL44+AT44</f>
        <v>0</v>
      </c>
      <c r="BG44" s="847">
        <f>AM44+AU44</f>
        <v>0</v>
      </c>
      <c r="BH44" s="1244">
        <f t="shared" si="5"/>
        <v>0</v>
      </c>
      <c r="BI44" s="1793"/>
      <c r="BJ44" s="1793"/>
      <c r="BK44" s="1793"/>
      <c r="BL44" s="1793"/>
      <c r="BM44" s="1793"/>
      <c r="BN44" s="1793"/>
      <c r="BO44" s="1793"/>
      <c r="BP44" s="1793"/>
      <c r="BQ44" s="1901"/>
      <c r="BR44" s="1901"/>
      <c r="BS44" s="1901"/>
      <c r="BT44" s="1901"/>
      <c r="BU44" s="1901"/>
      <c r="BV44" s="1901"/>
      <c r="BW44" s="1901"/>
      <c r="BX44" s="1886">
        <f t="shared" si="10"/>
        <v>0</v>
      </c>
      <c r="BY44" s="1009" t="s">
        <v>892</v>
      </c>
      <c r="BZ44" s="637"/>
    </row>
    <row r="45" spans="1:78" ht="48" hidden="1">
      <c r="A45" s="2162"/>
      <c r="B45" s="2151" t="s">
        <v>491</v>
      </c>
      <c r="C45" s="412" t="s">
        <v>492</v>
      </c>
      <c r="D45" s="413">
        <v>0</v>
      </c>
      <c r="E45" s="414">
        <v>0</v>
      </c>
      <c r="F45" s="363">
        <v>0</v>
      </c>
      <c r="G45" s="363">
        <v>0</v>
      </c>
      <c r="H45" s="363">
        <v>0</v>
      </c>
      <c r="I45" s="363">
        <v>0</v>
      </c>
      <c r="J45" s="415">
        <v>0</v>
      </c>
      <c r="K45" s="415">
        <f t="shared" si="6"/>
        <v>0</v>
      </c>
      <c r="L45" s="416"/>
      <c r="M45" s="417"/>
      <c r="N45" s="370"/>
      <c r="O45" s="370"/>
      <c r="P45" s="370"/>
      <c r="Q45" s="370"/>
      <c r="R45" s="418"/>
      <c r="S45" s="418">
        <f t="shared" si="7"/>
        <v>0</v>
      </c>
      <c r="T45" s="778">
        <f t="shared" si="23"/>
        <v>0</v>
      </c>
      <c r="U45" s="1161"/>
      <c r="V45" s="779">
        <f t="shared" si="24"/>
        <v>0</v>
      </c>
      <c r="W45" s="776">
        <v>2120</v>
      </c>
      <c r="X45" s="776"/>
      <c r="Y45" s="776">
        <f t="shared" si="25"/>
        <v>0</v>
      </c>
      <c r="Z45" s="776">
        <f t="shared" si="26"/>
        <v>0</v>
      </c>
      <c r="AA45" s="776">
        <f t="shared" si="27"/>
        <v>0</v>
      </c>
      <c r="AB45" s="780">
        <f t="shared" si="28"/>
        <v>0</v>
      </c>
      <c r="AC45" s="780"/>
      <c r="AD45" s="780">
        <f t="shared" si="2"/>
        <v>2120</v>
      </c>
      <c r="AE45" s="659"/>
      <c r="AF45" s="659"/>
      <c r="AG45" s="468">
        <v>0</v>
      </c>
      <c r="AH45" s="452">
        <v>0</v>
      </c>
      <c r="AI45" s="452">
        <v>0</v>
      </c>
      <c r="AJ45" s="452">
        <v>0</v>
      </c>
      <c r="AK45" s="452"/>
      <c r="AL45" s="452">
        <v>0</v>
      </c>
      <c r="AM45" s="567">
        <v>0</v>
      </c>
      <c r="AN45" s="567">
        <f t="shared" si="8"/>
        <v>0</v>
      </c>
      <c r="AO45" s="468"/>
      <c r="AP45" s="452"/>
      <c r="AQ45" s="452"/>
      <c r="AR45" s="452"/>
      <c r="AS45" s="452"/>
      <c r="AT45" s="452"/>
      <c r="AU45" s="567"/>
      <c r="AV45" s="567">
        <f t="shared" si="9"/>
        <v>0</v>
      </c>
      <c r="AW45" s="839">
        <f>AG45+AO45</f>
        <v>0</v>
      </c>
      <c r="AX45" s="839"/>
      <c r="AY45" s="839"/>
      <c r="AZ45" s="838">
        <f>AH45+AP45</f>
        <v>0</v>
      </c>
      <c r="BA45" s="838"/>
      <c r="BB45" s="839">
        <f>AI45+AQ45</f>
        <v>0</v>
      </c>
      <c r="BC45" s="839"/>
      <c r="BD45" s="840">
        <f>AJ45+AR45</f>
        <v>0</v>
      </c>
      <c r="BE45" s="840"/>
      <c r="BF45" s="840">
        <f>AL45+AT45</f>
        <v>0</v>
      </c>
      <c r="BG45" s="840">
        <f>AM45+AU45</f>
        <v>0</v>
      </c>
      <c r="BH45" s="1240">
        <f t="shared" si="5"/>
        <v>0</v>
      </c>
      <c r="BI45" s="1793"/>
      <c r="BJ45" s="1793"/>
      <c r="BK45" s="1793"/>
      <c r="BL45" s="1793"/>
      <c r="BM45" s="1793"/>
      <c r="BN45" s="1793"/>
      <c r="BO45" s="1793"/>
      <c r="BP45" s="1793"/>
      <c r="BQ45" s="1901"/>
      <c r="BR45" s="1901"/>
      <c r="BS45" s="1901"/>
      <c r="BT45" s="1901"/>
      <c r="BU45" s="1901"/>
      <c r="BV45" s="1901"/>
      <c r="BW45" s="1901"/>
      <c r="BX45" s="1886">
        <f t="shared" si="10"/>
        <v>0</v>
      </c>
      <c r="BY45" s="751" t="s">
        <v>893</v>
      </c>
      <c r="BZ45" s="637"/>
    </row>
    <row r="46" spans="1:78" ht="59.25" hidden="1" customHeight="1">
      <c r="A46" s="2162"/>
      <c r="B46" s="2163" t="s">
        <v>493</v>
      </c>
      <c r="C46" s="421" t="s">
        <v>494</v>
      </c>
      <c r="D46" s="413">
        <v>0</v>
      </c>
      <c r="E46" s="420">
        <v>0</v>
      </c>
      <c r="F46" s="411">
        <v>0</v>
      </c>
      <c r="G46" s="411">
        <v>0</v>
      </c>
      <c r="H46" s="411">
        <v>0</v>
      </c>
      <c r="I46" s="411">
        <v>0</v>
      </c>
      <c r="J46" s="422">
        <v>0</v>
      </c>
      <c r="K46" s="423">
        <f t="shared" si="6"/>
        <v>0</v>
      </c>
      <c r="L46" s="424"/>
      <c r="M46" s="383"/>
      <c r="N46" s="384"/>
      <c r="O46" s="370"/>
      <c r="P46" s="384"/>
      <c r="Q46" s="384"/>
      <c r="R46" s="425">
        <v>0</v>
      </c>
      <c r="S46" s="425">
        <f t="shared" si="7"/>
        <v>0</v>
      </c>
      <c r="T46" s="778">
        <f t="shared" si="23"/>
        <v>0</v>
      </c>
      <c r="U46" s="1161"/>
      <c r="V46" s="779">
        <f t="shared" si="24"/>
        <v>0</v>
      </c>
      <c r="W46" s="776">
        <f t="shared" ref="W46:W53" si="29">F46+N46</f>
        <v>0</v>
      </c>
      <c r="X46" s="776"/>
      <c r="Y46" s="776">
        <f t="shared" si="25"/>
        <v>0</v>
      </c>
      <c r="Z46" s="776">
        <f t="shared" si="26"/>
        <v>0</v>
      </c>
      <c r="AA46" s="776">
        <f t="shared" si="27"/>
        <v>0</v>
      </c>
      <c r="AB46" s="780">
        <f t="shared" si="28"/>
        <v>0</v>
      </c>
      <c r="AC46" s="780"/>
      <c r="AD46" s="780">
        <f t="shared" si="2"/>
        <v>0</v>
      </c>
      <c r="AE46" s="659"/>
      <c r="AF46" s="659"/>
      <c r="AG46" s="468">
        <v>0</v>
      </c>
      <c r="AH46" s="452">
        <v>0</v>
      </c>
      <c r="AI46" s="452">
        <v>0</v>
      </c>
      <c r="AJ46" s="472">
        <v>0</v>
      </c>
      <c r="AK46" s="452">
        <v>0</v>
      </c>
      <c r="AL46" s="452">
        <v>0</v>
      </c>
      <c r="AM46" s="610">
        <v>0</v>
      </c>
      <c r="AN46" s="610">
        <f t="shared" si="8"/>
        <v>0</v>
      </c>
      <c r="AO46" s="468"/>
      <c r="AP46" s="452"/>
      <c r="AQ46" s="452"/>
      <c r="AR46" s="452"/>
      <c r="AS46" s="452"/>
      <c r="AT46" s="452"/>
      <c r="AU46" s="610">
        <v>0</v>
      </c>
      <c r="AV46" s="610">
        <f t="shared" si="9"/>
        <v>0</v>
      </c>
      <c r="AW46" s="839">
        <f>AG46+AO46</f>
        <v>0</v>
      </c>
      <c r="AX46" s="839"/>
      <c r="AY46" s="839"/>
      <c r="AZ46" s="838">
        <f>AH46+AP46</f>
        <v>0</v>
      </c>
      <c r="BA46" s="838"/>
      <c r="BB46" s="839">
        <f>AI46+AQ46</f>
        <v>0</v>
      </c>
      <c r="BC46" s="839"/>
      <c r="BD46" s="840">
        <f>AJ46+AR46</f>
        <v>0</v>
      </c>
      <c r="BE46" s="840">
        <f>AK46+AS46</f>
        <v>0</v>
      </c>
      <c r="BF46" s="840">
        <f>AL46+AT46</f>
        <v>0</v>
      </c>
      <c r="BG46" s="840">
        <f>AM46+AU46</f>
        <v>0</v>
      </c>
      <c r="BH46" s="1240">
        <f t="shared" si="5"/>
        <v>0</v>
      </c>
      <c r="BI46" s="1793"/>
      <c r="BJ46" s="1793"/>
      <c r="BK46" s="1793"/>
      <c r="BL46" s="1793"/>
      <c r="BM46" s="1793"/>
      <c r="BN46" s="1793"/>
      <c r="BO46" s="1793"/>
      <c r="BP46" s="1793"/>
      <c r="BQ46" s="1901"/>
      <c r="BR46" s="1901"/>
      <c r="BS46" s="1901"/>
      <c r="BT46" s="1901"/>
      <c r="BU46" s="1901"/>
      <c r="BV46" s="1901"/>
      <c r="BW46" s="1901"/>
      <c r="BX46" s="1886">
        <f t="shared" si="10"/>
        <v>0</v>
      </c>
      <c r="BY46" s="751" t="s">
        <v>872</v>
      </c>
      <c r="BZ46" s="637"/>
    </row>
    <row r="47" spans="1:78" ht="42" hidden="1" customHeight="1">
      <c r="A47" s="2164">
        <v>2</v>
      </c>
      <c r="B47" s="1874" t="s">
        <v>493</v>
      </c>
      <c r="C47" s="412" t="s">
        <v>79</v>
      </c>
      <c r="D47" s="426">
        <v>0</v>
      </c>
      <c r="E47" s="420">
        <v>0</v>
      </c>
      <c r="F47" s="411">
        <v>0</v>
      </c>
      <c r="G47" s="411">
        <v>0</v>
      </c>
      <c r="H47" s="411">
        <v>0</v>
      </c>
      <c r="I47" s="411">
        <v>0</v>
      </c>
      <c r="J47" s="415">
        <v>0</v>
      </c>
      <c r="K47" s="415">
        <f t="shared" si="6"/>
        <v>0</v>
      </c>
      <c r="L47" s="427"/>
      <c r="M47" s="383"/>
      <c r="N47" s="384"/>
      <c r="O47" s="384"/>
      <c r="P47" s="384"/>
      <c r="Q47" s="384"/>
      <c r="R47" s="418"/>
      <c r="S47" s="418">
        <f t="shared" si="7"/>
        <v>0</v>
      </c>
      <c r="T47" s="781">
        <f t="shared" si="23"/>
        <v>0</v>
      </c>
      <c r="U47" s="797"/>
      <c r="V47" s="779">
        <f t="shared" si="24"/>
        <v>0</v>
      </c>
      <c r="W47" s="776">
        <v>149</v>
      </c>
      <c r="X47" s="776"/>
      <c r="Y47" s="776">
        <f t="shared" si="25"/>
        <v>0</v>
      </c>
      <c r="Z47" s="776">
        <f t="shared" si="26"/>
        <v>0</v>
      </c>
      <c r="AA47" s="776">
        <f t="shared" si="27"/>
        <v>0</v>
      </c>
      <c r="AB47" s="780">
        <f t="shared" si="28"/>
        <v>0</v>
      </c>
      <c r="AC47" s="780"/>
      <c r="AD47" s="780">
        <f t="shared" si="2"/>
        <v>149</v>
      </c>
      <c r="AE47" s="660"/>
      <c r="AF47" s="660"/>
      <c r="AG47" s="468"/>
      <c r="AH47" s="452"/>
      <c r="AI47" s="452"/>
      <c r="AJ47" s="452"/>
      <c r="AK47" s="452"/>
      <c r="AL47" s="452"/>
      <c r="AM47" s="567"/>
      <c r="AN47" s="567">
        <f t="shared" si="8"/>
        <v>0</v>
      </c>
      <c r="AO47" s="468"/>
      <c r="AP47" s="452"/>
      <c r="AQ47" s="452"/>
      <c r="AR47" s="452"/>
      <c r="AS47" s="452"/>
      <c r="AT47" s="452"/>
      <c r="AU47" s="567"/>
      <c r="AV47" s="567">
        <f t="shared" si="9"/>
        <v>0</v>
      </c>
      <c r="AW47" s="839"/>
      <c r="AX47" s="839"/>
      <c r="AY47" s="839"/>
      <c r="AZ47" s="838"/>
      <c r="BA47" s="838"/>
      <c r="BB47" s="839"/>
      <c r="BC47" s="839"/>
      <c r="BD47" s="840"/>
      <c r="BE47" s="840"/>
      <c r="BF47" s="840"/>
      <c r="BG47" s="840"/>
      <c r="BH47" s="1240">
        <f t="shared" si="5"/>
        <v>0</v>
      </c>
      <c r="BI47" s="1793"/>
      <c r="BJ47" s="1793"/>
      <c r="BK47" s="1793"/>
      <c r="BL47" s="1793"/>
      <c r="BM47" s="1793"/>
      <c r="BN47" s="1793"/>
      <c r="BO47" s="1793"/>
      <c r="BP47" s="1793"/>
      <c r="BQ47" s="1901"/>
      <c r="BR47" s="1901"/>
      <c r="BS47" s="1901"/>
      <c r="BT47" s="1901"/>
      <c r="BU47" s="1901"/>
      <c r="BV47" s="1901"/>
      <c r="BW47" s="1901"/>
      <c r="BX47" s="1886">
        <f t="shared" si="10"/>
        <v>0</v>
      </c>
      <c r="BY47" s="1859" t="s">
        <v>892</v>
      </c>
      <c r="BZ47" s="637"/>
    </row>
    <row r="48" spans="1:78" ht="48" hidden="1" customHeight="1">
      <c r="A48" s="2165"/>
      <c r="B48" s="1874" t="s">
        <v>495</v>
      </c>
      <c r="C48" s="428" t="s">
        <v>496</v>
      </c>
      <c r="D48" s="429">
        <v>0</v>
      </c>
      <c r="E48" s="430">
        <v>0</v>
      </c>
      <c r="F48" s="431">
        <v>0</v>
      </c>
      <c r="G48" s="431">
        <v>0</v>
      </c>
      <c r="H48" s="431">
        <v>0</v>
      </c>
      <c r="I48" s="431">
        <v>0</v>
      </c>
      <c r="J48" s="432">
        <v>0</v>
      </c>
      <c r="K48" s="432">
        <f t="shared" si="6"/>
        <v>0</v>
      </c>
      <c r="L48" s="429"/>
      <c r="M48" s="430"/>
      <c r="N48" s="431"/>
      <c r="O48" s="431"/>
      <c r="P48" s="431"/>
      <c r="Q48" s="431"/>
      <c r="R48" s="432"/>
      <c r="S48" s="432">
        <f t="shared" si="7"/>
        <v>0</v>
      </c>
      <c r="T48" s="782">
        <f t="shared" si="23"/>
        <v>0</v>
      </c>
      <c r="U48" s="782"/>
      <c r="V48" s="783">
        <f t="shared" si="24"/>
        <v>0</v>
      </c>
      <c r="W48" s="768">
        <f t="shared" si="29"/>
        <v>0</v>
      </c>
      <c r="X48" s="776"/>
      <c r="Y48" s="776">
        <f t="shared" si="25"/>
        <v>0</v>
      </c>
      <c r="Z48" s="776">
        <f t="shared" si="26"/>
        <v>0</v>
      </c>
      <c r="AA48" s="768">
        <f t="shared" si="27"/>
        <v>0</v>
      </c>
      <c r="AB48" s="780">
        <f t="shared" si="28"/>
        <v>0</v>
      </c>
      <c r="AC48" s="784"/>
      <c r="AD48" s="784">
        <f t="shared" si="2"/>
        <v>0</v>
      </c>
      <c r="AE48" s="661"/>
      <c r="AF48" s="661"/>
      <c r="AG48" s="471"/>
      <c r="AH48" s="453"/>
      <c r="AI48" s="453"/>
      <c r="AJ48" s="453"/>
      <c r="AK48" s="453"/>
      <c r="AL48" s="453"/>
      <c r="AM48" s="438"/>
      <c r="AN48" s="438">
        <f t="shared" si="8"/>
        <v>0</v>
      </c>
      <c r="AO48" s="471"/>
      <c r="AP48" s="453"/>
      <c r="AQ48" s="453"/>
      <c r="AR48" s="453"/>
      <c r="AS48" s="453"/>
      <c r="AT48" s="453"/>
      <c r="AU48" s="438"/>
      <c r="AV48" s="438">
        <f t="shared" si="9"/>
        <v>0</v>
      </c>
      <c r="AW48" s="839"/>
      <c r="AX48" s="839"/>
      <c r="AY48" s="839"/>
      <c r="AZ48" s="838"/>
      <c r="BA48" s="838"/>
      <c r="BB48" s="839"/>
      <c r="BC48" s="839"/>
      <c r="BD48" s="840"/>
      <c r="BE48" s="840"/>
      <c r="BF48" s="840"/>
      <c r="BG48" s="848"/>
      <c r="BH48" s="1245">
        <f t="shared" si="5"/>
        <v>0</v>
      </c>
      <c r="BI48" s="1793"/>
      <c r="BJ48" s="1793"/>
      <c r="BK48" s="1793"/>
      <c r="BL48" s="1793"/>
      <c r="BM48" s="1793"/>
      <c r="BN48" s="1793"/>
      <c r="BO48" s="1793"/>
      <c r="BP48" s="1793"/>
      <c r="BQ48" s="1901"/>
      <c r="BR48" s="1901"/>
      <c r="BS48" s="1901"/>
      <c r="BT48" s="1901"/>
      <c r="BU48" s="1901"/>
      <c r="BV48" s="1901"/>
      <c r="BW48" s="1901"/>
      <c r="BX48" s="1886">
        <f t="shared" si="10"/>
        <v>0</v>
      </c>
      <c r="BY48" s="639"/>
      <c r="BZ48" s="637"/>
    </row>
    <row r="49" spans="1:78" ht="15.75" hidden="1" customHeight="1">
      <c r="A49" s="2165"/>
      <c r="B49" s="1874"/>
      <c r="C49" s="357"/>
      <c r="D49" s="434">
        <v>0</v>
      </c>
      <c r="E49" s="420">
        <v>0</v>
      </c>
      <c r="F49" s="411">
        <v>0</v>
      </c>
      <c r="G49" s="411">
        <v>0</v>
      </c>
      <c r="H49" s="411">
        <v>0</v>
      </c>
      <c r="I49" s="411">
        <v>0</v>
      </c>
      <c r="J49" s="433">
        <v>0</v>
      </c>
      <c r="K49" s="433">
        <f t="shared" si="6"/>
        <v>0</v>
      </c>
      <c r="L49" s="435"/>
      <c r="M49" s="383"/>
      <c r="N49" s="384"/>
      <c r="O49" s="384"/>
      <c r="P49" s="384"/>
      <c r="Q49" s="384"/>
      <c r="R49" s="436"/>
      <c r="S49" s="436">
        <f t="shared" si="7"/>
        <v>0</v>
      </c>
      <c r="T49" s="778">
        <f t="shared" si="23"/>
        <v>0</v>
      </c>
      <c r="U49" s="1161"/>
      <c r="V49" s="779">
        <f t="shared" si="24"/>
        <v>0</v>
      </c>
      <c r="W49" s="776">
        <f t="shared" si="29"/>
        <v>0</v>
      </c>
      <c r="X49" s="776"/>
      <c r="Y49" s="776">
        <f t="shared" si="25"/>
        <v>0</v>
      </c>
      <c r="Z49" s="776">
        <f t="shared" si="26"/>
        <v>0</v>
      </c>
      <c r="AA49" s="776">
        <f t="shared" si="27"/>
        <v>0</v>
      </c>
      <c r="AB49" s="784">
        <f t="shared" si="28"/>
        <v>0</v>
      </c>
      <c r="AC49" s="784"/>
      <c r="AD49" s="784">
        <f t="shared" si="2"/>
        <v>0</v>
      </c>
      <c r="AE49" s="661"/>
      <c r="AF49" s="661"/>
      <c r="AG49" s="471"/>
      <c r="AH49" s="453"/>
      <c r="AI49" s="453"/>
      <c r="AJ49" s="453"/>
      <c r="AK49" s="453"/>
      <c r="AL49" s="453"/>
      <c r="AM49" s="438"/>
      <c r="AN49" s="438">
        <f t="shared" si="8"/>
        <v>0</v>
      </c>
      <c r="AO49" s="471"/>
      <c r="AP49" s="453"/>
      <c r="AQ49" s="453"/>
      <c r="AR49" s="453"/>
      <c r="AS49" s="453"/>
      <c r="AT49" s="453"/>
      <c r="AU49" s="438"/>
      <c r="AV49" s="438">
        <f t="shared" si="9"/>
        <v>0</v>
      </c>
      <c r="AW49" s="839"/>
      <c r="AX49" s="839"/>
      <c r="AY49" s="839"/>
      <c r="AZ49" s="838"/>
      <c r="BA49" s="838"/>
      <c r="BB49" s="839"/>
      <c r="BC49" s="839"/>
      <c r="BD49" s="840"/>
      <c r="BE49" s="840"/>
      <c r="BF49" s="840"/>
      <c r="BG49" s="848"/>
      <c r="BH49" s="1245">
        <f t="shared" si="5"/>
        <v>0</v>
      </c>
      <c r="BI49" s="1793"/>
      <c r="BJ49" s="1793"/>
      <c r="BK49" s="1793"/>
      <c r="BL49" s="1793"/>
      <c r="BM49" s="1793"/>
      <c r="BN49" s="1793"/>
      <c r="BO49" s="1793"/>
      <c r="BP49" s="1793"/>
      <c r="BQ49" s="1901"/>
      <c r="BR49" s="1901"/>
      <c r="BS49" s="1901"/>
      <c r="BT49" s="1901"/>
      <c r="BU49" s="1901"/>
      <c r="BV49" s="1901"/>
      <c r="BW49" s="1901"/>
      <c r="BX49" s="1886">
        <f t="shared" si="10"/>
        <v>0</v>
      </c>
      <c r="BY49" s="639"/>
      <c r="BZ49" s="637"/>
    </row>
    <row r="50" spans="1:78" ht="15.75" hidden="1" customHeight="1">
      <c r="A50" s="2165"/>
      <c r="B50" s="1874"/>
      <c r="C50" s="357"/>
      <c r="D50" s="434">
        <v>0</v>
      </c>
      <c r="E50" s="420">
        <v>0</v>
      </c>
      <c r="F50" s="411">
        <v>0</v>
      </c>
      <c r="G50" s="411">
        <v>0</v>
      </c>
      <c r="H50" s="411">
        <v>0</v>
      </c>
      <c r="I50" s="411">
        <v>0</v>
      </c>
      <c r="J50" s="433">
        <v>0</v>
      </c>
      <c r="K50" s="433">
        <f t="shared" si="6"/>
        <v>0</v>
      </c>
      <c r="L50" s="435"/>
      <c r="M50" s="383"/>
      <c r="N50" s="384"/>
      <c r="O50" s="384"/>
      <c r="P50" s="384"/>
      <c r="Q50" s="384"/>
      <c r="R50" s="436"/>
      <c r="S50" s="436">
        <f t="shared" si="7"/>
        <v>0</v>
      </c>
      <c r="T50" s="778">
        <f t="shared" si="23"/>
        <v>0</v>
      </c>
      <c r="U50" s="1161"/>
      <c r="V50" s="779">
        <f t="shared" si="24"/>
        <v>0</v>
      </c>
      <c r="W50" s="776">
        <f t="shared" si="29"/>
        <v>0</v>
      </c>
      <c r="X50" s="776"/>
      <c r="Y50" s="776">
        <f t="shared" si="25"/>
        <v>0</v>
      </c>
      <c r="Z50" s="776">
        <f t="shared" si="26"/>
        <v>0</v>
      </c>
      <c r="AA50" s="776">
        <f t="shared" si="27"/>
        <v>0</v>
      </c>
      <c r="AB50" s="784">
        <f t="shared" si="28"/>
        <v>0</v>
      </c>
      <c r="AC50" s="784"/>
      <c r="AD50" s="784">
        <f t="shared" si="2"/>
        <v>0</v>
      </c>
      <c r="AE50" s="661"/>
      <c r="AF50" s="661"/>
      <c r="AG50" s="471"/>
      <c r="AH50" s="453"/>
      <c r="AI50" s="453"/>
      <c r="AJ50" s="453"/>
      <c r="AK50" s="453"/>
      <c r="AL50" s="453"/>
      <c r="AM50" s="438"/>
      <c r="AN50" s="438">
        <f t="shared" si="8"/>
        <v>0</v>
      </c>
      <c r="AO50" s="471"/>
      <c r="AP50" s="453"/>
      <c r="AQ50" s="453"/>
      <c r="AR50" s="453"/>
      <c r="AS50" s="453"/>
      <c r="AT50" s="453"/>
      <c r="AU50" s="438"/>
      <c r="AV50" s="438">
        <f t="shared" si="9"/>
        <v>0</v>
      </c>
      <c r="AW50" s="839"/>
      <c r="AX50" s="839"/>
      <c r="AY50" s="839"/>
      <c r="AZ50" s="838"/>
      <c r="BA50" s="838"/>
      <c r="BB50" s="839"/>
      <c r="BC50" s="839"/>
      <c r="BD50" s="840"/>
      <c r="BE50" s="840"/>
      <c r="BF50" s="840"/>
      <c r="BG50" s="848"/>
      <c r="BH50" s="1245">
        <f t="shared" si="5"/>
        <v>0</v>
      </c>
      <c r="BI50" s="1793"/>
      <c r="BJ50" s="1793"/>
      <c r="BK50" s="1793"/>
      <c r="BL50" s="1793"/>
      <c r="BM50" s="1793"/>
      <c r="BN50" s="1793"/>
      <c r="BO50" s="1793"/>
      <c r="BP50" s="1793"/>
      <c r="BQ50" s="1901"/>
      <c r="BR50" s="1901"/>
      <c r="BS50" s="1901"/>
      <c r="BT50" s="1901"/>
      <c r="BU50" s="1901"/>
      <c r="BV50" s="1901"/>
      <c r="BW50" s="1901"/>
      <c r="BX50" s="1886">
        <f t="shared" si="10"/>
        <v>0</v>
      </c>
      <c r="BY50" s="639"/>
      <c r="BZ50" s="637"/>
    </row>
    <row r="51" spans="1:78" ht="15.75" hidden="1" customHeight="1">
      <c r="A51" s="2165"/>
      <c r="B51" s="1874"/>
      <c r="C51" s="357"/>
      <c r="D51" s="434">
        <v>0</v>
      </c>
      <c r="E51" s="420">
        <v>0</v>
      </c>
      <c r="F51" s="411">
        <v>0</v>
      </c>
      <c r="G51" s="411">
        <v>0</v>
      </c>
      <c r="H51" s="411">
        <v>0</v>
      </c>
      <c r="I51" s="411">
        <v>0</v>
      </c>
      <c r="J51" s="433">
        <v>0</v>
      </c>
      <c r="K51" s="433">
        <f t="shared" si="6"/>
        <v>0</v>
      </c>
      <c r="L51" s="435"/>
      <c r="M51" s="383"/>
      <c r="N51" s="384"/>
      <c r="O51" s="384"/>
      <c r="P51" s="384"/>
      <c r="Q51" s="384"/>
      <c r="R51" s="436"/>
      <c r="S51" s="436">
        <f t="shared" si="7"/>
        <v>0</v>
      </c>
      <c r="T51" s="778">
        <f t="shared" si="23"/>
        <v>0</v>
      </c>
      <c r="U51" s="1161"/>
      <c r="V51" s="779">
        <f t="shared" si="24"/>
        <v>0</v>
      </c>
      <c r="W51" s="776">
        <f t="shared" si="29"/>
        <v>0</v>
      </c>
      <c r="X51" s="776"/>
      <c r="Y51" s="776">
        <f t="shared" si="25"/>
        <v>0</v>
      </c>
      <c r="Z51" s="776">
        <f t="shared" si="26"/>
        <v>0</v>
      </c>
      <c r="AA51" s="776">
        <f t="shared" si="27"/>
        <v>0</v>
      </c>
      <c r="AB51" s="784">
        <f t="shared" si="28"/>
        <v>0</v>
      </c>
      <c r="AC51" s="784"/>
      <c r="AD51" s="784">
        <f t="shared" si="2"/>
        <v>0</v>
      </c>
      <c r="AE51" s="661"/>
      <c r="AF51" s="661"/>
      <c r="AG51" s="471"/>
      <c r="AH51" s="453"/>
      <c r="AI51" s="453"/>
      <c r="AJ51" s="453"/>
      <c r="AK51" s="453"/>
      <c r="AL51" s="453"/>
      <c r="AM51" s="438"/>
      <c r="AN51" s="438">
        <f t="shared" si="8"/>
        <v>0</v>
      </c>
      <c r="AO51" s="471"/>
      <c r="AP51" s="453"/>
      <c r="AQ51" s="453"/>
      <c r="AR51" s="453"/>
      <c r="AS51" s="453"/>
      <c r="AT51" s="453"/>
      <c r="AU51" s="438"/>
      <c r="AV51" s="438">
        <f t="shared" si="9"/>
        <v>0</v>
      </c>
      <c r="AW51" s="839"/>
      <c r="AX51" s="839"/>
      <c r="AY51" s="839"/>
      <c r="AZ51" s="838"/>
      <c r="BA51" s="838"/>
      <c r="BB51" s="839"/>
      <c r="BC51" s="839"/>
      <c r="BD51" s="840"/>
      <c r="BE51" s="840"/>
      <c r="BF51" s="840"/>
      <c r="BG51" s="848"/>
      <c r="BH51" s="1245">
        <f t="shared" si="5"/>
        <v>0</v>
      </c>
      <c r="BI51" s="1793"/>
      <c r="BJ51" s="1793"/>
      <c r="BK51" s="1793"/>
      <c r="BL51" s="1793"/>
      <c r="BM51" s="1793"/>
      <c r="BN51" s="1793"/>
      <c r="BO51" s="1793"/>
      <c r="BP51" s="1793"/>
      <c r="BQ51" s="1901"/>
      <c r="BR51" s="1901"/>
      <c r="BS51" s="1901"/>
      <c r="BT51" s="1901"/>
      <c r="BU51" s="1901"/>
      <c r="BV51" s="1901"/>
      <c r="BW51" s="1901"/>
      <c r="BX51" s="1886">
        <f t="shared" si="10"/>
        <v>0</v>
      </c>
      <c r="BY51" s="639"/>
      <c r="BZ51" s="637"/>
    </row>
    <row r="52" spans="1:78" ht="15.75" hidden="1" customHeight="1">
      <c r="A52" s="2165"/>
      <c r="B52" s="1874"/>
      <c r="C52" s="357"/>
      <c r="D52" s="434">
        <v>0</v>
      </c>
      <c r="E52" s="420">
        <v>0</v>
      </c>
      <c r="F52" s="411">
        <v>0</v>
      </c>
      <c r="G52" s="411">
        <v>0</v>
      </c>
      <c r="H52" s="411">
        <v>0</v>
      </c>
      <c r="I52" s="411">
        <v>0</v>
      </c>
      <c r="J52" s="433">
        <v>0</v>
      </c>
      <c r="K52" s="433">
        <f t="shared" si="6"/>
        <v>0</v>
      </c>
      <c r="L52" s="435"/>
      <c r="M52" s="437"/>
      <c r="N52" s="384"/>
      <c r="O52" s="384"/>
      <c r="P52" s="384"/>
      <c r="Q52" s="384"/>
      <c r="R52" s="436"/>
      <c r="S52" s="436">
        <f t="shared" si="7"/>
        <v>0</v>
      </c>
      <c r="T52" s="778">
        <f t="shared" si="23"/>
        <v>0</v>
      </c>
      <c r="U52" s="1161"/>
      <c r="V52" s="775">
        <f t="shared" si="24"/>
        <v>0</v>
      </c>
      <c r="W52" s="776">
        <f t="shared" si="29"/>
        <v>0</v>
      </c>
      <c r="X52" s="776"/>
      <c r="Y52" s="776">
        <f t="shared" si="25"/>
        <v>0</v>
      </c>
      <c r="Z52" s="776">
        <f t="shared" si="26"/>
        <v>0</v>
      </c>
      <c r="AA52" s="776">
        <f t="shared" si="27"/>
        <v>0</v>
      </c>
      <c r="AB52" s="784">
        <f t="shared" si="28"/>
        <v>0</v>
      </c>
      <c r="AC52" s="784"/>
      <c r="AD52" s="784">
        <f t="shared" si="2"/>
        <v>0</v>
      </c>
      <c r="AE52" s="661"/>
      <c r="AF52" s="661"/>
      <c r="AG52" s="471"/>
      <c r="AH52" s="453"/>
      <c r="AI52" s="453"/>
      <c r="AJ52" s="453"/>
      <c r="AK52" s="453"/>
      <c r="AL52" s="453"/>
      <c r="AM52" s="438"/>
      <c r="AN52" s="438">
        <f t="shared" si="8"/>
        <v>0</v>
      </c>
      <c r="AO52" s="471"/>
      <c r="AP52" s="453"/>
      <c r="AQ52" s="453"/>
      <c r="AR52" s="453"/>
      <c r="AS52" s="453"/>
      <c r="AT52" s="453"/>
      <c r="AU52" s="438"/>
      <c r="AV52" s="438">
        <f t="shared" si="9"/>
        <v>0</v>
      </c>
      <c r="AW52" s="839"/>
      <c r="AX52" s="839"/>
      <c r="AY52" s="839"/>
      <c r="AZ52" s="838"/>
      <c r="BA52" s="838"/>
      <c r="BB52" s="839"/>
      <c r="BC52" s="839"/>
      <c r="BD52" s="840"/>
      <c r="BE52" s="840"/>
      <c r="BF52" s="840"/>
      <c r="BG52" s="848"/>
      <c r="BH52" s="1245">
        <f t="shared" si="5"/>
        <v>0</v>
      </c>
      <c r="BI52" s="1793"/>
      <c r="BJ52" s="1793"/>
      <c r="BK52" s="1793"/>
      <c r="BL52" s="1793"/>
      <c r="BM52" s="1793"/>
      <c r="BN52" s="1793"/>
      <c r="BO52" s="1793"/>
      <c r="BP52" s="1793"/>
      <c r="BQ52" s="1901"/>
      <c r="BR52" s="1901"/>
      <c r="BS52" s="1901"/>
      <c r="BT52" s="1901"/>
      <c r="BU52" s="1901"/>
      <c r="BV52" s="1901"/>
      <c r="BW52" s="1901"/>
      <c r="BX52" s="1886">
        <f t="shared" si="10"/>
        <v>0</v>
      </c>
      <c r="BY52" s="639"/>
      <c r="BZ52" s="637"/>
    </row>
    <row r="53" spans="1:78" ht="15.75" hidden="1" customHeight="1">
      <c r="A53" s="2166"/>
      <c r="B53" s="2167"/>
      <c r="C53" s="373"/>
      <c r="D53" s="440">
        <v>0</v>
      </c>
      <c r="E53" s="378">
        <v>0</v>
      </c>
      <c r="F53" s="378">
        <v>0</v>
      </c>
      <c r="G53" s="378">
        <v>0</v>
      </c>
      <c r="H53" s="378">
        <v>0</v>
      </c>
      <c r="I53" s="378">
        <v>0</v>
      </c>
      <c r="J53" s="441">
        <v>0</v>
      </c>
      <c r="K53" s="441">
        <f t="shared" si="6"/>
        <v>0</v>
      </c>
      <c r="L53" s="442"/>
      <c r="M53" s="381"/>
      <c r="N53" s="381"/>
      <c r="O53" s="381"/>
      <c r="P53" s="381"/>
      <c r="Q53" s="381"/>
      <c r="R53" s="443"/>
      <c r="S53" s="443">
        <f t="shared" si="7"/>
        <v>0</v>
      </c>
      <c r="T53" s="785">
        <f t="shared" si="23"/>
        <v>0</v>
      </c>
      <c r="U53" s="785"/>
      <c r="V53" s="765">
        <f t="shared" si="24"/>
        <v>0</v>
      </c>
      <c r="W53" s="765">
        <f t="shared" si="29"/>
        <v>0</v>
      </c>
      <c r="X53" s="765"/>
      <c r="Y53" s="765">
        <f t="shared" si="25"/>
        <v>0</v>
      </c>
      <c r="Z53" s="765">
        <f t="shared" si="26"/>
        <v>0</v>
      </c>
      <c r="AA53" s="765">
        <f t="shared" si="27"/>
        <v>0</v>
      </c>
      <c r="AB53" s="786">
        <f t="shared" si="28"/>
        <v>0</v>
      </c>
      <c r="AC53" s="786"/>
      <c r="AD53" s="786">
        <f t="shared" si="2"/>
        <v>0</v>
      </c>
      <c r="AE53" s="662"/>
      <c r="AF53" s="662"/>
      <c r="AG53" s="493"/>
      <c r="AH53" s="375"/>
      <c r="AI53" s="375"/>
      <c r="AJ53" s="375"/>
      <c r="AK53" s="375"/>
      <c r="AL53" s="375"/>
      <c r="AM53" s="439"/>
      <c r="AN53" s="439">
        <f t="shared" si="8"/>
        <v>0</v>
      </c>
      <c r="AO53" s="493"/>
      <c r="AP53" s="453"/>
      <c r="AQ53" s="453"/>
      <c r="AR53" s="453"/>
      <c r="AS53" s="453"/>
      <c r="AT53" s="375"/>
      <c r="AU53" s="439"/>
      <c r="AV53" s="439">
        <f t="shared" si="9"/>
        <v>0</v>
      </c>
      <c r="AW53" s="841"/>
      <c r="AX53" s="841"/>
      <c r="AY53" s="841"/>
      <c r="AZ53" s="849"/>
      <c r="BA53" s="849"/>
      <c r="BB53" s="841"/>
      <c r="BC53" s="841"/>
      <c r="BD53" s="842"/>
      <c r="BE53" s="842"/>
      <c r="BF53" s="842"/>
      <c r="BG53" s="842"/>
      <c r="BH53" s="1241">
        <f t="shared" si="5"/>
        <v>0</v>
      </c>
      <c r="BI53" s="1793"/>
      <c r="BJ53" s="1793"/>
      <c r="BK53" s="1793"/>
      <c r="BL53" s="1793"/>
      <c r="BM53" s="1793"/>
      <c r="BN53" s="1793"/>
      <c r="BO53" s="1793"/>
      <c r="BP53" s="1793"/>
      <c r="BQ53" s="1901"/>
      <c r="BR53" s="1901"/>
      <c r="BS53" s="1901"/>
      <c r="BT53" s="1901"/>
      <c r="BU53" s="1901"/>
      <c r="BV53" s="1901"/>
      <c r="BW53" s="1901"/>
      <c r="BX53" s="1886">
        <f t="shared" si="10"/>
        <v>0</v>
      </c>
      <c r="BY53" s="639"/>
      <c r="BZ53" s="637"/>
    </row>
    <row r="54" spans="1:78" ht="14.25">
      <c r="A54" s="746"/>
      <c r="B54" s="1006" t="s">
        <v>701</v>
      </c>
      <c r="C54" s="340" t="s">
        <v>498</v>
      </c>
      <c r="D54" s="744">
        <v>0</v>
      </c>
      <c r="E54" s="744">
        <v>0</v>
      </c>
      <c r="F54" s="744">
        <v>0</v>
      </c>
      <c r="G54" s="744">
        <v>0</v>
      </c>
      <c r="H54" s="744">
        <v>0</v>
      </c>
      <c r="I54" s="744">
        <v>0</v>
      </c>
      <c r="J54" s="744">
        <v>0</v>
      </c>
      <c r="K54" s="744">
        <f t="shared" si="6"/>
        <v>0</v>
      </c>
      <c r="L54" s="744">
        <f t="shared" ref="L54:R54" si="30">SUM(L55:L64)</f>
        <v>0</v>
      </c>
      <c r="M54" s="744">
        <f t="shared" si="30"/>
        <v>0</v>
      </c>
      <c r="N54" s="744">
        <f t="shared" si="30"/>
        <v>0</v>
      </c>
      <c r="O54" s="744">
        <f t="shared" si="30"/>
        <v>0</v>
      </c>
      <c r="P54" s="744">
        <f t="shared" si="30"/>
        <v>0</v>
      </c>
      <c r="Q54" s="744">
        <f t="shared" si="30"/>
        <v>0</v>
      </c>
      <c r="R54" s="744">
        <f t="shared" si="30"/>
        <v>0</v>
      </c>
      <c r="S54" s="744">
        <f t="shared" si="7"/>
        <v>0</v>
      </c>
      <c r="T54" s="744">
        <f t="shared" ref="T54:AB54" si="31">SUM(T55:T64)</f>
        <v>0</v>
      </c>
      <c r="U54" s="744"/>
      <c r="V54" s="744">
        <f t="shared" si="31"/>
        <v>0</v>
      </c>
      <c r="W54" s="744">
        <f t="shared" si="31"/>
        <v>500</v>
      </c>
      <c r="X54" s="744"/>
      <c r="Y54" s="744">
        <f t="shared" si="31"/>
        <v>0</v>
      </c>
      <c r="Z54" s="744">
        <f t="shared" si="31"/>
        <v>0</v>
      </c>
      <c r="AA54" s="744">
        <f t="shared" si="31"/>
        <v>0</v>
      </c>
      <c r="AB54" s="744">
        <f t="shared" si="31"/>
        <v>0</v>
      </c>
      <c r="AC54" s="744"/>
      <c r="AD54" s="744">
        <f t="shared" si="2"/>
        <v>500</v>
      </c>
      <c r="AE54" s="746"/>
      <c r="AF54" s="746"/>
      <c r="AG54" s="744">
        <v>0</v>
      </c>
      <c r="AH54" s="744">
        <v>0</v>
      </c>
      <c r="AI54" s="744">
        <v>0</v>
      </c>
      <c r="AJ54" s="744">
        <v>0</v>
      </c>
      <c r="AK54" s="744">
        <v>0</v>
      </c>
      <c r="AL54" s="744">
        <v>0</v>
      </c>
      <c r="AM54" s="744">
        <v>0</v>
      </c>
      <c r="AN54" s="744">
        <f t="shared" si="8"/>
        <v>0</v>
      </c>
      <c r="AO54" s="744">
        <f t="shared" ref="AO54:AU54" si="32">SUM(AO55:AO64)</f>
        <v>0</v>
      </c>
      <c r="AP54" s="744">
        <f t="shared" si="32"/>
        <v>0</v>
      </c>
      <c r="AQ54" s="744">
        <f t="shared" si="32"/>
        <v>0</v>
      </c>
      <c r="AR54" s="744">
        <f t="shared" si="32"/>
        <v>0</v>
      </c>
      <c r="AS54" s="744">
        <f t="shared" si="32"/>
        <v>0</v>
      </c>
      <c r="AT54" s="744">
        <f t="shared" si="32"/>
        <v>0</v>
      </c>
      <c r="AU54" s="744">
        <f t="shared" si="32"/>
        <v>0</v>
      </c>
      <c r="AV54" s="744">
        <f t="shared" si="9"/>
        <v>0</v>
      </c>
      <c r="AW54" s="744">
        <f t="shared" ref="AW54:BG54" si="33">SUM(AW55:AW64)</f>
        <v>0</v>
      </c>
      <c r="AX54" s="744"/>
      <c r="AY54" s="744"/>
      <c r="AZ54" s="744">
        <f t="shared" si="33"/>
        <v>0</v>
      </c>
      <c r="BA54" s="744"/>
      <c r="BB54" s="744">
        <f t="shared" si="33"/>
        <v>0</v>
      </c>
      <c r="BC54" s="744"/>
      <c r="BD54" s="744">
        <f t="shared" si="33"/>
        <v>0</v>
      </c>
      <c r="BE54" s="744">
        <f t="shared" si="33"/>
        <v>0</v>
      </c>
      <c r="BF54" s="744">
        <f t="shared" si="33"/>
        <v>0</v>
      </c>
      <c r="BG54" s="744">
        <f t="shared" si="33"/>
        <v>0</v>
      </c>
      <c r="BH54" s="1238">
        <f t="shared" si="5"/>
        <v>0</v>
      </c>
      <c r="BI54" s="744"/>
      <c r="BJ54" s="744"/>
      <c r="BK54" s="744"/>
      <c r="BL54" s="744">
        <f>BL55+BL56</f>
        <v>6600</v>
      </c>
      <c r="BM54" s="744">
        <f>BM55+BM56</f>
        <v>0</v>
      </c>
      <c r="BN54" s="744">
        <f>BN55+BN56</f>
        <v>0</v>
      </c>
      <c r="BO54" s="744">
        <f>BO55+BO56</f>
        <v>0</v>
      </c>
      <c r="BP54" s="744">
        <f>BP55+BP56</f>
        <v>6600</v>
      </c>
      <c r="BQ54" s="744"/>
      <c r="BR54" s="744"/>
      <c r="BS54" s="744"/>
      <c r="BT54" s="744">
        <f>BT55</f>
        <v>0</v>
      </c>
      <c r="BU54" s="744"/>
      <c r="BV54" s="744"/>
      <c r="BW54" s="744"/>
      <c r="BX54" s="744">
        <f t="shared" si="10"/>
        <v>0</v>
      </c>
      <c r="BY54" s="747"/>
      <c r="BZ54" s="637"/>
    </row>
    <row r="55" spans="1:78" ht="52.5" customHeight="1">
      <c r="A55" s="2168"/>
      <c r="B55" s="573" t="s">
        <v>491</v>
      </c>
      <c r="C55" s="394" t="s">
        <v>1210</v>
      </c>
      <c r="D55" s="445">
        <v>0</v>
      </c>
      <c r="E55" s="420">
        <v>0</v>
      </c>
      <c r="F55" s="411">
        <v>0</v>
      </c>
      <c r="G55" s="411">
        <v>0</v>
      </c>
      <c r="H55" s="411">
        <v>0</v>
      </c>
      <c r="I55" s="411">
        <v>0</v>
      </c>
      <c r="J55" s="422">
        <v>0</v>
      </c>
      <c r="K55" s="423">
        <f t="shared" si="6"/>
        <v>0</v>
      </c>
      <c r="L55" s="424"/>
      <c r="M55" s="383"/>
      <c r="N55" s="384"/>
      <c r="O55" s="370"/>
      <c r="P55" s="384"/>
      <c r="Q55" s="384"/>
      <c r="R55" s="425"/>
      <c r="S55" s="425">
        <f t="shared" si="7"/>
        <v>0</v>
      </c>
      <c r="T55" s="778">
        <f t="shared" ref="T55:T64" si="34">D55+L55</f>
        <v>0</v>
      </c>
      <c r="U55" s="1161"/>
      <c r="V55" s="779">
        <f t="shared" ref="V55:V64" si="35">E55+M55</f>
        <v>0</v>
      </c>
      <c r="W55" s="776">
        <v>500</v>
      </c>
      <c r="X55" s="776"/>
      <c r="Y55" s="776">
        <f t="shared" ref="Y55:Y64" si="36">G55+O55</f>
        <v>0</v>
      </c>
      <c r="Z55" s="776">
        <f t="shared" ref="Z55:Z64" si="37">H55+P55</f>
        <v>0</v>
      </c>
      <c r="AA55" s="776">
        <f t="shared" ref="AA55:AA64" si="38">I55+Q55</f>
        <v>0</v>
      </c>
      <c r="AB55" s="780">
        <f t="shared" ref="AB55:AB64" si="39">J55+R55</f>
        <v>0</v>
      </c>
      <c r="AC55" s="780"/>
      <c r="AD55" s="780">
        <f t="shared" si="2"/>
        <v>500</v>
      </c>
      <c r="AE55" s="663">
        <v>1</v>
      </c>
      <c r="AF55" s="664"/>
      <c r="AG55" s="468">
        <v>0</v>
      </c>
      <c r="AH55" s="665">
        <v>0</v>
      </c>
      <c r="AI55" s="468">
        <v>0</v>
      </c>
      <c r="AJ55" s="468">
        <v>0</v>
      </c>
      <c r="AK55" s="468">
        <v>0</v>
      </c>
      <c r="AL55" s="468">
        <v>0</v>
      </c>
      <c r="AM55" s="482">
        <v>0</v>
      </c>
      <c r="AN55" s="482">
        <f t="shared" si="8"/>
        <v>0</v>
      </c>
      <c r="AO55" s="468"/>
      <c r="AP55" s="665"/>
      <c r="AQ55" s="468"/>
      <c r="AR55" s="468"/>
      <c r="AS55" s="468"/>
      <c r="AT55" s="452"/>
      <c r="AU55" s="482"/>
      <c r="AV55" s="482">
        <f t="shared" si="9"/>
        <v>0</v>
      </c>
      <c r="AW55" s="839">
        <f>AG55+AO55</f>
        <v>0</v>
      </c>
      <c r="AX55" s="839"/>
      <c r="AY55" s="839"/>
      <c r="AZ55" s="838">
        <f>AH55+AP55</f>
        <v>0</v>
      </c>
      <c r="BA55" s="838"/>
      <c r="BB55" s="839">
        <f>AI55+AQ55</f>
        <v>0</v>
      </c>
      <c r="BC55" s="839"/>
      <c r="BD55" s="840">
        <f>AJ55+AR55</f>
        <v>0</v>
      </c>
      <c r="BE55" s="840">
        <f>AK55+AS55</f>
        <v>0</v>
      </c>
      <c r="BF55" s="840">
        <f>AL55+AT55</f>
        <v>0</v>
      </c>
      <c r="BG55" s="840">
        <f>AM55+AU55</f>
        <v>0</v>
      </c>
      <c r="BH55" s="1240">
        <f t="shared" si="5"/>
        <v>0</v>
      </c>
      <c r="BI55" s="1793"/>
      <c r="BJ55" s="1793"/>
      <c r="BK55" s="1793"/>
      <c r="BL55" s="1793">
        <v>6600</v>
      </c>
      <c r="BM55" s="1793"/>
      <c r="BN55" s="1793"/>
      <c r="BO55" s="1793"/>
      <c r="BP55" s="1793">
        <f>BL55+BM55+BN55</f>
        <v>6600</v>
      </c>
      <c r="BQ55" s="1901"/>
      <c r="BR55" s="1901"/>
      <c r="BS55" s="1901"/>
      <c r="BT55" s="1901">
        <v>0</v>
      </c>
      <c r="BU55" s="1901"/>
      <c r="BV55" s="1901"/>
      <c r="BW55" s="1901"/>
      <c r="BX55" s="1886">
        <f t="shared" si="10"/>
        <v>0</v>
      </c>
      <c r="BY55" s="1859" t="s">
        <v>1232</v>
      </c>
      <c r="BZ55" s="637"/>
    </row>
    <row r="56" spans="1:78" ht="45.75" hidden="1" customHeight="1">
      <c r="A56" s="2169"/>
      <c r="B56" s="573" t="s">
        <v>493</v>
      </c>
      <c r="C56" s="446" t="s">
        <v>1294</v>
      </c>
      <c r="D56" s="448">
        <v>0</v>
      </c>
      <c r="E56" s="449">
        <v>0</v>
      </c>
      <c r="F56" s="449">
        <v>0</v>
      </c>
      <c r="G56" s="449">
        <v>0</v>
      </c>
      <c r="H56" s="449">
        <v>0</v>
      </c>
      <c r="I56" s="449">
        <v>0</v>
      </c>
      <c r="J56" s="449">
        <v>0</v>
      </c>
      <c r="K56" s="449">
        <f t="shared" si="6"/>
        <v>0</v>
      </c>
      <c r="L56" s="450"/>
      <c r="M56" s="451"/>
      <c r="N56" s="451"/>
      <c r="O56" s="451"/>
      <c r="P56" s="451"/>
      <c r="Q56" s="451"/>
      <c r="R56" s="451"/>
      <c r="S56" s="451">
        <f t="shared" si="7"/>
        <v>0</v>
      </c>
      <c r="T56" s="778">
        <f t="shared" si="34"/>
        <v>0</v>
      </c>
      <c r="U56" s="1161"/>
      <c r="V56" s="779">
        <f t="shared" si="35"/>
        <v>0</v>
      </c>
      <c r="W56" s="776">
        <f t="shared" ref="W56:W64" si="40">F56+N56</f>
        <v>0</v>
      </c>
      <c r="X56" s="776"/>
      <c r="Y56" s="776">
        <f t="shared" si="36"/>
        <v>0</v>
      </c>
      <c r="Z56" s="776">
        <f t="shared" si="37"/>
        <v>0</v>
      </c>
      <c r="AA56" s="776">
        <f t="shared" si="38"/>
        <v>0</v>
      </c>
      <c r="AB56" s="787">
        <f t="shared" si="39"/>
        <v>0</v>
      </c>
      <c r="AC56" s="787"/>
      <c r="AD56" s="787">
        <f t="shared" si="2"/>
        <v>0</v>
      </c>
      <c r="AE56" s="666"/>
      <c r="AF56" s="666"/>
      <c r="AG56" s="467"/>
      <c r="AH56" s="447"/>
      <c r="AI56" s="447"/>
      <c r="AJ56" s="447"/>
      <c r="AK56" s="447"/>
      <c r="AL56" s="447"/>
      <c r="AM56" s="447"/>
      <c r="AN56" s="447">
        <f t="shared" si="8"/>
        <v>0</v>
      </c>
      <c r="AO56" s="467"/>
      <c r="AP56" s="447"/>
      <c r="AQ56" s="447"/>
      <c r="AR56" s="447"/>
      <c r="AS56" s="447"/>
      <c r="AT56" s="447"/>
      <c r="AU56" s="447"/>
      <c r="AV56" s="447">
        <f t="shared" si="9"/>
        <v>0</v>
      </c>
      <c r="AW56" s="850"/>
      <c r="AX56" s="850"/>
      <c r="AY56" s="850"/>
      <c r="AZ56" s="851"/>
      <c r="BA56" s="851"/>
      <c r="BB56" s="850"/>
      <c r="BC56" s="850"/>
      <c r="BD56" s="852"/>
      <c r="BE56" s="852"/>
      <c r="BF56" s="852"/>
      <c r="BG56" s="852"/>
      <c r="BH56" s="1246">
        <f t="shared" si="5"/>
        <v>0</v>
      </c>
      <c r="BI56" s="1793"/>
      <c r="BJ56" s="1793"/>
      <c r="BK56" s="1793"/>
      <c r="BL56" s="1793"/>
      <c r="BM56" s="1793"/>
      <c r="BN56" s="1793"/>
      <c r="BO56" s="1793"/>
      <c r="BP56" s="1793">
        <f>BL56+BM56+BN56</f>
        <v>0</v>
      </c>
      <c r="BQ56" s="1901"/>
      <c r="BR56" s="1901"/>
      <c r="BS56" s="1901"/>
      <c r="BT56" s="1901"/>
      <c r="BU56" s="1901"/>
      <c r="BV56" s="1901"/>
      <c r="BW56" s="1901"/>
      <c r="BX56" s="1886">
        <f t="shared" si="10"/>
        <v>0</v>
      </c>
      <c r="BY56" s="3765" t="s">
        <v>1293</v>
      </c>
      <c r="BZ56" s="637"/>
    </row>
    <row r="57" spans="1:78" ht="14.25" hidden="1" customHeight="1">
      <c r="A57" s="2169"/>
      <c r="B57" s="2170"/>
      <c r="C57" s="446"/>
      <c r="D57" s="448">
        <v>0</v>
      </c>
      <c r="E57" s="449">
        <v>0</v>
      </c>
      <c r="F57" s="449">
        <v>0</v>
      </c>
      <c r="G57" s="449">
        <v>0</v>
      </c>
      <c r="H57" s="449">
        <v>0</v>
      </c>
      <c r="I57" s="449">
        <v>0</v>
      </c>
      <c r="J57" s="449">
        <v>0</v>
      </c>
      <c r="K57" s="449">
        <f t="shared" si="6"/>
        <v>0</v>
      </c>
      <c r="L57" s="450"/>
      <c r="M57" s="451"/>
      <c r="N57" s="451"/>
      <c r="O57" s="451"/>
      <c r="P57" s="451"/>
      <c r="Q57" s="451"/>
      <c r="R57" s="451"/>
      <c r="S57" s="451">
        <f t="shared" si="7"/>
        <v>0</v>
      </c>
      <c r="T57" s="778">
        <f t="shared" si="34"/>
        <v>0</v>
      </c>
      <c r="U57" s="1161"/>
      <c r="V57" s="779">
        <f t="shared" si="35"/>
        <v>0</v>
      </c>
      <c r="W57" s="776">
        <f t="shared" si="40"/>
        <v>0</v>
      </c>
      <c r="X57" s="776"/>
      <c r="Y57" s="776">
        <f t="shared" si="36"/>
        <v>0</v>
      </c>
      <c r="Z57" s="776">
        <f t="shared" si="37"/>
        <v>0</v>
      </c>
      <c r="AA57" s="776">
        <f t="shared" si="38"/>
        <v>0</v>
      </c>
      <c r="AB57" s="787">
        <f t="shared" si="39"/>
        <v>0</v>
      </c>
      <c r="AC57" s="787"/>
      <c r="AD57" s="787">
        <f t="shared" si="2"/>
        <v>0</v>
      </c>
      <c r="AE57" s="666"/>
      <c r="AF57" s="666"/>
      <c r="AG57" s="467"/>
      <c r="AH57" s="447"/>
      <c r="AI57" s="447"/>
      <c r="AJ57" s="447"/>
      <c r="AK57" s="447"/>
      <c r="AL57" s="447"/>
      <c r="AM57" s="447"/>
      <c r="AN57" s="447">
        <f t="shared" si="8"/>
        <v>0</v>
      </c>
      <c r="AO57" s="467"/>
      <c r="AP57" s="447"/>
      <c r="AQ57" s="447"/>
      <c r="AR57" s="447"/>
      <c r="AS57" s="447"/>
      <c r="AT57" s="447"/>
      <c r="AU57" s="447"/>
      <c r="AV57" s="447">
        <f t="shared" si="9"/>
        <v>0</v>
      </c>
      <c r="AW57" s="850"/>
      <c r="AX57" s="850"/>
      <c r="AY57" s="850"/>
      <c r="AZ57" s="851"/>
      <c r="BA57" s="851"/>
      <c r="BB57" s="850"/>
      <c r="BC57" s="850"/>
      <c r="BD57" s="852"/>
      <c r="BE57" s="852"/>
      <c r="BF57" s="852"/>
      <c r="BG57" s="852"/>
      <c r="BH57" s="1246">
        <f t="shared" si="5"/>
        <v>0</v>
      </c>
      <c r="BI57" s="1793"/>
      <c r="BJ57" s="1793"/>
      <c r="BK57" s="1793"/>
      <c r="BL57" s="1793"/>
      <c r="BM57" s="1793"/>
      <c r="BN57" s="1793"/>
      <c r="BO57" s="1793"/>
      <c r="BP57" s="1793"/>
      <c r="BQ57" s="1901"/>
      <c r="BR57" s="1901"/>
      <c r="BS57" s="1901"/>
      <c r="BT57" s="1901"/>
      <c r="BU57" s="1901"/>
      <c r="BV57" s="1901"/>
      <c r="BW57" s="1901"/>
      <c r="BX57" s="1886">
        <f t="shared" si="10"/>
        <v>0</v>
      </c>
      <c r="BY57" s="3765"/>
      <c r="BZ57" s="637"/>
    </row>
    <row r="58" spans="1:78" ht="14.25" hidden="1" customHeight="1">
      <c r="A58" s="2169"/>
      <c r="B58" s="2170"/>
      <c r="C58" s="446"/>
      <c r="D58" s="448">
        <v>0</v>
      </c>
      <c r="E58" s="449">
        <v>0</v>
      </c>
      <c r="F58" s="449">
        <v>0</v>
      </c>
      <c r="G58" s="449">
        <v>0</v>
      </c>
      <c r="H58" s="449">
        <v>0</v>
      </c>
      <c r="I58" s="449">
        <v>0</v>
      </c>
      <c r="J58" s="449">
        <v>0</v>
      </c>
      <c r="K58" s="449">
        <f t="shared" si="6"/>
        <v>0</v>
      </c>
      <c r="L58" s="450"/>
      <c r="M58" s="451"/>
      <c r="N58" s="451"/>
      <c r="O58" s="451"/>
      <c r="P58" s="451"/>
      <c r="Q58" s="451"/>
      <c r="R58" s="451"/>
      <c r="S58" s="451">
        <f t="shared" si="7"/>
        <v>0</v>
      </c>
      <c r="T58" s="778">
        <f t="shared" si="34"/>
        <v>0</v>
      </c>
      <c r="U58" s="1161"/>
      <c r="V58" s="779">
        <f t="shared" si="35"/>
        <v>0</v>
      </c>
      <c r="W58" s="776">
        <f t="shared" si="40"/>
        <v>0</v>
      </c>
      <c r="X58" s="776"/>
      <c r="Y58" s="776">
        <f t="shared" si="36"/>
        <v>0</v>
      </c>
      <c r="Z58" s="776">
        <f t="shared" si="37"/>
        <v>0</v>
      </c>
      <c r="AA58" s="776">
        <f t="shared" si="38"/>
        <v>0</v>
      </c>
      <c r="AB58" s="787">
        <f t="shared" si="39"/>
        <v>0</v>
      </c>
      <c r="AC58" s="787"/>
      <c r="AD58" s="787">
        <f t="shared" si="2"/>
        <v>0</v>
      </c>
      <c r="AE58" s="666"/>
      <c r="AF58" s="666"/>
      <c r="AG58" s="467"/>
      <c r="AH58" s="447"/>
      <c r="AI58" s="447"/>
      <c r="AJ58" s="447"/>
      <c r="AK58" s="447"/>
      <c r="AL58" s="447"/>
      <c r="AM58" s="447"/>
      <c r="AN58" s="447">
        <f t="shared" si="8"/>
        <v>0</v>
      </c>
      <c r="AO58" s="467"/>
      <c r="AP58" s="447"/>
      <c r="AQ58" s="447"/>
      <c r="AR58" s="447"/>
      <c r="AS58" s="447"/>
      <c r="AT58" s="447"/>
      <c r="AU58" s="447"/>
      <c r="AV58" s="447">
        <f t="shared" si="9"/>
        <v>0</v>
      </c>
      <c r="AW58" s="850"/>
      <c r="AX58" s="850"/>
      <c r="AY58" s="850"/>
      <c r="AZ58" s="851"/>
      <c r="BA58" s="851"/>
      <c r="BB58" s="850"/>
      <c r="BC58" s="850"/>
      <c r="BD58" s="852"/>
      <c r="BE58" s="852"/>
      <c r="BF58" s="852"/>
      <c r="BG58" s="852"/>
      <c r="BH58" s="1246">
        <f t="shared" si="5"/>
        <v>0</v>
      </c>
      <c r="BI58" s="1793"/>
      <c r="BJ58" s="1793"/>
      <c r="BK58" s="1793"/>
      <c r="BL58" s="1793"/>
      <c r="BM58" s="1793"/>
      <c r="BN58" s="1793"/>
      <c r="BO58" s="1793"/>
      <c r="BP58" s="1793"/>
      <c r="BQ58" s="1901"/>
      <c r="BR58" s="1901"/>
      <c r="BS58" s="1901"/>
      <c r="BT58" s="1901"/>
      <c r="BU58" s="1901"/>
      <c r="BV58" s="1901"/>
      <c r="BW58" s="1901"/>
      <c r="BX58" s="1886">
        <f t="shared" si="10"/>
        <v>0</v>
      </c>
      <c r="BY58" s="3765"/>
      <c r="BZ58" s="637"/>
    </row>
    <row r="59" spans="1:78" ht="14.25" hidden="1" customHeight="1">
      <c r="A59" s="2169"/>
      <c r="B59" s="2170"/>
      <c r="C59" s="446"/>
      <c r="D59" s="448">
        <v>0</v>
      </c>
      <c r="E59" s="449">
        <v>0</v>
      </c>
      <c r="F59" s="449">
        <v>0</v>
      </c>
      <c r="G59" s="449">
        <v>0</v>
      </c>
      <c r="H59" s="449">
        <v>0</v>
      </c>
      <c r="I59" s="449">
        <v>0</v>
      </c>
      <c r="J59" s="449">
        <v>0</v>
      </c>
      <c r="K59" s="449">
        <f t="shared" si="6"/>
        <v>0</v>
      </c>
      <c r="L59" s="450"/>
      <c r="M59" s="451"/>
      <c r="N59" s="451"/>
      <c r="O59" s="451"/>
      <c r="P59" s="451"/>
      <c r="Q59" s="451"/>
      <c r="R59" s="451"/>
      <c r="S59" s="451">
        <f t="shared" si="7"/>
        <v>0</v>
      </c>
      <c r="T59" s="778">
        <f t="shared" si="34"/>
        <v>0</v>
      </c>
      <c r="U59" s="1161"/>
      <c r="V59" s="779">
        <f t="shared" si="35"/>
        <v>0</v>
      </c>
      <c r="W59" s="776">
        <f t="shared" si="40"/>
        <v>0</v>
      </c>
      <c r="X59" s="776"/>
      <c r="Y59" s="776">
        <f t="shared" si="36"/>
        <v>0</v>
      </c>
      <c r="Z59" s="776">
        <f t="shared" si="37"/>
        <v>0</v>
      </c>
      <c r="AA59" s="776">
        <f t="shared" si="38"/>
        <v>0</v>
      </c>
      <c r="AB59" s="787">
        <f t="shared" si="39"/>
        <v>0</v>
      </c>
      <c r="AC59" s="787"/>
      <c r="AD59" s="787">
        <f t="shared" si="2"/>
        <v>0</v>
      </c>
      <c r="AE59" s="666"/>
      <c r="AF59" s="666"/>
      <c r="AG59" s="467"/>
      <c r="AH59" s="447"/>
      <c r="AI59" s="447"/>
      <c r="AJ59" s="447"/>
      <c r="AK59" s="447"/>
      <c r="AL59" s="447"/>
      <c r="AM59" s="447"/>
      <c r="AN59" s="447">
        <f t="shared" si="8"/>
        <v>0</v>
      </c>
      <c r="AO59" s="467"/>
      <c r="AP59" s="447"/>
      <c r="AQ59" s="447"/>
      <c r="AR59" s="447"/>
      <c r="AS59" s="447"/>
      <c r="AT59" s="447"/>
      <c r="AU59" s="447"/>
      <c r="AV59" s="447">
        <f t="shared" si="9"/>
        <v>0</v>
      </c>
      <c r="AW59" s="850"/>
      <c r="AX59" s="850"/>
      <c r="AY59" s="850"/>
      <c r="AZ59" s="851"/>
      <c r="BA59" s="851"/>
      <c r="BB59" s="850"/>
      <c r="BC59" s="850"/>
      <c r="BD59" s="852"/>
      <c r="BE59" s="852"/>
      <c r="BF59" s="852"/>
      <c r="BG59" s="852"/>
      <c r="BH59" s="1246">
        <f t="shared" si="5"/>
        <v>0</v>
      </c>
      <c r="BI59" s="1793"/>
      <c r="BJ59" s="1793"/>
      <c r="BK59" s="1793"/>
      <c r="BL59" s="1793"/>
      <c r="BM59" s="1793"/>
      <c r="BN59" s="1793"/>
      <c r="BO59" s="1793"/>
      <c r="BP59" s="1793"/>
      <c r="BQ59" s="1901"/>
      <c r="BR59" s="1901"/>
      <c r="BS59" s="1901"/>
      <c r="BT59" s="1901"/>
      <c r="BU59" s="1901"/>
      <c r="BV59" s="1901"/>
      <c r="BW59" s="1901"/>
      <c r="BX59" s="1886">
        <f t="shared" si="10"/>
        <v>0</v>
      </c>
      <c r="BY59" s="3765"/>
      <c r="BZ59" s="637"/>
    </row>
    <row r="60" spans="1:78" ht="14.25" hidden="1" customHeight="1">
      <c r="A60" s="2169"/>
      <c r="B60" s="2170"/>
      <c r="C60" s="446"/>
      <c r="D60" s="448">
        <v>0</v>
      </c>
      <c r="E60" s="449">
        <v>0</v>
      </c>
      <c r="F60" s="449">
        <v>0</v>
      </c>
      <c r="G60" s="449">
        <v>0</v>
      </c>
      <c r="H60" s="449">
        <v>0</v>
      </c>
      <c r="I60" s="449">
        <v>0</v>
      </c>
      <c r="J60" s="449">
        <v>0</v>
      </c>
      <c r="K60" s="449">
        <f t="shared" si="6"/>
        <v>0</v>
      </c>
      <c r="L60" s="450"/>
      <c r="M60" s="451"/>
      <c r="N60" s="451"/>
      <c r="O60" s="451"/>
      <c r="P60" s="451"/>
      <c r="Q60" s="451"/>
      <c r="R60" s="451"/>
      <c r="S60" s="451">
        <f t="shared" si="7"/>
        <v>0</v>
      </c>
      <c r="T60" s="778">
        <f t="shared" si="34"/>
        <v>0</v>
      </c>
      <c r="U60" s="1161"/>
      <c r="V60" s="779">
        <f t="shared" si="35"/>
        <v>0</v>
      </c>
      <c r="W60" s="776">
        <f t="shared" si="40"/>
        <v>0</v>
      </c>
      <c r="X60" s="776"/>
      <c r="Y60" s="776">
        <f t="shared" si="36"/>
        <v>0</v>
      </c>
      <c r="Z60" s="776">
        <f t="shared" si="37"/>
        <v>0</v>
      </c>
      <c r="AA60" s="776">
        <f t="shared" si="38"/>
        <v>0</v>
      </c>
      <c r="AB60" s="787">
        <f t="shared" si="39"/>
        <v>0</v>
      </c>
      <c r="AC60" s="787"/>
      <c r="AD60" s="787">
        <f t="shared" si="2"/>
        <v>0</v>
      </c>
      <c r="AE60" s="666"/>
      <c r="AF60" s="666"/>
      <c r="AG60" s="467"/>
      <c r="AH60" s="447"/>
      <c r="AI60" s="447"/>
      <c r="AJ60" s="447"/>
      <c r="AK60" s="447"/>
      <c r="AL60" s="447"/>
      <c r="AM60" s="447"/>
      <c r="AN60" s="447">
        <f t="shared" si="8"/>
        <v>0</v>
      </c>
      <c r="AO60" s="467"/>
      <c r="AP60" s="447"/>
      <c r="AQ60" s="447"/>
      <c r="AR60" s="447"/>
      <c r="AS60" s="447"/>
      <c r="AT60" s="447"/>
      <c r="AU60" s="447"/>
      <c r="AV60" s="447">
        <f t="shared" si="9"/>
        <v>0</v>
      </c>
      <c r="AW60" s="850"/>
      <c r="AX60" s="850"/>
      <c r="AY60" s="850"/>
      <c r="AZ60" s="851"/>
      <c r="BA60" s="851"/>
      <c r="BB60" s="850"/>
      <c r="BC60" s="850"/>
      <c r="BD60" s="852"/>
      <c r="BE60" s="852"/>
      <c r="BF60" s="852"/>
      <c r="BG60" s="852"/>
      <c r="BH60" s="1246">
        <f t="shared" si="5"/>
        <v>0</v>
      </c>
      <c r="BI60" s="1793"/>
      <c r="BJ60" s="1793"/>
      <c r="BK60" s="1793"/>
      <c r="BL60" s="1793"/>
      <c r="BM60" s="1793"/>
      <c r="BN60" s="1793"/>
      <c r="BO60" s="1793"/>
      <c r="BP60" s="1793"/>
      <c r="BQ60" s="1901"/>
      <c r="BR60" s="1901"/>
      <c r="BS60" s="1901"/>
      <c r="BT60" s="1901"/>
      <c r="BU60" s="1901"/>
      <c r="BV60" s="1901"/>
      <c r="BW60" s="1901"/>
      <c r="BX60" s="1886">
        <f t="shared" si="10"/>
        <v>0</v>
      </c>
      <c r="BY60" s="639"/>
      <c r="BZ60" s="637"/>
    </row>
    <row r="61" spans="1:78" ht="14.25" hidden="1" customHeight="1">
      <c r="A61" s="2169"/>
      <c r="B61" s="2170"/>
      <c r="C61" s="446"/>
      <c r="D61" s="448">
        <v>0</v>
      </c>
      <c r="E61" s="449">
        <v>0</v>
      </c>
      <c r="F61" s="449">
        <v>0</v>
      </c>
      <c r="G61" s="449">
        <v>0</v>
      </c>
      <c r="H61" s="449">
        <v>0</v>
      </c>
      <c r="I61" s="449">
        <v>0</v>
      </c>
      <c r="J61" s="449">
        <v>0</v>
      </c>
      <c r="K61" s="449">
        <f t="shared" si="6"/>
        <v>0</v>
      </c>
      <c r="L61" s="450"/>
      <c r="M61" s="451"/>
      <c r="N61" s="451"/>
      <c r="O61" s="451"/>
      <c r="P61" s="451"/>
      <c r="Q61" s="451"/>
      <c r="R61" s="451"/>
      <c r="S61" s="451">
        <f t="shared" si="7"/>
        <v>0</v>
      </c>
      <c r="T61" s="778">
        <f t="shared" si="34"/>
        <v>0</v>
      </c>
      <c r="U61" s="1161"/>
      <c r="V61" s="779">
        <f t="shared" si="35"/>
        <v>0</v>
      </c>
      <c r="W61" s="776">
        <f t="shared" si="40"/>
        <v>0</v>
      </c>
      <c r="X61" s="776"/>
      <c r="Y61" s="776">
        <f t="shared" si="36"/>
        <v>0</v>
      </c>
      <c r="Z61" s="776">
        <f t="shared" si="37"/>
        <v>0</v>
      </c>
      <c r="AA61" s="776">
        <f t="shared" si="38"/>
        <v>0</v>
      </c>
      <c r="AB61" s="787">
        <f t="shared" si="39"/>
        <v>0</v>
      </c>
      <c r="AC61" s="787"/>
      <c r="AD61" s="787">
        <f t="shared" si="2"/>
        <v>0</v>
      </c>
      <c r="AE61" s="666"/>
      <c r="AF61" s="666"/>
      <c r="AG61" s="467"/>
      <c r="AH61" s="447"/>
      <c r="AI61" s="447"/>
      <c r="AJ61" s="447"/>
      <c r="AK61" s="447"/>
      <c r="AL61" s="447"/>
      <c r="AM61" s="447"/>
      <c r="AN61" s="447">
        <f t="shared" si="8"/>
        <v>0</v>
      </c>
      <c r="AO61" s="467"/>
      <c r="AP61" s="447"/>
      <c r="AQ61" s="447"/>
      <c r="AR61" s="447"/>
      <c r="AS61" s="447"/>
      <c r="AT61" s="447"/>
      <c r="AU61" s="447"/>
      <c r="AV61" s="447">
        <f t="shared" si="9"/>
        <v>0</v>
      </c>
      <c r="AW61" s="850"/>
      <c r="AX61" s="850"/>
      <c r="AY61" s="850"/>
      <c r="AZ61" s="851"/>
      <c r="BA61" s="851"/>
      <c r="BB61" s="850"/>
      <c r="BC61" s="850"/>
      <c r="BD61" s="852"/>
      <c r="BE61" s="852"/>
      <c r="BF61" s="852"/>
      <c r="BG61" s="852"/>
      <c r="BH61" s="1246">
        <f t="shared" si="5"/>
        <v>0</v>
      </c>
      <c r="BI61" s="1793"/>
      <c r="BJ61" s="1793"/>
      <c r="BK61" s="1793"/>
      <c r="BL61" s="1793"/>
      <c r="BM61" s="1793"/>
      <c r="BN61" s="1793"/>
      <c r="BO61" s="1793"/>
      <c r="BP61" s="1793"/>
      <c r="BQ61" s="1901"/>
      <c r="BR61" s="1901"/>
      <c r="BS61" s="1901"/>
      <c r="BT61" s="1901"/>
      <c r="BU61" s="1901"/>
      <c r="BV61" s="1901"/>
      <c r="BW61" s="1901"/>
      <c r="BX61" s="1886">
        <f t="shared" si="10"/>
        <v>0</v>
      </c>
      <c r="BY61" s="639"/>
      <c r="BZ61" s="637"/>
    </row>
    <row r="62" spans="1:78" ht="14.25" hidden="1" customHeight="1">
      <c r="A62" s="2169"/>
      <c r="B62" s="2170"/>
      <c r="C62" s="446"/>
      <c r="D62" s="448">
        <v>0</v>
      </c>
      <c r="E62" s="449">
        <v>0</v>
      </c>
      <c r="F62" s="449">
        <v>0</v>
      </c>
      <c r="G62" s="449">
        <v>0</v>
      </c>
      <c r="H62" s="449">
        <v>0</v>
      </c>
      <c r="I62" s="449">
        <v>0</v>
      </c>
      <c r="J62" s="449">
        <v>0</v>
      </c>
      <c r="K62" s="449">
        <f t="shared" si="6"/>
        <v>0</v>
      </c>
      <c r="L62" s="450"/>
      <c r="M62" s="451"/>
      <c r="N62" s="451"/>
      <c r="O62" s="451"/>
      <c r="P62" s="451"/>
      <c r="Q62" s="451"/>
      <c r="R62" s="451"/>
      <c r="S62" s="451">
        <f t="shared" si="7"/>
        <v>0</v>
      </c>
      <c r="T62" s="778">
        <f t="shared" si="34"/>
        <v>0</v>
      </c>
      <c r="U62" s="1161"/>
      <c r="V62" s="779">
        <f t="shared" si="35"/>
        <v>0</v>
      </c>
      <c r="W62" s="776">
        <f t="shared" si="40"/>
        <v>0</v>
      </c>
      <c r="X62" s="776"/>
      <c r="Y62" s="776">
        <f t="shared" si="36"/>
        <v>0</v>
      </c>
      <c r="Z62" s="776">
        <f t="shared" si="37"/>
        <v>0</v>
      </c>
      <c r="AA62" s="776">
        <f t="shared" si="38"/>
        <v>0</v>
      </c>
      <c r="AB62" s="787">
        <f t="shared" si="39"/>
        <v>0</v>
      </c>
      <c r="AC62" s="787"/>
      <c r="AD62" s="787">
        <f t="shared" si="2"/>
        <v>0</v>
      </c>
      <c r="AE62" s="666"/>
      <c r="AF62" s="666"/>
      <c r="AG62" s="467"/>
      <c r="AH62" s="447"/>
      <c r="AI62" s="447"/>
      <c r="AJ62" s="447"/>
      <c r="AK62" s="447"/>
      <c r="AL62" s="447"/>
      <c r="AM62" s="447"/>
      <c r="AN62" s="447">
        <f t="shared" si="8"/>
        <v>0</v>
      </c>
      <c r="AO62" s="467"/>
      <c r="AP62" s="447"/>
      <c r="AQ62" s="447"/>
      <c r="AR62" s="447"/>
      <c r="AS62" s="447"/>
      <c r="AT62" s="447"/>
      <c r="AU62" s="447"/>
      <c r="AV62" s="447">
        <f t="shared" si="9"/>
        <v>0</v>
      </c>
      <c r="AW62" s="850"/>
      <c r="AX62" s="850"/>
      <c r="AY62" s="850"/>
      <c r="AZ62" s="851"/>
      <c r="BA62" s="851"/>
      <c r="BB62" s="850"/>
      <c r="BC62" s="850"/>
      <c r="BD62" s="852"/>
      <c r="BE62" s="852"/>
      <c r="BF62" s="852"/>
      <c r="BG62" s="852"/>
      <c r="BH62" s="1246">
        <f t="shared" si="5"/>
        <v>0</v>
      </c>
      <c r="BI62" s="1793"/>
      <c r="BJ62" s="1793"/>
      <c r="BK62" s="1793"/>
      <c r="BL62" s="1793"/>
      <c r="BM62" s="1793"/>
      <c r="BN62" s="1793"/>
      <c r="BO62" s="1793"/>
      <c r="BP62" s="1793"/>
      <c r="BQ62" s="1901"/>
      <c r="BR62" s="1901"/>
      <c r="BS62" s="1901"/>
      <c r="BT62" s="1901"/>
      <c r="BU62" s="1901"/>
      <c r="BV62" s="1901"/>
      <c r="BW62" s="1901"/>
      <c r="BX62" s="1886">
        <f t="shared" si="10"/>
        <v>0</v>
      </c>
      <c r="BY62" s="639"/>
      <c r="BZ62" s="637"/>
    </row>
    <row r="63" spans="1:78" ht="14.25" hidden="1" customHeight="1">
      <c r="A63" s="2171"/>
      <c r="B63" s="1874"/>
      <c r="C63" s="357"/>
      <c r="D63" s="413">
        <v>0</v>
      </c>
      <c r="E63" s="426">
        <v>0</v>
      </c>
      <c r="F63" s="426">
        <v>0</v>
      </c>
      <c r="G63" s="426">
        <v>0</v>
      </c>
      <c r="H63" s="426">
        <v>0</v>
      </c>
      <c r="I63" s="363">
        <v>0</v>
      </c>
      <c r="J63" s="363">
        <v>0</v>
      </c>
      <c r="K63" s="363">
        <f t="shared" si="6"/>
        <v>0</v>
      </c>
      <c r="L63" s="416"/>
      <c r="M63" s="427"/>
      <c r="N63" s="427"/>
      <c r="O63" s="427"/>
      <c r="P63" s="427"/>
      <c r="Q63" s="370"/>
      <c r="R63" s="370"/>
      <c r="S63" s="370">
        <f t="shared" si="7"/>
        <v>0</v>
      </c>
      <c r="T63" s="778">
        <f t="shared" si="34"/>
        <v>0</v>
      </c>
      <c r="U63" s="1161"/>
      <c r="V63" s="779">
        <f t="shared" si="35"/>
        <v>0</v>
      </c>
      <c r="W63" s="776">
        <f t="shared" si="40"/>
        <v>0</v>
      </c>
      <c r="X63" s="776"/>
      <c r="Y63" s="776">
        <f t="shared" si="36"/>
        <v>0</v>
      </c>
      <c r="Z63" s="776">
        <f t="shared" si="37"/>
        <v>0</v>
      </c>
      <c r="AA63" s="776">
        <f t="shared" si="38"/>
        <v>0</v>
      </c>
      <c r="AB63" s="768">
        <f t="shared" si="39"/>
        <v>0</v>
      </c>
      <c r="AC63" s="768"/>
      <c r="AD63" s="768">
        <f t="shared" si="2"/>
        <v>0</v>
      </c>
      <c r="AE63" s="667"/>
      <c r="AF63" s="667"/>
      <c r="AG63" s="468"/>
      <c r="AH63" s="482"/>
      <c r="AI63" s="482"/>
      <c r="AJ63" s="482"/>
      <c r="AK63" s="482"/>
      <c r="AL63" s="452"/>
      <c r="AM63" s="452"/>
      <c r="AN63" s="452">
        <f t="shared" si="8"/>
        <v>0</v>
      </c>
      <c r="AO63" s="468"/>
      <c r="AP63" s="482"/>
      <c r="AQ63" s="482"/>
      <c r="AR63" s="482"/>
      <c r="AS63" s="482"/>
      <c r="AT63" s="452"/>
      <c r="AU63" s="452"/>
      <c r="AV63" s="452">
        <f t="shared" si="9"/>
        <v>0</v>
      </c>
      <c r="AW63" s="839"/>
      <c r="AX63" s="839"/>
      <c r="AY63" s="839"/>
      <c r="AZ63" s="838"/>
      <c r="BA63" s="838"/>
      <c r="BB63" s="839"/>
      <c r="BC63" s="839"/>
      <c r="BD63" s="840"/>
      <c r="BE63" s="840"/>
      <c r="BF63" s="840"/>
      <c r="BG63" s="840"/>
      <c r="BH63" s="1240">
        <f t="shared" si="5"/>
        <v>0</v>
      </c>
      <c r="BI63" s="1793"/>
      <c r="BJ63" s="1793"/>
      <c r="BK63" s="1793"/>
      <c r="BL63" s="1793"/>
      <c r="BM63" s="1793"/>
      <c r="BN63" s="1793"/>
      <c r="BO63" s="1793"/>
      <c r="BP63" s="1793"/>
      <c r="BQ63" s="1901"/>
      <c r="BR63" s="1901"/>
      <c r="BS63" s="1901"/>
      <c r="BT63" s="1901"/>
      <c r="BU63" s="1901"/>
      <c r="BV63" s="1901"/>
      <c r="BW63" s="1901"/>
      <c r="BX63" s="1886">
        <f t="shared" si="10"/>
        <v>0</v>
      </c>
      <c r="BY63" s="639"/>
      <c r="BZ63" s="637"/>
    </row>
    <row r="64" spans="1:78" ht="14.25" hidden="1" customHeight="1">
      <c r="A64" s="2172"/>
      <c r="B64" s="2167"/>
      <c r="C64" s="373"/>
      <c r="D64" s="440">
        <v>0</v>
      </c>
      <c r="E64" s="378">
        <v>0</v>
      </c>
      <c r="F64" s="378">
        <v>0</v>
      </c>
      <c r="G64" s="378">
        <v>0</v>
      </c>
      <c r="H64" s="378">
        <v>0</v>
      </c>
      <c r="I64" s="454">
        <v>0</v>
      </c>
      <c r="J64" s="363">
        <v>0</v>
      </c>
      <c r="K64" s="411">
        <f t="shared" si="6"/>
        <v>0</v>
      </c>
      <c r="L64" s="442"/>
      <c r="M64" s="381"/>
      <c r="N64" s="381"/>
      <c r="O64" s="381"/>
      <c r="P64" s="381"/>
      <c r="Q64" s="455"/>
      <c r="R64" s="370"/>
      <c r="S64" s="370">
        <f t="shared" si="7"/>
        <v>0</v>
      </c>
      <c r="T64" s="778">
        <f t="shared" si="34"/>
        <v>0</v>
      </c>
      <c r="U64" s="1161"/>
      <c r="V64" s="779">
        <f t="shared" si="35"/>
        <v>0</v>
      </c>
      <c r="W64" s="776">
        <f t="shared" si="40"/>
        <v>0</v>
      </c>
      <c r="X64" s="776"/>
      <c r="Y64" s="776">
        <f t="shared" si="36"/>
        <v>0</v>
      </c>
      <c r="Z64" s="776">
        <f t="shared" si="37"/>
        <v>0</v>
      </c>
      <c r="AA64" s="776">
        <f t="shared" si="38"/>
        <v>0</v>
      </c>
      <c r="AB64" s="768">
        <f t="shared" si="39"/>
        <v>0</v>
      </c>
      <c r="AC64" s="776"/>
      <c r="AD64" s="776">
        <f t="shared" si="2"/>
        <v>0</v>
      </c>
      <c r="AE64" s="668"/>
      <c r="AF64" s="668"/>
      <c r="AG64" s="493"/>
      <c r="AH64" s="375"/>
      <c r="AI64" s="375"/>
      <c r="AJ64" s="375"/>
      <c r="AK64" s="375"/>
      <c r="AL64" s="375"/>
      <c r="AM64" s="452"/>
      <c r="AN64" s="453">
        <f t="shared" si="8"/>
        <v>0</v>
      </c>
      <c r="AO64" s="493"/>
      <c r="AP64" s="375"/>
      <c r="AQ64" s="375"/>
      <c r="AR64" s="375"/>
      <c r="AS64" s="375"/>
      <c r="AT64" s="375"/>
      <c r="AU64" s="452"/>
      <c r="AV64" s="453">
        <f t="shared" si="9"/>
        <v>0</v>
      </c>
      <c r="AW64" s="841"/>
      <c r="AX64" s="841"/>
      <c r="AY64" s="841"/>
      <c r="AZ64" s="844"/>
      <c r="BA64" s="844"/>
      <c r="BB64" s="841"/>
      <c r="BC64" s="841"/>
      <c r="BD64" s="842"/>
      <c r="BE64" s="842"/>
      <c r="BF64" s="842"/>
      <c r="BG64" s="842"/>
      <c r="BH64" s="1241">
        <f t="shared" si="5"/>
        <v>0</v>
      </c>
      <c r="BI64" s="1793"/>
      <c r="BJ64" s="1793"/>
      <c r="BK64" s="1793"/>
      <c r="BL64" s="1793"/>
      <c r="BM64" s="1793"/>
      <c r="BN64" s="1793"/>
      <c r="BO64" s="1793"/>
      <c r="BP64" s="1793"/>
      <c r="BQ64" s="1901"/>
      <c r="BR64" s="1901"/>
      <c r="BS64" s="1901"/>
      <c r="BT64" s="1901"/>
      <c r="BU64" s="1901"/>
      <c r="BV64" s="1901"/>
      <c r="BW64" s="1901"/>
      <c r="BX64" s="1886">
        <f t="shared" si="10"/>
        <v>0</v>
      </c>
      <c r="BY64" s="639"/>
      <c r="BZ64" s="637"/>
    </row>
    <row r="65" spans="1:78" ht="14.25" hidden="1" customHeight="1">
      <c r="A65" s="746"/>
      <c r="B65" s="1006" t="s">
        <v>497</v>
      </c>
      <c r="C65" s="340" t="s">
        <v>500</v>
      </c>
      <c r="D65" s="342">
        <v>0</v>
      </c>
      <c r="E65" s="342">
        <v>0</v>
      </c>
      <c r="F65" s="342">
        <v>0</v>
      </c>
      <c r="G65" s="342">
        <v>0</v>
      </c>
      <c r="H65" s="342">
        <v>0</v>
      </c>
      <c r="I65" s="342">
        <v>0</v>
      </c>
      <c r="J65" s="342">
        <v>0</v>
      </c>
      <c r="K65" s="342">
        <f t="shared" si="6"/>
        <v>0</v>
      </c>
      <c r="L65" s="342">
        <f t="shared" ref="L65:R65" si="41">SUM(L66:L75)</f>
        <v>0</v>
      </c>
      <c r="M65" s="342">
        <f t="shared" si="41"/>
        <v>0</v>
      </c>
      <c r="N65" s="342">
        <f t="shared" si="41"/>
        <v>0</v>
      </c>
      <c r="O65" s="342">
        <f t="shared" si="41"/>
        <v>0</v>
      </c>
      <c r="P65" s="342">
        <f t="shared" si="41"/>
        <v>0</v>
      </c>
      <c r="Q65" s="342">
        <f t="shared" si="41"/>
        <v>0</v>
      </c>
      <c r="R65" s="342">
        <f t="shared" si="41"/>
        <v>0</v>
      </c>
      <c r="S65" s="342">
        <f t="shared" si="7"/>
        <v>0</v>
      </c>
      <c r="T65" s="757">
        <f t="shared" ref="T65:AB65" si="42">SUM(T66:T75)</f>
        <v>0</v>
      </c>
      <c r="U65" s="757"/>
      <c r="V65" s="757">
        <f t="shared" si="42"/>
        <v>0</v>
      </c>
      <c r="W65" s="757">
        <f t="shared" si="42"/>
        <v>0</v>
      </c>
      <c r="X65" s="757"/>
      <c r="Y65" s="757">
        <f t="shared" si="42"/>
        <v>0</v>
      </c>
      <c r="Z65" s="757">
        <f t="shared" si="42"/>
        <v>0</v>
      </c>
      <c r="AA65" s="757">
        <f t="shared" si="42"/>
        <v>0</v>
      </c>
      <c r="AB65" s="757">
        <f t="shared" si="42"/>
        <v>0</v>
      </c>
      <c r="AC65" s="757"/>
      <c r="AD65" s="757">
        <f t="shared" si="2"/>
        <v>0</v>
      </c>
      <c r="AE65" s="456"/>
      <c r="AF65" s="456"/>
      <c r="AG65" s="342">
        <v>0</v>
      </c>
      <c r="AH65" s="342">
        <v>0</v>
      </c>
      <c r="AI65" s="342">
        <v>0</v>
      </c>
      <c r="AJ65" s="342">
        <v>0</v>
      </c>
      <c r="AK65" s="342">
        <v>0</v>
      </c>
      <c r="AL65" s="342">
        <v>0</v>
      </c>
      <c r="AM65" s="342">
        <v>0</v>
      </c>
      <c r="AN65" s="342">
        <f t="shared" si="8"/>
        <v>0</v>
      </c>
      <c r="AO65" s="342">
        <f t="shared" ref="AO65:AU65" si="43">SUM(AO66:AO75)</f>
        <v>0</v>
      </c>
      <c r="AP65" s="342">
        <f t="shared" si="43"/>
        <v>0</v>
      </c>
      <c r="AQ65" s="342">
        <f t="shared" si="43"/>
        <v>0</v>
      </c>
      <c r="AR65" s="342">
        <f t="shared" si="43"/>
        <v>0</v>
      </c>
      <c r="AS65" s="342">
        <f t="shared" si="43"/>
        <v>0</v>
      </c>
      <c r="AT65" s="342">
        <f t="shared" si="43"/>
        <v>0</v>
      </c>
      <c r="AU65" s="342">
        <f t="shared" si="43"/>
        <v>0</v>
      </c>
      <c r="AV65" s="342">
        <f t="shared" si="9"/>
        <v>0</v>
      </c>
      <c r="AW65" s="834">
        <f t="shared" ref="AW65:BG65" si="44">SUM(AW66:AW75)</f>
        <v>0</v>
      </c>
      <c r="AX65" s="834"/>
      <c r="AY65" s="834"/>
      <c r="AZ65" s="834">
        <f t="shared" si="44"/>
        <v>0</v>
      </c>
      <c r="BA65" s="834"/>
      <c r="BB65" s="834">
        <f t="shared" si="44"/>
        <v>0</v>
      </c>
      <c r="BC65" s="834"/>
      <c r="BD65" s="834">
        <f t="shared" si="44"/>
        <v>0</v>
      </c>
      <c r="BE65" s="834">
        <f t="shared" si="44"/>
        <v>0</v>
      </c>
      <c r="BF65" s="834">
        <f t="shared" si="44"/>
        <v>0</v>
      </c>
      <c r="BG65" s="834">
        <f t="shared" si="44"/>
        <v>0</v>
      </c>
      <c r="BH65" s="1243">
        <f t="shared" si="5"/>
        <v>0</v>
      </c>
      <c r="BI65" s="1792"/>
      <c r="BJ65" s="1792"/>
      <c r="BK65" s="1792"/>
      <c r="BL65" s="1792"/>
      <c r="BM65" s="1792"/>
      <c r="BN65" s="1792"/>
      <c r="BO65" s="1792"/>
      <c r="BP65" s="1792"/>
      <c r="BQ65" s="1886"/>
      <c r="BR65" s="1886"/>
      <c r="BS65" s="1886"/>
      <c r="BT65" s="1886"/>
      <c r="BU65" s="1886"/>
      <c r="BV65" s="1886"/>
      <c r="BW65" s="1886"/>
      <c r="BX65" s="1886">
        <f t="shared" si="10"/>
        <v>0</v>
      </c>
      <c r="BY65" s="639"/>
      <c r="BZ65" s="637"/>
    </row>
    <row r="66" spans="1:78" ht="36" hidden="1" customHeight="1">
      <c r="A66" s="2173"/>
      <c r="B66" s="1874" t="s">
        <v>499</v>
      </c>
      <c r="C66" s="357" t="s">
        <v>501</v>
      </c>
      <c r="D66" s="458">
        <v>0</v>
      </c>
      <c r="E66" s="458">
        <v>0</v>
      </c>
      <c r="F66" s="458">
        <v>0</v>
      </c>
      <c r="G66" s="458">
        <v>0</v>
      </c>
      <c r="H66" s="458">
        <v>0</v>
      </c>
      <c r="I66" s="458">
        <v>0</v>
      </c>
      <c r="J66" s="458">
        <v>0</v>
      </c>
      <c r="K66" s="458">
        <f t="shared" si="6"/>
        <v>0</v>
      </c>
      <c r="L66" s="459"/>
      <c r="M66" s="459"/>
      <c r="N66" s="459"/>
      <c r="O66" s="459"/>
      <c r="P66" s="459"/>
      <c r="Q66" s="459"/>
      <c r="R66" s="459"/>
      <c r="S66" s="459">
        <f t="shared" si="7"/>
        <v>0</v>
      </c>
      <c r="T66" s="788">
        <f t="shared" ref="T66:T75" si="45">D66+L66</f>
        <v>0</v>
      </c>
      <c r="U66" s="788"/>
      <c r="V66" s="788">
        <f t="shared" ref="V66:V75" si="46">E66+M66</f>
        <v>0</v>
      </c>
      <c r="W66" s="788">
        <f t="shared" ref="W66:W75" si="47">F66+N66</f>
        <v>0</v>
      </c>
      <c r="X66" s="788"/>
      <c r="Y66" s="788">
        <f t="shared" ref="Y66:Y75" si="48">G66+O66</f>
        <v>0</v>
      </c>
      <c r="Z66" s="788">
        <f t="shared" ref="Z66:Z75" si="49">H66+P66</f>
        <v>0</v>
      </c>
      <c r="AA66" s="788">
        <f t="shared" ref="AA66:AA75" si="50">I66+Q66</f>
        <v>0</v>
      </c>
      <c r="AB66" s="788">
        <f t="shared" ref="AB66:AB75" si="51">J66+R66</f>
        <v>0</v>
      </c>
      <c r="AC66" s="788"/>
      <c r="AD66" s="788">
        <f t="shared" si="2"/>
        <v>0</v>
      </c>
      <c r="AE66" s="669"/>
      <c r="AF66" s="669"/>
      <c r="AG66" s="457"/>
      <c r="AH66" s="457">
        <v>0</v>
      </c>
      <c r="AI66" s="457">
        <v>0</v>
      </c>
      <c r="AJ66" s="457">
        <v>0</v>
      </c>
      <c r="AK66" s="457">
        <v>0</v>
      </c>
      <c r="AL66" s="457">
        <v>0</v>
      </c>
      <c r="AM66" s="457">
        <v>0</v>
      </c>
      <c r="AN66" s="457">
        <f t="shared" si="8"/>
        <v>0</v>
      </c>
      <c r="AO66" s="444"/>
      <c r="AP66" s="444"/>
      <c r="AQ66" s="444"/>
      <c r="AR66" s="444"/>
      <c r="AS66" s="444"/>
      <c r="AT66" s="444"/>
      <c r="AU66" s="444"/>
      <c r="AV66" s="444">
        <f t="shared" si="9"/>
        <v>0</v>
      </c>
      <c r="AW66" s="837"/>
      <c r="AX66" s="837"/>
      <c r="AY66" s="837"/>
      <c r="AZ66" s="837">
        <f>AH66+AP66</f>
        <v>0</v>
      </c>
      <c r="BA66" s="837"/>
      <c r="BB66" s="837">
        <f>AI66+AQ66</f>
        <v>0</v>
      </c>
      <c r="BC66" s="837"/>
      <c r="BD66" s="837">
        <f>AJ66+AR66</f>
        <v>0</v>
      </c>
      <c r="BE66" s="837">
        <f>AK66+AS66</f>
        <v>0</v>
      </c>
      <c r="BF66" s="837">
        <f>AL66+AT66</f>
        <v>0</v>
      </c>
      <c r="BG66" s="837">
        <f>AM66+AU66</f>
        <v>0</v>
      </c>
      <c r="BH66" s="1239">
        <f t="shared" si="5"/>
        <v>0</v>
      </c>
      <c r="BI66" s="1793"/>
      <c r="BJ66" s="1793"/>
      <c r="BK66" s="1793"/>
      <c r="BL66" s="1793"/>
      <c r="BM66" s="1793"/>
      <c r="BN66" s="1793"/>
      <c r="BO66" s="1793"/>
      <c r="BP66" s="1793"/>
      <c r="BQ66" s="1901"/>
      <c r="BR66" s="1901"/>
      <c r="BS66" s="1901"/>
      <c r="BT66" s="1901"/>
      <c r="BU66" s="1901"/>
      <c r="BV66" s="1901"/>
      <c r="BW66" s="1901"/>
      <c r="BX66" s="1886">
        <f t="shared" si="10"/>
        <v>0</v>
      </c>
      <c r="BY66" s="639"/>
      <c r="BZ66" s="637"/>
    </row>
    <row r="67" spans="1:78" ht="12.75" hidden="1" customHeight="1">
      <c r="A67" s="2174"/>
      <c r="B67" s="2175"/>
      <c r="C67" s="385"/>
      <c r="D67" s="391">
        <v>0</v>
      </c>
      <c r="E67" s="391">
        <v>0</v>
      </c>
      <c r="F67" s="391">
        <v>0</v>
      </c>
      <c r="G67" s="391">
        <v>0</v>
      </c>
      <c r="H67" s="391">
        <v>0</v>
      </c>
      <c r="I67" s="391">
        <v>0</v>
      </c>
      <c r="J67" s="391">
        <v>0</v>
      </c>
      <c r="K67" s="391">
        <f t="shared" si="6"/>
        <v>0</v>
      </c>
      <c r="L67" s="461"/>
      <c r="M67" s="461"/>
      <c r="N67" s="461"/>
      <c r="O67" s="461"/>
      <c r="P67" s="461"/>
      <c r="Q67" s="461"/>
      <c r="R67" s="461"/>
      <c r="S67" s="461">
        <f t="shared" si="7"/>
        <v>0</v>
      </c>
      <c r="T67" s="769">
        <f t="shared" si="45"/>
        <v>0</v>
      </c>
      <c r="U67" s="769"/>
      <c r="V67" s="769">
        <f t="shared" si="46"/>
        <v>0</v>
      </c>
      <c r="W67" s="769">
        <f t="shared" si="47"/>
        <v>0</v>
      </c>
      <c r="X67" s="769"/>
      <c r="Y67" s="769">
        <f t="shared" si="48"/>
        <v>0</v>
      </c>
      <c r="Z67" s="769">
        <f t="shared" si="49"/>
        <v>0</v>
      </c>
      <c r="AA67" s="769">
        <f t="shared" si="50"/>
        <v>0</v>
      </c>
      <c r="AB67" s="769">
        <f t="shared" si="51"/>
        <v>0</v>
      </c>
      <c r="AC67" s="769"/>
      <c r="AD67" s="769">
        <f t="shared" si="2"/>
        <v>0</v>
      </c>
      <c r="AE67" s="670"/>
      <c r="AF67" s="670"/>
      <c r="AG67" s="460"/>
      <c r="AH67" s="460"/>
      <c r="AI67" s="460"/>
      <c r="AJ67" s="460"/>
      <c r="AK67" s="460"/>
      <c r="AL67" s="460"/>
      <c r="AM67" s="460"/>
      <c r="AN67" s="460">
        <f t="shared" si="8"/>
        <v>0</v>
      </c>
      <c r="AO67" s="460"/>
      <c r="AP67" s="460"/>
      <c r="AQ67" s="460"/>
      <c r="AR67" s="460"/>
      <c r="AS67" s="460"/>
      <c r="AT67" s="460"/>
      <c r="AU67" s="460"/>
      <c r="AV67" s="460">
        <f t="shared" si="9"/>
        <v>0</v>
      </c>
      <c r="AW67" s="843"/>
      <c r="AX67" s="843"/>
      <c r="AY67" s="843"/>
      <c r="AZ67" s="843"/>
      <c r="BA67" s="843"/>
      <c r="BB67" s="843"/>
      <c r="BC67" s="843"/>
      <c r="BD67" s="843"/>
      <c r="BE67" s="843"/>
      <c r="BF67" s="843"/>
      <c r="BG67" s="843"/>
      <c r="BH67" s="1242">
        <f t="shared" si="5"/>
        <v>0</v>
      </c>
      <c r="BI67" s="1792"/>
      <c r="BJ67" s="1792"/>
      <c r="BK67" s="1792"/>
      <c r="BL67" s="1792"/>
      <c r="BM67" s="1792"/>
      <c r="BN67" s="1792"/>
      <c r="BO67" s="1792"/>
      <c r="BP67" s="1792"/>
      <c r="BQ67" s="1886"/>
      <c r="BR67" s="1886"/>
      <c r="BS67" s="1886"/>
      <c r="BT67" s="1886"/>
      <c r="BU67" s="1886"/>
      <c r="BV67" s="1886"/>
      <c r="BW67" s="1886"/>
      <c r="BX67" s="1886">
        <f t="shared" si="10"/>
        <v>0</v>
      </c>
      <c r="BY67" s="639"/>
      <c r="BZ67" s="637"/>
    </row>
    <row r="68" spans="1:78" ht="12.75" hidden="1" customHeight="1">
      <c r="A68" s="2174"/>
      <c r="B68" s="2175"/>
      <c r="C68" s="385"/>
      <c r="D68" s="391">
        <v>0</v>
      </c>
      <c r="E68" s="391">
        <v>0</v>
      </c>
      <c r="F68" s="391">
        <v>0</v>
      </c>
      <c r="G68" s="391">
        <v>0</v>
      </c>
      <c r="H68" s="391">
        <v>0</v>
      </c>
      <c r="I68" s="391">
        <v>0</v>
      </c>
      <c r="J68" s="391">
        <v>0</v>
      </c>
      <c r="K68" s="391">
        <f t="shared" si="6"/>
        <v>0</v>
      </c>
      <c r="L68" s="461"/>
      <c r="M68" s="461"/>
      <c r="N68" s="461"/>
      <c r="O68" s="461"/>
      <c r="P68" s="461"/>
      <c r="Q68" s="461"/>
      <c r="R68" s="461"/>
      <c r="S68" s="461">
        <f t="shared" si="7"/>
        <v>0</v>
      </c>
      <c r="T68" s="769">
        <f t="shared" si="45"/>
        <v>0</v>
      </c>
      <c r="U68" s="769"/>
      <c r="V68" s="769">
        <f t="shared" si="46"/>
        <v>0</v>
      </c>
      <c r="W68" s="769">
        <f t="shared" si="47"/>
        <v>0</v>
      </c>
      <c r="X68" s="769"/>
      <c r="Y68" s="769">
        <f t="shared" si="48"/>
        <v>0</v>
      </c>
      <c r="Z68" s="769">
        <f t="shared" si="49"/>
        <v>0</v>
      </c>
      <c r="AA68" s="769">
        <f t="shared" si="50"/>
        <v>0</v>
      </c>
      <c r="AB68" s="769">
        <f t="shared" si="51"/>
        <v>0</v>
      </c>
      <c r="AC68" s="769"/>
      <c r="AD68" s="769">
        <f t="shared" si="2"/>
        <v>0</v>
      </c>
      <c r="AE68" s="670"/>
      <c r="AF68" s="670"/>
      <c r="AG68" s="460"/>
      <c r="AH68" s="460"/>
      <c r="AI68" s="460"/>
      <c r="AJ68" s="460"/>
      <c r="AK68" s="460"/>
      <c r="AL68" s="460"/>
      <c r="AM68" s="460"/>
      <c r="AN68" s="460">
        <f t="shared" si="8"/>
        <v>0</v>
      </c>
      <c r="AO68" s="460"/>
      <c r="AP68" s="460"/>
      <c r="AQ68" s="460"/>
      <c r="AR68" s="460"/>
      <c r="AS68" s="460"/>
      <c r="AT68" s="460"/>
      <c r="AU68" s="460"/>
      <c r="AV68" s="460">
        <f t="shared" si="9"/>
        <v>0</v>
      </c>
      <c r="AW68" s="843"/>
      <c r="AX68" s="843"/>
      <c r="AY68" s="843"/>
      <c r="AZ68" s="843"/>
      <c r="BA68" s="843"/>
      <c r="BB68" s="843"/>
      <c r="BC68" s="843"/>
      <c r="BD68" s="843"/>
      <c r="BE68" s="843"/>
      <c r="BF68" s="843"/>
      <c r="BG68" s="843"/>
      <c r="BH68" s="1242">
        <f t="shared" si="5"/>
        <v>0</v>
      </c>
      <c r="BI68" s="1792"/>
      <c r="BJ68" s="1792"/>
      <c r="BK68" s="1792"/>
      <c r="BL68" s="1792"/>
      <c r="BM68" s="1792"/>
      <c r="BN68" s="1792"/>
      <c r="BO68" s="1792"/>
      <c r="BP68" s="1792"/>
      <c r="BQ68" s="1886"/>
      <c r="BR68" s="1886"/>
      <c r="BS68" s="1886"/>
      <c r="BT68" s="1886"/>
      <c r="BU68" s="1886"/>
      <c r="BV68" s="1886"/>
      <c r="BW68" s="1886"/>
      <c r="BX68" s="1886">
        <f t="shared" si="10"/>
        <v>0</v>
      </c>
      <c r="BY68" s="639"/>
      <c r="BZ68" s="637"/>
    </row>
    <row r="69" spans="1:78" ht="12.75" hidden="1" customHeight="1">
      <c r="A69" s="2174"/>
      <c r="B69" s="2175"/>
      <c r="C69" s="385"/>
      <c r="D69" s="391">
        <v>0</v>
      </c>
      <c r="E69" s="391">
        <v>0</v>
      </c>
      <c r="F69" s="391">
        <v>0</v>
      </c>
      <c r="G69" s="391">
        <v>0</v>
      </c>
      <c r="H69" s="391">
        <v>0</v>
      </c>
      <c r="I69" s="391">
        <v>0</v>
      </c>
      <c r="J69" s="391">
        <v>0</v>
      </c>
      <c r="K69" s="391">
        <f t="shared" si="6"/>
        <v>0</v>
      </c>
      <c r="L69" s="461"/>
      <c r="M69" s="461"/>
      <c r="N69" s="461"/>
      <c r="O69" s="461"/>
      <c r="P69" s="461"/>
      <c r="Q69" s="461"/>
      <c r="R69" s="461"/>
      <c r="S69" s="461">
        <f t="shared" si="7"/>
        <v>0</v>
      </c>
      <c r="T69" s="769">
        <f t="shared" si="45"/>
        <v>0</v>
      </c>
      <c r="U69" s="769"/>
      <c r="V69" s="769">
        <f t="shared" si="46"/>
        <v>0</v>
      </c>
      <c r="W69" s="769">
        <f t="shared" si="47"/>
        <v>0</v>
      </c>
      <c r="X69" s="769"/>
      <c r="Y69" s="769">
        <f t="shared" si="48"/>
        <v>0</v>
      </c>
      <c r="Z69" s="769">
        <f t="shared" si="49"/>
        <v>0</v>
      </c>
      <c r="AA69" s="769">
        <f t="shared" si="50"/>
        <v>0</v>
      </c>
      <c r="AB69" s="769">
        <f t="shared" si="51"/>
        <v>0</v>
      </c>
      <c r="AC69" s="769"/>
      <c r="AD69" s="769">
        <f t="shared" si="2"/>
        <v>0</v>
      </c>
      <c r="AE69" s="670"/>
      <c r="AF69" s="670"/>
      <c r="AG69" s="460"/>
      <c r="AH69" s="460"/>
      <c r="AI69" s="460"/>
      <c r="AJ69" s="460"/>
      <c r="AK69" s="460"/>
      <c r="AL69" s="460"/>
      <c r="AM69" s="460"/>
      <c r="AN69" s="460">
        <f t="shared" si="8"/>
        <v>0</v>
      </c>
      <c r="AO69" s="460"/>
      <c r="AP69" s="460"/>
      <c r="AQ69" s="460"/>
      <c r="AR69" s="460"/>
      <c r="AS69" s="460"/>
      <c r="AT69" s="460"/>
      <c r="AU69" s="460"/>
      <c r="AV69" s="460">
        <f t="shared" si="9"/>
        <v>0</v>
      </c>
      <c r="AW69" s="843"/>
      <c r="AX69" s="843"/>
      <c r="AY69" s="843"/>
      <c r="AZ69" s="843"/>
      <c r="BA69" s="843"/>
      <c r="BB69" s="843"/>
      <c r="BC69" s="843"/>
      <c r="BD69" s="843"/>
      <c r="BE69" s="843"/>
      <c r="BF69" s="843"/>
      <c r="BG69" s="843"/>
      <c r="BH69" s="1242">
        <f t="shared" si="5"/>
        <v>0</v>
      </c>
      <c r="BI69" s="1792"/>
      <c r="BJ69" s="1792"/>
      <c r="BK69" s="1792"/>
      <c r="BL69" s="1792"/>
      <c r="BM69" s="1792"/>
      <c r="BN69" s="1792"/>
      <c r="BO69" s="1792"/>
      <c r="BP69" s="1792"/>
      <c r="BQ69" s="1886"/>
      <c r="BR69" s="1886"/>
      <c r="BS69" s="1886"/>
      <c r="BT69" s="1886"/>
      <c r="BU69" s="1886"/>
      <c r="BV69" s="1886"/>
      <c r="BW69" s="1886"/>
      <c r="BX69" s="1886">
        <f t="shared" si="10"/>
        <v>0</v>
      </c>
      <c r="BY69" s="639"/>
      <c r="BZ69" s="637"/>
    </row>
    <row r="70" spans="1:78" ht="12.75" hidden="1" customHeight="1">
      <c r="A70" s="2174"/>
      <c r="B70" s="2175"/>
      <c r="C70" s="385"/>
      <c r="D70" s="391">
        <v>0</v>
      </c>
      <c r="E70" s="391">
        <v>0</v>
      </c>
      <c r="F70" s="391">
        <v>0</v>
      </c>
      <c r="G70" s="391">
        <v>0</v>
      </c>
      <c r="H70" s="391">
        <v>0</v>
      </c>
      <c r="I70" s="391">
        <v>0</v>
      </c>
      <c r="J70" s="391">
        <v>0</v>
      </c>
      <c r="K70" s="391">
        <f t="shared" si="6"/>
        <v>0</v>
      </c>
      <c r="L70" s="461"/>
      <c r="M70" s="461"/>
      <c r="N70" s="461"/>
      <c r="O70" s="461"/>
      <c r="P70" s="461"/>
      <c r="Q70" s="461"/>
      <c r="R70" s="461"/>
      <c r="S70" s="461">
        <f t="shared" si="7"/>
        <v>0</v>
      </c>
      <c r="T70" s="769">
        <f t="shared" si="45"/>
        <v>0</v>
      </c>
      <c r="U70" s="769"/>
      <c r="V70" s="769">
        <f t="shared" si="46"/>
        <v>0</v>
      </c>
      <c r="W70" s="769">
        <f t="shared" si="47"/>
        <v>0</v>
      </c>
      <c r="X70" s="769"/>
      <c r="Y70" s="769">
        <f t="shared" si="48"/>
        <v>0</v>
      </c>
      <c r="Z70" s="769">
        <f t="shared" si="49"/>
        <v>0</v>
      </c>
      <c r="AA70" s="769">
        <f t="shared" si="50"/>
        <v>0</v>
      </c>
      <c r="AB70" s="769">
        <f t="shared" si="51"/>
        <v>0</v>
      </c>
      <c r="AC70" s="769"/>
      <c r="AD70" s="769">
        <f t="shared" si="2"/>
        <v>0</v>
      </c>
      <c r="AE70" s="670"/>
      <c r="AF70" s="670"/>
      <c r="AG70" s="460"/>
      <c r="AH70" s="460"/>
      <c r="AI70" s="460"/>
      <c r="AJ70" s="460"/>
      <c r="AK70" s="460"/>
      <c r="AL70" s="460"/>
      <c r="AM70" s="460"/>
      <c r="AN70" s="460">
        <f t="shared" si="8"/>
        <v>0</v>
      </c>
      <c r="AO70" s="460"/>
      <c r="AP70" s="460"/>
      <c r="AQ70" s="460"/>
      <c r="AR70" s="460"/>
      <c r="AS70" s="460"/>
      <c r="AT70" s="460"/>
      <c r="AU70" s="460"/>
      <c r="AV70" s="460">
        <f t="shared" si="9"/>
        <v>0</v>
      </c>
      <c r="AW70" s="843"/>
      <c r="AX70" s="843"/>
      <c r="AY70" s="843"/>
      <c r="AZ70" s="843"/>
      <c r="BA70" s="843"/>
      <c r="BB70" s="843"/>
      <c r="BC70" s="843"/>
      <c r="BD70" s="843"/>
      <c r="BE70" s="843"/>
      <c r="BF70" s="843"/>
      <c r="BG70" s="843"/>
      <c r="BH70" s="1242">
        <f t="shared" si="5"/>
        <v>0</v>
      </c>
      <c r="BI70" s="1792"/>
      <c r="BJ70" s="1792"/>
      <c r="BK70" s="1792"/>
      <c r="BL70" s="1792"/>
      <c r="BM70" s="1792"/>
      <c r="BN70" s="1792"/>
      <c r="BO70" s="1792"/>
      <c r="BP70" s="1792"/>
      <c r="BQ70" s="1886"/>
      <c r="BR70" s="1886"/>
      <c r="BS70" s="1886"/>
      <c r="BT70" s="1886"/>
      <c r="BU70" s="1886"/>
      <c r="BV70" s="1886"/>
      <c r="BW70" s="1886"/>
      <c r="BX70" s="1886">
        <f t="shared" si="10"/>
        <v>0</v>
      </c>
      <c r="BY70" s="639"/>
      <c r="BZ70" s="637"/>
    </row>
    <row r="71" spans="1:78" ht="12.75" hidden="1" customHeight="1">
      <c r="A71" s="2174"/>
      <c r="B71" s="2175"/>
      <c r="C71" s="385"/>
      <c r="D71" s="391">
        <v>0</v>
      </c>
      <c r="E71" s="391">
        <v>0</v>
      </c>
      <c r="F71" s="391">
        <v>0</v>
      </c>
      <c r="G71" s="391">
        <v>0</v>
      </c>
      <c r="H71" s="391">
        <v>0</v>
      </c>
      <c r="I71" s="391">
        <v>0</v>
      </c>
      <c r="J71" s="391">
        <v>0</v>
      </c>
      <c r="K71" s="391">
        <f t="shared" si="6"/>
        <v>0</v>
      </c>
      <c r="L71" s="461"/>
      <c r="M71" s="461"/>
      <c r="N71" s="461"/>
      <c r="O71" s="461"/>
      <c r="P71" s="461"/>
      <c r="Q71" s="461"/>
      <c r="R71" s="461"/>
      <c r="S71" s="461">
        <f t="shared" si="7"/>
        <v>0</v>
      </c>
      <c r="T71" s="769">
        <f t="shared" si="45"/>
        <v>0</v>
      </c>
      <c r="U71" s="769"/>
      <c r="V71" s="769">
        <f t="shared" si="46"/>
        <v>0</v>
      </c>
      <c r="W71" s="769">
        <f t="shared" si="47"/>
        <v>0</v>
      </c>
      <c r="X71" s="769"/>
      <c r="Y71" s="769">
        <f t="shared" si="48"/>
        <v>0</v>
      </c>
      <c r="Z71" s="769">
        <f t="shared" si="49"/>
        <v>0</v>
      </c>
      <c r="AA71" s="769">
        <f t="shared" si="50"/>
        <v>0</v>
      </c>
      <c r="AB71" s="769">
        <f t="shared" si="51"/>
        <v>0</v>
      </c>
      <c r="AC71" s="769"/>
      <c r="AD71" s="769">
        <f t="shared" si="2"/>
        <v>0</v>
      </c>
      <c r="AE71" s="670"/>
      <c r="AF71" s="670"/>
      <c r="AG71" s="460"/>
      <c r="AH71" s="460"/>
      <c r="AI71" s="460"/>
      <c r="AJ71" s="460"/>
      <c r="AK71" s="460"/>
      <c r="AL71" s="460"/>
      <c r="AM71" s="460"/>
      <c r="AN71" s="460">
        <f t="shared" si="8"/>
        <v>0</v>
      </c>
      <c r="AO71" s="460"/>
      <c r="AP71" s="460"/>
      <c r="AQ71" s="460"/>
      <c r="AR71" s="460"/>
      <c r="AS71" s="460"/>
      <c r="AT71" s="460"/>
      <c r="AU71" s="460"/>
      <c r="AV71" s="460">
        <f t="shared" si="9"/>
        <v>0</v>
      </c>
      <c r="AW71" s="843"/>
      <c r="AX71" s="843"/>
      <c r="AY71" s="843"/>
      <c r="AZ71" s="843"/>
      <c r="BA71" s="843"/>
      <c r="BB71" s="843"/>
      <c r="BC71" s="843"/>
      <c r="BD71" s="843"/>
      <c r="BE71" s="843"/>
      <c r="BF71" s="843"/>
      <c r="BG71" s="843"/>
      <c r="BH71" s="1242">
        <f t="shared" si="5"/>
        <v>0</v>
      </c>
      <c r="BI71" s="1792"/>
      <c r="BJ71" s="1792"/>
      <c r="BK71" s="1792"/>
      <c r="BL71" s="1792"/>
      <c r="BM71" s="1792"/>
      <c r="BN71" s="1792"/>
      <c r="BO71" s="1792"/>
      <c r="BP71" s="1792"/>
      <c r="BQ71" s="1886"/>
      <c r="BR71" s="1886"/>
      <c r="BS71" s="1886"/>
      <c r="BT71" s="1886"/>
      <c r="BU71" s="1886"/>
      <c r="BV71" s="1886"/>
      <c r="BW71" s="1886"/>
      <c r="BX71" s="1886">
        <f t="shared" si="10"/>
        <v>0</v>
      </c>
      <c r="BY71" s="639"/>
      <c r="BZ71" s="637"/>
    </row>
    <row r="72" spans="1:78" ht="12.75" hidden="1" customHeight="1">
      <c r="A72" s="2174"/>
      <c r="B72" s="2175"/>
      <c r="C72" s="385"/>
      <c r="D72" s="391">
        <v>0</v>
      </c>
      <c r="E72" s="391">
        <v>0</v>
      </c>
      <c r="F72" s="391">
        <v>0</v>
      </c>
      <c r="G72" s="391">
        <v>0</v>
      </c>
      <c r="H72" s="391">
        <v>0</v>
      </c>
      <c r="I72" s="391">
        <v>0</v>
      </c>
      <c r="J72" s="391">
        <v>0</v>
      </c>
      <c r="K72" s="391">
        <f t="shared" si="6"/>
        <v>0</v>
      </c>
      <c r="L72" s="461"/>
      <c r="M72" s="461"/>
      <c r="N72" s="461"/>
      <c r="O72" s="461"/>
      <c r="P72" s="461"/>
      <c r="Q72" s="461"/>
      <c r="R72" s="461"/>
      <c r="S72" s="461">
        <f t="shared" si="7"/>
        <v>0</v>
      </c>
      <c r="T72" s="769">
        <f t="shared" si="45"/>
        <v>0</v>
      </c>
      <c r="U72" s="769"/>
      <c r="V72" s="769">
        <f t="shared" si="46"/>
        <v>0</v>
      </c>
      <c r="W72" s="769">
        <f t="shared" si="47"/>
        <v>0</v>
      </c>
      <c r="X72" s="769"/>
      <c r="Y72" s="769">
        <f t="shared" si="48"/>
        <v>0</v>
      </c>
      <c r="Z72" s="769">
        <f t="shared" si="49"/>
        <v>0</v>
      </c>
      <c r="AA72" s="769">
        <f t="shared" si="50"/>
        <v>0</v>
      </c>
      <c r="AB72" s="769">
        <f t="shared" si="51"/>
        <v>0</v>
      </c>
      <c r="AC72" s="769"/>
      <c r="AD72" s="769">
        <f t="shared" si="2"/>
        <v>0</v>
      </c>
      <c r="AE72" s="670"/>
      <c r="AF72" s="670"/>
      <c r="AG72" s="460"/>
      <c r="AH72" s="460"/>
      <c r="AI72" s="460"/>
      <c r="AJ72" s="460"/>
      <c r="AK72" s="460"/>
      <c r="AL72" s="460"/>
      <c r="AM72" s="460"/>
      <c r="AN72" s="460">
        <f t="shared" si="8"/>
        <v>0</v>
      </c>
      <c r="AO72" s="460"/>
      <c r="AP72" s="460"/>
      <c r="AQ72" s="460"/>
      <c r="AR72" s="460"/>
      <c r="AS72" s="460"/>
      <c r="AT72" s="460"/>
      <c r="AU72" s="460"/>
      <c r="AV72" s="460">
        <f t="shared" si="9"/>
        <v>0</v>
      </c>
      <c r="AW72" s="843"/>
      <c r="AX72" s="843"/>
      <c r="AY72" s="843"/>
      <c r="AZ72" s="843"/>
      <c r="BA72" s="843"/>
      <c r="BB72" s="843"/>
      <c r="BC72" s="843"/>
      <c r="BD72" s="843"/>
      <c r="BE72" s="843"/>
      <c r="BF72" s="843"/>
      <c r="BG72" s="843"/>
      <c r="BH72" s="1242">
        <f t="shared" si="5"/>
        <v>0</v>
      </c>
      <c r="BI72" s="1792"/>
      <c r="BJ72" s="1792"/>
      <c r="BK72" s="1792"/>
      <c r="BL72" s="1792"/>
      <c r="BM72" s="1792"/>
      <c r="BN72" s="1792"/>
      <c r="BO72" s="1792"/>
      <c r="BP72" s="1792"/>
      <c r="BQ72" s="1886"/>
      <c r="BR72" s="1886"/>
      <c r="BS72" s="1886"/>
      <c r="BT72" s="1886"/>
      <c r="BU72" s="1886"/>
      <c r="BV72" s="1886"/>
      <c r="BW72" s="1886"/>
      <c r="BX72" s="1886">
        <f t="shared" si="10"/>
        <v>0</v>
      </c>
      <c r="BY72" s="639"/>
      <c r="BZ72" s="637"/>
    </row>
    <row r="73" spans="1:78" ht="12.75" hidden="1" customHeight="1">
      <c r="A73" s="2174"/>
      <c r="B73" s="2175"/>
      <c r="C73" s="385"/>
      <c r="D73" s="391">
        <v>0</v>
      </c>
      <c r="E73" s="391">
        <v>0</v>
      </c>
      <c r="F73" s="391">
        <v>0</v>
      </c>
      <c r="G73" s="391">
        <v>0</v>
      </c>
      <c r="H73" s="391">
        <v>0</v>
      </c>
      <c r="I73" s="391">
        <v>0</v>
      </c>
      <c r="J73" s="391">
        <v>0</v>
      </c>
      <c r="K73" s="391">
        <f t="shared" si="6"/>
        <v>0</v>
      </c>
      <c r="L73" s="461"/>
      <c r="M73" s="461"/>
      <c r="N73" s="461"/>
      <c r="O73" s="461"/>
      <c r="P73" s="461"/>
      <c r="Q73" s="461"/>
      <c r="R73" s="461"/>
      <c r="S73" s="461">
        <f t="shared" si="7"/>
        <v>0</v>
      </c>
      <c r="T73" s="769">
        <f t="shared" si="45"/>
        <v>0</v>
      </c>
      <c r="U73" s="769"/>
      <c r="V73" s="769">
        <f t="shared" si="46"/>
        <v>0</v>
      </c>
      <c r="W73" s="769">
        <f t="shared" si="47"/>
        <v>0</v>
      </c>
      <c r="X73" s="769"/>
      <c r="Y73" s="769">
        <f t="shared" si="48"/>
        <v>0</v>
      </c>
      <c r="Z73" s="769">
        <f t="shared" si="49"/>
        <v>0</v>
      </c>
      <c r="AA73" s="769">
        <f t="shared" si="50"/>
        <v>0</v>
      </c>
      <c r="AB73" s="769">
        <f t="shared" si="51"/>
        <v>0</v>
      </c>
      <c r="AC73" s="769"/>
      <c r="AD73" s="769">
        <f t="shared" si="2"/>
        <v>0</v>
      </c>
      <c r="AE73" s="670"/>
      <c r="AF73" s="670"/>
      <c r="AG73" s="460"/>
      <c r="AH73" s="460"/>
      <c r="AI73" s="460"/>
      <c r="AJ73" s="460"/>
      <c r="AK73" s="460"/>
      <c r="AL73" s="460"/>
      <c r="AM73" s="460"/>
      <c r="AN73" s="460">
        <f t="shared" si="8"/>
        <v>0</v>
      </c>
      <c r="AO73" s="460"/>
      <c r="AP73" s="460"/>
      <c r="AQ73" s="460"/>
      <c r="AR73" s="460"/>
      <c r="AS73" s="460"/>
      <c r="AT73" s="460"/>
      <c r="AU73" s="460"/>
      <c r="AV73" s="460">
        <f t="shared" si="9"/>
        <v>0</v>
      </c>
      <c r="AW73" s="843"/>
      <c r="AX73" s="843"/>
      <c r="AY73" s="843"/>
      <c r="AZ73" s="843"/>
      <c r="BA73" s="843"/>
      <c r="BB73" s="843"/>
      <c r="BC73" s="843"/>
      <c r="BD73" s="843"/>
      <c r="BE73" s="843"/>
      <c r="BF73" s="843"/>
      <c r="BG73" s="843"/>
      <c r="BH73" s="1242">
        <f t="shared" si="5"/>
        <v>0</v>
      </c>
      <c r="BI73" s="1792"/>
      <c r="BJ73" s="1792"/>
      <c r="BK73" s="1792"/>
      <c r="BL73" s="1792"/>
      <c r="BM73" s="1792"/>
      <c r="BN73" s="1792"/>
      <c r="BO73" s="1792"/>
      <c r="BP73" s="1792"/>
      <c r="BQ73" s="1886"/>
      <c r="BR73" s="1886"/>
      <c r="BS73" s="1886"/>
      <c r="BT73" s="1886"/>
      <c r="BU73" s="1886"/>
      <c r="BV73" s="1886"/>
      <c r="BW73" s="1886"/>
      <c r="BX73" s="1886">
        <f t="shared" si="10"/>
        <v>0</v>
      </c>
      <c r="BY73" s="639"/>
      <c r="BZ73" s="637"/>
    </row>
    <row r="74" spans="1:78" ht="12.75" hidden="1" customHeight="1">
      <c r="A74" s="2174"/>
      <c r="B74" s="2175"/>
      <c r="C74" s="385"/>
      <c r="D74" s="391">
        <v>0</v>
      </c>
      <c r="E74" s="391">
        <v>0</v>
      </c>
      <c r="F74" s="391">
        <v>0</v>
      </c>
      <c r="G74" s="391">
        <v>0</v>
      </c>
      <c r="H74" s="391">
        <v>0</v>
      </c>
      <c r="I74" s="391">
        <v>0</v>
      </c>
      <c r="J74" s="391">
        <v>0</v>
      </c>
      <c r="K74" s="391">
        <f t="shared" si="6"/>
        <v>0</v>
      </c>
      <c r="L74" s="461"/>
      <c r="M74" s="461"/>
      <c r="N74" s="461"/>
      <c r="O74" s="461"/>
      <c r="P74" s="461"/>
      <c r="Q74" s="461"/>
      <c r="R74" s="461"/>
      <c r="S74" s="461">
        <f t="shared" si="7"/>
        <v>0</v>
      </c>
      <c r="T74" s="769">
        <f t="shared" si="45"/>
        <v>0</v>
      </c>
      <c r="U74" s="769"/>
      <c r="V74" s="769">
        <f t="shared" si="46"/>
        <v>0</v>
      </c>
      <c r="W74" s="769">
        <f t="shared" si="47"/>
        <v>0</v>
      </c>
      <c r="X74" s="769"/>
      <c r="Y74" s="769">
        <f t="shared" si="48"/>
        <v>0</v>
      </c>
      <c r="Z74" s="769">
        <f t="shared" si="49"/>
        <v>0</v>
      </c>
      <c r="AA74" s="769">
        <f t="shared" si="50"/>
        <v>0</v>
      </c>
      <c r="AB74" s="769">
        <f t="shared" si="51"/>
        <v>0</v>
      </c>
      <c r="AC74" s="769"/>
      <c r="AD74" s="769">
        <f t="shared" ref="AD74:AD137" si="52">SUM(W74:AB74)</f>
        <v>0</v>
      </c>
      <c r="AE74" s="670"/>
      <c r="AF74" s="670"/>
      <c r="AG74" s="460"/>
      <c r="AH74" s="460"/>
      <c r="AI74" s="460"/>
      <c r="AJ74" s="460"/>
      <c r="AK74" s="460"/>
      <c r="AL74" s="460"/>
      <c r="AM74" s="460"/>
      <c r="AN74" s="460">
        <f t="shared" si="8"/>
        <v>0</v>
      </c>
      <c r="AO74" s="460"/>
      <c r="AP74" s="460"/>
      <c r="AQ74" s="460"/>
      <c r="AR74" s="460"/>
      <c r="AS74" s="460"/>
      <c r="AT74" s="460"/>
      <c r="AU74" s="460"/>
      <c r="AV74" s="460">
        <f t="shared" si="9"/>
        <v>0</v>
      </c>
      <c r="AW74" s="843"/>
      <c r="AX74" s="843"/>
      <c r="AY74" s="843"/>
      <c r="AZ74" s="843"/>
      <c r="BA74" s="843"/>
      <c r="BB74" s="843"/>
      <c r="BC74" s="843"/>
      <c r="BD74" s="843"/>
      <c r="BE74" s="843"/>
      <c r="BF74" s="843"/>
      <c r="BG74" s="843"/>
      <c r="BH74" s="1242">
        <f t="shared" ref="BH74:BH137" si="53">SUM(BB74:BG74)</f>
        <v>0</v>
      </c>
      <c r="BI74" s="1792"/>
      <c r="BJ74" s="1792"/>
      <c r="BK74" s="1792"/>
      <c r="BL74" s="1792"/>
      <c r="BM74" s="1792"/>
      <c r="BN74" s="1792"/>
      <c r="BO74" s="1792"/>
      <c r="BP74" s="1792"/>
      <c r="BQ74" s="1886"/>
      <c r="BR74" s="1886"/>
      <c r="BS74" s="1886"/>
      <c r="BT74" s="1886"/>
      <c r="BU74" s="1886"/>
      <c r="BV74" s="1886"/>
      <c r="BW74" s="1886"/>
      <c r="BX74" s="1886">
        <f t="shared" si="10"/>
        <v>0</v>
      </c>
      <c r="BY74" s="639"/>
      <c r="BZ74" s="637"/>
    </row>
    <row r="75" spans="1:78" ht="12.75" hidden="1" customHeight="1">
      <c r="A75" s="2176"/>
      <c r="B75" s="2177"/>
      <c r="C75" s="401"/>
      <c r="D75" s="440">
        <v>0</v>
      </c>
      <c r="E75" s="378">
        <v>0</v>
      </c>
      <c r="F75" s="378">
        <v>0</v>
      </c>
      <c r="G75" s="378">
        <v>0</v>
      </c>
      <c r="H75" s="378">
        <v>0</v>
      </c>
      <c r="I75" s="378">
        <v>0</v>
      </c>
      <c r="J75" s="378">
        <v>0</v>
      </c>
      <c r="K75" s="378">
        <f t="shared" ref="K75:K138" si="54">SUM(F75:J75)</f>
        <v>0</v>
      </c>
      <c r="L75" s="442"/>
      <c r="M75" s="381"/>
      <c r="N75" s="381"/>
      <c r="O75" s="381"/>
      <c r="P75" s="381"/>
      <c r="Q75" s="381"/>
      <c r="R75" s="381"/>
      <c r="S75" s="381">
        <f t="shared" ref="S75:S138" si="55">SUM(N75:R75)</f>
        <v>0</v>
      </c>
      <c r="T75" s="789">
        <f t="shared" si="45"/>
        <v>0</v>
      </c>
      <c r="U75" s="789"/>
      <c r="V75" s="790">
        <f t="shared" si="46"/>
        <v>0</v>
      </c>
      <c r="W75" s="765">
        <f t="shared" si="47"/>
        <v>0</v>
      </c>
      <c r="X75" s="765"/>
      <c r="Y75" s="765">
        <f t="shared" si="48"/>
        <v>0</v>
      </c>
      <c r="Z75" s="765">
        <f t="shared" si="49"/>
        <v>0</v>
      </c>
      <c r="AA75" s="765">
        <f t="shared" si="50"/>
        <v>0</v>
      </c>
      <c r="AB75" s="765">
        <f t="shared" si="51"/>
        <v>0</v>
      </c>
      <c r="AC75" s="765"/>
      <c r="AD75" s="765">
        <f t="shared" si="52"/>
        <v>0</v>
      </c>
      <c r="AE75" s="672"/>
      <c r="AF75" s="672"/>
      <c r="AG75" s="493">
        <v>0</v>
      </c>
      <c r="AH75" s="375">
        <v>0</v>
      </c>
      <c r="AI75" s="375">
        <v>0</v>
      </c>
      <c r="AJ75" s="375">
        <v>0</v>
      </c>
      <c r="AK75" s="375">
        <v>0</v>
      </c>
      <c r="AL75" s="375">
        <v>0</v>
      </c>
      <c r="AM75" s="375">
        <v>0</v>
      </c>
      <c r="AN75" s="375">
        <f t="shared" ref="AN75:AN138" si="56">SUM(AI75:AM75)</f>
        <v>0</v>
      </c>
      <c r="AO75" s="493"/>
      <c r="AP75" s="375"/>
      <c r="AQ75" s="375"/>
      <c r="AR75" s="375"/>
      <c r="AS75" s="375"/>
      <c r="AT75" s="375"/>
      <c r="AU75" s="375"/>
      <c r="AV75" s="375">
        <f t="shared" ref="AV75:AV138" si="57">SUM(AQ75:AU75)</f>
        <v>0</v>
      </c>
      <c r="AW75" s="841">
        <f>AG75+AO75</f>
        <v>0</v>
      </c>
      <c r="AX75" s="841"/>
      <c r="AY75" s="841"/>
      <c r="AZ75" s="844">
        <f>AH75+AP75</f>
        <v>0</v>
      </c>
      <c r="BA75" s="844"/>
      <c r="BB75" s="841">
        <f>AI75+AQ75</f>
        <v>0</v>
      </c>
      <c r="BC75" s="841"/>
      <c r="BD75" s="842">
        <f>AJ75+AR75</f>
        <v>0</v>
      </c>
      <c r="BE75" s="842">
        <f>AK75+AS75</f>
        <v>0</v>
      </c>
      <c r="BF75" s="842">
        <f>AL75+AT75</f>
        <v>0</v>
      </c>
      <c r="BG75" s="842">
        <f>AM75+AU75</f>
        <v>0</v>
      </c>
      <c r="BH75" s="1241">
        <f t="shared" si="53"/>
        <v>0</v>
      </c>
      <c r="BI75" s="1793"/>
      <c r="BJ75" s="1793"/>
      <c r="BK75" s="1793"/>
      <c r="BL75" s="1793"/>
      <c r="BM75" s="1793"/>
      <c r="BN75" s="1793"/>
      <c r="BO75" s="1793"/>
      <c r="BP75" s="1793"/>
      <c r="BQ75" s="1901"/>
      <c r="BR75" s="1901"/>
      <c r="BS75" s="1901"/>
      <c r="BT75" s="1901"/>
      <c r="BU75" s="1901"/>
      <c r="BV75" s="1901"/>
      <c r="BW75" s="1901"/>
      <c r="BX75" s="1886">
        <f t="shared" ref="BX75:BX138" si="58">BT75+BU75+BV75+BW75</f>
        <v>0</v>
      </c>
      <c r="BY75" s="639"/>
      <c r="BZ75" s="637"/>
    </row>
    <row r="76" spans="1:78" ht="14.25">
      <c r="A76" s="746"/>
      <c r="B76" s="1006" t="s">
        <v>497</v>
      </c>
      <c r="C76" s="340" t="s">
        <v>503</v>
      </c>
      <c r="D76" s="744">
        <v>0</v>
      </c>
      <c r="E76" s="744">
        <v>5</v>
      </c>
      <c r="F76" s="744">
        <v>346674</v>
      </c>
      <c r="G76" s="744">
        <v>0</v>
      </c>
      <c r="H76" s="744">
        <v>0</v>
      </c>
      <c r="I76" s="744">
        <v>0</v>
      </c>
      <c r="J76" s="744">
        <v>0</v>
      </c>
      <c r="K76" s="744">
        <f t="shared" si="54"/>
        <v>346674</v>
      </c>
      <c r="L76" s="744">
        <f t="shared" ref="L76:R76" si="59">SUM(L77:L86)</f>
        <v>0</v>
      </c>
      <c r="M76" s="744">
        <f t="shared" si="59"/>
        <v>0</v>
      </c>
      <c r="N76" s="744">
        <f t="shared" si="59"/>
        <v>0</v>
      </c>
      <c r="O76" s="744">
        <f t="shared" si="59"/>
        <v>0</v>
      </c>
      <c r="P76" s="744">
        <f t="shared" si="59"/>
        <v>0</v>
      </c>
      <c r="Q76" s="744">
        <f t="shared" si="59"/>
        <v>0</v>
      </c>
      <c r="R76" s="744">
        <f t="shared" si="59"/>
        <v>0</v>
      </c>
      <c r="S76" s="744">
        <f t="shared" si="55"/>
        <v>0</v>
      </c>
      <c r="T76" s="744">
        <f t="shared" ref="T76:AB76" si="60">SUM(T77:T86)</f>
        <v>63.83</v>
      </c>
      <c r="U76" s="744">
        <f t="shared" si="60"/>
        <v>1.5914344519138239</v>
      </c>
      <c r="V76" s="744">
        <f t="shared" si="60"/>
        <v>0</v>
      </c>
      <c r="W76" s="744">
        <f t="shared" si="60"/>
        <v>67814.100000000006</v>
      </c>
      <c r="X76" s="744">
        <f t="shared" si="60"/>
        <v>0</v>
      </c>
      <c r="Y76" s="744">
        <f t="shared" si="60"/>
        <v>200000</v>
      </c>
      <c r="Z76" s="744">
        <f t="shared" si="60"/>
        <v>0</v>
      </c>
      <c r="AA76" s="744">
        <f t="shared" si="60"/>
        <v>0</v>
      </c>
      <c r="AB76" s="744">
        <f t="shared" si="60"/>
        <v>0</v>
      </c>
      <c r="AC76" s="744"/>
      <c r="AD76" s="744">
        <f t="shared" si="52"/>
        <v>267814.09999999998</v>
      </c>
      <c r="AE76" s="746"/>
      <c r="AF76" s="746"/>
      <c r="AG76" s="744">
        <v>0</v>
      </c>
      <c r="AH76" s="744">
        <v>0</v>
      </c>
      <c r="AI76" s="744">
        <v>0</v>
      </c>
      <c r="AJ76" s="744">
        <v>0</v>
      </c>
      <c r="AK76" s="744">
        <v>0</v>
      </c>
      <c r="AL76" s="744">
        <v>0</v>
      </c>
      <c r="AM76" s="744">
        <v>0</v>
      </c>
      <c r="AN76" s="744">
        <f t="shared" si="56"/>
        <v>0</v>
      </c>
      <c r="AO76" s="744">
        <f t="shared" ref="AO76:AU76" si="61">SUM(AO77:AO86)</f>
        <v>0</v>
      </c>
      <c r="AP76" s="744">
        <f t="shared" si="61"/>
        <v>0</v>
      </c>
      <c r="AQ76" s="744">
        <f t="shared" si="61"/>
        <v>0</v>
      </c>
      <c r="AR76" s="744">
        <f t="shared" si="61"/>
        <v>0</v>
      </c>
      <c r="AS76" s="744">
        <f t="shared" si="61"/>
        <v>0</v>
      </c>
      <c r="AT76" s="744">
        <f t="shared" si="61"/>
        <v>0</v>
      </c>
      <c r="AU76" s="744">
        <f t="shared" si="61"/>
        <v>0</v>
      </c>
      <c r="AV76" s="744">
        <f t="shared" si="57"/>
        <v>0</v>
      </c>
      <c r="AW76" s="744">
        <f>SUM(AW77:AW86)</f>
        <v>0</v>
      </c>
      <c r="AX76" s="744"/>
      <c r="AY76" s="744"/>
      <c r="AZ76" s="744">
        <f>SUM(AZ77:AZ86)</f>
        <v>5</v>
      </c>
      <c r="BA76" s="744"/>
      <c r="BB76" s="744">
        <f>SUM(BB77:BB83)</f>
        <v>6344.6</v>
      </c>
      <c r="BC76" s="744">
        <f t="shared" ref="BC76:BH76" si="62">SUM(BC77:BC83)</f>
        <v>0</v>
      </c>
      <c r="BD76" s="744">
        <f t="shared" si="62"/>
        <v>113841.60000000001</v>
      </c>
      <c r="BE76" s="744">
        <f t="shared" si="62"/>
        <v>0</v>
      </c>
      <c r="BF76" s="744">
        <f t="shared" si="62"/>
        <v>0</v>
      </c>
      <c r="BG76" s="744">
        <f t="shared" si="62"/>
        <v>0</v>
      </c>
      <c r="BH76" s="744">
        <f t="shared" si="62"/>
        <v>120186.20000000001</v>
      </c>
      <c r="BI76" s="1238">
        <f>BI77+BI78+BI79+BI80+BI81</f>
        <v>0</v>
      </c>
      <c r="BJ76" s="1238"/>
      <c r="BK76" s="1238"/>
      <c r="BL76" s="1238">
        <f>SUM(BL77:BL83)</f>
        <v>100000</v>
      </c>
      <c r="BM76" s="1238">
        <f>BM77+BM78+BM79+BM80+BM81+BM82</f>
        <v>0</v>
      </c>
      <c r="BN76" s="1238">
        <f>BN77+BN78+BN79+BN80+BN81+BN82</f>
        <v>0</v>
      </c>
      <c r="BO76" s="1238">
        <f>BO77+BO78+BO79+BO80+BO81+BO82</f>
        <v>0</v>
      </c>
      <c r="BP76" s="1238">
        <f t="shared" ref="BP76:BP81" si="63">BL76+BM76+BN76</f>
        <v>100000</v>
      </c>
      <c r="BQ76" s="1238"/>
      <c r="BR76" s="1238"/>
      <c r="BS76" s="1238">
        <f>BS80</f>
        <v>1.7</v>
      </c>
      <c r="BT76" s="1238">
        <f>SUM(BT77:BT83)</f>
        <v>9170</v>
      </c>
      <c r="BU76" s="1238">
        <f>SUM(BU77:BU83)</f>
        <v>0</v>
      </c>
      <c r="BV76" s="1238">
        <f>SUM(BV77:BV83)</f>
        <v>160830</v>
      </c>
      <c r="BW76" s="1238">
        <f>SUM(BW77:BW83)</f>
        <v>0</v>
      </c>
      <c r="BX76" s="1238">
        <f>SUM(BX77:BX83)</f>
        <v>170000</v>
      </c>
      <c r="BY76" s="747"/>
      <c r="BZ76" s="637"/>
    </row>
    <row r="77" spans="1:78" ht="46.9" customHeight="1">
      <c r="A77" s="2178"/>
      <c r="B77" s="466" t="s">
        <v>499</v>
      </c>
      <c r="C77" s="394" t="s">
        <v>77</v>
      </c>
      <c r="D77" s="426">
        <v>0</v>
      </c>
      <c r="E77" s="426">
        <v>0</v>
      </c>
      <c r="F77" s="426">
        <v>0</v>
      </c>
      <c r="G77" s="426">
        <v>0</v>
      </c>
      <c r="H77" s="426">
        <v>0</v>
      </c>
      <c r="I77" s="426">
        <v>0</v>
      </c>
      <c r="J77" s="426">
        <v>0</v>
      </c>
      <c r="K77" s="426">
        <f t="shared" si="54"/>
        <v>0</v>
      </c>
      <c r="L77" s="463"/>
      <c r="M77" s="464"/>
      <c r="N77" s="370"/>
      <c r="O77" s="370"/>
      <c r="P77" s="427"/>
      <c r="Q77" s="427"/>
      <c r="R77" s="427">
        <v>0</v>
      </c>
      <c r="S77" s="427">
        <f t="shared" si="55"/>
        <v>0</v>
      </c>
      <c r="T77" s="778">
        <v>63.83</v>
      </c>
      <c r="U77" s="1274">
        <f>46471/29200.7</f>
        <v>1.5914344519138239</v>
      </c>
      <c r="V77" s="791">
        <f t="shared" ref="V77:V86" si="64">E77+M77</f>
        <v>0</v>
      </c>
      <c r="W77" s="781">
        <v>21038.9</v>
      </c>
      <c r="X77" s="781"/>
      <c r="Y77" s="781">
        <f t="shared" ref="Y77:Y86" si="65">G77+O77</f>
        <v>0</v>
      </c>
      <c r="Z77" s="781">
        <f t="shared" ref="Z77:Z86" si="66">H77+P77</f>
        <v>0</v>
      </c>
      <c r="AA77" s="781">
        <f t="shared" ref="AA77:AA86" si="67">I77+Q77</f>
        <v>0</v>
      </c>
      <c r="AB77" s="781">
        <f t="shared" ref="AB77:AB86" si="68">J77+R77</f>
        <v>0</v>
      </c>
      <c r="AC77" s="781"/>
      <c r="AD77" s="781">
        <f t="shared" si="52"/>
        <v>21038.9</v>
      </c>
      <c r="AE77" s="674"/>
      <c r="AF77" s="674"/>
      <c r="AG77" s="482">
        <v>0</v>
      </c>
      <c r="AH77" s="482">
        <v>0</v>
      </c>
      <c r="AI77" s="482">
        <v>0</v>
      </c>
      <c r="AJ77" s="482">
        <v>0</v>
      </c>
      <c r="AK77" s="468">
        <v>0</v>
      </c>
      <c r="AL77" s="468">
        <v>0</v>
      </c>
      <c r="AM77" s="482">
        <v>0</v>
      </c>
      <c r="AN77" s="482">
        <f t="shared" si="56"/>
        <v>0</v>
      </c>
      <c r="AO77" s="482"/>
      <c r="AP77" s="482"/>
      <c r="AQ77" s="482"/>
      <c r="AR77" s="482"/>
      <c r="AS77" s="468"/>
      <c r="AT77" s="468"/>
      <c r="AU77" s="482">
        <v>0</v>
      </c>
      <c r="AV77" s="482">
        <f t="shared" si="57"/>
        <v>0</v>
      </c>
      <c r="AW77" s="853">
        <f>AG77+AO77</f>
        <v>0</v>
      </c>
      <c r="AX77" s="853"/>
      <c r="AY77" s="853"/>
      <c r="AZ77" s="853">
        <f>AH77+AP77</f>
        <v>0</v>
      </c>
      <c r="BA77" s="853"/>
      <c r="BB77" s="853">
        <v>100</v>
      </c>
      <c r="BC77" s="853"/>
      <c r="BD77" s="853">
        <f t="shared" ref="BD77:BG80" si="69">AJ77+AR77</f>
        <v>0</v>
      </c>
      <c r="BE77" s="854">
        <f t="shared" si="69"/>
        <v>0</v>
      </c>
      <c r="BF77" s="854">
        <f t="shared" si="69"/>
        <v>0</v>
      </c>
      <c r="BG77" s="854">
        <f t="shared" si="69"/>
        <v>0</v>
      </c>
      <c r="BH77" s="1240">
        <f t="shared" si="53"/>
        <v>100</v>
      </c>
      <c r="BI77" s="1795"/>
      <c r="BJ77" s="1795"/>
      <c r="BK77" s="1795"/>
      <c r="BL77" s="1795"/>
      <c r="BM77" s="1795"/>
      <c r="BN77" s="1795"/>
      <c r="BO77" s="1795"/>
      <c r="BP77" s="1794">
        <f t="shared" si="63"/>
        <v>0</v>
      </c>
      <c r="BQ77" s="1902"/>
      <c r="BR77" s="1902"/>
      <c r="BS77" s="1902"/>
      <c r="BT77" s="1902"/>
      <c r="BU77" s="1902"/>
      <c r="BV77" s="1902"/>
      <c r="BW77" s="1902"/>
      <c r="BX77" s="1886">
        <f t="shared" si="58"/>
        <v>0</v>
      </c>
      <c r="BY77" s="751" t="s">
        <v>1293</v>
      </c>
      <c r="BZ77" s="637"/>
    </row>
    <row r="78" spans="1:78" ht="36.75" hidden="1" customHeight="1">
      <c r="A78" s="2178"/>
      <c r="B78" s="1877" t="s">
        <v>505</v>
      </c>
      <c r="C78" s="412" t="s">
        <v>506</v>
      </c>
      <c r="D78" s="448">
        <v>0</v>
      </c>
      <c r="E78" s="363">
        <v>0</v>
      </c>
      <c r="F78" s="426">
        <v>0</v>
      </c>
      <c r="G78" s="426">
        <v>0</v>
      </c>
      <c r="H78" s="426">
        <v>0</v>
      </c>
      <c r="I78" s="426">
        <v>0</v>
      </c>
      <c r="J78" s="426">
        <v>0</v>
      </c>
      <c r="K78" s="426">
        <f t="shared" si="54"/>
        <v>0</v>
      </c>
      <c r="L78" s="416"/>
      <c r="M78" s="370"/>
      <c r="N78" s="427"/>
      <c r="O78" s="427"/>
      <c r="P78" s="427"/>
      <c r="Q78" s="427"/>
      <c r="R78" s="427"/>
      <c r="S78" s="427">
        <f t="shared" si="55"/>
        <v>0</v>
      </c>
      <c r="T78" s="782">
        <f t="shared" ref="T78:T86" si="70">D78+L78</f>
        <v>0</v>
      </c>
      <c r="U78" s="782"/>
      <c r="V78" s="768">
        <f t="shared" si="64"/>
        <v>0</v>
      </c>
      <c r="W78" s="781">
        <v>298</v>
      </c>
      <c r="X78" s="781"/>
      <c r="Y78" s="781">
        <f t="shared" si="65"/>
        <v>0</v>
      </c>
      <c r="Z78" s="781">
        <f t="shared" si="66"/>
        <v>0</v>
      </c>
      <c r="AA78" s="781">
        <f t="shared" si="67"/>
        <v>0</v>
      </c>
      <c r="AB78" s="781">
        <f t="shared" si="68"/>
        <v>0</v>
      </c>
      <c r="AC78" s="781"/>
      <c r="AD78" s="781">
        <f t="shared" si="52"/>
        <v>298</v>
      </c>
      <c r="AE78" s="674"/>
      <c r="AF78" s="674"/>
      <c r="AG78" s="468"/>
      <c r="AH78" s="665">
        <v>0</v>
      </c>
      <c r="AI78" s="468">
        <v>0</v>
      </c>
      <c r="AJ78" s="468">
        <v>0</v>
      </c>
      <c r="AK78" s="468">
        <v>0</v>
      </c>
      <c r="AL78" s="468">
        <v>0</v>
      </c>
      <c r="AM78" s="482">
        <v>0</v>
      </c>
      <c r="AN78" s="482">
        <f t="shared" si="56"/>
        <v>0</v>
      </c>
      <c r="AO78" s="468"/>
      <c r="AP78" s="665"/>
      <c r="AQ78" s="468"/>
      <c r="AR78" s="468"/>
      <c r="AS78" s="468"/>
      <c r="AT78" s="452"/>
      <c r="AU78" s="482"/>
      <c r="AV78" s="482">
        <f t="shared" si="57"/>
        <v>0</v>
      </c>
      <c r="AW78" s="839"/>
      <c r="AX78" s="839"/>
      <c r="AY78" s="839"/>
      <c r="AZ78" s="838">
        <f>AH78+AP78</f>
        <v>0</v>
      </c>
      <c r="BA78" s="838"/>
      <c r="BB78" s="839">
        <f>AI78+AQ78</f>
        <v>0</v>
      </c>
      <c r="BC78" s="839"/>
      <c r="BD78" s="840">
        <f t="shared" si="69"/>
        <v>0</v>
      </c>
      <c r="BE78" s="840">
        <f t="shared" si="69"/>
        <v>0</v>
      </c>
      <c r="BF78" s="840">
        <f t="shared" si="69"/>
        <v>0</v>
      </c>
      <c r="BG78" s="840">
        <f t="shared" si="69"/>
        <v>0</v>
      </c>
      <c r="BH78" s="1240">
        <f t="shared" si="53"/>
        <v>0</v>
      </c>
      <c r="BI78" s="1793"/>
      <c r="BJ78" s="1793"/>
      <c r="BK78" s="1793"/>
      <c r="BL78" s="1793"/>
      <c r="BM78" s="1793"/>
      <c r="BN78" s="1793"/>
      <c r="BO78" s="1793"/>
      <c r="BP78" s="1794">
        <f t="shared" si="63"/>
        <v>0</v>
      </c>
      <c r="BQ78" s="1902"/>
      <c r="BR78" s="1902"/>
      <c r="BS78" s="1902"/>
      <c r="BT78" s="1902"/>
      <c r="BU78" s="1902"/>
      <c r="BV78" s="1902"/>
      <c r="BW78" s="1902"/>
      <c r="BX78" s="1886">
        <f t="shared" si="58"/>
        <v>0</v>
      </c>
      <c r="BY78" s="751" t="s">
        <v>311</v>
      </c>
      <c r="BZ78" s="637"/>
    </row>
    <row r="79" spans="1:78" ht="48.75" customHeight="1">
      <c r="A79" s="2178"/>
      <c r="B79" s="466" t="s">
        <v>735</v>
      </c>
      <c r="C79" s="357" t="s">
        <v>507</v>
      </c>
      <c r="D79" s="426">
        <v>0</v>
      </c>
      <c r="E79" s="448">
        <v>0</v>
      </c>
      <c r="F79" s="426">
        <v>1674</v>
      </c>
      <c r="G79" s="426">
        <v>0</v>
      </c>
      <c r="H79" s="426">
        <v>0</v>
      </c>
      <c r="I79" s="426">
        <v>0</v>
      </c>
      <c r="J79" s="426">
        <v>0</v>
      </c>
      <c r="K79" s="426">
        <f t="shared" si="54"/>
        <v>1674</v>
      </c>
      <c r="L79" s="427"/>
      <c r="M79" s="450"/>
      <c r="N79" s="427"/>
      <c r="O79" s="427"/>
      <c r="P79" s="427"/>
      <c r="Q79" s="427"/>
      <c r="R79" s="427"/>
      <c r="S79" s="427">
        <f t="shared" si="55"/>
        <v>0</v>
      </c>
      <c r="T79" s="781">
        <f t="shared" si="70"/>
        <v>0</v>
      </c>
      <c r="U79" s="815"/>
      <c r="V79" s="792">
        <f t="shared" si="64"/>
        <v>0</v>
      </c>
      <c r="W79" s="781">
        <v>3544.5</v>
      </c>
      <c r="X79" s="781"/>
      <c r="Y79" s="781">
        <f t="shared" si="65"/>
        <v>0</v>
      </c>
      <c r="Z79" s="781">
        <f t="shared" si="66"/>
        <v>0</v>
      </c>
      <c r="AA79" s="781">
        <f t="shared" si="67"/>
        <v>0</v>
      </c>
      <c r="AB79" s="781">
        <f t="shared" si="68"/>
        <v>0</v>
      </c>
      <c r="AC79" s="781"/>
      <c r="AD79" s="781">
        <f t="shared" si="52"/>
        <v>3544.5</v>
      </c>
      <c r="AE79" s="674"/>
      <c r="AF79" s="674"/>
      <c r="AG79" s="482"/>
      <c r="AH79" s="482">
        <v>0</v>
      </c>
      <c r="AI79" s="482">
        <v>0</v>
      </c>
      <c r="AJ79" s="482">
        <v>0</v>
      </c>
      <c r="AK79" s="468">
        <v>0</v>
      </c>
      <c r="AL79" s="468">
        <v>0</v>
      </c>
      <c r="AM79" s="482">
        <v>0</v>
      </c>
      <c r="AN79" s="482">
        <f t="shared" si="56"/>
        <v>0</v>
      </c>
      <c r="AO79" s="482"/>
      <c r="AP79" s="482"/>
      <c r="AQ79" s="482"/>
      <c r="AR79" s="482"/>
      <c r="AS79" s="468"/>
      <c r="AT79" s="452"/>
      <c r="AU79" s="482"/>
      <c r="AV79" s="482">
        <f t="shared" si="57"/>
        <v>0</v>
      </c>
      <c r="AW79" s="839"/>
      <c r="AX79" s="839"/>
      <c r="AY79" s="839"/>
      <c r="AZ79" s="838">
        <f>AH79+AP79</f>
        <v>0</v>
      </c>
      <c r="BA79" s="838"/>
      <c r="BB79" s="1240">
        <v>1399.6</v>
      </c>
      <c r="BC79" s="1240"/>
      <c r="BD79" s="1240">
        <f t="shared" si="69"/>
        <v>0</v>
      </c>
      <c r="BE79" s="1240">
        <f t="shared" si="69"/>
        <v>0</v>
      </c>
      <c r="BF79" s="1240">
        <f t="shared" si="69"/>
        <v>0</v>
      </c>
      <c r="BG79" s="1240">
        <f t="shared" si="69"/>
        <v>0</v>
      </c>
      <c r="BH79" s="1240">
        <f t="shared" si="53"/>
        <v>1399.6</v>
      </c>
      <c r="BI79" s="1793"/>
      <c r="BJ79" s="1793"/>
      <c r="BK79" s="1793"/>
      <c r="BL79" s="1793"/>
      <c r="BM79" s="1793"/>
      <c r="BN79" s="1793"/>
      <c r="BO79" s="1793"/>
      <c r="BP79" s="1794">
        <f t="shared" si="63"/>
        <v>0</v>
      </c>
      <c r="BQ79" s="1902"/>
      <c r="BR79" s="1902"/>
      <c r="BS79" s="1902"/>
      <c r="BT79" s="1902"/>
      <c r="BU79" s="1902"/>
      <c r="BV79" s="1902"/>
      <c r="BW79" s="1902"/>
      <c r="BX79" s="1886">
        <f t="shared" si="58"/>
        <v>0</v>
      </c>
      <c r="BY79" s="751" t="s">
        <v>311</v>
      </c>
      <c r="BZ79" s="637"/>
    </row>
    <row r="80" spans="1:78" ht="51" customHeight="1">
      <c r="A80" s="2178"/>
      <c r="B80" s="1804" t="s">
        <v>842</v>
      </c>
      <c r="C80" s="357" t="s">
        <v>392</v>
      </c>
      <c r="D80" s="448">
        <v>0</v>
      </c>
      <c r="E80" s="363">
        <v>5</v>
      </c>
      <c r="F80" s="363">
        <v>345000</v>
      </c>
      <c r="G80" s="363">
        <v>0</v>
      </c>
      <c r="H80" s="363">
        <v>0</v>
      </c>
      <c r="I80" s="363">
        <v>0</v>
      </c>
      <c r="J80" s="363">
        <v>0</v>
      </c>
      <c r="K80" s="363">
        <f t="shared" si="54"/>
        <v>345000</v>
      </c>
      <c r="L80" s="416"/>
      <c r="M80" s="370"/>
      <c r="N80" s="370"/>
      <c r="O80" s="370"/>
      <c r="P80" s="461"/>
      <c r="Q80" s="461"/>
      <c r="R80" s="461"/>
      <c r="S80" s="370">
        <f t="shared" si="55"/>
        <v>0</v>
      </c>
      <c r="T80" s="793">
        <f t="shared" si="70"/>
        <v>0</v>
      </c>
      <c r="U80" s="793"/>
      <c r="V80" s="793">
        <v>0</v>
      </c>
      <c r="W80" s="768">
        <v>41932.699999999997</v>
      </c>
      <c r="X80" s="768"/>
      <c r="Y80" s="768">
        <v>200000</v>
      </c>
      <c r="Z80" s="768">
        <f t="shared" si="66"/>
        <v>0</v>
      </c>
      <c r="AA80" s="768">
        <f t="shared" si="67"/>
        <v>0</v>
      </c>
      <c r="AB80" s="782">
        <f t="shared" si="68"/>
        <v>0</v>
      </c>
      <c r="AC80" s="782"/>
      <c r="AD80" s="768">
        <f t="shared" si="52"/>
        <v>241932.7</v>
      </c>
      <c r="AE80" s="674">
        <v>1</v>
      </c>
      <c r="AF80" s="674"/>
      <c r="AG80" s="468"/>
      <c r="AH80" s="665">
        <v>0</v>
      </c>
      <c r="AI80" s="468">
        <v>0</v>
      </c>
      <c r="AJ80" s="452">
        <v>0</v>
      </c>
      <c r="AK80" s="468">
        <v>0</v>
      </c>
      <c r="AL80" s="468">
        <v>0</v>
      </c>
      <c r="AM80" s="468">
        <v>0</v>
      </c>
      <c r="AN80" s="482">
        <f t="shared" si="56"/>
        <v>0</v>
      </c>
      <c r="AO80" s="482"/>
      <c r="AP80" s="482"/>
      <c r="AQ80" s="482"/>
      <c r="AR80" s="482"/>
      <c r="AS80" s="468"/>
      <c r="AT80" s="452"/>
      <c r="AU80" s="482"/>
      <c r="AV80" s="482">
        <f t="shared" si="57"/>
        <v>0</v>
      </c>
      <c r="AW80" s="839"/>
      <c r="AX80" s="839"/>
      <c r="AY80" s="839"/>
      <c r="AZ80" s="838">
        <v>5</v>
      </c>
      <c r="BA80" s="838"/>
      <c r="BB80" s="840">
        <v>4475</v>
      </c>
      <c r="BC80" s="840"/>
      <c r="BD80" s="840">
        <v>113841.60000000001</v>
      </c>
      <c r="BE80" s="840">
        <f t="shared" si="69"/>
        <v>0</v>
      </c>
      <c r="BF80" s="840">
        <f t="shared" si="69"/>
        <v>0</v>
      </c>
      <c r="BG80" s="840">
        <f t="shared" si="69"/>
        <v>0</v>
      </c>
      <c r="BH80" s="1242">
        <f t="shared" si="53"/>
        <v>118316.6</v>
      </c>
      <c r="BI80" s="1793"/>
      <c r="BJ80" s="1793"/>
      <c r="BK80" s="1793"/>
      <c r="BL80" s="1793">
        <v>100000</v>
      </c>
      <c r="BM80" s="1793"/>
      <c r="BN80" s="1793"/>
      <c r="BO80" s="1793"/>
      <c r="BP80" s="2223">
        <f t="shared" si="63"/>
        <v>100000</v>
      </c>
      <c r="BQ80" s="2224"/>
      <c r="BR80" s="2224"/>
      <c r="BS80" s="2224">
        <v>1.7</v>
      </c>
      <c r="BT80" s="2224">
        <v>9170</v>
      </c>
      <c r="BU80" s="2224"/>
      <c r="BV80" s="2224">
        <v>160830</v>
      </c>
      <c r="BW80" s="2224"/>
      <c r="BX80" s="1886">
        <f t="shared" si="58"/>
        <v>170000</v>
      </c>
      <c r="BY80" s="751" t="s">
        <v>1192</v>
      </c>
      <c r="BZ80" s="637"/>
    </row>
    <row r="81" spans="1:78" ht="45" customHeight="1">
      <c r="A81" s="2179"/>
      <c r="B81" s="466" t="s">
        <v>903</v>
      </c>
      <c r="C81" s="2488" t="s">
        <v>506</v>
      </c>
      <c r="D81" s="448">
        <v>0</v>
      </c>
      <c r="E81" s="448">
        <v>0</v>
      </c>
      <c r="F81" s="413">
        <v>0</v>
      </c>
      <c r="G81" s="413">
        <v>0</v>
      </c>
      <c r="H81" s="413">
        <v>0</v>
      </c>
      <c r="I81" s="413">
        <v>0</v>
      </c>
      <c r="J81" s="413">
        <v>0</v>
      </c>
      <c r="K81" s="413">
        <f t="shared" si="54"/>
        <v>0</v>
      </c>
      <c r="L81" s="416"/>
      <c r="M81" s="450"/>
      <c r="N81" s="416"/>
      <c r="O81" s="416"/>
      <c r="P81" s="416"/>
      <c r="Q81" s="416"/>
      <c r="R81" s="416"/>
      <c r="S81" s="416">
        <f t="shared" si="55"/>
        <v>0</v>
      </c>
      <c r="T81" s="782">
        <f t="shared" si="70"/>
        <v>0</v>
      </c>
      <c r="U81" s="792"/>
      <c r="V81" s="792">
        <f t="shared" si="64"/>
        <v>0</v>
      </c>
      <c r="W81" s="768">
        <v>1000</v>
      </c>
      <c r="X81" s="782"/>
      <c r="Y81" s="782">
        <f t="shared" si="65"/>
        <v>0</v>
      </c>
      <c r="Z81" s="782">
        <f t="shared" si="66"/>
        <v>0</v>
      </c>
      <c r="AA81" s="782">
        <f t="shared" si="67"/>
        <v>0</v>
      </c>
      <c r="AB81" s="782">
        <f t="shared" si="68"/>
        <v>0</v>
      </c>
      <c r="AC81" s="782"/>
      <c r="AD81" s="768">
        <f t="shared" si="52"/>
        <v>1000</v>
      </c>
      <c r="AE81" s="676"/>
      <c r="AF81" s="676"/>
      <c r="AG81" s="468"/>
      <c r="AH81" s="665"/>
      <c r="AI81" s="468"/>
      <c r="AJ81" s="452"/>
      <c r="AK81" s="468"/>
      <c r="AL81" s="468"/>
      <c r="AM81" s="468"/>
      <c r="AN81" s="468">
        <f t="shared" si="56"/>
        <v>0</v>
      </c>
      <c r="AO81" s="468"/>
      <c r="AP81" s="665"/>
      <c r="AQ81" s="468"/>
      <c r="AR81" s="452"/>
      <c r="AS81" s="468"/>
      <c r="AT81" s="468"/>
      <c r="AU81" s="468"/>
      <c r="AV81" s="468">
        <f t="shared" si="57"/>
        <v>0</v>
      </c>
      <c r="AW81" s="839"/>
      <c r="AX81" s="839"/>
      <c r="AY81" s="839"/>
      <c r="AZ81" s="838"/>
      <c r="BA81" s="838"/>
      <c r="BB81" s="1240">
        <v>298</v>
      </c>
      <c r="BC81" s="839"/>
      <c r="BD81" s="840"/>
      <c r="BE81" s="840"/>
      <c r="BF81" s="840"/>
      <c r="BG81" s="840"/>
      <c r="BH81" s="1240">
        <f t="shared" si="53"/>
        <v>298</v>
      </c>
      <c r="BI81" s="1793"/>
      <c r="BJ81" s="1793"/>
      <c r="BK81" s="1793"/>
      <c r="BL81" s="1793"/>
      <c r="BM81" s="1793"/>
      <c r="BN81" s="1793"/>
      <c r="BO81" s="1793"/>
      <c r="BP81" s="2223">
        <f t="shared" si="63"/>
        <v>0</v>
      </c>
      <c r="BQ81" s="1902"/>
      <c r="BR81" s="1902"/>
      <c r="BS81" s="1902"/>
      <c r="BT81" s="1902"/>
      <c r="BU81" s="1902"/>
      <c r="BV81" s="1902"/>
      <c r="BW81" s="1902"/>
      <c r="BX81" s="1886">
        <f t="shared" si="58"/>
        <v>0</v>
      </c>
      <c r="BY81" s="751" t="s">
        <v>1233</v>
      </c>
      <c r="BZ81" s="637"/>
    </row>
    <row r="82" spans="1:78" ht="74.25" customHeight="1">
      <c r="A82" s="2178"/>
      <c r="B82" s="466" t="s">
        <v>1222</v>
      </c>
      <c r="C82" s="357" t="s">
        <v>1211</v>
      </c>
      <c r="D82" s="363">
        <v>0</v>
      </c>
      <c r="E82" s="426">
        <v>0</v>
      </c>
      <c r="F82" s="426">
        <v>0</v>
      </c>
      <c r="G82" s="426">
        <v>0</v>
      </c>
      <c r="H82" s="426">
        <v>0</v>
      </c>
      <c r="I82" s="426">
        <v>0</v>
      </c>
      <c r="J82" s="426">
        <v>0</v>
      </c>
      <c r="K82" s="426">
        <f t="shared" si="54"/>
        <v>0</v>
      </c>
      <c r="L82" s="370"/>
      <c r="M82" s="469"/>
      <c r="N82" s="427"/>
      <c r="O82" s="427"/>
      <c r="P82" s="427"/>
      <c r="Q82" s="427"/>
      <c r="R82" s="427"/>
      <c r="S82" s="427">
        <f t="shared" si="55"/>
        <v>0</v>
      </c>
      <c r="T82" s="768">
        <f t="shared" si="70"/>
        <v>0</v>
      </c>
      <c r="U82" s="768"/>
      <c r="V82" s="781">
        <f t="shared" si="64"/>
        <v>0</v>
      </c>
      <c r="W82" s="781">
        <v>0</v>
      </c>
      <c r="X82" s="781"/>
      <c r="Y82" s="781">
        <f t="shared" si="65"/>
        <v>0</v>
      </c>
      <c r="Z82" s="781">
        <f t="shared" si="66"/>
        <v>0</v>
      </c>
      <c r="AA82" s="781">
        <f t="shared" si="67"/>
        <v>0</v>
      </c>
      <c r="AB82" s="781">
        <f t="shared" si="68"/>
        <v>0</v>
      </c>
      <c r="AC82" s="781"/>
      <c r="AD82" s="781">
        <f t="shared" si="52"/>
        <v>0</v>
      </c>
      <c r="AE82" s="674"/>
      <c r="AF82" s="674"/>
      <c r="AG82" s="452"/>
      <c r="AH82" s="452"/>
      <c r="AI82" s="468"/>
      <c r="AJ82" s="452"/>
      <c r="AK82" s="468"/>
      <c r="AL82" s="468"/>
      <c r="AM82" s="482"/>
      <c r="AN82" s="482">
        <f t="shared" si="56"/>
        <v>0</v>
      </c>
      <c r="AO82" s="452"/>
      <c r="AP82" s="452"/>
      <c r="AQ82" s="468"/>
      <c r="AR82" s="452"/>
      <c r="AS82" s="468"/>
      <c r="AT82" s="468"/>
      <c r="AU82" s="482"/>
      <c r="AV82" s="482">
        <f t="shared" si="57"/>
        <v>0</v>
      </c>
      <c r="AW82" s="840"/>
      <c r="AX82" s="840"/>
      <c r="AY82" s="840"/>
      <c r="AZ82" s="840"/>
      <c r="BA82" s="840"/>
      <c r="BB82" s="1240">
        <v>72</v>
      </c>
      <c r="BC82" s="1240"/>
      <c r="BD82" s="1240"/>
      <c r="BE82" s="1240"/>
      <c r="BF82" s="1240"/>
      <c r="BG82" s="1240"/>
      <c r="BH82" s="1240">
        <f t="shared" si="53"/>
        <v>72</v>
      </c>
      <c r="BI82" s="1795"/>
      <c r="BJ82" s="1795"/>
      <c r="BK82" s="1795"/>
      <c r="BL82" s="1793"/>
      <c r="BM82" s="1795"/>
      <c r="BN82" s="1795"/>
      <c r="BO82" s="1795"/>
      <c r="BP82" s="1794">
        <f>BL82+BM82+BN82+BO82</f>
        <v>0</v>
      </c>
      <c r="BQ82" s="1887"/>
      <c r="BR82" s="1887"/>
      <c r="BS82" s="1887"/>
      <c r="BT82" s="2224"/>
      <c r="BU82" s="1887"/>
      <c r="BV82" s="1887"/>
      <c r="BW82" s="1887"/>
      <c r="BX82" s="1886">
        <f t="shared" si="58"/>
        <v>0</v>
      </c>
      <c r="BY82" s="751" t="s">
        <v>1234</v>
      </c>
      <c r="BZ82" s="637"/>
    </row>
    <row r="83" spans="1:78" ht="65.25" hidden="1" customHeight="1">
      <c r="A83" s="2178"/>
      <c r="B83" s="466" t="s">
        <v>1160</v>
      </c>
      <c r="C83" s="357" t="s">
        <v>1296</v>
      </c>
      <c r="D83" s="363">
        <v>0</v>
      </c>
      <c r="E83" s="413">
        <v>0</v>
      </c>
      <c r="F83" s="426">
        <v>0</v>
      </c>
      <c r="G83" s="426">
        <v>0</v>
      </c>
      <c r="H83" s="426">
        <v>0</v>
      </c>
      <c r="I83" s="426">
        <v>0</v>
      </c>
      <c r="J83" s="426">
        <v>0</v>
      </c>
      <c r="K83" s="426">
        <f t="shared" si="54"/>
        <v>0</v>
      </c>
      <c r="L83" s="370"/>
      <c r="M83" s="416"/>
      <c r="N83" s="427"/>
      <c r="O83" s="427"/>
      <c r="P83" s="427"/>
      <c r="Q83" s="427"/>
      <c r="R83" s="427"/>
      <c r="S83" s="427">
        <f t="shared" si="55"/>
        <v>0</v>
      </c>
      <c r="T83" s="768">
        <f t="shared" si="70"/>
        <v>0</v>
      </c>
      <c r="U83" s="768"/>
      <c r="V83" s="782">
        <f t="shared" si="64"/>
        <v>0</v>
      </c>
      <c r="W83" s="781">
        <f>F83+N83</f>
        <v>0</v>
      </c>
      <c r="X83" s="781"/>
      <c r="Y83" s="781">
        <f t="shared" si="65"/>
        <v>0</v>
      </c>
      <c r="Z83" s="781">
        <f t="shared" si="66"/>
        <v>0</v>
      </c>
      <c r="AA83" s="781">
        <f t="shared" si="67"/>
        <v>0</v>
      </c>
      <c r="AB83" s="781">
        <f t="shared" si="68"/>
        <v>0</v>
      </c>
      <c r="AC83" s="781"/>
      <c r="AD83" s="781">
        <f t="shared" si="52"/>
        <v>0</v>
      </c>
      <c r="AE83" s="674"/>
      <c r="AF83" s="674"/>
      <c r="AG83" s="452"/>
      <c r="AH83" s="665"/>
      <c r="AI83" s="468"/>
      <c r="AJ83" s="452"/>
      <c r="AK83" s="468"/>
      <c r="AL83" s="468"/>
      <c r="AM83" s="482"/>
      <c r="AN83" s="482">
        <f t="shared" si="56"/>
        <v>0</v>
      </c>
      <c r="AO83" s="452"/>
      <c r="AP83" s="665"/>
      <c r="AQ83" s="468"/>
      <c r="AR83" s="452"/>
      <c r="AS83" s="468"/>
      <c r="AT83" s="468"/>
      <c r="AU83" s="482"/>
      <c r="AV83" s="482">
        <f t="shared" si="57"/>
        <v>0</v>
      </c>
      <c r="AW83" s="840"/>
      <c r="AX83" s="840"/>
      <c r="AY83" s="840"/>
      <c r="AZ83" s="855"/>
      <c r="BA83" s="855"/>
      <c r="BB83" s="854"/>
      <c r="BC83" s="854"/>
      <c r="BD83" s="840"/>
      <c r="BE83" s="854"/>
      <c r="BF83" s="854"/>
      <c r="BG83" s="854"/>
      <c r="BH83" s="1247">
        <f t="shared" si="53"/>
        <v>0</v>
      </c>
      <c r="BI83" s="1795"/>
      <c r="BJ83" s="1795"/>
      <c r="BK83" s="1795"/>
      <c r="BL83" s="1793"/>
      <c r="BM83" s="1795"/>
      <c r="BN83" s="1795"/>
      <c r="BO83" s="1795"/>
      <c r="BP83" s="1794">
        <f>BL83+BM83+BN83+BO83</f>
        <v>0</v>
      </c>
      <c r="BQ83" s="1887"/>
      <c r="BR83" s="1887"/>
      <c r="BS83" s="1887"/>
      <c r="BT83" s="2224"/>
      <c r="BU83" s="1887"/>
      <c r="BV83" s="1887"/>
      <c r="BW83" s="1887"/>
      <c r="BX83" s="1886">
        <f t="shared" si="58"/>
        <v>0</v>
      </c>
      <c r="BY83" s="751" t="s">
        <v>1297</v>
      </c>
      <c r="BZ83" s="637"/>
    </row>
    <row r="84" spans="1:78" ht="15" hidden="1" customHeight="1">
      <c r="A84" s="2178"/>
      <c r="B84" s="1874"/>
      <c r="C84" s="357"/>
      <c r="D84" s="426">
        <v>0</v>
      </c>
      <c r="E84" s="426">
        <v>0</v>
      </c>
      <c r="F84" s="426">
        <v>0</v>
      </c>
      <c r="G84" s="426">
        <v>0</v>
      </c>
      <c r="H84" s="426">
        <v>0</v>
      </c>
      <c r="I84" s="426">
        <v>0</v>
      </c>
      <c r="J84" s="426">
        <v>0</v>
      </c>
      <c r="K84" s="426">
        <f t="shared" si="54"/>
        <v>0</v>
      </c>
      <c r="L84" s="463"/>
      <c r="M84" s="464"/>
      <c r="N84" s="427"/>
      <c r="O84" s="427"/>
      <c r="P84" s="427"/>
      <c r="Q84" s="427"/>
      <c r="R84" s="427"/>
      <c r="S84" s="427">
        <f t="shared" si="55"/>
        <v>0</v>
      </c>
      <c r="T84" s="778">
        <f t="shared" si="70"/>
        <v>0</v>
      </c>
      <c r="U84" s="778"/>
      <c r="V84" s="791">
        <f t="shared" si="64"/>
        <v>0</v>
      </c>
      <c r="W84" s="781">
        <f>F84+N84</f>
        <v>0</v>
      </c>
      <c r="X84" s="781"/>
      <c r="Y84" s="781">
        <f t="shared" si="65"/>
        <v>0</v>
      </c>
      <c r="Z84" s="781">
        <f t="shared" si="66"/>
        <v>0</v>
      </c>
      <c r="AA84" s="781">
        <f t="shared" si="67"/>
        <v>0</v>
      </c>
      <c r="AB84" s="781">
        <f t="shared" si="68"/>
        <v>0</v>
      </c>
      <c r="AC84" s="781"/>
      <c r="AD84" s="781">
        <f t="shared" si="52"/>
        <v>0</v>
      </c>
      <c r="AE84" s="674"/>
      <c r="AF84" s="674"/>
      <c r="AG84" s="482"/>
      <c r="AH84" s="482"/>
      <c r="AI84" s="482"/>
      <c r="AJ84" s="482"/>
      <c r="AK84" s="468"/>
      <c r="AL84" s="468"/>
      <c r="AM84" s="482"/>
      <c r="AN84" s="482">
        <f t="shared" si="56"/>
        <v>0</v>
      </c>
      <c r="AO84" s="482"/>
      <c r="AP84" s="482"/>
      <c r="AQ84" s="482"/>
      <c r="AR84" s="482"/>
      <c r="AS84" s="468"/>
      <c r="AT84" s="468"/>
      <c r="AU84" s="482"/>
      <c r="AV84" s="482">
        <f t="shared" si="57"/>
        <v>0</v>
      </c>
      <c r="AW84" s="853"/>
      <c r="AX84" s="853"/>
      <c r="AY84" s="853"/>
      <c r="AZ84" s="853"/>
      <c r="BA84" s="853"/>
      <c r="BB84" s="853"/>
      <c r="BC84" s="853"/>
      <c r="BD84" s="853"/>
      <c r="BE84" s="854"/>
      <c r="BF84" s="854"/>
      <c r="BG84" s="854"/>
      <c r="BH84" s="1247">
        <f t="shared" si="53"/>
        <v>0</v>
      </c>
      <c r="BI84" s="1795"/>
      <c r="BJ84" s="1795"/>
      <c r="BK84" s="1795"/>
      <c r="BL84" s="1795"/>
      <c r="BM84" s="1795"/>
      <c r="BN84" s="1795"/>
      <c r="BO84" s="1795"/>
      <c r="BP84" s="1795"/>
      <c r="BQ84" s="1887"/>
      <c r="BR84" s="1887"/>
      <c r="BS84" s="1887"/>
      <c r="BT84" s="1887"/>
      <c r="BU84" s="1887"/>
      <c r="BV84" s="1887"/>
      <c r="BW84" s="1887"/>
      <c r="BX84" s="1886">
        <f t="shared" si="58"/>
        <v>0</v>
      </c>
      <c r="BY84" s="639"/>
      <c r="BZ84" s="637"/>
    </row>
    <row r="85" spans="1:78" ht="15" hidden="1" customHeight="1">
      <c r="A85" s="2179"/>
      <c r="B85" s="2180"/>
      <c r="C85" s="470"/>
      <c r="D85" s="473">
        <v>0</v>
      </c>
      <c r="E85" s="474">
        <v>0</v>
      </c>
      <c r="F85" s="413">
        <v>0</v>
      </c>
      <c r="G85" s="413">
        <v>0</v>
      </c>
      <c r="H85" s="413">
        <v>0</v>
      </c>
      <c r="I85" s="413">
        <v>0</v>
      </c>
      <c r="J85" s="413">
        <v>0</v>
      </c>
      <c r="K85" s="473">
        <f t="shared" si="54"/>
        <v>0</v>
      </c>
      <c r="L85" s="424">
        <v>0</v>
      </c>
      <c r="M85" s="475">
        <v>0</v>
      </c>
      <c r="N85" s="416">
        <v>0</v>
      </c>
      <c r="O85" s="416">
        <v>0</v>
      </c>
      <c r="P85" s="416"/>
      <c r="Q85" s="416"/>
      <c r="R85" s="416"/>
      <c r="S85" s="424">
        <f t="shared" si="55"/>
        <v>0</v>
      </c>
      <c r="T85" s="794">
        <f t="shared" si="70"/>
        <v>0</v>
      </c>
      <c r="U85" s="794"/>
      <c r="V85" s="795">
        <f t="shared" si="64"/>
        <v>0</v>
      </c>
      <c r="W85" s="782">
        <f>F85+N85</f>
        <v>0</v>
      </c>
      <c r="X85" s="782"/>
      <c r="Y85" s="782">
        <f t="shared" si="65"/>
        <v>0</v>
      </c>
      <c r="Z85" s="782">
        <f t="shared" si="66"/>
        <v>0</v>
      </c>
      <c r="AA85" s="782">
        <f t="shared" si="67"/>
        <v>0</v>
      </c>
      <c r="AB85" s="782">
        <f t="shared" si="68"/>
        <v>0</v>
      </c>
      <c r="AC85" s="782"/>
      <c r="AD85" s="782">
        <f t="shared" si="52"/>
        <v>0</v>
      </c>
      <c r="AE85" s="676"/>
      <c r="AF85" s="676"/>
      <c r="AG85" s="468">
        <v>0</v>
      </c>
      <c r="AH85" s="452">
        <v>0</v>
      </c>
      <c r="AI85" s="452">
        <v>0</v>
      </c>
      <c r="AJ85" s="452">
        <v>0</v>
      </c>
      <c r="AK85" s="468">
        <v>0</v>
      </c>
      <c r="AL85" s="468">
        <v>0</v>
      </c>
      <c r="AM85" s="468">
        <v>0</v>
      </c>
      <c r="AN85" s="468">
        <f t="shared" si="56"/>
        <v>0</v>
      </c>
      <c r="AO85" s="468">
        <v>0</v>
      </c>
      <c r="AP85" s="452">
        <v>0</v>
      </c>
      <c r="AQ85" s="452">
        <v>0</v>
      </c>
      <c r="AR85" s="452">
        <v>0</v>
      </c>
      <c r="AS85" s="468"/>
      <c r="AT85" s="468"/>
      <c r="AU85" s="468"/>
      <c r="AV85" s="468">
        <f t="shared" si="57"/>
        <v>0</v>
      </c>
      <c r="AW85" s="854">
        <f>AG85+AO85</f>
        <v>0</v>
      </c>
      <c r="AX85" s="854"/>
      <c r="AY85" s="854"/>
      <c r="AZ85" s="840">
        <f>AH85+AP85</f>
        <v>0</v>
      </c>
      <c r="BA85" s="840"/>
      <c r="BB85" s="840">
        <f>AI85+AQ85</f>
        <v>0</v>
      </c>
      <c r="BC85" s="840"/>
      <c r="BD85" s="840">
        <f t="shared" ref="BD85:BG86" si="71">AJ85+AR85</f>
        <v>0</v>
      </c>
      <c r="BE85" s="854">
        <f t="shared" si="71"/>
        <v>0</v>
      </c>
      <c r="BF85" s="854">
        <f t="shared" si="71"/>
        <v>0</v>
      </c>
      <c r="BG85" s="854">
        <f t="shared" si="71"/>
        <v>0</v>
      </c>
      <c r="BH85" s="1247">
        <f t="shared" si="53"/>
        <v>0</v>
      </c>
      <c r="BI85" s="1795"/>
      <c r="BJ85" s="1795"/>
      <c r="BK85" s="1795"/>
      <c r="BL85" s="1795"/>
      <c r="BM85" s="1795"/>
      <c r="BN85" s="1795"/>
      <c r="BO85" s="1795"/>
      <c r="BP85" s="1795"/>
      <c r="BQ85" s="1887"/>
      <c r="BR85" s="1887"/>
      <c r="BS85" s="1887"/>
      <c r="BT85" s="1887"/>
      <c r="BU85" s="1887"/>
      <c r="BV85" s="1887"/>
      <c r="BW85" s="1887"/>
      <c r="BX85" s="1886">
        <f t="shared" si="58"/>
        <v>0</v>
      </c>
      <c r="BY85" s="639"/>
      <c r="BZ85" s="637"/>
    </row>
    <row r="86" spans="1:78" ht="15" hidden="1" customHeight="1">
      <c r="A86" s="2181"/>
      <c r="B86" s="2177"/>
      <c r="C86" s="401"/>
      <c r="D86" s="462">
        <v>0</v>
      </c>
      <c r="E86" s="476">
        <v>0</v>
      </c>
      <c r="F86" s="476">
        <v>0</v>
      </c>
      <c r="G86" s="476">
        <v>0</v>
      </c>
      <c r="H86" s="476">
        <v>0</v>
      </c>
      <c r="I86" s="476">
        <v>0</v>
      </c>
      <c r="J86" s="476">
        <v>0</v>
      </c>
      <c r="K86" s="476">
        <f t="shared" si="54"/>
        <v>0</v>
      </c>
      <c r="L86" s="477"/>
      <c r="M86" s="478"/>
      <c r="N86" s="478">
        <v>0</v>
      </c>
      <c r="O86" s="478"/>
      <c r="P86" s="478"/>
      <c r="Q86" s="478"/>
      <c r="R86" s="478"/>
      <c r="S86" s="478">
        <f t="shared" si="55"/>
        <v>0</v>
      </c>
      <c r="T86" s="790">
        <f t="shared" si="70"/>
        <v>0</v>
      </c>
      <c r="U86" s="790"/>
      <c r="V86" s="796">
        <f t="shared" si="64"/>
        <v>0</v>
      </c>
      <c r="W86" s="796">
        <f>F86+N86</f>
        <v>0</v>
      </c>
      <c r="X86" s="796"/>
      <c r="Y86" s="796">
        <f t="shared" si="65"/>
        <v>0</v>
      </c>
      <c r="Z86" s="796">
        <f t="shared" si="66"/>
        <v>0</v>
      </c>
      <c r="AA86" s="796">
        <f t="shared" si="67"/>
        <v>0</v>
      </c>
      <c r="AB86" s="796">
        <f t="shared" si="68"/>
        <v>0</v>
      </c>
      <c r="AC86" s="796"/>
      <c r="AD86" s="796">
        <f t="shared" si="52"/>
        <v>0</v>
      </c>
      <c r="AE86" s="677"/>
      <c r="AF86" s="677"/>
      <c r="AG86" s="671">
        <v>0</v>
      </c>
      <c r="AH86" s="375">
        <v>0</v>
      </c>
      <c r="AI86" s="375">
        <v>0</v>
      </c>
      <c r="AJ86" s="375">
        <v>0</v>
      </c>
      <c r="AK86" s="493">
        <v>0</v>
      </c>
      <c r="AL86" s="493">
        <v>0</v>
      </c>
      <c r="AM86" s="548">
        <v>0</v>
      </c>
      <c r="AN86" s="548">
        <f t="shared" si="56"/>
        <v>0</v>
      </c>
      <c r="AO86" s="671"/>
      <c r="AP86" s="375"/>
      <c r="AQ86" s="375">
        <v>0</v>
      </c>
      <c r="AR86" s="375"/>
      <c r="AS86" s="493"/>
      <c r="AT86" s="493"/>
      <c r="AU86" s="548"/>
      <c r="AV86" s="548">
        <f t="shared" si="57"/>
        <v>0</v>
      </c>
      <c r="AW86" s="856">
        <f>AG86+AO86</f>
        <v>0</v>
      </c>
      <c r="AX86" s="856"/>
      <c r="AY86" s="856"/>
      <c r="AZ86" s="842">
        <f>AH86+AP86</f>
        <v>0</v>
      </c>
      <c r="BA86" s="842"/>
      <c r="BB86" s="842">
        <f>AI86+AQ86</f>
        <v>0</v>
      </c>
      <c r="BC86" s="842"/>
      <c r="BD86" s="842">
        <f t="shared" si="71"/>
        <v>0</v>
      </c>
      <c r="BE86" s="857">
        <f t="shared" si="71"/>
        <v>0</v>
      </c>
      <c r="BF86" s="857">
        <f t="shared" si="71"/>
        <v>0</v>
      </c>
      <c r="BG86" s="857">
        <f t="shared" si="71"/>
        <v>0</v>
      </c>
      <c r="BH86" s="1248">
        <f t="shared" si="53"/>
        <v>0</v>
      </c>
      <c r="BI86" s="1795"/>
      <c r="BJ86" s="1795"/>
      <c r="BK86" s="1795"/>
      <c r="BL86" s="1795"/>
      <c r="BM86" s="1795"/>
      <c r="BN86" s="1795"/>
      <c r="BO86" s="1795"/>
      <c r="BP86" s="1795"/>
      <c r="BQ86" s="1887"/>
      <c r="BR86" s="1887"/>
      <c r="BS86" s="1887"/>
      <c r="BT86" s="1887"/>
      <c r="BU86" s="1887"/>
      <c r="BV86" s="1887"/>
      <c r="BW86" s="1887"/>
      <c r="BX86" s="1886">
        <f t="shared" si="58"/>
        <v>0</v>
      </c>
      <c r="BY86" s="639"/>
      <c r="BZ86" s="637"/>
    </row>
    <row r="87" spans="1:78" ht="14.25">
      <c r="A87" s="746"/>
      <c r="B87" s="1006" t="s">
        <v>502</v>
      </c>
      <c r="C87" s="340" t="s">
        <v>510</v>
      </c>
      <c r="D87" s="744">
        <v>0</v>
      </c>
      <c r="E87" s="744">
        <v>5.3479999999999999</v>
      </c>
      <c r="F87" s="744">
        <v>50000</v>
      </c>
      <c r="G87" s="744">
        <v>330000</v>
      </c>
      <c r="H87" s="744">
        <v>0</v>
      </c>
      <c r="I87" s="744">
        <v>0</v>
      </c>
      <c r="J87" s="744">
        <v>0</v>
      </c>
      <c r="K87" s="744">
        <f t="shared" si="54"/>
        <v>380000</v>
      </c>
      <c r="L87" s="744">
        <f t="shared" ref="L87:R87" si="72">SUM(L88:L97)</f>
        <v>0</v>
      </c>
      <c r="M87" s="744">
        <f t="shared" si="72"/>
        <v>0</v>
      </c>
      <c r="N87" s="744">
        <f t="shared" si="72"/>
        <v>0</v>
      </c>
      <c r="O87" s="744">
        <f t="shared" si="72"/>
        <v>0</v>
      </c>
      <c r="P87" s="744">
        <f t="shared" si="72"/>
        <v>0</v>
      </c>
      <c r="Q87" s="744">
        <f t="shared" si="72"/>
        <v>0</v>
      </c>
      <c r="R87" s="744">
        <f t="shared" si="72"/>
        <v>0</v>
      </c>
      <c r="S87" s="744">
        <f t="shared" si="55"/>
        <v>0</v>
      </c>
      <c r="T87" s="744">
        <f t="shared" ref="T87:AB87" si="73">SUM(T88:T97)</f>
        <v>0</v>
      </c>
      <c r="U87" s="744"/>
      <c r="V87" s="744">
        <f t="shared" si="73"/>
        <v>0</v>
      </c>
      <c r="W87" s="744">
        <f t="shared" si="73"/>
        <v>60</v>
      </c>
      <c r="X87" s="744"/>
      <c r="Y87" s="744">
        <f t="shared" si="73"/>
        <v>0</v>
      </c>
      <c r="Z87" s="744">
        <f t="shared" si="73"/>
        <v>0</v>
      </c>
      <c r="AA87" s="744">
        <f t="shared" si="73"/>
        <v>0</v>
      </c>
      <c r="AB87" s="744">
        <f t="shared" si="73"/>
        <v>0</v>
      </c>
      <c r="AC87" s="744"/>
      <c r="AD87" s="744">
        <f t="shared" si="52"/>
        <v>60</v>
      </c>
      <c r="AE87" s="746"/>
      <c r="AF87" s="746"/>
      <c r="AG87" s="744">
        <v>0</v>
      </c>
      <c r="AH87" s="744">
        <v>0</v>
      </c>
      <c r="AI87" s="744">
        <v>0</v>
      </c>
      <c r="AJ87" s="744">
        <v>0</v>
      </c>
      <c r="AK87" s="744">
        <v>0</v>
      </c>
      <c r="AL87" s="744">
        <v>0</v>
      </c>
      <c r="AM87" s="744">
        <v>0</v>
      </c>
      <c r="AN87" s="744">
        <f t="shared" si="56"/>
        <v>0</v>
      </c>
      <c r="AO87" s="744">
        <f t="shared" ref="AO87:AU87" si="74">SUM(AO88:AO97)</f>
        <v>0</v>
      </c>
      <c r="AP87" s="744">
        <f t="shared" si="74"/>
        <v>0</v>
      </c>
      <c r="AQ87" s="744">
        <f t="shared" si="74"/>
        <v>0</v>
      </c>
      <c r="AR87" s="744">
        <f t="shared" si="74"/>
        <v>0</v>
      </c>
      <c r="AS87" s="744">
        <f t="shared" si="74"/>
        <v>0</v>
      </c>
      <c r="AT87" s="744">
        <f t="shared" si="74"/>
        <v>0</v>
      </c>
      <c r="AU87" s="744">
        <f t="shared" si="74"/>
        <v>0</v>
      </c>
      <c r="AV87" s="744">
        <f t="shared" si="57"/>
        <v>0</v>
      </c>
      <c r="AW87" s="744">
        <f t="shared" ref="AW87:BX87" si="75">SUM(AW88:AW97)</f>
        <v>0</v>
      </c>
      <c r="AX87" s="744"/>
      <c r="AY87" s="744"/>
      <c r="AZ87" s="744">
        <f t="shared" si="75"/>
        <v>0</v>
      </c>
      <c r="BA87" s="744"/>
      <c r="BB87" s="744">
        <f t="shared" si="75"/>
        <v>0</v>
      </c>
      <c r="BC87" s="744">
        <f t="shared" si="75"/>
        <v>0</v>
      </c>
      <c r="BD87" s="744">
        <f t="shared" si="75"/>
        <v>0</v>
      </c>
      <c r="BE87" s="744">
        <f t="shared" si="75"/>
        <v>0</v>
      </c>
      <c r="BF87" s="744">
        <f t="shared" si="75"/>
        <v>0</v>
      </c>
      <c r="BG87" s="744">
        <f t="shared" si="75"/>
        <v>0</v>
      </c>
      <c r="BH87" s="744">
        <f t="shared" si="75"/>
        <v>0</v>
      </c>
      <c r="BI87" s="744">
        <f t="shared" si="75"/>
        <v>0</v>
      </c>
      <c r="BJ87" s="744"/>
      <c r="BK87" s="744"/>
      <c r="BL87" s="744">
        <f t="shared" si="75"/>
        <v>0</v>
      </c>
      <c r="BM87" s="744">
        <f t="shared" si="75"/>
        <v>0</v>
      </c>
      <c r="BN87" s="744">
        <f t="shared" si="75"/>
        <v>0</v>
      </c>
      <c r="BO87" s="744">
        <f t="shared" si="75"/>
        <v>0</v>
      </c>
      <c r="BP87" s="744">
        <f t="shared" si="75"/>
        <v>0</v>
      </c>
      <c r="BQ87" s="744"/>
      <c r="BR87" s="744"/>
      <c r="BS87" s="744"/>
      <c r="BT87" s="744">
        <f t="shared" si="75"/>
        <v>10000</v>
      </c>
      <c r="BU87" s="744">
        <f t="shared" si="75"/>
        <v>0</v>
      </c>
      <c r="BV87" s="744">
        <f t="shared" si="75"/>
        <v>40000</v>
      </c>
      <c r="BW87" s="744">
        <f t="shared" si="75"/>
        <v>0</v>
      </c>
      <c r="BX87" s="744">
        <f t="shared" si="75"/>
        <v>50000</v>
      </c>
      <c r="BY87" s="745"/>
      <c r="BZ87" s="637"/>
    </row>
    <row r="88" spans="1:78" ht="39.75" hidden="1" customHeight="1">
      <c r="A88" s="2182">
        <v>1</v>
      </c>
      <c r="B88" s="1876" t="s">
        <v>511</v>
      </c>
      <c r="C88" s="479" t="s">
        <v>207</v>
      </c>
      <c r="D88" s="413">
        <v>0</v>
      </c>
      <c r="E88" s="363">
        <v>0</v>
      </c>
      <c r="F88" s="363">
        <v>0</v>
      </c>
      <c r="G88" s="363">
        <v>0</v>
      </c>
      <c r="H88" s="363">
        <v>0</v>
      </c>
      <c r="I88" s="363">
        <v>0</v>
      </c>
      <c r="J88" s="363">
        <v>0</v>
      </c>
      <c r="K88" s="363">
        <f t="shared" si="54"/>
        <v>0</v>
      </c>
      <c r="L88" s="416"/>
      <c r="M88" s="370"/>
      <c r="N88" s="370"/>
      <c r="O88" s="370"/>
      <c r="P88" s="461"/>
      <c r="Q88" s="461"/>
      <c r="R88" s="461"/>
      <c r="S88" s="370">
        <f t="shared" si="55"/>
        <v>0</v>
      </c>
      <c r="T88" s="793">
        <f>D88+L88</f>
        <v>0</v>
      </c>
      <c r="U88" s="793"/>
      <c r="V88" s="793">
        <f>E88+M88</f>
        <v>0</v>
      </c>
      <c r="W88" s="768">
        <f>F88+N88</f>
        <v>0</v>
      </c>
      <c r="X88" s="768"/>
      <c r="Y88" s="768">
        <f t="shared" ref="Y88:AB89" si="76">G88+O88</f>
        <v>0</v>
      </c>
      <c r="Z88" s="768">
        <f t="shared" si="76"/>
        <v>0</v>
      </c>
      <c r="AA88" s="768">
        <f t="shared" si="76"/>
        <v>0</v>
      </c>
      <c r="AB88" s="782">
        <f t="shared" si="76"/>
        <v>0</v>
      </c>
      <c r="AC88" s="782"/>
      <c r="AD88" s="768">
        <f t="shared" si="52"/>
        <v>0</v>
      </c>
      <c r="AE88" s="667"/>
      <c r="AF88" s="667"/>
      <c r="AG88" s="675">
        <v>0</v>
      </c>
      <c r="AH88" s="452">
        <v>0</v>
      </c>
      <c r="AI88" s="452">
        <v>0</v>
      </c>
      <c r="AJ88" s="452">
        <v>0</v>
      </c>
      <c r="AK88" s="452">
        <v>0</v>
      </c>
      <c r="AL88" s="452">
        <v>0</v>
      </c>
      <c r="AM88" s="468">
        <v>0</v>
      </c>
      <c r="AN88" s="468">
        <f t="shared" si="56"/>
        <v>0</v>
      </c>
      <c r="AO88" s="675"/>
      <c r="AP88" s="452"/>
      <c r="AQ88" s="452"/>
      <c r="AR88" s="452"/>
      <c r="AS88" s="452"/>
      <c r="AT88" s="452"/>
      <c r="AU88" s="468"/>
      <c r="AV88" s="468">
        <f t="shared" si="57"/>
        <v>0</v>
      </c>
      <c r="AW88" s="858">
        <f>AG88+AO88</f>
        <v>0</v>
      </c>
      <c r="AX88" s="858"/>
      <c r="AY88" s="858"/>
      <c r="AZ88" s="840">
        <f>AH88+AP88</f>
        <v>0</v>
      </c>
      <c r="BA88" s="840"/>
      <c r="BB88" s="840">
        <f>AI88+AQ88</f>
        <v>0</v>
      </c>
      <c r="BC88" s="840"/>
      <c r="BD88" s="840">
        <f t="shared" ref="BD88:BG89" si="77">AJ88+AR88</f>
        <v>0</v>
      </c>
      <c r="BE88" s="840">
        <f t="shared" si="77"/>
        <v>0</v>
      </c>
      <c r="BF88" s="840">
        <f t="shared" si="77"/>
        <v>0</v>
      </c>
      <c r="BG88" s="840">
        <f t="shared" si="77"/>
        <v>0</v>
      </c>
      <c r="BH88" s="1246">
        <f t="shared" si="53"/>
        <v>0</v>
      </c>
      <c r="BI88" s="1793"/>
      <c r="BJ88" s="1793"/>
      <c r="BK88" s="1793"/>
      <c r="BL88" s="1793"/>
      <c r="BM88" s="1793"/>
      <c r="BN88" s="1793"/>
      <c r="BO88" s="1793"/>
      <c r="BP88" s="1793"/>
      <c r="BQ88" s="1901"/>
      <c r="BR88" s="1901"/>
      <c r="BS88" s="1901"/>
      <c r="BT88" s="1901"/>
      <c r="BU88" s="1901"/>
      <c r="BV88" s="1901"/>
      <c r="BW88" s="1901"/>
      <c r="BX88" s="1886">
        <f t="shared" si="58"/>
        <v>0</v>
      </c>
      <c r="BY88" s="751" t="s">
        <v>388</v>
      </c>
      <c r="BZ88" s="637"/>
    </row>
    <row r="89" spans="1:78" ht="39.75" customHeight="1">
      <c r="A89" s="2171"/>
      <c r="B89" s="466" t="s">
        <v>504</v>
      </c>
      <c r="C89" s="396" t="s">
        <v>361</v>
      </c>
      <c r="D89" s="413">
        <v>0</v>
      </c>
      <c r="E89" s="363">
        <v>5.3479999999999999</v>
      </c>
      <c r="F89" s="363">
        <v>50000</v>
      </c>
      <c r="G89" s="363">
        <v>330000</v>
      </c>
      <c r="H89" s="363">
        <v>0</v>
      </c>
      <c r="I89" s="363">
        <v>0</v>
      </c>
      <c r="J89" s="363">
        <v>0</v>
      </c>
      <c r="K89" s="363">
        <f t="shared" si="54"/>
        <v>380000</v>
      </c>
      <c r="L89" s="416"/>
      <c r="M89" s="370"/>
      <c r="N89" s="370"/>
      <c r="O89" s="370"/>
      <c r="P89" s="461"/>
      <c r="Q89" s="461"/>
      <c r="R89" s="461"/>
      <c r="S89" s="370">
        <f t="shared" si="55"/>
        <v>0</v>
      </c>
      <c r="T89" s="793">
        <f>D89+L89</f>
        <v>0</v>
      </c>
      <c r="U89" s="793"/>
      <c r="V89" s="793">
        <v>0</v>
      </c>
      <c r="W89" s="768">
        <v>60</v>
      </c>
      <c r="X89" s="768"/>
      <c r="Y89" s="768">
        <v>0</v>
      </c>
      <c r="Z89" s="768">
        <f t="shared" si="76"/>
        <v>0</v>
      </c>
      <c r="AA89" s="768">
        <f t="shared" si="76"/>
        <v>0</v>
      </c>
      <c r="AB89" s="782">
        <f t="shared" si="76"/>
        <v>0</v>
      </c>
      <c r="AC89" s="782"/>
      <c r="AD89" s="768">
        <f t="shared" si="52"/>
        <v>60</v>
      </c>
      <c r="AE89" s="678">
        <v>1</v>
      </c>
      <c r="AF89" s="678"/>
      <c r="AG89" s="468"/>
      <c r="AH89" s="452">
        <v>0</v>
      </c>
      <c r="AI89" s="452">
        <v>0</v>
      </c>
      <c r="AJ89" s="452">
        <v>0</v>
      </c>
      <c r="AK89" s="452">
        <v>0</v>
      </c>
      <c r="AL89" s="452">
        <v>0</v>
      </c>
      <c r="AM89" s="452">
        <v>0</v>
      </c>
      <c r="AN89" s="452">
        <f t="shared" si="56"/>
        <v>0</v>
      </c>
      <c r="AO89" s="468"/>
      <c r="AP89" s="452"/>
      <c r="AQ89" s="452"/>
      <c r="AR89" s="452"/>
      <c r="AS89" s="452"/>
      <c r="AT89" s="452"/>
      <c r="AU89" s="452"/>
      <c r="AV89" s="452">
        <f t="shared" si="57"/>
        <v>0</v>
      </c>
      <c r="AW89" s="853"/>
      <c r="AX89" s="853"/>
      <c r="AY89" s="853"/>
      <c r="AZ89" s="853">
        <f>AH89+AP89</f>
        <v>0</v>
      </c>
      <c r="BA89" s="853"/>
      <c r="BB89" s="853">
        <f>AI89+AQ89</f>
        <v>0</v>
      </c>
      <c r="BC89" s="853"/>
      <c r="BD89" s="853">
        <f t="shared" si="77"/>
        <v>0</v>
      </c>
      <c r="BE89" s="853">
        <f t="shared" si="77"/>
        <v>0</v>
      </c>
      <c r="BF89" s="853">
        <f t="shared" si="77"/>
        <v>0</v>
      </c>
      <c r="BG89" s="853">
        <f t="shared" si="77"/>
        <v>0</v>
      </c>
      <c r="BH89" s="1249">
        <f t="shared" si="53"/>
        <v>0</v>
      </c>
      <c r="BI89" s="1796"/>
      <c r="BJ89" s="1796"/>
      <c r="BK89" s="1796"/>
      <c r="BL89" s="1796"/>
      <c r="BM89" s="1796"/>
      <c r="BN89" s="1796"/>
      <c r="BO89" s="1796"/>
      <c r="BP89" s="1796"/>
      <c r="BQ89" s="1903"/>
      <c r="BR89" s="1903"/>
      <c r="BS89" s="1903"/>
      <c r="BT89" s="1903">
        <v>10000</v>
      </c>
      <c r="BU89" s="1903"/>
      <c r="BV89" s="2224">
        <v>40000</v>
      </c>
      <c r="BW89" s="1903"/>
      <c r="BX89" s="1886">
        <f t="shared" si="58"/>
        <v>50000</v>
      </c>
      <c r="BY89" s="751" t="s">
        <v>311</v>
      </c>
      <c r="BZ89" s="637"/>
    </row>
    <row r="90" spans="1:78" ht="12.75" hidden="1" customHeight="1">
      <c r="A90" s="2174"/>
      <c r="B90" s="1877"/>
      <c r="C90" s="396"/>
      <c r="D90" s="413"/>
      <c r="E90" s="363"/>
      <c r="F90" s="391"/>
      <c r="G90" s="363"/>
      <c r="H90" s="391"/>
      <c r="I90" s="391"/>
      <c r="J90" s="391"/>
      <c r="K90" s="391">
        <f t="shared" si="54"/>
        <v>0</v>
      </c>
      <c r="L90" s="416"/>
      <c r="M90" s="370"/>
      <c r="N90" s="461"/>
      <c r="O90" s="370"/>
      <c r="P90" s="461"/>
      <c r="Q90" s="461"/>
      <c r="R90" s="461"/>
      <c r="S90" s="461">
        <f t="shared" si="55"/>
        <v>0</v>
      </c>
      <c r="T90" s="782"/>
      <c r="U90" s="782"/>
      <c r="V90" s="768"/>
      <c r="W90" s="768"/>
      <c r="X90" s="768"/>
      <c r="Y90" s="768"/>
      <c r="Z90" s="782"/>
      <c r="AA90" s="782"/>
      <c r="AB90" s="769"/>
      <c r="AC90" s="769"/>
      <c r="AD90" s="769">
        <f t="shared" si="52"/>
        <v>0</v>
      </c>
      <c r="AE90" s="670"/>
      <c r="AF90" s="670"/>
      <c r="AG90" s="468"/>
      <c r="AH90" s="452"/>
      <c r="AI90" s="460"/>
      <c r="AJ90" s="452"/>
      <c r="AK90" s="452"/>
      <c r="AL90" s="460"/>
      <c r="AM90" s="460"/>
      <c r="AN90" s="460">
        <f t="shared" si="56"/>
        <v>0</v>
      </c>
      <c r="AO90" s="468"/>
      <c r="AP90" s="452"/>
      <c r="AQ90" s="460"/>
      <c r="AR90" s="452"/>
      <c r="AS90" s="460"/>
      <c r="AT90" s="460"/>
      <c r="AU90" s="460"/>
      <c r="AV90" s="460">
        <f t="shared" si="57"/>
        <v>0</v>
      </c>
      <c r="AW90" s="853"/>
      <c r="AX90" s="853"/>
      <c r="AY90" s="853"/>
      <c r="AZ90" s="853"/>
      <c r="BA90" s="853"/>
      <c r="BB90" s="853"/>
      <c r="BC90" s="853"/>
      <c r="BD90" s="853"/>
      <c r="BE90" s="853"/>
      <c r="BF90" s="854"/>
      <c r="BG90" s="854"/>
      <c r="BH90" s="1247">
        <f t="shared" si="53"/>
        <v>0</v>
      </c>
      <c r="BI90" s="1795"/>
      <c r="BJ90" s="1795"/>
      <c r="BK90" s="1795"/>
      <c r="BL90" s="1795"/>
      <c r="BM90" s="1795"/>
      <c r="BN90" s="1795"/>
      <c r="BO90" s="1795"/>
      <c r="BP90" s="1795"/>
      <c r="BQ90" s="1887"/>
      <c r="BR90" s="1887"/>
      <c r="BS90" s="1887"/>
      <c r="BT90" s="1887"/>
      <c r="BU90" s="1887"/>
      <c r="BV90" s="1887"/>
      <c r="BW90" s="1887"/>
      <c r="BX90" s="1886">
        <f t="shared" si="58"/>
        <v>0</v>
      </c>
      <c r="BY90" s="639"/>
      <c r="BZ90" s="637"/>
    </row>
    <row r="91" spans="1:78" ht="12.75" hidden="1" customHeight="1">
      <c r="A91" s="2174"/>
      <c r="B91" s="1877"/>
      <c r="C91" s="396"/>
      <c r="D91" s="413"/>
      <c r="E91" s="363"/>
      <c r="F91" s="391"/>
      <c r="G91" s="363"/>
      <c r="H91" s="391"/>
      <c r="I91" s="391"/>
      <c r="J91" s="391"/>
      <c r="K91" s="391">
        <f t="shared" si="54"/>
        <v>0</v>
      </c>
      <c r="L91" s="416"/>
      <c r="M91" s="370"/>
      <c r="N91" s="461"/>
      <c r="O91" s="370"/>
      <c r="P91" s="461"/>
      <c r="Q91" s="461"/>
      <c r="R91" s="461"/>
      <c r="S91" s="461">
        <f t="shared" si="55"/>
        <v>0</v>
      </c>
      <c r="T91" s="782"/>
      <c r="U91" s="782"/>
      <c r="V91" s="768"/>
      <c r="W91" s="768"/>
      <c r="X91" s="768"/>
      <c r="Y91" s="768"/>
      <c r="Z91" s="782"/>
      <c r="AA91" s="782"/>
      <c r="AB91" s="769"/>
      <c r="AC91" s="769"/>
      <c r="AD91" s="769">
        <f t="shared" si="52"/>
        <v>0</v>
      </c>
      <c r="AE91" s="670"/>
      <c r="AF91" s="670"/>
      <c r="AG91" s="468"/>
      <c r="AH91" s="452"/>
      <c r="AI91" s="460"/>
      <c r="AJ91" s="452"/>
      <c r="AK91" s="452"/>
      <c r="AL91" s="460"/>
      <c r="AM91" s="460"/>
      <c r="AN91" s="460">
        <f t="shared" si="56"/>
        <v>0</v>
      </c>
      <c r="AO91" s="468"/>
      <c r="AP91" s="452"/>
      <c r="AQ91" s="460"/>
      <c r="AR91" s="452"/>
      <c r="AS91" s="460"/>
      <c r="AT91" s="460"/>
      <c r="AU91" s="460"/>
      <c r="AV91" s="460">
        <f t="shared" si="57"/>
        <v>0</v>
      </c>
      <c r="AW91" s="853"/>
      <c r="AX91" s="853"/>
      <c r="AY91" s="853"/>
      <c r="AZ91" s="853"/>
      <c r="BA91" s="853"/>
      <c r="BB91" s="853"/>
      <c r="BC91" s="853"/>
      <c r="BD91" s="853"/>
      <c r="BE91" s="853"/>
      <c r="BF91" s="854"/>
      <c r="BG91" s="854"/>
      <c r="BH91" s="1247">
        <f t="shared" si="53"/>
        <v>0</v>
      </c>
      <c r="BI91" s="1795"/>
      <c r="BJ91" s="1795"/>
      <c r="BK91" s="1795"/>
      <c r="BL91" s="1795"/>
      <c r="BM91" s="1795"/>
      <c r="BN91" s="1795"/>
      <c r="BO91" s="1795"/>
      <c r="BP91" s="1795"/>
      <c r="BQ91" s="1887"/>
      <c r="BR91" s="1887"/>
      <c r="BS91" s="1887"/>
      <c r="BT91" s="1887"/>
      <c r="BU91" s="1887"/>
      <c r="BV91" s="1887"/>
      <c r="BW91" s="1887"/>
      <c r="BX91" s="1886">
        <f t="shared" si="58"/>
        <v>0</v>
      </c>
      <c r="BY91" s="639"/>
      <c r="BZ91" s="637"/>
    </row>
    <row r="92" spans="1:78" ht="12.75" hidden="1" customHeight="1">
      <c r="A92" s="2174"/>
      <c r="B92" s="1877"/>
      <c r="C92" s="396"/>
      <c r="D92" s="413"/>
      <c r="E92" s="363"/>
      <c r="F92" s="391"/>
      <c r="G92" s="363"/>
      <c r="H92" s="391"/>
      <c r="I92" s="391"/>
      <c r="J92" s="391"/>
      <c r="K92" s="391">
        <f t="shared" si="54"/>
        <v>0</v>
      </c>
      <c r="L92" s="416"/>
      <c r="M92" s="370"/>
      <c r="N92" s="461"/>
      <c r="O92" s="370"/>
      <c r="P92" s="461"/>
      <c r="Q92" s="461"/>
      <c r="R92" s="461"/>
      <c r="S92" s="461">
        <f t="shared" si="55"/>
        <v>0</v>
      </c>
      <c r="T92" s="782"/>
      <c r="U92" s="782"/>
      <c r="V92" s="768"/>
      <c r="W92" s="768"/>
      <c r="X92" s="768"/>
      <c r="Y92" s="768"/>
      <c r="Z92" s="782"/>
      <c r="AA92" s="782"/>
      <c r="AB92" s="769"/>
      <c r="AC92" s="769"/>
      <c r="AD92" s="769">
        <f t="shared" si="52"/>
        <v>0</v>
      </c>
      <c r="AE92" s="670"/>
      <c r="AF92" s="670"/>
      <c r="AG92" s="468"/>
      <c r="AH92" s="452"/>
      <c r="AI92" s="460"/>
      <c r="AJ92" s="452"/>
      <c r="AK92" s="452"/>
      <c r="AL92" s="460"/>
      <c r="AM92" s="460"/>
      <c r="AN92" s="460">
        <f t="shared" si="56"/>
        <v>0</v>
      </c>
      <c r="AO92" s="468"/>
      <c r="AP92" s="452"/>
      <c r="AQ92" s="460"/>
      <c r="AR92" s="452"/>
      <c r="AS92" s="460"/>
      <c r="AT92" s="460"/>
      <c r="AU92" s="460"/>
      <c r="AV92" s="460">
        <f t="shared" si="57"/>
        <v>0</v>
      </c>
      <c r="AW92" s="853"/>
      <c r="AX92" s="853"/>
      <c r="AY92" s="853"/>
      <c r="AZ92" s="853"/>
      <c r="BA92" s="853"/>
      <c r="BB92" s="853"/>
      <c r="BC92" s="853"/>
      <c r="BD92" s="853"/>
      <c r="BE92" s="853"/>
      <c r="BF92" s="854"/>
      <c r="BG92" s="854"/>
      <c r="BH92" s="1247">
        <f t="shared" si="53"/>
        <v>0</v>
      </c>
      <c r="BI92" s="1795"/>
      <c r="BJ92" s="1795"/>
      <c r="BK92" s="1795"/>
      <c r="BL92" s="1795"/>
      <c r="BM92" s="1795"/>
      <c r="BN92" s="1795"/>
      <c r="BO92" s="1795"/>
      <c r="BP92" s="1795"/>
      <c r="BQ92" s="1887"/>
      <c r="BR92" s="1887"/>
      <c r="BS92" s="1887"/>
      <c r="BT92" s="1887"/>
      <c r="BU92" s="1887"/>
      <c r="BV92" s="1887"/>
      <c r="BW92" s="1887"/>
      <c r="BX92" s="1886">
        <f t="shared" si="58"/>
        <v>0</v>
      </c>
      <c r="BY92" s="639"/>
      <c r="BZ92" s="637"/>
    </row>
    <row r="93" spans="1:78" ht="12.75" hidden="1" customHeight="1">
      <c r="A93" s="2174"/>
      <c r="B93" s="1877"/>
      <c r="C93" s="396"/>
      <c r="D93" s="413"/>
      <c r="E93" s="363"/>
      <c r="F93" s="391"/>
      <c r="G93" s="363"/>
      <c r="H93" s="391"/>
      <c r="I93" s="391"/>
      <c r="J93" s="391"/>
      <c r="K93" s="391">
        <f t="shared" si="54"/>
        <v>0</v>
      </c>
      <c r="L93" s="416"/>
      <c r="M93" s="370"/>
      <c r="N93" s="461"/>
      <c r="O93" s="370"/>
      <c r="P93" s="461"/>
      <c r="Q93" s="461"/>
      <c r="R93" s="461"/>
      <c r="S93" s="461">
        <f t="shared" si="55"/>
        <v>0</v>
      </c>
      <c r="T93" s="782"/>
      <c r="U93" s="782"/>
      <c r="V93" s="768"/>
      <c r="W93" s="768"/>
      <c r="X93" s="768"/>
      <c r="Y93" s="768"/>
      <c r="Z93" s="782"/>
      <c r="AA93" s="782"/>
      <c r="AB93" s="769"/>
      <c r="AC93" s="769"/>
      <c r="AD93" s="769">
        <f t="shared" si="52"/>
        <v>0</v>
      </c>
      <c r="AE93" s="670"/>
      <c r="AF93" s="670"/>
      <c r="AG93" s="468"/>
      <c r="AH93" s="452"/>
      <c r="AI93" s="460"/>
      <c r="AJ93" s="452"/>
      <c r="AK93" s="452"/>
      <c r="AL93" s="460"/>
      <c r="AM93" s="460"/>
      <c r="AN93" s="460">
        <f t="shared" si="56"/>
        <v>0</v>
      </c>
      <c r="AO93" s="468"/>
      <c r="AP93" s="452"/>
      <c r="AQ93" s="460"/>
      <c r="AR93" s="452"/>
      <c r="AS93" s="460"/>
      <c r="AT93" s="460"/>
      <c r="AU93" s="460"/>
      <c r="AV93" s="460">
        <f t="shared" si="57"/>
        <v>0</v>
      </c>
      <c r="AW93" s="853"/>
      <c r="AX93" s="853"/>
      <c r="AY93" s="853"/>
      <c r="AZ93" s="853"/>
      <c r="BA93" s="853"/>
      <c r="BB93" s="853"/>
      <c r="BC93" s="853"/>
      <c r="BD93" s="853"/>
      <c r="BE93" s="853"/>
      <c r="BF93" s="854"/>
      <c r="BG93" s="854"/>
      <c r="BH93" s="1247">
        <f t="shared" si="53"/>
        <v>0</v>
      </c>
      <c r="BI93" s="1795"/>
      <c r="BJ93" s="1795"/>
      <c r="BK93" s="1795"/>
      <c r="BL93" s="1795"/>
      <c r="BM93" s="1795"/>
      <c r="BN93" s="1795"/>
      <c r="BO93" s="1795"/>
      <c r="BP93" s="1795"/>
      <c r="BQ93" s="1887"/>
      <c r="BR93" s="1887"/>
      <c r="BS93" s="1887"/>
      <c r="BT93" s="1887"/>
      <c r="BU93" s="1887"/>
      <c r="BV93" s="1887"/>
      <c r="BW93" s="1887"/>
      <c r="BX93" s="1886">
        <f t="shared" si="58"/>
        <v>0</v>
      </c>
      <c r="BY93" s="639"/>
      <c r="BZ93" s="637"/>
    </row>
    <row r="94" spans="1:78" ht="12.75" hidden="1" customHeight="1">
      <c r="A94" s="2174"/>
      <c r="B94" s="1877"/>
      <c r="C94" s="396"/>
      <c r="D94" s="413"/>
      <c r="E94" s="363"/>
      <c r="F94" s="391"/>
      <c r="G94" s="363"/>
      <c r="H94" s="391"/>
      <c r="I94" s="391"/>
      <c r="J94" s="391"/>
      <c r="K94" s="391">
        <f t="shared" si="54"/>
        <v>0</v>
      </c>
      <c r="L94" s="416"/>
      <c r="M94" s="370"/>
      <c r="N94" s="461"/>
      <c r="O94" s="370"/>
      <c r="P94" s="461"/>
      <c r="Q94" s="461"/>
      <c r="R94" s="461"/>
      <c r="S94" s="461">
        <f t="shared" si="55"/>
        <v>0</v>
      </c>
      <c r="T94" s="782"/>
      <c r="U94" s="782"/>
      <c r="V94" s="768"/>
      <c r="W94" s="768"/>
      <c r="X94" s="768"/>
      <c r="Y94" s="768"/>
      <c r="Z94" s="782"/>
      <c r="AA94" s="782"/>
      <c r="AB94" s="769"/>
      <c r="AC94" s="769"/>
      <c r="AD94" s="769">
        <f t="shared" si="52"/>
        <v>0</v>
      </c>
      <c r="AE94" s="670"/>
      <c r="AF94" s="670"/>
      <c r="AG94" s="468"/>
      <c r="AH94" s="452"/>
      <c r="AI94" s="460"/>
      <c r="AJ94" s="452"/>
      <c r="AK94" s="452"/>
      <c r="AL94" s="460"/>
      <c r="AM94" s="460"/>
      <c r="AN94" s="460">
        <f t="shared" si="56"/>
        <v>0</v>
      </c>
      <c r="AO94" s="468"/>
      <c r="AP94" s="452"/>
      <c r="AQ94" s="460"/>
      <c r="AR94" s="452"/>
      <c r="AS94" s="460"/>
      <c r="AT94" s="460"/>
      <c r="AU94" s="460"/>
      <c r="AV94" s="460">
        <f t="shared" si="57"/>
        <v>0</v>
      </c>
      <c r="AW94" s="853"/>
      <c r="AX94" s="853"/>
      <c r="AY94" s="853"/>
      <c r="AZ94" s="853"/>
      <c r="BA94" s="853"/>
      <c r="BB94" s="853"/>
      <c r="BC94" s="853"/>
      <c r="BD94" s="853"/>
      <c r="BE94" s="853"/>
      <c r="BF94" s="854"/>
      <c r="BG94" s="854"/>
      <c r="BH94" s="1247">
        <f t="shared" si="53"/>
        <v>0</v>
      </c>
      <c r="BI94" s="1795"/>
      <c r="BJ94" s="1795"/>
      <c r="BK94" s="1795"/>
      <c r="BL94" s="1795"/>
      <c r="BM94" s="1795"/>
      <c r="BN94" s="1795"/>
      <c r="BO94" s="1795"/>
      <c r="BP94" s="1795"/>
      <c r="BQ94" s="1887"/>
      <c r="BR94" s="1887"/>
      <c r="BS94" s="1887"/>
      <c r="BT94" s="1887"/>
      <c r="BU94" s="1887"/>
      <c r="BV94" s="1887"/>
      <c r="BW94" s="1887"/>
      <c r="BX94" s="1886">
        <f t="shared" si="58"/>
        <v>0</v>
      </c>
      <c r="BY94" s="639"/>
      <c r="BZ94" s="637"/>
    </row>
    <row r="95" spans="1:78" ht="12.75" hidden="1" customHeight="1">
      <c r="A95" s="2174"/>
      <c r="B95" s="1877"/>
      <c r="C95" s="396"/>
      <c r="D95" s="413"/>
      <c r="E95" s="363"/>
      <c r="F95" s="391"/>
      <c r="G95" s="363"/>
      <c r="H95" s="391"/>
      <c r="I95" s="391"/>
      <c r="J95" s="391"/>
      <c r="K95" s="391">
        <f t="shared" si="54"/>
        <v>0</v>
      </c>
      <c r="L95" s="416"/>
      <c r="M95" s="370"/>
      <c r="N95" s="461"/>
      <c r="O95" s="370"/>
      <c r="P95" s="461"/>
      <c r="Q95" s="461"/>
      <c r="R95" s="461"/>
      <c r="S95" s="461">
        <f t="shared" si="55"/>
        <v>0</v>
      </c>
      <c r="T95" s="782"/>
      <c r="U95" s="782"/>
      <c r="V95" s="768"/>
      <c r="W95" s="768"/>
      <c r="X95" s="768"/>
      <c r="Y95" s="768"/>
      <c r="Z95" s="782"/>
      <c r="AA95" s="782"/>
      <c r="AB95" s="769"/>
      <c r="AC95" s="769"/>
      <c r="AD95" s="769">
        <f t="shared" si="52"/>
        <v>0</v>
      </c>
      <c r="AE95" s="670"/>
      <c r="AF95" s="670"/>
      <c r="AG95" s="468"/>
      <c r="AH95" s="452"/>
      <c r="AI95" s="460"/>
      <c r="AJ95" s="452"/>
      <c r="AK95" s="452"/>
      <c r="AL95" s="460"/>
      <c r="AM95" s="460"/>
      <c r="AN95" s="460">
        <f t="shared" si="56"/>
        <v>0</v>
      </c>
      <c r="AO95" s="468"/>
      <c r="AP95" s="452"/>
      <c r="AQ95" s="460"/>
      <c r="AR95" s="452"/>
      <c r="AS95" s="460"/>
      <c r="AT95" s="460"/>
      <c r="AU95" s="460"/>
      <c r="AV95" s="460">
        <f t="shared" si="57"/>
        <v>0</v>
      </c>
      <c r="AW95" s="853"/>
      <c r="AX95" s="853"/>
      <c r="AY95" s="853"/>
      <c r="AZ95" s="853"/>
      <c r="BA95" s="853"/>
      <c r="BB95" s="853"/>
      <c r="BC95" s="853"/>
      <c r="BD95" s="853"/>
      <c r="BE95" s="853"/>
      <c r="BF95" s="854"/>
      <c r="BG95" s="854"/>
      <c r="BH95" s="1247">
        <f t="shared" si="53"/>
        <v>0</v>
      </c>
      <c r="BI95" s="1795"/>
      <c r="BJ95" s="1795"/>
      <c r="BK95" s="1795"/>
      <c r="BL95" s="1795"/>
      <c r="BM95" s="1795"/>
      <c r="BN95" s="1795"/>
      <c r="BO95" s="1795"/>
      <c r="BP95" s="1795"/>
      <c r="BQ95" s="1887"/>
      <c r="BR95" s="1887"/>
      <c r="BS95" s="1887"/>
      <c r="BT95" s="1887"/>
      <c r="BU95" s="1887"/>
      <c r="BV95" s="1887"/>
      <c r="BW95" s="1887"/>
      <c r="BX95" s="1886">
        <f t="shared" si="58"/>
        <v>0</v>
      </c>
      <c r="BY95" s="639"/>
      <c r="BZ95" s="637"/>
    </row>
    <row r="96" spans="1:78" ht="12.75" hidden="1" customHeight="1">
      <c r="A96" s="2174"/>
      <c r="B96" s="1877"/>
      <c r="C96" s="396"/>
      <c r="D96" s="413"/>
      <c r="E96" s="363"/>
      <c r="F96" s="391"/>
      <c r="G96" s="363"/>
      <c r="H96" s="391"/>
      <c r="I96" s="391"/>
      <c r="J96" s="391"/>
      <c r="K96" s="391">
        <f t="shared" si="54"/>
        <v>0</v>
      </c>
      <c r="L96" s="416"/>
      <c r="M96" s="370"/>
      <c r="N96" s="461"/>
      <c r="O96" s="370"/>
      <c r="P96" s="461"/>
      <c r="Q96" s="461"/>
      <c r="R96" s="461"/>
      <c r="S96" s="461">
        <f t="shared" si="55"/>
        <v>0</v>
      </c>
      <c r="T96" s="782"/>
      <c r="U96" s="782"/>
      <c r="V96" s="768"/>
      <c r="W96" s="768"/>
      <c r="X96" s="768"/>
      <c r="Y96" s="768"/>
      <c r="Z96" s="782"/>
      <c r="AA96" s="782"/>
      <c r="AB96" s="769"/>
      <c r="AC96" s="769"/>
      <c r="AD96" s="769">
        <f t="shared" si="52"/>
        <v>0</v>
      </c>
      <c r="AE96" s="670"/>
      <c r="AF96" s="670"/>
      <c r="AG96" s="468"/>
      <c r="AH96" s="452"/>
      <c r="AI96" s="460"/>
      <c r="AJ96" s="452"/>
      <c r="AK96" s="452"/>
      <c r="AL96" s="460"/>
      <c r="AM96" s="460"/>
      <c r="AN96" s="460">
        <f t="shared" si="56"/>
        <v>0</v>
      </c>
      <c r="AO96" s="468"/>
      <c r="AP96" s="452"/>
      <c r="AQ96" s="460"/>
      <c r="AR96" s="452"/>
      <c r="AS96" s="460"/>
      <c r="AT96" s="460"/>
      <c r="AU96" s="460"/>
      <c r="AV96" s="460">
        <f t="shared" si="57"/>
        <v>0</v>
      </c>
      <c r="AW96" s="853"/>
      <c r="AX96" s="853"/>
      <c r="AY96" s="853"/>
      <c r="AZ96" s="853"/>
      <c r="BA96" s="853"/>
      <c r="BB96" s="853"/>
      <c r="BC96" s="853"/>
      <c r="BD96" s="853"/>
      <c r="BE96" s="853"/>
      <c r="BF96" s="854"/>
      <c r="BG96" s="854"/>
      <c r="BH96" s="1247">
        <f t="shared" si="53"/>
        <v>0</v>
      </c>
      <c r="BI96" s="1795"/>
      <c r="BJ96" s="1795"/>
      <c r="BK96" s="1795"/>
      <c r="BL96" s="1795"/>
      <c r="BM96" s="1795"/>
      <c r="BN96" s="1795"/>
      <c r="BO96" s="1795"/>
      <c r="BP96" s="1795"/>
      <c r="BQ96" s="1887"/>
      <c r="BR96" s="1887"/>
      <c r="BS96" s="1887"/>
      <c r="BT96" s="1887"/>
      <c r="BU96" s="1887"/>
      <c r="BV96" s="1887"/>
      <c r="BW96" s="1887"/>
      <c r="BX96" s="1886">
        <f t="shared" si="58"/>
        <v>0</v>
      </c>
      <c r="BY96" s="639"/>
      <c r="BZ96" s="637"/>
    </row>
    <row r="97" spans="1:78" ht="15" hidden="1" customHeight="1">
      <c r="A97" s="2176"/>
      <c r="B97" s="2167"/>
      <c r="C97" s="373"/>
      <c r="D97" s="480"/>
      <c r="E97" s="378"/>
      <c r="F97" s="378"/>
      <c r="G97" s="378"/>
      <c r="H97" s="378"/>
      <c r="I97" s="378"/>
      <c r="J97" s="378"/>
      <c r="K97" s="378">
        <f t="shared" si="54"/>
        <v>0</v>
      </c>
      <c r="L97" s="481"/>
      <c r="M97" s="381"/>
      <c r="N97" s="381"/>
      <c r="O97" s="381"/>
      <c r="P97" s="381"/>
      <c r="Q97" s="381"/>
      <c r="R97" s="381"/>
      <c r="S97" s="381">
        <f t="shared" si="55"/>
        <v>0</v>
      </c>
      <c r="T97" s="785"/>
      <c r="U97" s="785"/>
      <c r="V97" s="765"/>
      <c r="W97" s="765"/>
      <c r="X97" s="765"/>
      <c r="Y97" s="765"/>
      <c r="Z97" s="785"/>
      <c r="AA97" s="785"/>
      <c r="AB97" s="765"/>
      <c r="AC97" s="765"/>
      <c r="AD97" s="765">
        <f t="shared" si="52"/>
        <v>0</v>
      </c>
      <c r="AE97" s="672"/>
      <c r="AF97" s="672"/>
      <c r="AG97" s="679"/>
      <c r="AH97" s="375"/>
      <c r="AI97" s="375"/>
      <c r="AJ97" s="375"/>
      <c r="AK97" s="375"/>
      <c r="AL97" s="375"/>
      <c r="AM97" s="375"/>
      <c r="AN97" s="375">
        <f t="shared" si="56"/>
        <v>0</v>
      </c>
      <c r="AO97" s="679"/>
      <c r="AP97" s="375"/>
      <c r="AQ97" s="375"/>
      <c r="AR97" s="375"/>
      <c r="AS97" s="375"/>
      <c r="AT97" s="375"/>
      <c r="AU97" s="375"/>
      <c r="AV97" s="375">
        <f t="shared" si="57"/>
        <v>0</v>
      </c>
      <c r="AW97" s="859"/>
      <c r="AX97" s="859"/>
      <c r="AY97" s="859"/>
      <c r="AZ97" s="859"/>
      <c r="BA97" s="859"/>
      <c r="BB97" s="859"/>
      <c r="BC97" s="859"/>
      <c r="BD97" s="859"/>
      <c r="BE97" s="857"/>
      <c r="BF97" s="857"/>
      <c r="BG97" s="857"/>
      <c r="BH97" s="1248">
        <f t="shared" si="53"/>
        <v>0</v>
      </c>
      <c r="BI97" s="1795"/>
      <c r="BJ97" s="1795"/>
      <c r="BK97" s="1795"/>
      <c r="BL97" s="1795"/>
      <c r="BM97" s="1795"/>
      <c r="BN97" s="1795"/>
      <c r="BO97" s="1795"/>
      <c r="BP97" s="1795"/>
      <c r="BQ97" s="1887"/>
      <c r="BR97" s="1887"/>
      <c r="BS97" s="1887"/>
      <c r="BT97" s="1887"/>
      <c r="BU97" s="1887"/>
      <c r="BV97" s="1887"/>
      <c r="BW97" s="1887"/>
      <c r="BX97" s="1886">
        <f t="shared" si="58"/>
        <v>0</v>
      </c>
      <c r="BY97" s="639"/>
      <c r="BZ97" s="637"/>
    </row>
    <row r="98" spans="1:78" ht="14.25" customHeight="1">
      <c r="A98" s="746"/>
      <c r="B98" s="1006" t="s">
        <v>509</v>
      </c>
      <c r="C98" s="340" t="s">
        <v>513</v>
      </c>
      <c r="D98" s="744">
        <v>0</v>
      </c>
      <c r="E98" s="744">
        <v>10</v>
      </c>
      <c r="F98" s="744">
        <v>134665.19999999998</v>
      </c>
      <c r="G98" s="744">
        <v>0</v>
      </c>
      <c r="H98" s="744">
        <v>271832.90000000002</v>
      </c>
      <c r="I98" s="744">
        <v>0</v>
      </c>
      <c r="J98" s="744">
        <v>0</v>
      </c>
      <c r="K98" s="744">
        <f t="shared" si="54"/>
        <v>406498.1</v>
      </c>
      <c r="L98" s="744">
        <f t="shared" ref="L98:Q98" si="78">SUM(L99:L108)</f>
        <v>0</v>
      </c>
      <c r="M98" s="744">
        <f t="shared" si="78"/>
        <v>-5</v>
      </c>
      <c r="N98" s="744">
        <f t="shared" si="78"/>
        <v>5138.7</v>
      </c>
      <c r="O98" s="744">
        <f t="shared" si="78"/>
        <v>0</v>
      </c>
      <c r="P98" s="744">
        <f t="shared" si="78"/>
        <v>0</v>
      </c>
      <c r="Q98" s="744">
        <f t="shared" si="78"/>
        <v>0</v>
      </c>
      <c r="R98" s="744">
        <f>SUM(R99:R108)</f>
        <v>0</v>
      </c>
      <c r="S98" s="744">
        <f t="shared" si="55"/>
        <v>5138.7</v>
      </c>
      <c r="T98" s="744">
        <f t="shared" ref="T98:AB98" si="79">SUM(T99:T108)</f>
        <v>0</v>
      </c>
      <c r="U98" s="744"/>
      <c r="V98" s="744">
        <f t="shared" si="79"/>
        <v>0</v>
      </c>
      <c r="W98" s="744">
        <f t="shared" si="79"/>
        <v>23396.799999999999</v>
      </c>
      <c r="X98" s="744">
        <f t="shared" si="79"/>
        <v>0</v>
      </c>
      <c r="Y98" s="744">
        <f t="shared" si="79"/>
        <v>0</v>
      </c>
      <c r="Z98" s="744">
        <f t="shared" si="79"/>
        <v>0</v>
      </c>
      <c r="AA98" s="744">
        <f t="shared" si="79"/>
        <v>0</v>
      </c>
      <c r="AB98" s="744">
        <f t="shared" si="79"/>
        <v>0</v>
      </c>
      <c r="AC98" s="744"/>
      <c r="AD98" s="744">
        <f t="shared" si="52"/>
        <v>23396.799999999999</v>
      </c>
      <c r="AE98" s="746"/>
      <c r="AF98" s="746"/>
      <c r="AG98" s="744">
        <v>0</v>
      </c>
      <c r="AH98" s="744">
        <v>0</v>
      </c>
      <c r="AI98" s="744">
        <v>0</v>
      </c>
      <c r="AJ98" s="744">
        <v>0</v>
      </c>
      <c r="AK98" s="744">
        <v>0</v>
      </c>
      <c r="AL98" s="744">
        <v>0</v>
      </c>
      <c r="AM98" s="744">
        <v>0</v>
      </c>
      <c r="AN98" s="744">
        <f t="shared" si="56"/>
        <v>0</v>
      </c>
      <c r="AO98" s="744">
        <f t="shared" ref="AO98:AT98" si="80">SUM(AO99:AO108)</f>
        <v>0</v>
      </c>
      <c r="AP98" s="744">
        <f t="shared" si="80"/>
        <v>5</v>
      </c>
      <c r="AQ98" s="744">
        <f t="shared" si="80"/>
        <v>158000</v>
      </c>
      <c r="AR98" s="744">
        <f t="shared" si="80"/>
        <v>0</v>
      </c>
      <c r="AS98" s="744">
        <f t="shared" si="80"/>
        <v>354671.8</v>
      </c>
      <c r="AT98" s="744">
        <f t="shared" si="80"/>
        <v>0</v>
      </c>
      <c r="AU98" s="744">
        <f>SUM(AU99:AU108)</f>
        <v>0</v>
      </c>
      <c r="AV98" s="744">
        <f t="shared" si="57"/>
        <v>512671.8</v>
      </c>
      <c r="AW98" s="744">
        <f t="shared" ref="AW98:BG98" si="81">SUM(AW99:AW108)</f>
        <v>0</v>
      </c>
      <c r="AX98" s="744"/>
      <c r="AY98" s="744"/>
      <c r="AZ98" s="744">
        <f t="shared" si="81"/>
        <v>0</v>
      </c>
      <c r="BA98" s="744"/>
      <c r="BB98" s="744">
        <f t="shared" si="81"/>
        <v>22015.9</v>
      </c>
      <c r="BC98" s="744">
        <f t="shared" si="81"/>
        <v>0</v>
      </c>
      <c r="BD98" s="744">
        <f t="shared" si="81"/>
        <v>0</v>
      </c>
      <c r="BE98" s="744">
        <f t="shared" si="81"/>
        <v>0</v>
      </c>
      <c r="BF98" s="744">
        <f t="shared" si="81"/>
        <v>0</v>
      </c>
      <c r="BG98" s="744">
        <f t="shared" si="81"/>
        <v>0</v>
      </c>
      <c r="BH98" s="1238">
        <f t="shared" si="53"/>
        <v>22015.9</v>
      </c>
      <c r="BI98" s="744"/>
      <c r="BJ98" s="744"/>
      <c r="BK98" s="744"/>
      <c r="BL98" s="744">
        <f>BL99</f>
        <v>0</v>
      </c>
      <c r="BM98" s="744">
        <f>BM99</f>
        <v>0</v>
      </c>
      <c r="BN98" s="744">
        <f>BN99</f>
        <v>0</v>
      </c>
      <c r="BO98" s="744">
        <f>BO99</f>
        <v>0</v>
      </c>
      <c r="BP98" s="744">
        <f>BP99</f>
        <v>0</v>
      </c>
      <c r="BQ98" s="744"/>
      <c r="BR98" s="744"/>
      <c r="BS98" s="744"/>
      <c r="BT98" s="744"/>
      <c r="BU98" s="744"/>
      <c r="BV98" s="744"/>
      <c r="BW98" s="744"/>
      <c r="BX98" s="744">
        <f t="shared" si="58"/>
        <v>0</v>
      </c>
      <c r="BY98" s="747"/>
      <c r="BZ98" s="637"/>
    </row>
    <row r="99" spans="1:78" ht="40.5" customHeight="1">
      <c r="A99" s="2183"/>
      <c r="B99" s="496" t="s">
        <v>511</v>
      </c>
      <c r="C99" s="2487" t="s">
        <v>889</v>
      </c>
      <c r="D99" s="448">
        <v>0</v>
      </c>
      <c r="E99" s="411">
        <v>10</v>
      </c>
      <c r="F99" s="411">
        <v>134665.19999999998</v>
      </c>
      <c r="G99" s="411">
        <v>0</v>
      </c>
      <c r="H99" s="411">
        <v>271832.90000000002</v>
      </c>
      <c r="I99" s="448">
        <v>0</v>
      </c>
      <c r="J99" s="448">
        <v>0</v>
      </c>
      <c r="K99" s="411">
        <f t="shared" si="54"/>
        <v>406498.1</v>
      </c>
      <c r="L99" s="483"/>
      <c r="M99" s="370">
        <v>-5</v>
      </c>
      <c r="N99" s="370">
        <f>5500-361.3</f>
        <v>5138.7</v>
      </c>
      <c r="O99" s="370"/>
      <c r="P99" s="461"/>
      <c r="Q99" s="461"/>
      <c r="R99" s="461"/>
      <c r="S99" s="370">
        <f t="shared" si="55"/>
        <v>5138.7</v>
      </c>
      <c r="T99" s="778">
        <f>D99+L99</f>
        <v>0</v>
      </c>
      <c r="U99" s="1161"/>
      <c r="V99" s="779">
        <v>0</v>
      </c>
      <c r="W99" s="776">
        <v>23396.799999999999</v>
      </c>
      <c r="X99" s="776">
        <v>0</v>
      </c>
      <c r="Y99" s="776">
        <f>G99+O99</f>
        <v>0</v>
      </c>
      <c r="Z99" s="776">
        <v>0</v>
      </c>
      <c r="AA99" s="776">
        <f>I99+Q99</f>
        <v>0</v>
      </c>
      <c r="AB99" s="767">
        <f>J99+R99</f>
        <v>0</v>
      </c>
      <c r="AC99" s="767"/>
      <c r="AD99" s="767">
        <f t="shared" si="52"/>
        <v>23396.799999999999</v>
      </c>
      <c r="AE99" s="680"/>
      <c r="AF99" s="680"/>
      <c r="AG99" s="467">
        <v>0</v>
      </c>
      <c r="AH99" s="482">
        <v>0</v>
      </c>
      <c r="AI99" s="482">
        <v>0</v>
      </c>
      <c r="AJ99" s="482">
        <v>0</v>
      </c>
      <c r="AK99" s="467">
        <v>0</v>
      </c>
      <c r="AL99" s="467">
        <v>0</v>
      </c>
      <c r="AM99" s="467">
        <v>0</v>
      </c>
      <c r="AN99" s="467">
        <f t="shared" si="56"/>
        <v>0</v>
      </c>
      <c r="AO99" s="467"/>
      <c r="AP99" s="681">
        <v>5</v>
      </c>
      <c r="AQ99" s="682">
        <v>158000</v>
      </c>
      <c r="AR99" s="682">
        <v>0</v>
      </c>
      <c r="AS99" s="682">
        <v>354671.8</v>
      </c>
      <c r="AT99" s="682"/>
      <c r="AU99" s="467"/>
      <c r="AV99" s="682">
        <f t="shared" si="57"/>
        <v>512671.8</v>
      </c>
      <c r="AW99" s="853">
        <f>AG99+AO99</f>
        <v>0</v>
      </c>
      <c r="AX99" s="853"/>
      <c r="AY99" s="853"/>
      <c r="AZ99" s="853">
        <v>0</v>
      </c>
      <c r="BA99" s="853"/>
      <c r="BB99" s="853">
        <v>22015.9</v>
      </c>
      <c r="BC99" s="853">
        <v>0</v>
      </c>
      <c r="BD99" s="853">
        <f>AJ99+AR99</f>
        <v>0</v>
      </c>
      <c r="BE99" s="853">
        <v>0</v>
      </c>
      <c r="BF99" s="860">
        <f>AL99+AT99</f>
        <v>0</v>
      </c>
      <c r="BG99" s="860">
        <f>AM99+AU99</f>
        <v>0</v>
      </c>
      <c r="BH99" s="1250">
        <f t="shared" si="53"/>
        <v>22015.9</v>
      </c>
      <c r="BI99" s="1796"/>
      <c r="BJ99" s="1796"/>
      <c r="BK99" s="1796"/>
      <c r="BL99" s="1796">
        <v>0</v>
      </c>
      <c r="BM99" s="1796">
        <v>0</v>
      </c>
      <c r="BN99" s="1796"/>
      <c r="BO99" s="1796"/>
      <c r="BP99" s="1796">
        <f>BL99+BN99+BO99+BM99</f>
        <v>0</v>
      </c>
      <c r="BQ99" s="1903"/>
      <c r="BR99" s="1903"/>
      <c r="BS99" s="1903"/>
      <c r="BT99" s="1903"/>
      <c r="BU99" s="1903"/>
      <c r="BV99" s="1903"/>
      <c r="BW99" s="1903"/>
      <c r="BX99" s="1886">
        <f t="shared" si="58"/>
        <v>0</v>
      </c>
      <c r="BY99" s="751" t="s">
        <v>1235</v>
      </c>
      <c r="BZ99" s="637"/>
    </row>
    <row r="100" spans="1:78" ht="13.5" hidden="1" customHeight="1">
      <c r="A100" s="2183"/>
      <c r="B100" s="2184"/>
      <c r="C100" s="484"/>
      <c r="D100" s="448"/>
      <c r="E100" s="411"/>
      <c r="F100" s="411"/>
      <c r="G100" s="411"/>
      <c r="H100" s="448"/>
      <c r="I100" s="448"/>
      <c r="J100" s="448"/>
      <c r="K100" s="448">
        <f t="shared" si="54"/>
        <v>0</v>
      </c>
      <c r="L100" s="450"/>
      <c r="M100" s="485"/>
      <c r="N100" s="450"/>
      <c r="O100" s="486"/>
      <c r="P100" s="450"/>
      <c r="Q100" s="487"/>
      <c r="R100" s="450"/>
      <c r="S100" s="424">
        <f t="shared" si="55"/>
        <v>0</v>
      </c>
      <c r="T100" s="794"/>
      <c r="U100" s="794"/>
      <c r="V100" s="776"/>
      <c r="W100" s="776"/>
      <c r="X100" s="776"/>
      <c r="Y100" s="776"/>
      <c r="Z100" s="795"/>
      <c r="AA100" s="797"/>
      <c r="AB100" s="792"/>
      <c r="AC100" s="792"/>
      <c r="AD100" s="792">
        <f t="shared" si="52"/>
        <v>0</v>
      </c>
      <c r="AE100" s="680"/>
      <c r="AF100" s="680"/>
      <c r="AG100" s="467"/>
      <c r="AH100" s="482"/>
      <c r="AI100" s="482"/>
      <c r="AJ100" s="482"/>
      <c r="AK100" s="467"/>
      <c r="AL100" s="467"/>
      <c r="AM100" s="467"/>
      <c r="AN100" s="467">
        <f t="shared" si="56"/>
        <v>0</v>
      </c>
      <c r="AO100" s="467"/>
      <c r="AP100" s="358"/>
      <c r="AQ100" s="467"/>
      <c r="AR100" s="684"/>
      <c r="AS100" s="467"/>
      <c r="AT100" s="683"/>
      <c r="AU100" s="467"/>
      <c r="AV100" s="467">
        <f t="shared" si="57"/>
        <v>0</v>
      </c>
      <c r="AW100" s="853"/>
      <c r="AX100" s="853"/>
      <c r="AY100" s="853"/>
      <c r="AZ100" s="853"/>
      <c r="BA100" s="853"/>
      <c r="BB100" s="853"/>
      <c r="BC100" s="853"/>
      <c r="BD100" s="853"/>
      <c r="BE100" s="854"/>
      <c r="BF100" s="860"/>
      <c r="BG100" s="860"/>
      <c r="BH100" s="1250">
        <f t="shared" si="53"/>
        <v>0</v>
      </c>
      <c r="BI100" s="1796"/>
      <c r="BJ100" s="1796"/>
      <c r="BK100" s="1796"/>
      <c r="BL100" s="1796"/>
      <c r="BM100" s="1796"/>
      <c r="BN100" s="1796"/>
      <c r="BO100" s="1796"/>
      <c r="BP100" s="1796"/>
      <c r="BQ100" s="1903"/>
      <c r="BR100" s="1903"/>
      <c r="BS100" s="1903"/>
      <c r="BT100" s="1903"/>
      <c r="BU100" s="1903"/>
      <c r="BV100" s="1903"/>
      <c r="BW100" s="1903"/>
      <c r="BX100" s="1886">
        <f t="shared" si="58"/>
        <v>0</v>
      </c>
      <c r="BY100" s="639"/>
      <c r="BZ100" s="637"/>
    </row>
    <row r="101" spans="1:78" ht="13.5" hidden="1" customHeight="1">
      <c r="A101" s="2183"/>
      <c r="B101" s="2184"/>
      <c r="C101" s="484"/>
      <c r="D101" s="448"/>
      <c r="E101" s="411"/>
      <c r="F101" s="411"/>
      <c r="G101" s="411"/>
      <c r="H101" s="448"/>
      <c r="I101" s="448"/>
      <c r="J101" s="448"/>
      <c r="K101" s="448">
        <f t="shared" si="54"/>
        <v>0</v>
      </c>
      <c r="L101" s="450"/>
      <c r="M101" s="485"/>
      <c r="N101" s="450"/>
      <c r="O101" s="486"/>
      <c r="P101" s="450"/>
      <c r="Q101" s="487"/>
      <c r="R101" s="450"/>
      <c r="S101" s="424">
        <f t="shared" si="55"/>
        <v>0</v>
      </c>
      <c r="T101" s="794"/>
      <c r="U101" s="794"/>
      <c r="V101" s="776"/>
      <c r="W101" s="776"/>
      <c r="X101" s="776"/>
      <c r="Y101" s="776"/>
      <c r="Z101" s="795"/>
      <c r="AA101" s="797"/>
      <c r="AB101" s="792"/>
      <c r="AC101" s="792"/>
      <c r="AD101" s="792">
        <f t="shared" si="52"/>
        <v>0</v>
      </c>
      <c r="AE101" s="680"/>
      <c r="AF101" s="680"/>
      <c r="AG101" s="467"/>
      <c r="AH101" s="482"/>
      <c r="AI101" s="482"/>
      <c r="AJ101" s="482"/>
      <c r="AK101" s="467"/>
      <c r="AL101" s="467"/>
      <c r="AM101" s="467"/>
      <c r="AN101" s="467">
        <f t="shared" si="56"/>
        <v>0</v>
      </c>
      <c r="AO101" s="467"/>
      <c r="AP101" s="358"/>
      <c r="AQ101" s="467"/>
      <c r="AR101" s="684"/>
      <c r="AS101" s="467"/>
      <c r="AT101" s="683"/>
      <c r="AU101" s="467"/>
      <c r="AV101" s="467">
        <f t="shared" si="57"/>
        <v>0</v>
      </c>
      <c r="AW101" s="853"/>
      <c r="AX101" s="853"/>
      <c r="AY101" s="853"/>
      <c r="AZ101" s="853"/>
      <c r="BA101" s="853"/>
      <c r="BB101" s="853"/>
      <c r="BC101" s="853"/>
      <c r="BD101" s="853"/>
      <c r="BE101" s="854"/>
      <c r="BF101" s="860"/>
      <c r="BG101" s="860"/>
      <c r="BH101" s="1250">
        <f t="shared" si="53"/>
        <v>0</v>
      </c>
      <c r="BI101" s="1796"/>
      <c r="BJ101" s="1796"/>
      <c r="BK101" s="1796"/>
      <c r="BL101" s="1796"/>
      <c r="BM101" s="1796"/>
      <c r="BN101" s="1796"/>
      <c r="BO101" s="1796"/>
      <c r="BP101" s="1796"/>
      <c r="BQ101" s="1903"/>
      <c r="BR101" s="1903"/>
      <c r="BS101" s="1903"/>
      <c r="BT101" s="1903"/>
      <c r="BU101" s="1903"/>
      <c r="BV101" s="1903"/>
      <c r="BW101" s="1903"/>
      <c r="BX101" s="1886">
        <f t="shared" si="58"/>
        <v>0</v>
      </c>
      <c r="BY101" s="639"/>
      <c r="BZ101" s="637"/>
    </row>
    <row r="102" spans="1:78" ht="13.5" hidden="1" customHeight="1">
      <c r="A102" s="2183"/>
      <c r="B102" s="2184"/>
      <c r="C102" s="484"/>
      <c r="D102" s="448"/>
      <c r="E102" s="411"/>
      <c r="F102" s="411"/>
      <c r="G102" s="411"/>
      <c r="H102" s="448"/>
      <c r="I102" s="448"/>
      <c r="J102" s="448"/>
      <c r="K102" s="448">
        <f t="shared" si="54"/>
        <v>0</v>
      </c>
      <c r="L102" s="450"/>
      <c r="M102" s="485"/>
      <c r="N102" s="450"/>
      <c r="O102" s="486"/>
      <c r="P102" s="450"/>
      <c r="Q102" s="487"/>
      <c r="R102" s="450"/>
      <c r="S102" s="424">
        <f t="shared" si="55"/>
        <v>0</v>
      </c>
      <c r="T102" s="794"/>
      <c r="U102" s="794"/>
      <c r="V102" s="776"/>
      <c r="W102" s="776"/>
      <c r="X102" s="776"/>
      <c r="Y102" s="776"/>
      <c r="Z102" s="795"/>
      <c r="AA102" s="797"/>
      <c r="AB102" s="792"/>
      <c r="AC102" s="792"/>
      <c r="AD102" s="792">
        <f t="shared" si="52"/>
        <v>0</v>
      </c>
      <c r="AE102" s="680"/>
      <c r="AF102" s="680"/>
      <c r="AG102" s="467"/>
      <c r="AH102" s="482"/>
      <c r="AI102" s="482"/>
      <c r="AJ102" s="482"/>
      <c r="AK102" s="467"/>
      <c r="AL102" s="467"/>
      <c r="AM102" s="467"/>
      <c r="AN102" s="467">
        <f t="shared" si="56"/>
        <v>0</v>
      </c>
      <c r="AO102" s="467"/>
      <c r="AP102" s="358"/>
      <c r="AQ102" s="467"/>
      <c r="AR102" s="684"/>
      <c r="AS102" s="467"/>
      <c r="AT102" s="683"/>
      <c r="AU102" s="467"/>
      <c r="AV102" s="467">
        <f t="shared" si="57"/>
        <v>0</v>
      </c>
      <c r="AW102" s="853"/>
      <c r="AX102" s="853"/>
      <c r="AY102" s="853"/>
      <c r="AZ102" s="853"/>
      <c r="BA102" s="853"/>
      <c r="BB102" s="853"/>
      <c r="BC102" s="853"/>
      <c r="BD102" s="853"/>
      <c r="BE102" s="854"/>
      <c r="BF102" s="860"/>
      <c r="BG102" s="860"/>
      <c r="BH102" s="1250">
        <f t="shared" si="53"/>
        <v>0</v>
      </c>
      <c r="BI102" s="1796"/>
      <c r="BJ102" s="1796"/>
      <c r="BK102" s="1796"/>
      <c r="BL102" s="1796"/>
      <c r="BM102" s="1796"/>
      <c r="BN102" s="1796"/>
      <c r="BO102" s="1796"/>
      <c r="BP102" s="1796"/>
      <c r="BQ102" s="1903"/>
      <c r="BR102" s="1903"/>
      <c r="BS102" s="1903"/>
      <c r="BT102" s="1903"/>
      <c r="BU102" s="1903"/>
      <c r="BV102" s="1903"/>
      <c r="BW102" s="1903"/>
      <c r="BX102" s="1886">
        <f t="shared" si="58"/>
        <v>0</v>
      </c>
      <c r="BY102" s="639"/>
      <c r="BZ102" s="637"/>
    </row>
    <row r="103" spans="1:78" ht="13.5" hidden="1" customHeight="1">
      <c r="A103" s="2183"/>
      <c r="B103" s="2184"/>
      <c r="C103" s="484"/>
      <c r="D103" s="448"/>
      <c r="E103" s="411"/>
      <c r="F103" s="411"/>
      <c r="G103" s="411"/>
      <c r="H103" s="448"/>
      <c r="I103" s="448"/>
      <c r="J103" s="448"/>
      <c r="K103" s="448">
        <f t="shared" si="54"/>
        <v>0</v>
      </c>
      <c r="L103" s="450"/>
      <c r="M103" s="485"/>
      <c r="N103" s="450"/>
      <c r="O103" s="486"/>
      <c r="P103" s="450"/>
      <c r="Q103" s="487"/>
      <c r="R103" s="450"/>
      <c r="S103" s="424">
        <f t="shared" si="55"/>
        <v>0</v>
      </c>
      <c r="T103" s="794"/>
      <c r="U103" s="794"/>
      <c r="V103" s="776"/>
      <c r="W103" s="776"/>
      <c r="X103" s="776"/>
      <c r="Y103" s="776"/>
      <c r="Z103" s="795"/>
      <c r="AA103" s="797"/>
      <c r="AB103" s="792"/>
      <c r="AC103" s="792"/>
      <c r="AD103" s="792">
        <f t="shared" si="52"/>
        <v>0</v>
      </c>
      <c r="AE103" s="680"/>
      <c r="AF103" s="680"/>
      <c r="AG103" s="467"/>
      <c r="AH103" s="482"/>
      <c r="AI103" s="482"/>
      <c r="AJ103" s="482"/>
      <c r="AK103" s="467"/>
      <c r="AL103" s="467"/>
      <c r="AM103" s="467"/>
      <c r="AN103" s="467">
        <f t="shared" si="56"/>
        <v>0</v>
      </c>
      <c r="AO103" s="467"/>
      <c r="AP103" s="358"/>
      <c r="AQ103" s="467"/>
      <c r="AR103" s="684"/>
      <c r="AS103" s="467"/>
      <c r="AT103" s="683"/>
      <c r="AU103" s="467"/>
      <c r="AV103" s="467">
        <f t="shared" si="57"/>
        <v>0</v>
      </c>
      <c r="AW103" s="853"/>
      <c r="AX103" s="853"/>
      <c r="AY103" s="853"/>
      <c r="AZ103" s="853"/>
      <c r="BA103" s="853"/>
      <c r="BB103" s="853"/>
      <c r="BC103" s="853"/>
      <c r="BD103" s="853"/>
      <c r="BE103" s="854"/>
      <c r="BF103" s="860"/>
      <c r="BG103" s="860"/>
      <c r="BH103" s="1250">
        <f t="shared" si="53"/>
        <v>0</v>
      </c>
      <c r="BI103" s="1796"/>
      <c r="BJ103" s="1796"/>
      <c r="BK103" s="1796"/>
      <c r="BL103" s="1796"/>
      <c r="BM103" s="1796"/>
      <c r="BN103" s="1796"/>
      <c r="BO103" s="1796"/>
      <c r="BP103" s="1796"/>
      <c r="BQ103" s="1903"/>
      <c r="BR103" s="1903"/>
      <c r="BS103" s="1903"/>
      <c r="BT103" s="1903"/>
      <c r="BU103" s="1903"/>
      <c r="BV103" s="1903"/>
      <c r="BW103" s="1903"/>
      <c r="BX103" s="1886">
        <f t="shared" si="58"/>
        <v>0</v>
      </c>
      <c r="BY103" s="639"/>
      <c r="BZ103" s="637"/>
    </row>
    <row r="104" spans="1:78" ht="13.5" hidden="1" customHeight="1">
      <c r="A104" s="2183"/>
      <c r="B104" s="2184"/>
      <c r="C104" s="484"/>
      <c r="D104" s="448"/>
      <c r="E104" s="411"/>
      <c r="F104" s="411"/>
      <c r="G104" s="411"/>
      <c r="H104" s="448"/>
      <c r="I104" s="448"/>
      <c r="J104" s="448"/>
      <c r="K104" s="448">
        <f t="shared" si="54"/>
        <v>0</v>
      </c>
      <c r="L104" s="450"/>
      <c r="M104" s="485"/>
      <c r="N104" s="450"/>
      <c r="O104" s="486"/>
      <c r="P104" s="450"/>
      <c r="Q104" s="487"/>
      <c r="R104" s="450"/>
      <c r="S104" s="424">
        <f t="shared" si="55"/>
        <v>0</v>
      </c>
      <c r="T104" s="794"/>
      <c r="U104" s="794"/>
      <c r="V104" s="776"/>
      <c r="W104" s="776"/>
      <c r="X104" s="776"/>
      <c r="Y104" s="776"/>
      <c r="Z104" s="795"/>
      <c r="AA104" s="797"/>
      <c r="AB104" s="792"/>
      <c r="AC104" s="792"/>
      <c r="AD104" s="792">
        <f t="shared" si="52"/>
        <v>0</v>
      </c>
      <c r="AE104" s="680"/>
      <c r="AF104" s="680"/>
      <c r="AG104" s="467"/>
      <c r="AH104" s="482"/>
      <c r="AI104" s="482"/>
      <c r="AJ104" s="482"/>
      <c r="AK104" s="467"/>
      <c r="AL104" s="467"/>
      <c r="AM104" s="467"/>
      <c r="AN104" s="467">
        <f t="shared" si="56"/>
        <v>0</v>
      </c>
      <c r="AO104" s="467"/>
      <c r="AP104" s="358"/>
      <c r="AQ104" s="467"/>
      <c r="AR104" s="684"/>
      <c r="AS104" s="467"/>
      <c r="AT104" s="683"/>
      <c r="AU104" s="467"/>
      <c r="AV104" s="467">
        <f t="shared" si="57"/>
        <v>0</v>
      </c>
      <c r="AW104" s="853"/>
      <c r="AX104" s="853"/>
      <c r="AY104" s="853"/>
      <c r="AZ104" s="853"/>
      <c r="BA104" s="853"/>
      <c r="BB104" s="853"/>
      <c r="BC104" s="853"/>
      <c r="BD104" s="853"/>
      <c r="BE104" s="854"/>
      <c r="BF104" s="860"/>
      <c r="BG104" s="860"/>
      <c r="BH104" s="1250">
        <f t="shared" si="53"/>
        <v>0</v>
      </c>
      <c r="BI104" s="1796"/>
      <c r="BJ104" s="1796"/>
      <c r="BK104" s="1796"/>
      <c r="BL104" s="1796"/>
      <c r="BM104" s="1796"/>
      <c r="BN104" s="1796"/>
      <c r="BO104" s="1796"/>
      <c r="BP104" s="1796"/>
      <c r="BQ104" s="1903"/>
      <c r="BR104" s="1903"/>
      <c r="BS104" s="1903"/>
      <c r="BT104" s="1903"/>
      <c r="BU104" s="1903"/>
      <c r="BV104" s="1903"/>
      <c r="BW104" s="1903"/>
      <c r="BX104" s="1886">
        <f t="shared" si="58"/>
        <v>0</v>
      </c>
      <c r="BY104" s="639"/>
      <c r="BZ104" s="637"/>
    </row>
    <row r="105" spans="1:78" ht="13.5" hidden="1" customHeight="1">
      <c r="A105" s="2183"/>
      <c r="B105" s="2184"/>
      <c r="C105" s="484"/>
      <c r="D105" s="448"/>
      <c r="E105" s="411"/>
      <c r="F105" s="411"/>
      <c r="G105" s="411"/>
      <c r="H105" s="448"/>
      <c r="I105" s="448"/>
      <c r="J105" s="448"/>
      <c r="K105" s="448">
        <f t="shared" si="54"/>
        <v>0</v>
      </c>
      <c r="L105" s="450"/>
      <c r="M105" s="485"/>
      <c r="N105" s="450"/>
      <c r="O105" s="486"/>
      <c r="P105" s="450"/>
      <c r="Q105" s="487"/>
      <c r="R105" s="450"/>
      <c r="S105" s="424">
        <f t="shared" si="55"/>
        <v>0</v>
      </c>
      <c r="T105" s="794"/>
      <c r="U105" s="794"/>
      <c r="V105" s="776"/>
      <c r="W105" s="776"/>
      <c r="X105" s="776"/>
      <c r="Y105" s="776"/>
      <c r="Z105" s="795"/>
      <c r="AA105" s="797"/>
      <c r="AB105" s="792"/>
      <c r="AC105" s="792"/>
      <c r="AD105" s="792">
        <f t="shared" si="52"/>
        <v>0</v>
      </c>
      <c r="AE105" s="680"/>
      <c r="AF105" s="680"/>
      <c r="AG105" s="467"/>
      <c r="AH105" s="482"/>
      <c r="AI105" s="482"/>
      <c r="AJ105" s="482"/>
      <c r="AK105" s="467"/>
      <c r="AL105" s="467"/>
      <c r="AM105" s="467"/>
      <c r="AN105" s="467">
        <f t="shared" si="56"/>
        <v>0</v>
      </c>
      <c r="AO105" s="467"/>
      <c r="AP105" s="358"/>
      <c r="AQ105" s="467"/>
      <c r="AR105" s="684"/>
      <c r="AS105" s="467"/>
      <c r="AT105" s="683"/>
      <c r="AU105" s="467"/>
      <c r="AV105" s="467">
        <f t="shared" si="57"/>
        <v>0</v>
      </c>
      <c r="AW105" s="853"/>
      <c r="AX105" s="853"/>
      <c r="AY105" s="853"/>
      <c r="AZ105" s="853"/>
      <c r="BA105" s="853"/>
      <c r="BB105" s="853"/>
      <c r="BC105" s="853"/>
      <c r="BD105" s="853"/>
      <c r="BE105" s="854"/>
      <c r="BF105" s="860"/>
      <c r="BG105" s="860"/>
      <c r="BH105" s="1250">
        <f t="shared" si="53"/>
        <v>0</v>
      </c>
      <c r="BI105" s="1796"/>
      <c r="BJ105" s="1796"/>
      <c r="BK105" s="1796"/>
      <c r="BL105" s="1796"/>
      <c r="BM105" s="1796"/>
      <c r="BN105" s="1796"/>
      <c r="BO105" s="1796"/>
      <c r="BP105" s="1796"/>
      <c r="BQ105" s="1903"/>
      <c r="BR105" s="1903"/>
      <c r="BS105" s="1903"/>
      <c r="BT105" s="1903"/>
      <c r="BU105" s="1903"/>
      <c r="BV105" s="1903"/>
      <c r="BW105" s="1903"/>
      <c r="BX105" s="1886">
        <f t="shared" si="58"/>
        <v>0</v>
      </c>
      <c r="BY105" s="639"/>
      <c r="BZ105" s="637"/>
    </row>
    <row r="106" spans="1:78" ht="13.5" hidden="1" customHeight="1">
      <c r="A106" s="2183"/>
      <c r="B106" s="2184"/>
      <c r="C106" s="484"/>
      <c r="D106" s="448"/>
      <c r="E106" s="411"/>
      <c r="F106" s="411"/>
      <c r="G106" s="411"/>
      <c r="H106" s="448"/>
      <c r="I106" s="448"/>
      <c r="J106" s="448"/>
      <c r="K106" s="448">
        <f t="shared" si="54"/>
        <v>0</v>
      </c>
      <c r="L106" s="450"/>
      <c r="M106" s="485"/>
      <c r="N106" s="450"/>
      <c r="O106" s="486"/>
      <c r="P106" s="450"/>
      <c r="Q106" s="487"/>
      <c r="R106" s="450"/>
      <c r="S106" s="424">
        <f t="shared" si="55"/>
        <v>0</v>
      </c>
      <c r="T106" s="794"/>
      <c r="U106" s="794"/>
      <c r="V106" s="776"/>
      <c r="W106" s="776"/>
      <c r="X106" s="776"/>
      <c r="Y106" s="776"/>
      <c r="Z106" s="795"/>
      <c r="AA106" s="797"/>
      <c r="AB106" s="792"/>
      <c r="AC106" s="792"/>
      <c r="AD106" s="792">
        <f t="shared" si="52"/>
        <v>0</v>
      </c>
      <c r="AE106" s="680"/>
      <c r="AF106" s="680"/>
      <c r="AG106" s="467"/>
      <c r="AH106" s="482"/>
      <c r="AI106" s="482"/>
      <c r="AJ106" s="482"/>
      <c r="AK106" s="467"/>
      <c r="AL106" s="467"/>
      <c r="AM106" s="467"/>
      <c r="AN106" s="467">
        <f t="shared" si="56"/>
        <v>0</v>
      </c>
      <c r="AO106" s="467"/>
      <c r="AP106" s="358"/>
      <c r="AQ106" s="467"/>
      <c r="AR106" s="684"/>
      <c r="AS106" s="467"/>
      <c r="AT106" s="683"/>
      <c r="AU106" s="467"/>
      <c r="AV106" s="467">
        <f t="shared" si="57"/>
        <v>0</v>
      </c>
      <c r="AW106" s="853"/>
      <c r="AX106" s="853"/>
      <c r="AY106" s="853"/>
      <c r="AZ106" s="853"/>
      <c r="BA106" s="853"/>
      <c r="BB106" s="853"/>
      <c r="BC106" s="853"/>
      <c r="BD106" s="853"/>
      <c r="BE106" s="854"/>
      <c r="BF106" s="860"/>
      <c r="BG106" s="860"/>
      <c r="BH106" s="1250">
        <f t="shared" si="53"/>
        <v>0</v>
      </c>
      <c r="BI106" s="1796"/>
      <c r="BJ106" s="1796"/>
      <c r="BK106" s="1796"/>
      <c r="BL106" s="1796"/>
      <c r="BM106" s="1796"/>
      <c r="BN106" s="1796"/>
      <c r="BO106" s="1796"/>
      <c r="BP106" s="1796"/>
      <c r="BQ106" s="1903"/>
      <c r="BR106" s="1903"/>
      <c r="BS106" s="1903"/>
      <c r="BT106" s="1903"/>
      <c r="BU106" s="1903"/>
      <c r="BV106" s="1903"/>
      <c r="BW106" s="1903"/>
      <c r="BX106" s="1886">
        <f t="shared" si="58"/>
        <v>0</v>
      </c>
      <c r="BY106" s="639"/>
      <c r="BZ106" s="637"/>
    </row>
    <row r="107" spans="1:78" ht="13.5" hidden="1" customHeight="1">
      <c r="A107" s="2179"/>
      <c r="B107" s="1877"/>
      <c r="C107" s="396"/>
      <c r="D107" s="413">
        <v>0</v>
      </c>
      <c r="E107" s="490">
        <v>0</v>
      </c>
      <c r="F107" s="413">
        <v>0</v>
      </c>
      <c r="G107" s="413">
        <v>0</v>
      </c>
      <c r="H107" s="413">
        <v>0</v>
      </c>
      <c r="I107" s="413">
        <v>0</v>
      </c>
      <c r="J107" s="413">
        <v>0</v>
      </c>
      <c r="K107" s="413">
        <f t="shared" si="54"/>
        <v>0</v>
      </c>
      <c r="L107" s="416"/>
      <c r="M107" s="491"/>
      <c r="N107" s="416"/>
      <c r="O107" s="416"/>
      <c r="P107" s="416"/>
      <c r="Q107" s="416"/>
      <c r="R107" s="416"/>
      <c r="S107" s="424">
        <f t="shared" si="55"/>
        <v>0</v>
      </c>
      <c r="T107" s="794">
        <f>D107+L107</f>
        <v>0</v>
      </c>
      <c r="U107" s="794"/>
      <c r="V107" s="776">
        <f>E107+M107</f>
        <v>0</v>
      </c>
      <c r="W107" s="776">
        <f>F107+N107</f>
        <v>0</v>
      </c>
      <c r="X107" s="776"/>
      <c r="Y107" s="776">
        <f>G107+O107</f>
        <v>0</v>
      </c>
      <c r="Z107" s="795">
        <f>H107+P107</f>
        <v>0</v>
      </c>
      <c r="AA107" s="795">
        <f>I107+Q107</f>
        <v>0</v>
      </c>
      <c r="AB107" s="782">
        <f>J107+R107</f>
        <v>0</v>
      </c>
      <c r="AC107" s="782"/>
      <c r="AD107" s="782">
        <f t="shared" si="52"/>
        <v>0</v>
      </c>
      <c r="AE107" s="676"/>
      <c r="AF107" s="676"/>
      <c r="AG107" s="468">
        <v>0</v>
      </c>
      <c r="AH107" s="665">
        <v>0</v>
      </c>
      <c r="AI107" s="468">
        <v>0</v>
      </c>
      <c r="AJ107" s="468">
        <v>0</v>
      </c>
      <c r="AK107" s="468">
        <v>0</v>
      </c>
      <c r="AL107" s="468">
        <v>0</v>
      </c>
      <c r="AM107" s="468">
        <v>0</v>
      </c>
      <c r="AN107" s="468">
        <f t="shared" si="56"/>
        <v>0</v>
      </c>
      <c r="AO107" s="468"/>
      <c r="AP107" s="665"/>
      <c r="AQ107" s="468"/>
      <c r="AR107" s="468"/>
      <c r="AS107" s="468"/>
      <c r="AT107" s="468"/>
      <c r="AU107" s="468"/>
      <c r="AV107" s="468">
        <f t="shared" si="57"/>
        <v>0</v>
      </c>
      <c r="AW107" s="853">
        <f>AG107+AO107</f>
        <v>0</v>
      </c>
      <c r="AX107" s="853"/>
      <c r="AY107" s="853"/>
      <c r="AZ107" s="853">
        <f>AH107+AP107</f>
        <v>0</v>
      </c>
      <c r="BA107" s="853"/>
      <c r="BB107" s="853">
        <f>AI107+AQ107</f>
        <v>0</v>
      </c>
      <c r="BC107" s="853"/>
      <c r="BD107" s="853">
        <f>AJ107+AR107</f>
        <v>0</v>
      </c>
      <c r="BE107" s="854">
        <f>AK107+AS107</f>
        <v>0</v>
      </c>
      <c r="BF107" s="854">
        <f>AL107+AT107</f>
        <v>0</v>
      </c>
      <c r="BG107" s="854">
        <f>AM107+AU107</f>
        <v>0</v>
      </c>
      <c r="BH107" s="1247">
        <f t="shared" si="53"/>
        <v>0</v>
      </c>
      <c r="BI107" s="1795"/>
      <c r="BJ107" s="1795"/>
      <c r="BK107" s="1795"/>
      <c r="BL107" s="1795"/>
      <c r="BM107" s="1795"/>
      <c r="BN107" s="1795"/>
      <c r="BO107" s="1795"/>
      <c r="BP107" s="1795"/>
      <c r="BQ107" s="1887"/>
      <c r="BR107" s="1887"/>
      <c r="BS107" s="1887"/>
      <c r="BT107" s="1887"/>
      <c r="BU107" s="1887"/>
      <c r="BV107" s="1887"/>
      <c r="BW107" s="1887"/>
      <c r="BX107" s="1886">
        <f t="shared" si="58"/>
        <v>0</v>
      </c>
      <c r="BY107" s="639"/>
      <c r="BZ107" s="637"/>
    </row>
    <row r="108" spans="1:78" ht="13.5" hidden="1" customHeight="1">
      <c r="A108" s="2185"/>
      <c r="B108" s="2186"/>
      <c r="C108" s="492"/>
      <c r="D108" s="440"/>
      <c r="E108" s="494"/>
      <c r="F108" s="440"/>
      <c r="G108" s="440"/>
      <c r="H108" s="440"/>
      <c r="I108" s="440"/>
      <c r="J108" s="440"/>
      <c r="K108" s="440">
        <f t="shared" si="54"/>
        <v>0</v>
      </c>
      <c r="L108" s="442"/>
      <c r="M108" s="495"/>
      <c r="N108" s="442"/>
      <c r="O108" s="442"/>
      <c r="P108" s="442"/>
      <c r="Q108" s="442"/>
      <c r="R108" s="442"/>
      <c r="S108" s="424">
        <f t="shared" si="55"/>
        <v>0</v>
      </c>
      <c r="T108" s="794"/>
      <c r="U108" s="794"/>
      <c r="V108" s="776"/>
      <c r="W108" s="776"/>
      <c r="X108" s="776"/>
      <c r="Y108" s="776"/>
      <c r="Z108" s="795"/>
      <c r="AA108" s="795"/>
      <c r="AB108" s="785"/>
      <c r="AC108" s="785"/>
      <c r="AD108" s="785">
        <f t="shared" si="52"/>
        <v>0</v>
      </c>
      <c r="AE108" s="685"/>
      <c r="AF108" s="685"/>
      <c r="AG108" s="493"/>
      <c r="AH108" s="686"/>
      <c r="AI108" s="493"/>
      <c r="AJ108" s="493"/>
      <c r="AK108" s="493"/>
      <c r="AL108" s="493"/>
      <c r="AM108" s="493"/>
      <c r="AN108" s="493">
        <f t="shared" si="56"/>
        <v>0</v>
      </c>
      <c r="AO108" s="493"/>
      <c r="AP108" s="686"/>
      <c r="AQ108" s="493"/>
      <c r="AR108" s="493"/>
      <c r="AS108" s="493"/>
      <c r="AT108" s="493"/>
      <c r="AU108" s="493"/>
      <c r="AV108" s="471">
        <f t="shared" si="57"/>
        <v>0</v>
      </c>
      <c r="AW108" s="853"/>
      <c r="AX108" s="853"/>
      <c r="AY108" s="853"/>
      <c r="AZ108" s="853"/>
      <c r="BA108" s="853"/>
      <c r="BB108" s="853"/>
      <c r="BC108" s="853"/>
      <c r="BD108" s="853"/>
      <c r="BE108" s="854"/>
      <c r="BF108" s="854"/>
      <c r="BG108" s="861"/>
      <c r="BH108" s="1251">
        <f t="shared" si="53"/>
        <v>0</v>
      </c>
      <c r="BI108" s="1795"/>
      <c r="BJ108" s="1795"/>
      <c r="BK108" s="1795"/>
      <c r="BL108" s="1795"/>
      <c r="BM108" s="1795"/>
      <c r="BN108" s="1795"/>
      <c r="BO108" s="1795"/>
      <c r="BP108" s="1795"/>
      <c r="BQ108" s="1887"/>
      <c r="BR108" s="1887"/>
      <c r="BS108" s="1887"/>
      <c r="BT108" s="1887"/>
      <c r="BU108" s="1887"/>
      <c r="BV108" s="1887"/>
      <c r="BW108" s="1887"/>
      <c r="BX108" s="1886">
        <f t="shared" si="58"/>
        <v>0</v>
      </c>
      <c r="BY108" s="639"/>
      <c r="BZ108" s="637"/>
    </row>
    <row r="109" spans="1:78" ht="18.600000000000001" hidden="1" customHeight="1">
      <c r="A109" s="746"/>
      <c r="B109" s="1006" t="s">
        <v>509</v>
      </c>
      <c r="C109" s="340" t="s">
        <v>515</v>
      </c>
      <c r="D109" s="343">
        <v>0</v>
      </c>
      <c r="E109" s="343">
        <v>0</v>
      </c>
      <c r="F109" s="343">
        <v>0</v>
      </c>
      <c r="G109" s="343">
        <v>0</v>
      </c>
      <c r="H109" s="343">
        <v>0</v>
      </c>
      <c r="I109" s="343">
        <v>0</v>
      </c>
      <c r="J109" s="343">
        <v>0</v>
      </c>
      <c r="K109" s="343">
        <f t="shared" si="54"/>
        <v>0</v>
      </c>
      <c r="L109" s="344">
        <f t="shared" ref="L109:Q109" si="82">SUM(L110:L119)</f>
        <v>0</v>
      </c>
      <c r="M109" s="344">
        <f t="shared" si="82"/>
        <v>0</v>
      </c>
      <c r="N109" s="344">
        <f t="shared" si="82"/>
        <v>0</v>
      </c>
      <c r="O109" s="344">
        <f t="shared" si="82"/>
        <v>0</v>
      </c>
      <c r="P109" s="344">
        <f t="shared" si="82"/>
        <v>0</v>
      </c>
      <c r="Q109" s="344">
        <f t="shared" si="82"/>
        <v>0</v>
      </c>
      <c r="R109" s="344">
        <f>SUM(R110:R119)</f>
        <v>0</v>
      </c>
      <c r="S109" s="344">
        <f t="shared" si="55"/>
        <v>0</v>
      </c>
      <c r="T109" s="757">
        <f t="shared" ref="T109:AB109" si="83">SUM(T110:T119)</f>
        <v>0</v>
      </c>
      <c r="U109" s="757"/>
      <c r="V109" s="757">
        <f t="shared" si="83"/>
        <v>0</v>
      </c>
      <c r="W109" s="757">
        <f t="shared" si="83"/>
        <v>0</v>
      </c>
      <c r="X109" s="757"/>
      <c r="Y109" s="757">
        <f t="shared" si="83"/>
        <v>0</v>
      </c>
      <c r="Z109" s="757">
        <f t="shared" si="83"/>
        <v>0</v>
      </c>
      <c r="AA109" s="757">
        <f t="shared" si="83"/>
        <v>0</v>
      </c>
      <c r="AB109" s="757">
        <f t="shared" si="83"/>
        <v>0</v>
      </c>
      <c r="AC109" s="757"/>
      <c r="AD109" s="757">
        <f t="shared" si="52"/>
        <v>0</v>
      </c>
      <c r="AE109" s="456"/>
      <c r="AF109" s="456"/>
      <c r="AG109" s="342">
        <v>0</v>
      </c>
      <c r="AH109" s="342">
        <v>0</v>
      </c>
      <c r="AI109" s="342">
        <v>0</v>
      </c>
      <c r="AJ109" s="342">
        <v>0</v>
      </c>
      <c r="AK109" s="342">
        <v>0</v>
      </c>
      <c r="AL109" s="342">
        <v>0</v>
      </c>
      <c r="AM109" s="342">
        <v>0</v>
      </c>
      <c r="AN109" s="342">
        <f t="shared" si="56"/>
        <v>0</v>
      </c>
      <c r="AO109" s="342">
        <f t="shared" ref="AO109:AT109" si="84">SUM(AO110:AO119)</f>
        <v>0</v>
      </c>
      <c r="AP109" s="342">
        <f t="shared" si="84"/>
        <v>0</v>
      </c>
      <c r="AQ109" s="342">
        <f t="shared" si="84"/>
        <v>0</v>
      </c>
      <c r="AR109" s="342">
        <f t="shared" si="84"/>
        <v>0</v>
      </c>
      <c r="AS109" s="342">
        <f t="shared" si="84"/>
        <v>0</v>
      </c>
      <c r="AT109" s="342">
        <f t="shared" si="84"/>
        <v>0</v>
      </c>
      <c r="AU109" s="342">
        <f>SUM(AU110:AU119)</f>
        <v>0</v>
      </c>
      <c r="AV109" s="342">
        <f t="shared" si="57"/>
        <v>0</v>
      </c>
      <c r="AW109" s="834">
        <f t="shared" ref="AW109:BG109" si="85">SUM(AW110:AW119)</f>
        <v>0</v>
      </c>
      <c r="AX109" s="834"/>
      <c r="AY109" s="834"/>
      <c r="AZ109" s="834">
        <f t="shared" si="85"/>
        <v>0</v>
      </c>
      <c r="BA109" s="834"/>
      <c r="BB109" s="834">
        <f t="shared" si="85"/>
        <v>0</v>
      </c>
      <c r="BC109" s="834"/>
      <c r="BD109" s="834">
        <f t="shared" si="85"/>
        <v>0</v>
      </c>
      <c r="BE109" s="834">
        <f t="shared" si="85"/>
        <v>0</v>
      </c>
      <c r="BF109" s="834">
        <f t="shared" si="85"/>
        <v>0</v>
      </c>
      <c r="BG109" s="834">
        <f t="shared" si="85"/>
        <v>0</v>
      </c>
      <c r="BH109" s="1243">
        <f t="shared" si="53"/>
        <v>0</v>
      </c>
      <c r="BI109" s="1792"/>
      <c r="BJ109" s="1792"/>
      <c r="BK109" s="1792"/>
      <c r="BL109" s="1792"/>
      <c r="BM109" s="1792"/>
      <c r="BN109" s="1792"/>
      <c r="BO109" s="1792"/>
      <c r="BP109" s="1792"/>
      <c r="BQ109" s="1886"/>
      <c r="BR109" s="1886"/>
      <c r="BS109" s="1886"/>
      <c r="BT109" s="1886"/>
      <c r="BU109" s="1886"/>
      <c r="BV109" s="1886"/>
      <c r="BW109" s="1886"/>
      <c r="BX109" s="1886">
        <f t="shared" si="58"/>
        <v>0</v>
      </c>
      <c r="BY109" s="639"/>
      <c r="BZ109" s="637"/>
    </row>
    <row r="110" spans="1:78" ht="35.450000000000003" hidden="1" customHeight="1">
      <c r="A110" s="2187"/>
      <c r="B110" s="1875" t="s">
        <v>511</v>
      </c>
      <c r="C110" s="394" t="s">
        <v>203</v>
      </c>
      <c r="D110" s="497">
        <v>0</v>
      </c>
      <c r="E110" s="497">
        <v>0</v>
      </c>
      <c r="F110" s="497">
        <v>0</v>
      </c>
      <c r="G110" s="497">
        <v>0</v>
      </c>
      <c r="H110" s="404">
        <v>0</v>
      </c>
      <c r="I110" s="498">
        <v>0</v>
      </c>
      <c r="J110" s="497">
        <v>0</v>
      </c>
      <c r="K110" s="497">
        <f t="shared" si="54"/>
        <v>0</v>
      </c>
      <c r="L110" s="499"/>
      <c r="M110" s="500"/>
      <c r="N110" s="501"/>
      <c r="O110" s="501"/>
      <c r="P110" s="407"/>
      <c r="Q110" s="502"/>
      <c r="R110" s="501"/>
      <c r="S110" s="501">
        <f t="shared" si="55"/>
        <v>0</v>
      </c>
      <c r="T110" s="798">
        <f>D110+L110</f>
        <v>0</v>
      </c>
      <c r="U110" s="798"/>
      <c r="V110" s="799">
        <f>E110+M110</f>
        <v>0</v>
      </c>
      <c r="W110" s="767">
        <f>F110+N110</f>
        <v>0</v>
      </c>
      <c r="X110" s="767"/>
      <c r="Y110" s="767">
        <f>G110+O110</f>
        <v>0</v>
      </c>
      <c r="Z110" s="774">
        <f>H110+P110</f>
        <v>0</v>
      </c>
      <c r="AA110" s="774">
        <f>I110+Q110</f>
        <v>0</v>
      </c>
      <c r="AB110" s="800">
        <f>J110+R110</f>
        <v>0</v>
      </c>
      <c r="AC110" s="800"/>
      <c r="AD110" s="800">
        <f t="shared" si="52"/>
        <v>0</v>
      </c>
      <c r="AE110" s="687"/>
      <c r="AF110" s="687"/>
      <c r="AG110" s="682">
        <v>0</v>
      </c>
      <c r="AH110" s="682">
        <v>0</v>
      </c>
      <c r="AI110" s="682">
        <v>0</v>
      </c>
      <c r="AJ110" s="682">
        <v>0</v>
      </c>
      <c r="AK110" s="520">
        <v>0</v>
      </c>
      <c r="AL110" s="688">
        <v>0</v>
      </c>
      <c r="AM110" s="682">
        <v>0</v>
      </c>
      <c r="AN110" s="682">
        <f t="shared" si="56"/>
        <v>0</v>
      </c>
      <c r="AO110" s="682"/>
      <c r="AP110" s="682"/>
      <c r="AQ110" s="682"/>
      <c r="AR110" s="682"/>
      <c r="AS110" s="520"/>
      <c r="AT110" s="688"/>
      <c r="AU110" s="682"/>
      <c r="AV110" s="682">
        <f t="shared" si="57"/>
        <v>0</v>
      </c>
      <c r="AW110" s="862">
        <f>AG110+AO110</f>
        <v>0</v>
      </c>
      <c r="AX110" s="862"/>
      <c r="AY110" s="862"/>
      <c r="AZ110" s="862">
        <f>AH110+AP110</f>
        <v>0</v>
      </c>
      <c r="BA110" s="862"/>
      <c r="BB110" s="862">
        <f>AI110+AQ110</f>
        <v>0</v>
      </c>
      <c r="BC110" s="862"/>
      <c r="BD110" s="862">
        <f>AJ110+AR110</f>
        <v>0</v>
      </c>
      <c r="BE110" s="863">
        <f>AK110+AS110</f>
        <v>0</v>
      </c>
      <c r="BF110" s="863">
        <f>AL110+AT110</f>
        <v>0</v>
      </c>
      <c r="BG110" s="863">
        <f>AM110+AU110</f>
        <v>0</v>
      </c>
      <c r="BH110" s="1252">
        <f t="shared" si="53"/>
        <v>0</v>
      </c>
      <c r="BI110" s="1795"/>
      <c r="BJ110" s="1795"/>
      <c r="BK110" s="1795"/>
      <c r="BL110" s="1795"/>
      <c r="BM110" s="1795"/>
      <c r="BN110" s="1795"/>
      <c r="BO110" s="1795"/>
      <c r="BP110" s="1795"/>
      <c r="BQ110" s="1887"/>
      <c r="BR110" s="1887"/>
      <c r="BS110" s="1887"/>
      <c r="BT110" s="1887"/>
      <c r="BU110" s="1887"/>
      <c r="BV110" s="1887"/>
      <c r="BW110" s="1887"/>
      <c r="BX110" s="1886">
        <f t="shared" si="58"/>
        <v>0</v>
      </c>
      <c r="BY110" s="639"/>
      <c r="BZ110" s="637"/>
    </row>
    <row r="111" spans="1:78" ht="15" hidden="1" customHeight="1">
      <c r="A111" s="2178"/>
      <c r="B111" s="1874"/>
      <c r="C111" s="357"/>
      <c r="D111" s="426"/>
      <c r="E111" s="426"/>
      <c r="F111" s="426"/>
      <c r="G111" s="426"/>
      <c r="H111" s="413"/>
      <c r="I111" s="503"/>
      <c r="J111" s="426"/>
      <c r="K111" s="426">
        <f t="shared" si="54"/>
        <v>0</v>
      </c>
      <c r="L111" s="463"/>
      <c r="M111" s="464"/>
      <c r="N111" s="427"/>
      <c r="O111" s="427"/>
      <c r="P111" s="416"/>
      <c r="Q111" s="504"/>
      <c r="R111" s="427"/>
      <c r="S111" s="427">
        <f t="shared" si="55"/>
        <v>0</v>
      </c>
      <c r="T111" s="778"/>
      <c r="U111" s="778"/>
      <c r="V111" s="783"/>
      <c r="W111" s="768"/>
      <c r="X111" s="768"/>
      <c r="Y111" s="768"/>
      <c r="Z111" s="782"/>
      <c r="AA111" s="782"/>
      <c r="AB111" s="781"/>
      <c r="AC111" s="781"/>
      <c r="AD111" s="781">
        <f t="shared" si="52"/>
        <v>0</v>
      </c>
      <c r="AE111" s="674"/>
      <c r="AF111" s="674"/>
      <c r="AG111" s="482"/>
      <c r="AH111" s="482"/>
      <c r="AI111" s="482"/>
      <c r="AJ111" s="482"/>
      <c r="AK111" s="468"/>
      <c r="AL111" s="689"/>
      <c r="AM111" s="482"/>
      <c r="AN111" s="482">
        <f t="shared" si="56"/>
        <v>0</v>
      </c>
      <c r="AO111" s="482"/>
      <c r="AP111" s="482"/>
      <c r="AQ111" s="482"/>
      <c r="AR111" s="482"/>
      <c r="AS111" s="468"/>
      <c r="AT111" s="689"/>
      <c r="AU111" s="482"/>
      <c r="AV111" s="482">
        <f t="shared" si="57"/>
        <v>0</v>
      </c>
      <c r="AW111" s="853"/>
      <c r="AX111" s="853"/>
      <c r="AY111" s="853"/>
      <c r="AZ111" s="853"/>
      <c r="BA111" s="853"/>
      <c r="BB111" s="853"/>
      <c r="BC111" s="853"/>
      <c r="BD111" s="853"/>
      <c r="BE111" s="854"/>
      <c r="BF111" s="854"/>
      <c r="BG111" s="854"/>
      <c r="BH111" s="1247">
        <f t="shared" si="53"/>
        <v>0</v>
      </c>
      <c r="BI111" s="1795"/>
      <c r="BJ111" s="1795"/>
      <c r="BK111" s="1795"/>
      <c r="BL111" s="1795"/>
      <c r="BM111" s="1795"/>
      <c r="BN111" s="1795"/>
      <c r="BO111" s="1795"/>
      <c r="BP111" s="1795"/>
      <c r="BQ111" s="1887"/>
      <c r="BR111" s="1887"/>
      <c r="BS111" s="1887"/>
      <c r="BT111" s="1887"/>
      <c r="BU111" s="1887"/>
      <c r="BV111" s="1887"/>
      <c r="BW111" s="1887"/>
      <c r="BX111" s="1886">
        <f t="shared" si="58"/>
        <v>0</v>
      </c>
      <c r="BY111" s="639"/>
      <c r="BZ111" s="637"/>
    </row>
    <row r="112" spans="1:78" ht="15" hidden="1" customHeight="1">
      <c r="A112" s="2178"/>
      <c r="B112" s="1874"/>
      <c r="C112" s="357"/>
      <c r="D112" s="426"/>
      <c r="E112" s="426"/>
      <c r="F112" s="426"/>
      <c r="G112" s="426"/>
      <c r="H112" s="413"/>
      <c r="I112" s="503"/>
      <c r="J112" s="426"/>
      <c r="K112" s="426">
        <f t="shared" si="54"/>
        <v>0</v>
      </c>
      <c r="L112" s="463"/>
      <c r="M112" s="464"/>
      <c r="N112" s="427"/>
      <c r="O112" s="427"/>
      <c r="P112" s="416"/>
      <c r="Q112" s="504"/>
      <c r="R112" s="427"/>
      <c r="S112" s="427">
        <f t="shared" si="55"/>
        <v>0</v>
      </c>
      <c r="T112" s="778"/>
      <c r="U112" s="778"/>
      <c r="V112" s="783"/>
      <c r="W112" s="768"/>
      <c r="X112" s="768"/>
      <c r="Y112" s="768"/>
      <c r="Z112" s="782"/>
      <c r="AA112" s="782"/>
      <c r="AB112" s="781"/>
      <c r="AC112" s="781"/>
      <c r="AD112" s="781">
        <f t="shared" si="52"/>
        <v>0</v>
      </c>
      <c r="AE112" s="674"/>
      <c r="AF112" s="674"/>
      <c r="AG112" s="482"/>
      <c r="AH112" s="482"/>
      <c r="AI112" s="482"/>
      <c r="AJ112" s="482"/>
      <c r="AK112" s="468"/>
      <c r="AL112" s="689"/>
      <c r="AM112" s="482"/>
      <c r="AN112" s="482">
        <f t="shared" si="56"/>
        <v>0</v>
      </c>
      <c r="AO112" s="482"/>
      <c r="AP112" s="482"/>
      <c r="AQ112" s="482"/>
      <c r="AR112" s="482"/>
      <c r="AS112" s="468"/>
      <c r="AT112" s="689"/>
      <c r="AU112" s="482"/>
      <c r="AV112" s="482">
        <f t="shared" si="57"/>
        <v>0</v>
      </c>
      <c r="AW112" s="853"/>
      <c r="AX112" s="853"/>
      <c r="AY112" s="853"/>
      <c r="AZ112" s="853"/>
      <c r="BA112" s="853"/>
      <c r="BB112" s="853"/>
      <c r="BC112" s="853"/>
      <c r="BD112" s="853"/>
      <c r="BE112" s="854"/>
      <c r="BF112" s="854"/>
      <c r="BG112" s="854"/>
      <c r="BH112" s="1247">
        <f t="shared" si="53"/>
        <v>0</v>
      </c>
      <c r="BI112" s="1795"/>
      <c r="BJ112" s="1795"/>
      <c r="BK112" s="1795"/>
      <c r="BL112" s="1795"/>
      <c r="BM112" s="1795"/>
      <c r="BN112" s="1795"/>
      <c r="BO112" s="1795"/>
      <c r="BP112" s="1795"/>
      <c r="BQ112" s="1887"/>
      <c r="BR112" s="1887"/>
      <c r="BS112" s="1887"/>
      <c r="BT112" s="1887"/>
      <c r="BU112" s="1887"/>
      <c r="BV112" s="1887"/>
      <c r="BW112" s="1887"/>
      <c r="BX112" s="1886">
        <f t="shared" si="58"/>
        <v>0</v>
      </c>
      <c r="BY112" s="639"/>
      <c r="BZ112" s="637"/>
    </row>
    <row r="113" spans="1:78" ht="15" hidden="1" customHeight="1">
      <c r="A113" s="2178"/>
      <c r="B113" s="1874"/>
      <c r="C113" s="357"/>
      <c r="D113" s="426"/>
      <c r="E113" s="426"/>
      <c r="F113" s="426"/>
      <c r="G113" s="426"/>
      <c r="H113" s="413"/>
      <c r="I113" s="503"/>
      <c r="J113" s="426"/>
      <c r="K113" s="426">
        <f t="shared" si="54"/>
        <v>0</v>
      </c>
      <c r="L113" s="463"/>
      <c r="M113" s="464"/>
      <c r="N113" s="427"/>
      <c r="O113" s="427"/>
      <c r="P113" s="416"/>
      <c r="Q113" s="504"/>
      <c r="R113" s="427"/>
      <c r="S113" s="427">
        <f t="shared" si="55"/>
        <v>0</v>
      </c>
      <c r="T113" s="778"/>
      <c r="U113" s="778"/>
      <c r="V113" s="783"/>
      <c r="W113" s="768"/>
      <c r="X113" s="768"/>
      <c r="Y113" s="768"/>
      <c r="Z113" s="782"/>
      <c r="AA113" s="782"/>
      <c r="AB113" s="781"/>
      <c r="AC113" s="781"/>
      <c r="AD113" s="781">
        <f t="shared" si="52"/>
        <v>0</v>
      </c>
      <c r="AE113" s="674"/>
      <c r="AF113" s="674"/>
      <c r="AG113" s="482"/>
      <c r="AH113" s="482"/>
      <c r="AI113" s="482"/>
      <c r="AJ113" s="482"/>
      <c r="AK113" s="468"/>
      <c r="AL113" s="689"/>
      <c r="AM113" s="482"/>
      <c r="AN113" s="482">
        <f t="shared" si="56"/>
        <v>0</v>
      </c>
      <c r="AO113" s="482"/>
      <c r="AP113" s="482"/>
      <c r="AQ113" s="482"/>
      <c r="AR113" s="482"/>
      <c r="AS113" s="468"/>
      <c r="AT113" s="689"/>
      <c r="AU113" s="482"/>
      <c r="AV113" s="482">
        <f t="shared" si="57"/>
        <v>0</v>
      </c>
      <c r="AW113" s="853"/>
      <c r="AX113" s="853"/>
      <c r="AY113" s="853"/>
      <c r="AZ113" s="853"/>
      <c r="BA113" s="853"/>
      <c r="BB113" s="853"/>
      <c r="BC113" s="853"/>
      <c r="BD113" s="853"/>
      <c r="BE113" s="854"/>
      <c r="BF113" s="854"/>
      <c r="BG113" s="854"/>
      <c r="BH113" s="1247">
        <f t="shared" si="53"/>
        <v>0</v>
      </c>
      <c r="BI113" s="1795"/>
      <c r="BJ113" s="1795"/>
      <c r="BK113" s="1795"/>
      <c r="BL113" s="1795"/>
      <c r="BM113" s="1795"/>
      <c r="BN113" s="1795"/>
      <c r="BO113" s="1795"/>
      <c r="BP113" s="1795"/>
      <c r="BQ113" s="1887"/>
      <c r="BR113" s="1887"/>
      <c r="BS113" s="1887"/>
      <c r="BT113" s="1887"/>
      <c r="BU113" s="1887"/>
      <c r="BV113" s="1887"/>
      <c r="BW113" s="1887"/>
      <c r="BX113" s="1886">
        <f t="shared" si="58"/>
        <v>0</v>
      </c>
      <c r="BY113" s="639"/>
      <c r="BZ113" s="637"/>
    </row>
    <row r="114" spans="1:78" ht="15" hidden="1" customHeight="1">
      <c r="A114" s="2178"/>
      <c r="B114" s="1874"/>
      <c r="C114" s="357"/>
      <c r="D114" s="426"/>
      <c r="E114" s="426"/>
      <c r="F114" s="426"/>
      <c r="G114" s="426"/>
      <c r="H114" s="413"/>
      <c r="I114" s="503"/>
      <c r="J114" s="426"/>
      <c r="K114" s="426">
        <f t="shared" si="54"/>
        <v>0</v>
      </c>
      <c r="L114" s="463"/>
      <c r="M114" s="464"/>
      <c r="N114" s="427"/>
      <c r="O114" s="427"/>
      <c r="P114" s="416"/>
      <c r="Q114" s="504"/>
      <c r="R114" s="427"/>
      <c r="S114" s="427">
        <f t="shared" si="55"/>
        <v>0</v>
      </c>
      <c r="T114" s="778"/>
      <c r="U114" s="778"/>
      <c r="V114" s="783"/>
      <c r="W114" s="768"/>
      <c r="X114" s="768"/>
      <c r="Y114" s="768"/>
      <c r="Z114" s="782"/>
      <c r="AA114" s="782"/>
      <c r="AB114" s="781"/>
      <c r="AC114" s="781"/>
      <c r="AD114" s="781">
        <f t="shared" si="52"/>
        <v>0</v>
      </c>
      <c r="AE114" s="674"/>
      <c r="AF114" s="674"/>
      <c r="AG114" s="482"/>
      <c r="AH114" s="482"/>
      <c r="AI114" s="482"/>
      <c r="AJ114" s="482"/>
      <c r="AK114" s="468"/>
      <c r="AL114" s="689"/>
      <c r="AM114" s="482"/>
      <c r="AN114" s="482">
        <f t="shared" si="56"/>
        <v>0</v>
      </c>
      <c r="AO114" s="482"/>
      <c r="AP114" s="482"/>
      <c r="AQ114" s="482"/>
      <c r="AR114" s="482"/>
      <c r="AS114" s="468"/>
      <c r="AT114" s="689"/>
      <c r="AU114" s="482"/>
      <c r="AV114" s="482">
        <f t="shared" si="57"/>
        <v>0</v>
      </c>
      <c r="AW114" s="853"/>
      <c r="AX114" s="853"/>
      <c r="AY114" s="853"/>
      <c r="AZ114" s="853"/>
      <c r="BA114" s="853"/>
      <c r="BB114" s="853"/>
      <c r="BC114" s="853"/>
      <c r="BD114" s="853"/>
      <c r="BE114" s="854"/>
      <c r="BF114" s="854"/>
      <c r="BG114" s="854"/>
      <c r="BH114" s="1247">
        <f t="shared" si="53"/>
        <v>0</v>
      </c>
      <c r="BI114" s="1795"/>
      <c r="BJ114" s="1795"/>
      <c r="BK114" s="1795"/>
      <c r="BL114" s="1795"/>
      <c r="BM114" s="1795"/>
      <c r="BN114" s="1795"/>
      <c r="BO114" s="1795"/>
      <c r="BP114" s="1795"/>
      <c r="BQ114" s="1887"/>
      <c r="BR114" s="1887"/>
      <c r="BS114" s="1887"/>
      <c r="BT114" s="1887"/>
      <c r="BU114" s="1887"/>
      <c r="BV114" s="1887"/>
      <c r="BW114" s="1887"/>
      <c r="BX114" s="1886">
        <f t="shared" si="58"/>
        <v>0</v>
      </c>
      <c r="BY114" s="639"/>
      <c r="BZ114" s="637"/>
    </row>
    <row r="115" spans="1:78" ht="15" hidden="1" customHeight="1">
      <c r="A115" s="2178"/>
      <c r="B115" s="1874"/>
      <c r="C115" s="357"/>
      <c r="D115" s="426"/>
      <c r="E115" s="426"/>
      <c r="F115" s="426"/>
      <c r="G115" s="426"/>
      <c r="H115" s="413"/>
      <c r="I115" s="503"/>
      <c r="J115" s="426"/>
      <c r="K115" s="426">
        <f t="shared" si="54"/>
        <v>0</v>
      </c>
      <c r="L115" s="463"/>
      <c r="M115" s="464"/>
      <c r="N115" s="427"/>
      <c r="O115" s="427"/>
      <c r="P115" s="416"/>
      <c r="Q115" s="504"/>
      <c r="R115" s="427"/>
      <c r="S115" s="427">
        <f t="shared" si="55"/>
        <v>0</v>
      </c>
      <c r="T115" s="778"/>
      <c r="U115" s="778"/>
      <c r="V115" s="783"/>
      <c r="W115" s="768"/>
      <c r="X115" s="768"/>
      <c r="Y115" s="768"/>
      <c r="Z115" s="782"/>
      <c r="AA115" s="782"/>
      <c r="AB115" s="781"/>
      <c r="AC115" s="781"/>
      <c r="AD115" s="781">
        <f t="shared" si="52"/>
        <v>0</v>
      </c>
      <c r="AE115" s="674"/>
      <c r="AF115" s="674"/>
      <c r="AG115" s="482"/>
      <c r="AH115" s="482"/>
      <c r="AI115" s="482"/>
      <c r="AJ115" s="482"/>
      <c r="AK115" s="468"/>
      <c r="AL115" s="689"/>
      <c r="AM115" s="482"/>
      <c r="AN115" s="482">
        <f t="shared" si="56"/>
        <v>0</v>
      </c>
      <c r="AO115" s="482"/>
      <c r="AP115" s="482"/>
      <c r="AQ115" s="482"/>
      <c r="AR115" s="482"/>
      <c r="AS115" s="468"/>
      <c r="AT115" s="689"/>
      <c r="AU115" s="482"/>
      <c r="AV115" s="482">
        <f t="shared" si="57"/>
        <v>0</v>
      </c>
      <c r="AW115" s="853"/>
      <c r="AX115" s="853"/>
      <c r="AY115" s="853"/>
      <c r="AZ115" s="853"/>
      <c r="BA115" s="853"/>
      <c r="BB115" s="853"/>
      <c r="BC115" s="853"/>
      <c r="BD115" s="853"/>
      <c r="BE115" s="854"/>
      <c r="BF115" s="854"/>
      <c r="BG115" s="854"/>
      <c r="BH115" s="1247">
        <f t="shared" si="53"/>
        <v>0</v>
      </c>
      <c r="BI115" s="1795"/>
      <c r="BJ115" s="1795"/>
      <c r="BK115" s="1795"/>
      <c r="BL115" s="1795"/>
      <c r="BM115" s="1795"/>
      <c r="BN115" s="1795"/>
      <c r="BO115" s="1795"/>
      <c r="BP115" s="1795"/>
      <c r="BQ115" s="1887"/>
      <c r="BR115" s="1887"/>
      <c r="BS115" s="1887"/>
      <c r="BT115" s="1887"/>
      <c r="BU115" s="1887"/>
      <c r="BV115" s="1887"/>
      <c r="BW115" s="1887"/>
      <c r="BX115" s="1886">
        <f t="shared" si="58"/>
        <v>0</v>
      </c>
      <c r="BY115" s="639"/>
      <c r="BZ115" s="637"/>
    </row>
    <row r="116" spans="1:78" ht="15" hidden="1" customHeight="1">
      <c r="A116" s="2178"/>
      <c r="B116" s="1874"/>
      <c r="C116" s="357"/>
      <c r="D116" s="426"/>
      <c r="E116" s="426"/>
      <c r="F116" s="426"/>
      <c r="G116" s="426"/>
      <c r="H116" s="413"/>
      <c r="I116" s="503"/>
      <c r="J116" s="426"/>
      <c r="K116" s="426">
        <f t="shared" si="54"/>
        <v>0</v>
      </c>
      <c r="L116" s="463"/>
      <c r="M116" s="464"/>
      <c r="N116" s="427"/>
      <c r="O116" s="427"/>
      <c r="P116" s="416"/>
      <c r="Q116" s="504"/>
      <c r="R116" s="427"/>
      <c r="S116" s="427">
        <f t="shared" si="55"/>
        <v>0</v>
      </c>
      <c r="T116" s="778"/>
      <c r="U116" s="778"/>
      <c r="V116" s="783"/>
      <c r="W116" s="768"/>
      <c r="X116" s="768"/>
      <c r="Y116" s="768"/>
      <c r="Z116" s="782"/>
      <c r="AA116" s="782"/>
      <c r="AB116" s="781"/>
      <c r="AC116" s="781"/>
      <c r="AD116" s="781">
        <f t="shared" si="52"/>
        <v>0</v>
      </c>
      <c r="AE116" s="674"/>
      <c r="AF116" s="674"/>
      <c r="AG116" s="482"/>
      <c r="AH116" s="482"/>
      <c r="AI116" s="482"/>
      <c r="AJ116" s="482"/>
      <c r="AK116" s="468"/>
      <c r="AL116" s="689"/>
      <c r="AM116" s="482"/>
      <c r="AN116" s="482">
        <f t="shared" si="56"/>
        <v>0</v>
      </c>
      <c r="AO116" s="482"/>
      <c r="AP116" s="482"/>
      <c r="AQ116" s="482"/>
      <c r="AR116" s="482"/>
      <c r="AS116" s="468"/>
      <c r="AT116" s="689"/>
      <c r="AU116" s="482"/>
      <c r="AV116" s="482">
        <f t="shared" si="57"/>
        <v>0</v>
      </c>
      <c r="AW116" s="853"/>
      <c r="AX116" s="853"/>
      <c r="AY116" s="853"/>
      <c r="AZ116" s="853"/>
      <c r="BA116" s="853"/>
      <c r="BB116" s="853"/>
      <c r="BC116" s="853"/>
      <c r="BD116" s="853"/>
      <c r="BE116" s="854"/>
      <c r="BF116" s="854"/>
      <c r="BG116" s="854"/>
      <c r="BH116" s="1247">
        <f t="shared" si="53"/>
        <v>0</v>
      </c>
      <c r="BI116" s="1795"/>
      <c r="BJ116" s="1795"/>
      <c r="BK116" s="1795"/>
      <c r="BL116" s="1795"/>
      <c r="BM116" s="1795"/>
      <c r="BN116" s="1795"/>
      <c r="BO116" s="1795"/>
      <c r="BP116" s="1795"/>
      <c r="BQ116" s="1887"/>
      <c r="BR116" s="1887"/>
      <c r="BS116" s="1887"/>
      <c r="BT116" s="1887"/>
      <c r="BU116" s="1887"/>
      <c r="BV116" s="1887"/>
      <c r="BW116" s="1887"/>
      <c r="BX116" s="1886">
        <f t="shared" si="58"/>
        <v>0</v>
      </c>
      <c r="BY116" s="639"/>
      <c r="BZ116" s="637"/>
    </row>
    <row r="117" spans="1:78" ht="15" hidden="1" customHeight="1">
      <c r="A117" s="2178"/>
      <c r="B117" s="1874"/>
      <c r="C117" s="357"/>
      <c r="D117" s="426"/>
      <c r="E117" s="426"/>
      <c r="F117" s="426"/>
      <c r="G117" s="426"/>
      <c r="H117" s="413"/>
      <c r="I117" s="503"/>
      <c r="J117" s="426"/>
      <c r="K117" s="426">
        <f t="shared" si="54"/>
        <v>0</v>
      </c>
      <c r="L117" s="463"/>
      <c r="M117" s="464"/>
      <c r="N117" s="427"/>
      <c r="O117" s="427"/>
      <c r="P117" s="416"/>
      <c r="Q117" s="504"/>
      <c r="R117" s="427"/>
      <c r="S117" s="427">
        <f t="shared" si="55"/>
        <v>0</v>
      </c>
      <c r="T117" s="778"/>
      <c r="U117" s="778"/>
      <c r="V117" s="783"/>
      <c r="W117" s="768"/>
      <c r="X117" s="768"/>
      <c r="Y117" s="768"/>
      <c r="Z117" s="782"/>
      <c r="AA117" s="782"/>
      <c r="AB117" s="781"/>
      <c r="AC117" s="781"/>
      <c r="AD117" s="781">
        <f t="shared" si="52"/>
        <v>0</v>
      </c>
      <c r="AE117" s="674"/>
      <c r="AF117" s="674"/>
      <c r="AG117" s="482"/>
      <c r="AH117" s="482"/>
      <c r="AI117" s="482"/>
      <c r="AJ117" s="482"/>
      <c r="AK117" s="468"/>
      <c r="AL117" s="689"/>
      <c r="AM117" s="482"/>
      <c r="AN117" s="482">
        <f t="shared" si="56"/>
        <v>0</v>
      </c>
      <c r="AO117" s="482"/>
      <c r="AP117" s="482"/>
      <c r="AQ117" s="482"/>
      <c r="AR117" s="482"/>
      <c r="AS117" s="468"/>
      <c r="AT117" s="689"/>
      <c r="AU117" s="482"/>
      <c r="AV117" s="482">
        <f t="shared" si="57"/>
        <v>0</v>
      </c>
      <c r="AW117" s="853"/>
      <c r="AX117" s="853"/>
      <c r="AY117" s="853"/>
      <c r="AZ117" s="853"/>
      <c r="BA117" s="853"/>
      <c r="BB117" s="853"/>
      <c r="BC117" s="853"/>
      <c r="BD117" s="853"/>
      <c r="BE117" s="854"/>
      <c r="BF117" s="854"/>
      <c r="BG117" s="854"/>
      <c r="BH117" s="1247">
        <f t="shared" si="53"/>
        <v>0</v>
      </c>
      <c r="BI117" s="1795"/>
      <c r="BJ117" s="1795"/>
      <c r="BK117" s="1795"/>
      <c r="BL117" s="1795"/>
      <c r="BM117" s="1795"/>
      <c r="BN117" s="1795"/>
      <c r="BO117" s="1795"/>
      <c r="BP117" s="1795"/>
      <c r="BQ117" s="1887"/>
      <c r="BR117" s="1887"/>
      <c r="BS117" s="1887"/>
      <c r="BT117" s="1887"/>
      <c r="BU117" s="1887"/>
      <c r="BV117" s="1887"/>
      <c r="BW117" s="1887"/>
      <c r="BX117" s="1886">
        <f t="shared" si="58"/>
        <v>0</v>
      </c>
      <c r="BY117" s="639"/>
      <c r="BZ117" s="637"/>
    </row>
    <row r="118" spans="1:78" ht="15" hidden="1" customHeight="1">
      <c r="A118" s="2178"/>
      <c r="B118" s="1874"/>
      <c r="C118" s="357"/>
      <c r="D118" s="363"/>
      <c r="E118" s="426"/>
      <c r="F118" s="426"/>
      <c r="G118" s="426"/>
      <c r="H118" s="426"/>
      <c r="I118" s="426"/>
      <c r="J118" s="426"/>
      <c r="K118" s="426">
        <f t="shared" si="54"/>
        <v>0</v>
      </c>
      <c r="L118" s="370"/>
      <c r="M118" s="505"/>
      <c r="N118" s="427"/>
      <c r="O118" s="427"/>
      <c r="P118" s="427"/>
      <c r="Q118" s="427"/>
      <c r="R118" s="427"/>
      <c r="S118" s="427">
        <f t="shared" si="55"/>
        <v>0</v>
      </c>
      <c r="T118" s="768"/>
      <c r="U118" s="768"/>
      <c r="V118" s="781"/>
      <c r="W118" s="781"/>
      <c r="X118" s="781"/>
      <c r="Y118" s="781"/>
      <c r="Z118" s="781"/>
      <c r="AA118" s="781"/>
      <c r="AB118" s="781"/>
      <c r="AC118" s="781"/>
      <c r="AD118" s="781">
        <f t="shared" si="52"/>
        <v>0</v>
      </c>
      <c r="AE118" s="674"/>
      <c r="AF118" s="674"/>
      <c r="AG118" s="452"/>
      <c r="AH118" s="690"/>
      <c r="AI118" s="468"/>
      <c r="AJ118" s="452"/>
      <c r="AK118" s="468"/>
      <c r="AL118" s="468"/>
      <c r="AM118" s="482"/>
      <c r="AN118" s="482">
        <f t="shared" si="56"/>
        <v>0</v>
      </c>
      <c r="AO118" s="452"/>
      <c r="AP118" s="665"/>
      <c r="AQ118" s="468"/>
      <c r="AR118" s="452"/>
      <c r="AS118" s="468"/>
      <c r="AT118" s="468"/>
      <c r="AU118" s="482"/>
      <c r="AV118" s="482">
        <f t="shared" si="57"/>
        <v>0</v>
      </c>
      <c r="AW118" s="840"/>
      <c r="AX118" s="840"/>
      <c r="AY118" s="840"/>
      <c r="AZ118" s="864"/>
      <c r="BA118" s="864"/>
      <c r="BB118" s="854"/>
      <c r="BC118" s="854"/>
      <c r="BD118" s="840"/>
      <c r="BE118" s="854"/>
      <c r="BF118" s="854"/>
      <c r="BG118" s="854"/>
      <c r="BH118" s="1247">
        <f t="shared" si="53"/>
        <v>0</v>
      </c>
      <c r="BI118" s="1795"/>
      <c r="BJ118" s="1795"/>
      <c r="BK118" s="1795"/>
      <c r="BL118" s="1795"/>
      <c r="BM118" s="1795"/>
      <c r="BN118" s="1795"/>
      <c r="BO118" s="1795"/>
      <c r="BP118" s="1795"/>
      <c r="BQ118" s="1887"/>
      <c r="BR118" s="1887"/>
      <c r="BS118" s="1887"/>
      <c r="BT118" s="1887"/>
      <c r="BU118" s="1887"/>
      <c r="BV118" s="1887"/>
      <c r="BW118" s="1887"/>
      <c r="BX118" s="1886">
        <f t="shared" si="58"/>
        <v>0</v>
      </c>
      <c r="BY118" s="639"/>
      <c r="BZ118" s="637"/>
    </row>
    <row r="119" spans="1:78" ht="15" hidden="1" customHeight="1">
      <c r="A119" s="2181"/>
      <c r="B119" s="2167"/>
      <c r="C119" s="373"/>
      <c r="D119" s="476"/>
      <c r="E119" s="476"/>
      <c r="F119" s="476"/>
      <c r="G119" s="476"/>
      <c r="H119" s="440"/>
      <c r="I119" s="506"/>
      <c r="J119" s="476"/>
      <c r="K119" s="476">
        <f t="shared" si="54"/>
        <v>0</v>
      </c>
      <c r="L119" s="507"/>
      <c r="M119" s="508"/>
      <c r="N119" s="478"/>
      <c r="O119" s="478"/>
      <c r="P119" s="442"/>
      <c r="Q119" s="509"/>
      <c r="R119" s="478"/>
      <c r="S119" s="478">
        <f t="shared" si="55"/>
        <v>0</v>
      </c>
      <c r="T119" s="789"/>
      <c r="U119" s="789"/>
      <c r="V119" s="801"/>
      <c r="W119" s="765"/>
      <c r="X119" s="765"/>
      <c r="Y119" s="765"/>
      <c r="Z119" s="785"/>
      <c r="AA119" s="785"/>
      <c r="AB119" s="796"/>
      <c r="AC119" s="796"/>
      <c r="AD119" s="796">
        <f t="shared" si="52"/>
        <v>0</v>
      </c>
      <c r="AE119" s="677"/>
      <c r="AF119" s="677"/>
      <c r="AG119" s="548"/>
      <c r="AH119" s="548"/>
      <c r="AI119" s="548"/>
      <c r="AJ119" s="548"/>
      <c r="AK119" s="493"/>
      <c r="AL119" s="691"/>
      <c r="AM119" s="548"/>
      <c r="AN119" s="548">
        <f t="shared" si="56"/>
        <v>0</v>
      </c>
      <c r="AO119" s="548"/>
      <c r="AP119" s="548"/>
      <c r="AQ119" s="548"/>
      <c r="AR119" s="548"/>
      <c r="AS119" s="493"/>
      <c r="AT119" s="691"/>
      <c r="AU119" s="548"/>
      <c r="AV119" s="548">
        <f t="shared" si="57"/>
        <v>0</v>
      </c>
      <c r="AW119" s="859"/>
      <c r="AX119" s="859"/>
      <c r="AY119" s="859"/>
      <c r="AZ119" s="859"/>
      <c r="BA119" s="859"/>
      <c r="BB119" s="859"/>
      <c r="BC119" s="859"/>
      <c r="BD119" s="859"/>
      <c r="BE119" s="857"/>
      <c r="BF119" s="857"/>
      <c r="BG119" s="857"/>
      <c r="BH119" s="1248">
        <f t="shared" si="53"/>
        <v>0</v>
      </c>
      <c r="BI119" s="1795"/>
      <c r="BJ119" s="1795"/>
      <c r="BK119" s="1795"/>
      <c r="BL119" s="1795"/>
      <c r="BM119" s="1795"/>
      <c r="BN119" s="1795"/>
      <c r="BO119" s="1795"/>
      <c r="BP119" s="1795"/>
      <c r="BQ119" s="1887"/>
      <c r="BR119" s="1887"/>
      <c r="BS119" s="1887"/>
      <c r="BT119" s="1887"/>
      <c r="BU119" s="1887"/>
      <c r="BV119" s="1887"/>
      <c r="BW119" s="1887"/>
      <c r="BX119" s="1886">
        <f t="shared" si="58"/>
        <v>0</v>
      </c>
      <c r="BY119" s="639"/>
      <c r="BZ119" s="637"/>
    </row>
    <row r="120" spans="1:78" ht="14.25" hidden="1">
      <c r="A120" s="746"/>
      <c r="B120" s="1006" t="s">
        <v>522</v>
      </c>
      <c r="C120" s="340" t="s">
        <v>517</v>
      </c>
      <c r="D120" s="744">
        <v>0</v>
      </c>
      <c r="E120" s="744">
        <v>0</v>
      </c>
      <c r="F120" s="744">
        <v>0</v>
      </c>
      <c r="G120" s="744">
        <v>0</v>
      </c>
      <c r="H120" s="744">
        <v>0</v>
      </c>
      <c r="I120" s="744">
        <v>0</v>
      </c>
      <c r="J120" s="744">
        <v>0</v>
      </c>
      <c r="K120" s="744">
        <f t="shared" si="54"/>
        <v>0</v>
      </c>
      <c r="L120" s="744">
        <f t="shared" ref="L120:R120" si="86">SUM(L121:L130)</f>
        <v>0</v>
      </c>
      <c r="M120" s="744">
        <f t="shared" si="86"/>
        <v>0</v>
      </c>
      <c r="N120" s="744">
        <f t="shared" si="86"/>
        <v>0</v>
      </c>
      <c r="O120" s="744">
        <f t="shared" si="86"/>
        <v>0</v>
      </c>
      <c r="P120" s="744">
        <f t="shared" si="86"/>
        <v>0</v>
      </c>
      <c r="Q120" s="744">
        <f t="shared" si="86"/>
        <v>0</v>
      </c>
      <c r="R120" s="744">
        <f t="shared" si="86"/>
        <v>0</v>
      </c>
      <c r="S120" s="744">
        <f t="shared" si="55"/>
        <v>0</v>
      </c>
      <c r="T120" s="744">
        <f t="shared" ref="T120:AA120" si="87">SUM(T121:T130)</f>
        <v>0</v>
      </c>
      <c r="U120" s="744"/>
      <c r="V120" s="744">
        <f t="shared" si="87"/>
        <v>0</v>
      </c>
      <c r="W120" s="744">
        <f t="shared" si="87"/>
        <v>378.6</v>
      </c>
      <c r="X120" s="744"/>
      <c r="Y120" s="744">
        <f t="shared" si="87"/>
        <v>0</v>
      </c>
      <c r="Z120" s="744">
        <f t="shared" si="87"/>
        <v>0</v>
      </c>
      <c r="AA120" s="744">
        <f t="shared" si="87"/>
        <v>0</v>
      </c>
      <c r="AB120" s="744">
        <f>SUM(AB121:AB130)-AB124-AB125</f>
        <v>0</v>
      </c>
      <c r="AC120" s="744"/>
      <c r="AD120" s="744">
        <f t="shared" si="52"/>
        <v>378.6</v>
      </c>
      <c r="AE120" s="746"/>
      <c r="AF120" s="746"/>
      <c r="AG120" s="744">
        <v>0</v>
      </c>
      <c r="AH120" s="744">
        <v>0</v>
      </c>
      <c r="AI120" s="744">
        <v>0</v>
      </c>
      <c r="AJ120" s="744">
        <v>0</v>
      </c>
      <c r="AK120" s="744">
        <v>0</v>
      </c>
      <c r="AL120" s="744">
        <v>0</v>
      </c>
      <c r="AM120" s="744">
        <v>0</v>
      </c>
      <c r="AN120" s="744">
        <f t="shared" si="56"/>
        <v>0</v>
      </c>
      <c r="AO120" s="744">
        <f t="shared" ref="AO120:AU120" si="88">SUM(AO121:AO130)</f>
        <v>0</v>
      </c>
      <c r="AP120" s="744">
        <f t="shared" si="88"/>
        <v>0</v>
      </c>
      <c r="AQ120" s="744">
        <f t="shared" si="88"/>
        <v>0</v>
      </c>
      <c r="AR120" s="744">
        <f t="shared" si="88"/>
        <v>0</v>
      </c>
      <c r="AS120" s="744">
        <f t="shared" si="88"/>
        <v>0</v>
      </c>
      <c r="AT120" s="744">
        <f t="shared" si="88"/>
        <v>0</v>
      </c>
      <c r="AU120" s="744">
        <f t="shared" si="88"/>
        <v>0</v>
      </c>
      <c r="AV120" s="744">
        <f t="shared" si="57"/>
        <v>0</v>
      </c>
      <c r="AW120" s="744">
        <f t="shared" ref="AW120:BF120" si="89">SUM(AW121:AW130)</f>
        <v>0</v>
      </c>
      <c r="AX120" s="744"/>
      <c r="AY120" s="744"/>
      <c r="AZ120" s="744">
        <f t="shared" si="89"/>
        <v>0</v>
      </c>
      <c r="BA120" s="744"/>
      <c r="BB120" s="744">
        <f t="shared" si="89"/>
        <v>0</v>
      </c>
      <c r="BC120" s="744"/>
      <c r="BD120" s="744">
        <f t="shared" si="89"/>
        <v>0</v>
      </c>
      <c r="BE120" s="744">
        <f t="shared" si="89"/>
        <v>0</v>
      </c>
      <c r="BF120" s="744">
        <f t="shared" si="89"/>
        <v>0</v>
      </c>
      <c r="BG120" s="744">
        <f>SUM(BG121:BG130)-BG124-BG125</f>
        <v>0</v>
      </c>
      <c r="BH120" s="1238">
        <f t="shared" si="53"/>
        <v>0</v>
      </c>
      <c r="BI120" s="744"/>
      <c r="BJ120" s="744"/>
      <c r="BK120" s="744"/>
      <c r="BL120" s="744"/>
      <c r="BM120" s="744"/>
      <c r="BN120" s="744"/>
      <c r="BO120" s="744"/>
      <c r="BP120" s="744"/>
      <c r="BQ120" s="1886"/>
      <c r="BR120" s="1886"/>
      <c r="BS120" s="1886"/>
      <c r="BT120" s="1886"/>
      <c r="BU120" s="1886"/>
      <c r="BV120" s="1886"/>
      <c r="BW120" s="1886"/>
      <c r="BX120" s="1886">
        <f t="shared" si="58"/>
        <v>0</v>
      </c>
      <c r="BY120" s="747"/>
      <c r="BZ120" s="637"/>
    </row>
    <row r="121" spans="1:78" ht="36" hidden="1">
      <c r="A121" s="2168"/>
      <c r="B121" s="1875"/>
      <c r="C121" s="394" t="s">
        <v>518</v>
      </c>
      <c r="D121" s="497">
        <v>0</v>
      </c>
      <c r="E121" s="497">
        <v>0</v>
      </c>
      <c r="F121" s="497">
        <v>0</v>
      </c>
      <c r="G121" s="497">
        <v>0</v>
      </c>
      <c r="H121" s="497">
        <v>0</v>
      </c>
      <c r="I121" s="497">
        <v>0</v>
      </c>
      <c r="J121" s="511">
        <v>0</v>
      </c>
      <c r="K121" s="511">
        <f t="shared" si="54"/>
        <v>0</v>
      </c>
      <c r="L121" s="407"/>
      <c r="M121" s="408"/>
      <c r="N121" s="407"/>
      <c r="O121" s="409"/>
      <c r="P121" s="409"/>
      <c r="Q121" s="407"/>
      <c r="R121" s="512"/>
      <c r="S121" s="512">
        <f t="shared" si="55"/>
        <v>0</v>
      </c>
      <c r="T121" s="774">
        <f>D121+L121</f>
        <v>0</v>
      </c>
      <c r="U121" s="774"/>
      <c r="V121" s="799">
        <f t="shared" ref="V121:W123" si="90">E121+M121</f>
        <v>0</v>
      </c>
      <c r="W121" s="799">
        <f t="shared" si="90"/>
        <v>0</v>
      </c>
      <c r="X121" s="799"/>
      <c r="Y121" s="767">
        <f t="shared" ref="Y121:AB123" si="91">G121+O121</f>
        <v>0</v>
      </c>
      <c r="Z121" s="799">
        <f t="shared" si="91"/>
        <v>0</v>
      </c>
      <c r="AA121" s="799">
        <f t="shared" si="91"/>
        <v>0</v>
      </c>
      <c r="AB121" s="767">
        <f t="shared" si="91"/>
        <v>0</v>
      </c>
      <c r="AC121" s="767"/>
      <c r="AD121" s="767">
        <f t="shared" si="52"/>
        <v>0</v>
      </c>
      <c r="AE121" s="692"/>
      <c r="AF121" s="692"/>
      <c r="AG121" s="520"/>
      <c r="AH121" s="444"/>
      <c r="AI121" s="520"/>
      <c r="AJ121" s="444"/>
      <c r="AK121" s="520"/>
      <c r="AL121" s="520"/>
      <c r="AM121" s="510"/>
      <c r="AN121" s="510">
        <f t="shared" si="56"/>
        <v>0</v>
      </c>
      <c r="AO121" s="520"/>
      <c r="AP121" s="444"/>
      <c r="AQ121" s="520"/>
      <c r="AR121" s="444"/>
      <c r="AS121" s="520"/>
      <c r="AT121" s="520"/>
      <c r="AU121" s="510"/>
      <c r="AV121" s="510">
        <f t="shared" si="57"/>
        <v>0</v>
      </c>
      <c r="AW121" s="863"/>
      <c r="AX121" s="863"/>
      <c r="AY121" s="863"/>
      <c r="AZ121" s="837"/>
      <c r="BA121" s="837"/>
      <c r="BB121" s="863"/>
      <c r="BC121" s="863"/>
      <c r="BD121" s="837"/>
      <c r="BE121" s="863"/>
      <c r="BF121" s="863"/>
      <c r="BG121" s="863"/>
      <c r="BH121" s="1252">
        <f t="shared" si="53"/>
        <v>0</v>
      </c>
      <c r="BI121" s="1795"/>
      <c r="BJ121" s="1795"/>
      <c r="BK121" s="1795"/>
      <c r="BL121" s="1795"/>
      <c r="BM121" s="1795"/>
      <c r="BN121" s="1795"/>
      <c r="BO121" s="1795"/>
      <c r="BP121" s="1795"/>
      <c r="BQ121" s="1887"/>
      <c r="BR121" s="1887"/>
      <c r="BS121" s="1887"/>
      <c r="BT121" s="1887"/>
      <c r="BU121" s="1887"/>
      <c r="BV121" s="1887"/>
      <c r="BW121" s="1887"/>
      <c r="BX121" s="1886">
        <f t="shared" si="58"/>
        <v>0</v>
      </c>
      <c r="BY121" s="639"/>
      <c r="BZ121" s="637"/>
    </row>
    <row r="122" spans="1:78" ht="48" hidden="1">
      <c r="A122" s="2179"/>
      <c r="B122" s="1874" t="s">
        <v>524</v>
      </c>
      <c r="C122" s="357" t="s">
        <v>519</v>
      </c>
      <c r="D122" s="426">
        <v>0</v>
      </c>
      <c r="E122" s="426">
        <v>0</v>
      </c>
      <c r="F122" s="426">
        <v>0</v>
      </c>
      <c r="G122" s="426">
        <v>0</v>
      </c>
      <c r="H122" s="426">
        <v>0</v>
      </c>
      <c r="I122" s="426">
        <v>0</v>
      </c>
      <c r="J122" s="413">
        <v>0</v>
      </c>
      <c r="K122" s="413">
        <f t="shared" si="54"/>
        <v>0</v>
      </c>
      <c r="L122" s="417"/>
      <c r="M122" s="417"/>
      <c r="N122" s="370"/>
      <c r="O122" s="370"/>
      <c r="P122" s="370"/>
      <c r="Q122" s="370"/>
      <c r="R122" s="416"/>
      <c r="S122" s="416">
        <f t="shared" si="55"/>
        <v>0</v>
      </c>
      <c r="T122" s="793">
        <f>D122+L122</f>
        <v>0</v>
      </c>
      <c r="U122" s="793"/>
      <c r="V122" s="793">
        <f t="shared" si="90"/>
        <v>0</v>
      </c>
      <c r="W122" s="768">
        <v>378.6</v>
      </c>
      <c r="X122" s="768"/>
      <c r="Y122" s="768">
        <f t="shared" si="91"/>
        <v>0</v>
      </c>
      <c r="Z122" s="768">
        <f t="shared" si="91"/>
        <v>0</v>
      </c>
      <c r="AA122" s="768">
        <f t="shared" si="91"/>
        <v>0</v>
      </c>
      <c r="AB122" s="782">
        <f t="shared" si="91"/>
        <v>0</v>
      </c>
      <c r="AC122" s="782"/>
      <c r="AD122" s="768">
        <f t="shared" si="52"/>
        <v>378.6</v>
      </c>
      <c r="AE122" s="676"/>
      <c r="AF122" s="676"/>
      <c r="AG122" s="675"/>
      <c r="AH122" s="452"/>
      <c r="AI122" s="452"/>
      <c r="AJ122" s="452"/>
      <c r="AK122" s="452"/>
      <c r="AL122" s="452"/>
      <c r="AM122" s="468"/>
      <c r="AN122" s="468">
        <f t="shared" si="56"/>
        <v>0</v>
      </c>
      <c r="AO122" s="675"/>
      <c r="AP122" s="452"/>
      <c r="AQ122" s="452"/>
      <c r="AR122" s="452"/>
      <c r="AS122" s="452"/>
      <c r="AT122" s="452"/>
      <c r="AU122" s="468"/>
      <c r="AV122" s="468">
        <f t="shared" si="57"/>
        <v>0</v>
      </c>
      <c r="AW122" s="858"/>
      <c r="AX122" s="858"/>
      <c r="AY122" s="858"/>
      <c r="AZ122" s="840"/>
      <c r="BA122" s="840"/>
      <c r="BB122" s="840"/>
      <c r="BC122" s="840"/>
      <c r="BD122" s="840"/>
      <c r="BE122" s="840"/>
      <c r="BF122" s="840"/>
      <c r="BG122" s="840"/>
      <c r="BH122" s="1240">
        <f t="shared" si="53"/>
        <v>0</v>
      </c>
      <c r="BI122" s="1793"/>
      <c r="BJ122" s="1793"/>
      <c r="BK122" s="1793"/>
      <c r="BL122" s="1793"/>
      <c r="BM122" s="1793"/>
      <c r="BN122" s="1793"/>
      <c r="BO122" s="1793"/>
      <c r="BP122" s="1793"/>
      <c r="BQ122" s="1901"/>
      <c r="BR122" s="1901"/>
      <c r="BS122" s="1901"/>
      <c r="BT122" s="1901"/>
      <c r="BU122" s="1901"/>
      <c r="BV122" s="1901"/>
      <c r="BW122" s="1901"/>
      <c r="BX122" s="1886">
        <f t="shared" si="58"/>
        <v>0</v>
      </c>
      <c r="BY122" s="1856" t="s">
        <v>311</v>
      </c>
      <c r="BZ122" s="637"/>
    </row>
    <row r="123" spans="1:78" ht="36" hidden="1" customHeight="1">
      <c r="A123" s="2171"/>
      <c r="B123" s="1875" t="s">
        <v>673</v>
      </c>
      <c r="C123" s="412" t="s">
        <v>213</v>
      </c>
      <c r="D123" s="426">
        <v>0</v>
      </c>
      <c r="E123" s="426">
        <v>0</v>
      </c>
      <c r="F123" s="426">
        <v>0</v>
      </c>
      <c r="G123" s="426">
        <v>0</v>
      </c>
      <c r="H123" s="426">
        <v>0</v>
      </c>
      <c r="I123" s="426">
        <v>0</v>
      </c>
      <c r="J123" s="413">
        <v>0</v>
      </c>
      <c r="K123" s="422">
        <f t="shared" si="54"/>
        <v>0</v>
      </c>
      <c r="L123" s="469"/>
      <c r="M123" s="513"/>
      <c r="N123" s="469"/>
      <c r="O123" s="469"/>
      <c r="P123" s="469"/>
      <c r="Q123" s="469"/>
      <c r="R123" s="469"/>
      <c r="S123" s="469">
        <f t="shared" si="55"/>
        <v>0</v>
      </c>
      <c r="T123" s="802">
        <f>D123+L123</f>
        <v>0</v>
      </c>
      <c r="U123" s="802"/>
      <c r="V123" s="803">
        <f t="shared" si="90"/>
        <v>0</v>
      </c>
      <c r="W123" s="802">
        <f t="shared" si="90"/>
        <v>0</v>
      </c>
      <c r="X123" s="802"/>
      <c r="Y123" s="804">
        <f t="shared" si="91"/>
        <v>0</v>
      </c>
      <c r="Z123" s="802">
        <f t="shared" si="91"/>
        <v>0</v>
      </c>
      <c r="AA123" s="802">
        <f t="shared" si="91"/>
        <v>0</v>
      </c>
      <c r="AB123" s="802">
        <f t="shared" si="91"/>
        <v>0</v>
      </c>
      <c r="AC123" s="802"/>
      <c r="AD123" s="768">
        <f t="shared" si="52"/>
        <v>0</v>
      </c>
      <c r="AE123" s="667"/>
      <c r="AF123" s="667"/>
      <c r="AG123" s="468"/>
      <c r="AH123" s="665">
        <v>0</v>
      </c>
      <c r="AI123" s="468">
        <v>0</v>
      </c>
      <c r="AJ123" s="690">
        <v>0</v>
      </c>
      <c r="AK123" s="468">
        <v>0</v>
      </c>
      <c r="AL123" s="468">
        <v>0</v>
      </c>
      <c r="AM123" s="468">
        <v>0</v>
      </c>
      <c r="AN123" s="468">
        <f t="shared" si="56"/>
        <v>0</v>
      </c>
      <c r="AO123" s="468"/>
      <c r="AP123" s="690"/>
      <c r="AQ123" s="468"/>
      <c r="AR123" s="690"/>
      <c r="AS123" s="690"/>
      <c r="AT123" s="468"/>
      <c r="AU123" s="690"/>
      <c r="AV123" s="690">
        <f t="shared" si="57"/>
        <v>0</v>
      </c>
      <c r="AW123" s="854"/>
      <c r="AX123" s="854"/>
      <c r="AY123" s="854"/>
      <c r="AZ123" s="864">
        <f>AH123+AP123</f>
        <v>0</v>
      </c>
      <c r="BA123" s="864"/>
      <c r="BB123" s="864">
        <f>AI123+AQ123</f>
        <v>0</v>
      </c>
      <c r="BC123" s="864"/>
      <c r="BD123" s="864">
        <f>AJ123+AR123</f>
        <v>0</v>
      </c>
      <c r="BE123" s="864">
        <f>AK123+AS123</f>
        <v>0</v>
      </c>
      <c r="BF123" s="864">
        <f>AL123+AT123</f>
        <v>0</v>
      </c>
      <c r="BG123" s="864">
        <f>AM123+AU123</f>
        <v>0</v>
      </c>
      <c r="BH123" s="1253">
        <f t="shared" si="53"/>
        <v>0</v>
      </c>
      <c r="BI123" s="1797"/>
      <c r="BJ123" s="1797"/>
      <c r="BK123" s="1797"/>
      <c r="BL123" s="1797"/>
      <c r="BM123" s="1797"/>
      <c r="BN123" s="1797"/>
      <c r="BO123" s="1797"/>
      <c r="BP123" s="1797"/>
      <c r="BQ123" s="1904"/>
      <c r="BR123" s="1904"/>
      <c r="BS123" s="1904"/>
      <c r="BT123" s="1904"/>
      <c r="BU123" s="1904"/>
      <c r="BV123" s="1904"/>
      <c r="BW123" s="1904"/>
      <c r="BX123" s="1886">
        <f t="shared" si="58"/>
        <v>0</v>
      </c>
      <c r="BY123" s="1856" t="s">
        <v>214</v>
      </c>
      <c r="BZ123" s="637"/>
    </row>
    <row r="124" spans="1:78" ht="12.75" hidden="1" customHeight="1">
      <c r="A124" s="2179"/>
      <c r="B124" s="1874"/>
      <c r="C124" s="357" t="s">
        <v>520</v>
      </c>
      <c r="D124" s="489"/>
      <c r="E124" s="514"/>
      <c r="F124" s="489"/>
      <c r="G124" s="489"/>
      <c r="H124" s="489"/>
      <c r="I124" s="489"/>
      <c r="J124" s="413"/>
      <c r="K124" s="413">
        <f t="shared" si="54"/>
        <v>0</v>
      </c>
      <c r="L124" s="416"/>
      <c r="M124" s="491"/>
      <c r="N124" s="416"/>
      <c r="O124" s="416"/>
      <c r="P124" s="416"/>
      <c r="Q124" s="416"/>
      <c r="R124" s="416"/>
      <c r="S124" s="416">
        <f t="shared" si="55"/>
        <v>0</v>
      </c>
      <c r="T124" s="782"/>
      <c r="U124" s="782"/>
      <c r="V124" s="805"/>
      <c r="W124" s="782"/>
      <c r="X124" s="782"/>
      <c r="Y124" s="782"/>
      <c r="Z124" s="782"/>
      <c r="AA124" s="782"/>
      <c r="AB124" s="782"/>
      <c r="AC124" s="782"/>
      <c r="AD124" s="782">
        <f t="shared" si="52"/>
        <v>0</v>
      </c>
      <c r="AE124" s="676"/>
      <c r="AF124" s="676"/>
      <c r="AG124" s="468"/>
      <c r="AH124" s="665"/>
      <c r="AI124" s="468"/>
      <c r="AJ124" s="468"/>
      <c r="AK124" s="468"/>
      <c r="AL124" s="468"/>
      <c r="AM124" s="468"/>
      <c r="AN124" s="468">
        <f t="shared" si="56"/>
        <v>0</v>
      </c>
      <c r="AO124" s="468"/>
      <c r="AP124" s="665"/>
      <c r="AQ124" s="468"/>
      <c r="AR124" s="468"/>
      <c r="AS124" s="468"/>
      <c r="AT124" s="468"/>
      <c r="AU124" s="468"/>
      <c r="AV124" s="468">
        <f t="shared" si="57"/>
        <v>0</v>
      </c>
      <c r="AW124" s="853"/>
      <c r="AX124" s="853"/>
      <c r="AY124" s="853"/>
      <c r="AZ124" s="853"/>
      <c r="BA124" s="853"/>
      <c r="BB124" s="853"/>
      <c r="BC124" s="853"/>
      <c r="BD124" s="853"/>
      <c r="BE124" s="854"/>
      <c r="BF124" s="854"/>
      <c r="BG124" s="854"/>
      <c r="BH124" s="1247">
        <f t="shared" si="53"/>
        <v>0</v>
      </c>
      <c r="BI124" s="1795"/>
      <c r="BJ124" s="1795"/>
      <c r="BK124" s="1795"/>
      <c r="BL124" s="1795"/>
      <c r="BM124" s="1795"/>
      <c r="BN124" s="1795"/>
      <c r="BO124" s="1795"/>
      <c r="BP124" s="1795"/>
      <c r="BQ124" s="1887"/>
      <c r="BR124" s="1887"/>
      <c r="BS124" s="1887"/>
      <c r="BT124" s="1887"/>
      <c r="BU124" s="1887"/>
      <c r="BV124" s="1887"/>
      <c r="BW124" s="1887"/>
      <c r="BX124" s="1886">
        <f t="shared" si="58"/>
        <v>0</v>
      </c>
      <c r="BY124" s="1855"/>
      <c r="BZ124" s="637"/>
    </row>
    <row r="125" spans="1:78" ht="12.75" hidden="1" customHeight="1">
      <c r="A125" s="2179"/>
      <c r="B125" s="1874"/>
      <c r="C125" s="357"/>
      <c r="D125" s="489"/>
      <c r="E125" s="514"/>
      <c r="F125" s="489"/>
      <c r="G125" s="489"/>
      <c r="H125" s="489"/>
      <c r="I125" s="489"/>
      <c r="J125" s="413"/>
      <c r="K125" s="413">
        <f t="shared" si="54"/>
        <v>0</v>
      </c>
      <c r="L125" s="416"/>
      <c r="M125" s="491"/>
      <c r="N125" s="416"/>
      <c r="O125" s="416"/>
      <c r="P125" s="416"/>
      <c r="Q125" s="416"/>
      <c r="R125" s="416"/>
      <c r="S125" s="416">
        <f t="shared" si="55"/>
        <v>0</v>
      </c>
      <c r="T125" s="782"/>
      <c r="U125" s="782"/>
      <c r="V125" s="805"/>
      <c r="W125" s="782"/>
      <c r="X125" s="782"/>
      <c r="Y125" s="782"/>
      <c r="Z125" s="782"/>
      <c r="AA125" s="782"/>
      <c r="AB125" s="782"/>
      <c r="AC125" s="782"/>
      <c r="AD125" s="782">
        <f t="shared" si="52"/>
        <v>0</v>
      </c>
      <c r="AE125" s="676"/>
      <c r="AF125" s="676"/>
      <c r="AG125" s="468"/>
      <c r="AH125" s="665"/>
      <c r="AI125" s="468"/>
      <c r="AJ125" s="468"/>
      <c r="AK125" s="468"/>
      <c r="AL125" s="468"/>
      <c r="AM125" s="468"/>
      <c r="AN125" s="468">
        <f t="shared" si="56"/>
        <v>0</v>
      </c>
      <c r="AO125" s="468"/>
      <c r="AP125" s="665"/>
      <c r="AQ125" s="468"/>
      <c r="AR125" s="468"/>
      <c r="AS125" s="468"/>
      <c r="AT125" s="468"/>
      <c r="AU125" s="468"/>
      <c r="AV125" s="468">
        <f t="shared" si="57"/>
        <v>0</v>
      </c>
      <c r="AW125" s="853"/>
      <c r="AX125" s="853"/>
      <c r="AY125" s="853"/>
      <c r="AZ125" s="853"/>
      <c r="BA125" s="853"/>
      <c r="BB125" s="853"/>
      <c r="BC125" s="853"/>
      <c r="BD125" s="853"/>
      <c r="BE125" s="854"/>
      <c r="BF125" s="854"/>
      <c r="BG125" s="854"/>
      <c r="BH125" s="1247">
        <f t="shared" si="53"/>
        <v>0</v>
      </c>
      <c r="BI125" s="1795"/>
      <c r="BJ125" s="1795"/>
      <c r="BK125" s="1795"/>
      <c r="BL125" s="1795"/>
      <c r="BM125" s="1795"/>
      <c r="BN125" s="1795"/>
      <c r="BO125" s="1795"/>
      <c r="BP125" s="1795"/>
      <c r="BQ125" s="1887"/>
      <c r="BR125" s="1887"/>
      <c r="BS125" s="1887"/>
      <c r="BT125" s="1887"/>
      <c r="BU125" s="1887"/>
      <c r="BV125" s="1887"/>
      <c r="BW125" s="1887"/>
      <c r="BX125" s="1886">
        <f t="shared" si="58"/>
        <v>0</v>
      </c>
      <c r="BY125" s="1855"/>
      <c r="BZ125" s="637"/>
    </row>
    <row r="126" spans="1:78" ht="12.75" hidden="1" customHeight="1">
      <c r="A126" s="2179"/>
      <c r="B126" s="1874"/>
      <c r="C126" s="357"/>
      <c r="D126" s="489"/>
      <c r="E126" s="514"/>
      <c r="F126" s="489"/>
      <c r="G126" s="489"/>
      <c r="H126" s="489"/>
      <c r="I126" s="489"/>
      <c r="J126" s="413"/>
      <c r="K126" s="413">
        <f t="shared" si="54"/>
        <v>0</v>
      </c>
      <c r="L126" s="416"/>
      <c r="M126" s="491"/>
      <c r="N126" s="416"/>
      <c r="O126" s="416"/>
      <c r="P126" s="416"/>
      <c r="Q126" s="416"/>
      <c r="R126" s="416"/>
      <c r="S126" s="416">
        <f t="shared" si="55"/>
        <v>0</v>
      </c>
      <c r="T126" s="782"/>
      <c r="U126" s="782"/>
      <c r="V126" s="805"/>
      <c r="W126" s="782"/>
      <c r="X126" s="782"/>
      <c r="Y126" s="782"/>
      <c r="Z126" s="782"/>
      <c r="AA126" s="782"/>
      <c r="AB126" s="782"/>
      <c r="AC126" s="782"/>
      <c r="AD126" s="782">
        <f t="shared" si="52"/>
        <v>0</v>
      </c>
      <c r="AE126" s="676"/>
      <c r="AF126" s="676"/>
      <c r="AG126" s="468"/>
      <c r="AH126" s="665"/>
      <c r="AI126" s="468"/>
      <c r="AJ126" s="468"/>
      <c r="AK126" s="468"/>
      <c r="AL126" s="468"/>
      <c r="AM126" s="468"/>
      <c r="AN126" s="468">
        <f t="shared" si="56"/>
        <v>0</v>
      </c>
      <c r="AO126" s="468"/>
      <c r="AP126" s="665"/>
      <c r="AQ126" s="468"/>
      <c r="AR126" s="468"/>
      <c r="AS126" s="468"/>
      <c r="AT126" s="468"/>
      <c r="AU126" s="468"/>
      <c r="AV126" s="468">
        <f t="shared" si="57"/>
        <v>0</v>
      </c>
      <c r="AW126" s="853"/>
      <c r="AX126" s="853"/>
      <c r="AY126" s="853"/>
      <c r="AZ126" s="853"/>
      <c r="BA126" s="853"/>
      <c r="BB126" s="853"/>
      <c r="BC126" s="853"/>
      <c r="BD126" s="853"/>
      <c r="BE126" s="854"/>
      <c r="BF126" s="854"/>
      <c r="BG126" s="854"/>
      <c r="BH126" s="1247">
        <f t="shared" si="53"/>
        <v>0</v>
      </c>
      <c r="BI126" s="1795"/>
      <c r="BJ126" s="1795"/>
      <c r="BK126" s="1795"/>
      <c r="BL126" s="1795"/>
      <c r="BM126" s="1795"/>
      <c r="BN126" s="1795"/>
      <c r="BO126" s="1795"/>
      <c r="BP126" s="1795"/>
      <c r="BQ126" s="1887"/>
      <c r="BR126" s="1887"/>
      <c r="BS126" s="1887"/>
      <c r="BT126" s="1887"/>
      <c r="BU126" s="1887"/>
      <c r="BV126" s="1887"/>
      <c r="BW126" s="1887"/>
      <c r="BX126" s="1886">
        <f t="shared" si="58"/>
        <v>0</v>
      </c>
      <c r="BY126" s="1855"/>
      <c r="BZ126" s="637"/>
    </row>
    <row r="127" spans="1:78" ht="12.75" hidden="1" customHeight="1">
      <c r="A127" s="2179"/>
      <c r="B127" s="1874"/>
      <c r="C127" s="357"/>
      <c r="D127" s="489"/>
      <c r="E127" s="514"/>
      <c r="F127" s="489"/>
      <c r="G127" s="489"/>
      <c r="H127" s="489"/>
      <c r="I127" s="489"/>
      <c r="J127" s="413"/>
      <c r="K127" s="413">
        <f t="shared" si="54"/>
        <v>0</v>
      </c>
      <c r="L127" s="416"/>
      <c r="M127" s="491"/>
      <c r="N127" s="416"/>
      <c r="O127" s="416"/>
      <c r="P127" s="416"/>
      <c r="Q127" s="416"/>
      <c r="R127" s="416"/>
      <c r="S127" s="416">
        <f t="shared" si="55"/>
        <v>0</v>
      </c>
      <c r="T127" s="782"/>
      <c r="U127" s="782"/>
      <c r="V127" s="805"/>
      <c r="W127" s="782"/>
      <c r="X127" s="782"/>
      <c r="Y127" s="782"/>
      <c r="Z127" s="782"/>
      <c r="AA127" s="782"/>
      <c r="AB127" s="782"/>
      <c r="AC127" s="782"/>
      <c r="AD127" s="782">
        <f t="shared" si="52"/>
        <v>0</v>
      </c>
      <c r="AE127" s="676"/>
      <c r="AF127" s="676"/>
      <c r="AG127" s="468"/>
      <c r="AH127" s="665"/>
      <c r="AI127" s="468"/>
      <c r="AJ127" s="468"/>
      <c r="AK127" s="468"/>
      <c r="AL127" s="468"/>
      <c r="AM127" s="468"/>
      <c r="AN127" s="468">
        <f t="shared" si="56"/>
        <v>0</v>
      </c>
      <c r="AO127" s="468"/>
      <c r="AP127" s="665"/>
      <c r="AQ127" s="468"/>
      <c r="AR127" s="468"/>
      <c r="AS127" s="468"/>
      <c r="AT127" s="468"/>
      <c r="AU127" s="468"/>
      <c r="AV127" s="468">
        <f t="shared" si="57"/>
        <v>0</v>
      </c>
      <c r="AW127" s="853"/>
      <c r="AX127" s="853"/>
      <c r="AY127" s="853"/>
      <c r="AZ127" s="853"/>
      <c r="BA127" s="853"/>
      <c r="BB127" s="853"/>
      <c r="BC127" s="853"/>
      <c r="BD127" s="853"/>
      <c r="BE127" s="854"/>
      <c r="BF127" s="854"/>
      <c r="BG127" s="854"/>
      <c r="BH127" s="1247">
        <f t="shared" si="53"/>
        <v>0</v>
      </c>
      <c r="BI127" s="1795"/>
      <c r="BJ127" s="1795"/>
      <c r="BK127" s="1795"/>
      <c r="BL127" s="1795"/>
      <c r="BM127" s="1795"/>
      <c r="BN127" s="1795"/>
      <c r="BO127" s="1795"/>
      <c r="BP127" s="1795"/>
      <c r="BQ127" s="1887"/>
      <c r="BR127" s="1887"/>
      <c r="BS127" s="1887"/>
      <c r="BT127" s="1887"/>
      <c r="BU127" s="1887"/>
      <c r="BV127" s="1887"/>
      <c r="BW127" s="1887"/>
      <c r="BX127" s="1886">
        <f t="shared" si="58"/>
        <v>0</v>
      </c>
      <c r="BY127" s="1855"/>
      <c r="BZ127" s="637"/>
    </row>
    <row r="128" spans="1:78" ht="12.75" hidden="1" customHeight="1">
      <c r="A128" s="2178"/>
      <c r="B128" s="1874"/>
      <c r="C128" s="357"/>
      <c r="D128" s="426"/>
      <c r="E128" s="465"/>
      <c r="F128" s="426"/>
      <c r="G128" s="426"/>
      <c r="H128" s="426"/>
      <c r="I128" s="426"/>
      <c r="J128" s="426"/>
      <c r="K128" s="426">
        <f t="shared" si="54"/>
        <v>0</v>
      </c>
      <c r="L128" s="427"/>
      <c r="M128" s="464"/>
      <c r="N128" s="427"/>
      <c r="O128" s="427"/>
      <c r="P128" s="427"/>
      <c r="Q128" s="427"/>
      <c r="R128" s="427"/>
      <c r="S128" s="427">
        <f t="shared" si="55"/>
        <v>0</v>
      </c>
      <c r="T128" s="781"/>
      <c r="U128" s="781"/>
      <c r="V128" s="791"/>
      <c r="W128" s="781"/>
      <c r="X128" s="781"/>
      <c r="Y128" s="781"/>
      <c r="Z128" s="781"/>
      <c r="AA128" s="781"/>
      <c r="AB128" s="781"/>
      <c r="AC128" s="781"/>
      <c r="AD128" s="781">
        <f t="shared" si="52"/>
        <v>0</v>
      </c>
      <c r="AE128" s="674"/>
      <c r="AF128" s="674"/>
      <c r="AG128" s="482"/>
      <c r="AH128" s="482"/>
      <c r="AI128" s="482"/>
      <c r="AJ128" s="482"/>
      <c r="AK128" s="482"/>
      <c r="AL128" s="482"/>
      <c r="AM128" s="482"/>
      <c r="AN128" s="482">
        <f t="shared" si="56"/>
        <v>0</v>
      </c>
      <c r="AO128" s="482"/>
      <c r="AP128" s="482"/>
      <c r="AQ128" s="482"/>
      <c r="AR128" s="482"/>
      <c r="AS128" s="482"/>
      <c r="AT128" s="482"/>
      <c r="AU128" s="482"/>
      <c r="AV128" s="482">
        <f t="shared" si="57"/>
        <v>0</v>
      </c>
      <c r="AW128" s="853"/>
      <c r="AX128" s="853"/>
      <c r="AY128" s="853"/>
      <c r="AZ128" s="853"/>
      <c r="BA128" s="853"/>
      <c r="BB128" s="853"/>
      <c r="BC128" s="853"/>
      <c r="BD128" s="853"/>
      <c r="BE128" s="854"/>
      <c r="BF128" s="854"/>
      <c r="BG128" s="854"/>
      <c r="BH128" s="1247">
        <f t="shared" si="53"/>
        <v>0</v>
      </c>
      <c r="BI128" s="1795"/>
      <c r="BJ128" s="1795"/>
      <c r="BK128" s="1795"/>
      <c r="BL128" s="1795"/>
      <c r="BM128" s="1795"/>
      <c r="BN128" s="1795"/>
      <c r="BO128" s="1795"/>
      <c r="BP128" s="1795"/>
      <c r="BQ128" s="1887"/>
      <c r="BR128" s="1887"/>
      <c r="BS128" s="1887"/>
      <c r="BT128" s="1887"/>
      <c r="BU128" s="1887"/>
      <c r="BV128" s="1887"/>
      <c r="BW128" s="1887"/>
      <c r="BX128" s="1886">
        <f t="shared" si="58"/>
        <v>0</v>
      </c>
      <c r="BY128" s="1855"/>
      <c r="BZ128" s="637"/>
    </row>
    <row r="129" spans="1:78" ht="12.75" hidden="1" customHeight="1">
      <c r="A129" s="2188"/>
      <c r="B129" s="1874"/>
      <c r="C129" s="357"/>
      <c r="D129" s="515"/>
      <c r="E129" s="465"/>
      <c r="F129" s="515"/>
      <c r="G129" s="426"/>
      <c r="H129" s="515"/>
      <c r="I129" s="426"/>
      <c r="J129" s="515"/>
      <c r="K129" s="515">
        <f t="shared" si="54"/>
        <v>0</v>
      </c>
      <c r="L129" s="516"/>
      <c r="M129" s="464"/>
      <c r="N129" s="516"/>
      <c r="O129" s="427"/>
      <c r="P129" s="516"/>
      <c r="Q129" s="427"/>
      <c r="R129" s="516"/>
      <c r="S129" s="516">
        <f t="shared" si="55"/>
        <v>0</v>
      </c>
      <c r="T129" s="806"/>
      <c r="U129" s="806"/>
      <c r="V129" s="781"/>
      <c r="W129" s="806"/>
      <c r="X129" s="806"/>
      <c r="Y129" s="781"/>
      <c r="Z129" s="806"/>
      <c r="AA129" s="781"/>
      <c r="AB129" s="806"/>
      <c r="AC129" s="806"/>
      <c r="AD129" s="806">
        <f t="shared" si="52"/>
        <v>0</v>
      </c>
      <c r="AE129" s="694"/>
      <c r="AF129" s="694"/>
      <c r="AG129" s="693"/>
      <c r="AH129" s="673"/>
      <c r="AI129" s="693"/>
      <c r="AJ129" s="482"/>
      <c r="AK129" s="693"/>
      <c r="AL129" s="482"/>
      <c r="AM129" s="693"/>
      <c r="AN129" s="693">
        <f t="shared" si="56"/>
        <v>0</v>
      </c>
      <c r="AO129" s="693"/>
      <c r="AP129" s="673"/>
      <c r="AQ129" s="693"/>
      <c r="AR129" s="482"/>
      <c r="AS129" s="693"/>
      <c r="AT129" s="482"/>
      <c r="AU129" s="693"/>
      <c r="AV129" s="693">
        <f t="shared" si="57"/>
        <v>0</v>
      </c>
      <c r="AW129" s="853"/>
      <c r="AX129" s="853"/>
      <c r="AY129" s="853"/>
      <c r="AZ129" s="853"/>
      <c r="BA129" s="853"/>
      <c r="BB129" s="853"/>
      <c r="BC129" s="853"/>
      <c r="BD129" s="853"/>
      <c r="BE129" s="854"/>
      <c r="BF129" s="854"/>
      <c r="BG129" s="854"/>
      <c r="BH129" s="1247">
        <f t="shared" si="53"/>
        <v>0</v>
      </c>
      <c r="BI129" s="1795"/>
      <c r="BJ129" s="1795"/>
      <c r="BK129" s="1795"/>
      <c r="BL129" s="1795"/>
      <c r="BM129" s="1795"/>
      <c r="BN129" s="1795"/>
      <c r="BO129" s="1795"/>
      <c r="BP129" s="1795"/>
      <c r="BQ129" s="1887"/>
      <c r="BR129" s="1887"/>
      <c r="BS129" s="1887"/>
      <c r="BT129" s="1887"/>
      <c r="BU129" s="1887"/>
      <c r="BV129" s="1887"/>
      <c r="BW129" s="1887"/>
      <c r="BX129" s="1886">
        <f t="shared" si="58"/>
        <v>0</v>
      </c>
      <c r="BY129" s="1855"/>
      <c r="BZ129" s="637"/>
    </row>
    <row r="130" spans="1:78" ht="12.75" hidden="1" customHeight="1">
      <c r="A130" s="2176"/>
      <c r="B130" s="2167"/>
      <c r="C130" s="373"/>
      <c r="D130" s="440"/>
      <c r="E130" s="378"/>
      <c r="F130" s="378"/>
      <c r="G130" s="378"/>
      <c r="H130" s="378"/>
      <c r="I130" s="378"/>
      <c r="J130" s="378"/>
      <c r="K130" s="378">
        <f t="shared" si="54"/>
        <v>0</v>
      </c>
      <c r="L130" s="442"/>
      <c r="M130" s="381"/>
      <c r="N130" s="381"/>
      <c r="O130" s="381"/>
      <c r="P130" s="381"/>
      <c r="Q130" s="381"/>
      <c r="R130" s="381"/>
      <c r="S130" s="381">
        <f t="shared" si="55"/>
        <v>0</v>
      </c>
      <c r="T130" s="785"/>
      <c r="U130" s="785"/>
      <c r="V130" s="765"/>
      <c r="W130" s="765"/>
      <c r="X130" s="765"/>
      <c r="Y130" s="765"/>
      <c r="Z130" s="765"/>
      <c r="AA130" s="765"/>
      <c r="AB130" s="765"/>
      <c r="AC130" s="765"/>
      <c r="AD130" s="765">
        <f t="shared" si="52"/>
        <v>0</v>
      </c>
      <c r="AE130" s="672"/>
      <c r="AF130" s="672"/>
      <c r="AG130" s="493"/>
      <c r="AH130" s="375"/>
      <c r="AI130" s="375"/>
      <c r="AJ130" s="375"/>
      <c r="AK130" s="375"/>
      <c r="AL130" s="375"/>
      <c r="AM130" s="375"/>
      <c r="AN130" s="375">
        <f t="shared" si="56"/>
        <v>0</v>
      </c>
      <c r="AO130" s="493"/>
      <c r="AP130" s="375"/>
      <c r="AQ130" s="375"/>
      <c r="AR130" s="375"/>
      <c r="AS130" s="375"/>
      <c r="AT130" s="375"/>
      <c r="AU130" s="375"/>
      <c r="AV130" s="375">
        <f t="shared" si="57"/>
        <v>0</v>
      </c>
      <c r="AW130" s="859"/>
      <c r="AX130" s="859"/>
      <c r="AY130" s="859"/>
      <c r="AZ130" s="859"/>
      <c r="BA130" s="859"/>
      <c r="BB130" s="859"/>
      <c r="BC130" s="859"/>
      <c r="BD130" s="859"/>
      <c r="BE130" s="857"/>
      <c r="BF130" s="857"/>
      <c r="BG130" s="857"/>
      <c r="BH130" s="1248">
        <f t="shared" si="53"/>
        <v>0</v>
      </c>
      <c r="BI130" s="1795"/>
      <c r="BJ130" s="1795"/>
      <c r="BK130" s="1795"/>
      <c r="BL130" s="1795"/>
      <c r="BM130" s="1795"/>
      <c r="BN130" s="1795"/>
      <c r="BO130" s="1795"/>
      <c r="BP130" s="1795"/>
      <c r="BQ130" s="1887"/>
      <c r="BR130" s="1887"/>
      <c r="BS130" s="1887"/>
      <c r="BT130" s="1887"/>
      <c r="BU130" s="1887"/>
      <c r="BV130" s="1887"/>
      <c r="BW130" s="1887"/>
      <c r="BX130" s="1886">
        <f t="shared" si="58"/>
        <v>0</v>
      </c>
      <c r="BY130" s="1855"/>
      <c r="BZ130" s="637"/>
    </row>
    <row r="131" spans="1:78" ht="14.25" hidden="1" customHeight="1">
      <c r="A131" s="2189"/>
      <c r="B131" s="1006"/>
      <c r="C131" s="340" t="s">
        <v>521</v>
      </c>
      <c r="D131" s="341">
        <v>0</v>
      </c>
      <c r="E131" s="341">
        <v>0</v>
      </c>
      <c r="F131" s="341">
        <v>0</v>
      </c>
      <c r="G131" s="341">
        <v>0</v>
      </c>
      <c r="H131" s="341">
        <v>0</v>
      </c>
      <c r="I131" s="341">
        <v>0</v>
      </c>
      <c r="J131" s="341">
        <v>0</v>
      </c>
      <c r="K131" s="341">
        <f t="shared" si="54"/>
        <v>0</v>
      </c>
      <c r="L131" s="341">
        <f t="shared" ref="L131:R131" si="92">SUM(L132:L141)</f>
        <v>0</v>
      </c>
      <c r="M131" s="518">
        <f t="shared" si="92"/>
        <v>0</v>
      </c>
      <c r="N131" s="518">
        <f t="shared" si="92"/>
        <v>0</v>
      </c>
      <c r="O131" s="518">
        <f t="shared" si="92"/>
        <v>0</v>
      </c>
      <c r="P131" s="341">
        <f t="shared" si="92"/>
        <v>0</v>
      </c>
      <c r="Q131" s="341">
        <f t="shared" si="92"/>
        <v>0</v>
      </c>
      <c r="R131" s="341">
        <f t="shared" si="92"/>
        <v>0</v>
      </c>
      <c r="S131" s="341">
        <f t="shared" si="55"/>
        <v>0</v>
      </c>
      <c r="T131" s="807">
        <f t="shared" ref="T131:AB131" si="93">SUM(T132:T141)</f>
        <v>0</v>
      </c>
      <c r="U131" s="807"/>
      <c r="V131" s="807">
        <f t="shared" si="93"/>
        <v>0</v>
      </c>
      <c r="W131" s="807">
        <f t="shared" si="93"/>
        <v>0</v>
      </c>
      <c r="X131" s="807"/>
      <c r="Y131" s="807">
        <f t="shared" si="93"/>
        <v>0</v>
      </c>
      <c r="Z131" s="807">
        <f t="shared" si="93"/>
        <v>0</v>
      </c>
      <c r="AA131" s="807">
        <f t="shared" si="93"/>
        <v>0</v>
      </c>
      <c r="AB131" s="807">
        <f t="shared" si="93"/>
        <v>0</v>
      </c>
      <c r="AC131" s="807"/>
      <c r="AD131" s="807">
        <f t="shared" si="52"/>
        <v>0</v>
      </c>
      <c r="AE131" s="517"/>
      <c r="AF131" s="517"/>
      <c r="AG131" s="341">
        <v>0</v>
      </c>
      <c r="AH131" s="341">
        <v>0</v>
      </c>
      <c r="AI131" s="341">
        <v>0</v>
      </c>
      <c r="AJ131" s="341">
        <v>0</v>
      </c>
      <c r="AK131" s="341">
        <v>0</v>
      </c>
      <c r="AL131" s="341">
        <v>0</v>
      </c>
      <c r="AM131" s="341">
        <v>0</v>
      </c>
      <c r="AN131" s="341">
        <f t="shared" si="56"/>
        <v>0</v>
      </c>
      <c r="AO131" s="341">
        <f t="shared" ref="AO131:AU131" si="94">SUM(AO132:AO141)</f>
        <v>0</v>
      </c>
      <c r="AP131" s="341">
        <f t="shared" si="94"/>
        <v>0</v>
      </c>
      <c r="AQ131" s="341">
        <f t="shared" si="94"/>
        <v>0</v>
      </c>
      <c r="AR131" s="341">
        <f t="shared" si="94"/>
        <v>0</v>
      </c>
      <c r="AS131" s="341">
        <f t="shared" si="94"/>
        <v>0</v>
      </c>
      <c r="AT131" s="341">
        <f t="shared" si="94"/>
        <v>0</v>
      </c>
      <c r="AU131" s="341">
        <f t="shared" si="94"/>
        <v>0</v>
      </c>
      <c r="AV131" s="341">
        <f t="shared" si="57"/>
        <v>0</v>
      </c>
      <c r="AW131" s="865">
        <f t="shared" ref="AW131:BG131" si="95">SUM(AW132:AW141)</f>
        <v>0</v>
      </c>
      <c r="AX131" s="865"/>
      <c r="AY131" s="865"/>
      <c r="AZ131" s="865">
        <f t="shared" si="95"/>
        <v>0</v>
      </c>
      <c r="BA131" s="865"/>
      <c r="BB131" s="865">
        <f t="shared" si="95"/>
        <v>0</v>
      </c>
      <c r="BC131" s="865"/>
      <c r="BD131" s="865">
        <f t="shared" si="95"/>
        <v>0</v>
      </c>
      <c r="BE131" s="865">
        <f t="shared" si="95"/>
        <v>0</v>
      </c>
      <c r="BF131" s="865">
        <f t="shared" si="95"/>
        <v>0</v>
      </c>
      <c r="BG131" s="865">
        <f t="shared" si="95"/>
        <v>0</v>
      </c>
      <c r="BH131" s="1254">
        <f t="shared" si="53"/>
        <v>0</v>
      </c>
      <c r="BI131" s="1798"/>
      <c r="BJ131" s="1798"/>
      <c r="BK131" s="1798"/>
      <c r="BL131" s="1798"/>
      <c r="BM131" s="1798"/>
      <c r="BN131" s="1798"/>
      <c r="BO131" s="1798"/>
      <c r="BP131" s="1798"/>
      <c r="BQ131" s="1905"/>
      <c r="BR131" s="1905"/>
      <c r="BS131" s="1905"/>
      <c r="BT131" s="1905"/>
      <c r="BU131" s="1905"/>
      <c r="BV131" s="1905"/>
      <c r="BW131" s="1905"/>
      <c r="BX131" s="1886">
        <f t="shared" si="58"/>
        <v>0</v>
      </c>
      <c r="BY131" s="1855"/>
      <c r="BZ131" s="637"/>
    </row>
    <row r="132" spans="1:78" ht="14.25" hidden="1" customHeight="1">
      <c r="A132" s="2190"/>
      <c r="B132" s="2191"/>
      <c r="C132" s="519"/>
      <c r="D132" s="404"/>
      <c r="E132" s="521"/>
      <c r="F132" s="404"/>
      <c r="G132" s="404"/>
      <c r="H132" s="404"/>
      <c r="I132" s="404"/>
      <c r="J132" s="404"/>
      <c r="K132" s="404">
        <f t="shared" si="54"/>
        <v>0</v>
      </c>
      <c r="L132" s="407"/>
      <c r="M132" s="522"/>
      <c r="N132" s="407"/>
      <c r="O132" s="407"/>
      <c r="P132" s="407"/>
      <c r="Q132" s="407"/>
      <c r="R132" s="407"/>
      <c r="S132" s="407">
        <f t="shared" si="55"/>
        <v>0</v>
      </c>
      <c r="T132" s="774"/>
      <c r="U132" s="774"/>
      <c r="V132" s="808"/>
      <c r="W132" s="774"/>
      <c r="X132" s="774"/>
      <c r="Y132" s="774"/>
      <c r="Z132" s="774"/>
      <c r="AA132" s="774"/>
      <c r="AB132" s="774"/>
      <c r="AC132" s="774"/>
      <c r="AD132" s="774">
        <f t="shared" si="52"/>
        <v>0</v>
      </c>
      <c r="AE132" s="696"/>
      <c r="AF132" s="696"/>
      <c r="AG132" s="520"/>
      <c r="AH132" s="695"/>
      <c r="AI132" s="520"/>
      <c r="AJ132" s="520"/>
      <c r="AK132" s="520"/>
      <c r="AL132" s="520"/>
      <c r="AM132" s="520"/>
      <c r="AN132" s="520">
        <f t="shared" si="56"/>
        <v>0</v>
      </c>
      <c r="AO132" s="520"/>
      <c r="AP132" s="695"/>
      <c r="AQ132" s="520"/>
      <c r="AR132" s="520"/>
      <c r="AS132" s="520"/>
      <c r="AT132" s="520"/>
      <c r="AU132" s="520"/>
      <c r="AV132" s="520">
        <f t="shared" si="57"/>
        <v>0</v>
      </c>
      <c r="AW132" s="863"/>
      <c r="AX132" s="863"/>
      <c r="AY132" s="863"/>
      <c r="AZ132" s="866"/>
      <c r="BA132" s="866"/>
      <c r="BB132" s="863"/>
      <c r="BC132" s="863"/>
      <c r="BD132" s="863"/>
      <c r="BE132" s="863"/>
      <c r="BF132" s="863"/>
      <c r="BG132" s="863"/>
      <c r="BH132" s="1252">
        <f t="shared" si="53"/>
        <v>0</v>
      </c>
      <c r="BI132" s="1795"/>
      <c r="BJ132" s="1795"/>
      <c r="BK132" s="1795"/>
      <c r="BL132" s="1795"/>
      <c r="BM132" s="1795"/>
      <c r="BN132" s="1795"/>
      <c r="BO132" s="1795"/>
      <c r="BP132" s="1795"/>
      <c r="BQ132" s="1887"/>
      <c r="BR132" s="1887"/>
      <c r="BS132" s="1887"/>
      <c r="BT132" s="1887"/>
      <c r="BU132" s="1887"/>
      <c r="BV132" s="1887"/>
      <c r="BW132" s="1887"/>
      <c r="BX132" s="1886">
        <f t="shared" si="58"/>
        <v>0</v>
      </c>
      <c r="BY132" s="1855"/>
      <c r="BZ132" s="637"/>
    </row>
    <row r="133" spans="1:78" ht="14.25" hidden="1" customHeight="1">
      <c r="A133" s="2179"/>
      <c r="B133" s="2175"/>
      <c r="C133" s="385"/>
      <c r="D133" s="413"/>
      <c r="E133" s="490"/>
      <c r="F133" s="413"/>
      <c r="G133" s="413"/>
      <c r="H133" s="413"/>
      <c r="I133" s="413"/>
      <c r="J133" s="413"/>
      <c r="K133" s="413">
        <f t="shared" si="54"/>
        <v>0</v>
      </c>
      <c r="L133" s="416"/>
      <c r="M133" s="491"/>
      <c r="N133" s="416"/>
      <c r="O133" s="416"/>
      <c r="P133" s="416"/>
      <c r="Q133" s="416"/>
      <c r="R133" s="416"/>
      <c r="S133" s="416">
        <f t="shared" si="55"/>
        <v>0</v>
      </c>
      <c r="T133" s="782"/>
      <c r="U133" s="782"/>
      <c r="V133" s="805"/>
      <c r="W133" s="782"/>
      <c r="X133" s="782"/>
      <c r="Y133" s="782"/>
      <c r="Z133" s="782"/>
      <c r="AA133" s="782"/>
      <c r="AB133" s="782"/>
      <c r="AC133" s="782"/>
      <c r="AD133" s="782">
        <f t="shared" si="52"/>
        <v>0</v>
      </c>
      <c r="AE133" s="676"/>
      <c r="AF133" s="676"/>
      <c r="AG133" s="468"/>
      <c r="AH133" s="665"/>
      <c r="AI133" s="468"/>
      <c r="AJ133" s="468"/>
      <c r="AK133" s="468"/>
      <c r="AL133" s="468"/>
      <c r="AM133" s="468"/>
      <c r="AN133" s="468">
        <f t="shared" si="56"/>
        <v>0</v>
      </c>
      <c r="AO133" s="468"/>
      <c r="AP133" s="665"/>
      <c r="AQ133" s="468"/>
      <c r="AR133" s="468"/>
      <c r="AS133" s="468"/>
      <c r="AT133" s="468"/>
      <c r="AU133" s="468"/>
      <c r="AV133" s="468">
        <f t="shared" si="57"/>
        <v>0</v>
      </c>
      <c r="AW133" s="854"/>
      <c r="AX133" s="854"/>
      <c r="AY133" s="854"/>
      <c r="AZ133" s="855"/>
      <c r="BA133" s="855"/>
      <c r="BB133" s="854"/>
      <c r="BC133" s="854"/>
      <c r="BD133" s="854"/>
      <c r="BE133" s="854"/>
      <c r="BF133" s="854"/>
      <c r="BG133" s="854"/>
      <c r="BH133" s="1247">
        <f t="shared" si="53"/>
        <v>0</v>
      </c>
      <c r="BI133" s="1795"/>
      <c r="BJ133" s="1795"/>
      <c r="BK133" s="1795"/>
      <c r="BL133" s="1795"/>
      <c r="BM133" s="1795"/>
      <c r="BN133" s="1795"/>
      <c r="BO133" s="1795"/>
      <c r="BP133" s="1795"/>
      <c r="BQ133" s="1887"/>
      <c r="BR133" s="1887"/>
      <c r="BS133" s="1887"/>
      <c r="BT133" s="1887"/>
      <c r="BU133" s="1887"/>
      <c r="BV133" s="1887"/>
      <c r="BW133" s="1887"/>
      <c r="BX133" s="1886">
        <f t="shared" si="58"/>
        <v>0</v>
      </c>
      <c r="BY133" s="1855"/>
      <c r="BZ133" s="637"/>
    </row>
    <row r="134" spans="1:78" ht="14.25" hidden="1" customHeight="1">
      <c r="A134" s="2179"/>
      <c r="B134" s="2175"/>
      <c r="C134" s="385"/>
      <c r="D134" s="413"/>
      <c r="E134" s="490"/>
      <c r="F134" s="413"/>
      <c r="G134" s="413"/>
      <c r="H134" s="413"/>
      <c r="I134" s="413"/>
      <c r="J134" s="413"/>
      <c r="K134" s="413">
        <f t="shared" si="54"/>
        <v>0</v>
      </c>
      <c r="L134" s="416"/>
      <c r="M134" s="491"/>
      <c r="N134" s="416"/>
      <c r="O134" s="416"/>
      <c r="P134" s="416"/>
      <c r="Q134" s="416"/>
      <c r="R134" s="416"/>
      <c r="S134" s="416">
        <f t="shared" si="55"/>
        <v>0</v>
      </c>
      <c r="T134" s="782"/>
      <c r="U134" s="782"/>
      <c r="V134" s="805"/>
      <c r="W134" s="782"/>
      <c r="X134" s="782"/>
      <c r="Y134" s="782"/>
      <c r="Z134" s="782"/>
      <c r="AA134" s="782"/>
      <c r="AB134" s="782"/>
      <c r="AC134" s="782"/>
      <c r="AD134" s="782">
        <f t="shared" si="52"/>
        <v>0</v>
      </c>
      <c r="AE134" s="676"/>
      <c r="AF134" s="676"/>
      <c r="AG134" s="468"/>
      <c r="AH134" s="665"/>
      <c r="AI134" s="468"/>
      <c r="AJ134" s="468"/>
      <c r="AK134" s="468"/>
      <c r="AL134" s="468"/>
      <c r="AM134" s="468"/>
      <c r="AN134" s="468">
        <f t="shared" si="56"/>
        <v>0</v>
      </c>
      <c r="AO134" s="468"/>
      <c r="AP134" s="665"/>
      <c r="AQ134" s="468"/>
      <c r="AR134" s="468"/>
      <c r="AS134" s="468"/>
      <c r="AT134" s="468"/>
      <c r="AU134" s="468"/>
      <c r="AV134" s="468">
        <f t="shared" si="57"/>
        <v>0</v>
      </c>
      <c r="AW134" s="854"/>
      <c r="AX134" s="854"/>
      <c r="AY134" s="854"/>
      <c r="AZ134" s="855"/>
      <c r="BA134" s="855"/>
      <c r="BB134" s="854"/>
      <c r="BC134" s="854"/>
      <c r="BD134" s="854"/>
      <c r="BE134" s="854"/>
      <c r="BF134" s="854"/>
      <c r="BG134" s="854"/>
      <c r="BH134" s="1247">
        <f t="shared" si="53"/>
        <v>0</v>
      </c>
      <c r="BI134" s="1795"/>
      <c r="BJ134" s="1795"/>
      <c r="BK134" s="1795"/>
      <c r="BL134" s="1795"/>
      <c r="BM134" s="1795"/>
      <c r="BN134" s="1795"/>
      <c r="BO134" s="1795"/>
      <c r="BP134" s="1795"/>
      <c r="BQ134" s="1887"/>
      <c r="BR134" s="1887"/>
      <c r="BS134" s="1887"/>
      <c r="BT134" s="1887"/>
      <c r="BU134" s="1887"/>
      <c r="BV134" s="1887"/>
      <c r="BW134" s="1887"/>
      <c r="BX134" s="1886">
        <f t="shared" si="58"/>
        <v>0</v>
      </c>
      <c r="BY134" s="1855"/>
      <c r="BZ134" s="637"/>
    </row>
    <row r="135" spans="1:78" ht="14.25" hidden="1" customHeight="1">
      <c r="A135" s="2179"/>
      <c r="B135" s="2175"/>
      <c r="C135" s="385"/>
      <c r="D135" s="413"/>
      <c r="E135" s="490"/>
      <c r="F135" s="413"/>
      <c r="G135" s="413"/>
      <c r="H135" s="413"/>
      <c r="I135" s="413"/>
      <c r="J135" s="413"/>
      <c r="K135" s="413">
        <f t="shared" si="54"/>
        <v>0</v>
      </c>
      <c r="L135" s="416"/>
      <c r="M135" s="491"/>
      <c r="N135" s="416"/>
      <c r="O135" s="416"/>
      <c r="P135" s="416"/>
      <c r="Q135" s="416"/>
      <c r="R135" s="416"/>
      <c r="S135" s="416">
        <f t="shared" si="55"/>
        <v>0</v>
      </c>
      <c r="T135" s="782"/>
      <c r="U135" s="782"/>
      <c r="V135" s="805"/>
      <c r="W135" s="782"/>
      <c r="X135" s="782"/>
      <c r="Y135" s="782"/>
      <c r="Z135" s="782"/>
      <c r="AA135" s="782"/>
      <c r="AB135" s="782"/>
      <c r="AC135" s="782"/>
      <c r="AD135" s="782">
        <f t="shared" si="52"/>
        <v>0</v>
      </c>
      <c r="AE135" s="676"/>
      <c r="AF135" s="676"/>
      <c r="AG135" s="468"/>
      <c r="AH135" s="665"/>
      <c r="AI135" s="468"/>
      <c r="AJ135" s="468"/>
      <c r="AK135" s="468"/>
      <c r="AL135" s="468"/>
      <c r="AM135" s="468"/>
      <c r="AN135" s="468">
        <f t="shared" si="56"/>
        <v>0</v>
      </c>
      <c r="AO135" s="468"/>
      <c r="AP135" s="665"/>
      <c r="AQ135" s="468"/>
      <c r="AR135" s="468"/>
      <c r="AS135" s="468"/>
      <c r="AT135" s="468"/>
      <c r="AU135" s="468"/>
      <c r="AV135" s="468">
        <f t="shared" si="57"/>
        <v>0</v>
      </c>
      <c r="AW135" s="854"/>
      <c r="AX135" s="854"/>
      <c r="AY135" s="854"/>
      <c r="AZ135" s="855"/>
      <c r="BA135" s="855"/>
      <c r="BB135" s="854"/>
      <c r="BC135" s="854"/>
      <c r="BD135" s="854"/>
      <c r="BE135" s="854"/>
      <c r="BF135" s="854"/>
      <c r="BG135" s="854"/>
      <c r="BH135" s="1247">
        <f t="shared" si="53"/>
        <v>0</v>
      </c>
      <c r="BI135" s="1795"/>
      <c r="BJ135" s="1795"/>
      <c r="BK135" s="1795"/>
      <c r="BL135" s="1795"/>
      <c r="BM135" s="1795"/>
      <c r="BN135" s="1795"/>
      <c r="BO135" s="1795"/>
      <c r="BP135" s="1795"/>
      <c r="BQ135" s="1887"/>
      <c r="BR135" s="1887"/>
      <c r="BS135" s="1887"/>
      <c r="BT135" s="1887"/>
      <c r="BU135" s="1887"/>
      <c r="BV135" s="1887"/>
      <c r="BW135" s="1887"/>
      <c r="BX135" s="1886">
        <f t="shared" si="58"/>
        <v>0</v>
      </c>
      <c r="BY135" s="1855"/>
      <c r="BZ135" s="637"/>
    </row>
    <row r="136" spans="1:78" ht="14.25" hidden="1" customHeight="1">
      <c r="A136" s="2179"/>
      <c r="B136" s="2175"/>
      <c r="C136" s="385"/>
      <c r="D136" s="413"/>
      <c r="E136" s="490"/>
      <c r="F136" s="413"/>
      <c r="G136" s="413"/>
      <c r="H136" s="413"/>
      <c r="I136" s="413"/>
      <c r="J136" s="413"/>
      <c r="K136" s="413">
        <f t="shared" si="54"/>
        <v>0</v>
      </c>
      <c r="L136" s="416"/>
      <c r="M136" s="491"/>
      <c r="N136" s="416"/>
      <c r="O136" s="416"/>
      <c r="P136" s="416"/>
      <c r="Q136" s="416"/>
      <c r="R136" s="416"/>
      <c r="S136" s="416">
        <f t="shared" si="55"/>
        <v>0</v>
      </c>
      <c r="T136" s="782"/>
      <c r="U136" s="782"/>
      <c r="V136" s="805"/>
      <c r="W136" s="782"/>
      <c r="X136" s="782"/>
      <c r="Y136" s="782"/>
      <c r="Z136" s="782"/>
      <c r="AA136" s="782"/>
      <c r="AB136" s="782"/>
      <c r="AC136" s="782"/>
      <c r="AD136" s="782">
        <f t="shared" si="52"/>
        <v>0</v>
      </c>
      <c r="AE136" s="676"/>
      <c r="AF136" s="676"/>
      <c r="AG136" s="468"/>
      <c r="AH136" s="665"/>
      <c r="AI136" s="468"/>
      <c r="AJ136" s="468"/>
      <c r="AK136" s="468"/>
      <c r="AL136" s="468"/>
      <c r="AM136" s="468"/>
      <c r="AN136" s="468">
        <f t="shared" si="56"/>
        <v>0</v>
      </c>
      <c r="AO136" s="468"/>
      <c r="AP136" s="665"/>
      <c r="AQ136" s="468"/>
      <c r="AR136" s="468"/>
      <c r="AS136" s="468"/>
      <c r="AT136" s="468"/>
      <c r="AU136" s="468"/>
      <c r="AV136" s="468">
        <f t="shared" si="57"/>
        <v>0</v>
      </c>
      <c r="AW136" s="854"/>
      <c r="AX136" s="854"/>
      <c r="AY136" s="854"/>
      <c r="AZ136" s="855"/>
      <c r="BA136" s="855"/>
      <c r="BB136" s="854"/>
      <c r="BC136" s="854"/>
      <c r="BD136" s="854"/>
      <c r="BE136" s="854"/>
      <c r="BF136" s="854"/>
      <c r="BG136" s="854"/>
      <c r="BH136" s="1247">
        <f t="shared" si="53"/>
        <v>0</v>
      </c>
      <c r="BI136" s="1795"/>
      <c r="BJ136" s="1795"/>
      <c r="BK136" s="1795"/>
      <c r="BL136" s="1795"/>
      <c r="BM136" s="1795"/>
      <c r="BN136" s="1795"/>
      <c r="BO136" s="1795"/>
      <c r="BP136" s="1795"/>
      <c r="BQ136" s="1887"/>
      <c r="BR136" s="1887"/>
      <c r="BS136" s="1887"/>
      <c r="BT136" s="1887"/>
      <c r="BU136" s="1887"/>
      <c r="BV136" s="1887"/>
      <c r="BW136" s="1887"/>
      <c r="BX136" s="1886">
        <f t="shared" si="58"/>
        <v>0</v>
      </c>
      <c r="BY136" s="1855"/>
      <c r="BZ136" s="637"/>
    </row>
    <row r="137" spans="1:78" ht="14.25" hidden="1" customHeight="1">
      <c r="A137" s="2179"/>
      <c r="B137" s="2175"/>
      <c r="C137" s="385"/>
      <c r="D137" s="413"/>
      <c r="E137" s="490"/>
      <c r="F137" s="413"/>
      <c r="G137" s="413"/>
      <c r="H137" s="413"/>
      <c r="I137" s="413"/>
      <c r="J137" s="413"/>
      <c r="K137" s="413">
        <f t="shared" si="54"/>
        <v>0</v>
      </c>
      <c r="L137" s="416"/>
      <c r="M137" s="491"/>
      <c r="N137" s="416"/>
      <c r="O137" s="416"/>
      <c r="P137" s="416"/>
      <c r="Q137" s="416"/>
      <c r="R137" s="416"/>
      <c r="S137" s="416">
        <f t="shared" si="55"/>
        <v>0</v>
      </c>
      <c r="T137" s="782"/>
      <c r="U137" s="782"/>
      <c r="V137" s="805"/>
      <c r="W137" s="782"/>
      <c r="X137" s="782"/>
      <c r="Y137" s="782"/>
      <c r="Z137" s="782"/>
      <c r="AA137" s="782"/>
      <c r="AB137" s="782"/>
      <c r="AC137" s="782"/>
      <c r="AD137" s="782">
        <f t="shared" si="52"/>
        <v>0</v>
      </c>
      <c r="AE137" s="676"/>
      <c r="AF137" s="676"/>
      <c r="AG137" s="468"/>
      <c r="AH137" s="665"/>
      <c r="AI137" s="468"/>
      <c r="AJ137" s="468"/>
      <c r="AK137" s="468"/>
      <c r="AL137" s="468"/>
      <c r="AM137" s="468"/>
      <c r="AN137" s="468">
        <f t="shared" si="56"/>
        <v>0</v>
      </c>
      <c r="AO137" s="468"/>
      <c r="AP137" s="665"/>
      <c r="AQ137" s="468"/>
      <c r="AR137" s="468"/>
      <c r="AS137" s="468"/>
      <c r="AT137" s="468"/>
      <c r="AU137" s="468"/>
      <c r="AV137" s="468">
        <f t="shared" si="57"/>
        <v>0</v>
      </c>
      <c r="AW137" s="854"/>
      <c r="AX137" s="854"/>
      <c r="AY137" s="854"/>
      <c r="AZ137" s="855"/>
      <c r="BA137" s="855"/>
      <c r="BB137" s="854"/>
      <c r="BC137" s="854"/>
      <c r="BD137" s="854"/>
      <c r="BE137" s="854"/>
      <c r="BF137" s="854"/>
      <c r="BG137" s="854"/>
      <c r="BH137" s="1247">
        <f t="shared" si="53"/>
        <v>0</v>
      </c>
      <c r="BI137" s="1795"/>
      <c r="BJ137" s="1795"/>
      <c r="BK137" s="1795"/>
      <c r="BL137" s="1795"/>
      <c r="BM137" s="1795"/>
      <c r="BN137" s="1795"/>
      <c r="BO137" s="1795"/>
      <c r="BP137" s="1795"/>
      <c r="BQ137" s="1887"/>
      <c r="BR137" s="1887"/>
      <c r="BS137" s="1887"/>
      <c r="BT137" s="1887"/>
      <c r="BU137" s="1887"/>
      <c r="BV137" s="1887"/>
      <c r="BW137" s="1887"/>
      <c r="BX137" s="1886">
        <f t="shared" si="58"/>
        <v>0</v>
      </c>
      <c r="BY137" s="1855"/>
      <c r="BZ137" s="637"/>
    </row>
    <row r="138" spans="1:78" ht="35.25" hidden="1" customHeight="1">
      <c r="A138" s="2179"/>
      <c r="B138" s="2175"/>
      <c r="C138" s="385"/>
      <c r="D138" s="413"/>
      <c r="E138" s="490"/>
      <c r="F138" s="413"/>
      <c r="G138" s="413"/>
      <c r="H138" s="413"/>
      <c r="I138" s="413"/>
      <c r="J138" s="413"/>
      <c r="K138" s="413">
        <f t="shared" si="54"/>
        <v>0</v>
      </c>
      <c r="L138" s="416"/>
      <c r="M138" s="491"/>
      <c r="N138" s="416"/>
      <c r="O138" s="416"/>
      <c r="P138" s="416"/>
      <c r="Q138" s="416"/>
      <c r="R138" s="416"/>
      <c r="S138" s="416">
        <f t="shared" si="55"/>
        <v>0</v>
      </c>
      <c r="T138" s="782"/>
      <c r="U138" s="782"/>
      <c r="V138" s="805"/>
      <c r="W138" s="782"/>
      <c r="X138" s="782"/>
      <c r="Y138" s="782"/>
      <c r="Z138" s="782"/>
      <c r="AA138" s="782"/>
      <c r="AB138" s="782"/>
      <c r="AC138" s="782"/>
      <c r="AD138" s="782">
        <f t="shared" ref="AD138:AD200" si="96">SUM(W138:AB138)</f>
        <v>0</v>
      </c>
      <c r="AE138" s="676"/>
      <c r="AF138" s="676"/>
      <c r="AG138" s="468"/>
      <c r="AH138" s="665"/>
      <c r="AI138" s="468"/>
      <c r="AJ138" s="468"/>
      <c r="AK138" s="468"/>
      <c r="AL138" s="468"/>
      <c r="AM138" s="468"/>
      <c r="AN138" s="468">
        <f t="shared" si="56"/>
        <v>0</v>
      </c>
      <c r="AO138" s="468"/>
      <c r="AP138" s="665"/>
      <c r="AQ138" s="468"/>
      <c r="AR138" s="468"/>
      <c r="AS138" s="468"/>
      <c r="AT138" s="468"/>
      <c r="AU138" s="468"/>
      <c r="AV138" s="468">
        <f t="shared" si="57"/>
        <v>0</v>
      </c>
      <c r="AW138" s="854"/>
      <c r="AX138" s="854"/>
      <c r="AY138" s="854"/>
      <c r="AZ138" s="855"/>
      <c r="BA138" s="855"/>
      <c r="BB138" s="854"/>
      <c r="BC138" s="854"/>
      <c r="BD138" s="854"/>
      <c r="BE138" s="854"/>
      <c r="BF138" s="854"/>
      <c r="BG138" s="854"/>
      <c r="BH138" s="1247">
        <f t="shared" ref="BH138:BH200" si="97">SUM(BB138:BG138)</f>
        <v>0</v>
      </c>
      <c r="BI138" s="1795"/>
      <c r="BJ138" s="1795"/>
      <c r="BK138" s="1795"/>
      <c r="BL138" s="1795"/>
      <c r="BM138" s="1795"/>
      <c r="BN138" s="1795"/>
      <c r="BO138" s="1795"/>
      <c r="BP138" s="1795"/>
      <c r="BQ138" s="1887"/>
      <c r="BR138" s="1887"/>
      <c r="BS138" s="1887"/>
      <c r="BT138" s="1887"/>
      <c r="BU138" s="1887"/>
      <c r="BV138" s="1887"/>
      <c r="BW138" s="1887"/>
      <c r="BX138" s="1886">
        <f t="shared" si="58"/>
        <v>0</v>
      </c>
      <c r="BY138" s="1855"/>
      <c r="BZ138" s="637"/>
    </row>
    <row r="139" spans="1:78" ht="31.5" hidden="1" customHeight="1">
      <c r="A139" s="2179"/>
      <c r="B139" s="2175"/>
      <c r="C139" s="385"/>
      <c r="D139" s="413"/>
      <c r="E139" s="490"/>
      <c r="F139" s="413"/>
      <c r="G139" s="413"/>
      <c r="H139" s="413"/>
      <c r="I139" s="413"/>
      <c r="J139" s="413"/>
      <c r="K139" s="413">
        <f t="shared" ref="K139:K201" si="98">SUM(F139:J139)</f>
        <v>0</v>
      </c>
      <c r="L139" s="416"/>
      <c r="M139" s="491"/>
      <c r="N139" s="416"/>
      <c r="O139" s="416"/>
      <c r="P139" s="416"/>
      <c r="Q139" s="416"/>
      <c r="R139" s="416"/>
      <c r="S139" s="416">
        <f t="shared" ref="S139:S201" si="99">SUM(N139:R139)</f>
        <v>0</v>
      </c>
      <c r="T139" s="782"/>
      <c r="U139" s="782"/>
      <c r="V139" s="805"/>
      <c r="W139" s="782"/>
      <c r="X139" s="782"/>
      <c r="Y139" s="782"/>
      <c r="Z139" s="782"/>
      <c r="AA139" s="782"/>
      <c r="AB139" s="782"/>
      <c r="AC139" s="782"/>
      <c r="AD139" s="782">
        <f t="shared" si="96"/>
        <v>0</v>
      </c>
      <c r="AE139" s="676"/>
      <c r="AF139" s="676"/>
      <c r="AG139" s="468"/>
      <c r="AH139" s="665"/>
      <c r="AI139" s="468"/>
      <c r="AJ139" s="468"/>
      <c r="AK139" s="468"/>
      <c r="AL139" s="468"/>
      <c r="AM139" s="468"/>
      <c r="AN139" s="468">
        <f t="shared" ref="AN139:AN201" si="100">SUM(AI139:AM139)</f>
        <v>0</v>
      </c>
      <c r="AO139" s="468"/>
      <c r="AP139" s="665"/>
      <c r="AQ139" s="468"/>
      <c r="AR139" s="468"/>
      <c r="AS139" s="468"/>
      <c r="AT139" s="468"/>
      <c r="AU139" s="468"/>
      <c r="AV139" s="468">
        <f t="shared" ref="AV139:AV201" si="101">SUM(AQ139:AU139)</f>
        <v>0</v>
      </c>
      <c r="AW139" s="854"/>
      <c r="AX139" s="854"/>
      <c r="AY139" s="854"/>
      <c r="AZ139" s="855"/>
      <c r="BA139" s="855"/>
      <c r="BB139" s="854"/>
      <c r="BC139" s="854"/>
      <c r="BD139" s="854"/>
      <c r="BE139" s="854"/>
      <c r="BF139" s="854"/>
      <c r="BG139" s="854"/>
      <c r="BH139" s="1247">
        <f t="shared" si="97"/>
        <v>0</v>
      </c>
      <c r="BI139" s="1795"/>
      <c r="BJ139" s="1795"/>
      <c r="BK139" s="1795"/>
      <c r="BL139" s="1795"/>
      <c r="BM139" s="1795"/>
      <c r="BN139" s="1795"/>
      <c r="BO139" s="1795"/>
      <c r="BP139" s="1795"/>
      <c r="BQ139" s="1887"/>
      <c r="BR139" s="1887"/>
      <c r="BS139" s="1887"/>
      <c r="BT139" s="1887"/>
      <c r="BU139" s="1887"/>
      <c r="BV139" s="1887"/>
      <c r="BW139" s="1887"/>
      <c r="BX139" s="1886">
        <f t="shared" ref="BX139:BX201" si="102">BT139+BU139+BV139+BW139</f>
        <v>0</v>
      </c>
      <c r="BY139" s="1855"/>
      <c r="BZ139" s="637"/>
    </row>
    <row r="140" spans="1:78" ht="32.25" hidden="1" customHeight="1">
      <c r="A140" s="2179"/>
      <c r="B140" s="2175"/>
      <c r="C140" s="385"/>
      <c r="D140" s="413"/>
      <c r="E140" s="490"/>
      <c r="F140" s="413"/>
      <c r="G140" s="413"/>
      <c r="H140" s="413"/>
      <c r="I140" s="413"/>
      <c r="J140" s="413"/>
      <c r="K140" s="413">
        <f t="shared" si="98"/>
        <v>0</v>
      </c>
      <c r="L140" s="416"/>
      <c r="M140" s="491"/>
      <c r="N140" s="416"/>
      <c r="O140" s="416"/>
      <c r="P140" s="416"/>
      <c r="Q140" s="416"/>
      <c r="R140" s="416"/>
      <c r="S140" s="416">
        <f t="shared" si="99"/>
        <v>0</v>
      </c>
      <c r="T140" s="782"/>
      <c r="U140" s="782"/>
      <c r="V140" s="805"/>
      <c r="W140" s="782"/>
      <c r="X140" s="782"/>
      <c r="Y140" s="782"/>
      <c r="Z140" s="782"/>
      <c r="AA140" s="782"/>
      <c r="AB140" s="782"/>
      <c r="AC140" s="782"/>
      <c r="AD140" s="782">
        <f t="shared" si="96"/>
        <v>0</v>
      </c>
      <c r="AE140" s="676"/>
      <c r="AF140" s="676"/>
      <c r="AG140" s="468"/>
      <c r="AH140" s="665"/>
      <c r="AI140" s="468"/>
      <c r="AJ140" s="468"/>
      <c r="AK140" s="468"/>
      <c r="AL140" s="468"/>
      <c r="AM140" s="468"/>
      <c r="AN140" s="468">
        <f t="shared" si="100"/>
        <v>0</v>
      </c>
      <c r="AO140" s="468"/>
      <c r="AP140" s="665"/>
      <c r="AQ140" s="468"/>
      <c r="AR140" s="468"/>
      <c r="AS140" s="468"/>
      <c r="AT140" s="468"/>
      <c r="AU140" s="468"/>
      <c r="AV140" s="468">
        <f t="shared" si="101"/>
        <v>0</v>
      </c>
      <c r="AW140" s="854"/>
      <c r="AX140" s="854"/>
      <c r="AY140" s="854"/>
      <c r="AZ140" s="855"/>
      <c r="BA140" s="855"/>
      <c r="BB140" s="854"/>
      <c r="BC140" s="854"/>
      <c r="BD140" s="854"/>
      <c r="BE140" s="854"/>
      <c r="BF140" s="854"/>
      <c r="BG140" s="854"/>
      <c r="BH140" s="1247">
        <f t="shared" si="97"/>
        <v>0</v>
      </c>
      <c r="BI140" s="1795"/>
      <c r="BJ140" s="1795"/>
      <c r="BK140" s="1795"/>
      <c r="BL140" s="1795"/>
      <c r="BM140" s="1795"/>
      <c r="BN140" s="1795"/>
      <c r="BO140" s="1795"/>
      <c r="BP140" s="1795"/>
      <c r="BQ140" s="1887"/>
      <c r="BR140" s="1887"/>
      <c r="BS140" s="1887"/>
      <c r="BT140" s="1887"/>
      <c r="BU140" s="1887"/>
      <c r="BV140" s="1887"/>
      <c r="BW140" s="1887"/>
      <c r="BX140" s="1886">
        <f t="shared" si="102"/>
        <v>0</v>
      </c>
      <c r="BY140" s="1855"/>
      <c r="BZ140" s="637"/>
    </row>
    <row r="141" spans="1:78" ht="10.5" hidden="1" customHeight="1">
      <c r="A141" s="2185"/>
      <c r="B141" s="2167"/>
      <c r="C141" s="373"/>
      <c r="D141" s="440">
        <v>0</v>
      </c>
      <c r="E141" s="494">
        <v>0</v>
      </c>
      <c r="F141" s="440">
        <v>0</v>
      </c>
      <c r="G141" s="440">
        <v>0</v>
      </c>
      <c r="H141" s="440">
        <v>0</v>
      </c>
      <c r="I141" s="440">
        <v>0</v>
      </c>
      <c r="J141" s="440">
        <v>0</v>
      </c>
      <c r="K141" s="440">
        <f t="shared" si="98"/>
        <v>0</v>
      </c>
      <c r="L141" s="442"/>
      <c r="M141" s="495"/>
      <c r="N141" s="442"/>
      <c r="O141" s="442"/>
      <c r="P141" s="442"/>
      <c r="Q141" s="442"/>
      <c r="R141" s="442"/>
      <c r="S141" s="442">
        <f t="shared" si="99"/>
        <v>0</v>
      </c>
      <c r="T141" s="809">
        <f>D141+L141</f>
        <v>0</v>
      </c>
      <c r="U141" s="809"/>
      <c r="V141" s="810">
        <f>E141+M141</f>
        <v>0</v>
      </c>
      <c r="W141" s="809">
        <f>F141+N141</f>
        <v>0</v>
      </c>
      <c r="X141" s="809"/>
      <c r="Y141" s="796">
        <f>G141+O141</f>
        <v>0</v>
      </c>
      <c r="Z141" s="809">
        <f>H141+P141</f>
        <v>0</v>
      </c>
      <c r="AA141" s="796">
        <f>I141+Q141</f>
        <v>0</v>
      </c>
      <c r="AB141" s="785">
        <f>J141+R141</f>
        <v>0</v>
      </c>
      <c r="AC141" s="785"/>
      <c r="AD141" s="785">
        <f t="shared" si="96"/>
        <v>0</v>
      </c>
      <c r="AE141" s="685"/>
      <c r="AF141" s="685"/>
      <c r="AG141" s="493">
        <v>0</v>
      </c>
      <c r="AH141" s="686">
        <v>0</v>
      </c>
      <c r="AI141" s="493">
        <v>0</v>
      </c>
      <c r="AJ141" s="493">
        <v>0</v>
      </c>
      <c r="AK141" s="493">
        <v>0</v>
      </c>
      <c r="AL141" s="493">
        <v>0</v>
      </c>
      <c r="AM141" s="493">
        <v>0</v>
      </c>
      <c r="AN141" s="493">
        <f t="shared" si="100"/>
        <v>0</v>
      </c>
      <c r="AO141" s="493"/>
      <c r="AP141" s="686"/>
      <c r="AQ141" s="493"/>
      <c r="AR141" s="493"/>
      <c r="AS141" s="493"/>
      <c r="AT141" s="493"/>
      <c r="AU141" s="493"/>
      <c r="AV141" s="493">
        <f t="shared" si="101"/>
        <v>0</v>
      </c>
      <c r="AW141" s="859">
        <f>AG141+AO141</f>
        <v>0</v>
      </c>
      <c r="AX141" s="859"/>
      <c r="AY141" s="859"/>
      <c r="AZ141" s="859">
        <f>AH141+AP141</f>
        <v>0</v>
      </c>
      <c r="BA141" s="859"/>
      <c r="BB141" s="859">
        <f>AI141+AQ141</f>
        <v>0</v>
      </c>
      <c r="BC141" s="859"/>
      <c r="BD141" s="859">
        <f>AJ141+AR141</f>
        <v>0</v>
      </c>
      <c r="BE141" s="857">
        <f>AK141+AS141</f>
        <v>0</v>
      </c>
      <c r="BF141" s="857">
        <f>AL141+AT141</f>
        <v>0</v>
      </c>
      <c r="BG141" s="857">
        <f>AM141+AU141</f>
        <v>0</v>
      </c>
      <c r="BH141" s="1248">
        <f t="shared" si="97"/>
        <v>0</v>
      </c>
      <c r="BI141" s="1795"/>
      <c r="BJ141" s="1795"/>
      <c r="BK141" s="1795"/>
      <c r="BL141" s="1795"/>
      <c r="BM141" s="1795"/>
      <c r="BN141" s="1795"/>
      <c r="BO141" s="1795"/>
      <c r="BP141" s="1795"/>
      <c r="BQ141" s="1887"/>
      <c r="BR141" s="1887"/>
      <c r="BS141" s="1887"/>
      <c r="BT141" s="1887"/>
      <c r="BU141" s="1887"/>
      <c r="BV141" s="1887"/>
      <c r="BW141" s="1887"/>
      <c r="BX141" s="1886">
        <f t="shared" si="102"/>
        <v>0</v>
      </c>
      <c r="BY141" s="1855"/>
      <c r="BZ141" s="637"/>
    </row>
    <row r="142" spans="1:78" ht="14.25">
      <c r="A142" s="746"/>
      <c r="B142" s="1006" t="s">
        <v>516</v>
      </c>
      <c r="C142" s="340" t="s">
        <v>523</v>
      </c>
      <c r="D142" s="745">
        <v>0</v>
      </c>
      <c r="E142" s="744">
        <v>0</v>
      </c>
      <c r="F142" s="744">
        <v>1250</v>
      </c>
      <c r="G142" s="744">
        <v>0</v>
      </c>
      <c r="H142" s="744">
        <v>0</v>
      </c>
      <c r="I142" s="744">
        <v>0</v>
      </c>
      <c r="J142" s="744">
        <v>0</v>
      </c>
      <c r="K142" s="744">
        <f t="shared" si="98"/>
        <v>1250</v>
      </c>
      <c r="L142" s="750">
        <f t="shared" ref="L142:R142" si="103">SUM(L143:L152)</f>
        <v>0</v>
      </c>
      <c r="M142" s="744">
        <f t="shared" si="103"/>
        <v>0</v>
      </c>
      <c r="N142" s="744">
        <f t="shared" si="103"/>
        <v>0</v>
      </c>
      <c r="O142" s="744">
        <f t="shared" si="103"/>
        <v>0</v>
      </c>
      <c r="P142" s="744">
        <f t="shared" si="103"/>
        <v>0</v>
      </c>
      <c r="Q142" s="744">
        <f t="shared" si="103"/>
        <v>0</v>
      </c>
      <c r="R142" s="744">
        <f t="shared" si="103"/>
        <v>0</v>
      </c>
      <c r="S142" s="744">
        <f t="shared" si="99"/>
        <v>0</v>
      </c>
      <c r="T142" s="750">
        <f t="shared" ref="T142:AB142" si="104">SUM(T143:T152)</f>
        <v>0</v>
      </c>
      <c r="U142" s="750"/>
      <c r="V142" s="744">
        <f t="shared" si="104"/>
        <v>0</v>
      </c>
      <c r="W142" s="744">
        <f t="shared" si="104"/>
        <v>1600</v>
      </c>
      <c r="X142" s="744"/>
      <c r="Y142" s="744">
        <f t="shared" si="104"/>
        <v>0</v>
      </c>
      <c r="Z142" s="744">
        <f t="shared" si="104"/>
        <v>0</v>
      </c>
      <c r="AA142" s="744">
        <f t="shared" si="104"/>
        <v>0</v>
      </c>
      <c r="AB142" s="744">
        <f t="shared" si="104"/>
        <v>0</v>
      </c>
      <c r="AC142" s="744"/>
      <c r="AD142" s="744">
        <f t="shared" si="96"/>
        <v>1600</v>
      </c>
      <c r="AE142" s="746"/>
      <c r="AF142" s="746"/>
      <c r="AG142" s="745">
        <v>0</v>
      </c>
      <c r="AH142" s="744">
        <v>0</v>
      </c>
      <c r="AI142" s="744">
        <v>0</v>
      </c>
      <c r="AJ142" s="744">
        <v>0</v>
      </c>
      <c r="AK142" s="744">
        <v>0</v>
      </c>
      <c r="AL142" s="744">
        <v>0</v>
      </c>
      <c r="AM142" s="744">
        <v>0</v>
      </c>
      <c r="AN142" s="744">
        <f t="shared" si="100"/>
        <v>0</v>
      </c>
      <c r="AO142" s="745">
        <f t="shared" ref="AO142:AU142" si="105">SUM(AO143:AO152)</f>
        <v>0</v>
      </c>
      <c r="AP142" s="744">
        <f t="shared" si="105"/>
        <v>0</v>
      </c>
      <c r="AQ142" s="744">
        <f t="shared" si="105"/>
        <v>0</v>
      </c>
      <c r="AR142" s="744">
        <f t="shared" si="105"/>
        <v>0</v>
      </c>
      <c r="AS142" s="744">
        <f t="shared" si="105"/>
        <v>0</v>
      </c>
      <c r="AT142" s="744">
        <f t="shared" si="105"/>
        <v>0</v>
      </c>
      <c r="AU142" s="744">
        <f t="shared" si="105"/>
        <v>0</v>
      </c>
      <c r="AV142" s="744">
        <f t="shared" si="101"/>
        <v>0</v>
      </c>
      <c r="AW142" s="745">
        <f t="shared" ref="AW142:BG142" si="106">SUM(AW143:AW152)</f>
        <v>0</v>
      </c>
      <c r="AX142" s="745"/>
      <c r="AY142" s="745"/>
      <c r="AZ142" s="744">
        <f t="shared" si="106"/>
        <v>0</v>
      </c>
      <c r="BA142" s="744"/>
      <c r="BB142" s="744">
        <f t="shared" si="106"/>
        <v>0</v>
      </c>
      <c r="BC142" s="744"/>
      <c r="BD142" s="744">
        <f t="shared" si="106"/>
        <v>0</v>
      </c>
      <c r="BE142" s="744">
        <f t="shared" si="106"/>
        <v>0</v>
      </c>
      <c r="BF142" s="744">
        <f t="shared" si="106"/>
        <v>0</v>
      </c>
      <c r="BG142" s="744">
        <f t="shared" si="106"/>
        <v>0</v>
      </c>
      <c r="BH142" s="1238">
        <f t="shared" si="97"/>
        <v>0</v>
      </c>
      <c r="BI142" s="744"/>
      <c r="BJ142" s="744"/>
      <c r="BK142" s="744"/>
      <c r="BL142" s="744">
        <f>BL143+BL146</f>
        <v>6950</v>
      </c>
      <c r="BM142" s="744">
        <f>BM143+BM146</f>
        <v>0</v>
      </c>
      <c r="BN142" s="744">
        <f>BN143+BN146</f>
        <v>0</v>
      </c>
      <c r="BO142" s="744">
        <f>BO143+BO146</f>
        <v>0</v>
      </c>
      <c r="BP142" s="744">
        <f>BP143+BP146</f>
        <v>6950</v>
      </c>
      <c r="BQ142" s="744"/>
      <c r="BR142" s="744"/>
      <c r="BS142" s="744"/>
      <c r="BT142" s="744">
        <f>BT143</f>
        <v>0</v>
      </c>
      <c r="BU142" s="744"/>
      <c r="BV142" s="744"/>
      <c r="BW142" s="744"/>
      <c r="BX142" s="744">
        <f t="shared" si="102"/>
        <v>0</v>
      </c>
      <c r="BY142" s="1858"/>
      <c r="BZ142" s="637"/>
    </row>
    <row r="143" spans="1:78" ht="72">
      <c r="A143" s="2192"/>
      <c r="B143" s="496" t="s">
        <v>514</v>
      </c>
      <c r="C143" s="2486" t="s">
        <v>1212</v>
      </c>
      <c r="D143" s="524">
        <v>0</v>
      </c>
      <c r="E143" s="498">
        <v>0</v>
      </c>
      <c r="F143" s="498">
        <v>0</v>
      </c>
      <c r="G143" s="498">
        <v>0</v>
      </c>
      <c r="H143" s="525">
        <v>0</v>
      </c>
      <c r="I143" s="526">
        <v>0</v>
      </c>
      <c r="J143" s="406">
        <v>0</v>
      </c>
      <c r="K143" s="406">
        <f t="shared" si="98"/>
        <v>0</v>
      </c>
      <c r="L143" s="407"/>
      <c r="M143" s="502"/>
      <c r="N143" s="527"/>
      <c r="O143" s="409"/>
      <c r="P143" s="384"/>
      <c r="Q143" s="528"/>
      <c r="R143" s="410"/>
      <c r="S143" s="410">
        <f t="shared" si="99"/>
        <v>0</v>
      </c>
      <c r="T143" s="811">
        <f>D143+L143</f>
        <v>0</v>
      </c>
      <c r="U143" s="811"/>
      <c r="V143" s="811">
        <f>E143+M143</f>
        <v>0</v>
      </c>
      <c r="W143" s="811">
        <f>F143+N143</f>
        <v>0</v>
      </c>
      <c r="X143" s="1203"/>
      <c r="Y143" s="812">
        <f t="shared" ref="Y143:AB144" si="107">G143+O143</f>
        <v>0</v>
      </c>
      <c r="Z143" s="812">
        <f t="shared" si="107"/>
        <v>0</v>
      </c>
      <c r="AA143" s="781">
        <f t="shared" si="107"/>
        <v>0</v>
      </c>
      <c r="AB143" s="813">
        <f t="shared" si="107"/>
        <v>0</v>
      </c>
      <c r="AC143" s="813"/>
      <c r="AD143" s="813">
        <f t="shared" si="96"/>
        <v>0</v>
      </c>
      <c r="AE143" s="698"/>
      <c r="AF143" s="698"/>
      <c r="AG143" s="699"/>
      <c r="AH143" s="699">
        <v>0</v>
      </c>
      <c r="AI143" s="699">
        <v>0</v>
      </c>
      <c r="AJ143" s="699">
        <v>0</v>
      </c>
      <c r="AK143" s="700">
        <v>0</v>
      </c>
      <c r="AL143" s="700">
        <v>0</v>
      </c>
      <c r="AM143" s="701">
        <v>0</v>
      </c>
      <c r="AN143" s="701">
        <f t="shared" si="100"/>
        <v>0</v>
      </c>
      <c r="AO143" s="699"/>
      <c r="AP143" s="699"/>
      <c r="AQ143" s="699"/>
      <c r="AR143" s="702"/>
      <c r="AS143" s="700"/>
      <c r="AT143" s="700"/>
      <c r="AU143" s="701"/>
      <c r="AV143" s="610">
        <f t="shared" si="101"/>
        <v>0</v>
      </c>
      <c r="AW143" s="853"/>
      <c r="AX143" s="853"/>
      <c r="AY143" s="853"/>
      <c r="AZ143" s="853">
        <f>AH143+AP143</f>
        <v>0</v>
      </c>
      <c r="BA143" s="853"/>
      <c r="BB143" s="853">
        <f>AI143+AQ143</f>
        <v>0</v>
      </c>
      <c r="BC143" s="853"/>
      <c r="BD143" s="853">
        <f t="shared" ref="BD143:BG144" si="108">AJ143+AR143</f>
        <v>0</v>
      </c>
      <c r="BE143" s="854">
        <f t="shared" si="108"/>
        <v>0</v>
      </c>
      <c r="BF143" s="867">
        <f t="shared" si="108"/>
        <v>0</v>
      </c>
      <c r="BG143" s="867">
        <f t="shared" si="108"/>
        <v>0</v>
      </c>
      <c r="BH143" s="1255">
        <f t="shared" si="97"/>
        <v>0</v>
      </c>
      <c r="BI143" s="1799"/>
      <c r="BJ143" s="1799"/>
      <c r="BK143" s="1799"/>
      <c r="BL143" s="1793">
        <v>6950</v>
      </c>
      <c r="BM143" s="1793"/>
      <c r="BN143" s="1793"/>
      <c r="BO143" s="1793"/>
      <c r="BP143" s="1793">
        <f>BL143+BM143+BN143+BO143</f>
        <v>6950</v>
      </c>
      <c r="BQ143" s="1906"/>
      <c r="BR143" s="1906"/>
      <c r="BS143" s="1906"/>
      <c r="BT143" s="1903"/>
      <c r="BU143" s="1906"/>
      <c r="BV143" s="1906"/>
      <c r="BW143" s="1906"/>
      <c r="BX143" s="1886">
        <f t="shared" si="102"/>
        <v>0</v>
      </c>
      <c r="BY143" s="1854" t="s">
        <v>1232</v>
      </c>
      <c r="BZ143" s="637"/>
    </row>
    <row r="144" spans="1:78" ht="38.25" hidden="1" customHeight="1">
      <c r="A144" s="2192"/>
      <c r="B144" s="2170" t="s">
        <v>731</v>
      </c>
      <c r="C144" s="530" t="s">
        <v>525</v>
      </c>
      <c r="D144" s="531">
        <v>0</v>
      </c>
      <c r="E144" s="532">
        <v>0</v>
      </c>
      <c r="F144" s="426">
        <v>0</v>
      </c>
      <c r="G144" s="426">
        <v>0</v>
      </c>
      <c r="H144" s="426">
        <v>0</v>
      </c>
      <c r="I144" s="426">
        <v>0</v>
      </c>
      <c r="J144" s="413">
        <v>0</v>
      </c>
      <c r="K144" s="422">
        <f t="shared" si="98"/>
        <v>0</v>
      </c>
      <c r="L144" s="417"/>
      <c r="M144" s="533"/>
      <c r="N144" s="469"/>
      <c r="O144" s="469"/>
      <c r="P144" s="384"/>
      <c r="Q144" s="425"/>
      <c r="R144" s="425"/>
      <c r="S144" s="425">
        <f t="shared" si="99"/>
        <v>0</v>
      </c>
      <c r="T144" s="806">
        <f>D144+L144</f>
        <v>0</v>
      </c>
      <c r="U144" s="806"/>
      <c r="V144" s="791">
        <f>E144+M144</f>
        <v>0</v>
      </c>
      <c r="W144" s="781">
        <f>F144+N144</f>
        <v>0</v>
      </c>
      <c r="X144" s="781"/>
      <c r="Y144" s="781">
        <f t="shared" si="107"/>
        <v>0</v>
      </c>
      <c r="Z144" s="812">
        <f t="shared" si="107"/>
        <v>0</v>
      </c>
      <c r="AA144" s="781">
        <f t="shared" si="107"/>
        <v>0</v>
      </c>
      <c r="AB144" s="813">
        <f t="shared" si="107"/>
        <v>0</v>
      </c>
      <c r="AC144" s="813"/>
      <c r="AD144" s="813">
        <f t="shared" si="96"/>
        <v>0</v>
      </c>
      <c r="AE144" s="698"/>
      <c r="AF144" s="698"/>
      <c r="AG144" s="700"/>
      <c r="AH144" s="700">
        <v>0</v>
      </c>
      <c r="AI144" s="700">
        <v>0</v>
      </c>
      <c r="AJ144" s="690">
        <v>0</v>
      </c>
      <c r="AK144" s="700">
        <v>0</v>
      </c>
      <c r="AL144" s="700">
        <v>0</v>
      </c>
      <c r="AM144" s="610">
        <v>0</v>
      </c>
      <c r="AN144" s="610">
        <f t="shared" si="100"/>
        <v>0</v>
      </c>
      <c r="AO144" s="700"/>
      <c r="AP144" s="700"/>
      <c r="AQ144" s="700"/>
      <c r="AR144" s="703"/>
      <c r="AS144" s="700"/>
      <c r="AT144" s="700"/>
      <c r="AU144" s="610"/>
      <c r="AV144" s="610">
        <f t="shared" si="101"/>
        <v>0</v>
      </c>
      <c r="AW144" s="853"/>
      <c r="AX144" s="853"/>
      <c r="AY144" s="853"/>
      <c r="AZ144" s="853">
        <f>AH144+AP144</f>
        <v>0</v>
      </c>
      <c r="BA144" s="853"/>
      <c r="BB144" s="853">
        <f>AI144+AQ144</f>
        <v>0</v>
      </c>
      <c r="BC144" s="853"/>
      <c r="BD144" s="853">
        <f t="shared" si="108"/>
        <v>0</v>
      </c>
      <c r="BE144" s="854">
        <f t="shared" si="108"/>
        <v>0</v>
      </c>
      <c r="BF144" s="867">
        <f t="shared" si="108"/>
        <v>0</v>
      </c>
      <c r="BG144" s="867">
        <f t="shared" si="108"/>
        <v>0</v>
      </c>
      <c r="BH144" s="1255">
        <f t="shared" si="97"/>
        <v>0</v>
      </c>
      <c r="BI144" s="1799"/>
      <c r="BJ144" s="1799"/>
      <c r="BK144" s="1799"/>
      <c r="BL144" s="1799"/>
      <c r="BM144" s="1799"/>
      <c r="BN144" s="1799"/>
      <c r="BO144" s="1799"/>
      <c r="BP144" s="1793">
        <f>BL144+BM144+BN144+BO144</f>
        <v>0</v>
      </c>
      <c r="BQ144" s="1906"/>
      <c r="BR144" s="1906"/>
      <c r="BS144" s="1906"/>
      <c r="BT144" s="1906"/>
      <c r="BU144" s="1906"/>
      <c r="BV144" s="1906"/>
      <c r="BW144" s="1906"/>
      <c r="BX144" s="1886">
        <f t="shared" si="102"/>
        <v>0</v>
      </c>
      <c r="BY144" s="1857" t="s">
        <v>312</v>
      </c>
      <c r="BZ144" s="637"/>
    </row>
    <row r="145" spans="1:78" ht="36" hidden="1" customHeight="1">
      <c r="A145" s="2192"/>
      <c r="B145" s="2170"/>
      <c r="C145" s="446" t="s">
        <v>526</v>
      </c>
      <c r="D145" s="531"/>
      <c r="E145" s="532"/>
      <c r="F145" s="531"/>
      <c r="G145" s="531"/>
      <c r="H145" s="411"/>
      <c r="I145" s="534"/>
      <c r="J145" s="422"/>
      <c r="K145" s="422">
        <f t="shared" si="98"/>
        <v>0</v>
      </c>
      <c r="L145" s="535"/>
      <c r="M145" s="533"/>
      <c r="N145" s="535"/>
      <c r="O145" s="535"/>
      <c r="P145" s="384"/>
      <c r="Q145" s="425"/>
      <c r="R145" s="425"/>
      <c r="S145" s="425">
        <f t="shared" si="99"/>
        <v>0</v>
      </c>
      <c r="T145" s="806"/>
      <c r="U145" s="806"/>
      <c r="V145" s="791"/>
      <c r="W145" s="806"/>
      <c r="X145" s="806"/>
      <c r="Y145" s="781"/>
      <c r="Z145" s="812"/>
      <c r="AA145" s="781"/>
      <c r="AB145" s="813"/>
      <c r="AC145" s="813"/>
      <c r="AD145" s="813">
        <f t="shared" si="96"/>
        <v>0</v>
      </c>
      <c r="AE145" s="698"/>
      <c r="AF145" s="698"/>
      <c r="AG145" s="700"/>
      <c r="AH145" s="700"/>
      <c r="AI145" s="700"/>
      <c r="AJ145" s="700"/>
      <c r="AK145" s="700"/>
      <c r="AL145" s="700"/>
      <c r="AM145" s="610"/>
      <c r="AN145" s="610">
        <f t="shared" si="100"/>
        <v>0</v>
      </c>
      <c r="AO145" s="700"/>
      <c r="AP145" s="700"/>
      <c r="AQ145" s="700"/>
      <c r="AR145" s="700"/>
      <c r="AS145" s="700"/>
      <c r="AT145" s="700"/>
      <c r="AU145" s="610"/>
      <c r="AV145" s="610">
        <f t="shared" si="101"/>
        <v>0</v>
      </c>
      <c r="AW145" s="853"/>
      <c r="AX145" s="853"/>
      <c r="AY145" s="853"/>
      <c r="AZ145" s="853"/>
      <c r="BA145" s="853"/>
      <c r="BB145" s="853"/>
      <c r="BC145" s="853"/>
      <c r="BD145" s="853"/>
      <c r="BE145" s="854"/>
      <c r="BF145" s="867"/>
      <c r="BG145" s="867"/>
      <c r="BH145" s="1255">
        <f t="shared" si="97"/>
        <v>0</v>
      </c>
      <c r="BI145" s="1799"/>
      <c r="BJ145" s="1799"/>
      <c r="BK145" s="1799"/>
      <c r="BL145" s="1799"/>
      <c r="BM145" s="1799"/>
      <c r="BN145" s="1799"/>
      <c r="BO145" s="1799"/>
      <c r="BP145" s="1793">
        <f>BL145+BM145+BN145+BO145</f>
        <v>0</v>
      </c>
      <c r="BQ145" s="1906"/>
      <c r="BR145" s="1906"/>
      <c r="BS145" s="1906"/>
      <c r="BT145" s="1906"/>
      <c r="BU145" s="1906"/>
      <c r="BV145" s="1906"/>
      <c r="BW145" s="1906"/>
      <c r="BX145" s="1886">
        <f t="shared" si="102"/>
        <v>0</v>
      </c>
      <c r="BY145" s="1853"/>
      <c r="BZ145" s="637"/>
    </row>
    <row r="146" spans="1:78" ht="48" hidden="1">
      <c r="A146" s="2192"/>
      <c r="B146" s="496" t="s">
        <v>676</v>
      </c>
      <c r="C146" s="446" t="s">
        <v>349</v>
      </c>
      <c r="D146" s="531">
        <v>0</v>
      </c>
      <c r="E146" s="532">
        <v>0</v>
      </c>
      <c r="F146" s="426">
        <v>1250</v>
      </c>
      <c r="G146" s="531">
        <v>0</v>
      </c>
      <c r="H146" s="411">
        <v>0</v>
      </c>
      <c r="I146" s="534">
        <v>0</v>
      </c>
      <c r="J146" s="422">
        <v>0</v>
      </c>
      <c r="K146" s="422">
        <f t="shared" si="98"/>
        <v>1250</v>
      </c>
      <c r="L146" s="535"/>
      <c r="M146" s="533"/>
      <c r="N146" s="535"/>
      <c r="O146" s="535"/>
      <c r="P146" s="384"/>
      <c r="Q146" s="425"/>
      <c r="R146" s="425"/>
      <c r="S146" s="425">
        <f t="shared" si="99"/>
        <v>0</v>
      </c>
      <c r="T146" s="806">
        <f>D146+L146</f>
        <v>0</v>
      </c>
      <c r="U146" s="806"/>
      <c r="V146" s="791">
        <f>E146+M146</f>
        <v>0</v>
      </c>
      <c r="W146" s="781">
        <f>F146+N146</f>
        <v>1250</v>
      </c>
      <c r="X146" s="781"/>
      <c r="Y146" s="781">
        <f>G146+O146</f>
        <v>0</v>
      </c>
      <c r="Z146" s="812">
        <f>H146+P146</f>
        <v>0</v>
      </c>
      <c r="AA146" s="781">
        <f>I146+Q146</f>
        <v>0</v>
      </c>
      <c r="AB146" s="813">
        <f>J146+R146</f>
        <v>0</v>
      </c>
      <c r="AC146" s="813"/>
      <c r="AD146" s="813">
        <f t="shared" si="96"/>
        <v>1250</v>
      </c>
      <c r="AE146" s="698"/>
      <c r="AF146" s="698"/>
      <c r="AG146" s="700"/>
      <c r="AH146" s="700">
        <v>0</v>
      </c>
      <c r="AI146" s="700">
        <v>0</v>
      </c>
      <c r="AJ146" s="700">
        <v>0</v>
      </c>
      <c r="AK146" s="700">
        <v>0</v>
      </c>
      <c r="AL146" s="700">
        <v>0</v>
      </c>
      <c r="AM146" s="610">
        <v>0</v>
      </c>
      <c r="AN146" s="610">
        <f t="shared" si="100"/>
        <v>0</v>
      </c>
      <c r="AO146" s="700"/>
      <c r="AP146" s="700"/>
      <c r="AQ146" s="610"/>
      <c r="AR146" s="700"/>
      <c r="AS146" s="700"/>
      <c r="AT146" s="700"/>
      <c r="AU146" s="610"/>
      <c r="AV146" s="610">
        <f t="shared" si="101"/>
        <v>0</v>
      </c>
      <c r="AW146" s="853"/>
      <c r="AX146" s="853"/>
      <c r="AY146" s="853"/>
      <c r="AZ146" s="853">
        <f>AH146+AP146</f>
        <v>0</v>
      </c>
      <c r="BA146" s="853"/>
      <c r="BB146" s="853">
        <f>AI146+AQ146</f>
        <v>0</v>
      </c>
      <c r="BC146" s="853"/>
      <c r="BD146" s="853">
        <f>AJ146+AR146</f>
        <v>0</v>
      </c>
      <c r="BE146" s="854">
        <f>AK146+AS146</f>
        <v>0</v>
      </c>
      <c r="BF146" s="867">
        <f>AL146+AT146</f>
        <v>0</v>
      </c>
      <c r="BG146" s="867">
        <f>AM146+AU146</f>
        <v>0</v>
      </c>
      <c r="BH146" s="1249">
        <f t="shared" si="97"/>
        <v>0</v>
      </c>
      <c r="BI146" s="1796"/>
      <c r="BJ146" s="1796"/>
      <c r="BK146" s="1796"/>
      <c r="BL146" s="1796"/>
      <c r="BM146" s="1796"/>
      <c r="BN146" s="1796"/>
      <c r="BO146" s="1796"/>
      <c r="BP146" s="1793">
        <f>BL146+BM146+BN146+BO146</f>
        <v>0</v>
      </c>
      <c r="BQ146" s="1903"/>
      <c r="BR146" s="1903"/>
      <c r="BS146" s="1903"/>
      <c r="BT146" s="1903"/>
      <c r="BU146" s="1903"/>
      <c r="BV146" s="1903"/>
      <c r="BW146" s="1903"/>
      <c r="BX146" s="1886">
        <f t="shared" si="102"/>
        <v>0</v>
      </c>
      <c r="BY146" s="1854" t="s">
        <v>1293</v>
      </c>
      <c r="BZ146" s="637"/>
    </row>
    <row r="147" spans="1:78" ht="42" hidden="1" customHeight="1">
      <c r="A147" s="2192"/>
      <c r="B147" s="2170" t="s">
        <v>669</v>
      </c>
      <c r="C147" s="446" t="s">
        <v>629</v>
      </c>
      <c r="D147" s="531"/>
      <c r="E147" s="532"/>
      <c r="F147" s="531"/>
      <c r="G147" s="531"/>
      <c r="H147" s="411"/>
      <c r="I147" s="534"/>
      <c r="J147" s="422"/>
      <c r="K147" s="422">
        <f t="shared" si="98"/>
        <v>0</v>
      </c>
      <c r="L147" s="535"/>
      <c r="M147" s="533"/>
      <c r="N147" s="535"/>
      <c r="O147" s="535"/>
      <c r="P147" s="384"/>
      <c r="Q147" s="528"/>
      <c r="R147" s="425"/>
      <c r="S147" s="425">
        <f t="shared" si="99"/>
        <v>0</v>
      </c>
      <c r="T147" s="806"/>
      <c r="U147" s="806"/>
      <c r="V147" s="791"/>
      <c r="W147" s="781">
        <v>350</v>
      </c>
      <c r="X147" s="806"/>
      <c r="Y147" s="781"/>
      <c r="Z147" s="812"/>
      <c r="AA147" s="781"/>
      <c r="AB147" s="813"/>
      <c r="AC147" s="813"/>
      <c r="AD147" s="813">
        <f t="shared" si="96"/>
        <v>350</v>
      </c>
      <c r="AE147" s="698"/>
      <c r="AF147" s="698"/>
      <c r="AG147" s="700"/>
      <c r="AH147" s="700"/>
      <c r="AI147" s="700"/>
      <c r="AJ147" s="700"/>
      <c r="AK147" s="700"/>
      <c r="AL147" s="700"/>
      <c r="AM147" s="610"/>
      <c r="AN147" s="610">
        <f t="shared" si="100"/>
        <v>0</v>
      </c>
      <c r="AO147" s="700"/>
      <c r="AP147" s="700"/>
      <c r="AQ147" s="700"/>
      <c r="AR147" s="700"/>
      <c r="AS147" s="700"/>
      <c r="AT147" s="700"/>
      <c r="AU147" s="610"/>
      <c r="AV147" s="610">
        <f t="shared" si="101"/>
        <v>0</v>
      </c>
      <c r="AW147" s="853"/>
      <c r="AX147" s="853"/>
      <c r="AY147" s="853"/>
      <c r="AZ147" s="853"/>
      <c r="BA147" s="853"/>
      <c r="BB147" s="853"/>
      <c r="BC147" s="853"/>
      <c r="BD147" s="853"/>
      <c r="BE147" s="854"/>
      <c r="BF147" s="867"/>
      <c r="BG147" s="867"/>
      <c r="BH147" s="1255">
        <f t="shared" si="97"/>
        <v>0</v>
      </c>
      <c r="BI147" s="1799"/>
      <c r="BJ147" s="1799"/>
      <c r="BK147" s="1799"/>
      <c r="BL147" s="1799"/>
      <c r="BM147" s="1799"/>
      <c r="BN147" s="1799"/>
      <c r="BO147" s="1799"/>
      <c r="BP147" s="1799"/>
      <c r="BQ147" s="1906"/>
      <c r="BR147" s="1906"/>
      <c r="BS147" s="1906"/>
      <c r="BT147" s="1906"/>
      <c r="BU147" s="1906"/>
      <c r="BV147" s="1906"/>
      <c r="BW147" s="1906"/>
      <c r="BX147" s="1886">
        <f t="shared" si="102"/>
        <v>0</v>
      </c>
      <c r="BY147" s="1856" t="s">
        <v>311</v>
      </c>
      <c r="BZ147" s="637"/>
    </row>
    <row r="148" spans="1:78" ht="14.25" hidden="1" customHeight="1">
      <c r="A148" s="2192"/>
      <c r="B148" s="2170"/>
      <c r="C148" s="446"/>
      <c r="D148" s="531"/>
      <c r="E148" s="532"/>
      <c r="F148" s="531"/>
      <c r="G148" s="531"/>
      <c r="H148" s="411"/>
      <c r="I148" s="534"/>
      <c r="J148" s="422"/>
      <c r="K148" s="422">
        <f t="shared" si="98"/>
        <v>0</v>
      </c>
      <c r="L148" s="535"/>
      <c r="M148" s="533"/>
      <c r="N148" s="535"/>
      <c r="O148" s="535"/>
      <c r="P148" s="384"/>
      <c r="Q148" s="528"/>
      <c r="R148" s="425"/>
      <c r="S148" s="425">
        <f t="shared" si="99"/>
        <v>0</v>
      </c>
      <c r="T148" s="806"/>
      <c r="U148" s="806"/>
      <c r="V148" s="791"/>
      <c r="W148" s="806"/>
      <c r="X148" s="806"/>
      <c r="Y148" s="781"/>
      <c r="Z148" s="812"/>
      <c r="AA148" s="781"/>
      <c r="AB148" s="813"/>
      <c r="AC148" s="813"/>
      <c r="AD148" s="813">
        <f t="shared" si="96"/>
        <v>0</v>
      </c>
      <c r="AE148" s="698"/>
      <c r="AF148" s="698"/>
      <c r="AG148" s="700"/>
      <c r="AH148" s="700"/>
      <c r="AI148" s="700"/>
      <c r="AJ148" s="700"/>
      <c r="AK148" s="700"/>
      <c r="AL148" s="700"/>
      <c r="AM148" s="610"/>
      <c r="AN148" s="610">
        <f t="shared" si="100"/>
        <v>0</v>
      </c>
      <c r="AO148" s="700"/>
      <c r="AP148" s="700"/>
      <c r="AQ148" s="700"/>
      <c r="AR148" s="700"/>
      <c r="AS148" s="700"/>
      <c r="AT148" s="700"/>
      <c r="AU148" s="610"/>
      <c r="AV148" s="610">
        <f t="shared" si="101"/>
        <v>0</v>
      </c>
      <c r="AW148" s="853"/>
      <c r="AX148" s="853"/>
      <c r="AY148" s="853"/>
      <c r="AZ148" s="853"/>
      <c r="BA148" s="853"/>
      <c r="BB148" s="853"/>
      <c r="BC148" s="853"/>
      <c r="BD148" s="853"/>
      <c r="BE148" s="854"/>
      <c r="BF148" s="867"/>
      <c r="BG148" s="867"/>
      <c r="BH148" s="1255">
        <f t="shared" si="97"/>
        <v>0</v>
      </c>
      <c r="BI148" s="1799"/>
      <c r="BJ148" s="1799"/>
      <c r="BK148" s="1799"/>
      <c r="BL148" s="1799"/>
      <c r="BM148" s="1799"/>
      <c r="BN148" s="1799"/>
      <c r="BO148" s="1799"/>
      <c r="BP148" s="1799"/>
      <c r="BQ148" s="1906"/>
      <c r="BR148" s="1906"/>
      <c r="BS148" s="1906"/>
      <c r="BT148" s="1906"/>
      <c r="BU148" s="1906"/>
      <c r="BV148" s="1906"/>
      <c r="BW148" s="1906"/>
      <c r="BX148" s="1886">
        <f t="shared" si="102"/>
        <v>0</v>
      </c>
      <c r="BY148" s="639"/>
      <c r="BZ148" s="637"/>
    </row>
    <row r="149" spans="1:78" ht="14.25" hidden="1" customHeight="1">
      <c r="A149" s="2193"/>
      <c r="B149" s="1874"/>
      <c r="C149" s="357"/>
      <c r="D149" s="536"/>
      <c r="E149" s="536"/>
      <c r="F149" s="426"/>
      <c r="G149" s="537"/>
      <c r="H149" s="426"/>
      <c r="I149" s="426"/>
      <c r="J149" s="531"/>
      <c r="K149" s="531">
        <f t="shared" si="98"/>
        <v>0</v>
      </c>
      <c r="L149" s="505"/>
      <c r="M149" s="505"/>
      <c r="N149" s="427"/>
      <c r="O149" s="486"/>
      <c r="P149" s="427"/>
      <c r="Q149" s="427"/>
      <c r="R149" s="535"/>
      <c r="S149" s="535">
        <f t="shared" si="99"/>
        <v>0</v>
      </c>
      <c r="T149" s="812"/>
      <c r="U149" s="812"/>
      <c r="V149" s="781"/>
      <c r="W149" s="806"/>
      <c r="X149" s="806"/>
      <c r="Y149" s="781"/>
      <c r="Z149" s="812"/>
      <c r="AA149" s="781"/>
      <c r="AB149" s="814"/>
      <c r="AC149" s="814"/>
      <c r="AD149" s="814">
        <f t="shared" si="96"/>
        <v>0</v>
      </c>
      <c r="AE149" s="704"/>
      <c r="AF149" s="704"/>
      <c r="AG149" s="358"/>
      <c r="AH149" s="358"/>
      <c r="AI149" s="482"/>
      <c r="AJ149" s="482"/>
      <c r="AK149" s="482"/>
      <c r="AL149" s="683"/>
      <c r="AM149" s="700"/>
      <c r="AN149" s="700">
        <f t="shared" si="100"/>
        <v>0</v>
      </c>
      <c r="AO149" s="544"/>
      <c r="AP149" s="358"/>
      <c r="AQ149" s="482"/>
      <c r="AR149" s="482"/>
      <c r="AS149" s="482"/>
      <c r="AT149" s="683"/>
      <c r="AU149" s="700"/>
      <c r="AV149" s="700">
        <f t="shared" si="101"/>
        <v>0</v>
      </c>
      <c r="AW149" s="853"/>
      <c r="AX149" s="853"/>
      <c r="AY149" s="853"/>
      <c r="AZ149" s="853"/>
      <c r="BA149" s="853"/>
      <c r="BB149" s="853"/>
      <c r="BC149" s="853"/>
      <c r="BD149" s="853"/>
      <c r="BE149" s="854"/>
      <c r="BF149" s="860"/>
      <c r="BG149" s="860"/>
      <c r="BH149" s="1250">
        <f t="shared" si="97"/>
        <v>0</v>
      </c>
      <c r="BI149" s="1796"/>
      <c r="BJ149" s="1796"/>
      <c r="BK149" s="1796"/>
      <c r="BL149" s="1796"/>
      <c r="BM149" s="1796"/>
      <c r="BN149" s="1796"/>
      <c r="BO149" s="1796"/>
      <c r="BP149" s="1796"/>
      <c r="BQ149" s="1903"/>
      <c r="BR149" s="1903"/>
      <c r="BS149" s="1903"/>
      <c r="BT149" s="1903"/>
      <c r="BU149" s="1903"/>
      <c r="BV149" s="1903"/>
      <c r="BW149" s="1903"/>
      <c r="BX149" s="1886">
        <f t="shared" si="102"/>
        <v>0</v>
      </c>
      <c r="BY149" s="639"/>
      <c r="BZ149" s="637"/>
    </row>
    <row r="150" spans="1:78" ht="14.25" hidden="1" customHeight="1">
      <c r="A150" s="2193"/>
      <c r="B150" s="1874"/>
      <c r="C150" s="357"/>
      <c r="D150" s="536"/>
      <c r="E150" s="536"/>
      <c r="F150" s="426"/>
      <c r="G150" s="426"/>
      <c r="H150" s="426"/>
      <c r="I150" s="538"/>
      <c r="J150" s="531"/>
      <c r="K150" s="531">
        <f t="shared" si="98"/>
        <v>0</v>
      </c>
      <c r="L150" s="505"/>
      <c r="M150" s="505"/>
      <c r="N150" s="427"/>
      <c r="O150" s="427"/>
      <c r="P150" s="427"/>
      <c r="Q150" s="539"/>
      <c r="R150" s="535"/>
      <c r="S150" s="535">
        <f t="shared" si="99"/>
        <v>0</v>
      </c>
      <c r="T150" s="804"/>
      <c r="U150" s="804"/>
      <c r="V150" s="791"/>
      <c r="W150" s="806"/>
      <c r="X150" s="806"/>
      <c r="Y150" s="781"/>
      <c r="Z150" s="812"/>
      <c r="AA150" s="781"/>
      <c r="AB150" s="814"/>
      <c r="AC150" s="814"/>
      <c r="AD150" s="814">
        <f t="shared" si="96"/>
        <v>0</v>
      </c>
      <c r="AE150" s="704"/>
      <c r="AF150" s="704"/>
      <c r="AG150" s="482"/>
      <c r="AH150" s="482"/>
      <c r="AI150" s="482"/>
      <c r="AJ150" s="482"/>
      <c r="AK150" s="482"/>
      <c r="AL150" s="683"/>
      <c r="AM150" s="700"/>
      <c r="AN150" s="700">
        <f t="shared" si="100"/>
        <v>0</v>
      </c>
      <c r="AO150" s="482"/>
      <c r="AP150" s="482"/>
      <c r="AQ150" s="482"/>
      <c r="AR150" s="482"/>
      <c r="AS150" s="482"/>
      <c r="AT150" s="683"/>
      <c r="AU150" s="700"/>
      <c r="AV150" s="700">
        <f t="shared" si="101"/>
        <v>0</v>
      </c>
      <c r="AW150" s="868"/>
      <c r="AX150" s="868"/>
      <c r="AY150" s="868"/>
      <c r="AZ150" s="853"/>
      <c r="BA150" s="853"/>
      <c r="BB150" s="853"/>
      <c r="BC150" s="853"/>
      <c r="BD150" s="853"/>
      <c r="BE150" s="854"/>
      <c r="BF150" s="860"/>
      <c r="BG150" s="860"/>
      <c r="BH150" s="1250">
        <f t="shared" si="97"/>
        <v>0</v>
      </c>
      <c r="BI150" s="1796"/>
      <c r="BJ150" s="1796"/>
      <c r="BK150" s="1796"/>
      <c r="BL150" s="1796"/>
      <c r="BM150" s="1796"/>
      <c r="BN150" s="1796"/>
      <c r="BO150" s="1796"/>
      <c r="BP150" s="1796"/>
      <c r="BQ150" s="1903"/>
      <c r="BR150" s="1903"/>
      <c r="BS150" s="1903"/>
      <c r="BT150" s="1903"/>
      <c r="BU150" s="1903"/>
      <c r="BV150" s="1903"/>
      <c r="BW150" s="1903"/>
      <c r="BX150" s="1886">
        <f t="shared" si="102"/>
        <v>0</v>
      </c>
      <c r="BY150" s="639"/>
      <c r="BZ150" s="637"/>
    </row>
    <row r="151" spans="1:78" ht="14.25" hidden="1" customHeight="1">
      <c r="A151" s="2193"/>
      <c r="B151" s="1874"/>
      <c r="C151" s="357"/>
      <c r="D151" s="515"/>
      <c r="E151" s="426"/>
      <c r="F151" s="426"/>
      <c r="G151" s="426"/>
      <c r="H151" s="426"/>
      <c r="I151" s="538"/>
      <c r="J151" s="531"/>
      <c r="K151" s="531">
        <f t="shared" si="98"/>
        <v>0</v>
      </c>
      <c r="L151" s="516"/>
      <c r="M151" s="427"/>
      <c r="N151" s="427"/>
      <c r="O151" s="427"/>
      <c r="P151" s="427"/>
      <c r="Q151" s="539"/>
      <c r="R151" s="535"/>
      <c r="S151" s="535">
        <f t="shared" si="99"/>
        <v>0</v>
      </c>
      <c r="T151" s="806"/>
      <c r="U151" s="806"/>
      <c r="V151" s="781"/>
      <c r="W151" s="806"/>
      <c r="X151" s="806"/>
      <c r="Y151" s="781"/>
      <c r="Z151" s="812"/>
      <c r="AA151" s="781"/>
      <c r="AB151" s="814"/>
      <c r="AC151" s="814"/>
      <c r="AD151" s="814">
        <f t="shared" si="96"/>
        <v>0</v>
      </c>
      <c r="AE151" s="704"/>
      <c r="AF151" s="704"/>
      <c r="AG151" s="693"/>
      <c r="AH151" s="482"/>
      <c r="AI151" s="482"/>
      <c r="AJ151" s="482"/>
      <c r="AK151" s="482"/>
      <c r="AL151" s="683"/>
      <c r="AM151" s="700"/>
      <c r="AN151" s="700">
        <f t="shared" si="100"/>
        <v>0</v>
      </c>
      <c r="AO151" s="693"/>
      <c r="AP151" s="482"/>
      <c r="AQ151" s="482"/>
      <c r="AR151" s="482"/>
      <c r="AS151" s="482"/>
      <c r="AT151" s="683"/>
      <c r="AU151" s="700"/>
      <c r="AV151" s="700">
        <f t="shared" si="101"/>
        <v>0</v>
      </c>
      <c r="AW151" s="853"/>
      <c r="AX151" s="853"/>
      <c r="AY151" s="853"/>
      <c r="AZ151" s="853"/>
      <c r="BA151" s="853"/>
      <c r="BB151" s="853"/>
      <c r="BC151" s="853"/>
      <c r="BD151" s="853"/>
      <c r="BE151" s="854"/>
      <c r="BF151" s="860"/>
      <c r="BG151" s="860"/>
      <c r="BH151" s="1250">
        <f t="shared" si="97"/>
        <v>0</v>
      </c>
      <c r="BI151" s="1796"/>
      <c r="BJ151" s="1796"/>
      <c r="BK151" s="1796"/>
      <c r="BL151" s="1796"/>
      <c r="BM151" s="1796"/>
      <c r="BN151" s="1796"/>
      <c r="BO151" s="1796"/>
      <c r="BP151" s="1796"/>
      <c r="BQ151" s="1903"/>
      <c r="BR151" s="1903"/>
      <c r="BS151" s="1903"/>
      <c r="BT151" s="1903"/>
      <c r="BU151" s="1903"/>
      <c r="BV151" s="1903"/>
      <c r="BW151" s="1903"/>
      <c r="BX151" s="1886">
        <f t="shared" si="102"/>
        <v>0</v>
      </c>
      <c r="BY151" s="639"/>
      <c r="BZ151" s="637"/>
    </row>
    <row r="152" spans="1:78" ht="14.25" hidden="1" customHeight="1">
      <c r="A152" s="2185"/>
      <c r="B152" s="1874"/>
      <c r="C152" s="357"/>
      <c r="D152" s="378"/>
      <c r="E152" s="494"/>
      <c r="F152" s="378"/>
      <c r="G152" s="440"/>
      <c r="H152" s="440"/>
      <c r="I152" s="440"/>
      <c r="J152" s="440"/>
      <c r="K152" s="440">
        <f t="shared" si="98"/>
        <v>0</v>
      </c>
      <c r="L152" s="381"/>
      <c r="M152" s="495"/>
      <c r="N152" s="381"/>
      <c r="O152" s="442"/>
      <c r="P152" s="442"/>
      <c r="Q152" s="442"/>
      <c r="R152" s="442"/>
      <c r="S152" s="475">
        <f t="shared" si="99"/>
        <v>0</v>
      </c>
      <c r="T152" s="806"/>
      <c r="U152" s="806"/>
      <c r="V152" s="791"/>
      <c r="W152" s="806"/>
      <c r="X152" s="806"/>
      <c r="Y152" s="781"/>
      <c r="Z152" s="812"/>
      <c r="AA152" s="781"/>
      <c r="AB152" s="785"/>
      <c r="AC152" s="785"/>
      <c r="AD152" s="785">
        <f t="shared" si="96"/>
        <v>0</v>
      </c>
      <c r="AE152" s="685"/>
      <c r="AF152" s="685"/>
      <c r="AG152" s="375"/>
      <c r="AH152" s="686"/>
      <c r="AI152" s="375"/>
      <c r="AJ152" s="493"/>
      <c r="AK152" s="493"/>
      <c r="AL152" s="493"/>
      <c r="AM152" s="493"/>
      <c r="AN152" s="493">
        <f t="shared" si="100"/>
        <v>0</v>
      </c>
      <c r="AO152" s="375"/>
      <c r="AP152" s="686"/>
      <c r="AQ152" s="375"/>
      <c r="AR152" s="493"/>
      <c r="AS152" s="493"/>
      <c r="AT152" s="493"/>
      <c r="AU152" s="493"/>
      <c r="AV152" s="471">
        <f t="shared" si="101"/>
        <v>0</v>
      </c>
      <c r="AW152" s="853"/>
      <c r="AX152" s="853"/>
      <c r="AY152" s="853"/>
      <c r="AZ152" s="853"/>
      <c r="BA152" s="853"/>
      <c r="BB152" s="853"/>
      <c r="BC152" s="853"/>
      <c r="BD152" s="853"/>
      <c r="BE152" s="854"/>
      <c r="BF152" s="857"/>
      <c r="BG152" s="857"/>
      <c r="BH152" s="1248">
        <f t="shared" si="97"/>
        <v>0</v>
      </c>
      <c r="BI152" s="1795"/>
      <c r="BJ152" s="1795"/>
      <c r="BK152" s="1795"/>
      <c r="BL152" s="1795"/>
      <c r="BM152" s="1795"/>
      <c r="BN152" s="1795"/>
      <c r="BO152" s="1795"/>
      <c r="BP152" s="1795"/>
      <c r="BQ152" s="1887"/>
      <c r="BR152" s="1887"/>
      <c r="BS152" s="1887"/>
      <c r="BT152" s="1887"/>
      <c r="BU152" s="1887"/>
      <c r="BV152" s="1887"/>
      <c r="BW152" s="1887"/>
      <c r="BX152" s="1886">
        <f t="shared" si="102"/>
        <v>0</v>
      </c>
      <c r="BY152" s="639"/>
      <c r="BZ152" s="637"/>
    </row>
    <row r="153" spans="1:78" ht="14.25" hidden="1">
      <c r="A153" s="746"/>
      <c r="B153" s="1006" t="s">
        <v>534</v>
      </c>
      <c r="C153" s="340" t="s">
        <v>528</v>
      </c>
      <c r="D153" s="744">
        <v>0</v>
      </c>
      <c r="E153" s="744">
        <v>1.2</v>
      </c>
      <c r="F153" s="744">
        <v>30000</v>
      </c>
      <c r="G153" s="744">
        <v>45000</v>
      </c>
      <c r="H153" s="744">
        <v>0</v>
      </c>
      <c r="I153" s="744">
        <v>0</v>
      </c>
      <c r="J153" s="744">
        <v>0</v>
      </c>
      <c r="K153" s="744">
        <f t="shared" si="98"/>
        <v>75000</v>
      </c>
      <c r="L153" s="744">
        <f t="shared" ref="L153:R153" si="109">SUM(L154:L162)</f>
        <v>0</v>
      </c>
      <c r="M153" s="744">
        <f t="shared" si="109"/>
        <v>0</v>
      </c>
      <c r="N153" s="744">
        <f t="shared" si="109"/>
        <v>0</v>
      </c>
      <c r="O153" s="744">
        <f t="shared" si="109"/>
        <v>0</v>
      </c>
      <c r="P153" s="744">
        <f t="shared" si="109"/>
        <v>0</v>
      </c>
      <c r="Q153" s="744">
        <f t="shared" si="109"/>
        <v>0</v>
      </c>
      <c r="R153" s="744">
        <f t="shared" si="109"/>
        <v>0</v>
      </c>
      <c r="S153" s="744">
        <f t="shared" si="99"/>
        <v>0</v>
      </c>
      <c r="T153" s="744">
        <f t="shared" ref="T153:AB153" si="110">SUM(T154:T162)</f>
        <v>0</v>
      </c>
      <c r="U153" s="744"/>
      <c r="V153" s="744">
        <f t="shared" si="110"/>
        <v>0</v>
      </c>
      <c r="W153" s="744">
        <f t="shared" si="110"/>
        <v>0</v>
      </c>
      <c r="X153" s="744"/>
      <c r="Y153" s="744">
        <f t="shared" si="110"/>
        <v>0</v>
      </c>
      <c r="Z153" s="744">
        <f t="shared" si="110"/>
        <v>0</v>
      </c>
      <c r="AA153" s="744">
        <f t="shared" si="110"/>
        <v>0</v>
      </c>
      <c r="AB153" s="744">
        <f t="shared" si="110"/>
        <v>0</v>
      </c>
      <c r="AC153" s="744"/>
      <c r="AD153" s="744">
        <f t="shared" si="96"/>
        <v>0</v>
      </c>
      <c r="AE153" s="746"/>
      <c r="AF153" s="746"/>
      <c r="AG153" s="744">
        <v>0</v>
      </c>
      <c r="AH153" s="744">
        <v>0</v>
      </c>
      <c r="AI153" s="744">
        <v>0</v>
      </c>
      <c r="AJ153" s="744">
        <v>0</v>
      </c>
      <c r="AK153" s="744">
        <v>0</v>
      </c>
      <c r="AL153" s="744">
        <v>0</v>
      </c>
      <c r="AM153" s="744">
        <v>0</v>
      </c>
      <c r="AN153" s="744">
        <f t="shared" si="100"/>
        <v>0</v>
      </c>
      <c r="AO153" s="744">
        <f t="shared" ref="AO153:AU153" si="111">SUM(AO154:AO162)</f>
        <v>0</v>
      </c>
      <c r="AP153" s="744">
        <f t="shared" si="111"/>
        <v>0</v>
      </c>
      <c r="AQ153" s="744">
        <f t="shared" si="111"/>
        <v>0</v>
      </c>
      <c r="AR153" s="744">
        <f t="shared" si="111"/>
        <v>0</v>
      </c>
      <c r="AS153" s="744">
        <f t="shared" si="111"/>
        <v>0</v>
      </c>
      <c r="AT153" s="744">
        <f t="shared" si="111"/>
        <v>0</v>
      </c>
      <c r="AU153" s="744">
        <f t="shared" si="111"/>
        <v>0</v>
      </c>
      <c r="AV153" s="744">
        <f t="shared" si="101"/>
        <v>0</v>
      </c>
      <c r="AW153" s="744">
        <f t="shared" ref="AW153:BG153" si="112">SUM(AW154:AW162)</f>
        <v>0</v>
      </c>
      <c r="AX153" s="744"/>
      <c r="AY153" s="744"/>
      <c r="AZ153" s="744">
        <f>SUM(AZ154:AZ162)</f>
        <v>0</v>
      </c>
      <c r="BA153" s="744"/>
      <c r="BB153" s="744">
        <f t="shared" si="112"/>
        <v>0</v>
      </c>
      <c r="BC153" s="744"/>
      <c r="BD153" s="744">
        <f t="shared" si="112"/>
        <v>0</v>
      </c>
      <c r="BE153" s="744">
        <f t="shared" si="112"/>
        <v>0</v>
      </c>
      <c r="BF153" s="744">
        <f t="shared" si="112"/>
        <v>0</v>
      </c>
      <c r="BG153" s="744">
        <f t="shared" si="112"/>
        <v>0</v>
      </c>
      <c r="BH153" s="1238">
        <f t="shared" si="97"/>
        <v>0</v>
      </c>
      <c r="BI153" s="744"/>
      <c r="BJ153" s="744"/>
      <c r="BK153" s="744"/>
      <c r="BL153" s="744"/>
      <c r="BM153" s="744"/>
      <c r="BN153" s="744"/>
      <c r="BO153" s="744"/>
      <c r="BP153" s="744"/>
      <c r="BQ153" s="744"/>
      <c r="BR153" s="744"/>
      <c r="BS153" s="744"/>
      <c r="BT153" s="744"/>
      <c r="BU153" s="744"/>
      <c r="BV153" s="744"/>
      <c r="BW153" s="744"/>
      <c r="BX153" s="744">
        <f t="shared" si="102"/>
        <v>0</v>
      </c>
      <c r="BY153" s="754"/>
      <c r="BZ153" s="637"/>
    </row>
    <row r="154" spans="1:78" ht="40.5" hidden="1" customHeight="1">
      <c r="A154" s="2169"/>
      <c r="B154" s="1875" t="s">
        <v>538</v>
      </c>
      <c r="C154" s="412" t="s">
        <v>298</v>
      </c>
      <c r="D154" s="404">
        <v>0</v>
      </c>
      <c r="E154" s="350">
        <v>1.2</v>
      </c>
      <c r="F154" s="350">
        <v>30000</v>
      </c>
      <c r="G154" s="350">
        <v>45000</v>
      </c>
      <c r="H154" s="350">
        <v>0</v>
      </c>
      <c r="I154" s="350">
        <v>0</v>
      </c>
      <c r="J154" s="363">
        <v>0</v>
      </c>
      <c r="K154" s="449">
        <f t="shared" si="98"/>
        <v>75000</v>
      </c>
      <c r="L154" s="407"/>
      <c r="M154" s="409"/>
      <c r="N154" s="535"/>
      <c r="O154" s="535"/>
      <c r="P154" s="409"/>
      <c r="Q154" s="409"/>
      <c r="R154" s="370"/>
      <c r="S154" s="451">
        <f t="shared" si="99"/>
        <v>0</v>
      </c>
      <c r="T154" s="774">
        <f>D154+L154</f>
        <v>0</v>
      </c>
      <c r="U154" s="774"/>
      <c r="V154" s="767">
        <v>0</v>
      </c>
      <c r="W154" s="767">
        <v>0</v>
      </c>
      <c r="X154" s="767"/>
      <c r="Y154" s="767">
        <v>0</v>
      </c>
      <c r="Z154" s="767">
        <f t="shared" ref="Y154:AB155" si="113">H154+P154</f>
        <v>0</v>
      </c>
      <c r="AA154" s="767">
        <f t="shared" si="113"/>
        <v>0</v>
      </c>
      <c r="AB154" s="768">
        <f t="shared" si="113"/>
        <v>0</v>
      </c>
      <c r="AC154" s="787"/>
      <c r="AD154" s="787">
        <f t="shared" si="96"/>
        <v>0</v>
      </c>
      <c r="AE154" s="664">
        <v>1</v>
      </c>
      <c r="AF154" s="664"/>
      <c r="AG154" s="520">
        <v>0</v>
      </c>
      <c r="AH154" s="444">
        <v>0</v>
      </c>
      <c r="AI154" s="452">
        <v>0</v>
      </c>
      <c r="AJ154" s="452">
        <v>0</v>
      </c>
      <c r="AK154" s="452">
        <v>0</v>
      </c>
      <c r="AL154" s="472">
        <v>0</v>
      </c>
      <c r="AM154" s="452">
        <v>0</v>
      </c>
      <c r="AN154" s="447">
        <f t="shared" si="100"/>
        <v>0</v>
      </c>
      <c r="AO154" s="520"/>
      <c r="AP154" s="700"/>
      <c r="AQ154" s="452"/>
      <c r="AR154" s="703"/>
      <c r="AS154" s="700"/>
      <c r="AT154" s="452"/>
      <c r="AU154" s="452"/>
      <c r="AV154" s="452">
        <f t="shared" si="101"/>
        <v>0</v>
      </c>
      <c r="AW154" s="853">
        <f>AG154+AO154</f>
        <v>0</v>
      </c>
      <c r="AX154" s="853"/>
      <c r="AY154" s="853"/>
      <c r="AZ154" s="853">
        <f>AH154+AP154</f>
        <v>0</v>
      </c>
      <c r="BA154" s="853"/>
      <c r="BB154" s="853">
        <f>AI154+AQ154</f>
        <v>0</v>
      </c>
      <c r="BC154" s="853"/>
      <c r="BD154" s="853">
        <f t="shared" ref="BD154:BG156" si="114">AJ154+AR154</f>
        <v>0</v>
      </c>
      <c r="BE154" s="854">
        <f t="shared" si="114"/>
        <v>0</v>
      </c>
      <c r="BF154" s="860">
        <f t="shared" si="114"/>
        <v>0</v>
      </c>
      <c r="BG154" s="860">
        <f t="shared" si="114"/>
        <v>0</v>
      </c>
      <c r="BH154" s="1250">
        <f t="shared" si="97"/>
        <v>0</v>
      </c>
      <c r="BI154" s="1796"/>
      <c r="BJ154" s="1796"/>
      <c r="BK154" s="1796"/>
      <c r="BL154" s="1796"/>
      <c r="BM154" s="1796"/>
      <c r="BN154" s="1796"/>
      <c r="BO154" s="1796"/>
      <c r="BP154" s="1796"/>
      <c r="BQ154" s="1903"/>
      <c r="BR154" s="1903"/>
      <c r="BS154" s="1903"/>
      <c r="BT154" s="1903"/>
      <c r="BU154" s="1903"/>
      <c r="BV154" s="1903"/>
      <c r="BW154" s="1903"/>
      <c r="BX154" s="1886">
        <f t="shared" si="102"/>
        <v>0</v>
      </c>
      <c r="BY154" s="751" t="s">
        <v>73</v>
      </c>
      <c r="BZ154" s="637"/>
    </row>
    <row r="155" spans="1:78" ht="36" hidden="1" customHeight="1">
      <c r="A155" s="2169"/>
      <c r="B155" s="1874" t="s">
        <v>530</v>
      </c>
      <c r="C155" s="540"/>
      <c r="D155" s="448">
        <v>0</v>
      </c>
      <c r="E155" s="449">
        <v>0</v>
      </c>
      <c r="F155" s="449">
        <v>0</v>
      </c>
      <c r="G155" s="449">
        <v>0</v>
      </c>
      <c r="H155" s="449">
        <v>0</v>
      </c>
      <c r="I155" s="449">
        <v>0</v>
      </c>
      <c r="J155" s="363">
        <v>0</v>
      </c>
      <c r="K155" s="449">
        <f t="shared" si="98"/>
        <v>0</v>
      </c>
      <c r="L155" s="450"/>
      <c r="M155" s="451"/>
      <c r="N155" s="451"/>
      <c r="O155" s="451"/>
      <c r="P155" s="451"/>
      <c r="Q155" s="451"/>
      <c r="R155" s="370"/>
      <c r="S155" s="451">
        <f t="shared" si="99"/>
        <v>0</v>
      </c>
      <c r="T155" s="792">
        <f>D155+L155</f>
        <v>0</v>
      </c>
      <c r="U155" s="792"/>
      <c r="V155" s="787">
        <f>E155+M155</f>
        <v>0</v>
      </c>
      <c r="W155" s="787">
        <f>F155+N155</f>
        <v>0</v>
      </c>
      <c r="X155" s="787"/>
      <c r="Y155" s="787">
        <f t="shared" si="113"/>
        <v>0</v>
      </c>
      <c r="Z155" s="787">
        <f t="shared" si="113"/>
        <v>0</v>
      </c>
      <c r="AA155" s="787">
        <f t="shared" si="113"/>
        <v>0</v>
      </c>
      <c r="AB155" s="768">
        <f t="shared" si="113"/>
        <v>0</v>
      </c>
      <c r="AC155" s="787"/>
      <c r="AD155" s="787">
        <f t="shared" si="96"/>
        <v>0</v>
      </c>
      <c r="AE155" s="666"/>
      <c r="AF155" s="666"/>
      <c r="AG155" s="467"/>
      <c r="AH155" s="447">
        <v>0</v>
      </c>
      <c r="AI155" s="452">
        <v>0</v>
      </c>
      <c r="AJ155" s="452">
        <v>0</v>
      </c>
      <c r="AK155" s="452">
        <v>0</v>
      </c>
      <c r="AL155" s="472">
        <v>0</v>
      </c>
      <c r="AM155" s="452">
        <v>0</v>
      </c>
      <c r="AN155" s="447">
        <f t="shared" si="100"/>
        <v>0</v>
      </c>
      <c r="AO155" s="467"/>
      <c r="AP155" s="447"/>
      <c r="AQ155" s="452"/>
      <c r="AR155" s="452"/>
      <c r="AS155" s="452"/>
      <c r="AT155" s="452"/>
      <c r="AU155" s="452"/>
      <c r="AV155" s="452">
        <f t="shared" si="101"/>
        <v>0</v>
      </c>
      <c r="AW155" s="853"/>
      <c r="AX155" s="853"/>
      <c r="AY155" s="853"/>
      <c r="AZ155" s="853">
        <f>AH155+AP155</f>
        <v>0</v>
      </c>
      <c r="BA155" s="853"/>
      <c r="BB155" s="853">
        <f>AI155+AQ155</f>
        <v>0</v>
      </c>
      <c r="BC155" s="853"/>
      <c r="BD155" s="853">
        <f t="shared" si="114"/>
        <v>0</v>
      </c>
      <c r="BE155" s="853">
        <f t="shared" si="114"/>
        <v>0</v>
      </c>
      <c r="BF155" s="853">
        <f t="shared" si="114"/>
        <v>0</v>
      </c>
      <c r="BG155" s="853">
        <f t="shared" si="114"/>
        <v>0</v>
      </c>
      <c r="BH155" s="1249">
        <f t="shared" si="97"/>
        <v>0</v>
      </c>
      <c r="BI155" s="1796"/>
      <c r="BJ155" s="1796"/>
      <c r="BK155" s="1796"/>
      <c r="BL155" s="1796"/>
      <c r="BM155" s="1796"/>
      <c r="BN155" s="1796"/>
      <c r="BO155" s="1796"/>
      <c r="BP155" s="1796"/>
      <c r="BQ155" s="1903"/>
      <c r="BR155" s="1903"/>
      <c r="BS155" s="1903"/>
      <c r="BT155" s="1903"/>
      <c r="BU155" s="1903"/>
      <c r="BV155" s="1903"/>
      <c r="BW155" s="1903"/>
      <c r="BX155" s="1886">
        <f t="shared" si="102"/>
        <v>0</v>
      </c>
      <c r="BY155" s="639"/>
      <c r="BZ155" s="637"/>
    </row>
    <row r="156" spans="1:78" ht="48" hidden="1" customHeight="1">
      <c r="A156" s="2169"/>
      <c r="B156" s="1874" t="s">
        <v>531</v>
      </c>
      <c r="C156" s="357" t="s">
        <v>532</v>
      </c>
      <c r="D156" s="448"/>
      <c r="E156" s="449"/>
      <c r="F156" s="449"/>
      <c r="G156" s="449"/>
      <c r="H156" s="449"/>
      <c r="I156" s="449"/>
      <c r="J156" s="363"/>
      <c r="K156" s="449">
        <f t="shared" si="98"/>
        <v>0</v>
      </c>
      <c r="L156" s="450"/>
      <c r="M156" s="451"/>
      <c r="N156" s="451"/>
      <c r="O156" s="451"/>
      <c r="P156" s="451"/>
      <c r="Q156" s="451"/>
      <c r="R156" s="370"/>
      <c r="S156" s="451">
        <f t="shared" si="99"/>
        <v>0</v>
      </c>
      <c r="T156" s="792"/>
      <c r="U156" s="792"/>
      <c r="V156" s="787"/>
      <c r="W156" s="787"/>
      <c r="X156" s="787"/>
      <c r="Y156" s="787"/>
      <c r="Z156" s="787"/>
      <c r="AA156" s="787"/>
      <c r="AB156" s="768"/>
      <c r="AC156" s="787"/>
      <c r="AD156" s="787">
        <f t="shared" si="96"/>
        <v>0</v>
      </c>
      <c r="AE156" s="666"/>
      <c r="AF156" s="666"/>
      <c r="AG156" s="467"/>
      <c r="AH156" s="447">
        <v>0</v>
      </c>
      <c r="AI156" s="452">
        <v>0</v>
      </c>
      <c r="AJ156" s="452">
        <v>0</v>
      </c>
      <c r="AK156" s="452">
        <v>0</v>
      </c>
      <c r="AL156" s="472">
        <v>0</v>
      </c>
      <c r="AM156" s="452">
        <v>0</v>
      </c>
      <c r="AN156" s="447">
        <f t="shared" si="100"/>
        <v>0</v>
      </c>
      <c r="AO156" s="467"/>
      <c r="AP156" s="447"/>
      <c r="AQ156" s="452"/>
      <c r="AR156" s="452"/>
      <c r="AS156" s="452"/>
      <c r="AT156" s="472"/>
      <c r="AU156" s="452"/>
      <c r="AV156" s="452">
        <f t="shared" si="101"/>
        <v>0</v>
      </c>
      <c r="AW156" s="853"/>
      <c r="AX156" s="853"/>
      <c r="AY156" s="853"/>
      <c r="AZ156" s="853">
        <f>AH156+AP156</f>
        <v>0</v>
      </c>
      <c r="BA156" s="853"/>
      <c r="BB156" s="853">
        <f>AI156+AQ156</f>
        <v>0</v>
      </c>
      <c r="BC156" s="853"/>
      <c r="BD156" s="853">
        <f t="shared" si="114"/>
        <v>0</v>
      </c>
      <c r="BE156" s="853">
        <f t="shared" si="114"/>
        <v>0</v>
      </c>
      <c r="BF156" s="853">
        <f t="shared" si="114"/>
        <v>0</v>
      </c>
      <c r="BG156" s="853">
        <f t="shared" si="114"/>
        <v>0</v>
      </c>
      <c r="BH156" s="1249">
        <f t="shared" si="97"/>
        <v>0</v>
      </c>
      <c r="BI156" s="1796"/>
      <c r="BJ156" s="1796"/>
      <c r="BK156" s="1796"/>
      <c r="BL156" s="1796"/>
      <c r="BM156" s="1796"/>
      <c r="BN156" s="1796"/>
      <c r="BO156" s="1796"/>
      <c r="BP156" s="1796"/>
      <c r="BQ156" s="1903"/>
      <c r="BR156" s="1903"/>
      <c r="BS156" s="1903"/>
      <c r="BT156" s="1903"/>
      <c r="BU156" s="1903"/>
      <c r="BV156" s="1903"/>
      <c r="BW156" s="1903"/>
      <c r="BX156" s="1886">
        <f t="shared" si="102"/>
        <v>0</v>
      </c>
      <c r="BY156" s="639"/>
      <c r="BZ156" s="637"/>
    </row>
    <row r="157" spans="1:78" ht="14.25" hidden="1" customHeight="1">
      <c r="A157" s="2169"/>
      <c r="B157" s="1874"/>
      <c r="C157" s="357" t="s">
        <v>533</v>
      </c>
      <c r="D157" s="448"/>
      <c r="E157" s="449"/>
      <c r="F157" s="449"/>
      <c r="G157" s="449"/>
      <c r="H157" s="449"/>
      <c r="I157" s="449"/>
      <c r="J157" s="363"/>
      <c r="K157" s="449">
        <f t="shared" si="98"/>
        <v>0</v>
      </c>
      <c r="L157" s="450"/>
      <c r="M157" s="451"/>
      <c r="N157" s="451"/>
      <c r="O157" s="451"/>
      <c r="P157" s="451"/>
      <c r="Q157" s="451"/>
      <c r="R157" s="370"/>
      <c r="S157" s="451">
        <f t="shared" si="99"/>
        <v>0</v>
      </c>
      <c r="T157" s="792"/>
      <c r="U157" s="792"/>
      <c r="V157" s="787"/>
      <c r="W157" s="787"/>
      <c r="X157" s="787"/>
      <c r="Y157" s="787"/>
      <c r="Z157" s="787"/>
      <c r="AA157" s="787"/>
      <c r="AB157" s="768"/>
      <c r="AC157" s="787"/>
      <c r="AD157" s="787">
        <f t="shared" si="96"/>
        <v>0</v>
      </c>
      <c r="AE157" s="666"/>
      <c r="AF157" s="666"/>
      <c r="AG157" s="467"/>
      <c r="AH157" s="447"/>
      <c r="AI157" s="452"/>
      <c r="AJ157" s="452"/>
      <c r="AK157" s="452"/>
      <c r="AL157" s="472"/>
      <c r="AM157" s="452"/>
      <c r="AN157" s="447">
        <f t="shared" si="100"/>
        <v>0</v>
      </c>
      <c r="AO157" s="467"/>
      <c r="AP157" s="447"/>
      <c r="AQ157" s="452"/>
      <c r="AR157" s="452"/>
      <c r="AS157" s="452"/>
      <c r="AT157" s="472"/>
      <c r="AU157" s="452"/>
      <c r="AV157" s="452">
        <f t="shared" si="101"/>
        <v>0</v>
      </c>
      <c r="AW157" s="853"/>
      <c r="AX157" s="853"/>
      <c r="AY157" s="853"/>
      <c r="AZ157" s="853"/>
      <c r="BA157" s="853"/>
      <c r="BB157" s="853"/>
      <c r="BC157" s="853"/>
      <c r="BD157" s="853"/>
      <c r="BE157" s="854"/>
      <c r="BF157" s="860"/>
      <c r="BG157" s="860"/>
      <c r="BH157" s="1250">
        <f t="shared" si="97"/>
        <v>0</v>
      </c>
      <c r="BI157" s="1796"/>
      <c r="BJ157" s="1796"/>
      <c r="BK157" s="1796"/>
      <c r="BL157" s="1796"/>
      <c r="BM157" s="1796"/>
      <c r="BN157" s="1796"/>
      <c r="BO157" s="1796"/>
      <c r="BP157" s="1796"/>
      <c r="BQ157" s="1903"/>
      <c r="BR157" s="1903"/>
      <c r="BS157" s="1903"/>
      <c r="BT157" s="1903"/>
      <c r="BU157" s="1903"/>
      <c r="BV157" s="1903"/>
      <c r="BW157" s="1903"/>
      <c r="BX157" s="1886">
        <f t="shared" si="102"/>
        <v>0</v>
      </c>
      <c r="BY157" s="639"/>
      <c r="BZ157" s="637"/>
    </row>
    <row r="158" spans="1:78" ht="14.25" hidden="1" customHeight="1">
      <c r="A158" s="2169"/>
      <c r="B158" s="1874"/>
      <c r="C158" s="357"/>
      <c r="D158" s="448"/>
      <c r="E158" s="449"/>
      <c r="F158" s="449"/>
      <c r="G158" s="449"/>
      <c r="H158" s="449"/>
      <c r="I158" s="449"/>
      <c r="J158" s="363"/>
      <c r="K158" s="449">
        <f t="shared" si="98"/>
        <v>0</v>
      </c>
      <c r="L158" s="450"/>
      <c r="M158" s="451"/>
      <c r="N158" s="451"/>
      <c r="O158" s="451"/>
      <c r="P158" s="451"/>
      <c r="Q158" s="451"/>
      <c r="R158" s="370"/>
      <c r="S158" s="451">
        <f t="shared" si="99"/>
        <v>0</v>
      </c>
      <c r="T158" s="792"/>
      <c r="U158" s="792"/>
      <c r="V158" s="787"/>
      <c r="W158" s="787"/>
      <c r="X158" s="787"/>
      <c r="Y158" s="787"/>
      <c r="Z158" s="787"/>
      <c r="AA158" s="787"/>
      <c r="AB158" s="768"/>
      <c r="AC158" s="787"/>
      <c r="AD158" s="787">
        <f t="shared" si="96"/>
        <v>0</v>
      </c>
      <c r="AE158" s="666"/>
      <c r="AF158" s="666"/>
      <c r="AG158" s="467"/>
      <c r="AH158" s="447"/>
      <c r="AI158" s="452"/>
      <c r="AJ158" s="452"/>
      <c r="AK158" s="452"/>
      <c r="AL158" s="472"/>
      <c r="AM158" s="452"/>
      <c r="AN158" s="447">
        <f t="shared" si="100"/>
        <v>0</v>
      </c>
      <c r="AO158" s="467"/>
      <c r="AP158" s="447"/>
      <c r="AQ158" s="452"/>
      <c r="AR158" s="452"/>
      <c r="AS158" s="452"/>
      <c r="AT158" s="472"/>
      <c r="AU158" s="452"/>
      <c r="AV158" s="452">
        <f t="shared" si="101"/>
        <v>0</v>
      </c>
      <c r="AW158" s="853"/>
      <c r="AX158" s="853"/>
      <c r="AY158" s="853"/>
      <c r="AZ158" s="853"/>
      <c r="BA158" s="853"/>
      <c r="BB158" s="853"/>
      <c r="BC158" s="853"/>
      <c r="BD158" s="853"/>
      <c r="BE158" s="854"/>
      <c r="BF158" s="860"/>
      <c r="BG158" s="860"/>
      <c r="BH158" s="1250">
        <f t="shared" si="97"/>
        <v>0</v>
      </c>
      <c r="BI158" s="1796"/>
      <c r="BJ158" s="1796"/>
      <c r="BK158" s="1796"/>
      <c r="BL158" s="1796"/>
      <c r="BM158" s="1796"/>
      <c r="BN158" s="1796"/>
      <c r="BO158" s="1796"/>
      <c r="BP158" s="1796"/>
      <c r="BQ158" s="1903"/>
      <c r="BR158" s="1903"/>
      <c r="BS158" s="1903"/>
      <c r="BT158" s="1903"/>
      <c r="BU158" s="1903"/>
      <c r="BV158" s="1903"/>
      <c r="BW158" s="1903"/>
      <c r="BX158" s="1886">
        <f t="shared" si="102"/>
        <v>0</v>
      </c>
      <c r="BY158" s="639"/>
      <c r="BZ158" s="637"/>
    </row>
    <row r="159" spans="1:78" ht="14.25" hidden="1" customHeight="1">
      <c r="A159" s="2169"/>
      <c r="B159" s="1874"/>
      <c r="C159" s="357"/>
      <c r="D159" s="448"/>
      <c r="E159" s="449"/>
      <c r="F159" s="449"/>
      <c r="G159" s="449"/>
      <c r="H159" s="449"/>
      <c r="I159" s="449"/>
      <c r="J159" s="363"/>
      <c r="K159" s="449">
        <f t="shared" si="98"/>
        <v>0</v>
      </c>
      <c r="L159" s="450"/>
      <c r="M159" s="451"/>
      <c r="N159" s="451"/>
      <c r="O159" s="451"/>
      <c r="P159" s="451"/>
      <c r="Q159" s="451"/>
      <c r="R159" s="370"/>
      <c r="S159" s="451">
        <f t="shared" si="99"/>
        <v>0</v>
      </c>
      <c r="T159" s="792"/>
      <c r="U159" s="792"/>
      <c r="V159" s="787"/>
      <c r="W159" s="787"/>
      <c r="X159" s="787"/>
      <c r="Y159" s="787"/>
      <c r="Z159" s="787"/>
      <c r="AA159" s="787"/>
      <c r="AB159" s="768"/>
      <c r="AC159" s="787"/>
      <c r="AD159" s="787">
        <f t="shared" si="96"/>
        <v>0</v>
      </c>
      <c r="AE159" s="666"/>
      <c r="AF159" s="666"/>
      <c r="AG159" s="467"/>
      <c r="AH159" s="447"/>
      <c r="AI159" s="452"/>
      <c r="AJ159" s="452"/>
      <c r="AK159" s="452"/>
      <c r="AL159" s="472"/>
      <c r="AM159" s="452"/>
      <c r="AN159" s="447">
        <f t="shared" si="100"/>
        <v>0</v>
      </c>
      <c r="AO159" s="467"/>
      <c r="AP159" s="447"/>
      <c r="AQ159" s="452"/>
      <c r="AR159" s="452"/>
      <c r="AS159" s="452"/>
      <c r="AT159" s="472"/>
      <c r="AU159" s="452"/>
      <c r="AV159" s="452">
        <f t="shared" si="101"/>
        <v>0</v>
      </c>
      <c r="AW159" s="853"/>
      <c r="AX159" s="853"/>
      <c r="AY159" s="853"/>
      <c r="AZ159" s="853"/>
      <c r="BA159" s="853"/>
      <c r="BB159" s="853"/>
      <c r="BC159" s="853"/>
      <c r="BD159" s="853"/>
      <c r="BE159" s="854"/>
      <c r="BF159" s="860"/>
      <c r="BG159" s="860"/>
      <c r="BH159" s="1250">
        <f t="shared" si="97"/>
        <v>0</v>
      </c>
      <c r="BI159" s="1796"/>
      <c r="BJ159" s="1796"/>
      <c r="BK159" s="1796"/>
      <c r="BL159" s="1796"/>
      <c r="BM159" s="1796"/>
      <c r="BN159" s="1796"/>
      <c r="BO159" s="1796"/>
      <c r="BP159" s="1796"/>
      <c r="BQ159" s="1903"/>
      <c r="BR159" s="1903"/>
      <c r="BS159" s="1903"/>
      <c r="BT159" s="1903"/>
      <c r="BU159" s="1903"/>
      <c r="BV159" s="1903"/>
      <c r="BW159" s="1903"/>
      <c r="BX159" s="1886">
        <f t="shared" si="102"/>
        <v>0</v>
      </c>
      <c r="BY159" s="639"/>
      <c r="BZ159" s="637"/>
    </row>
    <row r="160" spans="1:78" ht="14.25" hidden="1" customHeight="1">
      <c r="A160" s="2169"/>
      <c r="B160" s="1874"/>
      <c r="C160" s="357"/>
      <c r="D160" s="448"/>
      <c r="E160" s="449"/>
      <c r="F160" s="449"/>
      <c r="G160" s="449"/>
      <c r="H160" s="449"/>
      <c r="I160" s="449"/>
      <c r="J160" s="363"/>
      <c r="K160" s="449">
        <f t="shared" si="98"/>
        <v>0</v>
      </c>
      <c r="L160" s="450"/>
      <c r="M160" s="451"/>
      <c r="N160" s="451"/>
      <c r="O160" s="451"/>
      <c r="P160" s="451"/>
      <c r="Q160" s="451"/>
      <c r="R160" s="370"/>
      <c r="S160" s="451">
        <f t="shared" si="99"/>
        <v>0</v>
      </c>
      <c r="T160" s="792"/>
      <c r="U160" s="792"/>
      <c r="V160" s="787"/>
      <c r="W160" s="787"/>
      <c r="X160" s="787"/>
      <c r="Y160" s="787"/>
      <c r="Z160" s="787"/>
      <c r="AA160" s="787"/>
      <c r="AB160" s="768"/>
      <c r="AC160" s="787"/>
      <c r="AD160" s="787">
        <f t="shared" si="96"/>
        <v>0</v>
      </c>
      <c r="AE160" s="666"/>
      <c r="AF160" s="666"/>
      <c r="AG160" s="467"/>
      <c r="AH160" s="447"/>
      <c r="AI160" s="452"/>
      <c r="AJ160" s="452"/>
      <c r="AK160" s="452"/>
      <c r="AL160" s="472"/>
      <c r="AM160" s="452"/>
      <c r="AN160" s="447">
        <f t="shared" si="100"/>
        <v>0</v>
      </c>
      <c r="AO160" s="467"/>
      <c r="AP160" s="447"/>
      <c r="AQ160" s="452"/>
      <c r="AR160" s="452"/>
      <c r="AS160" s="452"/>
      <c r="AT160" s="472"/>
      <c r="AU160" s="452"/>
      <c r="AV160" s="452">
        <f t="shared" si="101"/>
        <v>0</v>
      </c>
      <c r="AW160" s="853"/>
      <c r="AX160" s="853"/>
      <c r="AY160" s="853"/>
      <c r="AZ160" s="853"/>
      <c r="BA160" s="853"/>
      <c r="BB160" s="853"/>
      <c r="BC160" s="853"/>
      <c r="BD160" s="853"/>
      <c r="BE160" s="854"/>
      <c r="BF160" s="860"/>
      <c r="BG160" s="860"/>
      <c r="BH160" s="1250">
        <f t="shared" si="97"/>
        <v>0</v>
      </c>
      <c r="BI160" s="1796"/>
      <c r="BJ160" s="1796"/>
      <c r="BK160" s="1796"/>
      <c r="BL160" s="1796"/>
      <c r="BM160" s="1796"/>
      <c r="BN160" s="1796"/>
      <c r="BO160" s="1796"/>
      <c r="BP160" s="1796"/>
      <c r="BQ160" s="1903"/>
      <c r="BR160" s="1903"/>
      <c r="BS160" s="1903"/>
      <c r="BT160" s="1903"/>
      <c r="BU160" s="1903"/>
      <c r="BV160" s="1903"/>
      <c r="BW160" s="1903"/>
      <c r="BX160" s="1886">
        <f t="shared" si="102"/>
        <v>0</v>
      </c>
      <c r="BY160" s="639"/>
      <c r="BZ160" s="637"/>
    </row>
    <row r="161" spans="1:78" ht="14.25" hidden="1" customHeight="1">
      <c r="A161" s="2179"/>
      <c r="B161" s="1874"/>
      <c r="C161" s="357"/>
      <c r="D161" s="413"/>
      <c r="E161" s="490"/>
      <c r="F161" s="413"/>
      <c r="G161" s="413"/>
      <c r="H161" s="413"/>
      <c r="I161" s="413"/>
      <c r="J161" s="413"/>
      <c r="K161" s="413">
        <f t="shared" si="98"/>
        <v>0</v>
      </c>
      <c r="L161" s="416"/>
      <c r="M161" s="491"/>
      <c r="N161" s="416"/>
      <c r="O161" s="416"/>
      <c r="P161" s="416"/>
      <c r="Q161" s="416"/>
      <c r="R161" s="416"/>
      <c r="S161" s="416">
        <f t="shared" si="99"/>
        <v>0</v>
      </c>
      <c r="T161" s="782"/>
      <c r="U161" s="782"/>
      <c r="V161" s="805"/>
      <c r="W161" s="782"/>
      <c r="X161" s="782"/>
      <c r="Y161" s="782"/>
      <c r="Z161" s="782"/>
      <c r="AA161" s="782"/>
      <c r="AB161" s="782"/>
      <c r="AC161" s="782"/>
      <c r="AD161" s="782">
        <f t="shared" si="96"/>
        <v>0</v>
      </c>
      <c r="AE161" s="676"/>
      <c r="AF161" s="676"/>
      <c r="AG161" s="468"/>
      <c r="AH161" s="482"/>
      <c r="AI161" s="468"/>
      <c r="AJ161" s="468"/>
      <c r="AK161" s="468"/>
      <c r="AL161" s="683"/>
      <c r="AM161" s="468"/>
      <c r="AN161" s="468">
        <f t="shared" si="100"/>
        <v>0</v>
      </c>
      <c r="AO161" s="468"/>
      <c r="AP161" s="665"/>
      <c r="AQ161" s="468"/>
      <c r="AR161" s="468"/>
      <c r="AS161" s="468"/>
      <c r="AT161" s="467"/>
      <c r="AU161" s="468"/>
      <c r="AV161" s="468">
        <f t="shared" si="101"/>
        <v>0</v>
      </c>
      <c r="AW161" s="853"/>
      <c r="AX161" s="853"/>
      <c r="AY161" s="853"/>
      <c r="AZ161" s="853"/>
      <c r="BA161" s="853"/>
      <c r="BB161" s="853"/>
      <c r="BC161" s="853"/>
      <c r="BD161" s="853"/>
      <c r="BE161" s="854"/>
      <c r="BF161" s="860"/>
      <c r="BG161" s="860"/>
      <c r="BH161" s="1250">
        <f t="shared" si="97"/>
        <v>0</v>
      </c>
      <c r="BI161" s="1796"/>
      <c r="BJ161" s="1796"/>
      <c r="BK161" s="1796"/>
      <c r="BL161" s="1796"/>
      <c r="BM161" s="1796"/>
      <c r="BN161" s="1796"/>
      <c r="BO161" s="1796"/>
      <c r="BP161" s="1796"/>
      <c r="BQ161" s="1903"/>
      <c r="BR161" s="1903"/>
      <c r="BS161" s="1903"/>
      <c r="BT161" s="1903"/>
      <c r="BU161" s="1903"/>
      <c r="BV161" s="1903"/>
      <c r="BW161" s="1903"/>
      <c r="BX161" s="1886">
        <f t="shared" si="102"/>
        <v>0</v>
      </c>
      <c r="BY161" s="639"/>
      <c r="BZ161" s="637"/>
    </row>
    <row r="162" spans="1:78" ht="14.25" hidden="1" customHeight="1">
      <c r="A162" s="2181"/>
      <c r="B162" s="2167"/>
      <c r="C162" s="373"/>
      <c r="D162" s="523"/>
      <c r="E162" s="476"/>
      <c r="F162" s="476"/>
      <c r="G162" s="476"/>
      <c r="H162" s="476"/>
      <c r="I162" s="476"/>
      <c r="J162" s="476"/>
      <c r="K162" s="476">
        <f t="shared" si="98"/>
        <v>0</v>
      </c>
      <c r="L162" s="542"/>
      <c r="M162" s="478"/>
      <c r="N162" s="478"/>
      <c r="O162" s="478"/>
      <c r="P162" s="478"/>
      <c r="Q162" s="478"/>
      <c r="R162" s="478"/>
      <c r="S162" s="478">
        <f t="shared" si="99"/>
        <v>0</v>
      </c>
      <c r="T162" s="809"/>
      <c r="U162" s="809"/>
      <c r="V162" s="796"/>
      <c r="W162" s="796"/>
      <c r="X162" s="796"/>
      <c r="Y162" s="796"/>
      <c r="Z162" s="796"/>
      <c r="AA162" s="796"/>
      <c r="AB162" s="796"/>
      <c r="AC162" s="796"/>
      <c r="AD162" s="796">
        <f t="shared" si="96"/>
        <v>0</v>
      </c>
      <c r="AE162" s="677"/>
      <c r="AF162" s="677"/>
      <c r="AG162" s="697"/>
      <c r="AH162" s="548"/>
      <c r="AI162" s="548"/>
      <c r="AJ162" s="548"/>
      <c r="AK162" s="548"/>
      <c r="AL162" s="548"/>
      <c r="AM162" s="548"/>
      <c r="AN162" s="548">
        <f t="shared" si="100"/>
        <v>0</v>
      </c>
      <c r="AO162" s="697"/>
      <c r="AP162" s="548"/>
      <c r="AQ162" s="548"/>
      <c r="AR162" s="548"/>
      <c r="AS162" s="548"/>
      <c r="AT162" s="548"/>
      <c r="AU162" s="548"/>
      <c r="AV162" s="548">
        <f t="shared" si="101"/>
        <v>0</v>
      </c>
      <c r="AW162" s="859"/>
      <c r="AX162" s="859"/>
      <c r="AY162" s="859"/>
      <c r="AZ162" s="859"/>
      <c r="BA162" s="859"/>
      <c r="BB162" s="859"/>
      <c r="BC162" s="859"/>
      <c r="BD162" s="859"/>
      <c r="BE162" s="857"/>
      <c r="BF162" s="859"/>
      <c r="BG162" s="859"/>
      <c r="BH162" s="1256">
        <f t="shared" si="97"/>
        <v>0</v>
      </c>
      <c r="BI162" s="1796"/>
      <c r="BJ162" s="1796"/>
      <c r="BK162" s="1796"/>
      <c r="BL162" s="1796"/>
      <c r="BM162" s="1796"/>
      <c r="BN162" s="1796"/>
      <c r="BO162" s="1796"/>
      <c r="BP162" s="1796"/>
      <c r="BQ162" s="1903"/>
      <c r="BR162" s="1903"/>
      <c r="BS162" s="1903"/>
      <c r="BT162" s="1903"/>
      <c r="BU162" s="1903"/>
      <c r="BV162" s="1903"/>
      <c r="BW162" s="1903"/>
      <c r="BX162" s="1886">
        <f t="shared" si="102"/>
        <v>0</v>
      </c>
      <c r="BY162" s="639"/>
      <c r="BZ162" s="637"/>
    </row>
    <row r="163" spans="1:78" ht="14.25">
      <c r="A163" s="746"/>
      <c r="B163" s="1006" t="s">
        <v>522</v>
      </c>
      <c r="C163" s="340" t="s">
        <v>535</v>
      </c>
      <c r="D163" s="744">
        <v>0</v>
      </c>
      <c r="E163" s="744">
        <v>0</v>
      </c>
      <c r="F163" s="744">
        <v>35000</v>
      </c>
      <c r="G163" s="744">
        <v>0</v>
      </c>
      <c r="H163" s="744">
        <v>0</v>
      </c>
      <c r="I163" s="744">
        <v>0</v>
      </c>
      <c r="J163" s="744">
        <v>0</v>
      </c>
      <c r="K163" s="744">
        <f t="shared" si="98"/>
        <v>35000</v>
      </c>
      <c r="L163" s="744">
        <f t="shared" ref="L163:R163" si="115">SUM(L164:L173)</f>
        <v>0</v>
      </c>
      <c r="M163" s="744">
        <f t="shared" si="115"/>
        <v>0</v>
      </c>
      <c r="N163" s="744">
        <f t="shared" si="115"/>
        <v>0</v>
      </c>
      <c r="O163" s="744">
        <f t="shared" si="115"/>
        <v>0</v>
      </c>
      <c r="P163" s="744">
        <f t="shared" si="115"/>
        <v>0</v>
      </c>
      <c r="Q163" s="744">
        <f t="shared" si="115"/>
        <v>0</v>
      </c>
      <c r="R163" s="744">
        <f t="shared" si="115"/>
        <v>0</v>
      </c>
      <c r="S163" s="744">
        <f t="shared" si="99"/>
        <v>0</v>
      </c>
      <c r="T163" s="744">
        <f t="shared" ref="T163:AB163" si="116">SUM(T164:T173)</f>
        <v>0</v>
      </c>
      <c r="U163" s="744"/>
      <c r="V163" s="744">
        <f t="shared" si="116"/>
        <v>0</v>
      </c>
      <c r="W163" s="744">
        <f t="shared" si="116"/>
        <v>58004.6</v>
      </c>
      <c r="X163" s="744"/>
      <c r="Y163" s="744">
        <f t="shared" si="116"/>
        <v>0</v>
      </c>
      <c r="Z163" s="744">
        <f t="shared" si="116"/>
        <v>0</v>
      </c>
      <c r="AA163" s="744">
        <f t="shared" si="116"/>
        <v>0</v>
      </c>
      <c r="AB163" s="744">
        <f t="shared" si="116"/>
        <v>0</v>
      </c>
      <c r="AC163" s="744"/>
      <c r="AD163" s="744">
        <f t="shared" si="96"/>
        <v>58004.6</v>
      </c>
      <c r="AE163" s="746"/>
      <c r="AF163" s="746"/>
      <c r="AG163" s="744">
        <v>0</v>
      </c>
      <c r="AH163" s="744">
        <v>0</v>
      </c>
      <c r="AI163" s="744">
        <v>10000</v>
      </c>
      <c r="AJ163" s="744">
        <v>0</v>
      </c>
      <c r="AK163" s="744">
        <v>0</v>
      </c>
      <c r="AL163" s="744">
        <v>0</v>
      </c>
      <c r="AM163" s="744">
        <v>0</v>
      </c>
      <c r="AN163" s="744">
        <f t="shared" si="100"/>
        <v>10000</v>
      </c>
      <c r="AO163" s="744">
        <f t="shared" ref="AO163:AU163" si="117">SUM(AO164:AO173)</f>
        <v>0</v>
      </c>
      <c r="AP163" s="744">
        <f t="shared" si="117"/>
        <v>0</v>
      </c>
      <c r="AQ163" s="744">
        <f t="shared" si="117"/>
        <v>0</v>
      </c>
      <c r="AR163" s="744">
        <f t="shared" si="117"/>
        <v>0</v>
      </c>
      <c r="AS163" s="744">
        <f t="shared" si="117"/>
        <v>0</v>
      </c>
      <c r="AT163" s="744">
        <f t="shared" si="117"/>
        <v>0</v>
      </c>
      <c r="AU163" s="744">
        <f t="shared" si="117"/>
        <v>0</v>
      </c>
      <c r="AV163" s="744">
        <f t="shared" si="101"/>
        <v>0</v>
      </c>
      <c r="AW163" s="744">
        <f t="shared" ref="AW163:BG163" si="118">SUM(AW164:AW173)</f>
        <v>0</v>
      </c>
      <c r="AX163" s="744"/>
      <c r="AY163" s="748">
        <f>AY166</f>
        <v>0</v>
      </c>
      <c r="AZ163" s="744">
        <f t="shared" si="118"/>
        <v>0</v>
      </c>
      <c r="BA163" s="744">
        <f>BA166</f>
        <v>0</v>
      </c>
      <c r="BB163" s="744">
        <f t="shared" si="118"/>
        <v>69071.7</v>
      </c>
      <c r="BC163" s="744"/>
      <c r="BD163" s="744">
        <f t="shared" si="118"/>
        <v>0</v>
      </c>
      <c r="BE163" s="744">
        <f t="shared" si="118"/>
        <v>0</v>
      </c>
      <c r="BF163" s="744">
        <f t="shared" si="118"/>
        <v>0</v>
      </c>
      <c r="BG163" s="744">
        <f t="shared" si="118"/>
        <v>0</v>
      </c>
      <c r="BH163" s="1238">
        <f t="shared" si="97"/>
        <v>69071.7</v>
      </c>
      <c r="BI163" s="744"/>
      <c r="BJ163" s="744"/>
      <c r="BK163" s="744"/>
      <c r="BL163" s="744"/>
      <c r="BM163" s="744"/>
      <c r="BN163" s="744"/>
      <c r="BO163" s="744"/>
      <c r="BP163" s="744"/>
      <c r="BQ163" s="744">
        <f>BQ166</f>
        <v>11.57</v>
      </c>
      <c r="BR163" s="744">
        <f>BR166</f>
        <v>5.3999732883115819</v>
      </c>
      <c r="BS163" s="744">
        <f t="shared" ref="BS163:BX163" si="119">BS166</f>
        <v>0</v>
      </c>
      <c r="BT163" s="744">
        <f t="shared" si="119"/>
        <v>100000</v>
      </c>
      <c r="BU163" s="744">
        <f t="shared" si="119"/>
        <v>0</v>
      </c>
      <c r="BV163" s="744">
        <f t="shared" si="119"/>
        <v>0</v>
      </c>
      <c r="BW163" s="744">
        <f t="shared" si="119"/>
        <v>0</v>
      </c>
      <c r="BX163" s="744">
        <f t="shared" si="119"/>
        <v>100000</v>
      </c>
      <c r="BY163" s="747"/>
      <c r="BZ163" s="637"/>
    </row>
    <row r="164" spans="1:78" ht="36" hidden="1" customHeight="1">
      <c r="A164" s="2194"/>
      <c r="B164" s="1875" t="s">
        <v>536</v>
      </c>
      <c r="C164" s="394" t="s">
        <v>537</v>
      </c>
      <c r="D164" s="426"/>
      <c r="E164" s="426"/>
      <c r="F164" s="426"/>
      <c r="G164" s="426"/>
      <c r="H164" s="426"/>
      <c r="I164" s="488"/>
      <c r="J164" s="497"/>
      <c r="K164" s="538">
        <f t="shared" si="98"/>
        <v>0</v>
      </c>
      <c r="L164" s="427"/>
      <c r="M164" s="427"/>
      <c r="N164" s="427"/>
      <c r="O164" s="427"/>
      <c r="P164" s="427"/>
      <c r="Q164" s="543"/>
      <c r="R164" s="501"/>
      <c r="S164" s="539">
        <f t="shared" si="99"/>
        <v>0</v>
      </c>
      <c r="T164" s="806"/>
      <c r="U164" s="806"/>
      <c r="V164" s="791"/>
      <c r="W164" s="806"/>
      <c r="X164" s="806"/>
      <c r="Y164" s="781"/>
      <c r="Z164" s="812"/>
      <c r="AA164" s="781"/>
      <c r="AB164" s="800"/>
      <c r="AC164" s="815"/>
      <c r="AD164" s="815">
        <f t="shared" si="96"/>
        <v>0</v>
      </c>
      <c r="AE164" s="705"/>
      <c r="AF164" s="705"/>
      <c r="AG164" s="482"/>
      <c r="AH164" s="482">
        <v>0</v>
      </c>
      <c r="AI164" s="482">
        <v>0</v>
      </c>
      <c r="AJ164" s="482">
        <v>0</v>
      </c>
      <c r="AK164" s="482">
        <v>0</v>
      </c>
      <c r="AL164" s="547">
        <v>0</v>
      </c>
      <c r="AM164" s="682">
        <v>0</v>
      </c>
      <c r="AN164" s="683">
        <f t="shared" si="100"/>
        <v>0</v>
      </c>
      <c r="AO164" s="482"/>
      <c r="AP164" s="541"/>
      <c r="AQ164" s="482"/>
      <c r="AR164" s="482"/>
      <c r="AS164" s="482"/>
      <c r="AT164" s="547"/>
      <c r="AU164" s="682"/>
      <c r="AV164" s="683">
        <f t="shared" si="101"/>
        <v>0</v>
      </c>
      <c r="AW164" s="853"/>
      <c r="AX164" s="853"/>
      <c r="AY164" s="853"/>
      <c r="AZ164" s="869">
        <f>AH164+AP164</f>
        <v>0</v>
      </c>
      <c r="BA164" s="869"/>
      <c r="BB164" s="869">
        <f>AI164+AQ164</f>
        <v>0</v>
      </c>
      <c r="BC164" s="869"/>
      <c r="BD164" s="869">
        <f t="shared" ref="BD164:BG166" si="120">AJ164+AR164</f>
        <v>0</v>
      </c>
      <c r="BE164" s="869">
        <f t="shared" si="120"/>
        <v>0</v>
      </c>
      <c r="BF164" s="869">
        <f t="shared" si="120"/>
        <v>0</v>
      </c>
      <c r="BG164" s="862">
        <f t="shared" si="120"/>
        <v>0</v>
      </c>
      <c r="BH164" s="1250">
        <f t="shared" si="97"/>
        <v>0</v>
      </c>
      <c r="BI164" s="1796"/>
      <c r="BJ164" s="1796"/>
      <c r="BK164" s="1796"/>
      <c r="BL164" s="1796"/>
      <c r="BM164" s="1796"/>
      <c r="BN164" s="1796"/>
      <c r="BO164" s="1796"/>
      <c r="BP164" s="1796"/>
      <c r="BQ164" s="1903"/>
      <c r="BR164" s="1903"/>
      <c r="BS164" s="1903"/>
      <c r="BT164" s="1903"/>
      <c r="BU164" s="1903"/>
      <c r="BV164" s="1903"/>
      <c r="BW164" s="1903"/>
      <c r="BX164" s="1886">
        <f t="shared" si="102"/>
        <v>0</v>
      </c>
      <c r="BY164" s="639"/>
      <c r="BZ164" s="637"/>
    </row>
    <row r="165" spans="1:78" ht="36" hidden="1">
      <c r="A165" s="2194"/>
      <c r="B165" s="1875" t="s">
        <v>538</v>
      </c>
      <c r="C165" s="446" t="s">
        <v>539</v>
      </c>
      <c r="D165" s="426"/>
      <c r="E165" s="426"/>
      <c r="F165" s="426">
        <v>0</v>
      </c>
      <c r="G165" s="426">
        <v>0</v>
      </c>
      <c r="H165" s="426"/>
      <c r="I165" s="488"/>
      <c r="J165" s="538"/>
      <c r="K165" s="538">
        <f t="shared" si="98"/>
        <v>0</v>
      </c>
      <c r="L165" s="427"/>
      <c r="M165" s="427"/>
      <c r="N165" s="427"/>
      <c r="O165" s="427"/>
      <c r="P165" s="427"/>
      <c r="Q165" s="543"/>
      <c r="R165" s="539"/>
      <c r="S165" s="539">
        <f t="shared" si="99"/>
        <v>0</v>
      </c>
      <c r="T165" s="806"/>
      <c r="U165" s="806"/>
      <c r="V165" s="791"/>
      <c r="W165" s="815">
        <v>500</v>
      </c>
      <c r="X165" s="815"/>
      <c r="Y165" s="781">
        <f>G165+O165</f>
        <v>0</v>
      </c>
      <c r="Z165" s="812"/>
      <c r="AA165" s="781"/>
      <c r="AB165" s="815"/>
      <c r="AC165" s="815"/>
      <c r="AD165" s="815">
        <f t="shared" si="96"/>
        <v>500</v>
      </c>
      <c r="AE165" s="705"/>
      <c r="AF165" s="705"/>
      <c r="AG165" s="482">
        <v>0</v>
      </c>
      <c r="AH165" s="482">
        <v>0</v>
      </c>
      <c r="AI165" s="482">
        <v>0</v>
      </c>
      <c r="AJ165" s="482">
        <v>0</v>
      </c>
      <c r="AK165" s="482">
        <v>0</v>
      </c>
      <c r="AL165" s="547">
        <v>0</v>
      </c>
      <c r="AM165" s="683">
        <v>0</v>
      </c>
      <c r="AN165" s="683">
        <f t="shared" si="100"/>
        <v>0</v>
      </c>
      <c r="AO165" s="482"/>
      <c r="AP165" s="482"/>
      <c r="AQ165" s="482"/>
      <c r="AR165" s="482"/>
      <c r="AS165" s="482"/>
      <c r="AT165" s="547"/>
      <c r="AU165" s="683"/>
      <c r="AV165" s="683">
        <f t="shared" si="101"/>
        <v>0</v>
      </c>
      <c r="AW165" s="853">
        <f>AG165+AO165</f>
        <v>0</v>
      </c>
      <c r="AX165" s="853"/>
      <c r="AY165" s="853"/>
      <c r="AZ165" s="853">
        <f>AH165+AP165</f>
        <v>0</v>
      </c>
      <c r="BA165" s="853"/>
      <c r="BB165" s="853">
        <f>AI165+AQ165</f>
        <v>0</v>
      </c>
      <c r="BC165" s="853"/>
      <c r="BD165" s="853">
        <f t="shared" si="120"/>
        <v>0</v>
      </c>
      <c r="BE165" s="854">
        <f t="shared" si="120"/>
        <v>0</v>
      </c>
      <c r="BF165" s="860">
        <f t="shared" si="120"/>
        <v>0</v>
      </c>
      <c r="BG165" s="860">
        <f t="shared" si="120"/>
        <v>0</v>
      </c>
      <c r="BH165" s="1250">
        <f t="shared" si="97"/>
        <v>0</v>
      </c>
      <c r="BI165" s="1796"/>
      <c r="BJ165" s="1796"/>
      <c r="BK165" s="1796"/>
      <c r="BL165" s="1796"/>
      <c r="BM165" s="1796"/>
      <c r="BN165" s="1796"/>
      <c r="BO165" s="1796"/>
      <c r="BP165" s="1796"/>
      <c r="BQ165" s="1903"/>
      <c r="BR165" s="1903"/>
      <c r="BS165" s="1903"/>
      <c r="BT165" s="1903"/>
      <c r="BU165" s="1903"/>
      <c r="BV165" s="1903"/>
      <c r="BW165" s="1903"/>
      <c r="BX165" s="1886">
        <f t="shared" si="102"/>
        <v>0</v>
      </c>
      <c r="BY165" s="751" t="s">
        <v>311</v>
      </c>
      <c r="BZ165" s="637"/>
    </row>
    <row r="166" spans="1:78" ht="47.25" customHeight="1">
      <c r="A166" s="2195">
        <v>3</v>
      </c>
      <c r="B166" s="573" t="s">
        <v>524</v>
      </c>
      <c r="C166" s="446" t="s">
        <v>299</v>
      </c>
      <c r="D166" s="415"/>
      <c r="E166" s="415"/>
      <c r="F166" s="426">
        <v>35000</v>
      </c>
      <c r="G166" s="426">
        <v>0</v>
      </c>
      <c r="H166" s="426"/>
      <c r="I166" s="488"/>
      <c r="J166" s="538"/>
      <c r="K166" s="538">
        <f t="shared" si="98"/>
        <v>35000</v>
      </c>
      <c r="L166" s="427"/>
      <c r="M166" s="427"/>
      <c r="N166" s="427"/>
      <c r="O166" s="427"/>
      <c r="P166" s="427"/>
      <c r="Q166" s="543"/>
      <c r="R166" s="539"/>
      <c r="S166" s="539">
        <f t="shared" si="99"/>
        <v>0</v>
      </c>
      <c r="T166" s="780"/>
      <c r="U166" s="780"/>
      <c r="V166" s="791"/>
      <c r="W166" s="812">
        <v>57504.6</v>
      </c>
      <c r="X166" s="812"/>
      <c r="Y166" s="781">
        <f>G166+O166</f>
        <v>0</v>
      </c>
      <c r="Z166" s="812"/>
      <c r="AA166" s="781"/>
      <c r="AB166" s="815"/>
      <c r="AC166" s="815"/>
      <c r="AD166" s="815">
        <f t="shared" si="96"/>
        <v>57504.6</v>
      </c>
      <c r="AE166" s="706">
        <v>1</v>
      </c>
      <c r="AF166" s="706"/>
      <c r="AG166" s="482" t="s">
        <v>541</v>
      </c>
      <c r="AH166" s="482">
        <v>0</v>
      </c>
      <c r="AI166" s="482">
        <v>10000</v>
      </c>
      <c r="AJ166" s="482">
        <v>0</v>
      </c>
      <c r="AK166" s="482">
        <v>0</v>
      </c>
      <c r="AL166" s="547">
        <v>0</v>
      </c>
      <c r="AM166" s="683">
        <v>0</v>
      </c>
      <c r="AN166" s="683">
        <f t="shared" si="100"/>
        <v>10000</v>
      </c>
      <c r="AO166" s="482"/>
      <c r="AP166" s="482"/>
      <c r="AQ166" s="482"/>
      <c r="AR166" s="482"/>
      <c r="AS166" s="482"/>
      <c r="AT166" s="547"/>
      <c r="AU166" s="683"/>
      <c r="AV166" s="683">
        <f t="shared" si="101"/>
        <v>0</v>
      </c>
      <c r="AW166" s="870" t="s">
        <v>541</v>
      </c>
      <c r="AX166" s="870"/>
      <c r="AY166" s="1213"/>
      <c r="AZ166" s="870">
        <f>AH166+AP166</f>
        <v>0</v>
      </c>
      <c r="BA166" s="1212"/>
      <c r="BB166" s="853">
        <v>69071.7</v>
      </c>
      <c r="BC166" s="853"/>
      <c r="BD166" s="853">
        <f t="shared" si="120"/>
        <v>0</v>
      </c>
      <c r="BE166" s="854">
        <f t="shared" si="120"/>
        <v>0</v>
      </c>
      <c r="BF166" s="860">
        <f t="shared" si="120"/>
        <v>0</v>
      </c>
      <c r="BG166" s="860">
        <f t="shared" si="120"/>
        <v>0</v>
      </c>
      <c r="BH166" s="1250">
        <f t="shared" si="97"/>
        <v>69071.7</v>
      </c>
      <c r="BI166" s="1796"/>
      <c r="BJ166" s="1796"/>
      <c r="BK166" s="1796"/>
      <c r="BL166" s="1796"/>
      <c r="BM166" s="1796"/>
      <c r="BN166" s="1796"/>
      <c r="BO166" s="1796"/>
      <c r="BP166" s="1796"/>
      <c r="BQ166" s="1903">
        <v>11.57</v>
      </c>
      <c r="BR166" s="1903">
        <f>157683/29200.7</f>
        <v>5.3999732883115819</v>
      </c>
      <c r="BS166" s="1903">
        <v>0</v>
      </c>
      <c r="BT166" s="1903">
        <v>100000</v>
      </c>
      <c r="BU166" s="1903"/>
      <c r="BV166" s="1903"/>
      <c r="BW166" s="1903"/>
      <c r="BX166" s="1886">
        <f t="shared" si="102"/>
        <v>100000</v>
      </c>
      <c r="BY166" s="751" t="s">
        <v>1193</v>
      </c>
      <c r="BZ166" s="637"/>
    </row>
    <row r="167" spans="1:78" ht="12.75" hidden="1" customHeight="1">
      <c r="A167" s="2194"/>
      <c r="B167" s="2170"/>
      <c r="C167" s="446"/>
      <c r="D167" s="426"/>
      <c r="E167" s="426"/>
      <c r="F167" s="426"/>
      <c r="G167" s="426"/>
      <c r="H167" s="426"/>
      <c r="I167" s="488"/>
      <c r="J167" s="538"/>
      <c r="K167" s="538">
        <f t="shared" si="98"/>
        <v>0</v>
      </c>
      <c r="L167" s="427"/>
      <c r="M167" s="427"/>
      <c r="N167" s="427"/>
      <c r="O167" s="427"/>
      <c r="P167" s="427"/>
      <c r="Q167" s="543"/>
      <c r="R167" s="539"/>
      <c r="S167" s="539">
        <f t="shared" si="99"/>
        <v>0</v>
      </c>
      <c r="T167" s="806"/>
      <c r="U167" s="806"/>
      <c r="V167" s="791"/>
      <c r="W167" s="806"/>
      <c r="X167" s="806"/>
      <c r="Y167" s="781"/>
      <c r="Z167" s="812"/>
      <c r="AA167" s="781"/>
      <c r="AB167" s="815"/>
      <c r="AC167" s="815"/>
      <c r="AD167" s="815">
        <f t="shared" si="96"/>
        <v>0</v>
      </c>
      <c r="AE167" s="705"/>
      <c r="AF167" s="705"/>
      <c r="AG167" s="482"/>
      <c r="AH167" s="482"/>
      <c r="AI167" s="482"/>
      <c r="AJ167" s="482"/>
      <c r="AK167" s="482"/>
      <c r="AL167" s="547"/>
      <c r="AM167" s="683"/>
      <c r="AN167" s="683">
        <f t="shared" si="100"/>
        <v>0</v>
      </c>
      <c r="AO167" s="482"/>
      <c r="AP167" s="482"/>
      <c r="AQ167" s="482"/>
      <c r="AR167" s="482"/>
      <c r="AS167" s="482"/>
      <c r="AT167" s="547"/>
      <c r="AU167" s="683"/>
      <c r="AV167" s="683">
        <f t="shared" si="101"/>
        <v>0</v>
      </c>
      <c r="AW167" s="853"/>
      <c r="AX167" s="853"/>
      <c r="AY167" s="853"/>
      <c r="AZ167" s="853"/>
      <c r="BA167" s="853"/>
      <c r="BB167" s="853"/>
      <c r="BC167" s="853"/>
      <c r="BD167" s="853"/>
      <c r="BE167" s="854"/>
      <c r="BF167" s="860"/>
      <c r="BG167" s="860"/>
      <c r="BH167" s="1250">
        <f t="shared" si="97"/>
        <v>0</v>
      </c>
      <c r="BI167" s="1796"/>
      <c r="BJ167" s="1796"/>
      <c r="BK167" s="1796"/>
      <c r="BL167" s="1796"/>
      <c r="BM167" s="1796"/>
      <c r="BN167" s="1796"/>
      <c r="BO167" s="1796"/>
      <c r="BP167" s="1796"/>
      <c r="BQ167" s="1903"/>
      <c r="BR167" s="1903"/>
      <c r="BS167" s="1903"/>
      <c r="BT167" s="1903"/>
      <c r="BU167" s="1903"/>
      <c r="BV167" s="1903"/>
      <c r="BW167" s="1903"/>
      <c r="BX167" s="1886">
        <f t="shared" si="102"/>
        <v>0</v>
      </c>
      <c r="BY167" s="639"/>
      <c r="BZ167" s="637"/>
    </row>
    <row r="168" spans="1:78" ht="12.75" hidden="1" customHeight="1">
      <c r="A168" s="2194"/>
      <c r="B168" s="2170"/>
      <c r="C168" s="446"/>
      <c r="D168" s="426"/>
      <c r="E168" s="426"/>
      <c r="F168" s="426"/>
      <c r="G168" s="426"/>
      <c r="H168" s="426"/>
      <c r="I168" s="488"/>
      <c r="J168" s="538"/>
      <c r="K168" s="538">
        <f t="shared" si="98"/>
        <v>0</v>
      </c>
      <c r="L168" s="427"/>
      <c r="M168" s="427"/>
      <c r="N168" s="427"/>
      <c r="O168" s="427"/>
      <c r="P168" s="427"/>
      <c r="Q168" s="543"/>
      <c r="R168" s="539"/>
      <c r="S168" s="539">
        <f t="shared" si="99"/>
        <v>0</v>
      </c>
      <c r="T168" s="806"/>
      <c r="U168" s="806"/>
      <c r="V168" s="791"/>
      <c r="W168" s="806"/>
      <c r="X168" s="806"/>
      <c r="Y168" s="781"/>
      <c r="Z168" s="812"/>
      <c r="AA168" s="781"/>
      <c r="AB168" s="815"/>
      <c r="AC168" s="815"/>
      <c r="AD168" s="815">
        <f t="shared" si="96"/>
        <v>0</v>
      </c>
      <c r="AE168" s="705"/>
      <c r="AF168" s="705"/>
      <c r="AG168" s="482"/>
      <c r="AH168" s="482"/>
      <c r="AI168" s="482"/>
      <c r="AJ168" s="482"/>
      <c r="AK168" s="482"/>
      <c r="AL168" s="547"/>
      <c r="AM168" s="683"/>
      <c r="AN168" s="683">
        <f t="shared" si="100"/>
        <v>0</v>
      </c>
      <c r="AO168" s="482"/>
      <c r="AP168" s="482"/>
      <c r="AQ168" s="482"/>
      <c r="AR168" s="482"/>
      <c r="AS168" s="482"/>
      <c r="AT168" s="547"/>
      <c r="AU168" s="683"/>
      <c r="AV168" s="683">
        <f t="shared" si="101"/>
        <v>0</v>
      </c>
      <c r="AW168" s="853"/>
      <c r="AX168" s="853"/>
      <c r="AY168" s="853"/>
      <c r="AZ168" s="853"/>
      <c r="BA168" s="853"/>
      <c r="BB168" s="853"/>
      <c r="BC168" s="853"/>
      <c r="BD168" s="853"/>
      <c r="BE168" s="854"/>
      <c r="BF168" s="860"/>
      <c r="BG168" s="860"/>
      <c r="BH168" s="1250">
        <f t="shared" si="97"/>
        <v>0</v>
      </c>
      <c r="BI168" s="1796"/>
      <c r="BJ168" s="1796"/>
      <c r="BK168" s="1796"/>
      <c r="BL168" s="1796"/>
      <c r="BM168" s="1796"/>
      <c r="BN168" s="1796"/>
      <c r="BO168" s="1796"/>
      <c r="BP168" s="1796"/>
      <c r="BQ168" s="1903"/>
      <c r="BR168" s="1903"/>
      <c r="BS168" s="1903"/>
      <c r="BT168" s="1903"/>
      <c r="BU168" s="1903"/>
      <c r="BV168" s="1903"/>
      <c r="BW168" s="1903"/>
      <c r="BX168" s="1886">
        <f t="shared" si="102"/>
        <v>0</v>
      </c>
      <c r="BY168" s="639"/>
      <c r="BZ168" s="637"/>
    </row>
    <row r="169" spans="1:78" ht="12.75" hidden="1" customHeight="1">
      <c r="A169" s="2194"/>
      <c r="B169" s="2170"/>
      <c r="C169" s="446"/>
      <c r="D169" s="426"/>
      <c r="E169" s="426"/>
      <c r="F169" s="426"/>
      <c r="G169" s="426"/>
      <c r="H169" s="426"/>
      <c r="I169" s="488"/>
      <c r="J169" s="538"/>
      <c r="K169" s="538">
        <f t="shared" si="98"/>
        <v>0</v>
      </c>
      <c r="L169" s="427"/>
      <c r="M169" s="427"/>
      <c r="N169" s="427"/>
      <c r="O169" s="427"/>
      <c r="P169" s="427"/>
      <c r="Q169" s="543"/>
      <c r="R169" s="539"/>
      <c r="S169" s="539">
        <f t="shared" si="99"/>
        <v>0</v>
      </c>
      <c r="T169" s="806"/>
      <c r="U169" s="806"/>
      <c r="V169" s="791"/>
      <c r="W169" s="806"/>
      <c r="X169" s="806"/>
      <c r="Y169" s="781"/>
      <c r="Z169" s="812"/>
      <c r="AA169" s="781"/>
      <c r="AB169" s="815"/>
      <c r="AC169" s="815"/>
      <c r="AD169" s="815">
        <f t="shared" si="96"/>
        <v>0</v>
      </c>
      <c r="AE169" s="705"/>
      <c r="AF169" s="705"/>
      <c r="AG169" s="482"/>
      <c r="AH169" s="482"/>
      <c r="AI169" s="482"/>
      <c r="AJ169" s="482"/>
      <c r="AK169" s="482"/>
      <c r="AL169" s="547"/>
      <c r="AM169" s="683"/>
      <c r="AN169" s="683">
        <f t="shared" si="100"/>
        <v>0</v>
      </c>
      <c r="AO169" s="482"/>
      <c r="AP169" s="482"/>
      <c r="AQ169" s="482"/>
      <c r="AR169" s="482"/>
      <c r="AS169" s="482"/>
      <c r="AT169" s="547"/>
      <c r="AU169" s="683"/>
      <c r="AV169" s="683">
        <f t="shared" si="101"/>
        <v>0</v>
      </c>
      <c r="AW169" s="853"/>
      <c r="AX169" s="853"/>
      <c r="AY169" s="853"/>
      <c r="AZ169" s="853"/>
      <c r="BA169" s="853"/>
      <c r="BB169" s="853"/>
      <c r="BC169" s="853"/>
      <c r="BD169" s="853"/>
      <c r="BE169" s="854"/>
      <c r="BF169" s="860"/>
      <c r="BG169" s="860"/>
      <c r="BH169" s="1250">
        <f t="shared" si="97"/>
        <v>0</v>
      </c>
      <c r="BI169" s="1796"/>
      <c r="BJ169" s="1796"/>
      <c r="BK169" s="1796"/>
      <c r="BL169" s="1796"/>
      <c r="BM169" s="1796"/>
      <c r="BN169" s="1796"/>
      <c r="BO169" s="1796"/>
      <c r="BP169" s="1796"/>
      <c r="BQ169" s="1903"/>
      <c r="BR169" s="1903"/>
      <c r="BS169" s="1903"/>
      <c r="BT169" s="1903"/>
      <c r="BU169" s="1903"/>
      <c r="BV169" s="1903"/>
      <c r="BW169" s="1903"/>
      <c r="BX169" s="1886">
        <f t="shared" si="102"/>
        <v>0</v>
      </c>
      <c r="BY169" s="639"/>
      <c r="BZ169" s="637"/>
    </row>
    <row r="170" spans="1:78" ht="12.75" hidden="1" customHeight="1">
      <c r="A170" s="2194"/>
      <c r="B170" s="2170"/>
      <c r="C170" s="446"/>
      <c r="D170" s="426"/>
      <c r="E170" s="426"/>
      <c r="F170" s="426"/>
      <c r="G170" s="426"/>
      <c r="H170" s="426"/>
      <c r="I170" s="488"/>
      <c r="J170" s="538"/>
      <c r="K170" s="538">
        <f t="shared" si="98"/>
        <v>0</v>
      </c>
      <c r="L170" s="427"/>
      <c r="M170" s="427"/>
      <c r="N170" s="427"/>
      <c r="O170" s="427"/>
      <c r="P170" s="427"/>
      <c r="Q170" s="543"/>
      <c r="R170" s="539"/>
      <c r="S170" s="539">
        <f t="shared" si="99"/>
        <v>0</v>
      </c>
      <c r="T170" s="806"/>
      <c r="U170" s="806"/>
      <c r="V170" s="791"/>
      <c r="W170" s="806"/>
      <c r="X170" s="806"/>
      <c r="Y170" s="781"/>
      <c r="Z170" s="812"/>
      <c r="AA170" s="781"/>
      <c r="AB170" s="815"/>
      <c r="AC170" s="815"/>
      <c r="AD170" s="815">
        <f t="shared" si="96"/>
        <v>0</v>
      </c>
      <c r="AE170" s="705"/>
      <c r="AF170" s="705"/>
      <c r="AG170" s="482"/>
      <c r="AH170" s="482"/>
      <c r="AI170" s="482"/>
      <c r="AJ170" s="482"/>
      <c r="AK170" s="482"/>
      <c r="AL170" s="547"/>
      <c r="AM170" s="683"/>
      <c r="AN170" s="683">
        <f t="shared" si="100"/>
        <v>0</v>
      </c>
      <c r="AO170" s="482"/>
      <c r="AP170" s="482"/>
      <c r="AQ170" s="482"/>
      <c r="AR170" s="482"/>
      <c r="AS170" s="482"/>
      <c r="AT170" s="547"/>
      <c r="AU170" s="683"/>
      <c r="AV170" s="683">
        <f t="shared" si="101"/>
        <v>0</v>
      </c>
      <c r="AW170" s="853"/>
      <c r="AX170" s="853"/>
      <c r="AY170" s="853"/>
      <c r="AZ170" s="853"/>
      <c r="BA170" s="853"/>
      <c r="BB170" s="853"/>
      <c r="BC170" s="853"/>
      <c r="BD170" s="853"/>
      <c r="BE170" s="854"/>
      <c r="BF170" s="860"/>
      <c r="BG170" s="860"/>
      <c r="BH170" s="1250">
        <f t="shared" si="97"/>
        <v>0</v>
      </c>
      <c r="BI170" s="1796"/>
      <c r="BJ170" s="1796"/>
      <c r="BK170" s="1796"/>
      <c r="BL170" s="1796"/>
      <c r="BM170" s="1796"/>
      <c r="BN170" s="1796"/>
      <c r="BO170" s="1796"/>
      <c r="BP170" s="1796"/>
      <c r="BQ170" s="1903"/>
      <c r="BR170" s="1903"/>
      <c r="BS170" s="1903"/>
      <c r="BT170" s="1903"/>
      <c r="BU170" s="1903"/>
      <c r="BV170" s="1903"/>
      <c r="BW170" s="1903"/>
      <c r="BX170" s="1886">
        <f t="shared" si="102"/>
        <v>0</v>
      </c>
      <c r="BY170" s="639"/>
      <c r="BZ170" s="637"/>
    </row>
    <row r="171" spans="1:78" ht="12.75" hidden="1" customHeight="1">
      <c r="A171" s="2178"/>
      <c r="B171" s="1874"/>
      <c r="C171" s="357"/>
      <c r="D171" s="515"/>
      <c r="E171" s="426"/>
      <c r="F171" s="426"/>
      <c r="G171" s="426"/>
      <c r="H171" s="426"/>
      <c r="I171" s="426"/>
      <c r="J171" s="426"/>
      <c r="K171" s="426">
        <f t="shared" si="98"/>
        <v>0</v>
      </c>
      <c r="L171" s="516"/>
      <c r="M171" s="427"/>
      <c r="N171" s="427"/>
      <c r="O171" s="427"/>
      <c r="P171" s="427"/>
      <c r="Q171" s="427"/>
      <c r="R171" s="427"/>
      <c r="S171" s="427">
        <f t="shared" si="99"/>
        <v>0</v>
      </c>
      <c r="T171" s="806"/>
      <c r="U171" s="806"/>
      <c r="V171" s="791"/>
      <c r="W171" s="806"/>
      <c r="X171" s="806"/>
      <c r="Y171" s="781"/>
      <c r="Z171" s="812"/>
      <c r="AA171" s="781"/>
      <c r="AB171" s="781"/>
      <c r="AC171" s="781"/>
      <c r="AD171" s="781">
        <f t="shared" si="96"/>
        <v>0</v>
      </c>
      <c r="AE171" s="674"/>
      <c r="AF171" s="674"/>
      <c r="AG171" s="693"/>
      <c r="AH171" s="482"/>
      <c r="AI171" s="482"/>
      <c r="AJ171" s="482"/>
      <c r="AK171" s="482"/>
      <c r="AL171" s="482"/>
      <c r="AM171" s="482"/>
      <c r="AN171" s="482">
        <f t="shared" si="100"/>
        <v>0</v>
      </c>
      <c r="AO171" s="693"/>
      <c r="AP171" s="482"/>
      <c r="AQ171" s="482"/>
      <c r="AR171" s="482"/>
      <c r="AS171" s="482"/>
      <c r="AT171" s="482"/>
      <c r="AU171" s="482"/>
      <c r="AV171" s="482">
        <f t="shared" si="101"/>
        <v>0</v>
      </c>
      <c r="AW171" s="853"/>
      <c r="AX171" s="853"/>
      <c r="AY171" s="853"/>
      <c r="AZ171" s="853"/>
      <c r="BA171" s="853"/>
      <c r="BB171" s="853"/>
      <c r="BC171" s="853"/>
      <c r="BD171" s="853"/>
      <c r="BE171" s="854"/>
      <c r="BF171" s="860"/>
      <c r="BG171" s="860"/>
      <c r="BH171" s="1250">
        <f t="shared" si="97"/>
        <v>0</v>
      </c>
      <c r="BI171" s="1796"/>
      <c r="BJ171" s="1796"/>
      <c r="BK171" s="1796"/>
      <c r="BL171" s="1796"/>
      <c r="BM171" s="1796"/>
      <c r="BN171" s="1796"/>
      <c r="BO171" s="1796"/>
      <c r="BP171" s="1796"/>
      <c r="BQ171" s="1903"/>
      <c r="BR171" s="1903"/>
      <c r="BS171" s="1903"/>
      <c r="BT171" s="1903"/>
      <c r="BU171" s="1903"/>
      <c r="BV171" s="1903"/>
      <c r="BW171" s="1903"/>
      <c r="BX171" s="1886">
        <f t="shared" si="102"/>
        <v>0</v>
      </c>
      <c r="BY171" s="639"/>
      <c r="BZ171" s="637"/>
    </row>
    <row r="172" spans="1:78" ht="12.75" hidden="1" customHeight="1">
      <c r="A172" s="2196"/>
      <c r="B172" s="2197"/>
      <c r="C172" s="546"/>
      <c r="D172" s="488"/>
      <c r="E172" s="419"/>
      <c r="F172" s="426"/>
      <c r="G172" s="426"/>
      <c r="H172" s="426"/>
      <c r="I172" s="488"/>
      <c r="J172" s="426"/>
      <c r="K172" s="488">
        <f t="shared" si="98"/>
        <v>0</v>
      </c>
      <c r="L172" s="543"/>
      <c r="M172" s="463"/>
      <c r="N172" s="427"/>
      <c r="O172" s="427"/>
      <c r="P172" s="427"/>
      <c r="Q172" s="543"/>
      <c r="R172" s="427"/>
      <c r="S172" s="427">
        <f t="shared" si="99"/>
        <v>0</v>
      </c>
      <c r="T172" s="806"/>
      <c r="U172" s="806"/>
      <c r="V172" s="781"/>
      <c r="W172" s="806"/>
      <c r="X172" s="806"/>
      <c r="Y172" s="781"/>
      <c r="Z172" s="812"/>
      <c r="AA172" s="781"/>
      <c r="AB172" s="781"/>
      <c r="AC172" s="797"/>
      <c r="AD172" s="797">
        <f t="shared" si="96"/>
        <v>0</v>
      </c>
      <c r="AE172" s="707"/>
      <c r="AF172" s="707"/>
      <c r="AG172" s="547"/>
      <c r="AH172" s="545"/>
      <c r="AI172" s="482"/>
      <c r="AJ172" s="482"/>
      <c r="AK172" s="482"/>
      <c r="AL172" s="547"/>
      <c r="AM172" s="482"/>
      <c r="AN172" s="547">
        <f t="shared" si="100"/>
        <v>0</v>
      </c>
      <c r="AO172" s="547"/>
      <c r="AP172" s="545"/>
      <c r="AQ172" s="482"/>
      <c r="AR172" s="482"/>
      <c r="AS172" s="482"/>
      <c r="AT172" s="547"/>
      <c r="AU172" s="482"/>
      <c r="AV172" s="482">
        <f t="shared" si="101"/>
        <v>0</v>
      </c>
      <c r="AW172" s="853"/>
      <c r="AX172" s="853"/>
      <c r="AY172" s="853"/>
      <c r="AZ172" s="853"/>
      <c r="BA172" s="853"/>
      <c r="BB172" s="853"/>
      <c r="BC172" s="853"/>
      <c r="BD172" s="853"/>
      <c r="BE172" s="854"/>
      <c r="BF172" s="860"/>
      <c r="BG172" s="860"/>
      <c r="BH172" s="1250">
        <f t="shared" si="97"/>
        <v>0</v>
      </c>
      <c r="BI172" s="1796"/>
      <c r="BJ172" s="1796"/>
      <c r="BK172" s="1796"/>
      <c r="BL172" s="1796"/>
      <c r="BM172" s="1796"/>
      <c r="BN172" s="1796"/>
      <c r="BO172" s="1796"/>
      <c r="BP172" s="1796"/>
      <c r="BQ172" s="1903"/>
      <c r="BR172" s="1903"/>
      <c r="BS172" s="1903"/>
      <c r="BT172" s="1903"/>
      <c r="BU172" s="1903"/>
      <c r="BV172" s="1903"/>
      <c r="BW172" s="1903"/>
      <c r="BX172" s="1886">
        <f t="shared" si="102"/>
        <v>0</v>
      </c>
      <c r="BY172" s="639"/>
      <c r="BZ172" s="637"/>
    </row>
    <row r="173" spans="1:78" ht="10.5" hidden="1" customHeight="1">
      <c r="A173" s="2181"/>
      <c r="B173" s="2167"/>
      <c r="C173" s="373"/>
      <c r="D173" s="426"/>
      <c r="E173" s="426"/>
      <c r="F173" s="476"/>
      <c r="G173" s="476"/>
      <c r="H173" s="476"/>
      <c r="I173" s="476"/>
      <c r="J173" s="476"/>
      <c r="K173" s="476">
        <f t="shared" si="98"/>
        <v>0</v>
      </c>
      <c r="L173" s="542"/>
      <c r="M173" s="478"/>
      <c r="N173" s="478"/>
      <c r="O173" s="478"/>
      <c r="P173" s="478"/>
      <c r="Q173" s="478"/>
      <c r="R173" s="478"/>
      <c r="S173" s="543">
        <f t="shared" si="99"/>
        <v>0</v>
      </c>
      <c r="T173" s="781"/>
      <c r="U173" s="781"/>
      <c r="V173" s="791"/>
      <c r="W173" s="806"/>
      <c r="X173" s="806"/>
      <c r="Y173" s="781"/>
      <c r="Z173" s="812"/>
      <c r="AA173" s="781"/>
      <c r="AB173" s="796"/>
      <c r="AC173" s="796"/>
      <c r="AD173" s="796">
        <f t="shared" si="96"/>
        <v>0</v>
      </c>
      <c r="AE173" s="677"/>
      <c r="AF173" s="677"/>
      <c r="AG173" s="697"/>
      <c r="AH173" s="548"/>
      <c r="AI173" s="548"/>
      <c r="AJ173" s="548"/>
      <c r="AK173" s="548"/>
      <c r="AL173" s="548"/>
      <c r="AM173" s="548"/>
      <c r="AN173" s="548">
        <f t="shared" si="100"/>
        <v>0</v>
      </c>
      <c r="AO173" s="697"/>
      <c r="AP173" s="548"/>
      <c r="AQ173" s="548"/>
      <c r="AR173" s="548"/>
      <c r="AS173" s="548"/>
      <c r="AT173" s="548"/>
      <c r="AU173" s="548"/>
      <c r="AV173" s="547">
        <f t="shared" si="101"/>
        <v>0</v>
      </c>
      <c r="AW173" s="853"/>
      <c r="AX173" s="853"/>
      <c r="AY173" s="853"/>
      <c r="AZ173" s="853"/>
      <c r="BA173" s="853"/>
      <c r="BB173" s="853"/>
      <c r="BC173" s="853"/>
      <c r="BD173" s="853"/>
      <c r="BE173" s="859"/>
      <c r="BF173" s="860"/>
      <c r="BG173" s="871"/>
      <c r="BH173" s="1257">
        <f t="shared" si="97"/>
        <v>0</v>
      </c>
      <c r="BI173" s="1796"/>
      <c r="BJ173" s="1796"/>
      <c r="BK173" s="1796"/>
      <c r="BL173" s="1796"/>
      <c r="BM173" s="1796"/>
      <c r="BN173" s="1796"/>
      <c r="BO173" s="1796"/>
      <c r="BP173" s="1796"/>
      <c r="BQ173" s="1903"/>
      <c r="BR173" s="1903"/>
      <c r="BS173" s="1903"/>
      <c r="BT173" s="1903"/>
      <c r="BU173" s="1903"/>
      <c r="BV173" s="1903"/>
      <c r="BW173" s="1903"/>
      <c r="BX173" s="1886">
        <f t="shared" si="102"/>
        <v>0</v>
      </c>
      <c r="BY173" s="639"/>
      <c r="BZ173" s="637"/>
    </row>
    <row r="174" spans="1:78" ht="14.25" hidden="1" customHeight="1">
      <c r="A174" s="746"/>
      <c r="B174" s="1006"/>
      <c r="C174" s="340" t="s">
        <v>542</v>
      </c>
      <c r="D174" s="744">
        <v>0</v>
      </c>
      <c r="E174" s="744">
        <v>0</v>
      </c>
      <c r="F174" s="744">
        <v>9000</v>
      </c>
      <c r="G174" s="744">
        <v>0</v>
      </c>
      <c r="H174" s="744">
        <v>0</v>
      </c>
      <c r="I174" s="744">
        <v>0</v>
      </c>
      <c r="J174" s="744">
        <v>0</v>
      </c>
      <c r="K174" s="744">
        <f t="shared" si="98"/>
        <v>9000</v>
      </c>
      <c r="L174" s="744">
        <f t="shared" ref="L174:R174" si="121">SUM(L175:L184)</f>
        <v>0</v>
      </c>
      <c r="M174" s="744">
        <f t="shared" si="121"/>
        <v>0</v>
      </c>
      <c r="N174" s="744">
        <f t="shared" si="121"/>
        <v>-9000</v>
      </c>
      <c r="O174" s="744">
        <f t="shared" si="121"/>
        <v>0</v>
      </c>
      <c r="P174" s="744">
        <f t="shared" si="121"/>
        <v>0</v>
      </c>
      <c r="Q174" s="744">
        <f t="shared" si="121"/>
        <v>0</v>
      </c>
      <c r="R174" s="744">
        <f t="shared" si="121"/>
        <v>0</v>
      </c>
      <c r="S174" s="744">
        <f t="shared" si="99"/>
        <v>-9000</v>
      </c>
      <c r="T174" s="757">
        <f t="shared" ref="T174:AB174" si="122">SUM(T175:T184)</f>
        <v>0</v>
      </c>
      <c r="U174" s="757"/>
      <c r="V174" s="757">
        <f t="shared" si="122"/>
        <v>0</v>
      </c>
      <c r="W174" s="757">
        <f t="shared" si="122"/>
        <v>0</v>
      </c>
      <c r="X174" s="757"/>
      <c r="Y174" s="757">
        <f t="shared" si="122"/>
        <v>0</v>
      </c>
      <c r="Z174" s="757">
        <f t="shared" si="122"/>
        <v>0</v>
      </c>
      <c r="AA174" s="757">
        <f t="shared" si="122"/>
        <v>0</v>
      </c>
      <c r="AB174" s="757">
        <f t="shared" si="122"/>
        <v>0</v>
      </c>
      <c r="AC174" s="757"/>
      <c r="AD174" s="757">
        <f t="shared" si="96"/>
        <v>0</v>
      </c>
      <c r="AE174" s="746"/>
      <c r="AF174" s="746"/>
      <c r="AG174" s="744">
        <v>0</v>
      </c>
      <c r="AH174" s="748">
        <v>13.991</v>
      </c>
      <c r="AI174" s="744">
        <v>158000</v>
      </c>
      <c r="AJ174" s="744">
        <v>0</v>
      </c>
      <c r="AK174" s="744">
        <v>354671.8</v>
      </c>
      <c r="AL174" s="744">
        <v>0</v>
      </c>
      <c r="AM174" s="744">
        <v>0</v>
      </c>
      <c r="AN174" s="744">
        <f t="shared" si="100"/>
        <v>512671.8</v>
      </c>
      <c r="AO174" s="744">
        <f t="shared" ref="AO174:AU174" si="123">SUM(AO175:AO184)</f>
        <v>0</v>
      </c>
      <c r="AP174" s="744">
        <f t="shared" si="123"/>
        <v>-13.991</v>
      </c>
      <c r="AQ174" s="744">
        <f t="shared" si="123"/>
        <v>-158000</v>
      </c>
      <c r="AR174" s="744">
        <f t="shared" si="123"/>
        <v>0</v>
      </c>
      <c r="AS174" s="744">
        <f t="shared" si="123"/>
        <v>-354671.8</v>
      </c>
      <c r="AT174" s="744">
        <f t="shared" si="123"/>
        <v>0</v>
      </c>
      <c r="AU174" s="744">
        <f t="shared" si="123"/>
        <v>0</v>
      </c>
      <c r="AV174" s="744">
        <f t="shared" si="101"/>
        <v>-512671.8</v>
      </c>
      <c r="AW174" s="834">
        <f t="shared" ref="AW174:BG174" si="124">SUM(AW175:AW184)</f>
        <v>0</v>
      </c>
      <c r="AX174" s="834"/>
      <c r="AY174" s="834"/>
      <c r="AZ174" s="834">
        <f t="shared" si="124"/>
        <v>0</v>
      </c>
      <c r="BA174" s="834"/>
      <c r="BB174" s="834">
        <f t="shared" si="124"/>
        <v>0</v>
      </c>
      <c r="BC174" s="834"/>
      <c r="BD174" s="834">
        <f t="shared" si="124"/>
        <v>0</v>
      </c>
      <c r="BE174" s="834">
        <f t="shared" si="124"/>
        <v>0</v>
      </c>
      <c r="BF174" s="834">
        <f t="shared" si="124"/>
        <v>0</v>
      </c>
      <c r="BG174" s="834">
        <f t="shared" si="124"/>
        <v>0</v>
      </c>
      <c r="BH174" s="1243">
        <f t="shared" si="97"/>
        <v>0</v>
      </c>
      <c r="BI174" s="1792"/>
      <c r="BJ174" s="1792"/>
      <c r="BK174" s="1792"/>
      <c r="BL174" s="1792"/>
      <c r="BM174" s="1792"/>
      <c r="BN174" s="1792"/>
      <c r="BO174" s="1792"/>
      <c r="BP174" s="1792"/>
      <c r="BQ174" s="1886"/>
      <c r="BR174" s="1886"/>
      <c r="BS174" s="1886"/>
      <c r="BT174" s="1886"/>
      <c r="BU174" s="1886"/>
      <c r="BV174" s="1886"/>
      <c r="BW174" s="1886"/>
      <c r="BX174" s="1886">
        <f t="shared" si="102"/>
        <v>0</v>
      </c>
      <c r="BY174" s="747"/>
      <c r="BZ174" s="637"/>
    </row>
    <row r="175" spans="1:78" ht="36" hidden="1">
      <c r="A175" s="2194"/>
      <c r="B175" s="1875"/>
      <c r="C175" s="530" t="s">
        <v>399</v>
      </c>
      <c r="D175" s="426">
        <v>0</v>
      </c>
      <c r="E175" s="497">
        <v>0</v>
      </c>
      <c r="F175" s="497">
        <v>7000</v>
      </c>
      <c r="G175" s="497">
        <v>0</v>
      </c>
      <c r="H175" s="497">
        <v>0</v>
      </c>
      <c r="I175" s="538">
        <v>0</v>
      </c>
      <c r="J175" s="426">
        <v>0</v>
      </c>
      <c r="K175" s="538">
        <f t="shared" si="98"/>
        <v>7000</v>
      </c>
      <c r="L175" s="527"/>
      <c r="M175" s="427"/>
      <c r="N175" s="549">
        <v>-7000</v>
      </c>
      <c r="O175" s="427"/>
      <c r="P175" s="427"/>
      <c r="Q175" s="539"/>
      <c r="R175" s="427"/>
      <c r="S175" s="427">
        <f t="shared" si="99"/>
        <v>-7000</v>
      </c>
      <c r="T175" s="811">
        <f>D175+L175</f>
        <v>0</v>
      </c>
      <c r="U175" s="811"/>
      <c r="V175" s="811">
        <f>E175+M175</f>
        <v>0</v>
      </c>
      <c r="W175" s="811">
        <f>F175+N175</f>
        <v>0</v>
      </c>
      <c r="X175" s="811"/>
      <c r="Y175" s="811">
        <f t="shared" ref="Y175:AB176" si="125">G175+O175</f>
        <v>0</v>
      </c>
      <c r="Z175" s="816">
        <f t="shared" si="125"/>
        <v>0</v>
      </c>
      <c r="AA175" s="800">
        <f t="shared" si="125"/>
        <v>0</v>
      </c>
      <c r="AB175" s="817">
        <f t="shared" si="125"/>
        <v>0</v>
      </c>
      <c r="AC175" s="817"/>
      <c r="AD175" s="817">
        <f t="shared" si="96"/>
        <v>0</v>
      </c>
      <c r="AE175" s="705"/>
      <c r="AF175" s="705"/>
      <c r="AG175" s="699">
        <v>0</v>
      </c>
      <c r="AH175" s="547">
        <v>13.051</v>
      </c>
      <c r="AI175" s="547">
        <v>125000</v>
      </c>
      <c r="AJ175" s="547">
        <v>0</v>
      </c>
      <c r="AK175" s="547">
        <v>330842.8</v>
      </c>
      <c r="AL175" s="547">
        <v>0</v>
      </c>
      <c r="AM175" s="482">
        <v>0</v>
      </c>
      <c r="AN175" s="683">
        <f t="shared" si="100"/>
        <v>455842.8</v>
      </c>
      <c r="AO175" s="699"/>
      <c r="AP175" s="547">
        <v>-13.051</v>
      </c>
      <c r="AQ175" s="547">
        <v>-125000</v>
      </c>
      <c r="AR175" s="547">
        <v>0</v>
      </c>
      <c r="AS175" s="547">
        <v>-330842.8</v>
      </c>
      <c r="AT175" s="547"/>
      <c r="AU175" s="482"/>
      <c r="AV175" s="683">
        <f t="shared" si="101"/>
        <v>-455842.8</v>
      </c>
      <c r="AW175" s="872">
        <f>AG175+AO175</f>
        <v>0</v>
      </c>
      <c r="AX175" s="1162"/>
      <c r="AY175" s="1162"/>
      <c r="AZ175" s="873">
        <f>AH175+AP175</f>
        <v>0</v>
      </c>
      <c r="BA175" s="873"/>
      <c r="BB175" s="873">
        <f>AI175+AQ175</f>
        <v>0</v>
      </c>
      <c r="BC175" s="873"/>
      <c r="BD175" s="873">
        <f t="shared" ref="BD175:BG176" si="126">AJ175+AR175</f>
        <v>0</v>
      </c>
      <c r="BE175" s="873">
        <f t="shared" si="126"/>
        <v>0</v>
      </c>
      <c r="BF175" s="873">
        <f t="shared" si="126"/>
        <v>0</v>
      </c>
      <c r="BG175" s="873">
        <f t="shared" si="126"/>
        <v>0</v>
      </c>
      <c r="BH175" s="1258">
        <f t="shared" si="97"/>
        <v>0</v>
      </c>
      <c r="BI175" s="1796"/>
      <c r="BJ175" s="1796"/>
      <c r="BK175" s="1796"/>
      <c r="BL175" s="1796"/>
      <c r="BM175" s="1796"/>
      <c r="BN175" s="1796"/>
      <c r="BO175" s="1796"/>
      <c r="BP175" s="1796"/>
      <c r="BQ175" s="1903"/>
      <c r="BR175" s="1903"/>
      <c r="BS175" s="1903"/>
      <c r="BT175" s="1903"/>
      <c r="BU175" s="1903"/>
      <c r="BV175" s="1903"/>
      <c r="BW175" s="1903"/>
      <c r="BX175" s="1886">
        <f t="shared" si="102"/>
        <v>0</v>
      </c>
      <c r="BY175" s="639"/>
      <c r="BZ175" s="637"/>
    </row>
    <row r="176" spans="1:78" ht="36" hidden="1">
      <c r="A176" s="2194"/>
      <c r="B176" s="2170"/>
      <c r="C176" s="530" t="s">
        <v>400</v>
      </c>
      <c r="D176" s="538">
        <v>0</v>
      </c>
      <c r="E176" s="538">
        <v>0</v>
      </c>
      <c r="F176" s="538">
        <v>2000</v>
      </c>
      <c r="G176" s="538">
        <v>0</v>
      </c>
      <c r="H176" s="538">
        <v>0</v>
      </c>
      <c r="I176" s="538">
        <v>0</v>
      </c>
      <c r="J176" s="426">
        <v>0</v>
      </c>
      <c r="K176" s="538">
        <f t="shared" si="98"/>
        <v>2000</v>
      </c>
      <c r="L176" s="535"/>
      <c r="M176" s="427"/>
      <c r="N176" s="549">
        <v>-2000</v>
      </c>
      <c r="O176" s="427"/>
      <c r="P176" s="427"/>
      <c r="Q176" s="539"/>
      <c r="R176" s="427"/>
      <c r="S176" s="427">
        <f t="shared" si="99"/>
        <v>-2000</v>
      </c>
      <c r="T176" s="804">
        <f>D176+L176</f>
        <v>0</v>
      </c>
      <c r="U176" s="804"/>
      <c r="V176" s="804">
        <f>E176+M176</f>
        <v>0</v>
      </c>
      <c r="W176" s="804">
        <f>F176+N176</f>
        <v>0</v>
      </c>
      <c r="X176" s="804"/>
      <c r="Y176" s="804">
        <f t="shared" si="125"/>
        <v>0</v>
      </c>
      <c r="Z176" s="812">
        <f t="shared" si="125"/>
        <v>0</v>
      </c>
      <c r="AA176" s="781">
        <f t="shared" si="125"/>
        <v>0</v>
      </c>
      <c r="AB176" s="780">
        <f t="shared" si="125"/>
        <v>0</v>
      </c>
      <c r="AC176" s="780"/>
      <c r="AD176" s="780">
        <f t="shared" si="96"/>
        <v>0</v>
      </c>
      <c r="AE176" s="705"/>
      <c r="AF176" s="705"/>
      <c r="AG176" s="700">
        <v>0</v>
      </c>
      <c r="AH176" s="547">
        <v>0.94</v>
      </c>
      <c r="AI176" s="547">
        <v>33000</v>
      </c>
      <c r="AJ176" s="547">
        <v>0</v>
      </c>
      <c r="AK176" s="547">
        <v>23829</v>
      </c>
      <c r="AL176" s="547">
        <v>0</v>
      </c>
      <c r="AM176" s="482">
        <v>0</v>
      </c>
      <c r="AN176" s="683">
        <f t="shared" si="100"/>
        <v>56829</v>
      </c>
      <c r="AO176" s="700"/>
      <c r="AP176" s="547">
        <v>-0.94</v>
      </c>
      <c r="AQ176" s="547">
        <v>-33000</v>
      </c>
      <c r="AR176" s="547">
        <v>0</v>
      </c>
      <c r="AS176" s="547">
        <v>-23829</v>
      </c>
      <c r="AT176" s="547"/>
      <c r="AU176" s="482"/>
      <c r="AV176" s="683">
        <f t="shared" si="101"/>
        <v>-56829</v>
      </c>
      <c r="AW176" s="867">
        <f>AG176+AO176</f>
        <v>0</v>
      </c>
      <c r="AX176" s="1162"/>
      <c r="AY176" s="1162"/>
      <c r="AZ176" s="873">
        <f>AH176+AP176</f>
        <v>0</v>
      </c>
      <c r="BA176" s="873"/>
      <c r="BB176" s="873">
        <f>AI176+AQ176</f>
        <v>0</v>
      </c>
      <c r="BC176" s="873"/>
      <c r="BD176" s="873">
        <f t="shared" si="126"/>
        <v>0</v>
      </c>
      <c r="BE176" s="873">
        <f t="shared" si="126"/>
        <v>0</v>
      </c>
      <c r="BF176" s="873">
        <f t="shared" si="126"/>
        <v>0</v>
      </c>
      <c r="BG176" s="873">
        <f t="shared" si="126"/>
        <v>0</v>
      </c>
      <c r="BH176" s="1258">
        <f t="shared" si="97"/>
        <v>0</v>
      </c>
      <c r="BI176" s="1796"/>
      <c r="BJ176" s="1796"/>
      <c r="BK176" s="1796"/>
      <c r="BL176" s="1796"/>
      <c r="BM176" s="1796"/>
      <c r="BN176" s="1796"/>
      <c r="BO176" s="1796"/>
      <c r="BP176" s="1796"/>
      <c r="BQ176" s="1903"/>
      <c r="BR176" s="1903"/>
      <c r="BS176" s="1903"/>
      <c r="BT176" s="1903"/>
      <c r="BU176" s="1903"/>
      <c r="BV176" s="1903"/>
      <c r="BW176" s="1903"/>
      <c r="BX176" s="1886">
        <f t="shared" si="102"/>
        <v>0</v>
      </c>
      <c r="BY176" s="639"/>
      <c r="BZ176" s="637"/>
    </row>
    <row r="177" spans="1:78" ht="12.75" hidden="1" customHeight="1">
      <c r="A177" s="2194"/>
      <c r="B177" s="2170"/>
      <c r="C177" s="446"/>
      <c r="D177" s="538"/>
      <c r="E177" s="538"/>
      <c r="F177" s="538"/>
      <c r="G177" s="538"/>
      <c r="H177" s="538"/>
      <c r="I177" s="538"/>
      <c r="J177" s="426"/>
      <c r="K177" s="538">
        <f t="shared" si="98"/>
        <v>0</v>
      </c>
      <c r="L177" s="535"/>
      <c r="M177" s="427"/>
      <c r="N177" s="535"/>
      <c r="O177" s="535"/>
      <c r="P177" s="427"/>
      <c r="Q177" s="539"/>
      <c r="R177" s="427"/>
      <c r="S177" s="427">
        <f t="shared" si="99"/>
        <v>0</v>
      </c>
      <c r="T177" s="781"/>
      <c r="U177" s="815"/>
      <c r="V177" s="815"/>
      <c r="W177" s="815"/>
      <c r="X177" s="815"/>
      <c r="Y177" s="815"/>
      <c r="Z177" s="815"/>
      <c r="AA177" s="781"/>
      <c r="AB177" s="781"/>
      <c r="AC177" s="815"/>
      <c r="AD177" s="815">
        <f t="shared" si="96"/>
        <v>0</v>
      </c>
      <c r="AE177" s="705"/>
      <c r="AF177" s="705"/>
      <c r="AG177" s="700"/>
      <c r="AH177" s="547"/>
      <c r="AI177" s="547"/>
      <c r="AJ177" s="547"/>
      <c r="AK177" s="547"/>
      <c r="AL177" s="547"/>
      <c r="AM177" s="482"/>
      <c r="AN177" s="683">
        <f t="shared" si="100"/>
        <v>0</v>
      </c>
      <c r="AO177" s="700"/>
      <c r="AP177" s="547"/>
      <c r="AQ177" s="547"/>
      <c r="AR177" s="547"/>
      <c r="AS177" s="547"/>
      <c r="AT177" s="547"/>
      <c r="AU177" s="482"/>
      <c r="AV177" s="683">
        <f t="shared" si="101"/>
        <v>0</v>
      </c>
      <c r="AW177" s="867"/>
      <c r="AX177" s="1162"/>
      <c r="AY177" s="1162"/>
      <c r="AZ177" s="873"/>
      <c r="BA177" s="873"/>
      <c r="BB177" s="873"/>
      <c r="BC177" s="873"/>
      <c r="BD177" s="873"/>
      <c r="BE177" s="873"/>
      <c r="BF177" s="873"/>
      <c r="BG177" s="873"/>
      <c r="BH177" s="1258">
        <f t="shared" si="97"/>
        <v>0</v>
      </c>
      <c r="BI177" s="1796"/>
      <c r="BJ177" s="1796"/>
      <c r="BK177" s="1796"/>
      <c r="BL177" s="1796"/>
      <c r="BM177" s="1796"/>
      <c r="BN177" s="1796"/>
      <c r="BO177" s="1796"/>
      <c r="BP177" s="1796"/>
      <c r="BQ177" s="1903"/>
      <c r="BR177" s="1903"/>
      <c r="BS177" s="1903"/>
      <c r="BT177" s="1903"/>
      <c r="BU177" s="1903"/>
      <c r="BV177" s="1903"/>
      <c r="BW177" s="1903"/>
      <c r="BX177" s="1886">
        <f t="shared" si="102"/>
        <v>0</v>
      </c>
      <c r="BY177" s="639"/>
      <c r="BZ177" s="637"/>
    </row>
    <row r="178" spans="1:78" ht="12.75" hidden="1" customHeight="1">
      <c r="A178" s="2194"/>
      <c r="B178" s="2170"/>
      <c r="C178" s="446"/>
      <c r="D178" s="538"/>
      <c r="E178" s="538"/>
      <c r="F178" s="538"/>
      <c r="G178" s="538"/>
      <c r="H178" s="538"/>
      <c r="I178" s="538"/>
      <c r="J178" s="426"/>
      <c r="K178" s="538">
        <f t="shared" si="98"/>
        <v>0</v>
      </c>
      <c r="L178" s="535"/>
      <c r="M178" s="427"/>
      <c r="N178" s="535"/>
      <c r="O178" s="535"/>
      <c r="P178" s="427"/>
      <c r="Q178" s="539"/>
      <c r="R178" s="427"/>
      <c r="S178" s="427">
        <f t="shared" si="99"/>
        <v>0</v>
      </c>
      <c r="T178" s="781"/>
      <c r="U178" s="815"/>
      <c r="V178" s="815"/>
      <c r="W178" s="815"/>
      <c r="X178" s="815"/>
      <c r="Y178" s="815"/>
      <c r="Z178" s="815"/>
      <c r="AA178" s="781"/>
      <c r="AB178" s="781"/>
      <c r="AC178" s="815"/>
      <c r="AD178" s="815">
        <f t="shared" si="96"/>
        <v>0</v>
      </c>
      <c r="AE178" s="705"/>
      <c r="AF178" s="705"/>
      <c r="AG178" s="700"/>
      <c r="AH178" s="547"/>
      <c r="AI178" s="547"/>
      <c r="AJ178" s="547"/>
      <c r="AK178" s="547"/>
      <c r="AL178" s="547"/>
      <c r="AM178" s="482"/>
      <c r="AN178" s="683">
        <f t="shared" si="100"/>
        <v>0</v>
      </c>
      <c r="AO178" s="700"/>
      <c r="AP178" s="547"/>
      <c r="AQ178" s="547"/>
      <c r="AR178" s="547"/>
      <c r="AS178" s="547"/>
      <c r="AT178" s="547"/>
      <c r="AU178" s="482"/>
      <c r="AV178" s="683">
        <f t="shared" si="101"/>
        <v>0</v>
      </c>
      <c r="AW178" s="867"/>
      <c r="AX178" s="1162"/>
      <c r="AY178" s="1162"/>
      <c r="AZ178" s="873"/>
      <c r="BA178" s="873"/>
      <c r="BB178" s="873"/>
      <c r="BC178" s="873"/>
      <c r="BD178" s="873"/>
      <c r="BE178" s="873"/>
      <c r="BF178" s="873"/>
      <c r="BG178" s="873"/>
      <c r="BH178" s="1258">
        <f t="shared" si="97"/>
        <v>0</v>
      </c>
      <c r="BI178" s="1796"/>
      <c r="BJ178" s="1796"/>
      <c r="BK178" s="1796"/>
      <c r="BL178" s="1796"/>
      <c r="BM178" s="1796"/>
      <c r="BN178" s="1796"/>
      <c r="BO178" s="1796"/>
      <c r="BP178" s="1796"/>
      <c r="BQ178" s="1903"/>
      <c r="BR178" s="1903"/>
      <c r="BS178" s="1903"/>
      <c r="BT178" s="1903"/>
      <c r="BU178" s="1903"/>
      <c r="BV178" s="1903"/>
      <c r="BW178" s="1903"/>
      <c r="BX178" s="1886">
        <f t="shared" si="102"/>
        <v>0</v>
      </c>
      <c r="BY178" s="639"/>
      <c r="BZ178" s="637"/>
    </row>
    <row r="179" spans="1:78" ht="12.75" hidden="1" customHeight="1">
      <c r="A179" s="2194"/>
      <c r="B179" s="2170"/>
      <c r="C179" s="446"/>
      <c r="D179" s="538"/>
      <c r="E179" s="538"/>
      <c r="F179" s="538"/>
      <c r="G179" s="538"/>
      <c r="H179" s="538"/>
      <c r="I179" s="538"/>
      <c r="J179" s="426"/>
      <c r="K179" s="538">
        <f t="shared" si="98"/>
        <v>0</v>
      </c>
      <c r="L179" s="535"/>
      <c r="M179" s="427"/>
      <c r="N179" s="535"/>
      <c r="O179" s="535"/>
      <c r="P179" s="427"/>
      <c r="Q179" s="539"/>
      <c r="R179" s="427"/>
      <c r="S179" s="427">
        <f t="shared" si="99"/>
        <v>0</v>
      </c>
      <c r="T179" s="781"/>
      <c r="U179" s="815"/>
      <c r="V179" s="815"/>
      <c r="W179" s="815"/>
      <c r="X179" s="815"/>
      <c r="Y179" s="815"/>
      <c r="Z179" s="815"/>
      <c r="AA179" s="781"/>
      <c r="AB179" s="781"/>
      <c r="AC179" s="815"/>
      <c r="AD179" s="815">
        <f t="shared" si="96"/>
        <v>0</v>
      </c>
      <c r="AE179" s="705"/>
      <c r="AF179" s="705"/>
      <c r="AG179" s="700"/>
      <c r="AH179" s="547"/>
      <c r="AI179" s="547"/>
      <c r="AJ179" s="547"/>
      <c r="AK179" s="547"/>
      <c r="AL179" s="547"/>
      <c r="AM179" s="482"/>
      <c r="AN179" s="683">
        <f t="shared" si="100"/>
        <v>0</v>
      </c>
      <c r="AO179" s="700"/>
      <c r="AP179" s="547"/>
      <c r="AQ179" s="547"/>
      <c r="AR179" s="547"/>
      <c r="AS179" s="547"/>
      <c r="AT179" s="547"/>
      <c r="AU179" s="482"/>
      <c r="AV179" s="683">
        <f t="shared" si="101"/>
        <v>0</v>
      </c>
      <c r="AW179" s="867"/>
      <c r="AX179" s="1162"/>
      <c r="AY179" s="1162"/>
      <c r="AZ179" s="873"/>
      <c r="BA179" s="873"/>
      <c r="BB179" s="873"/>
      <c r="BC179" s="873"/>
      <c r="BD179" s="873"/>
      <c r="BE179" s="873"/>
      <c r="BF179" s="873"/>
      <c r="BG179" s="873"/>
      <c r="BH179" s="1258">
        <f t="shared" si="97"/>
        <v>0</v>
      </c>
      <c r="BI179" s="1796"/>
      <c r="BJ179" s="1796"/>
      <c r="BK179" s="1796"/>
      <c r="BL179" s="1796"/>
      <c r="BM179" s="1796"/>
      <c r="BN179" s="1796"/>
      <c r="BO179" s="1796"/>
      <c r="BP179" s="1796"/>
      <c r="BQ179" s="1903"/>
      <c r="BR179" s="1903"/>
      <c r="BS179" s="1903"/>
      <c r="BT179" s="1903"/>
      <c r="BU179" s="1903"/>
      <c r="BV179" s="1903"/>
      <c r="BW179" s="1903"/>
      <c r="BX179" s="1886">
        <f t="shared" si="102"/>
        <v>0</v>
      </c>
      <c r="BY179" s="639"/>
      <c r="BZ179" s="637"/>
    </row>
    <row r="180" spans="1:78" ht="12.75" hidden="1" customHeight="1">
      <c r="A180" s="2194"/>
      <c r="B180" s="2170"/>
      <c r="C180" s="446"/>
      <c r="D180" s="538"/>
      <c r="E180" s="538"/>
      <c r="F180" s="538"/>
      <c r="G180" s="538"/>
      <c r="H180" s="538"/>
      <c r="I180" s="538"/>
      <c r="J180" s="426"/>
      <c r="K180" s="538">
        <f t="shared" si="98"/>
        <v>0</v>
      </c>
      <c r="L180" s="535"/>
      <c r="M180" s="427"/>
      <c r="N180" s="535"/>
      <c r="O180" s="535"/>
      <c r="P180" s="427"/>
      <c r="Q180" s="539"/>
      <c r="R180" s="427"/>
      <c r="S180" s="427">
        <f t="shared" si="99"/>
        <v>0</v>
      </c>
      <c r="T180" s="781"/>
      <c r="U180" s="815"/>
      <c r="V180" s="815"/>
      <c r="W180" s="815"/>
      <c r="X180" s="815"/>
      <c r="Y180" s="815"/>
      <c r="Z180" s="815"/>
      <c r="AA180" s="781"/>
      <c r="AB180" s="781"/>
      <c r="AC180" s="815"/>
      <c r="AD180" s="815">
        <f t="shared" si="96"/>
        <v>0</v>
      </c>
      <c r="AE180" s="705"/>
      <c r="AF180" s="705"/>
      <c r="AG180" s="700"/>
      <c r="AH180" s="547"/>
      <c r="AI180" s="547"/>
      <c r="AJ180" s="547"/>
      <c r="AK180" s="547"/>
      <c r="AL180" s="547"/>
      <c r="AM180" s="482"/>
      <c r="AN180" s="683">
        <f t="shared" si="100"/>
        <v>0</v>
      </c>
      <c r="AO180" s="700"/>
      <c r="AP180" s="547"/>
      <c r="AQ180" s="547"/>
      <c r="AR180" s="547"/>
      <c r="AS180" s="547"/>
      <c r="AT180" s="547"/>
      <c r="AU180" s="482"/>
      <c r="AV180" s="683">
        <f t="shared" si="101"/>
        <v>0</v>
      </c>
      <c r="AW180" s="867"/>
      <c r="AX180" s="1162"/>
      <c r="AY180" s="1162"/>
      <c r="AZ180" s="873"/>
      <c r="BA180" s="873"/>
      <c r="BB180" s="873"/>
      <c r="BC180" s="873"/>
      <c r="BD180" s="873"/>
      <c r="BE180" s="873"/>
      <c r="BF180" s="873"/>
      <c r="BG180" s="873"/>
      <c r="BH180" s="1258">
        <f t="shared" si="97"/>
        <v>0</v>
      </c>
      <c r="BI180" s="1796"/>
      <c r="BJ180" s="1796"/>
      <c r="BK180" s="1796"/>
      <c r="BL180" s="1796"/>
      <c r="BM180" s="1796"/>
      <c r="BN180" s="1796"/>
      <c r="BO180" s="1796"/>
      <c r="BP180" s="1796"/>
      <c r="BQ180" s="1903"/>
      <c r="BR180" s="1903"/>
      <c r="BS180" s="1903"/>
      <c r="BT180" s="1903"/>
      <c r="BU180" s="1903"/>
      <c r="BV180" s="1903"/>
      <c r="BW180" s="1903"/>
      <c r="BX180" s="1886">
        <f t="shared" si="102"/>
        <v>0</v>
      </c>
      <c r="BY180" s="639"/>
      <c r="BZ180" s="637"/>
    </row>
    <row r="181" spans="1:78" ht="12.75" hidden="1" customHeight="1">
      <c r="A181" s="2194"/>
      <c r="B181" s="2170"/>
      <c r="C181" s="446"/>
      <c r="D181" s="538"/>
      <c r="E181" s="538"/>
      <c r="F181" s="538"/>
      <c r="G181" s="538"/>
      <c r="H181" s="538"/>
      <c r="I181" s="538"/>
      <c r="J181" s="426"/>
      <c r="K181" s="538">
        <f t="shared" si="98"/>
        <v>0</v>
      </c>
      <c r="L181" s="535"/>
      <c r="M181" s="427"/>
      <c r="N181" s="535"/>
      <c r="O181" s="535"/>
      <c r="P181" s="427"/>
      <c r="Q181" s="539"/>
      <c r="R181" s="427"/>
      <c r="S181" s="427">
        <f t="shared" si="99"/>
        <v>0</v>
      </c>
      <c r="T181" s="781"/>
      <c r="U181" s="815"/>
      <c r="V181" s="815"/>
      <c r="W181" s="815"/>
      <c r="X181" s="815"/>
      <c r="Y181" s="815"/>
      <c r="Z181" s="815"/>
      <c r="AA181" s="781"/>
      <c r="AB181" s="781"/>
      <c r="AC181" s="815"/>
      <c r="AD181" s="815">
        <f t="shared" si="96"/>
        <v>0</v>
      </c>
      <c r="AE181" s="705"/>
      <c r="AF181" s="705"/>
      <c r="AG181" s="700"/>
      <c r="AH181" s="547"/>
      <c r="AI181" s="547"/>
      <c r="AJ181" s="547"/>
      <c r="AK181" s="547"/>
      <c r="AL181" s="547"/>
      <c r="AM181" s="482"/>
      <c r="AN181" s="683">
        <f t="shared" si="100"/>
        <v>0</v>
      </c>
      <c r="AO181" s="700"/>
      <c r="AP181" s="547"/>
      <c r="AQ181" s="547"/>
      <c r="AR181" s="547"/>
      <c r="AS181" s="547"/>
      <c r="AT181" s="547"/>
      <c r="AU181" s="482"/>
      <c r="AV181" s="683">
        <f t="shared" si="101"/>
        <v>0</v>
      </c>
      <c r="AW181" s="867"/>
      <c r="AX181" s="1162"/>
      <c r="AY181" s="1162"/>
      <c r="AZ181" s="873"/>
      <c r="BA181" s="873"/>
      <c r="BB181" s="873"/>
      <c r="BC181" s="873"/>
      <c r="BD181" s="873"/>
      <c r="BE181" s="873"/>
      <c r="BF181" s="873"/>
      <c r="BG181" s="873"/>
      <c r="BH181" s="1258">
        <f t="shared" si="97"/>
        <v>0</v>
      </c>
      <c r="BI181" s="1796"/>
      <c r="BJ181" s="1796"/>
      <c r="BK181" s="1796"/>
      <c r="BL181" s="1796"/>
      <c r="BM181" s="1796"/>
      <c r="BN181" s="1796"/>
      <c r="BO181" s="1796"/>
      <c r="BP181" s="1796"/>
      <c r="BQ181" s="1903"/>
      <c r="BR181" s="1903"/>
      <c r="BS181" s="1903"/>
      <c r="BT181" s="1903"/>
      <c r="BU181" s="1903"/>
      <c r="BV181" s="1903"/>
      <c r="BW181" s="1903"/>
      <c r="BX181" s="1886">
        <f t="shared" si="102"/>
        <v>0</v>
      </c>
      <c r="BY181" s="639"/>
      <c r="BZ181" s="637"/>
    </row>
    <row r="182" spans="1:78" ht="12.75" hidden="1" customHeight="1">
      <c r="A182" s="2194"/>
      <c r="B182" s="1874"/>
      <c r="C182" s="357"/>
      <c r="D182" s="531"/>
      <c r="E182" s="426"/>
      <c r="F182" s="426"/>
      <c r="G182" s="426"/>
      <c r="H182" s="426"/>
      <c r="I182" s="538"/>
      <c r="J182" s="426"/>
      <c r="K182" s="538">
        <f t="shared" si="98"/>
        <v>0</v>
      </c>
      <c r="L182" s="535"/>
      <c r="M182" s="427"/>
      <c r="N182" s="427"/>
      <c r="O182" s="427"/>
      <c r="P182" s="427"/>
      <c r="Q182" s="539"/>
      <c r="R182" s="427"/>
      <c r="S182" s="427">
        <f t="shared" si="99"/>
        <v>0</v>
      </c>
      <c r="T182" s="806"/>
      <c r="U182" s="806"/>
      <c r="V182" s="791"/>
      <c r="W182" s="806"/>
      <c r="X182" s="806"/>
      <c r="Y182" s="781"/>
      <c r="Z182" s="812"/>
      <c r="AA182" s="781"/>
      <c r="AB182" s="781"/>
      <c r="AC182" s="815"/>
      <c r="AD182" s="815">
        <f t="shared" si="96"/>
        <v>0</v>
      </c>
      <c r="AE182" s="705"/>
      <c r="AF182" s="705"/>
      <c r="AG182" s="700"/>
      <c r="AH182" s="548"/>
      <c r="AI182" s="482"/>
      <c r="AJ182" s="482"/>
      <c r="AK182" s="482"/>
      <c r="AL182" s="482"/>
      <c r="AM182" s="482"/>
      <c r="AN182" s="482">
        <f t="shared" si="100"/>
        <v>0</v>
      </c>
      <c r="AO182" s="693"/>
      <c r="AP182" s="482"/>
      <c r="AQ182" s="482"/>
      <c r="AR182" s="482"/>
      <c r="AS182" s="482"/>
      <c r="AT182" s="482"/>
      <c r="AU182" s="482"/>
      <c r="AV182" s="482">
        <f t="shared" si="101"/>
        <v>0</v>
      </c>
      <c r="AW182" s="874"/>
      <c r="AX182" s="874"/>
      <c r="AY182" s="874"/>
      <c r="AZ182" s="853"/>
      <c r="BA182" s="853"/>
      <c r="BB182" s="853"/>
      <c r="BC182" s="853"/>
      <c r="BD182" s="853"/>
      <c r="BE182" s="853"/>
      <c r="BF182" s="853"/>
      <c r="BG182" s="853"/>
      <c r="BH182" s="1249">
        <f t="shared" si="97"/>
        <v>0</v>
      </c>
      <c r="BI182" s="1796"/>
      <c r="BJ182" s="1796"/>
      <c r="BK182" s="1796"/>
      <c r="BL182" s="1796"/>
      <c r="BM182" s="1796"/>
      <c r="BN182" s="1796"/>
      <c r="BO182" s="1796"/>
      <c r="BP182" s="1796"/>
      <c r="BQ182" s="1903"/>
      <c r="BR182" s="1903"/>
      <c r="BS182" s="1903"/>
      <c r="BT182" s="1903"/>
      <c r="BU182" s="1903"/>
      <c r="BV182" s="1903"/>
      <c r="BW182" s="1903"/>
      <c r="BX182" s="1886">
        <f t="shared" si="102"/>
        <v>0</v>
      </c>
      <c r="BY182" s="639"/>
      <c r="BZ182" s="637"/>
    </row>
    <row r="183" spans="1:78" ht="12.75" hidden="1" customHeight="1">
      <c r="A183" s="2178"/>
      <c r="B183" s="1874"/>
      <c r="C183" s="357"/>
      <c r="D183" s="515"/>
      <c r="E183" s="426"/>
      <c r="F183" s="426"/>
      <c r="G183" s="426"/>
      <c r="H183" s="426"/>
      <c r="I183" s="426"/>
      <c r="J183" s="426"/>
      <c r="K183" s="426">
        <f t="shared" si="98"/>
        <v>0</v>
      </c>
      <c r="L183" s="516"/>
      <c r="M183" s="427"/>
      <c r="N183" s="427"/>
      <c r="O183" s="427"/>
      <c r="P183" s="427"/>
      <c r="Q183" s="427"/>
      <c r="R183" s="427"/>
      <c r="S183" s="427">
        <f t="shared" si="99"/>
        <v>0</v>
      </c>
      <c r="T183" s="806"/>
      <c r="U183" s="806"/>
      <c r="V183" s="791"/>
      <c r="W183" s="806"/>
      <c r="X183" s="806"/>
      <c r="Y183" s="781"/>
      <c r="Z183" s="812"/>
      <c r="AA183" s="781"/>
      <c r="AB183" s="781"/>
      <c r="AC183" s="781"/>
      <c r="AD183" s="781">
        <f t="shared" si="96"/>
        <v>0</v>
      </c>
      <c r="AE183" s="674"/>
      <c r="AF183" s="674"/>
      <c r="AG183" s="693"/>
      <c r="AH183" s="482"/>
      <c r="AI183" s="482"/>
      <c r="AJ183" s="482"/>
      <c r="AK183" s="482"/>
      <c r="AL183" s="482"/>
      <c r="AM183" s="482"/>
      <c r="AN183" s="482">
        <f t="shared" si="100"/>
        <v>0</v>
      </c>
      <c r="AO183" s="693"/>
      <c r="AP183" s="482"/>
      <c r="AQ183" s="482"/>
      <c r="AR183" s="482"/>
      <c r="AS183" s="482"/>
      <c r="AT183" s="482"/>
      <c r="AU183" s="482"/>
      <c r="AV183" s="482">
        <f t="shared" si="101"/>
        <v>0</v>
      </c>
      <c r="AW183" s="874"/>
      <c r="AX183" s="874"/>
      <c r="AY183" s="874"/>
      <c r="AZ183" s="853"/>
      <c r="BA183" s="853"/>
      <c r="BB183" s="853"/>
      <c r="BC183" s="853"/>
      <c r="BD183" s="853"/>
      <c r="BE183" s="853"/>
      <c r="BF183" s="853"/>
      <c r="BG183" s="853"/>
      <c r="BH183" s="1249">
        <f t="shared" si="97"/>
        <v>0</v>
      </c>
      <c r="BI183" s="1796"/>
      <c r="BJ183" s="1796"/>
      <c r="BK183" s="1796"/>
      <c r="BL183" s="1796"/>
      <c r="BM183" s="1796"/>
      <c r="BN183" s="1796"/>
      <c r="BO183" s="1796"/>
      <c r="BP183" s="1796"/>
      <c r="BQ183" s="1903"/>
      <c r="BR183" s="1903"/>
      <c r="BS183" s="1903"/>
      <c r="BT183" s="1903"/>
      <c r="BU183" s="1903"/>
      <c r="BV183" s="1903"/>
      <c r="BW183" s="1903"/>
      <c r="BX183" s="1886">
        <f t="shared" si="102"/>
        <v>0</v>
      </c>
      <c r="BY183" s="639"/>
      <c r="BZ183" s="637"/>
    </row>
    <row r="184" spans="1:78" ht="12.75" hidden="1" customHeight="1">
      <c r="A184" s="2181"/>
      <c r="B184" s="2167"/>
      <c r="C184" s="373"/>
      <c r="D184" s="523"/>
      <c r="E184" s="476"/>
      <c r="F184" s="476"/>
      <c r="G184" s="476"/>
      <c r="H184" s="476"/>
      <c r="I184" s="488"/>
      <c r="J184" s="476"/>
      <c r="K184" s="476">
        <f t="shared" si="98"/>
        <v>0</v>
      </c>
      <c r="L184" s="542"/>
      <c r="M184" s="478"/>
      <c r="N184" s="478"/>
      <c r="O184" s="478"/>
      <c r="P184" s="478"/>
      <c r="Q184" s="543"/>
      <c r="R184" s="478"/>
      <c r="S184" s="543">
        <f t="shared" si="99"/>
        <v>0</v>
      </c>
      <c r="T184" s="806"/>
      <c r="U184" s="806"/>
      <c r="V184" s="791"/>
      <c r="W184" s="806"/>
      <c r="X184" s="806"/>
      <c r="Y184" s="781"/>
      <c r="Z184" s="812"/>
      <c r="AA184" s="781"/>
      <c r="AB184" s="796"/>
      <c r="AC184" s="796"/>
      <c r="AD184" s="796">
        <f t="shared" si="96"/>
        <v>0</v>
      </c>
      <c r="AE184" s="677"/>
      <c r="AF184" s="677"/>
      <c r="AG184" s="697"/>
      <c r="AH184" s="548"/>
      <c r="AI184" s="548"/>
      <c r="AJ184" s="548"/>
      <c r="AK184" s="548"/>
      <c r="AL184" s="547"/>
      <c r="AM184" s="548"/>
      <c r="AN184" s="548">
        <f t="shared" si="100"/>
        <v>0</v>
      </c>
      <c r="AO184" s="697"/>
      <c r="AP184" s="548"/>
      <c r="AQ184" s="548"/>
      <c r="AR184" s="548"/>
      <c r="AS184" s="548"/>
      <c r="AT184" s="547"/>
      <c r="AU184" s="548"/>
      <c r="AV184" s="548">
        <f t="shared" si="101"/>
        <v>0</v>
      </c>
      <c r="AW184" s="875"/>
      <c r="AX184" s="875"/>
      <c r="AY184" s="875"/>
      <c r="AZ184" s="859"/>
      <c r="BA184" s="859"/>
      <c r="BB184" s="859"/>
      <c r="BC184" s="859"/>
      <c r="BD184" s="859"/>
      <c r="BE184" s="859"/>
      <c r="BF184" s="873"/>
      <c r="BG184" s="873"/>
      <c r="BH184" s="1258">
        <f t="shared" si="97"/>
        <v>0</v>
      </c>
      <c r="BI184" s="1796"/>
      <c r="BJ184" s="1796"/>
      <c r="BK184" s="1796"/>
      <c r="BL184" s="1796"/>
      <c r="BM184" s="1796"/>
      <c r="BN184" s="1796"/>
      <c r="BO184" s="1796"/>
      <c r="BP184" s="1796"/>
      <c r="BQ184" s="1903"/>
      <c r="BR184" s="1903"/>
      <c r="BS184" s="1903"/>
      <c r="BT184" s="1903"/>
      <c r="BU184" s="1903"/>
      <c r="BV184" s="1903"/>
      <c r="BW184" s="1903"/>
      <c r="BX184" s="1886">
        <f t="shared" si="102"/>
        <v>0</v>
      </c>
      <c r="BY184" s="639"/>
      <c r="BZ184" s="637"/>
    </row>
    <row r="185" spans="1:78" ht="19.5" customHeight="1">
      <c r="A185" s="746"/>
      <c r="B185" s="1006" t="s">
        <v>527</v>
      </c>
      <c r="C185" s="340" t="s">
        <v>544</v>
      </c>
      <c r="D185" s="744">
        <v>0</v>
      </c>
      <c r="E185" s="744">
        <v>0</v>
      </c>
      <c r="F185" s="744">
        <v>0</v>
      </c>
      <c r="G185" s="744">
        <v>0</v>
      </c>
      <c r="H185" s="744">
        <v>0</v>
      </c>
      <c r="I185" s="744">
        <v>0</v>
      </c>
      <c r="J185" s="744">
        <v>0</v>
      </c>
      <c r="K185" s="744">
        <f t="shared" si="98"/>
        <v>0</v>
      </c>
      <c r="L185" s="744">
        <f t="shared" ref="L185:R185" si="127">SUM(L186:L195)</f>
        <v>0</v>
      </c>
      <c r="M185" s="744">
        <f t="shared" si="127"/>
        <v>0</v>
      </c>
      <c r="N185" s="744">
        <f t="shared" si="127"/>
        <v>5634</v>
      </c>
      <c r="O185" s="744">
        <f t="shared" si="127"/>
        <v>0</v>
      </c>
      <c r="P185" s="744">
        <f t="shared" si="127"/>
        <v>0</v>
      </c>
      <c r="Q185" s="744">
        <f t="shared" si="127"/>
        <v>0</v>
      </c>
      <c r="R185" s="744">
        <f t="shared" si="127"/>
        <v>0</v>
      </c>
      <c r="S185" s="744">
        <f t="shared" si="99"/>
        <v>5634</v>
      </c>
      <c r="T185" s="744">
        <f t="shared" ref="T185:AB185" si="128">SUM(T186:T195)</f>
        <v>0</v>
      </c>
      <c r="U185" s="744"/>
      <c r="V185" s="744">
        <f t="shared" si="128"/>
        <v>0</v>
      </c>
      <c r="W185" s="744">
        <f t="shared" si="128"/>
        <v>7423.5</v>
      </c>
      <c r="X185" s="744"/>
      <c r="Y185" s="744">
        <f t="shared" si="128"/>
        <v>0</v>
      </c>
      <c r="Z185" s="744">
        <f t="shared" si="128"/>
        <v>0</v>
      </c>
      <c r="AA185" s="744">
        <f t="shared" si="128"/>
        <v>0</v>
      </c>
      <c r="AB185" s="744">
        <f t="shared" si="128"/>
        <v>0</v>
      </c>
      <c r="AC185" s="744"/>
      <c r="AD185" s="744">
        <f t="shared" si="96"/>
        <v>7423.5</v>
      </c>
      <c r="AE185" s="746"/>
      <c r="AF185" s="746"/>
      <c r="AG185" s="744">
        <v>0</v>
      </c>
      <c r="AH185" s="744">
        <v>2.1</v>
      </c>
      <c r="AI185" s="744">
        <v>29904.1</v>
      </c>
      <c r="AJ185" s="744">
        <v>50000</v>
      </c>
      <c r="AK185" s="744">
        <v>0</v>
      </c>
      <c r="AL185" s="744">
        <v>0</v>
      </c>
      <c r="AM185" s="744">
        <v>0</v>
      </c>
      <c r="AN185" s="744">
        <f t="shared" si="100"/>
        <v>79904.100000000006</v>
      </c>
      <c r="AO185" s="744">
        <f t="shared" ref="AO185:AU185" si="129">SUM(AO186:AO195)</f>
        <v>0</v>
      </c>
      <c r="AP185" s="744">
        <f t="shared" si="129"/>
        <v>0</v>
      </c>
      <c r="AQ185" s="744">
        <f t="shared" si="129"/>
        <v>0</v>
      </c>
      <c r="AR185" s="744">
        <f t="shared" si="129"/>
        <v>0</v>
      </c>
      <c r="AS185" s="744">
        <f t="shared" si="129"/>
        <v>0</v>
      </c>
      <c r="AT185" s="744">
        <f t="shared" si="129"/>
        <v>0</v>
      </c>
      <c r="AU185" s="744">
        <f t="shared" si="129"/>
        <v>0</v>
      </c>
      <c r="AV185" s="744">
        <f t="shared" si="101"/>
        <v>0</v>
      </c>
      <c r="AW185" s="744">
        <f t="shared" ref="AW185:BG185" si="130">SUM(AW186:AW195)</f>
        <v>0</v>
      </c>
      <c r="AX185" s="744"/>
      <c r="AY185" s="744"/>
      <c r="AZ185" s="744">
        <f t="shared" si="130"/>
        <v>2.1</v>
      </c>
      <c r="BA185" s="744"/>
      <c r="BB185" s="744">
        <f t="shared" si="130"/>
        <v>4986.9000000000005</v>
      </c>
      <c r="BC185" s="744"/>
      <c r="BD185" s="744">
        <f t="shared" si="130"/>
        <v>17923.8</v>
      </c>
      <c r="BE185" s="744">
        <f t="shared" si="130"/>
        <v>0</v>
      </c>
      <c r="BF185" s="744">
        <f t="shared" si="130"/>
        <v>0</v>
      </c>
      <c r="BG185" s="744">
        <f t="shared" si="130"/>
        <v>0</v>
      </c>
      <c r="BH185" s="1238">
        <f t="shared" si="97"/>
        <v>22910.7</v>
      </c>
      <c r="BI185" s="744"/>
      <c r="BJ185" s="744"/>
      <c r="BK185" s="744"/>
      <c r="BL185" s="744">
        <f>BL188</f>
        <v>0</v>
      </c>
      <c r="BM185" s="744">
        <f>BM188</f>
        <v>0</v>
      </c>
      <c r="BN185" s="744">
        <f>BN188</f>
        <v>0</v>
      </c>
      <c r="BO185" s="744">
        <f>BO188</f>
        <v>0</v>
      </c>
      <c r="BP185" s="744">
        <f>BP188</f>
        <v>0</v>
      </c>
      <c r="BQ185" s="744"/>
      <c r="BR185" s="744"/>
      <c r="BS185" s="744"/>
      <c r="BT185" s="744"/>
      <c r="BU185" s="744"/>
      <c r="BV185" s="744"/>
      <c r="BW185" s="744"/>
      <c r="BX185" s="744">
        <f t="shared" si="102"/>
        <v>0</v>
      </c>
      <c r="BY185" s="747"/>
      <c r="BZ185" s="637"/>
    </row>
    <row r="186" spans="1:78" ht="36">
      <c r="A186" s="2198">
        <v>2</v>
      </c>
      <c r="B186" s="496" t="s">
        <v>529</v>
      </c>
      <c r="C186" s="394" t="s">
        <v>545</v>
      </c>
      <c r="D186" s="404">
        <v>0</v>
      </c>
      <c r="E186" s="497">
        <v>0</v>
      </c>
      <c r="F186" s="497">
        <v>0</v>
      </c>
      <c r="G186" s="497">
        <v>0</v>
      </c>
      <c r="H186" s="497">
        <v>0</v>
      </c>
      <c r="I186" s="497">
        <v>0</v>
      </c>
      <c r="J186" s="350">
        <v>0</v>
      </c>
      <c r="K186" s="350">
        <f t="shared" si="98"/>
        <v>0</v>
      </c>
      <c r="L186" s="407"/>
      <c r="M186" s="501"/>
      <c r="N186" s="501"/>
      <c r="O186" s="501"/>
      <c r="P186" s="501"/>
      <c r="Q186" s="501"/>
      <c r="R186" s="409"/>
      <c r="S186" s="409">
        <f t="shared" si="99"/>
        <v>0</v>
      </c>
      <c r="T186" s="811">
        <f>D186+L186</f>
        <v>0</v>
      </c>
      <c r="U186" s="811"/>
      <c r="V186" s="811">
        <f t="shared" ref="V186:W188" si="131">E186+M186</f>
        <v>0</v>
      </c>
      <c r="W186" s="811">
        <v>120</v>
      </c>
      <c r="X186" s="811"/>
      <c r="Y186" s="811">
        <f t="shared" ref="Y186:AB188" si="132">G186+O186</f>
        <v>0</v>
      </c>
      <c r="Z186" s="812">
        <f t="shared" si="132"/>
        <v>0</v>
      </c>
      <c r="AA186" s="781">
        <f t="shared" si="132"/>
        <v>0</v>
      </c>
      <c r="AB186" s="813">
        <f t="shared" si="132"/>
        <v>0</v>
      </c>
      <c r="AC186" s="813"/>
      <c r="AD186" s="813">
        <f t="shared" si="96"/>
        <v>120</v>
      </c>
      <c r="AE186" s="708"/>
      <c r="AF186" s="708"/>
      <c r="AG186" s="520">
        <v>0</v>
      </c>
      <c r="AH186" s="682">
        <v>2.1</v>
      </c>
      <c r="AI186" s="682">
        <v>29904.1</v>
      </c>
      <c r="AJ186" s="682">
        <v>50000</v>
      </c>
      <c r="AK186" s="682">
        <v>0</v>
      </c>
      <c r="AL186" s="682">
        <v>0</v>
      </c>
      <c r="AM186" s="444">
        <v>0</v>
      </c>
      <c r="AN186" s="444">
        <f t="shared" si="100"/>
        <v>79904.100000000006</v>
      </c>
      <c r="AO186" s="520"/>
      <c r="AP186" s="682"/>
      <c r="AQ186" s="682"/>
      <c r="AR186" s="682"/>
      <c r="AS186" s="682"/>
      <c r="AT186" s="682"/>
      <c r="AU186" s="444"/>
      <c r="AV186" s="444">
        <f t="shared" si="101"/>
        <v>0</v>
      </c>
      <c r="AW186" s="872">
        <f>AG186+AO186</f>
        <v>0</v>
      </c>
      <c r="AX186" s="872"/>
      <c r="AY186" s="872"/>
      <c r="AZ186" s="862">
        <f>AH186+AP186</f>
        <v>2.1</v>
      </c>
      <c r="BA186" s="862"/>
      <c r="BB186" s="862">
        <v>199.6</v>
      </c>
      <c r="BC186" s="862"/>
      <c r="BD186" s="862">
        <v>17923.8</v>
      </c>
      <c r="BE186" s="862">
        <f>AK186+AS186</f>
        <v>0</v>
      </c>
      <c r="BF186" s="862">
        <f>AL186+AT186</f>
        <v>0</v>
      </c>
      <c r="BG186" s="862">
        <f>AM186+AU186</f>
        <v>0</v>
      </c>
      <c r="BH186" s="1259">
        <f t="shared" si="97"/>
        <v>18123.399999999998</v>
      </c>
      <c r="BI186" s="1796"/>
      <c r="BJ186" s="1796"/>
      <c r="BK186" s="1796"/>
      <c r="BL186" s="1796"/>
      <c r="BM186" s="1796"/>
      <c r="BN186" s="1796"/>
      <c r="BO186" s="1796"/>
      <c r="BP186" s="1796"/>
      <c r="BQ186" s="1903"/>
      <c r="BR186" s="1903"/>
      <c r="BS186" s="1903"/>
      <c r="BT186" s="1903"/>
      <c r="BU186" s="1903"/>
      <c r="BV186" s="1903"/>
      <c r="BW186" s="1903"/>
      <c r="BX186" s="1886">
        <f t="shared" si="102"/>
        <v>0</v>
      </c>
      <c r="BY186" s="751" t="s">
        <v>97</v>
      </c>
      <c r="BZ186" s="637"/>
    </row>
    <row r="187" spans="1:78" ht="36" hidden="1">
      <c r="A187" s="2171"/>
      <c r="B187" s="1874" t="s">
        <v>662</v>
      </c>
      <c r="C187" s="357" t="s">
        <v>401</v>
      </c>
      <c r="D187" s="413"/>
      <c r="E187" s="426"/>
      <c r="F187" s="426"/>
      <c r="G187" s="426"/>
      <c r="H187" s="426"/>
      <c r="I187" s="426"/>
      <c r="J187" s="363"/>
      <c r="K187" s="363">
        <f t="shared" si="98"/>
        <v>0</v>
      </c>
      <c r="L187" s="416"/>
      <c r="M187" s="427"/>
      <c r="N187" s="427"/>
      <c r="O187" s="427"/>
      <c r="P187" s="427"/>
      <c r="Q187" s="427"/>
      <c r="R187" s="370"/>
      <c r="S187" s="370">
        <f t="shared" si="99"/>
        <v>0</v>
      </c>
      <c r="T187" s="806">
        <f>D187+L187</f>
        <v>0</v>
      </c>
      <c r="U187" s="806"/>
      <c r="V187" s="781">
        <f t="shared" si="131"/>
        <v>0</v>
      </c>
      <c r="W187" s="806">
        <v>1669.5</v>
      </c>
      <c r="X187" s="806"/>
      <c r="Y187" s="781">
        <f t="shared" si="132"/>
        <v>0</v>
      </c>
      <c r="Z187" s="812">
        <f t="shared" si="132"/>
        <v>0</v>
      </c>
      <c r="AA187" s="781">
        <f t="shared" si="132"/>
        <v>0</v>
      </c>
      <c r="AB187" s="768">
        <f t="shared" si="132"/>
        <v>0</v>
      </c>
      <c r="AC187" s="768"/>
      <c r="AD187" s="768">
        <f t="shared" si="96"/>
        <v>1669.5</v>
      </c>
      <c r="AE187" s="667"/>
      <c r="AF187" s="667"/>
      <c r="AG187" s="468"/>
      <c r="AH187" s="482"/>
      <c r="AI187" s="482"/>
      <c r="AJ187" s="482"/>
      <c r="AK187" s="482"/>
      <c r="AL187" s="482"/>
      <c r="AM187" s="452"/>
      <c r="AN187" s="452">
        <f t="shared" si="100"/>
        <v>0</v>
      </c>
      <c r="AO187" s="468"/>
      <c r="AP187" s="482"/>
      <c r="AQ187" s="482"/>
      <c r="AR187" s="482"/>
      <c r="AS187" s="482"/>
      <c r="AT187" s="482"/>
      <c r="AU187" s="452"/>
      <c r="AV187" s="452">
        <f t="shared" si="101"/>
        <v>0</v>
      </c>
      <c r="AW187" s="874"/>
      <c r="AX187" s="874"/>
      <c r="AY187" s="874"/>
      <c r="AZ187" s="853"/>
      <c r="BA187" s="853"/>
      <c r="BB187" s="853"/>
      <c r="BC187" s="853"/>
      <c r="BD187" s="853"/>
      <c r="BE187" s="853"/>
      <c r="BF187" s="853"/>
      <c r="BG187" s="853"/>
      <c r="BH187" s="1249">
        <f t="shared" si="97"/>
        <v>0</v>
      </c>
      <c r="BI187" s="1796"/>
      <c r="BJ187" s="1796"/>
      <c r="BK187" s="1796"/>
      <c r="BL187" s="1796"/>
      <c r="BM187" s="1796"/>
      <c r="BN187" s="1796"/>
      <c r="BO187" s="1796"/>
      <c r="BP187" s="1796"/>
      <c r="BQ187" s="1903"/>
      <c r="BR187" s="1903"/>
      <c r="BS187" s="1903"/>
      <c r="BT187" s="1903"/>
      <c r="BU187" s="1903"/>
      <c r="BV187" s="1903"/>
      <c r="BW187" s="1903"/>
      <c r="BX187" s="1886">
        <f t="shared" si="102"/>
        <v>0</v>
      </c>
      <c r="BY187" s="751" t="s">
        <v>312</v>
      </c>
      <c r="BZ187" s="637"/>
    </row>
    <row r="188" spans="1:78" ht="36">
      <c r="A188" s="2171"/>
      <c r="B188" s="496" t="s">
        <v>669</v>
      </c>
      <c r="C188" s="357" t="s">
        <v>546</v>
      </c>
      <c r="D188" s="413"/>
      <c r="E188" s="426"/>
      <c r="F188" s="426"/>
      <c r="G188" s="426"/>
      <c r="H188" s="426"/>
      <c r="I188" s="426"/>
      <c r="J188" s="363"/>
      <c r="K188" s="363">
        <f t="shared" si="98"/>
        <v>0</v>
      </c>
      <c r="L188" s="416"/>
      <c r="M188" s="427"/>
      <c r="N188" s="550">
        <v>5634</v>
      </c>
      <c r="O188" s="427"/>
      <c r="P188" s="427"/>
      <c r="Q188" s="427"/>
      <c r="R188" s="370"/>
      <c r="S188" s="370">
        <f t="shared" si="99"/>
        <v>5634</v>
      </c>
      <c r="T188" s="806">
        <f>D188+L188</f>
        <v>0</v>
      </c>
      <c r="U188" s="806"/>
      <c r="V188" s="781">
        <f t="shared" si="131"/>
        <v>0</v>
      </c>
      <c r="W188" s="768">
        <f t="shared" si="131"/>
        <v>5634</v>
      </c>
      <c r="X188" s="768"/>
      <c r="Y188" s="781">
        <f t="shared" si="132"/>
        <v>0</v>
      </c>
      <c r="Z188" s="812">
        <f t="shared" si="132"/>
        <v>0</v>
      </c>
      <c r="AA188" s="781">
        <f t="shared" si="132"/>
        <v>0</v>
      </c>
      <c r="AB188" s="768">
        <f t="shared" si="132"/>
        <v>0</v>
      </c>
      <c r="AC188" s="768"/>
      <c r="AD188" s="768">
        <f t="shared" si="96"/>
        <v>5634</v>
      </c>
      <c r="AE188" s="667"/>
      <c r="AF188" s="667"/>
      <c r="AG188" s="468"/>
      <c r="AH188" s="482"/>
      <c r="AI188" s="482"/>
      <c r="AJ188" s="482"/>
      <c r="AK188" s="482"/>
      <c r="AL188" s="482"/>
      <c r="AM188" s="452"/>
      <c r="AN188" s="452">
        <f t="shared" si="100"/>
        <v>0</v>
      </c>
      <c r="AO188" s="468"/>
      <c r="AP188" s="482"/>
      <c r="AQ188" s="482"/>
      <c r="AR188" s="482"/>
      <c r="AS188" s="482"/>
      <c r="AT188" s="482"/>
      <c r="AU188" s="452"/>
      <c r="AV188" s="452">
        <f t="shared" si="101"/>
        <v>0</v>
      </c>
      <c r="AW188" s="874"/>
      <c r="AX188" s="874"/>
      <c r="AY188" s="874"/>
      <c r="AZ188" s="853"/>
      <c r="BA188" s="853"/>
      <c r="BB188" s="853">
        <v>4787.3</v>
      </c>
      <c r="BC188" s="853"/>
      <c r="BD188" s="853"/>
      <c r="BE188" s="853"/>
      <c r="BF188" s="853"/>
      <c r="BG188" s="853"/>
      <c r="BH188" s="1249">
        <f t="shared" si="97"/>
        <v>4787.3</v>
      </c>
      <c r="BI188" s="1796"/>
      <c r="BJ188" s="1796"/>
      <c r="BK188" s="1796"/>
      <c r="BL188" s="1796">
        <v>0</v>
      </c>
      <c r="BM188" s="1796"/>
      <c r="BN188" s="1796"/>
      <c r="BO188" s="1796"/>
      <c r="BP188" s="1796">
        <f>BL188</f>
        <v>0</v>
      </c>
      <c r="BQ188" s="1903"/>
      <c r="BR188" s="1903"/>
      <c r="BS188" s="1903"/>
      <c r="BT188" s="1903"/>
      <c r="BU188" s="1903"/>
      <c r="BV188" s="1903"/>
      <c r="BW188" s="1903"/>
      <c r="BX188" s="1886">
        <f t="shared" si="102"/>
        <v>0</v>
      </c>
      <c r="BY188" s="751" t="s">
        <v>459</v>
      </c>
      <c r="BZ188" s="637"/>
    </row>
    <row r="189" spans="1:78" ht="12.75" hidden="1" customHeight="1">
      <c r="A189" s="2171"/>
      <c r="B189" s="1874"/>
      <c r="C189" s="357"/>
      <c r="D189" s="413"/>
      <c r="E189" s="426"/>
      <c r="F189" s="426"/>
      <c r="G189" s="426"/>
      <c r="H189" s="426"/>
      <c r="I189" s="426"/>
      <c r="J189" s="363"/>
      <c r="K189" s="363">
        <f t="shared" si="98"/>
        <v>0</v>
      </c>
      <c r="L189" s="416"/>
      <c r="M189" s="427"/>
      <c r="N189" s="427"/>
      <c r="O189" s="427"/>
      <c r="P189" s="427"/>
      <c r="Q189" s="427"/>
      <c r="R189" s="370"/>
      <c r="S189" s="370">
        <f t="shared" si="99"/>
        <v>0</v>
      </c>
      <c r="T189" s="806"/>
      <c r="U189" s="806"/>
      <c r="V189" s="781"/>
      <c r="W189" s="806"/>
      <c r="X189" s="806"/>
      <c r="Y189" s="781"/>
      <c r="Z189" s="812"/>
      <c r="AA189" s="781"/>
      <c r="AB189" s="768"/>
      <c r="AC189" s="768"/>
      <c r="AD189" s="768">
        <f t="shared" si="96"/>
        <v>0</v>
      </c>
      <c r="AE189" s="667"/>
      <c r="AF189" s="667"/>
      <c r="AG189" s="468"/>
      <c r="AH189" s="482"/>
      <c r="AI189" s="482"/>
      <c r="AJ189" s="482"/>
      <c r="AK189" s="482"/>
      <c r="AL189" s="482"/>
      <c r="AM189" s="452"/>
      <c r="AN189" s="452">
        <f t="shared" si="100"/>
        <v>0</v>
      </c>
      <c r="AO189" s="468"/>
      <c r="AP189" s="482"/>
      <c r="AQ189" s="482"/>
      <c r="AR189" s="482"/>
      <c r="AS189" s="482"/>
      <c r="AT189" s="482"/>
      <c r="AU189" s="452"/>
      <c r="AV189" s="452">
        <f t="shared" si="101"/>
        <v>0</v>
      </c>
      <c r="AW189" s="874"/>
      <c r="AX189" s="874"/>
      <c r="AY189" s="874"/>
      <c r="AZ189" s="853"/>
      <c r="BA189" s="853"/>
      <c r="BB189" s="853"/>
      <c r="BC189" s="853"/>
      <c r="BD189" s="853"/>
      <c r="BE189" s="853"/>
      <c r="BF189" s="853"/>
      <c r="BG189" s="853"/>
      <c r="BH189" s="1249">
        <f t="shared" si="97"/>
        <v>0</v>
      </c>
      <c r="BI189" s="1796"/>
      <c r="BJ189" s="1796"/>
      <c r="BK189" s="1796"/>
      <c r="BL189" s="1796"/>
      <c r="BM189" s="1796"/>
      <c r="BN189" s="1796"/>
      <c r="BO189" s="1796"/>
      <c r="BP189" s="1796"/>
      <c r="BQ189" s="1903"/>
      <c r="BR189" s="1903"/>
      <c r="BS189" s="1903"/>
      <c r="BT189" s="1903"/>
      <c r="BU189" s="1903"/>
      <c r="BV189" s="1903"/>
      <c r="BW189" s="1903"/>
      <c r="BX189" s="1886">
        <f t="shared" si="102"/>
        <v>0</v>
      </c>
      <c r="BY189" s="639"/>
      <c r="BZ189" s="637"/>
    </row>
    <row r="190" spans="1:78" ht="12.75" hidden="1" customHeight="1">
      <c r="A190" s="2171"/>
      <c r="B190" s="1874"/>
      <c r="C190" s="357"/>
      <c r="D190" s="413"/>
      <c r="E190" s="426"/>
      <c r="F190" s="426"/>
      <c r="G190" s="426"/>
      <c r="H190" s="426"/>
      <c r="I190" s="426"/>
      <c r="J190" s="363"/>
      <c r="K190" s="363">
        <f t="shared" si="98"/>
        <v>0</v>
      </c>
      <c r="L190" s="416"/>
      <c r="M190" s="427"/>
      <c r="N190" s="427"/>
      <c r="O190" s="427"/>
      <c r="P190" s="427"/>
      <c r="Q190" s="427"/>
      <c r="R190" s="370"/>
      <c r="S190" s="370">
        <f t="shared" si="99"/>
        <v>0</v>
      </c>
      <c r="T190" s="806"/>
      <c r="U190" s="806"/>
      <c r="V190" s="781"/>
      <c r="W190" s="806"/>
      <c r="X190" s="806"/>
      <c r="Y190" s="781"/>
      <c r="Z190" s="812"/>
      <c r="AA190" s="781"/>
      <c r="AB190" s="768"/>
      <c r="AC190" s="768"/>
      <c r="AD190" s="768">
        <f t="shared" si="96"/>
        <v>0</v>
      </c>
      <c r="AE190" s="667"/>
      <c r="AF190" s="667"/>
      <c r="AG190" s="468"/>
      <c r="AH190" s="482"/>
      <c r="AI190" s="482"/>
      <c r="AJ190" s="482"/>
      <c r="AK190" s="482"/>
      <c r="AL190" s="482"/>
      <c r="AM190" s="452"/>
      <c r="AN190" s="452">
        <f t="shared" si="100"/>
        <v>0</v>
      </c>
      <c r="AO190" s="468"/>
      <c r="AP190" s="482"/>
      <c r="AQ190" s="482"/>
      <c r="AR190" s="482"/>
      <c r="AS190" s="482"/>
      <c r="AT190" s="482"/>
      <c r="AU190" s="452"/>
      <c r="AV190" s="452">
        <f t="shared" si="101"/>
        <v>0</v>
      </c>
      <c r="AW190" s="874"/>
      <c r="AX190" s="874"/>
      <c r="AY190" s="874"/>
      <c r="AZ190" s="853"/>
      <c r="BA190" s="853"/>
      <c r="BB190" s="853"/>
      <c r="BC190" s="853"/>
      <c r="BD190" s="853"/>
      <c r="BE190" s="853"/>
      <c r="BF190" s="853"/>
      <c r="BG190" s="853"/>
      <c r="BH190" s="1249">
        <f t="shared" si="97"/>
        <v>0</v>
      </c>
      <c r="BI190" s="1796"/>
      <c r="BJ190" s="1796"/>
      <c r="BK190" s="1796"/>
      <c r="BL190" s="1796"/>
      <c r="BM190" s="1796"/>
      <c r="BN190" s="1796"/>
      <c r="BO190" s="1796"/>
      <c r="BP190" s="1796"/>
      <c r="BQ190" s="1903"/>
      <c r="BR190" s="1903"/>
      <c r="BS190" s="1903"/>
      <c r="BT190" s="1903"/>
      <c r="BU190" s="1903"/>
      <c r="BV190" s="1903"/>
      <c r="BW190" s="1903"/>
      <c r="BX190" s="1886">
        <f t="shared" si="102"/>
        <v>0</v>
      </c>
      <c r="BY190" s="639"/>
      <c r="BZ190" s="637"/>
    </row>
    <row r="191" spans="1:78" ht="12.75" hidden="1" customHeight="1">
      <c r="A191" s="2171"/>
      <c r="B191" s="1874"/>
      <c r="C191" s="357"/>
      <c r="D191" s="413"/>
      <c r="E191" s="426"/>
      <c r="F191" s="426"/>
      <c r="G191" s="426"/>
      <c r="H191" s="426"/>
      <c r="I191" s="426"/>
      <c r="J191" s="363"/>
      <c r="K191" s="363">
        <f t="shared" si="98"/>
        <v>0</v>
      </c>
      <c r="L191" s="416"/>
      <c r="M191" s="427"/>
      <c r="N191" s="427"/>
      <c r="O191" s="427"/>
      <c r="P191" s="427"/>
      <c r="Q191" s="427"/>
      <c r="R191" s="370"/>
      <c r="S191" s="370">
        <f t="shared" si="99"/>
        <v>0</v>
      </c>
      <c r="T191" s="806"/>
      <c r="U191" s="806"/>
      <c r="V191" s="781"/>
      <c r="W191" s="806"/>
      <c r="X191" s="806"/>
      <c r="Y191" s="781"/>
      <c r="Z191" s="812"/>
      <c r="AA191" s="781"/>
      <c r="AB191" s="768"/>
      <c r="AC191" s="768"/>
      <c r="AD191" s="768">
        <f t="shared" si="96"/>
        <v>0</v>
      </c>
      <c r="AE191" s="667"/>
      <c r="AF191" s="667"/>
      <c r="AG191" s="468"/>
      <c r="AH191" s="482"/>
      <c r="AI191" s="482"/>
      <c r="AJ191" s="482"/>
      <c r="AK191" s="482"/>
      <c r="AL191" s="482"/>
      <c r="AM191" s="452"/>
      <c r="AN191" s="452">
        <f t="shared" si="100"/>
        <v>0</v>
      </c>
      <c r="AO191" s="468"/>
      <c r="AP191" s="482"/>
      <c r="AQ191" s="482"/>
      <c r="AR191" s="482"/>
      <c r="AS191" s="482"/>
      <c r="AT191" s="482"/>
      <c r="AU191" s="452"/>
      <c r="AV191" s="452">
        <f t="shared" si="101"/>
        <v>0</v>
      </c>
      <c r="AW191" s="874"/>
      <c r="AX191" s="874"/>
      <c r="AY191" s="874"/>
      <c r="AZ191" s="853"/>
      <c r="BA191" s="853"/>
      <c r="BB191" s="853"/>
      <c r="BC191" s="853"/>
      <c r="BD191" s="853"/>
      <c r="BE191" s="853"/>
      <c r="BF191" s="853"/>
      <c r="BG191" s="853"/>
      <c r="BH191" s="1249">
        <f t="shared" si="97"/>
        <v>0</v>
      </c>
      <c r="BI191" s="1796"/>
      <c r="BJ191" s="1796"/>
      <c r="BK191" s="1796"/>
      <c r="BL191" s="1796"/>
      <c r="BM191" s="1796"/>
      <c r="BN191" s="1796"/>
      <c r="BO191" s="1796"/>
      <c r="BP191" s="1796"/>
      <c r="BQ191" s="1903"/>
      <c r="BR191" s="1903"/>
      <c r="BS191" s="1903"/>
      <c r="BT191" s="1903"/>
      <c r="BU191" s="1903"/>
      <c r="BV191" s="1903"/>
      <c r="BW191" s="1903"/>
      <c r="BX191" s="1886">
        <f t="shared" si="102"/>
        <v>0</v>
      </c>
      <c r="BY191" s="639"/>
      <c r="BZ191" s="637"/>
    </row>
    <row r="192" spans="1:78" ht="12.75" hidden="1" customHeight="1">
      <c r="A192" s="2171"/>
      <c r="B192" s="1874"/>
      <c r="C192" s="357"/>
      <c r="D192" s="413"/>
      <c r="E192" s="426"/>
      <c r="F192" s="426"/>
      <c r="G192" s="426"/>
      <c r="H192" s="426"/>
      <c r="I192" s="426"/>
      <c r="J192" s="363"/>
      <c r="K192" s="363">
        <f t="shared" si="98"/>
        <v>0</v>
      </c>
      <c r="L192" s="416"/>
      <c r="M192" s="427"/>
      <c r="N192" s="427"/>
      <c r="O192" s="427"/>
      <c r="P192" s="427"/>
      <c r="Q192" s="427"/>
      <c r="R192" s="370"/>
      <c r="S192" s="370">
        <f t="shared" si="99"/>
        <v>0</v>
      </c>
      <c r="T192" s="806"/>
      <c r="U192" s="806"/>
      <c r="V192" s="781"/>
      <c r="W192" s="806"/>
      <c r="X192" s="806"/>
      <c r="Y192" s="781"/>
      <c r="Z192" s="812"/>
      <c r="AA192" s="781"/>
      <c r="AB192" s="768"/>
      <c r="AC192" s="768"/>
      <c r="AD192" s="768">
        <f t="shared" si="96"/>
        <v>0</v>
      </c>
      <c r="AE192" s="667"/>
      <c r="AF192" s="667"/>
      <c r="AG192" s="468"/>
      <c r="AH192" s="482"/>
      <c r="AI192" s="482"/>
      <c r="AJ192" s="482"/>
      <c r="AK192" s="482"/>
      <c r="AL192" s="482"/>
      <c r="AM192" s="452"/>
      <c r="AN192" s="452">
        <f t="shared" si="100"/>
        <v>0</v>
      </c>
      <c r="AO192" s="468"/>
      <c r="AP192" s="482"/>
      <c r="AQ192" s="482"/>
      <c r="AR192" s="482"/>
      <c r="AS192" s="482"/>
      <c r="AT192" s="482"/>
      <c r="AU192" s="452"/>
      <c r="AV192" s="452">
        <f t="shared" si="101"/>
        <v>0</v>
      </c>
      <c r="AW192" s="874"/>
      <c r="AX192" s="874"/>
      <c r="AY192" s="874"/>
      <c r="AZ192" s="853"/>
      <c r="BA192" s="853"/>
      <c r="BB192" s="853"/>
      <c r="BC192" s="853"/>
      <c r="BD192" s="853"/>
      <c r="BE192" s="853"/>
      <c r="BF192" s="853"/>
      <c r="BG192" s="853"/>
      <c r="BH192" s="1249">
        <f t="shared" si="97"/>
        <v>0</v>
      </c>
      <c r="BI192" s="1796"/>
      <c r="BJ192" s="1796"/>
      <c r="BK192" s="1796"/>
      <c r="BL192" s="1796"/>
      <c r="BM192" s="1796"/>
      <c r="BN192" s="1796"/>
      <c r="BO192" s="1796"/>
      <c r="BP192" s="1796"/>
      <c r="BQ192" s="1903"/>
      <c r="BR192" s="1903"/>
      <c r="BS192" s="1903"/>
      <c r="BT192" s="1903"/>
      <c r="BU192" s="1903"/>
      <c r="BV192" s="1903"/>
      <c r="BW192" s="1903"/>
      <c r="BX192" s="1886">
        <f t="shared" si="102"/>
        <v>0</v>
      </c>
      <c r="BY192" s="639"/>
      <c r="BZ192" s="637"/>
    </row>
    <row r="193" spans="1:78" ht="12.75" hidden="1" customHeight="1">
      <c r="A193" s="2171"/>
      <c r="B193" s="1874"/>
      <c r="C193" s="357"/>
      <c r="D193" s="413"/>
      <c r="E193" s="426"/>
      <c r="F193" s="426"/>
      <c r="G193" s="426"/>
      <c r="H193" s="426"/>
      <c r="I193" s="426"/>
      <c r="J193" s="363"/>
      <c r="K193" s="363">
        <f t="shared" si="98"/>
        <v>0</v>
      </c>
      <c r="L193" s="416"/>
      <c r="M193" s="427"/>
      <c r="N193" s="427"/>
      <c r="O193" s="427"/>
      <c r="P193" s="427"/>
      <c r="Q193" s="427"/>
      <c r="R193" s="370"/>
      <c r="S193" s="370">
        <f t="shared" si="99"/>
        <v>0</v>
      </c>
      <c r="T193" s="806"/>
      <c r="U193" s="806"/>
      <c r="V193" s="781"/>
      <c r="W193" s="806"/>
      <c r="X193" s="806"/>
      <c r="Y193" s="781"/>
      <c r="Z193" s="812"/>
      <c r="AA193" s="781"/>
      <c r="AB193" s="768"/>
      <c r="AC193" s="768"/>
      <c r="AD193" s="768">
        <f t="shared" si="96"/>
        <v>0</v>
      </c>
      <c r="AE193" s="667"/>
      <c r="AF193" s="667"/>
      <c r="AG193" s="468"/>
      <c r="AH193" s="482"/>
      <c r="AI193" s="482"/>
      <c r="AJ193" s="482"/>
      <c r="AK193" s="482"/>
      <c r="AL193" s="482"/>
      <c r="AM193" s="452"/>
      <c r="AN193" s="452">
        <f t="shared" si="100"/>
        <v>0</v>
      </c>
      <c r="AO193" s="468"/>
      <c r="AP193" s="482"/>
      <c r="AQ193" s="482"/>
      <c r="AR193" s="482"/>
      <c r="AS193" s="482"/>
      <c r="AT193" s="482"/>
      <c r="AU193" s="452"/>
      <c r="AV193" s="452">
        <f t="shared" si="101"/>
        <v>0</v>
      </c>
      <c r="AW193" s="874"/>
      <c r="AX193" s="874"/>
      <c r="AY193" s="874"/>
      <c r="AZ193" s="853"/>
      <c r="BA193" s="853"/>
      <c r="BB193" s="853"/>
      <c r="BC193" s="853"/>
      <c r="BD193" s="853"/>
      <c r="BE193" s="853"/>
      <c r="BF193" s="853"/>
      <c r="BG193" s="853"/>
      <c r="BH193" s="1249">
        <f t="shared" si="97"/>
        <v>0</v>
      </c>
      <c r="BI193" s="1796"/>
      <c r="BJ193" s="1796"/>
      <c r="BK193" s="1796"/>
      <c r="BL193" s="1796"/>
      <c r="BM193" s="1796"/>
      <c r="BN193" s="1796"/>
      <c r="BO193" s="1796"/>
      <c r="BP193" s="1796"/>
      <c r="BQ193" s="1903"/>
      <c r="BR193" s="1903"/>
      <c r="BS193" s="1903"/>
      <c r="BT193" s="1903"/>
      <c r="BU193" s="1903"/>
      <c r="BV193" s="1903"/>
      <c r="BW193" s="1903"/>
      <c r="BX193" s="1886">
        <f t="shared" si="102"/>
        <v>0</v>
      </c>
      <c r="BY193" s="639"/>
      <c r="BZ193" s="637"/>
    </row>
    <row r="194" spans="1:78" ht="12.75" hidden="1" customHeight="1">
      <c r="A194" s="2171"/>
      <c r="B194" s="1874"/>
      <c r="C194" s="357"/>
      <c r="D194" s="413"/>
      <c r="E194" s="426"/>
      <c r="F194" s="426"/>
      <c r="G194" s="426"/>
      <c r="H194" s="426"/>
      <c r="I194" s="426"/>
      <c r="J194" s="363"/>
      <c r="K194" s="363">
        <f t="shared" si="98"/>
        <v>0</v>
      </c>
      <c r="L194" s="416"/>
      <c r="M194" s="427"/>
      <c r="N194" s="427"/>
      <c r="O194" s="427"/>
      <c r="P194" s="427"/>
      <c r="Q194" s="427"/>
      <c r="R194" s="370"/>
      <c r="S194" s="370">
        <f t="shared" si="99"/>
        <v>0</v>
      </c>
      <c r="T194" s="806"/>
      <c r="U194" s="806"/>
      <c r="V194" s="781"/>
      <c r="W194" s="806"/>
      <c r="X194" s="806"/>
      <c r="Y194" s="781"/>
      <c r="Z194" s="812"/>
      <c r="AA194" s="781"/>
      <c r="AB194" s="768"/>
      <c r="AC194" s="768"/>
      <c r="AD194" s="768">
        <f t="shared" si="96"/>
        <v>0</v>
      </c>
      <c r="AE194" s="667"/>
      <c r="AF194" s="667"/>
      <c r="AG194" s="468"/>
      <c r="AH194" s="482"/>
      <c r="AI194" s="482"/>
      <c r="AJ194" s="482"/>
      <c r="AK194" s="482"/>
      <c r="AL194" s="482"/>
      <c r="AM194" s="452"/>
      <c r="AN194" s="452">
        <f t="shared" si="100"/>
        <v>0</v>
      </c>
      <c r="AO194" s="468"/>
      <c r="AP194" s="482"/>
      <c r="AQ194" s="482"/>
      <c r="AR194" s="482"/>
      <c r="AS194" s="482"/>
      <c r="AT194" s="482"/>
      <c r="AU194" s="452"/>
      <c r="AV194" s="452">
        <f t="shared" si="101"/>
        <v>0</v>
      </c>
      <c r="AW194" s="874"/>
      <c r="AX194" s="874"/>
      <c r="AY194" s="874"/>
      <c r="AZ194" s="853"/>
      <c r="BA194" s="853"/>
      <c r="BB194" s="853"/>
      <c r="BC194" s="853"/>
      <c r="BD194" s="853"/>
      <c r="BE194" s="853"/>
      <c r="BF194" s="853"/>
      <c r="BG194" s="853"/>
      <c r="BH194" s="1249">
        <f t="shared" si="97"/>
        <v>0</v>
      </c>
      <c r="BI194" s="1796"/>
      <c r="BJ194" s="1796"/>
      <c r="BK194" s="1796"/>
      <c r="BL194" s="1796"/>
      <c r="BM194" s="1796"/>
      <c r="BN194" s="1796"/>
      <c r="BO194" s="1796"/>
      <c r="BP194" s="1796"/>
      <c r="BQ194" s="1903"/>
      <c r="BR194" s="1903"/>
      <c r="BS194" s="1903"/>
      <c r="BT194" s="1903"/>
      <c r="BU194" s="1903"/>
      <c r="BV194" s="1903"/>
      <c r="BW194" s="1903"/>
      <c r="BX194" s="1886">
        <f t="shared" si="102"/>
        <v>0</v>
      </c>
      <c r="BY194" s="639"/>
      <c r="BZ194" s="637"/>
    </row>
    <row r="195" spans="1:78" ht="12.75" hidden="1" customHeight="1">
      <c r="A195" s="2176"/>
      <c r="B195" s="2167"/>
      <c r="C195" s="373"/>
      <c r="D195" s="440"/>
      <c r="E195" s="378"/>
      <c r="F195" s="378"/>
      <c r="G195" s="378"/>
      <c r="H195" s="378"/>
      <c r="I195" s="378"/>
      <c r="J195" s="378"/>
      <c r="K195" s="378">
        <f t="shared" si="98"/>
        <v>0</v>
      </c>
      <c r="L195" s="442"/>
      <c r="M195" s="381"/>
      <c r="N195" s="381"/>
      <c r="O195" s="381"/>
      <c r="P195" s="381"/>
      <c r="Q195" s="381"/>
      <c r="R195" s="381"/>
      <c r="S195" s="381">
        <f t="shared" si="99"/>
        <v>0</v>
      </c>
      <c r="T195" s="809"/>
      <c r="U195" s="809"/>
      <c r="V195" s="810"/>
      <c r="W195" s="809"/>
      <c r="X195" s="809"/>
      <c r="Y195" s="796"/>
      <c r="Z195" s="818"/>
      <c r="AA195" s="796"/>
      <c r="AB195" s="765"/>
      <c r="AC195" s="765"/>
      <c r="AD195" s="765">
        <f t="shared" si="96"/>
        <v>0</v>
      </c>
      <c r="AE195" s="672"/>
      <c r="AF195" s="672"/>
      <c r="AG195" s="493"/>
      <c r="AH195" s="375"/>
      <c r="AI195" s="375"/>
      <c r="AJ195" s="375"/>
      <c r="AK195" s="375"/>
      <c r="AL195" s="375"/>
      <c r="AM195" s="375"/>
      <c r="AN195" s="375">
        <f t="shared" si="100"/>
        <v>0</v>
      </c>
      <c r="AO195" s="493"/>
      <c r="AP195" s="375"/>
      <c r="AQ195" s="375"/>
      <c r="AR195" s="375"/>
      <c r="AS195" s="375"/>
      <c r="AT195" s="375"/>
      <c r="AU195" s="375"/>
      <c r="AV195" s="375">
        <f t="shared" si="101"/>
        <v>0</v>
      </c>
      <c r="AW195" s="875"/>
      <c r="AX195" s="875"/>
      <c r="AY195" s="875"/>
      <c r="AZ195" s="859"/>
      <c r="BA195" s="859"/>
      <c r="BB195" s="859"/>
      <c r="BC195" s="859"/>
      <c r="BD195" s="859"/>
      <c r="BE195" s="859"/>
      <c r="BF195" s="859"/>
      <c r="BG195" s="859"/>
      <c r="BH195" s="1256">
        <f t="shared" si="97"/>
        <v>0</v>
      </c>
      <c r="BI195" s="1796"/>
      <c r="BJ195" s="1796"/>
      <c r="BK195" s="1796"/>
      <c r="BL195" s="1796"/>
      <c r="BM195" s="1796"/>
      <c r="BN195" s="1796"/>
      <c r="BO195" s="1796"/>
      <c r="BP195" s="1796"/>
      <c r="BQ195" s="1903"/>
      <c r="BR195" s="1903"/>
      <c r="BS195" s="1903"/>
      <c r="BT195" s="1903"/>
      <c r="BU195" s="1903"/>
      <c r="BV195" s="1903"/>
      <c r="BW195" s="1903"/>
      <c r="BX195" s="1886">
        <f t="shared" si="102"/>
        <v>0</v>
      </c>
      <c r="BY195" s="639"/>
      <c r="BZ195" s="637"/>
    </row>
    <row r="196" spans="1:78" ht="21" customHeight="1">
      <c r="A196" s="746"/>
      <c r="B196" s="1006" t="s">
        <v>534</v>
      </c>
      <c r="C196" s="340" t="s">
        <v>548</v>
      </c>
      <c r="D196" s="744">
        <v>0</v>
      </c>
      <c r="E196" s="744">
        <v>4.0999999999999996</v>
      </c>
      <c r="F196" s="744">
        <v>113000</v>
      </c>
      <c r="G196" s="744">
        <v>48000</v>
      </c>
      <c r="H196" s="744">
        <v>0</v>
      </c>
      <c r="I196" s="744">
        <v>0</v>
      </c>
      <c r="J196" s="744">
        <v>0</v>
      </c>
      <c r="K196" s="744">
        <f t="shared" si="98"/>
        <v>161000</v>
      </c>
      <c r="L196" s="744">
        <f t="shared" ref="L196:R196" si="133">SUM(L197:L205)</f>
        <v>0</v>
      </c>
      <c r="M196" s="744">
        <f t="shared" si="133"/>
        <v>0</v>
      </c>
      <c r="N196" s="744">
        <f t="shared" si="133"/>
        <v>0</v>
      </c>
      <c r="O196" s="744">
        <f t="shared" si="133"/>
        <v>0</v>
      </c>
      <c r="P196" s="744">
        <f t="shared" si="133"/>
        <v>0</v>
      </c>
      <c r="Q196" s="744">
        <f t="shared" si="133"/>
        <v>0</v>
      </c>
      <c r="R196" s="744">
        <f t="shared" si="133"/>
        <v>0</v>
      </c>
      <c r="S196" s="744">
        <f t="shared" si="99"/>
        <v>0</v>
      </c>
      <c r="T196" s="744">
        <f>SUM(T197:T205)</f>
        <v>0</v>
      </c>
      <c r="U196" s="744"/>
      <c r="V196" s="744">
        <f>SUM(V197:V205)</f>
        <v>0</v>
      </c>
      <c r="W196" s="744">
        <f>SUM(W197:W205)</f>
        <v>10852.400000000001</v>
      </c>
      <c r="X196" s="744"/>
      <c r="Y196" s="744">
        <f>SUM(Y197:Y205)</f>
        <v>0</v>
      </c>
      <c r="Z196" s="744">
        <f>SUM(Z197:Z205)</f>
        <v>0</v>
      </c>
      <c r="AA196" s="744">
        <f>SUM(AA197:AA205)</f>
        <v>0</v>
      </c>
      <c r="AB196" s="744">
        <f>SUM(AB197:AB205)</f>
        <v>0</v>
      </c>
      <c r="AC196" s="744"/>
      <c r="AD196" s="744">
        <f t="shared" si="96"/>
        <v>10852.400000000001</v>
      </c>
      <c r="AE196" s="746"/>
      <c r="AF196" s="746"/>
      <c r="AG196" s="744">
        <v>0</v>
      </c>
      <c r="AH196" s="744">
        <v>0</v>
      </c>
      <c r="AI196" s="744">
        <v>0</v>
      </c>
      <c r="AJ196" s="744">
        <v>0</v>
      </c>
      <c r="AK196" s="744">
        <v>0</v>
      </c>
      <c r="AL196" s="744">
        <v>0</v>
      </c>
      <c r="AM196" s="744">
        <v>0</v>
      </c>
      <c r="AN196" s="744">
        <f t="shared" si="100"/>
        <v>0</v>
      </c>
      <c r="AO196" s="744">
        <f t="shared" ref="AO196:AU196" si="134">SUM(AO197:AO205)</f>
        <v>0</v>
      </c>
      <c r="AP196" s="744">
        <f t="shared" si="134"/>
        <v>0</v>
      </c>
      <c r="AQ196" s="744">
        <f t="shared" si="134"/>
        <v>0</v>
      </c>
      <c r="AR196" s="744">
        <f t="shared" si="134"/>
        <v>0</v>
      </c>
      <c r="AS196" s="744">
        <f t="shared" si="134"/>
        <v>0</v>
      </c>
      <c r="AT196" s="744">
        <f t="shared" si="134"/>
        <v>0</v>
      </c>
      <c r="AU196" s="744">
        <f t="shared" si="134"/>
        <v>0</v>
      </c>
      <c r="AV196" s="744">
        <f t="shared" si="101"/>
        <v>0</v>
      </c>
      <c r="AW196" s="744">
        <f>SUM(AW197:AW205)</f>
        <v>0</v>
      </c>
      <c r="AX196" s="744"/>
      <c r="AY196" s="744"/>
      <c r="AZ196" s="744">
        <f>SUM(AZ197:AZ205)</f>
        <v>0</v>
      </c>
      <c r="BA196" s="744"/>
      <c r="BB196" s="744">
        <f>SUM(BB197:BB205)</f>
        <v>9479</v>
      </c>
      <c r="BC196" s="744"/>
      <c r="BD196" s="744">
        <f>SUM(BD197:BD205)</f>
        <v>0</v>
      </c>
      <c r="BE196" s="744">
        <f>SUM(BE197:BE205)</f>
        <v>0</v>
      </c>
      <c r="BF196" s="744">
        <f>SUM(BF197:BF205)</f>
        <v>0</v>
      </c>
      <c r="BG196" s="744">
        <f>SUM(BG197:BG205)</f>
        <v>0</v>
      </c>
      <c r="BH196" s="1238">
        <f t="shared" si="97"/>
        <v>9479</v>
      </c>
      <c r="BI196" s="744">
        <f>BI198+BI199</f>
        <v>2.2000000000000002</v>
      </c>
      <c r="BJ196" s="744"/>
      <c r="BK196" s="744"/>
      <c r="BL196" s="744">
        <f>BL198+BL199+BL197+BL200</f>
        <v>120000</v>
      </c>
      <c r="BM196" s="744">
        <f>BM198+BM199+BM197+BM200</f>
        <v>0</v>
      </c>
      <c r="BN196" s="744">
        <f>BN198+BN199+BN197+BN200</f>
        <v>55000</v>
      </c>
      <c r="BO196" s="744">
        <f>BO198+BO199+BO197+BO200</f>
        <v>0</v>
      </c>
      <c r="BP196" s="744">
        <f>BP198+BP199+BP197+BP200</f>
        <v>175000</v>
      </c>
      <c r="BQ196" s="744"/>
      <c r="BR196" s="744"/>
      <c r="BS196" s="744">
        <f>BS199</f>
        <v>1.2</v>
      </c>
      <c r="BT196" s="744">
        <f>SUM(BT197:BT200)</f>
        <v>20000</v>
      </c>
      <c r="BU196" s="744">
        <f>SUM(BU197:BU200)</f>
        <v>0</v>
      </c>
      <c r="BV196" s="744">
        <f>SUM(BV197:BV200)</f>
        <v>80000</v>
      </c>
      <c r="BW196" s="744">
        <f>SUM(BW197:BW200)</f>
        <v>0</v>
      </c>
      <c r="BX196" s="744">
        <f>SUM(BX197:BX200)</f>
        <v>100000</v>
      </c>
      <c r="BY196" s="747"/>
      <c r="BZ196" s="637"/>
    </row>
    <row r="197" spans="1:78" ht="48" customHeight="1">
      <c r="A197" s="2149">
        <v>4</v>
      </c>
      <c r="B197" s="496" t="s">
        <v>538</v>
      </c>
      <c r="C197" s="394" t="s">
        <v>78</v>
      </c>
      <c r="D197" s="551">
        <v>0</v>
      </c>
      <c r="E197" s="350">
        <v>0</v>
      </c>
      <c r="F197" s="350">
        <v>0</v>
      </c>
      <c r="G197" s="497">
        <v>0</v>
      </c>
      <c r="H197" s="350">
        <v>0</v>
      </c>
      <c r="I197" s="350">
        <v>0</v>
      </c>
      <c r="J197" s="350">
        <v>0</v>
      </c>
      <c r="K197" s="350">
        <f t="shared" si="98"/>
        <v>0</v>
      </c>
      <c r="L197" s="552"/>
      <c r="M197" s="409"/>
      <c r="N197" s="501"/>
      <c r="O197" s="501"/>
      <c r="P197" s="409"/>
      <c r="Q197" s="409"/>
      <c r="R197" s="409"/>
      <c r="S197" s="409">
        <f t="shared" si="99"/>
        <v>0</v>
      </c>
      <c r="T197" s="819">
        <f t="shared" ref="T197:T205" si="135">D197+L197</f>
        <v>0</v>
      </c>
      <c r="U197" s="819"/>
      <c r="V197" s="820">
        <f t="shared" ref="V197:V205" si="136">E197+M197</f>
        <v>0</v>
      </c>
      <c r="W197" s="768">
        <f t="shared" ref="W197:W205" si="137">F197+N197</f>
        <v>0</v>
      </c>
      <c r="X197" s="787"/>
      <c r="Y197" s="816">
        <f t="shared" ref="Y197:Y205" si="138">G197+O197</f>
        <v>0</v>
      </c>
      <c r="Z197" s="816">
        <f t="shared" ref="Z197:Z205" si="139">H197+P197</f>
        <v>0</v>
      </c>
      <c r="AA197" s="800">
        <f t="shared" ref="AA197:AA205" si="140">I197+Q197</f>
        <v>0</v>
      </c>
      <c r="AB197" s="767">
        <f t="shared" ref="AB197:AB205" si="141">J197+R197</f>
        <v>0</v>
      </c>
      <c r="AC197" s="767"/>
      <c r="AD197" s="767">
        <f t="shared" si="96"/>
        <v>0</v>
      </c>
      <c r="AE197" s="648"/>
      <c r="AF197" s="648"/>
      <c r="AG197" s="709">
        <v>0</v>
      </c>
      <c r="AH197" s="444">
        <v>0</v>
      </c>
      <c r="AI197" s="444">
        <v>0</v>
      </c>
      <c r="AJ197" s="444">
        <v>0</v>
      </c>
      <c r="AK197" s="444">
        <v>0</v>
      </c>
      <c r="AL197" s="682">
        <v>0</v>
      </c>
      <c r="AM197" s="444">
        <v>0</v>
      </c>
      <c r="AN197" s="444">
        <f t="shared" si="100"/>
        <v>0</v>
      </c>
      <c r="AO197" s="709"/>
      <c r="AP197" s="444"/>
      <c r="AQ197" s="444"/>
      <c r="AR197" s="682"/>
      <c r="AS197" s="444"/>
      <c r="AT197" s="444"/>
      <c r="AU197" s="444"/>
      <c r="AV197" s="444">
        <f t="shared" si="101"/>
        <v>0</v>
      </c>
      <c r="AW197" s="876">
        <f>AG197+AO197</f>
        <v>0</v>
      </c>
      <c r="AX197" s="876"/>
      <c r="AY197" s="876"/>
      <c r="AZ197" s="862">
        <f>AH197+AP197</f>
        <v>0</v>
      </c>
      <c r="BA197" s="862"/>
      <c r="BB197" s="862">
        <f>AI197+AQ197</f>
        <v>0</v>
      </c>
      <c r="BC197" s="862"/>
      <c r="BD197" s="862">
        <f t="shared" ref="BD197:BG198" si="142">AJ197+AR197</f>
        <v>0</v>
      </c>
      <c r="BE197" s="862">
        <f t="shared" si="142"/>
        <v>0</v>
      </c>
      <c r="BF197" s="862">
        <f t="shared" si="142"/>
        <v>0</v>
      </c>
      <c r="BG197" s="862">
        <f t="shared" si="142"/>
        <v>0</v>
      </c>
      <c r="BH197" s="1259">
        <f t="shared" si="97"/>
        <v>0</v>
      </c>
      <c r="BI197" s="1796"/>
      <c r="BJ197" s="1796"/>
      <c r="BK197" s="1796"/>
      <c r="BL197" s="1796">
        <v>20000</v>
      </c>
      <c r="BM197" s="1796"/>
      <c r="BN197" s="1796"/>
      <c r="BO197" s="1796"/>
      <c r="BP197" s="1796">
        <f>BL197+BM197+BN197+BO197</f>
        <v>20000</v>
      </c>
      <c r="BQ197" s="1903"/>
      <c r="BR197" s="1903"/>
      <c r="BS197" s="1903"/>
      <c r="BT197" s="1903"/>
      <c r="BU197" s="1903"/>
      <c r="BV197" s="1903"/>
      <c r="BW197" s="1903"/>
      <c r="BX197" s="1886">
        <f t="shared" si="102"/>
        <v>0</v>
      </c>
      <c r="BY197" s="751" t="s">
        <v>1195</v>
      </c>
      <c r="BZ197" s="637"/>
    </row>
    <row r="198" spans="1:78" ht="69.75" hidden="1" customHeight="1">
      <c r="A198" s="2199"/>
      <c r="B198" s="573" t="s">
        <v>540</v>
      </c>
      <c r="C198" s="357" t="s">
        <v>390</v>
      </c>
      <c r="D198" s="553">
        <v>0</v>
      </c>
      <c r="E198" s="363">
        <v>4.0999999999999996</v>
      </c>
      <c r="F198" s="363">
        <v>113000</v>
      </c>
      <c r="G198" s="426">
        <v>48000</v>
      </c>
      <c r="H198" s="363">
        <v>0</v>
      </c>
      <c r="I198" s="363">
        <v>0</v>
      </c>
      <c r="J198" s="363">
        <v>0</v>
      </c>
      <c r="K198" s="363">
        <f t="shared" si="98"/>
        <v>161000</v>
      </c>
      <c r="L198" s="554"/>
      <c r="M198" s="370"/>
      <c r="N198" s="543"/>
      <c r="O198" s="543"/>
      <c r="P198" s="370"/>
      <c r="Q198" s="370"/>
      <c r="R198" s="370"/>
      <c r="S198" s="370">
        <f t="shared" si="99"/>
        <v>0</v>
      </c>
      <c r="T198" s="821">
        <f t="shared" si="135"/>
        <v>0</v>
      </c>
      <c r="U198" s="821"/>
      <c r="V198" s="778">
        <v>0</v>
      </c>
      <c r="W198" s="768">
        <v>6632.8</v>
      </c>
      <c r="X198" s="768"/>
      <c r="Y198" s="812">
        <v>0</v>
      </c>
      <c r="Z198" s="812">
        <f t="shared" si="139"/>
        <v>0</v>
      </c>
      <c r="AA198" s="781">
        <f t="shared" si="140"/>
        <v>0</v>
      </c>
      <c r="AB198" s="768">
        <f t="shared" si="141"/>
        <v>0</v>
      </c>
      <c r="AC198" s="768"/>
      <c r="AD198" s="768">
        <f t="shared" si="96"/>
        <v>6632.8</v>
      </c>
      <c r="AE198" s="710">
        <v>1</v>
      </c>
      <c r="AF198" s="710"/>
      <c r="AG198" s="711">
        <v>0</v>
      </c>
      <c r="AH198" s="452">
        <v>0</v>
      </c>
      <c r="AI198" s="452">
        <v>0</v>
      </c>
      <c r="AJ198" s="452">
        <v>0</v>
      </c>
      <c r="AK198" s="452">
        <v>0</v>
      </c>
      <c r="AL198" s="482">
        <v>0</v>
      </c>
      <c r="AM198" s="452">
        <v>0</v>
      </c>
      <c r="AN198" s="452">
        <f t="shared" si="100"/>
        <v>0</v>
      </c>
      <c r="AO198" s="711"/>
      <c r="AP198" s="452"/>
      <c r="AQ198" s="447"/>
      <c r="AR198" s="482"/>
      <c r="AS198" s="452"/>
      <c r="AT198" s="452"/>
      <c r="AU198" s="452"/>
      <c r="AV198" s="452">
        <f t="shared" si="101"/>
        <v>0</v>
      </c>
      <c r="AW198" s="877">
        <f>AG198+AO198</f>
        <v>0</v>
      </c>
      <c r="AX198" s="877"/>
      <c r="AY198" s="877"/>
      <c r="AZ198" s="853">
        <f>AH198+AP198</f>
        <v>0</v>
      </c>
      <c r="BA198" s="853"/>
      <c r="BB198" s="853">
        <f>AI198+AQ198</f>
        <v>0</v>
      </c>
      <c r="BC198" s="853"/>
      <c r="BD198" s="853">
        <f t="shared" si="142"/>
        <v>0</v>
      </c>
      <c r="BE198" s="853">
        <f t="shared" si="142"/>
        <v>0</v>
      </c>
      <c r="BF198" s="853">
        <f t="shared" si="142"/>
        <v>0</v>
      </c>
      <c r="BG198" s="853">
        <f t="shared" si="142"/>
        <v>0</v>
      </c>
      <c r="BH198" s="1249">
        <f t="shared" si="97"/>
        <v>0</v>
      </c>
      <c r="BI198" s="1796"/>
      <c r="BJ198" s="1796"/>
      <c r="BK198" s="1796"/>
      <c r="BL198" s="1796"/>
      <c r="BM198" s="1796"/>
      <c r="BN198" s="1796"/>
      <c r="BO198" s="1796"/>
      <c r="BP198" s="1801">
        <f>BL198+BN198+BO198</f>
        <v>0</v>
      </c>
      <c r="BQ198" s="1903"/>
      <c r="BR198" s="1903"/>
      <c r="BS198" s="1903"/>
      <c r="BT198" s="1903"/>
      <c r="BU198" s="1903"/>
      <c r="BV198" s="1903"/>
      <c r="BW198" s="1903"/>
      <c r="BX198" s="1886">
        <f t="shared" si="102"/>
        <v>0</v>
      </c>
      <c r="BY198" s="751" t="s">
        <v>1295</v>
      </c>
      <c r="BZ198" s="637"/>
    </row>
    <row r="199" spans="1:78" ht="48" customHeight="1">
      <c r="A199" s="2200"/>
      <c r="B199" s="573" t="s">
        <v>540</v>
      </c>
      <c r="C199" s="396" t="s">
        <v>891</v>
      </c>
      <c r="D199" s="556">
        <v>0</v>
      </c>
      <c r="E199" s="556">
        <v>0</v>
      </c>
      <c r="F199" s="556">
        <v>0</v>
      </c>
      <c r="G199" s="556">
        <v>0</v>
      </c>
      <c r="H199" s="556">
        <v>0</v>
      </c>
      <c r="I199" s="556">
        <v>0</v>
      </c>
      <c r="J199" s="556">
        <v>0</v>
      </c>
      <c r="K199" s="556">
        <f t="shared" si="98"/>
        <v>0</v>
      </c>
      <c r="L199" s="557"/>
      <c r="M199" s="557"/>
      <c r="N199" s="557"/>
      <c r="O199" s="557"/>
      <c r="P199" s="557"/>
      <c r="Q199" s="557"/>
      <c r="R199" s="557"/>
      <c r="S199" s="557">
        <f t="shared" si="99"/>
        <v>0</v>
      </c>
      <c r="T199" s="780">
        <f t="shared" si="135"/>
        <v>0</v>
      </c>
      <c r="U199" s="780"/>
      <c r="V199" s="780">
        <f t="shared" si="136"/>
        <v>0</v>
      </c>
      <c r="W199" s="780">
        <v>4219.6000000000004</v>
      </c>
      <c r="X199" s="780"/>
      <c r="Y199" s="780">
        <f t="shared" si="138"/>
        <v>0</v>
      </c>
      <c r="Z199" s="780">
        <f t="shared" si="139"/>
        <v>0</v>
      </c>
      <c r="AA199" s="780">
        <f t="shared" si="140"/>
        <v>0</v>
      </c>
      <c r="AB199" s="780">
        <f t="shared" si="141"/>
        <v>0</v>
      </c>
      <c r="AC199" s="780"/>
      <c r="AD199" s="780">
        <f t="shared" si="96"/>
        <v>4219.6000000000004</v>
      </c>
      <c r="AE199" s="659"/>
      <c r="AF199" s="659"/>
      <c r="AG199" s="1275"/>
      <c r="AH199" s="1275"/>
      <c r="AI199" s="1275"/>
      <c r="AJ199" s="1276"/>
      <c r="AK199" s="1275"/>
      <c r="AL199" s="1275"/>
      <c r="AM199" s="1275"/>
      <c r="AN199" s="1275">
        <f t="shared" si="100"/>
        <v>0</v>
      </c>
      <c r="AO199" s="1275"/>
      <c r="AP199" s="1275"/>
      <c r="AQ199" s="1275"/>
      <c r="AR199" s="1276"/>
      <c r="AS199" s="1275"/>
      <c r="AT199" s="1275"/>
      <c r="AU199" s="1275"/>
      <c r="AV199" s="1275">
        <f t="shared" si="101"/>
        <v>0</v>
      </c>
      <c r="AW199" s="1236"/>
      <c r="AX199" s="1236"/>
      <c r="AY199" s="1236"/>
      <c r="AZ199" s="1237"/>
      <c r="BA199" s="879"/>
      <c r="BB199" s="1260">
        <v>4199</v>
      </c>
      <c r="BC199" s="879"/>
      <c r="BD199" s="1236"/>
      <c r="BE199" s="1237"/>
      <c r="BF199" s="1237"/>
      <c r="BG199" s="1237"/>
      <c r="BH199" s="1260">
        <f t="shared" si="97"/>
        <v>4199</v>
      </c>
      <c r="BI199" s="1800">
        <v>2.2000000000000002</v>
      </c>
      <c r="BJ199" s="2220"/>
      <c r="BK199" s="2220"/>
      <c r="BL199" s="1801">
        <v>100000</v>
      </c>
      <c r="BM199" s="1801"/>
      <c r="BN199" s="1801">
        <v>55000</v>
      </c>
      <c r="BO199" s="1801"/>
      <c r="BP199" s="1801">
        <f>BL199+BN199+BO199</f>
        <v>155000</v>
      </c>
      <c r="BQ199" s="1907"/>
      <c r="BR199" s="1907"/>
      <c r="BS199" s="1907">
        <v>1.2</v>
      </c>
      <c r="BT199" s="1907">
        <v>20000</v>
      </c>
      <c r="BU199" s="1907"/>
      <c r="BV199" s="1907">
        <v>80000</v>
      </c>
      <c r="BW199" s="1907"/>
      <c r="BX199" s="1886">
        <f t="shared" si="102"/>
        <v>100000</v>
      </c>
      <c r="BY199" s="751" t="s">
        <v>1150</v>
      </c>
      <c r="BZ199" s="637"/>
    </row>
    <row r="200" spans="1:78" ht="61.5" customHeight="1">
      <c r="A200" s="2200"/>
      <c r="B200" s="573" t="s">
        <v>531</v>
      </c>
      <c r="C200" s="396" t="s">
        <v>1019</v>
      </c>
      <c r="D200" s="556">
        <v>0</v>
      </c>
      <c r="E200" s="556">
        <v>0</v>
      </c>
      <c r="F200" s="556">
        <v>0</v>
      </c>
      <c r="G200" s="556">
        <v>0</v>
      </c>
      <c r="H200" s="556">
        <v>0</v>
      </c>
      <c r="I200" s="556">
        <v>0</v>
      </c>
      <c r="J200" s="556">
        <v>0</v>
      </c>
      <c r="K200" s="556">
        <f t="shared" si="98"/>
        <v>0</v>
      </c>
      <c r="L200" s="557"/>
      <c r="M200" s="557"/>
      <c r="N200" s="557"/>
      <c r="O200" s="557"/>
      <c r="P200" s="557"/>
      <c r="Q200" s="557"/>
      <c r="R200" s="557"/>
      <c r="S200" s="557">
        <f t="shared" si="99"/>
        <v>0</v>
      </c>
      <c r="T200" s="822">
        <f t="shared" si="135"/>
        <v>0</v>
      </c>
      <c r="U200" s="822"/>
      <c r="V200" s="822">
        <f t="shared" si="136"/>
        <v>0</v>
      </c>
      <c r="W200" s="822">
        <f t="shared" si="137"/>
        <v>0</v>
      </c>
      <c r="X200" s="822"/>
      <c r="Y200" s="822">
        <f t="shared" si="138"/>
        <v>0</v>
      </c>
      <c r="Z200" s="822">
        <f t="shared" si="139"/>
        <v>0</v>
      </c>
      <c r="AA200" s="822">
        <f t="shared" si="140"/>
        <v>0</v>
      </c>
      <c r="AB200" s="822">
        <f t="shared" si="141"/>
        <v>0</v>
      </c>
      <c r="AC200" s="822"/>
      <c r="AD200" s="822">
        <f t="shared" si="96"/>
        <v>0</v>
      </c>
      <c r="AE200" s="712"/>
      <c r="AF200" s="712"/>
      <c r="AG200" s="713"/>
      <c r="AH200" s="713"/>
      <c r="AI200" s="713"/>
      <c r="AJ200" s="714"/>
      <c r="AK200" s="713"/>
      <c r="AL200" s="713"/>
      <c r="AM200" s="713"/>
      <c r="AN200" s="713">
        <f t="shared" si="100"/>
        <v>0</v>
      </c>
      <c r="AO200" s="713"/>
      <c r="AP200" s="713"/>
      <c r="AQ200" s="713"/>
      <c r="AR200" s="714"/>
      <c r="AS200" s="713"/>
      <c r="AT200" s="713"/>
      <c r="AU200" s="713"/>
      <c r="AV200" s="713">
        <f t="shared" si="101"/>
        <v>0</v>
      </c>
      <c r="AW200" s="878"/>
      <c r="AX200" s="878"/>
      <c r="AY200" s="878"/>
      <c r="AZ200" s="879"/>
      <c r="BA200" s="879"/>
      <c r="BB200" s="1237">
        <v>5280</v>
      </c>
      <c r="BC200" s="1237"/>
      <c r="BD200" s="1236"/>
      <c r="BE200" s="1237"/>
      <c r="BF200" s="1237"/>
      <c r="BG200" s="1237"/>
      <c r="BH200" s="1260">
        <f t="shared" si="97"/>
        <v>5280</v>
      </c>
      <c r="BI200" s="1802"/>
      <c r="BJ200" s="1802"/>
      <c r="BK200" s="1802"/>
      <c r="BL200" s="1801">
        <v>0</v>
      </c>
      <c r="BM200" s="1802"/>
      <c r="BN200" s="1802"/>
      <c r="BO200" s="1802"/>
      <c r="BP200" s="1801">
        <f>BL200+BN200+BO200</f>
        <v>0</v>
      </c>
      <c r="BQ200" s="1908"/>
      <c r="BR200" s="1908"/>
      <c r="BS200" s="1908"/>
      <c r="BT200" s="1907">
        <v>0</v>
      </c>
      <c r="BU200" s="1908"/>
      <c r="BV200" s="1908"/>
      <c r="BW200" s="1908"/>
      <c r="BX200" s="1886">
        <f t="shared" si="102"/>
        <v>0</v>
      </c>
      <c r="BY200" s="1856" t="s">
        <v>1292</v>
      </c>
      <c r="BZ200" s="637"/>
    </row>
    <row r="201" spans="1:78" ht="12" hidden="1" customHeight="1">
      <c r="A201" s="2200"/>
      <c r="B201" s="2175"/>
      <c r="C201" s="555"/>
      <c r="D201" s="556">
        <v>0</v>
      </c>
      <c r="E201" s="556">
        <v>0</v>
      </c>
      <c r="F201" s="556">
        <v>0</v>
      </c>
      <c r="G201" s="556">
        <v>0</v>
      </c>
      <c r="H201" s="556">
        <v>0</v>
      </c>
      <c r="I201" s="556">
        <v>0</v>
      </c>
      <c r="J201" s="556">
        <v>0</v>
      </c>
      <c r="K201" s="556">
        <f t="shared" si="98"/>
        <v>0</v>
      </c>
      <c r="L201" s="557"/>
      <c r="M201" s="557"/>
      <c r="N201" s="557"/>
      <c r="O201" s="557"/>
      <c r="P201" s="557"/>
      <c r="Q201" s="557"/>
      <c r="R201" s="557"/>
      <c r="S201" s="557">
        <f t="shared" si="99"/>
        <v>0</v>
      </c>
      <c r="T201" s="822">
        <f t="shared" si="135"/>
        <v>0</v>
      </c>
      <c r="U201" s="822"/>
      <c r="V201" s="822">
        <f t="shared" si="136"/>
        <v>0</v>
      </c>
      <c r="W201" s="822">
        <f t="shared" si="137"/>
        <v>0</v>
      </c>
      <c r="X201" s="822"/>
      <c r="Y201" s="822">
        <f t="shared" si="138"/>
        <v>0</v>
      </c>
      <c r="Z201" s="822">
        <f t="shared" si="139"/>
        <v>0</v>
      </c>
      <c r="AA201" s="822">
        <f t="shared" si="140"/>
        <v>0</v>
      </c>
      <c r="AB201" s="822">
        <f t="shared" si="141"/>
        <v>0</v>
      </c>
      <c r="AC201" s="822"/>
      <c r="AD201" s="822">
        <f t="shared" ref="AD201:AD264" si="143">SUM(W201:AB201)</f>
        <v>0</v>
      </c>
      <c r="AE201" s="712"/>
      <c r="AF201" s="712"/>
      <c r="AG201" s="713"/>
      <c r="AH201" s="713"/>
      <c r="AI201" s="713"/>
      <c r="AJ201" s="714"/>
      <c r="AK201" s="713"/>
      <c r="AL201" s="713"/>
      <c r="AM201" s="713"/>
      <c r="AN201" s="713">
        <f t="shared" si="100"/>
        <v>0</v>
      </c>
      <c r="AO201" s="713"/>
      <c r="AP201" s="713"/>
      <c r="AQ201" s="713"/>
      <c r="AR201" s="714"/>
      <c r="AS201" s="713"/>
      <c r="AT201" s="713"/>
      <c r="AU201" s="713"/>
      <c r="AV201" s="713">
        <f t="shared" si="101"/>
        <v>0</v>
      </c>
      <c r="AW201" s="878"/>
      <c r="AX201" s="878"/>
      <c r="AY201" s="878"/>
      <c r="AZ201" s="879"/>
      <c r="BA201" s="879"/>
      <c r="BB201" s="879"/>
      <c r="BC201" s="879"/>
      <c r="BD201" s="878"/>
      <c r="BE201" s="879"/>
      <c r="BF201" s="879"/>
      <c r="BG201" s="879"/>
      <c r="BH201" s="1261">
        <f t="shared" ref="BH201:BH264" si="144">SUM(BB201:BG201)</f>
        <v>0</v>
      </c>
      <c r="BI201" s="1802"/>
      <c r="BJ201" s="1802"/>
      <c r="BK201" s="1802"/>
      <c r="BL201" s="1802"/>
      <c r="BM201" s="1802"/>
      <c r="BN201" s="1802"/>
      <c r="BO201" s="1802"/>
      <c r="BP201" s="1802"/>
      <c r="BQ201" s="1908"/>
      <c r="BR201" s="1908"/>
      <c r="BS201" s="1908"/>
      <c r="BT201" s="1908"/>
      <c r="BU201" s="1908"/>
      <c r="BV201" s="1908"/>
      <c r="BW201" s="1908"/>
      <c r="BX201" s="1886">
        <f t="shared" si="102"/>
        <v>0</v>
      </c>
      <c r="BY201" s="639"/>
      <c r="BZ201" s="637"/>
    </row>
    <row r="202" spans="1:78" ht="12" hidden="1" customHeight="1">
      <c r="A202" s="2200"/>
      <c r="B202" s="2175"/>
      <c r="C202" s="555"/>
      <c r="D202" s="556">
        <v>0</v>
      </c>
      <c r="E202" s="556">
        <v>0</v>
      </c>
      <c r="F202" s="556">
        <v>0</v>
      </c>
      <c r="G202" s="556">
        <v>0</v>
      </c>
      <c r="H202" s="556">
        <v>0</v>
      </c>
      <c r="I202" s="556">
        <v>0</v>
      </c>
      <c r="J202" s="556">
        <v>0</v>
      </c>
      <c r="K202" s="556">
        <f t="shared" ref="K202:K265" si="145">SUM(F202:J202)</f>
        <v>0</v>
      </c>
      <c r="L202" s="557"/>
      <c r="M202" s="557"/>
      <c r="N202" s="557"/>
      <c r="O202" s="557"/>
      <c r="P202" s="557"/>
      <c r="Q202" s="557"/>
      <c r="R202" s="557"/>
      <c r="S202" s="557">
        <f t="shared" ref="S202:S265" si="146">SUM(N202:R202)</f>
        <v>0</v>
      </c>
      <c r="T202" s="822">
        <f t="shared" si="135"/>
        <v>0</v>
      </c>
      <c r="U202" s="822"/>
      <c r="V202" s="822">
        <f t="shared" si="136"/>
        <v>0</v>
      </c>
      <c r="W202" s="822">
        <f t="shared" si="137"/>
        <v>0</v>
      </c>
      <c r="X202" s="822"/>
      <c r="Y202" s="822">
        <f t="shared" si="138"/>
        <v>0</v>
      </c>
      <c r="Z202" s="822">
        <f t="shared" si="139"/>
        <v>0</v>
      </c>
      <c r="AA202" s="822">
        <f t="shared" si="140"/>
        <v>0</v>
      </c>
      <c r="AB202" s="822">
        <f t="shared" si="141"/>
        <v>0</v>
      </c>
      <c r="AC202" s="822"/>
      <c r="AD202" s="822">
        <f t="shared" si="143"/>
        <v>0</v>
      </c>
      <c r="AE202" s="712"/>
      <c r="AF202" s="712"/>
      <c r="AG202" s="713"/>
      <c r="AH202" s="713"/>
      <c r="AI202" s="713"/>
      <c r="AJ202" s="714"/>
      <c r="AK202" s="713"/>
      <c r="AL202" s="713"/>
      <c r="AM202" s="713"/>
      <c r="AN202" s="713">
        <f t="shared" ref="AN202:AN265" si="147">SUM(AI202:AM202)</f>
        <v>0</v>
      </c>
      <c r="AO202" s="713"/>
      <c r="AP202" s="713"/>
      <c r="AQ202" s="713"/>
      <c r="AR202" s="714"/>
      <c r="AS202" s="713"/>
      <c r="AT202" s="713"/>
      <c r="AU202" s="713"/>
      <c r="AV202" s="713">
        <f t="shared" ref="AV202:AV265" si="148">SUM(AQ202:AU202)</f>
        <v>0</v>
      </c>
      <c r="AW202" s="878"/>
      <c r="AX202" s="878"/>
      <c r="AY202" s="878"/>
      <c r="AZ202" s="879"/>
      <c r="BA202" s="879"/>
      <c r="BB202" s="879"/>
      <c r="BC202" s="879"/>
      <c r="BD202" s="878"/>
      <c r="BE202" s="879"/>
      <c r="BF202" s="879"/>
      <c r="BG202" s="879"/>
      <c r="BH202" s="1261">
        <f t="shared" si="144"/>
        <v>0</v>
      </c>
      <c r="BI202" s="1802"/>
      <c r="BJ202" s="1802"/>
      <c r="BK202" s="1802"/>
      <c r="BL202" s="1802"/>
      <c r="BM202" s="1802"/>
      <c r="BN202" s="1802"/>
      <c r="BO202" s="1802"/>
      <c r="BP202" s="1802"/>
      <c r="BQ202" s="1908"/>
      <c r="BR202" s="1908"/>
      <c r="BS202" s="1908"/>
      <c r="BT202" s="1908"/>
      <c r="BU202" s="1908"/>
      <c r="BV202" s="1908"/>
      <c r="BW202" s="1908"/>
      <c r="BX202" s="1886">
        <f t="shared" ref="BX202:BX265" si="149">BT202+BU202+BV202+BW202</f>
        <v>0</v>
      </c>
      <c r="BY202" s="639"/>
      <c r="BZ202" s="637"/>
    </row>
    <row r="203" spans="1:78" ht="12" hidden="1" customHeight="1">
      <c r="A203" s="2200"/>
      <c r="B203" s="2175"/>
      <c r="C203" s="555"/>
      <c r="D203" s="556">
        <v>0</v>
      </c>
      <c r="E203" s="556">
        <v>0</v>
      </c>
      <c r="F203" s="556">
        <v>0</v>
      </c>
      <c r="G203" s="556">
        <v>0</v>
      </c>
      <c r="H203" s="556">
        <v>0</v>
      </c>
      <c r="I203" s="556">
        <v>0</v>
      </c>
      <c r="J203" s="556">
        <v>0</v>
      </c>
      <c r="K203" s="556">
        <f t="shared" si="145"/>
        <v>0</v>
      </c>
      <c r="L203" s="557"/>
      <c r="M203" s="557"/>
      <c r="N203" s="557"/>
      <c r="O203" s="557"/>
      <c r="P203" s="557"/>
      <c r="Q203" s="557"/>
      <c r="R203" s="557"/>
      <c r="S203" s="557">
        <f t="shared" si="146"/>
        <v>0</v>
      </c>
      <c r="T203" s="822">
        <f t="shared" si="135"/>
        <v>0</v>
      </c>
      <c r="U203" s="822"/>
      <c r="V203" s="822">
        <f t="shared" si="136"/>
        <v>0</v>
      </c>
      <c r="W203" s="822">
        <f t="shared" si="137"/>
        <v>0</v>
      </c>
      <c r="X203" s="822"/>
      <c r="Y203" s="822">
        <f t="shared" si="138"/>
        <v>0</v>
      </c>
      <c r="Z203" s="822">
        <f t="shared" si="139"/>
        <v>0</v>
      </c>
      <c r="AA203" s="822">
        <f t="shared" si="140"/>
        <v>0</v>
      </c>
      <c r="AB203" s="822">
        <f t="shared" si="141"/>
        <v>0</v>
      </c>
      <c r="AC203" s="822"/>
      <c r="AD203" s="822">
        <f t="shared" si="143"/>
        <v>0</v>
      </c>
      <c r="AE203" s="712"/>
      <c r="AF203" s="712"/>
      <c r="AG203" s="713"/>
      <c r="AH203" s="713"/>
      <c r="AI203" s="713"/>
      <c r="AJ203" s="714"/>
      <c r="AK203" s="713"/>
      <c r="AL203" s="713"/>
      <c r="AM203" s="713"/>
      <c r="AN203" s="713">
        <f t="shared" si="147"/>
        <v>0</v>
      </c>
      <c r="AO203" s="713"/>
      <c r="AP203" s="713"/>
      <c r="AQ203" s="713"/>
      <c r="AR203" s="714"/>
      <c r="AS203" s="713"/>
      <c r="AT203" s="713"/>
      <c r="AU203" s="713"/>
      <c r="AV203" s="713">
        <f t="shared" si="148"/>
        <v>0</v>
      </c>
      <c r="AW203" s="878"/>
      <c r="AX203" s="878"/>
      <c r="AY203" s="878"/>
      <c r="AZ203" s="879"/>
      <c r="BA203" s="879"/>
      <c r="BB203" s="879"/>
      <c r="BC203" s="879"/>
      <c r="BD203" s="878"/>
      <c r="BE203" s="879"/>
      <c r="BF203" s="879"/>
      <c r="BG203" s="879"/>
      <c r="BH203" s="1261">
        <f t="shared" si="144"/>
        <v>0</v>
      </c>
      <c r="BI203" s="1802"/>
      <c r="BJ203" s="1802"/>
      <c r="BK203" s="1802"/>
      <c r="BL203" s="1802"/>
      <c r="BM203" s="1802"/>
      <c r="BN203" s="1802"/>
      <c r="BO203" s="1802"/>
      <c r="BP203" s="1802"/>
      <c r="BQ203" s="1908"/>
      <c r="BR203" s="1908"/>
      <c r="BS203" s="1908"/>
      <c r="BT203" s="1908"/>
      <c r="BU203" s="1908"/>
      <c r="BV203" s="1908"/>
      <c r="BW203" s="1908"/>
      <c r="BX203" s="1886">
        <f t="shared" si="149"/>
        <v>0</v>
      </c>
      <c r="BY203" s="639"/>
      <c r="BZ203" s="637"/>
    </row>
    <row r="204" spans="1:78" ht="12" hidden="1" customHeight="1">
      <c r="A204" s="2200"/>
      <c r="B204" s="2175"/>
      <c r="C204" s="555"/>
      <c r="D204" s="556">
        <v>0</v>
      </c>
      <c r="E204" s="556">
        <v>0</v>
      </c>
      <c r="F204" s="556">
        <v>0</v>
      </c>
      <c r="G204" s="556">
        <v>0</v>
      </c>
      <c r="H204" s="556">
        <v>0</v>
      </c>
      <c r="I204" s="556">
        <v>0</v>
      </c>
      <c r="J204" s="556">
        <v>0</v>
      </c>
      <c r="K204" s="556">
        <f t="shared" si="145"/>
        <v>0</v>
      </c>
      <c r="L204" s="557"/>
      <c r="M204" s="557"/>
      <c r="N204" s="557"/>
      <c r="O204" s="557"/>
      <c r="P204" s="557"/>
      <c r="Q204" s="557"/>
      <c r="R204" s="557"/>
      <c r="S204" s="557">
        <f t="shared" si="146"/>
        <v>0</v>
      </c>
      <c r="T204" s="822">
        <f t="shared" si="135"/>
        <v>0</v>
      </c>
      <c r="U204" s="822"/>
      <c r="V204" s="822">
        <f t="shared" si="136"/>
        <v>0</v>
      </c>
      <c r="W204" s="822">
        <f t="shared" si="137"/>
        <v>0</v>
      </c>
      <c r="X204" s="822"/>
      <c r="Y204" s="822">
        <f t="shared" si="138"/>
        <v>0</v>
      </c>
      <c r="Z204" s="822">
        <f t="shared" si="139"/>
        <v>0</v>
      </c>
      <c r="AA204" s="822">
        <f t="shared" si="140"/>
        <v>0</v>
      </c>
      <c r="AB204" s="822">
        <f t="shared" si="141"/>
        <v>0</v>
      </c>
      <c r="AC204" s="822"/>
      <c r="AD204" s="822">
        <f t="shared" si="143"/>
        <v>0</v>
      </c>
      <c r="AE204" s="712"/>
      <c r="AF204" s="712"/>
      <c r="AG204" s="713"/>
      <c r="AH204" s="713"/>
      <c r="AI204" s="713"/>
      <c r="AJ204" s="714"/>
      <c r="AK204" s="713"/>
      <c r="AL204" s="713"/>
      <c r="AM204" s="713"/>
      <c r="AN204" s="713">
        <f t="shared" si="147"/>
        <v>0</v>
      </c>
      <c r="AO204" s="713"/>
      <c r="AP204" s="713"/>
      <c r="AQ204" s="713"/>
      <c r="AR204" s="714"/>
      <c r="AS204" s="713"/>
      <c r="AT204" s="713"/>
      <c r="AU204" s="713"/>
      <c r="AV204" s="713">
        <f t="shared" si="148"/>
        <v>0</v>
      </c>
      <c r="AW204" s="878"/>
      <c r="AX204" s="878"/>
      <c r="AY204" s="878"/>
      <c r="AZ204" s="879"/>
      <c r="BA204" s="879"/>
      <c r="BB204" s="879"/>
      <c r="BC204" s="879"/>
      <c r="BD204" s="878"/>
      <c r="BE204" s="879"/>
      <c r="BF204" s="879"/>
      <c r="BG204" s="879"/>
      <c r="BH204" s="1261">
        <f t="shared" si="144"/>
        <v>0</v>
      </c>
      <c r="BI204" s="1802"/>
      <c r="BJ204" s="1802"/>
      <c r="BK204" s="1802"/>
      <c r="BL204" s="1802"/>
      <c r="BM204" s="1802"/>
      <c r="BN204" s="1802"/>
      <c r="BO204" s="1802"/>
      <c r="BP204" s="1802"/>
      <c r="BQ204" s="1908"/>
      <c r="BR204" s="1908"/>
      <c r="BS204" s="1908"/>
      <c r="BT204" s="1908"/>
      <c r="BU204" s="1908"/>
      <c r="BV204" s="1908"/>
      <c r="BW204" s="1908"/>
      <c r="BX204" s="1886">
        <f t="shared" si="149"/>
        <v>0</v>
      </c>
      <c r="BY204" s="639"/>
      <c r="BZ204" s="637"/>
    </row>
    <row r="205" spans="1:78" ht="12" hidden="1" customHeight="1">
      <c r="A205" s="2176"/>
      <c r="B205" s="2167"/>
      <c r="C205" s="373"/>
      <c r="D205" s="558">
        <v>0</v>
      </c>
      <c r="E205" s="378">
        <v>0</v>
      </c>
      <c r="F205" s="378">
        <v>0</v>
      </c>
      <c r="G205" s="476">
        <v>0</v>
      </c>
      <c r="H205" s="378">
        <v>0</v>
      </c>
      <c r="I205" s="378">
        <v>0</v>
      </c>
      <c r="J205" s="378">
        <v>0</v>
      </c>
      <c r="K205" s="378">
        <f t="shared" si="145"/>
        <v>0</v>
      </c>
      <c r="L205" s="559"/>
      <c r="M205" s="381"/>
      <c r="N205" s="381"/>
      <c r="O205" s="478"/>
      <c r="P205" s="381"/>
      <c r="Q205" s="381"/>
      <c r="R205" s="381"/>
      <c r="S205" s="381">
        <f t="shared" si="146"/>
        <v>0</v>
      </c>
      <c r="T205" s="823">
        <f t="shared" si="135"/>
        <v>0</v>
      </c>
      <c r="U205" s="823"/>
      <c r="V205" s="810">
        <f t="shared" si="136"/>
        <v>0</v>
      </c>
      <c r="W205" s="809">
        <f t="shared" si="137"/>
        <v>0</v>
      </c>
      <c r="X205" s="809"/>
      <c r="Y205" s="796">
        <f t="shared" si="138"/>
        <v>0</v>
      </c>
      <c r="Z205" s="818">
        <f t="shared" si="139"/>
        <v>0</v>
      </c>
      <c r="AA205" s="796">
        <f t="shared" si="140"/>
        <v>0</v>
      </c>
      <c r="AB205" s="765">
        <f t="shared" si="141"/>
        <v>0</v>
      </c>
      <c r="AC205" s="765"/>
      <c r="AD205" s="765">
        <f t="shared" si="143"/>
        <v>0</v>
      </c>
      <c r="AE205" s="672"/>
      <c r="AF205" s="672"/>
      <c r="AG205" s="715"/>
      <c r="AH205" s="375"/>
      <c r="AI205" s="375"/>
      <c r="AJ205" s="375"/>
      <c r="AK205" s="375"/>
      <c r="AL205" s="548"/>
      <c r="AM205" s="375"/>
      <c r="AN205" s="375">
        <f t="shared" si="147"/>
        <v>0</v>
      </c>
      <c r="AO205" s="715"/>
      <c r="AP205" s="375"/>
      <c r="AQ205" s="375"/>
      <c r="AR205" s="548"/>
      <c r="AS205" s="375"/>
      <c r="AT205" s="375"/>
      <c r="AU205" s="375"/>
      <c r="AV205" s="375">
        <f t="shared" si="148"/>
        <v>0</v>
      </c>
      <c r="AW205" s="880"/>
      <c r="AX205" s="880"/>
      <c r="AY205" s="880"/>
      <c r="AZ205" s="859"/>
      <c r="BA205" s="859"/>
      <c r="BB205" s="859"/>
      <c r="BC205" s="859"/>
      <c r="BD205" s="859"/>
      <c r="BE205" s="859"/>
      <c r="BF205" s="859"/>
      <c r="BG205" s="859"/>
      <c r="BH205" s="1256">
        <f t="shared" si="144"/>
        <v>0</v>
      </c>
      <c r="BI205" s="1796"/>
      <c r="BJ205" s="1796"/>
      <c r="BK205" s="1796"/>
      <c r="BL205" s="1796"/>
      <c r="BM205" s="1796"/>
      <c r="BN205" s="1796"/>
      <c r="BO205" s="1796"/>
      <c r="BP205" s="1796"/>
      <c r="BQ205" s="1903"/>
      <c r="BR205" s="1903"/>
      <c r="BS205" s="1903"/>
      <c r="BT205" s="1903"/>
      <c r="BU205" s="1903"/>
      <c r="BV205" s="1903"/>
      <c r="BW205" s="1903"/>
      <c r="BX205" s="1886">
        <f t="shared" si="149"/>
        <v>0</v>
      </c>
      <c r="BY205" s="639"/>
      <c r="BZ205" s="637"/>
    </row>
    <row r="206" spans="1:78" ht="18" customHeight="1">
      <c r="A206" s="746"/>
      <c r="B206" s="1006" t="s">
        <v>543</v>
      </c>
      <c r="C206" s="340" t="s">
        <v>552</v>
      </c>
      <c r="D206" s="744">
        <v>0</v>
      </c>
      <c r="E206" s="744">
        <v>1.93</v>
      </c>
      <c r="F206" s="744">
        <v>259726</v>
      </c>
      <c r="G206" s="744">
        <v>675000</v>
      </c>
      <c r="H206" s="744">
        <v>0</v>
      </c>
      <c r="I206" s="744">
        <v>0</v>
      </c>
      <c r="J206" s="744">
        <v>1000000</v>
      </c>
      <c r="K206" s="744">
        <f t="shared" si="145"/>
        <v>1934726</v>
      </c>
      <c r="L206" s="744">
        <f t="shared" ref="L206:R206" si="150">SUM(L207:L227)</f>
        <v>0</v>
      </c>
      <c r="M206" s="744">
        <f t="shared" si="150"/>
        <v>0</v>
      </c>
      <c r="N206" s="744">
        <f t="shared" si="150"/>
        <v>0</v>
      </c>
      <c r="O206" s="744">
        <f t="shared" si="150"/>
        <v>0</v>
      </c>
      <c r="P206" s="744">
        <f t="shared" si="150"/>
        <v>0</v>
      </c>
      <c r="Q206" s="744">
        <f t="shared" si="150"/>
        <v>0</v>
      </c>
      <c r="R206" s="744">
        <f t="shared" si="150"/>
        <v>0</v>
      </c>
      <c r="S206" s="744">
        <f t="shared" si="146"/>
        <v>0</v>
      </c>
      <c r="T206" s="744">
        <f t="shared" ref="T206:AC206" si="151">SUM(T207:T227)</f>
        <v>0</v>
      </c>
      <c r="U206" s="744"/>
      <c r="V206" s="744">
        <f t="shared" si="151"/>
        <v>1.4</v>
      </c>
      <c r="W206" s="744">
        <f t="shared" si="151"/>
        <v>492782.39999999997</v>
      </c>
      <c r="X206" s="744">
        <f t="shared" si="151"/>
        <v>0</v>
      </c>
      <c r="Y206" s="744">
        <f t="shared" si="151"/>
        <v>579802.80000000005</v>
      </c>
      <c r="Z206" s="744">
        <f t="shared" si="151"/>
        <v>0</v>
      </c>
      <c r="AA206" s="744">
        <f t="shared" si="151"/>
        <v>20000</v>
      </c>
      <c r="AB206" s="744">
        <f t="shared" si="151"/>
        <v>227800</v>
      </c>
      <c r="AC206" s="744">
        <f t="shared" si="151"/>
        <v>113886.1</v>
      </c>
      <c r="AD206" s="744">
        <f>SUM(W206:AC206)</f>
        <v>1434271.3</v>
      </c>
      <c r="AE206" s="746"/>
      <c r="AF206" s="746"/>
      <c r="AG206" s="744">
        <v>0</v>
      </c>
      <c r="AH206" s="744">
        <v>10.686</v>
      </c>
      <c r="AI206" s="744">
        <v>56433.1</v>
      </c>
      <c r="AJ206" s="744">
        <v>1788600</v>
      </c>
      <c r="AK206" s="744">
        <v>0</v>
      </c>
      <c r="AL206" s="744">
        <v>0</v>
      </c>
      <c r="AM206" s="744">
        <v>11866.1</v>
      </c>
      <c r="AN206" s="744">
        <f t="shared" si="147"/>
        <v>1856899.2000000002</v>
      </c>
      <c r="AO206" s="744">
        <f t="shared" ref="AO206:AU206" si="152">SUM(AO207:AO227)</f>
        <v>0</v>
      </c>
      <c r="AP206" s="744">
        <f t="shared" si="152"/>
        <v>0</v>
      </c>
      <c r="AQ206" s="744">
        <f t="shared" si="152"/>
        <v>0</v>
      </c>
      <c r="AR206" s="744">
        <f t="shared" si="152"/>
        <v>0</v>
      </c>
      <c r="AS206" s="744">
        <f t="shared" si="152"/>
        <v>0</v>
      </c>
      <c r="AT206" s="744">
        <f t="shared" si="152"/>
        <v>0</v>
      </c>
      <c r="AU206" s="744">
        <f t="shared" si="152"/>
        <v>0</v>
      </c>
      <c r="AV206" s="744">
        <f t="shared" si="148"/>
        <v>0</v>
      </c>
      <c r="AW206" s="744">
        <f>SUM(AW207:AW227)</f>
        <v>0</v>
      </c>
      <c r="AX206" s="744"/>
      <c r="AY206" s="744"/>
      <c r="AZ206" s="744">
        <f>SUM(AZ207:AZ227)</f>
        <v>0</v>
      </c>
      <c r="BA206" s="748">
        <f>BA209</f>
        <v>0</v>
      </c>
      <c r="BB206" s="744">
        <f>SUM(BB209:BB220)</f>
        <v>962728.29999999993</v>
      </c>
      <c r="BC206" s="744">
        <f t="shared" ref="BC206:BX206" si="153">SUM(BC209:BC220)</f>
        <v>0</v>
      </c>
      <c r="BD206" s="744">
        <f t="shared" si="153"/>
        <v>665549.1</v>
      </c>
      <c r="BE206" s="744">
        <f t="shared" si="153"/>
        <v>0</v>
      </c>
      <c r="BF206" s="744">
        <f t="shared" si="153"/>
        <v>0</v>
      </c>
      <c r="BG206" s="744">
        <f t="shared" si="153"/>
        <v>0</v>
      </c>
      <c r="BH206" s="744">
        <f t="shared" si="153"/>
        <v>1628277.4</v>
      </c>
      <c r="BI206" s="744">
        <f t="shared" si="153"/>
        <v>7.18</v>
      </c>
      <c r="BJ206" s="744"/>
      <c r="BK206" s="744">
        <f t="shared" si="153"/>
        <v>0</v>
      </c>
      <c r="BL206" s="744">
        <f t="shared" si="153"/>
        <v>317006</v>
      </c>
      <c r="BM206" s="744">
        <f t="shared" si="153"/>
        <v>0</v>
      </c>
      <c r="BN206" s="744">
        <f t="shared" si="153"/>
        <v>712127.8</v>
      </c>
      <c r="BO206" s="744">
        <f t="shared" si="153"/>
        <v>0</v>
      </c>
      <c r="BP206" s="744">
        <f>SUM(BP209:BP220)</f>
        <v>1029133.8</v>
      </c>
      <c r="BQ206" s="744">
        <f t="shared" si="153"/>
        <v>0</v>
      </c>
      <c r="BR206" s="744">
        <f t="shared" si="153"/>
        <v>0</v>
      </c>
      <c r="BS206" s="744">
        <f t="shared" si="153"/>
        <v>3</v>
      </c>
      <c r="BT206" s="744">
        <f t="shared" si="153"/>
        <v>83500</v>
      </c>
      <c r="BU206" s="744">
        <f t="shared" si="153"/>
        <v>0</v>
      </c>
      <c r="BV206" s="744">
        <f t="shared" si="153"/>
        <v>861461</v>
      </c>
      <c r="BW206" s="744">
        <f t="shared" si="153"/>
        <v>275065</v>
      </c>
      <c r="BX206" s="744">
        <f t="shared" si="153"/>
        <v>1220026</v>
      </c>
      <c r="BY206" s="747"/>
      <c r="BZ206" s="637"/>
    </row>
    <row r="207" spans="1:78" ht="60" hidden="1">
      <c r="A207" s="2194"/>
      <c r="B207" s="1874" t="s">
        <v>553</v>
      </c>
      <c r="C207" s="357" t="s">
        <v>300</v>
      </c>
      <c r="D207" s="515">
        <v>0</v>
      </c>
      <c r="E207" s="488">
        <v>0</v>
      </c>
      <c r="F207" s="538">
        <v>0</v>
      </c>
      <c r="G207" s="538">
        <v>0</v>
      </c>
      <c r="H207" s="488">
        <v>0</v>
      </c>
      <c r="I207" s="426">
        <v>0</v>
      </c>
      <c r="J207" s="538">
        <v>0</v>
      </c>
      <c r="K207" s="538">
        <f t="shared" si="145"/>
        <v>0</v>
      </c>
      <c r="L207" s="516"/>
      <c r="M207" s="543"/>
      <c r="N207" s="543"/>
      <c r="O207" s="543"/>
      <c r="P207" s="543"/>
      <c r="Q207" s="427"/>
      <c r="R207" s="539"/>
      <c r="S207" s="539">
        <f t="shared" si="146"/>
        <v>0</v>
      </c>
      <c r="T207" s="806">
        <f t="shared" ref="T207:T214" si="154">D207+L207</f>
        <v>0</v>
      </c>
      <c r="U207" s="806"/>
      <c r="V207" s="781">
        <f t="shared" ref="V207:V227" si="155">E207+M207</f>
        <v>0</v>
      </c>
      <c r="W207" s="781">
        <v>1000</v>
      </c>
      <c r="X207" s="781"/>
      <c r="Y207" s="781">
        <f t="shared" ref="Y207:Y227" si="156">G207+O207</f>
        <v>0</v>
      </c>
      <c r="Z207" s="812">
        <f t="shared" ref="Z207:Z227" si="157">H207+P207</f>
        <v>0</v>
      </c>
      <c r="AA207" s="781">
        <f t="shared" ref="AA207:AA227" si="158">I207+Q207</f>
        <v>0</v>
      </c>
      <c r="AB207" s="815">
        <f t="shared" ref="AB207:AB227" si="159">J207+R207</f>
        <v>0</v>
      </c>
      <c r="AC207" s="815"/>
      <c r="AD207" s="815">
        <f>SUM(W207:AC207)</f>
        <v>1000</v>
      </c>
      <c r="AE207" s="705"/>
      <c r="AF207" s="705"/>
      <c r="AG207" s="544">
        <v>0</v>
      </c>
      <c r="AH207" s="547">
        <v>0</v>
      </c>
      <c r="AI207" s="547">
        <v>0</v>
      </c>
      <c r="AJ207" s="547">
        <v>0</v>
      </c>
      <c r="AK207" s="547">
        <v>0</v>
      </c>
      <c r="AL207" s="547">
        <v>0</v>
      </c>
      <c r="AM207" s="683">
        <v>0</v>
      </c>
      <c r="AN207" s="683">
        <f t="shared" si="147"/>
        <v>0</v>
      </c>
      <c r="AO207" s="693"/>
      <c r="AP207" s="547"/>
      <c r="AQ207" s="547"/>
      <c r="AR207" s="547"/>
      <c r="AS207" s="547"/>
      <c r="AT207" s="547"/>
      <c r="AU207" s="683"/>
      <c r="AV207" s="683">
        <f t="shared" si="148"/>
        <v>0</v>
      </c>
      <c r="AW207" s="881">
        <f t="shared" ref="AW207:AW222" si="160">AG207+AO207</f>
        <v>0</v>
      </c>
      <c r="AX207" s="881"/>
      <c r="AY207" s="881"/>
      <c r="AZ207" s="853">
        <f t="shared" ref="AZ207:AZ227" si="161">AH207+AP207</f>
        <v>0</v>
      </c>
      <c r="BA207" s="853"/>
      <c r="BB207" s="853">
        <f t="shared" ref="BB207:BB226" si="162">AI207+AQ207</f>
        <v>0</v>
      </c>
      <c r="BC207" s="853"/>
      <c r="BD207" s="853">
        <f t="shared" ref="BD207:BD227" si="163">AJ207+AR207</f>
        <v>0</v>
      </c>
      <c r="BE207" s="853">
        <f t="shared" ref="BE207:BE227" si="164">AK207+AS207</f>
        <v>0</v>
      </c>
      <c r="BF207" s="853">
        <f t="shared" ref="BF207:BF227" si="165">AL207+AT207</f>
        <v>0</v>
      </c>
      <c r="BG207" s="873">
        <f t="shared" ref="BG207:BG227" si="166">AM207+AU207</f>
        <v>0</v>
      </c>
      <c r="BH207" s="1258">
        <f t="shared" si="144"/>
        <v>0</v>
      </c>
      <c r="BI207" s="1796"/>
      <c r="BJ207" s="1796"/>
      <c r="BK207" s="1796"/>
      <c r="BL207" s="1796"/>
      <c r="BM207" s="1796"/>
      <c r="BN207" s="1796"/>
      <c r="BO207" s="1796"/>
      <c r="BP207" s="1796"/>
      <c r="BQ207" s="1903"/>
      <c r="BR207" s="1903"/>
      <c r="BS207" s="1903"/>
      <c r="BT207" s="1903"/>
      <c r="BU207" s="1903"/>
      <c r="BV207" s="1903"/>
      <c r="BW207" s="1903"/>
      <c r="BX207" s="1886">
        <f t="shared" si="149"/>
        <v>0</v>
      </c>
      <c r="BY207" s="751" t="s">
        <v>311</v>
      </c>
      <c r="BZ207" s="637"/>
    </row>
    <row r="208" spans="1:78" ht="36" hidden="1">
      <c r="A208" s="2178"/>
      <c r="B208" s="1874" t="s">
        <v>554</v>
      </c>
      <c r="C208" s="412" t="s">
        <v>301</v>
      </c>
      <c r="D208" s="515">
        <v>0</v>
      </c>
      <c r="E208" s="488">
        <v>0</v>
      </c>
      <c r="F208" s="538">
        <v>0</v>
      </c>
      <c r="G208" s="538">
        <v>0</v>
      </c>
      <c r="H208" s="488">
        <v>0</v>
      </c>
      <c r="I208" s="488">
        <v>0</v>
      </c>
      <c r="J208" s="538">
        <v>0</v>
      </c>
      <c r="K208" s="538">
        <f t="shared" si="145"/>
        <v>0</v>
      </c>
      <c r="L208" s="516"/>
      <c r="M208" s="463"/>
      <c r="N208" s="560"/>
      <c r="O208" s="427"/>
      <c r="P208" s="543"/>
      <c r="Q208" s="543"/>
      <c r="R208" s="539"/>
      <c r="S208" s="539">
        <f t="shared" si="146"/>
        <v>0</v>
      </c>
      <c r="T208" s="806">
        <f t="shared" si="154"/>
        <v>0</v>
      </c>
      <c r="U208" s="806"/>
      <c r="V208" s="781">
        <f t="shared" si="155"/>
        <v>0</v>
      </c>
      <c r="W208" s="812">
        <v>6000</v>
      </c>
      <c r="X208" s="812"/>
      <c r="Y208" s="781">
        <f t="shared" si="156"/>
        <v>0</v>
      </c>
      <c r="Z208" s="812">
        <f t="shared" si="157"/>
        <v>0</v>
      </c>
      <c r="AA208" s="781">
        <f t="shared" si="158"/>
        <v>0</v>
      </c>
      <c r="AB208" s="781">
        <f t="shared" si="159"/>
        <v>0</v>
      </c>
      <c r="AC208" s="781"/>
      <c r="AD208" s="815">
        <f t="shared" ref="AD208:AD218" si="167">SUM(W208:AC208)</f>
        <v>6000</v>
      </c>
      <c r="AE208" s="674"/>
      <c r="AF208" s="674"/>
      <c r="AG208" s="544">
        <v>0</v>
      </c>
      <c r="AH208" s="547">
        <v>0</v>
      </c>
      <c r="AI208" s="547">
        <v>0</v>
      </c>
      <c r="AJ208" s="547">
        <v>0</v>
      </c>
      <c r="AK208" s="547">
        <v>0</v>
      </c>
      <c r="AL208" s="547">
        <v>0</v>
      </c>
      <c r="AM208" s="683">
        <v>0</v>
      </c>
      <c r="AN208" s="683">
        <f t="shared" si="147"/>
        <v>0</v>
      </c>
      <c r="AO208" s="693"/>
      <c r="AP208" s="547"/>
      <c r="AQ208" s="547"/>
      <c r="AR208" s="547"/>
      <c r="AS208" s="547"/>
      <c r="AT208" s="547"/>
      <c r="AU208" s="683"/>
      <c r="AV208" s="683">
        <f t="shared" si="148"/>
        <v>0</v>
      </c>
      <c r="AW208" s="881">
        <f t="shared" si="160"/>
        <v>0</v>
      </c>
      <c r="AX208" s="881"/>
      <c r="AY208" s="881"/>
      <c r="AZ208" s="853">
        <f t="shared" si="161"/>
        <v>0</v>
      </c>
      <c r="BA208" s="853"/>
      <c r="BB208" s="853">
        <f t="shared" si="162"/>
        <v>0</v>
      </c>
      <c r="BC208" s="853"/>
      <c r="BD208" s="853">
        <f t="shared" si="163"/>
        <v>0</v>
      </c>
      <c r="BE208" s="853">
        <f t="shared" si="164"/>
        <v>0</v>
      </c>
      <c r="BF208" s="853">
        <f t="shared" si="165"/>
        <v>0</v>
      </c>
      <c r="BG208" s="873">
        <f t="shared" si="166"/>
        <v>0</v>
      </c>
      <c r="BH208" s="1258">
        <f t="shared" si="144"/>
        <v>0</v>
      </c>
      <c r="BI208" s="1796"/>
      <c r="BJ208" s="1796"/>
      <c r="BK208" s="1796"/>
      <c r="BL208" s="1796"/>
      <c r="BM208" s="1796"/>
      <c r="BN208" s="1796"/>
      <c r="BO208" s="1796"/>
      <c r="BP208" s="1796"/>
      <c r="BQ208" s="1903"/>
      <c r="BR208" s="1903"/>
      <c r="BS208" s="1903"/>
      <c r="BT208" s="1903"/>
      <c r="BU208" s="1903"/>
      <c r="BV208" s="1903"/>
      <c r="BW208" s="1903"/>
      <c r="BX208" s="1886">
        <f t="shared" si="149"/>
        <v>0</v>
      </c>
      <c r="BY208" s="1211" t="s">
        <v>311</v>
      </c>
      <c r="BZ208" s="637"/>
    </row>
    <row r="209" spans="1:78" ht="63" customHeight="1">
      <c r="A209" s="2201">
        <v>3</v>
      </c>
      <c r="B209" s="573" t="s">
        <v>536</v>
      </c>
      <c r="C209" s="357" t="s">
        <v>888</v>
      </c>
      <c r="D209" s="564">
        <v>0</v>
      </c>
      <c r="E209" s="550">
        <v>0</v>
      </c>
      <c r="F209" s="565">
        <v>80000</v>
      </c>
      <c r="G209" s="565">
        <v>120000</v>
      </c>
      <c r="H209" s="566">
        <v>0</v>
      </c>
      <c r="I209" s="566">
        <v>0</v>
      </c>
      <c r="J209" s="565"/>
      <c r="K209" s="565">
        <f t="shared" si="145"/>
        <v>200000</v>
      </c>
      <c r="L209" s="550"/>
      <c r="M209" s="562"/>
      <c r="N209" s="561"/>
      <c r="O209" s="561"/>
      <c r="P209" s="550"/>
      <c r="Q209" s="550"/>
      <c r="R209" s="550"/>
      <c r="S209" s="550">
        <f t="shared" si="146"/>
        <v>0</v>
      </c>
      <c r="T209" s="812">
        <f t="shared" si="154"/>
        <v>0</v>
      </c>
      <c r="U209" s="812"/>
      <c r="V209" s="791">
        <f t="shared" si="155"/>
        <v>0</v>
      </c>
      <c r="W209" s="812">
        <v>239258</v>
      </c>
      <c r="X209" s="812"/>
      <c r="Y209" s="781">
        <v>205585</v>
      </c>
      <c r="Z209" s="812">
        <f t="shared" si="157"/>
        <v>0</v>
      </c>
      <c r="AA209" s="781">
        <f t="shared" si="158"/>
        <v>0</v>
      </c>
      <c r="AB209" s="781">
        <v>27800</v>
      </c>
      <c r="AC209" s="781">
        <v>113886.1</v>
      </c>
      <c r="AD209" s="815">
        <f t="shared" si="167"/>
        <v>586529.1</v>
      </c>
      <c r="AE209" s="716">
        <v>1</v>
      </c>
      <c r="AF209" s="716"/>
      <c r="AG209" s="544">
        <v>0</v>
      </c>
      <c r="AH209" s="482">
        <v>0.997</v>
      </c>
      <c r="AI209" s="482">
        <v>11433.1</v>
      </c>
      <c r="AJ209" s="482">
        <v>332600</v>
      </c>
      <c r="AK209" s="482">
        <v>0</v>
      </c>
      <c r="AL209" s="482">
        <v>0</v>
      </c>
      <c r="AM209" s="482">
        <v>0</v>
      </c>
      <c r="AN209" s="482">
        <f t="shared" si="147"/>
        <v>344033.1</v>
      </c>
      <c r="AO209" s="693"/>
      <c r="AP209" s="547"/>
      <c r="AQ209" s="482"/>
      <c r="AR209" s="567"/>
      <c r="AS209" s="547"/>
      <c r="AT209" s="547"/>
      <c r="AU209" s="683"/>
      <c r="AV209" s="683">
        <f t="shared" si="148"/>
        <v>0</v>
      </c>
      <c r="AW209" s="881">
        <f t="shared" si="160"/>
        <v>0</v>
      </c>
      <c r="AX209" s="881"/>
      <c r="AY209" s="881"/>
      <c r="AZ209" s="853"/>
      <c r="BA209" s="853"/>
      <c r="BB209" s="853">
        <f>67433.1-56565</f>
        <v>10868.100000000006</v>
      </c>
      <c r="BC209" s="853"/>
      <c r="BD209" s="853">
        <v>164000</v>
      </c>
      <c r="BE209" s="853">
        <f t="shared" si="164"/>
        <v>0</v>
      </c>
      <c r="BF209" s="853">
        <f t="shared" si="165"/>
        <v>0</v>
      </c>
      <c r="BG209" s="873">
        <f t="shared" si="166"/>
        <v>0</v>
      </c>
      <c r="BH209" s="1258">
        <f t="shared" si="144"/>
        <v>174868.1</v>
      </c>
      <c r="BI209" s="1796">
        <v>1</v>
      </c>
      <c r="BJ209" s="1796"/>
      <c r="BK209" s="1796"/>
      <c r="BL209" s="1796"/>
      <c r="BM209" s="1796"/>
      <c r="BN209" s="1796"/>
      <c r="BO209" s="1796"/>
      <c r="BP209" s="1796"/>
      <c r="BQ209" s="1903"/>
      <c r="BR209" s="1903"/>
      <c r="BS209" s="1903"/>
      <c r="BT209" s="1903"/>
      <c r="BU209" s="1903"/>
      <c r="BV209" s="1903"/>
      <c r="BW209" s="1903"/>
      <c r="BX209" s="1886">
        <f t="shared" si="149"/>
        <v>0</v>
      </c>
      <c r="BY209" s="751" t="s">
        <v>313</v>
      </c>
      <c r="BZ209" s="1163"/>
    </row>
    <row r="210" spans="1:78" ht="63" customHeight="1">
      <c r="A210" s="2178"/>
      <c r="B210" s="573" t="s">
        <v>662</v>
      </c>
      <c r="C210" s="357" t="s">
        <v>325</v>
      </c>
      <c r="D210" s="515">
        <v>0</v>
      </c>
      <c r="E210" s="426">
        <v>0</v>
      </c>
      <c r="F210" s="426">
        <v>0</v>
      </c>
      <c r="G210" s="426">
        <v>0</v>
      </c>
      <c r="H210" s="426">
        <v>0</v>
      </c>
      <c r="I210" s="426">
        <v>0</v>
      </c>
      <c r="J210" s="426">
        <v>0</v>
      </c>
      <c r="K210" s="426">
        <f t="shared" si="145"/>
        <v>0</v>
      </c>
      <c r="L210" s="427"/>
      <c r="M210" s="419"/>
      <c r="N210" s="529"/>
      <c r="O210" s="529"/>
      <c r="P210" s="427"/>
      <c r="Q210" s="427"/>
      <c r="R210" s="427"/>
      <c r="S210" s="427">
        <f t="shared" si="146"/>
        <v>0</v>
      </c>
      <c r="T210" s="806">
        <f t="shared" si="154"/>
        <v>0</v>
      </c>
      <c r="U210" s="806"/>
      <c r="V210" s="781">
        <f t="shared" si="155"/>
        <v>0</v>
      </c>
      <c r="W210" s="781">
        <v>4998</v>
      </c>
      <c r="X210" s="781"/>
      <c r="Y210" s="781">
        <f t="shared" si="156"/>
        <v>0</v>
      </c>
      <c r="Z210" s="812">
        <f t="shared" si="157"/>
        <v>0</v>
      </c>
      <c r="AA210" s="781">
        <f t="shared" si="158"/>
        <v>0</v>
      </c>
      <c r="AB210" s="781">
        <f t="shared" si="159"/>
        <v>0</v>
      </c>
      <c r="AC210" s="781"/>
      <c r="AD210" s="815">
        <f t="shared" si="167"/>
        <v>4998</v>
      </c>
      <c r="AE210" s="674">
        <v>1</v>
      </c>
      <c r="AF210" s="674"/>
      <c r="AG210" s="544">
        <v>0</v>
      </c>
      <c r="AH210" s="482">
        <v>0</v>
      </c>
      <c r="AI210" s="693">
        <v>0</v>
      </c>
      <c r="AJ210" s="482">
        <v>0</v>
      </c>
      <c r="AK210" s="482">
        <v>0</v>
      </c>
      <c r="AL210" s="482">
        <v>0</v>
      </c>
      <c r="AM210" s="482">
        <v>0</v>
      </c>
      <c r="AN210" s="482">
        <f t="shared" si="147"/>
        <v>0</v>
      </c>
      <c r="AO210" s="482"/>
      <c r="AP210" s="482"/>
      <c r="AQ210" s="482"/>
      <c r="AR210" s="482"/>
      <c r="AS210" s="482"/>
      <c r="AT210" s="547"/>
      <c r="AU210" s="482"/>
      <c r="AV210" s="482">
        <f t="shared" si="148"/>
        <v>0</v>
      </c>
      <c r="AW210" s="881">
        <f t="shared" si="160"/>
        <v>0</v>
      </c>
      <c r="AX210" s="881"/>
      <c r="AY210" s="881"/>
      <c r="AZ210" s="853">
        <f t="shared" si="161"/>
        <v>0</v>
      </c>
      <c r="BA210" s="853"/>
      <c r="BB210" s="853">
        <v>4998</v>
      </c>
      <c r="BC210" s="853"/>
      <c r="BD210" s="853">
        <f t="shared" si="163"/>
        <v>0</v>
      </c>
      <c r="BE210" s="853">
        <f t="shared" si="164"/>
        <v>0</v>
      </c>
      <c r="BF210" s="853">
        <f t="shared" si="165"/>
        <v>0</v>
      </c>
      <c r="BG210" s="853">
        <f t="shared" si="166"/>
        <v>0</v>
      </c>
      <c r="BH210" s="1249">
        <f t="shared" si="144"/>
        <v>4998</v>
      </c>
      <c r="BI210" s="1796"/>
      <c r="BJ210" s="1796"/>
      <c r="BK210" s="1796"/>
      <c r="BL210" s="1796"/>
      <c r="BM210" s="1796"/>
      <c r="BN210" s="1796"/>
      <c r="BO210" s="1796"/>
      <c r="BP210" s="1796"/>
      <c r="BQ210" s="1903"/>
      <c r="BR210" s="1903"/>
      <c r="BS210" s="1903"/>
      <c r="BT210" s="1903"/>
      <c r="BU210" s="1903"/>
      <c r="BV210" s="1903"/>
      <c r="BW210" s="1903"/>
      <c r="BX210" s="1886">
        <f t="shared" si="149"/>
        <v>0</v>
      </c>
      <c r="BY210" s="751" t="s">
        <v>312</v>
      </c>
      <c r="BZ210" s="637"/>
    </row>
    <row r="211" spans="1:78" ht="63" hidden="1" customHeight="1">
      <c r="A211" s="2178"/>
      <c r="B211" s="573" t="s">
        <v>555</v>
      </c>
      <c r="C211" s="357" t="s">
        <v>208</v>
      </c>
      <c r="D211" s="515">
        <v>0</v>
      </c>
      <c r="E211" s="419">
        <v>0</v>
      </c>
      <c r="F211" s="515">
        <v>0</v>
      </c>
      <c r="G211" s="426">
        <v>0</v>
      </c>
      <c r="H211" s="426">
        <v>0</v>
      </c>
      <c r="I211" s="426">
        <v>0</v>
      </c>
      <c r="J211" s="426">
        <v>0</v>
      </c>
      <c r="K211" s="426">
        <f t="shared" si="145"/>
        <v>0</v>
      </c>
      <c r="L211" s="427"/>
      <c r="M211" s="463"/>
      <c r="N211" s="560"/>
      <c r="O211" s="560"/>
      <c r="P211" s="427"/>
      <c r="Q211" s="427"/>
      <c r="R211" s="427"/>
      <c r="S211" s="427">
        <f t="shared" si="146"/>
        <v>0</v>
      </c>
      <c r="T211" s="806">
        <f t="shared" si="154"/>
        <v>0</v>
      </c>
      <c r="U211" s="806"/>
      <c r="V211" s="781">
        <f t="shared" si="155"/>
        <v>0</v>
      </c>
      <c r="W211" s="781">
        <f t="shared" ref="W211:W226" si="168">F211+N211</f>
        <v>0</v>
      </c>
      <c r="X211" s="781"/>
      <c r="Y211" s="781">
        <f t="shared" si="156"/>
        <v>0</v>
      </c>
      <c r="Z211" s="812">
        <f t="shared" si="157"/>
        <v>0</v>
      </c>
      <c r="AA211" s="781">
        <f t="shared" si="158"/>
        <v>0</v>
      </c>
      <c r="AB211" s="781">
        <f t="shared" si="159"/>
        <v>0</v>
      </c>
      <c r="AC211" s="781"/>
      <c r="AD211" s="815">
        <f t="shared" si="167"/>
        <v>0</v>
      </c>
      <c r="AE211" s="674"/>
      <c r="AF211" s="674"/>
      <c r="AG211" s="482">
        <v>0</v>
      </c>
      <c r="AH211" s="482">
        <v>0</v>
      </c>
      <c r="AI211" s="693">
        <v>0</v>
      </c>
      <c r="AJ211" s="482">
        <v>0</v>
      </c>
      <c r="AK211" s="482">
        <v>0</v>
      </c>
      <c r="AL211" s="547">
        <v>0</v>
      </c>
      <c r="AM211" s="482">
        <v>0</v>
      </c>
      <c r="AN211" s="482">
        <f t="shared" si="147"/>
        <v>0</v>
      </c>
      <c r="AO211" s="482"/>
      <c r="AP211" s="693"/>
      <c r="AQ211" s="693"/>
      <c r="AR211" s="482"/>
      <c r="AS211" s="482"/>
      <c r="AT211" s="547"/>
      <c r="AU211" s="482"/>
      <c r="AV211" s="482">
        <f t="shared" si="148"/>
        <v>0</v>
      </c>
      <c r="AW211" s="881">
        <f t="shared" si="160"/>
        <v>0</v>
      </c>
      <c r="AX211" s="881"/>
      <c r="AY211" s="881"/>
      <c r="AZ211" s="853">
        <f t="shared" si="161"/>
        <v>0</v>
      </c>
      <c r="BA211" s="853"/>
      <c r="BB211" s="853">
        <f t="shared" si="162"/>
        <v>0</v>
      </c>
      <c r="BC211" s="853"/>
      <c r="BD211" s="853">
        <f t="shared" si="163"/>
        <v>0</v>
      </c>
      <c r="BE211" s="853">
        <f t="shared" si="164"/>
        <v>0</v>
      </c>
      <c r="BF211" s="853">
        <f t="shared" si="165"/>
        <v>0</v>
      </c>
      <c r="BG211" s="853">
        <f t="shared" si="166"/>
        <v>0</v>
      </c>
      <c r="BH211" s="1249">
        <f t="shared" si="144"/>
        <v>0</v>
      </c>
      <c r="BI211" s="1796"/>
      <c r="BJ211" s="1796"/>
      <c r="BK211" s="1796"/>
      <c r="BL211" s="1796"/>
      <c r="BM211" s="1796"/>
      <c r="BN211" s="1796"/>
      <c r="BO211" s="1796"/>
      <c r="BP211" s="1796"/>
      <c r="BQ211" s="1903"/>
      <c r="BR211" s="1903"/>
      <c r="BS211" s="1903"/>
      <c r="BT211" s="1903"/>
      <c r="BU211" s="1903"/>
      <c r="BV211" s="1903"/>
      <c r="BW211" s="1903"/>
      <c r="BX211" s="1886">
        <f t="shared" si="149"/>
        <v>0</v>
      </c>
      <c r="BY211" s="641"/>
      <c r="BZ211" s="637"/>
    </row>
    <row r="212" spans="1:78" ht="63" customHeight="1">
      <c r="A212" s="2202" t="s">
        <v>556</v>
      </c>
      <c r="B212" s="573" t="s">
        <v>660</v>
      </c>
      <c r="C212" s="357" t="s">
        <v>557</v>
      </c>
      <c r="D212" s="564">
        <v>0</v>
      </c>
      <c r="E212" s="561">
        <v>0</v>
      </c>
      <c r="F212" s="550">
        <v>60000</v>
      </c>
      <c r="G212" s="550">
        <v>245000</v>
      </c>
      <c r="H212" s="550">
        <v>0</v>
      </c>
      <c r="I212" s="566">
        <v>0</v>
      </c>
      <c r="J212" s="550">
        <v>400000</v>
      </c>
      <c r="K212" s="550">
        <f t="shared" si="145"/>
        <v>705000</v>
      </c>
      <c r="L212" s="564"/>
      <c r="M212" s="569"/>
      <c r="N212" s="550"/>
      <c r="O212" s="550"/>
      <c r="P212" s="550"/>
      <c r="Q212" s="566"/>
      <c r="R212" s="550"/>
      <c r="S212" s="563">
        <f t="shared" si="146"/>
        <v>0</v>
      </c>
      <c r="T212" s="806">
        <f t="shared" si="154"/>
        <v>0</v>
      </c>
      <c r="U212" s="806"/>
      <c r="V212" s="781">
        <v>1.4</v>
      </c>
      <c r="W212" s="804">
        <v>39500</v>
      </c>
      <c r="X212" s="804"/>
      <c r="Y212" s="812">
        <v>107800</v>
      </c>
      <c r="Z212" s="781">
        <f t="shared" si="157"/>
        <v>0</v>
      </c>
      <c r="AA212" s="781">
        <v>20000</v>
      </c>
      <c r="AB212" s="780">
        <v>200000</v>
      </c>
      <c r="AC212" s="780"/>
      <c r="AD212" s="815">
        <f t="shared" si="167"/>
        <v>367300</v>
      </c>
      <c r="AE212" s="452">
        <v>1</v>
      </c>
      <c r="AF212" s="452"/>
      <c r="AG212" s="544">
        <v>0</v>
      </c>
      <c r="AH212" s="482">
        <v>3.6890000000000001</v>
      </c>
      <c r="AI212" s="482">
        <v>0</v>
      </c>
      <c r="AJ212" s="482">
        <v>150000</v>
      </c>
      <c r="AK212" s="482">
        <v>0</v>
      </c>
      <c r="AL212" s="547">
        <v>0</v>
      </c>
      <c r="AM212" s="482">
        <v>11866.1</v>
      </c>
      <c r="AN212" s="482">
        <f t="shared" si="147"/>
        <v>161866.1</v>
      </c>
      <c r="AO212" s="693"/>
      <c r="AP212" s="717"/>
      <c r="AQ212" s="482"/>
      <c r="AR212" s="482"/>
      <c r="AS212" s="482">
        <v>0</v>
      </c>
      <c r="AT212" s="547">
        <v>0</v>
      </c>
      <c r="AU212" s="482"/>
      <c r="AV212" s="482">
        <f t="shared" si="148"/>
        <v>0</v>
      </c>
      <c r="AW212" s="881">
        <f t="shared" si="160"/>
        <v>0</v>
      </c>
      <c r="AX212" s="881"/>
      <c r="AY212" s="881"/>
      <c r="AZ212" s="853"/>
      <c r="BA212" s="853"/>
      <c r="BB212" s="853">
        <v>116280</v>
      </c>
      <c r="BC212" s="853"/>
      <c r="BD212" s="853">
        <f>61000+27924.9</f>
        <v>88924.9</v>
      </c>
      <c r="BE212" s="853">
        <f t="shared" si="164"/>
        <v>0</v>
      </c>
      <c r="BF212" s="853">
        <f t="shared" si="165"/>
        <v>0</v>
      </c>
      <c r="BG212" s="853">
        <v>0</v>
      </c>
      <c r="BH212" s="1240">
        <f t="shared" si="144"/>
        <v>205204.9</v>
      </c>
      <c r="BI212" s="1793">
        <v>1.4</v>
      </c>
      <c r="BJ212" s="1793"/>
      <c r="BK212" s="1793"/>
      <c r="BL212" s="1793">
        <v>0</v>
      </c>
      <c r="BM212" s="1793"/>
      <c r="BN212" s="1793"/>
      <c r="BO212" s="1793"/>
      <c r="BP212" s="1793">
        <f>BL212+BN212</f>
        <v>0</v>
      </c>
      <c r="BQ212" s="1901"/>
      <c r="BR212" s="1901"/>
      <c r="BS212" s="1901"/>
      <c r="BT212" s="1901"/>
      <c r="BU212" s="1901"/>
      <c r="BV212" s="1901">
        <v>11461</v>
      </c>
      <c r="BW212" s="1901">
        <v>275065</v>
      </c>
      <c r="BX212" s="1886">
        <f t="shared" si="149"/>
        <v>286526</v>
      </c>
      <c r="BY212" s="751" t="s">
        <v>1152</v>
      </c>
      <c r="BZ212" s="637"/>
    </row>
    <row r="213" spans="1:78" ht="44.25" hidden="1" customHeight="1">
      <c r="A213" s="2171"/>
      <c r="B213" s="466"/>
      <c r="C213" s="592" t="s">
        <v>558</v>
      </c>
      <c r="D213" s="564">
        <v>0</v>
      </c>
      <c r="E213" s="562">
        <v>0</v>
      </c>
      <c r="F213" s="564">
        <v>0</v>
      </c>
      <c r="G213" s="550">
        <v>0</v>
      </c>
      <c r="H213" s="550">
        <v>0</v>
      </c>
      <c r="I213" s="566">
        <v>0</v>
      </c>
      <c r="J213" s="550">
        <v>0</v>
      </c>
      <c r="K213" s="550">
        <f t="shared" si="145"/>
        <v>0</v>
      </c>
      <c r="L213" s="564"/>
      <c r="M213" s="550"/>
      <c r="N213" s="564"/>
      <c r="O213" s="550"/>
      <c r="P213" s="550"/>
      <c r="Q213" s="566"/>
      <c r="R213" s="550"/>
      <c r="S213" s="563">
        <f t="shared" si="146"/>
        <v>0</v>
      </c>
      <c r="T213" s="1806">
        <f t="shared" si="154"/>
        <v>0</v>
      </c>
      <c r="U213" s="1806"/>
      <c r="V213" s="797">
        <f t="shared" si="155"/>
        <v>0</v>
      </c>
      <c r="W213" s="1806">
        <f t="shared" si="168"/>
        <v>0</v>
      </c>
      <c r="X213" s="1806"/>
      <c r="Y213" s="797">
        <f t="shared" si="156"/>
        <v>0</v>
      </c>
      <c r="Z213" s="1807">
        <f t="shared" si="157"/>
        <v>0</v>
      </c>
      <c r="AA213" s="797">
        <f t="shared" si="158"/>
        <v>0</v>
      </c>
      <c r="AB213" s="784">
        <f t="shared" si="159"/>
        <v>0</v>
      </c>
      <c r="AC213" s="784"/>
      <c r="AD213" s="815">
        <f t="shared" si="167"/>
        <v>0</v>
      </c>
      <c r="AE213" s="453"/>
      <c r="AF213" s="453"/>
      <c r="AG213" s="718">
        <v>0</v>
      </c>
      <c r="AH213" s="547">
        <v>0</v>
      </c>
      <c r="AI213" s="719">
        <v>0</v>
      </c>
      <c r="AJ213" s="547">
        <v>0</v>
      </c>
      <c r="AK213" s="547">
        <v>0</v>
      </c>
      <c r="AL213" s="547">
        <v>0</v>
      </c>
      <c r="AM213" s="547">
        <v>0</v>
      </c>
      <c r="AN213" s="547">
        <f t="shared" si="147"/>
        <v>0</v>
      </c>
      <c r="AO213" s="719"/>
      <c r="AP213" s="547"/>
      <c r="AQ213" s="719"/>
      <c r="AR213" s="547"/>
      <c r="AS213" s="547"/>
      <c r="AT213" s="547"/>
      <c r="AU213" s="547"/>
      <c r="AV213" s="547">
        <f t="shared" si="148"/>
        <v>0</v>
      </c>
      <c r="AW213" s="882">
        <f t="shared" si="160"/>
        <v>0</v>
      </c>
      <c r="AX213" s="882"/>
      <c r="AY213" s="882"/>
      <c r="AZ213" s="873">
        <f t="shared" si="161"/>
        <v>0</v>
      </c>
      <c r="BA213" s="873"/>
      <c r="BB213" s="873">
        <f t="shared" si="162"/>
        <v>0</v>
      </c>
      <c r="BC213" s="873"/>
      <c r="BD213" s="873">
        <f t="shared" si="163"/>
        <v>0</v>
      </c>
      <c r="BE213" s="873">
        <f t="shared" si="164"/>
        <v>0</v>
      </c>
      <c r="BF213" s="873">
        <f t="shared" si="165"/>
        <v>0</v>
      </c>
      <c r="BG213" s="1808">
        <f t="shared" si="166"/>
        <v>0</v>
      </c>
      <c r="BH213" s="1245">
        <f t="shared" si="144"/>
        <v>0</v>
      </c>
      <c r="BI213" s="1809"/>
      <c r="BJ213" s="1809"/>
      <c r="BK213" s="1809"/>
      <c r="BL213" s="1809"/>
      <c r="BM213" s="1809"/>
      <c r="BN213" s="1809"/>
      <c r="BO213" s="1809"/>
      <c r="BP213" s="1793">
        <f>BL213+BN213</f>
        <v>0</v>
      </c>
      <c r="BQ213" s="1909"/>
      <c r="BR213" s="1909"/>
      <c r="BS213" s="1909"/>
      <c r="BT213" s="1909"/>
      <c r="BU213" s="1909"/>
      <c r="BV213" s="1909"/>
      <c r="BW213" s="1909"/>
      <c r="BX213" s="1886">
        <f t="shared" si="149"/>
        <v>0</v>
      </c>
      <c r="BY213" s="641"/>
      <c r="BZ213" s="637"/>
    </row>
    <row r="214" spans="1:78" ht="65.25" customHeight="1">
      <c r="A214" s="2202" t="s">
        <v>559</v>
      </c>
      <c r="B214" s="573" t="s">
        <v>828</v>
      </c>
      <c r="C214" s="357" t="s">
        <v>92</v>
      </c>
      <c r="D214" s="564">
        <v>0</v>
      </c>
      <c r="E214" s="570">
        <v>1.93</v>
      </c>
      <c r="F214" s="550">
        <v>89726</v>
      </c>
      <c r="G214" s="550">
        <v>250000</v>
      </c>
      <c r="H214" s="550">
        <v>0</v>
      </c>
      <c r="I214" s="550">
        <v>0</v>
      </c>
      <c r="J214" s="550"/>
      <c r="K214" s="550">
        <f t="shared" si="145"/>
        <v>339726</v>
      </c>
      <c r="L214" s="564"/>
      <c r="M214" s="570"/>
      <c r="N214" s="550"/>
      <c r="O214" s="550"/>
      <c r="P214" s="550"/>
      <c r="Q214" s="566"/>
      <c r="R214" s="550"/>
      <c r="S214" s="563">
        <f t="shared" si="146"/>
        <v>0</v>
      </c>
      <c r="T214" s="1810">
        <f t="shared" si="154"/>
        <v>0</v>
      </c>
      <c r="U214" s="1810"/>
      <c r="V214" s="1811">
        <v>0</v>
      </c>
      <c r="W214" s="1812">
        <v>148033</v>
      </c>
      <c r="X214" s="1812"/>
      <c r="Y214" s="1813">
        <v>266417.8</v>
      </c>
      <c r="Z214" s="1813">
        <f t="shared" si="157"/>
        <v>0</v>
      </c>
      <c r="AA214" s="1814">
        <f t="shared" si="158"/>
        <v>0</v>
      </c>
      <c r="AB214" s="1815">
        <f t="shared" si="159"/>
        <v>0</v>
      </c>
      <c r="AC214" s="1815"/>
      <c r="AD214" s="815">
        <f t="shared" si="167"/>
        <v>414450.8</v>
      </c>
      <c r="AE214" s="1816">
        <v>1</v>
      </c>
      <c r="AF214" s="1816"/>
      <c r="AG214" s="1817">
        <v>0</v>
      </c>
      <c r="AH214" s="1818">
        <v>0</v>
      </c>
      <c r="AI214" s="1819">
        <v>45000</v>
      </c>
      <c r="AJ214" s="1818">
        <v>950000</v>
      </c>
      <c r="AK214" s="1818">
        <v>0</v>
      </c>
      <c r="AL214" s="1818">
        <v>0</v>
      </c>
      <c r="AM214" s="1818">
        <v>0</v>
      </c>
      <c r="AN214" s="1818">
        <f t="shared" si="147"/>
        <v>995000</v>
      </c>
      <c r="AO214" s="1820"/>
      <c r="AP214" s="1821"/>
      <c r="AQ214" s="1819"/>
      <c r="AR214" s="1818"/>
      <c r="AS214" s="1818">
        <v>0</v>
      </c>
      <c r="AT214" s="1818">
        <v>0</v>
      </c>
      <c r="AU214" s="1818"/>
      <c r="AV214" s="1818">
        <f t="shared" si="148"/>
        <v>0</v>
      </c>
      <c r="AW214" s="1200">
        <f t="shared" si="160"/>
        <v>0</v>
      </c>
      <c r="AX214" s="1200"/>
      <c r="AY214" s="1200"/>
      <c r="AZ214" s="1822"/>
      <c r="BA214" s="1823"/>
      <c r="BB214" s="1201">
        <v>794165</v>
      </c>
      <c r="BC214" s="1201"/>
      <c r="BD214" s="1201">
        <v>412624.2</v>
      </c>
      <c r="BE214" s="1201">
        <f t="shared" si="164"/>
        <v>0</v>
      </c>
      <c r="BF214" s="1201">
        <f t="shared" si="165"/>
        <v>0</v>
      </c>
      <c r="BG214" s="1824">
        <f t="shared" si="166"/>
        <v>0</v>
      </c>
      <c r="BH214" s="1825">
        <f t="shared" si="144"/>
        <v>1206789.2</v>
      </c>
      <c r="BI214" s="1793">
        <v>1.78</v>
      </c>
      <c r="BJ214" s="1793"/>
      <c r="BK214" s="1793"/>
      <c r="BL214" s="1793">
        <v>15306</v>
      </c>
      <c r="BM214" s="1793"/>
      <c r="BN214" s="1793">
        <v>262328.8</v>
      </c>
      <c r="BO214" s="1793"/>
      <c r="BP214" s="1793">
        <f>BL214+BN214</f>
        <v>277634.8</v>
      </c>
      <c r="BQ214" s="1901"/>
      <c r="BR214" s="1901"/>
      <c r="BS214" s="1901"/>
      <c r="BT214" s="1901"/>
      <c r="BU214" s="1901"/>
      <c r="BV214" s="1901">
        <v>300000</v>
      </c>
      <c r="BW214" s="1901"/>
      <c r="BX214" s="1886">
        <f t="shared" si="149"/>
        <v>300000</v>
      </c>
      <c r="BY214" s="1856" t="s">
        <v>1194</v>
      </c>
      <c r="BZ214" s="637"/>
    </row>
    <row r="215" spans="1:78" ht="64.5" customHeight="1">
      <c r="A215" s="2196"/>
      <c r="B215" s="573" t="s">
        <v>827</v>
      </c>
      <c r="C215" s="357" t="s">
        <v>314</v>
      </c>
      <c r="D215" s="571"/>
      <c r="E215" s="426">
        <v>0</v>
      </c>
      <c r="F215" s="488">
        <v>0</v>
      </c>
      <c r="G215" s="488">
        <v>0</v>
      </c>
      <c r="H215" s="488">
        <v>0</v>
      </c>
      <c r="I215" s="488">
        <v>0</v>
      </c>
      <c r="J215" s="488">
        <v>0</v>
      </c>
      <c r="K215" s="488">
        <f t="shared" si="145"/>
        <v>0</v>
      </c>
      <c r="L215" s="572"/>
      <c r="M215" s="427"/>
      <c r="N215" s="543"/>
      <c r="O215" s="543"/>
      <c r="P215" s="543"/>
      <c r="Q215" s="543"/>
      <c r="R215" s="543"/>
      <c r="S215" s="543">
        <f t="shared" si="146"/>
        <v>0</v>
      </c>
      <c r="T215" s="1810"/>
      <c r="U215" s="1810"/>
      <c r="V215" s="1826">
        <f t="shared" si="155"/>
        <v>0</v>
      </c>
      <c r="W215" s="1812">
        <v>18257.3</v>
      </c>
      <c r="X215" s="1810"/>
      <c r="Y215" s="1814">
        <f t="shared" si="156"/>
        <v>0</v>
      </c>
      <c r="Z215" s="1813">
        <f t="shared" si="157"/>
        <v>0</v>
      </c>
      <c r="AA215" s="1814">
        <f t="shared" si="158"/>
        <v>0</v>
      </c>
      <c r="AB215" s="1814">
        <f t="shared" si="159"/>
        <v>0</v>
      </c>
      <c r="AC215" s="1814"/>
      <c r="AD215" s="815">
        <f t="shared" si="167"/>
        <v>18257.3</v>
      </c>
      <c r="AE215" s="1827"/>
      <c r="AF215" s="1827"/>
      <c r="AG215" s="1817">
        <v>0</v>
      </c>
      <c r="AH215" s="1818">
        <v>0</v>
      </c>
      <c r="AI215" s="1818">
        <v>0</v>
      </c>
      <c r="AJ215" s="1818">
        <v>156000</v>
      </c>
      <c r="AK215" s="1818">
        <v>0</v>
      </c>
      <c r="AL215" s="1818">
        <v>0</v>
      </c>
      <c r="AM215" s="1818">
        <v>0</v>
      </c>
      <c r="AN215" s="1818">
        <f t="shared" si="147"/>
        <v>156000</v>
      </c>
      <c r="AO215" s="1820"/>
      <c r="AP215" s="1818"/>
      <c r="AQ215" s="1818"/>
      <c r="AR215" s="1818"/>
      <c r="AS215" s="1818"/>
      <c r="AT215" s="1818"/>
      <c r="AU215" s="1818"/>
      <c r="AV215" s="1818">
        <f t="shared" si="148"/>
        <v>0</v>
      </c>
      <c r="AW215" s="1828">
        <f t="shared" si="160"/>
        <v>0</v>
      </c>
      <c r="AX215" s="1828"/>
      <c r="AY215" s="1828"/>
      <c r="AZ215" s="1201">
        <f t="shared" si="161"/>
        <v>0</v>
      </c>
      <c r="BA215" s="1201"/>
      <c r="BB215" s="1201">
        <v>17809.900000000001</v>
      </c>
      <c r="BC215" s="1201"/>
      <c r="BD215" s="1201">
        <v>0</v>
      </c>
      <c r="BE215" s="1201">
        <f t="shared" si="164"/>
        <v>0</v>
      </c>
      <c r="BF215" s="1201">
        <f t="shared" si="165"/>
        <v>0</v>
      </c>
      <c r="BG215" s="1201">
        <f t="shared" si="166"/>
        <v>0</v>
      </c>
      <c r="BH215" s="1201">
        <f t="shared" si="144"/>
        <v>17809.900000000001</v>
      </c>
      <c r="BI215" s="1796"/>
      <c r="BJ215" s="1796"/>
      <c r="BK215" s="1796"/>
      <c r="BL215" s="1796"/>
      <c r="BM215" s="1796"/>
      <c r="BN215" s="1796"/>
      <c r="BO215" s="1796"/>
      <c r="BP215" s="1796"/>
      <c r="BQ215" s="1903"/>
      <c r="BR215" s="1903"/>
      <c r="BS215" s="1903"/>
      <c r="BT215" s="1903"/>
      <c r="BU215" s="1903"/>
      <c r="BV215" s="1903"/>
      <c r="BW215" s="1903"/>
      <c r="BX215" s="1886">
        <f t="shared" si="149"/>
        <v>0</v>
      </c>
      <c r="BY215" s="1856" t="s">
        <v>1020</v>
      </c>
      <c r="BZ215" s="637"/>
    </row>
    <row r="216" spans="1:78" ht="57" hidden="1" customHeight="1">
      <c r="A216" s="2203"/>
      <c r="B216" s="573" t="s">
        <v>826</v>
      </c>
      <c r="C216" s="357" t="s">
        <v>560</v>
      </c>
      <c r="D216" s="426"/>
      <c r="E216" s="426">
        <v>0</v>
      </c>
      <c r="F216" s="426">
        <v>0</v>
      </c>
      <c r="G216" s="515">
        <v>0</v>
      </c>
      <c r="H216" s="515">
        <v>0</v>
      </c>
      <c r="I216" s="571">
        <v>0</v>
      </c>
      <c r="J216" s="515">
        <v>0</v>
      </c>
      <c r="K216" s="426">
        <f t="shared" si="145"/>
        <v>0</v>
      </c>
      <c r="L216" s="427"/>
      <c r="M216" s="427"/>
      <c r="N216" s="427"/>
      <c r="O216" s="516"/>
      <c r="P216" s="516"/>
      <c r="Q216" s="572"/>
      <c r="R216" s="516"/>
      <c r="S216" s="427">
        <f t="shared" si="146"/>
        <v>0</v>
      </c>
      <c r="T216" s="1813"/>
      <c r="U216" s="1813"/>
      <c r="V216" s="1814">
        <f t="shared" si="155"/>
        <v>0</v>
      </c>
      <c r="W216" s="1813">
        <v>25000</v>
      </c>
      <c r="X216" s="1813"/>
      <c r="Y216" s="1814">
        <f t="shared" si="156"/>
        <v>0</v>
      </c>
      <c r="Z216" s="1813">
        <f t="shared" si="157"/>
        <v>0</v>
      </c>
      <c r="AA216" s="1814">
        <f t="shared" si="158"/>
        <v>0</v>
      </c>
      <c r="AB216" s="1813">
        <f t="shared" si="159"/>
        <v>0</v>
      </c>
      <c r="AC216" s="1813"/>
      <c r="AD216" s="815">
        <f t="shared" si="167"/>
        <v>25000</v>
      </c>
      <c r="AE216" s="1829"/>
      <c r="AF216" s="1829"/>
      <c r="AG216" s="1818">
        <v>0</v>
      </c>
      <c r="AH216" s="1818">
        <v>0</v>
      </c>
      <c r="AI216" s="1818">
        <v>0</v>
      </c>
      <c r="AJ216" s="1820">
        <v>0</v>
      </c>
      <c r="AK216" s="1820">
        <v>0</v>
      </c>
      <c r="AL216" s="1820">
        <v>0</v>
      </c>
      <c r="AM216" s="1820">
        <v>0</v>
      </c>
      <c r="AN216" s="1820">
        <f t="shared" si="147"/>
        <v>0</v>
      </c>
      <c r="AO216" s="1818"/>
      <c r="AP216" s="1818"/>
      <c r="AQ216" s="1818"/>
      <c r="AR216" s="1820"/>
      <c r="AS216" s="1820"/>
      <c r="AT216" s="1820"/>
      <c r="AU216" s="1820"/>
      <c r="AV216" s="1820">
        <f t="shared" si="148"/>
        <v>0</v>
      </c>
      <c r="AW216" s="1200">
        <f t="shared" si="160"/>
        <v>0</v>
      </c>
      <c r="AX216" s="1200"/>
      <c r="AY216" s="1200"/>
      <c r="AZ216" s="1201">
        <f t="shared" si="161"/>
        <v>0</v>
      </c>
      <c r="BA216" s="1201"/>
      <c r="BB216" s="1201">
        <f t="shared" si="162"/>
        <v>0</v>
      </c>
      <c r="BC216" s="1201"/>
      <c r="BD216" s="1201">
        <f t="shared" si="163"/>
        <v>0</v>
      </c>
      <c r="BE216" s="1201">
        <f t="shared" si="164"/>
        <v>0</v>
      </c>
      <c r="BF216" s="1201">
        <f t="shared" si="165"/>
        <v>0</v>
      </c>
      <c r="BG216" s="1201">
        <f t="shared" si="166"/>
        <v>0</v>
      </c>
      <c r="BH216" s="1201">
        <f t="shared" si="144"/>
        <v>0</v>
      </c>
      <c r="BI216" s="1796"/>
      <c r="BJ216" s="1796"/>
      <c r="BK216" s="1796"/>
      <c r="BL216" s="1796"/>
      <c r="BM216" s="1796"/>
      <c r="BN216" s="1796"/>
      <c r="BO216" s="1796"/>
      <c r="BP216" s="1796">
        <f>BL216+BN216</f>
        <v>0</v>
      </c>
      <c r="BQ216" s="1903"/>
      <c r="BR216" s="1903"/>
      <c r="BS216" s="1903"/>
      <c r="BT216" s="1903"/>
      <c r="BU216" s="1903"/>
      <c r="BV216" s="1903"/>
      <c r="BW216" s="1903"/>
      <c r="BX216" s="1886">
        <f t="shared" si="149"/>
        <v>0</v>
      </c>
      <c r="BY216" s="753" t="s">
        <v>312</v>
      </c>
      <c r="BZ216" s="637"/>
    </row>
    <row r="217" spans="1:78" ht="57" customHeight="1">
      <c r="A217" s="2203"/>
      <c r="B217" s="573" t="s">
        <v>826</v>
      </c>
      <c r="C217" s="357" t="s">
        <v>391</v>
      </c>
      <c r="D217" s="550"/>
      <c r="E217" s="550">
        <v>0</v>
      </c>
      <c r="F217" s="550">
        <v>30000</v>
      </c>
      <c r="G217" s="550">
        <v>60000</v>
      </c>
      <c r="H217" s="564">
        <v>0</v>
      </c>
      <c r="I217" s="568">
        <v>0</v>
      </c>
      <c r="J217" s="564">
        <v>0</v>
      </c>
      <c r="K217" s="550">
        <f t="shared" si="145"/>
        <v>90000</v>
      </c>
      <c r="L217" s="550"/>
      <c r="M217" s="550"/>
      <c r="N217" s="550"/>
      <c r="O217" s="550"/>
      <c r="P217" s="564"/>
      <c r="Q217" s="568"/>
      <c r="R217" s="564"/>
      <c r="S217" s="550">
        <f t="shared" si="146"/>
        <v>0</v>
      </c>
      <c r="T217" s="1813"/>
      <c r="U217" s="1813"/>
      <c r="V217" s="1814">
        <f t="shared" si="155"/>
        <v>0</v>
      </c>
      <c r="W217" s="1813">
        <v>9836.1</v>
      </c>
      <c r="X217" s="1813"/>
      <c r="Y217" s="1814">
        <f>G217+O217-60000</f>
        <v>0</v>
      </c>
      <c r="Z217" s="1813">
        <f t="shared" si="157"/>
        <v>0</v>
      </c>
      <c r="AA217" s="1814">
        <f t="shared" si="158"/>
        <v>0</v>
      </c>
      <c r="AB217" s="1813">
        <f t="shared" si="159"/>
        <v>0</v>
      </c>
      <c r="AC217" s="1813"/>
      <c r="AD217" s="815">
        <f t="shared" si="167"/>
        <v>9836.1</v>
      </c>
      <c r="AE217" s="1829">
        <v>1</v>
      </c>
      <c r="AF217" s="1829"/>
      <c r="AG217" s="1818">
        <v>0</v>
      </c>
      <c r="AH217" s="1818">
        <v>6</v>
      </c>
      <c r="AI217" s="1818">
        <v>0</v>
      </c>
      <c r="AJ217" s="1818">
        <v>200000</v>
      </c>
      <c r="AK217" s="1818">
        <v>0</v>
      </c>
      <c r="AL217" s="1818">
        <v>0</v>
      </c>
      <c r="AM217" s="1820">
        <v>0</v>
      </c>
      <c r="AN217" s="1818">
        <f t="shared" si="147"/>
        <v>200000</v>
      </c>
      <c r="AO217" s="1818"/>
      <c r="AP217" s="1818"/>
      <c r="AQ217" s="1818"/>
      <c r="AR217" s="1818"/>
      <c r="AS217" s="1818">
        <v>0</v>
      </c>
      <c r="AT217" s="1818">
        <v>0</v>
      </c>
      <c r="AU217" s="1818"/>
      <c r="AV217" s="1818">
        <f t="shared" si="148"/>
        <v>0</v>
      </c>
      <c r="AW217" s="1200">
        <f t="shared" si="160"/>
        <v>0</v>
      </c>
      <c r="AX217" s="1200"/>
      <c r="AY217" s="1200"/>
      <c r="AZ217" s="1201">
        <v>0</v>
      </c>
      <c r="BA217" s="1201"/>
      <c r="BB217" s="1201">
        <v>18087.099999999999</v>
      </c>
      <c r="BC217" s="1201"/>
      <c r="BD217" s="1201">
        <v>0</v>
      </c>
      <c r="BE217" s="1201">
        <f t="shared" si="164"/>
        <v>0</v>
      </c>
      <c r="BF217" s="1201">
        <f t="shared" si="165"/>
        <v>0</v>
      </c>
      <c r="BG217" s="1201">
        <f t="shared" si="166"/>
        <v>0</v>
      </c>
      <c r="BH217" s="1201">
        <f t="shared" si="144"/>
        <v>18087.099999999999</v>
      </c>
      <c r="BI217" s="1796">
        <v>3</v>
      </c>
      <c r="BJ217" s="1796"/>
      <c r="BK217" s="1796"/>
      <c r="BL217" s="1796">
        <v>300000</v>
      </c>
      <c r="BM217" s="1796"/>
      <c r="BN217" s="1796">
        <v>449799</v>
      </c>
      <c r="BO217" s="1796"/>
      <c r="BP217" s="1796">
        <f>BL217+BN217</f>
        <v>749799</v>
      </c>
      <c r="BQ217" s="1903"/>
      <c r="BR217" s="1903"/>
      <c r="BS217" s="1903">
        <v>3</v>
      </c>
      <c r="BT217" s="1903">
        <v>80000</v>
      </c>
      <c r="BU217" s="1903"/>
      <c r="BV217" s="1903">
        <v>550000</v>
      </c>
      <c r="BW217" s="1903"/>
      <c r="BX217" s="1886">
        <f t="shared" si="149"/>
        <v>630000</v>
      </c>
      <c r="BY217" s="753" t="s">
        <v>398</v>
      </c>
      <c r="BZ217" s="637"/>
    </row>
    <row r="218" spans="1:78" ht="63" hidden="1" customHeight="1">
      <c r="A218" s="2203"/>
      <c r="B218" s="573" t="s">
        <v>1302</v>
      </c>
      <c r="C218" s="357" t="s">
        <v>393</v>
      </c>
      <c r="D218" s="426"/>
      <c r="E218" s="426">
        <v>0</v>
      </c>
      <c r="F218" s="426">
        <v>0</v>
      </c>
      <c r="G218" s="426">
        <v>0</v>
      </c>
      <c r="H218" s="426">
        <v>0</v>
      </c>
      <c r="I218" s="488">
        <v>0</v>
      </c>
      <c r="J218" s="515">
        <v>0</v>
      </c>
      <c r="K218" s="515">
        <f t="shared" si="145"/>
        <v>0</v>
      </c>
      <c r="L218" s="427"/>
      <c r="M218" s="427"/>
      <c r="N218" s="427"/>
      <c r="O218" s="516"/>
      <c r="P218" s="516"/>
      <c r="Q218" s="572"/>
      <c r="R218" s="516"/>
      <c r="S218" s="427">
        <f t="shared" si="146"/>
        <v>0</v>
      </c>
      <c r="T218" s="1813"/>
      <c r="U218" s="1813"/>
      <c r="V218" s="1814">
        <f t="shared" si="155"/>
        <v>0</v>
      </c>
      <c r="W218" s="1813">
        <v>900</v>
      </c>
      <c r="X218" s="1813"/>
      <c r="Y218" s="1814">
        <f t="shared" si="156"/>
        <v>0</v>
      </c>
      <c r="Z218" s="1813">
        <f t="shared" si="157"/>
        <v>0</v>
      </c>
      <c r="AA218" s="1814">
        <f t="shared" si="158"/>
        <v>0</v>
      </c>
      <c r="AB218" s="1813">
        <f t="shared" si="159"/>
        <v>0</v>
      </c>
      <c r="AC218" s="1813"/>
      <c r="AD218" s="815">
        <f t="shared" si="167"/>
        <v>900</v>
      </c>
      <c r="AE218" s="1829"/>
      <c r="AF218" s="1829"/>
      <c r="AG218" s="1818">
        <v>0</v>
      </c>
      <c r="AH218" s="1818">
        <v>0</v>
      </c>
      <c r="AI218" s="1818">
        <v>0</v>
      </c>
      <c r="AJ218" s="1818">
        <v>0</v>
      </c>
      <c r="AK218" s="1818">
        <v>0</v>
      </c>
      <c r="AL218" s="1818">
        <v>0</v>
      </c>
      <c r="AM218" s="1820">
        <v>0</v>
      </c>
      <c r="AN218" s="1820">
        <f t="shared" si="147"/>
        <v>0</v>
      </c>
      <c r="AO218" s="1818"/>
      <c r="AP218" s="1818"/>
      <c r="AQ218" s="1818"/>
      <c r="AR218" s="1818"/>
      <c r="AS218" s="1818"/>
      <c r="AT218" s="1818"/>
      <c r="AU218" s="1820"/>
      <c r="AV218" s="1820">
        <f t="shared" si="148"/>
        <v>0</v>
      </c>
      <c r="AW218" s="1200">
        <f t="shared" si="160"/>
        <v>0</v>
      </c>
      <c r="AX218" s="1200"/>
      <c r="AY218" s="1200"/>
      <c r="AZ218" s="1201">
        <f t="shared" si="161"/>
        <v>0</v>
      </c>
      <c r="BA218" s="1201"/>
      <c r="BB218" s="1201"/>
      <c r="BC218" s="1201"/>
      <c r="BD218" s="1201">
        <f t="shared" si="163"/>
        <v>0</v>
      </c>
      <c r="BE218" s="1201">
        <f t="shared" si="164"/>
        <v>0</v>
      </c>
      <c r="BF218" s="1201">
        <f t="shared" si="165"/>
        <v>0</v>
      </c>
      <c r="BG218" s="1201">
        <f t="shared" si="166"/>
        <v>0</v>
      </c>
      <c r="BH218" s="1201">
        <f t="shared" si="144"/>
        <v>0</v>
      </c>
      <c r="BI218" s="1796"/>
      <c r="BJ218" s="1796"/>
      <c r="BK218" s="1796"/>
      <c r="BL218" s="1796"/>
      <c r="BM218" s="1796"/>
      <c r="BN218" s="1796"/>
      <c r="BO218" s="1796"/>
      <c r="BP218" s="1796">
        <f>BL218+BN218</f>
        <v>0</v>
      </c>
      <c r="BQ218" s="1903"/>
      <c r="BR218" s="1903"/>
      <c r="BS218" s="1903"/>
      <c r="BT218" s="1903"/>
      <c r="BU218" s="1903"/>
      <c r="BV218" s="1903"/>
      <c r="BW218" s="1903"/>
      <c r="BX218" s="1886">
        <f t="shared" si="149"/>
        <v>0</v>
      </c>
      <c r="BY218" s="753" t="s">
        <v>1293</v>
      </c>
      <c r="BZ218" s="637"/>
    </row>
    <row r="219" spans="1:78" ht="63" customHeight="1">
      <c r="A219" s="2188"/>
      <c r="B219" s="573" t="s">
        <v>1302</v>
      </c>
      <c r="C219" s="357" t="s">
        <v>301</v>
      </c>
      <c r="D219" s="426"/>
      <c r="E219" s="426">
        <v>0</v>
      </c>
      <c r="F219" s="426">
        <v>0</v>
      </c>
      <c r="G219" s="426">
        <v>0</v>
      </c>
      <c r="H219" s="426">
        <v>0</v>
      </c>
      <c r="I219" s="488">
        <v>0</v>
      </c>
      <c r="J219" s="515">
        <v>0</v>
      </c>
      <c r="K219" s="515">
        <f t="shared" si="145"/>
        <v>0</v>
      </c>
      <c r="L219" s="427"/>
      <c r="M219" s="427"/>
      <c r="N219" s="427"/>
      <c r="O219" s="427"/>
      <c r="P219" s="427"/>
      <c r="Q219" s="543"/>
      <c r="R219" s="516"/>
      <c r="S219" s="516">
        <f t="shared" si="146"/>
        <v>0</v>
      </c>
      <c r="T219" s="1810"/>
      <c r="U219" s="1810"/>
      <c r="V219" s="1814">
        <f t="shared" si="155"/>
        <v>0</v>
      </c>
      <c r="W219" s="1810">
        <f t="shared" si="168"/>
        <v>0</v>
      </c>
      <c r="X219" s="1810"/>
      <c r="Y219" s="1814">
        <f t="shared" si="156"/>
        <v>0</v>
      </c>
      <c r="Z219" s="1813">
        <f t="shared" si="157"/>
        <v>0</v>
      </c>
      <c r="AA219" s="1814">
        <f t="shared" si="158"/>
        <v>0</v>
      </c>
      <c r="AB219" s="1810">
        <f t="shared" si="159"/>
        <v>0</v>
      </c>
      <c r="AC219" s="1810"/>
      <c r="AD219" s="1810">
        <f t="shared" si="143"/>
        <v>0</v>
      </c>
      <c r="AE219" s="1830"/>
      <c r="AF219" s="1830"/>
      <c r="AG219" s="1818">
        <v>0</v>
      </c>
      <c r="AH219" s="1818">
        <v>0</v>
      </c>
      <c r="AI219" s="1818">
        <v>0</v>
      </c>
      <c r="AJ219" s="1818">
        <v>0</v>
      </c>
      <c r="AK219" s="1818">
        <v>0</v>
      </c>
      <c r="AL219" s="1818">
        <v>0</v>
      </c>
      <c r="AM219" s="1820">
        <v>0</v>
      </c>
      <c r="AN219" s="1820">
        <f t="shared" si="147"/>
        <v>0</v>
      </c>
      <c r="AO219" s="1818"/>
      <c r="AP219" s="1818"/>
      <c r="AQ219" s="1818"/>
      <c r="AR219" s="1818"/>
      <c r="AS219" s="1818"/>
      <c r="AT219" s="1818"/>
      <c r="AU219" s="1820"/>
      <c r="AV219" s="1820">
        <f t="shared" si="148"/>
        <v>0</v>
      </c>
      <c r="AW219" s="1200">
        <f t="shared" si="160"/>
        <v>0</v>
      </c>
      <c r="AX219" s="1200"/>
      <c r="AY219" s="1200"/>
      <c r="AZ219" s="1201">
        <f t="shared" si="161"/>
        <v>0</v>
      </c>
      <c r="BA219" s="1201"/>
      <c r="BB219" s="1201">
        <v>520.20000000000005</v>
      </c>
      <c r="BC219" s="1201"/>
      <c r="BD219" s="1201">
        <f t="shared" si="163"/>
        <v>0</v>
      </c>
      <c r="BE219" s="1201">
        <f t="shared" si="164"/>
        <v>0</v>
      </c>
      <c r="BF219" s="1201">
        <f t="shared" si="165"/>
        <v>0</v>
      </c>
      <c r="BG219" s="1201">
        <f t="shared" si="166"/>
        <v>0</v>
      </c>
      <c r="BH219" s="1201">
        <f t="shared" si="144"/>
        <v>520.20000000000005</v>
      </c>
      <c r="BI219" s="1796"/>
      <c r="BJ219" s="1796"/>
      <c r="BK219" s="1796"/>
      <c r="BL219" s="1796"/>
      <c r="BM219" s="1796"/>
      <c r="BN219" s="1796"/>
      <c r="BO219" s="1796"/>
      <c r="BP219" s="1796">
        <f>BL219+BN219</f>
        <v>0</v>
      </c>
      <c r="BQ219" s="1903"/>
      <c r="BR219" s="1903"/>
      <c r="BS219" s="1903"/>
      <c r="BT219" s="1903"/>
      <c r="BU219" s="1903"/>
      <c r="BV219" s="1903"/>
      <c r="BW219" s="1903"/>
      <c r="BX219" s="1886">
        <f t="shared" si="149"/>
        <v>0</v>
      </c>
      <c r="BY219" s="751" t="s">
        <v>1293</v>
      </c>
      <c r="BZ219" s="637"/>
    </row>
    <row r="220" spans="1:78" ht="63" customHeight="1">
      <c r="A220" s="2178"/>
      <c r="B220" s="573" t="s">
        <v>1303</v>
      </c>
      <c r="C220" s="357" t="s">
        <v>1298</v>
      </c>
      <c r="D220" s="515"/>
      <c r="E220" s="419">
        <v>0</v>
      </c>
      <c r="F220" s="426">
        <v>0</v>
      </c>
      <c r="G220" s="426">
        <v>0</v>
      </c>
      <c r="H220" s="426">
        <v>0</v>
      </c>
      <c r="I220" s="488">
        <v>0</v>
      </c>
      <c r="J220" s="426">
        <v>0</v>
      </c>
      <c r="K220" s="426">
        <f t="shared" si="145"/>
        <v>0</v>
      </c>
      <c r="L220" s="516"/>
      <c r="M220" s="463"/>
      <c r="N220" s="427"/>
      <c r="O220" s="427"/>
      <c r="P220" s="427"/>
      <c r="Q220" s="543"/>
      <c r="R220" s="427"/>
      <c r="S220" s="427">
        <f t="shared" si="146"/>
        <v>0</v>
      </c>
      <c r="T220" s="1810"/>
      <c r="U220" s="1810"/>
      <c r="V220" s="1814">
        <f t="shared" si="155"/>
        <v>0</v>
      </c>
      <c r="W220" s="1810">
        <f t="shared" si="168"/>
        <v>0</v>
      </c>
      <c r="X220" s="1810"/>
      <c r="Y220" s="1814">
        <f t="shared" si="156"/>
        <v>0</v>
      </c>
      <c r="Z220" s="1813">
        <f t="shared" si="157"/>
        <v>0</v>
      </c>
      <c r="AA220" s="1814">
        <f t="shared" si="158"/>
        <v>0</v>
      </c>
      <c r="AB220" s="1814">
        <f t="shared" si="159"/>
        <v>0</v>
      </c>
      <c r="AC220" s="1814"/>
      <c r="AD220" s="1814">
        <f t="shared" si="143"/>
        <v>0</v>
      </c>
      <c r="AE220" s="1827"/>
      <c r="AF220" s="1827"/>
      <c r="AG220" s="1817">
        <v>0</v>
      </c>
      <c r="AH220" s="1818">
        <v>0</v>
      </c>
      <c r="AI220" s="1818">
        <v>0</v>
      </c>
      <c r="AJ220" s="1818">
        <v>0</v>
      </c>
      <c r="AK220" s="1818">
        <v>0</v>
      </c>
      <c r="AL220" s="1818">
        <v>0</v>
      </c>
      <c r="AM220" s="1818">
        <v>0</v>
      </c>
      <c r="AN220" s="1818">
        <f t="shared" si="147"/>
        <v>0</v>
      </c>
      <c r="AO220" s="1820"/>
      <c r="AP220" s="1818"/>
      <c r="AQ220" s="1818"/>
      <c r="AR220" s="1818"/>
      <c r="AS220" s="1818"/>
      <c r="AT220" s="1818"/>
      <c r="AU220" s="1818"/>
      <c r="AV220" s="1818">
        <f t="shared" si="148"/>
        <v>0</v>
      </c>
      <c r="AW220" s="1200">
        <f t="shared" si="160"/>
        <v>0</v>
      </c>
      <c r="AX220" s="1200"/>
      <c r="AY220" s="1200"/>
      <c r="AZ220" s="1201">
        <f t="shared" si="161"/>
        <v>0</v>
      </c>
      <c r="BA220" s="1201"/>
      <c r="BB220" s="1201"/>
      <c r="BC220" s="1201"/>
      <c r="BD220" s="1201">
        <f t="shared" si="163"/>
        <v>0</v>
      </c>
      <c r="BE220" s="1201">
        <f t="shared" si="164"/>
        <v>0</v>
      </c>
      <c r="BF220" s="1201">
        <f t="shared" si="165"/>
        <v>0</v>
      </c>
      <c r="BG220" s="1201">
        <f t="shared" si="166"/>
        <v>0</v>
      </c>
      <c r="BH220" s="1201">
        <f t="shared" si="144"/>
        <v>0</v>
      </c>
      <c r="BI220" s="1796"/>
      <c r="BJ220" s="1796"/>
      <c r="BK220" s="1796"/>
      <c r="BL220" s="1796">
        <v>1700</v>
      </c>
      <c r="BM220" s="1796"/>
      <c r="BN220" s="1796"/>
      <c r="BO220" s="1796"/>
      <c r="BP220" s="1796">
        <f>BL220+BN220</f>
        <v>1700</v>
      </c>
      <c r="BQ220" s="1903"/>
      <c r="BR220" s="1903"/>
      <c r="BS220" s="1903"/>
      <c r="BT220" s="1903">
        <v>3500</v>
      </c>
      <c r="BU220" s="1903"/>
      <c r="BV220" s="1903"/>
      <c r="BW220" s="1903"/>
      <c r="BX220" s="1886">
        <f t="shared" si="149"/>
        <v>3500</v>
      </c>
      <c r="BY220" s="751" t="s">
        <v>1299</v>
      </c>
      <c r="BZ220" s="637"/>
    </row>
    <row r="221" spans="1:78" ht="63" hidden="1" customHeight="1">
      <c r="A221" s="2178"/>
      <c r="B221" s="1874"/>
      <c r="C221" s="357"/>
      <c r="D221" s="515"/>
      <c r="E221" s="426">
        <v>0</v>
      </c>
      <c r="F221" s="426">
        <v>0</v>
      </c>
      <c r="G221" s="426">
        <v>0</v>
      </c>
      <c r="H221" s="426">
        <v>0</v>
      </c>
      <c r="I221" s="488">
        <v>0</v>
      </c>
      <c r="J221" s="426">
        <v>0</v>
      </c>
      <c r="K221" s="426">
        <f t="shared" si="145"/>
        <v>0</v>
      </c>
      <c r="L221" s="516"/>
      <c r="M221" s="463"/>
      <c r="N221" s="427"/>
      <c r="O221" s="427"/>
      <c r="P221" s="427"/>
      <c r="Q221" s="543"/>
      <c r="R221" s="427"/>
      <c r="S221" s="427">
        <f t="shared" si="146"/>
        <v>0</v>
      </c>
      <c r="T221" s="1810"/>
      <c r="U221" s="1810"/>
      <c r="V221" s="1814">
        <f t="shared" si="155"/>
        <v>0</v>
      </c>
      <c r="W221" s="1810">
        <f t="shared" si="168"/>
        <v>0</v>
      </c>
      <c r="X221" s="1810"/>
      <c r="Y221" s="1814">
        <f t="shared" si="156"/>
        <v>0</v>
      </c>
      <c r="Z221" s="1813">
        <f t="shared" si="157"/>
        <v>0</v>
      </c>
      <c r="AA221" s="1814">
        <f t="shared" si="158"/>
        <v>0</v>
      </c>
      <c r="AB221" s="1814">
        <f t="shared" si="159"/>
        <v>0</v>
      </c>
      <c r="AC221" s="1814"/>
      <c r="AD221" s="1814">
        <f t="shared" si="143"/>
        <v>0</v>
      </c>
      <c r="AE221" s="1827"/>
      <c r="AF221" s="1827"/>
      <c r="AG221" s="1817">
        <v>0</v>
      </c>
      <c r="AH221" s="1818">
        <v>0</v>
      </c>
      <c r="AI221" s="1818">
        <v>0</v>
      </c>
      <c r="AJ221" s="1818">
        <v>0</v>
      </c>
      <c r="AK221" s="1818">
        <v>0</v>
      </c>
      <c r="AL221" s="1818">
        <v>0</v>
      </c>
      <c r="AM221" s="1818">
        <v>0</v>
      </c>
      <c r="AN221" s="1818">
        <f t="shared" si="147"/>
        <v>0</v>
      </c>
      <c r="AO221" s="1831"/>
      <c r="AP221" s="1818"/>
      <c r="AQ221" s="1818"/>
      <c r="AR221" s="1818"/>
      <c r="AS221" s="1818"/>
      <c r="AT221" s="1818"/>
      <c r="AU221" s="1818"/>
      <c r="AV221" s="1818">
        <f t="shared" si="148"/>
        <v>0</v>
      </c>
      <c r="AW221" s="1828">
        <f t="shared" si="160"/>
        <v>0</v>
      </c>
      <c r="AX221" s="1828"/>
      <c r="AY221" s="1828"/>
      <c r="AZ221" s="1201">
        <f t="shared" si="161"/>
        <v>0</v>
      </c>
      <c r="BA221" s="1201"/>
      <c r="BB221" s="1201">
        <f t="shared" si="162"/>
        <v>0</v>
      </c>
      <c r="BC221" s="1201"/>
      <c r="BD221" s="1201">
        <f t="shared" si="163"/>
        <v>0</v>
      </c>
      <c r="BE221" s="1201">
        <f t="shared" si="164"/>
        <v>0</v>
      </c>
      <c r="BF221" s="1201">
        <f t="shared" si="165"/>
        <v>0</v>
      </c>
      <c r="BG221" s="1201">
        <f t="shared" si="166"/>
        <v>0</v>
      </c>
      <c r="BH221" s="1201">
        <f t="shared" si="144"/>
        <v>0</v>
      </c>
      <c r="BI221" s="1796"/>
      <c r="BJ221" s="1796"/>
      <c r="BK221" s="1796"/>
      <c r="BL221" s="1796"/>
      <c r="BM221" s="1796"/>
      <c r="BN221" s="1796"/>
      <c r="BO221" s="1796"/>
      <c r="BP221" s="1796"/>
      <c r="BQ221" s="1903"/>
      <c r="BR221" s="1903"/>
      <c r="BS221" s="1903"/>
      <c r="BT221" s="1903"/>
      <c r="BU221" s="1903"/>
      <c r="BV221" s="1903"/>
      <c r="BW221" s="1903"/>
      <c r="BX221" s="1886">
        <f t="shared" si="149"/>
        <v>0</v>
      </c>
      <c r="BY221" s="641"/>
      <c r="BZ221" s="637"/>
    </row>
    <row r="222" spans="1:78" ht="63" hidden="1" customHeight="1">
      <c r="A222" s="2196"/>
      <c r="B222" s="1874"/>
      <c r="C222" s="357"/>
      <c r="D222" s="571"/>
      <c r="E222" s="426">
        <v>0</v>
      </c>
      <c r="F222" s="488">
        <v>0</v>
      </c>
      <c r="G222" s="488">
        <v>0</v>
      </c>
      <c r="H222" s="488">
        <v>0</v>
      </c>
      <c r="I222" s="488">
        <v>0</v>
      </c>
      <c r="J222" s="488">
        <v>0</v>
      </c>
      <c r="K222" s="488">
        <f t="shared" si="145"/>
        <v>0</v>
      </c>
      <c r="L222" s="572"/>
      <c r="M222" s="427"/>
      <c r="N222" s="543"/>
      <c r="O222" s="543"/>
      <c r="P222" s="543"/>
      <c r="Q222" s="543"/>
      <c r="R222" s="543"/>
      <c r="S222" s="543">
        <f t="shared" si="146"/>
        <v>0</v>
      </c>
      <c r="T222" s="1810"/>
      <c r="U222" s="1810"/>
      <c r="V222" s="1814">
        <f t="shared" si="155"/>
        <v>0</v>
      </c>
      <c r="W222" s="1810">
        <f t="shared" si="168"/>
        <v>0</v>
      </c>
      <c r="X222" s="1810"/>
      <c r="Y222" s="1814">
        <f t="shared" si="156"/>
        <v>0</v>
      </c>
      <c r="Z222" s="1813">
        <f t="shared" si="157"/>
        <v>0</v>
      </c>
      <c r="AA222" s="1814">
        <f t="shared" si="158"/>
        <v>0</v>
      </c>
      <c r="AB222" s="1814">
        <f t="shared" si="159"/>
        <v>0</v>
      </c>
      <c r="AC222" s="1814"/>
      <c r="AD222" s="1814">
        <f t="shared" si="143"/>
        <v>0</v>
      </c>
      <c r="AE222" s="1827"/>
      <c r="AF222" s="1827"/>
      <c r="AG222" s="1817">
        <v>0</v>
      </c>
      <c r="AH222" s="1818">
        <v>0</v>
      </c>
      <c r="AI222" s="1818">
        <v>0</v>
      </c>
      <c r="AJ222" s="1818">
        <v>0</v>
      </c>
      <c r="AK222" s="1818">
        <v>0</v>
      </c>
      <c r="AL222" s="1818">
        <v>0</v>
      </c>
      <c r="AM222" s="1818">
        <v>0</v>
      </c>
      <c r="AN222" s="1818">
        <f t="shared" si="147"/>
        <v>0</v>
      </c>
      <c r="AO222" s="1820"/>
      <c r="AP222" s="1818"/>
      <c r="AQ222" s="1818"/>
      <c r="AR222" s="1818"/>
      <c r="AS222" s="1818"/>
      <c r="AT222" s="1818"/>
      <c r="AU222" s="1818"/>
      <c r="AV222" s="1818">
        <f t="shared" si="148"/>
        <v>0</v>
      </c>
      <c r="AW222" s="1828">
        <f t="shared" si="160"/>
        <v>0</v>
      </c>
      <c r="AX222" s="1828"/>
      <c r="AY222" s="1828"/>
      <c r="AZ222" s="1201">
        <f t="shared" si="161"/>
        <v>0</v>
      </c>
      <c r="BA222" s="1201"/>
      <c r="BB222" s="1201">
        <f t="shared" si="162"/>
        <v>0</v>
      </c>
      <c r="BC222" s="1201"/>
      <c r="BD222" s="1201">
        <f t="shared" si="163"/>
        <v>0</v>
      </c>
      <c r="BE222" s="1201">
        <f t="shared" si="164"/>
        <v>0</v>
      </c>
      <c r="BF222" s="1201">
        <f t="shared" si="165"/>
        <v>0</v>
      </c>
      <c r="BG222" s="1201">
        <f t="shared" si="166"/>
        <v>0</v>
      </c>
      <c r="BH222" s="1201">
        <f t="shared" si="144"/>
        <v>0</v>
      </c>
      <c r="BI222" s="1796"/>
      <c r="BJ222" s="1796"/>
      <c r="BK222" s="1796"/>
      <c r="BL222" s="1796"/>
      <c r="BM222" s="1796"/>
      <c r="BN222" s="1796"/>
      <c r="BO222" s="1796"/>
      <c r="BP222" s="1796"/>
      <c r="BQ222" s="1903"/>
      <c r="BR222" s="1903"/>
      <c r="BS222" s="1903"/>
      <c r="BT222" s="1903"/>
      <c r="BU222" s="1903"/>
      <c r="BV222" s="1903"/>
      <c r="BW222" s="1903"/>
      <c r="BX222" s="1886">
        <f t="shared" si="149"/>
        <v>0</v>
      </c>
      <c r="BY222" s="641"/>
      <c r="BZ222" s="637"/>
    </row>
    <row r="223" spans="1:78" ht="63" hidden="1" customHeight="1">
      <c r="A223" s="2196"/>
      <c r="B223" s="1874"/>
      <c r="C223" s="357"/>
      <c r="D223" s="571"/>
      <c r="E223" s="426">
        <v>0</v>
      </c>
      <c r="F223" s="488">
        <v>0</v>
      </c>
      <c r="G223" s="488">
        <v>0</v>
      </c>
      <c r="H223" s="488">
        <v>0</v>
      </c>
      <c r="I223" s="488">
        <v>0</v>
      </c>
      <c r="J223" s="488">
        <v>0</v>
      </c>
      <c r="K223" s="488">
        <f t="shared" si="145"/>
        <v>0</v>
      </c>
      <c r="L223" s="572"/>
      <c r="M223" s="427"/>
      <c r="N223" s="543"/>
      <c r="O223" s="543"/>
      <c r="P223" s="543"/>
      <c r="Q223" s="543"/>
      <c r="R223" s="543"/>
      <c r="S223" s="543">
        <f t="shared" si="146"/>
        <v>0</v>
      </c>
      <c r="T223" s="1810"/>
      <c r="U223" s="1810"/>
      <c r="V223" s="1826">
        <f t="shared" si="155"/>
        <v>0</v>
      </c>
      <c r="W223" s="1810">
        <f t="shared" si="168"/>
        <v>0</v>
      </c>
      <c r="X223" s="1810"/>
      <c r="Y223" s="1814">
        <f t="shared" si="156"/>
        <v>0</v>
      </c>
      <c r="Z223" s="1813">
        <f t="shared" si="157"/>
        <v>0</v>
      </c>
      <c r="AA223" s="1814">
        <f t="shared" si="158"/>
        <v>0</v>
      </c>
      <c r="AB223" s="1814">
        <f t="shared" si="159"/>
        <v>0</v>
      </c>
      <c r="AC223" s="1814"/>
      <c r="AD223" s="1814">
        <f t="shared" si="143"/>
        <v>0</v>
      </c>
      <c r="AE223" s="1827"/>
      <c r="AF223" s="1827"/>
      <c r="AG223" s="1817">
        <v>0</v>
      </c>
      <c r="AH223" s="1818">
        <v>0</v>
      </c>
      <c r="AI223" s="1818">
        <v>0</v>
      </c>
      <c r="AJ223" s="1818">
        <v>0</v>
      </c>
      <c r="AK223" s="1818">
        <v>0</v>
      </c>
      <c r="AL223" s="1818">
        <v>0</v>
      </c>
      <c r="AM223" s="1818">
        <v>0</v>
      </c>
      <c r="AN223" s="1818">
        <f t="shared" si="147"/>
        <v>0</v>
      </c>
      <c r="AO223" s="1820"/>
      <c r="AP223" s="1818"/>
      <c r="AQ223" s="1818"/>
      <c r="AR223" s="1818"/>
      <c r="AS223" s="1818"/>
      <c r="AT223" s="1818"/>
      <c r="AU223" s="1818"/>
      <c r="AV223" s="1818">
        <f t="shared" si="148"/>
        <v>0</v>
      </c>
      <c r="AW223" s="1828">
        <f>AG223+AO223</f>
        <v>0</v>
      </c>
      <c r="AX223" s="1828"/>
      <c r="AY223" s="1828"/>
      <c r="AZ223" s="1201">
        <f t="shared" si="161"/>
        <v>0</v>
      </c>
      <c r="BA223" s="1201"/>
      <c r="BB223" s="1201">
        <f t="shared" si="162"/>
        <v>0</v>
      </c>
      <c r="BC223" s="1201"/>
      <c r="BD223" s="1201">
        <f t="shared" si="163"/>
        <v>0</v>
      </c>
      <c r="BE223" s="1201">
        <f t="shared" si="164"/>
        <v>0</v>
      </c>
      <c r="BF223" s="1201">
        <f t="shared" si="165"/>
        <v>0</v>
      </c>
      <c r="BG223" s="1201">
        <f t="shared" si="166"/>
        <v>0</v>
      </c>
      <c r="BH223" s="1201">
        <f t="shared" si="144"/>
        <v>0</v>
      </c>
      <c r="BI223" s="1796"/>
      <c r="BJ223" s="1796"/>
      <c r="BK223" s="1796"/>
      <c r="BL223" s="1796"/>
      <c r="BM223" s="1796"/>
      <c r="BN223" s="1796"/>
      <c r="BO223" s="1796"/>
      <c r="BP223" s="1796"/>
      <c r="BQ223" s="1903"/>
      <c r="BR223" s="1903"/>
      <c r="BS223" s="1903"/>
      <c r="BT223" s="1903"/>
      <c r="BU223" s="1903"/>
      <c r="BV223" s="1903"/>
      <c r="BW223" s="1903"/>
      <c r="BX223" s="1886">
        <f t="shared" si="149"/>
        <v>0</v>
      </c>
      <c r="BY223" s="641"/>
      <c r="BZ223" s="637"/>
    </row>
    <row r="224" spans="1:78" ht="63" hidden="1" customHeight="1">
      <c r="A224" s="2178"/>
      <c r="B224" s="1874"/>
      <c r="C224" s="357"/>
      <c r="D224" s="529"/>
      <c r="E224" s="426">
        <v>0</v>
      </c>
      <c r="F224" s="426">
        <v>0</v>
      </c>
      <c r="G224" s="426">
        <v>0</v>
      </c>
      <c r="H224" s="426">
        <v>0</v>
      </c>
      <c r="I224" s="426">
        <v>0</v>
      </c>
      <c r="J224" s="426">
        <v>0</v>
      </c>
      <c r="K224" s="426">
        <f t="shared" si="145"/>
        <v>0</v>
      </c>
      <c r="L224" s="572"/>
      <c r="M224" s="427"/>
      <c r="N224" s="543"/>
      <c r="O224" s="543"/>
      <c r="P224" s="543"/>
      <c r="Q224" s="543"/>
      <c r="R224" s="543"/>
      <c r="S224" s="543">
        <f t="shared" si="146"/>
        <v>0</v>
      </c>
      <c r="T224" s="1813"/>
      <c r="U224" s="1813"/>
      <c r="V224" s="1814">
        <f t="shared" si="155"/>
        <v>0</v>
      </c>
      <c r="W224" s="1810">
        <f t="shared" si="168"/>
        <v>0</v>
      </c>
      <c r="X224" s="1810"/>
      <c r="Y224" s="1814">
        <f t="shared" si="156"/>
        <v>0</v>
      </c>
      <c r="Z224" s="1813">
        <f t="shared" si="157"/>
        <v>0</v>
      </c>
      <c r="AA224" s="1814">
        <f t="shared" si="158"/>
        <v>0</v>
      </c>
      <c r="AB224" s="1814">
        <f t="shared" si="159"/>
        <v>0</v>
      </c>
      <c r="AC224" s="1814"/>
      <c r="AD224" s="1814">
        <f t="shared" si="143"/>
        <v>0</v>
      </c>
      <c r="AE224" s="1827"/>
      <c r="AF224" s="1827"/>
      <c r="AG224" s="1817">
        <v>0</v>
      </c>
      <c r="AH224" s="1818">
        <v>0</v>
      </c>
      <c r="AI224" s="1818">
        <v>0</v>
      </c>
      <c r="AJ224" s="1818">
        <v>0</v>
      </c>
      <c r="AK224" s="1818">
        <v>0</v>
      </c>
      <c r="AL224" s="1818">
        <v>0</v>
      </c>
      <c r="AM224" s="1818">
        <v>0</v>
      </c>
      <c r="AN224" s="1818">
        <f t="shared" si="147"/>
        <v>0</v>
      </c>
      <c r="AO224" s="1820"/>
      <c r="AP224" s="1818"/>
      <c r="AQ224" s="1818"/>
      <c r="AR224" s="1818"/>
      <c r="AS224" s="1818"/>
      <c r="AT224" s="1818"/>
      <c r="AU224" s="1818"/>
      <c r="AV224" s="1818">
        <f t="shared" si="148"/>
        <v>0</v>
      </c>
      <c r="AW224" s="1828">
        <f>AG224+AO224</f>
        <v>0</v>
      </c>
      <c r="AX224" s="1828"/>
      <c r="AY224" s="1828"/>
      <c r="AZ224" s="1201">
        <f t="shared" si="161"/>
        <v>0</v>
      </c>
      <c r="BA224" s="1201"/>
      <c r="BB224" s="1201">
        <f t="shared" si="162"/>
        <v>0</v>
      </c>
      <c r="BC224" s="1201"/>
      <c r="BD224" s="1201">
        <f t="shared" si="163"/>
        <v>0</v>
      </c>
      <c r="BE224" s="1201">
        <f t="shared" si="164"/>
        <v>0</v>
      </c>
      <c r="BF224" s="1201">
        <f t="shared" si="165"/>
        <v>0</v>
      </c>
      <c r="BG224" s="1201">
        <f t="shared" si="166"/>
        <v>0</v>
      </c>
      <c r="BH224" s="1201">
        <f t="shared" si="144"/>
        <v>0</v>
      </c>
      <c r="BI224" s="1796"/>
      <c r="BJ224" s="1796"/>
      <c r="BK224" s="1796"/>
      <c r="BL224" s="1796"/>
      <c r="BM224" s="1796"/>
      <c r="BN224" s="1796"/>
      <c r="BO224" s="1796"/>
      <c r="BP224" s="1796"/>
      <c r="BQ224" s="1903"/>
      <c r="BR224" s="1903"/>
      <c r="BS224" s="1903"/>
      <c r="BT224" s="1903"/>
      <c r="BU224" s="1903"/>
      <c r="BV224" s="1903"/>
      <c r="BW224" s="1903"/>
      <c r="BX224" s="1886">
        <f t="shared" si="149"/>
        <v>0</v>
      </c>
      <c r="BY224" s="641"/>
      <c r="BZ224" s="637"/>
    </row>
    <row r="225" spans="1:78" ht="63" hidden="1" customHeight="1">
      <c r="A225" s="2178"/>
      <c r="B225" s="1874"/>
      <c r="C225" s="357"/>
      <c r="D225" s="515"/>
      <c r="E225" s="426">
        <v>0</v>
      </c>
      <c r="F225" s="426">
        <v>0</v>
      </c>
      <c r="G225" s="426">
        <v>0</v>
      </c>
      <c r="H225" s="426">
        <v>0</v>
      </c>
      <c r="I225" s="426">
        <v>0</v>
      </c>
      <c r="J225" s="426">
        <v>0</v>
      </c>
      <c r="K225" s="426">
        <f t="shared" si="145"/>
        <v>0</v>
      </c>
      <c r="L225" s="516"/>
      <c r="M225" s="427"/>
      <c r="N225" s="427"/>
      <c r="O225" s="427"/>
      <c r="P225" s="427"/>
      <c r="Q225" s="427"/>
      <c r="R225" s="427"/>
      <c r="S225" s="427">
        <f t="shared" si="146"/>
        <v>0</v>
      </c>
      <c r="T225" s="1810"/>
      <c r="U225" s="1810"/>
      <c r="V225" s="1814">
        <f t="shared" si="155"/>
        <v>0</v>
      </c>
      <c r="W225" s="1810">
        <f t="shared" si="168"/>
        <v>0</v>
      </c>
      <c r="X225" s="1810"/>
      <c r="Y225" s="1814">
        <f t="shared" si="156"/>
        <v>0</v>
      </c>
      <c r="Z225" s="1813">
        <f t="shared" si="157"/>
        <v>0</v>
      </c>
      <c r="AA225" s="1814">
        <f t="shared" si="158"/>
        <v>0</v>
      </c>
      <c r="AB225" s="1814">
        <f t="shared" si="159"/>
        <v>0</v>
      </c>
      <c r="AC225" s="1814"/>
      <c r="AD225" s="1814">
        <f t="shared" si="143"/>
        <v>0</v>
      </c>
      <c r="AE225" s="1827"/>
      <c r="AF225" s="1827"/>
      <c r="AG225" s="1820">
        <v>0</v>
      </c>
      <c r="AH225" s="1818">
        <v>0</v>
      </c>
      <c r="AI225" s="1818">
        <v>0</v>
      </c>
      <c r="AJ225" s="1818">
        <v>0</v>
      </c>
      <c r="AK225" s="1818">
        <v>0</v>
      </c>
      <c r="AL225" s="1818">
        <v>0</v>
      </c>
      <c r="AM225" s="1818">
        <v>0</v>
      </c>
      <c r="AN225" s="1818">
        <f t="shared" si="147"/>
        <v>0</v>
      </c>
      <c r="AO225" s="1820"/>
      <c r="AP225" s="1818"/>
      <c r="AQ225" s="1818"/>
      <c r="AR225" s="1818"/>
      <c r="AS225" s="1818"/>
      <c r="AT225" s="1818"/>
      <c r="AU225" s="1818"/>
      <c r="AV225" s="1818">
        <f t="shared" si="148"/>
        <v>0</v>
      </c>
      <c r="AW225" s="1832">
        <f>AG225+AO225</f>
        <v>0</v>
      </c>
      <c r="AX225" s="1832"/>
      <c r="AY225" s="1832"/>
      <c r="AZ225" s="1201">
        <f t="shared" si="161"/>
        <v>0</v>
      </c>
      <c r="BA225" s="1201"/>
      <c r="BB225" s="1201">
        <f t="shared" si="162"/>
        <v>0</v>
      </c>
      <c r="BC225" s="1201"/>
      <c r="BD225" s="1201">
        <f t="shared" si="163"/>
        <v>0</v>
      </c>
      <c r="BE225" s="1201">
        <f t="shared" si="164"/>
        <v>0</v>
      </c>
      <c r="BF225" s="1201">
        <f t="shared" si="165"/>
        <v>0</v>
      </c>
      <c r="BG225" s="1201">
        <f t="shared" si="166"/>
        <v>0</v>
      </c>
      <c r="BH225" s="1201">
        <f t="shared" si="144"/>
        <v>0</v>
      </c>
      <c r="BI225" s="1796"/>
      <c r="BJ225" s="1796"/>
      <c r="BK225" s="1796"/>
      <c r="BL225" s="1796"/>
      <c r="BM225" s="1796"/>
      <c r="BN225" s="1796"/>
      <c r="BO225" s="1796"/>
      <c r="BP225" s="1796"/>
      <c r="BQ225" s="1903"/>
      <c r="BR225" s="1903"/>
      <c r="BS225" s="1903"/>
      <c r="BT225" s="1903"/>
      <c r="BU225" s="1903"/>
      <c r="BV225" s="1903"/>
      <c r="BW225" s="1903"/>
      <c r="BX225" s="1886">
        <f t="shared" si="149"/>
        <v>0</v>
      </c>
      <c r="BY225" s="641"/>
      <c r="BZ225" s="637"/>
    </row>
    <row r="226" spans="1:78" ht="63" hidden="1" customHeight="1">
      <c r="A226" s="2178"/>
      <c r="B226" s="1874"/>
      <c r="C226" s="357"/>
      <c r="D226" s="515"/>
      <c r="E226" s="426">
        <v>0</v>
      </c>
      <c r="F226" s="426">
        <v>0</v>
      </c>
      <c r="G226" s="426">
        <v>0</v>
      </c>
      <c r="H226" s="426">
        <v>0</v>
      </c>
      <c r="I226" s="426">
        <v>0</v>
      </c>
      <c r="J226" s="426">
        <v>0</v>
      </c>
      <c r="K226" s="426">
        <f t="shared" si="145"/>
        <v>0</v>
      </c>
      <c r="L226" s="516"/>
      <c r="M226" s="427"/>
      <c r="N226" s="427"/>
      <c r="O226" s="427"/>
      <c r="P226" s="427"/>
      <c r="Q226" s="427"/>
      <c r="R226" s="427"/>
      <c r="S226" s="427">
        <f t="shared" si="146"/>
        <v>0</v>
      </c>
      <c r="T226" s="1810"/>
      <c r="U226" s="1810"/>
      <c r="V226" s="1814">
        <f t="shared" si="155"/>
        <v>0</v>
      </c>
      <c r="W226" s="1810">
        <f t="shared" si="168"/>
        <v>0</v>
      </c>
      <c r="X226" s="1810"/>
      <c r="Y226" s="1814">
        <f t="shared" si="156"/>
        <v>0</v>
      </c>
      <c r="Z226" s="1813">
        <f t="shared" si="157"/>
        <v>0</v>
      </c>
      <c r="AA226" s="1814">
        <f t="shared" si="158"/>
        <v>0</v>
      </c>
      <c r="AB226" s="1814">
        <f t="shared" si="159"/>
        <v>0</v>
      </c>
      <c r="AC226" s="1814"/>
      <c r="AD226" s="1814">
        <f t="shared" si="143"/>
        <v>0</v>
      </c>
      <c r="AE226" s="1827"/>
      <c r="AF226" s="1827"/>
      <c r="AG226" s="1820">
        <v>0</v>
      </c>
      <c r="AH226" s="1818">
        <v>0</v>
      </c>
      <c r="AI226" s="1818">
        <v>0</v>
      </c>
      <c r="AJ226" s="1818">
        <v>0</v>
      </c>
      <c r="AK226" s="1818">
        <v>0</v>
      </c>
      <c r="AL226" s="1818">
        <v>0</v>
      </c>
      <c r="AM226" s="1818">
        <v>0</v>
      </c>
      <c r="AN226" s="1818">
        <f t="shared" si="147"/>
        <v>0</v>
      </c>
      <c r="AO226" s="1820"/>
      <c r="AP226" s="1818"/>
      <c r="AQ226" s="1818"/>
      <c r="AR226" s="1818"/>
      <c r="AS226" s="1818"/>
      <c r="AT226" s="1818"/>
      <c r="AU226" s="1818"/>
      <c r="AV226" s="1818">
        <f t="shared" si="148"/>
        <v>0</v>
      </c>
      <c r="AW226" s="1832">
        <f>AG226+AO226</f>
        <v>0</v>
      </c>
      <c r="AX226" s="1832"/>
      <c r="AY226" s="1832"/>
      <c r="AZ226" s="1201">
        <f t="shared" si="161"/>
        <v>0</v>
      </c>
      <c r="BA226" s="1201"/>
      <c r="BB226" s="1201">
        <f t="shared" si="162"/>
        <v>0</v>
      </c>
      <c r="BC226" s="1201"/>
      <c r="BD226" s="1201">
        <f t="shared" si="163"/>
        <v>0</v>
      </c>
      <c r="BE226" s="1201">
        <f t="shared" si="164"/>
        <v>0</v>
      </c>
      <c r="BF226" s="1201">
        <f t="shared" si="165"/>
        <v>0</v>
      </c>
      <c r="BG226" s="1201">
        <f t="shared" si="166"/>
        <v>0</v>
      </c>
      <c r="BH226" s="1201">
        <f t="shared" si="144"/>
        <v>0</v>
      </c>
      <c r="BI226" s="1796"/>
      <c r="BJ226" s="1796"/>
      <c r="BK226" s="1796"/>
      <c r="BL226" s="1796"/>
      <c r="BM226" s="1796"/>
      <c r="BN226" s="1796"/>
      <c r="BO226" s="1796"/>
      <c r="BP226" s="1796"/>
      <c r="BQ226" s="1903"/>
      <c r="BR226" s="1903"/>
      <c r="BS226" s="1903"/>
      <c r="BT226" s="1903"/>
      <c r="BU226" s="1903"/>
      <c r="BV226" s="1903"/>
      <c r="BW226" s="1903"/>
      <c r="BX226" s="1886">
        <f t="shared" si="149"/>
        <v>0</v>
      </c>
      <c r="BY226" s="641"/>
      <c r="BZ226" s="637"/>
    </row>
    <row r="227" spans="1:78" ht="63" hidden="1" customHeight="1">
      <c r="A227" s="2181"/>
      <c r="B227" s="1874" t="s">
        <v>1021</v>
      </c>
      <c r="C227" s="373" t="s">
        <v>940</v>
      </c>
      <c r="D227" s="523"/>
      <c r="E227" s="476">
        <v>0</v>
      </c>
      <c r="F227" s="476">
        <v>0</v>
      </c>
      <c r="G227" s="476">
        <v>0</v>
      </c>
      <c r="H227" s="476">
        <v>0</v>
      </c>
      <c r="I227" s="476">
        <v>0</v>
      </c>
      <c r="J227" s="476">
        <v>0</v>
      </c>
      <c r="K227" s="476">
        <f t="shared" si="145"/>
        <v>0</v>
      </c>
      <c r="L227" s="542"/>
      <c r="M227" s="478"/>
      <c r="N227" s="478"/>
      <c r="O227" s="478"/>
      <c r="P227" s="478"/>
      <c r="Q227" s="478"/>
      <c r="R227" s="478"/>
      <c r="S227" s="478">
        <f t="shared" si="146"/>
        <v>0</v>
      </c>
      <c r="T227" s="1810"/>
      <c r="U227" s="1810"/>
      <c r="V227" s="1814">
        <f t="shared" si="155"/>
        <v>0</v>
      </c>
      <c r="W227" s="1812">
        <v>0</v>
      </c>
      <c r="X227" s="1812"/>
      <c r="Y227" s="1814">
        <f t="shared" si="156"/>
        <v>0</v>
      </c>
      <c r="Z227" s="1813">
        <f t="shared" si="157"/>
        <v>0</v>
      </c>
      <c r="AA227" s="1814">
        <f t="shared" si="158"/>
        <v>0</v>
      </c>
      <c r="AB227" s="1814">
        <f t="shared" si="159"/>
        <v>0</v>
      </c>
      <c r="AC227" s="1814"/>
      <c r="AD227" s="1814">
        <f t="shared" si="143"/>
        <v>0</v>
      </c>
      <c r="AE227" s="1827"/>
      <c r="AF227" s="1827"/>
      <c r="AG227" s="1820">
        <v>0</v>
      </c>
      <c r="AH227" s="1818">
        <v>0</v>
      </c>
      <c r="AI227" s="1818">
        <v>0</v>
      </c>
      <c r="AJ227" s="1818">
        <v>0</v>
      </c>
      <c r="AK227" s="1818">
        <v>0</v>
      </c>
      <c r="AL227" s="1818">
        <v>0</v>
      </c>
      <c r="AM227" s="1818">
        <v>0</v>
      </c>
      <c r="AN227" s="1818">
        <f t="shared" si="147"/>
        <v>0</v>
      </c>
      <c r="AO227" s="1820"/>
      <c r="AP227" s="1818"/>
      <c r="AQ227" s="1818"/>
      <c r="AR227" s="1818"/>
      <c r="AS227" s="1818"/>
      <c r="AT227" s="1818"/>
      <c r="AU227" s="1818"/>
      <c r="AV227" s="1818">
        <f t="shared" si="148"/>
        <v>0</v>
      </c>
      <c r="AW227" s="1200">
        <f>AG227+AO227</f>
        <v>0</v>
      </c>
      <c r="AX227" s="1200"/>
      <c r="AY227" s="1200"/>
      <c r="AZ227" s="1201">
        <f t="shared" si="161"/>
        <v>0</v>
      </c>
      <c r="BA227" s="1201"/>
      <c r="BB227" s="1201">
        <v>0</v>
      </c>
      <c r="BC227" s="1201"/>
      <c r="BD227" s="1201">
        <f t="shared" si="163"/>
        <v>0</v>
      </c>
      <c r="BE227" s="1201">
        <f t="shared" si="164"/>
        <v>0</v>
      </c>
      <c r="BF227" s="1201">
        <f t="shared" si="165"/>
        <v>0</v>
      </c>
      <c r="BG227" s="1201">
        <f t="shared" si="166"/>
        <v>0</v>
      </c>
      <c r="BH227" s="1201">
        <f t="shared" si="144"/>
        <v>0</v>
      </c>
      <c r="BI227" s="1796"/>
      <c r="BJ227" s="1796"/>
      <c r="BK227" s="1796"/>
      <c r="BL227" s="1796">
        <v>0</v>
      </c>
      <c r="BM227" s="1796"/>
      <c r="BN227" s="1796"/>
      <c r="BO227" s="1796"/>
      <c r="BP227" s="1796">
        <f>BL227</f>
        <v>0</v>
      </c>
      <c r="BQ227" s="1903"/>
      <c r="BR227" s="1903"/>
      <c r="BS227" s="1903"/>
      <c r="BT227" s="1903"/>
      <c r="BU227" s="1903"/>
      <c r="BV227" s="1903"/>
      <c r="BW227" s="1903"/>
      <c r="BX227" s="1886">
        <f t="shared" si="149"/>
        <v>0</v>
      </c>
      <c r="BY227" s="753" t="s">
        <v>459</v>
      </c>
      <c r="BZ227" s="637"/>
    </row>
    <row r="228" spans="1:78" ht="33.75" customHeight="1">
      <c r="A228" s="746"/>
      <c r="B228" s="1006" t="s">
        <v>547</v>
      </c>
      <c r="C228" s="340" t="s">
        <v>562</v>
      </c>
      <c r="D228" s="744">
        <v>0</v>
      </c>
      <c r="E228" s="744">
        <v>0</v>
      </c>
      <c r="F228" s="744">
        <v>0</v>
      </c>
      <c r="G228" s="744">
        <v>0</v>
      </c>
      <c r="H228" s="744">
        <v>0</v>
      </c>
      <c r="I228" s="744">
        <v>0</v>
      </c>
      <c r="J228" s="744">
        <v>0</v>
      </c>
      <c r="K228" s="744">
        <f t="shared" si="145"/>
        <v>0</v>
      </c>
      <c r="L228" s="744">
        <f t="shared" ref="L228:R228" si="169">SUM(L229:L238)</f>
        <v>0</v>
      </c>
      <c r="M228" s="744">
        <f t="shared" si="169"/>
        <v>0</v>
      </c>
      <c r="N228" s="744">
        <f t="shared" si="169"/>
        <v>0</v>
      </c>
      <c r="O228" s="744">
        <f t="shared" si="169"/>
        <v>0</v>
      </c>
      <c r="P228" s="744">
        <f t="shared" si="169"/>
        <v>0</v>
      </c>
      <c r="Q228" s="744">
        <f t="shared" si="169"/>
        <v>0</v>
      </c>
      <c r="R228" s="744">
        <f t="shared" si="169"/>
        <v>0</v>
      </c>
      <c r="S228" s="744">
        <f t="shared" si="146"/>
        <v>0</v>
      </c>
      <c r="T228" s="744">
        <f t="shared" ref="T228:AB228" si="170">SUM(T229:T238)</f>
        <v>0</v>
      </c>
      <c r="U228" s="744"/>
      <c r="V228" s="744">
        <f t="shared" si="170"/>
        <v>0</v>
      </c>
      <c r="W228" s="744">
        <f>SUM(W229:W238)</f>
        <v>0</v>
      </c>
      <c r="X228" s="744"/>
      <c r="Y228" s="744">
        <f t="shared" si="170"/>
        <v>0</v>
      </c>
      <c r="Z228" s="744">
        <f t="shared" si="170"/>
        <v>0</v>
      </c>
      <c r="AA228" s="744">
        <f t="shared" si="170"/>
        <v>0</v>
      </c>
      <c r="AB228" s="744">
        <f t="shared" si="170"/>
        <v>0</v>
      </c>
      <c r="AC228" s="744"/>
      <c r="AD228" s="744">
        <f t="shared" si="143"/>
        <v>0</v>
      </c>
      <c r="AE228" s="746"/>
      <c r="AF228" s="746"/>
      <c r="AG228" s="744">
        <v>0</v>
      </c>
      <c r="AH228" s="744">
        <v>0</v>
      </c>
      <c r="AI228" s="744">
        <v>0</v>
      </c>
      <c r="AJ228" s="744">
        <v>0</v>
      </c>
      <c r="AK228" s="744">
        <v>0</v>
      </c>
      <c r="AL228" s="744">
        <v>0</v>
      </c>
      <c r="AM228" s="744">
        <v>0</v>
      </c>
      <c r="AN228" s="744">
        <f t="shared" si="147"/>
        <v>0</v>
      </c>
      <c r="AO228" s="744">
        <f t="shared" ref="AO228:AU228" si="171">SUM(AO229:AO238)</f>
        <v>0</v>
      </c>
      <c r="AP228" s="744">
        <f t="shared" si="171"/>
        <v>0</v>
      </c>
      <c r="AQ228" s="744">
        <f t="shared" si="171"/>
        <v>0</v>
      </c>
      <c r="AR228" s="744">
        <f t="shared" si="171"/>
        <v>0</v>
      </c>
      <c r="AS228" s="744">
        <f t="shared" si="171"/>
        <v>0</v>
      </c>
      <c r="AT228" s="744">
        <f t="shared" si="171"/>
        <v>0</v>
      </c>
      <c r="AU228" s="744">
        <f t="shared" si="171"/>
        <v>0</v>
      </c>
      <c r="AV228" s="744">
        <f t="shared" si="148"/>
        <v>0</v>
      </c>
      <c r="AW228" s="744">
        <f t="shared" ref="AW228:BG228" si="172">SUM(AW229:AW238)</f>
        <v>0</v>
      </c>
      <c r="AX228" s="744"/>
      <c r="AY228" s="744"/>
      <c r="AZ228" s="744">
        <f t="shared" si="172"/>
        <v>0</v>
      </c>
      <c r="BA228" s="744"/>
      <c r="BB228" s="744">
        <f t="shared" si="172"/>
        <v>0</v>
      </c>
      <c r="BC228" s="744"/>
      <c r="BD228" s="744">
        <f t="shared" si="172"/>
        <v>0</v>
      </c>
      <c r="BE228" s="744">
        <f t="shared" si="172"/>
        <v>0</v>
      </c>
      <c r="BF228" s="744">
        <f t="shared" si="172"/>
        <v>0</v>
      </c>
      <c r="BG228" s="744">
        <f t="shared" si="172"/>
        <v>0</v>
      </c>
      <c r="BH228" s="744">
        <f t="shared" si="144"/>
        <v>0</v>
      </c>
      <c r="BI228" s="744"/>
      <c r="BJ228" s="744"/>
      <c r="BK228" s="744"/>
      <c r="BL228" s="744">
        <f>BL237</f>
        <v>6300</v>
      </c>
      <c r="BM228" s="744">
        <f>BM237</f>
        <v>0</v>
      </c>
      <c r="BN228" s="744">
        <f>BN237</f>
        <v>0</v>
      </c>
      <c r="BO228" s="744">
        <f>BO237</f>
        <v>0</v>
      </c>
      <c r="BP228" s="744">
        <f>BP237</f>
        <v>6300</v>
      </c>
      <c r="BQ228" s="744"/>
      <c r="BR228" s="744"/>
      <c r="BS228" s="744"/>
      <c r="BT228" s="744">
        <f>BT237</f>
        <v>5000</v>
      </c>
      <c r="BU228" s="744">
        <f>BU237</f>
        <v>0</v>
      </c>
      <c r="BV228" s="744">
        <f>BV237</f>
        <v>0</v>
      </c>
      <c r="BW228" s="744">
        <f>BW237</f>
        <v>0</v>
      </c>
      <c r="BX228" s="744">
        <f t="shared" si="149"/>
        <v>5000</v>
      </c>
      <c r="BY228" s="745"/>
      <c r="BZ228" s="637"/>
    </row>
    <row r="229" spans="1:78" ht="60" hidden="1" customHeight="1">
      <c r="A229" s="2171"/>
      <c r="B229" s="1875" t="s">
        <v>563</v>
      </c>
      <c r="C229" s="357" t="s">
        <v>564</v>
      </c>
      <c r="D229" s="415">
        <v>0</v>
      </c>
      <c r="E229" s="574">
        <v>0</v>
      </c>
      <c r="F229" s="497">
        <v>0</v>
      </c>
      <c r="G229" s="488">
        <v>0</v>
      </c>
      <c r="H229" s="574">
        <v>0</v>
      </c>
      <c r="I229" s="426">
        <v>0</v>
      </c>
      <c r="J229" s="524">
        <v>0</v>
      </c>
      <c r="K229" s="575">
        <f t="shared" si="145"/>
        <v>0</v>
      </c>
      <c r="L229" s="576"/>
      <c r="M229" s="577"/>
      <c r="N229" s="578"/>
      <c r="O229" s="579"/>
      <c r="P229" s="577"/>
      <c r="Q229" s="580"/>
      <c r="R229" s="581"/>
      <c r="S229" s="582">
        <f t="shared" si="146"/>
        <v>0</v>
      </c>
      <c r="T229" s="1810">
        <f t="shared" ref="T229:T238" si="173">D229+L229</f>
        <v>0</v>
      </c>
      <c r="U229" s="1810"/>
      <c r="V229" s="1826">
        <f t="shared" ref="V229:V238" si="174">E229+M229</f>
        <v>0</v>
      </c>
      <c r="W229" s="1833">
        <f t="shared" ref="W229:W238" si="175">F229+N229</f>
        <v>0</v>
      </c>
      <c r="X229" s="1833"/>
      <c r="Y229" s="1833">
        <f t="shared" ref="Y229:Y238" si="176">G229+O229</f>
        <v>0</v>
      </c>
      <c r="Z229" s="1833">
        <f t="shared" ref="Z229:Z238" si="177">H229+P229</f>
        <v>0</v>
      </c>
      <c r="AA229" s="1833">
        <f t="shared" ref="AA229:AA238" si="178">I229+Q229</f>
        <v>0</v>
      </c>
      <c r="AB229" s="1833">
        <f t="shared" ref="AB229:AB238" si="179">J229+R229</f>
        <v>0</v>
      </c>
      <c r="AC229" s="1833"/>
      <c r="AD229" s="1833">
        <f t="shared" si="143"/>
        <v>0</v>
      </c>
      <c r="AE229" s="1834"/>
      <c r="AF229" s="1834"/>
      <c r="AG229" s="1835">
        <v>0</v>
      </c>
      <c r="AH229" s="1820">
        <v>0</v>
      </c>
      <c r="AI229" s="1818">
        <v>0</v>
      </c>
      <c r="AJ229" s="1818">
        <v>0</v>
      </c>
      <c r="AK229" s="1820">
        <v>0</v>
      </c>
      <c r="AL229" s="1818">
        <v>0</v>
      </c>
      <c r="AM229" s="1817">
        <v>0</v>
      </c>
      <c r="AN229" s="1817">
        <f t="shared" si="147"/>
        <v>0</v>
      </c>
      <c r="AO229" s="1835"/>
      <c r="AP229" s="1820"/>
      <c r="AQ229" s="1818"/>
      <c r="AR229" s="1818"/>
      <c r="AS229" s="1820"/>
      <c r="AT229" s="1818"/>
      <c r="AU229" s="1817"/>
      <c r="AV229" s="1817">
        <f t="shared" si="148"/>
        <v>0</v>
      </c>
      <c r="AW229" s="1828">
        <f t="shared" ref="AW229:AW238" si="180">AG229+AO229</f>
        <v>0</v>
      </c>
      <c r="AX229" s="1828"/>
      <c r="AY229" s="1828"/>
      <c r="AZ229" s="1201">
        <f t="shared" ref="AZ229:AZ238" si="181">AH229+AP229</f>
        <v>0</v>
      </c>
      <c r="BA229" s="1201"/>
      <c r="BB229" s="1201">
        <f t="shared" ref="BB229:BB238" si="182">AI229+AQ229</f>
        <v>0</v>
      </c>
      <c r="BC229" s="1201"/>
      <c r="BD229" s="1201">
        <f t="shared" ref="BD229:BD238" si="183">AJ229+AR229</f>
        <v>0</v>
      </c>
      <c r="BE229" s="1201">
        <f t="shared" ref="BE229:BE238" si="184">AK229+AS229</f>
        <v>0</v>
      </c>
      <c r="BF229" s="1201">
        <f t="shared" ref="BF229:BF238" si="185">AL229+AT229</f>
        <v>0</v>
      </c>
      <c r="BG229" s="1201">
        <f t="shared" ref="BG229:BG238" si="186">AM229+AU229</f>
        <v>0</v>
      </c>
      <c r="BH229" s="1201">
        <f t="shared" si="144"/>
        <v>0</v>
      </c>
      <c r="BI229" s="1796"/>
      <c r="BJ229" s="1796"/>
      <c r="BK229" s="1796"/>
      <c r="BL229" s="1796"/>
      <c r="BM229" s="1796"/>
      <c r="BN229" s="1796"/>
      <c r="BO229" s="1796"/>
      <c r="BP229" s="1796"/>
      <c r="BQ229" s="1903"/>
      <c r="BR229" s="1903"/>
      <c r="BS229" s="1903"/>
      <c r="BT229" s="1903"/>
      <c r="BU229" s="1903"/>
      <c r="BV229" s="1903"/>
      <c r="BW229" s="1903"/>
      <c r="BX229" s="1886">
        <f t="shared" si="149"/>
        <v>0</v>
      </c>
      <c r="BY229" s="641"/>
      <c r="BZ229" s="637"/>
    </row>
    <row r="230" spans="1:78" ht="60" hidden="1" customHeight="1">
      <c r="A230" s="2169"/>
      <c r="B230" s="1875" t="s">
        <v>565</v>
      </c>
      <c r="C230" s="357" t="s">
        <v>566</v>
      </c>
      <c r="D230" s="422">
        <v>0</v>
      </c>
      <c r="E230" s="531">
        <v>0</v>
      </c>
      <c r="F230" s="538">
        <v>0</v>
      </c>
      <c r="G230" s="488">
        <v>0</v>
      </c>
      <c r="H230" s="531">
        <v>0</v>
      </c>
      <c r="I230" s="538">
        <v>0</v>
      </c>
      <c r="J230" s="575">
        <v>0</v>
      </c>
      <c r="K230" s="575">
        <f t="shared" si="145"/>
        <v>0</v>
      </c>
      <c r="L230" s="583"/>
      <c r="M230" s="584"/>
      <c r="N230" s="585"/>
      <c r="O230" s="579"/>
      <c r="P230" s="584"/>
      <c r="Q230" s="585"/>
      <c r="R230" s="582"/>
      <c r="S230" s="582">
        <f t="shared" si="146"/>
        <v>0</v>
      </c>
      <c r="T230" s="1810">
        <f t="shared" si="173"/>
        <v>0</v>
      </c>
      <c r="U230" s="1810"/>
      <c r="V230" s="1826">
        <f t="shared" si="174"/>
        <v>0</v>
      </c>
      <c r="W230" s="1833">
        <f t="shared" si="175"/>
        <v>0</v>
      </c>
      <c r="X230" s="1833"/>
      <c r="Y230" s="1833">
        <f t="shared" si="176"/>
        <v>0</v>
      </c>
      <c r="Z230" s="1833">
        <f t="shared" si="177"/>
        <v>0</v>
      </c>
      <c r="AA230" s="1833">
        <f t="shared" si="178"/>
        <v>0</v>
      </c>
      <c r="AB230" s="1833">
        <f t="shared" si="179"/>
        <v>0</v>
      </c>
      <c r="AC230" s="1833"/>
      <c r="AD230" s="1833">
        <f t="shared" si="143"/>
        <v>0</v>
      </c>
      <c r="AE230" s="1834"/>
      <c r="AF230" s="1834"/>
      <c r="AG230" s="1835">
        <v>0</v>
      </c>
      <c r="AH230" s="1820">
        <v>0</v>
      </c>
      <c r="AI230" s="1818">
        <v>0</v>
      </c>
      <c r="AJ230" s="1818">
        <v>0</v>
      </c>
      <c r="AK230" s="1820">
        <v>0</v>
      </c>
      <c r="AL230" s="1818">
        <v>0</v>
      </c>
      <c r="AM230" s="1817">
        <v>0</v>
      </c>
      <c r="AN230" s="1817">
        <f t="shared" si="147"/>
        <v>0</v>
      </c>
      <c r="AO230" s="1835"/>
      <c r="AP230" s="1820"/>
      <c r="AQ230" s="1818"/>
      <c r="AR230" s="1818"/>
      <c r="AS230" s="1820"/>
      <c r="AT230" s="1818"/>
      <c r="AU230" s="1817"/>
      <c r="AV230" s="1817">
        <f t="shared" si="148"/>
        <v>0</v>
      </c>
      <c r="AW230" s="1828">
        <f t="shared" si="180"/>
        <v>0</v>
      </c>
      <c r="AX230" s="1828"/>
      <c r="AY230" s="1828"/>
      <c r="AZ230" s="1201">
        <f t="shared" si="181"/>
        <v>0</v>
      </c>
      <c r="BA230" s="1201"/>
      <c r="BB230" s="1201">
        <f t="shared" si="182"/>
        <v>0</v>
      </c>
      <c r="BC230" s="1201"/>
      <c r="BD230" s="1201">
        <f t="shared" si="183"/>
        <v>0</v>
      </c>
      <c r="BE230" s="1201">
        <f t="shared" si="184"/>
        <v>0</v>
      </c>
      <c r="BF230" s="1201">
        <f t="shared" si="185"/>
        <v>0</v>
      </c>
      <c r="BG230" s="1201">
        <f t="shared" si="186"/>
        <v>0</v>
      </c>
      <c r="BH230" s="1201">
        <f t="shared" si="144"/>
        <v>0</v>
      </c>
      <c r="BI230" s="1796"/>
      <c r="BJ230" s="1796"/>
      <c r="BK230" s="1796"/>
      <c r="BL230" s="1796"/>
      <c r="BM230" s="1796"/>
      <c r="BN230" s="1796"/>
      <c r="BO230" s="1796"/>
      <c r="BP230" s="1796"/>
      <c r="BQ230" s="1903"/>
      <c r="BR230" s="1903"/>
      <c r="BS230" s="1903"/>
      <c r="BT230" s="1903"/>
      <c r="BU230" s="1903"/>
      <c r="BV230" s="1903"/>
      <c r="BW230" s="1903"/>
      <c r="BX230" s="1886">
        <f t="shared" si="149"/>
        <v>0</v>
      </c>
      <c r="BY230" s="641"/>
      <c r="BZ230" s="637"/>
    </row>
    <row r="231" spans="1:78" ht="60" hidden="1" customHeight="1">
      <c r="A231" s="2169"/>
      <c r="B231" s="1875" t="s">
        <v>567</v>
      </c>
      <c r="C231" s="357" t="s">
        <v>568</v>
      </c>
      <c r="D231" s="422">
        <v>0</v>
      </c>
      <c r="E231" s="531">
        <v>0</v>
      </c>
      <c r="F231" s="538">
        <v>0</v>
      </c>
      <c r="G231" s="488">
        <v>0</v>
      </c>
      <c r="H231" s="531">
        <v>0</v>
      </c>
      <c r="I231" s="538">
        <v>0</v>
      </c>
      <c r="J231" s="575">
        <v>0</v>
      </c>
      <c r="K231" s="575">
        <f t="shared" si="145"/>
        <v>0</v>
      </c>
      <c r="L231" s="583"/>
      <c r="M231" s="584"/>
      <c r="N231" s="585"/>
      <c r="O231" s="579"/>
      <c r="P231" s="584"/>
      <c r="Q231" s="585"/>
      <c r="R231" s="582"/>
      <c r="S231" s="582">
        <f t="shared" si="146"/>
        <v>0</v>
      </c>
      <c r="T231" s="1810">
        <f t="shared" si="173"/>
        <v>0</v>
      </c>
      <c r="U231" s="1810"/>
      <c r="V231" s="1826">
        <f t="shared" si="174"/>
        <v>0</v>
      </c>
      <c r="W231" s="1833">
        <f t="shared" si="175"/>
        <v>0</v>
      </c>
      <c r="X231" s="1833"/>
      <c r="Y231" s="1833">
        <f t="shared" si="176"/>
        <v>0</v>
      </c>
      <c r="Z231" s="1833">
        <f t="shared" si="177"/>
        <v>0</v>
      </c>
      <c r="AA231" s="1833">
        <f t="shared" si="178"/>
        <v>0</v>
      </c>
      <c r="AB231" s="1833">
        <f t="shared" si="179"/>
        <v>0</v>
      </c>
      <c r="AC231" s="1833"/>
      <c r="AD231" s="1833">
        <f t="shared" si="143"/>
        <v>0</v>
      </c>
      <c r="AE231" s="1834"/>
      <c r="AF231" s="1834"/>
      <c r="AG231" s="1835">
        <v>0</v>
      </c>
      <c r="AH231" s="1820">
        <v>0</v>
      </c>
      <c r="AI231" s="1818">
        <v>0</v>
      </c>
      <c r="AJ231" s="1818">
        <v>0</v>
      </c>
      <c r="AK231" s="1820">
        <v>0</v>
      </c>
      <c r="AL231" s="1818">
        <v>0</v>
      </c>
      <c r="AM231" s="1817">
        <v>0</v>
      </c>
      <c r="AN231" s="1817">
        <f t="shared" si="147"/>
        <v>0</v>
      </c>
      <c r="AO231" s="1835"/>
      <c r="AP231" s="1820"/>
      <c r="AQ231" s="1818"/>
      <c r="AR231" s="1818"/>
      <c r="AS231" s="1820"/>
      <c r="AT231" s="1818"/>
      <c r="AU231" s="1817"/>
      <c r="AV231" s="1817">
        <f t="shared" si="148"/>
        <v>0</v>
      </c>
      <c r="AW231" s="1828">
        <f t="shared" si="180"/>
        <v>0</v>
      </c>
      <c r="AX231" s="1828"/>
      <c r="AY231" s="1828"/>
      <c r="AZ231" s="1201">
        <f t="shared" si="181"/>
        <v>0</v>
      </c>
      <c r="BA231" s="1201"/>
      <c r="BB231" s="1201">
        <f t="shared" si="182"/>
        <v>0</v>
      </c>
      <c r="BC231" s="1201"/>
      <c r="BD231" s="1201">
        <f t="shared" si="183"/>
        <v>0</v>
      </c>
      <c r="BE231" s="1201">
        <f t="shared" si="184"/>
        <v>0</v>
      </c>
      <c r="BF231" s="1201">
        <f t="shared" si="185"/>
        <v>0</v>
      </c>
      <c r="BG231" s="1201">
        <f t="shared" si="186"/>
        <v>0</v>
      </c>
      <c r="BH231" s="1201">
        <f t="shared" si="144"/>
        <v>0</v>
      </c>
      <c r="BI231" s="1796"/>
      <c r="BJ231" s="1796"/>
      <c r="BK231" s="1796"/>
      <c r="BL231" s="1796"/>
      <c r="BM231" s="1796"/>
      <c r="BN231" s="1796"/>
      <c r="BO231" s="1796"/>
      <c r="BP231" s="1796"/>
      <c r="BQ231" s="1903"/>
      <c r="BR231" s="1903"/>
      <c r="BS231" s="1903"/>
      <c r="BT231" s="1903"/>
      <c r="BU231" s="1903"/>
      <c r="BV231" s="1903"/>
      <c r="BW231" s="1903"/>
      <c r="BX231" s="1886">
        <f t="shared" si="149"/>
        <v>0</v>
      </c>
      <c r="BY231" s="641"/>
      <c r="BZ231" s="637"/>
    </row>
    <row r="232" spans="1:78" ht="60" hidden="1" customHeight="1">
      <c r="A232" s="2169"/>
      <c r="B232" s="1875" t="s">
        <v>569</v>
      </c>
      <c r="C232" s="357" t="s">
        <v>302</v>
      </c>
      <c r="D232" s="422">
        <v>0</v>
      </c>
      <c r="E232" s="531">
        <v>0</v>
      </c>
      <c r="F232" s="538">
        <v>0</v>
      </c>
      <c r="G232" s="488">
        <v>0</v>
      </c>
      <c r="H232" s="531">
        <v>0</v>
      </c>
      <c r="I232" s="538">
        <v>0</v>
      </c>
      <c r="J232" s="575">
        <v>0</v>
      </c>
      <c r="K232" s="575">
        <f t="shared" si="145"/>
        <v>0</v>
      </c>
      <c r="L232" s="583"/>
      <c r="M232" s="584"/>
      <c r="N232" s="585"/>
      <c r="O232" s="579"/>
      <c r="P232" s="584"/>
      <c r="Q232" s="585"/>
      <c r="R232" s="582"/>
      <c r="S232" s="582">
        <f t="shared" si="146"/>
        <v>0</v>
      </c>
      <c r="T232" s="1810">
        <f t="shared" si="173"/>
        <v>0</v>
      </c>
      <c r="U232" s="1810"/>
      <c r="V232" s="1826">
        <f t="shared" si="174"/>
        <v>0</v>
      </c>
      <c r="W232" s="1833">
        <f t="shared" si="175"/>
        <v>0</v>
      </c>
      <c r="X232" s="1833"/>
      <c r="Y232" s="1833">
        <f t="shared" si="176"/>
        <v>0</v>
      </c>
      <c r="Z232" s="1833">
        <f t="shared" si="177"/>
        <v>0</v>
      </c>
      <c r="AA232" s="1833">
        <f t="shared" si="178"/>
        <v>0</v>
      </c>
      <c r="AB232" s="1833">
        <f t="shared" si="179"/>
        <v>0</v>
      </c>
      <c r="AC232" s="1833"/>
      <c r="AD232" s="1833">
        <f t="shared" si="143"/>
        <v>0</v>
      </c>
      <c r="AE232" s="1834"/>
      <c r="AF232" s="1834"/>
      <c r="AG232" s="1835">
        <v>0</v>
      </c>
      <c r="AH232" s="1820">
        <v>0</v>
      </c>
      <c r="AI232" s="1818">
        <v>0</v>
      </c>
      <c r="AJ232" s="1818">
        <v>0</v>
      </c>
      <c r="AK232" s="1820">
        <v>0</v>
      </c>
      <c r="AL232" s="1818">
        <v>0</v>
      </c>
      <c r="AM232" s="1817">
        <v>0</v>
      </c>
      <c r="AN232" s="1817">
        <f t="shared" si="147"/>
        <v>0</v>
      </c>
      <c r="AO232" s="1835"/>
      <c r="AP232" s="1820"/>
      <c r="AQ232" s="1818"/>
      <c r="AR232" s="1818"/>
      <c r="AS232" s="1820"/>
      <c r="AT232" s="1818"/>
      <c r="AU232" s="1817"/>
      <c r="AV232" s="1817">
        <f t="shared" si="148"/>
        <v>0</v>
      </c>
      <c r="AW232" s="1828">
        <f t="shared" si="180"/>
        <v>0</v>
      </c>
      <c r="AX232" s="1828"/>
      <c r="AY232" s="1828"/>
      <c r="AZ232" s="1201">
        <f t="shared" si="181"/>
        <v>0</v>
      </c>
      <c r="BA232" s="1201"/>
      <c r="BB232" s="1201">
        <f t="shared" si="182"/>
        <v>0</v>
      </c>
      <c r="BC232" s="1201"/>
      <c r="BD232" s="1201">
        <f t="shared" si="183"/>
        <v>0</v>
      </c>
      <c r="BE232" s="1201">
        <f t="shared" si="184"/>
        <v>0</v>
      </c>
      <c r="BF232" s="1201">
        <f t="shared" si="185"/>
        <v>0</v>
      </c>
      <c r="BG232" s="1201">
        <f t="shared" si="186"/>
        <v>0</v>
      </c>
      <c r="BH232" s="1201">
        <f t="shared" si="144"/>
        <v>0</v>
      </c>
      <c r="BI232" s="1796"/>
      <c r="BJ232" s="1796"/>
      <c r="BK232" s="1796"/>
      <c r="BL232" s="1796"/>
      <c r="BM232" s="1796"/>
      <c r="BN232" s="1796"/>
      <c r="BO232" s="1796"/>
      <c r="BP232" s="1796"/>
      <c r="BQ232" s="1903"/>
      <c r="BR232" s="1903"/>
      <c r="BS232" s="1903"/>
      <c r="BT232" s="1903"/>
      <c r="BU232" s="1903"/>
      <c r="BV232" s="1903"/>
      <c r="BW232" s="1903"/>
      <c r="BX232" s="1886">
        <f t="shared" si="149"/>
        <v>0</v>
      </c>
      <c r="BY232" s="641"/>
      <c r="BZ232" s="637"/>
    </row>
    <row r="233" spans="1:78" ht="60" hidden="1" customHeight="1">
      <c r="A233" s="2169"/>
      <c r="B233" s="1875" t="s">
        <v>570</v>
      </c>
      <c r="C233" s="357" t="s">
        <v>303</v>
      </c>
      <c r="D233" s="422">
        <v>0</v>
      </c>
      <c r="E233" s="531">
        <v>0</v>
      </c>
      <c r="F233" s="538">
        <v>0</v>
      </c>
      <c r="G233" s="488">
        <v>0</v>
      </c>
      <c r="H233" s="531">
        <v>0</v>
      </c>
      <c r="I233" s="538">
        <v>0</v>
      </c>
      <c r="J233" s="575">
        <v>0</v>
      </c>
      <c r="K233" s="575">
        <f t="shared" si="145"/>
        <v>0</v>
      </c>
      <c r="L233" s="583"/>
      <c r="M233" s="584"/>
      <c r="N233" s="585"/>
      <c r="O233" s="579"/>
      <c r="P233" s="584"/>
      <c r="Q233" s="585"/>
      <c r="R233" s="582"/>
      <c r="S233" s="582">
        <f t="shared" si="146"/>
        <v>0</v>
      </c>
      <c r="T233" s="1810">
        <f t="shared" si="173"/>
        <v>0</v>
      </c>
      <c r="U233" s="1810"/>
      <c r="V233" s="1826">
        <f t="shared" si="174"/>
        <v>0</v>
      </c>
      <c r="W233" s="1833">
        <f t="shared" si="175"/>
        <v>0</v>
      </c>
      <c r="X233" s="1833"/>
      <c r="Y233" s="1833">
        <f t="shared" si="176"/>
        <v>0</v>
      </c>
      <c r="Z233" s="1833">
        <f t="shared" si="177"/>
        <v>0</v>
      </c>
      <c r="AA233" s="1833">
        <f t="shared" si="178"/>
        <v>0</v>
      </c>
      <c r="AB233" s="1833">
        <f t="shared" si="179"/>
        <v>0</v>
      </c>
      <c r="AC233" s="1833"/>
      <c r="AD233" s="1833">
        <f t="shared" si="143"/>
        <v>0</v>
      </c>
      <c r="AE233" s="1834"/>
      <c r="AF233" s="1834"/>
      <c r="AG233" s="1835">
        <v>0</v>
      </c>
      <c r="AH233" s="1820">
        <v>0</v>
      </c>
      <c r="AI233" s="1818">
        <v>0</v>
      </c>
      <c r="AJ233" s="1818">
        <v>0</v>
      </c>
      <c r="AK233" s="1820">
        <v>0</v>
      </c>
      <c r="AL233" s="1818">
        <v>0</v>
      </c>
      <c r="AM233" s="1817">
        <v>0</v>
      </c>
      <c r="AN233" s="1817">
        <f t="shared" si="147"/>
        <v>0</v>
      </c>
      <c r="AO233" s="1835"/>
      <c r="AP233" s="1820"/>
      <c r="AQ233" s="1818"/>
      <c r="AR233" s="1818"/>
      <c r="AS233" s="1820"/>
      <c r="AT233" s="1818"/>
      <c r="AU233" s="1817"/>
      <c r="AV233" s="1817">
        <f t="shared" si="148"/>
        <v>0</v>
      </c>
      <c r="AW233" s="1828">
        <f t="shared" si="180"/>
        <v>0</v>
      </c>
      <c r="AX233" s="1828"/>
      <c r="AY233" s="1828"/>
      <c r="AZ233" s="1201">
        <f t="shared" si="181"/>
        <v>0</v>
      </c>
      <c r="BA233" s="1201"/>
      <c r="BB233" s="1201">
        <f t="shared" si="182"/>
        <v>0</v>
      </c>
      <c r="BC233" s="1201"/>
      <c r="BD233" s="1201">
        <f t="shared" si="183"/>
        <v>0</v>
      </c>
      <c r="BE233" s="1201">
        <f t="shared" si="184"/>
        <v>0</v>
      </c>
      <c r="BF233" s="1201">
        <f t="shared" si="185"/>
        <v>0</v>
      </c>
      <c r="BG233" s="1201">
        <f t="shared" si="186"/>
        <v>0</v>
      </c>
      <c r="BH233" s="1201">
        <f t="shared" si="144"/>
        <v>0</v>
      </c>
      <c r="BI233" s="1796"/>
      <c r="BJ233" s="1796"/>
      <c r="BK233" s="1796"/>
      <c r="BL233" s="1796"/>
      <c r="BM233" s="1796"/>
      <c r="BN233" s="1796"/>
      <c r="BO233" s="1796"/>
      <c r="BP233" s="1796"/>
      <c r="BQ233" s="1903"/>
      <c r="BR233" s="1903"/>
      <c r="BS233" s="1903"/>
      <c r="BT233" s="1903"/>
      <c r="BU233" s="1903"/>
      <c r="BV233" s="1903"/>
      <c r="BW233" s="1903"/>
      <c r="BX233" s="1886">
        <f t="shared" si="149"/>
        <v>0</v>
      </c>
      <c r="BY233" s="641"/>
      <c r="BZ233" s="637"/>
    </row>
    <row r="234" spans="1:78" ht="60" hidden="1" customHeight="1">
      <c r="A234" s="2169"/>
      <c r="B234" s="1875" t="s">
        <v>571</v>
      </c>
      <c r="C234" s="357" t="s">
        <v>572</v>
      </c>
      <c r="D234" s="422">
        <v>0</v>
      </c>
      <c r="E234" s="531">
        <v>0</v>
      </c>
      <c r="F234" s="538">
        <v>0</v>
      </c>
      <c r="G234" s="488">
        <v>0</v>
      </c>
      <c r="H234" s="531">
        <v>0</v>
      </c>
      <c r="I234" s="538">
        <v>0</v>
      </c>
      <c r="J234" s="575">
        <v>0</v>
      </c>
      <c r="K234" s="575">
        <f t="shared" si="145"/>
        <v>0</v>
      </c>
      <c r="L234" s="583"/>
      <c r="M234" s="584"/>
      <c r="N234" s="585"/>
      <c r="O234" s="579"/>
      <c r="P234" s="584"/>
      <c r="Q234" s="585"/>
      <c r="R234" s="582"/>
      <c r="S234" s="582">
        <f t="shared" si="146"/>
        <v>0</v>
      </c>
      <c r="T234" s="1810">
        <f t="shared" si="173"/>
        <v>0</v>
      </c>
      <c r="U234" s="1810"/>
      <c r="V234" s="1826">
        <f t="shared" si="174"/>
        <v>0</v>
      </c>
      <c r="W234" s="1833">
        <f t="shared" si="175"/>
        <v>0</v>
      </c>
      <c r="X234" s="1833"/>
      <c r="Y234" s="1833">
        <f t="shared" si="176"/>
        <v>0</v>
      </c>
      <c r="Z234" s="1833">
        <f t="shared" si="177"/>
        <v>0</v>
      </c>
      <c r="AA234" s="1833">
        <f t="shared" si="178"/>
        <v>0</v>
      </c>
      <c r="AB234" s="1833">
        <f t="shared" si="179"/>
        <v>0</v>
      </c>
      <c r="AC234" s="1833"/>
      <c r="AD234" s="1833">
        <f t="shared" si="143"/>
        <v>0</v>
      </c>
      <c r="AE234" s="1834"/>
      <c r="AF234" s="1834"/>
      <c r="AG234" s="1835">
        <v>0</v>
      </c>
      <c r="AH234" s="1820">
        <v>0</v>
      </c>
      <c r="AI234" s="1818">
        <v>0</v>
      </c>
      <c r="AJ234" s="1818">
        <v>0</v>
      </c>
      <c r="AK234" s="1820">
        <v>0</v>
      </c>
      <c r="AL234" s="1818">
        <v>0</v>
      </c>
      <c r="AM234" s="1817">
        <v>0</v>
      </c>
      <c r="AN234" s="1817">
        <f t="shared" si="147"/>
        <v>0</v>
      </c>
      <c r="AO234" s="1835"/>
      <c r="AP234" s="1820"/>
      <c r="AQ234" s="1818"/>
      <c r="AR234" s="1818"/>
      <c r="AS234" s="1820"/>
      <c r="AT234" s="1818"/>
      <c r="AU234" s="1817"/>
      <c r="AV234" s="1817">
        <f t="shared" si="148"/>
        <v>0</v>
      </c>
      <c r="AW234" s="1828">
        <f t="shared" si="180"/>
        <v>0</v>
      </c>
      <c r="AX234" s="1828"/>
      <c r="AY234" s="1828"/>
      <c r="AZ234" s="1201">
        <f t="shared" si="181"/>
        <v>0</v>
      </c>
      <c r="BA234" s="1201"/>
      <c r="BB234" s="1201">
        <f t="shared" si="182"/>
        <v>0</v>
      </c>
      <c r="BC234" s="1201"/>
      <c r="BD234" s="1201">
        <f t="shared" si="183"/>
        <v>0</v>
      </c>
      <c r="BE234" s="1201">
        <f t="shared" si="184"/>
        <v>0</v>
      </c>
      <c r="BF234" s="1201">
        <f t="shared" si="185"/>
        <v>0</v>
      </c>
      <c r="BG234" s="1201">
        <f t="shared" si="186"/>
        <v>0</v>
      </c>
      <c r="BH234" s="1201">
        <f t="shared" si="144"/>
        <v>0</v>
      </c>
      <c r="BI234" s="1796"/>
      <c r="BJ234" s="1796"/>
      <c r="BK234" s="1796"/>
      <c r="BL234" s="1796"/>
      <c r="BM234" s="1796"/>
      <c r="BN234" s="1796"/>
      <c r="BO234" s="1796"/>
      <c r="BP234" s="1796"/>
      <c r="BQ234" s="1903"/>
      <c r="BR234" s="1903"/>
      <c r="BS234" s="1903"/>
      <c r="BT234" s="1903"/>
      <c r="BU234" s="1903"/>
      <c r="BV234" s="1903"/>
      <c r="BW234" s="1903"/>
      <c r="BX234" s="1886">
        <f t="shared" si="149"/>
        <v>0</v>
      </c>
      <c r="BY234" s="641"/>
      <c r="BZ234" s="637"/>
    </row>
    <row r="235" spans="1:78" ht="60" hidden="1" customHeight="1">
      <c r="A235" s="2169"/>
      <c r="B235" s="1875" t="s">
        <v>573</v>
      </c>
      <c r="C235" s="357" t="s">
        <v>304</v>
      </c>
      <c r="D235" s="448">
        <v>0</v>
      </c>
      <c r="E235" s="490">
        <v>0</v>
      </c>
      <c r="F235" s="363">
        <v>0</v>
      </c>
      <c r="G235" s="413">
        <v>0</v>
      </c>
      <c r="H235" s="413">
        <v>0</v>
      </c>
      <c r="I235" s="448">
        <v>0</v>
      </c>
      <c r="J235" s="448">
        <v>0</v>
      </c>
      <c r="K235" s="448">
        <f t="shared" si="145"/>
        <v>0</v>
      </c>
      <c r="L235" s="586"/>
      <c r="M235" s="587"/>
      <c r="N235" s="588"/>
      <c r="O235" s="589"/>
      <c r="P235" s="589"/>
      <c r="Q235" s="586"/>
      <c r="R235" s="586"/>
      <c r="S235" s="588">
        <f t="shared" si="146"/>
        <v>0</v>
      </c>
      <c r="T235" s="1810">
        <f t="shared" si="173"/>
        <v>0</v>
      </c>
      <c r="U235" s="1810"/>
      <c r="V235" s="1826">
        <f t="shared" si="174"/>
        <v>0</v>
      </c>
      <c r="W235" s="1833">
        <f t="shared" si="175"/>
        <v>0</v>
      </c>
      <c r="X235" s="1833"/>
      <c r="Y235" s="1833">
        <f t="shared" si="176"/>
        <v>0</v>
      </c>
      <c r="Z235" s="1833">
        <f t="shared" si="177"/>
        <v>0</v>
      </c>
      <c r="AA235" s="1833">
        <f t="shared" si="178"/>
        <v>0</v>
      </c>
      <c r="AB235" s="1833">
        <f t="shared" si="179"/>
        <v>0</v>
      </c>
      <c r="AC235" s="1833"/>
      <c r="AD235" s="1833">
        <f t="shared" si="143"/>
        <v>0</v>
      </c>
      <c r="AE235" s="1834"/>
      <c r="AF235" s="1834"/>
      <c r="AG235" s="641">
        <v>0</v>
      </c>
      <c r="AH235" s="1836">
        <v>0</v>
      </c>
      <c r="AI235" s="1816">
        <v>0</v>
      </c>
      <c r="AJ235" s="641">
        <v>0</v>
      </c>
      <c r="AK235" s="641">
        <v>0</v>
      </c>
      <c r="AL235" s="641">
        <v>0</v>
      </c>
      <c r="AM235" s="641">
        <v>0</v>
      </c>
      <c r="AN235" s="641">
        <f t="shared" si="147"/>
        <v>0</v>
      </c>
      <c r="AO235" s="641"/>
      <c r="AP235" s="1836"/>
      <c r="AQ235" s="1816"/>
      <c r="AR235" s="641"/>
      <c r="AS235" s="641"/>
      <c r="AT235" s="641"/>
      <c r="AU235" s="641"/>
      <c r="AV235" s="641">
        <f t="shared" si="148"/>
        <v>0</v>
      </c>
      <c r="AW235" s="1828">
        <f t="shared" si="180"/>
        <v>0</v>
      </c>
      <c r="AX235" s="1828"/>
      <c r="AY235" s="1828"/>
      <c r="AZ235" s="1201">
        <f t="shared" si="181"/>
        <v>0</v>
      </c>
      <c r="BA235" s="1201"/>
      <c r="BB235" s="1201">
        <f t="shared" si="182"/>
        <v>0</v>
      </c>
      <c r="BC235" s="1201"/>
      <c r="BD235" s="1201">
        <f t="shared" si="183"/>
        <v>0</v>
      </c>
      <c r="BE235" s="1201">
        <f t="shared" si="184"/>
        <v>0</v>
      </c>
      <c r="BF235" s="1201">
        <f t="shared" si="185"/>
        <v>0</v>
      </c>
      <c r="BG235" s="1201">
        <f t="shared" si="186"/>
        <v>0</v>
      </c>
      <c r="BH235" s="1201">
        <f t="shared" si="144"/>
        <v>0</v>
      </c>
      <c r="BI235" s="1796"/>
      <c r="BJ235" s="1796"/>
      <c r="BK235" s="1796"/>
      <c r="BL235" s="1796"/>
      <c r="BM235" s="1796"/>
      <c r="BN235" s="1796"/>
      <c r="BO235" s="1796"/>
      <c r="BP235" s="1796"/>
      <c r="BQ235" s="1903"/>
      <c r="BR235" s="1903"/>
      <c r="BS235" s="1903"/>
      <c r="BT235" s="1903"/>
      <c r="BU235" s="1903"/>
      <c r="BV235" s="1903"/>
      <c r="BW235" s="1903"/>
      <c r="BX235" s="1886">
        <f t="shared" si="149"/>
        <v>0</v>
      </c>
      <c r="BY235" s="641"/>
      <c r="BZ235" s="637"/>
    </row>
    <row r="236" spans="1:78" ht="60" hidden="1" customHeight="1">
      <c r="A236" s="2169"/>
      <c r="B236" s="1875" t="s">
        <v>574</v>
      </c>
      <c r="C236" s="357" t="s">
        <v>575</v>
      </c>
      <c r="D236" s="448">
        <v>0</v>
      </c>
      <c r="E236" s="490">
        <v>0</v>
      </c>
      <c r="F236" s="363">
        <v>0</v>
      </c>
      <c r="G236" s="413">
        <v>0</v>
      </c>
      <c r="H236" s="413">
        <v>0</v>
      </c>
      <c r="I236" s="448">
        <v>0</v>
      </c>
      <c r="J236" s="448">
        <v>0</v>
      </c>
      <c r="K236" s="448">
        <f t="shared" si="145"/>
        <v>0</v>
      </c>
      <c r="L236" s="586"/>
      <c r="M236" s="587"/>
      <c r="N236" s="588"/>
      <c r="O236" s="589"/>
      <c r="P236" s="589"/>
      <c r="Q236" s="586"/>
      <c r="R236" s="586"/>
      <c r="S236" s="586">
        <f t="shared" si="146"/>
        <v>0</v>
      </c>
      <c r="T236" s="1810">
        <f t="shared" si="173"/>
        <v>0</v>
      </c>
      <c r="U236" s="1810"/>
      <c r="V236" s="1826">
        <f t="shared" si="174"/>
        <v>0</v>
      </c>
      <c r="W236" s="1833">
        <f t="shared" si="175"/>
        <v>0</v>
      </c>
      <c r="X236" s="1833"/>
      <c r="Y236" s="1833">
        <f t="shared" si="176"/>
        <v>0</v>
      </c>
      <c r="Z236" s="1833">
        <f t="shared" si="177"/>
        <v>0</v>
      </c>
      <c r="AA236" s="1833">
        <f t="shared" si="178"/>
        <v>0</v>
      </c>
      <c r="AB236" s="1833">
        <f t="shared" si="179"/>
        <v>0</v>
      </c>
      <c r="AC236" s="1833"/>
      <c r="AD236" s="1833">
        <f t="shared" si="143"/>
        <v>0</v>
      </c>
      <c r="AE236" s="1834"/>
      <c r="AF236" s="1834"/>
      <c r="AG236" s="1831">
        <v>0</v>
      </c>
      <c r="AH236" s="1818">
        <v>0</v>
      </c>
      <c r="AI236" s="1818">
        <v>0</v>
      </c>
      <c r="AJ236" s="1818">
        <v>0</v>
      </c>
      <c r="AK236" s="1818">
        <v>0</v>
      </c>
      <c r="AL236" s="1818">
        <v>0</v>
      </c>
      <c r="AM236" s="1818">
        <v>0</v>
      </c>
      <c r="AN236" s="1818">
        <f t="shared" si="147"/>
        <v>0</v>
      </c>
      <c r="AO236" s="641"/>
      <c r="AP236" s="1836"/>
      <c r="AQ236" s="1816"/>
      <c r="AR236" s="641"/>
      <c r="AS236" s="641"/>
      <c r="AT236" s="641"/>
      <c r="AU236" s="641"/>
      <c r="AV236" s="641">
        <f t="shared" si="148"/>
        <v>0</v>
      </c>
      <c r="AW236" s="1828">
        <f t="shared" si="180"/>
        <v>0</v>
      </c>
      <c r="AX236" s="1828"/>
      <c r="AY236" s="1828"/>
      <c r="AZ236" s="1201">
        <f t="shared" si="181"/>
        <v>0</v>
      </c>
      <c r="BA236" s="1201"/>
      <c r="BB236" s="1201">
        <f t="shared" si="182"/>
        <v>0</v>
      </c>
      <c r="BC236" s="1201"/>
      <c r="BD236" s="1201">
        <f t="shared" si="183"/>
        <v>0</v>
      </c>
      <c r="BE236" s="1201">
        <f t="shared" si="184"/>
        <v>0</v>
      </c>
      <c r="BF236" s="1201">
        <f t="shared" si="185"/>
        <v>0</v>
      </c>
      <c r="BG236" s="1201">
        <f t="shared" si="186"/>
        <v>0</v>
      </c>
      <c r="BH236" s="1201">
        <f t="shared" si="144"/>
        <v>0</v>
      </c>
      <c r="BI236" s="1796"/>
      <c r="BJ236" s="1796"/>
      <c r="BK236" s="1796"/>
      <c r="BL236" s="1796"/>
      <c r="BM236" s="1796"/>
      <c r="BN236" s="1796"/>
      <c r="BO236" s="1796"/>
      <c r="BP236" s="1796"/>
      <c r="BQ236" s="1903"/>
      <c r="BR236" s="1903"/>
      <c r="BS236" s="1903"/>
      <c r="BT236" s="1903"/>
      <c r="BU236" s="1903"/>
      <c r="BV236" s="1903"/>
      <c r="BW236" s="1903"/>
      <c r="BX236" s="1886">
        <f t="shared" si="149"/>
        <v>0</v>
      </c>
      <c r="BY236" s="641"/>
      <c r="BZ236" s="637"/>
    </row>
    <row r="237" spans="1:78" ht="89.25" customHeight="1">
      <c r="A237" s="2171"/>
      <c r="B237" s="496" t="s">
        <v>549</v>
      </c>
      <c r="C237" s="357" t="s">
        <v>1213</v>
      </c>
      <c r="D237" s="413">
        <v>0</v>
      </c>
      <c r="E237" s="363">
        <v>0</v>
      </c>
      <c r="F237" s="363">
        <v>0</v>
      </c>
      <c r="G237" s="363">
        <v>0</v>
      </c>
      <c r="H237" s="363">
        <v>0</v>
      </c>
      <c r="I237" s="363">
        <v>0</v>
      </c>
      <c r="J237" s="363">
        <v>0</v>
      </c>
      <c r="K237" s="363">
        <f t="shared" si="145"/>
        <v>0</v>
      </c>
      <c r="L237" s="416"/>
      <c r="M237" s="491"/>
      <c r="N237" s="370"/>
      <c r="O237" s="416"/>
      <c r="P237" s="416"/>
      <c r="Q237" s="450"/>
      <c r="R237" s="416"/>
      <c r="S237" s="370">
        <f t="shared" si="146"/>
        <v>0</v>
      </c>
      <c r="T237" s="1810">
        <f t="shared" si="173"/>
        <v>0</v>
      </c>
      <c r="U237" s="1810"/>
      <c r="V237" s="1826">
        <f t="shared" si="174"/>
        <v>0</v>
      </c>
      <c r="W237" s="1833">
        <f t="shared" si="175"/>
        <v>0</v>
      </c>
      <c r="X237" s="1833"/>
      <c r="Y237" s="1833">
        <f t="shared" si="176"/>
        <v>0</v>
      </c>
      <c r="Z237" s="1833">
        <f t="shared" si="177"/>
        <v>0</v>
      </c>
      <c r="AA237" s="1833">
        <f t="shared" si="178"/>
        <v>0</v>
      </c>
      <c r="AB237" s="1833">
        <f t="shared" si="179"/>
        <v>0</v>
      </c>
      <c r="AC237" s="1833"/>
      <c r="AD237" s="1833">
        <f t="shared" si="143"/>
        <v>0</v>
      </c>
      <c r="AE237" s="1834"/>
      <c r="AF237" s="1834"/>
      <c r="AG237" s="641">
        <v>0</v>
      </c>
      <c r="AH237" s="1836">
        <v>0</v>
      </c>
      <c r="AI237" s="1816">
        <v>0</v>
      </c>
      <c r="AJ237" s="641">
        <v>0</v>
      </c>
      <c r="AK237" s="641">
        <v>0</v>
      </c>
      <c r="AL237" s="641">
        <v>0</v>
      </c>
      <c r="AM237" s="641">
        <v>0</v>
      </c>
      <c r="AN237" s="641">
        <f t="shared" si="147"/>
        <v>0</v>
      </c>
      <c r="AO237" s="641"/>
      <c r="AP237" s="1836"/>
      <c r="AQ237" s="1816"/>
      <c r="AR237" s="641"/>
      <c r="AS237" s="641"/>
      <c r="AT237" s="641"/>
      <c r="AU237" s="641"/>
      <c r="AV237" s="641">
        <f t="shared" si="148"/>
        <v>0</v>
      </c>
      <c r="AW237" s="1828">
        <f t="shared" si="180"/>
        <v>0</v>
      </c>
      <c r="AX237" s="1828"/>
      <c r="AY237" s="1828"/>
      <c r="AZ237" s="1201">
        <f t="shared" si="181"/>
        <v>0</v>
      </c>
      <c r="BA237" s="1201"/>
      <c r="BB237" s="1201">
        <f t="shared" si="182"/>
        <v>0</v>
      </c>
      <c r="BC237" s="1201"/>
      <c r="BD237" s="1201">
        <f t="shared" si="183"/>
        <v>0</v>
      </c>
      <c r="BE237" s="1201">
        <f t="shared" si="184"/>
        <v>0</v>
      </c>
      <c r="BF237" s="1201">
        <f t="shared" si="185"/>
        <v>0</v>
      </c>
      <c r="BG237" s="1201">
        <f t="shared" si="186"/>
        <v>0</v>
      </c>
      <c r="BH237" s="1201">
        <f t="shared" si="144"/>
        <v>0</v>
      </c>
      <c r="BI237" s="1796"/>
      <c r="BJ237" s="1796"/>
      <c r="BK237" s="1796"/>
      <c r="BL237" s="1796">
        <v>6300</v>
      </c>
      <c r="BM237" s="1796"/>
      <c r="BN237" s="1796"/>
      <c r="BO237" s="1796"/>
      <c r="BP237" s="1796">
        <f>BL237+BM237+BN237+BO237</f>
        <v>6300</v>
      </c>
      <c r="BQ237" s="1903"/>
      <c r="BR237" s="1903"/>
      <c r="BS237" s="1903"/>
      <c r="BT237" s="1903">
        <v>5000</v>
      </c>
      <c r="BU237" s="1903"/>
      <c r="BV237" s="1903"/>
      <c r="BW237" s="1903"/>
      <c r="BX237" s="1886">
        <f t="shared" si="149"/>
        <v>5000</v>
      </c>
      <c r="BY237" s="753" t="s">
        <v>204</v>
      </c>
      <c r="BZ237" s="637"/>
    </row>
    <row r="238" spans="1:78" ht="12.75" hidden="1" customHeight="1">
      <c r="A238" s="2196"/>
      <c r="B238" s="2167"/>
      <c r="C238" s="373"/>
      <c r="D238" s="440">
        <v>0</v>
      </c>
      <c r="E238" s="392">
        <v>0</v>
      </c>
      <c r="F238" s="378">
        <v>0</v>
      </c>
      <c r="G238" s="378">
        <v>0</v>
      </c>
      <c r="H238" s="440">
        <v>0</v>
      </c>
      <c r="I238" s="473">
        <v>0</v>
      </c>
      <c r="J238" s="473">
        <v>0</v>
      </c>
      <c r="K238" s="473">
        <f t="shared" si="145"/>
        <v>0</v>
      </c>
      <c r="L238" s="442"/>
      <c r="M238" s="393"/>
      <c r="N238" s="381"/>
      <c r="O238" s="381"/>
      <c r="P238" s="442"/>
      <c r="Q238" s="424"/>
      <c r="R238" s="424"/>
      <c r="S238" s="424">
        <f t="shared" si="146"/>
        <v>0</v>
      </c>
      <c r="T238" s="1810">
        <f t="shared" si="173"/>
        <v>0</v>
      </c>
      <c r="U238" s="1810"/>
      <c r="V238" s="1826">
        <f t="shared" si="174"/>
        <v>0</v>
      </c>
      <c r="W238" s="1810">
        <f t="shared" si="175"/>
        <v>0</v>
      </c>
      <c r="X238" s="1810"/>
      <c r="Y238" s="1814">
        <f t="shared" si="176"/>
        <v>0</v>
      </c>
      <c r="Z238" s="1813">
        <f t="shared" si="177"/>
        <v>0</v>
      </c>
      <c r="AA238" s="1814">
        <f t="shared" si="178"/>
        <v>0</v>
      </c>
      <c r="AB238" s="1814">
        <f t="shared" si="179"/>
        <v>0</v>
      </c>
      <c r="AC238" s="1814"/>
      <c r="AD238" s="1814">
        <f t="shared" si="143"/>
        <v>0</v>
      </c>
      <c r="AE238" s="1827"/>
      <c r="AF238" s="1827"/>
      <c r="AG238" s="641">
        <v>0</v>
      </c>
      <c r="AH238" s="1837">
        <v>0</v>
      </c>
      <c r="AI238" s="1816">
        <v>0</v>
      </c>
      <c r="AJ238" s="1816">
        <v>0</v>
      </c>
      <c r="AK238" s="641">
        <v>0</v>
      </c>
      <c r="AL238" s="641">
        <v>0</v>
      </c>
      <c r="AM238" s="641">
        <v>0</v>
      </c>
      <c r="AN238" s="641">
        <f t="shared" si="147"/>
        <v>0</v>
      </c>
      <c r="AO238" s="641"/>
      <c r="AP238" s="1837"/>
      <c r="AQ238" s="1816"/>
      <c r="AR238" s="1816"/>
      <c r="AS238" s="641"/>
      <c r="AT238" s="641"/>
      <c r="AU238" s="641"/>
      <c r="AV238" s="641">
        <f t="shared" si="148"/>
        <v>0</v>
      </c>
      <c r="AW238" s="1828">
        <f t="shared" si="180"/>
        <v>0</v>
      </c>
      <c r="AX238" s="1828"/>
      <c r="AY238" s="1828"/>
      <c r="AZ238" s="1201">
        <f t="shared" si="181"/>
        <v>0</v>
      </c>
      <c r="BA238" s="1201"/>
      <c r="BB238" s="1201">
        <f t="shared" si="182"/>
        <v>0</v>
      </c>
      <c r="BC238" s="1201"/>
      <c r="BD238" s="1201">
        <f t="shared" si="183"/>
        <v>0</v>
      </c>
      <c r="BE238" s="1201">
        <f t="shared" si="184"/>
        <v>0</v>
      </c>
      <c r="BF238" s="1201">
        <f t="shared" si="185"/>
        <v>0</v>
      </c>
      <c r="BG238" s="1201">
        <f t="shared" si="186"/>
        <v>0</v>
      </c>
      <c r="BH238" s="1201">
        <f t="shared" si="144"/>
        <v>0</v>
      </c>
      <c r="BI238" s="1796"/>
      <c r="BJ238" s="1796"/>
      <c r="BK238" s="1796"/>
      <c r="BL238" s="1796"/>
      <c r="BM238" s="1796"/>
      <c r="BN238" s="1796"/>
      <c r="BO238" s="1796"/>
      <c r="BP238" s="1796"/>
      <c r="BQ238" s="1903"/>
      <c r="BR238" s="1903"/>
      <c r="BS238" s="1903"/>
      <c r="BT238" s="1903"/>
      <c r="BU238" s="1903"/>
      <c r="BV238" s="1903"/>
      <c r="BW238" s="1903"/>
      <c r="BX238" s="1886">
        <f t="shared" si="149"/>
        <v>0</v>
      </c>
      <c r="BY238" s="641"/>
      <c r="BZ238" s="637"/>
    </row>
    <row r="239" spans="1:78" ht="15" customHeight="1">
      <c r="A239" s="746"/>
      <c r="B239" s="1006" t="s">
        <v>551</v>
      </c>
      <c r="C239" s="340" t="s">
        <v>577</v>
      </c>
      <c r="D239" s="744">
        <v>0</v>
      </c>
      <c r="E239" s="744">
        <v>0</v>
      </c>
      <c r="F239" s="744">
        <v>1250</v>
      </c>
      <c r="G239" s="744">
        <v>0</v>
      </c>
      <c r="H239" s="744">
        <v>0</v>
      </c>
      <c r="I239" s="744">
        <v>0</v>
      </c>
      <c r="J239" s="744">
        <v>0</v>
      </c>
      <c r="K239" s="744">
        <f t="shared" si="145"/>
        <v>1250</v>
      </c>
      <c r="L239" s="744">
        <f t="shared" ref="L239:R239" si="187">SUM(L240:L249)</f>
        <v>0</v>
      </c>
      <c r="M239" s="744">
        <f t="shared" si="187"/>
        <v>0</v>
      </c>
      <c r="N239" s="744">
        <f t="shared" si="187"/>
        <v>0</v>
      </c>
      <c r="O239" s="744">
        <f t="shared" si="187"/>
        <v>0</v>
      </c>
      <c r="P239" s="744">
        <f t="shared" si="187"/>
        <v>0</v>
      </c>
      <c r="Q239" s="744">
        <f t="shared" si="187"/>
        <v>0</v>
      </c>
      <c r="R239" s="744">
        <f t="shared" si="187"/>
        <v>0</v>
      </c>
      <c r="S239" s="744">
        <f t="shared" si="146"/>
        <v>0</v>
      </c>
      <c r="T239" s="744">
        <f t="shared" ref="T239:AB239" si="188">SUM(T240:T249)</f>
        <v>0</v>
      </c>
      <c r="U239" s="744"/>
      <c r="V239" s="744">
        <f t="shared" si="188"/>
        <v>0</v>
      </c>
      <c r="W239" s="744">
        <f t="shared" si="188"/>
        <v>1250</v>
      </c>
      <c r="X239" s="744"/>
      <c r="Y239" s="744">
        <f t="shared" si="188"/>
        <v>0</v>
      </c>
      <c r="Z239" s="744">
        <f t="shared" si="188"/>
        <v>0</v>
      </c>
      <c r="AA239" s="744">
        <f t="shared" si="188"/>
        <v>0</v>
      </c>
      <c r="AB239" s="744">
        <f t="shared" si="188"/>
        <v>0</v>
      </c>
      <c r="AC239" s="744"/>
      <c r="AD239" s="744">
        <f t="shared" si="143"/>
        <v>1250</v>
      </c>
      <c r="AE239" s="746"/>
      <c r="AF239" s="746"/>
      <c r="AG239" s="744">
        <v>0</v>
      </c>
      <c r="AH239" s="744">
        <v>0</v>
      </c>
      <c r="AI239" s="744">
        <v>0</v>
      </c>
      <c r="AJ239" s="744">
        <v>0</v>
      </c>
      <c r="AK239" s="744">
        <v>0</v>
      </c>
      <c r="AL239" s="744">
        <v>0</v>
      </c>
      <c r="AM239" s="744">
        <v>0</v>
      </c>
      <c r="AN239" s="744">
        <f t="shared" si="147"/>
        <v>0</v>
      </c>
      <c r="AO239" s="744">
        <f t="shared" ref="AO239:AU239" si="189">SUM(AO240:AO249)</f>
        <v>0</v>
      </c>
      <c r="AP239" s="744">
        <f t="shared" si="189"/>
        <v>0</v>
      </c>
      <c r="AQ239" s="744">
        <f t="shared" si="189"/>
        <v>0</v>
      </c>
      <c r="AR239" s="744">
        <f t="shared" si="189"/>
        <v>0</v>
      </c>
      <c r="AS239" s="744">
        <f t="shared" si="189"/>
        <v>0</v>
      </c>
      <c r="AT239" s="744">
        <f t="shared" si="189"/>
        <v>0</v>
      </c>
      <c r="AU239" s="744">
        <f t="shared" si="189"/>
        <v>0</v>
      </c>
      <c r="AV239" s="744">
        <f t="shared" si="148"/>
        <v>0</v>
      </c>
      <c r="AW239" s="744">
        <f t="shared" ref="AW239:BG239" si="190">SUM(AW240:AW249)</f>
        <v>0</v>
      </c>
      <c r="AX239" s="744"/>
      <c r="AY239" s="744"/>
      <c r="AZ239" s="744">
        <f t="shared" si="190"/>
        <v>0</v>
      </c>
      <c r="BA239" s="744"/>
      <c r="BB239" s="744">
        <f t="shared" si="190"/>
        <v>1072.9000000000001</v>
      </c>
      <c r="BC239" s="744"/>
      <c r="BD239" s="744">
        <f t="shared" si="190"/>
        <v>0</v>
      </c>
      <c r="BE239" s="744">
        <f t="shared" si="190"/>
        <v>0</v>
      </c>
      <c r="BF239" s="744">
        <f t="shared" si="190"/>
        <v>0</v>
      </c>
      <c r="BG239" s="744">
        <f t="shared" si="190"/>
        <v>0</v>
      </c>
      <c r="BH239" s="744">
        <f t="shared" si="144"/>
        <v>1072.9000000000001</v>
      </c>
      <c r="BI239" s="744"/>
      <c r="BJ239" s="744"/>
      <c r="BK239" s="744"/>
      <c r="BL239" s="744">
        <f>BL241</f>
        <v>4500</v>
      </c>
      <c r="BM239" s="744">
        <f>BM241</f>
        <v>0</v>
      </c>
      <c r="BN239" s="744">
        <f>BN241</f>
        <v>0</v>
      </c>
      <c r="BO239" s="744">
        <f>BO241</f>
        <v>0</v>
      </c>
      <c r="BP239" s="744">
        <f>BP241</f>
        <v>4500</v>
      </c>
      <c r="BQ239" s="744"/>
      <c r="BR239" s="744"/>
      <c r="BS239" s="744"/>
      <c r="BT239" s="744">
        <f>BT241</f>
        <v>6114.3</v>
      </c>
      <c r="BU239" s="744">
        <f>BU241</f>
        <v>0</v>
      </c>
      <c r="BV239" s="744">
        <f>BV241</f>
        <v>0</v>
      </c>
      <c r="BW239" s="744">
        <f>BW241</f>
        <v>0</v>
      </c>
      <c r="BX239" s="744">
        <f t="shared" si="149"/>
        <v>6114.3</v>
      </c>
      <c r="BY239" s="745"/>
      <c r="BZ239" s="637"/>
    </row>
    <row r="240" spans="1:78" ht="78" customHeight="1">
      <c r="A240" s="2204"/>
      <c r="B240" s="496" t="s">
        <v>553</v>
      </c>
      <c r="C240" s="590" t="s">
        <v>1214</v>
      </c>
      <c r="D240" s="458">
        <v>0</v>
      </c>
      <c r="E240" s="458">
        <v>0</v>
      </c>
      <c r="F240" s="458">
        <v>0</v>
      </c>
      <c r="G240" s="458">
        <v>0</v>
      </c>
      <c r="H240" s="458">
        <v>0</v>
      </c>
      <c r="I240" s="458">
        <v>0</v>
      </c>
      <c r="J240" s="458">
        <v>0</v>
      </c>
      <c r="K240" s="458">
        <f t="shared" si="145"/>
        <v>0</v>
      </c>
      <c r="L240" s="459"/>
      <c r="M240" s="459"/>
      <c r="N240" s="459"/>
      <c r="O240" s="459"/>
      <c r="P240" s="459"/>
      <c r="Q240" s="459"/>
      <c r="R240" s="459"/>
      <c r="S240" s="591">
        <f t="shared" si="146"/>
        <v>0</v>
      </c>
      <c r="T240" s="1810">
        <f t="shared" ref="T240:T249" si="191">D240+L240</f>
        <v>0</v>
      </c>
      <c r="U240" s="1810"/>
      <c r="V240" s="1826">
        <f t="shared" ref="V240:V249" si="192">E240+M240</f>
        <v>0</v>
      </c>
      <c r="W240" s="1810">
        <f t="shared" ref="W240:W249" si="193">F240+N240</f>
        <v>0</v>
      </c>
      <c r="X240" s="1810"/>
      <c r="Y240" s="1814">
        <f t="shared" ref="Y240:Y249" si="194">G240+O240</f>
        <v>0</v>
      </c>
      <c r="Z240" s="1813">
        <f t="shared" ref="Z240:Z249" si="195">H240+P240</f>
        <v>0</v>
      </c>
      <c r="AA240" s="1814">
        <f t="shared" ref="AA240:AA249" si="196">I240+Q240</f>
        <v>0</v>
      </c>
      <c r="AB240" s="1814">
        <f t="shared" ref="AB240:AB249" si="197">J240+R240</f>
        <v>0</v>
      </c>
      <c r="AC240" s="1814"/>
      <c r="AD240" s="1814">
        <f t="shared" si="143"/>
        <v>0</v>
      </c>
      <c r="AE240" s="1827"/>
      <c r="AF240" s="1827"/>
      <c r="AG240" s="342">
        <v>0</v>
      </c>
      <c r="AH240" s="342">
        <v>0</v>
      </c>
      <c r="AI240" s="342">
        <v>0</v>
      </c>
      <c r="AJ240" s="342">
        <v>0</v>
      </c>
      <c r="AK240" s="342">
        <v>0</v>
      </c>
      <c r="AL240" s="342">
        <v>0</v>
      </c>
      <c r="AM240" s="342">
        <v>0</v>
      </c>
      <c r="AN240" s="342">
        <f t="shared" si="147"/>
        <v>0</v>
      </c>
      <c r="AO240" s="342"/>
      <c r="AP240" s="342"/>
      <c r="AQ240" s="342"/>
      <c r="AR240" s="342"/>
      <c r="AS240" s="342"/>
      <c r="AT240" s="342"/>
      <c r="AU240" s="342"/>
      <c r="AV240" s="342">
        <f t="shared" si="148"/>
        <v>0</v>
      </c>
      <c r="AW240" s="1828">
        <f t="shared" ref="AW240:AW249" si="198">AG240+AO240</f>
        <v>0</v>
      </c>
      <c r="AX240" s="1828"/>
      <c r="AY240" s="1828"/>
      <c r="AZ240" s="1201">
        <f t="shared" ref="AZ240:AZ249" si="199">AH240+AP240</f>
        <v>0</v>
      </c>
      <c r="BA240" s="1201"/>
      <c r="BB240" s="1201">
        <v>1072.9000000000001</v>
      </c>
      <c r="BC240" s="1201"/>
      <c r="BD240" s="1201">
        <f t="shared" ref="BD240:BD249" si="200">AJ240+AR240</f>
        <v>0</v>
      </c>
      <c r="BE240" s="1201">
        <f t="shared" ref="BE240:BE249" si="201">AK240+AS240</f>
        <v>0</v>
      </c>
      <c r="BF240" s="1201">
        <f t="shared" ref="BF240:BF249" si="202">AL240+AT240</f>
        <v>0</v>
      </c>
      <c r="BG240" s="1201">
        <f t="shared" ref="BG240:BG249" si="203">AM240+AU240</f>
        <v>0</v>
      </c>
      <c r="BH240" s="1201">
        <f t="shared" si="144"/>
        <v>1072.9000000000001</v>
      </c>
      <c r="BI240" s="1796"/>
      <c r="BJ240" s="1796"/>
      <c r="BK240" s="1796"/>
      <c r="BL240" s="1796"/>
      <c r="BM240" s="1796"/>
      <c r="BN240" s="1796"/>
      <c r="BO240" s="1796"/>
      <c r="BP240" s="1796"/>
      <c r="BQ240" s="1903"/>
      <c r="BR240" s="1903"/>
      <c r="BS240" s="1903"/>
      <c r="BT240" s="1903"/>
      <c r="BU240" s="1903"/>
      <c r="BV240" s="1903"/>
      <c r="BW240" s="1903"/>
      <c r="BX240" s="1886">
        <f t="shared" si="149"/>
        <v>0</v>
      </c>
      <c r="BY240" s="751" t="s">
        <v>1236</v>
      </c>
      <c r="BZ240" s="637"/>
    </row>
    <row r="241" spans="1:78" ht="51" customHeight="1">
      <c r="A241" s="2196"/>
      <c r="B241" s="573" t="s">
        <v>554</v>
      </c>
      <c r="C241" s="592" t="s">
        <v>1215</v>
      </c>
      <c r="D241" s="391">
        <v>0</v>
      </c>
      <c r="E241" s="363">
        <v>0</v>
      </c>
      <c r="F241" s="363">
        <v>0</v>
      </c>
      <c r="G241" s="363">
        <v>0</v>
      </c>
      <c r="H241" s="363">
        <v>0</v>
      </c>
      <c r="I241" s="363">
        <v>0</v>
      </c>
      <c r="J241" s="363">
        <v>0</v>
      </c>
      <c r="K241" s="363">
        <f t="shared" si="145"/>
        <v>0</v>
      </c>
      <c r="L241" s="461"/>
      <c r="M241" s="461"/>
      <c r="N241" s="370"/>
      <c r="O241" s="461"/>
      <c r="P241" s="461"/>
      <c r="Q241" s="461"/>
      <c r="R241" s="461"/>
      <c r="S241" s="370">
        <f t="shared" si="146"/>
        <v>0</v>
      </c>
      <c r="T241" s="1810">
        <f t="shared" si="191"/>
        <v>0</v>
      </c>
      <c r="U241" s="1810"/>
      <c r="V241" s="1826">
        <f t="shared" si="192"/>
        <v>0</v>
      </c>
      <c r="W241" s="1812">
        <f t="shared" si="193"/>
        <v>0</v>
      </c>
      <c r="X241" s="1812"/>
      <c r="Y241" s="1814">
        <f t="shared" si="194"/>
        <v>0</v>
      </c>
      <c r="Z241" s="1813">
        <f t="shared" si="195"/>
        <v>0</v>
      </c>
      <c r="AA241" s="1814">
        <f t="shared" si="196"/>
        <v>0</v>
      </c>
      <c r="AB241" s="1814">
        <f t="shared" si="197"/>
        <v>0</v>
      </c>
      <c r="AC241" s="1814"/>
      <c r="AD241" s="1814">
        <f t="shared" si="143"/>
        <v>0</v>
      </c>
      <c r="AE241" s="1827"/>
      <c r="AF241" s="1827"/>
      <c r="AG241" s="342">
        <v>0</v>
      </c>
      <c r="AH241" s="342">
        <v>0</v>
      </c>
      <c r="AI241" s="342">
        <v>0</v>
      </c>
      <c r="AJ241" s="342">
        <v>0</v>
      </c>
      <c r="AK241" s="342">
        <v>0</v>
      </c>
      <c r="AL241" s="342">
        <v>0</v>
      </c>
      <c r="AM241" s="342">
        <v>0</v>
      </c>
      <c r="AN241" s="342">
        <f t="shared" si="147"/>
        <v>0</v>
      </c>
      <c r="AO241" s="342"/>
      <c r="AP241" s="342"/>
      <c r="AQ241" s="342"/>
      <c r="AR241" s="342"/>
      <c r="AS241" s="342"/>
      <c r="AT241" s="342"/>
      <c r="AU241" s="342"/>
      <c r="AV241" s="342">
        <f t="shared" si="148"/>
        <v>0</v>
      </c>
      <c r="AW241" s="1828">
        <f t="shared" si="198"/>
        <v>0</v>
      </c>
      <c r="AX241" s="1828"/>
      <c r="AY241" s="1828"/>
      <c r="AZ241" s="1201">
        <f t="shared" si="199"/>
        <v>0</v>
      </c>
      <c r="BA241" s="1201"/>
      <c r="BB241" s="1201"/>
      <c r="BC241" s="1201"/>
      <c r="BD241" s="1201">
        <f t="shared" si="200"/>
        <v>0</v>
      </c>
      <c r="BE241" s="1201">
        <f t="shared" si="201"/>
        <v>0</v>
      </c>
      <c r="BF241" s="1201">
        <f t="shared" si="202"/>
        <v>0</v>
      </c>
      <c r="BG241" s="1201">
        <f t="shared" si="203"/>
        <v>0</v>
      </c>
      <c r="BH241" s="1201">
        <f t="shared" si="144"/>
        <v>0</v>
      </c>
      <c r="BI241" s="1796"/>
      <c r="BJ241" s="1796"/>
      <c r="BK241" s="1796"/>
      <c r="BL241" s="1796">
        <v>4500</v>
      </c>
      <c r="BM241" s="1796"/>
      <c r="BN241" s="1796"/>
      <c r="BO241" s="1796"/>
      <c r="BP241" s="1796">
        <f>BO241+BN241+BM241+BL241</f>
        <v>4500</v>
      </c>
      <c r="BQ241" s="1903"/>
      <c r="BR241" s="1903"/>
      <c r="BS241" s="1903"/>
      <c r="BT241" s="1903">
        <v>6114.3</v>
      </c>
      <c r="BU241" s="1903"/>
      <c r="BV241" s="1903"/>
      <c r="BW241" s="1903"/>
      <c r="BX241" s="1886">
        <f t="shared" si="149"/>
        <v>6114.3</v>
      </c>
      <c r="BY241" s="751" t="s">
        <v>1237</v>
      </c>
      <c r="BZ241" s="637"/>
    </row>
    <row r="242" spans="1:78" ht="60" hidden="1">
      <c r="A242" s="2196"/>
      <c r="B242" s="1874" t="s">
        <v>563</v>
      </c>
      <c r="C242" s="592" t="s">
        <v>580</v>
      </c>
      <c r="D242" s="363">
        <v>0</v>
      </c>
      <c r="E242" s="363">
        <v>0</v>
      </c>
      <c r="F242" s="363">
        <v>1250</v>
      </c>
      <c r="G242" s="363">
        <v>0</v>
      </c>
      <c r="H242" s="363">
        <v>0</v>
      </c>
      <c r="I242" s="363">
        <v>0</v>
      </c>
      <c r="J242" s="363">
        <v>0</v>
      </c>
      <c r="K242" s="363">
        <f t="shared" si="145"/>
        <v>1250</v>
      </c>
      <c r="L242" s="370"/>
      <c r="M242" s="370"/>
      <c r="N242" s="370"/>
      <c r="O242" s="370"/>
      <c r="P242" s="370"/>
      <c r="Q242" s="370"/>
      <c r="R242" s="370"/>
      <c r="S242" s="370">
        <f t="shared" si="146"/>
        <v>0</v>
      </c>
      <c r="T242" s="1810">
        <f t="shared" si="191"/>
        <v>0</v>
      </c>
      <c r="U242" s="1810"/>
      <c r="V242" s="1826">
        <f t="shared" si="192"/>
        <v>0</v>
      </c>
      <c r="W242" s="1812">
        <f t="shared" si="193"/>
        <v>1250</v>
      </c>
      <c r="X242" s="1812"/>
      <c r="Y242" s="1814">
        <f t="shared" si="194"/>
        <v>0</v>
      </c>
      <c r="Z242" s="1813">
        <f t="shared" si="195"/>
        <v>0</v>
      </c>
      <c r="AA242" s="1814">
        <f t="shared" si="196"/>
        <v>0</v>
      </c>
      <c r="AB242" s="1814">
        <f t="shared" si="197"/>
        <v>0</v>
      </c>
      <c r="AC242" s="1814"/>
      <c r="AD242" s="1814">
        <f t="shared" si="143"/>
        <v>1250</v>
      </c>
      <c r="AE242" s="1827"/>
      <c r="AF242" s="1827"/>
      <c r="AG242" s="1816">
        <v>0</v>
      </c>
      <c r="AH242" s="1816">
        <v>0</v>
      </c>
      <c r="AI242" s="1816">
        <v>0</v>
      </c>
      <c r="AJ242" s="1816">
        <v>0</v>
      </c>
      <c r="AK242" s="1816">
        <v>0</v>
      </c>
      <c r="AL242" s="1816">
        <v>0</v>
      </c>
      <c r="AM242" s="1816">
        <v>0</v>
      </c>
      <c r="AN242" s="1816">
        <f t="shared" si="147"/>
        <v>0</v>
      </c>
      <c r="AO242" s="1816"/>
      <c r="AP242" s="1816"/>
      <c r="AQ242" s="1816"/>
      <c r="AR242" s="1816"/>
      <c r="AS242" s="1816"/>
      <c r="AT242" s="1816"/>
      <c r="AU242" s="1816"/>
      <c r="AV242" s="1816">
        <f t="shared" si="148"/>
        <v>0</v>
      </c>
      <c r="AW242" s="1828">
        <f t="shared" si="198"/>
        <v>0</v>
      </c>
      <c r="AX242" s="1828"/>
      <c r="AY242" s="1828"/>
      <c r="AZ242" s="1201">
        <f t="shared" si="199"/>
        <v>0</v>
      </c>
      <c r="BA242" s="1201"/>
      <c r="BB242" s="1201">
        <f t="shared" ref="BB242:BB249" si="204">AI242+AQ242</f>
        <v>0</v>
      </c>
      <c r="BC242" s="1201"/>
      <c r="BD242" s="1201">
        <f t="shared" si="200"/>
        <v>0</v>
      </c>
      <c r="BE242" s="1201">
        <f t="shared" si="201"/>
        <v>0</v>
      </c>
      <c r="BF242" s="1201">
        <f t="shared" si="202"/>
        <v>0</v>
      </c>
      <c r="BG242" s="1201">
        <f t="shared" si="203"/>
        <v>0</v>
      </c>
      <c r="BH242" s="1201">
        <f t="shared" si="144"/>
        <v>0</v>
      </c>
      <c r="BI242" s="1796"/>
      <c r="BJ242" s="1796"/>
      <c r="BK242" s="1796"/>
      <c r="BL242" s="1796"/>
      <c r="BM242" s="1796"/>
      <c r="BN242" s="1796"/>
      <c r="BO242" s="1796"/>
      <c r="BP242" s="1796"/>
      <c r="BQ242" s="1903"/>
      <c r="BR242" s="1903"/>
      <c r="BS242" s="1903"/>
      <c r="BT242" s="1903"/>
      <c r="BU242" s="1903"/>
      <c r="BV242" s="1903"/>
      <c r="BW242" s="1903"/>
      <c r="BX242" s="1886">
        <f t="shared" si="149"/>
        <v>0</v>
      </c>
      <c r="BY242" s="753" t="s">
        <v>310</v>
      </c>
      <c r="BZ242" s="637"/>
    </row>
    <row r="243" spans="1:78" ht="14.25" hidden="1" customHeight="1">
      <c r="A243" s="2196"/>
      <c r="B243" s="2175"/>
      <c r="C243" s="592"/>
      <c r="D243" s="363">
        <v>0</v>
      </c>
      <c r="E243" s="363">
        <v>0</v>
      </c>
      <c r="F243" s="363">
        <v>0</v>
      </c>
      <c r="G243" s="363">
        <v>0</v>
      </c>
      <c r="H243" s="363">
        <v>0</v>
      </c>
      <c r="I243" s="363">
        <v>0</v>
      </c>
      <c r="J243" s="363">
        <v>0</v>
      </c>
      <c r="K243" s="363">
        <f t="shared" si="145"/>
        <v>0</v>
      </c>
      <c r="L243" s="370"/>
      <c r="M243" s="370"/>
      <c r="N243" s="370"/>
      <c r="O243" s="370"/>
      <c r="P243" s="370"/>
      <c r="Q243" s="370"/>
      <c r="R243" s="370"/>
      <c r="S243" s="370">
        <f t="shared" si="146"/>
        <v>0</v>
      </c>
      <c r="T243" s="1810">
        <f t="shared" si="191"/>
        <v>0</v>
      </c>
      <c r="U243" s="1810"/>
      <c r="V243" s="1826">
        <f t="shared" si="192"/>
        <v>0</v>
      </c>
      <c r="W243" s="1810">
        <f t="shared" si="193"/>
        <v>0</v>
      </c>
      <c r="X243" s="1810"/>
      <c r="Y243" s="1814">
        <f t="shared" si="194"/>
        <v>0</v>
      </c>
      <c r="Z243" s="1813">
        <f t="shared" si="195"/>
        <v>0</v>
      </c>
      <c r="AA243" s="1814">
        <f t="shared" si="196"/>
        <v>0</v>
      </c>
      <c r="AB243" s="1814">
        <f t="shared" si="197"/>
        <v>0</v>
      </c>
      <c r="AC243" s="1814"/>
      <c r="AD243" s="1814">
        <f t="shared" si="143"/>
        <v>0</v>
      </c>
      <c r="AE243" s="1827"/>
      <c r="AF243" s="1827"/>
      <c r="AG243" s="1816">
        <v>0</v>
      </c>
      <c r="AH243" s="1816">
        <v>0</v>
      </c>
      <c r="AI243" s="1816">
        <v>0</v>
      </c>
      <c r="AJ243" s="1816">
        <v>0</v>
      </c>
      <c r="AK243" s="1816">
        <v>0</v>
      </c>
      <c r="AL243" s="1816">
        <v>0</v>
      </c>
      <c r="AM243" s="1816">
        <v>0</v>
      </c>
      <c r="AN243" s="1816">
        <f t="shared" si="147"/>
        <v>0</v>
      </c>
      <c r="AO243" s="1816"/>
      <c r="AP243" s="1816"/>
      <c r="AQ243" s="1816"/>
      <c r="AR243" s="1816"/>
      <c r="AS243" s="1816"/>
      <c r="AT243" s="1816"/>
      <c r="AU243" s="1816"/>
      <c r="AV243" s="1816">
        <f t="shared" si="148"/>
        <v>0</v>
      </c>
      <c r="AW243" s="1828">
        <f t="shared" si="198"/>
        <v>0</v>
      </c>
      <c r="AX243" s="1828"/>
      <c r="AY243" s="1828"/>
      <c r="AZ243" s="1201">
        <f t="shared" si="199"/>
        <v>0</v>
      </c>
      <c r="BA243" s="1201"/>
      <c r="BB243" s="1201">
        <f t="shared" si="204"/>
        <v>0</v>
      </c>
      <c r="BC243" s="1201"/>
      <c r="BD243" s="1201">
        <f t="shared" si="200"/>
        <v>0</v>
      </c>
      <c r="BE243" s="1201">
        <f t="shared" si="201"/>
        <v>0</v>
      </c>
      <c r="BF243" s="1201">
        <f t="shared" si="202"/>
        <v>0</v>
      </c>
      <c r="BG243" s="1201">
        <f t="shared" si="203"/>
        <v>0</v>
      </c>
      <c r="BH243" s="1201">
        <f t="shared" si="144"/>
        <v>0</v>
      </c>
      <c r="BI243" s="1796"/>
      <c r="BJ243" s="1796"/>
      <c r="BK243" s="1796"/>
      <c r="BL243" s="1796"/>
      <c r="BM243" s="1796"/>
      <c r="BN243" s="1796"/>
      <c r="BO243" s="1796"/>
      <c r="BP243" s="1796"/>
      <c r="BQ243" s="1903"/>
      <c r="BR243" s="1903"/>
      <c r="BS243" s="1903"/>
      <c r="BT243" s="1903"/>
      <c r="BU243" s="1903"/>
      <c r="BV243" s="1903"/>
      <c r="BW243" s="1903"/>
      <c r="BX243" s="1886">
        <f t="shared" si="149"/>
        <v>0</v>
      </c>
      <c r="BY243" s="641"/>
      <c r="BZ243" s="637"/>
    </row>
    <row r="244" spans="1:78" ht="14.25" hidden="1" customHeight="1">
      <c r="A244" s="2196"/>
      <c r="B244" s="2175"/>
      <c r="C244" s="592"/>
      <c r="D244" s="363">
        <v>0</v>
      </c>
      <c r="E244" s="363">
        <v>0</v>
      </c>
      <c r="F244" s="363">
        <v>0</v>
      </c>
      <c r="G244" s="363">
        <v>0</v>
      </c>
      <c r="H244" s="363">
        <v>0</v>
      </c>
      <c r="I244" s="363">
        <v>0</v>
      </c>
      <c r="J244" s="363">
        <v>0</v>
      </c>
      <c r="K244" s="363">
        <f t="shared" si="145"/>
        <v>0</v>
      </c>
      <c r="L244" s="370"/>
      <c r="M244" s="370"/>
      <c r="N244" s="370"/>
      <c r="O244" s="370"/>
      <c r="P244" s="370"/>
      <c r="Q244" s="370"/>
      <c r="R244" s="370"/>
      <c r="S244" s="370">
        <f t="shared" si="146"/>
        <v>0</v>
      </c>
      <c r="T244" s="1810">
        <f t="shared" si="191"/>
        <v>0</v>
      </c>
      <c r="U244" s="1810"/>
      <c r="V244" s="1826">
        <f t="shared" si="192"/>
        <v>0</v>
      </c>
      <c r="W244" s="1810">
        <f t="shared" si="193"/>
        <v>0</v>
      </c>
      <c r="X244" s="1810"/>
      <c r="Y244" s="1814">
        <f t="shared" si="194"/>
        <v>0</v>
      </c>
      <c r="Z244" s="1813">
        <f t="shared" si="195"/>
        <v>0</v>
      </c>
      <c r="AA244" s="1814">
        <f t="shared" si="196"/>
        <v>0</v>
      </c>
      <c r="AB244" s="1814">
        <f t="shared" si="197"/>
        <v>0</v>
      </c>
      <c r="AC244" s="1814"/>
      <c r="AD244" s="1814">
        <f t="shared" si="143"/>
        <v>0</v>
      </c>
      <c r="AE244" s="1827"/>
      <c r="AF244" s="1827"/>
      <c r="AG244" s="1816">
        <v>0</v>
      </c>
      <c r="AH244" s="1816">
        <v>0</v>
      </c>
      <c r="AI244" s="1816">
        <v>0</v>
      </c>
      <c r="AJ244" s="1816">
        <v>0</v>
      </c>
      <c r="AK244" s="1816">
        <v>0</v>
      </c>
      <c r="AL244" s="1816">
        <v>0</v>
      </c>
      <c r="AM244" s="1816">
        <v>0</v>
      </c>
      <c r="AN244" s="1816">
        <f t="shared" si="147"/>
        <v>0</v>
      </c>
      <c r="AO244" s="1816"/>
      <c r="AP244" s="1816"/>
      <c r="AQ244" s="1816"/>
      <c r="AR244" s="1816"/>
      <c r="AS244" s="1816"/>
      <c r="AT244" s="1816"/>
      <c r="AU244" s="1816"/>
      <c r="AV244" s="1816">
        <f t="shared" si="148"/>
        <v>0</v>
      </c>
      <c r="AW244" s="1828">
        <f t="shared" si="198"/>
        <v>0</v>
      </c>
      <c r="AX244" s="1828"/>
      <c r="AY244" s="1828"/>
      <c r="AZ244" s="1201">
        <f t="shared" si="199"/>
        <v>0</v>
      </c>
      <c r="BA244" s="1201"/>
      <c r="BB244" s="1201">
        <f t="shared" si="204"/>
        <v>0</v>
      </c>
      <c r="BC244" s="1201"/>
      <c r="BD244" s="1201">
        <f t="shared" si="200"/>
        <v>0</v>
      </c>
      <c r="BE244" s="1201">
        <f t="shared" si="201"/>
        <v>0</v>
      </c>
      <c r="BF244" s="1201">
        <f t="shared" si="202"/>
        <v>0</v>
      </c>
      <c r="BG244" s="1201">
        <f t="shared" si="203"/>
        <v>0</v>
      </c>
      <c r="BH244" s="1201">
        <f t="shared" si="144"/>
        <v>0</v>
      </c>
      <c r="BI244" s="1796"/>
      <c r="BJ244" s="1796"/>
      <c r="BK244" s="1796"/>
      <c r="BL244" s="1796"/>
      <c r="BM244" s="1796"/>
      <c r="BN244" s="1796"/>
      <c r="BO244" s="1796"/>
      <c r="BP244" s="1796"/>
      <c r="BQ244" s="1903"/>
      <c r="BR244" s="1903"/>
      <c r="BS244" s="1903"/>
      <c r="BT244" s="1903"/>
      <c r="BU244" s="1903"/>
      <c r="BV244" s="1903"/>
      <c r="BW244" s="1903"/>
      <c r="BX244" s="1886">
        <f t="shared" si="149"/>
        <v>0</v>
      </c>
      <c r="BY244" s="641"/>
      <c r="BZ244" s="637"/>
    </row>
    <row r="245" spans="1:78" ht="14.25" hidden="1" customHeight="1">
      <c r="A245" s="2196"/>
      <c r="B245" s="2175"/>
      <c r="C245" s="592"/>
      <c r="D245" s="363">
        <v>0</v>
      </c>
      <c r="E245" s="363">
        <v>0</v>
      </c>
      <c r="F245" s="363">
        <v>0</v>
      </c>
      <c r="G245" s="363">
        <v>0</v>
      </c>
      <c r="H245" s="363">
        <v>0</v>
      </c>
      <c r="I245" s="363">
        <v>0</v>
      </c>
      <c r="J245" s="363">
        <v>0</v>
      </c>
      <c r="K245" s="363">
        <f t="shared" si="145"/>
        <v>0</v>
      </c>
      <c r="L245" s="370"/>
      <c r="M245" s="370"/>
      <c r="N245" s="370"/>
      <c r="O245" s="370"/>
      <c r="P245" s="370"/>
      <c r="Q245" s="370"/>
      <c r="R245" s="370"/>
      <c r="S245" s="370">
        <f t="shared" si="146"/>
        <v>0</v>
      </c>
      <c r="T245" s="1810">
        <f t="shared" si="191"/>
        <v>0</v>
      </c>
      <c r="U245" s="1810"/>
      <c r="V245" s="1826">
        <f t="shared" si="192"/>
        <v>0</v>
      </c>
      <c r="W245" s="1810">
        <f t="shared" si="193"/>
        <v>0</v>
      </c>
      <c r="X245" s="1810"/>
      <c r="Y245" s="1814">
        <f t="shared" si="194"/>
        <v>0</v>
      </c>
      <c r="Z245" s="1813">
        <f t="shared" si="195"/>
        <v>0</v>
      </c>
      <c r="AA245" s="1814">
        <f t="shared" si="196"/>
        <v>0</v>
      </c>
      <c r="AB245" s="1814">
        <f t="shared" si="197"/>
        <v>0</v>
      </c>
      <c r="AC245" s="1814"/>
      <c r="AD245" s="1814">
        <f t="shared" si="143"/>
        <v>0</v>
      </c>
      <c r="AE245" s="1827"/>
      <c r="AF245" s="1827"/>
      <c r="AG245" s="1816">
        <v>0</v>
      </c>
      <c r="AH245" s="1816">
        <v>0</v>
      </c>
      <c r="AI245" s="1816">
        <v>0</v>
      </c>
      <c r="AJ245" s="1816">
        <v>0</v>
      </c>
      <c r="AK245" s="1816">
        <v>0</v>
      </c>
      <c r="AL245" s="1816">
        <v>0</v>
      </c>
      <c r="AM245" s="1816">
        <v>0</v>
      </c>
      <c r="AN245" s="1816">
        <f t="shared" si="147"/>
        <v>0</v>
      </c>
      <c r="AO245" s="1816"/>
      <c r="AP245" s="1816"/>
      <c r="AQ245" s="1816"/>
      <c r="AR245" s="1816"/>
      <c r="AS245" s="1816"/>
      <c r="AT245" s="1816"/>
      <c r="AU245" s="1816"/>
      <c r="AV245" s="1816">
        <f t="shared" si="148"/>
        <v>0</v>
      </c>
      <c r="AW245" s="1828">
        <f t="shared" si="198"/>
        <v>0</v>
      </c>
      <c r="AX245" s="1828"/>
      <c r="AY245" s="1828"/>
      <c r="AZ245" s="1201">
        <f t="shared" si="199"/>
        <v>0</v>
      </c>
      <c r="BA245" s="1201"/>
      <c r="BB245" s="1201">
        <f t="shared" si="204"/>
        <v>0</v>
      </c>
      <c r="BC245" s="1201"/>
      <c r="BD245" s="1201">
        <f t="shared" si="200"/>
        <v>0</v>
      </c>
      <c r="BE245" s="1201">
        <f t="shared" si="201"/>
        <v>0</v>
      </c>
      <c r="BF245" s="1201">
        <f t="shared" si="202"/>
        <v>0</v>
      </c>
      <c r="BG245" s="1201">
        <f t="shared" si="203"/>
        <v>0</v>
      </c>
      <c r="BH245" s="1201">
        <f t="shared" si="144"/>
        <v>0</v>
      </c>
      <c r="BI245" s="1796"/>
      <c r="BJ245" s="1796"/>
      <c r="BK245" s="1796"/>
      <c r="BL245" s="1796"/>
      <c r="BM245" s="1796"/>
      <c r="BN245" s="1796"/>
      <c r="BO245" s="1796"/>
      <c r="BP245" s="1796"/>
      <c r="BQ245" s="1903"/>
      <c r="BR245" s="1903"/>
      <c r="BS245" s="1903"/>
      <c r="BT245" s="1903"/>
      <c r="BU245" s="1903"/>
      <c r="BV245" s="1903"/>
      <c r="BW245" s="1903"/>
      <c r="BX245" s="1886">
        <f t="shared" si="149"/>
        <v>0</v>
      </c>
      <c r="BY245" s="641"/>
      <c r="BZ245" s="637"/>
    </row>
    <row r="246" spans="1:78" ht="14.25" hidden="1" customHeight="1">
      <c r="A246" s="2196"/>
      <c r="B246" s="2175"/>
      <c r="C246" s="592"/>
      <c r="D246" s="363">
        <v>0</v>
      </c>
      <c r="E246" s="363">
        <v>0</v>
      </c>
      <c r="F246" s="363">
        <v>0</v>
      </c>
      <c r="G246" s="363">
        <v>0</v>
      </c>
      <c r="H246" s="363">
        <v>0</v>
      </c>
      <c r="I246" s="363">
        <v>0</v>
      </c>
      <c r="J246" s="363">
        <v>0</v>
      </c>
      <c r="K246" s="363">
        <f t="shared" si="145"/>
        <v>0</v>
      </c>
      <c r="L246" s="370"/>
      <c r="M246" s="370"/>
      <c r="N246" s="370"/>
      <c r="O246" s="370"/>
      <c r="P246" s="370"/>
      <c r="Q246" s="370"/>
      <c r="R246" s="370"/>
      <c r="S246" s="370">
        <f t="shared" si="146"/>
        <v>0</v>
      </c>
      <c r="T246" s="1810">
        <f t="shared" si="191"/>
        <v>0</v>
      </c>
      <c r="U246" s="1810"/>
      <c r="V246" s="1826">
        <f t="shared" si="192"/>
        <v>0</v>
      </c>
      <c r="W246" s="1810">
        <f t="shared" si="193"/>
        <v>0</v>
      </c>
      <c r="X246" s="1810"/>
      <c r="Y246" s="1814">
        <f t="shared" si="194"/>
        <v>0</v>
      </c>
      <c r="Z246" s="1813">
        <f t="shared" si="195"/>
        <v>0</v>
      </c>
      <c r="AA246" s="1814">
        <f t="shared" si="196"/>
        <v>0</v>
      </c>
      <c r="AB246" s="1814">
        <f t="shared" si="197"/>
        <v>0</v>
      </c>
      <c r="AC246" s="1814"/>
      <c r="AD246" s="1814">
        <f t="shared" si="143"/>
        <v>0</v>
      </c>
      <c r="AE246" s="1827"/>
      <c r="AF246" s="1827"/>
      <c r="AG246" s="1816">
        <v>0</v>
      </c>
      <c r="AH246" s="1816">
        <v>0</v>
      </c>
      <c r="AI246" s="1816">
        <v>0</v>
      </c>
      <c r="AJ246" s="1816">
        <v>0</v>
      </c>
      <c r="AK246" s="1816">
        <v>0</v>
      </c>
      <c r="AL246" s="1816">
        <v>0</v>
      </c>
      <c r="AM246" s="1816">
        <v>0</v>
      </c>
      <c r="AN246" s="1816">
        <f t="shared" si="147"/>
        <v>0</v>
      </c>
      <c r="AO246" s="1816"/>
      <c r="AP246" s="1816"/>
      <c r="AQ246" s="1816"/>
      <c r="AR246" s="1816"/>
      <c r="AS246" s="1816"/>
      <c r="AT246" s="1816"/>
      <c r="AU246" s="1816"/>
      <c r="AV246" s="1816">
        <f t="shared" si="148"/>
        <v>0</v>
      </c>
      <c r="AW246" s="1828">
        <f t="shared" si="198"/>
        <v>0</v>
      </c>
      <c r="AX246" s="1828"/>
      <c r="AY246" s="1828"/>
      <c r="AZ246" s="1201">
        <f t="shared" si="199"/>
        <v>0</v>
      </c>
      <c r="BA246" s="1201"/>
      <c r="BB246" s="1201">
        <f t="shared" si="204"/>
        <v>0</v>
      </c>
      <c r="BC246" s="1201"/>
      <c r="BD246" s="1201">
        <f t="shared" si="200"/>
        <v>0</v>
      </c>
      <c r="BE246" s="1201">
        <f t="shared" si="201"/>
        <v>0</v>
      </c>
      <c r="BF246" s="1201">
        <f t="shared" si="202"/>
        <v>0</v>
      </c>
      <c r="BG246" s="1201">
        <f t="shared" si="203"/>
        <v>0</v>
      </c>
      <c r="BH246" s="1201">
        <f t="shared" si="144"/>
        <v>0</v>
      </c>
      <c r="BI246" s="1796"/>
      <c r="BJ246" s="1796"/>
      <c r="BK246" s="1796"/>
      <c r="BL246" s="1796"/>
      <c r="BM246" s="1796"/>
      <c r="BN246" s="1796"/>
      <c r="BO246" s="1796"/>
      <c r="BP246" s="1796"/>
      <c r="BQ246" s="1903"/>
      <c r="BR246" s="1903"/>
      <c r="BS246" s="1903"/>
      <c r="BT246" s="1903"/>
      <c r="BU246" s="1903"/>
      <c r="BV246" s="1903"/>
      <c r="BW246" s="1903"/>
      <c r="BX246" s="1886">
        <f t="shared" si="149"/>
        <v>0</v>
      </c>
      <c r="BY246" s="641"/>
      <c r="BZ246" s="637"/>
    </row>
    <row r="247" spans="1:78" ht="14.25" hidden="1" customHeight="1">
      <c r="A247" s="2196"/>
      <c r="B247" s="2175"/>
      <c r="C247" s="592"/>
      <c r="D247" s="363">
        <v>0</v>
      </c>
      <c r="E247" s="363">
        <v>0</v>
      </c>
      <c r="F247" s="363">
        <v>0</v>
      </c>
      <c r="G247" s="363">
        <v>0</v>
      </c>
      <c r="H247" s="363">
        <v>0</v>
      </c>
      <c r="I247" s="363">
        <v>0</v>
      </c>
      <c r="J247" s="363">
        <v>0</v>
      </c>
      <c r="K247" s="363">
        <f t="shared" si="145"/>
        <v>0</v>
      </c>
      <c r="L247" s="370"/>
      <c r="M247" s="370"/>
      <c r="N247" s="370"/>
      <c r="O247" s="370"/>
      <c r="P247" s="370"/>
      <c r="Q247" s="370"/>
      <c r="R247" s="370"/>
      <c r="S247" s="370">
        <f t="shared" si="146"/>
        <v>0</v>
      </c>
      <c r="T247" s="1810">
        <f t="shared" si="191"/>
        <v>0</v>
      </c>
      <c r="U247" s="1810"/>
      <c r="V247" s="1826">
        <f t="shared" si="192"/>
        <v>0</v>
      </c>
      <c r="W247" s="1810">
        <f t="shared" si="193"/>
        <v>0</v>
      </c>
      <c r="X247" s="1810"/>
      <c r="Y247" s="1814">
        <f t="shared" si="194"/>
        <v>0</v>
      </c>
      <c r="Z247" s="1813">
        <f t="shared" si="195"/>
        <v>0</v>
      </c>
      <c r="AA247" s="1814">
        <f t="shared" si="196"/>
        <v>0</v>
      </c>
      <c r="AB247" s="1814">
        <f t="shared" si="197"/>
        <v>0</v>
      </c>
      <c r="AC247" s="1814"/>
      <c r="AD247" s="1814">
        <f t="shared" si="143"/>
        <v>0</v>
      </c>
      <c r="AE247" s="1827"/>
      <c r="AF247" s="1827"/>
      <c r="AG247" s="1816">
        <v>0</v>
      </c>
      <c r="AH247" s="1816">
        <v>0</v>
      </c>
      <c r="AI247" s="1816">
        <v>0</v>
      </c>
      <c r="AJ247" s="1816">
        <v>0</v>
      </c>
      <c r="AK247" s="1816">
        <v>0</v>
      </c>
      <c r="AL247" s="1816">
        <v>0</v>
      </c>
      <c r="AM247" s="1816">
        <v>0</v>
      </c>
      <c r="AN247" s="1816">
        <f t="shared" si="147"/>
        <v>0</v>
      </c>
      <c r="AO247" s="1816"/>
      <c r="AP247" s="1816"/>
      <c r="AQ247" s="1816"/>
      <c r="AR247" s="1816"/>
      <c r="AS247" s="1816"/>
      <c r="AT247" s="1816"/>
      <c r="AU247" s="1816"/>
      <c r="AV247" s="1816">
        <f t="shared" si="148"/>
        <v>0</v>
      </c>
      <c r="AW247" s="1828">
        <f t="shared" si="198"/>
        <v>0</v>
      </c>
      <c r="AX247" s="1828"/>
      <c r="AY247" s="1828"/>
      <c r="AZ247" s="1201">
        <f t="shared" si="199"/>
        <v>0</v>
      </c>
      <c r="BA247" s="1201"/>
      <c r="BB247" s="1201">
        <f t="shared" si="204"/>
        <v>0</v>
      </c>
      <c r="BC247" s="1201"/>
      <c r="BD247" s="1201">
        <f t="shared" si="200"/>
        <v>0</v>
      </c>
      <c r="BE247" s="1201">
        <f t="shared" si="201"/>
        <v>0</v>
      </c>
      <c r="BF247" s="1201">
        <f t="shared" si="202"/>
        <v>0</v>
      </c>
      <c r="BG247" s="1201">
        <f t="shared" si="203"/>
        <v>0</v>
      </c>
      <c r="BH247" s="1201">
        <f t="shared" si="144"/>
        <v>0</v>
      </c>
      <c r="BI247" s="1796"/>
      <c r="BJ247" s="1796"/>
      <c r="BK247" s="1796"/>
      <c r="BL247" s="1796"/>
      <c r="BM247" s="1796"/>
      <c r="BN247" s="1796"/>
      <c r="BO247" s="1796"/>
      <c r="BP247" s="1796"/>
      <c r="BQ247" s="1903"/>
      <c r="BR247" s="1903"/>
      <c r="BS247" s="1903"/>
      <c r="BT247" s="1903"/>
      <c r="BU247" s="1903"/>
      <c r="BV247" s="1903"/>
      <c r="BW247" s="1903"/>
      <c r="BX247" s="1886">
        <f t="shared" si="149"/>
        <v>0</v>
      </c>
      <c r="BY247" s="641"/>
      <c r="BZ247" s="637"/>
    </row>
    <row r="248" spans="1:78" ht="14.25" hidden="1" customHeight="1">
      <c r="A248" s="2196"/>
      <c r="B248" s="2175"/>
      <c r="C248" s="592"/>
      <c r="D248" s="363">
        <v>0</v>
      </c>
      <c r="E248" s="363">
        <v>0</v>
      </c>
      <c r="F248" s="363">
        <v>0</v>
      </c>
      <c r="G248" s="363">
        <v>0</v>
      </c>
      <c r="H248" s="363">
        <v>0</v>
      </c>
      <c r="I248" s="363">
        <v>0</v>
      </c>
      <c r="J248" s="363">
        <v>0</v>
      </c>
      <c r="K248" s="363">
        <f t="shared" si="145"/>
        <v>0</v>
      </c>
      <c r="L248" s="370"/>
      <c r="M248" s="370"/>
      <c r="N248" s="370"/>
      <c r="O248" s="370"/>
      <c r="P248" s="370"/>
      <c r="Q248" s="370"/>
      <c r="R248" s="370"/>
      <c r="S248" s="370">
        <f t="shared" si="146"/>
        <v>0</v>
      </c>
      <c r="T248" s="1810">
        <f t="shared" si="191"/>
        <v>0</v>
      </c>
      <c r="U248" s="1810"/>
      <c r="V248" s="1826">
        <f t="shared" si="192"/>
        <v>0</v>
      </c>
      <c r="W248" s="1810">
        <f t="shared" si="193"/>
        <v>0</v>
      </c>
      <c r="X248" s="1810"/>
      <c r="Y248" s="1814">
        <f t="shared" si="194"/>
        <v>0</v>
      </c>
      <c r="Z248" s="1813">
        <f t="shared" si="195"/>
        <v>0</v>
      </c>
      <c r="AA248" s="1814">
        <f t="shared" si="196"/>
        <v>0</v>
      </c>
      <c r="AB248" s="1814">
        <f t="shared" si="197"/>
        <v>0</v>
      </c>
      <c r="AC248" s="1814"/>
      <c r="AD248" s="1814">
        <f t="shared" si="143"/>
        <v>0</v>
      </c>
      <c r="AE248" s="1827"/>
      <c r="AF248" s="1827"/>
      <c r="AG248" s="1816">
        <v>0</v>
      </c>
      <c r="AH248" s="1816">
        <v>0</v>
      </c>
      <c r="AI248" s="1816">
        <v>0</v>
      </c>
      <c r="AJ248" s="1816">
        <v>0</v>
      </c>
      <c r="AK248" s="1816">
        <v>0</v>
      </c>
      <c r="AL248" s="1816">
        <v>0</v>
      </c>
      <c r="AM248" s="1816">
        <v>0</v>
      </c>
      <c r="AN248" s="1816">
        <f t="shared" si="147"/>
        <v>0</v>
      </c>
      <c r="AO248" s="1816"/>
      <c r="AP248" s="1816"/>
      <c r="AQ248" s="1816"/>
      <c r="AR248" s="1816"/>
      <c r="AS248" s="1816"/>
      <c r="AT248" s="1816"/>
      <c r="AU248" s="1816"/>
      <c r="AV248" s="1816">
        <f t="shared" si="148"/>
        <v>0</v>
      </c>
      <c r="AW248" s="1828">
        <f t="shared" si="198"/>
        <v>0</v>
      </c>
      <c r="AX248" s="1828"/>
      <c r="AY248" s="1828"/>
      <c r="AZ248" s="1201">
        <f t="shared" si="199"/>
        <v>0</v>
      </c>
      <c r="BA248" s="1201"/>
      <c r="BB248" s="1201">
        <f t="shared" si="204"/>
        <v>0</v>
      </c>
      <c r="BC248" s="1201"/>
      <c r="BD248" s="1201">
        <f t="shared" si="200"/>
        <v>0</v>
      </c>
      <c r="BE248" s="1201">
        <f t="shared" si="201"/>
        <v>0</v>
      </c>
      <c r="BF248" s="1201">
        <f t="shared" si="202"/>
        <v>0</v>
      </c>
      <c r="BG248" s="1201">
        <f t="shared" si="203"/>
        <v>0</v>
      </c>
      <c r="BH248" s="1201">
        <f t="shared" si="144"/>
        <v>0</v>
      </c>
      <c r="BI248" s="1796"/>
      <c r="BJ248" s="1796"/>
      <c r="BK248" s="1796"/>
      <c r="BL248" s="1796"/>
      <c r="BM248" s="1796"/>
      <c r="BN248" s="1796"/>
      <c r="BO248" s="1796"/>
      <c r="BP248" s="1796"/>
      <c r="BQ248" s="1903"/>
      <c r="BR248" s="1903"/>
      <c r="BS248" s="1903"/>
      <c r="BT248" s="1903"/>
      <c r="BU248" s="1903"/>
      <c r="BV248" s="1903"/>
      <c r="BW248" s="1903"/>
      <c r="BX248" s="1886">
        <f t="shared" si="149"/>
        <v>0</v>
      </c>
      <c r="BY248" s="641"/>
      <c r="BZ248" s="637"/>
    </row>
    <row r="249" spans="1:78" ht="14.25" hidden="1" customHeight="1">
      <c r="A249" s="2196"/>
      <c r="B249" s="2167"/>
      <c r="C249" s="592"/>
      <c r="D249" s="440">
        <v>0</v>
      </c>
      <c r="E249" s="378">
        <v>0</v>
      </c>
      <c r="F249" s="378">
        <v>0</v>
      </c>
      <c r="G249" s="378">
        <v>0</v>
      </c>
      <c r="H249" s="378">
        <v>0</v>
      </c>
      <c r="I249" s="378">
        <v>0</v>
      </c>
      <c r="J249" s="593">
        <v>0</v>
      </c>
      <c r="K249" s="593">
        <f t="shared" si="145"/>
        <v>0</v>
      </c>
      <c r="L249" s="442"/>
      <c r="M249" s="381"/>
      <c r="N249" s="381"/>
      <c r="O249" s="381"/>
      <c r="P249" s="381"/>
      <c r="Q249" s="381"/>
      <c r="R249" s="594"/>
      <c r="S249" s="595">
        <f t="shared" si="146"/>
        <v>0</v>
      </c>
      <c r="T249" s="1810">
        <f t="shared" si="191"/>
        <v>0</v>
      </c>
      <c r="U249" s="1810"/>
      <c r="V249" s="1826">
        <f t="shared" si="192"/>
        <v>0</v>
      </c>
      <c r="W249" s="1810">
        <f t="shared" si="193"/>
        <v>0</v>
      </c>
      <c r="X249" s="1810"/>
      <c r="Y249" s="1814">
        <f t="shared" si="194"/>
        <v>0</v>
      </c>
      <c r="Z249" s="1813">
        <f t="shared" si="195"/>
        <v>0</v>
      </c>
      <c r="AA249" s="1814">
        <f t="shared" si="196"/>
        <v>0</v>
      </c>
      <c r="AB249" s="1814">
        <f t="shared" si="197"/>
        <v>0</v>
      </c>
      <c r="AC249" s="1814"/>
      <c r="AD249" s="1814">
        <f t="shared" si="143"/>
        <v>0</v>
      </c>
      <c r="AE249" s="1827"/>
      <c r="AF249" s="1827"/>
      <c r="AG249" s="641">
        <v>0</v>
      </c>
      <c r="AH249" s="1816">
        <v>0</v>
      </c>
      <c r="AI249" s="1816">
        <v>0</v>
      </c>
      <c r="AJ249" s="1816">
        <v>0</v>
      </c>
      <c r="AK249" s="1816">
        <v>0</v>
      </c>
      <c r="AL249" s="1816">
        <v>0</v>
      </c>
      <c r="AM249" s="1838">
        <v>0</v>
      </c>
      <c r="AN249" s="1838">
        <f t="shared" si="147"/>
        <v>0</v>
      </c>
      <c r="AO249" s="641"/>
      <c r="AP249" s="1816"/>
      <c r="AQ249" s="1816"/>
      <c r="AR249" s="1816"/>
      <c r="AS249" s="1816"/>
      <c r="AT249" s="1818"/>
      <c r="AU249" s="1838"/>
      <c r="AV249" s="1838">
        <f t="shared" si="148"/>
        <v>0</v>
      </c>
      <c r="AW249" s="1828">
        <f t="shared" si="198"/>
        <v>0</v>
      </c>
      <c r="AX249" s="1828"/>
      <c r="AY249" s="1828"/>
      <c r="AZ249" s="1201">
        <f t="shared" si="199"/>
        <v>0</v>
      </c>
      <c r="BA249" s="1201"/>
      <c r="BB249" s="1201">
        <f t="shared" si="204"/>
        <v>0</v>
      </c>
      <c r="BC249" s="1201"/>
      <c r="BD249" s="1201">
        <f t="shared" si="200"/>
        <v>0</v>
      </c>
      <c r="BE249" s="1201">
        <f t="shared" si="201"/>
        <v>0</v>
      </c>
      <c r="BF249" s="1201">
        <f t="shared" si="202"/>
        <v>0</v>
      </c>
      <c r="BG249" s="1201">
        <f t="shared" si="203"/>
        <v>0</v>
      </c>
      <c r="BH249" s="1201">
        <f t="shared" si="144"/>
        <v>0</v>
      </c>
      <c r="BI249" s="1796"/>
      <c r="BJ249" s="1796"/>
      <c r="BK249" s="1796"/>
      <c r="BL249" s="1796"/>
      <c r="BM249" s="1796"/>
      <c r="BN249" s="1796"/>
      <c r="BO249" s="1796"/>
      <c r="BP249" s="1796"/>
      <c r="BQ249" s="1903"/>
      <c r="BR249" s="1903"/>
      <c r="BS249" s="1903"/>
      <c r="BT249" s="1903"/>
      <c r="BU249" s="1903"/>
      <c r="BV249" s="1903"/>
      <c r="BW249" s="1903"/>
      <c r="BX249" s="1886">
        <f t="shared" si="149"/>
        <v>0</v>
      </c>
      <c r="BY249" s="641"/>
      <c r="BZ249" s="637"/>
    </row>
    <row r="250" spans="1:78" ht="14.25">
      <c r="A250" s="746"/>
      <c r="B250" s="1006" t="s">
        <v>561</v>
      </c>
      <c r="C250" s="340" t="s">
        <v>582</v>
      </c>
      <c r="D250" s="744">
        <v>0</v>
      </c>
      <c r="E250" s="744">
        <v>0</v>
      </c>
      <c r="F250" s="744">
        <v>3100</v>
      </c>
      <c r="G250" s="744">
        <v>0</v>
      </c>
      <c r="H250" s="744">
        <v>0</v>
      </c>
      <c r="I250" s="744">
        <v>0</v>
      </c>
      <c r="J250" s="744">
        <v>0</v>
      </c>
      <c r="K250" s="744">
        <f t="shared" si="145"/>
        <v>3100</v>
      </c>
      <c r="L250" s="744">
        <f t="shared" ref="L250:R250" si="205">SUM(L251:L261)</f>
        <v>0</v>
      </c>
      <c r="M250" s="744">
        <f t="shared" si="205"/>
        <v>0</v>
      </c>
      <c r="N250" s="744">
        <f t="shared" si="205"/>
        <v>0</v>
      </c>
      <c r="O250" s="744">
        <f t="shared" si="205"/>
        <v>0</v>
      </c>
      <c r="P250" s="744">
        <f t="shared" si="205"/>
        <v>0</v>
      </c>
      <c r="Q250" s="744">
        <f t="shared" si="205"/>
        <v>0</v>
      </c>
      <c r="R250" s="744">
        <f t="shared" si="205"/>
        <v>0</v>
      </c>
      <c r="S250" s="744">
        <f t="shared" si="146"/>
        <v>0</v>
      </c>
      <c r="T250" s="744">
        <f t="shared" ref="T250:AB250" si="206">SUM(T251:T261)</f>
        <v>0</v>
      </c>
      <c r="U250" s="744"/>
      <c r="V250" s="744">
        <f t="shared" si="206"/>
        <v>0</v>
      </c>
      <c r="W250" s="744">
        <f t="shared" si="206"/>
        <v>3400</v>
      </c>
      <c r="X250" s="744"/>
      <c r="Y250" s="744">
        <f t="shared" si="206"/>
        <v>0</v>
      </c>
      <c r="Z250" s="744">
        <f t="shared" si="206"/>
        <v>0</v>
      </c>
      <c r="AA250" s="744">
        <f t="shared" si="206"/>
        <v>0</v>
      </c>
      <c r="AB250" s="744">
        <f t="shared" si="206"/>
        <v>0</v>
      </c>
      <c r="AC250" s="744"/>
      <c r="AD250" s="744">
        <f t="shared" si="143"/>
        <v>3400</v>
      </c>
      <c r="AE250" s="746"/>
      <c r="AF250" s="746"/>
      <c r="AG250" s="744">
        <v>0</v>
      </c>
      <c r="AH250" s="744">
        <v>0</v>
      </c>
      <c r="AI250" s="744">
        <v>50000</v>
      </c>
      <c r="AJ250" s="744">
        <v>0</v>
      </c>
      <c r="AK250" s="744">
        <v>0</v>
      </c>
      <c r="AL250" s="744">
        <v>0</v>
      </c>
      <c r="AM250" s="744">
        <v>0</v>
      </c>
      <c r="AN250" s="744">
        <f t="shared" si="147"/>
        <v>50000</v>
      </c>
      <c r="AO250" s="744">
        <f t="shared" ref="AO250:AU250" si="207">SUM(AO251:AO261)</f>
        <v>0</v>
      </c>
      <c r="AP250" s="744">
        <f t="shared" si="207"/>
        <v>0</v>
      </c>
      <c r="AQ250" s="744">
        <f t="shared" si="207"/>
        <v>0</v>
      </c>
      <c r="AR250" s="744">
        <f t="shared" si="207"/>
        <v>0</v>
      </c>
      <c r="AS250" s="744">
        <f t="shared" si="207"/>
        <v>0</v>
      </c>
      <c r="AT250" s="744">
        <f t="shared" si="207"/>
        <v>0</v>
      </c>
      <c r="AU250" s="744">
        <f t="shared" si="207"/>
        <v>0</v>
      </c>
      <c r="AV250" s="744">
        <f t="shared" si="148"/>
        <v>0</v>
      </c>
      <c r="AW250" s="744">
        <f t="shared" ref="AW250:BG250" si="208">SUM(AW251:AW261)</f>
        <v>0</v>
      </c>
      <c r="AX250" s="744"/>
      <c r="AY250" s="744"/>
      <c r="AZ250" s="744">
        <f t="shared" si="208"/>
        <v>0</v>
      </c>
      <c r="BA250" s="744"/>
      <c r="BB250" s="744">
        <f t="shared" si="208"/>
        <v>2709.8</v>
      </c>
      <c r="BC250" s="744"/>
      <c r="BD250" s="744">
        <f t="shared" si="208"/>
        <v>0</v>
      </c>
      <c r="BE250" s="744">
        <f t="shared" si="208"/>
        <v>0</v>
      </c>
      <c r="BF250" s="744">
        <f t="shared" si="208"/>
        <v>0</v>
      </c>
      <c r="BG250" s="744">
        <f t="shared" si="208"/>
        <v>0</v>
      </c>
      <c r="BH250" s="744">
        <f t="shared" si="144"/>
        <v>2709.8</v>
      </c>
      <c r="BI250" s="744"/>
      <c r="BJ250" s="744"/>
      <c r="BK250" s="744"/>
      <c r="BL250" s="744">
        <f>BL251+BL252</f>
        <v>0</v>
      </c>
      <c r="BM250" s="744">
        <f>BM251+BM252</f>
        <v>0</v>
      </c>
      <c r="BN250" s="744">
        <f>BN251+BN252</f>
        <v>0</v>
      </c>
      <c r="BO250" s="744">
        <f>BO251+BO252</f>
        <v>0</v>
      </c>
      <c r="BP250" s="744">
        <f>BP251+BP252</f>
        <v>0</v>
      </c>
      <c r="BQ250" s="744"/>
      <c r="BR250" s="744"/>
      <c r="BS250" s="744"/>
      <c r="BT250" s="744"/>
      <c r="BU250" s="744"/>
      <c r="BV250" s="744"/>
      <c r="BW250" s="744"/>
      <c r="BX250" s="744">
        <f t="shared" si="149"/>
        <v>0</v>
      </c>
      <c r="BY250" s="745"/>
      <c r="BZ250" s="637"/>
    </row>
    <row r="251" spans="1:78" ht="59.25" hidden="1" customHeight="1">
      <c r="A251" s="2204"/>
      <c r="B251" s="496" t="s">
        <v>563</v>
      </c>
      <c r="C251" s="2483" t="s">
        <v>583</v>
      </c>
      <c r="D251" s="404">
        <v>0</v>
      </c>
      <c r="E251" s="521">
        <v>0</v>
      </c>
      <c r="F251" s="350">
        <v>0</v>
      </c>
      <c r="G251" s="404">
        <v>0</v>
      </c>
      <c r="H251" s="448">
        <v>0</v>
      </c>
      <c r="I251" s="448">
        <v>0</v>
      </c>
      <c r="J251" s="448">
        <v>0</v>
      </c>
      <c r="K251" s="448">
        <f t="shared" si="145"/>
        <v>0</v>
      </c>
      <c r="L251" s="407"/>
      <c r="M251" s="522"/>
      <c r="N251" s="409"/>
      <c r="O251" s="407"/>
      <c r="P251" s="450"/>
      <c r="Q251" s="450"/>
      <c r="R251" s="450"/>
      <c r="S251" s="450">
        <f t="shared" si="146"/>
        <v>0</v>
      </c>
      <c r="T251" s="1810">
        <f t="shared" ref="T251:T261" si="209">D251+L251</f>
        <v>0</v>
      </c>
      <c r="U251" s="1810"/>
      <c r="V251" s="1826">
        <f t="shared" ref="V251:V261" si="210">E251+M251</f>
        <v>0</v>
      </c>
      <c r="W251" s="1812">
        <v>300</v>
      </c>
      <c r="X251" s="1810"/>
      <c r="Y251" s="1814">
        <f t="shared" ref="Y251:Y261" si="211">G251+O251</f>
        <v>0</v>
      </c>
      <c r="Z251" s="1813">
        <f t="shared" ref="Z251:Z261" si="212">H251+P251</f>
        <v>0</v>
      </c>
      <c r="AA251" s="1814">
        <f t="shared" ref="AA251:AA261" si="213">I251+Q251</f>
        <v>0</v>
      </c>
      <c r="AB251" s="1814">
        <f t="shared" ref="AB251:AB261" si="214">J251+R251</f>
        <v>0</v>
      </c>
      <c r="AC251" s="1814"/>
      <c r="AD251" s="1814">
        <f t="shared" si="143"/>
        <v>300</v>
      </c>
      <c r="AE251" s="1827"/>
      <c r="AF251" s="1827"/>
      <c r="AG251" s="641">
        <v>0</v>
      </c>
      <c r="AH251" s="1836">
        <v>0</v>
      </c>
      <c r="AI251" s="1816">
        <v>0</v>
      </c>
      <c r="AJ251" s="641">
        <v>0</v>
      </c>
      <c r="AK251" s="641">
        <v>0</v>
      </c>
      <c r="AL251" s="641">
        <v>0</v>
      </c>
      <c r="AM251" s="641">
        <v>0</v>
      </c>
      <c r="AN251" s="641">
        <f t="shared" si="147"/>
        <v>0</v>
      </c>
      <c r="AO251" s="641"/>
      <c r="AP251" s="1836"/>
      <c r="AQ251" s="1816"/>
      <c r="AR251" s="641"/>
      <c r="AS251" s="641"/>
      <c r="AT251" s="641"/>
      <c r="AU251" s="641"/>
      <c r="AV251" s="1816">
        <f t="shared" si="148"/>
        <v>0</v>
      </c>
      <c r="AW251" s="1828">
        <f t="shared" ref="AW251:AW261" si="215">AG251+AO251</f>
        <v>0</v>
      </c>
      <c r="AX251" s="1828"/>
      <c r="AY251" s="1828"/>
      <c r="AZ251" s="1201">
        <f t="shared" ref="AZ251:AZ261" si="216">AH251+AP251</f>
        <v>0</v>
      </c>
      <c r="BA251" s="1201"/>
      <c r="BB251" s="1201"/>
      <c r="BC251" s="1201"/>
      <c r="BD251" s="1201">
        <f t="shared" ref="BD251:BD261" si="217">AJ251+AR251</f>
        <v>0</v>
      </c>
      <c r="BE251" s="1201">
        <f t="shared" ref="BE251:BE261" si="218">AK251+AS251</f>
        <v>0</v>
      </c>
      <c r="BF251" s="1201">
        <f t="shared" ref="BF251:BF261" si="219">AL251+AT251</f>
        <v>0</v>
      </c>
      <c r="BG251" s="1201">
        <f t="shared" ref="BG251:BG261" si="220">AM251+AU251</f>
        <v>0</v>
      </c>
      <c r="BH251" s="1201">
        <f t="shared" si="144"/>
        <v>0</v>
      </c>
      <c r="BI251" s="1796"/>
      <c r="BJ251" s="1796"/>
      <c r="BK251" s="1796"/>
      <c r="BL251" s="1796">
        <v>0</v>
      </c>
      <c r="BM251" s="1796"/>
      <c r="BN251" s="1796"/>
      <c r="BO251" s="1796"/>
      <c r="BP251" s="1796">
        <f>BL251+BM251+BN251+BO251</f>
        <v>0</v>
      </c>
      <c r="BQ251" s="1903"/>
      <c r="BR251" s="1903"/>
      <c r="BS251" s="1903"/>
      <c r="BT251" s="1903"/>
      <c r="BU251" s="1903"/>
      <c r="BV251" s="1903"/>
      <c r="BW251" s="1903"/>
      <c r="BX251" s="1886">
        <f t="shared" si="149"/>
        <v>0</v>
      </c>
      <c r="BY251" s="751" t="s">
        <v>1293</v>
      </c>
      <c r="BZ251" s="637"/>
    </row>
    <row r="252" spans="1:78" ht="48">
      <c r="A252" s="2196"/>
      <c r="B252" s="496" t="s">
        <v>563</v>
      </c>
      <c r="C252" s="357" t="s">
        <v>450</v>
      </c>
      <c r="D252" s="448">
        <v>0</v>
      </c>
      <c r="E252" s="596">
        <v>0</v>
      </c>
      <c r="F252" s="449">
        <v>3100</v>
      </c>
      <c r="G252" s="448">
        <v>0</v>
      </c>
      <c r="H252" s="448">
        <v>0</v>
      </c>
      <c r="I252" s="448">
        <v>0</v>
      </c>
      <c r="J252" s="448">
        <v>0</v>
      </c>
      <c r="K252" s="363">
        <f t="shared" si="145"/>
        <v>3100</v>
      </c>
      <c r="L252" s="461"/>
      <c r="M252" s="461"/>
      <c r="N252" s="370"/>
      <c r="O252" s="461"/>
      <c r="P252" s="461"/>
      <c r="Q252" s="461"/>
      <c r="R252" s="461"/>
      <c r="S252" s="370">
        <f t="shared" si="146"/>
        <v>0</v>
      </c>
      <c r="T252" s="1810">
        <f t="shared" si="209"/>
        <v>0</v>
      </c>
      <c r="U252" s="1810"/>
      <c r="V252" s="1826">
        <f t="shared" si="210"/>
        <v>0</v>
      </c>
      <c r="W252" s="1812">
        <v>3100</v>
      </c>
      <c r="X252" s="1812"/>
      <c r="Y252" s="1814">
        <f t="shared" si="211"/>
        <v>0</v>
      </c>
      <c r="Z252" s="1813">
        <f t="shared" si="212"/>
        <v>0</v>
      </c>
      <c r="AA252" s="1814">
        <f t="shared" si="213"/>
        <v>0</v>
      </c>
      <c r="AB252" s="1814">
        <f t="shared" si="214"/>
        <v>0</v>
      </c>
      <c r="AC252" s="1814"/>
      <c r="AD252" s="1814">
        <f t="shared" si="143"/>
        <v>3100</v>
      </c>
      <c r="AE252" s="1827"/>
      <c r="AF252" s="1827"/>
      <c r="AG252" s="641">
        <v>0</v>
      </c>
      <c r="AH252" s="1836">
        <v>0</v>
      </c>
      <c r="AI252" s="1816">
        <v>50000</v>
      </c>
      <c r="AJ252" s="641">
        <v>0</v>
      </c>
      <c r="AK252" s="641">
        <v>0</v>
      </c>
      <c r="AL252" s="641">
        <v>0</v>
      </c>
      <c r="AM252" s="641">
        <v>0</v>
      </c>
      <c r="AN252" s="1816">
        <f t="shared" si="147"/>
        <v>50000</v>
      </c>
      <c r="AO252" s="641"/>
      <c r="AP252" s="1836"/>
      <c r="AQ252" s="1816"/>
      <c r="AR252" s="641"/>
      <c r="AS252" s="641"/>
      <c r="AT252" s="641"/>
      <c r="AU252" s="641"/>
      <c r="AV252" s="1816">
        <f t="shared" si="148"/>
        <v>0</v>
      </c>
      <c r="AW252" s="1828">
        <f t="shared" si="215"/>
        <v>0</v>
      </c>
      <c r="AX252" s="1828"/>
      <c r="AY252" s="1828"/>
      <c r="AZ252" s="1201">
        <f t="shared" si="216"/>
        <v>0</v>
      </c>
      <c r="BA252" s="1201"/>
      <c r="BB252" s="1201">
        <v>2709.8</v>
      </c>
      <c r="BC252" s="1201"/>
      <c r="BD252" s="1201">
        <f t="shared" si="217"/>
        <v>0</v>
      </c>
      <c r="BE252" s="1201">
        <f t="shared" si="218"/>
        <v>0</v>
      </c>
      <c r="BF252" s="1201">
        <f t="shared" si="219"/>
        <v>0</v>
      </c>
      <c r="BG252" s="1201">
        <f t="shared" si="220"/>
        <v>0</v>
      </c>
      <c r="BH252" s="1201">
        <f t="shared" si="144"/>
        <v>2709.8</v>
      </c>
      <c r="BI252" s="1796"/>
      <c r="BJ252" s="1796"/>
      <c r="BK252" s="1796"/>
      <c r="BL252" s="1796"/>
      <c r="BM252" s="1796"/>
      <c r="BN252" s="1796"/>
      <c r="BO252" s="1796"/>
      <c r="BP252" s="1796">
        <f>BL252+BM252+BN252+BO252</f>
        <v>0</v>
      </c>
      <c r="BQ252" s="1903"/>
      <c r="BR252" s="1903"/>
      <c r="BS252" s="1903"/>
      <c r="BT252" s="1903"/>
      <c r="BU252" s="1903"/>
      <c r="BV252" s="1903"/>
      <c r="BW252" s="1903"/>
      <c r="BX252" s="1886">
        <f t="shared" si="149"/>
        <v>0</v>
      </c>
      <c r="BY252" s="753" t="s">
        <v>909</v>
      </c>
      <c r="BZ252" s="637"/>
    </row>
    <row r="253" spans="1:78" ht="15" hidden="1" customHeight="1">
      <c r="A253" s="2204"/>
      <c r="B253" s="2205"/>
      <c r="C253" s="597"/>
      <c r="D253" s="448">
        <v>0</v>
      </c>
      <c r="E253" s="596">
        <v>0</v>
      </c>
      <c r="F253" s="449">
        <v>0</v>
      </c>
      <c r="G253" s="448">
        <v>0</v>
      </c>
      <c r="H253" s="448">
        <v>0</v>
      </c>
      <c r="I253" s="448">
        <v>0</v>
      </c>
      <c r="J253" s="448">
        <v>0</v>
      </c>
      <c r="K253" s="448">
        <f t="shared" si="145"/>
        <v>0</v>
      </c>
      <c r="L253" s="450"/>
      <c r="M253" s="598"/>
      <c r="N253" s="451"/>
      <c r="O253" s="450"/>
      <c r="P253" s="450"/>
      <c r="Q253" s="450"/>
      <c r="R253" s="450"/>
      <c r="S253" s="450">
        <f t="shared" si="146"/>
        <v>0</v>
      </c>
      <c r="T253" s="1810">
        <f t="shared" si="209"/>
        <v>0</v>
      </c>
      <c r="U253" s="1810"/>
      <c r="V253" s="1826">
        <f t="shared" si="210"/>
        <v>0</v>
      </c>
      <c r="W253" s="1810">
        <f t="shared" ref="W253:W261" si="221">F253+N253</f>
        <v>0</v>
      </c>
      <c r="X253" s="1810"/>
      <c r="Y253" s="1814">
        <f t="shared" si="211"/>
        <v>0</v>
      </c>
      <c r="Z253" s="1813">
        <f t="shared" si="212"/>
        <v>0</v>
      </c>
      <c r="AA253" s="1814">
        <f t="shared" si="213"/>
        <v>0</v>
      </c>
      <c r="AB253" s="1814">
        <f t="shared" si="214"/>
        <v>0</v>
      </c>
      <c r="AC253" s="1814"/>
      <c r="AD253" s="1814">
        <f t="shared" si="143"/>
        <v>0</v>
      </c>
      <c r="AE253" s="1827"/>
      <c r="AF253" s="1827"/>
      <c r="AG253" s="641">
        <v>0</v>
      </c>
      <c r="AH253" s="1836">
        <v>0</v>
      </c>
      <c r="AI253" s="1816">
        <v>0</v>
      </c>
      <c r="AJ253" s="641">
        <v>0</v>
      </c>
      <c r="AK253" s="641">
        <v>0</v>
      </c>
      <c r="AL253" s="641">
        <v>0</v>
      </c>
      <c r="AM253" s="641">
        <v>0</v>
      </c>
      <c r="AN253" s="641">
        <f t="shared" si="147"/>
        <v>0</v>
      </c>
      <c r="AO253" s="641"/>
      <c r="AP253" s="1836"/>
      <c r="AQ253" s="1816"/>
      <c r="AR253" s="641"/>
      <c r="AS253" s="641"/>
      <c r="AT253" s="641"/>
      <c r="AU253" s="641"/>
      <c r="AV253" s="641">
        <f t="shared" si="148"/>
        <v>0</v>
      </c>
      <c r="AW253" s="1828">
        <f t="shared" si="215"/>
        <v>0</v>
      </c>
      <c r="AX253" s="1828"/>
      <c r="AY253" s="1828"/>
      <c r="AZ253" s="1201">
        <f t="shared" si="216"/>
        <v>0</v>
      </c>
      <c r="BA253" s="1201"/>
      <c r="BB253" s="1201">
        <f t="shared" ref="BB253:BB261" si="222">AI253+AQ253</f>
        <v>0</v>
      </c>
      <c r="BC253" s="1201"/>
      <c r="BD253" s="1201">
        <f t="shared" si="217"/>
        <v>0</v>
      </c>
      <c r="BE253" s="1201">
        <f t="shared" si="218"/>
        <v>0</v>
      </c>
      <c r="BF253" s="1201">
        <f t="shared" si="219"/>
        <v>0</v>
      </c>
      <c r="BG253" s="1201">
        <f t="shared" si="220"/>
        <v>0</v>
      </c>
      <c r="BH253" s="1201">
        <f t="shared" si="144"/>
        <v>0</v>
      </c>
      <c r="BI253" s="1796"/>
      <c r="BJ253" s="1796"/>
      <c r="BK253" s="1796"/>
      <c r="BL253" s="1796"/>
      <c r="BM253" s="1796"/>
      <c r="BN253" s="1796"/>
      <c r="BO253" s="1796"/>
      <c r="BP253" s="1796"/>
      <c r="BQ253" s="1903"/>
      <c r="BR253" s="1903"/>
      <c r="BS253" s="1903"/>
      <c r="BT253" s="1903"/>
      <c r="BU253" s="1903"/>
      <c r="BV253" s="1903"/>
      <c r="BW253" s="1903"/>
      <c r="BX253" s="1886">
        <f t="shared" si="149"/>
        <v>0</v>
      </c>
      <c r="BY253" s="641"/>
      <c r="BZ253" s="637"/>
    </row>
    <row r="254" spans="1:78" ht="15" hidden="1" customHeight="1">
      <c r="A254" s="2204"/>
      <c r="B254" s="2205"/>
      <c r="C254" s="597"/>
      <c r="D254" s="448">
        <v>0</v>
      </c>
      <c r="E254" s="596">
        <v>0</v>
      </c>
      <c r="F254" s="449">
        <v>0</v>
      </c>
      <c r="G254" s="448">
        <v>0</v>
      </c>
      <c r="H254" s="448">
        <v>0</v>
      </c>
      <c r="I254" s="448">
        <v>0</v>
      </c>
      <c r="J254" s="448">
        <v>0</v>
      </c>
      <c r="K254" s="448">
        <f t="shared" si="145"/>
        <v>0</v>
      </c>
      <c r="L254" s="450"/>
      <c r="M254" s="598"/>
      <c r="N254" s="451"/>
      <c r="O254" s="450"/>
      <c r="P254" s="450"/>
      <c r="Q254" s="450"/>
      <c r="R254" s="450"/>
      <c r="S254" s="450">
        <f t="shared" si="146"/>
        <v>0</v>
      </c>
      <c r="T254" s="1810">
        <f t="shared" si="209"/>
        <v>0</v>
      </c>
      <c r="U254" s="1810"/>
      <c r="V254" s="1826">
        <f t="shared" si="210"/>
        <v>0</v>
      </c>
      <c r="W254" s="1810">
        <f t="shared" si="221"/>
        <v>0</v>
      </c>
      <c r="X254" s="1810"/>
      <c r="Y254" s="1814">
        <f t="shared" si="211"/>
        <v>0</v>
      </c>
      <c r="Z254" s="1813">
        <f t="shared" si="212"/>
        <v>0</v>
      </c>
      <c r="AA254" s="1814">
        <f t="shared" si="213"/>
        <v>0</v>
      </c>
      <c r="AB254" s="1814">
        <f t="shared" si="214"/>
        <v>0</v>
      </c>
      <c r="AC254" s="1814"/>
      <c r="AD254" s="1814">
        <f t="shared" si="143"/>
        <v>0</v>
      </c>
      <c r="AE254" s="1827"/>
      <c r="AF254" s="1827"/>
      <c r="AG254" s="641">
        <v>0</v>
      </c>
      <c r="AH254" s="1836">
        <v>0</v>
      </c>
      <c r="AI254" s="1816">
        <v>0</v>
      </c>
      <c r="AJ254" s="641">
        <v>0</v>
      </c>
      <c r="AK254" s="641">
        <v>0</v>
      </c>
      <c r="AL254" s="641">
        <v>0</v>
      </c>
      <c r="AM254" s="641">
        <v>0</v>
      </c>
      <c r="AN254" s="641">
        <f t="shared" si="147"/>
        <v>0</v>
      </c>
      <c r="AO254" s="641"/>
      <c r="AP254" s="1836"/>
      <c r="AQ254" s="1816"/>
      <c r="AR254" s="641"/>
      <c r="AS254" s="641"/>
      <c r="AT254" s="641"/>
      <c r="AU254" s="641"/>
      <c r="AV254" s="641">
        <f t="shared" si="148"/>
        <v>0</v>
      </c>
      <c r="AW254" s="1828">
        <f t="shared" si="215"/>
        <v>0</v>
      </c>
      <c r="AX254" s="1828"/>
      <c r="AY254" s="1828"/>
      <c r="AZ254" s="1201">
        <f t="shared" si="216"/>
        <v>0</v>
      </c>
      <c r="BA254" s="1201"/>
      <c r="BB254" s="1201">
        <f t="shared" si="222"/>
        <v>0</v>
      </c>
      <c r="BC254" s="1201"/>
      <c r="BD254" s="1201">
        <f t="shared" si="217"/>
        <v>0</v>
      </c>
      <c r="BE254" s="1201">
        <f t="shared" si="218"/>
        <v>0</v>
      </c>
      <c r="BF254" s="1201">
        <f t="shared" si="219"/>
        <v>0</v>
      </c>
      <c r="BG254" s="1201">
        <f t="shared" si="220"/>
        <v>0</v>
      </c>
      <c r="BH254" s="1201">
        <f t="shared" si="144"/>
        <v>0</v>
      </c>
      <c r="BI254" s="1796"/>
      <c r="BJ254" s="1796"/>
      <c r="BK254" s="1796"/>
      <c r="BL254" s="1796"/>
      <c r="BM254" s="1796"/>
      <c r="BN254" s="1796"/>
      <c r="BO254" s="1796"/>
      <c r="BP254" s="1796"/>
      <c r="BQ254" s="1903"/>
      <c r="BR254" s="1903"/>
      <c r="BS254" s="1903"/>
      <c r="BT254" s="1903"/>
      <c r="BU254" s="1903"/>
      <c r="BV254" s="1903"/>
      <c r="BW254" s="1903"/>
      <c r="BX254" s="1886">
        <f t="shared" si="149"/>
        <v>0</v>
      </c>
      <c r="BY254" s="641"/>
      <c r="BZ254" s="637"/>
    </row>
    <row r="255" spans="1:78" ht="15" hidden="1" customHeight="1">
      <c r="A255" s="2204"/>
      <c r="B255" s="2205"/>
      <c r="C255" s="597"/>
      <c r="D255" s="448">
        <v>0</v>
      </c>
      <c r="E255" s="596">
        <v>0</v>
      </c>
      <c r="F255" s="449">
        <v>0</v>
      </c>
      <c r="G255" s="448">
        <v>0</v>
      </c>
      <c r="H255" s="448">
        <v>0</v>
      </c>
      <c r="I255" s="448">
        <v>0</v>
      </c>
      <c r="J255" s="448">
        <v>0</v>
      </c>
      <c r="K255" s="448">
        <f t="shared" si="145"/>
        <v>0</v>
      </c>
      <c r="L255" s="450"/>
      <c r="M255" s="598"/>
      <c r="N255" s="451"/>
      <c r="O255" s="450"/>
      <c r="P255" s="450"/>
      <c r="Q255" s="450"/>
      <c r="R255" s="450"/>
      <c r="S255" s="450">
        <f t="shared" si="146"/>
        <v>0</v>
      </c>
      <c r="T255" s="1810">
        <f t="shared" si="209"/>
        <v>0</v>
      </c>
      <c r="U255" s="1810"/>
      <c r="V255" s="1826">
        <f t="shared" si="210"/>
        <v>0</v>
      </c>
      <c r="W255" s="1810">
        <f t="shared" si="221"/>
        <v>0</v>
      </c>
      <c r="X255" s="1810"/>
      <c r="Y255" s="1814">
        <f t="shared" si="211"/>
        <v>0</v>
      </c>
      <c r="Z255" s="1813">
        <f t="shared" si="212"/>
        <v>0</v>
      </c>
      <c r="AA255" s="1814">
        <f t="shared" si="213"/>
        <v>0</v>
      </c>
      <c r="AB255" s="1814">
        <f t="shared" si="214"/>
        <v>0</v>
      </c>
      <c r="AC255" s="1814"/>
      <c r="AD255" s="1814">
        <f t="shared" si="143"/>
        <v>0</v>
      </c>
      <c r="AE255" s="1827"/>
      <c r="AF255" s="1827"/>
      <c r="AG255" s="641">
        <v>0</v>
      </c>
      <c r="AH255" s="1836">
        <v>0</v>
      </c>
      <c r="AI255" s="1816">
        <v>0</v>
      </c>
      <c r="AJ255" s="641">
        <v>0</v>
      </c>
      <c r="AK255" s="641">
        <v>0</v>
      </c>
      <c r="AL255" s="641">
        <v>0</v>
      </c>
      <c r="AM255" s="641">
        <v>0</v>
      </c>
      <c r="AN255" s="641">
        <f t="shared" si="147"/>
        <v>0</v>
      </c>
      <c r="AO255" s="641"/>
      <c r="AP255" s="1836"/>
      <c r="AQ255" s="1816"/>
      <c r="AR255" s="641"/>
      <c r="AS255" s="641"/>
      <c r="AT255" s="641"/>
      <c r="AU255" s="641"/>
      <c r="AV255" s="641">
        <f t="shared" si="148"/>
        <v>0</v>
      </c>
      <c r="AW255" s="1828">
        <f t="shared" si="215"/>
        <v>0</v>
      </c>
      <c r="AX255" s="1828"/>
      <c r="AY255" s="1828"/>
      <c r="AZ255" s="1201">
        <f t="shared" si="216"/>
        <v>0</v>
      </c>
      <c r="BA255" s="1201"/>
      <c r="BB255" s="1201">
        <f t="shared" si="222"/>
        <v>0</v>
      </c>
      <c r="BC255" s="1201"/>
      <c r="BD255" s="1201">
        <f t="shared" si="217"/>
        <v>0</v>
      </c>
      <c r="BE255" s="1201">
        <f t="shared" si="218"/>
        <v>0</v>
      </c>
      <c r="BF255" s="1201">
        <f t="shared" si="219"/>
        <v>0</v>
      </c>
      <c r="BG255" s="1201">
        <f t="shared" si="220"/>
        <v>0</v>
      </c>
      <c r="BH255" s="1201">
        <f t="shared" si="144"/>
        <v>0</v>
      </c>
      <c r="BI255" s="1796"/>
      <c r="BJ255" s="1796"/>
      <c r="BK255" s="1796"/>
      <c r="BL255" s="1796"/>
      <c r="BM255" s="1796"/>
      <c r="BN255" s="1796"/>
      <c r="BO255" s="1796"/>
      <c r="BP255" s="1796"/>
      <c r="BQ255" s="1903"/>
      <c r="BR255" s="1903"/>
      <c r="BS255" s="1903"/>
      <c r="BT255" s="1903"/>
      <c r="BU255" s="1903"/>
      <c r="BV255" s="1903"/>
      <c r="BW255" s="1903"/>
      <c r="BX255" s="1886">
        <f t="shared" si="149"/>
        <v>0</v>
      </c>
      <c r="BY255" s="641"/>
      <c r="BZ255" s="637"/>
    </row>
    <row r="256" spans="1:78" ht="15" hidden="1" customHeight="1">
      <c r="A256" s="2204"/>
      <c r="B256" s="2205"/>
      <c r="C256" s="597"/>
      <c r="D256" s="448">
        <v>0</v>
      </c>
      <c r="E256" s="596">
        <v>0</v>
      </c>
      <c r="F256" s="449">
        <v>0</v>
      </c>
      <c r="G256" s="448">
        <v>0</v>
      </c>
      <c r="H256" s="448">
        <v>0</v>
      </c>
      <c r="I256" s="448">
        <v>0</v>
      </c>
      <c r="J256" s="448">
        <v>0</v>
      </c>
      <c r="K256" s="448">
        <f t="shared" si="145"/>
        <v>0</v>
      </c>
      <c r="L256" s="450"/>
      <c r="M256" s="598"/>
      <c r="N256" s="451"/>
      <c r="O256" s="450"/>
      <c r="P256" s="450"/>
      <c r="Q256" s="450"/>
      <c r="R256" s="450"/>
      <c r="S256" s="450">
        <f t="shared" si="146"/>
        <v>0</v>
      </c>
      <c r="T256" s="1810">
        <f t="shared" si="209"/>
        <v>0</v>
      </c>
      <c r="U256" s="1810"/>
      <c r="V256" s="1826">
        <f t="shared" si="210"/>
        <v>0</v>
      </c>
      <c r="W256" s="1810">
        <f t="shared" si="221"/>
        <v>0</v>
      </c>
      <c r="X256" s="1810"/>
      <c r="Y256" s="1814">
        <f t="shared" si="211"/>
        <v>0</v>
      </c>
      <c r="Z256" s="1813">
        <f t="shared" si="212"/>
        <v>0</v>
      </c>
      <c r="AA256" s="1814">
        <f t="shared" si="213"/>
        <v>0</v>
      </c>
      <c r="AB256" s="1814">
        <f t="shared" si="214"/>
        <v>0</v>
      </c>
      <c r="AC256" s="1814"/>
      <c r="AD256" s="1814">
        <f t="shared" si="143"/>
        <v>0</v>
      </c>
      <c r="AE256" s="1827"/>
      <c r="AF256" s="1827"/>
      <c r="AG256" s="641">
        <v>0</v>
      </c>
      <c r="AH256" s="1836">
        <v>0</v>
      </c>
      <c r="AI256" s="1816">
        <v>0</v>
      </c>
      <c r="AJ256" s="641">
        <v>0</v>
      </c>
      <c r="AK256" s="641">
        <v>0</v>
      </c>
      <c r="AL256" s="641">
        <v>0</v>
      </c>
      <c r="AM256" s="641">
        <v>0</v>
      </c>
      <c r="AN256" s="641">
        <f t="shared" si="147"/>
        <v>0</v>
      </c>
      <c r="AO256" s="641"/>
      <c r="AP256" s="1836"/>
      <c r="AQ256" s="1816"/>
      <c r="AR256" s="641"/>
      <c r="AS256" s="641"/>
      <c r="AT256" s="641"/>
      <c r="AU256" s="641"/>
      <c r="AV256" s="641">
        <f t="shared" si="148"/>
        <v>0</v>
      </c>
      <c r="AW256" s="1828">
        <f t="shared" si="215"/>
        <v>0</v>
      </c>
      <c r="AX256" s="1828"/>
      <c r="AY256" s="1828"/>
      <c r="AZ256" s="1201">
        <f t="shared" si="216"/>
        <v>0</v>
      </c>
      <c r="BA256" s="1201"/>
      <c r="BB256" s="1201">
        <f t="shared" si="222"/>
        <v>0</v>
      </c>
      <c r="BC256" s="1201"/>
      <c r="BD256" s="1201">
        <f t="shared" si="217"/>
        <v>0</v>
      </c>
      <c r="BE256" s="1201">
        <f t="shared" si="218"/>
        <v>0</v>
      </c>
      <c r="BF256" s="1201">
        <f t="shared" si="219"/>
        <v>0</v>
      </c>
      <c r="BG256" s="1201">
        <f t="shared" si="220"/>
        <v>0</v>
      </c>
      <c r="BH256" s="1201">
        <f t="shared" si="144"/>
        <v>0</v>
      </c>
      <c r="BI256" s="1796"/>
      <c r="BJ256" s="1796"/>
      <c r="BK256" s="1796"/>
      <c r="BL256" s="1796"/>
      <c r="BM256" s="1796"/>
      <c r="BN256" s="1796"/>
      <c r="BO256" s="1796"/>
      <c r="BP256" s="1796"/>
      <c r="BQ256" s="1903"/>
      <c r="BR256" s="1903"/>
      <c r="BS256" s="1903"/>
      <c r="BT256" s="1903"/>
      <c r="BU256" s="1903"/>
      <c r="BV256" s="1903"/>
      <c r="BW256" s="1903"/>
      <c r="BX256" s="1886">
        <f t="shared" si="149"/>
        <v>0</v>
      </c>
      <c r="BY256" s="641"/>
      <c r="BZ256" s="637"/>
    </row>
    <row r="257" spans="1:78" ht="15" hidden="1" customHeight="1">
      <c r="A257" s="2204"/>
      <c r="B257" s="2205"/>
      <c r="C257" s="597"/>
      <c r="D257" s="448">
        <v>0</v>
      </c>
      <c r="E257" s="596">
        <v>0</v>
      </c>
      <c r="F257" s="449">
        <v>0</v>
      </c>
      <c r="G257" s="448">
        <v>0</v>
      </c>
      <c r="H257" s="448">
        <v>0</v>
      </c>
      <c r="I257" s="448">
        <v>0</v>
      </c>
      <c r="J257" s="448">
        <v>0</v>
      </c>
      <c r="K257" s="448">
        <f t="shared" si="145"/>
        <v>0</v>
      </c>
      <c r="L257" s="450"/>
      <c r="M257" s="598"/>
      <c r="N257" s="451"/>
      <c r="O257" s="450"/>
      <c r="P257" s="450"/>
      <c r="Q257" s="450"/>
      <c r="R257" s="450"/>
      <c r="S257" s="450">
        <f t="shared" si="146"/>
        <v>0</v>
      </c>
      <c r="T257" s="1810">
        <f t="shared" si="209"/>
        <v>0</v>
      </c>
      <c r="U257" s="1810"/>
      <c r="V257" s="1826">
        <f t="shared" si="210"/>
        <v>0</v>
      </c>
      <c r="W257" s="1810">
        <f t="shared" si="221"/>
        <v>0</v>
      </c>
      <c r="X257" s="1810"/>
      <c r="Y257" s="1814">
        <f t="shared" si="211"/>
        <v>0</v>
      </c>
      <c r="Z257" s="1813">
        <f t="shared" si="212"/>
        <v>0</v>
      </c>
      <c r="AA257" s="1814">
        <f t="shared" si="213"/>
        <v>0</v>
      </c>
      <c r="AB257" s="1814">
        <f t="shared" si="214"/>
        <v>0</v>
      </c>
      <c r="AC257" s="1814"/>
      <c r="AD257" s="1814">
        <f t="shared" si="143"/>
        <v>0</v>
      </c>
      <c r="AE257" s="1827"/>
      <c r="AF257" s="1827"/>
      <c r="AG257" s="641">
        <v>0</v>
      </c>
      <c r="AH257" s="1836">
        <v>0</v>
      </c>
      <c r="AI257" s="1816">
        <v>0</v>
      </c>
      <c r="AJ257" s="641">
        <v>0</v>
      </c>
      <c r="AK257" s="641">
        <v>0</v>
      </c>
      <c r="AL257" s="641">
        <v>0</v>
      </c>
      <c r="AM257" s="641">
        <v>0</v>
      </c>
      <c r="AN257" s="641">
        <f t="shared" si="147"/>
        <v>0</v>
      </c>
      <c r="AO257" s="641"/>
      <c r="AP257" s="1836"/>
      <c r="AQ257" s="1816"/>
      <c r="AR257" s="641"/>
      <c r="AS257" s="641"/>
      <c r="AT257" s="641"/>
      <c r="AU257" s="641"/>
      <c r="AV257" s="641">
        <f t="shared" si="148"/>
        <v>0</v>
      </c>
      <c r="AW257" s="1828">
        <f t="shared" si="215"/>
        <v>0</v>
      </c>
      <c r="AX257" s="1828"/>
      <c r="AY257" s="1828"/>
      <c r="AZ257" s="1201">
        <f t="shared" si="216"/>
        <v>0</v>
      </c>
      <c r="BA257" s="1201"/>
      <c r="BB257" s="1201">
        <f t="shared" si="222"/>
        <v>0</v>
      </c>
      <c r="BC257" s="1201"/>
      <c r="BD257" s="1201">
        <f t="shared" si="217"/>
        <v>0</v>
      </c>
      <c r="BE257" s="1201">
        <f t="shared" si="218"/>
        <v>0</v>
      </c>
      <c r="BF257" s="1201">
        <f t="shared" si="219"/>
        <v>0</v>
      </c>
      <c r="BG257" s="1201">
        <f t="shared" si="220"/>
        <v>0</v>
      </c>
      <c r="BH257" s="1201">
        <f t="shared" si="144"/>
        <v>0</v>
      </c>
      <c r="BI257" s="1796"/>
      <c r="BJ257" s="1796"/>
      <c r="BK257" s="1796"/>
      <c r="BL257" s="1796"/>
      <c r="BM257" s="1796"/>
      <c r="BN257" s="1796"/>
      <c r="BO257" s="1796"/>
      <c r="BP257" s="1796"/>
      <c r="BQ257" s="1903"/>
      <c r="BR257" s="1903"/>
      <c r="BS257" s="1903"/>
      <c r="BT257" s="1903"/>
      <c r="BU257" s="1903"/>
      <c r="BV257" s="1903"/>
      <c r="BW257" s="1903"/>
      <c r="BX257" s="1886">
        <f t="shared" si="149"/>
        <v>0</v>
      </c>
      <c r="BY257" s="641"/>
      <c r="BZ257" s="637"/>
    </row>
    <row r="258" spans="1:78" ht="15" hidden="1" customHeight="1">
      <c r="A258" s="2196"/>
      <c r="B258" s="1877"/>
      <c r="C258" s="592"/>
      <c r="D258" s="413">
        <v>0</v>
      </c>
      <c r="E258" s="490">
        <v>0</v>
      </c>
      <c r="F258" s="363">
        <v>0</v>
      </c>
      <c r="G258" s="413">
        <v>0</v>
      </c>
      <c r="H258" s="413">
        <v>0</v>
      </c>
      <c r="I258" s="413">
        <v>0</v>
      </c>
      <c r="J258" s="413">
        <v>0</v>
      </c>
      <c r="K258" s="413">
        <f t="shared" si="145"/>
        <v>0</v>
      </c>
      <c r="L258" s="416"/>
      <c r="M258" s="491"/>
      <c r="N258" s="370"/>
      <c r="O258" s="416"/>
      <c r="P258" s="416"/>
      <c r="Q258" s="416"/>
      <c r="R258" s="416"/>
      <c r="S258" s="416">
        <f t="shared" si="146"/>
        <v>0</v>
      </c>
      <c r="T258" s="1810">
        <f t="shared" si="209"/>
        <v>0</v>
      </c>
      <c r="U258" s="1810"/>
      <c r="V258" s="1826">
        <f t="shared" si="210"/>
        <v>0</v>
      </c>
      <c r="W258" s="1810">
        <f t="shared" si="221"/>
        <v>0</v>
      </c>
      <c r="X258" s="1810"/>
      <c r="Y258" s="1814">
        <f t="shared" si="211"/>
        <v>0</v>
      </c>
      <c r="Z258" s="1813">
        <f t="shared" si="212"/>
        <v>0</v>
      </c>
      <c r="AA258" s="1814">
        <f t="shared" si="213"/>
        <v>0</v>
      </c>
      <c r="AB258" s="1814">
        <f t="shared" si="214"/>
        <v>0</v>
      </c>
      <c r="AC258" s="1814"/>
      <c r="AD258" s="1814">
        <f t="shared" si="143"/>
        <v>0</v>
      </c>
      <c r="AE258" s="1827"/>
      <c r="AF258" s="1827"/>
      <c r="AG258" s="641">
        <v>0</v>
      </c>
      <c r="AH258" s="1836">
        <v>0</v>
      </c>
      <c r="AI258" s="1816">
        <v>0</v>
      </c>
      <c r="AJ258" s="641">
        <v>0</v>
      </c>
      <c r="AK258" s="641">
        <v>0</v>
      </c>
      <c r="AL258" s="641">
        <v>0</v>
      </c>
      <c r="AM258" s="641">
        <v>0</v>
      </c>
      <c r="AN258" s="641">
        <f t="shared" si="147"/>
        <v>0</v>
      </c>
      <c r="AO258" s="641"/>
      <c r="AP258" s="1836"/>
      <c r="AQ258" s="1816"/>
      <c r="AR258" s="641"/>
      <c r="AS258" s="641"/>
      <c r="AT258" s="641"/>
      <c r="AU258" s="641"/>
      <c r="AV258" s="641">
        <f t="shared" si="148"/>
        <v>0</v>
      </c>
      <c r="AW258" s="1828">
        <f t="shared" si="215"/>
        <v>0</v>
      </c>
      <c r="AX258" s="1828"/>
      <c r="AY258" s="1828"/>
      <c r="AZ258" s="1201">
        <f t="shared" si="216"/>
        <v>0</v>
      </c>
      <c r="BA258" s="1201"/>
      <c r="BB258" s="1201">
        <f t="shared" si="222"/>
        <v>0</v>
      </c>
      <c r="BC258" s="1201"/>
      <c r="BD258" s="1201">
        <f t="shared" si="217"/>
        <v>0</v>
      </c>
      <c r="BE258" s="1201">
        <f t="shared" si="218"/>
        <v>0</v>
      </c>
      <c r="BF258" s="1201">
        <f t="shared" si="219"/>
        <v>0</v>
      </c>
      <c r="BG258" s="1201">
        <f t="shared" si="220"/>
        <v>0</v>
      </c>
      <c r="BH258" s="1201">
        <f t="shared" si="144"/>
        <v>0</v>
      </c>
      <c r="BI258" s="1796"/>
      <c r="BJ258" s="1796"/>
      <c r="BK258" s="1796"/>
      <c r="BL258" s="1796"/>
      <c r="BM258" s="1796"/>
      <c r="BN258" s="1796"/>
      <c r="BO258" s="1796"/>
      <c r="BP258" s="1796"/>
      <c r="BQ258" s="1903"/>
      <c r="BR258" s="1903"/>
      <c r="BS258" s="1903"/>
      <c r="BT258" s="1903"/>
      <c r="BU258" s="1903"/>
      <c r="BV258" s="1903"/>
      <c r="BW258" s="1903"/>
      <c r="BX258" s="1886">
        <f t="shared" si="149"/>
        <v>0</v>
      </c>
      <c r="BY258" s="641"/>
      <c r="BZ258" s="637"/>
    </row>
    <row r="259" spans="1:78" ht="15" hidden="1" customHeight="1">
      <c r="A259" s="2196"/>
      <c r="B259" s="1877"/>
      <c r="C259" s="592"/>
      <c r="D259" s="515">
        <v>0</v>
      </c>
      <c r="E259" s="415">
        <v>0</v>
      </c>
      <c r="F259" s="415">
        <v>0</v>
      </c>
      <c r="G259" s="426">
        <v>0</v>
      </c>
      <c r="H259" s="426">
        <v>0</v>
      </c>
      <c r="I259" s="426">
        <v>0</v>
      </c>
      <c r="J259" s="426">
        <v>0</v>
      </c>
      <c r="K259" s="426">
        <f t="shared" si="145"/>
        <v>0</v>
      </c>
      <c r="L259" s="516"/>
      <c r="M259" s="418"/>
      <c r="N259" s="418"/>
      <c r="O259" s="427"/>
      <c r="P259" s="427"/>
      <c r="Q259" s="427"/>
      <c r="R259" s="427"/>
      <c r="S259" s="427">
        <f t="shared" si="146"/>
        <v>0</v>
      </c>
      <c r="T259" s="1810">
        <f t="shared" si="209"/>
        <v>0</v>
      </c>
      <c r="U259" s="1810"/>
      <c r="V259" s="1826">
        <f t="shared" si="210"/>
        <v>0</v>
      </c>
      <c r="W259" s="1810">
        <f t="shared" si="221"/>
        <v>0</v>
      </c>
      <c r="X259" s="1810"/>
      <c r="Y259" s="1814">
        <f t="shared" si="211"/>
        <v>0</v>
      </c>
      <c r="Z259" s="1813">
        <f t="shared" si="212"/>
        <v>0</v>
      </c>
      <c r="AA259" s="1814">
        <f t="shared" si="213"/>
        <v>0</v>
      </c>
      <c r="AB259" s="1814">
        <f t="shared" si="214"/>
        <v>0</v>
      </c>
      <c r="AC259" s="1814"/>
      <c r="AD259" s="1814">
        <f t="shared" si="143"/>
        <v>0</v>
      </c>
      <c r="AE259" s="1827"/>
      <c r="AF259" s="1827"/>
      <c r="AG259" s="1820">
        <v>0</v>
      </c>
      <c r="AH259" s="1835">
        <v>0</v>
      </c>
      <c r="AI259" s="1835">
        <v>0</v>
      </c>
      <c r="AJ259" s="1818">
        <v>0</v>
      </c>
      <c r="AK259" s="1818">
        <v>0</v>
      </c>
      <c r="AL259" s="1818">
        <v>0</v>
      </c>
      <c r="AM259" s="1818">
        <v>0</v>
      </c>
      <c r="AN259" s="1818">
        <f t="shared" si="147"/>
        <v>0</v>
      </c>
      <c r="AO259" s="1820"/>
      <c r="AP259" s="1835"/>
      <c r="AQ259" s="1835"/>
      <c r="AR259" s="1818"/>
      <c r="AS259" s="1818"/>
      <c r="AT259" s="1818"/>
      <c r="AU259" s="1818"/>
      <c r="AV259" s="1818">
        <f t="shared" si="148"/>
        <v>0</v>
      </c>
      <c r="AW259" s="1828">
        <f t="shared" si="215"/>
        <v>0</v>
      </c>
      <c r="AX259" s="1828"/>
      <c r="AY259" s="1828"/>
      <c r="AZ259" s="1201">
        <f t="shared" si="216"/>
        <v>0</v>
      </c>
      <c r="BA259" s="1201"/>
      <c r="BB259" s="1201">
        <f t="shared" si="222"/>
        <v>0</v>
      </c>
      <c r="BC259" s="1201"/>
      <c r="BD259" s="1201">
        <f t="shared" si="217"/>
        <v>0</v>
      </c>
      <c r="BE259" s="1201">
        <f t="shared" si="218"/>
        <v>0</v>
      </c>
      <c r="BF259" s="1201">
        <f t="shared" si="219"/>
        <v>0</v>
      </c>
      <c r="BG259" s="1201">
        <f t="shared" si="220"/>
        <v>0</v>
      </c>
      <c r="BH259" s="1201">
        <f t="shared" si="144"/>
        <v>0</v>
      </c>
      <c r="BI259" s="1796"/>
      <c r="BJ259" s="1796"/>
      <c r="BK259" s="1796"/>
      <c r="BL259" s="1796"/>
      <c r="BM259" s="1796"/>
      <c r="BN259" s="1796"/>
      <c r="BO259" s="1796"/>
      <c r="BP259" s="1796"/>
      <c r="BQ259" s="1903"/>
      <c r="BR259" s="1903"/>
      <c r="BS259" s="1903"/>
      <c r="BT259" s="1903"/>
      <c r="BU259" s="1903"/>
      <c r="BV259" s="1903"/>
      <c r="BW259" s="1903"/>
      <c r="BX259" s="1886">
        <f t="shared" si="149"/>
        <v>0</v>
      </c>
      <c r="BY259" s="641"/>
      <c r="BZ259" s="637"/>
    </row>
    <row r="260" spans="1:78" ht="15" hidden="1" customHeight="1">
      <c r="A260" s="2196"/>
      <c r="B260" s="1874"/>
      <c r="C260" s="357"/>
      <c r="D260" s="415">
        <v>0</v>
      </c>
      <c r="E260" s="426">
        <v>0</v>
      </c>
      <c r="F260" s="515">
        <v>0</v>
      </c>
      <c r="G260" s="426">
        <v>0</v>
      </c>
      <c r="H260" s="426">
        <v>0</v>
      </c>
      <c r="I260" s="426">
        <v>0</v>
      </c>
      <c r="J260" s="426">
        <v>0</v>
      </c>
      <c r="K260" s="426">
        <f t="shared" si="145"/>
        <v>0</v>
      </c>
      <c r="L260" s="418"/>
      <c r="M260" s="427"/>
      <c r="N260" s="516"/>
      <c r="O260" s="427"/>
      <c r="P260" s="427"/>
      <c r="Q260" s="427"/>
      <c r="R260" s="427"/>
      <c r="S260" s="427">
        <f t="shared" si="146"/>
        <v>0</v>
      </c>
      <c r="T260" s="1810">
        <f t="shared" si="209"/>
        <v>0</v>
      </c>
      <c r="U260" s="1810"/>
      <c r="V260" s="1826">
        <f t="shared" si="210"/>
        <v>0</v>
      </c>
      <c r="W260" s="1810">
        <f t="shared" si="221"/>
        <v>0</v>
      </c>
      <c r="X260" s="1810"/>
      <c r="Y260" s="1814">
        <f t="shared" si="211"/>
        <v>0</v>
      </c>
      <c r="Z260" s="1813">
        <f t="shared" si="212"/>
        <v>0</v>
      </c>
      <c r="AA260" s="1814">
        <f t="shared" si="213"/>
        <v>0</v>
      </c>
      <c r="AB260" s="1814">
        <f t="shared" si="214"/>
        <v>0</v>
      </c>
      <c r="AC260" s="1814"/>
      <c r="AD260" s="1814">
        <f t="shared" si="143"/>
        <v>0</v>
      </c>
      <c r="AE260" s="1827"/>
      <c r="AF260" s="1827"/>
      <c r="AG260" s="1835">
        <v>0</v>
      </c>
      <c r="AH260" s="1818">
        <v>0</v>
      </c>
      <c r="AI260" s="1820">
        <v>0</v>
      </c>
      <c r="AJ260" s="1818">
        <v>0</v>
      </c>
      <c r="AK260" s="1818">
        <v>0</v>
      </c>
      <c r="AL260" s="1818">
        <v>0</v>
      </c>
      <c r="AM260" s="1818">
        <v>0</v>
      </c>
      <c r="AN260" s="1818">
        <f t="shared" si="147"/>
        <v>0</v>
      </c>
      <c r="AO260" s="1835"/>
      <c r="AP260" s="1818"/>
      <c r="AQ260" s="1820"/>
      <c r="AR260" s="1818"/>
      <c r="AS260" s="1818"/>
      <c r="AT260" s="1818"/>
      <c r="AU260" s="1818"/>
      <c r="AV260" s="1818">
        <f t="shared" si="148"/>
        <v>0</v>
      </c>
      <c r="AW260" s="1828">
        <f t="shared" si="215"/>
        <v>0</v>
      </c>
      <c r="AX260" s="1828"/>
      <c r="AY260" s="1828"/>
      <c r="AZ260" s="1201">
        <f t="shared" si="216"/>
        <v>0</v>
      </c>
      <c r="BA260" s="1201"/>
      <c r="BB260" s="1201">
        <f t="shared" si="222"/>
        <v>0</v>
      </c>
      <c r="BC260" s="1201"/>
      <c r="BD260" s="1201">
        <f t="shared" si="217"/>
        <v>0</v>
      </c>
      <c r="BE260" s="1201">
        <f t="shared" si="218"/>
        <v>0</v>
      </c>
      <c r="BF260" s="1201">
        <f t="shared" si="219"/>
        <v>0</v>
      </c>
      <c r="BG260" s="1201">
        <f t="shared" si="220"/>
        <v>0</v>
      </c>
      <c r="BH260" s="1201">
        <f t="shared" si="144"/>
        <v>0</v>
      </c>
      <c r="BI260" s="1796"/>
      <c r="BJ260" s="1796"/>
      <c r="BK260" s="1796"/>
      <c r="BL260" s="1796"/>
      <c r="BM260" s="1796"/>
      <c r="BN260" s="1796"/>
      <c r="BO260" s="1796"/>
      <c r="BP260" s="1796"/>
      <c r="BQ260" s="1903"/>
      <c r="BR260" s="1903"/>
      <c r="BS260" s="1903"/>
      <c r="BT260" s="1903"/>
      <c r="BU260" s="1903"/>
      <c r="BV260" s="1903"/>
      <c r="BW260" s="1903"/>
      <c r="BX260" s="1886">
        <f t="shared" si="149"/>
        <v>0</v>
      </c>
      <c r="BY260" s="641"/>
      <c r="BZ260" s="637"/>
    </row>
    <row r="261" spans="1:78" ht="15" hidden="1" customHeight="1">
      <c r="A261" s="2196"/>
      <c r="B261" s="2167"/>
      <c r="C261" s="373"/>
      <c r="D261" s="441">
        <v>0</v>
      </c>
      <c r="E261" s="476">
        <v>0</v>
      </c>
      <c r="F261" s="523">
        <v>0</v>
      </c>
      <c r="G261" s="476">
        <v>0</v>
      </c>
      <c r="H261" s="476">
        <v>0</v>
      </c>
      <c r="I261" s="476">
        <v>0</v>
      </c>
      <c r="J261" s="599">
        <v>0</v>
      </c>
      <c r="K261" s="599">
        <f t="shared" si="145"/>
        <v>0</v>
      </c>
      <c r="L261" s="443"/>
      <c r="M261" s="478"/>
      <c r="N261" s="542"/>
      <c r="O261" s="478"/>
      <c r="P261" s="478"/>
      <c r="Q261" s="478"/>
      <c r="R261" s="600"/>
      <c r="S261" s="601">
        <f t="shared" si="146"/>
        <v>0</v>
      </c>
      <c r="T261" s="1810">
        <f t="shared" si="209"/>
        <v>0</v>
      </c>
      <c r="U261" s="1810"/>
      <c r="V261" s="1826">
        <f t="shared" si="210"/>
        <v>0</v>
      </c>
      <c r="W261" s="1810">
        <f t="shared" si="221"/>
        <v>0</v>
      </c>
      <c r="X261" s="1810"/>
      <c r="Y261" s="1814">
        <f t="shared" si="211"/>
        <v>0</v>
      </c>
      <c r="Z261" s="1813">
        <f t="shared" si="212"/>
        <v>0</v>
      </c>
      <c r="AA261" s="1814">
        <f t="shared" si="213"/>
        <v>0</v>
      </c>
      <c r="AB261" s="1814">
        <f t="shared" si="214"/>
        <v>0</v>
      </c>
      <c r="AC261" s="1814"/>
      <c r="AD261" s="1814">
        <f t="shared" si="143"/>
        <v>0</v>
      </c>
      <c r="AE261" s="1827"/>
      <c r="AF261" s="1827"/>
      <c r="AG261" s="1835">
        <v>0</v>
      </c>
      <c r="AH261" s="1818">
        <v>0</v>
      </c>
      <c r="AI261" s="1820">
        <v>0</v>
      </c>
      <c r="AJ261" s="1818">
        <v>0</v>
      </c>
      <c r="AK261" s="1818">
        <v>0</v>
      </c>
      <c r="AL261" s="1818">
        <v>0</v>
      </c>
      <c r="AM261" s="1839">
        <v>0</v>
      </c>
      <c r="AN261" s="1839">
        <f t="shared" si="147"/>
        <v>0</v>
      </c>
      <c r="AO261" s="1835"/>
      <c r="AP261" s="1818"/>
      <c r="AQ261" s="1820"/>
      <c r="AR261" s="1818"/>
      <c r="AS261" s="1818"/>
      <c r="AT261" s="1818"/>
      <c r="AU261" s="1839"/>
      <c r="AV261" s="1839">
        <f t="shared" si="148"/>
        <v>0</v>
      </c>
      <c r="AW261" s="1828">
        <f t="shared" si="215"/>
        <v>0</v>
      </c>
      <c r="AX261" s="1828"/>
      <c r="AY261" s="1828"/>
      <c r="AZ261" s="1201">
        <f t="shared" si="216"/>
        <v>0</v>
      </c>
      <c r="BA261" s="1201"/>
      <c r="BB261" s="1201">
        <f t="shared" si="222"/>
        <v>0</v>
      </c>
      <c r="BC261" s="1201"/>
      <c r="BD261" s="1201">
        <f t="shared" si="217"/>
        <v>0</v>
      </c>
      <c r="BE261" s="1201">
        <f t="shared" si="218"/>
        <v>0</v>
      </c>
      <c r="BF261" s="1201">
        <f t="shared" si="219"/>
        <v>0</v>
      </c>
      <c r="BG261" s="1201">
        <f t="shared" si="220"/>
        <v>0</v>
      </c>
      <c r="BH261" s="1201">
        <f t="shared" si="144"/>
        <v>0</v>
      </c>
      <c r="BI261" s="1796"/>
      <c r="BJ261" s="1796"/>
      <c r="BK261" s="1796"/>
      <c r="BL261" s="1796"/>
      <c r="BM261" s="1796"/>
      <c r="BN261" s="1796"/>
      <c r="BO261" s="1796"/>
      <c r="BP261" s="1796"/>
      <c r="BQ261" s="1903"/>
      <c r="BR261" s="1903"/>
      <c r="BS261" s="1903"/>
      <c r="BT261" s="1903"/>
      <c r="BU261" s="1903"/>
      <c r="BV261" s="1903"/>
      <c r="BW261" s="1903"/>
      <c r="BX261" s="1886">
        <f t="shared" si="149"/>
        <v>0</v>
      </c>
      <c r="BY261" s="641"/>
      <c r="BZ261" s="637"/>
    </row>
    <row r="262" spans="1:78" ht="18" hidden="1" customHeight="1">
      <c r="A262" s="746"/>
      <c r="B262" s="1006" t="s">
        <v>581</v>
      </c>
      <c r="C262" s="340" t="s">
        <v>585</v>
      </c>
      <c r="D262" s="744">
        <v>0</v>
      </c>
      <c r="E262" s="744">
        <v>0</v>
      </c>
      <c r="F262" s="744">
        <v>0</v>
      </c>
      <c r="G262" s="744">
        <v>0</v>
      </c>
      <c r="H262" s="744">
        <v>0</v>
      </c>
      <c r="I262" s="744">
        <v>0</v>
      </c>
      <c r="J262" s="744">
        <v>0</v>
      </c>
      <c r="K262" s="744">
        <f t="shared" si="145"/>
        <v>0</v>
      </c>
      <c r="L262" s="744">
        <f t="shared" ref="L262:R262" si="223">SUM(L263:L272)</f>
        <v>0</v>
      </c>
      <c r="M262" s="744">
        <f t="shared" si="223"/>
        <v>0</v>
      </c>
      <c r="N262" s="744">
        <f t="shared" si="223"/>
        <v>0</v>
      </c>
      <c r="O262" s="744">
        <f t="shared" si="223"/>
        <v>0</v>
      </c>
      <c r="P262" s="744">
        <f t="shared" si="223"/>
        <v>0</v>
      </c>
      <c r="Q262" s="744">
        <f t="shared" si="223"/>
        <v>0</v>
      </c>
      <c r="R262" s="744">
        <f t="shared" si="223"/>
        <v>0</v>
      </c>
      <c r="S262" s="744">
        <f t="shared" si="146"/>
        <v>0</v>
      </c>
      <c r="T262" s="744">
        <f t="shared" ref="T262:AB262" si="224">SUM(T263:T272)</f>
        <v>0</v>
      </c>
      <c r="U262" s="744"/>
      <c r="V262" s="744">
        <f t="shared" si="224"/>
        <v>0</v>
      </c>
      <c r="W262" s="744">
        <f t="shared" si="224"/>
        <v>1289.0999999999999</v>
      </c>
      <c r="X262" s="744"/>
      <c r="Y262" s="744">
        <f t="shared" si="224"/>
        <v>0</v>
      </c>
      <c r="Z262" s="744">
        <f t="shared" si="224"/>
        <v>0</v>
      </c>
      <c r="AA262" s="744">
        <f t="shared" si="224"/>
        <v>0</v>
      </c>
      <c r="AB262" s="744">
        <f t="shared" si="224"/>
        <v>0</v>
      </c>
      <c r="AC262" s="744"/>
      <c r="AD262" s="744">
        <f t="shared" si="143"/>
        <v>1289.0999999999999</v>
      </c>
      <c r="AE262" s="746"/>
      <c r="AF262" s="746"/>
      <c r="AG262" s="744">
        <v>0</v>
      </c>
      <c r="AH262" s="744">
        <v>0</v>
      </c>
      <c r="AI262" s="744">
        <v>0</v>
      </c>
      <c r="AJ262" s="744">
        <v>0</v>
      </c>
      <c r="AK262" s="744">
        <v>0</v>
      </c>
      <c r="AL262" s="744">
        <v>0</v>
      </c>
      <c r="AM262" s="744">
        <v>0</v>
      </c>
      <c r="AN262" s="744">
        <f t="shared" si="147"/>
        <v>0</v>
      </c>
      <c r="AO262" s="744">
        <f t="shared" ref="AO262:AU262" si="225">SUM(AO263:AO272)</f>
        <v>0</v>
      </c>
      <c r="AP262" s="744">
        <f t="shared" si="225"/>
        <v>0</v>
      </c>
      <c r="AQ262" s="744">
        <f t="shared" si="225"/>
        <v>0</v>
      </c>
      <c r="AR262" s="744">
        <f t="shared" si="225"/>
        <v>0</v>
      </c>
      <c r="AS262" s="744">
        <f t="shared" si="225"/>
        <v>0</v>
      </c>
      <c r="AT262" s="744">
        <f t="shared" si="225"/>
        <v>0</v>
      </c>
      <c r="AU262" s="744">
        <f t="shared" si="225"/>
        <v>0</v>
      </c>
      <c r="AV262" s="744">
        <f t="shared" si="148"/>
        <v>0</v>
      </c>
      <c r="AW262" s="744">
        <f t="shared" ref="AW262:BG262" si="226">SUM(AW263:AW272)</f>
        <v>0</v>
      </c>
      <c r="AX262" s="744"/>
      <c r="AY262" s="744"/>
      <c r="AZ262" s="744">
        <f t="shared" si="226"/>
        <v>0</v>
      </c>
      <c r="BA262" s="744"/>
      <c r="BB262" s="744">
        <f t="shared" si="226"/>
        <v>0</v>
      </c>
      <c r="BC262" s="744"/>
      <c r="BD262" s="744">
        <f t="shared" si="226"/>
        <v>0</v>
      </c>
      <c r="BE262" s="744">
        <f t="shared" si="226"/>
        <v>0</v>
      </c>
      <c r="BF262" s="744">
        <f t="shared" si="226"/>
        <v>0</v>
      </c>
      <c r="BG262" s="744">
        <f t="shared" si="226"/>
        <v>0</v>
      </c>
      <c r="BH262" s="744">
        <f t="shared" si="144"/>
        <v>0</v>
      </c>
      <c r="BI262" s="744"/>
      <c r="BJ262" s="744"/>
      <c r="BK262" s="744"/>
      <c r="BL262" s="744"/>
      <c r="BM262" s="744"/>
      <c r="BN262" s="744"/>
      <c r="BO262" s="744"/>
      <c r="BP262" s="744"/>
      <c r="BQ262" s="744"/>
      <c r="BR262" s="744"/>
      <c r="BS262" s="744"/>
      <c r="BT262" s="744"/>
      <c r="BU262" s="744"/>
      <c r="BV262" s="744"/>
      <c r="BW262" s="744"/>
      <c r="BX262" s="744">
        <f t="shared" si="149"/>
        <v>0</v>
      </c>
      <c r="BY262" s="745"/>
      <c r="BZ262" s="637"/>
    </row>
    <row r="263" spans="1:78" ht="36" hidden="1">
      <c r="A263" s="2204"/>
      <c r="B263" s="1875" t="s">
        <v>1022</v>
      </c>
      <c r="C263" s="347" t="s">
        <v>360</v>
      </c>
      <c r="D263" s="458">
        <v>0</v>
      </c>
      <c r="E263" s="350">
        <v>0</v>
      </c>
      <c r="F263" s="350">
        <v>0</v>
      </c>
      <c r="G263" s="350">
        <v>0</v>
      </c>
      <c r="H263" s="458">
        <v>0</v>
      </c>
      <c r="I263" s="458">
        <v>0</v>
      </c>
      <c r="J263" s="458">
        <v>0</v>
      </c>
      <c r="K263" s="458">
        <f t="shared" si="145"/>
        <v>0</v>
      </c>
      <c r="L263" s="459"/>
      <c r="M263" s="409"/>
      <c r="N263" s="409"/>
      <c r="O263" s="409"/>
      <c r="P263" s="459"/>
      <c r="Q263" s="459"/>
      <c r="R263" s="409"/>
      <c r="S263" s="451">
        <f t="shared" si="146"/>
        <v>0</v>
      </c>
      <c r="T263" s="1810">
        <f t="shared" ref="T263:T272" si="227">D263+L263</f>
        <v>0</v>
      </c>
      <c r="U263" s="1810"/>
      <c r="V263" s="1826">
        <f t="shared" ref="V263:V272" si="228">E263+M263</f>
        <v>0</v>
      </c>
      <c r="W263" s="1812">
        <v>1289.0999999999999</v>
      </c>
      <c r="X263" s="1810"/>
      <c r="Y263" s="1814">
        <f t="shared" ref="Y263:Y272" si="229">G263+O263</f>
        <v>0</v>
      </c>
      <c r="Z263" s="1813">
        <f t="shared" ref="Z263:Z272" si="230">H263+P263</f>
        <v>0</v>
      </c>
      <c r="AA263" s="1814">
        <f t="shared" ref="AA263:AA272" si="231">I263+Q263</f>
        <v>0</v>
      </c>
      <c r="AB263" s="1814">
        <f t="shared" ref="AB263:AB272" si="232">J263+R263</f>
        <v>0</v>
      </c>
      <c r="AC263" s="1814"/>
      <c r="AD263" s="1814">
        <f t="shared" si="143"/>
        <v>1289.0999999999999</v>
      </c>
      <c r="AE263" s="1827"/>
      <c r="AF263" s="1827"/>
      <c r="AG263" s="342">
        <v>0</v>
      </c>
      <c r="AH263" s="342">
        <v>0</v>
      </c>
      <c r="AI263" s="342">
        <v>0</v>
      </c>
      <c r="AJ263" s="342">
        <v>0</v>
      </c>
      <c r="AK263" s="342">
        <v>0</v>
      </c>
      <c r="AL263" s="342">
        <v>0</v>
      </c>
      <c r="AM263" s="342">
        <v>0</v>
      </c>
      <c r="AN263" s="342">
        <f t="shared" si="147"/>
        <v>0</v>
      </c>
      <c r="AO263" s="342"/>
      <c r="AP263" s="342"/>
      <c r="AQ263" s="342"/>
      <c r="AR263" s="342"/>
      <c r="AS263" s="342"/>
      <c r="AT263" s="342"/>
      <c r="AU263" s="342"/>
      <c r="AV263" s="342">
        <f t="shared" si="148"/>
        <v>0</v>
      </c>
      <c r="AW263" s="1828">
        <f>AG263+AO263</f>
        <v>0</v>
      </c>
      <c r="AX263" s="1828"/>
      <c r="AY263" s="1828"/>
      <c r="AZ263" s="1201">
        <f>AH263+AP263</f>
        <v>0</v>
      </c>
      <c r="BA263" s="1201"/>
      <c r="BB263" s="1201">
        <f>AI263+AQ263</f>
        <v>0</v>
      </c>
      <c r="BC263" s="1201"/>
      <c r="BD263" s="1201">
        <f>AJ263+AR263</f>
        <v>0</v>
      </c>
      <c r="BE263" s="1201">
        <f>AK263+AS263</f>
        <v>0</v>
      </c>
      <c r="BF263" s="1201">
        <f>AL263+AT263</f>
        <v>0</v>
      </c>
      <c r="BG263" s="1201">
        <f>AM263+AU263</f>
        <v>0</v>
      </c>
      <c r="BH263" s="1201">
        <f t="shared" si="144"/>
        <v>0</v>
      </c>
      <c r="BI263" s="1796"/>
      <c r="BJ263" s="1796"/>
      <c r="BK263" s="1796"/>
      <c r="BL263" s="1796"/>
      <c r="BM263" s="1796"/>
      <c r="BN263" s="1796"/>
      <c r="BO263" s="1796"/>
      <c r="BP263" s="1796"/>
      <c r="BQ263" s="1903"/>
      <c r="BR263" s="1903"/>
      <c r="BS263" s="1903"/>
      <c r="BT263" s="1903"/>
      <c r="BU263" s="1903"/>
      <c r="BV263" s="1903"/>
      <c r="BW263" s="1903"/>
      <c r="BX263" s="1886">
        <f t="shared" si="149"/>
        <v>0</v>
      </c>
      <c r="BY263" s="751" t="s">
        <v>894</v>
      </c>
      <c r="BZ263" s="637"/>
    </row>
    <row r="264" spans="1:78" ht="14.25" hidden="1" customHeight="1">
      <c r="A264" s="2196"/>
      <c r="B264" s="2175"/>
      <c r="C264" s="555"/>
      <c r="D264" s="391">
        <v>0</v>
      </c>
      <c r="E264" s="391">
        <v>0</v>
      </c>
      <c r="F264" s="391">
        <v>0</v>
      </c>
      <c r="G264" s="391">
        <v>0</v>
      </c>
      <c r="H264" s="391">
        <v>0</v>
      </c>
      <c r="I264" s="391">
        <v>0</v>
      </c>
      <c r="J264" s="391">
        <v>0</v>
      </c>
      <c r="K264" s="391">
        <f t="shared" si="145"/>
        <v>0</v>
      </c>
      <c r="L264" s="461"/>
      <c r="M264" s="461"/>
      <c r="N264" s="461"/>
      <c r="O264" s="461"/>
      <c r="P264" s="461"/>
      <c r="Q264" s="461"/>
      <c r="R264" s="461"/>
      <c r="S264" s="461">
        <f t="shared" si="146"/>
        <v>0</v>
      </c>
      <c r="T264" s="1810">
        <f t="shared" si="227"/>
        <v>0</v>
      </c>
      <c r="U264" s="1810"/>
      <c r="V264" s="1826">
        <f t="shared" si="228"/>
        <v>0</v>
      </c>
      <c r="W264" s="1810">
        <f t="shared" ref="W264:W272" si="233">F264+N264</f>
        <v>0</v>
      </c>
      <c r="X264" s="1810"/>
      <c r="Y264" s="1814">
        <f t="shared" si="229"/>
        <v>0</v>
      </c>
      <c r="Z264" s="1813">
        <f t="shared" si="230"/>
        <v>0</v>
      </c>
      <c r="AA264" s="1814">
        <f t="shared" si="231"/>
        <v>0</v>
      </c>
      <c r="AB264" s="1814">
        <f t="shared" si="232"/>
        <v>0</v>
      </c>
      <c r="AC264" s="1814"/>
      <c r="AD264" s="1814">
        <f t="shared" si="143"/>
        <v>0</v>
      </c>
      <c r="AE264" s="1827"/>
      <c r="AF264" s="1827"/>
      <c r="AG264" s="342"/>
      <c r="AH264" s="342"/>
      <c r="AI264" s="342"/>
      <c r="AJ264" s="342"/>
      <c r="AK264" s="342"/>
      <c r="AL264" s="342"/>
      <c r="AM264" s="342"/>
      <c r="AN264" s="342">
        <f t="shared" si="147"/>
        <v>0</v>
      </c>
      <c r="AO264" s="342"/>
      <c r="AP264" s="342"/>
      <c r="AQ264" s="342"/>
      <c r="AR264" s="342"/>
      <c r="AS264" s="342"/>
      <c r="AT264" s="342"/>
      <c r="AU264" s="342"/>
      <c r="AV264" s="342">
        <f t="shared" si="148"/>
        <v>0</v>
      </c>
      <c r="AW264" s="834"/>
      <c r="AX264" s="834"/>
      <c r="AY264" s="834"/>
      <c r="AZ264" s="834"/>
      <c r="BA264" s="834"/>
      <c r="BB264" s="834"/>
      <c r="BC264" s="834"/>
      <c r="BD264" s="834"/>
      <c r="BE264" s="834"/>
      <c r="BF264" s="834"/>
      <c r="BG264" s="834"/>
      <c r="BH264" s="834">
        <f t="shared" si="144"/>
        <v>0</v>
      </c>
      <c r="BI264" s="1792"/>
      <c r="BJ264" s="1792"/>
      <c r="BK264" s="1792"/>
      <c r="BL264" s="1792"/>
      <c r="BM264" s="1792"/>
      <c r="BN264" s="1792"/>
      <c r="BO264" s="1792"/>
      <c r="BP264" s="1792"/>
      <c r="BQ264" s="1886"/>
      <c r="BR264" s="1886"/>
      <c r="BS264" s="1886"/>
      <c r="BT264" s="1886"/>
      <c r="BU264" s="1886"/>
      <c r="BV264" s="1886"/>
      <c r="BW264" s="1886"/>
      <c r="BX264" s="1886">
        <f t="shared" si="149"/>
        <v>0</v>
      </c>
      <c r="BY264" s="641"/>
      <c r="BZ264" s="637"/>
    </row>
    <row r="265" spans="1:78" ht="14.25" hidden="1" customHeight="1">
      <c r="A265" s="2196"/>
      <c r="B265" s="2175"/>
      <c r="C265" s="555"/>
      <c r="D265" s="391">
        <v>0</v>
      </c>
      <c r="E265" s="391">
        <v>0</v>
      </c>
      <c r="F265" s="391">
        <v>0</v>
      </c>
      <c r="G265" s="391">
        <v>0</v>
      </c>
      <c r="H265" s="391">
        <v>0</v>
      </c>
      <c r="I265" s="391">
        <v>0</v>
      </c>
      <c r="J265" s="391">
        <v>0</v>
      </c>
      <c r="K265" s="391">
        <f t="shared" si="145"/>
        <v>0</v>
      </c>
      <c r="L265" s="461"/>
      <c r="M265" s="461"/>
      <c r="N265" s="461"/>
      <c r="O265" s="461"/>
      <c r="P265" s="461"/>
      <c r="Q265" s="461"/>
      <c r="R265" s="461"/>
      <c r="S265" s="461">
        <f t="shared" si="146"/>
        <v>0</v>
      </c>
      <c r="T265" s="1810">
        <f t="shared" si="227"/>
        <v>0</v>
      </c>
      <c r="U265" s="1810"/>
      <c r="V265" s="1826">
        <f t="shared" si="228"/>
        <v>0</v>
      </c>
      <c r="W265" s="1810">
        <f t="shared" si="233"/>
        <v>0</v>
      </c>
      <c r="X265" s="1810"/>
      <c r="Y265" s="1814">
        <f t="shared" si="229"/>
        <v>0</v>
      </c>
      <c r="Z265" s="1813">
        <f t="shared" si="230"/>
        <v>0</v>
      </c>
      <c r="AA265" s="1814">
        <f t="shared" si="231"/>
        <v>0</v>
      </c>
      <c r="AB265" s="1814">
        <f t="shared" si="232"/>
        <v>0</v>
      </c>
      <c r="AC265" s="1814"/>
      <c r="AD265" s="1814">
        <f t="shared" ref="AD265:AD328" si="234">SUM(W265:AB265)</f>
        <v>0</v>
      </c>
      <c r="AE265" s="1827"/>
      <c r="AF265" s="1827"/>
      <c r="AG265" s="342"/>
      <c r="AH265" s="342"/>
      <c r="AI265" s="342"/>
      <c r="AJ265" s="342"/>
      <c r="AK265" s="342"/>
      <c r="AL265" s="342"/>
      <c r="AM265" s="342"/>
      <c r="AN265" s="342">
        <f t="shared" si="147"/>
        <v>0</v>
      </c>
      <c r="AO265" s="342"/>
      <c r="AP265" s="342"/>
      <c r="AQ265" s="342"/>
      <c r="AR265" s="342"/>
      <c r="AS265" s="342"/>
      <c r="AT265" s="342"/>
      <c r="AU265" s="342"/>
      <c r="AV265" s="342">
        <f t="shared" si="148"/>
        <v>0</v>
      </c>
      <c r="AW265" s="834"/>
      <c r="AX265" s="834"/>
      <c r="AY265" s="834"/>
      <c r="AZ265" s="834"/>
      <c r="BA265" s="834"/>
      <c r="BB265" s="834"/>
      <c r="BC265" s="834"/>
      <c r="BD265" s="834"/>
      <c r="BE265" s="834"/>
      <c r="BF265" s="834"/>
      <c r="BG265" s="834"/>
      <c r="BH265" s="834">
        <f t="shared" ref="BH265:BH328" si="235">SUM(BB265:BG265)</f>
        <v>0</v>
      </c>
      <c r="BI265" s="1792"/>
      <c r="BJ265" s="1792"/>
      <c r="BK265" s="1792"/>
      <c r="BL265" s="1792"/>
      <c r="BM265" s="1792"/>
      <c r="BN265" s="1792"/>
      <c r="BO265" s="1792"/>
      <c r="BP265" s="1792"/>
      <c r="BQ265" s="1886"/>
      <c r="BR265" s="1886"/>
      <c r="BS265" s="1886"/>
      <c r="BT265" s="1886"/>
      <c r="BU265" s="1886"/>
      <c r="BV265" s="1886"/>
      <c r="BW265" s="1886"/>
      <c r="BX265" s="1886">
        <f t="shared" si="149"/>
        <v>0</v>
      </c>
      <c r="BY265" s="641"/>
      <c r="BZ265" s="637"/>
    </row>
    <row r="266" spans="1:78" ht="14.25" hidden="1" customHeight="1">
      <c r="A266" s="2196"/>
      <c r="B266" s="2175"/>
      <c r="C266" s="555"/>
      <c r="D266" s="391">
        <v>0</v>
      </c>
      <c r="E266" s="391">
        <v>0</v>
      </c>
      <c r="F266" s="391">
        <v>0</v>
      </c>
      <c r="G266" s="391">
        <v>0</v>
      </c>
      <c r="H266" s="391">
        <v>0</v>
      </c>
      <c r="I266" s="391">
        <v>0</v>
      </c>
      <c r="J266" s="391">
        <v>0</v>
      </c>
      <c r="K266" s="391">
        <f t="shared" ref="K266:K329" si="236">SUM(F266:J266)</f>
        <v>0</v>
      </c>
      <c r="L266" s="461"/>
      <c r="M266" s="461"/>
      <c r="N266" s="461"/>
      <c r="O266" s="461"/>
      <c r="P266" s="461"/>
      <c r="Q266" s="461"/>
      <c r="R266" s="461"/>
      <c r="S266" s="461">
        <f t="shared" ref="S266:S329" si="237">SUM(N266:R266)</f>
        <v>0</v>
      </c>
      <c r="T266" s="1810">
        <f t="shared" si="227"/>
        <v>0</v>
      </c>
      <c r="U266" s="1810"/>
      <c r="V266" s="1826">
        <f t="shared" si="228"/>
        <v>0</v>
      </c>
      <c r="W266" s="1810">
        <f t="shared" si="233"/>
        <v>0</v>
      </c>
      <c r="X266" s="1810"/>
      <c r="Y266" s="1814">
        <f t="shared" si="229"/>
        <v>0</v>
      </c>
      <c r="Z266" s="1813">
        <f t="shared" si="230"/>
        <v>0</v>
      </c>
      <c r="AA266" s="1814">
        <f t="shared" si="231"/>
        <v>0</v>
      </c>
      <c r="AB266" s="1814">
        <f t="shared" si="232"/>
        <v>0</v>
      </c>
      <c r="AC266" s="1814"/>
      <c r="AD266" s="1814">
        <f t="shared" si="234"/>
        <v>0</v>
      </c>
      <c r="AE266" s="1827"/>
      <c r="AF266" s="1827"/>
      <c r="AG266" s="342"/>
      <c r="AH266" s="342"/>
      <c r="AI266" s="342"/>
      <c r="AJ266" s="342"/>
      <c r="AK266" s="342"/>
      <c r="AL266" s="342"/>
      <c r="AM266" s="342"/>
      <c r="AN266" s="342">
        <f t="shared" ref="AN266:AN329" si="238">SUM(AI266:AM266)</f>
        <v>0</v>
      </c>
      <c r="AO266" s="342"/>
      <c r="AP266" s="342"/>
      <c r="AQ266" s="342"/>
      <c r="AR266" s="342"/>
      <c r="AS266" s="342"/>
      <c r="AT266" s="342"/>
      <c r="AU266" s="342"/>
      <c r="AV266" s="342">
        <f t="shared" ref="AV266:AV329" si="239">SUM(AQ266:AU266)</f>
        <v>0</v>
      </c>
      <c r="AW266" s="834"/>
      <c r="AX266" s="834"/>
      <c r="AY266" s="834"/>
      <c r="AZ266" s="834"/>
      <c r="BA266" s="834"/>
      <c r="BB266" s="834"/>
      <c r="BC266" s="834"/>
      <c r="BD266" s="834"/>
      <c r="BE266" s="834"/>
      <c r="BF266" s="834"/>
      <c r="BG266" s="834"/>
      <c r="BH266" s="834">
        <f t="shared" si="235"/>
        <v>0</v>
      </c>
      <c r="BI266" s="1792"/>
      <c r="BJ266" s="1792"/>
      <c r="BK266" s="1792"/>
      <c r="BL266" s="1792"/>
      <c r="BM266" s="1792"/>
      <c r="BN266" s="1792"/>
      <c r="BO266" s="1792"/>
      <c r="BP266" s="1792"/>
      <c r="BQ266" s="1886"/>
      <c r="BR266" s="1886"/>
      <c r="BS266" s="1886"/>
      <c r="BT266" s="1886"/>
      <c r="BU266" s="1886"/>
      <c r="BV266" s="1886"/>
      <c r="BW266" s="1886"/>
      <c r="BX266" s="1886">
        <f t="shared" ref="BX266:BX329" si="240">BT266+BU266+BV266+BW266</f>
        <v>0</v>
      </c>
      <c r="BY266" s="641"/>
      <c r="BZ266" s="637"/>
    </row>
    <row r="267" spans="1:78" ht="14.25" hidden="1" customHeight="1">
      <c r="A267" s="2196"/>
      <c r="B267" s="2175"/>
      <c r="C267" s="555"/>
      <c r="D267" s="391">
        <v>0</v>
      </c>
      <c r="E267" s="391">
        <v>0</v>
      </c>
      <c r="F267" s="391">
        <v>0</v>
      </c>
      <c r="G267" s="391">
        <v>0</v>
      </c>
      <c r="H267" s="391">
        <v>0</v>
      </c>
      <c r="I267" s="391">
        <v>0</v>
      </c>
      <c r="J267" s="391">
        <v>0</v>
      </c>
      <c r="K267" s="391">
        <f t="shared" si="236"/>
        <v>0</v>
      </c>
      <c r="L267" s="461"/>
      <c r="M267" s="461"/>
      <c r="N267" s="461"/>
      <c r="O267" s="461"/>
      <c r="P267" s="461"/>
      <c r="Q267" s="461"/>
      <c r="R267" s="461"/>
      <c r="S267" s="461">
        <f t="shared" si="237"/>
        <v>0</v>
      </c>
      <c r="T267" s="1810">
        <f t="shared" si="227"/>
        <v>0</v>
      </c>
      <c r="U267" s="1810"/>
      <c r="V267" s="1826">
        <f t="shared" si="228"/>
        <v>0</v>
      </c>
      <c r="W267" s="1810">
        <f t="shared" si="233"/>
        <v>0</v>
      </c>
      <c r="X267" s="1810"/>
      <c r="Y267" s="1814">
        <f t="shared" si="229"/>
        <v>0</v>
      </c>
      <c r="Z267" s="1813">
        <f t="shared" si="230"/>
        <v>0</v>
      </c>
      <c r="AA267" s="1814">
        <f t="shared" si="231"/>
        <v>0</v>
      </c>
      <c r="AB267" s="1814">
        <f t="shared" si="232"/>
        <v>0</v>
      </c>
      <c r="AC267" s="1814"/>
      <c r="AD267" s="1814">
        <f t="shared" si="234"/>
        <v>0</v>
      </c>
      <c r="AE267" s="1827"/>
      <c r="AF267" s="1827"/>
      <c r="AG267" s="342"/>
      <c r="AH267" s="342"/>
      <c r="AI267" s="342"/>
      <c r="AJ267" s="342"/>
      <c r="AK267" s="342"/>
      <c r="AL267" s="342"/>
      <c r="AM267" s="342"/>
      <c r="AN267" s="342">
        <f t="shared" si="238"/>
        <v>0</v>
      </c>
      <c r="AO267" s="342"/>
      <c r="AP267" s="342"/>
      <c r="AQ267" s="342"/>
      <c r="AR267" s="342"/>
      <c r="AS267" s="342"/>
      <c r="AT267" s="342"/>
      <c r="AU267" s="342"/>
      <c r="AV267" s="342">
        <f t="shared" si="239"/>
        <v>0</v>
      </c>
      <c r="AW267" s="834"/>
      <c r="AX267" s="834"/>
      <c r="AY267" s="834"/>
      <c r="AZ267" s="834"/>
      <c r="BA267" s="834"/>
      <c r="BB267" s="834"/>
      <c r="BC267" s="834"/>
      <c r="BD267" s="834"/>
      <c r="BE267" s="834"/>
      <c r="BF267" s="834"/>
      <c r="BG267" s="834"/>
      <c r="BH267" s="834">
        <f t="shared" si="235"/>
        <v>0</v>
      </c>
      <c r="BI267" s="1792"/>
      <c r="BJ267" s="1792"/>
      <c r="BK267" s="1792"/>
      <c r="BL267" s="1792"/>
      <c r="BM267" s="1792"/>
      <c r="BN267" s="1792"/>
      <c r="BO267" s="1792"/>
      <c r="BP267" s="1792"/>
      <c r="BQ267" s="1886"/>
      <c r="BR267" s="1886"/>
      <c r="BS267" s="1886"/>
      <c r="BT267" s="1886"/>
      <c r="BU267" s="1886"/>
      <c r="BV267" s="1886"/>
      <c r="BW267" s="1886"/>
      <c r="BX267" s="1886">
        <f t="shared" si="240"/>
        <v>0</v>
      </c>
      <c r="BY267" s="641"/>
      <c r="BZ267" s="637"/>
    </row>
    <row r="268" spans="1:78" ht="14.25" hidden="1" customHeight="1">
      <c r="A268" s="2196"/>
      <c r="B268" s="2175"/>
      <c r="C268" s="555"/>
      <c r="D268" s="391">
        <v>0</v>
      </c>
      <c r="E268" s="391">
        <v>0</v>
      </c>
      <c r="F268" s="391">
        <v>0</v>
      </c>
      <c r="G268" s="391">
        <v>0</v>
      </c>
      <c r="H268" s="391">
        <v>0</v>
      </c>
      <c r="I268" s="391">
        <v>0</v>
      </c>
      <c r="J268" s="391">
        <v>0</v>
      </c>
      <c r="K268" s="391">
        <f t="shared" si="236"/>
        <v>0</v>
      </c>
      <c r="L268" s="461"/>
      <c r="M268" s="461"/>
      <c r="N268" s="461"/>
      <c r="O268" s="461"/>
      <c r="P268" s="461"/>
      <c r="Q268" s="461"/>
      <c r="R268" s="461"/>
      <c r="S268" s="461">
        <f t="shared" si="237"/>
        <v>0</v>
      </c>
      <c r="T268" s="1810">
        <f t="shared" si="227"/>
        <v>0</v>
      </c>
      <c r="U268" s="1810"/>
      <c r="V268" s="1826">
        <f t="shared" si="228"/>
        <v>0</v>
      </c>
      <c r="W268" s="1810">
        <f t="shared" si="233"/>
        <v>0</v>
      </c>
      <c r="X268" s="1810"/>
      <c r="Y268" s="1814">
        <f t="shared" si="229"/>
        <v>0</v>
      </c>
      <c r="Z268" s="1813">
        <f t="shared" si="230"/>
        <v>0</v>
      </c>
      <c r="AA268" s="1814">
        <f t="shared" si="231"/>
        <v>0</v>
      </c>
      <c r="AB268" s="1814">
        <f t="shared" si="232"/>
        <v>0</v>
      </c>
      <c r="AC268" s="1814"/>
      <c r="AD268" s="1814">
        <f t="shared" si="234"/>
        <v>0</v>
      </c>
      <c r="AE268" s="1827"/>
      <c r="AF268" s="1827"/>
      <c r="AG268" s="342"/>
      <c r="AH268" s="342"/>
      <c r="AI268" s="342"/>
      <c r="AJ268" s="342"/>
      <c r="AK268" s="342"/>
      <c r="AL268" s="342"/>
      <c r="AM268" s="342"/>
      <c r="AN268" s="342">
        <f t="shared" si="238"/>
        <v>0</v>
      </c>
      <c r="AO268" s="342"/>
      <c r="AP268" s="342"/>
      <c r="AQ268" s="342"/>
      <c r="AR268" s="342"/>
      <c r="AS268" s="342"/>
      <c r="AT268" s="342"/>
      <c r="AU268" s="342"/>
      <c r="AV268" s="342">
        <f t="shared" si="239"/>
        <v>0</v>
      </c>
      <c r="AW268" s="834"/>
      <c r="AX268" s="834"/>
      <c r="AY268" s="834"/>
      <c r="AZ268" s="834"/>
      <c r="BA268" s="834"/>
      <c r="BB268" s="834"/>
      <c r="BC268" s="834"/>
      <c r="BD268" s="834"/>
      <c r="BE268" s="834"/>
      <c r="BF268" s="834"/>
      <c r="BG268" s="834"/>
      <c r="BH268" s="834">
        <f t="shared" si="235"/>
        <v>0</v>
      </c>
      <c r="BI268" s="1792"/>
      <c r="BJ268" s="1792"/>
      <c r="BK268" s="1792"/>
      <c r="BL268" s="1792"/>
      <c r="BM268" s="1792"/>
      <c r="BN268" s="1792"/>
      <c r="BO268" s="1792"/>
      <c r="BP268" s="1792"/>
      <c r="BQ268" s="1886"/>
      <c r="BR268" s="1886"/>
      <c r="BS268" s="1886"/>
      <c r="BT268" s="1886"/>
      <c r="BU268" s="1886"/>
      <c r="BV268" s="1886"/>
      <c r="BW268" s="1886"/>
      <c r="BX268" s="1886">
        <f t="shared" si="240"/>
        <v>0</v>
      </c>
      <c r="BY268" s="641"/>
      <c r="BZ268" s="637"/>
    </row>
    <row r="269" spans="1:78" ht="14.25" hidden="1" customHeight="1">
      <c r="A269" s="2196"/>
      <c r="B269" s="2175"/>
      <c r="C269" s="555"/>
      <c r="D269" s="391">
        <v>0</v>
      </c>
      <c r="E269" s="391">
        <v>0</v>
      </c>
      <c r="F269" s="391">
        <v>0</v>
      </c>
      <c r="G269" s="391">
        <v>0</v>
      </c>
      <c r="H269" s="391">
        <v>0</v>
      </c>
      <c r="I269" s="391">
        <v>0</v>
      </c>
      <c r="J269" s="391">
        <v>0</v>
      </c>
      <c r="K269" s="391">
        <f t="shared" si="236"/>
        <v>0</v>
      </c>
      <c r="L269" s="461"/>
      <c r="M269" s="461"/>
      <c r="N269" s="461"/>
      <c r="O269" s="461"/>
      <c r="P269" s="461"/>
      <c r="Q269" s="461"/>
      <c r="R269" s="461"/>
      <c r="S269" s="461">
        <f t="shared" si="237"/>
        <v>0</v>
      </c>
      <c r="T269" s="1810">
        <f t="shared" si="227"/>
        <v>0</v>
      </c>
      <c r="U269" s="1810"/>
      <c r="V269" s="1826">
        <f t="shared" si="228"/>
        <v>0</v>
      </c>
      <c r="W269" s="1810">
        <f t="shared" si="233"/>
        <v>0</v>
      </c>
      <c r="X269" s="1810"/>
      <c r="Y269" s="1814">
        <f t="shared" si="229"/>
        <v>0</v>
      </c>
      <c r="Z269" s="1813">
        <f t="shared" si="230"/>
        <v>0</v>
      </c>
      <c r="AA269" s="1814">
        <f t="shared" si="231"/>
        <v>0</v>
      </c>
      <c r="AB269" s="1814">
        <f t="shared" si="232"/>
        <v>0</v>
      </c>
      <c r="AC269" s="1814"/>
      <c r="AD269" s="1814">
        <f t="shared" si="234"/>
        <v>0</v>
      </c>
      <c r="AE269" s="1827"/>
      <c r="AF269" s="1827"/>
      <c r="AG269" s="342"/>
      <c r="AH269" s="342"/>
      <c r="AI269" s="342"/>
      <c r="AJ269" s="342"/>
      <c r="AK269" s="342"/>
      <c r="AL269" s="342"/>
      <c r="AM269" s="342"/>
      <c r="AN269" s="342">
        <f t="shared" si="238"/>
        <v>0</v>
      </c>
      <c r="AO269" s="342"/>
      <c r="AP269" s="342"/>
      <c r="AQ269" s="342"/>
      <c r="AR269" s="342"/>
      <c r="AS269" s="342"/>
      <c r="AT269" s="342"/>
      <c r="AU269" s="342"/>
      <c r="AV269" s="342">
        <f t="shared" si="239"/>
        <v>0</v>
      </c>
      <c r="AW269" s="834"/>
      <c r="AX269" s="834"/>
      <c r="AY269" s="834"/>
      <c r="AZ269" s="834"/>
      <c r="BA269" s="834"/>
      <c r="BB269" s="834"/>
      <c r="BC269" s="834"/>
      <c r="BD269" s="834"/>
      <c r="BE269" s="834"/>
      <c r="BF269" s="834"/>
      <c r="BG269" s="834"/>
      <c r="BH269" s="834">
        <f t="shared" si="235"/>
        <v>0</v>
      </c>
      <c r="BI269" s="1792"/>
      <c r="BJ269" s="1792"/>
      <c r="BK269" s="1792"/>
      <c r="BL269" s="1792"/>
      <c r="BM269" s="1792"/>
      <c r="BN269" s="1792"/>
      <c r="BO269" s="1792"/>
      <c r="BP269" s="1792"/>
      <c r="BQ269" s="1886"/>
      <c r="BR269" s="1886"/>
      <c r="BS269" s="1886"/>
      <c r="BT269" s="1886"/>
      <c r="BU269" s="1886"/>
      <c r="BV269" s="1886"/>
      <c r="BW269" s="1886"/>
      <c r="BX269" s="1886">
        <f t="shared" si="240"/>
        <v>0</v>
      </c>
      <c r="BY269" s="641"/>
      <c r="BZ269" s="637"/>
    </row>
    <row r="270" spans="1:78" ht="14.25" hidden="1" customHeight="1">
      <c r="A270" s="2196"/>
      <c r="B270" s="1874"/>
      <c r="C270" s="357"/>
      <c r="D270" s="515">
        <v>0</v>
      </c>
      <c r="E270" s="537">
        <v>0</v>
      </c>
      <c r="F270" s="426">
        <v>0</v>
      </c>
      <c r="G270" s="426">
        <v>0</v>
      </c>
      <c r="H270" s="426">
        <v>0</v>
      </c>
      <c r="I270" s="426">
        <v>0</v>
      </c>
      <c r="J270" s="537">
        <v>0</v>
      </c>
      <c r="K270" s="537">
        <f t="shared" si="236"/>
        <v>0</v>
      </c>
      <c r="L270" s="516"/>
      <c r="M270" s="486"/>
      <c r="N270" s="427"/>
      <c r="O270" s="427"/>
      <c r="P270" s="427"/>
      <c r="Q270" s="427"/>
      <c r="R270" s="486"/>
      <c r="S270" s="486">
        <f t="shared" si="237"/>
        <v>0</v>
      </c>
      <c r="T270" s="1810">
        <f t="shared" si="227"/>
        <v>0</v>
      </c>
      <c r="U270" s="1810"/>
      <c r="V270" s="1826">
        <f t="shared" si="228"/>
        <v>0</v>
      </c>
      <c r="W270" s="1810">
        <f t="shared" si="233"/>
        <v>0</v>
      </c>
      <c r="X270" s="1810"/>
      <c r="Y270" s="1814">
        <f t="shared" si="229"/>
        <v>0</v>
      </c>
      <c r="Z270" s="1813">
        <f t="shared" si="230"/>
        <v>0</v>
      </c>
      <c r="AA270" s="1814">
        <f t="shared" si="231"/>
        <v>0</v>
      </c>
      <c r="AB270" s="1814">
        <f t="shared" si="232"/>
        <v>0</v>
      </c>
      <c r="AC270" s="1814"/>
      <c r="AD270" s="1814">
        <f t="shared" si="234"/>
        <v>0</v>
      </c>
      <c r="AE270" s="1827"/>
      <c r="AF270" s="1827"/>
      <c r="AG270" s="1820"/>
      <c r="AH270" s="1839"/>
      <c r="AI270" s="1818"/>
      <c r="AJ270" s="1818"/>
      <c r="AK270" s="1818"/>
      <c r="AL270" s="1818"/>
      <c r="AM270" s="1839"/>
      <c r="AN270" s="1839">
        <f t="shared" si="238"/>
        <v>0</v>
      </c>
      <c r="AO270" s="1820"/>
      <c r="AP270" s="1839"/>
      <c r="AQ270" s="1818"/>
      <c r="AR270" s="1818"/>
      <c r="AS270" s="1818"/>
      <c r="AT270" s="1818"/>
      <c r="AU270" s="1839"/>
      <c r="AV270" s="1839">
        <f t="shared" si="239"/>
        <v>0</v>
      </c>
      <c r="AW270" s="1200"/>
      <c r="AX270" s="1200"/>
      <c r="AY270" s="1200"/>
      <c r="AZ270" s="1201"/>
      <c r="BA270" s="1201"/>
      <c r="BB270" s="1201"/>
      <c r="BC270" s="1201"/>
      <c r="BD270" s="1201"/>
      <c r="BE270" s="1201"/>
      <c r="BF270" s="1201"/>
      <c r="BG270" s="1201"/>
      <c r="BH270" s="1201">
        <f t="shared" si="235"/>
        <v>0</v>
      </c>
      <c r="BI270" s="1796"/>
      <c r="BJ270" s="1796"/>
      <c r="BK270" s="1796"/>
      <c r="BL270" s="1796"/>
      <c r="BM270" s="1796"/>
      <c r="BN270" s="1796"/>
      <c r="BO270" s="1796"/>
      <c r="BP270" s="1796"/>
      <c r="BQ270" s="1903"/>
      <c r="BR270" s="1903"/>
      <c r="BS270" s="1903"/>
      <c r="BT270" s="1903"/>
      <c r="BU270" s="1903"/>
      <c r="BV270" s="1903"/>
      <c r="BW270" s="1903"/>
      <c r="BX270" s="1886">
        <f t="shared" si="240"/>
        <v>0</v>
      </c>
      <c r="BY270" s="641"/>
      <c r="BZ270" s="637"/>
    </row>
    <row r="271" spans="1:78" ht="14.25" hidden="1" customHeight="1">
      <c r="A271" s="2196"/>
      <c r="B271" s="1874"/>
      <c r="C271" s="357"/>
      <c r="D271" s="515">
        <v>0</v>
      </c>
      <c r="E271" s="426">
        <v>0</v>
      </c>
      <c r="F271" s="426">
        <v>0</v>
      </c>
      <c r="G271" s="529">
        <v>0</v>
      </c>
      <c r="H271" s="515">
        <v>0</v>
      </c>
      <c r="I271" s="426">
        <v>0</v>
      </c>
      <c r="J271" s="426">
        <v>0</v>
      </c>
      <c r="K271" s="426">
        <f t="shared" si="236"/>
        <v>0</v>
      </c>
      <c r="L271" s="560"/>
      <c r="M271" s="427"/>
      <c r="N271" s="427"/>
      <c r="O271" s="560"/>
      <c r="P271" s="560"/>
      <c r="Q271" s="427"/>
      <c r="R271" s="427"/>
      <c r="S271" s="427">
        <f t="shared" si="237"/>
        <v>0</v>
      </c>
      <c r="T271" s="1810">
        <f t="shared" si="227"/>
        <v>0</v>
      </c>
      <c r="U271" s="1810"/>
      <c r="V271" s="1826">
        <f t="shared" si="228"/>
        <v>0</v>
      </c>
      <c r="W271" s="1810">
        <f t="shared" si="233"/>
        <v>0</v>
      </c>
      <c r="X271" s="1810"/>
      <c r="Y271" s="1814">
        <f t="shared" si="229"/>
        <v>0</v>
      </c>
      <c r="Z271" s="1813">
        <f t="shared" si="230"/>
        <v>0</v>
      </c>
      <c r="AA271" s="1814">
        <f t="shared" si="231"/>
        <v>0</v>
      </c>
      <c r="AB271" s="1814">
        <f t="shared" si="232"/>
        <v>0</v>
      </c>
      <c r="AC271" s="1814"/>
      <c r="AD271" s="1814">
        <f t="shared" si="234"/>
        <v>0</v>
      </c>
      <c r="AE271" s="1827"/>
      <c r="AF271" s="1827"/>
      <c r="AG271" s="1820"/>
      <c r="AH271" s="1818"/>
      <c r="AI271" s="1818"/>
      <c r="AJ271" s="1820"/>
      <c r="AK271" s="1820"/>
      <c r="AL271" s="1818"/>
      <c r="AM271" s="1818"/>
      <c r="AN271" s="1818">
        <f t="shared" si="238"/>
        <v>0</v>
      </c>
      <c r="AO271" s="1820"/>
      <c r="AP271" s="1818"/>
      <c r="AQ271" s="1818"/>
      <c r="AR271" s="1820"/>
      <c r="AS271" s="1820"/>
      <c r="AT271" s="1818"/>
      <c r="AU271" s="1818"/>
      <c r="AV271" s="1818">
        <f t="shared" si="239"/>
        <v>0</v>
      </c>
      <c r="AW271" s="1200"/>
      <c r="AX271" s="1200"/>
      <c r="AY271" s="1200"/>
      <c r="AZ271" s="1201"/>
      <c r="BA271" s="1201"/>
      <c r="BB271" s="1201"/>
      <c r="BC271" s="1201"/>
      <c r="BD271" s="1201"/>
      <c r="BE271" s="1201"/>
      <c r="BF271" s="1201"/>
      <c r="BG271" s="1201"/>
      <c r="BH271" s="1201">
        <f t="shared" si="235"/>
        <v>0</v>
      </c>
      <c r="BI271" s="1796"/>
      <c r="BJ271" s="1796"/>
      <c r="BK271" s="1796"/>
      <c r="BL271" s="1796"/>
      <c r="BM271" s="1796"/>
      <c r="BN271" s="1796"/>
      <c r="BO271" s="1796"/>
      <c r="BP271" s="1796"/>
      <c r="BQ271" s="1903"/>
      <c r="BR271" s="1903"/>
      <c r="BS271" s="1903"/>
      <c r="BT271" s="1903"/>
      <c r="BU271" s="1903"/>
      <c r="BV271" s="1903"/>
      <c r="BW271" s="1903"/>
      <c r="BX271" s="1886">
        <f t="shared" si="240"/>
        <v>0</v>
      </c>
      <c r="BY271" s="641"/>
      <c r="BZ271" s="637"/>
    </row>
    <row r="272" spans="1:78" ht="14.25" hidden="1" customHeight="1">
      <c r="A272" s="2196"/>
      <c r="B272" s="2167"/>
      <c r="C272" s="373"/>
      <c r="D272" s="440">
        <v>0</v>
      </c>
      <c r="E272" s="392">
        <v>0</v>
      </c>
      <c r="F272" s="378">
        <v>0</v>
      </c>
      <c r="G272" s="378">
        <v>0</v>
      </c>
      <c r="H272" s="440">
        <v>0</v>
      </c>
      <c r="I272" s="440">
        <v>0</v>
      </c>
      <c r="J272" s="440">
        <v>0</v>
      </c>
      <c r="K272" s="440">
        <f t="shared" si="236"/>
        <v>0</v>
      </c>
      <c r="L272" s="442"/>
      <c r="M272" s="393"/>
      <c r="N272" s="381"/>
      <c r="O272" s="381"/>
      <c r="P272" s="442"/>
      <c r="Q272" s="442"/>
      <c r="R272" s="442"/>
      <c r="S272" s="475">
        <f t="shared" si="237"/>
        <v>0</v>
      </c>
      <c r="T272" s="1810">
        <f t="shared" si="227"/>
        <v>0</v>
      </c>
      <c r="U272" s="1810"/>
      <c r="V272" s="1826">
        <f t="shared" si="228"/>
        <v>0</v>
      </c>
      <c r="W272" s="1810">
        <f t="shared" si="233"/>
        <v>0</v>
      </c>
      <c r="X272" s="1810"/>
      <c r="Y272" s="1814">
        <f t="shared" si="229"/>
        <v>0</v>
      </c>
      <c r="Z272" s="1813">
        <f t="shared" si="230"/>
        <v>0</v>
      </c>
      <c r="AA272" s="1814">
        <f t="shared" si="231"/>
        <v>0</v>
      </c>
      <c r="AB272" s="1814">
        <f t="shared" si="232"/>
        <v>0</v>
      </c>
      <c r="AC272" s="1814"/>
      <c r="AD272" s="1814">
        <f t="shared" si="234"/>
        <v>0</v>
      </c>
      <c r="AE272" s="1827"/>
      <c r="AF272" s="1827"/>
      <c r="AG272" s="641"/>
      <c r="AH272" s="1837"/>
      <c r="AI272" s="1816"/>
      <c r="AJ272" s="1816"/>
      <c r="AK272" s="641"/>
      <c r="AL272" s="641"/>
      <c r="AM272" s="641"/>
      <c r="AN272" s="641">
        <f t="shared" si="238"/>
        <v>0</v>
      </c>
      <c r="AO272" s="641"/>
      <c r="AP272" s="1837"/>
      <c r="AQ272" s="1816"/>
      <c r="AR272" s="1816"/>
      <c r="AS272" s="641"/>
      <c r="AT272" s="641"/>
      <c r="AU272" s="641"/>
      <c r="AV272" s="641">
        <f t="shared" si="239"/>
        <v>0</v>
      </c>
      <c r="AW272" s="1200"/>
      <c r="AX272" s="1200"/>
      <c r="AY272" s="1200"/>
      <c r="AZ272" s="1201"/>
      <c r="BA272" s="1201"/>
      <c r="BB272" s="1201"/>
      <c r="BC272" s="1201"/>
      <c r="BD272" s="1201"/>
      <c r="BE272" s="1201"/>
      <c r="BF272" s="1201"/>
      <c r="BG272" s="1201"/>
      <c r="BH272" s="1201">
        <f t="shared" si="235"/>
        <v>0</v>
      </c>
      <c r="BI272" s="1796"/>
      <c r="BJ272" s="1796"/>
      <c r="BK272" s="1796"/>
      <c r="BL272" s="1796"/>
      <c r="BM272" s="1796"/>
      <c r="BN272" s="1796"/>
      <c r="BO272" s="1796"/>
      <c r="BP272" s="1796"/>
      <c r="BQ272" s="1903"/>
      <c r="BR272" s="1903"/>
      <c r="BS272" s="1903"/>
      <c r="BT272" s="1903"/>
      <c r="BU272" s="1903"/>
      <c r="BV272" s="1903"/>
      <c r="BW272" s="1903"/>
      <c r="BX272" s="1886">
        <f t="shared" si="240"/>
        <v>0</v>
      </c>
      <c r="BY272" s="641"/>
      <c r="BZ272" s="637"/>
    </row>
    <row r="273" spans="1:78" ht="23.25" customHeight="1">
      <c r="A273" s="746"/>
      <c r="B273" s="1006" t="s">
        <v>576</v>
      </c>
      <c r="C273" s="340" t="s">
        <v>587</v>
      </c>
      <c r="D273" s="744">
        <v>0</v>
      </c>
      <c r="E273" s="744">
        <v>0</v>
      </c>
      <c r="F273" s="744">
        <v>0</v>
      </c>
      <c r="G273" s="744">
        <v>0</v>
      </c>
      <c r="H273" s="744">
        <v>0</v>
      </c>
      <c r="I273" s="744">
        <v>0</v>
      </c>
      <c r="J273" s="744">
        <v>0</v>
      </c>
      <c r="K273" s="744">
        <f t="shared" si="236"/>
        <v>0</v>
      </c>
      <c r="L273" s="744">
        <f t="shared" ref="L273:R273" si="241">SUM(L274:L283)</f>
        <v>0</v>
      </c>
      <c r="M273" s="744">
        <f t="shared" si="241"/>
        <v>0</v>
      </c>
      <c r="N273" s="744">
        <f t="shared" si="241"/>
        <v>0</v>
      </c>
      <c r="O273" s="744">
        <f t="shared" si="241"/>
        <v>0</v>
      </c>
      <c r="P273" s="744">
        <f t="shared" si="241"/>
        <v>0</v>
      </c>
      <c r="Q273" s="744">
        <f t="shared" si="241"/>
        <v>0</v>
      </c>
      <c r="R273" s="744">
        <f t="shared" si="241"/>
        <v>0</v>
      </c>
      <c r="S273" s="744">
        <f t="shared" si="237"/>
        <v>0</v>
      </c>
      <c r="T273" s="744">
        <f t="shared" ref="T273:AB273" si="242">SUM(T274:T283)</f>
        <v>0</v>
      </c>
      <c r="U273" s="744"/>
      <c r="V273" s="744">
        <f t="shared" si="242"/>
        <v>0.6</v>
      </c>
      <c r="W273" s="744">
        <f t="shared" si="242"/>
        <v>13408.1</v>
      </c>
      <c r="X273" s="744"/>
      <c r="Y273" s="744">
        <f t="shared" si="242"/>
        <v>25000</v>
      </c>
      <c r="Z273" s="744">
        <f t="shared" si="242"/>
        <v>0</v>
      </c>
      <c r="AA273" s="744">
        <f t="shared" si="242"/>
        <v>0</v>
      </c>
      <c r="AB273" s="744">
        <f t="shared" si="242"/>
        <v>0</v>
      </c>
      <c r="AC273" s="744"/>
      <c r="AD273" s="744">
        <f t="shared" si="234"/>
        <v>38408.1</v>
      </c>
      <c r="AE273" s="746"/>
      <c r="AF273" s="746"/>
      <c r="AG273" s="744">
        <v>0</v>
      </c>
      <c r="AH273" s="744">
        <v>0</v>
      </c>
      <c r="AI273" s="744">
        <v>0</v>
      </c>
      <c r="AJ273" s="744">
        <v>0</v>
      </c>
      <c r="AK273" s="744">
        <v>0</v>
      </c>
      <c r="AL273" s="744">
        <v>0</v>
      </c>
      <c r="AM273" s="744">
        <v>0</v>
      </c>
      <c r="AN273" s="744">
        <f t="shared" si="238"/>
        <v>0</v>
      </c>
      <c r="AO273" s="744">
        <f t="shared" ref="AO273:AU273" si="243">SUM(AO274:AO283)</f>
        <v>0</v>
      </c>
      <c r="AP273" s="744">
        <f t="shared" si="243"/>
        <v>0</v>
      </c>
      <c r="AQ273" s="744">
        <f t="shared" si="243"/>
        <v>0</v>
      </c>
      <c r="AR273" s="744">
        <f t="shared" si="243"/>
        <v>0</v>
      </c>
      <c r="AS273" s="744">
        <f t="shared" si="243"/>
        <v>0</v>
      </c>
      <c r="AT273" s="744">
        <f t="shared" si="243"/>
        <v>0</v>
      </c>
      <c r="AU273" s="744">
        <f t="shared" si="243"/>
        <v>0</v>
      </c>
      <c r="AV273" s="744">
        <f t="shared" si="239"/>
        <v>0</v>
      </c>
      <c r="AW273" s="744">
        <f t="shared" ref="AW273:BG273" si="244">SUM(AW274:AW283)</f>
        <v>0</v>
      </c>
      <c r="AX273" s="744"/>
      <c r="AY273" s="744"/>
      <c r="AZ273" s="744">
        <f t="shared" si="244"/>
        <v>0</v>
      </c>
      <c r="BA273" s="744"/>
      <c r="BB273" s="744">
        <f t="shared" si="244"/>
        <v>222.6</v>
      </c>
      <c r="BC273" s="744"/>
      <c r="BD273" s="744">
        <f t="shared" si="244"/>
        <v>0</v>
      </c>
      <c r="BE273" s="744">
        <f t="shared" si="244"/>
        <v>0</v>
      </c>
      <c r="BF273" s="744">
        <f t="shared" si="244"/>
        <v>0</v>
      </c>
      <c r="BG273" s="744">
        <f t="shared" si="244"/>
        <v>0</v>
      </c>
      <c r="BH273" s="744">
        <f t="shared" si="235"/>
        <v>222.6</v>
      </c>
      <c r="BI273" s="744">
        <f>BI280</f>
        <v>0</v>
      </c>
      <c r="BJ273" s="744"/>
      <c r="BK273" s="748">
        <f t="shared" ref="BK273:BX273" si="245">BK280</f>
        <v>0</v>
      </c>
      <c r="BL273" s="744">
        <f>BL280+BL274</f>
        <v>100000</v>
      </c>
      <c r="BM273" s="744">
        <f>BM280+BM274</f>
        <v>0</v>
      </c>
      <c r="BN273" s="744">
        <f>BN280+BN274</f>
        <v>0</v>
      </c>
      <c r="BO273" s="744">
        <f>BO280+BO274</f>
        <v>0</v>
      </c>
      <c r="BP273" s="744">
        <f>BP280+BP274</f>
        <v>100000</v>
      </c>
      <c r="BQ273" s="744">
        <f t="shared" si="245"/>
        <v>0</v>
      </c>
      <c r="BR273" s="744"/>
      <c r="BS273" s="744">
        <f t="shared" si="245"/>
        <v>0</v>
      </c>
      <c r="BT273" s="744">
        <f t="shared" si="245"/>
        <v>0</v>
      </c>
      <c r="BU273" s="744">
        <f t="shared" si="245"/>
        <v>0</v>
      </c>
      <c r="BV273" s="744">
        <f t="shared" si="245"/>
        <v>0</v>
      </c>
      <c r="BW273" s="744">
        <f t="shared" si="245"/>
        <v>0</v>
      </c>
      <c r="BX273" s="744">
        <f t="shared" si="245"/>
        <v>0</v>
      </c>
      <c r="BY273" s="745"/>
      <c r="BZ273" s="637"/>
    </row>
    <row r="274" spans="1:78" ht="67.5" customHeight="1">
      <c r="A274" s="2206">
        <v>8</v>
      </c>
      <c r="B274" s="496" t="s">
        <v>578</v>
      </c>
      <c r="C274" s="394" t="s">
        <v>208</v>
      </c>
      <c r="D274" s="603">
        <v>0</v>
      </c>
      <c r="E274" s="602">
        <v>0</v>
      </c>
      <c r="F274" s="602">
        <v>0</v>
      </c>
      <c r="G274" s="602">
        <v>0</v>
      </c>
      <c r="H274" s="602">
        <v>0</v>
      </c>
      <c r="I274" s="602">
        <v>0</v>
      </c>
      <c r="J274" s="602">
        <v>0</v>
      </c>
      <c r="K274" s="602">
        <f t="shared" si="236"/>
        <v>0</v>
      </c>
      <c r="L274" s="603"/>
      <c r="M274" s="602"/>
      <c r="N274" s="602"/>
      <c r="O274" s="602"/>
      <c r="P274" s="602"/>
      <c r="Q274" s="602">
        <f>140000-140000</f>
        <v>0</v>
      </c>
      <c r="R274" s="604"/>
      <c r="S274" s="604">
        <f t="shared" si="237"/>
        <v>0</v>
      </c>
      <c r="T274" s="1812">
        <v>0</v>
      </c>
      <c r="U274" s="1810"/>
      <c r="V274" s="1840">
        <v>0.6</v>
      </c>
      <c r="W274" s="1812">
        <v>11500</v>
      </c>
      <c r="X274" s="1812"/>
      <c r="Y274" s="1833">
        <v>25000</v>
      </c>
      <c r="Z274" s="1833">
        <f t="shared" ref="Z274:Z283" si="246">H274+P274</f>
        <v>0</v>
      </c>
      <c r="AA274" s="1833">
        <f t="shared" ref="AA274:AA283" si="247">I274+Q274</f>
        <v>0</v>
      </c>
      <c r="AB274" s="1833">
        <f t="shared" ref="AB274:AB283" si="248">J274+R274</f>
        <v>0</v>
      </c>
      <c r="AC274" s="1833"/>
      <c r="AD274" s="1833">
        <f t="shared" si="234"/>
        <v>36500</v>
      </c>
      <c r="AE274" s="1841"/>
      <c r="AF274" s="1841"/>
      <c r="AG274" s="641">
        <v>0</v>
      </c>
      <c r="AH274" s="1816">
        <v>0</v>
      </c>
      <c r="AI274" s="1816">
        <v>0</v>
      </c>
      <c r="AJ274" s="1816">
        <v>0</v>
      </c>
      <c r="AK274" s="1816">
        <v>0</v>
      </c>
      <c r="AL274" s="1816">
        <v>0</v>
      </c>
      <c r="AM274" s="641">
        <v>0</v>
      </c>
      <c r="AN274" s="641">
        <f t="shared" si="238"/>
        <v>0</v>
      </c>
      <c r="AO274" s="641"/>
      <c r="AP274" s="1816"/>
      <c r="AQ274" s="1816"/>
      <c r="AR274" s="1816"/>
      <c r="AS274" s="1816"/>
      <c r="AT274" s="1816">
        <f>140000-140000</f>
        <v>0</v>
      </c>
      <c r="AU274" s="641"/>
      <c r="AV274" s="641">
        <f t="shared" si="239"/>
        <v>0</v>
      </c>
      <c r="AW274" s="1200">
        <f>AG274+AO274</f>
        <v>0</v>
      </c>
      <c r="AX274" s="1200"/>
      <c r="AY274" s="1200"/>
      <c r="AZ274" s="1201"/>
      <c r="BA274" s="1201"/>
      <c r="BB274" s="1201">
        <v>222.6</v>
      </c>
      <c r="BC274" s="1201"/>
      <c r="BD274" s="1201"/>
      <c r="BE274" s="1201">
        <f t="shared" ref="BE274:BE283" si="249">AK274+AS274</f>
        <v>0</v>
      </c>
      <c r="BF274" s="1201">
        <f t="shared" ref="BF274:BF283" si="250">AL274+AT274</f>
        <v>0</v>
      </c>
      <c r="BG274" s="1201">
        <f t="shared" ref="BG274:BG283" si="251">AM274+AU274</f>
        <v>0</v>
      </c>
      <c r="BH274" s="1201">
        <f t="shared" si="235"/>
        <v>222.6</v>
      </c>
      <c r="BI274" s="1796"/>
      <c r="BJ274" s="1796"/>
      <c r="BK274" s="2221"/>
      <c r="BL274" s="1796">
        <v>0</v>
      </c>
      <c r="BM274" s="1796"/>
      <c r="BN274" s="1796"/>
      <c r="BO274" s="1796"/>
      <c r="BP274" s="1796">
        <f t="shared" ref="BP274:BP279" si="252">BL274+BM274+BN274+BO274</f>
        <v>0</v>
      </c>
      <c r="BQ274" s="1903"/>
      <c r="BR274" s="1903"/>
      <c r="BS274" s="1903"/>
      <c r="BT274" s="1903"/>
      <c r="BU274" s="1903"/>
      <c r="BV274" s="1903"/>
      <c r="BW274" s="1903"/>
      <c r="BX274" s="1886">
        <f t="shared" si="240"/>
        <v>0</v>
      </c>
      <c r="BY274" s="753" t="s">
        <v>1020</v>
      </c>
      <c r="BZ274" s="637"/>
    </row>
    <row r="275" spans="1:78" ht="67.5" hidden="1" customHeight="1">
      <c r="A275" s="2204"/>
      <c r="B275" s="1874" t="s">
        <v>589</v>
      </c>
      <c r="C275" s="590"/>
      <c r="D275" s="404">
        <v>0</v>
      </c>
      <c r="E275" s="521">
        <v>0</v>
      </c>
      <c r="F275" s="350">
        <v>0</v>
      </c>
      <c r="G275" s="404">
        <v>0</v>
      </c>
      <c r="H275" s="448">
        <v>0</v>
      </c>
      <c r="I275" s="448">
        <v>0</v>
      </c>
      <c r="J275" s="448">
        <v>0</v>
      </c>
      <c r="K275" s="448">
        <f t="shared" si="236"/>
        <v>0</v>
      </c>
      <c r="L275" s="407"/>
      <c r="M275" s="522"/>
      <c r="N275" s="409"/>
      <c r="O275" s="407"/>
      <c r="P275" s="450"/>
      <c r="Q275" s="450"/>
      <c r="R275" s="450"/>
      <c r="S275" s="450">
        <f t="shared" si="237"/>
        <v>0</v>
      </c>
      <c r="T275" s="1810">
        <f t="shared" ref="T275:T283" si="253">D275+L275</f>
        <v>0</v>
      </c>
      <c r="U275" s="1810"/>
      <c r="V275" s="1826">
        <f t="shared" ref="V275:V283" si="254">E275+M275</f>
        <v>0</v>
      </c>
      <c r="W275" s="1810">
        <f t="shared" ref="W275:W283" si="255">F275+N275</f>
        <v>0</v>
      </c>
      <c r="X275" s="1810"/>
      <c r="Y275" s="1814">
        <f t="shared" ref="Y275:Y283" si="256">G275+O275</f>
        <v>0</v>
      </c>
      <c r="Z275" s="1813">
        <f t="shared" si="246"/>
        <v>0</v>
      </c>
      <c r="AA275" s="1814">
        <f t="shared" si="247"/>
        <v>0</v>
      </c>
      <c r="AB275" s="1814">
        <f t="shared" si="248"/>
        <v>0</v>
      </c>
      <c r="AC275" s="1814"/>
      <c r="AD275" s="1814">
        <f t="shared" si="234"/>
        <v>0</v>
      </c>
      <c r="AE275" s="1827"/>
      <c r="AF275" s="1827"/>
      <c r="AG275" s="641"/>
      <c r="AH275" s="1836">
        <v>0</v>
      </c>
      <c r="AI275" s="1816">
        <v>0</v>
      </c>
      <c r="AJ275" s="641">
        <v>0</v>
      </c>
      <c r="AK275" s="641">
        <v>0</v>
      </c>
      <c r="AL275" s="641">
        <v>0</v>
      </c>
      <c r="AM275" s="641">
        <v>0</v>
      </c>
      <c r="AN275" s="641">
        <f t="shared" si="238"/>
        <v>0</v>
      </c>
      <c r="AO275" s="641"/>
      <c r="AP275" s="1836"/>
      <c r="AQ275" s="1816"/>
      <c r="AR275" s="641"/>
      <c r="AS275" s="641"/>
      <c r="AT275" s="641"/>
      <c r="AU275" s="641"/>
      <c r="AV275" s="641">
        <f t="shared" si="239"/>
        <v>0</v>
      </c>
      <c r="AW275" s="1828"/>
      <c r="AX275" s="1828"/>
      <c r="AY275" s="1828"/>
      <c r="AZ275" s="1201">
        <f t="shared" ref="AZ275:AZ283" si="257">AH275+AP275</f>
        <v>0</v>
      </c>
      <c r="BA275" s="1201"/>
      <c r="BB275" s="1201">
        <f t="shared" ref="BB275:BB283" si="258">AI275+AQ275</f>
        <v>0</v>
      </c>
      <c r="BC275" s="1201"/>
      <c r="BD275" s="1201">
        <f t="shared" ref="BD275:BD283" si="259">AJ275+AR275</f>
        <v>0</v>
      </c>
      <c r="BE275" s="1201">
        <f t="shared" si="249"/>
        <v>0</v>
      </c>
      <c r="BF275" s="1201">
        <f t="shared" si="250"/>
        <v>0</v>
      </c>
      <c r="BG275" s="1201">
        <f t="shared" si="251"/>
        <v>0</v>
      </c>
      <c r="BH275" s="1201">
        <f t="shared" si="235"/>
        <v>0</v>
      </c>
      <c r="BI275" s="1796"/>
      <c r="BJ275" s="1796"/>
      <c r="BK275" s="2221"/>
      <c r="BL275" s="1796"/>
      <c r="BM275" s="1796"/>
      <c r="BN275" s="1796"/>
      <c r="BO275" s="1796"/>
      <c r="BP275" s="1796">
        <f t="shared" si="252"/>
        <v>0</v>
      </c>
      <c r="BQ275" s="1903"/>
      <c r="BR275" s="1903"/>
      <c r="BS275" s="1903"/>
      <c r="BT275" s="1903"/>
      <c r="BU275" s="1903"/>
      <c r="BV275" s="1903"/>
      <c r="BW275" s="1903"/>
      <c r="BX275" s="1886">
        <f t="shared" si="240"/>
        <v>0</v>
      </c>
      <c r="BY275" s="641"/>
      <c r="BZ275" s="637"/>
    </row>
    <row r="276" spans="1:78" ht="67.5" hidden="1" customHeight="1">
      <c r="A276" s="2196"/>
      <c r="B276" s="1874" t="s">
        <v>590</v>
      </c>
      <c r="C276" s="357" t="s">
        <v>591</v>
      </c>
      <c r="D276" s="413">
        <v>0</v>
      </c>
      <c r="E276" s="363">
        <v>0</v>
      </c>
      <c r="F276" s="363">
        <v>0</v>
      </c>
      <c r="G276" s="363">
        <v>0</v>
      </c>
      <c r="H276" s="363">
        <v>0</v>
      </c>
      <c r="I276" s="363">
        <v>0</v>
      </c>
      <c r="J276" s="413">
        <v>0</v>
      </c>
      <c r="K276" s="413">
        <f t="shared" si="236"/>
        <v>0</v>
      </c>
      <c r="L276" s="416"/>
      <c r="M276" s="370"/>
      <c r="N276" s="370"/>
      <c r="O276" s="370"/>
      <c r="P276" s="370"/>
      <c r="Q276" s="370"/>
      <c r="R276" s="427"/>
      <c r="S276" s="427">
        <f t="shared" si="237"/>
        <v>0</v>
      </c>
      <c r="T276" s="1813">
        <f t="shared" si="253"/>
        <v>0</v>
      </c>
      <c r="U276" s="1813"/>
      <c r="V276" s="1826">
        <f t="shared" si="254"/>
        <v>0</v>
      </c>
      <c r="W276" s="1813">
        <f t="shared" si="255"/>
        <v>0</v>
      </c>
      <c r="X276" s="1813"/>
      <c r="Y276" s="1814">
        <f t="shared" si="256"/>
        <v>0</v>
      </c>
      <c r="Z276" s="1813">
        <f t="shared" si="246"/>
        <v>0</v>
      </c>
      <c r="AA276" s="1814">
        <f t="shared" si="247"/>
        <v>0</v>
      </c>
      <c r="AB276" s="1814">
        <f t="shared" si="248"/>
        <v>0</v>
      </c>
      <c r="AC276" s="1814"/>
      <c r="AD276" s="1814">
        <f t="shared" si="234"/>
        <v>0</v>
      </c>
      <c r="AE276" s="1827"/>
      <c r="AF276" s="1827"/>
      <c r="AG276" s="1831">
        <v>0</v>
      </c>
      <c r="AH276" s="1818">
        <v>0</v>
      </c>
      <c r="AI276" s="1818">
        <v>0</v>
      </c>
      <c r="AJ276" s="1818">
        <v>0</v>
      </c>
      <c r="AK276" s="1818">
        <v>0</v>
      </c>
      <c r="AL276" s="1818">
        <v>0</v>
      </c>
      <c r="AM276" s="1818">
        <v>0</v>
      </c>
      <c r="AN276" s="1818">
        <f t="shared" si="238"/>
        <v>0</v>
      </c>
      <c r="AO276" s="641"/>
      <c r="AP276" s="1816"/>
      <c r="AQ276" s="1816"/>
      <c r="AR276" s="1816"/>
      <c r="AS276" s="1816"/>
      <c r="AT276" s="1816"/>
      <c r="AU276" s="641"/>
      <c r="AV276" s="641">
        <f t="shared" si="239"/>
        <v>0</v>
      </c>
      <c r="AW276" s="1828">
        <f>AG276+AO276</f>
        <v>0</v>
      </c>
      <c r="AX276" s="1828"/>
      <c r="AY276" s="1828"/>
      <c r="AZ276" s="1201">
        <f t="shared" si="257"/>
        <v>0</v>
      </c>
      <c r="BA276" s="1201"/>
      <c r="BB276" s="1201">
        <f t="shared" si="258"/>
        <v>0</v>
      </c>
      <c r="BC276" s="1201"/>
      <c r="BD276" s="1201">
        <f t="shared" si="259"/>
        <v>0</v>
      </c>
      <c r="BE276" s="1201">
        <f t="shared" si="249"/>
        <v>0</v>
      </c>
      <c r="BF276" s="1201">
        <f t="shared" si="250"/>
        <v>0</v>
      </c>
      <c r="BG276" s="1201">
        <f t="shared" si="251"/>
        <v>0</v>
      </c>
      <c r="BH276" s="1201">
        <f t="shared" si="235"/>
        <v>0</v>
      </c>
      <c r="BI276" s="1796"/>
      <c r="BJ276" s="1796"/>
      <c r="BK276" s="2221"/>
      <c r="BL276" s="1796"/>
      <c r="BM276" s="1796"/>
      <c r="BN276" s="1796"/>
      <c r="BO276" s="1796"/>
      <c r="BP276" s="1796">
        <f t="shared" si="252"/>
        <v>0</v>
      </c>
      <c r="BQ276" s="1903"/>
      <c r="BR276" s="1903"/>
      <c r="BS276" s="1903"/>
      <c r="BT276" s="1903"/>
      <c r="BU276" s="1903"/>
      <c r="BV276" s="1903"/>
      <c r="BW276" s="1903"/>
      <c r="BX276" s="1886">
        <f t="shared" si="240"/>
        <v>0</v>
      </c>
      <c r="BY276" s="641"/>
      <c r="BZ276" s="637"/>
    </row>
    <row r="277" spans="1:78" ht="67.5" hidden="1" customHeight="1">
      <c r="A277" s="2196"/>
      <c r="B277" s="1874" t="s">
        <v>592</v>
      </c>
      <c r="C277" s="357" t="s">
        <v>593</v>
      </c>
      <c r="D277" s="413">
        <v>0</v>
      </c>
      <c r="E277" s="363">
        <v>0</v>
      </c>
      <c r="F277" s="363">
        <v>0</v>
      </c>
      <c r="G277" s="363">
        <v>0</v>
      </c>
      <c r="H277" s="363">
        <v>0</v>
      </c>
      <c r="I277" s="363">
        <v>0</v>
      </c>
      <c r="J277" s="413">
        <v>0</v>
      </c>
      <c r="K277" s="413">
        <f t="shared" si="236"/>
        <v>0</v>
      </c>
      <c r="L277" s="416"/>
      <c r="M277" s="370"/>
      <c r="N277" s="370"/>
      <c r="O277" s="370"/>
      <c r="P277" s="370"/>
      <c r="Q277" s="370"/>
      <c r="R277" s="427"/>
      <c r="S277" s="427">
        <f t="shared" si="237"/>
        <v>0</v>
      </c>
      <c r="T277" s="1813">
        <f t="shared" si="253"/>
        <v>0</v>
      </c>
      <c r="U277" s="1813"/>
      <c r="V277" s="1826">
        <f t="shared" si="254"/>
        <v>0</v>
      </c>
      <c r="W277" s="1813">
        <f t="shared" si="255"/>
        <v>0</v>
      </c>
      <c r="X277" s="1813"/>
      <c r="Y277" s="1814">
        <f t="shared" si="256"/>
        <v>0</v>
      </c>
      <c r="Z277" s="1813">
        <f t="shared" si="246"/>
        <v>0</v>
      </c>
      <c r="AA277" s="1814">
        <f t="shared" si="247"/>
        <v>0</v>
      </c>
      <c r="AB277" s="1814">
        <f t="shared" si="248"/>
        <v>0</v>
      </c>
      <c r="AC277" s="1814"/>
      <c r="AD277" s="1814">
        <f t="shared" si="234"/>
        <v>0</v>
      </c>
      <c r="AE277" s="1827"/>
      <c r="AF277" s="1827"/>
      <c r="AG277" s="1831">
        <v>0</v>
      </c>
      <c r="AH277" s="1818">
        <v>0</v>
      </c>
      <c r="AI277" s="1818">
        <v>0</v>
      </c>
      <c r="AJ277" s="1818">
        <v>0</v>
      </c>
      <c r="AK277" s="1818">
        <v>0</v>
      </c>
      <c r="AL277" s="1818">
        <v>0</v>
      </c>
      <c r="AM277" s="1818">
        <v>0</v>
      </c>
      <c r="AN277" s="1818">
        <f t="shared" si="238"/>
        <v>0</v>
      </c>
      <c r="AO277" s="641"/>
      <c r="AP277" s="1816"/>
      <c r="AQ277" s="1816"/>
      <c r="AR277" s="1816"/>
      <c r="AS277" s="1816"/>
      <c r="AT277" s="1816"/>
      <c r="AU277" s="641"/>
      <c r="AV277" s="641">
        <f t="shared" si="239"/>
        <v>0</v>
      </c>
      <c r="AW277" s="1828">
        <f t="shared" ref="AW277:AW283" si="260">AG277+AO277</f>
        <v>0</v>
      </c>
      <c r="AX277" s="1828"/>
      <c r="AY277" s="1828"/>
      <c r="AZ277" s="1201">
        <f t="shared" si="257"/>
        <v>0</v>
      </c>
      <c r="BA277" s="1201"/>
      <c r="BB277" s="1201">
        <f t="shared" si="258"/>
        <v>0</v>
      </c>
      <c r="BC277" s="1201"/>
      <c r="BD277" s="1201">
        <f t="shared" si="259"/>
        <v>0</v>
      </c>
      <c r="BE277" s="1201">
        <f t="shared" si="249"/>
        <v>0</v>
      </c>
      <c r="BF277" s="1201">
        <f t="shared" si="250"/>
        <v>0</v>
      </c>
      <c r="BG277" s="1201">
        <f t="shared" si="251"/>
        <v>0</v>
      </c>
      <c r="BH277" s="1201">
        <f t="shared" si="235"/>
        <v>0</v>
      </c>
      <c r="BI277" s="1796"/>
      <c r="BJ277" s="1796"/>
      <c r="BK277" s="2221"/>
      <c r="BL277" s="1796"/>
      <c r="BM277" s="1796"/>
      <c r="BN277" s="1796"/>
      <c r="BO277" s="1796"/>
      <c r="BP277" s="1796">
        <f t="shared" si="252"/>
        <v>0</v>
      </c>
      <c r="BQ277" s="1903"/>
      <c r="BR277" s="1903"/>
      <c r="BS277" s="1903"/>
      <c r="BT277" s="1903"/>
      <c r="BU277" s="1903"/>
      <c r="BV277" s="1903"/>
      <c r="BW277" s="1903"/>
      <c r="BX277" s="1886">
        <f t="shared" si="240"/>
        <v>0</v>
      </c>
      <c r="BY277" s="641"/>
      <c r="BZ277" s="637"/>
    </row>
    <row r="278" spans="1:78" ht="67.5" hidden="1" customHeight="1">
      <c r="A278" s="2196"/>
      <c r="B278" s="1874" t="s">
        <v>594</v>
      </c>
      <c r="C278" s="357" t="s">
        <v>595</v>
      </c>
      <c r="D278" s="413">
        <v>0</v>
      </c>
      <c r="E278" s="363">
        <v>0</v>
      </c>
      <c r="F278" s="363">
        <v>0</v>
      </c>
      <c r="G278" s="363">
        <v>0</v>
      </c>
      <c r="H278" s="363">
        <v>0</v>
      </c>
      <c r="I278" s="363">
        <v>0</v>
      </c>
      <c r="J278" s="413">
        <v>0</v>
      </c>
      <c r="K278" s="413">
        <f t="shared" si="236"/>
        <v>0</v>
      </c>
      <c r="L278" s="416"/>
      <c r="M278" s="370"/>
      <c r="N278" s="370"/>
      <c r="O278" s="370"/>
      <c r="P278" s="370"/>
      <c r="Q278" s="370"/>
      <c r="R278" s="427"/>
      <c r="S278" s="427">
        <f t="shared" si="237"/>
        <v>0</v>
      </c>
      <c r="T278" s="1813">
        <f t="shared" si="253"/>
        <v>0</v>
      </c>
      <c r="U278" s="1813"/>
      <c r="V278" s="1826">
        <f t="shared" si="254"/>
        <v>0</v>
      </c>
      <c r="W278" s="1813">
        <f t="shared" si="255"/>
        <v>0</v>
      </c>
      <c r="X278" s="1813"/>
      <c r="Y278" s="1814">
        <f t="shared" si="256"/>
        <v>0</v>
      </c>
      <c r="Z278" s="1813">
        <f t="shared" si="246"/>
        <v>0</v>
      </c>
      <c r="AA278" s="1814">
        <f t="shared" si="247"/>
        <v>0</v>
      </c>
      <c r="AB278" s="1814">
        <f t="shared" si="248"/>
        <v>0</v>
      </c>
      <c r="AC278" s="1814"/>
      <c r="AD278" s="1814">
        <f t="shared" si="234"/>
        <v>0</v>
      </c>
      <c r="AE278" s="1827"/>
      <c r="AF278" s="1827"/>
      <c r="AG278" s="1831">
        <v>0</v>
      </c>
      <c r="AH278" s="1818">
        <v>0</v>
      </c>
      <c r="AI278" s="1818">
        <v>0</v>
      </c>
      <c r="AJ278" s="1818">
        <v>0</v>
      </c>
      <c r="AK278" s="1818">
        <v>0</v>
      </c>
      <c r="AL278" s="1818">
        <v>0</v>
      </c>
      <c r="AM278" s="1818">
        <v>0</v>
      </c>
      <c r="AN278" s="1818">
        <f t="shared" si="238"/>
        <v>0</v>
      </c>
      <c r="AO278" s="641"/>
      <c r="AP278" s="1816"/>
      <c r="AQ278" s="1816"/>
      <c r="AR278" s="1816"/>
      <c r="AS278" s="1816"/>
      <c r="AT278" s="1816"/>
      <c r="AU278" s="641"/>
      <c r="AV278" s="641">
        <f t="shared" si="239"/>
        <v>0</v>
      </c>
      <c r="AW278" s="1828">
        <f t="shared" si="260"/>
        <v>0</v>
      </c>
      <c r="AX278" s="1828"/>
      <c r="AY278" s="1828"/>
      <c r="AZ278" s="1201">
        <f t="shared" si="257"/>
        <v>0</v>
      </c>
      <c r="BA278" s="1201"/>
      <c r="BB278" s="1201">
        <f t="shared" si="258"/>
        <v>0</v>
      </c>
      <c r="BC278" s="1201"/>
      <c r="BD278" s="1201">
        <f t="shared" si="259"/>
        <v>0</v>
      </c>
      <c r="BE278" s="1201">
        <f t="shared" si="249"/>
        <v>0</v>
      </c>
      <c r="BF278" s="1201">
        <f t="shared" si="250"/>
        <v>0</v>
      </c>
      <c r="BG278" s="1201">
        <f t="shared" si="251"/>
        <v>0</v>
      </c>
      <c r="BH278" s="1201">
        <f t="shared" si="235"/>
        <v>0</v>
      </c>
      <c r="BI278" s="1796"/>
      <c r="BJ278" s="1796"/>
      <c r="BK278" s="2221"/>
      <c r="BL278" s="1796"/>
      <c r="BM278" s="1796"/>
      <c r="BN278" s="1796"/>
      <c r="BO278" s="1796"/>
      <c r="BP278" s="1796">
        <f t="shared" si="252"/>
        <v>0</v>
      </c>
      <c r="BQ278" s="1903"/>
      <c r="BR278" s="1903"/>
      <c r="BS278" s="1903"/>
      <c r="BT278" s="1903"/>
      <c r="BU278" s="1903"/>
      <c r="BV278" s="1903"/>
      <c r="BW278" s="1903"/>
      <c r="BX278" s="1886">
        <f t="shared" si="240"/>
        <v>0</v>
      </c>
      <c r="BY278" s="641"/>
      <c r="BZ278" s="637"/>
    </row>
    <row r="279" spans="1:78" ht="67.5" hidden="1" customHeight="1">
      <c r="A279" s="2196"/>
      <c r="B279" s="1874"/>
      <c r="C279" s="605" t="s">
        <v>596</v>
      </c>
      <c r="D279" s="413">
        <v>0</v>
      </c>
      <c r="E279" s="363">
        <v>0</v>
      </c>
      <c r="F279" s="363">
        <v>0</v>
      </c>
      <c r="G279" s="363">
        <v>0</v>
      </c>
      <c r="H279" s="363">
        <v>0</v>
      </c>
      <c r="I279" s="363">
        <v>0</v>
      </c>
      <c r="J279" s="413">
        <v>0</v>
      </c>
      <c r="K279" s="413">
        <f t="shared" si="236"/>
        <v>0</v>
      </c>
      <c r="L279" s="416"/>
      <c r="M279" s="370"/>
      <c r="N279" s="370"/>
      <c r="O279" s="370"/>
      <c r="P279" s="370"/>
      <c r="Q279" s="370"/>
      <c r="R279" s="427"/>
      <c r="S279" s="427">
        <f t="shared" si="237"/>
        <v>0</v>
      </c>
      <c r="T279" s="1813">
        <f t="shared" si="253"/>
        <v>0</v>
      </c>
      <c r="U279" s="1813"/>
      <c r="V279" s="1826">
        <f t="shared" si="254"/>
        <v>0</v>
      </c>
      <c r="W279" s="1813">
        <f t="shared" si="255"/>
        <v>0</v>
      </c>
      <c r="X279" s="1813"/>
      <c r="Y279" s="1814">
        <f t="shared" si="256"/>
        <v>0</v>
      </c>
      <c r="Z279" s="1813">
        <f t="shared" si="246"/>
        <v>0</v>
      </c>
      <c r="AA279" s="1814">
        <f t="shared" si="247"/>
        <v>0</v>
      </c>
      <c r="AB279" s="1814">
        <f t="shared" si="248"/>
        <v>0</v>
      </c>
      <c r="AC279" s="1814"/>
      <c r="AD279" s="1814">
        <f t="shared" si="234"/>
        <v>0</v>
      </c>
      <c r="AE279" s="1827"/>
      <c r="AF279" s="1827"/>
      <c r="AG279" s="641">
        <v>0</v>
      </c>
      <c r="AH279" s="1816">
        <v>0</v>
      </c>
      <c r="AI279" s="1816">
        <v>0</v>
      </c>
      <c r="AJ279" s="1816">
        <v>0</v>
      </c>
      <c r="AK279" s="1816">
        <v>0</v>
      </c>
      <c r="AL279" s="1816">
        <v>0</v>
      </c>
      <c r="AM279" s="641">
        <v>0</v>
      </c>
      <c r="AN279" s="641">
        <f t="shared" si="238"/>
        <v>0</v>
      </c>
      <c r="AO279" s="641"/>
      <c r="AP279" s="1816"/>
      <c r="AQ279" s="1816"/>
      <c r="AR279" s="1816"/>
      <c r="AS279" s="1816"/>
      <c r="AT279" s="1816"/>
      <c r="AU279" s="641"/>
      <c r="AV279" s="641">
        <f t="shared" si="239"/>
        <v>0</v>
      </c>
      <c r="AW279" s="1828">
        <f t="shared" si="260"/>
        <v>0</v>
      </c>
      <c r="AX279" s="1828"/>
      <c r="AY279" s="1828"/>
      <c r="AZ279" s="1201">
        <f t="shared" si="257"/>
        <v>0</v>
      </c>
      <c r="BA279" s="1201"/>
      <c r="BB279" s="1201">
        <f t="shared" si="258"/>
        <v>0</v>
      </c>
      <c r="BC279" s="1201"/>
      <c r="BD279" s="1201">
        <f t="shared" si="259"/>
        <v>0</v>
      </c>
      <c r="BE279" s="1201">
        <f t="shared" si="249"/>
        <v>0</v>
      </c>
      <c r="BF279" s="1201">
        <f t="shared" si="250"/>
        <v>0</v>
      </c>
      <c r="BG279" s="1201">
        <f t="shared" si="251"/>
        <v>0</v>
      </c>
      <c r="BH279" s="1201">
        <f t="shared" si="235"/>
        <v>0</v>
      </c>
      <c r="BI279" s="1796"/>
      <c r="BJ279" s="1796"/>
      <c r="BK279" s="2221"/>
      <c r="BL279" s="1796"/>
      <c r="BM279" s="1796"/>
      <c r="BN279" s="1796"/>
      <c r="BO279" s="1796"/>
      <c r="BP279" s="1796">
        <f t="shared" si="252"/>
        <v>0</v>
      </c>
      <c r="BQ279" s="1903"/>
      <c r="BR279" s="1903"/>
      <c r="BS279" s="1903"/>
      <c r="BT279" s="1903"/>
      <c r="BU279" s="1903"/>
      <c r="BV279" s="1903"/>
      <c r="BW279" s="1903"/>
      <c r="BX279" s="1886">
        <f t="shared" si="240"/>
        <v>0</v>
      </c>
      <c r="BY279" s="641"/>
      <c r="BZ279" s="637"/>
    </row>
    <row r="280" spans="1:78" ht="67.5" customHeight="1">
      <c r="A280" s="2196"/>
      <c r="B280" s="573" t="s">
        <v>579</v>
      </c>
      <c r="C280" s="357" t="s">
        <v>350</v>
      </c>
      <c r="D280" s="413">
        <v>0</v>
      </c>
      <c r="E280" s="363">
        <v>0</v>
      </c>
      <c r="F280" s="363">
        <v>0</v>
      </c>
      <c r="G280" s="363">
        <v>0</v>
      </c>
      <c r="H280" s="363">
        <v>0</v>
      </c>
      <c r="I280" s="363">
        <v>0</v>
      </c>
      <c r="J280" s="413">
        <v>0</v>
      </c>
      <c r="K280" s="363">
        <f t="shared" si="236"/>
        <v>0</v>
      </c>
      <c r="L280" s="416"/>
      <c r="M280" s="370"/>
      <c r="N280" s="370"/>
      <c r="O280" s="370"/>
      <c r="P280" s="370"/>
      <c r="Q280" s="370"/>
      <c r="R280" s="427"/>
      <c r="S280" s="427">
        <f t="shared" si="237"/>
        <v>0</v>
      </c>
      <c r="T280" s="1813">
        <f t="shared" si="253"/>
        <v>0</v>
      </c>
      <c r="U280" s="1813"/>
      <c r="V280" s="1826">
        <f t="shared" si="254"/>
        <v>0</v>
      </c>
      <c r="W280" s="1813">
        <v>1908.1</v>
      </c>
      <c r="X280" s="1813"/>
      <c r="Y280" s="1814">
        <f t="shared" si="256"/>
        <v>0</v>
      </c>
      <c r="Z280" s="1813">
        <f t="shared" si="246"/>
        <v>0</v>
      </c>
      <c r="AA280" s="1814">
        <f t="shared" si="247"/>
        <v>0</v>
      </c>
      <c r="AB280" s="1814">
        <f t="shared" si="248"/>
        <v>0</v>
      </c>
      <c r="AC280" s="1814"/>
      <c r="AD280" s="1814">
        <f t="shared" si="234"/>
        <v>1908.1</v>
      </c>
      <c r="AE280" s="1827"/>
      <c r="AF280" s="1827"/>
      <c r="AG280" s="641">
        <v>0</v>
      </c>
      <c r="AH280" s="1816">
        <v>0</v>
      </c>
      <c r="AI280" s="1816">
        <v>0</v>
      </c>
      <c r="AJ280" s="1816">
        <v>0</v>
      </c>
      <c r="AK280" s="1816">
        <v>0</v>
      </c>
      <c r="AL280" s="1816">
        <v>0</v>
      </c>
      <c r="AM280" s="641">
        <v>0</v>
      </c>
      <c r="AN280" s="641">
        <f t="shared" si="238"/>
        <v>0</v>
      </c>
      <c r="AO280" s="1816"/>
      <c r="AP280" s="1816"/>
      <c r="AQ280" s="1816"/>
      <c r="AR280" s="1816"/>
      <c r="AS280" s="1816"/>
      <c r="AT280" s="1816"/>
      <c r="AU280" s="641"/>
      <c r="AV280" s="641">
        <f t="shared" si="239"/>
        <v>0</v>
      </c>
      <c r="AW280" s="1828">
        <f t="shared" si="260"/>
        <v>0</v>
      </c>
      <c r="AX280" s="1828"/>
      <c r="AY280" s="1828"/>
      <c r="AZ280" s="1201">
        <f t="shared" si="257"/>
        <v>0</v>
      </c>
      <c r="BA280" s="1201"/>
      <c r="BB280" s="1201">
        <v>0</v>
      </c>
      <c r="BC280" s="1201"/>
      <c r="BD280" s="1201">
        <f t="shared" si="259"/>
        <v>0</v>
      </c>
      <c r="BE280" s="1201">
        <f t="shared" si="249"/>
        <v>0</v>
      </c>
      <c r="BF280" s="1201">
        <f t="shared" si="250"/>
        <v>0</v>
      </c>
      <c r="BG280" s="1201">
        <f t="shared" si="251"/>
        <v>0</v>
      </c>
      <c r="BH280" s="1201">
        <f t="shared" si="235"/>
        <v>0</v>
      </c>
      <c r="BI280" s="1796"/>
      <c r="BJ280" s="1796"/>
      <c r="BK280" s="2221"/>
      <c r="BL280" s="1796">
        <v>100000</v>
      </c>
      <c r="BM280" s="1796"/>
      <c r="BN280" s="1796"/>
      <c r="BO280" s="1796"/>
      <c r="BP280" s="1796">
        <f>BL280+BM280+BN280+BO280</f>
        <v>100000</v>
      </c>
      <c r="BQ280" s="1903"/>
      <c r="BR280" s="1903"/>
      <c r="BS280" s="1903"/>
      <c r="BT280" s="1903"/>
      <c r="BU280" s="1903"/>
      <c r="BV280" s="1903"/>
      <c r="BW280" s="1903"/>
      <c r="BX280" s="1886">
        <f t="shared" si="240"/>
        <v>0</v>
      </c>
      <c r="BY280" s="753" t="s">
        <v>1020</v>
      </c>
      <c r="BZ280" s="637"/>
    </row>
    <row r="281" spans="1:78" ht="37.5" hidden="1" customHeight="1">
      <c r="A281" s="2196"/>
      <c r="B281" s="1874"/>
      <c r="C281" s="357"/>
      <c r="D281" s="413">
        <v>0</v>
      </c>
      <c r="E281" s="363">
        <v>0</v>
      </c>
      <c r="F281" s="363">
        <v>0</v>
      </c>
      <c r="G281" s="363">
        <v>0</v>
      </c>
      <c r="H281" s="363">
        <v>0</v>
      </c>
      <c r="I281" s="363">
        <v>0</v>
      </c>
      <c r="J281" s="413">
        <v>0</v>
      </c>
      <c r="K281" s="413">
        <f t="shared" si="236"/>
        <v>0</v>
      </c>
      <c r="L281" s="416"/>
      <c r="M281" s="370"/>
      <c r="N281" s="370"/>
      <c r="O281" s="370"/>
      <c r="P281" s="370"/>
      <c r="Q281" s="370"/>
      <c r="R281" s="427"/>
      <c r="S281" s="427">
        <f t="shared" si="237"/>
        <v>0</v>
      </c>
      <c r="T281" s="1810">
        <f t="shared" si="253"/>
        <v>0</v>
      </c>
      <c r="U281" s="1810"/>
      <c r="V281" s="1826">
        <f t="shared" si="254"/>
        <v>0</v>
      </c>
      <c r="W281" s="1810">
        <f t="shared" si="255"/>
        <v>0</v>
      </c>
      <c r="X281" s="1810"/>
      <c r="Y281" s="1814">
        <f t="shared" si="256"/>
        <v>0</v>
      </c>
      <c r="Z281" s="1813">
        <f t="shared" si="246"/>
        <v>0</v>
      </c>
      <c r="AA281" s="1814">
        <f t="shared" si="247"/>
        <v>0</v>
      </c>
      <c r="AB281" s="1814">
        <f t="shared" si="248"/>
        <v>0</v>
      </c>
      <c r="AC281" s="1814"/>
      <c r="AD281" s="1814">
        <f t="shared" si="234"/>
        <v>0</v>
      </c>
      <c r="AE281" s="1827"/>
      <c r="AF281" s="1827"/>
      <c r="AG281" s="641">
        <v>0</v>
      </c>
      <c r="AH281" s="1816">
        <v>0</v>
      </c>
      <c r="AI281" s="1816">
        <v>0</v>
      </c>
      <c r="AJ281" s="1816">
        <v>0</v>
      </c>
      <c r="AK281" s="1816">
        <v>0</v>
      </c>
      <c r="AL281" s="1816">
        <v>0</v>
      </c>
      <c r="AM281" s="641">
        <v>0</v>
      </c>
      <c r="AN281" s="641">
        <f t="shared" si="238"/>
        <v>0</v>
      </c>
      <c r="AO281" s="641"/>
      <c r="AP281" s="1816"/>
      <c r="AQ281" s="1816"/>
      <c r="AR281" s="1816"/>
      <c r="AS281" s="1816"/>
      <c r="AT281" s="1816"/>
      <c r="AU281" s="641"/>
      <c r="AV281" s="641">
        <f t="shared" si="239"/>
        <v>0</v>
      </c>
      <c r="AW281" s="1828">
        <f t="shared" si="260"/>
        <v>0</v>
      </c>
      <c r="AX281" s="1828"/>
      <c r="AY281" s="1828"/>
      <c r="AZ281" s="1201">
        <f t="shared" si="257"/>
        <v>0</v>
      </c>
      <c r="BA281" s="1201"/>
      <c r="BB281" s="1201">
        <f t="shared" si="258"/>
        <v>0</v>
      </c>
      <c r="BC281" s="1201"/>
      <c r="BD281" s="1201">
        <f t="shared" si="259"/>
        <v>0</v>
      </c>
      <c r="BE281" s="1201">
        <f t="shared" si="249"/>
        <v>0</v>
      </c>
      <c r="BF281" s="1201">
        <f t="shared" si="250"/>
        <v>0</v>
      </c>
      <c r="BG281" s="1201">
        <f t="shared" si="251"/>
        <v>0</v>
      </c>
      <c r="BH281" s="1201">
        <f t="shared" si="235"/>
        <v>0</v>
      </c>
      <c r="BI281" s="1796"/>
      <c r="BJ281" s="1796"/>
      <c r="BK281" s="1796"/>
      <c r="BL281" s="1796"/>
      <c r="BM281" s="1796"/>
      <c r="BN281" s="1796"/>
      <c r="BO281" s="1796"/>
      <c r="BP281" s="1796"/>
      <c r="BQ281" s="1903"/>
      <c r="BR281" s="1903"/>
      <c r="BS281" s="1903"/>
      <c r="BT281" s="1903"/>
      <c r="BU281" s="1903"/>
      <c r="BV281" s="1903"/>
      <c r="BW281" s="1903"/>
      <c r="BX281" s="1886">
        <f t="shared" si="240"/>
        <v>0</v>
      </c>
      <c r="BY281" s="641"/>
      <c r="BZ281" s="637"/>
    </row>
    <row r="282" spans="1:78" ht="28.5" hidden="1" customHeight="1">
      <c r="A282" s="2196"/>
      <c r="B282" s="1874"/>
      <c r="C282" s="357"/>
      <c r="D282" s="413">
        <v>0</v>
      </c>
      <c r="E282" s="363">
        <v>0</v>
      </c>
      <c r="F282" s="363">
        <v>0</v>
      </c>
      <c r="G282" s="363">
        <v>0</v>
      </c>
      <c r="H282" s="363">
        <v>0</v>
      </c>
      <c r="I282" s="363">
        <v>0</v>
      </c>
      <c r="J282" s="413">
        <v>0</v>
      </c>
      <c r="K282" s="413">
        <f t="shared" si="236"/>
        <v>0</v>
      </c>
      <c r="L282" s="416"/>
      <c r="M282" s="370"/>
      <c r="N282" s="370"/>
      <c r="O282" s="370"/>
      <c r="P282" s="370"/>
      <c r="Q282" s="370"/>
      <c r="R282" s="427"/>
      <c r="S282" s="427">
        <f t="shared" si="237"/>
        <v>0</v>
      </c>
      <c r="T282" s="1810">
        <f t="shared" si="253"/>
        <v>0</v>
      </c>
      <c r="U282" s="1810"/>
      <c r="V282" s="1826">
        <f t="shared" si="254"/>
        <v>0</v>
      </c>
      <c r="W282" s="1810">
        <f t="shared" si="255"/>
        <v>0</v>
      </c>
      <c r="X282" s="1810"/>
      <c r="Y282" s="1814">
        <f t="shared" si="256"/>
        <v>0</v>
      </c>
      <c r="Z282" s="1813">
        <f t="shared" si="246"/>
        <v>0</v>
      </c>
      <c r="AA282" s="1814">
        <f t="shared" si="247"/>
        <v>0</v>
      </c>
      <c r="AB282" s="1814">
        <f t="shared" si="248"/>
        <v>0</v>
      </c>
      <c r="AC282" s="1814"/>
      <c r="AD282" s="1814">
        <f t="shared" si="234"/>
        <v>0</v>
      </c>
      <c r="AE282" s="1827"/>
      <c r="AF282" s="1827"/>
      <c r="AG282" s="641">
        <v>0</v>
      </c>
      <c r="AH282" s="1816">
        <v>0</v>
      </c>
      <c r="AI282" s="1816">
        <v>0</v>
      </c>
      <c r="AJ282" s="1816">
        <v>0</v>
      </c>
      <c r="AK282" s="1816">
        <v>0</v>
      </c>
      <c r="AL282" s="1816">
        <v>0</v>
      </c>
      <c r="AM282" s="641">
        <v>0</v>
      </c>
      <c r="AN282" s="641">
        <f t="shared" si="238"/>
        <v>0</v>
      </c>
      <c r="AO282" s="641"/>
      <c r="AP282" s="1816"/>
      <c r="AQ282" s="1816"/>
      <c r="AR282" s="1816"/>
      <c r="AS282" s="1816"/>
      <c r="AT282" s="1816"/>
      <c r="AU282" s="641"/>
      <c r="AV282" s="641">
        <f t="shared" si="239"/>
        <v>0</v>
      </c>
      <c r="AW282" s="1828">
        <f t="shared" si="260"/>
        <v>0</v>
      </c>
      <c r="AX282" s="1828"/>
      <c r="AY282" s="1828"/>
      <c r="AZ282" s="1201">
        <f t="shared" si="257"/>
        <v>0</v>
      </c>
      <c r="BA282" s="1201"/>
      <c r="BB282" s="1201">
        <f t="shared" si="258"/>
        <v>0</v>
      </c>
      <c r="BC282" s="1201"/>
      <c r="BD282" s="1201">
        <f t="shared" si="259"/>
        <v>0</v>
      </c>
      <c r="BE282" s="1201">
        <f t="shared" si="249"/>
        <v>0</v>
      </c>
      <c r="BF282" s="1201">
        <f t="shared" si="250"/>
        <v>0</v>
      </c>
      <c r="BG282" s="1201">
        <f t="shared" si="251"/>
        <v>0</v>
      </c>
      <c r="BH282" s="1201">
        <f t="shared" si="235"/>
        <v>0</v>
      </c>
      <c r="BI282" s="1796"/>
      <c r="BJ282" s="1796"/>
      <c r="BK282" s="1796"/>
      <c r="BL282" s="1796"/>
      <c r="BM282" s="1796"/>
      <c r="BN282" s="1796"/>
      <c r="BO282" s="1796"/>
      <c r="BP282" s="1796"/>
      <c r="BQ282" s="1903"/>
      <c r="BR282" s="1903"/>
      <c r="BS282" s="1903"/>
      <c r="BT282" s="1903"/>
      <c r="BU282" s="1903"/>
      <c r="BV282" s="1903"/>
      <c r="BW282" s="1903"/>
      <c r="BX282" s="1886">
        <f t="shared" si="240"/>
        <v>0</v>
      </c>
      <c r="BY282" s="641"/>
      <c r="BZ282" s="637"/>
    </row>
    <row r="283" spans="1:78" ht="39.75" hidden="1" customHeight="1">
      <c r="A283" s="2196"/>
      <c r="B283" s="2167"/>
      <c r="C283" s="373"/>
      <c r="D283" s="440">
        <v>0</v>
      </c>
      <c r="E283" s="378">
        <v>0</v>
      </c>
      <c r="F283" s="378">
        <v>0</v>
      </c>
      <c r="G283" s="378">
        <v>0</v>
      </c>
      <c r="H283" s="378">
        <v>0</v>
      </c>
      <c r="I283" s="378">
        <v>0</v>
      </c>
      <c r="J283" s="440">
        <v>0</v>
      </c>
      <c r="K283" s="440">
        <f t="shared" si="236"/>
        <v>0</v>
      </c>
      <c r="L283" s="442"/>
      <c r="M283" s="381"/>
      <c r="N283" s="381"/>
      <c r="O283" s="381"/>
      <c r="P283" s="381"/>
      <c r="Q283" s="381"/>
      <c r="R283" s="442"/>
      <c r="S283" s="475">
        <f t="shared" si="237"/>
        <v>0</v>
      </c>
      <c r="T283" s="1810">
        <f t="shared" si="253"/>
        <v>0</v>
      </c>
      <c r="U283" s="1810"/>
      <c r="V283" s="1826">
        <f t="shared" si="254"/>
        <v>0</v>
      </c>
      <c r="W283" s="1810">
        <f t="shared" si="255"/>
        <v>0</v>
      </c>
      <c r="X283" s="1810"/>
      <c r="Y283" s="1814">
        <f t="shared" si="256"/>
        <v>0</v>
      </c>
      <c r="Z283" s="1813">
        <f t="shared" si="246"/>
        <v>0</v>
      </c>
      <c r="AA283" s="1814">
        <f t="shared" si="247"/>
        <v>0</v>
      </c>
      <c r="AB283" s="1814">
        <f t="shared" si="248"/>
        <v>0</v>
      </c>
      <c r="AC283" s="1814"/>
      <c r="AD283" s="1814">
        <f t="shared" si="234"/>
        <v>0</v>
      </c>
      <c r="AE283" s="1827"/>
      <c r="AF283" s="1827"/>
      <c r="AG283" s="641">
        <v>0</v>
      </c>
      <c r="AH283" s="1816">
        <v>0</v>
      </c>
      <c r="AI283" s="1816">
        <v>0</v>
      </c>
      <c r="AJ283" s="1816">
        <v>0</v>
      </c>
      <c r="AK283" s="1816">
        <v>0</v>
      </c>
      <c r="AL283" s="1816">
        <v>0</v>
      </c>
      <c r="AM283" s="641">
        <v>0</v>
      </c>
      <c r="AN283" s="641">
        <f t="shared" si="238"/>
        <v>0</v>
      </c>
      <c r="AO283" s="641"/>
      <c r="AP283" s="1816"/>
      <c r="AQ283" s="1816"/>
      <c r="AR283" s="1816"/>
      <c r="AS283" s="1816"/>
      <c r="AT283" s="1816"/>
      <c r="AU283" s="641"/>
      <c r="AV283" s="641">
        <f t="shared" si="239"/>
        <v>0</v>
      </c>
      <c r="AW283" s="1828">
        <f t="shared" si="260"/>
        <v>0</v>
      </c>
      <c r="AX283" s="1828"/>
      <c r="AY283" s="1828"/>
      <c r="AZ283" s="1201">
        <f t="shared" si="257"/>
        <v>0</v>
      </c>
      <c r="BA283" s="1201"/>
      <c r="BB283" s="1201">
        <f t="shared" si="258"/>
        <v>0</v>
      </c>
      <c r="BC283" s="1201"/>
      <c r="BD283" s="1201">
        <f t="shared" si="259"/>
        <v>0</v>
      </c>
      <c r="BE283" s="1201">
        <f t="shared" si="249"/>
        <v>0</v>
      </c>
      <c r="BF283" s="1201">
        <f t="shared" si="250"/>
        <v>0</v>
      </c>
      <c r="BG283" s="1201">
        <f t="shared" si="251"/>
        <v>0</v>
      </c>
      <c r="BH283" s="1201">
        <f t="shared" si="235"/>
        <v>0</v>
      </c>
      <c r="BI283" s="1796"/>
      <c r="BJ283" s="1796"/>
      <c r="BK283" s="1796"/>
      <c r="BL283" s="1796"/>
      <c r="BM283" s="1796"/>
      <c r="BN283" s="1796"/>
      <c r="BO283" s="1796"/>
      <c r="BP283" s="1796"/>
      <c r="BQ283" s="1903"/>
      <c r="BR283" s="1903"/>
      <c r="BS283" s="1903"/>
      <c r="BT283" s="1903"/>
      <c r="BU283" s="1903"/>
      <c r="BV283" s="1903"/>
      <c r="BW283" s="1903"/>
      <c r="BX283" s="1886">
        <f t="shared" si="240"/>
        <v>0</v>
      </c>
      <c r="BY283" s="641"/>
      <c r="BZ283" s="637"/>
    </row>
    <row r="284" spans="1:78" ht="32.25" hidden="1" customHeight="1">
      <c r="A284" s="746"/>
      <c r="B284" s="1006" t="s">
        <v>586</v>
      </c>
      <c r="C284" s="340" t="s">
        <v>598</v>
      </c>
      <c r="D284" s="744">
        <v>0</v>
      </c>
      <c r="E284" s="744">
        <v>1.5</v>
      </c>
      <c r="F284" s="744">
        <v>59300</v>
      </c>
      <c r="G284" s="744">
        <v>0</v>
      </c>
      <c r="H284" s="744">
        <v>0</v>
      </c>
      <c r="I284" s="744">
        <v>0</v>
      </c>
      <c r="J284" s="744">
        <v>0</v>
      </c>
      <c r="K284" s="744">
        <f t="shared" si="236"/>
        <v>59300</v>
      </c>
      <c r="L284" s="744">
        <f t="shared" ref="L284:R284" si="261">SUM(L285:L294)</f>
        <v>0</v>
      </c>
      <c r="M284" s="744">
        <f t="shared" si="261"/>
        <v>0</v>
      </c>
      <c r="N284" s="744">
        <f t="shared" si="261"/>
        <v>3861.3</v>
      </c>
      <c r="O284" s="744">
        <f t="shared" si="261"/>
        <v>0</v>
      </c>
      <c r="P284" s="744">
        <f t="shared" si="261"/>
        <v>0</v>
      </c>
      <c r="Q284" s="744">
        <f t="shared" si="261"/>
        <v>0</v>
      </c>
      <c r="R284" s="744">
        <f t="shared" si="261"/>
        <v>0</v>
      </c>
      <c r="S284" s="744">
        <f t="shared" si="237"/>
        <v>3861.3</v>
      </c>
      <c r="T284" s="744">
        <f t="shared" ref="T284:AB284" si="262">SUM(T285:T294)</f>
        <v>0</v>
      </c>
      <c r="U284" s="744"/>
      <c r="V284" s="744">
        <f t="shared" si="262"/>
        <v>0</v>
      </c>
      <c r="W284" s="744">
        <f t="shared" si="262"/>
        <v>6984.7</v>
      </c>
      <c r="X284" s="744"/>
      <c r="Y284" s="744">
        <f t="shared" si="262"/>
        <v>0</v>
      </c>
      <c r="Z284" s="744">
        <f t="shared" si="262"/>
        <v>0</v>
      </c>
      <c r="AA284" s="744">
        <f t="shared" si="262"/>
        <v>0</v>
      </c>
      <c r="AB284" s="744">
        <f t="shared" si="262"/>
        <v>0</v>
      </c>
      <c r="AC284" s="744"/>
      <c r="AD284" s="744">
        <f t="shared" si="234"/>
        <v>6984.7</v>
      </c>
      <c r="AE284" s="746"/>
      <c r="AF284" s="746"/>
      <c r="AG284" s="744">
        <v>0</v>
      </c>
      <c r="AH284" s="744">
        <v>0</v>
      </c>
      <c r="AI284" s="744">
        <v>0</v>
      </c>
      <c r="AJ284" s="744">
        <v>0</v>
      </c>
      <c r="AK284" s="744">
        <v>0</v>
      </c>
      <c r="AL284" s="744">
        <v>0</v>
      </c>
      <c r="AM284" s="744">
        <v>0</v>
      </c>
      <c r="AN284" s="744">
        <f t="shared" si="238"/>
        <v>0</v>
      </c>
      <c r="AO284" s="744">
        <f t="shared" ref="AO284:AU284" si="263">SUM(AO285:AO294)</f>
        <v>0</v>
      </c>
      <c r="AP284" s="744">
        <f t="shared" si="263"/>
        <v>0</v>
      </c>
      <c r="AQ284" s="744">
        <f t="shared" si="263"/>
        <v>0</v>
      </c>
      <c r="AR284" s="744">
        <f t="shared" si="263"/>
        <v>0</v>
      </c>
      <c r="AS284" s="744">
        <f t="shared" si="263"/>
        <v>0</v>
      </c>
      <c r="AT284" s="744">
        <f t="shared" si="263"/>
        <v>0</v>
      </c>
      <c r="AU284" s="744">
        <f t="shared" si="263"/>
        <v>0</v>
      </c>
      <c r="AV284" s="744">
        <f t="shared" si="239"/>
        <v>0</v>
      </c>
      <c r="AW284" s="744">
        <f t="shared" ref="AW284:BG284" si="264">SUM(AW285:AW294)</f>
        <v>0</v>
      </c>
      <c r="AX284" s="744"/>
      <c r="AY284" s="744"/>
      <c r="AZ284" s="744">
        <f t="shared" si="264"/>
        <v>0</v>
      </c>
      <c r="BA284" s="744"/>
      <c r="BB284" s="744">
        <f t="shared" si="264"/>
        <v>0</v>
      </c>
      <c r="BC284" s="744"/>
      <c r="BD284" s="744">
        <f t="shared" si="264"/>
        <v>0</v>
      </c>
      <c r="BE284" s="744">
        <f t="shared" si="264"/>
        <v>0</v>
      </c>
      <c r="BF284" s="744">
        <f t="shared" si="264"/>
        <v>0</v>
      </c>
      <c r="BG284" s="744">
        <f t="shared" si="264"/>
        <v>0</v>
      </c>
      <c r="BH284" s="744">
        <f t="shared" si="235"/>
        <v>0</v>
      </c>
      <c r="BI284" s="744"/>
      <c r="BJ284" s="744"/>
      <c r="BK284" s="744"/>
      <c r="BL284" s="744"/>
      <c r="BM284" s="744"/>
      <c r="BN284" s="744"/>
      <c r="BO284" s="744"/>
      <c r="BP284" s="744"/>
      <c r="BQ284" s="1886"/>
      <c r="BR284" s="1886"/>
      <c r="BS284" s="1886"/>
      <c r="BT284" s="1886"/>
      <c r="BU284" s="1886"/>
      <c r="BV284" s="1886"/>
      <c r="BW284" s="1886"/>
      <c r="BX284" s="1886">
        <f t="shared" si="240"/>
        <v>0</v>
      </c>
      <c r="BY284" s="745"/>
      <c r="BZ284" s="637"/>
    </row>
    <row r="285" spans="1:78" ht="37.5" hidden="1" customHeight="1">
      <c r="A285" s="2204"/>
      <c r="B285" s="1875" t="s">
        <v>549</v>
      </c>
      <c r="C285" s="606" t="s">
        <v>362</v>
      </c>
      <c r="D285" s="458">
        <v>0</v>
      </c>
      <c r="E285" s="350">
        <v>1.5</v>
      </c>
      <c r="F285" s="350">
        <v>59300</v>
      </c>
      <c r="G285" s="350">
        <v>0</v>
      </c>
      <c r="H285" s="350">
        <v>0</v>
      </c>
      <c r="I285" s="350">
        <v>0</v>
      </c>
      <c r="J285" s="350">
        <v>0</v>
      </c>
      <c r="K285" s="350">
        <f t="shared" si="236"/>
        <v>59300</v>
      </c>
      <c r="L285" s="459"/>
      <c r="M285" s="459"/>
      <c r="N285" s="409"/>
      <c r="O285" s="459"/>
      <c r="P285" s="459"/>
      <c r="Q285" s="459"/>
      <c r="R285" s="459"/>
      <c r="S285" s="451">
        <f t="shared" si="237"/>
        <v>0</v>
      </c>
      <c r="T285" s="1810">
        <f t="shared" ref="T285:T294" si="265">D285+L285</f>
        <v>0</v>
      </c>
      <c r="U285" s="1810"/>
      <c r="V285" s="1814"/>
      <c r="W285" s="1814"/>
      <c r="X285" s="1814"/>
      <c r="Y285" s="1814">
        <f t="shared" ref="Y285:Y294" si="266">G285+O285</f>
        <v>0</v>
      </c>
      <c r="Z285" s="1813">
        <f t="shared" ref="Z285:Z294" si="267">H285+P285</f>
        <v>0</v>
      </c>
      <c r="AA285" s="1814">
        <f t="shared" ref="AA285:AA294" si="268">I285+Q285</f>
        <v>0</v>
      </c>
      <c r="AB285" s="1814">
        <f t="shared" ref="AB285:AB294" si="269">J285+R285</f>
        <v>0</v>
      </c>
      <c r="AC285" s="1814"/>
      <c r="AD285" s="1814">
        <f t="shared" si="234"/>
        <v>0</v>
      </c>
      <c r="AE285" s="1827">
        <v>1</v>
      </c>
      <c r="AF285" s="1827"/>
      <c r="AG285" s="342">
        <v>0</v>
      </c>
      <c r="AH285" s="1816">
        <v>0</v>
      </c>
      <c r="AI285" s="1816">
        <v>0</v>
      </c>
      <c r="AJ285" s="1816">
        <v>0</v>
      </c>
      <c r="AK285" s="1816">
        <v>0</v>
      </c>
      <c r="AL285" s="1816">
        <v>0</v>
      </c>
      <c r="AM285" s="1816">
        <v>0</v>
      </c>
      <c r="AN285" s="1816">
        <f t="shared" si="238"/>
        <v>0</v>
      </c>
      <c r="AO285" s="641"/>
      <c r="AP285" s="1842"/>
      <c r="AQ285" s="1816"/>
      <c r="AR285" s="1816"/>
      <c r="AS285" s="1816"/>
      <c r="AT285" s="1816"/>
      <c r="AU285" s="1816"/>
      <c r="AV285" s="1816">
        <f t="shared" si="239"/>
        <v>0</v>
      </c>
      <c r="AW285" s="1828">
        <f>AG285+AO285</f>
        <v>0</v>
      </c>
      <c r="AX285" s="1828"/>
      <c r="AY285" s="1828"/>
      <c r="AZ285" s="1201">
        <f>AH285+AP285</f>
        <v>0</v>
      </c>
      <c r="BA285" s="1201"/>
      <c r="BB285" s="1201">
        <f>AI285+AQ285</f>
        <v>0</v>
      </c>
      <c r="BC285" s="1201"/>
      <c r="BD285" s="1201">
        <f>AJ285+AR285</f>
        <v>0</v>
      </c>
      <c r="BE285" s="1201">
        <f>AK285+AS285</f>
        <v>0</v>
      </c>
      <c r="BF285" s="1201">
        <f>AL285+AT285</f>
        <v>0</v>
      </c>
      <c r="BG285" s="1201">
        <f>AM285+AU285</f>
        <v>0</v>
      </c>
      <c r="BH285" s="1201">
        <f t="shared" si="235"/>
        <v>0</v>
      </c>
      <c r="BI285" s="1796"/>
      <c r="BJ285" s="1796"/>
      <c r="BK285" s="1796"/>
      <c r="BL285" s="1796"/>
      <c r="BM285" s="1796"/>
      <c r="BN285" s="1796"/>
      <c r="BO285" s="1796"/>
      <c r="BP285" s="1796"/>
      <c r="BQ285" s="1903"/>
      <c r="BR285" s="1903"/>
      <c r="BS285" s="1903"/>
      <c r="BT285" s="1903"/>
      <c r="BU285" s="1903"/>
      <c r="BV285" s="1903"/>
      <c r="BW285" s="1903"/>
      <c r="BX285" s="1886">
        <f t="shared" si="240"/>
        <v>0</v>
      </c>
      <c r="BY285" s="753" t="s">
        <v>91</v>
      </c>
      <c r="BZ285" s="637"/>
    </row>
    <row r="286" spans="1:78" ht="52.5" hidden="1" customHeight="1">
      <c r="A286" s="2196"/>
      <c r="B286" s="2207" t="s">
        <v>588</v>
      </c>
      <c r="C286" s="606" t="s">
        <v>600</v>
      </c>
      <c r="D286" s="391">
        <v>0</v>
      </c>
      <c r="E286" s="391">
        <v>0</v>
      </c>
      <c r="F286" s="391">
        <v>0</v>
      </c>
      <c r="G286" s="391">
        <v>0</v>
      </c>
      <c r="H286" s="391">
        <v>0</v>
      </c>
      <c r="I286" s="391">
        <v>0</v>
      </c>
      <c r="J286" s="391">
        <v>0</v>
      </c>
      <c r="K286" s="391">
        <f t="shared" si="236"/>
        <v>0</v>
      </c>
      <c r="L286" s="370"/>
      <c r="M286" s="370"/>
      <c r="N286" s="607">
        <v>3861.3</v>
      </c>
      <c r="O286" s="370"/>
      <c r="P286" s="370"/>
      <c r="Q286" s="370"/>
      <c r="R286" s="370"/>
      <c r="S286" s="370">
        <f t="shared" si="237"/>
        <v>3861.3</v>
      </c>
      <c r="T286" s="1810">
        <f t="shared" si="265"/>
        <v>0</v>
      </c>
      <c r="U286" s="1810"/>
      <c r="V286" s="1826">
        <f t="shared" ref="V286:V294" si="270">E286+M286</f>
        <v>0</v>
      </c>
      <c r="W286" s="1814">
        <v>6634.7</v>
      </c>
      <c r="X286" s="1814"/>
      <c r="Y286" s="1814"/>
      <c r="Z286" s="1813">
        <f t="shared" si="267"/>
        <v>0</v>
      </c>
      <c r="AA286" s="1814">
        <f t="shared" si="268"/>
        <v>0</v>
      </c>
      <c r="AB286" s="1814">
        <f t="shared" si="269"/>
        <v>0</v>
      </c>
      <c r="AC286" s="1814"/>
      <c r="AD286" s="1814">
        <f t="shared" si="234"/>
        <v>6634.7</v>
      </c>
      <c r="AE286" s="1827"/>
      <c r="AF286" s="1827"/>
      <c r="AG286" s="342"/>
      <c r="AH286" s="342"/>
      <c r="AI286" s="342"/>
      <c r="AJ286" s="342"/>
      <c r="AK286" s="342"/>
      <c r="AL286" s="342"/>
      <c r="AM286" s="342"/>
      <c r="AN286" s="342">
        <f t="shared" si="238"/>
        <v>0</v>
      </c>
      <c r="AO286" s="342"/>
      <c r="AP286" s="342"/>
      <c r="AQ286" s="342"/>
      <c r="AR286" s="342"/>
      <c r="AS286" s="342"/>
      <c r="AT286" s="342"/>
      <c r="AU286" s="342"/>
      <c r="AV286" s="342">
        <f t="shared" si="239"/>
        <v>0</v>
      </c>
      <c r="AW286" s="834"/>
      <c r="AX286" s="834"/>
      <c r="AY286" s="834"/>
      <c r="AZ286" s="834"/>
      <c r="BA286" s="834"/>
      <c r="BB286" s="834"/>
      <c r="BC286" s="834"/>
      <c r="BD286" s="834"/>
      <c r="BE286" s="834"/>
      <c r="BF286" s="834"/>
      <c r="BG286" s="834"/>
      <c r="BH286" s="834">
        <f t="shared" si="235"/>
        <v>0</v>
      </c>
      <c r="BI286" s="1792"/>
      <c r="BJ286" s="1792"/>
      <c r="BK286" s="1792"/>
      <c r="BL286" s="1792"/>
      <c r="BM286" s="1792"/>
      <c r="BN286" s="1792"/>
      <c r="BO286" s="1792"/>
      <c r="BP286" s="1792"/>
      <c r="BQ286" s="1886"/>
      <c r="BR286" s="1886"/>
      <c r="BS286" s="1886"/>
      <c r="BT286" s="1886"/>
      <c r="BU286" s="1886"/>
      <c r="BV286" s="1886"/>
      <c r="BW286" s="1886"/>
      <c r="BX286" s="1886">
        <f t="shared" si="240"/>
        <v>0</v>
      </c>
      <c r="BY286" s="753" t="s">
        <v>214</v>
      </c>
      <c r="BZ286" s="637"/>
    </row>
    <row r="287" spans="1:78" ht="60" hidden="1" customHeight="1">
      <c r="A287" s="2196"/>
      <c r="B287" s="2207" t="s">
        <v>589</v>
      </c>
      <c r="C287" s="606" t="s">
        <v>362</v>
      </c>
      <c r="D287" s="391">
        <v>0</v>
      </c>
      <c r="E287" s="391">
        <v>0</v>
      </c>
      <c r="F287" s="391">
        <v>0</v>
      </c>
      <c r="G287" s="391">
        <v>0</v>
      </c>
      <c r="H287" s="391">
        <v>0</v>
      </c>
      <c r="I287" s="391">
        <v>0</v>
      </c>
      <c r="J287" s="391">
        <v>0</v>
      </c>
      <c r="K287" s="391">
        <f t="shared" si="236"/>
        <v>0</v>
      </c>
      <c r="L287" s="461"/>
      <c r="M287" s="461"/>
      <c r="N287" s="461"/>
      <c r="O287" s="461"/>
      <c r="P287" s="461"/>
      <c r="Q287" s="461"/>
      <c r="R287" s="461"/>
      <c r="S287" s="461">
        <f t="shared" si="237"/>
        <v>0</v>
      </c>
      <c r="T287" s="1810">
        <f t="shared" si="265"/>
        <v>0</v>
      </c>
      <c r="U287" s="1810"/>
      <c r="V287" s="1826">
        <f t="shared" si="270"/>
        <v>0</v>
      </c>
      <c r="W287" s="1814">
        <v>350</v>
      </c>
      <c r="X287" s="1810"/>
      <c r="Y287" s="1814">
        <f t="shared" si="266"/>
        <v>0</v>
      </c>
      <c r="Z287" s="1813">
        <f t="shared" si="267"/>
        <v>0</v>
      </c>
      <c r="AA287" s="1814">
        <f t="shared" si="268"/>
        <v>0</v>
      </c>
      <c r="AB287" s="1814">
        <f t="shared" si="269"/>
        <v>0</v>
      </c>
      <c r="AC287" s="1814"/>
      <c r="AD287" s="1814">
        <f t="shared" si="234"/>
        <v>350</v>
      </c>
      <c r="AE287" s="1827"/>
      <c r="AF287" s="1827"/>
      <c r="AG287" s="342"/>
      <c r="AH287" s="342"/>
      <c r="AI287" s="342"/>
      <c r="AJ287" s="342"/>
      <c r="AK287" s="342"/>
      <c r="AL287" s="342"/>
      <c r="AM287" s="342"/>
      <c r="AN287" s="342">
        <f t="shared" si="238"/>
        <v>0</v>
      </c>
      <c r="AO287" s="342"/>
      <c r="AP287" s="342"/>
      <c r="AQ287" s="342"/>
      <c r="AR287" s="342"/>
      <c r="AS287" s="342"/>
      <c r="AT287" s="342"/>
      <c r="AU287" s="342"/>
      <c r="AV287" s="342">
        <f t="shared" si="239"/>
        <v>0</v>
      </c>
      <c r="AW287" s="834"/>
      <c r="AX287" s="834"/>
      <c r="AY287" s="834"/>
      <c r="AZ287" s="834"/>
      <c r="BA287" s="834"/>
      <c r="BB287" s="834"/>
      <c r="BC287" s="834"/>
      <c r="BD287" s="834"/>
      <c r="BE287" s="834"/>
      <c r="BF287" s="834"/>
      <c r="BG287" s="834"/>
      <c r="BH287" s="834">
        <f t="shared" si="235"/>
        <v>0</v>
      </c>
      <c r="BI287" s="1792"/>
      <c r="BJ287" s="1792"/>
      <c r="BK287" s="1792"/>
      <c r="BL287" s="1792"/>
      <c r="BM287" s="1792"/>
      <c r="BN287" s="1792"/>
      <c r="BO287" s="1792"/>
      <c r="BP287" s="1792"/>
      <c r="BQ287" s="1886"/>
      <c r="BR287" s="1886"/>
      <c r="BS287" s="1886"/>
      <c r="BT287" s="1886"/>
      <c r="BU287" s="1886"/>
      <c r="BV287" s="1886"/>
      <c r="BW287" s="1886"/>
      <c r="BX287" s="1886">
        <f t="shared" si="240"/>
        <v>0</v>
      </c>
      <c r="BY287" s="753" t="s">
        <v>1023</v>
      </c>
      <c r="BZ287" s="637"/>
    </row>
    <row r="288" spans="1:78" ht="59.25" hidden="1" customHeight="1">
      <c r="A288" s="2196"/>
      <c r="B288" s="2175"/>
      <c r="C288" s="385"/>
      <c r="D288" s="391">
        <v>0</v>
      </c>
      <c r="E288" s="391">
        <v>0</v>
      </c>
      <c r="F288" s="391">
        <v>0</v>
      </c>
      <c r="G288" s="391">
        <v>0</v>
      </c>
      <c r="H288" s="391">
        <v>0</v>
      </c>
      <c r="I288" s="391">
        <v>0</v>
      </c>
      <c r="J288" s="391">
        <v>0</v>
      </c>
      <c r="K288" s="391">
        <f t="shared" si="236"/>
        <v>0</v>
      </c>
      <c r="L288" s="461"/>
      <c r="M288" s="461"/>
      <c r="N288" s="461"/>
      <c r="O288" s="461"/>
      <c r="P288" s="461"/>
      <c r="Q288" s="461"/>
      <c r="R288" s="461"/>
      <c r="S288" s="461">
        <f t="shared" si="237"/>
        <v>0</v>
      </c>
      <c r="T288" s="1810">
        <f t="shared" si="265"/>
        <v>0</v>
      </c>
      <c r="U288" s="1810"/>
      <c r="V288" s="1826">
        <f t="shared" si="270"/>
        <v>0</v>
      </c>
      <c r="W288" s="1810">
        <f t="shared" ref="W288:W294" si="271">F288+N288</f>
        <v>0</v>
      </c>
      <c r="X288" s="1810"/>
      <c r="Y288" s="1814">
        <f t="shared" si="266"/>
        <v>0</v>
      </c>
      <c r="Z288" s="1813">
        <f t="shared" si="267"/>
        <v>0</v>
      </c>
      <c r="AA288" s="1814">
        <f t="shared" si="268"/>
        <v>0</v>
      </c>
      <c r="AB288" s="1814">
        <f t="shared" si="269"/>
        <v>0</v>
      </c>
      <c r="AC288" s="1814"/>
      <c r="AD288" s="1814">
        <f t="shared" si="234"/>
        <v>0</v>
      </c>
      <c r="AE288" s="1827"/>
      <c r="AF288" s="1827"/>
      <c r="AG288" s="342"/>
      <c r="AH288" s="342"/>
      <c r="AI288" s="342"/>
      <c r="AJ288" s="342"/>
      <c r="AK288" s="342"/>
      <c r="AL288" s="342"/>
      <c r="AM288" s="342"/>
      <c r="AN288" s="342">
        <f t="shared" si="238"/>
        <v>0</v>
      </c>
      <c r="AO288" s="342"/>
      <c r="AP288" s="342"/>
      <c r="AQ288" s="342"/>
      <c r="AR288" s="342"/>
      <c r="AS288" s="342"/>
      <c r="AT288" s="342"/>
      <c r="AU288" s="342"/>
      <c r="AV288" s="342">
        <f t="shared" si="239"/>
        <v>0</v>
      </c>
      <c r="AW288" s="834"/>
      <c r="AX288" s="834"/>
      <c r="AY288" s="834"/>
      <c r="AZ288" s="834"/>
      <c r="BA288" s="834"/>
      <c r="BB288" s="834"/>
      <c r="BC288" s="834"/>
      <c r="BD288" s="834"/>
      <c r="BE288" s="834"/>
      <c r="BF288" s="834"/>
      <c r="BG288" s="834"/>
      <c r="BH288" s="834">
        <f t="shared" si="235"/>
        <v>0</v>
      </c>
      <c r="BI288" s="1792"/>
      <c r="BJ288" s="1792"/>
      <c r="BK288" s="1792"/>
      <c r="BL288" s="1792"/>
      <c r="BM288" s="1792"/>
      <c r="BN288" s="1792"/>
      <c r="BO288" s="1792"/>
      <c r="BP288" s="1792"/>
      <c r="BQ288" s="1886"/>
      <c r="BR288" s="1886"/>
      <c r="BS288" s="1886"/>
      <c r="BT288" s="1886"/>
      <c r="BU288" s="1886"/>
      <c r="BV288" s="1886"/>
      <c r="BW288" s="1886"/>
      <c r="BX288" s="1886">
        <f t="shared" si="240"/>
        <v>0</v>
      </c>
      <c r="BY288" s="641"/>
      <c r="BZ288" s="637"/>
    </row>
    <row r="289" spans="1:78" ht="48.75" hidden="1" customHeight="1">
      <c r="A289" s="2196"/>
      <c r="B289" s="2175"/>
      <c r="C289" s="385"/>
      <c r="D289" s="391">
        <v>0</v>
      </c>
      <c r="E289" s="391">
        <v>0</v>
      </c>
      <c r="F289" s="391">
        <v>0</v>
      </c>
      <c r="G289" s="391">
        <v>0</v>
      </c>
      <c r="H289" s="391">
        <v>0</v>
      </c>
      <c r="I289" s="391">
        <v>0</v>
      </c>
      <c r="J289" s="391">
        <v>0</v>
      </c>
      <c r="K289" s="391">
        <f t="shared" si="236"/>
        <v>0</v>
      </c>
      <c r="L289" s="461"/>
      <c r="M289" s="461"/>
      <c r="N289" s="461"/>
      <c r="O289" s="461"/>
      <c r="P289" s="461"/>
      <c r="Q289" s="461"/>
      <c r="R289" s="461"/>
      <c r="S289" s="461">
        <f t="shared" si="237"/>
        <v>0</v>
      </c>
      <c r="T289" s="1810">
        <f t="shared" si="265"/>
        <v>0</v>
      </c>
      <c r="U289" s="1810"/>
      <c r="V289" s="1826">
        <f t="shared" si="270"/>
        <v>0</v>
      </c>
      <c r="W289" s="1810">
        <f t="shared" si="271"/>
        <v>0</v>
      </c>
      <c r="X289" s="1810"/>
      <c r="Y289" s="1814">
        <f t="shared" si="266"/>
        <v>0</v>
      </c>
      <c r="Z289" s="1813">
        <f t="shared" si="267"/>
        <v>0</v>
      </c>
      <c r="AA289" s="1814">
        <f t="shared" si="268"/>
        <v>0</v>
      </c>
      <c r="AB289" s="1814">
        <f t="shared" si="269"/>
        <v>0</v>
      </c>
      <c r="AC289" s="1814"/>
      <c r="AD289" s="1814">
        <f t="shared" si="234"/>
        <v>0</v>
      </c>
      <c r="AE289" s="1827"/>
      <c r="AF289" s="1827"/>
      <c r="AG289" s="342"/>
      <c r="AH289" s="342"/>
      <c r="AI289" s="342"/>
      <c r="AJ289" s="342"/>
      <c r="AK289" s="342"/>
      <c r="AL289" s="342"/>
      <c r="AM289" s="342"/>
      <c r="AN289" s="342">
        <f t="shared" si="238"/>
        <v>0</v>
      </c>
      <c r="AO289" s="342"/>
      <c r="AP289" s="342"/>
      <c r="AQ289" s="342"/>
      <c r="AR289" s="342"/>
      <c r="AS289" s="342"/>
      <c r="AT289" s="342"/>
      <c r="AU289" s="342"/>
      <c r="AV289" s="342">
        <f t="shared" si="239"/>
        <v>0</v>
      </c>
      <c r="AW289" s="834"/>
      <c r="AX289" s="834"/>
      <c r="AY289" s="834"/>
      <c r="AZ289" s="834"/>
      <c r="BA289" s="834"/>
      <c r="BB289" s="834"/>
      <c r="BC289" s="834"/>
      <c r="BD289" s="834"/>
      <c r="BE289" s="834"/>
      <c r="BF289" s="834"/>
      <c r="BG289" s="834"/>
      <c r="BH289" s="834">
        <f t="shared" si="235"/>
        <v>0</v>
      </c>
      <c r="BI289" s="1792"/>
      <c r="BJ289" s="1792"/>
      <c r="BK289" s="1792"/>
      <c r="BL289" s="1792"/>
      <c r="BM289" s="1792"/>
      <c r="BN289" s="1792"/>
      <c r="BO289" s="1792"/>
      <c r="BP289" s="1792"/>
      <c r="BQ289" s="1886"/>
      <c r="BR289" s="1886"/>
      <c r="BS289" s="1886"/>
      <c r="BT289" s="1886"/>
      <c r="BU289" s="1886"/>
      <c r="BV289" s="1886"/>
      <c r="BW289" s="1886"/>
      <c r="BX289" s="1886">
        <f t="shared" si="240"/>
        <v>0</v>
      </c>
      <c r="BY289" s="641"/>
      <c r="BZ289" s="637"/>
    </row>
    <row r="290" spans="1:78" ht="56.25" hidden="1" customHeight="1">
      <c r="A290" s="2196"/>
      <c r="B290" s="2175"/>
      <c r="C290" s="385"/>
      <c r="D290" s="391">
        <v>0</v>
      </c>
      <c r="E290" s="391">
        <v>0</v>
      </c>
      <c r="F290" s="391">
        <v>0</v>
      </c>
      <c r="G290" s="391">
        <v>0</v>
      </c>
      <c r="H290" s="391">
        <v>0</v>
      </c>
      <c r="I290" s="391">
        <v>0</v>
      </c>
      <c r="J290" s="391">
        <v>0</v>
      </c>
      <c r="K290" s="391">
        <f t="shared" si="236"/>
        <v>0</v>
      </c>
      <c r="L290" s="461"/>
      <c r="M290" s="461"/>
      <c r="N290" s="461"/>
      <c r="O290" s="461"/>
      <c r="P290" s="461"/>
      <c r="Q290" s="461"/>
      <c r="R290" s="461"/>
      <c r="S290" s="461">
        <f t="shared" si="237"/>
        <v>0</v>
      </c>
      <c r="T290" s="1810">
        <f t="shared" si="265"/>
        <v>0</v>
      </c>
      <c r="U290" s="1810"/>
      <c r="V290" s="1826">
        <f t="shared" si="270"/>
        <v>0</v>
      </c>
      <c r="W290" s="1810">
        <f t="shared" si="271"/>
        <v>0</v>
      </c>
      <c r="X290" s="1810"/>
      <c r="Y290" s="1814">
        <f t="shared" si="266"/>
        <v>0</v>
      </c>
      <c r="Z290" s="1813">
        <f t="shared" si="267"/>
        <v>0</v>
      </c>
      <c r="AA290" s="1814">
        <f t="shared" si="268"/>
        <v>0</v>
      </c>
      <c r="AB290" s="1814">
        <f t="shared" si="269"/>
        <v>0</v>
      </c>
      <c r="AC290" s="1814"/>
      <c r="AD290" s="1814">
        <f t="shared" si="234"/>
        <v>0</v>
      </c>
      <c r="AE290" s="1827"/>
      <c r="AF290" s="1827"/>
      <c r="AG290" s="342"/>
      <c r="AH290" s="342"/>
      <c r="AI290" s="342"/>
      <c r="AJ290" s="342"/>
      <c r="AK290" s="342"/>
      <c r="AL290" s="342"/>
      <c r="AM290" s="342"/>
      <c r="AN290" s="342">
        <f t="shared" si="238"/>
        <v>0</v>
      </c>
      <c r="AO290" s="342"/>
      <c r="AP290" s="342"/>
      <c r="AQ290" s="342"/>
      <c r="AR290" s="342"/>
      <c r="AS290" s="342"/>
      <c r="AT290" s="342"/>
      <c r="AU290" s="342"/>
      <c r="AV290" s="342">
        <f t="shared" si="239"/>
        <v>0</v>
      </c>
      <c r="AW290" s="834"/>
      <c r="AX290" s="834"/>
      <c r="AY290" s="834"/>
      <c r="AZ290" s="834"/>
      <c r="BA290" s="834"/>
      <c r="BB290" s="834"/>
      <c r="BC290" s="834"/>
      <c r="BD290" s="834"/>
      <c r="BE290" s="834"/>
      <c r="BF290" s="834"/>
      <c r="BG290" s="834"/>
      <c r="BH290" s="834">
        <f t="shared" si="235"/>
        <v>0</v>
      </c>
      <c r="BI290" s="1792"/>
      <c r="BJ290" s="1792"/>
      <c r="BK290" s="1792"/>
      <c r="BL290" s="1792"/>
      <c r="BM290" s="1792"/>
      <c r="BN290" s="1792"/>
      <c r="BO290" s="1792"/>
      <c r="BP290" s="1792"/>
      <c r="BQ290" s="1886"/>
      <c r="BR290" s="1886"/>
      <c r="BS290" s="1886"/>
      <c r="BT290" s="1886"/>
      <c r="BU290" s="1886"/>
      <c r="BV290" s="1886"/>
      <c r="BW290" s="1886"/>
      <c r="BX290" s="1886">
        <f t="shared" si="240"/>
        <v>0</v>
      </c>
      <c r="BY290" s="641"/>
      <c r="BZ290" s="637"/>
    </row>
    <row r="291" spans="1:78" ht="65.25" hidden="1" customHeight="1">
      <c r="A291" s="2196"/>
      <c r="B291" s="2175"/>
      <c r="C291" s="385"/>
      <c r="D291" s="391">
        <v>0</v>
      </c>
      <c r="E291" s="391">
        <v>0</v>
      </c>
      <c r="F291" s="391">
        <v>0</v>
      </c>
      <c r="G291" s="391">
        <v>0</v>
      </c>
      <c r="H291" s="391">
        <v>0</v>
      </c>
      <c r="I291" s="391">
        <v>0</v>
      </c>
      <c r="J291" s="391">
        <v>0</v>
      </c>
      <c r="K291" s="391">
        <f t="shared" si="236"/>
        <v>0</v>
      </c>
      <c r="L291" s="461"/>
      <c r="M291" s="461"/>
      <c r="N291" s="461"/>
      <c r="O291" s="461"/>
      <c r="P291" s="461"/>
      <c r="Q291" s="461"/>
      <c r="R291" s="461"/>
      <c r="S291" s="461">
        <f t="shared" si="237"/>
        <v>0</v>
      </c>
      <c r="T291" s="1810">
        <f t="shared" si="265"/>
        <v>0</v>
      </c>
      <c r="U291" s="1810"/>
      <c r="V291" s="1826">
        <f t="shared" si="270"/>
        <v>0</v>
      </c>
      <c r="W291" s="1810">
        <f t="shared" si="271"/>
        <v>0</v>
      </c>
      <c r="X291" s="1810"/>
      <c r="Y291" s="1814">
        <f t="shared" si="266"/>
        <v>0</v>
      </c>
      <c r="Z291" s="1813">
        <f t="shared" si="267"/>
        <v>0</v>
      </c>
      <c r="AA291" s="1814">
        <f t="shared" si="268"/>
        <v>0</v>
      </c>
      <c r="AB291" s="1814">
        <f t="shared" si="269"/>
        <v>0</v>
      </c>
      <c r="AC291" s="1814"/>
      <c r="AD291" s="1814">
        <f t="shared" si="234"/>
        <v>0</v>
      </c>
      <c r="AE291" s="1827"/>
      <c r="AF291" s="1827"/>
      <c r="AG291" s="342"/>
      <c r="AH291" s="342"/>
      <c r="AI291" s="342"/>
      <c r="AJ291" s="342"/>
      <c r="AK291" s="342"/>
      <c r="AL291" s="342"/>
      <c r="AM291" s="342"/>
      <c r="AN291" s="342">
        <f t="shared" si="238"/>
        <v>0</v>
      </c>
      <c r="AO291" s="342"/>
      <c r="AP291" s="342"/>
      <c r="AQ291" s="342"/>
      <c r="AR291" s="342"/>
      <c r="AS291" s="342"/>
      <c r="AT291" s="342"/>
      <c r="AU291" s="342"/>
      <c r="AV291" s="342">
        <f t="shared" si="239"/>
        <v>0</v>
      </c>
      <c r="AW291" s="834"/>
      <c r="AX291" s="834"/>
      <c r="AY291" s="834"/>
      <c r="AZ291" s="834"/>
      <c r="BA291" s="834"/>
      <c r="BB291" s="834"/>
      <c r="BC291" s="834"/>
      <c r="BD291" s="834"/>
      <c r="BE291" s="834"/>
      <c r="BF291" s="834"/>
      <c r="BG291" s="834"/>
      <c r="BH291" s="834">
        <f t="shared" si="235"/>
        <v>0</v>
      </c>
      <c r="BI291" s="1792"/>
      <c r="BJ291" s="1792"/>
      <c r="BK291" s="1792"/>
      <c r="BL291" s="1792"/>
      <c r="BM291" s="1792"/>
      <c r="BN291" s="1792"/>
      <c r="BO291" s="1792"/>
      <c r="BP291" s="1792"/>
      <c r="BQ291" s="1886"/>
      <c r="BR291" s="1886"/>
      <c r="BS291" s="1886"/>
      <c r="BT291" s="1886"/>
      <c r="BU291" s="1886"/>
      <c r="BV291" s="1886"/>
      <c r="BW291" s="1886"/>
      <c r="BX291" s="1886">
        <f t="shared" si="240"/>
        <v>0</v>
      </c>
      <c r="BY291" s="641"/>
      <c r="BZ291" s="637"/>
    </row>
    <row r="292" spans="1:78" ht="73.5" hidden="1" customHeight="1">
      <c r="A292" s="2196"/>
      <c r="B292" s="2175"/>
      <c r="C292" s="385"/>
      <c r="D292" s="391">
        <v>0</v>
      </c>
      <c r="E292" s="391">
        <v>0</v>
      </c>
      <c r="F292" s="391">
        <v>0</v>
      </c>
      <c r="G292" s="391">
        <v>0</v>
      </c>
      <c r="H292" s="391">
        <v>0</v>
      </c>
      <c r="I292" s="391">
        <v>0</v>
      </c>
      <c r="J292" s="391">
        <v>0</v>
      </c>
      <c r="K292" s="391">
        <f t="shared" si="236"/>
        <v>0</v>
      </c>
      <c r="L292" s="461"/>
      <c r="M292" s="461"/>
      <c r="N292" s="461"/>
      <c r="O292" s="461"/>
      <c r="P292" s="461"/>
      <c r="Q292" s="461"/>
      <c r="R292" s="461"/>
      <c r="S292" s="461">
        <f t="shared" si="237"/>
        <v>0</v>
      </c>
      <c r="T292" s="1810">
        <f t="shared" si="265"/>
        <v>0</v>
      </c>
      <c r="U292" s="1810"/>
      <c r="V292" s="1826">
        <f t="shared" si="270"/>
        <v>0</v>
      </c>
      <c r="W292" s="1810">
        <f t="shared" si="271"/>
        <v>0</v>
      </c>
      <c r="X292" s="1810"/>
      <c r="Y292" s="1814">
        <f t="shared" si="266"/>
        <v>0</v>
      </c>
      <c r="Z292" s="1813">
        <f t="shared" si="267"/>
        <v>0</v>
      </c>
      <c r="AA292" s="1814">
        <f t="shared" si="268"/>
        <v>0</v>
      </c>
      <c r="AB292" s="1814">
        <f t="shared" si="269"/>
        <v>0</v>
      </c>
      <c r="AC292" s="1814"/>
      <c r="AD292" s="1814">
        <f t="shared" si="234"/>
        <v>0</v>
      </c>
      <c r="AE292" s="1827"/>
      <c r="AF292" s="1827"/>
      <c r="AG292" s="342"/>
      <c r="AH292" s="342"/>
      <c r="AI292" s="342"/>
      <c r="AJ292" s="342"/>
      <c r="AK292" s="342"/>
      <c r="AL292" s="342"/>
      <c r="AM292" s="342"/>
      <c r="AN292" s="342">
        <f t="shared" si="238"/>
        <v>0</v>
      </c>
      <c r="AO292" s="342"/>
      <c r="AP292" s="342"/>
      <c r="AQ292" s="342"/>
      <c r="AR292" s="342"/>
      <c r="AS292" s="342"/>
      <c r="AT292" s="342"/>
      <c r="AU292" s="342"/>
      <c r="AV292" s="342">
        <f t="shared" si="239"/>
        <v>0</v>
      </c>
      <c r="AW292" s="834"/>
      <c r="AX292" s="834"/>
      <c r="AY292" s="834"/>
      <c r="AZ292" s="834"/>
      <c r="BA292" s="834"/>
      <c r="BB292" s="834"/>
      <c r="BC292" s="834"/>
      <c r="BD292" s="834"/>
      <c r="BE292" s="834"/>
      <c r="BF292" s="834"/>
      <c r="BG292" s="834"/>
      <c r="BH292" s="834">
        <f t="shared" si="235"/>
        <v>0</v>
      </c>
      <c r="BI292" s="1792"/>
      <c r="BJ292" s="1792"/>
      <c r="BK292" s="1792"/>
      <c r="BL292" s="1792"/>
      <c r="BM292" s="1792"/>
      <c r="BN292" s="1792"/>
      <c r="BO292" s="1792"/>
      <c r="BP292" s="1792"/>
      <c r="BQ292" s="1886"/>
      <c r="BR292" s="1886"/>
      <c r="BS292" s="1886"/>
      <c r="BT292" s="1886"/>
      <c r="BU292" s="1886"/>
      <c r="BV292" s="1886"/>
      <c r="BW292" s="1886"/>
      <c r="BX292" s="1886">
        <f t="shared" si="240"/>
        <v>0</v>
      </c>
      <c r="BY292" s="641"/>
      <c r="BZ292" s="637"/>
    </row>
    <row r="293" spans="1:78" ht="51" hidden="1" customHeight="1">
      <c r="A293" s="2196"/>
      <c r="B293" s="2175"/>
      <c r="C293" s="385"/>
      <c r="D293" s="391">
        <v>0</v>
      </c>
      <c r="E293" s="391">
        <v>0</v>
      </c>
      <c r="F293" s="391">
        <v>0</v>
      </c>
      <c r="G293" s="391">
        <v>0</v>
      </c>
      <c r="H293" s="391">
        <v>0</v>
      </c>
      <c r="I293" s="391">
        <v>0</v>
      </c>
      <c r="J293" s="391">
        <v>0</v>
      </c>
      <c r="K293" s="391">
        <f t="shared" si="236"/>
        <v>0</v>
      </c>
      <c r="L293" s="461"/>
      <c r="M293" s="461"/>
      <c r="N293" s="461"/>
      <c r="O293" s="461"/>
      <c r="P293" s="461"/>
      <c r="Q293" s="461"/>
      <c r="R293" s="461"/>
      <c r="S293" s="461">
        <f t="shared" si="237"/>
        <v>0</v>
      </c>
      <c r="T293" s="1810">
        <f t="shared" si="265"/>
        <v>0</v>
      </c>
      <c r="U293" s="1810"/>
      <c r="V293" s="1826">
        <f t="shared" si="270"/>
        <v>0</v>
      </c>
      <c r="W293" s="1810">
        <f t="shared" si="271"/>
        <v>0</v>
      </c>
      <c r="X293" s="1810"/>
      <c r="Y293" s="1814">
        <f t="shared" si="266"/>
        <v>0</v>
      </c>
      <c r="Z293" s="1813">
        <f t="shared" si="267"/>
        <v>0</v>
      </c>
      <c r="AA293" s="1814">
        <f t="shared" si="268"/>
        <v>0</v>
      </c>
      <c r="AB293" s="1814">
        <f t="shared" si="269"/>
        <v>0</v>
      </c>
      <c r="AC293" s="1814"/>
      <c r="AD293" s="1814">
        <f t="shared" si="234"/>
        <v>0</v>
      </c>
      <c r="AE293" s="1827"/>
      <c r="AF293" s="1827"/>
      <c r="AG293" s="342"/>
      <c r="AH293" s="342"/>
      <c r="AI293" s="342"/>
      <c r="AJ293" s="342"/>
      <c r="AK293" s="342"/>
      <c r="AL293" s="342"/>
      <c r="AM293" s="342"/>
      <c r="AN293" s="342">
        <f t="shared" si="238"/>
        <v>0</v>
      </c>
      <c r="AO293" s="342"/>
      <c r="AP293" s="342"/>
      <c r="AQ293" s="342"/>
      <c r="AR293" s="342"/>
      <c r="AS293" s="342"/>
      <c r="AT293" s="342"/>
      <c r="AU293" s="342"/>
      <c r="AV293" s="342">
        <f t="shared" si="239"/>
        <v>0</v>
      </c>
      <c r="AW293" s="834"/>
      <c r="AX293" s="834"/>
      <c r="AY293" s="834"/>
      <c r="AZ293" s="834"/>
      <c r="BA293" s="834"/>
      <c r="BB293" s="834"/>
      <c r="BC293" s="834"/>
      <c r="BD293" s="834"/>
      <c r="BE293" s="834"/>
      <c r="BF293" s="834"/>
      <c r="BG293" s="834"/>
      <c r="BH293" s="834">
        <f t="shared" si="235"/>
        <v>0</v>
      </c>
      <c r="BI293" s="1792"/>
      <c r="BJ293" s="1792"/>
      <c r="BK293" s="1792"/>
      <c r="BL293" s="1792"/>
      <c r="BM293" s="1792"/>
      <c r="BN293" s="1792"/>
      <c r="BO293" s="1792"/>
      <c r="BP293" s="1792"/>
      <c r="BQ293" s="1886"/>
      <c r="BR293" s="1886"/>
      <c r="BS293" s="1886"/>
      <c r="BT293" s="1886"/>
      <c r="BU293" s="1886"/>
      <c r="BV293" s="1886"/>
      <c r="BW293" s="1886"/>
      <c r="BX293" s="1886">
        <f t="shared" si="240"/>
        <v>0</v>
      </c>
      <c r="BY293" s="641"/>
      <c r="BZ293" s="637"/>
    </row>
    <row r="294" spans="1:78" ht="49.5" hidden="1" customHeight="1">
      <c r="A294" s="2196"/>
      <c r="B294" s="2167"/>
      <c r="C294" s="373"/>
      <c r="D294" s="440">
        <v>0</v>
      </c>
      <c r="E294" s="378">
        <v>0</v>
      </c>
      <c r="F294" s="378">
        <v>0</v>
      </c>
      <c r="G294" s="378">
        <v>0</v>
      </c>
      <c r="H294" s="378">
        <v>0</v>
      </c>
      <c r="I294" s="378">
        <v>0</v>
      </c>
      <c r="J294" s="378">
        <v>0</v>
      </c>
      <c r="K294" s="378">
        <f t="shared" si="236"/>
        <v>0</v>
      </c>
      <c r="L294" s="442"/>
      <c r="M294" s="381"/>
      <c r="N294" s="381"/>
      <c r="O294" s="381"/>
      <c r="P294" s="381"/>
      <c r="Q294" s="381"/>
      <c r="R294" s="381"/>
      <c r="S294" s="384">
        <f t="shared" si="237"/>
        <v>0</v>
      </c>
      <c r="T294" s="1810">
        <f t="shared" si="265"/>
        <v>0</v>
      </c>
      <c r="U294" s="1810"/>
      <c r="V294" s="1826">
        <f t="shared" si="270"/>
        <v>0</v>
      </c>
      <c r="W294" s="1810">
        <f t="shared" si="271"/>
        <v>0</v>
      </c>
      <c r="X294" s="1810"/>
      <c r="Y294" s="1814">
        <f t="shared" si="266"/>
        <v>0</v>
      </c>
      <c r="Z294" s="1813">
        <f t="shared" si="267"/>
        <v>0</v>
      </c>
      <c r="AA294" s="1814">
        <f t="shared" si="268"/>
        <v>0</v>
      </c>
      <c r="AB294" s="1814">
        <f t="shared" si="269"/>
        <v>0</v>
      </c>
      <c r="AC294" s="1814"/>
      <c r="AD294" s="1814">
        <f t="shared" si="234"/>
        <v>0</v>
      </c>
      <c r="AE294" s="1827"/>
      <c r="AF294" s="1827"/>
      <c r="AG294" s="641"/>
      <c r="AH294" s="1816"/>
      <c r="AI294" s="1816"/>
      <c r="AJ294" s="1816"/>
      <c r="AK294" s="1816"/>
      <c r="AL294" s="1816"/>
      <c r="AM294" s="1816"/>
      <c r="AN294" s="1816">
        <f t="shared" si="238"/>
        <v>0</v>
      </c>
      <c r="AO294" s="641"/>
      <c r="AP294" s="1816"/>
      <c r="AQ294" s="1816"/>
      <c r="AR294" s="1816"/>
      <c r="AS294" s="1816"/>
      <c r="AT294" s="1816"/>
      <c r="AU294" s="1816"/>
      <c r="AV294" s="1816">
        <f t="shared" si="239"/>
        <v>0</v>
      </c>
      <c r="AW294" s="1200"/>
      <c r="AX294" s="1200"/>
      <c r="AY294" s="1200"/>
      <c r="AZ294" s="1201"/>
      <c r="BA294" s="1201"/>
      <c r="BB294" s="1201"/>
      <c r="BC294" s="1201"/>
      <c r="BD294" s="1201"/>
      <c r="BE294" s="1201"/>
      <c r="BF294" s="1201"/>
      <c r="BG294" s="1201"/>
      <c r="BH294" s="1201">
        <f t="shared" si="235"/>
        <v>0</v>
      </c>
      <c r="BI294" s="1796"/>
      <c r="BJ294" s="1796"/>
      <c r="BK294" s="1796"/>
      <c r="BL294" s="1796"/>
      <c r="BM294" s="1796"/>
      <c r="BN294" s="1796"/>
      <c r="BO294" s="1796"/>
      <c r="BP294" s="1796"/>
      <c r="BQ294" s="1903"/>
      <c r="BR294" s="1903"/>
      <c r="BS294" s="1903"/>
      <c r="BT294" s="1903"/>
      <c r="BU294" s="1903"/>
      <c r="BV294" s="1903"/>
      <c r="BW294" s="1903"/>
      <c r="BX294" s="1886">
        <f t="shared" si="240"/>
        <v>0</v>
      </c>
      <c r="BY294" s="641"/>
      <c r="BZ294" s="637"/>
    </row>
    <row r="295" spans="1:78" ht="49.5" hidden="1" customHeight="1">
      <c r="A295" s="746"/>
      <c r="B295" s="1006" t="s">
        <v>597</v>
      </c>
      <c r="C295" s="340" t="s">
        <v>602</v>
      </c>
      <c r="D295" s="744">
        <v>0</v>
      </c>
      <c r="E295" s="744">
        <v>0</v>
      </c>
      <c r="F295" s="744">
        <v>0</v>
      </c>
      <c r="G295" s="744">
        <v>0</v>
      </c>
      <c r="H295" s="744">
        <v>0</v>
      </c>
      <c r="I295" s="744">
        <v>0</v>
      </c>
      <c r="J295" s="744">
        <v>0</v>
      </c>
      <c r="K295" s="744">
        <f t="shared" si="236"/>
        <v>0</v>
      </c>
      <c r="L295" s="744">
        <f t="shared" ref="L295:R295" si="272">SUM(L296:L305)</f>
        <v>0</v>
      </c>
      <c r="M295" s="744">
        <f t="shared" si="272"/>
        <v>0</v>
      </c>
      <c r="N295" s="744">
        <f t="shared" si="272"/>
        <v>0</v>
      </c>
      <c r="O295" s="744">
        <f t="shared" si="272"/>
        <v>0</v>
      </c>
      <c r="P295" s="744">
        <f t="shared" si="272"/>
        <v>0</v>
      </c>
      <c r="Q295" s="744">
        <f t="shared" si="272"/>
        <v>0</v>
      </c>
      <c r="R295" s="744">
        <f t="shared" si="272"/>
        <v>0</v>
      </c>
      <c r="S295" s="744">
        <f t="shared" si="237"/>
        <v>0</v>
      </c>
      <c r="T295" s="744">
        <f t="shared" ref="T295:AB295" si="273">SUM(T296:T305)</f>
        <v>0</v>
      </c>
      <c r="U295" s="744"/>
      <c r="V295" s="744">
        <f t="shared" si="273"/>
        <v>0</v>
      </c>
      <c r="W295" s="744">
        <f t="shared" si="273"/>
        <v>200</v>
      </c>
      <c r="X295" s="744"/>
      <c r="Y295" s="744">
        <f t="shared" si="273"/>
        <v>0</v>
      </c>
      <c r="Z295" s="744">
        <f t="shared" si="273"/>
        <v>0</v>
      </c>
      <c r="AA295" s="744">
        <f t="shared" si="273"/>
        <v>0</v>
      </c>
      <c r="AB295" s="744">
        <f t="shared" si="273"/>
        <v>0</v>
      </c>
      <c r="AC295" s="744"/>
      <c r="AD295" s="744">
        <f t="shared" si="234"/>
        <v>200</v>
      </c>
      <c r="AE295" s="746"/>
      <c r="AF295" s="746"/>
      <c r="AG295" s="744">
        <v>0</v>
      </c>
      <c r="AH295" s="744">
        <v>0</v>
      </c>
      <c r="AI295" s="744">
        <v>0</v>
      </c>
      <c r="AJ295" s="744">
        <v>0</v>
      </c>
      <c r="AK295" s="744">
        <v>0</v>
      </c>
      <c r="AL295" s="744">
        <v>0</v>
      </c>
      <c r="AM295" s="744">
        <v>0</v>
      </c>
      <c r="AN295" s="744">
        <f t="shared" si="238"/>
        <v>0</v>
      </c>
      <c r="AO295" s="744">
        <f t="shared" ref="AO295:AU295" si="274">SUM(AO296:AO305)</f>
        <v>0</v>
      </c>
      <c r="AP295" s="744">
        <f t="shared" si="274"/>
        <v>0</v>
      </c>
      <c r="AQ295" s="744">
        <f t="shared" si="274"/>
        <v>0</v>
      </c>
      <c r="AR295" s="744">
        <f t="shared" si="274"/>
        <v>0</v>
      </c>
      <c r="AS295" s="744">
        <f t="shared" si="274"/>
        <v>0</v>
      </c>
      <c r="AT295" s="744">
        <f t="shared" si="274"/>
        <v>0</v>
      </c>
      <c r="AU295" s="744">
        <f t="shared" si="274"/>
        <v>0</v>
      </c>
      <c r="AV295" s="744">
        <f t="shared" si="239"/>
        <v>0</v>
      </c>
      <c r="AW295" s="744">
        <f t="shared" ref="AW295:BG295" si="275">SUM(AW296:AW305)</f>
        <v>0</v>
      </c>
      <c r="AX295" s="744"/>
      <c r="AY295" s="744"/>
      <c r="AZ295" s="744">
        <f t="shared" si="275"/>
        <v>0</v>
      </c>
      <c r="BA295" s="744"/>
      <c r="BB295" s="744">
        <f t="shared" si="275"/>
        <v>0</v>
      </c>
      <c r="BC295" s="744"/>
      <c r="BD295" s="744">
        <f t="shared" si="275"/>
        <v>0</v>
      </c>
      <c r="BE295" s="744">
        <f t="shared" si="275"/>
        <v>0</v>
      </c>
      <c r="BF295" s="744">
        <f t="shared" si="275"/>
        <v>0</v>
      </c>
      <c r="BG295" s="744">
        <f t="shared" si="275"/>
        <v>0</v>
      </c>
      <c r="BH295" s="744">
        <f t="shared" si="235"/>
        <v>0</v>
      </c>
      <c r="BI295" s="744"/>
      <c r="BJ295" s="744"/>
      <c r="BK295" s="744"/>
      <c r="BL295" s="744"/>
      <c r="BM295" s="744"/>
      <c r="BN295" s="744"/>
      <c r="BO295" s="744"/>
      <c r="BP295" s="744"/>
      <c r="BQ295" s="1886"/>
      <c r="BR295" s="1886"/>
      <c r="BS295" s="1886"/>
      <c r="BT295" s="1886"/>
      <c r="BU295" s="1886"/>
      <c r="BV295" s="1886"/>
      <c r="BW295" s="1886"/>
      <c r="BX295" s="1886">
        <f t="shared" si="240"/>
        <v>0</v>
      </c>
      <c r="BY295" s="745"/>
      <c r="BZ295" s="637"/>
    </row>
    <row r="296" spans="1:78" ht="28.5" hidden="1" customHeight="1">
      <c r="A296" s="2204"/>
      <c r="B296" s="1875" t="s">
        <v>1024</v>
      </c>
      <c r="C296" s="394" t="s">
        <v>297</v>
      </c>
      <c r="D296" s="404">
        <v>0</v>
      </c>
      <c r="E296" s="521">
        <v>0</v>
      </c>
      <c r="F296" s="350">
        <v>0</v>
      </c>
      <c r="G296" s="350">
        <v>0</v>
      </c>
      <c r="H296" s="350">
        <v>0</v>
      </c>
      <c r="I296" s="350">
        <v>0</v>
      </c>
      <c r="J296" s="350">
        <v>0</v>
      </c>
      <c r="K296" s="350">
        <f t="shared" si="236"/>
        <v>0</v>
      </c>
      <c r="L296" s="407"/>
      <c r="M296" s="522"/>
      <c r="N296" s="501"/>
      <c r="O296" s="407"/>
      <c r="P296" s="407"/>
      <c r="Q296" s="407"/>
      <c r="R296" s="407"/>
      <c r="S296" s="501">
        <f t="shared" si="237"/>
        <v>0</v>
      </c>
      <c r="T296" s="1810">
        <f t="shared" ref="T296:T305" si="276">D296+L296</f>
        <v>0</v>
      </c>
      <c r="U296" s="1810"/>
      <c r="V296" s="1826">
        <f t="shared" ref="V296:V305" si="277">E296+M296</f>
        <v>0</v>
      </c>
      <c r="W296" s="1813">
        <v>200</v>
      </c>
      <c r="X296" s="1813"/>
      <c r="Y296" s="1814">
        <f t="shared" ref="Y296:Y305" si="278">G296+O296</f>
        <v>0</v>
      </c>
      <c r="Z296" s="1813">
        <f t="shared" ref="Z296:Z305" si="279">H296+P296</f>
        <v>0</v>
      </c>
      <c r="AA296" s="1814">
        <f t="shared" ref="AA296:AA305" si="280">I296+Q296</f>
        <v>0</v>
      </c>
      <c r="AB296" s="1814">
        <f t="shared" ref="AB296:AB305" si="281">J296+R296</f>
        <v>0</v>
      </c>
      <c r="AC296" s="1814"/>
      <c r="AD296" s="1814">
        <f t="shared" si="234"/>
        <v>200</v>
      </c>
      <c r="AE296" s="1827"/>
      <c r="AF296" s="1827"/>
      <c r="AG296" s="641"/>
      <c r="AH296" s="1836">
        <v>0</v>
      </c>
      <c r="AI296" s="641">
        <v>0</v>
      </c>
      <c r="AJ296" s="641">
        <v>0</v>
      </c>
      <c r="AK296" s="641">
        <v>0</v>
      </c>
      <c r="AL296" s="641">
        <v>0</v>
      </c>
      <c r="AM296" s="641">
        <v>0</v>
      </c>
      <c r="AN296" s="641">
        <f t="shared" si="238"/>
        <v>0</v>
      </c>
      <c r="AO296" s="641"/>
      <c r="AP296" s="1842"/>
      <c r="AQ296" s="1816"/>
      <c r="AR296" s="1816"/>
      <c r="AS296" s="1816"/>
      <c r="AT296" s="1816"/>
      <c r="AU296" s="1816"/>
      <c r="AV296" s="1816">
        <f t="shared" si="239"/>
        <v>0</v>
      </c>
      <c r="AW296" s="1828"/>
      <c r="AX296" s="1828"/>
      <c r="AY296" s="1828"/>
      <c r="AZ296" s="1201">
        <f>AH296+AP296</f>
        <v>0</v>
      </c>
      <c r="BA296" s="1201"/>
      <c r="BB296" s="1201">
        <f>AI296+AQ296</f>
        <v>0</v>
      </c>
      <c r="BC296" s="1201"/>
      <c r="BD296" s="1201">
        <f>AJ296+AR296</f>
        <v>0</v>
      </c>
      <c r="BE296" s="1201">
        <f>AK296+AS296</f>
        <v>0</v>
      </c>
      <c r="BF296" s="1201">
        <f>AL296+AT296</f>
        <v>0</v>
      </c>
      <c r="BG296" s="1201">
        <f>AM296+AU296</f>
        <v>0</v>
      </c>
      <c r="BH296" s="1201">
        <f t="shared" si="235"/>
        <v>0</v>
      </c>
      <c r="BI296" s="1796"/>
      <c r="BJ296" s="1796"/>
      <c r="BK296" s="1796"/>
      <c r="BL296" s="1796"/>
      <c r="BM296" s="1796"/>
      <c r="BN296" s="1796"/>
      <c r="BO296" s="1796"/>
      <c r="BP296" s="1796"/>
      <c r="BQ296" s="1903"/>
      <c r="BR296" s="1903"/>
      <c r="BS296" s="1903"/>
      <c r="BT296" s="1903"/>
      <c r="BU296" s="1903"/>
      <c r="BV296" s="1903"/>
      <c r="BW296" s="1903"/>
      <c r="BX296" s="1886">
        <f t="shared" si="240"/>
        <v>0</v>
      </c>
      <c r="BY296" s="753" t="s">
        <v>214</v>
      </c>
      <c r="BZ296" s="637"/>
    </row>
    <row r="297" spans="1:78" ht="57" hidden="1" customHeight="1">
      <c r="A297" s="2196"/>
      <c r="B297" s="1874"/>
      <c r="C297" s="357"/>
      <c r="D297" s="413">
        <v>0</v>
      </c>
      <c r="E297" s="490">
        <v>0</v>
      </c>
      <c r="F297" s="413">
        <v>0</v>
      </c>
      <c r="G297" s="413">
        <v>0</v>
      </c>
      <c r="H297" s="413">
        <v>0</v>
      </c>
      <c r="I297" s="413">
        <v>0</v>
      </c>
      <c r="J297" s="413">
        <v>0</v>
      </c>
      <c r="K297" s="413">
        <f t="shared" si="236"/>
        <v>0</v>
      </c>
      <c r="L297" s="416"/>
      <c r="M297" s="491"/>
      <c r="N297" s="416"/>
      <c r="O297" s="416"/>
      <c r="P297" s="416"/>
      <c r="Q297" s="416"/>
      <c r="R297" s="416"/>
      <c r="S297" s="416">
        <f t="shared" si="237"/>
        <v>0</v>
      </c>
      <c r="T297" s="1810">
        <f t="shared" si="276"/>
        <v>0</v>
      </c>
      <c r="U297" s="1810"/>
      <c r="V297" s="1826">
        <f t="shared" si="277"/>
        <v>0</v>
      </c>
      <c r="W297" s="1810">
        <f t="shared" ref="W297:W305" si="282">F297+N297</f>
        <v>0</v>
      </c>
      <c r="X297" s="1810"/>
      <c r="Y297" s="1814">
        <f t="shared" si="278"/>
        <v>0</v>
      </c>
      <c r="Z297" s="1813">
        <f t="shared" si="279"/>
        <v>0</v>
      </c>
      <c r="AA297" s="1814">
        <f t="shared" si="280"/>
        <v>0</v>
      </c>
      <c r="AB297" s="1814">
        <f t="shared" si="281"/>
        <v>0</v>
      </c>
      <c r="AC297" s="1814"/>
      <c r="AD297" s="1814">
        <f t="shared" si="234"/>
        <v>0</v>
      </c>
      <c r="AE297" s="1827"/>
      <c r="AF297" s="1827"/>
      <c r="AG297" s="641"/>
      <c r="AH297" s="1836"/>
      <c r="AI297" s="641"/>
      <c r="AJ297" s="641"/>
      <c r="AK297" s="641"/>
      <c r="AL297" s="641"/>
      <c r="AM297" s="641"/>
      <c r="AN297" s="641">
        <f t="shared" si="238"/>
        <v>0</v>
      </c>
      <c r="AO297" s="641"/>
      <c r="AP297" s="1836"/>
      <c r="AQ297" s="641"/>
      <c r="AR297" s="641"/>
      <c r="AS297" s="641"/>
      <c r="AT297" s="641"/>
      <c r="AU297" s="641"/>
      <c r="AV297" s="641">
        <f t="shared" si="239"/>
        <v>0</v>
      </c>
      <c r="AW297" s="1200"/>
      <c r="AX297" s="1200"/>
      <c r="AY297" s="1200"/>
      <c r="AZ297" s="1201"/>
      <c r="BA297" s="1201"/>
      <c r="BB297" s="1201"/>
      <c r="BC297" s="1201"/>
      <c r="BD297" s="1201"/>
      <c r="BE297" s="1201"/>
      <c r="BF297" s="1201"/>
      <c r="BG297" s="1201"/>
      <c r="BH297" s="1201">
        <f t="shared" si="235"/>
        <v>0</v>
      </c>
      <c r="BI297" s="1796"/>
      <c r="BJ297" s="1796"/>
      <c r="BK297" s="1796"/>
      <c r="BL297" s="1796"/>
      <c r="BM297" s="1796"/>
      <c r="BN297" s="1796"/>
      <c r="BO297" s="1796"/>
      <c r="BP297" s="1796"/>
      <c r="BQ297" s="1903"/>
      <c r="BR297" s="1903"/>
      <c r="BS297" s="1903"/>
      <c r="BT297" s="1903"/>
      <c r="BU297" s="1903"/>
      <c r="BV297" s="1903"/>
      <c r="BW297" s="1903"/>
      <c r="BX297" s="1886">
        <f t="shared" si="240"/>
        <v>0</v>
      </c>
      <c r="BY297" s="641"/>
      <c r="BZ297" s="637"/>
    </row>
    <row r="298" spans="1:78" ht="38.25" hidden="1" customHeight="1">
      <c r="A298" s="2196"/>
      <c r="B298" s="1874"/>
      <c r="C298" s="357"/>
      <c r="D298" s="413">
        <v>0</v>
      </c>
      <c r="E298" s="490">
        <v>0</v>
      </c>
      <c r="F298" s="413">
        <v>0</v>
      </c>
      <c r="G298" s="413">
        <v>0</v>
      </c>
      <c r="H298" s="413">
        <v>0</v>
      </c>
      <c r="I298" s="413">
        <v>0</v>
      </c>
      <c r="J298" s="413">
        <v>0</v>
      </c>
      <c r="K298" s="413">
        <f t="shared" si="236"/>
        <v>0</v>
      </c>
      <c r="L298" s="416"/>
      <c r="M298" s="491"/>
      <c r="N298" s="416"/>
      <c r="O298" s="416"/>
      <c r="P298" s="416"/>
      <c r="Q298" s="416"/>
      <c r="R298" s="416"/>
      <c r="S298" s="416">
        <f t="shared" si="237"/>
        <v>0</v>
      </c>
      <c r="T298" s="1810">
        <f t="shared" si="276"/>
        <v>0</v>
      </c>
      <c r="U298" s="1810"/>
      <c r="V298" s="1826">
        <f t="shared" si="277"/>
        <v>0</v>
      </c>
      <c r="W298" s="1810">
        <f t="shared" si="282"/>
        <v>0</v>
      </c>
      <c r="X298" s="1810"/>
      <c r="Y298" s="1814">
        <f t="shared" si="278"/>
        <v>0</v>
      </c>
      <c r="Z298" s="1813">
        <f t="shared" si="279"/>
        <v>0</v>
      </c>
      <c r="AA298" s="1814">
        <f t="shared" si="280"/>
        <v>0</v>
      </c>
      <c r="AB298" s="1814">
        <f t="shared" si="281"/>
        <v>0</v>
      </c>
      <c r="AC298" s="1814"/>
      <c r="AD298" s="1814">
        <f t="shared" si="234"/>
        <v>0</v>
      </c>
      <c r="AE298" s="1827"/>
      <c r="AF298" s="1827"/>
      <c r="AG298" s="641"/>
      <c r="AH298" s="1836"/>
      <c r="AI298" s="641"/>
      <c r="AJ298" s="641"/>
      <c r="AK298" s="641"/>
      <c r="AL298" s="641"/>
      <c r="AM298" s="641"/>
      <c r="AN298" s="641">
        <f t="shared" si="238"/>
        <v>0</v>
      </c>
      <c r="AO298" s="641"/>
      <c r="AP298" s="1836"/>
      <c r="AQ298" s="641"/>
      <c r="AR298" s="641"/>
      <c r="AS298" s="641"/>
      <c r="AT298" s="641"/>
      <c r="AU298" s="641"/>
      <c r="AV298" s="641">
        <f t="shared" si="239"/>
        <v>0</v>
      </c>
      <c r="AW298" s="1200"/>
      <c r="AX298" s="1200"/>
      <c r="AY298" s="1200"/>
      <c r="AZ298" s="1201"/>
      <c r="BA298" s="1201"/>
      <c r="BB298" s="1201"/>
      <c r="BC298" s="1201"/>
      <c r="BD298" s="1201"/>
      <c r="BE298" s="1201"/>
      <c r="BF298" s="1201"/>
      <c r="BG298" s="1201"/>
      <c r="BH298" s="1201">
        <f t="shared" si="235"/>
        <v>0</v>
      </c>
      <c r="BI298" s="1796"/>
      <c r="BJ298" s="1796"/>
      <c r="BK298" s="1796"/>
      <c r="BL298" s="1796"/>
      <c r="BM298" s="1796"/>
      <c r="BN298" s="1796"/>
      <c r="BO298" s="1796"/>
      <c r="BP298" s="1796"/>
      <c r="BQ298" s="1903"/>
      <c r="BR298" s="1903"/>
      <c r="BS298" s="1903"/>
      <c r="BT298" s="1903"/>
      <c r="BU298" s="1903"/>
      <c r="BV298" s="1903"/>
      <c r="BW298" s="1903"/>
      <c r="BX298" s="1886">
        <f t="shared" si="240"/>
        <v>0</v>
      </c>
      <c r="BY298" s="641"/>
      <c r="BZ298" s="637"/>
    </row>
    <row r="299" spans="1:78" ht="32.25" hidden="1" customHeight="1">
      <c r="A299" s="2196"/>
      <c r="B299" s="1874"/>
      <c r="C299" s="357"/>
      <c r="D299" s="413">
        <v>0</v>
      </c>
      <c r="E299" s="490">
        <v>0</v>
      </c>
      <c r="F299" s="413">
        <v>0</v>
      </c>
      <c r="G299" s="413">
        <v>0</v>
      </c>
      <c r="H299" s="413">
        <v>0</v>
      </c>
      <c r="I299" s="413">
        <v>0</v>
      </c>
      <c r="J299" s="413">
        <v>0</v>
      </c>
      <c r="K299" s="413">
        <f t="shared" si="236"/>
        <v>0</v>
      </c>
      <c r="L299" s="416"/>
      <c r="M299" s="491"/>
      <c r="N299" s="416"/>
      <c r="O299" s="416"/>
      <c r="P299" s="416"/>
      <c r="Q299" s="416"/>
      <c r="R299" s="416"/>
      <c r="S299" s="416">
        <f t="shared" si="237"/>
        <v>0</v>
      </c>
      <c r="T299" s="1810">
        <f t="shared" si="276"/>
        <v>0</v>
      </c>
      <c r="U299" s="1810"/>
      <c r="V299" s="1826">
        <f t="shared" si="277"/>
        <v>0</v>
      </c>
      <c r="W299" s="1810">
        <f t="shared" si="282"/>
        <v>0</v>
      </c>
      <c r="X299" s="1810"/>
      <c r="Y299" s="1814">
        <f t="shared" si="278"/>
        <v>0</v>
      </c>
      <c r="Z299" s="1813">
        <f t="shared" si="279"/>
        <v>0</v>
      </c>
      <c r="AA299" s="1814">
        <f t="shared" si="280"/>
        <v>0</v>
      </c>
      <c r="AB299" s="1814">
        <f t="shared" si="281"/>
        <v>0</v>
      </c>
      <c r="AC299" s="1814"/>
      <c r="AD299" s="1814">
        <f t="shared" si="234"/>
        <v>0</v>
      </c>
      <c r="AE299" s="1827"/>
      <c r="AF299" s="1827"/>
      <c r="AG299" s="641"/>
      <c r="AH299" s="1836"/>
      <c r="AI299" s="641"/>
      <c r="AJ299" s="641"/>
      <c r="AK299" s="641"/>
      <c r="AL299" s="641"/>
      <c r="AM299" s="641"/>
      <c r="AN299" s="641">
        <f t="shared" si="238"/>
        <v>0</v>
      </c>
      <c r="AO299" s="641"/>
      <c r="AP299" s="1836"/>
      <c r="AQ299" s="641"/>
      <c r="AR299" s="641"/>
      <c r="AS299" s="641"/>
      <c r="AT299" s="641"/>
      <c r="AU299" s="641"/>
      <c r="AV299" s="641">
        <f t="shared" si="239"/>
        <v>0</v>
      </c>
      <c r="AW299" s="1200"/>
      <c r="AX299" s="1200"/>
      <c r="AY299" s="1200"/>
      <c r="AZ299" s="1201"/>
      <c r="BA299" s="1201"/>
      <c r="BB299" s="1201"/>
      <c r="BC299" s="1201"/>
      <c r="BD299" s="1201"/>
      <c r="BE299" s="1201"/>
      <c r="BF299" s="1201"/>
      <c r="BG299" s="1201"/>
      <c r="BH299" s="1201">
        <f t="shared" si="235"/>
        <v>0</v>
      </c>
      <c r="BI299" s="1796"/>
      <c r="BJ299" s="1796"/>
      <c r="BK299" s="1796"/>
      <c r="BL299" s="1796"/>
      <c r="BM299" s="1796"/>
      <c r="BN299" s="1796"/>
      <c r="BO299" s="1796"/>
      <c r="BP299" s="1796"/>
      <c r="BQ299" s="1903"/>
      <c r="BR299" s="1903"/>
      <c r="BS299" s="1903"/>
      <c r="BT299" s="1903"/>
      <c r="BU299" s="1903"/>
      <c r="BV299" s="1903"/>
      <c r="BW299" s="1903"/>
      <c r="BX299" s="1886">
        <f t="shared" si="240"/>
        <v>0</v>
      </c>
      <c r="BY299" s="641"/>
      <c r="BZ299" s="637"/>
    </row>
    <row r="300" spans="1:78" ht="45" hidden="1" customHeight="1">
      <c r="A300" s="2196"/>
      <c r="B300" s="1874"/>
      <c r="C300" s="357"/>
      <c r="D300" s="413">
        <v>0</v>
      </c>
      <c r="E300" s="490">
        <v>0</v>
      </c>
      <c r="F300" s="413">
        <v>0</v>
      </c>
      <c r="G300" s="413">
        <v>0</v>
      </c>
      <c r="H300" s="413">
        <v>0</v>
      </c>
      <c r="I300" s="413">
        <v>0</v>
      </c>
      <c r="J300" s="413">
        <v>0</v>
      </c>
      <c r="K300" s="413">
        <f t="shared" si="236"/>
        <v>0</v>
      </c>
      <c r="L300" s="416"/>
      <c r="M300" s="491"/>
      <c r="N300" s="416"/>
      <c r="O300" s="416"/>
      <c r="P300" s="416"/>
      <c r="Q300" s="416"/>
      <c r="R300" s="416"/>
      <c r="S300" s="416">
        <f t="shared" si="237"/>
        <v>0</v>
      </c>
      <c r="T300" s="1810">
        <f t="shared" si="276"/>
        <v>0</v>
      </c>
      <c r="U300" s="1810"/>
      <c r="V300" s="1826">
        <f t="shared" si="277"/>
        <v>0</v>
      </c>
      <c r="W300" s="1810">
        <f t="shared" si="282"/>
        <v>0</v>
      </c>
      <c r="X300" s="1810"/>
      <c r="Y300" s="1814">
        <f t="shared" si="278"/>
        <v>0</v>
      </c>
      <c r="Z300" s="1813">
        <f t="shared" si="279"/>
        <v>0</v>
      </c>
      <c r="AA300" s="1814">
        <f t="shared" si="280"/>
        <v>0</v>
      </c>
      <c r="AB300" s="1814">
        <f t="shared" si="281"/>
        <v>0</v>
      </c>
      <c r="AC300" s="1814"/>
      <c r="AD300" s="1814">
        <f t="shared" si="234"/>
        <v>0</v>
      </c>
      <c r="AE300" s="1827"/>
      <c r="AF300" s="1827"/>
      <c r="AG300" s="641"/>
      <c r="AH300" s="1836"/>
      <c r="AI300" s="641"/>
      <c r="AJ300" s="641"/>
      <c r="AK300" s="641"/>
      <c r="AL300" s="641"/>
      <c r="AM300" s="641"/>
      <c r="AN300" s="641">
        <f t="shared" si="238"/>
        <v>0</v>
      </c>
      <c r="AO300" s="641"/>
      <c r="AP300" s="1836"/>
      <c r="AQ300" s="641"/>
      <c r="AR300" s="641"/>
      <c r="AS300" s="641"/>
      <c r="AT300" s="641"/>
      <c r="AU300" s="641"/>
      <c r="AV300" s="641">
        <f t="shared" si="239"/>
        <v>0</v>
      </c>
      <c r="AW300" s="1200"/>
      <c r="AX300" s="1200"/>
      <c r="AY300" s="1200"/>
      <c r="AZ300" s="1201"/>
      <c r="BA300" s="1201"/>
      <c r="BB300" s="1201"/>
      <c r="BC300" s="1201"/>
      <c r="BD300" s="1201"/>
      <c r="BE300" s="1201"/>
      <c r="BF300" s="1201"/>
      <c r="BG300" s="1201"/>
      <c r="BH300" s="1201">
        <f t="shared" si="235"/>
        <v>0</v>
      </c>
      <c r="BI300" s="1796"/>
      <c r="BJ300" s="1796"/>
      <c r="BK300" s="1796"/>
      <c r="BL300" s="1796"/>
      <c r="BM300" s="1796"/>
      <c r="BN300" s="1796"/>
      <c r="BO300" s="1796"/>
      <c r="BP300" s="1796"/>
      <c r="BQ300" s="1903"/>
      <c r="BR300" s="1903"/>
      <c r="BS300" s="1903"/>
      <c r="BT300" s="1903"/>
      <c r="BU300" s="1903"/>
      <c r="BV300" s="1903"/>
      <c r="BW300" s="1903"/>
      <c r="BX300" s="1886">
        <f t="shared" si="240"/>
        <v>0</v>
      </c>
      <c r="BY300" s="641"/>
      <c r="BZ300" s="637"/>
    </row>
    <row r="301" spans="1:78" ht="36.75" hidden="1" customHeight="1">
      <c r="A301" s="2196"/>
      <c r="B301" s="1874"/>
      <c r="C301" s="357"/>
      <c r="D301" s="413">
        <v>0</v>
      </c>
      <c r="E301" s="490">
        <v>0</v>
      </c>
      <c r="F301" s="413">
        <v>0</v>
      </c>
      <c r="G301" s="413">
        <v>0</v>
      </c>
      <c r="H301" s="413">
        <v>0</v>
      </c>
      <c r="I301" s="413">
        <v>0</v>
      </c>
      <c r="J301" s="413">
        <v>0</v>
      </c>
      <c r="K301" s="413">
        <f t="shared" si="236"/>
        <v>0</v>
      </c>
      <c r="L301" s="416"/>
      <c r="M301" s="491"/>
      <c r="N301" s="416"/>
      <c r="O301" s="416"/>
      <c r="P301" s="416"/>
      <c r="Q301" s="416"/>
      <c r="R301" s="416"/>
      <c r="S301" s="416">
        <f t="shared" si="237"/>
        <v>0</v>
      </c>
      <c r="T301" s="1810">
        <f t="shared" si="276"/>
        <v>0</v>
      </c>
      <c r="U301" s="1810"/>
      <c r="V301" s="1826">
        <f t="shared" si="277"/>
        <v>0</v>
      </c>
      <c r="W301" s="1810">
        <f t="shared" si="282"/>
        <v>0</v>
      </c>
      <c r="X301" s="1810"/>
      <c r="Y301" s="1814">
        <f t="shared" si="278"/>
        <v>0</v>
      </c>
      <c r="Z301" s="1813">
        <f t="shared" si="279"/>
        <v>0</v>
      </c>
      <c r="AA301" s="1814">
        <f t="shared" si="280"/>
        <v>0</v>
      </c>
      <c r="AB301" s="1814">
        <f t="shared" si="281"/>
        <v>0</v>
      </c>
      <c r="AC301" s="1814"/>
      <c r="AD301" s="1814">
        <f t="shared" si="234"/>
        <v>0</v>
      </c>
      <c r="AE301" s="1827"/>
      <c r="AF301" s="1827"/>
      <c r="AG301" s="641"/>
      <c r="AH301" s="1836"/>
      <c r="AI301" s="641"/>
      <c r="AJ301" s="641"/>
      <c r="AK301" s="641"/>
      <c r="AL301" s="641"/>
      <c r="AM301" s="641"/>
      <c r="AN301" s="641">
        <f t="shared" si="238"/>
        <v>0</v>
      </c>
      <c r="AO301" s="641"/>
      <c r="AP301" s="1836"/>
      <c r="AQ301" s="641"/>
      <c r="AR301" s="641"/>
      <c r="AS301" s="641"/>
      <c r="AT301" s="641"/>
      <c r="AU301" s="641"/>
      <c r="AV301" s="641">
        <f t="shared" si="239"/>
        <v>0</v>
      </c>
      <c r="AW301" s="1200"/>
      <c r="AX301" s="1200"/>
      <c r="AY301" s="1200"/>
      <c r="AZ301" s="1201"/>
      <c r="BA301" s="1201"/>
      <c r="BB301" s="1201"/>
      <c r="BC301" s="1201"/>
      <c r="BD301" s="1201"/>
      <c r="BE301" s="1201"/>
      <c r="BF301" s="1201"/>
      <c r="BG301" s="1201"/>
      <c r="BH301" s="1201">
        <f t="shared" si="235"/>
        <v>0</v>
      </c>
      <c r="BI301" s="1796"/>
      <c r="BJ301" s="1796"/>
      <c r="BK301" s="1796"/>
      <c r="BL301" s="1796"/>
      <c r="BM301" s="1796"/>
      <c r="BN301" s="1796"/>
      <c r="BO301" s="1796"/>
      <c r="BP301" s="1796"/>
      <c r="BQ301" s="1903"/>
      <c r="BR301" s="1903"/>
      <c r="BS301" s="1903"/>
      <c r="BT301" s="1903"/>
      <c r="BU301" s="1903"/>
      <c r="BV301" s="1903"/>
      <c r="BW301" s="1903"/>
      <c r="BX301" s="1886">
        <f t="shared" si="240"/>
        <v>0</v>
      </c>
      <c r="BY301" s="641"/>
      <c r="BZ301" s="637"/>
    </row>
    <row r="302" spans="1:78" ht="42" hidden="1" customHeight="1">
      <c r="A302" s="2196"/>
      <c r="B302" s="1874"/>
      <c r="C302" s="357"/>
      <c r="D302" s="413">
        <v>0</v>
      </c>
      <c r="E302" s="490">
        <v>0</v>
      </c>
      <c r="F302" s="413">
        <v>0</v>
      </c>
      <c r="G302" s="413">
        <v>0</v>
      </c>
      <c r="H302" s="413">
        <v>0</v>
      </c>
      <c r="I302" s="413">
        <v>0</v>
      </c>
      <c r="J302" s="413">
        <v>0</v>
      </c>
      <c r="K302" s="413">
        <f t="shared" si="236"/>
        <v>0</v>
      </c>
      <c r="L302" s="416"/>
      <c r="M302" s="491"/>
      <c r="N302" s="416"/>
      <c r="O302" s="416"/>
      <c r="P302" s="416"/>
      <c r="Q302" s="416"/>
      <c r="R302" s="416"/>
      <c r="S302" s="416">
        <f t="shared" si="237"/>
        <v>0</v>
      </c>
      <c r="T302" s="1810">
        <f t="shared" si="276"/>
        <v>0</v>
      </c>
      <c r="U302" s="1810"/>
      <c r="V302" s="1826">
        <f t="shared" si="277"/>
        <v>0</v>
      </c>
      <c r="W302" s="1810">
        <f t="shared" si="282"/>
        <v>0</v>
      </c>
      <c r="X302" s="1810"/>
      <c r="Y302" s="1814">
        <f t="shared" si="278"/>
        <v>0</v>
      </c>
      <c r="Z302" s="1813">
        <f t="shared" si="279"/>
        <v>0</v>
      </c>
      <c r="AA302" s="1814">
        <f t="shared" si="280"/>
        <v>0</v>
      </c>
      <c r="AB302" s="1814">
        <f t="shared" si="281"/>
        <v>0</v>
      </c>
      <c r="AC302" s="1814"/>
      <c r="AD302" s="1814">
        <f t="shared" si="234"/>
        <v>0</v>
      </c>
      <c r="AE302" s="1827"/>
      <c r="AF302" s="1827"/>
      <c r="AG302" s="641"/>
      <c r="AH302" s="1836"/>
      <c r="AI302" s="641"/>
      <c r="AJ302" s="641"/>
      <c r="AK302" s="641"/>
      <c r="AL302" s="641"/>
      <c r="AM302" s="641"/>
      <c r="AN302" s="641">
        <f t="shared" si="238"/>
        <v>0</v>
      </c>
      <c r="AO302" s="641"/>
      <c r="AP302" s="1836"/>
      <c r="AQ302" s="641"/>
      <c r="AR302" s="641"/>
      <c r="AS302" s="641"/>
      <c r="AT302" s="641"/>
      <c r="AU302" s="641"/>
      <c r="AV302" s="641">
        <f t="shared" si="239"/>
        <v>0</v>
      </c>
      <c r="AW302" s="1200"/>
      <c r="AX302" s="1200"/>
      <c r="AY302" s="1200"/>
      <c r="AZ302" s="1201"/>
      <c r="BA302" s="1201"/>
      <c r="BB302" s="1201"/>
      <c r="BC302" s="1201"/>
      <c r="BD302" s="1201"/>
      <c r="BE302" s="1201"/>
      <c r="BF302" s="1201"/>
      <c r="BG302" s="1201"/>
      <c r="BH302" s="1201">
        <f t="shared" si="235"/>
        <v>0</v>
      </c>
      <c r="BI302" s="1796"/>
      <c r="BJ302" s="1796"/>
      <c r="BK302" s="1796"/>
      <c r="BL302" s="1796"/>
      <c r="BM302" s="1796"/>
      <c r="BN302" s="1796"/>
      <c r="BO302" s="1796"/>
      <c r="BP302" s="1796"/>
      <c r="BQ302" s="1903"/>
      <c r="BR302" s="1903"/>
      <c r="BS302" s="1903"/>
      <c r="BT302" s="1903"/>
      <c r="BU302" s="1903"/>
      <c r="BV302" s="1903"/>
      <c r="BW302" s="1903"/>
      <c r="BX302" s="1886">
        <f t="shared" si="240"/>
        <v>0</v>
      </c>
      <c r="BY302" s="641"/>
      <c r="BZ302" s="637"/>
    </row>
    <row r="303" spans="1:78" ht="37.5" hidden="1" customHeight="1">
      <c r="A303" s="2196"/>
      <c r="B303" s="1874"/>
      <c r="C303" s="357"/>
      <c r="D303" s="413">
        <v>0</v>
      </c>
      <c r="E303" s="490">
        <v>0</v>
      </c>
      <c r="F303" s="413">
        <v>0</v>
      </c>
      <c r="G303" s="413">
        <v>0</v>
      </c>
      <c r="H303" s="413">
        <v>0</v>
      </c>
      <c r="I303" s="413">
        <v>0</v>
      </c>
      <c r="J303" s="413">
        <v>0</v>
      </c>
      <c r="K303" s="413">
        <f t="shared" si="236"/>
        <v>0</v>
      </c>
      <c r="L303" s="416"/>
      <c r="M303" s="491"/>
      <c r="N303" s="416"/>
      <c r="O303" s="416"/>
      <c r="P303" s="416"/>
      <c r="Q303" s="416"/>
      <c r="R303" s="416"/>
      <c r="S303" s="416">
        <f t="shared" si="237"/>
        <v>0</v>
      </c>
      <c r="T303" s="1810">
        <f t="shared" si="276"/>
        <v>0</v>
      </c>
      <c r="U303" s="1810"/>
      <c r="V303" s="1826">
        <f t="shared" si="277"/>
        <v>0</v>
      </c>
      <c r="W303" s="1810">
        <f t="shared" si="282"/>
        <v>0</v>
      </c>
      <c r="X303" s="1810"/>
      <c r="Y303" s="1814">
        <f t="shared" si="278"/>
        <v>0</v>
      </c>
      <c r="Z303" s="1813">
        <f t="shared" si="279"/>
        <v>0</v>
      </c>
      <c r="AA303" s="1814">
        <f t="shared" si="280"/>
        <v>0</v>
      </c>
      <c r="AB303" s="1814">
        <f t="shared" si="281"/>
        <v>0</v>
      </c>
      <c r="AC303" s="1814"/>
      <c r="AD303" s="1814">
        <f t="shared" si="234"/>
        <v>0</v>
      </c>
      <c r="AE303" s="1827"/>
      <c r="AF303" s="1827"/>
      <c r="AG303" s="641"/>
      <c r="AH303" s="1836"/>
      <c r="AI303" s="641"/>
      <c r="AJ303" s="641"/>
      <c r="AK303" s="641"/>
      <c r="AL303" s="641"/>
      <c r="AM303" s="641"/>
      <c r="AN303" s="641">
        <f t="shared" si="238"/>
        <v>0</v>
      </c>
      <c r="AO303" s="641"/>
      <c r="AP303" s="1836"/>
      <c r="AQ303" s="641"/>
      <c r="AR303" s="641"/>
      <c r="AS303" s="641"/>
      <c r="AT303" s="641"/>
      <c r="AU303" s="641"/>
      <c r="AV303" s="641">
        <f t="shared" si="239"/>
        <v>0</v>
      </c>
      <c r="AW303" s="1200"/>
      <c r="AX303" s="1200"/>
      <c r="AY303" s="1200"/>
      <c r="AZ303" s="1201"/>
      <c r="BA303" s="1201"/>
      <c r="BB303" s="1201"/>
      <c r="BC303" s="1201"/>
      <c r="BD303" s="1201"/>
      <c r="BE303" s="1201"/>
      <c r="BF303" s="1201"/>
      <c r="BG303" s="1201"/>
      <c r="BH303" s="1201">
        <f t="shared" si="235"/>
        <v>0</v>
      </c>
      <c r="BI303" s="1796"/>
      <c r="BJ303" s="1796"/>
      <c r="BK303" s="1796"/>
      <c r="BL303" s="1796"/>
      <c r="BM303" s="1796"/>
      <c r="BN303" s="1796"/>
      <c r="BO303" s="1796"/>
      <c r="BP303" s="1796"/>
      <c r="BQ303" s="1903"/>
      <c r="BR303" s="1903"/>
      <c r="BS303" s="1903"/>
      <c r="BT303" s="1903"/>
      <c r="BU303" s="1903"/>
      <c r="BV303" s="1903"/>
      <c r="BW303" s="1903"/>
      <c r="BX303" s="1886">
        <f t="shared" si="240"/>
        <v>0</v>
      </c>
      <c r="BY303" s="641"/>
      <c r="BZ303" s="637"/>
    </row>
    <row r="304" spans="1:78" ht="33.75" hidden="1" customHeight="1">
      <c r="A304" s="2196"/>
      <c r="B304" s="1874"/>
      <c r="C304" s="357"/>
      <c r="D304" s="413">
        <v>0</v>
      </c>
      <c r="E304" s="490">
        <v>0</v>
      </c>
      <c r="F304" s="413">
        <v>0</v>
      </c>
      <c r="G304" s="413">
        <v>0</v>
      </c>
      <c r="H304" s="413">
        <v>0</v>
      </c>
      <c r="I304" s="413">
        <v>0</v>
      </c>
      <c r="J304" s="413">
        <v>0</v>
      </c>
      <c r="K304" s="413">
        <f t="shared" si="236"/>
        <v>0</v>
      </c>
      <c r="L304" s="416"/>
      <c r="M304" s="491"/>
      <c r="N304" s="416"/>
      <c r="O304" s="416"/>
      <c r="P304" s="416"/>
      <c r="Q304" s="416"/>
      <c r="R304" s="416"/>
      <c r="S304" s="416">
        <f t="shared" si="237"/>
        <v>0</v>
      </c>
      <c r="T304" s="1810">
        <f t="shared" si="276"/>
        <v>0</v>
      </c>
      <c r="U304" s="1810"/>
      <c r="V304" s="1826">
        <f t="shared" si="277"/>
        <v>0</v>
      </c>
      <c r="W304" s="1810">
        <f t="shared" si="282"/>
        <v>0</v>
      </c>
      <c r="X304" s="1810"/>
      <c r="Y304" s="1814">
        <f t="shared" si="278"/>
        <v>0</v>
      </c>
      <c r="Z304" s="1813">
        <f t="shared" si="279"/>
        <v>0</v>
      </c>
      <c r="AA304" s="1814">
        <f t="shared" si="280"/>
        <v>0</v>
      </c>
      <c r="AB304" s="1814">
        <f t="shared" si="281"/>
        <v>0</v>
      </c>
      <c r="AC304" s="1814"/>
      <c r="AD304" s="1814">
        <f t="shared" si="234"/>
        <v>0</v>
      </c>
      <c r="AE304" s="1827"/>
      <c r="AF304" s="1827"/>
      <c r="AG304" s="641"/>
      <c r="AH304" s="1836"/>
      <c r="AI304" s="641"/>
      <c r="AJ304" s="641"/>
      <c r="AK304" s="641"/>
      <c r="AL304" s="641"/>
      <c r="AM304" s="641"/>
      <c r="AN304" s="641">
        <f t="shared" si="238"/>
        <v>0</v>
      </c>
      <c r="AO304" s="641"/>
      <c r="AP304" s="1836"/>
      <c r="AQ304" s="641"/>
      <c r="AR304" s="641"/>
      <c r="AS304" s="641"/>
      <c r="AT304" s="641"/>
      <c r="AU304" s="641"/>
      <c r="AV304" s="641">
        <f t="shared" si="239"/>
        <v>0</v>
      </c>
      <c r="AW304" s="1200"/>
      <c r="AX304" s="1200"/>
      <c r="AY304" s="1200"/>
      <c r="AZ304" s="1201"/>
      <c r="BA304" s="1201"/>
      <c r="BB304" s="1201"/>
      <c r="BC304" s="1201"/>
      <c r="BD304" s="1201"/>
      <c r="BE304" s="1201"/>
      <c r="BF304" s="1201"/>
      <c r="BG304" s="1201"/>
      <c r="BH304" s="1201">
        <f t="shared" si="235"/>
        <v>0</v>
      </c>
      <c r="BI304" s="1796"/>
      <c r="BJ304" s="1796"/>
      <c r="BK304" s="1796"/>
      <c r="BL304" s="1796"/>
      <c r="BM304" s="1796"/>
      <c r="BN304" s="1796"/>
      <c r="BO304" s="1796"/>
      <c r="BP304" s="1796"/>
      <c r="BQ304" s="1903"/>
      <c r="BR304" s="1903"/>
      <c r="BS304" s="1903"/>
      <c r="BT304" s="1903"/>
      <c r="BU304" s="1903"/>
      <c r="BV304" s="1903"/>
      <c r="BW304" s="1903"/>
      <c r="BX304" s="1886">
        <f t="shared" si="240"/>
        <v>0</v>
      </c>
      <c r="BY304" s="641"/>
      <c r="BZ304" s="637"/>
    </row>
    <row r="305" spans="1:78" ht="35.25" hidden="1" customHeight="1">
      <c r="A305" s="2196"/>
      <c r="B305" s="2167"/>
      <c r="C305" s="373"/>
      <c r="D305" s="440">
        <v>0</v>
      </c>
      <c r="E305" s="476">
        <v>0</v>
      </c>
      <c r="F305" s="476">
        <v>0</v>
      </c>
      <c r="G305" s="476">
        <v>0</v>
      </c>
      <c r="H305" s="476">
        <v>0</v>
      </c>
      <c r="I305" s="378">
        <v>0</v>
      </c>
      <c r="J305" s="378">
        <v>0</v>
      </c>
      <c r="K305" s="378">
        <f t="shared" si="236"/>
        <v>0</v>
      </c>
      <c r="L305" s="442"/>
      <c r="M305" s="478"/>
      <c r="N305" s="478"/>
      <c r="O305" s="478"/>
      <c r="P305" s="478"/>
      <c r="Q305" s="381"/>
      <c r="R305" s="381"/>
      <c r="S305" s="384">
        <f t="shared" si="237"/>
        <v>0</v>
      </c>
      <c r="T305" s="1810">
        <f t="shared" si="276"/>
        <v>0</v>
      </c>
      <c r="U305" s="1810"/>
      <c r="V305" s="1826">
        <f t="shared" si="277"/>
        <v>0</v>
      </c>
      <c r="W305" s="1810">
        <f t="shared" si="282"/>
        <v>0</v>
      </c>
      <c r="X305" s="1810"/>
      <c r="Y305" s="1814">
        <f t="shared" si="278"/>
        <v>0</v>
      </c>
      <c r="Z305" s="1813">
        <f t="shared" si="279"/>
        <v>0</v>
      </c>
      <c r="AA305" s="1814">
        <f t="shared" si="280"/>
        <v>0</v>
      </c>
      <c r="AB305" s="1814">
        <f t="shared" si="281"/>
        <v>0</v>
      </c>
      <c r="AC305" s="1814"/>
      <c r="AD305" s="1814">
        <f t="shared" si="234"/>
        <v>0</v>
      </c>
      <c r="AE305" s="1827"/>
      <c r="AF305" s="1827"/>
      <c r="AG305" s="641"/>
      <c r="AH305" s="1818"/>
      <c r="AI305" s="1818"/>
      <c r="AJ305" s="1818"/>
      <c r="AK305" s="1818"/>
      <c r="AL305" s="1816"/>
      <c r="AM305" s="1816"/>
      <c r="AN305" s="1816">
        <f t="shared" si="238"/>
        <v>0</v>
      </c>
      <c r="AO305" s="641"/>
      <c r="AP305" s="1818"/>
      <c r="AQ305" s="1818"/>
      <c r="AR305" s="1818"/>
      <c r="AS305" s="1818"/>
      <c r="AT305" s="1816"/>
      <c r="AU305" s="1816"/>
      <c r="AV305" s="1816">
        <f t="shared" si="239"/>
        <v>0</v>
      </c>
      <c r="AW305" s="1200"/>
      <c r="AX305" s="1200"/>
      <c r="AY305" s="1200"/>
      <c r="AZ305" s="1201"/>
      <c r="BA305" s="1201"/>
      <c r="BB305" s="1201"/>
      <c r="BC305" s="1201"/>
      <c r="BD305" s="1201"/>
      <c r="BE305" s="1201"/>
      <c r="BF305" s="1201"/>
      <c r="BG305" s="1201"/>
      <c r="BH305" s="1201">
        <f t="shared" si="235"/>
        <v>0</v>
      </c>
      <c r="BI305" s="1796"/>
      <c r="BJ305" s="1796"/>
      <c r="BK305" s="1796"/>
      <c r="BL305" s="1796"/>
      <c r="BM305" s="1796"/>
      <c r="BN305" s="1796"/>
      <c r="BO305" s="1796"/>
      <c r="BP305" s="1796"/>
      <c r="BQ305" s="1903"/>
      <c r="BR305" s="1903"/>
      <c r="BS305" s="1903"/>
      <c r="BT305" s="1903"/>
      <c r="BU305" s="1903"/>
      <c r="BV305" s="1903"/>
      <c r="BW305" s="1903"/>
      <c r="BX305" s="1886">
        <f t="shared" si="240"/>
        <v>0</v>
      </c>
      <c r="BY305" s="641"/>
      <c r="BZ305" s="637"/>
    </row>
    <row r="306" spans="1:78" ht="31.5" customHeight="1">
      <c r="A306" s="746"/>
      <c r="B306" s="1006" t="s">
        <v>581</v>
      </c>
      <c r="C306" s="340" t="s">
        <v>604</v>
      </c>
      <c r="D306" s="343">
        <v>0</v>
      </c>
      <c r="E306" s="343">
        <v>0</v>
      </c>
      <c r="F306" s="343">
        <v>0</v>
      </c>
      <c r="G306" s="343">
        <v>0</v>
      </c>
      <c r="H306" s="343">
        <v>0</v>
      </c>
      <c r="I306" s="343">
        <v>0</v>
      </c>
      <c r="J306" s="343">
        <v>0</v>
      </c>
      <c r="K306" s="343">
        <f t="shared" si="236"/>
        <v>0</v>
      </c>
      <c r="L306" s="344">
        <f t="shared" ref="L306:R306" si="283">SUM(L307:L316)</f>
        <v>0</v>
      </c>
      <c r="M306" s="344">
        <f t="shared" si="283"/>
        <v>0</v>
      </c>
      <c r="N306" s="344">
        <f t="shared" si="283"/>
        <v>0</v>
      </c>
      <c r="O306" s="344">
        <f t="shared" si="283"/>
        <v>0</v>
      </c>
      <c r="P306" s="344">
        <f t="shared" si="283"/>
        <v>0</v>
      </c>
      <c r="Q306" s="344">
        <f t="shared" si="283"/>
        <v>0</v>
      </c>
      <c r="R306" s="344">
        <f t="shared" si="283"/>
        <v>0</v>
      </c>
      <c r="S306" s="344">
        <f t="shared" si="237"/>
        <v>0</v>
      </c>
      <c r="T306" s="744">
        <f t="shared" ref="T306:AB306" si="284">SUM(T307:T316)</f>
        <v>0</v>
      </c>
      <c r="U306" s="744"/>
      <c r="V306" s="744">
        <f t="shared" si="284"/>
        <v>0</v>
      </c>
      <c r="W306" s="744">
        <f t="shared" si="284"/>
        <v>550</v>
      </c>
      <c r="X306" s="744"/>
      <c r="Y306" s="744">
        <f t="shared" si="284"/>
        <v>0</v>
      </c>
      <c r="Z306" s="744">
        <f t="shared" si="284"/>
        <v>0</v>
      </c>
      <c r="AA306" s="744">
        <f t="shared" si="284"/>
        <v>0</v>
      </c>
      <c r="AB306" s="744">
        <f t="shared" si="284"/>
        <v>0</v>
      </c>
      <c r="AC306" s="744"/>
      <c r="AD306" s="744">
        <f t="shared" si="234"/>
        <v>550</v>
      </c>
      <c r="AE306" s="746"/>
      <c r="AF306" s="746"/>
      <c r="AG306" s="744">
        <v>0</v>
      </c>
      <c r="AH306" s="744">
        <v>0</v>
      </c>
      <c r="AI306" s="744">
        <v>0</v>
      </c>
      <c r="AJ306" s="744">
        <v>0</v>
      </c>
      <c r="AK306" s="744">
        <v>0</v>
      </c>
      <c r="AL306" s="744">
        <v>0</v>
      </c>
      <c r="AM306" s="744">
        <v>0</v>
      </c>
      <c r="AN306" s="744">
        <f t="shared" si="238"/>
        <v>0</v>
      </c>
      <c r="AO306" s="744">
        <f t="shared" ref="AO306:AU306" si="285">SUM(AO307:AO316)</f>
        <v>0</v>
      </c>
      <c r="AP306" s="744">
        <f t="shared" si="285"/>
        <v>0</v>
      </c>
      <c r="AQ306" s="744">
        <f t="shared" si="285"/>
        <v>0</v>
      </c>
      <c r="AR306" s="744">
        <f t="shared" si="285"/>
        <v>0</v>
      </c>
      <c r="AS306" s="744">
        <f t="shared" si="285"/>
        <v>0</v>
      </c>
      <c r="AT306" s="744">
        <f t="shared" si="285"/>
        <v>0</v>
      </c>
      <c r="AU306" s="744">
        <f t="shared" si="285"/>
        <v>0</v>
      </c>
      <c r="AV306" s="744">
        <f t="shared" si="239"/>
        <v>0</v>
      </c>
      <c r="AW306" s="744">
        <f t="shared" ref="AW306:BG306" si="286">SUM(AW307:AW316)</f>
        <v>0</v>
      </c>
      <c r="AX306" s="744"/>
      <c r="AY306" s="744"/>
      <c r="AZ306" s="744">
        <f t="shared" si="286"/>
        <v>0</v>
      </c>
      <c r="BA306" s="744"/>
      <c r="BB306" s="744">
        <f t="shared" si="286"/>
        <v>2699</v>
      </c>
      <c r="BC306" s="744"/>
      <c r="BD306" s="744">
        <f t="shared" si="286"/>
        <v>0</v>
      </c>
      <c r="BE306" s="744">
        <f t="shared" si="286"/>
        <v>0</v>
      </c>
      <c r="BF306" s="744">
        <f t="shared" si="286"/>
        <v>0</v>
      </c>
      <c r="BG306" s="744">
        <f t="shared" si="286"/>
        <v>0</v>
      </c>
      <c r="BH306" s="744">
        <f t="shared" si="235"/>
        <v>2699</v>
      </c>
      <c r="BI306" s="744"/>
      <c r="BJ306" s="744"/>
      <c r="BK306" s="744"/>
      <c r="BL306" s="744"/>
      <c r="BM306" s="744"/>
      <c r="BN306" s="744"/>
      <c r="BO306" s="744"/>
      <c r="BP306" s="744"/>
      <c r="BQ306" s="744"/>
      <c r="BR306" s="744"/>
      <c r="BS306" s="744"/>
      <c r="BT306" s="744"/>
      <c r="BU306" s="744"/>
      <c r="BV306" s="744"/>
      <c r="BW306" s="744"/>
      <c r="BX306" s="744">
        <f t="shared" si="240"/>
        <v>0</v>
      </c>
      <c r="BY306" s="745"/>
      <c r="BZ306" s="637"/>
    </row>
    <row r="307" spans="1:78" ht="45.75" customHeight="1">
      <c r="A307" s="2204"/>
      <c r="B307" s="496" t="s">
        <v>641</v>
      </c>
      <c r="C307" s="394" t="s">
        <v>606</v>
      </c>
      <c r="D307" s="404">
        <v>0</v>
      </c>
      <c r="E307" s="497">
        <v>0</v>
      </c>
      <c r="F307" s="497">
        <v>0</v>
      </c>
      <c r="G307" s="497">
        <v>0</v>
      </c>
      <c r="H307" s="497">
        <v>0</v>
      </c>
      <c r="I307" s="350">
        <v>0</v>
      </c>
      <c r="J307" s="350">
        <v>0</v>
      </c>
      <c r="K307" s="350">
        <f t="shared" si="236"/>
        <v>0</v>
      </c>
      <c r="L307" s="407"/>
      <c r="M307" s="499"/>
      <c r="N307" s="501"/>
      <c r="O307" s="501"/>
      <c r="P307" s="501"/>
      <c r="Q307" s="409"/>
      <c r="R307" s="409"/>
      <c r="S307" s="451">
        <f t="shared" si="237"/>
        <v>0</v>
      </c>
      <c r="T307" s="1810">
        <f t="shared" ref="T307:T316" si="287">D307+L307</f>
        <v>0</v>
      </c>
      <c r="U307" s="1810"/>
      <c r="V307" s="1826">
        <f t="shared" ref="V307:V316" si="288">E307+M307</f>
        <v>0</v>
      </c>
      <c r="W307" s="1813">
        <v>550</v>
      </c>
      <c r="X307" s="1810"/>
      <c r="Y307" s="1814">
        <f t="shared" ref="Y307:Y316" si="289">G307+O307</f>
        <v>0</v>
      </c>
      <c r="Z307" s="1813">
        <f t="shared" ref="Z307:Z316" si="290">H307+P307</f>
        <v>0</v>
      </c>
      <c r="AA307" s="1814">
        <f t="shared" ref="AA307:AA316" si="291">I307+Q307</f>
        <v>0</v>
      </c>
      <c r="AB307" s="1814">
        <f t="shared" ref="AB307:AB316" si="292">J307+R307</f>
        <v>0</v>
      </c>
      <c r="AC307" s="1814"/>
      <c r="AD307" s="1814">
        <f t="shared" si="234"/>
        <v>550</v>
      </c>
      <c r="AE307" s="1827"/>
      <c r="AF307" s="1827"/>
      <c r="AG307" s="641"/>
      <c r="AH307" s="1818"/>
      <c r="AI307" s="1818"/>
      <c r="AJ307" s="1818"/>
      <c r="AK307" s="1818"/>
      <c r="AL307" s="1818"/>
      <c r="AM307" s="1816"/>
      <c r="AN307" s="1816">
        <f t="shared" si="238"/>
        <v>0</v>
      </c>
      <c r="AO307" s="641"/>
      <c r="AP307" s="1818"/>
      <c r="AQ307" s="1818"/>
      <c r="AR307" s="1818"/>
      <c r="AS307" s="1818"/>
      <c r="AT307" s="1818"/>
      <c r="AU307" s="1816"/>
      <c r="AV307" s="1816">
        <f t="shared" si="239"/>
        <v>0</v>
      </c>
      <c r="AW307" s="1200"/>
      <c r="AX307" s="1200"/>
      <c r="AY307" s="1200"/>
      <c r="AZ307" s="1201"/>
      <c r="BA307" s="1201"/>
      <c r="BB307" s="1201">
        <v>2699</v>
      </c>
      <c r="BC307" s="1201"/>
      <c r="BD307" s="1201"/>
      <c r="BE307" s="1201"/>
      <c r="BF307" s="1201"/>
      <c r="BG307" s="1201"/>
      <c r="BH307" s="1201">
        <f t="shared" si="235"/>
        <v>2699</v>
      </c>
      <c r="BI307" s="1796"/>
      <c r="BJ307" s="1796"/>
      <c r="BK307" s="1796"/>
      <c r="BL307" s="1796"/>
      <c r="BM307" s="1796"/>
      <c r="BN307" s="1796"/>
      <c r="BO307" s="1796"/>
      <c r="BP307" s="1796"/>
      <c r="BQ307" s="1903"/>
      <c r="BR307" s="1903"/>
      <c r="BS307" s="1903"/>
      <c r="BT307" s="1903"/>
      <c r="BU307" s="1903"/>
      <c r="BV307" s="1903"/>
      <c r="BW307" s="1903"/>
      <c r="BX307" s="1886">
        <f t="shared" si="240"/>
        <v>0</v>
      </c>
      <c r="BY307" s="753" t="s">
        <v>1025</v>
      </c>
      <c r="BZ307" s="637"/>
    </row>
    <row r="308" spans="1:78" ht="43.5" hidden="1" customHeight="1">
      <c r="A308" s="2196"/>
      <c r="B308" s="1874"/>
      <c r="C308" s="357"/>
      <c r="D308" s="413">
        <v>0</v>
      </c>
      <c r="E308" s="426">
        <v>0</v>
      </c>
      <c r="F308" s="426">
        <v>0</v>
      </c>
      <c r="G308" s="426">
        <v>0</v>
      </c>
      <c r="H308" s="426">
        <v>0</v>
      </c>
      <c r="I308" s="363">
        <v>0</v>
      </c>
      <c r="J308" s="363">
        <v>0</v>
      </c>
      <c r="K308" s="363">
        <f t="shared" si="236"/>
        <v>0</v>
      </c>
      <c r="L308" s="416"/>
      <c r="M308" s="463"/>
      <c r="N308" s="427"/>
      <c r="O308" s="427"/>
      <c r="P308" s="427"/>
      <c r="Q308" s="370"/>
      <c r="R308" s="370"/>
      <c r="S308" s="370">
        <f t="shared" si="237"/>
        <v>0</v>
      </c>
      <c r="T308" s="1810">
        <f t="shared" si="287"/>
        <v>0</v>
      </c>
      <c r="U308" s="1810"/>
      <c r="V308" s="1826">
        <f t="shared" si="288"/>
        <v>0</v>
      </c>
      <c r="W308" s="1810">
        <f t="shared" ref="W308:W316" si="293">F308+N308</f>
        <v>0</v>
      </c>
      <c r="X308" s="1810"/>
      <c r="Y308" s="1814">
        <f t="shared" si="289"/>
        <v>0</v>
      </c>
      <c r="Z308" s="1813">
        <f t="shared" si="290"/>
        <v>0</v>
      </c>
      <c r="AA308" s="1814">
        <f t="shared" si="291"/>
        <v>0</v>
      </c>
      <c r="AB308" s="1814">
        <f t="shared" si="292"/>
        <v>0</v>
      </c>
      <c r="AC308" s="1814"/>
      <c r="AD308" s="1814">
        <f t="shared" si="234"/>
        <v>0</v>
      </c>
      <c r="AE308" s="1827"/>
      <c r="AF308" s="1827"/>
      <c r="AG308" s="641"/>
      <c r="AH308" s="1818"/>
      <c r="AI308" s="1818"/>
      <c r="AJ308" s="1818"/>
      <c r="AK308" s="1818"/>
      <c r="AL308" s="1818"/>
      <c r="AM308" s="1816"/>
      <c r="AN308" s="1816">
        <f t="shared" si="238"/>
        <v>0</v>
      </c>
      <c r="AO308" s="641"/>
      <c r="AP308" s="1818"/>
      <c r="AQ308" s="1818"/>
      <c r="AR308" s="1818"/>
      <c r="AS308" s="1818"/>
      <c r="AT308" s="1818"/>
      <c r="AU308" s="1816"/>
      <c r="AV308" s="1816">
        <f t="shared" si="239"/>
        <v>0</v>
      </c>
      <c r="AW308" s="1200"/>
      <c r="AX308" s="1200"/>
      <c r="AY308" s="1200"/>
      <c r="AZ308" s="1201"/>
      <c r="BA308" s="1201"/>
      <c r="BB308" s="1201"/>
      <c r="BC308" s="1201"/>
      <c r="BD308" s="1201"/>
      <c r="BE308" s="1201"/>
      <c r="BF308" s="1201"/>
      <c r="BG308" s="1201"/>
      <c r="BH308" s="1201">
        <f t="shared" si="235"/>
        <v>0</v>
      </c>
      <c r="BI308" s="1796"/>
      <c r="BJ308" s="1796"/>
      <c r="BK308" s="1796"/>
      <c r="BL308" s="1796"/>
      <c r="BM308" s="1796"/>
      <c r="BN308" s="1796"/>
      <c r="BO308" s="1796"/>
      <c r="BP308" s="1796"/>
      <c r="BQ308" s="1903"/>
      <c r="BR308" s="1903"/>
      <c r="BS308" s="1903"/>
      <c r="BT308" s="1903"/>
      <c r="BU308" s="1903"/>
      <c r="BV308" s="1903"/>
      <c r="BW308" s="1903"/>
      <c r="BX308" s="1886">
        <f t="shared" si="240"/>
        <v>0</v>
      </c>
      <c r="BY308" s="641"/>
      <c r="BZ308" s="637"/>
    </row>
    <row r="309" spans="1:78" ht="41.25" hidden="1" customHeight="1">
      <c r="A309" s="2196"/>
      <c r="B309" s="1874"/>
      <c r="C309" s="357"/>
      <c r="D309" s="413">
        <v>0</v>
      </c>
      <c r="E309" s="426">
        <v>0</v>
      </c>
      <c r="F309" s="426">
        <v>0</v>
      </c>
      <c r="G309" s="426">
        <v>0</v>
      </c>
      <c r="H309" s="426">
        <v>0</v>
      </c>
      <c r="I309" s="363">
        <v>0</v>
      </c>
      <c r="J309" s="363">
        <v>0</v>
      </c>
      <c r="K309" s="363">
        <f t="shared" si="236"/>
        <v>0</v>
      </c>
      <c r="L309" s="416"/>
      <c r="M309" s="463"/>
      <c r="N309" s="427"/>
      <c r="O309" s="427"/>
      <c r="P309" s="427"/>
      <c r="Q309" s="370"/>
      <c r="R309" s="370"/>
      <c r="S309" s="370">
        <f t="shared" si="237"/>
        <v>0</v>
      </c>
      <c r="T309" s="1810">
        <f t="shared" si="287"/>
        <v>0</v>
      </c>
      <c r="U309" s="1810"/>
      <c r="V309" s="1826">
        <f t="shared" si="288"/>
        <v>0</v>
      </c>
      <c r="W309" s="1810">
        <f t="shared" si="293"/>
        <v>0</v>
      </c>
      <c r="X309" s="1810"/>
      <c r="Y309" s="1814">
        <f t="shared" si="289"/>
        <v>0</v>
      </c>
      <c r="Z309" s="1813">
        <f t="shared" si="290"/>
        <v>0</v>
      </c>
      <c r="AA309" s="1814">
        <f t="shared" si="291"/>
        <v>0</v>
      </c>
      <c r="AB309" s="1814">
        <f t="shared" si="292"/>
        <v>0</v>
      </c>
      <c r="AC309" s="1814"/>
      <c r="AD309" s="1814">
        <f t="shared" si="234"/>
        <v>0</v>
      </c>
      <c r="AE309" s="1827"/>
      <c r="AF309" s="1827"/>
      <c r="AG309" s="641"/>
      <c r="AH309" s="1818"/>
      <c r="AI309" s="1818"/>
      <c r="AJ309" s="1818"/>
      <c r="AK309" s="1818"/>
      <c r="AL309" s="1818"/>
      <c r="AM309" s="1816"/>
      <c r="AN309" s="1816">
        <f t="shared" si="238"/>
        <v>0</v>
      </c>
      <c r="AO309" s="641"/>
      <c r="AP309" s="1818"/>
      <c r="AQ309" s="1818"/>
      <c r="AR309" s="1818"/>
      <c r="AS309" s="1818"/>
      <c r="AT309" s="1818"/>
      <c r="AU309" s="1816"/>
      <c r="AV309" s="1816">
        <f t="shared" si="239"/>
        <v>0</v>
      </c>
      <c r="AW309" s="1200"/>
      <c r="AX309" s="1200"/>
      <c r="AY309" s="1200"/>
      <c r="AZ309" s="1201"/>
      <c r="BA309" s="1201"/>
      <c r="BB309" s="1201"/>
      <c r="BC309" s="1201"/>
      <c r="BD309" s="1201"/>
      <c r="BE309" s="1201"/>
      <c r="BF309" s="1201"/>
      <c r="BG309" s="1201"/>
      <c r="BH309" s="1201">
        <f t="shared" si="235"/>
        <v>0</v>
      </c>
      <c r="BI309" s="1796"/>
      <c r="BJ309" s="1796"/>
      <c r="BK309" s="1796"/>
      <c r="BL309" s="1796"/>
      <c r="BM309" s="1796"/>
      <c r="BN309" s="1796"/>
      <c r="BO309" s="1796"/>
      <c r="BP309" s="1796"/>
      <c r="BQ309" s="1903"/>
      <c r="BR309" s="1903"/>
      <c r="BS309" s="1903"/>
      <c r="BT309" s="1903"/>
      <c r="BU309" s="1903"/>
      <c r="BV309" s="1903"/>
      <c r="BW309" s="1903"/>
      <c r="BX309" s="1886">
        <f t="shared" si="240"/>
        <v>0</v>
      </c>
      <c r="BY309" s="641"/>
      <c r="BZ309" s="637"/>
    </row>
    <row r="310" spans="1:78" ht="33" hidden="1" customHeight="1">
      <c r="A310" s="2196"/>
      <c r="B310" s="1874"/>
      <c r="C310" s="357"/>
      <c r="D310" s="413">
        <v>0</v>
      </c>
      <c r="E310" s="426">
        <v>0</v>
      </c>
      <c r="F310" s="426">
        <v>0</v>
      </c>
      <c r="G310" s="426">
        <v>0</v>
      </c>
      <c r="H310" s="426">
        <v>0</v>
      </c>
      <c r="I310" s="363">
        <v>0</v>
      </c>
      <c r="J310" s="363">
        <v>0</v>
      </c>
      <c r="K310" s="363">
        <f t="shared" si="236"/>
        <v>0</v>
      </c>
      <c r="L310" s="416"/>
      <c r="M310" s="463"/>
      <c r="N310" s="427"/>
      <c r="O310" s="427"/>
      <c r="P310" s="427"/>
      <c r="Q310" s="370"/>
      <c r="R310" s="370"/>
      <c r="S310" s="370">
        <f t="shared" si="237"/>
        <v>0</v>
      </c>
      <c r="T310" s="1810">
        <f t="shared" si="287"/>
        <v>0</v>
      </c>
      <c r="U310" s="1810"/>
      <c r="V310" s="1826">
        <f t="shared" si="288"/>
        <v>0</v>
      </c>
      <c r="W310" s="1810">
        <f t="shared" si="293"/>
        <v>0</v>
      </c>
      <c r="X310" s="1810"/>
      <c r="Y310" s="1814">
        <f t="shared" si="289"/>
        <v>0</v>
      </c>
      <c r="Z310" s="1813">
        <f t="shared" si="290"/>
        <v>0</v>
      </c>
      <c r="AA310" s="1814">
        <f t="shared" si="291"/>
        <v>0</v>
      </c>
      <c r="AB310" s="1814">
        <f t="shared" si="292"/>
        <v>0</v>
      </c>
      <c r="AC310" s="1814"/>
      <c r="AD310" s="1814">
        <f t="shared" si="234"/>
        <v>0</v>
      </c>
      <c r="AE310" s="1827"/>
      <c r="AF310" s="1827"/>
      <c r="AG310" s="641"/>
      <c r="AH310" s="1818"/>
      <c r="AI310" s="1818"/>
      <c r="AJ310" s="1818"/>
      <c r="AK310" s="1818"/>
      <c r="AL310" s="1818"/>
      <c r="AM310" s="1816"/>
      <c r="AN310" s="1816">
        <f t="shared" si="238"/>
        <v>0</v>
      </c>
      <c r="AO310" s="641"/>
      <c r="AP310" s="1818"/>
      <c r="AQ310" s="1818"/>
      <c r="AR310" s="1818"/>
      <c r="AS310" s="1818"/>
      <c r="AT310" s="1818"/>
      <c r="AU310" s="1816"/>
      <c r="AV310" s="1816">
        <f t="shared" si="239"/>
        <v>0</v>
      </c>
      <c r="AW310" s="1200"/>
      <c r="AX310" s="1200"/>
      <c r="AY310" s="1200"/>
      <c r="AZ310" s="1201"/>
      <c r="BA310" s="1201"/>
      <c r="BB310" s="1201"/>
      <c r="BC310" s="1201"/>
      <c r="BD310" s="1201"/>
      <c r="BE310" s="1201"/>
      <c r="BF310" s="1201"/>
      <c r="BG310" s="1201"/>
      <c r="BH310" s="1201">
        <f t="shared" si="235"/>
        <v>0</v>
      </c>
      <c r="BI310" s="1796"/>
      <c r="BJ310" s="1796"/>
      <c r="BK310" s="1796"/>
      <c r="BL310" s="1796"/>
      <c r="BM310" s="1796"/>
      <c r="BN310" s="1796"/>
      <c r="BO310" s="1796"/>
      <c r="BP310" s="1796"/>
      <c r="BQ310" s="1903"/>
      <c r="BR310" s="1903"/>
      <c r="BS310" s="1903"/>
      <c r="BT310" s="1903"/>
      <c r="BU310" s="1903"/>
      <c r="BV310" s="1903"/>
      <c r="BW310" s="1903"/>
      <c r="BX310" s="1886">
        <f t="shared" si="240"/>
        <v>0</v>
      </c>
      <c r="BY310" s="641"/>
      <c r="BZ310" s="637"/>
    </row>
    <row r="311" spans="1:78" ht="39.75" hidden="1" customHeight="1">
      <c r="A311" s="2196"/>
      <c r="B311" s="1874"/>
      <c r="C311" s="357"/>
      <c r="D311" s="413">
        <v>0</v>
      </c>
      <c r="E311" s="426">
        <v>0</v>
      </c>
      <c r="F311" s="426">
        <v>0</v>
      </c>
      <c r="G311" s="426">
        <v>0</v>
      </c>
      <c r="H311" s="426">
        <v>0</v>
      </c>
      <c r="I311" s="363">
        <v>0</v>
      </c>
      <c r="J311" s="363">
        <v>0</v>
      </c>
      <c r="K311" s="363">
        <f t="shared" si="236"/>
        <v>0</v>
      </c>
      <c r="L311" s="416"/>
      <c r="M311" s="463"/>
      <c r="N311" s="427"/>
      <c r="O311" s="427"/>
      <c r="P311" s="427"/>
      <c r="Q311" s="370"/>
      <c r="R311" s="370"/>
      <c r="S311" s="370">
        <f t="shared" si="237"/>
        <v>0</v>
      </c>
      <c r="T311" s="1810">
        <f t="shared" si="287"/>
        <v>0</v>
      </c>
      <c r="U311" s="1810"/>
      <c r="V311" s="1826">
        <f t="shared" si="288"/>
        <v>0</v>
      </c>
      <c r="W311" s="1810">
        <f t="shared" si="293"/>
        <v>0</v>
      </c>
      <c r="X311" s="1810"/>
      <c r="Y311" s="1814">
        <f t="shared" si="289"/>
        <v>0</v>
      </c>
      <c r="Z311" s="1813">
        <f t="shared" si="290"/>
        <v>0</v>
      </c>
      <c r="AA311" s="1814">
        <f t="shared" si="291"/>
        <v>0</v>
      </c>
      <c r="AB311" s="1814">
        <f t="shared" si="292"/>
        <v>0</v>
      </c>
      <c r="AC311" s="1814"/>
      <c r="AD311" s="1814">
        <f t="shared" si="234"/>
        <v>0</v>
      </c>
      <c r="AE311" s="1827"/>
      <c r="AF311" s="1827"/>
      <c r="AG311" s="641"/>
      <c r="AH311" s="1818"/>
      <c r="AI311" s="1818"/>
      <c r="AJ311" s="1818"/>
      <c r="AK311" s="1818"/>
      <c r="AL311" s="1818"/>
      <c r="AM311" s="1816"/>
      <c r="AN311" s="1816">
        <f t="shared" si="238"/>
        <v>0</v>
      </c>
      <c r="AO311" s="641"/>
      <c r="AP311" s="1818"/>
      <c r="AQ311" s="1818"/>
      <c r="AR311" s="1818"/>
      <c r="AS311" s="1818"/>
      <c r="AT311" s="1818"/>
      <c r="AU311" s="1816"/>
      <c r="AV311" s="1816">
        <f t="shared" si="239"/>
        <v>0</v>
      </c>
      <c r="AW311" s="1200"/>
      <c r="AX311" s="1200"/>
      <c r="AY311" s="1200"/>
      <c r="AZ311" s="1201"/>
      <c r="BA311" s="1201"/>
      <c r="BB311" s="1201"/>
      <c r="BC311" s="1201"/>
      <c r="BD311" s="1201"/>
      <c r="BE311" s="1201"/>
      <c r="BF311" s="1201"/>
      <c r="BG311" s="1201"/>
      <c r="BH311" s="1201">
        <f t="shared" si="235"/>
        <v>0</v>
      </c>
      <c r="BI311" s="1796"/>
      <c r="BJ311" s="1796"/>
      <c r="BK311" s="1796"/>
      <c r="BL311" s="1796"/>
      <c r="BM311" s="1796"/>
      <c r="BN311" s="1796"/>
      <c r="BO311" s="1796"/>
      <c r="BP311" s="1796"/>
      <c r="BQ311" s="1903"/>
      <c r="BR311" s="1903"/>
      <c r="BS311" s="1903"/>
      <c r="BT311" s="1903"/>
      <c r="BU311" s="1903"/>
      <c r="BV311" s="1903"/>
      <c r="BW311" s="1903"/>
      <c r="BX311" s="1886">
        <f t="shared" si="240"/>
        <v>0</v>
      </c>
      <c r="BY311" s="641"/>
      <c r="BZ311" s="637"/>
    </row>
    <row r="312" spans="1:78" ht="37.5" hidden="1" customHeight="1">
      <c r="A312" s="2196"/>
      <c r="B312" s="1874"/>
      <c r="C312" s="608"/>
      <c r="D312" s="413">
        <v>0</v>
      </c>
      <c r="E312" s="426">
        <v>0</v>
      </c>
      <c r="F312" s="426">
        <v>0</v>
      </c>
      <c r="G312" s="426">
        <v>0</v>
      </c>
      <c r="H312" s="426">
        <v>0</v>
      </c>
      <c r="I312" s="363">
        <v>0</v>
      </c>
      <c r="J312" s="363">
        <v>0</v>
      </c>
      <c r="K312" s="363">
        <f t="shared" si="236"/>
        <v>0</v>
      </c>
      <c r="L312" s="416"/>
      <c r="M312" s="463"/>
      <c r="N312" s="427"/>
      <c r="O312" s="427"/>
      <c r="P312" s="427"/>
      <c r="Q312" s="370"/>
      <c r="R312" s="370"/>
      <c r="S312" s="370">
        <f t="shared" si="237"/>
        <v>0</v>
      </c>
      <c r="T312" s="1810">
        <f t="shared" si="287"/>
        <v>0</v>
      </c>
      <c r="U312" s="1810"/>
      <c r="V312" s="1826">
        <f t="shared" si="288"/>
        <v>0</v>
      </c>
      <c r="W312" s="1810">
        <f t="shared" si="293"/>
        <v>0</v>
      </c>
      <c r="X312" s="1810"/>
      <c r="Y312" s="1814">
        <f t="shared" si="289"/>
        <v>0</v>
      </c>
      <c r="Z312" s="1813">
        <f t="shared" si="290"/>
        <v>0</v>
      </c>
      <c r="AA312" s="1814">
        <f t="shared" si="291"/>
        <v>0</v>
      </c>
      <c r="AB312" s="1814">
        <f t="shared" si="292"/>
        <v>0</v>
      </c>
      <c r="AC312" s="1814"/>
      <c r="AD312" s="1814">
        <f t="shared" si="234"/>
        <v>0</v>
      </c>
      <c r="AE312" s="1827"/>
      <c r="AF312" s="1827"/>
      <c r="AG312" s="641"/>
      <c r="AH312" s="1818"/>
      <c r="AI312" s="1818"/>
      <c r="AJ312" s="1818"/>
      <c r="AK312" s="1818"/>
      <c r="AL312" s="1818"/>
      <c r="AM312" s="1816"/>
      <c r="AN312" s="1816">
        <f t="shared" si="238"/>
        <v>0</v>
      </c>
      <c r="AO312" s="641"/>
      <c r="AP312" s="1818"/>
      <c r="AQ312" s="1818"/>
      <c r="AR312" s="1818"/>
      <c r="AS312" s="1818"/>
      <c r="AT312" s="1818"/>
      <c r="AU312" s="1816"/>
      <c r="AV312" s="1816">
        <f t="shared" si="239"/>
        <v>0</v>
      </c>
      <c r="AW312" s="1200"/>
      <c r="AX312" s="1200"/>
      <c r="AY312" s="1200"/>
      <c r="AZ312" s="1201"/>
      <c r="BA312" s="1201"/>
      <c r="BB312" s="1201"/>
      <c r="BC312" s="1201"/>
      <c r="BD312" s="1201"/>
      <c r="BE312" s="1201"/>
      <c r="BF312" s="1201"/>
      <c r="BG312" s="1201"/>
      <c r="BH312" s="1201">
        <f t="shared" si="235"/>
        <v>0</v>
      </c>
      <c r="BI312" s="1796"/>
      <c r="BJ312" s="1796"/>
      <c r="BK312" s="1796"/>
      <c r="BL312" s="1796"/>
      <c r="BM312" s="1796"/>
      <c r="BN312" s="1796"/>
      <c r="BO312" s="1796"/>
      <c r="BP312" s="1796"/>
      <c r="BQ312" s="1903"/>
      <c r="BR312" s="1903"/>
      <c r="BS312" s="1903"/>
      <c r="BT312" s="1903"/>
      <c r="BU312" s="1903"/>
      <c r="BV312" s="1903"/>
      <c r="BW312" s="1903"/>
      <c r="BX312" s="1886">
        <f t="shared" si="240"/>
        <v>0</v>
      </c>
      <c r="BY312" s="641"/>
      <c r="BZ312" s="637"/>
    </row>
    <row r="313" spans="1:78" ht="30" hidden="1" customHeight="1">
      <c r="A313" s="2196"/>
      <c r="B313" s="1874"/>
      <c r="C313" s="608"/>
      <c r="D313" s="413">
        <v>0</v>
      </c>
      <c r="E313" s="426">
        <v>0</v>
      </c>
      <c r="F313" s="426">
        <v>0</v>
      </c>
      <c r="G313" s="426">
        <v>0</v>
      </c>
      <c r="H313" s="426">
        <v>0</v>
      </c>
      <c r="I313" s="363">
        <v>0</v>
      </c>
      <c r="J313" s="363">
        <v>0</v>
      </c>
      <c r="K313" s="363">
        <f t="shared" si="236"/>
        <v>0</v>
      </c>
      <c r="L313" s="416"/>
      <c r="M313" s="463"/>
      <c r="N313" s="427"/>
      <c r="O313" s="427"/>
      <c r="P313" s="427"/>
      <c r="Q313" s="370"/>
      <c r="R313" s="370"/>
      <c r="S313" s="370">
        <f t="shared" si="237"/>
        <v>0</v>
      </c>
      <c r="T313" s="1810">
        <f t="shared" si="287"/>
        <v>0</v>
      </c>
      <c r="U313" s="1810"/>
      <c r="V313" s="1826">
        <f t="shared" si="288"/>
        <v>0</v>
      </c>
      <c r="W313" s="1810">
        <f t="shared" si="293"/>
        <v>0</v>
      </c>
      <c r="X313" s="1810"/>
      <c r="Y313" s="1814">
        <f t="shared" si="289"/>
        <v>0</v>
      </c>
      <c r="Z313" s="1813">
        <f t="shared" si="290"/>
        <v>0</v>
      </c>
      <c r="AA313" s="1814">
        <f t="shared" si="291"/>
        <v>0</v>
      </c>
      <c r="AB313" s="1814">
        <f t="shared" si="292"/>
        <v>0</v>
      </c>
      <c r="AC313" s="1814"/>
      <c r="AD313" s="1814">
        <f t="shared" si="234"/>
        <v>0</v>
      </c>
      <c r="AE313" s="1827"/>
      <c r="AF313" s="1827"/>
      <c r="AG313" s="641"/>
      <c r="AH313" s="1818"/>
      <c r="AI313" s="1818"/>
      <c r="AJ313" s="1818"/>
      <c r="AK313" s="1818"/>
      <c r="AL313" s="1818"/>
      <c r="AM313" s="1816"/>
      <c r="AN313" s="1816">
        <f t="shared" si="238"/>
        <v>0</v>
      </c>
      <c r="AO313" s="641"/>
      <c r="AP313" s="1818"/>
      <c r="AQ313" s="1818"/>
      <c r="AR313" s="1818"/>
      <c r="AS313" s="1818"/>
      <c r="AT313" s="1818"/>
      <c r="AU313" s="1816"/>
      <c r="AV313" s="1816">
        <f t="shared" si="239"/>
        <v>0</v>
      </c>
      <c r="AW313" s="1200"/>
      <c r="AX313" s="1200"/>
      <c r="AY313" s="1200"/>
      <c r="AZ313" s="1201"/>
      <c r="BA313" s="1201"/>
      <c r="BB313" s="1201"/>
      <c r="BC313" s="1201"/>
      <c r="BD313" s="1201"/>
      <c r="BE313" s="1201"/>
      <c r="BF313" s="1201"/>
      <c r="BG313" s="1201"/>
      <c r="BH313" s="1201">
        <f t="shared" si="235"/>
        <v>0</v>
      </c>
      <c r="BI313" s="1796"/>
      <c r="BJ313" s="1796"/>
      <c r="BK313" s="1796"/>
      <c r="BL313" s="1796"/>
      <c r="BM313" s="1796"/>
      <c r="BN313" s="1796"/>
      <c r="BO313" s="1796"/>
      <c r="BP313" s="1796"/>
      <c r="BQ313" s="1903"/>
      <c r="BR313" s="1903"/>
      <c r="BS313" s="1903"/>
      <c r="BT313" s="1903"/>
      <c r="BU313" s="1903"/>
      <c r="BV313" s="1903"/>
      <c r="BW313" s="1903"/>
      <c r="BX313" s="1886">
        <f t="shared" si="240"/>
        <v>0</v>
      </c>
      <c r="BY313" s="641"/>
      <c r="BZ313" s="637"/>
    </row>
    <row r="314" spans="1:78" ht="24.75" hidden="1" customHeight="1">
      <c r="A314" s="2196"/>
      <c r="B314" s="1874"/>
      <c r="C314" s="608"/>
      <c r="D314" s="413">
        <v>0</v>
      </c>
      <c r="E314" s="426">
        <v>0</v>
      </c>
      <c r="F314" s="426">
        <v>0</v>
      </c>
      <c r="G314" s="426">
        <v>0</v>
      </c>
      <c r="H314" s="426">
        <v>0</v>
      </c>
      <c r="I314" s="363">
        <v>0</v>
      </c>
      <c r="J314" s="363">
        <v>0</v>
      </c>
      <c r="K314" s="363">
        <f t="shared" si="236"/>
        <v>0</v>
      </c>
      <c r="L314" s="416"/>
      <c r="M314" s="463"/>
      <c r="N314" s="427"/>
      <c r="O314" s="427"/>
      <c r="P314" s="427"/>
      <c r="Q314" s="370"/>
      <c r="R314" s="370"/>
      <c r="S314" s="370">
        <f t="shared" si="237"/>
        <v>0</v>
      </c>
      <c r="T314" s="1810">
        <f t="shared" si="287"/>
        <v>0</v>
      </c>
      <c r="U314" s="1810"/>
      <c r="V314" s="1826">
        <f t="shared" si="288"/>
        <v>0</v>
      </c>
      <c r="W314" s="1810">
        <f t="shared" si="293"/>
        <v>0</v>
      </c>
      <c r="X314" s="1810"/>
      <c r="Y314" s="1814">
        <f t="shared" si="289"/>
        <v>0</v>
      </c>
      <c r="Z314" s="1813">
        <f t="shared" si="290"/>
        <v>0</v>
      </c>
      <c r="AA314" s="1814">
        <f t="shared" si="291"/>
        <v>0</v>
      </c>
      <c r="AB314" s="1814">
        <f t="shared" si="292"/>
        <v>0</v>
      </c>
      <c r="AC314" s="1814"/>
      <c r="AD314" s="1814">
        <f t="shared" si="234"/>
        <v>0</v>
      </c>
      <c r="AE314" s="1827"/>
      <c r="AF314" s="1827"/>
      <c r="AG314" s="641"/>
      <c r="AH314" s="1818"/>
      <c r="AI314" s="1818"/>
      <c r="AJ314" s="1818"/>
      <c r="AK314" s="1818"/>
      <c r="AL314" s="1818"/>
      <c r="AM314" s="1816"/>
      <c r="AN314" s="1816">
        <f t="shared" si="238"/>
        <v>0</v>
      </c>
      <c r="AO314" s="641"/>
      <c r="AP314" s="1818"/>
      <c r="AQ314" s="1818"/>
      <c r="AR314" s="1818"/>
      <c r="AS314" s="1818"/>
      <c r="AT314" s="1818"/>
      <c r="AU314" s="1816"/>
      <c r="AV314" s="1816">
        <f t="shared" si="239"/>
        <v>0</v>
      </c>
      <c r="AW314" s="1200"/>
      <c r="AX314" s="1200"/>
      <c r="AY314" s="1200"/>
      <c r="AZ314" s="1201"/>
      <c r="BA314" s="1201"/>
      <c r="BB314" s="1201"/>
      <c r="BC314" s="1201"/>
      <c r="BD314" s="1201"/>
      <c r="BE314" s="1201"/>
      <c r="BF314" s="1201"/>
      <c r="BG314" s="1201"/>
      <c r="BH314" s="1201">
        <f t="shared" si="235"/>
        <v>0</v>
      </c>
      <c r="BI314" s="1796"/>
      <c r="BJ314" s="1796"/>
      <c r="BK314" s="1796"/>
      <c r="BL314" s="1796"/>
      <c r="BM314" s="1796"/>
      <c r="BN314" s="1796"/>
      <c r="BO314" s="1796"/>
      <c r="BP314" s="1796"/>
      <c r="BQ314" s="1903"/>
      <c r="BR314" s="1903"/>
      <c r="BS314" s="1903"/>
      <c r="BT314" s="1903"/>
      <c r="BU314" s="1903"/>
      <c r="BV314" s="1903"/>
      <c r="BW314" s="1903"/>
      <c r="BX314" s="1886">
        <f t="shared" si="240"/>
        <v>0</v>
      </c>
      <c r="BY314" s="641"/>
      <c r="BZ314" s="637"/>
    </row>
    <row r="315" spans="1:78" ht="29.25" hidden="1" customHeight="1">
      <c r="A315" s="2196"/>
      <c r="B315" s="1874"/>
      <c r="C315" s="608"/>
      <c r="D315" s="413">
        <v>0</v>
      </c>
      <c r="E315" s="426">
        <v>0</v>
      </c>
      <c r="F315" s="426">
        <v>0</v>
      </c>
      <c r="G315" s="426">
        <v>0</v>
      </c>
      <c r="H315" s="426">
        <v>0</v>
      </c>
      <c r="I315" s="363">
        <v>0</v>
      </c>
      <c r="J315" s="363">
        <v>0</v>
      </c>
      <c r="K315" s="363">
        <f t="shared" si="236"/>
        <v>0</v>
      </c>
      <c r="L315" s="416"/>
      <c r="M315" s="463"/>
      <c r="N315" s="427"/>
      <c r="O315" s="427"/>
      <c r="P315" s="427"/>
      <c r="Q315" s="370"/>
      <c r="R315" s="370"/>
      <c r="S315" s="370">
        <f t="shared" si="237"/>
        <v>0</v>
      </c>
      <c r="T315" s="1810">
        <f t="shared" si="287"/>
        <v>0</v>
      </c>
      <c r="U315" s="1810"/>
      <c r="V315" s="1826">
        <f t="shared" si="288"/>
        <v>0</v>
      </c>
      <c r="W315" s="1810">
        <f t="shared" si="293"/>
        <v>0</v>
      </c>
      <c r="X315" s="1810"/>
      <c r="Y315" s="1814">
        <f t="shared" si="289"/>
        <v>0</v>
      </c>
      <c r="Z315" s="1813">
        <f t="shared" si="290"/>
        <v>0</v>
      </c>
      <c r="AA315" s="1814">
        <f t="shared" si="291"/>
        <v>0</v>
      </c>
      <c r="AB315" s="1814">
        <f t="shared" si="292"/>
        <v>0</v>
      </c>
      <c r="AC315" s="1814"/>
      <c r="AD315" s="1814">
        <f t="shared" si="234"/>
        <v>0</v>
      </c>
      <c r="AE315" s="1827"/>
      <c r="AF315" s="1827"/>
      <c r="AG315" s="641"/>
      <c r="AH315" s="1818"/>
      <c r="AI315" s="1818"/>
      <c r="AJ315" s="1818"/>
      <c r="AK315" s="1818"/>
      <c r="AL315" s="1818"/>
      <c r="AM315" s="1816"/>
      <c r="AN315" s="1816">
        <f t="shared" si="238"/>
        <v>0</v>
      </c>
      <c r="AO315" s="641"/>
      <c r="AP315" s="1818"/>
      <c r="AQ315" s="1818"/>
      <c r="AR315" s="1818"/>
      <c r="AS315" s="1818"/>
      <c r="AT315" s="1818"/>
      <c r="AU315" s="1816"/>
      <c r="AV315" s="1816">
        <f t="shared" si="239"/>
        <v>0</v>
      </c>
      <c r="AW315" s="1200"/>
      <c r="AX315" s="1200"/>
      <c r="AY315" s="1200"/>
      <c r="AZ315" s="1201"/>
      <c r="BA315" s="1201"/>
      <c r="BB315" s="1201"/>
      <c r="BC315" s="1201"/>
      <c r="BD315" s="1201"/>
      <c r="BE315" s="1201"/>
      <c r="BF315" s="1201"/>
      <c r="BG315" s="1201"/>
      <c r="BH315" s="1201">
        <f t="shared" si="235"/>
        <v>0</v>
      </c>
      <c r="BI315" s="1796"/>
      <c r="BJ315" s="1796"/>
      <c r="BK315" s="1796"/>
      <c r="BL315" s="1796"/>
      <c r="BM315" s="1796"/>
      <c r="BN315" s="1796"/>
      <c r="BO315" s="1796"/>
      <c r="BP315" s="1796"/>
      <c r="BQ315" s="1903"/>
      <c r="BR315" s="1903"/>
      <c r="BS315" s="1903"/>
      <c r="BT315" s="1903"/>
      <c r="BU315" s="1903"/>
      <c r="BV315" s="1903"/>
      <c r="BW315" s="1903"/>
      <c r="BX315" s="1886">
        <f t="shared" si="240"/>
        <v>0</v>
      </c>
      <c r="BY315" s="641"/>
      <c r="BZ315" s="637"/>
    </row>
    <row r="316" spans="1:78" ht="27" hidden="1" customHeight="1">
      <c r="A316" s="2196"/>
      <c r="B316" s="2197"/>
      <c r="C316" s="609"/>
      <c r="D316" s="474">
        <v>0</v>
      </c>
      <c r="E316" s="488">
        <v>0</v>
      </c>
      <c r="F316" s="488">
        <v>0</v>
      </c>
      <c r="G316" s="488">
        <v>0</v>
      </c>
      <c r="H316" s="488">
        <v>0</v>
      </c>
      <c r="I316" s="411">
        <v>0</v>
      </c>
      <c r="J316" s="411">
        <v>0</v>
      </c>
      <c r="K316" s="411">
        <f t="shared" si="236"/>
        <v>0</v>
      </c>
      <c r="L316" s="475"/>
      <c r="M316" s="543"/>
      <c r="N316" s="543"/>
      <c r="O316" s="543"/>
      <c r="P316" s="543"/>
      <c r="Q316" s="384"/>
      <c r="R316" s="384"/>
      <c r="S316" s="384">
        <f t="shared" si="237"/>
        <v>0</v>
      </c>
      <c r="T316" s="1810">
        <f t="shared" si="287"/>
        <v>0</v>
      </c>
      <c r="U316" s="1810"/>
      <c r="V316" s="1826">
        <f t="shared" si="288"/>
        <v>0</v>
      </c>
      <c r="W316" s="1810">
        <f t="shared" si="293"/>
        <v>0</v>
      </c>
      <c r="X316" s="1810"/>
      <c r="Y316" s="1814">
        <f t="shared" si="289"/>
        <v>0</v>
      </c>
      <c r="Z316" s="1813">
        <f t="shared" si="290"/>
        <v>0</v>
      </c>
      <c r="AA316" s="1814">
        <f t="shared" si="291"/>
        <v>0</v>
      </c>
      <c r="AB316" s="1814">
        <f t="shared" si="292"/>
        <v>0</v>
      </c>
      <c r="AC316" s="1814"/>
      <c r="AD316" s="1814">
        <f t="shared" si="234"/>
        <v>0</v>
      </c>
      <c r="AE316" s="1827"/>
      <c r="AF316" s="1827"/>
      <c r="AG316" s="641"/>
      <c r="AH316" s="1818"/>
      <c r="AI316" s="1818"/>
      <c r="AJ316" s="1818"/>
      <c r="AK316" s="1818"/>
      <c r="AL316" s="1818"/>
      <c r="AM316" s="1816"/>
      <c r="AN316" s="1816">
        <f t="shared" si="238"/>
        <v>0</v>
      </c>
      <c r="AO316" s="641"/>
      <c r="AP316" s="1818"/>
      <c r="AQ316" s="1818"/>
      <c r="AR316" s="1818"/>
      <c r="AS316" s="1818"/>
      <c r="AT316" s="1818"/>
      <c r="AU316" s="1816"/>
      <c r="AV316" s="1816">
        <f t="shared" si="239"/>
        <v>0</v>
      </c>
      <c r="AW316" s="1200"/>
      <c r="AX316" s="1200"/>
      <c r="AY316" s="1200"/>
      <c r="AZ316" s="1201"/>
      <c r="BA316" s="1201"/>
      <c r="BB316" s="1201"/>
      <c r="BC316" s="1201"/>
      <c r="BD316" s="1201"/>
      <c r="BE316" s="1201"/>
      <c r="BF316" s="1201"/>
      <c r="BG316" s="1201"/>
      <c r="BH316" s="1201">
        <f t="shared" si="235"/>
        <v>0</v>
      </c>
      <c r="BI316" s="1796"/>
      <c r="BJ316" s="1796"/>
      <c r="BK316" s="1796"/>
      <c r="BL316" s="1796"/>
      <c r="BM316" s="1796"/>
      <c r="BN316" s="1796"/>
      <c r="BO316" s="1796"/>
      <c r="BP316" s="1796"/>
      <c r="BQ316" s="1903"/>
      <c r="BR316" s="1903"/>
      <c r="BS316" s="1903"/>
      <c r="BT316" s="1903"/>
      <c r="BU316" s="1903"/>
      <c r="BV316" s="1903"/>
      <c r="BW316" s="1903"/>
      <c r="BX316" s="1886">
        <f t="shared" si="240"/>
        <v>0</v>
      </c>
      <c r="BY316" s="641"/>
      <c r="BZ316" s="637"/>
    </row>
    <row r="317" spans="1:78" ht="23.25" hidden="1" customHeight="1">
      <c r="A317" s="746"/>
      <c r="B317" s="1006"/>
      <c r="C317" s="340" t="s">
        <v>607</v>
      </c>
      <c r="D317" s="342">
        <v>0</v>
      </c>
      <c r="E317" s="342">
        <v>0</v>
      </c>
      <c r="F317" s="342">
        <v>0</v>
      </c>
      <c r="G317" s="342">
        <v>0</v>
      </c>
      <c r="H317" s="342">
        <v>0</v>
      </c>
      <c r="I317" s="342">
        <v>0</v>
      </c>
      <c r="J317" s="342">
        <v>0</v>
      </c>
      <c r="K317" s="342">
        <f t="shared" si="236"/>
        <v>0</v>
      </c>
      <c r="L317" s="342">
        <f t="shared" ref="L317:R317" si="294">SUM(L318:L327)</f>
        <v>0</v>
      </c>
      <c r="M317" s="342">
        <f t="shared" si="294"/>
        <v>0</v>
      </c>
      <c r="N317" s="342">
        <f t="shared" si="294"/>
        <v>0</v>
      </c>
      <c r="O317" s="342">
        <f t="shared" si="294"/>
        <v>0</v>
      </c>
      <c r="P317" s="342">
        <f t="shared" si="294"/>
        <v>0</v>
      </c>
      <c r="Q317" s="342">
        <f t="shared" si="294"/>
        <v>0</v>
      </c>
      <c r="R317" s="342">
        <f t="shared" si="294"/>
        <v>0</v>
      </c>
      <c r="S317" s="342">
        <f t="shared" si="237"/>
        <v>0</v>
      </c>
      <c r="T317" s="757">
        <f t="shared" ref="T317:AB317" si="295">SUM(T318:T327)</f>
        <v>0</v>
      </c>
      <c r="U317" s="757"/>
      <c r="V317" s="757">
        <f t="shared" si="295"/>
        <v>0</v>
      </c>
      <c r="W317" s="757">
        <f t="shared" si="295"/>
        <v>0</v>
      </c>
      <c r="X317" s="757"/>
      <c r="Y317" s="757">
        <f t="shared" si="295"/>
        <v>0</v>
      </c>
      <c r="Z317" s="757">
        <f t="shared" si="295"/>
        <v>0</v>
      </c>
      <c r="AA317" s="757">
        <f t="shared" si="295"/>
        <v>0</v>
      </c>
      <c r="AB317" s="757">
        <f t="shared" si="295"/>
        <v>0</v>
      </c>
      <c r="AC317" s="757"/>
      <c r="AD317" s="757">
        <f t="shared" si="234"/>
        <v>0</v>
      </c>
      <c r="AE317" s="456"/>
      <c r="AF317" s="456"/>
      <c r="AG317" s="342">
        <v>0</v>
      </c>
      <c r="AH317" s="342">
        <v>0</v>
      </c>
      <c r="AI317" s="342">
        <v>0</v>
      </c>
      <c r="AJ317" s="342">
        <v>0</v>
      </c>
      <c r="AK317" s="342">
        <v>0</v>
      </c>
      <c r="AL317" s="342">
        <v>0</v>
      </c>
      <c r="AM317" s="342">
        <v>0</v>
      </c>
      <c r="AN317" s="342">
        <f t="shared" si="238"/>
        <v>0</v>
      </c>
      <c r="AO317" s="342">
        <f t="shared" ref="AO317:AU317" si="296">SUM(AO318:AO327)</f>
        <v>0</v>
      </c>
      <c r="AP317" s="342">
        <f t="shared" si="296"/>
        <v>0</v>
      </c>
      <c r="AQ317" s="342">
        <f t="shared" si="296"/>
        <v>0</v>
      </c>
      <c r="AR317" s="342">
        <f t="shared" si="296"/>
        <v>0</v>
      </c>
      <c r="AS317" s="342">
        <f t="shared" si="296"/>
        <v>0</v>
      </c>
      <c r="AT317" s="342">
        <f t="shared" si="296"/>
        <v>0</v>
      </c>
      <c r="AU317" s="342">
        <f t="shared" si="296"/>
        <v>0</v>
      </c>
      <c r="AV317" s="342">
        <f t="shared" si="239"/>
        <v>0</v>
      </c>
      <c r="AW317" s="834">
        <f t="shared" ref="AW317:BG317" si="297">SUM(AW318:AW327)</f>
        <v>0</v>
      </c>
      <c r="AX317" s="834"/>
      <c r="AY317" s="834"/>
      <c r="AZ317" s="834">
        <f t="shared" si="297"/>
        <v>0</v>
      </c>
      <c r="BA317" s="834"/>
      <c r="BB317" s="834">
        <f t="shared" si="297"/>
        <v>0</v>
      </c>
      <c r="BC317" s="834"/>
      <c r="BD317" s="834">
        <f t="shared" si="297"/>
        <v>0</v>
      </c>
      <c r="BE317" s="834">
        <f t="shared" si="297"/>
        <v>0</v>
      </c>
      <c r="BF317" s="834">
        <f t="shared" si="297"/>
        <v>0</v>
      </c>
      <c r="BG317" s="834">
        <f t="shared" si="297"/>
        <v>0</v>
      </c>
      <c r="BH317" s="834">
        <f t="shared" si="235"/>
        <v>0</v>
      </c>
      <c r="BI317" s="1792"/>
      <c r="BJ317" s="1792"/>
      <c r="BK317" s="1792"/>
      <c r="BL317" s="1792"/>
      <c r="BM317" s="1792"/>
      <c r="BN317" s="1792"/>
      <c r="BO317" s="1792"/>
      <c r="BP317" s="1792"/>
      <c r="BQ317" s="1886"/>
      <c r="BR317" s="1886"/>
      <c r="BS317" s="1886"/>
      <c r="BT317" s="1886"/>
      <c r="BU317" s="1886"/>
      <c r="BV317" s="1886"/>
      <c r="BW317" s="1886"/>
      <c r="BX317" s="1886">
        <f t="shared" si="240"/>
        <v>0</v>
      </c>
      <c r="BY317" s="641"/>
      <c r="BZ317" s="637"/>
    </row>
    <row r="318" spans="1:78" ht="20.25" hidden="1" customHeight="1">
      <c r="A318" s="2204"/>
      <c r="B318" s="2191"/>
      <c r="C318" s="519"/>
      <c r="D318" s="458">
        <v>0</v>
      </c>
      <c r="E318" s="458">
        <v>0</v>
      </c>
      <c r="F318" s="458">
        <v>0</v>
      </c>
      <c r="G318" s="458">
        <v>0</v>
      </c>
      <c r="H318" s="458">
        <v>0</v>
      </c>
      <c r="I318" s="458">
        <v>0</v>
      </c>
      <c r="J318" s="458">
        <v>0</v>
      </c>
      <c r="K318" s="458">
        <f t="shared" si="236"/>
        <v>0</v>
      </c>
      <c r="L318" s="459"/>
      <c r="M318" s="459"/>
      <c r="N318" s="459"/>
      <c r="O318" s="459"/>
      <c r="P318" s="459"/>
      <c r="Q318" s="459"/>
      <c r="R318" s="459"/>
      <c r="S318" s="591">
        <f t="shared" si="237"/>
        <v>0</v>
      </c>
      <c r="T318" s="1810">
        <f t="shared" ref="T318:T327" si="298">D318+L318</f>
        <v>0</v>
      </c>
      <c r="U318" s="1810"/>
      <c r="V318" s="1826">
        <f t="shared" ref="V318:V327" si="299">E318+M318</f>
        <v>0</v>
      </c>
      <c r="W318" s="1810">
        <f t="shared" ref="W318:W327" si="300">F318+N318</f>
        <v>0</v>
      </c>
      <c r="X318" s="1810"/>
      <c r="Y318" s="1814">
        <f t="shared" ref="Y318:Y327" si="301">G318+O318</f>
        <v>0</v>
      </c>
      <c r="Z318" s="1813">
        <f t="shared" ref="Z318:Z327" si="302">H318+P318</f>
        <v>0</v>
      </c>
      <c r="AA318" s="1814">
        <f t="shared" ref="AA318:AA327" si="303">I318+Q318</f>
        <v>0</v>
      </c>
      <c r="AB318" s="1814">
        <f t="shared" ref="AB318:AB327" si="304">J318+R318</f>
        <v>0</v>
      </c>
      <c r="AC318" s="1814"/>
      <c r="AD318" s="1814">
        <f t="shared" si="234"/>
        <v>0</v>
      </c>
      <c r="AE318" s="1827"/>
      <c r="AF318" s="1827"/>
      <c r="AG318" s="342"/>
      <c r="AH318" s="342"/>
      <c r="AI318" s="342"/>
      <c r="AJ318" s="342"/>
      <c r="AK318" s="342"/>
      <c r="AL318" s="342"/>
      <c r="AM318" s="342"/>
      <c r="AN318" s="342">
        <f t="shared" si="238"/>
        <v>0</v>
      </c>
      <c r="AO318" s="342"/>
      <c r="AP318" s="342"/>
      <c r="AQ318" s="342"/>
      <c r="AR318" s="342"/>
      <c r="AS318" s="342"/>
      <c r="AT318" s="342"/>
      <c r="AU318" s="342"/>
      <c r="AV318" s="342">
        <f t="shared" si="239"/>
        <v>0</v>
      </c>
      <c r="AW318" s="834"/>
      <c r="AX318" s="834"/>
      <c r="AY318" s="834"/>
      <c r="AZ318" s="834"/>
      <c r="BA318" s="834"/>
      <c r="BB318" s="834"/>
      <c r="BC318" s="834"/>
      <c r="BD318" s="834"/>
      <c r="BE318" s="834"/>
      <c r="BF318" s="834"/>
      <c r="BG318" s="834"/>
      <c r="BH318" s="834">
        <f t="shared" si="235"/>
        <v>0</v>
      </c>
      <c r="BI318" s="1792"/>
      <c r="BJ318" s="1792"/>
      <c r="BK318" s="1792"/>
      <c r="BL318" s="1792"/>
      <c r="BM318" s="1792"/>
      <c r="BN318" s="1792"/>
      <c r="BO318" s="1792"/>
      <c r="BP318" s="1792"/>
      <c r="BQ318" s="1886"/>
      <c r="BR318" s="1886"/>
      <c r="BS318" s="1886"/>
      <c r="BT318" s="1886"/>
      <c r="BU318" s="1886"/>
      <c r="BV318" s="1886"/>
      <c r="BW318" s="1886"/>
      <c r="BX318" s="1886">
        <f t="shared" si="240"/>
        <v>0</v>
      </c>
      <c r="BY318" s="641"/>
      <c r="BZ318" s="637"/>
    </row>
    <row r="319" spans="1:78" ht="27" hidden="1" customHeight="1">
      <c r="A319" s="2196"/>
      <c r="B319" s="2175"/>
      <c r="C319" s="385"/>
      <c r="D319" s="391">
        <v>0</v>
      </c>
      <c r="E319" s="391">
        <v>0</v>
      </c>
      <c r="F319" s="391">
        <v>0</v>
      </c>
      <c r="G319" s="391">
        <v>0</v>
      </c>
      <c r="H319" s="391">
        <v>0</v>
      </c>
      <c r="I319" s="391">
        <v>0</v>
      </c>
      <c r="J319" s="391">
        <v>0</v>
      </c>
      <c r="K319" s="391">
        <f t="shared" si="236"/>
        <v>0</v>
      </c>
      <c r="L319" s="461"/>
      <c r="M319" s="461"/>
      <c r="N319" s="461"/>
      <c r="O319" s="461"/>
      <c r="P319" s="461"/>
      <c r="Q319" s="461"/>
      <c r="R319" s="461"/>
      <c r="S319" s="461">
        <f t="shared" si="237"/>
        <v>0</v>
      </c>
      <c r="T319" s="1810">
        <f t="shared" si="298"/>
        <v>0</v>
      </c>
      <c r="U319" s="1810"/>
      <c r="V319" s="1826">
        <f t="shared" si="299"/>
        <v>0</v>
      </c>
      <c r="W319" s="1810">
        <f t="shared" si="300"/>
        <v>0</v>
      </c>
      <c r="X319" s="1810"/>
      <c r="Y319" s="1814">
        <f t="shared" si="301"/>
        <v>0</v>
      </c>
      <c r="Z319" s="1813">
        <f t="shared" si="302"/>
        <v>0</v>
      </c>
      <c r="AA319" s="1814">
        <f t="shared" si="303"/>
        <v>0</v>
      </c>
      <c r="AB319" s="1814">
        <f t="shared" si="304"/>
        <v>0</v>
      </c>
      <c r="AC319" s="1814"/>
      <c r="AD319" s="1814">
        <f t="shared" si="234"/>
        <v>0</v>
      </c>
      <c r="AE319" s="1827"/>
      <c r="AF319" s="1827"/>
      <c r="AG319" s="342"/>
      <c r="AH319" s="342"/>
      <c r="AI319" s="342"/>
      <c r="AJ319" s="342"/>
      <c r="AK319" s="342"/>
      <c r="AL319" s="342"/>
      <c r="AM319" s="342"/>
      <c r="AN319" s="342">
        <f t="shared" si="238"/>
        <v>0</v>
      </c>
      <c r="AO319" s="342"/>
      <c r="AP319" s="342"/>
      <c r="AQ319" s="342"/>
      <c r="AR319" s="342"/>
      <c r="AS319" s="342"/>
      <c r="AT319" s="342"/>
      <c r="AU319" s="342"/>
      <c r="AV319" s="342">
        <f t="shared" si="239"/>
        <v>0</v>
      </c>
      <c r="AW319" s="834"/>
      <c r="AX319" s="834"/>
      <c r="AY319" s="834"/>
      <c r="AZ319" s="834"/>
      <c r="BA319" s="834"/>
      <c r="BB319" s="834"/>
      <c r="BC319" s="834"/>
      <c r="BD319" s="834"/>
      <c r="BE319" s="834"/>
      <c r="BF319" s="834"/>
      <c r="BG319" s="834"/>
      <c r="BH319" s="834">
        <f t="shared" si="235"/>
        <v>0</v>
      </c>
      <c r="BI319" s="1792"/>
      <c r="BJ319" s="1792"/>
      <c r="BK319" s="1792"/>
      <c r="BL319" s="1792"/>
      <c r="BM319" s="1792"/>
      <c r="BN319" s="1792"/>
      <c r="BO319" s="1792"/>
      <c r="BP319" s="1792"/>
      <c r="BQ319" s="1886"/>
      <c r="BR319" s="1886"/>
      <c r="BS319" s="1886"/>
      <c r="BT319" s="1886"/>
      <c r="BU319" s="1886"/>
      <c r="BV319" s="1886"/>
      <c r="BW319" s="1886"/>
      <c r="BX319" s="1886">
        <f t="shared" si="240"/>
        <v>0</v>
      </c>
      <c r="BY319" s="641"/>
      <c r="BZ319" s="637"/>
    </row>
    <row r="320" spans="1:78" ht="29.25" hidden="1" customHeight="1">
      <c r="A320" s="2196"/>
      <c r="B320" s="2175"/>
      <c r="C320" s="385"/>
      <c r="D320" s="391">
        <v>0</v>
      </c>
      <c r="E320" s="391">
        <v>0</v>
      </c>
      <c r="F320" s="391">
        <v>0</v>
      </c>
      <c r="G320" s="391">
        <v>0</v>
      </c>
      <c r="H320" s="391">
        <v>0</v>
      </c>
      <c r="I320" s="391">
        <v>0</v>
      </c>
      <c r="J320" s="391">
        <v>0</v>
      </c>
      <c r="K320" s="391">
        <f t="shared" si="236"/>
        <v>0</v>
      </c>
      <c r="L320" s="461"/>
      <c r="M320" s="461"/>
      <c r="N320" s="461"/>
      <c r="O320" s="461"/>
      <c r="P320" s="461"/>
      <c r="Q320" s="461"/>
      <c r="R320" s="461"/>
      <c r="S320" s="461">
        <f t="shared" si="237"/>
        <v>0</v>
      </c>
      <c r="T320" s="1810">
        <f t="shared" si="298"/>
        <v>0</v>
      </c>
      <c r="U320" s="1810"/>
      <c r="V320" s="1826">
        <f t="shared" si="299"/>
        <v>0</v>
      </c>
      <c r="W320" s="1810">
        <f t="shared" si="300"/>
        <v>0</v>
      </c>
      <c r="X320" s="1810"/>
      <c r="Y320" s="1814">
        <f t="shared" si="301"/>
        <v>0</v>
      </c>
      <c r="Z320" s="1813">
        <f t="shared" si="302"/>
        <v>0</v>
      </c>
      <c r="AA320" s="1814">
        <f t="shared" si="303"/>
        <v>0</v>
      </c>
      <c r="AB320" s="1814">
        <f t="shared" si="304"/>
        <v>0</v>
      </c>
      <c r="AC320" s="1814"/>
      <c r="AD320" s="1814">
        <f t="shared" si="234"/>
        <v>0</v>
      </c>
      <c r="AE320" s="1827"/>
      <c r="AF320" s="1827"/>
      <c r="AG320" s="342"/>
      <c r="AH320" s="342"/>
      <c r="AI320" s="342"/>
      <c r="AJ320" s="342"/>
      <c r="AK320" s="342"/>
      <c r="AL320" s="342"/>
      <c r="AM320" s="342"/>
      <c r="AN320" s="342">
        <f t="shared" si="238"/>
        <v>0</v>
      </c>
      <c r="AO320" s="342"/>
      <c r="AP320" s="342"/>
      <c r="AQ320" s="342"/>
      <c r="AR320" s="342"/>
      <c r="AS320" s="342"/>
      <c r="AT320" s="342"/>
      <c r="AU320" s="342"/>
      <c r="AV320" s="342">
        <f t="shared" si="239"/>
        <v>0</v>
      </c>
      <c r="AW320" s="834"/>
      <c r="AX320" s="834"/>
      <c r="AY320" s="834"/>
      <c r="AZ320" s="834"/>
      <c r="BA320" s="834"/>
      <c r="BB320" s="834"/>
      <c r="BC320" s="834"/>
      <c r="BD320" s="834"/>
      <c r="BE320" s="834"/>
      <c r="BF320" s="834"/>
      <c r="BG320" s="834"/>
      <c r="BH320" s="834">
        <f t="shared" si="235"/>
        <v>0</v>
      </c>
      <c r="BI320" s="1792"/>
      <c r="BJ320" s="1792"/>
      <c r="BK320" s="1792"/>
      <c r="BL320" s="1792"/>
      <c r="BM320" s="1792"/>
      <c r="BN320" s="1792"/>
      <c r="BO320" s="1792"/>
      <c r="BP320" s="1792"/>
      <c r="BQ320" s="1886"/>
      <c r="BR320" s="1886"/>
      <c r="BS320" s="1886"/>
      <c r="BT320" s="1886"/>
      <c r="BU320" s="1886"/>
      <c r="BV320" s="1886"/>
      <c r="BW320" s="1886"/>
      <c r="BX320" s="1886">
        <f t="shared" si="240"/>
        <v>0</v>
      </c>
      <c r="BY320" s="641"/>
      <c r="BZ320" s="637"/>
    </row>
    <row r="321" spans="1:78" ht="28.5" hidden="1" customHeight="1">
      <c r="A321" s="2196"/>
      <c r="B321" s="2175"/>
      <c r="C321" s="385"/>
      <c r="D321" s="391">
        <v>0</v>
      </c>
      <c r="E321" s="391">
        <v>0</v>
      </c>
      <c r="F321" s="391">
        <v>0</v>
      </c>
      <c r="G321" s="391">
        <v>0</v>
      </c>
      <c r="H321" s="391">
        <v>0</v>
      </c>
      <c r="I321" s="391">
        <v>0</v>
      </c>
      <c r="J321" s="391">
        <v>0</v>
      </c>
      <c r="K321" s="391">
        <f t="shared" si="236"/>
        <v>0</v>
      </c>
      <c r="L321" s="461"/>
      <c r="M321" s="461"/>
      <c r="N321" s="461"/>
      <c r="O321" s="461"/>
      <c r="P321" s="461"/>
      <c r="Q321" s="461"/>
      <c r="R321" s="461"/>
      <c r="S321" s="461">
        <f t="shared" si="237"/>
        <v>0</v>
      </c>
      <c r="T321" s="1810">
        <f t="shared" si="298"/>
        <v>0</v>
      </c>
      <c r="U321" s="1810"/>
      <c r="V321" s="1826">
        <f t="shared" si="299"/>
        <v>0</v>
      </c>
      <c r="W321" s="1810">
        <f t="shared" si="300"/>
        <v>0</v>
      </c>
      <c r="X321" s="1810"/>
      <c r="Y321" s="1814">
        <f t="shared" si="301"/>
        <v>0</v>
      </c>
      <c r="Z321" s="1813">
        <f t="shared" si="302"/>
        <v>0</v>
      </c>
      <c r="AA321" s="1814">
        <f t="shared" si="303"/>
        <v>0</v>
      </c>
      <c r="AB321" s="1814">
        <f t="shared" si="304"/>
        <v>0</v>
      </c>
      <c r="AC321" s="1814"/>
      <c r="AD321" s="1814">
        <f t="shared" si="234"/>
        <v>0</v>
      </c>
      <c r="AE321" s="1827"/>
      <c r="AF321" s="1827"/>
      <c r="AG321" s="342"/>
      <c r="AH321" s="342"/>
      <c r="AI321" s="342"/>
      <c r="AJ321" s="342"/>
      <c r="AK321" s="342"/>
      <c r="AL321" s="342"/>
      <c r="AM321" s="342"/>
      <c r="AN321" s="342">
        <f t="shared" si="238"/>
        <v>0</v>
      </c>
      <c r="AO321" s="342"/>
      <c r="AP321" s="342"/>
      <c r="AQ321" s="342"/>
      <c r="AR321" s="342"/>
      <c r="AS321" s="342"/>
      <c r="AT321" s="342"/>
      <c r="AU321" s="342"/>
      <c r="AV321" s="342">
        <f t="shared" si="239"/>
        <v>0</v>
      </c>
      <c r="AW321" s="834"/>
      <c r="AX321" s="834"/>
      <c r="AY321" s="834"/>
      <c r="AZ321" s="834"/>
      <c r="BA321" s="834"/>
      <c r="BB321" s="834"/>
      <c r="BC321" s="834"/>
      <c r="BD321" s="834"/>
      <c r="BE321" s="834"/>
      <c r="BF321" s="834"/>
      <c r="BG321" s="834"/>
      <c r="BH321" s="834">
        <f t="shared" si="235"/>
        <v>0</v>
      </c>
      <c r="BI321" s="1792"/>
      <c r="BJ321" s="1792"/>
      <c r="BK321" s="1792"/>
      <c r="BL321" s="1792"/>
      <c r="BM321" s="1792"/>
      <c r="BN321" s="1792"/>
      <c r="BO321" s="1792"/>
      <c r="BP321" s="1792"/>
      <c r="BQ321" s="1886"/>
      <c r="BR321" s="1886"/>
      <c r="BS321" s="1886"/>
      <c r="BT321" s="1886"/>
      <c r="BU321" s="1886"/>
      <c r="BV321" s="1886"/>
      <c r="BW321" s="1886"/>
      <c r="BX321" s="1886">
        <f t="shared" si="240"/>
        <v>0</v>
      </c>
      <c r="BY321" s="641"/>
      <c r="BZ321" s="637"/>
    </row>
    <row r="322" spans="1:78" ht="27.75" hidden="1" customHeight="1">
      <c r="A322" s="2196"/>
      <c r="B322" s="2175"/>
      <c r="C322" s="385"/>
      <c r="D322" s="391">
        <v>0</v>
      </c>
      <c r="E322" s="391">
        <v>0</v>
      </c>
      <c r="F322" s="391">
        <v>0</v>
      </c>
      <c r="G322" s="391">
        <v>0</v>
      </c>
      <c r="H322" s="391">
        <v>0</v>
      </c>
      <c r="I322" s="391">
        <v>0</v>
      </c>
      <c r="J322" s="391">
        <v>0</v>
      </c>
      <c r="K322" s="391">
        <f t="shared" si="236"/>
        <v>0</v>
      </c>
      <c r="L322" s="461"/>
      <c r="M322" s="461"/>
      <c r="N322" s="461"/>
      <c r="O322" s="461"/>
      <c r="P322" s="461"/>
      <c r="Q322" s="461"/>
      <c r="R322" s="461"/>
      <c r="S322" s="461">
        <f t="shared" si="237"/>
        <v>0</v>
      </c>
      <c r="T322" s="1810">
        <f t="shared" si="298"/>
        <v>0</v>
      </c>
      <c r="U322" s="1810"/>
      <c r="V322" s="1826">
        <f t="shared" si="299"/>
        <v>0</v>
      </c>
      <c r="W322" s="1810">
        <f t="shared" si="300"/>
        <v>0</v>
      </c>
      <c r="X322" s="1810"/>
      <c r="Y322" s="1814">
        <f t="shared" si="301"/>
        <v>0</v>
      </c>
      <c r="Z322" s="1813">
        <f t="shared" si="302"/>
        <v>0</v>
      </c>
      <c r="AA322" s="1814">
        <f t="shared" si="303"/>
        <v>0</v>
      </c>
      <c r="AB322" s="1814">
        <f t="shared" si="304"/>
        <v>0</v>
      </c>
      <c r="AC322" s="1814"/>
      <c r="AD322" s="1814">
        <f t="shared" si="234"/>
        <v>0</v>
      </c>
      <c r="AE322" s="1827"/>
      <c r="AF322" s="1827"/>
      <c r="AG322" s="342"/>
      <c r="AH322" s="342"/>
      <c r="AI322" s="342"/>
      <c r="AJ322" s="342"/>
      <c r="AK322" s="342"/>
      <c r="AL322" s="342"/>
      <c r="AM322" s="342"/>
      <c r="AN322" s="342">
        <f t="shared" si="238"/>
        <v>0</v>
      </c>
      <c r="AO322" s="342"/>
      <c r="AP322" s="342"/>
      <c r="AQ322" s="342"/>
      <c r="AR322" s="342"/>
      <c r="AS322" s="342"/>
      <c r="AT322" s="342"/>
      <c r="AU322" s="342"/>
      <c r="AV322" s="342">
        <f t="shared" si="239"/>
        <v>0</v>
      </c>
      <c r="AW322" s="834"/>
      <c r="AX322" s="834"/>
      <c r="AY322" s="834"/>
      <c r="AZ322" s="834"/>
      <c r="BA322" s="834"/>
      <c r="BB322" s="834"/>
      <c r="BC322" s="834"/>
      <c r="BD322" s="834"/>
      <c r="BE322" s="834"/>
      <c r="BF322" s="834"/>
      <c r="BG322" s="834"/>
      <c r="BH322" s="834">
        <f t="shared" si="235"/>
        <v>0</v>
      </c>
      <c r="BI322" s="1792"/>
      <c r="BJ322" s="1792"/>
      <c r="BK322" s="1792"/>
      <c r="BL322" s="1792"/>
      <c r="BM322" s="1792"/>
      <c r="BN322" s="1792"/>
      <c r="BO322" s="1792"/>
      <c r="BP322" s="1792"/>
      <c r="BQ322" s="1886"/>
      <c r="BR322" s="1886"/>
      <c r="BS322" s="1886"/>
      <c r="BT322" s="1886"/>
      <c r="BU322" s="1886"/>
      <c r="BV322" s="1886"/>
      <c r="BW322" s="1886"/>
      <c r="BX322" s="1886">
        <f t="shared" si="240"/>
        <v>0</v>
      </c>
      <c r="BY322" s="641"/>
      <c r="BZ322" s="637"/>
    </row>
    <row r="323" spans="1:78" ht="28.5" hidden="1" customHeight="1">
      <c r="A323" s="2196"/>
      <c r="B323" s="2175"/>
      <c r="C323" s="385"/>
      <c r="D323" s="391">
        <v>0</v>
      </c>
      <c r="E323" s="391">
        <v>0</v>
      </c>
      <c r="F323" s="391">
        <v>0</v>
      </c>
      <c r="G323" s="391">
        <v>0</v>
      </c>
      <c r="H323" s="391">
        <v>0</v>
      </c>
      <c r="I323" s="391">
        <v>0</v>
      </c>
      <c r="J323" s="391">
        <v>0</v>
      </c>
      <c r="K323" s="391">
        <f t="shared" si="236"/>
        <v>0</v>
      </c>
      <c r="L323" s="461"/>
      <c r="M323" s="461"/>
      <c r="N323" s="461"/>
      <c r="O323" s="461"/>
      <c r="P323" s="461"/>
      <c r="Q323" s="461"/>
      <c r="R323" s="461"/>
      <c r="S323" s="461">
        <f t="shared" si="237"/>
        <v>0</v>
      </c>
      <c r="T323" s="1810">
        <f t="shared" si="298"/>
        <v>0</v>
      </c>
      <c r="U323" s="1810"/>
      <c r="V323" s="1826">
        <f t="shared" si="299"/>
        <v>0</v>
      </c>
      <c r="W323" s="1810">
        <f t="shared" si="300"/>
        <v>0</v>
      </c>
      <c r="X323" s="1810"/>
      <c r="Y323" s="1814">
        <f t="shared" si="301"/>
        <v>0</v>
      </c>
      <c r="Z323" s="1813">
        <f t="shared" si="302"/>
        <v>0</v>
      </c>
      <c r="AA323" s="1814">
        <f t="shared" si="303"/>
        <v>0</v>
      </c>
      <c r="AB323" s="1814">
        <f t="shared" si="304"/>
        <v>0</v>
      </c>
      <c r="AC323" s="1814"/>
      <c r="AD323" s="1814">
        <f t="shared" si="234"/>
        <v>0</v>
      </c>
      <c r="AE323" s="1827"/>
      <c r="AF323" s="1827"/>
      <c r="AG323" s="342"/>
      <c r="AH323" s="342"/>
      <c r="AI323" s="342"/>
      <c r="AJ323" s="342"/>
      <c r="AK323" s="342"/>
      <c r="AL323" s="342"/>
      <c r="AM323" s="342"/>
      <c r="AN323" s="342">
        <f t="shared" si="238"/>
        <v>0</v>
      </c>
      <c r="AO323" s="342"/>
      <c r="AP323" s="342"/>
      <c r="AQ323" s="342"/>
      <c r="AR323" s="342"/>
      <c r="AS323" s="342"/>
      <c r="AT323" s="342"/>
      <c r="AU323" s="342"/>
      <c r="AV323" s="342">
        <f t="shared" si="239"/>
        <v>0</v>
      </c>
      <c r="AW323" s="834"/>
      <c r="AX323" s="834"/>
      <c r="AY323" s="834"/>
      <c r="AZ323" s="834"/>
      <c r="BA323" s="834"/>
      <c r="BB323" s="834"/>
      <c r="BC323" s="834"/>
      <c r="BD323" s="834"/>
      <c r="BE323" s="834"/>
      <c r="BF323" s="834"/>
      <c r="BG323" s="834"/>
      <c r="BH323" s="834">
        <f t="shared" si="235"/>
        <v>0</v>
      </c>
      <c r="BI323" s="1792"/>
      <c r="BJ323" s="1792"/>
      <c r="BK323" s="1792"/>
      <c r="BL323" s="1792"/>
      <c r="BM323" s="1792"/>
      <c r="BN323" s="1792"/>
      <c r="BO323" s="1792"/>
      <c r="BP323" s="1792"/>
      <c r="BQ323" s="1886"/>
      <c r="BR323" s="1886"/>
      <c r="BS323" s="1886"/>
      <c r="BT323" s="1886"/>
      <c r="BU323" s="1886"/>
      <c r="BV323" s="1886"/>
      <c r="BW323" s="1886"/>
      <c r="BX323" s="1886">
        <f t="shared" si="240"/>
        <v>0</v>
      </c>
      <c r="BY323" s="641"/>
      <c r="BZ323" s="637"/>
    </row>
    <row r="324" spans="1:78" ht="15.75" hidden="1" customHeight="1">
      <c r="A324" s="2196"/>
      <c r="B324" s="2175"/>
      <c r="C324" s="385"/>
      <c r="D324" s="391">
        <v>0</v>
      </c>
      <c r="E324" s="391">
        <v>0</v>
      </c>
      <c r="F324" s="391">
        <v>0</v>
      </c>
      <c r="G324" s="391">
        <v>0</v>
      </c>
      <c r="H324" s="391">
        <v>0</v>
      </c>
      <c r="I324" s="391">
        <v>0</v>
      </c>
      <c r="J324" s="391">
        <v>0</v>
      </c>
      <c r="K324" s="391">
        <f t="shared" si="236"/>
        <v>0</v>
      </c>
      <c r="L324" s="461"/>
      <c r="M324" s="461"/>
      <c r="N324" s="461"/>
      <c r="O324" s="461"/>
      <c r="P324" s="461"/>
      <c r="Q324" s="461"/>
      <c r="R324" s="461"/>
      <c r="S324" s="461">
        <f t="shared" si="237"/>
        <v>0</v>
      </c>
      <c r="T324" s="1810">
        <f t="shared" si="298"/>
        <v>0</v>
      </c>
      <c r="U324" s="1810"/>
      <c r="V324" s="1826">
        <f t="shared" si="299"/>
        <v>0</v>
      </c>
      <c r="W324" s="1810">
        <f t="shared" si="300"/>
        <v>0</v>
      </c>
      <c r="X324" s="1810"/>
      <c r="Y324" s="1814">
        <f t="shared" si="301"/>
        <v>0</v>
      </c>
      <c r="Z324" s="1813">
        <f t="shared" si="302"/>
        <v>0</v>
      </c>
      <c r="AA324" s="1814">
        <f t="shared" si="303"/>
        <v>0</v>
      </c>
      <c r="AB324" s="1814">
        <f t="shared" si="304"/>
        <v>0</v>
      </c>
      <c r="AC324" s="1814"/>
      <c r="AD324" s="1814">
        <f t="shared" si="234"/>
        <v>0</v>
      </c>
      <c r="AE324" s="1827"/>
      <c r="AF324" s="1827"/>
      <c r="AG324" s="342"/>
      <c r="AH324" s="342"/>
      <c r="AI324" s="342"/>
      <c r="AJ324" s="342"/>
      <c r="AK324" s="342"/>
      <c r="AL324" s="342"/>
      <c r="AM324" s="342"/>
      <c r="AN324" s="342">
        <f t="shared" si="238"/>
        <v>0</v>
      </c>
      <c r="AO324" s="342"/>
      <c r="AP324" s="342"/>
      <c r="AQ324" s="342"/>
      <c r="AR324" s="342"/>
      <c r="AS324" s="342"/>
      <c r="AT324" s="342"/>
      <c r="AU324" s="342"/>
      <c r="AV324" s="342">
        <f t="shared" si="239"/>
        <v>0</v>
      </c>
      <c r="AW324" s="834"/>
      <c r="AX324" s="834"/>
      <c r="AY324" s="834"/>
      <c r="AZ324" s="834"/>
      <c r="BA324" s="834"/>
      <c r="BB324" s="834"/>
      <c r="BC324" s="834"/>
      <c r="BD324" s="834"/>
      <c r="BE324" s="834"/>
      <c r="BF324" s="834"/>
      <c r="BG324" s="834"/>
      <c r="BH324" s="834">
        <f t="shared" si="235"/>
        <v>0</v>
      </c>
      <c r="BI324" s="1792"/>
      <c r="BJ324" s="1792"/>
      <c r="BK324" s="1792"/>
      <c r="BL324" s="1792"/>
      <c r="BM324" s="1792"/>
      <c r="BN324" s="1792"/>
      <c r="BO324" s="1792"/>
      <c r="BP324" s="1792"/>
      <c r="BQ324" s="1886"/>
      <c r="BR324" s="1886"/>
      <c r="BS324" s="1886"/>
      <c r="BT324" s="1886"/>
      <c r="BU324" s="1886"/>
      <c r="BV324" s="1886"/>
      <c r="BW324" s="1886"/>
      <c r="BX324" s="1886">
        <f t="shared" si="240"/>
        <v>0</v>
      </c>
      <c r="BY324" s="641"/>
      <c r="BZ324" s="637"/>
    </row>
    <row r="325" spans="1:78" ht="10.5" hidden="1" customHeight="1">
      <c r="A325" s="2196"/>
      <c r="B325" s="2175"/>
      <c r="C325" s="385"/>
      <c r="D325" s="391">
        <v>0</v>
      </c>
      <c r="E325" s="391">
        <v>0</v>
      </c>
      <c r="F325" s="391">
        <v>0</v>
      </c>
      <c r="G325" s="391">
        <v>0</v>
      </c>
      <c r="H325" s="391">
        <v>0</v>
      </c>
      <c r="I325" s="391">
        <v>0</v>
      </c>
      <c r="J325" s="391">
        <v>0</v>
      </c>
      <c r="K325" s="391">
        <f t="shared" si="236"/>
        <v>0</v>
      </c>
      <c r="L325" s="461"/>
      <c r="M325" s="461"/>
      <c r="N325" s="461"/>
      <c r="O325" s="461"/>
      <c r="P325" s="461"/>
      <c r="Q325" s="461"/>
      <c r="R325" s="461"/>
      <c r="S325" s="461">
        <f t="shared" si="237"/>
        <v>0</v>
      </c>
      <c r="T325" s="1810">
        <f t="shared" si="298"/>
        <v>0</v>
      </c>
      <c r="U325" s="1810"/>
      <c r="V325" s="1826">
        <f t="shared" si="299"/>
        <v>0</v>
      </c>
      <c r="W325" s="1810">
        <f t="shared" si="300"/>
        <v>0</v>
      </c>
      <c r="X325" s="1810"/>
      <c r="Y325" s="1814">
        <f t="shared" si="301"/>
        <v>0</v>
      </c>
      <c r="Z325" s="1813">
        <f t="shared" si="302"/>
        <v>0</v>
      </c>
      <c r="AA325" s="1814">
        <f t="shared" si="303"/>
        <v>0</v>
      </c>
      <c r="AB325" s="1814">
        <f t="shared" si="304"/>
        <v>0</v>
      </c>
      <c r="AC325" s="1814"/>
      <c r="AD325" s="1814">
        <f t="shared" si="234"/>
        <v>0</v>
      </c>
      <c r="AE325" s="1827"/>
      <c r="AF325" s="1827"/>
      <c r="AG325" s="342"/>
      <c r="AH325" s="342"/>
      <c r="AI325" s="342"/>
      <c r="AJ325" s="342"/>
      <c r="AK325" s="342"/>
      <c r="AL325" s="342"/>
      <c r="AM325" s="342"/>
      <c r="AN325" s="342">
        <f t="shared" si="238"/>
        <v>0</v>
      </c>
      <c r="AO325" s="342"/>
      <c r="AP325" s="342"/>
      <c r="AQ325" s="342"/>
      <c r="AR325" s="342"/>
      <c r="AS325" s="342"/>
      <c r="AT325" s="342"/>
      <c r="AU325" s="342"/>
      <c r="AV325" s="342">
        <f t="shared" si="239"/>
        <v>0</v>
      </c>
      <c r="AW325" s="834"/>
      <c r="AX325" s="834"/>
      <c r="AY325" s="834"/>
      <c r="AZ325" s="834"/>
      <c r="BA325" s="834"/>
      <c r="BB325" s="834"/>
      <c r="BC325" s="834"/>
      <c r="BD325" s="834"/>
      <c r="BE325" s="834"/>
      <c r="BF325" s="834"/>
      <c r="BG325" s="834"/>
      <c r="BH325" s="834">
        <f t="shared" si="235"/>
        <v>0</v>
      </c>
      <c r="BI325" s="1792"/>
      <c r="BJ325" s="1792"/>
      <c r="BK325" s="1792"/>
      <c r="BL325" s="1792"/>
      <c r="BM325" s="1792"/>
      <c r="BN325" s="1792"/>
      <c r="BO325" s="1792"/>
      <c r="BP325" s="1792"/>
      <c r="BQ325" s="1886"/>
      <c r="BR325" s="1886"/>
      <c r="BS325" s="1886"/>
      <c r="BT325" s="1886"/>
      <c r="BU325" s="1886"/>
      <c r="BV325" s="1886"/>
      <c r="BW325" s="1886"/>
      <c r="BX325" s="1886">
        <f t="shared" si="240"/>
        <v>0</v>
      </c>
      <c r="BY325" s="641"/>
      <c r="BZ325" s="637"/>
    </row>
    <row r="326" spans="1:78" ht="13.5" hidden="1" customHeight="1">
      <c r="A326" s="2196"/>
      <c r="B326" s="2175"/>
      <c r="C326" s="385"/>
      <c r="D326" s="391">
        <v>0</v>
      </c>
      <c r="E326" s="391">
        <v>0</v>
      </c>
      <c r="F326" s="391">
        <v>0</v>
      </c>
      <c r="G326" s="391">
        <v>0</v>
      </c>
      <c r="H326" s="391">
        <v>0</v>
      </c>
      <c r="I326" s="391">
        <v>0</v>
      </c>
      <c r="J326" s="391">
        <v>0</v>
      </c>
      <c r="K326" s="391">
        <f t="shared" si="236"/>
        <v>0</v>
      </c>
      <c r="L326" s="461"/>
      <c r="M326" s="461"/>
      <c r="N326" s="461"/>
      <c r="O326" s="461"/>
      <c r="P326" s="461"/>
      <c r="Q326" s="461"/>
      <c r="R326" s="461"/>
      <c r="S326" s="461">
        <f t="shared" si="237"/>
        <v>0</v>
      </c>
      <c r="T326" s="1810">
        <f t="shared" si="298"/>
        <v>0</v>
      </c>
      <c r="U326" s="1810"/>
      <c r="V326" s="1826">
        <f t="shared" si="299"/>
        <v>0</v>
      </c>
      <c r="W326" s="1810">
        <f t="shared" si="300"/>
        <v>0</v>
      </c>
      <c r="X326" s="1810"/>
      <c r="Y326" s="1814">
        <f t="shared" si="301"/>
        <v>0</v>
      </c>
      <c r="Z326" s="1813">
        <f t="shared" si="302"/>
        <v>0</v>
      </c>
      <c r="AA326" s="1814">
        <f t="shared" si="303"/>
        <v>0</v>
      </c>
      <c r="AB326" s="1814">
        <f t="shared" si="304"/>
        <v>0</v>
      </c>
      <c r="AC326" s="1814"/>
      <c r="AD326" s="1814">
        <f t="shared" si="234"/>
        <v>0</v>
      </c>
      <c r="AE326" s="1827"/>
      <c r="AF326" s="1827"/>
      <c r="AG326" s="342"/>
      <c r="AH326" s="342"/>
      <c r="AI326" s="342"/>
      <c r="AJ326" s="342"/>
      <c r="AK326" s="342"/>
      <c r="AL326" s="342"/>
      <c r="AM326" s="342"/>
      <c r="AN326" s="342">
        <f t="shared" si="238"/>
        <v>0</v>
      </c>
      <c r="AO326" s="342"/>
      <c r="AP326" s="342"/>
      <c r="AQ326" s="342"/>
      <c r="AR326" s="342"/>
      <c r="AS326" s="342"/>
      <c r="AT326" s="342"/>
      <c r="AU326" s="342"/>
      <c r="AV326" s="342">
        <f t="shared" si="239"/>
        <v>0</v>
      </c>
      <c r="AW326" s="834"/>
      <c r="AX326" s="834"/>
      <c r="AY326" s="834"/>
      <c r="AZ326" s="834"/>
      <c r="BA326" s="834"/>
      <c r="BB326" s="834"/>
      <c r="BC326" s="834"/>
      <c r="BD326" s="834"/>
      <c r="BE326" s="834"/>
      <c r="BF326" s="834"/>
      <c r="BG326" s="834"/>
      <c r="BH326" s="834">
        <f t="shared" si="235"/>
        <v>0</v>
      </c>
      <c r="BI326" s="1792"/>
      <c r="BJ326" s="1792"/>
      <c r="BK326" s="1792"/>
      <c r="BL326" s="1792"/>
      <c r="BM326" s="1792"/>
      <c r="BN326" s="1792"/>
      <c r="BO326" s="1792"/>
      <c r="BP326" s="1792"/>
      <c r="BQ326" s="1886"/>
      <c r="BR326" s="1886"/>
      <c r="BS326" s="1886"/>
      <c r="BT326" s="1886"/>
      <c r="BU326" s="1886"/>
      <c r="BV326" s="1886"/>
      <c r="BW326" s="1886"/>
      <c r="BX326" s="1886">
        <f t="shared" si="240"/>
        <v>0</v>
      </c>
      <c r="BY326" s="641"/>
      <c r="BZ326" s="637"/>
    </row>
    <row r="327" spans="1:78" ht="13.5" hidden="1" customHeight="1">
      <c r="A327" s="2196"/>
      <c r="B327" s="2167"/>
      <c r="C327" s="611"/>
      <c r="D327" s="440">
        <v>0</v>
      </c>
      <c r="E327" s="378">
        <v>0</v>
      </c>
      <c r="F327" s="378">
        <v>0</v>
      </c>
      <c r="G327" s="378">
        <v>0</v>
      </c>
      <c r="H327" s="440">
        <v>0</v>
      </c>
      <c r="I327" s="440">
        <v>0</v>
      </c>
      <c r="J327" s="440">
        <v>0</v>
      </c>
      <c r="K327" s="440">
        <f t="shared" si="236"/>
        <v>0</v>
      </c>
      <c r="L327" s="442"/>
      <c r="M327" s="381"/>
      <c r="N327" s="381"/>
      <c r="O327" s="381"/>
      <c r="P327" s="442"/>
      <c r="Q327" s="442"/>
      <c r="R327" s="442"/>
      <c r="S327" s="475">
        <f t="shared" si="237"/>
        <v>0</v>
      </c>
      <c r="T327" s="1810">
        <f t="shared" si="298"/>
        <v>0</v>
      </c>
      <c r="U327" s="1810"/>
      <c r="V327" s="1826">
        <f t="shared" si="299"/>
        <v>0</v>
      </c>
      <c r="W327" s="1810">
        <f t="shared" si="300"/>
        <v>0</v>
      </c>
      <c r="X327" s="1810"/>
      <c r="Y327" s="1814">
        <f t="shared" si="301"/>
        <v>0</v>
      </c>
      <c r="Z327" s="1813">
        <f t="shared" si="302"/>
        <v>0</v>
      </c>
      <c r="AA327" s="1814">
        <f t="shared" si="303"/>
        <v>0</v>
      </c>
      <c r="AB327" s="1814">
        <f t="shared" si="304"/>
        <v>0</v>
      </c>
      <c r="AC327" s="1814"/>
      <c r="AD327" s="1814">
        <f t="shared" si="234"/>
        <v>0</v>
      </c>
      <c r="AE327" s="1827"/>
      <c r="AF327" s="1827"/>
      <c r="AG327" s="641"/>
      <c r="AH327" s="1816"/>
      <c r="AI327" s="1816"/>
      <c r="AJ327" s="1816"/>
      <c r="AK327" s="641"/>
      <c r="AL327" s="641"/>
      <c r="AM327" s="641"/>
      <c r="AN327" s="641">
        <f t="shared" si="238"/>
        <v>0</v>
      </c>
      <c r="AO327" s="641"/>
      <c r="AP327" s="1816"/>
      <c r="AQ327" s="1816"/>
      <c r="AR327" s="1816"/>
      <c r="AS327" s="641"/>
      <c r="AT327" s="641"/>
      <c r="AU327" s="641"/>
      <c r="AV327" s="641">
        <f t="shared" si="239"/>
        <v>0</v>
      </c>
      <c r="AW327" s="1200"/>
      <c r="AX327" s="1200"/>
      <c r="AY327" s="1200"/>
      <c r="AZ327" s="1201"/>
      <c r="BA327" s="1201"/>
      <c r="BB327" s="1201"/>
      <c r="BC327" s="1201"/>
      <c r="BD327" s="1201"/>
      <c r="BE327" s="1201"/>
      <c r="BF327" s="1201"/>
      <c r="BG327" s="1201"/>
      <c r="BH327" s="1201">
        <f t="shared" si="235"/>
        <v>0</v>
      </c>
      <c r="BI327" s="1796"/>
      <c r="BJ327" s="1796"/>
      <c r="BK327" s="1796"/>
      <c r="BL327" s="1796"/>
      <c r="BM327" s="1796"/>
      <c r="BN327" s="1796"/>
      <c r="BO327" s="1796"/>
      <c r="BP327" s="1796"/>
      <c r="BQ327" s="1903"/>
      <c r="BR327" s="1903"/>
      <c r="BS327" s="1903"/>
      <c r="BT327" s="1903"/>
      <c r="BU327" s="1903"/>
      <c r="BV327" s="1903"/>
      <c r="BW327" s="1903"/>
      <c r="BX327" s="1886">
        <f t="shared" si="240"/>
        <v>0</v>
      </c>
      <c r="BY327" s="641"/>
      <c r="BZ327" s="637"/>
    </row>
    <row r="328" spans="1:78" ht="30.75" customHeight="1">
      <c r="A328" s="746"/>
      <c r="B328" s="1006" t="s">
        <v>584</v>
      </c>
      <c r="C328" s="340" t="s">
        <v>608</v>
      </c>
      <c r="D328" s="744">
        <v>0</v>
      </c>
      <c r="E328" s="744">
        <v>3</v>
      </c>
      <c r="F328" s="744">
        <v>29793.9</v>
      </c>
      <c r="G328" s="744">
        <v>110524.9</v>
      </c>
      <c r="H328" s="744">
        <v>0</v>
      </c>
      <c r="I328" s="744">
        <v>0</v>
      </c>
      <c r="J328" s="744">
        <v>0</v>
      </c>
      <c r="K328" s="744">
        <f t="shared" si="236"/>
        <v>140318.79999999999</v>
      </c>
      <c r="L328" s="744">
        <f t="shared" ref="L328:R328" si="305">SUM(L329:L338)</f>
        <v>0</v>
      </c>
      <c r="M328" s="744">
        <f t="shared" si="305"/>
        <v>0</v>
      </c>
      <c r="N328" s="744">
        <f t="shared" si="305"/>
        <v>-5634</v>
      </c>
      <c r="O328" s="744">
        <f t="shared" si="305"/>
        <v>0</v>
      </c>
      <c r="P328" s="744">
        <f t="shared" si="305"/>
        <v>0</v>
      </c>
      <c r="Q328" s="744">
        <f t="shared" si="305"/>
        <v>0</v>
      </c>
      <c r="R328" s="744">
        <f t="shared" si="305"/>
        <v>0</v>
      </c>
      <c r="S328" s="744">
        <f t="shared" si="237"/>
        <v>-5634</v>
      </c>
      <c r="T328" s="744">
        <f t="shared" ref="T328:AB328" si="306">SUM(T329:T338)</f>
        <v>0</v>
      </c>
      <c r="U328" s="744"/>
      <c r="V328" s="744">
        <f t="shared" si="306"/>
        <v>3</v>
      </c>
      <c r="W328" s="744">
        <f t="shared" si="306"/>
        <v>24159.9</v>
      </c>
      <c r="X328" s="744"/>
      <c r="Y328" s="744">
        <f t="shared" si="306"/>
        <v>110524.9</v>
      </c>
      <c r="Z328" s="744">
        <f t="shared" si="306"/>
        <v>0</v>
      </c>
      <c r="AA328" s="744">
        <f t="shared" si="306"/>
        <v>0</v>
      </c>
      <c r="AB328" s="744">
        <f t="shared" si="306"/>
        <v>0</v>
      </c>
      <c r="AC328" s="744"/>
      <c r="AD328" s="744">
        <f t="shared" si="234"/>
        <v>134684.79999999999</v>
      </c>
      <c r="AE328" s="746"/>
      <c r="AF328" s="746"/>
      <c r="AG328" s="744">
        <v>0</v>
      </c>
      <c r="AH328" s="744">
        <v>5.5</v>
      </c>
      <c r="AI328" s="744">
        <v>18500</v>
      </c>
      <c r="AJ328" s="744">
        <v>261500</v>
      </c>
      <c r="AK328" s="744">
        <v>0</v>
      </c>
      <c r="AL328" s="744">
        <v>0</v>
      </c>
      <c r="AM328" s="744">
        <v>0</v>
      </c>
      <c r="AN328" s="744">
        <f t="shared" si="238"/>
        <v>280000</v>
      </c>
      <c r="AO328" s="744">
        <f t="shared" ref="AO328:AU328" si="307">SUM(AO329:AO338)</f>
        <v>0</v>
      </c>
      <c r="AP328" s="744">
        <f t="shared" si="307"/>
        <v>0</v>
      </c>
      <c r="AQ328" s="744">
        <f t="shared" si="307"/>
        <v>0</v>
      </c>
      <c r="AR328" s="744">
        <f t="shared" si="307"/>
        <v>0</v>
      </c>
      <c r="AS328" s="744">
        <f t="shared" si="307"/>
        <v>0</v>
      </c>
      <c r="AT328" s="744">
        <f t="shared" si="307"/>
        <v>0</v>
      </c>
      <c r="AU328" s="744">
        <f t="shared" si="307"/>
        <v>0</v>
      </c>
      <c r="AV328" s="744">
        <f t="shared" si="239"/>
        <v>0</v>
      </c>
      <c r="AW328" s="744">
        <f t="shared" ref="AW328:BG328" si="308">SUM(AW329:AW338)</f>
        <v>0</v>
      </c>
      <c r="AX328" s="744"/>
      <c r="AY328" s="744"/>
      <c r="AZ328" s="744">
        <f t="shared" si="308"/>
        <v>3</v>
      </c>
      <c r="BA328" s="744"/>
      <c r="BB328" s="744">
        <f t="shared" si="308"/>
        <v>10544.8</v>
      </c>
      <c r="BC328" s="744"/>
      <c r="BD328" s="744">
        <f t="shared" si="308"/>
        <v>74000</v>
      </c>
      <c r="BE328" s="744">
        <f t="shared" si="308"/>
        <v>0</v>
      </c>
      <c r="BF328" s="744">
        <f t="shared" si="308"/>
        <v>0</v>
      </c>
      <c r="BG328" s="744">
        <f t="shared" si="308"/>
        <v>0</v>
      </c>
      <c r="BH328" s="744">
        <f t="shared" si="235"/>
        <v>84544.8</v>
      </c>
      <c r="BI328" s="744">
        <f>BI329</f>
        <v>0</v>
      </c>
      <c r="BJ328" s="744"/>
      <c r="BK328" s="744"/>
      <c r="BL328" s="744">
        <f t="shared" ref="BL328:BX328" si="309">BL329</f>
        <v>0</v>
      </c>
      <c r="BM328" s="744">
        <f t="shared" si="309"/>
        <v>0</v>
      </c>
      <c r="BN328" s="744">
        <f t="shared" si="309"/>
        <v>0</v>
      </c>
      <c r="BO328" s="744">
        <f t="shared" si="309"/>
        <v>0</v>
      </c>
      <c r="BP328" s="744">
        <f t="shared" si="309"/>
        <v>0</v>
      </c>
      <c r="BQ328" s="744"/>
      <c r="BR328" s="744"/>
      <c r="BS328" s="744"/>
      <c r="BT328" s="744">
        <f t="shared" si="309"/>
        <v>12127.5</v>
      </c>
      <c r="BU328" s="744">
        <f t="shared" si="309"/>
        <v>0</v>
      </c>
      <c r="BV328" s="744">
        <f t="shared" si="309"/>
        <v>97127.5</v>
      </c>
      <c r="BW328" s="744">
        <f t="shared" si="309"/>
        <v>0</v>
      </c>
      <c r="BX328" s="744">
        <f t="shared" si="309"/>
        <v>109255</v>
      </c>
      <c r="BY328" s="745"/>
      <c r="BZ328" s="637"/>
    </row>
    <row r="329" spans="1:78" ht="48">
      <c r="A329" s="2204"/>
      <c r="B329" s="496" t="s">
        <v>610</v>
      </c>
      <c r="C329" s="2486" t="s">
        <v>359</v>
      </c>
      <c r="D329" s="574">
        <v>0</v>
      </c>
      <c r="E329" s="497">
        <v>3</v>
      </c>
      <c r="F329" s="497">
        <v>29793.9</v>
      </c>
      <c r="G329" s="497">
        <v>110524.9</v>
      </c>
      <c r="H329" s="497">
        <v>0</v>
      </c>
      <c r="I329" s="497">
        <v>0</v>
      </c>
      <c r="J329" s="497">
        <v>0</v>
      </c>
      <c r="K329" s="497">
        <f t="shared" si="236"/>
        <v>140318.79999999999</v>
      </c>
      <c r="L329" s="527"/>
      <c r="M329" s="501"/>
      <c r="N329" s="604">
        <v>-5634</v>
      </c>
      <c r="O329" s="501"/>
      <c r="P329" s="501"/>
      <c r="Q329" s="501"/>
      <c r="R329" s="501"/>
      <c r="S329" s="539">
        <f t="shared" si="237"/>
        <v>-5634</v>
      </c>
      <c r="T329" s="1810">
        <f t="shared" ref="T329:T338" si="310">D329+L329</f>
        <v>0</v>
      </c>
      <c r="U329" s="1810"/>
      <c r="V329" s="1814">
        <f t="shared" ref="V329:V338" si="311">E329+M329</f>
        <v>3</v>
      </c>
      <c r="W329" s="1813">
        <f t="shared" ref="W329:W338" si="312">F329+N329</f>
        <v>24159.9</v>
      </c>
      <c r="X329" s="1813"/>
      <c r="Y329" s="1814">
        <f t="shared" ref="Y329:Y338" si="313">G329+O329</f>
        <v>110524.9</v>
      </c>
      <c r="Z329" s="1813">
        <f t="shared" ref="Z329:Z338" si="314">H329+P329</f>
        <v>0</v>
      </c>
      <c r="AA329" s="1814">
        <f t="shared" ref="AA329:AA338" si="315">I329+Q329</f>
        <v>0</v>
      </c>
      <c r="AB329" s="1814">
        <f t="shared" ref="AB329:AB338" si="316">J329+R329</f>
        <v>0</v>
      </c>
      <c r="AC329" s="1814"/>
      <c r="AD329" s="1814">
        <f t="shared" ref="AD329:AD347" si="317">SUM(W329:AB329)</f>
        <v>134684.79999999999</v>
      </c>
      <c r="AE329" s="1827">
        <v>1</v>
      </c>
      <c r="AF329" s="1827"/>
      <c r="AG329" s="1820">
        <v>0</v>
      </c>
      <c r="AH329" s="1843">
        <v>5.5</v>
      </c>
      <c r="AI329" s="1818">
        <v>18500</v>
      </c>
      <c r="AJ329" s="1818">
        <v>261500</v>
      </c>
      <c r="AK329" s="1818">
        <v>0</v>
      </c>
      <c r="AL329" s="1818">
        <v>0</v>
      </c>
      <c r="AM329" s="1818"/>
      <c r="AN329" s="1818">
        <f t="shared" si="238"/>
        <v>280000</v>
      </c>
      <c r="AO329" s="641"/>
      <c r="AP329" s="1842"/>
      <c r="AQ329" s="1816"/>
      <c r="AR329" s="1816"/>
      <c r="AS329" s="1816"/>
      <c r="AT329" s="1816"/>
      <c r="AU329" s="1816"/>
      <c r="AV329" s="1816">
        <f t="shared" si="239"/>
        <v>0</v>
      </c>
      <c r="AW329" s="1200">
        <f>AG329+AO329</f>
        <v>0</v>
      </c>
      <c r="AX329" s="1200"/>
      <c r="AY329" s="1200"/>
      <c r="AZ329" s="1201">
        <v>3</v>
      </c>
      <c r="BA329" s="1201"/>
      <c r="BB329" s="1201">
        <v>10544.8</v>
      </c>
      <c r="BC329" s="1201"/>
      <c r="BD329" s="1201">
        <v>74000</v>
      </c>
      <c r="BE329" s="1201">
        <f>AK329+AS329</f>
        <v>0</v>
      </c>
      <c r="BF329" s="1201">
        <f>AL329+AT329</f>
        <v>0</v>
      </c>
      <c r="BG329" s="1201"/>
      <c r="BH329" s="1201">
        <f t="shared" ref="BH329:BH347" si="318">SUM(BB329:BG329)</f>
        <v>84544.8</v>
      </c>
      <c r="BI329" s="1796"/>
      <c r="BJ329" s="1796"/>
      <c r="BK329" s="1796"/>
      <c r="BL329" s="1796"/>
      <c r="BM329" s="1796"/>
      <c r="BN329" s="1796"/>
      <c r="BO329" s="1796"/>
      <c r="BP329" s="1796"/>
      <c r="BQ329" s="1903"/>
      <c r="BR329" s="1903"/>
      <c r="BS329" s="1903"/>
      <c r="BT329" s="1903">
        <v>12127.5</v>
      </c>
      <c r="BU329" s="1903"/>
      <c r="BV329" s="1903">
        <v>97127.5</v>
      </c>
      <c r="BW329" s="1903"/>
      <c r="BX329" s="1886">
        <f t="shared" si="240"/>
        <v>109255</v>
      </c>
      <c r="BY329" s="753" t="s">
        <v>398</v>
      </c>
      <c r="BZ329" s="637"/>
    </row>
    <row r="330" spans="1:78" ht="14.25" hidden="1" customHeight="1">
      <c r="A330" s="2208"/>
      <c r="B330" s="2209"/>
      <c r="C330" s="446"/>
      <c r="D330" s="531"/>
      <c r="E330" s="538"/>
      <c r="F330" s="538"/>
      <c r="G330" s="538"/>
      <c r="H330" s="538"/>
      <c r="I330" s="538"/>
      <c r="J330" s="538"/>
      <c r="K330" s="538">
        <f t="shared" ref="K330:K347" si="319">SUM(F330:J330)</f>
        <v>0</v>
      </c>
      <c r="L330" s="535"/>
      <c r="M330" s="539"/>
      <c r="N330" s="539"/>
      <c r="O330" s="539"/>
      <c r="P330" s="539"/>
      <c r="Q330" s="539"/>
      <c r="R330" s="539"/>
      <c r="S330" s="539">
        <f t="shared" ref="S330:S347" si="320">SUM(N330:R330)</f>
        <v>0</v>
      </c>
      <c r="T330" s="1810">
        <f t="shared" si="310"/>
        <v>0</v>
      </c>
      <c r="U330" s="1810"/>
      <c r="V330" s="1826">
        <f t="shared" si="311"/>
        <v>0</v>
      </c>
      <c r="W330" s="1810">
        <f t="shared" si="312"/>
        <v>0</v>
      </c>
      <c r="X330" s="1810"/>
      <c r="Y330" s="1814">
        <f t="shared" si="313"/>
        <v>0</v>
      </c>
      <c r="Z330" s="1813">
        <f t="shared" si="314"/>
        <v>0</v>
      </c>
      <c r="AA330" s="1814">
        <f t="shared" si="315"/>
        <v>0</v>
      </c>
      <c r="AB330" s="1814">
        <f t="shared" si="316"/>
        <v>0</v>
      </c>
      <c r="AC330" s="1814"/>
      <c r="AD330" s="1814">
        <f t="shared" si="317"/>
        <v>0</v>
      </c>
      <c r="AE330" s="1827"/>
      <c r="AF330" s="1827"/>
      <c r="AG330" s="1820"/>
      <c r="AH330" s="1818"/>
      <c r="AI330" s="1818"/>
      <c r="AJ330" s="1818"/>
      <c r="AK330" s="1818"/>
      <c r="AL330" s="1818"/>
      <c r="AM330" s="1818"/>
      <c r="AN330" s="1818">
        <f t="shared" ref="AN330:AN347" si="321">SUM(AI330:AM330)</f>
        <v>0</v>
      </c>
      <c r="AO330" s="1820"/>
      <c r="AP330" s="1818"/>
      <c r="AQ330" s="1818"/>
      <c r="AR330" s="1818"/>
      <c r="AS330" s="1818"/>
      <c r="AT330" s="1818"/>
      <c r="AU330" s="1818"/>
      <c r="AV330" s="1818">
        <f t="shared" ref="AV330:AV347" si="322">SUM(AQ330:AU330)</f>
        <v>0</v>
      </c>
      <c r="AW330" s="1200"/>
      <c r="AX330" s="1200"/>
      <c r="AY330" s="1200"/>
      <c r="AZ330" s="1201"/>
      <c r="BA330" s="1201"/>
      <c r="BB330" s="1201"/>
      <c r="BC330" s="1201"/>
      <c r="BD330" s="1201"/>
      <c r="BE330" s="1201"/>
      <c r="BF330" s="1201"/>
      <c r="BG330" s="1201"/>
      <c r="BH330" s="1201">
        <f t="shared" si="318"/>
        <v>0</v>
      </c>
      <c r="BI330" s="1796"/>
      <c r="BJ330" s="1796"/>
      <c r="BK330" s="1796"/>
      <c r="BL330" s="1796"/>
      <c r="BM330" s="1796"/>
      <c r="BN330" s="1796"/>
      <c r="BO330" s="1796"/>
      <c r="BP330" s="1796"/>
      <c r="BQ330" s="1903"/>
      <c r="BR330" s="1903"/>
      <c r="BS330" s="1903"/>
      <c r="BT330" s="1903"/>
      <c r="BU330" s="1903"/>
      <c r="BV330" s="1903"/>
      <c r="BW330" s="1903"/>
      <c r="BX330" s="1886">
        <f t="shared" ref="BX330:BX364" si="323">BT330+BU330+BV330+BW330</f>
        <v>0</v>
      </c>
      <c r="BY330" s="641"/>
      <c r="BZ330" s="637"/>
    </row>
    <row r="331" spans="1:78" ht="14.25" hidden="1" customHeight="1">
      <c r="A331" s="2208"/>
      <c r="B331" s="2209"/>
      <c r="C331" s="446"/>
      <c r="D331" s="531"/>
      <c r="E331" s="538"/>
      <c r="F331" s="538"/>
      <c r="G331" s="538"/>
      <c r="H331" s="538"/>
      <c r="I331" s="538"/>
      <c r="J331" s="538"/>
      <c r="K331" s="538">
        <f t="shared" si="319"/>
        <v>0</v>
      </c>
      <c r="L331" s="535"/>
      <c r="M331" s="539"/>
      <c r="N331" s="539"/>
      <c r="O331" s="539"/>
      <c r="P331" s="539"/>
      <c r="Q331" s="539"/>
      <c r="R331" s="539"/>
      <c r="S331" s="539">
        <f t="shared" si="320"/>
        <v>0</v>
      </c>
      <c r="T331" s="1810">
        <f t="shared" si="310"/>
        <v>0</v>
      </c>
      <c r="U331" s="1810"/>
      <c r="V331" s="1826">
        <f t="shared" si="311"/>
        <v>0</v>
      </c>
      <c r="W331" s="1810">
        <f t="shared" si="312"/>
        <v>0</v>
      </c>
      <c r="X331" s="1810"/>
      <c r="Y331" s="1814">
        <f t="shared" si="313"/>
        <v>0</v>
      </c>
      <c r="Z331" s="1813">
        <f t="shared" si="314"/>
        <v>0</v>
      </c>
      <c r="AA331" s="1814">
        <f t="shared" si="315"/>
        <v>0</v>
      </c>
      <c r="AB331" s="1814">
        <f t="shared" si="316"/>
        <v>0</v>
      </c>
      <c r="AC331" s="1814"/>
      <c r="AD331" s="1814">
        <f t="shared" si="317"/>
        <v>0</v>
      </c>
      <c r="AE331" s="1827"/>
      <c r="AF331" s="1827"/>
      <c r="AG331" s="1820"/>
      <c r="AH331" s="1818"/>
      <c r="AI331" s="1818"/>
      <c r="AJ331" s="1818"/>
      <c r="AK331" s="1818"/>
      <c r="AL331" s="1818"/>
      <c r="AM331" s="1818"/>
      <c r="AN331" s="1818">
        <f t="shared" si="321"/>
        <v>0</v>
      </c>
      <c r="AO331" s="1820"/>
      <c r="AP331" s="1818"/>
      <c r="AQ331" s="1818"/>
      <c r="AR331" s="1818"/>
      <c r="AS331" s="1818"/>
      <c r="AT331" s="1818"/>
      <c r="AU331" s="1818"/>
      <c r="AV331" s="1818">
        <f t="shared" si="322"/>
        <v>0</v>
      </c>
      <c r="AW331" s="1200"/>
      <c r="AX331" s="1200"/>
      <c r="AY331" s="1200"/>
      <c r="AZ331" s="1201"/>
      <c r="BA331" s="1201"/>
      <c r="BB331" s="1201"/>
      <c r="BC331" s="1201"/>
      <c r="BD331" s="1201"/>
      <c r="BE331" s="1201"/>
      <c r="BF331" s="1201"/>
      <c r="BG331" s="1201"/>
      <c r="BH331" s="1201">
        <f t="shared" si="318"/>
        <v>0</v>
      </c>
      <c r="BI331" s="1796"/>
      <c r="BJ331" s="1796"/>
      <c r="BK331" s="1796"/>
      <c r="BL331" s="1796"/>
      <c r="BM331" s="1796"/>
      <c r="BN331" s="1796"/>
      <c r="BO331" s="1796"/>
      <c r="BP331" s="1796"/>
      <c r="BQ331" s="1903"/>
      <c r="BR331" s="1903"/>
      <c r="BS331" s="1903"/>
      <c r="BT331" s="1903"/>
      <c r="BU331" s="1903"/>
      <c r="BV331" s="1903"/>
      <c r="BW331" s="1903"/>
      <c r="BX331" s="1886">
        <f t="shared" si="323"/>
        <v>0</v>
      </c>
      <c r="BY331" s="641"/>
      <c r="BZ331" s="637"/>
    </row>
    <row r="332" spans="1:78" ht="14.25" hidden="1" customHeight="1">
      <c r="A332" s="2208"/>
      <c r="B332" s="2209"/>
      <c r="C332" s="446"/>
      <c r="D332" s="531"/>
      <c r="E332" s="538"/>
      <c r="F332" s="538"/>
      <c r="G332" s="538"/>
      <c r="H332" s="538"/>
      <c r="I332" s="538"/>
      <c r="J332" s="538"/>
      <c r="K332" s="538">
        <f t="shared" si="319"/>
        <v>0</v>
      </c>
      <c r="L332" s="535"/>
      <c r="M332" s="539"/>
      <c r="N332" s="539"/>
      <c r="O332" s="539"/>
      <c r="P332" s="539"/>
      <c r="Q332" s="539"/>
      <c r="R332" s="539"/>
      <c r="S332" s="539">
        <f t="shared" si="320"/>
        <v>0</v>
      </c>
      <c r="T332" s="1810">
        <f t="shared" si="310"/>
        <v>0</v>
      </c>
      <c r="U332" s="1810"/>
      <c r="V332" s="1826">
        <f t="shared" si="311"/>
        <v>0</v>
      </c>
      <c r="W332" s="1810">
        <f t="shared" si="312"/>
        <v>0</v>
      </c>
      <c r="X332" s="1810"/>
      <c r="Y332" s="1814">
        <f t="shared" si="313"/>
        <v>0</v>
      </c>
      <c r="Z332" s="1813">
        <f t="shared" si="314"/>
        <v>0</v>
      </c>
      <c r="AA332" s="1814">
        <f t="shared" si="315"/>
        <v>0</v>
      </c>
      <c r="AB332" s="1814">
        <f t="shared" si="316"/>
        <v>0</v>
      </c>
      <c r="AC332" s="1814"/>
      <c r="AD332" s="1814">
        <f t="shared" si="317"/>
        <v>0</v>
      </c>
      <c r="AE332" s="1827"/>
      <c r="AF332" s="1827"/>
      <c r="AG332" s="1820"/>
      <c r="AH332" s="1818"/>
      <c r="AI332" s="1818"/>
      <c r="AJ332" s="1818"/>
      <c r="AK332" s="1818"/>
      <c r="AL332" s="1818"/>
      <c r="AM332" s="1818"/>
      <c r="AN332" s="1818">
        <f t="shared" si="321"/>
        <v>0</v>
      </c>
      <c r="AO332" s="1820"/>
      <c r="AP332" s="1818"/>
      <c r="AQ332" s="1818"/>
      <c r="AR332" s="1818"/>
      <c r="AS332" s="1818"/>
      <c r="AT332" s="1818"/>
      <c r="AU332" s="1818"/>
      <c r="AV332" s="1818">
        <f t="shared" si="322"/>
        <v>0</v>
      </c>
      <c r="AW332" s="1200"/>
      <c r="AX332" s="1200"/>
      <c r="AY332" s="1200"/>
      <c r="AZ332" s="1201"/>
      <c r="BA332" s="1201"/>
      <c r="BB332" s="1201"/>
      <c r="BC332" s="1201"/>
      <c r="BD332" s="1201"/>
      <c r="BE332" s="1201"/>
      <c r="BF332" s="1201"/>
      <c r="BG332" s="1201"/>
      <c r="BH332" s="1201">
        <f t="shared" si="318"/>
        <v>0</v>
      </c>
      <c r="BI332" s="1796"/>
      <c r="BJ332" s="1796"/>
      <c r="BK332" s="1796"/>
      <c r="BL332" s="1796"/>
      <c r="BM332" s="1796"/>
      <c r="BN332" s="1796"/>
      <c r="BO332" s="1796"/>
      <c r="BP332" s="1796"/>
      <c r="BQ332" s="1903"/>
      <c r="BR332" s="1903"/>
      <c r="BS332" s="1903"/>
      <c r="BT332" s="1903"/>
      <c r="BU332" s="1903"/>
      <c r="BV332" s="1903"/>
      <c r="BW332" s="1903"/>
      <c r="BX332" s="1886">
        <f t="shared" si="323"/>
        <v>0</v>
      </c>
      <c r="BY332" s="641"/>
      <c r="BZ332" s="637"/>
    </row>
    <row r="333" spans="1:78" ht="14.25" hidden="1" customHeight="1">
      <c r="A333" s="2208"/>
      <c r="B333" s="2209"/>
      <c r="C333" s="446"/>
      <c r="D333" s="531"/>
      <c r="E333" s="538"/>
      <c r="F333" s="538"/>
      <c r="G333" s="538"/>
      <c r="H333" s="538"/>
      <c r="I333" s="538"/>
      <c r="J333" s="538"/>
      <c r="K333" s="538">
        <f t="shared" si="319"/>
        <v>0</v>
      </c>
      <c r="L333" s="535"/>
      <c r="M333" s="539"/>
      <c r="N333" s="539"/>
      <c r="O333" s="539"/>
      <c r="P333" s="539"/>
      <c r="Q333" s="539"/>
      <c r="R333" s="539"/>
      <c r="S333" s="539">
        <f t="shared" si="320"/>
        <v>0</v>
      </c>
      <c r="T333" s="1810">
        <f t="shared" si="310"/>
        <v>0</v>
      </c>
      <c r="U333" s="1810"/>
      <c r="V333" s="1826">
        <f t="shared" si="311"/>
        <v>0</v>
      </c>
      <c r="W333" s="1810">
        <f t="shared" si="312"/>
        <v>0</v>
      </c>
      <c r="X333" s="1810"/>
      <c r="Y333" s="1814">
        <f t="shared" si="313"/>
        <v>0</v>
      </c>
      <c r="Z333" s="1813">
        <f t="shared" si="314"/>
        <v>0</v>
      </c>
      <c r="AA333" s="1814">
        <f t="shared" si="315"/>
        <v>0</v>
      </c>
      <c r="AB333" s="1814">
        <f t="shared" si="316"/>
        <v>0</v>
      </c>
      <c r="AC333" s="1814"/>
      <c r="AD333" s="1814">
        <f t="shared" si="317"/>
        <v>0</v>
      </c>
      <c r="AE333" s="1827"/>
      <c r="AF333" s="1827"/>
      <c r="AG333" s="1820"/>
      <c r="AH333" s="1818"/>
      <c r="AI333" s="1818"/>
      <c r="AJ333" s="1818"/>
      <c r="AK333" s="1818"/>
      <c r="AL333" s="1818"/>
      <c r="AM333" s="1818"/>
      <c r="AN333" s="1818">
        <f t="shared" si="321"/>
        <v>0</v>
      </c>
      <c r="AO333" s="1820"/>
      <c r="AP333" s="1818"/>
      <c r="AQ333" s="1818"/>
      <c r="AR333" s="1818"/>
      <c r="AS333" s="1818"/>
      <c r="AT333" s="1818"/>
      <c r="AU333" s="1818"/>
      <c r="AV333" s="1818">
        <f t="shared" si="322"/>
        <v>0</v>
      </c>
      <c r="AW333" s="1200"/>
      <c r="AX333" s="1200"/>
      <c r="AY333" s="1200"/>
      <c r="AZ333" s="1201"/>
      <c r="BA333" s="1201"/>
      <c r="BB333" s="1201"/>
      <c r="BC333" s="1201"/>
      <c r="BD333" s="1201"/>
      <c r="BE333" s="1201"/>
      <c r="BF333" s="1201"/>
      <c r="BG333" s="1201"/>
      <c r="BH333" s="1201">
        <f t="shared" si="318"/>
        <v>0</v>
      </c>
      <c r="BI333" s="1796"/>
      <c r="BJ333" s="1796"/>
      <c r="BK333" s="1796"/>
      <c r="BL333" s="1796"/>
      <c r="BM333" s="1796"/>
      <c r="BN333" s="1796"/>
      <c r="BO333" s="1796"/>
      <c r="BP333" s="1796"/>
      <c r="BQ333" s="1903"/>
      <c r="BR333" s="1903"/>
      <c r="BS333" s="1903"/>
      <c r="BT333" s="1903"/>
      <c r="BU333" s="1903"/>
      <c r="BV333" s="1903"/>
      <c r="BW333" s="1903"/>
      <c r="BX333" s="1886">
        <f t="shared" si="323"/>
        <v>0</v>
      </c>
      <c r="BY333" s="641"/>
      <c r="BZ333" s="637"/>
    </row>
    <row r="334" spans="1:78" ht="14.25" hidden="1" customHeight="1">
      <c r="A334" s="2208"/>
      <c r="B334" s="2209"/>
      <c r="C334" s="446"/>
      <c r="D334" s="531"/>
      <c r="E334" s="538"/>
      <c r="F334" s="538"/>
      <c r="G334" s="538"/>
      <c r="H334" s="538"/>
      <c r="I334" s="538"/>
      <c r="J334" s="538"/>
      <c r="K334" s="538">
        <f t="shared" si="319"/>
        <v>0</v>
      </c>
      <c r="L334" s="535"/>
      <c r="M334" s="539"/>
      <c r="N334" s="539"/>
      <c r="O334" s="539"/>
      <c r="P334" s="539"/>
      <c r="Q334" s="539"/>
      <c r="R334" s="539"/>
      <c r="S334" s="539">
        <f t="shared" si="320"/>
        <v>0</v>
      </c>
      <c r="T334" s="1810">
        <f t="shared" si="310"/>
        <v>0</v>
      </c>
      <c r="U334" s="1810"/>
      <c r="V334" s="1826">
        <f t="shared" si="311"/>
        <v>0</v>
      </c>
      <c r="W334" s="1810">
        <f t="shared" si="312"/>
        <v>0</v>
      </c>
      <c r="X334" s="1810"/>
      <c r="Y334" s="1814">
        <f t="shared" si="313"/>
        <v>0</v>
      </c>
      <c r="Z334" s="1813">
        <f t="shared" si="314"/>
        <v>0</v>
      </c>
      <c r="AA334" s="1814">
        <f t="shared" si="315"/>
        <v>0</v>
      </c>
      <c r="AB334" s="1814">
        <f t="shared" si="316"/>
        <v>0</v>
      </c>
      <c r="AC334" s="1814"/>
      <c r="AD334" s="1814">
        <f t="shared" si="317"/>
        <v>0</v>
      </c>
      <c r="AE334" s="1827"/>
      <c r="AF334" s="1827"/>
      <c r="AG334" s="1820"/>
      <c r="AH334" s="1818"/>
      <c r="AI334" s="1818"/>
      <c r="AJ334" s="1818"/>
      <c r="AK334" s="1818"/>
      <c r="AL334" s="1818"/>
      <c r="AM334" s="1818"/>
      <c r="AN334" s="1818">
        <f t="shared" si="321"/>
        <v>0</v>
      </c>
      <c r="AO334" s="1820"/>
      <c r="AP334" s="1818"/>
      <c r="AQ334" s="1818"/>
      <c r="AR334" s="1818"/>
      <c r="AS334" s="1818"/>
      <c r="AT334" s="1818"/>
      <c r="AU334" s="1818"/>
      <c r="AV334" s="1818">
        <f t="shared" si="322"/>
        <v>0</v>
      </c>
      <c r="AW334" s="1200"/>
      <c r="AX334" s="1200"/>
      <c r="AY334" s="1200"/>
      <c r="AZ334" s="1201"/>
      <c r="BA334" s="1201"/>
      <c r="BB334" s="1201"/>
      <c r="BC334" s="1201"/>
      <c r="BD334" s="1201"/>
      <c r="BE334" s="1201"/>
      <c r="BF334" s="1201"/>
      <c r="BG334" s="1201"/>
      <c r="BH334" s="1201">
        <f t="shared" si="318"/>
        <v>0</v>
      </c>
      <c r="BI334" s="1796"/>
      <c r="BJ334" s="1796"/>
      <c r="BK334" s="1796"/>
      <c r="BL334" s="1796"/>
      <c r="BM334" s="1796"/>
      <c r="BN334" s="1796"/>
      <c r="BO334" s="1796"/>
      <c r="BP334" s="1796"/>
      <c r="BQ334" s="1903"/>
      <c r="BR334" s="1903"/>
      <c r="BS334" s="1903"/>
      <c r="BT334" s="1903"/>
      <c r="BU334" s="1903"/>
      <c r="BV334" s="1903"/>
      <c r="BW334" s="1903"/>
      <c r="BX334" s="1886">
        <f t="shared" si="323"/>
        <v>0</v>
      </c>
      <c r="BY334" s="641"/>
      <c r="BZ334" s="637"/>
    </row>
    <row r="335" spans="1:78" ht="14.25" hidden="1" customHeight="1">
      <c r="A335" s="2208"/>
      <c r="B335" s="2209"/>
      <c r="C335" s="446"/>
      <c r="D335" s="531"/>
      <c r="E335" s="538"/>
      <c r="F335" s="538"/>
      <c r="G335" s="538"/>
      <c r="H335" s="538"/>
      <c r="I335" s="538"/>
      <c r="J335" s="538"/>
      <c r="K335" s="538">
        <f t="shared" si="319"/>
        <v>0</v>
      </c>
      <c r="L335" s="535"/>
      <c r="M335" s="539"/>
      <c r="N335" s="539"/>
      <c r="O335" s="539"/>
      <c r="P335" s="539"/>
      <c r="Q335" s="539"/>
      <c r="R335" s="539"/>
      <c r="S335" s="539">
        <f t="shared" si="320"/>
        <v>0</v>
      </c>
      <c r="T335" s="1810">
        <f t="shared" si="310"/>
        <v>0</v>
      </c>
      <c r="U335" s="1810"/>
      <c r="V335" s="1826">
        <f t="shared" si="311"/>
        <v>0</v>
      </c>
      <c r="W335" s="1810">
        <f t="shared" si="312"/>
        <v>0</v>
      </c>
      <c r="X335" s="1810"/>
      <c r="Y335" s="1814">
        <f t="shared" si="313"/>
        <v>0</v>
      </c>
      <c r="Z335" s="1813">
        <f t="shared" si="314"/>
        <v>0</v>
      </c>
      <c r="AA335" s="1814">
        <f t="shared" si="315"/>
        <v>0</v>
      </c>
      <c r="AB335" s="1814">
        <f t="shared" si="316"/>
        <v>0</v>
      </c>
      <c r="AC335" s="1814"/>
      <c r="AD335" s="1814">
        <f t="shared" si="317"/>
        <v>0</v>
      </c>
      <c r="AE335" s="1827"/>
      <c r="AF335" s="1827"/>
      <c r="AG335" s="1820"/>
      <c r="AH335" s="1818"/>
      <c r="AI335" s="1818"/>
      <c r="AJ335" s="1818"/>
      <c r="AK335" s="1818"/>
      <c r="AL335" s="1818"/>
      <c r="AM335" s="1818"/>
      <c r="AN335" s="1818">
        <f t="shared" si="321"/>
        <v>0</v>
      </c>
      <c r="AO335" s="1820"/>
      <c r="AP335" s="1818"/>
      <c r="AQ335" s="1818"/>
      <c r="AR335" s="1818"/>
      <c r="AS335" s="1818"/>
      <c r="AT335" s="1818"/>
      <c r="AU335" s="1818"/>
      <c r="AV335" s="1818">
        <f t="shared" si="322"/>
        <v>0</v>
      </c>
      <c r="AW335" s="1200"/>
      <c r="AX335" s="1200"/>
      <c r="AY335" s="1200"/>
      <c r="AZ335" s="1201"/>
      <c r="BA335" s="1201"/>
      <c r="BB335" s="1201"/>
      <c r="BC335" s="1201"/>
      <c r="BD335" s="1201"/>
      <c r="BE335" s="1201"/>
      <c r="BF335" s="1201"/>
      <c r="BG335" s="1201"/>
      <c r="BH335" s="1201">
        <f t="shared" si="318"/>
        <v>0</v>
      </c>
      <c r="BI335" s="1796"/>
      <c r="BJ335" s="1796"/>
      <c r="BK335" s="1796"/>
      <c r="BL335" s="1796"/>
      <c r="BM335" s="1796"/>
      <c r="BN335" s="1796"/>
      <c r="BO335" s="1796"/>
      <c r="BP335" s="1796"/>
      <c r="BQ335" s="1903"/>
      <c r="BR335" s="1903"/>
      <c r="BS335" s="1903"/>
      <c r="BT335" s="1903"/>
      <c r="BU335" s="1903"/>
      <c r="BV335" s="1903"/>
      <c r="BW335" s="1903"/>
      <c r="BX335" s="1886">
        <f t="shared" si="323"/>
        <v>0</v>
      </c>
      <c r="BY335" s="641"/>
      <c r="BZ335" s="637"/>
    </row>
    <row r="336" spans="1:78" ht="14.25" hidden="1" customHeight="1">
      <c r="A336" s="2208"/>
      <c r="B336" s="2209"/>
      <c r="C336" s="446"/>
      <c r="D336" s="531"/>
      <c r="E336" s="538"/>
      <c r="F336" s="538"/>
      <c r="G336" s="538"/>
      <c r="H336" s="538"/>
      <c r="I336" s="538"/>
      <c r="J336" s="538"/>
      <c r="K336" s="538">
        <f t="shared" si="319"/>
        <v>0</v>
      </c>
      <c r="L336" s="535"/>
      <c r="M336" s="539"/>
      <c r="N336" s="539"/>
      <c r="O336" s="539"/>
      <c r="P336" s="539"/>
      <c r="Q336" s="539"/>
      <c r="R336" s="539"/>
      <c r="S336" s="539">
        <f t="shared" si="320"/>
        <v>0</v>
      </c>
      <c r="T336" s="1810">
        <f t="shared" si="310"/>
        <v>0</v>
      </c>
      <c r="U336" s="1810"/>
      <c r="V336" s="1826">
        <f t="shared" si="311"/>
        <v>0</v>
      </c>
      <c r="W336" s="1810">
        <f t="shared" si="312"/>
        <v>0</v>
      </c>
      <c r="X336" s="1810"/>
      <c r="Y336" s="1814">
        <f t="shared" si="313"/>
        <v>0</v>
      </c>
      <c r="Z336" s="1813">
        <f t="shared" si="314"/>
        <v>0</v>
      </c>
      <c r="AA336" s="1814">
        <f t="shared" si="315"/>
        <v>0</v>
      </c>
      <c r="AB336" s="1814">
        <f t="shared" si="316"/>
        <v>0</v>
      </c>
      <c r="AC336" s="1814"/>
      <c r="AD336" s="1814">
        <f t="shared" si="317"/>
        <v>0</v>
      </c>
      <c r="AE336" s="1827"/>
      <c r="AF336" s="1827"/>
      <c r="AG336" s="1820"/>
      <c r="AH336" s="1818"/>
      <c r="AI336" s="1818"/>
      <c r="AJ336" s="1818"/>
      <c r="AK336" s="1818"/>
      <c r="AL336" s="1818"/>
      <c r="AM336" s="1818"/>
      <c r="AN336" s="1818">
        <f t="shared" si="321"/>
        <v>0</v>
      </c>
      <c r="AO336" s="1820"/>
      <c r="AP336" s="1818"/>
      <c r="AQ336" s="1818"/>
      <c r="AR336" s="1818"/>
      <c r="AS336" s="1818"/>
      <c r="AT336" s="1818"/>
      <c r="AU336" s="1818"/>
      <c r="AV336" s="1818">
        <f t="shared" si="322"/>
        <v>0</v>
      </c>
      <c r="AW336" s="1200"/>
      <c r="AX336" s="1200"/>
      <c r="AY336" s="1200"/>
      <c r="AZ336" s="1201"/>
      <c r="BA336" s="1201"/>
      <c r="BB336" s="1201"/>
      <c r="BC336" s="1201"/>
      <c r="BD336" s="1201"/>
      <c r="BE336" s="1201"/>
      <c r="BF336" s="1201"/>
      <c r="BG336" s="1201"/>
      <c r="BH336" s="1201">
        <f t="shared" si="318"/>
        <v>0</v>
      </c>
      <c r="BI336" s="1796"/>
      <c r="BJ336" s="1796"/>
      <c r="BK336" s="1796"/>
      <c r="BL336" s="1796"/>
      <c r="BM336" s="1796"/>
      <c r="BN336" s="1796"/>
      <c r="BO336" s="1796"/>
      <c r="BP336" s="1796"/>
      <c r="BQ336" s="1903"/>
      <c r="BR336" s="1903"/>
      <c r="BS336" s="1903"/>
      <c r="BT336" s="1903"/>
      <c r="BU336" s="1903"/>
      <c r="BV336" s="1903"/>
      <c r="BW336" s="1903"/>
      <c r="BX336" s="1886">
        <f t="shared" si="323"/>
        <v>0</v>
      </c>
      <c r="BY336" s="641"/>
      <c r="BZ336" s="637"/>
    </row>
    <row r="337" spans="1:78" ht="14.25" hidden="1" customHeight="1">
      <c r="A337" s="2208"/>
      <c r="B337" s="2151"/>
      <c r="C337" s="357"/>
      <c r="D337" s="515"/>
      <c r="E337" s="426"/>
      <c r="F337" s="426"/>
      <c r="G337" s="426"/>
      <c r="H337" s="426"/>
      <c r="I337" s="426"/>
      <c r="J337" s="426">
        <v>0</v>
      </c>
      <c r="K337" s="426">
        <f t="shared" si="319"/>
        <v>0</v>
      </c>
      <c r="L337" s="516"/>
      <c r="M337" s="427"/>
      <c r="N337" s="427"/>
      <c r="O337" s="427"/>
      <c r="P337" s="427"/>
      <c r="Q337" s="427"/>
      <c r="R337" s="427">
        <v>0</v>
      </c>
      <c r="S337" s="427">
        <f t="shared" si="320"/>
        <v>0</v>
      </c>
      <c r="T337" s="1810">
        <f t="shared" si="310"/>
        <v>0</v>
      </c>
      <c r="U337" s="1810"/>
      <c r="V337" s="1826">
        <f t="shared" si="311"/>
        <v>0</v>
      </c>
      <c r="W337" s="1810">
        <f t="shared" si="312"/>
        <v>0</v>
      </c>
      <c r="X337" s="1810"/>
      <c r="Y337" s="1814">
        <f t="shared" si="313"/>
        <v>0</v>
      </c>
      <c r="Z337" s="1813">
        <f t="shared" si="314"/>
        <v>0</v>
      </c>
      <c r="AA337" s="1814">
        <f t="shared" si="315"/>
        <v>0</v>
      </c>
      <c r="AB337" s="1814">
        <f t="shared" si="316"/>
        <v>0</v>
      </c>
      <c r="AC337" s="1814"/>
      <c r="AD337" s="1814">
        <f t="shared" si="317"/>
        <v>0</v>
      </c>
      <c r="AE337" s="1827"/>
      <c r="AF337" s="1827"/>
      <c r="AG337" s="1820"/>
      <c r="AH337" s="1818"/>
      <c r="AI337" s="1818"/>
      <c r="AJ337" s="1818"/>
      <c r="AK337" s="1818"/>
      <c r="AL337" s="1818"/>
      <c r="AM337" s="1818">
        <v>0</v>
      </c>
      <c r="AN337" s="1818">
        <f t="shared" si="321"/>
        <v>0</v>
      </c>
      <c r="AO337" s="1820"/>
      <c r="AP337" s="1818"/>
      <c r="AQ337" s="1818"/>
      <c r="AR337" s="1818"/>
      <c r="AS337" s="1818"/>
      <c r="AT337" s="1818"/>
      <c r="AU337" s="1818">
        <v>0</v>
      </c>
      <c r="AV337" s="1818">
        <f t="shared" si="322"/>
        <v>0</v>
      </c>
      <c r="AW337" s="1200">
        <f>AG337+AO337</f>
        <v>0</v>
      </c>
      <c r="AX337" s="1200"/>
      <c r="AY337" s="1200"/>
      <c r="AZ337" s="1201">
        <f>AH337+AP337</f>
        <v>0</v>
      </c>
      <c r="BA337" s="1201"/>
      <c r="BB337" s="1201">
        <f>AI337+AQ337</f>
        <v>0</v>
      </c>
      <c r="BC337" s="1201"/>
      <c r="BD337" s="1201">
        <f>AJ337+AR337</f>
        <v>0</v>
      </c>
      <c r="BE337" s="1201">
        <f>AK337+AS337</f>
        <v>0</v>
      </c>
      <c r="BF337" s="1201">
        <f>AL337+AT337</f>
        <v>0</v>
      </c>
      <c r="BG337" s="1201">
        <f>AM337+AU337</f>
        <v>0</v>
      </c>
      <c r="BH337" s="1201">
        <f t="shared" si="318"/>
        <v>0</v>
      </c>
      <c r="BI337" s="1796"/>
      <c r="BJ337" s="1796"/>
      <c r="BK337" s="1796"/>
      <c r="BL337" s="1796"/>
      <c r="BM337" s="1796"/>
      <c r="BN337" s="1796"/>
      <c r="BO337" s="1796"/>
      <c r="BP337" s="1796"/>
      <c r="BQ337" s="1903"/>
      <c r="BR337" s="1903"/>
      <c r="BS337" s="1903"/>
      <c r="BT337" s="1903"/>
      <c r="BU337" s="1903"/>
      <c r="BV337" s="1903"/>
      <c r="BW337" s="1903"/>
      <c r="BX337" s="1886">
        <f t="shared" si="323"/>
        <v>0</v>
      </c>
      <c r="BY337" s="641"/>
      <c r="BZ337" s="637"/>
    </row>
    <row r="338" spans="1:78" ht="14.25" hidden="1" customHeight="1">
      <c r="A338" s="2208"/>
      <c r="B338" s="2151"/>
      <c r="C338" s="357"/>
      <c r="D338" s="515"/>
      <c r="E338" s="426"/>
      <c r="F338" s="426"/>
      <c r="G338" s="426"/>
      <c r="H338" s="476"/>
      <c r="I338" s="476"/>
      <c r="J338" s="426"/>
      <c r="K338" s="426">
        <f t="shared" si="319"/>
        <v>0</v>
      </c>
      <c r="L338" s="516"/>
      <c r="M338" s="464"/>
      <c r="N338" s="427"/>
      <c r="O338" s="427"/>
      <c r="P338" s="478"/>
      <c r="Q338" s="478"/>
      <c r="R338" s="427"/>
      <c r="S338" s="427">
        <f t="shared" si="320"/>
        <v>0</v>
      </c>
      <c r="T338" s="1810">
        <f t="shared" si="310"/>
        <v>0</v>
      </c>
      <c r="U338" s="1810"/>
      <c r="V338" s="1826">
        <f t="shared" si="311"/>
        <v>0</v>
      </c>
      <c r="W338" s="1810">
        <f t="shared" si="312"/>
        <v>0</v>
      </c>
      <c r="X338" s="1810"/>
      <c r="Y338" s="1814">
        <f t="shared" si="313"/>
        <v>0</v>
      </c>
      <c r="Z338" s="1813">
        <f t="shared" si="314"/>
        <v>0</v>
      </c>
      <c r="AA338" s="1814">
        <f t="shared" si="315"/>
        <v>0</v>
      </c>
      <c r="AB338" s="1814">
        <f t="shared" si="316"/>
        <v>0</v>
      </c>
      <c r="AC338" s="1814"/>
      <c r="AD338" s="1814">
        <f t="shared" si="317"/>
        <v>0</v>
      </c>
      <c r="AE338" s="1827"/>
      <c r="AF338" s="1827"/>
      <c r="AG338" s="1820"/>
      <c r="AH338" s="1818"/>
      <c r="AI338" s="1818"/>
      <c r="AJ338" s="1818"/>
      <c r="AK338" s="1818"/>
      <c r="AL338" s="1818"/>
      <c r="AM338" s="1818"/>
      <c r="AN338" s="1818">
        <f t="shared" si="321"/>
        <v>0</v>
      </c>
      <c r="AO338" s="1820"/>
      <c r="AP338" s="1818"/>
      <c r="AQ338" s="1818"/>
      <c r="AR338" s="1818"/>
      <c r="AS338" s="1818"/>
      <c r="AT338" s="1818"/>
      <c r="AU338" s="1818"/>
      <c r="AV338" s="1818">
        <f t="shared" si="322"/>
        <v>0</v>
      </c>
      <c r="AW338" s="1200"/>
      <c r="AX338" s="1200"/>
      <c r="AY338" s="1200"/>
      <c r="AZ338" s="1201"/>
      <c r="BA338" s="1201"/>
      <c r="BB338" s="1201"/>
      <c r="BC338" s="1201"/>
      <c r="BD338" s="1201"/>
      <c r="BE338" s="1201"/>
      <c r="BF338" s="1201"/>
      <c r="BG338" s="1201"/>
      <c r="BH338" s="1201">
        <f t="shared" si="318"/>
        <v>0</v>
      </c>
      <c r="BI338" s="1796"/>
      <c r="BJ338" s="1796"/>
      <c r="BK338" s="1796"/>
      <c r="BL338" s="1796"/>
      <c r="BM338" s="1796"/>
      <c r="BN338" s="1796"/>
      <c r="BO338" s="1796"/>
      <c r="BP338" s="1796"/>
      <c r="BQ338" s="1903"/>
      <c r="BR338" s="1903"/>
      <c r="BS338" s="1903"/>
      <c r="BT338" s="1903"/>
      <c r="BU338" s="1903"/>
      <c r="BV338" s="1903"/>
      <c r="BW338" s="1903"/>
      <c r="BX338" s="1886">
        <f t="shared" si="323"/>
        <v>0</v>
      </c>
      <c r="BY338" s="641"/>
      <c r="BZ338" s="637"/>
    </row>
    <row r="339" spans="1:78" ht="28.5" customHeight="1">
      <c r="A339" s="2210"/>
      <c r="B339" s="339" t="s">
        <v>586</v>
      </c>
      <c r="C339" s="340" t="s">
        <v>609</v>
      </c>
      <c r="D339" s="342">
        <f t="shared" ref="D339:J339" si="324">SUM(D340:D346)</f>
        <v>0</v>
      </c>
      <c r="E339" s="342">
        <f t="shared" si="324"/>
        <v>0</v>
      </c>
      <c r="F339" s="342">
        <f t="shared" si="324"/>
        <v>0</v>
      </c>
      <c r="G339" s="342">
        <f t="shared" si="324"/>
        <v>0</v>
      </c>
      <c r="H339" s="342">
        <f t="shared" si="324"/>
        <v>0</v>
      </c>
      <c r="I339" s="342">
        <f t="shared" si="324"/>
        <v>0</v>
      </c>
      <c r="J339" s="342">
        <f t="shared" si="324"/>
        <v>0</v>
      </c>
      <c r="K339" s="342">
        <f t="shared" si="319"/>
        <v>0</v>
      </c>
      <c r="L339" s="342">
        <f t="shared" ref="L339:R339" si="325">SUM(L340:L346)</f>
        <v>0</v>
      </c>
      <c r="M339" s="342">
        <f t="shared" si="325"/>
        <v>0</v>
      </c>
      <c r="N339" s="342">
        <f t="shared" si="325"/>
        <v>0</v>
      </c>
      <c r="O339" s="342">
        <f t="shared" si="325"/>
        <v>0</v>
      </c>
      <c r="P339" s="342">
        <f t="shared" si="325"/>
        <v>0</v>
      </c>
      <c r="Q339" s="342">
        <f t="shared" si="325"/>
        <v>0</v>
      </c>
      <c r="R339" s="342">
        <f t="shared" si="325"/>
        <v>0</v>
      </c>
      <c r="S339" s="342">
        <f t="shared" si="320"/>
        <v>0</v>
      </c>
      <c r="T339" s="757">
        <f>SUM(T340:T346)</f>
        <v>0</v>
      </c>
      <c r="U339" s="757"/>
      <c r="V339" s="757">
        <f>SUM(V340:V346)</f>
        <v>0</v>
      </c>
      <c r="W339" s="757">
        <f>SUM(W340:W346)</f>
        <v>0</v>
      </c>
      <c r="X339" s="757"/>
      <c r="Y339" s="757">
        <f>SUM(Y340:Y346)</f>
        <v>0</v>
      </c>
      <c r="Z339" s="757">
        <f>SUM(Z340:Z346)</f>
        <v>0</v>
      </c>
      <c r="AA339" s="757">
        <f>SUM(AA340:AA346)</f>
        <v>0</v>
      </c>
      <c r="AB339" s="757">
        <f>SUM(AB340:AB346)</f>
        <v>4044160.2</v>
      </c>
      <c r="AC339" s="757"/>
      <c r="AD339" s="757">
        <f t="shared" si="317"/>
        <v>4044160.2</v>
      </c>
      <c r="AE339" s="456"/>
      <c r="AF339" s="456"/>
      <c r="AG339" s="342">
        <f t="shared" ref="AG339:AM339" si="326">SUM(AG340:AG346)</f>
        <v>0</v>
      </c>
      <c r="AH339" s="342">
        <f t="shared" si="326"/>
        <v>0</v>
      </c>
      <c r="AI339" s="342">
        <f t="shared" si="326"/>
        <v>0</v>
      </c>
      <c r="AJ339" s="342">
        <f t="shared" si="326"/>
        <v>0</v>
      </c>
      <c r="AK339" s="342">
        <f t="shared" si="326"/>
        <v>0</v>
      </c>
      <c r="AL339" s="342">
        <f t="shared" si="326"/>
        <v>0</v>
      </c>
      <c r="AM339" s="342">
        <f t="shared" si="326"/>
        <v>0</v>
      </c>
      <c r="AN339" s="342">
        <f t="shared" si="321"/>
        <v>0</v>
      </c>
      <c r="AO339" s="342">
        <f t="shared" ref="AO339:AU339" si="327">SUM(AO340:AO346)</f>
        <v>0</v>
      </c>
      <c r="AP339" s="342">
        <f t="shared" si="327"/>
        <v>0</v>
      </c>
      <c r="AQ339" s="342">
        <f t="shared" si="327"/>
        <v>0</v>
      </c>
      <c r="AR339" s="342">
        <f t="shared" si="327"/>
        <v>0</v>
      </c>
      <c r="AS339" s="342">
        <f t="shared" si="327"/>
        <v>0</v>
      </c>
      <c r="AT339" s="342">
        <f t="shared" si="327"/>
        <v>0</v>
      </c>
      <c r="AU339" s="342">
        <f t="shared" si="327"/>
        <v>0</v>
      </c>
      <c r="AV339" s="342">
        <f t="shared" si="322"/>
        <v>0</v>
      </c>
      <c r="AW339" s="834">
        <f>SUM(AW340:AW346)</f>
        <v>0</v>
      </c>
      <c r="AX339" s="834"/>
      <c r="AY339" s="744"/>
      <c r="AZ339" s="744">
        <f>SUM(AZ340:AZ346)</f>
        <v>0</v>
      </c>
      <c r="BA339" s="744"/>
      <c r="BB339" s="744">
        <f>SUM(BB340:BB346)</f>
        <v>0</v>
      </c>
      <c r="BC339" s="744"/>
      <c r="BD339" s="744">
        <f>SUM(BD340:BD346)</f>
        <v>0</v>
      </c>
      <c r="BE339" s="744">
        <f>SUM(BE340:BE346)</f>
        <v>0</v>
      </c>
      <c r="BF339" s="744">
        <f>SUM(BF340:BF346)</f>
        <v>0</v>
      </c>
      <c r="BG339" s="744">
        <f>BG340</f>
        <v>0</v>
      </c>
      <c r="BH339" s="744">
        <f t="shared" si="318"/>
        <v>0</v>
      </c>
      <c r="BI339" s="744"/>
      <c r="BJ339" s="744"/>
      <c r="BK339" s="744"/>
      <c r="BL339" s="744">
        <f>BL340</f>
        <v>6650</v>
      </c>
      <c r="BM339" s="744">
        <f>BM340</f>
        <v>0</v>
      </c>
      <c r="BN339" s="744">
        <f>BN340</f>
        <v>0</v>
      </c>
      <c r="BO339" s="744">
        <f>BO340</f>
        <v>0</v>
      </c>
      <c r="BP339" s="744">
        <f>BP340</f>
        <v>6650</v>
      </c>
      <c r="BQ339" s="744"/>
      <c r="BR339" s="744"/>
      <c r="BS339" s="744"/>
      <c r="BT339" s="744">
        <f>BT340</f>
        <v>20000</v>
      </c>
      <c r="BU339" s="744"/>
      <c r="BV339" s="744"/>
      <c r="BW339" s="744"/>
      <c r="BX339" s="744">
        <f t="shared" si="323"/>
        <v>20000</v>
      </c>
      <c r="BY339" s="745"/>
      <c r="BZ339" s="637"/>
    </row>
    <row r="340" spans="1:78" ht="72.75" customHeight="1">
      <c r="A340" s="2208"/>
      <c r="B340" s="496" t="s">
        <v>588</v>
      </c>
      <c r="C340" s="394" t="s">
        <v>1216</v>
      </c>
      <c r="D340" s="404"/>
      <c r="E340" s="350"/>
      <c r="F340" s="350"/>
      <c r="G340" s="350"/>
      <c r="H340" s="350"/>
      <c r="I340" s="350"/>
      <c r="J340" s="350"/>
      <c r="K340" s="350">
        <f t="shared" si="319"/>
        <v>0</v>
      </c>
      <c r="L340" s="407"/>
      <c r="M340" s="409"/>
      <c r="N340" s="409"/>
      <c r="O340" s="409"/>
      <c r="P340" s="409"/>
      <c r="Q340" s="409"/>
      <c r="R340" s="409"/>
      <c r="S340" s="451">
        <f t="shared" si="320"/>
        <v>0</v>
      </c>
      <c r="T340" s="1810">
        <f t="shared" ref="T340:T346" si="328">D340+L340</f>
        <v>0</v>
      </c>
      <c r="U340" s="1810"/>
      <c r="V340" s="1826">
        <f t="shared" ref="V340:V346" si="329">E340+M340</f>
        <v>0</v>
      </c>
      <c r="W340" s="1810">
        <f t="shared" ref="W340:W346" si="330">F340+N340</f>
        <v>0</v>
      </c>
      <c r="X340" s="1810"/>
      <c r="Y340" s="1814">
        <f t="shared" ref="Y340:Y346" si="331">G340+O340</f>
        <v>0</v>
      </c>
      <c r="Z340" s="1813">
        <f t="shared" ref="Z340:Z346" si="332">H340+P340</f>
        <v>0</v>
      </c>
      <c r="AA340" s="1814">
        <f t="shared" ref="AA340:AA346" si="333">I340+Q340</f>
        <v>0</v>
      </c>
      <c r="AB340" s="1814">
        <f>J340+R340</f>
        <v>0</v>
      </c>
      <c r="AC340" s="1814"/>
      <c r="AD340" s="1814">
        <f t="shared" si="317"/>
        <v>0</v>
      </c>
      <c r="AE340" s="1827"/>
      <c r="AF340" s="1827"/>
      <c r="AG340" s="641"/>
      <c r="AH340" s="1818"/>
      <c r="AI340" s="1818"/>
      <c r="AJ340" s="1818"/>
      <c r="AK340" s="1818"/>
      <c r="AL340" s="1818"/>
      <c r="AM340" s="1816"/>
      <c r="AN340" s="1816">
        <f t="shared" si="321"/>
        <v>0</v>
      </c>
      <c r="AO340" s="341"/>
      <c r="AP340" s="1818"/>
      <c r="AQ340" s="1818"/>
      <c r="AR340" s="1818"/>
      <c r="AS340" s="1818"/>
      <c r="AT340" s="1818"/>
      <c r="AU340" s="1816"/>
      <c r="AV340" s="1816">
        <f t="shared" si="322"/>
        <v>0</v>
      </c>
      <c r="AW340" s="1200"/>
      <c r="AX340" s="1200"/>
      <c r="AY340" s="1200"/>
      <c r="AZ340" s="1201">
        <f>AH340+AP340</f>
        <v>0</v>
      </c>
      <c r="BA340" s="1201"/>
      <c r="BB340" s="1201">
        <f>AI340+AQ340</f>
        <v>0</v>
      </c>
      <c r="BC340" s="1201"/>
      <c r="BD340" s="1201">
        <f>AJ340+AR340</f>
        <v>0</v>
      </c>
      <c r="BE340" s="1201">
        <f>AK340+AS340</f>
        <v>0</v>
      </c>
      <c r="BF340" s="1201">
        <f>AL340+AT340</f>
        <v>0</v>
      </c>
      <c r="BG340" s="1201">
        <f>AM340+AU340</f>
        <v>0</v>
      </c>
      <c r="BH340" s="1201">
        <f t="shared" si="318"/>
        <v>0</v>
      </c>
      <c r="BI340" s="1796"/>
      <c r="BJ340" s="1796"/>
      <c r="BK340" s="1796"/>
      <c r="BL340" s="1796">
        <v>6650</v>
      </c>
      <c r="BM340" s="1796"/>
      <c r="BN340" s="1796"/>
      <c r="BO340" s="1796"/>
      <c r="BP340" s="1796">
        <f>BO340+BN340+BM340+BL340</f>
        <v>6650</v>
      </c>
      <c r="BQ340" s="1903"/>
      <c r="BR340" s="1903"/>
      <c r="BS340" s="1903"/>
      <c r="BT340" s="1903">
        <v>20000</v>
      </c>
      <c r="BU340" s="1903"/>
      <c r="BV340" s="1903"/>
      <c r="BW340" s="1903"/>
      <c r="BX340" s="1886">
        <f t="shared" si="323"/>
        <v>20000</v>
      </c>
      <c r="BY340" s="753" t="s">
        <v>1232</v>
      </c>
      <c r="BZ340" s="637"/>
    </row>
    <row r="341" spans="1:78" ht="28.5" hidden="1" customHeight="1">
      <c r="A341" s="2211"/>
      <c r="B341" s="2212"/>
      <c r="C341" s="446"/>
      <c r="D341" s="448"/>
      <c r="E341" s="449"/>
      <c r="F341" s="449"/>
      <c r="G341" s="449"/>
      <c r="H341" s="449"/>
      <c r="I341" s="449"/>
      <c r="J341" s="449"/>
      <c r="K341" s="449">
        <f t="shared" si="319"/>
        <v>0</v>
      </c>
      <c r="L341" s="450"/>
      <c r="M341" s="451"/>
      <c r="N341" s="451"/>
      <c r="O341" s="451"/>
      <c r="P341" s="451"/>
      <c r="Q341" s="451"/>
      <c r="R341" s="451"/>
      <c r="S341" s="451">
        <f t="shared" si="320"/>
        <v>0</v>
      </c>
      <c r="T341" s="1810">
        <f t="shared" si="328"/>
        <v>0</v>
      </c>
      <c r="U341" s="1810"/>
      <c r="V341" s="1826">
        <f t="shared" si="329"/>
        <v>0</v>
      </c>
      <c r="W341" s="1810">
        <f t="shared" si="330"/>
        <v>0</v>
      </c>
      <c r="X341" s="1810"/>
      <c r="Y341" s="1814">
        <f t="shared" si="331"/>
        <v>0</v>
      </c>
      <c r="Z341" s="1813">
        <f t="shared" si="332"/>
        <v>0</v>
      </c>
      <c r="AA341" s="1814">
        <f t="shared" si="333"/>
        <v>0</v>
      </c>
      <c r="AB341" s="1814">
        <f>J341+R341</f>
        <v>0</v>
      </c>
      <c r="AC341" s="1814"/>
      <c r="AD341" s="1814">
        <f t="shared" si="317"/>
        <v>0</v>
      </c>
      <c r="AE341" s="1827"/>
      <c r="AF341" s="1827"/>
      <c r="AG341" s="641"/>
      <c r="AH341" s="1818"/>
      <c r="AI341" s="1818"/>
      <c r="AJ341" s="1818"/>
      <c r="AK341" s="1818"/>
      <c r="AL341" s="1818"/>
      <c r="AM341" s="1816"/>
      <c r="AN341" s="1816">
        <f t="shared" si="321"/>
        <v>0</v>
      </c>
      <c r="AO341" s="341"/>
      <c r="AP341" s="1818"/>
      <c r="AQ341" s="1818"/>
      <c r="AR341" s="1818"/>
      <c r="AS341" s="1818"/>
      <c r="AT341" s="1818"/>
      <c r="AU341" s="1816"/>
      <c r="AV341" s="1816">
        <f t="shared" si="322"/>
        <v>0</v>
      </c>
      <c r="AW341" s="1200"/>
      <c r="AX341" s="1200"/>
      <c r="AY341" s="1200"/>
      <c r="AZ341" s="1201"/>
      <c r="BA341" s="1201"/>
      <c r="BB341" s="1201"/>
      <c r="BC341" s="1201"/>
      <c r="BD341" s="1201"/>
      <c r="BE341" s="1201"/>
      <c r="BF341" s="1201"/>
      <c r="BG341" s="1201"/>
      <c r="BH341" s="1201">
        <f t="shared" si="318"/>
        <v>0</v>
      </c>
      <c r="BI341" s="1796"/>
      <c r="BJ341" s="1796"/>
      <c r="BK341" s="1796"/>
      <c r="BL341" s="1796"/>
      <c r="BM341" s="1796"/>
      <c r="BN341" s="1796"/>
      <c r="BO341" s="1796"/>
      <c r="BP341" s="1796"/>
      <c r="BQ341" s="1903"/>
      <c r="BR341" s="1903"/>
      <c r="BS341" s="1903"/>
      <c r="BT341" s="1903"/>
      <c r="BU341" s="1903"/>
      <c r="BV341" s="1903"/>
      <c r="BW341" s="1903"/>
      <c r="BX341" s="1886">
        <f t="shared" si="323"/>
        <v>0</v>
      </c>
      <c r="BY341" s="641"/>
      <c r="BZ341" s="637"/>
    </row>
    <row r="342" spans="1:78" ht="28.5" hidden="1" customHeight="1">
      <c r="A342" s="2211"/>
      <c r="B342" s="2212"/>
      <c r="C342" s="446"/>
      <c r="D342" s="448"/>
      <c r="E342" s="449"/>
      <c r="F342" s="449"/>
      <c r="G342" s="449"/>
      <c r="H342" s="449"/>
      <c r="I342" s="449"/>
      <c r="J342" s="449"/>
      <c r="K342" s="449">
        <f t="shared" si="319"/>
        <v>0</v>
      </c>
      <c r="L342" s="450"/>
      <c r="M342" s="451"/>
      <c r="N342" s="451"/>
      <c r="O342" s="451"/>
      <c r="P342" s="451"/>
      <c r="Q342" s="451"/>
      <c r="R342" s="451"/>
      <c r="S342" s="451">
        <f t="shared" si="320"/>
        <v>0</v>
      </c>
      <c r="T342" s="1810">
        <f t="shared" si="328"/>
        <v>0</v>
      </c>
      <c r="U342" s="1810"/>
      <c r="V342" s="1826">
        <f t="shared" si="329"/>
        <v>0</v>
      </c>
      <c r="W342" s="1810">
        <f t="shared" si="330"/>
        <v>0</v>
      </c>
      <c r="X342" s="1810"/>
      <c r="Y342" s="1814">
        <f t="shared" si="331"/>
        <v>0</v>
      </c>
      <c r="Z342" s="1813">
        <f t="shared" si="332"/>
        <v>0</v>
      </c>
      <c r="AA342" s="1814">
        <f t="shared" si="333"/>
        <v>0</v>
      </c>
      <c r="AB342" s="1814">
        <f>J342+R342</f>
        <v>0</v>
      </c>
      <c r="AC342" s="1814"/>
      <c r="AD342" s="1814">
        <f t="shared" si="317"/>
        <v>0</v>
      </c>
      <c r="AE342" s="1827"/>
      <c r="AF342" s="1827"/>
      <c r="AG342" s="641"/>
      <c r="AH342" s="1818"/>
      <c r="AI342" s="1818"/>
      <c r="AJ342" s="1818"/>
      <c r="AK342" s="1818"/>
      <c r="AL342" s="1818"/>
      <c r="AM342" s="1816"/>
      <c r="AN342" s="1816">
        <f t="shared" si="321"/>
        <v>0</v>
      </c>
      <c r="AO342" s="341"/>
      <c r="AP342" s="1818"/>
      <c r="AQ342" s="1818"/>
      <c r="AR342" s="1818"/>
      <c r="AS342" s="1818"/>
      <c r="AT342" s="1818"/>
      <c r="AU342" s="1816"/>
      <c r="AV342" s="1816">
        <f t="shared" si="322"/>
        <v>0</v>
      </c>
      <c r="AW342" s="1200"/>
      <c r="AX342" s="1200"/>
      <c r="AY342" s="1200"/>
      <c r="AZ342" s="1201"/>
      <c r="BA342" s="1201"/>
      <c r="BB342" s="1201"/>
      <c r="BC342" s="1201"/>
      <c r="BD342" s="1201"/>
      <c r="BE342" s="1201"/>
      <c r="BF342" s="1201"/>
      <c r="BG342" s="1201"/>
      <c r="BH342" s="1201">
        <f t="shared" si="318"/>
        <v>0</v>
      </c>
      <c r="BI342" s="1796"/>
      <c r="BJ342" s="1796"/>
      <c r="BK342" s="1796"/>
      <c r="BL342" s="1796"/>
      <c r="BM342" s="1796"/>
      <c r="BN342" s="1796"/>
      <c r="BO342" s="1796"/>
      <c r="BP342" s="1796"/>
      <c r="BQ342" s="1903"/>
      <c r="BR342" s="1903"/>
      <c r="BS342" s="1903"/>
      <c r="BT342" s="1903"/>
      <c r="BU342" s="1903"/>
      <c r="BV342" s="1903"/>
      <c r="BW342" s="1903"/>
      <c r="BX342" s="1886">
        <f t="shared" si="323"/>
        <v>0</v>
      </c>
      <c r="BY342" s="641"/>
      <c r="BZ342" s="637"/>
    </row>
    <row r="343" spans="1:78" ht="28.5" hidden="1" customHeight="1">
      <c r="A343" s="2211"/>
      <c r="B343" s="2212"/>
      <c r="C343" s="446"/>
      <c r="D343" s="448"/>
      <c r="E343" s="449"/>
      <c r="F343" s="449"/>
      <c r="G343" s="449"/>
      <c r="H343" s="449"/>
      <c r="I343" s="449"/>
      <c r="J343" s="449"/>
      <c r="K343" s="449">
        <f t="shared" si="319"/>
        <v>0</v>
      </c>
      <c r="L343" s="450"/>
      <c r="M343" s="451"/>
      <c r="N343" s="451"/>
      <c r="O343" s="451"/>
      <c r="P343" s="451"/>
      <c r="Q343" s="451"/>
      <c r="R343" s="451"/>
      <c r="S343" s="451">
        <f t="shared" si="320"/>
        <v>0</v>
      </c>
      <c r="T343" s="1810">
        <f t="shared" si="328"/>
        <v>0</v>
      </c>
      <c r="U343" s="1810"/>
      <c r="V343" s="1826">
        <f t="shared" si="329"/>
        <v>0</v>
      </c>
      <c r="W343" s="1810">
        <f t="shared" si="330"/>
        <v>0</v>
      </c>
      <c r="X343" s="1810"/>
      <c r="Y343" s="1814">
        <f t="shared" si="331"/>
        <v>0</v>
      </c>
      <c r="Z343" s="1813">
        <f t="shared" si="332"/>
        <v>0</v>
      </c>
      <c r="AA343" s="1814">
        <f t="shared" si="333"/>
        <v>0</v>
      </c>
      <c r="AB343" s="1814">
        <f>J343+R343</f>
        <v>0</v>
      </c>
      <c r="AC343" s="1814"/>
      <c r="AD343" s="1814">
        <f t="shared" si="317"/>
        <v>0</v>
      </c>
      <c r="AE343" s="1827"/>
      <c r="AF343" s="1827"/>
      <c r="AG343" s="641"/>
      <c r="AH343" s="1818"/>
      <c r="AI343" s="1818"/>
      <c r="AJ343" s="1818"/>
      <c r="AK343" s="1818"/>
      <c r="AL343" s="1818"/>
      <c r="AM343" s="1816"/>
      <c r="AN343" s="1816">
        <f t="shared" si="321"/>
        <v>0</v>
      </c>
      <c r="AO343" s="341"/>
      <c r="AP343" s="1818"/>
      <c r="AQ343" s="1818"/>
      <c r="AR343" s="1818"/>
      <c r="AS343" s="1818"/>
      <c r="AT343" s="1818"/>
      <c r="AU343" s="1816"/>
      <c r="AV343" s="1816">
        <f t="shared" si="322"/>
        <v>0</v>
      </c>
      <c r="AW343" s="1200"/>
      <c r="AX343" s="1200"/>
      <c r="AY343" s="1200"/>
      <c r="AZ343" s="1201"/>
      <c r="BA343" s="1201"/>
      <c r="BB343" s="1201"/>
      <c r="BC343" s="1201"/>
      <c r="BD343" s="1201"/>
      <c r="BE343" s="1201"/>
      <c r="BF343" s="1201"/>
      <c r="BG343" s="1201"/>
      <c r="BH343" s="1201">
        <f t="shared" si="318"/>
        <v>0</v>
      </c>
      <c r="BI343" s="1796"/>
      <c r="BJ343" s="1796"/>
      <c r="BK343" s="1796"/>
      <c r="BL343" s="1796"/>
      <c r="BM343" s="1796"/>
      <c r="BN343" s="1796"/>
      <c r="BO343" s="1796"/>
      <c r="BP343" s="1796"/>
      <c r="BQ343" s="1903"/>
      <c r="BR343" s="1903"/>
      <c r="BS343" s="1903"/>
      <c r="BT343" s="1903"/>
      <c r="BU343" s="1903"/>
      <c r="BV343" s="1903"/>
      <c r="BW343" s="1903"/>
      <c r="BX343" s="1886">
        <f t="shared" si="323"/>
        <v>0</v>
      </c>
      <c r="BY343" s="641"/>
      <c r="BZ343" s="637"/>
    </row>
    <row r="344" spans="1:78" ht="28.5" hidden="1" customHeight="1">
      <c r="A344" s="2211"/>
      <c r="B344" s="2212"/>
      <c r="C344" s="446"/>
      <c r="D344" s="448"/>
      <c r="E344" s="449"/>
      <c r="F344" s="449"/>
      <c r="G344" s="449"/>
      <c r="H344" s="449"/>
      <c r="I344" s="449"/>
      <c r="J344" s="449"/>
      <c r="K344" s="449">
        <f t="shared" si="319"/>
        <v>0</v>
      </c>
      <c r="L344" s="450"/>
      <c r="M344" s="451"/>
      <c r="N344" s="451"/>
      <c r="O344" s="451"/>
      <c r="P344" s="451"/>
      <c r="Q344" s="451"/>
      <c r="R344" s="451"/>
      <c r="S344" s="451">
        <f t="shared" si="320"/>
        <v>0</v>
      </c>
      <c r="T344" s="1810">
        <f t="shared" si="328"/>
        <v>0</v>
      </c>
      <c r="U344" s="1810"/>
      <c r="V344" s="1826">
        <f t="shared" si="329"/>
        <v>0</v>
      </c>
      <c r="W344" s="1810">
        <f t="shared" si="330"/>
        <v>0</v>
      </c>
      <c r="X344" s="1810"/>
      <c r="Y344" s="1814">
        <f t="shared" si="331"/>
        <v>0</v>
      </c>
      <c r="Z344" s="1813">
        <f t="shared" si="332"/>
        <v>0</v>
      </c>
      <c r="AA344" s="1814">
        <f t="shared" si="333"/>
        <v>0</v>
      </c>
      <c r="AB344" s="1814">
        <f>J344+R344</f>
        <v>0</v>
      </c>
      <c r="AC344" s="1814"/>
      <c r="AD344" s="1814">
        <f t="shared" si="317"/>
        <v>0</v>
      </c>
      <c r="AE344" s="1827"/>
      <c r="AF344" s="1827"/>
      <c r="AG344" s="641"/>
      <c r="AH344" s="1818"/>
      <c r="AI344" s="1818"/>
      <c r="AJ344" s="1818"/>
      <c r="AK344" s="1818"/>
      <c r="AL344" s="1818"/>
      <c r="AM344" s="1816"/>
      <c r="AN344" s="1816">
        <f t="shared" si="321"/>
        <v>0</v>
      </c>
      <c r="AO344" s="341"/>
      <c r="AP344" s="1818"/>
      <c r="AQ344" s="1818"/>
      <c r="AR344" s="1818"/>
      <c r="AS344" s="1818"/>
      <c r="AT344" s="1818"/>
      <c r="AU344" s="1816"/>
      <c r="AV344" s="1816">
        <f t="shared" si="322"/>
        <v>0</v>
      </c>
      <c r="AW344" s="1200"/>
      <c r="AX344" s="1200"/>
      <c r="AY344" s="1200"/>
      <c r="AZ344" s="1201"/>
      <c r="BA344" s="1201"/>
      <c r="BB344" s="1201"/>
      <c r="BC344" s="1201"/>
      <c r="BD344" s="1201"/>
      <c r="BE344" s="1201"/>
      <c r="BF344" s="1201"/>
      <c r="BG344" s="1201"/>
      <c r="BH344" s="1201">
        <f t="shared" si="318"/>
        <v>0</v>
      </c>
      <c r="BI344" s="1796"/>
      <c r="BJ344" s="1796"/>
      <c r="BK344" s="1796"/>
      <c r="BL344" s="1796"/>
      <c r="BM344" s="1796"/>
      <c r="BN344" s="1796"/>
      <c r="BO344" s="1796"/>
      <c r="BP344" s="1796"/>
      <c r="BQ344" s="1903"/>
      <c r="BR344" s="1903"/>
      <c r="BS344" s="1903"/>
      <c r="BT344" s="1903"/>
      <c r="BU344" s="1903"/>
      <c r="BV344" s="1903"/>
      <c r="BW344" s="1903"/>
      <c r="BX344" s="1886">
        <f t="shared" si="323"/>
        <v>0</v>
      </c>
      <c r="BY344" s="641"/>
      <c r="BZ344" s="637"/>
    </row>
    <row r="345" spans="1:78" ht="146.25" customHeight="1">
      <c r="A345" s="2210"/>
      <c r="B345" s="2213" t="s">
        <v>597</v>
      </c>
      <c r="C345" s="1297" t="s">
        <v>942</v>
      </c>
      <c r="D345" s="1294"/>
      <c r="E345" s="1296"/>
      <c r="F345" s="1296"/>
      <c r="G345" s="1296"/>
      <c r="H345" s="1296"/>
      <c r="I345" s="1296"/>
      <c r="J345" s="1295"/>
      <c r="K345" s="1295">
        <f t="shared" si="319"/>
        <v>0</v>
      </c>
      <c r="L345" s="1294"/>
      <c r="M345" s="1296"/>
      <c r="N345" s="1296"/>
      <c r="O345" s="1296"/>
      <c r="P345" s="1295"/>
      <c r="Q345" s="1296"/>
      <c r="R345" s="1295"/>
      <c r="S345" s="1295">
        <f t="shared" si="320"/>
        <v>0</v>
      </c>
      <c r="T345" s="1844">
        <f>T346</f>
        <v>0</v>
      </c>
      <c r="U345" s="1844">
        <f t="shared" ref="U345:BP345" si="334">U346</f>
        <v>0</v>
      </c>
      <c r="V345" s="1844">
        <f t="shared" si="334"/>
        <v>0</v>
      </c>
      <c r="W345" s="1844">
        <f t="shared" si="334"/>
        <v>0</v>
      </c>
      <c r="X345" s="1844">
        <f t="shared" si="334"/>
        <v>0</v>
      </c>
      <c r="Y345" s="1844">
        <f t="shared" si="334"/>
        <v>0</v>
      </c>
      <c r="Z345" s="1844">
        <f t="shared" si="334"/>
        <v>0</v>
      </c>
      <c r="AA345" s="1844">
        <f t="shared" si="334"/>
        <v>0</v>
      </c>
      <c r="AB345" s="1844">
        <f t="shared" si="334"/>
        <v>2022080.1</v>
      </c>
      <c r="AC345" s="1844">
        <f t="shared" si="334"/>
        <v>0</v>
      </c>
      <c r="AD345" s="1844">
        <f>AB345+AC345</f>
        <v>2022080.1</v>
      </c>
      <c r="AE345" s="1844">
        <f t="shared" si="334"/>
        <v>0</v>
      </c>
      <c r="AF345" s="1844">
        <f t="shared" si="334"/>
        <v>0</v>
      </c>
      <c r="AG345" s="1844">
        <f t="shared" si="334"/>
        <v>0</v>
      </c>
      <c r="AH345" s="1844">
        <f t="shared" si="334"/>
        <v>0</v>
      </c>
      <c r="AI345" s="1844">
        <f t="shared" si="334"/>
        <v>0</v>
      </c>
      <c r="AJ345" s="1844">
        <f t="shared" si="334"/>
        <v>0</v>
      </c>
      <c r="AK345" s="1844">
        <f t="shared" si="334"/>
        <v>0</v>
      </c>
      <c r="AL345" s="1844">
        <f t="shared" si="334"/>
        <v>0</v>
      </c>
      <c r="AM345" s="1844">
        <f t="shared" si="334"/>
        <v>0</v>
      </c>
      <c r="AN345" s="1844">
        <f t="shared" si="334"/>
        <v>0</v>
      </c>
      <c r="AO345" s="1844">
        <f t="shared" si="334"/>
        <v>0</v>
      </c>
      <c r="AP345" s="1844">
        <f t="shared" si="334"/>
        <v>0</v>
      </c>
      <c r="AQ345" s="1844">
        <f t="shared" si="334"/>
        <v>0</v>
      </c>
      <c r="AR345" s="1844">
        <f t="shared" si="334"/>
        <v>0</v>
      </c>
      <c r="AS345" s="1844">
        <f t="shared" si="334"/>
        <v>0</v>
      </c>
      <c r="AT345" s="1844">
        <f t="shared" si="334"/>
        <v>0</v>
      </c>
      <c r="AU345" s="1844">
        <f t="shared" si="334"/>
        <v>0</v>
      </c>
      <c r="AV345" s="1844">
        <f t="shared" si="334"/>
        <v>0</v>
      </c>
      <c r="AW345" s="1844">
        <f t="shared" si="334"/>
        <v>0</v>
      </c>
      <c r="AX345" s="1844">
        <f t="shared" si="334"/>
        <v>0</v>
      </c>
      <c r="AY345" s="1844">
        <f t="shared" si="334"/>
        <v>0</v>
      </c>
      <c r="AZ345" s="1844">
        <f t="shared" si="334"/>
        <v>0</v>
      </c>
      <c r="BA345" s="1844">
        <f t="shared" si="334"/>
        <v>0</v>
      </c>
      <c r="BB345" s="1844">
        <f t="shared" si="334"/>
        <v>0</v>
      </c>
      <c r="BC345" s="1844">
        <f t="shared" si="334"/>
        <v>0</v>
      </c>
      <c r="BD345" s="1844">
        <f t="shared" si="334"/>
        <v>0</v>
      </c>
      <c r="BE345" s="1844">
        <f t="shared" si="334"/>
        <v>0</v>
      </c>
      <c r="BF345" s="1844">
        <f t="shared" si="334"/>
        <v>0</v>
      </c>
      <c r="BG345" s="1844">
        <f t="shared" si="334"/>
        <v>2016660.7</v>
      </c>
      <c r="BH345" s="1844">
        <f t="shared" si="334"/>
        <v>2016660.7</v>
      </c>
      <c r="BI345" s="1844">
        <f>BI346</f>
        <v>0</v>
      </c>
      <c r="BJ345" s="1844">
        <f>BJ346</f>
        <v>4225.3999999999996</v>
      </c>
      <c r="BK345" s="1844">
        <f>BK346</f>
        <v>210</v>
      </c>
      <c r="BL345" s="1844">
        <f t="shared" si="334"/>
        <v>0</v>
      </c>
      <c r="BM345" s="1844">
        <f t="shared" si="334"/>
        <v>0</v>
      </c>
      <c r="BN345" s="1844">
        <f t="shared" si="334"/>
        <v>0</v>
      </c>
      <c r="BO345" s="1844">
        <f t="shared" si="334"/>
        <v>0</v>
      </c>
      <c r="BP345" s="1844">
        <f t="shared" si="334"/>
        <v>0</v>
      </c>
      <c r="BQ345" s="1844">
        <f>BQ346</f>
        <v>0</v>
      </c>
      <c r="BR345" s="1844"/>
      <c r="BS345" s="1844">
        <f t="shared" ref="BS345:BX345" si="335">BS346</f>
        <v>0</v>
      </c>
      <c r="BT345" s="1844">
        <f t="shared" si="335"/>
        <v>0</v>
      </c>
      <c r="BU345" s="1844">
        <f t="shared" si="335"/>
        <v>0</v>
      </c>
      <c r="BV345" s="1844">
        <f t="shared" si="335"/>
        <v>67158.600000000006</v>
      </c>
      <c r="BW345" s="1844">
        <f t="shared" si="335"/>
        <v>774517.6</v>
      </c>
      <c r="BX345" s="1844">
        <f t="shared" si="335"/>
        <v>841676.2</v>
      </c>
      <c r="BY345" s="745"/>
      <c r="BZ345" s="637"/>
    </row>
    <row r="346" spans="1:78" ht="247.5" customHeight="1">
      <c r="A346" s="2210"/>
      <c r="B346" s="496" t="s">
        <v>599</v>
      </c>
      <c r="C346" s="357" t="s">
        <v>941</v>
      </c>
      <c r="D346" s="413"/>
      <c r="E346" s="363"/>
      <c r="F346" s="363"/>
      <c r="G346" s="363"/>
      <c r="H346" s="363"/>
      <c r="I346" s="363"/>
      <c r="J346" s="363"/>
      <c r="K346" s="363">
        <f t="shared" si="319"/>
        <v>0</v>
      </c>
      <c r="L346" s="416"/>
      <c r="M346" s="370"/>
      <c r="N346" s="370"/>
      <c r="O346" s="370"/>
      <c r="P346" s="370"/>
      <c r="Q346" s="370"/>
      <c r="R346" s="370"/>
      <c r="S346" s="370">
        <f t="shared" si="320"/>
        <v>0</v>
      </c>
      <c r="T346" s="1812">
        <f t="shared" si="328"/>
        <v>0</v>
      </c>
      <c r="U346" s="1812"/>
      <c r="V346" s="1826">
        <f t="shared" si="329"/>
        <v>0</v>
      </c>
      <c r="W346" s="1812">
        <f t="shared" si="330"/>
        <v>0</v>
      </c>
      <c r="X346" s="1812"/>
      <c r="Y346" s="1814">
        <f t="shared" si="331"/>
        <v>0</v>
      </c>
      <c r="Z346" s="1812">
        <f t="shared" si="332"/>
        <v>0</v>
      </c>
      <c r="AA346" s="1814">
        <f t="shared" si="333"/>
        <v>0</v>
      </c>
      <c r="AB346" s="1814">
        <v>2022080.1</v>
      </c>
      <c r="AC346" s="1814">
        <v>0</v>
      </c>
      <c r="AD346" s="1844">
        <f>AB346+AC346</f>
        <v>2022080.1</v>
      </c>
      <c r="AE346" s="1827"/>
      <c r="AF346" s="1827"/>
      <c r="AG346" s="1845"/>
      <c r="AH346" s="1816"/>
      <c r="AI346" s="1816"/>
      <c r="AJ346" s="1816"/>
      <c r="AK346" s="1816"/>
      <c r="AL346" s="1816"/>
      <c r="AM346" s="1816"/>
      <c r="AN346" s="1816">
        <f t="shared" si="321"/>
        <v>0</v>
      </c>
      <c r="AO346" s="1845"/>
      <c r="AP346" s="1816"/>
      <c r="AQ346" s="1816"/>
      <c r="AR346" s="1816"/>
      <c r="AS346" s="1816"/>
      <c r="AT346" s="1816"/>
      <c r="AU346" s="1816"/>
      <c r="AV346" s="1816">
        <f t="shared" si="322"/>
        <v>0</v>
      </c>
      <c r="AW346" s="1846"/>
      <c r="AX346" s="1846"/>
      <c r="AY346" s="1846">
        <v>0</v>
      </c>
      <c r="AZ346" s="1201"/>
      <c r="BA346" s="1201">
        <v>0</v>
      </c>
      <c r="BB346" s="1201"/>
      <c r="BC346" s="1201"/>
      <c r="BD346" s="1201"/>
      <c r="BE346" s="1201"/>
      <c r="BF346" s="1201"/>
      <c r="BG346" s="1201">
        <v>2016660.7</v>
      </c>
      <c r="BH346" s="1201">
        <f t="shared" si="318"/>
        <v>2016660.7</v>
      </c>
      <c r="BI346" s="1796">
        <v>0</v>
      </c>
      <c r="BJ346" s="1796">
        <v>4225.3999999999996</v>
      </c>
      <c r="BK346" s="1796">
        <v>210</v>
      </c>
      <c r="BL346" s="1796"/>
      <c r="BM346" s="1796"/>
      <c r="BN346" s="1796"/>
      <c r="BO346" s="1796"/>
      <c r="BP346" s="1796"/>
      <c r="BQ346" s="1903"/>
      <c r="BR346" s="1903"/>
      <c r="BS346" s="1903"/>
      <c r="BT346" s="1903"/>
      <c r="BU346" s="1903"/>
      <c r="BV346" s="1903">
        <v>67158.600000000006</v>
      </c>
      <c r="BW346" s="1903">
        <v>774517.6</v>
      </c>
      <c r="BX346" s="1886">
        <f t="shared" si="323"/>
        <v>841676.2</v>
      </c>
      <c r="BY346" s="751" t="s">
        <v>1196</v>
      </c>
      <c r="BZ346" s="637"/>
    </row>
    <row r="347" spans="1:78" s="612" customFormat="1" ht="28.5" hidden="1" customHeight="1">
      <c r="B347" s="3768" t="s">
        <v>611</v>
      </c>
      <c r="C347" s="3768"/>
      <c r="D347" s="613">
        <f t="shared" ref="D347:J347" si="336">D10+D21+D32+D43+D54+D65+D76+D87+D98+D109+D120+D131+D142+D153+D163+D174+D185+D196+D206+D228+D239+D250+D262+D273+D284+D295+D306+D317+D328+D339</f>
        <v>0</v>
      </c>
      <c r="E347" s="613">
        <f t="shared" si="336"/>
        <v>32.077999999999996</v>
      </c>
      <c r="F347" s="613">
        <f t="shared" si="336"/>
        <v>1072759.0999999999</v>
      </c>
      <c r="G347" s="613">
        <f t="shared" si="336"/>
        <v>1208524.8999999999</v>
      </c>
      <c r="H347" s="613">
        <f t="shared" si="336"/>
        <v>271832.90000000002</v>
      </c>
      <c r="I347" s="613">
        <f t="shared" si="336"/>
        <v>0</v>
      </c>
      <c r="J347" s="613">
        <f t="shared" si="336"/>
        <v>1000000</v>
      </c>
      <c r="K347" s="613">
        <f t="shared" si="319"/>
        <v>3553116.9</v>
      </c>
      <c r="L347" s="613">
        <f t="shared" ref="L347:R347" si="337">L10+L21+L32+L43+L54+L65+L76+L87+L98+L109+L120+L131+L142+L153+L163+L174+L185+L196+L206+L228+L239+L250+L262+L273+L284+L295+L306+L317+L328+L339</f>
        <v>0</v>
      </c>
      <c r="M347" s="613">
        <f t="shared" si="337"/>
        <v>-5</v>
      </c>
      <c r="N347" s="613">
        <f t="shared" si="337"/>
        <v>0</v>
      </c>
      <c r="O347" s="613">
        <f t="shared" si="337"/>
        <v>0</v>
      </c>
      <c r="P347" s="613">
        <f t="shared" si="337"/>
        <v>0</v>
      </c>
      <c r="Q347" s="613">
        <f t="shared" si="337"/>
        <v>0</v>
      </c>
      <c r="R347" s="613">
        <f t="shared" si="337"/>
        <v>0</v>
      </c>
      <c r="S347" s="613">
        <f t="shared" si="320"/>
        <v>0</v>
      </c>
      <c r="T347" s="824">
        <f>T10+T21+T32+T43+T54+T65+T76+T87+T98+T109+T120+T131+T142+T153+T163+T174+T185+T196+T206+T228+T239+T250+T262+T273+T284+T295+T306+T317+T328+T339</f>
        <v>63.83</v>
      </c>
      <c r="U347" s="824"/>
      <c r="V347" s="824">
        <f t="shared" ref="V347:AB347" si="338">V10+V21+V32+V43+V54+V65+V76+V87+V98+V109+V120+V131+V142+V153+V163+V174+V185+V196+V206+V228+V239+V250+V262+V273+V284+V295+V306+V317+V328+V339</f>
        <v>5</v>
      </c>
      <c r="W347" s="824">
        <f t="shared" si="338"/>
        <v>731066.19999999984</v>
      </c>
      <c r="X347" s="824">
        <f t="shared" si="338"/>
        <v>0</v>
      </c>
      <c r="Y347" s="824">
        <f t="shared" si="338"/>
        <v>915327.70000000007</v>
      </c>
      <c r="Z347" s="824">
        <f t="shared" si="338"/>
        <v>0</v>
      </c>
      <c r="AA347" s="824">
        <f t="shared" si="338"/>
        <v>20000</v>
      </c>
      <c r="AB347" s="824">
        <f t="shared" si="338"/>
        <v>4271960.2</v>
      </c>
      <c r="AC347" s="824"/>
      <c r="AD347" s="824">
        <f t="shared" si="317"/>
        <v>5938354.0999999996</v>
      </c>
      <c r="AE347" s="720"/>
      <c r="AF347" s="720"/>
      <c r="AG347" s="635">
        <f t="shared" ref="AG347:AM347" si="339">AG10+AG21+AG32+AG43+AG54+AG65+AG76+AG87+AG98+AG109+AG120+AG131+AG142+AG153+AG163+AG174+AG185+AG196+AG206+AG228+AG239+AG250+AG262+AG273+AG284+AG295+AG306+AG317+AG328+AG339</f>
        <v>0</v>
      </c>
      <c r="AH347" s="635">
        <f t="shared" si="339"/>
        <v>32.277000000000001</v>
      </c>
      <c r="AI347" s="635">
        <f t="shared" si="339"/>
        <v>322837.2</v>
      </c>
      <c r="AJ347" s="635">
        <f t="shared" si="339"/>
        <v>2100100</v>
      </c>
      <c r="AK347" s="635">
        <f t="shared" si="339"/>
        <v>354671.8</v>
      </c>
      <c r="AL347" s="635">
        <f t="shared" si="339"/>
        <v>0</v>
      </c>
      <c r="AM347" s="635">
        <f t="shared" si="339"/>
        <v>11866.1</v>
      </c>
      <c r="AN347" s="635">
        <f t="shared" si="321"/>
        <v>2789475.1</v>
      </c>
      <c r="AO347" s="635">
        <f t="shared" ref="AO347:AU347" si="340">AO10+AO21+AO32+AO43+AO54+AO65+AO76+AO87+AO98+AO109+AO120+AO131+AO142+AO153+AO163+AO174+AO185+AO196+AO206+AO228+AO239+AO250+AO262+AO273+AO284+AO295+AO306+AO317+AO328+AO339</f>
        <v>0</v>
      </c>
      <c r="AP347" s="635">
        <f t="shared" si="340"/>
        <v>-8.9909999999999997</v>
      </c>
      <c r="AQ347" s="635">
        <f t="shared" si="340"/>
        <v>0</v>
      </c>
      <c r="AR347" s="635">
        <f t="shared" si="340"/>
        <v>0</v>
      </c>
      <c r="AS347" s="635">
        <f t="shared" si="340"/>
        <v>0</v>
      </c>
      <c r="AT347" s="635">
        <f t="shared" si="340"/>
        <v>0</v>
      </c>
      <c r="AU347" s="635">
        <f t="shared" si="340"/>
        <v>0</v>
      </c>
      <c r="AV347" s="635">
        <f t="shared" si="322"/>
        <v>0</v>
      </c>
      <c r="AW347" s="883">
        <f>AW10+AW21+AW32+AW43+AW54+AW65+AW76+AW87+AW98+AW109+AW120+AW131+AW142+AW153+AW163+AW174+AW185+AW196+AW206+AW228+AW239+AW250+AW262+AW273+AW284+AW295+AW306+AW317+AW328+AW339</f>
        <v>0</v>
      </c>
      <c r="AX347" s="883"/>
      <c r="AY347" s="883"/>
      <c r="AZ347" s="883">
        <f>AZ10+AZ21+AZ32+AZ43+AZ54+AZ65+AZ76+AZ87+AZ98+AZ109+AZ120+AZ131+AZ142+AZ153+AZ163+AZ174+AZ185+AZ196+AZ206+AZ228+AZ239+AZ250+AZ262+AZ273+AZ284+AZ295+AZ306+AZ317+AZ328+AZ339</f>
        <v>10.1</v>
      </c>
      <c r="BA347" s="883"/>
      <c r="BB347" s="883">
        <f t="shared" ref="BB347:BG347" si="341">BB10+BB21+BB32+BB43+BB54+BB65+BB76+BB87+BB98+BB109+BB120+BB131+BB142+BB153+BB163+BB174+BB185+BB196+BB206+BB228+BB239+BB250+BB262+BB273+BB284+BB295+BB306+BB317+BB328+BB339</f>
        <v>1092967.3999999999</v>
      </c>
      <c r="BC347" s="883">
        <f t="shared" si="341"/>
        <v>0</v>
      </c>
      <c r="BD347" s="883">
        <f t="shared" si="341"/>
        <v>871314.5</v>
      </c>
      <c r="BE347" s="883">
        <f t="shared" si="341"/>
        <v>0</v>
      </c>
      <c r="BF347" s="883">
        <f t="shared" si="341"/>
        <v>0</v>
      </c>
      <c r="BG347" s="883">
        <f t="shared" si="341"/>
        <v>0</v>
      </c>
      <c r="BH347" s="1262">
        <f t="shared" si="318"/>
        <v>1964281.9</v>
      </c>
      <c r="BI347" s="1188"/>
      <c r="BJ347" s="1188"/>
      <c r="BK347" s="1188"/>
      <c r="BL347" s="1188"/>
      <c r="BM347" s="1188"/>
      <c r="BN347" s="1188"/>
      <c r="BO347" s="1188"/>
      <c r="BP347" s="1188"/>
      <c r="BQ347" s="1910"/>
      <c r="BR347" s="1910"/>
      <c r="BS347" s="1910"/>
      <c r="BT347" s="1910"/>
      <c r="BU347" s="1910"/>
      <c r="BV347" s="1910"/>
      <c r="BW347" s="1910"/>
      <c r="BX347" s="1886">
        <f t="shared" si="323"/>
        <v>0</v>
      </c>
      <c r="BY347" s="755"/>
      <c r="BZ347" s="640"/>
    </row>
    <row r="348" spans="1:78" ht="28.5" hidden="1" customHeight="1">
      <c r="B348" s="3769" t="s">
        <v>612</v>
      </c>
      <c r="C348" s="3770"/>
      <c r="D348" s="614"/>
      <c r="E348" s="614"/>
      <c r="F348" s="614"/>
      <c r="G348" s="614"/>
      <c r="H348" s="614"/>
      <c r="I348" s="614"/>
      <c r="J348" s="614"/>
      <c r="K348" s="614"/>
      <c r="L348" s="615"/>
      <c r="M348" s="615"/>
      <c r="N348" s="615"/>
      <c r="O348" s="615"/>
      <c r="P348" s="615"/>
      <c r="Q348" s="615"/>
      <c r="R348" s="615"/>
      <c r="S348" s="615"/>
      <c r="T348" s="825">
        <f t="shared" ref="T348:T354" si="342">D348+L348</f>
        <v>0</v>
      </c>
      <c r="U348" s="825"/>
      <c r="V348" s="825">
        <f t="shared" ref="V348:V354" si="343">E348+M348</f>
        <v>0</v>
      </c>
      <c r="W348" s="825">
        <f t="shared" ref="W348:W354" si="344">F348+N348</f>
        <v>0</v>
      </c>
      <c r="X348" s="825"/>
      <c r="Y348" s="825">
        <f t="shared" ref="Y348:AB354" si="345">G348+O348</f>
        <v>0</v>
      </c>
      <c r="Z348" s="825">
        <f t="shared" si="345"/>
        <v>0</v>
      </c>
      <c r="AA348" s="825">
        <f t="shared" si="345"/>
        <v>0</v>
      </c>
      <c r="AB348" s="825">
        <f t="shared" si="345"/>
        <v>0</v>
      </c>
      <c r="AC348" s="825"/>
      <c r="AD348" s="825"/>
      <c r="AE348" s="722"/>
      <c r="AF348" s="722"/>
      <c r="AG348" s="721"/>
      <c r="AH348" s="721"/>
      <c r="AI348" s="721"/>
      <c r="AJ348" s="721"/>
      <c r="AK348" s="721"/>
      <c r="AL348" s="721"/>
      <c r="AM348" s="721"/>
      <c r="AN348" s="721"/>
      <c r="AO348" s="723"/>
      <c r="AP348" s="721"/>
      <c r="AQ348" s="721"/>
      <c r="AR348" s="721"/>
      <c r="AS348" s="721"/>
      <c r="AT348" s="721"/>
      <c r="AU348" s="724"/>
      <c r="AV348" s="724"/>
      <c r="AW348" s="884"/>
      <c r="AX348" s="884"/>
      <c r="AY348" s="884"/>
      <c r="AZ348" s="884"/>
      <c r="BA348" s="884"/>
      <c r="BB348" s="884"/>
      <c r="BC348" s="884"/>
      <c r="BD348" s="884"/>
      <c r="BE348" s="884"/>
      <c r="BF348" s="884"/>
      <c r="BG348" s="884">
        <f>AM348+AU348</f>
        <v>0</v>
      </c>
      <c r="BH348" s="1263"/>
      <c r="BI348" s="1803"/>
      <c r="BJ348" s="1803"/>
      <c r="BK348" s="1803"/>
      <c r="BL348" s="1803"/>
      <c r="BM348" s="1803"/>
      <c r="BN348" s="1803"/>
      <c r="BO348" s="1803"/>
      <c r="BP348" s="1803"/>
      <c r="BQ348" s="1896"/>
      <c r="BR348" s="1896"/>
      <c r="BS348" s="1896"/>
      <c r="BT348" s="1896"/>
      <c r="BU348" s="1896"/>
      <c r="BV348" s="1896"/>
      <c r="BW348" s="1896"/>
      <c r="BX348" s="1886">
        <f t="shared" si="323"/>
        <v>0</v>
      </c>
      <c r="BY348" s="641"/>
      <c r="BZ348" s="637"/>
    </row>
    <row r="349" spans="1:78" ht="28.5" hidden="1" customHeight="1">
      <c r="B349" s="3757" t="s">
        <v>613</v>
      </c>
      <c r="C349" s="3758"/>
      <c r="D349" s="617"/>
      <c r="E349" s="617"/>
      <c r="F349" s="618"/>
      <c r="G349" s="617"/>
      <c r="H349" s="617"/>
      <c r="I349" s="617"/>
      <c r="J349" s="617"/>
      <c r="K349" s="617"/>
      <c r="L349" s="619"/>
      <c r="M349" s="619"/>
      <c r="N349" s="620"/>
      <c r="O349" s="619"/>
      <c r="P349" s="619"/>
      <c r="Q349" s="619"/>
      <c r="R349" s="619"/>
      <c r="S349" s="619"/>
      <c r="T349" s="826">
        <f t="shared" si="342"/>
        <v>0</v>
      </c>
      <c r="U349" s="826"/>
      <c r="V349" s="826">
        <f t="shared" si="343"/>
        <v>0</v>
      </c>
      <c r="W349" s="827">
        <f t="shared" si="344"/>
        <v>0</v>
      </c>
      <c r="X349" s="827"/>
      <c r="Y349" s="826">
        <f t="shared" si="345"/>
        <v>0</v>
      </c>
      <c r="Z349" s="826">
        <f t="shared" si="345"/>
        <v>0</v>
      </c>
      <c r="AA349" s="826">
        <f t="shared" si="345"/>
        <v>0</v>
      </c>
      <c r="AB349" s="826">
        <f t="shared" si="345"/>
        <v>0</v>
      </c>
      <c r="AC349" s="826"/>
      <c r="AD349" s="826"/>
      <c r="AE349" s="726"/>
      <c r="AF349" s="726"/>
      <c r="AG349" s="725"/>
      <c r="AH349" s="725"/>
      <c r="AI349" s="616"/>
      <c r="AJ349" s="725"/>
      <c r="AK349" s="725"/>
      <c r="AL349" s="725"/>
      <c r="AM349" s="725"/>
      <c r="AN349" s="725"/>
      <c r="AO349" s="727"/>
      <c r="AP349" s="725"/>
      <c r="AQ349" s="616"/>
      <c r="AR349" s="725"/>
      <c r="AS349" s="725"/>
      <c r="AT349" s="725"/>
      <c r="AU349" s="728"/>
      <c r="AV349" s="728"/>
      <c r="AW349" s="881">
        <f t="shared" ref="AW349:AW354" si="346">AG349+AO349</f>
        <v>0</v>
      </c>
      <c r="AX349" s="881"/>
      <c r="AY349" s="881"/>
      <c r="AZ349" s="853">
        <f t="shared" ref="AZ349:AZ354" si="347">AH349+AP349</f>
        <v>0</v>
      </c>
      <c r="BA349" s="853"/>
      <c r="BB349" s="853">
        <f t="shared" ref="BB349:BB354" si="348">AI349+AQ349</f>
        <v>0</v>
      </c>
      <c r="BC349" s="853"/>
      <c r="BD349" s="853">
        <f t="shared" ref="BD349:BF354" si="349">AJ349+AR349</f>
        <v>0</v>
      </c>
      <c r="BE349" s="853">
        <f t="shared" si="349"/>
        <v>0</v>
      </c>
      <c r="BF349" s="853">
        <f t="shared" si="349"/>
        <v>0</v>
      </c>
      <c r="BG349" s="853">
        <f>AM349+AU349</f>
        <v>0</v>
      </c>
      <c r="BH349" s="1249"/>
      <c r="BI349" s="1796"/>
      <c r="BJ349" s="1796"/>
      <c r="BK349" s="1796"/>
      <c r="BL349" s="1796"/>
      <c r="BM349" s="1796"/>
      <c r="BN349" s="1796"/>
      <c r="BO349" s="1796"/>
      <c r="BP349" s="1796"/>
      <c r="BQ349" s="1903"/>
      <c r="BR349" s="1903"/>
      <c r="BS349" s="1903"/>
      <c r="BT349" s="1903"/>
      <c r="BU349" s="1903"/>
      <c r="BV349" s="1903"/>
      <c r="BW349" s="1903"/>
      <c r="BX349" s="1886">
        <f t="shared" si="323"/>
        <v>0</v>
      </c>
      <c r="BY349" s="641"/>
      <c r="BZ349" s="637"/>
    </row>
    <row r="350" spans="1:78" ht="28.5" hidden="1" customHeight="1">
      <c r="B350" s="3757" t="s">
        <v>614</v>
      </c>
      <c r="C350" s="3758"/>
      <c r="D350" s="617"/>
      <c r="E350" s="617"/>
      <c r="F350" s="618"/>
      <c r="G350" s="617"/>
      <c r="H350" s="617"/>
      <c r="I350" s="617"/>
      <c r="J350" s="617"/>
      <c r="K350" s="617"/>
      <c r="L350" s="619"/>
      <c r="M350" s="619"/>
      <c r="N350" s="620"/>
      <c r="O350" s="619"/>
      <c r="P350" s="619"/>
      <c r="Q350" s="619"/>
      <c r="R350" s="619"/>
      <c r="S350" s="619"/>
      <c r="T350" s="826">
        <f t="shared" si="342"/>
        <v>0</v>
      </c>
      <c r="U350" s="826"/>
      <c r="V350" s="826">
        <f t="shared" si="343"/>
        <v>0</v>
      </c>
      <c r="W350" s="827">
        <f t="shared" si="344"/>
        <v>0</v>
      </c>
      <c r="X350" s="827"/>
      <c r="Y350" s="826">
        <f t="shared" si="345"/>
        <v>0</v>
      </c>
      <c r="Z350" s="826">
        <f t="shared" si="345"/>
        <v>0</v>
      </c>
      <c r="AA350" s="826">
        <f t="shared" si="345"/>
        <v>0</v>
      </c>
      <c r="AB350" s="826">
        <f t="shared" si="345"/>
        <v>0</v>
      </c>
      <c r="AC350" s="826"/>
      <c r="AD350" s="826"/>
      <c r="AE350" s="726"/>
      <c r="AF350" s="726"/>
      <c r="AG350" s="725"/>
      <c r="AH350" s="725"/>
      <c r="AI350" s="616"/>
      <c r="AJ350" s="725"/>
      <c r="AK350" s="725"/>
      <c r="AL350" s="725"/>
      <c r="AM350" s="725"/>
      <c r="AN350" s="725"/>
      <c r="AO350" s="727"/>
      <c r="AP350" s="725"/>
      <c r="AQ350" s="616"/>
      <c r="AR350" s="725"/>
      <c r="AS350" s="725"/>
      <c r="AT350" s="725"/>
      <c r="AU350" s="728"/>
      <c r="AV350" s="728"/>
      <c r="AW350" s="881">
        <f t="shared" si="346"/>
        <v>0</v>
      </c>
      <c r="AX350" s="881"/>
      <c r="AY350" s="881"/>
      <c r="AZ350" s="853">
        <f t="shared" si="347"/>
        <v>0</v>
      </c>
      <c r="BA350" s="853"/>
      <c r="BB350" s="853">
        <f t="shared" si="348"/>
        <v>0</v>
      </c>
      <c r="BC350" s="853"/>
      <c r="BD350" s="853">
        <f t="shared" si="349"/>
        <v>0</v>
      </c>
      <c r="BE350" s="853">
        <f t="shared" si="349"/>
        <v>0</v>
      </c>
      <c r="BF350" s="853">
        <f t="shared" si="349"/>
        <v>0</v>
      </c>
      <c r="BG350" s="853"/>
      <c r="BH350" s="1249"/>
      <c r="BI350" s="1796"/>
      <c r="BJ350" s="1796"/>
      <c r="BK350" s="1796"/>
      <c r="BL350" s="1796"/>
      <c r="BM350" s="1796"/>
      <c r="BN350" s="1796"/>
      <c r="BO350" s="1796"/>
      <c r="BP350" s="1796"/>
      <c r="BQ350" s="1903"/>
      <c r="BR350" s="1903"/>
      <c r="BS350" s="1903"/>
      <c r="BT350" s="1903"/>
      <c r="BU350" s="1903"/>
      <c r="BV350" s="1903"/>
      <c r="BW350" s="1903"/>
      <c r="BX350" s="1886">
        <f t="shared" si="323"/>
        <v>0</v>
      </c>
      <c r="BY350" s="641"/>
      <c r="BZ350" s="637"/>
    </row>
    <row r="351" spans="1:78" ht="28.5" hidden="1" customHeight="1">
      <c r="B351" s="3763" t="s">
        <v>615</v>
      </c>
      <c r="C351" s="3764"/>
      <c r="D351" s="621"/>
      <c r="E351" s="622"/>
      <c r="F351" s="622"/>
      <c r="G351" s="622"/>
      <c r="H351" s="622"/>
      <c r="I351" s="622"/>
      <c r="J351" s="621">
        <f>190000-190000</f>
        <v>0</v>
      </c>
      <c r="K351" s="621"/>
      <c r="L351" s="623"/>
      <c r="M351" s="624"/>
      <c r="N351" s="624"/>
      <c r="O351" s="624"/>
      <c r="P351" s="624"/>
      <c r="Q351" s="624"/>
      <c r="R351" s="623">
        <f>190000-190000</f>
        <v>0</v>
      </c>
      <c r="S351" s="623"/>
      <c r="T351" s="828">
        <f t="shared" si="342"/>
        <v>0</v>
      </c>
      <c r="U351" s="828"/>
      <c r="V351" s="829">
        <f t="shared" si="343"/>
        <v>0</v>
      </c>
      <c r="W351" s="829">
        <f t="shared" si="344"/>
        <v>0</v>
      </c>
      <c r="X351" s="829"/>
      <c r="Y351" s="829">
        <f t="shared" si="345"/>
        <v>0</v>
      </c>
      <c r="Z351" s="829">
        <f t="shared" si="345"/>
        <v>0</v>
      </c>
      <c r="AA351" s="829">
        <f t="shared" si="345"/>
        <v>0</v>
      </c>
      <c r="AB351" s="828">
        <f t="shared" si="345"/>
        <v>0</v>
      </c>
      <c r="AC351" s="828"/>
      <c r="AD351" s="828"/>
      <c r="AE351" s="731"/>
      <c r="AF351" s="731"/>
      <c r="AG351" s="730"/>
      <c r="AH351" s="729"/>
      <c r="AI351" s="729"/>
      <c r="AJ351" s="729"/>
      <c r="AK351" s="729"/>
      <c r="AL351" s="729"/>
      <c r="AM351" s="730">
        <f>190000-190000</f>
        <v>0</v>
      </c>
      <c r="AN351" s="730"/>
      <c r="AO351" s="732"/>
      <c r="AP351" s="729"/>
      <c r="AQ351" s="729"/>
      <c r="AR351" s="729"/>
      <c r="AS351" s="729"/>
      <c r="AT351" s="729"/>
      <c r="AU351" s="733">
        <f>190000-190000</f>
        <v>0</v>
      </c>
      <c r="AV351" s="733"/>
      <c r="AW351" s="881">
        <f t="shared" si="346"/>
        <v>0</v>
      </c>
      <c r="AX351" s="881"/>
      <c r="AY351" s="881"/>
      <c r="AZ351" s="853">
        <f t="shared" si="347"/>
        <v>0</v>
      </c>
      <c r="BA351" s="853"/>
      <c r="BB351" s="853">
        <f t="shared" si="348"/>
        <v>0</v>
      </c>
      <c r="BC351" s="853"/>
      <c r="BD351" s="853">
        <f t="shared" si="349"/>
        <v>0</v>
      </c>
      <c r="BE351" s="853">
        <f t="shared" si="349"/>
        <v>0</v>
      </c>
      <c r="BF351" s="853">
        <f t="shared" si="349"/>
        <v>0</v>
      </c>
      <c r="BG351" s="871">
        <f>AM351+AU351</f>
        <v>0</v>
      </c>
      <c r="BH351" s="1257"/>
      <c r="BI351" s="1796"/>
      <c r="BJ351" s="1796"/>
      <c r="BK351" s="1796"/>
      <c r="BL351" s="1796"/>
      <c r="BM351" s="1796"/>
      <c r="BN351" s="1796"/>
      <c r="BO351" s="1796"/>
      <c r="BP351" s="1796"/>
      <c r="BQ351" s="1903"/>
      <c r="BR351" s="1903"/>
      <c r="BS351" s="1903"/>
      <c r="BT351" s="1903"/>
      <c r="BU351" s="1903"/>
      <c r="BV351" s="1903"/>
      <c r="BW351" s="1903"/>
      <c r="BX351" s="1886">
        <f t="shared" si="323"/>
        <v>0</v>
      </c>
      <c r="BY351" s="641"/>
      <c r="BZ351" s="637"/>
    </row>
    <row r="352" spans="1:78" ht="28.5" hidden="1" customHeight="1">
      <c r="B352" s="3757" t="s">
        <v>9</v>
      </c>
      <c r="C352" s="3758"/>
      <c r="D352" s="625"/>
      <c r="E352" s="625"/>
      <c r="F352" s="626"/>
      <c r="G352" s="626"/>
      <c r="H352" s="626"/>
      <c r="I352" s="626"/>
      <c r="J352" s="626"/>
      <c r="K352" s="627"/>
      <c r="L352" s="623"/>
      <c r="M352" s="624"/>
      <c r="N352" s="624"/>
      <c r="O352" s="624"/>
      <c r="P352" s="624"/>
      <c r="Q352" s="628"/>
      <c r="R352" s="629">
        <v>0</v>
      </c>
      <c r="S352" s="629"/>
      <c r="T352" s="830">
        <f t="shared" si="342"/>
        <v>0</v>
      </c>
      <c r="U352" s="830"/>
      <c r="V352" s="830">
        <f t="shared" si="343"/>
        <v>0</v>
      </c>
      <c r="W352" s="830">
        <f t="shared" si="344"/>
        <v>0</v>
      </c>
      <c r="X352" s="830"/>
      <c r="Y352" s="830">
        <f t="shared" si="345"/>
        <v>0</v>
      </c>
      <c r="Z352" s="830">
        <f t="shared" si="345"/>
        <v>0</v>
      </c>
      <c r="AA352" s="830">
        <f t="shared" si="345"/>
        <v>0</v>
      </c>
      <c r="AB352" s="830">
        <f t="shared" si="345"/>
        <v>0</v>
      </c>
      <c r="AC352" s="830"/>
      <c r="AD352" s="830"/>
      <c r="AE352" s="734"/>
      <c r="AF352" s="734"/>
      <c r="AG352" s="735"/>
      <c r="AH352" s="735"/>
      <c r="AI352" s="736"/>
      <c r="AJ352" s="736"/>
      <c r="AK352" s="736"/>
      <c r="AL352" s="736"/>
      <c r="AM352" s="736">
        <v>0</v>
      </c>
      <c r="AN352" s="736"/>
      <c r="AO352" s="737"/>
      <c r="AP352" s="735"/>
      <c r="AQ352" s="736"/>
      <c r="AR352" s="736"/>
      <c r="AS352" s="736"/>
      <c r="AT352" s="736"/>
      <c r="AU352" s="738">
        <v>0</v>
      </c>
      <c r="AV352" s="738"/>
      <c r="AW352" s="881">
        <f t="shared" si="346"/>
        <v>0</v>
      </c>
      <c r="AX352" s="881"/>
      <c r="AY352" s="881"/>
      <c r="AZ352" s="853">
        <f t="shared" si="347"/>
        <v>0</v>
      </c>
      <c r="BA352" s="853"/>
      <c r="BB352" s="853">
        <f t="shared" si="348"/>
        <v>0</v>
      </c>
      <c r="BC352" s="853"/>
      <c r="BD352" s="853">
        <f t="shared" si="349"/>
        <v>0</v>
      </c>
      <c r="BE352" s="853">
        <f t="shared" si="349"/>
        <v>0</v>
      </c>
      <c r="BF352" s="853">
        <f t="shared" si="349"/>
        <v>0</v>
      </c>
      <c r="BG352" s="853">
        <f>AM352+AU352</f>
        <v>0</v>
      </c>
      <c r="BH352" s="1249"/>
      <c r="BI352" s="1796"/>
      <c r="BJ352" s="1796"/>
      <c r="BK352" s="1796"/>
      <c r="BL352" s="1796"/>
      <c r="BM352" s="1796"/>
      <c r="BN352" s="1796"/>
      <c r="BO352" s="1796"/>
      <c r="BP352" s="1796"/>
      <c r="BQ352" s="1903"/>
      <c r="BR352" s="1903"/>
      <c r="BS352" s="1903"/>
      <c r="BT352" s="1903"/>
      <c r="BU352" s="1903"/>
      <c r="BV352" s="1903"/>
      <c r="BW352" s="1903"/>
      <c r="BX352" s="1886">
        <f t="shared" si="323"/>
        <v>0</v>
      </c>
      <c r="BY352" s="641"/>
      <c r="BZ352" s="637"/>
    </row>
    <row r="353" spans="2:78" ht="28.5" hidden="1" customHeight="1">
      <c r="B353" s="630"/>
      <c r="C353" s="630" t="s">
        <v>616</v>
      </c>
      <c r="D353" s="631"/>
      <c r="E353" s="631"/>
      <c r="F353" s="632"/>
      <c r="G353" s="632"/>
      <c r="H353" s="632"/>
      <c r="I353" s="632"/>
      <c r="J353" s="632"/>
      <c r="K353" s="632"/>
      <c r="L353" s="633"/>
      <c r="M353" s="633"/>
      <c r="N353" s="634"/>
      <c r="O353" s="634"/>
      <c r="P353" s="634"/>
      <c r="Q353" s="634"/>
      <c r="R353" s="634"/>
      <c r="S353" s="634"/>
      <c r="T353" s="831">
        <f t="shared" si="342"/>
        <v>0</v>
      </c>
      <c r="U353" s="831"/>
      <c r="V353" s="831">
        <f t="shared" si="343"/>
        <v>0</v>
      </c>
      <c r="W353" s="832">
        <f t="shared" si="344"/>
        <v>0</v>
      </c>
      <c r="X353" s="832"/>
      <c r="Y353" s="832">
        <f t="shared" si="345"/>
        <v>0</v>
      </c>
      <c r="Z353" s="832">
        <f t="shared" si="345"/>
        <v>0</v>
      </c>
      <c r="AA353" s="832">
        <f t="shared" si="345"/>
        <v>0</v>
      </c>
      <c r="AB353" s="832">
        <f t="shared" si="345"/>
        <v>0</v>
      </c>
      <c r="AC353" s="832"/>
      <c r="AD353" s="832"/>
      <c r="AE353" s="741"/>
      <c r="AF353" s="741"/>
      <c r="AG353" s="739"/>
      <c r="AH353" s="739"/>
      <c r="AI353" s="740"/>
      <c r="AJ353" s="740"/>
      <c r="AK353" s="740"/>
      <c r="AL353" s="740"/>
      <c r="AM353" s="740"/>
      <c r="AN353" s="740"/>
      <c r="AO353" s="742"/>
      <c r="AP353" s="739"/>
      <c r="AQ353" s="740"/>
      <c r="AR353" s="740"/>
      <c r="AS353" s="740"/>
      <c r="AT353" s="740"/>
      <c r="AU353" s="743"/>
      <c r="AV353" s="743"/>
      <c r="AW353" s="881">
        <f t="shared" si="346"/>
        <v>0</v>
      </c>
      <c r="AX353" s="881"/>
      <c r="AY353" s="881"/>
      <c r="AZ353" s="853">
        <f t="shared" si="347"/>
        <v>0</v>
      </c>
      <c r="BA353" s="853"/>
      <c r="BB353" s="853">
        <f t="shared" si="348"/>
        <v>0</v>
      </c>
      <c r="BC353" s="853"/>
      <c r="BD353" s="853">
        <f t="shared" si="349"/>
        <v>0</v>
      </c>
      <c r="BE353" s="853">
        <f t="shared" si="349"/>
        <v>0</v>
      </c>
      <c r="BF353" s="853">
        <f t="shared" si="349"/>
        <v>0</v>
      </c>
      <c r="BG353" s="873">
        <f>AM353+AU353</f>
        <v>0</v>
      </c>
      <c r="BH353" s="1258"/>
      <c r="BI353" s="1796"/>
      <c r="BJ353" s="1796"/>
      <c r="BK353" s="1796"/>
      <c r="BL353" s="1796"/>
      <c r="BM353" s="1796"/>
      <c r="BN353" s="1796"/>
      <c r="BO353" s="1796"/>
      <c r="BP353" s="1796"/>
      <c r="BQ353" s="1903"/>
      <c r="BR353" s="1903"/>
      <c r="BS353" s="1903"/>
      <c r="BT353" s="1903"/>
      <c r="BU353" s="1903"/>
      <c r="BV353" s="1903"/>
      <c r="BW353" s="1903"/>
      <c r="BX353" s="1886">
        <f t="shared" si="323"/>
        <v>0</v>
      </c>
      <c r="BY353" s="641"/>
      <c r="BZ353" s="637"/>
    </row>
    <row r="354" spans="2:78" ht="28.5" hidden="1" customHeight="1">
      <c r="B354" s="3759" t="s">
        <v>617</v>
      </c>
      <c r="C354" s="3760"/>
      <c r="D354" s="631"/>
      <c r="E354" s="631"/>
      <c r="F354" s="632"/>
      <c r="G354" s="632"/>
      <c r="H354" s="632"/>
      <c r="I354" s="632"/>
      <c r="J354" s="632"/>
      <c r="K354" s="632"/>
      <c r="L354" s="633"/>
      <c r="M354" s="633"/>
      <c r="N354" s="634"/>
      <c r="O354" s="634"/>
      <c r="P354" s="634"/>
      <c r="Q354" s="634"/>
      <c r="R354" s="634"/>
      <c r="S354" s="634"/>
      <c r="T354" s="831">
        <f t="shared" si="342"/>
        <v>0</v>
      </c>
      <c r="U354" s="831"/>
      <c r="V354" s="831">
        <f t="shared" si="343"/>
        <v>0</v>
      </c>
      <c r="W354" s="832">
        <f t="shared" si="344"/>
        <v>0</v>
      </c>
      <c r="X354" s="832"/>
      <c r="Y354" s="832">
        <f t="shared" si="345"/>
        <v>0</v>
      </c>
      <c r="Z354" s="832">
        <f t="shared" si="345"/>
        <v>0</v>
      </c>
      <c r="AA354" s="832">
        <f t="shared" si="345"/>
        <v>0</v>
      </c>
      <c r="AB354" s="832">
        <f t="shared" si="345"/>
        <v>0</v>
      </c>
      <c r="AC354" s="832"/>
      <c r="AD354" s="832"/>
      <c r="AE354" s="741"/>
      <c r="AF354" s="741"/>
      <c r="AG354" s="739"/>
      <c r="AH354" s="739"/>
      <c r="AI354" s="740"/>
      <c r="AJ354" s="740"/>
      <c r="AK354" s="740"/>
      <c r="AL354" s="740"/>
      <c r="AM354" s="740"/>
      <c r="AN354" s="740"/>
      <c r="AO354" s="742"/>
      <c r="AP354" s="739"/>
      <c r="AQ354" s="740"/>
      <c r="AR354" s="740"/>
      <c r="AS354" s="740"/>
      <c r="AT354" s="740"/>
      <c r="AU354" s="743"/>
      <c r="AV354" s="743"/>
      <c r="AW354" s="882">
        <f t="shared" si="346"/>
        <v>0</v>
      </c>
      <c r="AX354" s="882"/>
      <c r="AY354" s="882"/>
      <c r="AZ354" s="873">
        <f t="shared" si="347"/>
        <v>0</v>
      </c>
      <c r="BA354" s="873"/>
      <c r="BB354" s="873">
        <f t="shared" si="348"/>
        <v>0</v>
      </c>
      <c r="BC354" s="873"/>
      <c r="BD354" s="873">
        <f t="shared" si="349"/>
        <v>0</v>
      </c>
      <c r="BE354" s="873">
        <f t="shared" si="349"/>
        <v>0</v>
      </c>
      <c r="BF354" s="873">
        <f t="shared" si="349"/>
        <v>0</v>
      </c>
      <c r="BG354" s="873">
        <f>AM354+AU354</f>
        <v>0</v>
      </c>
      <c r="BH354" s="1258"/>
      <c r="BI354" s="1796"/>
      <c r="BJ354" s="1796"/>
      <c r="BK354" s="1796"/>
      <c r="BL354" s="1796"/>
      <c r="BM354" s="1796"/>
      <c r="BN354" s="1796"/>
      <c r="BO354" s="1796"/>
      <c r="BP354" s="1796"/>
      <c r="BQ354" s="1903"/>
      <c r="BR354" s="1903"/>
      <c r="BS354" s="1903"/>
      <c r="BT354" s="1903"/>
      <c r="BU354" s="1903"/>
      <c r="BV354" s="1903"/>
      <c r="BW354" s="1903"/>
      <c r="BX354" s="1886">
        <f t="shared" si="323"/>
        <v>0</v>
      </c>
      <c r="BY354" s="641"/>
      <c r="BZ354" s="637"/>
    </row>
    <row r="355" spans="2:78" ht="47.25" hidden="1" customHeight="1">
      <c r="B355" s="1206" t="s">
        <v>1059</v>
      </c>
      <c r="C355" s="1207" t="s">
        <v>856</v>
      </c>
      <c r="D355" s="747"/>
      <c r="E355" s="747"/>
      <c r="F355" s="1204"/>
      <c r="G355" s="1204"/>
      <c r="H355" s="1204"/>
      <c r="I355" s="1204"/>
      <c r="J355" s="1204"/>
      <c r="K355" s="1204"/>
      <c r="L355" s="747"/>
      <c r="M355" s="747"/>
      <c r="N355" s="1204"/>
      <c r="O355" s="1204"/>
      <c r="P355" s="1204"/>
      <c r="Q355" s="1204"/>
      <c r="R355" s="1204"/>
      <c r="S355" s="1204"/>
      <c r="T355" s="747"/>
      <c r="U355" s="747"/>
      <c r="V355" s="747"/>
      <c r="W355" s="1204"/>
      <c r="X355" s="1204"/>
      <c r="Y355" s="1204">
        <f>Y356</f>
        <v>0</v>
      </c>
      <c r="Z355" s="1204">
        <f>Z356</f>
        <v>0</v>
      </c>
      <c r="AA355" s="1204">
        <f>AA356</f>
        <v>0</v>
      </c>
      <c r="AB355" s="1204">
        <f>AB356</f>
        <v>250000</v>
      </c>
      <c r="AC355" s="1204"/>
      <c r="AD355" s="1204">
        <f>AD356</f>
        <v>250000</v>
      </c>
      <c r="AE355" s="1205"/>
      <c r="AF355" s="1205"/>
      <c r="AG355" s="747"/>
      <c r="AH355" s="747"/>
      <c r="AI355" s="1204"/>
      <c r="AJ355" s="1204"/>
      <c r="AK355" s="1204"/>
      <c r="AL355" s="1204"/>
      <c r="AM355" s="1204"/>
      <c r="AN355" s="1204"/>
      <c r="AO355" s="747"/>
      <c r="AP355" s="747"/>
      <c r="AQ355" s="1204"/>
      <c r="AR355" s="1204"/>
      <c r="AS355" s="1204"/>
      <c r="AT355" s="1204"/>
      <c r="AU355" s="1204"/>
      <c r="AV355" s="1204"/>
      <c r="AW355" s="1208"/>
      <c r="AX355" s="1208"/>
      <c r="AY355" s="1208"/>
      <c r="AZ355" s="1209"/>
      <c r="BA355" s="1209"/>
      <c r="BB355" s="1209"/>
      <c r="BC355" s="1209"/>
      <c r="BD355" s="1209"/>
      <c r="BE355" s="1209"/>
      <c r="BF355" s="1209"/>
      <c r="BG355" s="1209"/>
      <c r="BH355" s="1264"/>
      <c r="BI355" s="1209"/>
      <c r="BJ355" s="1209"/>
      <c r="BK355" s="1209"/>
      <c r="BL355" s="1209"/>
      <c r="BM355" s="1209"/>
      <c r="BN355" s="1209"/>
      <c r="BO355" s="1209"/>
      <c r="BP355" s="1209"/>
      <c r="BQ355" s="1903"/>
      <c r="BR355" s="1903"/>
      <c r="BS355" s="1903"/>
      <c r="BT355" s="1903"/>
      <c r="BU355" s="1903"/>
      <c r="BV355" s="1903"/>
      <c r="BW355" s="1903"/>
      <c r="BX355" s="1886">
        <f t="shared" si="323"/>
        <v>0</v>
      </c>
      <c r="BY355" s="745"/>
      <c r="BZ355" s="637"/>
    </row>
    <row r="356" spans="2:78" ht="78" hidden="1" customHeight="1">
      <c r="B356" s="1325" t="s">
        <v>605</v>
      </c>
      <c r="C356" s="1202" t="s">
        <v>855</v>
      </c>
      <c r="D356" s="1197"/>
      <c r="E356" s="1197"/>
      <c r="F356" s="1187"/>
      <c r="G356" s="1187"/>
      <c r="H356" s="1187"/>
      <c r="I356" s="1187"/>
      <c r="J356" s="1187"/>
      <c r="K356" s="1187"/>
      <c r="L356" s="1198"/>
      <c r="M356" s="1198"/>
      <c r="N356" s="1189"/>
      <c r="O356" s="1189"/>
      <c r="P356" s="1189"/>
      <c r="Q356" s="1189"/>
      <c r="R356" s="1189"/>
      <c r="S356" s="1189"/>
      <c r="T356" s="1199"/>
      <c r="U356" s="1199"/>
      <c r="V356" s="1199"/>
      <c r="W356" s="824"/>
      <c r="X356" s="824"/>
      <c r="Y356" s="824"/>
      <c r="Z356" s="824"/>
      <c r="AA356" s="824"/>
      <c r="AB356" s="1788">
        <v>250000</v>
      </c>
      <c r="AC356" s="1788"/>
      <c r="AD356" s="824">
        <f>AB356</f>
        <v>250000</v>
      </c>
      <c r="AE356" s="720"/>
      <c r="AF356" s="720"/>
      <c r="AG356" s="639"/>
      <c r="AH356" s="639"/>
      <c r="AI356" s="635"/>
      <c r="AJ356" s="635"/>
      <c r="AK356" s="635"/>
      <c r="AL356" s="635"/>
      <c r="AM356" s="635"/>
      <c r="AN356" s="635"/>
      <c r="AO356" s="639"/>
      <c r="AP356" s="639"/>
      <c r="AQ356" s="635"/>
      <c r="AR356" s="635"/>
      <c r="AS356" s="635"/>
      <c r="AT356" s="635"/>
      <c r="AU356" s="635"/>
      <c r="AV356" s="635"/>
      <c r="AW356" s="1200"/>
      <c r="AX356" s="1200"/>
      <c r="AY356" s="1200"/>
      <c r="AZ356" s="1201"/>
      <c r="BA356" s="1201"/>
      <c r="BB356" s="1201"/>
      <c r="BC356" s="1201"/>
      <c r="BD356" s="1201"/>
      <c r="BE356" s="1201"/>
      <c r="BF356" s="1201"/>
      <c r="BG356" s="1201"/>
      <c r="BH356" s="1265"/>
      <c r="BI356" s="1796"/>
      <c r="BJ356" s="1796"/>
      <c r="BK356" s="1796"/>
      <c r="BL356" s="1796"/>
      <c r="BM356" s="1796"/>
      <c r="BN356" s="1796"/>
      <c r="BO356" s="1796"/>
      <c r="BP356" s="1796"/>
      <c r="BQ356" s="1903"/>
      <c r="BR356" s="1903"/>
      <c r="BS356" s="1903"/>
      <c r="BT356" s="1903"/>
      <c r="BU356" s="1903"/>
      <c r="BV356" s="1903"/>
      <c r="BW356" s="1903"/>
      <c r="BX356" s="1886">
        <f t="shared" si="323"/>
        <v>0</v>
      </c>
      <c r="BY356" s="641"/>
      <c r="BZ356" s="637"/>
    </row>
    <row r="357" spans="2:78" ht="78" customHeight="1">
      <c r="B357" s="1878" t="s">
        <v>601</v>
      </c>
      <c r="C357" s="1879" t="s">
        <v>940</v>
      </c>
      <c r="D357" s="747"/>
      <c r="E357" s="747"/>
      <c r="F357" s="1204"/>
      <c r="G357" s="1204"/>
      <c r="H357" s="1204"/>
      <c r="I357" s="1204"/>
      <c r="J357" s="1204"/>
      <c r="K357" s="1204"/>
      <c r="L357" s="747"/>
      <c r="M357" s="747"/>
      <c r="N357" s="1204"/>
      <c r="O357" s="1204"/>
      <c r="P357" s="1204"/>
      <c r="Q357" s="1204"/>
      <c r="R357" s="1204"/>
      <c r="S357" s="1204"/>
      <c r="T357" s="747"/>
      <c r="U357" s="747"/>
      <c r="V357" s="747"/>
      <c r="W357" s="1204">
        <v>50000</v>
      </c>
      <c r="X357" s="1204"/>
      <c r="Y357" s="1204"/>
      <c r="Z357" s="1204"/>
      <c r="AA357" s="1204"/>
      <c r="AB357" s="1326"/>
      <c r="AC357" s="1326"/>
      <c r="AD357" s="1204">
        <f>W357+Y357+AB357</f>
        <v>50000</v>
      </c>
      <c r="AE357" s="1205"/>
      <c r="AF357" s="1205"/>
      <c r="AG357" s="747"/>
      <c r="AH357" s="747"/>
      <c r="AI357" s="1204"/>
      <c r="AJ357" s="1204"/>
      <c r="AK357" s="1204"/>
      <c r="AL357" s="1204"/>
      <c r="AM357" s="1204"/>
      <c r="AN357" s="1204"/>
      <c r="AO357" s="747"/>
      <c r="AP357" s="747"/>
      <c r="AQ357" s="1204"/>
      <c r="AR357" s="1204"/>
      <c r="AS357" s="1204"/>
      <c r="AT357" s="1204"/>
      <c r="AU357" s="1204"/>
      <c r="AV357" s="1204"/>
      <c r="AW357" s="1208"/>
      <c r="AX357" s="1208"/>
      <c r="AY357" s="1208"/>
      <c r="AZ357" s="1209"/>
      <c r="BA357" s="1880"/>
      <c r="BB357" s="1880">
        <v>100000</v>
      </c>
      <c r="BC357" s="1880"/>
      <c r="BD357" s="1880"/>
      <c r="BE357" s="1880"/>
      <c r="BF357" s="1880"/>
      <c r="BG357" s="1880"/>
      <c r="BH357" s="1880">
        <f>BB357</f>
        <v>100000</v>
      </c>
      <c r="BI357" s="1880"/>
      <c r="BJ357" s="1880"/>
      <c r="BK357" s="1880"/>
      <c r="BL357" s="1880">
        <v>272411</v>
      </c>
      <c r="BM357" s="1880"/>
      <c r="BN357" s="1880"/>
      <c r="BO357" s="1880"/>
      <c r="BP357" s="1880">
        <f>BL357</f>
        <v>272411</v>
      </c>
      <c r="BQ357" s="1880"/>
      <c r="BR357" s="1880"/>
      <c r="BS357" s="1880"/>
      <c r="BT357" s="1880">
        <v>228263.7</v>
      </c>
      <c r="BU357" s="1880"/>
      <c r="BV357" s="1880"/>
      <c r="BW357" s="1880"/>
      <c r="BX357" s="744">
        <f t="shared" si="323"/>
        <v>228263.7</v>
      </c>
      <c r="BY357" s="751" t="s">
        <v>459</v>
      </c>
      <c r="BZ357" s="637"/>
    </row>
    <row r="358" spans="2:78" ht="29.25" customHeight="1">
      <c r="B358" s="3761" t="s">
        <v>880</v>
      </c>
      <c r="C358" s="3762"/>
      <c r="D358" s="1881">
        <f t="shared" ref="D358:I358" si="350">SUM(D347:D352)</f>
        <v>0</v>
      </c>
      <c r="E358" s="1881">
        <f t="shared" si="350"/>
        <v>32.077999999999996</v>
      </c>
      <c r="F358" s="1881">
        <f t="shared" si="350"/>
        <v>1072759.0999999999</v>
      </c>
      <c r="G358" s="1881">
        <f t="shared" si="350"/>
        <v>1208524.8999999999</v>
      </c>
      <c r="H358" s="1881">
        <f t="shared" si="350"/>
        <v>271832.90000000002</v>
      </c>
      <c r="I358" s="1881">
        <f t="shared" si="350"/>
        <v>0</v>
      </c>
      <c r="J358" s="1881">
        <f>SUM(J347:J352)</f>
        <v>1000000</v>
      </c>
      <c r="K358" s="1881">
        <f>SUM(K347:K352)</f>
        <v>3553116.9</v>
      </c>
      <c r="L358" s="1881">
        <f t="shared" ref="L358:Q358" si="351">SUM(L347:L352)</f>
        <v>0</v>
      </c>
      <c r="M358" s="1881">
        <f t="shared" si="351"/>
        <v>-5</v>
      </c>
      <c r="N358" s="1881">
        <f t="shared" si="351"/>
        <v>0</v>
      </c>
      <c r="O358" s="1881">
        <f t="shared" si="351"/>
        <v>0</v>
      </c>
      <c r="P358" s="1881">
        <f t="shared" si="351"/>
        <v>0</v>
      </c>
      <c r="Q358" s="1881">
        <f t="shared" si="351"/>
        <v>0</v>
      </c>
      <c r="R358" s="1881">
        <f>SUM(R347:R352)</f>
        <v>0</v>
      </c>
      <c r="S358" s="1881">
        <f>SUM(S347:S352)</f>
        <v>0</v>
      </c>
      <c r="T358" s="1881">
        <f>SUM(T347:T352)</f>
        <v>63.83</v>
      </c>
      <c r="U358" s="1881">
        <f>U360</f>
        <v>1.5914344519138239</v>
      </c>
      <c r="V358" s="1881">
        <f>SUM(V347:V352)</f>
        <v>5</v>
      </c>
      <c r="W358" s="1881">
        <f>W10+W21+W43+W54+W76+W87+W98+W120+W142+W163+W185+W196+W206++W239+W250+W262+W273+W284++W295+W306+W328++W345+W355++W357+W153</f>
        <v>781066.19999999984</v>
      </c>
      <c r="X358" s="1881">
        <f t="shared" ref="X358:AC358" si="352">X10+X21+X43+X54+X76+X87+X98+X120+X142+X163+X185+X196+X206++X239+X250+X262+X273+X284++X295+X306+X328++X345+X355++X357</f>
        <v>0</v>
      </c>
      <c r="Y358" s="1881">
        <f t="shared" si="352"/>
        <v>915327.70000000007</v>
      </c>
      <c r="Z358" s="1881">
        <f t="shared" si="352"/>
        <v>0</v>
      </c>
      <c r="AA358" s="1881">
        <f t="shared" si="352"/>
        <v>20000</v>
      </c>
      <c r="AB358" s="1881">
        <f t="shared" si="352"/>
        <v>2499880.1</v>
      </c>
      <c r="AC358" s="1881">
        <f t="shared" si="352"/>
        <v>113886.1</v>
      </c>
      <c r="AD358" s="1881">
        <f>AD10+AD21+AD43+AD54+AD76+AD87+AD98+AD120+AD142+AD153+AD163+AD185+AD196+AD206+AD239+AD250+AD262+AD273+AD284+AD295+AD306+AD328+AD345++AD355+AD357</f>
        <v>4330160.1000000006</v>
      </c>
      <c r="AE358" s="1882"/>
      <c r="AF358" s="1882"/>
      <c r="AG358" s="1881">
        <f t="shared" ref="AG358:AU358" si="353">SUM(AG347:AG352)</f>
        <v>0</v>
      </c>
      <c r="AH358" s="1881">
        <f t="shared" si="353"/>
        <v>32.277000000000001</v>
      </c>
      <c r="AI358" s="1881">
        <f t="shared" si="353"/>
        <v>322837.2</v>
      </c>
      <c r="AJ358" s="1881">
        <f t="shared" si="353"/>
        <v>2100100</v>
      </c>
      <c r="AK358" s="1881">
        <f t="shared" si="353"/>
        <v>354671.8</v>
      </c>
      <c r="AL358" s="1881">
        <f t="shared" si="353"/>
        <v>0</v>
      </c>
      <c r="AM358" s="1881">
        <f>SUM(AM347:AM352)</f>
        <v>11866.1</v>
      </c>
      <c r="AN358" s="1881">
        <f t="shared" si="353"/>
        <v>2789475.1</v>
      </c>
      <c r="AO358" s="1883">
        <f t="shared" si="353"/>
        <v>0</v>
      </c>
      <c r="AP358" s="1881">
        <f t="shared" si="353"/>
        <v>-8.9909999999999997</v>
      </c>
      <c r="AQ358" s="1881">
        <f t="shared" si="353"/>
        <v>0</v>
      </c>
      <c r="AR358" s="1881">
        <f t="shared" si="353"/>
        <v>0</v>
      </c>
      <c r="AS358" s="1881">
        <f t="shared" si="353"/>
        <v>0</v>
      </c>
      <c r="AT358" s="1881">
        <f t="shared" si="353"/>
        <v>0</v>
      </c>
      <c r="AU358" s="1884">
        <f t="shared" si="353"/>
        <v>0</v>
      </c>
      <c r="AV358" s="1884">
        <f>SUM(AQ358:AU358)</f>
        <v>0</v>
      </c>
      <c r="AW358" s="1881">
        <f>SUM(AW347:AW352)</f>
        <v>0</v>
      </c>
      <c r="AX358" s="1881"/>
      <c r="AY358" s="1881">
        <f>AY346</f>
        <v>0</v>
      </c>
      <c r="AZ358" s="1885">
        <f>AZ76+AZ98+AZ142+AZ185+AZ196+AZ206+AZ250+AZ328+AZ273</f>
        <v>10.1</v>
      </c>
      <c r="BA358" s="1885">
        <f>BA163+BA346</f>
        <v>0</v>
      </c>
      <c r="BB358" s="1881">
        <f>BB10+BB21+BB54+BB76+BB87+BB98+BB142+BB163+BB185+BB196+BB206+BB228+BB239+BB250+BB273+BB306+BB328+BB339+BB345+BB357</f>
        <v>1192967.3999999999</v>
      </c>
      <c r="BC358" s="1881">
        <f t="shared" ref="BC358:BH358" si="354">BC10+BC21+BC54+BC76+BC87+BC98+BC142+BC163+BC185+BC196+BC206+BC228+BC239+BC250+BC273+BC306+BC328+BC339+BC345+BC357</f>
        <v>0</v>
      </c>
      <c r="BD358" s="1881">
        <f t="shared" si="354"/>
        <v>871314.5</v>
      </c>
      <c r="BE358" s="1881">
        <f t="shared" si="354"/>
        <v>0</v>
      </c>
      <c r="BF358" s="1881">
        <f t="shared" si="354"/>
        <v>0</v>
      </c>
      <c r="BG358" s="1881">
        <f t="shared" si="354"/>
        <v>2016660.7</v>
      </c>
      <c r="BH358" s="1881">
        <f t="shared" si="354"/>
        <v>4080942.5999999996</v>
      </c>
      <c r="BI358" s="1881">
        <f>BI21+BI76+BI98+BI142+BI163+BI185+BI196+BI206+BI239+BI250+BI273+BI284+BI295+BI328+BI345+BI355+BI357</f>
        <v>9.379999999999999</v>
      </c>
      <c r="BJ358" s="1881">
        <f>BJ345</f>
        <v>4225.3999999999996</v>
      </c>
      <c r="BK358" s="1881">
        <f>BK345</f>
        <v>210</v>
      </c>
      <c r="BL358" s="1881">
        <f>BL10+BL21+BL54+BL76+BL87+BL142+BL98+BL163+BL185+BL196+BL206+BL228+BL239+BL250+BL273+BL306+BL328+BL339+BL345+BL357</f>
        <v>940417</v>
      </c>
      <c r="BM358" s="1881">
        <f>BM10+BM21+BM54+BM76+BM87+BM142+BM98+BM163+BM185+BM196+BM206+BM228+BM239+BM250+BM273+BM306+BM328+BM339+BM345+BM357</f>
        <v>0</v>
      </c>
      <c r="BN358" s="1881">
        <f>BN10+BN21+BN54+BN76+BN87+BN142+BN98+BN163+BN185+BN196+BN206+BN228+BN239+BN250+BN273+BN306+BN328+BN339+BN345+BN357</f>
        <v>767127.8</v>
      </c>
      <c r="BO358" s="1881">
        <f>BO10+BO21+BO54+BO76+BO87+BO142+BO98+BO163+BO185+BO196+BO206+BO228+BO239+BO250+BO273+BO306+BO328+BO339+BO345+BO357</f>
        <v>0</v>
      </c>
      <c r="BP358" s="1881">
        <f>BP10+BP21+BP54+BP76+BP87+BP142+BP98+BP163+BP185+BP196+BP206+BP228+BP239+BP250+BP273+BP306+BP328+BP339+BP345+BP357</f>
        <v>1707544.8</v>
      </c>
      <c r="BQ358" s="1881">
        <f>BQ163</f>
        <v>11.57</v>
      </c>
      <c r="BR358" s="1881">
        <f>BR163</f>
        <v>5.3999732883115819</v>
      </c>
      <c r="BS358" s="1881">
        <f>BS76+BS196+BS206</f>
        <v>5.9</v>
      </c>
      <c r="BT358" s="1881">
        <f>BT10+BT54+BT76+BT87+BT98+BT142+BT163+BT196+BT206+BT228+BT239+BT250+BT273+BT306+BT328+BT339+BT345+BT357</f>
        <v>494175.5</v>
      </c>
      <c r="BU358" s="1881">
        <f>BU10+BU54+BU76+BU87+BU98+BU142+BU163+BU196+BU206+BU228+BU239+BU250+BU273+BU306+BU328+BU339+BU345+BU357</f>
        <v>0</v>
      </c>
      <c r="BV358" s="1881">
        <f>BV10+BV54+BV76+BV87+BV98+BV142+BV163+BV196+BV206+BV228+BV239+BV250+BV273+BV306+BV328+BV339+BV345+BV357</f>
        <v>1306577.1000000001</v>
      </c>
      <c r="BW358" s="1881">
        <f>BW10+BW54+BW76+BW87+BW98+BW142+BW163+BW196+BW206+BW228+BW239+BW250+BW273+BW306+BW328+BW339+BW345+BW357</f>
        <v>1049582.6000000001</v>
      </c>
      <c r="BX358" s="1881">
        <f>BX10+BX54+BX76+BX87+BX98+BX142+BX163+BX196+BX206+BX228+BX239+BX250+BX273+BX306+BX328+BX339+BX345+BX357</f>
        <v>2850335.2</v>
      </c>
      <c r="BY358" s="1887"/>
      <c r="BZ358" s="637"/>
    </row>
    <row r="359" spans="2:78" ht="18.75" hidden="1" customHeight="1">
      <c r="B359" s="1888"/>
      <c r="C359" s="1889"/>
      <c r="D359" s="1890"/>
      <c r="E359" s="1890"/>
      <c r="F359" s="1891"/>
      <c r="G359" s="1890"/>
      <c r="H359" s="1890"/>
      <c r="I359" s="1891"/>
      <c r="J359" s="1891"/>
      <c r="K359" s="1891"/>
      <c r="L359" s="1890"/>
      <c r="M359" s="1890"/>
      <c r="N359" s="1891"/>
      <c r="O359" s="1890"/>
      <c r="P359" s="1890"/>
      <c r="Q359" s="1891"/>
      <c r="R359" s="1891"/>
      <c r="S359" s="1891"/>
      <c r="T359" s="1890"/>
      <c r="U359" s="1890"/>
      <c r="V359" s="1890"/>
      <c r="W359" s="1891"/>
      <c r="X359" s="1891"/>
      <c r="Y359" s="1890"/>
      <c r="Z359" s="1890"/>
      <c r="AA359" s="1891"/>
      <c r="AB359" s="1891"/>
      <c r="AC359" s="1891"/>
      <c r="AD359" s="1891"/>
      <c r="AE359" s="1891"/>
      <c r="AF359" s="1891"/>
      <c r="AG359" s="1890"/>
      <c r="AH359" s="1890"/>
      <c r="AI359" s="1891"/>
      <c r="AJ359" s="1890"/>
      <c r="AK359" s="1890"/>
      <c r="AL359" s="1892"/>
      <c r="AM359" s="1892"/>
      <c r="AN359" s="1892"/>
      <c r="AO359" s="1890"/>
      <c r="AP359" s="1890"/>
      <c r="AQ359" s="1891"/>
      <c r="AR359" s="1890"/>
      <c r="AS359" s="1890"/>
      <c r="AT359" s="1892"/>
      <c r="AU359" s="1892"/>
      <c r="AV359" s="1892"/>
      <c r="AW359" s="1890"/>
      <c r="AX359" s="1890"/>
      <c r="AY359" s="1890"/>
      <c r="AZ359" s="1893"/>
      <c r="BA359" s="1893"/>
      <c r="BB359" s="1891"/>
      <c r="BC359" s="1891"/>
      <c r="BD359" s="1890"/>
      <c r="BE359" s="1890"/>
      <c r="BF359" s="1891"/>
      <c r="BG359" s="1894"/>
      <c r="BH359" s="1894"/>
      <c r="BI359" s="1895"/>
      <c r="BJ359" s="1895"/>
      <c r="BK359" s="1895"/>
      <c r="BL359" s="1895"/>
      <c r="BM359" s="1895"/>
      <c r="BN359" s="1895"/>
      <c r="BO359" s="1895"/>
      <c r="BP359" s="1895"/>
      <c r="BQ359" s="1895"/>
      <c r="BR359" s="1895"/>
      <c r="BS359" s="1895"/>
      <c r="BT359" s="1895"/>
      <c r="BU359" s="1895"/>
      <c r="BV359" s="1895"/>
      <c r="BW359" s="1895"/>
      <c r="BX359" s="1886">
        <f t="shared" si="323"/>
        <v>0</v>
      </c>
      <c r="BY359" s="1896"/>
    </row>
    <row r="360" spans="2:78" ht="29.25" customHeight="1">
      <c r="B360" s="3748" t="s">
        <v>884</v>
      </c>
      <c r="C360" s="3748"/>
      <c r="D360" s="1233">
        <f t="shared" ref="D360:T360" si="355">D47+D77+D78+D79+D122+D143+D146+D166+D197+D207+D209+D215+D218+D227+D242+D356</f>
        <v>0</v>
      </c>
      <c r="E360" s="1233">
        <f t="shared" si="355"/>
        <v>0</v>
      </c>
      <c r="F360" s="1233">
        <f t="shared" si="355"/>
        <v>119174</v>
      </c>
      <c r="G360" s="1233">
        <f t="shared" si="355"/>
        <v>120000</v>
      </c>
      <c r="H360" s="1233">
        <f t="shared" si="355"/>
        <v>0</v>
      </c>
      <c r="I360" s="1233">
        <f t="shared" si="355"/>
        <v>0</v>
      </c>
      <c r="J360" s="1233">
        <f t="shared" si="355"/>
        <v>0</v>
      </c>
      <c r="K360" s="1233">
        <f t="shared" si="355"/>
        <v>239174</v>
      </c>
      <c r="L360" s="1233">
        <f t="shared" si="355"/>
        <v>0</v>
      </c>
      <c r="M360" s="1233">
        <f t="shared" si="355"/>
        <v>0</v>
      </c>
      <c r="N360" s="1233">
        <f t="shared" si="355"/>
        <v>0</v>
      </c>
      <c r="O360" s="1233">
        <f t="shared" si="355"/>
        <v>0</v>
      </c>
      <c r="P360" s="1233">
        <f t="shared" si="355"/>
        <v>0</v>
      </c>
      <c r="Q360" s="1233">
        <f t="shared" si="355"/>
        <v>0</v>
      </c>
      <c r="R360" s="1233">
        <f t="shared" si="355"/>
        <v>0</v>
      </c>
      <c r="S360" s="1233">
        <f t="shared" si="355"/>
        <v>0</v>
      </c>
      <c r="T360" s="1221">
        <f t="shared" si="355"/>
        <v>63.83</v>
      </c>
      <c r="U360" s="1221">
        <f>U47+U77+U78+U79+U122+U143+U146+U166+U197+U207+U209+U215+U218+U227+U242+U356+U346</f>
        <v>1.5914344519138239</v>
      </c>
      <c r="V360" s="1233">
        <f>V47+V77+V78+V79+V122+V143+V146+V166+V197+V207+V209+V215+V218+V227+V242+V356</f>
        <v>0</v>
      </c>
      <c r="W360" s="1233"/>
      <c r="X360" s="1233">
        <f>X47+X77+X78+X79+X122+X143+X146+X166+X197+X207+X209+X215+X218+X227+X242+X356</f>
        <v>0</v>
      </c>
      <c r="Y360" s="1233"/>
      <c r="Z360" s="1233">
        <f>Z47+Z77+Z78+Z79+Z122+Z143+Z146+Z166+Z197+Z207+Z209+Z215+Z218+Z227+Z242+Z356</f>
        <v>0</v>
      </c>
      <c r="AA360" s="1233">
        <f>AA47+AA77+AA78+AA79+AA122+AA143+AA146+AA166+AA197+AA207+AA209+AA215+AA218+AA227+AA242+AA356</f>
        <v>0</v>
      </c>
      <c r="AB360" s="1233"/>
      <c r="AC360" s="1233"/>
      <c r="AD360" s="1233"/>
      <c r="AE360" s="1233">
        <f t="shared" ref="AE360:AX360" si="356">AE47+AE77+AE78+AE79+AE122+AE143+AE146+AE166+AE197+AE207+AE209+AE215+AE218+AE227+AE242+AE356</f>
        <v>2</v>
      </c>
      <c r="AF360" s="1233">
        <f t="shared" si="356"/>
        <v>0</v>
      </c>
      <c r="AG360" s="1233" t="e">
        <f t="shared" si="356"/>
        <v>#VALUE!</v>
      </c>
      <c r="AH360" s="1233">
        <f t="shared" si="356"/>
        <v>0.997</v>
      </c>
      <c r="AI360" s="1233">
        <f t="shared" si="356"/>
        <v>21433.1</v>
      </c>
      <c r="AJ360" s="1233">
        <f t="shared" si="356"/>
        <v>488600</v>
      </c>
      <c r="AK360" s="1233">
        <f t="shared" si="356"/>
        <v>0</v>
      </c>
      <c r="AL360" s="1233">
        <f t="shared" si="356"/>
        <v>0</v>
      </c>
      <c r="AM360" s="1233">
        <f t="shared" si="356"/>
        <v>0</v>
      </c>
      <c r="AN360" s="1233">
        <f t="shared" si="356"/>
        <v>510033.1</v>
      </c>
      <c r="AO360" s="1233">
        <f t="shared" si="356"/>
        <v>0</v>
      </c>
      <c r="AP360" s="1233">
        <f t="shared" si="356"/>
        <v>0</v>
      </c>
      <c r="AQ360" s="1233">
        <f t="shared" si="356"/>
        <v>0</v>
      </c>
      <c r="AR360" s="1233">
        <f t="shared" si="356"/>
        <v>0</v>
      </c>
      <c r="AS360" s="1233">
        <f t="shared" si="356"/>
        <v>0</v>
      </c>
      <c r="AT360" s="1233">
        <f t="shared" si="356"/>
        <v>0</v>
      </c>
      <c r="AU360" s="1233">
        <f t="shared" si="356"/>
        <v>0</v>
      </c>
      <c r="AV360" s="1233">
        <f t="shared" si="356"/>
        <v>0</v>
      </c>
      <c r="AW360" s="1233" t="e">
        <f t="shared" si="356"/>
        <v>#VALUE!</v>
      </c>
      <c r="AX360" s="1233">
        <f t="shared" si="356"/>
        <v>0</v>
      </c>
      <c r="AY360" s="1233"/>
      <c r="AZ360" s="1230">
        <f>AZ209</f>
        <v>0</v>
      </c>
      <c r="BA360" s="1230">
        <f>BA209</f>
        <v>0</v>
      </c>
      <c r="BB360" s="1233"/>
      <c r="BC360" s="1233">
        <f>BC47+BC77+BC78+BC79+BC122+BC143+BC146+BC166+BC197+BC207+BC209+BC215+BC218+BC227+BC242+BC356</f>
        <v>0</v>
      </c>
      <c r="BD360" s="1233"/>
      <c r="BE360" s="1233">
        <f>BE47+BE77+BE78+BE79+BE122+BE143+BE146+BE166+BE197+BE207+BE209+BE215+BE218+BE227+BE242+BE356</f>
        <v>0</v>
      </c>
      <c r="BF360" s="1233">
        <f>BF47+BF77+BF78+BF79+BF122+BF143+BF146+BF166+BF197+BF207+BF209+BF215+BF218+BF227+BF242+BF356</f>
        <v>0</v>
      </c>
      <c r="BG360" s="1233">
        <f>BG47+BG77+BG78+BG79+BG122+BG143+BG146+BG166+BG197+BG207+BG209+BG215+BG218+BG227+BG242+BG356</f>
        <v>0</v>
      </c>
      <c r="BH360" s="1266"/>
      <c r="BI360" s="1220">
        <f>BI209</f>
        <v>1</v>
      </c>
      <c r="BJ360" s="1220"/>
      <c r="BK360" s="1220"/>
      <c r="BL360" s="1220"/>
      <c r="BM360" s="1220"/>
      <c r="BN360" s="1220"/>
      <c r="BO360" s="1220"/>
      <c r="BP360" s="1220"/>
      <c r="BQ360" s="1220"/>
      <c r="BR360" s="1220"/>
      <c r="BS360" s="1220"/>
      <c r="BT360" s="1220"/>
      <c r="BU360" s="1220"/>
      <c r="BV360" s="1220"/>
      <c r="BW360" s="1220"/>
      <c r="BX360" s="744">
        <f t="shared" si="323"/>
        <v>0</v>
      </c>
      <c r="BY360" s="747"/>
    </row>
    <row r="361" spans="2:78" ht="36" customHeight="1">
      <c r="B361" s="3749" t="s">
        <v>901</v>
      </c>
      <c r="C361" s="3749"/>
      <c r="D361" s="1234">
        <f t="shared" ref="D361:V361" si="357">D11+D22+D46+D55+D80+D88+D89+D99+D123+D144+D154+D165+D186+D187+D188+D198+D208+D210+D212+D214+D216+D217+D237+D251+D252+D274+D280+D285+D286+D296+D329</f>
        <v>0</v>
      </c>
      <c r="E361" s="1234">
        <f t="shared" si="357"/>
        <v>32.077999999999996</v>
      </c>
      <c r="F361" s="1234">
        <f t="shared" si="357"/>
        <v>944585.1</v>
      </c>
      <c r="G361" s="1234">
        <f t="shared" si="357"/>
        <v>1088524.8999999999</v>
      </c>
      <c r="H361" s="1234">
        <f t="shared" si="357"/>
        <v>271832.90000000002</v>
      </c>
      <c r="I361" s="1234">
        <f t="shared" si="357"/>
        <v>0</v>
      </c>
      <c r="J361" s="1234">
        <f t="shared" si="357"/>
        <v>400000</v>
      </c>
      <c r="K361" s="1234">
        <f t="shared" si="357"/>
        <v>2704942.9</v>
      </c>
      <c r="L361" s="1234">
        <f t="shared" si="357"/>
        <v>0</v>
      </c>
      <c r="M361" s="1234">
        <f t="shared" si="357"/>
        <v>-5</v>
      </c>
      <c r="N361" s="1234">
        <f t="shared" si="357"/>
        <v>9000</v>
      </c>
      <c r="O361" s="1234">
        <f t="shared" si="357"/>
        <v>0</v>
      </c>
      <c r="P361" s="1234">
        <f t="shared" si="357"/>
        <v>0</v>
      </c>
      <c r="Q361" s="1234">
        <f t="shared" si="357"/>
        <v>0</v>
      </c>
      <c r="R361" s="1234">
        <f t="shared" si="357"/>
        <v>0</v>
      </c>
      <c r="S361" s="1234">
        <f t="shared" si="357"/>
        <v>9000</v>
      </c>
      <c r="T361" s="1234">
        <f t="shared" si="357"/>
        <v>0</v>
      </c>
      <c r="U361" s="1234">
        <f t="shared" si="357"/>
        <v>0</v>
      </c>
      <c r="V361" s="1221">
        <f t="shared" si="357"/>
        <v>5</v>
      </c>
      <c r="W361" s="1234"/>
      <c r="X361" s="1234"/>
      <c r="Y361" s="1234"/>
      <c r="Z361" s="1234"/>
      <c r="AA361" s="1234"/>
      <c r="AB361" s="1234"/>
      <c r="AC361" s="1234"/>
      <c r="AD361" s="1234"/>
      <c r="AE361" s="1234">
        <f t="shared" ref="AE361:AX361" si="358">AE11+AE22+AE46+AE55+AE80+AE88+AE89+AE99+AE123+AE144+AE154+AE165+AE186+AE187+AE188+AE198+AE208+AE210+AE212+AE214+AE216+AE217+AE237+AE251+AE252+AE274+AE280+AE285+AE286+AE296+AE329</f>
        <v>12</v>
      </c>
      <c r="AF361" s="1234">
        <f t="shared" si="358"/>
        <v>0</v>
      </c>
      <c r="AG361" s="1234">
        <f t="shared" si="358"/>
        <v>0</v>
      </c>
      <c r="AH361" s="1234">
        <f t="shared" si="358"/>
        <v>17.289000000000001</v>
      </c>
      <c r="AI361" s="1234">
        <f t="shared" si="358"/>
        <v>143404.1</v>
      </c>
      <c r="AJ361" s="1234">
        <f t="shared" si="358"/>
        <v>1611500</v>
      </c>
      <c r="AK361" s="1234">
        <f t="shared" si="358"/>
        <v>0</v>
      </c>
      <c r="AL361" s="1234">
        <f t="shared" si="358"/>
        <v>0</v>
      </c>
      <c r="AM361" s="1234">
        <f t="shared" si="358"/>
        <v>11866.1</v>
      </c>
      <c r="AN361" s="1234">
        <f t="shared" si="358"/>
        <v>1766770.2</v>
      </c>
      <c r="AO361" s="1234">
        <f t="shared" si="358"/>
        <v>0</v>
      </c>
      <c r="AP361" s="1234">
        <f t="shared" si="358"/>
        <v>5</v>
      </c>
      <c r="AQ361" s="1234">
        <f t="shared" si="358"/>
        <v>158000</v>
      </c>
      <c r="AR361" s="1234">
        <f t="shared" si="358"/>
        <v>0</v>
      </c>
      <c r="AS361" s="1234">
        <f t="shared" si="358"/>
        <v>354671.8</v>
      </c>
      <c r="AT361" s="1234">
        <f t="shared" si="358"/>
        <v>0</v>
      </c>
      <c r="AU361" s="1234">
        <f t="shared" si="358"/>
        <v>0</v>
      </c>
      <c r="AV361" s="1234">
        <f t="shared" si="358"/>
        <v>512671.8</v>
      </c>
      <c r="AW361" s="1234">
        <f t="shared" si="358"/>
        <v>0</v>
      </c>
      <c r="AX361" s="1234">
        <f t="shared" si="358"/>
        <v>0</v>
      </c>
      <c r="AY361" s="1234"/>
      <c r="AZ361" s="1230">
        <f>AZ80+AZ186+AZ212+AZ329+AZ273</f>
        <v>10.1</v>
      </c>
      <c r="BA361" s="1230">
        <f>BA11+BA22+BA46+BA55+BA80+BA88+BA89+BA99+BA123+BA144+BA154+BA165+BA186+BA187+BA188+BA198+BA208+BA210+BA212+BA214+BA216+BA217+BA237+BA251+BA252+BA274+BA280+BA285+BA286+BA296+BA329</f>
        <v>0</v>
      </c>
      <c r="BB361" s="1234"/>
      <c r="BC361" s="1234"/>
      <c r="BD361" s="1234"/>
      <c r="BE361" s="1234"/>
      <c r="BF361" s="1234"/>
      <c r="BG361" s="1234"/>
      <c r="BH361" s="1267"/>
      <c r="BI361" s="1221">
        <f>BI199+BI212+BI214+BI217</f>
        <v>8.379999999999999</v>
      </c>
      <c r="BJ361" s="1221"/>
      <c r="BK361" s="1221"/>
      <c r="BL361" s="1221"/>
      <c r="BM361" s="1221"/>
      <c r="BN361" s="1221"/>
      <c r="BO361" s="1221"/>
      <c r="BP361" s="1221"/>
      <c r="BQ361" s="1221"/>
      <c r="BR361" s="1221"/>
      <c r="BS361" s="1221">
        <f>BS358</f>
        <v>5.9</v>
      </c>
      <c r="BT361" s="1221"/>
      <c r="BU361" s="1221"/>
      <c r="BV361" s="1221"/>
      <c r="BW361" s="1221"/>
      <c r="BX361" s="744">
        <f t="shared" si="323"/>
        <v>0</v>
      </c>
      <c r="BY361" s="747"/>
    </row>
    <row r="362" spans="2:78" ht="31.5" customHeight="1">
      <c r="B362" s="3755" t="s">
        <v>878</v>
      </c>
      <c r="C362" s="3755"/>
      <c r="D362" s="750"/>
      <c r="E362" s="750"/>
      <c r="F362" s="750"/>
      <c r="G362" s="750"/>
      <c r="H362" s="750"/>
      <c r="I362" s="750"/>
      <c r="J362" s="750"/>
      <c r="K362" s="750"/>
      <c r="L362" s="750"/>
      <c r="M362" s="750"/>
      <c r="N362" s="750"/>
      <c r="O362" s="750"/>
      <c r="P362" s="750"/>
      <c r="Q362" s="750"/>
      <c r="R362" s="750"/>
      <c r="S362" s="750"/>
      <c r="T362" s="750"/>
      <c r="U362" s="1221">
        <f>U360</f>
        <v>1.5914344519138239</v>
      </c>
      <c r="V362" s="1221"/>
      <c r="W362" s="750"/>
      <c r="X362" s="750"/>
      <c r="Y362" s="750"/>
      <c r="Z362" s="750"/>
      <c r="AA362" s="750"/>
      <c r="AB362" s="750"/>
      <c r="AC362" s="750"/>
      <c r="AD362" s="750"/>
      <c r="AE362" s="750"/>
      <c r="AF362" s="750"/>
      <c r="AG362" s="750"/>
      <c r="AH362" s="750"/>
      <c r="AI362" s="750"/>
      <c r="AJ362" s="750"/>
      <c r="AK362" s="750"/>
      <c r="AL362" s="750"/>
      <c r="AM362" s="750"/>
      <c r="AN362" s="750"/>
      <c r="AO362" s="750"/>
      <c r="AP362" s="750"/>
      <c r="AQ362" s="750"/>
      <c r="AR362" s="750"/>
      <c r="AS362" s="750"/>
      <c r="AT362" s="750"/>
      <c r="AU362" s="750"/>
      <c r="AV362" s="750"/>
      <c r="AW362" s="750"/>
      <c r="AX362" s="750"/>
      <c r="AY362" s="750"/>
      <c r="AZ362" s="1230"/>
      <c r="BA362" s="1230">
        <f>BA163</f>
        <v>0</v>
      </c>
      <c r="BB362" s="750"/>
      <c r="BC362" s="750"/>
      <c r="BD362" s="750"/>
      <c r="BE362" s="750"/>
      <c r="BF362" s="750"/>
      <c r="BG362" s="750"/>
      <c r="BH362" s="1268"/>
      <c r="BI362" s="750"/>
      <c r="BJ362" s="1221">
        <f>BJ358</f>
        <v>4225.3999999999996</v>
      </c>
      <c r="BK362" s="1221">
        <f>BK358</f>
        <v>210</v>
      </c>
      <c r="BL362" s="750"/>
      <c r="BM362" s="750"/>
      <c r="BN362" s="750"/>
      <c r="BO362" s="750"/>
      <c r="BP362" s="750"/>
      <c r="BQ362" s="750"/>
      <c r="BR362" s="1221">
        <f>BR358</f>
        <v>5.3999732883115819</v>
      </c>
      <c r="BS362" s="750"/>
      <c r="BT362" s="750"/>
      <c r="BU362" s="750"/>
      <c r="BV362" s="750"/>
      <c r="BW362" s="750"/>
      <c r="BX362" s="744">
        <f t="shared" si="323"/>
        <v>0</v>
      </c>
      <c r="BY362" s="750"/>
    </row>
    <row r="363" spans="2:78" ht="27.75" customHeight="1">
      <c r="B363" s="3756" t="s">
        <v>879</v>
      </c>
      <c r="C363" s="3756"/>
      <c r="D363" s="750"/>
      <c r="E363" s="750"/>
      <c r="F363" s="750"/>
      <c r="G363" s="750"/>
      <c r="H363" s="750"/>
      <c r="I363" s="750"/>
      <c r="J363" s="750"/>
      <c r="K363" s="750"/>
      <c r="L363" s="750"/>
      <c r="M363" s="750"/>
      <c r="N363" s="750"/>
      <c r="O363" s="750"/>
      <c r="P363" s="750"/>
      <c r="Q363" s="750"/>
      <c r="R363" s="750"/>
      <c r="S363" s="750"/>
      <c r="T363" s="750"/>
      <c r="U363" s="750"/>
      <c r="V363" s="1221">
        <f>V212+V274+V329</f>
        <v>5</v>
      </c>
      <c r="W363" s="750"/>
      <c r="X363" s="750"/>
      <c r="Y363" s="750"/>
      <c r="Z363" s="750"/>
      <c r="AA363" s="750"/>
      <c r="AB363" s="750"/>
      <c r="AC363" s="750"/>
      <c r="AD363" s="750"/>
      <c r="AE363" s="750"/>
      <c r="AF363" s="750"/>
      <c r="AG363" s="750"/>
      <c r="AH363" s="750"/>
      <c r="AI363" s="750"/>
      <c r="AJ363" s="750"/>
      <c r="AK363" s="750"/>
      <c r="AL363" s="750"/>
      <c r="AM363" s="750"/>
      <c r="AN363" s="750"/>
      <c r="AO363" s="750"/>
      <c r="AP363" s="750"/>
      <c r="AQ363" s="750"/>
      <c r="AR363" s="750"/>
      <c r="AS363" s="750"/>
      <c r="AT363" s="750"/>
      <c r="AU363" s="750"/>
      <c r="AV363" s="750"/>
      <c r="AW363" s="750"/>
      <c r="AX363" s="750"/>
      <c r="AY363" s="750"/>
      <c r="AZ363" s="1230">
        <f>AZ358</f>
        <v>10.1</v>
      </c>
      <c r="BA363" s="1230"/>
      <c r="BB363" s="750"/>
      <c r="BC363" s="750"/>
      <c r="BD363" s="750"/>
      <c r="BE363" s="750"/>
      <c r="BF363" s="750"/>
      <c r="BG363" s="750"/>
      <c r="BH363" s="1268"/>
      <c r="BI363" s="1221">
        <f>BI361</f>
        <v>8.379999999999999</v>
      </c>
      <c r="BJ363" s="1221"/>
      <c r="BK363" s="1221"/>
      <c r="BL363" s="750"/>
      <c r="BM363" s="750"/>
      <c r="BN363" s="750"/>
      <c r="BO363" s="750"/>
      <c r="BP363" s="750"/>
      <c r="BQ363" s="750"/>
      <c r="BR363" s="750"/>
      <c r="BS363" s="1221">
        <f>BS358</f>
        <v>5.9</v>
      </c>
      <c r="BT363" s="750"/>
      <c r="BU363" s="750"/>
      <c r="BV363" s="750"/>
      <c r="BW363" s="750"/>
      <c r="BX363" s="744">
        <f t="shared" si="323"/>
        <v>0</v>
      </c>
      <c r="BY363" s="750"/>
    </row>
    <row r="364" spans="2:78" ht="33.75" customHeight="1">
      <c r="B364" s="3747" t="s">
        <v>885</v>
      </c>
      <c r="C364" s="3747"/>
      <c r="D364" s="750"/>
      <c r="E364" s="750"/>
      <c r="F364" s="750"/>
      <c r="G364" s="750"/>
      <c r="H364" s="750"/>
      <c r="I364" s="750"/>
      <c r="J364" s="750"/>
      <c r="K364" s="750"/>
      <c r="L364" s="750"/>
      <c r="M364" s="750"/>
      <c r="N364" s="750"/>
      <c r="O364" s="750"/>
      <c r="P364" s="750"/>
      <c r="Q364" s="750"/>
      <c r="R364" s="750"/>
      <c r="S364" s="750"/>
      <c r="T364" s="750"/>
      <c r="U364" s="1221"/>
      <c r="V364" s="1221">
        <f>V358+U358</f>
        <v>6.5914344519138242</v>
      </c>
      <c r="W364" s="750"/>
      <c r="X364" s="750"/>
      <c r="Y364" s="750"/>
      <c r="Z364" s="750"/>
      <c r="AA364" s="750"/>
      <c r="AB364" s="750"/>
      <c r="AC364" s="750"/>
      <c r="AD364" s="750"/>
      <c r="AE364" s="750"/>
      <c r="AF364" s="750"/>
      <c r="AG364" s="750"/>
      <c r="AH364" s="750"/>
      <c r="AI364" s="750"/>
      <c r="AJ364" s="750"/>
      <c r="AK364" s="750"/>
      <c r="AL364" s="750"/>
      <c r="AM364" s="750"/>
      <c r="AN364" s="750"/>
      <c r="AO364" s="750"/>
      <c r="AP364" s="750"/>
      <c r="AQ364" s="750"/>
      <c r="AR364" s="750"/>
      <c r="AS364" s="750"/>
      <c r="AT364" s="750"/>
      <c r="AU364" s="750"/>
      <c r="AV364" s="750"/>
      <c r="AW364" s="750"/>
      <c r="AX364" s="750"/>
      <c r="AY364" s="750"/>
      <c r="AZ364" s="1230">
        <f>BA358+AZ363</f>
        <v>10.1</v>
      </c>
      <c r="BA364" s="1230"/>
      <c r="BB364" s="750"/>
      <c r="BC364" s="750"/>
      <c r="BD364" s="750"/>
      <c r="BE364" s="750"/>
      <c r="BF364" s="750"/>
      <c r="BG364" s="750"/>
      <c r="BH364" s="1269"/>
      <c r="BI364" s="1221">
        <f>BI358</f>
        <v>9.379999999999999</v>
      </c>
      <c r="BJ364" s="1221">
        <f>BJ362</f>
        <v>4225.3999999999996</v>
      </c>
      <c r="BK364" s="1221">
        <f>BK362+BI364</f>
        <v>219.38</v>
      </c>
      <c r="BL364" s="1277"/>
      <c r="BM364" s="1277"/>
      <c r="BN364" s="1277"/>
      <c r="BO364" s="1277"/>
      <c r="BP364" s="1277"/>
      <c r="BQ364" s="1277"/>
      <c r="BR364" s="1277"/>
      <c r="BS364" s="1221">
        <f>BR362+BS363</f>
        <v>11.299973288311582</v>
      </c>
      <c r="BT364" s="1277"/>
      <c r="BU364" s="1277"/>
      <c r="BV364" s="1277"/>
      <c r="BW364" s="1277"/>
      <c r="BX364" s="744">
        <f t="shared" si="323"/>
        <v>0</v>
      </c>
      <c r="BY364" s="1217"/>
    </row>
    <row r="365" spans="2:78">
      <c r="B365" s="1216"/>
      <c r="C365" s="636"/>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7"/>
      <c r="AO365" s="637"/>
      <c r="AP365" s="637"/>
      <c r="AQ365" s="637"/>
      <c r="AR365" s="637"/>
      <c r="AS365" s="637"/>
      <c r="AT365" s="637"/>
      <c r="AU365" s="637"/>
      <c r="AV365" s="637"/>
      <c r="AW365" s="637"/>
      <c r="AX365" s="637"/>
      <c r="AY365" s="637"/>
    </row>
    <row r="366" spans="2:78">
      <c r="C366" s="636"/>
      <c r="D366" s="637"/>
      <c r="E366" s="637"/>
      <c r="F366" s="637"/>
      <c r="G366" s="637"/>
      <c r="H366" s="637"/>
      <c r="I366" s="637"/>
      <c r="J366" s="637"/>
      <c r="K366" s="637"/>
      <c r="L366" s="637"/>
      <c r="M366" s="637"/>
      <c r="N366" s="637"/>
      <c r="O366" s="637"/>
      <c r="P366" s="637"/>
      <c r="Q366" s="637"/>
      <c r="R366" s="637"/>
      <c r="S366" s="637"/>
      <c r="T366" s="637"/>
      <c r="U366" s="637"/>
      <c r="V366" s="637"/>
      <c r="W366" s="637"/>
      <c r="X366" s="637"/>
      <c r="Y366" s="637"/>
      <c r="Z366" s="637"/>
      <c r="AA366" s="637"/>
      <c r="AB366" s="637"/>
      <c r="AC366" s="637"/>
      <c r="AD366" s="637"/>
      <c r="AE366" s="637"/>
      <c r="AF366" s="637"/>
      <c r="AG366" s="637"/>
      <c r="AH366" s="637"/>
      <c r="AI366" s="637"/>
      <c r="AJ366" s="637"/>
      <c r="AK366" s="637"/>
      <c r="AL366" s="637"/>
      <c r="AM366" s="637"/>
      <c r="AN366" s="637"/>
      <c r="AO366" s="637"/>
      <c r="AP366" s="637"/>
      <c r="AQ366" s="637"/>
      <c r="AR366" s="637"/>
      <c r="AS366" s="637"/>
      <c r="AT366" s="637"/>
      <c r="AU366" s="637"/>
      <c r="AV366" s="637"/>
      <c r="AW366" s="637"/>
      <c r="AX366" s="637"/>
      <c r="AY366" s="637"/>
      <c r="BL366" s="2225"/>
      <c r="BT366" s="2225"/>
    </row>
    <row r="367" spans="2:78">
      <c r="C367" s="636"/>
      <c r="D367" s="637"/>
      <c r="E367" s="637"/>
      <c r="F367" s="637"/>
      <c r="G367" s="637"/>
      <c r="H367" s="637"/>
      <c r="I367" s="637"/>
      <c r="J367" s="637"/>
      <c r="K367" s="637"/>
      <c r="L367" s="637"/>
      <c r="M367" s="637"/>
      <c r="N367" s="637"/>
      <c r="O367" s="637"/>
      <c r="P367" s="637"/>
      <c r="Q367" s="637"/>
      <c r="R367" s="637"/>
      <c r="S367" s="637"/>
      <c r="T367" s="637"/>
      <c r="U367" s="637"/>
      <c r="V367" s="637"/>
      <c r="W367" s="637"/>
      <c r="X367" s="637"/>
      <c r="Y367" s="637"/>
      <c r="Z367" s="637"/>
      <c r="AA367" s="637"/>
      <c r="AB367" s="637"/>
      <c r="AC367" s="637"/>
      <c r="AD367" s="637"/>
      <c r="AE367" s="637"/>
      <c r="AF367" s="637"/>
      <c r="AG367" s="637"/>
      <c r="AH367" s="637"/>
      <c r="AI367" s="637"/>
      <c r="AJ367" s="637"/>
      <c r="AK367" s="637"/>
      <c r="AL367" s="637"/>
      <c r="AM367" s="637"/>
      <c r="AN367" s="637"/>
      <c r="AO367" s="637"/>
      <c r="AP367" s="637"/>
      <c r="AQ367" s="637"/>
      <c r="AR367" s="637"/>
      <c r="AS367" s="637"/>
      <c r="AT367" s="637"/>
      <c r="AU367" s="637"/>
      <c r="AV367" s="637"/>
      <c r="AW367" s="637"/>
      <c r="AX367" s="637"/>
      <c r="AY367" s="637"/>
      <c r="BT367" s="2225"/>
      <c r="BV367" s="2225"/>
      <c r="BW367" s="2225"/>
      <c r="BX367" s="2222"/>
    </row>
    <row r="368" spans="2:78">
      <c r="C368" s="636"/>
      <c r="D368" s="637"/>
      <c r="E368" s="637"/>
      <c r="F368" s="637"/>
      <c r="G368" s="637"/>
      <c r="H368" s="637"/>
      <c r="I368" s="637"/>
      <c r="J368" s="637"/>
      <c r="K368" s="637"/>
      <c r="L368" s="637"/>
      <c r="M368" s="637"/>
      <c r="N368" s="637"/>
      <c r="O368" s="637"/>
      <c r="P368" s="637"/>
      <c r="Q368" s="637"/>
      <c r="R368" s="637"/>
      <c r="S368" s="637"/>
      <c r="T368" s="637"/>
      <c r="U368" s="637"/>
      <c r="V368" s="637"/>
      <c r="W368" s="637"/>
      <c r="X368" s="637"/>
      <c r="Y368" s="637"/>
      <c r="Z368" s="637"/>
      <c r="AA368" s="637"/>
      <c r="AB368" s="637"/>
      <c r="AC368" s="637"/>
      <c r="AD368" s="637"/>
      <c r="AE368" s="637"/>
      <c r="AF368" s="637"/>
      <c r="AG368" s="637"/>
      <c r="AH368" s="637"/>
      <c r="AI368" s="637"/>
      <c r="AJ368" s="637"/>
      <c r="AK368" s="637"/>
      <c r="AL368" s="637"/>
      <c r="AM368" s="637"/>
      <c r="AN368" s="637"/>
      <c r="AO368" s="637"/>
      <c r="AP368" s="637"/>
      <c r="AQ368" s="637"/>
      <c r="AR368" s="637"/>
      <c r="AS368" s="637"/>
      <c r="AT368" s="637"/>
      <c r="AU368" s="637"/>
      <c r="AV368" s="637"/>
      <c r="AW368" s="637"/>
      <c r="AX368" s="637"/>
      <c r="AY368" s="637"/>
      <c r="BV368" s="2225"/>
    </row>
    <row r="369" spans="3:64">
      <c r="C369" s="636"/>
      <c r="D369" s="637"/>
      <c r="E369" s="637"/>
      <c r="F369" s="637"/>
      <c r="G369" s="637"/>
      <c r="H369" s="637"/>
      <c r="I369" s="637"/>
      <c r="J369" s="637"/>
      <c r="K369" s="637"/>
      <c r="L369" s="637"/>
      <c r="M369" s="637"/>
      <c r="N369" s="637"/>
      <c r="O369" s="637"/>
      <c r="P369" s="637"/>
      <c r="Q369" s="637"/>
      <c r="R369" s="637"/>
      <c r="S369" s="637"/>
      <c r="T369" s="637"/>
      <c r="U369" s="637"/>
      <c r="V369" s="637"/>
      <c r="W369" s="637"/>
      <c r="X369" s="637"/>
      <c r="Y369" s="637"/>
      <c r="Z369" s="637"/>
      <c r="AA369" s="637"/>
      <c r="AB369" s="637"/>
      <c r="AC369" s="637"/>
      <c r="AD369" s="637"/>
      <c r="AE369" s="637"/>
      <c r="AF369" s="637"/>
      <c r="AG369" s="637"/>
      <c r="AH369" s="637"/>
      <c r="AI369" s="637"/>
      <c r="AJ369" s="637"/>
      <c r="AK369" s="637"/>
      <c r="AL369" s="637"/>
      <c r="AM369" s="637"/>
      <c r="AN369" s="637"/>
      <c r="AO369" s="637"/>
      <c r="AP369" s="637"/>
      <c r="AQ369" s="637"/>
      <c r="AR369" s="637"/>
      <c r="AS369" s="637"/>
      <c r="AT369" s="637"/>
      <c r="AU369" s="637"/>
      <c r="AV369" s="637"/>
      <c r="AW369" s="637"/>
      <c r="AX369" s="637"/>
      <c r="AY369" s="637"/>
      <c r="BL369" s="2225"/>
    </row>
    <row r="370" spans="3:64">
      <c r="C370" s="636"/>
      <c r="D370" s="637"/>
      <c r="E370" s="637"/>
      <c r="F370" s="637"/>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E370" s="637"/>
      <c r="AF370" s="637"/>
      <c r="AG370" s="637"/>
      <c r="AH370" s="637"/>
      <c r="AI370" s="637"/>
      <c r="AJ370" s="637"/>
      <c r="AK370" s="637"/>
      <c r="AL370" s="637"/>
      <c r="AM370" s="637"/>
      <c r="AN370" s="637"/>
      <c r="AO370" s="637"/>
      <c r="AP370" s="637"/>
      <c r="AQ370" s="637"/>
      <c r="AR370" s="637"/>
      <c r="AS370" s="637"/>
      <c r="AT370" s="637"/>
      <c r="AU370" s="637"/>
      <c r="AV370" s="637"/>
      <c r="AW370" s="637"/>
      <c r="AX370" s="637"/>
      <c r="AY370" s="637"/>
    </row>
    <row r="371" spans="3:64">
      <c r="C371" s="636"/>
      <c r="D371" s="637"/>
      <c r="E371" s="637"/>
      <c r="F371" s="637"/>
      <c r="G371" s="637"/>
      <c r="H371" s="637"/>
      <c r="I371" s="637"/>
      <c r="J371" s="637"/>
      <c r="K371" s="637"/>
      <c r="L371" s="637"/>
      <c r="M371" s="637"/>
      <c r="N371" s="637"/>
      <c r="O371" s="637"/>
      <c r="P371" s="637"/>
      <c r="Q371" s="637"/>
      <c r="R371" s="637"/>
      <c r="S371" s="637"/>
      <c r="T371" s="637"/>
      <c r="U371" s="637"/>
      <c r="V371" s="637"/>
      <c r="W371" s="637"/>
      <c r="X371" s="637"/>
      <c r="Y371" s="637"/>
      <c r="Z371" s="637"/>
      <c r="AA371" s="637"/>
      <c r="AB371" s="637"/>
      <c r="AC371" s="637"/>
      <c r="AD371" s="637"/>
      <c r="AE371" s="637"/>
      <c r="AF371" s="637"/>
      <c r="AG371" s="637"/>
      <c r="AH371" s="637"/>
      <c r="AI371" s="637"/>
      <c r="AJ371" s="637"/>
      <c r="AK371" s="637"/>
      <c r="AL371" s="637"/>
      <c r="AM371" s="637"/>
      <c r="AN371" s="637"/>
      <c r="AO371" s="637"/>
      <c r="AP371" s="637"/>
      <c r="AQ371" s="637"/>
      <c r="AR371" s="637"/>
      <c r="AS371" s="637"/>
      <c r="AT371" s="637"/>
      <c r="AU371" s="637"/>
      <c r="AV371" s="637"/>
      <c r="AW371" s="637"/>
      <c r="AX371" s="637"/>
      <c r="AY371" s="637"/>
    </row>
    <row r="372" spans="3:64">
      <c r="C372" s="636"/>
      <c r="D372" s="637"/>
      <c r="E372" s="637"/>
      <c r="F372" s="637"/>
      <c r="G372" s="637"/>
      <c r="H372" s="637"/>
      <c r="I372" s="637"/>
      <c r="J372" s="637"/>
      <c r="K372" s="637"/>
      <c r="L372" s="637"/>
      <c r="M372" s="637"/>
      <c r="N372" s="637"/>
      <c r="O372" s="637"/>
      <c r="P372" s="637"/>
      <c r="Q372" s="637"/>
      <c r="R372" s="637"/>
      <c r="S372" s="637"/>
      <c r="T372" s="637"/>
      <c r="U372" s="637"/>
      <c r="V372" s="637"/>
      <c r="W372" s="637"/>
      <c r="X372" s="637"/>
      <c r="Y372" s="637"/>
      <c r="Z372" s="637"/>
      <c r="AA372" s="637"/>
      <c r="AB372" s="637"/>
      <c r="AC372" s="637"/>
      <c r="AD372" s="637"/>
      <c r="AE372" s="637"/>
      <c r="AF372" s="637"/>
      <c r="AG372" s="637"/>
      <c r="AH372" s="637"/>
      <c r="AI372" s="637"/>
      <c r="AJ372" s="637"/>
      <c r="AK372" s="637"/>
      <c r="AL372" s="637"/>
      <c r="AM372" s="637"/>
      <c r="AN372" s="637"/>
      <c r="AO372" s="637"/>
      <c r="AP372" s="637"/>
      <c r="AQ372" s="637"/>
      <c r="AR372" s="637"/>
      <c r="AS372" s="637"/>
      <c r="AT372" s="637"/>
      <c r="AU372" s="637"/>
      <c r="AV372" s="637"/>
      <c r="AW372" s="637"/>
      <c r="AX372" s="637"/>
      <c r="AY372" s="637"/>
    </row>
    <row r="373" spans="3:64">
      <c r="C373" s="636"/>
      <c r="D373" s="637"/>
      <c r="E373" s="637"/>
      <c r="F373" s="637"/>
      <c r="G373" s="637"/>
      <c r="H373" s="637"/>
      <c r="I373" s="637"/>
      <c r="J373" s="637"/>
      <c r="K373" s="637"/>
      <c r="L373" s="637"/>
      <c r="M373" s="637"/>
      <c r="N373" s="637"/>
      <c r="O373" s="637"/>
      <c r="P373" s="637"/>
      <c r="Q373" s="637"/>
      <c r="R373" s="637"/>
      <c r="S373" s="637"/>
      <c r="T373" s="637"/>
      <c r="U373" s="637"/>
      <c r="V373" s="637"/>
      <c r="W373" s="637"/>
      <c r="X373" s="637"/>
      <c r="Y373" s="637"/>
      <c r="Z373" s="637"/>
      <c r="AA373" s="637"/>
      <c r="AB373" s="637"/>
      <c r="AC373" s="637"/>
      <c r="AD373" s="637"/>
      <c r="AE373" s="637"/>
      <c r="AF373" s="637"/>
      <c r="AG373" s="637"/>
      <c r="AH373" s="637"/>
      <c r="AI373" s="637"/>
      <c r="AJ373" s="637"/>
      <c r="AK373" s="637"/>
      <c r="AL373" s="637"/>
      <c r="AM373" s="637"/>
      <c r="AN373" s="637"/>
      <c r="AO373" s="637"/>
      <c r="AP373" s="637"/>
      <c r="AQ373" s="637"/>
      <c r="AR373" s="637"/>
      <c r="AS373" s="637"/>
      <c r="AT373" s="637"/>
      <c r="AU373" s="637"/>
      <c r="AV373" s="637"/>
      <c r="AW373" s="637"/>
      <c r="AX373" s="637"/>
      <c r="AY373" s="637"/>
    </row>
    <row r="374" spans="3:64">
      <c r="C374" s="636"/>
      <c r="D374" s="637"/>
      <c r="E374" s="637"/>
      <c r="F374" s="637"/>
      <c r="G374" s="637"/>
      <c r="H374" s="637"/>
      <c r="I374" s="637"/>
      <c r="J374" s="637"/>
      <c r="K374" s="637"/>
      <c r="L374" s="637"/>
      <c r="M374" s="637"/>
      <c r="N374" s="637"/>
      <c r="O374" s="637"/>
      <c r="P374" s="637"/>
      <c r="Q374" s="637"/>
      <c r="R374" s="637"/>
      <c r="S374" s="637"/>
      <c r="T374" s="637"/>
      <c r="U374" s="637"/>
      <c r="V374" s="637"/>
      <c r="W374" s="637"/>
      <c r="X374" s="637"/>
      <c r="Y374" s="637"/>
      <c r="Z374" s="637"/>
      <c r="AA374" s="637"/>
      <c r="AB374" s="637"/>
      <c r="AC374" s="637"/>
      <c r="AD374" s="637"/>
      <c r="AE374" s="637"/>
      <c r="AF374" s="637"/>
      <c r="AG374" s="637"/>
      <c r="AH374" s="637"/>
      <c r="AI374" s="637"/>
      <c r="AJ374" s="637"/>
      <c r="AK374" s="637"/>
      <c r="AL374" s="637"/>
      <c r="AM374" s="637"/>
      <c r="AN374" s="637"/>
      <c r="AO374" s="637"/>
      <c r="AP374" s="637"/>
      <c r="AQ374" s="637"/>
      <c r="AR374" s="637"/>
      <c r="AS374" s="637"/>
      <c r="AT374" s="637"/>
      <c r="AU374" s="637"/>
      <c r="AV374" s="637"/>
      <c r="AW374" s="637"/>
      <c r="AX374" s="637"/>
      <c r="AY374" s="637"/>
    </row>
    <row r="375" spans="3:64">
      <c r="C375" s="636"/>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637"/>
      <c r="AF375" s="637"/>
      <c r="AG375" s="637"/>
      <c r="AH375" s="637"/>
      <c r="AI375" s="637"/>
      <c r="AJ375" s="637"/>
      <c r="AK375" s="637"/>
      <c r="AL375" s="637"/>
      <c r="AM375" s="637"/>
      <c r="AN375" s="637"/>
      <c r="AO375" s="637"/>
      <c r="AP375" s="637"/>
      <c r="AQ375" s="637"/>
      <c r="AR375" s="637"/>
      <c r="AS375" s="637"/>
      <c r="AT375" s="637"/>
      <c r="AU375" s="637"/>
      <c r="AV375" s="637"/>
      <c r="AW375" s="637"/>
      <c r="AX375" s="637"/>
      <c r="AY375" s="637"/>
    </row>
    <row r="376" spans="3:64">
      <c r="C376" s="636"/>
      <c r="D376" s="637"/>
      <c r="E376" s="637"/>
      <c r="F376" s="637"/>
      <c r="G376" s="637"/>
      <c r="H376" s="637"/>
      <c r="I376" s="637"/>
      <c r="J376" s="637"/>
      <c r="K376" s="637"/>
      <c r="L376" s="637"/>
      <c r="M376" s="637"/>
      <c r="N376" s="637"/>
      <c r="O376" s="637"/>
      <c r="P376" s="637"/>
      <c r="Q376" s="637"/>
      <c r="R376" s="637"/>
      <c r="S376" s="637"/>
      <c r="T376" s="637"/>
      <c r="U376" s="637"/>
      <c r="V376" s="637"/>
      <c r="W376" s="637"/>
      <c r="X376" s="637"/>
      <c r="Y376" s="637"/>
      <c r="Z376" s="637"/>
      <c r="AA376" s="637"/>
      <c r="AB376" s="637"/>
      <c r="AC376" s="637"/>
      <c r="AD376" s="637"/>
      <c r="AE376" s="637"/>
      <c r="AF376" s="637"/>
      <c r="AG376" s="637"/>
      <c r="AH376" s="637"/>
      <c r="AI376" s="637"/>
      <c r="AJ376" s="637"/>
      <c r="AK376" s="637"/>
      <c r="AL376" s="637"/>
      <c r="AM376" s="637"/>
      <c r="AN376" s="637"/>
      <c r="AO376" s="637"/>
      <c r="AP376" s="637"/>
      <c r="AQ376" s="637"/>
      <c r="AR376" s="637"/>
      <c r="AS376" s="637"/>
      <c r="AT376" s="637"/>
      <c r="AU376" s="637"/>
      <c r="AV376" s="637"/>
      <c r="AW376" s="637"/>
      <c r="AX376" s="637"/>
      <c r="AY376" s="637"/>
    </row>
    <row r="377" spans="3:64">
      <c r="C377" s="636"/>
      <c r="D377" s="637"/>
      <c r="E377" s="637"/>
      <c r="F377" s="637"/>
      <c r="G377" s="637"/>
      <c r="H377" s="637"/>
      <c r="I377" s="637"/>
      <c r="J377" s="637"/>
      <c r="K377" s="637"/>
      <c r="L377" s="637"/>
      <c r="M377" s="637"/>
      <c r="N377" s="637"/>
      <c r="O377" s="637"/>
      <c r="P377" s="637"/>
      <c r="Q377" s="637"/>
      <c r="R377" s="637"/>
      <c r="S377" s="637"/>
      <c r="T377" s="637"/>
      <c r="U377" s="637"/>
      <c r="V377" s="637"/>
      <c r="W377" s="637"/>
      <c r="X377" s="637"/>
      <c r="Y377" s="637"/>
      <c r="Z377" s="637"/>
      <c r="AA377" s="637"/>
      <c r="AB377" s="637"/>
      <c r="AC377" s="637"/>
      <c r="AD377" s="637"/>
      <c r="AE377" s="637"/>
      <c r="AF377" s="637"/>
      <c r="AG377" s="637"/>
      <c r="AH377" s="637"/>
      <c r="AI377" s="637"/>
      <c r="AJ377" s="637"/>
      <c r="AK377" s="637"/>
      <c r="AL377" s="637"/>
      <c r="AM377" s="637"/>
      <c r="AN377" s="637"/>
      <c r="AO377" s="637"/>
      <c r="AP377" s="637"/>
      <c r="AQ377" s="637"/>
      <c r="AR377" s="637"/>
      <c r="AS377" s="637"/>
      <c r="AT377" s="637"/>
      <c r="AU377" s="637"/>
      <c r="AV377" s="637"/>
      <c r="AW377" s="637"/>
      <c r="AX377" s="637"/>
      <c r="AY377" s="637"/>
    </row>
    <row r="378" spans="3:64">
      <c r="C378" s="636"/>
      <c r="D378" s="637"/>
      <c r="E378" s="637"/>
      <c r="F378" s="637"/>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E378" s="637"/>
      <c r="AF378" s="637"/>
      <c r="AG378" s="637"/>
      <c r="AH378" s="637"/>
      <c r="AI378" s="637"/>
      <c r="AJ378" s="637"/>
      <c r="AK378" s="637"/>
      <c r="AL378" s="637"/>
      <c r="AM378" s="637"/>
      <c r="AN378" s="637"/>
      <c r="AO378" s="637"/>
      <c r="AP378" s="637"/>
      <c r="AQ378" s="637"/>
      <c r="AR378" s="637"/>
      <c r="AS378" s="637"/>
      <c r="AT378" s="637"/>
      <c r="AU378" s="637"/>
      <c r="AV378" s="637"/>
      <c r="AW378" s="637"/>
      <c r="AX378" s="637"/>
      <c r="AY378" s="637"/>
    </row>
    <row r="379" spans="3:64">
      <c r="C379" s="636"/>
      <c r="D379" s="637"/>
      <c r="E379" s="637"/>
      <c r="F379" s="637"/>
      <c r="G379" s="637"/>
      <c r="H379" s="637"/>
      <c r="I379" s="637"/>
      <c r="J379" s="637"/>
      <c r="K379" s="637"/>
      <c r="L379" s="637"/>
      <c r="M379" s="637"/>
      <c r="N379" s="637"/>
      <c r="O379" s="637"/>
      <c r="P379" s="637"/>
      <c r="Q379" s="637"/>
      <c r="R379" s="637"/>
      <c r="S379" s="637"/>
      <c r="T379" s="637"/>
      <c r="U379" s="637"/>
      <c r="V379" s="637"/>
      <c r="W379" s="637"/>
      <c r="X379" s="637"/>
      <c r="Y379" s="637"/>
      <c r="Z379" s="637"/>
      <c r="AA379" s="637"/>
      <c r="AB379" s="637"/>
      <c r="AC379" s="637"/>
      <c r="AD379" s="637"/>
      <c r="AE379" s="637"/>
      <c r="AF379" s="637"/>
      <c r="AG379" s="637"/>
      <c r="AH379" s="637"/>
      <c r="AI379" s="637"/>
      <c r="AJ379" s="637"/>
      <c r="AK379" s="637"/>
      <c r="AL379" s="637"/>
      <c r="AM379" s="637"/>
      <c r="AN379" s="637"/>
      <c r="AO379" s="637"/>
      <c r="AP379" s="637"/>
      <c r="AQ379" s="637"/>
      <c r="AR379" s="637"/>
      <c r="AS379" s="637"/>
      <c r="AT379" s="637"/>
      <c r="AU379" s="637"/>
      <c r="AV379" s="637"/>
      <c r="AW379" s="637"/>
      <c r="AX379" s="637"/>
      <c r="AY379" s="637"/>
    </row>
    <row r="380" spans="3:64">
      <c r="C380" s="636"/>
      <c r="D380" s="637"/>
      <c r="E380" s="637"/>
      <c r="F380" s="637"/>
      <c r="G380" s="637"/>
      <c r="H380" s="637"/>
      <c r="I380" s="637"/>
      <c r="J380" s="637"/>
      <c r="K380" s="637"/>
      <c r="L380" s="637"/>
      <c r="M380" s="637"/>
      <c r="N380" s="637"/>
      <c r="O380" s="637"/>
      <c r="P380" s="637"/>
      <c r="Q380" s="637"/>
      <c r="R380" s="637"/>
      <c r="S380" s="637"/>
      <c r="T380" s="637"/>
      <c r="U380" s="637"/>
      <c r="V380" s="637"/>
      <c r="W380" s="637"/>
      <c r="X380" s="637"/>
      <c r="Y380" s="637"/>
      <c r="Z380" s="637"/>
      <c r="AA380" s="637"/>
      <c r="AB380" s="637"/>
      <c r="AC380" s="637"/>
      <c r="AD380" s="637"/>
      <c r="AE380" s="637"/>
      <c r="AF380" s="637"/>
      <c r="AG380" s="637"/>
      <c r="AH380" s="637"/>
      <c r="AI380" s="637"/>
      <c r="AJ380" s="637"/>
      <c r="AK380" s="637"/>
      <c r="AL380" s="637"/>
      <c r="AM380" s="637"/>
      <c r="AN380" s="637"/>
      <c r="AO380" s="637"/>
      <c r="AP380" s="637"/>
      <c r="AQ380" s="637"/>
      <c r="AR380" s="637"/>
      <c r="AS380" s="637"/>
      <c r="AT380" s="637"/>
      <c r="AU380" s="637"/>
      <c r="AV380" s="637"/>
      <c r="AW380" s="637"/>
      <c r="AX380" s="637"/>
      <c r="AY380" s="637"/>
    </row>
    <row r="381" spans="3:64">
      <c r="C381" s="636"/>
      <c r="D381" s="637"/>
      <c r="E381" s="637"/>
      <c r="F381" s="637"/>
      <c r="G381" s="637"/>
      <c r="H381" s="637"/>
      <c r="I381" s="637"/>
      <c r="J381" s="637"/>
      <c r="K381" s="637"/>
      <c r="L381" s="637"/>
      <c r="M381" s="637"/>
      <c r="N381" s="637"/>
      <c r="O381" s="637"/>
      <c r="P381" s="637"/>
      <c r="Q381" s="637"/>
      <c r="R381" s="637"/>
      <c r="S381" s="637"/>
      <c r="T381" s="637"/>
      <c r="U381" s="637"/>
      <c r="V381" s="637"/>
      <c r="W381" s="637"/>
      <c r="X381" s="637"/>
      <c r="Y381" s="637"/>
      <c r="Z381" s="637"/>
      <c r="AA381" s="637"/>
      <c r="AB381" s="637"/>
      <c r="AC381" s="637"/>
      <c r="AD381" s="637"/>
      <c r="AE381" s="637"/>
      <c r="AF381" s="637"/>
      <c r="AG381" s="637"/>
      <c r="AH381" s="637"/>
      <c r="AI381" s="637"/>
      <c r="AJ381" s="637"/>
      <c r="AK381" s="637"/>
      <c r="AL381" s="637"/>
      <c r="AM381" s="637"/>
      <c r="AN381" s="637"/>
      <c r="AO381" s="637"/>
      <c r="AP381" s="637"/>
      <c r="AQ381" s="637"/>
      <c r="AR381" s="637"/>
      <c r="AS381" s="637"/>
      <c r="AT381" s="637"/>
      <c r="AU381" s="637"/>
      <c r="AV381" s="637"/>
      <c r="AW381" s="637"/>
      <c r="AX381" s="637"/>
      <c r="AY381" s="637"/>
    </row>
    <row r="382" spans="3:64">
      <c r="C382" s="636"/>
      <c r="D382" s="637"/>
      <c r="E382" s="637"/>
      <c r="F382" s="637"/>
      <c r="G382" s="637"/>
      <c r="H382" s="637"/>
      <c r="I382" s="637"/>
      <c r="J382" s="637"/>
      <c r="K382" s="637"/>
      <c r="L382" s="637"/>
      <c r="M382" s="637"/>
      <c r="N382" s="637"/>
      <c r="O382" s="637"/>
      <c r="P382" s="637"/>
      <c r="Q382" s="637"/>
      <c r="R382" s="637"/>
      <c r="S382" s="637"/>
      <c r="T382" s="637"/>
      <c r="U382" s="637"/>
      <c r="V382" s="637"/>
      <c r="W382" s="637"/>
      <c r="X382" s="637"/>
      <c r="Y382" s="637"/>
      <c r="Z382" s="637"/>
      <c r="AA382" s="637"/>
      <c r="AB382" s="637"/>
      <c r="AC382" s="637"/>
      <c r="AD382" s="637"/>
      <c r="AE382" s="637"/>
      <c r="AF382" s="637"/>
      <c r="AG382" s="637"/>
      <c r="AH382" s="637"/>
      <c r="AI382" s="637"/>
      <c r="AJ382" s="637"/>
      <c r="AK382" s="637"/>
      <c r="AL382" s="637"/>
      <c r="AM382" s="637"/>
      <c r="AN382" s="637"/>
      <c r="AO382" s="637"/>
      <c r="AP382" s="637"/>
      <c r="AQ382" s="637"/>
      <c r="AR382" s="637"/>
      <c r="AS382" s="637"/>
      <c r="AT382" s="637"/>
      <c r="AU382" s="637"/>
      <c r="AV382" s="637"/>
      <c r="AW382" s="637"/>
      <c r="AX382" s="637"/>
      <c r="AY382" s="637"/>
    </row>
    <row r="383" spans="3:64">
      <c r="C383" s="636"/>
      <c r="D383" s="637"/>
      <c r="E383" s="637"/>
      <c r="F383" s="637"/>
      <c r="G383" s="637"/>
      <c r="H383" s="637"/>
      <c r="I383" s="637"/>
      <c r="J383" s="637"/>
      <c r="K383" s="637"/>
      <c r="L383" s="637"/>
      <c r="M383" s="637"/>
      <c r="N383" s="637"/>
      <c r="O383" s="637"/>
      <c r="P383" s="637"/>
      <c r="Q383" s="637"/>
      <c r="R383" s="637"/>
      <c r="S383" s="637"/>
      <c r="T383" s="637"/>
      <c r="U383" s="637"/>
      <c r="V383" s="637"/>
      <c r="W383" s="637"/>
      <c r="X383" s="637"/>
      <c r="Y383" s="637"/>
      <c r="Z383" s="637"/>
      <c r="AA383" s="637"/>
      <c r="AB383" s="637"/>
      <c r="AC383" s="637"/>
      <c r="AD383" s="637"/>
      <c r="AE383" s="637"/>
      <c r="AF383" s="637"/>
      <c r="AG383" s="637"/>
      <c r="AH383" s="637"/>
      <c r="AI383" s="637"/>
      <c r="AJ383" s="637"/>
      <c r="AK383" s="637"/>
      <c r="AL383" s="637"/>
      <c r="AM383" s="637"/>
      <c r="AN383" s="637"/>
      <c r="AO383" s="637"/>
      <c r="AP383" s="637"/>
      <c r="AQ383" s="637"/>
      <c r="AR383" s="637"/>
      <c r="AS383" s="637"/>
      <c r="AT383" s="637"/>
      <c r="AU383" s="637"/>
      <c r="AV383" s="637"/>
      <c r="AW383" s="637"/>
      <c r="AX383" s="637"/>
      <c r="AY383" s="637"/>
    </row>
    <row r="384" spans="3:64">
      <c r="C384" s="636"/>
      <c r="D384" s="637"/>
      <c r="E384" s="637"/>
      <c r="F384" s="637"/>
      <c r="G384" s="637"/>
      <c r="H384" s="637"/>
      <c r="I384" s="637"/>
      <c r="J384" s="637"/>
      <c r="K384" s="637"/>
      <c r="L384" s="637"/>
      <c r="M384" s="637"/>
      <c r="N384" s="637"/>
      <c r="O384" s="637"/>
      <c r="P384" s="637"/>
      <c r="Q384" s="637"/>
      <c r="R384" s="637"/>
      <c r="S384" s="637"/>
      <c r="T384" s="637"/>
      <c r="U384" s="637"/>
      <c r="V384" s="637"/>
      <c r="W384" s="637"/>
      <c r="X384" s="637"/>
      <c r="Y384" s="637"/>
      <c r="Z384" s="637"/>
      <c r="AA384" s="637"/>
      <c r="AB384" s="637"/>
      <c r="AC384" s="637"/>
      <c r="AD384" s="637"/>
      <c r="AE384" s="637"/>
      <c r="AF384" s="637"/>
      <c r="AG384" s="637"/>
      <c r="AH384" s="637"/>
      <c r="AI384" s="637"/>
      <c r="AJ384" s="637"/>
      <c r="AK384" s="637"/>
      <c r="AL384" s="637"/>
      <c r="AM384" s="637"/>
      <c r="AN384" s="637"/>
      <c r="AO384" s="637"/>
      <c r="AP384" s="637"/>
      <c r="AQ384" s="637"/>
      <c r="AR384" s="637"/>
      <c r="AS384" s="637"/>
      <c r="AT384" s="637"/>
      <c r="AU384" s="637"/>
      <c r="AV384" s="637"/>
      <c r="AW384" s="637"/>
      <c r="AX384" s="637"/>
      <c r="AY384" s="637"/>
    </row>
    <row r="385" spans="3:51">
      <c r="C385" s="636"/>
      <c r="D385" s="637"/>
      <c r="E385" s="637"/>
      <c r="F385" s="637"/>
      <c r="G385" s="637"/>
      <c r="H385" s="637"/>
      <c r="I385" s="637"/>
      <c r="J385" s="637"/>
      <c r="K385" s="637"/>
      <c r="L385" s="637"/>
      <c r="M385" s="637"/>
      <c r="N385" s="637"/>
      <c r="O385" s="637"/>
      <c r="P385" s="637"/>
      <c r="Q385" s="637"/>
      <c r="R385" s="637"/>
      <c r="S385" s="637"/>
      <c r="T385" s="637"/>
      <c r="U385" s="637"/>
      <c r="V385" s="637"/>
      <c r="W385" s="637"/>
      <c r="X385" s="637"/>
      <c r="Y385" s="637"/>
      <c r="Z385" s="637"/>
      <c r="AA385" s="637"/>
      <c r="AB385" s="637"/>
      <c r="AC385" s="637"/>
      <c r="AD385" s="637"/>
      <c r="AE385" s="637"/>
      <c r="AF385" s="637"/>
      <c r="AG385" s="637"/>
      <c r="AH385" s="637"/>
      <c r="AI385" s="637"/>
      <c r="AJ385" s="637"/>
      <c r="AK385" s="637"/>
      <c r="AL385" s="637"/>
      <c r="AM385" s="637"/>
      <c r="AN385" s="637"/>
      <c r="AO385" s="637"/>
      <c r="AP385" s="637"/>
      <c r="AQ385" s="637"/>
      <c r="AR385" s="637"/>
      <c r="AS385" s="637"/>
      <c r="AT385" s="637"/>
      <c r="AU385" s="637"/>
      <c r="AV385" s="637"/>
      <c r="AW385" s="637"/>
      <c r="AX385" s="637"/>
      <c r="AY385" s="637"/>
    </row>
    <row r="386" spans="3:51">
      <c r="C386" s="636"/>
      <c r="D386" s="637"/>
      <c r="E386" s="637"/>
      <c r="F386" s="637"/>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E386" s="637"/>
      <c r="AF386" s="637"/>
      <c r="AG386" s="637"/>
      <c r="AH386" s="637"/>
      <c r="AI386" s="637"/>
      <c r="AJ386" s="637"/>
      <c r="AK386" s="637"/>
      <c r="AL386" s="637"/>
      <c r="AM386" s="637"/>
      <c r="AN386" s="637"/>
      <c r="AO386" s="637"/>
      <c r="AP386" s="637"/>
      <c r="AQ386" s="637"/>
      <c r="AR386" s="637"/>
      <c r="AS386" s="637"/>
      <c r="AT386" s="637"/>
      <c r="AU386" s="637"/>
      <c r="AV386" s="637"/>
      <c r="AW386" s="637"/>
      <c r="AX386" s="637"/>
      <c r="AY386" s="637"/>
    </row>
    <row r="387" spans="3:51">
      <c r="C387" s="636"/>
      <c r="D387" s="637"/>
      <c r="E387" s="637"/>
      <c r="F387" s="637"/>
      <c r="G387" s="637"/>
      <c r="H387" s="637"/>
      <c r="I387" s="637"/>
      <c r="J387" s="637"/>
      <c r="K387" s="637"/>
      <c r="L387" s="637"/>
      <c r="M387" s="637"/>
      <c r="N387" s="637"/>
      <c r="O387" s="637"/>
      <c r="P387" s="637"/>
      <c r="Q387" s="637"/>
      <c r="R387" s="637"/>
      <c r="S387" s="637"/>
      <c r="T387" s="637"/>
      <c r="U387" s="637"/>
      <c r="V387" s="637"/>
      <c r="W387" s="637"/>
      <c r="X387" s="637"/>
      <c r="Y387" s="637"/>
      <c r="Z387" s="637"/>
      <c r="AA387" s="637"/>
      <c r="AB387" s="637"/>
      <c r="AC387" s="637"/>
      <c r="AD387" s="637"/>
      <c r="AE387" s="637"/>
      <c r="AF387" s="637"/>
      <c r="AG387" s="637"/>
      <c r="AH387" s="637"/>
      <c r="AI387" s="637"/>
      <c r="AJ387" s="637"/>
      <c r="AK387" s="637"/>
      <c r="AL387" s="637"/>
      <c r="AM387" s="637"/>
      <c r="AN387" s="637"/>
      <c r="AO387" s="637"/>
      <c r="AP387" s="637"/>
      <c r="AQ387" s="637"/>
      <c r="AR387" s="637"/>
      <c r="AS387" s="637"/>
      <c r="AT387" s="637"/>
      <c r="AU387" s="637"/>
      <c r="AV387" s="637"/>
      <c r="AW387" s="637"/>
      <c r="AX387" s="637"/>
      <c r="AY387" s="637"/>
    </row>
    <row r="388" spans="3:51">
      <c r="C388" s="636"/>
      <c r="D388" s="637"/>
      <c r="E388" s="637"/>
      <c r="F388" s="637"/>
      <c r="G388" s="637"/>
      <c r="H388" s="637"/>
      <c r="I388" s="637"/>
      <c r="J388" s="637"/>
      <c r="K388" s="637"/>
      <c r="L388" s="637"/>
      <c r="M388" s="637"/>
      <c r="N388" s="637"/>
      <c r="O388" s="637"/>
      <c r="P388" s="637"/>
      <c r="Q388" s="637"/>
      <c r="R388" s="637"/>
      <c r="S388" s="637"/>
      <c r="T388" s="637"/>
      <c r="U388" s="637"/>
      <c r="V388" s="637"/>
      <c r="W388" s="637"/>
      <c r="X388" s="637"/>
      <c r="Y388" s="637"/>
      <c r="Z388" s="637"/>
      <c r="AA388" s="637"/>
      <c r="AB388" s="637"/>
      <c r="AC388" s="637"/>
      <c r="AD388" s="637"/>
      <c r="AE388" s="637"/>
      <c r="AF388" s="637"/>
      <c r="AG388" s="637"/>
      <c r="AH388" s="637"/>
      <c r="AI388" s="637"/>
      <c r="AJ388" s="637"/>
      <c r="AK388" s="637"/>
      <c r="AL388" s="637"/>
      <c r="AM388" s="637"/>
      <c r="AN388" s="637"/>
      <c r="AO388" s="637"/>
      <c r="AP388" s="637"/>
      <c r="AQ388" s="637"/>
      <c r="AR388" s="637"/>
      <c r="AS388" s="637"/>
      <c r="AT388" s="637"/>
      <c r="AU388" s="637"/>
      <c r="AV388" s="637"/>
      <c r="AW388" s="637"/>
      <c r="AX388" s="637"/>
      <c r="AY388" s="637"/>
    </row>
    <row r="389" spans="3:51">
      <c r="C389" s="636"/>
      <c r="D389" s="637"/>
      <c r="E389" s="637"/>
      <c r="F389" s="637"/>
      <c r="G389" s="637"/>
      <c r="H389" s="637"/>
      <c r="I389" s="637"/>
      <c r="J389" s="637"/>
      <c r="K389" s="637"/>
      <c r="L389" s="637"/>
      <c r="M389" s="637"/>
      <c r="N389" s="637"/>
      <c r="O389" s="637"/>
      <c r="P389" s="637"/>
      <c r="Q389" s="637"/>
      <c r="R389" s="637"/>
      <c r="S389" s="637"/>
      <c r="T389" s="637"/>
      <c r="U389" s="637"/>
      <c r="V389" s="637"/>
      <c r="W389" s="637"/>
      <c r="X389" s="637"/>
      <c r="Y389" s="637"/>
      <c r="Z389" s="637"/>
      <c r="AA389" s="637"/>
      <c r="AB389" s="637"/>
      <c r="AC389" s="637"/>
      <c r="AD389" s="637"/>
      <c r="AE389" s="637"/>
      <c r="AF389" s="637"/>
      <c r="AG389" s="637"/>
      <c r="AH389" s="637"/>
      <c r="AI389" s="637"/>
      <c r="AJ389" s="637"/>
      <c r="AK389" s="637"/>
      <c r="AL389" s="637"/>
      <c r="AM389" s="637"/>
      <c r="AN389" s="637"/>
      <c r="AO389" s="637"/>
      <c r="AP389" s="637"/>
      <c r="AQ389" s="637"/>
      <c r="AR389" s="637"/>
      <c r="AS389" s="637"/>
      <c r="AT389" s="637"/>
      <c r="AU389" s="637"/>
      <c r="AV389" s="637"/>
      <c r="AW389" s="637"/>
      <c r="AX389" s="637"/>
      <c r="AY389" s="637"/>
    </row>
    <row r="390" spans="3:51">
      <c r="C390" s="636"/>
      <c r="D390" s="637"/>
      <c r="E390" s="637"/>
      <c r="F390" s="637"/>
      <c r="G390" s="637"/>
      <c r="H390" s="637"/>
      <c r="I390" s="637"/>
      <c r="J390" s="637"/>
      <c r="K390" s="637"/>
      <c r="L390" s="637"/>
      <c r="M390" s="637"/>
      <c r="N390" s="637"/>
      <c r="O390" s="637"/>
      <c r="P390" s="637"/>
      <c r="Q390" s="637"/>
      <c r="R390" s="637"/>
      <c r="S390" s="637"/>
      <c r="T390" s="637"/>
      <c r="U390" s="637"/>
      <c r="V390" s="637"/>
      <c r="W390" s="637"/>
      <c r="X390" s="637"/>
      <c r="Y390" s="637"/>
      <c r="Z390" s="637"/>
      <c r="AA390" s="637"/>
      <c r="AB390" s="637"/>
      <c r="AC390" s="637"/>
      <c r="AD390" s="637"/>
      <c r="AE390" s="637"/>
      <c r="AF390" s="637"/>
      <c r="AG390" s="637"/>
      <c r="AH390" s="637"/>
      <c r="AI390" s="637"/>
      <c r="AJ390" s="637"/>
      <c r="AK390" s="637"/>
      <c r="AL390" s="637"/>
      <c r="AM390" s="637"/>
      <c r="AN390" s="637"/>
      <c r="AO390" s="637"/>
      <c r="AP390" s="637"/>
      <c r="AQ390" s="637"/>
      <c r="AR390" s="637"/>
      <c r="AS390" s="637"/>
      <c r="AT390" s="637"/>
      <c r="AU390" s="637"/>
      <c r="AV390" s="637"/>
      <c r="AW390" s="637"/>
      <c r="AX390" s="637"/>
      <c r="AY390" s="637"/>
    </row>
    <row r="391" spans="3:51">
      <c r="C391" s="636"/>
      <c r="D391" s="637"/>
      <c r="E391" s="637"/>
      <c r="F391" s="637"/>
      <c r="G391" s="637"/>
      <c r="H391" s="637"/>
      <c r="I391" s="637"/>
      <c r="J391" s="637"/>
      <c r="K391" s="637"/>
      <c r="L391" s="637"/>
      <c r="M391" s="637"/>
      <c r="N391" s="637"/>
      <c r="O391" s="637"/>
      <c r="P391" s="637"/>
      <c r="Q391" s="637"/>
      <c r="R391" s="637"/>
      <c r="S391" s="637"/>
      <c r="T391" s="637"/>
      <c r="U391" s="637"/>
      <c r="V391" s="637"/>
      <c r="W391" s="637"/>
      <c r="X391" s="637"/>
      <c r="Y391" s="637"/>
      <c r="Z391" s="637"/>
      <c r="AA391" s="637"/>
      <c r="AB391" s="637"/>
      <c r="AC391" s="637"/>
      <c r="AD391" s="637"/>
      <c r="AE391" s="637"/>
      <c r="AF391" s="637"/>
      <c r="AG391" s="637"/>
      <c r="AH391" s="637"/>
      <c r="AI391" s="637"/>
      <c r="AJ391" s="637"/>
      <c r="AK391" s="637"/>
      <c r="AL391" s="637"/>
      <c r="AM391" s="637"/>
      <c r="AN391" s="637"/>
      <c r="AO391" s="637"/>
      <c r="AP391" s="637"/>
      <c r="AQ391" s="637"/>
      <c r="AR391" s="637"/>
      <c r="AS391" s="637"/>
      <c r="AT391" s="637"/>
      <c r="AU391" s="637"/>
      <c r="AV391" s="637"/>
      <c r="AW391" s="637"/>
      <c r="AX391" s="637"/>
      <c r="AY391" s="637"/>
    </row>
    <row r="392" spans="3:51">
      <c r="C392" s="636"/>
      <c r="D392" s="637"/>
      <c r="E392" s="637"/>
      <c r="F392" s="637"/>
      <c r="G392" s="637"/>
      <c r="H392" s="637"/>
      <c r="I392" s="637"/>
      <c r="J392" s="637"/>
      <c r="K392" s="637"/>
      <c r="L392" s="637"/>
      <c r="M392" s="637"/>
      <c r="N392" s="637"/>
      <c r="O392" s="637"/>
      <c r="P392" s="637"/>
      <c r="Q392" s="637"/>
      <c r="R392" s="637"/>
      <c r="S392" s="637"/>
      <c r="T392" s="637"/>
      <c r="U392" s="637"/>
      <c r="V392" s="637"/>
      <c r="W392" s="637"/>
      <c r="X392" s="637"/>
      <c r="Y392" s="637"/>
      <c r="Z392" s="637"/>
      <c r="AA392" s="637"/>
      <c r="AB392" s="637"/>
      <c r="AC392" s="637"/>
      <c r="AD392" s="637"/>
      <c r="AE392" s="637"/>
      <c r="AF392" s="637"/>
      <c r="AG392" s="637"/>
      <c r="AH392" s="637"/>
      <c r="AI392" s="637"/>
      <c r="AJ392" s="637"/>
      <c r="AK392" s="637"/>
      <c r="AL392" s="637"/>
      <c r="AM392" s="637"/>
      <c r="AN392" s="637"/>
      <c r="AO392" s="637"/>
      <c r="AP392" s="637"/>
      <c r="AQ392" s="637"/>
      <c r="AR392" s="637"/>
      <c r="AS392" s="637"/>
      <c r="AT392" s="637"/>
      <c r="AU392" s="637"/>
      <c r="AV392" s="637"/>
      <c r="AW392" s="637"/>
      <c r="AX392" s="637"/>
      <c r="AY392" s="637"/>
    </row>
    <row r="393" spans="3:51">
      <c r="C393" s="636"/>
      <c r="D393" s="637"/>
      <c r="E393" s="637"/>
      <c r="F393" s="637"/>
      <c r="G393" s="637"/>
      <c r="H393" s="637"/>
      <c r="I393" s="637"/>
      <c r="J393" s="637"/>
      <c r="K393" s="637"/>
      <c r="L393" s="637"/>
      <c r="M393" s="637"/>
      <c r="N393" s="637"/>
      <c r="O393" s="637"/>
      <c r="P393" s="637"/>
      <c r="Q393" s="637"/>
      <c r="R393" s="637"/>
      <c r="S393" s="637"/>
      <c r="T393" s="637"/>
      <c r="U393" s="637"/>
      <c r="V393" s="637"/>
      <c r="W393" s="637"/>
      <c r="X393" s="637"/>
      <c r="Y393" s="637"/>
      <c r="Z393" s="637"/>
      <c r="AA393" s="637"/>
      <c r="AB393" s="637"/>
      <c r="AC393" s="637"/>
      <c r="AD393" s="637"/>
      <c r="AE393" s="637"/>
      <c r="AF393" s="637"/>
      <c r="AG393" s="637"/>
      <c r="AH393" s="637"/>
      <c r="AI393" s="637"/>
      <c r="AJ393" s="637"/>
      <c r="AK393" s="637"/>
      <c r="AL393" s="637"/>
      <c r="AM393" s="637"/>
      <c r="AN393" s="637"/>
      <c r="AO393" s="637"/>
      <c r="AP393" s="637"/>
      <c r="AQ393" s="637"/>
      <c r="AR393" s="637"/>
      <c r="AS393" s="637"/>
      <c r="AT393" s="637"/>
      <c r="AU393" s="637"/>
      <c r="AV393" s="637"/>
      <c r="AW393" s="637"/>
      <c r="AX393" s="637"/>
      <c r="AY393" s="637"/>
    </row>
    <row r="394" spans="3:51">
      <c r="C394" s="636"/>
      <c r="D394" s="637"/>
      <c r="E394" s="637"/>
      <c r="F394" s="637"/>
      <c r="G394" s="637"/>
      <c r="H394" s="637"/>
      <c r="I394" s="637"/>
      <c r="J394" s="637"/>
      <c r="K394" s="637"/>
      <c r="L394" s="637"/>
      <c r="M394" s="637"/>
      <c r="N394" s="637"/>
      <c r="O394" s="637"/>
      <c r="P394" s="637"/>
      <c r="Q394" s="637"/>
      <c r="R394" s="637"/>
      <c r="S394" s="637"/>
      <c r="T394" s="637"/>
      <c r="U394" s="637"/>
      <c r="V394" s="637"/>
      <c r="W394" s="637"/>
      <c r="X394" s="637"/>
      <c r="Y394" s="637"/>
      <c r="Z394" s="637"/>
      <c r="AA394" s="637"/>
      <c r="AB394" s="637"/>
      <c r="AC394" s="637"/>
      <c r="AD394" s="637"/>
      <c r="AE394" s="637"/>
      <c r="AF394" s="637"/>
      <c r="AG394" s="637"/>
      <c r="AH394" s="637"/>
      <c r="AI394" s="637"/>
      <c r="AJ394" s="637"/>
      <c r="AK394" s="637"/>
      <c r="AL394" s="637"/>
      <c r="AM394" s="637"/>
      <c r="AN394" s="637"/>
      <c r="AO394" s="637"/>
      <c r="AP394" s="637"/>
      <c r="AQ394" s="637"/>
      <c r="AR394" s="637"/>
      <c r="AS394" s="637"/>
      <c r="AT394" s="637"/>
      <c r="AU394" s="637"/>
      <c r="AV394" s="637"/>
      <c r="AW394" s="637"/>
      <c r="AX394" s="637"/>
      <c r="AY394" s="637"/>
    </row>
    <row r="395" spans="3:51">
      <c r="C395" s="636"/>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637"/>
      <c r="AF395" s="637"/>
      <c r="AG395" s="637"/>
      <c r="AH395" s="637"/>
      <c r="AI395" s="637"/>
      <c r="AJ395" s="637"/>
      <c r="AK395" s="637"/>
      <c r="AL395" s="637"/>
      <c r="AM395" s="637"/>
      <c r="AN395" s="637"/>
      <c r="AO395" s="637"/>
      <c r="AP395" s="637"/>
      <c r="AQ395" s="637"/>
      <c r="AR395" s="637"/>
      <c r="AS395" s="637"/>
      <c r="AT395" s="637"/>
      <c r="AU395" s="637"/>
      <c r="AV395" s="637"/>
      <c r="AW395" s="637"/>
      <c r="AX395" s="637"/>
      <c r="AY395" s="637"/>
    </row>
    <row r="396" spans="3:51">
      <c r="C396" s="636"/>
      <c r="D396" s="637"/>
      <c r="E396" s="637"/>
      <c r="F396" s="637"/>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E396" s="637"/>
      <c r="AF396" s="637"/>
      <c r="AG396" s="637"/>
      <c r="AH396" s="637"/>
      <c r="AI396" s="637"/>
      <c r="AJ396" s="637"/>
      <c r="AK396" s="637"/>
      <c r="AL396" s="637"/>
      <c r="AM396" s="637"/>
      <c r="AN396" s="637"/>
      <c r="AO396" s="637"/>
      <c r="AP396" s="637"/>
      <c r="AQ396" s="637"/>
      <c r="AR396" s="637"/>
      <c r="AS396" s="637"/>
      <c r="AT396" s="637"/>
      <c r="AU396" s="637"/>
      <c r="AV396" s="637"/>
      <c r="AW396" s="637"/>
      <c r="AX396" s="637"/>
      <c r="AY396" s="637"/>
    </row>
    <row r="397" spans="3:51">
      <c r="C397" s="636"/>
      <c r="D397" s="637"/>
      <c r="E397" s="637"/>
      <c r="F397" s="637"/>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E397" s="637"/>
      <c r="AF397" s="637"/>
      <c r="AG397" s="637"/>
      <c r="AH397" s="637"/>
      <c r="AI397" s="637"/>
      <c r="AJ397" s="637"/>
      <c r="AK397" s="637"/>
      <c r="AL397" s="637"/>
      <c r="AM397" s="637"/>
      <c r="AN397" s="637"/>
      <c r="AO397" s="637"/>
      <c r="AP397" s="637"/>
      <c r="AQ397" s="637"/>
      <c r="AR397" s="637"/>
      <c r="AS397" s="637"/>
      <c r="AT397" s="637"/>
      <c r="AU397" s="637"/>
      <c r="AV397" s="637"/>
      <c r="AW397" s="637"/>
      <c r="AX397" s="637"/>
      <c r="AY397" s="637"/>
    </row>
    <row r="398" spans="3:51">
      <c r="C398" s="636"/>
      <c r="D398" s="637"/>
      <c r="E398" s="637"/>
      <c r="F398" s="637"/>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E398" s="637"/>
      <c r="AF398" s="637"/>
      <c r="AG398" s="637"/>
      <c r="AH398" s="637"/>
      <c r="AI398" s="637"/>
      <c r="AJ398" s="637"/>
      <c r="AK398" s="637"/>
      <c r="AL398" s="637"/>
      <c r="AM398" s="637"/>
      <c r="AN398" s="637"/>
      <c r="AO398" s="637"/>
      <c r="AP398" s="637"/>
      <c r="AQ398" s="637"/>
      <c r="AR398" s="637"/>
      <c r="AS398" s="637"/>
      <c r="AT398" s="637"/>
      <c r="AU398" s="637"/>
      <c r="AV398" s="637"/>
      <c r="AW398" s="637"/>
      <c r="AX398" s="637"/>
      <c r="AY398" s="637"/>
    </row>
    <row r="399" spans="3:51">
      <c r="C399" s="636"/>
      <c r="D399" s="637"/>
      <c r="E399" s="637"/>
      <c r="F399" s="637"/>
      <c r="G399" s="637"/>
      <c r="H399" s="637"/>
      <c r="I399" s="637"/>
      <c r="J399" s="637"/>
      <c r="K399" s="637"/>
      <c r="L399" s="637"/>
      <c r="M399" s="637"/>
      <c r="N399" s="637"/>
      <c r="O399" s="637"/>
      <c r="P399" s="637"/>
      <c r="Q399" s="637"/>
      <c r="R399" s="637"/>
      <c r="S399" s="637"/>
      <c r="T399" s="637"/>
      <c r="U399" s="637"/>
      <c r="V399" s="637"/>
      <c r="W399" s="637"/>
      <c r="X399" s="637"/>
      <c r="Y399" s="637"/>
      <c r="Z399" s="637"/>
      <c r="AA399" s="637"/>
      <c r="AB399" s="637"/>
      <c r="AC399" s="637"/>
      <c r="AD399" s="637"/>
      <c r="AE399" s="637"/>
      <c r="AF399" s="637"/>
      <c r="AG399" s="637"/>
      <c r="AH399" s="637"/>
      <c r="AI399" s="637"/>
      <c r="AJ399" s="637"/>
      <c r="AK399" s="637"/>
      <c r="AL399" s="637"/>
      <c r="AM399" s="637"/>
      <c r="AN399" s="637"/>
      <c r="AO399" s="637"/>
      <c r="AP399" s="637"/>
      <c r="AQ399" s="637"/>
      <c r="AR399" s="637"/>
      <c r="AS399" s="637"/>
      <c r="AT399" s="637"/>
      <c r="AU399" s="637"/>
      <c r="AV399" s="637"/>
      <c r="AW399" s="637"/>
      <c r="AX399" s="637"/>
      <c r="AY399" s="637"/>
    </row>
    <row r="400" spans="3:51">
      <c r="C400" s="636"/>
      <c r="D400" s="637"/>
      <c r="E400" s="637"/>
      <c r="F400" s="637"/>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637"/>
      <c r="AF400" s="637"/>
      <c r="AG400" s="637"/>
      <c r="AH400" s="637"/>
      <c r="AI400" s="637"/>
      <c r="AJ400" s="637"/>
      <c r="AK400" s="637"/>
      <c r="AL400" s="637"/>
      <c r="AM400" s="637"/>
      <c r="AN400" s="637"/>
      <c r="AO400" s="637"/>
      <c r="AP400" s="637"/>
      <c r="AQ400" s="637"/>
      <c r="AR400" s="637"/>
      <c r="AS400" s="637"/>
      <c r="AT400" s="637"/>
      <c r="AU400" s="637"/>
      <c r="AV400" s="637"/>
      <c r="AW400" s="637"/>
      <c r="AX400" s="637"/>
      <c r="AY400" s="637"/>
    </row>
    <row r="401" spans="3:51">
      <c r="C401" s="636"/>
      <c r="D401" s="637"/>
      <c r="E401" s="637"/>
      <c r="F401" s="637"/>
      <c r="G401" s="637"/>
      <c r="H401" s="637"/>
      <c r="I401" s="637"/>
      <c r="J401" s="637"/>
      <c r="K401" s="637"/>
      <c r="L401" s="637"/>
      <c r="M401" s="637"/>
      <c r="N401" s="637"/>
      <c r="O401" s="637"/>
      <c r="P401" s="637"/>
      <c r="Q401" s="637"/>
      <c r="R401" s="637"/>
      <c r="S401" s="637"/>
      <c r="T401" s="637"/>
      <c r="U401" s="637"/>
      <c r="V401" s="637"/>
      <c r="W401" s="637"/>
      <c r="X401" s="637"/>
      <c r="Y401" s="637"/>
      <c r="Z401" s="637"/>
      <c r="AA401" s="637"/>
      <c r="AB401" s="637"/>
      <c r="AC401" s="637"/>
      <c r="AD401" s="637"/>
      <c r="AE401" s="637"/>
      <c r="AF401" s="637"/>
      <c r="AG401" s="637"/>
      <c r="AH401" s="637"/>
      <c r="AI401" s="637"/>
      <c r="AJ401" s="637"/>
      <c r="AK401" s="637"/>
      <c r="AL401" s="637"/>
      <c r="AM401" s="637"/>
      <c r="AN401" s="637"/>
      <c r="AO401" s="637"/>
      <c r="AP401" s="637"/>
      <c r="AQ401" s="637"/>
      <c r="AR401" s="637"/>
      <c r="AS401" s="637"/>
      <c r="AT401" s="637"/>
      <c r="AU401" s="637"/>
      <c r="AV401" s="637"/>
      <c r="AW401" s="637"/>
      <c r="AX401" s="637"/>
      <c r="AY401" s="637"/>
    </row>
    <row r="402" spans="3:51">
      <c r="C402" s="636"/>
      <c r="D402" s="637"/>
      <c r="E402" s="637"/>
      <c r="F402" s="637"/>
      <c r="G402" s="637"/>
      <c r="H402" s="637"/>
      <c r="I402" s="637"/>
      <c r="J402" s="637"/>
      <c r="K402" s="637"/>
      <c r="L402" s="637"/>
      <c r="M402" s="637"/>
      <c r="N402" s="637"/>
      <c r="O402" s="637"/>
      <c r="P402" s="637"/>
      <c r="Q402" s="637"/>
      <c r="R402" s="637"/>
      <c r="S402" s="637"/>
      <c r="T402" s="637"/>
      <c r="U402" s="637"/>
      <c r="V402" s="637"/>
      <c r="W402" s="637"/>
      <c r="X402" s="637"/>
      <c r="Y402" s="637"/>
      <c r="Z402" s="637"/>
      <c r="AA402" s="637"/>
      <c r="AB402" s="637"/>
      <c r="AC402" s="637"/>
      <c r="AD402" s="637"/>
      <c r="AE402" s="637"/>
      <c r="AF402" s="637"/>
      <c r="AG402" s="637"/>
      <c r="AH402" s="637"/>
      <c r="AI402" s="637"/>
      <c r="AJ402" s="637"/>
      <c r="AK402" s="637"/>
      <c r="AL402" s="637"/>
      <c r="AM402" s="637"/>
      <c r="AN402" s="637"/>
      <c r="AO402" s="637"/>
      <c r="AP402" s="637"/>
      <c r="AQ402" s="637"/>
      <c r="AR402" s="637"/>
      <c r="AS402" s="637"/>
      <c r="AT402" s="637"/>
      <c r="AU402" s="637"/>
      <c r="AV402" s="637"/>
      <c r="AW402" s="637"/>
      <c r="AX402" s="637"/>
      <c r="AY402" s="637"/>
    </row>
    <row r="403" spans="3:51">
      <c r="C403" s="636"/>
      <c r="D403" s="637"/>
      <c r="E403" s="637"/>
      <c r="F403" s="637"/>
      <c r="G403" s="637"/>
      <c r="H403" s="637"/>
      <c r="I403" s="637"/>
      <c r="J403" s="637"/>
      <c r="K403" s="637"/>
      <c r="L403" s="637"/>
      <c r="M403" s="637"/>
      <c r="N403" s="637"/>
      <c r="O403" s="637"/>
      <c r="P403" s="637"/>
      <c r="Q403" s="637"/>
      <c r="R403" s="637"/>
      <c r="S403" s="637"/>
      <c r="T403" s="637"/>
      <c r="U403" s="637"/>
      <c r="V403" s="637"/>
      <c r="W403" s="637"/>
      <c r="X403" s="637"/>
      <c r="Y403" s="637"/>
      <c r="Z403" s="637"/>
      <c r="AA403" s="637"/>
      <c r="AB403" s="637"/>
      <c r="AC403" s="637"/>
      <c r="AD403" s="637"/>
      <c r="AE403" s="637"/>
      <c r="AF403" s="637"/>
      <c r="AG403" s="637"/>
      <c r="AH403" s="637"/>
      <c r="AI403" s="637"/>
      <c r="AJ403" s="637"/>
      <c r="AK403" s="637"/>
      <c r="AL403" s="637"/>
      <c r="AM403" s="637"/>
      <c r="AN403" s="637"/>
      <c r="AO403" s="637"/>
      <c r="AP403" s="637"/>
      <c r="AQ403" s="637"/>
      <c r="AR403" s="637"/>
      <c r="AS403" s="637"/>
      <c r="AT403" s="637"/>
      <c r="AU403" s="637"/>
      <c r="AV403" s="637"/>
      <c r="AW403" s="637"/>
      <c r="AX403" s="637"/>
      <c r="AY403" s="637"/>
    </row>
    <row r="404" spans="3:51">
      <c r="C404" s="636"/>
      <c r="D404" s="637"/>
      <c r="E404" s="637"/>
      <c r="F404" s="637"/>
      <c r="G404" s="637"/>
      <c r="H404" s="637"/>
      <c r="I404" s="637"/>
      <c r="J404" s="637"/>
      <c r="K404" s="637"/>
      <c r="L404" s="637"/>
      <c r="M404" s="637"/>
      <c r="N404" s="637"/>
      <c r="O404" s="637"/>
      <c r="P404" s="637"/>
      <c r="Q404" s="637"/>
      <c r="R404" s="637"/>
      <c r="S404" s="637"/>
      <c r="T404" s="637"/>
      <c r="U404" s="637"/>
      <c r="V404" s="637"/>
      <c r="W404" s="637"/>
      <c r="X404" s="637"/>
      <c r="Y404" s="637"/>
      <c r="Z404" s="637"/>
      <c r="AA404" s="637"/>
      <c r="AB404" s="637"/>
      <c r="AC404" s="637"/>
      <c r="AD404" s="637"/>
      <c r="AE404" s="637"/>
      <c r="AF404" s="637"/>
      <c r="AG404" s="637"/>
      <c r="AH404" s="637"/>
      <c r="AI404" s="637"/>
      <c r="AJ404" s="637"/>
      <c r="AK404" s="637"/>
      <c r="AL404" s="637"/>
      <c r="AM404" s="637"/>
      <c r="AN404" s="637"/>
      <c r="AO404" s="637"/>
      <c r="AP404" s="637"/>
      <c r="AQ404" s="637"/>
      <c r="AR404" s="637"/>
      <c r="AS404" s="637"/>
      <c r="AT404" s="637"/>
      <c r="AU404" s="637"/>
      <c r="AV404" s="637"/>
      <c r="AW404" s="637"/>
      <c r="AX404" s="637"/>
      <c r="AY404" s="637"/>
    </row>
    <row r="405" spans="3:51">
      <c r="C405" s="636"/>
      <c r="D405" s="637"/>
      <c r="E405" s="637"/>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637"/>
      <c r="AF405" s="637"/>
      <c r="AG405" s="637"/>
      <c r="AH405" s="637"/>
      <c r="AI405" s="637"/>
      <c r="AJ405" s="637"/>
      <c r="AK405" s="637"/>
      <c r="AL405" s="637"/>
      <c r="AM405" s="637"/>
      <c r="AN405" s="637"/>
      <c r="AO405" s="637"/>
      <c r="AP405" s="637"/>
      <c r="AQ405" s="637"/>
      <c r="AR405" s="637"/>
      <c r="AS405" s="637"/>
      <c r="AT405" s="637"/>
      <c r="AU405" s="637"/>
      <c r="AV405" s="637"/>
      <c r="AW405" s="637"/>
      <c r="AX405" s="637"/>
      <c r="AY405" s="637"/>
    </row>
    <row r="406" spans="3:51">
      <c r="C406" s="636"/>
      <c r="D406" s="637"/>
      <c r="E406" s="637"/>
      <c r="F406" s="637"/>
      <c r="G406" s="637"/>
      <c r="H406" s="637"/>
      <c r="I406" s="637"/>
      <c r="J406" s="637"/>
      <c r="K406" s="637"/>
      <c r="L406" s="637"/>
      <c r="M406" s="637"/>
      <c r="N406" s="637"/>
      <c r="O406" s="637"/>
      <c r="P406" s="637"/>
      <c r="Q406" s="637"/>
      <c r="R406" s="637"/>
      <c r="S406" s="637"/>
      <c r="T406" s="637"/>
      <c r="U406" s="637"/>
      <c r="V406" s="637"/>
      <c r="W406" s="637"/>
      <c r="X406" s="637"/>
      <c r="Y406" s="637"/>
      <c r="Z406" s="637"/>
      <c r="AA406" s="637"/>
      <c r="AB406" s="637"/>
      <c r="AC406" s="637"/>
      <c r="AD406" s="637"/>
      <c r="AE406" s="637"/>
      <c r="AF406" s="637"/>
      <c r="AG406" s="637"/>
      <c r="AH406" s="637"/>
      <c r="AI406" s="637"/>
      <c r="AJ406" s="637"/>
      <c r="AK406" s="637"/>
      <c r="AL406" s="637"/>
      <c r="AM406" s="637"/>
      <c r="AN406" s="637"/>
      <c r="AO406" s="637"/>
      <c r="AP406" s="637"/>
      <c r="AQ406" s="637"/>
      <c r="AR406" s="637"/>
      <c r="AS406" s="637"/>
      <c r="AT406" s="637"/>
      <c r="AU406" s="637"/>
      <c r="AV406" s="637"/>
      <c r="AW406" s="637"/>
      <c r="AX406" s="637"/>
      <c r="AY406" s="637"/>
    </row>
    <row r="407" spans="3:51">
      <c r="C407" s="636"/>
      <c r="D407" s="637"/>
      <c r="E407" s="637"/>
      <c r="F407" s="637"/>
      <c r="G407" s="637"/>
      <c r="H407" s="637"/>
      <c r="I407" s="637"/>
      <c r="J407" s="637"/>
      <c r="K407" s="637"/>
      <c r="L407" s="637"/>
      <c r="M407" s="637"/>
      <c r="N407" s="637"/>
      <c r="O407" s="637"/>
      <c r="P407" s="637"/>
      <c r="Q407" s="637"/>
      <c r="R407" s="637"/>
      <c r="S407" s="637"/>
      <c r="T407" s="637"/>
      <c r="U407" s="637"/>
      <c r="V407" s="637"/>
      <c r="W407" s="637"/>
      <c r="X407" s="637"/>
      <c r="Y407" s="637"/>
      <c r="Z407" s="637"/>
      <c r="AA407" s="637"/>
      <c r="AB407" s="637"/>
      <c r="AC407" s="637"/>
      <c r="AD407" s="637"/>
      <c r="AE407" s="637"/>
      <c r="AF407" s="637"/>
      <c r="AG407" s="637"/>
      <c r="AH407" s="637"/>
      <c r="AI407" s="637"/>
      <c r="AJ407" s="637"/>
      <c r="AK407" s="637"/>
      <c r="AL407" s="637"/>
      <c r="AM407" s="637"/>
      <c r="AN407" s="637"/>
      <c r="AO407" s="637"/>
      <c r="AP407" s="637"/>
      <c r="AQ407" s="637"/>
      <c r="AR407" s="637"/>
      <c r="AS407" s="637"/>
      <c r="AT407" s="637"/>
      <c r="AU407" s="637"/>
      <c r="AV407" s="637"/>
      <c r="AW407" s="637"/>
      <c r="AX407" s="637"/>
      <c r="AY407" s="637"/>
    </row>
    <row r="408" spans="3:51">
      <c r="C408" s="636"/>
      <c r="D408" s="637"/>
      <c r="E408" s="637"/>
      <c r="F408" s="637"/>
      <c r="G408" s="637"/>
      <c r="H408" s="637"/>
      <c r="I408" s="637"/>
      <c r="J408" s="637"/>
      <c r="K408" s="637"/>
      <c r="L408" s="637"/>
      <c r="M408" s="637"/>
      <c r="N408" s="637"/>
      <c r="O408" s="637"/>
      <c r="P408" s="637"/>
      <c r="Q408" s="637"/>
      <c r="R408" s="637"/>
      <c r="S408" s="637"/>
      <c r="T408" s="637"/>
      <c r="U408" s="637"/>
      <c r="V408" s="637"/>
      <c r="W408" s="637"/>
      <c r="X408" s="637"/>
      <c r="Y408" s="637"/>
      <c r="Z408" s="637"/>
      <c r="AA408" s="637"/>
      <c r="AB408" s="637"/>
      <c r="AC408" s="637"/>
      <c r="AD408" s="637"/>
      <c r="AE408" s="637"/>
      <c r="AF408" s="637"/>
      <c r="AG408" s="637"/>
      <c r="AH408" s="637"/>
      <c r="AI408" s="637"/>
      <c r="AJ408" s="637"/>
      <c r="AK408" s="637"/>
      <c r="AL408" s="637"/>
      <c r="AM408" s="637"/>
      <c r="AN408" s="637"/>
      <c r="AO408" s="637"/>
      <c r="AP408" s="637"/>
      <c r="AQ408" s="637"/>
      <c r="AR408" s="637"/>
      <c r="AS408" s="637"/>
      <c r="AT408" s="637"/>
      <c r="AU408" s="637"/>
      <c r="AV408" s="637"/>
      <c r="AW408" s="637"/>
      <c r="AX408" s="637"/>
      <c r="AY408" s="637"/>
    </row>
    <row r="409" spans="3:51">
      <c r="C409" s="636"/>
      <c r="D409" s="637"/>
      <c r="E409" s="637"/>
      <c r="F409" s="637"/>
      <c r="G409" s="637"/>
      <c r="H409" s="637"/>
      <c r="I409" s="637"/>
      <c r="J409" s="637"/>
      <c r="K409" s="637"/>
      <c r="L409" s="637"/>
      <c r="M409" s="637"/>
      <c r="N409" s="637"/>
      <c r="O409" s="637"/>
      <c r="P409" s="637"/>
      <c r="Q409" s="637"/>
      <c r="R409" s="637"/>
      <c r="S409" s="637"/>
      <c r="T409" s="637"/>
      <c r="U409" s="637"/>
      <c r="V409" s="637"/>
      <c r="W409" s="637"/>
      <c r="X409" s="637"/>
      <c r="Y409" s="637"/>
      <c r="Z409" s="637"/>
      <c r="AA409" s="637"/>
      <c r="AB409" s="637"/>
      <c r="AC409" s="637"/>
      <c r="AD409" s="637"/>
      <c r="AE409" s="637"/>
      <c r="AF409" s="637"/>
      <c r="AG409" s="637"/>
      <c r="AH409" s="637"/>
      <c r="AI409" s="637"/>
      <c r="AJ409" s="637"/>
      <c r="AK409" s="637"/>
      <c r="AL409" s="637"/>
      <c r="AM409" s="637"/>
      <c r="AN409" s="637"/>
      <c r="AO409" s="637"/>
      <c r="AP409" s="637"/>
      <c r="AQ409" s="637"/>
      <c r="AR409" s="637"/>
      <c r="AS409" s="637"/>
      <c r="AT409" s="637"/>
      <c r="AU409" s="637"/>
      <c r="AV409" s="637"/>
      <c r="AW409" s="637"/>
      <c r="AX409" s="637"/>
      <c r="AY409" s="637"/>
    </row>
    <row r="410" spans="3:51">
      <c r="C410" s="636"/>
      <c r="D410" s="637"/>
      <c r="E410" s="637"/>
      <c r="F410" s="637"/>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E410" s="637"/>
      <c r="AF410" s="637"/>
      <c r="AG410" s="637"/>
      <c r="AH410" s="637"/>
      <c r="AI410" s="637"/>
      <c r="AJ410" s="637"/>
      <c r="AK410" s="637"/>
      <c r="AL410" s="637"/>
      <c r="AM410" s="637"/>
      <c r="AN410" s="637"/>
      <c r="AO410" s="637"/>
      <c r="AP410" s="637"/>
      <c r="AQ410" s="637"/>
      <c r="AR410" s="637"/>
      <c r="AS410" s="637"/>
      <c r="AT410" s="637"/>
      <c r="AU410" s="637"/>
      <c r="AV410" s="637"/>
      <c r="AW410" s="637"/>
      <c r="AX410" s="637"/>
      <c r="AY410" s="637"/>
    </row>
    <row r="411" spans="3:51">
      <c r="C411" s="636"/>
      <c r="D411" s="637"/>
      <c r="E411" s="637"/>
      <c r="F411" s="637"/>
      <c r="G411" s="637"/>
      <c r="H411" s="637"/>
      <c r="I411" s="637"/>
      <c r="J411" s="637"/>
      <c r="K411" s="637"/>
      <c r="L411" s="637"/>
      <c r="M411" s="637"/>
      <c r="N411" s="637"/>
      <c r="O411" s="637"/>
      <c r="P411" s="637"/>
      <c r="Q411" s="637"/>
      <c r="R411" s="637"/>
      <c r="S411" s="637"/>
      <c r="T411" s="637"/>
      <c r="U411" s="637"/>
      <c r="V411" s="637"/>
      <c r="W411" s="637"/>
      <c r="X411" s="637"/>
      <c r="Y411" s="637"/>
      <c r="Z411" s="637"/>
      <c r="AA411" s="637"/>
      <c r="AB411" s="637"/>
      <c r="AC411" s="637"/>
      <c r="AD411" s="637"/>
      <c r="AE411" s="637"/>
      <c r="AF411" s="637"/>
      <c r="AG411" s="637"/>
      <c r="AH411" s="637"/>
      <c r="AI411" s="637"/>
      <c r="AJ411" s="637"/>
      <c r="AK411" s="637"/>
      <c r="AL411" s="637"/>
      <c r="AM411" s="637"/>
      <c r="AN411" s="637"/>
      <c r="AO411" s="637"/>
      <c r="AP411" s="637"/>
      <c r="AQ411" s="637"/>
      <c r="AR411" s="637"/>
      <c r="AS411" s="637"/>
      <c r="AT411" s="637"/>
      <c r="AU411" s="637"/>
      <c r="AV411" s="637"/>
      <c r="AW411" s="637"/>
      <c r="AX411" s="637"/>
      <c r="AY411" s="637"/>
    </row>
    <row r="412" spans="3:51">
      <c r="C412" s="636"/>
      <c r="D412" s="637"/>
      <c r="E412" s="637"/>
      <c r="F412" s="637"/>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E412" s="637"/>
      <c r="AF412" s="637"/>
      <c r="AG412" s="637"/>
      <c r="AH412" s="637"/>
      <c r="AI412" s="637"/>
      <c r="AJ412" s="637"/>
      <c r="AK412" s="637"/>
      <c r="AL412" s="637"/>
      <c r="AM412" s="637"/>
      <c r="AN412" s="637"/>
      <c r="AO412" s="637"/>
      <c r="AP412" s="637"/>
      <c r="AQ412" s="637"/>
      <c r="AR412" s="637"/>
      <c r="AS412" s="637"/>
      <c r="AT412" s="637"/>
      <c r="AU412" s="637"/>
      <c r="AV412" s="637"/>
      <c r="AW412" s="637"/>
      <c r="AX412" s="637"/>
      <c r="AY412" s="637"/>
    </row>
    <row r="413" spans="3:51">
      <c r="C413" s="636"/>
      <c r="D413" s="637"/>
      <c r="E413" s="637"/>
      <c r="F413" s="637"/>
      <c r="G413" s="637"/>
      <c r="H413" s="637"/>
      <c r="I413" s="637"/>
      <c r="J413" s="637"/>
      <c r="K413" s="637"/>
      <c r="L413" s="637"/>
      <c r="M413" s="637"/>
      <c r="N413" s="637"/>
      <c r="O413" s="637"/>
      <c r="P413" s="637"/>
      <c r="Q413" s="637"/>
      <c r="R413" s="637"/>
      <c r="S413" s="637"/>
      <c r="T413" s="637"/>
      <c r="U413" s="637"/>
      <c r="V413" s="637"/>
      <c r="W413" s="637"/>
      <c r="X413" s="637"/>
      <c r="Y413" s="637"/>
      <c r="Z413" s="637"/>
      <c r="AA413" s="637"/>
      <c r="AB413" s="637"/>
      <c r="AC413" s="637"/>
      <c r="AD413" s="637"/>
      <c r="AE413" s="637"/>
      <c r="AF413" s="637"/>
      <c r="AG413" s="637"/>
      <c r="AH413" s="637"/>
      <c r="AI413" s="637"/>
      <c r="AJ413" s="637"/>
      <c r="AK413" s="637"/>
      <c r="AL413" s="637"/>
      <c r="AM413" s="637"/>
      <c r="AN413" s="637"/>
      <c r="AO413" s="637"/>
      <c r="AP413" s="637"/>
      <c r="AQ413" s="637"/>
      <c r="AR413" s="637"/>
      <c r="AS413" s="637"/>
      <c r="AT413" s="637"/>
      <c r="AU413" s="637"/>
      <c r="AV413" s="637"/>
      <c r="AW413" s="637"/>
      <c r="AX413" s="637"/>
      <c r="AY413" s="637"/>
    </row>
    <row r="414" spans="3:51">
      <c r="C414" s="636"/>
      <c r="D414" s="637"/>
      <c r="E414" s="637"/>
      <c r="F414" s="637"/>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637"/>
      <c r="AF414" s="637"/>
      <c r="AG414" s="637"/>
      <c r="AH414" s="637"/>
      <c r="AI414" s="637"/>
      <c r="AJ414" s="637"/>
      <c r="AK414" s="637"/>
      <c r="AL414" s="637"/>
      <c r="AM414" s="637"/>
      <c r="AN414" s="637"/>
      <c r="AO414" s="637"/>
      <c r="AP414" s="637"/>
      <c r="AQ414" s="637"/>
      <c r="AR414" s="637"/>
      <c r="AS414" s="637"/>
      <c r="AT414" s="637"/>
      <c r="AU414" s="637"/>
      <c r="AV414" s="637"/>
      <c r="AW414" s="637"/>
      <c r="AX414" s="637"/>
      <c r="AY414" s="637"/>
    </row>
    <row r="415" spans="3:51">
      <c r="C415" s="636"/>
      <c r="D415" s="637"/>
      <c r="E415" s="637"/>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637"/>
      <c r="AF415" s="637"/>
      <c r="AG415" s="637"/>
      <c r="AH415" s="637"/>
      <c r="AI415" s="637"/>
      <c r="AJ415" s="637"/>
      <c r="AK415" s="637"/>
      <c r="AL415" s="637"/>
      <c r="AM415" s="637"/>
      <c r="AN415" s="637"/>
      <c r="AO415" s="637"/>
      <c r="AP415" s="637"/>
      <c r="AQ415" s="637"/>
      <c r="AR415" s="637"/>
      <c r="AS415" s="637"/>
      <c r="AT415" s="637"/>
      <c r="AU415" s="637"/>
      <c r="AV415" s="637"/>
      <c r="AW415" s="637"/>
      <c r="AX415" s="637"/>
      <c r="AY415" s="637"/>
    </row>
    <row r="416" spans="3:51">
      <c r="C416" s="636"/>
      <c r="D416" s="637"/>
      <c r="E416" s="637"/>
      <c r="F416" s="637"/>
      <c r="G416" s="637"/>
      <c r="H416" s="637"/>
      <c r="I416" s="637"/>
      <c r="J416" s="637"/>
      <c r="K416" s="637"/>
      <c r="L416" s="637"/>
      <c r="M416" s="637"/>
      <c r="N416" s="637"/>
      <c r="O416" s="637"/>
      <c r="P416" s="637"/>
      <c r="Q416" s="637"/>
      <c r="R416" s="637"/>
      <c r="S416" s="637"/>
      <c r="T416" s="637"/>
      <c r="U416" s="637"/>
      <c r="V416" s="637"/>
      <c r="W416" s="637"/>
      <c r="X416" s="637"/>
      <c r="Y416" s="637"/>
      <c r="Z416" s="637"/>
      <c r="AA416" s="637"/>
      <c r="AB416" s="637"/>
      <c r="AC416" s="637"/>
      <c r="AD416" s="637"/>
      <c r="AE416" s="637"/>
      <c r="AF416" s="637"/>
      <c r="AG416" s="637"/>
      <c r="AH416" s="637"/>
      <c r="AI416" s="637"/>
      <c r="AJ416" s="637"/>
      <c r="AK416" s="637"/>
      <c r="AL416" s="637"/>
      <c r="AM416" s="637"/>
      <c r="AN416" s="637"/>
      <c r="AO416" s="637"/>
      <c r="AP416" s="637"/>
      <c r="AQ416" s="637"/>
      <c r="AR416" s="637"/>
      <c r="AS416" s="637"/>
      <c r="AT416" s="637"/>
      <c r="AU416" s="637"/>
      <c r="AV416" s="637"/>
      <c r="AW416" s="637"/>
      <c r="AX416" s="637"/>
      <c r="AY416" s="637"/>
    </row>
    <row r="417" spans="3:51">
      <c r="C417" s="636"/>
      <c r="D417" s="637"/>
      <c r="E417" s="637"/>
      <c r="F417" s="637"/>
      <c r="G417" s="637"/>
      <c r="H417" s="637"/>
      <c r="I417" s="637"/>
      <c r="J417" s="637"/>
      <c r="K417" s="637"/>
      <c r="L417" s="637"/>
      <c r="M417" s="637"/>
      <c r="N417" s="637"/>
      <c r="O417" s="637"/>
      <c r="P417" s="637"/>
      <c r="Q417" s="637"/>
      <c r="R417" s="637"/>
      <c r="S417" s="637"/>
      <c r="T417" s="637"/>
      <c r="U417" s="637"/>
      <c r="V417" s="637"/>
      <c r="W417" s="637"/>
      <c r="X417" s="637"/>
      <c r="Y417" s="637"/>
      <c r="Z417" s="637"/>
      <c r="AA417" s="637"/>
      <c r="AB417" s="637"/>
      <c r="AC417" s="637"/>
      <c r="AD417" s="637"/>
      <c r="AE417" s="637"/>
      <c r="AF417" s="637"/>
      <c r="AG417" s="637"/>
      <c r="AH417" s="637"/>
      <c r="AI417" s="637"/>
      <c r="AJ417" s="637"/>
      <c r="AK417" s="637"/>
      <c r="AL417" s="637"/>
      <c r="AM417" s="637"/>
      <c r="AN417" s="637"/>
      <c r="AO417" s="637"/>
      <c r="AP417" s="637"/>
      <c r="AQ417" s="637"/>
      <c r="AR417" s="637"/>
      <c r="AS417" s="637"/>
      <c r="AT417" s="637"/>
      <c r="AU417" s="637"/>
      <c r="AV417" s="637"/>
      <c r="AW417" s="637"/>
      <c r="AX417" s="637"/>
      <c r="AY417" s="637"/>
    </row>
    <row r="418" spans="3:51">
      <c r="C418" s="636"/>
      <c r="D418" s="637"/>
      <c r="E418" s="637"/>
      <c r="F418" s="637"/>
      <c r="G418" s="637"/>
      <c r="H418" s="637"/>
      <c r="I418" s="637"/>
      <c r="J418" s="637"/>
      <c r="K418" s="637"/>
      <c r="L418" s="637"/>
      <c r="M418" s="637"/>
      <c r="N418" s="637"/>
      <c r="O418" s="637"/>
      <c r="P418" s="637"/>
      <c r="Q418" s="637"/>
      <c r="R418" s="637"/>
      <c r="S418" s="637"/>
      <c r="T418" s="637"/>
      <c r="U418" s="637"/>
      <c r="V418" s="637"/>
      <c r="W418" s="637"/>
      <c r="X418" s="637"/>
      <c r="Y418" s="637"/>
      <c r="Z418" s="637"/>
      <c r="AA418" s="637"/>
      <c r="AB418" s="637"/>
      <c r="AC418" s="637"/>
      <c r="AD418" s="637"/>
      <c r="AE418" s="637"/>
      <c r="AF418" s="637"/>
      <c r="AG418" s="637"/>
      <c r="AH418" s="637"/>
      <c r="AI418" s="637"/>
      <c r="AJ418" s="637"/>
      <c r="AK418" s="637"/>
      <c r="AL418" s="637"/>
      <c r="AM418" s="637"/>
      <c r="AN418" s="637"/>
      <c r="AO418" s="637"/>
      <c r="AP418" s="637"/>
      <c r="AQ418" s="637"/>
      <c r="AR418" s="637"/>
      <c r="AS418" s="637"/>
      <c r="AT418" s="637"/>
      <c r="AU418" s="637"/>
      <c r="AV418" s="637"/>
      <c r="AW418" s="637"/>
      <c r="AX418" s="637"/>
      <c r="AY418" s="637"/>
    </row>
    <row r="419" spans="3:51">
      <c r="C419" s="636"/>
      <c r="D419" s="637"/>
      <c r="E419" s="637"/>
      <c r="F419" s="637"/>
      <c r="G419" s="637"/>
      <c r="H419" s="637"/>
      <c r="I419" s="637"/>
      <c r="J419" s="637"/>
      <c r="K419" s="637"/>
      <c r="L419" s="637"/>
      <c r="M419" s="637"/>
      <c r="N419" s="637"/>
      <c r="O419" s="637"/>
      <c r="P419" s="637"/>
      <c r="Q419" s="637"/>
      <c r="R419" s="637"/>
      <c r="S419" s="637"/>
      <c r="T419" s="637"/>
      <c r="U419" s="637"/>
      <c r="V419" s="637"/>
      <c r="W419" s="637"/>
      <c r="X419" s="637"/>
      <c r="Y419" s="637"/>
      <c r="Z419" s="637"/>
      <c r="AA419" s="637"/>
      <c r="AB419" s="637"/>
      <c r="AC419" s="637"/>
      <c r="AD419" s="637"/>
      <c r="AE419" s="637"/>
      <c r="AF419" s="637"/>
      <c r="AG419" s="637"/>
      <c r="AH419" s="637"/>
      <c r="AI419" s="637"/>
      <c r="AJ419" s="637"/>
      <c r="AK419" s="637"/>
      <c r="AL419" s="637"/>
      <c r="AM419" s="637"/>
      <c r="AN419" s="637"/>
      <c r="AO419" s="637"/>
      <c r="AP419" s="637"/>
      <c r="AQ419" s="637"/>
      <c r="AR419" s="637"/>
      <c r="AS419" s="637"/>
      <c r="AT419" s="637"/>
      <c r="AU419" s="637"/>
      <c r="AV419" s="637"/>
      <c r="AW419" s="637"/>
      <c r="AX419" s="637"/>
      <c r="AY419" s="637"/>
    </row>
    <row r="420" spans="3:51">
      <c r="C420" s="636"/>
      <c r="D420" s="637"/>
      <c r="E420" s="637"/>
      <c r="F420" s="637"/>
      <c r="G420" s="637"/>
      <c r="H420" s="637"/>
      <c r="I420" s="637"/>
      <c r="J420" s="637"/>
      <c r="K420" s="637"/>
      <c r="L420" s="637"/>
      <c r="M420" s="637"/>
      <c r="N420" s="637"/>
      <c r="O420" s="637"/>
      <c r="P420" s="637"/>
      <c r="Q420" s="637"/>
      <c r="R420" s="637"/>
      <c r="S420" s="637"/>
      <c r="T420" s="637"/>
      <c r="U420" s="637"/>
      <c r="V420" s="637"/>
      <c r="W420" s="637"/>
      <c r="X420" s="637"/>
      <c r="Y420" s="637"/>
      <c r="Z420" s="637"/>
      <c r="AA420" s="637"/>
      <c r="AB420" s="637"/>
      <c r="AC420" s="637"/>
      <c r="AD420" s="637"/>
      <c r="AE420" s="637"/>
      <c r="AF420" s="637"/>
      <c r="AG420" s="637"/>
      <c r="AH420" s="637"/>
      <c r="AI420" s="637"/>
      <c r="AJ420" s="637"/>
      <c r="AK420" s="637"/>
      <c r="AL420" s="637"/>
      <c r="AM420" s="637"/>
      <c r="AN420" s="637"/>
      <c r="AO420" s="637"/>
      <c r="AP420" s="637"/>
      <c r="AQ420" s="637"/>
      <c r="AR420" s="637"/>
      <c r="AS420" s="637"/>
      <c r="AT420" s="637"/>
      <c r="AU420" s="637"/>
      <c r="AV420" s="637"/>
      <c r="AW420" s="637"/>
      <c r="AX420" s="637"/>
      <c r="AY420" s="637"/>
    </row>
    <row r="421" spans="3:51">
      <c r="C421" s="636"/>
      <c r="D421" s="637"/>
      <c r="E421" s="637"/>
      <c r="F421" s="637"/>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637"/>
      <c r="AF421" s="637"/>
      <c r="AG421" s="637"/>
      <c r="AH421" s="637"/>
      <c r="AI421" s="637"/>
      <c r="AJ421" s="637"/>
      <c r="AK421" s="637"/>
      <c r="AL421" s="637"/>
      <c r="AM421" s="637"/>
      <c r="AN421" s="637"/>
      <c r="AO421" s="637"/>
      <c r="AP421" s="637"/>
      <c r="AQ421" s="637"/>
      <c r="AR421" s="637"/>
      <c r="AS421" s="637"/>
      <c r="AT421" s="637"/>
      <c r="AU421" s="637"/>
      <c r="AV421" s="637"/>
      <c r="AW421" s="637"/>
      <c r="AX421" s="637"/>
      <c r="AY421" s="637"/>
    </row>
    <row r="422" spans="3:51">
      <c r="C422" s="636"/>
      <c r="D422" s="637"/>
      <c r="E422" s="637"/>
      <c r="F422" s="637"/>
      <c r="G422" s="637"/>
      <c r="H422" s="637"/>
      <c r="I422" s="637"/>
      <c r="J422" s="637"/>
      <c r="K422" s="637"/>
      <c r="L422" s="637"/>
      <c r="M422" s="637"/>
      <c r="N422" s="637"/>
      <c r="O422" s="637"/>
      <c r="P422" s="637"/>
      <c r="Q422" s="637"/>
      <c r="R422" s="637"/>
      <c r="S422" s="637"/>
      <c r="T422" s="637"/>
      <c r="U422" s="637"/>
      <c r="V422" s="637"/>
      <c r="W422" s="637"/>
      <c r="X422" s="637"/>
      <c r="Y422" s="637"/>
      <c r="Z422" s="637"/>
      <c r="AA422" s="637"/>
      <c r="AB422" s="637"/>
      <c r="AC422" s="637"/>
      <c r="AD422" s="637"/>
      <c r="AE422" s="637"/>
      <c r="AF422" s="637"/>
      <c r="AG422" s="637"/>
      <c r="AH422" s="637"/>
      <c r="AI422" s="637"/>
      <c r="AJ422" s="637"/>
      <c r="AK422" s="637"/>
      <c r="AL422" s="637"/>
      <c r="AM422" s="637"/>
      <c r="AN422" s="637"/>
      <c r="AO422" s="637"/>
      <c r="AP422" s="637"/>
      <c r="AQ422" s="637"/>
      <c r="AR422" s="637"/>
      <c r="AS422" s="637"/>
      <c r="AT422" s="637"/>
      <c r="AU422" s="637"/>
      <c r="AV422" s="637"/>
      <c r="AW422" s="637"/>
      <c r="AX422" s="637"/>
      <c r="AY422" s="637"/>
    </row>
    <row r="423" spans="3:51">
      <c r="C423" s="636"/>
      <c r="D423" s="637"/>
      <c r="E423" s="637"/>
      <c r="F423" s="637"/>
      <c r="G423" s="637"/>
      <c r="H423" s="637"/>
      <c r="I423" s="637"/>
      <c r="J423" s="637"/>
      <c r="K423" s="637"/>
      <c r="L423" s="637"/>
      <c r="M423" s="637"/>
      <c r="N423" s="637"/>
      <c r="O423" s="637"/>
      <c r="P423" s="637"/>
      <c r="Q423" s="637"/>
      <c r="R423" s="637"/>
      <c r="S423" s="637"/>
      <c r="T423" s="637"/>
      <c r="U423" s="637"/>
      <c r="V423" s="637"/>
      <c r="W423" s="637"/>
      <c r="X423" s="637"/>
      <c r="Y423" s="637"/>
      <c r="Z423" s="637"/>
      <c r="AA423" s="637"/>
      <c r="AB423" s="637"/>
      <c r="AC423" s="637"/>
      <c r="AD423" s="637"/>
      <c r="AE423" s="637"/>
      <c r="AF423" s="637"/>
      <c r="AG423" s="637"/>
      <c r="AH423" s="637"/>
      <c r="AI423" s="637"/>
      <c r="AJ423" s="637"/>
      <c r="AK423" s="637"/>
      <c r="AL423" s="637"/>
      <c r="AM423" s="637"/>
      <c r="AN423" s="637"/>
      <c r="AO423" s="637"/>
      <c r="AP423" s="637"/>
      <c r="AQ423" s="637"/>
      <c r="AR423" s="637"/>
      <c r="AS423" s="637"/>
      <c r="AT423" s="637"/>
      <c r="AU423" s="637"/>
      <c r="AV423" s="637"/>
      <c r="AW423" s="637"/>
      <c r="AX423" s="637"/>
      <c r="AY423" s="637"/>
    </row>
    <row r="424" spans="3:51">
      <c r="C424" s="636"/>
      <c r="D424" s="637"/>
      <c r="E424" s="637"/>
      <c r="F424" s="637"/>
      <c r="G424" s="637"/>
      <c r="H424" s="637"/>
      <c r="I424" s="637"/>
      <c r="J424" s="637"/>
      <c r="K424" s="637"/>
      <c r="L424" s="637"/>
      <c r="M424" s="637"/>
      <c r="N424" s="637"/>
      <c r="O424" s="637"/>
      <c r="P424" s="637"/>
      <c r="Q424" s="637"/>
      <c r="R424" s="637"/>
      <c r="S424" s="637"/>
      <c r="T424" s="637"/>
      <c r="U424" s="637"/>
      <c r="V424" s="637"/>
      <c r="W424" s="637"/>
      <c r="X424" s="637"/>
      <c r="Y424" s="637"/>
      <c r="Z424" s="637"/>
      <c r="AA424" s="637"/>
      <c r="AB424" s="637"/>
      <c r="AC424" s="637"/>
      <c r="AD424" s="637"/>
      <c r="AE424" s="637"/>
      <c r="AF424" s="637"/>
      <c r="AG424" s="637"/>
      <c r="AH424" s="637"/>
      <c r="AI424" s="637"/>
      <c r="AJ424" s="637"/>
      <c r="AK424" s="637"/>
      <c r="AL424" s="637"/>
      <c r="AM424" s="637"/>
      <c r="AN424" s="637"/>
      <c r="AO424" s="637"/>
      <c r="AP424" s="637"/>
      <c r="AQ424" s="637"/>
      <c r="AR424" s="637"/>
      <c r="AS424" s="637"/>
      <c r="AT424" s="637"/>
      <c r="AU424" s="637"/>
      <c r="AV424" s="637"/>
      <c r="AW424" s="637"/>
      <c r="AX424" s="637"/>
      <c r="AY424" s="637"/>
    </row>
    <row r="425" spans="3:51">
      <c r="C425" s="636"/>
      <c r="D425" s="637"/>
      <c r="E425" s="637"/>
      <c r="F425" s="637"/>
      <c r="G425" s="637"/>
      <c r="H425" s="637"/>
      <c r="I425" s="637"/>
      <c r="J425" s="637"/>
      <c r="K425" s="637"/>
      <c r="L425" s="637"/>
      <c r="M425" s="637"/>
      <c r="N425" s="637"/>
      <c r="O425" s="637"/>
      <c r="P425" s="637"/>
      <c r="Q425" s="637"/>
      <c r="R425" s="637"/>
      <c r="S425" s="637"/>
      <c r="T425" s="637"/>
      <c r="U425" s="637"/>
      <c r="V425" s="637"/>
      <c r="W425" s="637"/>
      <c r="X425" s="637"/>
      <c r="Y425" s="637"/>
      <c r="Z425" s="637"/>
      <c r="AA425" s="637"/>
      <c r="AB425" s="637"/>
      <c r="AC425" s="637"/>
      <c r="AD425" s="637"/>
      <c r="AE425" s="637"/>
      <c r="AF425" s="637"/>
      <c r="AG425" s="637"/>
      <c r="AH425" s="637"/>
      <c r="AI425" s="637"/>
      <c r="AJ425" s="637"/>
      <c r="AK425" s="637"/>
      <c r="AL425" s="637"/>
      <c r="AM425" s="637"/>
      <c r="AN425" s="637"/>
      <c r="AO425" s="637"/>
      <c r="AP425" s="637"/>
      <c r="AQ425" s="637"/>
      <c r="AR425" s="637"/>
      <c r="AS425" s="637"/>
      <c r="AT425" s="637"/>
      <c r="AU425" s="637"/>
      <c r="AV425" s="637"/>
      <c r="AW425" s="637"/>
      <c r="AX425" s="637"/>
      <c r="AY425" s="637"/>
    </row>
    <row r="426" spans="3:51">
      <c r="C426" s="636"/>
      <c r="D426" s="637"/>
      <c r="E426" s="637"/>
      <c r="F426" s="637"/>
      <c r="G426" s="637"/>
      <c r="H426" s="637"/>
      <c r="I426" s="637"/>
      <c r="J426" s="637"/>
      <c r="K426" s="637"/>
      <c r="L426" s="637"/>
      <c r="M426" s="637"/>
      <c r="N426" s="637"/>
      <c r="O426" s="637"/>
      <c r="P426" s="637"/>
      <c r="Q426" s="637"/>
      <c r="R426" s="637"/>
      <c r="S426" s="637"/>
      <c r="T426" s="637"/>
      <c r="U426" s="637"/>
      <c r="V426" s="637"/>
      <c r="W426" s="637"/>
      <c r="X426" s="637"/>
      <c r="Y426" s="637"/>
      <c r="Z426" s="637"/>
      <c r="AA426" s="637"/>
      <c r="AB426" s="637"/>
      <c r="AC426" s="637"/>
      <c r="AD426" s="637"/>
      <c r="AE426" s="637"/>
      <c r="AF426" s="637"/>
      <c r="AG426" s="637"/>
      <c r="AH426" s="637"/>
      <c r="AI426" s="637"/>
      <c r="AJ426" s="637"/>
      <c r="AK426" s="637"/>
      <c r="AL426" s="637"/>
      <c r="AM426" s="637"/>
      <c r="AN426" s="637"/>
      <c r="AO426" s="637"/>
      <c r="AP426" s="637"/>
      <c r="AQ426" s="637"/>
      <c r="AR426" s="637"/>
      <c r="AS426" s="637"/>
      <c r="AT426" s="637"/>
      <c r="AU426" s="637"/>
      <c r="AV426" s="637"/>
      <c r="AW426" s="637"/>
      <c r="AX426" s="637"/>
      <c r="AY426" s="637"/>
    </row>
    <row r="427" spans="3:51">
      <c r="C427" s="636"/>
      <c r="D427" s="637"/>
      <c r="E427" s="637"/>
      <c r="F427" s="637"/>
      <c r="G427" s="637"/>
      <c r="H427" s="637"/>
      <c r="I427" s="637"/>
      <c r="J427" s="637"/>
      <c r="K427" s="637"/>
      <c r="L427" s="637"/>
      <c r="M427" s="637"/>
      <c r="N427" s="637"/>
      <c r="O427" s="637"/>
      <c r="P427" s="637"/>
      <c r="Q427" s="637"/>
      <c r="R427" s="637"/>
      <c r="S427" s="637"/>
      <c r="T427" s="637"/>
      <c r="U427" s="637"/>
      <c r="V427" s="637"/>
      <c r="W427" s="637"/>
      <c r="X427" s="637"/>
      <c r="Y427" s="637"/>
      <c r="Z427" s="637"/>
      <c r="AA427" s="637"/>
      <c r="AB427" s="637"/>
      <c r="AC427" s="637"/>
      <c r="AD427" s="637"/>
      <c r="AE427" s="637"/>
      <c r="AF427" s="637"/>
      <c r="AG427" s="637"/>
      <c r="AH427" s="637"/>
      <c r="AI427" s="637"/>
      <c r="AJ427" s="637"/>
      <c r="AK427" s="637"/>
      <c r="AL427" s="637"/>
      <c r="AM427" s="637"/>
      <c r="AN427" s="637"/>
      <c r="AO427" s="637"/>
      <c r="AP427" s="637"/>
      <c r="AQ427" s="637"/>
      <c r="AR427" s="637"/>
      <c r="AS427" s="637"/>
      <c r="AT427" s="637"/>
      <c r="AU427" s="637"/>
      <c r="AV427" s="637"/>
      <c r="AW427" s="637"/>
      <c r="AX427" s="637"/>
      <c r="AY427" s="637"/>
    </row>
    <row r="428" spans="3:51">
      <c r="C428" s="636"/>
      <c r="D428" s="637"/>
      <c r="E428" s="637"/>
      <c r="F428" s="637"/>
      <c r="G428" s="637"/>
      <c r="H428" s="637"/>
      <c r="I428" s="637"/>
      <c r="J428" s="637"/>
      <c r="K428" s="637"/>
      <c r="L428" s="637"/>
      <c r="M428" s="637"/>
      <c r="N428" s="637"/>
      <c r="O428" s="637"/>
      <c r="P428" s="637"/>
      <c r="Q428" s="637"/>
      <c r="R428" s="637"/>
      <c r="S428" s="637"/>
      <c r="T428" s="637"/>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c r="AR428" s="637"/>
      <c r="AS428" s="637"/>
      <c r="AT428" s="637"/>
      <c r="AU428" s="637"/>
      <c r="AV428" s="637"/>
      <c r="AW428" s="637"/>
      <c r="AX428" s="637"/>
      <c r="AY428" s="637"/>
    </row>
    <row r="429" spans="3:51">
      <c r="C429" s="636"/>
      <c r="D429" s="637"/>
      <c r="E429" s="637"/>
      <c r="F429" s="637"/>
      <c r="G429" s="637"/>
      <c r="H429" s="637"/>
      <c r="I429" s="637"/>
      <c r="J429" s="637"/>
      <c r="K429" s="637"/>
      <c r="L429" s="637"/>
      <c r="M429" s="637"/>
      <c r="N429" s="637"/>
      <c r="O429" s="637"/>
      <c r="P429" s="637"/>
      <c r="Q429" s="637"/>
      <c r="R429" s="637"/>
      <c r="S429" s="637"/>
      <c r="T429" s="637"/>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7"/>
      <c r="AX429" s="637"/>
      <c r="AY429" s="637"/>
    </row>
    <row r="430" spans="3:51">
      <c r="C430" s="636"/>
      <c r="D430" s="637"/>
      <c r="E430" s="637"/>
      <c r="F430" s="637"/>
      <c r="G430" s="637"/>
      <c r="H430" s="637"/>
      <c r="I430" s="637"/>
      <c r="J430" s="637"/>
      <c r="K430" s="637"/>
      <c r="L430" s="637"/>
      <c r="M430" s="637"/>
      <c r="N430" s="637"/>
      <c r="O430" s="637"/>
      <c r="P430" s="637"/>
      <c r="Q430" s="637"/>
      <c r="R430" s="637"/>
      <c r="S430" s="637"/>
      <c r="T430" s="637"/>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637"/>
      <c r="AY430" s="637"/>
    </row>
    <row r="431" spans="3:51">
      <c r="C431" s="636"/>
      <c r="D431" s="637"/>
      <c r="E431" s="637"/>
      <c r="F431" s="637"/>
      <c r="G431" s="637"/>
      <c r="H431" s="637"/>
      <c r="I431" s="637"/>
      <c r="J431" s="637"/>
      <c r="K431" s="637"/>
      <c r="L431" s="637"/>
      <c r="M431" s="637"/>
      <c r="N431" s="637"/>
      <c r="O431" s="637"/>
      <c r="P431" s="637"/>
      <c r="Q431" s="637"/>
      <c r="R431" s="637"/>
      <c r="S431" s="637"/>
      <c r="T431" s="637"/>
      <c r="U431" s="637"/>
      <c r="V431" s="637"/>
      <c r="W431" s="637"/>
      <c r="X431" s="637"/>
      <c r="Y431" s="637"/>
      <c r="Z431" s="637"/>
      <c r="AA431" s="637"/>
      <c r="AB431" s="637"/>
      <c r="AC431" s="637"/>
      <c r="AD431" s="637"/>
      <c r="AE431" s="637"/>
      <c r="AF431" s="637"/>
      <c r="AG431" s="637"/>
      <c r="AH431" s="637"/>
      <c r="AI431" s="637"/>
      <c r="AJ431" s="637"/>
      <c r="AK431" s="637"/>
      <c r="AL431" s="637"/>
      <c r="AM431" s="637"/>
      <c r="AN431" s="637"/>
      <c r="AO431" s="637"/>
      <c r="AP431" s="637"/>
      <c r="AQ431" s="637"/>
      <c r="AR431" s="637"/>
      <c r="AS431" s="637"/>
      <c r="AT431" s="637"/>
      <c r="AU431" s="637"/>
      <c r="AV431" s="637"/>
      <c r="AW431" s="637"/>
      <c r="AX431" s="637"/>
      <c r="AY431" s="637"/>
    </row>
    <row r="432" spans="3:51">
      <c r="C432" s="636"/>
      <c r="D432" s="637"/>
      <c r="E432" s="637"/>
      <c r="F432" s="637"/>
      <c r="G432" s="637"/>
      <c r="H432" s="637"/>
      <c r="I432" s="637"/>
      <c r="J432" s="637"/>
      <c r="K432" s="637"/>
      <c r="L432" s="637"/>
      <c r="M432" s="637"/>
      <c r="N432" s="637"/>
      <c r="O432" s="637"/>
      <c r="P432" s="637"/>
      <c r="Q432" s="637"/>
      <c r="R432" s="637"/>
      <c r="S432" s="637"/>
      <c r="T432" s="637"/>
      <c r="U432" s="637"/>
      <c r="V432" s="637"/>
      <c r="W432" s="637"/>
      <c r="X432" s="637"/>
      <c r="Y432" s="637"/>
      <c r="Z432" s="637"/>
      <c r="AA432" s="637"/>
      <c r="AB432" s="637"/>
      <c r="AC432" s="637"/>
      <c r="AD432" s="637"/>
      <c r="AE432" s="637"/>
      <c r="AF432" s="637"/>
      <c r="AG432" s="637"/>
      <c r="AH432" s="637"/>
      <c r="AI432" s="637"/>
      <c r="AJ432" s="637"/>
      <c r="AK432" s="637"/>
      <c r="AL432" s="637"/>
      <c r="AM432" s="637"/>
      <c r="AN432" s="637"/>
      <c r="AO432" s="637"/>
      <c r="AP432" s="637"/>
      <c r="AQ432" s="637"/>
      <c r="AR432" s="637"/>
      <c r="AS432" s="637"/>
      <c r="AT432" s="637"/>
      <c r="AU432" s="637"/>
      <c r="AV432" s="637"/>
      <c r="AW432" s="637"/>
      <c r="AX432" s="637"/>
      <c r="AY432" s="637"/>
    </row>
    <row r="433" spans="3:51">
      <c r="C433" s="636"/>
      <c r="D433" s="637"/>
      <c r="E433" s="637"/>
      <c r="F433" s="637"/>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7"/>
    </row>
    <row r="434" spans="3:51">
      <c r="C434" s="636"/>
      <c r="D434" s="637"/>
      <c r="E434" s="637"/>
      <c r="F434" s="637"/>
      <c r="G434" s="637"/>
      <c r="H434" s="637"/>
      <c r="I434" s="637"/>
      <c r="J434" s="637"/>
      <c r="K434" s="637"/>
      <c r="L434" s="637"/>
      <c r="M434" s="637"/>
      <c r="N434" s="637"/>
      <c r="O434" s="637"/>
      <c r="P434" s="637"/>
      <c r="Q434" s="637"/>
      <c r="R434" s="637"/>
      <c r="S434" s="637"/>
      <c r="T434" s="637"/>
      <c r="U434" s="637"/>
      <c r="V434" s="637"/>
      <c r="W434" s="637"/>
      <c r="X434" s="637"/>
      <c r="Y434" s="637"/>
      <c r="Z434" s="637"/>
      <c r="AA434" s="637"/>
      <c r="AB434" s="637"/>
      <c r="AC434" s="637"/>
      <c r="AD434" s="637"/>
      <c r="AE434" s="637"/>
      <c r="AF434" s="637"/>
      <c r="AG434" s="637"/>
      <c r="AH434" s="637"/>
      <c r="AI434" s="637"/>
      <c r="AJ434" s="637"/>
      <c r="AK434" s="637"/>
      <c r="AL434" s="637"/>
      <c r="AM434" s="637"/>
      <c r="AN434" s="637"/>
      <c r="AO434" s="637"/>
      <c r="AP434" s="637"/>
      <c r="AQ434" s="637"/>
      <c r="AR434" s="637"/>
      <c r="AS434" s="637"/>
      <c r="AT434" s="637"/>
      <c r="AU434" s="637"/>
      <c r="AV434" s="637"/>
      <c r="AW434" s="637"/>
      <c r="AX434" s="637"/>
      <c r="AY434" s="637"/>
    </row>
    <row r="435" spans="3:51">
      <c r="C435" s="636"/>
      <c r="D435" s="637"/>
      <c r="E435" s="637"/>
      <c r="F435" s="637"/>
      <c r="G435" s="637"/>
      <c r="H435" s="637"/>
      <c r="I435" s="637"/>
      <c r="J435" s="637"/>
      <c r="K435" s="637"/>
      <c r="L435" s="637"/>
      <c r="M435" s="637"/>
      <c r="N435" s="637"/>
      <c r="O435" s="637"/>
      <c r="P435" s="637"/>
      <c r="Q435" s="637"/>
      <c r="R435" s="637"/>
      <c r="S435" s="637"/>
      <c r="T435" s="637"/>
      <c r="U435" s="637"/>
      <c r="V435" s="637"/>
      <c r="W435" s="637"/>
      <c r="X435" s="637"/>
      <c r="Y435" s="637"/>
      <c r="Z435" s="637"/>
      <c r="AA435" s="637"/>
      <c r="AB435" s="637"/>
      <c r="AC435" s="637"/>
      <c r="AD435" s="637"/>
      <c r="AE435" s="637"/>
      <c r="AF435" s="637"/>
      <c r="AG435" s="637"/>
      <c r="AH435" s="637"/>
      <c r="AI435" s="637"/>
      <c r="AJ435" s="637"/>
      <c r="AK435" s="637"/>
      <c r="AL435" s="637"/>
      <c r="AM435" s="637"/>
      <c r="AN435" s="637"/>
      <c r="AO435" s="637"/>
      <c r="AP435" s="637"/>
      <c r="AQ435" s="637"/>
      <c r="AR435" s="637"/>
      <c r="AS435" s="637"/>
      <c r="AT435" s="637"/>
      <c r="AU435" s="637"/>
      <c r="AV435" s="637"/>
      <c r="AW435" s="637"/>
      <c r="AX435" s="637"/>
      <c r="AY435" s="637"/>
    </row>
    <row r="436" spans="3:51">
      <c r="C436" s="636"/>
      <c r="D436" s="637"/>
      <c r="E436" s="637"/>
      <c r="F436" s="637"/>
      <c r="G436" s="637"/>
      <c r="H436" s="637"/>
      <c r="I436" s="637"/>
      <c r="J436" s="637"/>
      <c r="K436" s="637"/>
      <c r="L436" s="637"/>
      <c r="M436" s="637"/>
      <c r="N436" s="637"/>
      <c r="O436" s="637"/>
      <c r="P436" s="637"/>
      <c r="Q436" s="637"/>
      <c r="R436" s="637"/>
      <c r="S436" s="637"/>
      <c r="T436" s="637"/>
      <c r="U436" s="637"/>
      <c r="V436" s="637"/>
      <c r="W436" s="637"/>
      <c r="X436" s="637"/>
      <c r="Y436" s="637"/>
      <c r="Z436" s="637"/>
      <c r="AA436" s="637"/>
      <c r="AB436" s="637"/>
      <c r="AC436" s="637"/>
      <c r="AD436" s="637"/>
      <c r="AE436" s="637"/>
      <c r="AF436" s="637"/>
      <c r="AG436" s="637"/>
      <c r="AH436" s="637"/>
      <c r="AI436" s="637"/>
      <c r="AJ436" s="637"/>
      <c r="AK436" s="637"/>
      <c r="AL436" s="637"/>
      <c r="AM436" s="637"/>
      <c r="AN436" s="637"/>
      <c r="AO436" s="637"/>
      <c r="AP436" s="637"/>
      <c r="AQ436" s="637"/>
      <c r="AR436" s="637"/>
      <c r="AS436" s="637"/>
      <c r="AT436" s="637"/>
      <c r="AU436" s="637"/>
      <c r="AV436" s="637"/>
      <c r="AW436" s="637"/>
      <c r="AX436" s="637"/>
      <c r="AY436" s="637"/>
    </row>
    <row r="437" spans="3:51">
      <c r="C437" s="636"/>
      <c r="D437" s="637"/>
      <c r="E437" s="637"/>
      <c r="F437" s="637"/>
      <c r="G437" s="637"/>
      <c r="H437" s="637"/>
      <c r="I437" s="637"/>
      <c r="J437" s="637"/>
      <c r="K437" s="637"/>
      <c r="L437" s="637"/>
      <c r="M437" s="637"/>
      <c r="N437" s="637"/>
      <c r="O437" s="637"/>
      <c r="P437" s="637"/>
      <c r="Q437" s="637"/>
      <c r="R437" s="637"/>
      <c r="S437" s="637"/>
      <c r="T437" s="637"/>
      <c r="U437" s="637"/>
      <c r="V437" s="637"/>
      <c r="W437" s="637"/>
      <c r="X437" s="637"/>
      <c r="Y437" s="637"/>
      <c r="Z437" s="637"/>
      <c r="AA437" s="637"/>
      <c r="AB437" s="637"/>
      <c r="AC437" s="637"/>
      <c r="AD437" s="637"/>
      <c r="AE437" s="637"/>
      <c r="AF437" s="637"/>
      <c r="AG437" s="637"/>
      <c r="AH437" s="637"/>
      <c r="AI437" s="637"/>
      <c r="AJ437" s="637"/>
      <c r="AK437" s="637"/>
      <c r="AL437" s="637"/>
      <c r="AM437" s="637"/>
      <c r="AN437" s="637"/>
      <c r="AO437" s="637"/>
      <c r="AP437" s="637"/>
      <c r="AQ437" s="637"/>
      <c r="AR437" s="637"/>
      <c r="AS437" s="637"/>
      <c r="AT437" s="637"/>
      <c r="AU437" s="637"/>
      <c r="AV437" s="637"/>
      <c r="AW437" s="637"/>
      <c r="AX437" s="637"/>
      <c r="AY437" s="637"/>
    </row>
    <row r="438" spans="3:51">
      <c r="C438" s="636"/>
      <c r="D438" s="637"/>
      <c r="E438" s="637"/>
      <c r="F438" s="637"/>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E438" s="637"/>
      <c r="AF438" s="637"/>
      <c r="AG438" s="637"/>
      <c r="AH438" s="637"/>
      <c r="AI438" s="637"/>
      <c r="AJ438" s="637"/>
      <c r="AK438" s="637"/>
      <c r="AL438" s="637"/>
      <c r="AM438" s="637"/>
      <c r="AN438" s="637"/>
      <c r="AO438" s="637"/>
      <c r="AP438" s="637"/>
      <c r="AQ438" s="637"/>
      <c r="AR438" s="637"/>
      <c r="AS438" s="637"/>
      <c r="AT438" s="637"/>
      <c r="AU438" s="637"/>
      <c r="AV438" s="637"/>
      <c r="AW438" s="637"/>
      <c r="AX438" s="637"/>
      <c r="AY438" s="637"/>
    </row>
    <row r="439" spans="3:51">
      <c r="C439" s="636"/>
      <c r="D439" s="637"/>
      <c r="E439" s="637"/>
      <c r="F439" s="637"/>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7"/>
    </row>
    <row r="440" spans="3:51">
      <c r="C440" s="636"/>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c r="AR440" s="637"/>
      <c r="AS440" s="637"/>
      <c r="AT440" s="637"/>
      <c r="AU440" s="637"/>
      <c r="AV440" s="637"/>
      <c r="AW440" s="637"/>
      <c r="AX440" s="637"/>
      <c r="AY440" s="637"/>
    </row>
    <row r="441" spans="3:51">
      <c r="C441" s="636"/>
      <c r="D441" s="637"/>
      <c r="E441" s="637"/>
      <c r="F441" s="637"/>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37"/>
      <c r="AF441" s="637"/>
      <c r="AG441" s="637"/>
      <c r="AH441" s="637"/>
      <c r="AI441" s="637"/>
      <c r="AJ441" s="637"/>
      <c r="AK441" s="637"/>
      <c r="AL441" s="637"/>
      <c r="AM441" s="637"/>
      <c r="AN441" s="637"/>
      <c r="AO441" s="637"/>
      <c r="AP441" s="637"/>
      <c r="AQ441" s="637"/>
      <c r="AR441" s="637"/>
      <c r="AS441" s="637"/>
      <c r="AT441" s="637"/>
      <c r="AU441" s="637"/>
      <c r="AV441" s="637"/>
      <c r="AW441" s="637"/>
      <c r="AX441" s="637"/>
      <c r="AY441" s="637"/>
    </row>
    <row r="442" spans="3:51">
      <c r="C442" s="636"/>
      <c r="D442" s="637"/>
      <c r="E442" s="637"/>
      <c r="F442" s="637"/>
      <c r="G442" s="637"/>
      <c r="H442" s="637"/>
      <c r="I442" s="637"/>
      <c r="J442" s="637"/>
      <c r="K442" s="637"/>
      <c r="L442" s="637"/>
      <c r="M442" s="637"/>
      <c r="N442" s="637"/>
      <c r="O442" s="637"/>
      <c r="P442" s="637"/>
      <c r="Q442" s="637"/>
      <c r="R442" s="637"/>
      <c r="S442" s="637"/>
      <c r="T442" s="637"/>
      <c r="U442" s="637"/>
      <c r="V442" s="637"/>
      <c r="W442" s="637"/>
      <c r="X442" s="637"/>
      <c r="Y442" s="637"/>
      <c r="Z442" s="637"/>
      <c r="AA442" s="637"/>
      <c r="AB442" s="637"/>
      <c r="AC442" s="637"/>
      <c r="AD442" s="637"/>
      <c r="AE442" s="637"/>
      <c r="AF442" s="637"/>
      <c r="AG442" s="637"/>
      <c r="AH442" s="637"/>
      <c r="AI442" s="637"/>
      <c r="AJ442" s="637"/>
      <c r="AK442" s="637"/>
      <c r="AL442" s="637"/>
      <c r="AM442" s="637"/>
      <c r="AN442" s="637"/>
      <c r="AO442" s="637"/>
      <c r="AP442" s="637"/>
      <c r="AQ442" s="637"/>
      <c r="AR442" s="637"/>
      <c r="AS442" s="637"/>
      <c r="AT442" s="637"/>
      <c r="AU442" s="637"/>
      <c r="AV442" s="637"/>
      <c r="AW442" s="637"/>
      <c r="AX442" s="637"/>
      <c r="AY442" s="637"/>
    </row>
    <row r="443" spans="3:51">
      <c r="C443" s="636"/>
      <c r="D443" s="637"/>
      <c r="E443" s="637"/>
      <c r="F443" s="637"/>
      <c r="G443" s="637"/>
      <c r="H443" s="637"/>
      <c r="I443" s="637"/>
      <c r="J443" s="637"/>
      <c r="K443" s="637"/>
      <c r="L443" s="637"/>
      <c r="M443" s="637"/>
      <c r="N443" s="637"/>
      <c r="O443" s="637"/>
      <c r="P443" s="637"/>
      <c r="Q443" s="637"/>
      <c r="R443" s="637"/>
      <c r="S443" s="637"/>
      <c r="T443" s="637"/>
      <c r="U443" s="637"/>
      <c r="V443" s="637"/>
      <c r="W443" s="637"/>
      <c r="X443" s="637"/>
      <c r="Y443" s="637"/>
      <c r="Z443" s="637"/>
      <c r="AA443" s="637"/>
      <c r="AB443" s="637"/>
      <c r="AC443" s="637"/>
      <c r="AD443" s="637"/>
      <c r="AE443" s="637"/>
      <c r="AF443" s="637"/>
      <c r="AG443" s="637"/>
      <c r="AH443" s="637"/>
      <c r="AI443" s="637"/>
      <c r="AJ443" s="637"/>
      <c r="AK443" s="637"/>
      <c r="AL443" s="637"/>
      <c r="AM443" s="637"/>
      <c r="AN443" s="637"/>
      <c r="AO443" s="637"/>
      <c r="AP443" s="637"/>
      <c r="AQ443" s="637"/>
      <c r="AR443" s="637"/>
      <c r="AS443" s="637"/>
      <c r="AT443" s="637"/>
      <c r="AU443" s="637"/>
      <c r="AV443" s="637"/>
      <c r="AW443" s="637"/>
      <c r="AX443" s="637"/>
      <c r="AY443" s="637"/>
    </row>
    <row r="444" spans="3:51">
      <c r="C444" s="636"/>
      <c r="D444" s="637"/>
      <c r="E444" s="637"/>
      <c r="F444" s="637"/>
      <c r="G444" s="637"/>
      <c r="H444" s="637"/>
      <c r="I444" s="637"/>
      <c r="J444" s="637"/>
      <c r="K444" s="637"/>
      <c r="L444" s="637"/>
      <c r="M444" s="637"/>
      <c r="N444" s="637"/>
      <c r="O444" s="637"/>
      <c r="P444" s="637"/>
      <c r="Q444" s="637"/>
      <c r="R444" s="637"/>
      <c r="S444" s="637"/>
      <c r="T444" s="637"/>
      <c r="U444" s="637"/>
      <c r="V444" s="637"/>
      <c r="W444" s="637"/>
      <c r="X444" s="637"/>
      <c r="Y444" s="637"/>
      <c r="Z444" s="637"/>
      <c r="AA444" s="637"/>
      <c r="AB444" s="637"/>
      <c r="AC444" s="637"/>
      <c r="AD444" s="637"/>
      <c r="AE444" s="637"/>
      <c r="AF444" s="637"/>
      <c r="AG444" s="637"/>
      <c r="AH444" s="637"/>
      <c r="AI444" s="637"/>
      <c r="AJ444" s="637"/>
      <c r="AK444" s="637"/>
      <c r="AL444" s="637"/>
      <c r="AM444" s="637"/>
      <c r="AN444" s="637"/>
      <c r="AO444" s="637"/>
      <c r="AP444" s="637"/>
      <c r="AQ444" s="637"/>
      <c r="AR444" s="637"/>
      <c r="AS444" s="637"/>
      <c r="AT444" s="637"/>
      <c r="AU444" s="637"/>
      <c r="AV444" s="637"/>
      <c r="AW444" s="637"/>
      <c r="AX444" s="637"/>
      <c r="AY444" s="637"/>
    </row>
    <row r="445" spans="3:51">
      <c r="C445" s="636"/>
      <c r="D445" s="637"/>
      <c r="E445" s="637"/>
      <c r="F445" s="637"/>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37"/>
      <c r="AF445" s="637"/>
      <c r="AG445" s="637"/>
      <c r="AH445" s="637"/>
      <c r="AI445" s="637"/>
      <c r="AJ445" s="637"/>
      <c r="AK445" s="637"/>
      <c r="AL445" s="637"/>
      <c r="AM445" s="637"/>
      <c r="AN445" s="637"/>
      <c r="AO445" s="637"/>
      <c r="AP445" s="637"/>
      <c r="AQ445" s="637"/>
      <c r="AR445" s="637"/>
      <c r="AS445" s="637"/>
      <c r="AT445" s="637"/>
      <c r="AU445" s="637"/>
      <c r="AV445" s="637"/>
      <c r="AW445" s="637"/>
      <c r="AX445" s="637"/>
      <c r="AY445" s="637"/>
    </row>
    <row r="446" spans="3:51">
      <c r="C446" s="636"/>
      <c r="D446" s="637"/>
      <c r="E446" s="637"/>
      <c r="F446" s="637"/>
      <c r="G446" s="637"/>
      <c r="H446" s="637"/>
      <c r="I446" s="637"/>
      <c r="J446" s="637"/>
      <c r="K446" s="637"/>
      <c r="L446" s="637"/>
      <c r="M446" s="637"/>
      <c r="N446" s="637"/>
      <c r="O446" s="637"/>
      <c r="P446" s="637"/>
      <c r="Q446" s="637"/>
      <c r="R446" s="637"/>
      <c r="S446" s="637"/>
      <c r="T446" s="637"/>
      <c r="U446" s="637"/>
      <c r="V446" s="637"/>
      <c r="W446" s="637"/>
      <c r="X446" s="637"/>
      <c r="Y446" s="637"/>
      <c r="Z446" s="637"/>
      <c r="AA446" s="637"/>
      <c r="AB446" s="637"/>
      <c r="AC446" s="637"/>
      <c r="AD446" s="637"/>
      <c r="AE446" s="637"/>
      <c r="AF446" s="637"/>
      <c r="AG446" s="637"/>
      <c r="AH446" s="637"/>
      <c r="AI446" s="637"/>
      <c r="AJ446" s="637"/>
      <c r="AK446" s="637"/>
      <c r="AL446" s="637"/>
      <c r="AM446" s="637"/>
      <c r="AN446" s="637"/>
      <c r="AO446" s="637"/>
      <c r="AP446" s="637"/>
      <c r="AQ446" s="637"/>
      <c r="AR446" s="637"/>
      <c r="AS446" s="637"/>
      <c r="AT446" s="637"/>
      <c r="AU446" s="637"/>
      <c r="AV446" s="637"/>
      <c r="AW446" s="637"/>
      <c r="AX446" s="637"/>
      <c r="AY446" s="637"/>
    </row>
    <row r="447" spans="3:51">
      <c r="C447" s="636"/>
      <c r="D447" s="637"/>
      <c r="E447" s="637"/>
      <c r="F447" s="637"/>
      <c r="G447" s="637"/>
      <c r="H447" s="637"/>
      <c r="I447" s="637"/>
      <c r="J447" s="637"/>
      <c r="K447" s="637"/>
      <c r="L447" s="637"/>
      <c r="M447" s="637"/>
      <c r="N447" s="637"/>
      <c r="O447" s="637"/>
      <c r="P447" s="637"/>
      <c r="Q447" s="637"/>
      <c r="R447" s="637"/>
      <c r="S447" s="637"/>
      <c r="T447" s="637"/>
      <c r="U447" s="637"/>
      <c r="V447" s="637"/>
      <c r="W447" s="637"/>
      <c r="X447" s="637"/>
      <c r="Y447" s="637"/>
      <c r="Z447" s="637"/>
      <c r="AA447" s="637"/>
      <c r="AB447" s="637"/>
      <c r="AC447" s="637"/>
      <c r="AD447" s="637"/>
      <c r="AE447" s="637"/>
      <c r="AF447" s="637"/>
      <c r="AG447" s="637"/>
      <c r="AH447" s="637"/>
      <c r="AI447" s="637"/>
      <c r="AJ447" s="637"/>
      <c r="AK447" s="637"/>
      <c r="AL447" s="637"/>
      <c r="AM447" s="637"/>
      <c r="AN447" s="637"/>
      <c r="AO447" s="637"/>
      <c r="AP447" s="637"/>
      <c r="AQ447" s="637"/>
      <c r="AR447" s="637"/>
      <c r="AS447" s="637"/>
      <c r="AT447" s="637"/>
      <c r="AU447" s="637"/>
      <c r="AV447" s="637"/>
      <c r="AW447" s="637"/>
      <c r="AX447" s="637"/>
      <c r="AY447" s="637"/>
    </row>
    <row r="448" spans="3:51">
      <c r="C448" s="636"/>
      <c r="D448" s="637"/>
      <c r="E448" s="637"/>
      <c r="F448" s="637"/>
      <c r="G448" s="637"/>
      <c r="H448" s="637"/>
      <c r="I448" s="637"/>
      <c r="J448" s="637"/>
      <c r="K448" s="637"/>
      <c r="L448" s="637"/>
      <c r="M448" s="637"/>
      <c r="N448" s="637"/>
      <c r="O448" s="637"/>
      <c r="P448" s="637"/>
      <c r="Q448" s="637"/>
      <c r="R448" s="637"/>
      <c r="S448" s="637"/>
      <c r="T448" s="637"/>
      <c r="U448" s="637"/>
      <c r="V448" s="637"/>
      <c r="W448" s="637"/>
      <c r="X448" s="637"/>
      <c r="Y448" s="637"/>
      <c r="Z448" s="637"/>
      <c r="AA448" s="637"/>
      <c r="AB448" s="637"/>
      <c r="AC448" s="637"/>
      <c r="AD448" s="637"/>
      <c r="AE448" s="637"/>
      <c r="AF448" s="637"/>
      <c r="AG448" s="637"/>
      <c r="AH448" s="637"/>
      <c r="AI448" s="637"/>
      <c r="AJ448" s="637"/>
      <c r="AK448" s="637"/>
      <c r="AL448" s="637"/>
      <c r="AM448" s="637"/>
      <c r="AN448" s="637"/>
      <c r="AO448" s="637"/>
      <c r="AP448" s="637"/>
      <c r="AQ448" s="637"/>
      <c r="AR448" s="637"/>
      <c r="AS448" s="637"/>
      <c r="AT448" s="637"/>
      <c r="AU448" s="637"/>
      <c r="AV448" s="637"/>
      <c r="AW448" s="637"/>
      <c r="AX448" s="637"/>
      <c r="AY448" s="637"/>
    </row>
    <row r="449" spans="3:51">
      <c r="C449" s="636"/>
      <c r="D449" s="637"/>
      <c r="E449" s="637"/>
      <c r="F449" s="637"/>
      <c r="G449" s="637"/>
      <c r="H449" s="637"/>
      <c r="I449" s="637"/>
      <c r="J449" s="637"/>
      <c r="K449" s="637"/>
      <c r="L449" s="637"/>
      <c r="M449" s="637"/>
      <c r="N449" s="637"/>
      <c r="O449" s="637"/>
      <c r="P449" s="637"/>
      <c r="Q449" s="637"/>
      <c r="R449" s="637"/>
      <c r="S449" s="637"/>
      <c r="T449" s="637"/>
      <c r="U449" s="637"/>
      <c r="V449" s="637"/>
      <c r="W449" s="637"/>
      <c r="X449" s="637"/>
      <c r="Y449" s="637"/>
      <c r="Z449" s="637"/>
      <c r="AA449" s="637"/>
      <c r="AB449" s="637"/>
      <c r="AC449" s="637"/>
      <c r="AD449" s="637"/>
      <c r="AE449" s="637"/>
      <c r="AF449" s="637"/>
      <c r="AG449" s="637"/>
      <c r="AH449" s="637"/>
      <c r="AI449" s="637"/>
      <c r="AJ449" s="637"/>
      <c r="AK449" s="637"/>
      <c r="AL449" s="637"/>
      <c r="AM449" s="637"/>
      <c r="AN449" s="637"/>
      <c r="AO449" s="637"/>
      <c r="AP449" s="637"/>
      <c r="AQ449" s="637"/>
      <c r="AR449" s="637"/>
      <c r="AS449" s="637"/>
      <c r="AT449" s="637"/>
      <c r="AU449" s="637"/>
      <c r="AV449" s="637"/>
      <c r="AW449" s="637"/>
      <c r="AX449" s="637"/>
      <c r="AY449" s="637"/>
    </row>
    <row r="450" spans="3:51">
      <c r="C450" s="636"/>
      <c r="D450" s="637"/>
      <c r="E450" s="637"/>
      <c r="F450" s="637"/>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E450" s="637"/>
      <c r="AF450" s="637"/>
      <c r="AG450" s="637"/>
      <c r="AH450" s="637"/>
      <c r="AI450" s="637"/>
      <c r="AJ450" s="637"/>
      <c r="AK450" s="637"/>
      <c r="AL450" s="637"/>
      <c r="AM450" s="637"/>
      <c r="AN450" s="637"/>
      <c r="AO450" s="637"/>
      <c r="AP450" s="637"/>
      <c r="AQ450" s="637"/>
      <c r="AR450" s="637"/>
      <c r="AS450" s="637"/>
      <c r="AT450" s="637"/>
      <c r="AU450" s="637"/>
      <c r="AV450" s="637"/>
      <c r="AW450" s="637"/>
      <c r="AX450" s="637"/>
      <c r="AY450" s="637"/>
    </row>
    <row r="451" spans="3:51">
      <c r="C451" s="636"/>
      <c r="D451" s="637"/>
      <c r="E451" s="637"/>
      <c r="F451" s="637"/>
      <c r="G451" s="637"/>
      <c r="H451" s="637"/>
      <c r="I451" s="637"/>
      <c r="J451" s="637"/>
      <c r="K451" s="637"/>
      <c r="L451" s="637"/>
      <c r="M451" s="637"/>
      <c r="N451" s="637"/>
      <c r="O451" s="637"/>
      <c r="P451" s="637"/>
      <c r="Q451" s="637"/>
      <c r="R451" s="637"/>
      <c r="S451" s="637"/>
      <c r="T451" s="637"/>
      <c r="U451" s="637"/>
      <c r="V451" s="637"/>
      <c r="W451" s="637"/>
      <c r="X451" s="637"/>
      <c r="Y451" s="637"/>
      <c r="Z451" s="637"/>
      <c r="AA451" s="637"/>
      <c r="AB451" s="637"/>
      <c r="AC451" s="637"/>
      <c r="AD451" s="637"/>
      <c r="AE451" s="637"/>
      <c r="AF451" s="637"/>
      <c r="AG451" s="637"/>
      <c r="AH451" s="637"/>
      <c r="AI451" s="637"/>
      <c r="AJ451" s="637"/>
      <c r="AK451" s="637"/>
      <c r="AL451" s="637"/>
      <c r="AM451" s="637"/>
      <c r="AN451" s="637"/>
      <c r="AO451" s="637"/>
      <c r="AP451" s="637"/>
      <c r="AQ451" s="637"/>
      <c r="AR451" s="637"/>
      <c r="AS451" s="637"/>
      <c r="AT451" s="637"/>
      <c r="AU451" s="637"/>
      <c r="AV451" s="637"/>
      <c r="AW451" s="637"/>
      <c r="AX451" s="637"/>
      <c r="AY451" s="637"/>
    </row>
    <row r="452" spans="3:51">
      <c r="C452" s="636"/>
      <c r="D452" s="637"/>
      <c r="E452" s="637"/>
      <c r="F452" s="637"/>
      <c r="G452" s="637"/>
      <c r="H452" s="637"/>
      <c r="I452" s="637"/>
      <c r="J452" s="637"/>
      <c r="K452" s="637"/>
      <c r="L452" s="637"/>
      <c r="M452" s="637"/>
      <c r="N452" s="637"/>
      <c r="O452" s="637"/>
      <c r="P452" s="637"/>
      <c r="Q452" s="637"/>
      <c r="R452" s="637"/>
      <c r="S452" s="637"/>
      <c r="T452" s="637"/>
      <c r="U452" s="637"/>
      <c r="V452" s="637"/>
      <c r="W452" s="637"/>
      <c r="X452" s="637"/>
      <c r="Y452" s="637"/>
      <c r="Z452" s="637"/>
      <c r="AA452" s="637"/>
      <c r="AB452" s="637"/>
      <c r="AC452" s="637"/>
      <c r="AD452" s="637"/>
      <c r="AE452" s="637"/>
      <c r="AF452" s="637"/>
      <c r="AG452" s="637"/>
      <c r="AH452" s="637"/>
      <c r="AI452" s="637"/>
      <c r="AJ452" s="637"/>
      <c r="AK452" s="637"/>
      <c r="AL452" s="637"/>
      <c r="AM452" s="637"/>
      <c r="AN452" s="637"/>
      <c r="AO452" s="637"/>
      <c r="AP452" s="637"/>
      <c r="AQ452" s="637"/>
      <c r="AR452" s="637"/>
      <c r="AS452" s="637"/>
      <c r="AT452" s="637"/>
      <c r="AU452" s="637"/>
      <c r="AV452" s="637"/>
      <c r="AW452" s="637"/>
      <c r="AX452" s="637"/>
      <c r="AY452" s="637"/>
    </row>
    <row r="453" spans="3:51">
      <c r="C453" s="636"/>
      <c r="D453" s="637"/>
      <c r="E453" s="637"/>
      <c r="F453" s="637"/>
      <c r="G453" s="637"/>
      <c r="H453" s="637"/>
      <c r="I453" s="637"/>
      <c r="J453" s="637"/>
      <c r="K453" s="637"/>
      <c r="L453" s="637"/>
      <c r="M453" s="637"/>
      <c r="N453" s="637"/>
      <c r="O453" s="637"/>
      <c r="P453" s="637"/>
      <c r="Q453" s="637"/>
      <c r="R453" s="637"/>
      <c r="S453" s="637"/>
      <c r="T453" s="637"/>
      <c r="U453" s="637"/>
      <c r="V453" s="637"/>
      <c r="W453" s="637"/>
      <c r="X453" s="637"/>
      <c r="Y453" s="637"/>
      <c r="Z453" s="637"/>
      <c r="AA453" s="637"/>
      <c r="AB453" s="637"/>
      <c r="AC453" s="637"/>
      <c r="AD453" s="637"/>
      <c r="AE453" s="637"/>
      <c r="AF453" s="637"/>
      <c r="AG453" s="637"/>
      <c r="AH453" s="637"/>
      <c r="AI453" s="637"/>
      <c r="AJ453" s="637"/>
      <c r="AK453" s="637"/>
      <c r="AL453" s="637"/>
      <c r="AM453" s="637"/>
      <c r="AN453" s="637"/>
      <c r="AO453" s="637"/>
      <c r="AP453" s="637"/>
      <c r="AQ453" s="637"/>
      <c r="AR453" s="637"/>
      <c r="AS453" s="637"/>
      <c r="AT453" s="637"/>
      <c r="AU453" s="637"/>
      <c r="AV453" s="637"/>
      <c r="AW453" s="637"/>
      <c r="AX453" s="637"/>
      <c r="AY453" s="637"/>
    </row>
    <row r="454" spans="3:51">
      <c r="C454" s="636"/>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637"/>
      <c r="AF454" s="637"/>
      <c r="AG454" s="637"/>
      <c r="AH454" s="637"/>
      <c r="AI454" s="637"/>
      <c r="AJ454" s="637"/>
      <c r="AK454" s="637"/>
      <c r="AL454" s="637"/>
      <c r="AM454" s="637"/>
      <c r="AN454" s="637"/>
      <c r="AO454" s="637"/>
      <c r="AP454" s="637"/>
      <c r="AQ454" s="637"/>
      <c r="AR454" s="637"/>
      <c r="AS454" s="637"/>
      <c r="AT454" s="637"/>
      <c r="AU454" s="637"/>
      <c r="AV454" s="637"/>
      <c r="AW454" s="637"/>
      <c r="AX454" s="637"/>
      <c r="AY454" s="637"/>
    </row>
    <row r="455" spans="3:51">
      <c r="C455" s="636"/>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E455" s="637"/>
      <c r="AF455" s="637"/>
      <c r="AG455" s="637"/>
      <c r="AH455" s="637"/>
      <c r="AI455" s="637"/>
      <c r="AJ455" s="637"/>
      <c r="AK455" s="637"/>
      <c r="AL455" s="637"/>
      <c r="AM455" s="637"/>
      <c r="AN455" s="637"/>
      <c r="AO455" s="637"/>
      <c r="AP455" s="637"/>
      <c r="AQ455" s="637"/>
      <c r="AR455" s="637"/>
      <c r="AS455" s="637"/>
      <c r="AT455" s="637"/>
      <c r="AU455" s="637"/>
      <c r="AV455" s="637"/>
      <c r="AW455" s="637"/>
      <c r="AX455" s="637"/>
      <c r="AY455" s="637"/>
    </row>
    <row r="456" spans="3:51">
      <c r="C456" s="636"/>
      <c r="D456" s="637"/>
      <c r="E456" s="637"/>
      <c r="F456" s="637"/>
      <c r="G456" s="637"/>
      <c r="H456" s="637"/>
      <c r="I456" s="637"/>
      <c r="J456" s="637"/>
      <c r="K456" s="637"/>
      <c r="L456" s="637"/>
      <c r="M456" s="637"/>
      <c r="N456" s="637"/>
      <c r="O456" s="637"/>
      <c r="P456" s="637"/>
      <c r="Q456" s="637"/>
      <c r="R456" s="637"/>
      <c r="S456" s="637"/>
      <c r="T456" s="637"/>
      <c r="U456" s="637"/>
      <c r="V456" s="637"/>
      <c r="W456" s="637"/>
      <c r="X456" s="637"/>
      <c r="Y456" s="637"/>
      <c r="Z456" s="637"/>
      <c r="AA456" s="637"/>
      <c r="AB456" s="637"/>
      <c r="AC456" s="637"/>
      <c r="AD456" s="637"/>
      <c r="AE456" s="637"/>
      <c r="AF456" s="637"/>
      <c r="AG456" s="637"/>
      <c r="AH456" s="637"/>
      <c r="AI456" s="637"/>
      <c r="AJ456" s="637"/>
      <c r="AK456" s="637"/>
      <c r="AL456" s="637"/>
      <c r="AM456" s="637"/>
      <c r="AN456" s="637"/>
      <c r="AO456" s="637"/>
      <c r="AP456" s="637"/>
      <c r="AQ456" s="637"/>
      <c r="AR456" s="637"/>
      <c r="AS456" s="637"/>
      <c r="AT456" s="637"/>
      <c r="AU456" s="637"/>
      <c r="AV456" s="637"/>
      <c r="AW456" s="637"/>
      <c r="AX456" s="637"/>
      <c r="AY456" s="637"/>
    </row>
    <row r="457" spans="3:51">
      <c r="C457" s="636"/>
      <c r="D457" s="637"/>
      <c r="E457" s="637"/>
      <c r="F457" s="637"/>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E457" s="637"/>
      <c r="AF457" s="637"/>
      <c r="AG457" s="637"/>
      <c r="AH457" s="637"/>
      <c r="AI457" s="637"/>
      <c r="AJ457" s="637"/>
      <c r="AK457" s="637"/>
      <c r="AL457" s="637"/>
      <c r="AM457" s="637"/>
      <c r="AN457" s="637"/>
      <c r="AO457" s="637"/>
      <c r="AP457" s="637"/>
      <c r="AQ457" s="637"/>
      <c r="AR457" s="637"/>
      <c r="AS457" s="637"/>
      <c r="AT457" s="637"/>
      <c r="AU457" s="637"/>
      <c r="AV457" s="637"/>
      <c r="AW457" s="637"/>
      <c r="AX457" s="637"/>
      <c r="AY457" s="637"/>
    </row>
    <row r="458" spans="3:51">
      <c r="C458" s="636"/>
      <c r="D458" s="637"/>
      <c r="E458" s="637"/>
      <c r="F458" s="637"/>
      <c r="G458" s="637"/>
      <c r="H458" s="637"/>
      <c r="I458" s="637"/>
      <c r="J458" s="637"/>
      <c r="K458" s="637"/>
      <c r="L458" s="637"/>
      <c r="M458" s="637"/>
      <c r="N458" s="637"/>
      <c r="O458" s="637"/>
      <c r="P458" s="637"/>
      <c r="Q458" s="637"/>
      <c r="R458" s="637"/>
      <c r="S458" s="637"/>
      <c r="T458" s="637"/>
      <c r="U458" s="637"/>
      <c r="V458" s="637"/>
      <c r="W458" s="637"/>
      <c r="X458" s="637"/>
      <c r="Y458" s="637"/>
      <c r="Z458" s="637"/>
      <c r="AA458" s="637"/>
      <c r="AB458" s="637"/>
      <c r="AC458" s="637"/>
      <c r="AD458" s="637"/>
      <c r="AE458" s="637"/>
      <c r="AF458" s="637"/>
      <c r="AG458" s="637"/>
      <c r="AH458" s="637"/>
      <c r="AI458" s="637"/>
      <c r="AJ458" s="637"/>
      <c r="AK458" s="637"/>
      <c r="AL458" s="637"/>
      <c r="AM458" s="637"/>
      <c r="AN458" s="637"/>
      <c r="AO458" s="637"/>
      <c r="AP458" s="637"/>
      <c r="AQ458" s="637"/>
      <c r="AR458" s="637"/>
      <c r="AS458" s="637"/>
      <c r="AT458" s="637"/>
      <c r="AU458" s="637"/>
      <c r="AV458" s="637"/>
      <c r="AW458" s="637"/>
      <c r="AX458" s="637"/>
      <c r="AY458" s="637"/>
    </row>
    <row r="459" spans="3:51">
      <c r="C459" s="636"/>
      <c r="D459" s="637"/>
      <c r="E459" s="637"/>
      <c r="F459" s="637"/>
      <c r="G459" s="637"/>
      <c r="H459" s="637"/>
      <c r="I459" s="637"/>
      <c r="J459" s="637"/>
      <c r="K459" s="637"/>
      <c r="L459" s="637"/>
      <c r="M459" s="637"/>
      <c r="N459" s="637"/>
      <c r="O459" s="637"/>
      <c r="P459" s="637"/>
      <c r="Q459" s="637"/>
      <c r="R459" s="637"/>
      <c r="S459" s="637"/>
      <c r="T459" s="637"/>
      <c r="U459" s="637"/>
      <c r="V459" s="637"/>
      <c r="W459" s="637"/>
      <c r="X459" s="637"/>
      <c r="Y459" s="637"/>
      <c r="Z459" s="637"/>
      <c r="AA459" s="637"/>
      <c r="AB459" s="637"/>
      <c r="AC459" s="637"/>
      <c r="AD459" s="637"/>
      <c r="AE459" s="637"/>
      <c r="AF459" s="637"/>
      <c r="AG459" s="637"/>
      <c r="AH459" s="637"/>
      <c r="AI459" s="637"/>
      <c r="AJ459" s="637"/>
      <c r="AK459" s="637"/>
      <c r="AL459" s="637"/>
      <c r="AM459" s="637"/>
      <c r="AN459" s="637"/>
      <c r="AO459" s="637"/>
      <c r="AP459" s="637"/>
      <c r="AQ459" s="637"/>
      <c r="AR459" s="637"/>
      <c r="AS459" s="637"/>
      <c r="AT459" s="637"/>
      <c r="AU459" s="637"/>
      <c r="AV459" s="637"/>
      <c r="AW459" s="637"/>
      <c r="AX459" s="637"/>
      <c r="AY459" s="637"/>
    </row>
    <row r="460" spans="3:51">
      <c r="C460" s="636"/>
      <c r="D460" s="637"/>
      <c r="E460" s="637"/>
      <c r="F460" s="637"/>
      <c r="G460" s="637"/>
      <c r="H460" s="637"/>
      <c r="I460" s="637"/>
      <c r="J460" s="637"/>
      <c r="K460" s="637"/>
      <c r="L460" s="637"/>
      <c r="M460" s="637"/>
      <c r="N460" s="637"/>
      <c r="O460" s="637"/>
      <c r="P460" s="637"/>
      <c r="Q460" s="637"/>
      <c r="R460" s="637"/>
      <c r="S460" s="637"/>
      <c r="T460" s="637"/>
      <c r="U460" s="637"/>
      <c r="V460" s="637"/>
      <c r="W460" s="637"/>
      <c r="X460" s="637"/>
      <c r="Y460" s="637"/>
      <c r="Z460" s="637"/>
      <c r="AA460" s="637"/>
      <c r="AB460" s="637"/>
      <c r="AC460" s="637"/>
      <c r="AD460" s="637"/>
      <c r="AE460" s="637"/>
      <c r="AF460" s="637"/>
      <c r="AG460" s="637"/>
      <c r="AH460" s="637"/>
      <c r="AI460" s="637"/>
      <c r="AJ460" s="637"/>
      <c r="AK460" s="637"/>
      <c r="AL460" s="637"/>
      <c r="AM460" s="637"/>
      <c r="AN460" s="637"/>
      <c r="AO460" s="637"/>
      <c r="AP460" s="637"/>
      <c r="AQ460" s="637"/>
      <c r="AR460" s="637"/>
      <c r="AS460" s="637"/>
      <c r="AT460" s="637"/>
      <c r="AU460" s="637"/>
      <c r="AV460" s="637"/>
      <c r="AW460" s="637"/>
      <c r="AX460" s="637"/>
      <c r="AY460" s="637"/>
    </row>
    <row r="461" spans="3:51">
      <c r="C461" s="636"/>
      <c r="D461" s="637"/>
      <c r="E461" s="637"/>
      <c r="F461" s="637"/>
      <c r="G461" s="637"/>
      <c r="H461" s="637"/>
      <c r="I461" s="637"/>
      <c r="J461" s="637"/>
      <c r="K461" s="637"/>
      <c r="L461" s="637"/>
      <c r="M461" s="637"/>
      <c r="N461" s="637"/>
      <c r="O461" s="637"/>
      <c r="P461" s="637"/>
      <c r="Q461" s="637"/>
      <c r="R461" s="637"/>
      <c r="S461" s="637"/>
      <c r="T461" s="637"/>
      <c r="U461" s="637"/>
      <c r="V461" s="637"/>
      <c r="W461" s="637"/>
      <c r="X461" s="637"/>
      <c r="Y461" s="637"/>
      <c r="Z461" s="637"/>
      <c r="AA461" s="637"/>
      <c r="AB461" s="637"/>
      <c r="AC461" s="637"/>
      <c r="AD461" s="637"/>
      <c r="AE461" s="637"/>
      <c r="AF461" s="637"/>
      <c r="AG461" s="637"/>
      <c r="AH461" s="637"/>
      <c r="AI461" s="637"/>
      <c r="AJ461" s="637"/>
      <c r="AK461" s="637"/>
      <c r="AL461" s="637"/>
      <c r="AM461" s="637"/>
      <c r="AN461" s="637"/>
      <c r="AO461" s="637"/>
      <c r="AP461" s="637"/>
      <c r="AQ461" s="637"/>
      <c r="AR461" s="637"/>
      <c r="AS461" s="637"/>
      <c r="AT461" s="637"/>
      <c r="AU461" s="637"/>
      <c r="AV461" s="637"/>
      <c r="AW461" s="637"/>
      <c r="AX461" s="637"/>
      <c r="AY461" s="637"/>
    </row>
    <row r="462" spans="3:51">
      <c r="C462" s="636"/>
      <c r="D462" s="637"/>
      <c r="E462" s="637"/>
      <c r="F462" s="637"/>
      <c r="G462" s="637"/>
      <c r="H462" s="637"/>
      <c r="I462" s="637"/>
      <c r="J462" s="637"/>
      <c r="K462" s="637"/>
      <c r="L462" s="637"/>
      <c r="M462" s="637"/>
      <c r="N462" s="637"/>
      <c r="O462" s="637"/>
      <c r="P462" s="637"/>
      <c r="Q462" s="637"/>
      <c r="R462" s="637"/>
      <c r="S462" s="637"/>
      <c r="T462" s="637"/>
      <c r="U462" s="637"/>
      <c r="V462" s="637"/>
      <c r="W462" s="637"/>
      <c r="X462" s="637"/>
      <c r="Y462" s="637"/>
      <c r="Z462" s="637"/>
      <c r="AA462" s="637"/>
      <c r="AB462" s="637"/>
      <c r="AC462" s="637"/>
      <c r="AD462" s="637"/>
      <c r="AE462" s="637"/>
      <c r="AF462" s="637"/>
      <c r="AG462" s="637"/>
      <c r="AH462" s="637"/>
      <c r="AI462" s="637"/>
      <c r="AJ462" s="637"/>
      <c r="AK462" s="637"/>
      <c r="AL462" s="637"/>
      <c r="AM462" s="637"/>
      <c r="AN462" s="637"/>
      <c r="AO462" s="637"/>
      <c r="AP462" s="637"/>
      <c r="AQ462" s="637"/>
      <c r="AR462" s="637"/>
      <c r="AS462" s="637"/>
      <c r="AT462" s="637"/>
      <c r="AU462" s="637"/>
      <c r="AV462" s="637"/>
      <c r="AW462" s="637"/>
      <c r="AX462" s="637"/>
      <c r="AY462" s="637"/>
    </row>
    <row r="463" spans="3:51">
      <c r="C463" s="636"/>
      <c r="D463" s="637"/>
      <c r="E463" s="637"/>
      <c r="F463" s="637"/>
      <c r="G463" s="637"/>
      <c r="H463" s="637"/>
      <c r="I463" s="637"/>
      <c r="J463" s="637"/>
      <c r="K463" s="637"/>
      <c r="L463" s="637"/>
      <c r="M463" s="637"/>
      <c r="N463" s="637"/>
      <c r="O463" s="637"/>
      <c r="P463" s="637"/>
      <c r="Q463" s="637"/>
      <c r="R463" s="637"/>
      <c r="S463" s="637"/>
      <c r="T463" s="637"/>
      <c r="U463" s="637"/>
      <c r="V463" s="637"/>
      <c r="W463" s="637"/>
      <c r="X463" s="637"/>
      <c r="Y463" s="637"/>
      <c r="Z463" s="637"/>
      <c r="AA463" s="637"/>
      <c r="AB463" s="637"/>
      <c r="AC463" s="637"/>
      <c r="AD463" s="637"/>
      <c r="AE463" s="637"/>
      <c r="AF463" s="637"/>
      <c r="AG463" s="637"/>
      <c r="AH463" s="637"/>
      <c r="AI463" s="637"/>
      <c r="AJ463" s="637"/>
      <c r="AK463" s="637"/>
      <c r="AL463" s="637"/>
      <c r="AM463" s="637"/>
      <c r="AN463" s="637"/>
      <c r="AO463" s="637"/>
      <c r="AP463" s="637"/>
      <c r="AQ463" s="637"/>
      <c r="AR463" s="637"/>
      <c r="AS463" s="637"/>
      <c r="AT463" s="637"/>
      <c r="AU463" s="637"/>
      <c r="AV463" s="637"/>
      <c r="AW463" s="637"/>
      <c r="AX463" s="637"/>
      <c r="AY463" s="637"/>
    </row>
    <row r="464" spans="3:51">
      <c r="C464" s="636"/>
      <c r="D464" s="637"/>
      <c r="E464" s="637"/>
      <c r="F464" s="637"/>
      <c r="G464" s="637"/>
      <c r="H464" s="637"/>
      <c r="I464" s="637"/>
      <c r="J464" s="637"/>
      <c r="K464" s="637"/>
      <c r="L464" s="637"/>
      <c r="M464" s="637"/>
      <c r="N464" s="637"/>
      <c r="O464" s="637"/>
      <c r="P464" s="637"/>
      <c r="Q464" s="637"/>
      <c r="R464" s="637"/>
      <c r="S464" s="637"/>
      <c r="T464" s="637"/>
      <c r="U464" s="637"/>
      <c r="V464" s="637"/>
      <c r="W464" s="637"/>
      <c r="X464" s="637"/>
      <c r="Y464" s="637"/>
      <c r="Z464" s="637"/>
      <c r="AA464" s="637"/>
      <c r="AB464" s="637"/>
      <c r="AC464" s="637"/>
      <c r="AD464" s="637"/>
      <c r="AE464" s="637"/>
      <c r="AF464" s="637"/>
      <c r="AG464" s="637"/>
      <c r="AH464" s="637"/>
      <c r="AI464" s="637"/>
      <c r="AJ464" s="637"/>
      <c r="AK464" s="637"/>
      <c r="AL464" s="637"/>
      <c r="AM464" s="637"/>
      <c r="AN464" s="637"/>
      <c r="AO464" s="637"/>
      <c r="AP464" s="637"/>
      <c r="AQ464" s="637"/>
      <c r="AR464" s="637"/>
      <c r="AS464" s="637"/>
      <c r="AT464" s="637"/>
      <c r="AU464" s="637"/>
      <c r="AV464" s="637"/>
      <c r="AW464" s="637"/>
      <c r="AX464" s="637"/>
      <c r="AY464" s="637"/>
    </row>
    <row r="465" spans="3:51">
      <c r="C465" s="636"/>
      <c r="D465" s="637"/>
      <c r="E465" s="637"/>
      <c r="F465" s="637"/>
      <c r="G465" s="637"/>
      <c r="H465" s="637"/>
      <c r="I465" s="637"/>
      <c r="J465" s="637"/>
      <c r="K465" s="637"/>
      <c r="L465" s="637"/>
      <c r="M465" s="637"/>
      <c r="N465" s="637"/>
      <c r="O465" s="637"/>
      <c r="P465" s="637"/>
      <c r="Q465" s="637"/>
      <c r="R465" s="637"/>
      <c r="S465" s="637"/>
      <c r="T465" s="637"/>
      <c r="U465" s="637"/>
      <c r="V465" s="637"/>
      <c r="W465" s="637"/>
      <c r="X465" s="637"/>
      <c r="Y465" s="637"/>
      <c r="Z465" s="637"/>
      <c r="AA465" s="637"/>
      <c r="AB465" s="637"/>
      <c r="AC465" s="637"/>
      <c r="AD465" s="637"/>
      <c r="AE465" s="637"/>
      <c r="AF465" s="637"/>
      <c r="AG465" s="637"/>
      <c r="AH465" s="637"/>
      <c r="AI465" s="637"/>
      <c r="AJ465" s="637"/>
      <c r="AK465" s="637"/>
      <c r="AL465" s="637"/>
      <c r="AM465" s="637"/>
      <c r="AN465" s="637"/>
      <c r="AO465" s="637"/>
      <c r="AP465" s="637"/>
      <c r="AQ465" s="637"/>
      <c r="AR465" s="637"/>
      <c r="AS465" s="637"/>
      <c r="AT465" s="637"/>
      <c r="AU465" s="637"/>
      <c r="AV465" s="637"/>
      <c r="AW465" s="637"/>
      <c r="AX465" s="637"/>
      <c r="AY465" s="637"/>
    </row>
    <row r="466" spans="3:51">
      <c r="C466" s="636"/>
      <c r="D466" s="637"/>
      <c r="E466" s="637"/>
      <c r="F466" s="637"/>
      <c r="G466" s="637"/>
      <c r="H466" s="637"/>
      <c r="I466" s="637"/>
      <c r="J466" s="637"/>
      <c r="K466" s="637"/>
      <c r="L466" s="637"/>
      <c r="M466" s="637"/>
      <c r="N466" s="637"/>
      <c r="O466" s="637"/>
      <c r="P466" s="637"/>
      <c r="Q466" s="637"/>
      <c r="R466" s="637"/>
      <c r="S466" s="637"/>
      <c r="T466" s="637"/>
      <c r="U466" s="637"/>
      <c r="V466" s="637"/>
      <c r="W466" s="637"/>
      <c r="X466" s="637"/>
      <c r="Y466" s="637"/>
      <c r="Z466" s="637"/>
      <c r="AA466" s="637"/>
      <c r="AB466" s="637"/>
      <c r="AC466" s="637"/>
      <c r="AD466" s="637"/>
      <c r="AE466" s="637"/>
      <c r="AF466" s="637"/>
      <c r="AG466" s="637"/>
      <c r="AH466" s="637"/>
      <c r="AI466" s="637"/>
      <c r="AJ466" s="637"/>
      <c r="AK466" s="637"/>
      <c r="AL466" s="637"/>
      <c r="AM466" s="637"/>
      <c r="AN466" s="637"/>
      <c r="AO466" s="637"/>
      <c r="AP466" s="637"/>
      <c r="AQ466" s="637"/>
      <c r="AR466" s="637"/>
      <c r="AS466" s="637"/>
      <c r="AT466" s="637"/>
      <c r="AU466" s="637"/>
      <c r="AV466" s="637"/>
      <c r="AW466" s="637"/>
      <c r="AX466" s="637"/>
      <c r="AY466" s="637"/>
    </row>
    <row r="467" spans="3:51">
      <c r="C467" s="636"/>
      <c r="D467" s="637"/>
      <c r="E467" s="637"/>
      <c r="F467" s="637"/>
      <c r="G467" s="637"/>
      <c r="H467" s="637"/>
      <c r="I467" s="637"/>
      <c r="J467" s="637"/>
      <c r="K467" s="637"/>
      <c r="L467" s="637"/>
      <c r="M467" s="637"/>
      <c r="N467" s="637"/>
      <c r="O467" s="637"/>
      <c r="P467" s="637"/>
      <c r="Q467" s="637"/>
      <c r="R467" s="637"/>
      <c r="S467" s="637"/>
      <c r="T467" s="637"/>
      <c r="U467" s="637"/>
      <c r="V467" s="637"/>
      <c r="W467" s="637"/>
      <c r="X467" s="637"/>
      <c r="Y467" s="637"/>
      <c r="Z467" s="637"/>
      <c r="AA467" s="637"/>
      <c r="AB467" s="637"/>
      <c r="AC467" s="637"/>
      <c r="AD467" s="637"/>
      <c r="AE467" s="637"/>
      <c r="AF467" s="637"/>
      <c r="AG467" s="637"/>
      <c r="AH467" s="637"/>
      <c r="AI467" s="637"/>
      <c r="AJ467" s="637"/>
      <c r="AK467" s="637"/>
      <c r="AL467" s="637"/>
      <c r="AM467" s="637"/>
      <c r="AN467" s="637"/>
      <c r="AO467" s="637"/>
      <c r="AP467" s="637"/>
      <c r="AQ467" s="637"/>
      <c r="AR467" s="637"/>
      <c r="AS467" s="637"/>
      <c r="AT467" s="637"/>
      <c r="AU467" s="637"/>
      <c r="AV467" s="637"/>
      <c r="AW467" s="637"/>
      <c r="AX467" s="637"/>
      <c r="AY467" s="637"/>
    </row>
    <row r="468" spans="3:51">
      <c r="C468" s="636"/>
      <c r="D468" s="637"/>
      <c r="E468" s="637"/>
      <c r="F468" s="637"/>
      <c r="G468" s="637"/>
      <c r="H468" s="637"/>
      <c r="I468" s="637"/>
      <c r="J468" s="637"/>
      <c r="K468" s="637"/>
      <c r="L468" s="637"/>
      <c r="M468" s="637"/>
      <c r="N468" s="637"/>
      <c r="O468" s="637"/>
      <c r="P468" s="637"/>
      <c r="Q468" s="637"/>
      <c r="R468" s="637"/>
      <c r="S468" s="637"/>
      <c r="T468" s="637"/>
      <c r="U468" s="637"/>
      <c r="V468" s="637"/>
      <c r="W468" s="637"/>
      <c r="X468" s="637"/>
      <c r="Y468" s="637"/>
      <c r="Z468" s="637"/>
      <c r="AA468" s="637"/>
      <c r="AB468" s="637"/>
      <c r="AC468" s="637"/>
      <c r="AD468" s="637"/>
      <c r="AE468" s="637"/>
      <c r="AF468" s="637"/>
      <c r="AG468" s="637"/>
      <c r="AH468" s="637"/>
      <c r="AI468" s="637"/>
      <c r="AJ468" s="637"/>
      <c r="AK468" s="637"/>
      <c r="AL468" s="637"/>
      <c r="AM468" s="637"/>
      <c r="AN468" s="637"/>
      <c r="AO468" s="637"/>
      <c r="AP468" s="637"/>
      <c r="AQ468" s="637"/>
      <c r="AR468" s="637"/>
      <c r="AS468" s="637"/>
      <c r="AT468" s="637"/>
      <c r="AU468" s="637"/>
      <c r="AV468" s="637"/>
      <c r="AW468" s="637"/>
      <c r="AX468" s="637"/>
      <c r="AY468" s="637"/>
    </row>
    <row r="469" spans="3:51">
      <c r="C469" s="636"/>
      <c r="D469" s="637"/>
      <c r="E469" s="637"/>
      <c r="F469" s="637"/>
      <c r="G469" s="637"/>
      <c r="H469" s="637"/>
      <c r="I469" s="637"/>
      <c r="J469" s="637"/>
      <c r="K469" s="637"/>
      <c r="L469" s="637"/>
      <c r="M469" s="637"/>
      <c r="N469" s="637"/>
      <c r="O469" s="637"/>
      <c r="P469" s="637"/>
      <c r="Q469" s="637"/>
      <c r="R469" s="637"/>
      <c r="S469" s="637"/>
      <c r="T469" s="637"/>
      <c r="U469" s="637"/>
      <c r="V469" s="637"/>
      <c r="W469" s="637"/>
      <c r="X469" s="637"/>
      <c r="Y469" s="637"/>
      <c r="Z469" s="637"/>
      <c r="AA469" s="637"/>
      <c r="AB469" s="637"/>
      <c r="AC469" s="637"/>
      <c r="AD469" s="637"/>
      <c r="AE469" s="637"/>
      <c r="AF469" s="637"/>
      <c r="AG469" s="637"/>
      <c r="AH469" s="637"/>
      <c r="AI469" s="637"/>
      <c r="AJ469" s="637"/>
      <c r="AK469" s="637"/>
      <c r="AL469" s="637"/>
      <c r="AM469" s="637"/>
      <c r="AN469" s="637"/>
      <c r="AO469" s="637"/>
      <c r="AP469" s="637"/>
      <c r="AQ469" s="637"/>
      <c r="AR469" s="637"/>
      <c r="AS469" s="637"/>
      <c r="AT469" s="637"/>
      <c r="AU469" s="637"/>
      <c r="AV469" s="637"/>
      <c r="AW469" s="637"/>
      <c r="AX469" s="637"/>
      <c r="AY469" s="637"/>
    </row>
    <row r="470" spans="3:51">
      <c r="C470" s="636"/>
      <c r="D470" s="637"/>
      <c r="E470" s="637"/>
      <c r="F470" s="637"/>
      <c r="G470" s="637"/>
      <c r="H470" s="637"/>
      <c r="I470" s="637"/>
      <c r="J470" s="637"/>
      <c r="K470" s="637"/>
      <c r="L470" s="637"/>
      <c r="M470" s="637"/>
      <c r="N470" s="637"/>
      <c r="O470" s="637"/>
      <c r="P470" s="637"/>
      <c r="Q470" s="637"/>
      <c r="R470" s="637"/>
      <c r="S470" s="637"/>
      <c r="T470" s="637"/>
      <c r="U470" s="637"/>
      <c r="V470" s="637"/>
      <c r="W470" s="637"/>
      <c r="X470" s="637"/>
      <c r="Y470" s="637"/>
      <c r="Z470" s="637"/>
      <c r="AA470" s="637"/>
      <c r="AB470" s="637"/>
      <c r="AC470" s="637"/>
      <c r="AD470" s="637"/>
      <c r="AE470" s="637"/>
      <c r="AF470" s="637"/>
      <c r="AG470" s="637"/>
      <c r="AH470" s="637"/>
      <c r="AI470" s="637"/>
      <c r="AJ470" s="637"/>
      <c r="AK470" s="637"/>
      <c r="AL470" s="637"/>
      <c r="AM470" s="637"/>
      <c r="AN470" s="637"/>
      <c r="AO470" s="637"/>
      <c r="AP470" s="637"/>
      <c r="AQ470" s="637"/>
      <c r="AR470" s="637"/>
      <c r="AS470" s="637"/>
      <c r="AT470" s="637"/>
      <c r="AU470" s="637"/>
      <c r="AV470" s="637"/>
      <c r="AW470" s="637"/>
      <c r="AX470" s="637"/>
      <c r="AY470" s="637"/>
    </row>
    <row r="471" spans="3:51">
      <c r="C471" s="636"/>
      <c r="D471" s="637"/>
      <c r="E471" s="637"/>
      <c r="F471" s="637"/>
      <c r="G471" s="637"/>
      <c r="H471" s="637"/>
      <c r="I471" s="637"/>
      <c r="J471" s="637"/>
      <c r="K471" s="637"/>
      <c r="L471" s="637"/>
      <c r="M471" s="637"/>
      <c r="N471" s="637"/>
      <c r="O471" s="637"/>
      <c r="P471" s="637"/>
      <c r="Q471" s="637"/>
      <c r="R471" s="637"/>
      <c r="S471" s="637"/>
      <c r="T471" s="637"/>
      <c r="U471" s="637"/>
      <c r="V471" s="637"/>
      <c r="W471" s="637"/>
      <c r="X471" s="637"/>
      <c r="Y471" s="637"/>
      <c r="Z471" s="637"/>
      <c r="AA471" s="637"/>
      <c r="AB471" s="637"/>
      <c r="AC471" s="637"/>
      <c r="AD471" s="637"/>
      <c r="AE471" s="637"/>
      <c r="AF471" s="637"/>
      <c r="AG471" s="637"/>
      <c r="AH471" s="637"/>
      <c r="AI471" s="637"/>
      <c r="AJ471" s="637"/>
      <c r="AK471" s="637"/>
      <c r="AL471" s="637"/>
      <c r="AM471" s="637"/>
      <c r="AN471" s="637"/>
      <c r="AO471" s="637"/>
      <c r="AP471" s="637"/>
      <c r="AQ471" s="637"/>
      <c r="AR471" s="637"/>
      <c r="AS471" s="637"/>
      <c r="AT471" s="637"/>
      <c r="AU471" s="637"/>
      <c r="AV471" s="637"/>
      <c r="AW471" s="637"/>
      <c r="AX471" s="637"/>
      <c r="AY471" s="637"/>
    </row>
    <row r="472" spans="3:51">
      <c r="C472" s="636"/>
      <c r="D472" s="637"/>
      <c r="E472" s="637"/>
      <c r="F472" s="637"/>
      <c r="G472" s="637"/>
      <c r="H472" s="637"/>
      <c r="I472" s="637"/>
      <c r="J472" s="637"/>
      <c r="K472" s="637"/>
      <c r="L472" s="637"/>
      <c r="M472" s="637"/>
      <c r="N472" s="637"/>
      <c r="O472" s="637"/>
      <c r="P472" s="637"/>
      <c r="Q472" s="637"/>
      <c r="R472" s="637"/>
      <c r="S472" s="637"/>
      <c r="T472" s="637"/>
      <c r="U472" s="637"/>
      <c r="V472" s="637"/>
      <c r="W472" s="637"/>
      <c r="X472" s="637"/>
      <c r="Y472" s="637"/>
      <c r="Z472" s="637"/>
      <c r="AA472" s="637"/>
      <c r="AB472" s="637"/>
      <c r="AC472" s="637"/>
      <c r="AD472" s="637"/>
      <c r="AE472" s="637"/>
      <c r="AF472" s="637"/>
      <c r="AG472" s="637"/>
      <c r="AH472" s="637"/>
      <c r="AI472" s="637"/>
      <c r="AJ472" s="637"/>
      <c r="AK472" s="637"/>
      <c r="AL472" s="637"/>
      <c r="AM472" s="637"/>
      <c r="AN472" s="637"/>
      <c r="AO472" s="637"/>
      <c r="AP472" s="637"/>
      <c r="AQ472" s="637"/>
      <c r="AR472" s="637"/>
      <c r="AS472" s="637"/>
      <c r="AT472" s="637"/>
      <c r="AU472" s="637"/>
      <c r="AV472" s="637"/>
      <c r="AW472" s="637"/>
      <c r="AX472" s="637"/>
      <c r="AY472" s="637"/>
    </row>
    <row r="473" spans="3:51">
      <c r="C473" s="636"/>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AE473" s="637"/>
      <c r="AF473" s="637"/>
      <c r="AG473" s="637"/>
      <c r="AH473" s="637"/>
      <c r="AI473" s="637"/>
      <c r="AJ473" s="637"/>
      <c r="AK473" s="637"/>
      <c r="AL473" s="637"/>
      <c r="AM473" s="637"/>
      <c r="AN473" s="637"/>
      <c r="AO473" s="637"/>
      <c r="AP473" s="637"/>
      <c r="AQ473" s="637"/>
      <c r="AR473" s="637"/>
      <c r="AS473" s="637"/>
      <c r="AT473" s="637"/>
      <c r="AU473" s="637"/>
      <c r="AV473" s="637"/>
      <c r="AW473" s="637"/>
      <c r="AX473" s="637"/>
      <c r="AY473" s="637"/>
    </row>
    <row r="474" spans="3:51">
      <c r="C474" s="636"/>
      <c r="D474" s="637"/>
      <c r="E474" s="637"/>
      <c r="F474" s="637"/>
      <c r="G474" s="637"/>
      <c r="H474" s="637"/>
      <c r="I474" s="637"/>
      <c r="J474" s="637"/>
      <c r="K474" s="637"/>
      <c r="L474" s="637"/>
      <c r="M474" s="637"/>
      <c r="N474" s="637"/>
      <c r="O474" s="637"/>
      <c r="P474" s="637"/>
      <c r="Q474" s="637"/>
      <c r="R474" s="637"/>
      <c r="S474" s="637"/>
      <c r="T474" s="637"/>
      <c r="U474" s="637"/>
      <c r="V474" s="637"/>
      <c r="W474" s="637"/>
      <c r="X474" s="637"/>
      <c r="Y474" s="637"/>
      <c r="Z474" s="637"/>
      <c r="AA474" s="637"/>
      <c r="AB474" s="637"/>
      <c r="AC474" s="637"/>
      <c r="AD474" s="637"/>
      <c r="AE474" s="637"/>
      <c r="AF474" s="637"/>
      <c r="AG474" s="637"/>
      <c r="AH474" s="637"/>
      <c r="AI474" s="637"/>
      <c r="AJ474" s="637"/>
      <c r="AK474" s="637"/>
      <c r="AL474" s="637"/>
      <c r="AM474" s="637"/>
      <c r="AN474" s="637"/>
      <c r="AO474" s="637"/>
      <c r="AP474" s="637"/>
      <c r="AQ474" s="637"/>
      <c r="AR474" s="637"/>
      <c r="AS474" s="637"/>
      <c r="AT474" s="637"/>
      <c r="AU474" s="637"/>
      <c r="AV474" s="637"/>
      <c r="AW474" s="637"/>
      <c r="AX474" s="637"/>
      <c r="AY474" s="637"/>
    </row>
    <row r="475" spans="3:51">
      <c r="C475" s="636"/>
      <c r="D475" s="637"/>
      <c r="E475" s="637"/>
      <c r="F475" s="637"/>
      <c r="G475" s="637"/>
      <c r="H475" s="637"/>
      <c r="I475" s="637"/>
      <c r="J475" s="637"/>
      <c r="K475" s="637"/>
      <c r="L475" s="637"/>
      <c r="M475" s="637"/>
      <c r="N475" s="637"/>
      <c r="O475" s="637"/>
      <c r="P475" s="637"/>
      <c r="Q475" s="637"/>
      <c r="R475" s="637"/>
      <c r="S475" s="637"/>
      <c r="T475" s="637"/>
      <c r="U475" s="637"/>
      <c r="V475" s="637"/>
      <c r="W475" s="637"/>
      <c r="X475" s="637"/>
      <c r="Y475" s="637"/>
      <c r="Z475" s="637"/>
      <c r="AA475" s="637"/>
      <c r="AB475" s="637"/>
      <c r="AC475" s="637"/>
      <c r="AD475" s="637"/>
      <c r="AE475" s="637"/>
      <c r="AF475" s="637"/>
      <c r="AG475" s="637"/>
      <c r="AH475" s="637"/>
      <c r="AI475" s="637"/>
      <c r="AJ475" s="637"/>
      <c r="AK475" s="637"/>
      <c r="AL475" s="637"/>
      <c r="AM475" s="637"/>
      <c r="AN475" s="637"/>
      <c r="AO475" s="637"/>
      <c r="AP475" s="637"/>
      <c r="AQ475" s="637"/>
      <c r="AR475" s="637"/>
      <c r="AS475" s="637"/>
      <c r="AT475" s="637"/>
      <c r="AU475" s="637"/>
      <c r="AV475" s="637"/>
      <c r="AW475" s="637"/>
      <c r="AX475" s="637"/>
      <c r="AY475" s="637"/>
    </row>
    <row r="476" spans="3:51">
      <c r="C476" s="636"/>
      <c r="D476" s="637"/>
      <c r="E476" s="637"/>
      <c r="F476" s="637"/>
      <c r="G476" s="637"/>
      <c r="H476" s="637"/>
      <c r="I476" s="637"/>
      <c r="J476" s="637"/>
      <c r="K476" s="637"/>
      <c r="L476" s="637"/>
      <c r="M476" s="637"/>
      <c r="N476" s="637"/>
      <c r="O476" s="637"/>
      <c r="P476" s="637"/>
      <c r="Q476" s="637"/>
      <c r="R476" s="637"/>
      <c r="S476" s="637"/>
      <c r="T476" s="637"/>
      <c r="U476" s="637"/>
      <c r="V476" s="637"/>
      <c r="W476" s="637"/>
      <c r="X476" s="637"/>
      <c r="Y476" s="637"/>
      <c r="Z476" s="637"/>
      <c r="AA476" s="637"/>
      <c r="AB476" s="637"/>
      <c r="AC476" s="637"/>
      <c r="AD476" s="637"/>
      <c r="AE476" s="637"/>
      <c r="AF476" s="637"/>
      <c r="AG476" s="637"/>
      <c r="AH476" s="637"/>
      <c r="AI476" s="637"/>
      <c r="AJ476" s="637"/>
      <c r="AK476" s="637"/>
      <c r="AL476" s="637"/>
      <c r="AM476" s="637"/>
      <c r="AN476" s="637"/>
      <c r="AO476" s="637"/>
      <c r="AP476" s="637"/>
      <c r="AQ476" s="637"/>
      <c r="AR476" s="637"/>
      <c r="AS476" s="637"/>
      <c r="AT476" s="637"/>
      <c r="AU476" s="637"/>
      <c r="AV476" s="637"/>
      <c r="AW476" s="637"/>
      <c r="AX476" s="637"/>
      <c r="AY476" s="637"/>
    </row>
    <row r="477" spans="3:51">
      <c r="C477" s="636"/>
      <c r="D477" s="637"/>
      <c r="E477" s="637"/>
      <c r="F477" s="637"/>
      <c r="G477" s="637"/>
      <c r="H477" s="637"/>
      <c r="I477" s="637"/>
      <c r="J477" s="637"/>
      <c r="K477" s="637"/>
      <c r="L477" s="637"/>
      <c r="M477" s="637"/>
      <c r="N477" s="637"/>
      <c r="O477" s="637"/>
      <c r="P477" s="637"/>
      <c r="Q477" s="637"/>
      <c r="R477" s="637"/>
      <c r="S477" s="637"/>
      <c r="T477" s="637"/>
      <c r="U477" s="637"/>
      <c r="V477" s="637"/>
      <c r="W477" s="637"/>
      <c r="X477" s="637"/>
      <c r="Y477" s="637"/>
      <c r="Z477" s="637"/>
      <c r="AA477" s="637"/>
      <c r="AB477" s="637"/>
      <c r="AC477" s="637"/>
      <c r="AD477" s="637"/>
      <c r="AE477" s="637"/>
      <c r="AF477" s="637"/>
      <c r="AG477" s="637"/>
      <c r="AH477" s="637"/>
      <c r="AI477" s="637"/>
      <c r="AJ477" s="637"/>
      <c r="AK477" s="637"/>
      <c r="AL477" s="637"/>
      <c r="AM477" s="637"/>
      <c r="AN477" s="637"/>
      <c r="AO477" s="637"/>
      <c r="AP477" s="637"/>
      <c r="AQ477" s="637"/>
      <c r="AR477" s="637"/>
      <c r="AS477" s="637"/>
      <c r="AT477" s="637"/>
      <c r="AU477" s="637"/>
      <c r="AV477" s="637"/>
      <c r="AW477" s="637"/>
      <c r="AX477" s="637"/>
      <c r="AY477" s="637"/>
    </row>
    <row r="478" spans="3:51">
      <c r="C478" s="636"/>
      <c r="D478" s="637"/>
      <c r="E478" s="637"/>
      <c r="F478" s="637"/>
      <c r="G478" s="637"/>
      <c r="H478" s="637"/>
      <c r="I478" s="637"/>
      <c r="J478" s="637"/>
      <c r="K478" s="637"/>
      <c r="L478" s="637"/>
      <c r="M478" s="637"/>
      <c r="N478" s="637"/>
      <c r="O478" s="637"/>
      <c r="P478" s="637"/>
      <c r="Q478" s="637"/>
      <c r="R478" s="637"/>
      <c r="S478" s="637"/>
      <c r="T478" s="637"/>
      <c r="U478" s="637"/>
      <c r="V478" s="637"/>
      <c r="W478" s="637"/>
      <c r="X478" s="637"/>
      <c r="Y478" s="637"/>
      <c r="Z478" s="637"/>
      <c r="AA478" s="637"/>
      <c r="AB478" s="637"/>
      <c r="AC478" s="637"/>
      <c r="AD478" s="637"/>
      <c r="AE478" s="637"/>
      <c r="AF478" s="637"/>
      <c r="AG478" s="637"/>
      <c r="AH478" s="637"/>
      <c r="AI478" s="637"/>
      <c r="AJ478" s="637"/>
      <c r="AK478" s="637"/>
      <c r="AL478" s="637"/>
      <c r="AM478" s="637"/>
      <c r="AN478" s="637"/>
      <c r="AO478" s="637"/>
      <c r="AP478" s="637"/>
      <c r="AQ478" s="637"/>
      <c r="AR478" s="637"/>
      <c r="AS478" s="637"/>
      <c r="AT478" s="637"/>
      <c r="AU478" s="637"/>
      <c r="AV478" s="637"/>
      <c r="AW478" s="637"/>
      <c r="AX478" s="637"/>
      <c r="AY478" s="637"/>
    </row>
    <row r="479" spans="3:51">
      <c r="C479" s="636"/>
      <c r="D479" s="637"/>
      <c r="E479" s="637"/>
      <c r="F479" s="637"/>
      <c r="G479" s="637"/>
      <c r="H479" s="637"/>
      <c r="I479" s="637"/>
      <c r="J479" s="637"/>
      <c r="K479" s="637"/>
      <c r="L479" s="637"/>
      <c r="M479" s="637"/>
      <c r="N479" s="637"/>
      <c r="O479" s="637"/>
      <c r="P479" s="637"/>
      <c r="Q479" s="637"/>
      <c r="R479" s="637"/>
      <c r="S479" s="637"/>
      <c r="T479" s="637"/>
      <c r="U479" s="637"/>
      <c r="V479" s="637"/>
      <c r="W479" s="637"/>
      <c r="X479" s="637"/>
      <c r="Y479" s="637"/>
      <c r="Z479" s="637"/>
      <c r="AA479" s="637"/>
      <c r="AB479" s="637"/>
      <c r="AC479" s="637"/>
      <c r="AD479" s="637"/>
      <c r="AE479" s="637"/>
      <c r="AF479" s="637"/>
      <c r="AG479" s="637"/>
      <c r="AH479" s="637"/>
      <c r="AI479" s="637"/>
      <c r="AJ479" s="637"/>
      <c r="AK479" s="637"/>
      <c r="AL479" s="637"/>
      <c r="AM479" s="637"/>
      <c r="AN479" s="637"/>
      <c r="AO479" s="637"/>
      <c r="AP479" s="637"/>
      <c r="AQ479" s="637"/>
      <c r="AR479" s="637"/>
      <c r="AS479" s="637"/>
      <c r="AT479" s="637"/>
      <c r="AU479" s="637"/>
      <c r="AV479" s="637"/>
      <c r="AW479" s="637"/>
      <c r="AX479" s="637"/>
      <c r="AY479" s="637"/>
    </row>
    <row r="480" spans="3:51">
      <c r="C480" s="636"/>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E480" s="637"/>
      <c r="AF480" s="637"/>
      <c r="AG480" s="637"/>
      <c r="AH480" s="637"/>
      <c r="AI480" s="637"/>
      <c r="AJ480" s="637"/>
      <c r="AK480" s="637"/>
      <c r="AL480" s="637"/>
      <c r="AM480" s="637"/>
      <c r="AN480" s="637"/>
      <c r="AO480" s="637"/>
      <c r="AP480" s="637"/>
      <c r="AQ480" s="637"/>
      <c r="AR480" s="637"/>
      <c r="AS480" s="637"/>
      <c r="AT480" s="637"/>
      <c r="AU480" s="637"/>
      <c r="AV480" s="637"/>
      <c r="AW480" s="637"/>
      <c r="AX480" s="637"/>
      <c r="AY480" s="637"/>
    </row>
    <row r="481" spans="3:51">
      <c r="C481" s="636"/>
      <c r="D481" s="637"/>
      <c r="E481" s="637"/>
      <c r="F481" s="637"/>
      <c r="G481" s="637"/>
      <c r="H481" s="637"/>
      <c r="I481" s="637"/>
      <c r="J481" s="637"/>
      <c r="K481" s="637"/>
      <c r="L481" s="637"/>
      <c r="M481" s="637"/>
      <c r="N481" s="637"/>
      <c r="O481" s="637"/>
      <c r="P481" s="637"/>
      <c r="Q481" s="637"/>
      <c r="R481" s="637"/>
      <c r="S481" s="637"/>
      <c r="T481" s="637"/>
      <c r="U481" s="637"/>
      <c r="V481" s="637"/>
      <c r="W481" s="637"/>
      <c r="X481" s="637"/>
      <c r="Y481" s="637"/>
      <c r="Z481" s="637"/>
      <c r="AA481" s="637"/>
      <c r="AB481" s="637"/>
      <c r="AC481" s="637"/>
      <c r="AD481" s="637"/>
      <c r="AE481" s="637"/>
      <c r="AF481" s="637"/>
      <c r="AG481" s="637"/>
      <c r="AH481" s="637"/>
      <c r="AI481" s="637"/>
      <c r="AJ481" s="637"/>
      <c r="AK481" s="637"/>
      <c r="AL481" s="637"/>
      <c r="AM481" s="637"/>
      <c r="AN481" s="637"/>
      <c r="AO481" s="637"/>
      <c r="AP481" s="637"/>
      <c r="AQ481" s="637"/>
      <c r="AR481" s="637"/>
      <c r="AS481" s="637"/>
      <c r="AT481" s="637"/>
      <c r="AU481" s="637"/>
      <c r="AV481" s="637"/>
      <c r="AW481" s="637"/>
      <c r="AX481" s="637"/>
      <c r="AY481" s="637"/>
    </row>
    <row r="482" spans="3:51">
      <c r="C482" s="636"/>
      <c r="D482" s="637"/>
      <c r="E482" s="637"/>
      <c r="F482" s="637"/>
      <c r="G482" s="637"/>
      <c r="H482" s="637"/>
      <c r="I482" s="637"/>
      <c r="J482" s="637"/>
      <c r="K482" s="637"/>
      <c r="L482" s="637"/>
      <c r="M482" s="637"/>
      <c r="N482" s="637"/>
      <c r="O482" s="637"/>
      <c r="P482" s="637"/>
      <c r="Q482" s="637"/>
      <c r="R482" s="637"/>
      <c r="S482" s="637"/>
      <c r="T482" s="637"/>
      <c r="U482" s="637"/>
      <c r="V482" s="637"/>
      <c r="W482" s="637"/>
      <c r="X482" s="637"/>
      <c r="Y482" s="637"/>
      <c r="Z482" s="637"/>
      <c r="AA482" s="637"/>
      <c r="AB482" s="637"/>
      <c r="AC482" s="637"/>
      <c r="AD482" s="637"/>
      <c r="AE482" s="637"/>
      <c r="AF482" s="637"/>
      <c r="AG482" s="637"/>
      <c r="AH482" s="637"/>
      <c r="AI482" s="637"/>
      <c r="AJ482" s="637"/>
      <c r="AK482" s="637"/>
      <c r="AL482" s="637"/>
      <c r="AM482" s="637"/>
      <c r="AN482" s="637"/>
      <c r="AO482" s="637"/>
      <c r="AP482" s="637"/>
      <c r="AQ482" s="637"/>
      <c r="AR482" s="637"/>
      <c r="AS482" s="637"/>
      <c r="AT482" s="637"/>
      <c r="AU482" s="637"/>
      <c r="AV482" s="637"/>
      <c r="AW482" s="637"/>
      <c r="AX482" s="637"/>
      <c r="AY482" s="637"/>
    </row>
    <row r="483" spans="3:51">
      <c r="C483" s="636"/>
      <c r="D483" s="637"/>
      <c r="E483" s="637"/>
      <c r="F483" s="637"/>
      <c r="G483" s="637"/>
      <c r="H483" s="637"/>
      <c r="I483" s="637"/>
      <c r="J483" s="637"/>
      <c r="K483" s="637"/>
      <c r="L483" s="637"/>
      <c r="M483" s="637"/>
      <c r="N483" s="637"/>
      <c r="O483" s="637"/>
      <c r="P483" s="637"/>
      <c r="Q483" s="637"/>
      <c r="R483" s="637"/>
      <c r="S483" s="637"/>
      <c r="T483" s="637"/>
      <c r="U483" s="637"/>
      <c r="V483" s="637"/>
      <c r="W483" s="637"/>
      <c r="X483" s="637"/>
      <c r="Y483" s="637"/>
      <c r="Z483" s="637"/>
      <c r="AA483" s="637"/>
      <c r="AB483" s="637"/>
      <c r="AC483" s="637"/>
      <c r="AD483" s="637"/>
      <c r="AE483" s="637"/>
      <c r="AF483" s="637"/>
      <c r="AG483" s="637"/>
      <c r="AH483" s="637"/>
      <c r="AI483" s="637"/>
      <c r="AJ483" s="637"/>
      <c r="AK483" s="637"/>
      <c r="AL483" s="637"/>
      <c r="AM483" s="637"/>
      <c r="AN483" s="637"/>
      <c r="AO483" s="637"/>
      <c r="AP483" s="637"/>
      <c r="AQ483" s="637"/>
      <c r="AR483" s="637"/>
      <c r="AS483" s="637"/>
      <c r="AT483" s="637"/>
      <c r="AU483" s="637"/>
      <c r="AV483" s="637"/>
      <c r="AW483" s="637"/>
      <c r="AX483" s="637"/>
      <c r="AY483" s="637"/>
    </row>
    <row r="484" spans="3:51">
      <c r="C484" s="636"/>
      <c r="D484" s="637"/>
      <c r="E484" s="637"/>
      <c r="F484" s="637"/>
      <c r="G484" s="637"/>
      <c r="H484" s="637"/>
      <c r="I484" s="637"/>
      <c r="J484" s="637"/>
      <c r="K484" s="637"/>
      <c r="L484" s="637"/>
      <c r="M484" s="637"/>
      <c r="N484" s="637"/>
      <c r="O484" s="637"/>
      <c r="P484" s="637"/>
      <c r="Q484" s="637"/>
      <c r="R484" s="637"/>
      <c r="S484" s="637"/>
      <c r="T484" s="637"/>
      <c r="U484" s="637"/>
      <c r="V484" s="637"/>
      <c r="W484" s="637"/>
      <c r="X484" s="637"/>
      <c r="Y484" s="637"/>
      <c r="Z484" s="637"/>
      <c r="AA484" s="637"/>
      <c r="AB484" s="637"/>
      <c r="AC484" s="637"/>
      <c r="AD484" s="637"/>
      <c r="AE484" s="637"/>
      <c r="AF484" s="637"/>
      <c r="AG484" s="637"/>
      <c r="AH484" s="637"/>
      <c r="AI484" s="637"/>
      <c r="AJ484" s="637"/>
      <c r="AK484" s="637"/>
      <c r="AL484" s="637"/>
      <c r="AM484" s="637"/>
      <c r="AN484" s="637"/>
      <c r="AO484" s="637"/>
      <c r="AP484" s="637"/>
      <c r="AQ484" s="637"/>
      <c r="AR484" s="637"/>
      <c r="AS484" s="637"/>
      <c r="AT484" s="637"/>
      <c r="AU484" s="637"/>
      <c r="AV484" s="637"/>
      <c r="AW484" s="637"/>
      <c r="AX484" s="637"/>
      <c r="AY484" s="637"/>
    </row>
    <row r="485" spans="3:51">
      <c r="C485" s="636"/>
      <c r="D485" s="637"/>
      <c r="E485" s="637"/>
      <c r="F485" s="637"/>
      <c r="G485" s="637"/>
      <c r="H485" s="637"/>
      <c r="I485" s="637"/>
      <c r="J485" s="637"/>
      <c r="K485" s="637"/>
      <c r="L485" s="637"/>
      <c r="M485" s="637"/>
      <c r="N485" s="637"/>
      <c r="O485" s="637"/>
      <c r="P485" s="637"/>
      <c r="Q485" s="637"/>
      <c r="R485" s="637"/>
      <c r="S485" s="637"/>
      <c r="T485" s="637"/>
      <c r="U485" s="637"/>
      <c r="V485" s="637"/>
      <c r="W485" s="637"/>
      <c r="X485" s="637"/>
      <c r="Y485" s="637"/>
      <c r="Z485" s="637"/>
      <c r="AA485" s="637"/>
      <c r="AB485" s="637"/>
      <c r="AC485" s="637"/>
      <c r="AD485" s="637"/>
      <c r="AE485" s="637"/>
      <c r="AF485" s="637"/>
      <c r="AG485" s="637"/>
      <c r="AH485" s="637"/>
      <c r="AI485" s="637"/>
      <c r="AJ485" s="637"/>
      <c r="AK485" s="637"/>
      <c r="AL485" s="637"/>
      <c r="AM485" s="637"/>
      <c r="AN485" s="637"/>
      <c r="AO485" s="637"/>
      <c r="AP485" s="637"/>
      <c r="AQ485" s="637"/>
      <c r="AR485" s="637"/>
      <c r="AS485" s="637"/>
      <c r="AT485" s="637"/>
      <c r="AU485" s="637"/>
      <c r="AV485" s="637"/>
      <c r="AW485" s="637"/>
      <c r="AX485" s="637"/>
      <c r="AY485" s="637"/>
    </row>
    <row r="486" spans="3:51">
      <c r="C486" s="636"/>
      <c r="D486" s="637"/>
      <c r="E486" s="637"/>
      <c r="F486" s="637"/>
      <c r="G486" s="637"/>
      <c r="H486" s="637"/>
      <c r="I486" s="637"/>
      <c r="J486" s="637"/>
      <c r="K486" s="637"/>
      <c r="L486" s="637"/>
      <c r="M486" s="637"/>
      <c r="N486" s="637"/>
      <c r="O486" s="637"/>
      <c r="P486" s="637"/>
      <c r="Q486" s="637"/>
      <c r="R486" s="637"/>
      <c r="S486" s="637"/>
      <c r="T486" s="637"/>
      <c r="U486" s="637"/>
      <c r="V486" s="637"/>
      <c r="W486" s="637"/>
      <c r="X486" s="637"/>
      <c r="Y486" s="637"/>
      <c r="Z486" s="637"/>
      <c r="AA486" s="637"/>
      <c r="AB486" s="637"/>
      <c r="AC486" s="637"/>
      <c r="AD486" s="637"/>
      <c r="AE486" s="637"/>
      <c r="AF486" s="637"/>
      <c r="AG486" s="637"/>
      <c r="AH486" s="637"/>
      <c r="AI486" s="637"/>
      <c r="AJ486" s="637"/>
      <c r="AK486" s="637"/>
      <c r="AL486" s="637"/>
      <c r="AM486" s="637"/>
      <c r="AN486" s="637"/>
      <c r="AO486" s="637"/>
      <c r="AP486" s="637"/>
      <c r="AQ486" s="637"/>
      <c r="AR486" s="637"/>
      <c r="AS486" s="637"/>
      <c r="AT486" s="637"/>
      <c r="AU486" s="637"/>
      <c r="AV486" s="637"/>
      <c r="AW486" s="637"/>
      <c r="AX486" s="637"/>
      <c r="AY486" s="637"/>
    </row>
    <row r="487" spans="3:51">
      <c r="C487" s="636"/>
      <c r="D487" s="637"/>
      <c r="E487" s="637"/>
      <c r="F487" s="637"/>
      <c r="G487" s="637"/>
      <c r="H487" s="637"/>
      <c r="I487" s="637"/>
      <c r="J487" s="637"/>
      <c r="K487" s="637"/>
      <c r="L487" s="637"/>
      <c r="M487" s="637"/>
      <c r="N487" s="637"/>
      <c r="O487" s="637"/>
      <c r="P487" s="637"/>
      <c r="Q487" s="637"/>
      <c r="R487" s="637"/>
      <c r="S487" s="637"/>
      <c r="T487" s="637"/>
      <c r="U487" s="637"/>
      <c r="V487" s="637"/>
      <c r="W487" s="637"/>
      <c r="X487" s="637"/>
      <c r="Y487" s="637"/>
      <c r="Z487" s="637"/>
      <c r="AA487" s="637"/>
      <c r="AB487" s="637"/>
      <c r="AC487" s="637"/>
      <c r="AD487" s="637"/>
      <c r="AE487" s="637"/>
      <c r="AF487" s="637"/>
      <c r="AG487" s="637"/>
      <c r="AH487" s="637"/>
      <c r="AI487" s="637"/>
      <c r="AJ487" s="637"/>
      <c r="AK487" s="637"/>
      <c r="AL487" s="637"/>
      <c r="AM487" s="637"/>
      <c r="AN487" s="637"/>
      <c r="AO487" s="637"/>
      <c r="AP487" s="637"/>
      <c r="AQ487" s="637"/>
      <c r="AR487" s="637"/>
      <c r="AS487" s="637"/>
      <c r="AT487" s="637"/>
      <c r="AU487" s="637"/>
      <c r="AV487" s="637"/>
      <c r="AW487" s="637"/>
      <c r="AX487" s="637"/>
      <c r="AY487" s="637"/>
    </row>
    <row r="488" spans="3:51">
      <c r="C488" s="636"/>
      <c r="D488" s="637"/>
      <c r="E488" s="637"/>
      <c r="F488" s="637"/>
      <c r="G488" s="637"/>
      <c r="H488" s="637"/>
      <c r="I488" s="637"/>
      <c r="J488" s="637"/>
      <c r="K488" s="637"/>
      <c r="L488" s="637"/>
      <c r="M488" s="637"/>
      <c r="N488" s="637"/>
      <c r="O488" s="637"/>
      <c r="P488" s="637"/>
      <c r="Q488" s="637"/>
      <c r="R488" s="637"/>
      <c r="S488" s="637"/>
      <c r="T488" s="637"/>
      <c r="U488" s="637"/>
      <c r="V488" s="637"/>
      <c r="W488" s="637"/>
      <c r="X488" s="637"/>
      <c r="Y488" s="637"/>
      <c r="Z488" s="637"/>
      <c r="AA488" s="637"/>
      <c r="AB488" s="637"/>
      <c r="AC488" s="637"/>
      <c r="AD488" s="637"/>
      <c r="AE488" s="637"/>
      <c r="AF488" s="637"/>
      <c r="AG488" s="637"/>
      <c r="AH488" s="637"/>
      <c r="AI488" s="637"/>
      <c r="AJ488" s="637"/>
      <c r="AK488" s="637"/>
      <c r="AL488" s="637"/>
      <c r="AM488" s="637"/>
      <c r="AN488" s="637"/>
      <c r="AO488" s="637"/>
      <c r="AP488" s="637"/>
      <c r="AQ488" s="637"/>
      <c r="AR488" s="637"/>
      <c r="AS488" s="637"/>
      <c r="AT488" s="637"/>
      <c r="AU488" s="637"/>
      <c r="AV488" s="637"/>
      <c r="AW488" s="637"/>
      <c r="AX488" s="637"/>
      <c r="AY488" s="637"/>
    </row>
    <row r="489" spans="3:51">
      <c r="C489" s="636"/>
      <c r="D489" s="637"/>
      <c r="E489" s="637"/>
      <c r="F489" s="637"/>
      <c r="G489" s="637"/>
      <c r="H489" s="637"/>
      <c r="I489" s="637"/>
      <c r="J489" s="637"/>
      <c r="K489" s="637"/>
      <c r="L489" s="637"/>
      <c r="M489" s="637"/>
      <c r="N489" s="637"/>
      <c r="O489" s="637"/>
      <c r="P489" s="637"/>
      <c r="Q489" s="637"/>
      <c r="R489" s="637"/>
      <c r="S489" s="637"/>
      <c r="T489" s="637"/>
      <c r="U489" s="637"/>
      <c r="V489" s="637"/>
      <c r="W489" s="637"/>
      <c r="X489" s="637"/>
      <c r="Y489" s="637"/>
      <c r="Z489" s="637"/>
      <c r="AA489" s="637"/>
      <c r="AB489" s="637"/>
      <c r="AC489" s="637"/>
      <c r="AD489" s="637"/>
      <c r="AE489" s="637"/>
      <c r="AF489" s="637"/>
      <c r="AG489" s="637"/>
      <c r="AH489" s="637"/>
      <c r="AI489" s="637"/>
      <c r="AJ489" s="637"/>
      <c r="AK489" s="637"/>
      <c r="AL489" s="637"/>
      <c r="AM489" s="637"/>
      <c r="AN489" s="637"/>
      <c r="AO489" s="637"/>
      <c r="AP489" s="637"/>
      <c r="AQ489" s="637"/>
      <c r="AR489" s="637"/>
      <c r="AS489" s="637"/>
      <c r="AT489" s="637"/>
      <c r="AU489" s="637"/>
      <c r="AV489" s="637"/>
      <c r="AW489" s="637"/>
      <c r="AX489" s="637"/>
      <c r="AY489" s="637"/>
    </row>
    <row r="490" spans="3:51">
      <c r="C490" s="636"/>
      <c r="D490" s="637"/>
      <c r="E490" s="637"/>
      <c r="F490" s="637"/>
      <c r="G490" s="637"/>
      <c r="H490" s="637"/>
      <c r="I490" s="637"/>
      <c r="J490" s="637"/>
      <c r="K490" s="637"/>
      <c r="L490" s="637"/>
      <c r="M490" s="637"/>
      <c r="N490" s="637"/>
      <c r="O490" s="637"/>
      <c r="P490" s="637"/>
      <c r="Q490" s="637"/>
      <c r="R490" s="637"/>
      <c r="S490" s="637"/>
      <c r="T490" s="637"/>
      <c r="U490" s="637"/>
      <c r="V490" s="637"/>
      <c r="W490" s="637"/>
      <c r="X490" s="637"/>
      <c r="Y490" s="637"/>
      <c r="Z490" s="637"/>
      <c r="AA490" s="637"/>
      <c r="AB490" s="637"/>
      <c r="AC490" s="637"/>
      <c r="AD490" s="637"/>
      <c r="AE490" s="637"/>
      <c r="AF490" s="637"/>
      <c r="AG490" s="637"/>
      <c r="AH490" s="637"/>
      <c r="AI490" s="637"/>
      <c r="AJ490" s="637"/>
      <c r="AK490" s="637"/>
      <c r="AL490" s="637"/>
      <c r="AM490" s="637"/>
      <c r="AN490" s="637"/>
      <c r="AO490" s="637"/>
      <c r="AP490" s="637"/>
      <c r="AQ490" s="637"/>
      <c r="AR490" s="637"/>
      <c r="AS490" s="637"/>
      <c r="AT490" s="637"/>
      <c r="AU490" s="637"/>
      <c r="AV490" s="637"/>
      <c r="AW490" s="637"/>
      <c r="AX490" s="637"/>
      <c r="AY490" s="637"/>
    </row>
    <row r="491" spans="3:51">
      <c r="C491" s="636"/>
      <c r="D491" s="637"/>
      <c r="E491" s="637"/>
      <c r="F491" s="637"/>
      <c r="G491" s="637"/>
      <c r="H491" s="637"/>
      <c r="I491" s="637"/>
      <c r="J491" s="637"/>
      <c r="K491" s="637"/>
      <c r="L491" s="637"/>
      <c r="M491" s="637"/>
      <c r="N491" s="637"/>
      <c r="O491" s="637"/>
      <c r="P491" s="637"/>
      <c r="Q491" s="637"/>
      <c r="R491" s="637"/>
      <c r="S491" s="637"/>
      <c r="T491" s="637"/>
      <c r="U491" s="637"/>
      <c r="V491" s="637"/>
      <c r="W491" s="637"/>
      <c r="X491" s="637"/>
      <c r="Y491" s="637"/>
      <c r="Z491" s="637"/>
      <c r="AA491" s="637"/>
      <c r="AB491" s="637"/>
      <c r="AC491" s="637"/>
      <c r="AD491" s="637"/>
      <c r="AE491" s="637"/>
      <c r="AF491" s="637"/>
      <c r="AG491" s="637"/>
      <c r="AH491" s="637"/>
      <c r="AI491" s="637"/>
      <c r="AJ491" s="637"/>
      <c r="AK491" s="637"/>
      <c r="AL491" s="637"/>
      <c r="AM491" s="637"/>
      <c r="AN491" s="637"/>
      <c r="AO491" s="637"/>
      <c r="AP491" s="637"/>
      <c r="AQ491" s="637"/>
      <c r="AR491" s="637"/>
      <c r="AS491" s="637"/>
      <c r="AT491" s="637"/>
      <c r="AU491" s="637"/>
      <c r="AV491" s="637"/>
      <c r="AW491" s="637"/>
      <c r="AX491" s="637"/>
      <c r="AY491" s="637"/>
    </row>
    <row r="492" spans="3:51">
      <c r="C492" s="636"/>
      <c r="D492" s="637"/>
      <c r="E492" s="637"/>
      <c r="F492" s="637"/>
      <c r="G492" s="637"/>
      <c r="H492" s="637"/>
      <c r="I492" s="637"/>
      <c r="J492" s="637"/>
      <c r="K492" s="637"/>
      <c r="L492" s="637"/>
      <c r="M492" s="637"/>
      <c r="N492" s="637"/>
      <c r="O492" s="637"/>
      <c r="P492" s="637"/>
      <c r="Q492" s="637"/>
      <c r="R492" s="637"/>
      <c r="S492" s="637"/>
      <c r="T492" s="637"/>
      <c r="U492" s="637"/>
      <c r="V492" s="637"/>
      <c r="W492" s="637"/>
      <c r="X492" s="637"/>
      <c r="Y492" s="637"/>
      <c r="Z492" s="637"/>
      <c r="AA492" s="637"/>
      <c r="AB492" s="637"/>
      <c r="AC492" s="637"/>
      <c r="AD492" s="637"/>
      <c r="AE492" s="637"/>
      <c r="AF492" s="637"/>
      <c r="AG492" s="637"/>
      <c r="AH492" s="637"/>
      <c r="AI492" s="637"/>
      <c r="AJ492" s="637"/>
      <c r="AK492" s="637"/>
      <c r="AL492" s="637"/>
      <c r="AM492" s="637"/>
      <c r="AN492" s="637"/>
      <c r="AO492" s="637"/>
      <c r="AP492" s="637"/>
      <c r="AQ492" s="637"/>
      <c r="AR492" s="637"/>
      <c r="AS492" s="637"/>
      <c r="AT492" s="637"/>
      <c r="AU492" s="637"/>
      <c r="AV492" s="637"/>
      <c r="AW492" s="637"/>
      <c r="AX492" s="637"/>
      <c r="AY492" s="637"/>
    </row>
    <row r="493" spans="3:51">
      <c r="C493" s="636"/>
      <c r="D493" s="637"/>
      <c r="E493" s="637"/>
      <c r="F493" s="637"/>
      <c r="G493" s="637"/>
      <c r="H493" s="637"/>
      <c r="I493" s="637"/>
      <c r="J493" s="637"/>
      <c r="K493" s="637"/>
      <c r="L493" s="637"/>
      <c r="M493" s="637"/>
      <c r="N493" s="637"/>
      <c r="O493" s="637"/>
      <c r="P493" s="637"/>
      <c r="Q493" s="637"/>
      <c r="R493" s="637"/>
      <c r="S493" s="637"/>
      <c r="T493" s="637"/>
      <c r="U493" s="637"/>
      <c r="V493" s="637"/>
      <c r="W493" s="637"/>
      <c r="X493" s="637"/>
      <c r="Y493" s="637"/>
      <c r="Z493" s="637"/>
      <c r="AA493" s="637"/>
      <c r="AB493" s="637"/>
      <c r="AC493" s="637"/>
      <c r="AD493" s="637"/>
      <c r="AE493" s="637"/>
      <c r="AF493" s="637"/>
      <c r="AG493" s="637"/>
      <c r="AH493" s="637"/>
      <c r="AI493" s="637"/>
      <c r="AJ493" s="637"/>
      <c r="AK493" s="637"/>
      <c r="AL493" s="637"/>
      <c r="AM493" s="637"/>
      <c r="AN493" s="637"/>
      <c r="AO493" s="637"/>
      <c r="AP493" s="637"/>
      <c r="AQ493" s="637"/>
      <c r="AR493" s="637"/>
      <c r="AS493" s="637"/>
      <c r="AT493" s="637"/>
      <c r="AU493" s="637"/>
      <c r="AV493" s="637"/>
      <c r="AW493" s="637"/>
      <c r="AX493" s="637"/>
      <c r="AY493" s="637"/>
    </row>
    <row r="494" spans="3:51">
      <c r="C494" s="636"/>
      <c r="D494" s="637"/>
      <c r="E494" s="637"/>
      <c r="F494" s="637"/>
      <c r="G494" s="637"/>
      <c r="H494" s="637"/>
      <c r="I494" s="637"/>
      <c r="J494" s="637"/>
      <c r="K494" s="637"/>
      <c r="L494" s="637"/>
      <c r="M494" s="637"/>
      <c r="N494" s="637"/>
      <c r="O494" s="637"/>
      <c r="P494" s="637"/>
      <c r="Q494" s="637"/>
      <c r="R494" s="637"/>
      <c r="S494" s="637"/>
      <c r="T494" s="637"/>
      <c r="U494" s="637"/>
      <c r="V494" s="637"/>
      <c r="W494" s="637"/>
      <c r="X494" s="637"/>
      <c r="Y494" s="637"/>
      <c r="Z494" s="637"/>
      <c r="AA494" s="637"/>
      <c r="AB494" s="637"/>
      <c r="AC494" s="637"/>
      <c r="AD494" s="637"/>
      <c r="AE494" s="637"/>
      <c r="AF494" s="637"/>
      <c r="AG494" s="637"/>
      <c r="AH494" s="637"/>
      <c r="AI494" s="637"/>
      <c r="AJ494" s="637"/>
      <c r="AK494" s="637"/>
      <c r="AL494" s="637"/>
      <c r="AM494" s="637"/>
      <c r="AN494" s="637"/>
      <c r="AO494" s="637"/>
      <c r="AP494" s="637"/>
      <c r="AQ494" s="637"/>
      <c r="AR494" s="637"/>
      <c r="AS494" s="637"/>
      <c r="AT494" s="637"/>
      <c r="AU494" s="637"/>
      <c r="AV494" s="637"/>
      <c r="AW494" s="637"/>
      <c r="AX494" s="637"/>
      <c r="AY494" s="637"/>
    </row>
    <row r="495" spans="3:51">
      <c r="C495" s="636"/>
      <c r="D495" s="637"/>
      <c r="E495" s="637"/>
      <c r="F495" s="637"/>
      <c r="G495" s="637"/>
      <c r="H495" s="637"/>
      <c r="I495" s="637"/>
      <c r="J495" s="637"/>
      <c r="K495" s="637"/>
      <c r="L495" s="637"/>
      <c r="M495" s="637"/>
      <c r="N495" s="637"/>
      <c r="O495" s="637"/>
      <c r="P495" s="637"/>
      <c r="Q495" s="637"/>
      <c r="R495" s="637"/>
      <c r="S495" s="637"/>
      <c r="T495" s="637"/>
      <c r="U495" s="637"/>
      <c r="V495" s="637"/>
      <c r="W495" s="637"/>
      <c r="X495" s="637"/>
      <c r="Y495" s="637"/>
      <c r="Z495" s="637"/>
      <c r="AA495" s="637"/>
      <c r="AB495" s="637"/>
      <c r="AC495" s="637"/>
      <c r="AD495" s="637"/>
      <c r="AE495" s="637"/>
      <c r="AF495" s="637"/>
      <c r="AG495" s="637"/>
      <c r="AH495" s="637"/>
      <c r="AI495" s="637"/>
      <c r="AJ495" s="637"/>
      <c r="AK495" s="637"/>
      <c r="AL495" s="637"/>
      <c r="AM495" s="637"/>
      <c r="AN495" s="637"/>
      <c r="AO495" s="637"/>
      <c r="AP495" s="637"/>
      <c r="AQ495" s="637"/>
      <c r="AR495" s="637"/>
      <c r="AS495" s="637"/>
      <c r="AT495" s="637"/>
      <c r="AU495" s="637"/>
      <c r="AV495" s="637"/>
      <c r="AW495" s="637"/>
      <c r="AX495" s="637"/>
      <c r="AY495" s="637"/>
    </row>
    <row r="496" spans="3:51">
      <c r="C496" s="636"/>
      <c r="D496" s="637"/>
      <c r="E496" s="637"/>
      <c r="F496" s="637"/>
      <c r="G496" s="637"/>
      <c r="H496" s="637"/>
      <c r="I496" s="637"/>
      <c r="J496" s="637"/>
      <c r="K496" s="637"/>
      <c r="L496" s="637"/>
      <c r="M496" s="637"/>
      <c r="N496" s="637"/>
      <c r="O496" s="637"/>
      <c r="P496" s="637"/>
      <c r="Q496" s="637"/>
      <c r="R496" s="637"/>
      <c r="S496" s="637"/>
      <c r="T496" s="637"/>
      <c r="U496" s="637"/>
      <c r="V496" s="637"/>
      <c r="W496" s="637"/>
      <c r="X496" s="637"/>
      <c r="Y496" s="637"/>
      <c r="Z496" s="637"/>
      <c r="AA496" s="637"/>
      <c r="AB496" s="637"/>
      <c r="AC496" s="637"/>
      <c r="AD496" s="637"/>
      <c r="AE496" s="637"/>
      <c r="AF496" s="637"/>
      <c r="AG496" s="637"/>
      <c r="AH496" s="637"/>
      <c r="AI496" s="637"/>
      <c r="AJ496" s="637"/>
      <c r="AK496" s="637"/>
      <c r="AL496" s="637"/>
      <c r="AM496" s="637"/>
      <c r="AN496" s="637"/>
      <c r="AO496" s="637"/>
      <c r="AP496" s="637"/>
      <c r="AQ496" s="637"/>
      <c r="AR496" s="637"/>
      <c r="AS496" s="637"/>
      <c r="AT496" s="637"/>
      <c r="AU496" s="637"/>
      <c r="AV496" s="637"/>
      <c r="AW496" s="637"/>
      <c r="AX496" s="637"/>
      <c r="AY496" s="637"/>
    </row>
    <row r="497" spans="3:51">
      <c r="C497" s="636"/>
      <c r="D497" s="637"/>
      <c r="E497" s="637"/>
      <c r="F497" s="637"/>
      <c r="G497" s="637"/>
      <c r="H497" s="637"/>
      <c r="I497" s="637"/>
      <c r="J497" s="637"/>
      <c r="K497" s="637"/>
      <c r="L497" s="637"/>
      <c r="M497" s="637"/>
      <c r="N497" s="637"/>
      <c r="O497" s="637"/>
      <c r="P497" s="637"/>
      <c r="Q497" s="637"/>
      <c r="R497" s="637"/>
      <c r="S497" s="637"/>
      <c r="T497" s="637"/>
      <c r="U497" s="637"/>
      <c r="V497" s="637"/>
      <c r="W497" s="637"/>
      <c r="X497" s="637"/>
      <c r="Y497" s="637"/>
      <c r="Z497" s="637"/>
      <c r="AA497" s="637"/>
      <c r="AB497" s="637"/>
      <c r="AC497" s="637"/>
      <c r="AD497" s="637"/>
      <c r="AE497" s="637"/>
      <c r="AF497" s="637"/>
      <c r="AG497" s="637"/>
      <c r="AH497" s="637"/>
      <c r="AI497" s="637"/>
      <c r="AJ497" s="637"/>
      <c r="AK497" s="637"/>
      <c r="AL497" s="637"/>
      <c r="AM497" s="637"/>
      <c r="AN497" s="637"/>
      <c r="AO497" s="637"/>
      <c r="AP497" s="637"/>
      <c r="AQ497" s="637"/>
      <c r="AR497" s="637"/>
      <c r="AS497" s="637"/>
      <c r="AT497" s="637"/>
      <c r="AU497" s="637"/>
      <c r="AV497" s="637"/>
      <c r="AW497" s="637"/>
      <c r="AX497" s="637"/>
      <c r="AY497" s="637"/>
    </row>
    <row r="498" spans="3:51">
      <c r="C498" s="636"/>
      <c r="D498" s="637"/>
      <c r="E498" s="637"/>
      <c r="F498" s="637"/>
      <c r="G498" s="637"/>
      <c r="H498" s="637"/>
      <c r="I498" s="637"/>
      <c r="J498" s="637"/>
      <c r="K498" s="637"/>
      <c r="L498" s="637"/>
      <c r="M498" s="637"/>
      <c r="N498" s="637"/>
      <c r="O498" s="637"/>
      <c r="P498" s="637"/>
      <c r="Q498" s="637"/>
      <c r="R498" s="637"/>
      <c r="S498" s="637"/>
      <c r="T498" s="637"/>
      <c r="U498" s="637"/>
      <c r="V498" s="637"/>
      <c r="W498" s="637"/>
      <c r="X498" s="637"/>
      <c r="Y498" s="637"/>
      <c r="Z498" s="637"/>
      <c r="AA498" s="637"/>
      <c r="AB498" s="637"/>
      <c r="AC498" s="637"/>
      <c r="AD498" s="637"/>
      <c r="AE498" s="637"/>
      <c r="AF498" s="637"/>
      <c r="AG498" s="637"/>
      <c r="AH498" s="637"/>
      <c r="AI498" s="637"/>
      <c r="AJ498" s="637"/>
      <c r="AK498" s="637"/>
      <c r="AL498" s="637"/>
      <c r="AM498" s="637"/>
      <c r="AN498" s="637"/>
      <c r="AO498" s="637"/>
      <c r="AP498" s="637"/>
      <c r="AQ498" s="637"/>
      <c r="AR498" s="637"/>
      <c r="AS498" s="637"/>
      <c r="AT498" s="637"/>
      <c r="AU498" s="637"/>
      <c r="AV498" s="637"/>
      <c r="AW498" s="637"/>
      <c r="AX498" s="637"/>
      <c r="AY498" s="637"/>
    </row>
    <row r="499" spans="3:51">
      <c r="C499" s="636"/>
      <c r="D499" s="637"/>
      <c r="E499" s="637"/>
      <c r="F499" s="637"/>
      <c r="G499" s="637"/>
      <c r="H499" s="637"/>
      <c r="I499" s="637"/>
      <c r="J499" s="637"/>
      <c r="K499" s="637"/>
      <c r="L499" s="637"/>
      <c r="M499" s="637"/>
      <c r="N499" s="637"/>
      <c r="O499" s="637"/>
      <c r="P499" s="637"/>
      <c r="Q499" s="637"/>
      <c r="R499" s="637"/>
      <c r="S499" s="637"/>
      <c r="T499" s="637"/>
      <c r="U499" s="637"/>
      <c r="V499" s="637"/>
      <c r="W499" s="637"/>
      <c r="X499" s="637"/>
      <c r="Y499" s="637"/>
      <c r="Z499" s="637"/>
      <c r="AA499" s="637"/>
      <c r="AB499" s="637"/>
      <c r="AC499" s="637"/>
      <c r="AD499" s="637"/>
      <c r="AE499" s="637"/>
      <c r="AF499" s="637"/>
      <c r="AG499" s="637"/>
      <c r="AH499" s="637"/>
      <c r="AI499" s="637"/>
      <c r="AJ499" s="637"/>
      <c r="AK499" s="637"/>
      <c r="AL499" s="637"/>
      <c r="AM499" s="637"/>
      <c r="AN499" s="637"/>
      <c r="AO499" s="637"/>
      <c r="AP499" s="637"/>
      <c r="AQ499" s="637"/>
      <c r="AR499" s="637"/>
      <c r="AS499" s="637"/>
      <c r="AT499" s="637"/>
      <c r="AU499" s="637"/>
      <c r="AV499" s="637"/>
      <c r="AW499" s="637"/>
      <c r="AX499" s="637"/>
      <c r="AY499" s="637"/>
    </row>
    <row r="500" spans="3:51">
      <c r="C500" s="636"/>
      <c r="D500" s="637"/>
      <c r="E500" s="637"/>
      <c r="F500" s="637"/>
      <c r="G500" s="637"/>
      <c r="H500" s="637"/>
      <c r="I500" s="637"/>
      <c r="J500" s="637"/>
      <c r="K500" s="637"/>
      <c r="L500" s="637"/>
      <c r="M500" s="637"/>
      <c r="N500" s="637"/>
      <c r="O500" s="637"/>
      <c r="P500" s="637"/>
      <c r="Q500" s="637"/>
      <c r="R500" s="637"/>
      <c r="S500" s="637"/>
      <c r="T500" s="637"/>
      <c r="U500" s="637"/>
      <c r="V500" s="637"/>
      <c r="W500" s="637"/>
      <c r="X500" s="637"/>
      <c r="Y500" s="637"/>
      <c r="Z500" s="637"/>
      <c r="AA500" s="637"/>
      <c r="AB500" s="637"/>
      <c r="AC500" s="637"/>
      <c r="AD500" s="637"/>
      <c r="AE500" s="637"/>
      <c r="AF500" s="637"/>
      <c r="AG500" s="637"/>
      <c r="AH500" s="637"/>
      <c r="AI500" s="637"/>
      <c r="AJ500" s="637"/>
      <c r="AK500" s="637"/>
      <c r="AL500" s="637"/>
      <c r="AM500" s="637"/>
      <c r="AN500" s="637"/>
      <c r="AO500" s="637"/>
      <c r="AP500" s="637"/>
      <c r="AQ500" s="637"/>
      <c r="AR500" s="637"/>
      <c r="AS500" s="637"/>
      <c r="AT500" s="637"/>
      <c r="AU500" s="637"/>
      <c r="AV500" s="637"/>
      <c r="AW500" s="637"/>
      <c r="AX500" s="637"/>
      <c r="AY500" s="637"/>
    </row>
    <row r="501" spans="3:51">
      <c r="C501" s="636"/>
      <c r="D501" s="637"/>
      <c r="E501" s="637"/>
      <c r="F501" s="637"/>
      <c r="G501" s="637"/>
      <c r="H501" s="637"/>
      <c r="I501" s="637"/>
      <c r="J501" s="637"/>
      <c r="K501" s="637"/>
      <c r="L501" s="637"/>
      <c r="M501" s="637"/>
      <c r="N501" s="637"/>
      <c r="O501" s="637"/>
      <c r="P501" s="637"/>
      <c r="Q501" s="637"/>
      <c r="R501" s="637"/>
      <c r="S501" s="637"/>
      <c r="T501" s="637"/>
      <c r="U501" s="637"/>
      <c r="V501" s="637"/>
      <c r="W501" s="637"/>
      <c r="X501" s="637"/>
      <c r="Y501" s="637"/>
      <c r="Z501" s="637"/>
      <c r="AA501" s="637"/>
      <c r="AB501" s="637"/>
      <c r="AC501" s="637"/>
      <c r="AD501" s="637"/>
      <c r="AE501" s="637"/>
      <c r="AF501" s="637"/>
      <c r="AG501" s="637"/>
      <c r="AH501" s="637"/>
      <c r="AI501" s="637"/>
      <c r="AJ501" s="637"/>
      <c r="AK501" s="637"/>
      <c r="AL501" s="637"/>
      <c r="AM501" s="637"/>
      <c r="AN501" s="637"/>
      <c r="AO501" s="637"/>
      <c r="AP501" s="637"/>
      <c r="AQ501" s="637"/>
      <c r="AR501" s="637"/>
      <c r="AS501" s="637"/>
      <c r="AT501" s="637"/>
      <c r="AU501" s="637"/>
      <c r="AV501" s="637"/>
      <c r="AW501" s="637"/>
      <c r="AX501" s="637"/>
      <c r="AY501" s="637"/>
    </row>
    <row r="502" spans="3:51">
      <c r="C502" s="636"/>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637"/>
      <c r="AF502" s="637"/>
      <c r="AG502" s="637"/>
      <c r="AH502" s="637"/>
      <c r="AI502" s="637"/>
      <c r="AJ502" s="637"/>
      <c r="AK502" s="637"/>
      <c r="AL502" s="637"/>
      <c r="AM502" s="637"/>
      <c r="AN502" s="637"/>
      <c r="AO502" s="637"/>
      <c r="AP502" s="637"/>
      <c r="AQ502" s="637"/>
      <c r="AR502" s="637"/>
      <c r="AS502" s="637"/>
      <c r="AT502" s="637"/>
      <c r="AU502" s="637"/>
      <c r="AV502" s="637"/>
      <c r="AW502" s="637"/>
      <c r="AX502" s="637"/>
      <c r="AY502" s="637"/>
    </row>
    <row r="503" spans="3:51">
      <c r="C503" s="636"/>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637"/>
      <c r="AF503" s="637"/>
      <c r="AG503" s="637"/>
      <c r="AH503" s="637"/>
      <c r="AI503" s="637"/>
      <c r="AJ503" s="637"/>
      <c r="AK503" s="637"/>
      <c r="AL503" s="637"/>
      <c r="AM503" s="637"/>
      <c r="AN503" s="637"/>
      <c r="AO503" s="637"/>
      <c r="AP503" s="637"/>
      <c r="AQ503" s="637"/>
      <c r="AR503" s="637"/>
      <c r="AS503" s="637"/>
      <c r="AT503" s="637"/>
      <c r="AU503" s="637"/>
      <c r="AV503" s="637"/>
      <c r="AW503" s="637"/>
      <c r="AX503" s="637"/>
      <c r="AY503" s="637"/>
    </row>
    <row r="504" spans="3:51">
      <c r="C504" s="636"/>
      <c r="D504" s="637"/>
      <c r="E504" s="637"/>
      <c r="F504" s="637"/>
      <c r="G504" s="637"/>
      <c r="H504" s="637"/>
      <c r="I504" s="637"/>
      <c r="J504" s="637"/>
      <c r="K504" s="637"/>
      <c r="L504" s="637"/>
      <c r="M504" s="637"/>
      <c r="N504" s="637"/>
      <c r="O504" s="637"/>
      <c r="P504" s="637"/>
      <c r="Q504" s="637"/>
      <c r="R504" s="637"/>
      <c r="S504" s="637"/>
      <c r="T504" s="637"/>
      <c r="U504" s="637"/>
      <c r="V504" s="637"/>
      <c r="W504" s="637"/>
      <c r="X504" s="637"/>
      <c r="Y504" s="637"/>
      <c r="Z504" s="637"/>
      <c r="AA504" s="637"/>
      <c r="AB504" s="637"/>
      <c r="AC504" s="637"/>
      <c r="AD504" s="637"/>
      <c r="AE504" s="637"/>
      <c r="AF504" s="637"/>
      <c r="AG504" s="637"/>
      <c r="AH504" s="637"/>
      <c r="AI504" s="637"/>
      <c r="AJ504" s="637"/>
      <c r="AK504" s="637"/>
      <c r="AL504" s="637"/>
      <c r="AM504" s="637"/>
      <c r="AN504" s="637"/>
      <c r="AO504" s="637"/>
      <c r="AP504" s="637"/>
      <c r="AQ504" s="637"/>
      <c r="AR504" s="637"/>
      <c r="AS504" s="637"/>
      <c r="AT504" s="637"/>
      <c r="AU504" s="637"/>
      <c r="AV504" s="637"/>
      <c r="AW504" s="637"/>
      <c r="AX504" s="637"/>
      <c r="AY504" s="637"/>
    </row>
    <row r="505" spans="3:51">
      <c r="C505" s="636"/>
      <c r="D505" s="637"/>
      <c r="E505" s="637"/>
      <c r="F505" s="637"/>
      <c r="G505" s="637"/>
      <c r="H505" s="637"/>
      <c r="I505" s="637"/>
      <c r="J505" s="637"/>
      <c r="K505" s="637"/>
      <c r="L505" s="637"/>
      <c r="M505" s="637"/>
      <c r="N505" s="637"/>
      <c r="O505" s="637"/>
      <c r="P505" s="637"/>
      <c r="Q505" s="637"/>
      <c r="R505" s="637"/>
      <c r="S505" s="637"/>
      <c r="T505" s="637"/>
      <c r="U505" s="637"/>
      <c r="V505" s="637"/>
      <c r="W505" s="637"/>
      <c r="X505" s="637"/>
      <c r="Y505" s="637"/>
      <c r="Z505" s="637"/>
      <c r="AA505" s="637"/>
      <c r="AB505" s="637"/>
      <c r="AC505" s="637"/>
      <c r="AD505" s="637"/>
      <c r="AE505" s="637"/>
      <c r="AF505" s="637"/>
      <c r="AG505" s="637"/>
      <c r="AH505" s="637"/>
      <c r="AI505" s="637"/>
      <c r="AJ505" s="637"/>
      <c r="AK505" s="637"/>
      <c r="AL505" s="637"/>
      <c r="AM505" s="637"/>
      <c r="AN505" s="637"/>
      <c r="AO505" s="637"/>
      <c r="AP505" s="637"/>
      <c r="AQ505" s="637"/>
      <c r="AR505" s="637"/>
      <c r="AS505" s="637"/>
      <c r="AT505" s="637"/>
      <c r="AU505" s="637"/>
      <c r="AV505" s="637"/>
      <c r="AW505" s="637"/>
      <c r="AX505" s="637"/>
      <c r="AY505" s="637"/>
    </row>
    <row r="506" spans="3:51">
      <c r="C506" s="636"/>
      <c r="D506" s="637"/>
      <c r="E506" s="637"/>
      <c r="F506" s="637"/>
      <c r="G506" s="637"/>
      <c r="H506" s="637"/>
      <c r="I506" s="637"/>
      <c r="J506" s="637"/>
      <c r="K506" s="637"/>
      <c r="L506" s="637"/>
      <c r="M506" s="637"/>
      <c r="N506" s="637"/>
      <c r="O506" s="637"/>
      <c r="P506" s="637"/>
      <c r="Q506" s="637"/>
      <c r="R506" s="637"/>
      <c r="S506" s="637"/>
      <c r="T506" s="637"/>
      <c r="U506" s="637"/>
      <c r="V506" s="637"/>
      <c r="W506" s="637"/>
      <c r="X506" s="637"/>
      <c r="Y506" s="637"/>
      <c r="Z506" s="637"/>
      <c r="AA506" s="637"/>
      <c r="AB506" s="637"/>
      <c r="AC506" s="637"/>
      <c r="AD506" s="637"/>
      <c r="AE506" s="637"/>
      <c r="AF506" s="637"/>
      <c r="AG506" s="637"/>
      <c r="AH506" s="637"/>
      <c r="AI506" s="637"/>
      <c r="AJ506" s="637"/>
      <c r="AK506" s="637"/>
      <c r="AL506" s="637"/>
      <c r="AM506" s="637"/>
      <c r="AN506" s="637"/>
      <c r="AO506" s="637"/>
      <c r="AP506" s="637"/>
      <c r="AQ506" s="637"/>
      <c r="AR506" s="637"/>
      <c r="AS506" s="637"/>
      <c r="AT506" s="637"/>
      <c r="AU506" s="637"/>
      <c r="AV506" s="637"/>
      <c r="AW506" s="637"/>
      <c r="AX506" s="637"/>
      <c r="AY506" s="637"/>
    </row>
    <row r="507" spans="3:51">
      <c r="C507" s="636"/>
      <c r="D507" s="637"/>
      <c r="E507" s="637"/>
      <c r="F507" s="637"/>
      <c r="G507" s="637"/>
      <c r="H507" s="637"/>
      <c r="I507" s="637"/>
      <c r="J507" s="637"/>
      <c r="K507" s="637"/>
      <c r="L507" s="637"/>
      <c r="M507" s="637"/>
      <c r="N507" s="637"/>
      <c r="O507" s="637"/>
      <c r="P507" s="637"/>
      <c r="Q507" s="637"/>
      <c r="R507" s="637"/>
      <c r="S507" s="637"/>
      <c r="T507" s="637"/>
      <c r="U507" s="637"/>
      <c r="V507" s="637"/>
      <c r="W507" s="637"/>
      <c r="X507" s="637"/>
      <c r="Y507" s="637"/>
      <c r="Z507" s="637"/>
      <c r="AA507" s="637"/>
      <c r="AB507" s="637"/>
      <c r="AC507" s="637"/>
      <c r="AD507" s="637"/>
      <c r="AE507" s="637"/>
      <c r="AF507" s="637"/>
      <c r="AG507" s="637"/>
      <c r="AH507" s="637"/>
      <c r="AI507" s="637"/>
      <c r="AJ507" s="637"/>
      <c r="AK507" s="637"/>
      <c r="AL507" s="637"/>
      <c r="AM507" s="637"/>
      <c r="AN507" s="637"/>
      <c r="AO507" s="637"/>
      <c r="AP507" s="637"/>
      <c r="AQ507" s="637"/>
      <c r="AR507" s="637"/>
      <c r="AS507" s="637"/>
      <c r="AT507" s="637"/>
      <c r="AU507" s="637"/>
      <c r="AV507" s="637"/>
      <c r="AW507" s="637"/>
      <c r="AX507" s="637"/>
      <c r="AY507" s="637"/>
    </row>
    <row r="508" spans="3:51">
      <c r="C508" s="636"/>
      <c r="D508" s="637"/>
      <c r="E508" s="637"/>
      <c r="F508" s="637"/>
      <c r="G508" s="637"/>
      <c r="H508" s="637"/>
      <c r="I508" s="637"/>
      <c r="J508" s="637"/>
      <c r="K508" s="637"/>
      <c r="L508" s="637"/>
      <c r="M508" s="637"/>
      <c r="N508" s="637"/>
      <c r="O508" s="637"/>
      <c r="P508" s="637"/>
      <c r="Q508" s="637"/>
      <c r="R508" s="637"/>
      <c r="S508" s="637"/>
      <c r="T508" s="637"/>
      <c r="U508" s="637"/>
      <c r="V508" s="637"/>
      <c r="W508" s="637"/>
      <c r="X508" s="637"/>
      <c r="Y508" s="637"/>
      <c r="Z508" s="637"/>
      <c r="AA508" s="637"/>
      <c r="AB508" s="637"/>
      <c r="AC508" s="637"/>
      <c r="AD508" s="637"/>
      <c r="AE508" s="637"/>
      <c r="AF508" s="637"/>
      <c r="AG508" s="637"/>
      <c r="AH508" s="637"/>
      <c r="AI508" s="637"/>
      <c r="AJ508" s="637"/>
      <c r="AK508" s="637"/>
      <c r="AL508" s="637"/>
      <c r="AM508" s="637"/>
      <c r="AN508" s="637"/>
      <c r="AO508" s="637"/>
      <c r="AP508" s="637"/>
      <c r="AQ508" s="637"/>
      <c r="AR508" s="637"/>
      <c r="AS508" s="637"/>
      <c r="AT508" s="637"/>
      <c r="AU508" s="637"/>
      <c r="AV508" s="637"/>
      <c r="AW508" s="637"/>
      <c r="AX508" s="637"/>
      <c r="AY508" s="637"/>
    </row>
    <row r="509" spans="3:51">
      <c r="C509" s="636"/>
      <c r="D509" s="637"/>
      <c r="E509" s="637"/>
      <c r="F509" s="637"/>
      <c r="G509" s="637"/>
      <c r="H509" s="637"/>
      <c r="I509" s="637"/>
      <c r="J509" s="637"/>
      <c r="K509" s="637"/>
      <c r="L509" s="637"/>
      <c r="M509" s="637"/>
      <c r="N509" s="637"/>
      <c r="O509" s="637"/>
      <c r="P509" s="637"/>
      <c r="Q509" s="637"/>
      <c r="R509" s="637"/>
      <c r="S509" s="637"/>
      <c r="T509" s="637"/>
      <c r="U509" s="637"/>
      <c r="V509" s="637"/>
      <c r="W509" s="637"/>
      <c r="X509" s="637"/>
      <c r="Y509" s="637"/>
      <c r="Z509" s="637"/>
      <c r="AA509" s="637"/>
      <c r="AB509" s="637"/>
      <c r="AC509" s="637"/>
      <c r="AD509" s="637"/>
      <c r="AE509" s="637"/>
      <c r="AF509" s="637"/>
      <c r="AG509" s="637"/>
      <c r="AH509" s="637"/>
      <c r="AI509" s="637"/>
      <c r="AJ509" s="637"/>
      <c r="AK509" s="637"/>
      <c r="AL509" s="637"/>
      <c r="AM509" s="637"/>
      <c r="AN509" s="637"/>
      <c r="AO509" s="637"/>
      <c r="AP509" s="637"/>
      <c r="AQ509" s="637"/>
      <c r="AR509" s="637"/>
      <c r="AS509" s="637"/>
      <c r="AT509" s="637"/>
      <c r="AU509" s="637"/>
      <c r="AV509" s="637"/>
      <c r="AW509" s="637"/>
      <c r="AX509" s="637"/>
      <c r="AY509" s="637"/>
    </row>
    <row r="510" spans="3:51">
      <c r="C510" s="636"/>
      <c r="D510" s="637"/>
      <c r="E510" s="637"/>
      <c r="F510" s="637"/>
      <c r="G510" s="637"/>
      <c r="H510" s="637"/>
      <c r="I510" s="637"/>
      <c r="J510" s="637"/>
      <c r="K510" s="637"/>
      <c r="L510" s="637"/>
      <c r="M510" s="637"/>
      <c r="N510" s="637"/>
      <c r="O510" s="637"/>
      <c r="P510" s="637"/>
      <c r="Q510" s="637"/>
      <c r="R510" s="637"/>
      <c r="S510" s="637"/>
      <c r="T510" s="637"/>
      <c r="U510" s="637"/>
      <c r="V510" s="637"/>
      <c r="W510" s="637"/>
      <c r="X510" s="637"/>
      <c r="Y510" s="637"/>
      <c r="Z510" s="637"/>
      <c r="AA510" s="637"/>
      <c r="AB510" s="637"/>
      <c r="AC510" s="637"/>
      <c r="AD510" s="637"/>
      <c r="AE510" s="637"/>
      <c r="AF510" s="637"/>
      <c r="AG510" s="637"/>
      <c r="AH510" s="637"/>
      <c r="AI510" s="637"/>
      <c r="AJ510" s="637"/>
      <c r="AK510" s="637"/>
      <c r="AL510" s="637"/>
      <c r="AM510" s="637"/>
      <c r="AN510" s="637"/>
      <c r="AO510" s="637"/>
      <c r="AP510" s="637"/>
      <c r="AQ510" s="637"/>
      <c r="AR510" s="637"/>
      <c r="AS510" s="637"/>
      <c r="AT510" s="637"/>
      <c r="AU510" s="637"/>
      <c r="AV510" s="637"/>
      <c r="AW510" s="637"/>
      <c r="AX510" s="637"/>
      <c r="AY510" s="637"/>
    </row>
    <row r="511" spans="3:51">
      <c r="C511" s="636"/>
      <c r="D511" s="637"/>
      <c r="E511" s="637"/>
      <c r="F511" s="637"/>
      <c r="G511" s="637"/>
      <c r="H511" s="637"/>
      <c r="I511" s="637"/>
      <c r="J511" s="637"/>
      <c r="K511" s="637"/>
      <c r="L511" s="637"/>
      <c r="M511" s="637"/>
      <c r="N511" s="637"/>
      <c r="O511" s="637"/>
      <c r="P511" s="637"/>
      <c r="Q511" s="637"/>
      <c r="R511" s="637"/>
      <c r="S511" s="637"/>
      <c r="T511" s="637"/>
      <c r="U511" s="637"/>
      <c r="V511" s="637"/>
      <c r="W511" s="637"/>
      <c r="X511" s="637"/>
      <c r="Y511" s="637"/>
      <c r="Z511" s="637"/>
      <c r="AA511" s="637"/>
      <c r="AB511" s="637"/>
      <c r="AC511" s="637"/>
      <c r="AD511" s="637"/>
      <c r="AE511" s="637"/>
      <c r="AF511" s="637"/>
      <c r="AG511" s="637"/>
      <c r="AH511" s="637"/>
      <c r="AI511" s="637"/>
      <c r="AJ511" s="637"/>
      <c r="AK511" s="637"/>
      <c r="AL511" s="637"/>
      <c r="AM511" s="637"/>
      <c r="AN511" s="637"/>
      <c r="AO511" s="637"/>
      <c r="AP511" s="637"/>
      <c r="AQ511" s="637"/>
      <c r="AR511" s="637"/>
      <c r="AS511" s="637"/>
      <c r="AT511" s="637"/>
      <c r="AU511" s="637"/>
      <c r="AV511" s="637"/>
      <c r="AW511" s="637"/>
      <c r="AX511" s="637"/>
      <c r="AY511" s="637"/>
    </row>
    <row r="512" spans="3:51">
      <c r="C512" s="636"/>
      <c r="D512" s="637"/>
      <c r="E512" s="637"/>
      <c r="F512" s="637"/>
      <c r="G512" s="637"/>
      <c r="H512" s="637"/>
      <c r="I512" s="637"/>
      <c r="J512" s="637"/>
      <c r="K512" s="637"/>
      <c r="L512" s="637"/>
      <c r="M512" s="637"/>
      <c r="N512" s="637"/>
      <c r="O512" s="637"/>
      <c r="P512" s="637"/>
      <c r="Q512" s="637"/>
      <c r="R512" s="637"/>
      <c r="S512" s="637"/>
      <c r="T512" s="637"/>
      <c r="U512" s="637"/>
      <c r="V512" s="637"/>
      <c r="W512" s="637"/>
      <c r="X512" s="637"/>
      <c r="Y512" s="637"/>
      <c r="Z512" s="637"/>
      <c r="AA512" s="637"/>
      <c r="AB512" s="637"/>
      <c r="AC512" s="637"/>
      <c r="AD512" s="637"/>
      <c r="AE512" s="637"/>
      <c r="AF512" s="637"/>
      <c r="AG512" s="637"/>
      <c r="AH512" s="637"/>
      <c r="AI512" s="637"/>
      <c r="AJ512" s="637"/>
      <c r="AK512" s="637"/>
      <c r="AL512" s="637"/>
      <c r="AM512" s="637"/>
      <c r="AN512" s="637"/>
      <c r="AO512" s="637"/>
      <c r="AP512" s="637"/>
      <c r="AQ512" s="637"/>
      <c r="AR512" s="637"/>
      <c r="AS512" s="637"/>
      <c r="AT512" s="637"/>
      <c r="AU512" s="637"/>
      <c r="AV512" s="637"/>
      <c r="AW512" s="637"/>
      <c r="AX512" s="637"/>
      <c r="AY512" s="637"/>
    </row>
    <row r="513" spans="3:51">
      <c r="C513" s="636"/>
      <c r="D513" s="637"/>
      <c r="E513" s="637"/>
      <c r="F513" s="637"/>
      <c r="G513" s="637"/>
      <c r="H513" s="637"/>
      <c r="I513" s="637"/>
      <c r="J513" s="637"/>
      <c r="K513" s="637"/>
      <c r="L513" s="637"/>
      <c r="M513" s="637"/>
      <c r="N513" s="637"/>
      <c r="O513" s="637"/>
      <c r="P513" s="637"/>
      <c r="Q513" s="637"/>
      <c r="R513" s="637"/>
      <c r="S513" s="637"/>
      <c r="T513" s="637"/>
      <c r="U513" s="637"/>
      <c r="V513" s="637"/>
      <c r="W513" s="637"/>
      <c r="X513" s="637"/>
      <c r="Y513" s="637"/>
      <c r="Z513" s="637"/>
      <c r="AA513" s="637"/>
      <c r="AB513" s="637"/>
      <c r="AC513" s="637"/>
      <c r="AD513" s="637"/>
      <c r="AE513" s="637"/>
      <c r="AF513" s="637"/>
      <c r="AG513" s="637"/>
      <c r="AH513" s="637"/>
      <c r="AI513" s="637"/>
      <c r="AJ513" s="637"/>
      <c r="AK513" s="637"/>
      <c r="AL513" s="637"/>
      <c r="AM513" s="637"/>
      <c r="AN513" s="637"/>
      <c r="AO513" s="637"/>
      <c r="AP513" s="637"/>
      <c r="AQ513" s="637"/>
      <c r="AR513" s="637"/>
      <c r="AS513" s="637"/>
      <c r="AT513" s="637"/>
      <c r="AU513" s="637"/>
      <c r="AV513" s="637"/>
      <c r="AW513" s="637"/>
      <c r="AX513" s="637"/>
      <c r="AY513" s="637"/>
    </row>
    <row r="514" spans="3:51">
      <c r="C514" s="636"/>
      <c r="D514" s="637"/>
      <c r="E514" s="637"/>
      <c r="F514" s="637"/>
      <c r="G514" s="637"/>
      <c r="H514" s="637"/>
      <c r="I514" s="637"/>
      <c r="J514" s="637"/>
      <c r="K514" s="637"/>
      <c r="L514" s="637"/>
      <c r="M514" s="637"/>
      <c r="N514" s="637"/>
      <c r="O514" s="637"/>
      <c r="P514" s="637"/>
      <c r="Q514" s="637"/>
      <c r="R514" s="637"/>
      <c r="S514" s="637"/>
      <c r="T514" s="637"/>
      <c r="U514" s="637"/>
      <c r="V514" s="637"/>
      <c r="W514" s="637"/>
      <c r="X514" s="637"/>
      <c r="Y514" s="637"/>
      <c r="Z514" s="637"/>
      <c r="AA514" s="637"/>
      <c r="AB514" s="637"/>
      <c r="AC514" s="637"/>
      <c r="AD514" s="637"/>
      <c r="AE514" s="637"/>
      <c r="AF514" s="637"/>
      <c r="AG514" s="637"/>
      <c r="AH514" s="637"/>
      <c r="AI514" s="637"/>
      <c r="AJ514" s="637"/>
      <c r="AK514" s="637"/>
      <c r="AL514" s="637"/>
      <c r="AM514" s="637"/>
      <c r="AN514" s="637"/>
      <c r="AO514" s="637"/>
      <c r="AP514" s="637"/>
      <c r="AQ514" s="637"/>
      <c r="AR514" s="637"/>
      <c r="AS514" s="637"/>
      <c r="AT514" s="637"/>
      <c r="AU514" s="637"/>
      <c r="AV514" s="637"/>
      <c r="AW514" s="637"/>
      <c r="AX514" s="637"/>
      <c r="AY514" s="637"/>
    </row>
    <row r="515" spans="3:51">
      <c r="C515" s="636"/>
      <c r="D515" s="637"/>
      <c r="E515" s="637"/>
      <c r="F515" s="637"/>
      <c r="G515" s="637"/>
      <c r="H515" s="637"/>
      <c r="I515" s="637"/>
      <c r="J515" s="637"/>
      <c r="K515" s="637"/>
      <c r="L515" s="637"/>
      <c r="M515" s="637"/>
      <c r="N515" s="637"/>
      <c r="O515" s="637"/>
      <c r="P515" s="637"/>
      <c r="Q515" s="637"/>
      <c r="R515" s="637"/>
      <c r="S515" s="637"/>
      <c r="T515" s="637"/>
      <c r="U515" s="637"/>
      <c r="V515" s="637"/>
      <c r="W515" s="637"/>
      <c r="X515" s="637"/>
      <c r="Y515" s="637"/>
      <c r="Z515" s="637"/>
      <c r="AA515" s="637"/>
      <c r="AB515" s="637"/>
      <c r="AC515" s="637"/>
      <c r="AD515" s="637"/>
      <c r="AE515" s="637"/>
      <c r="AF515" s="637"/>
      <c r="AG515" s="637"/>
      <c r="AH515" s="637"/>
      <c r="AI515" s="637"/>
      <c r="AJ515" s="637"/>
      <c r="AK515" s="637"/>
      <c r="AL515" s="637"/>
      <c r="AM515" s="637"/>
      <c r="AN515" s="637"/>
      <c r="AO515" s="637"/>
      <c r="AP515" s="637"/>
      <c r="AQ515" s="637"/>
      <c r="AR515" s="637"/>
      <c r="AS515" s="637"/>
      <c r="AT515" s="637"/>
      <c r="AU515" s="637"/>
      <c r="AV515" s="637"/>
      <c r="AW515" s="637"/>
      <c r="AX515" s="637"/>
      <c r="AY515" s="637"/>
    </row>
    <row r="516" spans="3:51">
      <c r="C516" s="636"/>
      <c r="D516" s="637"/>
      <c r="E516" s="637"/>
      <c r="F516" s="637"/>
      <c r="G516" s="637"/>
      <c r="H516" s="637"/>
      <c r="I516" s="637"/>
      <c r="J516" s="637"/>
      <c r="K516" s="637"/>
      <c r="L516" s="637"/>
      <c r="M516" s="637"/>
      <c r="N516" s="637"/>
      <c r="O516" s="637"/>
      <c r="P516" s="637"/>
      <c r="Q516" s="637"/>
      <c r="R516" s="637"/>
      <c r="S516" s="637"/>
      <c r="T516" s="637"/>
      <c r="U516" s="637"/>
      <c r="V516" s="637"/>
      <c r="W516" s="637"/>
      <c r="X516" s="637"/>
      <c r="Y516" s="637"/>
      <c r="Z516" s="637"/>
      <c r="AA516" s="637"/>
      <c r="AB516" s="637"/>
      <c r="AC516" s="637"/>
      <c r="AD516" s="637"/>
      <c r="AE516" s="637"/>
      <c r="AF516" s="637"/>
      <c r="AG516" s="637"/>
      <c r="AH516" s="637"/>
      <c r="AI516" s="637"/>
      <c r="AJ516" s="637"/>
      <c r="AK516" s="637"/>
      <c r="AL516" s="637"/>
      <c r="AM516" s="637"/>
      <c r="AN516" s="637"/>
      <c r="AO516" s="637"/>
      <c r="AP516" s="637"/>
      <c r="AQ516" s="637"/>
      <c r="AR516" s="637"/>
      <c r="AS516" s="637"/>
      <c r="AT516" s="637"/>
      <c r="AU516" s="637"/>
      <c r="AV516" s="637"/>
      <c r="AW516" s="637"/>
      <c r="AX516" s="637"/>
      <c r="AY516" s="637"/>
    </row>
    <row r="517" spans="3:51">
      <c r="C517" s="636"/>
      <c r="D517" s="637"/>
      <c r="E517" s="637"/>
      <c r="F517" s="637"/>
      <c r="G517" s="637"/>
      <c r="H517" s="637"/>
      <c r="I517" s="637"/>
      <c r="J517" s="637"/>
      <c r="K517" s="637"/>
      <c r="L517" s="637"/>
      <c r="M517" s="637"/>
      <c r="N517" s="637"/>
      <c r="O517" s="637"/>
      <c r="P517" s="637"/>
      <c r="Q517" s="637"/>
      <c r="R517" s="637"/>
      <c r="S517" s="637"/>
      <c r="T517" s="637"/>
      <c r="U517" s="637"/>
      <c r="V517" s="637"/>
      <c r="W517" s="637"/>
      <c r="X517" s="637"/>
      <c r="Y517" s="637"/>
      <c r="Z517" s="637"/>
      <c r="AA517" s="637"/>
      <c r="AB517" s="637"/>
      <c r="AC517" s="637"/>
      <c r="AD517" s="637"/>
      <c r="AE517" s="637"/>
      <c r="AF517" s="637"/>
      <c r="AG517" s="637"/>
      <c r="AH517" s="637"/>
      <c r="AI517" s="637"/>
      <c r="AJ517" s="637"/>
      <c r="AK517" s="637"/>
      <c r="AL517" s="637"/>
      <c r="AM517" s="637"/>
      <c r="AN517" s="637"/>
      <c r="AO517" s="637"/>
      <c r="AP517" s="637"/>
      <c r="AQ517" s="637"/>
      <c r="AR517" s="637"/>
      <c r="AS517" s="637"/>
      <c r="AT517" s="637"/>
      <c r="AU517" s="637"/>
      <c r="AV517" s="637"/>
      <c r="AW517" s="637"/>
      <c r="AX517" s="637"/>
      <c r="AY517" s="637"/>
    </row>
    <row r="518" spans="3:51">
      <c r="C518" s="636"/>
      <c r="D518" s="637"/>
      <c r="E518" s="637"/>
      <c r="F518" s="637"/>
      <c r="G518" s="637"/>
      <c r="H518" s="637"/>
      <c r="I518" s="637"/>
      <c r="J518" s="637"/>
      <c r="K518" s="637"/>
      <c r="L518" s="637"/>
      <c r="M518" s="637"/>
      <c r="N518" s="637"/>
      <c r="O518" s="637"/>
      <c r="P518" s="637"/>
      <c r="Q518" s="637"/>
      <c r="R518" s="637"/>
      <c r="S518" s="637"/>
      <c r="T518" s="637"/>
      <c r="U518" s="637"/>
      <c r="V518" s="637"/>
      <c r="W518" s="637"/>
      <c r="X518" s="637"/>
      <c r="Y518" s="637"/>
      <c r="Z518" s="637"/>
      <c r="AA518" s="637"/>
      <c r="AB518" s="637"/>
      <c r="AC518" s="637"/>
      <c r="AD518" s="637"/>
      <c r="AE518" s="637"/>
      <c r="AF518" s="637"/>
      <c r="AG518" s="637"/>
      <c r="AH518" s="637"/>
      <c r="AI518" s="637"/>
      <c r="AJ518" s="637"/>
      <c r="AK518" s="637"/>
      <c r="AL518" s="637"/>
      <c r="AM518" s="637"/>
      <c r="AN518" s="637"/>
      <c r="AO518" s="637"/>
      <c r="AP518" s="637"/>
      <c r="AQ518" s="637"/>
      <c r="AR518" s="637"/>
      <c r="AS518" s="637"/>
      <c r="AT518" s="637"/>
      <c r="AU518" s="637"/>
      <c r="AV518" s="637"/>
      <c r="AW518" s="637"/>
      <c r="AX518" s="637"/>
      <c r="AY518" s="637"/>
    </row>
    <row r="519" spans="3:51">
      <c r="C519" s="636"/>
      <c r="D519" s="637"/>
      <c r="E519" s="637"/>
      <c r="F519" s="637"/>
      <c r="G519" s="637"/>
      <c r="H519" s="637"/>
      <c r="I519" s="637"/>
      <c r="J519" s="637"/>
      <c r="K519" s="637"/>
      <c r="L519" s="637"/>
      <c r="M519" s="637"/>
      <c r="N519" s="637"/>
      <c r="O519" s="637"/>
      <c r="P519" s="637"/>
      <c r="Q519" s="637"/>
      <c r="R519" s="637"/>
      <c r="S519" s="637"/>
      <c r="T519" s="637"/>
      <c r="U519" s="637"/>
      <c r="V519" s="637"/>
      <c r="W519" s="637"/>
      <c r="X519" s="637"/>
      <c r="Y519" s="637"/>
      <c r="Z519" s="637"/>
      <c r="AA519" s="637"/>
      <c r="AB519" s="637"/>
      <c r="AC519" s="637"/>
      <c r="AD519" s="637"/>
      <c r="AE519" s="637"/>
      <c r="AF519" s="637"/>
      <c r="AG519" s="637"/>
      <c r="AH519" s="637"/>
      <c r="AI519" s="637"/>
      <c r="AJ519" s="637"/>
      <c r="AK519" s="637"/>
      <c r="AL519" s="637"/>
      <c r="AM519" s="637"/>
      <c r="AN519" s="637"/>
      <c r="AO519" s="637"/>
      <c r="AP519" s="637"/>
      <c r="AQ519" s="637"/>
      <c r="AR519" s="637"/>
      <c r="AS519" s="637"/>
      <c r="AT519" s="637"/>
      <c r="AU519" s="637"/>
      <c r="AV519" s="637"/>
      <c r="AW519" s="637"/>
      <c r="AX519" s="637"/>
      <c r="AY519" s="637"/>
    </row>
    <row r="520" spans="3:51">
      <c r="C520" s="636"/>
      <c r="D520" s="637"/>
      <c r="E520" s="637"/>
      <c r="F520" s="637"/>
      <c r="G520" s="637"/>
      <c r="H520" s="637"/>
      <c r="I520" s="637"/>
      <c r="J520" s="637"/>
      <c r="K520" s="637"/>
      <c r="L520" s="637"/>
      <c r="M520" s="637"/>
      <c r="N520" s="637"/>
      <c r="O520" s="637"/>
      <c r="P520" s="637"/>
      <c r="Q520" s="637"/>
      <c r="R520" s="637"/>
      <c r="S520" s="637"/>
      <c r="T520" s="637"/>
      <c r="U520" s="637"/>
      <c r="V520" s="637"/>
      <c r="W520" s="637"/>
      <c r="X520" s="637"/>
      <c r="Y520" s="637"/>
      <c r="Z520" s="637"/>
      <c r="AA520" s="637"/>
      <c r="AB520" s="637"/>
      <c r="AC520" s="637"/>
      <c r="AD520" s="637"/>
      <c r="AE520" s="637"/>
      <c r="AF520" s="637"/>
      <c r="AG520" s="637"/>
      <c r="AH520" s="637"/>
      <c r="AI520" s="637"/>
      <c r="AJ520" s="637"/>
      <c r="AK520" s="637"/>
      <c r="AL520" s="637"/>
      <c r="AM520" s="637"/>
      <c r="AN520" s="637"/>
      <c r="AO520" s="637"/>
      <c r="AP520" s="637"/>
      <c r="AQ520" s="637"/>
      <c r="AR520" s="637"/>
      <c r="AS520" s="637"/>
      <c r="AT520" s="637"/>
      <c r="AU520" s="637"/>
      <c r="AV520" s="637"/>
      <c r="AW520" s="637"/>
      <c r="AX520" s="637"/>
      <c r="AY520" s="637"/>
    </row>
    <row r="521" spans="3:51">
      <c r="C521" s="636"/>
      <c r="D521" s="637"/>
      <c r="E521" s="637"/>
      <c r="F521" s="637"/>
      <c r="G521" s="637"/>
      <c r="H521" s="637"/>
      <c r="I521" s="637"/>
      <c r="J521" s="637"/>
      <c r="K521" s="637"/>
      <c r="L521" s="637"/>
      <c r="M521" s="637"/>
      <c r="N521" s="637"/>
      <c r="O521" s="637"/>
      <c r="P521" s="637"/>
      <c r="Q521" s="637"/>
      <c r="R521" s="637"/>
      <c r="S521" s="637"/>
      <c r="T521" s="637"/>
      <c r="U521" s="637"/>
      <c r="V521" s="637"/>
      <c r="W521" s="637"/>
      <c r="X521" s="637"/>
      <c r="Y521" s="637"/>
      <c r="Z521" s="637"/>
      <c r="AA521" s="637"/>
      <c r="AB521" s="637"/>
      <c r="AC521" s="637"/>
      <c r="AD521" s="637"/>
      <c r="AE521" s="637"/>
      <c r="AF521" s="637"/>
      <c r="AG521" s="637"/>
      <c r="AH521" s="637"/>
      <c r="AI521" s="637"/>
      <c r="AJ521" s="637"/>
      <c r="AK521" s="637"/>
      <c r="AL521" s="637"/>
      <c r="AM521" s="637"/>
      <c r="AN521" s="637"/>
      <c r="AO521" s="637"/>
      <c r="AP521" s="637"/>
      <c r="AQ521" s="637"/>
      <c r="AR521" s="637"/>
      <c r="AS521" s="637"/>
      <c r="AT521" s="637"/>
      <c r="AU521" s="637"/>
      <c r="AV521" s="637"/>
      <c r="AW521" s="637"/>
      <c r="AX521" s="637"/>
      <c r="AY521" s="637"/>
    </row>
    <row r="522" spans="3:51">
      <c r="C522" s="636"/>
      <c r="D522" s="637"/>
      <c r="E522" s="637"/>
      <c r="F522" s="637"/>
      <c r="G522" s="637"/>
      <c r="H522" s="637"/>
      <c r="I522" s="637"/>
      <c r="J522" s="637"/>
      <c r="K522" s="637"/>
      <c r="L522" s="637"/>
      <c r="M522" s="637"/>
      <c r="N522" s="637"/>
      <c r="O522" s="637"/>
      <c r="P522" s="637"/>
      <c r="Q522" s="637"/>
      <c r="R522" s="637"/>
      <c r="S522" s="637"/>
      <c r="T522" s="637"/>
      <c r="U522" s="637"/>
      <c r="V522" s="637"/>
      <c r="W522" s="637"/>
      <c r="X522" s="637"/>
      <c r="Y522" s="637"/>
      <c r="Z522" s="637"/>
      <c r="AA522" s="637"/>
      <c r="AB522" s="637"/>
      <c r="AC522" s="637"/>
      <c r="AD522" s="637"/>
      <c r="AE522" s="637"/>
      <c r="AF522" s="637"/>
      <c r="AG522" s="637"/>
      <c r="AH522" s="637"/>
      <c r="AI522" s="637"/>
      <c r="AJ522" s="637"/>
      <c r="AK522" s="637"/>
      <c r="AL522" s="637"/>
      <c r="AM522" s="637"/>
      <c r="AN522" s="637"/>
      <c r="AO522" s="637"/>
      <c r="AP522" s="637"/>
      <c r="AQ522" s="637"/>
      <c r="AR522" s="637"/>
      <c r="AS522" s="637"/>
      <c r="AT522" s="637"/>
      <c r="AU522" s="637"/>
      <c r="AV522" s="637"/>
      <c r="AW522" s="637"/>
      <c r="AX522" s="637"/>
      <c r="AY522" s="637"/>
    </row>
    <row r="523" spans="3:51">
      <c r="C523" s="636"/>
      <c r="D523" s="637"/>
      <c r="E523" s="637"/>
      <c r="F523" s="637"/>
      <c r="G523" s="637"/>
      <c r="H523" s="637"/>
      <c r="I523" s="637"/>
      <c r="J523" s="637"/>
      <c r="K523" s="637"/>
      <c r="L523" s="637"/>
      <c r="M523" s="637"/>
      <c r="N523" s="637"/>
      <c r="O523" s="637"/>
      <c r="P523" s="637"/>
      <c r="Q523" s="637"/>
      <c r="R523" s="637"/>
      <c r="S523" s="637"/>
      <c r="T523" s="637"/>
      <c r="U523" s="637"/>
      <c r="V523" s="637"/>
      <c r="W523" s="637"/>
      <c r="X523" s="637"/>
      <c r="Y523" s="637"/>
      <c r="Z523" s="637"/>
      <c r="AA523" s="637"/>
      <c r="AB523" s="637"/>
      <c r="AC523" s="637"/>
      <c r="AD523" s="637"/>
      <c r="AE523" s="637"/>
      <c r="AF523" s="637"/>
      <c r="AG523" s="637"/>
      <c r="AH523" s="637"/>
      <c r="AI523" s="637"/>
      <c r="AJ523" s="637"/>
      <c r="AK523" s="637"/>
      <c r="AL523" s="637"/>
      <c r="AM523" s="637"/>
      <c r="AN523" s="637"/>
      <c r="AO523" s="637"/>
      <c r="AP523" s="637"/>
      <c r="AQ523" s="637"/>
      <c r="AR523" s="637"/>
      <c r="AS523" s="637"/>
      <c r="AT523" s="637"/>
      <c r="AU523" s="637"/>
      <c r="AV523" s="637"/>
      <c r="AW523" s="637"/>
      <c r="AX523" s="637"/>
      <c r="AY523" s="637"/>
    </row>
    <row r="524" spans="3:51">
      <c r="C524" s="636"/>
      <c r="D524" s="637"/>
      <c r="E524" s="637"/>
      <c r="F524" s="637"/>
      <c r="G524" s="637"/>
      <c r="H524" s="637"/>
      <c r="I524" s="637"/>
      <c r="J524" s="637"/>
      <c r="K524" s="637"/>
      <c r="L524" s="637"/>
      <c r="M524" s="637"/>
      <c r="N524" s="637"/>
      <c r="O524" s="637"/>
      <c r="P524" s="637"/>
      <c r="Q524" s="637"/>
      <c r="R524" s="637"/>
      <c r="S524" s="637"/>
      <c r="T524" s="637"/>
      <c r="U524" s="637"/>
      <c r="V524" s="637"/>
      <c r="W524" s="637"/>
      <c r="X524" s="637"/>
      <c r="Y524" s="637"/>
      <c r="Z524" s="637"/>
      <c r="AA524" s="637"/>
      <c r="AB524" s="637"/>
      <c r="AC524" s="637"/>
      <c r="AD524" s="637"/>
      <c r="AE524" s="637"/>
      <c r="AF524" s="637"/>
      <c r="AG524" s="637"/>
      <c r="AH524" s="637"/>
      <c r="AI524" s="637"/>
      <c r="AJ524" s="637"/>
      <c r="AK524" s="637"/>
      <c r="AL524" s="637"/>
      <c r="AM524" s="637"/>
      <c r="AN524" s="637"/>
      <c r="AO524" s="637"/>
      <c r="AP524" s="637"/>
      <c r="AQ524" s="637"/>
      <c r="AR524" s="637"/>
      <c r="AS524" s="637"/>
      <c r="AT524" s="637"/>
      <c r="AU524" s="637"/>
      <c r="AV524" s="637"/>
      <c r="AW524" s="637"/>
      <c r="AX524" s="637"/>
      <c r="AY524" s="637"/>
    </row>
    <row r="525" spans="3:51">
      <c r="C525" s="636"/>
      <c r="D525" s="637"/>
      <c r="E525" s="637"/>
      <c r="F525" s="637"/>
      <c r="G525" s="637"/>
      <c r="H525" s="637"/>
      <c r="I525" s="637"/>
      <c r="J525" s="637"/>
      <c r="K525" s="637"/>
      <c r="L525" s="637"/>
      <c r="M525" s="637"/>
      <c r="N525" s="637"/>
      <c r="O525" s="637"/>
      <c r="P525" s="637"/>
      <c r="Q525" s="637"/>
      <c r="R525" s="637"/>
      <c r="S525" s="637"/>
      <c r="T525" s="637"/>
      <c r="U525" s="637"/>
      <c r="V525" s="637"/>
      <c r="W525" s="637"/>
      <c r="X525" s="637"/>
      <c r="Y525" s="637"/>
      <c r="Z525" s="637"/>
      <c r="AA525" s="637"/>
      <c r="AB525" s="637"/>
      <c r="AC525" s="637"/>
      <c r="AD525" s="637"/>
      <c r="AE525" s="637"/>
      <c r="AF525" s="637"/>
      <c r="AG525" s="637"/>
      <c r="AH525" s="637"/>
      <c r="AI525" s="637"/>
      <c r="AJ525" s="637"/>
      <c r="AK525" s="637"/>
      <c r="AL525" s="637"/>
      <c r="AM525" s="637"/>
      <c r="AN525" s="637"/>
      <c r="AO525" s="637"/>
      <c r="AP525" s="637"/>
      <c r="AQ525" s="637"/>
      <c r="AR525" s="637"/>
      <c r="AS525" s="637"/>
      <c r="AT525" s="637"/>
      <c r="AU525" s="637"/>
      <c r="AV525" s="637"/>
      <c r="AW525" s="637"/>
      <c r="AX525" s="637"/>
      <c r="AY525" s="637"/>
    </row>
    <row r="526" spans="3:51">
      <c r="C526" s="636"/>
      <c r="D526" s="637"/>
      <c r="E526" s="637"/>
      <c r="F526" s="637"/>
      <c r="G526" s="637"/>
      <c r="H526" s="637"/>
      <c r="I526" s="637"/>
      <c r="J526" s="637"/>
      <c r="K526" s="637"/>
      <c r="L526" s="637"/>
      <c r="M526" s="637"/>
      <c r="N526" s="637"/>
      <c r="O526" s="637"/>
      <c r="P526" s="637"/>
      <c r="Q526" s="637"/>
      <c r="R526" s="637"/>
      <c r="S526" s="637"/>
      <c r="T526" s="637"/>
      <c r="U526" s="637"/>
      <c r="V526" s="637"/>
      <c r="W526" s="637"/>
      <c r="X526" s="637"/>
      <c r="Y526" s="637"/>
      <c r="Z526" s="637"/>
      <c r="AA526" s="637"/>
      <c r="AB526" s="637"/>
      <c r="AC526" s="637"/>
      <c r="AD526" s="637"/>
      <c r="AE526" s="637"/>
      <c r="AF526" s="637"/>
      <c r="AG526" s="637"/>
      <c r="AH526" s="637"/>
      <c r="AI526" s="637"/>
      <c r="AJ526" s="637"/>
      <c r="AK526" s="637"/>
      <c r="AL526" s="637"/>
      <c r="AM526" s="637"/>
      <c r="AN526" s="637"/>
      <c r="AO526" s="637"/>
      <c r="AP526" s="637"/>
      <c r="AQ526" s="637"/>
      <c r="AR526" s="637"/>
      <c r="AS526" s="637"/>
      <c r="AT526" s="637"/>
      <c r="AU526" s="637"/>
      <c r="AV526" s="637"/>
      <c r="AW526" s="637"/>
      <c r="AX526" s="637"/>
      <c r="AY526" s="637"/>
    </row>
    <row r="527" spans="3:51">
      <c r="C527" s="636"/>
      <c r="D527" s="637"/>
      <c r="E527" s="637"/>
      <c r="F527" s="637"/>
      <c r="G527" s="637"/>
      <c r="H527" s="637"/>
      <c r="I527" s="637"/>
      <c r="J527" s="637"/>
      <c r="K527" s="637"/>
      <c r="L527" s="637"/>
      <c r="M527" s="637"/>
      <c r="N527" s="637"/>
      <c r="O527" s="637"/>
      <c r="P527" s="637"/>
      <c r="Q527" s="637"/>
      <c r="R527" s="637"/>
      <c r="S527" s="637"/>
      <c r="T527" s="637"/>
      <c r="U527" s="637"/>
      <c r="V527" s="637"/>
      <c r="W527" s="637"/>
      <c r="X527" s="637"/>
      <c r="Y527" s="637"/>
      <c r="Z527" s="637"/>
      <c r="AA527" s="637"/>
      <c r="AB527" s="637"/>
      <c r="AC527" s="637"/>
      <c r="AD527" s="637"/>
      <c r="AE527" s="637"/>
      <c r="AF527" s="637"/>
      <c r="AG527" s="637"/>
      <c r="AH527" s="637"/>
      <c r="AI527" s="637"/>
      <c r="AJ527" s="637"/>
      <c r="AK527" s="637"/>
      <c r="AL527" s="637"/>
      <c r="AM527" s="637"/>
      <c r="AN527" s="637"/>
      <c r="AO527" s="637"/>
      <c r="AP527" s="637"/>
      <c r="AQ527" s="637"/>
      <c r="AR527" s="637"/>
      <c r="AS527" s="637"/>
      <c r="AT527" s="637"/>
      <c r="AU527" s="637"/>
      <c r="AV527" s="637"/>
      <c r="AW527" s="637"/>
      <c r="AX527" s="637"/>
      <c r="AY527" s="637"/>
    </row>
    <row r="528" spans="3:51">
      <c r="C528" s="636"/>
      <c r="D528" s="637"/>
      <c r="E528" s="637"/>
      <c r="F528" s="637"/>
      <c r="G528" s="637"/>
      <c r="H528" s="637"/>
      <c r="I528" s="637"/>
      <c r="J528" s="637"/>
      <c r="K528" s="637"/>
      <c r="L528" s="637"/>
      <c r="M528" s="637"/>
      <c r="N528" s="637"/>
      <c r="O528" s="637"/>
      <c r="P528" s="637"/>
      <c r="Q528" s="637"/>
      <c r="R528" s="637"/>
      <c r="S528" s="637"/>
      <c r="T528" s="637"/>
      <c r="U528" s="637"/>
      <c r="V528" s="637"/>
      <c r="W528" s="637"/>
      <c r="X528" s="637"/>
      <c r="Y528" s="637"/>
      <c r="Z528" s="637"/>
      <c r="AA528" s="637"/>
      <c r="AB528" s="637"/>
      <c r="AC528" s="637"/>
      <c r="AD528" s="637"/>
      <c r="AE528" s="637"/>
      <c r="AF528" s="637"/>
      <c r="AG528" s="637"/>
      <c r="AH528" s="637"/>
      <c r="AI528" s="637"/>
      <c r="AJ528" s="637"/>
      <c r="AK528" s="637"/>
      <c r="AL528" s="637"/>
      <c r="AM528" s="637"/>
      <c r="AN528" s="637"/>
      <c r="AO528" s="637"/>
      <c r="AP528" s="637"/>
      <c r="AQ528" s="637"/>
      <c r="AR528" s="637"/>
      <c r="AS528" s="637"/>
      <c r="AT528" s="637"/>
      <c r="AU528" s="637"/>
      <c r="AV528" s="637"/>
      <c r="AW528" s="637"/>
      <c r="AX528" s="637"/>
      <c r="AY528" s="637"/>
    </row>
    <row r="529" spans="3:51">
      <c r="C529" s="636"/>
      <c r="D529" s="637"/>
      <c r="E529" s="637"/>
      <c r="F529" s="637"/>
      <c r="G529" s="637"/>
      <c r="H529" s="637"/>
      <c r="I529" s="637"/>
      <c r="J529" s="637"/>
      <c r="K529" s="637"/>
      <c r="L529" s="637"/>
      <c r="M529" s="637"/>
      <c r="N529" s="637"/>
      <c r="O529" s="637"/>
      <c r="P529" s="637"/>
      <c r="Q529" s="637"/>
      <c r="R529" s="637"/>
      <c r="S529" s="637"/>
      <c r="T529" s="637"/>
      <c r="U529" s="637"/>
      <c r="V529" s="637"/>
      <c r="W529" s="637"/>
      <c r="X529" s="637"/>
      <c r="Y529" s="637"/>
      <c r="Z529" s="637"/>
      <c r="AA529" s="637"/>
      <c r="AB529" s="637"/>
      <c r="AC529" s="637"/>
      <c r="AD529" s="637"/>
      <c r="AE529" s="637"/>
      <c r="AF529" s="637"/>
      <c r="AG529" s="637"/>
      <c r="AH529" s="637"/>
      <c r="AI529" s="637"/>
      <c r="AJ529" s="637"/>
      <c r="AK529" s="637"/>
      <c r="AL529" s="637"/>
      <c r="AM529" s="637"/>
      <c r="AN529" s="637"/>
      <c r="AO529" s="637"/>
      <c r="AP529" s="637"/>
      <c r="AQ529" s="637"/>
      <c r="AR529" s="637"/>
      <c r="AS529" s="637"/>
      <c r="AT529" s="637"/>
      <c r="AU529" s="637"/>
      <c r="AV529" s="637"/>
      <c r="AW529" s="637"/>
      <c r="AX529" s="637"/>
      <c r="AY529" s="637"/>
    </row>
    <row r="530" spans="3:51">
      <c r="C530" s="636"/>
      <c r="D530" s="637"/>
      <c r="E530" s="637"/>
      <c r="F530" s="637"/>
      <c r="G530" s="637"/>
      <c r="H530" s="637"/>
      <c r="I530" s="637"/>
      <c r="J530" s="637"/>
      <c r="K530" s="637"/>
      <c r="L530" s="637"/>
      <c r="M530" s="637"/>
      <c r="N530" s="637"/>
      <c r="O530" s="637"/>
      <c r="P530" s="637"/>
      <c r="Q530" s="637"/>
      <c r="R530" s="637"/>
      <c r="S530" s="637"/>
      <c r="T530" s="637"/>
      <c r="U530" s="637"/>
      <c r="V530" s="637"/>
      <c r="W530" s="637"/>
      <c r="X530" s="637"/>
      <c r="Y530" s="637"/>
      <c r="Z530" s="637"/>
      <c r="AA530" s="637"/>
      <c r="AB530" s="637"/>
      <c r="AC530" s="637"/>
      <c r="AD530" s="637"/>
      <c r="AE530" s="637"/>
      <c r="AF530" s="637"/>
      <c r="AG530" s="637"/>
      <c r="AH530" s="637"/>
      <c r="AI530" s="637"/>
      <c r="AJ530" s="637"/>
      <c r="AK530" s="637"/>
      <c r="AL530" s="637"/>
      <c r="AM530" s="637"/>
      <c r="AN530" s="637"/>
      <c r="AO530" s="637"/>
      <c r="AP530" s="637"/>
      <c r="AQ530" s="637"/>
      <c r="AR530" s="637"/>
      <c r="AS530" s="637"/>
      <c r="AT530" s="637"/>
      <c r="AU530" s="637"/>
      <c r="AV530" s="637"/>
      <c r="AW530" s="637"/>
      <c r="AX530" s="637"/>
      <c r="AY530" s="637"/>
    </row>
    <row r="531" spans="3:51">
      <c r="C531" s="636"/>
      <c r="D531" s="637"/>
      <c r="E531" s="637"/>
      <c r="F531" s="637"/>
      <c r="G531" s="637"/>
      <c r="H531" s="637"/>
      <c r="I531" s="637"/>
      <c r="J531" s="637"/>
      <c r="K531" s="637"/>
      <c r="L531" s="637"/>
      <c r="M531" s="637"/>
      <c r="N531" s="637"/>
      <c r="O531" s="637"/>
      <c r="P531" s="637"/>
      <c r="Q531" s="637"/>
      <c r="R531" s="637"/>
      <c r="S531" s="637"/>
      <c r="T531" s="637"/>
      <c r="U531" s="637"/>
      <c r="V531" s="637"/>
      <c r="W531" s="637"/>
      <c r="X531" s="637"/>
      <c r="Y531" s="637"/>
      <c r="Z531" s="637"/>
      <c r="AA531" s="637"/>
      <c r="AB531" s="637"/>
      <c r="AC531" s="637"/>
      <c r="AD531" s="637"/>
      <c r="AE531" s="637"/>
      <c r="AF531" s="637"/>
      <c r="AG531" s="637"/>
      <c r="AH531" s="637"/>
      <c r="AI531" s="637"/>
      <c r="AJ531" s="637"/>
      <c r="AK531" s="637"/>
      <c r="AL531" s="637"/>
      <c r="AM531" s="637"/>
      <c r="AN531" s="637"/>
      <c r="AO531" s="637"/>
      <c r="AP531" s="637"/>
      <c r="AQ531" s="637"/>
      <c r="AR531" s="637"/>
      <c r="AS531" s="637"/>
      <c r="AT531" s="637"/>
      <c r="AU531" s="637"/>
      <c r="AV531" s="637"/>
      <c r="AW531" s="637"/>
      <c r="AX531" s="637"/>
      <c r="AY531" s="637"/>
    </row>
    <row r="532" spans="3:51">
      <c r="C532" s="636"/>
      <c r="D532" s="637"/>
      <c r="E532" s="637"/>
      <c r="F532" s="637"/>
      <c r="G532" s="637"/>
      <c r="H532" s="637"/>
      <c r="I532" s="637"/>
      <c r="J532" s="637"/>
      <c r="K532" s="637"/>
      <c r="L532" s="637"/>
      <c r="M532" s="637"/>
      <c r="N532" s="637"/>
      <c r="O532" s="637"/>
      <c r="P532" s="637"/>
      <c r="Q532" s="637"/>
      <c r="R532" s="637"/>
      <c r="S532" s="637"/>
      <c r="T532" s="637"/>
      <c r="U532" s="637"/>
      <c r="V532" s="637"/>
      <c r="W532" s="637"/>
      <c r="X532" s="637"/>
      <c r="Y532" s="637"/>
      <c r="Z532" s="637"/>
      <c r="AA532" s="637"/>
      <c r="AB532" s="637"/>
      <c r="AC532" s="637"/>
      <c r="AD532" s="637"/>
      <c r="AE532" s="637"/>
      <c r="AF532" s="637"/>
      <c r="AG532" s="637"/>
      <c r="AH532" s="637"/>
      <c r="AI532" s="637"/>
      <c r="AJ532" s="637"/>
      <c r="AK532" s="637"/>
      <c r="AL532" s="637"/>
      <c r="AM532" s="637"/>
      <c r="AN532" s="637"/>
      <c r="AO532" s="637"/>
      <c r="AP532" s="637"/>
      <c r="AQ532" s="637"/>
      <c r="AR532" s="637"/>
      <c r="AS532" s="637"/>
      <c r="AT532" s="637"/>
      <c r="AU532" s="637"/>
      <c r="AV532" s="637"/>
      <c r="AW532" s="637"/>
      <c r="AX532" s="637"/>
      <c r="AY532" s="637"/>
    </row>
    <row r="533" spans="3:51">
      <c r="C533" s="636"/>
      <c r="D533" s="637"/>
      <c r="E533" s="637"/>
      <c r="F533" s="637"/>
      <c r="G533" s="637"/>
      <c r="H533" s="637"/>
      <c r="I533" s="637"/>
      <c r="J533" s="637"/>
      <c r="K533" s="637"/>
      <c r="L533" s="637"/>
      <c r="M533" s="637"/>
      <c r="N533" s="637"/>
      <c r="O533" s="637"/>
      <c r="P533" s="637"/>
      <c r="Q533" s="637"/>
      <c r="R533" s="637"/>
      <c r="S533" s="637"/>
      <c r="T533" s="637"/>
      <c r="U533" s="637"/>
      <c r="V533" s="637"/>
      <c r="W533" s="637"/>
      <c r="X533" s="637"/>
      <c r="Y533" s="637"/>
      <c r="Z533" s="637"/>
      <c r="AA533" s="637"/>
      <c r="AB533" s="637"/>
      <c r="AC533" s="637"/>
      <c r="AD533" s="637"/>
      <c r="AE533" s="637"/>
      <c r="AF533" s="637"/>
      <c r="AG533" s="637"/>
      <c r="AH533" s="637"/>
      <c r="AI533" s="637"/>
      <c r="AJ533" s="637"/>
      <c r="AK533" s="637"/>
      <c r="AL533" s="637"/>
      <c r="AM533" s="637"/>
      <c r="AN533" s="637"/>
      <c r="AO533" s="637"/>
      <c r="AP533" s="637"/>
      <c r="AQ533" s="637"/>
      <c r="AR533" s="637"/>
      <c r="AS533" s="637"/>
      <c r="AT533" s="637"/>
      <c r="AU533" s="637"/>
      <c r="AV533" s="637"/>
      <c r="AW533" s="637"/>
      <c r="AX533" s="637"/>
      <c r="AY533" s="637"/>
    </row>
    <row r="534" spans="3:51">
      <c r="C534" s="636"/>
      <c r="D534" s="637"/>
      <c r="E534" s="637"/>
      <c r="F534" s="637"/>
      <c r="G534" s="637"/>
      <c r="H534" s="637"/>
      <c r="I534" s="637"/>
      <c r="J534" s="637"/>
      <c r="K534" s="637"/>
      <c r="L534" s="637"/>
      <c r="M534" s="637"/>
      <c r="N534" s="637"/>
      <c r="O534" s="637"/>
      <c r="P534" s="637"/>
      <c r="Q534" s="637"/>
      <c r="R534" s="637"/>
      <c r="S534" s="637"/>
      <c r="T534" s="637"/>
      <c r="U534" s="637"/>
      <c r="V534" s="637"/>
      <c r="W534" s="637"/>
      <c r="X534" s="637"/>
      <c r="Y534" s="637"/>
      <c r="Z534" s="637"/>
      <c r="AA534" s="637"/>
      <c r="AB534" s="637"/>
      <c r="AC534" s="637"/>
      <c r="AD534" s="637"/>
      <c r="AE534" s="637"/>
      <c r="AF534" s="637"/>
      <c r="AG534" s="637"/>
      <c r="AH534" s="637"/>
      <c r="AI534" s="637"/>
      <c r="AJ534" s="637"/>
      <c r="AK534" s="637"/>
      <c r="AL534" s="637"/>
      <c r="AM534" s="637"/>
      <c r="AN534" s="637"/>
      <c r="AO534" s="637"/>
      <c r="AP534" s="637"/>
      <c r="AQ534" s="637"/>
      <c r="AR534" s="637"/>
      <c r="AS534" s="637"/>
      <c r="AT534" s="637"/>
      <c r="AU534" s="637"/>
      <c r="AV534" s="637"/>
      <c r="AW534" s="637"/>
      <c r="AX534" s="637"/>
      <c r="AY534" s="637"/>
    </row>
    <row r="535" spans="3:51">
      <c r="C535" s="636"/>
      <c r="D535" s="637"/>
      <c r="E535" s="637"/>
      <c r="F535" s="637"/>
      <c r="G535" s="637"/>
      <c r="H535" s="637"/>
      <c r="I535" s="637"/>
      <c r="J535" s="637"/>
      <c r="K535" s="637"/>
      <c r="L535" s="637"/>
      <c r="M535" s="637"/>
      <c r="N535" s="637"/>
      <c r="O535" s="637"/>
      <c r="P535" s="637"/>
      <c r="Q535" s="637"/>
      <c r="R535" s="637"/>
      <c r="S535" s="637"/>
      <c r="T535" s="637"/>
      <c r="U535" s="637"/>
      <c r="V535" s="637"/>
      <c r="W535" s="637"/>
      <c r="X535" s="637"/>
      <c r="Y535" s="637"/>
      <c r="Z535" s="637"/>
      <c r="AA535" s="637"/>
      <c r="AB535" s="637"/>
      <c r="AC535" s="637"/>
      <c r="AD535" s="637"/>
      <c r="AE535" s="637"/>
      <c r="AF535" s="637"/>
      <c r="AG535" s="637"/>
      <c r="AH535" s="637"/>
      <c r="AI535" s="637"/>
      <c r="AJ535" s="637"/>
      <c r="AK535" s="637"/>
      <c r="AL535" s="637"/>
      <c r="AM535" s="637"/>
      <c r="AN535" s="637"/>
      <c r="AO535" s="637"/>
      <c r="AP535" s="637"/>
      <c r="AQ535" s="637"/>
      <c r="AR535" s="637"/>
      <c r="AS535" s="637"/>
      <c r="AT535" s="637"/>
      <c r="AU535" s="637"/>
      <c r="AV535" s="637"/>
      <c r="AW535" s="637"/>
      <c r="AX535" s="637"/>
      <c r="AY535" s="637"/>
    </row>
    <row r="536" spans="3:51">
      <c r="C536" s="636"/>
      <c r="D536" s="637"/>
      <c r="E536" s="637"/>
      <c r="F536" s="637"/>
      <c r="G536" s="637"/>
      <c r="H536" s="637"/>
      <c r="I536" s="637"/>
      <c r="J536" s="637"/>
      <c r="K536" s="637"/>
      <c r="L536" s="637"/>
      <c r="M536" s="637"/>
      <c r="N536" s="637"/>
      <c r="O536" s="637"/>
      <c r="P536" s="637"/>
      <c r="Q536" s="637"/>
      <c r="R536" s="637"/>
      <c r="S536" s="637"/>
      <c r="T536" s="637"/>
      <c r="U536" s="637"/>
      <c r="V536" s="637"/>
      <c r="W536" s="637"/>
      <c r="X536" s="637"/>
      <c r="Y536" s="637"/>
      <c r="Z536" s="637"/>
      <c r="AA536" s="637"/>
      <c r="AB536" s="637"/>
      <c r="AC536" s="637"/>
      <c r="AD536" s="637"/>
      <c r="AE536" s="637"/>
      <c r="AF536" s="637"/>
      <c r="AG536" s="637"/>
      <c r="AH536" s="637"/>
      <c r="AI536" s="637"/>
      <c r="AJ536" s="637"/>
      <c r="AK536" s="637"/>
      <c r="AL536" s="637"/>
      <c r="AM536" s="637"/>
      <c r="AN536" s="637"/>
      <c r="AO536" s="637"/>
      <c r="AP536" s="637"/>
      <c r="AQ536" s="637"/>
      <c r="AR536" s="637"/>
      <c r="AS536" s="637"/>
      <c r="AT536" s="637"/>
      <c r="AU536" s="637"/>
      <c r="AV536" s="637"/>
      <c r="AW536" s="637"/>
      <c r="AX536" s="637"/>
      <c r="AY536" s="637"/>
    </row>
    <row r="537" spans="3:51">
      <c r="C537" s="636"/>
      <c r="D537" s="637"/>
      <c r="E537" s="637"/>
      <c r="F537" s="637"/>
      <c r="G537" s="637"/>
      <c r="H537" s="637"/>
      <c r="I537" s="637"/>
      <c r="J537" s="637"/>
      <c r="K537" s="637"/>
      <c r="L537" s="637"/>
      <c r="M537" s="637"/>
      <c r="N537" s="637"/>
      <c r="O537" s="637"/>
      <c r="P537" s="637"/>
      <c r="Q537" s="637"/>
      <c r="R537" s="637"/>
      <c r="S537" s="637"/>
      <c r="T537" s="637"/>
      <c r="U537" s="637"/>
      <c r="V537" s="637"/>
      <c r="W537" s="637"/>
      <c r="X537" s="637"/>
      <c r="Y537" s="637"/>
      <c r="Z537" s="637"/>
      <c r="AA537" s="637"/>
      <c r="AB537" s="637"/>
      <c r="AC537" s="637"/>
      <c r="AD537" s="637"/>
      <c r="AE537" s="637"/>
      <c r="AF537" s="637"/>
      <c r="AG537" s="637"/>
      <c r="AH537" s="637"/>
      <c r="AI537" s="637"/>
      <c r="AJ537" s="637"/>
      <c r="AK537" s="637"/>
      <c r="AL537" s="637"/>
      <c r="AM537" s="637"/>
      <c r="AN537" s="637"/>
      <c r="AO537" s="637"/>
      <c r="AP537" s="637"/>
      <c r="AQ537" s="637"/>
      <c r="AR537" s="637"/>
      <c r="AS537" s="637"/>
      <c r="AT537" s="637"/>
      <c r="AU537" s="637"/>
      <c r="AV537" s="637"/>
      <c r="AW537" s="637"/>
      <c r="AX537" s="637"/>
      <c r="AY537" s="637"/>
    </row>
    <row r="538" spans="3:51">
      <c r="C538" s="636"/>
      <c r="D538" s="637"/>
      <c r="E538" s="637"/>
      <c r="F538" s="637"/>
      <c r="G538" s="637"/>
      <c r="H538" s="637"/>
      <c r="I538" s="637"/>
      <c r="J538" s="637"/>
      <c r="K538" s="637"/>
      <c r="L538" s="637"/>
      <c r="M538" s="637"/>
      <c r="N538" s="637"/>
      <c r="O538" s="637"/>
      <c r="P538" s="637"/>
      <c r="Q538" s="637"/>
      <c r="R538" s="637"/>
      <c r="S538" s="637"/>
      <c r="T538" s="637"/>
      <c r="U538" s="637"/>
      <c r="V538" s="637"/>
      <c r="W538" s="637"/>
      <c r="X538" s="637"/>
      <c r="Y538" s="637"/>
      <c r="Z538" s="637"/>
      <c r="AA538" s="637"/>
      <c r="AB538" s="637"/>
      <c r="AC538" s="637"/>
      <c r="AD538" s="637"/>
      <c r="AE538" s="637"/>
      <c r="AF538" s="637"/>
      <c r="AG538" s="637"/>
      <c r="AH538" s="637"/>
      <c r="AI538" s="637"/>
      <c r="AJ538" s="637"/>
      <c r="AK538" s="637"/>
      <c r="AL538" s="637"/>
      <c r="AM538" s="637"/>
      <c r="AN538" s="637"/>
      <c r="AO538" s="637"/>
      <c r="AP538" s="637"/>
      <c r="AQ538" s="637"/>
      <c r="AR538" s="637"/>
      <c r="AS538" s="637"/>
      <c r="AT538" s="637"/>
      <c r="AU538" s="637"/>
      <c r="AV538" s="637"/>
      <c r="AW538" s="637"/>
      <c r="AX538" s="637"/>
      <c r="AY538" s="637"/>
    </row>
    <row r="539" spans="3:51">
      <c r="C539" s="636"/>
      <c r="D539" s="637"/>
      <c r="E539" s="637"/>
      <c r="F539" s="637"/>
      <c r="G539" s="637"/>
      <c r="H539" s="637"/>
      <c r="I539" s="637"/>
      <c r="J539" s="637"/>
      <c r="K539" s="637"/>
      <c r="L539" s="637"/>
      <c r="M539" s="637"/>
      <c r="N539" s="637"/>
      <c r="O539" s="637"/>
      <c r="P539" s="637"/>
      <c r="Q539" s="637"/>
      <c r="R539" s="637"/>
      <c r="S539" s="637"/>
      <c r="T539" s="637"/>
      <c r="U539" s="637"/>
      <c r="V539" s="637"/>
      <c r="W539" s="637"/>
      <c r="X539" s="637"/>
      <c r="Y539" s="637"/>
      <c r="Z539" s="637"/>
      <c r="AA539" s="637"/>
      <c r="AB539" s="637"/>
      <c r="AC539" s="637"/>
      <c r="AD539" s="637"/>
      <c r="AE539" s="637"/>
      <c r="AF539" s="637"/>
      <c r="AG539" s="637"/>
      <c r="AH539" s="637"/>
      <c r="AI539" s="637"/>
      <c r="AJ539" s="637"/>
      <c r="AK539" s="637"/>
      <c r="AL539" s="637"/>
      <c r="AM539" s="637"/>
      <c r="AN539" s="637"/>
      <c r="AO539" s="637"/>
      <c r="AP539" s="637"/>
      <c r="AQ539" s="637"/>
      <c r="AR539" s="637"/>
      <c r="AS539" s="637"/>
      <c r="AT539" s="637"/>
      <c r="AU539" s="637"/>
      <c r="AV539" s="637"/>
      <c r="AW539" s="637"/>
      <c r="AX539" s="637"/>
      <c r="AY539" s="637"/>
    </row>
    <row r="540" spans="3:51">
      <c r="C540" s="636"/>
      <c r="D540" s="637"/>
      <c r="E540" s="637"/>
      <c r="F540" s="637"/>
      <c r="G540" s="637"/>
      <c r="H540" s="637"/>
      <c r="I540" s="637"/>
      <c r="J540" s="637"/>
      <c r="K540" s="637"/>
      <c r="L540" s="637"/>
      <c r="M540" s="637"/>
      <c r="N540" s="637"/>
      <c r="O540" s="637"/>
      <c r="P540" s="637"/>
      <c r="Q540" s="637"/>
      <c r="R540" s="637"/>
      <c r="S540" s="637"/>
      <c r="T540" s="637"/>
      <c r="U540" s="637"/>
      <c r="V540" s="637"/>
      <c r="W540" s="637"/>
      <c r="X540" s="637"/>
      <c r="Y540" s="637"/>
      <c r="Z540" s="637"/>
      <c r="AA540" s="637"/>
      <c r="AB540" s="637"/>
      <c r="AC540" s="637"/>
      <c r="AD540" s="637"/>
      <c r="AE540" s="637"/>
      <c r="AF540" s="637"/>
      <c r="AG540" s="637"/>
      <c r="AH540" s="637"/>
      <c r="AI540" s="637"/>
      <c r="AJ540" s="637"/>
      <c r="AK540" s="637"/>
      <c r="AL540" s="637"/>
      <c r="AM540" s="637"/>
      <c r="AN540" s="637"/>
      <c r="AO540" s="637"/>
      <c r="AP540" s="637"/>
      <c r="AQ540" s="637"/>
      <c r="AR540" s="637"/>
      <c r="AS540" s="637"/>
      <c r="AT540" s="637"/>
      <c r="AU540" s="637"/>
      <c r="AV540" s="637"/>
      <c r="AW540" s="637"/>
      <c r="AX540" s="637"/>
      <c r="AY540" s="637"/>
    </row>
    <row r="541" spans="3:51">
      <c r="C541" s="636"/>
      <c r="D541" s="637"/>
      <c r="E541" s="637"/>
      <c r="F541" s="637"/>
      <c r="G541" s="637"/>
      <c r="H541" s="637"/>
      <c r="I541" s="637"/>
      <c r="J541" s="637"/>
      <c r="K541" s="637"/>
      <c r="L541" s="637"/>
      <c r="M541" s="637"/>
      <c r="N541" s="637"/>
      <c r="O541" s="637"/>
      <c r="P541" s="637"/>
      <c r="Q541" s="637"/>
      <c r="R541" s="637"/>
      <c r="S541" s="637"/>
      <c r="T541" s="637"/>
      <c r="U541" s="637"/>
      <c r="V541" s="637"/>
      <c r="W541" s="637"/>
      <c r="X541" s="637"/>
      <c r="Y541" s="637"/>
      <c r="Z541" s="637"/>
      <c r="AA541" s="637"/>
      <c r="AB541" s="637"/>
      <c r="AC541" s="637"/>
      <c r="AD541" s="637"/>
      <c r="AE541" s="637"/>
      <c r="AF541" s="637"/>
      <c r="AG541" s="637"/>
      <c r="AH541" s="637"/>
      <c r="AI541" s="637"/>
      <c r="AJ541" s="637"/>
      <c r="AK541" s="637"/>
      <c r="AL541" s="637"/>
      <c r="AM541" s="637"/>
      <c r="AN541" s="637"/>
      <c r="AO541" s="637"/>
      <c r="AP541" s="637"/>
      <c r="AQ541" s="637"/>
      <c r="AR541" s="637"/>
      <c r="AS541" s="637"/>
      <c r="AT541" s="637"/>
      <c r="AU541" s="637"/>
      <c r="AV541" s="637"/>
      <c r="AW541" s="637"/>
      <c r="AX541" s="637"/>
      <c r="AY541" s="637"/>
    </row>
    <row r="542" spans="3:51">
      <c r="C542" s="636"/>
      <c r="D542" s="637"/>
      <c r="E542" s="637"/>
      <c r="F542" s="637"/>
      <c r="G542" s="637"/>
      <c r="H542" s="637"/>
      <c r="I542" s="637"/>
      <c r="J542" s="637"/>
      <c r="K542" s="637"/>
      <c r="L542" s="637"/>
      <c r="M542" s="637"/>
      <c r="N542" s="637"/>
      <c r="O542" s="637"/>
      <c r="P542" s="637"/>
      <c r="Q542" s="637"/>
      <c r="R542" s="637"/>
      <c r="S542" s="637"/>
      <c r="T542" s="637"/>
      <c r="U542" s="637"/>
      <c r="V542" s="637"/>
      <c r="W542" s="637"/>
      <c r="X542" s="637"/>
      <c r="Y542" s="637"/>
      <c r="Z542" s="637"/>
      <c r="AA542" s="637"/>
      <c r="AB542" s="637"/>
      <c r="AC542" s="637"/>
      <c r="AD542" s="637"/>
      <c r="AE542" s="637"/>
      <c r="AF542" s="637"/>
      <c r="AG542" s="637"/>
      <c r="AH542" s="637"/>
      <c r="AI542" s="637"/>
      <c r="AJ542" s="637"/>
      <c r="AK542" s="637"/>
      <c r="AL542" s="637"/>
      <c r="AM542" s="637"/>
      <c r="AN542" s="637"/>
      <c r="AO542" s="637"/>
      <c r="AP542" s="637"/>
      <c r="AQ542" s="637"/>
      <c r="AR542" s="637"/>
      <c r="AS542" s="637"/>
      <c r="AT542" s="637"/>
      <c r="AU542" s="637"/>
      <c r="AV542" s="637"/>
      <c r="AW542" s="637"/>
      <c r="AX542" s="637"/>
      <c r="AY542" s="637"/>
    </row>
    <row r="543" spans="3:51">
      <c r="C543" s="636"/>
      <c r="D543" s="637"/>
      <c r="E543" s="637"/>
      <c r="F543" s="637"/>
      <c r="G543" s="637"/>
      <c r="H543" s="637"/>
      <c r="I543" s="637"/>
      <c r="J543" s="637"/>
      <c r="K543" s="637"/>
      <c r="L543" s="637"/>
      <c r="M543" s="637"/>
      <c r="N543" s="637"/>
      <c r="O543" s="637"/>
      <c r="P543" s="637"/>
      <c r="Q543" s="637"/>
      <c r="R543" s="637"/>
      <c r="S543" s="637"/>
      <c r="T543" s="637"/>
      <c r="U543" s="637"/>
      <c r="V543" s="637"/>
      <c r="W543" s="637"/>
      <c r="X543" s="637"/>
      <c r="Y543" s="637"/>
      <c r="Z543" s="637"/>
      <c r="AA543" s="637"/>
      <c r="AB543" s="637"/>
      <c r="AC543" s="637"/>
      <c r="AD543" s="637"/>
      <c r="AE543" s="637"/>
      <c r="AF543" s="637"/>
      <c r="AG543" s="637"/>
      <c r="AH543" s="637"/>
      <c r="AI543" s="637"/>
      <c r="AJ543" s="637"/>
      <c r="AK543" s="637"/>
      <c r="AL543" s="637"/>
      <c r="AM543" s="637"/>
      <c r="AN543" s="637"/>
      <c r="AO543" s="637"/>
      <c r="AP543" s="637"/>
      <c r="AQ543" s="637"/>
      <c r="AR543" s="637"/>
      <c r="AS543" s="637"/>
      <c r="AT543" s="637"/>
      <c r="AU543" s="637"/>
      <c r="AV543" s="637"/>
      <c r="AW543" s="637"/>
      <c r="AX543" s="637"/>
      <c r="AY543" s="637"/>
    </row>
    <row r="544" spans="3:51">
      <c r="C544" s="636"/>
      <c r="D544" s="637"/>
      <c r="E544" s="637"/>
      <c r="F544" s="637"/>
      <c r="G544" s="637"/>
      <c r="H544" s="637"/>
      <c r="I544" s="637"/>
      <c r="J544" s="637"/>
      <c r="K544" s="637"/>
      <c r="L544" s="637"/>
      <c r="M544" s="637"/>
      <c r="N544" s="637"/>
      <c r="O544" s="637"/>
      <c r="P544" s="637"/>
      <c r="Q544" s="637"/>
      <c r="R544" s="637"/>
      <c r="S544" s="637"/>
      <c r="T544" s="637"/>
      <c r="U544" s="637"/>
      <c r="V544" s="637"/>
      <c r="W544" s="637"/>
      <c r="X544" s="637"/>
      <c r="Y544" s="637"/>
      <c r="Z544" s="637"/>
      <c r="AA544" s="637"/>
      <c r="AB544" s="637"/>
      <c r="AC544" s="637"/>
      <c r="AD544" s="637"/>
      <c r="AE544" s="637"/>
      <c r="AF544" s="637"/>
      <c r="AG544" s="637"/>
      <c r="AH544" s="637"/>
      <c r="AI544" s="637"/>
      <c r="AJ544" s="637"/>
      <c r="AK544" s="637"/>
      <c r="AL544" s="637"/>
      <c r="AM544" s="637"/>
      <c r="AN544" s="637"/>
      <c r="AO544" s="637"/>
      <c r="AP544" s="637"/>
      <c r="AQ544" s="637"/>
      <c r="AR544" s="637"/>
      <c r="AS544" s="637"/>
      <c r="AT544" s="637"/>
      <c r="AU544" s="637"/>
      <c r="AV544" s="637"/>
      <c r="AW544" s="637"/>
      <c r="AX544" s="637"/>
      <c r="AY544" s="637"/>
    </row>
    <row r="545" spans="3:51">
      <c r="C545" s="636"/>
      <c r="D545" s="637"/>
      <c r="E545" s="637"/>
      <c r="F545" s="637"/>
      <c r="G545" s="637"/>
      <c r="H545" s="637"/>
      <c r="I545" s="637"/>
      <c r="J545" s="637"/>
      <c r="K545" s="637"/>
      <c r="L545" s="637"/>
      <c r="M545" s="637"/>
      <c r="N545" s="637"/>
      <c r="O545" s="637"/>
      <c r="P545" s="637"/>
      <c r="Q545" s="637"/>
      <c r="R545" s="637"/>
      <c r="S545" s="637"/>
      <c r="T545" s="637"/>
      <c r="U545" s="637"/>
      <c r="V545" s="637"/>
      <c r="W545" s="637"/>
      <c r="X545" s="637"/>
      <c r="Y545" s="637"/>
      <c r="Z545" s="637"/>
      <c r="AA545" s="637"/>
      <c r="AB545" s="637"/>
      <c r="AC545" s="637"/>
      <c r="AD545" s="637"/>
      <c r="AE545" s="637"/>
      <c r="AF545" s="637"/>
      <c r="AG545" s="637"/>
      <c r="AH545" s="637"/>
      <c r="AI545" s="637"/>
      <c r="AJ545" s="637"/>
      <c r="AK545" s="637"/>
      <c r="AL545" s="637"/>
      <c r="AM545" s="637"/>
      <c r="AN545" s="637"/>
      <c r="AO545" s="637"/>
      <c r="AP545" s="637"/>
      <c r="AQ545" s="637"/>
      <c r="AR545" s="637"/>
      <c r="AS545" s="637"/>
      <c r="AT545" s="637"/>
      <c r="AU545" s="637"/>
      <c r="AV545" s="637"/>
      <c r="AW545" s="637"/>
      <c r="AX545" s="637"/>
      <c r="AY545" s="637"/>
    </row>
    <row r="546" spans="3:51">
      <c r="C546" s="636"/>
      <c r="D546" s="637"/>
      <c r="E546" s="637"/>
      <c r="F546" s="637"/>
      <c r="G546" s="637"/>
      <c r="H546" s="637"/>
      <c r="I546" s="637"/>
      <c r="J546" s="637"/>
      <c r="K546" s="637"/>
      <c r="L546" s="637"/>
      <c r="M546" s="637"/>
      <c r="N546" s="637"/>
      <c r="O546" s="637"/>
      <c r="P546" s="637"/>
      <c r="Q546" s="637"/>
      <c r="R546" s="637"/>
      <c r="S546" s="637"/>
      <c r="T546" s="637"/>
      <c r="U546" s="637"/>
      <c r="V546" s="637"/>
      <c r="W546" s="637"/>
      <c r="X546" s="637"/>
      <c r="Y546" s="637"/>
      <c r="Z546" s="637"/>
      <c r="AA546" s="637"/>
      <c r="AB546" s="637"/>
      <c r="AC546" s="637"/>
      <c r="AD546" s="637"/>
      <c r="AE546" s="637"/>
      <c r="AF546" s="637"/>
      <c r="AG546" s="637"/>
      <c r="AH546" s="637"/>
      <c r="AI546" s="637"/>
      <c r="AJ546" s="637"/>
      <c r="AK546" s="637"/>
      <c r="AL546" s="637"/>
      <c r="AM546" s="637"/>
      <c r="AN546" s="637"/>
      <c r="AO546" s="637"/>
      <c r="AP546" s="637"/>
      <c r="AQ546" s="637"/>
      <c r="AR546" s="637"/>
      <c r="AS546" s="637"/>
      <c r="AT546" s="637"/>
      <c r="AU546" s="637"/>
      <c r="AV546" s="637"/>
      <c r="AW546" s="637"/>
      <c r="AX546" s="637"/>
      <c r="AY546" s="637"/>
    </row>
    <row r="547" spans="3:51">
      <c r="C547" s="636"/>
      <c r="D547" s="637"/>
      <c r="E547" s="637"/>
      <c r="F547" s="637"/>
      <c r="G547" s="637"/>
      <c r="H547" s="637"/>
      <c r="I547" s="637"/>
      <c r="J547" s="637"/>
      <c r="K547" s="637"/>
      <c r="L547" s="637"/>
      <c r="M547" s="637"/>
      <c r="N547" s="637"/>
      <c r="O547" s="637"/>
      <c r="P547" s="637"/>
      <c r="Q547" s="637"/>
      <c r="R547" s="637"/>
      <c r="S547" s="637"/>
      <c r="T547" s="637"/>
      <c r="U547" s="637"/>
      <c r="V547" s="637"/>
      <c r="W547" s="637"/>
      <c r="X547" s="637"/>
      <c r="Y547" s="637"/>
      <c r="Z547" s="637"/>
      <c r="AA547" s="637"/>
      <c r="AB547" s="637"/>
      <c r="AC547" s="637"/>
      <c r="AD547" s="637"/>
      <c r="AE547" s="637"/>
      <c r="AF547" s="637"/>
      <c r="AG547" s="637"/>
      <c r="AH547" s="637"/>
      <c r="AI547" s="637"/>
      <c r="AJ547" s="637"/>
      <c r="AK547" s="637"/>
      <c r="AL547" s="637"/>
      <c r="AM547" s="637"/>
      <c r="AN547" s="637"/>
      <c r="AO547" s="637"/>
      <c r="AP547" s="637"/>
      <c r="AQ547" s="637"/>
      <c r="AR547" s="637"/>
      <c r="AS547" s="637"/>
      <c r="AT547" s="637"/>
      <c r="AU547" s="637"/>
      <c r="AV547" s="637"/>
      <c r="AW547" s="637"/>
      <c r="AX547" s="637"/>
      <c r="AY547" s="637"/>
    </row>
    <row r="548" spans="3:51">
      <c r="C548" s="636"/>
      <c r="D548" s="637"/>
      <c r="E548" s="637"/>
      <c r="F548" s="637"/>
      <c r="G548" s="637"/>
      <c r="H548" s="637"/>
      <c r="I548" s="637"/>
      <c r="J548" s="637"/>
      <c r="K548" s="637"/>
      <c r="L548" s="637"/>
      <c r="M548" s="637"/>
      <c r="N548" s="637"/>
      <c r="O548" s="637"/>
      <c r="P548" s="637"/>
      <c r="Q548" s="637"/>
      <c r="R548" s="637"/>
      <c r="S548" s="637"/>
      <c r="T548" s="637"/>
      <c r="U548" s="637"/>
      <c r="V548" s="637"/>
      <c r="W548" s="637"/>
      <c r="X548" s="637"/>
      <c r="Y548" s="637"/>
      <c r="Z548" s="637"/>
      <c r="AA548" s="637"/>
      <c r="AB548" s="637"/>
      <c r="AC548" s="637"/>
      <c r="AD548" s="637"/>
      <c r="AE548" s="637"/>
      <c r="AF548" s="637"/>
      <c r="AG548" s="637"/>
      <c r="AH548" s="637"/>
      <c r="AI548" s="637"/>
      <c r="AJ548" s="637"/>
      <c r="AK548" s="637"/>
      <c r="AL548" s="637"/>
      <c r="AM548" s="637"/>
      <c r="AN548" s="637"/>
      <c r="AO548" s="637"/>
      <c r="AP548" s="637"/>
      <c r="AQ548" s="637"/>
      <c r="AR548" s="637"/>
      <c r="AS548" s="637"/>
      <c r="AT548" s="637"/>
      <c r="AU548" s="637"/>
      <c r="AV548" s="637"/>
      <c r="AW548" s="637"/>
      <c r="AX548" s="637"/>
      <c r="AY548" s="637"/>
    </row>
    <row r="549" spans="3:51">
      <c r="C549" s="636"/>
      <c r="D549" s="637"/>
      <c r="E549" s="637"/>
      <c r="F549" s="637"/>
      <c r="G549" s="637"/>
      <c r="H549" s="637"/>
      <c r="I549" s="637"/>
      <c r="J549" s="637"/>
      <c r="K549" s="637"/>
      <c r="L549" s="637"/>
      <c r="M549" s="637"/>
      <c r="N549" s="637"/>
      <c r="O549" s="637"/>
      <c r="P549" s="637"/>
      <c r="Q549" s="637"/>
      <c r="R549" s="637"/>
      <c r="S549" s="637"/>
      <c r="T549" s="637"/>
      <c r="U549" s="637"/>
      <c r="V549" s="637"/>
      <c r="W549" s="637"/>
      <c r="X549" s="637"/>
      <c r="Y549" s="637"/>
      <c r="Z549" s="637"/>
      <c r="AA549" s="637"/>
      <c r="AB549" s="637"/>
      <c r="AC549" s="637"/>
      <c r="AD549" s="637"/>
      <c r="AE549" s="637"/>
      <c r="AF549" s="637"/>
      <c r="AG549" s="637"/>
      <c r="AH549" s="637"/>
      <c r="AI549" s="637"/>
      <c r="AJ549" s="637"/>
      <c r="AK549" s="637"/>
      <c r="AL549" s="637"/>
      <c r="AM549" s="637"/>
      <c r="AN549" s="637"/>
      <c r="AO549" s="637"/>
      <c r="AP549" s="637"/>
      <c r="AQ549" s="637"/>
      <c r="AR549" s="637"/>
      <c r="AS549" s="637"/>
      <c r="AT549" s="637"/>
      <c r="AU549" s="637"/>
      <c r="AV549" s="637"/>
      <c r="AW549" s="637"/>
      <c r="AX549" s="637"/>
      <c r="AY549" s="637"/>
    </row>
    <row r="550" spans="3:51">
      <c r="C550" s="636"/>
      <c r="D550" s="637"/>
      <c r="E550" s="637"/>
      <c r="F550" s="637"/>
      <c r="G550" s="637"/>
      <c r="H550" s="637"/>
      <c r="I550" s="637"/>
      <c r="J550" s="637"/>
      <c r="K550" s="637"/>
      <c r="L550" s="637"/>
      <c r="M550" s="637"/>
      <c r="N550" s="637"/>
      <c r="O550" s="637"/>
      <c r="P550" s="637"/>
      <c r="Q550" s="637"/>
      <c r="R550" s="637"/>
      <c r="S550" s="637"/>
      <c r="T550" s="637"/>
      <c r="U550" s="637"/>
      <c r="V550" s="637"/>
      <c r="W550" s="637"/>
      <c r="X550" s="637"/>
      <c r="Y550" s="637"/>
      <c r="Z550" s="637"/>
      <c r="AA550" s="637"/>
      <c r="AB550" s="637"/>
      <c r="AC550" s="637"/>
      <c r="AD550" s="637"/>
      <c r="AE550" s="637"/>
      <c r="AF550" s="637"/>
      <c r="AG550" s="637"/>
      <c r="AH550" s="637"/>
      <c r="AI550" s="637"/>
      <c r="AJ550" s="637"/>
      <c r="AK550" s="637"/>
      <c r="AL550" s="637"/>
      <c r="AM550" s="637"/>
      <c r="AN550" s="637"/>
      <c r="AO550" s="637"/>
      <c r="AP550" s="637"/>
      <c r="AQ550" s="637"/>
      <c r="AR550" s="637"/>
      <c r="AS550" s="637"/>
      <c r="AT550" s="637"/>
      <c r="AU550" s="637"/>
      <c r="AV550" s="637"/>
      <c r="AW550" s="637"/>
      <c r="AX550" s="637"/>
      <c r="AY550" s="637"/>
    </row>
    <row r="551" spans="3:51">
      <c r="C551" s="636"/>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637"/>
      <c r="AF551" s="637"/>
      <c r="AG551" s="637"/>
      <c r="AH551" s="637"/>
      <c r="AI551" s="637"/>
      <c r="AJ551" s="637"/>
      <c r="AK551" s="637"/>
      <c r="AL551" s="637"/>
      <c r="AM551" s="637"/>
      <c r="AN551" s="637"/>
      <c r="AO551" s="637"/>
      <c r="AP551" s="637"/>
      <c r="AQ551" s="637"/>
      <c r="AR551" s="637"/>
      <c r="AS551" s="637"/>
      <c r="AT551" s="637"/>
      <c r="AU551" s="637"/>
      <c r="AV551" s="637"/>
      <c r="AW551" s="637"/>
      <c r="AX551" s="637"/>
      <c r="AY551" s="637"/>
    </row>
    <row r="552" spans="3:51">
      <c r="C552" s="636"/>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7"/>
      <c r="AO552" s="637"/>
      <c r="AP552" s="637"/>
      <c r="AQ552" s="637"/>
      <c r="AR552" s="637"/>
      <c r="AS552" s="637"/>
      <c r="AT552" s="637"/>
      <c r="AU552" s="637"/>
      <c r="AV552" s="637"/>
      <c r="AW552" s="637"/>
      <c r="AX552" s="637"/>
      <c r="AY552" s="637"/>
    </row>
    <row r="553" spans="3:51">
      <c r="C553" s="636"/>
      <c r="D553" s="637"/>
      <c r="E553" s="637"/>
      <c r="F553" s="637"/>
      <c r="G553" s="637"/>
      <c r="H553" s="637"/>
      <c r="I553" s="637"/>
      <c r="J553" s="637"/>
      <c r="K553" s="637"/>
      <c r="L553" s="637"/>
      <c r="M553" s="637"/>
      <c r="N553" s="637"/>
      <c r="O553" s="637"/>
      <c r="P553" s="637"/>
      <c r="Q553" s="637"/>
      <c r="R553" s="637"/>
      <c r="S553" s="637"/>
      <c r="T553" s="637"/>
      <c r="U553" s="637"/>
      <c r="V553" s="637"/>
      <c r="W553" s="637"/>
      <c r="X553" s="637"/>
      <c r="Y553" s="637"/>
      <c r="Z553" s="637"/>
      <c r="AA553" s="637"/>
      <c r="AB553" s="637"/>
      <c r="AC553" s="637"/>
      <c r="AD553" s="637"/>
      <c r="AE553" s="637"/>
      <c r="AF553" s="637"/>
      <c r="AG553" s="637"/>
      <c r="AH553" s="637"/>
      <c r="AI553" s="637"/>
      <c r="AJ553" s="637"/>
      <c r="AK553" s="637"/>
      <c r="AL553" s="637"/>
      <c r="AM553" s="637"/>
      <c r="AN553" s="637"/>
      <c r="AO553" s="637"/>
      <c r="AP553" s="637"/>
      <c r="AQ553" s="637"/>
      <c r="AR553" s="637"/>
      <c r="AS553" s="637"/>
      <c r="AT553" s="637"/>
      <c r="AU553" s="637"/>
      <c r="AV553" s="637"/>
      <c r="AW553" s="637"/>
      <c r="AX553" s="637"/>
      <c r="AY553" s="637"/>
    </row>
    <row r="554" spans="3:51">
      <c r="C554" s="636"/>
      <c r="D554" s="637"/>
      <c r="E554" s="637"/>
      <c r="F554" s="637"/>
      <c r="G554" s="637"/>
      <c r="H554" s="637"/>
      <c r="I554" s="637"/>
      <c r="J554" s="637"/>
      <c r="K554" s="637"/>
      <c r="L554" s="637"/>
      <c r="M554" s="637"/>
      <c r="N554" s="637"/>
      <c r="O554" s="637"/>
      <c r="P554" s="637"/>
      <c r="Q554" s="637"/>
      <c r="R554" s="637"/>
      <c r="S554" s="637"/>
      <c r="T554" s="637"/>
      <c r="U554" s="637"/>
      <c r="V554" s="637"/>
      <c r="W554" s="637"/>
      <c r="X554" s="637"/>
      <c r="Y554" s="637"/>
      <c r="Z554" s="637"/>
      <c r="AA554" s="637"/>
      <c r="AB554" s="637"/>
      <c r="AC554" s="637"/>
      <c r="AD554" s="637"/>
      <c r="AE554" s="637"/>
      <c r="AF554" s="637"/>
      <c r="AG554" s="637"/>
      <c r="AH554" s="637"/>
      <c r="AI554" s="637"/>
      <c r="AJ554" s="637"/>
      <c r="AK554" s="637"/>
      <c r="AL554" s="637"/>
      <c r="AM554" s="637"/>
      <c r="AN554" s="637"/>
      <c r="AO554" s="637"/>
      <c r="AP554" s="637"/>
      <c r="AQ554" s="637"/>
      <c r="AR554" s="637"/>
      <c r="AS554" s="637"/>
      <c r="AT554" s="637"/>
      <c r="AU554" s="637"/>
      <c r="AV554" s="637"/>
      <c r="AW554" s="637"/>
      <c r="AX554" s="637"/>
      <c r="AY554" s="637"/>
    </row>
    <row r="555" spans="3:51">
      <c r="C555" s="636"/>
      <c r="D555" s="637"/>
      <c r="E555" s="637"/>
      <c r="F555" s="637"/>
      <c r="G555" s="637"/>
      <c r="H555" s="637"/>
      <c r="I555" s="637"/>
      <c r="J555" s="637"/>
      <c r="K555" s="637"/>
      <c r="L555" s="637"/>
      <c r="M555" s="637"/>
      <c r="N555" s="637"/>
      <c r="O555" s="637"/>
      <c r="P555" s="637"/>
      <c r="Q555" s="637"/>
      <c r="R555" s="637"/>
      <c r="S555" s="637"/>
      <c r="T555" s="637"/>
      <c r="U555" s="637"/>
      <c r="V555" s="637"/>
      <c r="W555" s="637"/>
      <c r="X555" s="637"/>
      <c r="Y555" s="637"/>
      <c r="Z555" s="637"/>
      <c r="AA555" s="637"/>
      <c r="AB555" s="637"/>
      <c r="AC555" s="637"/>
      <c r="AD555" s="637"/>
      <c r="AE555" s="637"/>
      <c r="AF555" s="637"/>
      <c r="AG555" s="637"/>
      <c r="AH555" s="637"/>
      <c r="AI555" s="637"/>
      <c r="AJ555" s="637"/>
      <c r="AK555" s="637"/>
      <c r="AL555" s="637"/>
      <c r="AM555" s="637"/>
      <c r="AN555" s="637"/>
      <c r="AO555" s="637"/>
      <c r="AP555" s="637"/>
      <c r="AQ555" s="637"/>
      <c r="AR555" s="637"/>
      <c r="AS555" s="637"/>
      <c r="AT555" s="637"/>
      <c r="AU555" s="637"/>
      <c r="AV555" s="637"/>
      <c r="AW555" s="637"/>
      <c r="AX555" s="637"/>
      <c r="AY555" s="637"/>
    </row>
    <row r="556" spans="3:51">
      <c r="C556" s="636"/>
      <c r="D556" s="637"/>
      <c r="E556" s="637"/>
      <c r="F556" s="637"/>
      <c r="G556" s="637"/>
      <c r="H556" s="637"/>
      <c r="I556" s="637"/>
      <c r="J556" s="637"/>
      <c r="K556" s="637"/>
      <c r="L556" s="637"/>
      <c r="M556" s="637"/>
      <c r="N556" s="637"/>
      <c r="O556" s="637"/>
      <c r="P556" s="637"/>
      <c r="Q556" s="637"/>
      <c r="R556" s="637"/>
      <c r="S556" s="637"/>
      <c r="T556" s="637"/>
      <c r="U556" s="637"/>
      <c r="V556" s="637"/>
      <c r="W556" s="637"/>
      <c r="X556" s="637"/>
      <c r="Y556" s="637"/>
      <c r="Z556" s="637"/>
      <c r="AA556" s="637"/>
      <c r="AB556" s="637"/>
      <c r="AC556" s="637"/>
      <c r="AD556" s="637"/>
      <c r="AE556" s="637"/>
      <c r="AF556" s="637"/>
      <c r="AG556" s="637"/>
      <c r="AH556" s="637"/>
      <c r="AI556" s="637"/>
      <c r="AJ556" s="637"/>
      <c r="AK556" s="637"/>
      <c r="AL556" s="637"/>
      <c r="AM556" s="637"/>
      <c r="AN556" s="637"/>
      <c r="AO556" s="637"/>
      <c r="AP556" s="637"/>
      <c r="AQ556" s="637"/>
      <c r="AR556" s="637"/>
      <c r="AS556" s="637"/>
      <c r="AT556" s="637"/>
      <c r="AU556" s="637"/>
      <c r="AV556" s="637"/>
      <c r="AW556" s="637"/>
      <c r="AX556" s="637"/>
      <c r="AY556" s="637"/>
    </row>
    <row r="557" spans="3:51">
      <c r="C557" s="636"/>
      <c r="D557" s="637"/>
      <c r="E557" s="637"/>
      <c r="F557" s="637"/>
      <c r="G557" s="637"/>
      <c r="H557" s="637"/>
      <c r="I557" s="637"/>
      <c r="J557" s="637"/>
      <c r="K557" s="637"/>
      <c r="L557" s="637"/>
      <c r="M557" s="637"/>
      <c r="N557" s="637"/>
      <c r="O557" s="637"/>
      <c r="P557" s="637"/>
      <c r="Q557" s="637"/>
      <c r="R557" s="637"/>
      <c r="S557" s="637"/>
      <c r="T557" s="637"/>
      <c r="U557" s="637"/>
      <c r="V557" s="637"/>
      <c r="W557" s="637"/>
      <c r="X557" s="637"/>
      <c r="Y557" s="637"/>
      <c r="Z557" s="637"/>
      <c r="AA557" s="637"/>
      <c r="AB557" s="637"/>
      <c r="AC557" s="637"/>
      <c r="AD557" s="637"/>
      <c r="AE557" s="637"/>
      <c r="AF557" s="637"/>
      <c r="AG557" s="637"/>
      <c r="AH557" s="637"/>
      <c r="AI557" s="637"/>
      <c r="AJ557" s="637"/>
      <c r="AK557" s="637"/>
      <c r="AL557" s="637"/>
      <c r="AM557" s="637"/>
      <c r="AN557" s="637"/>
      <c r="AO557" s="637"/>
      <c r="AP557" s="637"/>
      <c r="AQ557" s="637"/>
      <c r="AR557" s="637"/>
      <c r="AS557" s="637"/>
      <c r="AT557" s="637"/>
      <c r="AU557" s="637"/>
      <c r="AV557" s="637"/>
      <c r="AW557" s="637"/>
      <c r="AX557" s="637"/>
      <c r="AY557" s="637"/>
    </row>
    <row r="558" spans="3:51">
      <c r="C558" s="636"/>
      <c r="D558" s="637"/>
      <c r="E558" s="637"/>
      <c r="F558" s="637"/>
      <c r="G558" s="637"/>
      <c r="H558" s="637"/>
      <c r="I558" s="637"/>
      <c r="J558" s="637"/>
      <c r="K558" s="637"/>
      <c r="L558" s="637"/>
      <c r="M558" s="637"/>
      <c r="N558" s="637"/>
      <c r="O558" s="637"/>
      <c r="P558" s="637"/>
      <c r="Q558" s="637"/>
      <c r="R558" s="637"/>
      <c r="S558" s="637"/>
      <c r="T558" s="637"/>
      <c r="U558" s="637"/>
      <c r="V558" s="637"/>
      <c r="W558" s="637"/>
      <c r="X558" s="637"/>
      <c r="Y558" s="637"/>
      <c r="Z558" s="637"/>
      <c r="AA558" s="637"/>
      <c r="AB558" s="637"/>
      <c r="AC558" s="637"/>
      <c r="AD558" s="637"/>
      <c r="AE558" s="637"/>
      <c r="AF558" s="637"/>
      <c r="AG558" s="637"/>
      <c r="AH558" s="637"/>
      <c r="AI558" s="637"/>
      <c r="AJ558" s="637"/>
      <c r="AK558" s="637"/>
      <c r="AL558" s="637"/>
      <c r="AM558" s="637"/>
      <c r="AN558" s="637"/>
      <c r="AO558" s="637"/>
      <c r="AP558" s="637"/>
      <c r="AQ558" s="637"/>
      <c r="AR558" s="637"/>
      <c r="AS558" s="637"/>
      <c r="AT558" s="637"/>
      <c r="AU558" s="637"/>
      <c r="AV558" s="637"/>
      <c r="AW558" s="637"/>
      <c r="AX558" s="637"/>
      <c r="AY558" s="637"/>
    </row>
    <row r="559" spans="3:51">
      <c r="C559" s="636"/>
      <c r="D559" s="637"/>
      <c r="E559" s="637"/>
      <c r="F559" s="637"/>
      <c r="G559" s="637"/>
      <c r="H559" s="637"/>
      <c r="I559" s="637"/>
      <c r="J559" s="637"/>
      <c r="K559" s="637"/>
      <c r="L559" s="637"/>
      <c r="M559" s="637"/>
      <c r="N559" s="637"/>
      <c r="O559" s="637"/>
      <c r="P559" s="637"/>
      <c r="Q559" s="637"/>
      <c r="R559" s="637"/>
      <c r="S559" s="637"/>
      <c r="T559" s="637"/>
      <c r="U559" s="637"/>
      <c r="V559" s="637"/>
      <c r="W559" s="637"/>
      <c r="X559" s="637"/>
      <c r="Y559" s="637"/>
      <c r="Z559" s="637"/>
      <c r="AA559" s="637"/>
      <c r="AB559" s="637"/>
      <c r="AC559" s="637"/>
      <c r="AD559" s="637"/>
      <c r="AE559" s="637"/>
      <c r="AF559" s="637"/>
      <c r="AG559" s="637"/>
      <c r="AH559" s="637"/>
      <c r="AI559" s="637"/>
      <c r="AJ559" s="637"/>
      <c r="AK559" s="637"/>
      <c r="AL559" s="637"/>
      <c r="AM559" s="637"/>
      <c r="AN559" s="637"/>
      <c r="AO559" s="637"/>
      <c r="AP559" s="637"/>
      <c r="AQ559" s="637"/>
      <c r="AR559" s="637"/>
      <c r="AS559" s="637"/>
      <c r="AT559" s="637"/>
      <c r="AU559" s="637"/>
      <c r="AV559" s="637"/>
      <c r="AW559" s="637"/>
      <c r="AX559" s="637"/>
      <c r="AY559" s="637"/>
    </row>
    <row r="560" spans="3:51">
      <c r="C560" s="636"/>
      <c r="D560" s="637"/>
      <c r="E560" s="637"/>
      <c r="F560" s="637"/>
      <c r="G560" s="637"/>
      <c r="H560" s="637"/>
      <c r="I560" s="637"/>
      <c r="J560" s="637"/>
      <c r="K560" s="637"/>
      <c r="L560" s="637"/>
      <c r="M560" s="637"/>
      <c r="N560" s="637"/>
      <c r="O560" s="637"/>
      <c r="P560" s="637"/>
      <c r="Q560" s="637"/>
      <c r="R560" s="637"/>
      <c r="S560" s="637"/>
      <c r="T560" s="637"/>
      <c r="U560" s="637"/>
      <c r="V560" s="637"/>
      <c r="W560" s="637"/>
      <c r="X560" s="637"/>
      <c r="Y560" s="637"/>
      <c r="Z560" s="637"/>
      <c r="AA560" s="637"/>
      <c r="AB560" s="637"/>
      <c r="AC560" s="637"/>
      <c r="AD560" s="637"/>
      <c r="AE560" s="637"/>
      <c r="AF560" s="637"/>
      <c r="AG560" s="637"/>
      <c r="AH560" s="637"/>
      <c r="AI560" s="637"/>
      <c r="AJ560" s="637"/>
      <c r="AK560" s="637"/>
      <c r="AL560" s="637"/>
      <c r="AM560" s="637"/>
      <c r="AN560" s="637"/>
      <c r="AO560" s="637"/>
      <c r="AP560" s="637"/>
      <c r="AQ560" s="637"/>
      <c r="AR560" s="637"/>
      <c r="AS560" s="637"/>
      <c r="AT560" s="637"/>
      <c r="AU560" s="637"/>
      <c r="AV560" s="637"/>
      <c r="AW560" s="637"/>
      <c r="AX560" s="637"/>
      <c r="AY560" s="637"/>
    </row>
    <row r="561" spans="3:51">
      <c r="C561" s="636"/>
      <c r="D561" s="637"/>
      <c r="E561" s="637"/>
      <c r="F561" s="637"/>
      <c r="G561" s="637"/>
      <c r="H561" s="637"/>
      <c r="I561" s="637"/>
      <c r="J561" s="637"/>
      <c r="K561" s="637"/>
      <c r="L561" s="637"/>
      <c r="M561" s="637"/>
      <c r="N561" s="637"/>
      <c r="O561" s="637"/>
      <c r="P561" s="637"/>
      <c r="Q561" s="637"/>
      <c r="R561" s="637"/>
      <c r="S561" s="637"/>
      <c r="T561" s="637"/>
      <c r="U561" s="637"/>
      <c r="V561" s="637"/>
      <c r="W561" s="637"/>
      <c r="X561" s="637"/>
      <c r="Y561" s="637"/>
      <c r="Z561" s="637"/>
      <c r="AA561" s="637"/>
      <c r="AB561" s="637"/>
      <c r="AC561" s="637"/>
      <c r="AD561" s="637"/>
      <c r="AE561" s="637"/>
      <c r="AF561" s="637"/>
      <c r="AG561" s="637"/>
      <c r="AH561" s="637"/>
      <c r="AI561" s="637"/>
      <c r="AJ561" s="637"/>
      <c r="AK561" s="637"/>
      <c r="AL561" s="637"/>
      <c r="AM561" s="637"/>
      <c r="AN561" s="637"/>
      <c r="AO561" s="637"/>
      <c r="AP561" s="637"/>
      <c r="AQ561" s="637"/>
      <c r="AR561" s="637"/>
      <c r="AS561" s="637"/>
      <c r="AT561" s="637"/>
      <c r="AU561" s="637"/>
      <c r="AV561" s="637"/>
      <c r="AW561" s="637"/>
      <c r="AX561" s="637"/>
      <c r="AY561" s="637"/>
    </row>
    <row r="562" spans="3:51">
      <c r="C562" s="636"/>
      <c r="D562" s="637"/>
      <c r="E562" s="637"/>
      <c r="F562" s="637"/>
      <c r="G562" s="637"/>
      <c r="H562" s="637"/>
      <c r="I562" s="637"/>
      <c r="J562" s="637"/>
      <c r="K562" s="637"/>
      <c r="L562" s="637"/>
      <c r="M562" s="637"/>
      <c r="N562" s="637"/>
      <c r="O562" s="637"/>
      <c r="P562" s="637"/>
      <c r="Q562" s="637"/>
      <c r="R562" s="637"/>
      <c r="S562" s="637"/>
      <c r="T562" s="637"/>
      <c r="U562" s="637"/>
      <c r="V562" s="637"/>
      <c r="W562" s="637"/>
      <c r="X562" s="637"/>
      <c r="Y562" s="637"/>
      <c r="Z562" s="637"/>
      <c r="AA562" s="637"/>
      <c r="AB562" s="637"/>
      <c r="AC562" s="637"/>
      <c r="AD562" s="637"/>
      <c r="AE562" s="637"/>
      <c r="AF562" s="637"/>
      <c r="AG562" s="637"/>
      <c r="AH562" s="637"/>
      <c r="AI562" s="637"/>
      <c r="AJ562" s="637"/>
      <c r="AK562" s="637"/>
      <c r="AL562" s="637"/>
      <c r="AM562" s="637"/>
      <c r="AN562" s="637"/>
      <c r="AO562" s="637"/>
      <c r="AP562" s="637"/>
      <c r="AQ562" s="637"/>
      <c r="AR562" s="637"/>
      <c r="AS562" s="637"/>
      <c r="AT562" s="637"/>
      <c r="AU562" s="637"/>
      <c r="AV562" s="637"/>
      <c r="AW562" s="637"/>
      <c r="AX562" s="637"/>
      <c r="AY562" s="637"/>
    </row>
    <row r="563" spans="3:51">
      <c r="C563" s="636"/>
      <c r="D563" s="637"/>
      <c r="E563" s="637"/>
      <c r="F563" s="637"/>
      <c r="G563" s="637"/>
      <c r="H563" s="637"/>
      <c r="I563" s="637"/>
      <c r="J563" s="637"/>
      <c r="K563" s="637"/>
      <c r="L563" s="637"/>
      <c r="M563" s="637"/>
      <c r="N563" s="637"/>
      <c r="O563" s="637"/>
      <c r="P563" s="637"/>
      <c r="Q563" s="637"/>
      <c r="R563" s="637"/>
      <c r="S563" s="637"/>
      <c r="T563" s="637"/>
      <c r="U563" s="637"/>
      <c r="V563" s="637"/>
      <c r="W563" s="637"/>
      <c r="X563" s="637"/>
      <c r="Y563" s="637"/>
      <c r="Z563" s="637"/>
      <c r="AA563" s="637"/>
      <c r="AB563" s="637"/>
      <c r="AC563" s="637"/>
      <c r="AD563" s="637"/>
      <c r="AE563" s="637"/>
      <c r="AF563" s="637"/>
      <c r="AG563" s="637"/>
      <c r="AH563" s="637"/>
      <c r="AI563" s="637"/>
      <c r="AJ563" s="637"/>
      <c r="AK563" s="637"/>
      <c r="AL563" s="637"/>
      <c r="AM563" s="637"/>
      <c r="AN563" s="637"/>
      <c r="AO563" s="637"/>
      <c r="AP563" s="637"/>
      <c r="AQ563" s="637"/>
      <c r="AR563" s="637"/>
      <c r="AS563" s="637"/>
      <c r="AT563" s="637"/>
      <c r="AU563" s="637"/>
      <c r="AV563" s="637"/>
      <c r="AW563" s="637"/>
      <c r="AX563" s="637"/>
      <c r="AY563" s="637"/>
    </row>
    <row r="564" spans="3:51">
      <c r="C564" s="636"/>
      <c r="D564" s="637"/>
      <c r="E564" s="637"/>
      <c r="F564" s="637"/>
      <c r="G564" s="637"/>
      <c r="H564" s="637"/>
      <c r="I564" s="637"/>
      <c r="J564" s="637"/>
      <c r="K564" s="637"/>
      <c r="L564" s="637"/>
      <c r="M564" s="637"/>
      <c r="N564" s="637"/>
      <c r="O564" s="637"/>
      <c r="P564" s="637"/>
      <c r="Q564" s="637"/>
      <c r="R564" s="637"/>
      <c r="S564" s="637"/>
      <c r="T564" s="637"/>
      <c r="U564" s="637"/>
      <c r="V564" s="637"/>
      <c r="W564" s="637"/>
      <c r="X564" s="637"/>
      <c r="Y564" s="637"/>
      <c r="Z564" s="637"/>
      <c r="AA564" s="637"/>
      <c r="AB564" s="637"/>
      <c r="AC564" s="637"/>
      <c r="AD564" s="637"/>
      <c r="AE564" s="637"/>
      <c r="AF564" s="637"/>
      <c r="AG564" s="637"/>
      <c r="AH564" s="637"/>
      <c r="AI564" s="637"/>
      <c r="AJ564" s="637"/>
      <c r="AK564" s="637"/>
      <c r="AL564" s="637"/>
      <c r="AM564" s="637"/>
      <c r="AN564" s="637"/>
      <c r="AO564" s="637"/>
      <c r="AP564" s="637"/>
      <c r="AQ564" s="637"/>
      <c r="AR564" s="637"/>
      <c r="AS564" s="637"/>
      <c r="AT564" s="637"/>
      <c r="AU564" s="637"/>
      <c r="AV564" s="637"/>
      <c r="AW564" s="637"/>
      <c r="AX564" s="637"/>
      <c r="AY564" s="637"/>
    </row>
    <row r="565" spans="3:51">
      <c r="C565" s="636"/>
      <c r="D565" s="637"/>
      <c r="E565" s="637"/>
      <c r="F565" s="637"/>
      <c r="G565" s="637"/>
      <c r="H565" s="637"/>
      <c r="I565" s="637"/>
      <c r="J565" s="637"/>
      <c r="K565" s="637"/>
      <c r="L565" s="637"/>
      <c r="M565" s="637"/>
      <c r="N565" s="637"/>
      <c r="O565" s="637"/>
      <c r="P565" s="637"/>
      <c r="Q565" s="637"/>
      <c r="R565" s="637"/>
      <c r="S565" s="637"/>
      <c r="T565" s="637"/>
      <c r="U565" s="637"/>
      <c r="V565" s="637"/>
      <c r="W565" s="637"/>
      <c r="X565" s="637"/>
      <c r="Y565" s="637"/>
      <c r="Z565" s="637"/>
      <c r="AA565" s="637"/>
      <c r="AB565" s="637"/>
      <c r="AC565" s="637"/>
      <c r="AD565" s="637"/>
      <c r="AE565" s="637"/>
      <c r="AF565" s="637"/>
      <c r="AG565" s="637"/>
      <c r="AH565" s="637"/>
      <c r="AI565" s="637"/>
      <c r="AJ565" s="637"/>
      <c r="AK565" s="637"/>
      <c r="AL565" s="637"/>
      <c r="AM565" s="637"/>
      <c r="AN565" s="637"/>
      <c r="AO565" s="637"/>
      <c r="AP565" s="637"/>
      <c r="AQ565" s="637"/>
      <c r="AR565" s="637"/>
      <c r="AS565" s="637"/>
      <c r="AT565" s="637"/>
      <c r="AU565" s="637"/>
      <c r="AV565" s="637"/>
      <c r="AW565" s="637"/>
      <c r="AX565" s="637"/>
      <c r="AY565" s="637"/>
    </row>
    <row r="566" spans="3:51">
      <c r="C566" s="636"/>
      <c r="D566" s="637"/>
      <c r="E566" s="637"/>
      <c r="F566" s="637"/>
      <c r="G566" s="637"/>
      <c r="H566" s="637"/>
      <c r="I566" s="637"/>
      <c r="J566" s="637"/>
      <c r="K566" s="637"/>
      <c r="L566" s="637"/>
      <c r="M566" s="637"/>
      <c r="N566" s="637"/>
      <c r="O566" s="637"/>
      <c r="P566" s="637"/>
      <c r="Q566" s="637"/>
      <c r="R566" s="637"/>
      <c r="S566" s="637"/>
      <c r="T566" s="637"/>
      <c r="U566" s="637"/>
      <c r="V566" s="637"/>
      <c r="W566" s="637"/>
      <c r="X566" s="637"/>
      <c r="Y566" s="637"/>
      <c r="Z566" s="637"/>
      <c r="AA566" s="637"/>
      <c r="AB566" s="637"/>
      <c r="AC566" s="637"/>
      <c r="AD566" s="637"/>
      <c r="AE566" s="637"/>
      <c r="AF566" s="637"/>
      <c r="AG566" s="637"/>
      <c r="AH566" s="637"/>
      <c r="AI566" s="637"/>
      <c r="AJ566" s="637"/>
      <c r="AK566" s="637"/>
      <c r="AL566" s="637"/>
      <c r="AM566" s="637"/>
      <c r="AN566" s="637"/>
      <c r="AO566" s="637"/>
      <c r="AP566" s="637"/>
      <c r="AQ566" s="637"/>
      <c r="AR566" s="637"/>
      <c r="AS566" s="637"/>
      <c r="AT566" s="637"/>
      <c r="AU566" s="637"/>
      <c r="AV566" s="637"/>
      <c r="AW566" s="637"/>
      <c r="AX566" s="637"/>
      <c r="AY566" s="637"/>
    </row>
    <row r="567" spans="3:51">
      <c r="C567" s="636"/>
      <c r="D567" s="637"/>
      <c r="E567" s="637"/>
      <c r="F567" s="637"/>
      <c r="G567" s="637"/>
      <c r="H567" s="637"/>
      <c r="I567" s="637"/>
      <c r="J567" s="637"/>
      <c r="K567" s="637"/>
      <c r="L567" s="637"/>
      <c r="M567" s="637"/>
      <c r="N567" s="637"/>
      <c r="O567" s="637"/>
      <c r="P567" s="637"/>
      <c r="Q567" s="637"/>
      <c r="R567" s="637"/>
      <c r="S567" s="637"/>
      <c r="T567" s="637"/>
      <c r="U567" s="637"/>
      <c r="V567" s="637"/>
      <c r="W567" s="637"/>
      <c r="X567" s="637"/>
      <c r="Y567" s="637"/>
      <c r="Z567" s="637"/>
      <c r="AA567" s="637"/>
      <c r="AB567" s="637"/>
      <c r="AC567" s="637"/>
      <c r="AD567" s="637"/>
      <c r="AE567" s="637"/>
      <c r="AF567" s="637"/>
      <c r="AG567" s="637"/>
      <c r="AH567" s="637"/>
      <c r="AI567" s="637"/>
      <c r="AJ567" s="637"/>
      <c r="AK567" s="637"/>
      <c r="AL567" s="637"/>
      <c r="AM567" s="637"/>
      <c r="AN567" s="637"/>
      <c r="AO567" s="637"/>
      <c r="AP567" s="637"/>
      <c r="AQ567" s="637"/>
      <c r="AR567" s="637"/>
      <c r="AS567" s="637"/>
      <c r="AT567" s="637"/>
      <c r="AU567" s="637"/>
      <c r="AV567" s="637"/>
      <c r="AW567" s="637"/>
      <c r="AX567" s="637"/>
      <c r="AY567" s="637"/>
    </row>
    <row r="568" spans="3:51">
      <c r="C568" s="636"/>
      <c r="D568" s="637"/>
      <c r="E568" s="637"/>
      <c r="F568" s="637"/>
      <c r="G568" s="637"/>
      <c r="H568" s="637"/>
      <c r="I568" s="637"/>
      <c r="J568" s="637"/>
      <c r="K568" s="637"/>
      <c r="L568" s="637"/>
      <c r="M568" s="637"/>
      <c r="N568" s="637"/>
      <c r="O568" s="637"/>
      <c r="P568" s="637"/>
      <c r="Q568" s="637"/>
      <c r="R568" s="637"/>
      <c r="S568" s="637"/>
      <c r="T568" s="637"/>
      <c r="U568" s="637"/>
      <c r="V568" s="637"/>
      <c r="W568" s="637"/>
      <c r="X568" s="637"/>
      <c r="Y568" s="637"/>
      <c r="Z568" s="637"/>
      <c r="AA568" s="637"/>
      <c r="AB568" s="637"/>
      <c r="AC568" s="637"/>
      <c r="AD568" s="637"/>
      <c r="AE568" s="637"/>
      <c r="AF568" s="637"/>
      <c r="AG568" s="637"/>
      <c r="AH568" s="637"/>
      <c r="AI568" s="637"/>
      <c r="AJ568" s="637"/>
      <c r="AK568" s="637"/>
      <c r="AL568" s="637"/>
      <c r="AM568" s="637"/>
      <c r="AN568" s="637"/>
      <c r="AO568" s="637"/>
      <c r="AP568" s="637"/>
      <c r="AQ568" s="637"/>
      <c r="AR568" s="637"/>
      <c r="AS568" s="637"/>
      <c r="AT568" s="637"/>
      <c r="AU568" s="637"/>
      <c r="AV568" s="637"/>
      <c r="AW568" s="637"/>
      <c r="AX568" s="637"/>
      <c r="AY568" s="637"/>
    </row>
    <row r="569" spans="3:51">
      <c r="C569" s="636"/>
      <c r="D569" s="637"/>
      <c r="E569" s="637"/>
      <c r="F569" s="637"/>
      <c r="G569" s="637"/>
      <c r="H569" s="637"/>
      <c r="I569" s="637"/>
      <c r="J569" s="637"/>
      <c r="K569" s="637"/>
      <c r="L569" s="637"/>
      <c r="M569" s="637"/>
      <c r="N569" s="637"/>
      <c r="O569" s="637"/>
      <c r="P569" s="637"/>
      <c r="Q569" s="637"/>
      <c r="R569" s="637"/>
      <c r="S569" s="637"/>
      <c r="T569" s="637"/>
      <c r="U569" s="637"/>
      <c r="V569" s="637"/>
      <c r="W569" s="637"/>
      <c r="X569" s="637"/>
      <c r="Y569" s="637"/>
      <c r="Z569" s="637"/>
      <c r="AA569" s="637"/>
      <c r="AB569" s="637"/>
      <c r="AC569" s="637"/>
      <c r="AD569" s="637"/>
      <c r="AE569" s="637"/>
      <c r="AF569" s="637"/>
      <c r="AG569" s="637"/>
      <c r="AH569" s="637"/>
      <c r="AI569" s="637"/>
      <c r="AJ569" s="637"/>
      <c r="AK569" s="637"/>
      <c r="AL569" s="637"/>
      <c r="AM569" s="637"/>
      <c r="AN569" s="637"/>
      <c r="AO569" s="637"/>
      <c r="AP569" s="637"/>
      <c r="AQ569" s="637"/>
      <c r="AR569" s="637"/>
      <c r="AS569" s="637"/>
      <c r="AT569" s="637"/>
      <c r="AU569" s="637"/>
      <c r="AV569" s="637"/>
      <c r="AW569" s="637"/>
      <c r="AX569" s="637"/>
      <c r="AY569" s="637"/>
    </row>
    <row r="570" spans="3:51">
      <c r="C570" s="636"/>
      <c r="D570" s="637"/>
      <c r="E570" s="637"/>
      <c r="F570" s="637"/>
      <c r="G570" s="637"/>
      <c r="H570" s="637"/>
      <c r="I570" s="637"/>
      <c r="J570" s="637"/>
      <c r="K570" s="637"/>
      <c r="L570" s="637"/>
      <c r="M570" s="637"/>
      <c r="N570" s="637"/>
      <c r="O570" s="637"/>
      <c r="P570" s="637"/>
      <c r="Q570" s="637"/>
      <c r="R570" s="637"/>
      <c r="S570" s="637"/>
      <c r="T570" s="637"/>
      <c r="U570" s="637"/>
      <c r="V570" s="637"/>
      <c r="W570" s="637"/>
      <c r="X570" s="637"/>
      <c r="Y570" s="637"/>
      <c r="Z570" s="637"/>
      <c r="AA570" s="637"/>
      <c r="AB570" s="637"/>
      <c r="AC570" s="637"/>
      <c r="AD570" s="637"/>
      <c r="AE570" s="637"/>
      <c r="AF570" s="637"/>
      <c r="AG570" s="637"/>
      <c r="AH570" s="637"/>
      <c r="AI570" s="637"/>
      <c r="AJ570" s="637"/>
      <c r="AK570" s="637"/>
      <c r="AL570" s="637"/>
      <c r="AM570" s="637"/>
      <c r="AN570" s="637"/>
      <c r="AO570" s="637"/>
      <c r="AP570" s="637"/>
      <c r="AQ570" s="637"/>
      <c r="AR570" s="637"/>
      <c r="AS570" s="637"/>
      <c r="AT570" s="637"/>
      <c r="AU570" s="637"/>
      <c r="AV570" s="637"/>
      <c r="AW570" s="637"/>
      <c r="AX570" s="637"/>
      <c r="AY570" s="637"/>
    </row>
    <row r="571" spans="3:51">
      <c r="C571" s="636"/>
      <c r="D571" s="637"/>
      <c r="E571" s="637"/>
      <c r="F571" s="637"/>
      <c r="G571" s="637"/>
      <c r="H571" s="637"/>
      <c r="I571" s="637"/>
      <c r="J571" s="637"/>
      <c r="K571" s="637"/>
      <c r="L571" s="637"/>
      <c r="M571" s="637"/>
      <c r="N571" s="637"/>
      <c r="O571" s="637"/>
      <c r="P571" s="637"/>
      <c r="Q571" s="637"/>
      <c r="R571" s="637"/>
      <c r="S571" s="637"/>
      <c r="T571" s="637"/>
      <c r="U571" s="637"/>
      <c r="V571" s="637"/>
      <c r="W571" s="637"/>
      <c r="X571" s="637"/>
      <c r="Y571" s="637"/>
      <c r="Z571" s="637"/>
      <c r="AA571" s="637"/>
      <c r="AB571" s="637"/>
      <c r="AC571" s="637"/>
      <c r="AD571" s="637"/>
      <c r="AE571" s="637"/>
      <c r="AF571" s="637"/>
      <c r="AG571" s="637"/>
      <c r="AH571" s="637"/>
      <c r="AI571" s="637"/>
      <c r="AJ571" s="637"/>
      <c r="AK571" s="637"/>
      <c r="AL571" s="637"/>
      <c r="AM571" s="637"/>
      <c r="AN571" s="637"/>
      <c r="AO571" s="637"/>
      <c r="AP571" s="637"/>
      <c r="AQ571" s="637"/>
      <c r="AR571" s="637"/>
      <c r="AS571" s="637"/>
      <c r="AT571" s="637"/>
      <c r="AU571" s="637"/>
      <c r="AV571" s="637"/>
      <c r="AW571" s="637"/>
      <c r="AX571" s="637"/>
      <c r="AY571" s="637"/>
    </row>
    <row r="572" spans="3:51">
      <c r="C572" s="636"/>
      <c r="D572" s="637"/>
      <c r="E572" s="637"/>
      <c r="F572" s="637"/>
      <c r="G572" s="637"/>
      <c r="H572" s="637"/>
      <c r="I572" s="637"/>
      <c r="J572" s="637"/>
      <c r="K572" s="637"/>
      <c r="L572" s="637"/>
      <c r="M572" s="637"/>
      <c r="N572" s="637"/>
      <c r="O572" s="637"/>
      <c r="P572" s="637"/>
      <c r="Q572" s="637"/>
      <c r="R572" s="637"/>
      <c r="S572" s="637"/>
      <c r="T572" s="637"/>
      <c r="U572" s="637"/>
      <c r="V572" s="637"/>
      <c r="W572" s="637"/>
      <c r="X572" s="637"/>
      <c r="Y572" s="637"/>
      <c r="Z572" s="637"/>
      <c r="AA572" s="637"/>
      <c r="AB572" s="637"/>
      <c r="AC572" s="637"/>
      <c r="AD572" s="637"/>
      <c r="AE572" s="637"/>
      <c r="AF572" s="637"/>
      <c r="AG572" s="637"/>
      <c r="AH572" s="637"/>
      <c r="AI572" s="637"/>
      <c r="AJ572" s="637"/>
      <c r="AK572" s="637"/>
      <c r="AL572" s="637"/>
      <c r="AM572" s="637"/>
      <c r="AN572" s="637"/>
      <c r="AO572" s="637"/>
      <c r="AP572" s="637"/>
      <c r="AQ572" s="637"/>
      <c r="AR572" s="637"/>
      <c r="AS572" s="637"/>
      <c r="AT572" s="637"/>
      <c r="AU572" s="637"/>
      <c r="AV572" s="637"/>
      <c r="AW572" s="637"/>
      <c r="AX572" s="637"/>
      <c r="AY572" s="637"/>
    </row>
    <row r="573" spans="3:51">
      <c r="C573" s="636"/>
      <c r="D573" s="637"/>
      <c r="E573" s="637"/>
      <c r="F573" s="637"/>
      <c r="G573" s="637"/>
      <c r="H573" s="637"/>
      <c r="I573" s="637"/>
      <c r="J573" s="637"/>
      <c r="K573" s="637"/>
      <c r="L573" s="637"/>
      <c r="M573" s="637"/>
      <c r="N573" s="637"/>
      <c r="O573" s="637"/>
      <c r="P573" s="637"/>
      <c r="Q573" s="637"/>
      <c r="R573" s="637"/>
      <c r="S573" s="637"/>
      <c r="T573" s="637"/>
      <c r="U573" s="637"/>
      <c r="V573" s="637"/>
      <c r="W573" s="637"/>
      <c r="X573" s="637"/>
      <c r="Y573" s="637"/>
      <c r="Z573" s="637"/>
      <c r="AA573" s="637"/>
      <c r="AB573" s="637"/>
      <c r="AC573" s="637"/>
      <c r="AD573" s="637"/>
      <c r="AE573" s="637"/>
      <c r="AF573" s="637"/>
      <c r="AG573" s="637"/>
      <c r="AH573" s="637"/>
      <c r="AI573" s="637"/>
      <c r="AJ573" s="637"/>
      <c r="AK573" s="637"/>
      <c r="AL573" s="637"/>
      <c r="AM573" s="637"/>
      <c r="AN573" s="637"/>
      <c r="AO573" s="637"/>
      <c r="AP573" s="637"/>
      <c r="AQ573" s="637"/>
      <c r="AR573" s="637"/>
      <c r="AS573" s="637"/>
      <c r="AT573" s="637"/>
      <c r="AU573" s="637"/>
      <c r="AV573" s="637"/>
      <c r="AW573" s="637"/>
      <c r="AX573" s="637"/>
      <c r="AY573" s="637"/>
    </row>
    <row r="574" spans="3:51">
      <c r="C574" s="636"/>
      <c r="D574" s="637"/>
      <c r="E574" s="637"/>
      <c r="F574" s="637"/>
      <c r="G574" s="637"/>
      <c r="H574" s="637"/>
      <c r="I574" s="637"/>
      <c r="J574" s="637"/>
      <c r="K574" s="637"/>
      <c r="L574" s="637"/>
      <c r="M574" s="637"/>
      <c r="N574" s="637"/>
      <c r="O574" s="637"/>
      <c r="P574" s="637"/>
      <c r="Q574" s="637"/>
      <c r="R574" s="637"/>
      <c r="S574" s="637"/>
      <c r="T574" s="637"/>
      <c r="U574" s="637"/>
      <c r="V574" s="637"/>
      <c r="W574" s="637"/>
      <c r="X574" s="637"/>
      <c r="Y574" s="637"/>
      <c r="Z574" s="637"/>
      <c r="AA574" s="637"/>
      <c r="AB574" s="637"/>
      <c r="AC574" s="637"/>
      <c r="AD574" s="637"/>
      <c r="AE574" s="637"/>
      <c r="AF574" s="637"/>
      <c r="AG574" s="637"/>
      <c r="AH574" s="637"/>
      <c r="AI574" s="637"/>
      <c r="AJ574" s="637"/>
      <c r="AK574" s="637"/>
      <c r="AL574" s="637"/>
      <c r="AM574" s="637"/>
      <c r="AN574" s="637"/>
      <c r="AO574" s="637"/>
      <c r="AP574" s="637"/>
      <c r="AQ574" s="637"/>
      <c r="AR574" s="637"/>
      <c r="AS574" s="637"/>
      <c r="AT574" s="637"/>
      <c r="AU574" s="637"/>
      <c r="AV574" s="637"/>
      <c r="AW574" s="637"/>
      <c r="AX574" s="637"/>
      <c r="AY574" s="637"/>
    </row>
    <row r="575" spans="3:51">
      <c r="C575" s="636"/>
      <c r="D575" s="637"/>
      <c r="E575" s="637"/>
      <c r="F575" s="637"/>
      <c r="G575" s="637"/>
      <c r="H575" s="637"/>
      <c r="I575" s="637"/>
      <c r="J575" s="637"/>
      <c r="K575" s="637"/>
      <c r="L575" s="637"/>
      <c r="M575" s="637"/>
      <c r="N575" s="637"/>
      <c r="O575" s="637"/>
      <c r="P575" s="637"/>
      <c r="Q575" s="637"/>
      <c r="R575" s="637"/>
      <c r="S575" s="637"/>
      <c r="T575" s="637"/>
      <c r="U575" s="637"/>
      <c r="V575" s="637"/>
      <c r="W575" s="637"/>
      <c r="X575" s="637"/>
      <c r="Y575" s="637"/>
      <c r="Z575" s="637"/>
      <c r="AA575" s="637"/>
      <c r="AB575" s="637"/>
      <c r="AC575" s="637"/>
      <c r="AD575" s="637"/>
      <c r="AE575" s="637"/>
      <c r="AF575" s="637"/>
      <c r="AG575" s="637"/>
      <c r="AH575" s="637"/>
      <c r="AI575" s="637"/>
      <c r="AJ575" s="637"/>
      <c r="AK575" s="637"/>
      <c r="AL575" s="637"/>
      <c r="AM575" s="637"/>
      <c r="AN575" s="637"/>
      <c r="AO575" s="637"/>
      <c r="AP575" s="637"/>
      <c r="AQ575" s="637"/>
      <c r="AR575" s="637"/>
      <c r="AS575" s="637"/>
      <c r="AT575" s="637"/>
      <c r="AU575" s="637"/>
      <c r="AV575" s="637"/>
      <c r="AW575" s="637"/>
      <c r="AX575" s="637"/>
      <c r="AY575" s="637"/>
    </row>
    <row r="576" spans="3:51">
      <c r="C576" s="636"/>
      <c r="D576" s="637"/>
      <c r="E576" s="637"/>
      <c r="F576" s="637"/>
      <c r="G576" s="637"/>
      <c r="H576" s="637"/>
      <c r="I576" s="637"/>
      <c r="J576" s="637"/>
      <c r="K576" s="637"/>
      <c r="L576" s="637"/>
      <c r="M576" s="637"/>
      <c r="N576" s="637"/>
      <c r="O576" s="637"/>
      <c r="P576" s="637"/>
      <c r="Q576" s="637"/>
      <c r="R576" s="637"/>
      <c r="S576" s="637"/>
      <c r="T576" s="637"/>
      <c r="U576" s="637"/>
      <c r="V576" s="637"/>
      <c r="W576" s="637"/>
      <c r="X576" s="637"/>
      <c r="Y576" s="637"/>
      <c r="Z576" s="637"/>
      <c r="AA576" s="637"/>
      <c r="AB576" s="637"/>
      <c r="AC576" s="637"/>
      <c r="AD576" s="637"/>
      <c r="AE576" s="637"/>
      <c r="AF576" s="637"/>
      <c r="AG576" s="637"/>
      <c r="AH576" s="637"/>
      <c r="AI576" s="637"/>
      <c r="AJ576" s="637"/>
      <c r="AK576" s="637"/>
      <c r="AL576" s="637"/>
      <c r="AM576" s="637"/>
      <c r="AN576" s="637"/>
      <c r="AO576" s="637"/>
      <c r="AP576" s="637"/>
      <c r="AQ576" s="637"/>
      <c r="AR576" s="637"/>
      <c r="AS576" s="637"/>
      <c r="AT576" s="637"/>
      <c r="AU576" s="637"/>
      <c r="AV576" s="637"/>
      <c r="AW576" s="637"/>
      <c r="AX576" s="637"/>
      <c r="AY576" s="637"/>
    </row>
    <row r="577" spans="3:51">
      <c r="C577" s="636"/>
      <c r="D577" s="637"/>
      <c r="E577" s="637"/>
      <c r="F577" s="637"/>
      <c r="G577" s="637"/>
      <c r="H577" s="637"/>
      <c r="I577" s="637"/>
      <c r="J577" s="637"/>
      <c r="K577" s="637"/>
      <c r="L577" s="637"/>
      <c r="M577" s="637"/>
      <c r="N577" s="637"/>
      <c r="O577" s="637"/>
      <c r="P577" s="637"/>
      <c r="Q577" s="637"/>
      <c r="R577" s="637"/>
      <c r="S577" s="637"/>
      <c r="T577" s="637"/>
      <c r="U577" s="637"/>
      <c r="V577" s="637"/>
      <c r="W577" s="637"/>
      <c r="X577" s="637"/>
      <c r="Y577" s="637"/>
      <c r="Z577" s="637"/>
      <c r="AA577" s="637"/>
      <c r="AB577" s="637"/>
      <c r="AC577" s="637"/>
      <c r="AD577" s="637"/>
      <c r="AE577" s="637"/>
      <c r="AF577" s="637"/>
      <c r="AG577" s="637"/>
      <c r="AH577" s="637"/>
      <c r="AI577" s="637"/>
      <c r="AJ577" s="637"/>
      <c r="AK577" s="637"/>
      <c r="AL577" s="637"/>
      <c r="AM577" s="637"/>
      <c r="AN577" s="637"/>
      <c r="AO577" s="637"/>
      <c r="AP577" s="637"/>
      <c r="AQ577" s="637"/>
      <c r="AR577" s="637"/>
      <c r="AS577" s="637"/>
      <c r="AT577" s="637"/>
      <c r="AU577" s="637"/>
      <c r="AV577" s="637"/>
      <c r="AW577" s="637"/>
      <c r="AX577" s="637"/>
      <c r="AY577" s="637"/>
    </row>
    <row r="578" spans="3:51">
      <c r="C578" s="636"/>
      <c r="D578" s="637"/>
      <c r="E578" s="637"/>
      <c r="F578" s="637"/>
      <c r="G578" s="637"/>
      <c r="H578" s="637"/>
      <c r="I578" s="637"/>
      <c r="J578" s="637"/>
      <c r="K578" s="637"/>
      <c r="L578" s="637"/>
      <c r="M578" s="637"/>
      <c r="N578" s="637"/>
      <c r="O578" s="637"/>
      <c r="P578" s="637"/>
      <c r="Q578" s="637"/>
      <c r="R578" s="637"/>
      <c r="S578" s="637"/>
      <c r="T578" s="637"/>
      <c r="U578" s="637"/>
      <c r="V578" s="637"/>
      <c r="W578" s="637"/>
      <c r="X578" s="637"/>
      <c r="Y578" s="637"/>
      <c r="Z578" s="637"/>
      <c r="AA578" s="637"/>
      <c r="AB578" s="637"/>
      <c r="AC578" s="637"/>
      <c r="AD578" s="637"/>
      <c r="AE578" s="637"/>
      <c r="AF578" s="637"/>
      <c r="AG578" s="637"/>
      <c r="AH578" s="637"/>
      <c r="AI578" s="637"/>
      <c r="AJ578" s="637"/>
      <c r="AK578" s="637"/>
      <c r="AL578" s="637"/>
      <c r="AM578" s="637"/>
      <c r="AN578" s="637"/>
      <c r="AO578" s="637"/>
      <c r="AP578" s="637"/>
      <c r="AQ578" s="637"/>
      <c r="AR578" s="637"/>
      <c r="AS578" s="637"/>
      <c r="AT578" s="637"/>
      <c r="AU578" s="637"/>
      <c r="AV578" s="637"/>
      <c r="AW578" s="637"/>
      <c r="AX578" s="637"/>
      <c r="AY578" s="637"/>
    </row>
    <row r="579" spans="3:51">
      <c r="C579" s="636"/>
      <c r="D579" s="637"/>
      <c r="E579" s="637"/>
      <c r="F579" s="637"/>
      <c r="G579" s="637"/>
      <c r="H579" s="637"/>
      <c r="I579" s="637"/>
      <c r="J579" s="637"/>
      <c r="K579" s="637"/>
      <c r="L579" s="637"/>
      <c r="M579" s="637"/>
      <c r="N579" s="637"/>
      <c r="O579" s="637"/>
      <c r="P579" s="637"/>
      <c r="Q579" s="637"/>
      <c r="R579" s="637"/>
      <c r="S579" s="637"/>
      <c r="T579" s="637"/>
      <c r="U579" s="637"/>
      <c r="V579" s="637"/>
      <c r="W579" s="637"/>
      <c r="X579" s="637"/>
      <c r="Y579" s="637"/>
      <c r="Z579" s="637"/>
      <c r="AA579" s="637"/>
      <c r="AB579" s="637"/>
      <c r="AC579" s="637"/>
      <c r="AD579" s="637"/>
      <c r="AE579" s="637"/>
      <c r="AF579" s="637"/>
      <c r="AG579" s="637"/>
      <c r="AH579" s="637"/>
      <c r="AI579" s="637"/>
      <c r="AJ579" s="637"/>
      <c r="AK579" s="637"/>
      <c r="AL579" s="637"/>
      <c r="AM579" s="637"/>
      <c r="AN579" s="637"/>
      <c r="AO579" s="637"/>
      <c r="AP579" s="637"/>
      <c r="AQ579" s="637"/>
      <c r="AR579" s="637"/>
      <c r="AS579" s="637"/>
      <c r="AT579" s="637"/>
      <c r="AU579" s="637"/>
      <c r="AV579" s="637"/>
      <c r="AW579" s="637"/>
      <c r="AX579" s="637"/>
      <c r="AY579" s="637"/>
    </row>
    <row r="580" spans="3:51">
      <c r="C580" s="636"/>
      <c r="D580" s="637"/>
      <c r="E580" s="637"/>
      <c r="F580" s="637"/>
      <c r="G580" s="637"/>
      <c r="H580" s="637"/>
      <c r="I580" s="637"/>
      <c r="J580" s="637"/>
      <c r="K580" s="637"/>
      <c r="L580" s="637"/>
      <c r="M580" s="637"/>
      <c r="N580" s="637"/>
      <c r="O580" s="637"/>
      <c r="P580" s="637"/>
      <c r="Q580" s="637"/>
      <c r="R580" s="637"/>
      <c r="S580" s="637"/>
      <c r="T580" s="637"/>
      <c r="U580" s="637"/>
      <c r="V580" s="637"/>
      <c r="W580" s="637"/>
      <c r="X580" s="637"/>
      <c r="Y580" s="637"/>
      <c r="Z580" s="637"/>
      <c r="AA580" s="637"/>
      <c r="AB580" s="637"/>
      <c r="AC580" s="637"/>
      <c r="AD580" s="637"/>
      <c r="AE580" s="637"/>
      <c r="AF580" s="637"/>
      <c r="AG580" s="637"/>
      <c r="AH580" s="637"/>
      <c r="AI580" s="637"/>
      <c r="AJ580" s="637"/>
      <c r="AK580" s="637"/>
      <c r="AL580" s="637"/>
      <c r="AM580" s="637"/>
      <c r="AN580" s="637"/>
      <c r="AO580" s="637"/>
      <c r="AP580" s="637"/>
      <c r="AQ580" s="637"/>
      <c r="AR580" s="637"/>
      <c r="AS580" s="637"/>
      <c r="AT580" s="637"/>
      <c r="AU580" s="637"/>
      <c r="AV580" s="637"/>
      <c r="AW580" s="637"/>
      <c r="AX580" s="637"/>
      <c r="AY580" s="637"/>
    </row>
    <row r="581" spans="3:51">
      <c r="C581" s="636"/>
      <c r="D581" s="637"/>
      <c r="E581" s="637"/>
      <c r="F581" s="637"/>
      <c r="G581" s="637"/>
      <c r="H581" s="637"/>
      <c r="I581" s="637"/>
      <c r="J581" s="637"/>
      <c r="K581" s="637"/>
      <c r="L581" s="637"/>
      <c r="M581" s="637"/>
      <c r="N581" s="637"/>
      <c r="O581" s="637"/>
      <c r="P581" s="637"/>
      <c r="Q581" s="637"/>
      <c r="R581" s="637"/>
      <c r="S581" s="637"/>
      <c r="T581" s="637"/>
      <c r="U581" s="637"/>
      <c r="V581" s="637"/>
      <c r="W581" s="637"/>
      <c r="X581" s="637"/>
      <c r="Y581" s="637"/>
      <c r="Z581" s="637"/>
      <c r="AA581" s="637"/>
      <c r="AB581" s="637"/>
      <c r="AC581" s="637"/>
      <c r="AD581" s="637"/>
      <c r="AE581" s="637"/>
      <c r="AF581" s="637"/>
      <c r="AG581" s="637"/>
      <c r="AH581" s="637"/>
      <c r="AI581" s="637"/>
      <c r="AJ581" s="637"/>
      <c r="AK581" s="637"/>
      <c r="AL581" s="637"/>
      <c r="AM581" s="637"/>
      <c r="AN581" s="637"/>
      <c r="AO581" s="637"/>
      <c r="AP581" s="637"/>
      <c r="AQ581" s="637"/>
      <c r="AR581" s="637"/>
      <c r="AS581" s="637"/>
      <c r="AT581" s="637"/>
      <c r="AU581" s="637"/>
      <c r="AV581" s="637"/>
      <c r="AW581" s="637"/>
      <c r="AX581" s="637"/>
      <c r="AY581" s="637"/>
    </row>
    <row r="582" spans="3:51">
      <c r="C582" s="636"/>
      <c r="D582" s="637"/>
      <c r="E582" s="637"/>
      <c r="F582" s="637"/>
      <c r="G582" s="637"/>
      <c r="H582" s="637"/>
      <c r="I582" s="637"/>
      <c r="J582" s="637"/>
      <c r="K582" s="637"/>
      <c r="L582" s="637"/>
      <c r="M582" s="637"/>
      <c r="N582" s="637"/>
      <c r="O582" s="637"/>
      <c r="P582" s="637"/>
      <c r="Q582" s="637"/>
      <c r="R582" s="637"/>
      <c r="S582" s="637"/>
      <c r="T582" s="637"/>
      <c r="U582" s="637"/>
      <c r="V582" s="637"/>
      <c r="W582" s="637"/>
      <c r="X582" s="637"/>
      <c r="Y582" s="637"/>
      <c r="Z582" s="637"/>
      <c r="AA582" s="637"/>
      <c r="AB582" s="637"/>
      <c r="AC582" s="637"/>
      <c r="AD582" s="637"/>
      <c r="AE582" s="637"/>
      <c r="AF582" s="637"/>
      <c r="AG582" s="637"/>
      <c r="AH582" s="637"/>
      <c r="AI582" s="637"/>
      <c r="AJ582" s="637"/>
      <c r="AK582" s="637"/>
      <c r="AL582" s="637"/>
      <c r="AM582" s="637"/>
      <c r="AN582" s="637"/>
      <c r="AO582" s="637"/>
      <c r="AP582" s="637"/>
      <c r="AQ582" s="637"/>
      <c r="AR582" s="637"/>
      <c r="AS582" s="637"/>
      <c r="AT582" s="637"/>
      <c r="AU582" s="637"/>
      <c r="AV582" s="637"/>
      <c r="AW582" s="637"/>
      <c r="AX582" s="637"/>
      <c r="AY582" s="637"/>
    </row>
    <row r="583" spans="3:51">
      <c r="C583" s="636"/>
      <c r="D583" s="637"/>
      <c r="E583" s="637"/>
      <c r="F583" s="637"/>
      <c r="G583" s="637"/>
      <c r="H583" s="637"/>
      <c r="I583" s="637"/>
      <c r="J583" s="637"/>
      <c r="K583" s="637"/>
      <c r="L583" s="637"/>
      <c r="M583" s="637"/>
      <c r="N583" s="637"/>
      <c r="O583" s="637"/>
      <c r="P583" s="637"/>
      <c r="Q583" s="637"/>
      <c r="R583" s="637"/>
      <c r="S583" s="637"/>
      <c r="T583" s="637"/>
      <c r="U583" s="637"/>
      <c r="V583" s="637"/>
      <c r="W583" s="637"/>
      <c r="X583" s="637"/>
      <c r="Y583" s="637"/>
      <c r="Z583" s="637"/>
      <c r="AA583" s="637"/>
      <c r="AB583" s="637"/>
      <c r="AC583" s="637"/>
      <c r="AD583" s="637"/>
      <c r="AE583" s="637"/>
      <c r="AF583" s="637"/>
      <c r="AG583" s="637"/>
      <c r="AH583" s="637"/>
      <c r="AI583" s="637"/>
      <c r="AJ583" s="637"/>
      <c r="AK583" s="637"/>
      <c r="AL583" s="637"/>
      <c r="AM583" s="637"/>
      <c r="AN583" s="637"/>
      <c r="AO583" s="637"/>
      <c r="AP583" s="637"/>
      <c r="AQ583" s="637"/>
      <c r="AR583" s="637"/>
      <c r="AS583" s="637"/>
      <c r="AT583" s="637"/>
      <c r="AU583" s="637"/>
      <c r="AV583" s="637"/>
      <c r="AW583" s="637"/>
      <c r="AX583" s="637"/>
      <c r="AY583" s="637"/>
    </row>
    <row r="584" spans="3:51">
      <c r="C584" s="636"/>
      <c r="D584" s="637"/>
      <c r="E584" s="637"/>
      <c r="F584" s="637"/>
      <c r="G584" s="637"/>
      <c r="H584" s="637"/>
      <c r="I584" s="637"/>
      <c r="J584" s="637"/>
      <c r="K584" s="637"/>
      <c r="L584" s="637"/>
      <c r="M584" s="637"/>
      <c r="N584" s="637"/>
      <c r="O584" s="637"/>
      <c r="P584" s="637"/>
      <c r="Q584" s="637"/>
      <c r="R584" s="637"/>
      <c r="S584" s="637"/>
      <c r="T584" s="637"/>
      <c r="U584" s="637"/>
      <c r="V584" s="637"/>
      <c r="W584" s="637"/>
      <c r="X584" s="637"/>
      <c r="Y584" s="637"/>
      <c r="Z584" s="637"/>
      <c r="AA584" s="637"/>
      <c r="AB584" s="637"/>
      <c r="AC584" s="637"/>
      <c r="AD584" s="637"/>
      <c r="AE584" s="637"/>
      <c r="AF584" s="637"/>
      <c r="AG584" s="637"/>
      <c r="AH584" s="637"/>
      <c r="AI584" s="637"/>
      <c r="AJ584" s="637"/>
      <c r="AK584" s="637"/>
      <c r="AL584" s="637"/>
      <c r="AM584" s="637"/>
      <c r="AN584" s="637"/>
      <c r="AO584" s="637"/>
      <c r="AP584" s="637"/>
      <c r="AQ584" s="637"/>
      <c r="AR584" s="637"/>
      <c r="AS584" s="637"/>
      <c r="AT584" s="637"/>
      <c r="AU584" s="637"/>
      <c r="AV584" s="637"/>
      <c r="AW584" s="637"/>
      <c r="AX584" s="637"/>
      <c r="AY584" s="637"/>
    </row>
    <row r="585" spans="3:51">
      <c r="C585" s="636"/>
      <c r="D585" s="637"/>
      <c r="E585" s="637"/>
      <c r="F585" s="637"/>
      <c r="G585" s="637"/>
      <c r="H585" s="637"/>
      <c r="I585" s="637"/>
      <c r="J585" s="637"/>
      <c r="K585" s="637"/>
      <c r="L585" s="637"/>
      <c r="M585" s="637"/>
      <c r="N585" s="637"/>
      <c r="O585" s="637"/>
      <c r="P585" s="637"/>
      <c r="Q585" s="637"/>
      <c r="R585" s="637"/>
      <c r="S585" s="637"/>
      <c r="T585" s="637"/>
      <c r="U585" s="637"/>
      <c r="V585" s="637"/>
      <c r="W585" s="637"/>
      <c r="X585" s="637"/>
      <c r="Y585" s="637"/>
      <c r="Z585" s="637"/>
      <c r="AA585" s="637"/>
      <c r="AB585" s="637"/>
      <c r="AC585" s="637"/>
      <c r="AD585" s="637"/>
      <c r="AE585" s="637"/>
      <c r="AF585" s="637"/>
      <c r="AG585" s="637"/>
      <c r="AH585" s="637"/>
      <c r="AI585" s="637"/>
      <c r="AJ585" s="637"/>
      <c r="AK585" s="637"/>
      <c r="AL585" s="637"/>
      <c r="AM585" s="637"/>
      <c r="AN585" s="637"/>
      <c r="AO585" s="637"/>
      <c r="AP585" s="637"/>
      <c r="AQ585" s="637"/>
      <c r="AR585" s="637"/>
      <c r="AS585" s="637"/>
      <c r="AT585" s="637"/>
      <c r="AU585" s="637"/>
      <c r="AV585" s="637"/>
      <c r="AW585" s="637"/>
      <c r="AX585" s="637"/>
      <c r="AY585" s="637"/>
    </row>
    <row r="586" spans="3:51">
      <c r="C586" s="636"/>
      <c r="D586" s="637"/>
      <c r="E586" s="637"/>
      <c r="F586" s="637"/>
      <c r="G586" s="637"/>
      <c r="H586" s="637"/>
      <c r="I586" s="637"/>
      <c r="J586" s="637"/>
      <c r="K586" s="637"/>
      <c r="L586" s="637"/>
      <c r="M586" s="637"/>
      <c r="N586" s="637"/>
      <c r="O586" s="637"/>
      <c r="P586" s="637"/>
      <c r="Q586" s="637"/>
      <c r="R586" s="637"/>
      <c r="S586" s="637"/>
      <c r="T586" s="637"/>
      <c r="U586" s="637"/>
      <c r="V586" s="637"/>
      <c r="W586" s="637"/>
      <c r="X586" s="637"/>
      <c r="Y586" s="637"/>
      <c r="Z586" s="637"/>
      <c r="AA586" s="637"/>
      <c r="AB586" s="637"/>
      <c r="AC586" s="637"/>
      <c r="AD586" s="637"/>
      <c r="AE586" s="637"/>
      <c r="AF586" s="637"/>
      <c r="AG586" s="637"/>
      <c r="AH586" s="637"/>
      <c r="AI586" s="637"/>
      <c r="AJ586" s="637"/>
      <c r="AK586" s="637"/>
      <c r="AL586" s="637"/>
      <c r="AM586" s="637"/>
      <c r="AN586" s="637"/>
      <c r="AO586" s="637"/>
      <c r="AP586" s="637"/>
      <c r="AQ586" s="637"/>
      <c r="AR586" s="637"/>
      <c r="AS586" s="637"/>
      <c r="AT586" s="637"/>
      <c r="AU586" s="637"/>
      <c r="AV586" s="637"/>
      <c r="AW586" s="637"/>
      <c r="AX586" s="637"/>
      <c r="AY586" s="637"/>
    </row>
    <row r="587" spans="3:51">
      <c r="C587" s="636"/>
      <c r="D587" s="637"/>
      <c r="E587" s="637"/>
      <c r="F587" s="637"/>
      <c r="G587" s="637"/>
      <c r="H587" s="637"/>
      <c r="I587" s="637"/>
      <c r="J587" s="637"/>
      <c r="K587" s="637"/>
      <c r="L587" s="637"/>
      <c r="M587" s="637"/>
      <c r="N587" s="637"/>
      <c r="O587" s="637"/>
      <c r="P587" s="637"/>
      <c r="Q587" s="637"/>
      <c r="R587" s="637"/>
      <c r="S587" s="637"/>
      <c r="T587" s="637"/>
      <c r="U587" s="637"/>
      <c r="V587" s="637"/>
      <c r="W587" s="637"/>
      <c r="X587" s="637"/>
      <c r="Y587" s="637"/>
      <c r="Z587" s="637"/>
      <c r="AA587" s="637"/>
      <c r="AB587" s="637"/>
      <c r="AC587" s="637"/>
      <c r="AD587" s="637"/>
      <c r="AE587" s="637"/>
      <c r="AF587" s="637"/>
      <c r="AG587" s="637"/>
      <c r="AH587" s="637"/>
      <c r="AI587" s="637"/>
      <c r="AJ587" s="637"/>
      <c r="AK587" s="637"/>
      <c r="AL587" s="637"/>
      <c r="AM587" s="637"/>
      <c r="AN587" s="637"/>
      <c r="AO587" s="637"/>
      <c r="AP587" s="637"/>
      <c r="AQ587" s="637"/>
      <c r="AR587" s="637"/>
      <c r="AS587" s="637"/>
      <c r="AT587" s="637"/>
      <c r="AU587" s="637"/>
      <c r="AV587" s="637"/>
      <c r="AW587" s="637"/>
      <c r="AX587" s="637"/>
      <c r="AY587" s="637"/>
    </row>
    <row r="588" spans="3:51">
      <c r="C588" s="636"/>
      <c r="D588" s="637"/>
      <c r="E588" s="637"/>
      <c r="F588" s="637"/>
      <c r="G588" s="637"/>
      <c r="H588" s="637"/>
      <c r="I588" s="637"/>
      <c r="J588" s="637"/>
      <c r="K588" s="637"/>
      <c r="L588" s="637"/>
      <c r="M588" s="637"/>
      <c r="N588" s="637"/>
      <c r="O588" s="637"/>
      <c r="P588" s="637"/>
      <c r="Q588" s="637"/>
      <c r="R588" s="637"/>
      <c r="S588" s="637"/>
      <c r="T588" s="637"/>
      <c r="U588" s="637"/>
      <c r="V588" s="637"/>
      <c r="W588" s="637"/>
      <c r="X588" s="637"/>
      <c r="Y588" s="637"/>
      <c r="Z588" s="637"/>
      <c r="AA588" s="637"/>
      <c r="AB588" s="637"/>
      <c r="AC588" s="637"/>
      <c r="AD588" s="637"/>
      <c r="AE588" s="637"/>
      <c r="AF588" s="637"/>
      <c r="AG588" s="637"/>
      <c r="AH588" s="637"/>
      <c r="AI588" s="637"/>
      <c r="AJ588" s="637"/>
      <c r="AK588" s="637"/>
      <c r="AL588" s="637"/>
      <c r="AM588" s="637"/>
      <c r="AN588" s="637"/>
      <c r="AO588" s="637"/>
      <c r="AP588" s="637"/>
      <c r="AQ588" s="637"/>
      <c r="AR588" s="637"/>
      <c r="AS588" s="637"/>
      <c r="AT588" s="637"/>
      <c r="AU588" s="637"/>
      <c r="AV588" s="637"/>
      <c r="AW588" s="637"/>
      <c r="AX588" s="637"/>
      <c r="AY588" s="637"/>
    </row>
    <row r="589" spans="3:51">
      <c r="C589" s="636"/>
      <c r="D589" s="637"/>
      <c r="E589" s="637"/>
      <c r="F589" s="637"/>
      <c r="G589" s="637"/>
      <c r="H589" s="637"/>
      <c r="I589" s="637"/>
      <c r="J589" s="637"/>
      <c r="K589" s="637"/>
      <c r="L589" s="637"/>
      <c r="M589" s="637"/>
      <c r="N589" s="637"/>
      <c r="O589" s="637"/>
      <c r="P589" s="637"/>
      <c r="Q589" s="637"/>
      <c r="R589" s="637"/>
      <c r="S589" s="637"/>
      <c r="T589" s="637"/>
      <c r="U589" s="637"/>
      <c r="V589" s="637"/>
      <c r="W589" s="637"/>
      <c r="X589" s="637"/>
      <c r="Y589" s="637"/>
      <c r="Z589" s="637"/>
      <c r="AA589" s="637"/>
      <c r="AB589" s="637"/>
      <c r="AC589" s="637"/>
      <c r="AD589" s="637"/>
      <c r="AE589" s="637"/>
      <c r="AF589" s="637"/>
      <c r="AG589" s="637"/>
      <c r="AH589" s="637"/>
      <c r="AI589" s="637"/>
      <c r="AJ589" s="637"/>
      <c r="AK589" s="637"/>
      <c r="AL589" s="637"/>
      <c r="AM589" s="637"/>
      <c r="AN589" s="637"/>
      <c r="AO589" s="637"/>
      <c r="AP589" s="637"/>
      <c r="AQ589" s="637"/>
      <c r="AR589" s="637"/>
      <c r="AS589" s="637"/>
      <c r="AT589" s="637"/>
      <c r="AU589" s="637"/>
      <c r="AV589" s="637"/>
      <c r="AW589" s="637"/>
      <c r="AX589" s="637"/>
      <c r="AY589" s="637"/>
    </row>
    <row r="590" spans="3:51">
      <c r="C590" s="636"/>
      <c r="D590" s="637"/>
      <c r="E590" s="637"/>
      <c r="F590" s="637"/>
      <c r="G590" s="637"/>
      <c r="H590" s="637"/>
      <c r="I590" s="637"/>
      <c r="J590" s="637"/>
      <c r="K590" s="637"/>
      <c r="L590" s="637"/>
      <c r="M590" s="637"/>
      <c r="N590" s="637"/>
      <c r="O590" s="637"/>
      <c r="P590" s="637"/>
      <c r="Q590" s="637"/>
      <c r="R590" s="637"/>
      <c r="S590" s="637"/>
      <c r="T590" s="637"/>
      <c r="U590" s="637"/>
      <c r="V590" s="637"/>
      <c r="W590" s="637"/>
      <c r="X590" s="637"/>
      <c r="Y590" s="637"/>
      <c r="Z590" s="637"/>
      <c r="AA590" s="637"/>
      <c r="AB590" s="637"/>
      <c r="AC590" s="637"/>
      <c r="AD590" s="637"/>
      <c r="AE590" s="637"/>
      <c r="AF590" s="637"/>
      <c r="AG590" s="637"/>
      <c r="AH590" s="637"/>
      <c r="AI590" s="637"/>
      <c r="AJ590" s="637"/>
      <c r="AK590" s="637"/>
      <c r="AL590" s="637"/>
      <c r="AM590" s="637"/>
      <c r="AN590" s="637"/>
      <c r="AO590" s="637"/>
      <c r="AP590" s="637"/>
      <c r="AQ590" s="637"/>
      <c r="AR590" s="637"/>
      <c r="AS590" s="637"/>
      <c r="AT590" s="637"/>
      <c r="AU590" s="637"/>
      <c r="AV590" s="637"/>
      <c r="AW590" s="637"/>
      <c r="AX590" s="637"/>
      <c r="AY590" s="637"/>
    </row>
    <row r="591" spans="3:51">
      <c r="C591" s="636"/>
      <c r="D591" s="637"/>
      <c r="E591" s="637"/>
      <c r="F591" s="637"/>
      <c r="G591" s="637"/>
      <c r="H591" s="637"/>
      <c r="I591" s="637"/>
      <c r="J591" s="637"/>
      <c r="K591" s="637"/>
      <c r="L591" s="637"/>
      <c r="M591" s="637"/>
      <c r="N591" s="637"/>
      <c r="O591" s="637"/>
      <c r="P591" s="637"/>
      <c r="Q591" s="637"/>
      <c r="R591" s="637"/>
      <c r="S591" s="637"/>
      <c r="T591" s="637"/>
      <c r="U591" s="637"/>
      <c r="V591" s="637"/>
      <c r="W591" s="637"/>
      <c r="X591" s="637"/>
      <c r="Y591" s="637"/>
      <c r="Z591" s="637"/>
      <c r="AA591" s="637"/>
      <c r="AB591" s="637"/>
      <c r="AC591" s="637"/>
      <c r="AD591" s="637"/>
      <c r="AE591" s="637"/>
      <c r="AF591" s="637"/>
      <c r="AG591" s="637"/>
      <c r="AH591" s="637"/>
      <c r="AI591" s="637"/>
      <c r="AJ591" s="637"/>
      <c r="AK591" s="637"/>
      <c r="AL591" s="637"/>
      <c r="AM591" s="637"/>
      <c r="AN591" s="637"/>
      <c r="AO591" s="637"/>
      <c r="AP591" s="637"/>
      <c r="AQ591" s="637"/>
      <c r="AR591" s="637"/>
      <c r="AS591" s="637"/>
      <c r="AT591" s="637"/>
      <c r="AU591" s="637"/>
      <c r="AV591" s="637"/>
      <c r="AW591" s="637"/>
      <c r="AX591" s="637"/>
      <c r="AY591" s="637"/>
    </row>
    <row r="592" spans="3:51">
      <c r="C592" s="636"/>
      <c r="D592" s="637"/>
      <c r="E592" s="637"/>
      <c r="F592" s="637"/>
      <c r="G592" s="637"/>
      <c r="H592" s="637"/>
      <c r="I592" s="637"/>
      <c r="J592" s="637"/>
      <c r="K592" s="637"/>
      <c r="L592" s="637"/>
      <c r="M592" s="637"/>
      <c r="N592" s="637"/>
      <c r="O592" s="637"/>
      <c r="P592" s="637"/>
      <c r="Q592" s="637"/>
      <c r="R592" s="637"/>
      <c r="S592" s="637"/>
      <c r="T592" s="637"/>
      <c r="U592" s="637"/>
      <c r="V592" s="637"/>
      <c r="W592" s="637"/>
      <c r="X592" s="637"/>
      <c r="Y592" s="637"/>
      <c r="Z592" s="637"/>
      <c r="AA592" s="637"/>
      <c r="AB592" s="637"/>
      <c r="AC592" s="637"/>
      <c r="AD592" s="637"/>
      <c r="AE592" s="637"/>
      <c r="AF592" s="637"/>
      <c r="AG592" s="637"/>
      <c r="AH592" s="637"/>
      <c r="AI592" s="637"/>
      <c r="AJ592" s="637"/>
      <c r="AK592" s="637"/>
      <c r="AL592" s="637"/>
      <c r="AM592" s="637"/>
      <c r="AN592" s="637"/>
      <c r="AO592" s="637"/>
      <c r="AP592" s="637"/>
      <c r="AQ592" s="637"/>
      <c r="AR592" s="637"/>
      <c r="AS592" s="637"/>
      <c r="AT592" s="637"/>
      <c r="AU592" s="637"/>
      <c r="AV592" s="637"/>
      <c r="AW592" s="637"/>
      <c r="AX592" s="637"/>
      <c r="AY592" s="637"/>
    </row>
    <row r="593" spans="3:51">
      <c r="C593" s="636"/>
      <c r="D593" s="637"/>
      <c r="E593" s="637"/>
      <c r="F593" s="637"/>
      <c r="G593" s="637"/>
      <c r="H593" s="637"/>
      <c r="I593" s="637"/>
      <c r="J593" s="637"/>
      <c r="K593" s="637"/>
      <c r="L593" s="637"/>
      <c r="M593" s="637"/>
      <c r="N593" s="637"/>
      <c r="O593" s="637"/>
      <c r="P593" s="637"/>
      <c r="Q593" s="637"/>
      <c r="R593" s="637"/>
      <c r="S593" s="637"/>
      <c r="T593" s="637"/>
      <c r="U593" s="637"/>
      <c r="V593" s="637"/>
      <c r="W593" s="637"/>
      <c r="X593" s="637"/>
      <c r="Y593" s="637"/>
      <c r="Z593" s="637"/>
      <c r="AA593" s="637"/>
      <c r="AB593" s="637"/>
      <c r="AC593" s="637"/>
      <c r="AD593" s="637"/>
      <c r="AE593" s="637"/>
      <c r="AF593" s="637"/>
      <c r="AG593" s="637"/>
      <c r="AH593" s="637"/>
      <c r="AI593" s="637"/>
      <c r="AJ593" s="637"/>
      <c r="AK593" s="637"/>
      <c r="AL593" s="637"/>
      <c r="AM593" s="637"/>
      <c r="AN593" s="637"/>
      <c r="AO593" s="637"/>
      <c r="AP593" s="637"/>
      <c r="AQ593" s="637"/>
      <c r="AR593" s="637"/>
      <c r="AS593" s="637"/>
      <c r="AT593" s="637"/>
      <c r="AU593" s="637"/>
      <c r="AV593" s="637"/>
      <c r="AW593" s="637"/>
      <c r="AX593" s="637"/>
      <c r="AY593" s="637"/>
    </row>
    <row r="594" spans="3:51">
      <c r="C594" s="636"/>
      <c r="D594" s="637"/>
      <c r="E594" s="637"/>
      <c r="F594" s="637"/>
      <c r="G594" s="637"/>
      <c r="H594" s="637"/>
      <c r="I594" s="637"/>
      <c r="J594" s="637"/>
      <c r="K594" s="637"/>
      <c r="L594" s="637"/>
      <c r="M594" s="637"/>
      <c r="N594" s="637"/>
      <c r="O594" s="637"/>
      <c r="P594" s="637"/>
      <c r="Q594" s="637"/>
      <c r="R594" s="637"/>
      <c r="S594" s="637"/>
      <c r="T594" s="637"/>
      <c r="U594" s="637"/>
      <c r="V594" s="637"/>
      <c r="W594" s="637"/>
      <c r="X594" s="637"/>
      <c r="Y594" s="637"/>
      <c r="Z594" s="637"/>
      <c r="AA594" s="637"/>
      <c r="AB594" s="637"/>
      <c r="AC594" s="637"/>
      <c r="AD594" s="637"/>
      <c r="AE594" s="637"/>
      <c r="AF594" s="637"/>
      <c r="AG594" s="637"/>
      <c r="AH594" s="637"/>
      <c r="AI594" s="637"/>
      <c r="AJ594" s="637"/>
      <c r="AK594" s="637"/>
      <c r="AL594" s="637"/>
      <c r="AM594" s="637"/>
      <c r="AN594" s="637"/>
      <c r="AO594" s="637"/>
      <c r="AP594" s="637"/>
      <c r="AQ594" s="637"/>
      <c r="AR594" s="637"/>
      <c r="AS594" s="637"/>
      <c r="AT594" s="637"/>
      <c r="AU594" s="637"/>
      <c r="AV594" s="637"/>
      <c r="AW594" s="637"/>
      <c r="AX594" s="637"/>
      <c r="AY594" s="637"/>
    </row>
    <row r="595" spans="3:51">
      <c r="C595" s="636"/>
      <c r="D595" s="637"/>
      <c r="E595" s="637"/>
      <c r="F595" s="637"/>
      <c r="G595" s="637"/>
      <c r="H595" s="637"/>
      <c r="I595" s="637"/>
      <c r="J595" s="637"/>
      <c r="K595" s="637"/>
      <c r="L595" s="637"/>
      <c r="M595" s="637"/>
      <c r="N595" s="637"/>
      <c r="O595" s="637"/>
      <c r="P595" s="637"/>
      <c r="Q595" s="637"/>
      <c r="R595" s="637"/>
      <c r="S595" s="637"/>
      <c r="T595" s="637"/>
      <c r="U595" s="637"/>
      <c r="V595" s="637"/>
      <c r="W595" s="637"/>
      <c r="X595" s="637"/>
      <c r="Y595" s="637"/>
      <c r="Z595" s="637"/>
      <c r="AA595" s="637"/>
      <c r="AB595" s="637"/>
      <c r="AC595" s="637"/>
      <c r="AD595" s="637"/>
      <c r="AE595" s="637"/>
      <c r="AF595" s="637"/>
      <c r="AG595" s="637"/>
      <c r="AH595" s="637"/>
      <c r="AI595" s="637"/>
      <c r="AJ595" s="637"/>
      <c r="AK595" s="637"/>
      <c r="AL595" s="637"/>
      <c r="AM595" s="637"/>
      <c r="AN595" s="637"/>
      <c r="AO595" s="637"/>
      <c r="AP595" s="637"/>
      <c r="AQ595" s="637"/>
      <c r="AR595" s="637"/>
      <c r="AS595" s="637"/>
      <c r="AT595" s="637"/>
      <c r="AU595" s="637"/>
      <c r="AV595" s="637"/>
      <c r="AW595" s="637"/>
      <c r="AX595" s="637"/>
      <c r="AY595" s="637"/>
    </row>
    <row r="596" spans="3:51">
      <c r="C596" s="636"/>
      <c r="D596" s="637"/>
      <c r="E596" s="637"/>
      <c r="F596" s="637"/>
      <c r="G596" s="637"/>
      <c r="H596" s="637"/>
      <c r="I596" s="637"/>
      <c r="J596" s="637"/>
      <c r="K596" s="637"/>
      <c r="L596" s="637"/>
      <c r="M596" s="637"/>
      <c r="N596" s="637"/>
      <c r="O596" s="637"/>
      <c r="P596" s="637"/>
      <c r="Q596" s="637"/>
      <c r="R596" s="637"/>
      <c r="S596" s="637"/>
      <c r="T596" s="637"/>
      <c r="U596" s="637"/>
      <c r="V596" s="637"/>
      <c r="W596" s="637"/>
      <c r="X596" s="637"/>
      <c r="Y596" s="637"/>
      <c r="Z596" s="637"/>
      <c r="AA596" s="637"/>
      <c r="AB596" s="637"/>
      <c r="AC596" s="637"/>
      <c r="AD596" s="637"/>
      <c r="AE596" s="637"/>
      <c r="AF596" s="637"/>
      <c r="AG596" s="637"/>
      <c r="AH596" s="637"/>
      <c r="AI596" s="637"/>
      <c r="AJ596" s="637"/>
      <c r="AK596" s="637"/>
      <c r="AL596" s="637"/>
      <c r="AM596" s="637"/>
      <c r="AN596" s="637"/>
      <c r="AO596" s="637"/>
      <c r="AP596" s="637"/>
      <c r="AQ596" s="637"/>
      <c r="AR596" s="637"/>
      <c r="AS596" s="637"/>
      <c r="AT596" s="637"/>
      <c r="AU596" s="637"/>
      <c r="AV596" s="637"/>
      <c r="AW596" s="637"/>
      <c r="AX596" s="637"/>
      <c r="AY596" s="637"/>
    </row>
    <row r="597" spans="3:51">
      <c r="C597" s="636"/>
      <c r="D597" s="637"/>
      <c r="E597" s="637"/>
      <c r="F597" s="637"/>
      <c r="G597" s="637"/>
      <c r="H597" s="637"/>
      <c r="I597" s="637"/>
      <c r="J597" s="637"/>
      <c r="K597" s="637"/>
      <c r="L597" s="637"/>
      <c r="M597" s="637"/>
      <c r="N597" s="637"/>
      <c r="O597" s="637"/>
      <c r="P597" s="637"/>
      <c r="Q597" s="637"/>
      <c r="R597" s="637"/>
      <c r="S597" s="637"/>
      <c r="T597" s="637"/>
      <c r="U597" s="637"/>
      <c r="V597" s="637"/>
      <c r="W597" s="637"/>
      <c r="X597" s="637"/>
      <c r="Y597" s="637"/>
      <c r="Z597" s="637"/>
      <c r="AA597" s="637"/>
      <c r="AB597" s="637"/>
      <c r="AC597" s="637"/>
      <c r="AD597" s="637"/>
      <c r="AE597" s="637"/>
      <c r="AF597" s="637"/>
      <c r="AG597" s="637"/>
      <c r="AH597" s="637"/>
      <c r="AI597" s="637"/>
      <c r="AJ597" s="637"/>
      <c r="AK597" s="637"/>
      <c r="AL597" s="637"/>
      <c r="AM597" s="637"/>
      <c r="AN597" s="637"/>
      <c r="AO597" s="637"/>
      <c r="AP597" s="637"/>
      <c r="AQ597" s="637"/>
      <c r="AR597" s="637"/>
      <c r="AS597" s="637"/>
      <c r="AT597" s="637"/>
      <c r="AU597" s="637"/>
      <c r="AV597" s="637"/>
      <c r="AW597" s="637"/>
      <c r="AX597" s="637"/>
      <c r="AY597" s="637"/>
    </row>
    <row r="598" spans="3:51">
      <c r="C598" s="636"/>
      <c r="D598" s="637"/>
      <c r="E598" s="637"/>
      <c r="F598" s="637"/>
      <c r="G598" s="637"/>
      <c r="H598" s="637"/>
      <c r="I598" s="637"/>
      <c r="J598" s="637"/>
      <c r="K598" s="637"/>
      <c r="L598" s="637"/>
      <c r="M598" s="637"/>
      <c r="N598" s="637"/>
      <c r="O598" s="637"/>
      <c r="P598" s="637"/>
      <c r="Q598" s="637"/>
      <c r="R598" s="637"/>
      <c r="S598" s="637"/>
      <c r="T598" s="637"/>
      <c r="U598" s="637"/>
      <c r="V598" s="637"/>
      <c r="W598" s="637"/>
      <c r="X598" s="637"/>
      <c r="Y598" s="637"/>
      <c r="Z598" s="637"/>
      <c r="AA598" s="637"/>
      <c r="AB598" s="637"/>
      <c r="AC598" s="637"/>
      <c r="AD598" s="637"/>
      <c r="AE598" s="637"/>
      <c r="AF598" s="637"/>
      <c r="AG598" s="637"/>
      <c r="AH598" s="637"/>
      <c r="AI598" s="637"/>
      <c r="AJ598" s="637"/>
      <c r="AK598" s="637"/>
      <c r="AL598" s="637"/>
      <c r="AM598" s="637"/>
      <c r="AN598" s="637"/>
      <c r="AO598" s="637"/>
      <c r="AP598" s="637"/>
      <c r="AQ598" s="637"/>
      <c r="AR598" s="637"/>
      <c r="AS598" s="637"/>
      <c r="AT598" s="637"/>
      <c r="AU598" s="637"/>
      <c r="AV598" s="637"/>
      <c r="AW598" s="637"/>
      <c r="AX598" s="637"/>
      <c r="AY598" s="637"/>
    </row>
    <row r="599" spans="3:51">
      <c r="C599" s="636"/>
      <c r="D599" s="637"/>
      <c r="E599" s="637"/>
      <c r="F599" s="637"/>
      <c r="G599" s="637"/>
      <c r="H599" s="637"/>
      <c r="I599" s="637"/>
      <c r="J599" s="637"/>
      <c r="K599" s="637"/>
      <c r="L599" s="637"/>
      <c r="M599" s="637"/>
      <c r="N599" s="637"/>
      <c r="O599" s="637"/>
      <c r="P599" s="637"/>
      <c r="Q599" s="637"/>
      <c r="R599" s="637"/>
      <c r="S599" s="637"/>
      <c r="T599" s="637"/>
      <c r="U599" s="637"/>
      <c r="V599" s="637"/>
      <c r="W599" s="637"/>
      <c r="X599" s="637"/>
      <c r="Y599" s="637"/>
      <c r="Z599" s="637"/>
      <c r="AA599" s="637"/>
      <c r="AB599" s="637"/>
      <c r="AC599" s="637"/>
      <c r="AD599" s="637"/>
      <c r="AE599" s="637"/>
      <c r="AF599" s="637"/>
      <c r="AG599" s="637"/>
      <c r="AH599" s="637"/>
      <c r="AI599" s="637"/>
      <c r="AJ599" s="637"/>
      <c r="AK599" s="637"/>
      <c r="AL599" s="637"/>
      <c r="AM599" s="637"/>
      <c r="AN599" s="637"/>
      <c r="AO599" s="637"/>
      <c r="AP599" s="637"/>
      <c r="AQ599" s="637"/>
      <c r="AR599" s="637"/>
      <c r="AS599" s="637"/>
      <c r="AT599" s="637"/>
      <c r="AU599" s="637"/>
      <c r="AV599" s="637"/>
      <c r="AW599" s="637"/>
      <c r="AX599" s="637"/>
      <c r="AY599" s="637"/>
    </row>
    <row r="600" spans="3:51">
      <c r="C600" s="636"/>
      <c r="D600" s="637"/>
      <c r="E600" s="637"/>
      <c r="F600" s="637"/>
      <c r="G600" s="637"/>
      <c r="H600" s="637"/>
      <c r="I600" s="637"/>
      <c r="J600" s="637"/>
      <c r="K600" s="637"/>
      <c r="L600" s="637"/>
      <c r="M600" s="637"/>
      <c r="N600" s="637"/>
      <c r="O600" s="637"/>
      <c r="P600" s="637"/>
      <c r="Q600" s="637"/>
      <c r="R600" s="637"/>
      <c r="S600" s="637"/>
      <c r="T600" s="637"/>
      <c r="U600" s="637"/>
      <c r="V600" s="637"/>
      <c r="W600" s="637"/>
      <c r="X600" s="637"/>
      <c r="Y600" s="637"/>
      <c r="Z600" s="637"/>
      <c r="AA600" s="637"/>
      <c r="AB600" s="637"/>
      <c r="AC600" s="637"/>
      <c r="AD600" s="637"/>
      <c r="AE600" s="637"/>
      <c r="AF600" s="637"/>
      <c r="AG600" s="637"/>
      <c r="AH600" s="637"/>
      <c r="AI600" s="637"/>
      <c r="AJ600" s="637"/>
      <c r="AK600" s="637"/>
      <c r="AL600" s="637"/>
      <c r="AM600" s="637"/>
      <c r="AN600" s="637"/>
      <c r="AO600" s="637"/>
      <c r="AP600" s="637"/>
      <c r="AQ600" s="637"/>
      <c r="AR600" s="637"/>
      <c r="AS600" s="637"/>
      <c r="AT600" s="637"/>
      <c r="AU600" s="637"/>
      <c r="AV600" s="637"/>
      <c r="AW600" s="637"/>
      <c r="AX600" s="637"/>
      <c r="AY600" s="637"/>
    </row>
    <row r="601" spans="3:51">
      <c r="C601" s="636"/>
      <c r="D601" s="637"/>
      <c r="E601" s="637"/>
      <c r="F601" s="637"/>
      <c r="G601" s="637"/>
      <c r="H601" s="637"/>
      <c r="I601" s="637"/>
      <c r="J601" s="637"/>
      <c r="K601" s="637"/>
      <c r="L601" s="637"/>
      <c r="M601" s="637"/>
      <c r="N601" s="637"/>
      <c r="O601" s="637"/>
      <c r="P601" s="637"/>
      <c r="Q601" s="637"/>
      <c r="R601" s="637"/>
      <c r="S601" s="637"/>
      <c r="T601" s="637"/>
      <c r="U601" s="637"/>
      <c r="V601" s="637"/>
      <c r="W601" s="637"/>
      <c r="X601" s="637"/>
      <c r="Y601" s="637"/>
      <c r="Z601" s="637"/>
      <c r="AA601" s="637"/>
      <c r="AB601" s="637"/>
      <c r="AC601" s="637"/>
      <c r="AD601" s="637"/>
      <c r="AE601" s="637"/>
      <c r="AF601" s="637"/>
      <c r="AG601" s="637"/>
      <c r="AH601" s="637"/>
      <c r="AI601" s="637"/>
      <c r="AJ601" s="637"/>
      <c r="AK601" s="637"/>
      <c r="AL601" s="637"/>
      <c r="AM601" s="637"/>
      <c r="AN601" s="637"/>
      <c r="AO601" s="637"/>
      <c r="AP601" s="637"/>
      <c r="AQ601" s="637"/>
      <c r="AR601" s="637"/>
      <c r="AS601" s="637"/>
      <c r="AT601" s="637"/>
      <c r="AU601" s="637"/>
      <c r="AV601" s="637"/>
      <c r="AW601" s="637"/>
      <c r="AX601" s="637"/>
      <c r="AY601" s="637"/>
    </row>
    <row r="602" spans="3:51">
      <c r="C602" s="636"/>
      <c r="D602" s="637"/>
      <c r="E602" s="637"/>
      <c r="F602" s="637"/>
      <c r="G602" s="637"/>
      <c r="H602" s="637"/>
      <c r="I602" s="637"/>
      <c r="J602" s="637"/>
      <c r="K602" s="637"/>
      <c r="L602" s="637"/>
      <c r="M602" s="637"/>
      <c r="N602" s="637"/>
      <c r="O602" s="637"/>
      <c r="P602" s="637"/>
      <c r="Q602" s="637"/>
      <c r="R602" s="637"/>
      <c r="S602" s="637"/>
      <c r="T602" s="637"/>
      <c r="U602" s="637"/>
      <c r="V602" s="637"/>
      <c r="W602" s="637"/>
      <c r="X602" s="637"/>
      <c r="Y602" s="637"/>
      <c r="Z602" s="637"/>
      <c r="AA602" s="637"/>
      <c r="AB602" s="637"/>
      <c r="AC602" s="637"/>
      <c r="AD602" s="637"/>
      <c r="AE602" s="637"/>
      <c r="AF602" s="637"/>
      <c r="AG602" s="637"/>
      <c r="AH602" s="637"/>
      <c r="AI602" s="637"/>
      <c r="AJ602" s="637"/>
      <c r="AK602" s="637"/>
      <c r="AL602" s="637"/>
      <c r="AM602" s="637"/>
      <c r="AN602" s="637"/>
      <c r="AO602" s="637"/>
      <c r="AP602" s="637"/>
      <c r="AQ602" s="637"/>
      <c r="AR602" s="637"/>
      <c r="AS602" s="637"/>
      <c r="AT602" s="637"/>
      <c r="AU602" s="637"/>
      <c r="AV602" s="637"/>
      <c r="AW602" s="637"/>
      <c r="AX602" s="637"/>
      <c r="AY602" s="637"/>
    </row>
    <row r="603" spans="3:51">
      <c r="C603" s="636"/>
      <c r="D603" s="637"/>
      <c r="E603" s="637"/>
      <c r="F603" s="637"/>
      <c r="G603" s="637"/>
      <c r="H603" s="637"/>
      <c r="I603" s="637"/>
      <c r="J603" s="637"/>
      <c r="K603" s="637"/>
      <c r="L603" s="637"/>
      <c r="M603" s="637"/>
      <c r="N603" s="637"/>
      <c r="O603" s="637"/>
      <c r="P603" s="637"/>
      <c r="Q603" s="637"/>
      <c r="R603" s="637"/>
      <c r="S603" s="637"/>
      <c r="T603" s="637"/>
      <c r="U603" s="637"/>
      <c r="V603" s="637"/>
      <c r="W603" s="637"/>
      <c r="X603" s="637"/>
      <c r="Y603" s="637"/>
      <c r="Z603" s="637"/>
      <c r="AA603" s="637"/>
      <c r="AB603" s="637"/>
      <c r="AC603" s="637"/>
      <c r="AD603" s="637"/>
      <c r="AE603" s="637"/>
      <c r="AF603" s="637"/>
      <c r="AG603" s="637"/>
      <c r="AH603" s="637"/>
      <c r="AI603" s="637"/>
      <c r="AJ603" s="637"/>
      <c r="AK603" s="637"/>
      <c r="AL603" s="637"/>
      <c r="AM603" s="637"/>
      <c r="AN603" s="637"/>
      <c r="AO603" s="637"/>
      <c r="AP603" s="637"/>
      <c r="AQ603" s="637"/>
      <c r="AR603" s="637"/>
      <c r="AS603" s="637"/>
      <c r="AT603" s="637"/>
      <c r="AU603" s="637"/>
      <c r="AV603" s="637"/>
      <c r="AW603" s="637"/>
      <c r="AX603" s="637"/>
      <c r="AY603" s="637"/>
    </row>
    <row r="604" spans="3:51">
      <c r="C604" s="636"/>
      <c r="D604" s="637"/>
      <c r="E604" s="637"/>
      <c r="F604" s="637"/>
      <c r="G604" s="637"/>
      <c r="H604" s="637"/>
      <c r="I604" s="637"/>
      <c r="J604" s="637"/>
      <c r="K604" s="637"/>
      <c r="L604" s="637"/>
      <c r="M604" s="637"/>
      <c r="N604" s="637"/>
      <c r="O604" s="637"/>
      <c r="P604" s="637"/>
      <c r="Q604" s="637"/>
      <c r="R604" s="637"/>
      <c r="S604" s="637"/>
      <c r="T604" s="637"/>
      <c r="U604" s="637"/>
      <c r="V604" s="637"/>
      <c r="W604" s="637"/>
      <c r="X604" s="637"/>
      <c r="Y604" s="637"/>
      <c r="Z604" s="637"/>
      <c r="AA604" s="637"/>
      <c r="AB604" s="637"/>
      <c r="AC604" s="637"/>
      <c r="AD604" s="637"/>
      <c r="AE604" s="637"/>
      <c r="AF604" s="637"/>
      <c r="AG604" s="637"/>
      <c r="AH604" s="637"/>
      <c r="AI604" s="637"/>
      <c r="AJ604" s="637"/>
      <c r="AK604" s="637"/>
      <c r="AL604" s="637"/>
      <c r="AM604" s="637"/>
      <c r="AN604" s="637"/>
      <c r="AO604" s="637"/>
      <c r="AP604" s="637"/>
      <c r="AQ604" s="637"/>
      <c r="AR604" s="637"/>
      <c r="AS604" s="637"/>
      <c r="AT604" s="637"/>
      <c r="AU604" s="637"/>
      <c r="AV604" s="637"/>
      <c r="AW604" s="637"/>
      <c r="AX604" s="637"/>
      <c r="AY604" s="637"/>
    </row>
    <row r="605" spans="3:51">
      <c r="C605" s="636"/>
      <c r="D605" s="637"/>
      <c r="E605" s="637"/>
      <c r="F605" s="637"/>
      <c r="G605" s="637"/>
      <c r="H605" s="637"/>
      <c r="I605" s="637"/>
      <c r="J605" s="637"/>
      <c r="K605" s="637"/>
      <c r="L605" s="637"/>
      <c r="M605" s="637"/>
      <c r="N605" s="637"/>
      <c r="O605" s="637"/>
      <c r="P605" s="637"/>
      <c r="Q605" s="637"/>
      <c r="R605" s="637"/>
      <c r="S605" s="637"/>
      <c r="T605" s="637"/>
      <c r="U605" s="637"/>
      <c r="V605" s="637"/>
      <c r="W605" s="637"/>
      <c r="X605" s="637"/>
      <c r="Y605" s="637"/>
      <c r="Z605" s="637"/>
      <c r="AA605" s="637"/>
      <c r="AB605" s="637"/>
      <c r="AC605" s="637"/>
      <c r="AD605" s="637"/>
      <c r="AE605" s="637"/>
      <c r="AF605" s="637"/>
      <c r="AG605" s="637"/>
      <c r="AH605" s="637"/>
      <c r="AI605" s="637"/>
      <c r="AJ605" s="637"/>
      <c r="AK605" s="637"/>
      <c r="AL605" s="637"/>
      <c r="AM605" s="637"/>
      <c r="AN605" s="637"/>
      <c r="AO605" s="637"/>
      <c r="AP605" s="637"/>
      <c r="AQ605" s="637"/>
      <c r="AR605" s="637"/>
      <c r="AS605" s="637"/>
      <c r="AT605" s="637"/>
      <c r="AU605" s="637"/>
      <c r="AV605" s="637"/>
      <c r="AW605" s="637"/>
      <c r="AX605" s="637"/>
      <c r="AY605" s="637"/>
    </row>
    <row r="606" spans="3:51">
      <c r="C606" s="636"/>
      <c r="D606" s="637"/>
      <c r="E606" s="637"/>
      <c r="F606" s="637"/>
      <c r="G606" s="637"/>
      <c r="H606" s="637"/>
      <c r="I606" s="637"/>
      <c r="J606" s="637"/>
      <c r="K606" s="637"/>
      <c r="L606" s="637"/>
      <c r="M606" s="637"/>
      <c r="N606" s="637"/>
      <c r="O606" s="637"/>
      <c r="P606" s="637"/>
      <c r="Q606" s="637"/>
      <c r="R606" s="637"/>
      <c r="S606" s="637"/>
      <c r="T606" s="637"/>
      <c r="U606" s="637"/>
      <c r="V606" s="637"/>
      <c r="W606" s="637"/>
      <c r="X606" s="637"/>
      <c r="Y606" s="637"/>
      <c r="Z606" s="637"/>
      <c r="AA606" s="637"/>
      <c r="AB606" s="637"/>
      <c r="AC606" s="637"/>
      <c r="AD606" s="637"/>
      <c r="AE606" s="637"/>
      <c r="AF606" s="637"/>
      <c r="AG606" s="637"/>
      <c r="AH606" s="637"/>
      <c r="AI606" s="637"/>
      <c r="AJ606" s="637"/>
      <c r="AK606" s="637"/>
      <c r="AL606" s="637"/>
      <c r="AM606" s="637"/>
      <c r="AN606" s="637"/>
      <c r="AO606" s="637"/>
      <c r="AP606" s="637"/>
      <c r="AQ606" s="637"/>
      <c r="AR606" s="637"/>
      <c r="AS606" s="637"/>
      <c r="AT606" s="637"/>
      <c r="AU606" s="637"/>
      <c r="AV606" s="637"/>
      <c r="AW606" s="637"/>
      <c r="AX606" s="637"/>
      <c r="AY606" s="637"/>
    </row>
    <row r="607" spans="3:51">
      <c r="C607" s="636"/>
      <c r="D607" s="637"/>
      <c r="E607" s="637"/>
      <c r="F607" s="637"/>
      <c r="G607" s="637"/>
      <c r="H607" s="637"/>
      <c r="I607" s="637"/>
      <c r="J607" s="637"/>
      <c r="K607" s="637"/>
      <c r="L607" s="637"/>
      <c r="M607" s="637"/>
      <c r="N607" s="637"/>
      <c r="O607" s="637"/>
      <c r="P607" s="637"/>
      <c r="Q607" s="637"/>
      <c r="R607" s="637"/>
      <c r="S607" s="637"/>
      <c r="T607" s="637"/>
      <c r="U607" s="637"/>
      <c r="V607" s="637"/>
      <c r="W607" s="637"/>
      <c r="X607" s="637"/>
      <c r="Y607" s="637"/>
      <c r="Z607" s="637"/>
      <c r="AA607" s="637"/>
      <c r="AB607" s="637"/>
      <c r="AC607" s="637"/>
      <c r="AD607" s="637"/>
      <c r="AE607" s="637"/>
      <c r="AF607" s="637"/>
      <c r="AG607" s="637"/>
      <c r="AH607" s="637"/>
      <c r="AI607" s="637"/>
      <c r="AJ607" s="637"/>
      <c r="AK607" s="637"/>
      <c r="AL607" s="637"/>
      <c r="AM607" s="637"/>
      <c r="AN607" s="637"/>
      <c r="AO607" s="637"/>
      <c r="AP607" s="637"/>
      <c r="AQ607" s="637"/>
      <c r="AR607" s="637"/>
      <c r="AS607" s="637"/>
      <c r="AT607" s="637"/>
      <c r="AU607" s="637"/>
      <c r="AV607" s="637"/>
      <c r="AW607" s="637"/>
      <c r="AX607" s="637"/>
      <c r="AY607" s="637"/>
    </row>
    <row r="608" spans="3:51">
      <c r="C608" s="636"/>
      <c r="D608" s="637"/>
      <c r="E608" s="637"/>
      <c r="F608" s="637"/>
      <c r="G608" s="637"/>
      <c r="H608" s="637"/>
      <c r="I608" s="637"/>
      <c r="J608" s="637"/>
      <c r="K608" s="637"/>
      <c r="L608" s="637"/>
      <c r="M608" s="637"/>
      <c r="N608" s="637"/>
      <c r="O608" s="637"/>
      <c r="P608" s="637"/>
      <c r="Q608" s="637"/>
      <c r="R608" s="637"/>
      <c r="S608" s="637"/>
      <c r="T608" s="637"/>
      <c r="U608" s="637"/>
      <c r="V608" s="637"/>
      <c r="W608" s="637"/>
      <c r="X608" s="637"/>
      <c r="Y608" s="637"/>
      <c r="Z608" s="637"/>
      <c r="AA608" s="637"/>
      <c r="AB608" s="637"/>
      <c r="AC608" s="637"/>
      <c r="AD608" s="637"/>
      <c r="AE608" s="637"/>
      <c r="AF608" s="637"/>
      <c r="AG608" s="637"/>
      <c r="AH608" s="637"/>
      <c r="AI608" s="637"/>
      <c r="AJ608" s="637"/>
      <c r="AK608" s="637"/>
      <c r="AL608" s="637"/>
      <c r="AM608" s="637"/>
      <c r="AN608" s="637"/>
      <c r="AO608" s="637"/>
      <c r="AP608" s="637"/>
      <c r="AQ608" s="637"/>
      <c r="AR608" s="637"/>
      <c r="AS608" s="637"/>
      <c r="AT608" s="637"/>
      <c r="AU608" s="637"/>
      <c r="AV608" s="637"/>
      <c r="AW608" s="637"/>
      <c r="AX608" s="637"/>
      <c r="AY608" s="637"/>
    </row>
    <row r="609" spans="3:51">
      <c r="C609" s="636"/>
      <c r="D609" s="637"/>
      <c r="E609" s="637"/>
      <c r="F609" s="637"/>
      <c r="G609" s="637"/>
      <c r="H609" s="637"/>
      <c r="I609" s="637"/>
      <c r="J609" s="637"/>
      <c r="K609" s="637"/>
      <c r="L609" s="637"/>
      <c r="M609" s="637"/>
      <c r="N609" s="637"/>
      <c r="O609" s="637"/>
      <c r="P609" s="637"/>
      <c r="Q609" s="637"/>
      <c r="R609" s="637"/>
      <c r="S609" s="637"/>
      <c r="T609" s="637"/>
      <c r="U609" s="637"/>
      <c r="V609" s="637"/>
      <c r="W609" s="637"/>
      <c r="X609" s="637"/>
      <c r="Y609" s="637"/>
      <c r="Z609" s="637"/>
      <c r="AA609" s="637"/>
      <c r="AB609" s="637"/>
      <c r="AC609" s="637"/>
      <c r="AD609" s="637"/>
      <c r="AE609" s="637"/>
      <c r="AF609" s="637"/>
      <c r="AG609" s="637"/>
      <c r="AH609" s="637"/>
      <c r="AI609" s="637"/>
      <c r="AJ609" s="637"/>
      <c r="AK609" s="637"/>
      <c r="AL609" s="637"/>
      <c r="AM609" s="637"/>
      <c r="AN609" s="637"/>
      <c r="AO609" s="637"/>
      <c r="AP609" s="637"/>
      <c r="AQ609" s="637"/>
      <c r="AR609" s="637"/>
      <c r="AS609" s="637"/>
      <c r="AT609" s="637"/>
      <c r="AU609" s="637"/>
      <c r="AV609" s="637"/>
      <c r="AW609" s="637"/>
      <c r="AX609" s="637"/>
      <c r="AY609" s="637"/>
    </row>
    <row r="610" spans="3:51">
      <c r="C610" s="636"/>
      <c r="D610" s="637"/>
      <c r="E610" s="637"/>
      <c r="F610" s="637"/>
      <c r="G610" s="637"/>
      <c r="H610" s="637"/>
      <c r="I610" s="637"/>
      <c r="J610" s="637"/>
      <c r="K610" s="637"/>
      <c r="L610" s="637"/>
      <c r="M610" s="637"/>
      <c r="N610" s="637"/>
      <c r="O610" s="637"/>
      <c r="P610" s="637"/>
      <c r="Q610" s="637"/>
      <c r="R610" s="637"/>
      <c r="S610" s="637"/>
      <c r="T610" s="637"/>
      <c r="U610" s="637"/>
      <c r="V610" s="637"/>
      <c r="W610" s="637"/>
      <c r="X610" s="637"/>
      <c r="Y610" s="637"/>
      <c r="Z610" s="637"/>
      <c r="AA610" s="637"/>
      <c r="AB610" s="637"/>
      <c r="AC610" s="637"/>
      <c r="AD610" s="637"/>
      <c r="AE610" s="637"/>
      <c r="AF610" s="637"/>
      <c r="AG610" s="637"/>
      <c r="AH610" s="637"/>
      <c r="AI610" s="637"/>
      <c r="AJ610" s="637"/>
      <c r="AK610" s="637"/>
      <c r="AL610" s="637"/>
      <c r="AM610" s="637"/>
      <c r="AN610" s="637"/>
      <c r="AO610" s="637"/>
      <c r="AP610" s="637"/>
      <c r="AQ610" s="637"/>
      <c r="AR610" s="637"/>
      <c r="AS610" s="637"/>
      <c r="AT610" s="637"/>
      <c r="AU610" s="637"/>
      <c r="AV610" s="637"/>
      <c r="AW610" s="637"/>
      <c r="AX610" s="637"/>
      <c r="AY610" s="637"/>
    </row>
    <row r="611" spans="3:51">
      <c r="C611" s="636"/>
      <c r="D611" s="637"/>
      <c r="E611" s="637"/>
      <c r="F611" s="637"/>
      <c r="G611" s="637"/>
      <c r="H611" s="637"/>
      <c r="I611" s="637"/>
      <c r="J611" s="637"/>
      <c r="K611" s="637"/>
      <c r="L611" s="637"/>
      <c r="M611" s="637"/>
      <c r="N611" s="637"/>
      <c r="O611" s="637"/>
      <c r="P611" s="637"/>
      <c r="Q611" s="637"/>
      <c r="R611" s="637"/>
      <c r="S611" s="637"/>
      <c r="T611" s="637"/>
      <c r="U611" s="637"/>
      <c r="V611" s="637"/>
      <c r="W611" s="637"/>
      <c r="X611" s="637"/>
      <c r="Y611" s="637"/>
      <c r="Z611" s="637"/>
      <c r="AA611" s="637"/>
      <c r="AB611" s="637"/>
      <c r="AC611" s="637"/>
      <c r="AD611" s="637"/>
      <c r="AE611" s="637"/>
      <c r="AF611" s="637"/>
      <c r="AG611" s="637"/>
      <c r="AH611" s="637"/>
      <c r="AI611" s="637"/>
      <c r="AJ611" s="637"/>
      <c r="AK611" s="637"/>
      <c r="AL611" s="637"/>
      <c r="AM611" s="637"/>
      <c r="AN611" s="637"/>
      <c r="AO611" s="637"/>
      <c r="AP611" s="637"/>
      <c r="AQ611" s="637"/>
      <c r="AR611" s="637"/>
      <c r="AS611" s="637"/>
      <c r="AT611" s="637"/>
      <c r="AU611" s="637"/>
      <c r="AV611" s="637"/>
      <c r="AW611" s="637"/>
      <c r="AX611" s="637"/>
      <c r="AY611" s="637"/>
    </row>
    <row r="612" spans="3:51">
      <c r="C612" s="636"/>
      <c r="D612" s="637"/>
      <c r="E612" s="637"/>
      <c r="F612" s="637"/>
      <c r="G612" s="637"/>
      <c r="H612" s="637"/>
      <c r="I612" s="637"/>
      <c r="J612" s="637"/>
      <c r="K612" s="637"/>
      <c r="L612" s="637"/>
      <c r="M612" s="637"/>
      <c r="N612" s="637"/>
      <c r="O612" s="637"/>
      <c r="P612" s="637"/>
      <c r="Q612" s="637"/>
      <c r="R612" s="637"/>
      <c r="S612" s="637"/>
      <c r="T612" s="637"/>
      <c r="U612" s="637"/>
      <c r="V612" s="637"/>
      <c r="W612" s="637"/>
      <c r="X612" s="637"/>
      <c r="Y612" s="637"/>
      <c r="Z612" s="637"/>
      <c r="AA612" s="637"/>
      <c r="AB612" s="637"/>
      <c r="AC612" s="637"/>
      <c r="AD612" s="637"/>
      <c r="AE612" s="637"/>
      <c r="AF612" s="637"/>
      <c r="AG612" s="637"/>
      <c r="AH612" s="637"/>
      <c r="AI612" s="637"/>
      <c r="AJ612" s="637"/>
      <c r="AK612" s="637"/>
      <c r="AL612" s="637"/>
      <c r="AM612" s="637"/>
      <c r="AN612" s="637"/>
      <c r="AO612" s="637"/>
      <c r="AP612" s="637"/>
      <c r="AQ612" s="637"/>
      <c r="AR612" s="637"/>
      <c r="AS612" s="637"/>
      <c r="AT612" s="637"/>
      <c r="AU612" s="637"/>
      <c r="AV612" s="637"/>
      <c r="AW612" s="637"/>
      <c r="AX612" s="637"/>
      <c r="AY612" s="637"/>
    </row>
    <row r="613" spans="3:51">
      <c r="C613" s="636"/>
      <c r="D613" s="637"/>
      <c r="E613" s="637"/>
      <c r="F613" s="637"/>
      <c r="G613" s="637"/>
      <c r="H613" s="637"/>
      <c r="I613" s="637"/>
      <c r="J613" s="637"/>
      <c r="K613" s="637"/>
      <c r="L613" s="637"/>
      <c r="M613" s="637"/>
      <c r="N613" s="637"/>
      <c r="O613" s="637"/>
      <c r="P613" s="637"/>
      <c r="Q613" s="637"/>
      <c r="R613" s="637"/>
      <c r="S613" s="637"/>
      <c r="T613" s="637"/>
      <c r="U613" s="637"/>
      <c r="V613" s="637"/>
      <c r="W613" s="637"/>
      <c r="X613" s="637"/>
      <c r="Y613" s="637"/>
      <c r="Z613" s="637"/>
      <c r="AA613" s="637"/>
      <c r="AB613" s="637"/>
      <c r="AC613" s="637"/>
      <c r="AD613" s="637"/>
      <c r="AE613" s="637"/>
      <c r="AF613" s="637"/>
      <c r="AG613" s="637"/>
      <c r="AH613" s="637"/>
      <c r="AI613" s="637"/>
      <c r="AJ613" s="637"/>
      <c r="AK613" s="637"/>
      <c r="AL613" s="637"/>
      <c r="AM613" s="637"/>
      <c r="AN613" s="637"/>
      <c r="AO613" s="637"/>
      <c r="AP613" s="637"/>
      <c r="AQ613" s="637"/>
      <c r="AR613" s="637"/>
      <c r="AS613" s="637"/>
      <c r="AT613" s="637"/>
      <c r="AU613" s="637"/>
      <c r="AV613" s="637"/>
      <c r="AW613" s="637"/>
      <c r="AX613" s="637"/>
      <c r="AY613" s="637"/>
    </row>
    <row r="614" spans="3:51">
      <c r="C614" s="636"/>
      <c r="D614" s="637"/>
      <c r="E614" s="637"/>
      <c r="F614" s="637"/>
      <c r="G614" s="637"/>
      <c r="H614" s="637"/>
      <c r="I614" s="637"/>
      <c r="J614" s="637"/>
      <c r="K614" s="637"/>
      <c r="L614" s="637"/>
      <c r="M614" s="637"/>
      <c r="N614" s="637"/>
      <c r="O614" s="637"/>
      <c r="P614" s="637"/>
      <c r="Q614" s="637"/>
      <c r="R614" s="637"/>
      <c r="S614" s="637"/>
      <c r="T614" s="637"/>
      <c r="U614" s="637"/>
      <c r="V614" s="637"/>
      <c r="W614" s="637"/>
      <c r="X614" s="637"/>
      <c r="Y614" s="637"/>
      <c r="Z614" s="637"/>
      <c r="AA614" s="637"/>
      <c r="AB614" s="637"/>
      <c r="AC614" s="637"/>
      <c r="AD614" s="637"/>
      <c r="AE614" s="637"/>
      <c r="AF614" s="637"/>
      <c r="AG614" s="637"/>
      <c r="AH614" s="637"/>
      <c r="AI614" s="637"/>
      <c r="AJ614" s="637"/>
      <c r="AK614" s="637"/>
      <c r="AL614" s="637"/>
      <c r="AM614" s="637"/>
      <c r="AN614" s="637"/>
      <c r="AO614" s="637"/>
      <c r="AP614" s="637"/>
      <c r="AQ614" s="637"/>
      <c r="AR614" s="637"/>
      <c r="AS614" s="637"/>
      <c r="AT614" s="637"/>
      <c r="AU614" s="637"/>
      <c r="AV614" s="637"/>
      <c r="AW614" s="637"/>
      <c r="AX614" s="637"/>
      <c r="AY614" s="637"/>
    </row>
    <row r="615" spans="3:51">
      <c r="C615" s="636"/>
      <c r="D615" s="637"/>
      <c r="E615" s="637"/>
      <c r="F615" s="637"/>
      <c r="G615" s="637"/>
      <c r="H615" s="637"/>
      <c r="I615" s="637"/>
      <c r="J615" s="637"/>
      <c r="K615" s="637"/>
      <c r="L615" s="637"/>
      <c r="M615" s="637"/>
      <c r="N615" s="637"/>
      <c r="O615" s="637"/>
      <c r="P615" s="637"/>
      <c r="Q615" s="637"/>
      <c r="R615" s="637"/>
      <c r="S615" s="637"/>
      <c r="T615" s="637"/>
      <c r="U615" s="637"/>
      <c r="V615" s="637"/>
      <c r="W615" s="637"/>
      <c r="X615" s="637"/>
      <c r="Y615" s="637"/>
      <c r="Z615" s="637"/>
      <c r="AA615" s="637"/>
      <c r="AB615" s="637"/>
      <c r="AC615" s="637"/>
      <c r="AD615" s="637"/>
      <c r="AE615" s="637"/>
      <c r="AF615" s="637"/>
      <c r="AG615" s="637"/>
      <c r="AH615" s="637"/>
      <c r="AI615" s="637"/>
      <c r="AJ615" s="637"/>
      <c r="AK615" s="637"/>
      <c r="AL615" s="637"/>
      <c r="AM615" s="637"/>
      <c r="AN615" s="637"/>
      <c r="AO615" s="637"/>
      <c r="AP615" s="637"/>
      <c r="AQ615" s="637"/>
      <c r="AR615" s="637"/>
      <c r="AS615" s="637"/>
      <c r="AT615" s="637"/>
      <c r="AU615" s="637"/>
      <c r="AV615" s="637"/>
      <c r="AW615" s="637"/>
      <c r="AX615" s="637"/>
      <c r="AY615" s="637"/>
    </row>
    <row r="616" spans="3:51">
      <c r="C616" s="636"/>
      <c r="D616" s="637"/>
      <c r="E616" s="637"/>
      <c r="F616" s="637"/>
      <c r="G616" s="637"/>
      <c r="H616" s="637"/>
      <c r="I616" s="637"/>
      <c r="J616" s="637"/>
      <c r="K616" s="637"/>
      <c r="L616" s="637"/>
      <c r="M616" s="637"/>
      <c r="N616" s="637"/>
      <c r="O616" s="637"/>
      <c r="P616" s="637"/>
      <c r="Q616" s="637"/>
      <c r="R616" s="637"/>
      <c r="S616" s="637"/>
      <c r="T616" s="637"/>
      <c r="U616" s="637"/>
      <c r="V616" s="637"/>
      <c r="W616" s="637"/>
      <c r="X616" s="637"/>
      <c r="Y616" s="637"/>
      <c r="Z616" s="637"/>
      <c r="AA616" s="637"/>
      <c r="AB616" s="637"/>
      <c r="AC616" s="637"/>
      <c r="AD616" s="637"/>
      <c r="AE616" s="637"/>
      <c r="AF616" s="637"/>
      <c r="AG616" s="637"/>
      <c r="AH616" s="637"/>
      <c r="AI616" s="637"/>
      <c r="AJ616" s="637"/>
      <c r="AK616" s="637"/>
      <c r="AL616" s="637"/>
      <c r="AM616" s="637"/>
      <c r="AN616" s="637"/>
      <c r="AO616" s="637"/>
      <c r="AP616" s="637"/>
      <c r="AQ616" s="637"/>
      <c r="AR616" s="637"/>
      <c r="AS616" s="637"/>
      <c r="AT616" s="637"/>
      <c r="AU616" s="637"/>
      <c r="AV616" s="637"/>
      <c r="AW616" s="637"/>
      <c r="AX616" s="637"/>
      <c r="AY616" s="637"/>
    </row>
    <row r="617" spans="3:51">
      <c r="C617" s="636"/>
      <c r="D617" s="637"/>
      <c r="E617" s="637"/>
      <c r="F617" s="637"/>
      <c r="G617" s="637"/>
      <c r="H617" s="637"/>
      <c r="I617" s="637"/>
      <c r="J617" s="637"/>
      <c r="K617" s="637"/>
      <c r="L617" s="637"/>
      <c r="M617" s="637"/>
      <c r="N617" s="637"/>
      <c r="O617" s="637"/>
      <c r="P617" s="637"/>
      <c r="Q617" s="637"/>
      <c r="R617" s="637"/>
      <c r="S617" s="637"/>
      <c r="T617" s="637"/>
      <c r="U617" s="637"/>
      <c r="V617" s="637"/>
      <c r="W617" s="637"/>
      <c r="X617" s="637"/>
      <c r="Y617" s="637"/>
      <c r="Z617" s="637"/>
      <c r="AA617" s="637"/>
      <c r="AB617" s="637"/>
      <c r="AC617" s="637"/>
      <c r="AD617" s="637"/>
      <c r="AE617" s="637"/>
      <c r="AF617" s="637"/>
      <c r="AG617" s="637"/>
      <c r="AH617" s="637"/>
      <c r="AI617" s="637"/>
      <c r="AJ617" s="637"/>
      <c r="AK617" s="637"/>
      <c r="AL617" s="637"/>
      <c r="AM617" s="637"/>
      <c r="AN617" s="637"/>
      <c r="AO617" s="637"/>
      <c r="AP617" s="637"/>
      <c r="AQ617" s="637"/>
      <c r="AR617" s="637"/>
      <c r="AS617" s="637"/>
      <c r="AT617" s="637"/>
      <c r="AU617" s="637"/>
      <c r="AV617" s="637"/>
      <c r="AW617" s="637"/>
      <c r="AX617" s="637"/>
      <c r="AY617" s="637"/>
    </row>
    <row r="618" spans="3:51">
      <c r="C618" s="636"/>
      <c r="D618" s="637"/>
      <c r="E618" s="637"/>
      <c r="F618" s="637"/>
      <c r="G618" s="637"/>
      <c r="H618" s="637"/>
      <c r="I618" s="637"/>
      <c r="J618" s="637"/>
      <c r="K618" s="637"/>
      <c r="L618" s="637"/>
      <c r="M618" s="637"/>
      <c r="N618" s="637"/>
      <c r="O618" s="637"/>
      <c r="P618" s="637"/>
      <c r="Q618" s="637"/>
      <c r="R618" s="637"/>
      <c r="S618" s="637"/>
      <c r="T618" s="637"/>
      <c r="U618" s="637"/>
      <c r="V618" s="637"/>
      <c r="W618" s="637"/>
      <c r="X618" s="637"/>
      <c r="Y618" s="637"/>
      <c r="Z618" s="637"/>
      <c r="AA618" s="637"/>
      <c r="AB618" s="637"/>
      <c r="AC618" s="637"/>
      <c r="AD618" s="637"/>
      <c r="AE618" s="637"/>
      <c r="AF618" s="637"/>
      <c r="AG618" s="637"/>
      <c r="AH618" s="637"/>
      <c r="AI618" s="637"/>
      <c r="AJ618" s="637"/>
      <c r="AK618" s="637"/>
      <c r="AL618" s="637"/>
      <c r="AM618" s="637"/>
      <c r="AN618" s="637"/>
      <c r="AO618" s="637"/>
      <c r="AP618" s="637"/>
      <c r="AQ618" s="637"/>
      <c r="AR618" s="637"/>
      <c r="AS618" s="637"/>
      <c r="AT618" s="637"/>
      <c r="AU618" s="637"/>
      <c r="AV618" s="637"/>
      <c r="AW618" s="637"/>
      <c r="AX618" s="637"/>
      <c r="AY618" s="637"/>
    </row>
    <row r="619" spans="3:51">
      <c r="C619" s="636"/>
      <c r="D619" s="637"/>
      <c r="E619" s="637"/>
      <c r="F619" s="637"/>
      <c r="G619" s="637"/>
      <c r="H619" s="637"/>
      <c r="I619" s="637"/>
      <c r="J619" s="637"/>
      <c r="K619" s="637"/>
      <c r="L619" s="637"/>
      <c r="M619" s="637"/>
      <c r="N619" s="637"/>
      <c r="O619" s="637"/>
      <c r="P619" s="637"/>
      <c r="Q619" s="637"/>
      <c r="R619" s="637"/>
      <c r="S619" s="637"/>
      <c r="T619" s="637"/>
      <c r="U619" s="637"/>
      <c r="V619" s="637"/>
      <c r="W619" s="637"/>
      <c r="X619" s="637"/>
      <c r="Y619" s="637"/>
      <c r="Z619" s="637"/>
      <c r="AA619" s="637"/>
      <c r="AB619" s="637"/>
      <c r="AC619" s="637"/>
      <c r="AD619" s="637"/>
      <c r="AE619" s="637"/>
      <c r="AF619" s="637"/>
      <c r="AG619" s="637"/>
      <c r="AH619" s="637"/>
      <c r="AI619" s="637"/>
      <c r="AJ619" s="637"/>
      <c r="AK619" s="637"/>
      <c r="AL619" s="637"/>
      <c r="AM619" s="637"/>
      <c r="AN619" s="637"/>
      <c r="AO619" s="637"/>
      <c r="AP619" s="637"/>
      <c r="AQ619" s="637"/>
      <c r="AR619" s="637"/>
      <c r="AS619" s="637"/>
      <c r="AT619" s="637"/>
      <c r="AU619" s="637"/>
      <c r="AV619" s="637"/>
      <c r="AW619" s="637"/>
      <c r="AX619" s="637"/>
      <c r="AY619" s="637"/>
    </row>
    <row r="620" spans="3:51">
      <c r="C620" s="636"/>
      <c r="D620" s="637"/>
      <c r="E620" s="637"/>
      <c r="F620" s="637"/>
      <c r="G620" s="637"/>
      <c r="H620" s="637"/>
      <c r="I620" s="637"/>
      <c r="J620" s="637"/>
      <c r="K620" s="637"/>
      <c r="L620" s="637"/>
      <c r="M620" s="637"/>
      <c r="N620" s="637"/>
      <c r="O620" s="637"/>
      <c r="P620" s="637"/>
      <c r="Q620" s="637"/>
      <c r="R620" s="637"/>
      <c r="S620" s="637"/>
      <c r="T620" s="637"/>
      <c r="U620" s="637"/>
      <c r="V620" s="637"/>
      <c r="W620" s="637"/>
      <c r="X620" s="637"/>
      <c r="Y620" s="637"/>
      <c r="Z620" s="637"/>
      <c r="AA620" s="637"/>
      <c r="AB620" s="637"/>
      <c r="AC620" s="637"/>
      <c r="AD620" s="637"/>
      <c r="AE620" s="637"/>
      <c r="AF620" s="637"/>
      <c r="AG620" s="637"/>
      <c r="AH620" s="637"/>
      <c r="AI620" s="637"/>
      <c r="AJ620" s="637"/>
      <c r="AK620" s="637"/>
      <c r="AL620" s="637"/>
      <c r="AM620" s="637"/>
      <c r="AN620" s="637"/>
      <c r="AO620" s="637"/>
      <c r="AP620" s="637"/>
      <c r="AQ620" s="637"/>
      <c r="AR620" s="637"/>
      <c r="AS620" s="637"/>
      <c r="AT620" s="637"/>
      <c r="AU620" s="637"/>
      <c r="AV620" s="637"/>
      <c r="AW620" s="637"/>
      <c r="AX620" s="637"/>
      <c r="AY620" s="637"/>
    </row>
    <row r="621" spans="3:51">
      <c r="C621" s="636"/>
      <c r="D621" s="637"/>
      <c r="E621" s="637"/>
      <c r="F621" s="637"/>
      <c r="G621" s="637"/>
      <c r="H621" s="637"/>
      <c r="I621" s="637"/>
      <c r="J621" s="637"/>
      <c r="K621" s="637"/>
      <c r="L621" s="637"/>
      <c r="M621" s="637"/>
      <c r="N621" s="637"/>
      <c r="O621" s="637"/>
      <c r="P621" s="637"/>
      <c r="Q621" s="637"/>
      <c r="R621" s="637"/>
      <c r="S621" s="637"/>
      <c r="T621" s="637"/>
      <c r="U621" s="637"/>
      <c r="V621" s="637"/>
      <c r="W621" s="637"/>
      <c r="X621" s="637"/>
      <c r="Y621" s="637"/>
      <c r="Z621" s="637"/>
      <c r="AA621" s="637"/>
      <c r="AB621" s="637"/>
      <c r="AC621" s="637"/>
      <c r="AD621" s="637"/>
      <c r="AE621" s="637"/>
      <c r="AF621" s="637"/>
      <c r="AG621" s="637"/>
      <c r="AH621" s="637"/>
      <c r="AI621" s="637"/>
      <c r="AJ621" s="637"/>
      <c r="AK621" s="637"/>
      <c r="AL621" s="637"/>
      <c r="AM621" s="637"/>
      <c r="AN621" s="637"/>
      <c r="AO621" s="637"/>
      <c r="AP621" s="637"/>
      <c r="AQ621" s="637"/>
      <c r="AR621" s="637"/>
      <c r="AS621" s="637"/>
      <c r="AT621" s="637"/>
      <c r="AU621" s="637"/>
      <c r="AV621" s="637"/>
      <c r="AW621" s="637"/>
      <c r="AX621" s="637"/>
      <c r="AY621" s="637"/>
    </row>
    <row r="622" spans="3:51">
      <c r="C622" s="636"/>
      <c r="D622" s="637"/>
      <c r="E622" s="637"/>
      <c r="F622" s="637"/>
      <c r="G622" s="637"/>
      <c r="H622" s="637"/>
      <c r="I622" s="637"/>
      <c r="J622" s="637"/>
      <c r="K622" s="637"/>
      <c r="L622" s="637"/>
      <c r="M622" s="637"/>
      <c r="N622" s="637"/>
      <c r="O622" s="637"/>
      <c r="P622" s="637"/>
      <c r="Q622" s="637"/>
      <c r="R622" s="637"/>
      <c r="S622" s="637"/>
      <c r="T622" s="637"/>
      <c r="U622" s="637"/>
      <c r="V622" s="637"/>
      <c r="W622" s="637"/>
      <c r="X622" s="637"/>
      <c r="Y622" s="637"/>
      <c r="Z622" s="637"/>
      <c r="AA622" s="637"/>
      <c r="AB622" s="637"/>
      <c r="AC622" s="637"/>
      <c r="AD622" s="637"/>
      <c r="AE622" s="637"/>
      <c r="AF622" s="637"/>
      <c r="AG622" s="637"/>
      <c r="AH622" s="637"/>
      <c r="AI622" s="637"/>
      <c r="AJ622" s="637"/>
      <c r="AK622" s="637"/>
      <c r="AL622" s="637"/>
      <c r="AM622" s="637"/>
      <c r="AN622" s="637"/>
      <c r="AO622" s="637"/>
      <c r="AP622" s="637"/>
      <c r="AQ622" s="637"/>
      <c r="AR622" s="637"/>
      <c r="AS622" s="637"/>
      <c r="AT622" s="637"/>
      <c r="AU622" s="637"/>
      <c r="AV622" s="637"/>
      <c r="AW622" s="637"/>
      <c r="AX622" s="637"/>
      <c r="AY622" s="637"/>
    </row>
    <row r="623" spans="3:51">
      <c r="C623" s="636"/>
      <c r="D623" s="637"/>
      <c r="E623" s="637"/>
      <c r="F623" s="637"/>
      <c r="G623" s="637"/>
      <c r="H623" s="637"/>
      <c r="I623" s="637"/>
      <c r="J623" s="637"/>
      <c r="K623" s="637"/>
      <c r="L623" s="637"/>
      <c r="M623" s="637"/>
      <c r="N623" s="637"/>
      <c r="O623" s="637"/>
      <c r="P623" s="637"/>
      <c r="Q623" s="637"/>
      <c r="R623" s="637"/>
      <c r="S623" s="637"/>
      <c r="T623" s="637"/>
      <c r="U623" s="637"/>
      <c r="V623" s="637"/>
      <c r="W623" s="637"/>
      <c r="X623" s="637"/>
      <c r="Y623" s="637"/>
      <c r="Z623" s="637"/>
      <c r="AA623" s="637"/>
      <c r="AB623" s="637"/>
      <c r="AC623" s="637"/>
      <c r="AD623" s="637"/>
      <c r="AE623" s="637"/>
      <c r="AF623" s="637"/>
      <c r="AG623" s="637"/>
      <c r="AH623" s="637"/>
      <c r="AI623" s="637"/>
      <c r="AJ623" s="637"/>
      <c r="AK623" s="637"/>
      <c r="AL623" s="637"/>
      <c r="AM623" s="637"/>
      <c r="AN623" s="637"/>
      <c r="AO623" s="637"/>
      <c r="AP623" s="637"/>
      <c r="AQ623" s="637"/>
      <c r="AR623" s="637"/>
      <c r="AS623" s="637"/>
      <c r="AT623" s="637"/>
      <c r="AU623" s="637"/>
      <c r="AV623" s="637"/>
      <c r="AW623" s="637"/>
      <c r="AX623" s="637"/>
      <c r="AY623" s="637"/>
    </row>
    <row r="624" spans="3:51">
      <c r="C624" s="636"/>
      <c r="D624" s="637"/>
      <c r="E624" s="637"/>
      <c r="F624" s="637"/>
      <c r="G624" s="637"/>
      <c r="H624" s="637"/>
      <c r="I624" s="637"/>
      <c r="J624" s="637"/>
      <c r="K624" s="637"/>
      <c r="L624" s="637"/>
      <c r="M624" s="637"/>
      <c r="N624" s="637"/>
      <c r="O624" s="637"/>
      <c r="P624" s="637"/>
      <c r="Q624" s="637"/>
      <c r="R624" s="637"/>
      <c r="S624" s="637"/>
      <c r="T624" s="637"/>
      <c r="U624" s="637"/>
      <c r="V624" s="637"/>
      <c r="W624" s="637"/>
      <c r="X624" s="637"/>
      <c r="Y624" s="637"/>
      <c r="Z624" s="637"/>
      <c r="AA624" s="637"/>
      <c r="AB624" s="637"/>
      <c r="AC624" s="637"/>
      <c r="AD624" s="637"/>
      <c r="AE624" s="637"/>
      <c r="AF624" s="637"/>
      <c r="AG624" s="637"/>
      <c r="AH624" s="637"/>
      <c r="AI624" s="637"/>
      <c r="AJ624" s="637"/>
      <c r="AK624" s="637"/>
      <c r="AL624" s="637"/>
      <c r="AM624" s="637"/>
      <c r="AN624" s="637"/>
      <c r="AO624" s="637"/>
      <c r="AP624" s="637"/>
      <c r="AQ624" s="637"/>
      <c r="AR624" s="637"/>
      <c r="AS624" s="637"/>
      <c r="AT624" s="637"/>
      <c r="AU624" s="637"/>
      <c r="AV624" s="637"/>
      <c r="AW624" s="637"/>
      <c r="AX624" s="637"/>
      <c r="AY624" s="637"/>
    </row>
    <row r="625" spans="3:51">
      <c r="C625" s="636"/>
      <c r="D625" s="637"/>
      <c r="E625" s="637"/>
      <c r="F625" s="637"/>
      <c r="G625" s="637"/>
      <c r="H625" s="637"/>
      <c r="I625" s="637"/>
      <c r="J625" s="637"/>
      <c r="K625" s="637"/>
      <c r="L625" s="637"/>
      <c r="M625" s="637"/>
      <c r="N625" s="637"/>
      <c r="O625" s="637"/>
      <c r="P625" s="637"/>
      <c r="Q625" s="637"/>
      <c r="R625" s="637"/>
      <c r="S625" s="637"/>
      <c r="T625" s="637"/>
      <c r="U625" s="637"/>
      <c r="V625" s="637"/>
      <c r="W625" s="637"/>
      <c r="X625" s="637"/>
      <c r="Y625" s="637"/>
      <c r="Z625" s="637"/>
      <c r="AA625" s="637"/>
      <c r="AB625" s="637"/>
      <c r="AC625" s="637"/>
      <c r="AD625" s="637"/>
      <c r="AE625" s="637"/>
      <c r="AF625" s="637"/>
      <c r="AG625" s="637"/>
      <c r="AH625" s="637"/>
      <c r="AI625" s="637"/>
      <c r="AJ625" s="637"/>
      <c r="AK625" s="637"/>
      <c r="AL625" s="637"/>
      <c r="AM625" s="637"/>
      <c r="AN625" s="637"/>
      <c r="AO625" s="637"/>
      <c r="AP625" s="637"/>
      <c r="AQ625" s="637"/>
      <c r="AR625" s="637"/>
      <c r="AS625" s="637"/>
      <c r="AT625" s="637"/>
      <c r="AU625" s="637"/>
      <c r="AV625" s="637"/>
      <c r="AW625" s="637"/>
      <c r="AX625" s="637"/>
      <c r="AY625" s="637"/>
    </row>
    <row r="626" spans="3:51">
      <c r="C626" s="636"/>
      <c r="D626" s="637"/>
      <c r="E626" s="637"/>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637"/>
      <c r="AF626" s="637"/>
      <c r="AG626" s="637"/>
      <c r="AH626" s="637"/>
      <c r="AI626" s="637"/>
      <c r="AJ626" s="637"/>
      <c r="AK626" s="637"/>
      <c r="AL626" s="637"/>
      <c r="AM626" s="637"/>
      <c r="AN626" s="637"/>
      <c r="AO626" s="637"/>
      <c r="AP626" s="637"/>
      <c r="AQ626" s="637"/>
      <c r="AR626" s="637"/>
      <c r="AS626" s="637"/>
      <c r="AT626" s="637"/>
      <c r="AU626" s="637"/>
      <c r="AV626" s="637"/>
      <c r="AW626" s="637"/>
      <c r="AX626" s="637"/>
      <c r="AY626" s="637"/>
    </row>
    <row r="627" spans="3:51">
      <c r="C627" s="636"/>
      <c r="D627" s="637"/>
      <c r="E627" s="637"/>
      <c r="F627" s="637"/>
      <c r="G627" s="637"/>
      <c r="H627" s="637"/>
      <c r="I627" s="637"/>
      <c r="J627" s="637"/>
      <c r="K627" s="637"/>
      <c r="L627" s="637"/>
      <c r="M627" s="637"/>
      <c r="N627" s="637"/>
      <c r="O627" s="637"/>
      <c r="P627" s="637"/>
      <c r="Q627" s="637"/>
      <c r="R627" s="637"/>
      <c r="S627" s="637"/>
      <c r="T627" s="637"/>
      <c r="U627" s="637"/>
      <c r="V627" s="637"/>
      <c r="W627" s="637"/>
      <c r="X627" s="637"/>
      <c r="Y627" s="637"/>
      <c r="Z627" s="637"/>
      <c r="AA627" s="637"/>
      <c r="AB627" s="637"/>
      <c r="AC627" s="637"/>
      <c r="AD627" s="637"/>
      <c r="AE627" s="637"/>
      <c r="AF627" s="637"/>
      <c r="AG627" s="637"/>
      <c r="AH627" s="637"/>
      <c r="AI627" s="637"/>
      <c r="AJ627" s="637"/>
      <c r="AK627" s="637"/>
      <c r="AL627" s="637"/>
      <c r="AM627" s="637"/>
      <c r="AN627" s="637"/>
      <c r="AO627" s="637"/>
      <c r="AP627" s="637"/>
      <c r="AQ627" s="637"/>
      <c r="AR627" s="637"/>
      <c r="AS627" s="637"/>
      <c r="AT627" s="637"/>
      <c r="AU627" s="637"/>
      <c r="AV627" s="637"/>
      <c r="AW627" s="637"/>
      <c r="AX627" s="637"/>
      <c r="AY627" s="637"/>
    </row>
    <row r="628" spans="3:51">
      <c r="C628" s="636"/>
      <c r="D628" s="637"/>
      <c r="E628" s="637"/>
      <c r="F628" s="637"/>
      <c r="G628" s="637"/>
      <c r="H628" s="637"/>
      <c r="I628" s="637"/>
      <c r="J628" s="637"/>
      <c r="K628" s="637"/>
      <c r="L628" s="637"/>
      <c r="M628" s="637"/>
      <c r="N628" s="637"/>
      <c r="O628" s="637"/>
      <c r="P628" s="637"/>
      <c r="Q628" s="637"/>
      <c r="R628" s="637"/>
      <c r="S628" s="637"/>
      <c r="T628" s="637"/>
      <c r="U628" s="637"/>
      <c r="V628" s="637"/>
      <c r="W628" s="637"/>
      <c r="X628" s="637"/>
      <c r="Y628" s="637"/>
      <c r="Z628" s="637"/>
      <c r="AA628" s="637"/>
      <c r="AB628" s="637"/>
      <c r="AC628" s="637"/>
      <c r="AD628" s="637"/>
      <c r="AE628" s="637"/>
      <c r="AF628" s="637"/>
      <c r="AG628" s="637"/>
      <c r="AH628" s="637"/>
      <c r="AI628" s="637"/>
      <c r="AJ628" s="637"/>
      <c r="AK628" s="637"/>
      <c r="AL628" s="637"/>
      <c r="AM628" s="637"/>
      <c r="AN628" s="637"/>
      <c r="AO628" s="637"/>
      <c r="AP628" s="637"/>
      <c r="AQ628" s="637"/>
      <c r="AR628" s="637"/>
      <c r="AS628" s="637"/>
      <c r="AT628" s="637"/>
      <c r="AU628" s="637"/>
      <c r="AV628" s="637"/>
      <c r="AW628" s="637"/>
      <c r="AX628" s="637"/>
      <c r="AY628" s="637"/>
    </row>
    <row r="629" spans="3:51">
      <c r="C629" s="636"/>
      <c r="D629" s="637"/>
      <c r="E629" s="637"/>
      <c r="F629" s="637"/>
      <c r="G629" s="637"/>
      <c r="H629" s="637"/>
      <c r="I629" s="637"/>
      <c r="J629" s="637"/>
      <c r="K629" s="637"/>
      <c r="L629" s="637"/>
      <c r="M629" s="637"/>
      <c r="N629" s="637"/>
      <c r="O629" s="637"/>
      <c r="P629" s="637"/>
      <c r="Q629" s="637"/>
      <c r="R629" s="637"/>
      <c r="S629" s="637"/>
      <c r="T629" s="637"/>
      <c r="U629" s="637"/>
      <c r="V629" s="637"/>
      <c r="W629" s="637"/>
      <c r="X629" s="637"/>
      <c r="Y629" s="637"/>
      <c r="Z629" s="637"/>
      <c r="AA629" s="637"/>
      <c r="AB629" s="637"/>
      <c r="AC629" s="637"/>
      <c r="AD629" s="637"/>
      <c r="AE629" s="637"/>
      <c r="AF629" s="637"/>
      <c r="AG629" s="637"/>
      <c r="AH629" s="637"/>
      <c r="AI629" s="637"/>
      <c r="AJ629" s="637"/>
      <c r="AK629" s="637"/>
      <c r="AL629" s="637"/>
      <c r="AM629" s="637"/>
      <c r="AN629" s="637"/>
      <c r="AO629" s="637"/>
      <c r="AP629" s="637"/>
      <c r="AQ629" s="637"/>
      <c r="AR629" s="637"/>
      <c r="AS629" s="637"/>
      <c r="AT629" s="637"/>
      <c r="AU629" s="637"/>
      <c r="AV629" s="637"/>
      <c r="AW629" s="637"/>
      <c r="AX629" s="637"/>
      <c r="AY629" s="637"/>
    </row>
    <row r="630" spans="3:51">
      <c r="C630" s="636"/>
      <c r="D630" s="637"/>
      <c r="E630" s="637"/>
      <c r="F630" s="637"/>
      <c r="G630" s="637"/>
      <c r="H630" s="637"/>
      <c r="I630" s="637"/>
      <c r="J630" s="637"/>
      <c r="K630" s="637"/>
      <c r="L630" s="637"/>
      <c r="M630" s="637"/>
      <c r="N630" s="637"/>
      <c r="O630" s="637"/>
      <c r="P630" s="637"/>
      <c r="Q630" s="637"/>
      <c r="R630" s="637"/>
      <c r="S630" s="637"/>
      <c r="T630" s="637"/>
      <c r="U630" s="637"/>
      <c r="V630" s="637"/>
      <c r="W630" s="637"/>
      <c r="X630" s="637"/>
      <c r="Y630" s="637"/>
      <c r="Z630" s="637"/>
      <c r="AA630" s="637"/>
      <c r="AB630" s="637"/>
      <c r="AC630" s="637"/>
      <c r="AD630" s="637"/>
      <c r="AE630" s="637"/>
      <c r="AF630" s="637"/>
      <c r="AG630" s="637"/>
      <c r="AH630" s="637"/>
      <c r="AI630" s="637"/>
      <c r="AJ630" s="637"/>
      <c r="AK630" s="637"/>
      <c r="AL630" s="637"/>
      <c r="AM630" s="637"/>
      <c r="AN630" s="637"/>
      <c r="AO630" s="637"/>
      <c r="AP630" s="637"/>
      <c r="AQ630" s="637"/>
      <c r="AR630" s="637"/>
      <c r="AS630" s="637"/>
      <c r="AT630" s="637"/>
      <c r="AU630" s="637"/>
      <c r="AV630" s="637"/>
      <c r="AW630" s="637"/>
      <c r="AX630" s="637"/>
      <c r="AY630" s="637"/>
    </row>
    <row r="631" spans="3:51">
      <c r="C631" s="636"/>
      <c r="D631" s="637"/>
      <c r="E631" s="637"/>
      <c r="F631" s="637"/>
      <c r="G631" s="637"/>
      <c r="H631" s="637"/>
      <c r="I631" s="637"/>
      <c r="J631" s="637"/>
      <c r="K631" s="637"/>
      <c r="L631" s="637"/>
      <c r="M631" s="637"/>
      <c r="N631" s="637"/>
      <c r="O631" s="637"/>
      <c r="P631" s="637"/>
      <c r="Q631" s="637"/>
      <c r="R631" s="637"/>
      <c r="S631" s="637"/>
      <c r="T631" s="637"/>
      <c r="U631" s="637"/>
      <c r="V631" s="637"/>
      <c r="W631" s="637"/>
      <c r="X631" s="637"/>
      <c r="Y631" s="637"/>
      <c r="Z631" s="637"/>
      <c r="AA631" s="637"/>
      <c r="AB631" s="637"/>
      <c r="AC631" s="637"/>
      <c r="AD631" s="637"/>
      <c r="AE631" s="637"/>
      <c r="AF631" s="637"/>
      <c r="AG631" s="637"/>
      <c r="AH631" s="637"/>
      <c r="AI631" s="637"/>
      <c r="AJ631" s="637"/>
      <c r="AK631" s="637"/>
      <c r="AL631" s="637"/>
      <c r="AM631" s="637"/>
      <c r="AN631" s="637"/>
      <c r="AO631" s="637"/>
      <c r="AP631" s="637"/>
      <c r="AQ631" s="637"/>
      <c r="AR631" s="637"/>
      <c r="AS631" s="637"/>
      <c r="AT631" s="637"/>
      <c r="AU631" s="637"/>
      <c r="AV631" s="637"/>
      <c r="AW631" s="637"/>
      <c r="AX631" s="637"/>
      <c r="AY631" s="637"/>
    </row>
    <row r="632" spans="3:51">
      <c r="C632" s="636"/>
      <c r="D632" s="637"/>
      <c r="E632" s="637"/>
      <c r="F632" s="637"/>
      <c r="G632" s="637"/>
      <c r="H632" s="637"/>
      <c r="I632" s="637"/>
      <c r="J632" s="637"/>
      <c r="K632" s="637"/>
      <c r="L632" s="637"/>
      <c r="M632" s="637"/>
      <c r="N632" s="637"/>
      <c r="O632" s="637"/>
      <c r="P632" s="637"/>
      <c r="Q632" s="637"/>
      <c r="R632" s="637"/>
      <c r="S632" s="637"/>
      <c r="T632" s="637"/>
      <c r="U632" s="637"/>
      <c r="V632" s="637"/>
      <c r="W632" s="637"/>
      <c r="X632" s="637"/>
      <c r="Y632" s="637"/>
      <c r="Z632" s="637"/>
      <c r="AA632" s="637"/>
      <c r="AB632" s="637"/>
      <c r="AC632" s="637"/>
      <c r="AD632" s="637"/>
      <c r="AE632" s="637"/>
      <c r="AF632" s="637"/>
      <c r="AG632" s="637"/>
      <c r="AH632" s="637"/>
      <c r="AI632" s="637"/>
      <c r="AJ632" s="637"/>
      <c r="AK632" s="637"/>
      <c r="AL632" s="637"/>
      <c r="AM632" s="637"/>
      <c r="AN632" s="637"/>
      <c r="AO632" s="637"/>
      <c r="AP632" s="637"/>
      <c r="AQ632" s="637"/>
      <c r="AR632" s="637"/>
      <c r="AS632" s="637"/>
      <c r="AT632" s="637"/>
      <c r="AU632" s="637"/>
      <c r="AV632" s="637"/>
      <c r="AW632" s="637"/>
      <c r="AX632" s="637"/>
      <c r="AY632" s="637"/>
    </row>
    <row r="633" spans="3:51">
      <c r="C633" s="636"/>
      <c r="D633" s="637"/>
      <c r="E633" s="637"/>
      <c r="F633" s="637"/>
      <c r="G633" s="637"/>
      <c r="H633" s="637"/>
      <c r="I633" s="637"/>
      <c r="J633" s="637"/>
      <c r="K633" s="637"/>
      <c r="L633" s="637"/>
      <c r="M633" s="637"/>
      <c r="N633" s="637"/>
      <c r="O633" s="637"/>
      <c r="P633" s="637"/>
      <c r="Q633" s="637"/>
      <c r="R633" s="637"/>
      <c r="S633" s="637"/>
      <c r="T633" s="637"/>
      <c r="U633" s="637"/>
      <c r="V633" s="637"/>
      <c r="W633" s="637"/>
      <c r="X633" s="637"/>
      <c r="Y633" s="637"/>
      <c r="Z633" s="637"/>
      <c r="AA633" s="637"/>
      <c r="AB633" s="637"/>
      <c r="AC633" s="637"/>
      <c r="AD633" s="637"/>
      <c r="AE633" s="637"/>
      <c r="AF633" s="637"/>
      <c r="AG633" s="637"/>
      <c r="AH633" s="637"/>
      <c r="AI633" s="637"/>
      <c r="AJ633" s="637"/>
      <c r="AK633" s="637"/>
      <c r="AL633" s="637"/>
      <c r="AM633" s="637"/>
      <c r="AN633" s="637"/>
      <c r="AO633" s="637"/>
      <c r="AP633" s="637"/>
      <c r="AQ633" s="637"/>
      <c r="AR633" s="637"/>
      <c r="AS633" s="637"/>
      <c r="AT633" s="637"/>
      <c r="AU633" s="637"/>
      <c r="AV633" s="637"/>
      <c r="AW633" s="637"/>
      <c r="AX633" s="637"/>
      <c r="AY633" s="637"/>
    </row>
    <row r="634" spans="3:51">
      <c r="C634" s="636"/>
      <c r="D634" s="637"/>
      <c r="E634" s="637"/>
      <c r="F634" s="637"/>
      <c r="G634" s="637"/>
      <c r="H634" s="637"/>
      <c r="I634" s="637"/>
      <c r="J634" s="637"/>
      <c r="K634" s="637"/>
      <c r="L634" s="637"/>
      <c r="M634" s="637"/>
      <c r="N634" s="637"/>
      <c r="O634" s="637"/>
      <c r="P634" s="637"/>
      <c r="Q634" s="637"/>
      <c r="R634" s="637"/>
      <c r="S634" s="637"/>
      <c r="T634" s="637"/>
      <c r="U634" s="637"/>
      <c r="V634" s="637"/>
      <c r="W634" s="637"/>
      <c r="X634" s="637"/>
      <c r="Y634" s="637"/>
      <c r="Z634" s="637"/>
      <c r="AA634" s="637"/>
      <c r="AB634" s="637"/>
      <c r="AC634" s="637"/>
      <c r="AD634" s="637"/>
      <c r="AE634" s="637"/>
      <c r="AF634" s="637"/>
      <c r="AG634" s="637"/>
      <c r="AH634" s="637"/>
      <c r="AI634" s="637"/>
      <c r="AJ634" s="637"/>
      <c r="AK634" s="637"/>
      <c r="AL634" s="637"/>
      <c r="AM634" s="637"/>
      <c r="AN634" s="637"/>
      <c r="AO634" s="637"/>
      <c r="AP634" s="637"/>
      <c r="AQ634" s="637"/>
      <c r="AR634" s="637"/>
      <c r="AS634" s="637"/>
      <c r="AT634" s="637"/>
      <c r="AU634" s="637"/>
      <c r="AV634" s="637"/>
      <c r="AW634" s="637"/>
      <c r="AX634" s="637"/>
      <c r="AY634" s="637"/>
    </row>
    <row r="635" spans="3:51">
      <c r="C635" s="636"/>
      <c r="D635" s="637"/>
      <c r="E635" s="637"/>
      <c r="F635" s="637"/>
      <c r="G635" s="637"/>
      <c r="H635" s="637"/>
      <c r="I635" s="637"/>
      <c r="J635" s="637"/>
      <c r="K635" s="637"/>
      <c r="L635" s="637"/>
      <c r="M635" s="637"/>
      <c r="N635" s="637"/>
      <c r="O635" s="637"/>
      <c r="P635" s="637"/>
      <c r="Q635" s="637"/>
      <c r="R635" s="637"/>
      <c r="S635" s="637"/>
      <c r="T635" s="637"/>
      <c r="U635" s="637"/>
      <c r="V635" s="637"/>
      <c r="W635" s="637"/>
      <c r="X635" s="637"/>
      <c r="Y635" s="637"/>
      <c r="Z635" s="637"/>
      <c r="AA635" s="637"/>
      <c r="AB635" s="637"/>
      <c r="AC635" s="637"/>
      <c r="AD635" s="637"/>
      <c r="AE635" s="637"/>
      <c r="AF635" s="637"/>
      <c r="AG635" s="637"/>
      <c r="AH635" s="637"/>
      <c r="AI635" s="637"/>
      <c r="AJ635" s="637"/>
      <c r="AK635" s="637"/>
      <c r="AL635" s="637"/>
      <c r="AM635" s="637"/>
      <c r="AN635" s="637"/>
      <c r="AO635" s="637"/>
      <c r="AP635" s="637"/>
      <c r="AQ635" s="637"/>
      <c r="AR635" s="637"/>
      <c r="AS635" s="637"/>
      <c r="AT635" s="637"/>
      <c r="AU635" s="637"/>
      <c r="AV635" s="637"/>
      <c r="AW635" s="637"/>
      <c r="AX635" s="637"/>
      <c r="AY635" s="637"/>
    </row>
    <row r="636" spans="3:51">
      <c r="C636" s="636"/>
      <c r="D636" s="637"/>
      <c r="E636" s="637"/>
      <c r="F636" s="637"/>
      <c r="G636" s="637"/>
      <c r="H636" s="637"/>
      <c r="I636" s="637"/>
      <c r="J636" s="637"/>
      <c r="K636" s="637"/>
      <c r="L636" s="637"/>
      <c r="M636" s="637"/>
      <c r="N636" s="637"/>
      <c r="O636" s="637"/>
      <c r="P636" s="637"/>
      <c r="Q636" s="637"/>
      <c r="R636" s="637"/>
      <c r="S636" s="637"/>
      <c r="T636" s="637"/>
      <c r="U636" s="637"/>
      <c r="V636" s="637"/>
      <c r="W636" s="637"/>
      <c r="X636" s="637"/>
      <c r="Y636" s="637"/>
      <c r="Z636" s="637"/>
      <c r="AA636" s="637"/>
      <c r="AB636" s="637"/>
      <c r="AC636" s="637"/>
      <c r="AD636" s="637"/>
      <c r="AE636" s="637"/>
      <c r="AF636" s="637"/>
      <c r="AG636" s="637"/>
      <c r="AH636" s="637"/>
      <c r="AI636" s="637"/>
      <c r="AJ636" s="637"/>
      <c r="AK636" s="637"/>
      <c r="AL636" s="637"/>
      <c r="AM636" s="637"/>
      <c r="AN636" s="637"/>
      <c r="AO636" s="637"/>
      <c r="AP636" s="637"/>
      <c r="AQ636" s="637"/>
      <c r="AR636" s="637"/>
      <c r="AS636" s="637"/>
      <c r="AT636" s="637"/>
      <c r="AU636" s="637"/>
      <c r="AV636" s="637"/>
      <c r="AW636" s="637"/>
      <c r="AX636" s="637"/>
      <c r="AY636" s="637"/>
    </row>
    <row r="637" spans="3:51">
      <c r="C637" s="636"/>
      <c r="D637" s="637"/>
      <c r="E637" s="637"/>
      <c r="F637" s="637"/>
      <c r="G637" s="637"/>
      <c r="H637" s="637"/>
      <c r="I637" s="637"/>
      <c r="J637" s="637"/>
      <c r="K637" s="637"/>
      <c r="L637" s="637"/>
      <c r="M637" s="637"/>
      <c r="N637" s="637"/>
      <c r="O637" s="637"/>
      <c r="P637" s="637"/>
      <c r="Q637" s="637"/>
      <c r="R637" s="637"/>
      <c r="S637" s="637"/>
      <c r="T637" s="637"/>
      <c r="U637" s="637"/>
      <c r="V637" s="637"/>
      <c r="W637" s="637"/>
      <c r="X637" s="637"/>
      <c r="Y637" s="637"/>
      <c r="Z637" s="637"/>
      <c r="AA637" s="637"/>
      <c r="AB637" s="637"/>
      <c r="AC637" s="637"/>
      <c r="AD637" s="637"/>
      <c r="AE637" s="637"/>
      <c r="AF637" s="637"/>
      <c r="AG637" s="637"/>
      <c r="AH637" s="637"/>
      <c r="AI637" s="637"/>
      <c r="AJ637" s="637"/>
      <c r="AK637" s="637"/>
      <c r="AL637" s="637"/>
      <c r="AM637" s="637"/>
      <c r="AN637" s="637"/>
      <c r="AO637" s="637"/>
      <c r="AP637" s="637"/>
      <c r="AQ637" s="637"/>
      <c r="AR637" s="637"/>
      <c r="AS637" s="637"/>
      <c r="AT637" s="637"/>
      <c r="AU637" s="637"/>
      <c r="AV637" s="637"/>
      <c r="AW637" s="637"/>
      <c r="AX637" s="637"/>
      <c r="AY637" s="637"/>
    </row>
    <row r="638" spans="3:51">
      <c r="C638" s="636"/>
      <c r="D638" s="637"/>
      <c r="E638" s="637"/>
      <c r="F638" s="637"/>
      <c r="G638" s="637"/>
      <c r="H638" s="637"/>
      <c r="I638" s="637"/>
      <c r="J638" s="637"/>
      <c r="K638" s="637"/>
      <c r="L638" s="637"/>
      <c r="M638" s="637"/>
      <c r="N638" s="637"/>
      <c r="O638" s="637"/>
      <c r="P638" s="637"/>
      <c r="Q638" s="637"/>
      <c r="R638" s="637"/>
      <c r="S638" s="637"/>
      <c r="T638" s="637"/>
      <c r="U638" s="637"/>
      <c r="V638" s="637"/>
      <c r="W638" s="637"/>
      <c r="X638" s="637"/>
      <c r="Y638" s="637"/>
      <c r="Z638" s="637"/>
      <c r="AA638" s="637"/>
      <c r="AB638" s="637"/>
      <c r="AC638" s="637"/>
      <c r="AD638" s="637"/>
      <c r="AE638" s="637"/>
      <c r="AF638" s="637"/>
      <c r="AG638" s="637"/>
      <c r="AH638" s="637"/>
      <c r="AI638" s="637"/>
      <c r="AJ638" s="637"/>
      <c r="AK638" s="637"/>
      <c r="AL638" s="637"/>
      <c r="AM638" s="637"/>
      <c r="AN638" s="637"/>
      <c r="AO638" s="637"/>
      <c r="AP638" s="637"/>
      <c r="AQ638" s="637"/>
      <c r="AR638" s="637"/>
      <c r="AS638" s="637"/>
      <c r="AT638" s="637"/>
      <c r="AU638" s="637"/>
      <c r="AV638" s="637"/>
      <c r="AW638" s="637"/>
      <c r="AX638" s="637"/>
      <c r="AY638" s="637"/>
    </row>
    <row r="639" spans="3:51">
      <c r="C639" s="636"/>
      <c r="D639" s="637"/>
      <c r="E639" s="637"/>
      <c r="F639" s="637"/>
      <c r="G639" s="637"/>
      <c r="H639" s="637"/>
      <c r="I639" s="637"/>
      <c r="J639" s="637"/>
      <c r="K639" s="637"/>
      <c r="L639" s="637"/>
      <c r="M639" s="637"/>
      <c r="N639" s="637"/>
      <c r="O639" s="637"/>
      <c r="P639" s="637"/>
      <c r="Q639" s="637"/>
      <c r="R639" s="637"/>
      <c r="S639" s="637"/>
      <c r="T639" s="637"/>
      <c r="U639" s="637"/>
      <c r="V639" s="637"/>
      <c r="W639" s="637"/>
      <c r="X639" s="637"/>
      <c r="Y639" s="637"/>
      <c r="Z639" s="637"/>
      <c r="AA639" s="637"/>
      <c r="AB639" s="637"/>
      <c r="AC639" s="637"/>
      <c r="AD639" s="637"/>
      <c r="AE639" s="637"/>
      <c r="AF639" s="637"/>
      <c r="AG639" s="637"/>
      <c r="AH639" s="637"/>
      <c r="AI639" s="637"/>
      <c r="AJ639" s="637"/>
      <c r="AK639" s="637"/>
      <c r="AL639" s="637"/>
      <c r="AM639" s="637"/>
      <c r="AN639" s="637"/>
      <c r="AO639" s="637"/>
      <c r="AP639" s="637"/>
      <c r="AQ639" s="637"/>
      <c r="AR639" s="637"/>
      <c r="AS639" s="637"/>
      <c r="AT639" s="637"/>
      <c r="AU639" s="637"/>
      <c r="AV639" s="637"/>
      <c r="AW639" s="637"/>
      <c r="AX639" s="637"/>
      <c r="AY639" s="637"/>
    </row>
    <row r="640" spans="3:51">
      <c r="C640" s="636"/>
      <c r="D640" s="637"/>
      <c r="E640" s="637"/>
      <c r="F640" s="637"/>
      <c r="G640" s="637"/>
      <c r="H640" s="637"/>
      <c r="I640" s="637"/>
      <c r="J640" s="637"/>
      <c r="K640" s="637"/>
      <c r="L640" s="637"/>
      <c r="M640" s="637"/>
      <c r="N640" s="637"/>
      <c r="O640" s="637"/>
      <c r="P640" s="637"/>
      <c r="Q640" s="637"/>
      <c r="R640" s="637"/>
      <c r="S640" s="637"/>
      <c r="T640" s="637"/>
      <c r="U640" s="637"/>
      <c r="V640" s="637"/>
      <c r="W640" s="637"/>
      <c r="X640" s="637"/>
      <c r="Y640" s="637"/>
      <c r="Z640" s="637"/>
      <c r="AA640" s="637"/>
      <c r="AB640" s="637"/>
      <c r="AC640" s="637"/>
      <c r="AD640" s="637"/>
      <c r="AE640" s="637"/>
      <c r="AF640" s="637"/>
      <c r="AG640" s="637"/>
      <c r="AH640" s="637"/>
      <c r="AI640" s="637"/>
      <c r="AJ640" s="637"/>
      <c r="AK640" s="637"/>
      <c r="AL640" s="637"/>
      <c r="AM640" s="637"/>
      <c r="AN640" s="637"/>
      <c r="AO640" s="637"/>
      <c r="AP640" s="637"/>
      <c r="AQ640" s="637"/>
      <c r="AR640" s="637"/>
      <c r="AS640" s="637"/>
      <c r="AT640" s="637"/>
      <c r="AU640" s="637"/>
      <c r="AV640" s="637"/>
      <c r="AW640" s="637"/>
      <c r="AX640" s="637"/>
      <c r="AY640" s="637"/>
    </row>
    <row r="641" spans="3:51">
      <c r="C641" s="636"/>
      <c r="D641" s="637"/>
      <c r="E641" s="637"/>
      <c r="F641" s="637"/>
      <c r="G641" s="637"/>
      <c r="H641" s="637"/>
      <c r="I641" s="637"/>
      <c r="J641" s="637"/>
      <c r="K641" s="637"/>
      <c r="L641" s="637"/>
      <c r="M641" s="637"/>
      <c r="N641" s="637"/>
      <c r="O641" s="637"/>
      <c r="P641" s="637"/>
      <c r="Q641" s="637"/>
      <c r="R641" s="637"/>
      <c r="S641" s="637"/>
      <c r="T641" s="637"/>
      <c r="U641" s="637"/>
      <c r="V641" s="637"/>
      <c r="W641" s="637"/>
      <c r="X641" s="637"/>
      <c r="Y641" s="637"/>
      <c r="Z641" s="637"/>
      <c r="AA641" s="637"/>
      <c r="AB641" s="637"/>
      <c r="AC641" s="637"/>
      <c r="AD641" s="637"/>
      <c r="AE641" s="637"/>
      <c r="AF641" s="637"/>
      <c r="AG641" s="637"/>
      <c r="AH641" s="637"/>
      <c r="AI641" s="637"/>
      <c r="AJ641" s="637"/>
      <c r="AK641" s="637"/>
      <c r="AL641" s="637"/>
      <c r="AM641" s="637"/>
      <c r="AN641" s="637"/>
      <c r="AO641" s="637"/>
      <c r="AP641" s="637"/>
      <c r="AQ641" s="637"/>
      <c r="AR641" s="637"/>
      <c r="AS641" s="637"/>
      <c r="AT641" s="637"/>
      <c r="AU641" s="637"/>
      <c r="AV641" s="637"/>
      <c r="AW641" s="637"/>
      <c r="AX641" s="637"/>
      <c r="AY641" s="637"/>
    </row>
    <row r="642" spans="3:51">
      <c r="C642" s="636"/>
      <c r="D642" s="637"/>
      <c r="E642" s="637"/>
      <c r="F642" s="637"/>
      <c r="G642" s="637"/>
      <c r="H642" s="637"/>
      <c r="I642" s="637"/>
      <c r="J642" s="637"/>
      <c r="K642" s="637"/>
      <c r="L642" s="637"/>
      <c r="M642" s="637"/>
      <c r="N642" s="637"/>
      <c r="O642" s="637"/>
      <c r="P642" s="637"/>
      <c r="Q642" s="637"/>
      <c r="R642" s="637"/>
      <c r="S642" s="637"/>
      <c r="T642" s="637"/>
      <c r="U642" s="637"/>
      <c r="V642" s="637"/>
      <c r="W642" s="637"/>
      <c r="X642" s="637"/>
      <c r="Y642" s="637"/>
      <c r="Z642" s="637"/>
      <c r="AA642" s="637"/>
      <c r="AB642" s="637"/>
      <c r="AC642" s="637"/>
      <c r="AD642" s="637"/>
      <c r="AE642" s="637"/>
      <c r="AF642" s="637"/>
      <c r="AG642" s="637"/>
      <c r="AH642" s="637"/>
      <c r="AI642" s="637"/>
      <c r="AJ642" s="637"/>
      <c r="AK642" s="637"/>
      <c r="AL642" s="637"/>
      <c r="AM642" s="637"/>
      <c r="AN642" s="637"/>
      <c r="AO642" s="637"/>
      <c r="AP642" s="637"/>
      <c r="AQ642" s="637"/>
      <c r="AR642" s="637"/>
      <c r="AS642" s="637"/>
      <c r="AT642" s="637"/>
      <c r="AU642" s="637"/>
      <c r="AV642" s="637"/>
      <c r="AW642" s="637"/>
      <c r="AX642" s="637"/>
      <c r="AY642" s="637"/>
    </row>
    <row r="643" spans="3:51">
      <c r="C643" s="636"/>
      <c r="D643" s="637"/>
      <c r="E643" s="637"/>
      <c r="F643" s="637"/>
      <c r="G643" s="637"/>
      <c r="H643" s="637"/>
      <c r="I643" s="637"/>
      <c r="J643" s="637"/>
      <c r="K643" s="637"/>
      <c r="L643" s="637"/>
      <c r="M643" s="637"/>
      <c r="N643" s="637"/>
      <c r="O643" s="637"/>
      <c r="P643" s="637"/>
      <c r="Q643" s="637"/>
      <c r="R643" s="637"/>
      <c r="S643" s="637"/>
      <c r="T643" s="637"/>
      <c r="U643" s="637"/>
      <c r="V643" s="637"/>
      <c r="W643" s="637"/>
      <c r="X643" s="637"/>
      <c r="Y643" s="637"/>
      <c r="Z643" s="637"/>
      <c r="AA643" s="637"/>
      <c r="AB643" s="637"/>
      <c r="AC643" s="637"/>
      <c r="AD643" s="637"/>
      <c r="AE643" s="637"/>
      <c r="AF643" s="637"/>
      <c r="AG643" s="637"/>
      <c r="AH643" s="637"/>
      <c r="AI643" s="637"/>
      <c r="AJ643" s="637"/>
      <c r="AK643" s="637"/>
      <c r="AL643" s="637"/>
      <c r="AM643" s="637"/>
      <c r="AN643" s="637"/>
      <c r="AO643" s="637"/>
      <c r="AP643" s="637"/>
      <c r="AQ643" s="637"/>
      <c r="AR643" s="637"/>
      <c r="AS643" s="637"/>
      <c r="AT643" s="637"/>
      <c r="AU643" s="637"/>
      <c r="AV643" s="637"/>
      <c r="AW643" s="637"/>
      <c r="AX643" s="637"/>
      <c r="AY643" s="637"/>
    </row>
    <row r="644" spans="3:51">
      <c r="C644" s="636"/>
      <c r="D644" s="637"/>
      <c r="E644" s="637"/>
      <c r="F644" s="637"/>
      <c r="G644" s="637"/>
      <c r="H644" s="637"/>
      <c r="I644" s="637"/>
      <c r="J644" s="637"/>
      <c r="K644" s="637"/>
      <c r="L644" s="637"/>
      <c r="M644" s="637"/>
      <c r="N644" s="637"/>
      <c r="O644" s="637"/>
      <c r="P644" s="637"/>
      <c r="Q644" s="637"/>
      <c r="R644" s="637"/>
      <c r="S644" s="637"/>
      <c r="T644" s="637"/>
      <c r="U644" s="637"/>
      <c r="V644" s="637"/>
      <c r="W644" s="637"/>
      <c r="X644" s="637"/>
      <c r="Y644" s="637"/>
      <c r="Z644" s="637"/>
      <c r="AA644" s="637"/>
      <c r="AB644" s="637"/>
      <c r="AC644" s="637"/>
      <c r="AD644" s="637"/>
      <c r="AE644" s="637"/>
      <c r="AF644" s="637"/>
      <c r="AG644" s="637"/>
      <c r="AH644" s="637"/>
      <c r="AI644" s="637"/>
      <c r="AJ644" s="637"/>
      <c r="AK644" s="637"/>
      <c r="AL644" s="637"/>
      <c r="AM644" s="637"/>
      <c r="AN644" s="637"/>
      <c r="AO644" s="637"/>
      <c r="AP644" s="637"/>
      <c r="AQ644" s="637"/>
      <c r="AR644" s="637"/>
      <c r="AS644" s="637"/>
      <c r="AT644" s="637"/>
      <c r="AU644" s="637"/>
      <c r="AV644" s="637"/>
      <c r="AW644" s="637"/>
      <c r="AX644" s="637"/>
      <c r="AY644" s="637"/>
    </row>
    <row r="645" spans="3:51">
      <c r="C645" s="636"/>
      <c r="D645" s="637"/>
      <c r="E645" s="637"/>
      <c r="F645" s="637"/>
      <c r="G645" s="637"/>
      <c r="H645" s="637"/>
      <c r="I645" s="637"/>
      <c r="J645" s="637"/>
      <c r="K645" s="637"/>
      <c r="L645" s="637"/>
      <c r="M645" s="637"/>
      <c r="N645" s="637"/>
      <c r="O645" s="637"/>
      <c r="P645" s="637"/>
      <c r="Q645" s="637"/>
      <c r="R645" s="637"/>
      <c r="S645" s="637"/>
      <c r="T645" s="637"/>
      <c r="U645" s="637"/>
      <c r="V645" s="637"/>
      <c r="W645" s="637"/>
      <c r="X645" s="637"/>
      <c r="Y645" s="637"/>
      <c r="Z645" s="637"/>
      <c r="AA645" s="637"/>
      <c r="AB645" s="637"/>
      <c r="AC645" s="637"/>
      <c r="AD645" s="637"/>
      <c r="AE645" s="637"/>
      <c r="AF645" s="637"/>
      <c r="AG645" s="637"/>
      <c r="AH645" s="637"/>
      <c r="AI645" s="637"/>
      <c r="AJ645" s="637"/>
      <c r="AK645" s="637"/>
      <c r="AL645" s="637"/>
      <c r="AM645" s="637"/>
      <c r="AN645" s="637"/>
      <c r="AO645" s="637"/>
      <c r="AP645" s="637"/>
      <c r="AQ645" s="637"/>
      <c r="AR645" s="637"/>
      <c r="AS645" s="637"/>
      <c r="AT645" s="637"/>
      <c r="AU645" s="637"/>
      <c r="AV645" s="637"/>
      <c r="AW645" s="637"/>
      <c r="AX645" s="637"/>
      <c r="AY645" s="637"/>
    </row>
    <row r="646" spans="3:51">
      <c r="C646" s="636"/>
      <c r="D646" s="637"/>
      <c r="E646" s="637"/>
      <c r="F646" s="637"/>
      <c r="G646" s="637"/>
      <c r="H646" s="637"/>
      <c r="I646" s="637"/>
      <c r="J646" s="637"/>
      <c r="K646" s="637"/>
      <c r="L646" s="637"/>
      <c r="M646" s="637"/>
      <c r="N646" s="637"/>
      <c r="O646" s="637"/>
      <c r="P646" s="637"/>
      <c r="Q646" s="637"/>
      <c r="R646" s="637"/>
      <c r="S646" s="637"/>
      <c r="T646" s="637"/>
      <c r="U646" s="637"/>
      <c r="V646" s="637"/>
      <c r="W646" s="637"/>
      <c r="X646" s="637"/>
      <c r="Y646" s="637"/>
      <c r="Z646" s="637"/>
      <c r="AA646" s="637"/>
      <c r="AB646" s="637"/>
      <c r="AC646" s="637"/>
      <c r="AD646" s="637"/>
      <c r="AE646" s="637"/>
      <c r="AF646" s="637"/>
      <c r="AG646" s="637"/>
      <c r="AH646" s="637"/>
      <c r="AI646" s="637"/>
      <c r="AJ646" s="637"/>
      <c r="AK646" s="637"/>
      <c r="AL646" s="637"/>
      <c r="AM646" s="637"/>
      <c r="AN646" s="637"/>
      <c r="AO646" s="637"/>
      <c r="AP646" s="637"/>
      <c r="AQ646" s="637"/>
      <c r="AR646" s="637"/>
      <c r="AS646" s="637"/>
      <c r="AT646" s="637"/>
      <c r="AU646" s="637"/>
      <c r="AV646" s="637"/>
      <c r="AW646" s="637"/>
      <c r="AX646" s="637"/>
      <c r="AY646" s="637"/>
    </row>
    <row r="647" spans="3:51">
      <c r="C647" s="636"/>
      <c r="D647" s="637"/>
      <c r="E647" s="637"/>
      <c r="F647" s="637"/>
      <c r="G647" s="637"/>
      <c r="H647" s="637"/>
      <c r="I647" s="637"/>
      <c r="J647" s="637"/>
      <c r="K647" s="637"/>
      <c r="L647" s="637"/>
      <c r="M647" s="637"/>
      <c r="N647" s="637"/>
      <c r="O647" s="637"/>
      <c r="P647" s="637"/>
      <c r="Q647" s="637"/>
      <c r="R647" s="637"/>
      <c r="S647" s="637"/>
      <c r="T647" s="637"/>
      <c r="U647" s="637"/>
      <c r="V647" s="637"/>
      <c r="W647" s="637"/>
      <c r="X647" s="637"/>
      <c r="Y647" s="637"/>
      <c r="Z647" s="637"/>
      <c r="AA647" s="637"/>
      <c r="AB647" s="637"/>
      <c r="AC647" s="637"/>
      <c r="AD647" s="637"/>
      <c r="AE647" s="637"/>
      <c r="AF647" s="637"/>
      <c r="AG647" s="637"/>
      <c r="AH647" s="637"/>
      <c r="AI647" s="637"/>
      <c r="AJ647" s="637"/>
      <c r="AK647" s="637"/>
      <c r="AL647" s="637"/>
      <c r="AM647" s="637"/>
      <c r="AN647" s="637"/>
      <c r="AO647" s="637"/>
      <c r="AP647" s="637"/>
      <c r="AQ647" s="637"/>
      <c r="AR647" s="637"/>
      <c r="AS647" s="637"/>
      <c r="AT647" s="637"/>
      <c r="AU647" s="637"/>
      <c r="AV647" s="637"/>
      <c r="AW647" s="637"/>
      <c r="AX647" s="637"/>
      <c r="AY647" s="637"/>
    </row>
    <row r="648" spans="3:51">
      <c r="C648" s="636"/>
      <c r="D648" s="637"/>
      <c r="E648" s="637"/>
      <c r="F648" s="637"/>
      <c r="G648" s="637"/>
      <c r="H648" s="637"/>
      <c r="I648" s="637"/>
      <c r="J648" s="637"/>
      <c r="K648" s="637"/>
      <c r="L648" s="637"/>
      <c r="M648" s="637"/>
      <c r="N648" s="637"/>
      <c r="O648" s="637"/>
      <c r="P648" s="637"/>
      <c r="Q648" s="637"/>
      <c r="R648" s="637"/>
      <c r="S648" s="637"/>
      <c r="T648" s="637"/>
      <c r="U648" s="637"/>
      <c r="V648" s="637"/>
      <c r="W648" s="637"/>
      <c r="X648" s="637"/>
      <c r="Y648" s="637"/>
      <c r="Z648" s="637"/>
      <c r="AA648" s="637"/>
      <c r="AB648" s="637"/>
      <c r="AC648" s="637"/>
      <c r="AD648" s="637"/>
      <c r="AE648" s="637"/>
      <c r="AF648" s="637"/>
      <c r="AG648" s="637"/>
      <c r="AH648" s="637"/>
      <c r="AI648" s="637"/>
      <c r="AJ648" s="637"/>
      <c r="AK648" s="637"/>
      <c r="AL648" s="637"/>
      <c r="AM648" s="637"/>
      <c r="AN648" s="637"/>
      <c r="AO648" s="637"/>
      <c r="AP648" s="637"/>
      <c r="AQ648" s="637"/>
      <c r="AR648" s="637"/>
      <c r="AS648" s="637"/>
      <c r="AT648" s="637"/>
      <c r="AU648" s="637"/>
      <c r="AV648" s="637"/>
      <c r="AW648" s="637"/>
      <c r="AX648" s="637"/>
      <c r="AY648" s="637"/>
    </row>
    <row r="649" spans="3:51">
      <c r="C649" s="636"/>
      <c r="D649" s="637"/>
      <c r="E649" s="637"/>
      <c r="F649" s="637"/>
      <c r="G649" s="637"/>
      <c r="H649" s="637"/>
      <c r="I649" s="637"/>
      <c r="J649" s="637"/>
      <c r="K649" s="637"/>
      <c r="L649" s="637"/>
      <c r="M649" s="637"/>
      <c r="N649" s="637"/>
      <c r="O649" s="637"/>
      <c r="P649" s="637"/>
      <c r="Q649" s="637"/>
      <c r="R649" s="637"/>
      <c r="S649" s="637"/>
      <c r="T649" s="637"/>
      <c r="U649" s="637"/>
      <c r="V649" s="637"/>
      <c r="W649" s="637"/>
      <c r="X649" s="637"/>
      <c r="Y649" s="637"/>
      <c r="Z649" s="637"/>
      <c r="AA649" s="637"/>
      <c r="AB649" s="637"/>
      <c r="AC649" s="637"/>
      <c r="AD649" s="637"/>
      <c r="AE649" s="637"/>
      <c r="AF649" s="637"/>
      <c r="AG649" s="637"/>
      <c r="AH649" s="637"/>
      <c r="AI649" s="637"/>
      <c r="AJ649" s="637"/>
      <c r="AK649" s="637"/>
      <c r="AL649" s="637"/>
      <c r="AM649" s="637"/>
      <c r="AN649" s="637"/>
      <c r="AO649" s="637"/>
      <c r="AP649" s="637"/>
      <c r="AQ649" s="637"/>
      <c r="AR649" s="637"/>
      <c r="AS649" s="637"/>
      <c r="AT649" s="637"/>
      <c r="AU649" s="637"/>
      <c r="AV649" s="637"/>
      <c r="AW649" s="637"/>
      <c r="AX649" s="637"/>
      <c r="AY649" s="637"/>
    </row>
    <row r="650" spans="3:51">
      <c r="C650" s="636"/>
      <c r="D650" s="637"/>
      <c r="E650" s="637"/>
      <c r="F650" s="637"/>
      <c r="G650" s="637"/>
      <c r="H650" s="637"/>
      <c r="I650" s="637"/>
      <c r="J650" s="637"/>
      <c r="K650" s="637"/>
      <c r="L650" s="637"/>
      <c r="M650" s="637"/>
      <c r="N650" s="637"/>
      <c r="O650" s="637"/>
      <c r="P650" s="637"/>
      <c r="Q650" s="637"/>
      <c r="R650" s="637"/>
      <c r="S650" s="637"/>
      <c r="T650" s="637"/>
      <c r="U650" s="637"/>
      <c r="V650" s="637"/>
      <c r="W650" s="637"/>
      <c r="X650" s="637"/>
      <c r="Y650" s="637"/>
      <c r="Z650" s="637"/>
      <c r="AA650" s="637"/>
      <c r="AB650" s="637"/>
      <c r="AC650" s="637"/>
      <c r="AD650" s="637"/>
      <c r="AE650" s="637"/>
      <c r="AF650" s="637"/>
      <c r="AG650" s="637"/>
      <c r="AH650" s="637"/>
      <c r="AI650" s="637"/>
      <c r="AJ650" s="637"/>
      <c r="AK650" s="637"/>
      <c r="AL650" s="637"/>
      <c r="AM650" s="637"/>
      <c r="AN650" s="637"/>
      <c r="AO650" s="637"/>
      <c r="AP650" s="637"/>
      <c r="AQ650" s="637"/>
      <c r="AR650" s="637"/>
      <c r="AS650" s="637"/>
      <c r="AT650" s="637"/>
      <c r="AU650" s="637"/>
      <c r="AV650" s="637"/>
      <c r="AW650" s="637"/>
      <c r="AX650" s="637"/>
      <c r="AY650" s="637"/>
    </row>
    <row r="651" spans="3:51">
      <c r="C651" s="636"/>
      <c r="D651" s="637"/>
      <c r="E651" s="637"/>
      <c r="F651" s="637"/>
      <c r="G651" s="637"/>
      <c r="H651" s="637"/>
      <c r="I651" s="637"/>
      <c r="J651" s="637"/>
      <c r="K651" s="637"/>
      <c r="L651" s="637"/>
      <c r="M651" s="637"/>
      <c r="N651" s="637"/>
      <c r="O651" s="637"/>
      <c r="P651" s="637"/>
      <c r="Q651" s="637"/>
      <c r="R651" s="637"/>
      <c r="S651" s="637"/>
      <c r="T651" s="637"/>
      <c r="U651" s="637"/>
      <c r="V651" s="637"/>
      <c r="W651" s="637"/>
      <c r="X651" s="637"/>
      <c r="Y651" s="637"/>
      <c r="Z651" s="637"/>
      <c r="AA651" s="637"/>
      <c r="AB651" s="637"/>
      <c r="AC651" s="637"/>
      <c r="AD651" s="637"/>
      <c r="AE651" s="637"/>
      <c r="AF651" s="637"/>
      <c r="AG651" s="637"/>
      <c r="AH651" s="637"/>
      <c r="AI651" s="637"/>
      <c r="AJ651" s="637"/>
      <c r="AK651" s="637"/>
      <c r="AL651" s="637"/>
      <c r="AM651" s="637"/>
      <c r="AN651" s="637"/>
      <c r="AO651" s="637"/>
      <c r="AP651" s="637"/>
      <c r="AQ651" s="637"/>
      <c r="AR651" s="637"/>
      <c r="AS651" s="637"/>
      <c r="AT651" s="637"/>
      <c r="AU651" s="637"/>
      <c r="AV651" s="637"/>
      <c r="AW651" s="637"/>
      <c r="AX651" s="637"/>
      <c r="AY651" s="637"/>
    </row>
    <row r="652" spans="3:51">
      <c r="C652" s="636"/>
      <c r="D652" s="637"/>
      <c r="E652" s="637"/>
      <c r="F652" s="637"/>
      <c r="G652" s="637"/>
      <c r="H652" s="637"/>
      <c r="I652" s="637"/>
      <c r="J652" s="637"/>
      <c r="K652" s="637"/>
      <c r="L652" s="637"/>
      <c r="M652" s="637"/>
      <c r="N652" s="637"/>
      <c r="O652" s="637"/>
      <c r="P652" s="637"/>
      <c r="Q652" s="637"/>
      <c r="R652" s="637"/>
      <c r="S652" s="637"/>
      <c r="T652" s="637"/>
      <c r="U652" s="637"/>
      <c r="V652" s="637"/>
      <c r="W652" s="637"/>
      <c r="X652" s="637"/>
      <c r="Y652" s="637"/>
      <c r="Z652" s="637"/>
      <c r="AA652" s="637"/>
      <c r="AB652" s="637"/>
      <c r="AC652" s="637"/>
      <c r="AD652" s="637"/>
      <c r="AE652" s="637"/>
      <c r="AF652" s="637"/>
      <c r="AG652" s="637"/>
      <c r="AH652" s="637"/>
      <c r="AI652" s="637"/>
      <c r="AJ652" s="637"/>
      <c r="AK652" s="637"/>
      <c r="AL652" s="637"/>
      <c r="AM652" s="637"/>
      <c r="AN652" s="637"/>
      <c r="AO652" s="637"/>
      <c r="AP652" s="637"/>
      <c r="AQ652" s="637"/>
      <c r="AR652" s="637"/>
      <c r="AS652" s="637"/>
      <c r="AT652" s="637"/>
      <c r="AU652" s="637"/>
      <c r="AV652" s="637"/>
      <c r="AW652" s="637"/>
      <c r="AX652" s="637"/>
      <c r="AY652" s="637"/>
    </row>
    <row r="653" spans="3:51">
      <c r="C653" s="636"/>
      <c r="D653" s="637"/>
      <c r="E653" s="637"/>
      <c r="F653" s="637"/>
      <c r="G653" s="637"/>
      <c r="H653" s="637"/>
      <c r="I653" s="637"/>
      <c r="J653" s="637"/>
      <c r="K653" s="637"/>
      <c r="L653" s="637"/>
      <c r="M653" s="637"/>
      <c r="N653" s="637"/>
      <c r="O653" s="637"/>
      <c r="P653" s="637"/>
      <c r="Q653" s="637"/>
      <c r="R653" s="637"/>
      <c r="S653" s="637"/>
      <c r="T653" s="637"/>
      <c r="U653" s="637"/>
      <c r="V653" s="637"/>
      <c r="W653" s="637"/>
      <c r="X653" s="637"/>
      <c r="Y653" s="637"/>
      <c r="Z653" s="637"/>
      <c r="AA653" s="637"/>
      <c r="AB653" s="637"/>
      <c r="AC653" s="637"/>
      <c r="AD653" s="637"/>
      <c r="AE653" s="637"/>
      <c r="AF653" s="637"/>
      <c r="AG653" s="637"/>
      <c r="AH653" s="637"/>
      <c r="AI653" s="637"/>
      <c r="AJ653" s="637"/>
      <c r="AK653" s="637"/>
      <c r="AL653" s="637"/>
      <c r="AM653" s="637"/>
      <c r="AN653" s="637"/>
      <c r="AO653" s="637"/>
      <c r="AP653" s="637"/>
      <c r="AQ653" s="637"/>
      <c r="AR653" s="637"/>
      <c r="AS653" s="637"/>
      <c r="AT653" s="637"/>
      <c r="AU653" s="637"/>
      <c r="AV653" s="637"/>
      <c r="AW653" s="637"/>
      <c r="AX653" s="637"/>
      <c r="AY653" s="637"/>
    </row>
    <row r="654" spans="3:51">
      <c r="C654" s="636"/>
      <c r="D654" s="637"/>
      <c r="E654" s="637"/>
      <c r="F654" s="637"/>
      <c r="G654" s="637"/>
      <c r="H654" s="637"/>
      <c r="I654" s="637"/>
      <c r="J654" s="637"/>
      <c r="K654" s="637"/>
      <c r="L654" s="637"/>
      <c r="M654" s="637"/>
      <c r="N654" s="637"/>
      <c r="O654" s="637"/>
      <c r="P654" s="637"/>
      <c r="Q654" s="637"/>
      <c r="R654" s="637"/>
      <c r="S654" s="637"/>
      <c r="T654" s="637"/>
      <c r="U654" s="637"/>
      <c r="V654" s="637"/>
      <c r="W654" s="637"/>
      <c r="X654" s="637"/>
      <c r="Y654" s="637"/>
      <c r="Z654" s="637"/>
      <c r="AA654" s="637"/>
      <c r="AB654" s="637"/>
      <c r="AC654" s="637"/>
      <c r="AD654" s="637"/>
      <c r="AE654" s="637"/>
      <c r="AF654" s="637"/>
      <c r="AG654" s="637"/>
      <c r="AH654" s="637"/>
      <c r="AI654" s="637"/>
      <c r="AJ654" s="637"/>
      <c r="AK654" s="637"/>
      <c r="AL654" s="637"/>
      <c r="AM654" s="637"/>
      <c r="AN654" s="637"/>
      <c r="AO654" s="637"/>
      <c r="AP654" s="637"/>
      <c r="AQ654" s="637"/>
      <c r="AR654" s="637"/>
      <c r="AS654" s="637"/>
      <c r="AT654" s="637"/>
      <c r="AU654" s="637"/>
      <c r="AV654" s="637"/>
      <c r="AW654" s="637"/>
      <c r="AX654" s="637"/>
      <c r="AY654" s="637"/>
    </row>
    <row r="655" spans="3:51">
      <c r="C655" s="636"/>
      <c r="D655" s="637"/>
      <c r="E655" s="637"/>
      <c r="F655" s="637"/>
      <c r="G655" s="637"/>
      <c r="H655" s="637"/>
      <c r="I655" s="637"/>
      <c r="J655" s="637"/>
      <c r="K655" s="637"/>
      <c r="L655" s="637"/>
      <c r="M655" s="637"/>
      <c r="N655" s="637"/>
      <c r="O655" s="637"/>
      <c r="P655" s="637"/>
      <c r="Q655" s="637"/>
      <c r="R655" s="637"/>
      <c r="S655" s="637"/>
      <c r="T655" s="637"/>
      <c r="U655" s="637"/>
      <c r="V655" s="637"/>
      <c r="W655" s="637"/>
      <c r="X655" s="637"/>
      <c r="Y655" s="637"/>
      <c r="Z655" s="637"/>
      <c r="AA655" s="637"/>
      <c r="AB655" s="637"/>
      <c r="AC655" s="637"/>
      <c r="AD655" s="637"/>
      <c r="AE655" s="637"/>
      <c r="AF655" s="637"/>
      <c r="AG655" s="637"/>
      <c r="AH655" s="637"/>
      <c r="AI655" s="637"/>
      <c r="AJ655" s="637"/>
      <c r="AK655" s="637"/>
      <c r="AL655" s="637"/>
      <c r="AM655" s="637"/>
      <c r="AN655" s="637"/>
      <c r="AO655" s="637"/>
      <c r="AP655" s="637"/>
      <c r="AQ655" s="637"/>
      <c r="AR655" s="637"/>
      <c r="AS655" s="637"/>
      <c r="AT655" s="637"/>
      <c r="AU655" s="637"/>
      <c r="AV655" s="637"/>
      <c r="AW655" s="637"/>
      <c r="AX655" s="637"/>
      <c r="AY655" s="637"/>
    </row>
    <row r="656" spans="3:51">
      <c r="C656" s="636"/>
      <c r="D656" s="637"/>
      <c r="E656" s="637"/>
      <c r="F656" s="637"/>
      <c r="G656" s="637"/>
      <c r="H656" s="637"/>
      <c r="I656" s="637"/>
      <c r="J656" s="637"/>
      <c r="K656" s="637"/>
      <c r="L656" s="637"/>
      <c r="M656" s="637"/>
      <c r="N656" s="637"/>
      <c r="O656" s="637"/>
      <c r="P656" s="637"/>
      <c r="Q656" s="637"/>
      <c r="R656" s="637"/>
      <c r="S656" s="637"/>
      <c r="T656" s="637"/>
      <c r="U656" s="637"/>
      <c r="V656" s="637"/>
      <c r="W656" s="637"/>
      <c r="X656" s="637"/>
      <c r="Y656" s="637"/>
      <c r="Z656" s="637"/>
      <c r="AA656" s="637"/>
      <c r="AB656" s="637"/>
      <c r="AC656" s="637"/>
      <c r="AD656" s="637"/>
      <c r="AE656" s="637"/>
      <c r="AF656" s="637"/>
      <c r="AG656" s="637"/>
      <c r="AH656" s="637"/>
      <c r="AI656" s="637"/>
      <c r="AJ656" s="637"/>
      <c r="AK656" s="637"/>
      <c r="AL656" s="637"/>
      <c r="AM656" s="637"/>
      <c r="AN656" s="637"/>
      <c r="AO656" s="637"/>
      <c r="AP656" s="637"/>
      <c r="AQ656" s="637"/>
      <c r="AR656" s="637"/>
      <c r="AS656" s="637"/>
      <c r="AT656" s="637"/>
      <c r="AU656" s="637"/>
      <c r="AV656" s="637"/>
      <c r="AW656" s="637"/>
      <c r="AX656" s="637"/>
      <c r="AY656" s="637"/>
    </row>
    <row r="657" spans="3:51">
      <c r="C657" s="636"/>
      <c r="D657" s="637"/>
      <c r="E657" s="637"/>
      <c r="F657" s="637"/>
      <c r="G657" s="637"/>
      <c r="H657" s="637"/>
      <c r="I657" s="637"/>
      <c r="J657" s="637"/>
      <c r="K657" s="637"/>
      <c r="L657" s="637"/>
      <c r="M657" s="637"/>
      <c r="N657" s="637"/>
      <c r="O657" s="637"/>
      <c r="P657" s="637"/>
      <c r="Q657" s="637"/>
      <c r="R657" s="637"/>
      <c r="S657" s="637"/>
      <c r="T657" s="637"/>
      <c r="U657" s="637"/>
      <c r="V657" s="637"/>
      <c r="W657" s="637"/>
      <c r="X657" s="637"/>
      <c r="Y657" s="637"/>
      <c r="Z657" s="637"/>
      <c r="AA657" s="637"/>
      <c r="AB657" s="637"/>
      <c r="AC657" s="637"/>
      <c r="AD657" s="637"/>
      <c r="AE657" s="637"/>
      <c r="AF657" s="637"/>
      <c r="AG657" s="637"/>
      <c r="AH657" s="637"/>
      <c r="AI657" s="637"/>
      <c r="AJ657" s="637"/>
      <c r="AK657" s="637"/>
      <c r="AL657" s="637"/>
      <c r="AM657" s="637"/>
      <c r="AN657" s="637"/>
      <c r="AO657" s="637"/>
      <c r="AP657" s="637"/>
      <c r="AQ657" s="637"/>
      <c r="AR657" s="637"/>
      <c r="AS657" s="637"/>
      <c r="AT657" s="637"/>
      <c r="AU657" s="637"/>
      <c r="AV657" s="637"/>
      <c r="AW657" s="637"/>
      <c r="AX657" s="637"/>
      <c r="AY657" s="637"/>
    </row>
    <row r="658" spans="3:51">
      <c r="C658" s="636"/>
      <c r="D658" s="637"/>
      <c r="E658" s="637"/>
      <c r="F658" s="637"/>
      <c r="G658" s="637"/>
      <c r="H658" s="637"/>
      <c r="I658" s="637"/>
      <c r="J658" s="637"/>
      <c r="K658" s="637"/>
      <c r="L658" s="637"/>
      <c r="M658" s="637"/>
      <c r="N658" s="637"/>
      <c r="O658" s="637"/>
      <c r="P658" s="637"/>
      <c r="Q658" s="637"/>
      <c r="R658" s="637"/>
      <c r="S658" s="637"/>
      <c r="T658" s="637"/>
      <c r="U658" s="637"/>
      <c r="V658" s="637"/>
      <c r="W658" s="637"/>
      <c r="X658" s="637"/>
      <c r="Y658" s="637"/>
      <c r="Z658" s="637"/>
      <c r="AA658" s="637"/>
      <c r="AB658" s="637"/>
      <c r="AC658" s="637"/>
      <c r="AD658" s="637"/>
      <c r="AE658" s="637"/>
      <c r="AF658" s="637"/>
      <c r="AG658" s="637"/>
      <c r="AH658" s="637"/>
      <c r="AI658" s="637"/>
      <c r="AJ658" s="637"/>
      <c r="AK658" s="637"/>
      <c r="AL658" s="637"/>
      <c r="AM658" s="637"/>
      <c r="AN658" s="637"/>
      <c r="AO658" s="637"/>
      <c r="AP658" s="637"/>
      <c r="AQ658" s="637"/>
      <c r="AR658" s="637"/>
      <c r="AS658" s="637"/>
      <c r="AT658" s="637"/>
      <c r="AU658" s="637"/>
      <c r="AV658" s="637"/>
      <c r="AW658" s="637"/>
      <c r="AX658" s="637"/>
      <c r="AY658" s="637"/>
    </row>
    <row r="659" spans="3:51">
      <c r="C659" s="636"/>
      <c r="D659" s="637"/>
      <c r="E659" s="637"/>
      <c r="F659" s="637"/>
      <c r="G659" s="637"/>
      <c r="H659" s="637"/>
      <c r="I659" s="637"/>
      <c r="J659" s="637"/>
      <c r="K659" s="637"/>
      <c r="L659" s="637"/>
      <c r="M659" s="637"/>
      <c r="N659" s="637"/>
      <c r="O659" s="637"/>
      <c r="P659" s="637"/>
      <c r="Q659" s="637"/>
      <c r="R659" s="637"/>
      <c r="S659" s="637"/>
      <c r="T659" s="637"/>
      <c r="U659" s="637"/>
      <c r="V659" s="637"/>
      <c r="W659" s="637"/>
      <c r="X659" s="637"/>
      <c r="Y659" s="637"/>
      <c r="Z659" s="637"/>
      <c r="AA659" s="637"/>
      <c r="AB659" s="637"/>
      <c r="AC659" s="637"/>
      <c r="AD659" s="637"/>
      <c r="AE659" s="637"/>
      <c r="AF659" s="637"/>
      <c r="AG659" s="637"/>
      <c r="AH659" s="637"/>
      <c r="AI659" s="637"/>
      <c r="AJ659" s="637"/>
      <c r="AK659" s="637"/>
      <c r="AL659" s="637"/>
      <c r="AM659" s="637"/>
      <c r="AN659" s="637"/>
      <c r="AO659" s="637"/>
      <c r="AP659" s="637"/>
      <c r="AQ659" s="637"/>
      <c r="AR659" s="637"/>
      <c r="AS659" s="637"/>
      <c r="AT659" s="637"/>
      <c r="AU659" s="637"/>
      <c r="AV659" s="637"/>
      <c r="AW659" s="637"/>
      <c r="AX659" s="637"/>
      <c r="AY659" s="637"/>
    </row>
    <row r="660" spans="3:51">
      <c r="C660" s="636"/>
      <c r="D660" s="637"/>
      <c r="E660" s="637"/>
      <c r="F660" s="637"/>
      <c r="G660" s="637"/>
      <c r="H660" s="637"/>
      <c r="I660" s="637"/>
      <c r="J660" s="637"/>
      <c r="K660" s="637"/>
      <c r="L660" s="637"/>
      <c r="M660" s="637"/>
      <c r="N660" s="637"/>
      <c r="O660" s="637"/>
      <c r="P660" s="637"/>
      <c r="Q660" s="637"/>
      <c r="R660" s="637"/>
      <c r="S660" s="637"/>
      <c r="T660" s="637"/>
      <c r="U660" s="637"/>
      <c r="V660" s="637"/>
      <c r="W660" s="637"/>
      <c r="X660" s="637"/>
      <c r="Y660" s="637"/>
      <c r="Z660" s="637"/>
      <c r="AA660" s="637"/>
      <c r="AB660" s="637"/>
      <c r="AC660" s="637"/>
      <c r="AD660" s="637"/>
      <c r="AE660" s="637"/>
      <c r="AF660" s="637"/>
      <c r="AG660" s="637"/>
      <c r="AH660" s="637"/>
      <c r="AI660" s="637"/>
      <c r="AJ660" s="637"/>
      <c r="AK660" s="637"/>
      <c r="AL660" s="637"/>
      <c r="AM660" s="637"/>
      <c r="AN660" s="637"/>
      <c r="AO660" s="637"/>
      <c r="AP660" s="637"/>
      <c r="AQ660" s="637"/>
      <c r="AR660" s="637"/>
      <c r="AS660" s="637"/>
      <c r="AT660" s="637"/>
      <c r="AU660" s="637"/>
      <c r="AV660" s="637"/>
      <c r="AW660" s="637"/>
      <c r="AX660" s="637"/>
      <c r="AY660" s="637"/>
    </row>
    <row r="661" spans="3:51">
      <c r="C661" s="636"/>
      <c r="D661" s="637"/>
      <c r="E661" s="637"/>
      <c r="F661" s="637"/>
      <c r="G661" s="637"/>
      <c r="H661" s="637"/>
      <c r="I661" s="637"/>
      <c r="J661" s="637"/>
      <c r="K661" s="637"/>
      <c r="L661" s="637"/>
      <c r="M661" s="637"/>
      <c r="N661" s="637"/>
      <c r="O661" s="637"/>
      <c r="P661" s="637"/>
      <c r="Q661" s="637"/>
      <c r="R661" s="637"/>
      <c r="S661" s="637"/>
      <c r="T661" s="637"/>
      <c r="U661" s="637"/>
      <c r="V661" s="637"/>
      <c r="W661" s="637"/>
      <c r="X661" s="637"/>
      <c r="Y661" s="637"/>
      <c r="Z661" s="637"/>
      <c r="AA661" s="637"/>
      <c r="AB661" s="637"/>
      <c r="AC661" s="637"/>
      <c r="AD661" s="637"/>
      <c r="AE661" s="637"/>
      <c r="AF661" s="637"/>
      <c r="AG661" s="637"/>
      <c r="AH661" s="637"/>
      <c r="AI661" s="637"/>
      <c r="AJ661" s="637"/>
      <c r="AK661" s="637"/>
      <c r="AL661" s="637"/>
      <c r="AM661" s="637"/>
      <c r="AN661" s="637"/>
      <c r="AO661" s="637"/>
      <c r="AP661" s="637"/>
      <c r="AQ661" s="637"/>
      <c r="AR661" s="637"/>
      <c r="AS661" s="637"/>
      <c r="AT661" s="637"/>
      <c r="AU661" s="637"/>
      <c r="AV661" s="637"/>
      <c r="AW661" s="637"/>
      <c r="AX661" s="637"/>
      <c r="AY661" s="637"/>
    </row>
    <row r="662" spans="3:51">
      <c r="C662" s="636"/>
      <c r="D662" s="637"/>
      <c r="E662" s="637"/>
      <c r="F662" s="637"/>
      <c r="G662" s="637"/>
      <c r="H662" s="637"/>
      <c r="I662" s="637"/>
      <c r="J662" s="637"/>
      <c r="K662" s="637"/>
      <c r="L662" s="637"/>
      <c r="M662" s="637"/>
      <c r="N662" s="637"/>
      <c r="O662" s="637"/>
      <c r="P662" s="637"/>
      <c r="Q662" s="637"/>
      <c r="R662" s="637"/>
      <c r="S662" s="637"/>
      <c r="T662" s="637"/>
      <c r="U662" s="637"/>
      <c r="V662" s="637"/>
      <c r="W662" s="637"/>
      <c r="X662" s="637"/>
      <c r="Y662" s="637"/>
      <c r="Z662" s="637"/>
      <c r="AA662" s="637"/>
      <c r="AB662" s="637"/>
      <c r="AC662" s="637"/>
      <c r="AD662" s="637"/>
      <c r="AE662" s="637"/>
      <c r="AF662" s="637"/>
      <c r="AG662" s="637"/>
      <c r="AH662" s="637"/>
      <c r="AI662" s="637"/>
      <c r="AJ662" s="637"/>
      <c r="AK662" s="637"/>
      <c r="AL662" s="637"/>
      <c r="AM662" s="637"/>
      <c r="AN662" s="637"/>
      <c r="AO662" s="637"/>
      <c r="AP662" s="637"/>
      <c r="AQ662" s="637"/>
      <c r="AR662" s="637"/>
      <c r="AS662" s="637"/>
      <c r="AT662" s="637"/>
      <c r="AU662" s="637"/>
      <c r="AV662" s="637"/>
      <c r="AW662" s="637"/>
      <c r="AX662" s="637"/>
      <c r="AY662" s="637"/>
    </row>
    <row r="663" spans="3:51">
      <c r="C663" s="636"/>
      <c r="D663" s="637"/>
      <c r="E663" s="637"/>
      <c r="F663" s="637"/>
      <c r="G663" s="637"/>
      <c r="H663" s="637"/>
      <c r="I663" s="637"/>
      <c r="J663" s="637"/>
      <c r="K663" s="637"/>
      <c r="L663" s="637"/>
      <c r="M663" s="637"/>
      <c r="N663" s="637"/>
      <c r="O663" s="637"/>
      <c r="P663" s="637"/>
      <c r="Q663" s="637"/>
      <c r="R663" s="637"/>
      <c r="S663" s="637"/>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7"/>
    </row>
    <row r="664" spans="3:51">
      <c r="C664" s="636"/>
      <c r="D664" s="637"/>
      <c r="E664" s="637"/>
      <c r="F664" s="637"/>
      <c r="G664" s="637"/>
      <c r="H664" s="637"/>
      <c r="I664" s="637"/>
      <c r="J664" s="637"/>
      <c r="K664" s="637"/>
      <c r="L664" s="637"/>
      <c r="M664" s="637"/>
      <c r="N664" s="637"/>
      <c r="O664" s="637"/>
      <c r="P664" s="637"/>
      <c r="Q664" s="637"/>
      <c r="R664" s="637"/>
      <c r="S664" s="637"/>
      <c r="T664" s="637"/>
      <c r="U664" s="637"/>
      <c r="V664" s="637"/>
      <c r="W664" s="637"/>
      <c r="X664" s="637"/>
      <c r="Y664" s="637"/>
      <c r="Z664" s="637"/>
      <c r="AA664" s="637"/>
      <c r="AB664" s="637"/>
      <c r="AC664" s="637"/>
      <c r="AD664" s="637"/>
      <c r="AE664" s="637"/>
      <c r="AF664" s="637"/>
      <c r="AG664" s="637"/>
      <c r="AH664" s="637"/>
      <c r="AI664" s="637"/>
      <c r="AJ664" s="637"/>
      <c r="AK664" s="637"/>
      <c r="AL664" s="637"/>
      <c r="AM664" s="637"/>
      <c r="AN664" s="637"/>
      <c r="AO664" s="637"/>
      <c r="AP664" s="637"/>
      <c r="AQ664" s="637"/>
      <c r="AR664" s="637"/>
      <c r="AS664" s="637"/>
      <c r="AT664" s="637"/>
      <c r="AU664" s="637"/>
      <c r="AV664" s="637"/>
      <c r="AW664" s="637"/>
      <c r="AX664" s="637"/>
      <c r="AY664" s="637"/>
    </row>
    <row r="665" spans="3:51">
      <c r="C665" s="636"/>
      <c r="D665" s="637"/>
      <c r="E665" s="637"/>
      <c r="F665" s="637"/>
      <c r="G665" s="637"/>
      <c r="H665" s="637"/>
      <c r="I665" s="637"/>
      <c r="J665" s="637"/>
      <c r="K665" s="637"/>
      <c r="L665" s="637"/>
      <c r="M665" s="637"/>
      <c r="N665" s="637"/>
      <c r="O665" s="637"/>
      <c r="P665" s="637"/>
      <c r="Q665" s="637"/>
      <c r="R665" s="637"/>
      <c r="S665" s="637"/>
      <c r="T665" s="637"/>
      <c r="U665" s="637"/>
      <c r="V665" s="637"/>
      <c r="W665" s="637"/>
      <c r="X665" s="637"/>
      <c r="Y665" s="637"/>
      <c r="Z665" s="637"/>
      <c r="AA665" s="637"/>
      <c r="AB665" s="637"/>
      <c r="AC665" s="637"/>
      <c r="AD665" s="637"/>
      <c r="AE665" s="637"/>
      <c r="AF665" s="637"/>
      <c r="AG665" s="637"/>
      <c r="AH665" s="637"/>
      <c r="AI665" s="637"/>
      <c r="AJ665" s="637"/>
      <c r="AK665" s="637"/>
      <c r="AL665" s="637"/>
      <c r="AM665" s="637"/>
      <c r="AN665" s="637"/>
      <c r="AO665" s="637"/>
      <c r="AP665" s="637"/>
      <c r="AQ665" s="637"/>
      <c r="AR665" s="637"/>
      <c r="AS665" s="637"/>
      <c r="AT665" s="637"/>
      <c r="AU665" s="637"/>
      <c r="AV665" s="637"/>
      <c r="AW665" s="637"/>
      <c r="AX665" s="637"/>
      <c r="AY665" s="637"/>
    </row>
    <row r="666" spans="3:51">
      <c r="C666" s="636"/>
      <c r="D666" s="637"/>
      <c r="E666" s="637"/>
      <c r="F666" s="637"/>
      <c r="G666" s="637"/>
      <c r="H666" s="637"/>
      <c r="I666" s="637"/>
      <c r="J666" s="637"/>
      <c r="K666" s="637"/>
      <c r="L666" s="637"/>
      <c r="M666" s="637"/>
      <c r="N666" s="637"/>
      <c r="O666" s="637"/>
      <c r="P666" s="637"/>
      <c r="Q666" s="637"/>
      <c r="R666" s="637"/>
      <c r="S666" s="637"/>
      <c r="T666" s="637"/>
      <c r="U666" s="637"/>
      <c r="V666" s="637"/>
      <c r="W666" s="637"/>
      <c r="X666" s="637"/>
      <c r="Y666" s="637"/>
      <c r="Z666" s="637"/>
      <c r="AA666" s="637"/>
      <c r="AB666" s="637"/>
      <c r="AC666" s="637"/>
      <c r="AD666" s="637"/>
      <c r="AE666" s="637"/>
      <c r="AF666" s="637"/>
      <c r="AG666" s="637"/>
      <c r="AH666" s="637"/>
      <c r="AI666" s="637"/>
      <c r="AJ666" s="637"/>
      <c r="AK666" s="637"/>
      <c r="AL666" s="637"/>
      <c r="AM666" s="637"/>
      <c r="AN666" s="637"/>
      <c r="AO666" s="637"/>
      <c r="AP666" s="637"/>
      <c r="AQ666" s="637"/>
      <c r="AR666" s="637"/>
      <c r="AS666" s="637"/>
      <c r="AT666" s="637"/>
      <c r="AU666" s="637"/>
      <c r="AV666" s="637"/>
      <c r="AW666" s="637"/>
      <c r="AX666" s="637"/>
      <c r="AY666" s="637"/>
    </row>
    <row r="667" spans="3:51">
      <c r="C667" s="636"/>
      <c r="D667" s="637"/>
      <c r="E667" s="637"/>
      <c r="F667" s="637"/>
      <c r="G667" s="637"/>
      <c r="H667" s="637"/>
      <c r="I667" s="637"/>
      <c r="J667" s="637"/>
      <c r="K667" s="637"/>
      <c r="L667" s="637"/>
      <c r="M667" s="637"/>
      <c r="N667" s="637"/>
      <c r="O667" s="637"/>
      <c r="P667" s="637"/>
      <c r="Q667" s="637"/>
      <c r="R667" s="637"/>
      <c r="S667" s="637"/>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7"/>
    </row>
    <row r="668" spans="3:51">
      <c r="C668" s="636"/>
      <c r="D668" s="637"/>
      <c r="E668" s="637"/>
      <c r="F668" s="637"/>
      <c r="G668" s="637"/>
      <c r="H668" s="637"/>
      <c r="I668" s="637"/>
      <c r="J668" s="637"/>
      <c r="K668" s="637"/>
      <c r="L668" s="637"/>
      <c r="M668" s="637"/>
      <c r="N668" s="637"/>
      <c r="O668" s="637"/>
      <c r="P668" s="637"/>
      <c r="Q668" s="637"/>
      <c r="R668" s="637"/>
      <c r="S668" s="637"/>
      <c r="T668" s="637"/>
      <c r="U668" s="637"/>
      <c r="V668" s="637"/>
      <c r="W668" s="637"/>
      <c r="X668" s="637"/>
      <c r="Y668" s="637"/>
      <c r="Z668" s="637"/>
      <c r="AA668" s="637"/>
      <c r="AB668" s="637"/>
      <c r="AC668" s="637"/>
      <c r="AD668" s="637"/>
      <c r="AE668" s="637"/>
      <c r="AF668" s="637"/>
      <c r="AG668" s="637"/>
      <c r="AH668" s="637"/>
      <c r="AI668" s="637"/>
      <c r="AJ668" s="637"/>
      <c r="AK668" s="637"/>
      <c r="AL668" s="637"/>
      <c r="AM668" s="637"/>
      <c r="AN668" s="637"/>
      <c r="AO668" s="637"/>
      <c r="AP668" s="637"/>
      <c r="AQ668" s="637"/>
      <c r="AR668" s="637"/>
      <c r="AS668" s="637"/>
      <c r="AT668" s="637"/>
      <c r="AU668" s="637"/>
      <c r="AV668" s="637"/>
      <c r="AW668" s="637"/>
      <c r="AX668" s="637"/>
      <c r="AY668" s="637"/>
    </row>
    <row r="669" spans="3:51">
      <c r="C669" s="636"/>
      <c r="D669" s="637"/>
      <c r="E669" s="637"/>
      <c r="F669" s="637"/>
      <c r="G669" s="637"/>
      <c r="H669" s="637"/>
      <c r="I669" s="637"/>
      <c r="J669" s="637"/>
      <c r="K669" s="637"/>
      <c r="L669" s="637"/>
      <c r="M669" s="637"/>
      <c r="N669" s="637"/>
      <c r="O669" s="637"/>
      <c r="P669" s="637"/>
      <c r="Q669" s="637"/>
      <c r="R669" s="637"/>
      <c r="S669" s="637"/>
      <c r="T669" s="637"/>
      <c r="U669" s="637"/>
      <c r="V669" s="637"/>
      <c r="W669" s="637"/>
      <c r="X669" s="637"/>
      <c r="Y669" s="637"/>
      <c r="Z669" s="637"/>
      <c r="AA669" s="637"/>
      <c r="AB669" s="637"/>
      <c r="AC669" s="637"/>
      <c r="AD669" s="637"/>
      <c r="AE669" s="637"/>
      <c r="AF669" s="637"/>
      <c r="AG669" s="637"/>
      <c r="AH669" s="637"/>
      <c r="AI669" s="637"/>
      <c r="AJ669" s="637"/>
      <c r="AK669" s="637"/>
      <c r="AL669" s="637"/>
      <c r="AM669" s="637"/>
      <c r="AN669" s="637"/>
      <c r="AO669" s="637"/>
      <c r="AP669" s="637"/>
      <c r="AQ669" s="637"/>
      <c r="AR669" s="637"/>
      <c r="AS669" s="637"/>
      <c r="AT669" s="637"/>
      <c r="AU669" s="637"/>
      <c r="AV669" s="637"/>
      <c r="AW669" s="637"/>
      <c r="AX669" s="637"/>
      <c r="AY669" s="637"/>
    </row>
    <row r="670" spans="3:51">
      <c r="C670" s="636"/>
      <c r="D670" s="637"/>
      <c r="E670" s="637"/>
      <c r="F670" s="637"/>
      <c r="G670" s="637"/>
      <c r="H670" s="637"/>
      <c r="I670" s="637"/>
      <c r="J670" s="637"/>
      <c r="K670" s="637"/>
      <c r="L670" s="637"/>
      <c r="M670" s="637"/>
      <c r="N670" s="637"/>
      <c r="O670" s="637"/>
      <c r="P670" s="637"/>
      <c r="Q670" s="637"/>
      <c r="R670" s="637"/>
      <c r="S670" s="637"/>
      <c r="T670" s="637"/>
      <c r="U670" s="637"/>
      <c r="V670" s="637"/>
      <c r="W670" s="637"/>
      <c r="X670" s="637"/>
      <c r="Y670" s="637"/>
      <c r="Z670" s="637"/>
      <c r="AA670" s="637"/>
      <c r="AB670" s="637"/>
      <c r="AC670" s="637"/>
      <c r="AD670" s="637"/>
      <c r="AE670" s="637"/>
      <c r="AF670" s="637"/>
      <c r="AG670" s="637"/>
      <c r="AH670" s="637"/>
      <c r="AI670" s="637"/>
      <c r="AJ670" s="637"/>
      <c r="AK670" s="637"/>
      <c r="AL670" s="637"/>
      <c r="AM670" s="637"/>
      <c r="AN670" s="637"/>
      <c r="AO670" s="637"/>
      <c r="AP670" s="637"/>
      <c r="AQ670" s="637"/>
      <c r="AR670" s="637"/>
      <c r="AS670" s="637"/>
      <c r="AT670" s="637"/>
      <c r="AU670" s="637"/>
      <c r="AV670" s="637"/>
      <c r="AW670" s="637"/>
      <c r="AX670" s="637"/>
      <c r="AY670" s="637"/>
    </row>
    <row r="671" spans="3:51">
      <c r="C671" s="636"/>
      <c r="D671" s="637"/>
      <c r="E671" s="637"/>
      <c r="F671" s="637"/>
      <c r="G671" s="637"/>
      <c r="H671" s="637"/>
      <c r="I671" s="637"/>
      <c r="J671" s="637"/>
      <c r="K671" s="637"/>
      <c r="L671" s="637"/>
      <c r="M671" s="637"/>
      <c r="N671" s="637"/>
      <c r="O671" s="637"/>
      <c r="P671" s="637"/>
      <c r="Q671" s="637"/>
      <c r="R671" s="637"/>
      <c r="S671" s="637"/>
      <c r="T671" s="637"/>
      <c r="U671" s="637"/>
      <c r="V671" s="637"/>
      <c r="W671" s="637"/>
      <c r="X671" s="637"/>
      <c r="Y671" s="637"/>
      <c r="Z671" s="637"/>
      <c r="AA671" s="637"/>
      <c r="AB671" s="637"/>
      <c r="AC671" s="637"/>
      <c r="AD671" s="637"/>
      <c r="AE671" s="637"/>
      <c r="AF671" s="637"/>
      <c r="AG671" s="637"/>
      <c r="AH671" s="637"/>
      <c r="AI671" s="637"/>
      <c r="AJ671" s="637"/>
      <c r="AK671" s="637"/>
      <c r="AL671" s="637"/>
      <c r="AM671" s="637"/>
      <c r="AN671" s="637"/>
      <c r="AO671" s="637"/>
      <c r="AP671" s="637"/>
      <c r="AQ671" s="637"/>
      <c r="AR671" s="637"/>
      <c r="AS671" s="637"/>
      <c r="AT671" s="637"/>
      <c r="AU671" s="637"/>
      <c r="AV671" s="637"/>
      <c r="AW671" s="637"/>
      <c r="AX671" s="637"/>
      <c r="AY671" s="637"/>
    </row>
    <row r="672" spans="3:51">
      <c r="C672" s="636"/>
      <c r="D672" s="637"/>
      <c r="E672" s="637"/>
      <c r="F672" s="637"/>
      <c r="G672" s="637"/>
      <c r="H672" s="637"/>
      <c r="I672" s="637"/>
      <c r="J672" s="637"/>
      <c r="K672" s="637"/>
      <c r="L672" s="637"/>
      <c r="M672" s="637"/>
      <c r="N672" s="637"/>
      <c r="O672" s="637"/>
      <c r="P672" s="637"/>
      <c r="Q672" s="637"/>
      <c r="R672" s="637"/>
      <c r="S672" s="637"/>
      <c r="T672" s="637"/>
      <c r="U672" s="637"/>
      <c r="V672" s="637"/>
      <c r="W672" s="637"/>
      <c r="X672" s="637"/>
      <c r="Y672" s="637"/>
      <c r="Z672" s="637"/>
      <c r="AA672" s="637"/>
      <c r="AB672" s="637"/>
      <c r="AC672" s="637"/>
      <c r="AD672" s="637"/>
      <c r="AE672" s="637"/>
      <c r="AF672" s="637"/>
      <c r="AG672" s="637"/>
      <c r="AH672" s="637"/>
      <c r="AI672" s="637"/>
      <c r="AJ672" s="637"/>
      <c r="AK672" s="637"/>
      <c r="AL672" s="637"/>
      <c r="AM672" s="637"/>
      <c r="AN672" s="637"/>
      <c r="AO672" s="637"/>
      <c r="AP672" s="637"/>
      <c r="AQ672" s="637"/>
      <c r="AR672" s="637"/>
      <c r="AS672" s="637"/>
      <c r="AT672" s="637"/>
      <c r="AU672" s="637"/>
      <c r="AV672" s="637"/>
      <c r="AW672" s="637"/>
      <c r="AX672" s="637"/>
      <c r="AY672" s="637"/>
    </row>
    <row r="673" spans="3:51">
      <c r="C673" s="636"/>
      <c r="D673" s="637"/>
      <c r="E673" s="637"/>
      <c r="F673" s="637"/>
      <c r="G673" s="637"/>
      <c r="H673" s="637"/>
      <c r="I673" s="637"/>
      <c r="J673" s="637"/>
      <c r="K673" s="637"/>
      <c r="L673" s="637"/>
      <c r="M673" s="637"/>
      <c r="N673" s="637"/>
      <c r="O673" s="637"/>
      <c r="P673" s="637"/>
      <c r="Q673" s="637"/>
      <c r="R673" s="637"/>
      <c r="S673" s="637"/>
      <c r="T673" s="637"/>
      <c r="U673" s="637"/>
      <c r="V673" s="637"/>
      <c r="W673" s="637"/>
      <c r="X673" s="637"/>
      <c r="Y673" s="637"/>
      <c r="Z673" s="637"/>
      <c r="AA673" s="637"/>
      <c r="AB673" s="637"/>
      <c r="AC673" s="637"/>
      <c r="AD673" s="637"/>
      <c r="AE673" s="637"/>
      <c r="AF673" s="637"/>
      <c r="AG673" s="637"/>
      <c r="AH673" s="637"/>
      <c r="AI673" s="637"/>
      <c r="AJ673" s="637"/>
      <c r="AK673" s="637"/>
      <c r="AL673" s="637"/>
      <c r="AM673" s="637"/>
      <c r="AN673" s="637"/>
      <c r="AO673" s="637"/>
      <c r="AP673" s="637"/>
      <c r="AQ673" s="637"/>
      <c r="AR673" s="637"/>
      <c r="AS673" s="637"/>
      <c r="AT673" s="637"/>
      <c r="AU673" s="637"/>
      <c r="AV673" s="637"/>
      <c r="AW673" s="637"/>
      <c r="AX673" s="637"/>
      <c r="AY673" s="637"/>
    </row>
    <row r="674" spans="3:51">
      <c r="C674" s="636"/>
      <c r="D674" s="637"/>
      <c r="E674" s="637"/>
      <c r="F674" s="637"/>
      <c r="G674" s="637"/>
      <c r="H674" s="637"/>
      <c r="I674" s="637"/>
      <c r="J674" s="637"/>
      <c r="K674" s="637"/>
      <c r="L674" s="637"/>
      <c r="M674" s="637"/>
      <c r="N674" s="637"/>
      <c r="O674" s="637"/>
      <c r="P674" s="637"/>
      <c r="Q674" s="637"/>
      <c r="R674" s="637"/>
      <c r="S674" s="637"/>
      <c r="T674" s="637"/>
      <c r="U674" s="637"/>
      <c r="V674" s="637"/>
      <c r="W674" s="637"/>
      <c r="X674" s="637"/>
      <c r="Y674" s="637"/>
      <c r="Z674" s="637"/>
      <c r="AA674" s="637"/>
      <c r="AB674" s="637"/>
      <c r="AC674" s="637"/>
      <c r="AD674" s="637"/>
      <c r="AE674" s="637"/>
      <c r="AF674" s="637"/>
      <c r="AG674" s="637"/>
      <c r="AH674" s="637"/>
      <c r="AI674" s="637"/>
      <c r="AJ674" s="637"/>
      <c r="AK674" s="637"/>
      <c r="AL674" s="637"/>
      <c r="AM674" s="637"/>
      <c r="AN674" s="637"/>
      <c r="AO674" s="637"/>
      <c r="AP674" s="637"/>
      <c r="AQ674" s="637"/>
      <c r="AR674" s="637"/>
      <c r="AS674" s="637"/>
      <c r="AT674" s="637"/>
      <c r="AU674" s="637"/>
      <c r="AV674" s="637"/>
      <c r="AW674" s="637"/>
      <c r="AX674" s="637"/>
      <c r="AY674" s="637"/>
    </row>
    <row r="675" spans="3:51">
      <c r="C675" s="636"/>
      <c r="D675" s="637"/>
      <c r="E675" s="637"/>
      <c r="F675" s="637"/>
      <c r="G675" s="637"/>
      <c r="H675" s="637"/>
      <c r="I675" s="637"/>
      <c r="J675" s="637"/>
      <c r="K675" s="637"/>
      <c r="L675" s="637"/>
      <c r="M675" s="637"/>
      <c r="N675" s="637"/>
      <c r="O675" s="637"/>
      <c r="P675" s="637"/>
      <c r="Q675" s="637"/>
      <c r="R675" s="637"/>
      <c r="S675" s="637"/>
      <c r="T675" s="637"/>
      <c r="U675" s="637"/>
      <c r="V675" s="637"/>
      <c r="W675" s="637"/>
      <c r="X675" s="637"/>
      <c r="Y675" s="637"/>
      <c r="Z675" s="637"/>
      <c r="AA675" s="637"/>
      <c r="AB675" s="637"/>
      <c r="AC675" s="637"/>
      <c r="AD675" s="637"/>
      <c r="AE675" s="637"/>
      <c r="AF675" s="637"/>
      <c r="AG675" s="637"/>
      <c r="AH675" s="637"/>
      <c r="AI675" s="637"/>
      <c r="AJ675" s="637"/>
      <c r="AK675" s="637"/>
      <c r="AL675" s="637"/>
      <c r="AM675" s="637"/>
      <c r="AN675" s="637"/>
      <c r="AO675" s="637"/>
      <c r="AP675" s="637"/>
      <c r="AQ675" s="637"/>
      <c r="AR675" s="637"/>
      <c r="AS675" s="637"/>
      <c r="AT675" s="637"/>
      <c r="AU675" s="637"/>
      <c r="AV675" s="637"/>
      <c r="AW675" s="637"/>
      <c r="AX675" s="637"/>
      <c r="AY675" s="637"/>
    </row>
    <row r="676" spans="3:51">
      <c r="C676" s="636"/>
      <c r="D676" s="637"/>
      <c r="E676" s="637"/>
      <c r="F676" s="637"/>
      <c r="G676" s="637"/>
      <c r="H676" s="637"/>
      <c r="I676" s="637"/>
      <c r="J676" s="637"/>
      <c r="K676" s="637"/>
      <c r="L676" s="637"/>
      <c r="M676" s="637"/>
      <c r="N676" s="637"/>
      <c r="O676" s="637"/>
      <c r="P676" s="637"/>
      <c r="Q676" s="637"/>
      <c r="R676" s="637"/>
      <c r="S676" s="637"/>
      <c r="T676" s="637"/>
      <c r="U676" s="637"/>
      <c r="V676" s="637"/>
      <c r="W676" s="637"/>
      <c r="X676" s="637"/>
      <c r="Y676" s="637"/>
      <c r="Z676" s="637"/>
      <c r="AA676" s="637"/>
      <c r="AB676" s="637"/>
      <c r="AC676" s="637"/>
      <c r="AD676" s="637"/>
      <c r="AE676" s="637"/>
      <c r="AF676" s="637"/>
      <c r="AG676" s="637"/>
      <c r="AH676" s="637"/>
      <c r="AI676" s="637"/>
      <c r="AJ676" s="637"/>
      <c r="AK676" s="637"/>
      <c r="AL676" s="637"/>
      <c r="AM676" s="637"/>
      <c r="AN676" s="637"/>
      <c r="AO676" s="637"/>
      <c r="AP676" s="637"/>
      <c r="AQ676" s="637"/>
      <c r="AR676" s="637"/>
      <c r="AS676" s="637"/>
      <c r="AT676" s="637"/>
      <c r="AU676" s="637"/>
      <c r="AV676" s="637"/>
      <c r="AW676" s="637"/>
      <c r="AX676" s="637"/>
      <c r="AY676" s="637"/>
    </row>
    <row r="677" spans="3:51">
      <c r="C677" s="636"/>
      <c r="D677" s="637"/>
      <c r="E677" s="637"/>
      <c r="F677" s="637"/>
      <c r="G677" s="637"/>
      <c r="H677" s="637"/>
      <c r="I677" s="637"/>
      <c r="J677" s="637"/>
      <c r="K677" s="637"/>
      <c r="L677" s="637"/>
      <c r="M677" s="637"/>
      <c r="N677" s="637"/>
      <c r="O677" s="637"/>
      <c r="P677" s="637"/>
      <c r="Q677" s="637"/>
      <c r="R677" s="637"/>
      <c r="S677" s="637"/>
      <c r="T677" s="637"/>
      <c r="U677" s="637"/>
      <c r="V677" s="637"/>
      <c r="W677" s="637"/>
      <c r="X677" s="637"/>
      <c r="Y677" s="637"/>
      <c r="Z677" s="637"/>
      <c r="AA677" s="637"/>
      <c r="AB677" s="637"/>
      <c r="AC677" s="637"/>
      <c r="AD677" s="637"/>
      <c r="AE677" s="637"/>
      <c r="AF677" s="637"/>
      <c r="AG677" s="637"/>
      <c r="AH677" s="637"/>
      <c r="AI677" s="637"/>
      <c r="AJ677" s="637"/>
      <c r="AK677" s="637"/>
      <c r="AL677" s="637"/>
      <c r="AM677" s="637"/>
      <c r="AN677" s="637"/>
      <c r="AO677" s="637"/>
      <c r="AP677" s="637"/>
      <c r="AQ677" s="637"/>
      <c r="AR677" s="637"/>
      <c r="AS677" s="637"/>
      <c r="AT677" s="637"/>
      <c r="AU677" s="637"/>
      <c r="AV677" s="637"/>
      <c r="AW677" s="637"/>
      <c r="AX677" s="637"/>
      <c r="AY677" s="637"/>
    </row>
    <row r="678" spans="3:51">
      <c r="C678" s="636"/>
      <c r="D678" s="637"/>
      <c r="E678" s="637"/>
      <c r="F678" s="637"/>
      <c r="G678" s="637"/>
      <c r="H678" s="637"/>
      <c r="I678" s="637"/>
      <c r="J678" s="637"/>
      <c r="K678" s="637"/>
      <c r="L678" s="637"/>
      <c r="M678" s="637"/>
      <c r="N678" s="637"/>
      <c r="O678" s="637"/>
      <c r="P678" s="637"/>
      <c r="Q678" s="637"/>
      <c r="R678" s="637"/>
      <c r="S678" s="637"/>
      <c r="T678" s="637"/>
      <c r="U678" s="637"/>
      <c r="V678" s="637"/>
      <c r="W678" s="637"/>
      <c r="X678" s="637"/>
      <c r="Y678" s="637"/>
      <c r="Z678" s="637"/>
      <c r="AA678" s="637"/>
      <c r="AB678" s="637"/>
      <c r="AC678" s="637"/>
      <c r="AD678" s="637"/>
      <c r="AE678" s="637"/>
      <c r="AF678" s="637"/>
      <c r="AG678" s="637"/>
      <c r="AH678" s="637"/>
      <c r="AI678" s="637"/>
      <c r="AJ678" s="637"/>
      <c r="AK678" s="637"/>
      <c r="AL678" s="637"/>
      <c r="AM678" s="637"/>
      <c r="AN678" s="637"/>
      <c r="AO678" s="637"/>
      <c r="AP678" s="637"/>
      <c r="AQ678" s="637"/>
      <c r="AR678" s="637"/>
      <c r="AS678" s="637"/>
      <c r="AT678" s="637"/>
      <c r="AU678" s="637"/>
      <c r="AV678" s="637"/>
      <c r="AW678" s="637"/>
      <c r="AX678" s="637"/>
      <c r="AY678" s="637"/>
    </row>
    <row r="679" spans="3:51">
      <c r="C679" s="636"/>
      <c r="D679" s="637"/>
      <c r="E679" s="637"/>
      <c r="F679" s="637"/>
      <c r="G679" s="637"/>
      <c r="H679" s="637"/>
      <c r="I679" s="637"/>
      <c r="J679" s="637"/>
      <c r="K679" s="637"/>
      <c r="L679" s="637"/>
      <c r="M679" s="637"/>
      <c r="N679" s="637"/>
      <c r="O679" s="637"/>
      <c r="P679" s="637"/>
      <c r="Q679" s="637"/>
      <c r="R679" s="637"/>
      <c r="S679" s="637"/>
      <c r="T679" s="637"/>
      <c r="U679" s="637"/>
      <c r="V679" s="637"/>
      <c r="W679" s="637"/>
      <c r="X679" s="637"/>
      <c r="Y679" s="637"/>
      <c r="Z679" s="637"/>
      <c r="AA679" s="637"/>
      <c r="AB679" s="637"/>
      <c r="AC679" s="637"/>
      <c r="AD679" s="637"/>
      <c r="AE679" s="637"/>
      <c r="AF679" s="637"/>
      <c r="AG679" s="637"/>
      <c r="AH679" s="637"/>
      <c r="AI679" s="637"/>
      <c r="AJ679" s="637"/>
      <c r="AK679" s="637"/>
      <c r="AL679" s="637"/>
      <c r="AM679" s="637"/>
      <c r="AN679" s="637"/>
      <c r="AO679" s="637"/>
      <c r="AP679" s="637"/>
      <c r="AQ679" s="637"/>
      <c r="AR679" s="637"/>
      <c r="AS679" s="637"/>
      <c r="AT679" s="637"/>
      <c r="AU679" s="637"/>
      <c r="AV679" s="637"/>
      <c r="AW679" s="637"/>
      <c r="AX679" s="637"/>
      <c r="AY679" s="637"/>
    </row>
    <row r="680" spans="3:51">
      <c r="C680" s="636"/>
      <c r="D680" s="637"/>
      <c r="E680" s="637"/>
      <c r="F680" s="637"/>
      <c r="G680" s="637"/>
      <c r="H680" s="637"/>
      <c r="I680" s="637"/>
      <c r="J680" s="637"/>
      <c r="K680" s="637"/>
      <c r="L680" s="637"/>
      <c r="M680" s="637"/>
      <c r="N680" s="637"/>
      <c r="O680" s="637"/>
      <c r="P680" s="637"/>
      <c r="Q680" s="637"/>
      <c r="R680" s="637"/>
      <c r="S680" s="637"/>
      <c r="T680" s="637"/>
      <c r="U680" s="637"/>
      <c r="V680" s="637"/>
      <c r="W680" s="637"/>
      <c r="X680" s="637"/>
      <c r="Y680" s="637"/>
      <c r="Z680" s="637"/>
      <c r="AA680" s="637"/>
      <c r="AB680" s="637"/>
      <c r="AC680" s="637"/>
      <c r="AD680" s="637"/>
      <c r="AE680" s="637"/>
      <c r="AF680" s="637"/>
      <c r="AG680" s="637"/>
      <c r="AH680" s="637"/>
      <c r="AI680" s="637"/>
      <c r="AJ680" s="637"/>
      <c r="AK680" s="637"/>
      <c r="AL680" s="637"/>
      <c r="AM680" s="637"/>
      <c r="AN680" s="637"/>
      <c r="AO680" s="637"/>
      <c r="AP680" s="637"/>
      <c r="AQ680" s="637"/>
      <c r="AR680" s="637"/>
      <c r="AS680" s="637"/>
      <c r="AT680" s="637"/>
      <c r="AU680" s="637"/>
      <c r="AV680" s="637"/>
      <c r="AW680" s="637"/>
      <c r="AX680" s="637"/>
      <c r="AY680" s="637"/>
    </row>
    <row r="681" spans="3:51">
      <c r="C681" s="636"/>
      <c r="D681" s="637"/>
      <c r="E681" s="637"/>
      <c r="F681" s="637"/>
      <c r="G681" s="637"/>
      <c r="H681" s="637"/>
      <c r="I681" s="637"/>
      <c r="J681" s="637"/>
      <c r="K681" s="637"/>
      <c r="L681" s="637"/>
      <c r="M681" s="637"/>
      <c r="N681" s="637"/>
      <c r="O681" s="637"/>
      <c r="P681" s="637"/>
      <c r="Q681" s="637"/>
      <c r="R681" s="637"/>
      <c r="S681" s="637"/>
      <c r="T681" s="637"/>
      <c r="U681" s="637"/>
      <c r="V681" s="637"/>
      <c r="W681" s="637"/>
      <c r="X681" s="637"/>
      <c r="Y681" s="637"/>
      <c r="Z681" s="637"/>
      <c r="AA681" s="637"/>
      <c r="AB681" s="637"/>
      <c r="AC681" s="637"/>
      <c r="AD681" s="637"/>
      <c r="AE681" s="637"/>
      <c r="AF681" s="637"/>
      <c r="AG681" s="637"/>
      <c r="AH681" s="637"/>
      <c r="AI681" s="637"/>
      <c r="AJ681" s="637"/>
      <c r="AK681" s="637"/>
      <c r="AL681" s="637"/>
      <c r="AM681" s="637"/>
      <c r="AN681" s="637"/>
      <c r="AO681" s="637"/>
      <c r="AP681" s="637"/>
      <c r="AQ681" s="637"/>
      <c r="AR681" s="637"/>
      <c r="AS681" s="637"/>
      <c r="AT681" s="637"/>
      <c r="AU681" s="637"/>
      <c r="AV681" s="637"/>
      <c r="AW681" s="637"/>
      <c r="AX681" s="637"/>
      <c r="AY681" s="637"/>
    </row>
    <row r="682" spans="3:51">
      <c r="C682" s="636"/>
      <c r="D682" s="637"/>
      <c r="E682" s="637"/>
      <c r="F682" s="637"/>
      <c r="G682" s="637"/>
      <c r="H682" s="637"/>
      <c r="I682" s="637"/>
      <c r="J682" s="637"/>
      <c r="K682" s="637"/>
      <c r="L682" s="637"/>
      <c r="M682" s="637"/>
      <c r="N682" s="637"/>
      <c r="O682" s="637"/>
      <c r="P682" s="637"/>
      <c r="Q682" s="637"/>
      <c r="R682" s="637"/>
      <c r="S682" s="637"/>
      <c r="T682" s="637"/>
      <c r="U682" s="637"/>
      <c r="V682" s="637"/>
      <c r="W682" s="637"/>
      <c r="X682" s="637"/>
      <c r="Y682" s="637"/>
      <c r="Z682" s="637"/>
      <c r="AA682" s="637"/>
      <c r="AB682" s="637"/>
      <c r="AC682" s="637"/>
      <c r="AD682" s="637"/>
      <c r="AE682" s="637"/>
      <c r="AF682" s="637"/>
      <c r="AG682" s="637"/>
      <c r="AH682" s="637"/>
      <c r="AI682" s="637"/>
      <c r="AJ682" s="637"/>
      <c r="AK682" s="637"/>
      <c r="AL682" s="637"/>
      <c r="AM682" s="637"/>
      <c r="AN682" s="637"/>
      <c r="AO682" s="637"/>
      <c r="AP682" s="637"/>
      <c r="AQ682" s="637"/>
      <c r="AR682" s="637"/>
      <c r="AS682" s="637"/>
      <c r="AT682" s="637"/>
      <c r="AU682" s="637"/>
      <c r="AV682" s="637"/>
      <c r="AW682" s="637"/>
      <c r="AX682" s="637"/>
      <c r="AY682" s="637"/>
    </row>
    <row r="683" spans="3:51">
      <c r="C683" s="636"/>
      <c r="D683" s="637"/>
      <c r="E683" s="637"/>
      <c r="F683" s="637"/>
      <c r="G683" s="637"/>
      <c r="H683" s="637"/>
      <c r="I683" s="637"/>
      <c r="J683" s="637"/>
      <c r="K683" s="637"/>
      <c r="L683" s="637"/>
      <c r="M683" s="637"/>
      <c r="N683" s="637"/>
      <c r="O683" s="637"/>
      <c r="P683" s="637"/>
      <c r="Q683" s="637"/>
      <c r="R683" s="637"/>
      <c r="S683" s="637"/>
      <c r="T683" s="637"/>
      <c r="U683" s="637"/>
      <c r="V683" s="637"/>
      <c r="W683" s="637"/>
      <c r="X683" s="637"/>
      <c r="Y683" s="637"/>
      <c r="Z683" s="637"/>
      <c r="AA683" s="637"/>
      <c r="AB683" s="637"/>
      <c r="AC683" s="637"/>
      <c r="AD683" s="637"/>
      <c r="AE683" s="637"/>
      <c r="AF683" s="637"/>
      <c r="AG683" s="637"/>
      <c r="AH683" s="637"/>
      <c r="AI683" s="637"/>
      <c r="AJ683" s="637"/>
      <c r="AK683" s="637"/>
      <c r="AL683" s="637"/>
      <c r="AM683" s="637"/>
      <c r="AN683" s="637"/>
      <c r="AO683" s="637"/>
      <c r="AP683" s="637"/>
      <c r="AQ683" s="637"/>
      <c r="AR683" s="637"/>
      <c r="AS683" s="637"/>
      <c r="AT683" s="637"/>
      <c r="AU683" s="637"/>
      <c r="AV683" s="637"/>
      <c r="AW683" s="637"/>
      <c r="AX683" s="637"/>
      <c r="AY683" s="637"/>
    </row>
    <row r="684" spans="3:51">
      <c r="C684" s="636"/>
      <c r="D684" s="637"/>
      <c r="E684" s="637"/>
      <c r="F684" s="637"/>
      <c r="G684" s="637"/>
      <c r="H684" s="637"/>
      <c r="I684" s="637"/>
      <c r="J684" s="637"/>
      <c r="K684" s="637"/>
      <c r="L684" s="637"/>
      <c r="M684" s="637"/>
      <c r="N684" s="637"/>
      <c r="O684" s="637"/>
      <c r="P684" s="637"/>
      <c r="Q684" s="637"/>
      <c r="R684" s="637"/>
      <c r="S684" s="637"/>
      <c r="T684" s="637"/>
      <c r="U684" s="637"/>
      <c r="V684" s="637"/>
      <c r="W684" s="637"/>
      <c r="X684" s="637"/>
      <c r="Y684" s="637"/>
      <c r="Z684" s="637"/>
      <c r="AA684" s="637"/>
      <c r="AB684" s="637"/>
      <c r="AC684" s="637"/>
      <c r="AD684" s="637"/>
      <c r="AE684" s="637"/>
      <c r="AF684" s="637"/>
      <c r="AG684" s="637"/>
      <c r="AH684" s="637"/>
      <c r="AI684" s="637"/>
      <c r="AJ684" s="637"/>
      <c r="AK684" s="637"/>
      <c r="AL684" s="637"/>
      <c r="AM684" s="637"/>
      <c r="AN684" s="637"/>
      <c r="AO684" s="637"/>
      <c r="AP684" s="637"/>
      <c r="AQ684" s="637"/>
      <c r="AR684" s="637"/>
      <c r="AS684" s="637"/>
      <c r="AT684" s="637"/>
      <c r="AU684" s="637"/>
      <c r="AV684" s="637"/>
      <c r="AW684" s="637"/>
      <c r="AX684" s="637"/>
      <c r="AY684" s="637"/>
    </row>
    <row r="685" spans="3:51">
      <c r="C685" s="636"/>
      <c r="D685" s="637"/>
      <c r="E685" s="637"/>
      <c r="F685" s="637"/>
      <c r="G685" s="637"/>
      <c r="H685" s="637"/>
      <c r="I685" s="637"/>
      <c r="J685" s="637"/>
      <c r="K685" s="637"/>
      <c r="L685" s="637"/>
      <c r="M685" s="637"/>
      <c r="N685" s="637"/>
      <c r="O685" s="637"/>
      <c r="P685" s="637"/>
      <c r="Q685" s="637"/>
      <c r="R685" s="637"/>
      <c r="S685" s="637"/>
      <c r="T685" s="637"/>
      <c r="U685" s="637"/>
      <c r="V685" s="637"/>
      <c r="W685" s="637"/>
      <c r="X685" s="637"/>
      <c r="Y685" s="637"/>
      <c r="Z685" s="637"/>
      <c r="AA685" s="637"/>
      <c r="AB685" s="637"/>
      <c r="AC685" s="637"/>
      <c r="AD685" s="637"/>
      <c r="AE685" s="637"/>
      <c r="AF685" s="637"/>
      <c r="AG685" s="637"/>
      <c r="AH685" s="637"/>
      <c r="AI685" s="637"/>
      <c r="AJ685" s="637"/>
      <c r="AK685" s="637"/>
      <c r="AL685" s="637"/>
      <c r="AM685" s="637"/>
      <c r="AN685" s="637"/>
      <c r="AO685" s="637"/>
      <c r="AP685" s="637"/>
      <c r="AQ685" s="637"/>
      <c r="AR685" s="637"/>
      <c r="AS685" s="637"/>
      <c r="AT685" s="637"/>
      <c r="AU685" s="637"/>
      <c r="AV685" s="637"/>
      <c r="AW685" s="637"/>
      <c r="AX685" s="637"/>
      <c r="AY685" s="637"/>
    </row>
    <row r="686" spans="3:51">
      <c r="C686" s="636"/>
      <c r="D686" s="637"/>
      <c r="E686" s="637"/>
      <c r="F686" s="637"/>
      <c r="G686" s="637"/>
      <c r="H686" s="637"/>
      <c r="I686" s="637"/>
      <c r="J686" s="637"/>
      <c r="K686" s="637"/>
      <c r="L686" s="637"/>
      <c r="M686" s="637"/>
      <c r="N686" s="637"/>
      <c r="O686" s="637"/>
      <c r="P686" s="637"/>
      <c r="Q686" s="637"/>
      <c r="R686" s="637"/>
      <c r="S686" s="637"/>
      <c r="T686" s="637"/>
      <c r="U686" s="637"/>
      <c r="V686" s="637"/>
      <c r="W686" s="637"/>
      <c r="X686" s="637"/>
      <c r="Y686" s="637"/>
      <c r="Z686" s="637"/>
      <c r="AA686" s="637"/>
      <c r="AB686" s="637"/>
      <c r="AC686" s="637"/>
      <c r="AD686" s="637"/>
      <c r="AE686" s="637"/>
      <c r="AF686" s="637"/>
      <c r="AG686" s="637"/>
      <c r="AH686" s="637"/>
      <c r="AI686" s="637"/>
      <c r="AJ686" s="637"/>
      <c r="AK686" s="637"/>
      <c r="AL686" s="637"/>
      <c r="AM686" s="637"/>
      <c r="AN686" s="637"/>
      <c r="AO686" s="637"/>
      <c r="AP686" s="637"/>
      <c r="AQ686" s="637"/>
      <c r="AR686" s="637"/>
      <c r="AS686" s="637"/>
      <c r="AT686" s="637"/>
      <c r="AU686" s="637"/>
      <c r="AV686" s="637"/>
      <c r="AW686" s="637"/>
      <c r="AX686" s="637"/>
      <c r="AY686" s="637"/>
    </row>
    <row r="687" spans="3:51">
      <c r="C687" s="636"/>
      <c r="D687" s="637"/>
      <c r="E687" s="637"/>
      <c r="F687" s="637"/>
      <c r="G687" s="637"/>
      <c r="H687" s="637"/>
      <c r="I687" s="637"/>
      <c r="J687" s="637"/>
      <c r="K687" s="637"/>
      <c r="L687" s="637"/>
      <c r="M687" s="637"/>
      <c r="N687" s="637"/>
      <c r="O687" s="637"/>
      <c r="P687" s="637"/>
      <c r="Q687" s="637"/>
      <c r="R687" s="637"/>
      <c r="S687" s="637"/>
      <c r="T687" s="637"/>
      <c r="U687" s="637"/>
      <c r="V687" s="637"/>
      <c r="W687" s="637"/>
      <c r="X687" s="637"/>
      <c r="Y687" s="637"/>
      <c r="Z687" s="637"/>
      <c r="AA687" s="637"/>
      <c r="AB687" s="637"/>
      <c r="AC687" s="637"/>
      <c r="AD687" s="637"/>
      <c r="AE687" s="637"/>
      <c r="AF687" s="637"/>
      <c r="AG687" s="637"/>
      <c r="AH687" s="637"/>
      <c r="AI687" s="637"/>
      <c r="AJ687" s="637"/>
      <c r="AK687" s="637"/>
      <c r="AL687" s="637"/>
      <c r="AM687" s="637"/>
      <c r="AN687" s="637"/>
      <c r="AO687" s="637"/>
      <c r="AP687" s="637"/>
      <c r="AQ687" s="637"/>
      <c r="AR687" s="637"/>
      <c r="AS687" s="637"/>
      <c r="AT687" s="637"/>
      <c r="AU687" s="637"/>
      <c r="AV687" s="637"/>
      <c r="AW687" s="637"/>
      <c r="AX687" s="637"/>
      <c r="AY687" s="637"/>
    </row>
    <row r="688" spans="3:51">
      <c r="C688" s="636"/>
      <c r="D688" s="637"/>
      <c r="E688" s="637"/>
      <c r="F688" s="637"/>
      <c r="G688" s="637"/>
      <c r="H688" s="637"/>
      <c r="I688" s="637"/>
      <c r="J688" s="637"/>
      <c r="K688" s="637"/>
      <c r="L688" s="637"/>
      <c r="M688" s="637"/>
      <c r="N688" s="637"/>
      <c r="O688" s="637"/>
      <c r="P688" s="637"/>
      <c r="Q688" s="637"/>
      <c r="R688" s="637"/>
      <c r="S688" s="637"/>
      <c r="T688" s="637"/>
      <c r="U688" s="637"/>
      <c r="V688" s="637"/>
      <c r="W688" s="637"/>
      <c r="X688" s="637"/>
      <c r="Y688" s="637"/>
      <c r="Z688" s="637"/>
      <c r="AA688" s="637"/>
      <c r="AB688" s="637"/>
      <c r="AC688" s="637"/>
      <c r="AD688" s="637"/>
      <c r="AE688" s="637"/>
      <c r="AF688" s="637"/>
      <c r="AG688" s="637"/>
      <c r="AH688" s="637"/>
      <c r="AI688" s="637"/>
      <c r="AJ688" s="637"/>
      <c r="AK688" s="637"/>
      <c r="AL688" s="637"/>
      <c r="AM688" s="637"/>
      <c r="AN688" s="637"/>
      <c r="AO688" s="637"/>
      <c r="AP688" s="637"/>
      <c r="AQ688" s="637"/>
      <c r="AR688" s="637"/>
      <c r="AS688" s="637"/>
      <c r="AT688" s="637"/>
      <c r="AU688" s="637"/>
      <c r="AV688" s="637"/>
      <c r="AW688" s="637"/>
      <c r="AX688" s="637"/>
      <c r="AY688" s="637"/>
    </row>
    <row r="689" spans="3:51">
      <c r="C689" s="636"/>
      <c r="D689" s="637"/>
      <c r="E689" s="637"/>
      <c r="F689" s="637"/>
      <c r="G689" s="637"/>
      <c r="H689" s="637"/>
      <c r="I689" s="637"/>
      <c r="J689" s="637"/>
      <c r="K689" s="637"/>
      <c r="L689" s="637"/>
      <c r="M689" s="637"/>
      <c r="N689" s="637"/>
      <c r="O689" s="637"/>
      <c r="P689" s="637"/>
      <c r="Q689" s="637"/>
      <c r="R689" s="637"/>
      <c r="S689" s="637"/>
      <c r="T689" s="637"/>
      <c r="U689" s="637"/>
      <c r="V689" s="637"/>
      <c r="W689" s="637"/>
      <c r="X689" s="637"/>
      <c r="Y689" s="637"/>
      <c r="Z689" s="637"/>
      <c r="AA689" s="637"/>
      <c r="AB689" s="637"/>
      <c r="AC689" s="637"/>
      <c r="AD689" s="637"/>
      <c r="AE689" s="637"/>
      <c r="AF689" s="637"/>
      <c r="AG689" s="637"/>
      <c r="AH689" s="637"/>
      <c r="AI689" s="637"/>
      <c r="AJ689" s="637"/>
      <c r="AK689" s="637"/>
      <c r="AL689" s="637"/>
      <c r="AM689" s="637"/>
      <c r="AN689" s="637"/>
      <c r="AO689" s="637"/>
      <c r="AP689" s="637"/>
      <c r="AQ689" s="637"/>
      <c r="AR689" s="637"/>
      <c r="AS689" s="637"/>
      <c r="AT689" s="637"/>
      <c r="AU689" s="637"/>
      <c r="AV689" s="637"/>
      <c r="AW689" s="637"/>
      <c r="AX689" s="637"/>
      <c r="AY689" s="637"/>
    </row>
    <row r="690" spans="3:51">
      <c r="C690" s="636"/>
      <c r="D690" s="637"/>
      <c r="E690" s="637"/>
      <c r="F690" s="637"/>
      <c r="G690" s="637"/>
      <c r="H690" s="637"/>
      <c r="I690" s="637"/>
      <c r="J690" s="637"/>
      <c r="K690" s="637"/>
      <c r="L690" s="637"/>
      <c r="M690" s="637"/>
      <c r="N690" s="637"/>
      <c r="O690" s="637"/>
      <c r="P690" s="637"/>
      <c r="Q690" s="637"/>
      <c r="R690" s="637"/>
      <c r="S690" s="637"/>
      <c r="T690" s="637"/>
      <c r="U690" s="637"/>
      <c r="V690" s="637"/>
      <c r="W690" s="637"/>
      <c r="X690" s="637"/>
      <c r="Y690" s="637"/>
      <c r="Z690" s="637"/>
      <c r="AA690" s="637"/>
      <c r="AB690" s="637"/>
      <c r="AC690" s="637"/>
      <c r="AD690" s="637"/>
      <c r="AE690" s="637"/>
      <c r="AF690" s="637"/>
      <c r="AG690" s="637"/>
      <c r="AH690" s="637"/>
      <c r="AI690" s="637"/>
      <c r="AJ690" s="637"/>
      <c r="AK690" s="637"/>
      <c r="AL690" s="637"/>
      <c r="AM690" s="637"/>
      <c r="AN690" s="637"/>
      <c r="AO690" s="637"/>
      <c r="AP690" s="637"/>
      <c r="AQ690" s="637"/>
      <c r="AR690" s="637"/>
      <c r="AS690" s="637"/>
      <c r="AT690" s="637"/>
      <c r="AU690" s="637"/>
      <c r="AV690" s="637"/>
      <c r="AW690" s="637"/>
      <c r="AX690" s="637"/>
      <c r="AY690" s="637"/>
    </row>
    <row r="691" spans="3:51">
      <c r="C691" s="636"/>
      <c r="D691" s="637"/>
      <c r="E691" s="637"/>
      <c r="F691" s="637"/>
      <c r="G691" s="637"/>
      <c r="H691" s="637"/>
      <c r="I691" s="637"/>
      <c r="J691" s="637"/>
      <c r="K691" s="637"/>
      <c r="L691" s="637"/>
      <c r="M691" s="637"/>
      <c r="N691" s="637"/>
      <c r="O691" s="637"/>
      <c r="P691" s="637"/>
      <c r="Q691" s="637"/>
      <c r="R691" s="637"/>
      <c r="S691" s="637"/>
      <c r="T691" s="637"/>
      <c r="U691" s="637"/>
      <c r="V691" s="637"/>
      <c r="W691" s="637"/>
      <c r="X691" s="637"/>
      <c r="Y691" s="637"/>
      <c r="Z691" s="637"/>
      <c r="AA691" s="637"/>
      <c r="AB691" s="637"/>
      <c r="AC691" s="637"/>
      <c r="AD691" s="637"/>
      <c r="AE691" s="637"/>
      <c r="AF691" s="637"/>
      <c r="AG691" s="637"/>
      <c r="AH691" s="637"/>
      <c r="AI691" s="637"/>
      <c r="AJ691" s="637"/>
      <c r="AK691" s="637"/>
      <c r="AL691" s="637"/>
      <c r="AM691" s="637"/>
      <c r="AN691" s="637"/>
      <c r="AO691" s="637"/>
      <c r="AP691" s="637"/>
      <c r="AQ691" s="637"/>
      <c r="AR691" s="637"/>
      <c r="AS691" s="637"/>
      <c r="AT691" s="637"/>
      <c r="AU691" s="637"/>
      <c r="AV691" s="637"/>
      <c r="AW691" s="637"/>
      <c r="AX691" s="637"/>
      <c r="AY691" s="637"/>
    </row>
    <row r="692" spans="3:51">
      <c r="C692" s="636"/>
      <c r="D692" s="637"/>
      <c r="E692" s="637"/>
      <c r="F692" s="637"/>
      <c r="G692" s="637"/>
      <c r="H692" s="637"/>
      <c r="I692" s="637"/>
      <c r="J692" s="637"/>
      <c r="K692" s="637"/>
      <c r="L692" s="637"/>
      <c r="M692" s="637"/>
      <c r="N692" s="637"/>
      <c r="O692" s="637"/>
      <c r="P692" s="637"/>
      <c r="Q692" s="637"/>
      <c r="R692" s="637"/>
      <c r="S692" s="637"/>
      <c r="T692" s="637"/>
      <c r="U692" s="637"/>
      <c r="V692" s="637"/>
      <c r="W692" s="637"/>
      <c r="X692" s="637"/>
      <c r="Y692" s="637"/>
      <c r="Z692" s="637"/>
      <c r="AA692" s="637"/>
      <c r="AB692" s="637"/>
      <c r="AC692" s="637"/>
      <c r="AD692" s="637"/>
      <c r="AE692" s="637"/>
      <c r="AF692" s="637"/>
      <c r="AG692" s="637"/>
      <c r="AH692" s="637"/>
      <c r="AI692" s="637"/>
      <c r="AJ692" s="637"/>
      <c r="AK692" s="637"/>
      <c r="AL692" s="637"/>
      <c r="AM692" s="637"/>
      <c r="AN692" s="637"/>
      <c r="AO692" s="637"/>
      <c r="AP692" s="637"/>
      <c r="AQ692" s="637"/>
      <c r="AR692" s="637"/>
      <c r="AS692" s="637"/>
      <c r="AT692" s="637"/>
      <c r="AU692" s="637"/>
      <c r="AV692" s="637"/>
      <c r="AW692" s="637"/>
      <c r="AX692" s="637"/>
      <c r="AY692" s="637"/>
    </row>
    <row r="693" spans="3:51">
      <c r="C693" s="636"/>
      <c r="D693" s="637"/>
      <c r="E693" s="637"/>
      <c r="F693" s="637"/>
      <c r="G693" s="637"/>
      <c r="H693" s="637"/>
      <c r="I693" s="637"/>
      <c r="J693" s="637"/>
      <c r="K693" s="637"/>
      <c r="L693" s="637"/>
      <c r="M693" s="637"/>
      <c r="N693" s="637"/>
      <c r="O693" s="637"/>
      <c r="P693" s="637"/>
      <c r="Q693" s="637"/>
      <c r="R693" s="637"/>
      <c r="S693" s="637"/>
      <c r="T693" s="637"/>
      <c r="U693" s="637"/>
      <c r="V693" s="637"/>
      <c r="W693" s="637"/>
      <c r="X693" s="637"/>
      <c r="Y693" s="637"/>
      <c r="Z693" s="637"/>
      <c r="AA693" s="637"/>
      <c r="AB693" s="637"/>
      <c r="AC693" s="637"/>
      <c r="AD693" s="637"/>
      <c r="AE693" s="637"/>
      <c r="AF693" s="637"/>
      <c r="AG693" s="637"/>
      <c r="AH693" s="637"/>
      <c r="AI693" s="637"/>
      <c r="AJ693" s="637"/>
      <c r="AK693" s="637"/>
      <c r="AL693" s="637"/>
      <c r="AM693" s="637"/>
      <c r="AN693" s="637"/>
      <c r="AO693" s="637"/>
      <c r="AP693" s="637"/>
      <c r="AQ693" s="637"/>
      <c r="AR693" s="637"/>
      <c r="AS693" s="637"/>
      <c r="AT693" s="637"/>
      <c r="AU693" s="637"/>
      <c r="AV693" s="637"/>
      <c r="AW693" s="637"/>
      <c r="AX693" s="637"/>
      <c r="AY693" s="637"/>
    </row>
    <row r="694" spans="3:51">
      <c r="C694" s="636"/>
      <c r="D694" s="637"/>
      <c r="E694" s="637"/>
      <c r="F694" s="637"/>
      <c r="G694" s="637"/>
      <c r="H694" s="637"/>
      <c r="I694" s="637"/>
      <c r="J694" s="637"/>
      <c r="K694" s="637"/>
      <c r="L694" s="637"/>
      <c r="M694" s="637"/>
      <c r="N694" s="637"/>
      <c r="O694" s="637"/>
      <c r="P694" s="637"/>
      <c r="Q694" s="637"/>
      <c r="R694" s="637"/>
      <c r="S694" s="637"/>
      <c r="T694" s="637"/>
      <c r="U694" s="637"/>
      <c r="V694" s="637"/>
      <c r="W694" s="637"/>
      <c r="X694" s="637"/>
      <c r="Y694" s="637"/>
      <c r="Z694" s="637"/>
      <c r="AA694" s="637"/>
      <c r="AB694" s="637"/>
      <c r="AC694" s="637"/>
      <c r="AD694" s="637"/>
      <c r="AE694" s="637"/>
      <c r="AF694" s="637"/>
      <c r="AG694" s="637"/>
      <c r="AH694" s="637"/>
      <c r="AI694" s="637"/>
      <c r="AJ694" s="637"/>
      <c r="AK694" s="637"/>
      <c r="AL694" s="637"/>
      <c r="AM694" s="637"/>
      <c r="AN694" s="637"/>
      <c r="AO694" s="637"/>
      <c r="AP694" s="637"/>
      <c r="AQ694" s="637"/>
      <c r="AR694" s="637"/>
      <c r="AS694" s="637"/>
      <c r="AT694" s="637"/>
      <c r="AU694" s="637"/>
      <c r="AV694" s="637"/>
      <c r="AW694" s="637"/>
      <c r="AX694" s="637"/>
      <c r="AY694" s="637"/>
    </row>
    <row r="695" spans="3:51">
      <c r="C695" s="636"/>
      <c r="D695" s="637"/>
      <c r="E695" s="637"/>
      <c r="F695" s="637"/>
      <c r="G695" s="637"/>
      <c r="H695" s="637"/>
      <c r="I695" s="637"/>
      <c r="J695" s="637"/>
      <c r="K695" s="637"/>
      <c r="L695" s="637"/>
      <c r="M695" s="637"/>
      <c r="N695" s="637"/>
      <c r="O695" s="637"/>
      <c r="P695" s="637"/>
      <c r="Q695" s="637"/>
      <c r="R695" s="637"/>
      <c r="S695" s="637"/>
      <c r="T695" s="637"/>
      <c r="U695" s="637"/>
      <c r="V695" s="637"/>
      <c r="W695" s="637"/>
      <c r="X695" s="637"/>
      <c r="Y695" s="637"/>
      <c r="Z695" s="637"/>
      <c r="AA695" s="637"/>
      <c r="AB695" s="637"/>
      <c r="AC695" s="637"/>
      <c r="AD695" s="637"/>
      <c r="AE695" s="637"/>
      <c r="AF695" s="637"/>
      <c r="AG695" s="637"/>
      <c r="AH695" s="637"/>
      <c r="AI695" s="637"/>
      <c r="AJ695" s="637"/>
      <c r="AK695" s="637"/>
      <c r="AL695" s="637"/>
      <c r="AM695" s="637"/>
      <c r="AN695" s="637"/>
      <c r="AO695" s="637"/>
      <c r="AP695" s="637"/>
      <c r="AQ695" s="637"/>
      <c r="AR695" s="637"/>
      <c r="AS695" s="637"/>
      <c r="AT695" s="637"/>
      <c r="AU695" s="637"/>
      <c r="AV695" s="637"/>
      <c r="AW695" s="637"/>
      <c r="AX695" s="637"/>
      <c r="AY695" s="637"/>
    </row>
    <row r="696" spans="3:51">
      <c r="C696" s="636"/>
      <c r="D696" s="637"/>
      <c r="E696" s="637"/>
      <c r="F696" s="637"/>
      <c r="G696" s="637"/>
      <c r="H696" s="637"/>
      <c r="I696" s="637"/>
      <c r="J696" s="637"/>
      <c r="K696" s="637"/>
      <c r="L696" s="637"/>
      <c r="M696" s="637"/>
      <c r="N696" s="637"/>
      <c r="O696" s="637"/>
      <c r="P696" s="637"/>
      <c r="Q696" s="637"/>
      <c r="R696" s="637"/>
      <c r="S696" s="637"/>
      <c r="T696" s="637"/>
      <c r="U696" s="637"/>
      <c r="V696" s="637"/>
      <c r="W696" s="637"/>
      <c r="X696" s="637"/>
      <c r="Y696" s="637"/>
      <c r="Z696" s="637"/>
      <c r="AA696" s="637"/>
      <c r="AB696" s="637"/>
      <c r="AC696" s="637"/>
      <c r="AD696" s="637"/>
      <c r="AE696" s="637"/>
      <c r="AF696" s="637"/>
      <c r="AG696" s="637"/>
      <c r="AH696" s="637"/>
      <c r="AI696" s="637"/>
      <c r="AJ696" s="637"/>
      <c r="AK696" s="637"/>
      <c r="AL696" s="637"/>
      <c r="AM696" s="637"/>
      <c r="AN696" s="637"/>
      <c r="AO696" s="637"/>
      <c r="AP696" s="637"/>
      <c r="AQ696" s="637"/>
      <c r="AR696" s="637"/>
      <c r="AS696" s="637"/>
      <c r="AT696" s="637"/>
      <c r="AU696" s="637"/>
      <c r="AV696" s="637"/>
      <c r="AW696" s="637"/>
      <c r="AX696" s="637"/>
      <c r="AY696" s="637"/>
    </row>
    <row r="697" spans="3:51">
      <c r="C697" s="636"/>
      <c r="D697" s="637"/>
      <c r="E697" s="637"/>
      <c r="F697" s="637"/>
      <c r="G697" s="637"/>
      <c r="H697" s="637"/>
      <c r="I697" s="637"/>
      <c r="J697" s="637"/>
      <c r="K697" s="637"/>
      <c r="L697" s="637"/>
      <c r="M697" s="637"/>
      <c r="N697" s="637"/>
      <c r="O697" s="637"/>
      <c r="P697" s="637"/>
      <c r="Q697" s="637"/>
      <c r="R697" s="637"/>
      <c r="S697" s="637"/>
      <c r="T697" s="637"/>
      <c r="U697" s="637"/>
      <c r="V697" s="637"/>
      <c r="W697" s="637"/>
      <c r="X697" s="637"/>
      <c r="Y697" s="637"/>
      <c r="Z697" s="637"/>
      <c r="AA697" s="637"/>
      <c r="AB697" s="637"/>
      <c r="AC697" s="637"/>
      <c r="AD697" s="637"/>
      <c r="AE697" s="637"/>
      <c r="AF697" s="637"/>
      <c r="AG697" s="637"/>
      <c r="AH697" s="637"/>
      <c r="AI697" s="637"/>
      <c r="AJ697" s="637"/>
      <c r="AK697" s="637"/>
      <c r="AL697" s="637"/>
      <c r="AM697" s="637"/>
      <c r="AN697" s="637"/>
      <c r="AO697" s="637"/>
      <c r="AP697" s="637"/>
      <c r="AQ697" s="637"/>
      <c r="AR697" s="637"/>
      <c r="AS697" s="637"/>
      <c r="AT697" s="637"/>
      <c r="AU697" s="637"/>
      <c r="AV697" s="637"/>
      <c r="AW697" s="637"/>
      <c r="AX697" s="637"/>
      <c r="AY697" s="637"/>
    </row>
    <row r="698" spans="3:51">
      <c r="C698" s="636"/>
      <c r="D698" s="637"/>
      <c r="E698" s="637"/>
      <c r="F698" s="637"/>
      <c r="G698" s="637"/>
      <c r="H698" s="637"/>
      <c r="I698" s="637"/>
      <c r="J698" s="637"/>
      <c r="K698" s="637"/>
      <c r="L698" s="637"/>
      <c r="M698" s="637"/>
      <c r="N698" s="637"/>
      <c r="O698" s="637"/>
      <c r="P698" s="637"/>
      <c r="Q698" s="637"/>
      <c r="R698" s="637"/>
      <c r="S698" s="637"/>
      <c r="T698" s="637"/>
      <c r="U698" s="637"/>
      <c r="V698" s="637"/>
      <c r="W698" s="637"/>
      <c r="X698" s="637"/>
      <c r="Y698" s="637"/>
      <c r="Z698" s="637"/>
      <c r="AA698" s="637"/>
      <c r="AB698" s="637"/>
      <c r="AC698" s="637"/>
      <c r="AD698" s="637"/>
      <c r="AE698" s="637"/>
      <c r="AF698" s="637"/>
      <c r="AG698" s="637"/>
      <c r="AH698" s="637"/>
      <c r="AI698" s="637"/>
      <c r="AJ698" s="637"/>
      <c r="AK698" s="637"/>
      <c r="AL698" s="637"/>
      <c r="AM698" s="637"/>
      <c r="AN698" s="637"/>
      <c r="AO698" s="637"/>
      <c r="AP698" s="637"/>
      <c r="AQ698" s="637"/>
      <c r="AR698" s="637"/>
      <c r="AS698" s="637"/>
      <c r="AT698" s="637"/>
      <c r="AU698" s="637"/>
      <c r="AV698" s="637"/>
      <c r="AW698" s="637"/>
      <c r="AX698" s="637"/>
      <c r="AY698" s="637"/>
    </row>
    <row r="699" spans="3:51">
      <c r="C699" s="636"/>
      <c r="D699" s="637"/>
      <c r="E699" s="637"/>
      <c r="F699" s="637"/>
      <c r="G699" s="637"/>
      <c r="H699" s="637"/>
      <c r="I699" s="637"/>
      <c r="J699" s="637"/>
      <c r="K699" s="637"/>
      <c r="L699" s="637"/>
      <c r="M699" s="637"/>
      <c r="N699" s="637"/>
      <c r="O699" s="637"/>
      <c r="P699" s="637"/>
      <c r="Q699" s="637"/>
      <c r="R699" s="637"/>
      <c r="S699" s="637"/>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7"/>
      <c r="AX699" s="637"/>
      <c r="AY699" s="637"/>
    </row>
    <row r="700" spans="3:51">
      <c r="C700" s="636"/>
      <c r="D700" s="637"/>
      <c r="E700" s="637"/>
      <c r="F700" s="637"/>
      <c r="G700" s="637"/>
      <c r="H700" s="637"/>
      <c r="I700" s="637"/>
      <c r="J700" s="637"/>
      <c r="K700" s="637"/>
      <c r="L700" s="637"/>
      <c r="M700" s="637"/>
      <c r="N700" s="637"/>
      <c r="O700" s="637"/>
      <c r="P700" s="637"/>
      <c r="Q700" s="637"/>
      <c r="R700" s="637"/>
      <c r="S700" s="637"/>
      <c r="T700" s="637"/>
      <c r="U700" s="637"/>
      <c r="V700" s="637"/>
      <c r="W700" s="637"/>
      <c r="X700" s="637"/>
      <c r="Y700" s="637"/>
      <c r="Z700" s="637"/>
      <c r="AA700" s="637"/>
      <c r="AB700" s="637"/>
      <c r="AC700" s="637"/>
      <c r="AD700" s="637"/>
      <c r="AE700" s="637"/>
      <c r="AF700" s="637"/>
      <c r="AG700" s="637"/>
      <c r="AH700" s="637"/>
      <c r="AI700" s="637"/>
      <c r="AJ700" s="637"/>
      <c r="AK700" s="637"/>
      <c r="AL700" s="637"/>
      <c r="AM700" s="637"/>
      <c r="AN700" s="637"/>
      <c r="AO700" s="637"/>
      <c r="AP700" s="637"/>
      <c r="AQ700" s="637"/>
      <c r="AR700" s="637"/>
      <c r="AS700" s="637"/>
      <c r="AT700" s="637"/>
      <c r="AU700" s="637"/>
      <c r="AV700" s="637"/>
      <c r="AW700" s="637"/>
      <c r="AX700" s="637"/>
      <c r="AY700" s="637"/>
    </row>
    <row r="701" spans="3:51">
      <c r="C701" s="636"/>
      <c r="D701" s="637"/>
      <c r="E701" s="637"/>
      <c r="F701" s="637"/>
      <c r="G701" s="637"/>
      <c r="H701" s="637"/>
      <c r="I701" s="637"/>
      <c r="J701" s="637"/>
      <c r="K701" s="637"/>
      <c r="L701" s="637"/>
      <c r="M701" s="637"/>
      <c r="N701" s="637"/>
      <c r="O701" s="637"/>
      <c r="P701" s="637"/>
      <c r="Q701" s="637"/>
      <c r="R701" s="637"/>
      <c r="S701" s="637"/>
      <c r="T701" s="637"/>
      <c r="U701" s="637"/>
      <c r="V701" s="637"/>
      <c r="W701" s="637"/>
      <c r="X701" s="637"/>
      <c r="Y701" s="637"/>
      <c r="Z701" s="637"/>
      <c r="AA701" s="637"/>
      <c r="AB701" s="637"/>
      <c r="AC701" s="637"/>
      <c r="AD701" s="637"/>
      <c r="AE701" s="637"/>
      <c r="AF701" s="637"/>
      <c r="AG701" s="637"/>
      <c r="AH701" s="637"/>
      <c r="AI701" s="637"/>
      <c r="AJ701" s="637"/>
      <c r="AK701" s="637"/>
      <c r="AL701" s="637"/>
      <c r="AM701" s="637"/>
      <c r="AN701" s="637"/>
      <c r="AO701" s="637"/>
      <c r="AP701" s="637"/>
      <c r="AQ701" s="637"/>
      <c r="AR701" s="637"/>
      <c r="AS701" s="637"/>
      <c r="AT701" s="637"/>
      <c r="AU701" s="637"/>
      <c r="AV701" s="637"/>
      <c r="AW701" s="637"/>
      <c r="AX701" s="637"/>
      <c r="AY701" s="637"/>
    </row>
    <row r="702" spans="3:51">
      <c r="C702" s="636"/>
      <c r="D702" s="637"/>
      <c r="E702" s="637"/>
      <c r="F702" s="637"/>
      <c r="G702" s="637"/>
      <c r="H702" s="637"/>
      <c r="I702" s="637"/>
      <c r="J702" s="637"/>
      <c r="K702" s="637"/>
      <c r="L702" s="637"/>
      <c r="M702" s="637"/>
      <c r="N702" s="637"/>
      <c r="O702" s="637"/>
      <c r="P702" s="637"/>
      <c r="Q702" s="637"/>
      <c r="R702" s="637"/>
      <c r="S702" s="637"/>
      <c r="T702" s="637"/>
      <c r="U702" s="637"/>
      <c r="V702" s="637"/>
      <c r="W702" s="637"/>
      <c r="X702" s="637"/>
      <c r="Y702" s="637"/>
      <c r="Z702" s="637"/>
      <c r="AA702" s="637"/>
      <c r="AB702" s="637"/>
      <c r="AC702" s="637"/>
      <c r="AD702" s="637"/>
      <c r="AE702" s="637"/>
      <c r="AF702" s="637"/>
      <c r="AG702" s="637"/>
      <c r="AH702" s="637"/>
      <c r="AI702" s="637"/>
      <c r="AJ702" s="637"/>
      <c r="AK702" s="637"/>
      <c r="AL702" s="637"/>
      <c r="AM702" s="637"/>
      <c r="AN702" s="637"/>
      <c r="AO702" s="637"/>
      <c r="AP702" s="637"/>
      <c r="AQ702" s="637"/>
      <c r="AR702" s="637"/>
      <c r="AS702" s="637"/>
      <c r="AT702" s="637"/>
      <c r="AU702" s="637"/>
      <c r="AV702" s="637"/>
      <c r="AW702" s="637"/>
      <c r="AX702" s="637"/>
      <c r="AY702" s="637"/>
    </row>
    <row r="703" spans="3:51">
      <c r="C703" s="636"/>
      <c r="D703" s="637"/>
      <c r="E703" s="637"/>
      <c r="F703" s="637"/>
      <c r="G703" s="637"/>
      <c r="H703" s="637"/>
      <c r="I703" s="637"/>
      <c r="J703" s="637"/>
      <c r="K703" s="637"/>
      <c r="L703" s="637"/>
      <c r="M703" s="637"/>
      <c r="N703" s="637"/>
      <c r="O703" s="637"/>
      <c r="P703" s="637"/>
      <c r="Q703" s="637"/>
      <c r="R703" s="637"/>
      <c r="S703" s="637"/>
      <c r="T703" s="637"/>
      <c r="U703" s="637"/>
      <c r="V703" s="637"/>
      <c r="W703" s="637"/>
      <c r="X703" s="637"/>
      <c r="Y703" s="637"/>
      <c r="Z703" s="637"/>
      <c r="AA703" s="637"/>
      <c r="AB703" s="637"/>
      <c r="AC703" s="637"/>
      <c r="AD703" s="637"/>
      <c r="AE703" s="637"/>
      <c r="AF703" s="637"/>
      <c r="AG703" s="637"/>
      <c r="AH703" s="637"/>
      <c r="AI703" s="637"/>
      <c r="AJ703" s="637"/>
      <c r="AK703" s="637"/>
      <c r="AL703" s="637"/>
      <c r="AM703" s="637"/>
      <c r="AN703" s="637"/>
      <c r="AO703" s="637"/>
      <c r="AP703" s="637"/>
      <c r="AQ703" s="637"/>
      <c r="AR703" s="637"/>
      <c r="AS703" s="637"/>
      <c r="AT703" s="637"/>
      <c r="AU703" s="637"/>
      <c r="AV703" s="637"/>
      <c r="AW703" s="637"/>
      <c r="AX703" s="637"/>
      <c r="AY703" s="637"/>
    </row>
    <row r="704" spans="3:51">
      <c r="C704" s="636"/>
      <c r="D704" s="637"/>
      <c r="E704" s="637"/>
      <c r="F704" s="637"/>
      <c r="G704" s="637"/>
      <c r="H704" s="637"/>
      <c r="I704" s="637"/>
      <c r="J704" s="637"/>
      <c r="K704" s="637"/>
      <c r="L704" s="637"/>
      <c r="M704" s="637"/>
      <c r="N704" s="637"/>
      <c r="O704" s="637"/>
      <c r="P704" s="637"/>
      <c r="Q704" s="637"/>
      <c r="R704" s="637"/>
      <c r="S704" s="637"/>
      <c r="T704" s="637"/>
      <c r="U704" s="637"/>
      <c r="V704" s="637"/>
      <c r="W704" s="637"/>
      <c r="X704" s="637"/>
      <c r="Y704" s="637"/>
      <c r="Z704" s="637"/>
      <c r="AA704" s="637"/>
      <c r="AB704" s="637"/>
      <c r="AC704" s="637"/>
      <c r="AD704" s="637"/>
      <c r="AE704" s="637"/>
      <c r="AF704" s="637"/>
      <c r="AG704" s="637"/>
      <c r="AH704" s="637"/>
      <c r="AI704" s="637"/>
      <c r="AJ704" s="637"/>
      <c r="AK704" s="637"/>
      <c r="AL704" s="637"/>
      <c r="AM704" s="637"/>
      <c r="AN704" s="637"/>
      <c r="AO704" s="637"/>
      <c r="AP704" s="637"/>
      <c r="AQ704" s="637"/>
      <c r="AR704" s="637"/>
      <c r="AS704" s="637"/>
      <c r="AT704" s="637"/>
      <c r="AU704" s="637"/>
      <c r="AV704" s="637"/>
      <c r="AW704" s="637"/>
      <c r="AX704" s="637"/>
      <c r="AY704" s="637"/>
    </row>
    <row r="705" spans="3:51">
      <c r="C705" s="636"/>
      <c r="D705" s="637"/>
      <c r="E705" s="637"/>
      <c r="F705" s="637"/>
      <c r="G705" s="637"/>
      <c r="H705" s="637"/>
      <c r="I705" s="637"/>
      <c r="J705" s="637"/>
      <c r="K705" s="637"/>
      <c r="L705" s="637"/>
      <c r="M705" s="637"/>
      <c r="N705" s="637"/>
      <c r="O705" s="637"/>
      <c r="P705" s="637"/>
      <c r="Q705" s="637"/>
      <c r="R705" s="637"/>
      <c r="S705" s="637"/>
      <c r="T705" s="637"/>
      <c r="U705" s="637"/>
      <c r="V705" s="637"/>
      <c r="W705" s="637"/>
      <c r="X705" s="637"/>
      <c r="Y705" s="637"/>
      <c r="Z705" s="637"/>
      <c r="AA705" s="637"/>
      <c r="AB705" s="637"/>
      <c r="AC705" s="637"/>
      <c r="AD705" s="637"/>
      <c r="AE705" s="637"/>
      <c r="AF705" s="637"/>
      <c r="AG705" s="637"/>
      <c r="AH705" s="637"/>
      <c r="AI705" s="637"/>
      <c r="AJ705" s="637"/>
      <c r="AK705" s="637"/>
      <c r="AL705" s="637"/>
      <c r="AM705" s="637"/>
      <c r="AN705" s="637"/>
      <c r="AO705" s="637"/>
      <c r="AP705" s="637"/>
      <c r="AQ705" s="637"/>
      <c r="AR705" s="637"/>
      <c r="AS705" s="637"/>
      <c r="AT705" s="637"/>
      <c r="AU705" s="637"/>
      <c r="AV705" s="637"/>
      <c r="AW705" s="637"/>
      <c r="AX705" s="637"/>
      <c r="AY705" s="637"/>
    </row>
    <row r="706" spans="3:51">
      <c r="C706" s="636"/>
      <c r="D706" s="637"/>
      <c r="E706" s="637"/>
      <c r="F706" s="637"/>
      <c r="G706" s="637"/>
      <c r="H706" s="637"/>
      <c r="I706" s="637"/>
      <c r="J706" s="637"/>
      <c r="K706" s="637"/>
      <c r="L706" s="637"/>
      <c r="M706" s="637"/>
      <c r="N706" s="637"/>
      <c r="O706" s="637"/>
      <c r="P706" s="637"/>
      <c r="Q706" s="637"/>
      <c r="R706" s="637"/>
      <c r="S706" s="637"/>
      <c r="T706" s="637"/>
      <c r="U706" s="637"/>
      <c r="V706" s="637"/>
      <c r="W706" s="637"/>
      <c r="X706" s="637"/>
      <c r="Y706" s="637"/>
      <c r="Z706" s="637"/>
      <c r="AA706" s="637"/>
      <c r="AB706" s="637"/>
      <c r="AC706" s="637"/>
      <c r="AD706" s="637"/>
      <c r="AE706" s="637"/>
      <c r="AF706" s="637"/>
      <c r="AG706" s="637"/>
      <c r="AH706" s="637"/>
      <c r="AI706" s="637"/>
      <c r="AJ706" s="637"/>
      <c r="AK706" s="637"/>
      <c r="AL706" s="637"/>
      <c r="AM706" s="637"/>
      <c r="AN706" s="637"/>
      <c r="AO706" s="637"/>
      <c r="AP706" s="637"/>
      <c r="AQ706" s="637"/>
      <c r="AR706" s="637"/>
      <c r="AS706" s="637"/>
      <c r="AT706" s="637"/>
      <c r="AU706" s="637"/>
      <c r="AV706" s="637"/>
      <c r="AW706" s="637"/>
      <c r="AX706" s="637"/>
      <c r="AY706" s="637"/>
    </row>
    <row r="707" spans="3:51">
      <c r="C707" s="636"/>
      <c r="D707" s="637"/>
      <c r="E707" s="637"/>
      <c r="F707" s="637"/>
      <c r="G707" s="637"/>
      <c r="H707" s="637"/>
      <c r="I707" s="637"/>
      <c r="J707" s="637"/>
      <c r="K707" s="637"/>
      <c r="L707" s="637"/>
      <c r="M707" s="637"/>
      <c r="N707" s="637"/>
      <c r="O707" s="637"/>
      <c r="P707" s="637"/>
      <c r="Q707" s="637"/>
      <c r="R707" s="637"/>
      <c r="S707" s="637"/>
      <c r="T707" s="637"/>
      <c r="U707" s="637"/>
      <c r="V707" s="637"/>
      <c r="W707" s="637"/>
      <c r="X707" s="637"/>
      <c r="Y707" s="637"/>
      <c r="Z707" s="637"/>
      <c r="AA707" s="637"/>
      <c r="AB707" s="637"/>
      <c r="AC707" s="637"/>
      <c r="AD707" s="637"/>
      <c r="AE707" s="637"/>
      <c r="AF707" s="637"/>
      <c r="AG707" s="637"/>
      <c r="AH707" s="637"/>
      <c r="AI707" s="637"/>
      <c r="AJ707" s="637"/>
      <c r="AK707" s="637"/>
      <c r="AL707" s="637"/>
      <c r="AM707" s="637"/>
      <c r="AN707" s="637"/>
      <c r="AO707" s="637"/>
      <c r="AP707" s="637"/>
      <c r="AQ707" s="637"/>
      <c r="AR707" s="637"/>
      <c r="AS707" s="637"/>
      <c r="AT707" s="637"/>
      <c r="AU707" s="637"/>
      <c r="AV707" s="637"/>
      <c r="AW707" s="637"/>
      <c r="AX707" s="637"/>
      <c r="AY707" s="637"/>
    </row>
    <row r="708" spans="3:51">
      <c r="C708" s="636"/>
      <c r="D708" s="637"/>
      <c r="E708" s="637"/>
      <c r="F708" s="637"/>
      <c r="G708" s="637"/>
      <c r="H708" s="637"/>
      <c r="I708" s="637"/>
      <c r="J708" s="637"/>
      <c r="K708" s="637"/>
      <c r="L708" s="637"/>
      <c r="M708" s="637"/>
      <c r="N708" s="637"/>
      <c r="O708" s="637"/>
      <c r="P708" s="637"/>
      <c r="Q708" s="637"/>
      <c r="R708" s="637"/>
      <c r="S708" s="637"/>
      <c r="T708" s="637"/>
      <c r="U708" s="637"/>
      <c r="V708" s="637"/>
      <c r="W708" s="637"/>
      <c r="X708" s="637"/>
      <c r="Y708" s="637"/>
      <c r="Z708" s="637"/>
      <c r="AA708" s="637"/>
      <c r="AB708" s="637"/>
      <c r="AC708" s="637"/>
      <c r="AD708" s="637"/>
      <c r="AE708" s="637"/>
      <c r="AF708" s="637"/>
      <c r="AG708" s="637"/>
      <c r="AH708" s="637"/>
      <c r="AI708" s="637"/>
      <c r="AJ708" s="637"/>
      <c r="AK708" s="637"/>
      <c r="AL708" s="637"/>
      <c r="AM708" s="637"/>
      <c r="AN708" s="637"/>
      <c r="AO708" s="637"/>
      <c r="AP708" s="637"/>
      <c r="AQ708" s="637"/>
      <c r="AR708" s="637"/>
      <c r="AS708" s="637"/>
      <c r="AT708" s="637"/>
      <c r="AU708" s="637"/>
      <c r="AV708" s="637"/>
      <c r="AW708" s="637"/>
      <c r="AX708" s="637"/>
      <c r="AY708" s="637"/>
    </row>
    <row r="709" spans="3:51">
      <c r="C709" s="636"/>
      <c r="D709" s="637"/>
      <c r="E709" s="637"/>
      <c r="F709" s="637"/>
      <c r="G709" s="637"/>
      <c r="H709" s="637"/>
      <c r="I709" s="637"/>
      <c r="J709" s="637"/>
      <c r="K709" s="637"/>
      <c r="L709" s="637"/>
      <c r="M709" s="637"/>
      <c r="N709" s="637"/>
      <c r="O709" s="637"/>
      <c r="P709" s="637"/>
      <c r="Q709" s="637"/>
      <c r="R709" s="637"/>
      <c r="S709" s="637"/>
      <c r="T709" s="637"/>
      <c r="U709" s="637"/>
      <c r="V709" s="637"/>
      <c r="W709" s="637"/>
      <c r="X709" s="637"/>
      <c r="Y709" s="637"/>
      <c r="Z709" s="637"/>
      <c r="AA709" s="637"/>
      <c r="AB709" s="637"/>
      <c r="AC709" s="637"/>
      <c r="AD709" s="637"/>
      <c r="AE709" s="637"/>
      <c r="AF709" s="637"/>
      <c r="AG709" s="637"/>
      <c r="AH709" s="637"/>
      <c r="AI709" s="637"/>
      <c r="AJ709" s="637"/>
      <c r="AK709" s="637"/>
      <c r="AL709" s="637"/>
      <c r="AM709" s="637"/>
      <c r="AN709" s="637"/>
      <c r="AO709" s="637"/>
      <c r="AP709" s="637"/>
      <c r="AQ709" s="637"/>
      <c r="AR709" s="637"/>
      <c r="AS709" s="637"/>
      <c r="AT709" s="637"/>
      <c r="AU709" s="637"/>
      <c r="AV709" s="637"/>
      <c r="AW709" s="637"/>
      <c r="AX709" s="637"/>
      <c r="AY709" s="637"/>
    </row>
    <row r="710" spans="3:51">
      <c r="C710" s="636"/>
      <c r="D710" s="637"/>
      <c r="E710" s="637"/>
      <c r="F710" s="637"/>
      <c r="G710" s="637"/>
      <c r="H710" s="637"/>
      <c r="I710" s="637"/>
      <c r="J710" s="637"/>
      <c r="K710" s="637"/>
      <c r="L710" s="637"/>
      <c r="M710" s="637"/>
      <c r="N710" s="637"/>
      <c r="O710" s="637"/>
      <c r="P710" s="637"/>
      <c r="Q710" s="637"/>
      <c r="R710" s="637"/>
      <c r="S710" s="637"/>
      <c r="T710" s="637"/>
      <c r="U710" s="637"/>
      <c r="V710" s="637"/>
      <c r="W710" s="637"/>
      <c r="X710" s="637"/>
      <c r="Y710" s="637"/>
      <c r="Z710" s="637"/>
      <c r="AA710" s="637"/>
      <c r="AB710" s="637"/>
      <c r="AC710" s="637"/>
      <c r="AD710" s="637"/>
      <c r="AE710" s="637"/>
      <c r="AF710" s="637"/>
      <c r="AG710" s="637"/>
      <c r="AH710" s="637"/>
      <c r="AI710" s="637"/>
      <c r="AJ710" s="637"/>
      <c r="AK710" s="637"/>
      <c r="AL710" s="637"/>
      <c r="AM710" s="637"/>
      <c r="AN710" s="637"/>
      <c r="AO710" s="637"/>
      <c r="AP710" s="637"/>
      <c r="AQ710" s="637"/>
      <c r="AR710" s="637"/>
      <c r="AS710" s="637"/>
      <c r="AT710" s="637"/>
      <c r="AU710" s="637"/>
      <c r="AV710" s="637"/>
      <c r="AW710" s="637"/>
      <c r="AX710" s="637"/>
      <c r="AY710" s="637"/>
    </row>
    <row r="711" spans="3:51">
      <c r="C711" s="636"/>
      <c r="D711" s="637"/>
      <c r="E711" s="637"/>
      <c r="F711" s="637"/>
      <c r="G711" s="637"/>
      <c r="H711" s="637"/>
      <c r="I711" s="637"/>
      <c r="J711" s="637"/>
      <c r="K711" s="637"/>
      <c r="L711" s="637"/>
      <c r="M711" s="637"/>
      <c r="N711" s="637"/>
      <c r="O711" s="637"/>
      <c r="P711" s="637"/>
      <c r="Q711" s="637"/>
      <c r="R711" s="637"/>
      <c r="S711" s="637"/>
      <c r="T711" s="637"/>
      <c r="U711" s="637"/>
      <c r="V711" s="637"/>
      <c r="W711" s="637"/>
      <c r="X711" s="637"/>
      <c r="Y711" s="637"/>
      <c r="Z711" s="637"/>
      <c r="AA711" s="637"/>
      <c r="AB711" s="637"/>
      <c r="AC711" s="637"/>
      <c r="AD711" s="637"/>
      <c r="AE711" s="637"/>
      <c r="AF711" s="637"/>
      <c r="AG711" s="637"/>
      <c r="AH711" s="637"/>
      <c r="AI711" s="637"/>
      <c r="AJ711" s="637"/>
      <c r="AK711" s="637"/>
      <c r="AL711" s="637"/>
      <c r="AM711" s="637"/>
      <c r="AN711" s="637"/>
      <c r="AO711" s="637"/>
      <c r="AP711" s="637"/>
      <c r="AQ711" s="637"/>
      <c r="AR711" s="637"/>
      <c r="AS711" s="637"/>
      <c r="AT711" s="637"/>
      <c r="AU711" s="637"/>
      <c r="AV711" s="637"/>
      <c r="AW711" s="637"/>
      <c r="AX711" s="637"/>
      <c r="AY711" s="637"/>
    </row>
    <row r="712" spans="3:51">
      <c r="C712" s="636"/>
      <c r="D712" s="637"/>
      <c r="E712" s="637"/>
      <c r="F712" s="637"/>
      <c r="G712" s="637"/>
      <c r="H712" s="637"/>
      <c r="I712" s="637"/>
      <c r="J712" s="637"/>
      <c r="K712" s="637"/>
      <c r="L712" s="637"/>
      <c r="M712" s="637"/>
      <c r="N712" s="637"/>
      <c r="O712" s="637"/>
      <c r="P712" s="637"/>
      <c r="Q712" s="637"/>
      <c r="R712" s="637"/>
      <c r="S712" s="637"/>
      <c r="T712" s="637"/>
      <c r="U712" s="637"/>
      <c r="V712" s="637"/>
      <c r="W712" s="637"/>
      <c r="X712" s="637"/>
      <c r="Y712" s="637"/>
      <c r="Z712" s="637"/>
      <c r="AA712" s="637"/>
      <c r="AB712" s="637"/>
      <c r="AC712" s="637"/>
      <c r="AD712" s="637"/>
      <c r="AE712" s="637"/>
      <c r="AF712" s="637"/>
      <c r="AG712" s="637"/>
      <c r="AH712" s="637"/>
      <c r="AI712" s="637"/>
      <c r="AJ712" s="637"/>
      <c r="AK712" s="637"/>
      <c r="AL712" s="637"/>
      <c r="AM712" s="637"/>
      <c r="AN712" s="637"/>
      <c r="AO712" s="637"/>
      <c r="AP712" s="637"/>
      <c r="AQ712" s="637"/>
      <c r="AR712" s="637"/>
      <c r="AS712" s="637"/>
      <c r="AT712" s="637"/>
      <c r="AU712" s="637"/>
      <c r="AV712" s="637"/>
      <c r="AW712" s="637"/>
      <c r="AX712" s="637"/>
      <c r="AY712" s="637"/>
    </row>
    <row r="713" spans="3:51">
      <c r="C713" s="636"/>
      <c r="D713" s="637"/>
      <c r="E713" s="637"/>
      <c r="F713" s="637"/>
      <c r="G713" s="637"/>
      <c r="H713" s="637"/>
      <c r="I713" s="637"/>
      <c r="J713" s="637"/>
      <c r="K713" s="637"/>
      <c r="L713" s="637"/>
      <c r="M713" s="637"/>
      <c r="N713" s="637"/>
      <c r="O713" s="637"/>
      <c r="P713" s="637"/>
      <c r="Q713" s="637"/>
      <c r="R713" s="637"/>
      <c r="S713" s="637"/>
      <c r="T713" s="637"/>
      <c r="U713" s="637"/>
      <c r="V713" s="637"/>
      <c r="W713" s="637"/>
      <c r="X713" s="637"/>
      <c r="Y713" s="637"/>
      <c r="Z713" s="637"/>
      <c r="AA713" s="637"/>
      <c r="AB713" s="637"/>
      <c r="AC713" s="637"/>
      <c r="AD713" s="637"/>
      <c r="AE713" s="637"/>
      <c r="AF713" s="637"/>
      <c r="AG713" s="637"/>
      <c r="AH713" s="637"/>
      <c r="AI713" s="637"/>
      <c r="AJ713" s="637"/>
      <c r="AK713" s="637"/>
      <c r="AL713" s="637"/>
      <c r="AM713" s="637"/>
      <c r="AN713" s="637"/>
      <c r="AO713" s="637"/>
      <c r="AP713" s="637"/>
      <c r="AQ713" s="637"/>
      <c r="AR713" s="637"/>
      <c r="AS713" s="637"/>
      <c r="AT713" s="637"/>
      <c r="AU713" s="637"/>
      <c r="AV713" s="637"/>
      <c r="AW713" s="637"/>
      <c r="AX713" s="637"/>
      <c r="AY713" s="637"/>
    </row>
    <row r="714" spans="3:51">
      <c r="C714" s="636"/>
      <c r="D714" s="637"/>
      <c r="E714" s="637"/>
      <c r="F714" s="637"/>
      <c r="G714" s="637"/>
      <c r="H714" s="637"/>
      <c r="I714" s="637"/>
      <c r="J714" s="637"/>
      <c r="K714" s="637"/>
      <c r="L714" s="637"/>
      <c r="M714" s="637"/>
      <c r="N714" s="637"/>
      <c r="O714" s="637"/>
      <c r="P714" s="637"/>
      <c r="Q714" s="637"/>
      <c r="R714" s="637"/>
      <c r="S714" s="637"/>
      <c r="T714" s="637"/>
      <c r="U714" s="637"/>
      <c r="V714" s="637"/>
      <c r="W714" s="637"/>
      <c r="X714" s="637"/>
      <c r="Y714" s="637"/>
      <c r="Z714" s="637"/>
      <c r="AA714" s="637"/>
      <c r="AB714" s="637"/>
      <c r="AC714" s="637"/>
      <c r="AD714" s="637"/>
      <c r="AE714" s="637"/>
      <c r="AF714" s="637"/>
      <c r="AG714" s="637"/>
      <c r="AH714" s="637"/>
      <c r="AI714" s="637"/>
      <c r="AJ714" s="637"/>
      <c r="AK714" s="637"/>
      <c r="AL714" s="637"/>
      <c r="AM714" s="637"/>
      <c r="AN714" s="637"/>
      <c r="AO714" s="637"/>
      <c r="AP714" s="637"/>
      <c r="AQ714" s="637"/>
      <c r="AR714" s="637"/>
      <c r="AS714" s="637"/>
      <c r="AT714" s="637"/>
      <c r="AU714" s="637"/>
      <c r="AV714" s="637"/>
      <c r="AW714" s="637"/>
      <c r="AX714" s="637"/>
      <c r="AY714" s="637"/>
    </row>
    <row r="715" spans="3:51">
      <c r="C715" s="636"/>
      <c r="D715" s="637"/>
      <c r="E715" s="637"/>
      <c r="F715" s="637"/>
      <c r="G715" s="637"/>
      <c r="H715" s="637"/>
      <c r="I715" s="637"/>
      <c r="J715" s="637"/>
      <c r="K715" s="637"/>
      <c r="L715" s="637"/>
      <c r="M715" s="637"/>
      <c r="N715" s="637"/>
      <c r="O715" s="637"/>
      <c r="P715" s="637"/>
      <c r="Q715" s="637"/>
      <c r="R715" s="637"/>
      <c r="S715" s="637"/>
      <c r="T715" s="637"/>
      <c r="U715" s="637"/>
      <c r="V715" s="637"/>
      <c r="W715" s="637"/>
      <c r="X715" s="637"/>
      <c r="Y715" s="637"/>
      <c r="Z715" s="637"/>
      <c r="AA715" s="637"/>
      <c r="AB715" s="637"/>
      <c r="AC715" s="637"/>
      <c r="AD715" s="637"/>
      <c r="AE715" s="637"/>
      <c r="AF715" s="637"/>
      <c r="AG715" s="637"/>
      <c r="AH715" s="637"/>
      <c r="AI715" s="637"/>
      <c r="AJ715" s="637"/>
      <c r="AK715" s="637"/>
      <c r="AL715" s="637"/>
      <c r="AM715" s="637"/>
      <c r="AN715" s="637"/>
      <c r="AO715" s="637"/>
      <c r="AP715" s="637"/>
      <c r="AQ715" s="637"/>
      <c r="AR715" s="637"/>
      <c r="AS715" s="637"/>
      <c r="AT715" s="637"/>
      <c r="AU715" s="637"/>
      <c r="AV715" s="637"/>
      <c r="AW715" s="637"/>
      <c r="AX715" s="637"/>
      <c r="AY715" s="637"/>
    </row>
    <row r="716" spans="3:51">
      <c r="C716" s="636"/>
      <c r="D716" s="637"/>
      <c r="E716" s="637"/>
      <c r="F716" s="637"/>
      <c r="G716" s="637"/>
      <c r="H716" s="637"/>
      <c r="I716" s="637"/>
      <c r="J716" s="637"/>
      <c r="K716" s="637"/>
      <c r="L716" s="637"/>
      <c r="M716" s="637"/>
      <c r="N716" s="637"/>
      <c r="O716" s="637"/>
      <c r="P716" s="637"/>
      <c r="Q716" s="637"/>
      <c r="R716" s="637"/>
      <c r="S716" s="637"/>
      <c r="T716" s="637"/>
      <c r="U716" s="637"/>
      <c r="V716" s="637"/>
      <c r="W716" s="637"/>
      <c r="X716" s="637"/>
      <c r="Y716" s="637"/>
      <c r="Z716" s="637"/>
      <c r="AA716" s="637"/>
      <c r="AB716" s="637"/>
      <c r="AC716" s="637"/>
      <c r="AD716" s="637"/>
      <c r="AE716" s="637"/>
      <c r="AF716" s="637"/>
      <c r="AG716" s="637"/>
      <c r="AH716" s="637"/>
      <c r="AI716" s="637"/>
      <c r="AJ716" s="637"/>
      <c r="AK716" s="637"/>
      <c r="AL716" s="637"/>
      <c r="AM716" s="637"/>
      <c r="AN716" s="637"/>
      <c r="AO716" s="637"/>
      <c r="AP716" s="637"/>
      <c r="AQ716" s="637"/>
      <c r="AR716" s="637"/>
      <c r="AS716" s="637"/>
      <c r="AT716" s="637"/>
      <c r="AU716" s="637"/>
      <c r="AV716" s="637"/>
      <c r="AW716" s="637"/>
      <c r="AX716" s="637"/>
      <c r="AY716" s="637"/>
    </row>
    <row r="717" spans="3:51">
      <c r="C717" s="636"/>
      <c r="D717" s="637"/>
      <c r="E717" s="637"/>
      <c r="F717" s="637"/>
      <c r="G717" s="637"/>
      <c r="H717" s="637"/>
      <c r="I717" s="637"/>
      <c r="J717" s="637"/>
      <c r="K717" s="637"/>
      <c r="L717" s="637"/>
      <c r="M717" s="637"/>
      <c r="N717" s="637"/>
      <c r="O717" s="637"/>
      <c r="P717" s="637"/>
      <c r="Q717" s="637"/>
      <c r="R717" s="637"/>
      <c r="S717" s="637"/>
      <c r="T717" s="637"/>
      <c r="U717" s="637"/>
      <c r="V717" s="637"/>
      <c r="W717" s="637"/>
      <c r="X717" s="637"/>
      <c r="Y717" s="637"/>
      <c r="Z717" s="637"/>
      <c r="AA717" s="637"/>
      <c r="AB717" s="637"/>
      <c r="AC717" s="637"/>
      <c r="AD717" s="637"/>
      <c r="AE717" s="637"/>
      <c r="AF717" s="637"/>
      <c r="AG717" s="637"/>
      <c r="AH717" s="637"/>
      <c r="AI717" s="637"/>
      <c r="AJ717" s="637"/>
      <c r="AK717" s="637"/>
      <c r="AL717" s="637"/>
      <c r="AM717" s="637"/>
      <c r="AN717" s="637"/>
      <c r="AO717" s="637"/>
      <c r="AP717" s="637"/>
      <c r="AQ717" s="637"/>
      <c r="AR717" s="637"/>
      <c r="AS717" s="637"/>
      <c r="AT717" s="637"/>
      <c r="AU717" s="637"/>
      <c r="AV717" s="637"/>
      <c r="AW717" s="637"/>
      <c r="AX717" s="637"/>
      <c r="AY717" s="637"/>
    </row>
    <row r="718" spans="3:51">
      <c r="C718" s="636"/>
      <c r="D718" s="637"/>
      <c r="E718" s="637"/>
      <c r="F718" s="637"/>
      <c r="G718" s="637"/>
      <c r="H718" s="637"/>
      <c r="I718" s="637"/>
      <c r="J718" s="637"/>
      <c r="K718" s="637"/>
      <c r="L718" s="637"/>
      <c r="M718" s="637"/>
      <c r="N718" s="637"/>
      <c r="O718" s="637"/>
      <c r="P718" s="637"/>
      <c r="Q718" s="637"/>
      <c r="R718" s="637"/>
      <c r="S718" s="637"/>
      <c r="T718" s="637"/>
      <c r="U718" s="637"/>
      <c r="V718" s="637"/>
      <c r="W718" s="637"/>
      <c r="X718" s="637"/>
      <c r="Y718" s="637"/>
      <c r="Z718" s="637"/>
      <c r="AA718" s="637"/>
      <c r="AB718" s="637"/>
      <c r="AC718" s="637"/>
      <c r="AD718" s="637"/>
      <c r="AE718" s="637"/>
      <c r="AF718" s="637"/>
      <c r="AG718" s="637"/>
      <c r="AH718" s="637"/>
      <c r="AI718" s="637"/>
      <c r="AJ718" s="637"/>
      <c r="AK718" s="637"/>
      <c r="AL718" s="637"/>
      <c r="AM718" s="637"/>
      <c r="AN718" s="637"/>
      <c r="AO718" s="637"/>
      <c r="AP718" s="637"/>
      <c r="AQ718" s="637"/>
      <c r="AR718" s="637"/>
      <c r="AS718" s="637"/>
      <c r="AT718" s="637"/>
      <c r="AU718" s="637"/>
      <c r="AV718" s="637"/>
      <c r="AW718" s="637"/>
      <c r="AX718" s="637"/>
      <c r="AY718" s="637"/>
    </row>
    <row r="719" spans="3:51">
      <c r="C719" s="636"/>
      <c r="D719" s="637"/>
      <c r="E719" s="637"/>
      <c r="F719" s="637"/>
      <c r="G719" s="637"/>
      <c r="H719" s="637"/>
      <c r="I719" s="637"/>
      <c r="J719" s="637"/>
      <c r="K719" s="637"/>
      <c r="L719" s="637"/>
      <c r="M719" s="637"/>
      <c r="N719" s="637"/>
      <c r="O719" s="637"/>
      <c r="P719" s="637"/>
      <c r="Q719" s="637"/>
      <c r="R719" s="637"/>
      <c r="S719" s="637"/>
      <c r="T719" s="637"/>
      <c r="U719" s="637"/>
      <c r="V719" s="637"/>
      <c r="W719" s="637"/>
      <c r="X719" s="637"/>
      <c r="Y719" s="637"/>
      <c r="Z719" s="637"/>
      <c r="AA719" s="637"/>
      <c r="AB719" s="637"/>
      <c r="AC719" s="637"/>
      <c r="AD719" s="637"/>
      <c r="AE719" s="637"/>
      <c r="AF719" s="637"/>
      <c r="AG719" s="637"/>
      <c r="AH719" s="637"/>
      <c r="AI719" s="637"/>
      <c r="AJ719" s="637"/>
      <c r="AK719" s="637"/>
      <c r="AL719" s="637"/>
      <c r="AM719" s="637"/>
      <c r="AN719" s="637"/>
      <c r="AO719" s="637"/>
      <c r="AP719" s="637"/>
      <c r="AQ719" s="637"/>
      <c r="AR719" s="637"/>
      <c r="AS719" s="637"/>
      <c r="AT719" s="637"/>
      <c r="AU719" s="637"/>
      <c r="AV719" s="637"/>
      <c r="AW719" s="637"/>
      <c r="AX719" s="637"/>
      <c r="AY719" s="637"/>
    </row>
    <row r="720" spans="3:51">
      <c r="C720" s="636"/>
      <c r="D720" s="637"/>
      <c r="E720" s="637"/>
      <c r="F720" s="637"/>
      <c r="G720" s="637"/>
      <c r="H720" s="637"/>
      <c r="I720" s="637"/>
      <c r="J720" s="637"/>
      <c r="K720" s="637"/>
      <c r="L720" s="637"/>
      <c r="M720" s="637"/>
      <c r="N720" s="637"/>
      <c r="O720" s="637"/>
      <c r="P720" s="637"/>
      <c r="Q720" s="637"/>
      <c r="R720" s="637"/>
      <c r="S720" s="637"/>
      <c r="T720" s="637"/>
      <c r="U720" s="637"/>
      <c r="V720" s="637"/>
      <c r="W720" s="637"/>
      <c r="X720" s="637"/>
      <c r="Y720" s="637"/>
      <c r="Z720" s="637"/>
      <c r="AA720" s="637"/>
      <c r="AB720" s="637"/>
      <c r="AC720" s="637"/>
      <c r="AD720" s="637"/>
      <c r="AE720" s="637"/>
      <c r="AF720" s="637"/>
      <c r="AG720" s="637"/>
      <c r="AH720" s="637"/>
      <c r="AI720" s="637"/>
      <c r="AJ720" s="637"/>
      <c r="AK720" s="637"/>
      <c r="AL720" s="637"/>
      <c r="AM720" s="637"/>
      <c r="AN720" s="637"/>
      <c r="AO720" s="637"/>
      <c r="AP720" s="637"/>
      <c r="AQ720" s="637"/>
      <c r="AR720" s="637"/>
      <c r="AS720" s="637"/>
      <c r="AT720" s="637"/>
      <c r="AU720" s="637"/>
      <c r="AV720" s="637"/>
      <c r="AW720" s="637"/>
      <c r="AX720" s="637"/>
      <c r="AY720" s="637"/>
    </row>
    <row r="721" spans="3:51">
      <c r="C721" s="636"/>
      <c r="D721" s="637"/>
      <c r="E721" s="637"/>
      <c r="F721" s="637"/>
      <c r="G721" s="637"/>
      <c r="H721" s="637"/>
      <c r="I721" s="637"/>
      <c r="J721" s="637"/>
      <c r="K721" s="637"/>
      <c r="L721" s="637"/>
      <c r="M721" s="637"/>
      <c r="N721" s="637"/>
      <c r="O721" s="637"/>
      <c r="P721" s="637"/>
      <c r="Q721" s="637"/>
      <c r="R721" s="637"/>
      <c r="S721" s="637"/>
      <c r="T721" s="637"/>
      <c r="U721" s="637"/>
      <c r="V721" s="637"/>
      <c r="W721" s="637"/>
      <c r="X721" s="637"/>
      <c r="Y721" s="637"/>
      <c r="Z721" s="637"/>
      <c r="AA721" s="637"/>
      <c r="AB721" s="637"/>
      <c r="AC721" s="637"/>
      <c r="AD721" s="637"/>
      <c r="AE721" s="637"/>
      <c r="AF721" s="637"/>
      <c r="AG721" s="637"/>
      <c r="AH721" s="637"/>
      <c r="AI721" s="637"/>
      <c r="AJ721" s="637"/>
      <c r="AK721" s="637"/>
      <c r="AL721" s="637"/>
      <c r="AM721" s="637"/>
      <c r="AN721" s="637"/>
      <c r="AO721" s="637"/>
      <c r="AP721" s="637"/>
      <c r="AQ721" s="637"/>
      <c r="AR721" s="637"/>
      <c r="AS721" s="637"/>
      <c r="AT721" s="637"/>
      <c r="AU721" s="637"/>
      <c r="AV721" s="637"/>
      <c r="AW721" s="637"/>
      <c r="AX721" s="637"/>
      <c r="AY721" s="637"/>
    </row>
    <row r="722" spans="3:51">
      <c r="C722" s="636"/>
      <c r="D722" s="637"/>
      <c r="E722" s="637"/>
      <c r="F722" s="637"/>
      <c r="G722" s="637"/>
      <c r="H722" s="637"/>
      <c r="I722" s="637"/>
      <c r="J722" s="637"/>
      <c r="K722" s="637"/>
      <c r="L722" s="637"/>
      <c r="M722" s="637"/>
      <c r="N722" s="637"/>
      <c r="O722" s="637"/>
      <c r="P722" s="637"/>
      <c r="Q722" s="637"/>
      <c r="R722" s="637"/>
      <c r="S722" s="637"/>
      <c r="T722" s="637"/>
      <c r="U722" s="637"/>
      <c r="V722" s="637"/>
      <c r="W722" s="637"/>
      <c r="X722" s="637"/>
      <c r="Y722" s="637"/>
      <c r="Z722" s="637"/>
      <c r="AA722" s="637"/>
      <c r="AB722" s="637"/>
      <c r="AC722" s="637"/>
      <c r="AD722" s="637"/>
      <c r="AE722" s="637"/>
      <c r="AF722" s="637"/>
      <c r="AG722" s="637"/>
      <c r="AH722" s="637"/>
      <c r="AI722" s="637"/>
      <c r="AJ722" s="637"/>
      <c r="AK722" s="637"/>
      <c r="AL722" s="637"/>
      <c r="AM722" s="637"/>
      <c r="AN722" s="637"/>
      <c r="AO722" s="637"/>
      <c r="AP722" s="637"/>
      <c r="AQ722" s="637"/>
      <c r="AR722" s="637"/>
      <c r="AS722" s="637"/>
      <c r="AT722" s="637"/>
      <c r="AU722" s="637"/>
      <c r="AV722" s="637"/>
      <c r="AW722" s="637"/>
      <c r="AX722" s="637"/>
      <c r="AY722" s="637"/>
    </row>
    <row r="723" spans="3:51">
      <c r="C723" s="636"/>
      <c r="D723" s="637"/>
      <c r="E723" s="637"/>
      <c r="F723" s="637"/>
      <c r="G723" s="637"/>
      <c r="H723" s="637"/>
      <c r="I723" s="637"/>
      <c r="J723" s="637"/>
      <c r="K723" s="637"/>
      <c r="L723" s="637"/>
      <c r="M723" s="637"/>
      <c r="N723" s="637"/>
      <c r="O723" s="637"/>
      <c r="P723" s="637"/>
      <c r="Q723" s="637"/>
      <c r="R723" s="637"/>
      <c r="S723" s="637"/>
      <c r="T723" s="637"/>
      <c r="U723" s="637"/>
      <c r="V723" s="637"/>
      <c r="W723" s="637"/>
      <c r="X723" s="637"/>
      <c r="Y723" s="637"/>
      <c r="Z723" s="637"/>
      <c r="AA723" s="637"/>
      <c r="AB723" s="637"/>
      <c r="AC723" s="637"/>
      <c r="AD723" s="637"/>
      <c r="AE723" s="637"/>
      <c r="AF723" s="637"/>
      <c r="AG723" s="637"/>
      <c r="AH723" s="637"/>
      <c r="AI723" s="637"/>
      <c r="AJ723" s="637"/>
      <c r="AK723" s="637"/>
      <c r="AL723" s="637"/>
      <c r="AM723" s="637"/>
      <c r="AN723" s="637"/>
      <c r="AO723" s="637"/>
      <c r="AP723" s="637"/>
      <c r="AQ723" s="637"/>
      <c r="AR723" s="637"/>
      <c r="AS723" s="637"/>
      <c r="AT723" s="637"/>
      <c r="AU723" s="637"/>
      <c r="AV723" s="637"/>
      <c r="AW723" s="637"/>
      <c r="AX723" s="637"/>
      <c r="AY723" s="637"/>
    </row>
    <row r="724" spans="3:51">
      <c r="C724" s="636"/>
      <c r="D724" s="637"/>
      <c r="E724" s="637"/>
      <c r="F724" s="637"/>
      <c r="G724" s="637"/>
      <c r="H724" s="637"/>
      <c r="I724" s="637"/>
      <c r="J724" s="637"/>
      <c r="K724" s="637"/>
      <c r="L724" s="637"/>
      <c r="M724" s="637"/>
      <c r="N724" s="637"/>
      <c r="O724" s="637"/>
      <c r="P724" s="637"/>
      <c r="Q724" s="637"/>
      <c r="R724" s="637"/>
      <c r="S724" s="637"/>
      <c r="T724" s="637"/>
      <c r="U724" s="637"/>
      <c r="V724" s="637"/>
      <c r="W724" s="637"/>
      <c r="X724" s="637"/>
      <c r="Y724" s="637"/>
      <c r="Z724" s="637"/>
      <c r="AA724" s="637"/>
      <c r="AB724" s="637"/>
      <c r="AC724" s="637"/>
      <c r="AD724" s="637"/>
      <c r="AE724" s="637"/>
      <c r="AF724" s="637"/>
      <c r="AG724" s="637"/>
      <c r="AH724" s="637"/>
      <c r="AI724" s="637"/>
      <c r="AJ724" s="637"/>
      <c r="AK724" s="637"/>
      <c r="AL724" s="637"/>
      <c r="AM724" s="637"/>
      <c r="AN724" s="637"/>
      <c r="AO724" s="637"/>
      <c r="AP724" s="637"/>
      <c r="AQ724" s="637"/>
      <c r="AR724" s="637"/>
      <c r="AS724" s="637"/>
      <c r="AT724" s="637"/>
      <c r="AU724" s="637"/>
      <c r="AV724" s="637"/>
      <c r="AW724" s="637"/>
      <c r="AX724" s="637"/>
      <c r="AY724" s="637"/>
    </row>
    <row r="725" spans="3:51">
      <c r="C725" s="636"/>
      <c r="D725" s="637"/>
      <c r="E725" s="637"/>
      <c r="F725" s="637"/>
      <c r="G725" s="637"/>
      <c r="H725" s="637"/>
      <c r="I725" s="637"/>
      <c r="J725" s="637"/>
      <c r="K725" s="637"/>
      <c r="L725" s="637"/>
      <c r="M725" s="637"/>
      <c r="N725" s="637"/>
      <c r="O725" s="637"/>
      <c r="P725" s="637"/>
      <c r="Q725" s="637"/>
      <c r="R725" s="637"/>
      <c r="S725" s="637"/>
      <c r="T725" s="637"/>
      <c r="U725" s="637"/>
      <c r="V725" s="637"/>
      <c r="W725" s="637"/>
      <c r="X725" s="637"/>
      <c r="Y725" s="637"/>
      <c r="Z725" s="637"/>
      <c r="AA725" s="637"/>
      <c r="AB725" s="637"/>
      <c r="AC725" s="637"/>
      <c r="AD725" s="637"/>
      <c r="AE725" s="637"/>
      <c r="AF725" s="637"/>
      <c r="AG725" s="637"/>
      <c r="AH725" s="637"/>
      <c r="AI725" s="637"/>
      <c r="AJ725" s="637"/>
      <c r="AK725" s="637"/>
      <c r="AL725" s="637"/>
      <c r="AM725" s="637"/>
      <c r="AN725" s="637"/>
      <c r="AO725" s="637"/>
      <c r="AP725" s="637"/>
      <c r="AQ725" s="637"/>
      <c r="AR725" s="637"/>
      <c r="AS725" s="637"/>
      <c r="AT725" s="637"/>
      <c r="AU725" s="637"/>
      <c r="AV725" s="637"/>
      <c r="AW725" s="637"/>
      <c r="AX725" s="637"/>
      <c r="AY725" s="637"/>
    </row>
    <row r="726" spans="3:51">
      <c r="C726" s="636"/>
      <c r="D726" s="637"/>
      <c r="E726" s="637"/>
      <c r="F726" s="637"/>
      <c r="G726" s="637"/>
      <c r="H726" s="637"/>
      <c r="I726" s="637"/>
      <c r="J726" s="637"/>
      <c r="K726" s="637"/>
      <c r="L726" s="637"/>
      <c r="M726" s="637"/>
      <c r="N726" s="637"/>
      <c r="O726" s="637"/>
      <c r="P726" s="637"/>
      <c r="Q726" s="637"/>
      <c r="R726" s="637"/>
      <c r="S726" s="637"/>
      <c r="T726" s="637"/>
      <c r="U726" s="637"/>
      <c r="V726" s="637"/>
      <c r="W726" s="637"/>
      <c r="X726" s="637"/>
      <c r="Y726" s="637"/>
      <c r="Z726" s="637"/>
      <c r="AA726" s="637"/>
      <c r="AB726" s="637"/>
      <c r="AC726" s="637"/>
      <c r="AD726" s="637"/>
      <c r="AE726" s="637"/>
      <c r="AF726" s="637"/>
      <c r="AG726" s="637"/>
      <c r="AH726" s="637"/>
      <c r="AI726" s="637"/>
      <c r="AJ726" s="637"/>
      <c r="AK726" s="637"/>
      <c r="AL726" s="637"/>
      <c r="AM726" s="637"/>
      <c r="AN726" s="637"/>
      <c r="AO726" s="637"/>
      <c r="AP726" s="637"/>
      <c r="AQ726" s="637"/>
      <c r="AR726" s="637"/>
      <c r="AS726" s="637"/>
      <c r="AT726" s="637"/>
      <c r="AU726" s="637"/>
      <c r="AV726" s="637"/>
      <c r="AW726" s="637"/>
      <c r="AX726" s="637"/>
      <c r="AY726" s="637"/>
    </row>
    <row r="727" spans="3:51">
      <c r="C727" s="636"/>
      <c r="D727" s="637"/>
      <c r="E727" s="637"/>
      <c r="F727" s="637"/>
      <c r="G727" s="637"/>
      <c r="H727" s="637"/>
      <c r="I727" s="637"/>
      <c r="J727" s="637"/>
      <c r="K727" s="637"/>
      <c r="L727" s="637"/>
      <c r="M727" s="637"/>
      <c r="N727" s="637"/>
      <c r="O727" s="637"/>
      <c r="P727" s="637"/>
      <c r="Q727" s="637"/>
      <c r="R727" s="637"/>
      <c r="S727" s="637"/>
      <c r="T727" s="637"/>
      <c r="U727" s="637"/>
      <c r="V727" s="637"/>
      <c r="W727" s="637"/>
      <c r="X727" s="637"/>
      <c r="Y727" s="637"/>
      <c r="Z727" s="637"/>
      <c r="AA727" s="637"/>
      <c r="AB727" s="637"/>
      <c r="AC727" s="637"/>
      <c r="AD727" s="637"/>
      <c r="AE727" s="637"/>
      <c r="AF727" s="637"/>
      <c r="AG727" s="637"/>
      <c r="AH727" s="637"/>
      <c r="AI727" s="637"/>
      <c r="AJ727" s="637"/>
      <c r="AK727" s="637"/>
      <c r="AL727" s="637"/>
      <c r="AM727" s="637"/>
      <c r="AN727" s="637"/>
      <c r="AO727" s="637"/>
      <c r="AP727" s="637"/>
      <c r="AQ727" s="637"/>
      <c r="AR727" s="637"/>
      <c r="AS727" s="637"/>
      <c r="AT727" s="637"/>
      <c r="AU727" s="637"/>
      <c r="AV727" s="637"/>
      <c r="AW727" s="637"/>
      <c r="AX727" s="637"/>
      <c r="AY727" s="637"/>
    </row>
    <row r="728" spans="3:51">
      <c r="C728" s="636"/>
      <c r="D728" s="637"/>
      <c r="E728" s="637"/>
      <c r="F728" s="637"/>
      <c r="G728" s="637"/>
      <c r="H728" s="637"/>
      <c r="I728" s="637"/>
      <c r="J728" s="637"/>
      <c r="K728" s="637"/>
      <c r="L728" s="637"/>
      <c r="M728" s="637"/>
      <c r="N728" s="637"/>
      <c r="O728" s="637"/>
      <c r="P728" s="637"/>
      <c r="Q728" s="637"/>
      <c r="R728" s="637"/>
      <c r="S728" s="637"/>
      <c r="T728" s="637"/>
      <c r="U728" s="637"/>
      <c r="V728" s="637"/>
      <c r="W728" s="637"/>
      <c r="X728" s="637"/>
      <c r="Y728" s="637"/>
      <c r="Z728" s="637"/>
      <c r="AA728" s="637"/>
      <c r="AB728" s="637"/>
      <c r="AC728" s="637"/>
      <c r="AD728" s="637"/>
      <c r="AE728" s="637"/>
      <c r="AF728" s="637"/>
      <c r="AG728" s="637"/>
      <c r="AH728" s="637"/>
      <c r="AI728" s="637"/>
      <c r="AJ728" s="637"/>
      <c r="AK728" s="637"/>
      <c r="AL728" s="637"/>
      <c r="AM728" s="637"/>
      <c r="AN728" s="637"/>
      <c r="AO728" s="637"/>
      <c r="AP728" s="637"/>
      <c r="AQ728" s="637"/>
      <c r="AR728" s="637"/>
      <c r="AS728" s="637"/>
      <c r="AT728" s="637"/>
      <c r="AU728" s="637"/>
      <c r="AV728" s="637"/>
      <c r="AW728" s="637"/>
      <c r="AX728" s="637"/>
      <c r="AY728" s="637"/>
    </row>
    <row r="729" spans="3:51">
      <c r="C729" s="636"/>
      <c r="D729" s="637"/>
      <c r="E729" s="637"/>
      <c r="F729" s="637"/>
      <c r="G729" s="637"/>
      <c r="H729" s="637"/>
      <c r="I729" s="637"/>
      <c r="J729" s="637"/>
      <c r="K729" s="637"/>
      <c r="L729" s="637"/>
      <c r="M729" s="637"/>
      <c r="N729" s="637"/>
      <c r="O729" s="637"/>
      <c r="P729" s="637"/>
      <c r="Q729" s="637"/>
      <c r="R729" s="637"/>
      <c r="S729" s="637"/>
      <c r="T729" s="637"/>
      <c r="U729" s="637"/>
      <c r="V729" s="637"/>
      <c r="W729" s="637"/>
      <c r="X729" s="637"/>
      <c r="Y729" s="637"/>
      <c r="Z729" s="637"/>
      <c r="AA729" s="637"/>
      <c r="AB729" s="637"/>
      <c r="AC729" s="637"/>
      <c r="AD729" s="637"/>
      <c r="AE729" s="637"/>
      <c r="AF729" s="637"/>
      <c r="AG729" s="637"/>
      <c r="AH729" s="637"/>
      <c r="AI729" s="637"/>
      <c r="AJ729" s="637"/>
      <c r="AK729" s="637"/>
      <c r="AL729" s="637"/>
      <c r="AM729" s="637"/>
      <c r="AN729" s="637"/>
      <c r="AO729" s="637"/>
      <c r="AP729" s="637"/>
      <c r="AQ729" s="637"/>
      <c r="AR729" s="637"/>
      <c r="AS729" s="637"/>
      <c r="AT729" s="637"/>
      <c r="AU729" s="637"/>
      <c r="AV729" s="637"/>
      <c r="AW729" s="637"/>
      <c r="AX729" s="637"/>
      <c r="AY729" s="637"/>
    </row>
    <row r="730" spans="3:51">
      <c r="C730" s="636"/>
      <c r="D730" s="637"/>
      <c r="E730" s="637"/>
      <c r="F730" s="637"/>
      <c r="G730" s="637"/>
      <c r="H730" s="637"/>
      <c r="I730" s="637"/>
      <c r="J730" s="637"/>
      <c r="K730" s="637"/>
      <c r="L730" s="637"/>
      <c r="M730" s="637"/>
      <c r="N730" s="637"/>
      <c r="O730" s="637"/>
      <c r="P730" s="637"/>
      <c r="Q730" s="637"/>
      <c r="R730" s="637"/>
      <c r="S730" s="637"/>
      <c r="T730" s="637"/>
      <c r="U730" s="637"/>
      <c r="V730" s="637"/>
      <c r="W730" s="637"/>
      <c r="X730" s="637"/>
      <c r="Y730" s="637"/>
      <c r="Z730" s="637"/>
      <c r="AA730" s="637"/>
      <c r="AB730" s="637"/>
      <c r="AC730" s="637"/>
      <c r="AD730" s="637"/>
      <c r="AE730" s="637"/>
      <c r="AF730" s="637"/>
      <c r="AG730" s="637"/>
      <c r="AH730" s="637"/>
      <c r="AI730" s="637"/>
      <c r="AJ730" s="637"/>
      <c r="AK730" s="637"/>
      <c r="AL730" s="637"/>
      <c r="AM730" s="637"/>
      <c r="AN730" s="637"/>
      <c r="AO730" s="637"/>
      <c r="AP730" s="637"/>
      <c r="AQ730" s="637"/>
      <c r="AR730" s="637"/>
      <c r="AS730" s="637"/>
      <c r="AT730" s="637"/>
      <c r="AU730" s="637"/>
      <c r="AV730" s="637"/>
      <c r="AW730" s="637"/>
      <c r="AX730" s="637"/>
      <c r="AY730" s="637"/>
    </row>
    <row r="731" spans="3:51">
      <c r="C731" s="636"/>
      <c r="D731" s="637"/>
      <c r="E731" s="637"/>
      <c r="F731" s="637"/>
      <c r="G731" s="637"/>
      <c r="H731" s="637"/>
      <c r="I731" s="637"/>
      <c r="J731" s="637"/>
      <c r="K731" s="637"/>
      <c r="L731" s="637"/>
      <c r="M731" s="637"/>
      <c r="N731" s="637"/>
      <c r="O731" s="637"/>
      <c r="P731" s="637"/>
      <c r="Q731" s="637"/>
      <c r="R731" s="637"/>
      <c r="S731" s="637"/>
      <c r="T731" s="637"/>
      <c r="U731" s="637"/>
      <c r="V731" s="637"/>
      <c r="W731" s="637"/>
      <c r="X731" s="637"/>
      <c r="Y731" s="637"/>
      <c r="Z731" s="637"/>
      <c r="AA731" s="637"/>
      <c r="AB731" s="637"/>
      <c r="AC731" s="637"/>
      <c r="AD731" s="637"/>
      <c r="AE731" s="637"/>
      <c r="AF731" s="637"/>
      <c r="AG731" s="637"/>
      <c r="AH731" s="637"/>
      <c r="AI731" s="637"/>
      <c r="AJ731" s="637"/>
      <c r="AK731" s="637"/>
      <c r="AL731" s="637"/>
      <c r="AM731" s="637"/>
      <c r="AN731" s="637"/>
      <c r="AO731" s="637"/>
      <c r="AP731" s="637"/>
      <c r="AQ731" s="637"/>
      <c r="AR731" s="637"/>
      <c r="AS731" s="637"/>
      <c r="AT731" s="637"/>
      <c r="AU731" s="637"/>
      <c r="AV731" s="637"/>
      <c r="AW731" s="637"/>
      <c r="AX731" s="637"/>
      <c r="AY731" s="637"/>
    </row>
    <row r="732" spans="3:51">
      <c r="C732" s="636"/>
      <c r="D732" s="637"/>
      <c r="E732" s="637"/>
      <c r="F732" s="637"/>
      <c r="G732" s="637"/>
      <c r="H732" s="637"/>
      <c r="I732" s="637"/>
      <c r="J732" s="637"/>
      <c r="K732" s="637"/>
      <c r="L732" s="637"/>
      <c r="M732" s="637"/>
      <c r="N732" s="637"/>
      <c r="O732" s="637"/>
      <c r="P732" s="637"/>
      <c r="Q732" s="637"/>
      <c r="R732" s="637"/>
      <c r="S732" s="637"/>
      <c r="T732" s="637"/>
      <c r="U732" s="637"/>
      <c r="V732" s="637"/>
      <c r="W732" s="637"/>
      <c r="X732" s="637"/>
      <c r="Y732" s="637"/>
      <c r="Z732" s="637"/>
      <c r="AA732" s="637"/>
      <c r="AB732" s="637"/>
      <c r="AC732" s="637"/>
      <c r="AD732" s="637"/>
      <c r="AE732" s="637"/>
      <c r="AF732" s="637"/>
      <c r="AG732" s="637"/>
      <c r="AH732" s="637"/>
      <c r="AI732" s="637"/>
      <c r="AJ732" s="637"/>
      <c r="AK732" s="637"/>
      <c r="AL732" s="637"/>
      <c r="AM732" s="637"/>
      <c r="AN732" s="637"/>
      <c r="AO732" s="637"/>
      <c r="AP732" s="637"/>
      <c r="AQ732" s="637"/>
      <c r="AR732" s="637"/>
      <c r="AS732" s="637"/>
      <c r="AT732" s="637"/>
      <c r="AU732" s="637"/>
      <c r="AV732" s="637"/>
      <c r="AW732" s="637"/>
      <c r="AX732" s="637"/>
      <c r="AY732" s="637"/>
    </row>
    <row r="733" spans="3:51">
      <c r="C733" s="636"/>
      <c r="D733" s="637"/>
      <c r="E733" s="637"/>
      <c r="F733" s="637"/>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c r="AR733" s="637"/>
      <c r="AS733" s="637"/>
      <c r="AT733" s="637"/>
      <c r="AU733" s="637"/>
      <c r="AV733" s="637"/>
      <c r="AW733" s="637"/>
      <c r="AX733" s="637"/>
      <c r="AY733" s="637"/>
    </row>
    <row r="734" spans="3:51">
      <c r="C734" s="636"/>
      <c r="D734" s="637"/>
      <c r="E734" s="637"/>
      <c r="F734" s="637"/>
      <c r="G734" s="637"/>
      <c r="H734" s="637"/>
      <c r="I734" s="637"/>
      <c r="J734" s="637"/>
      <c r="K734" s="637"/>
      <c r="L734" s="637"/>
      <c r="M734" s="637"/>
      <c r="N734" s="637"/>
      <c r="O734" s="637"/>
      <c r="P734" s="637"/>
      <c r="Q734" s="637"/>
      <c r="R734" s="637"/>
      <c r="S734" s="637"/>
      <c r="T734" s="637"/>
      <c r="U734" s="637"/>
      <c r="V734" s="637"/>
      <c r="W734" s="637"/>
      <c r="X734" s="637"/>
      <c r="Y734" s="637"/>
      <c r="Z734" s="637"/>
      <c r="AA734" s="637"/>
      <c r="AB734" s="637"/>
      <c r="AC734" s="637"/>
      <c r="AD734" s="637"/>
      <c r="AE734" s="637"/>
      <c r="AF734" s="637"/>
      <c r="AG734" s="637"/>
      <c r="AH734" s="637"/>
      <c r="AI734" s="637"/>
      <c r="AJ734" s="637"/>
      <c r="AK734" s="637"/>
      <c r="AL734" s="637"/>
      <c r="AM734" s="637"/>
      <c r="AN734" s="637"/>
      <c r="AO734" s="637"/>
      <c r="AP734" s="637"/>
      <c r="AQ734" s="637"/>
      <c r="AR734" s="637"/>
      <c r="AS734" s="637"/>
      <c r="AT734" s="637"/>
      <c r="AU734" s="637"/>
      <c r="AV734" s="637"/>
      <c r="AW734" s="637"/>
      <c r="AX734" s="637"/>
      <c r="AY734" s="637"/>
    </row>
    <row r="735" spans="3:51">
      <c r="C735" s="636"/>
      <c r="D735" s="637"/>
      <c r="E735" s="637"/>
      <c r="F735" s="637"/>
      <c r="G735" s="637"/>
      <c r="H735" s="637"/>
      <c r="I735" s="637"/>
      <c r="J735" s="637"/>
      <c r="K735" s="637"/>
      <c r="L735" s="637"/>
      <c r="M735" s="637"/>
      <c r="N735" s="637"/>
      <c r="O735" s="637"/>
      <c r="P735" s="637"/>
      <c r="Q735" s="637"/>
      <c r="R735" s="637"/>
      <c r="S735" s="637"/>
      <c r="T735" s="637"/>
      <c r="U735" s="637"/>
      <c r="V735" s="637"/>
      <c r="W735" s="637"/>
      <c r="X735" s="637"/>
      <c r="Y735" s="637"/>
      <c r="Z735" s="637"/>
      <c r="AA735" s="637"/>
      <c r="AB735" s="637"/>
      <c r="AC735" s="637"/>
      <c r="AD735" s="637"/>
      <c r="AE735" s="637"/>
      <c r="AF735" s="637"/>
      <c r="AG735" s="637"/>
      <c r="AH735" s="637"/>
      <c r="AI735" s="637"/>
      <c r="AJ735" s="637"/>
      <c r="AK735" s="637"/>
      <c r="AL735" s="637"/>
      <c r="AM735" s="637"/>
      <c r="AN735" s="637"/>
      <c r="AO735" s="637"/>
      <c r="AP735" s="637"/>
      <c r="AQ735" s="637"/>
      <c r="AR735" s="637"/>
      <c r="AS735" s="637"/>
      <c r="AT735" s="637"/>
      <c r="AU735" s="637"/>
      <c r="AV735" s="637"/>
      <c r="AW735" s="637"/>
      <c r="AX735" s="637"/>
      <c r="AY735" s="637"/>
    </row>
    <row r="736" spans="3:51">
      <c r="C736" s="636"/>
      <c r="D736" s="637"/>
      <c r="E736" s="637"/>
      <c r="F736" s="637"/>
      <c r="G736" s="637"/>
      <c r="H736" s="637"/>
      <c r="I736" s="637"/>
      <c r="J736" s="637"/>
      <c r="K736" s="637"/>
      <c r="L736" s="637"/>
      <c r="M736" s="637"/>
      <c r="N736" s="637"/>
      <c r="O736" s="637"/>
      <c r="P736" s="637"/>
      <c r="Q736" s="637"/>
      <c r="R736" s="637"/>
      <c r="S736" s="637"/>
      <c r="T736" s="637"/>
      <c r="U736" s="637"/>
      <c r="V736" s="637"/>
      <c r="W736" s="637"/>
      <c r="X736" s="637"/>
      <c r="Y736" s="637"/>
      <c r="Z736" s="637"/>
      <c r="AA736" s="637"/>
      <c r="AB736" s="637"/>
      <c r="AC736" s="637"/>
      <c r="AD736" s="637"/>
      <c r="AE736" s="637"/>
      <c r="AF736" s="637"/>
      <c r="AG736" s="637"/>
      <c r="AH736" s="637"/>
      <c r="AI736" s="637"/>
      <c r="AJ736" s="637"/>
      <c r="AK736" s="637"/>
      <c r="AL736" s="637"/>
      <c r="AM736" s="637"/>
      <c r="AN736" s="637"/>
      <c r="AO736" s="637"/>
      <c r="AP736" s="637"/>
      <c r="AQ736" s="637"/>
      <c r="AR736" s="637"/>
      <c r="AS736" s="637"/>
      <c r="AT736" s="637"/>
      <c r="AU736" s="637"/>
      <c r="AV736" s="637"/>
      <c r="AW736" s="637"/>
      <c r="AX736" s="637"/>
      <c r="AY736" s="637"/>
    </row>
    <row r="737" spans="3:51">
      <c r="C737" s="636"/>
      <c r="D737" s="637"/>
      <c r="E737" s="637"/>
      <c r="F737" s="637"/>
      <c r="G737" s="637"/>
      <c r="H737" s="637"/>
      <c r="I737" s="637"/>
      <c r="J737" s="637"/>
      <c r="K737" s="637"/>
      <c r="L737" s="637"/>
      <c r="M737" s="637"/>
      <c r="N737" s="637"/>
      <c r="O737" s="637"/>
      <c r="P737" s="637"/>
      <c r="Q737" s="637"/>
      <c r="R737" s="637"/>
      <c r="S737" s="637"/>
      <c r="T737" s="637"/>
      <c r="U737" s="637"/>
      <c r="V737" s="637"/>
      <c r="W737" s="637"/>
      <c r="X737" s="637"/>
      <c r="Y737" s="637"/>
      <c r="Z737" s="637"/>
      <c r="AA737" s="637"/>
      <c r="AB737" s="637"/>
      <c r="AC737" s="637"/>
      <c r="AD737" s="637"/>
      <c r="AE737" s="637"/>
      <c r="AF737" s="637"/>
      <c r="AG737" s="637"/>
      <c r="AH737" s="637"/>
      <c r="AI737" s="637"/>
      <c r="AJ737" s="637"/>
      <c r="AK737" s="637"/>
      <c r="AL737" s="637"/>
      <c r="AM737" s="637"/>
      <c r="AN737" s="637"/>
      <c r="AO737" s="637"/>
      <c r="AP737" s="637"/>
      <c r="AQ737" s="637"/>
      <c r="AR737" s="637"/>
      <c r="AS737" s="637"/>
      <c r="AT737" s="637"/>
      <c r="AU737" s="637"/>
      <c r="AV737" s="637"/>
      <c r="AW737" s="637"/>
      <c r="AX737" s="637"/>
      <c r="AY737" s="637"/>
    </row>
    <row r="738" spans="3:51">
      <c r="C738" s="636"/>
      <c r="D738" s="637"/>
      <c r="E738" s="637"/>
      <c r="F738" s="637"/>
      <c r="G738" s="637"/>
      <c r="H738" s="637"/>
      <c r="I738" s="637"/>
      <c r="J738" s="637"/>
      <c r="K738" s="637"/>
      <c r="L738" s="637"/>
      <c r="M738" s="637"/>
      <c r="N738" s="637"/>
      <c r="O738" s="637"/>
      <c r="P738" s="637"/>
      <c r="Q738" s="637"/>
      <c r="R738" s="637"/>
      <c r="S738" s="637"/>
      <c r="T738" s="637"/>
      <c r="U738" s="637"/>
      <c r="V738" s="637"/>
      <c r="W738" s="637"/>
      <c r="X738" s="637"/>
      <c r="Y738" s="637"/>
      <c r="Z738" s="637"/>
      <c r="AA738" s="637"/>
      <c r="AB738" s="637"/>
      <c r="AC738" s="637"/>
      <c r="AD738" s="637"/>
      <c r="AE738" s="637"/>
      <c r="AF738" s="637"/>
      <c r="AG738" s="637"/>
      <c r="AH738" s="637"/>
      <c r="AI738" s="637"/>
      <c r="AJ738" s="637"/>
      <c r="AK738" s="637"/>
      <c r="AL738" s="637"/>
      <c r="AM738" s="637"/>
      <c r="AN738" s="637"/>
      <c r="AO738" s="637"/>
      <c r="AP738" s="637"/>
      <c r="AQ738" s="637"/>
      <c r="AR738" s="637"/>
      <c r="AS738" s="637"/>
      <c r="AT738" s="637"/>
      <c r="AU738" s="637"/>
      <c r="AV738" s="637"/>
      <c r="AW738" s="637"/>
      <c r="AX738" s="637"/>
      <c r="AY738" s="637"/>
    </row>
    <row r="739" spans="3:51">
      <c r="C739" s="636"/>
      <c r="D739" s="637"/>
      <c r="E739" s="637"/>
      <c r="F739" s="637"/>
      <c r="G739" s="637"/>
      <c r="H739" s="637"/>
      <c r="I739" s="637"/>
      <c r="J739" s="637"/>
      <c r="K739" s="637"/>
      <c r="L739" s="637"/>
      <c r="M739" s="637"/>
      <c r="N739" s="637"/>
      <c r="O739" s="637"/>
      <c r="P739" s="637"/>
      <c r="Q739" s="637"/>
      <c r="R739" s="637"/>
      <c r="S739" s="637"/>
      <c r="T739" s="637"/>
      <c r="U739" s="637"/>
      <c r="V739" s="637"/>
      <c r="W739" s="637"/>
      <c r="X739" s="637"/>
      <c r="Y739" s="637"/>
      <c r="Z739" s="637"/>
      <c r="AA739" s="637"/>
      <c r="AB739" s="637"/>
      <c r="AC739" s="637"/>
      <c r="AD739" s="637"/>
      <c r="AE739" s="637"/>
      <c r="AF739" s="637"/>
      <c r="AG739" s="637"/>
      <c r="AH739" s="637"/>
      <c r="AI739" s="637"/>
      <c r="AJ739" s="637"/>
      <c r="AK739" s="637"/>
      <c r="AL739" s="637"/>
      <c r="AM739" s="637"/>
      <c r="AN739" s="637"/>
      <c r="AO739" s="637"/>
      <c r="AP739" s="637"/>
      <c r="AQ739" s="637"/>
      <c r="AR739" s="637"/>
      <c r="AS739" s="637"/>
      <c r="AT739" s="637"/>
      <c r="AU739" s="637"/>
      <c r="AV739" s="637"/>
      <c r="AW739" s="637"/>
      <c r="AX739" s="637"/>
      <c r="AY739" s="637"/>
    </row>
    <row r="740" spans="3:51">
      <c r="C740" s="636"/>
      <c r="D740" s="637"/>
      <c r="E740" s="637"/>
      <c r="F740" s="637"/>
      <c r="G740" s="637"/>
      <c r="H740" s="637"/>
      <c r="I740" s="637"/>
      <c r="J740" s="637"/>
      <c r="K740" s="637"/>
      <c r="L740" s="637"/>
      <c r="M740" s="637"/>
      <c r="N740" s="637"/>
      <c r="O740" s="637"/>
      <c r="P740" s="637"/>
      <c r="Q740" s="637"/>
      <c r="R740" s="637"/>
      <c r="S740" s="637"/>
      <c r="T740" s="637"/>
      <c r="U740" s="637"/>
      <c r="V740" s="637"/>
      <c r="W740" s="637"/>
      <c r="X740" s="637"/>
      <c r="Y740" s="637"/>
      <c r="Z740" s="637"/>
      <c r="AA740" s="637"/>
      <c r="AB740" s="637"/>
      <c r="AC740" s="637"/>
      <c r="AD740" s="637"/>
      <c r="AE740" s="637"/>
      <c r="AF740" s="637"/>
      <c r="AG740" s="637"/>
      <c r="AH740" s="637"/>
      <c r="AI740" s="637"/>
      <c r="AJ740" s="637"/>
      <c r="AK740" s="637"/>
      <c r="AL740" s="637"/>
      <c r="AM740" s="637"/>
      <c r="AN740" s="637"/>
      <c r="AO740" s="637"/>
      <c r="AP740" s="637"/>
      <c r="AQ740" s="637"/>
      <c r="AR740" s="637"/>
      <c r="AS740" s="637"/>
      <c r="AT740" s="637"/>
      <c r="AU740" s="637"/>
      <c r="AV740" s="637"/>
      <c r="AW740" s="637"/>
      <c r="AX740" s="637"/>
      <c r="AY740" s="637"/>
    </row>
    <row r="741" spans="3:51">
      <c r="C741" s="636"/>
      <c r="D741" s="637"/>
      <c r="E741" s="637"/>
      <c r="F741" s="637"/>
      <c r="G741" s="637"/>
      <c r="H741" s="637"/>
      <c r="I741" s="637"/>
      <c r="J741" s="637"/>
      <c r="K741" s="637"/>
      <c r="L741" s="637"/>
      <c r="M741" s="637"/>
      <c r="N741" s="637"/>
      <c r="O741" s="637"/>
      <c r="P741" s="637"/>
      <c r="Q741" s="637"/>
      <c r="R741" s="637"/>
      <c r="S741" s="637"/>
      <c r="T741" s="637"/>
      <c r="U741" s="637"/>
      <c r="V741" s="637"/>
      <c r="W741" s="637"/>
      <c r="X741" s="637"/>
      <c r="Y741" s="637"/>
      <c r="Z741" s="637"/>
      <c r="AA741" s="637"/>
      <c r="AB741" s="637"/>
      <c r="AC741" s="637"/>
      <c r="AD741" s="637"/>
      <c r="AE741" s="637"/>
      <c r="AF741" s="637"/>
      <c r="AG741" s="637"/>
      <c r="AH741" s="637"/>
      <c r="AI741" s="637"/>
      <c r="AJ741" s="637"/>
      <c r="AK741" s="637"/>
      <c r="AL741" s="637"/>
      <c r="AM741" s="637"/>
      <c r="AN741" s="637"/>
      <c r="AO741" s="637"/>
      <c r="AP741" s="637"/>
      <c r="AQ741" s="637"/>
      <c r="AR741" s="637"/>
      <c r="AS741" s="637"/>
      <c r="AT741" s="637"/>
      <c r="AU741" s="637"/>
      <c r="AV741" s="637"/>
      <c r="AW741" s="637"/>
      <c r="AX741" s="637"/>
      <c r="AY741" s="637"/>
    </row>
    <row r="742" spans="3:51">
      <c r="C742" s="636"/>
      <c r="D742" s="637"/>
      <c r="E742" s="637"/>
      <c r="F742" s="637"/>
      <c r="G742" s="637"/>
      <c r="H742" s="637"/>
      <c r="I742" s="637"/>
      <c r="J742" s="637"/>
      <c r="K742" s="637"/>
      <c r="L742" s="637"/>
      <c r="M742" s="637"/>
      <c r="N742" s="637"/>
      <c r="O742" s="637"/>
      <c r="P742" s="637"/>
      <c r="Q742" s="637"/>
      <c r="R742" s="637"/>
      <c r="S742" s="637"/>
      <c r="T742" s="637"/>
      <c r="U742" s="637"/>
      <c r="V742" s="637"/>
      <c r="W742" s="637"/>
      <c r="X742" s="637"/>
      <c r="Y742" s="637"/>
      <c r="Z742" s="637"/>
      <c r="AA742" s="637"/>
      <c r="AB742" s="637"/>
      <c r="AC742" s="637"/>
      <c r="AD742" s="637"/>
      <c r="AE742" s="637"/>
      <c r="AF742" s="637"/>
      <c r="AG742" s="637"/>
      <c r="AH742" s="637"/>
      <c r="AI742" s="637"/>
      <c r="AJ742" s="637"/>
      <c r="AK742" s="637"/>
      <c r="AL742" s="637"/>
      <c r="AM742" s="637"/>
      <c r="AN742" s="637"/>
      <c r="AO742" s="637"/>
      <c r="AP742" s="637"/>
      <c r="AQ742" s="637"/>
      <c r="AR742" s="637"/>
      <c r="AS742" s="637"/>
      <c r="AT742" s="637"/>
      <c r="AU742" s="637"/>
      <c r="AV742" s="637"/>
      <c r="AW742" s="637"/>
      <c r="AX742" s="637"/>
      <c r="AY742" s="637"/>
    </row>
    <row r="743" spans="3:51">
      <c r="C743" s="636"/>
      <c r="D743" s="637"/>
      <c r="E743" s="637"/>
      <c r="F743" s="637"/>
      <c r="G743" s="637"/>
      <c r="H743" s="637"/>
      <c r="I743" s="637"/>
      <c r="J743" s="637"/>
      <c r="K743" s="637"/>
      <c r="L743" s="637"/>
      <c r="M743" s="637"/>
      <c r="N743" s="637"/>
      <c r="O743" s="637"/>
      <c r="P743" s="637"/>
      <c r="Q743" s="637"/>
      <c r="R743" s="637"/>
      <c r="S743" s="637"/>
      <c r="T743" s="637"/>
      <c r="U743" s="637"/>
      <c r="V743" s="637"/>
      <c r="W743" s="637"/>
      <c r="X743" s="637"/>
      <c r="Y743" s="637"/>
      <c r="Z743" s="637"/>
      <c r="AA743" s="637"/>
      <c r="AB743" s="637"/>
      <c r="AC743" s="637"/>
      <c r="AD743" s="637"/>
      <c r="AE743" s="637"/>
      <c r="AF743" s="637"/>
      <c r="AG743" s="637"/>
      <c r="AH743" s="637"/>
      <c r="AI743" s="637"/>
      <c r="AJ743" s="637"/>
      <c r="AK743" s="637"/>
      <c r="AL743" s="637"/>
      <c r="AM743" s="637"/>
      <c r="AN743" s="637"/>
      <c r="AO743" s="637"/>
      <c r="AP743" s="637"/>
      <c r="AQ743" s="637"/>
      <c r="AR743" s="637"/>
      <c r="AS743" s="637"/>
      <c r="AT743" s="637"/>
      <c r="AU743" s="637"/>
      <c r="AV743" s="637"/>
      <c r="AW743" s="637"/>
      <c r="AX743" s="637"/>
      <c r="AY743" s="637"/>
    </row>
    <row r="744" spans="3:51">
      <c r="C744" s="636"/>
      <c r="D744" s="637"/>
      <c r="E744" s="637"/>
      <c r="F744" s="637"/>
      <c r="G744" s="637"/>
      <c r="H744" s="637"/>
      <c r="I744" s="637"/>
      <c r="J744" s="637"/>
      <c r="K744" s="637"/>
      <c r="L744" s="637"/>
      <c r="M744" s="637"/>
      <c r="N744" s="637"/>
      <c r="O744" s="637"/>
      <c r="P744" s="637"/>
      <c r="Q744" s="637"/>
      <c r="R744" s="637"/>
      <c r="S744" s="637"/>
      <c r="T744" s="637"/>
      <c r="U744" s="637"/>
      <c r="V744" s="637"/>
      <c r="W744" s="637"/>
      <c r="X744" s="637"/>
      <c r="Y744" s="637"/>
      <c r="Z744" s="637"/>
      <c r="AA744" s="637"/>
      <c r="AB744" s="637"/>
      <c r="AC744" s="637"/>
      <c r="AD744" s="637"/>
      <c r="AE744" s="637"/>
      <c r="AF744" s="637"/>
      <c r="AG744" s="637"/>
      <c r="AH744" s="637"/>
      <c r="AI744" s="637"/>
      <c r="AJ744" s="637"/>
      <c r="AK744" s="637"/>
      <c r="AL744" s="637"/>
      <c r="AM744" s="637"/>
      <c r="AN744" s="637"/>
      <c r="AO744" s="637"/>
      <c r="AP744" s="637"/>
      <c r="AQ744" s="637"/>
      <c r="AR744" s="637"/>
      <c r="AS744" s="637"/>
      <c r="AT744" s="637"/>
      <c r="AU744" s="637"/>
      <c r="AV744" s="637"/>
      <c r="AW744" s="637"/>
      <c r="AX744" s="637"/>
      <c r="AY744" s="637"/>
    </row>
    <row r="745" spans="3:51">
      <c r="C745" s="636"/>
      <c r="D745" s="637"/>
      <c r="E745" s="637"/>
      <c r="F745" s="637"/>
      <c r="G745" s="637"/>
      <c r="H745" s="637"/>
      <c r="I745" s="637"/>
      <c r="J745" s="637"/>
      <c r="K745" s="637"/>
      <c r="L745" s="637"/>
      <c r="M745" s="637"/>
      <c r="N745" s="637"/>
      <c r="O745" s="637"/>
      <c r="P745" s="637"/>
      <c r="Q745" s="637"/>
      <c r="R745" s="637"/>
      <c r="S745" s="637"/>
      <c r="T745" s="637"/>
      <c r="U745" s="637"/>
      <c r="V745" s="637"/>
      <c r="W745" s="637"/>
      <c r="X745" s="637"/>
      <c r="Y745" s="637"/>
      <c r="Z745" s="637"/>
      <c r="AA745" s="637"/>
      <c r="AB745" s="637"/>
      <c r="AC745" s="637"/>
      <c r="AD745" s="637"/>
      <c r="AE745" s="637"/>
      <c r="AF745" s="637"/>
      <c r="AG745" s="637"/>
      <c r="AH745" s="637"/>
      <c r="AI745" s="637"/>
      <c r="AJ745" s="637"/>
      <c r="AK745" s="637"/>
      <c r="AL745" s="637"/>
      <c r="AM745" s="637"/>
      <c r="AN745" s="637"/>
      <c r="AO745" s="637"/>
      <c r="AP745" s="637"/>
      <c r="AQ745" s="637"/>
      <c r="AR745" s="637"/>
      <c r="AS745" s="637"/>
      <c r="AT745" s="637"/>
      <c r="AU745" s="637"/>
      <c r="AV745" s="637"/>
      <c r="AW745" s="637"/>
      <c r="AX745" s="637"/>
      <c r="AY745" s="637"/>
    </row>
    <row r="746" spans="3:51">
      <c r="C746" s="636"/>
      <c r="D746" s="637"/>
      <c r="E746" s="637"/>
      <c r="F746" s="637"/>
      <c r="G746" s="637"/>
      <c r="H746" s="637"/>
      <c r="I746" s="637"/>
      <c r="J746" s="637"/>
      <c r="K746" s="637"/>
      <c r="L746" s="637"/>
      <c r="M746" s="637"/>
      <c r="N746" s="637"/>
      <c r="O746" s="637"/>
      <c r="P746" s="637"/>
      <c r="Q746" s="637"/>
      <c r="R746" s="637"/>
      <c r="S746" s="637"/>
      <c r="T746" s="637"/>
      <c r="U746" s="637"/>
      <c r="V746" s="637"/>
      <c r="W746" s="637"/>
      <c r="X746" s="637"/>
      <c r="Y746" s="637"/>
      <c r="Z746" s="637"/>
      <c r="AA746" s="637"/>
      <c r="AB746" s="637"/>
      <c r="AC746" s="637"/>
      <c r="AD746" s="637"/>
      <c r="AE746" s="637"/>
      <c r="AF746" s="637"/>
      <c r="AG746" s="637"/>
      <c r="AH746" s="637"/>
      <c r="AI746" s="637"/>
      <c r="AJ746" s="637"/>
      <c r="AK746" s="637"/>
      <c r="AL746" s="637"/>
      <c r="AM746" s="637"/>
      <c r="AN746" s="637"/>
      <c r="AO746" s="637"/>
      <c r="AP746" s="637"/>
      <c r="AQ746" s="637"/>
      <c r="AR746" s="637"/>
      <c r="AS746" s="637"/>
      <c r="AT746" s="637"/>
      <c r="AU746" s="637"/>
      <c r="AV746" s="637"/>
      <c r="AW746" s="637"/>
      <c r="AX746" s="637"/>
      <c r="AY746" s="637"/>
    </row>
    <row r="747" spans="3:51">
      <c r="C747" s="636"/>
      <c r="D747" s="637"/>
      <c r="E747" s="637"/>
      <c r="F747" s="637"/>
      <c r="G747" s="637"/>
      <c r="H747" s="637"/>
      <c r="I747" s="637"/>
      <c r="J747" s="637"/>
      <c r="K747" s="637"/>
      <c r="L747" s="637"/>
      <c r="M747" s="637"/>
      <c r="N747" s="637"/>
      <c r="O747" s="637"/>
      <c r="P747" s="637"/>
      <c r="Q747" s="637"/>
      <c r="R747" s="637"/>
      <c r="S747" s="637"/>
      <c r="T747" s="637"/>
      <c r="U747" s="637"/>
      <c r="V747" s="637"/>
      <c r="W747" s="637"/>
      <c r="X747" s="637"/>
      <c r="Y747" s="637"/>
      <c r="Z747" s="637"/>
      <c r="AA747" s="637"/>
      <c r="AB747" s="637"/>
      <c r="AC747" s="637"/>
      <c r="AD747" s="637"/>
      <c r="AE747" s="637"/>
      <c r="AF747" s="637"/>
      <c r="AG747" s="637"/>
      <c r="AH747" s="637"/>
      <c r="AI747" s="637"/>
      <c r="AJ747" s="637"/>
      <c r="AK747" s="637"/>
      <c r="AL747" s="637"/>
      <c r="AM747" s="637"/>
      <c r="AN747" s="637"/>
      <c r="AO747" s="637"/>
      <c r="AP747" s="637"/>
      <c r="AQ747" s="637"/>
      <c r="AR747" s="637"/>
      <c r="AS747" s="637"/>
      <c r="AT747" s="637"/>
      <c r="AU747" s="637"/>
      <c r="AV747" s="637"/>
      <c r="AW747" s="637"/>
      <c r="AX747" s="637"/>
      <c r="AY747" s="637"/>
    </row>
    <row r="748" spans="3:51">
      <c r="C748" s="636"/>
      <c r="D748" s="637"/>
      <c r="E748" s="637"/>
      <c r="F748" s="637"/>
      <c r="G748" s="637"/>
      <c r="H748" s="637"/>
      <c r="I748" s="637"/>
      <c r="J748" s="637"/>
      <c r="K748" s="637"/>
      <c r="L748" s="637"/>
      <c r="M748" s="637"/>
      <c r="N748" s="637"/>
      <c r="O748" s="637"/>
      <c r="P748" s="637"/>
      <c r="Q748" s="637"/>
      <c r="R748" s="637"/>
      <c r="S748" s="637"/>
      <c r="T748" s="637"/>
      <c r="U748" s="637"/>
      <c r="V748" s="637"/>
      <c r="W748" s="637"/>
      <c r="X748" s="637"/>
      <c r="Y748" s="637"/>
      <c r="Z748" s="637"/>
      <c r="AA748" s="637"/>
      <c r="AB748" s="637"/>
      <c r="AC748" s="637"/>
      <c r="AD748" s="637"/>
      <c r="AE748" s="637"/>
      <c r="AF748" s="637"/>
      <c r="AG748" s="637"/>
      <c r="AH748" s="637"/>
      <c r="AI748" s="637"/>
      <c r="AJ748" s="637"/>
      <c r="AK748" s="637"/>
      <c r="AL748" s="637"/>
      <c r="AM748" s="637"/>
      <c r="AN748" s="637"/>
      <c r="AO748" s="637"/>
      <c r="AP748" s="637"/>
      <c r="AQ748" s="637"/>
      <c r="AR748" s="637"/>
      <c r="AS748" s="637"/>
      <c r="AT748" s="637"/>
      <c r="AU748" s="637"/>
      <c r="AV748" s="637"/>
      <c r="AW748" s="637"/>
      <c r="AX748" s="637"/>
      <c r="AY748" s="637"/>
    </row>
    <row r="749" spans="3:51">
      <c r="C749" s="636"/>
      <c r="D749" s="637"/>
      <c r="E749" s="637"/>
      <c r="F749" s="637"/>
      <c r="G749" s="637"/>
      <c r="H749" s="637"/>
      <c r="I749" s="637"/>
      <c r="J749" s="637"/>
      <c r="K749" s="637"/>
      <c r="L749" s="637"/>
      <c r="M749" s="637"/>
      <c r="N749" s="637"/>
      <c r="O749" s="637"/>
      <c r="P749" s="637"/>
      <c r="Q749" s="637"/>
      <c r="R749" s="637"/>
      <c r="S749" s="637"/>
      <c r="T749" s="637"/>
      <c r="U749" s="637"/>
      <c r="V749" s="637"/>
      <c r="W749" s="637"/>
      <c r="X749" s="637"/>
      <c r="Y749" s="637"/>
      <c r="Z749" s="637"/>
      <c r="AA749" s="637"/>
      <c r="AB749" s="637"/>
      <c r="AC749" s="637"/>
      <c r="AD749" s="637"/>
      <c r="AE749" s="637"/>
      <c r="AF749" s="637"/>
      <c r="AG749" s="637"/>
      <c r="AH749" s="637"/>
      <c r="AI749" s="637"/>
      <c r="AJ749" s="637"/>
      <c r="AK749" s="637"/>
      <c r="AL749" s="637"/>
      <c r="AM749" s="637"/>
      <c r="AN749" s="637"/>
      <c r="AO749" s="637"/>
      <c r="AP749" s="637"/>
      <c r="AQ749" s="637"/>
      <c r="AR749" s="637"/>
      <c r="AS749" s="637"/>
      <c r="AT749" s="637"/>
      <c r="AU749" s="637"/>
      <c r="AV749" s="637"/>
      <c r="AW749" s="637"/>
      <c r="AX749" s="637"/>
      <c r="AY749" s="637"/>
    </row>
    <row r="750" spans="3:51">
      <c r="C750" s="636"/>
      <c r="D750" s="637"/>
      <c r="E750" s="637"/>
      <c r="F750" s="637"/>
      <c r="G750" s="637"/>
      <c r="H750" s="637"/>
      <c r="I750" s="637"/>
      <c r="J750" s="637"/>
      <c r="K750" s="637"/>
      <c r="L750" s="637"/>
      <c r="M750" s="637"/>
      <c r="N750" s="637"/>
      <c r="O750" s="637"/>
      <c r="P750" s="637"/>
      <c r="Q750" s="637"/>
      <c r="R750" s="637"/>
      <c r="S750" s="637"/>
      <c r="T750" s="637"/>
      <c r="U750" s="637"/>
      <c r="V750" s="637"/>
      <c r="W750" s="637"/>
      <c r="X750" s="637"/>
      <c r="Y750" s="637"/>
      <c r="Z750" s="637"/>
      <c r="AA750" s="637"/>
      <c r="AB750" s="637"/>
      <c r="AC750" s="637"/>
      <c r="AD750" s="637"/>
      <c r="AE750" s="637"/>
      <c r="AF750" s="637"/>
      <c r="AG750" s="637"/>
      <c r="AH750" s="637"/>
      <c r="AI750" s="637"/>
      <c r="AJ750" s="637"/>
      <c r="AK750" s="637"/>
      <c r="AL750" s="637"/>
      <c r="AM750" s="637"/>
      <c r="AN750" s="637"/>
      <c r="AO750" s="637"/>
      <c r="AP750" s="637"/>
      <c r="AQ750" s="637"/>
      <c r="AR750" s="637"/>
      <c r="AS750" s="637"/>
      <c r="AT750" s="637"/>
      <c r="AU750" s="637"/>
      <c r="AV750" s="637"/>
      <c r="AW750" s="637"/>
      <c r="AX750" s="637"/>
      <c r="AY750" s="637"/>
    </row>
    <row r="751" spans="3:51">
      <c r="C751" s="636"/>
      <c r="D751" s="637"/>
      <c r="E751" s="637"/>
      <c r="F751" s="637"/>
      <c r="G751" s="637"/>
      <c r="H751" s="637"/>
      <c r="I751" s="637"/>
      <c r="J751" s="637"/>
      <c r="K751" s="637"/>
      <c r="L751" s="637"/>
      <c r="M751" s="637"/>
      <c r="N751" s="637"/>
      <c r="O751" s="637"/>
      <c r="P751" s="637"/>
      <c r="Q751" s="637"/>
      <c r="R751" s="637"/>
      <c r="S751" s="637"/>
      <c r="T751" s="637"/>
      <c r="U751" s="637"/>
      <c r="V751" s="637"/>
      <c r="W751" s="637"/>
      <c r="X751" s="637"/>
      <c r="Y751" s="637"/>
      <c r="Z751" s="637"/>
      <c r="AA751" s="637"/>
      <c r="AB751" s="637"/>
      <c r="AC751" s="637"/>
      <c r="AD751" s="637"/>
      <c r="AE751" s="637"/>
      <c r="AF751" s="637"/>
      <c r="AG751" s="637"/>
      <c r="AH751" s="637"/>
      <c r="AI751" s="637"/>
      <c r="AJ751" s="637"/>
      <c r="AK751" s="637"/>
      <c r="AL751" s="637"/>
      <c r="AM751" s="637"/>
      <c r="AN751" s="637"/>
      <c r="AO751" s="637"/>
      <c r="AP751" s="637"/>
      <c r="AQ751" s="637"/>
      <c r="AR751" s="637"/>
      <c r="AS751" s="637"/>
      <c r="AT751" s="637"/>
      <c r="AU751" s="637"/>
      <c r="AV751" s="637"/>
      <c r="AW751" s="637"/>
      <c r="AX751" s="637"/>
      <c r="AY751" s="637"/>
    </row>
    <row r="752" spans="3:51">
      <c r="C752" s="636"/>
      <c r="D752" s="637"/>
      <c r="E752" s="637"/>
      <c r="F752" s="637"/>
      <c r="G752" s="637"/>
      <c r="H752" s="637"/>
      <c r="I752" s="637"/>
      <c r="J752" s="637"/>
      <c r="K752" s="637"/>
      <c r="L752" s="637"/>
      <c r="M752" s="637"/>
      <c r="N752" s="637"/>
      <c r="O752" s="637"/>
      <c r="P752" s="637"/>
      <c r="Q752" s="637"/>
      <c r="R752" s="637"/>
      <c r="S752" s="637"/>
      <c r="T752" s="637"/>
      <c r="U752" s="637"/>
      <c r="V752" s="637"/>
      <c r="W752" s="637"/>
      <c r="X752" s="637"/>
      <c r="Y752" s="637"/>
      <c r="Z752" s="637"/>
      <c r="AA752" s="637"/>
      <c r="AB752" s="637"/>
      <c r="AC752" s="637"/>
      <c r="AD752" s="637"/>
      <c r="AE752" s="637"/>
      <c r="AF752" s="637"/>
      <c r="AG752" s="637"/>
      <c r="AH752" s="637"/>
      <c r="AI752" s="637"/>
      <c r="AJ752" s="637"/>
      <c r="AK752" s="637"/>
      <c r="AL752" s="637"/>
      <c r="AM752" s="637"/>
      <c r="AN752" s="637"/>
      <c r="AO752" s="637"/>
      <c r="AP752" s="637"/>
      <c r="AQ752" s="637"/>
      <c r="AR752" s="637"/>
      <c r="AS752" s="637"/>
      <c r="AT752" s="637"/>
      <c r="AU752" s="637"/>
      <c r="AV752" s="637"/>
      <c r="AW752" s="637"/>
      <c r="AX752" s="637"/>
      <c r="AY752" s="637"/>
    </row>
    <row r="753" spans="3:51">
      <c r="C753" s="636"/>
      <c r="D753" s="637"/>
      <c r="E753" s="637"/>
      <c r="F753" s="637"/>
      <c r="G753" s="637"/>
      <c r="H753" s="637"/>
      <c r="I753" s="637"/>
      <c r="J753" s="637"/>
      <c r="K753" s="637"/>
      <c r="L753" s="637"/>
      <c r="M753" s="637"/>
      <c r="N753" s="637"/>
      <c r="O753" s="637"/>
      <c r="P753" s="637"/>
      <c r="Q753" s="637"/>
      <c r="R753" s="637"/>
      <c r="S753" s="637"/>
      <c r="T753" s="637"/>
      <c r="U753" s="637"/>
      <c r="V753" s="637"/>
      <c r="W753" s="637"/>
      <c r="X753" s="637"/>
      <c r="Y753" s="637"/>
      <c r="Z753" s="637"/>
      <c r="AA753" s="637"/>
      <c r="AB753" s="637"/>
      <c r="AC753" s="637"/>
      <c r="AD753" s="637"/>
      <c r="AE753" s="637"/>
      <c r="AF753" s="637"/>
      <c r="AG753" s="637"/>
      <c r="AH753" s="637"/>
      <c r="AI753" s="637"/>
      <c r="AJ753" s="637"/>
      <c r="AK753" s="637"/>
      <c r="AL753" s="637"/>
      <c r="AM753" s="637"/>
      <c r="AN753" s="637"/>
      <c r="AO753" s="637"/>
      <c r="AP753" s="637"/>
      <c r="AQ753" s="637"/>
      <c r="AR753" s="637"/>
      <c r="AS753" s="637"/>
      <c r="AT753" s="637"/>
      <c r="AU753" s="637"/>
      <c r="AV753" s="637"/>
      <c r="AW753" s="637"/>
      <c r="AX753" s="637"/>
      <c r="AY753" s="637"/>
    </row>
    <row r="754" spans="3:51">
      <c r="C754" s="636"/>
      <c r="D754" s="637"/>
      <c r="E754" s="637"/>
      <c r="F754" s="637"/>
      <c r="G754" s="637"/>
      <c r="H754" s="637"/>
      <c r="I754" s="637"/>
      <c r="J754" s="637"/>
      <c r="K754" s="637"/>
      <c r="L754" s="637"/>
      <c r="M754" s="637"/>
      <c r="N754" s="637"/>
      <c r="O754" s="637"/>
      <c r="P754" s="637"/>
      <c r="Q754" s="637"/>
      <c r="R754" s="637"/>
      <c r="S754" s="637"/>
      <c r="T754" s="637"/>
      <c r="U754" s="637"/>
      <c r="V754" s="637"/>
      <c r="W754" s="637"/>
      <c r="X754" s="637"/>
      <c r="Y754" s="637"/>
      <c r="Z754" s="637"/>
      <c r="AA754" s="637"/>
      <c r="AB754" s="637"/>
      <c r="AC754" s="637"/>
      <c r="AD754" s="637"/>
      <c r="AE754" s="637"/>
      <c r="AF754" s="637"/>
      <c r="AG754" s="637"/>
      <c r="AH754" s="637"/>
      <c r="AI754" s="637"/>
      <c r="AJ754" s="637"/>
      <c r="AK754" s="637"/>
      <c r="AL754" s="637"/>
      <c r="AM754" s="637"/>
      <c r="AN754" s="637"/>
      <c r="AO754" s="637"/>
      <c r="AP754" s="637"/>
      <c r="AQ754" s="637"/>
      <c r="AR754" s="637"/>
      <c r="AS754" s="637"/>
      <c r="AT754" s="637"/>
      <c r="AU754" s="637"/>
      <c r="AV754" s="637"/>
      <c r="AW754" s="637"/>
      <c r="AX754" s="637"/>
      <c r="AY754" s="637"/>
    </row>
    <row r="755" spans="3:51">
      <c r="C755" s="636"/>
      <c r="D755" s="637"/>
      <c r="E755" s="637"/>
      <c r="F755" s="637"/>
      <c r="G755" s="637"/>
      <c r="H755" s="637"/>
      <c r="I755" s="637"/>
      <c r="J755" s="637"/>
      <c r="K755" s="637"/>
      <c r="L755" s="637"/>
      <c r="M755" s="637"/>
      <c r="N755" s="637"/>
      <c r="O755" s="637"/>
      <c r="P755" s="637"/>
      <c r="Q755" s="637"/>
      <c r="R755" s="637"/>
      <c r="S755" s="637"/>
      <c r="T755" s="637"/>
      <c r="U755" s="637"/>
      <c r="V755" s="637"/>
      <c r="W755" s="637"/>
      <c r="X755" s="637"/>
      <c r="Y755" s="637"/>
      <c r="Z755" s="637"/>
      <c r="AA755" s="637"/>
      <c r="AB755" s="637"/>
      <c r="AC755" s="637"/>
      <c r="AD755" s="637"/>
      <c r="AE755" s="637"/>
      <c r="AF755" s="637"/>
      <c r="AG755" s="637"/>
      <c r="AH755" s="637"/>
      <c r="AI755" s="637"/>
      <c r="AJ755" s="637"/>
      <c r="AK755" s="637"/>
      <c r="AL755" s="637"/>
      <c r="AM755" s="637"/>
      <c r="AN755" s="637"/>
      <c r="AO755" s="637"/>
      <c r="AP755" s="637"/>
      <c r="AQ755" s="637"/>
      <c r="AR755" s="637"/>
      <c r="AS755" s="637"/>
      <c r="AT755" s="637"/>
      <c r="AU755" s="637"/>
      <c r="AV755" s="637"/>
      <c r="AW755" s="637"/>
      <c r="AX755" s="637"/>
      <c r="AY755" s="637"/>
    </row>
    <row r="756" spans="3:51">
      <c r="C756" s="636"/>
      <c r="D756" s="637"/>
      <c r="E756" s="637"/>
      <c r="F756" s="637"/>
      <c r="G756" s="637"/>
      <c r="H756" s="637"/>
      <c r="I756" s="637"/>
      <c r="J756" s="637"/>
      <c r="K756" s="637"/>
      <c r="L756" s="637"/>
      <c r="M756" s="637"/>
      <c r="N756" s="637"/>
      <c r="O756" s="637"/>
      <c r="P756" s="637"/>
      <c r="Q756" s="637"/>
      <c r="R756" s="637"/>
      <c r="S756" s="637"/>
      <c r="T756" s="637"/>
      <c r="U756" s="637"/>
      <c r="V756" s="637"/>
      <c r="W756" s="637"/>
      <c r="X756" s="637"/>
      <c r="Y756" s="637"/>
      <c r="Z756" s="637"/>
      <c r="AA756" s="637"/>
      <c r="AB756" s="637"/>
      <c r="AC756" s="637"/>
      <c r="AD756" s="637"/>
      <c r="AE756" s="637"/>
      <c r="AF756" s="637"/>
      <c r="AG756" s="637"/>
      <c r="AH756" s="637"/>
      <c r="AI756" s="637"/>
      <c r="AJ756" s="637"/>
      <c r="AK756" s="637"/>
      <c r="AL756" s="637"/>
      <c r="AM756" s="637"/>
      <c r="AN756" s="637"/>
      <c r="AO756" s="637"/>
      <c r="AP756" s="637"/>
      <c r="AQ756" s="637"/>
      <c r="AR756" s="637"/>
      <c r="AS756" s="637"/>
      <c r="AT756" s="637"/>
      <c r="AU756" s="637"/>
      <c r="AV756" s="637"/>
      <c r="AW756" s="637"/>
      <c r="AX756" s="637"/>
      <c r="AY756" s="637"/>
    </row>
    <row r="757" spans="3:51">
      <c r="C757" s="636"/>
      <c r="D757" s="637"/>
      <c r="E757" s="637"/>
      <c r="F757" s="637"/>
      <c r="G757" s="637"/>
      <c r="H757" s="637"/>
      <c r="I757" s="637"/>
      <c r="J757" s="637"/>
      <c r="K757" s="637"/>
      <c r="L757" s="637"/>
      <c r="M757" s="637"/>
      <c r="N757" s="637"/>
      <c r="O757" s="637"/>
      <c r="P757" s="637"/>
      <c r="Q757" s="637"/>
      <c r="R757" s="637"/>
      <c r="S757" s="637"/>
      <c r="T757" s="637"/>
      <c r="U757" s="637"/>
      <c r="V757" s="637"/>
      <c r="W757" s="637"/>
      <c r="X757" s="637"/>
      <c r="Y757" s="637"/>
      <c r="Z757" s="637"/>
      <c r="AA757" s="637"/>
      <c r="AB757" s="637"/>
      <c r="AC757" s="637"/>
      <c r="AD757" s="637"/>
      <c r="AE757" s="637"/>
      <c r="AF757" s="637"/>
      <c r="AG757" s="637"/>
      <c r="AH757" s="637"/>
      <c r="AI757" s="637"/>
      <c r="AJ757" s="637"/>
      <c r="AK757" s="637"/>
      <c r="AL757" s="637"/>
      <c r="AM757" s="637"/>
      <c r="AN757" s="637"/>
      <c r="AO757" s="637"/>
      <c r="AP757" s="637"/>
      <c r="AQ757" s="637"/>
      <c r="AR757" s="637"/>
      <c r="AS757" s="637"/>
      <c r="AT757" s="637"/>
      <c r="AU757" s="637"/>
      <c r="AV757" s="637"/>
      <c r="AW757" s="637"/>
      <c r="AX757" s="637"/>
      <c r="AY757" s="637"/>
    </row>
    <row r="758" spans="3:51">
      <c r="C758" s="636"/>
      <c r="D758" s="637"/>
      <c r="E758" s="637"/>
      <c r="F758" s="637"/>
      <c r="G758" s="637"/>
      <c r="H758" s="637"/>
      <c r="I758" s="637"/>
      <c r="J758" s="637"/>
      <c r="K758" s="637"/>
      <c r="L758" s="637"/>
      <c r="M758" s="637"/>
      <c r="N758" s="637"/>
      <c r="O758" s="637"/>
      <c r="P758" s="637"/>
      <c r="Q758" s="637"/>
      <c r="R758" s="637"/>
      <c r="S758" s="637"/>
      <c r="T758" s="637"/>
      <c r="U758" s="637"/>
      <c r="V758" s="637"/>
      <c r="W758" s="637"/>
      <c r="X758" s="637"/>
      <c r="Y758" s="637"/>
      <c r="Z758" s="637"/>
      <c r="AA758" s="637"/>
      <c r="AB758" s="637"/>
      <c r="AC758" s="637"/>
      <c r="AD758" s="637"/>
      <c r="AE758" s="637"/>
      <c r="AF758" s="637"/>
      <c r="AG758" s="637"/>
      <c r="AH758" s="637"/>
      <c r="AI758" s="637"/>
      <c r="AJ758" s="637"/>
      <c r="AK758" s="637"/>
      <c r="AL758" s="637"/>
      <c r="AM758" s="637"/>
      <c r="AN758" s="637"/>
      <c r="AO758" s="637"/>
      <c r="AP758" s="637"/>
      <c r="AQ758" s="637"/>
      <c r="AR758" s="637"/>
      <c r="AS758" s="637"/>
      <c r="AT758" s="637"/>
      <c r="AU758" s="637"/>
      <c r="AV758" s="637"/>
      <c r="AW758" s="637"/>
      <c r="AX758" s="637"/>
      <c r="AY758" s="637"/>
    </row>
    <row r="759" spans="3:51">
      <c r="C759" s="636"/>
      <c r="D759" s="637"/>
      <c r="E759" s="637"/>
      <c r="F759" s="637"/>
      <c r="G759" s="637"/>
      <c r="H759" s="637"/>
      <c r="I759" s="637"/>
      <c r="J759" s="637"/>
      <c r="K759" s="637"/>
      <c r="L759" s="637"/>
      <c r="M759" s="637"/>
      <c r="N759" s="637"/>
      <c r="O759" s="637"/>
      <c r="P759" s="637"/>
      <c r="Q759" s="637"/>
      <c r="R759" s="637"/>
      <c r="S759" s="637"/>
      <c r="T759" s="637"/>
      <c r="U759" s="637"/>
      <c r="V759" s="637"/>
      <c r="W759" s="637"/>
      <c r="X759" s="637"/>
      <c r="Y759" s="637"/>
      <c r="Z759" s="637"/>
      <c r="AA759" s="637"/>
      <c r="AB759" s="637"/>
      <c r="AC759" s="637"/>
      <c r="AD759" s="637"/>
      <c r="AE759" s="637"/>
      <c r="AF759" s="637"/>
      <c r="AG759" s="637"/>
      <c r="AH759" s="637"/>
      <c r="AI759" s="637"/>
      <c r="AJ759" s="637"/>
      <c r="AK759" s="637"/>
      <c r="AL759" s="637"/>
      <c r="AM759" s="637"/>
      <c r="AN759" s="637"/>
      <c r="AO759" s="637"/>
      <c r="AP759" s="637"/>
      <c r="AQ759" s="637"/>
      <c r="AR759" s="637"/>
      <c r="AS759" s="637"/>
      <c r="AT759" s="637"/>
      <c r="AU759" s="637"/>
      <c r="AV759" s="637"/>
      <c r="AW759" s="637"/>
      <c r="AX759" s="637"/>
      <c r="AY759" s="637"/>
    </row>
    <row r="760" spans="3:51">
      <c r="C760" s="636"/>
      <c r="D760" s="637"/>
      <c r="E760" s="637"/>
      <c r="F760" s="637"/>
      <c r="G760" s="637"/>
      <c r="H760" s="637"/>
      <c r="I760" s="637"/>
      <c r="J760" s="637"/>
      <c r="K760" s="637"/>
      <c r="L760" s="637"/>
      <c r="M760" s="637"/>
      <c r="N760" s="637"/>
      <c r="O760" s="637"/>
      <c r="P760" s="637"/>
      <c r="Q760" s="637"/>
      <c r="R760" s="637"/>
      <c r="S760" s="637"/>
      <c r="T760" s="637"/>
      <c r="U760" s="637"/>
      <c r="V760" s="637"/>
      <c r="W760" s="637"/>
      <c r="X760" s="637"/>
      <c r="Y760" s="637"/>
      <c r="Z760" s="637"/>
      <c r="AA760" s="637"/>
      <c r="AB760" s="637"/>
      <c r="AC760" s="637"/>
      <c r="AD760" s="637"/>
      <c r="AE760" s="637"/>
      <c r="AF760" s="637"/>
      <c r="AG760" s="637"/>
      <c r="AH760" s="637"/>
      <c r="AI760" s="637"/>
      <c r="AJ760" s="637"/>
      <c r="AK760" s="637"/>
      <c r="AL760" s="637"/>
      <c r="AM760" s="637"/>
      <c r="AN760" s="637"/>
      <c r="AO760" s="637"/>
      <c r="AP760" s="637"/>
      <c r="AQ760" s="637"/>
      <c r="AR760" s="637"/>
      <c r="AS760" s="637"/>
      <c r="AT760" s="637"/>
      <c r="AU760" s="637"/>
      <c r="AV760" s="637"/>
      <c r="AW760" s="637"/>
      <c r="AX760" s="637"/>
      <c r="AY760" s="637"/>
    </row>
    <row r="761" spans="3:51">
      <c r="C761" s="636"/>
      <c r="D761" s="637"/>
      <c r="E761" s="637"/>
      <c r="F761" s="637"/>
      <c r="G761" s="637"/>
      <c r="H761" s="637"/>
      <c r="I761" s="637"/>
      <c r="J761" s="637"/>
      <c r="K761" s="637"/>
      <c r="L761" s="637"/>
      <c r="M761" s="637"/>
      <c r="N761" s="637"/>
      <c r="O761" s="637"/>
      <c r="P761" s="637"/>
      <c r="Q761" s="637"/>
      <c r="R761" s="637"/>
      <c r="S761" s="637"/>
      <c r="T761" s="637"/>
      <c r="U761" s="637"/>
      <c r="V761" s="637"/>
      <c r="W761" s="637"/>
      <c r="X761" s="637"/>
      <c r="Y761" s="637"/>
      <c r="Z761" s="637"/>
      <c r="AA761" s="637"/>
      <c r="AB761" s="637"/>
      <c r="AC761" s="637"/>
      <c r="AD761" s="637"/>
      <c r="AE761" s="637"/>
      <c r="AF761" s="637"/>
      <c r="AG761" s="637"/>
      <c r="AH761" s="637"/>
      <c r="AI761" s="637"/>
      <c r="AJ761" s="637"/>
      <c r="AK761" s="637"/>
      <c r="AL761" s="637"/>
      <c r="AM761" s="637"/>
      <c r="AN761" s="637"/>
      <c r="AO761" s="637"/>
      <c r="AP761" s="637"/>
      <c r="AQ761" s="637"/>
      <c r="AR761" s="637"/>
      <c r="AS761" s="637"/>
      <c r="AT761" s="637"/>
      <c r="AU761" s="637"/>
      <c r="AV761" s="637"/>
      <c r="AW761" s="637"/>
      <c r="AX761" s="637"/>
      <c r="AY761" s="637"/>
    </row>
    <row r="762" spans="3:51">
      <c r="C762" s="636"/>
      <c r="D762" s="637"/>
      <c r="E762" s="637"/>
      <c r="F762" s="637"/>
      <c r="G762" s="637"/>
      <c r="H762" s="637"/>
      <c r="I762" s="637"/>
      <c r="J762" s="637"/>
      <c r="K762" s="637"/>
      <c r="L762" s="637"/>
      <c r="M762" s="637"/>
      <c r="N762" s="637"/>
      <c r="O762" s="637"/>
      <c r="P762" s="637"/>
      <c r="Q762" s="637"/>
      <c r="R762" s="637"/>
      <c r="S762" s="637"/>
      <c r="T762" s="637"/>
      <c r="U762" s="637"/>
      <c r="V762" s="637"/>
      <c r="W762" s="637"/>
      <c r="X762" s="637"/>
      <c r="Y762" s="637"/>
      <c r="Z762" s="637"/>
      <c r="AA762" s="637"/>
      <c r="AB762" s="637"/>
      <c r="AC762" s="637"/>
      <c r="AD762" s="637"/>
      <c r="AE762" s="637"/>
      <c r="AF762" s="637"/>
      <c r="AG762" s="637"/>
      <c r="AH762" s="637"/>
      <c r="AI762" s="637"/>
      <c r="AJ762" s="637"/>
      <c r="AK762" s="637"/>
      <c r="AL762" s="637"/>
      <c r="AM762" s="637"/>
      <c r="AN762" s="637"/>
      <c r="AO762" s="637"/>
      <c r="AP762" s="637"/>
      <c r="AQ762" s="637"/>
      <c r="AR762" s="637"/>
      <c r="AS762" s="637"/>
      <c r="AT762" s="637"/>
      <c r="AU762" s="637"/>
      <c r="AV762" s="637"/>
      <c r="AW762" s="637"/>
      <c r="AX762" s="637"/>
      <c r="AY762" s="637"/>
    </row>
    <row r="763" spans="3:51">
      <c r="C763" s="636"/>
      <c r="D763" s="637"/>
      <c r="E763" s="637"/>
      <c r="F763" s="637"/>
      <c r="G763" s="637"/>
      <c r="H763" s="637"/>
      <c r="I763" s="637"/>
      <c r="J763" s="637"/>
      <c r="K763" s="637"/>
      <c r="L763" s="637"/>
      <c r="M763" s="637"/>
      <c r="N763" s="637"/>
      <c r="O763" s="637"/>
      <c r="P763" s="637"/>
      <c r="Q763" s="637"/>
      <c r="R763" s="637"/>
      <c r="S763" s="637"/>
      <c r="T763" s="637"/>
      <c r="U763" s="637"/>
      <c r="V763" s="637"/>
      <c r="W763" s="637"/>
      <c r="X763" s="637"/>
      <c r="Y763" s="637"/>
      <c r="Z763" s="637"/>
      <c r="AA763" s="637"/>
      <c r="AB763" s="637"/>
      <c r="AC763" s="637"/>
      <c r="AD763" s="637"/>
      <c r="AE763" s="637"/>
      <c r="AF763" s="637"/>
      <c r="AG763" s="637"/>
      <c r="AH763" s="637"/>
      <c r="AI763" s="637"/>
      <c r="AJ763" s="637"/>
      <c r="AK763" s="637"/>
      <c r="AL763" s="637"/>
      <c r="AM763" s="637"/>
      <c r="AN763" s="637"/>
      <c r="AO763" s="637"/>
      <c r="AP763" s="637"/>
      <c r="AQ763" s="637"/>
      <c r="AR763" s="637"/>
      <c r="AS763" s="637"/>
      <c r="AT763" s="637"/>
      <c r="AU763" s="637"/>
      <c r="AV763" s="637"/>
      <c r="AW763" s="637"/>
      <c r="AX763" s="637"/>
      <c r="AY763" s="637"/>
    </row>
    <row r="764" spans="3:51">
      <c r="C764" s="636"/>
      <c r="D764" s="637"/>
      <c r="E764" s="637"/>
      <c r="F764" s="637"/>
      <c r="G764" s="637"/>
      <c r="H764" s="637"/>
      <c r="I764" s="637"/>
      <c r="J764" s="637"/>
      <c r="K764" s="637"/>
      <c r="L764" s="637"/>
      <c r="M764" s="637"/>
      <c r="N764" s="637"/>
      <c r="O764" s="637"/>
      <c r="P764" s="637"/>
      <c r="Q764" s="637"/>
      <c r="R764" s="637"/>
      <c r="S764" s="637"/>
      <c r="T764" s="637"/>
      <c r="U764" s="637"/>
      <c r="V764" s="637"/>
      <c r="W764" s="637"/>
      <c r="X764" s="637"/>
      <c r="Y764" s="637"/>
      <c r="Z764" s="637"/>
      <c r="AA764" s="637"/>
      <c r="AB764" s="637"/>
      <c r="AC764" s="637"/>
      <c r="AD764" s="637"/>
      <c r="AE764" s="637"/>
      <c r="AF764" s="637"/>
      <c r="AG764" s="637"/>
      <c r="AH764" s="637"/>
      <c r="AI764" s="637"/>
      <c r="AJ764" s="637"/>
      <c r="AK764" s="637"/>
      <c r="AL764" s="637"/>
      <c r="AM764" s="637"/>
      <c r="AN764" s="637"/>
      <c r="AO764" s="637"/>
      <c r="AP764" s="637"/>
      <c r="AQ764" s="637"/>
      <c r="AR764" s="637"/>
      <c r="AS764" s="637"/>
      <c r="AT764" s="637"/>
      <c r="AU764" s="637"/>
      <c r="AV764" s="637"/>
      <c r="AW764" s="637"/>
      <c r="AX764" s="637"/>
      <c r="AY764" s="637"/>
    </row>
    <row r="765" spans="3:51">
      <c r="C765" s="636"/>
      <c r="D765" s="637"/>
      <c r="E765" s="637"/>
      <c r="F765" s="637"/>
      <c r="G765" s="637"/>
      <c r="H765" s="637"/>
      <c r="I765" s="637"/>
      <c r="J765" s="637"/>
      <c r="K765" s="637"/>
      <c r="L765" s="637"/>
      <c r="M765" s="637"/>
      <c r="N765" s="637"/>
      <c r="O765" s="637"/>
      <c r="P765" s="637"/>
      <c r="Q765" s="637"/>
      <c r="R765" s="637"/>
      <c r="S765" s="637"/>
      <c r="T765" s="637"/>
      <c r="U765" s="637"/>
      <c r="V765" s="637"/>
      <c r="W765" s="637"/>
      <c r="X765" s="637"/>
      <c r="Y765" s="637"/>
      <c r="Z765" s="637"/>
      <c r="AA765" s="637"/>
      <c r="AB765" s="637"/>
      <c r="AC765" s="637"/>
      <c r="AD765" s="637"/>
      <c r="AE765" s="637"/>
      <c r="AF765" s="637"/>
      <c r="AG765" s="637"/>
      <c r="AH765" s="637"/>
      <c r="AI765" s="637"/>
      <c r="AJ765" s="637"/>
      <c r="AK765" s="637"/>
      <c r="AL765" s="637"/>
      <c r="AM765" s="637"/>
      <c r="AN765" s="637"/>
      <c r="AO765" s="637"/>
      <c r="AP765" s="637"/>
      <c r="AQ765" s="637"/>
      <c r="AR765" s="637"/>
      <c r="AS765" s="637"/>
      <c r="AT765" s="637"/>
      <c r="AU765" s="637"/>
      <c r="AV765" s="637"/>
      <c r="AW765" s="637"/>
      <c r="AX765" s="637"/>
      <c r="AY765" s="637"/>
    </row>
    <row r="766" spans="3:51">
      <c r="C766" s="636"/>
      <c r="D766" s="637"/>
      <c r="E766" s="637"/>
      <c r="F766" s="637"/>
      <c r="G766" s="637"/>
      <c r="H766" s="637"/>
      <c r="I766" s="637"/>
      <c r="J766" s="637"/>
      <c r="K766" s="637"/>
      <c r="L766" s="637"/>
      <c r="M766" s="637"/>
      <c r="N766" s="637"/>
      <c r="O766" s="637"/>
      <c r="P766" s="637"/>
      <c r="Q766" s="637"/>
      <c r="R766" s="637"/>
      <c r="S766" s="637"/>
      <c r="T766" s="637"/>
      <c r="U766" s="637"/>
      <c r="V766" s="637"/>
      <c r="W766" s="637"/>
      <c r="X766" s="637"/>
      <c r="Y766" s="637"/>
      <c r="Z766" s="637"/>
      <c r="AA766" s="637"/>
      <c r="AB766" s="637"/>
      <c r="AC766" s="637"/>
      <c r="AD766" s="637"/>
      <c r="AE766" s="637"/>
      <c r="AF766" s="637"/>
      <c r="AG766" s="637"/>
      <c r="AH766" s="637"/>
      <c r="AI766" s="637"/>
      <c r="AJ766" s="637"/>
      <c r="AK766" s="637"/>
      <c r="AL766" s="637"/>
      <c r="AM766" s="637"/>
      <c r="AN766" s="637"/>
      <c r="AO766" s="637"/>
      <c r="AP766" s="637"/>
      <c r="AQ766" s="637"/>
      <c r="AR766" s="637"/>
      <c r="AS766" s="637"/>
      <c r="AT766" s="637"/>
      <c r="AU766" s="637"/>
      <c r="AV766" s="637"/>
      <c r="AW766" s="637"/>
      <c r="AX766" s="637"/>
      <c r="AY766" s="637"/>
    </row>
    <row r="767" spans="3:51">
      <c r="C767" s="636"/>
      <c r="D767" s="637"/>
      <c r="E767" s="637"/>
      <c r="F767" s="637"/>
      <c r="G767" s="637"/>
      <c r="H767" s="637"/>
      <c r="I767" s="637"/>
      <c r="J767" s="637"/>
      <c r="K767" s="637"/>
      <c r="L767" s="637"/>
      <c r="M767" s="637"/>
      <c r="N767" s="637"/>
      <c r="O767" s="637"/>
      <c r="P767" s="637"/>
      <c r="Q767" s="637"/>
      <c r="R767" s="637"/>
      <c r="S767" s="637"/>
      <c r="T767" s="637"/>
      <c r="U767" s="637"/>
      <c r="V767" s="637"/>
      <c r="W767" s="637"/>
      <c r="X767" s="637"/>
      <c r="Y767" s="637"/>
      <c r="Z767" s="637"/>
      <c r="AA767" s="637"/>
      <c r="AB767" s="637"/>
      <c r="AC767" s="637"/>
      <c r="AD767" s="637"/>
      <c r="AE767" s="637"/>
      <c r="AF767" s="637"/>
      <c r="AG767" s="637"/>
      <c r="AH767" s="637"/>
      <c r="AI767" s="637"/>
      <c r="AJ767" s="637"/>
      <c r="AK767" s="637"/>
      <c r="AL767" s="637"/>
      <c r="AM767" s="637"/>
      <c r="AN767" s="637"/>
      <c r="AO767" s="637"/>
      <c r="AP767" s="637"/>
      <c r="AQ767" s="637"/>
      <c r="AR767" s="637"/>
      <c r="AS767" s="637"/>
      <c r="AT767" s="637"/>
      <c r="AU767" s="637"/>
      <c r="AV767" s="637"/>
      <c r="AW767" s="637"/>
      <c r="AX767" s="637"/>
      <c r="AY767" s="637"/>
    </row>
    <row r="768" spans="3:51">
      <c r="C768" s="636"/>
      <c r="D768" s="637"/>
      <c r="E768" s="637"/>
      <c r="F768" s="637"/>
      <c r="G768" s="637"/>
      <c r="H768" s="637"/>
      <c r="I768" s="637"/>
      <c r="J768" s="637"/>
      <c r="K768" s="637"/>
      <c r="L768" s="637"/>
      <c r="M768" s="637"/>
      <c r="N768" s="637"/>
      <c r="O768" s="637"/>
      <c r="P768" s="637"/>
      <c r="Q768" s="637"/>
      <c r="R768" s="637"/>
      <c r="S768" s="637"/>
      <c r="T768" s="637"/>
      <c r="U768" s="637"/>
      <c r="V768" s="637"/>
      <c r="W768" s="637"/>
      <c r="X768" s="637"/>
      <c r="Y768" s="637"/>
      <c r="Z768" s="637"/>
      <c r="AA768" s="637"/>
      <c r="AB768" s="637"/>
      <c r="AC768" s="637"/>
      <c r="AD768" s="637"/>
      <c r="AE768" s="637"/>
      <c r="AF768" s="637"/>
      <c r="AG768" s="637"/>
      <c r="AH768" s="637"/>
      <c r="AI768" s="637"/>
      <c r="AJ768" s="637"/>
      <c r="AK768" s="637"/>
      <c r="AL768" s="637"/>
      <c r="AM768" s="637"/>
      <c r="AN768" s="637"/>
      <c r="AO768" s="637"/>
      <c r="AP768" s="637"/>
      <c r="AQ768" s="637"/>
      <c r="AR768" s="637"/>
      <c r="AS768" s="637"/>
      <c r="AT768" s="637"/>
      <c r="AU768" s="637"/>
      <c r="AV768" s="637"/>
      <c r="AW768" s="637"/>
      <c r="AX768" s="637"/>
      <c r="AY768" s="637"/>
    </row>
    <row r="769" spans="3:51">
      <c r="C769" s="636"/>
      <c r="D769" s="637"/>
      <c r="E769" s="637"/>
      <c r="F769" s="637"/>
      <c r="G769" s="637"/>
      <c r="H769" s="637"/>
      <c r="I769" s="637"/>
      <c r="J769" s="637"/>
      <c r="K769" s="637"/>
      <c r="L769" s="637"/>
      <c r="M769" s="637"/>
      <c r="N769" s="637"/>
      <c r="O769" s="637"/>
      <c r="P769" s="637"/>
      <c r="Q769" s="637"/>
      <c r="R769" s="637"/>
      <c r="S769" s="637"/>
      <c r="T769" s="637"/>
      <c r="U769" s="637"/>
      <c r="V769" s="637"/>
      <c r="W769" s="637"/>
      <c r="X769" s="637"/>
      <c r="Y769" s="637"/>
      <c r="Z769" s="637"/>
      <c r="AA769" s="637"/>
      <c r="AB769" s="637"/>
      <c r="AC769" s="637"/>
      <c r="AD769" s="637"/>
      <c r="AE769" s="637"/>
      <c r="AF769" s="637"/>
      <c r="AG769" s="637"/>
      <c r="AH769" s="637"/>
      <c r="AI769" s="637"/>
      <c r="AJ769" s="637"/>
      <c r="AK769" s="637"/>
      <c r="AL769" s="637"/>
      <c r="AM769" s="637"/>
      <c r="AN769" s="637"/>
      <c r="AO769" s="637"/>
      <c r="AP769" s="637"/>
      <c r="AQ769" s="637"/>
      <c r="AR769" s="637"/>
      <c r="AS769" s="637"/>
      <c r="AT769" s="637"/>
      <c r="AU769" s="637"/>
      <c r="AV769" s="637"/>
      <c r="AW769" s="637"/>
      <c r="AX769" s="637"/>
      <c r="AY769" s="637"/>
    </row>
    <row r="770" spans="3:51">
      <c r="C770" s="636"/>
      <c r="D770" s="637"/>
      <c r="E770" s="637"/>
      <c r="F770" s="637"/>
      <c r="G770" s="637"/>
      <c r="H770" s="637"/>
      <c r="I770" s="637"/>
      <c r="J770" s="637"/>
      <c r="K770" s="637"/>
      <c r="L770" s="637"/>
      <c r="M770" s="637"/>
      <c r="N770" s="637"/>
      <c r="O770" s="637"/>
      <c r="P770" s="637"/>
      <c r="Q770" s="637"/>
      <c r="R770" s="637"/>
      <c r="S770" s="637"/>
      <c r="T770" s="637"/>
      <c r="U770" s="637"/>
      <c r="V770" s="637"/>
      <c r="W770" s="637"/>
      <c r="X770" s="637"/>
      <c r="Y770" s="637"/>
      <c r="Z770" s="637"/>
      <c r="AA770" s="637"/>
      <c r="AB770" s="637"/>
      <c r="AC770" s="637"/>
      <c r="AD770" s="637"/>
      <c r="AE770" s="637"/>
      <c r="AF770" s="637"/>
      <c r="AG770" s="637"/>
      <c r="AH770" s="637"/>
      <c r="AI770" s="637"/>
      <c r="AJ770" s="637"/>
      <c r="AK770" s="637"/>
      <c r="AL770" s="637"/>
      <c r="AM770" s="637"/>
      <c r="AN770" s="637"/>
      <c r="AO770" s="637"/>
      <c r="AP770" s="637"/>
      <c r="AQ770" s="637"/>
      <c r="AR770" s="637"/>
      <c r="AS770" s="637"/>
      <c r="AT770" s="637"/>
      <c r="AU770" s="637"/>
      <c r="AV770" s="637"/>
      <c r="AW770" s="637"/>
      <c r="AX770" s="637"/>
      <c r="AY770" s="637"/>
    </row>
    <row r="771" spans="3:51">
      <c r="C771" s="636"/>
      <c r="D771" s="637"/>
      <c r="E771" s="637"/>
      <c r="F771" s="637"/>
      <c r="G771" s="637"/>
      <c r="H771" s="637"/>
      <c r="I771" s="637"/>
      <c r="J771" s="637"/>
      <c r="K771" s="637"/>
      <c r="L771" s="637"/>
      <c r="M771" s="637"/>
      <c r="N771" s="637"/>
      <c r="O771" s="637"/>
      <c r="P771" s="637"/>
      <c r="Q771" s="637"/>
      <c r="R771" s="637"/>
      <c r="S771" s="637"/>
      <c r="T771" s="637"/>
      <c r="U771" s="637"/>
      <c r="V771" s="637"/>
      <c r="W771" s="637"/>
      <c r="X771" s="637"/>
      <c r="Y771" s="637"/>
      <c r="Z771" s="637"/>
      <c r="AA771" s="637"/>
      <c r="AB771" s="637"/>
      <c r="AC771" s="637"/>
      <c r="AD771" s="637"/>
      <c r="AE771" s="637"/>
      <c r="AF771" s="637"/>
      <c r="AG771" s="637"/>
      <c r="AH771" s="637"/>
      <c r="AI771" s="637"/>
      <c r="AJ771" s="637"/>
      <c r="AK771" s="637"/>
      <c r="AL771" s="637"/>
      <c r="AM771" s="637"/>
      <c r="AN771" s="637"/>
      <c r="AO771" s="637"/>
      <c r="AP771" s="637"/>
      <c r="AQ771" s="637"/>
      <c r="AR771" s="637"/>
      <c r="AS771" s="637"/>
      <c r="AT771" s="637"/>
      <c r="AU771" s="637"/>
      <c r="AV771" s="637"/>
      <c r="AW771" s="637"/>
      <c r="AX771" s="637"/>
      <c r="AY771" s="637"/>
    </row>
    <row r="772" spans="3:51">
      <c r="C772" s="636"/>
      <c r="D772" s="637"/>
      <c r="E772" s="637"/>
      <c r="F772" s="637"/>
      <c r="G772" s="637"/>
      <c r="H772" s="637"/>
      <c r="I772" s="637"/>
      <c r="J772" s="637"/>
      <c r="K772" s="637"/>
      <c r="L772" s="637"/>
      <c r="M772" s="637"/>
      <c r="N772" s="637"/>
      <c r="O772" s="637"/>
      <c r="P772" s="637"/>
      <c r="Q772" s="637"/>
      <c r="R772" s="637"/>
      <c r="S772" s="637"/>
      <c r="T772" s="637"/>
      <c r="U772" s="637"/>
      <c r="V772" s="637"/>
      <c r="W772" s="637"/>
      <c r="X772" s="637"/>
      <c r="Y772" s="637"/>
      <c r="Z772" s="637"/>
      <c r="AA772" s="637"/>
      <c r="AB772" s="637"/>
      <c r="AC772" s="637"/>
      <c r="AD772" s="637"/>
      <c r="AE772" s="637"/>
      <c r="AF772" s="637"/>
      <c r="AG772" s="637"/>
      <c r="AH772" s="637"/>
      <c r="AI772" s="637"/>
      <c r="AJ772" s="637"/>
      <c r="AK772" s="637"/>
      <c r="AL772" s="637"/>
      <c r="AM772" s="637"/>
      <c r="AN772" s="637"/>
      <c r="AO772" s="637"/>
      <c r="AP772" s="637"/>
      <c r="AQ772" s="637"/>
      <c r="AR772" s="637"/>
      <c r="AS772" s="637"/>
      <c r="AT772" s="637"/>
      <c r="AU772" s="637"/>
      <c r="AV772" s="637"/>
      <c r="AW772" s="637"/>
      <c r="AX772" s="637"/>
      <c r="AY772" s="637"/>
    </row>
    <row r="773" spans="3:51">
      <c r="C773" s="636"/>
      <c r="D773" s="637"/>
      <c r="E773" s="637"/>
      <c r="F773" s="637"/>
      <c r="G773" s="637"/>
      <c r="H773" s="637"/>
      <c r="I773" s="637"/>
      <c r="J773" s="637"/>
      <c r="K773" s="637"/>
      <c r="L773" s="637"/>
      <c r="M773" s="637"/>
      <c r="N773" s="637"/>
      <c r="O773" s="637"/>
      <c r="P773" s="637"/>
      <c r="Q773" s="637"/>
      <c r="R773" s="637"/>
      <c r="S773" s="637"/>
      <c r="T773" s="637"/>
      <c r="U773" s="637"/>
      <c r="V773" s="637"/>
      <c r="W773" s="637"/>
      <c r="X773" s="637"/>
      <c r="Y773" s="637"/>
      <c r="Z773" s="637"/>
      <c r="AA773" s="637"/>
      <c r="AB773" s="637"/>
      <c r="AC773" s="637"/>
      <c r="AD773" s="637"/>
      <c r="AE773" s="637"/>
      <c r="AF773" s="637"/>
      <c r="AG773" s="637"/>
      <c r="AH773" s="637"/>
      <c r="AI773" s="637"/>
      <c r="AJ773" s="637"/>
      <c r="AK773" s="637"/>
      <c r="AL773" s="637"/>
      <c r="AM773" s="637"/>
      <c r="AN773" s="637"/>
      <c r="AO773" s="637"/>
      <c r="AP773" s="637"/>
      <c r="AQ773" s="637"/>
      <c r="AR773" s="637"/>
      <c r="AS773" s="637"/>
      <c r="AT773" s="637"/>
      <c r="AU773" s="637"/>
      <c r="AV773" s="637"/>
      <c r="AW773" s="637"/>
      <c r="AX773" s="637"/>
      <c r="AY773" s="637"/>
    </row>
    <row r="774" spans="3:51">
      <c r="C774" s="636"/>
      <c r="D774" s="637"/>
      <c r="E774" s="637"/>
      <c r="F774" s="637"/>
      <c r="G774" s="637"/>
      <c r="H774" s="637"/>
      <c r="I774" s="637"/>
      <c r="J774" s="637"/>
      <c r="K774" s="637"/>
      <c r="L774" s="637"/>
      <c r="M774" s="637"/>
      <c r="N774" s="637"/>
      <c r="O774" s="637"/>
      <c r="P774" s="637"/>
      <c r="Q774" s="637"/>
      <c r="R774" s="637"/>
      <c r="S774" s="637"/>
      <c r="T774" s="637"/>
      <c r="U774" s="637"/>
      <c r="V774" s="637"/>
      <c r="W774" s="637"/>
      <c r="X774" s="637"/>
      <c r="Y774" s="637"/>
      <c r="Z774" s="637"/>
      <c r="AA774" s="637"/>
      <c r="AB774" s="637"/>
      <c r="AC774" s="637"/>
      <c r="AD774" s="637"/>
      <c r="AE774" s="637"/>
      <c r="AF774" s="637"/>
      <c r="AG774" s="637"/>
      <c r="AH774" s="637"/>
      <c r="AI774" s="637"/>
      <c r="AJ774" s="637"/>
      <c r="AK774" s="637"/>
      <c r="AL774" s="637"/>
      <c r="AM774" s="637"/>
      <c r="AN774" s="637"/>
      <c r="AO774" s="637"/>
      <c r="AP774" s="637"/>
      <c r="AQ774" s="637"/>
      <c r="AR774" s="637"/>
      <c r="AS774" s="637"/>
      <c r="AT774" s="637"/>
      <c r="AU774" s="637"/>
      <c r="AV774" s="637"/>
      <c r="AW774" s="637"/>
      <c r="AX774" s="637"/>
      <c r="AY774" s="637"/>
    </row>
    <row r="775" spans="3:51">
      <c r="C775" s="636"/>
      <c r="D775" s="637"/>
      <c r="E775" s="637"/>
      <c r="F775" s="637"/>
      <c r="G775" s="637"/>
      <c r="H775" s="637"/>
      <c r="I775" s="637"/>
      <c r="J775" s="637"/>
      <c r="K775" s="637"/>
      <c r="L775" s="637"/>
      <c r="M775" s="637"/>
      <c r="N775" s="637"/>
      <c r="O775" s="637"/>
      <c r="P775" s="637"/>
      <c r="Q775" s="637"/>
      <c r="R775" s="637"/>
      <c r="S775" s="637"/>
      <c r="T775" s="637"/>
      <c r="U775" s="637"/>
      <c r="V775" s="637"/>
      <c r="W775" s="637"/>
      <c r="X775" s="637"/>
      <c r="Y775" s="637"/>
      <c r="Z775" s="637"/>
      <c r="AA775" s="637"/>
      <c r="AB775" s="637"/>
      <c r="AC775" s="637"/>
      <c r="AD775" s="637"/>
      <c r="AE775" s="637"/>
      <c r="AF775" s="637"/>
      <c r="AG775" s="637"/>
      <c r="AH775" s="637"/>
      <c r="AI775" s="637"/>
      <c r="AJ775" s="637"/>
      <c r="AK775" s="637"/>
      <c r="AL775" s="637"/>
      <c r="AM775" s="637"/>
      <c r="AN775" s="637"/>
      <c r="AO775" s="637"/>
      <c r="AP775" s="637"/>
      <c r="AQ775" s="637"/>
      <c r="AR775" s="637"/>
      <c r="AS775" s="637"/>
      <c r="AT775" s="637"/>
      <c r="AU775" s="637"/>
      <c r="AV775" s="637"/>
      <c r="AW775" s="637"/>
      <c r="AX775" s="637"/>
      <c r="AY775" s="637"/>
    </row>
    <row r="776" spans="3:51">
      <c r="C776" s="636"/>
      <c r="D776" s="637"/>
      <c r="E776" s="637"/>
      <c r="F776" s="637"/>
      <c r="G776" s="637"/>
      <c r="H776" s="637"/>
      <c r="I776" s="637"/>
      <c r="J776" s="637"/>
      <c r="K776" s="637"/>
      <c r="L776" s="637"/>
      <c r="M776" s="637"/>
      <c r="N776" s="637"/>
      <c r="O776" s="637"/>
      <c r="P776" s="637"/>
      <c r="Q776" s="637"/>
      <c r="R776" s="637"/>
      <c r="S776" s="637"/>
      <c r="T776" s="637"/>
      <c r="U776" s="637"/>
      <c r="V776" s="637"/>
      <c r="W776" s="637"/>
      <c r="X776" s="637"/>
      <c r="Y776" s="637"/>
      <c r="Z776" s="637"/>
      <c r="AA776" s="637"/>
      <c r="AB776" s="637"/>
      <c r="AC776" s="637"/>
      <c r="AD776" s="637"/>
      <c r="AE776" s="637"/>
      <c r="AF776" s="637"/>
      <c r="AG776" s="637"/>
      <c r="AH776" s="637"/>
      <c r="AI776" s="637"/>
      <c r="AJ776" s="637"/>
      <c r="AK776" s="637"/>
      <c r="AL776" s="637"/>
      <c r="AM776" s="637"/>
      <c r="AN776" s="637"/>
      <c r="AO776" s="637"/>
      <c r="AP776" s="637"/>
      <c r="AQ776" s="637"/>
      <c r="AR776" s="637"/>
      <c r="AS776" s="637"/>
      <c r="AT776" s="637"/>
      <c r="AU776" s="637"/>
      <c r="AV776" s="637"/>
      <c r="AW776" s="637"/>
      <c r="AX776" s="637"/>
      <c r="AY776" s="637"/>
    </row>
    <row r="777" spans="3:51">
      <c r="C777" s="636"/>
      <c r="D777" s="637"/>
      <c r="E777" s="637"/>
      <c r="F777" s="637"/>
      <c r="G777" s="637"/>
      <c r="H777" s="637"/>
      <c r="I777" s="637"/>
      <c r="J777" s="637"/>
      <c r="K777" s="637"/>
      <c r="L777" s="637"/>
      <c r="M777" s="637"/>
      <c r="N777" s="637"/>
      <c r="O777" s="637"/>
      <c r="P777" s="637"/>
      <c r="Q777" s="637"/>
      <c r="R777" s="637"/>
      <c r="S777" s="637"/>
      <c r="T777" s="637"/>
      <c r="U777" s="637"/>
      <c r="V777" s="637"/>
      <c r="W777" s="637"/>
      <c r="X777" s="637"/>
      <c r="Y777" s="637"/>
      <c r="Z777" s="637"/>
      <c r="AA777" s="637"/>
      <c r="AB777" s="637"/>
      <c r="AC777" s="637"/>
      <c r="AD777" s="637"/>
      <c r="AE777" s="637"/>
      <c r="AF777" s="637"/>
      <c r="AG777" s="637"/>
      <c r="AH777" s="637"/>
      <c r="AI777" s="637"/>
      <c r="AJ777" s="637"/>
      <c r="AK777" s="637"/>
      <c r="AL777" s="637"/>
      <c r="AM777" s="637"/>
      <c r="AN777" s="637"/>
      <c r="AO777" s="637"/>
      <c r="AP777" s="637"/>
      <c r="AQ777" s="637"/>
      <c r="AR777" s="637"/>
      <c r="AS777" s="637"/>
      <c r="AT777" s="637"/>
      <c r="AU777" s="637"/>
      <c r="AV777" s="637"/>
      <c r="AW777" s="637"/>
      <c r="AX777" s="637"/>
      <c r="AY777" s="637"/>
    </row>
    <row r="778" spans="3:51">
      <c r="C778" s="636"/>
      <c r="D778" s="637"/>
      <c r="E778" s="637"/>
      <c r="F778" s="637"/>
      <c r="G778" s="637"/>
      <c r="H778" s="637"/>
      <c r="I778" s="637"/>
      <c r="J778" s="637"/>
      <c r="K778" s="637"/>
      <c r="L778" s="637"/>
      <c r="M778" s="637"/>
      <c r="N778" s="637"/>
      <c r="O778" s="637"/>
      <c r="P778" s="637"/>
      <c r="Q778" s="637"/>
      <c r="R778" s="637"/>
      <c r="S778" s="637"/>
      <c r="T778" s="637"/>
      <c r="U778" s="637"/>
      <c r="V778" s="637"/>
      <c r="W778" s="637"/>
      <c r="X778" s="637"/>
      <c r="Y778" s="637"/>
      <c r="Z778" s="637"/>
      <c r="AA778" s="637"/>
      <c r="AB778" s="637"/>
      <c r="AC778" s="637"/>
      <c r="AD778" s="637"/>
      <c r="AE778" s="637"/>
      <c r="AF778" s="637"/>
      <c r="AG778" s="637"/>
      <c r="AH778" s="637"/>
      <c r="AI778" s="637"/>
      <c r="AJ778" s="637"/>
      <c r="AK778" s="637"/>
      <c r="AL778" s="637"/>
      <c r="AM778" s="637"/>
      <c r="AN778" s="637"/>
      <c r="AO778" s="637"/>
      <c r="AP778" s="637"/>
      <c r="AQ778" s="637"/>
      <c r="AR778" s="637"/>
      <c r="AS778" s="637"/>
      <c r="AT778" s="637"/>
      <c r="AU778" s="637"/>
      <c r="AV778" s="637"/>
      <c r="AW778" s="637"/>
      <c r="AX778" s="637"/>
      <c r="AY778" s="637"/>
    </row>
    <row r="779" spans="3:51">
      <c r="C779" s="636"/>
      <c r="D779" s="637"/>
      <c r="E779" s="637"/>
      <c r="F779" s="637"/>
      <c r="G779" s="637"/>
      <c r="H779" s="637"/>
      <c r="I779" s="637"/>
      <c r="J779" s="637"/>
      <c r="K779" s="637"/>
      <c r="L779" s="637"/>
      <c r="M779" s="637"/>
      <c r="N779" s="637"/>
      <c r="O779" s="637"/>
      <c r="P779" s="637"/>
      <c r="Q779" s="637"/>
      <c r="R779" s="637"/>
      <c r="S779" s="637"/>
      <c r="T779" s="637"/>
      <c r="U779" s="637"/>
      <c r="V779" s="637"/>
      <c r="W779" s="637"/>
      <c r="X779" s="637"/>
      <c r="Y779" s="637"/>
      <c r="Z779" s="637"/>
      <c r="AA779" s="637"/>
      <c r="AB779" s="637"/>
      <c r="AC779" s="637"/>
      <c r="AD779" s="637"/>
      <c r="AE779" s="637"/>
      <c r="AF779" s="637"/>
      <c r="AG779" s="637"/>
      <c r="AH779" s="637"/>
      <c r="AI779" s="637"/>
      <c r="AJ779" s="637"/>
      <c r="AK779" s="637"/>
      <c r="AL779" s="637"/>
      <c r="AM779" s="637"/>
      <c r="AN779" s="637"/>
      <c r="AO779" s="637"/>
      <c r="AP779" s="637"/>
      <c r="AQ779" s="637"/>
      <c r="AR779" s="637"/>
      <c r="AS779" s="637"/>
      <c r="AT779" s="637"/>
      <c r="AU779" s="637"/>
      <c r="AV779" s="637"/>
      <c r="AW779" s="637"/>
      <c r="AX779" s="637"/>
      <c r="AY779" s="637"/>
    </row>
    <row r="780" spans="3:51">
      <c r="C780" s="636"/>
      <c r="D780" s="637"/>
      <c r="E780" s="637"/>
      <c r="F780" s="637"/>
      <c r="G780" s="637"/>
      <c r="H780" s="637"/>
      <c r="I780" s="637"/>
      <c r="J780" s="637"/>
      <c r="K780" s="637"/>
      <c r="L780" s="637"/>
      <c r="M780" s="637"/>
      <c r="N780" s="637"/>
      <c r="O780" s="637"/>
      <c r="P780" s="637"/>
      <c r="Q780" s="637"/>
      <c r="R780" s="637"/>
      <c r="S780" s="637"/>
      <c r="T780" s="637"/>
      <c r="U780" s="637"/>
      <c r="V780" s="637"/>
      <c r="W780" s="637"/>
      <c r="X780" s="637"/>
      <c r="Y780" s="637"/>
      <c r="Z780" s="637"/>
      <c r="AA780" s="637"/>
      <c r="AB780" s="637"/>
      <c r="AC780" s="637"/>
      <c r="AD780" s="637"/>
      <c r="AE780" s="637"/>
      <c r="AF780" s="637"/>
      <c r="AG780" s="637"/>
      <c r="AH780" s="637"/>
      <c r="AI780" s="637"/>
      <c r="AJ780" s="637"/>
      <c r="AK780" s="637"/>
      <c r="AL780" s="637"/>
      <c r="AM780" s="637"/>
      <c r="AN780" s="637"/>
      <c r="AO780" s="637"/>
      <c r="AP780" s="637"/>
      <c r="AQ780" s="637"/>
      <c r="AR780" s="637"/>
      <c r="AS780" s="637"/>
      <c r="AT780" s="637"/>
      <c r="AU780" s="637"/>
      <c r="AV780" s="637"/>
      <c r="AW780" s="637"/>
      <c r="AX780" s="637"/>
      <c r="AY780" s="637"/>
    </row>
    <row r="781" spans="3:51">
      <c r="C781" s="636"/>
      <c r="D781" s="637"/>
      <c r="E781" s="637"/>
      <c r="F781" s="637"/>
      <c r="G781" s="637"/>
      <c r="H781" s="637"/>
      <c r="I781" s="637"/>
      <c r="J781" s="637"/>
      <c r="K781" s="637"/>
      <c r="L781" s="637"/>
      <c r="M781" s="637"/>
      <c r="N781" s="637"/>
      <c r="O781" s="637"/>
      <c r="P781" s="637"/>
      <c r="Q781" s="637"/>
      <c r="R781" s="637"/>
      <c r="S781" s="637"/>
      <c r="T781" s="637"/>
      <c r="U781" s="637"/>
      <c r="V781" s="637"/>
      <c r="W781" s="637"/>
      <c r="X781" s="637"/>
      <c r="Y781" s="637"/>
      <c r="Z781" s="637"/>
      <c r="AA781" s="637"/>
      <c r="AB781" s="637"/>
      <c r="AC781" s="637"/>
      <c r="AD781" s="637"/>
      <c r="AE781" s="637"/>
      <c r="AF781" s="637"/>
      <c r="AG781" s="637"/>
      <c r="AH781" s="637"/>
      <c r="AI781" s="637"/>
      <c r="AJ781" s="637"/>
      <c r="AK781" s="637"/>
      <c r="AL781" s="637"/>
      <c r="AM781" s="637"/>
      <c r="AN781" s="637"/>
      <c r="AO781" s="637"/>
      <c r="AP781" s="637"/>
      <c r="AQ781" s="637"/>
      <c r="AR781" s="637"/>
      <c r="AS781" s="637"/>
      <c r="AT781" s="637"/>
      <c r="AU781" s="637"/>
      <c r="AV781" s="637"/>
      <c r="AW781" s="637"/>
      <c r="AX781" s="637"/>
      <c r="AY781" s="637"/>
    </row>
    <row r="782" spans="3:51">
      <c r="C782" s="636"/>
      <c r="D782" s="637"/>
      <c r="E782" s="637"/>
      <c r="F782" s="637"/>
      <c r="G782" s="637"/>
      <c r="H782" s="637"/>
      <c r="I782" s="637"/>
      <c r="J782" s="637"/>
      <c r="K782" s="637"/>
      <c r="L782" s="637"/>
      <c r="M782" s="637"/>
      <c r="N782" s="637"/>
      <c r="O782" s="637"/>
      <c r="P782" s="637"/>
      <c r="Q782" s="637"/>
      <c r="R782" s="637"/>
      <c r="S782" s="637"/>
      <c r="T782" s="637"/>
      <c r="U782" s="637"/>
      <c r="V782" s="637"/>
      <c r="W782" s="637"/>
      <c r="X782" s="637"/>
      <c r="Y782" s="637"/>
      <c r="Z782" s="637"/>
      <c r="AA782" s="637"/>
      <c r="AB782" s="637"/>
      <c r="AC782" s="637"/>
      <c r="AD782" s="637"/>
      <c r="AE782" s="637"/>
      <c r="AF782" s="637"/>
      <c r="AG782" s="637"/>
      <c r="AH782" s="637"/>
      <c r="AI782" s="637"/>
      <c r="AJ782" s="637"/>
      <c r="AK782" s="637"/>
      <c r="AL782" s="637"/>
      <c r="AM782" s="637"/>
      <c r="AN782" s="637"/>
      <c r="AO782" s="637"/>
      <c r="AP782" s="637"/>
      <c r="AQ782" s="637"/>
      <c r="AR782" s="637"/>
      <c r="AS782" s="637"/>
      <c r="AT782" s="637"/>
      <c r="AU782" s="637"/>
      <c r="AV782" s="637"/>
      <c r="AW782" s="637"/>
      <c r="AX782" s="637"/>
      <c r="AY782" s="637"/>
    </row>
    <row r="783" spans="3:51">
      <c r="C783" s="636"/>
      <c r="D783" s="637"/>
      <c r="E783" s="637"/>
      <c r="F783" s="637"/>
      <c r="G783" s="637"/>
      <c r="H783" s="637"/>
      <c r="I783" s="637"/>
      <c r="J783" s="637"/>
      <c r="K783" s="637"/>
      <c r="L783" s="637"/>
      <c r="M783" s="637"/>
      <c r="N783" s="637"/>
      <c r="O783" s="637"/>
      <c r="P783" s="637"/>
      <c r="Q783" s="637"/>
      <c r="R783" s="637"/>
      <c r="S783" s="637"/>
      <c r="T783" s="637"/>
      <c r="U783" s="637"/>
      <c r="V783" s="637"/>
      <c r="W783" s="637"/>
      <c r="X783" s="637"/>
      <c r="Y783" s="637"/>
      <c r="Z783" s="637"/>
      <c r="AA783" s="637"/>
      <c r="AB783" s="637"/>
      <c r="AC783" s="637"/>
      <c r="AD783" s="637"/>
      <c r="AE783" s="637"/>
      <c r="AF783" s="637"/>
      <c r="AG783" s="637"/>
      <c r="AH783" s="637"/>
      <c r="AI783" s="637"/>
      <c r="AJ783" s="637"/>
      <c r="AK783" s="637"/>
      <c r="AL783" s="637"/>
      <c r="AM783" s="637"/>
      <c r="AN783" s="637"/>
      <c r="AO783" s="637"/>
      <c r="AP783" s="637"/>
      <c r="AQ783" s="637"/>
      <c r="AR783" s="637"/>
      <c r="AS783" s="637"/>
      <c r="AT783" s="637"/>
      <c r="AU783" s="637"/>
      <c r="AV783" s="637"/>
      <c r="AW783" s="637"/>
      <c r="AX783" s="637"/>
      <c r="AY783" s="637"/>
    </row>
    <row r="784" spans="3:51">
      <c r="C784" s="636"/>
      <c r="D784" s="637"/>
      <c r="E784" s="637"/>
      <c r="F784" s="637"/>
      <c r="G784" s="637"/>
      <c r="H784" s="637"/>
      <c r="I784" s="637"/>
      <c r="J784" s="637"/>
      <c r="K784" s="637"/>
      <c r="L784" s="637"/>
      <c r="M784" s="637"/>
      <c r="N784" s="637"/>
      <c r="O784" s="637"/>
      <c r="P784" s="637"/>
      <c r="Q784" s="637"/>
      <c r="R784" s="637"/>
      <c r="S784" s="637"/>
      <c r="T784" s="637"/>
      <c r="U784" s="637"/>
      <c r="V784" s="637"/>
      <c r="W784" s="637"/>
      <c r="X784" s="637"/>
      <c r="Y784" s="637"/>
      <c r="Z784" s="637"/>
      <c r="AA784" s="637"/>
      <c r="AB784" s="637"/>
      <c r="AC784" s="637"/>
      <c r="AD784" s="637"/>
      <c r="AE784" s="637"/>
      <c r="AF784" s="637"/>
      <c r="AG784" s="637"/>
      <c r="AH784" s="637"/>
      <c r="AI784" s="637"/>
      <c r="AJ784" s="637"/>
      <c r="AK784" s="637"/>
      <c r="AL784" s="637"/>
      <c r="AM784" s="637"/>
      <c r="AN784" s="637"/>
      <c r="AO784" s="637"/>
      <c r="AP784" s="637"/>
      <c r="AQ784" s="637"/>
      <c r="AR784" s="637"/>
      <c r="AS784" s="637"/>
      <c r="AT784" s="637"/>
      <c r="AU784" s="637"/>
      <c r="AV784" s="637"/>
      <c r="AW784" s="637"/>
      <c r="AX784" s="637"/>
      <c r="AY784" s="637"/>
    </row>
    <row r="785" spans="3:51">
      <c r="C785" s="636"/>
      <c r="D785" s="637"/>
      <c r="E785" s="637"/>
      <c r="F785" s="637"/>
      <c r="G785" s="637"/>
      <c r="H785" s="637"/>
      <c r="I785" s="637"/>
      <c r="J785" s="637"/>
      <c r="K785" s="637"/>
      <c r="L785" s="637"/>
      <c r="M785" s="637"/>
      <c r="N785" s="637"/>
      <c r="O785" s="637"/>
      <c r="P785" s="637"/>
      <c r="Q785" s="637"/>
      <c r="R785" s="637"/>
      <c r="S785" s="637"/>
      <c r="T785" s="637"/>
      <c r="U785" s="637"/>
      <c r="V785" s="637"/>
      <c r="W785" s="637"/>
      <c r="X785" s="637"/>
      <c r="Y785" s="637"/>
      <c r="Z785" s="637"/>
      <c r="AA785" s="637"/>
      <c r="AB785" s="637"/>
      <c r="AC785" s="637"/>
      <c r="AD785" s="637"/>
      <c r="AE785" s="637"/>
      <c r="AF785" s="637"/>
      <c r="AG785" s="637"/>
      <c r="AH785" s="637"/>
      <c r="AI785" s="637"/>
      <c r="AJ785" s="637"/>
      <c r="AK785" s="637"/>
      <c r="AL785" s="637"/>
      <c r="AM785" s="637"/>
      <c r="AN785" s="637"/>
      <c r="AO785" s="637"/>
      <c r="AP785" s="637"/>
      <c r="AQ785" s="637"/>
      <c r="AR785" s="637"/>
      <c r="AS785" s="637"/>
      <c r="AT785" s="637"/>
      <c r="AU785" s="637"/>
      <c r="AV785" s="637"/>
      <c r="AW785" s="637"/>
      <c r="AX785" s="637"/>
      <c r="AY785" s="637"/>
    </row>
    <row r="786" spans="3:51">
      <c r="C786" s="636"/>
      <c r="D786" s="637"/>
      <c r="E786" s="637"/>
      <c r="F786" s="637"/>
      <c r="G786" s="637"/>
      <c r="H786" s="637"/>
      <c r="I786" s="637"/>
      <c r="J786" s="637"/>
      <c r="K786" s="637"/>
      <c r="L786" s="637"/>
      <c r="M786" s="637"/>
      <c r="N786" s="637"/>
      <c r="O786" s="637"/>
      <c r="P786" s="637"/>
      <c r="Q786" s="637"/>
      <c r="R786" s="637"/>
      <c r="S786" s="637"/>
      <c r="T786" s="637"/>
      <c r="U786" s="637"/>
      <c r="V786" s="637"/>
      <c r="W786" s="637"/>
      <c r="X786" s="637"/>
      <c r="Y786" s="637"/>
      <c r="Z786" s="637"/>
      <c r="AA786" s="637"/>
      <c r="AB786" s="637"/>
      <c r="AC786" s="637"/>
      <c r="AD786" s="637"/>
      <c r="AE786" s="637"/>
      <c r="AF786" s="637"/>
      <c r="AG786" s="637"/>
      <c r="AH786" s="637"/>
      <c r="AI786" s="637"/>
      <c r="AJ786" s="637"/>
      <c r="AK786" s="637"/>
      <c r="AL786" s="637"/>
      <c r="AM786" s="637"/>
      <c r="AN786" s="637"/>
      <c r="AO786" s="637"/>
      <c r="AP786" s="637"/>
      <c r="AQ786" s="637"/>
      <c r="AR786" s="637"/>
      <c r="AS786" s="637"/>
      <c r="AT786" s="637"/>
      <c r="AU786" s="637"/>
      <c r="AV786" s="637"/>
      <c r="AW786" s="637"/>
      <c r="AX786" s="637"/>
      <c r="AY786" s="637"/>
    </row>
    <row r="787" spans="3:51">
      <c r="C787" s="636"/>
      <c r="D787" s="637"/>
      <c r="E787" s="637"/>
      <c r="F787" s="637"/>
      <c r="G787" s="637"/>
      <c r="H787" s="637"/>
      <c r="I787" s="637"/>
      <c r="J787" s="637"/>
      <c r="K787" s="637"/>
      <c r="L787" s="637"/>
      <c r="M787" s="637"/>
      <c r="N787" s="637"/>
      <c r="O787" s="637"/>
      <c r="P787" s="637"/>
      <c r="Q787" s="637"/>
      <c r="R787" s="637"/>
      <c r="S787" s="637"/>
      <c r="T787" s="637"/>
      <c r="U787" s="637"/>
      <c r="V787" s="637"/>
      <c r="W787" s="637"/>
      <c r="X787" s="637"/>
      <c r="Y787" s="637"/>
      <c r="Z787" s="637"/>
      <c r="AA787" s="637"/>
      <c r="AB787" s="637"/>
      <c r="AC787" s="637"/>
      <c r="AD787" s="637"/>
      <c r="AE787" s="637"/>
      <c r="AF787" s="637"/>
      <c r="AG787" s="637"/>
      <c r="AH787" s="637"/>
      <c r="AI787" s="637"/>
      <c r="AJ787" s="637"/>
      <c r="AK787" s="637"/>
      <c r="AL787" s="637"/>
      <c r="AM787" s="637"/>
      <c r="AN787" s="637"/>
      <c r="AO787" s="637"/>
      <c r="AP787" s="637"/>
      <c r="AQ787" s="637"/>
      <c r="AR787" s="637"/>
      <c r="AS787" s="637"/>
      <c r="AT787" s="637"/>
      <c r="AU787" s="637"/>
      <c r="AV787" s="637"/>
      <c r="AW787" s="637"/>
      <c r="AX787" s="637"/>
      <c r="AY787" s="637"/>
    </row>
    <row r="788" spans="3:51">
      <c r="C788" s="636"/>
      <c r="D788" s="637"/>
      <c r="E788" s="637"/>
      <c r="F788" s="637"/>
      <c r="G788" s="637"/>
      <c r="H788" s="637"/>
      <c r="I788" s="637"/>
      <c r="J788" s="637"/>
      <c r="K788" s="637"/>
      <c r="L788" s="637"/>
      <c r="M788" s="637"/>
      <c r="N788" s="637"/>
      <c r="O788" s="637"/>
      <c r="P788" s="637"/>
      <c r="Q788" s="637"/>
      <c r="R788" s="637"/>
      <c r="S788" s="637"/>
      <c r="T788" s="637"/>
      <c r="U788" s="637"/>
      <c r="V788" s="637"/>
      <c r="W788" s="637"/>
      <c r="X788" s="637"/>
      <c r="Y788" s="637"/>
      <c r="Z788" s="637"/>
      <c r="AA788" s="637"/>
      <c r="AB788" s="637"/>
      <c r="AC788" s="637"/>
      <c r="AD788" s="637"/>
      <c r="AE788" s="637"/>
      <c r="AF788" s="637"/>
      <c r="AG788" s="637"/>
      <c r="AH788" s="637"/>
      <c r="AI788" s="637"/>
      <c r="AJ788" s="637"/>
      <c r="AK788" s="637"/>
      <c r="AL788" s="637"/>
      <c r="AM788" s="637"/>
      <c r="AN788" s="637"/>
      <c r="AO788" s="637"/>
      <c r="AP788" s="637"/>
      <c r="AQ788" s="637"/>
      <c r="AR788" s="637"/>
      <c r="AS788" s="637"/>
      <c r="AT788" s="637"/>
      <c r="AU788" s="637"/>
      <c r="AV788" s="637"/>
      <c r="AW788" s="637"/>
      <c r="AX788" s="637"/>
      <c r="AY788" s="637"/>
    </row>
    <row r="789" spans="3:51">
      <c r="C789" s="636"/>
      <c r="D789" s="637"/>
      <c r="E789" s="637"/>
      <c r="F789" s="637"/>
      <c r="G789" s="637"/>
      <c r="H789" s="637"/>
      <c r="I789" s="637"/>
      <c r="J789" s="637"/>
      <c r="K789" s="637"/>
      <c r="L789" s="637"/>
      <c r="M789" s="637"/>
      <c r="N789" s="637"/>
      <c r="O789" s="637"/>
      <c r="P789" s="637"/>
      <c r="Q789" s="637"/>
      <c r="R789" s="637"/>
      <c r="S789" s="637"/>
      <c r="T789" s="637"/>
      <c r="U789" s="637"/>
      <c r="V789" s="637"/>
      <c r="W789" s="637"/>
      <c r="X789" s="637"/>
      <c r="Y789" s="637"/>
      <c r="Z789" s="637"/>
      <c r="AA789" s="637"/>
      <c r="AB789" s="637"/>
      <c r="AC789" s="637"/>
      <c r="AD789" s="637"/>
      <c r="AE789" s="637"/>
      <c r="AF789" s="637"/>
      <c r="AG789" s="637"/>
      <c r="AH789" s="637"/>
      <c r="AI789" s="637"/>
      <c r="AJ789" s="637"/>
      <c r="AK789" s="637"/>
      <c r="AL789" s="637"/>
      <c r="AM789" s="637"/>
      <c r="AN789" s="637"/>
      <c r="AO789" s="637"/>
      <c r="AP789" s="637"/>
      <c r="AQ789" s="637"/>
      <c r="AR789" s="637"/>
      <c r="AS789" s="637"/>
      <c r="AT789" s="637"/>
      <c r="AU789" s="637"/>
      <c r="AV789" s="637"/>
      <c r="AW789" s="637"/>
      <c r="AX789" s="637"/>
      <c r="AY789" s="637"/>
    </row>
    <row r="790" spans="3:51">
      <c r="C790" s="636"/>
      <c r="D790" s="637"/>
      <c r="E790" s="637"/>
      <c r="F790" s="637"/>
      <c r="G790" s="637"/>
      <c r="H790" s="637"/>
      <c r="I790" s="637"/>
      <c r="J790" s="637"/>
      <c r="K790" s="637"/>
      <c r="L790" s="637"/>
      <c r="M790" s="637"/>
      <c r="N790" s="637"/>
      <c r="O790" s="637"/>
      <c r="P790" s="637"/>
      <c r="Q790" s="637"/>
      <c r="R790" s="637"/>
      <c r="S790" s="637"/>
      <c r="T790" s="637"/>
      <c r="U790" s="637"/>
      <c r="V790" s="637"/>
      <c r="W790" s="637"/>
      <c r="X790" s="637"/>
      <c r="Y790" s="637"/>
      <c r="Z790" s="637"/>
      <c r="AA790" s="637"/>
      <c r="AB790" s="637"/>
      <c r="AC790" s="637"/>
      <c r="AD790" s="637"/>
      <c r="AE790" s="637"/>
      <c r="AF790" s="637"/>
      <c r="AG790" s="637"/>
      <c r="AH790" s="637"/>
      <c r="AI790" s="637"/>
      <c r="AJ790" s="637"/>
      <c r="AK790" s="637"/>
      <c r="AL790" s="637"/>
      <c r="AM790" s="637"/>
      <c r="AN790" s="637"/>
      <c r="AO790" s="637"/>
      <c r="AP790" s="637"/>
      <c r="AQ790" s="637"/>
      <c r="AR790" s="637"/>
      <c r="AS790" s="637"/>
      <c r="AT790" s="637"/>
      <c r="AU790" s="637"/>
      <c r="AV790" s="637"/>
      <c r="AW790" s="637"/>
      <c r="AX790" s="637"/>
      <c r="AY790" s="637"/>
    </row>
    <row r="791" spans="3:51">
      <c r="C791" s="636"/>
      <c r="D791" s="637"/>
      <c r="E791" s="637"/>
      <c r="F791" s="637"/>
      <c r="G791" s="637"/>
      <c r="H791" s="637"/>
      <c r="I791" s="637"/>
      <c r="J791" s="637"/>
      <c r="K791" s="637"/>
      <c r="L791" s="637"/>
      <c r="M791" s="637"/>
      <c r="N791" s="637"/>
      <c r="O791" s="637"/>
      <c r="P791" s="637"/>
      <c r="Q791" s="637"/>
      <c r="R791" s="637"/>
      <c r="S791" s="637"/>
      <c r="T791" s="637"/>
      <c r="U791" s="637"/>
      <c r="V791" s="637"/>
      <c r="W791" s="637"/>
      <c r="X791" s="637"/>
      <c r="Y791" s="637"/>
      <c r="Z791" s="637"/>
      <c r="AA791" s="637"/>
      <c r="AB791" s="637"/>
      <c r="AC791" s="637"/>
      <c r="AD791" s="637"/>
      <c r="AE791" s="637"/>
      <c r="AF791" s="637"/>
      <c r="AG791" s="637"/>
      <c r="AH791" s="637"/>
      <c r="AI791" s="637"/>
      <c r="AJ791" s="637"/>
      <c r="AK791" s="637"/>
      <c r="AL791" s="637"/>
      <c r="AM791" s="637"/>
      <c r="AN791" s="637"/>
      <c r="AO791" s="637"/>
      <c r="AP791" s="637"/>
      <c r="AQ791" s="637"/>
      <c r="AR791" s="637"/>
      <c r="AS791" s="637"/>
      <c r="AT791" s="637"/>
      <c r="AU791" s="637"/>
      <c r="AV791" s="637"/>
      <c r="AW791" s="637"/>
      <c r="AX791" s="637"/>
      <c r="AY791" s="637"/>
    </row>
    <row r="792" spans="3:51">
      <c r="C792" s="636"/>
      <c r="D792" s="637"/>
      <c r="E792" s="637"/>
      <c r="F792" s="637"/>
      <c r="G792" s="637"/>
      <c r="H792" s="637"/>
      <c r="I792" s="637"/>
      <c r="J792" s="637"/>
      <c r="K792" s="637"/>
      <c r="L792" s="637"/>
      <c r="M792" s="637"/>
      <c r="N792" s="637"/>
      <c r="O792" s="637"/>
      <c r="P792" s="637"/>
      <c r="Q792" s="637"/>
      <c r="R792" s="637"/>
      <c r="S792" s="637"/>
      <c r="T792" s="637"/>
      <c r="U792" s="637"/>
      <c r="V792" s="637"/>
      <c r="W792" s="637"/>
      <c r="X792" s="637"/>
      <c r="Y792" s="637"/>
      <c r="Z792" s="637"/>
      <c r="AA792" s="637"/>
      <c r="AB792" s="637"/>
      <c r="AC792" s="637"/>
      <c r="AD792" s="637"/>
      <c r="AE792" s="637"/>
      <c r="AF792" s="637"/>
      <c r="AG792" s="637"/>
      <c r="AH792" s="637"/>
      <c r="AI792" s="637"/>
      <c r="AJ792" s="637"/>
      <c r="AK792" s="637"/>
      <c r="AL792" s="637"/>
      <c r="AM792" s="637"/>
      <c r="AN792" s="637"/>
      <c r="AO792" s="637"/>
      <c r="AP792" s="637"/>
      <c r="AQ792" s="637"/>
      <c r="AR792" s="637"/>
      <c r="AS792" s="637"/>
      <c r="AT792" s="637"/>
      <c r="AU792" s="637"/>
      <c r="AV792" s="637"/>
      <c r="AW792" s="637"/>
      <c r="AX792" s="637"/>
      <c r="AY792" s="637"/>
    </row>
    <row r="793" spans="3:51">
      <c r="C793" s="636"/>
      <c r="D793" s="637"/>
      <c r="E793" s="637"/>
      <c r="F793" s="637"/>
      <c r="G793" s="637"/>
      <c r="H793" s="637"/>
      <c r="I793" s="637"/>
      <c r="J793" s="637"/>
      <c r="K793" s="637"/>
      <c r="L793" s="637"/>
      <c r="M793" s="637"/>
      <c r="N793" s="637"/>
      <c r="O793" s="637"/>
      <c r="P793" s="637"/>
      <c r="Q793" s="637"/>
      <c r="R793" s="637"/>
      <c r="S793" s="637"/>
      <c r="T793" s="637"/>
      <c r="U793" s="637"/>
      <c r="V793" s="637"/>
      <c r="W793" s="637"/>
      <c r="X793" s="637"/>
      <c r="Y793" s="637"/>
      <c r="Z793" s="637"/>
      <c r="AA793" s="637"/>
      <c r="AB793" s="637"/>
      <c r="AC793" s="637"/>
      <c r="AD793" s="637"/>
      <c r="AE793" s="637"/>
      <c r="AF793" s="637"/>
      <c r="AG793" s="637"/>
      <c r="AH793" s="637"/>
      <c r="AI793" s="637"/>
      <c r="AJ793" s="637"/>
      <c r="AK793" s="637"/>
      <c r="AL793" s="637"/>
      <c r="AM793" s="637"/>
      <c r="AN793" s="637"/>
      <c r="AO793" s="637"/>
      <c r="AP793" s="637"/>
      <c r="AQ793" s="637"/>
      <c r="AR793" s="637"/>
      <c r="AS793" s="637"/>
      <c r="AT793" s="637"/>
      <c r="AU793" s="637"/>
      <c r="AV793" s="637"/>
      <c r="AW793" s="637"/>
      <c r="AX793" s="637"/>
      <c r="AY793" s="637"/>
    </row>
    <row r="794" spans="3:51">
      <c r="C794" s="636"/>
      <c r="D794" s="637"/>
      <c r="E794" s="637"/>
      <c r="F794" s="637"/>
      <c r="G794" s="637"/>
      <c r="H794" s="637"/>
      <c r="I794" s="637"/>
      <c r="J794" s="637"/>
      <c r="K794" s="637"/>
      <c r="L794" s="637"/>
      <c r="M794" s="637"/>
      <c r="N794" s="637"/>
      <c r="O794" s="637"/>
      <c r="P794" s="637"/>
      <c r="Q794" s="637"/>
      <c r="R794" s="637"/>
      <c r="S794" s="637"/>
      <c r="T794" s="637"/>
      <c r="U794" s="637"/>
      <c r="V794" s="637"/>
      <c r="W794" s="637"/>
      <c r="X794" s="637"/>
      <c r="Y794" s="637"/>
      <c r="Z794" s="637"/>
      <c r="AA794" s="637"/>
      <c r="AB794" s="637"/>
      <c r="AC794" s="637"/>
      <c r="AD794" s="637"/>
      <c r="AE794" s="637"/>
      <c r="AF794" s="637"/>
      <c r="AG794" s="637"/>
      <c r="AH794" s="637"/>
      <c r="AI794" s="637"/>
      <c r="AJ794" s="637"/>
      <c r="AK794" s="637"/>
      <c r="AL794" s="637"/>
      <c r="AM794" s="637"/>
      <c r="AN794" s="637"/>
      <c r="AO794" s="637"/>
      <c r="AP794" s="637"/>
      <c r="AQ794" s="637"/>
      <c r="AR794" s="637"/>
      <c r="AS794" s="637"/>
      <c r="AT794" s="637"/>
      <c r="AU794" s="637"/>
      <c r="AV794" s="637"/>
      <c r="AW794" s="637"/>
      <c r="AX794" s="637"/>
      <c r="AY794" s="637"/>
    </row>
    <row r="795" spans="3:51">
      <c r="C795" s="636"/>
      <c r="D795" s="637"/>
      <c r="E795" s="637"/>
      <c r="F795" s="637"/>
      <c r="G795" s="637"/>
      <c r="H795" s="637"/>
      <c r="I795" s="637"/>
      <c r="J795" s="637"/>
      <c r="K795" s="637"/>
      <c r="L795" s="637"/>
      <c r="M795" s="637"/>
      <c r="N795" s="637"/>
      <c r="O795" s="637"/>
      <c r="P795" s="637"/>
      <c r="Q795" s="637"/>
      <c r="R795" s="637"/>
      <c r="S795" s="637"/>
      <c r="T795" s="637"/>
      <c r="U795" s="637"/>
      <c r="V795" s="637"/>
      <c r="W795" s="637"/>
      <c r="X795" s="637"/>
      <c r="Y795" s="637"/>
      <c r="Z795" s="637"/>
      <c r="AA795" s="637"/>
      <c r="AB795" s="637"/>
      <c r="AC795" s="637"/>
      <c r="AD795" s="637"/>
      <c r="AE795" s="637"/>
      <c r="AF795" s="637"/>
      <c r="AG795" s="637"/>
      <c r="AH795" s="637"/>
      <c r="AI795" s="637"/>
      <c r="AJ795" s="637"/>
      <c r="AK795" s="637"/>
      <c r="AL795" s="637"/>
      <c r="AM795" s="637"/>
      <c r="AN795" s="637"/>
      <c r="AO795" s="637"/>
      <c r="AP795" s="637"/>
      <c r="AQ795" s="637"/>
      <c r="AR795" s="637"/>
      <c r="AS795" s="637"/>
      <c r="AT795" s="637"/>
      <c r="AU795" s="637"/>
      <c r="AV795" s="637"/>
      <c r="AW795" s="637"/>
      <c r="AX795" s="637"/>
      <c r="AY795" s="637"/>
    </row>
    <row r="796" spans="3:51">
      <c r="C796" s="636"/>
      <c r="D796" s="637"/>
      <c r="E796" s="637"/>
      <c r="F796" s="637"/>
      <c r="G796" s="637"/>
      <c r="H796" s="637"/>
      <c r="I796" s="637"/>
      <c r="J796" s="637"/>
      <c r="K796" s="637"/>
      <c r="L796" s="637"/>
      <c r="M796" s="637"/>
      <c r="N796" s="637"/>
      <c r="O796" s="637"/>
      <c r="P796" s="637"/>
      <c r="Q796" s="637"/>
      <c r="R796" s="637"/>
      <c r="S796" s="637"/>
      <c r="T796" s="637"/>
      <c r="U796" s="637"/>
      <c r="V796" s="637"/>
      <c r="W796" s="637"/>
      <c r="X796" s="637"/>
      <c r="Y796" s="637"/>
      <c r="Z796" s="637"/>
      <c r="AA796" s="637"/>
      <c r="AB796" s="637"/>
      <c r="AC796" s="637"/>
      <c r="AD796" s="637"/>
      <c r="AE796" s="637"/>
      <c r="AF796" s="637"/>
      <c r="AG796" s="637"/>
      <c r="AH796" s="637"/>
      <c r="AI796" s="637"/>
      <c r="AJ796" s="637"/>
      <c r="AK796" s="637"/>
      <c r="AL796" s="637"/>
      <c r="AM796" s="637"/>
      <c r="AN796" s="637"/>
      <c r="AO796" s="637"/>
      <c r="AP796" s="637"/>
      <c r="AQ796" s="637"/>
      <c r="AR796" s="637"/>
      <c r="AS796" s="637"/>
      <c r="AT796" s="637"/>
      <c r="AU796" s="637"/>
      <c r="AV796" s="637"/>
      <c r="AW796" s="637"/>
      <c r="AX796" s="637"/>
      <c r="AY796" s="637"/>
    </row>
    <row r="797" spans="3:51">
      <c r="C797" s="636"/>
      <c r="D797" s="637"/>
      <c r="E797" s="637"/>
      <c r="F797" s="637"/>
      <c r="G797" s="637"/>
      <c r="H797" s="637"/>
      <c r="I797" s="637"/>
      <c r="J797" s="637"/>
      <c r="K797" s="637"/>
      <c r="L797" s="637"/>
      <c r="M797" s="637"/>
      <c r="N797" s="637"/>
      <c r="O797" s="637"/>
      <c r="P797" s="637"/>
      <c r="Q797" s="637"/>
      <c r="R797" s="637"/>
      <c r="S797" s="637"/>
      <c r="T797" s="637"/>
      <c r="U797" s="637"/>
      <c r="V797" s="637"/>
      <c r="W797" s="637"/>
      <c r="X797" s="637"/>
      <c r="Y797" s="637"/>
      <c r="Z797" s="637"/>
      <c r="AA797" s="637"/>
      <c r="AB797" s="637"/>
      <c r="AC797" s="637"/>
      <c r="AD797" s="637"/>
      <c r="AE797" s="637"/>
      <c r="AF797" s="637"/>
      <c r="AG797" s="637"/>
      <c r="AH797" s="637"/>
      <c r="AI797" s="637"/>
      <c r="AJ797" s="637"/>
      <c r="AK797" s="637"/>
      <c r="AL797" s="637"/>
      <c r="AM797" s="637"/>
      <c r="AN797" s="637"/>
      <c r="AO797" s="637"/>
      <c r="AP797" s="637"/>
      <c r="AQ797" s="637"/>
      <c r="AR797" s="637"/>
      <c r="AS797" s="637"/>
      <c r="AT797" s="637"/>
      <c r="AU797" s="637"/>
      <c r="AV797" s="637"/>
      <c r="AW797" s="637"/>
      <c r="AX797" s="637"/>
      <c r="AY797" s="637"/>
    </row>
    <row r="798" spans="3:51">
      <c r="C798" s="636"/>
      <c r="D798" s="637"/>
      <c r="E798" s="637"/>
      <c r="F798" s="637"/>
      <c r="G798" s="637"/>
      <c r="H798" s="637"/>
      <c r="I798" s="637"/>
      <c r="J798" s="637"/>
      <c r="K798" s="637"/>
      <c r="L798" s="637"/>
      <c r="M798" s="637"/>
      <c r="N798" s="637"/>
      <c r="O798" s="637"/>
      <c r="P798" s="637"/>
      <c r="Q798" s="637"/>
      <c r="R798" s="637"/>
      <c r="S798" s="637"/>
      <c r="T798" s="637"/>
      <c r="U798" s="637"/>
      <c r="V798" s="637"/>
      <c r="W798" s="637"/>
      <c r="X798" s="637"/>
      <c r="Y798" s="637"/>
      <c r="Z798" s="637"/>
      <c r="AA798" s="637"/>
      <c r="AB798" s="637"/>
      <c r="AC798" s="637"/>
      <c r="AD798" s="637"/>
      <c r="AE798" s="637"/>
      <c r="AF798" s="637"/>
      <c r="AG798" s="637"/>
      <c r="AH798" s="637"/>
      <c r="AI798" s="637"/>
      <c r="AJ798" s="637"/>
      <c r="AK798" s="637"/>
      <c r="AL798" s="637"/>
      <c r="AM798" s="637"/>
      <c r="AN798" s="637"/>
      <c r="AO798" s="637"/>
      <c r="AP798" s="637"/>
      <c r="AQ798" s="637"/>
      <c r="AR798" s="637"/>
      <c r="AS798" s="637"/>
      <c r="AT798" s="637"/>
      <c r="AU798" s="637"/>
      <c r="AV798" s="637"/>
      <c r="AW798" s="637"/>
      <c r="AX798" s="637"/>
      <c r="AY798" s="637"/>
    </row>
    <row r="799" spans="3:51">
      <c r="C799" s="636"/>
      <c r="D799" s="637"/>
      <c r="E799" s="637"/>
      <c r="F799" s="637"/>
      <c r="G799" s="637"/>
      <c r="H799" s="637"/>
      <c r="I799" s="637"/>
      <c r="J799" s="637"/>
      <c r="K799" s="637"/>
      <c r="L799" s="637"/>
      <c r="M799" s="637"/>
      <c r="N799" s="637"/>
      <c r="O799" s="637"/>
      <c r="P799" s="637"/>
      <c r="Q799" s="637"/>
      <c r="R799" s="637"/>
      <c r="S799" s="637"/>
      <c r="T799" s="637"/>
      <c r="U799" s="637"/>
      <c r="V799" s="637"/>
      <c r="W799" s="637"/>
      <c r="X799" s="637"/>
      <c r="Y799" s="637"/>
      <c r="Z799" s="637"/>
      <c r="AA799" s="637"/>
      <c r="AB799" s="637"/>
      <c r="AC799" s="637"/>
      <c r="AD799" s="637"/>
      <c r="AE799" s="637"/>
      <c r="AF799" s="637"/>
      <c r="AG799" s="637"/>
      <c r="AH799" s="637"/>
      <c r="AI799" s="637"/>
      <c r="AJ799" s="637"/>
      <c r="AK799" s="637"/>
      <c r="AL799" s="637"/>
      <c r="AM799" s="637"/>
      <c r="AN799" s="637"/>
      <c r="AO799" s="637"/>
      <c r="AP799" s="637"/>
      <c r="AQ799" s="637"/>
      <c r="AR799" s="637"/>
      <c r="AS799" s="637"/>
      <c r="AT799" s="637"/>
      <c r="AU799" s="637"/>
      <c r="AV799" s="637"/>
      <c r="AW799" s="637"/>
      <c r="AX799" s="637"/>
      <c r="AY799" s="637"/>
    </row>
    <row r="800" spans="3:51">
      <c r="C800" s="636"/>
      <c r="D800" s="637"/>
      <c r="E800" s="637"/>
      <c r="F800" s="637"/>
      <c r="G800" s="637"/>
      <c r="H800" s="637"/>
      <c r="I800" s="637"/>
      <c r="J800" s="637"/>
      <c r="K800" s="637"/>
      <c r="L800" s="637"/>
      <c r="M800" s="637"/>
      <c r="N800" s="637"/>
      <c r="O800" s="637"/>
      <c r="P800" s="637"/>
      <c r="Q800" s="637"/>
      <c r="R800" s="637"/>
      <c r="S800" s="637"/>
      <c r="T800" s="637"/>
      <c r="U800" s="637"/>
      <c r="V800" s="637"/>
      <c r="W800" s="637"/>
      <c r="X800" s="637"/>
      <c r="Y800" s="637"/>
      <c r="Z800" s="637"/>
      <c r="AA800" s="637"/>
      <c r="AB800" s="637"/>
      <c r="AC800" s="637"/>
      <c r="AD800" s="637"/>
      <c r="AE800" s="637"/>
      <c r="AF800" s="637"/>
      <c r="AG800" s="637"/>
      <c r="AH800" s="637"/>
      <c r="AI800" s="637"/>
      <c r="AJ800" s="637"/>
      <c r="AK800" s="637"/>
      <c r="AL800" s="637"/>
      <c r="AM800" s="637"/>
      <c r="AN800" s="637"/>
      <c r="AO800" s="637"/>
      <c r="AP800" s="637"/>
      <c r="AQ800" s="637"/>
      <c r="AR800" s="637"/>
      <c r="AS800" s="637"/>
      <c r="AT800" s="637"/>
      <c r="AU800" s="637"/>
      <c r="AV800" s="637"/>
      <c r="AW800" s="637"/>
      <c r="AX800" s="637"/>
      <c r="AY800" s="637"/>
    </row>
    <row r="801" spans="3:51">
      <c r="C801" s="636"/>
      <c r="D801" s="637"/>
      <c r="E801" s="637"/>
      <c r="F801" s="637"/>
      <c r="G801" s="637"/>
      <c r="H801" s="637"/>
      <c r="I801" s="637"/>
      <c r="J801" s="637"/>
      <c r="K801" s="637"/>
      <c r="L801" s="637"/>
      <c r="M801" s="637"/>
      <c r="N801" s="637"/>
      <c r="O801" s="637"/>
      <c r="P801" s="637"/>
      <c r="Q801" s="637"/>
      <c r="R801" s="637"/>
      <c r="S801" s="637"/>
      <c r="T801" s="637"/>
      <c r="U801" s="637"/>
      <c r="V801" s="637"/>
      <c r="W801" s="637"/>
      <c r="X801" s="637"/>
      <c r="Y801" s="637"/>
      <c r="Z801" s="637"/>
      <c r="AA801" s="637"/>
      <c r="AB801" s="637"/>
      <c r="AC801" s="637"/>
      <c r="AD801" s="637"/>
      <c r="AE801" s="637"/>
      <c r="AF801" s="637"/>
      <c r="AG801" s="637"/>
      <c r="AH801" s="637"/>
      <c r="AI801" s="637"/>
      <c r="AJ801" s="637"/>
      <c r="AK801" s="637"/>
      <c r="AL801" s="637"/>
      <c r="AM801" s="637"/>
      <c r="AN801" s="637"/>
      <c r="AO801" s="637"/>
      <c r="AP801" s="637"/>
      <c r="AQ801" s="637"/>
      <c r="AR801" s="637"/>
      <c r="AS801" s="637"/>
      <c r="AT801" s="637"/>
      <c r="AU801" s="637"/>
      <c r="AV801" s="637"/>
      <c r="AW801" s="637"/>
      <c r="AX801" s="637"/>
      <c r="AY801" s="637"/>
    </row>
    <row r="802" spans="3:51">
      <c r="C802" s="636"/>
      <c r="D802" s="637"/>
      <c r="E802" s="637"/>
      <c r="F802" s="637"/>
      <c r="G802" s="637"/>
      <c r="H802" s="637"/>
      <c r="I802" s="637"/>
      <c r="J802" s="637"/>
      <c r="K802" s="637"/>
      <c r="L802" s="637"/>
      <c r="M802" s="637"/>
      <c r="N802" s="637"/>
      <c r="O802" s="637"/>
      <c r="P802" s="637"/>
      <c r="Q802" s="637"/>
      <c r="R802" s="637"/>
      <c r="S802" s="637"/>
      <c r="T802" s="637"/>
      <c r="U802" s="637"/>
      <c r="V802" s="637"/>
      <c r="W802" s="637"/>
      <c r="X802" s="637"/>
      <c r="Y802" s="637"/>
      <c r="Z802" s="637"/>
      <c r="AA802" s="637"/>
      <c r="AB802" s="637"/>
      <c r="AC802" s="637"/>
      <c r="AD802" s="637"/>
      <c r="AE802" s="637"/>
      <c r="AF802" s="637"/>
      <c r="AG802" s="637"/>
      <c r="AH802" s="637"/>
      <c r="AI802" s="637"/>
      <c r="AJ802" s="637"/>
      <c r="AK802" s="637"/>
      <c r="AL802" s="637"/>
      <c r="AM802" s="637"/>
      <c r="AN802" s="637"/>
      <c r="AO802" s="637"/>
      <c r="AP802" s="637"/>
      <c r="AQ802" s="637"/>
      <c r="AR802" s="637"/>
      <c r="AS802" s="637"/>
      <c r="AT802" s="637"/>
      <c r="AU802" s="637"/>
      <c r="AV802" s="637"/>
      <c r="AW802" s="637"/>
      <c r="AX802" s="637"/>
      <c r="AY802" s="637"/>
    </row>
    <row r="803" spans="3:51">
      <c r="C803" s="636"/>
      <c r="D803" s="637"/>
      <c r="E803" s="637"/>
      <c r="F803" s="637"/>
      <c r="G803" s="637"/>
      <c r="H803" s="637"/>
      <c r="I803" s="637"/>
      <c r="J803" s="637"/>
      <c r="K803" s="637"/>
      <c r="L803" s="637"/>
      <c r="M803" s="637"/>
      <c r="N803" s="637"/>
      <c r="O803" s="637"/>
      <c r="P803" s="637"/>
      <c r="Q803" s="637"/>
      <c r="R803" s="637"/>
      <c r="S803" s="637"/>
      <c r="T803" s="637"/>
      <c r="U803" s="637"/>
      <c r="V803" s="637"/>
      <c r="W803" s="637"/>
      <c r="X803" s="637"/>
      <c r="Y803" s="637"/>
      <c r="Z803" s="637"/>
      <c r="AA803" s="637"/>
      <c r="AB803" s="637"/>
      <c r="AC803" s="637"/>
      <c r="AD803" s="637"/>
      <c r="AE803" s="637"/>
      <c r="AF803" s="637"/>
      <c r="AG803" s="637"/>
      <c r="AH803" s="637"/>
      <c r="AI803" s="637"/>
      <c r="AJ803" s="637"/>
      <c r="AK803" s="637"/>
      <c r="AL803" s="637"/>
      <c r="AM803" s="637"/>
      <c r="AN803" s="637"/>
      <c r="AO803" s="637"/>
      <c r="AP803" s="637"/>
      <c r="AQ803" s="637"/>
      <c r="AR803" s="637"/>
      <c r="AS803" s="637"/>
      <c r="AT803" s="637"/>
      <c r="AU803" s="637"/>
      <c r="AV803" s="637"/>
      <c r="AW803" s="637"/>
      <c r="AX803" s="637"/>
      <c r="AY803" s="637"/>
    </row>
    <row r="804" spans="3:51">
      <c r="C804" s="636"/>
      <c r="D804" s="637"/>
      <c r="E804" s="637"/>
      <c r="F804" s="637"/>
      <c r="G804" s="637"/>
      <c r="H804" s="637"/>
      <c r="I804" s="637"/>
      <c r="J804" s="637"/>
      <c r="K804" s="637"/>
      <c r="L804" s="637"/>
      <c r="M804" s="637"/>
      <c r="N804" s="637"/>
      <c r="O804" s="637"/>
      <c r="P804" s="637"/>
      <c r="Q804" s="637"/>
      <c r="R804" s="637"/>
      <c r="S804" s="637"/>
      <c r="T804" s="637"/>
      <c r="U804" s="637"/>
      <c r="V804" s="637"/>
      <c r="W804" s="637"/>
      <c r="X804" s="637"/>
      <c r="Y804" s="637"/>
      <c r="Z804" s="637"/>
      <c r="AA804" s="637"/>
      <c r="AB804" s="637"/>
      <c r="AC804" s="637"/>
      <c r="AD804" s="637"/>
      <c r="AE804" s="637"/>
      <c r="AF804" s="637"/>
      <c r="AG804" s="637"/>
      <c r="AH804" s="637"/>
      <c r="AI804" s="637"/>
      <c r="AJ804" s="637"/>
      <c r="AK804" s="637"/>
      <c r="AL804" s="637"/>
      <c r="AM804" s="637"/>
      <c r="AN804" s="637"/>
      <c r="AO804" s="637"/>
      <c r="AP804" s="637"/>
      <c r="AQ804" s="637"/>
      <c r="AR804" s="637"/>
      <c r="AS804" s="637"/>
      <c r="AT804" s="637"/>
      <c r="AU804" s="637"/>
      <c r="AV804" s="637"/>
      <c r="AW804" s="637"/>
      <c r="AX804" s="637"/>
      <c r="AY804" s="637"/>
    </row>
    <row r="805" spans="3:51">
      <c r="C805" s="636"/>
      <c r="D805" s="637"/>
      <c r="E805" s="637"/>
      <c r="F805" s="637"/>
      <c r="G805" s="637"/>
      <c r="H805" s="637"/>
      <c r="I805" s="637"/>
      <c r="J805" s="637"/>
      <c r="K805" s="637"/>
      <c r="L805" s="637"/>
      <c r="M805" s="637"/>
      <c r="N805" s="637"/>
      <c r="O805" s="637"/>
      <c r="P805" s="637"/>
      <c r="Q805" s="637"/>
      <c r="R805" s="637"/>
      <c r="S805" s="637"/>
      <c r="T805" s="637"/>
      <c r="U805" s="637"/>
      <c r="V805" s="637"/>
      <c r="W805" s="637"/>
      <c r="X805" s="637"/>
      <c r="Y805" s="637"/>
      <c r="Z805" s="637"/>
      <c r="AA805" s="637"/>
      <c r="AB805" s="637"/>
      <c r="AC805" s="637"/>
      <c r="AD805" s="637"/>
      <c r="AE805" s="637"/>
      <c r="AF805" s="637"/>
      <c r="AG805" s="637"/>
      <c r="AH805" s="637"/>
      <c r="AI805" s="637"/>
      <c r="AJ805" s="637"/>
      <c r="AK805" s="637"/>
      <c r="AL805" s="637"/>
      <c r="AM805" s="637"/>
      <c r="AN805" s="637"/>
      <c r="AO805" s="637"/>
      <c r="AP805" s="637"/>
      <c r="AQ805" s="637"/>
      <c r="AR805" s="637"/>
      <c r="AS805" s="637"/>
      <c r="AT805" s="637"/>
      <c r="AU805" s="637"/>
      <c r="AV805" s="637"/>
      <c r="AW805" s="637"/>
      <c r="AX805" s="637"/>
      <c r="AY805" s="637"/>
    </row>
    <row r="806" spans="3:51">
      <c r="C806" s="636"/>
      <c r="D806" s="637"/>
      <c r="E806" s="637"/>
      <c r="F806" s="637"/>
      <c r="G806" s="637"/>
      <c r="H806" s="637"/>
      <c r="I806" s="637"/>
      <c r="J806" s="637"/>
      <c r="K806" s="637"/>
      <c r="L806" s="637"/>
      <c r="M806" s="637"/>
      <c r="N806" s="637"/>
      <c r="O806" s="637"/>
      <c r="P806" s="637"/>
      <c r="Q806" s="637"/>
      <c r="R806" s="637"/>
      <c r="S806" s="637"/>
      <c r="T806" s="637"/>
      <c r="U806" s="637"/>
      <c r="V806" s="637"/>
      <c r="W806" s="637"/>
      <c r="X806" s="637"/>
      <c r="Y806" s="637"/>
      <c r="Z806" s="637"/>
      <c r="AA806" s="637"/>
      <c r="AB806" s="637"/>
      <c r="AC806" s="637"/>
      <c r="AD806" s="637"/>
      <c r="AE806" s="637"/>
      <c r="AF806" s="637"/>
      <c r="AG806" s="637"/>
      <c r="AH806" s="637"/>
      <c r="AI806" s="637"/>
      <c r="AJ806" s="637"/>
      <c r="AK806" s="637"/>
      <c r="AL806" s="637"/>
      <c r="AM806" s="637"/>
      <c r="AN806" s="637"/>
      <c r="AO806" s="637"/>
      <c r="AP806" s="637"/>
      <c r="AQ806" s="637"/>
      <c r="AR806" s="637"/>
      <c r="AS806" s="637"/>
      <c r="AT806" s="637"/>
      <c r="AU806" s="637"/>
      <c r="AV806" s="637"/>
      <c r="AW806" s="637"/>
      <c r="AX806" s="637"/>
      <c r="AY806" s="637"/>
    </row>
    <row r="807" spans="3:51">
      <c r="C807" s="636"/>
      <c r="D807" s="637"/>
      <c r="E807" s="637"/>
      <c r="F807" s="637"/>
      <c r="G807" s="637"/>
      <c r="H807" s="637"/>
      <c r="I807" s="637"/>
      <c r="J807" s="637"/>
      <c r="K807" s="637"/>
      <c r="L807" s="637"/>
      <c r="M807" s="637"/>
      <c r="N807" s="637"/>
      <c r="O807" s="637"/>
      <c r="P807" s="637"/>
      <c r="Q807" s="637"/>
      <c r="R807" s="637"/>
      <c r="S807" s="637"/>
      <c r="T807" s="637"/>
      <c r="U807" s="637"/>
      <c r="V807" s="637"/>
      <c r="W807" s="637"/>
      <c r="X807" s="637"/>
      <c r="Y807" s="637"/>
      <c r="Z807" s="637"/>
      <c r="AA807" s="637"/>
      <c r="AB807" s="637"/>
      <c r="AC807" s="637"/>
      <c r="AD807" s="637"/>
      <c r="AE807" s="637"/>
      <c r="AF807" s="637"/>
      <c r="AG807" s="637"/>
      <c r="AH807" s="637"/>
      <c r="AI807" s="637"/>
      <c r="AJ807" s="637"/>
      <c r="AK807" s="637"/>
      <c r="AL807" s="637"/>
      <c r="AM807" s="637"/>
      <c r="AN807" s="637"/>
      <c r="AO807" s="637"/>
      <c r="AP807" s="637"/>
      <c r="AQ807" s="637"/>
      <c r="AR807" s="637"/>
      <c r="AS807" s="637"/>
      <c r="AT807" s="637"/>
      <c r="AU807" s="637"/>
      <c r="AV807" s="637"/>
      <c r="AW807" s="637"/>
      <c r="AX807" s="637"/>
      <c r="AY807" s="637"/>
    </row>
    <row r="808" spans="3:51">
      <c r="C808" s="636"/>
      <c r="D808" s="637"/>
      <c r="E808" s="637"/>
      <c r="F808" s="637"/>
      <c r="G808" s="637"/>
      <c r="H808" s="637"/>
      <c r="I808" s="637"/>
      <c r="J808" s="637"/>
      <c r="K808" s="637"/>
      <c r="L808" s="637"/>
      <c r="M808" s="637"/>
      <c r="N808" s="637"/>
      <c r="O808" s="637"/>
      <c r="P808" s="637"/>
      <c r="Q808" s="637"/>
      <c r="R808" s="637"/>
      <c r="S808" s="637"/>
      <c r="T808" s="637"/>
      <c r="U808" s="637"/>
      <c r="V808" s="637"/>
      <c r="W808" s="637"/>
      <c r="X808" s="637"/>
      <c r="Y808" s="637"/>
      <c r="Z808" s="637"/>
      <c r="AA808" s="637"/>
      <c r="AB808" s="637"/>
      <c r="AC808" s="637"/>
      <c r="AD808" s="637"/>
      <c r="AE808" s="637"/>
      <c r="AF808" s="637"/>
      <c r="AG808" s="637"/>
      <c r="AH808" s="637"/>
      <c r="AI808" s="637"/>
      <c r="AJ808" s="637"/>
      <c r="AK808" s="637"/>
      <c r="AL808" s="637"/>
      <c r="AM808" s="637"/>
      <c r="AN808" s="637"/>
      <c r="AO808" s="637"/>
      <c r="AP808" s="637"/>
      <c r="AQ808" s="637"/>
      <c r="AR808" s="637"/>
      <c r="AS808" s="637"/>
      <c r="AT808" s="637"/>
      <c r="AU808" s="637"/>
      <c r="AV808" s="637"/>
      <c r="AW808" s="637"/>
      <c r="AX808" s="637"/>
      <c r="AY808" s="637"/>
    </row>
    <row r="809" spans="3:51">
      <c r="C809" s="636"/>
      <c r="D809" s="637"/>
      <c r="E809" s="637"/>
      <c r="F809" s="637"/>
      <c r="G809" s="637"/>
      <c r="H809" s="637"/>
      <c r="I809" s="637"/>
      <c r="J809" s="637"/>
      <c r="K809" s="637"/>
      <c r="L809" s="637"/>
      <c r="M809" s="637"/>
      <c r="N809" s="637"/>
      <c r="O809" s="637"/>
      <c r="P809" s="637"/>
      <c r="Q809" s="637"/>
      <c r="R809" s="637"/>
      <c r="S809" s="637"/>
      <c r="T809" s="637"/>
      <c r="U809" s="637"/>
      <c r="V809" s="637"/>
      <c r="W809" s="637"/>
      <c r="X809" s="637"/>
      <c r="Y809" s="637"/>
      <c r="Z809" s="637"/>
      <c r="AA809" s="637"/>
      <c r="AB809" s="637"/>
      <c r="AC809" s="637"/>
      <c r="AD809" s="637"/>
      <c r="AE809" s="637"/>
      <c r="AF809" s="637"/>
      <c r="AG809" s="637"/>
      <c r="AH809" s="637"/>
      <c r="AI809" s="637"/>
      <c r="AJ809" s="637"/>
      <c r="AK809" s="637"/>
      <c r="AL809" s="637"/>
      <c r="AM809" s="637"/>
      <c r="AN809" s="637"/>
      <c r="AO809" s="637"/>
      <c r="AP809" s="637"/>
      <c r="AQ809" s="637"/>
      <c r="AR809" s="637"/>
      <c r="AS809" s="637"/>
      <c r="AT809" s="637"/>
      <c r="AU809" s="637"/>
      <c r="AV809" s="637"/>
      <c r="AW809" s="637"/>
      <c r="AX809" s="637"/>
      <c r="AY809" s="637"/>
    </row>
    <row r="810" spans="3:51">
      <c r="C810" s="636"/>
      <c r="D810" s="637"/>
      <c r="E810" s="637"/>
      <c r="F810" s="637"/>
      <c r="G810" s="637"/>
      <c r="H810" s="637"/>
      <c r="I810" s="637"/>
      <c r="J810" s="637"/>
      <c r="K810" s="637"/>
      <c r="L810" s="637"/>
      <c r="M810" s="637"/>
      <c r="N810" s="637"/>
      <c r="O810" s="637"/>
      <c r="P810" s="637"/>
      <c r="Q810" s="637"/>
      <c r="R810" s="637"/>
      <c r="S810" s="637"/>
      <c r="T810" s="637"/>
      <c r="U810" s="637"/>
      <c r="V810" s="637"/>
      <c r="W810" s="637"/>
      <c r="X810" s="637"/>
      <c r="Y810" s="637"/>
      <c r="Z810" s="637"/>
      <c r="AA810" s="637"/>
      <c r="AB810" s="637"/>
      <c r="AC810" s="637"/>
      <c r="AD810" s="637"/>
      <c r="AE810" s="637"/>
      <c r="AF810" s="637"/>
      <c r="AG810" s="637"/>
      <c r="AH810" s="637"/>
      <c r="AI810" s="637"/>
      <c r="AJ810" s="637"/>
      <c r="AK810" s="637"/>
      <c r="AL810" s="637"/>
      <c r="AM810" s="637"/>
      <c r="AN810" s="637"/>
      <c r="AO810" s="637"/>
      <c r="AP810" s="637"/>
      <c r="AQ810" s="637"/>
      <c r="AR810" s="637"/>
      <c r="AS810" s="637"/>
      <c r="AT810" s="637"/>
      <c r="AU810" s="637"/>
      <c r="AV810" s="637"/>
      <c r="AW810" s="637"/>
      <c r="AX810" s="637"/>
      <c r="AY810" s="637"/>
    </row>
    <row r="811" spans="3:51">
      <c r="C811" s="636"/>
      <c r="D811" s="637"/>
      <c r="E811" s="637"/>
      <c r="F811" s="637"/>
      <c r="G811" s="637"/>
      <c r="H811" s="637"/>
      <c r="I811" s="637"/>
      <c r="J811" s="637"/>
      <c r="K811" s="637"/>
      <c r="L811" s="637"/>
      <c r="M811" s="637"/>
      <c r="N811" s="637"/>
      <c r="O811" s="637"/>
      <c r="P811" s="637"/>
      <c r="Q811" s="637"/>
      <c r="R811" s="637"/>
      <c r="S811" s="637"/>
      <c r="T811" s="637"/>
      <c r="U811" s="637"/>
      <c r="V811" s="637"/>
      <c r="W811" s="637"/>
      <c r="X811" s="637"/>
      <c r="Y811" s="637"/>
      <c r="Z811" s="637"/>
      <c r="AA811" s="637"/>
      <c r="AB811" s="637"/>
      <c r="AC811" s="637"/>
      <c r="AD811" s="637"/>
      <c r="AE811" s="637"/>
      <c r="AF811" s="637"/>
      <c r="AG811" s="637"/>
      <c r="AH811" s="637"/>
      <c r="AI811" s="637"/>
      <c r="AJ811" s="637"/>
      <c r="AK811" s="637"/>
      <c r="AL811" s="637"/>
      <c r="AM811" s="637"/>
      <c r="AN811" s="637"/>
      <c r="AO811" s="637"/>
      <c r="AP811" s="637"/>
      <c r="AQ811" s="637"/>
      <c r="AR811" s="637"/>
      <c r="AS811" s="637"/>
      <c r="AT811" s="637"/>
      <c r="AU811" s="637"/>
      <c r="AV811" s="637"/>
      <c r="AW811" s="637"/>
      <c r="AX811" s="637"/>
      <c r="AY811" s="637"/>
    </row>
    <row r="812" spans="3:51">
      <c r="C812" s="636"/>
      <c r="D812" s="637"/>
      <c r="E812" s="637"/>
      <c r="F812" s="637"/>
      <c r="G812" s="637"/>
      <c r="H812" s="637"/>
      <c r="I812" s="637"/>
      <c r="J812" s="637"/>
      <c r="K812" s="637"/>
      <c r="L812" s="637"/>
      <c r="M812" s="637"/>
      <c r="N812" s="637"/>
      <c r="O812" s="637"/>
      <c r="P812" s="637"/>
      <c r="Q812" s="637"/>
      <c r="R812" s="637"/>
      <c r="S812" s="637"/>
      <c r="T812" s="637"/>
      <c r="U812" s="637"/>
      <c r="V812" s="637"/>
      <c r="W812" s="637"/>
      <c r="X812" s="637"/>
      <c r="Y812" s="637"/>
      <c r="Z812" s="637"/>
      <c r="AA812" s="637"/>
      <c r="AB812" s="637"/>
      <c r="AC812" s="637"/>
      <c r="AD812" s="637"/>
      <c r="AE812" s="637"/>
      <c r="AF812" s="637"/>
      <c r="AG812" s="637"/>
      <c r="AH812" s="637"/>
      <c r="AI812" s="637"/>
      <c r="AJ812" s="637"/>
      <c r="AK812" s="637"/>
      <c r="AL812" s="637"/>
      <c r="AM812" s="637"/>
      <c r="AN812" s="637"/>
      <c r="AO812" s="637"/>
      <c r="AP812" s="637"/>
      <c r="AQ812" s="637"/>
      <c r="AR812" s="637"/>
      <c r="AS812" s="637"/>
      <c r="AT812" s="637"/>
      <c r="AU812" s="637"/>
      <c r="AV812" s="637"/>
      <c r="AW812" s="637"/>
      <c r="AX812" s="637"/>
      <c r="AY812" s="637"/>
    </row>
    <row r="813" spans="3:51">
      <c r="C813" s="636"/>
      <c r="D813" s="637"/>
      <c r="E813" s="637"/>
      <c r="F813" s="637"/>
      <c r="G813" s="637"/>
      <c r="H813" s="637"/>
      <c r="I813" s="637"/>
      <c r="J813" s="637"/>
      <c r="K813" s="637"/>
      <c r="L813" s="637"/>
      <c r="M813" s="637"/>
      <c r="N813" s="637"/>
      <c r="O813" s="637"/>
      <c r="P813" s="637"/>
      <c r="Q813" s="637"/>
      <c r="R813" s="637"/>
      <c r="S813" s="637"/>
      <c r="T813" s="637"/>
      <c r="U813" s="637"/>
      <c r="V813" s="637"/>
      <c r="W813" s="637"/>
      <c r="X813" s="637"/>
      <c r="Y813" s="637"/>
      <c r="Z813" s="637"/>
      <c r="AA813" s="637"/>
      <c r="AB813" s="637"/>
      <c r="AC813" s="637"/>
      <c r="AD813" s="637"/>
      <c r="AE813" s="637"/>
      <c r="AF813" s="637"/>
      <c r="AG813" s="637"/>
      <c r="AH813" s="637"/>
      <c r="AI813" s="637"/>
      <c r="AJ813" s="637"/>
      <c r="AK813" s="637"/>
      <c r="AL813" s="637"/>
      <c r="AM813" s="637"/>
      <c r="AN813" s="637"/>
      <c r="AO813" s="637"/>
      <c r="AP813" s="637"/>
      <c r="AQ813" s="637"/>
      <c r="AR813" s="637"/>
      <c r="AS813" s="637"/>
      <c r="AT813" s="637"/>
      <c r="AU813" s="637"/>
      <c r="AV813" s="637"/>
      <c r="AW813" s="637"/>
      <c r="AX813" s="637"/>
      <c r="AY813" s="637"/>
    </row>
    <row r="814" spans="3:51">
      <c r="C814" s="636"/>
      <c r="D814" s="637"/>
      <c r="E814" s="637"/>
      <c r="F814" s="637"/>
      <c r="G814" s="637"/>
      <c r="H814" s="637"/>
      <c r="I814" s="637"/>
      <c r="J814" s="637"/>
      <c r="K814" s="637"/>
      <c r="L814" s="637"/>
      <c r="M814" s="637"/>
      <c r="N814" s="637"/>
      <c r="O814" s="637"/>
      <c r="P814" s="637"/>
      <c r="Q814" s="637"/>
      <c r="R814" s="637"/>
      <c r="S814" s="637"/>
      <c r="T814" s="637"/>
      <c r="U814" s="637"/>
      <c r="V814" s="637"/>
      <c r="W814" s="637"/>
      <c r="X814" s="637"/>
      <c r="Y814" s="637"/>
      <c r="Z814" s="637"/>
      <c r="AA814" s="637"/>
      <c r="AB814" s="637"/>
      <c r="AC814" s="637"/>
      <c r="AD814" s="637"/>
      <c r="AE814" s="637"/>
      <c r="AF814" s="637"/>
      <c r="AG814" s="637"/>
      <c r="AH814" s="637"/>
      <c r="AI814" s="637"/>
      <c r="AJ814" s="637"/>
      <c r="AK814" s="637"/>
      <c r="AL814" s="637"/>
      <c r="AM814" s="637"/>
      <c r="AN814" s="637"/>
      <c r="AO814" s="637"/>
      <c r="AP814" s="637"/>
      <c r="AQ814" s="637"/>
      <c r="AR814" s="637"/>
      <c r="AS814" s="637"/>
      <c r="AT814" s="637"/>
      <c r="AU814" s="637"/>
      <c r="AV814" s="637"/>
      <c r="AW814" s="637"/>
      <c r="AX814" s="637"/>
      <c r="AY814" s="637"/>
    </row>
    <row r="815" spans="3:51">
      <c r="C815" s="636"/>
      <c r="D815" s="637"/>
      <c r="E815" s="637"/>
      <c r="F815" s="637"/>
      <c r="G815" s="637"/>
      <c r="H815" s="637"/>
      <c r="I815" s="637"/>
      <c r="J815" s="637"/>
      <c r="K815" s="637"/>
      <c r="L815" s="637"/>
      <c r="M815" s="637"/>
      <c r="N815" s="637"/>
      <c r="O815" s="637"/>
      <c r="P815" s="637"/>
      <c r="Q815" s="637"/>
      <c r="R815" s="637"/>
      <c r="S815" s="637"/>
      <c r="T815" s="637"/>
      <c r="U815" s="637"/>
      <c r="V815" s="637"/>
      <c r="W815" s="637"/>
      <c r="X815" s="637"/>
      <c r="Y815" s="637"/>
      <c r="Z815" s="637"/>
      <c r="AA815" s="637"/>
      <c r="AB815" s="637"/>
      <c r="AC815" s="637"/>
      <c r="AD815" s="637"/>
      <c r="AE815" s="637"/>
      <c r="AF815" s="637"/>
      <c r="AG815" s="637"/>
      <c r="AH815" s="637"/>
      <c r="AI815" s="637"/>
      <c r="AJ815" s="637"/>
      <c r="AK815" s="637"/>
      <c r="AL815" s="637"/>
      <c r="AM815" s="637"/>
      <c r="AN815" s="637"/>
      <c r="AO815" s="637"/>
      <c r="AP815" s="637"/>
      <c r="AQ815" s="637"/>
      <c r="AR815" s="637"/>
      <c r="AS815" s="637"/>
      <c r="AT815" s="637"/>
      <c r="AU815" s="637"/>
      <c r="AV815" s="637"/>
      <c r="AW815" s="637"/>
      <c r="AX815" s="637"/>
      <c r="AY815" s="637"/>
    </row>
    <row r="816" spans="3:51">
      <c r="C816" s="636"/>
      <c r="D816" s="637"/>
      <c r="E816" s="637"/>
      <c r="F816" s="637"/>
      <c r="G816" s="637"/>
      <c r="H816" s="637"/>
      <c r="I816" s="637"/>
      <c r="J816" s="637"/>
      <c r="K816" s="637"/>
      <c r="L816" s="637"/>
      <c r="M816" s="637"/>
      <c r="N816" s="637"/>
      <c r="O816" s="637"/>
      <c r="P816" s="637"/>
      <c r="Q816" s="637"/>
      <c r="R816" s="637"/>
      <c r="S816" s="637"/>
      <c r="T816" s="637"/>
      <c r="U816" s="637"/>
      <c r="V816" s="637"/>
      <c r="W816" s="637"/>
      <c r="X816" s="637"/>
      <c r="Y816" s="637"/>
      <c r="Z816" s="637"/>
      <c r="AA816" s="637"/>
      <c r="AB816" s="637"/>
      <c r="AC816" s="637"/>
      <c r="AD816" s="637"/>
      <c r="AE816" s="637"/>
      <c r="AF816" s="637"/>
      <c r="AG816" s="637"/>
      <c r="AH816" s="637"/>
      <c r="AI816" s="637"/>
      <c r="AJ816" s="637"/>
      <c r="AK816" s="637"/>
      <c r="AL816" s="637"/>
      <c r="AM816" s="637"/>
      <c r="AN816" s="637"/>
      <c r="AO816" s="637"/>
      <c r="AP816" s="637"/>
      <c r="AQ816" s="637"/>
      <c r="AR816" s="637"/>
      <c r="AS816" s="637"/>
      <c r="AT816" s="637"/>
      <c r="AU816" s="637"/>
      <c r="AV816" s="637"/>
      <c r="AW816" s="637"/>
      <c r="AX816" s="637"/>
      <c r="AY816" s="637"/>
    </row>
    <row r="817" spans="3:51">
      <c r="C817" s="636"/>
      <c r="D817" s="637"/>
      <c r="E817" s="637"/>
      <c r="F817" s="637"/>
      <c r="G817" s="637"/>
      <c r="H817" s="637"/>
      <c r="I817" s="637"/>
      <c r="J817" s="637"/>
      <c r="K817" s="637"/>
      <c r="L817" s="637"/>
      <c r="M817" s="637"/>
      <c r="N817" s="637"/>
      <c r="O817" s="637"/>
      <c r="P817" s="637"/>
      <c r="Q817" s="637"/>
      <c r="R817" s="637"/>
      <c r="S817" s="637"/>
      <c r="T817" s="637"/>
      <c r="U817" s="637"/>
      <c r="V817" s="637"/>
      <c r="W817" s="637"/>
      <c r="X817" s="637"/>
      <c r="Y817" s="637"/>
      <c r="Z817" s="637"/>
      <c r="AA817" s="637"/>
      <c r="AB817" s="637"/>
      <c r="AC817" s="637"/>
      <c r="AD817" s="637"/>
      <c r="AE817" s="637"/>
      <c r="AF817" s="637"/>
      <c r="AG817" s="637"/>
      <c r="AH817" s="637"/>
      <c r="AI817" s="637"/>
      <c r="AJ817" s="637"/>
      <c r="AK817" s="637"/>
      <c r="AL817" s="637"/>
      <c r="AM817" s="637"/>
      <c r="AN817" s="637"/>
      <c r="AO817" s="637"/>
      <c r="AP817" s="637"/>
      <c r="AQ817" s="637"/>
      <c r="AR817" s="637"/>
      <c r="AS817" s="637"/>
      <c r="AT817" s="637"/>
      <c r="AU817" s="637"/>
      <c r="AV817" s="637"/>
      <c r="AW817" s="637"/>
      <c r="AX817" s="637"/>
      <c r="AY817" s="637"/>
    </row>
    <row r="818" spans="3:51">
      <c r="C818" s="636"/>
      <c r="D818" s="637"/>
      <c r="E818" s="637"/>
      <c r="F818" s="637"/>
      <c r="G818" s="637"/>
      <c r="H818" s="637"/>
      <c r="I818" s="637"/>
      <c r="J818" s="637"/>
      <c r="K818" s="637"/>
      <c r="L818" s="637"/>
      <c r="M818" s="637"/>
      <c r="N818" s="637"/>
      <c r="O818" s="637"/>
      <c r="P818" s="637"/>
      <c r="Q818" s="637"/>
      <c r="R818" s="637"/>
      <c r="S818" s="637"/>
      <c r="T818" s="637"/>
      <c r="U818" s="637"/>
      <c r="V818" s="637"/>
      <c r="W818" s="637"/>
      <c r="X818" s="637"/>
      <c r="Y818" s="637"/>
      <c r="Z818" s="637"/>
      <c r="AA818" s="637"/>
      <c r="AB818" s="637"/>
      <c r="AC818" s="637"/>
      <c r="AD818" s="637"/>
      <c r="AE818" s="637"/>
      <c r="AF818" s="637"/>
      <c r="AG818" s="637"/>
      <c r="AH818" s="637"/>
      <c r="AI818" s="637"/>
      <c r="AJ818" s="637"/>
      <c r="AK818" s="637"/>
      <c r="AL818" s="637"/>
      <c r="AM818" s="637"/>
      <c r="AN818" s="637"/>
      <c r="AO818" s="637"/>
      <c r="AP818" s="637"/>
      <c r="AQ818" s="637"/>
      <c r="AR818" s="637"/>
      <c r="AS818" s="637"/>
      <c r="AT818" s="637"/>
      <c r="AU818" s="637"/>
      <c r="AV818" s="637"/>
      <c r="AW818" s="637"/>
      <c r="AX818" s="637"/>
      <c r="AY818" s="637"/>
    </row>
    <row r="819" spans="3:51">
      <c r="C819" s="636"/>
      <c r="D819" s="637"/>
      <c r="E819" s="637"/>
      <c r="F819" s="637"/>
      <c r="G819" s="637"/>
      <c r="H819" s="637"/>
      <c r="I819" s="637"/>
      <c r="J819" s="637"/>
      <c r="K819" s="637"/>
      <c r="L819" s="637"/>
      <c r="M819" s="637"/>
      <c r="N819" s="637"/>
      <c r="O819" s="637"/>
      <c r="P819" s="637"/>
      <c r="Q819" s="637"/>
      <c r="R819" s="637"/>
      <c r="S819" s="637"/>
      <c r="T819" s="637"/>
      <c r="U819" s="637"/>
      <c r="V819" s="637"/>
      <c r="W819" s="637"/>
      <c r="X819" s="637"/>
      <c r="Y819" s="637"/>
      <c r="Z819" s="637"/>
      <c r="AA819" s="637"/>
      <c r="AB819" s="637"/>
      <c r="AC819" s="637"/>
      <c r="AD819" s="637"/>
      <c r="AE819" s="637"/>
      <c r="AF819" s="637"/>
      <c r="AG819" s="637"/>
      <c r="AH819" s="637"/>
      <c r="AI819" s="637"/>
      <c r="AJ819" s="637"/>
      <c r="AK819" s="637"/>
      <c r="AL819" s="637"/>
      <c r="AM819" s="637"/>
      <c r="AN819" s="637"/>
      <c r="AO819" s="637"/>
      <c r="AP819" s="637"/>
      <c r="AQ819" s="637"/>
      <c r="AR819" s="637"/>
      <c r="AS819" s="637"/>
      <c r="AT819" s="637"/>
      <c r="AU819" s="637"/>
      <c r="AV819" s="637"/>
      <c r="AW819" s="637"/>
      <c r="AX819" s="637"/>
      <c r="AY819" s="637"/>
    </row>
    <row r="820" spans="3:51">
      <c r="C820" s="636"/>
      <c r="D820" s="637"/>
      <c r="E820" s="637"/>
      <c r="F820" s="637"/>
      <c r="G820" s="637"/>
      <c r="H820" s="637"/>
      <c r="I820" s="637"/>
      <c r="J820" s="637"/>
      <c r="K820" s="637"/>
      <c r="L820" s="637"/>
      <c r="M820" s="637"/>
      <c r="N820" s="637"/>
      <c r="O820" s="637"/>
      <c r="P820" s="637"/>
      <c r="Q820" s="637"/>
      <c r="R820" s="637"/>
      <c r="S820" s="637"/>
      <c r="T820" s="637"/>
      <c r="U820" s="637"/>
      <c r="V820" s="637"/>
      <c r="W820" s="637"/>
      <c r="X820" s="637"/>
      <c r="Y820" s="637"/>
      <c r="Z820" s="637"/>
      <c r="AA820" s="637"/>
      <c r="AB820" s="637"/>
      <c r="AC820" s="637"/>
      <c r="AD820" s="637"/>
      <c r="AE820" s="637"/>
      <c r="AF820" s="637"/>
      <c r="AG820" s="637"/>
      <c r="AH820" s="637"/>
      <c r="AI820" s="637"/>
      <c r="AJ820" s="637"/>
      <c r="AK820" s="637"/>
      <c r="AL820" s="637"/>
      <c r="AM820" s="637"/>
      <c r="AN820" s="637"/>
      <c r="AO820" s="637"/>
      <c r="AP820" s="637"/>
      <c r="AQ820" s="637"/>
      <c r="AR820" s="637"/>
      <c r="AS820" s="637"/>
      <c r="AT820" s="637"/>
      <c r="AU820" s="637"/>
      <c r="AV820" s="637"/>
      <c r="AW820" s="637"/>
      <c r="AX820" s="637"/>
      <c r="AY820" s="637"/>
    </row>
    <row r="821" spans="3:51">
      <c r="C821" s="636"/>
      <c r="D821" s="637"/>
      <c r="E821" s="637"/>
      <c r="F821" s="637"/>
      <c r="G821" s="637"/>
      <c r="H821" s="637"/>
      <c r="I821" s="637"/>
      <c r="J821" s="637"/>
      <c r="K821" s="637"/>
      <c r="L821" s="637"/>
      <c r="M821" s="637"/>
      <c r="N821" s="637"/>
      <c r="O821" s="637"/>
      <c r="P821" s="637"/>
      <c r="Q821" s="637"/>
      <c r="R821" s="637"/>
      <c r="S821" s="637"/>
      <c r="T821" s="637"/>
      <c r="U821" s="637"/>
      <c r="V821" s="637"/>
      <c r="W821" s="637"/>
      <c r="X821" s="637"/>
      <c r="Y821" s="637"/>
      <c r="Z821" s="637"/>
      <c r="AA821" s="637"/>
      <c r="AB821" s="637"/>
      <c r="AC821" s="637"/>
      <c r="AD821" s="637"/>
      <c r="AE821" s="637"/>
      <c r="AF821" s="637"/>
      <c r="AG821" s="637"/>
      <c r="AH821" s="637"/>
      <c r="AI821" s="637"/>
      <c r="AJ821" s="637"/>
      <c r="AK821" s="637"/>
      <c r="AL821" s="637"/>
      <c r="AM821" s="637"/>
      <c r="AN821" s="637"/>
      <c r="AO821" s="637"/>
      <c r="AP821" s="637"/>
      <c r="AQ821" s="637"/>
      <c r="AR821" s="637"/>
      <c r="AS821" s="637"/>
      <c r="AT821" s="637"/>
      <c r="AU821" s="637"/>
      <c r="AV821" s="637"/>
      <c r="AW821" s="637"/>
      <c r="AX821" s="637"/>
      <c r="AY821" s="637"/>
    </row>
    <row r="822" spans="3:51">
      <c r="C822" s="636"/>
      <c r="D822" s="637"/>
      <c r="E822" s="637"/>
      <c r="F822" s="637"/>
      <c r="G822" s="637"/>
      <c r="H822" s="637"/>
      <c r="I822" s="637"/>
      <c r="J822" s="637"/>
      <c r="K822" s="637"/>
      <c r="L822" s="637"/>
      <c r="M822" s="637"/>
      <c r="N822" s="637"/>
      <c r="O822" s="637"/>
      <c r="P822" s="637"/>
      <c r="Q822" s="637"/>
      <c r="R822" s="637"/>
      <c r="S822" s="637"/>
      <c r="T822" s="637"/>
      <c r="U822" s="637"/>
      <c r="V822" s="637"/>
      <c r="W822" s="637"/>
      <c r="X822" s="637"/>
      <c r="Y822" s="637"/>
      <c r="Z822" s="637"/>
      <c r="AA822" s="637"/>
      <c r="AB822" s="637"/>
      <c r="AC822" s="637"/>
      <c r="AD822" s="637"/>
      <c r="AE822" s="637"/>
      <c r="AF822" s="637"/>
      <c r="AG822" s="637"/>
      <c r="AH822" s="637"/>
      <c r="AI822" s="637"/>
      <c r="AJ822" s="637"/>
      <c r="AK822" s="637"/>
      <c r="AL822" s="637"/>
      <c r="AM822" s="637"/>
      <c r="AN822" s="637"/>
      <c r="AO822" s="637"/>
      <c r="AP822" s="637"/>
      <c r="AQ822" s="637"/>
      <c r="AR822" s="637"/>
      <c r="AS822" s="637"/>
      <c r="AT822" s="637"/>
      <c r="AU822" s="637"/>
      <c r="AV822" s="637"/>
      <c r="AW822" s="637"/>
      <c r="AX822" s="637"/>
      <c r="AY822" s="637"/>
    </row>
    <row r="823" spans="3:51">
      <c r="C823" s="636"/>
      <c r="D823" s="637"/>
      <c r="E823" s="637"/>
      <c r="F823" s="637"/>
      <c r="G823" s="637"/>
      <c r="H823" s="637"/>
      <c r="I823" s="637"/>
      <c r="J823" s="637"/>
      <c r="K823" s="637"/>
      <c r="L823" s="637"/>
      <c r="M823" s="637"/>
      <c r="N823" s="637"/>
      <c r="O823" s="637"/>
      <c r="P823" s="637"/>
      <c r="Q823" s="637"/>
      <c r="R823" s="637"/>
      <c r="S823" s="637"/>
      <c r="T823" s="637"/>
      <c r="U823" s="637"/>
      <c r="V823" s="637"/>
      <c r="W823" s="637"/>
      <c r="X823" s="637"/>
      <c r="Y823" s="637"/>
      <c r="Z823" s="637"/>
      <c r="AA823" s="637"/>
      <c r="AB823" s="637"/>
      <c r="AC823" s="637"/>
      <c r="AD823" s="637"/>
      <c r="AE823" s="637"/>
      <c r="AF823" s="637"/>
      <c r="AG823" s="637"/>
      <c r="AH823" s="637"/>
      <c r="AI823" s="637"/>
      <c r="AJ823" s="637"/>
      <c r="AK823" s="637"/>
      <c r="AL823" s="637"/>
      <c r="AM823" s="637"/>
      <c r="AN823" s="637"/>
      <c r="AO823" s="637"/>
      <c r="AP823" s="637"/>
      <c r="AQ823" s="637"/>
      <c r="AR823" s="637"/>
      <c r="AS823" s="637"/>
      <c r="AT823" s="637"/>
      <c r="AU823" s="637"/>
      <c r="AV823" s="637"/>
      <c r="AW823" s="637"/>
      <c r="AX823" s="637"/>
      <c r="AY823" s="637"/>
    </row>
    <row r="824" spans="3:51">
      <c r="C824" s="636"/>
      <c r="D824" s="637"/>
      <c r="E824" s="637"/>
      <c r="F824" s="637"/>
      <c r="G824" s="637"/>
      <c r="H824" s="637"/>
      <c r="I824" s="637"/>
      <c r="J824" s="637"/>
      <c r="K824" s="637"/>
      <c r="L824" s="637"/>
      <c r="M824" s="637"/>
      <c r="N824" s="637"/>
      <c r="O824" s="637"/>
      <c r="P824" s="637"/>
      <c r="Q824" s="637"/>
      <c r="R824" s="637"/>
      <c r="S824" s="637"/>
      <c r="T824" s="637"/>
      <c r="U824" s="637"/>
      <c r="V824" s="637"/>
      <c r="W824" s="637"/>
      <c r="X824" s="637"/>
      <c r="Y824" s="637"/>
      <c r="Z824" s="637"/>
      <c r="AA824" s="637"/>
      <c r="AB824" s="637"/>
      <c r="AC824" s="637"/>
      <c r="AD824" s="637"/>
      <c r="AE824" s="637"/>
      <c r="AF824" s="637"/>
      <c r="AG824" s="637"/>
      <c r="AH824" s="637"/>
      <c r="AI824" s="637"/>
      <c r="AJ824" s="637"/>
      <c r="AK824" s="637"/>
      <c r="AL824" s="637"/>
      <c r="AM824" s="637"/>
      <c r="AN824" s="637"/>
      <c r="AO824" s="637"/>
      <c r="AP824" s="637"/>
      <c r="AQ824" s="637"/>
      <c r="AR824" s="637"/>
      <c r="AS824" s="637"/>
      <c r="AT824" s="637"/>
      <c r="AU824" s="637"/>
      <c r="AV824" s="637"/>
      <c r="AW824" s="637"/>
      <c r="AX824" s="637"/>
      <c r="AY824" s="637"/>
    </row>
    <row r="825" spans="3:51">
      <c r="C825" s="636"/>
      <c r="D825" s="637"/>
      <c r="E825" s="637"/>
      <c r="F825" s="637"/>
      <c r="G825" s="637"/>
      <c r="H825" s="637"/>
      <c r="I825" s="637"/>
      <c r="J825" s="637"/>
      <c r="K825" s="637"/>
      <c r="L825" s="637"/>
      <c r="M825" s="637"/>
      <c r="N825" s="637"/>
      <c r="O825" s="637"/>
      <c r="P825" s="637"/>
      <c r="Q825" s="637"/>
      <c r="R825" s="637"/>
      <c r="S825" s="637"/>
      <c r="T825" s="637"/>
      <c r="U825" s="637"/>
      <c r="V825" s="637"/>
      <c r="W825" s="637"/>
      <c r="X825" s="637"/>
      <c r="Y825" s="637"/>
      <c r="Z825" s="637"/>
      <c r="AA825" s="637"/>
      <c r="AB825" s="637"/>
      <c r="AC825" s="637"/>
      <c r="AD825" s="637"/>
      <c r="AE825" s="637"/>
      <c r="AF825" s="637"/>
      <c r="AG825" s="637"/>
      <c r="AH825" s="637"/>
      <c r="AI825" s="637"/>
      <c r="AJ825" s="637"/>
      <c r="AK825" s="637"/>
      <c r="AL825" s="637"/>
      <c r="AM825" s="637"/>
      <c r="AN825" s="637"/>
      <c r="AO825" s="637"/>
      <c r="AP825" s="637"/>
      <c r="AQ825" s="637"/>
      <c r="AR825" s="637"/>
      <c r="AS825" s="637"/>
      <c r="AT825" s="637"/>
      <c r="AU825" s="637"/>
      <c r="AV825" s="637"/>
      <c r="AW825" s="637"/>
      <c r="AX825" s="637"/>
      <c r="AY825" s="637"/>
    </row>
    <row r="826" spans="3:51">
      <c r="C826" s="636"/>
      <c r="D826" s="637"/>
      <c r="E826" s="637"/>
      <c r="F826" s="637"/>
      <c r="G826" s="637"/>
      <c r="H826" s="637"/>
      <c r="I826" s="637"/>
      <c r="J826" s="637"/>
      <c r="K826" s="637"/>
      <c r="L826" s="637"/>
      <c r="M826" s="637"/>
      <c r="N826" s="637"/>
      <c r="O826" s="637"/>
      <c r="P826" s="637"/>
      <c r="Q826" s="637"/>
      <c r="R826" s="637"/>
      <c r="S826" s="637"/>
      <c r="T826" s="637"/>
      <c r="U826" s="637"/>
      <c r="V826" s="637"/>
      <c r="W826" s="637"/>
      <c r="X826" s="637"/>
      <c r="Y826" s="637"/>
      <c r="Z826" s="637"/>
      <c r="AA826" s="637"/>
      <c r="AB826" s="637"/>
      <c r="AC826" s="637"/>
      <c r="AD826" s="637"/>
      <c r="AE826" s="637"/>
      <c r="AF826" s="637"/>
      <c r="AG826" s="637"/>
      <c r="AH826" s="637"/>
      <c r="AI826" s="637"/>
      <c r="AJ826" s="637"/>
      <c r="AK826" s="637"/>
      <c r="AL826" s="637"/>
      <c r="AM826" s="637"/>
      <c r="AN826" s="637"/>
      <c r="AO826" s="637"/>
      <c r="AP826" s="637"/>
      <c r="AQ826" s="637"/>
      <c r="AR826" s="637"/>
      <c r="AS826" s="637"/>
      <c r="AT826" s="637"/>
      <c r="AU826" s="637"/>
      <c r="AV826" s="637"/>
      <c r="AW826" s="637"/>
      <c r="AX826" s="637"/>
      <c r="AY826" s="637"/>
    </row>
    <row r="827" spans="3:51">
      <c r="C827" s="636"/>
      <c r="D827" s="637"/>
      <c r="E827" s="637"/>
      <c r="F827" s="637"/>
      <c r="G827" s="637"/>
      <c r="H827" s="637"/>
      <c r="I827" s="637"/>
      <c r="J827" s="637"/>
      <c r="K827" s="637"/>
      <c r="L827" s="637"/>
      <c r="M827" s="637"/>
      <c r="N827" s="637"/>
      <c r="O827" s="637"/>
      <c r="P827" s="637"/>
      <c r="Q827" s="637"/>
      <c r="R827" s="637"/>
      <c r="S827" s="637"/>
      <c r="T827" s="637"/>
      <c r="U827" s="637"/>
      <c r="V827" s="637"/>
      <c r="W827" s="637"/>
      <c r="X827" s="637"/>
      <c r="Y827" s="637"/>
      <c r="Z827" s="637"/>
      <c r="AA827" s="637"/>
      <c r="AB827" s="637"/>
      <c r="AC827" s="637"/>
      <c r="AD827" s="637"/>
      <c r="AE827" s="637"/>
      <c r="AF827" s="637"/>
      <c r="AG827" s="637"/>
      <c r="AH827" s="637"/>
      <c r="AI827" s="637"/>
      <c r="AJ827" s="637"/>
      <c r="AK827" s="637"/>
      <c r="AL827" s="637"/>
      <c r="AM827" s="637"/>
      <c r="AN827" s="637"/>
      <c r="AO827" s="637"/>
      <c r="AP827" s="637"/>
      <c r="AQ827" s="637"/>
      <c r="AR827" s="637"/>
      <c r="AS827" s="637"/>
      <c r="AT827" s="637"/>
      <c r="AU827" s="637"/>
      <c r="AV827" s="637"/>
      <c r="AW827" s="637"/>
      <c r="AX827" s="637"/>
      <c r="AY827" s="637"/>
    </row>
    <row r="828" spans="3:51">
      <c r="C828" s="636"/>
      <c r="D828" s="637"/>
      <c r="E828" s="637"/>
      <c r="F828" s="637"/>
      <c r="G828" s="637"/>
      <c r="H828" s="637"/>
      <c r="I828" s="637"/>
      <c r="J828" s="637"/>
      <c r="K828" s="637"/>
      <c r="L828" s="637"/>
      <c r="M828" s="637"/>
      <c r="N828" s="637"/>
      <c r="O828" s="637"/>
      <c r="P828" s="637"/>
      <c r="Q828" s="637"/>
      <c r="R828" s="637"/>
      <c r="S828" s="637"/>
      <c r="T828" s="637"/>
      <c r="U828" s="637"/>
      <c r="V828" s="637"/>
      <c r="W828" s="637"/>
      <c r="X828" s="637"/>
      <c r="Y828" s="637"/>
      <c r="Z828" s="637"/>
      <c r="AA828" s="637"/>
      <c r="AB828" s="637"/>
      <c r="AC828" s="637"/>
      <c r="AD828" s="637"/>
      <c r="AE828" s="637"/>
      <c r="AF828" s="637"/>
      <c r="AG828" s="637"/>
      <c r="AH828" s="637"/>
      <c r="AI828" s="637"/>
      <c r="AJ828" s="637"/>
      <c r="AK828" s="637"/>
      <c r="AL828" s="637"/>
      <c r="AM828" s="637"/>
      <c r="AN828" s="637"/>
      <c r="AO828" s="637"/>
      <c r="AP828" s="637"/>
      <c r="AQ828" s="637"/>
      <c r="AR828" s="637"/>
      <c r="AS828" s="637"/>
      <c r="AT828" s="637"/>
      <c r="AU828" s="637"/>
      <c r="AV828" s="637"/>
      <c r="AW828" s="637"/>
      <c r="AX828" s="637"/>
      <c r="AY828" s="637"/>
    </row>
    <row r="829" spans="3:51">
      <c r="C829" s="636"/>
      <c r="D829" s="637"/>
      <c r="E829" s="637"/>
      <c r="F829" s="637"/>
      <c r="G829" s="637"/>
      <c r="H829" s="637"/>
      <c r="I829" s="637"/>
      <c r="J829" s="637"/>
      <c r="K829" s="637"/>
      <c r="L829" s="637"/>
      <c r="M829" s="637"/>
      <c r="N829" s="637"/>
      <c r="O829" s="637"/>
      <c r="P829" s="637"/>
      <c r="Q829" s="637"/>
      <c r="R829" s="637"/>
      <c r="S829" s="637"/>
      <c r="T829" s="637"/>
      <c r="U829" s="637"/>
      <c r="V829" s="637"/>
      <c r="W829" s="637"/>
      <c r="X829" s="637"/>
      <c r="Y829" s="637"/>
      <c r="Z829" s="637"/>
      <c r="AA829" s="637"/>
      <c r="AB829" s="637"/>
      <c r="AC829" s="637"/>
      <c r="AD829" s="637"/>
      <c r="AE829" s="637"/>
      <c r="AF829" s="637"/>
      <c r="AG829" s="637"/>
      <c r="AH829" s="637"/>
      <c r="AI829" s="637"/>
      <c r="AJ829" s="637"/>
      <c r="AK829" s="637"/>
      <c r="AL829" s="637"/>
      <c r="AM829" s="637"/>
      <c r="AN829" s="637"/>
      <c r="AO829" s="637"/>
      <c r="AP829" s="637"/>
      <c r="AQ829" s="637"/>
      <c r="AR829" s="637"/>
      <c r="AS829" s="637"/>
      <c r="AT829" s="637"/>
      <c r="AU829" s="637"/>
      <c r="AV829" s="637"/>
      <c r="AW829" s="637"/>
      <c r="AX829" s="637"/>
      <c r="AY829" s="637"/>
    </row>
    <row r="830" spans="3:51">
      <c r="C830" s="636"/>
      <c r="D830" s="637"/>
      <c r="E830" s="637"/>
      <c r="F830" s="637"/>
      <c r="G830" s="637"/>
      <c r="H830" s="637"/>
      <c r="I830" s="637"/>
      <c r="J830" s="637"/>
      <c r="K830" s="637"/>
      <c r="L830" s="637"/>
      <c r="M830" s="637"/>
      <c r="N830" s="637"/>
      <c r="O830" s="637"/>
      <c r="P830" s="637"/>
      <c r="Q830" s="637"/>
      <c r="R830" s="637"/>
      <c r="S830" s="637"/>
      <c r="T830" s="637"/>
      <c r="U830" s="637"/>
      <c r="V830" s="637"/>
      <c r="W830" s="637"/>
      <c r="X830" s="637"/>
      <c r="Y830" s="637"/>
      <c r="Z830" s="637"/>
      <c r="AA830" s="637"/>
      <c r="AB830" s="637"/>
      <c r="AC830" s="637"/>
      <c r="AD830" s="637"/>
      <c r="AE830" s="637"/>
      <c r="AF830" s="637"/>
      <c r="AG830" s="637"/>
      <c r="AH830" s="637"/>
      <c r="AI830" s="637"/>
      <c r="AJ830" s="637"/>
      <c r="AK830" s="637"/>
      <c r="AL830" s="637"/>
      <c r="AM830" s="637"/>
      <c r="AN830" s="637"/>
      <c r="AO830" s="637"/>
      <c r="AP830" s="637"/>
      <c r="AQ830" s="637"/>
      <c r="AR830" s="637"/>
      <c r="AS830" s="637"/>
      <c r="AT830" s="637"/>
      <c r="AU830" s="637"/>
      <c r="AV830" s="637"/>
      <c r="AW830" s="637"/>
      <c r="AX830" s="637"/>
      <c r="AY830" s="637"/>
    </row>
    <row r="831" spans="3:51">
      <c r="C831" s="636"/>
      <c r="D831" s="637"/>
      <c r="E831" s="637"/>
      <c r="F831" s="637"/>
      <c r="G831" s="637"/>
      <c r="H831" s="637"/>
      <c r="I831" s="637"/>
      <c r="J831" s="637"/>
      <c r="K831" s="637"/>
      <c r="L831" s="637"/>
      <c r="M831" s="637"/>
      <c r="N831" s="637"/>
      <c r="O831" s="637"/>
      <c r="P831" s="637"/>
      <c r="Q831" s="637"/>
      <c r="R831" s="637"/>
      <c r="S831" s="637"/>
      <c r="T831" s="637"/>
      <c r="U831" s="637"/>
      <c r="V831" s="637"/>
      <c r="W831" s="637"/>
      <c r="X831" s="637"/>
      <c r="Y831" s="637"/>
      <c r="Z831" s="637"/>
      <c r="AA831" s="637"/>
      <c r="AB831" s="637"/>
      <c r="AC831" s="637"/>
      <c r="AD831" s="637"/>
      <c r="AE831" s="637"/>
      <c r="AF831" s="637"/>
      <c r="AG831" s="637"/>
      <c r="AH831" s="637"/>
      <c r="AI831" s="637"/>
      <c r="AJ831" s="637"/>
      <c r="AK831" s="637"/>
      <c r="AL831" s="637"/>
      <c r="AM831" s="637"/>
      <c r="AN831" s="637"/>
      <c r="AO831" s="637"/>
      <c r="AP831" s="637"/>
      <c r="AQ831" s="637"/>
      <c r="AR831" s="637"/>
      <c r="AS831" s="637"/>
      <c r="AT831" s="637"/>
      <c r="AU831" s="637"/>
      <c r="AV831" s="637"/>
      <c r="AW831" s="637"/>
      <c r="AX831" s="637"/>
      <c r="AY831" s="637"/>
    </row>
    <row r="832" spans="3:51">
      <c r="C832" s="636"/>
      <c r="D832" s="637"/>
      <c r="E832" s="637"/>
      <c r="F832" s="637"/>
      <c r="G832" s="637"/>
      <c r="H832" s="637"/>
      <c r="I832" s="637"/>
      <c r="J832" s="637"/>
      <c r="K832" s="637"/>
      <c r="L832" s="637"/>
      <c r="M832" s="637"/>
      <c r="N832" s="637"/>
      <c r="O832" s="637"/>
      <c r="P832" s="637"/>
      <c r="Q832" s="637"/>
      <c r="R832" s="637"/>
      <c r="S832" s="637"/>
      <c r="T832" s="637"/>
      <c r="U832" s="637"/>
      <c r="V832" s="637"/>
      <c r="W832" s="637"/>
      <c r="X832" s="637"/>
      <c r="Y832" s="637"/>
      <c r="Z832" s="637"/>
      <c r="AA832" s="637"/>
      <c r="AB832" s="637"/>
      <c r="AC832" s="637"/>
      <c r="AD832" s="637"/>
      <c r="AE832" s="637"/>
      <c r="AF832" s="637"/>
      <c r="AG832" s="637"/>
      <c r="AH832" s="637"/>
      <c r="AI832" s="637"/>
      <c r="AJ832" s="637"/>
      <c r="AK832" s="637"/>
      <c r="AL832" s="637"/>
      <c r="AM832" s="637"/>
      <c r="AN832" s="637"/>
      <c r="AO832" s="637"/>
      <c r="AP832" s="637"/>
      <c r="AQ832" s="637"/>
      <c r="AR832" s="637"/>
      <c r="AS832" s="637"/>
      <c r="AT832" s="637"/>
      <c r="AU832" s="637"/>
      <c r="AV832" s="637"/>
      <c r="AW832" s="637"/>
      <c r="AX832" s="637"/>
      <c r="AY832" s="637"/>
    </row>
    <row r="833" spans="3:51">
      <c r="C833" s="636"/>
      <c r="D833" s="637"/>
      <c r="E833" s="637"/>
      <c r="F833" s="637"/>
      <c r="G833" s="637"/>
      <c r="H833" s="637"/>
      <c r="I833" s="637"/>
      <c r="J833" s="637"/>
      <c r="K833" s="637"/>
      <c r="L833" s="637"/>
      <c r="M833" s="637"/>
      <c r="N833" s="637"/>
      <c r="O833" s="637"/>
      <c r="P833" s="637"/>
      <c r="Q833" s="637"/>
      <c r="R833" s="637"/>
      <c r="S833" s="637"/>
      <c r="T833" s="637"/>
      <c r="U833" s="637"/>
      <c r="V833" s="637"/>
      <c r="W833" s="637"/>
      <c r="X833" s="637"/>
      <c r="Y833" s="637"/>
      <c r="Z833" s="637"/>
      <c r="AA833" s="637"/>
      <c r="AB833" s="637"/>
      <c r="AC833" s="637"/>
      <c r="AD833" s="637"/>
      <c r="AE833" s="637"/>
      <c r="AF833" s="637"/>
      <c r="AG833" s="637"/>
      <c r="AH833" s="637"/>
      <c r="AI833" s="637"/>
      <c r="AJ833" s="637"/>
      <c r="AK833" s="637"/>
      <c r="AL833" s="637"/>
      <c r="AM833" s="637"/>
      <c r="AN833" s="637"/>
      <c r="AO833" s="637"/>
      <c r="AP833" s="637"/>
      <c r="AQ833" s="637"/>
      <c r="AR833" s="637"/>
      <c r="AS833" s="637"/>
      <c r="AT833" s="637"/>
      <c r="AU833" s="637"/>
      <c r="AV833" s="637"/>
      <c r="AW833" s="637"/>
      <c r="AX833" s="637"/>
      <c r="AY833" s="637"/>
    </row>
    <row r="834" spans="3:51">
      <c r="C834" s="636"/>
      <c r="D834" s="637"/>
      <c r="E834" s="637"/>
      <c r="F834" s="637"/>
      <c r="G834" s="637"/>
      <c r="H834" s="637"/>
      <c r="I834" s="637"/>
      <c r="J834" s="637"/>
      <c r="K834" s="637"/>
      <c r="L834" s="637"/>
      <c r="M834" s="637"/>
      <c r="N834" s="637"/>
      <c r="O834" s="637"/>
      <c r="P834" s="637"/>
      <c r="Q834" s="637"/>
      <c r="R834" s="637"/>
      <c r="S834" s="637"/>
      <c r="T834" s="637"/>
      <c r="U834" s="637"/>
      <c r="V834" s="637"/>
      <c r="W834" s="637"/>
      <c r="X834" s="637"/>
      <c r="Y834" s="637"/>
      <c r="Z834" s="637"/>
      <c r="AA834" s="637"/>
      <c r="AB834" s="637"/>
      <c r="AC834" s="637"/>
      <c r="AD834" s="637"/>
      <c r="AE834" s="637"/>
      <c r="AF834" s="637"/>
      <c r="AG834" s="637"/>
      <c r="AH834" s="637"/>
      <c r="AI834" s="637"/>
      <c r="AJ834" s="637"/>
      <c r="AK834" s="637"/>
      <c r="AL834" s="637"/>
      <c r="AM834" s="637"/>
      <c r="AN834" s="637"/>
      <c r="AO834" s="637"/>
      <c r="AP834" s="637"/>
      <c r="AQ834" s="637"/>
      <c r="AR834" s="637"/>
      <c r="AS834" s="637"/>
      <c r="AT834" s="637"/>
      <c r="AU834" s="637"/>
      <c r="AV834" s="637"/>
      <c r="AW834" s="637"/>
      <c r="AX834" s="637"/>
      <c r="AY834" s="637"/>
    </row>
    <row r="835" spans="3:51">
      <c r="C835" s="636"/>
      <c r="D835" s="637"/>
      <c r="E835" s="637"/>
      <c r="F835" s="637"/>
      <c r="G835" s="637"/>
      <c r="H835" s="637"/>
      <c r="I835" s="637"/>
      <c r="J835" s="637"/>
      <c r="K835" s="637"/>
      <c r="L835" s="637"/>
      <c r="M835" s="637"/>
      <c r="N835" s="637"/>
      <c r="O835" s="637"/>
      <c r="P835" s="637"/>
      <c r="Q835" s="637"/>
      <c r="R835" s="637"/>
      <c r="S835" s="637"/>
      <c r="T835" s="637"/>
      <c r="U835" s="637"/>
      <c r="V835" s="637"/>
      <c r="W835" s="637"/>
      <c r="X835" s="637"/>
      <c r="Y835" s="637"/>
      <c r="Z835" s="637"/>
      <c r="AA835" s="637"/>
      <c r="AB835" s="637"/>
      <c r="AC835" s="637"/>
      <c r="AD835" s="637"/>
      <c r="AE835" s="637"/>
      <c r="AF835" s="637"/>
      <c r="AG835" s="637"/>
      <c r="AH835" s="637"/>
      <c r="AI835" s="637"/>
      <c r="AJ835" s="637"/>
      <c r="AK835" s="637"/>
      <c r="AL835" s="637"/>
      <c r="AM835" s="637"/>
      <c r="AN835" s="637"/>
      <c r="AO835" s="637"/>
      <c r="AP835" s="637"/>
      <c r="AQ835" s="637"/>
      <c r="AR835" s="637"/>
      <c r="AS835" s="637"/>
      <c r="AT835" s="637"/>
      <c r="AU835" s="637"/>
      <c r="AV835" s="637"/>
      <c r="AW835" s="637"/>
      <c r="AX835" s="637"/>
      <c r="AY835" s="637"/>
    </row>
    <row r="836" spans="3:51">
      <c r="C836" s="636"/>
      <c r="D836" s="637"/>
      <c r="E836" s="637"/>
      <c r="F836" s="637"/>
      <c r="G836" s="637"/>
      <c r="H836" s="637"/>
      <c r="I836" s="637"/>
      <c r="J836" s="637"/>
      <c r="K836" s="637"/>
      <c r="L836" s="637"/>
      <c r="M836" s="637"/>
      <c r="N836" s="637"/>
      <c r="O836" s="637"/>
      <c r="P836" s="637"/>
      <c r="Q836" s="637"/>
      <c r="R836" s="637"/>
      <c r="S836" s="637"/>
      <c r="T836" s="637"/>
      <c r="U836" s="637"/>
      <c r="V836" s="637"/>
      <c r="W836" s="637"/>
      <c r="X836" s="637"/>
      <c r="Y836" s="637"/>
      <c r="Z836" s="637"/>
      <c r="AA836" s="637"/>
      <c r="AB836" s="637"/>
      <c r="AC836" s="637"/>
      <c r="AD836" s="637"/>
      <c r="AE836" s="637"/>
      <c r="AF836" s="637"/>
      <c r="AG836" s="637"/>
      <c r="AH836" s="637"/>
      <c r="AI836" s="637"/>
      <c r="AJ836" s="637"/>
      <c r="AK836" s="637"/>
      <c r="AL836" s="637"/>
      <c r="AM836" s="637"/>
      <c r="AN836" s="637"/>
      <c r="AO836" s="637"/>
      <c r="AP836" s="637"/>
      <c r="AQ836" s="637"/>
      <c r="AR836" s="637"/>
      <c r="AS836" s="637"/>
      <c r="AT836" s="637"/>
      <c r="AU836" s="637"/>
      <c r="AV836" s="637"/>
      <c r="AW836" s="637"/>
      <c r="AX836" s="637"/>
      <c r="AY836" s="637"/>
    </row>
    <row r="837" spans="3:51">
      <c r="C837" s="636"/>
      <c r="D837" s="637"/>
      <c r="E837" s="637"/>
      <c r="F837" s="637"/>
      <c r="G837" s="637"/>
      <c r="H837" s="637"/>
      <c r="I837" s="637"/>
      <c r="J837" s="637"/>
      <c r="K837" s="637"/>
      <c r="L837" s="637"/>
      <c r="M837" s="637"/>
      <c r="N837" s="637"/>
      <c r="O837" s="637"/>
      <c r="P837" s="637"/>
      <c r="Q837" s="637"/>
      <c r="R837" s="637"/>
      <c r="S837" s="637"/>
      <c r="T837" s="637"/>
      <c r="U837" s="637"/>
      <c r="V837" s="637"/>
      <c r="W837" s="637"/>
      <c r="X837" s="637"/>
      <c r="Y837" s="637"/>
      <c r="Z837" s="637"/>
      <c r="AA837" s="637"/>
      <c r="AB837" s="637"/>
      <c r="AC837" s="637"/>
      <c r="AD837" s="637"/>
      <c r="AE837" s="637"/>
      <c r="AF837" s="637"/>
      <c r="AG837" s="637"/>
      <c r="AH837" s="637"/>
      <c r="AI837" s="637"/>
      <c r="AJ837" s="637"/>
      <c r="AK837" s="637"/>
      <c r="AL837" s="637"/>
      <c r="AM837" s="637"/>
      <c r="AN837" s="637"/>
      <c r="AO837" s="637"/>
      <c r="AP837" s="637"/>
      <c r="AQ837" s="637"/>
      <c r="AR837" s="637"/>
      <c r="AS837" s="637"/>
      <c r="AT837" s="637"/>
      <c r="AU837" s="637"/>
      <c r="AV837" s="637"/>
      <c r="AW837" s="637"/>
      <c r="AX837" s="637"/>
      <c r="AY837" s="637"/>
    </row>
    <row r="838" spans="3:51">
      <c r="C838" s="636"/>
      <c r="D838" s="637"/>
      <c r="E838" s="637"/>
      <c r="F838" s="637"/>
      <c r="G838" s="637"/>
      <c r="H838" s="637"/>
      <c r="I838" s="637"/>
      <c r="J838" s="637"/>
      <c r="K838" s="637"/>
      <c r="L838" s="637"/>
      <c r="M838" s="637"/>
      <c r="N838" s="637"/>
      <c r="O838" s="637"/>
      <c r="P838" s="637"/>
      <c r="Q838" s="637"/>
      <c r="R838" s="637"/>
      <c r="S838" s="637"/>
      <c r="T838" s="637"/>
      <c r="U838" s="637"/>
      <c r="V838" s="637"/>
      <c r="W838" s="637"/>
      <c r="X838" s="637"/>
      <c r="Y838" s="637"/>
      <c r="Z838" s="637"/>
      <c r="AA838" s="637"/>
      <c r="AB838" s="637"/>
      <c r="AC838" s="637"/>
      <c r="AD838" s="637"/>
      <c r="AE838" s="637"/>
      <c r="AF838" s="637"/>
      <c r="AG838" s="637"/>
      <c r="AH838" s="637"/>
      <c r="AI838" s="637"/>
      <c r="AJ838" s="637"/>
      <c r="AK838" s="637"/>
      <c r="AL838" s="637"/>
      <c r="AM838" s="637"/>
      <c r="AN838" s="637"/>
      <c r="AO838" s="637"/>
      <c r="AP838" s="637"/>
      <c r="AQ838" s="637"/>
      <c r="AR838" s="637"/>
      <c r="AS838" s="637"/>
      <c r="AT838" s="637"/>
      <c r="AU838" s="637"/>
      <c r="AV838" s="637"/>
      <c r="AW838" s="637"/>
      <c r="AX838" s="637"/>
      <c r="AY838" s="637"/>
    </row>
    <row r="839" spans="3:51">
      <c r="C839" s="636"/>
      <c r="D839" s="637"/>
      <c r="E839" s="637"/>
      <c r="F839" s="637"/>
      <c r="G839" s="637"/>
      <c r="H839" s="637"/>
      <c r="I839" s="637"/>
      <c r="J839" s="637"/>
      <c r="K839" s="637"/>
      <c r="L839" s="637"/>
      <c r="M839" s="637"/>
      <c r="N839" s="637"/>
      <c r="O839" s="637"/>
      <c r="P839" s="637"/>
      <c r="Q839" s="637"/>
      <c r="R839" s="637"/>
      <c r="S839" s="637"/>
      <c r="T839" s="637"/>
      <c r="U839" s="637"/>
      <c r="V839" s="637"/>
      <c r="W839" s="637"/>
      <c r="X839" s="637"/>
      <c r="Y839" s="637"/>
      <c r="Z839" s="637"/>
      <c r="AA839" s="637"/>
      <c r="AB839" s="637"/>
      <c r="AC839" s="637"/>
      <c r="AD839" s="637"/>
      <c r="AE839" s="637"/>
      <c r="AF839" s="637"/>
      <c r="AG839" s="637"/>
      <c r="AH839" s="637"/>
      <c r="AI839" s="637"/>
      <c r="AJ839" s="637"/>
      <c r="AK839" s="637"/>
      <c r="AL839" s="637"/>
      <c r="AM839" s="637"/>
      <c r="AN839" s="637"/>
      <c r="AO839" s="637"/>
      <c r="AP839" s="637"/>
      <c r="AQ839" s="637"/>
      <c r="AR839" s="637"/>
      <c r="AS839" s="637"/>
      <c r="AT839" s="637"/>
      <c r="AU839" s="637"/>
      <c r="AV839" s="637"/>
      <c r="AW839" s="637"/>
      <c r="AX839" s="637"/>
      <c r="AY839" s="637"/>
    </row>
    <row r="840" spans="3:51">
      <c r="C840" s="636"/>
      <c r="D840" s="637"/>
      <c r="E840" s="637"/>
      <c r="F840" s="637"/>
      <c r="G840" s="637"/>
      <c r="H840" s="637"/>
      <c r="I840" s="637"/>
      <c r="J840" s="637"/>
      <c r="K840" s="637"/>
      <c r="L840" s="637"/>
      <c r="M840" s="637"/>
      <c r="N840" s="637"/>
      <c r="O840" s="637"/>
      <c r="P840" s="637"/>
      <c r="Q840" s="637"/>
      <c r="R840" s="637"/>
      <c r="S840" s="637"/>
      <c r="T840" s="637"/>
      <c r="U840" s="637"/>
      <c r="V840" s="637"/>
      <c r="W840" s="637"/>
      <c r="X840" s="637"/>
      <c r="Y840" s="637"/>
      <c r="Z840" s="637"/>
      <c r="AA840" s="637"/>
      <c r="AB840" s="637"/>
      <c r="AC840" s="637"/>
      <c r="AD840" s="637"/>
      <c r="AE840" s="637"/>
      <c r="AF840" s="637"/>
      <c r="AG840" s="637"/>
      <c r="AH840" s="637"/>
      <c r="AI840" s="637"/>
      <c r="AJ840" s="637"/>
      <c r="AK840" s="637"/>
      <c r="AL840" s="637"/>
      <c r="AM840" s="637"/>
      <c r="AN840" s="637"/>
      <c r="AO840" s="637"/>
      <c r="AP840" s="637"/>
      <c r="AQ840" s="637"/>
      <c r="AR840" s="637"/>
      <c r="AS840" s="637"/>
      <c r="AT840" s="637"/>
      <c r="AU840" s="637"/>
      <c r="AV840" s="637"/>
      <c r="AW840" s="637"/>
      <c r="AX840" s="637"/>
      <c r="AY840" s="637"/>
    </row>
    <row r="841" spans="3:51">
      <c r="C841" s="636"/>
      <c r="D841" s="637"/>
      <c r="E841" s="637"/>
      <c r="F841" s="637"/>
      <c r="G841" s="637"/>
      <c r="H841" s="637"/>
      <c r="I841" s="637"/>
      <c r="J841" s="637"/>
      <c r="K841" s="637"/>
      <c r="L841" s="637"/>
      <c r="M841" s="637"/>
      <c r="N841" s="637"/>
      <c r="O841" s="637"/>
      <c r="P841" s="637"/>
      <c r="Q841" s="637"/>
      <c r="R841" s="637"/>
      <c r="S841" s="637"/>
      <c r="T841" s="637"/>
      <c r="U841" s="637"/>
      <c r="V841" s="637"/>
      <c r="W841" s="637"/>
      <c r="X841" s="637"/>
      <c r="Y841" s="637"/>
      <c r="Z841" s="637"/>
      <c r="AA841" s="637"/>
      <c r="AB841" s="637"/>
      <c r="AC841" s="637"/>
      <c r="AD841" s="637"/>
      <c r="AE841" s="637"/>
      <c r="AF841" s="637"/>
      <c r="AG841" s="637"/>
      <c r="AH841" s="637"/>
      <c r="AI841" s="637"/>
      <c r="AJ841" s="637"/>
      <c r="AK841" s="637"/>
      <c r="AL841" s="637"/>
      <c r="AM841" s="637"/>
      <c r="AN841" s="637"/>
      <c r="AO841" s="637"/>
      <c r="AP841" s="637"/>
      <c r="AQ841" s="637"/>
      <c r="AR841" s="637"/>
      <c r="AS841" s="637"/>
      <c r="AT841" s="637"/>
      <c r="AU841" s="637"/>
      <c r="AV841" s="637"/>
      <c r="AW841" s="637"/>
      <c r="AX841" s="637"/>
      <c r="AY841" s="637"/>
    </row>
    <row r="842" spans="3:51">
      <c r="C842" s="636"/>
      <c r="D842" s="637"/>
      <c r="E842" s="637"/>
      <c r="F842" s="637"/>
      <c r="G842" s="637"/>
      <c r="H842" s="637"/>
      <c r="I842" s="637"/>
      <c r="J842" s="637"/>
      <c r="K842" s="637"/>
      <c r="L842" s="637"/>
      <c r="M842" s="637"/>
      <c r="N842" s="637"/>
      <c r="O842" s="637"/>
      <c r="P842" s="637"/>
      <c r="Q842" s="637"/>
      <c r="R842" s="637"/>
      <c r="S842" s="637"/>
      <c r="T842" s="637"/>
      <c r="U842" s="637"/>
      <c r="V842" s="637"/>
      <c r="W842" s="637"/>
      <c r="X842" s="637"/>
      <c r="Y842" s="637"/>
      <c r="Z842" s="637"/>
      <c r="AA842" s="637"/>
      <c r="AB842" s="637"/>
      <c r="AC842" s="637"/>
      <c r="AD842" s="637"/>
      <c r="AE842" s="637"/>
      <c r="AF842" s="637"/>
      <c r="AG842" s="637"/>
      <c r="AH842" s="637"/>
      <c r="AI842" s="637"/>
      <c r="AJ842" s="637"/>
      <c r="AK842" s="637"/>
      <c r="AL842" s="637"/>
      <c r="AM842" s="637"/>
      <c r="AN842" s="637"/>
      <c r="AO842" s="637"/>
      <c r="AP842" s="637"/>
      <c r="AQ842" s="637"/>
      <c r="AR842" s="637"/>
      <c r="AS842" s="637"/>
      <c r="AT842" s="637"/>
      <c r="AU842" s="637"/>
      <c r="AV842" s="637"/>
      <c r="AW842" s="637"/>
      <c r="AX842" s="637"/>
      <c r="AY842" s="637"/>
    </row>
    <row r="843" spans="3:51">
      <c r="C843" s="636"/>
      <c r="D843" s="637"/>
      <c r="E843" s="637"/>
      <c r="F843" s="637"/>
      <c r="G843" s="637"/>
      <c r="H843" s="637"/>
      <c r="I843" s="637"/>
      <c r="J843" s="637"/>
      <c r="K843" s="637"/>
      <c r="L843" s="637"/>
      <c r="M843" s="637"/>
      <c r="N843" s="637"/>
      <c r="O843" s="637"/>
      <c r="P843" s="637"/>
      <c r="Q843" s="637"/>
      <c r="R843" s="637"/>
      <c r="S843" s="637"/>
      <c r="T843" s="637"/>
      <c r="U843" s="637"/>
      <c r="V843" s="637"/>
      <c r="W843" s="637"/>
      <c r="X843" s="637"/>
      <c r="Y843" s="637"/>
      <c r="Z843" s="637"/>
      <c r="AA843" s="637"/>
      <c r="AB843" s="637"/>
      <c r="AC843" s="637"/>
      <c r="AD843" s="637"/>
      <c r="AE843" s="637"/>
      <c r="AF843" s="637"/>
      <c r="AG843" s="637"/>
      <c r="AH843" s="637"/>
      <c r="AI843" s="637"/>
      <c r="AJ843" s="637"/>
      <c r="AK843" s="637"/>
      <c r="AL843" s="637"/>
      <c r="AM843" s="637"/>
      <c r="AN843" s="637"/>
      <c r="AO843" s="637"/>
      <c r="AP843" s="637"/>
      <c r="AQ843" s="637"/>
      <c r="AR843" s="637"/>
      <c r="AS843" s="637"/>
      <c r="AT843" s="637"/>
      <c r="AU843" s="637"/>
      <c r="AV843" s="637"/>
      <c r="AW843" s="637"/>
      <c r="AX843" s="637"/>
      <c r="AY843" s="637"/>
    </row>
    <row r="844" spans="3:51">
      <c r="C844" s="636"/>
      <c r="D844" s="637"/>
      <c r="E844" s="637"/>
      <c r="F844" s="637"/>
      <c r="G844" s="637"/>
      <c r="H844" s="637"/>
      <c r="I844" s="637"/>
      <c r="J844" s="637"/>
      <c r="K844" s="637"/>
      <c r="L844" s="637"/>
      <c r="M844" s="637"/>
      <c r="N844" s="637"/>
      <c r="O844" s="637"/>
      <c r="P844" s="637"/>
      <c r="Q844" s="637"/>
      <c r="R844" s="637"/>
      <c r="S844" s="637"/>
      <c r="T844" s="637"/>
      <c r="U844" s="637"/>
      <c r="V844" s="637"/>
      <c r="W844" s="637"/>
      <c r="X844" s="637"/>
      <c r="Y844" s="637"/>
      <c r="Z844" s="637"/>
      <c r="AA844" s="637"/>
      <c r="AB844" s="637"/>
      <c r="AC844" s="637"/>
      <c r="AD844" s="637"/>
      <c r="AE844" s="637"/>
      <c r="AF844" s="637"/>
      <c r="AG844" s="637"/>
      <c r="AH844" s="637"/>
      <c r="AI844" s="637"/>
      <c r="AJ844" s="637"/>
      <c r="AK844" s="637"/>
      <c r="AL844" s="637"/>
      <c r="AM844" s="637"/>
      <c r="AN844" s="637"/>
      <c r="AO844" s="637"/>
      <c r="AP844" s="637"/>
      <c r="AQ844" s="637"/>
      <c r="AR844" s="637"/>
      <c r="AS844" s="637"/>
      <c r="AT844" s="637"/>
      <c r="AU844" s="637"/>
      <c r="AV844" s="637"/>
      <c r="AW844" s="637"/>
      <c r="AX844" s="637"/>
      <c r="AY844" s="637"/>
    </row>
    <row r="845" spans="3:51">
      <c r="C845" s="636"/>
      <c r="D845" s="637"/>
      <c r="E845" s="637"/>
      <c r="F845" s="637"/>
      <c r="G845" s="637"/>
      <c r="H845" s="637"/>
      <c r="I845" s="637"/>
      <c r="J845" s="637"/>
      <c r="K845" s="637"/>
      <c r="L845" s="637"/>
      <c r="M845" s="637"/>
      <c r="N845" s="637"/>
      <c r="O845" s="637"/>
      <c r="P845" s="637"/>
      <c r="Q845" s="637"/>
      <c r="R845" s="637"/>
      <c r="S845" s="637"/>
      <c r="T845" s="637"/>
      <c r="U845" s="637"/>
      <c r="V845" s="637"/>
      <c r="W845" s="637"/>
      <c r="X845" s="637"/>
      <c r="Y845" s="637"/>
      <c r="Z845" s="637"/>
      <c r="AA845" s="637"/>
      <c r="AB845" s="637"/>
      <c r="AC845" s="637"/>
      <c r="AD845" s="637"/>
      <c r="AE845" s="637"/>
      <c r="AF845" s="637"/>
      <c r="AG845" s="637"/>
      <c r="AH845" s="637"/>
      <c r="AI845" s="637"/>
      <c r="AJ845" s="637"/>
      <c r="AK845" s="637"/>
      <c r="AL845" s="637"/>
      <c r="AM845" s="637"/>
      <c r="AN845" s="637"/>
      <c r="AO845" s="637"/>
      <c r="AP845" s="637"/>
      <c r="AQ845" s="637"/>
      <c r="AR845" s="637"/>
      <c r="AS845" s="637"/>
      <c r="AT845" s="637"/>
      <c r="AU845" s="637"/>
      <c r="AV845" s="637"/>
      <c r="AW845" s="637"/>
      <c r="AX845" s="637"/>
      <c r="AY845" s="637"/>
    </row>
    <row r="846" spans="3:51">
      <c r="C846" s="636"/>
      <c r="D846" s="637"/>
      <c r="E846" s="637"/>
      <c r="F846" s="637"/>
      <c r="G846" s="637"/>
      <c r="H846" s="637"/>
      <c r="I846" s="637"/>
      <c r="J846" s="637"/>
      <c r="K846" s="637"/>
      <c r="L846" s="637"/>
      <c r="M846" s="637"/>
      <c r="N846" s="637"/>
      <c r="O846" s="637"/>
      <c r="P846" s="637"/>
      <c r="Q846" s="637"/>
      <c r="R846" s="637"/>
      <c r="S846" s="637"/>
      <c r="T846" s="637"/>
      <c r="U846" s="637"/>
      <c r="V846" s="637"/>
      <c r="W846" s="637"/>
      <c r="X846" s="637"/>
      <c r="Y846" s="637"/>
      <c r="Z846" s="637"/>
      <c r="AA846" s="637"/>
      <c r="AB846" s="637"/>
      <c r="AC846" s="637"/>
      <c r="AD846" s="637"/>
      <c r="AE846" s="637"/>
      <c r="AF846" s="637"/>
      <c r="AG846" s="637"/>
      <c r="AH846" s="637"/>
      <c r="AI846" s="637"/>
      <c r="AJ846" s="637"/>
      <c r="AK846" s="637"/>
      <c r="AL846" s="637"/>
      <c r="AM846" s="637"/>
      <c r="AN846" s="637"/>
      <c r="AO846" s="637"/>
      <c r="AP846" s="637"/>
      <c r="AQ846" s="637"/>
      <c r="AR846" s="637"/>
      <c r="AS846" s="637"/>
      <c r="AT846" s="637"/>
      <c r="AU846" s="637"/>
      <c r="AV846" s="637"/>
      <c r="AW846" s="637"/>
      <c r="AX846" s="637"/>
      <c r="AY846" s="637"/>
    </row>
    <row r="847" spans="3:51">
      <c r="C847" s="636"/>
      <c r="D847" s="637"/>
      <c r="E847" s="637"/>
      <c r="F847" s="637"/>
      <c r="G847" s="637"/>
      <c r="H847" s="637"/>
      <c r="I847" s="637"/>
      <c r="J847" s="637"/>
      <c r="K847" s="637"/>
      <c r="L847" s="637"/>
      <c r="M847" s="637"/>
      <c r="N847" s="637"/>
      <c r="O847" s="637"/>
      <c r="P847" s="637"/>
      <c r="Q847" s="637"/>
      <c r="R847" s="637"/>
      <c r="S847" s="637"/>
      <c r="T847" s="637"/>
      <c r="U847" s="637"/>
      <c r="V847" s="637"/>
      <c r="W847" s="637"/>
      <c r="X847" s="637"/>
      <c r="Y847" s="637"/>
      <c r="Z847" s="637"/>
      <c r="AA847" s="637"/>
      <c r="AB847" s="637"/>
      <c r="AC847" s="637"/>
      <c r="AD847" s="637"/>
      <c r="AE847" s="637"/>
      <c r="AF847" s="637"/>
      <c r="AG847" s="637"/>
      <c r="AH847" s="637"/>
      <c r="AI847" s="637"/>
      <c r="AJ847" s="637"/>
      <c r="AK847" s="637"/>
      <c r="AL847" s="637"/>
      <c r="AM847" s="637"/>
      <c r="AN847" s="637"/>
      <c r="AO847" s="637"/>
      <c r="AP847" s="637"/>
      <c r="AQ847" s="637"/>
      <c r="AR847" s="637"/>
      <c r="AS847" s="637"/>
      <c r="AT847" s="637"/>
      <c r="AU847" s="637"/>
      <c r="AV847" s="637"/>
      <c r="AW847" s="637"/>
      <c r="AX847" s="637"/>
      <c r="AY847" s="637"/>
    </row>
    <row r="848" spans="3:51">
      <c r="C848" s="636"/>
      <c r="D848" s="637"/>
      <c r="E848" s="637"/>
      <c r="F848" s="637"/>
      <c r="G848" s="637"/>
      <c r="H848" s="637"/>
      <c r="I848" s="637"/>
      <c r="J848" s="637"/>
      <c r="K848" s="637"/>
      <c r="L848" s="637"/>
      <c r="M848" s="637"/>
      <c r="N848" s="637"/>
      <c r="O848" s="637"/>
      <c r="P848" s="637"/>
      <c r="Q848" s="637"/>
      <c r="R848" s="637"/>
      <c r="S848" s="637"/>
      <c r="T848" s="637"/>
      <c r="U848" s="637"/>
      <c r="V848" s="637"/>
      <c r="W848" s="637"/>
      <c r="X848" s="637"/>
      <c r="Y848" s="637"/>
      <c r="Z848" s="637"/>
      <c r="AA848" s="637"/>
      <c r="AB848" s="637"/>
      <c r="AC848" s="637"/>
      <c r="AD848" s="637"/>
      <c r="AE848" s="637"/>
      <c r="AF848" s="637"/>
      <c r="AG848" s="637"/>
      <c r="AH848" s="637"/>
      <c r="AI848" s="637"/>
      <c r="AJ848" s="637"/>
      <c r="AK848" s="637"/>
      <c r="AL848" s="637"/>
      <c r="AM848" s="637"/>
      <c r="AN848" s="637"/>
      <c r="AO848" s="637"/>
      <c r="AP848" s="637"/>
      <c r="AQ848" s="637"/>
      <c r="AR848" s="637"/>
      <c r="AS848" s="637"/>
      <c r="AT848" s="637"/>
      <c r="AU848" s="637"/>
      <c r="AV848" s="637"/>
      <c r="AW848" s="637"/>
      <c r="AX848" s="637"/>
      <c r="AY848" s="637"/>
    </row>
    <row r="849" spans="3:51">
      <c r="C849" s="636"/>
      <c r="D849" s="637"/>
      <c r="E849" s="637"/>
      <c r="F849" s="637"/>
      <c r="G849" s="637"/>
      <c r="H849" s="637"/>
      <c r="I849" s="637"/>
      <c r="J849" s="637"/>
      <c r="K849" s="637"/>
      <c r="L849" s="637"/>
      <c r="M849" s="637"/>
      <c r="N849" s="637"/>
      <c r="O849" s="637"/>
      <c r="P849" s="637"/>
      <c r="Q849" s="637"/>
      <c r="R849" s="637"/>
      <c r="S849" s="637"/>
      <c r="T849" s="637"/>
      <c r="U849" s="637"/>
      <c r="V849" s="637"/>
      <c r="W849" s="637"/>
      <c r="X849" s="637"/>
      <c r="Y849" s="637"/>
      <c r="Z849" s="637"/>
      <c r="AA849" s="637"/>
      <c r="AB849" s="637"/>
      <c r="AC849" s="637"/>
      <c r="AD849" s="637"/>
      <c r="AE849" s="637"/>
      <c r="AF849" s="637"/>
      <c r="AG849" s="637"/>
      <c r="AH849" s="637"/>
      <c r="AI849" s="637"/>
      <c r="AJ849" s="637"/>
      <c r="AK849" s="637"/>
      <c r="AL849" s="637"/>
      <c r="AM849" s="637"/>
      <c r="AN849" s="637"/>
      <c r="AO849" s="637"/>
      <c r="AP849" s="637"/>
      <c r="AQ849" s="637"/>
      <c r="AR849" s="637"/>
      <c r="AS849" s="637"/>
      <c r="AT849" s="637"/>
      <c r="AU849" s="637"/>
      <c r="AV849" s="637"/>
      <c r="AW849" s="637"/>
      <c r="AX849" s="637"/>
      <c r="AY849" s="637"/>
    </row>
    <row r="850" spans="3:51">
      <c r="C850" s="636"/>
      <c r="D850" s="637"/>
      <c r="E850" s="637"/>
      <c r="F850" s="637"/>
      <c r="G850" s="637"/>
      <c r="H850" s="637"/>
      <c r="I850" s="637"/>
      <c r="J850" s="637"/>
      <c r="K850" s="637"/>
      <c r="L850" s="637"/>
      <c r="M850" s="637"/>
      <c r="N850" s="637"/>
      <c r="O850" s="637"/>
      <c r="P850" s="637"/>
      <c r="Q850" s="637"/>
      <c r="R850" s="637"/>
      <c r="S850" s="637"/>
      <c r="T850" s="637"/>
      <c r="U850" s="637"/>
      <c r="V850" s="637"/>
      <c r="W850" s="637"/>
      <c r="X850" s="637"/>
      <c r="Y850" s="637"/>
      <c r="Z850" s="637"/>
      <c r="AA850" s="637"/>
      <c r="AB850" s="637"/>
      <c r="AC850" s="637"/>
      <c r="AD850" s="637"/>
      <c r="AE850" s="637"/>
      <c r="AF850" s="637"/>
      <c r="AG850" s="637"/>
      <c r="AH850" s="637"/>
      <c r="AI850" s="637"/>
      <c r="AJ850" s="637"/>
      <c r="AK850" s="637"/>
      <c r="AL850" s="637"/>
      <c r="AM850" s="637"/>
      <c r="AN850" s="637"/>
      <c r="AO850" s="637"/>
      <c r="AP850" s="637"/>
      <c r="AQ850" s="637"/>
      <c r="AR850" s="637"/>
      <c r="AS850" s="637"/>
      <c r="AT850" s="637"/>
      <c r="AU850" s="637"/>
      <c r="AV850" s="637"/>
      <c r="AW850" s="637"/>
      <c r="AX850" s="637"/>
      <c r="AY850" s="637"/>
    </row>
    <row r="851" spans="3:51">
      <c r="C851" s="636"/>
      <c r="D851" s="637"/>
      <c r="E851" s="637"/>
      <c r="F851" s="637"/>
      <c r="G851" s="637"/>
      <c r="H851" s="637"/>
      <c r="I851" s="637"/>
      <c r="J851" s="637"/>
      <c r="K851" s="637"/>
      <c r="L851" s="637"/>
      <c r="M851" s="637"/>
      <c r="N851" s="637"/>
      <c r="O851" s="637"/>
      <c r="P851" s="637"/>
      <c r="Q851" s="637"/>
      <c r="R851" s="637"/>
      <c r="S851" s="637"/>
      <c r="T851" s="637"/>
      <c r="U851" s="637"/>
      <c r="V851" s="637"/>
      <c r="W851" s="637"/>
      <c r="X851" s="637"/>
      <c r="Y851" s="637"/>
      <c r="Z851" s="637"/>
      <c r="AA851" s="637"/>
      <c r="AB851" s="637"/>
      <c r="AC851" s="637"/>
      <c r="AD851" s="637"/>
      <c r="AE851" s="637"/>
      <c r="AF851" s="637"/>
      <c r="AG851" s="637"/>
      <c r="AH851" s="637"/>
      <c r="AI851" s="637"/>
      <c r="AJ851" s="637"/>
      <c r="AK851" s="637"/>
      <c r="AL851" s="637"/>
      <c r="AM851" s="637"/>
      <c r="AN851" s="637"/>
      <c r="AO851" s="637"/>
      <c r="AP851" s="637"/>
      <c r="AQ851" s="637"/>
      <c r="AR851" s="637"/>
      <c r="AS851" s="637"/>
      <c r="AT851" s="637"/>
      <c r="AU851" s="637"/>
      <c r="AV851" s="637"/>
      <c r="AW851" s="637"/>
      <c r="AX851" s="637"/>
      <c r="AY851" s="637"/>
    </row>
    <row r="852" spans="3:51">
      <c r="C852" s="636"/>
      <c r="D852" s="637"/>
      <c r="E852" s="637"/>
      <c r="F852" s="637"/>
      <c r="G852" s="637"/>
      <c r="H852" s="637"/>
      <c r="I852" s="637"/>
      <c r="J852" s="637"/>
      <c r="K852" s="637"/>
      <c r="L852" s="637"/>
      <c r="M852" s="637"/>
      <c r="N852" s="637"/>
      <c r="O852" s="637"/>
      <c r="P852" s="637"/>
      <c r="Q852" s="637"/>
      <c r="R852" s="637"/>
      <c r="S852" s="637"/>
      <c r="T852" s="637"/>
      <c r="U852" s="637"/>
      <c r="V852" s="637"/>
      <c r="W852" s="637"/>
      <c r="X852" s="637"/>
      <c r="Y852" s="637"/>
      <c r="Z852" s="637"/>
      <c r="AA852" s="637"/>
      <c r="AB852" s="637"/>
      <c r="AC852" s="637"/>
      <c r="AD852" s="637"/>
      <c r="AE852" s="637"/>
      <c r="AF852" s="637"/>
      <c r="AG852" s="637"/>
      <c r="AH852" s="637"/>
      <c r="AI852" s="637"/>
      <c r="AJ852" s="637"/>
      <c r="AK852" s="637"/>
      <c r="AL852" s="637"/>
      <c r="AM852" s="637"/>
      <c r="AN852" s="637"/>
      <c r="AO852" s="637"/>
      <c r="AP852" s="637"/>
      <c r="AQ852" s="637"/>
      <c r="AR852" s="637"/>
      <c r="AS852" s="637"/>
      <c r="AT852" s="637"/>
      <c r="AU852" s="637"/>
      <c r="AV852" s="637"/>
      <c r="AW852" s="637"/>
      <c r="AX852" s="637"/>
      <c r="AY852" s="637"/>
    </row>
    <row r="853" spans="3:51">
      <c r="C853" s="636"/>
      <c r="D853" s="637"/>
      <c r="E853" s="637"/>
      <c r="F853" s="637"/>
      <c r="G853" s="637"/>
      <c r="H853" s="637"/>
      <c r="I853" s="637"/>
      <c r="J853" s="637"/>
      <c r="K853" s="637"/>
      <c r="L853" s="637"/>
      <c r="M853" s="637"/>
      <c r="N853" s="637"/>
      <c r="O853" s="637"/>
      <c r="P853" s="637"/>
      <c r="Q853" s="637"/>
      <c r="R853" s="637"/>
      <c r="S853" s="637"/>
      <c r="T853" s="637"/>
      <c r="U853" s="637"/>
      <c r="V853" s="637"/>
      <c r="W853" s="637"/>
      <c r="X853" s="637"/>
      <c r="Y853" s="637"/>
      <c r="Z853" s="637"/>
      <c r="AA853" s="637"/>
      <c r="AB853" s="637"/>
      <c r="AC853" s="637"/>
      <c r="AD853" s="637"/>
      <c r="AE853" s="637"/>
      <c r="AF853" s="637"/>
      <c r="AG853" s="637"/>
      <c r="AH853" s="637"/>
      <c r="AI853" s="637"/>
      <c r="AJ853" s="637"/>
      <c r="AK853" s="637"/>
      <c r="AL853" s="637"/>
      <c r="AM853" s="637"/>
      <c r="AN853" s="637"/>
      <c r="AO853" s="637"/>
      <c r="AP853" s="637"/>
      <c r="AQ853" s="637"/>
      <c r="AR853" s="637"/>
      <c r="AS853" s="637"/>
      <c r="AT853" s="637"/>
      <c r="AU853" s="637"/>
      <c r="AV853" s="637"/>
      <c r="AW853" s="637"/>
      <c r="AX853" s="637"/>
      <c r="AY853" s="637"/>
    </row>
    <row r="854" spans="3:51">
      <c r="C854" s="636"/>
      <c r="D854" s="637"/>
      <c r="E854" s="637"/>
      <c r="F854" s="637"/>
      <c r="G854" s="637"/>
      <c r="H854" s="637"/>
      <c r="I854" s="637"/>
      <c r="J854" s="637"/>
      <c r="K854" s="637"/>
      <c r="L854" s="637"/>
      <c r="M854" s="637"/>
      <c r="N854" s="637"/>
      <c r="O854" s="637"/>
      <c r="P854" s="637"/>
      <c r="Q854" s="637"/>
      <c r="R854" s="637"/>
      <c r="S854" s="637"/>
      <c r="T854" s="637"/>
      <c r="U854" s="637"/>
      <c r="V854" s="637"/>
      <c r="W854" s="637"/>
      <c r="X854" s="637"/>
      <c r="Y854" s="637"/>
      <c r="Z854" s="637"/>
      <c r="AA854" s="637"/>
      <c r="AB854" s="637"/>
      <c r="AC854" s="637"/>
      <c r="AD854" s="637"/>
      <c r="AE854" s="637"/>
      <c r="AF854" s="637"/>
      <c r="AG854" s="637"/>
      <c r="AH854" s="637"/>
      <c r="AI854" s="637"/>
      <c r="AJ854" s="637"/>
      <c r="AK854" s="637"/>
      <c r="AL854" s="637"/>
      <c r="AM854" s="637"/>
      <c r="AN854" s="637"/>
      <c r="AO854" s="637"/>
      <c r="AP854" s="637"/>
      <c r="AQ854" s="637"/>
      <c r="AR854" s="637"/>
      <c r="AS854" s="637"/>
      <c r="AT854" s="637"/>
      <c r="AU854" s="637"/>
      <c r="AV854" s="637"/>
      <c r="AW854" s="637"/>
      <c r="AX854" s="637"/>
      <c r="AY854" s="637"/>
    </row>
    <row r="855" spans="3:51">
      <c r="C855" s="636"/>
      <c r="D855" s="637"/>
      <c r="E855" s="637"/>
      <c r="F855" s="637"/>
      <c r="G855" s="637"/>
      <c r="H855" s="637"/>
      <c r="I855" s="637"/>
      <c r="J855" s="637"/>
      <c r="K855" s="637"/>
      <c r="L855" s="637"/>
      <c r="M855" s="637"/>
      <c r="N855" s="637"/>
      <c r="O855" s="637"/>
      <c r="P855" s="637"/>
      <c r="Q855" s="637"/>
      <c r="R855" s="637"/>
      <c r="S855" s="637"/>
      <c r="T855" s="637"/>
      <c r="U855" s="637"/>
      <c r="V855" s="637"/>
      <c r="W855" s="637"/>
      <c r="X855" s="637"/>
      <c r="Y855" s="637"/>
      <c r="Z855" s="637"/>
      <c r="AA855" s="637"/>
      <c r="AB855" s="637"/>
      <c r="AC855" s="637"/>
      <c r="AD855" s="637"/>
      <c r="AE855" s="637"/>
      <c r="AF855" s="637"/>
      <c r="AG855" s="637"/>
      <c r="AH855" s="637"/>
      <c r="AI855" s="637"/>
      <c r="AJ855" s="637"/>
      <c r="AK855" s="637"/>
      <c r="AL855" s="637"/>
      <c r="AM855" s="637"/>
      <c r="AN855" s="637"/>
      <c r="AO855" s="637"/>
      <c r="AP855" s="637"/>
      <c r="AQ855" s="637"/>
      <c r="AR855" s="637"/>
      <c r="AS855" s="637"/>
      <c r="AT855" s="637"/>
      <c r="AU855" s="637"/>
      <c r="AV855" s="637"/>
      <c r="AW855" s="637"/>
      <c r="AX855" s="637"/>
      <c r="AY855" s="637"/>
    </row>
    <row r="856" spans="3:51">
      <c r="C856" s="636"/>
      <c r="D856" s="637"/>
      <c r="E856" s="637"/>
      <c r="F856" s="637"/>
      <c r="G856" s="637"/>
      <c r="H856" s="637"/>
      <c r="I856" s="637"/>
      <c r="J856" s="637"/>
      <c r="K856" s="637"/>
      <c r="L856" s="637"/>
      <c r="M856" s="637"/>
      <c r="N856" s="637"/>
      <c r="O856" s="637"/>
      <c r="P856" s="637"/>
      <c r="Q856" s="637"/>
      <c r="R856" s="637"/>
      <c r="S856" s="637"/>
      <c r="T856" s="637"/>
      <c r="U856" s="637"/>
      <c r="V856" s="637"/>
      <c r="W856" s="637"/>
      <c r="X856" s="637"/>
      <c r="Y856" s="637"/>
      <c r="Z856" s="637"/>
      <c r="AA856" s="637"/>
      <c r="AB856" s="637"/>
      <c r="AC856" s="637"/>
      <c r="AD856" s="637"/>
      <c r="AE856" s="637"/>
      <c r="AF856" s="637"/>
      <c r="AG856" s="637"/>
      <c r="AH856" s="637"/>
      <c r="AI856" s="637"/>
      <c r="AJ856" s="637"/>
      <c r="AK856" s="637"/>
      <c r="AL856" s="637"/>
      <c r="AM856" s="637"/>
      <c r="AN856" s="637"/>
      <c r="AO856" s="637"/>
      <c r="AP856" s="637"/>
      <c r="AQ856" s="637"/>
      <c r="AR856" s="637"/>
      <c r="AS856" s="637"/>
      <c r="AT856" s="637"/>
      <c r="AU856" s="637"/>
      <c r="AV856" s="637"/>
      <c r="AW856" s="637"/>
      <c r="AX856" s="637"/>
      <c r="AY856" s="637"/>
    </row>
    <row r="857" spans="3:51">
      <c r="C857" s="636"/>
      <c r="D857" s="637"/>
      <c r="E857" s="637"/>
      <c r="F857" s="637"/>
      <c r="G857" s="637"/>
      <c r="H857" s="637"/>
      <c r="I857" s="637"/>
      <c r="J857" s="637"/>
      <c r="K857" s="637"/>
      <c r="L857" s="637"/>
      <c r="M857" s="637"/>
      <c r="N857" s="637"/>
      <c r="O857" s="637"/>
      <c r="P857" s="637"/>
      <c r="Q857" s="637"/>
      <c r="R857" s="637"/>
      <c r="S857" s="637"/>
      <c r="T857" s="637"/>
      <c r="U857" s="637"/>
      <c r="V857" s="637"/>
      <c r="W857" s="637"/>
      <c r="X857" s="637"/>
      <c r="Y857" s="637"/>
      <c r="Z857" s="637"/>
      <c r="AA857" s="637"/>
      <c r="AB857" s="637"/>
      <c r="AC857" s="637"/>
      <c r="AD857" s="637"/>
      <c r="AE857" s="637"/>
      <c r="AF857" s="637"/>
      <c r="AG857" s="637"/>
      <c r="AH857" s="637"/>
      <c r="AI857" s="637"/>
      <c r="AJ857" s="637"/>
      <c r="AK857" s="637"/>
      <c r="AL857" s="637"/>
      <c r="AM857" s="637"/>
      <c r="AN857" s="637"/>
      <c r="AO857" s="637"/>
      <c r="AP857" s="637"/>
      <c r="AQ857" s="637"/>
      <c r="AR857" s="637"/>
      <c r="AS857" s="637"/>
      <c r="AT857" s="637"/>
      <c r="AU857" s="637"/>
      <c r="AV857" s="637"/>
      <c r="AW857" s="637"/>
      <c r="AX857" s="637"/>
      <c r="AY857" s="637"/>
    </row>
    <row r="858" spans="3:51">
      <c r="C858" s="636"/>
      <c r="D858" s="637"/>
      <c r="E858" s="637"/>
      <c r="F858" s="637"/>
      <c r="G858" s="637"/>
      <c r="H858" s="637"/>
      <c r="I858" s="637"/>
      <c r="J858" s="637"/>
      <c r="K858" s="637"/>
      <c r="L858" s="637"/>
      <c r="M858" s="637"/>
      <c r="N858" s="637"/>
      <c r="O858" s="637"/>
      <c r="P858" s="637"/>
      <c r="Q858" s="637"/>
      <c r="R858" s="637"/>
      <c r="S858" s="637"/>
      <c r="T858" s="637"/>
      <c r="U858" s="637"/>
      <c r="V858" s="637"/>
      <c r="W858" s="637"/>
      <c r="X858" s="637"/>
      <c r="Y858" s="637"/>
      <c r="Z858" s="637"/>
      <c r="AA858" s="637"/>
      <c r="AB858" s="637"/>
      <c r="AC858" s="637"/>
      <c r="AD858" s="637"/>
      <c r="AE858" s="637"/>
      <c r="AF858" s="637"/>
      <c r="AG858" s="637"/>
      <c r="AH858" s="637"/>
      <c r="AI858" s="637"/>
      <c r="AJ858" s="637"/>
      <c r="AK858" s="637"/>
      <c r="AL858" s="637"/>
      <c r="AM858" s="637"/>
      <c r="AN858" s="637"/>
      <c r="AO858" s="637"/>
      <c r="AP858" s="637"/>
      <c r="AQ858" s="637"/>
      <c r="AR858" s="637"/>
      <c r="AS858" s="637"/>
      <c r="AT858" s="637"/>
      <c r="AU858" s="637"/>
      <c r="AV858" s="637"/>
      <c r="AW858" s="637"/>
      <c r="AX858" s="637"/>
      <c r="AY858" s="637"/>
    </row>
    <row r="859" spans="3:51">
      <c r="C859" s="636"/>
      <c r="D859" s="637"/>
      <c r="E859" s="637"/>
      <c r="F859" s="637"/>
      <c r="G859" s="637"/>
      <c r="H859" s="637"/>
      <c r="I859" s="637"/>
      <c r="J859" s="637"/>
      <c r="K859" s="637"/>
      <c r="L859" s="637"/>
      <c r="M859" s="637"/>
      <c r="N859" s="637"/>
      <c r="O859" s="637"/>
      <c r="P859" s="637"/>
      <c r="Q859" s="637"/>
      <c r="R859" s="637"/>
      <c r="S859" s="637"/>
      <c r="T859" s="637"/>
      <c r="U859" s="637"/>
      <c r="V859" s="637"/>
      <c r="W859" s="637"/>
      <c r="X859" s="637"/>
      <c r="Y859" s="637"/>
      <c r="Z859" s="637"/>
      <c r="AA859" s="637"/>
      <c r="AB859" s="637"/>
      <c r="AC859" s="637"/>
      <c r="AD859" s="637"/>
      <c r="AE859" s="637"/>
      <c r="AF859" s="637"/>
      <c r="AG859" s="637"/>
      <c r="AH859" s="637"/>
      <c r="AI859" s="637"/>
      <c r="AJ859" s="637"/>
      <c r="AK859" s="637"/>
      <c r="AL859" s="637"/>
      <c r="AM859" s="637"/>
      <c r="AN859" s="637"/>
      <c r="AO859" s="637"/>
      <c r="AP859" s="637"/>
      <c r="AQ859" s="637"/>
      <c r="AR859" s="637"/>
      <c r="AS859" s="637"/>
      <c r="AT859" s="637"/>
      <c r="AU859" s="637"/>
      <c r="AV859" s="637"/>
      <c r="AW859" s="637"/>
      <c r="AX859" s="637"/>
      <c r="AY859" s="637"/>
    </row>
    <row r="860" spans="3:51">
      <c r="C860" s="636"/>
      <c r="D860" s="637"/>
      <c r="E860" s="637"/>
      <c r="F860" s="637"/>
      <c r="G860" s="637"/>
      <c r="H860" s="637"/>
      <c r="I860" s="637"/>
      <c r="J860" s="637"/>
      <c r="K860" s="637"/>
      <c r="L860" s="637"/>
      <c r="M860" s="637"/>
      <c r="N860" s="637"/>
      <c r="O860" s="637"/>
      <c r="P860" s="637"/>
      <c r="Q860" s="637"/>
      <c r="R860" s="637"/>
      <c r="S860" s="637"/>
      <c r="T860" s="637"/>
      <c r="U860" s="637"/>
      <c r="V860" s="637"/>
      <c r="W860" s="637"/>
      <c r="X860" s="637"/>
      <c r="Y860" s="637"/>
      <c r="Z860" s="637"/>
      <c r="AA860" s="637"/>
      <c r="AB860" s="637"/>
      <c r="AC860" s="637"/>
      <c r="AD860" s="637"/>
      <c r="AE860" s="637"/>
      <c r="AF860" s="637"/>
      <c r="AG860" s="637"/>
      <c r="AH860" s="637"/>
      <c r="AI860" s="637"/>
      <c r="AJ860" s="637"/>
      <c r="AK860" s="637"/>
      <c r="AL860" s="637"/>
      <c r="AM860" s="637"/>
      <c r="AN860" s="637"/>
      <c r="AO860" s="637"/>
      <c r="AP860" s="637"/>
      <c r="AQ860" s="637"/>
      <c r="AR860" s="637"/>
      <c r="AS860" s="637"/>
      <c r="AT860" s="637"/>
      <c r="AU860" s="637"/>
      <c r="AV860" s="637"/>
      <c r="AW860" s="637"/>
      <c r="AX860" s="637"/>
      <c r="AY860" s="637"/>
    </row>
    <row r="861" spans="3:51">
      <c r="C861" s="636"/>
      <c r="D861" s="637"/>
      <c r="E861" s="637"/>
      <c r="F861" s="637"/>
      <c r="G861" s="637"/>
      <c r="H861" s="637"/>
      <c r="I861" s="637"/>
      <c r="J861" s="637"/>
      <c r="K861" s="637"/>
      <c r="L861" s="637"/>
      <c r="M861" s="637"/>
      <c r="N861" s="637"/>
      <c r="O861" s="637"/>
      <c r="P861" s="637"/>
      <c r="Q861" s="637"/>
      <c r="R861" s="637"/>
      <c r="S861" s="637"/>
      <c r="T861" s="637"/>
      <c r="U861" s="637"/>
      <c r="V861" s="637"/>
      <c r="W861" s="637"/>
      <c r="X861" s="637"/>
      <c r="Y861" s="637"/>
      <c r="Z861" s="637"/>
      <c r="AA861" s="637"/>
      <c r="AB861" s="637"/>
      <c r="AC861" s="637"/>
      <c r="AD861" s="637"/>
      <c r="AE861" s="637"/>
      <c r="AF861" s="637"/>
      <c r="AG861" s="637"/>
      <c r="AH861" s="637"/>
      <c r="AI861" s="637"/>
      <c r="AJ861" s="637"/>
      <c r="AK861" s="637"/>
      <c r="AL861" s="637"/>
      <c r="AM861" s="637"/>
      <c r="AN861" s="637"/>
      <c r="AO861" s="637"/>
      <c r="AP861" s="637"/>
      <c r="AQ861" s="637"/>
      <c r="AR861" s="637"/>
      <c r="AS861" s="637"/>
      <c r="AT861" s="637"/>
      <c r="AU861" s="637"/>
      <c r="AV861" s="637"/>
      <c r="AW861" s="637"/>
      <c r="AX861" s="637"/>
      <c r="AY861" s="637"/>
    </row>
    <row r="862" spans="3:51">
      <c r="C862" s="636"/>
      <c r="D862" s="637"/>
      <c r="E862" s="637"/>
      <c r="F862" s="637"/>
      <c r="G862" s="637"/>
      <c r="H862" s="637"/>
      <c r="I862" s="637"/>
      <c r="J862" s="637"/>
      <c r="K862" s="637"/>
      <c r="L862" s="637"/>
      <c r="M862" s="637"/>
      <c r="N862" s="637"/>
      <c r="O862" s="637"/>
      <c r="P862" s="637"/>
      <c r="Q862" s="637"/>
      <c r="R862" s="637"/>
      <c r="S862" s="637"/>
      <c r="T862" s="637"/>
      <c r="U862" s="637"/>
      <c r="V862" s="637"/>
      <c r="W862" s="637"/>
      <c r="X862" s="637"/>
      <c r="Y862" s="637"/>
      <c r="Z862" s="637"/>
      <c r="AA862" s="637"/>
      <c r="AB862" s="637"/>
      <c r="AC862" s="637"/>
      <c r="AD862" s="637"/>
      <c r="AE862" s="637"/>
      <c r="AF862" s="637"/>
      <c r="AG862" s="637"/>
      <c r="AH862" s="637"/>
      <c r="AI862" s="637"/>
      <c r="AJ862" s="637"/>
      <c r="AK862" s="637"/>
      <c r="AL862" s="637"/>
      <c r="AM862" s="637"/>
      <c r="AN862" s="637"/>
      <c r="AO862" s="637"/>
      <c r="AP862" s="637"/>
      <c r="AQ862" s="637"/>
      <c r="AR862" s="637"/>
      <c r="AS862" s="637"/>
      <c r="AT862" s="637"/>
      <c r="AU862" s="637"/>
      <c r="AV862" s="637"/>
      <c r="AW862" s="637"/>
      <c r="AX862" s="637"/>
      <c r="AY862" s="637"/>
    </row>
    <row r="863" spans="3:51">
      <c r="C863" s="636"/>
      <c r="D863" s="637"/>
      <c r="E863" s="637"/>
      <c r="F863" s="637"/>
      <c r="G863" s="637"/>
      <c r="H863" s="637"/>
      <c r="I863" s="637"/>
      <c r="J863" s="637"/>
      <c r="K863" s="637"/>
      <c r="L863" s="637"/>
      <c r="M863" s="637"/>
      <c r="N863" s="637"/>
      <c r="O863" s="637"/>
      <c r="P863" s="637"/>
      <c r="Q863" s="637"/>
      <c r="R863" s="637"/>
      <c r="S863" s="637"/>
      <c r="T863" s="637"/>
      <c r="U863" s="637"/>
      <c r="V863" s="637"/>
      <c r="W863" s="637"/>
      <c r="X863" s="637"/>
      <c r="Y863" s="637"/>
      <c r="Z863" s="637"/>
      <c r="AA863" s="637"/>
      <c r="AB863" s="637"/>
      <c r="AC863" s="637"/>
      <c r="AD863" s="637"/>
      <c r="AE863" s="637"/>
      <c r="AF863" s="637"/>
      <c r="AG863" s="637"/>
      <c r="AH863" s="637"/>
      <c r="AI863" s="637"/>
      <c r="AJ863" s="637"/>
      <c r="AK863" s="637"/>
      <c r="AL863" s="637"/>
      <c r="AM863" s="637"/>
      <c r="AN863" s="637"/>
      <c r="AO863" s="637"/>
      <c r="AP863" s="637"/>
      <c r="AQ863" s="637"/>
      <c r="AR863" s="637"/>
      <c r="AS863" s="637"/>
      <c r="AT863" s="637"/>
      <c r="AU863" s="637"/>
      <c r="AV863" s="637"/>
      <c r="AW863" s="637"/>
      <c r="AX863" s="637"/>
      <c r="AY863" s="637"/>
    </row>
    <row r="864" spans="3:51">
      <c r="C864" s="636"/>
      <c r="D864" s="637"/>
      <c r="E864" s="637"/>
      <c r="F864" s="637"/>
      <c r="G864" s="637"/>
      <c r="H864" s="637"/>
      <c r="I864" s="637"/>
      <c r="J864" s="637"/>
      <c r="K864" s="637"/>
      <c r="L864" s="637"/>
      <c r="M864" s="637"/>
      <c r="N864" s="637"/>
      <c r="O864" s="637"/>
      <c r="P864" s="637"/>
      <c r="Q864" s="637"/>
      <c r="R864" s="637"/>
      <c r="S864" s="637"/>
      <c r="T864" s="637"/>
      <c r="U864" s="637"/>
      <c r="V864" s="637"/>
      <c r="W864" s="637"/>
      <c r="X864" s="637"/>
      <c r="Y864" s="637"/>
      <c r="Z864" s="637"/>
      <c r="AA864" s="637"/>
      <c r="AB864" s="637"/>
      <c r="AC864" s="637"/>
      <c r="AD864" s="637"/>
      <c r="AE864" s="637"/>
      <c r="AF864" s="637"/>
      <c r="AG864" s="637"/>
      <c r="AH864" s="637"/>
      <c r="AI864" s="637"/>
      <c r="AJ864" s="637"/>
      <c r="AK864" s="637"/>
      <c r="AL864" s="637"/>
      <c r="AM864" s="637"/>
      <c r="AN864" s="637"/>
      <c r="AO864" s="637"/>
      <c r="AP864" s="637"/>
      <c r="AQ864" s="637"/>
      <c r="AR864" s="637"/>
      <c r="AS864" s="637"/>
      <c r="AT864" s="637"/>
      <c r="AU864" s="637"/>
      <c r="AV864" s="637"/>
      <c r="AW864" s="637"/>
      <c r="AX864" s="637"/>
      <c r="AY864" s="637"/>
    </row>
    <row r="865" spans="3:51">
      <c r="C865" s="636"/>
      <c r="D865" s="637"/>
      <c r="E865" s="637"/>
      <c r="F865" s="637"/>
      <c r="G865" s="637"/>
      <c r="H865" s="637"/>
      <c r="I865" s="637"/>
      <c r="J865" s="637"/>
      <c r="K865" s="637"/>
      <c r="L865" s="637"/>
      <c r="M865" s="637"/>
      <c r="N865" s="637"/>
      <c r="O865" s="637"/>
      <c r="P865" s="637"/>
      <c r="Q865" s="637"/>
      <c r="R865" s="637"/>
      <c r="S865" s="637"/>
      <c r="T865" s="637"/>
      <c r="U865" s="637"/>
      <c r="V865" s="637"/>
      <c r="W865" s="637"/>
      <c r="X865" s="637"/>
      <c r="Y865" s="637"/>
      <c r="Z865" s="637"/>
      <c r="AA865" s="637"/>
      <c r="AB865" s="637"/>
      <c r="AC865" s="637"/>
      <c r="AD865" s="637"/>
      <c r="AE865" s="637"/>
      <c r="AF865" s="637"/>
      <c r="AG865" s="637"/>
      <c r="AH865" s="637"/>
      <c r="AI865" s="637"/>
      <c r="AJ865" s="637"/>
      <c r="AK865" s="637"/>
      <c r="AL865" s="637"/>
      <c r="AM865" s="637"/>
      <c r="AN865" s="637"/>
      <c r="AO865" s="637"/>
      <c r="AP865" s="637"/>
      <c r="AQ865" s="637"/>
      <c r="AR865" s="637"/>
      <c r="AS865" s="637"/>
      <c r="AT865" s="637"/>
      <c r="AU865" s="637"/>
      <c r="AV865" s="637"/>
      <c r="AW865" s="637"/>
      <c r="AX865" s="637"/>
      <c r="AY865" s="637"/>
    </row>
    <row r="866" spans="3:51">
      <c r="C866" s="636"/>
      <c r="D866" s="637"/>
      <c r="E866" s="637"/>
      <c r="F866" s="637"/>
      <c r="G866" s="637"/>
      <c r="H866" s="637"/>
      <c r="I866" s="637"/>
      <c r="J866" s="637"/>
      <c r="K866" s="637"/>
      <c r="L866" s="637"/>
      <c r="M866" s="637"/>
      <c r="N866" s="637"/>
      <c r="O866" s="637"/>
      <c r="P866" s="637"/>
      <c r="Q866" s="637"/>
      <c r="R866" s="637"/>
      <c r="S866" s="637"/>
      <c r="T866" s="637"/>
      <c r="U866" s="637"/>
      <c r="V866" s="637"/>
      <c r="W866" s="637"/>
      <c r="X866" s="637"/>
      <c r="Y866" s="637"/>
      <c r="Z866" s="637"/>
      <c r="AA866" s="637"/>
      <c r="AB866" s="637"/>
      <c r="AC866" s="637"/>
      <c r="AD866" s="637"/>
      <c r="AE866" s="637"/>
      <c r="AF866" s="637"/>
      <c r="AG866" s="637"/>
      <c r="AH866" s="637"/>
      <c r="AI866" s="637"/>
      <c r="AJ866" s="637"/>
      <c r="AK866" s="637"/>
      <c r="AL866" s="637"/>
      <c r="AM866" s="637"/>
      <c r="AN866" s="637"/>
      <c r="AO866" s="637"/>
      <c r="AP866" s="637"/>
      <c r="AQ866" s="637"/>
      <c r="AR866" s="637"/>
      <c r="AS866" s="637"/>
      <c r="AT866" s="637"/>
      <c r="AU866" s="637"/>
      <c r="AV866" s="637"/>
      <c r="AW866" s="637"/>
      <c r="AX866" s="637"/>
      <c r="AY866" s="637"/>
    </row>
    <row r="867" spans="3:51">
      <c r="C867" s="636"/>
      <c r="D867" s="637"/>
      <c r="E867" s="637"/>
      <c r="F867" s="637"/>
      <c r="G867" s="637"/>
      <c r="H867" s="637"/>
      <c r="I867" s="637"/>
      <c r="J867" s="637"/>
      <c r="K867" s="637"/>
      <c r="L867" s="637"/>
      <c r="M867" s="637"/>
      <c r="N867" s="637"/>
      <c r="O867" s="637"/>
      <c r="P867" s="637"/>
      <c r="Q867" s="637"/>
      <c r="R867" s="637"/>
      <c r="S867" s="637"/>
      <c r="T867" s="637"/>
      <c r="U867" s="637"/>
      <c r="V867" s="637"/>
      <c r="W867" s="637"/>
      <c r="X867" s="637"/>
      <c r="Y867" s="637"/>
      <c r="Z867" s="637"/>
      <c r="AA867" s="637"/>
      <c r="AB867" s="637"/>
      <c r="AC867" s="637"/>
      <c r="AD867" s="637"/>
      <c r="AE867" s="637"/>
      <c r="AF867" s="637"/>
      <c r="AG867" s="637"/>
      <c r="AH867" s="637"/>
      <c r="AI867" s="637"/>
      <c r="AJ867" s="637"/>
      <c r="AK867" s="637"/>
      <c r="AL867" s="637"/>
      <c r="AM867" s="637"/>
      <c r="AN867" s="637"/>
      <c r="AO867" s="637"/>
      <c r="AP867" s="637"/>
      <c r="AQ867" s="637"/>
      <c r="AR867" s="637"/>
      <c r="AS867" s="637"/>
      <c r="AT867" s="637"/>
      <c r="AU867" s="637"/>
      <c r="AV867" s="637"/>
      <c r="AW867" s="637"/>
      <c r="AX867" s="637"/>
      <c r="AY867" s="637"/>
    </row>
    <row r="868" spans="3:51">
      <c r="C868" s="636"/>
      <c r="D868" s="637"/>
      <c r="E868" s="637"/>
      <c r="F868" s="637"/>
      <c r="G868" s="637"/>
      <c r="H868" s="637"/>
      <c r="I868" s="637"/>
      <c r="J868" s="637"/>
      <c r="K868" s="637"/>
      <c r="L868" s="637"/>
      <c r="M868" s="637"/>
      <c r="N868" s="637"/>
      <c r="O868" s="637"/>
      <c r="P868" s="637"/>
      <c r="Q868" s="637"/>
      <c r="R868" s="637"/>
      <c r="S868" s="637"/>
      <c r="T868" s="637"/>
      <c r="U868" s="637"/>
      <c r="V868" s="637"/>
      <c r="W868" s="637"/>
      <c r="X868" s="637"/>
      <c r="Y868" s="637"/>
      <c r="Z868" s="637"/>
      <c r="AA868" s="637"/>
      <c r="AB868" s="637"/>
      <c r="AC868" s="637"/>
      <c r="AD868" s="637"/>
      <c r="AE868" s="637"/>
      <c r="AF868" s="637"/>
      <c r="AG868" s="637"/>
      <c r="AH868" s="637"/>
      <c r="AI868" s="637"/>
      <c r="AJ868" s="637"/>
      <c r="AK868" s="637"/>
      <c r="AL868" s="637"/>
      <c r="AM868" s="637"/>
      <c r="AN868" s="637"/>
      <c r="AO868" s="637"/>
      <c r="AP868" s="637"/>
      <c r="AQ868" s="637"/>
      <c r="AR868" s="637"/>
      <c r="AS868" s="637"/>
      <c r="AT868" s="637"/>
      <c r="AU868" s="637"/>
      <c r="AV868" s="637"/>
      <c r="AW868" s="637"/>
      <c r="AX868" s="637"/>
      <c r="AY868" s="637"/>
    </row>
    <row r="869" spans="3:51">
      <c r="C869" s="636"/>
      <c r="D869" s="637"/>
      <c r="E869" s="637"/>
      <c r="F869" s="637"/>
      <c r="G869" s="637"/>
      <c r="H869" s="637"/>
      <c r="I869" s="637"/>
      <c r="J869" s="637"/>
      <c r="K869" s="637"/>
      <c r="L869" s="637"/>
      <c r="M869" s="637"/>
      <c r="N869" s="637"/>
      <c r="O869" s="637"/>
      <c r="P869" s="637"/>
      <c r="Q869" s="637"/>
      <c r="R869" s="637"/>
      <c r="S869" s="637"/>
      <c r="T869" s="637"/>
      <c r="U869" s="637"/>
      <c r="V869" s="637"/>
      <c r="W869" s="637"/>
      <c r="X869" s="637"/>
      <c r="Y869" s="637"/>
      <c r="Z869" s="637"/>
      <c r="AA869" s="637"/>
      <c r="AB869" s="637"/>
      <c r="AC869" s="637"/>
      <c r="AD869" s="637"/>
      <c r="AE869" s="637"/>
      <c r="AF869" s="637"/>
      <c r="AG869" s="637"/>
      <c r="AH869" s="637"/>
      <c r="AI869" s="637"/>
      <c r="AJ869" s="637"/>
      <c r="AK869" s="637"/>
      <c r="AL869" s="637"/>
      <c r="AM869" s="637"/>
      <c r="AN869" s="637"/>
      <c r="AO869" s="637"/>
      <c r="AP869" s="637"/>
      <c r="AQ869" s="637"/>
      <c r="AR869" s="637"/>
      <c r="AS869" s="637"/>
      <c r="AT869" s="637"/>
      <c r="AU869" s="637"/>
      <c r="AV869" s="637"/>
      <c r="AW869" s="637"/>
      <c r="AX869" s="637"/>
      <c r="AY869" s="637"/>
    </row>
    <row r="870" spans="3:51">
      <c r="C870" s="636"/>
      <c r="D870" s="637"/>
      <c r="E870" s="637"/>
      <c r="F870" s="637"/>
      <c r="G870" s="637"/>
      <c r="H870" s="637"/>
      <c r="I870" s="637"/>
      <c r="J870" s="637"/>
      <c r="K870" s="637"/>
      <c r="L870" s="637"/>
      <c r="M870" s="637"/>
      <c r="N870" s="637"/>
      <c r="O870" s="637"/>
      <c r="P870" s="637"/>
      <c r="Q870" s="637"/>
      <c r="R870" s="637"/>
      <c r="S870" s="637"/>
      <c r="T870" s="637"/>
      <c r="U870" s="637"/>
      <c r="V870" s="637"/>
      <c r="W870" s="637"/>
      <c r="X870" s="637"/>
      <c r="Y870" s="637"/>
      <c r="Z870" s="637"/>
      <c r="AA870" s="637"/>
      <c r="AB870" s="637"/>
      <c r="AC870" s="637"/>
      <c r="AD870" s="637"/>
      <c r="AE870" s="637"/>
      <c r="AF870" s="637"/>
      <c r="AG870" s="637"/>
      <c r="AH870" s="637"/>
      <c r="AI870" s="637"/>
      <c r="AJ870" s="637"/>
      <c r="AK870" s="637"/>
      <c r="AL870" s="637"/>
      <c r="AM870" s="637"/>
      <c r="AN870" s="637"/>
      <c r="AO870" s="637"/>
      <c r="AP870" s="637"/>
      <c r="AQ870" s="637"/>
      <c r="AR870" s="637"/>
      <c r="AS870" s="637"/>
      <c r="AT870" s="637"/>
      <c r="AU870" s="637"/>
      <c r="AV870" s="637"/>
      <c r="AW870" s="637"/>
      <c r="AX870" s="637"/>
      <c r="AY870" s="637"/>
    </row>
    <row r="871" spans="3:51">
      <c r="C871" s="636"/>
      <c r="D871" s="637"/>
      <c r="E871" s="637"/>
      <c r="F871" s="637"/>
      <c r="G871" s="637"/>
      <c r="H871" s="637"/>
      <c r="I871" s="637"/>
      <c r="J871" s="637"/>
      <c r="K871" s="637"/>
      <c r="L871" s="637"/>
      <c r="M871" s="637"/>
      <c r="N871" s="637"/>
      <c r="O871" s="637"/>
      <c r="P871" s="637"/>
      <c r="Q871" s="637"/>
      <c r="R871" s="637"/>
      <c r="S871" s="637"/>
      <c r="T871" s="637"/>
      <c r="U871" s="637"/>
      <c r="V871" s="637"/>
      <c r="W871" s="637"/>
      <c r="X871" s="637"/>
      <c r="Y871" s="637"/>
      <c r="Z871" s="637"/>
      <c r="AA871" s="637"/>
      <c r="AB871" s="637"/>
      <c r="AC871" s="637"/>
      <c r="AD871" s="637"/>
      <c r="AE871" s="637"/>
      <c r="AF871" s="637"/>
      <c r="AG871" s="637"/>
      <c r="AH871" s="637"/>
      <c r="AI871" s="637"/>
      <c r="AJ871" s="637"/>
      <c r="AK871" s="637"/>
      <c r="AL871" s="637"/>
      <c r="AM871" s="637"/>
      <c r="AN871" s="637"/>
      <c r="AO871" s="637"/>
      <c r="AP871" s="637"/>
      <c r="AQ871" s="637"/>
      <c r="AR871" s="637"/>
      <c r="AS871" s="637"/>
      <c r="AT871" s="637"/>
      <c r="AU871" s="637"/>
      <c r="AV871" s="637"/>
      <c r="AW871" s="637"/>
      <c r="AX871" s="637"/>
      <c r="AY871" s="637"/>
    </row>
    <row r="872" spans="3:51">
      <c r="C872" s="636"/>
      <c r="D872" s="637"/>
      <c r="E872" s="637"/>
      <c r="F872" s="637"/>
      <c r="G872" s="637"/>
      <c r="H872" s="637"/>
      <c r="I872" s="637"/>
      <c r="J872" s="637"/>
      <c r="K872" s="637"/>
      <c r="L872" s="637"/>
      <c r="M872" s="637"/>
      <c r="N872" s="637"/>
      <c r="O872" s="637"/>
      <c r="P872" s="637"/>
      <c r="Q872" s="637"/>
      <c r="R872" s="637"/>
      <c r="S872" s="637"/>
      <c r="T872" s="637"/>
      <c r="U872" s="637"/>
      <c r="V872" s="637"/>
      <c r="W872" s="637"/>
      <c r="X872" s="637"/>
      <c r="Y872" s="637"/>
      <c r="Z872" s="637"/>
      <c r="AA872" s="637"/>
      <c r="AB872" s="637"/>
      <c r="AC872" s="637"/>
      <c r="AD872" s="637"/>
      <c r="AE872" s="637"/>
      <c r="AF872" s="637"/>
      <c r="AG872" s="637"/>
      <c r="AH872" s="637"/>
      <c r="AI872" s="637"/>
      <c r="AJ872" s="637"/>
      <c r="AK872" s="637"/>
      <c r="AL872" s="637"/>
      <c r="AM872" s="637"/>
      <c r="AN872" s="637"/>
      <c r="AO872" s="637"/>
      <c r="AP872" s="637"/>
      <c r="AQ872" s="637"/>
      <c r="AR872" s="637"/>
      <c r="AS872" s="637"/>
      <c r="AT872" s="637"/>
      <c r="AU872" s="637"/>
      <c r="AV872" s="637"/>
      <c r="AW872" s="637"/>
      <c r="AX872" s="637"/>
      <c r="AY872" s="637"/>
    </row>
    <row r="873" spans="3:51">
      <c r="C873" s="636"/>
      <c r="D873" s="637"/>
      <c r="E873" s="637"/>
      <c r="F873" s="637"/>
      <c r="G873" s="637"/>
      <c r="H873" s="637"/>
      <c r="I873" s="637"/>
      <c r="J873" s="637"/>
      <c r="K873" s="637"/>
      <c r="L873" s="637"/>
      <c r="M873" s="637"/>
      <c r="N873" s="637"/>
      <c r="O873" s="637"/>
      <c r="P873" s="637"/>
      <c r="Q873" s="637"/>
      <c r="R873" s="637"/>
      <c r="S873" s="637"/>
      <c r="T873" s="637"/>
      <c r="U873" s="637"/>
      <c r="V873" s="637"/>
      <c r="W873" s="637"/>
      <c r="X873" s="637"/>
      <c r="Y873" s="637"/>
      <c r="Z873" s="637"/>
      <c r="AA873" s="637"/>
      <c r="AB873" s="637"/>
      <c r="AC873" s="637"/>
      <c r="AD873" s="637"/>
      <c r="AE873" s="637"/>
      <c r="AF873" s="637"/>
      <c r="AG873" s="637"/>
      <c r="AH873" s="637"/>
      <c r="AI873" s="637"/>
      <c r="AJ873" s="637"/>
      <c r="AK873" s="637"/>
      <c r="AL873" s="637"/>
      <c r="AM873" s="637"/>
      <c r="AN873" s="637"/>
      <c r="AO873" s="637"/>
      <c r="AP873" s="637"/>
      <c r="AQ873" s="637"/>
      <c r="AR873" s="637"/>
      <c r="AS873" s="637"/>
      <c r="AT873" s="637"/>
      <c r="AU873" s="637"/>
      <c r="AV873" s="637"/>
      <c r="AW873" s="637"/>
      <c r="AX873" s="637"/>
      <c r="AY873" s="637"/>
    </row>
    <row r="874" spans="3:51">
      <c r="C874" s="636"/>
      <c r="D874" s="637"/>
      <c r="E874" s="637"/>
      <c r="F874" s="637"/>
      <c r="G874" s="637"/>
      <c r="H874" s="637"/>
      <c r="I874" s="637"/>
      <c r="J874" s="637"/>
      <c r="K874" s="637"/>
      <c r="L874" s="637"/>
      <c r="M874" s="637"/>
      <c r="N874" s="637"/>
      <c r="O874" s="637"/>
      <c r="P874" s="637"/>
      <c r="Q874" s="637"/>
      <c r="R874" s="637"/>
      <c r="S874" s="637"/>
      <c r="T874" s="637"/>
      <c r="U874" s="637"/>
      <c r="V874" s="637"/>
      <c r="W874" s="637"/>
      <c r="X874" s="637"/>
      <c r="Y874" s="637"/>
      <c r="Z874" s="637"/>
      <c r="AA874" s="637"/>
      <c r="AB874" s="637"/>
      <c r="AC874" s="637"/>
      <c r="AD874" s="637"/>
      <c r="AE874" s="637"/>
      <c r="AF874" s="637"/>
      <c r="AG874" s="637"/>
      <c r="AH874" s="637"/>
      <c r="AI874" s="637"/>
      <c r="AJ874" s="637"/>
      <c r="AK874" s="637"/>
      <c r="AL874" s="637"/>
      <c r="AM874" s="637"/>
      <c r="AN874" s="637"/>
      <c r="AO874" s="637"/>
      <c r="AP874" s="637"/>
      <c r="AQ874" s="637"/>
      <c r="AR874" s="637"/>
      <c r="AS874" s="637"/>
      <c r="AT874" s="637"/>
      <c r="AU874" s="637"/>
      <c r="AV874" s="637"/>
      <c r="AW874" s="637"/>
      <c r="AX874" s="637"/>
      <c r="AY874" s="637"/>
    </row>
    <row r="875" spans="3:51">
      <c r="C875" s="636"/>
      <c r="D875" s="637"/>
      <c r="E875" s="637"/>
      <c r="F875" s="637"/>
      <c r="G875" s="637"/>
      <c r="H875" s="637"/>
      <c r="I875" s="637"/>
      <c r="J875" s="637"/>
      <c r="K875" s="637"/>
      <c r="L875" s="637"/>
      <c r="M875" s="637"/>
      <c r="N875" s="637"/>
      <c r="O875" s="637"/>
      <c r="P875" s="637"/>
      <c r="Q875" s="637"/>
      <c r="R875" s="637"/>
      <c r="S875" s="637"/>
      <c r="T875" s="637"/>
      <c r="U875" s="637"/>
      <c r="V875" s="637"/>
      <c r="W875" s="637"/>
      <c r="X875" s="637"/>
      <c r="Y875" s="637"/>
      <c r="Z875" s="637"/>
      <c r="AA875" s="637"/>
      <c r="AB875" s="637"/>
      <c r="AC875" s="637"/>
      <c r="AD875" s="637"/>
      <c r="AE875" s="637"/>
      <c r="AF875" s="637"/>
      <c r="AG875" s="637"/>
      <c r="AH875" s="637"/>
      <c r="AI875" s="637"/>
      <c r="AJ875" s="637"/>
      <c r="AK875" s="637"/>
      <c r="AL875" s="637"/>
      <c r="AM875" s="637"/>
      <c r="AN875" s="637"/>
      <c r="AO875" s="637"/>
      <c r="AP875" s="637"/>
      <c r="AQ875" s="637"/>
      <c r="AR875" s="637"/>
      <c r="AS875" s="637"/>
      <c r="AT875" s="637"/>
      <c r="AU875" s="637"/>
      <c r="AV875" s="637"/>
      <c r="AW875" s="637"/>
      <c r="AX875" s="637"/>
      <c r="AY875" s="637"/>
    </row>
    <row r="876" spans="3:51">
      <c r="C876" s="636"/>
      <c r="D876" s="637"/>
      <c r="E876" s="637"/>
      <c r="F876" s="637"/>
      <c r="G876" s="637"/>
      <c r="H876" s="637"/>
      <c r="I876" s="637"/>
      <c r="J876" s="637"/>
      <c r="K876" s="637"/>
      <c r="L876" s="637"/>
      <c r="M876" s="637"/>
      <c r="N876" s="637"/>
      <c r="O876" s="637"/>
      <c r="P876" s="637"/>
      <c r="Q876" s="637"/>
      <c r="R876" s="637"/>
      <c r="S876" s="637"/>
      <c r="T876" s="637"/>
      <c r="U876" s="637"/>
      <c r="V876" s="637"/>
      <c r="W876" s="637"/>
      <c r="X876" s="637"/>
      <c r="Y876" s="637"/>
      <c r="Z876" s="637"/>
      <c r="AA876" s="637"/>
      <c r="AB876" s="637"/>
      <c r="AC876" s="637"/>
      <c r="AD876" s="637"/>
      <c r="AE876" s="637"/>
      <c r="AF876" s="637"/>
      <c r="AG876" s="637"/>
      <c r="AH876" s="637"/>
      <c r="AI876" s="637"/>
      <c r="AJ876" s="637"/>
      <c r="AK876" s="637"/>
      <c r="AL876" s="637"/>
      <c r="AM876" s="637"/>
      <c r="AN876" s="637"/>
      <c r="AO876" s="637"/>
      <c r="AP876" s="637"/>
      <c r="AQ876" s="637"/>
      <c r="AR876" s="637"/>
      <c r="AS876" s="637"/>
      <c r="AT876" s="637"/>
      <c r="AU876" s="637"/>
      <c r="AV876" s="637"/>
      <c r="AW876" s="637"/>
      <c r="AX876" s="637"/>
      <c r="AY876" s="637"/>
    </row>
    <row r="877" spans="3:51">
      <c r="C877" s="636"/>
      <c r="D877" s="637"/>
      <c r="E877" s="637"/>
      <c r="F877" s="637"/>
      <c r="G877" s="637"/>
      <c r="H877" s="637"/>
      <c r="I877" s="637"/>
      <c r="J877" s="637"/>
      <c r="K877" s="637"/>
      <c r="L877" s="637"/>
      <c r="M877" s="637"/>
      <c r="N877" s="637"/>
      <c r="O877" s="637"/>
      <c r="P877" s="637"/>
      <c r="Q877" s="637"/>
      <c r="R877" s="637"/>
      <c r="S877" s="637"/>
      <c r="T877" s="637"/>
      <c r="U877" s="637"/>
      <c r="V877" s="637"/>
      <c r="W877" s="637"/>
      <c r="X877" s="637"/>
      <c r="Y877" s="637"/>
      <c r="Z877" s="637"/>
      <c r="AA877" s="637"/>
      <c r="AB877" s="637"/>
      <c r="AC877" s="637"/>
      <c r="AD877" s="637"/>
      <c r="AE877" s="637"/>
      <c r="AF877" s="637"/>
      <c r="AG877" s="637"/>
      <c r="AH877" s="637"/>
      <c r="AI877" s="637"/>
      <c r="AJ877" s="637"/>
      <c r="AK877" s="637"/>
      <c r="AL877" s="637"/>
      <c r="AM877" s="637"/>
      <c r="AN877" s="637"/>
      <c r="AO877" s="637"/>
      <c r="AP877" s="637"/>
      <c r="AQ877" s="637"/>
      <c r="AR877" s="637"/>
      <c r="AS877" s="637"/>
      <c r="AT877" s="637"/>
      <c r="AU877" s="637"/>
      <c r="AV877" s="637"/>
      <c r="AW877" s="637"/>
      <c r="AX877" s="637"/>
      <c r="AY877" s="637"/>
    </row>
    <row r="878" spans="3:51">
      <c r="C878" s="636"/>
      <c r="D878" s="637"/>
      <c r="E878" s="637"/>
      <c r="F878" s="637"/>
      <c r="G878" s="637"/>
      <c r="H878" s="637"/>
      <c r="I878" s="637"/>
      <c r="J878" s="637"/>
      <c r="K878" s="637"/>
      <c r="L878" s="637"/>
      <c r="M878" s="637"/>
      <c r="N878" s="637"/>
      <c r="O878" s="637"/>
      <c r="P878" s="637"/>
      <c r="Q878" s="637"/>
      <c r="R878" s="637"/>
      <c r="S878" s="637"/>
      <c r="T878" s="637"/>
      <c r="U878" s="637"/>
      <c r="V878" s="637"/>
      <c r="W878" s="637"/>
      <c r="X878" s="637"/>
      <c r="Y878" s="637"/>
      <c r="Z878" s="637"/>
      <c r="AA878" s="637"/>
      <c r="AB878" s="637"/>
      <c r="AC878" s="637"/>
      <c r="AD878" s="637"/>
      <c r="AE878" s="637"/>
      <c r="AF878" s="637"/>
      <c r="AG878" s="637"/>
      <c r="AH878" s="637"/>
      <c r="AI878" s="637"/>
      <c r="AJ878" s="637"/>
      <c r="AK878" s="637"/>
      <c r="AL878" s="637"/>
      <c r="AM878" s="637"/>
      <c r="AN878" s="637"/>
      <c r="AO878" s="637"/>
      <c r="AP878" s="637"/>
      <c r="AQ878" s="637"/>
      <c r="AR878" s="637"/>
      <c r="AS878" s="637"/>
      <c r="AT878" s="637"/>
      <c r="AU878" s="637"/>
      <c r="AV878" s="637"/>
      <c r="AW878" s="637"/>
      <c r="AX878" s="637"/>
      <c r="AY878" s="637"/>
    </row>
    <row r="879" spans="3:51">
      <c r="C879" s="636"/>
      <c r="D879" s="637"/>
      <c r="E879" s="637"/>
      <c r="F879" s="637"/>
      <c r="G879" s="637"/>
      <c r="H879" s="637"/>
      <c r="I879" s="637"/>
      <c r="J879" s="637"/>
      <c r="K879" s="637"/>
      <c r="L879" s="637"/>
      <c r="M879" s="637"/>
      <c r="N879" s="637"/>
      <c r="O879" s="637"/>
      <c r="P879" s="637"/>
      <c r="Q879" s="637"/>
      <c r="R879" s="637"/>
      <c r="S879" s="637"/>
      <c r="T879" s="637"/>
      <c r="U879" s="637"/>
      <c r="V879" s="637"/>
      <c r="W879" s="637"/>
      <c r="X879" s="637"/>
      <c r="Y879" s="637"/>
      <c r="Z879" s="637"/>
      <c r="AA879" s="637"/>
      <c r="AB879" s="637"/>
      <c r="AC879" s="637"/>
      <c r="AD879" s="637"/>
      <c r="AE879" s="637"/>
      <c r="AF879" s="637"/>
      <c r="AG879" s="637"/>
      <c r="AH879" s="637"/>
      <c r="AI879" s="637"/>
      <c r="AJ879" s="637"/>
      <c r="AK879" s="637"/>
      <c r="AL879" s="637"/>
      <c r="AM879" s="637"/>
      <c r="AN879" s="637"/>
      <c r="AO879" s="637"/>
      <c r="AP879" s="637"/>
      <c r="AQ879" s="637"/>
      <c r="AR879" s="637"/>
      <c r="AS879" s="637"/>
      <c r="AT879" s="637"/>
      <c r="AU879" s="637"/>
      <c r="AV879" s="637"/>
      <c r="AW879" s="637"/>
      <c r="AX879" s="637"/>
      <c r="AY879" s="637"/>
    </row>
    <row r="880" spans="3:51">
      <c r="C880" s="636"/>
      <c r="D880" s="637"/>
      <c r="E880" s="637"/>
      <c r="F880" s="637"/>
      <c r="G880" s="637"/>
      <c r="H880" s="637"/>
      <c r="I880" s="637"/>
      <c r="J880" s="637"/>
      <c r="K880" s="637"/>
      <c r="L880" s="637"/>
      <c r="M880" s="637"/>
      <c r="N880" s="637"/>
      <c r="O880" s="637"/>
      <c r="P880" s="637"/>
      <c r="Q880" s="637"/>
      <c r="R880" s="637"/>
      <c r="S880" s="637"/>
      <c r="T880" s="637"/>
      <c r="U880" s="637"/>
      <c r="V880" s="637"/>
      <c r="W880" s="637"/>
      <c r="X880" s="637"/>
      <c r="Y880" s="637"/>
      <c r="Z880" s="637"/>
      <c r="AA880" s="637"/>
      <c r="AB880" s="637"/>
      <c r="AC880" s="637"/>
      <c r="AD880" s="637"/>
      <c r="AE880" s="637"/>
      <c r="AF880" s="637"/>
      <c r="AG880" s="637"/>
      <c r="AH880" s="637"/>
      <c r="AI880" s="637"/>
      <c r="AJ880" s="637"/>
      <c r="AK880" s="637"/>
      <c r="AL880" s="637"/>
      <c r="AM880" s="637"/>
      <c r="AN880" s="637"/>
      <c r="AO880" s="637"/>
      <c r="AP880" s="637"/>
      <c r="AQ880" s="637"/>
      <c r="AR880" s="637"/>
      <c r="AS880" s="637"/>
      <c r="AT880" s="637"/>
      <c r="AU880" s="637"/>
      <c r="AV880" s="637"/>
      <c r="AW880" s="637"/>
      <c r="AX880" s="637"/>
      <c r="AY880" s="637"/>
    </row>
    <row r="881" spans="3:51">
      <c r="C881" s="636"/>
      <c r="D881" s="637"/>
      <c r="E881" s="637"/>
      <c r="F881" s="637"/>
      <c r="G881" s="637"/>
      <c r="H881" s="637"/>
      <c r="I881" s="637"/>
      <c r="J881" s="637"/>
      <c r="K881" s="637"/>
      <c r="L881" s="637"/>
      <c r="M881" s="637"/>
      <c r="N881" s="637"/>
      <c r="O881" s="637"/>
      <c r="P881" s="637"/>
      <c r="Q881" s="637"/>
      <c r="R881" s="637"/>
      <c r="S881" s="637"/>
      <c r="T881" s="637"/>
      <c r="U881" s="637"/>
      <c r="V881" s="637"/>
      <c r="W881" s="637"/>
      <c r="X881" s="637"/>
      <c r="Y881" s="637"/>
      <c r="Z881" s="637"/>
      <c r="AA881" s="637"/>
      <c r="AB881" s="637"/>
      <c r="AC881" s="637"/>
      <c r="AD881" s="637"/>
      <c r="AE881" s="637"/>
      <c r="AF881" s="637"/>
      <c r="AG881" s="637"/>
      <c r="AH881" s="637"/>
      <c r="AI881" s="637"/>
      <c r="AJ881" s="637"/>
      <c r="AK881" s="637"/>
      <c r="AL881" s="637"/>
      <c r="AM881" s="637"/>
      <c r="AN881" s="637"/>
      <c r="AO881" s="637"/>
      <c r="AP881" s="637"/>
      <c r="AQ881" s="637"/>
      <c r="AR881" s="637"/>
      <c r="AS881" s="637"/>
      <c r="AT881" s="637"/>
      <c r="AU881" s="637"/>
      <c r="AV881" s="637"/>
      <c r="AW881" s="637"/>
      <c r="AX881" s="637"/>
      <c r="AY881" s="637"/>
    </row>
    <row r="882" spans="3:51">
      <c r="C882" s="636"/>
      <c r="D882" s="637"/>
      <c r="E882" s="637"/>
      <c r="F882" s="637"/>
      <c r="G882" s="637"/>
      <c r="H882" s="637"/>
      <c r="I882" s="637"/>
      <c r="J882" s="637"/>
      <c r="K882" s="637"/>
      <c r="L882" s="637"/>
      <c r="M882" s="637"/>
      <c r="N882" s="637"/>
      <c r="O882" s="637"/>
      <c r="P882" s="637"/>
      <c r="Q882" s="637"/>
      <c r="R882" s="637"/>
      <c r="S882" s="637"/>
      <c r="T882" s="637"/>
      <c r="U882" s="637"/>
      <c r="V882" s="637"/>
      <c r="W882" s="637"/>
      <c r="X882" s="637"/>
      <c r="Y882" s="637"/>
      <c r="Z882" s="637"/>
      <c r="AA882" s="637"/>
      <c r="AB882" s="637"/>
      <c r="AC882" s="637"/>
      <c r="AD882" s="637"/>
      <c r="AE882" s="637"/>
      <c r="AF882" s="637"/>
      <c r="AG882" s="637"/>
      <c r="AH882" s="637"/>
      <c r="AI882" s="637"/>
      <c r="AJ882" s="637"/>
      <c r="AK882" s="637"/>
      <c r="AL882" s="637"/>
      <c r="AM882" s="637"/>
      <c r="AN882" s="637"/>
      <c r="AO882" s="637"/>
      <c r="AP882" s="637"/>
      <c r="AQ882" s="637"/>
      <c r="AR882" s="637"/>
      <c r="AS882" s="637"/>
      <c r="AT882" s="637"/>
      <c r="AU882" s="637"/>
      <c r="AV882" s="637"/>
      <c r="AW882" s="637"/>
      <c r="AX882" s="637"/>
      <c r="AY882" s="637"/>
    </row>
    <row r="883" spans="3:51">
      <c r="C883" s="636"/>
      <c r="D883" s="637"/>
      <c r="E883" s="637"/>
      <c r="F883" s="637"/>
      <c r="G883" s="637"/>
      <c r="H883" s="637"/>
      <c r="I883" s="637"/>
      <c r="J883" s="637"/>
      <c r="K883" s="637"/>
      <c r="L883" s="637"/>
      <c r="M883" s="637"/>
      <c r="N883" s="637"/>
      <c r="O883" s="637"/>
      <c r="P883" s="637"/>
      <c r="Q883" s="637"/>
      <c r="R883" s="637"/>
      <c r="S883" s="637"/>
      <c r="T883" s="637"/>
      <c r="U883" s="637"/>
      <c r="V883" s="637"/>
      <c r="W883" s="637"/>
      <c r="X883" s="637"/>
      <c r="Y883" s="637"/>
      <c r="Z883" s="637"/>
      <c r="AA883" s="637"/>
      <c r="AB883" s="637"/>
      <c r="AC883" s="637"/>
      <c r="AD883" s="637"/>
      <c r="AE883" s="637"/>
      <c r="AF883" s="637"/>
      <c r="AG883" s="637"/>
      <c r="AH883" s="637"/>
      <c r="AI883" s="637"/>
      <c r="AJ883" s="637"/>
      <c r="AK883" s="637"/>
      <c r="AL883" s="637"/>
      <c r="AM883" s="637"/>
      <c r="AN883" s="637"/>
      <c r="AO883" s="637"/>
      <c r="AP883" s="637"/>
      <c r="AQ883" s="637"/>
      <c r="AR883" s="637"/>
      <c r="AS883" s="637"/>
      <c r="AT883" s="637"/>
      <c r="AU883" s="637"/>
      <c r="AV883" s="637"/>
      <c r="AW883" s="637"/>
      <c r="AX883" s="637"/>
      <c r="AY883" s="637"/>
    </row>
    <row r="884" spans="3:51">
      <c r="C884" s="636"/>
      <c r="D884" s="637"/>
      <c r="E884" s="637"/>
      <c r="F884" s="637"/>
      <c r="G884" s="637"/>
      <c r="H884" s="637"/>
      <c r="I884" s="637"/>
      <c r="J884" s="637"/>
      <c r="K884" s="637"/>
      <c r="L884" s="637"/>
      <c r="M884" s="637"/>
      <c r="N884" s="637"/>
      <c r="O884" s="637"/>
      <c r="P884" s="637"/>
      <c r="Q884" s="637"/>
      <c r="R884" s="637"/>
      <c r="S884" s="637"/>
      <c r="T884" s="637"/>
      <c r="U884" s="637"/>
      <c r="V884" s="637"/>
      <c r="W884" s="637"/>
      <c r="X884" s="637"/>
      <c r="Y884" s="637"/>
      <c r="Z884" s="637"/>
      <c r="AA884" s="637"/>
      <c r="AB884" s="637"/>
      <c r="AC884" s="637"/>
      <c r="AD884" s="637"/>
      <c r="AE884" s="637"/>
      <c r="AF884" s="637"/>
      <c r="AG884" s="637"/>
      <c r="AH884" s="637"/>
      <c r="AI884" s="637"/>
      <c r="AJ884" s="637"/>
      <c r="AK884" s="637"/>
      <c r="AL884" s="637"/>
      <c r="AM884" s="637"/>
      <c r="AN884" s="637"/>
      <c r="AO884" s="637"/>
      <c r="AP884" s="637"/>
      <c r="AQ884" s="637"/>
      <c r="AR884" s="637"/>
      <c r="AS884" s="637"/>
      <c r="AT884" s="637"/>
      <c r="AU884" s="637"/>
      <c r="AV884" s="637"/>
      <c r="AW884" s="637"/>
      <c r="AX884" s="637"/>
      <c r="AY884" s="637"/>
    </row>
    <row r="885" spans="3:51">
      <c r="C885" s="636"/>
      <c r="D885" s="637"/>
      <c r="E885" s="637"/>
      <c r="F885" s="637"/>
      <c r="G885" s="637"/>
      <c r="H885" s="637"/>
      <c r="I885" s="637"/>
      <c r="J885" s="637"/>
      <c r="K885" s="637"/>
      <c r="L885" s="637"/>
      <c r="M885" s="637"/>
      <c r="N885" s="637"/>
      <c r="O885" s="637"/>
      <c r="P885" s="637"/>
      <c r="Q885" s="637"/>
      <c r="R885" s="637"/>
      <c r="S885" s="637"/>
      <c r="T885" s="637"/>
      <c r="U885" s="637"/>
      <c r="V885" s="637"/>
      <c r="W885" s="637"/>
      <c r="X885" s="637"/>
      <c r="Y885" s="637"/>
      <c r="Z885" s="637"/>
      <c r="AA885" s="637"/>
      <c r="AB885" s="637"/>
      <c r="AC885" s="637"/>
      <c r="AD885" s="637"/>
      <c r="AE885" s="637"/>
      <c r="AF885" s="637"/>
      <c r="AG885" s="637"/>
      <c r="AH885" s="637"/>
      <c r="AI885" s="637"/>
      <c r="AJ885" s="637"/>
      <c r="AK885" s="637"/>
      <c r="AL885" s="637"/>
      <c r="AM885" s="637"/>
      <c r="AN885" s="637"/>
      <c r="AO885" s="637"/>
      <c r="AP885" s="637"/>
      <c r="AQ885" s="637"/>
      <c r="AR885" s="637"/>
      <c r="AS885" s="637"/>
      <c r="AT885" s="637"/>
      <c r="AU885" s="637"/>
      <c r="AV885" s="637"/>
      <c r="AW885" s="637"/>
      <c r="AX885" s="637"/>
      <c r="AY885" s="637"/>
    </row>
    <row r="886" spans="3:51">
      <c r="C886" s="636"/>
      <c r="D886" s="637"/>
      <c r="E886" s="637"/>
      <c r="F886" s="637"/>
      <c r="G886" s="637"/>
      <c r="H886" s="637"/>
      <c r="I886" s="637"/>
      <c r="J886" s="637"/>
      <c r="K886" s="637"/>
      <c r="L886" s="637"/>
      <c r="M886" s="637"/>
      <c r="N886" s="637"/>
      <c r="O886" s="637"/>
      <c r="P886" s="637"/>
      <c r="Q886" s="637"/>
      <c r="R886" s="637"/>
      <c r="S886" s="637"/>
      <c r="T886" s="637"/>
      <c r="U886" s="637"/>
      <c r="V886" s="637"/>
      <c r="W886" s="637"/>
      <c r="X886" s="637"/>
      <c r="Y886" s="637"/>
      <c r="Z886" s="637"/>
      <c r="AA886" s="637"/>
      <c r="AB886" s="637"/>
      <c r="AC886" s="637"/>
      <c r="AD886" s="637"/>
      <c r="AE886" s="637"/>
      <c r="AF886" s="637"/>
      <c r="AG886" s="637"/>
      <c r="AH886" s="637"/>
      <c r="AI886" s="637"/>
      <c r="AJ886" s="637"/>
      <c r="AK886" s="637"/>
      <c r="AL886" s="637"/>
      <c r="AM886" s="637"/>
      <c r="AN886" s="637"/>
      <c r="AO886" s="637"/>
      <c r="AP886" s="637"/>
      <c r="AQ886" s="637"/>
      <c r="AR886" s="637"/>
      <c r="AS886" s="637"/>
      <c r="AT886" s="637"/>
      <c r="AU886" s="637"/>
      <c r="AV886" s="637"/>
      <c r="AW886" s="637"/>
      <c r="AX886" s="637"/>
      <c r="AY886" s="637"/>
    </row>
    <row r="887" spans="3:51">
      <c r="C887" s="636"/>
      <c r="D887" s="637"/>
      <c r="E887" s="637"/>
      <c r="F887" s="637"/>
      <c r="G887" s="637"/>
      <c r="H887" s="637"/>
      <c r="I887" s="637"/>
      <c r="J887" s="637"/>
      <c r="K887" s="637"/>
      <c r="L887" s="637"/>
      <c r="M887" s="637"/>
      <c r="N887" s="637"/>
      <c r="O887" s="637"/>
      <c r="P887" s="637"/>
      <c r="Q887" s="637"/>
      <c r="R887" s="637"/>
      <c r="S887" s="637"/>
      <c r="T887" s="637"/>
      <c r="U887" s="637"/>
      <c r="V887" s="637"/>
      <c r="W887" s="637"/>
      <c r="X887" s="637"/>
      <c r="Y887" s="637"/>
      <c r="Z887" s="637"/>
      <c r="AA887" s="637"/>
      <c r="AB887" s="637"/>
      <c r="AC887" s="637"/>
      <c r="AD887" s="637"/>
      <c r="AE887" s="637"/>
      <c r="AF887" s="637"/>
      <c r="AG887" s="637"/>
      <c r="AH887" s="637"/>
      <c r="AI887" s="637"/>
      <c r="AJ887" s="637"/>
      <c r="AK887" s="637"/>
      <c r="AL887" s="637"/>
      <c r="AM887" s="637"/>
      <c r="AN887" s="637"/>
      <c r="AO887" s="637"/>
      <c r="AP887" s="637"/>
      <c r="AQ887" s="637"/>
      <c r="AR887" s="637"/>
      <c r="AS887" s="637"/>
      <c r="AT887" s="637"/>
      <c r="AU887" s="637"/>
      <c r="AV887" s="637"/>
      <c r="AW887" s="637"/>
      <c r="AX887" s="637"/>
      <c r="AY887" s="637"/>
    </row>
    <row r="888" spans="3:51">
      <c r="C888" s="636"/>
      <c r="D888" s="637"/>
      <c r="E888" s="637"/>
      <c r="F888" s="637"/>
      <c r="G888" s="637"/>
      <c r="H888" s="637"/>
      <c r="I888" s="637"/>
      <c r="J888" s="637"/>
      <c r="K888" s="637"/>
      <c r="L888" s="637"/>
      <c r="M888" s="637"/>
      <c r="N888" s="637"/>
      <c r="O888" s="637"/>
      <c r="P888" s="637"/>
      <c r="Q888" s="637"/>
      <c r="R888" s="637"/>
      <c r="S888" s="637"/>
      <c r="T888" s="637"/>
      <c r="U888" s="637"/>
      <c r="V888" s="637"/>
      <c r="W888" s="637"/>
      <c r="X888" s="637"/>
      <c r="Y888" s="637"/>
      <c r="Z888" s="637"/>
      <c r="AA888" s="637"/>
      <c r="AB888" s="637"/>
      <c r="AC888" s="637"/>
      <c r="AD888" s="637"/>
      <c r="AE888" s="637"/>
      <c r="AF888" s="637"/>
      <c r="AG888" s="637"/>
      <c r="AH888" s="637"/>
      <c r="AI888" s="637"/>
      <c r="AJ888" s="637"/>
      <c r="AK888" s="637"/>
      <c r="AL888" s="637"/>
      <c r="AM888" s="637"/>
      <c r="AN888" s="637"/>
      <c r="AO888" s="637"/>
      <c r="AP888" s="637"/>
      <c r="AQ888" s="637"/>
      <c r="AR888" s="637"/>
      <c r="AS888" s="637"/>
      <c r="AT888" s="637"/>
      <c r="AU888" s="637"/>
      <c r="AV888" s="637"/>
      <c r="AW888" s="637"/>
      <c r="AX888" s="637"/>
      <c r="AY888" s="637"/>
    </row>
    <row r="889" spans="3:51">
      <c r="C889" s="636"/>
      <c r="D889" s="637"/>
      <c r="E889" s="637"/>
      <c r="F889" s="637"/>
      <c r="G889" s="637"/>
      <c r="H889" s="637"/>
      <c r="I889" s="637"/>
      <c r="J889" s="637"/>
      <c r="K889" s="637"/>
      <c r="L889" s="637"/>
      <c r="M889" s="637"/>
      <c r="N889" s="637"/>
      <c r="O889" s="637"/>
      <c r="P889" s="637"/>
      <c r="Q889" s="637"/>
      <c r="R889" s="637"/>
      <c r="S889" s="637"/>
      <c r="T889" s="637"/>
      <c r="U889" s="637"/>
      <c r="V889" s="637"/>
      <c r="W889" s="637"/>
      <c r="X889" s="637"/>
      <c r="Y889" s="637"/>
      <c r="Z889" s="637"/>
      <c r="AA889" s="637"/>
      <c r="AB889" s="637"/>
      <c r="AC889" s="637"/>
      <c r="AD889" s="637"/>
      <c r="AE889" s="637"/>
      <c r="AF889" s="637"/>
      <c r="AG889" s="637"/>
      <c r="AH889" s="637"/>
      <c r="AI889" s="637"/>
      <c r="AJ889" s="637"/>
      <c r="AK889" s="637"/>
      <c r="AL889" s="637"/>
      <c r="AM889" s="637"/>
      <c r="AN889" s="637"/>
      <c r="AO889" s="637"/>
      <c r="AP889" s="637"/>
      <c r="AQ889" s="637"/>
      <c r="AR889" s="637"/>
      <c r="AS889" s="637"/>
      <c r="AT889" s="637"/>
      <c r="AU889" s="637"/>
      <c r="AV889" s="637"/>
      <c r="AW889" s="637"/>
      <c r="AX889" s="637"/>
      <c r="AY889" s="637"/>
    </row>
    <row r="890" spans="3:51">
      <c r="C890" s="636"/>
      <c r="D890" s="637"/>
      <c r="E890" s="637"/>
      <c r="F890" s="637"/>
      <c r="G890" s="637"/>
      <c r="H890" s="637"/>
      <c r="I890" s="637"/>
      <c r="J890" s="637"/>
      <c r="K890" s="637"/>
      <c r="L890" s="637"/>
      <c r="M890" s="637"/>
      <c r="N890" s="637"/>
      <c r="O890" s="637"/>
      <c r="P890" s="637"/>
      <c r="Q890" s="637"/>
      <c r="R890" s="637"/>
      <c r="S890" s="637"/>
      <c r="T890" s="637"/>
      <c r="U890" s="637"/>
      <c r="V890" s="637"/>
      <c r="W890" s="637"/>
      <c r="X890" s="637"/>
      <c r="Y890" s="637"/>
      <c r="Z890" s="637"/>
      <c r="AA890" s="637"/>
      <c r="AB890" s="637"/>
      <c r="AC890" s="637"/>
      <c r="AD890" s="637"/>
      <c r="AE890" s="637"/>
      <c r="AF890" s="637"/>
      <c r="AG890" s="637"/>
      <c r="AH890" s="637"/>
      <c r="AI890" s="637"/>
      <c r="AJ890" s="637"/>
      <c r="AK890" s="637"/>
      <c r="AL890" s="637"/>
      <c r="AM890" s="637"/>
      <c r="AN890" s="637"/>
      <c r="AO890" s="637"/>
      <c r="AP890" s="637"/>
      <c r="AQ890" s="637"/>
      <c r="AR890" s="637"/>
      <c r="AS890" s="637"/>
      <c r="AT890" s="637"/>
      <c r="AU890" s="637"/>
      <c r="AV890" s="637"/>
      <c r="AW890" s="637"/>
      <c r="AX890" s="637"/>
      <c r="AY890" s="637"/>
    </row>
    <row r="891" spans="3:51">
      <c r="C891" s="636"/>
      <c r="D891" s="637"/>
      <c r="E891" s="637"/>
      <c r="F891" s="637"/>
      <c r="G891" s="637"/>
      <c r="H891" s="637"/>
      <c r="I891" s="637"/>
      <c r="J891" s="637"/>
      <c r="K891" s="637"/>
      <c r="L891" s="637"/>
      <c r="M891" s="637"/>
      <c r="N891" s="637"/>
      <c r="O891" s="637"/>
      <c r="P891" s="637"/>
      <c r="Q891" s="637"/>
      <c r="R891" s="637"/>
      <c r="S891" s="637"/>
      <c r="T891" s="637"/>
      <c r="U891" s="637"/>
      <c r="V891" s="637"/>
      <c r="W891" s="637"/>
      <c r="X891" s="637"/>
      <c r="Y891" s="637"/>
      <c r="Z891" s="637"/>
      <c r="AA891" s="637"/>
      <c r="AB891" s="637"/>
      <c r="AC891" s="637"/>
      <c r="AD891" s="637"/>
      <c r="AE891" s="637"/>
      <c r="AF891" s="637"/>
      <c r="AG891" s="637"/>
      <c r="AH891" s="637"/>
      <c r="AI891" s="637"/>
      <c r="AJ891" s="637"/>
      <c r="AK891" s="637"/>
      <c r="AL891" s="637"/>
      <c r="AM891" s="637"/>
      <c r="AN891" s="637"/>
      <c r="AO891" s="637"/>
      <c r="AP891" s="637"/>
      <c r="AQ891" s="637"/>
      <c r="AR891" s="637"/>
      <c r="AS891" s="637"/>
      <c r="AT891" s="637"/>
      <c r="AU891" s="637"/>
      <c r="AV891" s="637"/>
      <c r="AW891" s="637"/>
      <c r="AX891" s="637"/>
      <c r="AY891" s="637"/>
    </row>
    <row r="892" spans="3:51">
      <c r="C892" s="636"/>
      <c r="D892" s="637"/>
      <c r="E892" s="637"/>
      <c r="F892" s="637"/>
      <c r="G892" s="637"/>
      <c r="H892" s="637"/>
      <c r="I892" s="637"/>
      <c r="J892" s="637"/>
      <c r="K892" s="637"/>
      <c r="L892" s="637"/>
      <c r="M892" s="637"/>
      <c r="N892" s="637"/>
      <c r="O892" s="637"/>
      <c r="P892" s="637"/>
      <c r="Q892" s="637"/>
      <c r="R892" s="637"/>
      <c r="S892" s="637"/>
      <c r="T892" s="637"/>
      <c r="U892" s="637"/>
      <c r="V892" s="637"/>
      <c r="W892" s="637"/>
      <c r="X892" s="637"/>
      <c r="Y892" s="637"/>
      <c r="Z892" s="637"/>
      <c r="AA892" s="637"/>
      <c r="AB892" s="637"/>
      <c r="AC892" s="637"/>
      <c r="AD892" s="637"/>
      <c r="AE892" s="637"/>
      <c r="AF892" s="637"/>
      <c r="AG892" s="637"/>
      <c r="AH892" s="637"/>
      <c r="AI892" s="637"/>
      <c r="AJ892" s="637"/>
      <c r="AK892" s="637"/>
      <c r="AL892" s="637"/>
      <c r="AM892" s="637"/>
      <c r="AN892" s="637"/>
      <c r="AO892" s="637"/>
      <c r="AP892" s="637"/>
      <c r="AQ892" s="637"/>
      <c r="AR892" s="637"/>
      <c r="AS892" s="637"/>
      <c r="AT892" s="637"/>
      <c r="AU892" s="637"/>
      <c r="AV892" s="637"/>
      <c r="AW892" s="637"/>
      <c r="AX892" s="637"/>
      <c r="AY892" s="637"/>
    </row>
    <row r="893" spans="3:51">
      <c r="C893" s="636"/>
      <c r="D893" s="637"/>
      <c r="E893" s="637"/>
      <c r="F893" s="637"/>
      <c r="G893" s="637"/>
      <c r="H893" s="637"/>
      <c r="I893" s="637"/>
      <c r="J893" s="637"/>
      <c r="K893" s="637"/>
      <c r="L893" s="637"/>
      <c r="M893" s="637"/>
      <c r="N893" s="637"/>
      <c r="O893" s="637"/>
      <c r="P893" s="637"/>
      <c r="Q893" s="637"/>
      <c r="R893" s="637"/>
      <c r="S893" s="637"/>
      <c r="T893" s="637"/>
      <c r="U893" s="637"/>
      <c r="V893" s="637"/>
      <c r="W893" s="637"/>
      <c r="X893" s="637"/>
      <c r="Y893" s="637"/>
      <c r="Z893" s="637"/>
      <c r="AA893" s="637"/>
      <c r="AB893" s="637"/>
      <c r="AC893" s="637"/>
      <c r="AD893" s="637"/>
      <c r="AE893" s="637"/>
      <c r="AF893" s="637"/>
      <c r="AG893" s="637"/>
      <c r="AH893" s="637"/>
      <c r="AI893" s="637"/>
      <c r="AJ893" s="637"/>
      <c r="AK893" s="637"/>
      <c r="AL893" s="637"/>
      <c r="AM893" s="637"/>
      <c r="AN893" s="637"/>
      <c r="AO893" s="637"/>
      <c r="AP893" s="637"/>
      <c r="AQ893" s="637"/>
      <c r="AR893" s="637"/>
      <c r="AS893" s="637"/>
      <c r="AT893" s="637"/>
      <c r="AU893" s="637"/>
      <c r="AV893" s="637"/>
      <c r="AW893" s="637"/>
      <c r="AX893" s="637"/>
      <c r="AY893" s="637"/>
    </row>
    <row r="894" spans="3:51">
      <c r="C894" s="636"/>
      <c r="D894" s="637"/>
      <c r="E894" s="637"/>
      <c r="F894" s="637"/>
      <c r="G894" s="637"/>
      <c r="H894" s="637"/>
      <c r="I894" s="637"/>
      <c r="J894" s="637"/>
      <c r="K894" s="637"/>
      <c r="L894" s="637"/>
      <c r="M894" s="637"/>
      <c r="N894" s="637"/>
      <c r="O894" s="637"/>
      <c r="P894" s="637"/>
      <c r="Q894" s="637"/>
      <c r="R894" s="637"/>
      <c r="S894" s="637"/>
      <c r="T894" s="637"/>
      <c r="U894" s="637"/>
      <c r="V894" s="637"/>
      <c r="W894" s="637"/>
      <c r="X894" s="637"/>
      <c r="Y894" s="637"/>
      <c r="Z894" s="637"/>
      <c r="AA894" s="637"/>
      <c r="AB894" s="637"/>
      <c r="AC894" s="637"/>
      <c r="AD894" s="637"/>
      <c r="AE894" s="637"/>
      <c r="AF894" s="637"/>
      <c r="AG894" s="637"/>
      <c r="AH894" s="637"/>
      <c r="AI894" s="637"/>
      <c r="AJ894" s="637"/>
      <c r="AK894" s="637"/>
      <c r="AL894" s="637"/>
      <c r="AM894" s="637"/>
      <c r="AN894" s="637"/>
      <c r="AO894" s="637"/>
      <c r="AP894" s="637"/>
      <c r="AQ894" s="637"/>
      <c r="AR894" s="637"/>
      <c r="AS894" s="637"/>
      <c r="AT894" s="637"/>
      <c r="AU894" s="637"/>
      <c r="AV894" s="637"/>
      <c r="AW894" s="637"/>
      <c r="AX894" s="637"/>
      <c r="AY894" s="637"/>
    </row>
    <row r="895" spans="3:51">
      <c r="C895" s="636"/>
      <c r="D895" s="637"/>
      <c r="E895" s="637"/>
      <c r="F895" s="637"/>
      <c r="G895" s="637"/>
      <c r="H895" s="637"/>
      <c r="I895" s="637"/>
      <c r="J895" s="637"/>
      <c r="K895" s="637"/>
      <c r="L895" s="637"/>
      <c r="M895" s="637"/>
      <c r="N895" s="637"/>
      <c r="O895" s="637"/>
      <c r="P895" s="637"/>
      <c r="Q895" s="637"/>
      <c r="R895" s="637"/>
      <c r="S895" s="637"/>
      <c r="T895" s="637"/>
      <c r="U895" s="637"/>
      <c r="V895" s="637"/>
      <c r="W895" s="637"/>
      <c r="X895" s="637"/>
      <c r="Y895" s="637"/>
      <c r="Z895" s="637"/>
      <c r="AA895" s="637"/>
      <c r="AB895" s="637"/>
      <c r="AC895" s="637"/>
      <c r="AD895" s="637"/>
      <c r="AE895" s="637"/>
      <c r="AF895" s="637"/>
      <c r="AG895" s="637"/>
      <c r="AH895" s="637"/>
      <c r="AI895" s="637"/>
      <c r="AJ895" s="637"/>
      <c r="AK895" s="637"/>
      <c r="AL895" s="637"/>
      <c r="AM895" s="637"/>
      <c r="AN895" s="637"/>
      <c r="AO895" s="637"/>
      <c r="AP895" s="637"/>
      <c r="AQ895" s="637"/>
      <c r="AR895" s="637"/>
      <c r="AS895" s="637"/>
      <c r="AT895" s="637"/>
      <c r="AU895" s="637"/>
      <c r="AV895" s="637"/>
      <c r="AW895" s="637"/>
      <c r="AX895" s="637"/>
      <c r="AY895" s="637"/>
    </row>
    <row r="896" spans="3:51">
      <c r="C896" s="636"/>
      <c r="D896" s="637"/>
      <c r="E896" s="637"/>
      <c r="F896" s="637"/>
      <c r="G896" s="637"/>
      <c r="H896" s="637"/>
      <c r="I896" s="637"/>
      <c r="J896" s="637"/>
      <c r="K896" s="637"/>
      <c r="L896" s="637"/>
      <c r="M896" s="637"/>
      <c r="N896" s="637"/>
      <c r="O896" s="637"/>
      <c r="P896" s="637"/>
      <c r="Q896" s="637"/>
      <c r="R896" s="637"/>
      <c r="S896" s="637"/>
      <c r="T896" s="637"/>
      <c r="U896" s="637"/>
      <c r="V896" s="637"/>
      <c r="W896" s="637"/>
      <c r="X896" s="637"/>
      <c r="Y896" s="637"/>
      <c r="Z896" s="637"/>
      <c r="AA896" s="637"/>
      <c r="AB896" s="637"/>
      <c r="AC896" s="637"/>
      <c r="AD896" s="637"/>
      <c r="AE896" s="637"/>
      <c r="AF896" s="637"/>
      <c r="AG896" s="637"/>
      <c r="AH896" s="637"/>
      <c r="AI896" s="637"/>
      <c r="AJ896" s="637"/>
      <c r="AK896" s="637"/>
      <c r="AL896" s="637"/>
      <c r="AM896" s="637"/>
      <c r="AN896" s="637"/>
      <c r="AO896" s="637"/>
      <c r="AP896" s="637"/>
      <c r="AQ896" s="637"/>
      <c r="AR896" s="637"/>
      <c r="AS896" s="637"/>
      <c r="AT896" s="637"/>
      <c r="AU896" s="637"/>
      <c r="AV896" s="637"/>
      <c r="AW896" s="637"/>
      <c r="AX896" s="637"/>
      <c r="AY896" s="637"/>
    </row>
    <row r="897" spans="3:51">
      <c r="C897" s="636"/>
      <c r="D897" s="637"/>
      <c r="E897" s="637"/>
      <c r="F897" s="637"/>
      <c r="G897" s="637"/>
      <c r="H897" s="637"/>
      <c r="I897" s="637"/>
      <c r="J897" s="637"/>
      <c r="K897" s="637"/>
      <c r="L897" s="637"/>
      <c r="M897" s="637"/>
      <c r="N897" s="637"/>
      <c r="O897" s="637"/>
      <c r="P897" s="637"/>
      <c r="Q897" s="637"/>
      <c r="R897" s="637"/>
      <c r="S897" s="637"/>
      <c r="T897" s="637"/>
      <c r="U897" s="637"/>
      <c r="V897" s="637"/>
      <c r="W897" s="637"/>
      <c r="X897" s="637"/>
      <c r="Y897" s="637"/>
      <c r="Z897" s="637"/>
      <c r="AA897" s="637"/>
      <c r="AB897" s="637"/>
      <c r="AC897" s="637"/>
      <c r="AD897" s="637"/>
      <c r="AE897" s="637"/>
      <c r="AF897" s="637"/>
      <c r="AG897" s="637"/>
      <c r="AH897" s="637"/>
      <c r="AI897" s="637"/>
      <c r="AJ897" s="637"/>
      <c r="AK897" s="637"/>
      <c r="AL897" s="637"/>
      <c r="AM897" s="637"/>
      <c r="AN897" s="637"/>
      <c r="AO897" s="637"/>
      <c r="AP897" s="637"/>
      <c r="AQ897" s="637"/>
      <c r="AR897" s="637"/>
      <c r="AS897" s="637"/>
      <c r="AT897" s="637"/>
      <c r="AU897" s="637"/>
      <c r="AV897" s="637"/>
      <c r="AW897" s="637"/>
      <c r="AX897" s="637"/>
      <c r="AY897" s="637"/>
    </row>
    <row r="898" spans="3:51">
      <c r="C898" s="636"/>
      <c r="D898" s="637"/>
      <c r="E898" s="637"/>
      <c r="F898" s="637"/>
      <c r="G898" s="637"/>
      <c r="H898" s="637"/>
      <c r="I898" s="637"/>
      <c r="J898" s="637"/>
      <c r="K898" s="637"/>
      <c r="L898" s="637"/>
      <c r="M898" s="637"/>
      <c r="N898" s="637"/>
      <c r="O898" s="637"/>
      <c r="P898" s="637"/>
      <c r="Q898" s="637"/>
      <c r="R898" s="637"/>
      <c r="S898" s="637"/>
      <c r="T898" s="637"/>
      <c r="U898" s="637"/>
      <c r="V898" s="637"/>
      <c r="W898" s="637"/>
      <c r="X898" s="637"/>
      <c r="Y898" s="637"/>
      <c r="Z898" s="637"/>
      <c r="AA898" s="637"/>
      <c r="AB898" s="637"/>
      <c r="AC898" s="637"/>
      <c r="AD898" s="637"/>
      <c r="AE898" s="637"/>
      <c r="AF898" s="637"/>
      <c r="AG898" s="637"/>
      <c r="AH898" s="637"/>
      <c r="AI898" s="637"/>
      <c r="AJ898" s="637"/>
      <c r="AK898" s="637"/>
      <c r="AL898" s="637"/>
      <c r="AM898" s="637"/>
      <c r="AN898" s="637"/>
      <c r="AO898" s="637"/>
      <c r="AP898" s="637"/>
      <c r="AQ898" s="637"/>
      <c r="AR898" s="637"/>
      <c r="AS898" s="637"/>
      <c r="AT898" s="637"/>
      <c r="AU898" s="637"/>
      <c r="AV898" s="637"/>
      <c r="AW898" s="637"/>
      <c r="AX898" s="637"/>
      <c r="AY898" s="637"/>
    </row>
    <row r="899" spans="3:51">
      <c r="C899" s="636"/>
      <c r="D899" s="637"/>
      <c r="E899" s="637"/>
      <c r="F899" s="637"/>
      <c r="G899" s="637"/>
      <c r="H899" s="637"/>
      <c r="I899" s="637"/>
      <c r="J899" s="637"/>
      <c r="K899" s="637"/>
      <c r="L899" s="637"/>
      <c r="M899" s="637"/>
      <c r="N899" s="637"/>
      <c r="O899" s="637"/>
      <c r="P899" s="637"/>
      <c r="Q899" s="637"/>
      <c r="R899" s="637"/>
      <c r="S899" s="637"/>
      <c r="T899" s="637"/>
      <c r="U899" s="637"/>
      <c r="V899" s="637"/>
      <c r="W899" s="637"/>
      <c r="X899" s="637"/>
      <c r="Y899" s="637"/>
      <c r="Z899" s="637"/>
      <c r="AA899" s="637"/>
      <c r="AB899" s="637"/>
      <c r="AC899" s="637"/>
      <c r="AD899" s="637"/>
      <c r="AE899" s="637"/>
      <c r="AF899" s="637"/>
      <c r="AG899" s="637"/>
      <c r="AH899" s="637"/>
      <c r="AI899" s="637"/>
      <c r="AJ899" s="637"/>
      <c r="AK899" s="637"/>
      <c r="AL899" s="637"/>
      <c r="AM899" s="637"/>
      <c r="AN899" s="637"/>
      <c r="AO899" s="637"/>
      <c r="AP899" s="637"/>
      <c r="AQ899" s="637"/>
      <c r="AR899" s="637"/>
      <c r="AS899" s="637"/>
      <c r="AT899" s="637"/>
      <c r="AU899" s="637"/>
      <c r="AV899" s="637"/>
      <c r="AW899" s="637"/>
      <c r="AX899" s="637"/>
      <c r="AY899" s="637"/>
    </row>
    <row r="900" spans="3:51">
      <c r="C900" s="636"/>
      <c r="D900" s="637"/>
      <c r="E900" s="637"/>
      <c r="F900" s="637"/>
      <c r="G900" s="637"/>
      <c r="H900" s="637"/>
      <c r="I900" s="637"/>
      <c r="J900" s="637"/>
      <c r="K900" s="637"/>
      <c r="L900" s="637"/>
      <c r="M900" s="637"/>
      <c r="N900" s="637"/>
      <c r="O900" s="637"/>
      <c r="P900" s="637"/>
      <c r="Q900" s="637"/>
      <c r="R900" s="637"/>
      <c r="S900" s="637"/>
      <c r="T900" s="637"/>
      <c r="U900" s="637"/>
      <c r="V900" s="637"/>
      <c r="W900" s="637"/>
      <c r="X900" s="637"/>
      <c r="Y900" s="637"/>
      <c r="Z900" s="637"/>
      <c r="AA900" s="637"/>
      <c r="AB900" s="637"/>
      <c r="AC900" s="637"/>
      <c r="AD900" s="637"/>
      <c r="AE900" s="637"/>
      <c r="AF900" s="637"/>
      <c r="AG900" s="637"/>
      <c r="AH900" s="637"/>
      <c r="AI900" s="637"/>
      <c r="AJ900" s="637"/>
      <c r="AK900" s="637"/>
      <c r="AL900" s="637"/>
      <c r="AM900" s="637"/>
      <c r="AN900" s="637"/>
      <c r="AO900" s="637"/>
      <c r="AP900" s="637"/>
      <c r="AQ900" s="637"/>
      <c r="AR900" s="637"/>
      <c r="AS900" s="637"/>
      <c r="AT900" s="637"/>
      <c r="AU900" s="637"/>
      <c r="AV900" s="637"/>
      <c r="AW900" s="637"/>
      <c r="AX900" s="637"/>
      <c r="AY900" s="637"/>
    </row>
    <row r="901" spans="3:51">
      <c r="C901" s="636"/>
      <c r="D901" s="637"/>
      <c r="E901" s="637"/>
      <c r="F901" s="637"/>
      <c r="G901" s="637"/>
      <c r="H901" s="637"/>
      <c r="I901" s="637"/>
      <c r="J901" s="637"/>
      <c r="K901" s="637"/>
      <c r="L901" s="637"/>
      <c r="M901" s="637"/>
      <c r="N901" s="637"/>
      <c r="O901" s="637"/>
      <c r="P901" s="637"/>
      <c r="Q901" s="637"/>
      <c r="R901" s="637"/>
      <c r="S901" s="637"/>
      <c r="T901" s="637"/>
      <c r="U901" s="637"/>
      <c r="V901" s="637"/>
      <c r="W901" s="637"/>
      <c r="X901" s="637"/>
      <c r="Y901" s="637"/>
      <c r="Z901" s="637"/>
      <c r="AA901" s="637"/>
      <c r="AB901" s="637"/>
      <c r="AC901" s="637"/>
      <c r="AD901" s="637"/>
      <c r="AE901" s="637"/>
      <c r="AF901" s="637"/>
      <c r="AG901" s="637"/>
      <c r="AH901" s="637"/>
      <c r="AI901" s="637"/>
      <c r="AJ901" s="637"/>
      <c r="AK901" s="637"/>
      <c r="AL901" s="637"/>
      <c r="AM901" s="637"/>
      <c r="AN901" s="637"/>
      <c r="AO901" s="637"/>
      <c r="AP901" s="637"/>
      <c r="AQ901" s="637"/>
      <c r="AR901" s="637"/>
      <c r="AS901" s="637"/>
      <c r="AT901" s="637"/>
      <c r="AU901" s="637"/>
      <c r="AV901" s="637"/>
      <c r="AW901" s="637"/>
      <c r="AX901" s="637"/>
      <c r="AY901" s="637"/>
    </row>
    <row r="902" spans="3:51">
      <c r="C902" s="636"/>
      <c r="D902" s="637"/>
      <c r="E902" s="637"/>
      <c r="F902" s="637"/>
      <c r="G902" s="637"/>
      <c r="H902" s="637"/>
      <c r="I902" s="637"/>
      <c r="J902" s="637"/>
      <c r="K902" s="637"/>
      <c r="L902" s="637"/>
      <c r="M902" s="637"/>
      <c r="N902" s="637"/>
      <c r="O902" s="637"/>
      <c r="P902" s="637"/>
      <c r="Q902" s="637"/>
      <c r="R902" s="637"/>
      <c r="S902" s="637"/>
      <c r="T902" s="637"/>
      <c r="U902" s="637"/>
      <c r="V902" s="637"/>
      <c r="W902" s="637"/>
      <c r="X902" s="637"/>
      <c r="Y902" s="637"/>
      <c r="Z902" s="637"/>
      <c r="AA902" s="637"/>
      <c r="AB902" s="637"/>
      <c r="AC902" s="637"/>
      <c r="AD902" s="637"/>
      <c r="AE902" s="637"/>
      <c r="AF902" s="637"/>
      <c r="AG902" s="637"/>
      <c r="AH902" s="637"/>
      <c r="AI902" s="637"/>
      <c r="AJ902" s="637"/>
      <c r="AK902" s="637"/>
      <c r="AL902" s="637"/>
      <c r="AM902" s="637"/>
      <c r="AN902" s="637"/>
      <c r="AO902" s="637"/>
      <c r="AP902" s="637"/>
      <c r="AQ902" s="637"/>
      <c r="AR902" s="637"/>
      <c r="AS902" s="637"/>
      <c r="AT902" s="637"/>
      <c r="AU902" s="637"/>
      <c r="AV902" s="637"/>
      <c r="AW902" s="637"/>
      <c r="AX902" s="637"/>
      <c r="AY902" s="637"/>
    </row>
    <row r="903" spans="3:51">
      <c r="C903" s="636"/>
      <c r="D903" s="637"/>
      <c r="E903" s="637"/>
      <c r="F903" s="637"/>
      <c r="G903" s="637"/>
      <c r="H903" s="637"/>
      <c r="I903" s="637"/>
      <c r="J903" s="637"/>
      <c r="K903" s="637"/>
      <c r="L903" s="637"/>
      <c r="M903" s="637"/>
      <c r="N903" s="637"/>
      <c r="O903" s="637"/>
      <c r="P903" s="637"/>
      <c r="Q903" s="637"/>
      <c r="R903" s="637"/>
      <c r="S903" s="637"/>
      <c r="T903" s="637"/>
      <c r="U903" s="637"/>
      <c r="V903" s="637"/>
      <c r="W903" s="637"/>
      <c r="X903" s="637"/>
      <c r="Y903" s="637"/>
      <c r="Z903" s="637"/>
      <c r="AA903" s="637"/>
      <c r="AB903" s="637"/>
      <c r="AC903" s="637"/>
      <c r="AD903" s="637"/>
      <c r="AE903" s="637"/>
      <c r="AF903" s="637"/>
      <c r="AG903" s="637"/>
      <c r="AH903" s="637"/>
      <c r="AI903" s="637"/>
      <c r="AJ903" s="637"/>
      <c r="AK903" s="637"/>
      <c r="AL903" s="637"/>
      <c r="AM903" s="637"/>
      <c r="AN903" s="637"/>
      <c r="AO903" s="637"/>
      <c r="AP903" s="637"/>
      <c r="AQ903" s="637"/>
      <c r="AR903" s="637"/>
      <c r="AS903" s="637"/>
      <c r="AT903" s="637"/>
      <c r="AU903" s="637"/>
      <c r="AV903" s="637"/>
      <c r="AW903" s="637"/>
      <c r="AX903" s="637"/>
      <c r="AY903" s="637"/>
    </row>
    <row r="904" spans="3:51">
      <c r="C904" s="636"/>
      <c r="D904" s="637"/>
      <c r="E904" s="637"/>
      <c r="F904" s="637"/>
      <c r="G904" s="637"/>
      <c r="H904" s="637"/>
      <c r="I904" s="637"/>
      <c r="J904" s="637"/>
      <c r="K904" s="637"/>
      <c r="L904" s="637"/>
      <c r="M904" s="637"/>
      <c r="N904" s="637"/>
      <c r="O904" s="637"/>
      <c r="P904" s="637"/>
      <c r="Q904" s="637"/>
      <c r="R904" s="637"/>
      <c r="S904" s="637"/>
      <c r="T904" s="637"/>
      <c r="U904" s="637"/>
      <c r="V904" s="637"/>
      <c r="W904" s="637"/>
      <c r="X904" s="637"/>
      <c r="Y904" s="637"/>
      <c r="Z904" s="637"/>
      <c r="AA904" s="637"/>
      <c r="AB904" s="637"/>
      <c r="AC904" s="637"/>
      <c r="AD904" s="637"/>
      <c r="AE904" s="637"/>
      <c r="AF904" s="637"/>
      <c r="AG904" s="637"/>
      <c r="AH904" s="637"/>
      <c r="AI904" s="637"/>
      <c r="AJ904" s="637"/>
      <c r="AK904" s="637"/>
      <c r="AL904" s="637"/>
      <c r="AM904" s="637"/>
      <c r="AN904" s="637"/>
      <c r="AO904" s="637"/>
      <c r="AP904" s="637"/>
      <c r="AQ904" s="637"/>
      <c r="AR904" s="637"/>
      <c r="AS904" s="637"/>
      <c r="AT904" s="637"/>
      <c r="AU904" s="637"/>
      <c r="AV904" s="637"/>
      <c r="AW904" s="637"/>
      <c r="AX904" s="637"/>
      <c r="AY904" s="637"/>
    </row>
    <row r="905" spans="3:51">
      <c r="C905" s="636"/>
      <c r="D905" s="637"/>
      <c r="E905" s="637"/>
      <c r="F905" s="637"/>
      <c r="G905" s="637"/>
      <c r="H905" s="637"/>
      <c r="I905" s="637"/>
      <c r="J905" s="637"/>
      <c r="K905" s="637"/>
      <c r="L905" s="637"/>
      <c r="M905" s="637"/>
      <c r="N905" s="637"/>
      <c r="O905" s="637"/>
      <c r="P905" s="637"/>
      <c r="Q905" s="637"/>
      <c r="R905" s="637"/>
      <c r="S905" s="637"/>
      <c r="T905" s="637"/>
      <c r="U905" s="637"/>
      <c r="V905" s="637"/>
      <c r="W905" s="637"/>
      <c r="X905" s="637"/>
      <c r="Y905" s="637"/>
      <c r="Z905" s="637"/>
      <c r="AA905" s="637"/>
      <c r="AB905" s="637"/>
      <c r="AC905" s="637"/>
      <c r="AD905" s="637"/>
      <c r="AE905" s="637"/>
      <c r="AF905" s="637"/>
      <c r="AG905" s="637"/>
      <c r="AH905" s="637"/>
      <c r="AI905" s="637"/>
      <c r="AJ905" s="637"/>
      <c r="AK905" s="637"/>
      <c r="AL905" s="637"/>
      <c r="AM905" s="637"/>
      <c r="AN905" s="637"/>
      <c r="AO905" s="637"/>
      <c r="AP905" s="637"/>
      <c r="AQ905" s="637"/>
      <c r="AR905" s="637"/>
      <c r="AS905" s="637"/>
      <c r="AT905" s="637"/>
      <c r="AU905" s="637"/>
      <c r="AV905" s="637"/>
      <c r="AW905" s="637"/>
      <c r="AX905" s="637"/>
      <c r="AY905" s="637"/>
    </row>
    <row r="906" spans="3:51">
      <c r="C906" s="636"/>
      <c r="D906" s="637"/>
      <c r="E906" s="637"/>
      <c r="F906" s="637"/>
      <c r="G906" s="637"/>
      <c r="H906" s="637"/>
      <c r="I906" s="637"/>
      <c r="J906" s="637"/>
      <c r="K906" s="637"/>
      <c r="L906" s="637"/>
      <c r="M906" s="637"/>
      <c r="N906" s="637"/>
      <c r="O906" s="637"/>
      <c r="P906" s="637"/>
      <c r="Q906" s="637"/>
      <c r="R906" s="637"/>
      <c r="S906" s="637"/>
      <c r="T906" s="637"/>
      <c r="U906" s="637"/>
      <c r="V906" s="637"/>
      <c r="W906" s="637"/>
      <c r="X906" s="637"/>
      <c r="Y906" s="637"/>
      <c r="Z906" s="637"/>
      <c r="AA906" s="637"/>
      <c r="AB906" s="637"/>
      <c r="AC906" s="637"/>
      <c r="AD906" s="637"/>
      <c r="AE906" s="637"/>
      <c r="AF906" s="637"/>
      <c r="AG906" s="637"/>
      <c r="AH906" s="637"/>
      <c r="AI906" s="637"/>
      <c r="AJ906" s="637"/>
      <c r="AK906" s="637"/>
      <c r="AL906" s="637"/>
      <c r="AM906" s="637"/>
      <c r="AN906" s="637"/>
      <c r="AO906" s="637"/>
      <c r="AP906" s="637"/>
      <c r="AQ906" s="637"/>
      <c r="AR906" s="637"/>
      <c r="AS906" s="637"/>
      <c r="AT906" s="637"/>
      <c r="AU906" s="637"/>
      <c r="AV906" s="637"/>
      <c r="AW906" s="637"/>
      <c r="AX906" s="637"/>
      <c r="AY906" s="637"/>
    </row>
    <row r="907" spans="3:51">
      <c r="C907" s="636"/>
      <c r="D907" s="637"/>
      <c r="E907" s="637"/>
      <c r="F907" s="637"/>
      <c r="G907" s="637"/>
      <c r="H907" s="637"/>
      <c r="I907" s="637"/>
      <c r="J907" s="637"/>
      <c r="K907" s="637"/>
      <c r="L907" s="637"/>
      <c r="M907" s="637"/>
      <c r="N907" s="637"/>
      <c r="O907" s="637"/>
      <c r="P907" s="637"/>
      <c r="Q907" s="637"/>
      <c r="R907" s="637"/>
      <c r="S907" s="637"/>
      <c r="T907" s="637"/>
      <c r="U907" s="637"/>
      <c r="V907" s="637"/>
      <c r="W907" s="637"/>
      <c r="X907" s="637"/>
      <c r="Y907" s="637"/>
      <c r="Z907" s="637"/>
      <c r="AA907" s="637"/>
      <c r="AB907" s="637"/>
      <c r="AC907" s="637"/>
      <c r="AD907" s="637"/>
      <c r="AE907" s="637"/>
      <c r="AF907" s="637"/>
      <c r="AG907" s="637"/>
      <c r="AH907" s="637"/>
      <c r="AI907" s="637"/>
      <c r="AJ907" s="637"/>
      <c r="AK907" s="637"/>
      <c r="AL907" s="637"/>
      <c r="AM907" s="637"/>
      <c r="AN907" s="637"/>
      <c r="AO907" s="637"/>
      <c r="AP907" s="637"/>
      <c r="AQ907" s="637"/>
      <c r="AR907" s="637"/>
      <c r="AS907" s="637"/>
      <c r="AT907" s="637"/>
      <c r="AU907" s="637"/>
      <c r="AV907" s="637"/>
      <c r="AW907" s="637"/>
      <c r="AX907" s="637"/>
      <c r="AY907" s="637"/>
    </row>
    <row r="908" spans="3:51">
      <c r="C908" s="636"/>
      <c r="D908" s="637"/>
      <c r="E908" s="637"/>
      <c r="F908" s="637"/>
      <c r="G908" s="637"/>
      <c r="H908" s="637"/>
      <c r="I908" s="637"/>
      <c r="J908" s="637"/>
      <c r="K908" s="637"/>
      <c r="L908" s="637"/>
      <c r="M908" s="637"/>
      <c r="N908" s="637"/>
      <c r="O908" s="637"/>
      <c r="P908" s="637"/>
      <c r="Q908" s="637"/>
      <c r="R908" s="637"/>
      <c r="S908" s="637"/>
      <c r="T908" s="637"/>
      <c r="U908" s="637"/>
      <c r="V908" s="637"/>
      <c r="W908" s="637"/>
      <c r="X908" s="637"/>
      <c r="Y908" s="637"/>
      <c r="Z908" s="637"/>
      <c r="AA908" s="637"/>
      <c r="AB908" s="637"/>
      <c r="AC908" s="637"/>
      <c r="AD908" s="637"/>
      <c r="AE908" s="637"/>
      <c r="AF908" s="637"/>
      <c r="AG908" s="637"/>
      <c r="AH908" s="637"/>
      <c r="AI908" s="637"/>
      <c r="AJ908" s="637"/>
      <c r="AK908" s="637"/>
      <c r="AL908" s="637"/>
      <c r="AM908" s="637"/>
      <c r="AN908" s="637"/>
      <c r="AO908" s="637"/>
      <c r="AP908" s="637"/>
      <c r="AQ908" s="637"/>
      <c r="AR908" s="637"/>
      <c r="AS908" s="637"/>
      <c r="AT908" s="637"/>
      <c r="AU908" s="637"/>
      <c r="AV908" s="637"/>
      <c r="AW908" s="637"/>
      <c r="AX908" s="637"/>
      <c r="AY908" s="637"/>
    </row>
    <row r="909" spans="3:51">
      <c r="C909" s="636"/>
      <c r="D909" s="637"/>
      <c r="E909" s="637"/>
      <c r="F909" s="637"/>
      <c r="G909" s="637"/>
      <c r="H909" s="637"/>
      <c r="I909" s="637"/>
      <c r="J909" s="637"/>
      <c r="K909" s="637"/>
      <c r="L909" s="637"/>
      <c r="M909" s="637"/>
      <c r="N909" s="637"/>
      <c r="O909" s="637"/>
      <c r="P909" s="637"/>
      <c r="Q909" s="637"/>
      <c r="R909" s="637"/>
      <c r="S909" s="637"/>
      <c r="T909" s="637"/>
      <c r="U909" s="637"/>
      <c r="V909" s="637"/>
      <c r="W909" s="637"/>
      <c r="X909" s="637"/>
      <c r="Y909" s="637"/>
      <c r="Z909" s="637"/>
      <c r="AA909" s="637"/>
      <c r="AB909" s="637"/>
      <c r="AC909" s="637"/>
      <c r="AD909" s="637"/>
      <c r="AE909" s="637"/>
      <c r="AF909" s="637"/>
      <c r="AG909" s="637"/>
      <c r="AH909" s="637"/>
      <c r="AI909" s="637"/>
      <c r="AJ909" s="637"/>
      <c r="AK909" s="637"/>
      <c r="AL909" s="637"/>
      <c r="AM909" s="637"/>
      <c r="AN909" s="637"/>
      <c r="AO909" s="637"/>
      <c r="AP909" s="637"/>
      <c r="AQ909" s="637"/>
      <c r="AR909" s="637"/>
      <c r="AS909" s="637"/>
      <c r="AT909" s="637"/>
      <c r="AU909" s="637"/>
      <c r="AV909" s="637"/>
      <c r="AW909" s="637"/>
      <c r="AX909" s="637"/>
      <c r="AY909" s="637"/>
    </row>
    <row r="910" spans="3:51">
      <c r="C910" s="636"/>
      <c r="D910" s="637"/>
      <c r="E910" s="637"/>
      <c r="F910" s="637"/>
      <c r="G910" s="637"/>
      <c r="H910" s="637"/>
      <c r="I910" s="637"/>
      <c r="J910" s="637"/>
      <c r="K910" s="637"/>
      <c r="L910" s="637"/>
      <c r="M910" s="637"/>
      <c r="N910" s="637"/>
      <c r="O910" s="637"/>
      <c r="P910" s="637"/>
      <c r="Q910" s="637"/>
      <c r="R910" s="637"/>
      <c r="S910" s="637"/>
      <c r="T910" s="637"/>
      <c r="U910" s="637"/>
      <c r="V910" s="637"/>
      <c r="W910" s="637"/>
      <c r="X910" s="637"/>
      <c r="Y910" s="637"/>
      <c r="Z910" s="637"/>
      <c r="AA910" s="637"/>
      <c r="AB910" s="637"/>
      <c r="AC910" s="637"/>
      <c r="AD910" s="637"/>
      <c r="AE910" s="637"/>
      <c r="AF910" s="637"/>
      <c r="AG910" s="637"/>
      <c r="AH910" s="637"/>
      <c r="AI910" s="637"/>
      <c r="AJ910" s="637"/>
      <c r="AK910" s="637"/>
      <c r="AL910" s="637"/>
      <c r="AM910" s="637"/>
      <c r="AN910" s="637"/>
      <c r="AO910" s="637"/>
      <c r="AP910" s="637"/>
      <c r="AQ910" s="637"/>
      <c r="AR910" s="637"/>
      <c r="AS910" s="637"/>
      <c r="AT910" s="637"/>
      <c r="AU910" s="637"/>
      <c r="AV910" s="637"/>
      <c r="AW910" s="637"/>
      <c r="AX910" s="637"/>
      <c r="AY910" s="637"/>
    </row>
    <row r="911" spans="3:51">
      <c r="C911" s="636"/>
      <c r="D911" s="637"/>
      <c r="E911" s="637"/>
      <c r="F911" s="637"/>
      <c r="G911" s="637"/>
      <c r="H911" s="637"/>
      <c r="I911" s="637"/>
      <c r="J911" s="637"/>
      <c r="K911" s="637"/>
      <c r="L911" s="637"/>
      <c r="M911" s="637"/>
      <c r="N911" s="637"/>
      <c r="O911" s="637"/>
      <c r="P911" s="637"/>
      <c r="Q911" s="637"/>
      <c r="R911" s="637"/>
      <c r="S911" s="637"/>
      <c r="T911" s="637"/>
      <c r="U911" s="637"/>
      <c r="V911" s="637"/>
      <c r="W911" s="637"/>
      <c r="X911" s="637"/>
      <c r="Y911" s="637"/>
      <c r="Z911" s="637"/>
      <c r="AA911" s="637"/>
      <c r="AB911" s="637"/>
      <c r="AC911" s="637"/>
      <c r="AD911" s="637"/>
      <c r="AE911" s="637"/>
      <c r="AF911" s="637"/>
      <c r="AG911" s="637"/>
      <c r="AH911" s="637"/>
      <c r="AI911" s="637"/>
      <c r="AJ911" s="637"/>
      <c r="AK911" s="637"/>
      <c r="AL911" s="637"/>
      <c r="AM911" s="637"/>
      <c r="AN911" s="637"/>
      <c r="AO911" s="637"/>
      <c r="AP911" s="637"/>
      <c r="AQ911" s="637"/>
      <c r="AR911" s="637"/>
      <c r="AS911" s="637"/>
      <c r="AT911" s="637"/>
      <c r="AU911" s="637"/>
      <c r="AV911" s="637"/>
      <c r="AW911" s="637"/>
      <c r="AX911" s="637"/>
      <c r="AY911" s="637"/>
    </row>
    <row r="912" spans="3:51">
      <c r="C912" s="636"/>
      <c r="D912" s="637"/>
      <c r="E912" s="637"/>
      <c r="F912" s="637"/>
      <c r="G912" s="637"/>
      <c r="H912" s="637"/>
      <c r="I912" s="637"/>
      <c r="J912" s="637"/>
      <c r="K912" s="637"/>
      <c r="L912" s="637"/>
      <c r="M912" s="637"/>
      <c r="N912" s="637"/>
      <c r="O912" s="637"/>
      <c r="P912" s="637"/>
      <c r="Q912" s="637"/>
      <c r="R912" s="637"/>
      <c r="S912" s="637"/>
      <c r="T912" s="637"/>
      <c r="U912" s="637"/>
      <c r="V912" s="637"/>
      <c r="W912" s="637"/>
      <c r="X912" s="637"/>
      <c r="Y912" s="637"/>
      <c r="Z912" s="637"/>
      <c r="AA912" s="637"/>
      <c r="AB912" s="637"/>
      <c r="AC912" s="637"/>
      <c r="AD912" s="637"/>
      <c r="AE912" s="637"/>
      <c r="AF912" s="637"/>
      <c r="AG912" s="637"/>
      <c r="AH912" s="637"/>
      <c r="AI912" s="637"/>
      <c r="AJ912" s="637"/>
      <c r="AK912" s="637"/>
      <c r="AL912" s="637"/>
      <c r="AM912" s="637"/>
      <c r="AN912" s="637"/>
      <c r="AO912" s="637"/>
      <c r="AP912" s="637"/>
      <c r="AQ912" s="637"/>
      <c r="AR912" s="637"/>
      <c r="AS912" s="637"/>
      <c r="AT912" s="637"/>
      <c r="AU912" s="637"/>
      <c r="AV912" s="637"/>
      <c r="AW912" s="637"/>
      <c r="AX912" s="637"/>
      <c r="AY912" s="637"/>
    </row>
    <row r="913" spans="3:51">
      <c r="C913" s="636"/>
      <c r="D913" s="637"/>
      <c r="E913" s="637"/>
      <c r="F913" s="637"/>
      <c r="G913" s="637"/>
      <c r="H913" s="637"/>
      <c r="I913" s="637"/>
      <c r="J913" s="637"/>
      <c r="K913" s="637"/>
      <c r="L913" s="637"/>
      <c r="M913" s="637"/>
      <c r="N913" s="637"/>
      <c r="O913" s="637"/>
      <c r="P913" s="637"/>
      <c r="Q913" s="637"/>
      <c r="R913" s="637"/>
      <c r="S913" s="637"/>
      <c r="T913" s="637"/>
      <c r="U913" s="637"/>
      <c r="V913" s="637"/>
      <c r="W913" s="637"/>
      <c r="X913" s="637"/>
      <c r="Y913" s="637"/>
      <c r="Z913" s="637"/>
      <c r="AA913" s="637"/>
      <c r="AB913" s="637"/>
      <c r="AC913" s="637"/>
      <c r="AD913" s="637"/>
      <c r="AE913" s="637"/>
      <c r="AF913" s="637"/>
      <c r="AG913" s="637"/>
      <c r="AH913" s="637"/>
      <c r="AI913" s="637"/>
      <c r="AJ913" s="637"/>
      <c r="AK913" s="637"/>
      <c r="AL913" s="637"/>
      <c r="AM913" s="637"/>
      <c r="AN913" s="637"/>
      <c r="AO913" s="637"/>
      <c r="AP913" s="637"/>
      <c r="AQ913" s="637"/>
      <c r="AR913" s="637"/>
      <c r="AS913" s="637"/>
      <c r="AT913" s="637"/>
      <c r="AU913" s="637"/>
      <c r="AV913" s="637"/>
      <c r="AW913" s="637"/>
      <c r="AX913" s="637"/>
      <c r="AY913" s="637"/>
    </row>
    <row r="914" spans="3:51">
      <c r="C914" s="636"/>
      <c r="D914" s="637"/>
      <c r="E914" s="637"/>
      <c r="F914" s="637"/>
      <c r="G914" s="637"/>
      <c r="H914" s="637"/>
      <c r="I914" s="637"/>
      <c r="J914" s="637"/>
      <c r="K914" s="637"/>
      <c r="L914" s="637"/>
      <c r="M914" s="637"/>
      <c r="N914" s="637"/>
      <c r="O914" s="637"/>
      <c r="P914" s="637"/>
      <c r="Q914" s="637"/>
      <c r="R914" s="637"/>
      <c r="S914" s="637"/>
      <c r="T914" s="637"/>
      <c r="U914" s="637"/>
      <c r="V914" s="637"/>
      <c r="W914" s="637"/>
      <c r="X914" s="637"/>
      <c r="Y914" s="637"/>
      <c r="Z914" s="637"/>
      <c r="AA914" s="637"/>
      <c r="AB914" s="637"/>
      <c r="AC914" s="637"/>
      <c r="AD914" s="637"/>
      <c r="AE914" s="637"/>
      <c r="AF914" s="637"/>
      <c r="AG914" s="637"/>
      <c r="AH914" s="637"/>
      <c r="AI914" s="637"/>
      <c r="AJ914" s="637"/>
      <c r="AK914" s="637"/>
      <c r="AL914" s="637"/>
      <c r="AM914" s="637"/>
      <c r="AN914" s="637"/>
      <c r="AO914" s="637"/>
      <c r="AP914" s="637"/>
      <c r="AQ914" s="637"/>
      <c r="AR914" s="637"/>
      <c r="AS914" s="637"/>
      <c r="AT914" s="637"/>
      <c r="AU914" s="637"/>
      <c r="AV914" s="637"/>
      <c r="AW914" s="637"/>
      <c r="AX914" s="637"/>
      <c r="AY914" s="637"/>
    </row>
    <row r="915" spans="3:51">
      <c r="C915" s="636"/>
      <c r="D915" s="637"/>
      <c r="E915" s="637"/>
      <c r="F915" s="637"/>
      <c r="G915" s="637"/>
      <c r="H915" s="637"/>
      <c r="I915" s="637"/>
      <c r="J915" s="637"/>
      <c r="K915" s="637"/>
      <c r="L915" s="637"/>
      <c r="M915" s="637"/>
      <c r="N915" s="637"/>
      <c r="O915" s="637"/>
      <c r="P915" s="637"/>
      <c r="Q915" s="637"/>
      <c r="R915" s="637"/>
      <c r="S915" s="637"/>
      <c r="T915" s="637"/>
      <c r="U915" s="637"/>
      <c r="V915" s="637"/>
      <c r="W915" s="637"/>
      <c r="X915" s="637"/>
      <c r="Y915" s="637"/>
      <c r="Z915" s="637"/>
      <c r="AA915" s="637"/>
      <c r="AB915" s="637"/>
      <c r="AC915" s="637"/>
      <c r="AD915" s="637"/>
      <c r="AE915" s="637"/>
      <c r="AF915" s="637"/>
      <c r="AG915" s="637"/>
      <c r="AH915" s="637"/>
      <c r="AI915" s="637"/>
      <c r="AJ915" s="637"/>
      <c r="AK915" s="637"/>
      <c r="AL915" s="637"/>
      <c r="AM915" s="637"/>
      <c r="AN915" s="637"/>
      <c r="AO915" s="637"/>
      <c r="AP915" s="637"/>
      <c r="AQ915" s="637"/>
      <c r="AR915" s="637"/>
      <c r="AS915" s="637"/>
      <c r="AT915" s="637"/>
      <c r="AU915" s="637"/>
      <c r="AV915" s="637"/>
      <c r="AW915" s="637"/>
      <c r="AX915" s="637"/>
      <c r="AY915" s="637"/>
    </row>
    <row r="916" spans="3:51">
      <c r="C916" s="636"/>
      <c r="D916" s="637"/>
      <c r="E916" s="637"/>
      <c r="F916" s="637"/>
      <c r="G916" s="637"/>
      <c r="H916" s="637"/>
      <c r="I916" s="637"/>
      <c r="J916" s="637"/>
      <c r="K916" s="637"/>
      <c r="L916" s="637"/>
      <c r="M916" s="637"/>
      <c r="N916" s="637"/>
      <c r="O916" s="637"/>
      <c r="P916" s="637"/>
      <c r="Q916" s="637"/>
      <c r="R916" s="637"/>
      <c r="S916" s="637"/>
      <c r="T916" s="637"/>
      <c r="U916" s="637"/>
      <c r="V916" s="637"/>
      <c r="W916" s="637"/>
      <c r="X916" s="637"/>
      <c r="Y916" s="637"/>
      <c r="Z916" s="637"/>
      <c r="AA916" s="637"/>
      <c r="AB916" s="637"/>
      <c r="AC916" s="637"/>
      <c r="AD916" s="637"/>
      <c r="AE916" s="637"/>
      <c r="AF916" s="637"/>
      <c r="AG916" s="637"/>
      <c r="AH916" s="637"/>
      <c r="AI916" s="637"/>
      <c r="AJ916" s="637"/>
      <c r="AK916" s="637"/>
      <c r="AL916" s="637"/>
      <c r="AM916" s="637"/>
      <c r="AN916" s="637"/>
      <c r="AO916" s="637"/>
      <c r="AP916" s="637"/>
      <c r="AQ916" s="637"/>
      <c r="AR916" s="637"/>
      <c r="AS916" s="637"/>
      <c r="AT916" s="637"/>
      <c r="AU916" s="637"/>
      <c r="AV916" s="637"/>
      <c r="AW916" s="637"/>
      <c r="AX916" s="637"/>
      <c r="AY916" s="637"/>
    </row>
    <row r="917" spans="3:51">
      <c r="C917" s="636"/>
      <c r="D917" s="637"/>
      <c r="E917" s="637"/>
      <c r="F917" s="637"/>
      <c r="G917" s="637"/>
      <c r="H917" s="637"/>
      <c r="I917" s="637"/>
      <c r="J917" s="637"/>
      <c r="K917" s="637"/>
      <c r="L917" s="637"/>
      <c r="M917" s="637"/>
      <c r="N917" s="637"/>
      <c r="O917" s="637"/>
      <c r="P917" s="637"/>
      <c r="Q917" s="637"/>
      <c r="R917" s="637"/>
      <c r="S917" s="637"/>
      <c r="T917" s="637"/>
      <c r="U917" s="637"/>
      <c r="V917" s="637"/>
      <c r="W917" s="637"/>
      <c r="X917" s="637"/>
      <c r="Y917" s="637"/>
      <c r="Z917" s="637"/>
      <c r="AA917" s="637"/>
      <c r="AB917" s="637"/>
      <c r="AC917" s="637"/>
      <c r="AD917" s="637"/>
      <c r="AE917" s="637"/>
      <c r="AF917" s="637"/>
      <c r="AG917" s="637"/>
      <c r="AH917" s="637"/>
      <c r="AI917" s="637"/>
      <c r="AJ917" s="637"/>
      <c r="AK917" s="637"/>
      <c r="AL917" s="637"/>
      <c r="AM917" s="637"/>
      <c r="AN917" s="637"/>
      <c r="AO917" s="637"/>
      <c r="AP917" s="637"/>
      <c r="AQ917" s="637"/>
      <c r="AR917" s="637"/>
      <c r="AS917" s="637"/>
      <c r="AT917" s="637"/>
      <c r="AU917" s="637"/>
      <c r="AV917" s="637"/>
      <c r="AW917" s="637"/>
      <c r="AX917" s="637"/>
      <c r="AY917" s="637"/>
    </row>
    <row r="918" spans="3:51">
      <c r="C918" s="636"/>
      <c r="D918" s="637"/>
      <c r="E918" s="637"/>
      <c r="F918" s="637"/>
      <c r="G918" s="637"/>
      <c r="H918" s="637"/>
      <c r="I918" s="637"/>
      <c r="J918" s="637"/>
      <c r="K918" s="637"/>
      <c r="L918" s="637"/>
      <c r="M918" s="637"/>
      <c r="N918" s="637"/>
      <c r="O918" s="637"/>
      <c r="P918" s="637"/>
      <c r="Q918" s="637"/>
      <c r="R918" s="637"/>
      <c r="S918" s="637"/>
      <c r="T918" s="637"/>
      <c r="U918" s="637"/>
      <c r="V918" s="637"/>
      <c r="W918" s="637"/>
      <c r="X918" s="637"/>
      <c r="Y918" s="637"/>
      <c r="Z918" s="637"/>
      <c r="AA918" s="637"/>
      <c r="AB918" s="637"/>
      <c r="AC918" s="637"/>
      <c r="AD918" s="637"/>
      <c r="AE918" s="637"/>
      <c r="AF918" s="637"/>
      <c r="AG918" s="637"/>
      <c r="AH918" s="637"/>
      <c r="AI918" s="637"/>
      <c r="AJ918" s="637"/>
      <c r="AK918" s="637"/>
      <c r="AL918" s="637"/>
      <c r="AM918" s="637"/>
      <c r="AN918" s="637"/>
      <c r="AO918" s="637"/>
      <c r="AP918" s="637"/>
      <c r="AQ918" s="637"/>
      <c r="AR918" s="637"/>
      <c r="AS918" s="637"/>
      <c r="AT918" s="637"/>
      <c r="AU918" s="637"/>
      <c r="AV918" s="637"/>
      <c r="AW918" s="637"/>
      <c r="AX918" s="637"/>
      <c r="AY918" s="637"/>
    </row>
    <row r="919" spans="3:51">
      <c r="C919" s="636"/>
      <c r="D919" s="637"/>
      <c r="E919" s="637"/>
      <c r="F919" s="637"/>
      <c r="G919" s="637"/>
      <c r="H919" s="637"/>
      <c r="I919" s="637"/>
      <c r="J919" s="637"/>
      <c r="K919" s="637"/>
      <c r="L919" s="637"/>
      <c r="M919" s="637"/>
      <c r="N919" s="637"/>
      <c r="O919" s="637"/>
      <c r="P919" s="637"/>
      <c r="Q919" s="637"/>
      <c r="R919" s="637"/>
      <c r="S919" s="637"/>
      <c r="T919" s="637"/>
      <c r="U919" s="637"/>
      <c r="V919" s="637"/>
      <c r="W919" s="637"/>
      <c r="X919" s="637"/>
      <c r="Y919" s="637"/>
      <c r="Z919" s="637"/>
      <c r="AA919" s="637"/>
      <c r="AB919" s="637"/>
      <c r="AC919" s="637"/>
      <c r="AD919" s="637"/>
      <c r="AE919" s="637"/>
      <c r="AF919" s="637"/>
      <c r="AG919" s="637"/>
      <c r="AH919" s="637"/>
      <c r="AI919" s="637"/>
      <c r="AJ919" s="637"/>
      <c r="AK919" s="637"/>
      <c r="AL919" s="637"/>
      <c r="AM919" s="637"/>
      <c r="AN919" s="637"/>
      <c r="AO919" s="637"/>
      <c r="AP919" s="637"/>
      <c r="AQ919" s="637"/>
      <c r="AR919" s="637"/>
      <c r="AS919" s="637"/>
      <c r="AT919" s="637"/>
      <c r="AU919" s="637"/>
      <c r="AV919" s="637"/>
      <c r="AW919" s="637"/>
      <c r="AX919" s="637"/>
      <c r="AY919" s="637"/>
    </row>
    <row r="920" spans="3:51">
      <c r="C920" s="636"/>
      <c r="D920" s="637"/>
      <c r="E920" s="637"/>
      <c r="F920" s="637"/>
      <c r="G920" s="637"/>
      <c r="H920" s="637"/>
      <c r="I920" s="637"/>
      <c r="J920" s="637"/>
      <c r="K920" s="637"/>
      <c r="L920" s="637"/>
      <c r="M920" s="637"/>
      <c r="N920" s="637"/>
      <c r="O920" s="637"/>
      <c r="P920" s="637"/>
      <c r="Q920" s="637"/>
      <c r="R920" s="637"/>
      <c r="S920" s="637"/>
      <c r="T920" s="637"/>
      <c r="U920" s="637"/>
      <c r="V920" s="637"/>
      <c r="W920" s="637"/>
      <c r="X920" s="637"/>
      <c r="Y920" s="637"/>
      <c r="Z920" s="637"/>
      <c r="AA920" s="637"/>
      <c r="AB920" s="637"/>
      <c r="AC920" s="637"/>
      <c r="AD920" s="637"/>
      <c r="AE920" s="637"/>
      <c r="AF920" s="637"/>
      <c r="AG920" s="637"/>
      <c r="AH920" s="637"/>
      <c r="AI920" s="637"/>
      <c r="AJ920" s="637"/>
      <c r="AK920" s="637"/>
      <c r="AL920" s="637"/>
      <c r="AM920" s="637"/>
      <c r="AN920" s="637"/>
      <c r="AO920" s="637"/>
      <c r="AP920" s="637"/>
      <c r="AQ920" s="637"/>
      <c r="AR920" s="637"/>
      <c r="AS920" s="637"/>
      <c r="AT920" s="637"/>
      <c r="AU920" s="637"/>
      <c r="AV920" s="637"/>
      <c r="AW920" s="637"/>
      <c r="AX920" s="637"/>
      <c r="AY920" s="637"/>
    </row>
    <row r="921" spans="3:51">
      <c r="C921" s="636"/>
      <c r="D921" s="637"/>
      <c r="E921" s="637"/>
      <c r="F921" s="637"/>
      <c r="G921" s="637"/>
      <c r="H921" s="637"/>
      <c r="I921" s="637"/>
      <c r="J921" s="637"/>
      <c r="K921" s="637"/>
      <c r="L921" s="637"/>
      <c r="M921" s="637"/>
      <c r="N921" s="637"/>
      <c r="O921" s="637"/>
      <c r="P921" s="637"/>
      <c r="Q921" s="637"/>
      <c r="R921" s="637"/>
      <c r="S921" s="637"/>
      <c r="T921" s="637"/>
      <c r="U921" s="637"/>
      <c r="V921" s="637"/>
      <c r="W921" s="637"/>
      <c r="X921" s="637"/>
      <c r="Y921" s="637"/>
      <c r="Z921" s="637"/>
      <c r="AA921" s="637"/>
      <c r="AB921" s="637"/>
      <c r="AC921" s="637"/>
      <c r="AD921" s="637"/>
      <c r="AE921" s="637"/>
      <c r="AF921" s="637"/>
      <c r="AG921" s="637"/>
      <c r="AH921" s="637"/>
      <c r="AI921" s="637"/>
      <c r="AJ921" s="637"/>
      <c r="AK921" s="637"/>
      <c r="AL921" s="637"/>
      <c r="AM921" s="637"/>
      <c r="AN921" s="637"/>
      <c r="AO921" s="637"/>
      <c r="AP921" s="637"/>
      <c r="AQ921" s="637"/>
      <c r="AR921" s="637"/>
      <c r="AS921" s="637"/>
      <c r="AT921" s="637"/>
      <c r="AU921" s="637"/>
      <c r="AV921" s="637"/>
      <c r="AW921" s="637"/>
      <c r="AX921" s="637"/>
      <c r="AY921" s="637"/>
    </row>
    <row r="922" spans="3:51">
      <c r="C922" s="636"/>
      <c r="D922" s="637"/>
      <c r="E922" s="637"/>
      <c r="F922" s="637"/>
      <c r="G922" s="637"/>
      <c r="H922" s="637"/>
      <c r="I922" s="637"/>
      <c r="J922" s="637"/>
      <c r="K922" s="637"/>
      <c r="L922" s="637"/>
      <c r="M922" s="637"/>
      <c r="N922" s="637"/>
      <c r="O922" s="637"/>
      <c r="P922" s="637"/>
      <c r="Q922" s="637"/>
      <c r="R922" s="637"/>
      <c r="S922" s="637"/>
      <c r="T922" s="637"/>
      <c r="U922" s="637"/>
      <c r="V922" s="637"/>
      <c r="W922" s="637"/>
      <c r="X922" s="637"/>
      <c r="Y922" s="637"/>
      <c r="Z922" s="637"/>
      <c r="AA922" s="637"/>
      <c r="AB922" s="637"/>
      <c r="AC922" s="637"/>
      <c r="AD922" s="637"/>
      <c r="AE922" s="637"/>
      <c r="AF922" s="637"/>
      <c r="AG922" s="637"/>
      <c r="AH922" s="637"/>
      <c r="AI922" s="637"/>
      <c r="AJ922" s="637"/>
      <c r="AK922" s="637"/>
      <c r="AL922" s="637"/>
      <c r="AM922" s="637"/>
      <c r="AN922" s="637"/>
      <c r="AO922" s="637"/>
      <c r="AP922" s="637"/>
      <c r="AQ922" s="637"/>
      <c r="AR922" s="637"/>
      <c r="AS922" s="637"/>
      <c r="AT922" s="637"/>
      <c r="AU922" s="637"/>
      <c r="AV922" s="637"/>
      <c r="AW922" s="637"/>
      <c r="AX922" s="637"/>
      <c r="AY922" s="637"/>
    </row>
    <row r="923" spans="3:51">
      <c r="C923" s="636"/>
      <c r="D923" s="637"/>
      <c r="E923" s="637"/>
      <c r="F923" s="637"/>
      <c r="G923" s="637"/>
      <c r="H923" s="637"/>
      <c r="I923" s="637"/>
      <c r="J923" s="637"/>
      <c r="K923" s="637"/>
      <c r="L923" s="637"/>
      <c r="M923" s="637"/>
      <c r="N923" s="637"/>
      <c r="O923" s="637"/>
      <c r="P923" s="637"/>
      <c r="Q923" s="637"/>
      <c r="R923" s="637"/>
      <c r="S923" s="637"/>
      <c r="T923" s="637"/>
      <c r="U923" s="637"/>
      <c r="V923" s="637"/>
      <c r="W923" s="637"/>
      <c r="X923" s="637"/>
      <c r="Y923" s="637"/>
      <c r="Z923" s="637"/>
      <c r="AA923" s="637"/>
      <c r="AB923" s="637"/>
      <c r="AC923" s="637"/>
      <c r="AD923" s="637"/>
      <c r="AE923" s="637"/>
      <c r="AF923" s="637"/>
      <c r="AG923" s="637"/>
      <c r="AH923" s="637"/>
      <c r="AI923" s="637"/>
      <c r="AJ923" s="637"/>
      <c r="AK923" s="637"/>
      <c r="AL923" s="637"/>
      <c r="AM923" s="637"/>
      <c r="AN923" s="637"/>
      <c r="AO923" s="637"/>
      <c r="AP923" s="637"/>
      <c r="AQ923" s="637"/>
      <c r="AR923" s="637"/>
      <c r="AS923" s="637"/>
      <c r="AT923" s="637"/>
      <c r="AU923" s="637"/>
      <c r="AV923" s="637"/>
      <c r="AW923" s="637"/>
      <c r="AX923" s="637"/>
      <c r="AY923" s="637"/>
    </row>
    <row r="924" spans="3:51">
      <c r="C924" s="636"/>
      <c r="D924" s="637"/>
      <c r="E924" s="637"/>
      <c r="F924" s="637"/>
      <c r="G924" s="637"/>
      <c r="H924" s="637"/>
      <c r="I924" s="637"/>
      <c r="J924" s="637"/>
      <c r="K924" s="637"/>
      <c r="L924" s="637"/>
      <c r="M924" s="637"/>
      <c r="N924" s="637"/>
      <c r="O924" s="637"/>
      <c r="P924" s="637"/>
      <c r="Q924" s="637"/>
      <c r="R924" s="637"/>
      <c r="S924" s="637"/>
      <c r="T924" s="637"/>
      <c r="U924" s="637"/>
      <c r="V924" s="637"/>
      <c r="W924" s="637"/>
      <c r="X924" s="637"/>
      <c r="Y924" s="637"/>
      <c r="Z924" s="637"/>
      <c r="AA924" s="637"/>
      <c r="AB924" s="637"/>
      <c r="AC924" s="637"/>
      <c r="AD924" s="637"/>
      <c r="AE924" s="637"/>
      <c r="AF924" s="637"/>
      <c r="AG924" s="637"/>
      <c r="AH924" s="637"/>
      <c r="AI924" s="637"/>
      <c r="AJ924" s="637"/>
      <c r="AK924" s="637"/>
      <c r="AL924" s="637"/>
      <c r="AM924" s="637"/>
      <c r="AN924" s="637"/>
      <c r="AO924" s="637"/>
      <c r="AP924" s="637"/>
      <c r="AQ924" s="637"/>
      <c r="AR924" s="637"/>
      <c r="AS924" s="637"/>
      <c r="AT924" s="637"/>
      <c r="AU924" s="637"/>
      <c r="AV924" s="637"/>
      <c r="AW924" s="637"/>
      <c r="AX924" s="637"/>
      <c r="AY924" s="637"/>
    </row>
    <row r="925" spans="3:51">
      <c r="C925" s="636"/>
      <c r="D925" s="637"/>
      <c r="E925" s="637"/>
      <c r="F925" s="637"/>
      <c r="G925" s="637"/>
      <c r="H925" s="637"/>
      <c r="I925" s="637"/>
      <c r="J925" s="637"/>
      <c r="K925" s="637"/>
      <c r="L925" s="637"/>
      <c r="M925" s="637"/>
      <c r="N925" s="637"/>
      <c r="O925" s="637"/>
      <c r="P925" s="637"/>
      <c r="Q925" s="637"/>
      <c r="R925" s="637"/>
      <c r="S925" s="637"/>
      <c r="T925" s="637"/>
      <c r="U925" s="637"/>
      <c r="V925" s="637"/>
      <c r="W925" s="637"/>
      <c r="X925" s="637"/>
      <c r="Y925" s="637"/>
      <c r="Z925" s="637"/>
      <c r="AA925" s="637"/>
      <c r="AB925" s="637"/>
      <c r="AC925" s="637"/>
      <c r="AD925" s="637"/>
      <c r="AE925" s="637"/>
      <c r="AF925" s="637"/>
      <c r="AG925" s="637"/>
      <c r="AH925" s="637"/>
      <c r="AI925" s="637"/>
      <c r="AJ925" s="637"/>
      <c r="AK925" s="637"/>
      <c r="AL925" s="637"/>
      <c r="AM925" s="637"/>
      <c r="AN925" s="637"/>
      <c r="AO925" s="637"/>
      <c r="AP925" s="637"/>
      <c r="AQ925" s="637"/>
      <c r="AR925" s="637"/>
      <c r="AS925" s="637"/>
      <c r="AT925" s="637"/>
      <c r="AU925" s="637"/>
      <c r="AV925" s="637"/>
      <c r="AW925" s="637"/>
      <c r="AX925" s="637"/>
      <c r="AY925" s="637"/>
    </row>
    <row r="926" spans="3:51">
      <c r="C926" s="636"/>
      <c r="D926" s="637"/>
      <c r="E926" s="637"/>
      <c r="F926" s="637"/>
      <c r="G926" s="637"/>
      <c r="H926" s="637"/>
      <c r="I926" s="637"/>
      <c r="J926" s="637"/>
      <c r="K926" s="637"/>
      <c r="L926" s="637"/>
      <c r="M926" s="637"/>
      <c r="N926" s="637"/>
      <c r="O926" s="637"/>
      <c r="P926" s="637"/>
      <c r="Q926" s="637"/>
      <c r="R926" s="637"/>
      <c r="S926" s="637"/>
      <c r="T926" s="637"/>
      <c r="U926" s="637"/>
      <c r="V926" s="637"/>
      <c r="W926" s="637"/>
      <c r="X926" s="637"/>
      <c r="Y926" s="637"/>
      <c r="Z926" s="637"/>
      <c r="AA926" s="637"/>
      <c r="AB926" s="637"/>
      <c r="AC926" s="637"/>
      <c r="AD926" s="637"/>
      <c r="AE926" s="637"/>
      <c r="AF926" s="637"/>
      <c r="AG926" s="637"/>
      <c r="AH926" s="637"/>
      <c r="AI926" s="637"/>
      <c r="AJ926" s="637"/>
      <c r="AK926" s="637"/>
      <c r="AL926" s="637"/>
      <c r="AM926" s="637"/>
      <c r="AN926" s="637"/>
      <c r="AO926" s="637"/>
      <c r="AP926" s="637"/>
      <c r="AQ926" s="637"/>
      <c r="AR926" s="637"/>
      <c r="AS926" s="637"/>
      <c r="AT926" s="637"/>
      <c r="AU926" s="637"/>
      <c r="AV926" s="637"/>
      <c r="AW926" s="637"/>
      <c r="AX926" s="637"/>
      <c r="AY926" s="637"/>
    </row>
    <row r="927" spans="3:51">
      <c r="C927" s="636"/>
      <c r="D927" s="637"/>
      <c r="E927" s="637"/>
      <c r="F927" s="637"/>
      <c r="G927" s="637"/>
      <c r="H927" s="637"/>
      <c r="I927" s="637"/>
      <c r="J927" s="637"/>
      <c r="K927" s="637"/>
      <c r="L927" s="637"/>
      <c r="M927" s="637"/>
      <c r="N927" s="637"/>
      <c r="O927" s="637"/>
      <c r="P927" s="637"/>
      <c r="Q927" s="637"/>
      <c r="R927" s="637"/>
      <c r="S927" s="637"/>
      <c r="T927" s="637"/>
      <c r="U927" s="637"/>
      <c r="V927" s="637"/>
      <c r="W927" s="637"/>
      <c r="X927" s="637"/>
      <c r="Y927" s="637"/>
      <c r="Z927" s="637"/>
      <c r="AA927" s="637"/>
      <c r="AB927" s="637"/>
      <c r="AC927" s="637"/>
      <c r="AD927" s="637"/>
      <c r="AE927" s="637"/>
      <c r="AF927" s="637"/>
      <c r="AG927" s="637"/>
      <c r="AH927" s="637"/>
      <c r="AI927" s="637"/>
      <c r="AJ927" s="637"/>
      <c r="AK927" s="637"/>
      <c r="AL927" s="637"/>
      <c r="AM927" s="637"/>
      <c r="AN927" s="637"/>
      <c r="AO927" s="637"/>
      <c r="AP927" s="637"/>
      <c r="AQ927" s="637"/>
      <c r="AR927" s="637"/>
      <c r="AS927" s="637"/>
      <c r="AT927" s="637"/>
      <c r="AU927" s="637"/>
      <c r="AV927" s="637"/>
      <c r="AW927" s="637"/>
      <c r="AX927" s="637"/>
      <c r="AY927" s="637"/>
    </row>
    <row r="928" spans="3:51">
      <c r="C928" s="636"/>
      <c r="D928" s="637"/>
      <c r="E928" s="637"/>
      <c r="F928" s="637"/>
      <c r="G928" s="637"/>
      <c r="H928" s="637"/>
      <c r="I928" s="637"/>
      <c r="J928" s="637"/>
      <c r="K928" s="637"/>
      <c r="L928" s="637"/>
      <c r="M928" s="637"/>
      <c r="N928" s="637"/>
      <c r="O928" s="637"/>
      <c r="P928" s="637"/>
      <c r="Q928" s="637"/>
      <c r="R928" s="637"/>
      <c r="S928" s="637"/>
      <c r="T928" s="637"/>
      <c r="U928" s="637"/>
      <c r="V928" s="637"/>
      <c r="W928" s="637"/>
      <c r="X928" s="637"/>
      <c r="Y928" s="637"/>
      <c r="Z928" s="637"/>
      <c r="AA928" s="637"/>
      <c r="AB928" s="637"/>
      <c r="AC928" s="637"/>
      <c r="AD928" s="637"/>
      <c r="AE928" s="637"/>
      <c r="AF928" s="637"/>
      <c r="AG928" s="637"/>
      <c r="AH928" s="637"/>
      <c r="AI928" s="637"/>
      <c r="AJ928" s="637"/>
      <c r="AK928" s="637"/>
      <c r="AL928" s="637"/>
      <c r="AM928" s="637"/>
      <c r="AN928" s="637"/>
      <c r="AO928" s="637"/>
      <c r="AP928" s="637"/>
      <c r="AQ928" s="637"/>
      <c r="AR928" s="637"/>
      <c r="AS928" s="637"/>
      <c r="AT928" s="637"/>
      <c r="AU928" s="637"/>
      <c r="AV928" s="637"/>
      <c r="AW928" s="637"/>
      <c r="AX928" s="637"/>
      <c r="AY928" s="637"/>
    </row>
    <row r="929" spans="3:51">
      <c r="C929" s="636"/>
      <c r="D929" s="637"/>
      <c r="E929" s="637"/>
      <c r="F929" s="637"/>
      <c r="G929" s="637"/>
      <c r="H929" s="637"/>
      <c r="I929" s="637"/>
      <c r="J929" s="637"/>
      <c r="K929" s="637"/>
      <c r="L929" s="637"/>
      <c r="M929" s="637"/>
      <c r="N929" s="637"/>
      <c r="O929" s="637"/>
      <c r="P929" s="637"/>
      <c r="Q929" s="637"/>
      <c r="R929" s="637"/>
      <c r="S929" s="637"/>
      <c r="T929" s="637"/>
      <c r="U929" s="637"/>
      <c r="V929" s="637"/>
      <c r="W929" s="637"/>
      <c r="X929" s="637"/>
      <c r="Y929" s="637"/>
      <c r="Z929" s="637"/>
      <c r="AA929" s="637"/>
      <c r="AB929" s="637"/>
      <c r="AC929" s="637"/>
      <c r="AD929" s="637"/>
      <c r="AE929" s="637"/>
      <c r="AF929" s="637"/>
      <c r="AG929" s="637"/>
      <c r="AH929" s="637"/>
      <c r="AI929" s="637"/>
      <c r="AJ929" s="637"/>
      <c r="AK929" s="637"/>
      <c r="AL929" s="637"/>
      <c r="AM929" s="637"/>
      <c r="AN929" s="637"/>
      <c r="AO929" s="637"/>
      <c r="AP929" s="637"/>
      <c r="AQ929" s="637"/>
      <c r="AR929" s="637"/>
      <c r="AS929" s="637"/>
      <c r="AT929" s="637"/>
      <c r="AU929" s="637"/>
      <c r="AV929" s="637"/>
      <c r="AW929" s="637"/>
      <c r="AX929" s="637"/>
      <c r="AY929" s="637"/>
    </row>
    <row r="930" spans="3:51">
      <c r="C930" s="636"/>
      <c r="D930" s="637"/>
      <c r="E930" s="637"/>
      <c r="F930" s="637"/>
      <c r="G930" s="637"/>
      <c r="H930" s="637"/>
      <c r="I930" s="637"/>
      <c r="J930" s="637"/>
      <c r="K930" s="637"/>
      <c r="L930" s="637"/>
      <c r="M930" s="637"/>
      <c r="N930" s="637"/>
      <c r="O930" s="637"/>
      <c r="P930" s="637"/>
      <c r="Q930" s="637"/>
      <c r="R930" s="637"/>
      <c r="S930" s="637"/>
      <c r="T930" s="637"/>
      <c r="U930" s="637"/>
      <c r="V930" s="637"/>
      <c r="W930" s="637"/>
      <c r="X930" s="637"/>
      <c r="Y930" s="637"/>
      <c r="Z930" s="637"/>
      <c r="AA930" s="637"/>
      <c r="AB930" s="637"/>
      <c r="AC930" s="637"/>
      <c r="AD930" s="637"/>
      <c r="AE930" s="637"/>
      <c r="AF930" s="637"/>
      <c r="AG930" s="637"/>
      <c r="AH930" s="637"/>
      <c r="AI930" s="637"/>
      <c r="AJ930" s="637"/>
      <c r="AK930" s="637"/>
      <c r="AL930" s="637"/>
      <c r="AM930" s="637"/>
      <c r="AN930" s="637"/>
      <c r="AO930" s="637"/>
      <c r="AP930" s="637"/>
      <c r="AQ930" s="637"/>
      <c r="AR930" s="637"/>
      <c r="AS930" s="637"/>
      <c r="AT930" s="637"/>
      <c r="AU930" s="637"/>
      <c r="AV930" s="637"/>
      <c r="AW930" s="637"/>
      <c r="AX930" s="637"/>
      <c r="AY930" s="637"/>
    </row>
    <row r="931" spans="3:51">
      <c r="C931" s="636"/>
      <c r="D931" s="637"/>
      <c r="E931" s="637"/>
      <c r="F931" s="637"/>
      <c r="G931" s="637"/>
      <c r="H931" s="637"/>
      <c r="I931" s="637"/>
      <c r="J931" s="637"/>
      <c r="K931" s="637"/>
      <c r="L931" s="637"/>
      <c r="M931" s="637"/>
      <c r="N931" s="637"/>
      <c r="O931" s="637"/>
      <c r="P931" s="637"/>
      <c r="Q931" s="637"/>
      <c r="R931" s="637"/>
      <c r="S931" s="637"/>
      <c r="T931" s="637"/>
      <c r="U931" s="637"/>
      <c r="V931" s="637"/>
      <c r="W931" s="637"/>
      <c r="X931" s="637"/>
      <c r="Y931" s="637"/>
      <c r="Z931" s="637"/>
      <c r="AA931" s="637"/>
      <c r="AB931" s="637"/>
      <c r="AC931" s="637"/>
      <c r="AD931" s="637"/>
      <c r="AE931" s="637"/>
      <c r="AF931" s="637"/>
      <c r="AG931" s="637"/>
      <c r="AH931" s="637"/>
      <c r="AI931" s="637"/>
      <c r="AJ931" s="637"/>
      <c r="AK931" s="637"/>
      <c r="AL931" s="637"/>
      <c r="AM931" s="637"/>
      <c r="AN931" s="637"/>
      <c r="AO931" s="637"/>
      <c r="AP931" s="637"/>
      <c r="AQ931" s="637"/>
      <c r="AR931" s="637"/>
      <c r="AS931" s="637"/>
      <c r="AT931" s="637"/>
      <c r="AU931" s="637"/>
      <c r="AV931" s="637"/>
      <c r="AW931" s="637"/>
      <c r="AX931" s="637"/>
      <c r="AY931" s="637"/>
    </row>
    <row r="932" spans="3:51">
      <c r="C932" s="636"/>
      <c r="D932" s="637"/>
      <c r="E932" s="637"/>
      <c r="F932" s="637"/>
      <c r="G932" s="637"/>
      <c r="H932" s="637"/>
      <c r="I932" s="637"/>
      <c r="J932" s="637"/>
      <c r="K932" s="637"/>
      <c r="L932" s="637"/>
      <c r="M932" s="637"/>
      <c r="N932" s="637"/>
      <c r="O932" s="637"/>
      <c r="P932" s="637"/>
      <c r="Q932" s="637"/>
      <c r="R932" s="637"/>
      <c r="S932" s="637"/>
      <c r="T932" s="637"/>
      <c r="U932" s="637"/>
      <c r="V932" s="637"/>
      <c r="W932" s="637"/>
      <c r="X932" s="637"/>
      <c r="Y932" s="637"/>
      <c r="Z932" s="637"/>
      <c r="AA932" s="637"/>
      <c r="AB932" s="637"/>
      <c r="AC932" s="637"/>
      <c r="AD932" s="637"/>
      <c r="AE932" s="637"/>
      <c r="AF932" s="637"/>
      <c r="AG932" s="637"/>
      <c r="AH932" s="637"/>
      <c r="AI932" s="637"/>
      <c r="AJ932" s="637"/>
      <c r="AK932" s="637"/>
      <c r="AL932" s="637"/>
      <c r="AM932" s="637"/>
      <c r="AN932" s="637"/>
      <c r="AO932" s="637"/>
      <c r="AP932" s="637"/>
      <c r="AQ932" s="637"/>
      <c r="AR932" s="637"/>
      <c r="AS932" s="637"/>
      <c r="AT932" s="637"/>
      <c r="AU932" s="637"/>
      <c r="AV932" s="637"/>
      <c r="AW932" s="637"/>
      <c r="AX932" s="637"/>
      <c r="AY932" s="637"/>
    </row>
    <row r="933" spans="3:51">
      <c r="C933" s="636"/>
      <c r="D933" s="637"/>
      <c r="E933" s="637"/>
      <c r="F933" s="637"/>
      <c r="G933" s="637"/>
      <c r="H933" s="637"/>
      <c r="I933" s="637"/>
      <c r="J933" s="637"/>
      <c r="K933" s="637"/>
      <c r="L933" s="637"/>
      <c r="M933" s="637"/>
      <c r="N933" s="637"/>
      <c r="O933" s="637"/>
      <c r="P933" s="637"/>
      <c r="Q933" s="637"/>
      <c r="R933" s="637"/>
      <c r="S933" s="637"/>
      <c r="T933" s="637"/>
      <c r="U933" s="637"/>
      <c r="V933" s="637"/>
      <c r="W933" s="637"/>
      <c r="X933" s="637"/>
      <c r="Y933" s="637"/>
      <c r="Z933" s="637"/>
      <c r="AA933" s="637"/>
      <c r="AB933" s="637"/>
      <c r="AC933" s="637"/>
      <c r="AD933" s="637"/>
      <c r="AE933" s="637"/>
      <c r="AF933" s="637"/>
      <c r="AG933" s="637"/>
      <c r="AH933" s="637"/>
      <c r="AI933" s="637"/>
      <c r="AJ933" s="637"/>
      <c r="AK933" s="637"/>
      <c r="AL933" s="637"/>
      <c r="AM933" s="637"/>
      <c r="AN933" s="637"/>
      <c r="AO933" s="637"/>
      <c r="AP933" s="637"/>
      <c r="AQ933" s="637"/>
      <c r="AR933" s="637"/>
      <c r="AS933" s="637"/>
      <c r="AT933" s="637"/>
      <c r="AU933" s="637"/>
      <c r="AV933" s="637"/>
      <c r="AW933" s="637"/>
      <c r="AX933" s="637"/>
      <c r="AY933" s="637"/>
    </row>
    <row r="934" spans="3:51">
      <c r="C934" s="636"/>
      <c r="D934" s="637"/>
      <c r="E934" s="637"/>
      <c r="F934" s="637"/>
      <c r="G934" s="637"/>
      <c r="H934" s="637"/>
      <c r="I934" s="637"/>
      <c r="J934" s="637"/>
      <c r="K934" s="637"/>
      <c r="L934" s="637"/>
      <c r="M934" s="637"/>
      <c r="N934" s="637"/>
      <c r="O934" s="637"/>
      <c r="P934" s="637"/>
      <c r="Q934" s="637"/>
      <c r="R934" s="637"/>
      <c r="S934" s="637"/>
      <c r="T934" s="637"/>
      <c r="U934" s="637"/>
      <c r="V934" s="637"/>
      <c r="W934" s="637"/>
      <c r="X934" s="637"/>
      <c r="Y934" s="637"/>
      <c r="Z934" s="637"/>
      <c r="AA934" s="637"/>
      <c r="AB934" s="637"/>
      <c r="AC934" s="637"/>
      <c r="AD934" s="637"/>
      <c r="AE934" s="637"/>
      <c r="AF934" s="637"/>
      <c r="AG934" s="637"/>
      <c r="AH934" s="637"/>
      <c r="AI934" s="637"/>
      <c r="AJ934" s="637"/>
      <c r="AK934" s="637"/>
      <c r="AL934" s="637"/>
      <c r="AM934" s="637"/>
      <c r="AN934" s="637"/>
      <c r="AO934" s="637"/>
      <c r="AP934" s="637"/>
      <c r="AQ934" s="637"/>
      <c r="AR934" s="637"/>
      <c r="AS934" s="637"/>
      <c r="AT934" s="637"/>
      <c r="AU934" s="637"/>
      <c r="AV934" s="637"/>
      <c r="AW934" s="637"/>
      <c r="AX934" s="637"/>
      <c r="AY934" s="637"/>
    </row>
    <row r="935" spans="3:51">
      <c r="C935" s="636"/>
      <c r="D935" s="637"/>
      <c r="E935" s="637"/>
      <c r="F935" s="637"/>
      <c r="G935" s="637"/>
      <c r="H935" s="637"/>
      <c r="I935" s="637"/>
      <c r="J935" s="637"/>
      <c r="K935" s="637"/>
      <c r="L935" s="637"/>
      <c r="M935" s="637"/>
      <c r="N935" s="637"/>
      <c r="O935" s="637"/>
      <c r="P935" s="637"/>
      <c r="Q935" s="637"/>
      <c r="R935" s="637"/>
      <c r="S935" s="637"/>
      <c r="T935" s="637"/>
      <c r="U935" s="637"/>
      <c r="V935" s="637"/>
      <c r="W935" s="637"/>
      <c r="X935" s="637"/>
      <c r="Y935" s="637"/>
      <c r="Z935" s="637"/>
      <c r="AA935" s="637"/>
      <c r="AB935" s="637"/>
      <c r="AC935" s="637"/>
      <c r="AD935" s="637"/>
      <c r="AE935" s="637"/>
      <c r="AF935" s="637"/>
      <c r="AG935" s="637"/>
      <c r="AH935" s="637"/>
      <c r="AI935" s="637"/>
      <c r="AJ935" s="637"/>
      <c r="AK935" s="637"/>
      <c r="AL935" s="637"/>
      <c r="AM935" s="637"/>
      <c r="AN935" s="637"/>
      <c r="AO935" s="637"/>
      <c r="AP935" s="637"/>
      <c r="AQ935" s="637"/>
      <c r="AR935" s="637"/>
      <c r="AS935" s="637"/>
      <c r="AT935" s="637"/>
      <c r="AU935" s="637"/>
      <c r="AV935" s="637"/>
      <c r="AW935" s="637"/>
      <c r="AX935" s="637"/>
      <c r="AY935" s="637"/>
    </row>
    <row r="936" spans="3:51">
      <c r="C936" s="636"/>
      <c r="D936" s="637"/>
      <c r="E936" s="637"/>
      <c r="F936" s="637"/>
      <c r="G936" s="637"/>
      <c r="H936" s="637"/>
      <c r="I936" s="637"/>
      <c r="J936" s="637"/>
      <c r="K936" s="637"/>
      <c r="L936" s="637"/>
      <c r="M936" s="637"/>
      <c r="N936" s="637"/>
      <c r="O936" s="637"/>
      <c r="P936" s="637"/>
      <c r="Q936" s="637"/>
      <c r="R936" s="637"/>
      <c r="S936" s="637"/>
      <c r="T936" s="637"/>
      <c r="U936" s="637"/>
      <c r="V936" s="637"/>
      <c r="W936" s="637"/>
      <c r="X936" s="637"/>
      <c r="Y936" s="637"/>
      <c r="Z936" s="637"/>
      <c r="AA936" s="637"/>
      <c r="AB936" s="637"/>
      <c r="AC936" s="637"/>
      <c r="AD936" s="637"/>
      <c r="AE936" s="637"/>
      <c r="AF936" s="637"/>
      <c r="AG936" s="637"/>
      <c r="AH936" s="637"/>
      <c r="AI936" s="637"/>
      <c r="AJ936" s="637"/>
      <c r="AK936" s="637"/>
      <c r="AL936" s="637"/>
      <c r="AM936" s="637"/>
      <c r="AN936" s="637"/>
      <c r="AO936" s="637"/>
      <c r="AP936" s="637"/>
      <c r="AQ936" s="637"/>
      <c r="AR936" s="637"/>
      <c r="AS936" s="637"/>
      <c r="AT936" s="637"/>
      <c r="AU936" s="637"/>
      <c r="AV936" s="637"/>
      <c r="AW936" s="637"/>
      <c r="AX936" s="637"/>
      <c r="AY936" s="637"/>
    </row>
    <row r="937" spans="3:51">
      <c r="C937" s="636"/>
      <c r="D937" s="637"/>
      <c r="E937" s="637"/>
      <c r="F937" s="637"/>
      <c r="G937" s="637"/>
      <c r="H937" s="637"/>
      <c r="I937" s="637"/>
      <c r="J937" s="637"/>
      <c r="K937" s="637"/>
      <c r="L937" s="637"/>
      <c r="M937" s="637"/>
      <c r="N937" s="637"/>
      <c r="O937" s="637"/>
      <c r="P937" s="637"/>
      <c r="Q937" s="637"/>
      <c r="R937" s="637"/>
      <c r="S937" s="637"/>
      <c r="T937" s="637"/>
      <c r="U937" s="637"/>
      <c r="V937" s="637"/>
      <c r="W937" s="637"/>
      <c r="X937" s="637"/>
      <c r="Y937" s="637"/>
      <c r="Z937" s="637"/>
      <c r="AA937" s="637"/>
      <c r="AB937" s="637"/>
      <c r="AC937" s="637"/>
      <c r="AD937" s="637"/>
      <c r="AE937" s="637"/>
      <c r="AF937" s="637"/>
      <c r="AG937" s="637"/>
      <c r="AH937" s="637"/>
      <c r="AI937" s="637"/>
      <c r="AJ937" s="637"/>
      <c r="AK937" s="637"/>
      <c r="AL937" s="637"/>
      <c r="AM937" s="637"/>
      <c r="AN937" s="637"/>
      <c r="AO937" s="637"/>
      <c r="AP937" s="637"/>
      <c r="AQ937" s="637"/>
      <c r="AR937" s="637"/>
      <c r="AS937" s="637"/>
      <c r="AT937" s="637"/>
      <c r="AU937" s="637"/>
      <c r="AV937" s="637"/>
      <c r="AW937" s="637"/>
      <c r="AX937" s="637"/>
      <c r="AY937" s="637"/>
    </row>
    <row r="938" spans="3:51">
      <c r="C938" s="636"/>
      <c r="D938" s="637"/>
      <c r="E938" s="637"/>
      <c r="F938" s="637"/>
      <c r="G938" s="637"/>
      <c r="H938" s="637"/>
      <c r="I938" s="637"/>
      <c r="J938" s="637"/>
      <c r="K938" s="637"/>
      <c r="L938" s="637"/>
      <c r="M938" s="637"/>
      <c r="N938" s="637"/>
      <c r="O938" s="637"/>
      <c r="P938" s="637"/>
      <c r="Q938" s="637"/>
      <c r="R938" s="637"/>
      <c r="S938" s="637"/>
      <c r="T938" s="637"/>
      <c r="U938" s="637"/>
      <c r="V938" s="637"/>
      <c r="W938" s="637"/>
      <c r="X938" s="637"/>
      <c r="Y938" s="637"/>
      <c r="Z938" s="637"/>
      <c r="AA938" s="637"/>
      <c r="AB938" s="637"/>
      <c r="AC938" s="637"/>
      <c r="AD938" s="637"/>
      <c r="AE938" s="637"/>
      <c r="AF938" s="637"/>
      <c r="AG938" s="637"/>
      <c r="AH938" s="637"/>
      <c r="AI938" s="637"/>
      <c r="AJ938" s="637"/>
      <c r="AK938" s="637"/>
      <c r="AL938" s="637"/>
      <c r="AM938" s="637"/>
      <c r="AN938" s="637"/>
      <c r="AO938" s="637"/>
      <c r="AP938" s="637"/>
      <c r="AQ938" s="637"/>
      <c r="AR938" s="637"/>
      <c r="AS938" s="637"/>
      <c r="AT938" s="637"/>
      <c r="AU938" s="637"/>
      <c r="AV938" s="637"/>
      <c r="AW938" s="637"/>
      <c r="AX938" s="637"/>
      <c r="AY938" s="637"/>
    </row>
    <row r="939" spans="3:51">
      <c r="C939" s="636"/>
      <c r="D939" s="637"/>
      <c r="E939" s="637"/>
      <c r="F939" s="637"/>
      <c r="G939" s="637"/>
      <c r="H939" s="637"/>
      <c r="I939" s="637"/>
      <c r="J939" s="637"/>
      <c r="K939" s="637"/>
      <c r="L939" s="637"/>
      <c r="M939" s="637"/>
      <c r="N939" s="637"/>
      <c r="O939" s="637"/>
      <c r="P939" s="637"/>
      <c r="Q939" s="637"/>
      <c r="R939" s="637"/>
      <c r="S939" s="637"/>
      <c r="T939" s="637"/>
      <c r="U939" s="637"/>
      <c r="V939" s="637"/>
      <c r="W939" s="637"/>
      <c r="X939" s="637"/>
      <c r="Y939" s="637"/>
      <c r="Z939" s="637"/>
      <c r="AA939" s="637"/>
      <c r="AB939" s="637"/>
      <c r="AC939" s="637"/>
      <c r="AD939" s="637"/>
      <c r="AE939" s="637"/>
      <c r="AF939" s="637"/>
      <c r="AG939" s="637"/>
      <c r="AH939" s="637"/>
      <c r="AI939" s="637"/>
      <c r="AJ939" s="637"/>
      <c r="AK939" s="637"/>
      <c r="AL939" s="637"/>
      <c r="AM939" s="637"/>
      <c r="AN939" s="637"/>
      <c r="AO939" s="637"/>
      <c r="AP939" s="637"/>
      <c r="AQ939" s="637"/>
      <c r="AR939" s="637"/>
      <c r="AS939" s="637"/>
      <c r="AT939" s="637"/>
      <c r="AU939" s="637"/>
      <c r="AV939" s="637"/>
      <c r="AW939" s="637"/>
      <c r="AX939" s="637"/>
      <c r="AY939" s="637"/>
    </row>
    <row r="940" spans="3:51">
      <c r="C940" s="636"/>
      <c r="D940" s="637"/>
      <c r="E940" s="637"/>
      <c r="F940" s="637"/>
      <c r="G940" s="637"/>
      <c r="H940" s="637"/>
      <c r="I940" s="637"/>
      <c r="J940" s="637"/>
      <c r="K940" s="637"/>
      <c r="L940" s="637"/>
      <c r="M940" s="637"/>
      <c r="N940" s="637"/>
      <c r="O940" s="637"/>
      <c r="P940" s="637"/>
      <c r="Q940" s="637"/>
      <c r="R940" s="637"/>
      <c r="S940" s="637"/>
      <c r="T940" s="637"/>
      <c r="U940" s="637"/>
      <c r="V940" s="637"/>
      <c r="W940" s="637"/>
      <c r="X940" s="637"/>
      <c r="Y940" s="637"/>
      <c r="Z940" s="637"/>
      <c r="AA940" s="637"/>
      <c r="AB940" s="637"/>
      <c r="AC940" s="637"/>
      <c r="AD940" s="637"/>
      <c r="AE940" s="637"/>
      <c r="AF940" s="637"/>
      <c r="AG940" s="637"/>
      <c r="AH940" s="637"/>
      <c r="AI940" s="637"/>
      <c r="AJ940" s="637"/>
      <c r="AK940" s="637"/>
      <c r="AL940" s="637"/>
      <c r="AM940" s="637"/>
      <c r="AN940" s="637"/>
      <c r="AO940" s="637"/>
      <c r="AP940" s="637"/>
      <c r="AQ940" s="637"/>
      <c r="AR940" s="637"/>
      <c r="AS940" s="637"/>
      <c r="AT940" s="637"/>
      <c r="AU940" s="637"/>
      <c r="AV940" s="637"/>
      <c r="AW940" s="637"/>
      <c r="AX940" s="637"/>
      <c r="AY940" s="637"/>
    </row>
    <row r="941" spans="3:51">
      <c r="C941" s="636"/>
      <c r="D941" s="637"/>
      <c r="E941" s="637"/>
      <c r="F941" s="637"/>
      <c r="G941" s="637"/>
      <c r="H941" s="637"/>
      <c r="I941" s="637"/>
      <c r="J941" s="637"/>
      <c r="K941" s="637"/>
      <c r="L941" s="637"/>
      <c r="M941" s="637"/>
      <c r="N941" s="637"/>
      <c r="O941" s="637"/>
      <c r="P941" s="637"/>
      <c r="Q941" s="637"/>
      <c r="R941" s="637"/>
      <c r="S941" s="637"/>
      <c r="T941" s="637"/>
      <c r="U941" s="637"/>
      <c r="V941" s="637"/>
      <c r="W941" s="637"/>
      <c r="X941" s="637"/>
      <c r="Y941" s="637"/>
      <c r="Z941" s="637"/>
      <c r="AA941" s="637"/>
      <c r="AB941" s="637"/>
      <c r="AC941" s="637"/>
      <c r="AD941" s="637"/>
      <c r="AE941" s="637"/>
      <c r="AF941" s="637"/>
      <c r="AG941" s="637"/>
      <c r="AH941" s="637"/>
      <c r="AI941" s="637"/>
      <c r="AJ941" s="637"/>
      <c r="AK941" s="637"/>
      <c r="AL941" s="637"/>
      <c r="AM941" s="637"/>
      <c r="AN941" s="637"/>
      <c r="AO941" s="637"/>
      <c r="AP941" s="637"/>
      <c r="AQ941" s="637"/>
      <c r="AR941" s="637"/>
      <c r="AS941" s="637"/>
      <c r="AT941" s="637"/>
      <c r="AU941" s="637"/>
      <c r="AV941" s="637"/>
      <c r="AW941" s="637"/>
      <c r="AX941" s="637"/>
      <c r="AY941" s="637"/>
    </row>
    <row r="942" spans="3:51">
      <c r="C942" s="636"/>
      <c r="D942" s="637"/>
      <c r="E942" s="637"/>
      <c r="F942" s="637"/>
      <c r="G942" s="637"/>
      <c r="H942" s="637"/>
      <c r="I942" s="637"/>
      <c r="J942" s="637"/>
      <c r="K942" s="637"/>
      <c r="L942" s="637"/>
      <c r="M942" s="637"/>
      <c r="N942" s="637"/>
      <c r="O942" s="637"/>
      <c r="P942" s="637"/>
      <c r="Q942" s="637"/>
      <c r="R942" s="637"/>
      <c r="S942" s="637"/>
      <c r="T942" s="637"/>
      <c r="U942" s="637"/>
      <c r="V942" s="637"/>
      <c r="W942" s="637"/>
      <c r="X942" s="637"/>
      <c r="Y942" s="637"/>
      <c r="Z942" s="637"/>
      <c r="AA942" s="637"/>
      <c r="AB942" s="637"/>
      <c r="AC942" s="637"/>
      <c r="AD942" s="637"/>
      <c r="AE942" s="637"/>
      <c r="AF942" s="637"/>
      <c r="AG942" s="637"/>
      <c r="AH942" s="637"/>
      <c r="AI942" s="637"/>
      <c r="AJ942" s="637"/>
      <c r="AK942" s="637"/>
      <c r="AL942" s="637"/>
      <c r="AM942" s="637"/>
      <c r="AN942" s="637"/>
      <c r="AO942" s="637"/>
      <c r="AP942" s="637"/>
      <c r="AQ942" s="637"/>
      <c r="AR942" s="637"/>
      <c r="AS942" s="637"/>
      <c r="AT942" s="637"/>
      <c r="AU942" s="637"/>
      <c r="AV942" s="637"/>
      <c r="AW942" s="637"/>
      <c r="AX942" s="637"/>
      <c r="AY942" s="637"/>
    </row>
    <row r="943" spans="3:51">
      <c r="C943" s="636"/>
      <c r="D943" s="637"/>
      <c r="E943" s="637"/>
      <c r="F943" s="637"/>
      <c r="G943" s="637"/>
      <c r="H943" s="637"/>
      <c r="I943" s="637"/>
      <c r="J943" s="637"/>
      <c r="K943" s="637"/>
      <c r="L943" s="637"/>
      <c r="M943" s="637"/>
      <c r="N943" s="637"/>
      <c r="O943" s="637"/>
      <c r="P943" s="637"/>
      <c r="Q943" s="637"/>
      <c r="R943" s="637"/>
      <c r="S943" s="637"/>
      <c r="T943" s="637"/>
      <c r="U943" s="637"/>
      <c r="V943" s="637"/>
      <c r="W943" s="637"/>
      <c r="X943" s="637"/>
      <c r="Y943" s="637"/>
      <c r="Z943" s="637"/>
      <c r="AA943" s="637"/>
      <c r="AB943" s="637"/>
      <c r="AC943" s="637"/>
      <c r="AD943" s="637"/>
      <c r="AE943" s="637"/>
      <c r="AF943" s="637"/>
      <c r="AG943" s="637"/>
      <c r="AH943" s="637"/>
      <c r="AI943" s="637"/>
      <c r="AJ943" s="637"/>
      <c r="AK943" s="637"/>
      <c r="AL943" s="637"/>
      <c r="AM943" s="637"/>
      <c r="AN943" s="637"/>
      <c r="AO943" s="637"/>
      <c r="AP943" s="637"/>
      <c r="AQ943" s="637"/>
      <c r="AR943" s="637"/>
      <c r="AS943" s="637"/>
      <c r="AT943" s="637"/>
      <c r="AU943" s="637"/>
      <c r="AV943" s="637"/>
      <c r="AW943" s="637"/>
      <c r="AX943" s="637"/>
      <c r="AY943" s="637"/>
    </row>
    <row r="944" spans="3:51">
      <c r="C944" s="636"/>
      <c r="D944" s="637"/>
      <c r="E944" s="637"/>
      <c r="F944" s="637"/>
      <c r="G944" s="637"/>
      <c r="H944" s="637"/>
      <c r="I944" s="637"/>
      <c r="J944" s="637"/>
      <c r="K944" s="637"/>
      <c r="L944" s="637"/>
      <c r="M944" s="637"/>
      <c r="N944" s="637"/>
      <c r="O944" s="637"/>
      <c r="P944" s="637"/>
      <c r="Q944" s="637"/>
      <c r="R944" s="637"/>
      <c r="S944" s="637"/>
      <c r="T944" s="637"/>
      <c r="U944" s="637"/>
      <c r="V944" s="637"/>
      <c r="W944" s="637"/>
      <c r="X944" s="637"/>
      <c r="Y944" s="637"/>
      <c r="Z944" s="637"/>
      <c r="AA944" s="637"/>
      <c r="AB944" s="637"/>
      <c r="AC944" s="637"/>
      <c r="AD944" s="637"/>
      <c r="AE944" s="637"/>
      <c r="AF944" s="637"/>
      <c r="AG944" s="637"/>
      <c r="AH944" s="637"/>
      <c r="AI944" s="637"/>
      <c r="AJ944" s="637"/>
      <c r="AK944" s="637"/>
      <c r="AL944" s="637"/>
      <c r="AM944" s="637"/>
      <c r="AN944" s="637"/>
      <c r="AO944" s="637"/>
      <c r="AP944" s="637"/>
      <c r="AQ944" s="637"/>
      <c r="AR944" s="637"/>
      <c r="AS944" s="637"/>
      <c r="AT944" s="637"/>
      <c r="AU944" s="637"/>
      <c r="AV944" s="637"/>
      <c r="AW944" s="637"/>
      <c r="AX944" s="637"/>
      <c r="AY944" s="637"/>
    </row>
    <row r="945" spans="3:51">
      <c r="C945" s="636"/>
      <c r="D945" s="637"/>
      <c r="E945" s="637"/>
      <c r="F945" s="637"/>
      <c r="G945" s="637"/>
      <c r="H945" s="637"/>
      <c r="I945" s="637"/>
      <c r="J945" s="637"/>
      <c r="K945" s="637"/>
      <c r="L945" s="637"/>
      <c r="M945" s="637"/>
      <c r="N945" s="637"/>
      <c r="O945" s="637"/>
      <c r="P945" s="637"/>
      <c r="Q945" s="637"/>
      <c r="R945" s="637"/>
      <c r="S945" s="637"/>
      <c r="T945" s="637"/>
      <c r="U945" s="637"/>
      <c r="V945" s="637"/>
      <c r="W945" s="637"/>
      <c r="X945" s="637"/>
      <c r="Y945" s="637"/>
      <c r="Z945" s="637"/>
      <c r="AA945" s="637"/>
      <c r="AB945" s="637"/>
      <c r="AC945" s="637"/>
      <c r="AD945" s="637"/>
      <c r="AE945" s="637"/>
      <c r="AF945" s="637"/>
      <c r="AG945" s="637"/>
      <c r="AH945" s="637"/>
      <c r="AI945" s="637"/>
      <c r="AJ945" s="637"/>
      <c r="AK945" s="637"/>
      <c r="AL945" s="637"/>
      <c r="AM945" s="637"/>
      <c r="AN945" s="637"/>
      <c r="AO945" s="637"/>
      <c r="AP945" s="637"/>
      <c r="AQ945" s="637"/>
      <c r="AR945" s="637"/>
      <c r="AS945" s="637"/>
      <c r="AT945" s="637"/>
      <c r="AU945" s="637"/>
      <c r="AV945" s="637"/>
      <c r="AW945" s="637"/>
      <c r="AX945" s="637"/>
      <c r="AY945" s="637"/>
    </row>
    <row r="946" spans="3:51">
      <c r="C946" s="636"/>
      <c r="D946" s="637"/>
      <c r="E946" s="637"/>
      <c r="F946" s="637"/>
      <c r="G946" s="637"/>
      <c r="H946" s="637"/>
      <c r="I946" s="637"/>
      <c r="J946" s="637"/>
      <c r="K946" s="637"/>
      <c r="L946" s="637"/>
      <c r="M946" s="637"/>
      <c r="N946" s="637"/>
      <c r="O946" s="637"/>
      <c r="P946" s="637"/>
      <c r="Q946" s="637"/>
      <c r="R946" s="637"/>
      <c r="S946" s="637"/>
      <c r="T946" s="637"/>
      <c r="U946" s="637"/>
      <c r="V946" s="637"/>
      <c r="W946" s="637"/>
      <c r="X946" s="637"/>
      <c r="Y946" s="637"/>
      <c r="Z946" s="637"/>
      <c r="AA946" s="637"/>
      <c r="AB946" s="637"/>
      <c r="AC946" s="637"/>
      <c r="AD946" s="637"/>
      <c r="AE946" s="637"/>
      <c r="AF946" s="637"/>
      <c r="AG946" s="637"/>
      <c r="AH946" s="637"/>
      <c r="AI946" s="637"/>
      <c r="AJ946" s="637"/>
      <c r="AK946" s="637"/>
      <c r="AL946" s="637"/>
      <c r="AM946" s="637"/>
      <c r="AN946" s="637"/>
      <c r="AO946" s="637"/>
      <c r="AP946" s="637"/>
      <c r="AQ946" s="637"/>
      <c r="AR946" s="637"/>
      <c r="AS946" s="637"/>
      <c r="AT946" s="637"/>
      <c r="AU946" s="637"/>
      <c r="AV946" s="637"/>
      <c r="AW946" s="637"/>
      <c r="AX946" s="637"/>
      <c r="AY946" s="637"/>
    </row>
    <row r="947" spans="3:51">
      <c r="C947" s="636"/>
      <c r="D947" s="637"/>
      <c r="E947" s="637"/>
      <c r="F947" s="637"/>
      <c r="G947" s="637"/>
      <c r="H947" s="637"/>
      <c r="I947" s="637"/>
      <c r="J947" s="637"/>
      <c r="K947" s="637"/>
      <c r="L947" s="637"/>
      <c r="M947" s="637"/>
      <c r="N947" s="637"/>
      <c r="O947" s="637"/>
      <c r="P947" s="637"/>
      <c r="Q947" s="637"/>
      <c r="R947" s="637"/>
      <c r="S947" s="637"/>
      <c r="T947" s="637"/>
      <c r="U947" s="637"/>
      <c r="V947" s="637"/>
      <c r="W947" s="637"/>
      <c r="X947" s="637"/>
      <c r="Y947" s="637"/>
      <c r="Z947" s="637"/>
      <c r="AA947" s="637"/>
      <c r="AB947" s="637"/>
      <c r="AC947" s="637"/>
      <c r="AD947" s="637"/>
      <c r="AE947" s="637"/>
      <c r="AF947" s="637"/>
      <c r="AG947" s="637"/>
      <c r="AH947" s="637"/>
      <c r="AI947" s="637"/>
      <c r="AJ947" s="637"/>
      <c r="AK947" s="637"/>
      <c r="AL947" s="637"/>
      <c r="AM947" s="637"/>
      <c r="AN947" s="637"/>
      <c r="AO947" s="637"/>
      <c r="AP947" s="637"/>
      <c r="AQ947" s="637"/>
      <c r="AR947" s="637"/>
      <c r="AS947" s="637"/>
      <c r="AT947" s="637"/>
      <c r="AU947" s="637"/>
      <c r="AV947" s="637"/>
      <c r="AW947" s="637"/>
      <c r="AX947" s="637"/>
      <c r="AY947" s="637"/>
    </row>
    <row r="948" spans="3:51">
      <c r="C948" s="636"/>
      <c r="D948" s="637"/>
      <c r="E948" s="637"/>
      <c r="F948" s="637"/>
      <c r="G948" s="637"/>
      <c r="H948" s="637"/>
      <c r="I948" s="637"/>
      <c r="J948" s="637"/>
      <c r="K948" s="637"/>
      <c r="L948" s="637"/>
      <c r="M948" s="637"/>
      <c r="N948" s="637"/>
      <c r="O948" s="637"/>
      <c r="P948" s="637"/>
      <c r="Q948" s="637"/>
      <c r="R948" s="637"/>
      <c r="S948" s="637"/>
      <c r="T948" s="637"/>
      <c r="U948" s="637"/>
      <c r="V948" s="637"/>
      <c r="W948" s="637"/>
      <c r="X948" s="637"/>
      <c r="Y948" s="637"/>
      <c r="Z948" s="637"/>
      <c r="AA948" s="637"/>
      <c r="AB948" s="637"/>
      <c r="AC948" s="637"/>
      <c r="AD948" s="637"/>
      <c r="AE948" s="637"/>
      <c r="AF948" s="637"/>
      <c r="AG948" s="637"/>
      <c r="AH948" s="637"/>
      <c r="AI948" s="637"/>
      <c r="AJ948" s="637"/>
      <c r="AK948" s="637"/>
      <c r="AL948" s="637"/>
      <c r="AM948" s="637"/>
      <c r="AN948" s="637"/>
      <c r="AO948" s="637"/>
      <c r="AP948" s="637"/>
      <c r="AQ948" s="637"/>
      <c r="AR948" s="637"/>
      <c r="AS948" s="637"/>
      <c r="AT948" s="637"/>
      <c r="AU948" s="637"/>
      <c r="AV948" s="637"/>
      <c r="AW948" s="637"/>
      <c r="AX948" s="637"/>
      <c r="AY948" s="637"/>
    </row>
    <row r="949" spans="3:51">
      <c r="C949" s="636"/>
      <c r="D949" s="637"/>
      <c r="E949" s="637"/>
      <c r="F949" s="637"/>
      <c r="G949" s="637"/>
      <c r="H949" s="637"/>
      <c r="I949" s="637"/>
      <c r="J949" s="637"/>
      <c r="K949" s="637"/>
      <c r="L949" s="637"/>
      <c r="M949" s="637"/>
      <c r="N949" s="637"/>
      <c r="O949" s="637"/>
      <c r="P949" s="637"/>
      <c r="Q949" s="637"/>
      <c r="R949" s="637"/>
      <c r="S949" s="637"/>
      <c r="T949" s="637"/>
      <c r="U949" s="637"/>
      <c r="V949" s="637"/>
      <c r="W949" s="637"/>
      <c r="X949" s="637"/>
      <c r="Y949" s="637"/>
      <c r="Z949" s="637"/>
      <c r="AA949" s="637"/>
      <c r="AB949" s="637"/>
      <c r="AC949" s="637"/>
      <c r="AD949" s="637"/>
      <c r="AE949" s="637"/>
      <c r="AF949" s="637"/>
      <c r="AG949" s="637"/>
      <c r="AH949" s="637"/>
      <c r="AI949" s="637"/>
      <c r="AJ949" s="637"/>
      <c r="AK949" s="637"/>
      <c r="AL949" s="637"/>
      <c r="AM949" s="637"/>
      <c r="AN949" s="637"/>
      <c r="AO949" s="637"/>
      <c r="AP949" s="637"/>
      <c r="AQ949" s="637"/>
      <c r="AR949" s="637"/>
      <c r="AS949" s="637"/>
      <c r="AT949" s="637"/>
      <c r="AU949" s="637"/>
      <c r="AV949" s="637"/>
      <c r="AW949" s="637"/>
      <c r="AX949" s="637"/>
      <c r="AY949" s="637"/>
    </row>
    <row r="950" spans="3:51">
      <c r="C950" s="636"/>
      <c r="D950" s="637"/>
      <c r="E950" s="637"/>
      <c r="F950" s="637"/>
      <c r="G950" s="637"/>
      <c r="H950" s="637"/>
      <c r="I950" s="637"/>
      <c r="J950" s="637"/>
      <c r="K950" s="637"/>
      <c r="L950" s="637"/>
      <c r="M950" s="637"/>
      <c r="N950" s="637"/>
      <c r="O950" s="637"/>
      <c r="P950" s="637"/>
      <c r="Q950" s="637"/>
      <c r="R950" s="637"/>
      <c r="S950" s="637"/>
      <c r="T950" s="637"/>
      <c r="U950" s="637"/>
      <c r="V950" s="637"/>
      <c r="W950" s="637"/>
      <c r="X950" s="637"/>
      <c r="Y950" s="637"/>
      <c r="Z950" s="637"/>
      <c r="AA950" s="637"/>
      <c r="AB950" s="637"/>
      <c r="AC950" s="637"/>
      <c r="AD950" s="637"/>
      <c r="AE950" s="637"/>
      <c r="AF950" s="637"/>
      <c r="AG950" s="637"/>
      <c r="AH950" s="637"/>
      <c r="AI950" s="637"/>
      <c r="AJ950" s="637"/>
      <c r="AK950" s="637"/>
      <c r="AL950" s="637"/>
      <c r="AM950" s="637"/>
      <c r="AN950" s="637"/>
      <c r="AO950" s="637"/>
      <c r="AP950" s="637"/>
      <c r="AQ950" s="637"/>
      <c r="AR950" s="637"/>
      <c r="AS950" s="637"/>
      <c r="AT950" s="637"/>
      <c r="AU950" s="637"/>
      <c r="AV950" s="637"/>
      <c r="AW950" s="637"/>
      <c r="AX950" s="637"/>
      <c r="AY950" s="637"/>
    </row>
    <row r="951" spans="3:51">
      <c r="C951" s="636"/>
      <c r="D951" s="637"/>
      <c r="E951" s="637"/>
      <c r="F951" s="637"/>
      <c r="G951" s="637"/>
      <c r="H951" s="637"/>
      <c r="I951" s="637"/>
      <c r="J951" s="637"/>
      <c r="K951" s="637"/>
      <c r="L951" s="637"/>
      <c r="M951" s="637"/>
      <c r="N951" s="637"/>
      <c r="O951" s="637"/>
      <c r="P951" s="637"/>
      <c r="Q951" s="637"/>
      <c r="R951" s="637"/>
      <c r="S951" s="637"/>
      <c r="T951" s="637"/>
      <c r="U951" s="637"/>
      <c r="V951" s="637"/>
      <c r="W951" s="637"/>
      <c r="X951" s="637"/>
      <c r="Y951" s="637"/>
      <c r="Z951" s="637"/>
      <c r="AA951" s="637"/>
      <c r="AB951" s="637"/>
      <c r="AC951" s="637"/>
      <c r="AD951" s="637"/>
      <c r="AE951" s="637"/>
      <c r="AF951" s="637"/>
      <c r="AG951" s="637"/>
      <c r="AH951" s="637"/>
      <c r="AI951" s="637"/>
      <c r="AJ951" s="637"/>
      <c r="AK951" s="637"/>
      <c r="AL951" s="637"/>
      <c r="AM951" s="637"/>
      <c r="AN951" s="637"/>
      <c r="AO951" s="637"/>
      <c r="AP951" s="637"/>
      <c r="AQ951" s="637"/>
      <c r="AR951" s="637"/>
      <c r="AS951" s="637"/>
      <c r="AT951" s="637"/>
      <c r="AU951" s="637"/>
      <c r="AV951" s="637"/>
      <c r="AW951" s="637"/>
      <c r="AX951" s="637"/>
      <c r="AY951" s="637"/>
    </row>
    <row r="952" spans="3:51">
      <c r="C952" s="636"/>
      <c r="D952" s="637"/>
      <c r="E952" s="637"/>
      <c r="F952" s="637"/>
      <c r="G952" s="637"/>
      <c r="H952" s="637"/>
      <c r="I952" s="637"/>
      <c r="J952" s="637"/>
      <c r="K952" s="637"/>
      <c r="L952" s="637"/>
      <c r="M952" s="637"/>
      <c r="N952" s="637"/>
      <c r="O952" s="637"/>
      <c r="P952" s="637"/>
      <c r="Q952" s="637"/>
      <c r="R952" s="637"/>
      <c r="S952" s="637"/>
      <c r="T952" s="637"/>
      <c r="U952" s="637"/>
      <c r="V952" s="637"/>
      <c r="W952" s="637"/>
      <c r="X952" s="637"/>
      <c r="Y952" s="637"/>
      <c r="Z952" s="637"/>
      <c r="AA952" s="637"/>
      <c r="AB952" s="637"/>
      <c r="AC952" s="637"/>
      <c r="AD952" s="637"/>
      <c r="AE952" s="637"/>
      <c r="AF952" s="637"/>
      <c r="AG952" s="637"/>
      <c r="AH952" s="637"/>
      <c r="AI952" s="637"/>
      <c r="AJ952" s="637"/>
      <c r="AK952" s="637"/>
      <c r="AL952" s="637"/>
      <c r="AM952" s="637"/>
      <c r="AN952" s="637"/>
      <c r="AO952" s="637"/>
      <c r="AP952" s="637"/>
      <c r="AQ952" s="637"/>
      <c r="AR952" s="637"/>
      <c r="AS952" s="637"/>
      <c r="AT952" s="637"/>
      <c r="AU952" s="637"/>
      <c r="AV952" s="637"/>
      <c r="AW952" s="637"/>
      <c r="AX952" s="637"/>
      <c r="AY952" s="637"/>
    </row>
    <row r="953" spans="3:51">
      <c r="C953" s="636"/>
      <c r="D953" s="637"/>
      <c r="E953" s="637"/>
      <c r="F953" s="637"/>
      <c r="G953" s="637"/>
      <c r="H953" s="637"/>
      <c r="I953" s="637"/>
      <c r="J953" s="637"/>
      <c r="K953" s="637"/>
      <c r="L953" s="637"/>
      <c r="M953" s="637"/>
      <c r="N953" s="637"/>
      <c r="O953" s="637"/>
      <c r="P953" s="637"/>
      <c r="Q953" s="637"/>
      <c r="R953" s="637"/>
      <c r="S953" s="637"/>
      <c r="T953" s="637"/>
      <c r="U953" s="637"/>
      <c r="V953" s="637"/>
      <c r="W953" s="637"/>
      <c r="X953" s="637"/>
      <c r="Y953" s="637"/>
      <c r="Z953" s="637"/>
      <c r="AA953" s="637"/>
      <c r="AB953" s="637"/>
      <c r="AC953" s="637"/>
      <c r="AD953" s="637"/>
      <c r="AE953" s="637"/>
      <c r="AF953" s="637"/>
      <c r="AG953" s="637"/>
      <c r="AH953" s="637"/>
      <c r="AI953" s="637"/>
      <c r="AJ953" s="637"/>
      <c r="AK953" s="637"/>
      <c r="AL953" s="637"/>
      <c r="AM953" s="637"/>
      <c r="AN953" s="637"/>
      <c r="AO953" s="637"/>
      <c r="AP953" s="637"/>
      <c r="AQ953" s="637"/>
      <c r="AR953" s="637"/>
      <c r="AS953" s="637"/>
      <c r="AT953" s="637"/>
      <c r="AU953" s="637"/>
      <c r="AV953" s="637"/>
      <c r="AW953" s="637"/>
      <c r="AX953" s="637"/>
      <c r="AY953" s="637"/>
    </row>
    <row r="954" spans="3:51">
      <c r="C954" s="636"/>
      <c r="D954" s="637"/>
      <c r="E954" s="637"/>
      <c r="F954" s="637"/>
      <c r="G954" s="637"/>
      <c r="H954" s="637"/>
      <c r="I954" s="637"/>
      <c r="J954" s="637"/>
      <c r="K954" s="637"/>
      <c r="L954" s="637"/>
      <c r="M954" s="637"/>
      <c r="N954" s="637"/>
      <c r="O954" s="637"/>
      <c r="P954" s="637"/>
      <c r="Q954" s="637"/>
      <c r="R954" s="637"/>
      <c r="S954" s="637"/>
      <c r="T954" s="637"/>
      <c r="U954" s="637"/>
      <c r="V954" s="637"/>
      <c r="W954" s="637"/>
      <c r="X954" s="637"/>
      <c r="Y954" s="637"/>
      <c r="Z954" s="637"/>
      <c r="AA954" s="637"/>
      <c r="AB954" s="637"/>
      <c r="AC954" s="637"/>
      <c r="AD954" s="637"/>
      <c r="AE954" s="637"/>
      <c r="AF954" s="637"/>
      <c r="AG954" s="637"/>
      <c r="AH954" s="637"/>
      <c r="AI954" s="637"/>
      <c r="AJ954" s="637"/>
      <c r="AK954" s="637"/>
      <c r="AL954" s="637"/>
      <c r="AM954" s="637"/>
      <c r="AN954" s="637"/>
      <c r="AO954" s="637"/>
      <c r="AP954" s="637"/>
      <c r="AQ954" s="637"/>
      <c r="AR954" s="637"/>
      <c r="AS954" s="637"/>
      <c r="AT954" s="637"/>
      <c r="AU954" s="637"/>
      <c r="AV954" s="637"/>
      <c r="AW954" s="637"/>
      <c r="AX954" s="637"/>
      <c r="AY954" s="637"/>
    </row>
    <row r="955" spans="3:51">
      <c r="C955" s="636"/>
      <c r="D955" s="637"/>
      <c r="E955" s="637"/>
      <c r="F955" s="637"/>
      <c r="G955" s="637"/>
      <c r="H955" s="637"/>
      <c r="I955" s="637"/>
      <c r="J955" s="637"/>
      <c r="K955" s="637"/>
      <c r="L955" s="637"/>
      <c r="M955" s="637"/>
      <c r="N955" s="637"/>
      <c r="O955" s="637"/>
      <c r="P955" s="637"/>
      <c r="Q955" s="637"/>
      <c r="R955" s="637"/>
      <c r="S955" s="637"/>
      <c r="T955" s="637"/>
      <c r="U955" s="637"/>
      <c r="V955" s="637"/>
      <c r="W955" s="637"/>
      <c r="X955" s="637"/>
      <c r="Y955" s="637"/>
      <c r="Z955" s="637"/>
      <c r="AA955" s="637"/>
      <c r="AB955" s="637"/>
      <c r="AC955" s="637"/>
      <c r="AD955" s="637"/>
      <c r="AE955" s="637"/>
      <c r="AF955" s="637"/>
      <c r="AG955" s="637"/>
      <c r="AH955" s="637"/>
      <c r="AI955" s="637"/>
      <c r="AJ955" s="637"/>
      <c r="AK955" s="637"/>
      <c r="AL955" s="637"/>
      <c r="AM955" s="637"/>
      <c r="AN955" s="637"/>
      <c r="AO955" s="637"/>
      <c r="AP955" s="637"/>
      <c r="AQ955" s="637"/>
      <c r="AR955" s="637"/>
      <c r="AS955" s="637"/>
      <c r="AT955" s="637"/>
      <c r="AU955" s="637"/>
      <c r="AV955" s="637"/>
      <c r="AW955" s="637"/>
      <c r="AX955" s="637"/>
      <c r="AY955" s="637"/>
    </row>
    <row r="956" spans="3:51">
      <c r="C956" s="636"/>
      <c r="D956" s="637"/>
      <c r="E956" s="637"/>
      <c r="F956" s="637"/>
      <c r="G956" s="637"/>
      <c r="H956" s="637"/>
      <c r="I956" s="637"/>
      <c r="J956" s="637"/>
      <c r="K956" s="637"/>
      <c r="L956" s="637"/>
      <c r="M956" s="637"/>
      <c r="N956" s="637"/>
      <c r="O956" s="637"/>
      <c r="P956" s="637"/>
      <c r="Q956" s="637"/>
      <c r="R956" s="637"/>
      <c r="S956" s="637"/>
      <c r="T956" s="637"/>
      <c r="U956" s="637"/>
      <c r="V956" s="637"/>
      <c r="W956" s="637"/>
      <c r="X956" s="637"/>
      <c r="Y956" s="637"/>
      <c r="Z956" s="637"/>
      <c r="AA956" s="637"/>
      <c r="AB956" s="637"/>
      <c r="AC956" s="637"/>
      <c r="AD956" s="637"/>
      <c r="AE956" s="637"/>
      <c r="AF956" s="637"/>
      <c r="AG956" s="637"/>
      <c r="AH956" s="637"/>
      <c r="AI956" s="637"/>
      <c r="AJ956" s="637"/>
      <c r="AK956" s="637"/>
      <c r="AL956" s="637"/>
      <c r="AM956" s="637"/>
      <c r="AN956" s="637"/>
      <c r="AO956" s="637"/>
      <c r="AP956" s="637"/>
      <c r="AQ956" s="637"/>
      <c r="AR956" s="637"/>
      <c r="AS956" s="637"/>
      <c r="AT956" s="637"/>
      <c r="AU956" s="637"/>
      <c r="AV956" s="637"/>
      <c r="AW956" s="637"/>
      <c r="AX956" s="637"/>
      <c r="AY956" s="637"/>
    </row>
    <row r="957" spans="3:51">
      <c r="C957" s="636"/>
      <c r="D957" s="637"/>
      <c r="E957" s="637"/>
      <c r="F957" s="637"/>
      <c r="G957" s="637"/>
      <c r="H957" s="637"/>
      <c r="I957" s="637"/>
      <c r="J957" s="637"/>
      <c r="K957" s="637"/>
      <c r="L957" s="637"/>
      <c r="M957" s="637"/>
      <c r="N957" s="637"/>
      <c r="O957" s="637"/>
      <c r="P957" s="637"/>
      <c r="Q957" s="637"/>
      <c r="R957" s="637"/>
      <c r="S957" s="637"/>
      <c r="T957" s="637"/>
      <c r="U957" s="637"/>
      <c r="V957" s="637"/>
      <c r="W957" s="637"/>
      <c r="X957" s="637"/>
      <c r="Y957" s="637"/>
      <c r="Z957" s="637"/>
      <c r="AA957" s="637"/>
      <c r="AB957" s="637"/>
      <c r="AC957" s="637"/>
      <c r="AD957" s="637"/>
      <c r="AE957" s="637"/>
      <c r="AF957" s="637"/>
      <c r="AG957" s="637"/>
      <c r="AH957" s="637"/>
      <c r="AI957" s="637"/>
      <c r="AJ957" s="637"/>
      <c r="AK957" s="637"/>
      <c r="AL957" s="637"/>
      <c r="AM957" s="637"/>
      <c r="AN957" s="637"/>
      <c r="AO957" s="637"/>
      <c r="AP957" s="637"/>
      <c r="AQ957" s="637"/>
      <c r="AR957" s="637"/>
      <c r="AS957" s="637"/>
      <c r="AT957" s="637"/>
      <c r="AU957" s="637"/>
      <c r="AV957" s="637"/>
      <c r="AW957" s="637"/>
      <c r="AX957" s="637"/>
      <c r="AY957" s="637"/>
    </row>
    <row r="958" spans="3:51">
      <c r="C958" s="636"/>
      <c r="D958" s="637"/>
      <c r="E958" s="637"/>
      <c r="F958" s="637"/>
      <c r="G958" s="637"/>
      <c r="H958" s="637"/>
      <c r="I958" s="637"/>
      <c r="J958" s="637"/>
      <c r="K958" s="637"/>
      <c r="L958" s="637"/>
      <c r="M958" s="637"/>
      <c r="N958" s="637"/>
      <c r="O958" s="637"/>
      <c r="P958" s="637"/>
      <c r="Q958" s="637"/>
      <c r="R958" s="637"/>
      <c r="S958" s="637"/>
      <c r="T958" s="637"/>
      <c r="U958" s="637"/>
      <c r="V958" s="637"/>
      <c r="W958" s="637"/>
      <c r="X958" s="637"/>
      <c r="Y958" s="637"/>
      <c r="Z958" s="637"/>
      <c r="AA958" s="637"/>
      <c r="AB958" s="637"/>
      <c r="AC958" s="637"/>
      <c r="AD958" s="637"/>
      <c r="AE958" s="637"/>
      <c r="AF958" s="637"/>
      <c r="AG958" s="637"/>
      <c r="AH958" s="637"/>
      <c r="AI958" s="637"/>
      <c r="AJ958" s="637"/>
      <c r="AK958" s="637"/>
      <c r="AL958" s="637"/>
      <c r="AM958" s="637"/>
      <c r="AN958" s="637"/>
      <c r="AO958" s="637"/>
      <c r="AP958" s="637"/>
      <c r="AQ958" s="637"/>
      <c r="AR958" s="637"/>
      <c r="AS958" s="637"/>
      <c r="AT958" s="637"/>
      <c r="AU958" s="637"/>
      <c r="AV958" s="637"/>
      <c r="AW958" s="637"/>
      <c r="AX958" s="637"/>
      <c r="AY958" s="637"/>
    </row>
    <row r="959" spans="3:51">
      <c r="C959" s="636"/>
      <c r="D959" s="637"/>
      <c r="E959" s="637"/>
      <c r="F959" s="637"/>
      <c r="G959" s="637"/>
      <c r="H959" s="637"/>
      <c r="I959" s="637"/>
      <c r="J959" s="637"/>
      <c r="K959" s="637"/>
      <c r="L959" s="637"/>
      <c r="M959" s="637"/>
      <c r="N959" s="637"/>
      <c r="O959" s="637"/>
      <c r="P959" s="637"/>
      <c r="Q959" s="637"/>
      <c r="R959" s="637"/>
      <c r="S959" s="637"/>
      <c r="T959" s="637"/>
      <c r="U959" s="637"/>
      <c r="V959" s="637"/>
      <c r="W959" s="637"/>
      <c r="X959" s="637"/>
      <c r="Y959" s="637"/>
      <c r="Z959" s="637"/>
      <c r="AA959" s="637"/>
      <c r="AB959" s="637"/>
      <c r="AC959" s="637"/>
      <c r="AD959" s="637"/>
      <c r="AE959" s="637"/>
      <c r="AF959" s="637"/>
      <c r="AG959" s="637"/>
      <c r="AH959" s="637"/>
      <c r="AI959" s="637"/>
      <c r="AJ959" s="637"/>
      <c r="AK959" s="637"/>
      <c r="AL959" s="637"/>
      <c r="AM959" s="637"/>
      <c r="AN959" s="637"/>
      <c r="AO959" s="637"/>
      <c r="AP959" s="637"/>
      <c r="AQ959" s="637"/>
      <c r="AR959" s="637"/>
      <c r="AS959" s="637"/>
      <c r="AT959" s="637"/>
      <c r="AU959" s="637"/>
      <c r="AV959" s="637"/>
      <c r="AW959" s="637"/>
      <c r="AX959" s="637"/>
      <c r="AY959" s="637"/>
    </row>
    <row r="960" spans="3:51">
      <c r="C960" s="636"/>
      <c r="D960" s="637"/>
      <c r="E960" s="637"/>
      <c r="F960" s="637"/>
      <c r="G960" s="637"/>
      <c r="H960" s="637"/>
      <c r="I960" s="637"/>
      <c r="J960" s="637"/>
      <c r="K960" s="637"/>
      <c r="L960" s="637"/>
      <c r="M960" s="637"/>
      <c r="N960" s="637"/>
      <c r="O960" s="637"/>
      <c r="P960" s="637"/>
      <c r="Q960" s="637"/>
      <c r="R960" s="637"/>
      <c r="S960" s="637"/>
      <c r="T960" s="637"/>
      <c r="U960" s="637"/>
      <c r="V960" s="637"/>
      <c r="W960" s="637"/>
      <c r="X960" s="637"/>
      <c r="Y960" s="637"/>
      <c r="Z960" s="637"/>
      <c r="AA960" s="637"/>
      <c r="AB960" s="637"/>
      <c r="AC960" s="637"/>
      <c r="AD960" s="637"/>
      <c r="AE960" s="637"/>
      <c r="AF960" s="637"/>
      <c r="AG960" s="637"/>
      <c r="AH960" s="637"/>
      <c r="AI960" s="637"/>
      <c r="AJ960" s="637"/>
      <c r="AK960" s="637"/>
      <c r="AL960" s="637"/>
      <c r="AM960" s="637"/>
      <c r="AN960" s="637"/>
      <c r="AO960" s="637"/>
      <c r="AP960" s="637"/>
      <c r="AQ960" s="637"/>
      <c r="AR960" s="637"/>
      <c r="AS960" s="637"/>
      <c r="AT960" s="637"/>
      <c r="AU960" s="637"/>
      <c r="AV960" s="637"/>
      <c r="AW960" s="637"/>
      <c r="AX960" s="637"/>
      <c r="AY960" s="637"/>
    </row>
    <row r="961" spans="3:51">
      <c r="C961" s="636"/>
      <c r="D961" s="637"/>
      <c r="E961" s="637"/>
      <c r="F961" s="637"/>
      <c r="G961" s="637"/>
      <c r="H961" s="637"/>
      <c r="I961" s="637"/>
      <c r="J961" s="637"/>
      <c r="K961" s="637"/>
      <c r="L961" s="637"/>
      <c r="M961" s="637"/>
      <c r="N961" s="637"/>
      <c r="O961" s="637"/>
      <c r="P961" s="637"/>
      <c r="Q961" s="637"/>
      <c r="R961" s="637"/>
      <c r="S961" s="637"/>
      <c r="T961" s="637"/>
      <c r="U961" s="637"/>
      <c r="V961" s="637"/>
      <c r="W961" s="637"/>
      <c r="X961" s="637"/>
      <c r="Y961" s="637"/>
      <c r="Z961" s="637"/>
      <c r="AA961" s="637"/>
      <c r="AB961" s="637"/>
      <c r="AC961" s="637"/>
      <c r="AD961" s="637"/>
      <c r="AE961" s="637"/>
      <c r="AF961" s="637"/>
      <c r="AG961" s="637"/>
      <c r="AH961" s="637"/>
      <c r="AI961" s="637"/>
      <c r="AJ961" s="637"/>
      <c r="AK961" s="637"/>
      <c r="AL961" s="637"/>
      <c r="AM961" s="637"/>
      <c r="AN961" s="637"/>
      <c r="AO961" s="637"/>
      <c r="AP961" s="637"/>
      <c r="AQ961" s="637"/>
      <c r="AR961" s="637"/>
      <c r="AS961" s="637"/>
      <c r="AT961" s="637"/>
      <c r="AU961" s="637"/>
      <c r="AV961" s="637"/>
      <c r="AW961" s="637"/>
      <c r="AX961" s="637"/>
      <c r="AY961" s="637"/>
    </row>
    <row r="962" spans="3:51">
      <c r="C962" s="636"/>
      <c r="D962" s="637"/>
      <c r="E962" s="637"/>
      <c r="F962" s="637"/>
      <c r="G962" s="637"/>
      <c r="H962" s="637"/>
      <c r="I962" s="637"/>
      <c r="J962" s="637"/>
      <c r="K962" s="637"/>
      <c r="L962" s="637"/>
      <c r="M962" s="637"/>
      <c r="N962" s="637"/>
      <c r="O962" s="637"/>
      <c r="P962" s="637"/>
      <c r="Q962" s="637"/>
      <c r="R962" s="637"/>
      <c r="S962" s="637"/>
      <c r="T962" s="637"/>
      <c r="U962" s="637"/>
      <c r="V962" s="637"/>
      <c r="W962" s="637"/>
      <c r="X962" s="637"/>
      <c r="Y962" s="637"/>
      <c r="Z962" s="637"/>
      <c r="AA962" s="637"/>
      <c r="AB962" s="637"/>
      <c r="AC962" s="637"/>
      <c r="AD962" s="637"/>
      <c r="AE962" s="637"/>
      <c r="AF962" s="637"/>
      <c r="AG962" s="637"/>
      <c r="AH962" s="637"/>
      <c r="AI962" s="637"/>
      <c r="AJ962" s="637"/>
      <c r="AK962" s="637"/>
      <c r="AL962" s="637"/>
      <c r="AM962" s="637"/>
      <c r="AN962" s="637"/>
      <c r="AO962" s="637"/>
      <c r="AP962" s="637"/>
      <c r="AQ962" s="637"/>
      <c r="AR962" s="637"/>
      <c r="AS962" s="637"/>
      <c r="AT962" s="637"/>
      <c r="AU962" s="637"/>
      <c r="AV962" s="637"/>
      <c r="AW962" s="637"/>
      <c r="AX962" s="637"/>
      <c r="AY962" s="637"/>
    </row>
    <row r="963" spans="3:51">
      <c r="C963" s="636"/>
      <c r="D963" s="637"/>
      <c r="E963" s="637"/>
      <c r="F963" s="637"/>
      <c r="G963" s="637"/>
      <c r="H963" s="637"/>
      <c r="I963" s="637"/>
      <c r="J963" s="637"/>
      <c r="K963" s="637"/>
      <c r="L963" s="637"/>
      <c r="M963" s="637"/>
      <c r="N963" s="637"/>
      <c r="O963" s="637"/>
      <c r="P963" s="637"/>
      <c r="Q963" s="637"/>
      <c r="R963" s="637"/>
      <c r="S963" s="637"/>
      <c r="T963" s="637"/>
      <c r="U963" s="637"/>
      <c r="V963" s="637"/>
      <c r="W963" s="637"/>
      <c r="X963" s="637"/>
      <c r="Y963" s="637"/>
      <c r="Z963" s="637"/>
      <c r="AA963" s="637"/>
      <c r="AB963" s="637"/>
      <c r="AC963" s="637"/>
      <c r="AD963" s="637"/>
      <c r="AE963" s="637"/>
      <c r="AF963" s="637"/>
      <c r="AG963" s="637"/>
      <c r="AH963" s="637"/>
      <c r="AI963" s="637"/>
      <c r="AJ963" s="637"/>
      <c r="AK963" s="637"/>
      <c r="AL963" s="637"/>
      <c r="AM963" s="637"/>
      <c r="AN963" s="637"/>
      <c r="AO963" s="637"/>
      <c r="AP963" s="637"/>
      <c r="AQ963" s="637"/>
      <c r="AR963" s="637"/>
      <c r="AS963" s="637"/>
      <c r="AT963" s="637"/>
      <c r="AU963" s="637"/>
      <c r="AV963" s="637"/>
      <c r="AW963" s="637"/>
      <c r="AX963" s="637"/>
      <c r="AY963" s="637"/>
    </row>
    <row r="964" spans="3:51">
      <c r="C964" s="636"/>
      <c r="D964" s="637"/>
      <c r="E964" s="637"/>
      <c r="F964" s="637"/>
      <c r="G964" s="637"/>
      <c r="H964" s="637"/>
      <c r="I964" s="637"/>
      <c r="J964" s="637"/>
      <c r="K964" s="637"/>
      <c r="L964" s="637"/>
      <c r="M964" s="637"/>
      <c r="N964" s="637"/>
      <c r="O964" s="637"/>
      <c r="P964" s="637"/>
      <c r="Q964" s="637"/>
      <c r="R964" s="637"/>
      <c r="S964" s="637"/>
      <c r="T964" s="637"/>
      <c r="U964" s="637"/>
      <c r="V964" s="637"/>
      <c r="W964" s="637"/>
      <c r="X964" s="637"/>
      <c r="Y964" s="637"/>
      <c r="Z964" s="637"/>
      <c r="AA964" s="637"/>
      <c r="AB964" s="637"/>
      <c r="AC964" s="637"/>
      <c r="AD964" s="637"/>
      <c r="AE964" s="637"/>
      <c r="AF964" s="637"/>
      <c r="AG964" s="637"/>
      <c r="AH964" s="637"/>
      <c r="AI964" s="637"/>
      <c r="AJ964" s="637"/>
      <c r="AK964" s="637"/>
      <c r="AL964" s="637"/>
      <c r="AM964" s="637"/>
      <c r="AN964" s="637"/>
      <c r="AO964" s="637"/>
      <c r="AP964" s="637"/>
      <c r="AQ964" s="637"/>
      <c r="AR964" s="637"/>
      <c r="AS964" s="637"/>
      <c r="AT964" s="637"/>
      <c r="AU964" s="637"/>
      <c r="AV964" s="637"/>
      <c r="AW964" s="637"/>
      <c r="AX964" s="637"/>
      <c r="AY964" s="637"/>
    </row>
    <row r="965" spans="3:51">
      <c r="C965" s="636"/>
      <c r="D965" s="637"/>
      <c r="E965" s="637"/>
      <c r="F965" s="637"/>
      <c r="G965" s="637"/>
      <c r="H965" s="637"/>
      <c r="I965" s="637"/>
      <c r="J965" s="637"/>
      <c r="K965" s="637"/>
      <c r="L965" s="637"/>
      <c r="M965" s="637"/>
      <c r="N965" s="637"/>
      <c r="O965" s="637"/>
      <c r="P965" s="637"/>
      <c r="Q965" s="637"/>
      <c r="R965" s="637"/>
      <c r="S965" s="637"/>
      <c r="T965" s="637"/>
      <c r="U965" s="637"/>
      <c r="V965" s="637"/>
      <c r="W965" s="637"/>
      <c r="X965" s="637"/>
      <c r="Y965" s="637"/>
      <c r="Z965" s="637"/>
      <c r="AA965" s="637"/>
      <c r="AB965" s="637"/>
      <c r="AC965" s="637"/>
      <c r="AD965" s="637"/>
      <c r="AE965" s="637"/>
      <c r="AF965" s="637"/>
      <c r="AG965" s="637"/>
      <c r="AH965" s="637"/>
      <c r="AI965" s="637"/>
      <c r="AJ965" s="637"/>
      <c r="AK965" s="637"/>
      <c r="AL965" s="637"/>
      <c r="AM965" s="637"/>
      <c r="AN965" s="637"/>
      <c r="AO965" s="637"/>
      <c r="AP965" s="637"/>
      <c r="AQ965" s="637"/>
      <c r="AR965" s="637"/>
      <c r="AS965" s="637"/>
      <c r="AT965" s="637"/>
      <c r="AU965" s="637"/>
      <c r="AV965" s="637"/>
      <c r="AW965" s="637"/>
      <c r="AX965" s="637"/>
      <c r="AY965" s="637"/>
    </row>
    <row r="966" spans="3:51">
      <c r="C966" s="636"/>
      <c r="D966" s="637"/>
      <c r="E966" s="637"/>
      <c r="F966" s="637"/>
      <c r="G966" s="637"/>
      <c r="H966" s="637"/>
      <c r="I966" s="637"/>
      <c r="J966" s="637"/>
      <c r="K966" s="637"/>
      <c r="L966" s="637"/>
      <c r="M966" s="637"/>
      <c r="N966" s="637"/>
      <c r="O966" s="637"/>
      <c r="P966" s="637"/>
      <c r="Q966" s="637"/>
      <c r="R966" s="637"/>
      <c r="S966" s="637"/>
      <c r="T966" s="637"/>
      <c r="U966" s="637"/>
      <c r="V966" s="637"/>
      <c r="W966" s="637"/>
      <c r="X966" s="637"/>
      <c r="Y966" s="637"/>
      <c r="Z966" s="637"/>
      <c r="AA966" s="637"/>
      <c r="AB966" s="637"/>
      <c r="AC966" s="637"/>
      <c r="AD966" s="637"/>
      <c r="AE966" s="637"/>
      <c r="AF966" s="637"/>
      <c r="AG966" s="637"/>
      <c r="AH966" s="637"/>
      <c r="AI966" s="637"/>
      <c r="AJ966" s="637"/>
      <c r="AK966" s="637"/>
      <c r="AL966" s="637"/>
      <c r="AM966" s="637"/>
      <c r="AN966" s="637"/>
      <c r="AO966" s="637"/>
      <c r="AP966" s="637"/>
      <c r="AQ966" s="637"/>
      <c r="AR966" s="637"/>
      <c r="AS966" s="637"/>
      <c r="AT966" s="637"/>
      <c r="AU966" s="637"/>
      <c r="AV966" s="637"/>
      <c r="AW966" s="637"/>
      <c r="AX966" s="637"/>
      <c r="AY966" s="637"/>
    </row>
    <row r="967" spans="3:51">
      <c r="C967" s="636"/>
      <c r="D967" s="637"/>
      <c r="E967" s="637"/>
      <c r="F967" s="637"/>
      <c r="G967" s="637"/>
      <c r="H967" s="637"/>
      <c r="I967" s="637"/>
      <c r="J967" s="637"/>
      <c r="K967" s="637"/>
      <c r="L967" s="637"/>
      <c r="M967" s="637"/>
      <c r="N967" s="637"/>
      <c r="O967" s="637"/>
      <c r="P967" s="637"/>
      <c r="Q967" s="637"/>
      <c r="R967" s="637"/>
      <c r="S967" s="637"/>
      <c r="T967" s="637"/>
      <c r="U967" s="637"/>
      <c r="V967" s="637"/>
      <c r="W967" s="637"/>
      <c r="X967" s="637"/>
      <c r="Y967" s="637"/>
      <c r="Z967" s="637"/>
      <c r="AA967" s="637"/>
      <c r="AB967" s="637"/>
      <c r="AC967" s="637"/>
      <c r="AD967" s="637"/>
      <c r="AE967" s="637"/>
      <c r="AF967" s="637"/>
      <c r="AG967" s="637"/>
      <c r="AH967" s="637"/>
      <c r="AI967" s="637"/>
      <c r="AJ967" s="637"/>
      <c r="AK967" s="637"/>
      <c r="AL967" s="637"/>
      <c r="AM967" s="637"/>
      <c r="AN967" s="637"/>
      <c r="AO967" s="637"/>
      <c r="AP967" s="637"/>
      <c r="AQ967" s="637"/>
      <c r="AR967" s="637"/>
      <c r="AS967" s="637"/>
      <c r="AT967" s="637"/>
      <c r="AU967" s="637"/>
      <c r="AV967" s="637"/>
      <c r="AW967" s="637"/>
      <c r="AX967" s="637"/>
      <c r="AY967" s="637"/>
    </row>
    <row r="968" spans="3:51">
      <c r="C968" s="636"/>
      <c r="D968" s="637"/>
      <c r="E968" s="637"/>
      <c r="F968" s="637"/>
      <c r="G968" s="637"/>
      <c r="H968" s="637"/>
      <c r="I968" s="637"/>
      <c r="J968" s="637"/>
      <c r="K968" s="637"/>
      <c r="L968" s="637"/>
      <c r="M968" s="637"/>
      <c r="N968" s="637"/>
      <c r="O968" s="637"/>
      <c r="P968" s="637"/>
      <c r="Q968" s="637"/>
      <c r="R968" s="637"/>
      <c r="S968" s="637"/>
      <c r="T968" s="637"/>
      <c r="U968" s="637"/>
      <c r="V968" s="637"/>
      <c r="W968" s="637"/>
      <c r="X968" s="637"/>
      <c r="Y968" s="637"/>
      <c r="Z968" s="637"/>
      <c r="AA968" s="637"/>
      <c r="AB968" s="637"/>
      <c r="AC968" s="637"/>
      <c r="AD968" s="637"/>
      <c r="AE968" s="637"/>
      <c r="AF968" s="637"/>
      <c r="AG968" s="637"/>
      <c r="AH968" s="637"/>
      <c r="AI968" s="637"/>
      <c r="AJ968" s="637"/>
      <c r="AK968" s="637"/>
      <c r="AL968" s="637"/>
      <c r="AM968" s="637"/>
      <c r="AN968" s="637"/>
      <c r="AO968" s="637"/>
      <c r="AP968" s="637"/>
      <c r="AQ968" s="637"/>
      <c r="AR968" s="637"/>
      <c r="AS968" s="637"/>
      <c r="AT968" s="637"/>
      <c r="AU968" s="637"/>
      <c r="AV968" s="637"/>
      <c r="AW968" s="637"/>
      <c r="AX968" s="637"/>
      <c r="AY968" s="637"/>
    </row>
    <row r="969" spans="3:51">
      <c r="C969" s="636"/>
      <c r="D969" s="637"/>
      <c r="E969" s="637"/>
      <c r="F969" s="637"/>
      <c r="G969" s="637"/>
      <c r="H969" s="637"/>
      <c r="I969" s="637"/>
      <c r="J969" s="637"/>
      <c r="K969" s="637"/>
      <c r="L969" s="637"/>
      <c r="M969" s="637"/>
      <c r="N969" s="637"/>
      <c r="O969" s="637"/>
      <c r="P969" s="637"/>
      <c r="Q969" s="637"/>
      <c r="R969" s="637"/>
      <c r="S969" s="637"/>
      <c r="T969" s="637"/>
      <c r="U969" s="637"/>
      <c r="V969" s="637"/>
      <c r="W969" s="637"/>
      <c r="X969" s="637"/>
      <c r="Y969" s="637"/>
      <c r="Z969" s="637"/>
      <c r="AA969" s="637"/>
      <c r="AB969" s="637"/>
      <c r="AC969" s="637"/>
      <c r="AD969" s="637"/>
      <c r="AE969" s="637"/>
      <c r="AF969" s="637"/>
      <c r="AG969" s="637"/>
      <c r="AH969" s="637"/>
      <c r="AI969" s="637"/>
      <c r="AJ969" s="637"/>
      <c r="AK969" s="637"/>
      <c r="AL969" s="637"/>
      <c r="AM969" s="637"/>
      <c r="AN969" s="637"/>
      <c r="AO969" s="637"/>
      <c r="AP969" s="637"/>
      <c r="AQ969" s="637"/>
      <c r="AR969" s="637"/>
      <c r="AS969" s="637"/>
      <c r="AT969" s="637"/>
      <c r="AU969" s="637"/>
      <c r="AV969" s="637"/>
      <c r="AW969" s="637"/>
      <c r="AX969" s="637"/>
      <c r="AY969" s="637"/>
    </row>
    <row r="970" spans="3:51">
      <c r="C970" s="636"/>
      <c r="D970" s="637"/>
      <c r="E970" s="637"/>
      <c r="F970" s="637"/>
      <c r="G970" s="637"/>
      <c r="H970" s="637"/>
      <c r="I970" s="637"/>
      <c r="J970" s="637"/>
      <c r="K970" s="637"/>
      <c r="L970" s="637"/>
      <c r="M970" s="637"/>
      <c r="N970" s="637"/>
      <c r="O970" s="637"/>
      <c r="P970" s="637"/>
      <c r="Q970" s="637"/>
      <c r="R970" s="637"/>
      <c r="S970" s="637"/>
      <c r="T970" s="637"/>
      <c r="U970" s="637"/>
      <c r="V970" s="637"/>
      <c r="W970" s="637"/>
      <c r="X970" s="637"/>
      <c r="Y970" s="637"/>
      <c r="Z970" s="637"/>
      <c r="AA970" s="637"/>
      <c r="AB970" s="637"/>
      <c r="AC970" s="637"/>
      <c r="AD970" s="637"/>
      <c r="AE970" s="637"/>
      <c r="AF970" s="637"/>
      <c r="AG970" s="637"/>
      <c r="AH970" s="637"/>
      <c r="AI970" s="637"/>
      <c r="AJ970" s="637"/>
      <c r="AK970" s="637"/>
      <c r="AL970" s="637"/>
      <c r="AM970" s="637"/>
      <c r="AN970" s="637"/>
      <c r="AO970" s="637"/>
      <c r="AP970" s="637"/>
      <c r="AQ970" s="637"/>
      <c r="AR970" s="637"/>
      <c r="AS970" s="637"/>
      <c r="AT970" s="637"/>
      <c r="AU970" s="637"/>
      <c r="AV970" s="637"/>
      <c r="AW970" s="637"/>
      <c r="AX970" s="637"/>
      <c r="AY970" s="637"/>
    </row>
    <row r="971" spans="3:51">
      <c r="C971" s="636"/>
      <c r="D971" s="637"/>
      <c r="E971" s="637"/>
      <c r="F971" s="637"/>
      <c r="G971" s="637"/>
      <c r="H971" s="637"/>
      <c r="I971" s="637"/>
      <c r="J971" s="637"/>
      <c r="K971" s="637"/>
      <c r="L971" s="637"/>
      <c r="M971" s="637"/>
      <c r="N971" s="637"/>
      <c r="O971" s="637"/>
      <c r="P971" s="637"/>
      <c r="Q971" s="637"/>
      <c r="R971" s="637"/>
      <c r="S971" s="637"/>
      <c r="T971" s="637"/>
      <c r="U971" s="637"/>
      <c r="V971" s="637"/>
      <c r="W971" s="637"/>
      <c r="X971" s="637"/>
      <c r="Y971" s="637"/>
      <c r="Z971" s="637"/>
      <c r="AA971" s="637"/>
      <c r="AB971" s="637"/>
      <c r="AC971" s="637"/>
      <c r="AD971" s="637"/>
      <c r="AE971" s="637"/>
      <c r="AF971" s="637"/>
      <c r="AG971" s="637"/>
      <c r="AH971" s="637"/>
      <c r="AI971" s="637"/>
      <c r="AJ971" s="637"/>
      <c r="AK971" s="637"/>
      <c r="AL971" s="637"/>
      <c r="AM971" s="637"/>
      <c r="AN971" s="637"/>
      <c r="AO971" s="637"/>
      <c r="AP971" s="637"/>
      <c r="AQ971" s="637"/>
      <c r="AR971" s="637"/>
      <c r="AS971" s="637"/>
      <c r="AT971" s="637"/>
      <c r="AU971" s="637"/>
      <c r="AV971" s="637"/>
      <c r="AW971" s="637"/>
      <c r="AX971" s="637"/>
      <c r="AY971" s="637"/>
    </row>
    <row r="972" spans="3:51">
      <c r="C972" s="636"/>
      <c r="D972" s="637"/>
      <c r="E972" s="637"/>
      <c r="F972" s="637"/>
      <c r="G972" s="637"/>
      <c r="H972" s="637"/>
      <c r="I972" s="637"/>
      <c r="J972" s="637"/>
      <c r="K972" s="637"/>
      <c r="L972" s="637"/>
      <c r="M972" s="637"/>
      <c r="N972" s="637"/>
      <c r="O972" s="637"/>
      <c r="P972" s="637"/>
      <c r="Q972" s="637"/>
      <c r="R972" s="637"/>
      <c r="S972" s="637"/>
      <c r="T972" s="637"/>
      <c r="U972" s="637"/>
      <c r="V972" s="637"/>
      <c r="W972" s="637"/>
      <c r="X972" s="637"/>
      <c r="Y972" s="637"/>
      <c r="Z972" s="637"/>
      <c r="AA972" s="637"/>
      <c r="AB972" s="637"/>
      <c r="AC972" s="637"/>
      <c r="AD972" s="637"/>
      <c r="AE972" s="637"/>
      <c r="AF972" s="637"/>
      <c r="AG972" s="637"/>
      <c r="AH972" s="637"/>
      <c r="AI972" s="637"/>
      <c r="AJ972" s="637"/>
      <c r="AK972" s="637"/>
      <c r="AL972" s="637"/>
      <c r="AM972" s="637"/>
      <c r="AN972" s="637"/>
      <c r="AO972" s="637"/>
      <c r="AP972" s="637"/>
      <c r="AQ972" s="637"/>
      <c r="AR972" s="637"/>
      <c r="AS972" s="637"/>
      <c r="AT972" s="637"/>
      <c r="AU972" s="637"/>
      <c r="AV972" s="637"/>
      <c r="AW972" s="637"/>
      <c r="AX972" s="637"/>
      <c r="AY972" s="637"/>
    </row>
    <row r="973" spans="3:51">
      <c r="C973" s="636"/>
      <c r="D973" s="637"/>
      <c r="E973" s="637"/>
      <c r="F973" s="637"/>
      <c r="G973" s="637"/>
      <c r="H973" s="637"/>
      <c r="I973" s="637"/>
      <c r="J973" s="637"/>
      <c r="K973" s="637"/>
      <c r="L973" s="637"/>
      <c r="M973" s="637"/>
      <c r="N973" s="637"/>
      <c r="O973" s="637"/>
      <c r="P973" s="637"/>
      <c r="Q973" s="637"/>
      <c r="R973" s="637"/>
      <c r="S973" s="637"/>
      <c r="T973" s="637"/>
      <c r="U973" s="637"/>
      <c r="V973" s="637"/>
      <c r="W973" s="637"/>
      <c r="X973" s="637"/>
      <c r="Y973" s="637"/>
      <c r="Z973" s="637"/>
      <c r="AA973" s="637"/>
      <c r="AB973" s="637"/>
      <c r="AC973" s="637"/>
      <c r="AD973" s="637"/>
      <c r="AE973" s="637"/>
      <c r="AF973" s="637"/>
      <c r="AG973" s="637"/>
      <c r="AH973" s="637"/>
      <c r="AI973" s="637"/>
      <c r="AJ973" s="637"/>
      <c r="AK973" s="637"/>
      <c r="AL973" s="637"/>
      <c r="AM973" s="637"/>
      <c r="AN973" s="637"/>
      <c r="AO973" s="637"/>
      <c r="AP973" s="637"/>
      <c r="AQ973" s="637"/>
      <c r="AR973" s="637"/>
      <c r="AS973" s="637"/>
      <c r="AT973" s="637"/>
      <c r="AU973" s="637"/>
      <c r="AV973" s="637"/>
      <c r="AW973" s="637"/>
      <c r="AX973" s="637"/>
      <c r="AY973" s="637"/>
    </row>
    <row r="974" spans="3:51">
      <c r="C974" s="636"/>
      <c r="D974" s="637"/>
      <c r="E974" s="637"/>
      <c r="F974" s="637"/>
      <c r="G974" s="637"/>
      <c r="H974" s="637"/>
      <c r="I974" s="637"/>
      <c r="J974" s="637"/>
      <c r="K974" s="637"/>
      <c r="L974" s="637"/>
      <c r="M974" s="637"/>
      <c r="N974" s="637"/>
      <c r="O974" s="637"/>
      <c r="P974" s="637"/>
      <c r="Q974" s="637"/>
      <c r="R974" s="637"/>
      <c r="S974" s="637"/>
      <c r="T974" s="637"/>
      <c r="U974" s="637"/>
      <c r="V974" s="637"/>
      <c r="W974" s="637"/>
      <c r="X974" s="637"/>
      <c r="Y974" s="637"/>
      <c r="Z974" s="637"/>
      <c r="AA974" s="637"/>
      <c r="AB974" s="637"/>
      <c r="AC974" s="637"/>
      <c r="AD974" s="637"/>
      <c r="AE974" s="637"/>
      <c r="AF974" s="637"/>
      <c r="AG974" s="637"/>
      <c r="AH974" s="637"/>
      <c r="AI974" s="637"/>
      <c r="AJ974" s="637"/>
      <c r="AK974" s="637"/>
      <c r="AL974" s="637"/>
      <c r="AM974" s="637"/>
      <c r="AN974" s="637"/>
      <c r="AO974" s="637"/>
      <c r="AP974" s="637"/>
      <c r="AQ974" s="637"/>
      <c r="AR974" s="637"/>
      <c r="AS974" s="637"/>
      <c r="AT974" s="637"/>
      <c r="AU974" s="637"/>
      <c r="AV974" s="637"/>
      <c r="AW974" s="637"/>
      <c r="AX974" s="637"/>
      <c r="AY974" s="637"/>
    </row>
    <row r="975" spans="3:51">
      <c r="C975" s="636"/>
      <c r="D975" s="637"/>
      <c r="E975" s="637"/>
      <c r="F975" s="637"/>
      <c r="G975" s="637"/>
      <c r="H975" s="637"/>
      <c r="I975" s="637"/>
      <c r="J975" s="637"/>
      <c r="K975" s="637"/>
      <c r="L975" s="637"/>
      <c r="M975" s="637"/>
      <c r="N975" s="637"/>
      <c r="O975" s="637"/>
      <c r="P975" s="637"/>
      <c r="Q975" s="637"/>
      <c r="R975" s="637"/>
      <c r="S975" s="637"/>
      <c r="T975" s="637"/>
      <c r="U975" s="637"/>
      <c r="V975" s="637"/>
      <c r="W975" s="637"/>
      <c r="X975" s="637"/>
      <c r="Y975" s="637"/>
      <c r="Z975" s="637"/>
      <c r="AA975" s="637"/>
      <c r="AB975" s="637"/>
      <c r="AC975" s="637"/>
      <c r="AD975" s="637"/>
      <c r="AE975" s="637"/>
      <c r="AF975" s="637"/>
      <c r="AG975" s="637"/>
      <c r="AH975" s="637"/>
      <c r="AI975" s="637"/>
      <c r="AJ975" s="637"/>
      <c r="AK975" s="637"/>
      <c r="AL975" s="637"/>
      <c r="AM975" s="637"/>
      <c r="AN975" s="637"/>
      <c r="AO975" s="637"/>
      <c r="AP975" s="637"/>
      <c r="AQ975" s="637"/>
      <c r="AR975" s="637"/>
      <c r="AS975" s="637"/>
      <c r="AT975" s="637"/>
      <c r="AU975" s="637"/>
      <c r="AV975" s="637"/>
      <c r="AW975" s="637"/>
      <c r="AX975" s="637"/>
      <c r="AY975" s="637"/>
    </row>
    <row r="976" spans="3:51">
      <c r="C976" s="636"/>
      <c r="D976" s="637"/>
      <c r="E976" s="637"/>
      <c r="F976" s="637"/>
      <c r="G976" s="637"/>
      <c r="H976" s="637"/>
      <c r="I976" s="637"/>
      <c r="J976" s="637"/>
      <c r="K976" s="637"/>
      <c r="L976" s="637"/>
      <c r="M976" s="637"/>
      <c r="N976" s="637"/>
      <c r="O976" s="637"/>
      <c r="P976" s="637"/>
      <c r="Q976" s="637"/>
      <c r="R976" s="637"/>
      <c r="S976" s="637"/>
      <c r="T976" s="637"/>
      <c r="U976" s="637"/>
      <c r="V976" s="637"/>
      <c r="W976" s="637"/>
      <c r="X976" s="637"/>
      <c r="Y976" s="637"/>
      <c r="Z976" s="637"/>
      <c r="AA976" s="637"/>
      <c r="AB976" s="637"/>
      <c r="AC976" s="637"/>
      <c r="AD976" s="637"/>
      <c r="AE976" s="637"/>
      <c r="AF976" s="637"/>
      <c r="AG976" s="637"/>
      <c r="AH976" s="637"/>
      <c r="AI976" s="637"/>
      <c r="AJ976" s="637"/>
      <c r="AK976" s="637"/>
      <c r="AL976" s="637"/>
      <c r="AM976" s="637"/>
      <c r="AN976" s="637"/>
      <c r="AO976" s="637"/>
      <c r="AP976" s="637"/>
      <c r="AQ976" s="637"/>
      <c r="AR976" s="637"/>
      <c r="AS976" s="637"/>
      <c r="AT976" s="637"/>
      <c r="AU976" s="637"/>
      <c r="AV976" s="637"/>
      <c r="AW976" s="637"/>
      <c r="AX976" s="637"/>
      <c r="AY976" s="637"/>
    </row>
    <row r="977" spans="3:51">
      <c r="C977" s="636"/>
      <c r="D977" s="637"/>
      <c r="E977" s="637"/>
      <c r="F977" s="637"/>
      <c r="G977" s="637"/>
      <c r="H977" s="637"/>
      <c r="I977" s="637"/>
      <c r="J977" s="637"/>
      <c r="K977" s="637"/>
      <c r="L977" s="637"/>
      <c r="M977" s="637"/>
      <c r="N977" s="637"/>
      <c r="O977" s="637"/>
      <c r="P977" s="637"/>
      <c r="Q977" s="637"/>
      <c r="R977" s="637"/>
      <c r="S977" s="637"/>
      <c r="T977" s="637"/>
      <c r="U977" s="637"/>
      <c r="V977" s="637"/>
      <c r="W977" s="637"/>
      <c r="X977" s="637"/>
      <c r="Y977" s="637"/>
      <c r="Z977" s="637"/>
      <c r="AA977" s="637"/>
      <c r="AB977" s="637"/>
      <c r="AC977" s="637"/>
      <c r="AD977" s="637"/>
      <c r="AE977" s="637"/>
      <c r="AF977" s="637"/>
      <c r="AG977" s="637"/>
      <c r="AH977" s="637"/>
      <c r="AI977" s="637"/>
      <c r="AJ977" s="637"/>
      <c r="AK977" s="637"/>
      <c r="AL977" s="637"/>
      <c r="AM977" s="637"/>
      <c r="AN977" s="637"/>
      <c r="AO977" s="637"/>
      <c r="AP977" s="637"/>
      <c r="AQ977" s="637"/>
      <c r="AR977" s="637"/>
      <c r="AS977" s="637"/>
      <c r="AT977" s="637"/>
      <c r="AU977" s="637"/>
      <c r="AV977" s="637"/>
      <c r="AW977" s="637"/>
      <c r="AX977" s="637"/>
      <c r="AY977" s="637"/>
    </row>
    <row r="978" spans="3:51">
      <c r="C978" s="636"/>
      <c r="D978" s="637"/>
      <c r="E978" s="637"/>
      <c r="F978" s="637"/>
      <c r="G978" s="637"/>
      <c r="H978" s="637"/>
      <c r="I978" s="637"/>
      <c r="J978" s="637"/>
      <c r="K978" s="637"/>
      <c r="L978" s="637"/>
      <c r="M978" s="637"/>
      <c r="N978" s="637"/>
      <c r="O978" s="637"/>
      <c r="P978" s="637"/>
      <c r="Q978" s="637"/>
      <c r="R978" s="637"/>
      <c r="S978" s="637"/>
      <c r="T978" s="637"/>
      <c r="U978" s="637"/>
      <c r="V978" s="637"/>
      <c r="W978" s="637"/>
      <c r="X978" s="637"/>
      <c r="Y978" s="637"/>
      <c r="Z978" s="637"/>
      <c r="AA978" s="637"/>
      <c r="AB978" s="637"/>
      <c r="AC978" s="637"/>
      <c r="AD978" s="637"/>
      <c r="AE978" s="637"/>
      <c r="AF978" s="637"/>
      <c r="AG978" s="637"/>
      <c r="AH978" s="637"/>
      <c r="AI978" s="637"/>
      <c r="AJ978" s="637"/>
      <c r="AK978" s="637"/>
      <c r="AL978" s="637"/>
      <c r="AM978" s="637"/>
      <c r="AN978" s="637"/>
      <c r="AO978" s="637"/>
      <c r="AP978" s="637"/>
      <c r="AQ978" s="637"/>
      <c r="AR978" s="637"/>
      <c r="AS978" s="637"/>
      <c r="AT978" s="637"/>
      <c r="AU978" s="637"/>
      <c r="AV978" s="637"/>
      <c r="AW978" s="637"/>
      <c r="AX978" s="637"/>
      <c r="AY978" s="637"/>
    </row>
    <row r="979" spans="3:51">
      <c r="C979" s="636"/>
      <c r="D979" s="637"/>
      <c r="E979" s="637"/>
      <c r="F979" s="637"/>
      <c r="G979" s="637"/>
      <c r="H979" s="637"/>
      <c r="I979" s="637"/>
      <c r="J979" s="637"/>
      <c r="K979" s="637"/>
      <c r="L979" s="637"/>
      <c r="M979" s="637"/>
      <c r="N979" s="637"/>
      <c r="O979" s="637"/>
      <c r="P979" s="637"/>
      <c r="Q979" s="637"/>
      <c r="R979" s="637"/>
      <c r="S979" s="637"/>
      <c r="T979" s="637"/>
      <c r="U979" s="637"/>
      <c r="V979" s="637"/>
      <c r="W979" s="637"/>
      <c r="X979" s="637"/>
      <c r="Y979" s="637"/>
      <c r="Z979" s="637"/>
      <c r="AA979" s="637"/>
      <c r="AB979" s="637"/>
      <c r="AC979" s="637"/>
      <c r="AD979" s="637"/>
      <c r="AE979" s="637"/>
      <c r="AF979" s="637"/>
      <c r="AG979" s="637"/>
      <c r="AH979" s="637"/>
      <c r="AI979" s="637"/>
      <c r="AJ979" s="637"/>
      <c r="AK979" s="637"/>
      <c r="AL979" s="637"/>
      <c r="AM979" s="637"/>
      <c r="AN979" s="637"/>
      <c r="AO979" s="637"/>
      <c r="AP979" s="637"/>
      <c r="AQ979" s="637"/>
      <c r="AR979" s="637"/>
      <c r="AS979" s="637"/>
      <c r="AT979" s="637"/>
      <c r="AU979" s="637"/>
      <c r="AV979" s="637"/>
      <c r="AW979" s="637"/>
      <c r="AX979" s="637"/>
      <c r="AY979" s="637"/>
    </row>
    <row r="980" spans="3:51">
      <c r="C980" s="636"/>
      <c r="D980" s="637"/>
      <c r="E980" s="637"/>
      <c r="F980" s="637"/>
      <c r="G980" s="637"/>
      <c r="H980" s="637"/>
      <c r="I980" s="637"/>
      <c r="J980" s="637"/>
      <c r="K980" s="637"/>
      <c r="L980" s="637"/>
      <c r="M980" s="637"/>
      <c r="N980" s="637"/>
      <c r="O980" s="637"/>
      <c r="P980" s="637"/>
      <c r="Q980" s="637"/>
      <c r="R980" s="637"/>
      <c r="S980" s="637"/>
      <c r="T980" s="637"/>
      <c r="U980" s="637"/>
      <c r="V980" s="637"/>
      <c r="W980" s="637"/>
      <c r="X980" s="637"/>
      <c r="Y980" s="637"/>
      <c r="Z980" s="637"/>
      <c r="AA980" s="637"/>
      <c r="AB980" s="637"/>
      <c r="AC980" s="637"/>
      <c r="AD980" s="637"/>
      <c r="AE980" s="637"/>
      <c r="AF980" s="637"/>
      <c r="AG980" s="637"/>
      <c r="AH980" s="637"/>
      <c r="AI980" s="637"/>
      <c r="AJ980" s="637"/>
      <c r="AK980" s="637"/>
      <c r="AL980" s="637"/>
      <c r="AM980" s="637"/>
      <c r="AN980" s="637"/>
      <c r="AO980" s="637"/>
      <c r="AP980" s="637"/>
      <c r="AQ980" s="637"/>
      <c r="AR980" s="637"/>
      <c r="AS980" s="637"/>
      <c r="AT980" s="637"/>
      <c r="AU980" s="637"/>
      <c r="AV980" s="637"/>
      <c r="AW980" s="637"/>
      <c r="AX980" s="637"/>
      <c r="AY980" s="637"/>
    </row>
    <row r="981" spans="3:51">
      <c r="C981" s="636"/>
      <c r="D981" s="637"/>
      <c r="E981" s="637"/>
      <c r="F981" s="637"/>
      <c r="G981" s="637"/>
      <c r="H981" s="637"/>
      <c r="I981" s="637"/>
      <c r="J981" s="637"/>
      <c r="K981" s="637"/>
      <c r="L981" s="637"/>
      <c r="M981" s="637"/>
      <c r="N981" s="637"/>
      <c r="O981" s="637"/>
      <c r="P981" s="637"/>
      <c r="Q981" s="637"/>
      <c r="R981" s="637"/>
      <c r="S981" s="637"/>
      <c r="T981" s="637"/>
      <c r="U981" s="637"/>
      <c r="V981" s="637"/>
      <c r="W981" s="637"/>
      <c r="X981" s="637"/>
      <c r="Y981" s="637"/>
      <c r="Z981" s="637"/>
      <c r="AA981" s="637"/>
      <c r="AB981" s="637"/>
      <c r="AC981" s="637"/>
      <c r="AD981" s="637"/>
      <c r="AE981" s="637"/>
      <c r="AF981" s="637"/>
      <c r="AG981" s="637"/>
      <c r="AH981" s="637"/>
      <c r="AI981" s="637"/>
      <c r="AJ981" s="637"/>
      <c r="AK981" s="637"/>
      <c r="AL981" s="637"/>
      <c r="AM981" s="637"/>
      <c r="AN981" s="637"/>
      <c r="AO981" s="637"/>
      <c r="AP981" s="637"/>
      <c r="AQ981" s="637"/>
      <c r="AR981" s="637"/>
      <c r="AS981" s="637"/>
      <c r="AT981" s="637"/>
      <c r="AU981" s="637"/>
      <c r="AV981" s="637"/>
      <c r="AW981" s="637"/>
      <c r="AX981" s="637"/>
      <c r="AY981" s="637"/>
    </row>
    <row r="982" spans="3:51">
      <c r="C982" s="636"/>
      <c r="D982" s="637"/>
      <c r="E982" s="637"/>
      <c r="F982" s="637"/>
      <c r="G982" s="637"/>
      <c r="H982" s="637"/>
      <c r="I982" s="637"/>
      <c r="J982" s="637"/>
      <c r="K982" s="637"/>
      <c r="L982" s="637"/>
      <c r="M982" s="637"/>
      <c r="N982" s="637"/>
      <c r="O982" s="637"/>
      <c r="P982" s="637"/>
      <c r="Q982" s="637"/>
      <c r="R982" s="637"/>
      <c r="S982" s="637"/>
      <c r="T982" s="637"/>
      <c r="U982" s="637"/>
      <c r="V982" s="637"/>
      <c r="W982" s="637"/>
      <c r="X982" s="637"/>
      <c r="Y982" s="637"/>
      <c r="Z982" s="637"/>
      <c r="AA982" s="637"/>
      <c r="AB982" s="637"/>
      <c r="AC982" s="637"/>
      <c r="AD982" s="637"/>
      <c r="AE982" s="637"/>
      <c r="AF982" s="637"/>
      <c r="AG982" s="637"/>
      <c r="AH982" s="637"/>
      <c r="AI982" s="637"/>
      <c r="AJ982" s="637"/>
      <c r="AK982" s="637"/>
      <c r="AL982" s="637"/>
      <c r="AM982" s="637"/>
      <c r="AN982" s="637"/>
      <c r="AO982" s="637"/>
      <c r="AP982" s="637"/>
      <c r="AQ982" s="637"/>
      <c r="AR982" s="637"/>
      <c r="AS982" s="637"/>
      <c r="AT982" s="637"/>
      <c r="AU982" s="637"/>
      <c r="AV982" s="637"/>
      <c r="AW982" s="637"/>
      <c r="AX982" s="637"/>
      <c r="AY982" s="637"/>
    </row>
    <row r="983" spans="3:51">
      <c r="C983" s="636"/>
      <c r="D983" s="637"/>
      <c r="E983" s="637"/>
      <c r="F983" s="637"/>
      <c r="G983" s="637"/>
      <c r="H983" s="637"/>
      <c r="I983" s="637"/>
      <c r="J983" s="637"/>
      <c r="K983" s="637"/>
      <c r="L983" s="637"/>
      <c r="M983" s="637"/>
      <c r="N983" s="637"/>
      <c r="O983" s="637"/>
      <c r="P983" s="637"/>
      <c r="Q983" s="637"/>
      <c r="R983" s="637"/>
      <c r="S983" s="637"/>
      <c r="T983" s="637"/>
      <c r="U983" s="637"/>
      <c r="V983" s="637"/>
      <c r="W983" s="637"/>
      <c r="X983" s="637"/>
      <c r="Y983" s="637"/>
      <c r="Z983" s="637"/>
      <c r="AA983" s="637"/>
      <c r="AB983" s="637"/>
      <c r="AC983" s="637"/>
      <c r="AD983" s="637"/>
      <c r="AE983" s="637"/>
      <c r="AF983" s="637"/>
      <c r="AG983" s="637"/>
      <c r="AH983" s="637"/>
      <c r="AI983" s="637"/>
      <c r="AJ983" s="637"/>
      <c r="AK983" s="637"/>
      <c r="AL983" s="637"/>
      <c r="AM983" s="637"/>
      <c r="AN983" s="637"/>
      <c r="AO983" s="637"/>
      <c r="AP983" s="637"/>
      <c r="AQ983" s="637"/>
      <c r="AR983" s="637"/>
      <c r="AS983" s="637"/>
      <c r="AT983" s="637"/>
      <c r="AU983" s="637"/>
      <c r="AV983" s="637"/>
      <c r="AW983" s="637"/>
      <c r="AX983" s="637"/>
      <c r="AY983" s="637"/>
    </row>
    <row r="984" spans="3:51">
      <c r="C984" s="636"/>
      <c r="D984" s="637"/>
      <c r="E984" s="637"/>
      <c r="F984" s="637"/>
      <c r="G984" s="637"/>
      <c r="H984" s="637"/>
      <c r="I984" s="637"/>
      <c r="J984" s="637"/>
      <c r="K984" s="637"/>
      <c r="L984" s="637"/>
      <c r="M984" s="637"/>
      <c r="N984" s="637"/>
      <c r="O984" s="637"/>
      <c r="P984" s="637"/>
      <c r="Q984" s="637"/>
      <c r="R984" s="637"/>
      <c r="S984" s="637"/>
      <c r="T984" s="637"/>
      <c r="U984" s="637"/>
      <c r="V984" s="637"/>
      <c r="W984" s="637"/>
      <c r="X984" s="637"/>
      <c r="Y984" s="637"/>
      <c r="Z984" s="637"/>
      <c r="AA984" s="637"/>
      <c r="AB984" s="637"/>
      <c r="AC984" s="637"/>
      <c r="AD984" s="637"/>
      <c r="AE984" s="637"/>
      <c r="AF984" s="637"/>
      <c r="AG984" s="637"/>
      <c r="AH984" s="637"/>
      <c r="AI984" s="637"/>
      <c r="AJ984" s="637"/>
      <c r="AK984" s="637"/>
      <c r="AL984" s="637"/>
      <c r="AM984" s="637"/>
      <c r="AN984" s="637"/>
      <c r="AO984" s="637"/>
      <c r="AP984" s="637"/>
      <c r="AQ984" s="637"/>
      <c r="AR984" s="637"/>
      <c r="AS984" s="637"/>
      <c r="AT984" s="637"/>
      <c r="AU984" s="637"/>
      <c r="AV984" s="637"/>
      <c r="AW984" s="637"/>
      <c r="AX984" s="637"/>
      <c r="AY984" s="637"/>
    </row>
    <row r="985" spans="3:51">
      <c r="C985" s="636"/>
      <c r="D985" s="637"/>
      <c r="E985" s="637"/>
      <c r="F985" s="637"/>
      <c r="G985" s="637"/>
      <c r="H985" s="637"/>
      <c r="I985" s="637"/>
      <c r="J985" s="637"/>
      <c r="K985" s="637"/>
      <c r="L985" s="637"/>
      <c r="M985" s="637"/>
      <c r="N985" s="637"/>
      <c r="O985" s="637"/>
      <c r="P985" s="637"/>
      <c r="Q985" s="637"/>
      <c r="R985" s="637"/>
      <c r="S985" s="637"/>
      <c r="T985" s="637"/>
      <c r="U985" s="637"/>
      <c r="V985" s="637"/>
      <c r="W985" s="637"/>
      <c r="X985" s="637"/>
      <c r="Y985" s="637"/>
      <c r="Z985" s="637"/>
      <c r="AA985" s="637"/>
      <c r="AB985" s="637"/>
      <c r="AC985" s="637"/>
      <c r="AD985" s="637"/>
      <c r="AE985" s="637"/>
      <c r="AF985" s="637"/>
      <c r="AG985" s="637"/>
      <c r="AH985" s="637"/>
      <c r="AI985" s="637"/>
      <c r="AJ985" s="637"/>
      <c r="AK985" s="637"/>
      <c r="AL985" s="637"/>
      <c r="AM985" s="637"/>
      <c r="AN985" s="637"/>
      <c r="AO985" s="637"/>
      <c r="AP985" s="637"/>
      <c r="AQ985" s="637"/>
      <c r="AR985" s="637"/>
      <c r="AS985" s="637"/>
      <c r="AT985" s="637"/>
      <c r="AU985" s="637"/>
      <c r="AV985" s="637"/>
      <c r="AW985" s="637"/>
      <c r="AX985" s="637"/>
      <c r="AY985" s="637"/>
    </row>
    <row r="986" spans="3:51">
      <c r="C986" s="636"/>
      <c r="D986" s="637"/>
      <c r="E986" s="637"/>
      <c r="F986" s="637"/>
      <c r="G986" s="637"/>
      <c r="H986" s="637"/>
      <c r="I986" s="637"/>
      <c r="J986" s="637"/>
      <c r="K986" s="637"/>
      <c r="L986" s="637"/>
      <c r="M986" s="637"/>
      <c r="N986" s="637"/>
      <c r="O986" s="637"/>
      <c r="P986" s="637"/>
      <c r="Q986" s="637"/>
      <c r="R986" s="637"/>
      <c r="S986" s="637"/>
      <c r="T986" s="637"/>
      <c r="U986" s="637"/>
      <c r="V986" s="637"/>
      <c r="W986" s="637"/>
      <c r="X986" s="637"/>
      <c r="Y986" s="637"/>
      <c r="Z986" s="637"/>
      <c r="AA986" s="637"/>
      <c r="AB986" s="637"/>
      <c r="AC986" s="637"/>
      <c r="AD986" s="637"/>
      <c r="AE986" s="637"/>
      <c r="AF986" s="637"/>
      <c r="AG986" s="637"/>
      <c r="AH986" s="637"/>
      <c r="AI986" s="637"/>
      <c r="AJ986" s="637"/>
      <c r="AK986" s="637"/>
      <c r="AL986" s="637"/>
      <c r="AM986" s="637"/>
      <c r="AN986" s="637"/>
      <c r="AO986" s="637"/>
      <c r="AP986" s="637"/>
      <c r="AQ986" s="637"/>
      <c r="AR986" s="637"/>
      <c r="AS986" s="637"/>
      <c r="AT986" s="637"/>
      <c r="AU986" s="637"/>
      <c r="AV986" s="637"/>
      <c r="AW986" s="637"/>
      <c r="AX986" s="637"/>
      <c r="AY986" s="637"/>
    </row>
    <row r="987" spans="3:51">
      <c r="C987" s="636"/>
      <c r="D987" s="637"/>
      <c r="E987" s="637"/>
      <c r="F987" s="637"/>
      <c r="G987" s="637"/>
      <c r="H987" s="637"/>
      <c r="I987" s="637"/>
      <c r="J987" s="637"/>
      <c r="K987" s="637"/>
      <c r="L987" s="637"/>
      <c r="M987" s="637"/>
      <c r="N987" s="637"/>
      <c r="O987" s="637"/>
      <c r="P987" s="637"/>
      <c r="Q987" s="637"/>
      <c r="R987" s="637"/>
      <c r="S987" s="637"/>
      <c r="T987" s="637"/>
      <c r="U987" s="637"/>
      <c r="V987" s="637"/>
      <c r="W987" s="637"/>
      <c r="X987" s="637"/>
      <c r="Y987" s="637"/>
      <c r="Z987" s="637"/>
      <c r="AA987" s="637"/>
      <c r="AB987" s="637"/>
      <c r="AC987" s="637"/>
      <c r="AD987" s="637"/>
      <c r="AE987" s="637"/>
      <c r="AF987" s="637"/>
      <c r="AG987" s="637"/>
      <c r="AH987" s="637"/>
      <c r="AI987" s="637"/>
      <c r="AJ987" s="637"/>
      <c r="AK987" s="637"/>
      <c r="AL987" s="637"/>
      <c r="AM987" s="637"/>
      <c r="AN987" s="637"/>
      <c r="AO987" s="637"/>
      <c r="AP987" s="637"/>
      <c r="AQ987" s="637"/>
      <c r="AR987" s="637"/>
      <c r="AS987" s="637"/>
      <c r="AT987" s="637"/>
      <c r="AU987" s="637"/>
      <c r="AV987" s="637"/>
      <c r="AW987" s="637"/>
      <c r="AX987" s="637"/>
      <c r="AY987" s="637"/>
    </row>
    <row r="988" spans="3:51">
      <c r="C988" s="636"/>
      <c r="D988" s="637"/>
      <c r="E988" s="637"/>
      <c r="F988" s="637"/>
      <c r="G988" s="637"/>
      <c r="H988" s="637"/>
      <c r="I988" s="637"/>
      <c r="J988" s="637"/>
      <c r="K988" s="637"/>
      <c r="L988" s="637"/>
      <c r="M988" s="637"/>
      <c r="N988" s="637"/>
      <c r="O988" s="637"/>
      <c r="P988" s="637"/>
      <c r="Q988" s="637"/>
      <c r="R988" s="637"/>
      <c r="S988" s="637"/>
      <c r="T988" s="637"/>
      <c r="U988" s="637"/>
      <c r="V988" s="637"/>
      <c r="W988" s="637"/>
      <c r="X988" s="637"/>
      <c r="Y988" s="637"/>
      <c r="Z988" s="637"/>
      <c r="AA988" s="637"/>
      <c r="AB988" s="637"/>
      <c r="AC988" s="637"/>
      <c r="AD988" s="637"/>
      <c r="AE988" s="637"/>
      <c r="AF988" s="637"/>
      <c r="AG988" s="637"/>
      <c r="AH988" s="637"/>
      <c r="AI988" s="637"/>
      <c r="AJ988" s="637"/>
      <c r="AK988" s="637"/>
      <c r="AL988" s="637"/>
      <c r="AM988" s="637"/>
      <c r="AN988" s="637"/>
      <c r="AO988" s="637"/>
      <c r="AP988" s="637"/>
      <c r="AQ988" s="637"/>
      <c r="AR988" s="637"/>
      <c r="AS988" s="637"/>
      <c r="AT988" s="637"/>
      <c r="AU988" s="637"/>
      <c r="AV988" s="637"/>
      <c r="AW988" s="637"/>
      <c r="AX988" s="637"/>
      <c r="AY988" s="637"/>
    </row>
    <row r="989" spans="3:51">
      <c r="C989" s="636"/>
      <c r="D989" s="637"/>
      <c r="E989" s="637"/>
      <c r="F989" s="637"/>
      <c r="G989" s="637"/>
      <c r="H989" s="637"/>
      <c r="I989" s="637"/>
      <c r="J989" s="637"/>
      <c r="K989" s="637"/>
      <c r="L989" s="637"/>
      <c r="M989" s="637"/>
      <c r="N989" s="637"/>
      <c r="O989" s="637"/>
      <c r="P989" s="637"/>
      <c r="Q989" s="637"/>
      <c r="R989" s="637"/>
      <c r="S989" s="637"/>
      <c r="T989" s="637"/>
      <c r="U989" s="637"/>
      <c r="V989" s="637"/>
      <c r="W989" s="637"/>
      <c r="X989" s="637"/>
      <c r="Y989" s="637"/>
      <c r="Z989" s="637"/>
      <c r="AA989" s="637"/>
      <c r="AB989" s="637"/>
      <c r="AC989" s="637"/>
      <c r="AD989" s="637"/>
      <c r="AE989" s="637"/>
      <c r="AF989" s="637"/>
      <c r="AG989" s="637"/>
      <c r="AH989" s="637"/>
      <c r="AI989" s="637"/>
      <c r="AJ989" s="637"/>
      <c r="AK989" s="637"/>
      <c r="AL989" s="637"/>
      <c r="AM989" s="637"/>
      <c r="AN989" s="637"/>
      <c r="AO989" s="637"/>
      <c r="AP989" s="637"/>
      <c r="AQ989" s="637"/>
      <c r="AR989" s="637"/>
      <c r="AS989" s="637"/>
      <c r="AT989" s="637"/>
      <c r="AU989" s="637"/>
      <c r="AV989" s="637"/>
      <c r="AW989" s="637"/>
      <c r="AX989" s="637"/>
      <c r="AY989" s="637"/>
    </row>
    <row r="990" spans="3:51">
      <c r="C990" s="636"/>
      <c r="D990" s="637"/>
      <c r="E990" s="637"/>
      <c r="F990" s="637"/>
      <c r="G990" s="637"/>
      <c r="H990" s="637"/>
      <c r="I990" s="637"/>
      <c r="J990" s="637"/>
      <c r="K990" s="637"/>
      <c r="L990" s="637"/>
      <c r="M990" s="637"/>
      <c r="N990" s="637"/>
      <c r="O990" s="637"/>
      <c r="P990" s="637"/>
      <c r="Q990" s="637"/>
      <c r="R990" s="637"/>
      <c r="S990" s="637"/>
      <c r="T990" s="637"/>
      <c r="U990" s="637"/>
      <c r="V990" s="637"/>
      <c r="W990" s="637"/>
      <c r="X990" s="637"/>
      <c r="Y990" s="637"/>
      <c r="Z990" s="637"/>
      <c r="AA990" s="637"/>
      <c r="AB990" s="637"/>
      <c r="AC990" s="637"/>
      <c r="AD990" s="637"/>
      <c r="AE990" s="637"/>
      <c r="AF990" s="637"/>
      <c r="AG990" s="637"/>
      <c r="AH990" s="637"/>
      <c r="AI990" s="637"/>
      <c r="AJ990" s="637"/>
      <c r="AK990" s="637"/>
      <c r="AL990" s="637"/>
      <c r="AM990" s="637"/>
      <c r="AN990" s="637"/>
      <c r="AO990" s="637"/>
      <c r="AP990" s="637"/>
      <c r="AQ990" s="637"/>
      <c r="AR990" s="637"/>
      <c r="AS990" s="637"/>
      <c r="AT990" s="637"/>
      <c r="AU990" s="637"/>
      <c r="AV990" s="637"/>
      <c r="AW990" s="637"/>
      <c r="AX990" s="637"/>
      <c r="AY990" s="637"/>
    </row>
    <row r="991" spans="3:51">
      <c r="C991" s="636"/>
      <c r="D991" s="637"/>
      <c r="E991" s="637"/>
      <c r="F991" s="637"/>
      <c r="G991" s="637"/>
      <c r="H991" s="637"/>
      <c r="I991" s="637"/>
      <c r="J991" s="637"/>
      <c r="K991" s="637"/>
      <c r="L991" s="637"/>
      <c r="M991" s="637"/>
      <c r="N991" s="637"/>
      <c r="O991" s="637"/>
      <c r="P991" s="637"/>
      <c r="Q991" s="637"/>
      <c r="R991" s="637"/>
      <c r="S991" s="637"/>
      <c r="T991" s="637"/>
      <c r="U991" s="637"/>
      <c r="V991" s="637"/>
      <c r="W991" s="637"/>
      <c r="X991" s="637"/>
      <c r="Y991" s="637"/>
      <c r="Z991" s="637"/>
      <c r="AA991" s="637"/>
      <c r="AB991" s="637"/>
      <c r="AC991" s="637"/>
      <c r="AD991" s="637"/>
      <c r="AE991" s="637"/>
      <c r="AF991" s="637"/>
      <c r="AG991" s="637"/>
      <c r="AH991" s="637"/>
      <c r="AI991" s="637"/>
      <c r="AJ991" s="637"/>
      <c r="AK991" s="637"/>
      <c r="AL991" s="637"/>
      <c r="AM991" s="637"/>
      <c r="AN991" s="637"/>
      <c r="AO991" s="637"/>
      <c r="AP991" s="637"/>
      <c r="AQ991" s="637"/>
      <c r="AR991" s="637"/>
      <c r="AS991" s="637"/>
      <c r="AT991" s="637"/>
      <c r="AU991" s="637"/>
      <c r="AV991" s="637"/>
      <c r="AW991" s="637"/>
      <c r="AX991" s="637"/>
      <c r="AY991" s="637"/>
    </row>
    <row r="992" spans="3:51">
      <c r="C992" s="636"/>
      <c r="D992" s="637"/>
      <c r="E992" s="637"/>
      <c r="F992" s="637"/>
      <c r="G992" s="637"/>
      <c r="H992" s="637"/>
      <c r="I992" s="637"/>
      <c r="J992" s="637"/>
      <c r="K992" s="637"/>
      <c r="L992" s="637"/>
      <c r="M992" s="637"/>
      <c r="N992" s="637"/>
      <c r="O992" s="637"/>
      <c r="P992" s="637"/>
      <c r="Q992" s="637"/>
      <c r="R992" s="637"/>
      <c r="S992" s="637"/>
      <c r="T992" s="637"/>
      <c r="U992" s="637"/>
      <c r="V992" s="637"/>
      <c r="W992" s="637"/>
      <c r="X992" s="637"/>
      <c r="Y992" s="637"/>
      <c r="Z992" s="637"/>
      <c r="AA992" s="637"/>
      <c r="AB992" s="637"/>
      <c r="AC992" s="637"/>
      <c r="AD992" s="637"/>
      <c r="AE992" s="637"/>
      <c r="AF992" s="637"/>
      <c r="AG992" s="637"/>
      <c r="AH992" s="637"/>
      <c r="AI992" s="637"/>
      <c r="AJ992" s="637"/>
      <c r="AK992" s="637"/>
      <c r="AL992" s="637"/>
      <c r="AM992" s="637"/>
      <c r="AN992" s="637"/>
      <c r="AO992" s="637"/>
      <c r="AP992" s="637"/>
      <c r="AQ992" s="637"/>
      <c r="AR992" s="637"/>
      <c r="AS992" s="637"/>
      <c r="AT992" s="637"/>
      <c r="AU992" s="637"/>
      <c r="AV992" s="637"/>
      <c r="AW992" s="637"/>
      <c r="AX992" s="637"/>
      <c r="AY992" s="637"/>
    </row>
    <row r="993" spans="3:51">
      <c r="C993" s="636"/>
      <c r="D993" s="637"/>
      <c r="E993" s="637"/>
      <c r="F993" s="637"/>
      <c r="G993" s="637"/>
      <c r="H993" s="637"/>
      <c r="I993" s="637"/>
      <c r="J993" s="637"/>
      <c r="K993" s="637"/>
      <c r="L993" s="637"/>
      <c r="M993" s="637"/>
      <c r="N993" s="637"/>
      <c r="O993" s="637"/>
      <c r="P993" s="637"/>
      <c r="Q993" s="637"/>
      <c r="R993" s="637"/>
      <c r="S993" s="637"/>
      <c r="T993" s="637"/>
      <c r="U993" s="637"/>
      <c r="V993" s="637"/>
      <c r="W993" s="637"/>
      <c r="X993" s="637"/>
      <c r="Y993" s="637"/>
      <c r="Z993" s="637"/>
      <c r="AA993" s="637"/>
      <c r="AB993" s="637"/>
      <c r="AC993" s="637"/>
      <c r="AD993" s="637"/>
      <c r="AE993" s="637"/>
      <c r="AF993" s="637"/>
      <c r="AG993" s="637"/>
      <c r="AH993" s="637"/>
      <c r="AI993" s="637"/>
      <c r="AJ993" s="637"/>
      <c r="AK993" s="637"/>
      <c r="AL993" s="637"/>
      <c r="AM993" s="637"/>
      <c r="AN993" s="637"/>
      <c r="AO993" s="637"/>
      <c r="AP993" s="637"/>
      <c r="AQ993" s="637"/>
      <c r="AR993" s="637"/>
      <c r="AS993" s="637"/>
      <c r="AT993" s="637"/>
      <c r="AU993" s="637"/>
      <c r="AV993" s="637"/>
      <c r="AW993" s="637"/>
      <c r="AX993" s="637"/>
      <c r="AY993" s="637"/>
    </row>
    <row r="994" spans="3:51">
      <c r="C994" s="636"/>
      <c r="D994" s="637"/>
      <c r="E994" s="637"/>
      <c r="F994" s="637"/>
      <c r="G994" s="637"/>
      <c r="H994" s="637"/>
      <c r="I994" s="637"/>
      <c r="J994" s="637"/>
      <c r="K994" s="637"/>
      <c r="L994" s="637"/>
      <c r="M994" s="637"/>
      <c r="N994" s="637"/>
      <c r="O994" s="637"/>
      <c r="P994" s="637"/>
      <c r="Q994" s="637"/>
      <c r="R994" s="637"/>
      <c r="S994" s="637"/>
      <c r="T994" s="637"/>
      <c r="U994" s="637"/>
      <c r="V994" s="637"/>
      <c r="W994" s="637"/>
      <c r="X994" s="637"/>
      <c r="Y994" s="637"/>
      <c r="Z994" s="637"/>
      <c r="AA994" s="637"/>
      <c r="AB994" s="637"/>
      <c r="AC994" s="637"/>
      <c r="AD994" s="637"/>
      <c r="AE994" s="637"/>
      <c r="AF994" s="637"/>
      <c r="AG994" s="637"/>
      <c r="AH994" s="637"/>
      <c r="AI994" s="637"/>
      <c r="AJ994" s="637"/>
      <c r="AK994" s="637"/>
      <c r="AL994" s="637"/>
      <c r="AM994" s="637"/>
      <c r="AN994" s="637"/>
      <c r="AO994" s="637"/>
      <c r="AP994" s="637"/>
      <c r="AQ994" s="637"/>
      <c r="AR994" s="637"/>
      <c r="AS994" s="637"/>
      <c r="AT994" s="637"/>
      <c r="AU994" s="637"/>
      <c r="AV994" s="637"/>
      <c r="AW994" s="637"/>
      <c r="AX994" s="637"/>
      <c r="AY994" s="637"/>
    </row>
    <row r="995" spans="3:51">
      <c r="C995" s="636"/>
      <c r="D995" s="637"/>
      <c r="E995" s="637"/>
      <c r="F995" s="637"/>
      <c r="G995" s="637"/>
      <c r="H995" s="637"/>
      <c r="I995" s="637"/>
      <c r="J995" s="637"/>
      <c r="K995" s="637"/>
      <c r="L995" s="637"/>
      <c r="M995" s="637"/>
      <c r="N995" s="637"/>
      <c r="O995" s="637"/>
      <c r="P995" s="637"/>
      <c r="Q995" s="637"/>
      <c r="R995" s="637"/>
      <c r="S995" s="637"/>
      <c r="T995" s="637"/>
      <c r="U995" s="637"/>
      <c r="V995" s="637"/>
      <c r="W995" s="637"/>
      <c r="X995" s="637"/>
      <c r="Y995" s="637"/>
      <c r="Z995" s="637"/>
      <c r="AA995" s="637"/>
      <c r="AB995" s="637"/>
      <c r="AC995" s="637"/>
      <c r="AD995" s="637"/>
      <c r="AE995" s="637"/>
      <c r="AF995" s="637"/>
      <c r="AG995" s="637"/>
      <c r="AH995" s="637"/>
      <c r="AI995" s="637"/>
      <c r="AJ995" s="637"/>
      <c r="AK995" s="637"/>
      <c r="AL995" s="637"/>
      <c r="AM995" s="637"/>
      <c r="AN995" s="637"/>
      <c r="AO995" s="637"/>
      <c r="AP995" s="637"/>
      <c r="AQ995" s="637"/>
      <c r="AR995" s="637"/>
      <c r="AS995" s="637"/>
      <c r="AT995" s="637"/>
      <c r="AU995" s="637"/>
      <c r="AV995" s="637"/>
      <c r="AW995" s="637"/>
      <c r="AX995" s="637"/>
      <c r="AY995" s="637"/>
    </row>
    <row r="996" spans="3:51">
      <c r="C996" s="636"/>
      <c r="D996" s="637"/>
      <c r="E996" s="637"/>
      <c r="F996" s="637"/>
      <c r="G996" s="637"/>
      <c r="H996" s="637"/>
      <c r="I996" s="637"/>
      <c r="J996" s="637"/>
      <c r="K996" s="637"/>
      <c r="L996" s="637"/>
      <c r="M996" s="637"/>
      <c r="N996" s="637"/>
      <c r="O996" s="637"/>
      <c r="P996" s="637"/>
      <c r="Q996" s="637"/>
      <c r="R996" s="637"/>
      <c r="S996" s="637"/>
      <c r="T996" s="637"/>
      <c r="U996" s="637"/>
      <c r="V996" s="637"/>
      <c r="W996" s="637"/>
      <c r="X996" s="637"/>
      <c r="Y996" s="637"/>
      <c r="Z996" s="637"/>
      <c r="AA996" s="637"/>
      <c r="AB996" s="637"/>
      <c r="AC996" s="637"/>
      <c r="AD996" s="637"/>
      <c r="AE996" s="637"/>
      <c r="AF996" s="637"/>
      <c r="AG996" s="637"/>
      <c r="AH996" s="637"/>
      <c r="AI996" s="637"/>
      <c r="AJ996" s="637"/>
      <c r="AK996" s="637"/>
      <c r="AL996" s="637"/>
      <c r="AM996" s="637"/>
      <c r="AN996" s="637"/>
      <c r="AO996" s="637"/>
      <c r="AP996" s="637"/>
      <c r="AQ996" s="637"/>
      <c r="AR996" s="637"/>
      <c r="AS996" s="637"/>
      <c r="AT996" s="637"/>
      <c r="AU996" s="637"/>
      <c r="AV996" s="637"/>
      <c r="AW996" s="637"/>
      <c r="AX996" s="637"/>
      <c r="AY996" s="637"/>
    </row>
    <row r="997" spans="3:51">
      <c r="C997" s="636"/>
      <c r="D997" s="637"/>
      <c r="E997" s="637"/>
      <c r="F997" s="637"/>
      <c r="G997" s="637"/>
      <c r="H997" s="637"/>
      <c r="I997" s="637"/>
      <c r="J997" s="637"/>
      <c r="K997" s="637"/>
      <c r="L997" s="637"/>
      <c r="M997" s="637"/>
      <c r="N997" s="637"/>
      <c r="O997" s="637"/>
      <c r="P997" s="637"/>
      <c r="Q997" s="637"/>
      <c r="R997" s="637"/>
      <c r="S997" s="637"/>
      <c r="T997" s="637"/>
      <c r="U997" s="637"/>
      <c r="V997" s="637"/>
      <c r="W997" s="637"/>
      <c r="X997" s="637"/>
      <c r="Y997" s="637"/>
      <c r="Z997" s="637"/>
      <c r="AA997" s="637"/>
      <c r="AB997" s="637"/>
      <c r="AC997" s="637"/>
      <c r="AD997" s="637"/>
      <c r="AE997" s="637"/>
      <c r="AF997" s="637"/>
      <c r="AG997" s="637"/>
      <c r="AH997" s="637"/>
      <c r="AI997" s="637"/>
      <c r="AJ997" s="637"/>
      <c r="AK997" s="637"/>
      <c r="AL997" s="637"/>
      <c r="AM997" s="637"/>
      <c r="AN997" s="637"/>
      <c r="AO997" s="637"/>
      <c r="AP997" s="637"/>
      <c r="AQ997" s="637"/>
      <c r="AR997" s="637"/>
      <c r="AS997" s="637"/>
      <c r="AT997" s="637"/>
      <c r="AU997" s="637"/>
      <c r="AV997" s="637"/>
      <c r="AW997" s="637"/>
      <c r="AX997" s="637"/>
      <c r="AY997" s="637"/>
    </row>
    <row r="998" spans="3:51">
      <c r="C998" s="636"/>
      <c r="D998" s="637"/>
      <c r="E998" s="637"/>
      <c r="F998" s="637"/>
      <c r="G998" s="637"/>
      <c r="H998" s="637"/>
      <c r="I998" s="637"/>
      <c r="J998" s="637"/>
      <c r="K998" s="637"/>
      <c r="L998" s="637"/>
      <c r="M998" s="637"/>
      <c r="N998" s="637"/>
      <c r="O998" s="637"/>
      <c r="P998" s="637"/>
      <c r="Q998" s="637"/>
      <c r="R998" s="637"/>
      <c r="S998" s="637"/>
      <c r="T998" s="637"/>
      <c r="U998" s="637"/>
      <c r="V998" s="637"/>
      <c r="W998" s="637"/>
      <c r="X998" s="637"/>
      <c r="Y998" s="637"/>
      <c r="Z998" s="637"/>
      <c r="AA998" s="637"/>
      <c r="AB998" s="637"/>
      <c r="AC998" s="637"/>
      <c r="AD998" s="637"/>
      <c r="AE998" s="637"/>
      <c r="AF998" s="637"/>
      <c r="AG998" s="637"/>
      <c r="AH998" s="637"/>
      <c r="AI998" s="637"/>
      <c r="AJ998" s="637"/>
      <c r="AK998" s="637"/>
      <c r="AL998" s="637"/>
      <c r="AM998" s="637"/>
      <c r="AN998" s="637"/>
      <c r="AO998" s="637"/>
      <c r="AP998" s="637"/>
      <c r="AQ998" s="637"/>
      <c r="AR998" s="637"/>
      <c r="AS998" s="637"/>
      <c r="AT998" s="637"/>
      <c r="AU998" s="637"/>
      <c r="AV998" s="637"/>
      <c r="AW998" s="637"/>
      <c r="AX998" s="637"/>
      <c r="AY998" s="637"/>
    </row>
    <row r="999" spans="3:51">
      <c r="C999" s="636"/>
      <c r="D999" s="637"/>
      <c r="E999" s="637"/>
      <c r="F999" s="637"/>
      <c r="G999" s="637"/>
      <c r="H999" s="637"/>
      <c r="I999" s="637"/>
      <c r="J999" s="637"/>
      <c r="K999" s="637"/>
      <c r="L999" s="637"/>
      <c r="M999" s="637"/>
      <c r="N999" s="637"/>
      <c r="O999" s="637"/>
      <c r="P999" s="637"/>
      <c r="Q999" s="637"/>
      <c r="R999" s="637"/>
      <c r="S999" s="637"/>
      <c r="T999" s="637"/>
      <c r="U999" s="637"/>
      <c r="V999" s="637"/>
      <c r="W999" s="637"/>
      <c r="X999" s="637"/>
      <c r="Y999" s="637"/>
      <c r="Z999" s="637"/>
      <c r="AA999" s="637"/>
      <c r="AB999" s="637"/>
      <c r="AC999" s="637"/>
      <c r="AD999" s="637"/>
      <c r="AE999" s="637"/>
      <c r="AF999" s="637"/>
      <c r="AG999" s="637"/>
      <c r="AH999" s="637"/>
      <c r="AI999" s="637"/>
      <c r="AJ999" s="637"/>
      <c r="AK999" s="637"/>
      <c r="AL999" s="637"/>
      <c r="AM999" s="637"/>
      <c r="AN999" s="637"/>
      <c r="AO999" s="637"/>
      <c r="AP999" s="637"/>
      <c r="AQ999" s="637"/>
      <c r="AR999" s="637"/>
      <c r="AS999" s="637"/>
      <c r="AT999" s="637"/>
      <c r="AU999" s="637"/>
      <c r="AV999" s="637"/>
      <c r="AW999" s="637"/>
      <c r="AX999" s="637"/>
      <c r="AY999" s="637"/>
    </row>
    <row r="1000" spans="3:51">
      <c r="C1000" s="636"/>
      <c r="D1000" s="637"/>
      <c r="E1000" s="637"/>
      <c r="F1000" s="637"/>
      <c r="G1000" s="637"/>
      <c r="H1000" s="637"/>
      <c r="I1000" s="637"/>
      <c r="J1000" s="637"/>
      <c r="K1000" s="637"/>
      <c r="L1000" s="637"/>
      <c r="M1000" s="637"/>
      <c r="N1000" s="637"/>
      <c r="O1000" s="637"/>
      <c r="P1000" s="637"/>
      <c r="Q1000" s="637"/>
      <c r="R1000" s="637"/>
      <c r="S1000" s="637"/>
      <c r="T1000" s="637"/>
      <c r="U1000" s="637"/>
      <c r="V1000" s="637"/>
      <c r="W1000" s="637"/>
      <c r="X1000" s="637"/>
      <c r="Y1000" s="637"/>
      <c r="Z1000" s="637"/>
      <c r="AA1000" s="637"/>
      <c r="AB1000" s="637"/>
      <c r="AC1000" s="637"/>
      <c r="AD1000" s="637"/>
      <c r="AE1000" s="637"/>
      <c r="AF1000" s="637"/>
      <c r="AG1000" s="637"/>
      <c r="AH1000" s="637"/>
      <c r="AI1000" s="637"/>
      <c r="AJ1000" s="637"/>
      <c r="AK1000" s="637"/>
      <c r="AL1000" s="637"/>
      <c r="AM1000" s="637"/>
      <c r="AN1000" s="637"/>
      <c r="AO1000" s="637"/>
      <c r="AP1000" s="637"/>
      <c r="AQ1000" s="637"/>
      <c r="AR1000" s="637"/>
      <c r="AS1000" s="637"/>
      <c r="AT1000" s="637"/>
      <c r="AU1000" s="637"/>
      <c r="AV1000" s="637"/>
      <c r="AW1000" s="637"/>
      <c r="AX1000" s="637"/>
      <c r="AY1000" s="637"/>
    </row>
    <row r="1001" spans="3:51">
      <c r="C1001" s="636"/>
      <c r="D1001" s="637"/>
      <c r="E1001" s="637"/>
      <c r="F1001" s="637"/>
      <c r="G1001" s="637"/>
      <c r="H1001" s="637"/>
      <c r="I1001" s="637"/>
      <c r="J1001" s="637"/>
      <c r="K1001" s="637"/>
      <c r="L1001" s="637"/>
      <c r="M1001" s="637"/>
      <c r="N1001" s="637"/>
      <c r="O1001" s="637"/>
      <c r="P1001" s="637"/>
      <c r="Q1001" s="637"/>
      <c r="R1001" s="637"/>
      <c r="S1001" s="637"/>
      <c r="T1001" s="637"/>
      <c r="U1001" s="637"/>
      <c r="V1001" s="637"/>
      <c r="W1001" s="637"/>
      <c r="X1001" s="637"/>
      <c r="Y1001" s="637"/>
      <c r="Z1001" s="637"/>
      <c r="AA1001" s="637"/>
      <c r="AB1001" s="637"/>
      <c r="AC1001" s="637"/>
      <c r="AD1001" s="637"/>
      <c r="AE1001" s="637"/>
      <c r="AF1001" s="637"/>
      <c r="AG1001" s="637"/>
      <c r="AH1001" s="637"/>
      <c r="AI1001" s="637"/>
      <c r="AJ1001" s="637"/>
      <c r="AK1001" s="637"/>
      <c r="AL1001" s="637"/>
      <c r="AM1001" s="637"/>
      <c r="AN1001" s="637"/>
      <c r="AO1001" s="637"/>
      <c r="AP1001" s="637"/>
      <c r="AQ1001" s="637"/>
      <c r="AR1001" s="637"/>
      <c r="AS1001" s="637"/>
      <c r="AT1001" s="637"/>
      <c r="AU1001" s="637"/>
      <c r="AV1001" s="637"/>
      <c r="AW1001" s="637"/>
      <c r="AX1001" s="637"/>
      <c r="AY1001" s="637"/>
    </row>
    <row r="1002" spans="3:51">
      <c r="C1002" s="636"/>
      <c r="D1002" s="637"/>
      <c r="E1002" s="637"/>
      <c r="F1002" s="637"/>
      <c r="G1002" s="637"/>
      <c r="H1002" s="637"/>
      <c r="I1002" s="637"/>
      <c r="J1002" s="637"/>
      <c r="K1002" s="637"/>
      <c r="L1002" s="637"/>
      <c r="M1002" s="637"/>
      <c r="N1002" s="637"/>
      <c r="O1002" s="637"/>
      <c r="P1002" s="637"/>
      <c r="Q1002" s="637"/>
      <c r="R1002" s="637"/>
      <c r="S1002" s="637"/>
      <c r="T1002" s="637"/>
      <c r="U1002" s="637"/>
      <c r="V1002" s="637"/>
      <c r="W1002" s="637"/>
      <c r="X1002" s="637"/>
      <c r="Y1002" s="637"/>
      <c r="Z1002" s="637"/>
      <c r="AA1002" s="637"/>
      <c r="AB1002" s="637"/>
      <c r="AC1002" s="637"/>
      <c r="AD1002" s="637"/>
      <c r="AE1002" s="637"/>
      <c r="AF1002" s="637"/>
      <c r="AG1002" s="637"/>
      <c r="AH1002" s="637"/>
      <c r="AI1002" s="637"/>
      <c r="AJ1002" s="637"/>
      <c r="AK1002" s="637"/>
      <c r="AL1002" s="637"/>
      <c r="AM1002" s="637"/>
      <c r="AN1002" s="637"/>
      <c r="AO1002" s="637"/>
      <c r="AP1002" s="637"/>
      <c r="AQ1002" s="637"/>
      <c r="AR1002" s="637"/>
      <c r="AS1002" s="637"/>
      <c r="AT1002" s="637"/>
      <c r="AU1002" s="637"/>
      <c r="AV1002" s="637"/>
      <c r="AW1002" s="637"/>
      <c r="AX1002" s="637"/>
      <c r="AY1002" s="637"/>
    </row>
    <row r="1003" spans="3:51">
      <c r="C1003" s="636"/>
      <c r="D1003" s="637"/>
      <c r="E1003" s="637"/>
      <c r="F1003" s="637"/>
      <c r="G1003" s="637"/>
      <c r="H1003" s="637"/>
      <c r="I1003" s="637"/>
      <c r="J1003" s="637"/>
      <c r="K1003" s="637"/>
      <c r="L1003" s="637"/>
      <c r="M1003" s="637"/>
      <c r="N1003" s="637"/>
      <c r="O1003" s="637"/>
      <c r="P1003" s="637"/>
      <c r="Q1003" s="637"/>
      <c r="R1003" s="637"/>
      <c r="S1003" s="637"/>
      <c r="T1003" s="637"/>
      <c r="U1003" s="637"/>
      <c r="V1003" s="637"/>
      <c r="W1003" s="637"/>
      <c r="X1003" s="637"/>
      <c r="Y1003" s="637"/>
      <c r="Z1003" s="637"/>
      <c r="AA1003" s="637"/>
      <c r="AB1003" s="637"/>
      <c r="AC1003" s="637"/>
      <c r="AD1003" s="637"/>
      <c r="AE1003" s="637"/>
      <c r="AF1003" s="637"/>
      <c r="AG1003" s="637"/>
      <c r="AH1003" s="637"/>
      <c r="AI1003" s="637"/>
      <c r="AJ1003" s="637"/>
      <c r="AK1003" s="637"/>
      <c r="AL1003" s="637"/>
      <c r="AM1003" s="637"/>
      <c r="AN1003" s="637"/>
      <c r="AO1003" s="637"/>
      <c r="AP1003" s="637"/>
      <c r="AQ1003" s="637"/>
      <c r="AR1003" s="637"/>
      <c r="AS1003" s="637"/>
      <c r="AT1003" s="637"/>
      <c r="AU1003" s="637"/>
      <c r="AV1003" s="637"/>
      <c r="AW1003" s="637"/>
      <c r="AX1003" s="637"/>
      <c r="AY1003" s="637"/>
    </row>
    <row r="1004" spans="3:51">
      <c r="C1004" s="636"/>
      <c r="D1004" s="637"/>
      <c r="E1004" s="637"/>
      <c r="F1004" s="637"/>
      <c r="G1004" s="637"/>
      <c r="H1004" s="637"/>
      <c r="I1004" s="637"/>
      <c r="J1004" s="637"/>
      <c r="K1004" s="637"/>
      <c r="L1004" s="637"/>
      <c r="M1004" s="637"/>
      <c r="N1004" s="637"/>
      <c r="O1004" s="637"/>
      <c r="P1004" s="637"/>
      <c r="Q1004" s="637"/>
      <c r="R1004" s="637"/>
      <c r="S1004" s="637"/>
      <c r="T1004" s="637"/>
      <c r="U1004" s="637"/>
      <c r="V1004" s="637"/>
      <c r="W1004" s="637"/>
      <c r="X1004" s="637"/>
      <c r="Y1004" s="637"/>
      <c r="Z1004" s="637"/>
      <c r="AA1004" s="637"/>
      <c r="AB1004" s="637"/>
      <c r="AC1004" s="637"/>
      <c r="AD1004" s="637"/>
      <c r="AE1004" s="637"/>
      <c r="AF1004" s="637"/>
      <c r="AG1004" s="637"/>
      <c r="AH1004" s="637"/>
      <c r="AI1004" s="637"/>
      <c r="AJ1004" s="637"/>
      <c r="AK1004" s="637"/>
      <c r="AL1004" s="637"/>
      <c r="AM1004" s="637"/>
      <c r="AN1004" s="637"/>
      <c r="AO1004" s="637"/>
      <c r="AP1004" s="637"/>
      <c r="AQ1004" s="637"/>
      <c r="AR1004" s="637"/>
      <c r="AS1004" s="637"/>
      <c r="AT1004" s="637"/>
      <c r="AU1004" s="637"/>
      <c r="AV1004" s="637"/>
      <c r="AW1004" s="637"/>
      <c r="AX1004" s="637"/>
      <c r="AY1004" s="637"/>
    </row>
    <row r="1005" spans="3:51">
      <c r="C1005" s="636"/>
      <c r="D1005" s="637"/>
      <c r="E1005" s="637"/>
      <c r="F1005" s="637"/>
      <c r="G1005" s="637"/>
      <c r="H1005" s="637"/>
      <c r="I1005" s="637"/>
      <c r="J1005" s="637"/>
      <c r="K1005" s="637"/>
      <c r="L1005" s="637"/>
      <c r="M1005" s="637"/>
      <c r="N1005" s="637"/>
      <c r="O1005" s="637"/>
      <c r="P1005" s="637"/>
      <c r="Q1005" s="637"/>
      <c r="R1005" s="637"/>
      <c r="S1005" s="637"/>
      <c r="T1005" s="637"/>
      <c r="U1005" s="637"/>
      <c r="V1005" s="637"/>
      <c r="W1005" s="637"/>
      <c r="X1005" s="637"/>
      <c r="Y1005" s="637"/>
      <c r="Z1005" s="637"/>
      <c r="AA1005" s="637"/>
      <c r="AB1005" s="637"/>
      <c r="AC1005" s="637"/>
      <c r="AD1005" s="637"/>
      <c r="AE1005" s="637"/>
      <c r="AF1005" s="637"/>
      <c r="AG1005" s="637"/>
      <c r="AH1005" s="637"/>
      <c r="AI1005" s="637"/>
      <c r="AJ1005" s="637"/>
      <c r="AK1005" s="637"/>
      <c r="AL1005" s="637"/>
      <c r="AM1005" s="637"/>
      <c r="AN1005" s="637"/>
      <c r="AO1005" s="637"/>
      <c r="AP1005" s="637"/>
      <c r="AQ1005" s="637"/>
      <c r="AR1005" s="637"/>
      <c r="AS1005" s="637"/>
      <c r="AT1005" s="637"/>
      <c r="AU1005" s="637"/>
      <c r="AV1005" s="637"/>
      <c r="AW1005" s="637"/>
      <c r="AX1005" s="637"/>
      <c r="AY1005" s="637"/>
    </row>
    <row r="1006" spans="3:51">
      <c r="C1006" s="636"/>
      <c r="D1006" s="637"/>
      <c r="E1006" s="637"/>
      <c r="F1006" s="637"/>
      <c r="G1006" s="637"/>
      <c r="H1006" s="637"/>
      <c r="I1006" s="637"/>
      <c r="J1006" s="637"/>
      <c r="K1006" s="637"/>
      <c r="L1006" s="637"/>
      <c r="M1006" s="637"/>
      <c r="N1006" s="637"/>
      <c r="O1006" s="637"/>
      <c r="P1006" s="637"/>
      <c r="Q1006" s="637"/>
      <c r="R1006" s="637"/>
      <c r="S1006" s="637"/>
      <c r="T1006" s="637"/>
      <c r="U1006" s="637"/>
      <c r="V1006" s="637"/>
      <c r="W1006" s="637"/>
      <c r="X1006" s="637"/>
      <c r="Y1006" s="637"/>
      <c r="Z1006" s="637"/>
      <c r="AA1006" s="637"/>
      <c r="AB1006" s="637"/>
      <c r="AC1006" s="637"/>
      <c r="AD1006" s="637"/>
      <c r="AE1006" s="637"/>
      <c r="AF1006" s="637"/>
      <c r="AG1006" s="637"/>
      <c r="AH1006" s="637"/>
      <c r="AI1006" s="637"/>
      <c r="AJ1006" s="637"/>
      <c r="AK1006" s="637"/>
      <c r="AL1006" s="637"/>
      <c r="AM1006" s="637"/>
      <c r="AN1006" s="637"/>
      <c r="AO1006" s="637"/>
      <c r="AP1006" s="637"/>
      <c r="AQ1006" s="637"/>
      <c r="AR1006" s="637"/>
      <c r="AS1006" s="637"/>
      <c r="AT1006" s="637"/>
      <c r="AU1006" s="637"/>
      <c r="AV1006" s="637"/>
      <c r="AW1006" s="637"/>
      <c r="AX1006" s="637"/>
      <c r="AY1006" s="637"/>
    </row>
    <row r="1007" spans="3:51">
      <c r="C1007" s="636"/>
      <c r="D1007" s="637"/>
      <c r="E1007" s="637"/>
      <c r="F1007" s="637"/>
      <c r="G1007" s="637"/>
      <c r="H1007" s="637"/>
      <c r="I1007" s="637"/>
      <c r="J1007" s="637"/>
      <c r="K1007" s="637"/>
      <c r="L1007" s="637"/>
      <c r="M1007" s="637"/>
      <c r="N1007" s="637"/>
      <c r="O1007" s="637"/>
      <c r="P1007" s="637"/>
      <c r="Q1007" s="637"/>
      <c r="R1007" s="637"/>
      <c r="S1007" s="637"/>
      <c r="T1007" s="637"/>
      <c r="U1007" s="637"/>
      <c r="V1007" s="637"/>
      <c r="W1007" s="637"/>
      <c r="X1007" s="637"/>
      <c r="Y1007" s="637"/>
      <c r="Z1007" s="637"/>
      <c r="AA1007" s="637"/>
      <c r="AB1007" s="637"/>
      <c r="AC1007" s="637"/>
      <c r="AD1007" s="637"/>
      <c r="AE1007" s="637"/>
      <c r="AF1007" s="637"/>
      <c r="AG1007" s="637"/>
      <c r="AH1007" s="637"/>
      <c r="AI1007" s="637"/>
      <c r="AJ1007" s="637"/>
      <c r="AK1007" s="637"/>
      <c r="AL1007" s="637"/>
      <c r="AM1007" s="637"/>
      <c r="AN1007" s="637"/>
      <c r="AO1007" s="637"/>
      <c r="AP1007" s="637"/>
      <c r="AQ1007" s="637"/>
      <c r="AR1007" s="637"/>
      <c r="AS1007" s="637"/>
      <c r="AT1007" s="637"/>
      <c r="AU1007" s="637"/>
      <c r="AV1007" s="637"/>
      <c r="AW1007" s="637"/>
      <c r="AX1007" s="637"/>
      <c r="AY1007" s="637"/>
    </row>
    <row r="1008" spans="3:51">
      <c r="C1008" s="636"/>
      <c r="D1008" s="637"/>
      <c r="E1008" s="637"/>
      <c r="F1008" s="637"/>
      <c r="G1008" s="637"/>
      <c r="H1008" s="637"/>
      <c r="I1008" s="637"/>
      <c r="J1008" s="637"/>
      <c r="K1008" s="637"/>
      <c r="L1008" s="637"/>
      <c r="M1008" s="637"/>
      <c r="N1008" s="637"/>
      <c r="O1008" s="637"/>
      <c r="P1008" s="637"/>
      <c r="Q1008" s="637"/>
      <c r="R1008" s="637"/>
      <c r="S1008" s="637"/>
      <c r="T1008" s="637"/>
      <c r="U1008" s="637"/>
      <c r="V1008" s="637"/>
      <c r="W1008" s="637"/>
      <c r="X1008" s="637"/>
      <c r="Y1008" s="637"/>
      <c r="Z1008" s="637"/>
      <c r="AA1008" s="637"/>
      <c r="AB1008" s="637"/>
      <c r="AC1008" s="637"/>
      <c r="AD1008" s="637"/>
      <c r="AE1008" s="637"/>
      <c r="AF1008" s="637"/>
      <c r="AG1008" s="637"/>
      <c r="AH1008" s="637"/>
      <c r="AI1008" s="637"/>
      <c r="AJ1008" s="637"/>
      <c r="AK1008" s="637"/>
      <c r="AL1008" s="637"/>
      <c r="AM1008" s="637"/>
      <c r="AN1008" s="637"/>
      <c r="AO1008" s="637"/>
      <c r="AP1008" s="637"/>
      <c r="AQ1008" s="637"/>
      <c r="AR1008" s="637"/>
      <c r="AS1008" s="637"/>
      <c r="AT1008" s="637"/>
      <c r="AU1008" s="637"/>
      <c r="AV1008" s="637"/>
      <c r="AW1008" s="637"/>
      <c r="AX1008" s="637"/>
      <c r="AY1008" s="637"/>
    </row>
    <row r="1009" spans="3:51">
      <c r="C1009" s="636"/>
      <c r="D1009" s="637"/>
      <c r="E1009" s="637"/>
      <c r="F1009" s="637"/>
      <c r="G1009" s="637"/>
      <c r="H1009" s="637"/>
      <c r="I1009" s="637"/>
      <c r="J1009" s="637"/>
      <c r="K1009" s="637"/>
      <c r="L1009" s="637"/>
      <c r="M1009" s="637"/>
      <c r="N1009" s="637"/>
      <c r="O1009" s="637"/>
      <c r="P1009" s="637"/>
      <c r="Q1009" s="637"/>
      <c r="R1009" s="637"/>
      <c r="S1009" s="637"/>
      <c r="T1009" s="637"/>
      <c r="U1009" s="637"/>
      <c r="V1009" s="637"/>
      <c r="W1009" s="637"/>
      <c r="X1009" s="637"/>
      <c r="Y1009" s="637"/>
      <c r="Z1009" s="637"/>
      <c r="AA1009" s="637"/>
      <c r="AB1009" s="637"/>
      <c r="AC1009" s="637"/>
      <c r="AD1009" s="637"/>
      <c r="AE1009" s="637"/>
      <c r="AF1009" s="637"/>
      <c r="AG1009" s="637"/>
      <c r="AH1009" s="637"/>
      <c r="AI1009" s="637"/>
      <c r="AJ1009" s="637"/>
      <c r="AK1009" s="637"/>
      <c r="AL1009" s="637"/>
      <c r="AM1009" s="637"/>
      <c r="AN1009" s="637"/>
      <c r="AO1009" s="637"/>
      <c r="AP1009" s="637"/>
      <c r="AQ1009" s="637"/>
      <c r="AR1009" s="637"/>
      <c r="AS1009" s="637"/>
      <c r="AT1009" s="637"/>
      <c r="AU1009" s="637"/>
      <c r="AV1009" s="637"/>
      <c r="AW1009" s="637"/>
      <c r="AX1009" s="637"/>
      <c r="AY1009" s="637"/>
    </row>
    <row r="1010" spans="3:51">
      <c r="C1010" s="636"/>
      <c r="D1010" s="637"/>
      <c r="E1010" s="637"/>
      <c r="F1010" s="637"/>
      <c r="G1010" s="637"/>
      <c r="H1010" s="637"/>
      <c r="I1010" s="637"/>
      <c r="J1010" s="637"/>
      <c r="K1010" s="637"/>
      <c r="L1010" s="637"/>
      <c r="M1010" s="637"/>
      <c r="N1010" s="637"/>
      <c r="O1010" s="637"/>
      <c r="P1010" s="637"/>
      <c r="Q1010" s="637"/>
      <c r="R1010" s="637"/>
      <c r="S1010" s="637"/>
      <c r="T1010" s="637"/>
      <c r="U1010" s="637"/>
      <c r="V1010" s="637"/>
      <c r="W1010" s="637"/>
      <c r="X1010" s="637"/>
      <c r="Y1010" s="637"/>
      <c r="Z1010" s="637"/>
      <c r="AA1010" s="637"/>
      <c r="AB1010" s="637"/>
      <c r="AC1010" s="637"/>
      <c r="AD1010" s="637"/>
      <c r="AE1010" s="637"/>
      <c r="AF1010" s="637"/>
      <c r="AG1010" s="637"/>
      <c r="AH1010" s="637"/>
      <c r="AI1010" s="637"/>
      <c r="AJ1010" s="637"/>
      <c r="AK1010" s="637"/>
      <c r="AL1010" s="637"/>
      <c r="AM1010" s="637"/>
      <c r="AN1010" s="637"/>
      <c r="AO1010" s="637"/>
      <c r="AP1010" s="637"/>
      <c r="AQ1010" s="637"/>
      <c r="AR1010" s="637"/>
      <c r="AS1010" s="637"/>
      <c r="AT1010" s="637"/>
      <c r="AU1010" s="637"/>
      <c r="AV1010" s="637"/>
      <c r="AW1010" s="637"/>
      <c r="AX1010" s="637"/>
      <c r="AY1010" s="637"/>
    </row>
    <row r="1011" spans="3:51">
      <c r="C1011" s="636"/>
      <c r="D1011" s="637"/>
      <c r="E1011" s="637"/>
      <c r="F1011" s="637"/>
      <c r="G1011" s="637"/>
      <c r="H1011" s="637"/>
      <c r="I1011" s="637"/>
      <c r="J1011" s="637"/>
      <c r="K1011" s="637"/>
      <c r="L1011" s="637"/>
      <c r="M1011" s="637"/>
      <c r="N1011" s="637"/>
      <c r="O1011" s="637"/>
      <c r="P1011" s="637"/>
      <c r="Q1011" s="637"/>
      <c r="R1011" s="637"/>
      <c r="S1011" s="637"/>
      <c r="T1011" s="637"/>
      <c r="U1011" s="637"/>
      <c r="V1011" s="637"/>
      <c r="W1011" s="637"/>
      <c r="X1011" s="637"/>
      <c r="Y1011" s="637"/>
      <c r="Z1011" s="637"/>
      <c r="AA1011" s="637"/>
      <c r="AB1011" s="637"/>
      <c r="AC1011" s="637"/>
      <c r="AD1011" s="637"/>
      <c r="AE1011" s="637"/>
      <c r="AF1011" s="637"/>
      <c r="AG1011" s="637"/>
      <c r="AH1011" s="637"/>
      <c r="AI1011" s="637"/>
      <c r="AJ1011" s="637"/>
      <c r="AK1011" s="637"/>
      <c r="AL1011" s="637"/>
      <c r="AM1011" s="637"/>
      <c r="AN1011" s="637"/>
      <c r="AO1011" s="637"/>
      <c r="AP1011" s="637"/>
      <c r="AQ1011" s="637"/>
      <c r="AR1011" s="637"/>
      <c r="AS1011" s="637"/>
      <c r="AT1011" s="637"/>
      <c r="AU1011" s="637"/>
      <c r="AV1011" s="637"/>
      <c r="AW1011" s="637"/>
      <c r="AX1011" s="637"/>
      <c r="AY1011" s="637"/>
    </row>
    <row r="1012" spans="3:51">
      <c r="C1012" s="636"/>
      <c r="D1012" s="637"/>
      <c r="E1012" s="637"/>
      <c r="F1012" s="637"/>
      <c r="G1012" s="637"/>
      <c r="H1012" s="637"/>
      <c r="I1012" s="637"/>
      <c r="J1012" s="637"/>
      <c r="K1012" s="637"/>
      <c r="L1012" s="637"/>
      <c r="M1012" s="637"/>
      <c r="N1012" s="637"/>
      <c r="O1012" s="637"/>
      <c r="P1012" s="637"/>
      <c r="Q1012" s="637"/>
      <c r="R1012" s="637"/>
      <c r="S1012" s="637"/>
      <c r="T1012" s="637"/>
      <c r="U1012" s="637"/>
      <c r="V1012" s="637"/>
      <c r="W1012" s="637"/>
      <c r="X1012" s="637"/>
      <c r="Y1012" s="637"/>
      <c r="Z1012" s="637"/>
      <c r="AA1012" s="637"/>
      <c r="AB1012" s="637"/>
      <c r="AC1012" s="637"/>
      <c r="AD1012" s="637"/>
      <c r="AE1012" s="637"/>
      <c r="AF1012" s="637"/>
      <c r="AG1012" s="637"/>
      <c r="AH1012" s="637"/>
      <c r="AI1012" s="637"/>
      <c r="AJ1012" s="637"/>
      <c r="AK1012" s="637"/>
      <c r="AL1012" s="637"/>
      <c r="AM1012" s="637"/>
      <c r="AN1012" s="637"/>
      <c r="AO1012" s="637"/>
      <c r="AP1012" s="637"/>
      <c r="AQ1012" s="637"/>
      <c r="AR1012" s="637"/>
      <c r="AS1012" s="637"/>
      <c r="AT1012" s="637"/>
      <c r="AU1012" s="637"/>
      <c r="AV1012" s="637"/>
      <c r="AW1012" s="637"/>
      <c r="AX1012" s="637"/>
      <c r="AY1012" s="637"/>
    </row>
    <row r="1013" spans="3:51">
      <c r="C1013" s="636"/>
      <c r="D1013" s="637"/>
      <c r="E1013" s="637"/>
      <c r="F1013" s="637"/>
      <c r="G1013" s="637"/>
      <c r="H1013" s="637"/>
      <c r="I1013" s="637"/>
      <c r="J1013" s="637"/>
      <c r="K1013" s="637"/>
      <c r="L1013" s="637"/>
      <c r="M1013" s="637"/>
      <c r="N1013" s="637"/>
      <c r="O1013" s="637"/>
      <c r="P1013" s="637"/>
      <c r="Q1013" s="637"/>
      <c r="R1013" s="637"/>
      <c r="S1013" s="637"/>
      <c r="T1013" s="637"/>
      <c r="U1013" s="637"/>
      <c r="V1013" s="637"/>
      <c r="W1013" s="637"/>
      <c r="X1013" s="637"/>
      <c r="Y1013" s="637"/>
      <c r="Z1013" s="637"/>
      <c r="AA1013" s="637"/>
      <c r="AB1013" s="637"/>
      <c r="AC1013" s="637"/>
      <c r="AD1013" s="637"/>
      <c r="AE1013" s="637"/>
      <c r="AF1013" s="637"/>
      <c r="AG1013" s="637"/>
      <c r="AH1013" s="637"/>
      <c r="AI1013" s="637"/>
      <c r="AJ1013" s="637"/>
      <c r="AK1013" s="637"/>
      <c r="AL1013" s="637"/>
      <c r="AM1013" s="637"/>
      <c r="AN1013" s="637"/>
      <c r="AO1013" s="637"/>
      <c r="AP1013" s="637"/>
      <c r="AQ1013" s="637"/>
      <c r="AR1013" s="637"/>
      <c r="AS1013" s="637"/>
      <c r="AT1013" s="637"/>
      <c r="AU1013" s="637"/>
      <c r="AV1013" s="637"/>
      <c r="AW1013" s="637"/>
      <c r="AX1013" s="637"/>
      <c r="AY1013" s="637"/>
    </row>
    <row r="1014" spans="3:51">
      <c r="C1014" s="636"/>
      <c r="D1014" s="637"/>
      <c r="E1014" s="637"/>
      <c r="F1014" s="637"/>
      <c r="G1014" s="637"/>
      <c r="H1014" s="637"/>
      <c r="I1014" s="637"/>
      <c r="J1014" s="637"/>
      <c r="K1014" s="637"/>
      <c r="L1014" s="637"/>
      <c r="M1014" s="637"/>
      <c r="N1014" s="637"/>
      <c r="O1014" s="637"/>
      <c r="P1014" s="637"/>
      <c r="Q1014" s="637"/>
      <c r="R1014" s="637"/>
      <c r="S1014" s="637"/>
      <c r="T1014" s="637"/>
      <c r="U1014" s="637"/>
      <c r="V1014" s="637"/>
      <c r="W1014" s="637"/>
      <c r="X1014" s="637"/>
      <c r="Y1014" s="637"/>
      <c r="Z1014" s="637"/>
      <c r="AA1014" s="637"/>
      <c r="AB1014" s="637"/>
      <c r="AC1014" s="637"/>
      <c r="AD1014" s="637"/>
      <c r="AE1014" s="637"/>
      <c r="AF1014" s="637"/>
      <c r="AG1014" s="637"/>
      <c r="AH1014" s="637"/>
      <c r="AI1014" s="637"/>
      <c r="AJ1014" s="637"/>
      <c r="AK1014" s="637"/>
      <c r="AL1014" s="637"/>
      <c r="AM1014" s="637"/>
      <c r="AN1014" s="637"/>
      <c r="AO1014" s="637"/>
      <c r="AP1014" s="637"/>
      <c r="AQ1014" s="637"/>
      <c r="AR1014" s="637"/>
      <c r="AS1014" s="637"/>
      <c r="AT1014" s="637"/>
      <c r="AU1014" s="637"/>
      <c r="AV1014" s="637"/>
      <c r="AW1014" s="637"/>
      <c r="AX1014" s="637"/>
      <c r="AY1014" s="637"/>
    </row>
    <row r="1015" spans="3:51">
      <c r="C1015" s="636"/>
      <c r="D1015" s="637"/>
      <c r="E1015" s="637"/>
      <c r="F1015" s="637"/>
      <c r="G1015" s="637"/>
      <c r="H1015" s="637"/>
      <c r="I1015" s="637"/>
      <c r="J1015" s="637"/>
      <c r="K1015" s="637"/>
      <c r="L1015" s="637"/>
      <c r="M1015" s="637"/>
      <c r="N1015" s="637"/>
      <c r="O1015" s="637"/>
      <c r="P1015" s="637"/>
      <c r="Q1015" s="637"/>
      <c r="R1015" s="637"/>
      <c r="S1015" s="637"/>
      <c r="T1015" s="637"/>
      <c r="U1015" s="637"/>
      <c r="V1015" s="637"/>
      <c r="W1015" s="637"/>
      <c r="X1015" s="637"/>
      <c r="Y1015" s="637"/>
      <c r="Z1015" s="637"/>
      <c r="AA1015" s="637"/>
      <c r="AB1015" s="637"/>
      <c r="AC1015" s="637"/>
      <c r="AD1015" s="637"/>
      <c r="AE1015" s="637"/>
      <c r="AF1015" s="637"/>
      <c r="AG1015" s="637"/>
      <c r="AH1015" s="637"/>
      <c r="AI1015" s="637"/>
      <c r="AJ1015" s="637"/>
      <c r="AK1015" s="637"/>
      <c r="AL1015" s="637"/>
      <c r="AM1015" s="637"/>
      <c r="AN1015" s="637"/>
      <c r="AO1015" s="637"/>
      <c r="AP1015" s="637"/>
      <c r="AQ1015" s="637"/>
      <c r="AR1015" s="637"/>
      <c r="AS1015" s="637"/>
      <c r="AT1015" s="637"/>
      <c r="AU1015" s="637"/>
      <c r="AV1015" s="637"/>
      <c r="AW1015" s="637"/>
      <c r="AX1015" s="637"/>
      <c r="AY1015" s="637"/>
    </row>
    <row r="1016" spans="3:51">
      <c r="C1016" s="636"/>
      <c r="D1016" s="637"/>
      <c r="E1016" s="637"/>
      <c r="F1016" s="637"/>
      <c r="G1016" s="637"/>
      <c r="H1016" s="637"/>
      <c r="I1016" s="637"/>
      <c r="J1016" s="637"/>
      <c r="K1016" s="637"/>
      <c r="L1016" s="637"/>
      <c r="M1016" s="637"/>
      <c r="N1016" s="637"/>
      <c r="O1016" s="637"/>
      <c r="P1016" s="637"/>
      <c r="Q1016" s="637"/>
      <c r="R1016" s="637"/>
      <c r="S1016" s="637"/>
      <c r="T1016" s="637"/>
      <c r="U1016" s="637"/>
      <c r="V1016" s="637"/>
      <c r="W1016" s="637"/>
      <c r="X1016" s="637"/>
      <c r="Y1016" s="637"/>
      <c r="Z1016" s="637"/>
      <c r="AA1016" s="637"/>
      <c r="AB1016" s="637"/>
      <c r="AC1016" s="637"/>
      <c r="AD1016" s="637"/>
      <c r="AE1016" s="637"/>
      <c r="AF1016" s="637"/>
      <c r="AG1016" s="637"/>
      <c r="AH1016" s="637"/>
      <c r="AI1016" s="637"/>
      <c r="AJ1016" s="637"/>
      <c r="AK1016" s="637"/>
      <c r="AL1016" s="637"/>
      <c r="AM1016" s="637"/>
      <c r="AN1016" s="637"/>
      <c r="AO1016" s="637"/>
      <c r="AP1016" s="637"/>
      <c r="AQ1016" s="637"/>
      <c r="AR1016" s="637"/>
      <c r="AS1016" s="637"/>
      <c r="AT1016" s="637"/>
      <c r="AU1016" s="637"/>
      <c r="AV1016" s="637"/>
      <c r="AW1016" s="637"/>
      <c r="AX1016" s="637"/>
      <c r="AY1016" s="637"/>
    </row>
    <row r="1017" spans="3:51">
      <c r="C1017" s="636"/>
      <c r="D1017" s="637"/>
      <c r="E1017" s="637"/>
      <c r="F1017" s="637"/>
      <c r="G1017" s="637"/>
      <c r="H1017" s="637"/>
      <c r="I1017" s="637"/>
      <c r="J1017" s="637"/>
      <c r="K1017" s="637"/>
      <c r="L1017" s="637"/>
      <c r="M1017" s="637"/>
      <c r="N1017" s="637"/>
      <c r="O1017" s="637"/>
      <c r="P1017" s="637"/>
      <c r="Q1017" s="637"/>
      <c r="R1017" s="637"/>
      <c r="S1017" s="637"/>
      <c r="T1017" s="637"/>
      <c r="U1017" s="637"/>
      <c r="V1017" s="637"/>
      <c r="W1017" s="637"/>
      <c r="X1017" s="637"/>
      <c r="Y1017" s="637"/>
      <c r="Z1017" s="637"/>
      <c r="AA1017" s="637"/>
      <c r="AB1017" s="637"/>
      <c r="AC1017" s="637"/>
      <c r="AD1017" s="637"/>
      <c r="AE1017" s="637"/>
      <c r="AF1017" s="637"/>
      <c r="AG1017" s="637"/>
      <c r="AH1017" s="637"/>
      <c r="AI1017" s="637"/>
      <c r="AJ1017" s="637"/>
      <c r="AK1017" s="637"/>
      <c r="AL1017" s="637"/>
      <c r="AM1017" s="637"/>
      <c r="AN1017" s="637"/>
      <c r="AO1017" s="637"/>
      <c r="AP1017" s="637"/>
      <c r="AQ1017" s="637"/>
      <c r="AR1017" s="637"/>
      <c r="AS1017" s="637"/>
      <c r="AT1017" s="637"/>
      <c r="AU1017" s="637"/>
      <c r="AV1017" s="637"/>
      <c r="AW1017" s="637"/>
      <c r="AX1017" s="637"/>
      <c r="AY1017" s="637"/>
    </row>
    <row r="1018" spans="3:51">
      <c r="C1018" s="636"/>
      <c r="D1018" s="637"/>
      <c r="E1018" s="637"/>
      <c r="F1018" s="637"/>
      <c r="G1018" s="637"/>
      <c r="H1018" s="637"/>
      <c r="I1018" s="637"/>
      <c r="J1018" s="637"/>
      <c r="K1018" s="637"/>
      <c r="L1018" s="637"/>
      <c r="M1018" s="637"/>
      <c r="N1018" s="637"/>
      <c r="O1018" s="637"/>
      <c r="P1018" s="637"/>
      <c r="Q1018" s="637"/>
      <c r="R1018" s="637"/>
      <c r="S1018" s="637"/>
      <c r="T1018" s="637"/>
      <c r="U1018" s="637"/>
      <c r="V1018" s="637"/>
      <c r="W1018" s="637"/>
      <c r="X1018" s="637"/>
      <c r="Y1018" s="637"/>
      <c r="Z1018" s="637"/>
      <c r="AA1018" s="637"/>
      <c r="AB1018" s="637"/>
      <c r="AC1018" s="637"/>
      <c r="AD1018" s="637"/>
      <c r="AE1018" s="637"/>
      <c r="AF1018" s="637"/>
      <c r="AG1018" s="637"/>
      <c r="AH1018" s="637"/>
      <c r="AI1018" s="637"/>
      <c r="AJ1018" s="637"/>
      <c r="AK1018" s="637"/>
      <c r="AL1018" s="637"/>
      <c r="AM1018" s="637"/>
      <c r="AN1018" s="637"/>
      <c r="AO1018" s="637"/>
      <c r="AP1018" s="637"/>
      <c r="AQ1018" s="637"/>
      <c r="AR1018" s="637"/>
      <c r="AS1018" s="637"/>
      <c r="AT1018" s="637"/>
      <c r="AU1018" s="637"/>
      <c r="AV1018" s="637"/>
      <c r="AW1018" s="637"/>
      <c r="AX1018" s="637"/>
      <c r="AY1018" s="637"/>
    </row>
    <row r="1019" spans="3:51">
      <c r="C1019" s="636"/>
      <c r="D1019" s="637"/>
      <c r="E1019" s="637"/>
      <c r="F1019" s="637"/>
      <c r="G1019" s="637"/>
      <c r="H1019" s="637"/>
      <c r="I1019" s="637"/>
      <c r="J1019" s="637"/>
      <c r="K1019" s="637"/>
      <c r="L1019" s="637"/>
      <c r="M1019" s="637"/>
      <c r="N1019" s="637"/>
      <c r="O1019" s="637"/>
      <c r="P1019" s="637"/>
      <c r="Q1019" s="637"/>
      <c r="R1019" s="637"/>
      <c r="S1019" s="637"/>
      <c r="T1019" s="637"/>
      <c r="U1019" s="637"/>
      <c r="V1019" s="637"/>
      <c r="W1019" s="637"/>
      <c r="X1019" s="637"/>
      <c r="Y1019" s="637"/>
      <c r="Z1019" s="637"/>
      <c r="AA1019" s="637"/>
      <c r="AB1019" s="637"/>
      <c r="AC1019" s="637"/>
      <c r="AD1019" s="637"/>
      <c r="AE1019" s="637"/>
      <c r="AF1019" s="637"/>
      <c r="AG1019" s="637"/>
      <c r="AH1019" s="637"/>
      <c r="AI1019" s="637"/>
      <c r="AJ1019" s="637"/>
      <c r="AK1019" s="637"/>
      <c r="AL1019" s="637"/>
      <c r="AM1019" s="637"/>
      <c r="AN1019" s="637"/>
      <c r="AO1019" s="637"/>
      <c r="AP1019" s="637"/>
      <c r="AQ1019" s="637"/>
      <c r="AR1019" s="637"/>
      <c r="AS1019" s="637"/>
      <c r="AT1019" s="637"/>
      <c r="AU1019" s="637"/>
      <c r="AV1019" s="637"/>
      <c r="AW1019" s="637"/>
      <c r="AX1019" s="637"/>
      <c r="AY1019" s="637"/>
    </row>
    <row r="1020" spans="3:51">
      <c r="C1020" s="636"/>
      <c r="D1020" s="637"/>
      <c r="E1020" s="637"/>
      <c r="F1020" s="637"/>
      <c r="G1020" s="637"/>
      <c r="H1020" s="637"/>
      <c r="I1020" s="637"/>
      <c r="J1020" s="637"/>
      <c r="K1020" s="637"/>
      <c r="L1020" s="637"/>
      <c r="M1020" s="637"/>
      <c r="N1020" s="637"/>
      <c r="O1020" s="637"/>
      <c r="P1020" s="637"/>
      <c r="Q1020" s="637"/>
      <c r="R1020" s="637"/>
      <c r="S1020" s="637"/>
      <c r="T1020" s="637"/>
      <c r="U1020" s="637"/>
      <c r="V1020" s="637"/>
      <c r="W1020" s="637"/>
      <c r="X1020" s="637"/>
      <c r="Y1020" s="637"/>
      <c r="Z1020" s="637"/>
      <c r="AA1020" s="637"/>
      <c r="AB1020" s="637"/>
      <c r="AC1020" s="637"/>
      <c r="AD1020" s="637"/>
      <c r="AE1020" s="637"/>
      <c r="AF1020" s="637"/>
      <c r="AG1020" s="637"/>
      <c r="AH1020" s="637"/>
      <c r="AI1020" s="637"/>
      <c r="AJ1020" s="637"/>
      <c r="AK1020" s="637"/>
      <c r="AL1020" s="637"/>
      <c r="AM1020" s="637"/>
      <c r="AN1020" s="637"/>
      <c r="AO1020" s="637"/>
      <c r="AP1020" s="637"/>
      <c r="AQ1020" s="637"/>
      <c r="AR1020" s="637"/>
      <c r="AS1020" s="637"/>
      <c r="AT1020" s="637"/>
      <c r="AU1020" s="637"/>
      <c r="AV1020" s="637"/>
      <c r="AW1020" s="637"/>
      <c r="AX1020" s="637"/>
      <c r="AY1020" s="637"/>
    </row>
    <row r="1021" spans="3:51">
      <c r="C1021" s="636"/>
      <c r="D1021" s="637"/>
      <c r="E1021" s="637"/>
      <c r="F1021" s="637"/>
      <c r="G1021" s="637"/>
      <c r="H1021" s="637"/>
      <c r="I1021" s="637"/>
      <c r="J1021" s="637"/>
      <c r="K1021" s="637"/>
      <c r="L1021" s="637"/>
      <c r="M1021" s="637"/>
      <c r="N1021" s="637"/>
      <c r="O1021" s="637"/>
      <c r="P1021" s="637"/>
      <c r="Q1021" s="637"/>
      <c r="R1021" s="637"/>
      <c r="S1021" s="637"/>
      <c r="T1021" s="637"/>
      <c r="U1021" s="637"/>
      <c r="V1021" s="637"/>
      <c r="W1021" s="637"/>
      <c r="X1021" s="637"/>
      <c r="Y1021" s="637"/>
      <c r="Z1021" s="637"/>
      <c r="AA1021" s="637"/>
      <c r="AB1021" s="637"/>
      <c r="AC1021" s="637"/>
      <c r="AD1021" s="637"/>
      <c r="AE1021" s="637"/>
      <c r="AF1021" s="637"/>
      <c r="AG1021" s="637"/>
      <c r="AH1021" s="637"/>
      <c r="AI1021" s="637"/>
      <c r="AJ1021" s="637"/>
      <c r="AK1021" s="637"/>
      <c r="AL1021" s="637"/>
      <c r="AM1021" s="637"/>
      <c r="AN1021" s="637"/>
      <c r="AO1021" s="637"/>
      <c r="AP1021" s="637"/>
      <c r="AQ1021" s="637"/>
      <c r="AR1021" s="637"/>
      <c r="AS1021" s="637"/>
      <c r="AT1021" s="637"/>
      <c r="AU1021" s="637"/>
      <c r="AV1021" s="637"/>
      <c r="AW1021" s="637"/>
      <c r="AX1021" s="637"/>
      <c r="AY1021" s="637"/>
    </row>
    <row r="1022" spans="3:51">
      <c r="C1022" s="636"/>
      <c r="D1022" s="637"/>
      <c r="E1022" s="637"/>
      <c r="F1022" s="637"/>
      <c r="G1022" s="637"/>
      <c r="H1022" s="637"/>
      <c r="I1022" s="637"/>
      <c r="J1022" s="637"/>
      <c r="K1022" s="637"/>
      <c r="L1022" s="637"/>
      <c r="M1022" s="637"/>
      <c r="N1022" s="637"/>
      <c r="O1022" s="637"/>
      <c r="P1022" s="637"/>
      <c r="Q1022" s="637"/>
      <c r="R1022" s="637"/>
      <c r="S1022" s="637"/>
      <c r="T1022" s="637"/>
      <c r="U1022" s="637"/>
      <c r="V1022" s="637"/>
      <c r="W1022" s="637"/>
      <c r="X1022" s="637"/>
      <c r="Y1022" s="637"/>
      <c r="Z1022" s="637"/>
      <c r="AA1022" s="637"/>
      <c r="AB1022" s="637"/>
      <c r="AC1022" s="637"/>
      <c r="AD1022" s="637"/>
      <c r="AE1022" s="637"/>
      <c r="AF1022" s="637"/>
      <c r="AG1022" s="637"/>
      <c r="AH1022" s="637"/>
      <c r="AI1022" s="637"/>
      <c r="AJ1022" s="637"/>
      <c r="AK1022" s="637"/>
      <c r="AL1022" s="637"/>
      <c r="AM1022" s="637"/>
      <c r="AN1022" s="637"/>
      <c r="AO1022" s="637"/>
      <c r="AP1022" s="637"/>
      <c r="AQ1022" s="637"/>
      <c r="AR1022" s="637"/>
      <c r="AS1022" s="637"/>
      <c r="AT1022" s="637"/>
      <c r="AU1022" s="637"/>
      <c r="AV1022" s="637"/>
      <c r="AW1022" s="637"/>
      <c r="AX1022" s="637"/>
      <c r="AY1022" s="637"/>
    </row>
    <row r="1023" spans="3:51">
      <c r="C1023" s="636"/>
      <c r="D1023" s="637"/>
      <c r="E1023" s="637"/>
      <c r="F1023" s="637"/>
      <c r="G1023" s="637"/>
      <c r="H1023" s="637"/>
      <c r="I1023" s="637"/>
      <c r="J1023" s="637"/>
      <c r="K1023" s="637"/>
      <c r="L1023" s="637"/>
      <c r="M1023" s="637"/>
      <c r="N1023" s="637"/>
      <c r="O1023" s="637"/>
      <c r="P1023" s="637"/>
      <c r="Q1023" s="637"/>
      <c r="R1023" s="637"/>
      <c r="S1023" s="637"/>
      <c r="T1023" s="637"/>
      <c r="U1023" s="637"/>
      <c r="V1023" s="637"/>
      <c r="W1023" s="637"/>
      <c r="X1023" s="637"/>
      <c r="Y1023" s="637"/>
      <c r="Z1023" s="637"/>
      <c r="AA1023" s="637"/>
      <c r="AB1023" s="637"/>
      <c r="AC1023" s="637"/>
      <c r="AD1023" s="637"/>
      <c r="AE1023" s="637"/>
      <c r="AF1023" s="637"/>
      <c r="AG1023" s="637"/>
      <c r="AH1023" s="637"/>
      <c r="AI1023" s="637"/>
      <c r="AJ1023" s="637"/>
      <c r="AK1023" s="637"/>
      <c r="AL1023" s="637"/>
      <c r="AM1023" s="637"/>
      <c r="AN1023" s="637"/>
      <c r="AO1023" s="637"/>
      <c r="AP1023" s="637"/>
      <c r="AQ1023" s="637"/>
      <c r="AR1023" s="637"/>
      <c r="AS1023" s="637"/>
      <c r="AT1023" s="637"/>
      <c r="AU1023" s="637"/>
      <c r="AV1023" s="637"/>
      <c r="AW1023" s="637"/>
      <c r="AX1023" s="637"/>
      <c r="AY1023" s="637"/>
    </row>
    <row r="1024" spans="3:51">
      <c r="C1024" s="636"/>
      <c r="D1024" s="637"/>
      <c r="E1024" s="637"/>
      <c r="F1024" s="637"/>
      <c r="G1024" s="637"/>
      <c r="H1024" s="637"/>
      <c r="I1024" s="637"/>
      <c r="J1024" s="637"/>
      <c r="K1024" s="637"/>
      <c r="L1024" s="637"/>
      <c r="M1024" s="637"/>
      <c r="N1024" s="637"/>
      <c r="O1024" s="637"/>
      <c r="P1024" s="637"/>
      <c r="Q1024" s="637"/>
      <c r="R1024" s="637"/>
      <c r="S1024" s="637"/>
      <c r="T1024" s="637"/>
      <c r="U1024" s="637"/>
      <c r="V1024" s="637"/>
      <c r="W1024" s="637"/>
      <c r="X1024" s="637"/>
      <c r="Y1024" s="637"/>
      <c r="Z1024" s="637"/>
      <c r="AA1024" s="637"/>
      <c r="AB1024" s="637"/>
      <c r="AC1024" s="637"/>
      <c r="AD1024" s="637"/>
      <c r="AE1024" s="637"/>
      <c r="AF1024" s="637"/>
      <c r="AG1024" s="637"/>
      <c r="AH1024" s="637"/>
      <c r="AI1024" s="637"/>
      <c r="AJ1024" s="637"/>
      <c r="AK1024" s="637"/>
      <c r="AL1024" s="637"/>
      <c r="AM1024" s="637"/>
      <c r="AN1024" s="637"/>
      <c r="AO1024" s="637"/>
      <c r="AP1024" s="637"/>
      <c r="AQ1024" s="637"/>
      <c r="AR1024" s="637"/>
      <c r="AS1024" s="637"/>
      <c r="AT1024" s="637"/>
      <c r="AU1024" s="637"/>
      <c r="AV1024" s="637"/>
      <c r="AW1024" s="637"/>
      <c r="AX1024" s="637"/>
      <c r="AY1024" s="637"/>
    </row>
    <row r="1025" spans="3:51">
      <c r="C1025" s="636"/>
      <c r="D1025" s="637"/>
      <c r="E1025" s="637"/>
      <c r="F1025" s="637"/>
      <c r="G1025" s="637"/>
      <c r="H1025" s="637"/>
      <c r="I1025" s="637"/>
      <c r="J1025" s="637"/>
      <c r="K1025" s="637"/>
      <c r="L1025" s="637"/>
      <c r="M1025" s="637"/>
      <c r="N1025" s="637"/>
      <c r="O1025" s="637"/>
      <c r="P1025" s="637"/>
      <c r="Q1025" s="637"/>
      <c r="R1025" s="637"/>
      <c r="S1025" s="637"/>
      <c r="T1025" s="637"/>
      <c r="U1025" s="637"/>
      <c r="V1025" s="637"/>
      <c r="W1025" s="637"/>
      <c r="X1025" s="637"/>
      <c r="Y1025" s="637"/>
      <c r="Z1025" s="637"/>
      <c r="AA1025" s="637"/>
      <c r="AB1025" s="637"/>
      <c r="AC1025" s="637"/>
      <c r="AD1025" s="637"/>
      <c r="AE1025" s="637"/>
      <c r="AF1025" s="637"/>
      <c r="AG1025" s="637"/>
      <c r="AH1025" s="637"/>
      <c r="AI1025" s="637"/>
      <c r="AJ1025" s="637"/>
      <c r="AK1025" s="637"/>
      <c r="AL1025" s="637"/>
      <c r="AM1025" s="637"/>
      <c r="AN1025" s="637"/>
      <c r="AO1025" s="637"/>
      <c r="AP1025" s="637"/>
      <c r="AQ1025" s="637"/>
      <c r="AR1025" s="637"/>
      <c r="AS1025" s="637"/>
      <c r="AT1025" s="637"/>
      <c r="AU1025" s="637"/>
      <c r="AV1025" s="637"/>
      <c r="AW1025" s="637"/>
      <c r="AX1025" s="637"/>
      <c r="AY1025" s="637"/>
    </row>
    <row r="1026" spans="3:51">
      <c r="C1026" s="636"/>
      <c r="D1026" s="637"/>
      <c r="E1026" s="637"/>
      <c r="F1026" s="637"/>
      <c r="G1026" s="637"/>
      <c r="H1026" s="637"/>
      <c r="I1026" s="637"/>
      <c r="J1026" s="637"/>
      <c r="K1026" s="637"/>
      <c r="L1026" s="637"/>
      <c r="M1026" s="637"/>
      <c r="N1026" s="637"/>
      <c r="O1026" s="637"/>
      <c r="P1026" s="637"/>
      <c r="Q1026" s="637"/>
      <c r="R1026" s="637"/>
      <c r="S1026" s="637"/>
      <c r="T1026" s="637"/>
      <c r="U1026" s="637"/>
      <c r="V1026" s="637"/>
      <c r="W1026" s="637"/>
      <c r="X1026" s="637"/>
      <c r="Y1026" s="637"/>
      <c r="Z1026" s="637"/>
      <c r="AA1026" s="637"/>
      <c r="AB1026" s="637"/>
      <c r="AC1026" s="637"/>
      <c r="AD1026" s="637"/>
      <c r="AE1026" s="637"/>
      <c r="AF1026" s="637"/>
      <c r="AG1026" s="637"/>
      <c r="AH1026" s="637"/>
      <c r="AI1026" s="637"/>
      <c r="AJ1026" s="637"/>
      <c r="AK1026" s="637"/>
      <c r="AL1026" s="637"/>
      <c r="AM1026" s="637"/>
      <c r="AN1026" s="637"/>
      <c r="AO1026" s="637"/>
      <c r="AP1026" s="637"/>
      <c r="AQ1026" s="637"/>
      <c r="AR1026" s="637"/>
      <c r="AS1026" s="637"/>
      <c r="AT1026" s="637"/>
      <c r="AU1026" s="637"/>
      <c r="AV1026" s="637"/>
      <c r="AW1026" s="637"/>
      <c r="AX1026" s="637"/>
      <c r="AY1026" s="637"/>
    </row>
    <row r="1027" spans="3:51">
      <c r="C1027" s="636"/>
      <c r="D1027" s="637"/>
      <c r="E1027" s="637"/>
      <c r="F1027" s="637"/>
      <c r="G1027" s="637"/>
      <c r="H1027" s="637"/>
      <c r="I1027" s="637"/>
      <c r="J1027" s="637"/>
      <c r="K1027" s="637"/>
      <c r="L1027" s="637"/>
      <c r="M1027" s="637"/>
      <c r="N1027" s="637"/>
      <c r="O1027" s="637"/>
      <c r="P1027" s="637"/>
      <c r="Q1027" s="637"/>
      <c r="R1027" s="637"/>
      <c r="S1027" s="637"/>
      <c r="T1027" s="637"/>
      <c r="U1027" s="637"/>
      <c r="V1027" s="637"/>
      <c r="W1027" s="637"/>
      <c r="X1027" s="637"/>
      <c r="Y1027" s="637"/>
      <c r="Z1027" s="637"/>
      <c r="AA1027" s="637"/>
      <c r="AB1027" s="637"/>
      <c r="AC1027" s="637"/>
      <c r="AD1027" s="637"/>
      <c r="AE1027" s="637"/>
      <c r="AF1027" s="637"/>
      <c r="AG1027" s="637"/>
      <c r="AH1027" s="637"/>
      <c r="AI1027" s="637"/>
      <c r="AJ1027" s="637"/>
      <c r="AK1027" s="637"/>
      <c r="AL1027" s="637"/>
      <c r="AM1027" s="637"/>
      <c r="AN1027" s="637"/>
      <c r="AO1027" s="637"/>
      <c r="AP1027" s="637"/>
      <c r="AQ1027" s="637"/>
      <c r="AR1027" s="637"/>
      <c r="AS1027" s="637"/>
      <c r="AT1027" s="637"/>
      <c r="AU1027" s="637"/>
      <c r="AV1027" s="637"/>
      <c r="AW1027" s="637"/>
      <c r="AX1027" s="637"/>
      <c r="AY1027" s="637"/>
    </row>
    <row r="1028" spans="3:51">
      <c r="C1028" s="636"/>
      <c r="D1028" s="637"/>
      <c r="E1028" s="637"/>
      <c r="F1028" s="637"/>
      <c r="G1028" s="637"/>
      <c r="H1028" s="637"/>
      <c r="I1028" s="637"/>
      <c r="J1028" s="637"/>
      <c r="K1028" s="637"/>
      <c r="L1028" s="637"/>
      <c r="M1028" s="637"/>
      <c r="N1028" s="637"/>
      <c r="O1028" s="637"/>
      <c r="P1028" s="637"/>
      <c r="Q1028" s="637"/>
      <c r="R1028" s="637"/>
      <c r="S1028" s="637"/>
      <c r="T1028" s="637"/>
      <c r="U1028" s="637"/>
      <c r="V1028" s="637"/>
      <c r="W1028" s="637"/>
      <c r="X1028" s="637"/>
      <c r="Y1028" s="637"/>
      <c r="Z1028" s="637"/>
      <c r="AA1028" s="637"/>
      <c r="AB1028" s="637"/>
      <c r="AC1028" s="637"/>
      <c r="AD1028" s="637"/>
      <c r="AE1028" s="637"/>
      <c r="AF1028" s="637"/>
      <c r="AG1028" s="637"/>
      <c r="AH1028" s="637"/>
      <c r="AI1028" s="637"/>
      <c r="AJ1028" s="637"/>
      <c r="AK1028" s="637"/>
      <c r="AL1028" s="637"/>
      <c r="AM1028" s="637"/>
      <c r="AN1028" s="637"/>
      <c r="AO1028" s="637"/>
      <c r="AP1028" s="637"/>
      <c r="AQ1028" s="637"/>
      <c r="AR1028" s="637"/>
      <c r="AS1028" s="637"/>
      <c r="AT1028" s="637"/>
      <c r="AU1028" s="637"/>
      <c r="AV1028" s="637"/>
      <c r="AW1028" s="637"/>
      <c r="AX1028" s="637"/>
      <c r="AY1028" s="637"/>
    </row>
    <row r="1029" spans="3:51">
      <c r="C1029" s="636"/>
      <c r="D1029" s="637"/>
      <c r="E1029" s="637"/>
      <c r="F1029" s="637"/>
      <c r="G1029" s="637"/>
      <c r="H1029" s="637"/>
      <c r="I1029" s="637"/>
      <c r="J1029" s="637"/>
      <c r="K1029" s="637"/>
      <c r="L1029" s="637"/>
      <c r="M1029" s="637"/>
      <c r="N1029" s="637"/>
      <c r="O1029" s="637"/>
      <c r="P1029" s="637"/>
      <c r="Q1029" s="637"/>
      <c r="R1029" s="637"/>
      <c r="S1029" s="637"/>
      <c r="T1029" s="637"/>
      <c r="U1029" s="637"/>
      <c r="V1029" s="637"/>
      <c r="W1029" s="637"/>
      <c r="X1029" s="637"/>
      <c r="Y1029" s="637"/>
      <c r="Z1029" s="637"/>
      <c r="AA1029" s="637"/>
      <c r="AB1029" s="637"/>
      <c r="AC1029" s="637"/>
      <c r="AD1029" s="637"/>
      <c r="AE1029" s="637"/>
      <c r="AF1029" s="637"/>
      <c r="AG1029" s="637"/>
      <c r="AH1029" s="637"/>
      <c r="AI1029" s="637"/>
      <c r="AJ1029" s="637"/>
      <c r="AK1029" s="637"/>
      <c r="AL1029" s="637"/>
      <c r="AM1029" s="637"/>
      <c r="AN1029" s="637"/>
      <c r="AO1029" s="637"/>
      <c r="AP1029" s="637"/>
      <c r="AQ1029" s="637"/>
      <c r="AR1029" s="637"/>
      <c r="AS1029" s="637"/>
      <c r="AT1029" s="637"/>
      <c r="AU1029" s="637"/>
      <c r="AV1029" s="637"/>
      <c r="AW1029" s="637"/>
      <c r="AX1029" s="637"/>
      <c r="AY1029" s="637"/>
    </row>
    <row r="1030" spans="3:51">
      <c r="C1030" s="636"/>
      <c r="D1030" s="637"/>
      <c r="E1030" s="637"/>
      <c r="F1030" s="637"/>
      <c r="G1030" s="637"/>
      <c r="H1030" s="637"/>
      <c r="I1030" s="637"/>
      <c r="J1030" s="637"/>
      <c r="K1030" s="637"/>
      <c r="L1030" s="637"/>
      <c r="M1030" s="637"/>
      <c r="N1030" s="637"/>
      <c r="O1030" s="637"/>
      <c r="P1030" s="637"/>
      <c r="Q1030" s="637"/>
      <c r="R1030" s="637"/>
      <c r="S1030" s="637"/>
      <c r="T1030" s="637"/>
      <c r="U1030" s="637"/>
      <c r="V1030" s="637"/>
      <c r="W1030" s="637"/>
      <c r="X1030" s="637"/>
      <c r="Y1030" s="637"/>
      <c r="Z1030" s="637"/>
      <c r="AA1030" s="637"/>
      <c r="AB1030" s="637"/>
      <c r="AC1030" s="637"/>
      <c r="AD1030" s="637"/>
      <c r="AE1030" s="637"/>
      <c r="AF1030" s="637"/>
      <c r="AG1030" s="637"/>
      <c r="AH1030" s="637"/>
      <c r="AI1030" s="637"/>
      <c r="AJ1030" s="637"/>
      <c r="AK1030" s="637"/>
      <c r="AL1030" s="637"/>
      <c r="AM1030" s="637"/>
      <c r="AN1030" s="637"/>
      <c r="AO1030" s="637"/>
      <c r="AP1030" s="637"/>
      <c r="AQ1030" s="637"/>
      <c r="AR1030" s="637"/>
      <c r="AS1030" s="637"/>
      <c r="AT1030" s="637"/>
      <c r="AU1030" s="637"/>
      <c r="AV1030" s="637"/>
      <c r="AW1030" s="637"/>
      <c r="AX1030" s="637"/>
      <c r="AY1030" s="637"/>
    </row>
    <row r="1031" spans="3:51">
      <c r="C1031" s="636"/>
      <c r="D1031" s="637"/>
      <c r="E1031" s="637"/>
      <c r="F1031" s="637"/>
      <c r="G1031" s="637"/>
      <c r="H1031" s="637"/>
      <c r="I1031" s="637"/>
      <c r="J1031" s="637"/>
      <c r="K1031" s="637"/>
      <c r="L1031" s="637"/>
      <c r="M1031" s="637"/>
      <c r="N1031" s="637"/>
      <c r="O1031" s="637"/>
      <c r="P1031" s="637"/>
      <c r="Q1031" s="637"/>
      <c r="R1031" s="637"/>
      <c r="S1031" s="637"/>
      <c r="T1031" s="637"/>
      <c r="U1031" s="637"/>
      <c r="V1031" s="637"/>
      <c r="W1031" s="637"/>
      <c r="X1031" s="637"/>
      <c r="Y1031" s="637"/>
      <c r="Z1031" s="637"/>
      <c r="AA1031" s="637"/>
      <c r="AB1031" s="637"/>
      <c r="AC1031" s="637"/>
      <c r="AD1031" s="637"/>
      <c r="AE1031" s="637"/>
      <c r="AF1031" s="637"/>
      <c r="AG1031" s="637"/>
      <c r="AH1031" s="637"/>
      <c r="AI1031" s="637"/>
      <c r="AJ1031" s="637"/>
      <c r="AK1031" s="637"/>
      <c r="AL1031" s="637"/>
      <c r="AM1031" s="637"/>
      <c r="AN1031" s="637"/>
      <c r="AO1031" s="637"/>
      <c r="AP1031" s="637"/>
      <c r="AQ1031" s="637"/>
      <c r="AR1031" s="637"/>
      <c r="AS1031" s="637"/>
      <c r="AT1031" s="637"/>
      <c r="AU1031" s="637"/>
      <c r="AV1031" s="637"/>
      <c r="AW1031" s="637"/>
      <c r="AX1031" s="637"/>
      <c r="AY1031" s="637"/>
    </row>
    <row r="1032" spans="3:51">
      <c r="C1032" s="636"/>
      <c r="D1032" s="637"/>
      <c r="E1032" s="637"/>
      <c r="F1032" s="637"/>
      <c r="G1032" s="637"/>
      <c r="H1032" s="637"/>
      <c r="I1032" s="637"/>
      <c r="J1032" s="637"/>
      <c r="K1032" s="637"/>
      <c r="L1032" s="637"/>
      <c r="M1032" s="637"/>
      <c r="N1032" s="637"/>
      <c r="O1032" s="637"/>
      <c r="P1032" s="637"/>
      <c r="Q1032" s="637"/>
      <c r="R1032" s="637"/>
      <c r="S1032" s="637"/>
      <c r="T1032" s="637"/>
      <c r="U1032" s="637"/>
      <c r="V1032" s="637"/>
      <c r="W1032" s="637"/>
      <c r="X1032" s="637"/>
      <c r="Y1032" s="637"/>
      <c r="Z1032" s="637"/>
      <c r="AA1032" s="637"/>
      <c r="AB1032" s="637"/>
      <c r="AC1032" s="637"/>
      <c r="AD1032" s="637"/>
      <c r="AE1032" s="637"/>
      <c r="AF1032" s="637"/>
      <c r="AG1032" s="637"/>
      <c r="AH1032" s="637"/>
      <c r="AI1032" s="637"/>
      <c r="AJ1032" s="637"/>
      <c r="AK1032" s="637"/>
      <c r="AL1032" s="637"/>
      <c r="AM1032" s="637"/>
      <c r="AN1032" s="637"/>
      <c r="AO1032" s="637"/>
      <c r="AP1032" s="637"/>
      <c r="AQ1032" s="637"/>
      <c r="AR1032" s="637"/>
      <c r="AS1032" s="637"/>
      <c r="AT1032" s="637"/>
      <c r="AU1032" s="637"/>
      <c r="AV1032" s="637"/>
      <c r="AW1032" s="637"/>
      <c r="AX1032" s="637"/>
      <c r="AY1032" s="637"/>
    </row>
    <row r="1033" spans="3:51">
      <c r="C1033" s="636"/>
      <c r="D1033" s="637"/>
      <c r="E1033" s="637"/>
      <c r="F1033" s="637"/>
      <c r="G1033" s="637"/>
      <c r="H1033" s="637"/>
      <c r="I1033" s="637"/>
      <c r="J1033" s="637"/>
      <c r="K1033" s="637"/>
      <c r="L1033" s="637"/>
      <c r="M1033" s="637"/>
      <c r="N1033" s="637"/>
      <c r="O1033" s="637"/>
      <c r="P1033" s="637"/>
      <c r="Q1033" s="637"/>
      <c r="R1033" s="637"/>
      <c r="S1033" s="637"/>
      <c r="T1033" s="637"/>
      <c r="U1033" s="637"/>
      <c r="V1033" s="637"/>
      <c r="W1033" s="637"/>
      <c r="X1033" s="637"/>
      <c r="Y1033" s="637"/>
      <c r="Z1033" s="637"/>
      <c r="AA1033" s="637"/>
      <c r="AB1033" s="637"/>
      <c r="AC1033" s="637"/>
      <c r="AD1033" s="637"/>
      <c r="AE1033" s="637"/>
      <c r="AF1033" s="637"/>
      <c r="AG1033" s="637"/>
      <c r="AH1033" s="637"/>
      <c r="AI1033" s="637"/>
      <c r="AJ1033" s="637"/>
      <c r="AK1033" s="637"/>
      <c r="AL1033" s="637"/>
      <c r="AM1033" s="637"/>
      <c r="AN1033" s="637"/>
      <c r="AO1033" s="637"/>
      <c r="AP1033" s="637"/>
      <c r="AQ1033" s="637"/>
      <c r="AR1033" s="637"/>
      <c r="AS1033" s="637"/>
      <c r="AT1033" s="637"/>
      <c r="AU1033" s="637"/>
      <c r="AV1033" s="637"/>
      <c r="AW1033" s="637"/>
      <c r="AX1033" s="637"/>
      <c r="AY1033" s="637"/>
    </row>
    <row r="1034" spans="3:51">
      <c r="C1034" s="636"/>
      <c r="D1034" s="637"/>
      <c r="E1034" s="637"/>
      <c r="F1034" s="637"/>
      <c r="G1034" s="637"/>
      <c r="H1034" s="637"/>
      <c r="I1034" s="637"/>
      <c r="J1034" s="637"/>
      <c r="K1034" s="637"/>
      <c r="L1034" s="637"/>
      <c r="M1034" s="637"/>
      <c r="N1034" s="637"/>
      <c r="O1034" s="637"/>
      <c r="P1034" s="637"/>
      <c r="Q1034" s="637"/>
      <c r="R1034" s="637"/>
      <c r="S1034" s="637"/>
      <c r="T1034" s="637"/>
      <c r="U1034" s="637"/>
      <c r="V1034" s="637"/>
      <c r="W1034" s="637"/>
      <c r="X1034" s="637"/>
      <c r="Y1034" s="637"/>
      <c r="Z1034" s="637"/>
      <c r="AA1034" s="637"/>
      <c r="AB1034" s="637"/>
      <c r="AC1034" s="637"/>
      <c r="AD1034" s="637"/>
      <c r="AE1034" s="637"/>
      <c r="AF1034" s="637"/>
      <c r="AG1034" s="637"/>
      <c r="AH1034" s="637"/>
      <c r="AI1034" s="637"/>
      <c r="AJ1034" s="637"/>
      <c r="AK1034" s="637"/>
      <c r="AL1034" s="637"/>
      <c r="AM1034" s="637"/>
      <c r="AN1034" s="637"/>
      <c r="AO1034" s="637"/>
      <c r="AP1034" s="637"/>
      <c r="AQ1034" s="637"/>
      <c r="AR1034" s="637"/>
      <c r="AS1034" s="637"/>
      <c r="AT1034" s="637"/>
      <c r="AU1034" s="637"/>
      <c r="AV1034" s="637"/>
      <c r="AW1034" s="637"/>
      <c r="AX1034" s="637"/>
      <c r="AY1034" s="637"/>
    </row>
    <row r="1035" spans="3:51">
      <c r="C1035" s="636"/>
      <c r="D1035" s="637"/>
      <c r="E1035" s="637"/>
      <c r="F1035" s="637"/>
      <c r="G1035" s="637"/>
      <c r="H1035" s="637"/>
      <c r="I1035" s="637"/>
      <c r="J1035" s="637"/>
      <c r="K1035" s="637"/>
      <c r="L1035" s="637"/>
      <c r="M1035" s="637"/>
      <c r="N1035" s="637"/>
      <c r="O1035" s="637"/>
      <c r="P1035" s="637"/>
      <c r="Q1035" s="637"/>
      <c r="R1035" s="637"/>
      <c r="S1035" s="637"/>
      <c r="T1035" s="637"/>
      <c r="U1035" s="637"/>
      <c r="V1035" s="637"/>
      <c r="W1035" s="637"/>
      <c r="X1035" s="637"/>
      <c r="Y1035" s="637"/>
      <c r="Z1035" s="637"/>
      <c r="AA1035" s="637"/>
      <c r="AB1035" s="637"/>
      <c r="AC1035" s="637"/>
      <c r="AD1035" s="637"/>
      <c r="AE1035" s="637"/>
      <c r="AF1035" s="637"/>
      <c r="AG1035" s="637"/>
      <c r="AH1035" s="637"/>
      <c r="AI1035" s="637"/>
      <c r="AJ1035" s="637"/>
      <c r="AK1035" s="637"/>
      <c r="AL1035" s="637"/>
      <c r="AM1035" s="637"/>
      <c r="AN1035" s="637"/>
      <c r="AO1035" s="637"/>
      <c r="AP1035" s="637"/>
      <c r="AQ1035" s="637"/>
      <c r="AR1035" s="637"/>
      <c r="AS1035" s="637"/>
      <c r="AT1035" s="637"/>
      <c r="AU1035" s="637"/>
      <c r="AV1035" s="637"/>
      <c r="AW1035" s="637"/>
      <c r="AX1035" s="637"/>
      <c r="AY1035" s="637"/>
    </row>
    <row r="1036" spans="3:51">
      <c r="C1036" s="636"/>
      <c r="D1036" s="637"/>
      <c r="E1036" s="637"/>
      <c r="F1036" s="637"/>
      <c r="G1036" s="637"/>
      <c r="H1036" s="637"/>
      <c r="I1036" s="637"/>
      <c r="J1036" s="637"/>
      <c r="K1036" s="637"/>
      <c r="L1036" s="637"/>
      <c r="M1036" s="637"/>
      <c r="N1036" s="637"/>
      <c r="O1036" s="637"/>
      <c r="P1036" s="637"/>
      <c r="Q1036" s="637"/>
      <c r="R1036" s="637"/>
      <c r="S1036" s="637"/>
      <c r="T1036" s="637"/>
      <c r="U1036" s="637"/>
      <c r="V1036" s="637"/>
      <c r="W1036" s="637"/>
      <c r="X1036" s="637"/>
      <c r="Y1036" s="637"/>
      <c r="Z1036" s="637"/>
      <c r="AA1036" s="637"/>
      <c r="AB1036" s="637"/>
      <c r="AC1036" s="637"/>
      <c r="AD1036" s="637"/>
      <c r="AE1036" s="637"/>
      <c r="AF1036" s="637"/>
      <c r="AG1036" s="637"/>
      <c r="AH1036" s="637"/>
      <c r="AI1036" s="637"/>
      <c r="AJ1036" s="637"/>
      <c r="AK1036" s="637"/>
      <c r="AL1036" s="637"/>
      <c r="AM1036" s="637"/>
      <c r="AN1036" s="637"/>
      <c r="AO1036" s="637"/>
      <c r="AP1036" s="637"/>
      <c r="AQ1036" s="637"/>
      <c r="AR1036" s="637"/>
      <c r="AS1036" s="637"/>
      <c r="AT1036" s="637"/>
      <c r="AU1036" s="637"/>
      <c r="AV1036" s="637"/>
      <c r="AW1036" s="637"/>
      <c r="AX1036" s="637"/>
      <c r="AY1036" s="637"/>
    </row>
    <row r="1037" spans="3:51">
      <c r="C1037" s="636"/>
      <c r="D1037" s="637"/>
      <c r="E1037" s="637"/>
      <c r="F1037" s="637"/>
      <c r="G1037" s="637"/>
      <c r="H1037" s="637"/>
      <c r="I1037" s="637"/>
      <c r="J1037" s="637"/>
      <c r="K1037" s="637"/>
      <c r="L1037" s="637"/>
      <c r="M1037" s="637"/>
      <c r="N1037" s="637"/>
      <c r="O1037" s="637"/>
      <c r="P1037" s="637"/>
      <c r="Q1037" s="637"/>
      <c r="R1037" s="637"/>
      <c r="S1037" s="637"/>
      <c r="T1037" s="637"/>
      <c r="U1037" s="637"/>
      <c r="V1037" s="637"/>
      <c r="W1037" s="637"/>
      <c r="X1037" s="637"/>
      <c r="Y1037" s="637"/>
      <c r="Z1037" s="637"/>
      <c r="AA1037" s="637"/>
      <c r="AB1037" s="637"/>
      <c r="AC1037" s="637"/>
      <c r="AD1037" s="637"/>
      <c r="AE1037" s="637"/>
      <c r="AF1037" s="637"/>
      <c r="AG1037" s="637"/>
      <c r="AH1037" s="637"/>
      <c r="AI1037" s="637"/>
      <c r="AJ1037" s="637"/>
      <c r="AK1037" s="637"/>
      <c r="AL1037" s="637"/>
      <c r="AM1037" s="637"/>
      <c r="AN1037" s="637"/>
      <c r="AO1037" s="637"/>
      <c r="AP1037" s="637"/>
      <c r="AQ1037" s="637"/>
      <c r="AR1037" s="637"/>
      <c r="AS1037" s="637"/>
      <c r="AT1037" s="637"/>
      <c r="AU1037" s="637"/>
      <c r="AV1037" s="637"/>
      <c r="AW1037" s="637"/>
      <c r="AX1037" s="637"/>
      <c r="AY1037" s="637"/>
    </row>
    <row r="1038" spans="3:51">
      <c r="C1038" s="636"/>
      <c r="D1038" s="637"/>
      <c r="E1038" s="637"/>
      <c r="F1038" s="637"/>
      <c r="G1038" s="637"/>
      <c r="H1038" s="637"/>
      <c r="I1038" s="637"/>
      <c r="J1038" s="637"/>
      <c r="K1038" s="637"/>
      <c r="L1038" s="637"/>
      <c r="M1038" s="637"/>
      <c r="N1038" s="637"/>
      <c r="O1038" s="637"/>
      <c r="P1038" s="637"/>
      <c r="Q1038" s="637"/>
      <c r="R1038" s="637"/>
      <c r="S1038" s="637"/>
      <c r="T1038" s="637"/>
      <c r="U1038" s="637"/>
      <c r="V1038" s="637"/>
      <c r="W1038" s="637"/>
      <c r="X1038" s="637"/>
      <c r="Y1038" s="637"/>
      <c r="Z1038" s="637"/>
      <c r="AA1038" s="637"/>
      <c r="AB1038" s="637"/>
      <c r="AC1038" s="637"/>
      <c r="AD1038" s="637"/>
      <c r="AE1038" s="637"/>
      <c r="AF1038" s="637"/>
      <c r="AG1038" s="637"/>
      <c r="AH1038" s="637"/>
      <c r="AI1038" s="637"/>
      <c r="AJ1038" s="637"/>
      <c r="AK1038" s="637"/>
      <c r="AL1038" s="637"/>
      <c r="AM1038" s="637"/>
      <c r="AN1038" s="637"/>
      <c r="AO1038" s="637"/>
      <c r="AP1038" s="637"/>
      <c r="AQ1038" s="637"/>
      <c r="AR1038" s="637"/>
      <c r="AS1038" s="637"/>
      <c r="AT1038" s="637"/>
      <c r="AU1038" s="637"/>
      <c r="AV1038" s="637"/>
      <c r="AW1038" s="637"/>
      <c r="AX1038" s="637"/>
      <c r="AY1038" s="637"/>
    </row>
    <row r="1039" spans="3:51">
      <c r="C1039" s="636"/>
      <c r="D1039" s="637"/>
      <c r="E1039" s="637"/>
      <c r="F1039" s="637"/>
      <c r="G1039" s="637"/>
      <c r="H1039" s="637"/>
      <c r="I1039" s="637"/>
      <c r="J1039" s="637"/>
      <c r="K1039" s="637"/>
      <c r="L1039" s="637"/>
      <c r="M1039" s="637"/>
      <c r="N1039" s="637"/>
      <c r="O1039" s="637"/>
      <c r="P1039" s="637"/>
      <c r="Q1039" s="637"/>
      <c r="R1039" s="637"/>
      <c r="S1039" s="637"/>
      <c r="T1039" s="637"/>
      <c r="U1039" s="637"/>
      <c r="V1039" s="637"/>
      <c r="W1039" s="637"/>
      <c r="X1039" s="637"/>
      <c r="Y1039" s="637"/>
      <c r="Z1039" s="637"/>
      <c r="AA1039" s="637"/>
      <c r="AB1039" s="637"/>
      <c r="AC1039" s="637"/>
      <c r="AD1039" s="637"/>
      <c r="AE1039" s="637"/>
      <c r="AF1039" s="637"/>
      <c r="AG1039" s="637"/>
      <c r="AH1039" s="637"/>
      <c r="AI1039" s="637"/>
      <c r="AJ1039" s="637"/>
      <c r="AK1039" s="637"/>
      <c r="AL1039" s="637"/>
      <c r="AM1039" s="637"/>
      <c r="AN1039" s="637"/>
      <c r="AO1039" s="637"/>
      <c r="AP1039" s="637"/>
      <c r="AQ1039" s="637"/>
      <c r="AR1039" s="637"/>
      <c r="AS1039" s="637"/>
      <c r="AT1039" s="637"/>
      <c r="AU1039" s="637"/>
      <c r="AV1039" s="637"/>
      <c r="AW1039" s="637"/>
      <c r="AX1039" s="637"/>
      <c r="AY1039" s="637"/>
    </row>
    <row r="1040" spans="3:51">
      <c r="C1040" s="636"/>
      <c r="D1040" s="637"/>
      <c r="E1040" s="637"/>
      <c r="F1040" s="637"/>
      <c r="G1040" s="637"/>
      <c r="H1040" s="637"/>
      <c r="I1040" s="637"/>
      <c r="J1040" s="637"/>
      <c r="K1040" s="637"/>
      <c r="L1040" s="637"/>
      <c r="M1040" s="637"/>
      <c r="N1040" s="637"/>
      <c r="O1040" s="637"/>
      <c r="P1040" s="637"/>
      <c r="Q1040" s="637"/>
      <c r="R1040" s="637"/>
      <c r="S1040" s="637"/>
      <c r="T1040" s="637"/>
      <c r="U1040" s="637"/>
      <c r="V1040" s="637"/>
      <c r="W1040" s="637"/>
      <c r="X1040" s="637"/>
      <c r="Y1040" s="637"/>
      <c r="Z1040" s="637"/>
      <c r="AA1040" s="637"/>
      <c r="AB1040" s="637"/>
      <c r="AC1040" s="637"/>
      <c r="AD1040" s="637"/>
      <c r="AE1040" s="637"/>
      <c r="AF1040" s="637"/>
      <c r="AG1040" s="637"/>
      <c r="AH1040" s="637"/>
      <c r="AI1040" s="637"/>
      <c r="AJ1040" s="637"/>
      <c r="AK1040" s="637"/>
      <c r="AL1040" s="637"/>
      <c r="AM1040" s="637"/>
      <c r="AN1040" s="637"/>
      <c r="AO1040" s="637"/>
      <c r="AP1040" s="637"/>
      <c r="AQ1040" s="637"/>
      <c r="AR1040" s="637"/>
      <c r="AS1040" s="637"/>
      <c r="AT1040" s="637"/>
      <c r="AU1040" s="637"/>
      <c r="AV1040" s="637"/>
      <c r="AW1040" s="637"/>
      <c r="AX1040" s="637"/>
      <c r="AY1040" s="637"/>
    </row>
    <row r="1041" spans="3:51">
      <c r="C1041" s="636"/>
      <c r="D1041" s="637"/>
      <c r="E1041" s="637"/>
      <c r="F1041" s="637"/>
      <c r="G1041" s="637"/>
      <c r="H1041" s="637"/>
      <c r="I1041" s="637"/>
      <c r="J1041" s="637"/>
      <c r="K1041" s="637"/>
      <c r="L1041" s="637"/>
      <c r="M1041" s="637"/>
      <c r="N1041" s="637"/>
      <c r="O1041" s="637"/>
      <c r="P1041" s="637"/>
      <c r="Q1041" s="637"/>
      <c r="R1041" s="637"/>
      <c r="S1041" s="637"/>
      <c r="T1041" s="637"/>
      <c r="U1041" s="637"/>
      <c r="V1041" s="637"/>
      <c r="W1041" s="637"/>
      <c r="X1041" s="637"/>
      <c r="Y1041" s="637"/>
      <c r="Z1041" s="637"/>
      <c r="AA1041" s="637"/>
      <c r="AB1041" s="637"/>
      <c r="AC1041" s="637"/>
      <c r="AD1041" s="637"/>
      <c r="AE1041" s="637"/>
      <c r="AF1041" s="637"/>
      <c r="AG1041" s="637"/>
      <c r="AH1041" s="637"/>
      <c r="AI1041" s="637"/>
      <c r="AJ1041" s="637"/>
      <c r="AK1041" s="637"/>
      <c r="AL1041" s="637"/>
      <c r="AM1041" s="637"/>
      <c r="AN1041" s="637"/>
      <c r="AO1041" s="637"/>
      <c r="AP1041" s="637"/>
      <c r="AQ1041" s="637"/>
      <c r="AR1041" s="637"/>
      <c r="AS1041" s="637"/>
      <c r="AT1041" s="637"/>
      <c r="AU1041" s="637"/>
      <c r="AV1041" s="637"/>
      <c r="AW1041" s="637"/>
      <c r="AX1041" s="637"/>
      <c r="AY1041" s="637"/>
    </row>
    <row r="1042" spans="3:51">
      <c r="C1042" s="636"/>
      <c r="D1042" s="637"/>
      <c r="E1042" s="637"/>
      <c r="F1042" s="637"/>
      <c r="G1042" s="637"/>
      <c r="H1042" s="637"/>
      <c r="I1042" s="637"/>
      <c r="J1042" s="637"/>
      <c r="K1042" s="637"/>
      <c r="L1042" s="637"/>
      <c r="M1042" s="637"/>
      <c r="N1042" s="637"/>
      <c r="O1042" s="637"/>
      <c r="P1042" s="637"/>
      <c r="Q1042" s="637"/>
      <c r="R1042" s="637"/>
      <c r="S1042" s="637"/>
      <c r="T1042" s="637"/>
      <c r="U1042" s="637"/>
      <c r="V1042" s="637"/>
      <c r="W1042" s="637"/>
      <c r="X1042" s="637"/>
      <c r="Y1042" s="637"/>
      <c r="Z1042" s="637"/>
      <c r="AA1042" s="637"/>
      <c r="AB1042" s="637"/>
      <c r="AC1042" s="637"/>
      <c r="AD1042" s="637"/>
      <c r="AE1042" s="637"/>
      <c r="AF1042" s="637"/>
      <c r="AG1042" s="637"/>
      <c r="AH1042" s="637"/>
      <c r="AI1042" s="637"/>
      <c r="AJ1042" s="637"/>
      <c r="AK1042" s="637"/>
      <c r="AL1042" s="637"/>
      <c r="AM1042" s="637"/>
      <c r="AN1042" s="637"/>
      <c r="AO1042" s="637"/>
      <c r="AP1042" s="637"/>
      <c r="AQ1042" s="637"/>
      <c r="AR1042" s="637"/>
      <c r="AS1042" s="637"/>
      <c r="AT1042" s="637"/>
      <c r="AU1042" s="637"/>
      <c r="AV1042" s="637"/>
      <c r="AW1042" s="637"/>
      <c r="AX1042" s="637"/>
      <c r="AY1042" s="637"/>
    </row>
    <row r="1043" spans="3:51">
      <c r="C1043" s="636"/>
      <c r="D1043" s="637"/>
      <c r="E1043" s="637"/>
      <c r="F1043" s="637"/>
      <c r="G1043" s="637"/>
      <c r="H1043" s="637"/>
      <c r="I1043" s="637"/>
      <c r="J1043" s="637"/>
      <c r="K1043" s="637"/>
      <c r="L1043" s="637"/>
      <c r="M1043" s="637"/>
      <c r="N1043" s="637"/>
      <c r="O1043" s="637"/>
      <c r="P1043" s="637"/>
      <c r="Q1043" s="637"/>
      <c r="R1043" s="637"/>
      <c r="S1043" s="637"/>
      <c r="T1043" s="637"/>
      <c r="U1043" s="637"/>
      <c r="V1043" s="637"/>
      <c r="W1043" s="637"/>
      <c r="X1043" s="637"/>
      <c r="Y1043" s="637"/>
      <c r="Z1043" s="637"/>
      <c r="AA1043" s="637"/>
      <c r="AB1043" s="637"/>
      <c r="AC1043" s="637"/>
      <c r="AD1043" s="637"/>
      <c r="AE1043" s="637"/>
      <c r="AF1043" s="637"/>
      <c r="AG1043" s="637"/>
      <c r="AH1043" s="637"/>
      <c r="AI1043" s="637"/>
      <c r="AJ1043" s="637"/>
      <c r="AK1043" s="637"/>
      <c r="AL1043" s="637"/>
      <c r="AM1043" s="637"/>
      <c r="AN1043" s="637"/>
      <c r="AO1043" s="637"/>
      <c r="AP1043" s="637"/>
      <c r="AQ1043" s="637"/>
      <c r="AR1043" s="637"/>
      <c r="AS1043" s="637"/>
      <c r="AT1043" s="637"/>
      <c r="AU1043" s="637"/>
      <c r="AV1043" s="637"/>
      <c r="AW1043" s="637"/>
      <c r="AX1043" s="637"/>
      <c r="AY1043" s="637"/>
    </row>
    <row r="1044" spans="3:51">
      <c r="C1044" s="636"/>
      <c r="D1044" s="637"/>
      <c r="E1044" s="637"/>
      <c r="F1044" s="637"/>
      <c r="G1044" s="637"/>
      <c r="H1044" s="637"/>
      <c r="I1044" s="637"/>
      <c r="J1044" s="637"/>
      <c r="K1044" s="637"/>
      <c r="L1044" s="637"/>
      <c r="M1044" s="637"/>
      <c r="N1044" s="637"/>
      <c r="O1044" s="637"/>
      <c r="P1044" s="637"/>
      <c r="Q1044" s="637"/>
      <c r="R1044" s="637"/>
      <c r="S1044" s="637"/>
      <c r="T1044" s="637"/>
      <c r="U1044" s="637"/>
      <c r="V1044" s="637"/>
      <c r="W1044" s="637"/>
      <c r="X1044" s="637"/>
      <c r="Y1044" s="637"/>
      <c r="Z1044" s="637"/>
      <c r="AA1044" s="637"/>
      <c r="AB1044" s="637"/>
      <c r="AC1044" s="637"/>
      <c r="AD1044" s="637"/>
      <c r="AE1044" s="637"/>
      <c r="AF1044" s="637"/>
      <c r="AG1044" s="637"/>
      <c r="AH1044" s="637"/>
      <c r="AI1044" s="637"/>
      <c r="AJ1044" s="637"/>
      <c r="AK1044" s="637"/>
      <c r="AL1044" s="637"/>
      <c r="AM1044" s="637"/>
      <c r="AN1044" s="637"/>
      <c r="AO1044" s="637"/>
      <c r="AP1044" s="637"/>
      <c r="AQ1044" s="637"/>
      <c r="AR1044" s="637"/>
      <c r="AS1044" s="637"/>
      <c r="AT1044" s="637"/>
      <c r="AU1044" s="637"/>
      <c r="AV1044" s="637"/>
      <c r="AW1044" s="637"/>
      <c r="AX1044" s="637"/>
      <c r="AY1044" s="637"/>
    </row>
    <row r="1045" spans="3:51">
      <c r="C1045" s="636"/>
      <c r="D1045" s="637"/>
      <c r="E1045" s="637"/>
      <c r="F1045" s="637"/>
      <c r="G1045" s="637"/>
      <c r="H1045" s="637"/>
      <c r="I1045" s="637"/>
      <c r="J1045" s="637"/>
      <c r="K1045" s="637"/>
      <c r="L1045" s="637"/>
      <c r="M1045" s="637"/>
      <c r="N1045" s="637"/>
      <c r="O1045" s="637"/>
      <c r="P1045" s="637"/>
      <c r="Q1045" s="637"/>
      <c r="R1045" s="637"/>
      <c r="S1045" s="637"/>
      <c r="T1045" s="637"/>
      <c r="U1045" s="637"/>
      <c r="V1045" s="637"/>
      <c r="W1045" s="637"/>
      <c r="X1045" s="637"/>
      <c r="Y1045" s="637"/>
      <c r="Z1045" s="637"/>
      <c r="AA1045" s="637"/>
      <c r="AB1045" s="637"/>
      <c r="AC1045" s="637"/>
      <c r="AD1045" s="637"/>
      <c r="AE1045" s="637"/>
      <c r="AF1045" s="637"/>
      <c r="AG1045" s="637"/>
      <c r="AH1045" s="637"/>
      <c r="AI1045" s="637"/>
      <c r="AJ1045" s="637"/>
      <c r="AK1045" s="637"/>
      <c r="AL1045" s="637"/>
      <c r="AM1045" s="637"/>
      <c r="AN1045" s="637"/>
      <c r="AO1045" s="637"/>
      <c r="AP1045" s="637"/>
      <c r="AQ1045" s="637"/>
      <c r="AR1045" s="637"/>
      <c r="AS1045" s="637"/>
      <c r="AT1045" s="637"/>
      <c r="AU1045" s="637"/>
      <c r="AV1045" s="637"/>
      <c r="AW1045" s="637"/>
      <c r="AX1045" s="637"/>
      <c r="AY1045" s="637"/>
    </row>
    <row r="1046" spans="3:51">
      <c r="C1046" s="636"/>
      <c r="D1046" s="637"/>
      <c r="E1046" s="637"/>
      <c r="F1046" s="637"/>
      <c r="G1046" s="637"/>
      <c r="H1046" s="637"/>
      <c r="I1046" s="637"/>
      <c r="J1046" s="637"/>
      <c r="K1046" s="637"/>
      <c r="L1046" s="637"/>
      <c r="M1046" s="637"/>
      <c r="N1046" s="637"/>
      <c r="O1046" s="637"/>
      <c r="P1046" s="637"/>
      <c r="Q1046" s="637"/>
      <c r="R1046" s="637"/>
      <c r="S1046" s="637"/>
      <c r="T1046" s="637"/>
      <c r="U1046" s="637"/>
      <c r="V1046" s="637"/>
      <c r="W1046" s="637"/>
      <c r="X1046" s="637"/>
      <c r="Y1046" s="637"/>
      <c r="Z1046" s="637"/>
      <c r="AA1046" s="637"/>
      <c r="AB1046" s="637"/>
      <c r="AC1046" s="637"/>
      <c r="AD1046" s="637"/>
      <c r="AE1046" s="637"/>
      <c r="AF1046" s="637"/>
      <c r="AG1046" s="637"/>
      <c r="AH1046" s="637"/>
      <c r="AI1046" s="637"/>
      <c r="AJ1046" s="637"/>
      <c r="AK1046" s="637"/>
      <c r="AL1046" s="637"/>
      <c r="AM1046" s="637"/>
      <c r="AN1046" s="637"/>
      <c r="AO1046" s="637"/>
      <c r="AP1046" s="637"/>
      <c r="AQ1046" s="637"/>
      <c r="AR1046" s="637"/>
      <c r="AS1046" s="637"/>
      <c r="AT1046" s="637"/>
      <c r="AU1046" s="637"/>
      <c r="AV1046" s="637"/>
      <c r="AW1046" s="637"/>
      <c r="AX1046" s="637"/>
      <c r="AY1046" s="637"/>
    </row>
    <row r="1047" spans="3:51">
      <c r="C1047" s="636"/>
      <c r="D1047" s="637"/>
      <c r="E1047" s="637"/>
      <c r="F1047" s="637"/>
      <c r="G1047" s="637"/>
      <c r="H1047" s="637"/>
      <c r="I1047" s="637"/>
      <c r="J1047" s="637"/>
      <c r="K1047" s="637"/>
      <c r="L1047" s="637"/>
      <c r="M1047" s="637"/>
      <c r="N1047" s="637"/>
      <c r="O1047" s="637"/>
      <c r="P1047" s="637"/>
      <c r="Q1047" s="637"/>
      <c r="R1047" s="637"/>
      <c r="S1047" s="637"/>
      <c r="T1047" s="637"/>
      <c r="U1047" s="637"/>
      <c r="V1047" s="637"/>
      <c r="W1047" s="637"/>
      <c r="X1047" s="637"/>
      <c r="Y1047" s="637"/>
      <c r="Z1047" s="637"/>
      <c r="AA1047" s="637"/>
      <c r="AB1047" s="637"/>
      <c r="AC1047" s="637"/>
      <c r="AD1047" s="637"/>
      <c r="AE1047" s="637"/>
      <c r="AF1047" s="637"/>
      <c r="AG1047" s="637"/>
      <c r="AH1047" s="637"/>
      <c r="AI1047" s="637"/>
      <c r="AJ1047" s="637"/>
      <c r="AK1047" s="637"/>
      <c r="AL1047" s="637"/>
      <c r="AM1047" s="637"/>
      <c r="AN1047" s="637"/>
      <c r="AO1047" s="637"/>
      <c r="AP1047" s="637"/>
      <c r="AQ1047" s="637"/>
      <c r="AR1047" s="637"/>
      <c r="AS1047" s="637"/>
      <c r="AT1047" s="637"/>
      <c r="AU1047" s="637"/>
      <c r="AV1047" s="637"/>
      <c r="AW1047" s="637"/>
      <c r="AX1047" s="637"/>
      <c r="AY1047" s="637"/>
    </row>
    <row r="1048" spans="3:51">
      <c r="C1048" s="636"/>
      <c r="D1048" s="637"/>
      <c r="E1048" s="637"/>
      <c r="F1048" s="637"/>
      <c r="G1048" s="637"/>
      <c r="H1048" s="637"/>
      <c r="I1048" s="637"/>
      <c r="J1048" s="637"/>
      <c r="K1048" s="637"/>
      <c r="L1048" s="637"/>
      <c r="M1048" s="637"/>
      <c r="N1048" s="637"/>
      <c r="O1048" s="637"/>
      <c r="P1048" s="637"/>
      <c r="Q1048" s="637"/>
      <c r="R1048" s="637"/>
      <c r="S1048" s="637"/>
      <c r="T1048" s="637"/>
      <c r="U1048" s="637"/>
      <c r="V1048" s="637"/>
      <c r="W1048" s="637"/>
      <c r="X1048" s="637"/>
      <c r="Y1048" s="637"/>
      <c r="Z1048" s="637"/>
      <c r="AA1048" s="637"/>
      <c r="AB1048" s="637"/>
      <c r="AC1048" s="637"/>
      <c r="AD1048" s="637"/>
      <c r="AE1048" s="637"/>
      <c r="AF1048" s="637"/>
      <c r="AG1048" s="637"/>
      <c r="AH1048" s="637"/>
      <c r="AI1048" s="637"/>
      <c r="AJ1048" s="637"/>
      <c r="AK1048" s="637"/>
      <c r="AL1048" s="637"/>
      <c r="AM1048" s="637"/>
      <c r="AN1048" s="637"/>
      <c r="AO1048" s="637"/>
      <c r="AP1048" s="637"/>
      <c r="AQ1048" s="637"/>
      <c r="AR1048" s="637"/>
      <c r="AS1048" s="637"/>
      <c r="AT1048" s="637"/>
      <c r="AU1048" s="637"/>
      <c r="AV1048" s="637"/>
      <c r="AW1048" s="637"/>
      <c r="AX1048" s="637"/>
      <c r="AY1048" s="637"/>
    </row>
    <row r="1049" spans="3:51">
      <c r="C1049" s="636"/>
      <c r="D1049" s="637"/>
      <c r="E1049" s="637"/>
      <c r="F1049" s="637"/>
      <c r="G1049" s="637"/>
      <c r="H1049" s="637"/>
      <c r="I1049" s="637"/>
      <c r="J1049" s="637"/>
      <c r="K1049" s="637"/>
      <c r="L1049" s="637"/>
      <c r="M1049" s="637"/>
      <c r="N1049" s="637"/>
      <c r="O1049" s="637"/>
      <c r="P1049" s="637"/>
      <c r="Q1049" s="637"/>
      <c r="R1049" s="637"/>
      <c r="S1049" s="637"/>
      <c r="T1049" s="637"/>
      <c r="U1049" s="637"/>
      <c r="V1049" s="637"/>
      <c r="W1049" s="637"/>
      <c r="X1049" s="637"/>
      <c r="Y1049" s="637"/>
      <c r="Z1049" s="637"/>
      <c r="AA1049" s="637"/>
      <c r="AB1049" s="637"/>
      <c r="AC1049" s="637"/>
      <c r="AD1049" s="637"/>
      <c r="AE1049" s="637"/>
      <c r="AF1049" s="637"/>
      <c r="AG1049" s="637"/>
      <c r="AH1049" s="637"/>
      <c r="AI1049" s="637"/>
      <c r="AJ1049" s="637"/>
      <c r="AK1049" s="637"/>
      <c r="AL1049" s="637"/>
      <c r="AM1049" s="637"/>
      <c r="AN1049" s="637"/>
      <c r="AO1049" s="637"/>
      <c r="AP1049" s="637"/>
      <c r="AQ1049" s="637"/>
      <c r="AR1049" s="637"/>
      <c r="AS1049" s="637"/>
      <c r="AT1049" s="637"/>
      <c r="AU1049" s="637"/>
      <c r="AV1049" s="637"/>
      <c r="AW1049" s="637"/>
      <c r="AX1049" s="637"/>
      <c r="AY1049" s="637"/>
    </row>
    <row r="1050" spans="3:51">
      <c r="C1050" s="636"/>
      <c r="D1050" s="637"/>
      <c r="E1050" s="637"/>
      <c r="F1050" s="637"/>
      <c r="G1050" s="637"/>
      <c r="H1050" s="637"/>
      <c r="I1050" s="637"/>
      <c r="J1050" s="637"/>
      <c r="K1050" s="637"/>
      <c r="L1050" s="637"/>
      <c r="M1050" s="637"/>
      <c r="N1050" s="637"/>
      <c r="O1050" s="637"/>
      <c r="P1050" s="637"/>
      <c r="Q1050" s="637"/>
      <c r="R1050" s="637"/>
      <c r="S1050" s="637"/>
      <c r="T1050" s="637"/>
      <c r="U1050" s="637"/>
      <c r="V1050" s="637"/>
      <c r="W1050" s="637"/>
      <c r="X1050" s="637"/>
      <c r="Y1050" s="637"/>
      <c r="Z1050" s="637"/>
      <c r="AA1050" s="637"/>
      <c r="AB1050" s="637"/>
      <c r="AC1050" s="637"/>
      <c r="AD1050" s="637"/>
      <c r="AE1050" s="637"/>
      <c r="AF1050" s="637"/>
      <c r="AG1050" s="637"/>
      <c r="AH1050" s="637"/>
      <c r="AI1050" s="637"/>
      <c r="AJ1050" s="637"/>
      <c r="AK1050" s="637"/>
      <c r="AL1050" s="637"/>
      <c r="AM1050" s="637"/>
      <c r="AN1050" s="637"/>
      <c r="AO1050" s="637"/>
      <c r="AP1050" s="637"/>
      <c r="AQ1050" s="637"/>
      <c r="AR1050" s="637"/>
      <c r="AS1050" s="637"/>
      <c r="AT1050" s="637"/>
      <c r="AU1050" s="637"/>
      <c r="AV1050" s="637"/>
      <c r="AW1050" s="637"/>
      <c r="AX1050" s="637"/>
      <c r="AY1050" s="637"/>
    </row>
    <row r="1051" spans="3:51">
      <c r="C1051" s="636"/>
      <c r="D1051" s="637"/>
      <c r="E1051" s="637"/>
      <c r="F1051" s="637"/>
      <c r="G1051" s="637"/>
      <c r="H1051" s="637"/>
      <c r="I1051" s="637"/>
      <c r="J1051" s="637"/>
      <c r="K1051" s="637"/>
      <c r="L1051" s="637"/>
      <c r="M1051" s="637"/>
      <c r="N1051" s="637"/>
      <c r="O1051" s="637"/>
      <c r="P1051" s="637"/>
      <c r="Q1051" s="637"/>
      <c r="R1051" s="637"/>
      <c r="S1051" s="637"/>
      <c r="T1051" s="637"/>
      <c r="U1051" s="637"/>
      <c r="V1051" s="637"/>
      <c r="W1051" s="637"/>
      <c r="X1051" s="637"/>
      <c r="Y1051" s="637"/>
      <c r="Z1051" s="637"/>
      <c r="AA1051" s="637"/>
      <c r="AB1051" s="637"/>
      <c r="AC1051" s="637"/>
      <c r="AD1051" s="637"/>
      <c r="AE1051" s="637"/>
      <c r="AF1051" s="637"/>
      <c r="AG1051" s="637"/>
      <c r="AH1051" s="637"/>
      <c r="AI1051" s="637"/>
      <c r="AJ1051" s="637"/>
      <c r="AK1051" s="637"/>
      <c r="AL1051" s="637"/>
      <c r="AM1051" s="637"/>
      <c r="AN1051" s="637"/>
      <c r="AO1051" s="637"/>
      <c r="AP1051" s="637"/>
      <c r="AQ1051" s="637"/>
      <c r="AR1051" s="637"/>
      <c r="AS1051" s="637"/>
      <c r="AT1051" s="637"/>
      <c r="AU1051" s="637"/>
      <c r="AV1051" s="637"/>
      <c r="AW1051" s="637"/>
      <c r="AX1051" s="637"/>
      <c r="AY1051" s="637"/>
    </row>
    <row r="1052" spans="3:51">
      <c r="C1052" s="636"/>
      <c r="D1052" s="637"/>
      <c r="E1052" s="637"/>
      <c r="F1052" s="637"/>
      <c r="G1052" s="637"/>
      <c r="H1052" s="637"/>
      <c r="I1052" s="637"/>
      <c r="J1052" s="637"/>
      <c r="K1052" s="637"/>
      <c r="L1052" s="637"/>
      <c r="M1052" s="637"/>
      <c r="N1052" s="637"/>
      <c r="O1052" s="637"/>
      <c r="P1052" s="637"/>
      <c r="Q1052" s="637"/>
      <c r="R1052" s="637"/>
      <c r="S1052" s="637"/>
      <c r="T1052" s="637"/>
      <c r="U1052" s="637"/>
      <c r="V1052" s="637"/>
      <c r="W1052" s="637"/>
      <c r="X1052" s="637"/>
      <c r="Y1052" s="637"/>
      <c r="Z1052" s="637"/>
      <c r="AA1052" s="637"/>
      <c r="AB1052" s="637"/>
      <c r="AC1052" s="637"/>
      <c r="AD1052" s="637"/>
      <c r="AE1052" s="637"/>
      <c r="AF1052" s="637"/>
      <c r="AG1052" s="637"/>
      <c r="AH1052" s="637"/>
      <c r="AI1052" s="637"/>
      <c r="AJ1052" s="637"/>
      <c r="AK1052" s="637"/>
      <c r="AL1052" s="637"/>
      <c r="AM1052" s="637"/>
      <c r="AN1052" s="637"/>
      <c r="AO1052" s="637"/>
      <c r="AP1052" s="637"/>
      <c r="AQ1052" s="637"/>
      <c r="AR1052" s="637"/>
      <c r="AS1052" s="637"/>
      <c r="AT1052" s="637"/>
      <c r="AU1052" s="637"/>
      <c r="AV1052" s="637"/>
      <c r="AW1052" s="637"/>
      <c r="AX1052" s="637"/>
      <c r="AY1052" s="637"/>
    </row>
    <row r="1053" spans="3:51">
      <c r="C1053" s="636"/>
      <c r="D1053" s="637"/>
      <c r="E1053" s="637"/>
      <c r="F1053" s="637"/>
      <c r="G1053" s="637"/>
      <c r="H1053" s="637"/>
      <c r="I1053" s="637"/>
      <c r="J1053" s="637"/>
      <c r="K1053" s="637"/>
      <c r="L1053" s="637"/>
      <c r="M1053" s="637"/>
      <c r="N1053" s="637"/>
      <c r="O1053" s="637"/>
      <c r="P1053" s="637"/>
      <c r="Q1053" s="637"/>
      <c r="R1053" s="637"/>
      <c r="S1053" s="637"/>
      <c r="T1053" s="637"/>
      <c r="U1053" s="637"/>
      <c r="V1053" s="637"/>
      <c r="W1053" s="637"/>
      <c r="X1053" s="637"/>
      <c r="Y1053" s="637"/>
      <c r="Z1053" s="637"/>
      <c r="AA1053" s="637"/>
      <c r="AB1053" s="637"/>
      <c r="AC1053" s="637"/>
      <c r="AD1053" s="637"/>
      <c r="AE1053" s="637"/>
      <c r="AF1053" s="637"/>
      <c r="AG1053" s="637"/>
      <c r="AH1053" s="637"/>
      <c r="AI1053" s="637"/>
      <c r="AJ1053" s="637"/>
      <c r="AK1053" s="637"/>
      <c r="AL1053" s="637"/>
      <c r="AM1053" s="637"/>
      <c r="AN1053" s="637"/>
      <c r="AO1053" s="637"/>
      <c r="AP1053" s="637"/>
      <c r="AQ1053" s="637"/>
      <c r="AR1053" s="637"/>
      <c r="AS1053" s="637"/>
      <c r="AT1053" s="637"/>
      <c r="AU1053" s="637"/>
      <c r="AV1053" s="637"/>
      <c r="AW1053" s="637"/>
      <c r="AX1053" s="637"/>
      <c r="AY1053" s="637"/>
    </row>
    <row r="1054" spans="3:51">
      <c r="C1054" s="636"/>
      <c r="D1054" s="637"/>
      <c r="E1054" s="637"/>
      <c r="F1054" s="637"/>
      <c r="G1054" s="637"/>
      <c r="H1054" s="637"/>
      <c r="I1054" s="637"/>
      <c r="J1054" s="637"/>
      <c r="K1054" s="637"/>
      <c r="L1054" s="637"/>
      <c r="M1054" s="637"/>
      <c r="N1054" s="637"/>
      <c r="O1054" s="637"/>
      <c r="P1054" s="637"/>
      <c r="Q1054" s="637"/>
      <c r="R1054" s="637"/>
      <c r="S1054" s="637"/>
      <c r="T1054" s="637"/>
      <c r="U1054" s="637"/>
      <c r="V1054" s="637"/>
      <c r="W1054" s="637"/>
      <c r="X1054" s="637"/>
      <c r="Y1054" s="637"/>
      <c r="Z1054" s="637"/>
      <c r="AA1054" s="637"/>
      <c r="AB1054" s="637"/>
      <c r="AC1054" s="637"/>
      <c r="AD1054" s="637"/>
      <c r="AE1054" s="637"/>
      <c r="AF1054" s="637"/>
      <c r="AG1054" s="637"/>
      <c r="AH1054" s="637"/>
      <c r="AI1054" s="637"/>
      <c r="AJ1054" s="637"/>
      <c r="AK1054" s="637"/>
      <c r="AL1054" s="637"/>
      <c r="AM1054" s="637"/>
      <c r="AN1054" s="637"/>
      <c r="AO1054" s="637"/>
      <c r="AP1054" s="637"/>
      <c r="AQ1054" s="637"/>
      <c r="AR1054" s="637"/>
      <c r="AS1054" s="637"/>
      <c r="AT1054" s="637"/>
      <c r="AU1054" s="637"/>
      <c r="AV1054" s="637"/>
      <c r="AW1054" s="637"/>
      <c r="AX1054" s="637"/>
      <c r="AY1054" s="637"/>
    </row>
    <row r="1055" spans="3:51">
      <c r="C1055" s="636"/>
      <c r="D1055" s="637"/>
      <c r="E1055" s="637"/>
      <c r="F1055" s="637"/>
      <c r="G1055" s="637"/>
      <c r="H1055" s="637"/>
      <c r="I1055" s="637"/>
      <c r="J1055" s="637"/>
      <c r="K1055" s="637"/>
      <c r="L1055" s="637"/>
      <c r="M1055" s="637"/>
      <c r="N1055" s="637"/>
      <c r="O1055" s="637"/>
      <c r="P1055" s="637"/>
      <c r="Q1055" s="637"/>
      <c r="R1055" s="637"/>
      <c r="S1055" s="637"/>
      <c r="T1055" s="637"/>
      <c r="U1055" s="637"/>
      <c r="V1055" s="637"/>
      <c r="W1055" s="637"/>
      <c r="X1055" s="637"/>
      <c r="Y1055" s="637"/>
      <c r="Z1055" s="637"/>
      <c r="AA1055" s="637"/>
      <c r="AB1055" s="637"/>
      <c r="AC1055" s="637"/>
      <c r="AD1055" s="637"/>
      <c r="AE1055" s="637"/>
      <c r="AF1055" s="637"/>
      <c r="AG1055" s="637"/>
      <c r="AH1055" s="637"/>
      <c r="AI1055" s="637"/>
      <c r="AJ1055" s="637"/>
      <c r="AK1055" s="637"/>
      <c r="AL1055" s="637"/>
      <c r="AM1055" s="637"/>
      <c r="AN1055" s="637"/>
      <c r="AO1055" s="637"/>
      <c r="AP1055" s="637"/>
      <c r="AQ1055" s="637"/>
      <c r="AR1055" s="637"/>
      <c r="AS1055" s="637"/>
      <c r="AT1055" s="637"/>
      <c r="AU1055" s="637"/>
      <c r="AV1055" s="637"/>
      <c r="AW1055" s="637"/>
      <c r="AX1055" s="637"/>
      <c r="AY1055" s="637"/>
    </row>
    <row r="1056" spans="3:51">
      <c r="C1056" s="636"/>
      <c r="D1056" s="637"/>
      <c r="E1056" s="637"/>
      <c r="F1056" s="637"/>
      <c r="G1056" s="637"/>
      <c r="H1056" s="637"/>
      <c r="I1056" s="637"/>
      <c r="J1056" s="637"/>
      <c r="K1056" s="637"/>
      <c r="L1056" s="637"/>
      <c r="M1056" s="637"/>
      <c r="N1056" s="637"/>
      <c r="O1056" s="637"/>
      <c r="P1056" s="637"/>
      <c r="Q1056" s="637"/>
      <c r="R1056" s="637"/>
      <c r="S1056" s="637"/>
      <c r="T1056" s="637"/>
      <c r="U1056" s="637"/>
      <c r="V1056" s="637"/>
      <c r="W1056" s="637"/>
      <c r="X1056" s="637"/>
      <c r="Y1056" s="637"/>
      <c r="Z1056" s="637"/>
      <c r="AA1056" s="637"/>
      <c r="AB1056" s="637"/>
      <c r="AC1056" s="637"/>
      <c r="AD1056" s="637"/>
      <c r="AE1056" s="637"/>
      <c r="AF1056" s="637"/>
      <c r="AG1056" s="637"/>
      <c r="AH1056" s="637"/>
      <c r="AI1056" s="637"/>
      <c r="AJ1056" s="637"/>
      <c r="AK1056" s="637"/>
      <c r="AL1056" s="637"/>
      <c r="AM1056" s="637"/>
      <c r="AN1056" s="637"/>
      <c r="AO1056" s="637"/>
      <c r="AP1056" s="637"/>
      <c r="AQ1056" s="637"/>
      <c r="AR1056" s="637"/>
      <c r="AS1056" s="637"/>
      <c r="AT1056" s="637"/>
      <c r="AU1056" s="637"/>
      <c r="AV1056" s="637"/>
      <c r="AW1056" s="637"/>
      <c r="AX1056" s="637"/>
      <c r="AY1056" s="637"/>
    </row>
    <row r="1057" spans="3:51">
      <c r="C1057" s="636"/>
      <c r="D1057" s="637"/>
      <c r="E1057" s="637"/>
      <c r="F1057" s="637"/>
      <c r="G1057" s="637"/>
      <c r="H1057" s="637"/>
      <c r="I1057" s="637"/>
      <c r="J1057" s="637"/>
      <c r="K1057" s="637"/>
      <c r="L1057" s="637"/>
      <c r="M1057" s="637"/>
      <c r="N1057" s="637"/>
      <c r="O1057" s="637"/>
      <c r="P1057" s="637"/>
      <c r="Q1057" s="637"/>
      <c r="R1057" s="637"/>
      <c r="S1057" s="637"/>
      <c r="T1057" s="637"/>
      <c r="U1057" s="637"/>
      <c r="V1057" s="637"/>
      <c r="W1057" s="637"/>
      <c r="X1057" s="637"/>
      <c r="Y1057" s="637"/>
      <c r="Z1057" s="637"/>
      <c r="AA1057" s="637"/>
      <c r="AB1057" s="637"/>
      <c r="AC1057" s="637"/>
      <c r="AD1057" s="637"/>
      <c r="AE1057" s="637"/>
      <c r="AF1057" s="637"/>
      <c r="AG1057" s="637"/>
      <c r="AH1057" s="637"/>
      <c r="AI1057" s="637"/>
      <c r="AJ1057" s="637"/>
      <c r="AK1057" s="637"/>
      <c r="AL1057" s="637"/>
      <c r="AM1057" s="637"/>
      <c r="AN1057" s="637"/>
      <c r="AO1057" s="637"/>
      <c r="AP1057" s="637"/>
      <c r="AQ1057" s="637"/>
      <c r="AR1057" s="637"/>
      <c r="AS1057" s="637"/>
      <c r="AT1057" s="637"/>
      <c r="AU1057" s="637"/>
      <c r="AV1057" s="637"/>
      <c r="AW1057" s="637"/>
      <c r="AX1057" s="637"/>
      <c r="AY1057" s="637"/>
    </row>
    <row r="1058" spans="3:51">
      <c r="C1058" s="636"/>
      <c r="D1058" s="637"/>
      <c r="E1058" s="637"/>
      <c r="F1058" s="637"/>
      <c r="G1058" s="637"/>
      <c r="H1058" s="637"/>
      <c r="I1058" s="637"/>
      <c r="J1058" s="637"/>
      <c r="K1058" s="637"/>
      <c r="L1058" s="637"/>
      <c r="M1058" s="637"/>
      <c r="N1058" s="637"/>
      <c r="O1058" s="637"/>
      <c r="P1058" s="637"/>
      <c r="Q1058" s="637"/>
      <c r="R1058" s="637"/>
      <c r="S1058" s="637"/>
      <c r="T1058" s="637"/>
      <c r="U1058" s="637"/>
      <c r="V1058" s="637"/>
      <c r="W1058" s="637"/>
      <c r="X1058" s="637"/>
      <c r="Y1058" s="637"/>
      <c r="Z1058" s="637"/>
      <c r="AA1058" s="637"/>
      <c r="AB1058" s="637"/>
      <c r="AC1058" s="637"/>
      <c r="AD1058" s="637"/>
      <c r="AE1058" s="637"/>
      <c r="AF1058" s="637"/>
      <c r="AG1058" s="637"/>
      <c r="AH1058" s="637"/>
      <c r="AI1058" s="637"/>
      <c r="AJ1058" s="637"/>
      <c r="AK1058" s="637"/>
      <c r="AL1058" s="637"/>
      <c r="AM1058" s="637"/>
      <c r="AN1058" s="637"/>
      <c r="AO1058" s="637"/>
      <c r="AP1058" s="637"/>
      <c r="AQ1058" s="637"/>
      <c r="AR1058" s="637"/>
      <c r="AS1058" s="637"/>
      <c r="AT1058" s="637"/>
      <c r="AU1058" s="637"/>
      <c r="AV1058" s="637"/>
      <c r="AW1058" s="637"/>
      <c r="AX1058" s="637"/>
      <c r="AY1058" s="637"/>
    </row>
    <row r="1059" spans="3:51">
      <c r="C1059" s="636"/>
      <c r="D1059" s="637"/>
      <c r="E1059" s="637"/>
      <c r="F1059" s="637"/>
      <c r="G1059" s="637"/>
      <c r="H1059" s="637"/>
      <c r="I1059" s="637"/>
      <c r="J1059" s="637"/>
      <c r="K1059" s="637"/>
      <c r="L1059" s="637"/>
      <c r="M1059" s="637"/>
      <c r="N1059" s="637"/>
      <c r="O1059" s="637"/>
      <c r="P1059" s="637"/>
      <c r="Q1059" s="637"/>
      <c r="R1059" s="637"/>
      <c r="S1059" s="637"/>
      <c r="T1059" s="637"/>
      <c r="U1059" s="637"/>
      <c r="V1059" s="637"/>
      <c r="W1059" s="637"/>
      <c r="X1059" s="637"/>
      <c r="Y1059" s="637"/>
      <c r="Z1059" s="637"/>
      <c r="AA1059" s="637"/>
      <c r="AB1059" s="637"/>
      <c r="AC1059" s="637"/>
      <c r="AD1059" s="637"/>
      <c r="AE1059" s="637"/>
      <c r="AF1059" s="637"/>
      <c r="AG1059" s="637"/>
      <c r="AH1059" s="637"/>
      <c r="AI1059" s="637"/>
      <c r="AJ1059" s="637"/>
      <c r="AK1059" s="637"/>
      <c r="AL1059" s="637"/>
      <c r="AM1059" s="637"/>
      <c r="AN1059" s="637"/>
      <c r="AO1059" s="637"/>
      <c r="AP1059" s="637"/>
      <c r="AQ1059" s="637"/>
      <c r="AR1059" s="637"/>
      <c r="AS1059" s="637"/>
      <c r="AT1059" s="637"/>
      <c r="AU1059" s="637"/>
      <c r="AV1059" s="637"/>
      <c r="AW1059" s="637"/>
      <c r="AX1059" s="637"/>
      <c r="AY1059" s="637"/>
    </row>
    <row r="1060" spans="3:51">
      <c r="C1060" s="636"/>
      <c r="D1060" s="637"/>
      <c r="E1060" s="637"/>
      <c r="F1060" s="637"/>
      <c r="G1060" s="637"/>
      <c r="H1060" s="637"/>
      <c r="I1060" s="637"/>
      <c r="J1060" s="637"/>
      <c r="K1060" s="637"/>
      <c r="L1060" s="637"/>
      <c r="M1060" s="637"/>
      <c r="N1060" s="637"/>
      <c r="O1060" s="637"/>
      <c r="P1060" s="637"/>
      <c r="Q1060" s="637"/>
      <c r="R1060" s="637"/>
      <c r="S1060" s="637"/>
      <c r="T1060" s="637"/>
      <c r="U1060" s="637"/>
      <c r="V1060" s="637"/>
      <c r="W1060" s="637"/>
      <c r="X1060" s="637"/>
      <c r="Y1060" s="637"/>
      <c r="Z1060" s="637"/>
      <c r="AA1060" s="637"/>
      <c r="AB1060" s="637"/>
      <c r="AC1060" s="637"/>
      <c r="AD1060" s="637"/>
      <c r="AE1060" s="637"/>
      <c r="AF1060" s="637"/>
      <c r="AG1060" s="637"/>
      <c r="AH1060" s="637"/>
      <c r="AI1060" s="637"/>
      <c r="AJ1060" s="637"/>
      <c r="AK1060" s="637"/>
      <c r="AL1060" s="637"/>
      <c r="AM1060" s="637"/>
      <c r="AN1060" s="637"/>
      <c r="AO1060" s="637"/>
      <c r="AP1060" s="637"/>
      <c r="AQ1060" s="637"/>
      <c r="AR1060" s="637"/>
      <c r="AS1060" s="637"/>
      <c r="AT1060" s="637"/>
      <c r="AU1060" s="637"/>
      <c r="AV1060" s="637"/>
      <c r="AW1060" s="637"/>
      <c r="AX1060" s="637"/>
      <c r="AY1060" s="637"/>
    </row>
    <row r="1061" spans="3:51">
      <c r="C1061" s="636"/>
      <c r="D1061" s="637"/>
      <c r="E1061" s="637"/>
      <c r="F1061" s="637"/>
      <c r="G1061" s="637"/>
      <c r="H1061" s="637"/>
      <c r="I1061" s="637"/>
      <c r="J1061" s="637"/>
      <c r="K1061" s="637"/>
      <c r="L1061" s="637"/>
      <c r="M1061" s="637"/>
      <c r="N1061" s="637"/>
      <c r="O1061" s="637"/>
      <c r="P1061" s="637"/>
      <c r="Q1061" s="637"/>
      <c r="R1061" s="637"/>
      <c r="S1061" s="637"/>
      <c r="T1061" s="637"/>
      <c r="U1061" s="637"/>
      <c r="V1061" s="637"/>
      <c r="W1061" s="637"/>
      <c r="X1061" s="637"/>
      <c r="Y1061" s="637"/>
      <c r="Z1061" s="637"/>
      <c r="AA1061" s="637"/>
      <c r="AB1061" s="637"/>
      <c r="AC1061" s="637"/>
      <c r="AD1061" s="637"/>
      <c r="AE1061" s="637"/>
      <c r="AF1061" s="637"/>
      <c r="AG1061" s="637"/>
      <c r="AH1061" s="637"/>
      <c r="AI1061" s="637"/>
      <c r="AJ1061" s="637"/>
      <c r="AK1061" s="637"/>
      <c r="AL1061" s="637"/>
      <c r="AM1061" s="637"/>
      <c r="AN1061" s="637"/>
      <c r="AO1061" s="637"/>
      <c r="AP1061" s="637"/>
      <c r="AQ1061" s="637"/>
      <c r="AR1061" s="637"/>
      <c r="AS1061" s="637"/>
      <c r="AT1061" s="637"/>
      <c r="AU1061" s="637"/>
      <c r="AV1061" s="637"/>
      <c r="AW1061" s="637"/>
      <c r="AX1061" s="637"/>
      <c r="AY1061" s="637"/>
    </row>
    <row r="1062" spans="3:51">
      <c r="C1062" s="636"/>
      <c r="D1062" s="637"/>
      <c r="E1062" s="637"/>
      <c r="F1062" s="637"/>
      <c r="G1062" s="637"/>
      <c r="H1062" s="637"/>
      <c r="I1062" s="637"/>
      <c r="J1062" s="637"/>
      <c r="K1062" s="637"/>
      <c r="L1062" s="637"/>
      <c r="M1062" s="637"/>
      <c r="N1062" s="637"/>
      <c r="O1062" s="637"/>
      <c r="P1062" s="637"/>
      <c r="Q1062" s="637"/>
      <c r="R1062" s="637"/>
      <c r="S1062" s="637"/>
      <c r="T1062" s="637"/>
      <c r="U1062" s="637"/>
      <c r="V1062" s="637"/>
      <c r="W1062" s="637"/>
      <c r="X1062" s="637"/>
      <c r="Y1062" s="637"/>
      <c r="Z1062" s="637"/>
      <c r="AA1062" s="637"/>
      <c r="AB1062" s="637"/>
      <c r="AC1062" s="637"/>
      <c r="AD1062" s="637"/>
      <c r="AE1062" s="637"/>
      <c r="AF1062" s="637"/>
      <c r="AG1062" s="637"/>
      <c r="AH1062" s="637"/>
      <c r="AI1062" s="637"/>
      <c r="AJ1062" s="637"/>
      <c r="AK1062" s="637"/>
      <c r="AL1062" s="637"/>
      <c r="AM1062" s="637"/>
      <c r="AN1062" s="637"/>
      <c r="AO1062" s="637"/>
      <c r="AP1062" s="637"/>
      <c r="AQ1062" s="637"/>
      <c r="AR1062" s="637"/>
      <c r="AS1062" s="637"/>
      <c r="AT1062" s="637"/>
      <c r="AU1062" s="637"/>
      <c r="AV1062" s="637"/>
      <c r="AW1062" s="637"/>
      <c r="AX1062" s="637"/>
      <c r="AY1062" s="637"/>
    </row>
    <row r="1063" spans="3:51">
      <c r="C1063" s="636"/>
      <c r="D1063" s="637"/>
      <c r="E1063" s="637"/>
      <c r="F1063" s="637"/>
      <c r="G1063" s="637"/>
      <c r="H1063" s="637"/>
      <c r="I1063" s="637"/>
      <c r="J1063" s="637"/>
      <c r="K1063" s="637"/>
      <c r="L1063" s="637"/>
      <c r="M1063" s="637"/>
      <c r="N1063" s="637"/>
      <c r="O1063" s="637"/>
      <c r="P1063" s="637"/>
      <c r="Q1063" s="637"/>
      <c r="R1063" s="637"/>
      <c r="S1063" s="637"/>
      <c r="T1063" s="637"/>
      <c r="U1063" s="637"/>
      <c r="V1063" s="637"/>
      <c r="W1063" s="637"/>
      <c r="X1063" s="637"/>
      <c r="Y1063" s="637"/>
      <c r="Z1063" s="637"/>
      <c r="AA1063" s="637"/>
      <c r="AB1063" s="637"/>
      <c r="AC1063" s="637"/>
      <c r="AD1063" s="637"/>
      <c r="AE1063" s="637"/>
      <c r="AF1063" s="637"/>
      <c r="AG1063" s="637"/>
      <c r="AH1063" s="637"/>
      <c r="AI1063" s="637"/>
      <c r="AJ1063" s="637"/>
      <c r="AK1063" s="637"/>
      <c r="AL1063" s="637"/>
      <c r="AM1063" s="637"/>
      <c r="AN1063" s="637"/>
      <c r="AO1063" s="637"/>
      <c r="AP1063" s="637"/>
      <c r="AQ1063" s="637"/>
      <c r="AR1063" s="637"/>
      <c r="AS1063" s="637"/>
      <c r="AT1063" s="637"/>
      <c r="AU1063" s="637"/>
      <c r="AV1063" s="637"/>
      <c r="AW1063" s="637"/>
      <c r="AX1063" s="637"/>
      <c r="AY1063" s="637"/>
    </row>
    <row r="1064" spans="3:51">
      <c r="C1064" s="636"/>
      <c r="D1064" s="637"/>
      <c r="E1064" s="637"/>
      <c r="F1064" s="637"/>
      <c r="G1064" s="637"/>
      <c r="H1064" s="637"/>
      <c r="I1064" s="637"/>
      <c r="J1064" s="637"/>
      <c r="K1064" s="637"/>
      <c r="L1064" s="637"/>
      <c r="M1064" s="637"/>
      <c r="N1064" s="637"/>
      <c r="O1064" s="637"/>
      <c r="P1064" s="637"/>
      <c r="Q1064" s="637"/>
      <c r="R1064" s="637"/>
      <c r="S1064" s="637"/>
      <c r="T1064" s="637"/>
      <c r="U1064" s="637"/>
      <c r="V1064" s="637"/>
      <c r="W1064" s="637"/>
      <c r="X1064" s="637"/>
      <c r="Y1064" s="637"/>
      <c r="Z1064" s="637"/>
      <c r="AA1064" s="637"/>
      <c r="AB1064" s="637"/>
      <c r="AC1064" s="637"/>
      <c r="AD1064" s="637"/>
      <c r="AE1064" s="637"/>
      <c r="AF1064" s="637"/>
      <c r="AG1064" s="637"/>
      <c r="AH1064" s="637"/>
      <c r="AI1064" s="637"/>
      <c r="AJ1064" s="637"/>
      <c r="AK1064" s="637"/>
      <c r="AL1064" s="637"/>
      <c r="AM1064" s="637"/>
      <c r="AN1064" s="637"/>
      <c r="AO1064" s="637"/>
      <c r="AP1064" s="637"/>
      <c r="AQ1064" s="637"/>
      <c r="AR1064" s="637"/>
      <c r="AS1064" s="637"/>
      <c r="AT1064" s="637"/>
      <c r="AU1064" s="637"/>
      <c r="AV1064" s="637"/>
      <c r="AW1064" s="637"/>
      <c r="AX1064" s="637"/>
      <c r="AY1064" s="637"/>
    </row>
    <row r="1065" spans="3:51">
      <c r="C1065" s="636"/>
      <c r="D1065" s="637"/>
      <c r="E1065" s="637"/>
      <c r="F1065" s="637"/>
      <c r="G1065" s="637"/>
      <c r="H1065" s="637"/>
      <c r="I1065" s="637"/>
      <c r="J1065" s="637"/>
      <c r="K1065" s="637"/>
      <c r="L1065" s="637"/>
      <c r="M1065" s="637"/>
      <c r="N1065" s="637"/>
      <c r="O1065" s="637"/>
      <c r="P1065" s="637"/>
      <c r="Q1065" s="637"/>
      <c r="R1065" s="637"/>
      <c r="S1065" s="637"/>
      <c r="T1065" s="637"/>
      <c r="U1065" s="637"/>
      <c r="V1065" s="637"/>
      <c r="W1065" s="637"/>
      <c r="X1065" s="637"/>
      <c r="Y1065" s="637"/>
      <c r="Z1065" s="637"/>
      <c r="AA1065" s="637"/>
      <c r="AB1065" s="637"/>
      <c r="AC1065" s="637"/>
      <c r="AD1065" s="637"/>
      <c r="AE1065" s="637"/>
      <c r="AF1065" s="637"/>
      <c r="AG1065" s="637"/>
      <c r="AH1065" s="637"/>
      <c r="AI1065" s="637"/>
      <c r="AJ1065" s="637"/>
      <c r="AK1065" s="637"/>
      <c r="AL1065" s="637"/>
      <c r="AM1065" s="637"/>
      <c r="AN1065" s="637"/>
      <c r="AO1065" s="637"/>
      <c r="AP1065" s="637"/>
      <c r="AQ1065" s="637"/>
      <c r="AR1065" s="637"/>
      <c r="AS1065" s="637"/>
      <c r="AT1065" s="637"/>
      <c r="AU1065" s="637"/>
      <c r="AV1065" s="637"/>
      <c r="AW1065" s="637"/>
      <c r="AX1065" s="637"/>
      <c r="AY1065" s="637"/>
    </row>
    <row r="1066" spans="3:51">
      <c r="C1066" s="636"/>
      <c r="D1066" s="637"/>
      <c r="E1066" s="637"/>
      <c r="F1066" s="637"/>
      <c r="G1066" s="637"/>
      <c r="H1066" s="637"/>
      <c r="I1066" s="637"/>
      <c r="J1066" s="637"/>
      <c r="K1066" s="637"/>
      <c r="L1066" s="637"/>
      <c r="M1066" s="637"/>
      <c r="N1066" s="637"/>
      <c r="O1066" s="637"/>
      <c r="P1066" s="637"/>
      <c r="Q1066" s="637"/>
      <c r="R1066" s="637"/>
      <c r="S1066" s="637"/>
      <c r="T1066" s="637"/>
      <c r="U1066" s="637"/>
      <c r="V1066" s="637"/>
      <c r="W1066" s="637"/>
      <c r="X1066" s="637"/>
      <c r="Y1066" s="637"/>
      <c r="Z1066" s="637"/>
      <c r="AA1066" s="637"/>
      <c r="AB1066" s="637"/>
      <c r="AC1066" s="637"/>
      <c r="AD1066" s="637"/>
      <c r="AE1066" s="637"/>
      <c r="AF1066" s="637"/>
      <c r="AG1066" s="637"/>
      <c r="AH1066" s="637"/>
      <c r="AI1066" s="637"/>
      <c r="AJ1066" s="637"/>
      <c r="AK1066" s="637"/>
      <c r="AL1066" s="637"/>
      <c r="AM1066" s="637"/>
      <c r="AN1066" s="637"/>
      <c r="AO1066" s="637"/>
      <c r="AP1066" s="637"/>
      <c r="AQ1066" s="637"/>
      <c r="AR1066" s="637"/>
      <c r="AS1066" s="637"/>
      <c r="AT1066" s="637"/>
      <c r="AU1066" s="637"/>
      <c r="AV1066" s="637"/>
      <c r="AW1066" s="637"/>
      <c r="AX1066" s="637"/>
      <c r="AY1066" s="637"/>
    </row>
    <row r="1067" spans="3:51">
      <c r="C1067" s="636"/>
      <c r="D1067" s="637"/>
      <c r="E1067" s="637"/>
      <c r="F1067" s="637"/>
      <c r="G1067" s="637"/>
      <c r="H1067" s="637"/>
      <c r="I1067" s="637"/>
      <c r="J1067" s="637"/>
      <c r="K1067" s="637"/>
      <c r="L1067" s="637"/>
      <c r="M1067" s="637"/>
      <c r="N1067" s="637"/>
      <c r="O1067" s="637"/>
      <c r="P1067" s="637"/>
      <c r="Q1067" s="637"/>
      <c r="R1067" s="637"/>
      <c r="S1067" s="637"/>
      <c r="T1067" s="637"/>
      <c r="U1067" s="637"/>
      <c r="V1067" s="637"/>
      <c r="W1067" s="637"/>
      <c r="X1067" s="637"/>
      <c r="Y1067" s="637"/>
      <c r="Z1067" s="637"/>
      <c r="AA1067" s="637"/>
      <c r="AB1067" s="637"/>
      <c r="AC1067" s="637"/>
      <c r="AD1067" s="637"/>
      <c r="AE1067" s="637"/>
      <c r="AF1067" s="637"/>
      <c r="AG1067" s="637"/>
      <c r="AH1067" s="637"/>
      <c r="AI1067" s="637"/>
      <c r="AJ1067" s="637"/>
      <c r="AK1067" s="637"/>
      <c r="AL1067" s="637"/>
      <c r="AM1067" s="637"/>
      <c r="AN1067" s="637"/>
      <c r="AO1067" s="637"/>
      <c r="AP1067" s="637"/>
      <c r="AQ1067" s="637"/>
      <c r="AR1067" s="637"/>
      <c r="AS1067" s="637"/>
      <c r="AT1067" s="637"/>
      <c r="AU1067" s="637"/>
      <c r="AV1067" s="637"/>
      <c r="AW1067" s="637"/>
      <c r="AX1067" s="637"/>
      <c r="AY1067" s="637"/>
    </row>
    <row r="1068" spans="3:51">
      <c r="C1068" s="636"/>
      <c r="D1068" s="637"/>
      <c r="E1068" s="637"/>
      <c r="F1068" s="637"/>
      <c r="G1068" s="637"/>
      <c r="H1068" s="637"/>
      <c r="I1068" s="637"/>
      <c r="J1068" s="637"/>
      <c r="K1068" s="637"/>
      <c r="L1068" s="637"/>
      <c r="M1068" s="637"/>
      <c r="N1068" s="637"/>
      <c r="O1068" s="637"/>
      <c r="P1068" s="637"/>
      <c r="Q1068" s="637"/>
      <c r="R1068" s="637"/>
      <c r="S1068" s="637"/>
      <c r="T1068" s="637"/>
      <c r="U1068" s="637"/>
      <c r="V1068" s="637"/>
      <c r="W1068" s="637"/>
      <c r="X1068" s="637"/>
      <c r="Y1068" s="637"/>
      <c r="Z1068" s="637"/>
      <c r="AA1068" s="637"/>
      <c r="AB1068" s="637"/>
      <c r="AC1068" s="637"/>
      <c r="AD1068" s="637"/>
      <c r="AE1068" s="637"/>
      <c r="AF1068" s="637"/>
      <c r="AG1068" s="637"/>
      <c r="AH1068" s="637"/>
      <c r="AI1068" s="637"/>
      <c r="AJ1068" s="637"/>
      <c r="AK1068" s="637"/>
      <c r="AL1068" s="637"/>
      <c r="AM1068" s="637"/>
      <c r="AN1068" s="637"/>
      <c r="AO1068" s="637"/>
      <c r="AP1068" s="637"/>
      <c r="AQ1068" s="637"/>
      <c r="AR1068" s="637"/>
      <c r="AS1068" s="637"/>
      <c r="AT1068" s="637"/>
      <c r="AU1068" s="637"/>
      <c r="AV1068" s="637"/>
      <c r="AW1068" s="637"/>
      <c r="AX1068" s="637"/>
      <c r="AY1068" s="637"/>
    </row>
    <row r="1069" spans="3:51">
      <c r="C1069" s="636"/>
      <c r="D1069" s="637"/>
      <c r="E1069" s="637"/>
      <c r="F1069" s="637"/>
      <c r="G1069" s="637"/>
      <c r="H1069" s="637"/>
      <c r="I1069" s="637"/>
      <c r="J1069" s="637"/>
      <c r="K1069" s="637"/>
      <c r="L1069" s="637"/>
      <c r="M1069" s="637"/>
      <c r="N1069" s="637"/>
      <c r="O1069" s="637"/>
      <c r="P1069" s="637"/>
      <c r="Q1069" s="637"/>
      <c r="R1069" s="637"/>
      <c r="S1069" s="637"/>
      <c r="T1069" s="637"/>
      <c r="U1069" s="637"/>
      <c r="V1069" s="637"/>
      <c r="W1069" s="637"/>
      <c r="X1069" s="637"/>
      <c r="Y1069" s="637"/>
      <c r="Z1069" s="637"/>
      <c r="AA1069" s="637"/>
      <c r="AB1069" s="637"/>
      <c r="AC1069" s="637"/>
      <c r="AD1069" s="637"/>
      <c r="AE1069" s="637"/>
      <c r="AF1069" s="637"/>
      <c r="AG1069" s="637"/>
      <c r="AH1069" s="637"/>
      <c r="AI1069" s="637"/>
      <c r="AJ1069" s="637"/>
      <c r="AK1069" s="637"/>
      <c r="AL1069" s="637"/>
      <c r="AM1069" s="637"/>
      <c r="AN1069" s="637"/>
      <c r="AO1069" s="637"/>
      <c r="AP1069" s="637"/>
      <c r="AQ1069" s="637"/>
      <c r="AR1069" s="637"/>
      <c r="AS1069" s="637"/>
      <c r="AT1069" s="637"/>
      <c r="AU1069" s="637"/>
      <c r="AV1069" s="637"/>
      <c r="AW1069" s="637"/>
      <c r="AX1069" s="637"/>
      <c r="AY1069" s="637"/>
    </row>
    <row r="1070" spans="3:51">
      <c r="C1070" s="636"/>
      <c r="D1070" s="637"/>
      <c r="E1070" s="637"/>
      <c r="F1070" s="637"/>
      <c r="G1070" s="637"/>
      <c r="H1070" s="637"/>
      <c r="I1070" s="637"/>
      <c r="J1070" s="637"/>
      <c r="K1070" s="637"/>
      <c r="L1070" s="637"/>
      <c r="M1070" s="637"/>
      <c r="N1070" s="637"/>
      <c r="O1070" s="637"/>
      <c r="P1070" s="637"/>
      <c r="Q1070" s="637"/>
      <c r="R1070" s="637"/>
      <c r="S1070" s="637"/>
      <c r="T1070" s="637"/>
      <c r="U1070" s="637"/>
      <c r="V1070" s="637"/>
      <c r="W1070" s="637"/>
      <c r="X1070" s="637"/>
      <c r="Y1070" s="637"/>
      <c r="Z1070" s="637"/>
      <c r="AA1070" s="637"/>
      <c r="AB1070" s="637"/>
      <c r="AC1070" s="637"/>
      <c r="AD1070" s="637"/>
      <c r="AE1070" s="637"/>
      <c r="AF1070" s="637"/>
      <c r="AG1070" s="637"/>
      <c r="AH1070" s="637"/>
      <c r="AI1070" s="637"/>
      <c r="AJ1070" s="637"/>
      <c r="AK1070" s="637"/>
      <c r="AL1070" s="637"/>
      <c r="AM1070" s="637"/>
      <c r="AN1070" s="637"/>
      <c r="AO1070" s="637"/>
      <c r="AP1070" s="637"/>
      <c r="AQ1070" s="637"/>
      <c r="AR1070" s="637"/>
      <c r="AS1070" s="637"/>
      <c r="AT1070" s="637"/>
      <c r="AU1070" s="637"/>
      <c r="AV1070" s="637"/>
      <c r="AW1070" s="637"/>
      <c r="AX1070" s="637"/>
      <c r="AY1070" s="637"/>
    </row>
    <row r="1071" spans="3:51">
      <c r="C1071" s="636"/>
      <c r="D1071" s="637"/>
      <c r="E1071" s="637"/>
      <c r="F1071" s="637"/>
      <c r="G1071" s="637"/>
      <c r="H1071" s="637"/>
      <c r="I1071" s="637"/>
      <c r="J1071" s="637"/>
      <c r="K1071" s="637"/>
      <c r="L1071" s="637"/>
      <c r="M1071" s="637"/>
      <c r="N1071" s="637"/>
      <c r="O1071" s="637"/>
      <c r="P1071" s="637"/>
      <c r="Q1071" s="637"/>
      <c r="R1071" s="637"/>
      <c r="S1071" s="637"/>
      <c r="T1071" s="637"/>
      <c r="U1071" s="637"/>
      <c r="V1071" s="637"/>
      <c r="W1071" s="637"/>
      <c r="X1071" s="637"/>
      <c r="Y1071" s="637"/>
      <c r="Z1071" s="637"/>
      <c r="AA1071" s="637"/>
      <c r="AB1071" s="637"/>
      <c r="AC1071" s="637"/>
      <c r="AD1071" s="637"/>
      <c r="AE1071" s="637"/>
      <c r="AF1071" s="637"/>
      <c r="AG1071" s="637"/>
      <c r="AH1071" s="637"/>
      <c r="AI1071" s="637"/>
      <c r="AJ1071" s="637"/>
      <c r="AK1071" s="637"/>
      <c r="AL1071" s="637"/>
      <c r="AM1071" s="637"/>
      <c r="AN1071" s="637"/>
      <c r="AO1071" s="637"/>
      <c r="AP1071" s="637"/>
      <c r="AQ1071" s="637"/>
      <c r="AR1071" s="637"/>
      <c r="AS1071" s="637"/>
      <c r="AT1071" s="637"/>
      <c r="AU1071" s="637"/>
      <c r="AV1071" s="637"/>
      <c r="AW1071" s="637"/>
      <c r="AX1071" s="637"/>
      <c r="AY1071" s="637"/>
    </row>
    <row r="1072" spans="3:51">
      <c r="C1072" s="636"/>
      <c r="D1072" s="637"/>
      <c r="E1072" s="637"/>
      <c r="F1072" s="637"/>
      <c r="G1072" s="637"/>
      <c r="H1072" s="637"/>
      <c r="I1072" s="637"/>
      <c r="J1072" s="637"/>
      <c r="K1072" s="637"/>
      <c r="L1072" s="637"/>
      <c r="M1072" s="637"/>
      <c r="N1072" s="637"/>
      <c r="O1072" s="637"/>
      <c r="P1072" s="637"/>
      <c r="Q1072" s="637"/>
      <c r="R1072" s="637"/>
      <c r="S1072" s="637"/>
      <c r="T1072" s="637"/>
      <c r="U1072" s="637"/>
      <c r="V1072" s="637"/>
      <c r="W1072" s="637"/>
      <c r="X1072" s="637"/>
      <c r="Y1072" s="637"/>
      <c r="Z1072" s="637"/>
      <c r="AA1072" s="637"/>
      <c r="AB1072" s="637"/>
      <c r="AC1072" s="637"/>
      <c r="AD1072" s="637"/>
      <c r="AE1072" s="637"/>
      <c r="AF1072" s="637"/>
      <c r="AG1072" s="637"/>
      <c r="AH1072" s="637"/>
      <c r="AI1072" s="637"/>
      <c r="AJ1072" s="637"/>
      <c r="AK1072" s="637"/>
      <c r="AL1072" s="637"/>
      <c r="AM1072" s="637"/>
      <c r="AN1072" s="637"/>
      <c r="AO1072" s="637"/>
      <c r="AP1072" s="637"/>
      <c r="AQ1072" s="637"/>
      <c r="AR1072" s="637"/>
      <c r="AS1072" s="637"/>
      <c r="AT1072" s="637"/>
      <c r="AU1072" s="637"/>
      <c r="AV1072" s="637"/>
      <c r="AW1072" s="637"/>
      <c r="AX1072" s="637"/>
      <c r="AY1072" s="637"/>
    </row>
    <row r="1073" spans="3:51">
      <c r="C1073" s="636"/>
      <c r="D1073" s="637"/>
      <c r="E1073" s="637"/>
      <c r="F1073" s="637"/>
      <c r="G1073" s="637"/>
      <c r="H1073" s="637"/>
      <c r="I1073" s="637"/>
      <c r="J1073" s="637"/>
      <c r="K1073" s="637"/>
      <c r="L1073" s="637"/>
      <c r="M1073" s="637"/>
      <c r="N1073" s="637"/>
      <c r="O1073" s="637"/>
      <c r="P1073" s="637"/>
      <c r="Q1073" s="637"/>
      <c r="R1073" s="637"/>
      <c r="S1073" s="637"/>
      <c r="T1073" s="637"/>
      <c r="U1073" s="637"/>
      <c r="V1073" s="637"/>
      <c r="W1073" s="637"/>
      <c r="X1073" s="637"/>
      <c r="Y1073" s="637"/>
      <c r="Z1073" s="637"/>
      <c r="AA1073" s="637"/>
      <c r="AB1073" s="637"/>
      <c r="AC1073" s="637"/>
      <c r="AD1073" s="637"/>
      <c r="AE1073" s="637"/>
      <c r="AF1073" s="637"/>
      <c r="AG1073" s="637"/>
      <c r="AH1073" s="637"/>
      <c r="AI1073" s="637"/>
      <c r="AJ1073" s="637"/>
      <c r="AK1073" s="637"/>
      <c r="AL1073" s="637"/>
      <c r="AM1073" s="637"/>
      <c r="AN1073" s="637"/>
      <c r="AO1073" s="637"/>
      <c r="AP1073" s="637"/>
      <c r="AQ1073" s="637"/>
      <c r="AR1073" s="637"/>
      <c r="AS1073" s="637"/>
      <c r="AT1073" s="637"/>
      <c r="AU1073" s="637"/>
      <c r="AV1073" s="637"/>
      <c r="AW1073" s="637"/>
      <c r="AX1073" s="637"/>
      <c r="AY1073" s="637"/>
    </row>
    <row r="1074" spans="3:51">
      <c r="C1074" s="636"/>
      <c r="D1074" s="637"/>
      <c r="E1074" s="637"/>
      <c r="F1074" s="637"/>
      <c r="G1074" s="637"/>
      <c r="H1074" s="637"/>
      <c r="I1074" s="637"/>
      <c r="J1074" s="637"/>
      <c r="K1074" s="637"/>
      <c r="L1074" s="637"/>
      <c r="M1074" s="637"/>
      <c r="N1074" s="637"/>
      <c r="O1074" s="637"/>
      <c r="P1074" s="637"/>
      <c r="Q1074" s="637"/>
      <c r="R1074" s="637"/>
      <c r="S1074" s="637"/>
      <c r="T1074" s="637"/>
      <c r="U1074" s="637"/>
      <c r="V1074" s="637"/>
      <c r="W1074" s="637"/>
      <c r="X1074" s="637"/>
      <c r="Y1074" s="637"/>
      <c r="Z1074" s="637"/>
      <c r="AA1074" s="637"/>
      <c r="AB1074" s="637"/>
      <c r="AC1074" s="637"/>
      <c r="AD1074" s="637"/>
      <c r="AE1074" s="637"/>
      <c r="AF1074" s="637"/>
      <c r="AG1074" s="637"/>
      <c r="AH1074" s="637"/>
      <c r="AI1074" s="637"/>
      <c r="AJ1074" s="637"/>
      <c r="AK1074" s="637"/>
      <c r="AL1074" s="637"/>
      <c r="AM1074" s="637"/>
      <c r="AN1074" s="637"/>
      <c r="AO1074" s="637"/>
      <c r="AP1074" s="637"/>
      <c r="AQ1074" s="637"/>
      <c r="AR1074" s="637"/>
      <c r="AS1074" s="637"/>
      <c r="AT1074" s="637"/>
      <c r="AU1074" s="637"/>
      <c r="AV1074" s="637"/>
      <c r="AW1074" s="637"/>
      <c r="AX1074" s="637"/>
      <c r="AY1074" s="637"/>
    </row>
    <row r="1075" spans="3:51">
      <c r="C1075" s="636"/>
      <c r="D1075" s="637"/>
      <c r="E1075" s="637"/>
      <c r="F1075" s="637"/>
      <c r="G1075" s="637"/>
      <c r="H1075" s="637"/>
      <c r="I1075" s="637"/>
      <c r="J1075" s="637"/>
      <c r="K1075" s="637"/>
      <c r="L1075" s="637"/>
      <c r="M1075" s="637"/>
      <c r="N1075" s="637"/>
      <c r="O1075" s="637"/>
      <c r="P1075" s="637"/>
      <c r="Q1075" s="637"/>
      <c r="R1075" s="637"/>
      <c r="S1075" s="637"/>
      <c r="T1075" s="637"/>
      <c r="U1075" s="637"/>
      <c r="V1075" s="637"/>
      <c r="W1075" s="637"/>
      <c r="X1075" s="637"/>
      <c r="Y1075" s="637"/>
      <c r="Z1075" s="637"/>
      <c r="AA1075" s="637"/>
      <c r="AB1075" s="637"/>
      <c r="AC1075" s="637"/>
      <c r="AD1075" s="637"/>
      <c r="AE1075" s="637"/>
      <c r="AF1075" s="637"/>
      <c r="AG1075" s="637"/>
      <c r="AH1075" s="637"/>
      <c r="AI1075" s="637"/>
      <c r="AJ1075" s="637"/>
      <c r="AK1075" s="637"/>
      <c r="AL1075" s="637"/>
      <c r="AM1075" s="637"/>
      <c r="AN1075" s="637"/>
      <c r="AO1075" s="637"/>
      <c r="AP1075" s="637"/>
      <c r="AQ1075" s="637"/>
      <c r="AR1075" s="637"/>
      <c r="AS1075" s="637"/>
      <c r="AT1075" s="637"/>
      <c r="AU1075" s="637"/>
      <c r="AV1075" s="637"/>
      <c r="AW1075" s="637"/>
      <c r="AX1075" s="637"/>
      <c r="AY1075" s="637"/>
    </row>
    <row r="1076" spans="3:51">
      <c r="C1076" s="636"/>
      <c r="D1076" s="637"/>
      <c r="E1076" s="637"/>
      <c r="F1076" s="637"/>
      <c r="G1076" s="637"/>
      <c r="H1076" s="637"/>
      <c r="I1076" s="637"/>
      <c r="J1076" s="637"/>
      <c r="K1076" s="637"/>
      <c r="L1076" s="637"/>
      <c r="M1076" s="637"/>
      <c r="N1076" s="637"/>
      <c r="O1076" s="637"/>
      <c r="P1076" s="637"/>
      <c r="Q1076" s="637"/>
      <c r="R1076" s="637"/>
      <c r="S1076" s="637"/>
      <c r="T1076" s="637"/>
      <c r="U1076" s="637"/>
      <c r="V1076" s="637"/>
      <c r="W1076" s="637"/>
      <c r="X1076" s="637"/>
      <c r="Y1076" s="637"/>
      <c r="Z1076" s="637"/>
      <c r="AA1076" s="637"/>
      <c r="AB1076" s="637"/>
      <c r="AC1076" s="637"/>
      <c r="AD1076" s="637"/>
      <c r="AE1076" s="637"/>
      <c r="AF1076" s="637"/>
      <c r="AG1076" s="637"/>
      <c r="AH1076" s="637"/>
      <c r="AI1076" s="637"/>
      <c r="AJ1076" s="637"/>
      <c r="AK1076" s="637"/>
      <c r="AL1076" s="637"/>
      <c r="AM1076" s="637"/>
      <c r="AN1076" s="637"/>
      <c r="AO1076" s="637"/>
      <c r="AP1076" s="637"/>
      <c r="AQ1076" s="637"/>
      <c r="AR1076" s="637"/>
      <c r="AS1076" s="637"/>
      <c r="AT1076" s="637"/>
      <c r="AU1076" s="637"/>
      <c r="AV1076" s="637"/>
      <c r="AW1076" s="637"/>
      <c r="AX1076" s="637"/>
      <c r="AY1076" s="637"/>
    </row>
    <row r="1077" spans="3:51">
      <c r="C1077" s="636"/>
      <c r="D1077" s="637"/>
      <c r="E1077" s="637"/>
      <c r="F1077" s="637"/>
      <c r="G1077" s="637"/>
      <c r="H1077" s="637"/>
      <c r="I1077" s="637"/>
      <c r="J1077" s="637"/>
      <c r="K1077" s="637"/>
      <c r="L1077" s="637"/>
      <c r="M1077" s="637"/>
      <c r="N1077" s="637"/>
      <c r="O1077" s="637"/>
      <c r="P1077" s="637"/>
      <c r="Q1077" s="637"/>
      <c r="R1077" s="637"/>
      <c r="S1077" s="637"/>
      <c r="T1077" s="637"/>
      <c r="U1077" s="637"/>
      <c r="V1077" s="637"/>
      <c r="W1077" s="637"/>
      <c r="X1077" s="637"/>
      <c r="Y1077" s="637"/>
      <c r="Z1077" s="637"/>
      <c r="AA1077" s="637"/>
      <c r="AB1077" s="637"/>
      <c r="AC1077" s="637"/>
      <c r="AD1077" s="637"/>
      <c r="AE1077" s="637"/>
      <c r="AF1077" s="637"/>
      <c r="AG1077" s="637"/>
      <c r="AH1077" s="637"/>
      <c r="AI1077" s="637"/>
      <c r="AJ1077" s="637"/>
      <c r="AK1077" s="637"/>
      <c r="AL1077" s="637"/>
      <c r="AM1077" s="637"/>
      <c r="AN1077" s="637"/>
      <c r="AO1077" s="637"/>
      <c r="AP1077" s="637"/>
      <c r="AQ1077" s="637"/>
      <c r="AR1077" s="637"/>
      <c r="AS1077" s="637"/>
      <c r="AT1077" s="637"/>
      <c r="AU1077" s="637"/>
      <c r="AV1077" s="637"/>
      <c r="AW1077" s="637"/>
      <c r="AX1077" s="637"/>
      <c r="AY1077" s="637"/>
    </row>
    <row r="1078" spans="3:51">
      <c r="C1078" s="636"/>
      <c r="D1078" s="637"/>
      <c r="E1078" s="637"/>
      <c r="F1078" s="637"/>
      <c r="G1078" s="637"/>
      <c r="H1078" s="637"/>
      <c r="I1078" s="637"/>
      <c r="J1078" s="637"/>
      <c r="K1078" s="637"/>
      <c r="L1078" s="637"/>
      <c r="M1078" s="637"/>
      <c r="N1078" s="637"/>
      <c r="O1078" s="637"/>
      <c r="P1078" s="637"/>
      <c r="Q1078" s="637"/>
      <c r="R1078" s="637"/>
      <c r="S1078" s="637"/>
      <c r="T1078" s="637"/>
      <c r="U1078" s="637"/>
      <c r="V1078" s="637"/>
      <c r="W1078" s="637"/>
      <c r="X1078" s="637"/>
      <c r="Y1078" s="637"/>
      <c r="Z1078" s="637"/>
      <c r="AA1078" s="637"/>
      <c r="AB1078" s="637"/>
      <c r="AC1078" s="637"/>
      <c r="AD1078" s="637"/>
      <c r="AE1078" s="637"/>
      <c r="AF1078" s="637"/>
      <c r="AG1078" s="637"/>
      <c r="AH1078" s="637"/>
      <c r="AI1078" s="637"/>
      <c r="AJ1078" s="637"/>
      <c r="AK1078" s="637"/>
      <c r="AL1078" s="637"/>
      <c r="AM1078" s="637"/>
      <c r="AN1078" s="637"/>
      <c r="AO1078" s="637"/>
      <c r="AP1078" s="637"/>
      <c r="AQ1078" s="637"/>
      <c r="AR1078" s="637"/>
      <c r="AS1078" s="637"/>
      <c r="AT1078" s="637"/>
      <c r="AU1078" s="637"/>
      <c r="AV1078" s="637"/>
      <c r="AW1078" s="637"/>
      <c r="AX1078" s="637"/>
      <c r="AY1078" s="637"/>
    </row>
    <row r="1079" spans="3:51">
      <c r="C1079" s="636"/>
      <c r="D1079" s="637"/>
      <c r="E1079" s="637"/>
      <c r="F1079" s="637"/>
      <c r="G1079" s="637"/>
      <c r="H1079" s="637"/>
      <c r="I1079" s="637"/>
      <c r="J1079" s="637"/>
      <c r="K1079" s="637"/>
      <c r="L1079" s="637"/>
      <c r="M1079" s="637"/>
      <c r="N1079" s="637"/>
      <c r="O1079" s="637"/>
      <c r="P1079" s="637"/>
      <c r="Q1079" s="637"/>
      <c r="R1079" s="637"/>
      <c r="S1079" s="637"/>
      <c r="T1079" s="637"/>
      <c r="U1079" s="637"/>
      <c r="V1079" s="637"/>
      <c r="W1079" s="637"/>
      <c r="X1079" s="637"/>
      <c r="Y1079" s="637"/>
      <c r="Z1079" s="637"/>
      <c r="AA1079" s="637"/>
      <c r="AB1079" s="637"/>
      <c r="AC1079" s="637"/>
      <c r="AD1079" s="637"/>
      <c r="AE1079" s="637"/>
      <c r="AF1079" s="637"/>
      <c r="AG1079" s="637"/>
      <c r="AH1079" s="637"/>
      <c r="AI1079" s="637"/>
      <c r="AJ1079" s="637"/>
      <c r="AK1079" s="637"/>
      <c r="AL1079" s="637"/>
      <c r="AM1079" s="637"/>
      <c r="AN1079" s="637"/>
      <c r="AO1079" s="637"/>
      <c r="AP1079" s="637"/>
      <c r="AQ1079" s="637"/>
      <c r="AR1079" s="637"/>
      <c r="AS1079" s="637"/>
      <c r="AT1079" s="637"/>
      <c r="AU1079" s="637"/>
      <c r="AV1079" s="637"/>
      <c r="AW1079" s="637"/>
      <c r="AX1079" s="637"/>
      <c r="AY1079" s="637"/>
    </row>
    <row r="1080" spans="3:51">
      <c r="C1080" s="636"/>
      <c r="D1080" s="637"/>
      <c r="E1080" s="637"/>
      <c r="F1080" s="637"/>
      <c r="G1080" s="637"/>
      <c r="H1080" s="637"/>
      <c r="I1080" s="637"/>
      <c r="J1080" s="637"/>
      <c r="K1080" s="637"/>
      <c r="L1080" s="637"/>
      <c r="M1080" s="637"/>
      <c r="N1080" s="637"/>
      <c r="O1080" s="637"/>
      <c r="P1080" s="637"/>
      <c r="Q1080" s="637"/>
      <c r="R1080" s="637"/>
      <c r="S1080" s="637"/>
      <c r="T1080" s="637"/>
      <c r="U1080" s="637"/>
      <c r="V1080" s="637"/>
      <c r="W1080" s="637"/>
      <c r="X1080" s="637"/>
      <c r="Y1080" s="637"/>
      <c r="Z1080" s="637"/>
      <c r="AA1080" s="637"/>
      <c r="AB1080" s="637"/>
      <c r="AC1080" s="637"/>
      <c r="AD1080" s="637"/>
      <c r="AE1080" s="637"/>
      <c r="AF1080" s="637"/>
      <c r="AG1080" s="637"/>
      <c r="AH1080" s="637"/>
      <c r="AI1080" s="637"/>
      <c r="AJ1080" s="637"/>
      <c r="AK1080" s="637"/>
      <c r="AL1080" s="637"/>
      <c r="AM1080" s="637"/>
      <c r="AN1080" s="637"/>
      <c r="AO1080" s="637"/>
      <c r="AP1080" s="637"/>
      <c r="AQ1080" s="637"/>
      <c r="AR1080" s="637"/>
      <c r="AS1080" s="637"/>
      <c r="AT1080" s="637"/>
      <c r="AU1080" s="637"/>
      <c r="AV1080" s="637"/>
      <c r="AW1080" s="637"/>
      <c r="AX1080" s="637"/>
      <c r="AY1080" s="637"/>
    </row>
    <row r="1081" spans="3:51">
      <c r="C1081" s="636"/>
      <c r="D1081" s="637"/>
      <c r="E1081" s="637"/>
      <c r="F1081" s="637"/>
      <c r="G1081" s="637"/>
      <c r="H1081" s="637"/>
      <c r="I1081" s="637"/>
      <c r="J1081" s="637"/>
      <c r="K1081" s="637"/>
      <c r="L1081" s="637"/>
      <c r="M1081" s="637"/>
      <c r="N1081" s="637"/>
      <c r="O1081" s="637"/>
      <c r="P1081" s="637"/>
      <c r="Q1081" s="637"/>
      <c r="R1081" s="637"/>
      <c r="S1081" s="637"/>
      <c r="T1081" s="637"/>
      <c r="U1081" s="637"/>
      <c r="V1081" s="637"/>
      <c r="W1081" s="637"/>
      <c r="X1081" s="637"/>
      <c r="Y1081" s="637"/>
      <c r="Z1081" s="637"/>
      <c r="AA1081" s="637"/>
      <c r="AB1081" s="637"/>
      <c r="AC1081" s="637"/>
      <c r="AD1081" s="637"/>
      <c r="AE1081" s="637"/>
      <c r="AF1081" s="637"/>
      <c r="AG1081" s="637"/>
      <c r="AH1081" s="637"/>
      <c r="AI1081" s="637"/>
      <c r="AJ1081" s="637"/>
      <c r="AK1081" s="637"/>
      <c r="AL1081" s="637"/>
      <c r="AM1081" s="637"/>
      <c r="AN1081" s="637"/>
      <c r="AO1081" s="637"/>
      <c r="AP1081" s="637"/>
      <c r="AQ1081" s="637"/>
      <c r="AR1081" s="637"/>
      <c r="AS1081" s="637"/>
      <c r="AT1081" s="637"/>
      <c r="AU1081" s="637"/>
      <c r="AV1081" s="637"/>
      <c r="AW1081" s="637"/>
      <c r="AX1081" s="637"/>
      <c r="AY1081" s="637"/>
    </row>
    <row r="1082" spans="3:51">
      <c r="C1082" s="636"/>
      <c r="D1082" s="637"/>
      <c r="E1082" s="637"/>
      <c r="F1082" s="637"/>
      <c r="G1082" s="637"/>
      <c r="H1082" s="637"/>
      <c r="I1082" s="637"/>
      <c r="J1082" s="637"/>
      <c r="K1082" s="637"/>
      <c r="L1082" s="637"/>
      <c r="M1082" s="637"/>
      <c r="N1082" s="637"/>
      <c r="O1082" s="637"/>
      <c r="P1082" s="637"/>
      <c r="Q1082" s="637"/>
      <c r="R1082" s="637"/>
      <c r="S1082" s="637"/>
      <c r="T1082" s="637"/>
      <c r="U1082" s="637"/>
      <c r="V1082" s="637"/>
      <c r="W1082" s="637"/>
      <c r="X1082" s="637"/>
      <c r="Y1082" s="637"/>
      <c r="Z1082" s="637"/>
      <c r="AA1082" s="637"/>
      <c r="AB1082" s="637"/>
      <c r="AC1082" s="637"/>
      <c r="AD1082" s="637"/>
      <c r="AE1082" s="637"/>
      <c r="AF1082" s="637"/>
      <c r="AG1082" s="637"/>
      <c r="AH1082" s="637"/>
      <c r="AI1082" s="637"/>
      <c r="AJ1082" s="637"/>
      <c r="AK1082" s="637"/>
      <c r="AL1082" s="637"/>
      <c r="AM1082" s="637"/>
      <c r="AN1082" s="637"/>
      <c r="AO1082" s="637"/>
      <c r="AP1082" s="637"/>
      <c r="AQ1082" s="637"/>
      <c r="AR1082" s="637"/>
      <c r="AS1082" s="637"/>
      <c r="AT1082" s="637"/>
      <c r="AU1082" s="637"/>
      <c r="AV1082" s="637"/>
      <c r="AW1082" s="637"/>
      <c r="AX1082" s="637"/>
      <c r="AY1082" s="637"/>
    </row>
    <row r="1083" spans="3:51">
      <c r="C1083" s="636"/>
      <c r="D1083" s="637"/>
      <c r="E1083" s="637"/>
      <c r="F1083" s="637"/>
      <c r="G1083" s="637"/>
      <c r="H1083" s="637"/>
      <c r="I1083" s="637"/>
      <c r="J1083" s="637"/>
      <c r="K1083" s="637"/>
      <c r="L1083" s="637"/>
      <c r="M1083" s="637"/>
      <c r="N1083" s="637"/>
      <c r="O1083" s="637"/>
      <c r="P1083" s="637"/>
      <c r="Q1083" s="637"/>
      <c r="R1083" s="637"/>
      <c r="S1083" s="637"/>
      <c r="T1083" s="637"/>
      <c r="U1083" s="637"/>
      <c r="V1083" s="637"/>
      <c r="W1083" s="637"/>
      <c r="X1083" s="637"/>
      <c r="Y1083" s="637"/>
      <c r="Z1083" s="637"/>
      <c r="AA1083" s="637"/>
      <c r="AB1083" s="637"/>
      <c r="AC1083" s="637"/>
      <c r="AD1083" s="637"/>
      <c r="AE1083" s="637"/>
      <c r="AF1083" s="637"/>
      <c r="AG1083" s="637"/>
      <c r="AH1083" s="637"/>
      <c r="AI1083" s="637"/>
      <c r="AJ1083" s="637"/>
      <c r="AK1083" s="637"/>
      <c r="AL1083" s="637"/>
      <c r="AM1083" s="637"/>
      <c r="AN1083" s="637"/>
      <c r="AO1083" s="637"/>
      <c r="AP1083" s="637"/>
      <c r="AQ1083" s="637"/>
      <c r="AR1083" s="637"/>
      <c r="AS1083" s="637"/>
      <c r="AT1083" s="637"/>
      <c r="AU1083" s="637"/>
      <c r="AV1083" s="637"/>
      <c r="AW1083" s="637"/>
      <c r="AX1083" s="637"/>
      <c r="AY1083" s="637"/>
    </row>
    <row r="1084" spans="3:51">
      <c r="C1084" s="636"/>
      <c r="D1084" s="637"/>
      <c r="E1084" s="637"/>
      <c r="F1084" s="637"/>
      <c r="G1084" s="637"/>
      <c r="H1084" s="637"/>
      <c r="I1084" s="637"/>
      <c r="J1084" s="637"/>
      <c r="K1084" s="637"/>
      <c r="L1084" s="637"/>
      <c r="M1084" s="637"/>
      <c r="N1084" s="637"/>
      <c r="O1084" s="637"/>
      <c r="P1084" s="637"/>
      <c r="Q1084" s="637"/>
      <c r="R1084" s="637"/>
      <c r="S1084" s="637"/>
      <c r="T1084" s="637"/>
      <c r="U1084" s="637"/>
      <c r="V1084" s="637"/>
      <c r="W1084" s="637"/>
      <c r="X1084" s="637"/>
      <c r="Y1084" s="637"/>
      <c r="Z1084" s="637"/>
      <c r="AA1084" s="637"/>
      <c r="AB1084" s="637"/>
      <c r="AC1084" s="637"/>
      <c r="AD1084" s="637"/>
      <c r="AE1084" s="637"/>
      <c r="AF1084" s="637"/>
      <c r="AG1084" s="637"/>
      <c r="AH1084" s="637"/>
      <c r="AI1084" s="637"/>
      <c r="AJ1084" s="637"/>
      <c r="AK1084" s="637"/>
      <c r="AL1084" s="637"/>
      <c r="AM1084" s="637"/>
      <c r="AN1084" s="637"/>
      <c r="AO1084" s="637"/>
      <c r="AP1084" s="637"/>
      <c r="AQ1084" s="637"/>
      <c r="AR1084" s="637"/>
      <c r="AS1084" s="637"/>
      <c r="AT1084" s="637"/>
      <c r="AU1084" s="637"/>
      <c r="AV1084" s="637"/>
      <c r="AW1084" s="637"/>
      <c r="AX1084" s="637"/>
      <c r="AY1084" s="637"/>
    </row>
    <row r="1085" spans="3:51">
      <c r="C1085" s="636"/>
      <c r="D1085" s="637"/>
      <c r="E1085" s="637"/>
      <c r="F1085" s="637"/>
      <c r="G1085" s="637"/>
      <c r="H1085" s="637"/>
      <c r="I1085" s="637"/>
      <c r="J1085" s="637"/>
      <c r="K1085" s="637"/>
      <c r="L1085" s="637"/>
      <c r="M1085" s="637"/>
      <c r="N1085" s="637"/>
      <c r="O1085" s="637"/>
      <c r="P1085" s="637"/>
      <c r="Q1085" s="637"/>
      <c r="R1085" s="637"/>
      <c r="S1085" s="637"/>
      <c r="T1085" s="637"/>
      <c r="U1085" s="637"/>
      <c r="V1085" s="637"/>
      <c r="W1085" s="637"/>
      <c r="X1085" s="637"/>
      <c r="Y1085" s="637"/>
      <c r="Z1085" s="637"/>
      <c r="AA1085" s="637"/>
      <c r="AB1085" s="637"/>
      <c r="AC1085" s="637"/>
      <c r="AD1085" s="637"/>
      <c r="AE1085" s="637"/>
      <c r="AF1085" s="637"/>
      <c r="AG1085" s="637"/>
      <c r="AH1085" s="637"/>
      <c r="AI1085" s="637"/>
      <c r="AJ1085" s="637"/>
      <c r="AK1085" s="637"/>
      <c r="AL1085" s="637"/>
      <c r="AM1085" s="637"/>
      <c r="AN1085" s="637"/>
      <c r="AO1085" s="637"/>
      <c r="AP1085" s="637"/>
      <c r="AQ1085" s="637"/>
      <c r="AR1085" s="637"/>
      <c r="AS1085" s="637"/>
      <c r="AT1085" s="637"/>
      <c r="AU1085" s="637"/>
      <c r="AV1085" s="637"/>
      <c r="AW1085" s="637"/>
      <c r="AX1085" s="637"/>
      <c r="AY1085" s="637"/>
    </row>
    <row r="1086" spans="3:51">
      <c r="C1086" s="636"/>
      <c r="D1086" s="637"/>
      <c r="E1086" s="637"/>
      <c r="F1086" s="637"/>
      <c r="G1086" s="637"/>
      <c r="H1086" s="637"/>
      <c r="I1086" s="637"/>
      <c r="J1086" s="637"/>
      <c r="K1086" s="637"/>
      <c r="L1086" s="637"/>
      <c r="M1086" s="637"/>
      <c r="N1086" s="637"/>
      <c r="O1086" s="637"/>
      <c r="P1086" s="637"/>
      <c r="Q1086" s="637"/>
      <c r="R1086" s="637"/>
      <c r="S1086" s="637"/>
      <c r="T1086" s="637"/>
      <c r="U1086" s="637"/>
      <c r="V1086" s="637"/>
      <c r="W1086" s="637"/>
      <c r="X1086" s="637"/>
      <c r="Y1086" s="637"/>
      <c r="Z1086" s="637"/>
      <c r="AA1086" s="637"/>
      <c r="AB1086" s="637"/>
      <c r="AC1086" s="637"/>
      <c r="AD1086" s="637"/>
      <c r="AE1086" s="637"/>
      <c r="AF1086" s="637"/>
      <c r="AG1086" s="637"/>
      <c r="AH1086" s="637"/>
      <c r="AI1086" s="637"/>
      <c r="AJ1086" s="637"/>
      <c r="AK1086" s="637"/>
      <c r="AL1086" s="637"/>
      <c r="AM1086" s="637"/>
      <c r="AN1086" s="637"/>
      <c r="AO1086" s="637"/>
      <c r="AP1086" s="637"/>
      <c r="AQ1086" s="637"/>
      <c r="AR1086" s="637"/>
      <c r="AS1086" s="637"/>
      <c r="AT1086" s="637"/>
      <c r="AU1086" s="637"/>
      <c r="AV1086" s="637"/>
      <c r="AW1086" s="637"/>
      <c r="AX1086" s="637"/>
      <c r="AY1086" s="637"/>
    </row>
    <row r="1087" spans="3:51">
      <c r="C1087" s="636"/>
      <c r="D1087" s="637"/>
      <c r="E1087" s="637"/>
      <c r="F1087" s="637"/>
      <c r="G1087" s="637"/>
      <c r="H1087" s="637"/>
      <c r="I1087" s="637"/>
      <c r="J1087" s="637"/>
      <c r="K1087" s="637"/>
      <c r="L1087" s="637"/>
      <c r="M1087" s="637"/>
      <c r="N1087" s="637"/>
      <c r="O1087" s="637"/>
      <c r="P1087" s="637"/>
      <c r="Q1087" s="637"/>
      <c r="R1087" s="637"/>
      <c r="S1087" s="637"/>
      <c r="T1087" s="637"/>
      <c r="U1087" s="637"/>
      <c r="V1087" s="637"/>
      <c r="W1087" s="637"/>
      <c r="X1087" s="637"/>
      <c r="Y1087" s="637"/>
      <c r="Z1087" s="637"/>
      <c r="AA1087" s="637"/>
      <c r="AB1087" s="637"/>
      <c r="AC1087" s="637"/>
      <c r="AD1087" s="637"/>
      <c r="AE1087" s="637"/>
      <c r="AF1087" s="637"/>
      <c r="AG1087" s="637"/>
      <c r="AH1087" s="637"/>
      <c r="AI1087" s="637"/>
      <c r="AJ1087" s="637"/>
      <c r="AK1087" s="637"/>
      <c r="AL1087" s="637"/>
      <c r="AM1087" s="637"/>
      <c r="AN1087" s="637"/>
      <c r="AO1087" s="637"/>
      <c r="AP1087" s="637"/>
      <c r="AQ1087" s="637"/>
      <c r="AR1087" s="637"/>
      <c r="AS1087" s="637"/>
      <c r="AT1087" s="637"/>
      <c r="AU1087" s="637"/>
      <c r="AV1087" s="637"/>
      <c r="AW1087" s="637"/>
      <c r="AX1087" s="637"/>
      <c r="AY1087" s="637"/>
    </row>
    <row r="1088" spans="3:51">
      <c r="C1088" s="636"/>
      <c r="D1088" s="637"/>
      <c r="E1088" s="637"/>
      <c r="F1088" s="637"/>
      <c r="G1088" s="637"/>
      <c r="H1088" s="637"/>
      <c r="I1088" s="637"/>
      <c r="J1088" s="637"/>
      <c r="K1088" s="637"/>
      <c r="L1088" s="637"/>
      <c r="M1088" s="637"/>
      <c r="N1088" s="637"/>
      <c r="O1088" s="637"/>
      <c r="P1088" s="637"/>
      <c r="Q1088" s="637"/>
      <c r="R1088" s="637"/>
      <c r="S1088" s="637"/>
      <c r="T1088" s="637"/>
      <c r="U1088" s="637"/>
      <c r="V1088" s="637"/>
      <c r="W1088" s="637"/>
      <c r="X1088" s="637"/>
      <c r="Y1088" s="637"/>
      <c r="Z1088" s="637"/>
      <c r="AA1088" s="637"/>
      <c r="AB1088" s="637"/>
      <c r="AC1088" s="637"/>
      <c r="AD1088" s="637"/>
      <c r="AE1088" s="637"/>
      <c r="AF1088" s="637"/>
      <c r="AG1088" s="637"/>
      <c r="AH1088" s="637"/>
      <c r="AI1088" s="637"/>
      <c r="AJ1088" s="637"/>
      <c r="AK1088" s="637"/>
      <c r="AL1088" s="637"/>
      <c r="AM1088" s="637"/>
      <c r="AN1088" s="637"/>
      <c r="AO1088" s="637"/>
      <c r="AP1088" s="637"/>
      <c r="AQ1088" s="637"/>
      <c r="AR1088" s="637"/>
      <c r="AS1088" s="637"/>
      <c r="AT1088" s="637"/>
      <c r="AU1088" s="637"/>
      <c r="AV1088" s="637"/>
      <c r="AW1088" s="637"/>
      <c r="AX1088" s="637"/>
      <c r="AY1088" s="637"/>
    </row>
    <row r="1089" spans="3:51">
      <c r="C1089" s="636"/>
      <c r="D1089" s="637"/>
      <c r="E1089" s="637"/>
      <c r="F1089" s="637"/>
      <c r="G1089" s="637"/>
      <c r="H1089" s="637"/>
      <c r="I1089" s="637"/>
      <c r="J1089" s="637"/>
      <c r="K1089" s="637"/>
      <c r="L1089" s="637"/>
      <c r="M1089" s="637"/>
      <c r="N1089" s="637"/>
      <c r="O1089" s="637"/>
      <c r="P1089" s="637"/>
      <c r="Q1089" s="637"/>
      <c r="R1089" s="637"/>
      <c r="S1089" s="637"/>
      <c r="T1089" s="637"/>
      <c r="U1089" s="637"/>
      <c r="V1089" s="637"/>
      <c r="W1089" s="637"/>
      <c r="X1089" s="637"/>
      <c r="Y1089" s="637"/>
      <c r="Z1089" s="637"/>
      <c r="AA1089" s="637"/>
      <c r="AB1089" s="637"/>
      <c r="AC1089" s="637"/>
      <c r="AD1089" s="637"/>
      <c r="AE1089" s="637"/>
      <c r="AF1089" s="637"/>
      <c r="AG1089" s="637"/>
      <c r="AH1089" s="637"/>
      <c r="AI1089" s="637"/>
      <c r="AJ1089" s="637"/>
      <c r="AK1089" s="637"/>
      <c r="AL1089" s="637"/>
      <c r="AM1089" s="637"/>
      <c r="AN1089" s="637"/>
      <c r="AO1089" s="637"/>
      <c r="AP1089" s="637"/>
      <c r="AQ1089" s="637"/>
      <c r="AR1089" s="637"/>
      <c r="AS1089" s="637"/>
      <c r="AT1089" s="637"/>
      <c r="AU1089" s="637"/>
      <c r="AV1089" s="637"/>
      <c r="AW1089" s="637"/>
      <c r="AX1089" s="637"/>
      <c r="AY1089" s="637"/>
    </row>
    <row r="1090" spans="3:51">
      <c r="C1090" s="636"/>
      <c r="D1090" s="637"/>
      <c r="E1090" s="637"/>
      <c r="F1090" s="637"/>
      <c r="G1090" s="637"/>
      <c r="H1090" s="637"/>
      <c r="I1090" s="637"/>
      <c r="J1090" s="637"/>
      <c r="K1090" s="637"/>
      <c r="L1090" s="637"/>
      <c r="M1090" s="637"/>
      <c r="N1090" s="637"/>
      <c r="O1090" s="637"/>
      <c r="P1090" s="637"/>
      <c r="Q1090" s="637"/>
      <c r="R1090" s="637"/>
      <c r="S1090" s="637"/>
      <c r="T1090" s="637"/>
      <c r="U1090" s="637"/>
      <c r="V1090" s="637"/>
      <c r="W1090" s="637"/>
      <c r="X1090" s="637"/>
      <c r="Y1090" s="637"/>
      <c r="Z1090" s="637"/>
      <c r="AA1090" s="637"/>
      <c r="AB1090" s="637"/>
      <c r="AC1090" s="637"/>
      <c r="AD1090" s="637"/>
      <c r="AE1090" s="637"/>
      <c r="AF1090" s="637"/>
      <c r="AG1090" s="637"/>
      <c r="AH1090" s="637"/>
      <c r="AI1090" s="637"/>
      <c r="AJ1090" s="637"/>
      <c r="AK1090" s="637"/>
      <c r="AL1090" s="637"/>
      <c r="AM1090" s="637"/>
      <c r="AN1090" s="637"/>
      <c r="AO1090" s="637"/>
      <c r="AP1090" s="637"/>
      <c r="AQ1090" s="637"/>
      <c r="AR1090" s="637"/>
      <c r="AS1090" s="637"/>
      <c r="AT1090" s="637"/>
      <c r="AU1090" s="637"/>
      <c r="AV1090" s="637"/>
      <c r="AW1090" s="637"/>
      <c r="AX1090" s="637"/>
      <c r="AY1090" s="637"/>
    </row>
    <row r="1091" spans="3:51">
      <c r="C1091" s="636"/>
      <c r="D1091" s="637"/>
      <c r="E1091" s="637"/>
      <c r="F1091" s="637"/>
      <c r="G1091" s="637"/>
      <c r="H1091" s="637"/>
      <c r="I1091" s="637"/>
      <c r="J1091" s="637"/>
      <c r="K1091" s="637"/>
      <c r="L1091" s="637"/>
      <c r="M1091" s="637"/>
      <c r="N1091" s="637"/>
      <c r="O1091" s="637"/>
      <c r="P1091" s="637"/>
      <c r="Q1091" s="637"/>
      <c r="R1091" s="637"/>
      <c r="S1091" s="637"/>
      <c r="T1091" s="637"/>
      <c r="U1091" s="637"/>
      <c r="V1091" s="637"/>
      <c r="W1091" s="637"/>
      <c r="X1091" s="637"/>
      <c r="Y1091" s="637"/>
      <c r="Z1091" s="637"/>
      <c r="AA1091" s="637"/>
      <c r="AB1091" s="637"/>
      <c r="AC1091" s="637"/>
      <c r="AD1091" s="637"/>
      <c r="AE1091" s="637"/>
      <c r="AF1091" s="637"/>
      <c r="AG1091" s="637"/>
      <c r="AH1091" s="637"/>
      <c r="AI1091" s="637"/>
      <c r="AJ1091" s="637"/>
      <c r="AK1091" s="637"/>
      <c r="AL1091" s="637"/>
      <c r="AM1091" s="637"/>
      <c r="AN1091" s="637"/>
      <c r="AO1091" s="637"/>
      <c r="AP1091" s="637"/>
      <c r="AQ1091" s="637"/>
      <c r="AR1091" s="637"/>
      <c r="AS1091" s="637"/>
      <c r="AT1091" s="637"/>
      <c r="AU1091" s="637"/>
      <c r="AV1091" s="637"/>
      <c r="AW1091" s="637"/>
      <c r="AX1091" s="637"/>
      <c r="AY1091" s="637"/>
    </row>
    <row r="1092" spans="3:51">
      <c r="C1092" s="636"/>
      <c r="D1092" s="637"/>
      <c r="E1092" s="637"/>
      <c r="F1092" s="637"/>
      <c r="G1092" s="637"/>
      <c r="H1092" s="637"/>
      <c r="I1092" s="637"/>
      <c r="J1092" s="637"/>
      <c r="K1092" s="637"/>
      <c r="L1092" s="637"/>
      <c r="M1092" s="637"/>
      <c r="N1092" s="637"/>
      <c r="O1092" s="637"/>
      <c r="P1092" s="637"/>
      <c r="Q1092" s="637"/>
      <c r="R1092" s="637"/>
      <c r="S1092" s="637"/>
      <c r="T1092" s="637"/>
      <c r="U1092" s="637"/>
      <c r="V1092" s="637"/>
      <c r="W1092" s="637"/>
      <c r="X1092" s="637"/>
      <c r="Y1092" s="637"/>
      <c r="Z1092" s="637"/>
      <c r="AA1092" s="637"/>
      <c r="AB1092" s="637"/>
      <c r="AC1092" s="637"/>
      <c r="AD1092" s="637"/>
      <c r="AE1092" s="637"/>
      <c r="AF1092" s="637"/>
      <c r="AG1092" s="637"/>
      <c r="AH1092" s="637"/>
      <c r="AI1092" s="637"/>
      <c r="AJ1092" s="637"/>
      <c r="AK1092" s="637"/>
      <c r="AL1092" s="637"/>
      <c r="AM1092" s="637"/>
      <c r="AN1092" s="637"/>
      <c r="AO1092" s="637"/>
      <c r="AP1092" s="637"/>
      <c r="AQ1092" s="637"/>
      <c r="AR1092" s="637"/>
      <c r="AS1092" s="637"/>
      <c r="AT1092" s="637"/>
      <c r="AU1092" s="637"/>
      <c r="AV1092" s="637"/>
      <c r="AW1092" s="637"/>
      <c r="AX1092" s="637"/>
      <c r="AY1092" s="637"/>
    </row>
    <row r="1093" spans="3:51">
      <c r="C1093" s="636"/>
      <c r="D1093" s="637"/>
      <c r="E1093" s="637"/>
      <c r="F1093" s="637"/>
      <c r="G1093" s="637"/>
      <c r="H1093" s="637"/>
      <c r="I1093" s="637"/>
      <c r="J1093" s="637"/>
      <c r="K1093" s="637"/>
      <c r="L1093" s="637"/>
      <c r="M1093" s="637"/>
      <c r="N1093" s="637"/>
      <c r="O1093" s="637"/>
      <c r="P1093" s="637"/>
      <c r="Q1093" s="637"/>
      <c r="R1093" s="637"/>
      <c r="S1093" s="637"/>
      <c r="T1093" s="637"/>
      <c r="U1093" s="637"/>
      <c r="V1093" s="637"/>
      <c r="W1093" s="637"/>
      <c r="X1093" s="637"/>
      <c r="Y1093" s="637"/>
      <c r="Z1093" s="637"/>
      <c r="AA1093" s="637"/>
      <c r="AB1093" s="637"/>
      <c r="AC1093" s="637"/>
      <c r="AD1093" s="637"/>
      <c r="AE1093" s="637"/>
      <c r="AF1093" s="637"/>
      <c r="AG1093" s="637"/>
      <c r="AH1093" s="637"/>
      <c r="AI1093" s="637"/>
      <c r="AJ1093" s="637"/>
      <c r="AK1093" s="637"/>
      <c r="AL1093" s="637"/>
      <c r="AM1093" s="637"/>
      <c r="AN1093" s="637"/>
      <c r="AO1093" s="637"/>
      <c r="AP1093" s="637"/>
      <c r="AQ1093" s="637"/>
      <c r="AR1093" s="637"/>
      <c r="AS1093" s="637"/>
      <c r="AT1093" s="637"/>
      <c r="AU1093" s="637"/>
      <c r="AV1093" s="637"/>
      <c r="AW1093" s="637"/>
      <c r="AX1093" s="637"/>
      <c r="AY1093" s="637"/>
    </row>
    <row r="1094" spans="3:51">
      <c r="C1094" s="636"/>
      <c r="D1094" s="637"/>
      <c r="E1094" s="637"/>
      <c r="F1094" s="637"/>
      <c r="G1094" s="637"/>
      <c r="H1094" s="637"/>
      <c r="I1094" s="637"/>
      <c r="J1094" s="637"/>
      <c r="K1094" s="637"/>
      <c r="L1094" s="637"/>
      <c r="M1094" s="637"/>
      <c r="N1094" s="637"/>
      <c r="O1094" s="637"/>
      <c r="P1094" s="637"/>
      <c r="Q1094" s="637"/>
      <c r="R1094" s="637"/>
      <c r="S1094" s="637"/>
      <c r="T1094" s="637"/>
      <c r="U1094" s="637"/>
      <c r="V1094" s="637"/>
      <c r="W1094" s="637"/>
      <c r="X1094" s="637"/>
      <c r="Y1094" s="637"/>
      <c r="Z1094" s="637"/>
      <c r="AA1094" s="637"/>
      <c r="AB1094" s="637"/>
      <c r="AC1094" s="637"/>
      <c r="AD1094" s="637"/>
      <c r="AE1094" s="637"/>
      <c r="AF1094" s="637"/>
      <c r="AG1094" s="637"/>
      <c r="AH1094" s="637"/>
      <c r="AI1094" s="637"/>
      <c r="AJ1094" s="637"/>
      <c r="AK1094" s="637"/>
      <c r="AL1094" s="637"/>
      <c r="AM1094" s="637"/>
      <c r="AN1094" s="637"/>
      <c r="AO1094" s="637"/>
      <c r="AP1094" s="637"/>
      <c r="AQ1094" s="637"/>
      <c r="AR1094" s="637"/>
      <c r="AS1094" s="637"/>
      <c r="AT1094" s="637"/>
      <c r="AU1094" s="637"/>
      <c r="AV1094" s="637"/>
      <c r="AW1094" s="637"/>
      <c r="AX1094" s="637"/>
      <c r="AY1094" s="637"/>
    </row>
    <row r="1095" spans="3:51">
      <c r="C1095" s="636"/>
      <c r="D1095" s="637"/>
      <c r="E1095" s="637"/>
      <c r="F1095" s="637"/>
      <c r="G1095" s="637"/>
      <c r="H1095" s="637"/>
      <c r="I1095" s="637"/>
      <c r="J1095" s="637"/>
      <c r="K1095" s="637"/>
      <c r="L1095" s="637"/>
      <c r="M1095" s="637"/>
      <c r="N1095" s="637"/>
      <c r="O1095" s="637"/>
      <c r="P1095" s="637"/>
      <c r="Q1095" s="637"/>
      <c r="R1095" s="637"/>
      <c r="S1095" s="637"/>
      <c r="T1095" s="637"/>
      <c r="U1095" s="637"/>
      <c r="V1095" s="637"/>
      <c r="W1095" s="637"/>
      <c r="X1095" s="637"/>
      <c r="Y1095" s="637"/>
      <c r="Z1095" s="637"/>
      <c r="AA1095" s="637"/>
      <c r="AB1095" s="637"/>
      <c r="AC1095" s="637"/>
      <c r="AD1095" s="637"/>
      <c r="AE1095" s="637"/>
      <c r="AF1095" s="637"/>
      <c r="AG1095" s="637"/>
      <c r="AH1095" s="637"/>
      <c r="AI1095" s="637"/>
      <c r="AJ1095" s="637"/>
      <c r="AK1095" s="637"/>
      <c r="AL1095" s="637"/>
      <c r="AM1095" s="637"/>
      <c r="AN1095" s="637"/>
      <c r="AO1095" s="637"/>
      <c r="AP1095" s="637"/>
      <c r="AQ1095" s="637"/>
      <c r="AR1095" s="637"/>
      <c r="AS1095" s="637"/>
      <c r="AT1095" s="637"/>
      <c r="AU1095" s="637"/>
      <c r="AV1095" s="637"/>
      <c r="AW1095" s="637"/>
      <c r="AX1095" s="637"/>
      <c r="AY1095" s="637"/>
    </row>
    <row r="1096" spans="3:51">
      <c r="C1096" s="636"/>
      <c r="D1096" s="637"/>
      <c r="E1096" s="637"/>
      <c r="F1096" s="637"/>
      <c r="G1096" s="637"/>
      <c r="H1096" s="637"/>
      <c r="I1096" s="637"/>
      <c r="J1096" s="637"/>
      <c r="K1096" s="637"/>
      <c r="L1096" s="637"/>
      <c r="M1096" s="637"/>
      <c r="N1096" s="637"/>
      <c r="O1096" s="637"/>
      <c r="P1096" s="637"/>
      <c r="Q1096" s="637"/>
      <c r="R1096" s="637"/>
      <c r="S1096" s="637"/>
      <c r="T1096" s="637"/>
      <c r="U1096" s="637"/>
      <c r="V1096" s="637"/>
      <c r="W1096" s="637"/>
      <c r="X1096" s="637"/>
      <c r="Y1096" s="637"/>
      <c r="Z1096" s="637"/>
      <c r="AA1096" s="637"/>
      <c r="AB1096" s="637"/>
      <c r="AC1096" s="637"/>
      <c r="AD1096" s="637"/>
      <c r="AE1096" s="637"/>
      <c r="AF1096" s="637"/>
      <c r="AG1096" s="637"/>
      <c r="AH1096" s="637"/>
      <c r="AI1096" s="637"/>
      <c r="AJ1096" s="637"/>
      <c r="AK1096" s="637"/>
      <c r="AL1096" s="637"/>
      <c r="AM1096" s="637"/>
      <c r="AN1096" s="637"/>
      <c r="AO1096" s="637"/>
      <c r="AP1096" s="637"/>
      <c r="AQ1096" s="637"/>
      <c r="AR1096" s="637"/>
      <c r="AS1096" s="637"/>
      <c r="AT1096" s="637"/>
      <c r="AU1096" s="637"/>
      <c r="AV1096" s="637"/>
      <c r="AW1096" s="637"/>
      <c r="AX1096" s="637"/>
      <c r="AY1096" s="637"/>
    </row>
    <row r="1097" spans="3:51">
      <c r="C1097" s="636"/>
      <c r="D1097" s="637"/>
      <c r="E1097" s="637"/>
      <c r="F1097" s="637"/>
      <c r="G1097" s="637"/>
      <c r="H1097" s="637"/>
      <c r="I1097" s="637"/>
      <c r="J1097" s="637"/>
      <c r="K1097" s="637"/>
      <c r="L1097" s="637"/>
      <c r="M1097" s="637"/>
      <c r="N1097" s="637"/>
      <c r="O1097" s="637"/>
      <c r="P1097" s="637"/>
      <c r="Q1097" s="637"/>
      <c r="R1097" s="637"/>
      <c r="S1097" s="637"/>
      <c r="T1097" s="637"/>
      <c r="U1097" s="637"/>
      <c r="V1097" s="637"/>
      <c r="W1097" s="637"/>
      <c r="X1097" s="637"/>
      <c r="Y1097" s="637"/>
      <c r="Z1097" s="637"/>
      <c r="AA1097" s="637"/>
      <c r="AB1097" s="637"/>
      <c r="AC1097" s="637"/>
      <c r="AD1097" s="637"/>
      <c r="AE1097" s="637"/>
      <c r="AF1097" s="637"/>
      <c r="AG1097" s="637"/>
      <c r="AH1097" s="637"/>
      <c r="AI1097" s="637"/>
      <c r="AJ1097" s="637"/>
      <c r="AK1097" s="637"/>
      <c r="AL1097" s="637"/>
      <c r="AM1097" s="637"/>
      <c r="AN1097" s="637"/>
      <c r="AO1097" s="637"/>
      <c r="AP1097" s="637"/>
      <c r="AQ1097" s="637"/>
      <c r="AR1097" s="637"/>
      <c r="AS1097" s="637"/>
      <c r="AT1097" s="637"/>
      <c r="AU1097" s="637"/>
      <c r="AV1097" s="637"/>
      <c r="AW1097" s="637"/>
      <c r="AX1097" s="637"/>
      <c r="AY1097" s="637"/>
    </row>
    <row r="1098" spans="3:51">
      <c r="C1098" s="636"/>
      <c r="D1098" s="637"/>
      <c r="E1098" s="637"/>
      <c r="F1098" s="637"/>
      <c r="G1098" s="637"/>
      <c r="H1098" s="637"/>
      <c r="I1098" s="637"/>
      <c r="J1098" s="637"/>
      <c r="K1098" s="637"/>
      <c r="L1098" s="637"/>
      <c r="M1098" s="637"/>
      <c r="N1098" s="637"/>
      <c r="O1098" s="637"/>
      <c r="P1098" s="637"/>
      <c r="Q1098" s="637"/>
      <c r="R1098" s="637"/>
      <c r="S1098" s="637"/>
      <c r="T1098" s="637"/>
      <c r="U1098" s="637"/>
      <c r="V1098" s="637"/>
      <c r="W1098" s="637"/>
      <c r="X1098" s="637"/>
      <c r="Y1098" s="637"/>
      <c r="Z1098" s="637"/>
      <c r="AA1098" s="637"/>
      <c r="AB1098" s="637"/>
      <c r="AC1098" s="637"/>
      <c r="AD1098" s="637"/>
      <c r="AE1098" s="637"/>
      <c r="AF1098" s="637"/>
      <c r="AG1098" s="637"/>
      <c r="AH1098" s="637"/>
      <c r="AI1098" s="637"/>
      <c r="AJ1098" s="637"/>
      <c r="AK1098" s="637"/>
      <c r="AL1098" s="637"/>
      <c r="AM1098" s="637"/>
      <c r="AN1098" s="637"/>
      <c r="AO1098" s="637"/>
      <c r="AP1098" s="637"/>
      <c r="AQ1098" s="637"/>
      <c r="AR1098" s="637"/>
      <c r="AS1098" s="637"/>
      <c r="AT1098" s="637"/>
      <c r="AU1098" s="637"/>
      <c r="AV1098" s="637"/>
      <c r="AW1098" s="637"/>
      <c r="AX1098" s="637"/>
      <c r="AY1098" s="637"/>
    </row>
    <row r="1099" spans="3:51">
      <c r="C1099" s="636"/>
      <c r="D1099" s="637"/>
      <c r="E1099" s="637"/>
      <c r="F1099" s="637"/>
      <c r="G1099" s="637"/>
      <c r="H1099" s="637"/>
      <c r="I1099" s="637"/>
      <c r="J1099" s="637"/>
      <c r="K1099" s="637"/>
      <c r="L1099" s="637"/>
      <c r="M1099" s="637"/>
      <c r="N1099" s="637"/>
      <c r="O1099" s="637"/>
      <c r="P1099" s="637"/>
      <c r="Q1099" s="637"/>
      <c r="R1099" s="637"/>
      <c r="S1099" s="637"/>
      <c r="T1099" s="637"/>
      <c r="U1099" s="637"/>
      <c r="V1099" s="637"/>
      <c r="W1099" s="637"/>
      <c r="X1099" s="637"/>
      <c r="Y1099" s="637"/>
      <c r="Z1099" s="637"/>
      <c r="AA1099" s="637"/>
      <c r="AB1099" s="637"/>
      <c r="AC1099" s="637"/>
      <c r="AD1099" s="637"/>
      <c r="AE1099" s="637"/>
      <c r="AF1099" s="637"/>
      <c r="AG1099" s="637"/>
      <c r="AH1099" s="637"/>
      <c r="AI1099" s="637"/>
      <c r="AJ1099" s="637"/>
      <c r="AK1099" s="637"/>
      <c r="AL1099" s="637"/>
      <c r="AM1099" s="637"/>
      <c r="AN1099" s="637"/>
      <c r="AO1099" s="637"/>
      <c r="AP1099" s="637"/>
      <c r="AQ1099" s="637"/>
      <c r="AR1099" s="637"/>
      <c r="AS1099" s="637"/>
      <c r="AT1099" s="637"/>
      <c r="AU1099" s="637"/>
      <c r="AV1099" s="637"/>
      <c r="AW1099" s="637"/>
      <c r="AX1099" s="637"/>
      <c r="AY1099" s="637"/>
    </row>
    <row r="1100" spans="3:51">
      <c r="C1100" s="636"/>
      <c r="D1100" s="637"/>
      <c r="E1100" s="637"/>
      <c r="F1100" s="637"/>
      <c r="G1100" s="637"/>
      <c r="H1100" s="637"/>
      <c r="I1100" s="637"/>
      <c r="J1100" s="637"/>
      <c r="K1100" s="637"/>
      <c r="L1100" s="637"/>
      <c r="M1100" s="637"/>
      <c r="N1100" s="637"/>
      <c r="O1100" s="637"/>
      <c r="P1100" s="637"/>
      <c r="Q1100" s="637"/>
      <c r="R1100" s="637"/>
      <c r="S1100" s="637"/>
      <c r="T1100" s="637"/>
      <c r="U1100" s="637"/>
      <c r="V1100" s="637"/>
      <c r="W1100" s="637"/>
      <c r="X1100" s="637"/>
      <c r="Y1100" s="637"/>
      <c r="Z1100" s="637"/>
      <c r="AA1100" s="637"/>
      <c r="AB1100" s="637"/>
      <c r="AC1100" s="637"/>
      <c r="AD1100" s="637"/>
      <c r="AE1100" s="637"/>
      <c r="AF1100" s="637"/>
      <c r="AG1100" s="637"/>
      <c r="AH1100" s="637"/>
      <c r="AI1100" s="637"/>
      <c r="AJ1100" s="637"/>
      <c r="AK1100" s="637"/>
      <c r="AL1100" s="637"/>
      <c r="AM1100" s="637"/>
      <c r="AN1100" s="637"/>
      <c r="AO1100" s="637"/>
      <c r="AP1100" s="637"/>
      <c r="AQ1100" s="637"/>
      <c r="AR1100" s="637"/>
      <c r="AS1100" s="637"/>
      <c r="AT1100" s="637"/>
      <c r="AU1100" s="637"/>
      <c r="AV1100" s="637"/>
      <c r="AW1100" s="637"/>
      <c r="AX1100" s="637"/>
      <c r="AY1100" s="637"/>
    </row>
    <row r="1101" spans="3:51">
      <c r="C1101" s="636"/>
      <c r="D1101" s="637"/>
      <c r="E1101" s="637"/>
      <c r="F1101" s="637"/>
      <c r="G1101" s="637"/>
      <c r="H1101" s="637"/>
      <c r="I1101" s="637"/>
      <c r="J1101" s="637"/>
      <c r="K1101" s="637"/>
      <c r="L1101" s="637"/>
      <c r="M1101" s="637"/>
      <c r="N1101" s="637"/>
      <c r="O1101" s="637"/>
      <c r="P1101" s="637"/>
      <c r="Q1101" s="637"/>
      <c r="R1101" s="637"/>
      <c r="S1101" s="637"/>
      <c r="T1101" s="637"/>
      <c r="U1101" s="637"/>
      <c r="V1101" s="637"/>
      <c r="W1101" s="637"/>
      <c r="X1101" s="637"/>
      <c r="Y1101" s="637"/>
      <c r="Z1101" s="637"/>
      <c r="AA1101" s="637"/>
      <c r="AB1101" s="637"/>
      <c r="AC1101" s="637"/>
      <c r="AD1101" s="637"/>
      <c r="AE1101" s="637"/>
      <c r="AF1101" s="637"/>
      <c r="AG1101" s="637"/>
      <c r="AH1101" s="637"/>
      <c r="AI1101" s="637"/>
      <c r="AJ1101" s="637"/>
      <c r="AK1101" s="637"/>
      <c r="AL1101" s="637"/>
      <c r="AM1101" s="637"/>
      <c r="AN1101" s="637"/>
      <c r="AO1101" s="637"/>
      <c r="AP1101" s="637"/>
      <c r="AQ1101" s="637"/>
      <c r="AR1101" s="637"/>
      <c r="AS1101" s="637"/>
      <c r="AT1101" s="637"/>
      <c r="AU1101" s="637"/>
      <c r="AV1101" s="637"/>
      <c r="AW1101" s="637"/>
      <c r="AX1101" s="637"/>
      <c r="AY1101" s="637"/>
    </row>
    <row r="1102" spans="3:51">
      <c r="C1102" s="636"/>
      <c r="D1102" s="637"/>
      <c r="E1102" s="637"/>
      <c r="F1102" s="637"/>
      <c r="G1102" s="637"/>
      <c r="H1102" s="637"/>
      <c r="I1102" s="637"/>
      <c r="J1102" s="637"/>
      <c r="K1102" s="637"/>
      <c r="L1102" s="637"/>
      <c r="M1102" s="637"/>
      <c r="N1102" s="637"/>
      <c r="O1102" s="637"/>
      <c r="P1102" s="637"/>
      <c r="Q1102" s="637"/>
      <c r="R1102" s="637"/>
      <c r="S1102" s="637"/>
      <c r="T1102" s="637"/>
      <c r="U1102" s="637"/>
      <c r="V1102" s="637"/>
      <c r="W1102" s="637"/>
      <c r="X1102" s="637"/>
      <c r="Y1102" s="637"/>
      <c r="Z1102" s="637"/>
      <c r="AA1102" s="637"/>
      <c r="AB1102" s="637"/>
      <c r="AC1102" s="637"/>
      <c r="AD1102" s="637"/>
      <c r="AE1102" s="637"/>
      <c r="AF1102" s="637"/>
      <c r="AG1102" s="637"/>
      <c r="AH1102" s="637"/>
      <c r="AI1102" s="637"/>
      <c r="AJ1102" s="637"/>
      <c r="AK1102" s="637"/>
      <c r="AL1102" s="637"/>
      <c r="AM1102" s="637"/>
      <c r="AN1102" s="637"/>
      <c r="AO1102" s="637"/>
      <c r="AP1102" s="637"/>
      <c r="AQ1102" s="637"/>
      <c r="AR1102" s="637"/>
      <c r="AS1102" s="637"/>
      <c r="AT1102" s="637"/>
      <c r="AU1102" s="637"/>
      <c r="AV1102" s="637"/>
      <c r="AW1102" s="637"/>
      <c r="AX1102" s="637"/>
      <c r="AY1102" s="637"/>
    </row>
    <row r="1103" spans="3:51">
      <c r="C1103" s="636"/>
      <c r="D1103" s="637"/>
      <c r="E1103" s="637"/>
      <c r="F1103" s="637"/>
      <c r="G1103" s="637"/>
      <c r="H1103" s="637"/>
      <c r="I1103" s="637"/>
      <c r="J1103" s="637"/>
      <c r="K1103" s="637"/>
      <c r="L1103" s="637"/>
      <c r="M1103" s="637"/>
      <c r="N1103" s="637"/>
      <c r="O1103" s="637"/>
      <c r="P1103" s="637"/>
      <c r="Q1103" s="637"/>
      <c r="R1103" s="637"/>
      <c r="S1103" s="637"/>
      <c r="T1103" s="637"/>
      <c r="U1103" s="637"/>
      <c r="V1103" s="637"/>
      <c r="W1103" s="637"/>
      <c r="X1103" s="637"/>
      <c r="Y1103" s="637"/>
      <c r="Z1103" s="637"/>
      <c r="AA1103" s="637"/>
      <c r="AB1103" s="637"/>
      <c r="AC1103" s="637"/>
      <c r="AD1103" s="637"/>
      <c r="AE1103" s="637"/>
      <c r="AF1103" s="637"/>
      <c r="AG1103" s="637"/>
      <c r="AH1103" s="637"/>
      <c r="AI1103" s="637"/>
      <c r="AJ1103" s="637"/>
      <c r="AK1103" s="637"/>
      <c r="AL1103" s="637"/>
      <c r="AM1103" s="637"/>
      <c r="AN1103" s="637"/>
      <c r="AO1103" s="637"/>
      <c r="AP1103" s="637"/>
      <c r="AQ1103" s="637"/>
      <c r="AR1103" s="637"/>
      <c r="AS1103" s="637"/>
      <c r="AT1103" s="637"/>
      <c r="AU1103" s="637"/>
      <c r="AV1103" s="637"/>
      <c r="AW1103" s="637"/>
      <c r="AX1103" s="637"/>
      <c r="AY1103" s="637"/>
    </row>
    <row r="1104" spans="3:51">
      <c r="C1104" s="636"/>
      <c r="D1104" s="637"/>
      <c r="E1104" s="637"/>
      <c r="F1104" s="637"/>
      <c r="G1104" s="637"/>
      <c r="H1104" s="637"/>
      <c r="I1104" s="637"/>
      <c r="J1104" s="637"/>
      <c r="K1104" s="637"/>
      <c r="L1104" s="637"/>
      <c r="M1104" s="637"/>
      <c r="N1104" s="637"/>
      <c r="O1104" s="637"/>
      <c r="P1104" s="637"/>
      <c r="Q1104" s="637"/>
      <c r="R1104" s="637"/>
      <c r="S1104" s="637"/>
      <c r="T1104" s="637"/>
      <c r="U1104" s="637"/>
      <c r="V1104" s="637"/>
      <c r="W1104" s="637"/>
      <c r="X1104" s="637"/>
      <c r="Y1104" s="637"/>
      <c r="Z1104" s="637"/>
      <c r="AA1104" s="637"/>
      <c r="AB1104" s="637"/>
      <c r="AC1104" s="637"/>
      <c r="AD1104" s="637"/>
      <c r="AE1104" s="637"/>
      <c r="AF1104" s="637"/>
      <c r="AG1104" s="637"/>
      <c r="AH1104" s="637"/>
      <c r="AI1104" s="637"/>
      <c r="AJ1104" s="637"/>
      <c r="AK1104" s="637"/>
      <c r="AL1104" s="637"/>
      <c r="AM1104" s="637"/>
      <c r="AN1104" s="637"/>
      <c r="AO1104" s="637"/>
      <c r="AP1104" s="637"/>
      <c r="AQ1104" s="637"/>
      <c r="AR1104" s="637"/>
      <c r="AS1104" s="637"/>
      <c r="AT1104" s="637"/>
      <c r="AU1104" s="637"/>
      <c r="AV1104" s="637"/>
      <c r="AW1104" s="637"/>
      <c r="AX1104" s="637"/>
      <c r="AY1104" s="637"/>
    </row>
    <row r="1105" spans="3:51">
      <c r="C1105" s="636"/>
      <c r="D1105" s="637"/>
      <c r="E1105" s="637"/>
      <c r="F1105" s="637"/>
      <c r="G1105" s="637"/>
      <c r="H1105" s="637"/>
      <c r="I1105" s="637"/>
      <c r="J1105" s="637"/>
      <c r="K1105" s="637"/>
      <c r="L1105" s="637"/>
      <c r="M1105" s="637"/>
      <c r="N1105" s="637"/>
      <c r="O1105" s="637"/>
      <c r="P1105" s="637"/>
      <c r="Q1105" s="637"/>
      <c r="R1105" s="637"/>
      <c r="S1105" s="637"/>
      <c r="T1105" s="637"/>
      <c r="U1105" s="637"/>
      <c r="V1105" s="637"/>
      <c r="W1105" s="637"/>
      <c r="X1105" s="637"/>
      <c r="Y1105" s="637"/>
      <c r="Z1105" s="637"/>
      <c r="AA1105" s="637"/>
      <c r="AB1105" s="637"/>
      <c r="AC1105" s="637"/>
      <c r="AD1105" s="637"/>
      <c r="AE1105" s="637"/>
      <c r="AF1105" s="637"/>
      <c r="AG1105" s="637"/>
      <c r="AH1105" s="637"/>
      <c r="AI1105" s="637"/>
      <c r="AJ1105" s="637"/>
      <c r="AK1105" s="637"/>
      <c r="AL1105" s="637"/>
      <c r="AM1105" s="637"/>
      <c r="AN1105" s="637"/>
      <c r="AO1105" s="637"/>
      <c r="AP1105" s="637"/>
      <c r="AQ1105" s="637"/>
      <c r="AR1105" s="637"/>
      <c r="AS1105" s="637"/>
      <c r="AT1105" s="637"/>
      <c r="AU1105" s="637"/>
      <c r="AV1105" s="637"/>
      <c r="AW1105" s="637"/>
      <c r="AX1105" s="637"/>
      <c r="AY1105" s="637"/>
    </row>
    <row r="1106" spans="3:51">
      <c r="C1106" s="636"/>
      <c r="D1106" s="637"/>
      <c r="E1106" s="637"/>
      <c r="F1106" s="637"/>
      <c r="G1106" s="637"/>
      <c r="H1106" s="637"/>
      <c r="I1106" s="637"/>
      <c r="J1106" s="637"/>
      <c r="K1106" s="637"/>
      <c r="L1106" s="637"/>
      <c r="M1106" s="637"/>
      <c r="N1106" s="637"/>
      <c r="O1106" s="637"/>
      <c r="P1106" s="637"/>
      <c r="Q1106" s="637"/>
      <c r="R1106" s="637"/>
      <c r="S1106" s="637"/>
      <c r="T1106" s="637"/>
      <c r="U1106" s="637"/>
      <c r="V1106" s="637"/>
      <c r="W1106" s="637"/>
      <c r="X1106" s="637"/>
      <c r="Y1106" s="637"/>
      <c r="Z1106" s="637"/>
      <c r="AA1106" s="637"/>
      <c r="AB1106" s="637"/>
      <c r="AC1106" s="637"/>
      <c r="AD1106" s="637"/>
      <c r="AE1106" s="637"/>
      <c r="AF1106" s="637"/>
      <c r="AG1106" s="637"/>
      <c r="AH1106" s="637"/>
      <c r="AI1106" s="637"/>
      <c r="AJ1106" s="637"/>
      <c r="AK1106" s="637"/>
      <c r="AL1106" s="637"/>
      <c r="AM1106" s="637"/>
      <c r="AN1106" s="637"/>
      <c r="AO1106" s="637"/>
      <c r="AP1106" s="637"/>
      <c r="AQ1106" s="637"/>
      <c r="AR1106" s="637"/>
      <c r="AS1106" s="637"/>
      <c r="AT1106" s="637"/>
      <c r="AU1106" s="637"/>
      <c r="AV1106" s="637"/>
      <c r="AW1106" s="637"/>
      <c r="AX1106" s="637"/>
      <c r="AY1106" s="637"/>
    </row>
    <row r="1107" spans="3:51">
      <c r="C1107" s="636"/>
      <c r="D1107" s="637"/>
      <c r="E1107" s="637"/>
      <c r="F1107" s="637"/>
      <c r="G1107" s="637"/>
      <c r="H1107" s="637"/>
      <c r="I1107" s="637"/>
      <c r="J1107" s="637"/>
      <c r="K1107" s="637"/>
      <c r="L1107" s="637"/>
      <c r="M1107" s="637"/>
      <c r="N1107" s="637"/>
      <c r="O1107" s="637"/>
      <c r="P1107" s="637"/>
      <c r="Q1107" s="637"/>
      <c r="R1107" s="637"/>
      <c r="S1107" s="637"/>
      <c r="T1107" s="637"/>
      <c r="U1107" s="637"/>
      <c r="V1107" s="637"/>
      <c r="W1107" s="637"/>
      <c r="X1107" s="637"/>
      <c r="Y1107" s="637"/>
      <c r="Z1107" s="637"/>
      <c r="AA1107" s="637"/>
      <c r="AB1107" s="637"/>
      <c r="AC1107" s="637"/>
      <c r="AD1107" s="637"/>
      <c r="AE1107" s="637"/>
      <c r="AF1107" s="637"/>
      <c r="AG1107" s="637"/>
      <c r="AH1107" s="637"/>
      <c r="AI1107" s="637"/>
      <c r="AJ1107" s="637"/>
      <c r="AK1107" s="637"/>
      <c r="AL1107" s="637"/>
      <c r="AM1107" s="637"/>
      <c r="AN1107" s="637"/>
      <c r="AO1107" s="637"/>
      <c r="AP1107" s="637"/>
      <c r="AQ1107" s="637"/>
      <c r="AR1107" s="637"/>
      <c r="AS1107" s="637"/>
      <c r="AT1107" s="637"/>
      <c r="AU1107" s="637"/>
      <c r="AV1107" s="637"/>
      <c r="AW1107" s="637"/>
      <c r="AX1107" s="637"/>
      <c r="AY1107" s="637"/>
    </row>
    <row r="1108" spans="3:51">
      <c r="C1108" s="636"/>
      <c r="D1108" s="637"/>
      <c r="E1108" s="637"/>
      <c r="F1108" s="637"/>
      <c r="G1108" s="637"/>
      <c r="H1108" s="637"/>
      <c r="I1108" s="637"/>
      <c r="J1108" s="637"/>
      <c r="K1108" s="637"/>
      <c r="L1108" s="637"/>
      <c r="M1108" s="637"/>
      <c r="N1108" s="637"/>
      <c r="O1108" s="637"/>
      <c r="P1108" s="637"/>
      <c r="Q1108" s="637"/>
      <c r="R1108" s="637"/>
      <c r="S1108" s="637"/>
      <c r="T1108" s="637"/>
      <c r="U1108" s="637"/>
      <c r="V1108" s="637"/>
      <c r="W1108" s="637"/>
      <c r="X1108" s="637"/>
      <c r="Y1108" s="637"/>
      <c r="Z1108" s="637"/>
      <c r="AA1108" s="637"/>
      <c r="AB1108" s="637"/>
      <c r="AC1108" s="637"/>
      <c r="AD1108" s="637"/>
      <c r="AE1108" s="637"/>
      <c r="AF1108" s="637"/>
      <c r="AG1108" s="637"/>
      <c r="AH1108" s="637"/>
      <c r="AI1108" s="637"/>
      <c r="AJ1108" s="637"/>
      <c r="AK1108" s="637"/>
      <c r="AL1108" s="637"/>
      <c r="AM1108" s="637"/>
      <c r="AN1108" s="637"/>
      <c r="AO1108" s="637"/>
      <c r="AP1108" s="637"/>
      <c r="AQ1108" s="637"/>
      <c r="AR1108" s="637"/>
      <c r="AS1108" s="637"/>
      <c r="AT1108" s="637"/>
      <c r="AU1108" s="637"/>
      <c r="AV1108" s="637"/>
      <c r="AW1108" s="637"/>
      <c r="AX1108" s="637"/>
      <c r="AY1108" s="637"/>
    </row>
    <row r="1109" spans="3:51">
      <c r="C1109" s="636"/>
      <c r="D1109" s="637"/>
      <c r="E1109" s="637"/>
      <c r="F1109" s="637"/>
      <c r="G1109" s="637"/>
      <c r="H1109" s="637"/>
      <c r="I1109" s="637"/>
      <c r="J1109" s="637"/>
      <c r="K1109" s="637"/>
      <c r="L1109" s="637"/>
      <c r="M1109" s="637"/>
      <c r="N1109" s="637"/>
      <c r="O1109" s="637"/>
      <c r="P1109" s="637"/>
      <c r="Q1109" s="637"/>
      <c r="R1109" s="637"/>
      <c r="S1109" s="637"/>
      <c r="T1109" s="637"/>
      <c r="U1109" s="637"/>
      <c r="V1109" s="637"/>
      <c r="W1109" s="637"/>
      <c r="X1109" s="637"/>
      <c r="Y1109" s="637"/>
      <c r="Z1109" s="637"/>
      <c r="AA1109" s="637"/>
      <c r="AB1109" s="637"/>
      <c r="AC1109" s="637"/>
      <c r="AD1109" s="637"/>
      <c r="AE1109" s="637"/>
      <c r="AF1109" s="637"/>
      <c r="AG1109" s="637"/>
      <c r="AH1109" s="637"/>
      <c r="AI1109" s="637"/>
      <c r="AJ1109" s="637"/>
      <c r="AK1109" s="637"/>
      <c r="AL1109" s="637"/>
      <c r="AM1109" s="637"/>
      <c r="AN1109" s="637"/>
      <c r="AO1109" s="637"/>
      <c r="AP1109" s="637"/>
      <c r="AQ1109" s="637"/>
      <c r="AR1109" s="637"/>
      <c r="AS1109" s="637"/>
      <c r="AT1109" s="637"/>
      <c r="AU1109" s="637"/>
      <c r="AV1109" s="637"/>
      <c r="AW1109" s="637"/>
      <c r="AX1109" s="637"/>
      <c r="AY1109" s="637"/>
    </row>
    <row r="1110" spans="3:51">
      <c r="C1110" s="636"/>
      <c r="D1110" s="637"/>
      <c r="E1110" s="637"/>
      <c r="F1110" s="637"/>
      <c r="G1110" s="637"/>
      <c r="H1110" s="637"/>
      <c r="I1110" s="637"/>
      <c r="J1110" s="637"/>
      <c r="K1110" s="637"/>
      <c r="L1110" s="637"/>
      <c r="M1110" s="637"/>
      <c r="N1110" s="637"/>
      <c r="O1110" s="637"/>
      <c r="P1110" s="637"/>
      <c r="Q1110" s="637"/>
      <c r="R1110" s="637"/>
      <c r="S1110" s="637"/>
      <c r="T1110" s="637"/>
      <c r="U1110" s="637"/>
      <c r="V1110" s="637"/>
      <c r="W1110" s="637"/>
      <c r="X1110" s="637"/>
      <c r="Y1110" s="637"/>
      <c r="Z1110" s="637"/>
      <c r="AA1110" s="637"/>
      <c r="AB1110" s="637"/>
      <c r="AC1110" s="637"/>
      <c r="AD1110" s="637"/>
      <c r="AE1110" s="637"/>
      <c r="AF1110" s="637"/>
      <c r="AG1110" s="637"/>
      <c r="AH1110" s="637"/>
      <c r="AI1110" s="637"/>
      <c r="AJ1110" s="637"/>
      <c r="AK1110" s="637"/>
      <c r="AL1110" s="637"/>
      <c r="AM1110" s="637"/>
      <c r="AN1110" s="637"/>
      <c r="AO1110" s="637"/>
      <c r="AP1110" s="637"/>
      <c r="AQ1110" s="637"/>
      <c r="AR1110" s="637"/>
      <c r="AS1110" s="637"/>
      <c r="AT1110" s="637"/>
      <c r="AU1110" s="637"/>
      <c r="AV1110" s="637"/>
      <c r="AW1110" s="637"/>
      <c r="AX1110" s="637"/>
      <c r="AY1110" s="637"/>
    </row>
    <row r="1111" spans="3:51">
      <c r="C1111" s="636"/>
      <c r="D1111" s="637"/>
      <c r="E1111" s="637"/>
      <c r="F1111" s="637"/>
      <c r="G1111" s="637"/>
      <c r="H1111" s="637"/>
      <c r="I1111" s="637"/>
      <c r="J1111" s="637"/>
      <c r="K1111" s="637"/>
      <c r="L1111" s="637"/>
      <c r="M1111" s="637"/>
      <c r="N1111" s="637"/>
      <c r="O1111" s="637"/>
      <c r="P1111" s="637"/>
      <c r="Q1111" s="637"/>
      <c r="R1111" s="637"/>
      <c r="S1111" s="637"/>
      <c r="T1111" s="637"/>
      <c r="U1111" s="637"/>
      <c r="V1111" s="637"/>
      <c r="W1111" s="637"/>
      <c r="X1111" s="637"/>
      <c r="Y1111" s="637"/>
      <c r="Z1111" s="637"/>
      <c r="AA1111" s="637"/>
      <c r="AB1111" s="637"/>
      <c r="AC1111" s="637"/>
      <c r="AD1111" s="637"/>
      <c r="AE1111" s="637"/>
      <c r="AF1111" s="637"/>
      <c r="AG1111" s="637"/>
      <c r="AH1111" s="637"/>
      <c r="AI1111" s="637"/>
      <c r="AJ1111" s="637"/>
      <c r="AK1111" s="637"/>
      <c r="AL1111" s="637"/>
      <c r="AM1111" s="637"/>
      <c r="AN1111" s="637"/>
      <c r="AO1111" s="637"/>
      <c r="AP1111" s="637"/>
      <c r="AQ1111" s="637"/>
      <c r="AR1111" s="637"/>
      <c r="AS1111" s="637"/>
      <c r="AT1111" s="637"/>
      <c r="AU1111" s="637"/>
      <c r="AV1111" s="637"/>
      <c r="AW1111" s="637"/>
      <c r="AX1111" s="637"/>
      <c r="AY1111" s="637"/>
    </row>
    <row r="1112" spans="3:51">
      <c r="C1112" s="636"/>
      <c r="D1112" s="637"/>
      <c r="E1112" s="637"/>
      <c r="F1112" s="637"/>
      <c r="G1112" s="637"/>
      <c r="H1112" s="637"/>
      <c r="I1112" s="637"/>
      <c r="J1112" s="637"/>
      <c r="K1112" s="637"/>
      <c r="L1112" s="637"/>
      <c r="M1112" s="637"/>
      <c r="N1112" s="637"/>
      <c r="O1112" s="637"/>
      <c r="P1112" s="637"/>
      <c r="Q1112" s="637"/>
      <c r="R1112" s="637"/>
      <c r="S1112" s="637"/>
      <c r="T1112" s="637"/>
      <c r="U1112" s="637"/>
      <c r="V1112" s="637"/>
      <c r="W1112" s="637"/>
      <c r="X1112" s="637"/>
      <c r="Y1112" s="637"/>
      <c r="Z1112" s="637"/>
      <c r="AA1112" s="637"/>
      <c r="AB1112" s="637"/>
      <c r="AC1112" s="637"/>
      <c r="AD1112" s="637"/>
      <c r="AE1112" s="637"/>
      <c r="AF1112" s="637"/>
      <c r="AG1112" s="637"/>
      <c r="AH1112" s="637"/>
      <c r="AI1112" s="637"/>
      <c r="AJ1112" s="637"/>
      <c r="AK1112" s="637"/>
      <c r="AL1112" s="637"/>
      <c r="AM1112" s="637"/>
      <c r="AN1112" s="637"/>
      <c r="AO1112" s="637"/>
      <c r="AP1112" s="637"/>
      <c r="AQ1112" s="637"/>
      <c r="AR1112" s="637"/>
      <c r="AS1112" s="637"/>
      <c r="AT1112" s="637"/>
      <c r="AU1112" s="637"/>
      <c r="AV1112" s="637"/>
      <c r="AW1112" s="637"/>
      <c r="AX1112" s="637"/>
      <c r="AY1112" s="637"/>
    </row>
    <row r="1113" spans="3:51">
      <c r="C1113" s="636"/>
      <c r="D1113" s="637"/>
      <c r="E1113" s="637"/>
      <c r="F1113" s="637"/>
      <c r="G1113" s="637"/>
      <c r="H1113" s="637"/>
      <c r="I1113" s="637"/>
      <c r="J1113" s="637"/>
      <c r="K1113" s="637"/>
      <c r="L1113" s="637"/>
      <c r="M1113" s="637"/>
      <c r="N1113" s="637"/>
      <c r="O1113" s="637"/>
      <c r="P1113" s="637"/>
      <c r="Q1113" s="637"/>
      <c r="R1113" s="637"/>
      <c r="S1113" s="637"/>
      <c r="T1113" s="637"/>
      <c r="U1113" s="637"/>
      <c r="V1113" s="637"/>
      <c r="W1113" s="637"/>
      <c r="X1113" s="637"/>
      <c r="Y1113" s="637"/>
      <c r="Z1113" s="637"/>
      <c r="AA1113" s="637"/>
      <c r="AB1113" s="637"/>
      <c r="AC1113" s="637"/>
      <c r="AD1113" s="637"/>
      <c r="AE1113" s="637"/>
      <c r="AF1113" s="637"/>
      <c r="AG1113" s="637"/>
      <c r="AH1113" s="637"/>
      <c r="AI1113" s="637"/>
      <c r="AJ1113" s="637"/>
      <c r="AK1113" s="637"/>
      <c r="AL1113" s="637"/>
      <c r="AM1113" s="637"/>
      <c r="AN1113" s="637"/>
      <c r="AO1113" s="637"/>
      <c r="AP1113" s="637"/>
      <c r="AQ1113" s="637"/>
      <c r="AR1113" s="637"/>
      <c r="AS1113" s="637"/>
      <c r="AT1113" s="637"/>
      <c r="AU1113" s="637"/>
      <c r="AV1113" s="637"/>
      <c r="AW1113" s="637"/>
      <c r="AX1113" s="637"/>
      <c r="AY1113" s="637"/>
    </row>
    <row r="1114" spans="3:51">
      <c r="C1114" s="636"/>
      <c r="D1114" s="637"/>
      <c r="E1114" s="637"/>
      <c r="F1114" s="637"/>
      <c r="G1114" s="637"/>
      <c r="H1114" s="637"/>
      <c r="I1114" s="637"/>
      <c r="J1114" s="637"/>
      <c r="K1114" s="637"/>
      <c r="L1114" s="637"/>
      <c r="M1114" s="637"/>
      <c r="N1114" s="637"/>
      <c r="O1114" s="637"/>
      <c r="P1114" s="637"/>
      <c r="Q1114" s="637"/>
      <c r="R1114" s="637"/>
      <c r="S1114" s="637"/>
      <c r="T1114" s="637"/>
      <c r="U1114" s="637"/>
      <c r="V1114" s="637"/>
      <c r="W1114" s="637"/>
      <c r="X1114" s="637"/>
      <c r="Y1114" s="637"/>
      <c r="Z1114" s="637"/>
      <c r="AA1114" s="637"/>
      <c r="AB1114" s="637"/>
      <c r="AC1114" s="637"/>
      <c r="AD1114" s="637"/>
      <c r="AE1114" s="637"/>
      <c r="AF1114" s="637"/>
      <c r="AG1114" s="637"/>
      <c r="AH1114" s="637"/>
      <c r="AI1114" s="637"/>
      <c r="AJ1114" s="637"/>
      <c r="AK1114" s="637"/>
      <c r="AL1114" s="637"/>
      <c r="AM1114" s="637"/>
      <c r="AN1114" s="637"/>
      <c r="AO1114" s="637"/>
      <c r="AP1114" s="637"/>
      <c r="AQ1114" s="637"/>
      <c r="AR1114" s="637"/>
      <c r="AS1114" s="637"/>
      <c r="AT1114" s="637"/>
      <c r="AU1114" s="637"/>
      <c r="AV1114" s="637"/>
      <c r="AW1114" s="637"/>
      <c r="AX1114" s="637"/>
      <c r="AY1114" s="637"/>
    </row>
    <row r="1115" spans="3:51">
      <c r="C1115" s="636"/>
      <c r="D1115" s="637"/>
      <c r="E1115" s="637"/>
      <c r="F1115" s="637"/>
      <c r="G1115" s="637"/>
      <c r="H1115" s="637"/>
      <c r="I1115" s="637"/>
      <c r="J1115" s="637"/>
      <c r="K1115" s="637"/>
      <c r="L1115" s="637"/>
      <c r="M1115" s="637"/>
      <c r="N1115" s="637"/>
      <c r="O1115" s="637"/>
      <c r="P1115" s="637"/>
      <c r="Q1115" s="637"/>
      <c r="R1115" s="637"/>
      <c r="S1115" s="637"/>
      <c r="T1115" s="637"/>
      <c r="U1115" s="637"/>
      <c r="V1115" s="637"/>
      <c r="W1115" s="637"/>
      <c r="X1115" s="637"/>
      <c r="Y1115" s="637"/>
      <c r="Z1115" s="637"/>
      <c r="AA1115" s="637"/>
      <c r="AB1115" s="637"/>
      <c r="AC1115" s="637"/>
      <c r="AD1115" s="637"/>
      <c r="AE1115" s="637"/>
      <c r="AF1115" s="637"/>
      <c r="AG1115" s="637"/>
      <c r="AH1115" s="637"/>
      <c r="AI1115" s="637"/>
      <c r="AJ1115" s="637"/>
      <c r="AK1115" s="637"/>
      <c r="AL1115" s="637"/>
      <c r="AM1115" s="637"/>
      <c r="AN1115" s="637"/>
      <c r="AO1115" s="637"/>
      <c r="AP1115" s="637"/>
      <c r="AQ1115" s="637"/>
      <c r="AR1115" s="637"/>
      <c r="AS1115" s="637"/>
      <c r="AT1115" s="637"/>
      <c r="AU1115" s="637"/>
      <c r="AV1115" s="637"/>
      <c r="AW1115" s="637"/>
      <c r="AX1115" s="637"/>
      <c r="AY1115" s="637"/>
    </row>
    <row r="1116" spans="3:51">
      <c r="C1116" s="636"/>
      <c r="D1116" s="637"/>
      <c r="E1116" s="637"/>
      <c r="F1116" s="637"/>
      <c r="G1116" s="637"/>
      <c r="H1116" s="637"/>
      <c r="I1116" s="637"/>
      <c r="J1116" s="637"/>
      <c r="K1116" s="637"/>
      <c r="L1116" s="637"/>
      <c r="M1116" s="637"/>
      <c r="N1116" s="637"/>
      <c r="O1116" s="637"/>
      <c r="P1116" s="637"/>
      <c r="Q1116" s="637"/>
      <c r="R1116" s="637"/>
      <c r="S1116" s="637"/>
      <c r="T1116" s="637"/>
      <c r="U1116" s="637"/>
      <c r="V1116" s="637"/>
      <c r="W1116" s="637"/>
      <c r="X1116" s="637"/>
      <c r="Y1116" s="637"/>
      <c r="Z1116" s="637"/>
      <c r="AA1116" s="637"/>
      <c r="AB1116" s="637"/>
      <c r="AC1116" s="637"/>
      <c r="AD1116" s="637"/>
      <c r="AE1116" s="637"/>
      <c r="AF1116" s="637"/>
      <c r="AG1116" s="637"/>
      <c r="AH1116" s="637"/>
      <c r="AI1116" s="637"/>
      <c r="AJ1116" s="637"/>
      <c r="AK1116" s="637"/>
      <c r="AL1116" s="637"/>
      <c r="AM1116" s="637"/>
      <c r="AN1116" s="637"/>
      <c r="AO1116" s="637"/>
      <c r="AP1116" s="637"/>
      <c r="AQ1116" s="637"/>
      <c r="AR1116" s="637"/>
      <c r="AS1116" s="637"/>
      <c r="AT1116" s="637"/>
      <c r="AU1116" s="637"/>
      <c r="AV1116" s="637"/>
      <c r="AW1116" s="637"/>
      <c r="AX1116" s="637"/>
      <c r="AY1116" s="637"/>
    </row>
    <row r="1117" spans="3:51">
      <c r="C1117" s="636"/>
      <c r="D1117" s="637"/>
      <c r="E1117" s="637"/>
      <c r="F1117" s="637"/>
      <c r="G1117" s="637"/>
      <c r="H1117" s="637"/>
      <c r="I1117" s="637"/>
      <c r="J1117" s="637"/>
      <c r="K1117" s="637"/>
      <c r="L1117" s="637"/>
      <c r="M1117" s="637"/>
      <c r="N1117" s="637"/>
      <c r="O1117" s="637"/>
      <c r="P1117" s="637"/>
      <c r="Q1117" s="637"/>
      <c r="R1117" s="637"/>
      <c r="S1117" s="637"/>
      <c r="T1117" s="637"/>
      <c r="U1117" s="637"/>
      <c r="V1117" s="637"/>
      <c r="W1117" s="637"/>
      <c r="X1117" s="637"/>
      <c r="Y1117" s="637"/>
      <c r="Z1117" s="637"/>
      <c r="AA1117" s="637"/>
      <c r="AB1117" s="637"/>
      <c r="AC1117" s="637"/>
      <c r="AD1117" s="637"/>
      <c r="AE1117" s="637"/>
      <c r="AF1117" s="637"/>
      <c r="AG1117" s="637"/>
      <c r="AH1117" s="637"/>
      <c r="AI1117" s="637"/>
      <c r="AJ1117" s="637"/>
      <c r="AK1117" s="637"/>
      <c r="AL1117" s="637"/>
      <c r="AM1117" s="637"/>
      <c r="AN1117" s="637"/>
      <c r="AO1117" s="637"/>
      <c r="AP1117" s="637"/>
      <c r="AQ1117" s="637"/>
      <c r="AR1117" s="637"/>
      <c r="AS1117" s="637"/>
      <c r="AT1117" s="637"/>
      <c r="AU1117" s="637"/>
      <c r="AV1117" s="637"/>
      <c r="AW1117" s="637"/>
      <c r="AX1117" s="637"/>
      <c r="AY1117" s="637"/>
    </row>
    <row r="1118" spans="3:51">
      <c r="C1118" s="636"/>
      <c r="D1118" s="637"/>
      <c r="E1118" s="637"/>
      <c r="F1118" s="637"/>
      <c r="G1118" s="637"/>
      <c r="H1118" s="637"/>
      <c r="I1118" s="637"/>
      <c r="J1118" s="637"/>
      <c r="K1118" s="637"/>
      <c r="L1118" s="637"/>
      <c r="M1118" s="637"/>
      <c r="N1118" s="637"/>
      <c r="O1118" s="637"/>
      <c r="P1118" s="637"/>
      <c r="Q1118" s="637"/>
      <c r="R1118" s="637"/>
      <c r="S1118" s="637"/>
      <c r="T1118" s="637"/>
      <c r="U1118" s="637"/>
      <c r="V1118" s="637"/>
      <c r="W1118" s="637"/>
      <c r="X1118" s="637"/>
      <c r="Y1118" s="637"/>
      <c r="Z1118" s="637"/>
      <c r="AA1118" s="637"/>
      <c r="AB1118" s="637"/>
      <c r="AC1118" s="637"/>
      <c r="AD1118" s="637"/>
      <c r="AE1118" s="637"/>
      <c r="AF1118" s="637"/>
      <c r="AG1118" s="637"/>
      <c r="AH1118" s="637"/>
      <c r="AI1118" s="637"/>
      <c r="AJ1118" s="637"/>
      <c r="AK1118" s="637"/>
      <c r="AL1118" s="637"/>
      <c r="AM1118" s="637"/>
      <c r="AN1118" s="637"/>
      <c r="AO1118" s="637"/>
      <c r="AP1118" s="637"/>
      <c r="AQ1118" s="637"/>
      <c r="AR1118" s="637"/>
      <c r="AS1118" s="637"/>
      <c r="AT1118" s="637"/>
      <c r="AU1118" s="637"/>
      <c r="AV1118" s="637"/>
      <c r="AW1118" s="637"/>
      <c r="AX1118" s="637"/>
      <c r="AY1118" s="637"/>
    </row>
    <row r="1119" spans="3:51">
      <c r="C1119" s="636"/>
      <c r="D1119" s="637"/>
      <c r="E1119" s="637"/>
      <c r="F1119" s="637"/>
      <c r="G1119" s="637"/>
      <c r="H1119" s="637"/>
      <c r="I1119" s="637"/>
      <c r="J1119" s="637"/>
      <c r="K1119" s="637"/>
      <c r="L1119" s="637"/>
      <c r="M1119" s="637"/>
      <c r="N1119" s="637"/>
      <c r="O1119" s="637"/>
      <c r="P1119" s="637"/>
      <c r="Q1119" s="637"/>
      <c r="R1119" s="637"/>
      <c r="S1119" s="637"/>
      <c r="T1119" s="637"/>
      <c r="U1119" s="637"/>
      <c r="V1119" s="637"/>
      <c r="W1119" s="637"/>
      <c r="X1119" s="637"/>
      <c r="Y1119" s="637"/>
      <c r="Z1119" s="637"/>
      <c r="AA1119" s="637"/>
      <c r="AB1119" s="637"/>
      <c r="AC1119" s="637"/>
      <c r="AD1119" s="637"/>
      <c r="AE1119" s="637"/>
      <c r="AF1119" s="637"/>
      <c r="AG1119" s="637"/>
      <c r="AH1119" s="637"/>
      <c r="AI1119" s="637"/>
      <c r="AJ1119" s="637"/>
      <c r="AK1119" s="637"/>
      <c r="AL1119" s="637"/>
      <c r="AM1119" s="637"/>
      <c r="AN1119" s="637"/>
      <c r="AO1119" s="637"/>
      <c r="AP1119" s="637"/>
      <c r="AQ1119" s="637"/>
      <c r="AR1119" s="637"/>
      <c r="AS1119" s="637"/>
      <c r="AT1119" s="637"/>
      <c r="AU1119" s="637"/>
      <c r="AV1119" s="637"/>
      <c r="AW1119" s="637"/>
      <c r="AX1119" s="637"/>
      <c r="AY1119" s="637"/>
    </row>
    <row r="1120" spans="3:51">
      <c r="C1120" s="636"/>
      <c r="D1120" s="637"/>
      <c r="E1120" s="637"/>
      <c r="F1120" s="637"/>
      <c r="G1120" s="637"/>
      <c r="H1120" s="637"/>
      <c r="I1120" s="637"/>
      <c r="J1120" s="637"/>
      <c r="K1120" s="637"/>
      <c r="L1120" s="637"/>
      <c r="M1120" s="637"/>
      <c r="N1120" s="637"/>
      <c r="O1120" s="637"/>
      <c r="P1120" s="637"/>
      <c r="Q1120" s="637"/>
      <c r="R1120" s="637"/>
      <c r="S1120" s="637"/>
      <c r="T1120" s="637"/>
      <c r="U1120" s="637"/>
      <c r="V1120" s="637"/>
      <c r="W1120" s="637"/>
      <c r="X1120" s="637"/>
      <c r="Y1120" s="637"/>
      <c r="Z1120" s="637"/>
      <c r="AA1120" s="637"/>
      <c r="AB1120" s="637"/>
      <c r="AC1120" s="637"/>
      <c r="AD1120" s="637"/>
      <c r="AE1120" s="637"/>
      <c r="AF1120" s="637"/>
      <c r="AG1120" s="637"/>
      <c r="AH1120" s="637"/>
      <c r="AI1120" s="637"/>
      <c r="AJ1120" s="637"/>
      <c r="AK1120" s="637"/>
      <c r="AL1120" s="637"/>
      <c r="AM1120" s="637"/>
      <c r="AN1120" s="637"/>
      <c r="AO1120" s="637"/>
      <c r="AP1120" s="637"/>
      <c r="AQ1120" s="637"/>
      <c r="AR1120" s="637"/>
      <c r="AS1120" s="637"/>
      <c r="AT1120" s="637"/>
      <c r="AU1120" s="637"/>
      <c r="AV1120" s="637"/>
      <c r="AW1120" s="637"/>
      <c r="AX1120" s="637"/>
      <c r="AY1120" s="637"/>
    </row>
    <row r="1121" spans="3:51">
      <c r="C1121" s="636"/>
      <c r="D1121" s="637"/>
      <c r="E1121" s="637"/>
      <c r="F1121" s="637"/>
      <c r="G1121" s="637"/>
      <c r="H1121" s="637"/>
      <c r="I1121" s="637"/>
      <c r="J1121" s="637"/>
      <c r="K1121" s="637"/>
      <c r="L1121" s="637"/>
      <c r="M1121" s="637"/>
      <c r="N1121" s="637"/>
      <c r="O1121" s="637"/>
      <c r="P1121" s="637"/>
      <c r="Q1121" s="637"/>
      <c r="R1121" s="637"/>
      <c r="S1121" s="637"/>
      <c r="T1121" s="637"/>
      <c r="U1121" s="637"/>
      <c r="V1121" s="637"/>
      <c r="W1121" s="637"/>
      <c r="X1121" s="637"/>
      <c r="Y1121" s="637"/>
      <c r="Z1121" s="637"/>
      <c r="AA1121" s="637"/>
      <c r="AB1121" s="637"/>
      <c r="AC1121" s="637"/>
      <c r="AD1121" s="637"/>
      <c r="AE1121" s="637"/>
      <c r="AF1121" s="637"/>
      <c r="AG1121" s="637"/>
      <c r="AH1121" s="637"/>
      <c r="AI1121" s="637"/>
      <c r="AJ1121" s="637"/>
      <c r="AK1121" s="637"/>
      <c r="AL1121" s="637"/>
      <c r="AM1121" s="637"/>
      <c r="AN1121" s="637"/>
      <c r="AO1121" s="637"/>
      <c r="AP1121" s="637"/>
      <c r="AQ1121" s="637"/>
      <c r="AR1121" s="637"/>
      <c r="AS1121" s="637"/>
      <c r="AT1121" s="637"/>
      <c r="AU1121" s="637"/>
      <c r="AV1121" s="637"/>
      <c r="AW1121" s="637"/>
      <c r="AX1121" s="637"/>
      <c r="AY1121" s="637"/>
    </row>
    <row r="1122" spans="3:51">
      <c r="C1122" s="636"/>
      <c r="D1122" s="637"/>
      <c r="E1122" s="637"/>
      <c r="F1122" s="637"/>
      <c r="G1122" s="637"/>
      <c r="H1122" s="637"/>
      <c r="I1122" s="637"/>
      <c r="J1122" s="637"/>
      <c r="K1122" s="637"/>
      <c r="L1122" s="637"/>
      <c r="M1122" s="637"/>
      <c r="N1122" s="637"/>
      <c r="O1122" s="637"/>
      <c r="P1122" s="637"/>
      <c r="Q1122" s="637"/>
      <c r="R1122" s="637"/>
      <c r="S1122" s="637"/>
      <c r="T1122" s="637"/>
      <c r="U1122" s="637"/>
      <c r="V1122" s="637"/>
      <c r="W1122" s="637"/>
      <c r="X1122" s="637"/>
      <c r="Y1122" s="637"/>
      <c r="Z1122" s="637"/>
      <c r="AA1122" s="637"/>
      <c r="AB1122" s="637"/>
      <c r="AC1122" s="637"/>
      <c r="AD1122" s="637"/>
      <c r="AE1122" s="637"/>
      <c r="AF1122" s="637"/>
      <c r="AG1122" s="637"/>
      <c r="AH1122" s="637"/>
      <c r="AI1122" s="637"/>
      <c r="AJ1122" s="637"/>
      <c r="AK1122" s="637"/>
      <c r="AL1122" s="637"/>
      <c r="AM1122" s="637"/>
      <c r="AN1122" s="637"/>
      <c r="AO1122" s="637"/>
      <c r="AP1122" s="637"/>
      <c r="AQ1122" s="637"/>
      <c r="AR1122" s="637"/>
      <c r="AS1122" s="637"/>
      <c r="AT1122" s="637"/>
      <c r="AU1122" s="637"/>
      <c r="AV1122" s="637"/>
      <c r="AW1122" s="637"/>
      <c r="AX1122" s="637"/>
      <c r="AY1122" s="637"/>
    </row>
    <row r="1123" spans="3:51">
      <c r="C1123" s="636"/>
      <c r="D1123" s="637"/>
      <c r="E1123" s="637"/>
      <c r="F1123" s="637"/>
      <c r="G1123" s="637"/>
      <c r="H1123" s="637"/>
      <c r="I1123" s="637"/>
      <c r="J1123" s="637"/>
      <c r="K1123" s="637"/>
      <c r="L1123" s="637"/>
      <c r="M1123" s="637"/>
      <c r="N1123" s="637"/>
      <c r="O1123" s="637"/>
      <c r="P1123" s="637"/>
      <c r="Q1123" s="637"/>
      <c r="R1123" s="637"/>
      <c r="S1123" s="637"/>
      <c r="T1123" s="637"/>
      <c r="U1123" s="637"/>
      <c r="V1123" s="637"/>
      <c r="W1123" s="637"/>
      <c r="X1123" s="637"/>
      <c r="Y1123" s="637"/>
      <c r="Z1123" s="637"/>
      <c r="AA1123" s="637"/>
      <c r="AB1123" s="637"/>
      <c r="AC1123" s="637"/>
      <c r="AD1123" s="637"/>
      <c r="AE1123" s="637"/>
      <c r="AF1123" s="637"/>
      <c r="AG1123" s="637"/>
      <c r="AH1123" s="637"/>
      <c r="AI1123" s="637"/>
      <c r="AJ1123" s="637"/>
      <c r="AK1123" s="637"/>
      <c r="AL1123" s="637"/>
      <c r="AM1123" s="637"/>
      <c r="AN1123" s="637"/>
      <c r="AO1123" s="637"/>
      <c r="AP1123" s="637"/>
      <c r="AQ1123" s="637"/>
      <c r="AR1123" s="637"/>
      <c r="AS1123" s="637"/>
      <c r="AT1123" s="637"/>
      <c r="AU1123" s="637"/>
      <c r="AV1123" s="637"/>
      <c r="AW1123" s="637"/>
      <c r="AX1123" s="637"/>
      <c r="AY1123" s="637"/>
    </row>
    <row r="1124" spans="3:51">
      <c r="C1124" s="636"/>
      <c r="D1124" s="637"/>
      <c r="E1124" s="637"/>
      <c r="F1124" s="637"/>
      <c r="G1124" s="637"/>
      <c r="H1124" s="637"/>
      <c r="I1124" s="637"/>
      <c r="J1124" s="637"/>
      <c r="K1124" s="637"/>
      <c r="L1124" s="637"/>
      <c r="M1124" s="637"/>
      <c r="N1124" s="637"/>
      <c r="O1124" s="637"/>
      <c r="P1124" s="637"/>
      <c r="Q1124" s="637"/>
      <c r="R1124" s="637"/>
      <c r="S1124" s="637"/>
      <c r="T1124" s="637"/>
      <c r="U1124" s="637"/>
      <c r="V1124" s="637"/>
      <c r="W1124" s="637"/>
      <c r="X1124" s="637"/>
      <c r="Y1124" s="637"/>
      <c r="Z1124" s="637"/>
      <c r="AA1124" s="637"/>
      <c r="AB1124" s="637"/>
      <c r="AC1124" s="637"/>
      <c r="AD1124" s="637"/>
      <c r="AE1124" s="637"/>
      <c r="AF1124" s="637"/>
      <c r="AG1124" s="637"/>
      <c r="AH1124" s="637"/>
      <c r="AI1124" s="637"/>
      <c r="AJ1124" s="637"/>
      <c r="AK1124" s="637"/>
      <c r="AL1124" s="637"/>
      <c r="AM1124" s="637"/>
      <c r="AN1124" s="637"/>
      <c r="AO1124" s="637"/>
      <c r="AP1124" s="637"/>
      <c r="AQ1124" s="637"/>
      <c r="AR1124" s="637"/>
      <c r="AS1124" s="637"/>
      <c r="AT1124" s="637"/>
      <c r="AU1124" s="637"/>
      <c r="AV1124" s="637"/>
      <c r="AW1124" s="637"/>
      <c r="AX1124" s="637"/>
      <c r="AY1124" s="637"/>
    </row>
    <row r="1125" spans="3:51">
      <c r="C1125" s="636"/>
      <c r="D1125" s="637"/>
      <c r="E1125" s="637"/>
      <c r="F1125" s="637"/>
      <c r="G1125" s="637"/>
      <c r="H1125" s="637"/>
      <c r="I1125" s="637"/>
      <c r="J1125" s="637"/>
      <c r="K1125" s="637"/>
      <c r="L1125" s="637"/>
      <c r="M1125" s="637"/>
      <c r="N1125" s="637"/>
      <c r="O1125" s="637"/>
      <c r="P1125" s="637"/>
      <c r="Q1125" s="637"/>
      <c r="R1125" s="637"/>
      <c r="S1125" s="637"/>
      <c r="T1125" s="637"/>
      <c r="U1125" s="637"/>
      <c r="V1125" s="637"/>
      <c r="W1125" s="637"/>
      <c r="X1125" s="637"/>
      <c r="Y1125" s="637"/>
      <c r="Z1125" s="637"/>
      <c r="AA1125" s="637"/>
      <c r="AB1125" s="637"/>
      <c r="AC1125" s="637"/>
      <c r="AD1125" s="637"/>
      <c r="AE1125" s="637"/>
      <c r="AF1125" s="637"/>
      <c r="AG1125" s="637"/>
      <c r="AH1125" s="637"/>
      <c r="AI1125" s="637"/>
      <c r="AJ1125" s="637"/>
      <c r="AK1125" s="637"/>
      <c r="AL1125" s="637"/>
      <c r="AM1125" s="637"/>
      <c r="AN1125" s="637"/>
      <c r="AO1125" s="637"/>
      <c r="AP1125" s="637"/>
      <c r="AQ1125" s="637"/>
      <c r="AR1125" s="637"/>
      <c r="AS1125" s="637"/>
      <c r="AT1125" s="637"/>
      <c r="AU1125" s="637"/>
      <c r="AV1125" s="637"/>
      <c r="AW1125" s="637"/>
      <c r="AX1125" s="637"/>
      <c r="AY1125" s="637"/>
    </row>
    <row r="1126" spans="3:51">
      <c r="C1126" s="636"/>
      <c r="D1126" s="637"/>
      <c r="E1126" s="637"/>
      <c r="F1126" s="637"/>
      <c r="G1126" s="637"/>
      <c r="H1126" s="637"/>
      <c r="I1126" s="637"/>
      <c r="J1126" s="637"/>
      <c r="K1126" s="637"/>
      <c r="L1126" s="637"/>
      <c r="M1126" s="637"/>
      <c r="N1126" s="637"/>
      <c r="O1126" s="637"/>
      <c r="P1126" s="637"/>
      <c r="Q1126" s="637"/>
      <c r="R1126" s="637"/>
      <c r="S1126" s="637"/>
      <c r="T1126" s="637"/>
      <c r="U1126" s="637"/>
      <c r="V1126" s="637"/>
      <c r="W1126" s="637"/>
      <c r="X1126" s="637"/>
      <c r="Y1126" s="637"/>
      <c r="Z1126" s="637"/>
      <c r="AA1126" s="637"/>
      <c r="AB1126" s="637"/>
      <c r="AC1126" s="637"/>
      <c r="AD1126" s="637"/>
      <c r="AE1126" s="637"/>
      <c r="AF1126" s="637"/>
      <c r="AG1126" s="637"/>
      <c r="AH1126" s="637"/>
      <c r="AI1126" s="637"/>
      <c r="AJ1126" s="637"/>
      <c r="AK1126" s="637"/>
      <c r="AL1126" s="637"/>
      <c r="AM1126" s="637"/>
      <c r="AN1126" s="637"/>
      <c r="AO1126" s="637"/>
      <c r="AP1126" s="637"/>
      <c r="AQ1126" s="637"/>
      <c r="AR1126" s="637"/>
      <c r="AS1126" s="637"/>
      <c r="AT1126" s="637"/>
      <c r="AU1126" s="637"/>
      <c r="AV1126" s="637"/>
      <c r="AW1126" s="637"/>
      <c r="AX1126" s="637"/>
      <c r="AY1126" s="637"/>
    </row>
    <row r="1127" spans="3:51">
      <c r="C1127" s="636"/>
      <c r="D1127" s="637"/>
      <c r="E1127" s="637"/>
      <c r="F1127" s="637"/>
      <c r="G1127" s="637"/>
      <c r="H1127" s="637"/>
      <c r="I1127" s="637"/>
      <c r="J1127" s="637"/>
      <c r="K1127" s="637"/>
      <c r="L1127" s="637"/>
      <c r="M1127" s="637"/>
      <c r="N1127" s="637"/>
      <c r="O1127" s="637"/>
      <c r="P1127" s="637"/>
      <c r="Q1127" s="637"/>
      <c r="R1127" s="637"/>
      <c r="S1127" s="637"/>
      <c r="T1127" s="637"/>
      <c r="U1127" s="637"/>
      <c r="V1127" s="637"/>
      <c r="W1127" s="637"/>
      <c r="X1127" s="637"/>
      <c r="Y1127" s="637"/>
      <c r="Z1127" s="637"/>
      <c r="AA1127" s="637"/>
      <c r="AB1127" s="637"/>
      <c r="AC1127" s="637"/>
      <c r="AD1127" s="637"/>
      <c r="AE1127" s="637"/>
      <c r="AF1127" s="637"/>
      <c r="AG1127" s="637"/>
      <c r="AH1127" s="637"/>
      <c r="AI1127" s="637"/>
      <c r="AJ1127" s="637"/>
      <c r="AK1127" s="637"/>
      <c r="AL1127" s="637"/>
      <c r="AM1127" s="637"/>
      <c r="AN1127" s="637"/>
      <c r="AO1127" s="637"/>
      <c r="AP1127" s="637"/>
      <c r="AQ1127" s="637"/>
      <c r="AR1127" s="637"/>
      <c r="AS1127" s="637"/>
      <c r="AT1127" s="637"/>
      <c r="AU1127" s="637"/>
      <c r="AV1127" s="637"/>
      <c r="AW1127" s="637"/>
      <c r="AX1127" s="637"/>
      <c r="AY1127" s="637"/>
    </row>
    <row r="1128" spans="3:51">
      <c r="C1128" s="636"/>
      <c r="D1128" s="637"/>
      <c r="E1128" s="637"/>
      <c r="F1128" s="637"/>
      <c r="G1128" s="637"/>
      <c r="H1128" s="637"/>
      <c r="I1128" s="637"/>
      <c r="J1128" s="637"/>
      <c r="K1128" s="637"/>
      <c r="L1128" s="637"/>
      <c r="M1128" s="637"/>
      <c r="N1128" s="637"/>
      <c r="O1128" s="637"/>
      <c r="P1128" s="637"/>
      <c r="Q1128" s="637"/>
      <c r="R1128" s="637"/>
      <c r="S1128" s="637"/>
      <c r="T1128" s="637"/>
      <c r="U1128" s="637"/>
      <c r="V1128" s="637"/>
      <c r="W1128" s="637"/>
      <c r="X1128" s="637"/>
      <c r="Y1128" s="637"/>
      <c r="Z1128" s="637"/>
      <c r="AA1128" s="637"/>
      <c r="AB1128" s="637"/>
      <c r="AC1128" s="637"/>
      <c r="AD1128" s="637"/>
      <c r="AE1128" s="637"/>
      <c r="AF1128" s="637"/>
      <c r="AG1128" s="637"/>
      <c r="AH1128" s="637"/>
      <c r="AI1128" s="637"/>
      <c r="AJ1128" s="637"/>
      <c r="AK1128" s="637"/>
      <c r="AL1128" s="637"/>
      <c r="AM1128" s="637"/>
      <c r="AN1128" s="637"/>
      <c r="AO1128" s="637"/>
      <c r="AP1128" s="637"/>
      <c r="AQ1128" s="637"/>
      <c r="AR1128" s="637"/>
      <c r="AS1128" s="637"/>
      <c r="AT1128" s="637"/>
      <c r="AU1128" s="637"/>
      <c r="AV1128" s="637"/>
      <c r="AW1128" s="637"/>
      <c r="AX1128" s="637"/>
      <c r="AY1128" s="637"/>
    </row>
    <row r="1129" spans="3:51">
      <c r="C1129" s="636"/>
      <c r="D1129" s="637"/>
      <c r="E1129" s="637"/>
      <c r="F1129" s="637"/>
      <c r="G1129" s="637"/>
      <c r="H1129" s="637"/>
      <c r="I1129" s="637"/>
      <c r="J1129" s="637"/>
      <c r="K1129" s="637"/>
      <c r="L1129" s="637"/>
      <c r="M1129" s="637"/>
      <c r="N1129" s="637"/>
      <c r="O1129" s="637"/>
      <c r="P1129" s="637"/>
      <c r="Q1129" s="637"/>
      <c r="R1129" s="637"/>
      <c r="S1129" s="637"/>
      <c r="T1129" s="637"/>
      <c r="U1129" s="637"/>
      <c r="V1129" s="637"/>
      <c r="W1129" s="637"/>
      <c r="X1129" s="637"/>
      <c r="Y1129" s="637"/>
      <c r="Z1129" s="637"/>
      <c r="AA1129" s="637"/>
      <c r="AB1129" s="637"/>
      <c r="AC1129" s="637"/>
      <c r="AD1129" s="637"/>
      <c r="AE1129" s="637"/>
      <c r="AF1129" s="637"/>
      <c r="AG1129" s="637"/>
      <c r="AH1129" s="637"/>
      <c r="AI1129" s="637"/>
      <c r="AJ1129" s="637"/>
      <c r="AK1129" s="637"/>
      <c r="AL1129" s="637"/>
      <c r="AM1129" s="637"/>
      <c r="AN1129" s="637"/>
      <c r="AO1129" s="637"/>
      <c r="AP1129" s="637"/>
      <c r="AQ1129" s="637"/>
      <c r="AR1129" s="637"/>
      <c r="AS1129" s="637"/>
      <c r="AT1129" s="637"/>
      <c r="AU1129" s="637"/>
      <c r="AV1129" s="637"/>
      <c r="AW1129" s="637"/>
      <c r="AX1129" s="637"/>
      <c r="AY1129" s="637"/>
    </row>
    <row r="1130" spans="3:51">
      <c r="C1130" s="636"/>
      <c r="D1130" s="637"/>
      <c r="E1130" s="637"/>
      <c r="F1130" s="637"/>
      <c r="G1130" s="637"/>
      <c r="H1130" s="637"/>
      <c r="I1130" s="637"/>
      <c r="J1130" s="637"/>
      <c r="K1130" s="637"/>
      <c r="L1130" s="637"/>
      <c r="M1130" s="637"/>
      <c r="N1130" s="637"/>
      <c r="O1130" s="637"/>
      <c r="P1130" s="637"/>
      <c r="Q1130" s="637"/>
      <c r="R1130" s="637"/>
      <c r="S1130" s="637"/>
      <c r="T1130" s="637"/>
      <c r="U1130" s="637"/>
      <c r="V1130" s="637"/>
      <c r="W1130" s="637"/>
      <c r="X1130" s="637"/>
      <c r="Y1130" s="637"/>
      <c r="Z1130" s="637"/>
      <c r="AA1130" s="637"/>
      <c r="AB1130" s="637"/>
      <c r="AC1130" s="637"/>
      <c r="AD1130" s="637"/>
      <c r="AE1130" s="637"/>
      <c r="AF1130" s="637"/>
      <c r="AG1130" s="637"/>
      <c r="AH1130" s="637"/>
      <c r="AI1130" s="637"/>
      <c r="AJ1130" s="637"/>
      <c r="AK1130" s="637"/>
      <c r="AL1130" s="637"/>
      <c r="AM1130" s="637"/>
      <c r="AN1130" s="637"/>
      <c r="AO1130" s="637"/>
      <c r="AP1130" s="637"/>
      <c r="AQ1130" s="637"/>
      <c r="AR1130" s="637"/>
      <c r="AS1130" s="637"/>
      <c r="AT1130" s="637"/>
      <c r="AU1130" s="637"/>
      <c r="AV1130" s="637"/>
      <c r="AW1130" s="637"/>
      <c r="AX1130" s="637"/>
      <c r="AY1130" s="637"/>
    </row>
    <row r="1131" spans="3:51">
      <c r="C1131" s="636"/>
      <c r="D1131" s="637"/>
      <c r="E1131" s="637"/>
      <c r="F1131" s="637"/>
      <c r="G1131" s="637"/>
      <c r="H1131" s="637"/>
      <c r="I1131" s="637"/>
      <c r="J1131" s="637"/>
      <c r="K1131" s="637"/>
      <c r="L1131" s="637"/>
      <c r="M1131" s="637"/>
      <c r="N1131" s="637"/>
      <c r="O1131" s="637"/>
      <c r="P1131" s="637"/>
      <c r="Q1131" s="637"/>
      <c r="R1131" s="637"/>
      <c r="S1131" s="637"/>
      <c r="T1131" s="637"/>
      <c r="U1131" s="637"/>
      <c r="V1131" s="637"/>
      <c r="W1131" s="637"/>
      <c r="X1131" s="637"/>
      <c r="Y1131" s="637"/>
      <c r="Z1131" s="637"/>
      <c r="AA1131" s="637"/>
      <c r="AB1131" s="637"/>
      <c r="AC1131" s="637"/>
      <c r="AD1131" s="637"/>
      <c r="AE1131" s="637"/>
      <c r="AF1131" s="637"/>
      <c r="AG1131" s="637"/>
      <c r="AH1131" s="637"/>
      <c r="AI1131" s="637"/>
      <c r="AJ1131" s="637"/>
      <c r="AK1131" s="637"/>
      <c r="AL1131" s="637"/>
      <c r="AM1131" s="637"/>
      <c r="AN1131" s="637"/>
      <c r="AO1131" s="637"/>
      <c r="AP1131" s="637"/>
      <c r="AQ1131" s="637"/>
      <c r="AR1131" s="637"/>
      <c r="AS1131" s="637"/>
      <c r="AT1131" s="637"/>
      <c r="AU1131" s="637"/>
      <c r="AV1131" s="637"/>
      <c r="AW1131" s="637"/>
      <c r="AX1131" s="637"/>
      <c r="AY1131" s="637"/>
    </row>
    <row r="1132" spans="3:51">
      <c r="C1132" s="636"/>
      <c r="D1132" s="637"/>
      <c r="E1132" s="637"/>
      <c r="F1132" s="637"/>
      <c r="G1132" s="637"/>
      <c r="H1132" s="637"/>
      <c r="I1132" s="637"/>
      <c r="J1132" s="637"/>
      <c r="K1132" s="637"/>
      <c r="L1132" s="637"/>
      <c r="M1132" s="637"/>
      <c r="N1132" s="637"/>
      <c r="O1132" s="637"/>
      <c r="P1132" s="637"/>
      <c r="Q1132" s="637"/>
      <c r="R1132" s="637"/>
      <c r="S1132" s="637"/>
      <c r="T1132" s="637"/>
      <c r="U1132" s="637"/>
      <c r="V1132" s="637"/>
      <c r="W1132" s="637"/>
      <c r="X1132" s="637"/>
      <c r="Y1132" s="637"/>
      <c r="Z1132" s="637"/>
      <c r="AA1132" s="637"/>
      <c r="AB1132" s="637"/>
      <c r="AC1132" s="637"/>
      <c r="AD1132" s="637"/>
      <c r="AE1132" s="637"/>
      <c r="AF1132" s="637"/>
      <c r="AG1132" s="637"/>
      <c r="AH1132" s="637"/>
      <c r="AI1132" s="637"/>
      <c r="AJ1132" s="637"/>
      <c r="AK1132" s="637"/>
      <c r="AL1132" s="637"/>
      <c r="AM1132" s="637"/>
      <c r="AN1132" s="637"/>
      <c r="AO1132" s="637"/>
      <c r="AP1132" s="637"/>
      <c r="AQ1132" s="637"/>
      <c r="AR1132" s="637"/>
      <c r="AS1132" s="637"/>
      <c r="AT1132" s="637"/>
      <c r="AU1132" s="637"/>
      <c r="AV1132" s="637"/>
      <c r="AW1132" s="637"/>
      <c r="AX1132" s="637"/>
      <c r="AY1132" s="637"/>
    </row>
    <row r="1133" spans="3:51">
      <c r="C1133" s="636"/>
      <c r="D1133" s="637"/>
      <c r="E1133" s="637"/>
      <c r="F1133" s="637"/>
      <c r="G1133" s="637"/>
      <c r="H1133" s="637"/>
      <c r="I1133" s="637"/>
      <c r="J1133" s="637"/>
      <c r="K1133" s="637"/>
      <c r="L1133" s="637"/>
      <c r="M1133" s="637"/>
      <c r="N1133" s="637"/>
      <c r="O1133" s="637"/>
      <c r="P1133" s="637"/>
      <c r="Q1133" s="637"/>
      <c r="R1133" s="637"/>
      <c r="S1133" s="637"/>
      <c r="T1133" s="637"/>
      <c r="U1133" s="637"/>
      <c r="V1133" s="637"/>
      <c r="W1133" s="637"/>
      <c r="X1133" s="637"/>
      <c r="Y1133" s="637"/>
      <c r="Z1133" s="637"/>
      <c r="AA1133" s="637"/>
      <c r="AB1133" s="637"/>
      <c r="AC1133" s="637"/>
      <c r="AD1133" s="637"/>
      <c r="AE1133" s="637"/>
      <c r="AF1133" s="637"/>
      <c r="AG1133" s="637"/>
      <c r="AH1133" s="637"/>
      <c r="AI1133" s="637"/>
      <c r="AJ1133" s="637"/>
      <c r="AK1133" s="637"/>
      <c r="AL1133" s="637"/>
      <c r="AM1133" s="637"/>
      <c r="AN1133" s="637"/>
      <c r="AO1133" s="637"/>
      <c r="AP1133" s="637"/>
      <c r="AQ1133" s="637"/>
      <c r="AR1133" s="637"/>
      <c r="AS1133" s="637"/>
      <c r="AT1133" s="637"/>
      <c r="AU1133" s="637"/>
      <c r="AV1133" s="637"/>
      <c r="AW1133" s="637"/>
      <c r="AX1133" s="637"/>
      <c r="AY1133" s="637"/>
    </row>
    <row r="1134" spans="3:51">
      <c r="C1134" s="636"/>
      <c r="D1134" s="637"/>
      <c r="E1134" s="637"/>
      <c r="F1134" s="637"/>
      <c r="G1134" s="637"/>
      <c r="H1134" s="637"/>
      <c r="I1134" s="637"/>
      <c r="J1134" s="637"/>
      <c r="K1134" s="637"/>
      <c r="L1134" s="637"/>
      <c r="M1134" s="637"/>
      <c r="N1134" s="637"/>
      <c r="O1134" s="637"/>
      <c r="P1134" s="637"/>
      <c r="Q1134" s="637"/>
      <c r="R1134" s="637"/>
      <c r="S1134" s="637"/>
      <c r="T1134" s="637"/>
      <c r="U1134" s="637"/>
      <c r="V1134" s="637"/>
      <c r="W1134" s="637"/>
      <c r="X1134" s="637"/>
      <c r="Y1134" s="637"/>
      <c r="Z1134" s="637"/>
      <c r="AA1134" s="637"/>
      <c r="AB1134" s="637"/>
      <c r="AC1134" s="637"/>
      <c r="AD1134" s="637"/>
      <c r="AE1134" s="637"/>
      <c r="AF1134" s="637"/>
      <c r="AG1134" s="637"/>
      <c r="AH1134" s="637"/>
      <c r="AI1134" s="637"/>
      <c r="AJ1134" s="637"/>
      <c r="AK1134" s="637"/>
      <c r="AL1134" s="637"/>
      <c r="AM1134" s="637"/>
      <c r="AN1134" s="637"/>
      <c r="AO1134" s="637"/>
      <c r="AP1134" s="637"/>
      <c r="AQ1134" s="637"/>
      <c r="AR1134" s="637"/>
      <c r="AS1134" s="637"/>
      <c r="AT1134" s="637"/>
      <c r="AU1134" s="637"/>
      <c r="AV1134" s="637"/>
      <c r="AW1134" s="637"/>
      <c r="AX1134" s="637"/>
      <c r="AY1134" s="637"/>
    </row>
    <row r="1135" spans="3:51">
      <c r="C1135" s="636"/>
      <c r="D1135" s="637"/>
      <c r="E1135" s="637"/>
      <c r="F1135" s="637"/>
      <c r="G1135" s="637"/>
      <c r="H1135" s="637"/>
      <c r="I1135" s="637"/>
      <c r="J1135" s="637"/>
      <c r="K1135" s="637"/>
      <c r="L1135" s="637"/>
      <c r="M1135" s="637"/>
      <c r="N1135" s="637"/>
      <c r="O1135" s="637"/>
      <c r="P1135" s="637"/>
      <c r="Q1135" s="637"/>
      <c r="R1135" s="637"/>
      <c r="S1135" s="637"/>
      <c r="T1135" s="637"/>
      <c r="U1135" s="637"/>
      <c r="V1135" s="637"/>
      <c r="W1135" s="637"/>
      <c r="X1135" s="637"/>
      <c r="Y1135" s="637"/>
      <c r="Z1135" s="637"/>
      <c r="AA1135" s="637"/>
      <c r="AB1135" s="637"/>
      <c r="AC1135" s="637"/>
      <c r="AD1135" s="637"/>
      <c r="AE1135" s="637"/>
      <c r="AF1135" s="637"/>
      <c r="AG1135" s="637"/>
      <c r="AH1135" s="637"/>
      <c r="AI1135" s="637"/>
      <c r="AJ1135" s="637"/>
      <c r="AK1135" s="637"/>
      <c r="AL1135" s="637"/>
      <c r="AM1135" s="637"/>
      <c r="AN1135" s="637"/>
      <c r="AO1135" s="637"/>
      <c r="AP1135" s="637"/>
      <c r="AQ1135" s="637"/>
      <c r="AR1135" s="637"/>
      <c r="AS1135" s="637"/>
      <c r="AT1135" s="637"/>
      <c r="AU1135" s="637"/>
      <c r="AV1135" s="637"/>
      <c r="AW1135" s="637"/>
      <c r="AX1135" s="637"/>
      <c r="AY1135" s="637"/>
    </row>
    <row r="1136" spans="3:51">
      <c r="C1136" s="636"/>
      <c r="D1136" s="637"/>
      <c r="E1136" s="637"/>
      <c r="F1136" s="637"/>
      <c r="G1136" s="637"/>
      <c r="H1136" s="637"/>
      <c r="I1136" s="637"/>
      <c r="J1136" s="637"/>
      <c r="K1136" s="637"/>
      <c r="L1136" s="637"/>
      <c r="M1136" s="637"/>
      <c r="N1136" s="637"/>
      <c r="O1136" s="637"/>
      <c r="P1136" s="637"/>
      <c r="Q1136" s="637"/>
      <c r="R1136" s="637"/>
      <c r="S1136" s="637"/>
      <c r="T1136" s="637"/>
      <c r="U1136" s="637"/>
      <c r="V1136" s="637"/>
      <c r="W1136" s="637"/>
      <c r="X1136" s="637"/>
      <c r="Y1136" s="637"/>
      <c r="Z1136" s="637"/>
      <c r="AA1136" s="637"/>
      <c r="AB1136" s="637"/>
      <c r="AC1136" s="637"/>
      <c r="AD1136" s="637"/>
      <c r="AE1136" s="637"/>
      <c r="AF1136" s="637"/>
      <c r="AG1136" s="637"/>
      <c r="AH1136" s="637"/>
      <c r="AI1136" s="637"/>
      <c r="AJ1136" s="637"/>
      <c r="AK1136" s="637"/>
      <c r="AL1136" s="637"/>
      <c r="AM1136" s="637"/>
      <c r="AN1136" s="637"/>
      <c r="AO1136" s="637"/>
      <c r="AP1136" s="637"/>
      <c r="AQ1136" s="637"/>
      <c r="AR1136" s="637"/>
      <c r="AS1136" s="637"/>
      <c r="AT1136" s="637"/>
      <c r="AU1136" s="637"/>
      <c r="AV1136" s="637"/>
      <c r="AW1136" s="637"/>
      <c r="AX1136" s="637"/>
      <c r="AY1136" s="637"/>
    </row>
    <row r="1137" spans="3:51">
      <c r="C1137" s="636"/>
      <c r="D1137" s="637"/>
      <c r="E1137" s="637"/>
      <c r="F1137" s="637"/>
      <c r="G1137" s="637"/>
      <c r="H1137" s="637"/>
      <c r="I1137" s="637"/>
      <c r="J1137" s="637"/>
      <c r="K1137" s="637"/>
      <c r="L1137" s="637"/>
      <c r="M1137" s="637"/>
      <c r="N1137" s="637"/>
      <c r="O1137" s="637"/>
      <c r="P1137" s="637"/>
      <c r="Q1137" s="637"/>
      <c r="R1137" s="637"/>
      <c r="S1137" s="637"/>
      <c r="T1137" s="637"/>
      <c r="U1137" s="637"/>
      <c r="V1137" s="637"/>
      <c r="W1137" s="637"/>
      <c r="X1137" s="637"/>
      <c r="Y1137" s="637"/>
      <c r="Z1137" s="637"/>
      <c r="AA1137" s="637"/>
      <c r="AB1137" s="637"/>
      <c r="AC1137" s="637"/>
      <c r="AD1137" s="637"/>
      <c r="AE1137" s="637"/>
      <c r="AF1137" s="637"/>
      <c r="AG1137" s="637"/>
      <c r="AH1137" s="637"/>
      <c r="AI1137" s="637"/>
      <c r="AJ1137" s="637"/>
      <c r="AK1137" s="637"/>
      <c r="AL1137" s="637"/>
      <c r="AM1137" s="637"/>
      <c r="AN1137" s="637"/>
      <c r="AO1137" s="637"/>
      <c r="AP1137" s="637"/>
      <c r="AQ1137" s="637"/>
      <c r="AR1137" s="637"/>
      <c r="AS1137" s="637"/>
      <c r="AT1137" s="637"/>
      <c r="AU1137" s="637"/>
      <c r="AV1137" s="637"/>
      <c r="AW1137" s="637"/>
      <c r="AX1137" s="637"/>
      <c r="AY1137" s="637"/>
    </row>
    <row r="1138" spans="3:51">
      <c r="C1138" s="636"/>
      <c r="D1138" s="637"/>
      <c r="E1138" s="637"/>
      <c r="F1138" s="637"/>
      <c r="G1138" s="637"/>
      <c r="H1138" s="637"/>
      <c r="I1138" s="637"/>
      <c r="J1138" s="637"/>
      <c r="K1138" s="637"/>
      <c r="L1138" s="637"/>
      <c r="M1138" s="637"/>
      <c r="N1138" s="637"/>
      <c r="O1138" s="637"/>
      <c r="P1138" s="637"/>
      <c r="Q1138" s="637"/>
      <c r="R1138" s="637"/>
      <c r="S1138" s="637"/>
      <c r="T1138" s="637"/>
      <c r="U1138" s="637"/>
      <c r="V1138" s="637"/>
      <c r="W1138" s="637"/>
      <c r="X1138" s="637"/>
      <c r="Y1138" s="637"/>
      <c r="Z1138" s="637"/>
      <c r="AA1138" s="637"/>
      <c r="AB1138" s="637"/>
      <c r="AC1138" s="637"/>
      <c r="AD1138" s="637"/>
      <c r="AE1138" s="637"/>
      <c r="AF1138" s="637"/>
      <c r="AG1138" s="637"/>
      <c r="AH1138" s="637"/>
      <c r="AI1138" s="637"/>
      <c r="AJ1138" s="637"/>
      <c r="AK1138" s="637"/>
      <c r="AL1138" s="637"/>
      <c r="AM1138" s="637"/>
      <c r="AN1138" s="637"/>
      <c r="AO1138" s="637"/>
      <c r="AP1138" s="637"/>
      <c r="AQ1138" s="637"/>
      <c r="AR1138" s="637"/>
      <c r="AS1138" s="637"/>
      <c r="AT1138" s="637"/>
      <c r="AU1138" s="637"/>
      <c r="AV1138" s="637"/>
      <c r="AW1138" s="637"/>
      <c r="AX1138" s="637"/>
      <c r="AY1138" s="637"/>
    </row>
    <row r="1139" spans="3:51">
      <c r="C1139" s="636"/>
      <c r="D1139" s="637"/>
      <c r="E1139" s="637"/>
      <c r="F1139" s="637"/>
      <c r="G1139" s="637"/>
      <c r="H1139" s="637"/>
      <c r="I1139" s="637"/>
      <c r="J1139" s="637"/>
      <c r="K1139" s="637"/>
      <c r="L1139" s="637"/>
      <c r="M1139" s="637"/>
      <c r="N1139" s="637"/>
      <c r="O1139" s="637"/>
      <c r="P1139" s="637"/>
      <c r="Q1139" s="637"/>
      <c r="R1139" s="637"/>
      <c r="S1139" s="637"/>
      <c r="T1139" s="637"/>
      <c r="U1139" s="637"/>
      <c r="V1139" s="637"/>
      <c r="W1139" s="637"/>
      <c r="X1139" s="637"/>
      <c r="Y1139" s="637"/>
      <c r="Z1139" s="637"/>
      <c r="AA1139" s="637"/>
      <c r="AB1139" s="637"/>
      <c r="AC1139" s="637"/>
      <c r="AD1139" s="637"/>
      <c r="AE1139" s="637"/>
      <c r="AF1139" s="637"/>
      <c r="AG1139" s="637"/>
      <c r="AH1139" s="637"/>
      <c r="AI1139" s="637"/>
      <c r="AJ1139" s="637"/>
      <c r="AK1139" s="637"/>
      <c r="AL1139" s="637"/>
      <c r="AM1139" s="637"/>
      <c r="AN1139" s="637"/>
      <c r="AO1139" s="637"/>
      <c r="AP1139" s="637"/>
      <c r="AQ1139" s="637"/>
      <c r="AR1139" s="637"/>
      <c r="AS1139" s="637"/>
      <c r="AT1139" s="637"/>
      <c r="AU1139" s="637"/>
      <c r="AV1139" s="637"/>
      <c r="AW1139" s="637"/>
      <c r="AX1139" s="637"/>
      <c r="AY1139" s="637"/>
    </row>
    <row r="1140" spans="3:51">
      <c r="C1140" s="636"/>
      <c r="D1140" s="637"/>
      <c r="E1140" s="637"/>
      <c r="F1140" s="637"/>
      <c r="G1140" s="637"/>
      <c r="H1140" s="637"/>
      <c r="I1140" s="637"/>
      <c r="J1140" s="637"/>
      <c r="K1140" s="637"/>
      <c r="L1140" s="637"/>
      <c r="M1140" s="637"/>
      <c r="N1140" s="637"/>
      <c r="O1140" s="637"/>
      <c r="P1140" s="637"/>
      <c r="Q1140" s="637"/>
      <c r="R1140" s="637"/>
      <c r="S1140" s="637"/>
      <c r="T1140" s="637"/>
      <c r="U1140" s="637"/>
      <c r="V1140" s="637"/>
      <c r="W1140" s="637"/>
      <c r="X1140" s="637"/>
      <c r="Y1140" s="637"/>
      <c r="Z1140" s="637"/>
      <c r="AA1140" s="637"/>
      <c r="AB1140" s="637"/>
      <c r="AC1140" s="637"/>
      <c r="AD1140" s="637"/>
      <c r="AE1140" s="637"/>
      <c r="AF1140" s="637"/>
      <c r="AG1140" s="637"/>
      <c r="AH1140" s="637"/>
      <c r="AI1140" s="637"/>
      <c r="AJ1140" s="637"/>
      <c r="AK1140" s="637"/>
      <c r="AL1140" s="637"/>
      <c r="AM1140" s="637"/>
      <c r="AN1140" s="637"/>
      <c r="AO1140" s="637"/>
      <c r="AP1140" s="637"/>
      <c r="AQ1140" s="637"/>
      <c r="AR1140" s="637"/>
      <c r="AS1140" s="637"/>
      <c r="AT1140" s="637"/>
      <c r="AU1140" s="637"/>
      <c r="AV1140" s="637"/>
      <c r="AW1140" s="637"/>
      <c r="AX1140" s="637"/>
      <c r="AY1140" s="637"/>
    </row>
    <row r="1141" spans="3:51">
      <c r="C1141" s="636"/>
      <c r="D1141" s="637"/>
      <c r="E1141" s="637"/>
      <c r="F1141" s="637"/>
      <c r="G1141" s="637"/>
      <c r="H1141" s="637"/>
      <c r="I1141" s="637"/>
      <c r="J1141" s="637"/>
      <c r="K1141" s="637"/>
      <c r="L1141" s="637"/>
      <c r="M1141" s="637"/>
      <c r="N1141" s="637"/>
      <c r="O1141" s="637"/>
      <c r="P1141" s="637"/>
      <c r="Q1141" s="637"/>
      <c r="R1141" s="637"/>
      <c r="S1141" s="637"/>
      <c r="T1141" s="637"/>
      <c r="U1141" s="637"/>
      <c r="V1141" s="637"/>
      <c r="W1141" s="637"/>
      <c r="X1141" s="637"/>
      <c r="Y1141" s="637"/>
      <c r="Z1141" s="637"/>
      <c r="AA1141" s="637"/>
      <c r="AB1141" s="637"/>
      <c r="AC1141" s="637"/>
      <c r="AD1141" s="637"/>
      <c r="AE1141" s="637"/>
      <c r="AF1141" s="637"/>
      <c r="AG1141" s="637"/>
      <c r="AH1141" s="637"/>
      <c r="AI1141" s="637"/>
      <c r="AJ1141" s="637"/>
      <c r="AK1141" s="637"/>
      <c r="AL1141" s="637"/>
      <c r="AM1141" s="637"/>
      <c r="AN1141" s="637"/>
      <c r="AO1141" s="637"/>
      <c r="AP1141" s="637"/>
      <c r="AQ1141" s="637"/>
      <c r="AR1141" s="637"/>
      <c r="AS1141" s="637"/>
      <c r="AT1141" s="637"/>
      <c r="AU1141" s="637"/>
      <c r="AV1141" s="637"/>
      <c r="AW1141" s="637"/>
      <c r="AX1141" s="637"/>
      <c r="AY1141" s="637"/>
    </row>
    <row r="1142" spans="3:51">
      <c r="C1142" s="636"/>
      <c r="D1142" s="637"/>
      <c r="E1142" s="637"/>
      <c r="F1142" s="637"/>
      <c r="G1142" s="637"/>
      <c r="H1142" s="637"/>
      <c r="I1142" s="637"/>
      <c r="J1142" s="637"/>
      <c r="K1142" s="637"/>
      <c r="L1142" s="637"/>
      <c r="M1142" s="637"/>
      <c r="N1142" s="637"/>
      <c r="O1142" s="637"/>
      <c r="P1142" s="637"/>
      <c r="Q1142" s="637"/>
      <c r="R1142" s="637"/>
      <c r="S1142" s="637"/>
      <c r="T1142" s="637"/>
      <c r="U1142" s="637"/>
      <c r="V1142" s="637"/>
      <c r="W1142" s="637"/>
      <c r="X1142" s="637"/>
      <c r="Y1142" s="637"/>
      <c r="Z1142" s="637"/>
      <c r="AA1142" s="637"/>
      <c r="AB1142" s="637"/>
      <c r="AC1142" s="637"/>
      <c r="AD1142" s="637"/>
      <c r="AE1142" s="637"/>
      <c r="AF1142" s="637"/>
      <c r="AG1142" s="637"/>
      <c r="AH1142" s="637"/>
      <c r="AI1142" s="637"/>
      <c r="AJ1142" s="637"/>
      <c r="AK1142" s="637"/>
      <c r="AL1142" s="637"/>
      <c r="AM1142" s="637"/>
      <c r="AN1142" s="637"/>
      <c r="AO1142" s="637"/>
      <c r="AP1142" s="637"/>
      <c r="AQ1142" s="637"/>
      <c r="AR1142" s="637"/>
      <c r="AS1142" s="637"/>
      <c r="AT1142" s="637"/>
      <c r="AU1142" s="637"/>
      <c r="AV1142" s="637"/>
      <c r="AW1142" s="637"/>
      <c r="AX1142" s="637"/>
      <c r="AY1142" s="637"/>
    </row>
    <row r="1143" spans="3:51">
      <c r="C1143" s="636"/>
      <c r="D1143" s="637"/>
      <c r="E1143" s="637"/>
      <c r="F1143" s="637"/>
      <c r="G1143" s="637"/>
      <c r="H1143" s="637"/>
      <c r="I1143" s="637"/>
      <c r="J1143" s="637"/>
      <c r="K1143" s="637"/>
      <c r="L1143" s="637"/>
      <c r="M1143" s="637"/>
      <c r="N1143" s="637"/>
      <c r="O1143" s="637"/>
      <c r="P1143" s="637"/>
      <c r="Q1143" s="637"/>
      <c r="R1143" s="637"/>
      <c r="S1143" s="637"/>
      <c r="T1143" s="637"/>
      <c r="U1143" s="637"/>
      <c r="V1143" s="637"/>
      <c r="W1143" s="637"/>
      <c r="X1143" s="637"/>
      <c r="Y1143" s="637"/>
      <c r="Z1143" s="637"/>
      <c r="AA1143" s="637"/>
      <c r="AB1143" s="637"/>
      <c r="AC1143" s="637"/>
      <c r="AD1143" s="637"/>
      <c r="AE1143" s="637"/>
      <c r="AF1143" s="637"/>
      <c r="AG1143" s="637"/>
      <c r="AH1143" s="637"/>
      <c r="AI1143" s="637"/>
      <c r="AJ1143" s="637"/>
      <c r="AK1143" s="637"/>
      <c r="AL1143" s="637"/>
      <c r="AM1143" s="637"/>
      <c r="AN1143" s="637"/>
      <c r="AO1143" s="637"/>
      <c r="AP1143" s="637"/>
      <c r="AQ1143" s="637"/>
      <c r="AR1143" s="637"/>
      <c r="AS1143" s="637"/>
      <c r="AT1143" s="637"/>
      <c r="AU1143" s="637"/>
      <c r="AV1143" s="637"/>
      <c r="AW1143" s="637"/>
      <c r="AX1143" s="637"/>
      <c r="AY1143" s="637"/>
    </row>
    <row r="1144" spans="3:51">
      <c r="C1144" s="636"/>
      <c r="D1144" s="637"/>
      <c r="E1144" s="637"/>
      <c r="F1144" s="637"/>
      <c r="G1144" s="637"/>
      <c r="H1144" s="637"/>
      <c r="I1144" s="637"/>
      <c r="J1144" s="637"/>
      <c r="K1144" s="637"/>
      <c r="L1144" s="637"/>
      <c r="M1144" s="637"/>
      <c r="N1144" s="637"/>
      <c r="O1144" s="637"/>
      <c r="P1144" s="637"/>
      <c r="Q1144" s="637"/>
      <c r="R1144" s="637"/>
      <c r="S1144" s="637"/>
      <c r="T1144" s="637"/>
      <c r="U1144" s="637"/>
      <c r="V1144" s="637"/>
      <c r="W1144" s="637"/>
      <c r="X1144" s="637"/>
      <c r="Y1144" s="637"/>
      <c r="Z1144" s="637"/>
      <c r="AA1144" s="637"/>
      <c r="AB1144" s="637"/>
      <c r="AC1144" s="637"/>
      <c r="AD1144" s="637"/>
      <c r="AE1144" s="637"/>
      <c r="AF1144" s="637"/>
      <c r="AG1144" s="637"/>
      <c r="AH1144" s="637"/>
      <c r="AI1144" s="637"/>
      <c r="AJ1144" s="637"/>
      <c r="AK1144" s="637"/>
      <c r="AL1144" s="637"/>
      <c r="AM1144" s="637"/>
      <c r="AN1144" s="637"/>
      <c r="AO1144" s="637"/>
      <c r="AP1144" s="637"/>
      <c r="AQ1144" s="637"/>
      <c r="AR1144" s="637"/>
      <c r="AS1144" s="637"/>
      <c r="AT1144" s="637"/>
      <c r="AU1144" s="637"/>
      <c r="AV1144" s="637"/>
      <c r="AW1144" s="637"/>
      <c r="AX1144" s="637"/>
      <c r="AY1144" s="637"/>
    </row>
    <row r="1145" spans="3:51">
      <c r="C1145" s="636"/>
      <c r="D1145" s="637"/>
      <c r="E1145" s="637"/>
      <c r="F1145" s="637"/>
      <c r="G1145" s="637"/>
      <c r="H1145" s="637"/>
      <c r="I1145" s="637"/>
      <c r="J1145" s="637"/>
      <c r="K1145" s="637"/>
      <c r="L1145" s="637"/>
      <c r="M1145" s="637"/>
      <c r="N1145" s="637"/>
      <c r="O1145" s="637"/>
      <c r="P1145" s="637"/>
      <c r="Q1145" s="637"/>
      <c r="R1145" s="637"/>
      <c r="S1145" s="637"/>
      <c r="T1145" s="637"/>
      <c r="U1145" s="637"/>
      <c r="V1145" s="637"/>
      <c r="W1145" s="637"/>
      <c r="X1145" s="637"/>
      <c r="Y1145" s="637"/>
      <c r="Z1145" s="637"/>
      <c r="AA1145" s="637"/>
      <c r="AB1145" s="637"/>
      <c r="AC1145" s="637"/>
      <c r="AD1145" s="637"/>
      <c r="AE1145" s="637"/>
      <c r="AF1145" s="637"/>
      <c r="AG1145" s="637"/>
      <c r="AH1145" s="637"/>
      <c r="AI1145" s="637"/>
      <c r="AJ1145" s="637"/>
      <c r="AK1145" s="637"/>
      <c r="AL1145" s="637"/>
      <c r="AM1145" s="637"/>
      <c r="AN1145" s="637"/>
      <c r="AO1145" s="637"/>
      <c r="AP1145" s="637"/>
      <c r="AQ1145" s="637"/>
      <c r="AR1145" s="637"/>
      <c r="AS1145" s="637"/>
      <c r="AT1145" s="637"/>
      <c r="AU1145" s="637"/>
      <c r="AV1145" s="637"/>
      <c r="AW1145" s="637"/>
      <c r="AX1145" s="637"/>
      <c r="AY1145" s="637"/>
    </row>
    <row r="1146" spans="3:51">
      <c r="C1146" s="636"/>
      <c r="D1146" s="637"/>
      <c r="E1146" s="637"/>
      <c r="F1146" s="637"/>
      <c r="G1146" s="637"/>
      <c r="H1146" s="637"/>
      <c r="I1146" s="637"/>
      <c r="J1146" s="637"/>
      <c r="K1146" s="637"/>
      <c r="L1146" s="637"/>
      <c r="M1146" s="637"/>
      <c r="N1146" s="637"/>
      <c r="O1146" s="637"/>
      <c r="P1146" s="637"/>
      <c r="Q1146" s="637"/>
      <c r="R1146" s="637"/>
      <c r="S1146" s="637"/>
      <c r="T1146" s="637"/>
      <c r="U1146" s="637"/>
      <c r="V1146" s="637"/>
      <c r="W1146" s="637"/>
      <c r="X1146" s="637"/>
      <c r="Y1146" s="637"/>
      <c r="Z1146" s="637"/>
      <c r="AA1146" s="637"/>
      <c r="AB1146" s="637"/>
      <c r="AC1146" s="637"/>
      <c r="AD1146" s="637"/>
      <c r="AE1146" s="637"/>
      <c r="AF1146" s="637"/>
      <c r="AG1146" s="637"/>
      <c r="AH1146" s="637"/>
      <c r="AI1146" s="637"/>
      <c r="AJ1146" s="637"/>
      <c r="AK1146" s="637"/>
      <c r="AL1146" s="637"/>
      <c r="AM1146" s="637"/>
      <c r="AN1146" s="637"/>
      <c r="AO1146" s="637"/>
      <c r="AP1146" s="637"/>
      <c r="AQ1146" s="637"/>
      <c r="AR1146" s="637"/>
      <c r="AS1146" s="637"/>
      <c r="AT1146" s="637"/>
      <c r="AU1146" s="637"/>
      <c r="AV1146" s="637"/>
      <c r="AW1146" s="637"/>
      <c r="AX1146" s="637"/>
      <c r="AY1146" s="637"/>
    </row>
    <row r="1147" spans="3:51">
      <c r="C1147" s="636"/>
      <c r="D1147" s="637"/>
      <c r="E1147" s="637"/>
      <c r="F1147" s="637"/>
      <c r="G1147" s="637"/>
      <c r="H1147" s="637"/>
      <c r="I1147" s="637"/>
      <c r="J1147" s="637"/>
      <c r="K1147" s="637"/>
      <c r="L1147" s="637"/>
      <c r="M1147" s="637"/>
      <c r="N1147" s="637"/>
      <c r="O1147" s="637"/>
      <c r="P1147" s="637"/>
      <c r="Q1147" s="637"/>
      <c r="R1147" s="637"/>
      <c r="S1147" s="637"/>
      <c r="T1147" s="637"/>
      <c r="U1147" s="637"/>
      <c r="V1147" s="637"/>
      <c r="W1147" s="637"/>
      <c r="X1147" s="637"/>
      <c r="Y1147" s="637"/>
      <c r="Z1147" s="637"/>
      <c r="AA1147" s="637"/>
      <c r="AB1147" s="637"/>
      <c r="AC1147" s="637"/>
      <c r="AD1147" s="637"/>
      <c r="AE1147" s="637"/>
      <c r="AF1147" s="637"/>
      <c r="AG1147" s="637"/>
      <c r="AH1147" s="637"/>
      <c r="AI1147" s="637"/>
      <c r="AJ1147" s="637"/>
      <c r="AK1147" s="637"/>
      <c r="AL1147" s="637"/>
      <c r="AM1147" s="637"/>
      <c r="AN1147" s="637"/>
      <c r="AO1147" s="637"/>
      <c r="AP1147" s="637"/>
      <c r="AQ1147" s="637"/>
      <c r="AR1147" s="637"/>
      <c r="AS1147" s="637"/>
      <c r="AT1147" s="637"/>
      <c r="AU1147" s="637"/>
      <c r="AV1147" s="637"/>
      <c r="AW1147" s="637"/>
      <c r="AX1147" s="637"/>
      <c r="AY1147" s="637"/>
    </row>
    <row r="1148" spans="3:51">
      <c r="C1148" s="636"/>
      <c r="D1148" s="637"/>
      <c r="E1148" s="637"/>
      <c r="F1148" s="637"/>
      <c r="G1148" s="637"/>
      <c r="H1148" s="637"/>
      <c r="I1148" s="637"/>
      <c r="J1148" s="637"/>
      <c r="K1148" s="637"/>
      <c r="L1148" s="637"/>
      <c r="M1148" s="637"/>
      <c r="N1148" s="637"/>
      <c r="O1148" s="637"/>
      <c r="P1148" s="637"/>
      <c r="Q1148" s="637"/>
      <c r="R1148" s="637"/>
      <c r="S1148" s="637"/>
      <c r="T1148" s="637"/>
      <c r="U1148" s="637"/>
      <c r="V1148" s="637"/>
      <c r="W1148" s="637"/>
      <c r="X1148" s="637"/>
      <c r="Y1148" s="637"/>
      <c r="Z1148" s="637"/>
      <c r="AA1148" s="637"/>
      <c r="AB1148" s="637"/>
      <c r="AC1148" s="637"/>
      <c r="AD1148" s="637"/>
      <c r="AE1148" s="637"/>
      <c r="AF1148" s="637"/>
      <c r="AG1148" s="637"/>
      <c r="AH1148" s="637"/>
      <c r="AI1148" s="637"/>
      <c r="AJ1148" s="637"/>
      <c r="AK1148" s="637"/>
      <c r="AL1148" s="637"/>
      <c r="AM1148" s="637"/>
      <c r="AN1148" s="637"/>
      <c r="AO1148" s="637"/>
      <c r="AP1148" s="637"/>
      <c r="AQ1148" s="637"/>
      <c r="AR1148" s="637"/>
      <c r="AS1148" s="637"/>
      <c r="AT1148" s="637"/>
      <c r="AU1148" s="637"/>
      <c r="AV1148" s="637"/>
      <c r="AW1148" s="637"/>
      <c r="AX1148" s="637"/>
      <c r="AY1148" s="637"/>
    </row>
    <row r="1149" spans="3:51">
      <c r="C1149" s="636"/>
      <c r="D1149" s="637"/>
      <c r="E1149" s="637"/>
      <c r="F1149" s="637"/>
      <c r="G1149" s="637"/>
      <c r="H1149" s="637"/>
      <c r="I1149" s="637"/>
      <c r="J1149" s="637"/>
      <c r="K1149" s="637"/>
      <c r="L1149" s="637"/>
      <c r="M1149" s="637"/>
      <c r="N1149" s="637"/>
      <c r="O1149" s="637"/>
      <c r="P1149" s="637"/>
      <c r="Q1149" s="637"/>
      <c r="R1149" s="637"/>
      <c r="S1149" s="637"/>
      <c r="T1149" s="637"/>
      <c r="U1149" s="637"/>
      <c r="V1149" s="637"/>
      <c r="W1149" s="637"/>
      <c r="X1149" s="637"/>
      <c r="Y1149" s="637"/>
      <c r="Z1149" s="637"/>
      <c r="AA1149" s="637"/>
      <c r="AB1149" s="637"/>
      <c r="AC1149" s="637"/>
      <c r="AD1149" s="637"/>
      <c r="AE1149" s="637"/>
      <c r="AF1149" s="637"/>
      <c r="AG1149" s="637"/>
      <c r="AH1149" s="637"/>
      <c r="AI1149" s="637"/>
      <c r="AJ1149" s="637"/>
      <c r="AK1149" s="637"/>
      <c r="AL1149" s="637"/>
      <c r="AM1149" s="637"/>
      <c r="AN1149" s="637"/>
      <c r="AO1149" s="637"/>
      <c r="AP1149" s="637"/>
      <c r="AQ1149" s="637"/>
      <c r="AR1149" s="637"/>
      <c r="AS1149" s="637"/>
      <c r="AT1149" s="637"/>
      <c r="AU1149" s="637"/>
      <c r="AV1149" s="637"/>
      <c r="AW1149" s="637"/>
      <c r="AX1149" s="637"/>
      <c r="AY1149" s="637"/>
    </row>
    <row r="1150" spans="3:51">
      <c r="C1150" s="636"/>
      <c r="D1150" s="637"/>
      <c r="E1150" s="637"/>
      <c r="F1150" s="637"/>
      <c r="G1150" s="637"/>
      <c r="H1150" s="637"/>
      <c r="I1150" s="637"/>
      <c r="J1150" s="637"/>
      <c r="K1150" s="637"/>
      <c r="L1150" s="637"/>
      <c r="M1150" s="637"/>
      <c r="N1150" s="637"/>
      <c r="O1150" s="637"/>
      <c r="P1150" s="637"/>
      <c r="Q1150" s="637"/>
      <c r="R1150" s="637"/>
      <c r="S1150" s="637"/>
      <c r="T1150" s="637"/>
      <c r="U1150" s="637"/>
      <c r="V1150" s="637"/>
      <c r="W1150" s="637"/>
      <c r="X1150" s="637"/>
      <c r="Y1150" s="637"/>
      <c r="Z1150" s="637"/>
      <c r="AA1150" s="637"/>
      <c r="AB1150" s="637"/>
      <c r="AC1150" s="637"/>
      <c r="AD1150" s="637"/>
      <c r="AE1150" s="637"/>
      <c r="AF1150" s="637"/>
      <c r="AG1150" s="637"/>
      <c r="AH1150" s="637"/>
      <c r="AI1150" s="637"/>
      <c r="AJ1150" s="637"/>
      <c r="AK1150" s="637"/>
      <c r="AL1150" s="637"/>
      <c r="AM1150" s="637"/>
      <c r="AN1150" s="637"/>
      <c r="AO1150" s="637"/>
      <c r="AP1150" s="637"/>
      <c r="AQ1150" s="637"/>
      <c r="AR1150" s="637"/>
      <c r="AS1150" s="637"/>
      <c r="AT1150" s="637"/>
      <c r="AU1150" s="637"/>
      <c r="AV1150" s="637"/>
      <c r="AW1150" s="637"/>
      <c r="AX1150" s="637"/>
      <c r="AY1150" s="637"/>
    </row>
    <row r="1151" spans="3:51">
      <c r="C1151" s="636"/>
      <c r="D1151" s="637"/>
      <c r="E1151" s="637"/>
      <c r="F1151" s="637"/>
      <c r="G1151" s="637"/>
      <c r="H1151" s="637"/>
      <c r="I1151" s="637"/>
      <c r="J1151" s="637"/>
      <c r="K1151" s="637"/>
      <c r="L1151" s="637"/>
      <c r="M1151" s="637"/>
      <c r="N1151" s="637"/>
      <c r="O1151" s="637"/>
      <c r="P1151" s="637"/>
      <c r="Q1151" s="637"/>
      <c r="R1151" s="637"/>
      <c r="S1151" s="637"/>
      <c r="T1151" s="637"/>
      <c r="U1151" s="637"/>
      <c r="V1151" s="637"/>
      <c r="W1151" s="637"/>
      <c r="X1151" s="637"/>
      <c r="Y1151" s="637"/>
      <c r="Z1151" s="637"/>
      <c r="AA1151" s="637"/>
      <c r="AB1151" s="637"/>
      <c r="AC1151" s="637"/>
      <c r="AD1151" s="637"/>
      <c r="AE1151" s="637"/>
      <c r="AF1151" s="637"/>
      <c r="AG1151" s="637"/>
      <c r="AH1151" s="637"/>
      <c r="AI1151" s="637"/>
      <c r="AJ1151" s="637"/>
      <c r="AK1151" s="637"/>
      <c r="AL1151" s="637"/>
      <c r="AM1151" s="637"/>
      <c r="AN1151" s="637"/>
      <c r="AO1151" s="637"/>
      <c r="AP1151" s="637"/>
      <c r="AQ1151" s="637"/>
      <c r="AR1151" s="637"/>
      <c r="AS1151" s="637"/>
      <c r="AT1151" s="637"/>
      <c r="AU1151" s="637"/>
      <c r="AV1151" s="637"/>
      <c r="AW1151" s="637"/>
      <c r="AX1151" s="637"/>
      <c r="AY1151" s="637"/>
    </row>
    <row r="1152" spans="3:51">
      <c r="C1152" s="636"/>
      <c r="D1152" s="637"/>
      <c r="E1152" s="637"/>
      <c r="F1152" s="637"/>
      <c r="G1152" s="637"/>
      <c r="H1152" s="637"/>
      <c r="I1152" s="637"/>
      <c r="J1152" s="637"/>
      <c r="K1152" s="637"/>
      <c r="L1152" s="637"/>
      <c r="M1152" s="637"/>
      <c r="N1152" s="637"/>
      <c r="O1152" s="637"/>
      <c r="P1152" s="637"/>
      <c r="Q1152" s="637"/>
      <c r="R1152" s="637"/>
      <c r="S1152" s="637"/>
      <c r="T1152" s="637"/>
      <c r="U1152" s="637"/>
      <c r="V1152" s="637"/>
      <c r="W1152" s="637"/>
      <c r="X1152" s="637"/>
      <c r="Y1152" s="637"/>
      <c r="Z1152" s="637"/>
      <c r="AA1152" s="637"/>
      <c r="AB1152" s="637"/>
      <c r="AC1152" s="637"/>
      <c r="AD1152" s="637"/>
      <c r="AE1152" s="637"/>
      <c r="AF1152" s="637"/>
      <c r="AG1152" s="637"/>
      <c r="AH1152" s="637"/>
      <c r="AI1152" s="637"/>
      <c r="AJ1152" s="637"/>
      <c r="AK1152" s="637"/>
      <c r="AL1152" s="637"/>
      <c r="AM1152" s="637"/>
      <c r="AN1152" s="637"/>
      <c r="AO1152" s="637"/>
      <c r="AP1152" s="637"/>
      <c r="AQ1152" s="637"/>
      <c r="AR1152" s="637"/>
      <c r="AS1152" s="637"/>
      <c r="AT1152" s="637"/>
      <c r="AU1152" s="637"/>
      <c r="AV1152" s="637"/>
      <c r="AW1152" s="637"/>
      <c r="AX1152" s="637"/>
      <c r="AY1152" s="637"/>
    </row>
    <row r="1153" spans="3:51">
      <c r="C1153" s="636"/>
      <c r="D1153" s="637"/>
      <c r="E1153" s="637"/>
      <c r="F1153" s="637"/>
      <c r="G1153" s="637"/>
      <c r="H1153" s="637"/>
      <c r="I1153" s="637"/>
      <c r="J1153" s="637"/>
      <c r="K1153" s="637"/>
      <c r="L1153" s="637"/>
      <c r="M1153" s="637"/>
      <c r="N1153" s="637"/>
      <c r="O1153" s="637"/>
      <c r="P1153" s="637"/>
      <c r="Q1153" s="637"/>
      <c r="R1153" s="637"/>
      <c r="S1153" s="637"/>
      <c r="T1153" s="637"/>
      <c r="U1153" s="637"/>
      <c r="V1153" s="637"/>
      <c r="W1153" s="637"/>
      <c r="X1153" s="637"/>
      <c r="Y1153" s="637"/>
      <c r="Z1153" s="637"/>
      <c r="AA1153" s="637"/>
      <c r="AB1153" s="637"/>
      <c r="AC1153" s="637"/>
      <c r="AD1153" s="637"/>
      <c r="AE1153" s="637"/>
      <c r="AF1153" s="637"/>
      <c r="AG1153" s="637"/>
      <c r="AH1153" s="637"/>
      <c r="AI1153" s="637"/>
      <c r="AJ1153" s="637"/>
      <c r="AK1153" s="637"/>
      <c r="AL1153" s="637"/>
      <c r="AM1153" s="637"/>
      <c r="AN1153" s="637"/>
      <c r="AO1153" s="637"/>
      <c r="AP1153" s="637"/>
      <c r="AQ1153" s="637"/>
      <c r="AR1153" s="637"/>
      <c r="AS1153" s="637"/>
      <c r="AT1153" s="637"/>
      <c r="AU1153" s="637"/>
      <c r="AV1153" s="637"/>
      <c r="AW1153" s="637"/>
      <c r="AX1153" s="637"/>
      <c r="AY1153" s="637"/>
    </row>
    <row r="1154" spans="3:51">
      <c r="C1154" s="636"/>
      <c r="D1154" s="637"/>
      <c r="E1154" s="637"/>
      <c r="F1154" s="637"/>
      <c r="G1154" s="637"/>
      <c r="H1154" s="637"/>
      <c r="I1154" s="637"/>
      <c r="J1154" s="637"/>
      <c r="K1154" s="637"/>
      <c r="L1154" s="637"/>
      <c r="M1154" s="637"/>
      <c r="N1154" s="637"/>
      <c r="O1154" s="637"/>
      <c r="P1154" s="637"/>
      <c r="Q1154" s="637"/>
      <c r="R1154" s="637"/>
      <c r="S1154" s="637"/>
      <c r="T1154" s="637"/>
      <c r="U1154" s="637"/>
      <c r="V1154" s="637"/>
      <c r="W1154" s="637"/>
      <c r="X1154" s="637"/>
      <c r="Y1154" s="637"/>
      <c r="Z1154" s="637"/>
      <c r="AA1154" s="637"/>
      <c r="AB1154" s="637"/>
      <c r="AC1154" s="637"/>
      <c r="AD1154" s="637"/>
      <c r="AE1154" s="637"/>
      <c r="AF1154" s="637"/>
      <c r="AG1154" s="637"/>
      <c r="AH1154" s="637"/>
      <c r="AI1154" s="637"/>
      <c r="AJ1154" s="637"/>
      <c r="AK1154" s="637"/>
      <c r="AL1154" s="637"/>
      <c r="AM1154" s="637"/>
      <c r="AN1154" s="637"/>
      <c r="AO1154" s="637"/>
      <c r="AP1154" s="637"/>
      <c r="AQ1154" s="637"/>
      <c r="AR1154" s="637"/>
      <c r="AS1154" s="637"/>
      <c r="AT1154" s="637"/>
      <c r="AU1154" s="637"/>
      <c r="AV1154" s="637"/>
      <c r="AW1154" s="637"/>
      <c r="AX1154" s="637"/>
      <c r="AY1154" s="637"/>
    </row>
    <row r="1155" spans="3:51">
      <c r="C1155" s="636"/>
      <c r="D1155" s="637"/>
      <c r="E1155" s="637"/>
      <c r="F1155" s="637"/>
      <c r="G1155" s="637"/>
      <c r="H1155" s="637"/>
      <c r="I1155" s="637"/>
      <c r="J1155" s="637"/>
      <c r="K1155" s="637"/>
      <c r="L1155" s="637"/>
      <c r="M1155" s="637"/>
      <c r="N1155" s="637"/>
      <c r="O1155" s="637"/>
      <c r="P1155" s="637"/>
      <c r="Q1155" s="637"/>
      <c r="R1155" s="637"/>
      <c r="S1155" s="637"/>
      <c r="T1155" s="637"/>
      <c r="U1155" s="637"/>
      <c r="V1155" s="637"/>
      <c r="W1155" s="637"/>
      <c r="X1155" s="637"/>
      <c r="Y1155" s="637"/>
      <c r="Z1155" s="637"/>
      <c r="AA1155" s="637"/>
      <c r="AB1155" s="637"/>
      <c r="AC1155" s="637"/>
      <c r="AD1155" s="637"/>
      <c r="AE1155" s="637"/>
      <c r="AF1155" s="637"/>
      <c r="AG1155" s="637"/>
      <c r="AH1155" s="637"/>
      <c r="AI1155" s="637"/>
      <c r="AJ1155" s="637"/>
      <c r="AK1155" s="637"/>
      <c r="AL1155" s="637"/>
      <c r="AM1155" s="637"/>
      <c r="AN1155" s="637"/>
      <c r="AO1155" s="637"/>
      <c r="AP1155" s="637"/>
      <c r="AQ1155" s="637"/>
      <c r="AR1155" s="637"/>
      <c r="AS1155" s="637"/>
      <c r="AT1155" s="637"/>
      <c r="AU1155" s="637"/>
      <c r="AV1155" s="637"/>
      <c r="AW1155" s="637"/>
      <c r="AX1155" s="637"/>
      <c r="AY1155" s="637"/>
    </row>
    <row r="1156" spans="3:51">
      <c r="C1156" s="636"/>
      <c r="D1156" s="637"/>
      <c r="E1156" s="637"/>
      <c r="F1156" s="637"/>
      <c r="G1156" s="637"/>
      <c r="H1156" s="637"/>
      <c r="I1156" s="637"/>
      <c r="J1156" s="637"/>
      <c r="K1156" s="637"/>
      <c r="L1156" s="637"/>
      <c r="M1156" s="637"/>
      <c r="N1156" s="637"/>
      <c r="O1156" s="637"/>
      <c r="P1156" s="637"/>
      <c r="Q1156" s="637"/>
      <c r="R1156" s="637"/>
      <c r="S1156" s="637"/>
      <c r="T1156" s="637"/>
      <c r="U1156" s="637"/>
      <c r="V1156" s="637"/>
      <c r="W1156" s="637"/>
      <c r="X1156" s="637"/>
      <c r="Y1156" s="637"/>
      <c r="Z1156" s="637"/>
      <c r="AA1156" s="637"/>
      <c r="AB1156" s="637"/>
      <c r="AC1156" s="637"/>
      <c r="AD1156" s="637"/>
      <c r="AE1156" s="637"/>
      <c r="AF1156" s="637"/>
      <c r="AG1156" s="637"/>
      <c r="AH1156" s="637"/>
      <c r="AI1156" s="637"/>
      <c r="AJ1156" s="637"/>
      <c r="AK1156" s="637"/>
      <c r="AL1156" s="637"/>
      <c r="AM1156" s="637"/>
      <c r="AN1156" s="637"/>
      <c r="AO1156" s="637"/>
      <c r="AP1156" s="637"/>
      <c r="AQ1156" s="637"/>
      <c r="AR1156" s="637"/>
      <c r="AS1156" s="637"/>
      <c r="AT1156" s="637"/>
      <c r="AU1156" s="637"/>
      <c r="AV1156" s="637"/>
      <c r="AW1156" s="637"/>
      <c r="AX1156" s="637"/>
      <c r="AY1156" s="637"/>
    </row>
    <row r="1157" spans="3:51">
      <c r="C1157" s="636"/>
      <c r="D1157" s="637"/>
      <c r="E1157" s="637"/>
      <c r="F1157" s="637"/>
      <c r="G1157" s="637"/>
      <c r="H1157" s="637"/>
      <c r="I1157" s="637"/>
      <c r="J1157" s="637"/>
      <c r="K1157" s="637"/>
      <c r="L1157" s="637"/>
      <c r="M1157" s="637"/>
      <c r="N1157" s="637"/>
      <c r="O1157" s="637"/>
      <c r="P1157" s="637"/>
      <c r="Q1157" s="637"/>
      <c r="R1157" s="637"/>
      <c r="S1157" s="637"/>
      <c r="T1157" s="637"/>
      <c r="U1157" s="637"/>
      <c r="V1157" s="637"/>
      <c r="W1157" s="637"/>
      <c r="X1157" s="637"/>
      <c r="Y1157" s="637"/>
      <c r="Z1157" s="637"/>
      <c r="AA1157" s="637"/>
      <c r="AB1157" s="637"/>
      <c r="AC1157" s="637"/>
      <c r="AD1157" s="637"/>
      <c r="AE1157" s="637"/>
      <c r="AF1157" s="637"/>
      <c r="AG1157" s="637"/>
      <c r="AH1157" s="637"/>
      <c r="AI1157" s="637"/>
      <c r="AJ1157" s="637"/>
      <c r="AK1157" s="637"/>
      <c r="AL1157" s="637"/>
      <c r="AM1157" s="637"/>
      <c r="AN1157" s="637"/>
      <c r="AO1157" s="637"/>
      <c r="AP1157" s="637"/>
      <c r="AQ1157" s="637"/>
      <c r="AR1157" s="637"/>
      <c r="AS1157" s="637"/>
      <c r="AT1157" s="637"/>
      <c r="AU1157" s="637"/>
      <c r="AV1157" s="637"/>
      <c r="AW1157" s="637"/>
      <c r="AX1157" s="637"/>
      <c r="AY1157" s="637"/>
    </row>
    <row r="1158" spans="3:51">
      <c r="C1158" s="636"/>
      <c r="D1158" s="637"/>
      <c r="E1158" s="637"/>
      <c r="F1158" s="637"/>
      <c r="G1158" s="637"/>
      <c r="H1158" s="637"/>
      <c r="I1158" s="637"/>
      <c r="J1158" s="637"/>
      <c r="K1158" s="637"/>
      <c r="L1158" s="637"/>
      <c r="M1158" s="637"/>
      <c r="N1158" s="637"/>
      <c r="O1158" s="637"/>
      <c r="P1158" s="637"/>
      <c r="Q1158" s="637"/>
      <c r="R1158" s="637"/>
      <c r="S1158" s="637"/>
      <c r="T1158" s="637"/>
      <c r="U1158" s="637"/>
      <c r="V1158" s="637"/>
      <c r="W1158" s="637"/>
      <c r="X1158" s="637"/>
      <c r="Y1158" s="637"/>
      <c r="Z1158" s="637"/>
      <c r="AA1158" s="637"/>
      <c r="AB1158" s="637"/>
      <c r="AC1158" s="637"/>
      <c r="AD1158" s="637"/>
      <c r="AE1158" s="637"/>
      <c r="AF1158" s="637"/>
      <c r="AG1158" s="637"/>
      <c r="AH1158" s="637"/>
      <c r="AI1158" s="637"/>
      <c r="AJ1158" s="637"/>
      <c r="AK1158" s="637"/>
      <c r="AL1158" s="637"/>
      <c r="AM1158" s="637"/>
      <c r="AN1158" s="637"/>
      <c r="AO1158" s="637"/>
      <c r="AP1158" s="637"/>
      <c r="AQ1158" s="637"/>
      <c r="AR1158" s="637"/>
      <c r="AS1158" s="637"/>
      <c r="AT1158" s="637"/>
      <c r="AU1158" s="637"/>
      <c r="AV1158" s="637"/>
      <c r="AW1158" s="637"/>
      <c r="AX1158" s="637"/>
      <c r="AY1158" s="637"/>
    </row>
    <row r="1159" spans="3:51">
      <c r="C1159" s="636"/>
      <c r="D1159" s="637"/>
      <c r="E1159" s="637"/>
      <c r="F1159" s="637"/>
      <c r="G1159" s="637"/>
      <c r="H1159" s="637"/>
      <c r="I1159" s="637"/>
      <c r="J1159" s="637"/>
      <c r="K1159" s="637"/>
      <c r="L1159" s="637"/>
      <c r="M1159" s="637"/>
      <c r="N1159" s="637"/>
      <c r="O1159" s="637"/>
      <c r="P1159" s="637"/>
      <c r="Q1159" s="637"/>
      <c r="R1159" s="637"/>
      <c r="S1159" s="637"/>
      <c r="T1159" s="637"/>
      <c r="U1159" s="637"/>
      <c r="V1159" s="637"/>
      <c r="W1159" s="637"/>
      <c r="X1159" s="637"/>
      <c r="Y1159" s="637"/>
      <c r="Z1159" s="637"/>
      <c r="AA1159" s="637"/>
      <c r="AB1159" s="637"/>
      <c r="AC1159" s="637"/>
      <c r="AD1159" s="637"/>
      <c r="AE1159" s="637"/>
      <c r="AF1159" s="637"/>
      <c r="AG1159" s="637"/>
      <c r="AH1159" s="637"/>
      <c r="AI1159" s="637"/>
      <c r="AJ1159" s="637"/>
      <c r="AK1159" s="637"/>
      <c r="AL1159" s="637"/>
      <c r="AM1159" s="637"/>
      <c r="AN1159" s="637"/>
      <c r="AO1159" s="637"/>
      <c r="AP1159" s="637"/>
      <c r="AQ1159" s="637"/>
      <c r="AR1159" s="637"/>
      <c r="AS1159" s="637"/>
      <c r="AT1159" s="637"/>
      <c r="AU1159" s="637"/>
      <c r="AV1159" s="637"/>
      <c r="AW1159" s="637"/>
      <c r="AX1159" s="637"/>
      <c r="AY1159" s="637"/>
    </row>
    <row r="1160" spans="3:51">
      <c r="C1160" s="636"/>
      <c r="D1160" s="637"/>
      <c r="E1160" s="637"/>
      <c r="F1160" s="637"/>
      <c r="G1160" s="637"/>
      <c r="H1160" s="637"/>
      <c r="I1160" s="637"/>
      <c r="J1160" s="637"/>
      <c r="K1160" s="637"/>
      <c r="L1160" s="637"/>
      <c r="M1160" s="637"/>
      <c r="N1160" s="637"/>
      <c r="O1160" s="637"/>
      <c r="P1160" s="637"/>
      <c r="Q1160" s="637"/>
      <c r="R1160" s="637"/>
      <c r="S1160" s="637"/>
      <c r="T1160" s="637"/>
      <c r="U1160" s="637"/>
      <c r="V1160" s="637"/>
      <c r="W1160" s="637"/>
      <c r="X1160" s="637"/>
      <c r="Y1160" s="637"/>
      <c r="Z1160" s="637"/>
      <c r="AA1160" s="637"/>
      <c r="AB1160" s="637"/>
      <c r="AC1160" s="637"/>
      <c r="AD1160" s="637"/>
      <c r="AE1160" s="637"/>
      <c r="AF1160" s="637"/>
      <c r="AG1160" s="637"/>
      <c r="AH1160" s="637"/>
      <c r="AI1160" s="637"/>
      <c r="AJ1160" s="637"/>
      <c r="AK1160" s="637"/>
      <c r="AL1160" s="637"/>
      <c r="AM1160" s="637"/>
      <c r="AN1160" s="637"/>
      <c r="AO1160" s="637"/>
      <c r="AP1160" s="637"/>
      <c r="AQ1160" s="637"/>
      <c r="AR1160" s="637"/>
      <c r="AS1160" s="637"/>
      <c r="AT1160" s="637"/>
      <c r="AU1160" s="637"/>
      <c r="AV1160" s="637"/>
      <c r="AW1160" s="637"/>
      <c r="AX1160" s="637"/>
      <c r="AY1160" s="637"/>
    </row>
    <row r="1161" spans="3:51">
      <c r="C1161" s="636"/>
      <c r="D1161" s="637"/>
      <c r="E1161" s="637"/>
      <c r="F1161" s="637"/>
      <c r="G1161" s="637"/>
      <c r="H1161" s="637"/>
      <c r="I1161" s="637"/>
      <c r="J1161" s="637"/>
      <c r="K1161" s="637"/>
      <c r="L1161" s="637"/>
      <c r="M1161" s="637"/>
      <c r="N1161" s="637"/>
      <c r="O1161" s="637"/>
      <c r="P1161" s="637"/>
      <c r="Q1161" s="637"/>
      <c r="R1161" s="637"/>
      <c r="S1161" s="637"/>
      <c r="T1161" s="637"/>
      <c r="U1161" s="637"/>
      <c r="V1161" s="637"/>
      <c r="W1161" s="637"/>
      <c r="X1161" s="637"/>
      <c r="Y1161" s="637"/>
      <c r="Z1161" s="637"/>
      <c r="AA1161" s="637"/>
      <c r="AB1161" s="637"/>
      <c r="AC1161" s="637"/>
      <c r="AD1161" s="637"/>
      <c r="AE1161" s="637"/>
      <c r="AF1161" s="637"/>
      <c r="AG1161" s="637"/>
      <c r="AH1161" s="637"/>
      <c r="AI1161" s="637"/>
      <c r="AJ1161" s="637"/>
      <c r="AK1161" s="637"/>
      <c r="AL1161" s="637"/>
      <c r="AM1161" s="637"/>
      <c r="AN1161" s="637"/>
      <c r="AO1161" s="637"/>
      <c r="AP1161" s="637"/>
      <c r="AQ1161" s="637"/>
      <c r="AR1161" s="637"/>
      <c r="AS1161" s="637"/>
      <c r="AT1161" s="637"/>
      <c r="AU1161" s="637"/>
      <c r="AV1161" s="637"/>
      <c r="AW1161" s="637"/>
      <c r="AX1161" s="637"/>
      <c r="AY1161" s="637"/>
    </row>
    <row r="1162" spans="3:51">
      <c r="C1162" s="636"/>
      <c r="D1162" s="637"/>
      <c r="E1162" s="637"/>
      <c r="F1162" s="637"/>
      <c r="G1162" s="637"/>
      <c r="H1162" s="637"/>
      <c r="I1162" s="637"/>
      <c r="J1162" s="637"/>
      <c r="K1162" s="637"/>
      <c r="L1162" s="637"/>
      <c r="M1162" s="637"/>
      <c r="N1162" s="637"/>
      <c r="O1162" s="637"/>
      <c r="P1162" s="637"/>
      <c r="Q1162" s="637"/>
      <c r="R1162" s="637"/>
      <c r="S1162" s="637"/>
      <c r="T1162" s="637"/>
      <c r="U1162" s="637"/>
      <c r="V1162" s="637"/>
      <c r="W1162" s="637"/>
      <c r="X1162" s="637"/>
      <c r="Y1162" s="637"/>
      <c r="Z1162" s="637"/>
      <c r="AA1162" s="637"/>
      <c r="AB1162" s="637"/>
      <c r="AC1162" s="637"/>
      <c r="AD1162" s="637"/>
      <c r="AE1162" s="637"/>
      <c r="AF1162" s="637"/>
      <c r="AG1162" s="637"/>
      <c r="AH1162" s="637"/>
      <c r="AI1162" s="637"/>
      <c r="AJ1162" s="637"/>
      <c r="AK1162" s="637"/>
      <c r="AL1162" s="637"/>
      <c r="AM1162" s="637"/>
      <c r="AN1162" s="637"/>
      <c r="AO1162" s="637"/>
      <c r="AP1162" s="637"/>
      <c r="AQ1162" s="637"/>
      <c r="AR1162" s="637"/>
      <c r="AS1162" s="637"/>
      <c r="AT1162" s="637"/>
      <c r="AU1162" s="637"/>
      <c r="AV1162" s="637"/>
      <c r="AW1162" s="637"/>
      <c r="AX1162" s="637"/>
      <c r="AY1162" s="637"/>
    </row>
    <row r="1163" spans="3:51">
      <c r="C1163" s="636"/>
      <c r="D1163" s="637"/>
      <c r="E1163" s="637"/>
      <c r="F1163" s="637"/>
      <c r="G1163" s="637"/>
      <c r="H1163" s="637"/>
      <c r="I1163" s="637"/>
      <c r="J1163" s="637"/>
      <c r="K1163" s="637"/>
      <c r="L1163" s="637"/>
      <c r="M1163" s="637"/>
      <c r="N1163" s="637"/>
      <c r="O1163" s="637"/>
      <c r="P1163" s="637"/>
      <c r="Q1163" s="637"/>
      <c r="R1163" s="637"/>
      <c r="S1163" s="637"/>
      <c r="T1163" s="637"/>
      <c r="U1163" s="637"/>
      <c r="V1163" s="637"/>
      <c r="W1163" s="637"/>
      <c r="X1163" s="637"/>
      <c r="Y1163" s="637"/>
      <c r="Z1163" s="637"/>
      <c r="AA1163" s="637"/>
      <c r="AB1163" s="637"/>
      <c r="AC1163" s="637"/>
      <c r="AD1163" s="637"/>
      <c r="AE1163" s="637"/>
      <c r="AF1163" s="637"/>
      <c r="AG1163" s="637"/>
      <c r="AH1163" s="637"/>
      <c r="AI1163" s="637"/>
      <c r="AJ1163" s="637"/>
      <c r="AK1163" s="637"/>
      <c r="AL1163" s="637"/>
      <c r="AM1163" s="637"/>
      <c r="AN1163" s="637"/>
      <c r="AO1163" s="637"/>
      <c r="AP1163" s="637"/>
      <c r="AQ1163" s="637"/>
      <c r="AR1163" s="637"/>
      <c r="AS1163" s="637"/>
      <c r="AT1163" s="637"/>
      <c r="AU1163" s="637"/>
      <c r="AV1163" s="637"/>
      <c r="AW1163" s="637"/>
      <c r="AX1163" s="637"/>
      <c r="AY1163" s="637"/>
    </row>
    <row r="1164" spans="3:51">
      <c r="C1164" s="636"/>
      <c r="D1164" s="637"/>
      <c r="E1164" s="637"/>
      <c r="F1164" s="637"/>
      <c r="G1164" s="637"/>
      <c r="H1164" s="637"/>
      <c r="I1164" s="637"/>
      <c r="J1164" s="637"/>
      <c r="K1164" s="637"/>
      <c r="L1164" s="637"/>
      <c r="M1164" s="637"/>
      <c r="N1164" s="637"/>
      <c r="O1164" s="637"/>
      <c r="P1164" s="637"/>
      <c r="Q1164" s="637"/>
      <c r="R1164" s="637"/>
      <c r="S1164" s="637"/>
      <c r="T1164" s="637"/>
      <c r="U1164" s="637"/>
      <c r="V1164" s="637"/>
      <c r="W1164" s="637"/>
      <c r="X1164" s="637"/>
      <c r="Y1164" s="637"/>
      <c r="Z1164" s="637"/>
      <c r="AA1164" s="637"/>
      <c r="AB1164" s="637"/>
      <c r="AC1164" s="637"/>
      <c r="AD1164" s="637"/>
      <c r="AE1164" s="637"/>
      <c r="AF1164" s="637"/>
      <c r="AG1164" s="637"/>
      <c r="AH1164" s="637"/>
      <c r="AI1164" s="637"/>
      <c r="AJ1164" s="637"/>
      <c r="AK1164" s="637"/>
      <c r="AL1164" s="637"/>
      <c r="AM1164" s="637"/>
      <c r="AN1164" s="637"/>
      <c r="AO1164" s="637"/>
      <c r="AP1164" s="637"/>
      <c r="AQ1164" s="637"/>
      <c r="AR1164" s="637"/>
      <c r="AS1164" s="637"/>
      <c r="AT1164" s="637"/>
      <c r="AU1164" s="637"/>
      <c r="AV1164" s="637"/>
      <c r="AW1164" s="637"/>
      <c r="AX1164" s="637"/>
      <c r="AY1164" s="637"/>
    </row>
    <row r="1165" spans="3:51">
      <c r="C1165" s="636"/>
      <c r="D1165" s="637"/>
      <c r="E1165" s="637"/>
      <c r="F1165" s="637"/>
      <c r="G1165" s="637"/>
      <c r="H1165" s="637"/>
      <c r="I1165" s="637"/>
      <c r="J1165" s="637"/>
      <c r="K1165" s="637"/>
      <c r="L1165" s="637"/>
      <c r="M1165" s="637"/>
      <c r="N1165" s="637"/>
      <c r="O1165" s="637"/>
      <c r="P1165" s="637"/>
      <c r="Q1165" s="637"/>
      <c r="R1165" s="637"/>
      <c r="S1165" s="637"/>
      <c r="T1165" s="637"/>
      <c r="U1165" s="637"/>
      <c r="V1165" s="637"/>
      <c r="W1165" s="637"/>
      <c r="X1165" s="637"/>
      <c r="Y1165" s="637"/>
      <c r="Z1165" s="637"/>
      <c r="AA1165" s="637"/>
      <c r="AB1165" s="637"/>
      <c r="AC1165" s="637"/>
      <c r="AD1165" s="637"/>
      <c r="AE1165" s="637"/>
      <c r="AF1165" s="637"/>
      <c r="AG1165" s="637"/>
      <c r="AH1165" s="637"/>
      <c r="AI1165" s="637"/>
      <c r="AJ1165" s="637"/>
      <c r="AK1165" s="637"/>
      <c r="AL1165" s="637"/>
      <c r="AM1165" s="637"/>
      <c r="AN1165" s="637"/>
      <c r="AO1165" s="637"/>
      <c r="AP1165" s="637"/>
      <c r="AQ1165" s="637"/>
      <c r="AR1165" s="637"/>
      <c r="AS1165" s="637"/>
      <c r="AT1165" s="637"/>
      <c r="AU1165" s="637"/>
      <c r="AV1165" s="637"/>
      <c r="AW1165" s="637"/>
      <c r="AX1165" s="637"/>
      <c r="AY1165" s="637"/>
    </row>
    <row r="1166" spans="3:51">
      <c r="C1166" s="636"/>
      <c r="D1166" s="637"/>
      <c r="E1166" s="637"/>
      <c r="F1166" s="637"/>
      <c r="G1166" s="637"/>
      <c r="H1166" s="637"/>
      <c r="I1166" s="637"/>
      <c r="J1166" s="637"/>
      <c r="K1166" s="637"/>
      <c r="L1166" s="637"/>
      <c r="M1166" s="637"/>
      <c r="N1166" s="637"/>
      <c r="O1166" s="637"/>
      <c r="P1166" s="637"/>
      <c r="Q1166" s="637"/>
      <c r="R1166" s="637"/>
      <c r="S1166" s="637"/>
      <c r="T1166" s="637"/>
      <c r="U1166" s="637"/>
      <c r="V1166" s="637"/>
      <c r="W1166" s="637"/>
      <c r="X1166" s="637"/>
      <c r="Y1166" s="637"/>
      <c r="Z1166" s="637"/>
      <c r="AA1166" s="637"/>
      <c r="AB1166" s="637"/>
      <c r="AC1166" s="637"/>
      <c r="AD1166" s="637"/>
      <c r="AE1166" s="637"/>
      <c r="AF1166" s="637"/>
      <c r="AG1166" s="637"/>
      <c r="AH1166" s="637"/>
      <c r="AI1166" s="637"/>
      <c r="AJ1166" s="637"/>
      <c r="AK1166" s="637"/>
      <c r="AL1166" s="637"/>
      <c r="AM1166" s="637"/>
      <c r="AN1166" s="637"/>
      <c r="AO1166" s="637"/>
      <c r="AP1166" s="637"/>
      <c r="AQ1166" s="637"/>
      <c r="AR1166" s="637"/>
      <c r="AS1166" s="637"/>
      <c r="AT1166" s="637"/>
      <c r="AU1166" s="637"/>
      <c r="AV1166" s="637"/>
      <c r="AW1166" s="637"/>
      <c r="AX1166" s="637"/>
      <c r="AY1166" s="637"/>
    </row>
    <row r="1167" spans="3:51">
      <c r="C1167" s="636"/>
      <c r="D1167" s="637"/>
      <c r="E1167" s="637"/>
      <c r="F1167" s="637"/>
      <c r="G1167" s="637"/>
      <c r="H1167" s="637"/>
      <c r="I1167" s="637"/>
      <c r="J1167" s="637"/>
      <c r="K1167" s="637"/>
      <c r="L1167" s="637"/>
      <c r="M1167" s="637"/>
      <c r="N1167" s="637"/>
      <c r="O1167" s="637"/>
      <c r="P1167" s="637"/>
      <c r="Q1167" s="637"/>
      <c r="R1167" s="637"/>
      <c r="S1167" s="637"/>
      <c r="T1167" s="637"/>
      <c r="U1167" s="637"/>
      <c r="V1167" s="637"/>
      <c r="W1167" s="637"/>
      <c r="X1167" s="637"/>
      <c r="Y1167" s="637"/>
      <c r="Z1167" s="637"/>
      <c r="AA1167" s="637"/>
      <c r="AB1167" s="637"/>
      <c r="AC1167" s="637"/>
      <c r="AD1167" s="637"/>
      <c r="AE1167" s="637"/>
      <c r="AF1167" s="637"/>
      <c r="AG1167" s="637"/>
      <c r="AH1167" s="637"/>
      <c r="AI1167" s="637"/>
      <c r="AJ1167" s="637"/>
      <c r="AK1167" s="637"/>
      <c r="AL1167" s="637"/>
      <c r="AM1167" s="637"/>
      <c r="AN1167" s="637"/>
      <c r="AO1167" s="637"/>
      <c r="AP1167" s="637"/>
      <c r="AQ1167" s="637"/>
      <c r="AR1167" s="637"/>
      <c r="AS1167" s="637"/>
      <c r="AT1167" s="637"/>
      <c r="AU1167" s="637"/>
      <c r="AV1167" s="637"/>
      <c r="AW1167" s="637"/>
      <c r="AX1167" s="637"/>
      <c r="AY1167" s="637"/>
    </row>
    <row r="1168" spans="3:51">
      <c r="C1168" s="636"/>
      <c r="D1168" s="637"/>
      <c r="E1168" s="637"/>
      <c r="F1168" s="637"/>
      <c r="G1168" s="637"/>
      <c r="H1168" s="637"/>
      <c r="I1168" s="637"/>
      <c r="J1168" s="637"/>
      <c r="K1168" s="637"/>
      <c r="L1168" s="637"/>
      <c r="M1168" s="637"/>
      <c r="N1168" s="637"/>
      <c r="O1168" s="637"/>
      <c r="P1168" s="637"/>
      <c r="Q1168" s="637"/>
      <c r="R1168" s="637"/>
      <c r="S1168" s="637"/>
      <c r="T1168" s="637"/>
      <c r="U1168" s="637"/>
      <c r="V1168" s="637"/>
      <c r="W1168" s="637"/>
      <c r="X1168" s="637"/>
      <c r="Y1168" s="637"/>
      <c r="Z1168" s="637"/>
      <c r="AA1168" s="637"/>
      <c r="AB1168" s="637"/>
      <c r="AC1168" s="637"/>
      <c r="AD1168" s="637"/>
      <c r="AE1168" s="637"/>
      <c r="AF1168" s="637"/>
      <c r="AG1168" s="637"/>
      <c r="AH1168" s="637"/>
      <c r="AI1168" s="637"/>
      <c r="AJ1168" s="637"/>
      <c r="AK1168" s="637"/>
      <c r="AL1168" s="637"/>
      <c r="AM1168" s="637"/>
      <c r="AN1168" s="637"/>
      <c r="AO1168" s="637"/>
      <c r="AP1168" s="637"/>
      <c r="AQ1168" s="637"/>
      <c r="AR1168" s="637"/>
      <c r="AS1168" s="637"/>
      <c r="AT1168" s="637"/>
      <c r="AU1168" s="637"/>
      <c r="AV1168" s="637"/>
      <c r="AW1168" s="637"/>
      <c r="AX1168" s="637"/>
      <c r="AY1168" s="637"/>
    </row>
    <row r="1169" spans="3:51">
      <c r="C1169" s="636"/>
      <c r="D1169" s="637"/>
      <c r="E1169" s="637"/>
      <c r="F1169" s="637"/>
      <c r="G1169" s="637"/>
      <c r="H1169" s="637"/>
      <c r="I1169" s="637"/>
      <c r="J1169" s="637"/>
      <c r="K1169" s="637"/>
      <c r="L1169" s="637"/>
      <c r="M1169" s="637"/>
      <c r="N1169" s="637"/>
      <c r="O1169" s="637"/>
      <c r="P1169" s="637"/>
      <c r="Q1169" s="637"/>
      <c r="R1169" s="637"/>
      <c r="S1169" s="637"/>
      <c r="T1169" s="637"/>
      <c r="U1169" s="637"/>
      <c r="V1169" s="637"/>
      <c r="W1169" s="637"/>
      <c r="X1169" s="637"/>
      <c r="Y1169" s="637"/>
      <c r="Z1169" s="637"/>
      <c r="AA1169" s="637"/>
      <c r="AB1169" s="637"/>
      <c r="AC1169" s="637"/>
      <c r="AD1169" s="637"/>
      <c r="AE1169" s="637"/>
      <c r="AF1169" s="637"/>
      <c r="AG1169" s="637"/>
      <c r="AH1169" s="637"/>
      <c r="AI1169" s="637"/>
      <c r="AJ1169" s="637"/>
      <c r="AK1169" s="637"/>
      <c r="AL1169" s="637"/>
      <c r="AM1169" s="637"/>
      <c r="AN1169" s="637"/>
      <c r="AO1169" s="637"/>
      <c r="AP1169" s="637"/>
      <c r="AQ1169" s="637"/>
      <c r="AR1169" s="637"/>
      <c r="AS1169" s="637"/>
      <c r="AT1169" s="637"/>
      <c r="AU1169" s="637"/>
      <c r="AV1169" s="637"/>
      <c r="AW1169" s="637"/>
      <c r="AX1169" s="637"/>
      <c r="AY1169" s="637"/>
    </row>
    <row r="1170" spans="3:51">
      <c r="C1170" s="636"/>
      <c r="D1170" s="637"/>
      <c r="E1170" s="637"/>
      <c r="F1170" s="637"/>
      <c r="G1170" s="637"/>
      <c r="H1170" s="637"/>
      <c r="I1170" s="637"/>
      <c r="J1170" s="637"/>
      <c r="K1170" s="637"/>
      <c r="L1170" s="637"/>
      <c r="M1170" s="637"/>
      <c r="N1170" s="637"/>
      <c r="O1170" s="637"/>
      <c r="P1170" s="637"/>
      <c r="Q1170" s="637"/>
      <c r="R1170" s="637"/>
      <c r="S1170" s="637"/>
      <c r="T1170" s="637"/>
      <c r="U1170" s="637"/>
      <c r="V1170" s="637"/>
      <c r="W1170" s="637"/>
      <c r="X1170" s="637"/>
      <c r="Y1170" s="637"/>
      <c r="Z1170" s="637"/>
      <c r="AA1170" s="637"/>
      <c r="AB1170" s="637"/>
      <c r="AC1170" s="637"/>
      <c r="AD1170" s="637"/>
      <c r="AE1170" s="637"/>
      <c r="AF1170" s="637"/>
      <c r="AG1170" s="637"/>
      <c r="AH1170" s="637"/>
      <c r="AI1170" s="637"/>
      <c r="AJ1170" s="637"/>
      <c r="AK1170" s="637"/>
      <c r="AL1170" s="637"/>
      <c r="AM1170" s="637"/>
      <c r="AN1170" s="637"/>
      <c r="AO1170" s="637"/>
      <c r="AP1170" s="637"/>
      <c r="AQ1170" s="637"/>
      <c r="AR1170" s="637"/>
      <c r="AS1170" s="637"/>
      <c r="AT1170" s="637"/>
      <c r="AU1170" s="637"/>
      <c r="AV1170" s="637"/>
      <c r="AW1170" s="637"/>
      <c r="AX1170" s="637"/>
      <c r="AY1170" s="637"/>
    </row>
    <row r="1171" spans="3:51">
      <c r="C1171" s="636"/>
      <c r="D1171" s="637"/>
      <c r="E1171" s="637"/>
      <c r="F1171" s="637"/>
      <c r="G1171" s="637"/>
      <c r="H1171" s="637"/>
      <c r="I1171" s="637"/>
      <c r="J1171" s="637"/>
      <c r="K1171" s="637"/>
      <c r="L1171" s="637"/>
      <c r="M1171" s="637"/>
      <c r="N1171" s="637"/>
      <c r="O1171" s="637"/>
      <c r="P1171" s="637"/>
      <c r="Q1171" s="637"/>
      <c r="R1171" s="637"/>
      <c r="S1171" s="637"/>
      <c r="T1171" s="637"/>
      <c r="U1171" s="637"/>
      <c r="V1171" s="637"/>
      <c r="W1171" s="637"/>
      <c r="X1171" s="637"/>
      <c r="Y1171" s="637"/>
      <c r="Z1171" s="637"/>
      <c r="AA1171" s="637"/>
      <c r="AB1171" s="637"/>
      <c r="AC1171" s="637"/>
      <c r="AD1171" s="637"/>
      <c r="AE1171" s="637"/>
      <c r="AF1171" s="637"/>
      <c r="AG1171" s="637"/>
      <c r="AH1171" s="637"/>
      <c r="AI1171" s="637"/>
      <c r="AJ1171" s="637"/>
      <c r="AK1171" s="637"/>
      <c r="AL1171" s="637"/>
      <c r="AM1171" s="637"/>
      <c r="AN1171" s="637"/>
      <c r="AO1171" s="637"/>
      <c r="AP1171" s="637"/>
      <c r="AQ1171" s="637"/>
      <c r="AR1171" s="637"/>
      <c r="AS1171" s="637"/>
      <c r="AT1171" s="637"/>
      <c r="AU1171" s="637"/>
      <c r="AV1171" s="637"/>
      <c r="AW1171" s="637"/>
      <c r="AX1171" s="637"/>
      <c r="AY1171" s="637"/>
    </row>
    <row r="1172" spans="3:51">
      <c r="C1172" s="636"/>
      <c r="D1172" s="637"/>
      <c r="E1172" s="637"/>
      <c r="F1172" s="637"/>
      <c r="G1172" s="637"/>
      <c r="H1172" s="637"/>
      <c r="I1172" s="637"/>
      <c r="J1172" s="637"/>
      <c r="K1172" s="637"/>
      <c r="L1172" s="637"/>
      <c r="M1172" s="637"/>
      <c r="N1172" s="637"/>
      <c r="O1172" s="637"/>
      <c r="P1172" s="637"/>
      <c r="Q1172" s="637"/>
      <c r="R1172" s="637"/>
      <c r="S1172" s="637"/>
      <c r="T1172" s="637"/>
      <c r="U1172" s="637"/>
      <c r="V1172" s="637"/>
      <c r="W1172" s="637"/>
      <c r="X1172" s="637"/>
      <c r="Y1172" s="637"/>
      <c r="Z1172" s="637"/>
      <c r="AA1172" s="637"/>
      <c r="AB1172" s="637"/>
      <c r="AC1172" s="637"/>
      <c r="AD1172" s="637"/>
      <c r="AE1172" s="637"/>
      <c r="AF1172" s="637"/>
      <c r="AG1172" s="637"/>
      <c r="AH1172" s="637"/>
      <c r="AI1172" s="637"/>
      <c r="AJ1172" s="637"/>
      <c r="AK1172" s="637"/>
      <c r="AL1172" s="637"/>
      <c r="AM1172" s="637"/>
      <c r="AN1172" s="637"/>
      <c r="AO1172" s="637"/>
      <c r="AP1172" s="637"/>
      <c r="AQ1172" s="637"/>
      <c r="AR1172" s="637"/>
      <c r="AS1172" s="637"/>
      <c r="AT1172" s="637"/>
      <c r="AU1172" s="637"/>
      <c r="AV1172" s="637"/>
      <c r="AW1172" s="637"/>
      <c r="AX1172" s="637"/>
      <c r="AY1172" s="637"/>
    </row>
    <row r="1173" spans="3:51">
      <c r="C1173" s="636"/>
      <c r="D1173" s="637"/>
      <c r="E1173" s="637"/>
      <c r="F1173" s="637"/>
      <c r="G1173" s="637"/>
      <c r="H1173" s="637"/>
      <c r="I1173" s="637"/>
      <c r="J1173" s="637"/>
      <c r="K1173" s="637"/>
      <c r="L1173" s="637"/>
      <c r="M1173" s="637"/>
      <c r="N1173" s="637"/>
      <c r="O1173" s="637"/>
      <c r="P1173" s="637"/>
      <c r="Q1173" s="637"/>
      <c r="R1173" s="637"/>
      <c r="S1173" s="637"/>
      <c r="T1173" s="637"/>
      <c r="U1173" s="637"/>
      <c r="V1173" s="637"/>
      <c r="W1173" s="637"/>
      <c r="X1173" s="637"/>
      <c r="Y1173" s="637"/>
      <c r="Z1173" s="637"/>
      <c r="AA1173" s="637"/>
      <c r="AB1173" s="637"/>
      <c r="AC1173" s="637"/>
      <c r="AD1173" s="637"/>
      <c r="AE1173" s="637"/>
      <c r="AF1173" s="637"/>
      <c r="AG1173" s="637"/>
      <c r="AH1173" s="637"/>
      <c r="AI1173" s="637"/>
      <c r="AJ1173" s="637"/>
      <c r="AK1173" s="637"/>
      <c r="AL1173" s="637"/>
      <c r="AM1173" s="637"/>
      <c r="AN1173" s="637"/>
      <c r="AO1173" s="637"/>
      <c r="AP1173" s="637"/>
      <c r="AQ1173" s="637"/>
      <c r="AR1173" s="637"/>
      <c r="AS1173" s="637"/>
      <c r="AT1173" s="637"/>
      <c r="AU1173" s="637"/>
      <c r="AV1173" s="637"/>
      <c r="AW1173" s="637"/>
      <c r="AX1173" s="637"/>
      <c r="AY1173" s="637"/>
    </row>
    <row r="1174" spans="3:51">
      <c r="C1174" s="636"/>
      <c r="D1174" s="637"/>
      <c r="E1174" s="637"/>
      <c r="F1174" s="637"/>
      <c r="G1174" s="637"/>
      <c r="H1174" s="637"/>
      <c r="I1174" s="637"/>
      <c r="J1174" s="637"/>
      <c r="K1174" s="637"/>
      <c r="L1174" s="637"/>
      <c r="M1174" s="637"/>
      <c r="N1174" s="637"/>
      <c r="O1174" s="637"/>
      <c r="P1174" s="637"/>
      <c r="Q1174" s="637"/>
      <c r="R1174" s="637"/>
      <c r="S1174" s="637"/>
      <c r="T1174" s="637"/>
      <c r="U1174" s="637"/>
      <c r="V1174" s="637"/>
      <c r="W1174" s="637"/>
      <c r="X1174" s="637"/>
      <c r="Y1174" s="637"/>
      <c r="Z1174" s="637"/>
      <c r="AA1174" s="637"/>
      <c r="AB1174" s="637"/>
      <c r="AC1174" s="637"/>
      <c r="AD1174" s="637"/>
      <c r="AE1174" s="637"/>
      <c r="AF1174" s="637"/>
      <c r="AG1174" s="637"/>
      <c r="AH1174" s="637"/>
      <c r="AI1174" s="637"/>
      <c r="AJ1174" s="637"/>
      <c r="AK1174" s="637"/>
      <c r="AL1174" s="637"/>
      <c r="AM1174" s="637"/>
      <c r="AN1174" s="637"/>
      <c r="AO1174" s="637"/>
      <c r="AP1174" s="637"/>
      <c r="AQ1174" s="637"/>
      <c r="AR1174" s="637"/>
      <c r="AS1174" s="637"/>
      <c r="AT1174" s="637"/>
      <c r="AU1174" s="637"/>
      <c r="AV1174" s="637"/>
      <c r="AW1174" s="637"/>
      <c r="AX1174" s="637"/>
      <c r="AY1174" s="637"/>
    </row>
    <row r="1175" spans="3:51">
      <c r="C1175" s="636"/>
      <c r="D1175" s="637"/>
      <c r="E1175" s="637"/>
      <c r="F1175" s="637"/>
      <c r="G1175" s="637"/>
      <c r="H1175" s="637"/>
      <c r="I1175" s="637"/>
      <c r="J1175" s="637"/>
      <c r="K1175" s="637"/>
      <c r="L1175" s="637"/>
      <c r="M1175" s="637"/>
      <c r="N1175" s="637"/>
      <c r="O1175" s="637"/>
      <c r="P1175" s="637"/>
      <c r="Q1175" s="637"/>
      <c r="R1175" s="637"/>
      <c r="S1175" s="637"/>
      <c r="T1175" s="637"/>
      <c r="U1175" s="637"/>
      <c r="V1175" s="637"/>
      <c r="W1175" s="637"/>
      <c r="X1175" s="637"/>
      <c r="Y1175" s="637"/>
      <c r="Z1175" s="637"/>
      <c r="AA1175" s="637"/>
      <c r="AB1175" s="637"/>
      <c r="AC1175" s="637"/>
      <c r="AD1175" s="637"/>
      <c r="AE1175" s="637"/>
      <c r="AF1175" s="637"/>
      <c r="AG1175" s="637"/>
      <c r="AH1175" s="637"/>
      <c r="AI1175" s="637"/>
      <c r="AJ1175" s="637"/>
      <c r="AK1175" s="637"/>
      <c r="AL1175" s="637"/>
      <c r="AM1175" s="637"/>
      <c r="AN1175" s="637"/>
      <c r="AO1175" s="637"/>
      <c r="AP1175" s="637"/>
      <c r="AQ1175" s="637"/>
      <c r="AR1175" s="637"/>
      <c r="AS1175" s="637"/>
      <c r="AT1175" s="637"/>
      <c r="AU1175" s="637"/>
      <c r="AV1175" s="637"/>
      <c r="AW1175" s="637"/>
      <c r="AX1175" s="637"/>
      <c r="AY1175" s="637"/>
    </row>
    <row r="1176" spans="3:51">
      <c r="C1176" s="636"/>
      <c r="D1176" s="637"/>
      <c r="E1176" s="637"/>
      <c r="F1176" s="637"/>
      <c r="G1176" s="637"/>
      <c r="H1176" s="637"/>
      <c r="I1176" s="637"/>
      <c r="J1176" s="637"/>
      <c r="K1176" s="637"/>
      <c r="L1176" s="637"/>
      <c r="M1176" s="637"/>
      <c r="N1176" s="637"/>
      <c r="O1176" s="637"/>
      <c r="P1176" s="637"/>
      <c r="Q1176" s="637"/>
      <c r="R1176" s="637"/>
      <c r="S1176" s="637"/>
      <c r="T1176" s="637"/>
      <c r="U1176" s="637"/>
      <c r="V1176" s="637"/>
      <c r="W1176" s="637"/>
      <c r="X1176" s="637"/>
      <c r="Y1176" s="637"/>
      <c r="Z1176" s="637"/>
      <c r="AA1176" s="637"/>
      <c r="AB1176" s="637"/>
      <c r="AC1176" s="637"/>
      <c r="AD1176" s="637"/>
      <c r="AE1176" s="637"/>
      <c r="AF1176" s="637"/>
      <c r="AG1176" s="637"/>
      <c r="AH1176" s="637"/>
      <c r="AI1176" s="637"/>
      <c r="AJ1176" s="637"/>
      <c r="AK1176" s="637"/>
      <c r="AL1176" s="637"/>
      <c r="AM1176" s="637"/>
      <c r="AN1176" s="637"/>
      <c r="AO1176" s="637"/>
      <c r="AP1176" s="637"/>
      <c r="AQ1176" s="637"/>
      <c r="AR1176" s="637"/>
      <c r="AS1176" s="637"/>
      <c r="AT1176" s="637"/>
      <c r="AU1176" s="637"/>
      <c r="AV1176" s="637"/>
      <c r="AW1176" s="637"/>
      <c r="AX1176" s="637"/>
      <c r="AY1176" s="637"/>
    </row>
    <row r="1177" spans="3:51">
      <c r="C1177" s="636"/>
      <c r="D1177" s="637"/>
      <c r="E1177" s="637"/>
      <c r="F1177" s="637"/>
      <c r="G1177" s="637"/>
      <c r="H1177" s="637"/>
      <c r="I1177" s="637"/>
      <c r="J1177" s="637"/>
      <c r="K1177" s="637"/>
      <c r="L1177" s="637"/>
      <c r="M1177" s="637"/>
      <c r="N1177" s="637"/>
      <c r="O1177" s="637"/>
      <c r="P1177" s="637"/>
      <c r="Q1177" s="637"/>
      <c r="R1177" s="637"/>
      <c r="S1177" s="637"/>
      <c r="T1177" s="637"/>
      <c r="U1177" s="637"/>
      <c r="V1177" s="637"/>
      <c r="W1177" s="637"/>
      <c r="X1177" s="637"/>
      <c r="Y1177" s="637"/>
      <c r="Z1177" s="637"/>
      <c r="AA1177" s="637"/>
      <c r="AB1177" s="637"/>
      <c r="AC1177" s="637"/>
      <c r="AD1177" s="637"/>
      <c r="AE1177" s="637"/>
      <c r="AF1177" s="637"/>
      <c r="AG1177" s="637"/>
      <c r="AH1177" s="637"/>
      <c r="AI1177" s="637"/>
      <c r="AJ1177" s="637"/>
      <c r="AK1177" s="637"/>
      <c r="AL1177" s="637"/>
      <c r="AM1177" s="637"/>
      <c r="AN1177" s="637"/>
      <c r="AO1177" s="637"/>
      <c r="AP1177" s="637"/>
      <c r="AQ1177" s="637"/>
      <c r="AR1177" s="637"/>
      <c r="AS1177" s="637"/>
      <c r="AT1177" s="637"/>
      <c r="AU1177" s="637"/>
      <c r="AV1177" s="637"/>
      <c r="AW1177" s="637"/>
      <c r="AX1177" s="637"/>
      <c r="AY1177" s="637"/>
    </row>
    <row r="1178" spans="3:51">
      <c r="C1178" s="636"/>
      <c r="D1178" s="637"/>
      <c r="E1178" s="637"/>
      <c r="F1178" s="637"/>
      <c r="G1178" s="637"/>
      <c r="H1178" s="637"/>
      <c r="I1178" s="637"/>
      <c r="J1178" s="637"/>
      <c r="K1178" s="637"/>
      <c r="L1178" s="637"/>
      <c r="M1178" s="637"/>
      <c r="N1178" s="637"/>
      <c r="O1178" s="637"/>
      <c r="P1178" s="637"/>
      <c r="Q1178" s="637"/>
      <c r="R1178" s="637"/>
      <c r="S1178" s="637"/>
      <c r="T1178" s="637"/>
      <c r="U1178" s="637"/>
      <c r="V1178" s="637"/>
      <c r="W1178" s="637"/>
      <c r="X1178" s="637"/>
      <c r="Y1178" s="637"/>
      <c r="Z1178" s="637"/>
      <c r="AA1178" s="637"/>
      <c r="AB1178" s="637"/>
      <c r="AC1178" s="637"/>
      <c r="AD1178" s="637"/>
      <c r="AE1178" s="637"/>
      <c r="AF1178" s="637"/>
      <c r="AG1178" s="637"/>
      <c r="AH1178" s="637"/>
      <c r="AI1178" s="637"/>
      <c r="AJ1178" s="637"/>
      <c r="AK1178" s="637"/>
      <c r="AL1178" s="637"/>
      <c r="AM1178" s="637"/>
      <c r="AN1178" s="637"/>
      <c r="AO1178" s="637"/>
      <c r="AP1178" s="637"/>
      <c r="AQ1178" s="637"/>
      <c r="AR1178" s="637"/>
      <c r="AS1178" s="637"/>
      <c r="AT1178" s="637"/>
      <c r="AU1178" s="637"/>
      <c r="AV1178" s="637"/>
      <c r="AW1178" s="637"/>
      <c r="AX1178" s="637"/>
      <c r="AY1178" s="637"/>
    </row>
  </sheetData>
  <mergeCells count="32">
    <mergeCell ref="BY11:BY14"/>
    <mergeCell ref="BY22:BY25"/>
    <mergeCell ref="AW6:BH6"/>
    <mergeCell ref="B347:C347"/>
    <mergeCell ref="B348:C348"/>
    <mergeCell ref="BQ6:BX6"/>
    <mergeCell ref="BY56:BY59"/>
    <mergeCell ref="B364:C364"/>
    <mergeCell ref="B360:C360"/>
    <mergeCell ref="B361:C361"/>
    <mergeCell ref="L6:S6"/>
    <mergeCell ref="T6:AD6"/>
    <mergeCell ref="B6:B9"/>
    <mergeCell ref="C6:C9"/>
    <mergeCell ref="D6:K6"/>
    <mergeCell ref="B362:C362"/>
    <mergeCell ref="B363:C363"/>
    <mergeCell ref="B352:C352"/>
    <mergeCell ref="B354:C354"/>
    <mergeCell ref="B358:C358"/>
    <mergeCell ref="B349:C349"/>
    <mergeCell ref="B350:C350"/>
    <mergeCell ref="B351:C351"/>
    <mergeCell ref="BG2:BY2"/>
    <mergeCell ref="BU3:BX3"/>
    <mergeCell ref="B4:BY4"/>
    <mergeCell ref="AE6:AE8"/>
    <mergeCell ref="AG6:AN6"/>
    <mergeCell ref="AO6:AV6"/>
    <mergeCell ref="BI6:BP6"/>
    <mergeCell ref="BE5:BF5"/>
    <mergeCell ref="BY6:BY8"/>
  </mergeCells>
  <conditionalFormatting sqref="A337 AL11:AL18 G11:H18 G212:I214 E213 V212:V214 AH213 AZ211:BE213 J212:K213 AJ211:AN213 D318:K326 A340:A344 E340:K344 AH340:AN344 AA213:AA214 AA216 V216 BF212:BF214 D240:K248 AG240:AN248 AG318:AN326 V219:V221 AA219:AA221 C3 F356:K358 AI356:AL358 N356:S358 AQ356:AV358 D339:K339 D347:K347 V340:V344 Y340:Y344 AA340:AF344 AA346:AC346 Y346 V346 W356:AF358 AE346:AF346 BE11:BW18 BF207:BW211 AW317:BW326 AZ340:BW344 AZ346:BW346 AW65:BW66 AW87:BX87 BF67:BW75 BF98:BW106 BF122:BW122 BF153:BW154 BL199:BW199 BF157:BW162 BF109:BW109 BF120:BW120 BF165:BW184 BF328:BX328 BF149:BW151 BF349:BW357 BE155:BW155 AZ156:BW156 BF186:BW195 BF222:BW226 BF327:BW327 BF205:BW205 BF88:BW88 AW347:BW347 BG221:BW221 BG164:BW164 AZ227:BW227 BH146:BO146 BF163:BX163 BP77:BW81 BX197:BX205 T199:AA204 D199:I204 AG199:AL204 J199:K205 AB199:AF205 AM199:AN205 R199:S205 AO199:AT204 L199:Q204 AU199:AV205 A199:A205 BF329:BW339 AW200:BW204 BH212:BW214 BF274:BW316 BF273:BX273 AW185:BW185 BF10:BX10 BQ146:BW146 BF142:BW142 BF197:BW198 BF196:BX196 BI76:BX76 AZ89:BW89 BF19:BW64 BF228:BW272 BF215:BW220 AW358:BX358">
    <cfRule type="cellIs" dxfId="8034" priority="2797" stopIfTrue="1" operator="equal">
      <formula>0</formula>
    </cfRule>
  </conditionalFormatting>
  <conditionalFormatting sqref="A330:A336">
    <cfRule type="cellIs" dxfId="8033" priority="2794" stopIfTrue="1" operator="equal">
      <formula>0</formula>
    </cfRule>
  </conditionalFormatting>
  <conditionalFormatting sqref="BD86">
    <cfRule type="cellIs" dxfId="8032" priority="2780" stopIfTrue="1" operator="equal">
      <formula>0</formula>
    </cfRule>
  </conditionalFormatting>
  <conditionalFormatting sqref="AZ142:BE142 AZ43:BE43 AW82:AY83 AZ10:BE10 BD83 AZ121:BA121 AW228:BE228 BD121 AW120:BE120 AW295:BA295 AW174:BE174 AW163:BE163 AW273:BA273 AW264:BA269 AW67:BE74 AW54:BE54 AW250:BE250 AW32:BE32 AW328:BE328 AW286:BA293 AW153:BE153 BD286:BE293 BD264:BE269 BD273:BE273 BD295:BE295 AW98:BE98 AW76:BH76 AW206:BX206">
    <cfRule type="cellIs" dxfId="8031" priority="2782" stopIfTrue="1" operator="equal">
      <formula>0</formula>
    </cfRule>
  </conditionalFormatting>
  <conditionalFormatting sqref="AW109:BE109">
    <cfRule type="cellIs" dxfId="8030" priority="2779" stopIfTrue="1" operator="equal">
      <formula>0</formula>
    </cfRule>
  </conditionalFormatting>
  <conditionalFormatting sqref="BX11:BX75 BX88:BX162 BX329:BX344 BX207:BX272 BX359:BX364 BX164:BX195 BX274:BX327 BX346:BX357 BX77:BX86">
    <cfRule type="cellIs" dxfId="8029" priority="2773" stopIfTrue="1" operator="equal">
      <formula>0</formula>
    </cfRule>
  </conditionalFormatting>
  <conditionalFormatting sqref="AZ122:BD122">
    <cfRule type="cellIs" dxfId="8028" priority="2778" stopIfTrue="1" operator="equal">
      <formula>0</formula>
    </cfRule>
  </conditionalFormatting>
  <conditionalFormatting sqref="AW199:BH199">
    <cfRule type="cellIs" dxfId="8027" priority="2755" stopIfTrue="1" operator="equal">
      <formula>0</formula>
    </cfRule>
  </conditionalFormatting>
  <conditionalFormatting sqref="AZ85:BD85 AW86:BC86">
    <cfRule type="cellIs" dxfId="8026" priority="2781" stopIfTrue="1" operator="equal">
      <formula>0</formula>
    </cfRule>
  </conditionalFormatting>
  <conditionalFormatting sqref="AW122:AY122">
    <cfRule type="cellIs" dxfId="8025" priority="2777" stopIfTrue="1" operator="equal">
      <formula>0</formula>
    </cfRule>
  </conditionalFormatting>
  <conditionalFormatting sqref="BE122">
    <cfRule type="cellIs" dxfId="8024" priority="2776" stopIfTrue="1" operator="equal">
      <formula>0</formula>
    </cfRule>
  </conditionalFormatting>
  <conditionalFormatting sqref="V164:V173 Y164:Y173">
    <cfRule type="cellIs" dxfId="8023" priority="2418" stopIfTrue="1" operator="equal">
      <formula>0</formula>
    </cfRule>
  </conditionalFormatting>
  <conditionalFormatting sqref="V144:V145 Y144:Y145 Y147:Y152 V147:V152">
    <cfRule type="cellIs" dxfId="8022" priority="2420" stopIfTrue="1" operator="equal">
      <formula>0</formula>
    </cfRule>
  </conditionalFormatting>
  <conditionalFormatting sqref="AZ183:BE184">
    <cfRule type="cellIs" dxfId="8021" priority="2733" stopIfTrue="1" operator="equal">
      <formula>0</formula>
    </cfRule>
  </conditionalFormatting>
  <conditionalFormatting sqref="V44:Z44">
    <cfRule type="cellIs" dxfId="8020" priority="2619" stopIfTrue="1" operator="equal">
      <formula>0</formula>
    </cfRule>
  </conditionalFormatting>
  <conditionalFormatting sqref="AA128">
    <cfRule type="cellIs" dxfId="8019" priority="2585" stopIfTrue="1" operator="equal">
      <formula>0</formula>
    </cfRule>
  </conditionalFormatting>
  <conditionalFormatting sqref="AZ82:BA82">
    <cfRule type="cellIs" dxfId="8018" priority="2576" stopIfTrue="1" operator="equal">
      <formula>0</formula>
    </cfRule>
  </conditionalFormatting>
  <conditionalFormatting sqref="AW84:AY84">
    <cfRule type="cellIs" dxfId="8017" priority="2715" stopIfTrue="1" operator="equal">
      <formula>0</formula>
    </cfRule>
  </conditionalFormatting>
  <conditionalFormatting sqref="AZ84:BD84">
    <cfRule type="cellIs" dxfId="8016" priority="2716" stopIfTrue="1" operator="equal">
      <formula>0</formula>
    </cfRule>
  </conditionalFormatting>
  <conditionalFormatting sqref="AA228">
    <cfRule type="cellIs" dxfId="8015" priority="2601" stopIfTrue="1" operator="equal">
      <formula>0</formula>
    </cfRule>
  </conditionalFormatting>
  <conditionalFormatting sqref="AA295">
    <cfRule type="cellIs" dxfId="8014" priority="2599" stopIfTrue="1" operator="equal">
      <formula>0</formula>
    </cfRule>
  </conditionalFormatting>
  <conditionalFormatting sqref="AA250">
    <cfRule type="cellIs" dxfId="8013" priority="2600" stopIfTrue="1" operator="equal">
      <formula>0</formula>
    </cfRule>
  </conditionalFormatting>
  <conditionalFormatting sqref="AA328">
    <cfRule type="cellIs" dxfId="8012" priority="2598" stopIfTrue="1" operator="equal">
      <formula>0</formula>
    </cfRule>
  </conditionalFormatting>
  <conditionalFormatting sqref="AA273">
    <cfRule type="cellIs" dxfId="8011" priority="2597" stopIfTrue="1" operator="equal">
      <formula>0</formula>
    </cfRule>
  </conditionalFormatting>
  <conditionalFormatting sqref="AA54">
    <cfRule type="cellIs" dxfId="8010" priority="2608" stopIfTrue="1" operator="equal">
      <formula>0</formula>
    </cfRule>
  </conditionalFormatting>
  <conditionalFormatting sqref="T86:U86">
    <cfRule type="cellIs" dxfId="8009" priority="2620" stopIfTrue="1" operator="equal">
      <formula>0</formula>
    </cfRule>
  </conditionalFormatting>
  <conditionalFormatting sqref="V142:Z142 V130:Z130 V154:Z160 Y42 V42 V43:Z43 V47:Z47 V20 Y20:Z20 T83:U83 V10:Z10 T87:Z87 T228:Z228 T120:Z120 T295:Z295 T174:Z174 T163:Z163 T273:Z273 T66:Z74 T54:Z54 T250:Z250 T32:Z32 T306:Z306 T328:Z328 T153:Z153 V121:AF121 V49:Z51 T98:Z98 T76:Z76 T206:AF206">
    <cfRule type="cellIs" dxfId="8008" priority="2621" stopIfTrue="1" operator="equal">
      <formula>0</formula>
    </cfRule>
  </conditionalFormatting>
  <conditionalFormatting sqref="T109:Z109">
    <cfRule type="cellIs" dxfId="8007" priority="2618" stopIfTrue="1" operator="equal">
      <formula>0</formula>
    </cfRule>
  </conditionalFormatting>
  <conditionalFormatting sqref="AA162">
    <cfRule type="cellIs" dxfId="8006" priority="2581" stopIfTrue="1" operator="equal">
      <formula>0</formula>
    </cfRule>
  </conditionalFormatting>
  <conditionalFormatting sqref="AA10">
    <cfRule type="cellIs" dxfId="8005" priority="2611" stopIfTrue="1" operator="equal">
      <formula>0</formula>
    </cfRule>
  </conditionalFormatting>
  <conditionalFormatting sqref="Z128">
    <cfRule type="cellIs" dxfId="8004" priority="2586" stopIfTrue="1" operator="equal">
      <formula>0</formula>
    </cfRule>
  </conditionalFormatting>
  <conditionalFormatting sqref="AA76">
    <cfRule type="cellIs" dxfId="8003" priority="2607" stopIfTrue="1" operator="equal">
      <formula>0</formula>
    </cfRule>
  </conditionalFormatting>
  <conditionalFormatting sqref="AA87">
    <cfRule type="cellIs" dxfId="8002" priority="2606" stopIfTrue="1" operator="equal">
      <formula>0</formula>
    </cfRule>
  </conditionalFormatting>
  <conditionalFormatting sqref="AA53">
    <cfRule type="cellIs" dxfId="8001" priority="2591" stopIfTrue="1" operator="equal">
      <formula>0</formula>
    </cfRule>
  </conditionalFormatting>
  <conditionalFormatting sqref="T185:AA185">
    <cfRule type="cellIs" dxfId="8000" priority="2595" stopIfTrue="1" operator="equal">
      <formula>0</formula>
    </cfRule>
  </conditionalFormatting>
  <conditionalFormatting sqref="V128:X128">
    <cfRule type="cellIs" dxfId="7999" priority="2587" stopIfTrue="1" operator="equal">
      <formula>0</formula>
    </cfRule>
  </conditionalFormatting>
  <conditionalFormatting sqref="Z162">
    <cfRule type="cellIs" dxfId="7998" priority="2582" stopIfTrue="1" operator="equal">
      <formula>0</formula>
    </cfRule>
  </conditionalFormatting>
  <conditionalFormatting sqref="T82:U82">
    <cfRule type="cellIs" dxfId="7997" priority="2578" stopIfTrue="1" operator="equal">
      <formula>0</formula>
    </cfRule>
  </conditionalFormatting>
  <conditionalFormatting sqref="AA153">
    <cfRule type="cellIs" dxfId="7996" priority="2590" stopIfTrue="1" operator="equal">
      <formula>0</formula>
    </cfRule>
  </conditionalFormatting>
  <conditionalFormatting sqref="D358:E358 F349:F351 F352:I354 E351 G351:I351">
    <cfRule type="cellIs" dxfId="7995" priority="2559" stopIfTrue="1" operator="equal">
      <formula>0</formula>
    </cfRule>
  </conditionalFormatting>
  <conditionalFormatting sqref="AA43">
    <cfRule type="cellIs" dxfId="7994" priority="2609" stopIfTrue="1" operator="equal">
      <formula>0</formula>
    </cfRule>
  </conditionalFormatting>
  <conditionalFormatting sqref="V162:Y162">
    <cfRule type="cellIs" dxfId="7993" priority="2583" stopIfTrue="1" operator="equal">
      <formula>0</formula>
    </cfRule>
  </conditionalFormatting>
  <conditionalFormatting sqref="AA142">
    <cfRule type="cellIs" dxfId="7992" priority="2589" stopIfTrue="1" operator="equal">
      <formula>0</formula>
    </cfRule>
  </conditionalFormatting>
  <conditionalFormatting sqref="T358:V358 W349:X351 Y351:AA351 V351 W353:AA354">
    <cfRule type="cellIs" dxfId="7991" priority="2622" stopIfTrue="1" operator="equal">
      <formula>0</formula>
    </cfRule>
  </conditionalFormatting>
  <conditionalFormatting sqref="T128:U128">
    <cfRule type="cellIs" dxfId="7990" priority="2588" stopIfTrue="1" operator="equal">
      <formula>0</formula>
    </cfRule>
  </conditionalFormatting>
  <conditionalFormatting sqref="V122:Y122">
    <cfRule type="cellIs" dxfId="7989" priority="2617" stopIfTrue="1" operator="equal">
      <formula>0</formula>
    </cfRule>
  </conditionalFormatting>
  <conditionalFormatting sqref="T122:U122">
    <cfRule type="cellIs" dxfId="7988" priority="2616" stopIfTrue="1" operator="equal">
      <formula>0</formula>
    </cfRule>
  </conditionalFormatting>
  <conditionalFormatting sqref="Z122">
    <cfRule type="cellIs" dxfId="7987" priority="2615" stopIfTrue="1" operator="equal">
      <formula>0</formula>
    </cfRule>
  </conditionalFormatting>
  <conditionalFormatting sqref="AA130 AA66:AA74 AA98 AA154:AA160">
    <cfRule type="cellIs" dxfId="7986" priority="2613" stopIfTrue="1" operator="equal">
      <formula>0</formula>
    </cfRule>
  </conditionalFormatting>
  <conditionalFormatting sqref="AA120">
    <cfRule type="cellIs" dxfId="7985" priority="2604" stopIfTrue="1" operator="equal">
      <formula>0</formula>
    </cfRule>
  </conditionalFormatting>
  <conditionalFormatting sqref="AA122">
    <cfRule type="cellIs" dxfId="7984" priority="2612" stopIfTrue="1" operator="equal">
      <formula>0</formula>
    </cfRule>
  </conditionalFormatting>
  <conditionalFormatting sqref="AA32">
    <cfRule type="cellIs" dxfId="7983" priority="2610" stopIfTrue="1" operator="equal">
      <formula>0</formula>
    </cfRule>
  </conditionalFormatting>
  <conditionalFormatting sqref="V185:AA185">
    <cfRule type="cellIs" dxfId="7982" priority="2594" stopIfTrue="1" operator="equal">
      <formula>0</formula>
    </cfRule>
  </conditionalFormatting>
  <conditionalFormatting sqref="AA174">
    <cfRule type="cellIs" dxfId="7981" priority="2602" stopIfTrue="1" operator="equal">
      <formula>0</formula>
    </cfRule>
  </conditionalFormatting>
  <conditionalFormatting sqref="AA109">
    <cfRule type="cellIs" dxfId="7980" priority="2605" stopIfTrue="1" operator="equal">
      <formula>0</formula>
    </cfRule>
  </conditionalFormatting>
  <conditionalFormatting sqref="AA163">
    <cfRule type="cellIs" dxfId="7979" priority="2603" stopIfTrue="1" operator="equal">
      <formula>0</formula>
    </cfRule>
  </conditionalFormatting>
  <conditionalFormatting sqref="V53:Z53">
    <cfRule type="cellIs" dxfId="7978" priority="2614" stopIfTrue="1" operator="equal">
      <formula>0</formula>
    </cfRule>
  </conditionalFormatting>
  <conditionalFormatting sqref="AA44">
    <cfRule type="cellIs" dxfId="7977" priority="2592" stopIfTrue="1" operator="equal">
      <formula>0</formula>
    </cfRule>
  </conditionalFormatting>
  <conditionalFormatting sqref="AA20">
    <cfRule type="cellIs" dxfId="7976" priority="2596" stopIfTrue="1" operator="equal">
      <formula>0</formula>
    </cfRule>
  </conditionalFormatting>
  <conditionalFormatting sqref="AA47 AA49:AA51">
    <cfRule type="cellIs" dxfId="7975" priority="2593" stopIfTrue="1" operator="equal">
      <formula>0</formula>
    </cfRule>
  </conditionalFormatting>
  <conditionalFormatting sqref="Y128">
    <cfRule type="cellIs" dxfId="7974" priority="2584" stopIfTrue="1" operator="equal">
      <formula>0</formula>
    </cfRule>
  </conditionalFormatting>
  <conditionalFormatting sqref="T84:U84">
    <cfRule type="cellIs" dxfId="7973" priority="2580" stopIfTrue="1" operator="equal">
      <formula>0</formula>
    </cfRule>
  </conditionalFormatting>
  <conditionalFormatting sqref="I129">
    <cfRule type="cellIs" dxfId="7972" priority="2451" stopIfTrue="1" operator="equal">
      <formula>0</formula>
    </cfRule>
  </conditionalFormatting>
  <conditionalFormatting sqref="I63">
    <cfRule type="cellIs" dxfId="7971" priority="2530" stopIfTrue="1" operator="equal">
      <formula>0</formula>
    </cfRule>
  </conditionalFormatting>
  <conditionalFormatting sqref="I143 I145:I148">
    <cfRule type="cellIs" dxfId="7970" priority="2450" stopIfTrue="1" operator="equal">
      <formula>0</formula>
    </cfRule>
  </conditionalFormatting>
  <conditionalFormatting sqref="I316">
    <cfRule type="cellIs" dxfId="7969" priority="2455" stopIfTrue="1" operator="equal">
      <formula>0</formula>
    </cfRule>
  </conditionalFormatting>
  <conditionalFormatting sqref="G316">
    <cfRule type="cellIs" dxfId="7968" priority="2453" stopIfTrue="1" operator="equal">
      <formula>0</formula>
    </cfRule>
  </conditionalFormatting>
  <conditionalFormatting sqref="E316:F316 H316">
    <cfRule type="cellIs" dxfId="7967" priority="2454" stopIfTrue="1" operator="equal">
      <formula>0</formula>
    </cfRule>
  </conditionalFormatting>
  <conditionalFormatting sqref="T79:U79">
    <cfRule type="cellIs" dxfId="7966" priority="2577" stopIfTrue="1" operator="equal">
      <formula>0</formula>
    </cfRule>
  </conditionalFormatting>
  <conditionalFormatting sqref="AZ182:BE182">
    <cfRule type="cellIs" dxfId="7965" priority="2575" stopIfTrue="1" operator="equal">
      <formula>0</formula>
    </cfRule>
  </conditionalFormatting>
  <conditionalFormatting sqref="AZ175:BE181">
    <cfRule type="cellIs" dxfId="7964" priority="2572" stopIfTrue="1" operator="equal">
      <formula>0</formula>
    </cfRule>
  </conditionalFormatting>
  <conditionalFormatting sqref="F149">
    <cfRule type="cellIs" dxfId="7963" priority="2444" stopIfTrue="1" operator="equal">
      <formula>0</formula>
    </cfRule>
  </conditionalFormatting>
  <conditionalFormatting sqref="H19">
    <cfRule type="cellIs" dxfId="7962" priority="2556" stopIfTrue="1" operator="equal">
      <formula>0</formula>
    </cfRule>
  </conditionalFormatting>
  <conditionalFormatting sqref="G19">
    <cfRule type="cellIs" dxfId="7961" priority="2555" stopIfTrue="1" operator="equal">
      <formula>0</formula>
    </cfRule>
  </conditionalFormatting>
  <conditionalFormatting sqref="E44:H44 E46:H46">
    <cfRule type="cellIs" dxfId="7960" priority="2554" stopIfTrue="1" operator="equal">
      <formula>0</formula>
    </cfRule>
  </conditionalFormatting>
  <conditionalFormatting sqref="I53">
    <cfRule type="cellIs" dxfId="7959" priority="2518" stopIfTrue="1" operator="equal">
      <formula>0</formula>
    </cfRule>
  </conditionalFormatting>
  <conditionalFormatting sqref="F229:F234">
    <cfRule type="cellIs" dxfId="7958" priority="2440" stopIfTrue="1" operator="equal">
      <formula>0</formula>
    </cfRule>
  </conditionalFormatting>
  <conditionalFormatting sqref="E338:H338">
    <cfRule type="cellIs" dxfId="7957" priority="2471" stopIfTrue="1" operator="equal">
      <formula>0</formula>
    </cfRule>
  </conditionalFormatting>
  <conditionalFormatting sqref="I329:I337">
    <cfRule type="cellIs" dxfId="7956" priority="2470" stopIfTrue="1" operator="equal">
      <formula>0</formula>
    </cfRule>
  </conditionalFormatting>
  <conditionalFormatting sqref="G164:G170">
    <cfRule type="cellIs" dxfId="7955" priority="2452" stopIfTrue="1" operator="equal">
      <formula>0</formula>
    </cfRule>
  </conditionalFormatting>
  <conditionalFormatting sqref="D119">
    <cfRule type="cellIs" dxfId="7954" priority="2459" stopIfTrue="1" operator="equal">
      <formula>0</formula>
    </cfRule>
  </conditionalFormatting>
  <conditionalFormatting sqref="I338">
    <cfRule type="cellIs" dxfId="7953" priority="2469" stopIfTrue="1" operator="equal">
      <formula>0</formula>
    </cfRule>
  </conditionalFormatting>
  <conditionalFormatting sqref="D47:D52">
    <cfRule type="cellIs" dxfId="7952" priority="2436" stopIfTrue="1" operator="equal">
      <formula>0</formula>
    </cfRule>
  </conditionalFormatting>
  <conditionalFormatting sqref="D84">
    <cfRule type="cellIs" dxfId="7951" priority="2467" stopIfTrue="1" operator="equal">
      <formula>0</formula>
    </cfRule>
  </conditionalFormatting>
  <conditionalFormatting sqref="E63:H63">
    <cfRule type="cellIs" dxfId="7950" priority="2468" stopIfTrue="1" operator="equal">
      <formula>0</formula>
    </cfRule>
  </conditionalFormatting>
  <conditionalFormatting sqref="E172:G172">
    <cfRule type="cellIs" dxfId="7949" priority="2466" stopIfTrue="1" operator="equal">
      <formula>0</formula>
    </cfRule>
  </conditionalFormatting>
  <conditionalFormatting sqref="H172">
    <cfRule type="cellIs" dxfId="7948" priority="2465" stopIfTrue="1" operator="equal">
      <formula>0</formula>
    </cfRule>
  </conditionalFormatting>
  <conditionalFormatting sqref="I172">
    <cfRule type="cellIs" dxfId="7947" priority="2464" stopIfTrue="1" operator="equal">
      <formula>0</formula>
    </cfRule>
  </conditionalFormatting>
  <conditionalFormatting sqref="I175:I181">
    <cfRule type="cellIs" dxfId="7946" priority="2463" stopIfTrue="1" operator="equal">
      <formula>0</formula>
    </cfRule>
  </conditionalFormatting>
  <conditionalFormatting sqref="I346">
    <cfRule type="cellIs" dxfId="7945" priority="2550" stopIfTrue="1" operator="equal">
      <formula>0</formula>
    </cfRule>
  </conditionalFormatting>
  <conditionalFormatting sqref="D82">
    <cfRule type="cellIs" dxfId="7944" priority="2458" stopIfTrue="1" operator="equal">
      <formula>0</formula>
    </cfRule>
  </conditionalFormatting>
  <conditionalFormatting sqref="I271">
    <cfRule type="cellIs" dxfId="7943" priority="2456" stopIfTrue="1" operator="equal">
      <formula>0</formula>
    </cfRule>
  </conditionalFormatting>
  <conditionalFormatting sqref="E119:G119">
    <cfRule type="cellIs" dxfId="7942" priority="2460" stopIfTrue="1" operator="equal">
      <formula>0</formula>
    </cfRule>
  </conditionalFormatting>
  <conditionalFormatting sqref="F150:G150">
    <cfRule type="cellIs" dxfId="7941" priority="2448" stopIfTrue="1" operator="equal">
      <formula>0</formula>
    </cfRule>
  </conditionalFormatting>
  <conditionalFormatting sqref="D149:E149">
    <cfRule type="cellIs" dxfId="7940" priority="2441" stopIfTrue="1" operator="equal">
      <formula>0</formula>
    </cfRule>
  </conditionalFormatting>
  <conditionalFormatting sqref="I229:I234">
    <cfRule type="cellIs" dxfId="7939" priority="2439" stopIfTrue="1" operator="equal">
      <formula>0</formula>
    </cfRule>
  </conditionalFormatting>
  <conditionalFormatting sqref="I150">
    <cfRule type="cellIs" dxfId="7938" priority="2446" stopIfTrue="1" operator="equal">
      <formula>0</formula>
    </cfRule>
  </conditionalFormatting>
  <conditionalFormatting sqref="G229:G234">
    <cfRule type="cellIs" dxfId="7937" priority="2438" stopIfTrue="1" operator="equal">
      <formula>0</formula>
    </cfRule>
  </conditionalFormatting>
  <conditionalFormatting sqref="D150:E150">
    <cfRule type="cellIs" dxfId="7936" priority="2445" stopIfTrue="1" operator="equal">
      <formula>0</formula>
    </cfRule>
  </conditionalFormatting>
  <conditionalFormatting sqref="I149">
    <cfRule type="cellIs" dxfId="7935" priority="2442" stopIfTrue="1" operator="equal">
      <formula>0</formula>
    </cfRule>
  </conditionalFormatting>
  <conditionalFormatting sqref="I56:I62">
    <cfRule type="cellIs" dxfId="7934" priority="2531" stopIfTrue="1" operator="equal">
      <formula>0</formula>
    </cfRule>
  </conditionalFormatting>
  <conditionalFormatting sqref="I285:I293">
    <cfRule type="cellIs" dxfId="7933" priority="2525" stopIfTrue="1" operator="equal">
      <formula>0</formula>
    </cfRule>
  </conditionalFormatting>
  <conditionalFormatting sqref="G149">
    <cfRule type="cellIs" dxfId="7932" priority="2437" stopIfTrue="1" operator="equal">
      <formula>0</formula>
    </cfRule>
  </conditionalFormatting>
  <conditionalFormatting sqref="T47:U47 T49:U51">
    <cfRule type="cellIs" dxfId="7931" priority="2561" stopIfTrue="1" operator="equal">
      <formula>0</formula>
    </cfRule>
  </conditionalFormatting>
  <conditionalFormatting sqref="E294:H294 F152 D152 E142:H142 E130:H130 E154:H160 F251:F258 F272:G272 E75:H75 G42 E42 E43:H43 E47:H52 E20 G20:H20 D83 E10:H10 D87:H87 D228:H228 E56:H62 E327:G327 E249:G249 F235:F236 D120:H120 D295:H295 D174:H174 D163:H163 D273:H273 D263:H269 D66:H74 D54:H54 D250:H250 D32:H32 D306:H306 D76:H76 D328:H328 D98:H98 D285:H293 D153:H153 D206:H206 E346:H346 E64:H64 E96:H97 F238:G238">
    <cfRule type="cellIs" dxfId="7930" priority="2558" stopIfTrue="1" operator="equal">
      <formula>0</formula>
    </cfRule>
  </conditionalFormatting>
  <conditionalFormatting sqref="D86">
    <cfRule type="cellIs" dxfId="7929" priority="2557" stopIfTrue="1" operator="equal">
      <formula>0</formula>
    </cfRule>
  </conditionalFormatting>
  <conditionalFormatting sqref="I32">
    <cfRule type="cellIs" dxfId="7928" priority="2545" stopIfTrue="1" operator="equal">
      <formula>0</formula>
    </cfRule>
  </conditionalFormatting>
  <conditionalFormatting sqref="I120">
    <cfRule type="cellIs" dxfId="7927" priority="2539" stopIfTrue="1" operator="equal">
      <formula>0</formula>
    </cfRule>
  </conditionalFormatting>
  <conditionalFormatting sqref="I109">
    <cfRule type="cellIs" dxfId="7926" priority="2540" stopIfTrue="1" operator="equal">
      <formula>0</formula>
    </cfRule>
  </conditionalFormatting>
  <conditionalFormatting sqref="I87">
    <cfRule type="cellIs" dxfId="7925" priority="2541" stopIfTrue="1" operator="equal">
      <formula>0</formula>
    </cfRule>
  </conditionalFormatting>
  <conditionalFormatting sqref="D109:H109">
    <cfRule type="cellIs" dxfId="7924" priority="2553" stopIfTrue="1" operator="equal">
      <formula>0</formula>
    </cfRule>
  </conditionalFormatting>
  <conditionalFormatting sqref="H249">
    <cfRule type="cellIs" dxfId="7923" priority="2552" stopIfTrue="1" operator="equal">
      <formula>0</formula>
    </cfRule>
  </conditionalFormatting>
  <conditionalFormatting sqref="I249">
    <cfRule type="cellIs" dxfId="7922" priority="2548" stopIfTrue="1" operator="equal">
      <formula>0</formula>
    </cfRule>
  </conditionalFormatting>
  <conditionalFormatting sqref="I130 I64 I96:I98 I294 I154:I160 I66:I75">
    <cfRule type="cellIs" dxfId="7921" priority="2549" stopIfTrue="1" operator="equal">
      <formula>0</formula>
    </cfRule>
  </conditionalFormatting>
  <conditionalFormatting sqref="I305">
    <cfRule type="cellIs" dxfId="7920" priority="2547" stopIfTrue="1" operator="equal">
      <formula>0</formula>
    </cfRule>
  </conditionalFormatting>
  <conditionalFormatting sqref="I10">
    <cfRule type="cellIs" dxfId="7919" priority="2546" stopIfTrue="1" operator="equal">
      <formula>0</formula>
    </cfRule>
  </conditionalFormatting>
  <conditionalFormatting sqref="I43">
    <cfRule type="cellIs" dxfId="7918" priority="2544" stopIfTrue="1" operator="equal">
      <formula>0</formula>
    </cfRule>
  </conditionalFormatting>
  <conditionalFormatting sqref="I54">
    <cfRule type="cellIs" dxfId="7917" priority="2543" stopIfTrue="1" operator="equal">
      <formula>0</formula>
    </cfRule>
  </conditionalFormatting>
  <conditionalFormatting sqref="I76">
    <cfRule type="cellIs" dxfId="7916" priority="2542" stopIfTrue="1" operator="equal">
      <formula>0</formula>
    </cfRule>
  </conditionalFormatting>
  <conditionalFormatting sqref="I174">
    <cfRule type="cellIs" dxfId="7915" priority="2537" stopIfTrue="1" operator="equal">
      <formula>0</formula>
    </cfRule>
  </conditionalFormatting>
  <conditionalFormatting sqref="I263:I269">
    <cfRule type="cellIs" dxfId="7914" priority="2534" stopIfTrue="1" operator="equal">
      <formula>0</formula>
    </cfRule>
  </conditionalFormatting>
  <conditionalFormatting sqref="E274:H274 E276:H283">
    <cfRule type="cellIs" dxfId="7913" priority="2529" stopIfTrue="1" operator="equal">
      <formula>0</formula>
    </cfRule>
  </conditionalFormatting>
  <conditionalFormatting sqref="I19">
    <cfRule type="cellIs" dxfId="7912" priority="2523" stopIfTrue="1" operator="equal">
      <formula>0</formula>
    </cfRule>
  </conditionalFormatting>
  <conditionalFormatting sqref="I295">
    <cfRule type="cellIs" dxfId="7911" priority="2533" stopIfTrue="1" operator="equal">
      <formula>0</formula>
    </cfRule>
  </conditionalFormatting>
  <conditionalFormatting sqref="D185:I185">
    <cfRule type="cellIs" dxfId="7910" priority="2522" stopIfTrue="1" operator="equal">
      <formula>0</formula>
    </cfRule>
  </conditionalFormatting>
  <conditionalFormatting sqref="I328">
    <cfRule type="cellIs" dxfId="7909" priority="2532" stopIfTrue="1" operator="equal">
      <formula>0</formula>
    </cfRule>
  </conditionalFormatting>
  <conditionalFormatting sqref="I274 I276:I283">
    <cfRule type="cellIs" dxfId="7908" priority="2528" stopIfTrue="1" operator="equal">
      <formula>0</formula>
    </cfRule>
  </conditionalFormatting>
  <conditionalFormatting sqref="I273">
    <cfRule type="cellIs" dxfId="7907" priority="2527" stopIfTrue="1" operator="equal">
      <formula>0</formula>
    </cfRule>
  </conditionalFormatting>
  <conditionalFormatting sqref="I306">
    <cfRule type="cellIs" dxfId="7906" priority="2526" stopIfTrue="1" operator="equal">
      <formula>0</formula>
    </cfRule>
  </conditionalFormatting>
  <conditionalFormatting sqref="I20">
    <cfRule type="cellIs" dxfId="7905" priority="2524" stopIfTrue="1" operator="equal">
      <formula>0</formula>
    </cfRule>
  </conditionalFormatting>
  <conditionalFormatting sqref="E151:G151">
    <cfRule type="cellIs" dxfId="7904" priority="2508" stopIfTrue="1" operator="equal">
      <formula>0</formula>
    </cfRule>
  </conditionalFormatting>
  <conditionalFormatting sqref="H218:H224">
    <cfRule type="cellIs" dxfId="7903" priority="2486" stopIfTrue="1" operator="equal">
      <formula>0</formula>
    </cfRule>
  </conditionalFormatting>
  <conditionalFormatting sqref="E53:H53">
    <cfRule type="cellIs" dxfId="7902" priority="2551" stopIfTrue="1" operator="equal">
      <formula>0</formula>
    </cfRule>
  </conditionalFormatting>
  <conditionalFormatting sqref="H143 H145:H148">
    <cfRule type="cellIs" dxfId="7901" priority="2449" stopIfTrue="1" operator="equal">
      <formula>0</formula>
    </cfRule>
  </conditionalFormatting>
  <conditionalFormatting sqref="I163">
    <cfRule type="cellIs" dxfId="7900" priority="2538" stopIfTrue="1" operator="equal">
      <formula>0</formula>
    </cfRule>
  </conditionalFormatting>
  <conditionalFormatting sqref="I345">
    <cfRule type="cellIs" dxfId="7899" priority="2406" stopIfTrue="1" operator="equal">
      <formula>0</formula>
    </cfRule>
  </conditionalFormatting>
  <conditionalFormatting sqref="I225:I227">
    <cfRule type="cellIs" dxfId="7898" priority="2487" stopIfTrue="1" operator="equal">
      <formula>0</formula>
    </cfRule>
  </conditionalFormatting>
  <conditionalFormatting sqref="I270">
    <cfRule type="cellIs" dxfId="7897" priority="2461" stopIfTrue="1" operator="equal">
      <formula>0</formula>
    </cfRule>
  </conditionalFormatting>
  <conditionalFormatting sqref="D79">
    <cfRule type="cellIs" dxfId="7896" priority="2457" stopIfTrue="1" operator="equal">
      <formula>0</formula>
    </cfRule>
  </conditionalFormatting>
  <conditionalFormatting sqref="I44 I46">
    <cfRule type="cellIs" dxfId="7895" priority="2519" stopIfTrue="1" operator="equal">
      <formula>0</formula>
    </cfRule>
  </conditionalFormatting>
  <conditionalFormatting sqref="I228">
    <cfRule type="cellIs" dxfId="7894" priority="2536" stopIfTrue="1" operator="equal">
      <formula>0</formula>
    </cfRule>
  </conditionalFormatting>
  <conditionalFormatting sqref="E185:I185 E195:I195 E205:F205 H205:I205">
    <cfRule type="cellIs" dxfId="7893" priority="2521" stopIfTrue="1" operator="equal">
      <formula>0</formula>
    </cfRule>
  </conditionalFormatting>
  <conditionalFormatting sqref="I47:I52">
    <cfRule type="cellIs" dxfId="7892" priority="2520" stopIfTrue="1" operator="equal">
      <formula>0</formula>
    </cfRule>
  </conditionalFormatting>
  <conditionalFormatting sqref="I162">
    <cfRule type="cellIs" dxfId="7891" priority="2504" stopIfTrue="1" operator="equal">
      <formula>0</formula>
    </cfRule>
  </conditionalFormatting>
  <conditionalFormatting sqref="E164:F170">
    <cfRule type="cellIs" dxfId="7890" priority="2501" stopIfTrue="1" operator="equal">
      <formula>0</formula>
    </cfRule>
  </conditionalFormatting>
  <conditionalFormatting sqref="I153">
    <cfRule type="cellIs" dxfId="7889" priority="2516" stopIfTrue="1" operator="equal">
      <formula>0</formula>
    </cfRule>
  </conditionalFormatting>
  <conditionalFormatting sqref="I171 I173">
    <cfRule type="cellIs" dxfId="7888" priority="2502" stopIfTrue="1" operator="equal">
      <formula>0</formula>
    </cfRule>
  </conditionalFormatting>
  <conditionalFormatting sqref="H164:H170">
    <cfRule type="cellIs" dxfId="7887" priority="2500" stopIfTrue="1" operator="equal">
      <formula>0</formula>
    </cfRule>
  </conditionalFormatting>
  <conditionalFormatting sqref="I250">
    <cfRule type="cellIs" dxfId="7886" priority="2535" stopIfTrue="1" operator="equal">
      <formula>0</formula>
    </cfRule>
  </conditionalFormatting>
  <conditionalFormatting sqref="F216 G225:H227 E207:E209 G221:G224 E221:F227 D218:G219">
    <cfRule type="cellIs" dxfId="7885" priority="2490" stopIfTrue="1" operator="equal">
      <formula>0</formula>
    </cfRule>
  </conditionalFormatting>
  <conditionalFormatting sqref="H207:I208">
    <cfRule type="cellIs" dxfId="7884" priority="2491" stopIfTrue="1" operator="equal">
      <formula>0</formula>
    </cfRule>
  </conditionalFormatting>
  <conditionalFormatting sqref="I206">
    <cfRule type="cellIs" dxfId="7883" priority="2517" stopIfTrue="1" operator="equal">
      <formula>0</formula>
    </cfRule>
  </conditionalFormatting>
  <conditionalFormatting sqref="I142">
    <cfRule type="cellIs" dxfId="7882" priority="2515" stopIfTrue="1" operator="equal">
      <formula>0</formula>
    </cfRule>
  </conditionalFormatting>
  <conditionalFormatting sqref="D128">
    <cfRule type="cellIs" dxfId="7881" priority="2514" stopIfTrue="1" operator="equal">
      <formula>0</formula>
    </cfRule>
  </conditionalFormatting>
  <conditionalFormatting sqref="E186:I194">
    <cfRule type="cellIs" dxfId="7880" priority="2492" stopIfTrue="1" operator="equal">
      <formula>0</formula>
    </cfRule>
  </conditionalFormatting>
  <conditionalFormatting sqref="E128:F128">
    <cfRule type="cellIs" dxfId="7879" priority="2513" stopIfTrue="1" operator="equal">
      <formula>0</formula>
    </cfRule>
  </conditionalFormatting>
  <conditionalFormatting sqref="H128">
    <cfRule type="cellIs" dxfId="7878" priority="2512" stopIfTrue="1" operator="equal">
      <formula>0</formula>
    </cfRule>
  </conditionalFormatting>
  <conditionalFormatting sqref="I128">
    <cfRule type="cellIs" dxfId="7877" priority="2511" stopIfTrue="1" operator="equal">
      <formula>0</formula>
    </cfRule>
  </conditionalFormatting>
  <conditionalFormatting sqref="G128">
    <cfRule type="cellIs" dxfId="7876" priority="2510" stopIfTrue="1" operator="equal">
      <formula>0</formula>
    </cfRule>
  </conditionalFormatting>
  <conditionalFormatting sqref="E129 G129">
    <cfRule type="cellIs" dxfId="7875" priority="2509" stopIfTrue="1" operator="equal">
      <formula>0</formula>
    </cfRule>
  </conditionalFormatting>
  <conditionalFormatting sqref="H151">
    <cfRule type="cellIs" dxfId="7874" priority="2507" stopIfTrue="1" operator="equal">
      <formula>0</formula>
    </cfRule>
  </conditionalFormatting>
  <conditionalFormatting sqref="I151">
    <cfRule type="cellIs" dxfId="7873" priority="2506" stopIfTrue="1" operator="equal">
      <formula>0</formula>
    </cfRule>
  </conditionalFormatting>
  <conditionalFormatting sqref="E162:G162">
    <cfRule type="cellIs" dxfId="7872" priority="2505" stopIfTrue="1" operator="equal">
      <formula>0</formula>
    </cfRule>
  </conditionalFormatting>
  <conditionalFormatting sqref="D164:D165 D167:D170">
    <cfRule type="cellIs" dxfId="7871" priority="2498" stopIfTrue="1" operator="equal">
      <formula>0</formula>
    </cfRule>
  </conditionalFormatting>
  <conditionalFormatting sqref="I164:I170">
    <cfRule type="cellIs" dxfId="7870" priority="2499" stopIfTrue="1" operator="equal">
      <formula>0</formula>
    </cfRule>
  </conditionalFormatting>
  <conditionalFormatting sqref="E183:H184">
    <cfRule type="cellIs" dxfId="7869" priority="2497" stopIfTrue="1" operator="equal">
      <formula>0</formula>
    </cfRule>
  </conditionalFormatting>
  <conditionalFormatting sqref="D172 E171:H171 E173:I173">
    <cfRule type="cellIs" dxfId="7868" priority="2503" stopIfTrue="1" operator="equal">
      <formula>0</formula>
    </cfRule>
  </conditionalFormatting>
  <conditionalFormatting sqref="E220:G220">
    <cfRule type="cellIs" dxfId="7867" priority="2483" stopIfTrue="1" operator="equal">
      <formula>0</formula>
    </cfRule>
  </conditionalFormatting>
  <conditionalFormatting sqref="E182:G182">
    <cfRule type="cellIs" dxfId="7866" priority="2496" stopIfTrue="1" operator="equal">
      <formula>0</formula>
    </cfRule>
  </conditionalFormatting>
  <conditionalFormatting sqref="H182">
    <cfRule type="cellIs" dxfId="7865" priority="2495" stopIfTrue="1" operator="equal">
      <formula>0</formula>
    </cfRule>
  </conditionalFormatting>
  <conditionalFormatting sqref="I183:I184">
    <cfRule type="cellIs" dxfId="7864" priority="2494" stopIfTrue="1" operator="equal">
      <formula>0</formula>
    </cfRule>
  </conditionalFormatting>
  <conditionalFormatting sqref="I182">
    <cfRule type="cellIs" dxfId="7863" priority="2493" stopIfTrue="1" operator="equal">
      <formula>0</formula>
    </cfRule>
  </conditionalFormatting>
  <conditionalFormatting sqref="G305">
    <cfRule type="cellIs" dxfId="7862" priority="2473" stopIfTrue="1" operator="equal">
      <formula>0</formula>
    </cfRule>
  </conditionalFormatting>
  <conditionalFormatting sqref="E270">
    <cfRule type="cellIs" dxfId="7861" priority="2475" stopIfTrue="1" operator="equal">
      <formula>0</formula>
    </cfRule>
  </conditionalFormatting>
  <conditionalFormatting sqref="I218:I224">
    <cfRule type="cellIs" dxfId="7860" priority="2485" stopIfTrue="1" operator="equal">
      <formula>0</formula>
    </cfRule>
  </conditionalFormatting>
  <conditionalFormatting sqref="H270">
    <cfRule type="cellIs" dxfId="7859" priority="2477" stopIfTrue="1" operator="equal">
      <formula>0</formula>
    </cfRule>
  </conditionalFormatting>
  <conditionalFormatting sqref="D216:E216">
    <cfRule type="cellIs" dxfId="7858" priority="2489" stopIfTrue="1" operator="equal">
      <formula>0</formula>
    </cfRule>
  </conditionalFormatting>
  <conditionalFormatting sqref="I259">
    <cfRule type="cellIs" dxfId="7857" priority="2479" stopIfTrue="1" operator="equal">
      <formula>0</formula>
    </cfRule>
  </conditionalFormatting>
  <conditionalFormatting sqref="E271 F270:F271">
    <cfRule type="cellIs" dxfId="7856" priority="2478" stopIfTrue="1" operator="equal">
      <formula>0</formula>
    </cfRule>
  </conditionalFormatting>
  <conditionalFormatting sqref="F212">
    <cfRule type="cellIs" dxfId="7855" priority="2488" stopIfTrue="1" operator="equal">
      <formula>0</formula>
    </cfRule>
  </conditionalFormatting>
  <conditionalFormatting sqref="F214">
    <cfRule type="cellIs" dxfId="7854" priority="2484" stopIfTrue="1" operator="equal">
      <formula>0</formula>
    </cfRule>
  </conditionalFormatting>
  <conditionalFormatting sqref="E305:F305 H305">
    <cfRule type="cellIs" dxfId="7853" priority="2474" stopIfTrue="1" operator="equal">
      <formula>0</formula>
    </cfRule>
  </conditionalFormatting>
  <conditionalFormatting sqref="G259:H259">
    <cfRule type="cellIs" dxfId="7852" priority="2481" stopIfTrue="1" operator="equal">
      <formula>0</formula>
    </cfRule>
  </conditionalFormatting>
  <conditionalFormatting sqref="I260:I261">
    <cfRule type="cellIs" dxfId="7851" priority="2480" stopIfTrue="1" operator="equal">
      <formula>0</formula>
    </cfRule>
  </conditionalFormatting>
  <conditionalFormatting sqref="G260:H261 D260:E261">
    <cfRule type="cellIs" dxfId="7850" priority="2482" stopIfTrue="1" operator="equal">
      <formula>0</formula>
    </cfRule>
  </conditionalFormatting>
  <conditionalFormatting sqref="G270">
    <cfRule type="cellIs" dxfId="7849" priority="2476" stopIfTrue="1" operator="equal">
      <formula>0</formula>
    </cfRule>
  </conditionalFormatting>
  <conditionalFormatting sqref="E329:H337">
    <cfRule type="cellIs" dxfId="7848" priority="2472" stopIfTrue="1" operator="equal">
      <formula>0</formula>
    </cfRule>
  </conditionalFormatting>
  <conditionalFormatting sqref="G205">
    <cfRule type="cellIs" dxfId="7847" priority="2462" stopIfTrue="1" operator="equal">
      <formula>0</formula>
    </cfRule>
  </conditionalFormatting>
  <conditionalFormatting sqref="H149">
    <cfRule type="cellIs" dxfId="7846" priority="2443" stopIfTrue="1" operator="equal">
      <formula>0</formula>
    </cfRule>
  </conditionalFormatting>
  <conditionalFormatting sqref="H150">
    <cfRule type="cellIs" dxfId="7845" priority="2447" stopIfTrue="1" operator="equal">
      <formula>0</formula>
    </cfRule>
  </conditionalFormatting>
  <conditionalFormatting sqref="V75:Z75">
    <cfRule type="cellIs" dxfId="7844" priority="2430" stopIfTrue="1" operator="equal">
      <formula>0</formula>
    </cfRule>
  </conditionalFormatting>
  <conditionalFormatting sqref="V56:Z64">
    <cfRule type="cellIs" dxfId="7843" priority="2433" stopIfTrue="1" operator="equal">
      <formula>0</formula>
    </cfRule>
  </conditionalFormatting>
  <conditionalFormatting sqref="AA177:AA184">
    <cfRule type="cellIs" dxfId="7842" priority="2415" stopIfTrue="1" operator="equal">
      <formula>0</formula>
    </cfRule>
  </conditionalFormatting>
  <conditionalFormatting sqref="V187:V195 Y187:Y195">
    <cfRule type="cellIs" dxfId="7841" priority="2414" stopIfTrue="1" operator="equal">
      <formula>0</formula>
    </cfRule>
  </conditionalFormatting>
  <conditionalFormatting sqref="AA164:AA173">
    <cfRule type="cellIs" dxfId="7840" priority="2417" stopIfTrue="1" operator="equal">
      <formula>0</formula>
    </cfRule>
  </conditionalFormatting>
  <conditionalFormatting sqref="D43">
    <cfRule type="cellIs" dxfId="7839" priority="2435" stopIfTrue="1" operator="equal">
      <formula>0</formula>
    </cfRule>
  </conditionalFormatting>
  <conditionalFormatting sqref="AA75">
    <cfRule type="cellIs" dxfId="7838" priority="2429" stopIfTrue="1" operator="equal">
      <formula>0</formula>
    </cfRule>
  </conditionalFormatting>
  <conditionalFormatting sqref="T43:U43">
    <cfRule type="cellIs" dxfId="7837" priority="2434" stopIfTrue="1" operator="equal">
      <formula>0</formula>
    </cfRule>
  </conditionalFormatting>
  <conditionalFormatting sqref="AA56:AA64">
    <cfRule type="cellIs" dxfId="7836" priority="2432" stopIfTrue="1" operator="equal">
      <formula>0</formula>
    </cfRule>
  </conditionalFormatting>
  <conditionalFormatting sqref="T56:U64">
    <cfRule type="cellIs" dxfId="7835" priority="2431" stopIfTrue="1" operator="equal">
      <formula>0</formula>
    </cfRule>
  </conditionalFormatting>
  <conditionalFormatting sqref="T75:U75">
    <cfRule type="cellIs" dxfId="7834" priority="2428" stopIfTrue="1" operator="equal">
      <formula>0</formula>
    </cfRule>
  </conditionalFormatting>
  <conditionalFormatting sqref="V96:Y97">
    <cfRule type="cellIs" dxfId="7833" priority="2427" stopIfTrue="1" operator="equal">
      <formula>0</formula>
    </cfRule>
  </conditionalFormatting>
  <conditionalFormatting sqref="V100:Y108">
    <cfRule type="cellIs" dxfId="7832" priority="2426" stopIfTrue="1" operator="equal">
      <formula>0</formula>
    </cfRule>
  </conditionalFormatting>
  <conditionalFormatting sqref="V119:Y119">
    <cfRule type="cellIs" dxfId="7831" priority="2425" stopIfTrue="1" operator="equal">
      <formula>0</formula>
    </cfRule>
  </conditionalFormatting>
  <conditionalFormatting sqref="V129 Y129">
    <cfRule type="cellIs" dxfId="7830" priority="2424" stopIfTrue="1" operator="equal">
      <formula>0</formula>
    </cfRule>
  </conditionalFormatting>
  <conditionalFormatting sqref="AA129">
    <cfRule type="cellIs" dxfId="7829" priority="2423" stopIfTrue="1" operator="equal">
      <formula>0</formula>
    </cfRule>
  </conditionalFormatting>
  <conditionalFormatting sqref="V141 Y141">
    <cfRule type="cellIs" dxfId="7828" priority="2422" stopIfTrue="1" operator="equal">
      <formula>0</formula>
    </cfRule>
  </conditionalFormatting>
  <conditionalFormatting sqref="AA141">
    <cfRule type="cellIs" dxfId="7827" priority="2421" stopIfTrue="1" operator="equal">
      <formula>0</formula>
    </cfRule>
  </conditionalFormatting>
  <conditionalFormatting sqref="AA144:AA145 AA147:AA152">
    <cfRule type="cellIs" dxfId="7826" priority="2419" stopIfTrue="1" operator="equal">
      <formula>0</formula>
    </cfRule>
  </conditionalFormatting>
  <conditionalFormatting sqref="V182:V184 Y182:Y184">
    <cfRule type="cellIs" dxfId="7825" priority="2416" stopIfTrue="1" operator="equal">
      <formula>0</formula>
    </cfRule>
  </conditionalFormatting>
  <conditionalFormatting sqref="AA187:AA195">
    <cfRule type="cellIs" dxfId="7824" priority="2413" stopIfTrue="1" operator="equal">
      <formula>0</formula>
    </cfRule>
  </conditionalFormatting>
  <conditionalFormatting sqref="AA207:AA209 AA225:AA227">
    <cfRule type="cellIs" dxfId="7823" priority="2409" stopIfTrue="1" operator="equal">
      <formula>0</formula>
    </cfRule>
  </conditionalFormatting>
  <conditionalFormatting sqref="V205 Y205">
    <cfRule type="cellIs" dxfId="7822" priority="2412" stopIfTrue="1" operator="equal">
      <formula>0</formula>
    </cfRule>
  </conditionalFormatting>
  <conditionalFormatting sqref="AA205">
    <cfRule type="cellIs" dxfId="7821" priority="2411" stopIfTrue="1" operator="equal">
      <formula>0</formula>
    </cfRule>
  </conditionalFormatting>
  <conditionalFormatting sqref="E345:H345">
    <cfRule type="cellIs" dxfId="7820" priority="2407" stopIfTrue="1" operator="equal">
      <formula>0</formula>
    </cfRule>
  </conditionalFormatting>
  <conditionalFormatting sqref="AL122">
    <cfRule type="cellIs" dxfId="7819" priority="2389" stopIfTrue="1" operator="equal">
      <formula>0</formula>
    </cfRule>
  </conditionalFormatting>
  <conditionalFormatting sqref="Y207:Y209 Y225:Y227 V225:V227 V207:V209 Y216 Y213 Y219:Y221">
    <cfRule type="cellIs" dxfId="7818" priority="2410" stopIfTrue="1" operator="equal">
      <formula>0</formula>
    </cfRule>
  </conditionalFormatting>
  <conditionalFormatting sqref="AH85:AJ85 AG86:AI86">
    <cfRule type="cellIs" dxfId="7817" priority="2402" stopIfTrue="1" operator="equal">
      <formula>0</formula>
    </cfRule>
  </conditionalFormatting>
  <conditionalFormatting sqref="V274">
    <cfRule type="cellIs" dxfId="7816" priority="2408" stopIfTrue="1" operator="equal">
      <formula>0</formula>
    </cfRule>
  </conditionalFormatting>
  <conditionalFormatting sqref="AK249">
    <cfRule type="cellIs" dxfId="7815" priority="2393" stopIfTrue="1" operator="equal">
      <formula>0</formula>
    </cfRule>
  </conditionalFormatting>
  <conditionalFormatting sqref="AH53:AK53">
    <cfRule type="cellIs" dxfId="7814" priority="2392" stopIfTrue="1" operator="equal">
      <formula>0</formula>
    </cfRule>
  </conditionalFormatting>
  <conditionalFormatting sqref="AL346">
    <cfRule type="cellIs" dxfId="7813" priority="2391" stopIfTrue="1" operator="equal">
      <formula>0</formula>
    </cfRule>
  </conditionalFormatting>
  <conditionalFormatting sqref="AL130 AL64 AL96:AL98 AL294 AL154:AL160 AL66:AL75">
    <cfRule type="cellIs" dxfId="7812" priority="2390" stopIfTrue="1" operator="equal">
      <formula>0</formula>
    </cfRule>
  </conditionalFormatting>
  <conditionalFormatting sqref="H162">
    <cfRule type="cellIs" dxfId="7811" priority="2405" stopIfTrue="1" operator="equal">
      <formula>0</formula>
    </cfRule>
  </conditionalFormatting>
  <conditionalFormatting sqref="AG358:AH358 AJ351:AL351 AH351 AI353:AL354 AI349:AI352 AK352:AL352">
    <cfRule type="cellIs" dxfId="7810" priority="2404" stopIfTrue="1" operator="equal">
      <formula>0</formula>
    </cfRule>
  </conditionalFormatting>
  <conditionalFormatting sqref="AJ86">
    <cfRule type="cellIs" dxfId="7809" priority="2401" stopIfTrue="1" operator="equal">
      <formula>0</formula>
    </cfRule>
  </conditionalFormatting>
  <conditionalFormatting sqref="AH294:AK294 AI152 AG152 AH142:AK142 AH130:AK130 AH154:AK160 AI251:AI258 AI272:AJ272 AH75:AK75 AJ42 AH42 AH43:AK43 AH47:AK52 AH20 AJ20:AK20 AG82:AG83 AH10:AK10 AJ80:AJ83 AG87:AK87 AH121 AG228:AK228 AJ238 AH56:AK62 AJ121 AH327:AJ327 AH249:AJ249 AI235 AG120:AK120 AG295:AK295 AG174:AK174 AG163:AK163 AG273:AK273 AG263:AK269 AG66:AK74 AG54:AK54 AG250:AK250 AG32:AK32 AG306:AK306 AG76:AK76 AG328:AK328 AG98:AK98 AG285:AK293 AG153:AK153 AG206:AK206 AH346:AK346 AH64:AK64 AH96:AK97 AI237:AI238">
    <cfRule type="cellIs" dxfId="7808" priority="2403" stopIfTrue="1" operator="equal">
      <formula>0</formula>
    </cfRule>
  </conditionalFormatting>
  <conditionalFormatting sqref="AL19">
    <cfRule type="cellIs" dxfId="7807" priority="2363" stopIfTrue="1" operator="equal">
      <formula>0</formula>
    </cfRule>
  </conditionalFormatting>
  <conditionalFormatting sqref="AL274 AL279:AL283">
    <cfRule type="cellIs" dxfId="7806" priority="2368" stopIfTrue="1" operator="equal">
      <formula>0</formula>
    </cfRule>
  </conditionalFormatting>
  <conditionalFormatting sqref="AH151:AJ151">
    <cfRule type="cellIs" dxfId="7805" priority="2348" stopIfTrue="1" operator="equal">
      <formula>0</formula>
    </cfRule>
  </conditionalFormatting>
  <conditionalFormatting sqref="AJ129">
    <cfRule type="cellIs" dxfId="7804" priority="2349" stopIfTrue="1" operator="equal">
      <formula>0</formula>
    </cfRule>
  </conditionalFormatting>
  <conditionalFormatting sqref="AG109:AK109">
    <cfRule type="cellIs" dxfId="7803" priority="2397" stopIfTrue="1" operator="equal">
      <formula>0</formula>
    </cfRule>
  </conditionalFormatting>
  <conditionalFormatting sqref="AK151">
    <cfRule type="cellIs" dxfId="7802" priority="2347" stopIfTrue="1" operator="equal">
      <formula>0</formula>
    </cfRule>
  </conditionalFormatting>
  <conditionalFormatting sqref="AL153">
    <cfRule type="cellIs" dxfId="7801" priority="2356" stopIfTrue="1" operator="equal">
      <formula>0</formula>
    </cfRule>
  </conditionalFormatting>
  <conditionalFormatting sqref="AL47:AL52">
    <cfRule type="cellIs" dxfId="7800" priority="2360" stopIfTrue="1" operator="equal">
      <formula>0</formula>
    </cfRule>
  </conditionalFormatting>
  <conditionalFormatting sqref="AL32">
    <cfRule type="cellIs" dxfId="7799" priority="2385" stopIfTrue="1" operator="equal">
      <formula>0</formula>
    </cfRule>
  </conditionalFormatting>
  <conditionalFormatting sqref="AH185:AL185 AH195:AL195 AI205:AK205">
    <cfRule type="cellIs" dxfId="7798" priority="2361" stopIfTrue="1" operator="equal">
      <formula>0</formula>
    </cfRule>
  </conditionalFormatting>
  <conditionalFormatting sqref="AL295">
    <cfRule type="cellIs" dxfId="7797" priority="2373" stopIfTrue="1" operator="equal">
      <formula>0</formula>
    </cfRule>
  </conditionalFormatting>
  <conditionalFormatting sqref="AL249">
    <cfRule type="cellIs" dxfId="7796" priority="2388" stopIfTrue="1" operator="equal">
      <formula>0</formula>
    </cfRule>
  </conditionalFormatting>
  <conditionalFormatting sqref="AL305">
    <cfRule type="cellIs" dxfId="7795" priority="2387" stopIfTrue="1" operator="equal">
      <formula>0</formula>
    </cfRule>
  </conditionalFormatting>
  <conditionalFormatting sqref="AL10">
    <cfRule type="cellIs" dxfId="7794" priority="2386" stopIfTrue="1" operator="equal">
      <formula>0</formula>
    </cfRule>
  </conditionalFormatting>
  <conditionalFormatting sqref="AH122:AJ122">
    <cfRule type="cellIs" dxfId="7793" priority="2396" stopIfTrue="1" operator="equal">
      <formula>0</formula>
    </cfRule>
  </conditionalFormatting>
  <conditionalFormatting sqref="AG185:AL185">
    <cfRule type="cellIs" dxfId="7792" priority="2362" stopIfTrue="1" operator="equal">
      <formula>0</formula>
    </cfRule>
  </conditionalFormatting>
  <conditionalFormatting sqref="AL56:AL62">
    <cfRule type="cellIs" dxfId="7791" priority="2371" stopIfTrue="1" operator="equal">
      <formula>0</formula>
    </cfRule>
  </conditionalFormatting>
  <conditionalFormatting sqref="AL43">
    <cfRule type="cellIs" dxfId="7790" priority="2384" stopIfTrue="1" operator="equal">
      <formula>0</formula>
    </cfRule>
  </conditionalFormatting>
  <conditionalFormatting sqref="AH274:AK274 AH279:AK283">
    <cfRule type="cellIs" dxfId="7789" priority="2369" stopIfTrue="1" operator="equal">
      <formula>0</formula>
    </cfRule>
  </conditionalFormatting>
  <conditionalFormatting sqref="AL87">
    <cfRule type="cellIs" dxfId="7788" priority="2381" stopIfTrue="1" operator="equal">
      <formula>0</formula>
    </cfRule>
  </conditionalFormatting>
  <conditionalFormatting sqref="AH44:AK44 AH46:AI46 AK46">
    <cfRule type="cellIs" dxfId="7787" priority="2398" stopIfTrue="1" operator="equal">
      <formula>0</formula>
    </cfRule>
  </conditionalFormatting>
  <conditionalFormatting sqref="AK19">
    <cfRule type="cellIs" dxfId="7786" priority="2400" stopIfTrue="1" operator="equal">
      <formula>0</formula>
    </cfRule>
  </conditionalFormatting>
  <conditionalFormatting sqref="AJ19">
    <cfRule type="cellIs" dxfId="7785" priority="2399" stopIfTrue="1" operator="equal">
      <formula>0</formula>
    </cfRule>
  </conditionalFormatting>
  <conditionalFormatting sqref="AG122">
    <cfRule type="cellIs" dxfId="7784" priority="2395" stopIfTrue="1" operator="equal">
      <formula>0</formula>
    </cfRule>
  </conditionalFormatting>
  <conditionalFormatting sqref="AK122">
    <cfRule type="cellIs" dxfId="7783" priority="2394" stopIfTrue="1" operator="equal">
      <formula>0</formula>
    </cfRule>
  </conditionalFormatting>
  <conditionalFormatting sqref="AL128">
    <cfRule type="cellIs" dxfId="7782" priority="2351" stopIfTrue="1" operator="equal">
      <formula>0</formula>
    </cfRule>
  </conditionalFormatting>
  <conditionalFormatting sqref="AJ128">
    <cfRule type="cellIs" dxfId="7781" priority="2350" stopIfTrue="1" operator="equal">
      <formula>0</formula>
    </cfRule>
  </conditionalFormatting>
  <conditionalFormatting sqref="AL54">
    <cfRule type="cellIs" dxfId="7780" priority="2383" stopIfTrue="1" operator="equal">
      <formula>0</formula>
    </cfRule>
  </conditionalFormatting>
  <conditionalFormatting sqref="AL76">
    <cfRule type="cellIs" dxfId="7779" priority="2382" stopIfTrue="1" operator="equal">
      <formula>0</formula>
    </cfRule>
  </conditionalFormatting>
  <conditionalFormatting sqref="AL109">
    <cfRule type="cellIs" dxfId="7778" priority="2380" stopIfTrue="1" operator="equal">
      <formula>0</formula>
    </cfRule>
  </conditionalFormatting>
  <conditionalFormatting sqref="AL120">
    <cfRule type="cellIs" dxfId="7777" priority="2379" stopIfTrue="1" operator="equal">
      <formula>0</formula>
    </cfRule>
  </conditionalFormatting>
  <conditionalFormatting sqref="AL163">
    <cfRule type="cellIs" dxfId="7776" priority="2378" stopIfTrue="1" operator="equal">
      <formula>0</formula>
    </cfRule>
  </conditionalFormatting>
  <conditionalFormatting sqref="AL174">
    <cfRule type="cellIs" dxfId="7775" priority="2377" stopIfTrue="1" operator="equal">
      <formula>0</formula>
    </cfRule>
  </conditionalFormatting>
  <conditionalFormatting sqref="AL228">
    <cfRule type="cellIs" dxfId="7774" priority="2376" stopIfTrue="1" operator="equal">
      <formula>0</formula>
    </cfRule>
  </conditionalFormatting>
  <conditionalFormatting sqref="AL250">
    <cfRule type="cellIs" dxfId="7773" priority="2375" stopIfTrue="1" operator="equal">
      <formula>0</formula>
    </cfRule>
  </conditionalFormatting>
  <conditionalFormatting sqref="AL263:AL269">
    <cfRule type="cellIs" dxfId="7772" priority="2374" stopIfTrue="1" operator="equal">
      <formula>0</formula>
    </cfRule>
  </conditionalFormatting>
  <conditionalFormatting sqref="AL328">
    <cfRule type="cellIs" dxfId="7771" priority="2372" stopIfTrue="1" operator="equal">
      <formula>0</formula>
    </cfRule>
  </conditionalFormatting>
  <conditionalFormatting sqref="AL164:AL170">
    <cfRule type="cellIs" dxfId="7770" priority="2338" stopIfTrue="1" operator="equal">
      <formula>0</formula>
    </cfRule>
  </conditionalFormatting>
  <conditionalFormatting sqref="AL63">
    <cfRule type="cellIs" dxfId="7769" priority="2370" stopIfTrue="1" operator="equal">
      <formula>0</formula>
    </cfRule>
  </conditionalFormatting>
  <conditionalFormatting sqref="AL273">
    <cfRule type="cellIs" dxfId="7768" priority="2367" stopIfTrue="1" operator="equal">
      <formula>0</formula>
    </cfRule>
  </conditionalFormatting>
  <conditionalFormatting sqref="AL306">
    <cfRule type="cellIs" dxfId="7767" priority="2366" stopIfTrue="1" operator="equal">
      <formula>0</formula>
    </cfRule>
  </conditionalFormatting>
  <conditionalFormatting sqref="AL285:AL293">
    <cfRule type="cellIs" dxfId="7766" priority="2365" stopIfTrue="1" operator="equal">
      <formula>0</formula>
    </cfRule>
  </conditionalFormatting>
  <conditionalFormatting sqref="AL20">
    <cfRule type="cellIs" dxfId="7765" priority="2364" stopIfTrue="1" operator="equal">
      <formula>0</formula>
    </cfRule>
  </conditionalFormatting>
  <conditionalFormatting sqref="AL53">
    <cfRule type="cellIs" dxfId="7764" priority="2358" stopIfTrue="1" operator="equal">
      <formula>0</formula>
    </cfRule>
  </conditionalFormatting>
  <conditionalFormatting sqref="AL206">
    <cfRule type="cellIs" dxfId="7763" priority="2357" stopIfTrue="1" operator="equal">
      <formula>0</formula>
    </cfRule>
  </conditionalFormatting>
  <conditionalFormatting sqref="AL44 AL46">
    <cfRule type="cellIs" dxfId="7762" priority="2359" stopIfTrue="1" operator="equal">
      <formula>0</formula>
    </cfRule>
  </conditionalFormatting>
  <conditionalFormatting sqref="AL142">
    <cfRule type="cellIs" dxfId="7761" priority="2355" stopIfTrue="1" operator="equal">
      <formula>0</formula>
    </cfRule>
  </conditionalFormatting>
  <conditionalFormatting sqref="AH186:AL194">
    <cfRule type="cellIs" dxfId="7760" priority="2334" stopIfTrue="1" operator="equal">
      <formula>0</formula>
    </cfRule>
  </conditionalFormatting>
  <conditionalFormatting sqref="AG128">
    <cfRule type="cellIs" dxfId="7759" priority="2354" stopIfTrue="1" operator="equal">
      <formula>0</formula>
    </cfRule>
  </conditionalFormatting>
  <conditionalFormatting sqref="AH128:AI128">
    <cfRule type="cellIs" dxfId="7758" priority="2353" stopIfTrue="1" operator="equal">
      <formula>0</formula>
    </cfRule>
  </conditionalFormatting>
  <conditionalFormatting sqref="AK128">
    <cfRule type="cellIs" dxfId="7757" priority="2352" stopIfTrue="1" operator="equal">
      <formula>0</formula>
    </cfRule>
  </conditionalFormatting>
  <conditionalFormatting sqref="AH183:AK184">
    <cfRule type="cellIs" dxfId="7756" priority="2336" stopIfTrue="1" operator="equal">
      <formula>0</formula>
    </cfRule>
  </conditionalFormatting>
  <conditionalFormatting sqref="AJ259:AK259">
    <cfRule type="cellIs" dxfId="7755" priority="2324" stopIfTrue="1" operator="equal">
      <formula>0</formula>
    </cfRule>
  </conditionalFormatting>
  <conditionalFormatting sqref="AL259">
    <cfRule type="cellIs" dxfId="7754" priority="2322" stopIfTrue="1" operator="equal">
      <formula>0</formula>
    </cfRule>
  </conditionalFormatting>
  <conditionalFormatting sqref="AL183:AL184">
    <cfRule type="cellIs" dxfId="7753" priority="2335" stopIfTrue="1" operator="equal">
      <formula>0</formula>
    </cfRule>
  </conditionalFormatting>
  <conditionalFormatting sqref="AJ207:AL209">
    <cfRule type="cellIs" dxfId="7752" priority="2333" stopIfTrue="1" operator="equal">
      <formula>0</formula>
    </cfRule>
  </conditionalFormatting>
  <conditionalFormatting sqref="AH214 AG211 AH209 AG217:AH219 AI216:AI219 AJ225:AK227 AH207:AI208 AJ217:AJ219 AH221:AI227 AJ221:AJ224">
    <cfRule type="cellIs" dxfId="7751" priority="2332" stopIfTrue="1" operator="equal">
      <formula>0</formula>
    </cfRule>
  </conditionalFormatting>
  <conditionalFormatting sqref="AL151">
    <cfRule type="cellIs" dxfId="7750" priority="2346" stopIfTrue="1" operator="equal">
      <formula>0</formula>
    </cfRule>
  </conditionalFormatting>
  <conditionalFormatting sqref="AL270">
    <cfRule type="cellIs" dxfId="7749" priority="2318" stopIfTrue="1" operator="equal">
      <formula>0</formula>
    </cfRule>
  </conditionalFormatting>
  <conditionalFormatting sqref="AH162:AJ162">
    <cfRule type="cellIs" dxfId="7748" priority="2345" stopIfTrue="1" operator="equal">
      <formula>0</formula>
    </cfRule>
  </conditionalFormatting>
  <conditionalFormatting sqref="AK162">
    <cfRule type="cellIs" dxfId="7747" priority="2344" stopIfTrue="1" operator="equal">
      <formula>0</formula>
    </cfRule>
  </conditionalFormatting>
  <conditionalFormatting sqref="AH305:AI305 AK305">
    <cfRule type="cellIs" dxfId="7746" priority="2315" stopIfTrue="1" operator="equal">
      <formula>0</formula>
    </cfRule>
  </conditionalFormatting>
  <conditionalFormatting sqref="AL162">
    <cfRule type="cellIs" dxfId="7745" priority="2343" stopIfTrue="1" operator="equal">
      <formula>0</formula>
    </cfRule>
  </conditionalFormatting>
  <conditionalFormatting sqref="AL338">
    <cfRule type="cellIs" dxfId="7744" priority="2310" stopIfTrue="1" operator="equal">
      <formula>0</formula>
    </cfRule>
  </conditionalFormatting>
  <conditionalFormatting sqref="AH330:AK337 AK329">
    <cfRule type="cellIs" dxfId="7743" priority="2313" stopIfTrue="1" operator="equal">
      <formula>0</formula>
    </cfRule>
  </conditionalFormatting>
  <conditionalFormatting sqref="AH338:AK338">
    <cfRule type="cellIs" dxfId="7742" priority="2312" stopIfTrue="1" operator="equal">
      <formula>0</formula>
    </cfRule>
  </conditionalFormatting>
  <conditionalFormatting sqref="AH164:AJ170">
    <cfRule type="cellIs" dxfId="7741" priority="2340" stopIfTrue="1" operator="equal">
      <formula>0</formula>
    </cfRule>
  </conditionalFormatting>
  <conditionalFormatting sqref="AK164:AK170">
    <cfRule type="cellIs" dxfId="7740" priority="2339" stopIfTrue="1" operator="equal">
      <formula>0</formula>
    </cfRule>
  </conditionalFormatting>
  <conditionalFormatting sqref="AG164:AG170">
    <cfRule type="cellIs" dxfId="7739" priority="2337" stopIfTrue="1" operator="equal">
      <formula>0</formula>
    </cfRule>
  </conditionalFormatting>
  <conditionalFormatting sqref="AJ305">
    <cfRule type="cellIs" dxfId="7738" priority="2314" stopIfTrue="1" operator="equal">
      <formula>0</formula>
    </cfRule>
  </conditionalFormatting>
  <conditionalFormatting sqref="AG172 AH171:AK171 AH173:AK173">
    <cfRule type="cellIs" dxfId="7737" priority="2342" stopIfTrue="1" operator="equal">
      <formula>0</formula>
    </cfRule>
  </conditionalFormatting>
  <conditionalFormatting sqref="AL171 AL173">
    <cfRule type="cellIs" dxfId="7736" priority="2341" stopIfTrue="1" operator="equal">
      <formula>0</formula>
    </cfRule>
  </conditionalFormatting>
  <conditionalFormatting sqref="AG84">
    <cfRule type="cellIs" dxfId="7735" priority="2305" stopIfTrue="1" operator="equal">
      <formula>0</formula>
    </cfRule>
  </conditionalFormatting>
  <conditionalFormatting sqref="AH84:AJ84">
    <cfRule type="cellIs" dxfId="7734" priority="2306" stopIfTrue="1" operator="equal">
      <formula>0</formula>
    </cfRule>
  </conditionalFormatting>
  <conditionalFormatting sqref="AK172">
    <cfRule type="cellIs" dxfId="7733" priority="2303" stopIfTrue="1" operator="equal">
      <formula>0</formula>
    </cfRule>
  </conditionalFormatting>
  <conditionalFormatting sqref="AH172:AJ172">
    <cfRule type="cellIs" dxfId="7732" priority="2304" stopIfTrue="1" operator="equal">
      <formula>0</formula>
    </cfRule>
  </conditionalFormatting>
  <conditionalFormatting sqref="AL225:AL227">
    <cfRule type="cellIs" dxfId="7731" priority="2329" stopIfTrue="1" operator="equal">
      <formula>0</formula>
    </cfRule>
  </conditionalFormatting>
  <conditionalFormatting sqref="AK217:AK224">
    <cfRule type="cellIs" dxfId="7730" priority="2328" stopIfTrue="1" operator="equal">
      <formula>0</formula>
    </cfRule>
  </conditionalFormatting>
  <conditionalFormatting sqref="AL172">
    <cfRule type="cellIs" dxfId="7729" priority="2302" stopIfTrue="1" operator="equal">
      <formula>0</formula>
    </cfRule>
  </conditionalFormatting>
  <conditionalFormatting sqref="AL217:AL224">
    <cfRule type="cellIs" dxfId="7728" priority="2327" stopIfTrue="1" operator="equal">
      <formula>0</formula>
    </cfRule>
  </conditionalFormatting>
  <conditionalFormatting sqref="AH119:AJ119">
    <cfRule type="cellIs" dxfId="7727" priority="2300" stopIfTrue="1" operator="equal">
      <formula>0</formula>
    </cfRule>
  </conditionalFormatting>
  <conditionalFormatting sqref="AG216:AH216">
    <cfRule type="cellIs" dxfId="7726" priority="2331" stopIfTrue="1" operator="equal">
      <formula>0</formula>
    </cfRule>
  </conditionalFormatting>
  <conditionalFormatting sqref="AH63:AK63">
    <cfRule type="cellIs" dxfId="7725" priority="2307" stopIfTrue="1" operator="equal">
      <formula>0</formula>
    </cfRule>
  </conditionalFormatting>
  <conditionalFormatting sqref="AI212">
    <cfRule type="cellIs" dxfId="7724" priority="2330" stopIfTrue="1" operator="equal">
      <formula>0</formula>
    </cfRule>
  </conditionalFormatting>
  <conditionalFormatting sqref="AH220:AJ220">
    <cfRule type="cellIs" dxfId="7723" priority="2326" stopIfTrue="1" operator="equal">
      <formula>0</formula>
    </cfRule>
  </conditionalFormatting>
  <conditionalFormatting sqref="AL260:AL261">
    <cfRule type="cellIs" dxfId="7722" priority="2323" stopIfTrue="1" operator="equal">
      <formula>0</formula>
    </cfRule>
  </conditionalFormatting>
  <conditionalFormatting sqref="AJ260:AK261 AG260:AH261">
    <cfRule type="cellIs" dxfId="7721" priority="2325" stopIfTrue="1" operator="equal">
      <formula>0</formula>
    </cfRule>
  </conditionalFormatting>
  <conditionalFormatting sqref="AL271">
    <cfRule type="cellIs" dxfId="7720" priority="2317" stopIfTrue="1" operator="equal">
      <formula>0</formula>
    </cfRule>
  </conditionalFormatting>
  <conditionalFormatting sqref="AH270">
    <cfRule type="cellIs" dxfId="7719" priority="2316" stopIfTrue="1" operator="equal">
      <formula>0</formula>
    </cfRule>
  </conditionalFormatting>
  <conditionalFormatting sqref="AJ270">
    <cfRule type="cellIs" dxfId="7718" priority="2319" stopIfTrue="1" operator="equal">
      <formula>0</formula>
    </cfRule>
  </conditionalFormatting>
  <conditionalFormatting sqref="AH271 AI270:AI271">
    <cfRule type="cellIs" dxfId="7717" priority="2321" stopIfTrue="1" operator="equal">
      <formula>0</formula>
    </cfRule>
  </conditionalFormatting>
  <conditionalFormatting sqref="AK270">
    <cfRule type="cellIs" dxfId="7716" priority="2320" stopIfTrue="1" operator="equal">
      <formula>0</formula>
    </cfRule>
  </conditionalFormatting>
  <conditionalFormatting sqref="AL329:AL337">
    <cfRule type="cellIs" dxfId="7715" priority="2311" stopIfTrue="1" operator="equal">
      <formula>0</formula>
    </cfRule>
  </conditionalFormatting>
  <conditionalFormatting sqref="AH205">
    <cfRule type="cellIs" dxfId="7714" priority="2287" stopIfTrue="1" operator="equal">
      <formula>0</formula>
    </cfRule>
  </conditionalFormatting>
  <conditionalFormatting sqref="AL150">
    <cfRule type="cellIs" dxfId="7713" priority="2282" stopIfTrue="1" operator="equal">
      <formula>0</formula>
    </cfRule>
  </conditionalFormatting>
  <conditionalFormatting sqref="AG119">
    <cfRule type="cellIs" dxfId="7712" priority="2299" stopIfTrue="1" operator="equal">
      <formula>0</formula>
    </cfRule>
  </conditionalFormatting>
  <conditionalFormatting sqref="AI214">
    <cfRule type="cellIs" dxfId="7711" priority="2301" stopIfTrue="1" operator="equal">
      <formula>0</formula>
    </cfRule>
  </conditionalFormatting>
  <conditionalFormatting sqref="AH79:AJ79">
    <cfRule type="cellIs" dxfId="7710" priority="2298" stopIfTrue="1" operator="equal">
      <formula>0</formula>
    </cfRule>
  </conditionalFormatting>
  <conditionalFormatting sqref="AK149">
    <cfRule type="cellIs" dxfId="7709" priority="2280" stopIfTrue="1" operator="equal">
      <formula>0</formula>
    </cfRule>
  </conditionalFormatting>
  <conditionalFormatting sqref="AG79">
    <cfRule type="cellIs" dxfId="7708" priority="2297" stopIfTrue="1" operator="equal">
      <formula>0</formula>
    </cfRule>
  </conditionalFormatting>
  <conditionalFormatting sqref="AH82">
    <cfRule type="cellIs" dxfId="7707" priority="2296" stopIfTrue="1" operator="equal">
      <formula>0</formula>
    </cfRule>
  </conditionalFormatting>
  <conditionalFormatting sqref="AH182:AK182">
    <cfRule type="cellIs" dxfId="7706" priority="2295" stopIfTrue="1" operator="equal">
      <formula>0</formula>
    </cfRule>
  </conditionalFormatting>
  <conditionalFormatting sqref="AH316">
    <cfRule type="cellIs" dxfId="7705" priority="2294" stopIfTrue="1" operator="equal">
      <formula>0</formula>
    </cfRule>
  </conditionalFormatting>
  <conditionalFormatting sqref="AL316">
    <cfRule type="cellIs" dxfId="7704" priority="2293" stopIfTrue="1" operator="equal">
      <formula>0</formula>
    </cfRule>
  </conditionalFormatting>
  <conditionalFormatting sqref="AI316:AK316">
    <cfRule type="cellIs" dxfId="7703" priority="2292" stopIfTrue="1" operator="equal">
      <formula>0</formula>
    </cfRule>
  </conditionalFormatting>
  <conditionalFormatting sqref="AL182">
    <cfRule type="cellIs" dxfId="7702" priority="2291" stopIfTrue="1" operator="equal">
      <formula>0</formula>
    </cfRule>
  </conditionalFormatting>
  <conditionalFormatting sqref="AL129">
    <cfRule type="cellIs" dxfId="7701" priority="2290" stopIfTrue="1" operator="equal">
      <formula>0</formula>
    </cfRule>
  </conditionalFormatting>
  <conditionalFormatting sqref="AH175:AK181">
    <cfRule type="cellIs" dxfId="7700" priority="2289" stopIfTrue="1" operator="equal">
      <formula>0</formula>
    </cfRule>
  </conditionalFormatting>
  <conditionalFormatting sqref="AL175:AL181">
    <cfRule type="cellIs" dxfId="7699" priority="2288" stopIfTrue="1" operator="equal">
      <formula>0</formula>
    </cfRule>
  </conditionalFormatting>
  <conditionalFormatting sqref="AJ352">
    <cfRule type="cellIs" dxfId="7698" priority="2286" stopIfTrue="1" operator="equal">
      <formula>0</formula>
    </cfRule>
  </conditionalFormatting>
  <conditionalFormatting sqref="AH129">
    <cfRule type="cellIs" dxfId="7697" priority="2285" stopIfTrue="1" operator="equal">
      <formula>0</formula>
    </cfRule>
  </conditionalFormatting>
  <conditionalFormatting sqref="AI149:AJ149">
    <cfRule type="cellIs" dxfId="7696" priority="2281" stopIfTrue="1" operator="equal">
      <formula>0</formula>
    </cfRule>
  </conditionalFormatting>
  <conditionalFormatting sqref="AL149">
    <cfRule type="cellIs" dxfId="7695" priority="2279" stopIfTrue="1" operator="equal">
      <formula>0</formula>
    </cfRule>
  </conditionalFormatting>
  <conditionalFormatting sqref="AH150:AJ150">
    <cfRule type="cellIs" dxfId="7694" priority="2284" stopIfTrue="1" operator="equal">
      <formula>0</formula>
    </cfRule>
  </conditionalFormatting>
  <conditionalFormatting sqref="AK150">
    <cfRule type="cellIs" dxfId="7693" priority="2283" stopIfTrue="1" operator="equal">
      <formula>0</formula>
    </cfRule>
  </conditionalFormatting>
  <conditionalFormatting sqref="AI229:AI234">
    <cfRule type="cellIs" dxfId="7692" priority="2278" stopIfTrue="1" operator="equal">
      <formula>0</formula>
    </cfRule>
  </conditionalFormatting>
  <conditionalFormatting sqref="AL229:AL234">
    <cfRule type="cellIs" dxfId="7691" priority="2277" stopIfTrue="1" operator="equal">
      <formula>0</formula>
    </cfRule>
  </conditionalFormatting>
  <conditionalFormatting sqref="AJ229:AJ234">
    <cfRule type="cellIs" dxfId="7690" priority="2276" stopIfTrue="1" operator="equal">
      <formula>0</formula>
    </cfRule>
  </conditionalFormatting>
  <conditionalFormatting sqref="AG149:AH149">
    <cfRule type="cellIs" dxfId="7689" priority="2275" stopIfTrue="1" operator="equal">
      <formula>0</formula>
    </cfRule>
  </conditionalFormatting>
  <conditionalFormatting sqref="AW124:AY129">
    <cfRule type="cellIs" dxfId="7688" priority="2244" stopIfTrue="1" operator="equal">
      <formula>0</formula>
    </cfRule>
  </conditionalFormatting>
  <conditionalFormatting sqref="AZ130:BD130">
    <cfRule type="cellIs" dxfId="7687" priority="2243" stopIfTrue="1" operator="equal">
      <formula>0</formula>
    </cfRule>
  </conditionalFormatting>
  <conditionalFormatting sqref="AW143:AY152">
    <cfRule type="cellIs" dxfId="7686" priority="2238" stopIfTrue="1" operator="equal">
      <formula>0</formula>
    </cfRule>
  </conditionalFormatting>
  <conditionalFormatting sqref="AZ20:BA20 BD20:BE20">
    <cfRule type="cellIs" dxfId="7685" priority="2274" stopIfTrue="1" operator="equal">
      <formula>0</formula>
    </cfRule>
  </conditionalFormatting>
  <conditionalFormatting sqref="BE19">
    <cfRule type="cellIs" dxfId="7684" priority="2273" stopIfTrue="1" operator="equal">
      <formula>0</formula>
    </cfRule>
  </conditionalFormatting>
  <conditionalFormatting sqref="BD19">
    <cfRule type="cellIs" dxfId="7683" priority="2272" stopIfTrue="1" operator="equal">
      <formula>0</formula>
    </cfRule>
  </conditionalFormatting>
  <conditionalFormatting sqref="BE31">
    <cfRule type="cellIs" dxfId="7682" priority="2269" stopIfTrue="1" operator="equal">
      <formula>0</formula>
    </cfRule>
  </conditionalFormatting>
  <conditionalFormatting sqref="BD31">
    <cfRule type="cellIs" dxfId="7681" priority="2268" stopIfTrue="1" operator="equal">
      <formula>0</formula>
    </cfRule>
  </conditionalFormatting>
  <conditionalFormatting sqref="BE33:BE42">
    <cfRule type="cellIs" dxfId="7680" priority="2266" stopIfTrue="1" operator="equal">
      <formula>0</formula>
    </cfRule>
  </conditionalFormatting>
  <conditionalFormatting sqref="BD33:BD42">
    <cfRule type="cellIs" dxfId="7679" priority="2265" stopIfTrue="1" operator="equal">
      <formula>0</formula>
    </cfRule>
  </conditionalFormatting>
  <conditionalFormatting sqref="BE44 BE53 BE46:BE51">
    <cfRule type="cellIs" dxfId="7678" priority="2263" stopIfTrue="1" operator="equal">
      <formula>0</formula>
    </cfRule>
  </conditionalFormatting>
  <conditionalFormatting sqref="BD44 BD53 BD46:BD51">
    <cfRule type="cellIs" dxfId="7677" priority="2262" stopIfTrue="1" operator="equal">
      <formula>0</formula>
    </cfRule>
  </conditionalFormatting>
  <conditionalFormatting sqref="BE56:BE64">
    <cfRule type="cellIs" dxfId="7676" priority="2260" stopIfTrue="1" operator="equal">
      <formula>0</formula>
    </cfRule>
  </conditionalFormatting>
  <conditionalFormatting sqref="BD56:BD64">
    <cfRule type="cellIs" dxfId="7675" priority="2259" stopIfTrue="1" operator="equal">
      <formula>0</formula>
    </cfRule>
  </conditionalFormatting>
  <conditionalFormatting sqref="BE75">
    <cfRule type="cellIs" dxfId="7674" priority="2257" stopIfTrue="1" operator="equal">
      <formula>0</formula>
    </cfRule>
  </conditionalFormatting>
  <conditionalFormatting sqref="BD75">
    <cfRule type="cellIs" dxfId="7673" priority="2256" stopIfTrue="1" operator="equal">
      <formula>0</formula>
    </cfRule>
  </conditionalFormatting>
  <conditionalFormatting sqref="BE78 BE80:BE81">
    <cfRule type="cellIs" dxfId="7672" priority="2254" stopIfTrue="1" operator="equal">
      <formula>0</formula>
    </cfRule>
  </conditionalFormatting>
  <conditionalFormatting sqref="BD78 BD80:BD81">
    <cfRule type="cellIs" dxfId="7671" priority="2253" stopIfTrue="1" operator="equal">
      <formula>0</formula>
    </cfRule>
  </conditionalFormatting>
  <conditionalFormatting sqref="BF78:BO78 BF80:BO81">
    <cfRule type="cellIs" dxfId="7670" priority="2252" stopIfTrue="1" operator="equal">
      <formula>0</formula>
    </cfRule>
  </conditionalFormatting>
  <conditionalFormatting sqref="AW96:AY97">
    <cfRule type="cellIs" dxfId="7669" priority="2250" stopIfTrue="1" operator="equal">
      <formula>0</formula>
    </cfRule>
  </conditionalFormatting>
  <conditionalFormatting sqref="AZ96:BD97">
    <cfRule type="cellIs" dxfId="7668" priority="2251" stopIfTrue="1" operator="equal">
      <formula>0</formula>
    </cfRule>
  </conditionalFormatting>
  <conditionalFormatting sqref="AW99:AY108">
    <cfRule type="cellIs" dxfId="7667" priority="2248" stopIfTrue="1" operator="equal">
      <formula>0</formula>
    </cfRule>
  </conditionalFormatting>
  <conditionalFormatting sqref="AZ99:BD108">
    <cfRule type="cellIs" dxfId="7666" priority="2249" stopIfTrue="1" operator="equal">
      <formula>0</formula>
    </cfRule>
  </conditionalFormatting>
  <conditionalFormatting sqref="AW119:AY119">
    <cfRule type="cellIs" dxfId="7665" priority="2246" stopIfTrue="1" operator="equal">
      <formula>0</formula>
    </cfRule>
  </conditionalFormatting>
  <conditionalFormatting sqref="AZ119:BD119">
    <cfRule type="cellIs" dxfId="7664" priority="2247" stopIfTrue="1" operator="equal">
      <formula>0</formula>
    </cfRule>
  </conditionalFormatting>
  <conditionalFormatting sqref="AW164:AY173">
    <cfRule type="cellIs" dxfId="7663" priority="2231" stopIfTrue="1" operator="equal">
      <formula>0</formula>
    </cfRule>
  </conditionalFormatting>
  <conditionalFormatting sqref="AZ124:BD129">
    <cfRule type="cellIs" dxfId="7662" priority="2245" stopIfTrue="1" operator="equal">
      <formula>0</formula>
    </cfRule>
  </conditionalFormatting>
  <conditionalFormatting sqref="AW130:AY130">
    <cfRule type="cellIs" dxfId="7661" priority="2242" stopIfTrue="1" operator="equal">
      <formula>0</formula>
    </cfRule>
  </conditionalFormatting>
  <conditionalFormatting sqref="AW141:AY141">
    <cfRule type="cellIs" dxfId="7660" priority="2240" stopIfTrue="1" operator="equal">
      <formula>0</formula>
    </cfRule>
  </conditionalFormatting>
  <conditionalFormatting sqref="AZ141:BD141">
    <cfRule type="cellIs" dxfId="7659" priority="2241" stopIfTrue="1" operator="equal">
      <formula>0</formula>
    </cfRule>
  </conditionalFormatting>
  <conditionalFormatting sqref="AZ143:BD152">
    <cfRule type="cellIs" dxfId="7658" priority="2239" stopIfTrue="1" operator="equal">
      <formula>0</formula>
    </cfRule>
  </conditionalFormatting>
  <conditionalFormatting sqref="AZ165:BD165 AZ167:BD173 BB166:BD166">
    <cfRule type="cellIs" dxfId="7657" priority="2232" stopIfTrue="1" operator="equal">
      <formula>0</formula>
    </cfRule>
  </conditionalFormatting>
  <conditionalFormatting sqref="AW154:AY162">
    <cfRule type="cellIs" dxfId="7656" priority="2234" stopIfTrue="1" operator="equal">
      <formula>0</formula>
    </cfRule>
  </conditionalFormatting>
  <conditionalFormatting sqref="AZ157:BD162 AZ154:BD155">
    <cfRule type="cellIs" dxfId="7655" priority="2235" stopIfTrue="1" operator="equal">
      <formula>0</formula>
    </cfRule>
  </conditionalFormatting>
  <conditionalFormatting sqref="BE173">
    <cfRule type="cellIs" dxfId="7654" priority="2229" stopIfTrue="1" operator="equal">
      <formula>0</formula>
    </cfRule>
  </conditionalFormatting>
  <conditionalFormatting sqref="AZ186:BE195">
    <cfRule type="cellIs" dxfId="7653" priority="2228" stopIfTrue="1" operator="equal">
      <formula>0</formula>
    </cfRule>
  </conditionalFormatting>
  <conditionalFormatting sqref="AZ205:BE205">
    <cfRule type="cellIs" dxfId="7652" priority="2226" stopIfTrue="1" operator="equal">
      <formula>0</formula>
    </cfRule>
  </conditionalFormatting>
  <conditionalFormatting sqref="AZ207:BE208 AZ214:BC214 BE214">
    <cfRule type="cellIs" dxfId="7651" priority="2225" stopIfTrue="1" operator="equal">
      <formula>0</formula>
    </cfRule>
  </conditionalFormatting>
  <conditionalFormatting sqref="AZ216:BE221 AZ225:BE226">
    <cfRule type="cellIs" dxfId="7650" priority="2223" stopIfTrue="1" operator="equal">
      <formula>0</formula>
    </cfRule>
  </conditionalFormatting>
  <conditionalFormatting sqref="BF221">
    <cfRule type="cellIs" dxfId="7649" priority="2222" stopIfTrue="1" operator="equal">
      <formula>0</formula>
    </cfRule>
  </conditionalFormatting>
  <conditionalFormatting sqref="AZ270:BA272 BD270:BE272">
    <cfRule type="cellIs" dxfId="7648" priority="2221" stopIfTrue="1" operator="equal">
      <formula>0</formula>
    </cfRule>
  </conditionalFormatting>
  <conditionalFormatting sqref="AZ274:BA274 BD274:BE274">
    <cfRule type="cellIs" dxfId="7647" priority="2219" stopIfTrue="1" operator="equal">
      <formula>0</formula>
    </cfRule>
  </conditionalFormatting>
  <conditionalFormatting sqref="AZ294:BA294 BD294:BE294">
    <cfRule type="cellIs" dxfId="7646" priority="2217" stopIfTrue="1" operator="equal">
      <formula>0</formula>
    </cfRule>
  </conditionalFormatting>
  <conditionalFormatting sqref="AZ297:BE305">
    <cfRule type="cellIs" dxfId="7645" priority="2215" stopIfTrue="1" operator="equal">
      <formula>0</formula>
    </cfRule>
  </conditionalFormatting>
  <conditionalFormatting sqref="AZ316:BE316">
    <cfRule type="cellIs" dxfId="7644" priority="2213" stopIfTrue="1" operator="equal">
      <formula>0</formula>
    </cfRule>
  </conditionalFormatting>
  <conditionalFormatting sqref="AZ327:BE327">
    <cfRule type="cellIs" dxfId="7643" priority="2211" stopIfTrue="1" operator="equal">
      <formula>0</formula>
    </cfRule>
  </conditionalFormatting>
  <conditionalFormatting sqref="AZ329:BE338">
    <cfRule type="cellIs" dxfId="7642" priority="2209" stopIfTrue="1" operator="equal">
      <formula>0</formula>
    </cfRule>
  </conditionalFormatting>
  <conditionalFormatting sqref="AZ349:BE354 AZ356:BE357">
    <cfRule type="cellIs" dxfId="7641" priority="2207" stopIfTrue="1" operator="equal">
      <formula>0</formula>
    </cfRule>
  </conditionalFormatting>
  <conditionalFormatting sqref="V222:V224 Y222:Y224">
    <cfRule type="cellIs" dxfId="7640" priority="2198" stopIfTrue="1" operator="equal">
      <formula>0</formula>
    </cfRule>
  </conditionalFormatting>
  <conditionalFormatting sqref="AA222:AA224">
    <cfRule type="cellIs" dxfId="7639" priority="2197" stopIfTrue="1" operator="equal">
      <formula>0</formula>
    </cfRule>
  </conditionalFormatting>
  <conditionalFormatting sqref="AZ222:BE224">
    <cfRule type="cellIs" dxfId="7638" priority="2196" stopIfTrue="1" operator="equal">
      <formula>0</formula>
    </cfRule>
  </conditionalFormatting>
  <conditionalFormatting sqref="AW306:BE306">
    <cfRule type="cellIs" dxfId="7637" priority="2194" stopIfTrue="1" operator="equal">
      <formula>0</formula>
    </cfRule>
  </conditionalFormatting>
  <conditionalFormatting sqref="AA306">
    <cfRule type="cellIs" dxfId="7636" priority="2192" stopIfTrue="1" operator="equal">
      <formula>0</formula>
    </cfRule>
  </conditionalFormatting>
  <conditionalFormatting sqref="AB183:AF184">
    <cfRule type="cellIs" dxfId="7635" priority="1925" stopIfTrue="1" operator="equal">
      <formula>0</formula>
    </cfRule>
  </conditionalFormatting>
  <conditionalFormatting sqref="AM220:AN220">
    <cfRule type="cellIs" dxfId="7634" priority="1895" stopIfTrue="1" operator="equal">
      <formula>0</formula>
    </cfRule>
  </conditionalFormatting>
  <conditionalFormatting sqref="T110:U117">
    <cfRule type="cellIs" dxfId="7633" priority="1785" stopIfTrue="1" operator="equal">
      <formula>0</formula>
    </cfRule>
  </conditionalFormatting>
  <conditionalFormatting sqref="E78">
    <cfRule type="cellIs" dxfId="7632" priority="2162" stopIfTrue="1" operator="equal">
      <formula>0</formula>
    </cfRule>
  </conditionalFormatting>
  <conditionalFormatting sqref="AA86">
    <cfRule type="cellIs" dxfId="7631" priority="2129" stopIfTrue="1" operator="equal">
      <formula>0</formula>
    </cfRule>
  </conditionalFormatting>
  <conditionalFormatting sqref="Z86">
    <cfRule type="cellIs" dxfId="7630" priority="2123" stopIfTrue="1" operator="equal">
      <formula>0</formula>
    </cfRule>
  </conditionalFormatting>
  <conditionalFormatting sqref="Y86">
    <cfRule type="cellIs" dxfId="7629" priority="2117" stopIfTrue="1" operator="equal">
      <formula>0</formula>
    </cfRule>
  </conditionalFormatting>
  <conditionalFormatting sqref="V78">
    <cfRule type="cellIs" dxfId="7628" priority="2136" stopIfTrue="1" operator="equal">
      <formula>0</formula>
    </cfRule>
  </conditionalFormatting>
  <conditionalFormatting sqref="AM110:AN117">
    <cfRule type="cellIs" dxfId="7627" priority="1786" stopIfTrue="1" operator="equal">
      <formula>0</formula>
    </cfRule>
  </conditionalFormatting>
  <conditionalFormatting sqref="F82">
    <cfRule type="cellIs" dxfId="7626" priority="2140" stopIfTrue="1" operator="equal">
      <formula>0</formula>
    </cfRule>
  </conditionalFormatting>
  <conditionalFormatting sqref="AM109:AN109">
    <cfRule type="cellIs" dxfId="7625" priority="1908" stopIfTrue="1" operator="equal">
      <formula>0</formula>
    </cfRule>
  </conditionalFormatting>
  <conditionalFormatting sqref="AA78">
    <cfRule type="cellIs" dxfId="7624" priority="2134" stopIfTrue="1" operator="equal">
      <formula>0</formula>
    </cfRule>
  </conditionalFormatting>
  <conditionalFormatting sqref="I86">
    <cfRule type="cellIs" dxfId="7623" priority="2155" stopIfTrue="1" operator="equal">
      <formula>0</formula>
    </cfRule>
  </conditionalFormatting>
  <conditionalFormatting sqref="H86">
    <cfRule type="cellIs" dxfId="7622" priority="2149" stopIfTrue="1" operator="equal">
      <formula>0</formula>
    </cfRule>
  </conditionalFormatting>
  <conditionalFormatting sqref="G83">
    <cfRule type="cellIs" dxfId="7621" priority="2145" stopIfTrue="1" operator="equal">
      <formula>0</formula>
    </cfRule>
  </conditionalFormatting>
  <conditionalFormatting sqref="AB110:AF117">
    <cfRule type="cellIs" dxfId="7620" priority="1787" stopIfTrue="1" operator="equal">
      <formula>0</formula>
    </cfRule>
  </conditionalFormatting>
  <conditionalFormatting sqref="G86">
    <cfRule type="cellIs" dxfId="7619" priority="2143" stopIfTrue="1" operator="equal">
      <formula>0</formula>
    </cfRule>
  </conditionalFormatting>
  <conditionalFormatting sqref="F78">
    <cfRule type="cellIs" dxfId="7618" priority="2142" stopIfTrue="1" operator="equal">
      <formula>0</formula>
    </cfRule>
  </conditionalFormatting>
  <conditionalFormatting sqref="H79">
    <cfRule type="cellIs" dxfId="7617" priority="2153" stopIfTrue="1" operator="equal">
      <formula>0</formula>
    </cfRule>
  </conditionalFormatting>
  <conditionalFormatting sqref="F86">
    <cfRule type="cellIs" dxfId="7616" priority="2137" stopIfTrue="1" operator="equal">
      <formula>0</formula>
    </cfRule>
  </conditionalFormatting>
  <conditionalFormatting sqref="E86">
    <cfRule type="cellIs" dxfId="7615" priority="2161" stopIfTrue="1" operator="equal">
      <formula>0</formula>
    </cfRule>
  </conditionalFormatting>
  <conditionalFormatting sqref="I78">
    <cfRule type="cellIs" dxfId="7614" priority="2160" stopIfTrue="1" operator="equal">
      <formula>0</formula>
    </cfRule>
  </conditionalFormatting>
  <conditionalFormatting sqref="I79">
    <cfRule type="cellIs" dxfId="7613" priority="2159" stopIfTrue="1" operator="equal">
      <formula>0</formula>
    </cfRule>
  </conditionalFormatting>
  <conditionalFormatting sqref="I82">
    <cfRule type="cellIs" dxfId="7612" priority="2158" stopIfTrue="1" operator="equal">
      <formula>0</formula>
    </cfRule>
  </conditionalFormatting>
  <conditionalFormatting sqref="I83">
    <cfRule type="cellIs" dxfId="7611" priority="2157" stopIfTrue="1" operator="equal">
      <formula>0</formula>
    </cfRule>
  </conditionalFormatting>
  <conditionalFormatting sqref="I84">
    <cfRule type="cellIs" dxfId="7610" priority="2156" stopIfTrue="1" operator="equal">
      <formula>0</formula>
    </cfRule>
  </conditionalFormatting>
  <conditionalFormatting sqref="Z79">
    <cfRule type="cellIs" dxfId="7609" priority="2127" stopIfTrue="1" operator="equal">
      <formula>0</formula>
    </cfRule>
  </conditionalFormatting>
  <conditionalFormatting sqref="H78">
    <cfRule type="cellIs" dxfId="7608" priority="2154" stopIfTrue="1" operator="equal">
      <formula>0</formula>
    </cfRule>
  </conditionalFormatting>
  <conditionalFormatting sqref="H82">
    <cfRule type="cellIs" dxfId="7607" priority="2152" stopIfTrue="1" operator="equal">
      <formula>0</formula>
    </cfRule>
  </conditionalFormatting>
  <conditionalFormatting sqref="H83">
    <cfRule type="cellIs" dxfId="7606" priority="2151" stopIfTrue="1" operator="equal">
      <formula>0</formula>
    </cfRule>
  </conditionalFormatting>
  <conditionalFormatting sqref="H84">
    <cfRule type="cellIs" dxfId="7605" priority="2150" stopIfTrue="1" operator="equal">
      <formula>0</formula>
    </cfRule>
  </conditionalFormatting>
  <conditionalFormatting sqref="Y79">
    <cfRule type="cellIs" dxfId="7604" priority="2121" stopIfTrue="1" operator="equal">
      <formula>0</formula>
    </cfRule>
  </conditionalFormatting>
  <conditionalFormatting sqref="V177:Z181">
    <cfRule type="cellIs" dxfId="7603" priority="2104" stopIfTrue="1" operator="equal">
      <formula>0</formula>
    </cfRule>
  </conditionalFormatting>
  <conditionalFormatting sqref="G78">
    <cfRule type="cellIs" dxfId="7602" priority="2148" stopIfTrue="1" operator="equal">
      <formula>0</formula>
    </cfRule>
  </conditionalFormatting>
  <conditionalFormatting sqref="G79">
    <cfRule type="cellIs" dxfId="7601" priority="2147" stopIfTrue="1" operator="equal">
      <formula>0</formula>
    </cfRule>
  </conditionalFormatting>
  <conditionalFormatting sqref="G82">
    <cfRule type="cellIs" dxfId="7600" priority="2146" stopIfTrue="1" operator="equal">
      <formula>0</formula>
    </cfRule>
  </conditionalFormatting>
  <conditionalFormatting sqref="G84">
    <cfRule type="cellIs" dxfId="7599" priority="2144" stopIfTrue="1" operator="equal">
      <formula>0</formula>
    </cfRule>
  </conditionalFormatting>
  <conditionalFormatting sqref="W79:X79">
    <cfRule type="cellIs" dxfId="7598" priority="2115" stopIfTrue="1" operator="equal">
      <formula>0</formula>
    </cfRule>
  </conditionalFormatting>
  <conditionalFormatting sqref="AL161">
    <cfRule type="cellIs" dxfId="7597" priority="2090" stopIfTrue="1" operator="equal">
      <formula>0</formula>
    </cfRule>
  </conditionalFormatting>
  <conditionalFormatting sqref="F79">
    <cfRule type="cellIs" dxfId="7596" priority="2141" stopIfTrue="1" operator="equal">
      <formula>0</formula>
    </cfRule>
  </conditionalFormatting>
  <conditionalFormatting sqref="F83">
    <cfRule type="cellIs" dxfId="7595" priority="2139" stopIfTrue="1" operator="equal">
      <formula>0</formula>
    </cfRule>
  </conditionalFormatting>
  <conditionalFormatting sqref="F84">
    <cfRule type="cellIs" dxfId="7594" priority="2138" stopIfTrue="1" operator="equal">
      <formula>0</formula>
    </cfRule>
  </conditionalFormatting>
  <conditionalFormatting sqref="W86:X86">
    <cfRule type="cellIs" dxfId="7593" priority="2111" stopIfTrue="1" operator="equal">
      <formula>0</formula>
    </cfRule>
  </conditionalFormatting>
  <conditionalFormatting sqref="V86">
    <cfRule type="cellIs" dxfId="7592" priority="2135" stopIfTrue="1" operator="equal">
      <formula>0</formula>
    </cfRule>
  </conditionalFormatting>
  <conditionalFormatting sqref="AA79">
    <cfRule type="cellIs" dxfId="7591" priority="2133" stopIfTrue="1" operator="equal">
      <formula>0</formula>
    </cfRule>
  </conditionalFormatting>
  <conditionalFormatting sqref="AA82">
    <cfRule type="cellIs" dxfId="7590" priority="2132" stopIfTrue="1" operator="equal">
      <formula>0</formula>
    </cfRule>
  </conditionalFormatting>
  <conditionalFormatting sqref="AA83">
    <cfRule type="cellIs" dxfId="7589" priority="2131" stopIfTrue="1" operator="equal">
      <formula>0</formula>
    </cfRule>
  </conditionalFormatting>
  <conditionalFormatting sqref="AA84">
    <cfRule type="cellIs" dxfId="7588" priority="2130" stopIfTrue="1" operator="equal">
      <formula>0</formula>
    </cfRule>
  </conditionalFormatting>
  <conditionalFormatting sqref="E84">
    <cfRule type="cellIs" dxfId="7587" priority="1869" stopIfTrue="1" operator="equal">
      <formula>0</formula>
    </cfRule>
  </conditionalFormatting>
  <conditionalFormatting sqref="Z78">
    <cfRule type="cellIs" dxfId="7586" priority="2128" stopIfTrue="1" operator="equal">
      <formula>0</formula>
    </cfRule>
  </conditionalFormatting>
  <conditionalFormatting sqref="Z82">
    <cfRule type="cellIs" dxfId="7585" priority="2126" stopIfTrue="1" operator="equal">
      <formula>0</formula>
    </cfRule>
  </conditionalFormatting>
  <conditionalFormatting sqref="Z83">
    <cfRule type="cellIs" dxfId="7584" priority="2125" stopIfTrue="1" operator="equal">
      <formula>0</formula>
    </cfRule>
  </conditionalFormatting>
  <conditionalFormatting sqref="Z84">
    <cfRule type="cellIs" dxfId="7583" priority="2124" stopIfTrue="1" operator="equal">
      <formula>0</formula>
    </cfRule>
  </conditionalFormatting>
  <conditionalFormatting sqref="Y78">
    <cfRule type="cellIs" dxfId="7582" priority="2122" stopIfTrue="1" operator="equal">
      <formula>0</formula>
    </cfRule>
  </conditionalFormatting>
  <conditionalFormatting sqref="Y82">
    <cfRule type="cellIs" dxfId="7581" priority="2120" stopIfTrue="1" operator="equal">
      <formula>0</formula>
    </cfRule>
  </conditionalFormatting>
  <conditionalFormatting sqref="Y83">
    <cfRule type="cellIs" dxfId="7580" priority="2119" stopIfTrue="1" operator="equal">
      <formula>0</formula>
    </cfRule>
  </conditionalFormatting>
  <conditionalFormatting sqref="Y84">
    <cfRule type="cellIs" dxfId="7579" priority="2118" stopIfTrue="1" operator="equal">
      <formula>0</formula>
    </cfRule>
  </conditionalFormatting>
  <conditionalFormatting sqref="AB251:AF251 AB253:AF261">
    <cfRule type="cellIs" dxfId="7578" priority="1707" stopIfTrue="1" operator="equal">
      <formula>0</formula>
    </cfRule>
  </conditionalFormatting>
  <conditionalFormatting sqref="W78:X78">
    <cfRule type="cellIs" dxfId="7577" priority="2116" stopIfTrue="1" operator="equal">
      <formula>0</formula>
    </cfRule>
  </conditionalFormatting>
  <conditionalFormatting sqref="W82:X82">
    <cfRule type="cellIs" dxfId="7576" priority="2114" stopIfTrue="1" operator="equal">
      <formula>0</formula>
    </cfRule>
  </conditionalFormatting>
  <conditionalFormatting sqref="W83:X83">
    <cfRule type="cellIs" dxfId="7575" priority="2113" stopIfTrue="1" operator="equal">
      <formula>0</formula>
    </cfRule>
  </conditionalFormatting>
  <conditionalFormatting sqref="W84:X84">
    <cfRule type="cellIs" dxfId="7574" priority="2112" stopIfTrue="1" operator="equal">
      <formula>0</formula>
    </cfRule>
  </conditionalFormatting>
  <conditionalFormatting sqref="D173">
    <cfRule type="cellIs" dxfId="7573" priority="2108" stopIfTrue="1" operator="equal">
      <formula>0</formula>
    </cfRule>
  </conditionalFormatting>
  <conditionalFormatting sqref="E307:F315 H307:H315">
    <cfRule type="cellIs" dxfId="7572" priority="2084" stopIfTrue="1" operator="equal">
      <formula>0</formula>
    </cfRule>
  </conditionalFormatting>
  <conditionalFormatting sqref="V84">
    <cfRule type="cellIs" dxfId="7571" priority="1870" stopIfTrue="1" operator="equal">
      <formula>0</formula>
    </cfRule>
  </conditionalFormatting>
  <conditionalFormatting sqref="AH307:AH315">
    <cfRule type="cellIs" dxfId="7570" priority="2082" stopIfTrue="1" operator="equal">
      <formula>0</formula>
    </cfRule>
  </conditionalFormatting>
  <conditionalFormatting sqref="AH211">
    <cfRule type="cellIs" dxfId="7569" priority="1868" stopIfTrue="1" operator="equal">
      <formula>0</formula>
    </cfRule>
  </conditionalFormatting>
  <conditionalFormatting sqref="T119:U119">
    <cfRule type="cellIs" dxfId="7568" priority="1867" stopIfTrue="1" operator="equal">
      <formula>0</formula>
    </cfRule>
  </conditionalFormatting>
  <conditionalFormatting sqref="W229:X229">
    <cfRule type="cellIs" dxfId="7567" priority="1706" stopIfTrue="1" operator="equal">
      <formula>0</formula>
    </cfRule>
  </conditionalFormatting>
  <conditionalFormatting sqref="G31">
    <cfRule type="cellIs" dxfId="7566" priority="1864" stopIfTrue="1" operator="equal">
      <formula>0</formula>
    </cfRule>
  </conditionalFormatting>
  <conditionalFormatting sqref="BD214">
    <cfRule type="cellIs" dxfId="7565" priority="1861" stopIfTrue="1" operator="equal">
      <formula>0</formula>
    </cfRule>
  </conditionalFormatting>
  <conditionalFormatting sqref="E82">
    <cfRule type="cellIs" dxfId="7564" priority="2110" stopIfTrue="1" operator="equal">
      <formula>0</formula>
    </cfRule>
  </conditionalFormatting>
  <conditionalFormatting sqref="V82">
    <cfRule type="cellIs" dxfId="7563" priority="2109" stopIfTrue="1" operator="equal">
      <formula>0</formula>
    </cfRule>
  </conditionalFormatting>
  <conditionalFormatting sqref="T173:U173">
    <cfRule type="cellIs" dxfId="7562" priority="2107" stopIfTrue="1" operator="equal">
      <formula>0</formula>
    </cfRule>
  </conditionalFormatting>
  <conditionalFormatting sqref="E175:H181">
    <cfRule type="cellIs" dxfId="7561" priority="2106" stopIfTrue="1" operator="equal">
      <formula>0</formula>
    </cfRule>
  </conditionalFormatting>
  <conditionalFormatting sqref="D175:D181">
    <cfRule type="cellIs" dxfId="7560" priority="2105" stopIfTrue="1" operator="equal">
      <formula>0</formula>
    </cfRule>
  </conditionalFormatting>
  <conditionalFormatting sqref="BD45">
    <cfRule type="cellIs" dxfId="7559" priority="2094" stopIfTrue="1" operator="equal">
      <formula>0</formula>
    </cfRule>
  </conditionalFormatting>
  <conditionalFormatting sqref="T177:U181">
    <cfRule type="cellIs" dxfId="7558" priority="2103" stopIfTrue="1" operator="equal">
      <formula>0</formula>
    </cfRule>
  </conditionalFormatting>
  <conditionalFormatting sqref="E173">
    <cfRule type="cellIs" dxfId="7557" priority="2102" stopIfTrue="1" operator="equal">
      <formula>0</formula>
    </cfRule>
  </conditionalFormatting>
  <conditionalFormatting sqref="BE52">
    <cfRule type="cellIs" dxfId="7556" priority="2101" stopIfTrue="1" operator="equal">
      <formula>0</formula>
    </cfRule>
  </conditionalFormatting>
  <conditionalFormatting sqref="BD52">
    <cfRule type="cellIs" dxfId="7555" priority="2100" stopIfTrue="1" operator="equal">
      <formula>0</formula>
    </cfRule>
  </conditionalFormatting>
  <conditionalFormatting sqref="I307:I315">
    <cfRule type="cellIs" dxfId="7554" priority="2085" stopIfTrue="1" operator="equal">
      <formula>0</formula>
    </cfRule>
  </conditionalFormatting>
  <conditionalFormatting sqref="AI307:AK315">
    <cfRule type="cellIs" dxfId="7553" priority="2080" stopIfTrue="1" operator="equal">
      <formula>0</formula>
    </cfRule>
  </conditionalFormatting>
  <conditionalFormatting sqref="AH45:AK45">
    <cfRule type="cellIs" dxfId="7552" priority="2097" stopIfTrue="1" operator="equal">
      <formula>0</formula>
    </cfRule>
  </conditionalFormatting>
  <conditionalFormatting sqref="AL45">
    <cfRule type="cellIs" dxfId="7551" priority="2096" stopIfTrue="1" operator="equal">
      <formula>0</formula>
    </cfRule>
  </conditionalFormatting>
  <conditionalFormatting sqref="BE45">
    <cfRule type="cellIs" dxfId="7550" priority="2095" stopIfTrue="1" operator="equal">
      <formula>0</formula>
    </cfRule>
  </conditionalFormatting>
  <conditionalFormatting sqref="AZ307:BE315">
    <cfRule type="cellIs" dxfId="7549" priority="2079" stopIfTrue="1" operator="equal">
      <formula>0</formula>
    </cfRule>
  </conditionalFormatting>
  <conditionalFormatting sqref="AG150">
    <cfRule type="cellIs" dxfId="7548" priority="2092" stopIfTrue="1" operator="equal">
      <formula>0</formula>
    </cfRule>
  </conditionalFormatting>
  <conditionalFormatting sqref="AH161">
    <cfRule type="cellIs" dxfId="7547" priority="2091" stopIfTrue="1" operator="equal">
      <formula>0</formula>
    </cfRule>
  </conditionalFormatting>
  <conditionalFormatting sqref="V210 Y210">
    <cfRule type="cellIs" dxfId="7546" priority="2072" stopIfTrue="1" operator="equal">
      <formula>0</formula>
    </cfRule>
  </conditionalFormatting>
  <conditionalFormatting sqref="G307:G315">
    <cfRule type="cellIs" dxfId="7545" priority="2083" stopIfTrue="1" operator="equal">
      <formula>0</formula>
    </cfRule>
  </conditionalFormatting>
  <conditionalFormatting sqref="J119:K119">
    <cfRule type="cellIs" dxfId="7544" priority="1940" stopIfTrue="1" operator="equal">
      <formula>0</formula>
    </cfRule>
  </conditionalFormatting>
  <conditionalFormatting sqref="AL307:AL315">
    <cfRule type="cellIs" dxfId="7543" priority="2081" stopIfTrue="1" operator="equal">
      <formula>0</formula>
    </cfRule>
  </conditionalFormatting>
  <conditionalFormatting sqref="J162:K162">
    <cfRule type="cellIs" dxfId="7542" priority="1964" stopIfTrue="1" operator="equal">
      <formula>0</formula>
    </cfRule>
  </conditionalFormatting>
  <conditionalFormatting sqref="J171:K171 J173:K173">
    <cfRule type="cellIs" dxfId="7541" priority="1963" stopIfTrue="1" operator="equal">
      <formula>0</formula>
    </cfRule>
  </conditionalFormatting>
  <conditionalFormatting sqref="J172:K172">
    <cfRule type="cellIs" dxfId="7540" priority="1962" stopIfTrue="1" operator="equal">
      <formula>0</formula>
    </cfRule>
  </conditionalFormatting>
  <conditionalFormatting sqref="AL205">
    <cfRule type="cellIs" dxfId="7539" priority="2065" stopIfTrue="1" operator="equal">
      <formula>0</formula>
    </cfRule>
  </conditionalFormatting>
  <conditionalFormatting sqref="V251 Y251 Y253:Y261 V253:V261">
    <cfRule type="cellIs" dxfId="7538" priority="1709" stopIfTrue="1" operator="equal">
      <formula>0</formula>
    </cfRule>
  </conditionalFormatting>
  <conditionalFormatting sqref="AA251 AA253:AA261">
    <cfRule type="cellIs" dxfId="7537" priority="1708" stopIfTrue="1" operator="equal">
      <formula>0</formula>
    </cfRule>
  </conditionalFormatting>
  <conditionalFormatting sqref="H210:I210">
    <cfRule type="cellIs" dxfId="7536" priority="2074" stopIfTrue="1" operator="equal">
      <formula>0</formula>
    </cfRule>
  </conditionalFormatting>
  <conditionalFormatting sqref="E210">
    <cfRule type="cellIs" dxfId="7535" priority="2073" stopIfTrue="1" operator="equal">
      <formula>0</formula>
    </cfRule>
  </conditionalFormatting>
  <conditionalFormatting sqref="BE22:BE29">
    <cfRule type="cellIs" dxfId="7534" priority="1855" stopIfTrue="1" operator="equal">
      <formula>0</formula>
    </cfRule>
  </conditionalFormatting>
  <conditionalFormatting sqref="AA210">
    <cfRule type="cellIs" dxfId="7533" priority="2071" stopIfTrue="1" operator="equal">
      <formula>0</formula>
    </cfRule>
  </conditionalFormatting>
  <conditionalFormatting sqref="AJ210:AL210">
    <cfRule type="cellIs" dxfId="7532" priority="2070" stopIfTrue="1" operator="equal">
      <formula>0</formula>
    </cfRule>
  </conditionalFormatting>
  <conditionalFormatting sqref="AH210">
    <cfRule type="cellIs" dxfId="7531" priority="2069" stopIfTrue="1" operator="equal">
      <formula>0</formula>
    </cfRule>
  </conditionalFormatting>
  <conditionalFormatting sqref="J307:K315">
    <cfRule type="cellIs" dxfId="7530" priority="1939" stopIfTrue="1" operator="equal">
      <formula>0</formula>
    </cfRule>
  </conditionalFormatting>
  <conditionalFormatting sqref="AZ210:BE210">
    <cfRule type="cellIs" dxfId="7529" priority="2068" stopIfTrue="1" operator="equal">
      <formula>0</formula>
    </cfRule>
  </conditionalFormatting>
  <conditionalFormatting sqref="W118:X118">
    <cfRule type="cellIs" dxfId="7528" priority="2047" stopIfTrue="1" operator="equal">
      <formula>0</formula>
    </cfRule>
  </conditionalFormatting>
  <conditionalFormatting sqref="V118">
    <cfRule type="cellIs" dxfId="7527" priority="2046" stopIfTrue="1" operator="equal">
      <formula>0</formula>
    </cfRule>
  </conditionalFormatting>
  <conditionalFormatting sqref="D118">
    <cfRule type="cellIs" dxfId="7526" priority="2045" stopIfTrue="1" operator="equal">
      <formula>0</formula>
    </cfRule>
  </conditionalFormatting>
  <conditionalFormatting sqref="I89:I95">
    <cfRule type="cellIs" dxfId="7525" priority="1813" stopIfTrue="1" operator="equal">
      <formula>0</formula>
    </cfRule>
  </conditionalFormatting>
  <conditionalFormatting sqref="I118">
    <cfRule type="cellIs" dxfId="7524" priority="2044" stopIfTrue="1" operator="equal">
      <formula>0</formula>
    </cfRule>
  </conditionalFormatting>
  <conditionalFormatting sqref="V90:Y95">
    <cfRule type="cellIs" dxfId="7523" priority="1812" stopIfTrue="1" operator="equal">
      <formula>0</formula>
    </cfRule>
  </conditionalFormatting>
  <conditionalFormatting sqref="T118:U118">
    <cfRule type="cellIs" dxfId="7522" priority="2051" stopIfTrue="1" operator="equal">
      <formula>0</formula>
    </cfRule>
  </conditionalFormatting>
  <conditionalFormatting sqref="AA118">
    <cfRule type="cellIs" dxfId="7521" priority="2050" stopIfTrue="1" operator="equal">
      <formula>0</formula>
    </cfRule>
  </conditionalFormatting>
  <conditionalFormatting sqref="Z118">
    <cfRule type="cellIs" dxfId="7520" priority="2049" stopIfTrue="1" operator="equal">
      <formula>0</formula>
    </cfRule>
  </conditionalFormatting>
  <conditionalFormatting sqref="Y118">
    <cfRule type="cellIs" dxfId="7519" priority="2048" stopIfTrue="1" operator="equal">
      <formula>0</formula>
    </cfRule>
  </conditionalFormatting>
  <conditionalFormatting sqref="H118">
    <cfRule type="cellIs" dxfId="7518" priority="2043" stopIfTrue="1" operator="equal">
      <formula>0</formula>
    </cfRule>
  </conditionalFormatting>
  <conditionalFormatting sqref="G118">
    <cfRule type="cellIs" dxfId="7517" priority="2042" stopIfTrue="1" operator="equal">
      <formula>0</formula>
    </cfRule>
  </conditionalFormatting>
  <conditionalFormatting sqref="F118">
    <cfRule type="cellIs" dxfId="7516" priority="2041" stopIfTrue="1" operator="equal">
      <formula>0</formula>
    </cfRule>
  </conditionalFormatting>
  <conditionalFormatting sqref="E118">
    <cfRule type="cellIs" dxfId="7515" priority="2040" stopIfTrue="1" operator="equal">
      <formula>0</formula>
    </cfRule>
  </conditionalFormatting>
  <conditionalFormatting sqref="AW118:AY118 BD118">
    <cfRule type="cellIs" dxfId="7514" priority="2063" stopIfTrue="1" operator="equal">
      <formula>0</formula>
    </cfRule>
  </conditionalFormatting>
  <conditionalFormatting sqref="AG118 AJ118">
    <cfRule type="cellIs" dxfId="7513" priority="2060" stopIfTrue="1" operator="equal">
      <formula>0</formula>
    </cfRule>
  </conditionalFormatting>
  <conditionalFormatting sqref="AL88">
    <cfRule type="cellIs" dxfId="7512" priority="1623" stopIfTrue="1" operator="equal">
      <formula>0</formula>
    </cfRule>
  </conditionalFormatting>
  <conditionalFormatting sqref="AW110:AY117">
    <cfRule type="cellIs" dxfId="7511" priority="1795" stopIfTrue="1" operator="equal">
      <formula>0</formula>
    </cfRule>
  </conditionalFormatting>
  <conditionalFormatting sqref="AA100:AA106">
    <cfRule type="cellIs" dxfId="7510" priority="2034" stopIfTrue="1" operator="equal">
      <formula>0</formula>
    </cfRule>
  </conditionalFormatting>
  <conditionalFormatting sqref="AM329:AN337">
    <cfRule type="cellIs" dxfId="7509" priority="1889" stopIfTrue="1" operator="equal">
      <formula>0</formula>
    </cfRule>
  </conditionalFormatting>
  <conditionalFormatting sqref="AM249:AN249">
    <cfRule type="cellIs" dxfId="7508" priority="1886" stopIfTrue="1" operator="equal">
      <formula>0</formula>
    </cfRule>
  </conditionalFormatting>
  <conditionalFormatting sqref="AM119:AN119">
    <cfRule type="cellIs" dxfId="7507" priority="1879" stopIfTrue="1" operator="equal">
      <formula>0</formula>
    </cfRule>
  </conditionalFormatting>
  <conditionalFormatting sqref="AW30:BE30">
    <cfRule type="cellIs" dxfId="7506" priority="2032" stopIfTrue="1" operator="equal">
      <formula>0</formula>
    </cfRule>
  </conditionalFormatting>
  <conditionalFormatting sqref="T30:Z30">
    <cfRule type="cellIs" dxfId="7505" priority="2030" stopIfTrue="1" operator="equal">
      <formula>0</formula>
    </cfRule>
  </conditionalFormatting>
  <conditionalFormatting sqref="AA30">
    <cfRule type="cellIs" dxfId="7504" priority="2029" stopIfTrue="1" operator="equal">
      <formula>0</formula>
    </cfRule>
  </conditionalFormatting>
  <conditionalFormatting sqref="AG30:AK30">
    <cfRule type="cellIs" dxfId="7503" priority="2028" stopIfTrue="1" operator="equal">
      <formula>0</formula>
    </cfRule>
  </conditionalFormatting>
  <conditionalFormatting sqref="AL30">
    <cfRule type="cellIs" dxfId="7502" priority="2027" stopIfTrue="1" operator="equal">
      <formula>0</formula>
    </cfRule>
  </conditionalFormatting>
  <conditionalFormatting sqref="AZ197:BE197">
    <cfRule type="cellIs" dxfId="7501" priority="1776" stopIfTrue="1" operator="equal">
      <formula>0</formula>
    </cfRule>
  </conditionalFormatting>
  <conditionalFormatting sqref="AJ31">
    <cfRule type="cellIs" dxfId="7500" priority="2026" stopIfTrue="1" operator="equal">
      <formula>0</formula>
    </cfRule>
  </conditionalFormatting>
  <conditionalFormatting sqref="AH99:AJ106">
    <cfRule type="cellIs" dxfId="7499" priority="2025" stopIfTrue="1" operator="equal">
      <formula>0</formula>
    </cfRule>
  </conditionalFormatting>
  <conditionalFormatting sqref="J197:K197">
    <cfRule type="cellIs" dxfId="7498" priority="1772" stopIfTrue="1" operator="equal">
      <formula>0</formula>
    </cfRule>
  </conditionalFormatting>
  <conditionalFormatting sqref="E99:G106">
    <cfRule type="cellIs" dxfId="7497" priority="2024" stopIfTrue="1" operator="equal">
      <formula>0</formula>
    </cfRule>
  </conditionalFormatting>
  <conditionalFormatting sqref="A338">
    <cfRule type="cellIs" dxfId="7496" priority="2023" stopIfTrue="1" operator="equal">
      <formula>0</formula>
    </cfRule>
  </conditionalFormatting>
  <conditionalFormatting sqref="V52:Z52">
    <cfRule type="cellIs" dxfId="7495" priority="2022" stopIfTrue="1" operator="equal">
      <formula>0</formula>
    </cfRule>
  </conditionalFormatting>
  <conditionalFormatting sqref="AA52">
    <cfRule type="cellIs" dxfId="7494" priority="2021" stopIfTrue="1" operator="equal">
      <formula>0</formula>
    </cfRule>
  </conditionalFormatting>
  <conditionalFormatting sqref="T52:U52">
    <cfRule type="cellIs" dxfId="7493" priority="2020" stopIfTrue="1" operator="equal">
      <formula>0</formula>
    </cfRule>
  </conditionalFormatting>
  <conditionalFormatting sqref="AB171:AF171 AB173:AF173">
    <cfRule type="cellIs" dxfId="7492" priority="1928" stopIfTrue="1" operator="equal">
      <formula>0</formula>
    </cfRule>
  </conditionalFormatting>
  <conditionalFormatting sqref="J316:K316">
    <cfRule type="cellIs" dxfId="7491" priority="1968" stopIfTrue="1" operator="equal">
      <formula>0</formula>
    </cfRule>
  </conditionalFormatting>
  <conditionalFormatting sqref="AB84:AF84">
    <cfRule type="cellIs" dxfId="7490" priority="1916" stopIfTrue="1" operator="equal">
      <formula>0</formula>
    </cfRule>
  </conditionalFormatting>
  <conditionalFormatting sqref="J83:K83">
    <cfRule type="cellIs" dxfId="7489" priority="1943" stopIfTrue="1" operator="equal">
      <formula>0</formula>
    </cfRule>
  </conditionalFormatting>
  <conditionalFormatting sqref="J352:K354 J206:K206">
    <cfRule type="cellIs" dxfId="7488" priority="1972" stopIfTrue="1" operator="equal">
      <formula>0</formula>
    </cfRule>
  </conditionalFormatting>
  <conditionalFormatting sqref="J109:K109">
    <cfRule type="cellIs" dxfId="7487" priority="1969" stopIfTrue="1" operator="equal">
      <formula>0</formula>
    </cfRule>
  </conditionalFormatting>
  <conditionalFormatting sqref="J228:K228 J142:K142 J130:K130 J20:K20 J10:K10 J120:K120 J174:K174 J163:K163 J273:K273 J263:K269 J54:K54 J250:K250 J32:K32 J305:K306 J66:K76 J328:K328 J285:K295 J153:K160 J87:K87 J346:K346 J96:K98 J56:K63">
    <cfRule type="cellIs" dxfId="7486" priority="1971" stopIfTrue="1" operator="equal">
      <formula>0</formula>
    </cfRule>
  </conditionalFormatting>
  <conditionalFormatting sqref="J64:K64">
    <cfRule type="cellIs" dxfId="7485" priority="1970" stopIfTrue="1" operator="equal">
      <formula>0</formula>
    </cfRule>
  </conditionalFormatting>
  <conditionalFormatting sqref="J185:K195">
    <cfRule type="cellIs" dxfId="7484" priority="1967" stopIfTrue="1" operator="equal">
      <formula>0</formula>
    </cfRule>
  </conditionalFormatting>
  <conditionalFormatting sqref="J43:K43">
    <cfRule type="cellIs" dxfId="7483" priority="1966" stopIfTrue="1" operator="equal">
      <formula>0</formula>
    </cfRule>
  </conditionalFormatting>
  <conditionalFormatting sqref="J118:K118">
    <cfRule type="cellIs" dxfId="7482" priority="1937" stopIfTrue="1" operator="equal">
      <formula>0</formula>
    </cfRule>
  </conditionalFormatting>
  <conditionalFormatting sqref="J329:K337">
    <cfRule type="cellIs" dxfId="7481" priority="1950" stopIfTrue="1" operator="equal">
      <formula>0</formula>
    </cfRule>
  </conditionalFormatting>
  <conditionalFormatting sqref="J259:K259">
    <cfRule type="cellIs" dxfId="7480" priority="1954" stopIfTrue="1" operator="equal">
      <formula>0</formula>
    </cfRule>
  </conditionalFormatting>
  <conditionalFormatting sqref="J175:K182">
    <cfRule type="cellIs" dxfId="7479" priority="1959" stopIfTrue="1" operator="equal">
      <formula>0</formula>
    </cfRule>
  </conditionalFormatting>
  <conditionalFormatting sqref="J220:K220">
    <cfRule type="cellIs" dxfId="7478" priority="1956" stopIfTrue="1" operator="equal">
      <formula>0</formula>
    </cfRule>
  </conditionalFormatting>
  <conditionalFormatting sqref="J270:K270">
    <cfRule type="cellIs" dxfId="7477" priority="1951" stopIfTrue="1" operator="equal">
      <formula>0</formula>
    </cfRule>
  </conditionalFormatting>
  <conditionalFormatting sqref="J207:K208">
    <cfRule type="cellIs" dxfId="7476" priority="1958" stopIfTrue="1" operator="equal">
      <formula>0</formula>
    </cfRule>
  </conditionalFormatting>
  <conditionalFormatting sqref="J164:K170">
    <cfRule type="cellIs" dxfId="7475" priority="1961" stopIfTrue="1" operator="equal">
      <formula>0</formula>
    </cfRule>
  </conditionalFormatting>
  <conditionalFormatting sqref="J338:K338">
    <cfRule type="cellIs" dxfId="7474" priority="1949" stopIfTrue="1" operator="equal">
      <formula>0</formula>
    </cfRule>
  </conditionalFormatting>
  <conditionalFormatting sqref="J128:K128">
    <cfRule type="cellIs" dxfId="7473" priority="1965" stopIfTrue="1" operator="equal">
      <formula>0</formula>
    </cfRule>
  </conditionalFormatting>
  <conditionalFormatting sqref="J214:K214 J221:K227">
    <cfRule type="cellIs" dxfId="7472" priority="1957" stopIfTrue="1" operator="equal">
      <formula>0</formula>
    </cfRule>
  </conditionalFormatting>
  <conditionalFormatting sqref="J183:K184">
    <cfRule type="cellIs" dxfId="7471" priority="1960" stopIfTrue="1" operator="equal">
      <formula>0</formula>
    </cfRule>
  </conditionalFormatting>
  <conditionalFormatting sqref="J260:K260">
    <cfRule type="cellIs" dxfId="7470" priority="1955" stopIfTrue="1" operator="equal">
      <formula>0</formula>
    </cfRule>
  </conditionalFormatting>
  <conditionalFormatting sqref="J271:K271">
    <cfRule type="cellIs" dxfId="7469" priority="1952" stopIfTrue="1" operator="equal">
      <formula>0</formula>
    </cfRule>
  </conditionalFormatting>
  <conditionalFormatting sqref="J261:K261">
    <cfRule type="cellIs" dxfId="7468" priority="1953" stopIfTrue="1" operator="equal">
      <formula>0</formula>
    </cfRule>
  </conditionalFormatting>
  <conditionalFormatting sqref="J345:K345">
    <cfRule type="cellIs" dxfId="7467" priority="1948" stopIfTrue="1" operator="equal">
      <formula>0</formula>
    </cfRule>
  </conditionalFormatting>
  <conditionalFormatting sqref="J249:K249">
    <cfRule type="cellIs" dxfId="7466" priority="1947" stopIfTrue="1" operator="equal">
      <formula>0</formula>
    </cfRule>
  </conditionalFormatting>
  <conditionalFormatting sqref="J78:K78">
    <cfRule type="cellIs" dxfId="7465" priority="1946" stopIfTrue="1" operator="equal">
      <formula>0</formula>
    </cfRule>
  </conditionalFormatting>
  <conditionalFormatting sqref="J79:K79">
    <cfRule type="cellIs" dxfId="7464" priority="1945" stopIfTrue="1" operator="equal">
      <formula>0</formula>
    </cfRule>
  </conditionalFormatting>
  <conditionalFormatting sqref="J82:K82">
    <cfRule type="cellIs" dxfId="7463" priority="1944" stopIfTrue="1" operator="equal">
      <formula>0</formula>
    </cfRule>
  </conditionalFormatting>
  <conditionalFormatting sqref="J84:K84">
    <cfRule type="cellIs" dxfId="7462" priority="1942" stopIfTrue="1" operator="equal">
      <formula>0</formula>
    </cfRule>
  </conditionalFormatting>
  <conditionalFormatting sqref="J86:K86">
    <cfRule type="cellIs" dxfId="7461" priority="1941" stopIfTrue="1" operator="equal">
      <formula>0</formula>
    </cfRule>
  </conditionalFormatting>
  <conditionalFormatting sqref="J210:K210">
    <cfRule type="cellIs" dxfId="7460" priority="1938" stopIfTrue="1" operator="equal">
      <formula>0</formula>
    </cfRule>
  </conditionalFormatting>
  <conditionalFormatting sqref="AB83:AF83">
    <cfRule type="cellIs" dxfId="7459" priority="1917" stopIfTrue="1" operator="equal">
      <formula>0</formula>
    </cfRule>
  </conditionalFormatting>
  <conditionalFormatting sqref="AB353:AF354">
    <cfRule type="cellIs" dxfId="7458" priority="1936" stopIfTrue="1" operator="equal">
      <formula>0</formula>
    </cfRule>
  </conditionalFormatting>
  <conditionalFormatting sqref="AB109:AF109">
    <cfRule type="cellIs" dxfId="7457" priority="1933" stopIfTrue="1" operator="equal">
      <formula>0</formula>
    </cfRule>
  </conditionalFormatting>
  <conditionalFormatting sqref="AB228:AF228 AB142:AF142 AB130:AF130 AB20:AF20 AB10:AF10 AB120:AF120 AB174:AF174 AB163:AF163 AB273:AF273 AB54:AF54 AB250:AF250 AB32:AF32 AB306:AF306 AB66:AF76 AB328:AF328 AB295:AF295 AB153:AF160 AB87:AF87 AB96:AF98 AB56:AF63 AE55:AF55">
    <cfRule type="cellIs" dxfId="7456" priority="1935" stopIfTrue="1" operator="equal">
      <formula>0</formula>
    </cfRule>
  </conditionalFormatting>
  <conditionalFormatting sqref="AB64:AF64">
    <cfRule type="cellIs" dxfId="7455" priority="1934" stopIfTrue="1" operator="equal">
      <formula>0</formula>
    </cfRule>
  </conditionalFormatting>
  <conditionalFormatting sqref="AB185:AF185 AB187:AF195">
    <cfRule type="cellIs" dxfId="7454" priority="1932" stopIfTrue="1" operator="equal">
      <formula>0</formula>
    </cfRule>
  </conditionalFormatting>
  <conditionalFormatting sqref="AB43:AF43">
    <cfRule type="cellIs" dxfId="7453" priority="1931" stopIfTrue="1" operator="equal">
      <formula>0</formula>
    </cfRule>
  </conditionalFormatting>
  <conditionalFormatting sqref="AB177:AF182 AE175:AF176">
    <cfRule type="cellIs" dxfId="7452" priority="1924" stopIfTrue="1" operator="equal">
      <formula>0</formula>
    </cfRule>
  </conditionalFormatting>
  <conditionalFormatting sqref="AB220:AF220">
    <cfRule type="cellIs" dxfId="7451" priority="1921" stopIfTrue="1" operator="equal">
      <formula>0</formula>
    </cfRule>
  </conditionalFormatting>
  <conditionalFormatting sqref="AB207:AF207 AB208:AC209 AE208:AF209 AD208:AD218">
    <cfRule type="cellIs" dxfId="7450" priority="1923" stopIfTrue="1" operator="equal">
      <formula>0</formula>
    </cfRule>
  </conditionalFormatting>
  <conditionalFormatting sqref="E45:H45">
    <cfRule type="cellIs" dxfId="7449" priority="1639" stopIfTrue="1" operator="equal">
      <formula>0</formula>
    </cfRule>
  </conditionalFormatting>
  <conditionalFormatting sqref="AB172:AF172">
    <cfRule type="cellIs" dxfId="7448" priority="1927" stopIfTrue="1" operator="equal">
      <formula>0</formula>
    </cfRule>
  </conditionalFormatting>
  <conditionalFormatting sqref="AG88">
    <cfRule type="cellIs" dxfId="7447" priority="1625" stopIfTrue="1" operator="equal">
      <formula>0</formula>
    </cfRule>
  </conditionalFormatting>
  <conditionalFormatting sqref="AB128:AF128">
    <cfRule type="cellIs" dxfId="7446" priority="1930" stopIfTrue="1" operator="equal">
      <formula>0</formula>
    </cfRule>
  </conditionalFormatting>
  <conditionalFormatting sqref="AB162:AF162">
    <cfRule type="cellIs" dxfId="7445" priority="1929" stopIfTrue="1" operator="equal">
      <formula>0</formula>
    </cfRule>
  </conditionalFormatting>
  <conditionalFormatting sqref="AB221:AF227">
    <cfRule type="cellIs" dxfId="7444" priority="1922" stopIfTrue="1" operator="equal">
      <formula>0</formula>
    </cfRule>
  </conditionalFormatting>
  <conditionalFormatting sqref="AB164:AF170">
    <cfRule type="cellIs" dxfId="7443" priority="1926" stopIfTrue="1" operator="equal">
      <formula>0</formula>
    </cfRule>
  </conditionalFormatting>
  <conditionalFormatting sqref="AM79:AN79">
    <cfRule type="cellIs" dxfId="7442" priority="1884" stopIfTrue="1" operator="equal">
      <formula>0</formula>
    </cfRule>
  </conditionalFormatting>
  <conditionalFormatting sqref="AB78:AF78">
    <cfRule type="cellIs" dxfId="7441" priority="1920" stopIfTrue="1" operator="equal">
      <formula>0</formula>
    </cfRule>
  </conditionalFormatting>
  <conditionalFormatting sqref="AB79:AF79">
    <cfRule type="cellIs" dxfId="7440" priority="1919" stopIfTrue="1" operator="equal">
      <formula>0</formula>
    </cfRule>
  </conditionalFormatting>
  <conditionalFormatting sqref="AB82:AF82">
    <cfRule type="cellIs" dxfId="7439" priority="1918" stopIfTrue="1" operator="equal">
      <formula>0</formula>
    </cfRule>
  </conditionalFormatting>
  <conditionalFormatting sqref="AB86:AF86">
    <cfRule type="cellIs" dxfId="7438" priority="1915" stopIfTrue="1" operator="equal">
      <formula>0</formula>
    </cfRule>
  </conditionalFormatting>
  <conditionalFormatting sqref="AB119:AF119">
    <cfRule type="cellIs" dxfId="7437" priority="1914" stopIfTrue="1" operator="equal">
      <formula>0</formula>
    </cfRule>
  </conditionalFormatting>
  <conditionalFormatting sqref="AB210:AC210 AE210:AF210">
    <cfRule type="cellIs" dxfId="7436" priority="1913" stopIfTrue="1" operator="equal">
      <formula>0</formula>
    </cfRule>
  </conditionalFormatting>
  <conditionalFormatting sqref="AB118:AF118">
    <cfRule type="cellIs" dxfId="7435" priority="1912" stopIfTrue="1" operator="equal">
      <formula>0</formula>
    </cfRule>
  </conditionalFormatting>
  <conditionalFormatting sqref="AA196">
    <cfRule type="cellIs" dxfId="7434" priority="1615" stopIfTrue="1" operator="equal">
      <formula>0</formula>
    </cfRule>
  </conditionalFormatting>
  <conditionalFormatting sqref="V45:Z45">
    <cfRule type="cellIs" dxfId="7433" priority="1637" stopIfTrue="1" operator="equal">
      <formula>0</formula>
    </cfRule>
  </conditionalFormatting>
  <conditionalFormatting sqref="AA45">
    <cfRule type="cellIs" dxfId="7432" priority="1636" stopIfTrue="1" operator="equal">
      <formula>0</formula>
    </cfRule>
  </conditionalFormatting>
  <conditionalFormatting sqref="T45:U45">
    <cfRule type="cellIs" dxfId="7431" priority="1635" stopIfTrue="1" operator="equal">
      <formula>0</formula>
    </cfRule>
  </conditionalFormatting>
  <conditionalFormatting sqref="AK88">
    <cfRule type="cellIs" dxfId="7430" priority="1624" stopIfTrue="1" operator="equal">
      <formula>0</formula>
    </cfRule>
  </conditionalFormatting>
  <conditionalFormatting sqref="AW88:AY88">
    <cfRule type="cellIs" dxfId="7429" priority="1629" stopIfTrue="1" operator="equal">
      <formula>0</formula>
    </cfRule>
  </conditionalFormatting>
  <conditionalFormatting sqref="AH88:AJ88">
    <cfRule type="cellIs" dxfId="7428" priority="1626" stopIfTrue="1" operator="equal">
      <formula>0</formula>
    </cfRule>
  </conditionalFormatting>
  <conditionalFormatting sqref="AM221:AN227">
    <cfRule type="cellIs" dxfId="7427" priority="1896" stopIfTrue="1" operator="equal">
      <formula>0</formula>
    </cfRule>
  </conditionalFormatting>
  <conditionalFormatting sqref="BE88">
    <cfRule type="cellIs" dxfId="7426" priority="1628" stopIfTrue="1" operator="equal">
      <formula>0</formula>
    </cfRule>
  </conditionalFormatting>
  <conditionalFormatting sqref="T46:U46">
    <cfRule type="cellIs" dxfId="7425" priority="1632" stopIfTrue="1" operator="equal">
      <formula>0</formula>
    </cfRule>
  </conditionalFormatting>
  <conditionalFormatting sqref="Y77">
    <cfRule type="cellIs" dxfId="7424" priority="1631" stopIfTrue="1" operator="equal">
      <formula>0</formula>
    </cfRule>
  </conditionalFormatting>
  <conditionalFormatting sqref="AM260:AN260">
    <cfRule type="cellIs" dxfId="7423" priority="1894" stopIfTrue="1" operator="equal">
      <formula>0</formula>
    </cfRule>
  </conditionalFormatting>
  <conditionalFormatting sqref="V46:Z46">
    <cfRule type="cellIs" dxfId="7422" priority="1634" stopIfTrue="1" operator="equal">
      <formula>0</formula>
    </cfRule>
  </conditionalFormatting>
  <conditionalFormatting sqref="AA46">
    <cfRule type="cellIs" dxfId="7421" priority="1633" stopIfTrue="1" operator="equal">
      <formula>0</formula>
    </cfRule>
  </conditionalFormatting>
  <conditionalFormatting sqref="AB196:AF196">
    <cfRule type="cellIs" dxfId="7420" priority="1607" stopIfTrue="1" operator="equal">
      <formula>0</formula>
    </cfRule>
  </conditionalFormatting>
  <conditionalFormatting sqref="AZ88:BD88">
    <cfRule type="cellIs" dxfId="7419" priority="1630" stopIfTrue="1" operator="equal">
      <formula>0</formula>
    </cfRule>
  </conditionalFormatting>
  <conditionalFormatting sqref="AW196:BE196">
    <cfRule type="cellIs" dxfId="7418" priority="1620" stopIfTrue="1" operator="equal">
      <formula>0</formula>
    </cfRule>
  </conditionalFormatting>
  <conditionalFormatting sqref="AM259:AN259">
    <cfRule type="cellIs" dxfId="7417" priority="1893" stopIfTrue="1" operator="equal">
      <formula>0</formula>
    </cfRule>
  </conditionalFormatting>
  <conditionalFormatting sqref="T196:Z196">
    <cfRule type="cellIs" dxfId="7416" priority="1616" stopIfTrue="1" operator="equal">
      <formula>0</formula>
    </cfRule>
  </conditionalFormatting>
  <conditionalFormatting sqref="AM338:AN338">
    <cfRule type="cellIs" dxfId="7415" priority="1888" stopIfTrue="1" operator="equal">
      <formula>0</formula>
    </cfRule>
  </conditionalFormatting>
  <conditionalFormatting sqref="I196">
    <cfRule type="cellIs" dxfId="7414" priority="1613" stopIfTrue="1" operator="equal">
      <formula>0</formula>
    </cfRule>
  </conditionalFormatting>
  <conditionalFormatting sqref="AG196:AK196">
    <cfRule type="cellIs" dxfId="7413" priority="1612" stopIfTrue="1" operator="equal">
      <formula>0</formula>
    </cfRule>
  </conditionalFormatting>
  <conditionalFormatting sqref="AM83:AN83">
    <cfRule type="cellIs" dxfId="7412" priority="1882" stopIfTrue="1" operator="equal">
      <formula>0</formula>
    </cfRule>
  </conditionalFormatting>
  <conditionalFormatting sqref="AM352:AN354 AM206:AN206 AM358 AM356:AN357">
    <cfRule type="cellIs" dxfId="7411" priority="1911" stopIfTrue="1" operator="equal">
      <formula>0</formula>
    </cfRule>
  </conditionalFormatting>
  <conditionalFormatting sqref="AM316:AN316">
    <cfRule type="cellIs" dxfId="7410" priority="1907" stopIfTrue="1" operator="equal">
      <formula>0</formula>
    </cfRule>
  </conditionalFormatting>
  <conditionalFormatting sqref="AM228:AN228 AM142:AN142 AM130:AN130 AM20:AN20 AM10:AN10 AM120:AN120 AM174:AN174 AM163:AN163 AM273:AN273 AM263:AN269 AM54:AN54 AM250:AN250 AM32:AN32 AM305:AN306 AM66:AN76 AM328:AN328 AM285:AN295 AM153:AN160 AM87:AN87 AM346:AN346 AM96:AN98 AM56:AN63">
    <cfRule type="cellIs" dxfId="7409" priority="1910" stopIfTrue="1" operator="equal">
      <formula>0</formula>
    </cfRule>
  </conditionalFormatting>
  <conditionalFormatting sqref="AM64:AN64">
    <cfRule type="cellIs" dxfId="7408" priority="1909" stopIfTrue="1" operator="equal">
      <formula>0</formula>
    </cfRule>
  </conditionalFormatting>
  <conditionalFormatting sqref="AM185:AN195">
    <cfRule type="cellIs" dxfId="7407" priority="1906" stopIfTrue="1" operator="equal">
      <formula>0</formula>
    </cfRule>
  </conditionalFormatting>
  <conditionalFormatting sqref="AM43:AN43">
    <cfRule type="cellIs" dxfId="7406" priority="1905" stopIfTrue="1" operator="equal">
      <formula>0</formula>
    </cfRule>
  </conditionalFormatting>
  <conditionalFormatting sqref="AM175:AN182">
    <cfRule type="cellIs" dxfId="7405" priority="1898" stopIfTrue="1" operator="equal">
      <formula>0</formula>
    </cfRule>
  </conditionalFormatting>
  <conditionalFormatting sqref="AM270:AN270">
    <cfRule type="cellIs" dxfId="7404" priority="1890" stopIfTrue="1" operator="equal">
      <formula>0</formula>
    </cfRule>
  </conditionalFormatting>
  <conditionalFormatting sqref="AM207:AN209">
    <cfRule type="cellIs" dxfId="7403" priority="1897" stopIfTrue="1" operator="equal">
      <formula>0</formula>
    </cfRule>
  </conditionalFormatting>
  <conditionalFormatting sqref="AM171:AN171 AM173:AN173">
    <cfRule type="cellIs" dxfId="7402" priority="1902" stopIfTrue="1" operator="equal">
      <formula>0</formula>
    </cfRule>
  </conditionalFormatting>
  <conditionalFormatting sqref="AM172:AN172">
    <cfRule type="cellIs" dxfId="7401" priority="1901" stopIfTrue="1" operator="equal">
      <formula>0</formula>
    </cfRule>
  </conditionalFormatting>
  <conditionalFormatting sqref="AM128:AN128">
    <cfRule type="cellIs" dxfId="7400" priority="1904" stopIfTrue="1" operator="equal">
      <formula>0</formula>
    </cfRule>
  </conditionalFormatting>
  <conditionalFormatting sqref="AM162:AN162">
    <cfRule type="cellIs" dxfId="7399" priority="1903" stopIfTrue="1" operator="equal">
      <formula>0</formula>
    </cfRule>
  </conditionalFormatting>
  <conditionalFormatting sqref="AM164:AN170">
    <cfRule type="cellIs" dxfId="7398" priority="1900" stopIfTrue="1" operator="equal">
      <formula>0</formula>
    </cfRule>
  </conditionalFormatting>
  <conditionalFormatting sqref="AM183:AN184">
    <cfRule type="cellIs" dxfId="7397" priority="1899" stopIfTrue="1" operator="equal">
      <formula>0</formula>
    </cfRule>
  </conditionalFormatting>
  <conditionalFormatting sqref="AM271:AN271">
    <cfRule type="cellIs" dxfId="7396" priority="1891" stopIfTrue="1" operator="equal">
      <formula>0</formula>
    </cfRule>
  </conditionalFormatting>
  <conditionalFormatting sqref="AM261:AN261">
    <cfRule type="cellIs" dxfId="7395" priority="1892" stopIfTrue="1" operator="equal">
      <formula>0</formula>
    </cfRule>
  </conditionalFormatting>
  <conditionalFormatting sqref="K262">
    <cfRule type="cellIs" dxfId="7394" priority="1519" stopIfTrue="1" operator="equal">
      <formula>0</formula>
    </cfRule>
  </conditionalFormatting>
  <conditionalFormatting sqref="AM78:AN78">
    <cfRule type="cellIs" dxfId="7393" priority="1885" stopIfTrue="1" operator="equal">
      <formula>0</formula>
    </cfRule>
  </conditionalFormatting>
  <conditionalFormatting sqref="AM82:AN82">
    <cfRule type="cellIs" dxfId="7392" priority="1883" stopIfTrue="1" operator="equal">
      <formula>0</formula>
    </cfRule>
  </conditionalFormatting>
  <conditionalFormatting sqref="AM84:AN84">
    <cfRule type="cellIs" dxfId="7391" priority="1881" stopIfTrue="1" operator="equal">
      <formula>0</formula>
    </cfRule>
  </conditionalFormatting>
  <conditionalFormatting sqref="AM86:AN86">
    <cfRule type="cellIs" dxfId="7390" priority="1880" stopIfTrue="1" operator="equal">
      <formula>0</formula>
    </cfRule>
  </conditionalFormatting>
  <conditionalFormatting sqref="AM307:AN315">
    <cfRule type="cellIs" dxfId="7389" priority="1878" stopIfTrue="1" operator="equal">
      <formula>0</formula>
    </cfRule>
  </conditionalFormatting>
  <conditionalFormatting sqref="AM210:AN210">
    <cfRule type="cellIs" dxfId="7388" priority="1877" stopIfTrue="1" operator="equal">
      <formula>0</formula>
    </cfRule>
  </conditionalFormatting>
  <conditionalFormatting sqref="AM118:AN118">
    <cfRule type="cellIs" dxfId="7387" priority="1876" stopIfTrue="1" operator="equal">
      <formula>0</formula>
    </cfRule>
  </conditionalFormatting>
  <conditionalFormatting sqref="AM197:AN197">
    <cfRule type="cellIs" dxfId="7386" priority="1770" stopIfTrue="1" operator="equal">
      <formula>0</formula>
    </cfRule>
  </conditionalFormatting>
  <conditionalFormatting sqref="AB197:AF197">
    <cfRule type="cellIs" dxfId="7385" priority="1771" stopIfTrue="1" operator="equal">
      <formula>0</formula>
    </cfRule>
  </conditionalFormatting>
  <conditionalFormatting sqref="T317:AN317 D317:K317">
    <cfRule type="cellIs" dxfId="7384" priority="1765" stopIfTrue="1" operator="equal">
      <formula>0</formula>
    </cfRule>
  </conditionalFormatting>
  <conditionalFormatting sqref="T339:AF339">
    <cfRule type="cellIs" dxfId="7383" priority="1764" stopIfTrue="1" operator="equal">
      <formula>0</formula>
    </cfRule>
  </conditionalFormatting>
  <conditionalFormatting sqref="T65:AN65 D65:K65">
    <cfRule type="cellIs" dxfId="7382" priority="1768" stopIfTrue="1" operator="equal">
      <formula>0</formula>
    </cfRule>
  </conditionalFormatting>
  <conditionalFormatting sqref="Y31">
    <cfRule type="cellIs" dxfId="7381" priority="1872" stopIfTrue="1" operator="equal">
      <formula>0</formula>
    </cfRule>
  </conditionalFormatting>
  <conditionalFormatting sqref="T347:AN347">
    <cfRule type="cellIs" dxfId="7380" priority="1769" stopIfTrue="1" operator="equal">
      <formula>0</formula>
    </cfRule>
  </conditionalFormatting>
  <conditionalFormatting sqref="AZ164:BF164">
    <cfRule type="cellIs" dxfId="7379" priority="1762" stopIfTrue="1" operator="equal">
      <formula>0</formula>
    </cfRule>
  </conditionalFormatting>
  <conditionalFormatting sqref="D121:I123">
    <cfRule type="cellIs" dxfId="7378" priority="1758" stopIfTrue="1" operator="equal">
      <formula>0</formula>
    </cfRule>
  </conditionalFormatting>
  <conditionalFormatting sqref="Z212:AA212">
    <cfRule type="cellIs" dxfId="7377" priority="1757" stopIfTrue="1" operator="equal">
      <formula>0</formula>
    </cfRule>
  </conditionalFormatting>
  <conditionalFormatting sqref="Y274 AA274:AF274">
    <cfRule type="cellIs" dxfId="7376" priority="1756" stopIfTrue="1" operator="equal">
      <formula>0</formula>
    </cfRule>
  </conditionalFormatting>
  <conditionalFormatting sqref="AJ214:AL214">
    <cfRule type="cellIs" dxfId="7375" priority="1755" stopIfTrue="1" operator="equal">
      <formula>0</formula>
    </cfRule>
  </conditionalFormatting>
  <conditionalFormatting sqref="T352:AF352">
    <cfRule type="cellIs" dxfId="7374" priority="1751" stopIfTrue="1" operator="equal">
      <formula>0</formula>
    </cfRule>
  </conditionalFormatting>
  <conditionalFormatting sqref="AA238">
    <cfRule type="cellIs" dxfId="7373" priority="1714" stopIfTrue="1" operator="equal">
      <formula>0</formula>
    </cfRule>
  </conditionalFormatting>
  <conditionalFormatting sqref="BE96">
    <cfRule type="cellIs" dxfId="7372" priority="1858" stopIfTrue="1" operator="equal">
      <formula>0</formula>
    </cfRule>
  </conditionalFormatting>
  <conditionalFormatting sqref="AJ46">
    <cfRule type="cellIs" dxfId="7371" priority="1857" stopIfTrue="1" operator="equal">
      <formula>0</formula>
    </cfRule>
  </conditionalFormatting>
  <conditionalFormatting sqref="BD23:BD29">
    <cfRule type="cellIs" dxfId="7370" priority="1854" stopIfTrue="1" operator="equal">
      <formula>0</formula>
    </cfRule>
  </conditionalFormatting>
  <conditionalFormatting sqref="AJ22:AJ29">
    <cfRule type="cellIs" dxfId="7369" priority="1851" stopIfTrue="1" operator="equal">
      <formula>0</formula>
    </cfRule>
  </conditionalFormatting>
  <conditionalFormatting sqref="Y22:Y29">
    <cfRule type="cellIs" dxfId="7368" priority="1850" stopIfTrue="1" operator="equal">
      <formula>0</formula>
    </cfRule>
  </conditionalFormatting>
  <conditionalFormatting sqref="G22:G29">
    <cfRule type="cellIs" dxfId="7367" priority="1849" stopIfTrue="1" operator="equal">
      <formula>0</formula>
    </cfRule>
  </conditionalFormatting>
  <conditionalFormatting sqref="AW77:AY77">
    <cfRule type="cellIs" dxfId="7366" priority="1846" stopIfTrue="1" operator="equal">
      <formula>0</formula>
    </cfRule>
  </conditionalFormatting>
  <conditionalFormatting sqref="AZ77:BD77">
    <cfRule type="cellIs" dxfId="7365" priority="1847" stopIfTrue="1" operator="equal">
      <formula>0</formula>
    </cfRule>
  </conditionalFormatting>
  <conditionalFormatting sqref="T77:U77">
    <cfRule type="cellIs" dxfId="7364" priority="1844" stopIfTrue="1" operator="equal">
      <formula>0</formula>
    </cfRule>
  </conditionalFormatting>
  <conditionalFormatting sqref="D77">
    <cfRule type="cellIs" dxfId="7363" priority="1843" stopIfTrue="1" operator="equal">
      <formula>0</formula>
    </cfRule>
  </conditionalFormatting>
  <conditionalFormatting sqref="AG77">
    <cfRule type="cellIs" dxfId="7362" priority="1841" stopIfTrue="1" operator="equal">
      <formula>0</formula>
    </cfRule>
  </conditionalFormatting>
  <conditionalFormatting sqref="AH77:AJ77">
    <cfRule type="cellIs" dxfId="7361" priority="1842" stopIfTrue="1" operator="equal">
      <formula>0</formula>
    </cfRule>
  </conditionalFormatting>
  <conditionalFormatting sqref="AZ240:BE249">
    <cfRule type="cellIs" dxfId="7360" priority="1660" stopIfTrue="1" operator="equal">
      <formula>0</formula>
    </cfRule>
  </conditionalFormatting>
  <conditionalFormatting sqref="I77">
    <cfRule type="cellIs" dxfId="7359" priority="1832" stopIfTrue="1" operator="equal">
      <formula>0</formula>
    </cfRule>
  </conditionalFormatting>
  <conditionalFormatting sqref="H77">
    <cfRule type="cellIs" dxfId="7358" priority="1831" stopIfTrue="1" operator="equal">
      <formula>0</formula>
    </cfRule>
  </conditionalFormatting>
  <conditionalFormatting sqref="G77">
    <cfRule type="cellIs" dxfId="7357" priority="1830" stopIfTrue="1" operator="equal">
      <formula>0</formula>
    </cfRule>
  </conditionalFormatting>
  <conditionalFormatting sqref="F77">
    <cfRule type="cellIs" dxfId="7356" priority="1829" stopIfTrue="1" operator="equal">
      <formula>0</formula>
    </cfRule>
  </conditionalFormatting>
  <conditionalFormatting sqref="AA77">
    <cfRule type="cellIs" dxfId="7355" priority="1828" stopIfTrue="1" operator="equal">
      <formula>0</formula>
    </cfRule>
  </conditionalFormatting>
  <conditionalFormatting sqref="Z77">
    <cfRule type="cellIs" dxfId="7354" priority="1827" stopIfTrue="1" operator="equal">
      <formula>0</formula>
    </cfRule>
  </conditionalFormatting>
  <conditionalFormatting sqref="W77:X77">
    <cfRule type="cellIs" dxfId="7353" priority="1826" stopIfTrue="1" operator="equal">
      <formula>0</formula>
    </cfRule>
  </conditionalFormatting>
  <conditionalFormatting sqref="J77:K77">
    <cfRule type="cellIs" dxfId="7352" priority="1823" stopIfTrue="1" operator="equal">
      <formula>0</formula>
    </cfRule>
  </conditionalFormatting>
  <conditionalFormatting sqref="AB77:AF77">
    <cfRule type="cellIs" dxfId="7351" priority="1822" stopIfTrue="1" operator="equal">
      <formula>0</formula>
    </cfRule>
  </conditionalFormatting>
  <conditionalFormatting sqref="AM77:AN77">
    <cfRule type="cellIs" dxfId="7350" priority="1821" stopIfTrue="1" operator="equal">
      <formula>0</formula>
    </cfRule>
  </conditionalFormatting>
  <conditionalFormatting sqref="I45">
    <cfRule type="cellIs" dxfId="7349" priority="1638" stopIfTrue="1" operator="equal">
      <formula>0</formula>
    </cfRule>
  </conditionalFormatting>
  <conditionalFormatting sqref="V77">
    <cfRule type="cellIs" dxfId="7348" priority="1820" stopIfTrue="1" operator="equal">
      <formula>0</formula>
    </cfRule>
  </conditionalFormatting>
  <conditionalFormatting sqref="E77">
    <cfRule type="cellIs" dxfId="7347" priority="1819" stopIfTrue="1" operator="equal">
      <formula>0</formula>
    </cfRule>
  </conditionalFormatting>
  <conditionalFormatting sqref="V229:V238 Y238">
    <cfRule type="cellIs" dxfId="7346" priority="1715" stopIfTrue="1" operator="equal">
      <formula>0</formula>
    </cfRule>
  </conditionalFormatting>
  <conditionalFormatting sqref="E89:H95">
    <cfRule type="cellIs" dxfId="7345" priority="1814" stopIfTrue="1" operator="equal">
      <formula>0</formula>
    </cfRule>
  </conditionalFormatting>
  <conditionalFormatting sqref="AH89:AK95">
    <cfRule type="cellIs" dxfId="7344" priority="1811" stopIfTrue="1" operator="equal">
      <formula>0</formula>
    </cfRule>
  </conditionalFormatting>
  <conditionalFormatting sqref="AL89:AL95">
    <cfRule type="cellIs" dxfId="7343" priority="1810" stopIfTrue="1" operator="equal">
      <formula>0</formula>
    </cfRule>
  </conditionalFormatting>
  <conditionalFormatting sqref="AW89:AY95">
    <cfRule type="cellIs" dxfId="7342" priority="1808" stopIfTrue="1" operator="equal">
      <formula>0</formula>
    </cfRule>
  </conditionalFormatting>
  <conditionalFormatting sqref="AZ90:BD95">
    <cfRule type="cellIs" dxfId="7341" priority="1809" stopIfTrue="1" operator="equal">
      <formula>0</formula>
    </cfRule>
  </conditionalFormatting>
  <conditionalFormatting sqref="J89:K95">
    <cfRule type="cellIs" dxfId="7340" priority="1806" stopIfTrue="1" operator="equal">
      <formula>0</formula>
    </cfRule>
  </conditionalFormatting>
  <conditionalFormatting sqref="AB90:AF95">
    <cfRule type="cellIs" dxfId="7339" priority="1805" stopIfTrue="1" operator="equal">
      <formula>0</formula>
    </cfRule>
  </conditionalFormatting>
  <conditionalFormatting sqref="AM89:AN95">
    <cfRule type="cellIs" dxfId="7338" priority="1804" stopIfTrue="1" operator="equal">
      <formula>0</formula>
    </cfRule>
  </conditionalFormatting>
  <conditionalFormatting sqref="BE90:BE95">
    <cfRule type="cellIs" dxfId="7337" priority="1803" stopIfTrue="1" operator="equal">
      <formula>0</formula>
    </cfRule>
  </conditionalFormatting>
  <conditionalFormatting sqref="D110:D117">
    <cfRule type="cellIs" dxfId="7336" priority="1800" stopIfTrue="1" operator="equal">
      <formula>0</formula>
    </cfRule>
  </conditionalFormatting>
  <conditionalFormatting sqref="E110:G117">
    <cfRule type="cellIs" dxfId="7335" priority="1801" stopIfTrue="1" operator="equal">
      <formula>0</formula>
    </cfRule>
  </conditionalFormatting>
  <conditionalFormatting sqref="AA89">
    <cfRule type="cellIs" dxfId="7334" priority="1569" stopIfTrue="1" operator="equal">
      <formula>0</formula>
    </cfRule>
  </conditionalFormatting>
  <conditionalFormatting sqref="V110:Y117">
    <cfRule type="cellIs" dxfId="7333" priority="1799" stopIfTrue="1" operator="equal">
      <formula>0</formula>
    </cfRule>
  </conditionalFormatting>
  <conditionalFormatting sqref="AH110:AJ117">
    <cfRule type="cellIs" dxfId="7332" priority="1798" stopIfTrue="1" operator="equal">
      <formula>0</formula>
    </cfRule>
  </conditionalFormatting>
  <conditionalFormatting sqref="AG110:AG117">
    <cfRule type="cellIs" dxfId="7331" priority="1797" stopIfTrue="1" operator="equal">
      <formula>0</formula>
    </cfRule>
  </conditionalFormatting>
  <conditionalFormatting sqref="AM214:AN214">
    <cfRule type="cellIs" dxfId="7330" priority="1603" stopIfTrue="1" operator="equal">
      <formula>0</formula>
    </cfRule>
  </conditionalFormatting>
  <conditionalFormatting sqref="AZ110:BD117">
    <cfRule type="cellIs" dxfId="7329" priority="1796" stopIfTrue="1" operator="equal">
      <formula>0</formula>
    </cfRule>
  </conditionalFormatting>
  <conditionalFormatting sqref="J110:K117">
    <cfRule type="cellIs" dxfId="7328" priority="1788" stopIfTrue="1" operator="equal">
      <formula>0</formula>
    </cfRule>
  </conditionalFormatting>
  <conditionalFormatting sqref="AN276">
    <cfRule type="cellIs" dxfId="7327" priority="1558" stopIfTrue="1" operator="equal">
      <formula>0</formula>
    </cfRule>
  </conditionalFormatting>
  <conditionalFormatting sqref="V285:V294 Y285:Y294">
    <cfRule type="cellIs" dxfId="7326" priority="1592" stopIfTrue="1" operator="equal">
      <formula>0</formula>
    </cfRule>
  </conditionalFormatting>
  <conditionalFormatting sqref="AZ285:BA285 BD285:BE285">
    <cfRule type="cellIs" dxfId="7325" priority="1556" stopIfTrue="1" operator="equal">
      <formula>0</formula>
    </cfRule>
  </conditionalFormatting>
  <conditionalFormatting sqref="E215:G215">
    <cfRule type="cellIs" dxfId="7324" priority="1747" stopIfTrue="1" operator="equal">
      <formula>0</formula>
    </cfRule>
  </conditionalFormatting>
  <conditionalFormatting sqref="E197:F197 H197:I197">
    <cfRule type="cellIs" dxfId="7323" priority="1782" stopIfTrue="1" operator="equal">
      <formula>0</formula>
    </cfRule>
  </conditionalFormatting>
  <conditionalFormatting sqref="G197">
    <cfRule type="cellIs" dxfId="7322" priority="1781" stopIfTrue="1" operator="equal">
      <formula>0</formula>
    </cfRule>
  </conditionalFormatting>
  <conditionalFormatting sqref="AN22">
    <cfRule type="cellIs" dxfId="7321" priority="1550" stopIfTrue="1" operator="equal">
      <formula>0</formula>
    </cfRule>
  </conditionalFormatting>
  <conditionalFormatting sqref="V197">
    <cfRule type="cellIs" dxfId="7320" priority="1780" stopIfTrue="1" operator="equal">
      <formula>0</formula>
    </cfRule>
  </conditionalFormatting>
  <conditionalFormatting sqref="AA197">
    <cfRule type="cellIs" dxfId="7319" priority="1779" stopIfTrue="1" operator="equal">
      <formula>0</formula>
    </cfRule>
  </conditionalFormatting>
  <conditionalFormatting sqref="AI197:AK197">
    <cfRule type="cellIs" dxfId="7318" priority="1778" stopIfTrue="1" operator="equal">
      <formula>0</formula>
    </cfRule>
  </conditionalFormatting>
  <conditionalFormatting sqref="AH197">
    <cfRule type="cellIs" dxfId="7317" priority="1777" stopIfTrue="1" operator="equal">
      <formula>0</formula>
    </cfRule>
  </conditionalFormatting>
  <conditionalFormatting sqref="AL197">
    <cfRule type="cellIs" dxfId="7316" priority="1775" stopIfTrue="1" operator="equal">
      <formula>0</formula>
    </cfRule>
  </conditionalFormatting>
  <conditionalFormatting sqref="J274:K274">
    <cfRule type="cellIs" dxfId="7315" priority="1754" stopIfTrue="1" operator="equal">
      <formula>0</formula>
    </cfRule>
  </conditionalFormatting>
  <conditionalFormatting sqref="Z274">
    <cfRule type="cellIs" dxfId="7314" priority="1753" stopIfTrue="1" operator="equal">
      <formula>0</formula>
    </cfRule>
  </conditionalFormatting>
  <conditionalFormatting sqref="AA307:AA316">
    <cfRule type="cellIs" dxfId="7313" priority="1585" stopIfTrue="1" operator="equal">
      <formula>0</formula>
    </cfRule>
  </conditionalFormatting>
  <conditionalFormatting sqref="V240:V249 Y240:Y249">
    <cfRule type="cellIs" dxfId="7312" priority="1712" stopIfTrue="1" operator="equal">
      <formula>0</formula>
    </cfRule>
  </conditionalFormatting>
  <conditionalFormatting sqref="AA240:AA249">
    <cfRule type="cellIs" dxfId="7311" priority="1711" stopIfTrue="1" operator="equal">
      <formula>0</formula>
    </cfRule>
  </conditionalFormatting>
  <conditionalFormatting sqref="AZ229:BE238">
    <cfRule type="cellIs" dxfId="7310" priority="1662" stopIfTrue="1" operator="equal">
      <formula>0</formula>
    </cfRule>
  </conditionalFormatting>
  <conditionalFormatting sqref="H215">
    <cfRule type="cellIs" dxfId="7309" priority="1746" stopIfTrue="1" operator="equal">
      <formula>0</formula>
    </cfRule>
  </conditionalFormatting>
  <conditionalFormatting sqref="I215">
    <cfRule type="cellIs" dxfId="7308" priority="1745" stopIfTrue="1" operator="equal">
      <formula>0</formula>
    </cfRule>
  </conditionalFormatting>
  <conditionalFormatting sqref="AH215:AJ215">
    <cfRule type="cellIs" dxfId="7307" priority="1744" stopIfTrue="1" operator="equal">
      <formula>0</formula>
    </cfRule>
  </conditionalFormatting>
  <conditionalFormatting sqref="AK215">
    <cfRule type="cellIs" dxfId="7306" priority="1743" stopIfTrue="1" operator="equal">
      <formula>0</formula>
    </cfRule>
  </conditionalFormatting>
  <conditionalFormatting sqref="AL215">
    <cfRule type="cellIs" dxfId="7305" priority="1742" stopIfTrue="1" operator="equal">
      <formula>0</formula>
    </cfRule>
  </conditionalFormatting>
  <conditionalFormatting sqref="V215 Y215">
    <cfRule type="cellIs" dxfId="7304" priority="1740" stopIfTrue="1" operator="equal">
      <formula>0</formula>
    </cfRule>
  </conditionalFormatting>
  <conditionalFormatting sqref="AA215">
    <cfRule type="cellIs" dxfId="7303" priority="1739" stopIfTrue="1" operator="equal">
      <formula>0</formula>
    </cfRule>
  </conditionalFormatting>
  <conditionalFormatting sqref="AZ215:BE215">
    <cfRule type="cellIs" dxfId="7302" priority="1738" stopIfTrue="1" operator="equal">
      <formula>0</formula>
    </cfRule>
  </conditionalFormatting>
  <conditionalFormatting sqref="J215:K215">
    <cfRule type="cellIs" dxfId="7301" priority="1735" stopIfTrue="1" operator="equal">
      <formula>0</formula>
    </cfRule>
  </conditionalFormatting>
  <conditionalFormatting sqref="AB215:AC215 AE215:AF215">
    <cfRule type="cellIs" dxfId="7300" priority="1734" stopIfTrue="1" operator="equal">
      <formula>0</formula>
    </cfRule>
  </conditionalFormatting>
  <conditionalFormatting sqref="AM215:AN215">
    <cfRule type="cellIs" dxfId="7299" priority="1733" stopIfTrue="1" operator="equal">
      <formula>0</formula>
    </cfRule>
  </conditionalFormatting>
  <conditionalFormatting sqref="AA231">
    <cfRule type="cellIs" dxfId="7298" priority="1678" stopIfTrue="1" operator="equal">
      <formula>0</formula>
    </cfRule>
  </conditionalFormatting>
  <conditionalFormatting sqref="AH329:AJ329">
    <cfRule type="cellIs" dxfId="7297" priority="1732" stopIfTrue="1" operator="equal">
      <formula>0</formula>
    </cfRule>
  </conditionalFormatting>
  <conditionalFormatting sqref="E214">
    <cfRule type="cellIs" dxfId="7296" priority="1729" stopIfTrue="1" operator="equal">
      <formula>0</formula>
    </cfRule>
  </conditionalFormatting>
  <conditionalFormatting sqref="AA143">
    <cfRule type="cellIs" dxfId="7295" priority="1731" stopIfTrue="1" operator="equal">
      <formula>0</formula>
    </cfRule>
  </conditionalFormatting>
  <conditionalFormatting sqref="AA186">
    <cfRule type="cellIs" dxfId="7294" priority="1730" stopIfTrue="1" operator="equal">
      <formula>0</formula>
    </cfRule>
  </conditionalFormatting>
  <conditionalFormatting sqref="V48:X48">
    <cfRule type="cellIs" dxfId="7293" priority="1728" stopIfTrue="1" operator="equal">
      <formula>0</formula>
    </cfRule>
  </conditionalFormatting>
  <conditionalFormatting sqref="AA48">
    <cfRule type="cellIs" dxfId="7292" priority="1727" stopIfTrue="1" operator="equal">
      <formula>0</formula>
    </cfRule>
  </conditionalFormatting>
  <conditionalFormatting sqref="Y48">
    <cfRule type="cellIs" dxfId="7291" priority="1726" stopIfTrue="1" operator="equal">
      <formula>0</formula>
    </cfRule>
  </conditionalFormatting>
  <conditionalFormatting sqref="Z48">
    <cfRule type="cellIs" dxfId="7290" priority="1725" stopIfTrue="1" operator="equal">
      <formula>0</formula>
    </cfRule>
  </conditionalFormatting>
  <conditionalFormatting sqref="AA236">
    <cfRule type="cellIs" dxfId="7289" priority="1673" stopIfTrue="1" operator="equal">
      <formula>0</formula>
    </cfRule>
  </conditionalFormatting>
  <conditionalFormatting sqref="AB230:AF230">
    <cfRule type="cellIs" dxfId="7288" priority="1670" stopIfTrue="1" operator="equal">
      <formula>0</formula>
    </cfRule>
  </conditionalFormatting>
  <conditionalFormatting sqref="AB231:AF231">
    <cfRule type="cellIs" dxfId="7287" priority="1669" stopIfTrue="1" operator="equal">
      <formula>0</formula>
    </cfRule>
  </conditionalFormatting>
  <conditionalFormatting sqref="AB232:AF232">
    <cfRule type="cellIs" dxfId="7286" priority="1668" stopIfTrue="1" operator="equal">
      <formula>0</formula>
    </cfRule>
  </conditionalFormatting>
  <conditionalFormatting sqref="AB238:AF238">
    <cfRule type="cellIs" dxfId="7285" priority="1713" stopIfTrue="1" operator="equal">
      <formula>0</formula>
    </cfRule>
  </conditionalFormatting>
  <conditionalFormatting sqref="AB234:AF234">
    <cfRule type="cellIs" dxfId="7284" priority="1666" stopIfTrue="1" operator="equal">
      <formula>0</formula>
    </cfRule>
  </conditionalFormatting>
  <conditionalFormatting sqref="AB235:AF235">
    <cfRule type="cellIs" dxfId="7283" priority="1665" stopIfTrue="1" operator="equal">
      <formula>0</formula>
    </cfRule>
  </conditionalFormatting>
  <conditionalFormatting sqref="AB240:AF249">
    <cfRule type="cellIs" dxfId="7282" priority="1710" stopIfTrue="1" operator="equal">
      <formula>0</formula>
    </cfRule>
  </conditionalFormatting>
  <conditionalFormatting sqref="W230:X230">
    <cfRule type="cellIs" dxfId="7281" priority="1705" stopIfTrue="1" operator="equal">
      <formula>0</formula>
    </cfRule>
  </conditionalFormatting>
  <conditionalFormatting sqref="W231:X231">
    <cfRule type="cellIs" dxfId="7280" priority="1704" stopIfTrue="1" operator="equal">
      <formula>0</formula>
    </cfRule>
  </conditionalFormatting>
  <conditionalFormatting sqref="W232:X232">
    <cfRule type="cellIs" dxfId="7279" priority="1703" stopIfTrue="1" operator="equal">
      <formula>0</formula>
    </cfRule>
  </conditionalFormatting>
  <conditionalFormatting sqref="W233:X233">
    <cfRule type="cellIs" dxfId="7278" priority="1702" stopIfTrue="1" operator="equal">
      <formula>0</formula>
    </cfRule>
  </conditionalFormatting>
  <conditionalFormatting sqref="W235:X235">
    <cfRule type="cellIs" dxfId="7277" priority="1701" stopIfTrue="1" operator="equal">
      <formula>0</formula>
    </cfRule>
  </conditionalFormatting>
  <conditionalFormatting sqref="W236:X236">
    <cfRule type="cellIs" dxfId="7276" priority="1700" stopIfTrue="1" operator="equal">
      <formula>0</formula>
    </cfRule>
  </conditionalFormatting>
  <conditionalFormatting sqref="W237:X237">
    <cfRule type="cellIs" dxfId="7275" priority="1699" stopIfTrue="1" operator="equal">
      <formula>0</formula>
    </cfRule>
  </conditionalFormatting>
  <conditionalFormatting sqref="Y229">
    <cfRule type="cellIs" dxfId="7274" priority="1698" stopIfTrue="1" operator="equal">
      <formula>0</formula>
    </cfRule>
  </conditionalFormatting>
  <conditionalFormatting sqref="Y230">
    <cfRule type="cellIs" dxfId="7273" priority="1697" stopIfTrue="1" operator="equal">
      <formula>0</formula>
    </cfRule>
  </conditionalFormatting>
  <conditionalFormatting sqref="Y231">
    <cfRule type="cellIs" dxfId="7272" priority="1696" stopIfTrue="1" operator="equal">
      <formula>0</formula>
    </cfRule>
  </conditionalFormatting>
  <conditionalFormatting sqref="Y232">
    <cfRule type="cellIs" dxfId="7271" priority="1695" stopIfTrue="1" operator="equal">
      <formula>0</formula>
    </cfRule>
  </conditionalFormatting>
  <conditionalFormatting sqref="Y233">
    <cfRule type="cellIs" dxfId="7270" priority="1694" stopIfTrue="1" operator="equal">
      <formula>0</formula>
    </cfRule>
  </conditionalFormatting>
  <conditionalFormatting sqref="Y234">
    <cfRule type="cellIs" dxfId="7269" priority="1693" stopIfTrue="1" operator="equal">
      <formula>0</formula>
    </cfRule>
  </conditionalFormatting>
  <conditionalFormatting sqref="Y235">
    <cfRule type="cellIs" dxfId="7268" priority="1692" stopIfTrue="1" operator="equal">
      <formula>0</formula>
    </cfRule>
  </conditionalFormatting>
  <conditionalFormatting sqref="Y236">
    <cfRule type="cellIs" dxfId="7267" priority="1691" stopIfTrue="1" operator="equal">
      <formula>0</formula>
    </cfRule>
  </conditionalFormatting>
  <conditionalFormatting sqref="Y237">
    <cfRule type="cellIs" dxfId="7266" priority="1690" stopIfTrue="1" operator="equal">
      <formula>0</formula>
    </cfRule>
  </conditionalFormatting>
  <conditionalFormatting sqref="Z229">
    <cfRule type="cellIs" dxfId="7265" priority="1689" stopIfTrue="1" operator="equal">
      <formula>0</formula>
    </cfRule>
  </conditionalFormatting>
  <conditionalFormatting sqref="Z230">
    <cfRule type="cellIs" dxfId="7264" priority="1688" stopIfTrue="1" operator="equal">
      <formula>0</formula>
    </cfRule>
  </conditionalFormatting>
  <conditionalFormatting sqref="Z231">
    <cfRule type="cellIs" dxfId="7263" priority="1687" stopIfTrue="1" operator="equal">
      <formula>0</formula>
    </cfRule>
  </conditionalFormatting>
  <conditionalFormatting sqref="Z232">
    <cfRule type="cellIs" dxfId="7262" priority="1686" stopIfTrue="1" operator="equal">
      <formula>0</formula>
    </cfRule>
  </conditionalFormatting>
  <conditionalFormatting sqref="Z233">
    <cfRule type="cellIs" dxfId="7261" priority="1685" stopIfTrue="1" operator="equal">
      <formula>0</formula>
    </cfRule>
  </conditionalFormatting>
  <conditionalFormatting sqref="Z234">
    <cfRule type="cellIs" dxfId="7260" priority="1684" stopIfTrue="1" operator="equal">
      <formula>0</formula>
    </cfRule>
  </conditionalFormatting>
  <conditionalFormatting sqref="Z235">
    <cfRule type="cellIs" dxfId="7259" priority="1683" stopIfTrue="1" operator="equal">
      <formula>0</formula>
    </cfRule>
  </conditionalFormatting>
  <conditionalFormatting sqref="Z236">
    <cfRule type="cellIs" dxfId="7258" priority="1682" stopIfTrue="1" operator="equal">
      <formula>0</formula>
    </cfRule>
  </conditionalFormatting>
  <conditionalFormatting sqref="Z237">
    <cfRule type="cellIs" dxfId="7257" priority="1681" stopIfTrue="1" operator="equal">
      <formula>0</formula>
    </cfRule>
  </conditionalFormatting>
  <conditionalFormatting sqref="AA229">
    <cfRule type="cellIs" dxfId="7256" priority="1680" stopIfTrue="1" operator="equal">
      <formula>0</formula>
    </cfRule>
  </conditionalFormatting>
  <conditionalFormatting sqref="AA230">
    <cfRule type="cellIs" dxfId="7255" priority="1679" stopIfTrue="1" operator="equal">
      <formula>0</formula>
    </cfRule>
  </conditionalFormatting>
  <conditionalFormatting sqref="AA232">
    <cfRule type="cellIs" dxfId="7254" priority="1677" stopIfTrue="1" operator="equal">
      <formula>0</formula>
    </cfRule>
  </conditionalFormatting>
  <conditionalFormatting sqref="AA233">
    <cfRule type="cellIs" dxfId="7253" priority="1676" stopIfTrue="1" operator="equal">
      <formula>0</formula>
    </cfRule>
  </conditionalFormatting>
  <conditionalFormatting sqref="AA234">
    <cfRule type="cellIs" dxfId="7252" priority="1675" stopIfTrue="1" operator="equal">
      <formula>0</formula>
    </cfRule>
  </conditionalFormatting>
  <conditionalFormatting sqref="AA235">
    <cfRule type="cellIs" dxfId="7251" priority="1674" stopIfTrue="1" operator="equal">
      <formula>0</formula>
    </cfRule>
  </conditionalFormatting>
  <conditionalFormatting sqref="AA237">
    <cfRule type="cellIs" dxfId="7250" priority="1672" stopIfTrue="1" operator="equal">
      <formula>0</formula>
    </cfRule>
  </conditionalFormatting>
  <conditionalFormatting sqref="AB229:AF229">
    <cfRule type="cellIs" dxfId="7249" priority="1671" stopIfTrue="1" operator="equal">
      <formula>0</formula>
    </cfRule>
  </conditionalFormatting>
  <conditionalFormatting sqref="AB233:AF233">
    <cfRule type="cellIs" dxfId="7248" priority="1667" stopIfTrue="1" operator="equal">
      <formula>0</formula>
    </cfRule>
  </conditionalFormatting>
  <conditionalFormatting sqref="AB236:AF236">
    <cfRule type="cellIs" dxfId="7247" priority="1664" stopIfTrue="1" operator="equal">
      <formula>0</formula>
    </cfRule>
  </conditionalFormatting>
  <conditionalFormatting sqref="AB237:AF237">
    <cfRule type="cellIs" dxfId="7246" priority="1663" stopIfTrue="1" operator="equal">
      <formula>0</formula>
    </cfRule>
  </conditionalFormatting>
  <conditionalFormatting sqref="AZ251:BE251 AZ252:BA261 BD252:BE261">
    <cfRule type="cellIs" dxfId="7245" priority="1658" stopIfTrue="1" operator="equal">
      <formula>0</formula>
    </cfRule>
  </conditionalFormatting>
  <conditionalFormatting sqref="AZ263:BA263 BD263:BE263">
    <cfRule type="cellIs" dxfId="7244" priority="1656" stopIfTrue="1" operator="equal">
      <formula>0</formula>
    </cfRule>
  </conditionalFormatting>
  <conditionalFormatting sqref="AZ276:BA276 BD276:BE276">
    <cfRule type="cellIs" dxfId="7243" priority="1654" stopIfTrue="1" operator="equal">
      <formula>0</formula>
    </cfRule>
  </conditionalFormatting>
  <conditionalFormatting sqref="Q63">
    <cfRule type="cellIs" dxfId="7242" priority="1293" stopIfTrue="1" operator="equal">
      <formula>0</formula>
    </cfRule>
  </conditionalFormatting>
  <conditionalFormatting sqref="M274:P274 M276:P283">
    <cfRule type="cellIs" dxfId="7241" priority="1292" stopIfTrue="1" operator="equal">
      <formula>0</formula>
    </cfRule>
  </conditionalFormatting>
  <conditionalFormatting sqref="D196:H196">
    <cfRule type="cellIs" dxfId="7240" priority="1614" stopIfTrue="1" operator="equal">
      <formula>0</formula>
    </cfRule>
  </conditionalFormatting>
  <conditionalFormatting sqref="Q182">
    <cfRule type="cellIs" dxfId="7239" priority="1260" stopIfTrue="1" operator="equal">
      <formula>0</formula>
    </cfRule>
  </conditionalFormatting>
  <conditionalFormatting sqref="AL196">
    <cfRule type="cellIs" dxfId="7238" priority="1611" stopIfTrue="1" operator="equal">
      <formula>0</formula>
    </cfRule>
  </conditionalFormatting>
  <conditionalFormatting sqref="AN236">
    <cfRule type="cellIs" dxfId="7237" priority="1565" stopIfTrue="1" operator="equal">
      <formula>0</formula>
    </cfRule>
  </conditionalFormatting>
  <conditionalFormatting sqref="W144:X144">
    <cfRule type="cellIs" dxfId="7236" priority="1566" stopIfTrue="1" operator="equal">
      <formula>0</formula>
    </cfRule>
  </conditionalFormatting>
  <conditionalFormatting sqref="J196:K196">
    <cfRule type="cellIs" dxfId="7235" priority="1608" stopIfTrue="1" operator="equal">
      <formula>0</formula>
    </cfRule>
  </conditionalFormatting>
  <conditionalFormatting sqref="O260:P261 L261:M261 L260">
    <cfRule type="cellIs" dxfId="7234" priority="1255" stopIfTrue="1" operator="equal">
      <formula>0</formula>
    </cfRule>
  </conditionalFormatting>
  <conditionalFormatting sqref="AM196:AN196">
    <cfRule type="cellIs" dxfId="7233" priority="1606" stopIfTrue="1" operator="equal">
      <formula>0</formula>
    </cfRule>
  </conditionalFormatting>
  <conditionalFormatting sqref="AN277:AN278">
    <cfRule type="cellIs" dxfId="7232" priority="1557" stopIfTrue="1" operator="equal">
      <formula>0</formula>
    </cfRule>
  </conditionalFormatting>
  <conditionalFormatting sqref="AZ277:BA283 BD277:BE283">
    <cfRule type="cellIs" dxfId="7231" priority="1605" stopIfTrue="1" operator="equal">
      <formula>0</formula>
    </cfRule>
  </conditionalFormatting>
  <conditionalFormatting sqref="V318:V327 Y318:Y327">
    <cfRule type="cellIs" dxfId="7230" priority="1583" stopIfTrue="1" operator="equal">
      <formula>0</formula>
    </cfRule>
  </conditionalFormatting>
  <conditionalFormatting sqref="AA318:AA327">
    <cfRule type="cellIs" dxfId="7229" priority="1582" stopIfTrue="1" operator="equal">
      <formula>0</formula>
    </cfRule>
  </conditionalFormatting>
  <conditionalFormatting sqref="AB318:AF327">
    <cfRule type="cellIs" dxfId="7228" priority="1581" stopIfTrue="1" operator="equal">
      <formula>0</formula>
    </cfRule>
  </conditionalFormatting>
  <conditionalFormatting sqref="W207:X207">
    <cfRule type="cellIs" dxfId="7227" priority="1599" stopIfTrue="1" operator="equal">
      <formula>0</formula>
    </cfRule>
  </conditionalFormatting>
  <conditionalFormatting sqref="V263:V272 Y263:Y272">
    <cfRule type="cellIs" dxfId="7226" priority="1598" stopIfTrue="1" operator="equal">
      <formula>0</formula>
    </cfRule>
  </conditionalFormatting>
  <conditionalFormatting sqref="AA263:AA272">
    <cfRule type="cellIs" dxfId="7225" priority="1597" stopIfTrue="1" operator="equal">
      <formula>0</formula>
    </cfRule>
  </conditionalFormatting>
  <conditionalFormatting sqref="AB263:AF272">
    <cfRule type="cellIs" dxfId="7224" priority="1596" stopIfTrue="1" operator="equal">
      <formula>0</formula>
    </cfRule>
  </conditionalFormatting>
  <conditionalFormatting sqref="V276:V283 Y276:Y283">
    <cfRule type="cellIs" dxfId="7223" priority="1595" stopIfTrue="1" operator="equal">
      <formula>0</formula>
    </cfRule>
  </conditionalFormatting>
  <conditionalFormatting sqref="AA276:AA283">
    <cfRule type="cellIs" dxfId="7222" priority="1594" stopIfTrue="1" operator="equal">
      <formula>0</formula>
    </cfRule>
  </conditionalFormatting>
  <conditionalFormatting sqref="AB276:AF283">
    <cfRule type="cellIs" dxfId="7221" priority="1593" stopIfTrue="1" operator="equal">
      <formula>0</formula>
    </cfRule>
  </conditionalFormatting>
  <conditionalFormatting sqref="AA285:AA294">
    <cfRule type="cellIs" dxfId="7220" priority="1591" stopIfTrue="1" operator="equal">
      <formula>0</formula>
    </cfRule>
  </conditionalFormatting>
  <conditionalFormatting sqref="AB285:AF294">
    <cfRule type="cellIs" dxfId="7219" priority="1590" stopIfTrue="1" operator="equal">
      <formula>0</formula>
    </cfRule>
  </conditionalFormatting>
  <conditionalFormatting sqref="V296:V305 Y296:Y305">
    <cfRule type="cellIs" dxfId="7218" priority="1589" stopIfTrue="1" operator="equal">
      <formula>0</formula>
    </cfRule>
  </conditionalFormatting>
  <conditionalFormatting sqref="AA296:AA305">
    <cfRule type="cellIs" dxfId="7217" priority="1588" stopIfTrue="1" operator="equal">
      <formula>0</formula>
    </cfRule>
  </conditionalFormatting>
  <conditionalFormatting sqref="AB296:AF305">
    <cfRule type="cellIs" dxfId="7216" priority="1587" stopIfTrue="1" operator="equal">
      <formula>0</formula>
    </cfRule>
  </conditionalFormatting>
  <conditionalFormatting sqref="V307:V316 Y307:Y316">
    <cfRule type="cellIs" dxfId="7215" priority="1586" stopIfTrue="1" operator="equal">
      <formula>0</formula>
    </cfRule>
  </conditionalFormatting>
  <conditionalFormatting sqref="AB307:AF316">
    <cfRule type="cellIs" dxfId="7214" priority="1584" stopIfTrue="1" operator="equal">
      <formula>0</formula>
    </cfRule>
  </conditionalFormatting>
  <conditionalFormatting sqref="V329:V338 Y329:Y338">
    <cfRule type="cellIs" dxfId="7213" priority="1580" stopIfTrue="1" operator="equal">
      <formula>0</formula>
    </cfRule>
  </conditionalFormatting>
  <conditionalFormatting sqref="AA329:AA338">
    <cfRule type="cellIs" dxfId="7212" priority="1579" stopIfTrue="1" operator="equal">
      <formula>0</formula>
    </cfRule>
  </conditionalFormatting>
  <conditionalFormatting sqref="AB329:AF338">
    <cfRule type="cellIs" dxfId="7211" priority="1578" stopIfTrue="1" operator="equal">
      <formula>0</formula>
    </cfRule>
  </conditionalFormatting>
  <conditionalFormatting sqref="Q118">
    <cfRule type="cellIs" dxfId="7210" priority="1168" stopIfTrue="1" operator="equal">
      <formula>0</formula>
    </cfRule>
  </conditionalFormatting>
  <conditionalFormatting sqref="R86:S86">
    <cfRule type="cellIs" dxfId="7209" priority="1126" stopIfTrue="1" operator="equal">
      <formula>0</formula>
    </cfRule>
  </conditionalFormatting>
  <conditionalFormatting sqref="M84">
    <cfRule type="cellIs" dxfId="7208" priority="1120" stopIfTrue="1" operator="equal">
      <formula>0</formula>
    </cfRule>
  </conditionalFormatting>
  <conditionalFormatting sqref="L43">
    <cfRule type="cellIs" dxfId="7207" priority="1119" stopIfTrue="1" operator="equal">
      <formula>0</formula>
    </cfRule>
  </conditionalFormatting>
  <conditionalFormatting sqref="R118:S118">
    <cfRule type="cellIs" dxfId="7206" priority="1123" stopIfTrue="1" operator="equal">
      <formula>0</formula>
    </cfRule>
  </conditionalFormatting>
  <conditionalFormatting sqref="O205">
    <cfRule type="cellIs" dxfId="7205" priority="1122" stopIfTrue="1" operator="equal">
      <formula>0</formula>
    </cfRule>
  </conditionalFormatting>
  <conditionalFormatting sqref="R119:S119">
    <cfRule type="cellIs" dxfId="7204" priority="1125" stopIfTrue="1" operator="equal">
      <formula>0</formula>
    </cfRule>
  </conditionalFormatting>
  <conditionalFormatting sqref="M271:N271">
    <cfRule type="cellIs" dxfId="7203" priority="1118" stopIfTrue="1" operator="equal">
      <formula>0</formula>
    </cfRule>
  </conditionalFormatting>
  <conditionalFormatting sqref="P118">
    <cfRule type="cellIs" dxfId="7202" priority="1167" stopIfTrue="1" operator="equal">
      <formula>0</formula>
    </cfRule>
  </conditionalFormatting>
  <conditionalFormatting sqref="M208">
    <cfRule type="cellIs" dxfId="7201" priority="1159" stopIfTrue="1" operator="equal">
      <formula>0</formula>
    </cfRule>
  </conditionalFormatting>
  <conditionalFormatting sqref="S221:S223 S225:S227">
    <cfRule type="cellIs" dxfId="7200" priority="1142" stopIfTrue="1" operator="equal">
      <formula>0</formula>
    </cfRule>
  </conditionalFormatting>
  <conditionalFormatting sqref="R43:S43">
    <cfRule type="cellIs" dxfId="7199" priority="1151" stopIfTrue="1" operator="equal">
      <formula>0</formula>
    </cfRule>
  </conditionalFormatting>
  <conditionalFormatting sqref="O118">
    <cfRule type="cellIs" dxfId="7198" priority="1166" stopIfTrue="1" operator="equal">
      <formula>0</formula>
    </cfRule>
  </conditionalFormatting>
  <conditionalFormatting sqref="N118">
    <cfRule type="cellIs" dxfId="7197" priority="1165" stopIfTrue="1" operator="equal">
      <formula>0</formula>
    </cfRule>
  </conditionalFormatting>
  <conditionalFormatting sqref="M118">
    <cfRule type="cellIs" dxfId="7196" priority="1164" stopIfTrue="1" operator="equal">
      <formula>0</formula>
    </cfRule>
  </conditionalFormatting>
  <conditionalFormatting sqref="M307:M315">
    <cfRule type="cellIs" dxfId="7195" priority="1163" stopIfTrue="1" operator="equal">
      <formula>0</formula>
    </cfRule>
  </conditionalFormatting>
  <conditionalFormatting sqref="S220">
    <cfRule type="cellIs" dxfId="7194" priority="1141" stopIfTrue="1" operator="equal">
      <formula>0</formula>
    </cfRule>
  </conditionalFormatting>
  <conditionalFormatting sqref="P77">
    <cfRule type="cellIs" dxfId="7193" priority="1112" stopIfTrue="1" operator="equal">
      <formula>0</formula>
    </cfRule>
  </conditionalFormatting>
  <conditionalFormatting sqref="AP185:AT185 AP195:AT195 AQ205 AS205:AT205">
    <cfRule type="cellIs" dxfId="7192" priority="1019" stopIfTrue="1" operator="equal">
      <formula>0</formula>
    </cfRule>
  </conditionalFormatting>
  <conditionalFormatting sqref="L65:M65 O65:S65">
    <cfRule type="cellIs" dxfId="7191" priority="1098" stopIfTrue="1" operator="equal">
      <formula>0</formula>
    </cfRule>
  </conditionalFormatting>
  <conditionalFormatting sqref="M221">
    <cfRule type="cellIs" dxfId="7190" priority="1162" stopIfTrue="1" operator="equal">
      <formula>0</formula>
    </cfRule>
  </conditionalFormatting>
  <conditionalFormatting sqref="M77">
    <cfRule type="cellIs" dxfId="7189" priority="1110" stopIfTrue="1" operator="equal">
      <formula>0</formula>
    </cfRule>
  </conditionalFormatting>
  <conditionalFormatting sqref="R171:S171 R173:S173">
    <cfRule type="cellIs" dxfId="7188" priority="1148" stopIfTrue="1" operator="equal">
      <formula>0</formula>
    </cfRule>
  </conditionalFormatting>
  <conditionalFormatting sqref="O100:O106">
    <cfRule type="cellIs" dxfId="7187" priority="1160" stopIfTrue="1" operator="equal">
      <formula>0</formula>
    </cfRule>
  </conditionalFormatting>
  <conditionalFormatting sqref="M100:M106">
    <cfRule type="cellIs" dxfId="7186" priority="1158" stopIfTrue="1" operator="equal">
      <formula>0</formula>
    </cfRule>
  </conditionalFormatting>
  <conditionalFormatting sqref="R64:S64">
    <cfRule type="cellIs" dxfId="7185" priority="1155" stopIfTrue="1" operator="equal">
      <formula>0</formula>
    </cfRule>
  </conditionalFormatting>
  <conditionalFormatting sqref="R89:S95">
    <cfRule type="cellIs" dxfId="7184" priority="1107" stopIfTrue="1" operator="equal">
      <formula>0</formula>
    </cfRule>
  </conditionalFormatting>
  <conditionalFormatting sqref="R270:S270">
    <cfRule type="cellIs" dxfId="7183" priority="1136" stopIfTrue="1" operator="equal">
      <formula>0</formula>
    </cfRule>
  </conditionalFormatting>
  <conditionalFormatting sqref="R352:S354">
    <cfRule type="cellIs" dxfId="7182" priority="1157" stopIfTrue="1" operator="equal">
      <formula>0</formula>
    </cfRule>
  </conditionalFormatting>
  <conditionalFormatting sqref="R260:S260">
    <cfRule type="cellIs" dxfId="7181" priority="1140" stopIfTrue="1" operator="equal">
      <formula>0</formula>
    </cfRule>
  </conditionalFormatting>
  <conditionalFormatting sqref="R228:S228 R142:S142 R130:S130 R20:S20 R10:S10 R120:S120 R174:S174 R163:S163 R273:S273 R263:S269 R54:S54 R250:S250 R32:S32 R305:S306 R66:S76 R328:S328 R285:S295 R153:S160 R87:S87 R346:S346 R96:S98 R56:S63">
    <cfRule type="cellIs" dxfId="7180" priority="1156" stopIfTrue="1" operator="equal">
      <formula>0</formula>
    </cfRule>
  </conditionalFormatting>
  <conditionalFormatting sqref="R316:S316">
    <cfRule type="cellIs" dxfId="7179" priority="1153" stopIfTrue="1" operator="equal">
      <formula>0</formula>
    </cfRule>
  </conditionalFormatting>
  <conditionalFormatting sqref="R185:S195">
    <cfRule type="cellIs" dxfId="7178" priority="1152" stopIfTrue="1" operator="equal">
      <formula>0</formula>
    </cfRule>
  </conditionalFormatting>
  <conditionalFormatting sqref="R109:S109">
    <cfRule type="cellIs" dxfId="7177" priority="1154" stopIfTrue="1" operator="equal">
      <formula>0</formula>
    </cfRule>
  </conditionalFormatting>
  <conditionalFormatting sqref="Q100:Q106">
    <cfRule type="cellIs" dxfId="7176" priority="1161" stopIfTrue="1" operator="equal">
      <formula>0</formula>
    </cfRule>
  </conditionalFormatting>
  <conditionalFormatting sqref="R128:S128">
    <cfRule type="cellIs" dxfId="7175" priority="1150" stopIfTrue="1" operator="equal">
      <formula>0</formula>
    </cfRule>
  </conditionalFormatting>
  <conditionalFormatting sqref="R162:S162">
    <cfRule type="cellIs" dxfId="7174" priority="1149" stopIfTrue="1" operator="equal">
      <formula>0</formula>
    </cfRule>
  </conditionalFormatting>
  <conditionalFormatting sqref="R172:S172">
    <cfRule type="cellIs" dxfId="7173" priority="1147" stopIfTrue="1" operator="equal">
      <formula>0</formula>
    </cfRule>
  </conditionalFormatting>
  <conditionalFormatting sqref="R164:S170">
    <cfRule type="cellIs" dxfId="7172" priority="1146" stopIfTrue="1" operator="equal">
      <formula>0</formula>
    </cfRule>
  </conditionalFormatting>
  <conditionalFormatting sqref="R183:S184">
    <cfRule type="cellIs" dxfId="7171" priority="1145" stopIfTrue="1" operator="equal">
      <formula>0</formula>
    </cfRule>
  </conditionalFormatting>
  <conditionalFormatting sqref="R175:S182">
    <cfRule type="cellIs" dxfId="7170" priority="1144" stopIfTrue="1" operator="equal">
      <formula>0</formula>
    </cfRule>
  </conditionalFormatting>
  <conditionalFormatting sqref="R259:S259">
    <cfRule type="cellIs" dxfId="7169" priority="1139" stopIfTrue="1" operator="equal">
      <formula>0</formula>
    </cfRule>
  </conditionalFormatting>
  <conditionalFormatting sqref="R261:S261">
    <cfRule type="cellIs" dxfId="7168" priority="1138" stopIfTrue="1" operator="equal">
      <formula>0</formula>
    </cfRule>
  </conditionalFormatting>
  <conditionalFormatting sqref="S207:S209">
    <cfRule type="cellIs" dxfId="7167" priority="1143" stopIfTrue="1" operator="equal">
      <formula>0</formula>
    </cfRule>
  </conditionalFormatting>
  <conditionalFormatting sqref="R271:S271">
    <cfRule type="cellIs" dxfId="7166" priority="1137" stopIfTrue="1" operator="equal">
      <formula>0</formula>
    </cfRule>
  </conditionalFormatting>
  <conditionalFormatting sqref="R329:S337">
    <cfRule type="cellIs" dxfId="7165" priority="1135" stopIfTrue="1" operator="equal">
      <formula>0</formula>
    </cfRule>
  </conditionalFormatting>
  <conditionalFormatting sqref="AR305">
    <cfRule type="cellIs" dxfId="7164" priority="978" stopIfTrue="1" operator="equal">
      <formula>0</formula>
    </cfRule>
  </conditionalFormatting>
  <conditionalFormatting sqref="R338:S338">
    <cfRule type="cellIs" dxfId="7163" priority="1134" stopIfTrue="1" operator="equal">
      <formula>0</formula>
    </cfRule>
  </conditionalFormatting>
  <conditionalFormatting sqref="R274:S274 R276:S282">
    <cfRule type="cellIs" dxfId="7162" priority="1115" stopIfTrue="1" operator="equal">
      <formula>0</formula>
    </cfRule>
  </conditionalFormatting>
  <conditionalFormatting sqref="AT54">
    <cfRule type="cellIs" dxfId="7161" priority="1040" stopIfTrue="1" operator="equal">
      <formula>0</formula>
    </cfRule>
  </conditionalFormatting>
  <conditionalFormatting sqref="R345:S345">
    <cfRule type="cellIs" dxfId="7160" priority="1133" stopIfTrue="1" operator="equal">
      <formula>0</formula>
    </cfRule>
  </conditionalFormatting>
  <conditionalFormatting sqref="R249:S249">
    <cfRule type="cellIs" dxfId="7159" priority="1132" stopIfTrue="1" operator="equal">
      <formula>0</formula>
    </cfRule>
  </conditionalFormatting>
  <conditionalFormatting sqref="R78:S78">
    <cfRule type="cellIs" dxfId="7158" priority="1131" stopIfTrue="1" operator="equal">
      <formula>0</formula>
    </cfRule>
  </conditionalFormatting>
  <conditionalFormatting sqref="R79:S79">
    <cfRule type="cellIs" dxfId="7157" priority="1130" stopIfTrue="1" operator="equal">
      <formula>0</formula>
    </cfRule>
  </conditionalFormatting>
  <conditionalFormatting sqref="R82:S82">
    <cfRule type="cellIs" dxfId="7156" priority="1129" stopIfTrue="1" operator="equal">
      <formula>0</formula>
    </cfRule>
  </conditionalFormatting>
  <conditionalFormatting sqref="R83:S83">
    <cfRule type="cellIs" dxfId="7155" priority="1128" stopIfTrue="1" operator="equal">
      <formula>0</formula>
    </cfRule>
  </conditionalFormatting>
  <conditionalFormatting sqref="R84:S84">
    <cfRule type="cellIs" dxfId="7154" priority="1127" stopIfTrue="1" operator="equal">
      <formula>0</formula>
    </cfRule>
  </conditionalFormatting>
  <conditionalFormatting sqref="O44:P44">
    <cfRule type="cellIs" dxfId="7153" priority="1121" stopIfTrue="1" operator="equal">
      <formula>0</formula>
    </cfRule>
  </conditionalFormatting>
  <conditionalFormatting sqref="S215">
    <cfRule type="cellIs" dxfId="7152" priority="1093" stopIfTrue="1" operator="equal">
      <formula>0</formula>
    </cfRule>
  </conditionalFormatting>
  <conditionalFormatting sqref="Q21">
    <cfRule type="cellIs" dxfId="7151" priority="1074" stopIfTrue="1" operator="equal">
      <formula>0</formula>
    </cfRule>
  </conditionalFormatting>
  <conditionalFormatting sqref="M119">
    <cfRule type="cellIs" dxfId="7150" priority="1116" stopIfTrue="1" operator="equal">
      <formula>0</formula>
    </cfRule>
  </conditionalFormatting>
  <conditionalFormatting sqref="R307:S315">
    <cfRule type="cellIs" dxfId="7149" priority="1124" stopIfTrue="1" operator="equal">
      <formula>0</formula>
    </cfRule>
  </conditionalFormatting>
  <conditionalFormatting sqref="AT43">
    <cfRule type="cellIs" dxfId="7148" priority="1041" stopIfTrue="1" operator="equal">
      <formula>0</formula>
    </cfRule>
  </conditionalFormatting>
  <conditionalFormatting sqref="R77:S77">
    <cfRule type="cellIs" dxfId="7147" priority="1111" stopIfTrue="1" operator="equal">
      <formula>0</formula>
    </cfRule>
  </conditionalFormatting>
  <conditionalFormatting sqref="L119">
    <cfRule type="cellIs" dxfId="7146" priority="1117" stopIfTrue="1" operator="equal">
      <formula>0</formula>
    </cfRule>
  </conditionalFormatting>
  <conditionalFormatting sqref="O77">
    <cfRule type="cellIs" dxfId="7145" priority="1091" stopIfTrue="1" operator="equal">
      <formula>0</formula>
    </cfRule>
  </conditionalFormatting>
  <conditionalFormatting sqref="Q89:Q95">
    <cfRule type="cellIs" dxfId="7144" priority="1108" stopIfTrue="1" operator="equal">
      <formula>0</formula>
    </cfRule>
  </conditionalFormatting>
  <conditionalFormatting sqref="L77">
    <cfRule type="cellIs" dxfId="7143" priority="1114" stopIfTrue="1" operator="equal">
      <formula>0</formula>
    </cfRule>
  </conditionalFormatting>
  <conditionalFormatting sqref="Q77">
    <cfRule type="cellIs" dxfId="7142" priority="1113" stopIfTrue="1" operator="equal">
      <formula>0</formula>
    </cfRule>
  </conditionalFormatting>
  <conditionalFormatting sqref="L110:L117">
    <cfRule type="cellIs" dxfId="7141" priority="1104" stopIfTrue="1" operator="equal">
      <formula>0</formula>
    </cfRule>
  </conditionalFormatting>
  <conditionalFormatting sqref="M90:P95 M89 O89:P89">
    <cfRule type="cellIs" dxfId="7140" priority="1109" stopIfTrue="1" operator="equal">
      <formula>0</formula>
    </cfRule>
  </conditionalFormatting>
  <conditionalFormatting sqref="N110:O117">
    <cfRule type="cellIs" dxfId="7139" priority="1106" stopIfTrue="1" operator="equal">
      <formula>0</formula>
    </cfRule>
  </conditionalFormatting>
  <conditionalFormatting sqref="R110:S117">
    <cfRule type="cellIs" dxfId="7138" priority="1105" stopIfTrue="1" operator="equal">
      <formula>0</formula>
    </cfRule>
  </conditionalFormatting>
  <conditionalFormatting sqref="O197">
    <cfRule type="cellIs" dxfId="7137" priority="1100" stopIfTrue="1" operator="equal">
      <formula>0</formula>
    </cfRule>
  </conditionalFormatting>
  <conditionalFormatting sqref="M197 P197:Q197">
    <cfRule type="cellIs" dxfId="7136" priority="1102" stopIfTrue="1" operator="equal">
      <formula>0</formula>
    </cfRule>
  </conditionalFormatting>
  <conditionalFormatting sqref="M110:M117">
    <cfRule type="cellIs" dxfId="7135" priority="1103" stopIfTrue="1" operator="equal">
      <formula>0</formula>
    </cfRule>
  </conditionalFormatting>
  <conditionalFormatting sqref="R197:S197">
    <cfRule type="cellIs" dxfId="7134" priority="1101" stopIfTrue="1" operator="equal">
      <formula>0</formula>
    </cfRule>
  </conditionalFormatting>
  <conditionalFormatting sqref="L347:S347">
    <cfRule type="cellIs" dxfId="7133" priority="1099" stopIfTrue="1" operator="equal">
      <formula>0</formula>
    </cfRule>
  </conditionalFormatting>
  <conditionalFormatting sqref="Q196">
    <cfRule type="cellIs" dxfId="7132" priority="1082" stopIfTrue="1" operator="equal">
      <formula>0</formula>
    </cfRule>
  </conditionalFormatting>
  <conditionalFormatting sqref="L317:S317">
    <cfRule type="cellIs" dxfId="7131" priority="1097" stopIfTrue="1" operator="equal">
      <formula>0</formula>
    </cfRule>
  </conditionalFormatting>
  <conditionalFormatting sqref="L339:S339">
    <cfRule type="cellIs" dxfId="7130" priority="1096" stopIfTrue="1" operator="equal">
      <formula>0</formula>
    </cfRule>
  </conditionalFormatting>
  <conditionalFormatting sqref="P121">
    <cfRule type="cellIs" dxfId="7129" priority="1095" stopIfTrue="1" operator="equal">
      <formula>0</formula>
    </cfRule>
  </conditionalFormatting>
  <conditionalFormatting sqref="AO185:AT185">
    <cfRule type="cellIs" dxfId="7128" priority="1020" stopIfTrue="1" operator="equal">
      <formula>0</formula>
    </cfRule>
  </conditionalFormatting>
  <conditionalFormatting sqref="M352:P352">
    <cfRule type="cellIs" dxfId="7127" priority="1092" stopIfTrue="1" operator="equal">
      <formula>0</formula>
    </cfRule>
  </conditionalFormatting>
  <conditionalFormatting sqref="AT171 AT173">
    <cfRule type="cellIs" dxfId="7126" priority="999" stopIfTrue="1" operator="equal">
      <formula>0</formula>
    </cfRule>
  </conditionalFormatting>
  <conditionalFormatting sqref="M215">
    <cfRule type="cellIs" dxfId="7125" priority="1094" stopIfTrue="1" operator="equal">
      <formula>0</formula>
    </cfRule>
  </conditionalFormatting>
  <conditionalFormatting sqref="S296">
    <cfRule type="cellIs" dxfId="7124" priority="1078" stopIfTrue="1" operator="equal">
      <formula>0</formula>
    </cfRule>
  </conditionalFormatting>
  <conditionalFormatting sqref="O46">
    <cfRule type="cellIs" dxfId="7123" priority="1090" stopIfTrue="1" operator="equal">
      <formula>0</formula>
    </cfRule>
  </conditionalFormatting>
  <conditionalFormatting sqref="L144">
    <cfRule type="cellIs" dxfId="7122" priority="1089" stopIfTrue="1" operator="equal">
      <formula>0</formula>
    </cfRule>
  </conditionalFormatting>
  <conditionalFormatting sqref="O143">
    <cfRule type="cellIs" dxfId="7121" priority="1088" stopIfTrue="1" operator="equal">
      <formula>0</formula>
    </cfRule>
  </conditionalFormatting>
  <conditionalFormatting sqref="M214">
    <cfRule type="cellIs" dxfId="7120" priority="1087" stopIfTrue="1" operator="equal">
      <formula>0</formula>
    </cfRule>
  </conditionalFormatting>
  <conditionalFormatting sqref="M45:N45 P45">
    <cfRule type="cellIs" dxfId="7119" priority="1086" stopIfTrue="1" operator="equal">
      <formula>0</formula>
    </cfRule>
  </conditionalFormatting>
  <conditionalFormatting sqref="Q45">
    <cfRule type="cellIs" dxfId="7118" priority="1085" stopIfTrue="1" operator="equal">
      <formula>0</formula>
    </cfRule>
  </conditionalFormatting>
  <conditionalFormatting sqref="O45">
    <cfRule type="cellIs" dxfId="7117" priority="1084" stopIfTrue="1" operator="equal">
      <formula>0</formula>
    </cfRule>
  </conditionalFormatting>
  <conditionalFormatting sqref="L196:P196">
    <cfRule type="cellIs" dxfId="7116" priority="1083" stopIfTrue="1" operator="equal">
      <formula>0</formula>
    </cfRule>
  </conditionalFormatting>
  <conditionalFormatting sqref="R196:S196">
    <cfRule type="cellIs" dxfId="7115" priority="1081" stopIfTrue="1" operator="equal">
      <formula>0</formula>
    </cfRule>
  </conditionalFormatting>
  <conditionalFormatting sqref="N296">
    <cfRule type="cellIs" dxfId="7114" priority="1080" stopIfTrue="1" operator="equal">
      <formula>0</formula>
    </cfRule>
  </conditionalFormatting>
  <conditionalFormatting sqref="N89">
    <cfRule type="cellIs" dxfId="7113" priority="1079" stopIfTrue="1" operator="equal">
      <formula>0</formula>
    </cfRule>
  </conditionalFormatting>
  <conditionalFormatting sqref="S237">
    <cfRule type="cellIs" dxfId="7112" priority="1077" stopIfTrue="1" operator="equal">
      <formula>0</formula>
    </cfRule>
  </conditionalFormatting>
  <conditionalFormatting sqref="S235">
    <cfRule type="cellIs" dxfId="7111" priority="1076" stopIfTrue="1" operator="equal">
      <formula>0</formula>
    </cfRule>
  </conditionalFormatting>
  <conditionalFormatting sqref="M21:P21">
    <cfRule type="cellIs" dxfId="7110" priority="1075" stopIfTrue="1" operator="equal">
      <formula>0</formula>
    </cfRule>
  </conditionalFormatting>
  <conditionalFormatting sqref="R21:S21">
    <cfRule type="cellIs" dxfId="7109" priority="1073" stopIfTrue="1" operator="equal">
      <formula>0</formula>
    </cfRule>
  </conditionalFormatting>
  <conditionalFormatting sqref="AR19">
    <cfRule type="cellIs" dxfId="7108" priority="1054" stopIfTrue="1" operator="equal">
      <formula>0</formula>
    </cfRule>
  </conditionalFormatting>
  <conditionalFormatting sqref="AS249">
    <cfRule type="cellIs" dxfId="7107" priority="1048" stopIfTrue="1" operator="equal">
      <formula>0</formula>
    </cfRule>
  </conditionalFormatting>
  <conditionalFormatting sqref="AT130 AT64 AT96:AT98 AT294 AT156:AT160 AT66:AT75">
    <cfRule type="cellIs" dxfId="7106" priority="1046" stopIfTrue="1" operator="equal">
      <formula>0</formula>
    </cfRule>
  </conditionalFormatting>
  <conditionalFormatting sqref="AP294:AS294 AQ152 AO152 AP142:AS142 AP130:AS130 AQ251:AQ258 AQ272:AR272 AP75:AS75 AR42 AP42 AP43:AS43 AP47:AS52 AP20 AR20:AS20 AO82:AO83 AP10:AS10 AR81:AR83 AO87:AS87 AP121 AO228:AS228 AR238 AP56:AS62 AR121 AP327:AR327 AP249:AR249 AQ235:AQ238 AO120:AS120 AO295:AS295 AO174:AS174 AO163:AS163 AO273:AS273 AO263:AS269 AO66:AS74 AO54:AS54 AO250:AS250 AO32:AS32 AO76:AS76 AO328:AS328 AO98:AS98 AO286:AS293 AO153:AS153 AO206:AS206 AP346:AS346 AP64:AS64 AP96:AS97 AP155:AS160 AR285:AS285">
    <cfRule type="cellIs" dxfId="7105" priority="1058" stopIfTrue="1" operator="equal">
      <formula>0</formula>
    </cfRule>
  </conditionalFormatting>
  <conditionalFormatting sqref="AO109:AS109">
    <cfRule type="cellIs" dxfId="7104" priority="1052" stopIfTrue="1" operator="equal">
      <formula>0</formula>
    </cfRule>
  </conditionalFormatting>
  <conditionalFormatting sqref="L21">
    <cfRule type="cellIs" dxfId="7103" priority="1072" stopIfTrue="1" operator="equal">
      <formula>0</formula>
    </cfRule>
  </conditionalFormatting>
  <conditionalFormatting sqref="L239:P239">
    <cfRule type="cellIs" dxfId="7102" priority="1071" stopIfTrue="1" operator="equal">
      <formula>0</formula>
    </cfRule>
  </conditionalFormatting>
  <conditionalFormatting sqref="Q239">
    <cfRule type="cellIs" dxfId="7101" priority="1070" stopIfTrue="1" operator="equal">
      <formula>0</formula>
    </cfRule>
  </conditionalFormatting>
  <conditionalFormatting sqref="R239:S239">
    <cfRule type="cellIs" dxfId="7100" priority="1069" stopIfTrue="1" operator="equal">
      <formula>0</formula>
    </cfRule>
  </conditionalFormatting>
  <conditionalFormatting sqref="L262:P262">
    <cfRule type="cellIs" dxfId="7099" priority="1068" stopIfTrue="1" operator="equal">
      <formula>0</formula>
    </cfRule>
  </conditionalFormatting>
  <conditionalFormatting sqref="Q262">
    <cfRule type="cellIs" dxfId="7098" priority="1067" stopIfTrue="1" operator="equal">
      <formula>0</formula>
    </cfRule>
  </conditionalFormatting>
  <conditionalFormatting sqref="R262:S262">
    <cfRule type="cellIs" dxfId="7097" priority="1066" stopIfTrue="1" operator="equal">
      <formula>0</formula>
    </cfRule>
  </conditionalFormatting>
  <conditionalFormatting sqref="S213">
    <cfRule type="cellIs" dxfId="7096" priority="1065" stopIfTrue="1" operator="equal">
      <formula>0</formula>
    </cfRule>
  </conditionalFormatting>
  <conditionalFormatting sqref="S212">
    <cfRule type="cellIs" dxfId="7095" priority="1064" stopIfTrue="1" operator="equal">
      <formula>0</formula>
    </cfRule>
  </conditionalFormatting>
  <conditionalFormatting sqref="S214">
    <cfRule type="cellIs" dxfId="7094" priority="1063" stopIfTrue="1" operator="equal">
      <formula>0</formula>
    </cfRule>
  </conditionalFormatting>
  <conditionalFormatting sqref="M47">
    <cfRule type="cellIs" dxfId="7093" priority="1062" stopIfTrue="1" operator="equal">
      <formula>0</formula>
    </cfRule>
  </conditionalFormatting>
  <conditionalFormatting sqref="L47">
    <cfRule type="cellIs" dxfId="7092" priority="1061" stopIfTrue="1" operator="equal">
      <formula>0</formula>
    </cfRule>
  </conditionalFormatting>
  <conditionalFormatting sqref="AR11:AS18 AP340:AV344 AO240:AV248 AO318:AV326">
    <cfRule type="cellIs" dxfId="7091" priority="1060" stopIfTrue="1" operator="equal">
      <formula>0</formula>
    </cfRule>
  </conditionalFormatting>
  <conditionalFormatting sqref="AO358:AP358 AR351:AT351 AP351 AQ353:AT354 AQ349:AQ352 AS352:AT352">
    <cfRule type="cellIs" dxfId="7090" priority="1059" stopIfTrue="1" operator="equal">
      <formula>0</formula>
    </cfRule>
  </conditionalFormatting>
  <conditionalFormatting sqref="AP85:AR85 AO86:AQ86">
    <cfRule type="cellIs" dxfId="7089" priority="1057" stopIfTrue="1" operator="equal">
      <formula>0</formula>
    </cfRule>
  </conditionalFormatting>
  <conditionalFormatting sqref="AR86">
    <cfRule type="cellIs" dxfId="7088" priority="1056" stopIfTrue="1" operator="equal">
      <formula>0</formula>
    </cfRule>
  </conditionalFormatting>
  <conditionalFormatting sqref="AS19">
    <cfRule type="cellIs" dxfId="7087" priority="1055" stopIfTrue="1" operator="equal">
      <formula>0</formula>
    </cfRule>
  </conditionalFormatting>
  <conditionalFormatting sqref="AP44:AS44 AS46">
    <cfRule type="cellIs" dxfId="7086" priority="1053" stopIfTrue="1" operator="equal">
      <formula>0</formula>
    </cfRule>
  </conditionalFormatting>
  <conditionalFormatting sqref="AP122:AR122">
    <cfRule type="cellIs" dxfId="7085" priority="1051" stopIfTrue="1" operator="equal">
      <formula>0</formula>
    </cfRule>
  </conditionalFormatting>
  <conditionalFormatting sqref="AO122">
    <cfRule type="cellIs" dxfId="7084" priority="1050" stopIfTrue="1" operator="equal">
      <formula>0</formula>
    </cfRule>
  </conditionalFormatting>
  <conditionalFormatting sqref="AS122">
    <cfRule type="cellIs" dxfId="7083" priority="1049" stopIfTrue="1" operator="equal">
      <formula>0</formula>
    </cfRule>
  </conditionalFormatting>
  <conditionalFormatting sqref="AT346">
    <cfRule type="cellIs" dxfId="7082" priority="1047" stopIfTrue="1" operator="equal">
      <formula>0</formula>
    </cfRule>
  </conditionalFormatting>
  <conditionalFormatting sqref="AT122">
    <cfRule type="cellIs" dxfId="7081" priority="1045" stopIfTrue="1" operator="equal">
      <formula>0</formula>
    </cfRule>
  </conditionalFormatting>
  <conditionalFormatting sqref="AT305">
    <cfRule type="cellIs" dxfId="7080" priority="1044" stopIfTrue="1" operator="equal">
      <formula>0</formula>
    </cfRule>
  </conditionalFormatting>
  <conditionalFormatting sqref="AT10">
    <cfRule type="cellIs" dxfId="7079" priority="1043" stopIfTrue="1" operator="equal">
      <formula>0</formula>
    </cfRule>
  </conditionalFormatting>
  <conditionalFormatting sqref="AT32">
    <cfRule type="cellIs" dxfId="7078" priority="1042" stopIfTrue="1" operator="equal">
      <formula>0</formula>
    </cfRule>
  </conditionalFormatting>
  <conditionalFormatting sqref="AT76">
    <cfRule type="cellIs" dxfId="7077" priority="1039" stopIfTrue="1" operator="equal">
      <formula>0</formula>
    </cfRule>
  </conditionalFormatting>
  <conditionalFormatting sqref="AT87">
    <cfRule type="cellIs" dxfId="7076" priority="1038" stopIfTrue="1" operator="equal">
      <formula>0</formula>
    </cfRule>
  </conditionalFormatting>
  <conditionalFormatting sqref="AT109">
    <cfRule type="cellIs" dxfId="7075" priority="1037" stopIfTrue="1" operator="equal">
      <formula>0</formula>
    </cfRule>
  </conditionalFormatting>
  <conditionalFormatting sqref="AT120">
    <cfRule type="cellIs" dxfId="7074" priority="1036" stopIfTrue="1" operator="equal">
      <formula>0</formula>
    </cfRule>
  </conditionalFormatting>
  <conditionalFormatting sqref="AP183:AS184">
    <cfRule type="cellIs" dxfId="7073" priority="994" stopIfTrue="1" operator="equal">
      <formula>0</formula>
    </cfRule>
  </conditionalFormatting>
  <conditionalFormatting sqref="AT174">
    <cfRule type="cellIs" dxfId="7072" priority="1034" stopIfTrue="1" operator="equal">
      <formula>0</formula>
    </cfRule>
  </conditionalFormatting>
  <conditionalFormatting sqref="AT163">
    <cfRule type="cellIs" dxfId="7071" priority="1035" stopIfTrue="1" operator="equal">
      <formula>0</formula>
    </cfRule>
  </conditionalFormatting>
  <conditionalFormatting sqref="AT228">
    <cfRule type="cellIs" dxfId="7070" priority="1033" stopIfTrue="1" operator="equal">
      <formula>0</formula>
    </cfRule>
  </conditionalFormatting>
  <conditionalFormatting sqref="AT250">
    <cfRule type="cellIs" dxfId="7069" priority="1032" stopIfTrue="1" operator="equal">
      <formula>0</formula>
    </cfRule>
  </conditionalFormatting>
  <conditionalFormatting sqref="AT263:AT269">
    <cfRule type="cellIs" dxfId="7068" priority="1031" stopIfTrue="1" operator="equal">
      <formula>0</formula>
    </cfRule>
  </conditionalFormatting>
  <conditionalFormatting sqref="AT295">
    <cfRule type="cellIs" dxfId="7067" priority="1030" stopIfTrue="1" operator="equal">
      <formula>0</formula>
    </cfRule>
  </conditionalFormatting>
  <conditionalFormatting sqref="AT328">
    <cfRule type="cellIs" dxfId="7066" priority="1029" stopIfTrue="1" operator="equal">
      <formula>0</formula>
    </cfRule>
  </conditionalFormatting>
  <conditionalFormatting sqref="AT56:AT62">
    <cfRule type="cellIs" dxfId="7065" priority="1028" stopIfTrue="1" operator="equal">
      <formula>0</formula>
    </cfRule>
  </conditionalFormatting>
  <conditionalFormatting sqref="AT63">
    <cfRule type="cellIs" dxfId="7064" priority="1027" stopIfTrue="1" operator="equal">
      <formula>0</formula>
    </cfRule>
  </conditionalFormatting>
  <conditionalFormatting sqref="AP162:AR162">
    <cfRule type="cellIs" dxfId="7063" priority="1003" stopIfTrue="1" operator="equal">
      <formula>0</formula>
    </cfRule>
  </conditionalFormatting>
  <conditionalFormatting sqref="AS151">
    <cfRule type="cellIs" dxfId="7062" priority="1005" stopIfTrue="1" operator="equal">
      <formula>0</formula>
    </cfRule>
  </conditionalFormatting>
  <conditionalFormatting sqref="AP274:AS274 AP276:AS283">
    <cfRule type="cellIs" dxfId="7061" priority="1026" stopIfTrue="1" operator="equal">
      <formula>0</formula>
    </cfRule>
  </conditionalFormatting>
  <conditionalFormatting sqref="AS128">
    <cfRule type="cellIs" dxfId="7060" priority="1010" stopIfTrue="1" operator="equal">
      <formula>0</formula>
    </cfRule>
  </conditionalFormatting>
  <conditionalFormatting sqref="AT162">
    <cfRule type="cellIs" dxfId="7059" priority="1001" stopIfTrue="1" operator="equal">
      <formula>0</formula>
    </cfRule>
  </conditionalFormatting>
  <conditionalFormatting sqref="AT285:AT293">
    <cfRule type="cellIs" dxfId="7058" priority="1023" stopIfTrue="1" operator="equal">
      <formula>0</formula>
    </cfRule>
  </conditionalFormatting>
  <conditionalFormatting sqref="AT274 AT276:AT283">
    <cfRule type="cellIs" dxfId="7057" priority="1025" stopIfTrue="1" operator="equal">
      <formula>0</formula>
    </cfRule>
  </conditionalFormatting>
  <conditionalFormatting sqref="AT273">
    <cfRule type="cellIs" dxfId="7056" priority="1024" stopIfTrue="1" operator="equal">
      <formula>0</formula>
    </cfRule>
  </conditionalFormatting>
  <conditionalFormatting sqref="AT20">
    <cfRule type="cellIs" dxfId="7055" priority="1022" stopIfTrue="1" operator="equal">
      <formula>0</formula>
    </cfRule>
  </conditionalFormatting>
  <conditionalFormatting sqref="AT19">
    <cfRule type="cellIs" dxfId="7054" priority="1021" stopIfTrue="1" operator="equal">
      <formula>0</formula>
    </cfRule>
  </conditionalFormatting>
  <conditionalFormatting sqref="AT128">
    <cfRule type="cellIs" dxfId="7053" priority="1009" stopIfTrue="1" operator="equal">
      <formula>0</formula>
    </cfRule>
  </conditionalFormatting>
  <conditionalFormatting sqref="AT153">
    <cfRule type="cellIs" dxfId="7052" priority="1014" stopIfTrue="1" operator="equal">
      <formula>0</formula>
    </cfRule>
  </conditionalFormatting>
  <conditionalFormatting sqref="AP128:AQ128">
    <cfRule type="cellIs" dxfId="7051" priority="1011" stopIfTrue="1" operator="equal">
      <formula>0</formula>
    </cfRule>
  </conditionalFormatting>
  <conditionalFormatting sqref="AT142">
    <cfRule type="cellIs" dxfId="7050" priority="1013" stopIfTrue="1" operator="equal">
      <formula>0</formula>
    </cfRule>
  </conditionalFormatting>
  <conditionalFormatting sqref="AT47:AT52">
    <cfRule type="cellIs" dxfId="7049" priority="1018" stopIfTrue="1" operator="equal">
      <formula>0</formula>
    </cfRule>
  </conditionalFormatting>
  <conditionalFormatting sqref="AT44 AT46">
    <cfRule type="cellIs" dxfId="7048" priority="1017" stopIfTrue="1" operator="equal">
      <formula>0</formula>
    </cfRule>
  </conditionalFormatting>
  <conditionalFormatting sqref="AP305:AQ305 AS305">
    <cfRule type="cellIs" dxfId="7047" priority="979" stopIfTrue="1" operator="equal">
      <formula>0</formula>
    </cfRule>
  </conditionalFormatting>
  <conditionalFormatting sqref="AO128">
    <cfRule type="cellIs" dxfId="7046" priority="1012" stopIfTrue="1" operator="equal">
      <formula>0</formula>
    </cfRule>
  </conditionalFormatting>
  <conditionalFormatting sqref="AT53">
    <cfRule type="cellIs" dxfId="7045" priority="1016" stopIfTrue="1" operator="equal">
      <formula>0</formula>
    </cfRule>
  </conditionalFormatting>
  <conditionalFormatting sqref="AT206">
    <cfRule type="cellIs" dxfId="7044" priority="1015" stopIfTrue="1" operator="equal">
      <formula>0</formula>
    </cfRule>
  </conditionalFormatting>
  <conditionalFormatting sqref="AR128">
    <cfRule type="cellIs" dxfId="7043" priority="1008" stopIfTrue="1" operator="equal">
      <formula>0</formula>
    </cfRule>
  </conditionalFormatting>
  <conditionalFormatting sqref="AR129">
    <cfRule type="cellIs" dxfId="7042" priority="1007" stopIfTrue="1" operator="equal">
      <formula>0</formula>
    </cfRule>
  </conditionalFormatting>
  <conditionalFormatting sqref="AP151:AR151">
    <cfRule type="cellIs" dxfId="7041" priority="1006" stopIfTrue="1" operator="equal">
      <formula>0</formula>
    </cfRule>
  </conditionalFormatting>
  <conditionalFormatting sqref="AT151">
    <cfRule type="cellIs" dxfId="7040" priority="1004" stopIfTrue="1" operator="equal">
      <formula>0</formula>
    </cfRule>
  </conditionalFormatting>
  <conditionalFormatting sqref="AS162">
    <cfRule type="cellIs" dxfId="7039" priority="1002" stopIfTrue="1" operator="equal">
      <formula>0</formula>
    </cfRule>
  </conditionalFormatting>
  <conditionalFormatting sqref="AO172 AP171:AS171 AP173:AR173">
    <cfRule type="cellIs" dxfId="7038" priority="1000" stopIfTrue="1" operator="equal">
      <formula>0</formula>
    </cfRule>
  </conditionalFormatting>
  <conditionalFormatting sqref="AT316">
    <cfRule type="cellIs" dxfId="7037" priority="959" stopIfTrue="1" operator="equal">
      <formula>0</formula>
    </cfRule>
  </conditionalFormatting>
  <conditionalFormatting sqref="AP165:AR170 AQ164:AR164">
    <cfRule type="cellIs" dxfId="7036" priority="998" stopIfTrue="1" operator="equal">
      <formula>0</formula>
    </cfRule>
  </conditionalFormatting>
  <conditionalFormatting sqref="AS164:AS170">
    <cfRule type="cellIs" dxfId="7035" priority="997" stopIfTrue="1" operator="equal">
      <formula>0</formula>
    </cfRule>
  </conditionalFormatting>
  <conditionalFormatting sqref="AT164:AT170">
    <cfRule type="cellIs" dxfId="7034" priority="996" stopIfTrue="1" operator="equal">
      <formula>0</formula>
    </cfRule>
  </conditionalFormatting>
  <conditionalFormatting sqref="AO164:AO170">
    <cfRule type="cellIs" dxfId="7033" priority="995" stopIfTrue="1" operator="equal">
      <formula>0</formula>
    </cfRule>
  </conditionalFormatting>
  <conditionalFormatting sqref="AO211 AO217:AO219">
    <cfRule type="cellIs" dxfId="7032" priority="991" stopIfTrue="1" operator="equal">
      <formula>0</formula>
    </cfRule>
  </conditionalFormatting>
  <conditionalFormatting sqref="AT183:AT184">
    <cfRule type="cellIs" dxfId="7031" priority="993" stopIfTrue="1" operator="equal">
      <formula>0</formula>
    </cfRule>
  </conditionalFormatting>
  <conditionalFormatting sqref="AP186:AT194">
    <cfRule type="cellIs" dxfId="7030" priority="992" stopIfTrue="1" operator="equal">
      <formula>0</formula>
    </cfRule>
  </conditionalFormatting>
  <conditionalFormatting sqref="AP172:AR172">
    <cfRule type="cellIs" dxfId="7029" priority="968" stopIfTrue="1" operator="equal">
      <formula>0</formula>
    </cfRule>
  </conditionalFormatting>
  <conditionalFormatting sqref="AO216">
    <cfRule type="cellIs" dxfId="7028" priority="990" stopIfTrue="1" operator="equal">
      <formula>0</formula>
    </cfRule>
  </conditionalFormatting>
  <conditionalFormatting sqref="AP119:AR119">
    <cfRule type="cellIs" dxfId="7027" priority="965" stopIfTrue="1" operator="equal">
      <formula>0</formula>
    </cfRule>
  </conditionalFormatting>
  <conditionalFormatting sqref="AO119">
    <cfRule type="cellIs" dxfId="7026" priority="964" stopIfTrue="1" operator="equal">
      <formula>0</formula>
    </cfRule>
  </conditionalFormatting>
  <conditionalFormatting sqref="AP79:AR79">
    <cfRule type="cellIs" dxfId="7025" priority="963" stopIfTrue="1" operator="equal">
      <formula>0</formula>
    </cfRule>
  </conditionalFormatting>
  <conditionalFormatting sqref="AO79">
    <cfRule type="cellIs" dxfId="7024" priority="962" stopIfTrue="1" operator="equal">
      <formula>0</formula>
    </cfRule>
  </conditionalFormatting>
  <conditionalFormatting sqref="AR260:AS261 AO260:AP261">
    <cfRule type="cellIs" dxfId="7023" priority="989" stopIfTrue="1" operator="equal">
      <formula>0</formula>
    </cfRule>
  </conditionalFormatting>
  <conditionalFormatting sqref="AR259:AS259">
    <cfRule type="cellIs" dxfId="7022" priority="988" stopIfTrue="1" operator="equal">
      <formula>0</formula>
    </cfRule>
  </conditionalFormatting>
  <conditionalFormatting sqref="AT260:AT261">
    <cfRule type="cellIs" dxfId="7021" priority="987" stopIfTrue="1" operator="equal">
      <formula>0</formula>
    </cfRule>
  </conditionalFormatting>
  <conditionalFormatting sqref="AT259">
    <cfRule type="cellIs" dxfId="7020" priority="986" stopIfTrue="1" operator="equal">
      <formula>0</formula>
    </cfRule>
  </conditionalFormatting>
  <conditionalFormatting sqref="AP271 AQ270:AQ271">
    <cfRule type="cellIs" dxfId="7019" priority="985" stopIfTrue="1" operator="equal">
      <formula>0</formula>
    </cfRule>
  </conditionalFormatting>
  <conditionalFormatting sqref="AS270">
    <cfRule type="cellIs" dxfId="7018" priority="984" stopIfTrue="1" operator="equal">
      <formula>0</formula>
    </cfRule>
  </conditionalFormatting>
  <conditionalFormatting sqref="AR270">
    <cfRule type="cellIs" dxfId="7017" priority="983" stopIfTrue="1" operator="equal">
      <formula>0</formula>
    </cfRule>
  </conditionalFormatting>
  <conditionalFormatting sqref="AT270">
    <cfRule type="cellIs" dxfId="7016" priority="982" stopIfTrue="1" operator="equal">
      <formula>0</formula>
    </cfRule>
  </conditionalFormatting>
  <conditionalFormatting sqref="AT271">
    <cfRule type="cellIs" dxfId="7015" priority="981" stopIfTrue="1" operator="equal">
      <formula>0</formula>
    </cfRule>
  </conditionalFormatting>
  <conditionalFormatting sqref="AP270">
    <cfRule type="cellIs" dxfId="7014" priority="980" stopIfTrue="1" operator="equal">
      <formula>0</formula>
    </cfRule>
  </conditionalFormatting>
  <conditionalFormatting sqref="AP330:AS337">
    <cfRule type="cellIs" dxfId="7013" priority="977" stopIfTrue="1" operator="equal">
      <formula>0</formula>
    </cfRule>
  </conditionalFormatting>
  <conditionalFormatting sqref="AP338:AS338">
    <cfRule type="cellIs" dxfId="7012" priority="976" stopIfTrue="1" operator="equal">
      <formula>0</formula>
    </cfRule>
  </conditionalFormatting>
  <conditionalFormatting sqref="AT330:AT337">
    <cfRule type="cellIs" dxfId="7011" priority="975" stopIfTrue="1" operator="equal">
      <formula>0</formula>
    </cfRule>
  </conditionalFormatting>
  <conditionalFormatting sqref="AT338">
    <cfRule type="cellIs" dxfId="7010" priority="974" stopIfTrue="1" operator="equal">
      <formula>0</formula>
    </cfRule>
  </conditionalFormatting>
  <conditionalFormatting sqref="AP63:AS63">
    <cfRule type="cellIs" dxfId="7009" priority="971" stopIfTrue="1" operator="equal">
      <formula>0</formula>
    </cfRule>
  </conditionalFormatting>
  <conditionalFormatting sqref="AP84:AR84">
    <cfRule type="cellIs" dxfId="7008" priority="970" stopIfTrue="1" operator="equal">
      <formula>0</formula>
    </cfRule>
  </conditionalFormatting>
  <conditionalFormatting sqref="AO84">
    <cfRule type="cellIs" dxfId="7007" priority="969" stopIfTrue="1" operator="equal">
      <formula>0</formula>
    </cfRule>
  </conditionalFormatting>
  <conditionalFormatting sqref="AS172">
    <cfRule type="cellIs" dxfId="7006" priority="967" stopIfTrue="1" operator="equal">
      <formula>0</formula>
    </cfRule>
  </conditionalFormatting>
  <conditionalFormatting sqref="AT172">
    <cfRule type="cellIs" dxfId="7005" priority="966" stopIfTrue="1" operator="equal">
      <formula>0</formula>
    </cfRule>
  </conditionalFormatting>
  <conditionalFormatting sqref="AT45">
    <cfRule type="cellIs" dxfId="7004" priority="937" stopIfTrue="1" operator="equal">
      <formula>0</formula>
    </cfRule>
  </conditionalFormatting>
  <conditionalFormatting sqref="AP82">
    <cfRule type="cellIs" dxfId="7003" priority="961" stopIfTrue="1" operator="equal">
      <formula>0</formula>
    </cfRule>
  </conditionalFormatting>
  <conditionalFormatting sqref="AP316">
    <cfRule type="cellIs" dxfId="7002" priority="960" stopIfTrue="1" operator="equal">
      <formula>0</formula>
    </cfRule>
  </conditionalFormatting>
  <conditionalFormatting sqref="AP177:AS181">
    <cfRule type="cellIs" dxfId="7001" priority="956" stopIfTrue="1" operator="equal">
      <formula>0</formula>
    </cfRule>
  </conditionalFormatting>
  <conditionalFormatting sqref="L149:M149">
    <cfRule type="cellIs" dxfId="7000" priority="1218" stopIfTrue="1" operator="equal">
      <formula>0</formula>
    </cfRule>
  </conditionalFormatting>
  <conditionalFormatting sqref="M162:O162">
    <cfRule type="cellIs" dxfId="6999" priority="1272" stopIfTrue="1" operator="equal">
      <formula>0</formula>
    </cfRule>
  </conditionalFormatting>
  <conditionalFormatting sqref="Q162">
    <cfRule type="cellIs" dxfId="6998" priority="1271" stopIfTrue="1" operator="equal">
      <formula>0</formula>
    </cfRule>
  </conditionalFormatting>
  <conditionalFormatting sqref="AI209">
    <cfRule type="cellIs" dxfId="6997" priority="1574" stopIfTrue="1" operator="equal">
      <formula>0</formula>
    </cfRule>
  </conditionalFormatting>
  <conditionalFormatting sqref="P164:P170">
    <cfRule type="cellIs" dxfId="6996" priority="1267" stopIfTrue="1" operator="equal">
      <formula>0</formula>
    </cfRule>
  </conditionalFormatting>
  <conditionalFormatting sqref="Q345">
    <cfRule type="cellIs" dxfId="6995" priority="1198" stopIfTrue="1" operator="equal">
      <formula>0</formula>
    </cfRule>
  </conditionalFormatting>
  <conditionalFormatting sqref="V89:Y89">
    <cfRule type="cellIs" dxfId="6994" priority="1572" stopIfTrue="1" operator="equal">
      <formula>0</formula>
    </cfRule>
  </conditionalFormatting>
  <conditionalFormatting sqref="T89:U89">
    <cfRule type="cellIs" dxfId="6993" priority="1571" stopIfTrue="1" operator="equal">
      <formula>0</formula>
    </cfRule>
  </conditionalFormatting>
  <conditionalFormatting sqref="Z89">
    <cfRule type="cellIs" dxfId="6992" priority="1570" stopIfTrue="1" operator="equal">
      <formula>0</formula>
    </cfRule>
  </conditionalFormatting>
  <conditionalFormatting sqref="O259:P259">
    <cfRule type="cellIs" dxfId="6991" priority="1254" stopIfTrue="1" operator="equal">
      <formula>0</formula>
    </cfRule>
  </conditionalFormatting>
  <conditionalFormatting sqref="Q260:Q261">
    <cfRule type="cellIs" dxfId="6990" priority="1253" stopIfTrue="1" operator="equal">
      <formula>0</formula>
    </cfRule>
  </conditionalFormatting>
  <conditionalFormatting sqref="AD89:AF89">
    <cfRule type="cellIs" dxfId="6989" priority="1568" stopIfTrue="1" operator="equal">
      <formula>0</formula>
    </cfRule>
  </conditionalFormatting>
  <conditionalFormatting sqref="AB22:AC22">
    <cfRule type="cellIs" dxfId="6988" priority="1548" stopIfTrue="1" operator="equal">
      <formula>0</formula>
    </cfRule>
  </conditionalFormatting>
  <conditionalFormatting sqref="AD123:AF123">
    <cfRule type="cellIs" dxfId="6987" priority="1567" stopIfTrue="1" operator="equal">
      <formula>0</formula>
    </cfRule>
  </conditionalFormatting>
  <conditionalFormatting sqref="AH236:AK236">
    <cfRule type="cellIs" dxfId="6986" priority="1564" stopIfTrue="1" operator="equal">
      <formula>0</formula>
    </cfRule>
  </conditionalFormatting>
  <conditionalFormatting sqref="AL236:AM236">
    <cfRule type="cellIs" dxfId="6985" priority="1563" stopIfTrue="1" operator="equal">
      <formula>0</formula>
    </cfRule>
  </conditionalFormatting>
  <conditionalFormatting sqref="AL276:AM276">
    <cfRule type="cellIs" dxfId="6984" priority="1561" stopIfTrue="1" operator="equal">
      <formula>0</formula>
    </cfRule>
  </conditionalFormatting>
  <conditionalFormatting sqref="AH276:AK276">
    <cfRule type="cellIs" dxfId="6983" priority="1562" stopIfTrue="1" operator="equal">
      <formula>0</formula>
    </cfRule>
  </conditionalFormatting>
  <conditionalFormatting sqref="AL277:AM278">
    <cfRule type="cellIs" dxfId="6982" priority="1559" stopIfTrue="1" operator="equal">
      <formula>0</formula>
    </cfRule>
  </conditionalFormatting>
  <conditionalFormatting sqref="AH277:AK278">
    <cfRule type="cellIs" dxfId="6981" priority="1560" stopIfTrue="1" operator="equal">
      <formula>0</formula>
    </cfRule>
  </conditionalFormatting>
  <conditionalFormatting sqref="AU171:AV171 AU173:AV173">
    <cfRule type="cellIs" dxfId="6980" priority="914" stopIfTrue="1" operator="equal">
      <formula>0</formula>
    </cfRule>
  </conditionalFormatting>
  <conditionalFormatting sqref="AU183:AV184">
    <cfRule type="cellIs" dxfId="6979" priority="911" stopIfTrue="1" operator="equal">
      <formula>0</formula>
    </cfRule>
  </conditionalFormatting>
  <conditionalFormatting sqref="AU175:AV182">
    <cfRule type="cellIs" dxfId="6978" priority="910" stopIfTrue="1" operator="equal">
      <formula>0</formula>
    </cfRule>
  </conditionalFormatting>
  <conditionalFormatting sqref="AT89:AT95">
    <cfRule type="cellIs" dxfId="6977" priority="883" stopIfTrue="1" operator="equal">
      <formula>0</formula>
    </cfRule>
  </conditionalFormatting>
  <conditionalFormatting sqref="AU89:AV95">
    <cfRule type="cellIs" dxfId="6976" priority="882" stopIfTrue="1" operator="equal">
      <formula>0</formula>
    </cfRule>
  </conditionalFormatting>
  <conditionalFormatting sqref="AU260:AV260">
    <cfRule type="cellIs" dxfId="6975" priority="909" stopIfTrue="1" operator="equal">
      <formula>0</formula>
    </cfRule>
  </conditionalFormatting>
  <conditionalFormatting sqref="Q307:Q315">
    <cfRule type="cellIs" dxfId="6974" priority="1172" stopIfTrue="1" operator="equal">
      <formula>0</formula>
    </cfRule>
  </conditionalFormatting>
  <conditionalFormatting sqref="W234:X234">
    <cfRule type="cellIs" dxfId="6973" priority="1551" stopIfTrue="1" operator="equal">
      <formula>0</formula>
    </cfRule>
  </conditionalFormatting>
  <conditionalFormatting sqref="AD22:AF22">
    <cfRule type="cellIs" dxfId="6972" priority="1549" stopIfTrue="1" operator="equal">
      <formula>0</formula>
    </cfRule>
  </conditionalFormatting>
  <conditionalFormatting sqref="W22:X22">
    <cfRule type="cellIs" dxfId="6971" priority="1547" stopIfTrue="1" operator="equal">
      <formula>0</formula>
    </cfRule>
  </conditionalFormatting>
  <conditionalFormatting sqref="AU206:AV206">
    <cfRule type="cellIs" dxfId="6970" priority="888" stopIfTrue="1" operator="equal">
      <formula>0</formula>
    </cfRule>
  </conditionalFormatting>
  <conditionalFormatting sqref="W285:X285">
    <cfRule type="cellIs" dxfId="6969" priority="1546" stopIfTrue="1" operator="equal">
      <formula>0</formula>
    </cfRule>
  </conditionalFormatting>
  <conditionalFormatting sqref="AO77">
    <cfRule type="cellIs" dxfId="6968" priority="886" stopIfTrue="1" operator="equal">
      <formula>0</formula>
    </cfRule>
  </conditionalFormatting>
  <conditionalFormatting sqref="AU77:AV77">
    <cfRule type="cellIs" dxfId="6967" priority="885" stopIfTrue="1" operator="equal">
      <formula>0</formula>
    </cfRule>
  </conditionalFormatting>
  <conditionalFormatting sqref="AZ21:BE21">
    <cfRule type="cellIs" dxfId="6966" priority="1543" stopIfTrue="1" operator="equal">
      <formula>0</formula>
    </cfRule>
  </conditionalFormatting>
  <conditionalFormatting sqref="V21:Z21">
    <cfRule type="cellIs" dxfId="6965" priority="1541" stopIfTrue="1" operator="equal">
      <formula>0</formula>
    </cfRule>
  </conditionalFormatting>
  <conditionalFormatting sqref="AA21">
    <cfRule type="cellIs" dxfId="6964" priority="1540" stopIfTrue="1" operator="equal">
      <formula>0</formula>
    </cfRule>
  </conditionalFormatting>
  <conditionalFormatting sqref="T21:U21">
    <cfRule type="cellIs" dxfId="6963" priority="1539" stopIfTrue="1" operator="equal">
      <formula>0</formula>
    </cfRule>
  </conditionalFormatting>
  <conditionalFormatting sqref="AH21:AK21">
    <cfRule type="cellIs" dxfId="6962" priority="1538" stopIfTrue="1" operator="equal">
      <formula>0</formula>
    </cfRule>
  </conditionalFormatting>
  <conditionalFormatting sqref="AL21">
    <cfRule type="cellIs" dxfId="6961" priority="1537" stopIfTrue="1" operator="equal">
      <formula>0</formula>
    </cfRule>
  </conditionalFormatting>
  <conditionalFormatting sqref="Q78">
    <cfRule type="cellIs" dxfId="6960" priority="1191" stopIfTrue="1" operator="equal">
      <formula>0</formula>
    </cfRule>
  </conditionalFormatting>
  <conditionalFormatting sqref="Q79">
    <cfRule type="cellIs" dxfId="6959" priority="1190" stopIfTrue="1" operator="equal">
      <formula>0</formula>
    </cfRule>
  </conditionalFormatting>
  <conditionalFormatting sqref="AB21:AF21">
    <cfRule type="cellIs" dxfId="6958" priority="1536" stopIfTrue="1" operator="equal">
      <formula>0</formula>
    </cfRule>
  </conditionalFormatting>
  <conditionalFormatting sqref="AM21:AN21">
    <cfRule type="cellIs" dxfId="6957" priority="1535" stopIfTrue="1" operator="equal">
      <formula>0</formula>
    </cfRule>
  </conditionalFormatting>
  <conditionalFormatting sqref="AW239:BE239">
    <cfRule type="cellIs" dxfId="6956" priority="1534" stopIfTrue="1" operator="equal">
      <formula>0</formula>
    </cfRule>
  </conditionalFormatting>
  <conditionalFormatting sqref="AA239">
    <cfRule type="cellIs" dxfId="6955" priority="1531" stopIfTrue="1" operator="equal">
      <formula>0</formula>
    </cfRule>
  </conditionalFormatting>
  <conditionalFormatting sqref="T239:Z239">
    <cfRule type="cellIs" dxfId="6954" priority="1532" stopIfTrue="1" operator="equal">
      <formula>0</formula>
    </cfRule>
  </conditionalFormatting>
  <conditionalFormatting sqref="AG239:AK239">
    <cfRule type="cellIs" dxfId="6953" priority="1530" stopIfTrue="1" operator="equal">
      <formula>0</formula>
    </cfRule>
  </conditionalFormatting>
  <conditionalFormatting sqref="AL239">
    <cfRule type="cellIs" dxfId="6952" priority="1529" stopIfTrue="1" operator="equal">
      <formula>0</formula>
    </cfRule>
  </conditionalFormatting>
  <conditionalFormatting sqref="K239">
    <cfRule type="cellIs" dxfId="6951" priority="1528" stopIfTrue="1" operator="equal">
      <formula>0</formula>
    </cfRule>
  </conditionalFormatting>
  <conditionalFormatting sqref="AB239:AF239">
    <cfRule type="cellIs" dxfId="6950" priority="1527" stopIfTrue="1" operator="equal">
      <formula>0</formula>
    </cfRule>
  </conditionalFormatting>
  <conditionalFormatting sqref="AM239:AN239">
    <cfRule type="cellIs" dxfId="6949" priority="1526" stopIfTrue="1" operator="equal">
      <formula>0</formula>
    </cfRule>
  </conditionalFormatting>
  <conditionalFormatting sqref="AW262:BA262 BD262:BE262">
    <cfRule type="cellIs" dxfId="6948" priority="1525" stopIfTrue="1" operator="equal">
      <formula>0</formula>
    </cfRule>
  </conditionalFormatting>
  <conditionalFormatting sqref="T262:Z262">
    <cfRule type="cellIs" dxfId="6947" priority="1523" stopIfTrue="1" operator="equal">
      <formula>0</formula>
    </cfRule>
  </conditionalFormatting>
  <conditionalFormatting sqref="AA262">
    <cfRule type="cellIs" dxfId="6946" priority="1522" stopIfTrue="1" operator="equal">
      <formula>0</formula>
    </cfRule>
  </conditionalFormatting>
  <conditionalFormatting sqref="AG262:AK262">
    <cfRule type="cellIs" dxfId="6945" priority="1521" stopIfTrue="1" operator="equal">
      <formula>0</formula>
    </cfRule>
  </conditionalFormatting>
  <conditionalFormatting sqref="AL262">
    <cfRule type="cellIs" dxfId="6944" priority="1520" stopIfTrue="1" operator="equal">
      <formula>0</formula>
    </cfRule>
  </conditionalFormatting>
  <conditionalFormatting sqref="AB262:AF262">
    <cfRule type="cellIs" dxfId="6943" priority="1518" stopIfTrue="1" operator="equal">
      <formula>0</formula>
    </cfRule>
  </conditionalFormatting>
  <conditionalFormatting sqref="AM262:AN262">
    <cfRule type="cellIs" dxfId="6942" priority="1517" stopIfTrue="1" operator="equal">
      <formula>0</formula>
    </cfRule>
  </conditionalFormatting>
  <conditionalFormatting sqref="M122:O122">
    <cfRule type="cellIs" dxfId="6941" priority="1318" stopIfTrue="1" operator="equal">
      <formula>0</formula>
    </cfRule>
  </conditionalFormatting>
  <conditionalFormatting sqref="L122">
    <cfRule type="cellIs" dxfId="6940" priority="1317" stopIfTrue="1" operator="equal">
      <formula>0</formula>
    </cfRule>
  </conditionalFormatting>
  <conditionalFormatting sqref="P122">
    <cfRule type="cellIs" dxfId="6939" priority="1316" stopIfTrue="1" operator="equal">
      <formula>0</formula>
    </cfRule>
  </conditionalFormatting>
  <conditionalFormatting sqref="M53 O53:P53">
    <cfRule type="cellIs" dxfId="6938" priority="1315" stopIfTrue="1" operator="equal">
      <formula>0</formula>
    </cfRule>
  </conditionalFormatting>
  <conditionalFormatting sqref="Q346">
    <cfRule type="cellIs" dxfId="6937" priority="1314" stopIfTrue="1" operator="equal">
      <formula>0</formula>
    </cfRule>
  </conditionalFormatting>
  <conditionalFormatting sqref="Q130 Q64 Q96:Q98 Q294 Q154:Q160 Q66:Q75">
    <cfRule type="cellIs" dxfId="6936" priority="1313" stopIfTrue="1" operator="equal">
      <formula>0</formula>
    </cfRule>
  </conditionalFormatting>
  <conditionalFormatting sqref="W165:X165">
    <cfRule type="cellIs" dxfId="6935" priority="1468" stopIfTrue="1" operator="equal">
      <formula>0</formula>
    </cfRule>
  </conditionalFormatting>
  <conditionalFormatting sqref="Q249">
    <cfRule type="cellIs" dxfId="6934" priority="1311" stopIfTrue="1" operator="equal">
      <formula>0</formula>
    </cfRule>
  </conditionalFormatting>
  <conditionalFormatting sqref="Q305">
    <cfRule type="cellIs" dxfId="6933" priority="1310" stopIfTrue="1" operator="equal">
      <formula>0</formula>
    </cfRule>
  </conditionalFormatting>
  <conditionalFormatting sqref="Q10">
    <cfRule type="cellIs" dxfId="6932" priority="1309" stopIfTrue="1" operator="equal">
      <formula>0</formula>
    </cfRule>
  </conditionalFormatting>
  <conditionalFormatting sqref="Q32">
    <cfRule type="cellIs" dxfId="6931" priority="1308" stopIfTrue="1" operator="equal">
      <formula>0</formula>
    </cfRule>
  </conditionalFormatting>
  <conditionalFormatting sqref="I296">
    <cfRule type="cellIs" dxfId="6930" priority="794" stopIfTrue="1" operator="equal">
      <formula>0</formula>
    </cfRule>
  </conditionalFormatting>
  <conditionalFormatting sqref="J296:K296">
    <cfRule type="cellIs" dxfId="6929" priority="793" stopIfTrue="1" operator="equal">
      <formula>0</formula>
    </cfRule>
  </conditionalFormatting>
  <conditionalFormatting sqref="L128">
    <cfRule type="cellIs" dxfId="6928" priority="1280" stopIfTrue="1" operator="equal">
      <formula>0</formula>
    </cfRule>
  </conditionalFormatting>
  <conditionalFormatting sqref="Q183:Q184">
    <cfRule type="cellIs" dxfId="6927" priority="1261" stopIfTrue="1" operator="equal">
      <formula>0</formula>
    </cfRule>
  </conditionalFormatting>
  <conditionalFormatting sqref="Q149">
    <cfRule type="cellIs" dxfId="6926" priority="1219" stopIfTrue="1" operator="equal">
      <formula>0</formula>
    </cfRule>
  </conditionalFormatting>
  <conditionalFormatting sqref="Q20">
    <cfRule type="cellIs" dxfId="6925" priority="1288" stopIfTrue="1" operator="equal">
      <formula>0</formula>
    </cfRule>
  </conditionalFormatting>
  <conditionalFormatting sqref="L185:Q185">
    <cfRule type="cellIs" dxfId="6924" priority="1286" stopIfTrue="1" operator="equal">
      <formula>0</formula>
    </cfRule>
  </conditionalFormatting>
  <conditionalFormatting sqref="Q273">
    <cfRule type="cellIs" dxfId="6923" priority="1290" stopIfTrue="1" operator="equal">
      <formula>0</formula>
    </cfRule>
  </conditionalFormatting>
  <conditionalFormatting sqref="Q142">
    <cfRule type="cellIs" dxfId="6922" priority="1281" stopIfTrue="1" operator="equal">
      <formula>0</formula>
    </cfRule>
  </conditionalFormatting>
  <conditionalFormatting sqref="M294:P294 N152 L152 M142:P142 M130:P130 M155:P160 N251 N272:O272 M75 O42 M42 M43:P43 M20 O20:P20 L83 M10:P10 L87:M87 M121 L228:P228 O238 M56:M62 O121 M327:O327 M249:O249 N235:N238 L120:P120 L295:P295 L174:P174 L163:P163 L273:P273 L263:P269 L66:M74 L54:M54 L250:P250 L32:P32 L306:P306 L76:M76 L328:P328 L98:P98 L286:P293 L153:P153 M346:P346 M64 O47:P52 M96:P97 L206:S206 O64:P64 O54:P54 O87:P87 O66:P76 L285:M285 O285:P285 N253:N258 M154 P154 O56:P62">
    <cfRule type="cellIs" dxfId="6921" priority="1324" stopIfTrue="1" operator="equal">
      <formula>0</formula>
    </cfRule>
  </conditionalFormatting>
  <conditionalFormatting sqref="Q43">
    <cfRule type="cellIs" dxfId="6920" priority="1307" stopIfTrue="1" operator="equal">
      <formula>0</formula>
    </cfRule>
  </conditionalFormatting>
  <conditionalFormatting sqref="P151">
    <cfRule type="cellIs" dxfId="6919" priority="1274" stopIfTrue="1" operator="equal">
      <formula>0</formula>
    </cfRule>
  </conditionalFormatting>
  <conditionalFormatting sqref="Q151">
    <cfRule type="cellIs" dxfId="6918" priority="1273" stopIfTrue="1" operator="equal">
      <formula>0</formula>
    </cfRule>
  </conditionalFormatting>
  <conditionalFormatting sqref="Q143 Q147:Q148">
    <cfRule type="cellIs" dxfId="6917" priority="1207" stopIfTrue="1" operator="equal">
      <formula>0</formula>
    </cfRule>
  </conditionalFormatting>
  <conditionalFormatting sqref="Q122">
    <cfRule type="cellIs" dxfId="6916" priority="1312" stopIfTrue="1" operator="equal">
      <formula>0</formula>
    </cfRule>
  </conditionalFormatting>
  <conditionalFormatting sqref="M213 L318:S326 M340:S344 L240:S248">
    <cfRule type="cellIs" dxfId="6915" priority="1326" stopIfTrue="1" operator="equal">
      <formula>0</formula>
    </cfRule>
  </conditionalFormatting>
  <conditionalFormatting sqref="L86">
    <cfRule type="cellIs" dxfId="6914" priority="1323" stopIfTrue="1" operator="equal">
      <formula>0</formula>
    </cfRule>
  </conditionalFormatting>
  <conditionalFormatting sqref="N44">
    <cfRule type="cellIs" dxfId="6913" priority="1320" stopIfTrue="1" operator="equal">
      <formula>0</formula>
    </cfRule>
  </conditionalFormatting>
  <conditionalFormatting sqref="L358:M358 N349:N351 O351:Q351 M351 N353:Q354">
    <cfRule type="cellIs" dxfId="6912" priority="1325" stopIfTrue="1" operator="equal">
      <formula>0</formula>
    </cfRule>
  </conditionalFormatting>
  <conditionalFormatting sqref="Q163">
    <cfRule type="cellIs" dxfId="6911" priority="1301" stopIfTrue="1" operator="equal">
      <formula>0</formula>
    </cfRule>
  </conditionalFormatting>
  <conditionalFormatting sqref="P19">
    <cfRule type="cellIs" dxfId="6910" priority="1322" stopIfTrue="1" operator="equal">
      <formula>0</formula>
    </cfRule>
  </conditionalFormatting>
  <conditionalFormatting sqref="O19">
    <cfRule type="cellIs" dxfId="6909" priority="1321" stopIfTrue="1" operator="equal">
      <formula>0</formula>
    </cfRule>
  </conditionalFormatting>
  <conditionalFormatting sqref="L109:P109">
    <cfRule type="cellIs" dxfId="6908" priority="1319" stopIfTrue="1" operator="equal">
      <formula>0</formula>
    </cfRule>
  </conditionalFormatting>
  <conditionalFormatting sqref="L172 M171:P171 M173:P173">
    <cfRule type="cellIs" dxfId="6907" priority="1270" stopIfTrue="1" operator="equal">
      <formula>0</formula>
    </cfRule>
  </conditionalFormatting>
  <conditionalFormatting sqref="Q87">
    <cfRule type="cellIs" dxfId="6906" priority="1304" stopIfTrue="1" operator="equal">
      <formula>0</formula>
    </cfRule>
  </conditionalFormatting>
  <conditionalFormatting sqref="Q109">
    <cfRule type="cellIs" dxfId="6905" priority="1303" stopIfTrue="1" operator="equal">
      <formula>0</formula>
    </cfRule>
  </conditionalFormatting>
  <conditionalFormatting sqref="Q128">
    <cfRule type="cellIs" dxfId="6904" priority="1277" stopIfTrue="1" operator="equal">
      <formula>0</formula>
    </cfRule>
  </conditionalFormatting>
  <conditionalFormatting sqref="Q120">
    <cfRule type="cellIs" dxfId="6903" priority="1302" stopIfTrue="1" operator="equal">
      <formula>0</formula>
    </cfRule>
  </conditionalFormatting>
  <conditionalFormatting sqref="Q174">
    <cfRule type="cellIs" dxfId="6902" priority="1300" stopIfTrue="1" operator="equal">
      <formula>0</formula>
    </cfRule>
  </conditionalFormatting>
  <conditionalFormatting sqref="P249">
    <cfRule type="cellIs" dxfId="6901" priority="1202" stopIfTrue="1" operator="equal">
      <formula>0</formula>
    </cfRule>
  </conditionalFormatting>
  <conditionalFormatting sqref="Q263:Q269">
    <cfRule type="cellIs" dxfId="6900" priority="1297" stopIfTrue="1" operator="equal">
      <formula>0</formula>
    </cfRule>
  </conditionalFormatting>
  <conditionalFormatting sqref="Q295">
    <cfRule type="cellIs" dxfId="6899" priority="1296" stopIfTrue="1" operator="equal">
      <formula>0</formula>
    </cfRule>
  </conditionalFormatting>
  <conditionalFormatting sqref="M185:Q185 M195:Q195 M205:N205 P205:Q205">
    <cfRule type="cellIs" dxfId="6898" priority="1285" stopIfTrue="1" operator="equal">
      <formula>0</formula>
    </cfRule>
  </conditionalFormatting>
  <conditionalFormatting sqref="M128:N128">
    <cfRule type="cellIs" dxfId="6897" priority="1279" stopIfTrue="1" operator="equal">
      <formula>0</formula>
    </cfRule>
  </conditionalFormatting>
  <conditionalFormatting sqref="P305">
    <cfRule type="cellIs" dxfId="6896" priority="1200" stopIfTrue="1" operator="equal">
      <formula>0</formula>
    </cfRule>
  </conditionalFormatting>
  <conditionalFormatting sqref="M172:O172">
    <cfRule type="cellIs" dxfId="6895" priority="1239" stopIfTrue="1" operator="equal">
      <formula>0</formula>
    </cfRule>
  </conditionalFormatting>
  <conditionalFormatting sqref="N270">
    <cfRule type="cellIs" dxfId="6894" priority="1251" stopIfTrue="1" operator="equal">
      <formula>0</formula>
    </cfRule>
  </conditionalFormatting>
  <conditionalFormatting sqref="L164:L170">
    <cfRule type="cellIs" dxfId="6893" priority="1265" stopIfTrue="1" operator="equal">
      <formula>0</formula>
    </cfRule>
  </conditionalFormatting>
  <conditionalFormatting sqref="Q164:Q170">
    <cfRule type="cellIs" dxfId="6892" priority="1266" stopIfTrue="1" operator="equal">
      <formula>0</formula>
    </cfRule>
  </conditionalFormatting>
  <conditionalFormatting sqref="P149">
    <cfRule type="cellIs" dxfId="6891" priority="1220" stopIfTrue="1" operator="equal">
      <formula>0</formula>
    </cfRule>
  </conditionalFormatting>
  <conditionalFormatting sqref="P175:P181">
    <cfRule type="cellIs" dxfId="6890" priority="1204" stopIfTrue="1" operator="equal">
      <formula>0</formula>
    </cfRule>
  </conditionalFormatting>
  <conditionalFormatting sqref="L209">
    <cfRule type="cellIs" dxfId="6889" priority="1203" stopIfTrue="1" operator="equal">
      <formula>0</formula>
    </cfRule>
  </conditionalFormatting>
  <conditionalFormatting sqref="P162">
    <cfRule type="cellIs" dxfId="6888" priority="1201" stopIfTrue="1" operator="equal">
      <formula>0</formula>
    </cfRule>
  </conditionalFormatting>
  <conditionalFormatting sqref="Q172">
    <cfRule type="cellIs" dxfId="6887" priority="1238" stopIfTrue="1" operator="equal">
      <formula>0</formula>
    </cfRule>
  </conditionalFormatting>
  <conditionalFormatting sqref="P270">
    <cfRule type="cellIs" dxfId="6886" priority="1250" stopIfTrue="1" operator="equal">
      <formula>0</formula>
    </cfRule>
  </conditionalFormatting>
  <conditionalFormatting sqref="O270">
    <cfRule type="cellIs" dxfId="6885" priority="1249" stopIfTrue="1" operator="equal">
      <formula>0</formula>
    </cfRule>
  </conditionalFormatting>
  <conditionalFormatting sqref="M270">
    <cfRule type="cellIs" dxfId="6884" priority="1248" stopIfTrue="1" operator="equal">
      <formula>0</formula>
    </cfRule>
  </conditionalFormatting>
  <conditionalFormatting sqref="M329:P337">
    <cfRule type="cellIs" dxfId="6883" priority="1245" stopIfTrue="1" operator="equal">
      <formula>0</formula>
    </cfRule>
  </conditionalFormatting>
  <conditionalFormatting sqref="M338:P338">
    <cfRule type="cellIs" dxfId="6882" priority="1244" stopIfTrue="1" operator="equal">
      <formula>0</formula>
    </cfRule>
  </conditionalFormatting>
  <conditionalFormatting sqref="M63 O63:P63">
    <cfRule type="cellIs" dxfId="6881" priority="1241" stopIfTrue="1" operator="equal">
      <formula>0</formula>
    </cfRule>
  </conditionalFormatting>
  <conditionalFormatting sqref="L84">
    <cfRule type="cellIs" dxfId="6880" priority="1240" stopIfTrue="1" operator="equal">
      <formula>0</formula>
    </cfRule>
  </conditionalFormatting>
  <conditionalFormatting sqref="M175:M181">
    <cfRule type="cellIs" dxfId="6879" priority="1236" stopIfTrue="1" operator="equal">
      <formula>0</formula>
    </cfRule>
  </conditionalFormatting>
  <conditionalFormatting sqref="Q270">
    <cfRule type="cellIs" dxfId="6878" priority="1235" stopIfTrue="1" operator="equal">
      <formula>0</formula>
    </cfRule>
  </conditionalFormatting>
  <conditionalFormatting sqref="L82">
    <cfRule type="cellIs" dxfId="6877" priority="1233" stopIfTrue="1" operator="equal">
      <formula>0</formula>
    </cfRule>
  </conditionalFormatting>
  <conditionalFormatting sqref="N119:O119">
    <cfRule type="cellIs" dxfId="6876" priority="1234" stopIfTrue="1" operator="equal">
      <formula>0</formula>
    </cfRule>
  </conditionalFormatting>
  <conditionalFormatting sqref="M44">
    <cfRule type="cellIs" dxfId="6875" priority="1213" stopIfTrue="1" operator="equal">
      <formula>0</formula>
    </cfRule>
  </conditionalFormatting>
  <conditionalFormatting sqref="Q150">
    <cfRule type="cellIs" dxfId="6874" priority="1223" stopIfTrue="1" operator="equal">
      <formula>0</formula>
    </cfRule>
  </conditionalFormatting>
  <conditionalFormatting sqref="N229:N234">
    <cfRule type="cellIs" dxfId="6873" priority="1217" stopIfTrue="1" operator="equal">
      <formula>0</formula>
    </cfRule>
  </conditionalFormatting>
  <conditionalFormatting sqref="Q46">
    <cfRule type="cellIs" dxfId="6872" priority="1211" stopIfTrue="1" operator="equal">
      <formula>0</formula>
    </cfRule>
  </conditionalFormatting>
  <conditionalFormatting sqref="Q316">
    <cfRule type="cellIs" dxfId="6871" priority="1230" stopIfTrue="1" operator="equal">
      <formula>0</formula>
    </cfRule>
  </conditionalFormatting>
  <conditionalFormatting sqref="M316:N316 P316">
    <cfRule type="cellIs" dxfId="6870" priority="1229" stopIfTrue="1" operator="equal">
      <formula>0</formula>
    </cfRule>
  </conditionalFormatting>
  <conditionalFormatting sqref="O316">
    <cfRule type="cellIs" dxfId="6869" priority="1228" stopIfTrue="1" operator="equal">
      <formula>0</formula>
    </cfRule>
  </conditionalFormatting>
  <conditionalFormatting sqref="O164:O170">
    <cfRule type="cellIs" dxfId="6868" priority="1227" stopIfTrue="1" operator="equal">
      <formula>0</formula>
    </cfRule>
  </conditionalFormatting>
  <conditionalFormatting sqref="Q129">
    <cfRule type="cellIs" dxfId="6867" priority="1226" stopIfTrue="1" operator="equal">
      <formula>0</formula>
    </cfRule>
  </conditionalFormatting>
  <conditionalFormatting sqref="N150:O150">
    <cfRule type="cellIs" dxfId="6866" priority="1225" stopIfTrue="1" operator="equal">
      <formula>0</formula>
    </cfRule>
  </conditionalFormatting>
  <conditionalFormatting sqref="P150">
    <cfRule type="cellIs" dxfId="6865" priority="1224" stopIfTrue="1" operator="equal">
      <formula>0</formula>
    </cfRule>
  </conditionalFormatting>
  <conditionalFormatting sqref="L150:M150">
    <cfRule type="cellIs" dxfId="6864" priority="1222" stopIfTrue="1" operator="equal">
      <formula>0</formula>
    </cfRule>
  </conditionalFormatting>
  <conditionalFormatting sqref="N149">
    <cfRule type="cellIs" dxfId="6863" priority="1221" stopIfTrue="1" operator="equal">
      <formula>0</formula>
    </cfRule>
  </conditionalFormatting>
  <conditionalFormatting sqref="Q229:Q234">
    <cfRule type="cellIs" dxfId="6862" priority="1216" stopIfTrue="1" operator="equal">
      <formula>0</formula>
    </cfRule>
  </conditionalFormatting>
  <conditionalFormatting sqref="O229:O234">
    <cfRule type="cellIs" dxfId="6861" priority="1215" stopIfTrue="1" operator="equal">
      <formula>0</formula>
    </cfRule>
  </conditionalFormatting>
  <conditionalFormatting sqref="O149">
    <cfRule type="cellIs" dxfId="6860" priority="1214" stopIfTrue="1" operator="equal">
      <formula>0</formula>
    </cfRule>
  </conditionalFormatting>
  <conditionalFormatting sqref="M46:N46 P46">
    <cfRule type="cellIs" dxfId="6859" priority="1212" stopIfTrue="1" operator="equal">
      <formula>0</formula>
    </cfRule>
  </conditionalFormatting>
  <conditionalFormatting sqref="Q47:Q52">
    <cfRule type="cellIs" dxfId="6858" priority="1210" stopIfTrue="1" operator="equal">
      <formula>0</formula>
    </cfRule>
  </conditionalFormatting>
  <conditionalFormatting sqref="M48:M52">
    <cfRule type="cellIs" dxfId="6857" priority="1209" stopIfTrue="1" operator="equal">
      <formula>0</formula>
    </cfRule>
  </conditionalFormatting>
  <conditionalFormatting sqref="L48:L52">
    <cfRule type="cellIs" dxfId="6856" priority="1208" stopIfTrue="1" operator="equal">
      <formula>0</formula>
    </cfRule>
  </conditionalFormatting>
  <conditionalFormatting sqref="P143:P148">
    <cfRule type="cellIs" dxfId="6855" priority="1206" stopIfTrue="1" operator="equal">
      <formula>0</formula>
    </cfRule>
  </conditionalFormatting>
  <conditionalFormatting sqref="M345:O345">
    <cfRule type="cellIs" dxfId="6854" priority="1199" stopIfTrue="1" operator="equal">
      <formula>0</formula>
    </cfRule>
  </conditionalFormatting>
  <conditionalFormatting sqref="P345">
    <cfRule type="cellIs" dxfId="6853" priority="1197" stopIfTrue="1" operator="equal">
      <formula>0</formula>
    </cfRule>
  </conditionalFormatting>
  <conditionalFormatting sqref="Q352">
    <cfRule type="cellIs" dxfId="6852" priority="1196" stopIfTrue="1" operator="equal">
      <formula>0</formula>
    </cfRule>
  </conditionalFormatting>
  <conditionalFormatting sqref="O128">
    <cfRule type="cellIs" dxfId="6851" priority="1194" stopIfTrue="1" operator="equal">
      <formula>0</formula>
    </cfRule>
  </conditionalFormatting>
  <conditionalFormatting sqref="M86">
    <cfRule type="cellIs" dxfId="6850" priority="1192" stopIfTrue="1" operator="equal">
      <formula>0</formula>
    </cfRule>
  </conditionalFormatting>
  <conditionalFormatting sqref="Q82">
    <cfRule type="cellIs" dxfId="6849" priority="1189" stopIfTrue="1" operator="equal">
      <formula>0</formula>
    </cfRule>
  </conditionalFormatting>
  <conditionalFormatting sqref="Q328">
    <cfRule type="cellIs" dxfId="6848" priority="1295" stopIfTrue="1" operator="equal">
      <formula>0</formula>
    </cfRule>
  </conditionalFormatting>
  <conditionalFormatting sqref="M183:P184">
    <cfRule type="cellIs" dxfId="6847" priority="1264" stopIfTrue="1" operator="equal">
      <formula>0</formula>
    </cfRule>
  </conditionalFormatting>
  <conditionalFormatting sqref="M182:O182">
    <cfRule type="cellIs" dxfId="6846" priority="1263" stopIfTrue="1" operator="equal">
      <formula>0</formula>
    </cfRule>
  </conditionalFormatting>
  <conditionalFormatting sqref="Q171 Q173">
    <cfRule type="cellIs" dxfId="6845" priority="1269" stopIfTrue="1" operator="equal">
      <formula>0</formula>
    </cfRule>
  </conditionalFormatting>
  <conditionalFormatting sqref="M164:N165 M167:N170 M166">
    <cfRule type="cellIs" dxfId="6844" priority="1268" stopIfTrue="1" operator="equal">
      <formula>0</formula>
    </cfRule>
  </conditionalFormatting>
  <conditionalFormatting sqref="P182">
    <cfRule type="cellIs" dxfId="6843" priority="1262" stopIfTrue="1" operator="equal">
      <formula>0</formula>
    </cfRule>
  </conditionalFormatting>
  <conditionalFormatting sqref="Q19">
    <cfRule type="cellIs" dxfId="6842" priority="1287" stopIfTrue="1" operator="equal">
      <formula>0</formula>
    </cfRule>
  </conditionalFormatting>
  <conditionalFormatting sqref="Q285:Q293">
    <cfRule type="cellIs" dxfId="6841" priority="1289" stopIfTrue="1" operator="equal">
      <formula>0</formula>
    </cfRule>
  </conditionalFormatting>
  <conditionalFormatting sqref="Q228">
    <cfRule type="cellIs" dxfId="6840" priority="1299" stopIfTrue="1" operator="equal">
      <formula>0</formula>
    </cfRule>
  </conditionalFormatting>
  <conditionalFormatting sqref="Q274 Q276:Q283">
    <cfRule type="cellIs" dxfId="6839" priority="1291" stopIfTrue="1" operator="equal">
      <formula>0</formula>
    </cfRule>
  </conditionalFormatting>
  <conditionalFormatting sqref="Q54">
    <cfRule type="cellIs" dxfId="6838" priority="1306" stopIfTrue="1" operator="equal">
      <formula>0</formula>
    </cfRule>
  </conditionalFormatting>
  <conditionalFormatting sqref="Q153">
    <cfRule type="cellIs" dxfId="6837" priority="1282" stopIfTrue="1" operator="equal">
      <formula>0</formula>
    </cfRule>
  </conditionalFormatting>
  <conditionalFormatting sqref="O305">
    <cfRule type="cellIs" dxfId="6836" priority="1246" stopIfTrue="1" operator="equal">
      <formula>0</formula>
    </cfRule>
  </conditionalFormatting>
  <conditionalFormatting sqref="Q76">
    <cfRule type="cellIs" dxfId="6835" priority="1305" stopIfTrue="1" operator="equal">
      <formula>0</formula>
    </cfRule>
  </conditionalFormatting>
  <conditionalFormatting sqref="Q250">
    <cfRule type="cellIs" dxfId="6834" priority="1298" stopIfTrue="1" operator="equal">
      <formula>0</formula>
    </cfRule>
  </conditionalFormatting>
  <conditionalFormatting sqref="Q338">
    <cfRule type="cellIs" dxfId="6833" priority="1242" stopIfTrue="1" operator="equal">
      <formula>0</formula>
    </cfRule>
  </conditionalFormatting>
  <conditionalFormatting sqref="Q56:Q62">
    <cfRule type="cellIs" dxfId="6832" priority="1294" stopIfTrue="1" operator="equal">
      <formula>0</formula>
    </cfRule>
  </conditionalFormatting>
  <conditionalFormatting sqref="Q44">
    <cfRule type="cellIs" dxfId="6831" priority="1284" stopIfTrue="1" operator="equal">
      <formula>0</formula>
    </cfRule>
  </conditionalFormatting>
  <conditionalFormatting sqref="Q53">
    <cfRule type="cellIs" dxfId="6830" priority="1283" stopIfTrue="1" operator="equal">
      <formula>0</formula>
    </cfRule>
  </conditionalFormatting>
  <conditionalFormatting sqref="M187:Q194 M186 P186:Q186">
    <cfRule type="cellIs" dxfId="6829" priority="1259" stopIfTrue="1" operator="equal">
      <formula>0</formula>
    </cfRule>
  </conditionalFormatting>
  <conditionalFormatting sqref="P128">
    <cfRule type="cellIs" dxfId="6828" priority="1278" stopIfTrue="1" operator="equal">
      <formula>0</formula>
    </cfRule>
  </conditionalFormatting>
  <conditionalFormatting sqref="M129 O129">
    <cfRule type="cellIs" dxfId="6827" priority="1276" stopIfTrue="1" operator="equal">
      <formula>0</formula>
    </cfRule>
  </conditionalFormatting>
  <conditionalFormatting sqref="M151:O151">
    <cfRule type="cellIs" dxfId="6826" priority="1275" stopIfTrue="1" operator="equal">
      <formula>0</formula>
    </cfRule>
  </conditionalFormatting>
  <conditionalFormatting sqref="M220">
    <cfRule type="cellIs" dxfId="6825" priority="1256" stopIfTrue="1" operator="equal">
      <formula>0</formula>
    </cfRule>
  </conditionalFormatting>
  <conditionalFormatting sqref="Q329:Q337">
    <cfRule type="cellIs" dxfId="6824" priority="1243" stopIfTrue="1" operator="equal">
      <formula>0</formula>
    </cfRule>
  </conditionalFormatting>
  <conditionalFormatting sqref="M209 L218:M219 M207 M222:M223 M225:M227">
    <cfRule type="cellIs" dxfId="6823" priority="1258" stopIfTrue="1" operator="equal">
      <formula>0</formula>
    </cfRule>
  </conditionalFormatting>
  <conditionalFormatting sqref="L216:M216">
    <cfRule type="cellIs" dxfId="6822" priority="1257" stopIfTrue="1" operator="equal">
      <formula>0</formula>
    </cfRule>
  </conditionalFormatting>
  <conditionalFormatting sqref="Q259">
    <cfRule type="cellIs" dxfId="6821" priority="1252" stopIfTrue="1" operator="equal">
      <formula>0</formula>
    </cfRule>
  </conditionalFormatting>
  <conditionalFormatting sqref="M305:N305">
    <cfRule type="cellIs" dxfId="6820" priority="1247" stopIfTrue="1" operator="equal">
      <formula>0</formula>
    </cfRule>
  </conditionalFormatting>
  <conditionalFormatting sqref="Q175:Q181">
    <cfRule type="cellIs" dxfId="6819" priority="1237" stopIfTrue="1" operator="equal">
      <formula>0</formula>
    </cfRule>
  </conditionalFormatting>
  <conditionalFormatting sqref="L79">
    <cfRule type="cellIs" dxfId="6818" priority="1232" stopIfTrue="1" operator="equal">
      <formula>0</formula>
    </cfRule>
  </conditionalFormatting>
  <conditionalFormatting sqref="Q271">
    <cfRule type="cellIs" dxfId="6817" priority="1231" stopIfTrue="1" operator="equal">
      <formula>0</formula>
    </cfRule>
  </conditionalFormatting>
  <conditionalFormatting sqref="P172">
    <cfRule type="cellIs" dxfId="6816" priority="1205" stopIfTrue="1" operator="equal">
      <formula>0</formula>
    </cfRule>
  </conditionalFormatting>
  <conditionalFormatting sqref="Q306">
    <cfRule type="cellIs" dxfId="6815" priority="1195" stopIfTrue="1" operator="equal">
      <formula>0</formula>
    </cfRule>
  </conditionalFormatting>
  <conditionalFormatting sqref="O86">
    <cfRule type="cellIs" dxfId="6814" priority="1174" stopIfTrue="1" operator="equal">
      <formula>0</formula>
    </cfRule>
  </conditionalFormatting>
  <conditionalFormatting sqref="P79">
    <cfRule type="cellIs" dxfId="6813" priority="1184" stopIfTrue="1" operator="equal">
      <formula>0</formula>
    </cfRule>
  </conditionalFormatting>
  <conditionalFormatting sqref="O79">
    <cfRule type="cellIs" dxfId="6812" priority="1178" stopIfTrue="1" operator="equal">
      <formula>0</formula>
    </cfRule>
  </conditionalFormatting>
  <conditionalFormatting sqref="M78">
    <cfRule type="cellIs" dxfId="6811" priority="1193" stopIfTrue="1" operator="equal">
      <formula>0</formula>
    </cfRule>
  </conditionalFormatting>
  <conditionalFormatting sqref="Q83">
    <cfRule type="cellIs" dxfId="6810" priority="1188" stopIfTrue="1" operator="equal">
      <formula>0</formula>
    </cfRule>
  </conditionalFormatting>
  <conditionalFormatting sqref="Q84">
    <cfRule type="cellIs" dxfId="6809" priority="1187" stopIfTrue="1" operator="equal">
      <formula>0</formula>
    </cfRule>
  </conditionalFormatting>
  <conditionalFormatting sqref="Q86">
    <cfRule type="cellIs" dxfId="6808" priority="1186" stopIfTrue="1" operator="equal">
      <formula>0</formula>
    </cfRule>
  </conditionalFormatting>
  <conditionalFormatting sqref="P78">
    <cfRule type="cellIs" dxfId="6807" priority="1185" stopIfTrue="1" operator="equal">
      <formula>0</formula>
    </cfRule>
  </conditionalFormatting>
  <conditionalFormatting sqref="P82">
    <cfRule type="cellIs" dxfId="6806" priority="1183" stopIfTrue="1" operator="equal">
      <formula>0</formula>
    </cfRule>
  </conditionalFormatting>
  <conditionalFormatting sqref="P83">
    <cfRule type="cellIs" dxfId="6805" priority="1182" stopIfTrue="1" operator="equal">
      <formula>0</formula>
    </cfRule>
  </conditionalFormatting>
  <conditionalFormatting sqref="P84">
    <cfRule type="cellIs" dxfId="6804" priority="1181" stopIfTrue="1" operator="equal">
      <formula>0</formula>
    </cfRule>
  </conditionalFormatting>
  <conditionalFormatting sqref="P86">
    <cfRule type="cellIs" dxfId="6803" priority="1180" stopIfTrue="1" operator="equal">
      <formula>0</formula>
    </cfRule>
  </conditionalFormatting>
  <conditionalFormatting sqref="O78">
    <cfRule type="cellIs" dxfId="6802" priority="1179" stopIfTrue="1" operator="equal">
      <formula>0</formula>
    </cfRule>
  </conditionalFormatting>
  <conditionalFormatting sqref="O82">
    <cfRule type="cellIs" dxfId="6801" priority="1177" stopIfTrue="1" operator="equal">
      <formula>0</formula>
    </cfRule>
  </conditionalFormatting>
  <conditionalFormatting sqref="O83">
    <cfRule type="cellIs" dxfId="6800" priority="1176" stopIfTrue="1" operator="equal">
      <formula>0</formula>
    </cfRule>
  </conditionalFormatting>
  <conditionalFormatting sqref="O84">
    <cfRule type="cellIs" dxfId="6799" priority="1175" stopIfTrue="1" operator="equal">
      <formula>0</formula>
    </cfRule>
  </conditionalFormatting>
  <conditionalFormatting sqref="N307:N315 P307:P315">
    <cfRule type="cellIs" dxfId="6798" priority="1171" stopIfTrue="1" operator="equal">
      <formula>0</formula>
    </cfRule>
  </conditionalFormatting>
  <conditionalFormatting sqref="M260">
    <cfRule type="cellIs" dxfId="6797" priority="1173" stopIfTrue="1" operator="equal">
      <formula>0</formula>
    </cfRule>
  </conditionalFormatting>
  <conditionalFormatting sqref="O307:O315">
    <cfRule type="cellIs" dxfId="6796" priority="1170" stopIfTrue="1" operator="equal">
      <formula>0</formula>
    </cfRule>
  </conditionalFormatting>
  <conditionalFormatting sqref="L118">
    <cfRule type="cellIs" dxfId="6795" priority="1169" stopIfTrue="1" operator="equal">
      <formula>0</formula>
    </cfRule>
  </conditionalFormatting>
  <conditionalFormatting sqref="AP205">
    <cfRule type="cellIs" dxfId="6794" priority="954" stopIfTrue="1" operator="equal">
      <formula>0</formula>
    </cfRule>
  </conditionalFormatting>
  <conditionalFormatting sqref="AT150">
    <cfRule type="cellIs" dxfId="6793" priority="950" stopIfTrue="1" operator="equal">
      <formula>0</formula>
    </cfRule>
  </conditionalFormatting>
  <conditionalFormatting sqref="AS149">
    <cfRule type="cellIs" dxfId="6792" priority="948" stopIfTrue="1" operator="equal">
      <formula>0</formula>
    </cfRule>
  </conditionalFormatting>
  <conditionalFormatting sqref="AQ316:AS316">
    <cfRule type="cellIs" dxfId="6791" priority="958" stopIfTrue="1" operator="equal">
      <formula>0</formula>
    </cfRule>
  </conditionalFormatting>
  <conditionalFormatting sqref="AT129">
    <cfRule type="cellIs" dxfId="6790" priority="957" stopIfTrue="1" operator="equal">
      <formula>0</formula>
    </cfRule>
  </conditionalFormatting>
  <conditionalFormatting sqref="AT175:AT181">
    <cfRule type="cellIs" dxfId="6789" priority="955" stopIfTrue="1" operator="equal">
      <formula>0</formula>
    </cfRule>
  </conditionalFormatting>
  <conditionalFormatting sqref="AP129">
    <cfRule type="cellIs" dxfId="6788" priority="953" stopIfTrue="1" operator="equal">
      <formula>0</formula>
    </cfRule>
  </conditionalFormatting>
  <conditionalFormatting sqref="AQ149:AR149">
    <cfRule type="cellIs" dxfId="6787" priority="949" stopIfTrue="1" operator="equal">
      <formula>0</formula>
    </cfRule>
  </conditionalFormatting>
  <conditionalFormatting sqref="AT149">
    <cfRule type="cellIs" dxfId="6786" priority="947" stopIfTrue="1" operator="equal">
      <formula>0</formula>
    </cfRule>
  </conditionalFormatting>
  <conditionalFormatting sqref="AP150:AR150">
    <cfRule type="cellIs" dxfId="6785" priority="952" stopIfTrue="1" operator="equal">
      <formula>0</formula>
    </cfRule>
  </conditionalFormatting>
  <conditionalFormatting sqref="AS150">
    <cfRule type="cellIs" dxfId="6784" priority="951" stopIfTrue="1" operator="equal">
      <formula>0</formula>
    </cfRule>
  </conditionalFormatting>
  <conditionalFormatting sqref="AQ229:AQ234">
    <cfRule type="cellIs" dxfId="6783" priority="946" stopIfTrue="1" operator="equal">
      <formula>0</formula>
    </cfRule>
  </conditionalFormatting>
  <conditionalFormatting sqref="AT229:AT234">
    <cfRule type="cellIs" dxfId="6782" priority="945" stopIfTrue="1" operator="equal">
      <formula>0</formula>
    </cfRule>
  </conditionalFormatting>
  <conditionalFormatting sqref="AR229:AR234">
    <cfRule type="cellIs" dxfId="6781" priority="944" stopIfTrue="1" operator="equal">
      <formula>0</formula>
    </cfRule>
  </conditionalFormatting>
  <conditionalFormatting sqref="AP149">
    <cfRule type="cellIs" dxfId="6780" priority="943" stopIfTrue="1" operator="equal">
      <formula>0</formula>
    </cfRule>
  </conditionalFormatting>
  <conditionalFormatting sqref="AS173">
    <cfRule type="cellIs" dxfId="6779" priority="942" stopIfTrue="1" operator="equal">
      <formula>0</formula>
    </cfRule>
  </conditionalFormatting>
  <conditionalFormatting sqref="AT78:AT79">
    <cfRule type="cellIs" dxfId="6778" priority="941" stopIfTrue="1" operator="equal">
      <formula>0</formula>
    </cfRule>
  </conditionalFormatting>
  <conditionalFormatting sqref="AO306:AS306">
    <cfRule type="cellIs" dxfId="6777" priority="940" stopIfTrue="1" operator="equal">
      <formula>0</formula>
    </cfRule>
  </conditionalFormatting>
  <conditionalFormatting sqref="AT306">
    <cfRule type="cellIs" dxfId="6776" priority="939" stopIfTrue="1" operator="equal">
      <formula>0</formula>
    </cfRule>
  </conditionalFormatting>
  <conditionalFormatting sqref="AP45:AS45">
    <cfRule type="cellIs" dxfId="6775" priority="938" stopIfTrue="1" operator="equal">
      <formula>0</formula>
    </cfRule>
  </conditionalFormatting>
  <conditionalFormatting sqref="AU261:AV261">
    <cfRule type="cellIs" dxfId="6774" priority="907" stopIfTrue="1" operator="equal">
      <formula>0</formula>
    </cfRule>
  </conditionalFormatting>
  <conditionalFormatting sqref="AP307:AP315">
    <cfRule type="cellIs" dxfId="6773" priority="936" stopIfTrue="1" operator="equal">
      <formula>0</formula>
    </cfRule>
  </conditionalFormatting>
  <conditionalFormatting sqref="AT307:AT315">
    <cfRule type="cellIs" dxfId="6772" priority="935" stopIfTrue="1" operator="equal">
      <formula>0</formula>
    </cfRule>
  </conditionalFormatting>
  <conditionalFormatting sqref="AQ307:AS315">
    <cfRule type="cellIs" dxfId="6771" priority="934" stopIfTrue="1" operator="equal">
      <formula>0</formula>
    </cfRule>
  </conditionalFormatting>
  <conditionalFormatting sqref="AU271:AV271">
    <cfRule type="cellIs" dxfId="6770" priority="906" stopIfTrue="1" operator="equal">
      <formula>0</formula>
    </cfRule>
  </conditionalFormatting>
  <conditionalFormatting sqref="AO118 AR118">
    <cfRule type="cellIs" dxfId="6769" priority="933" stopIfTrue="1" operator="equal">
      <formula>0</formula>
    </cfRule>
  </conditionalFormatting>
  <conditionalFormatting sqref="AP100:AP106">
    <cfRule type="cellIs" dxfId="6768" priority="931" stopIfTrue="1" operator="equal">
      <formula>0</formula>
    </cfRule>
  </conditionalFormatting>
  <conditionalFormatting sqref="AT100:AT106">
    <cfRule type="cellIs" dxfId="6767" priority="932" stopIfTrue="1" operator="equal">
      <formula>0</formula>
    </cfRule>
  </conditionalFormatting>
  <conditionalFormatting sqref="AT249">
    <cfRule type="cellIs" dxfId="6766" priority="930" stopIfTrue="1" operator="equal">
      <formula>0</formula>
    </cfRule>
  </conditionalFormatting>
  <conditionalFormatting sqref="AR100:AR106">
    <cfRule type="cellIs" dxfId="6765" priority="929" stopIfTrue="1" operator="equal">
      <formula>0</formula>
    </cfRule>
  </conditionalFormatting>
  <conditionalFormatting sqref="AO30:AS30">
    <cfRule type="cellIs" dxfId="6764" priority="928" stopIfTrue="1" operator="equal">
      <formula>0</formula>
    </cfRule>
  </conditionalFormatting>
  <conditionalFormatting sqref="AT30">
    <cfRule type="cellIs" dxfId="6763" priority="927" stopIfTrue="1" operator="equal">
      <formula>0</formula>
    </cfRule>
  </conditionalFormatting>
  <conditionalFormatting sqref="AR352">
    <cfRule type="cellIs" dxfId="6762" priority="926" stopIfTrue="1" operator="equal">
      <formula>0</formula>
    </cfRule>
  </conditionalFormatting>
  <conditionalFormatting sqref="AP182:AS182">
    <cfRule type="cellIs" dxfId="6761" priority="925" stopIfTrue="1" operator="equal">
      <formula>0</formula>
    </cfRule>
  </conditionalFormatting>
  <conditionalFormatting sqref="AT182">
    <cfRule type="cellIs" dxfId="6760" priority="924" stopIfTrue="1" operator="equal">
      <formula>0</formula>
    </cfRule>
  </conditionalFormatting>
  <conditionalFormatting sqref="AU83:AV83">
    <cfRule type="cellIs" dxfId="6759" priority="897" stopIfTrue="1" operator="equal">
      <formula>0</formula>
    </cfRule>
  </conditionalFormatting>
  <conditionalFormatting sqref="AU79">
    <cfRule type="cellIs" dxfId="6758" priority="899" stopIfTrue="1" operator="equal">
      <formula>0</formula>
    </cfRule>
  </conditionalFormatting>
  <conditionalFormatting sqref="AU259:AV259">
    <cfRule type="cellIs" dxfId="6757" priority="908" stopIfTrue="1" operator="equal">
      <formula>0</formula>
    </cfRule>
  </conditionalFormatting>
  <conditionalFormatting sqref="AU338:AV338">
    <cfRule type="cellIs" dxfId="6756" priority="903" stopIfTrue="1" operator="equal">
      <formula>0</formula>
    </cfRule>
  </conditionalFormatting>
  <conditionalFormatting sqref="AU352:AV354">
    <cfRule type="cellIs" dxfId="6755" priority="923" stopIfTrue="1" operator="equal">
      <formula>0</formula>
    </cfRule>
  </conditionalFormatting>
  <conditionalFormatting sqref="AU109:AV109">
    <cfRule type="cellIs" dxfId="6754" priority="920" stopIfTrue="1" operator="equal">
      <formula>0</formula>
    </cfRule>
  </conditionalFormatting>
  <conditionalFormatting sqref="AU228:AV228 AU142:AV142 AU130:AV130 AU20:AV20 AU10:AV10 AU120:AV120 AU174:AV174 AU163:AV163 AU273:AV273 AU263:AV269 AU54:AV54 AU250:AV250 AU32:AV32 AU305:AV306 AU66:AV76 AU328:AV328 AU285:AV295 AU153:AV160 AU87:AV87 AU346:AV346 AU96:AV98 AU56:AV63">
    <cfRule type="cellIs" dxfId="6753" priority="922" stopIfTrue="1" operator="equal">
      <formula>0</formula>
    </cfRule>
  </conditionalFormatting>
  <conditionalFormatting sqref="AU64:AV64">
    <cfRule type="cellIs" dxfId="6752" priority="921" stopIfTrue="1" operator="equal">
      <formula>0</formula>
    </cfRule>
  </conditionalFormatting>
  <conditionalFormatting sqref="AU185:AV195">
    <cfRule type="cellIs" dxfId="6751" priority="918" stopIfTrue="1" operator="equal">
      <formula>0</formula>
    </cfRule>
  </conditionalFormatting>
  <conditionalFormatting sqref="AU43:AV43">
    <cfRule type="cellIs" dxfId="6750" priority="917" stopIfTrue="1" operator="equal">
      <formula>0</formula>
    </cfRule>
  </conditionalFormatting>
  <conditionalFormatting sqref="AU316:AV316">
    <cfRule type="cellIs" dxfId="6749" priority="919" stopIfTrue="1" operator="equal">
      <formula>0</formula>
    </cfRule>
  </conditionalFormatting>
  <conditionalFormatting sqref="AU330:AV337">
    <cfRule type="cellIs" dxfId="6748" priority="904" stopIfTrue="1" operator="equal">
      <formula>0</formula>
    </cfRule>
  </conditionalFormatting>
  <conditionalFormatting sqref="AP90:AS95 AP89 AS89">
    <cfRule type="cellIs" dxfId="6747" priority="884" stopIfTrue="1" operator="equal">
      <formula>0</formula>
    </cfRule>
  </conditionalFormatting>
  <conditionalFormatting sqref="AU270:AV270">
    <cfRule type="cellIs" dxfId="6746" priority="905" stopIfTrue="1" operator="equal">
      <formula>0</formula>
    </cfRule>
  </conditionalFormatting>
  <conditionalFormatting sqref="AU172:AV172">
    <cfRule type="cellIs" dxfId="6745" priority="913" stopIfTrue="1" operator="equal">
      <formula>0</formula>
    </cfRule>
  </conditionalFormatting>
  <conditionalFormatting sqref="AU128:AV128">
    <cfRule type="cellIs" dxfId="6744" priority="916" stopIfTrue="1" operator="equal">
      <formula>0</formula>
    </cfRule>
  </conditionalFormatting>
  <conditionalFormatting sqref="AU162:AV162">
    <cfRule type="cellIs" dxfId="6743" priority="915" stopIfTrue="1" operator="equal">
      <formula>0</formula>
    </cfRule>
  </conditionalFormatting>
  <conditionalFormatting sqref="AU164:AV170">
    <cfRule type="cellIs" dxfId="6742" priority="912" stopIfTrue="1" operator="equal">
      <formula>0</formula>
    </cfRule>
  </conditionalFormatting>
  <conditionalFormatting sqref="AU249:AV249">
    <cfRule type="cellIs" dxfId="6741" priority="901" stopIfTrue="1" operator="equal">
      <formula>0</formula>
    </cfRule>
  </conditionalFormatting>
  <conditionalFormatting sqref="AU78:AV78">
    <cfRule type="cellIs" dxfId="6740" priority="900" stopIfTrue="1" operator="equal">
      <formula>0</formula>
    </cfRule>
  </conditionalFormatting>
  <conditionalFormatting sqref="AU82:AV82">
    <cfRule type="cellIs" dxfId="6739" priority="898" stopIfTrue="1" operator="equal">
      <formula>0</formula>
    </cfRule>
  </conditionalFormatting>
  <conditionalFormatting sqref="AU84:AV84">
    <cfRule type="cellIs" dxfId="6738" priority="896" stopIfTrue="1" operator="equal">
      <formula>0</formula>
    </cfRule>
  </conditionalFormatting>
  <conditionalFormatting sqref="AU86:AV86">
    <cfRule type="cellIs" dxfId="6737" priority="895" stopIfTrue="1" operator="equal">
      <formula>0</formula>
    </cfRule>
  </conditionalFormatting>
  <conditionalFormatting sqref="AU119:AV119">
    <cfRule type="cellIs" dxfId="6736" priority="894" stopIfTrue="1" operator="equal">
      <formula>0</formula>
    </cfRule>
  </conditionalFormatting>
  <conditionalFormatting sqref="AU307:AV315">
    <cfRule type="cellIs" dxfId="6735" priority="893" stopIfTrue="1" operator="equal">
      <formula>0</formula>
    </cfRule>
  </conditionalFormatting>
  <conditionalFormatting sqref="AU118:AV118">
    <cfRule type="cellIs" dxfId="6734" priority="892" stopIfTrue="1" operator="equal">
      <formula>0</formula>
    </cfRule>
  </conditionalFormatting>
  <conditionalFormatting sqref="AO150">
    <cfRule type="cellIs" dxfId="6733" priority="891" stopIfTrue="1" operator="equal">
      <formula>0</formula>
    </cfRule>
  </conditionalFormatting>
  <conditionalFormatting sqref="AP53:AS53">
    <cfRule type="cellIs" dxfId="6732" priority="890" stopIfTrue="1" operator="equal">
      <formula>0</formula>
    </cfRule>
  </conditionalFormatting>
  <conditionalFormatting sqref="AR205">
    <cfRule type="cellIs" dxfId="6731" priority="889" stopIfTrue="1" operator="equal">
      <formula>0</formula>
    </cfRule>
  </conditionalFormatting>
  <conditionalFormatting sqref="AP77:AR77">
    <cfRule type="cellIs" dxfId="6730" priority="887" stopIfTrue="1" operator="equal">
      <formula>0</formula>
    </cfRule>
  </conditionalFormatting>
  <conditionalFormatting sqref="AP110:AR117">
    <cfRule type="cellIs" dxfId="6729" priority="881" stopIfTrue="1" operator="equal">
      <formula>0</formula>
    </cfRule>
  </conditionalFormatting>
  <conditionalFormatting sqref="AO110:AO117">
    <cfRule type="cellIs" dxfId="6728" priority="880" stopIfTrue="1" operator="equal">
      <formula>0</formula>
    </cfRule>
  </conditionalFormatting>
  <conditionalFormatting sqref="AU110:AV117">
    <cfRule type="cellIs" dxfId="6727" priority="879" stopIfTrue="1" operator="equal">
      <formula>0</formula>
    </cfRule>
  </conditionalFormatting>
  <conditionalFormatting sqref="AS197:AT197">
    <cfRule type="cellIs" dxfId="6726" priority="878" stopIfTrue="1" operator="equal">
      <formula>0</formula>
    </cfRule>
  </conditionalFormatting>
  <conditionalFormatting sqref="AP197">
    <cfRule type="cellIs" dxfId="6725" priority="877" stopIfTrue="1" operator="equal">
      <formula>0</formula>
    </cfRule>
  </conditionalFormatting>
  <conditionalFormatting sqref="AU197:AV197">
    <cfRule type="cellIs" dxfId="6724" priority="876" stopIfTrue="1" operator="equal">
      <formula>0</formula>
    </cfRule>
  </conditionalFormatting>
  <conditionalFormatting sqref="AR197">
    <cfRule type="cellIs" dxfId="6723" priority="875" stopIfTrue="1" operator="equal">
      <formula>0</formula>
    </cfRule>
  </conditionalFormatting>
  <conditionalFormatting sqref="AO347:AV347">
    <cfRule type="cellIs" dxfId="6722" priority="874" stopIfTrue="1" operator="equal">
      <formula>0</formula>
    </cfRule>
  </conditionalFormatting>
  <conditionalFormatting sqref="AO65:AV65">
    <cfRule type="cellIs" dxfId="6721" priority="873" stopIfTrue="1" operator="equal">
      <formula>0</formula>
    </cfRule>
  </conditionalFormatting>
  <conditionalFormatting sqref="AI275">
    <cfRule type="cellIs" dxfId="6720" priority="832" stopIfTrue="1" operator="equal">
      <formula>0</formula>
    </cfRule>
  </conditionalFormatting>
  <conditionalFormatting sqref="AO317:AV317">
    <cfRule type="cellIs" dxfId="6719" priority="872" stopIfTrue="1" operator="equal">
      <formula>0</formula>
    </cfRule>
  </conditionalFormatting>
  <conditionalFormatting sqref="AZ275:BA275 BD275:BE275">
    <cfRule type="cellIs" dxfId="6718" priority="827" stopIfTrue="1" operator="equal">
      <formula>0</formula>
    </cfRule>
  </conditionalFormatting>
  <conditionalFormatting sqref="AP164">
    <cfRule type="cellIs" dxfId="6717" priority="871" stopIfTrue="1" operator="equal">
      <formula>0</formula>
    </cfRule>
  </conditionalFormatting>
  <conditionalFormatting sqref="AQ46">
    <cfRule type="cellIs" dxfId="6716" priority="870" stopIfTrue="1" operator="equal">
      <formula>0</formula>
    </cfRule>
  </conditionalFormatting>
  <conditionalFormatting sqref="AP46">
    <cfRule type="cellIs" dxfId="6715" priority="869" stopIfTrue="1" operator="equal">
      <formula>0</formula>
    </cfRule>
  </conditionalFormatting>
  <conditionalFormatting sqref="AR46">
    <cfRule type="cellIs" dxfId="6714" priority="868" stopIfTrue="1" operator="equal">
      <formula>0</formula>
    </cfRule>
  </conditionalFormatting>
  <conditionalFormatting sqref="AU44:AV44">
    <cfRule type="cellIs" dxfId="6713" priority="867" stopIfTrue="1" operator="equal">
      <formula>0</formula>
    </cfRule>
  </conditionalFormatting>
  <conditionalFormatting sqref="AO88">
    <cfRule type="cellIs" dxfId="6712" priority="865" stopIfTrue="1" operator="equal">
      <formula>0</formula>
    </cfRule>
  </conditionalFormatting>
  <conditionalFormatting sqref="AT88">
    <cfRule type="cellIs" dxfId="6711" priority="863" stopIfTrue="1" operator="equal">
      <formula>0</formula>
    </cfRule>
  </conditionalFormatting>
  <conditionalFormatting sqref="AP88:AR88">
    <cfRule type="cellIs" dxfId="6710" priority="866" stopIfTrue="1" operator="equal">
      <formula>0</formula>
    </cfRule>
  </conditionalFormatting>
  <conditionalFormatting sqref="AS88">
    <cfRule type="cellIs" dxfId="6709" priority="864" stopIfTrue="1" operator="equal">
      <formula>0</formula>
    </cfRule>
  </conditionalFormatting>
  <conditionalFormatting sqref="AT196">
    <cfRule type="cellIs" dxfId="6708" priority="861" stopIfTrue="1" operator="equal">
      <formula>0</formula>
    </cfRule>
  </conditionalFormatting>
  <conditionalFormatting sqref="AO196:AS196">
    <cfRule type="cellIs" dxfId="6707" priority="862" stopIfTrue="1" operator="equal">
      <formula>0</formula>
    </cfRule>
  </conditionalFormatting>
  <conditionalFormatting sqref="AU196:AV196">
    <cfRule type="cellIs" dxfId="6706" priority="860" stopIfTrue="1" operator="equal">
      <formula>0</formula>
    </cfRule>
  </conditionalFormatting>
  <conditionalFormatting sqref="E237:K237">
    <cfRule type="cellIs" dxfId="6705" priority="842" stopIfTrue="1" operator="equal">
      <formula>0</formula>
    </cfRule>
  </conditionalFormatting>
  <conditionalFormatting sqref="D239:H239">
    <cfRule type="cellIs" dxfId="6704" priority="841" stopIfTrue="1" operator="equal">
      <formula>0</formula>
    </cfRule>
  </conditionalFormatting>
  <conditionalFormatting sqref="I239">
    <cfRule type="cellIs" dxfId="6703" priority="840" stopIfTrue="1" operator="equal">
      <formula>0</formula>
    </cfRule>
  </conditionalFormatting>
  <conditionalFormatting sqref="F296:H296">
    <cfRule type="cellIs" dxfId="6702" priority="795" stopIfTrue="1" operator="equal">
      <formula>0</formula>
    </cfRule>
  </conditionalFormatting>
  <conditionalFormatting sqref="Q284">
    <cfRule type="cellIs" dxfId="6701" priority="800" stopIfTrue="1" operator="equal">
      <formula>0</formula>
    </cfRule>
  </conditionalFormatting>
  <conditionalFormatting sqref="N47:N52 N64 N54 N87 N66:N76 N56:N62">
    <cfRule type="cellIs" dxfId="6700" priority="853" stopIfTrue="1" operator="equal">
      <formula>0</formula>
    </cfRule>
  </conditionalFormatting>
  <conditionalFormatting sqref="J262">
    <cfRule type="cellIs" dxfId="6699" priority="836" stopIfTrue="1" operator="equal">
      <formula>0</formula>
    </cfRule>
  </conditionalFormatting>
  <conditionalFormatting sqref="T284:Z284">
    <cfRule type="cellIs" dxfId="6698" priority="814" stopIfTrue="1" operator="equal">
      <formula>0</formula>
    </cfRule>
  </conditionalFormatting>
  <conditionalFormatting sqref="E21:H21">
    <cfRule type="cellIs" dxfId="6697" priority="857" stopIfTrue="1" operator="equal">
      <formula>0</formula>
    </cfRule>
  </conditionalFormatting>
  <conditionalFormatting sqref="I21">
    <cfRule type="cellIs" dxfId="6696" priority="856" stopIfTrue="1" operator="equal">
      <formula>0</formula>
    </cfRule>
  </conditionalFormatting>
  <conditionalFormatting sqref="I262">
    <cfRule type="cellIs" dxfId="6695" priority="837" stopIfTrue="1" operator="equal">
      <formula>0</formula>
    </cfRule>
  </conditionalFormatting>
  <conditionalFormatting sqref="D21">
    <cfRule type="cellIs" dxfId="6694" priority="855" stopIfTrue="1" operator="equal">
      <formula>0</formula>
    </cfRule>
  </conditionalFormatting>
  <conditionalFormatting sqref="N53">
    <cfRule type="cellIs" dxfId="6693" priority="852" stopIfTrue="1" operator="equal">
      <formula>0</formula>
    </cfRule>
  </conditionalFormatting>
  <conditionalFormatting sqref="J21:K21">
    <cfRule type="cellIs" dxfId="6692" priority="854" stopIfTrue="1" operator="equal">
      <formula>0</formula>
    </cfRule>
  </conditionalFormatting>
  <conditionalFormatting sqref="N63">
    <cfRule type="cellIs" dxfId="6691" priority="851" stopIfTrue="1" operator="equal">
      <formula>0</formula>
    </cfRule>
  </conditionalFormatting>
  <conditionalFormatting sqref="N78">
    <cfRule type="cellIs" dxfId="6690" priority="850" stopIfTrue="1" operator="equal">
      <formula>0</formula>
    </cfRule>
  </conditionalFormatting>
  <conditionalFormatting sqref="N82">
    <cfRule type="cellIs" dxfId="6689" priority="849" stopIfTrue="1" operator="equal">
      <formula>0</formula>
    </cfRule>
  </conditionalFormatting>
  <conditionalFormatting sqref="N83">
    <cfRule type="cellIs" dxfId="6688" priority="848" stopIfTrue="1" operator="equal">
      <formula>0</formula>
    </cfRule>
  </conditionalFormatting>
  <conditionalFormatting sqref="N84">
    <cfRule type="cellIs" dxfId="6687" priority="847" stopIfTrue="1" operator="equal">
      <formula>0</formula>
    </cfRule>
  </conditionalFormatting>
  <conditionalFormatting sqref="N86">
    <cfRule type="cellIs" dxfId="6686" priority="846" stopIfTrue="1" operator="equal">
      <formula>0</formula>
    </cfRule>
  </conditionalFormatting>
  <conditionalFormatting sqref="N65">
    <cfRule type="cellIs" dxfId="6685" priority="845" stopIfTrue="1" operator="equal">
      <formula>0</formula>
    </cfRule>
  </conditionalFormatting>
  <conditionalFormatting sqref="F144:I144">
    <cfRule type="cellIs" dxfId="6684" priority="843" stopIfTrue="1" operator="equal">
      <formula>0</formula>
    </cfRule>
  </conditionalFormatting>
  <conditionalFormatting sqref="L284:P284">
    <cfRule type="cellIs" dxfId="6683" priority="801" stopIfTrue="1" operator="equal">
      <formula>0</formula>
    </cfRule>
  </conditionalFormatting>
  <conditionalFormatting sqref="R284:S284">
    <cfRule type="cellIs" dxfId="6682" priority="799" stopIfTrue="1" operator="equal">
      <formula>0</formula>
    </cfRule>
  </conditionalFormatting>
  <conditionalFormatting sqref="J239">
    <cfRule type="cellIs" dxfId="6681" priority="839" stopIfTrue="1" operator="equal">
      <formula>0</formula>
    </cfRule>
  </conditionalFormatting>
  <conditionalFormatting sqref="D262:H262">
    <cfRule type="cellIs" dxfId="6680" priority="838" stopIfTrue="1" operator="equal">
      <formula>0</formula>
    </cfRule>
  </conditionalFormatting>
  <conditionalFormatting sqref="F275">
    <cfRule type="cellIs" dxfId="6679" priority="833" stopIfTrue="1" operator="equal">
      <formula>0</formula>
    </cfRule>
  </conditionalFormatting>
  <conditionalFormatting sqref="V275 Y275">
    <cfRule type="cellIs" dxfId="6678" priority="830" stopIfTrue="1" operator="equal">
      <formula>0</formula>
    </cfRule>
  </conditionalFormatting>
  <conditionalFormatting sqref="AA275">
    <cfRule type="cellIs" dxfId="6677" priority="829" stopIfTrue="1" operator="equal">
      <formula>0</formula>
    </cfRule>
  </conditionalFormatting>
  <conditionalFormatting sqref="AB275:AF275">
    <cfRule type="cellIs" dxfId="6676" priority="828" stopIfTrue="1" operator="equal">
      <formula>0</formula>
    </cfRule>
  </conditionalFormatting>
  <conditionalFormatting sqref="N275">
    <cfRule type="cellIs" dxfId="6675" priority="823" stopIfTrue="1" operator="equal">
      <formula>0</formula>
    </cfRule>
  </conditionalFormatting>
  <conditionalFormatting sqref="AQ275">
    <cfRule type="cellIs" dxfId="6674" priority="822" stopIfTrue="1" operator="equal">
      <formula>0</formula>
    </cfRule>
  </conditionalFormatting>
  <conditionalFormatting sqref="AW284:BA284 BD284:BE284">
    <cfRule type="cellIs" dxfId="6673" priority="818" stopIfTrue="1" operator="equal">
      <formula>0</formula>
    </cfRule>
  </conditionalFormatting>
  <conditionalFormatting sqref="AA284">
    <cfRule type="cellIs" dxfId="6672" priority="813" stopIfTrue="1" operator="equal">
      <formula>0</formula>
    </cfRule>
  </conditionalFormatting>
  <conditionalFormatting sqref="D284:H284">
    <cfRule type="cellIs" dxfId="6671" priority="812" stopIfTrue="1" operator="equal">
      <formula>0</formula>
    </cfRule>
  </conditionalFormatting>
  <conditionalFormatting sqref="I284">
    <cfRule type="cellIs" dxfId="6670" priority="811" stopIfTrue="1" operator="equal">
      <formula>0</formula>
    </cfRule>
  </conditionalFormatting>
  <conditionalFormatting sqref="AG284:AK284">
    <cfRule type="cellIs" dxfId="6669" priority="810" stopIfTrue="1" operator="equal">
      <formula>0</formula>
    </cfRule>
  </conditionalFormatting>
  <conditionalFormatting sqref="AL284">
    <cfRule type="cellIs" dxfId="6668" priority="809" stopIfTrue="1" operator="equal">
      <formula>0</formula>
    </cfRule>
  </conditionalFormatting>
  <conditionalFormatting sqref="J284:K284">
    <cfRule type="cellIs" dxfId="6667" priority="806" stopIfTrue="1" operator="equal">
      <formula>0</formula>
    </cfRule>
  </conditionalFormatting>
  <conditionalFormatting sqref="AB284:AF284">
    <cfRule type="cellIs" dxfId="6666" priority="805" stopIfTrue="1" operator="equal">
      <formula>0</formula>
    </cfRule>
  </conditionalFormatting>
  <conditionalFormatting sqref="AM284:AN284">
    <cfRule type="cellIs" dxfId="6665" priority="804" stopIfTrue="1" operator="equal">
      <formula>0</formula>
    </cfRule>
  </conditionalFormatting>
  <conditionalFormatting sqref="AO284:AS284">
    <cfRule type="cellIs" dxfId="6664" priority="798" stopIfTrue="1" operator="equal">
      <formula>0</formula>
    </cfRule>
  </conditionalFormatting>
  <conditionalFormatting sqref="AT284">
    <cfRule type="cellIs" dxfId="6663" priority="797" stopIfTrue="1" operator="equal">
      <formula>0</formula>
    </cfRule>
  </conditionalFormatting>
  <conditionalFormatting sqref="AU284:AV284">
    <cfRule type="cellIs" dxfId="6662" priority="796" stopIfTrue="1" operator="equal">
      <formula>0</formula>
    </cfRule>
  </conditionalFormatting>
  <conditionalFormatting sqref="N77">
    <cfRule type="cellIs" dxfId="6661" priority="844" stopIfTrue="1" operator="equal">
      <formula>0</formula>
    </cfRule>
  </conditionalFormatting>
  <conditionalFormatting sqref="S210">
    <cfRule type="cellIs" dxfId="6660" priority="756" stopIfTrue="1" operator="equal">
      <formula>0</formula>
    </cfRule>
  </conditionalFormatting>
  <conditionalFormatting sqref="AP21:AS21">
    <cfRule type="cellIs" dxfId="6659" priority="791" stopIfTrue="1" operator="equal">
      <formula>0</formula>
    </cfRule>
  </conditionalFormatting>
  <conditionalFormatting sqref="AP22">
    <cfRule type="cellIs" dxfId="6658" priority="792" stopIfTrue="1" operator="equal">
      <formula>0</formula>
    </cfRule>
  </conditionalFormatting>
  <conditionalFormatting sqref="AT21">
    <cfRule type="cellIs" dxfId="6657" priority="790" stopIfTrue="1" operator="equal">
      <formula>0</formula>
    </cfRule>
  </conditionalFormatting>
  <conditionalFormatting sqref="AU21:AV21">
    <cfRule type="cellIs" dxfId="6656" priority="789" stopIfTrue="1" operator="equal">
      <formula>0</formula>
    </cfRule>
  </conditionalFormatting>
  <conditionalFormatting sqref="AO262:AS262">
    <cfRule type="cellIs" dxfId="6655" priority="788" stopIfTrue="1" operator="equal">
      <formula>0</formula>
    </cfRule>
  </conditionalFormatting>
  <conditionalFormatting sqref="AT262">
    <cfRule type="cellIs" dxfId="6654" priority="787" stopIfTrue="1" operator="equal">
      <formula>0</formula>
    </cfRule>
  </conditionalFormatting>
  <conditionalFormatting sqref="AU262:AV262">
    <cfRule type="cellIs" dxfId="6653" priority="786" stopIfTrue="1" operator="equal">
      <formula>0</formula>
    </cfRule>
  </conditionalFormatting>
  <conditionalFormatting sqref="AW339:BE339">
    <cfRule type="cellIs" dxfId="6652" priority="785" stopIfTrue="1" operator="equal">
      <formula>0</formula>
    </cfRule>
  </conditionalFormatting>
  <conditionalFormatting sqref="AG339:AK339">
    <cfRule type="cellIs" dxfId="6651" priority="783" stopIfTrue="1" operator="equal">
      <formula>0</formula>
    </cfRule>
  </conditionalFormatting>
  <conditionalFormatting sqref="AL339">
    <cfRule type="cellIs" dxfId="6650" priority="782" stopIfTrue="1" operator="equal">
      <formula>0</formula>
    </cfRule>
  </conditionalFormatting>
  <conditionalFormatting sqref="AM339:AN339">
    <cfRule type="cellIs" dxfId="6649" priority="781" stopIfTrue="1" operator="equal">
      <formula>0</formula>
    </cfRule>
  </conditionalFormatting>
  <conditionalFormatting sqref="AO339:AS339">
    <cfRule type="cellIs" dxfId="6648" priority="780" stopIfTrue="1" operator="equal">
      <formula>0</formula>
    </cfRule>
  </conditionalFormatting>
  <conditionalFormatting sqref="AT339">
    <cfRule type="cellIs" dxfId="6647" priority="779" stopIfTrue="1" operator="equal">
      <formula>0</formula>
    </cfRule>
  </conditionalFormatting>
  <conditionalFormatting sqref="AU339:AV339">
    <cfRule type="cellIs" dxfId="6646" priority="778" stopIfTrue="1" operator="equal">
      <formula>0</formula>
    </cfRule>
  </conditionalFormatting>
  <conditionalFormatting sqref="AS329">
    <cfRule type="cellIs" dxfId="6645" priority="749" stopIfTrue="1" operator="equal">
      <formula>0</formula>
    </cfRule>
  </conditionalFormatting>
  <conditionalFormatting sqref="H209:I209">
    <cfRule type="cellIs" dxfId="6644" priority="765" stopIfTrue="1" operator="equal">
      <formula>0</formula>
    </cfRule>
  </conditionalFormatting>
  <conditionalFormatting sqref="J209:K209">
    <cfRule type="cellIs" dxfId="6643" priority="764" stopIfTrue="1" operator="equal">
      <formula>0</formula>
    </cfRule>
  </conditionalFormatting>
  <conditionalFormatting sqref="G210">
    <cfRule type="cellIs" dxfId="6642" priority="763" stopIfTrue="1" operator="equal">
      <formula>0</formula>
    </cfRule>
  </conditionalFormatting>
  <conditionalFormatting sqref="AH212">
    <cfRule type="cellIs" dxfId="6641" priority="746" stopIfTrue="1" operator="equal">
      <formula>0</formula>
    </cfRule>
  </conditionalFormatting>
  <conditionalFormatting sqref="F207:F208">
    <cfRule type="cellIs" dxfId="6640" priority="762" stopIfTrue="1" operator="equal">
      <formula>0</formula>
    </cfRule>
  </conditionalFormatting>
  <conditionalFormatting sqref="F209">
    <cfRule type="cellIs" dxfId="6639" priority="761" stopIfTrue="1" operator="equal">
      <formula>0</formula>
    </cfRule>
  </conditionalFormatting>
  <conditionalFormatting sqref="G207:G208">
    <cfRule type="cellIs" dxfId="6638" priority="760" stopIfTrue="1" operator="equal">
      <formula>0</formula>
    </cfRule>
  </conditionalFormatting>
  <conditionalFormatting sqref="G209">
    <cfRule type="cellIs" dxfId="6637" priority="759" stopIfTrue="1" operator="equal">
      <formula>0</formula>
    </cfRule>
  </conditionalFormatting>
  <conditionalFormatting sqref="M210">
    <cfRule type="cellIs" dxfId="6636" priority="758" stopIfTrue="1" operator="equal">
      <formula>0</formula>
    </cfRule>
  </conditionalFormatting>
  <conditionalFormatting sqref="L210">
    <cfRule type="cellIs" dxfId="6635" priority="757" stopIfTrue="1" operator="equal">
      <formula>0</formula>
    </cfRule>
  </conditionalFormatting>
  <conditionalFormatting sqref="AO210">
    <cfRule type="cellIs" dxfId="6634" priority="755" stopIfTrue="1" operator="equal">
      <formula>0</formula>
    </cfRule>
  </conditionalFormatting>
  <conditionalFormatting sqref="W210:X210">
    <cfRule type="cellIs" dxfId="6633" priority="754" stopIfTrue="1" operator="equal">
      <formula>0</formula>
    </cfRule>
  </conditionalFormatting>
  <conditionalFormatting sqref="AT154:AT155">
    <cfRule type="cellIs" dxfId="6632" priority="753" stopIfTrue="1" operator="equal">
      <formula>0</formula>
    </cfRule>
  </conditionalFormatting>
  <conditionalFormatting sqref="AO239:AS239">
    <cfRule type="cellIs" dxfId="6631" priority="752" stopIfTrue="1" operator="equal">
      <formula>0</formula>
    </cfRule>
  </conditionalFormatting>
  <conditionalFormatting sqref="AT239">
    <cfRule type="cellIs" dxfId="6630" priority="751" stopIfTrue="1" operator="equal">
      <formula>0</formula>
    </cfRule>
  </conditionalFormatting>
  <conditionalFormatting sqref="AU239:AV239">
    <cfRule type="cellIs" dxfId="6629" priority="750" stopIfTrue="1" operator="equal">
      <formula>0</formula>
    </cfRule>
  </conditionalFormatting>
  <conditionalFormatting sqref="AU329:AV329">
    <cfRule type="cellIs" dxfId="6628" priority="747" stopIfTrue="1" operator="equal">
      <formula>0</formula>
    </cfRule>
  </conditionalFormatting>
  <conditionalFormatting sqref="AT329">
    <cfRule type="cellIs" dxfId="6627" priority="748" stopIfTrue="1" operator="equal">
      <formula>0</formula>
    </cfRule>
  </conditionalFormatting>
  <conditionalFormatting sqref="S216">
    <cfRule type="cellIs" dxfId="6626" priority="742" stopIfTrue="1" operator="equal">
      <formula>0</formula>
    </cfRule>
  </conditionalFormatting>
  <conditionalFormatting sqref="AN358">
    <cfRule type="cellIs" dxfId="6625" priority="518" stopIfTrue="1" operator="equal">
      <formula>0</formula>
    </cfRule>
  </conditionalFormatting>
  <conditionalFormatting sqref="AA217 V217">
    <cfRule type="cellIs" dxfId="6624" priority="440" stopIfTrue="1" operator="equal">
      <formula>0</formula>
    </cfRule>
  </conditionalFormatting>
  <conditionalFormatting sqref="D217:E217">
    <cfRule type="cellIs" dxfId="6623" priority="435" stopIfTrue="1" operator="equal">
      <formula>0</formula>
    </cfRule>
  </conditionalFormatting>
  <conditionalFormatting sqref="F217">
    <cfRule type="cellIs" dxfId="6622" priority="436" stopIfTrue="1" operator="equal">
      <formula>0</formula>
    </cfRule>
  </conditionalFormatting>
  <conditionalFormatting sqref="Y217">
    <cfRule type="cellIs" dxfId="6621" priority="434" stopIfTrue="1" operator="equal">
      <formula>0</formula>
    </cfRule>
  </conditionalFormatting>
  <conditionalFormatting sqref="L217:M217">
    <cfRule type="cellIs" dxfId="6620" priority="429" stopIfTrue="1" operator="equal">
      <formula>0</formula>
    </cfRule>
  </conditionalFormatting>
  <conditionalFormatting sqref="S217">
    <cfRule type="cellIs" dxfId="6619" priority="427" stopIfTrue="1" operator="equal">
      <formula>0</formula>
    </cfRule>
  </conditionalFormatting>
  <conditionalFormatting sqref="N217">
    <cfRule type="cellIs" dxfId="6618" priority="425" stopIfTrue="1" operator="equal">
      <formula>0</formula>
    </cfRule>
  </conditionalFormatting>
  <conditionalFormatting sqref="N79">
    <cfRule type="cellIs" dxfId="6617" priority="424" stopIfTrue="1" operator="equal">
      <formula>0</formula>
    </cfRule>
  </conditionalFormatting>
  <conditionalFormatting sqref="F146">
    <cfRule type="cellIs" dxfId="6616" priority="423" stopIfTrue="1" operator="equal">
      <formula>0</formula>
    </cfRule>
  </conditionalFormatting>
  <conditionalFormatting sqref="AQ89:AR89">
    <cfRule type="cellIs" dxfId="6615" priority="516" stopIfTrue="1" operator="equal">
      <formula>0</formula>
    </cfRule>
  </conditionalFormatting>
  <conditionalFormatting sqref="N186:O186">
    <cfRule type="cellIs" dxfId="6614" priority="515" stopIfTrue="1" operator="equal">
      <formula>0</formula>
    </cfRule>
  </conditionalFormatting>
  <conditionalFormatting sqref="R214 R221:R223 R225:R227">
    <cfRule type="cellIs" dxfId="6613" priority="499" stopIfTrue="1" operator="equal">
      <formula>0</formula>
    </cfRule>
  </conditionalFormatting>
  <conditionalFormatting sqref="R220">
    <cfRule type="cellIs" dxfId="6612" priority="498" stopIfTrue="1" operator="equal">
      <formula>0</formula>
    </cfRule>
  </conditionalFormatting>
  <conditionalFormatting sqref="P221">
    <cfRule type="cellIs" dxfId="6611" priority="505" stopIfTrue="1" operator="equal">
      <formula>0</formula>
    </cfRule>
  </conditionalFormatting>
  <conditionalFormatting sqref="N221">
    <cfRule type="cellIs" dxfId="6610" priority="503" stopIfTrue="1" operator="equal">
      <formula>0</formula>
    </cfRule>
  </conditionalFormatting>
  <conditionalFormatting sqref="O221">
    <cfRule type="cellIs" dxfId="6609" priority="502" stopIfTrue="1" operator="equal">
      <formula>0</formula>
    </cfRule>
  </conditionalFormatting>
  <conditionalFormatting sqref="Q221">
    <cfRule type="cellIs" dxfId="6608" priority="504" stopIfTrue="1" operator="equal">
      <formula>0</formula>
    </cfRule>
  </conditionalFormatting>
  <conditionalFormatting sqref="O208">
    <cfRule type="cellIs" dxfId="6607" priority="501" stopIfTrue="1" operator="equal">
      <formula>0</formula>
    </cfRule>
  </conditionalFormatting>
  <conditionalFormatting sqref="R207:R209">
    <cfRule type="cellIs" dxfId="6606" priority="500" stopIfTrue="1" operator="equal">
      <formula>0</formula>
    </cfRule>
  </conditionalFormatting>
  <conditionalFormatting sqref="Q215">
    <cfRule type="cellIs" dxfId="6605" priority="494" stopIfTrue="1" operator="equal">
      <formula>0</formula>
    </cfRule>
  </conditionalFormatting>
  <conditionalFormatting sqref="R215">
    <cfRule type="cellIs" dxfId="6604" priority="493" stopIfTrue="1" operator="equal">
      <formula>0</formula>
    </cfRule>
  </conditionalFormatting>
  <conditionalFormatting sqref="O212">
    <cfRule type="cellIs" dxfId="6603" priority="497" stopIfTrue="1" operator="equal">
      <formula>0</formula>
    </cfRule>
  </conditionalFormatting>
  <conditionalFormatting sqref="P215">
    <cfRule type="cellIs" dxfId="6602" priority="495" stopIfTrue="1" operator="equal">
      <formula>0</formula>
    </cfRule>
  </conditionalFormatting>
  <conditionalFormatting sqref="N215:O215">
    <cfRule type="cellIs" dxfId="6601" priority="496" stopIfTrue="1" operator="equal">
      <formula>0</formula>
    </cfRule>
  </conditionalFormatting>
  <conditionalFormatting sqref="P212:Q214 O213:O214 R212:R213">
    <cfRule type="cellIs" dxfId="6600" priority="514" stopIfTrue="1" operator="equal">
      <formula>0</formula>
    </cfRule>
  </conditionalFormatting>
  <conditionalFormatting sqref="O220">
    <cfRule type="cellIs" dxfId="6599" priority="506" stopIfTrue="1" operator="equal">
      <formula>0</formula>
    </cfRule>
  </conditionalFormatting>
  <conditionalFormatting sqref="Q225:Q227">
    <cfRule type="cellIs" dxfId="6598" priority="511" stopIfTrue="1" operator="equal">
      <formula>0</formula>
    </cfRule>
  </conditionalFormatting>
  <conditionalFormatting sqref="Q219:Q220 Q222:Q223">
    <cfRule type="cellIs" dxfId="6597" priority="509" stopIfTrue="1" operator="equal">
      <formula>0</formula>
    </cfRule>
  </conditionalFormatting>
  <conditionalFormatting sqref="O207:Q207 P208:Q209">
    <cfRule type="cellIs" dxfId="6596" priority="513" stopIfTrue="1" operator="equal">
      <formula>0</formula>
    </cfRule>
  </conditionalFormatting>
  <conditionalFormatting sqref="P219:P220 P222:P223">
    <cfRule type="cellIs" dxfId="6595" priority="510" stopIfTrue="1" operator="equal">
      <formula>0</formula>
    </cfRule>
  </conditionalFormatting>
  <conditionalFormatting sqref="N220">
    <cfRule type="cellIs" dxfId="6594" priority="507" stopIfTrue="1" operator="equal">
      <formula>0</formula>
    </cfRule>
  </conditionalFormatting>
  <conditionalFormatting sqref="N216 N207 N222:O223 N225:P227 N219:O219 N218">
    <cfRule type="cellIs" dxfId="6593" priority="512" stopIfTrue="1" operator="equal">
      <formula>0</formula>
    </cfRule>
  </conditionalFormatting>
  <conditionalFormatting sqref="N214">
    <cfRule type="cellIs" dxfId="6592" priority="508" stopIfTrue="1" operator="equal">
      <formula>0</formula>
    </cfRule>
  </conditionalFormatting>
  <conditionalFormatting sqref="R210">
    <cfRule type="cellIs" dxfId="6591" priority="491" stopIfTrue="1" operator="equal">
      <formula>0</formula>
    </cfRule>
  </conditionalFormatting>
  <conditionalFormatting sqref="P210:Q210">
    <cfRule type="cellIs" dxfId="6590" priority="492" stopIfTrue="1" operator="equal">
      <formula>0</formula>
    </cfRule>
  </conditionalFormatting>
  <conditionalFormatting sqref="N285">
    <cfRule type="cellIs" dxfId="6589" priority="490" stopIfTrue="1" operator="equal">
      <formula>0</formula>
    </cfRule>
  </conditionalFormatting>
  <conditionalFormatting sqref="AP213 AR214:AS214 AR211:AV213">
    <cfRule type="cellIs" dxfId="6588" priority="489" stopIfTrue="1" operator="equal">
      <formula>0</formula>
    </cfRule>
  </conditionalFormatting>
  <conditionalFormatting sqref="AQ216:AQ219 AP207:AQ208 AR217:AR219 AP221:AR223 AP217:AP219 AP225:AS227">
    <cfRule type="cellIs" dxfId="6587" priority="487" stopIfTrue="1" operator="equal">
      <formula>0</formula>
    </cfRule>
  </conditionalFormatting>
  <conditionalFormatting sqref="AR207:AT208">
    <cfRule type="cellIs" dxfId="6586" priority="488" stopIfTrue="1" operator="equal">
      <formula>0</formula>
    </cfRule>
  </conditionalFormatting>
  <conditionalFormatting sqref="AP216">
    <cfRule type="cellIs" dxfId="6585" priority="486" stopIfTrue="1" operator="equal">
      <formula>0</formula>
    </cfRule>
  </conditionalFormatting>
  <conditionalFormatting sqref="AQ212">
    <cfRule type="cellIs" dxfId="6584" priority="485" stopIfTrue="1" operator="equal">
      <formula>0</formula>
    </cfRule>
  </conditionalFormatting>
  <conditionalFormatting sqref="AT225:AT226">
    <cfRule type="cellIs" dxfId="6583" priority="484" stopIfTrue="1" operator="equal">
      <formula>0</formula>
    </cfRule>
  </conditionalFormatting>
  <conditionalFormatting sqref="AS217:AS223">
    <cfRule type="cellIs" dxfId="6582" priority="483" stopIfTrue="1" operator="equal">
      <formula>0</formula>
    </cfRule>
  </conditionalFormatting>
  <conditionalFormatting sqref="AT217:AT223">
    <cfRule type="cellIs" dxfId="6581" priority="482" stopIfTrue="1" operator="equal">
      <formula>0</formula>
    </cfRule>
  </conditionalFormatting>
  <conditionalFormatting sqref="AP220:AR220">
    <cfRule type="cellIs" dxfId="6580" priority="481" stopIfTrue="1" operator="equal">
      <formula>0</formula>
    </cfRule>
  </conditionalFormatting>
  <conditionalFormatting sqref="AQ214">
    <cfRule type="cellIs" dxfId="6579" priority="480" stopIfTrue="1" operator="equal">
      <formula>0</formula>
    </cfRule>
  </conditionalFormatting>
  <conditionalFormatting sqref="AU214:AV214 AU221:AV223 AU225:AV227">
    <cfRule type="cellIs" dxfId="6578" priority="478" stopIfTrue="1" operator="equal">
      <formula>0</formula>
    </cfRule>
  </conditionalFormatting>
  <conditionalFormatting sqref="AU220:AV220">
    <cfRule type="cellIs" dxfId="6577" priority="477" stopIfTrue="1" operator="equal">
      <formula>0</formula>
    </cfRule>
  </conditionalFormatting>
  <conditionalFormatting sqref="AU207:AV208">
    <cfRule type="cellIs" dxfId="6576" priority="479" stopIfTrue="1" operator="equal">
      <formula>0</formula>
    </cfRule>
  </conditionalFormatting>
  <conditionalFormatting sqref="AP215">
    <cfRule type="cellIs" dxfId="6575" priority="476" stopIfTrue="1" operator="equal">
      <formula>0</formula>
    </cfRule>
  </conditionalFormatting>
  <conditionalFormatting sqref="AS215">
    <cfRule type="cellIs" dxfId="6574" priority="475" stopIfTrue="1" operator="equal">
      <formula>0</formula>
    </cfRule>
  </conditionalFormatting>
  <conditionalFormatting sqref="AP210">
    <cfRule type="cellIs" dxfId="6573" priority="466" stopIfTrue="1" operator="equal">
      <formula>0</formula>
    </cfRule>
  </conditionalFormatting>
  <conditionalFormatting sqref="AU215:AV215">
    <cfRule type="cellIs" dxfId="6572" priority="474" stopIfTrue="1" operator="equal">
      <formula>0</formula>
    </cfRule>
  </conditionalFormatting>
  <conditionalFormatting sqref="AP214">
    <cfRule type="cellIs" dxfId="6571" priority="473" stopIfTrue="1" operator="equal">
      <formula>0</formula>
    </cfRule>
  </conditionalFormatting>
  <conditionalFormatting sqref="AT214">
    <cfRule type="cellIs" dxfId="6570" priority="472" stopIfTrue="1" operator="equal">
      <formula>0</formula>
    </cfRule>
  </conditionalFormatting>
  <conditionalFormatting sqref="AT227">
    <cfRule type="cellIs" dxfId="6569" priority="471" stopIfTrue="1" operator="equal">
      <formula>0</formula>
    </cfRule>
  </conditionalFormatting>
  <conditionalFormatting sqref="AU217:AV217">
    <cfRule type="cellIs" dxfId="6568" priority="467" stopIfTrue="1" operator="equal">
      <formula>0</formula>
    </cfRule>
  </conditionalFormatting>
  <conditionalFormatting sqref="AT215">
    <cfRule type="cellIs" dxfId="6567" priority="470" stopIfTrue="1" operator="equal">
      <formula>0</formula>
    </cfRule>
  </conditionalFormatting>
  <conditionalFormatting sqref="AR210:AV210">
    <cfRule type="cellIs" dxfId="6566" priority="469" stopIfTrue="1" operator="equal">
      <formula>0</formula>
    </cfRule>
  </conditionalFormatting>
  <conditionalFormatting sqref="AQ210">
    <cfRule type="cellIs" dxfId="6565" priority="468" stopIfTrue="1" operator="equal">
      <formula>0</formula>
    </cfRule>
  </conditionalFormatting>
  <conditionalFormatting sqref="V146 Y146">
    <cfRule type="cellIs" dxfId="6564" priority="465" stopIfTrue="1" operator="equal">
      <formula>0</formula>
    </cfRule>
  </conditionalFormatting>
  <conditionalFormatting sqref="AA146">
    <cfRule type="cellIs" dxfId="6563" priority="464" stopIfTrue="1" operator="equal">
      <formula>0</formula>
    </cfRule>
  </conditionalFormatting>
  <conditionalFormatting sqref="E211">
    <cfRule type="cellIs" dxfId="6562" priority="462" stopIfTrue="1" operator="equal">
      <formula>0</formula>
    </cfRule>
  </conditionalFormatting>
  <conditionalFormatting sqref="V211 Y211">
    <cfRule type="cellIs" dxfId="6561" priority="461" stopIfTrue="1" operator="equal">
      <formula>0</formula>
    </cfRule>
  </conditionalFormatting>
  <conditionalFormatting sqref="H211:I211">
    <cfRule type="cellIs" dxfId="6560" priority="463" stopIfTrue="1" operator="equal">
      <formula>0</formula>
    </cfRule>
  </conditionalFormatting>
  <conditionalFormatting sqref="AA211">
    <cfRule type="cellIs" dxfId="6559" priority="460" stopIfTrue="1" operator="equal">
      <formula>0</formula>
    </cfRule>
  </conditionalFormatting>
  <conditionalFormatting sqref="J211:K211">
    <cfRule type="cellIs" dxfId="6558" priority="459" stopIfTrue="1" operator="equal">
      <formula>0</formula>
    </cfRule>
  </conditionalFormatting>
  <conditionalFormatting sqref="AB211:AC211 AE211:AF211">
    <cfRule type="cellIs" dxfId="6557" priority="458" stopIfTrue="1" operator="equal">
      <formula>0</formula>
    </cfRule>
  </conditionalFormatting>
  <conditionalFormatting sqref="S211">
    <cfRule type="cellIs" dxfId="6556" priority="454" stopIfTrue="1" operator="equal">
      <formula>0</formula>
    </cfRule>
  </conditionalFormatting>
  <conditionalFormatting sqref="G211">
    <cfRule type="cellIs" dxfId="6555" priority="457" stopIfTrue="1" operator="equal">
      <formula>0</formula>
    </cfRule>
  </conditionalFormatting>
  <conditionalFormatting sqref="M211">
    <cfRule type="cellIs" dxfId="6554" priority="456" stopIfTrue="1" operator="equal">
      <formula>0</formula>
    </cfRule>
  </conditionalFormatting>
  <conditionalFormatting sqref="L211">
    <cfRule type="cellIs" dxfId="6553" priority="455" stopIfTrue="1" operator="equal">
      <formula>0</formula>
    </cfRule>
  </conditionalFormatting>
  <conditionalFormatting sqref="W211:X211">
    <cfRule type="cellIs" dxfId="6552" priority="453" stopIfTrue="1" operator="equal">
      <formula>0</formula>
    </cfRule>
  </conditionalFormatting>
  <conditionalFormatting sqref="R211">
    <cfRule type="cellIs" dxfId="6551" priority="451" stopIfTrue="1" operator="equal">
      <formula>0</formula>
    </cfRule>
  </conditionalFormatting>
  <conditionalFormatting sqref="P211:Q211">
    <cfRule type="cellIs" dxfId="6550" priority="452" stopIfTrue="1" operator="equal">
      <formula>0</formula>
    </cfRule>
  </conditionalFormatting>
  <conditionalFormatting sqref="AZ166:BA166">
    <cfRule type="cellIs" dxfId="6549" priority="450" stopIfTrue="1" operator="equal">
      <formula>0</formula>
    </cfRule>
  </conditionalFormatting>
  <conditionalFormatting sqref="N197">
    <cfRule type="cellIs" dxfId="6548" priority="422" stopIfTrue="1" operator="equal">
      <formula>0</formula>
    </cfRule>
  </conditionalFormatting>
  <conditionalFormatting sqref="N212">
    <cfRule type="cellIs" dxfId="6547" priority="421" stopIfTrue="1" operator="equal">
      <formula>0</formula>
    </cfRule>
  </conditionalFormatting>
  <conditionalFormatting sqref="AQ329:AR329">
    <cfRule type="cellIs" dxfId="6546" priority="416" stopIfTrue="1" operator="equal">
      <formula>0</formula>
    </cfRule>
  </conditionalFormatting>
  <conditionalFormatting sqref="K280">
    <cfRule type="cellIs" dxfId="6545" priority="420" stopIfTrue="1" operator="equal">
      <formula>0</formula>
    </cfRule>
  </conditionalFormatting>
  <conditionalFormatting sqref="AI22">
    <cfRule type="cellIs" dxfId="6544" priority="419" stopIfTrue="1" operator="equal">
      <formula>0</formula>
    </cfRule>
  </conditionalFormatting>
  <conditionalFormatting sqref="AO280">
    <cfRule type="cellIs" dxfId="6543" priority="418" stopIfTrue="1" operator="equal">
      <formula>0</formula>
    </cfRule>
  </conditionalFormatting>
  <conditionalFormatting sqref="AQ285">
    <cfRule type="cellIs" dxfId="6542" priority="417" stopIfTrue="1" operator="equal">
      <formula>0</formula>
    </cfRule>
  </conditionalFormatting>
  <conditionalFormatting sqref="AZ198:BE198">
    <cfRule type="cellIs" dxfId="6541" priority="407" stopIfTrue="1" operator="equal">
      <formula>0</formula>
    </cfRule>
  </conditionalFormatting>
  <conditionalFormatting sqref="J198:K198">
    <cfRule type="cellIs" dxfId="6540" priority="403" stopIfTrue="1" operator="equal">
      <formula>0</formula>
    </cfRule>
  </conditionalFormatting>
  <conditionalFormatting sqref="AM198:AN198">
    <cfRule type="cellIs" dxfId="6539" priority="401" stopIfTrue="1" operator="equal">
      <formula>0</formula>
    </cfRule>
  </conditionalFormatting>
  <conditionalFormatting sqref="AB198:AF198">
    <cfRule type="cellIs" dxfId="6538" priority="402" stopIfTrue="1" operator="equal">
      <formula>0</formula>
    </cfRule>
  </conditionalFormatting>
  <conditionalFormatting sqref="E198:F198 H198:I198">
    <cfRule type="cellIs" dxfId="6537" priority="413" stopIfTrue="1" operator="equal">
      <formula>0</formula>
    </cfRule>
  </conditionalFormatting>
  <conditionalFormatting sqref="G198">
    <cfRule type="cellIs" dxfId="6536" priority="412" stopIfTrue="1" operator="equal">
      <formula>0</formula>
    </cfRule>
  </conditionalFormatting>
  <conditionalFormatting sqref="V198">
    <cfRule type="cellIs" dxfId="6535" priority="411" stopIfTrue="1" operator="equal">
      <formula>0</formula>
    </cfRule>
  </conditionalFormatting>
  <conditionalFormatting sqref="AA198">
    <cfRule type="cellIs" dxfId="6534" priority="410" stopIfTrue="1" operator="equal">
      <formula>0</formula>
    </cfRule>
  </conditionalFormatting>
  <conditionalFormatting sqref="AI198:AK198">
    <cfRule type="cellIs" dxfId="6533" priority="409" stopIfTrue="1" operator="equal">
      <formula>0</formula>
    </cfRule>
  </conditionalFormatting>
  <conditionalFormatting sqref="AH198">
    <cfRule type="cellIs" dxfId="6532" priority="408" stopIfTrue="1" operator="equal">
      <formula>0</formula>
    </cfRule>
  </conditionalFormatting>
  <conditionalFormatting sqref="AL198">
    <cfRule type="cellIs" dxfId="6531" priority="406" stopIfTrue="1" operator="equal">
      <formula>0</formula>
    </cfRule>
  </conditionalFormatting>
  <conditionalFormatting sqref="M198 P198:Q198">
    <cfRule type="cellIs" dxfId="6530" priority="397" stopIfTrue="1" operator="equal">
      <formula>0</formula>
    </cfRule>
  </conditionalFormatting>
  <conditionalFormatting sqref="R198:S198">
    <cfRule type="cellIs" dxfId="6529" priority="396" stopIfTrue="1" operator="equal">
      <formula>0</formula>
    </cfRule>
  </conditionalFormatting>
  <conditionalFormatting sqref="AQ198 AS198:AT198">
    <cfRule type="cellIs" dxfId="6528" priority="395" stopIfTrue="1" operator="equal">
      <formula>0</formula>
    </cfRule>
  </conditionalFormatting>
  <conditionalFormatting sqref="AP198">
    <cfRule type="cellIs" dxfId="6527" priority="394" stopIfTrue="1" operator="equal">
      <formula>0</formula>
    </cfRule>
  </conditionalFormatting>
  <conditionalFormatting sqref="AU198:AV198">
    <cfRule type="cellIs" dxfId="6526" priority="393" stopIfTrue="1" operator="equal">
      <formula>0</formula>
    </cfRule>
  </conditionalFormatting>
  <conditionalFormatting sqref="AR198">
    <cfRule type="cellIs" dxfId="6525" priority="392" stopIfTrue="1" operator="equal">
      <formula>0</formula>
    </cfRule>
  </conditionalFormatting>
  <conditionalFormatting sqref="K217">
    <cfRule type="cellIs" dxfId="6524" priority="386" stopIfTrue="1" operator="equal">
      <formula>0</formula>
    </cfRule>
  </conditionalFormatting>
  <conditionalFormatting sqref="K216">
    <cfRule type="cellIs" dxfId="6523" priority="385" stopIfTrue="1" operator="equal">
      <formula>0</formula>
    </cfRule>
  </conditionalFormatting>
  <conditionalFormatting sqref="S224">
    <cfRule type="cellIs" dxfId="6522" priority="383" stopIfTrue="1" operator="equal">
      <formula>0</formula>
    </cfRule>
  </conditionalFormatting>
  <conditionalFormatting sqref="M224">
    <cfRule type="cellIs" dxfId="6521" priority="384" stopIfTrue="1" operator="equal">
      <formula>0</formula>
    </cfRule>
  </conditionalFormatting>
  <conditionalFormatting sqref="R224">
    <cfRule type="cellIs" dxfId="6520" priority="379" stopIfTrue="1" operator="equal">
      <formula>0</formula>
    </cfRule>
  </conditionalFormatting>
  <conditionalFormatting sqref="Q224">
    <cfRule type="cellIs" dxfId="6519" priority="380" stopIfTrue="1" operator="equal">
      <formula>0</formula>
    </cfRule>
  </conditionalFormatting>
  <conditionalFormatting sqref="P224">
    <cfRule type="cellIs" dxfId="6518" priority="381" stopIfTrue="1" operator="equal">
      <formula>0</formula>
    </cfRule>
  </conditionalFormatting>
  <conditionalFormatting sqref="N224:O224">
    <cfRule type="cellIs" dxfId="6517" priority="382" stopIfTrue="1" operator="equal">
      <formula>0</formula>
    </cfRule>
  </conditionalFormatting>
  <conditionalFormatting sqref="AP224:AR224">
    <cfRule type="cellIs" dxfId="6516" priority="377" stopIfTrue="1" operator="equal">
      <formula>0</formula>
    </cfRule>
  </conditionalFormatting>
  <conditionalFormatting sqref="AS224">
    <cfRule type="cellIs" dxfId="6515" priority="376" stopIfTrue="1" operator="equal">
      <formula>0</formula>
    </cfRule>
  </conditionalFormatting>
  <conditionalFormatting sqref="AT224">
    <cfRule type="cellIs" dxfId="6514" priority="375" stopIfTrue="1" operator="equal">
      <formula>0</formula>
    </cfRule>
  </conditionalFormatting>
  <conditionalFormatting sqref="AU224:AV224">
    <cfRule type="cellIs" dxfId="6513" priority="374" stopIfTrue="1" operator="equal">
      <formula>0</formula>
    </cfRule>
  </conditionalFormatting>
  <conditionalFormatting sqref="AA218 V218">
    <cfRule type="cellIs" dxfId="6512" priority="370" stopIfTrue="1" operator="equal">
      <formula>0</formula>
    </cfRule>
  </conditionalFormatting>
  <conditionalFormatting sqref="Y218">
    <cfRule type="cellIs" dxfId="6511" priority="369" stopIfTrue="1" operator="equal">
      <formula>0</formula>
    </cfRule>
  </conditionalFormatting>
  <conditionalFormatting sqref="S218">
    <cfRule type="cellIs" dxfId="6510" priority="368" stopIfTrue="1" operator="equal">
      <formula>0</formula>
    </cfRule>
  </conditionalFormatting>
  <conditionalFormatting sqref="W198:X198">
    <cfRule type="cellIs" dxfId="6509" priority="367" stopIfTrue="1" operator="equal">
      <formula>0</formula>
    </cfRule>
  </conditionalFormatting>
  <conditionalFormatting sqref="AN80">
    <cfRule type="cellIs" dxfId="6508" priority="366" stopIfTrue="1" operator="equal">
      <formula>0</formula>
    </cfRule>
  </conditionalFormatting>
  <conditionalFormatting sqref="AP80:AR80">
    <cfRule type="cellIs" dxfId="6507" priority="365" stopIfTrue="1" operator="equal">
      <formula>0</formula>
    </cfRule>
  </conditionalFormatting>
  <conditionalFormatting sqref="AO80">
    <cfRule type="cellIs" dxfId="6506" priority="364" stopIfTrue="1" operator="equal">
      <formula>0</formula>
    </cfRule>
  </conditionalFormatting>
  <conditionalFormatting sqref="AT80">
    <cfRule type="cellIs" dxfId="6505" priority="363" stopIfTrue="1" operator="equal">
      <formula>0</formula>
    </cfRule>
  </conditionalFormatting>
  <conditionalFormatting sqref="AU80:AV80">
    <cfRule type="cellIs" dxfId="6504" priority="362" stopIfTrue="1" operator="equal">
      <formula>0</formula>
    </cfRule>
  </conditionalFormatting>
  <conditionalFormatting sqref="AE80:AF80">
    <cfRule type="cellIs" dxfId="6503" priority="355" stopIfTrue="1" operator="equal">
      <formula>0</formula>
    </cfRule>
  </conditionalFormatting>
  <conditionalFormatting sqref="V88:Y88">
    <cfRule type="cellIs" dxfId="6502" priority="240" stopIfTrue="1" operator="equal">
      <formula>0</formula>
    </cfRule>
  </conditionalFormatting>
  <conditionalFormatting sqref="E88:H88">
    <cfRule type="cellIs" dxfId="6501" priority="243" stopIfTrue="1" operator="equal">
      <formula>0</formula>
    </cfRule>
  </conditionalFormatting>
  <conditionalFormatting sqref="I88">
    <cfRule type="cellIs" dxfId="6500" priority="242" stopIfTrue="1" operator="equal">
      <formula>0</formula>
    </cfRule>
  </conditionalFormatting>
  <conditionalFormatting sqref="J88:K88">
    <cfRule type="cellIs" dxfId="6499" priority="241" stopIfTrue="1" operator="equal">
      <formula>0</formula>
    </cfRule>
  </conditionalFormatting>
  <conditionalFormatting sqref="T88:U88">
    <cfRule type="cellIs" dxfId="6498" priority="239" stopIfTrue="1" operator="equal">
      <formula>0</formula>
    </cfRule>
  </conditionalFormatting>
  <conditionalFormatting sqref="A64">
    <cfRule type="cellIs" dxfId="6497" priority="322" stopIfTrue="1" operator="equal">
      <formula>0</formula>
    </cfRule>
  </conditionalFormatting>
  <conditionalFormatting sqref="K252">
    <cfRule type="cellIs" dxfId="6496" priority="354" stopIfTrue="1" operator="equal">
      <formula>0</formula>
    </cfRule>
  </conditionalFormatting>
  <conditionalFormatting sqref="V252 Y252">
    <cfRule type="cellIs" dxfId="6495" priority="353" stopIfTrue="1" operator="equal">
      <formula>0</formula>
    </cfRule>
  </conditionalFormatting>
  <conditionalFormatting sqref="AA252">
    <cfRule type="cellIs" dxfId="6494" priority="352" stopIfTrue="1" operator="equal">
      <formula>0</formula>
    </cfRule>
  </conditionalFormatting>
  <conditionalFormatting sqref="AB252:AF252">
    <cfRule type="cellIs" dxfId="6493" priority="351" stopIfTrue="1" operator="equal">
      <formula>0</formula>
    </cfRule>
  </conditionalFormatting>
  <conditionalFormatting sqref="L252:S252">
    <cfRule type="cellIs" dxfId="6492" priority="350" stopIfTrue="1" operator="equal">
      <formula>0</formula>
    </cfRule>
  </conditionalFormatting>
  <conditionalFormatting sqref="AV252">
    <cfRule type="cellIs" dxfId="6491" priority="349" stopIfTrue="1" operator="equal">
      <formula>0</formula>
    </cfRule>
  </conditionalFormatting>
  <conditionalFormatting sqref="AQ154">
    <cfRule type="cellIs" dxfId="6490" priority="347" stopIfTrue="1" operator="equal">
      <formula>0</formula>
    </cfRule>
  </conditionalFormatting>
  <conditionalFormatting sqref="AN217">
    <cfRule type="cellIs" dxfId="6489" priority="346" stopIfTrue="1" operator="equal">
      <formula>0</formula>
    </cfRule>
  </conditionalFormatting>
  <conditionalFormatting sqref="BB80:BC80">
    <cfRule type="cellIs" dxfId="6488" priority="345" stopIfTrue="1" operator="equal">
      <formula>0</formula>
    </cfRule>
  </conditionalFormatting>
  <conditionalFormatting sqref="G217">
    <cfRule type="cellIs" dxfId="6487" priority="340" stopIfTrue="1" operator="equal">
      <formula>0</formula>
    </cfRule>
  </conditionalFormatting>
  <conditionalFormatting sqref="F210">
    <cfRule type="cellIs" dxfId="6486" priority="339" stopIfTrue="1" operator="equal">
      <formula>0</formula>
    </cfRule>
  </conditionalFormatting>
  <conditionalFormatting sqref="D166">
    <cfRule type="cellIs" dxfId="6485" priority="338" stopIfTrue="1" operator="equal">
      <formula>0</formula>
    </cfRule>
  </conditionalFormatting>
  <conditionalFormatting sqref="T166:U166">
    <cfRule type="cellIs" dxfId="6484" priority="337" stopIfTrue="1" operator="equal">
      <formula>0</formula>
    </cfRule>
  </conditionalFormatting>
  <conditionalFormatting sqref="I80">
    <cfRule type="cellIs" dxfId="6483" priority="335" stopIfTrue="1" operator="equal">
      <formula>0</formula>
    </cfRule>
  </conditionalFormatting>
  <conditionalFormatting sqref="E80:H80">
    <cfRule type="cellIs" dxfId="6482" priority="336" stopIfTrue="1" operator="equal">
      <formula>0</formula>
    </cfRule>
  </conditionalFormatting>
  <conditionalFormatting sqref="J80:K80">
    <cfRule type="cellIs" dxfId="6481" priority="334" stopIfTrue="1" operator="equal">
      <formula>0</formula>
    </cfRule>
  </conditionalFormatting>
  <conditionalFormatting sqref="AA80">
    <cfRule type="cellIs" dxfId="6480" priority="330" stopIfTrue="1" operator="equal">
      <formula>0</formula>
    </cfRule>
  </conditionalFormatting>
  <conditionalFormatting sqref="R80:S80">
    <cfRule type="cellIs" dxfId="6479" priority="326" stopIfTrue="1" operator="equal">
      <formula>0</formula>
    </cfRule>
  </conditionalFormatting>
  <conditionalFormatting sqref="Q80">
    <cfRule type="cellIs" dxfId="6478" priority="327" stopIfTrue="1" operator="equal">
      <formula>0</formula>
    </cfRule>
  </conditionalFormatting>
  <conditionalFormatting sqref="M80 O80:P80">
    <cfRule type="cellIs" dxfId="6477" priority="328" stopIfTrue="1" operator="equal">
      <formula>0</formula>
    </cfRule>
  </conditionalFormatting>
  <conditionalFormatting sqref="N80">
    <cfRule type="cellIs" dxfId="6476" priority="325" stopIfTrue="1" operator="equal">
      <formula>0</formula>
    </cfRule>
  </conditionalFormatting>
  <conditionalFormatting sqref="V80:Y80">
    <cfRule type="cellIs" dxfId="6475" priority="333" stopIfTrue="1" operator="equal">
      <formula>0</formula>
    </cfRule>
  </conditionalFormatting>
  <conditionalFormatting sqref="T80:U80">
    <cfRule type="cellIs" dxfId="6474" priority="332" stopIfTrue="1" operator="equal">
      <formula>0</formula>
    </cfRule>
  </conditionalFormatting>
  <conditionalFormatting sqref="Z80">
    <cfRule type="cellIs" dxfId="6473" priority="331" stopIfTrue="1" operator="equal">
      <formula>0</formula>
    </cfRule>
  </conditionalFormatting>
  <conditionalFormatting sqref="AD80">
    <cfRule type="cellIs" dxfId="6472" priority="329" stopIfTrue="1" operator="equal">
      <formula>0</formula>
    </cfRule>
  </conditionalFormatting>
  <conditionalFormatting sqref="A121 A206">
    <cfRule type="cellIs" dxfId="6471" priority="324" stopIfTrue="1" operator="equal">
      <formula>0</formula>
    </cfRule>
  </conditionalFormatting>
  <conditionalFormatting sqref="A183:A184">
    <cfRule type="cellIs" dxfId="6470" priority="313" stopIfTrue="1" operator="equal">
      <formula>0</formula>
    </cfRule>
  </conditionalFormatting>
  <conditionalFormatting sqref="A110:A117">
    <cfRule type="cellIs" dxfId="6469" priority="297" stopIfTrue="1" operator="equal">
      <formula>0</formula>
    </cfRule>
  </conditionalFormatting>
  <conditionalFormatting sqref="A251 A253:A261">
    <cfRule type="cellIs" dxfId="6468" priority="289" stopIfTrue="1" operator="equal">
      <formula>0</formula>
    </cfRule>
  </conditionalFormatting>
  <conditionalFormatting sqref="A171 A173">
    <cfRule type="cellIs" dxfId="6467" priority="316" stopIfTrue="1" operator="equal">
      <formula>0</formula>
    </cfRule>
  </conditionalFormatting>
  <conditionalFormatting sqref="A84">
    <cfRule type="cellIs" dxfId="6466" priority="304" stopIfTrue="1" operator="equal">
      <formula>0</formula>
    </cfRule>
  </conditionalFormatting>
  <conditionalFormatting sqref="A83">
    <cfRule type="cellIs" dxfId="6465" priority="305" stopIfTrue="1" operator="equal">
      <formula>0</formula>
    </cfRule>
  </conditionalFormatting>
  <conditionalFormatting sqref="A109">
    <cfRule type="cellIs" dxfId="6464" priority="321" stopIfTrue="1" operator="equal">
      <formula>0</formula>
    </cfRule>
  </conditionalFormatting>
  <conditionalFormatting sqref="A228 A142 A130 A20 A10 A120 A174 A163 A273 A54:A63 A250 A32 A306 A66:A76 A328 A295 A153:A160 A87 A96:A98">
    <cfRule type="cellIs" dxfId="6463" priority="323" stopIfTrue="1" operator="equal">
      <formula>0</formula>
    </cfRule>
  </conditionalFormatting>
  <conditionalFormatting sqref="A185 A187:A195">
    <cfRule type="cellIs" dxfId="6462" priority="320" stopIfTrue="1" operator="equal">
      <formula>0</formula>
    </cfRule>
  </conditionalFormatting>
  <conditionalFormatting sqref="A43">
    <cfRule type="cellIs" dxfId="6461" priority="319" stopIfTrue="1" operator="equal">
      <formula>0</formula>
    </cfRule>
  </conditionalFormatting>
  <conditionalFormatting sqref="A175:A182">
    <cfRule type="cellIs" dxfId="6460" priority="312" stopIfTrue="1" operator="equal">
      <formula>0</formula>
    </cfRule>
  </conditionalFormatting>
  <conditionalFormatting sqref="A220">
    <cfRule type="cellIs" dxfId="6459" priority="309" stopIfTrue="1" operator="equal">
      <formula>0</formula>
    </cfRule>
  </conditionalFormatting>
  <conditionalFormatting sqref="A207:A209">
    <cfRule type="cellIs" dxfId="6458" priority="311" stopIfTrue="1" operator="equal">
      <formula>0</formula>
    </cfRule>
  </conditionalFormatting>
  <conditionalFormatting sqref="A172">
    <cfRule type="cellIs" dxfId="6457" priority="315" stopIfTrue="1" operator="equal">
      <formula>0</formula>
    </cfRule>
  </conditionalFormatting>
  <conditionalFormatting sqref="A128">
    <cfRule type="cellIs" dxfId="6456" priority="318" stopIfTrue="1" operator="equal">
      <formula>0</formula>
    </cfRule>
  </conditionalFormatting>
  <conditionalFormatting sqref="A162">
    <cfRule type="cellIs" dxfId="6455" priority="317" stopIfTrue="1" operator="equal">
      <formula>0</formula>
    </cfRule>
  </conditionalFormatting>
  <conditionalFormatting sqref="A221:A227">
    <cfRule type="cellIs" dxfId="6454" priority="310" stopIfTrue="1" operator="equal">
      <formula>0</formula>
    </cfRule>
  </conditionalFormatting>
  <conditionalFormatting sqref="A164:A170">
    <cfRule type="cellIs" dxfId="6453" priority="314" stopIfTrue="1" operator="equal">
      <formula>0</formula>
    </cfRule>
  </conditionalFormatting>
  <conditionalFormatting sqref="A78">
    <cfRule type="cellIs" dxfId="6452" priority="308" stopIfTrue="1" operator="equal">
      <formula>0</formula>
    </cfRule>
  </conditionalFormatting>
  <conditionalFormatting sqref="A79">
    <cfRule type="cellIs" dxfId="6451" priority="307" stopIfTrue="1" operator="equal">
      <formula>0</formula>
    </cfRule>
  </conditionalFormatting>
  <conditionalFormatting sqref="A82">
    <cfRule type="cellIs" dxfId="6450" priority="306" stopIfTrue="1" operator="equal">
      <formula>0</formula>
    </cfRule>
  </conditionalFormatting>
  <conditionalFormatting sqref="A86">
    <cfRule type="cellIs" dxfId="6449" priority="303" stopIfTrue="1" operator="equal">
      <formula>0</formula>
    </cfRule>
  </conditionalFormatting>
  <conditionalFormatting sqref="A119">
    <cfRule type="cellIs" dxfId="6448" priority="302" stopIfTrue="1" operator="equal">
      <formula>0</formula>
    </cfRule>
  </conditionalFormatting>
  <conditionalFormatting sqref="A210">
    <cfRule type="cellIs" dxfId="6447" priority="301" stopIfTrue="1" operator="equal">
      <formula>0</formula>
    </cfRule>
  </conditionalFormatting>
  <conditionalFormatting sqref="A118">
    <cfRule type="cellIs" dxfId="6446" priority="300" stopIfTrue="1" operator="equal">
      <formula>0</formula>
    </cfRule>
  </conditionalFormatting>
  <conditionalFormatting sqref="A197">
    <cfRule type="cellIs" dxfId="6445" priority="296" stopIfTrue="1" operator="equal">
      <formula>0</formula>
    </cfRule>
  </conditionalFormatting>
  <conditionalFormatting sqref="A317">
    <cfRule type="cellIs" dxfId="6444" priority="294" stopIfTrue="1" operator="equal">
      <formula>0</formula>
    </cfRule>
  </conditionalFormatting>
  <conditionalFormatting sqref="A65">
    <cfRule type="cellIs" dxfId="6443" priority="295" stopIfTrue="1" operator="equal">
      <formula>0</formula>
    </cfRule>
  </conditionalFormatting>
  <conditionalFormatting sqref="A274">
    <cfRule type="cellIs" dxfId="6442" priority="293" stopIfTrue="1" operator="equal">
      <formula>0</formula>
    </cfRule>
  </conditionalFormatting>
  <conditionalFormatting sqref="A77">
    <cfRule type="cellIs" dxfId="6441" priority="299" stopIfTrue="1" operator="equal">
      <formula>0</formula>
    </cfRule>
  </conditionalFormatting>
  <conditionalFormatting sqref="A88 A90:A95">
    <cfRule type="cellIs" dxfId="6440" priority="298" stopIfTrue="1" operator="equal">
      <formula>0</formula>
    </cfRule>
  </conditionalFormatting>
  <conditionalFormatting sqref="A215">
    <cfRule type="cellIs" dxfId="6439" priority="292" stopIfTrue="1" operator="equal">
      <formula>0</formula>
    </cfRule>
  </conditionalFormatting>
  <conditionalFormatting sqref="A230">
    <cfRule type="cellIs" dxfId="6438" priority="287" stopIfTrue="1" operator="equal">
      <formula>0</formula>
    </cfRule>
  </conditionalFormatting>
  <conditionalFormatting sqref="A231">
    <cfRule type="cellIs" dxfId="6437" priority="286" stopIfTrue="1" operator="equal">
      <formula>0</formula>
    </cfRule>
  </conditionalFormatting>
  <conditionalFormatting sqref="A232">
    <cfRule type="cellIs" dxfId="6436" priority="285" stopIfTrue="1" operator="equal">
      <formula>0</formula>
    </cfRule>
  </conditionalFormatting>
  <conditionalFormatting sqref="A238">
    <cfRule type="cellIs" dxfId="6435" priority="291" stopIfTrue="1" operator="equal">
      <formula>0</formula>
    </cfRule>
  </conditionalFormatting>
  <conditionalFormatting sqref="A234">
    <cfRule type="cellIs" dxfId="6434" priority="283" stopIfTrue="1" operator="equal">
      <formula>0</formula>
    </cfRule>
  </conditionalFormatting>
  <conditionalFormatting sqref="A235">
    <cfRule type="cellIs" dxfId="6433" priority="282" stopIfTrue="1" operator="equal">
      <formula>0</formula>
    </cfRule>
  </conditionalFormatting>
  <conditionalFormatting sqref="A240:A249">
    <cfRule type="cellIs" dxfId="6432" priority="290" stopIfTrue="1" operator="equal">
      <formula>0</formula>
    </cfRule>
  </conditionalFormatting>
  <conditionalFormatting sqref="A229">
    <cfRule type="cellIs" dxfId="6431" priority="288" stopIfTrue="1" operator="equal">
      <formula>0</formula>
    </cfRule>
  </conditionalFormatting>
  <conditionalFormatting sqref="A233">
    <cfRule type="cellIs" dxfId="6430" priority="284" stopIfTrue="1" operator="equal">
      <formula>0</formula>
    </cfRule>
  </conditionalFormatting>
  <conditionalFormatting sqref="A236">
    <cfRule type="cellIs" dxfId="6429" priority="281" stopIfTrue="1" operator="equal">
      <formula>0</formula>
    </cfRule>
  </conditionalFormatting>
  <conditionalFormatting sqref="A237">
    <cfRule type="cellIs" dxfId="6428" priority="280" stopIfTrue="1" operator="equal">
      <formula>0</formula>
    </cfRule>
  </conditionalFormatting>
  <conditionalFormatting sqref="A196">
    <cfRule type="cellIs" dxfId="6427" priority="279" stopIfTrue="1" operator="equal">
      <formula>0</formula>
    </cfRule>
  </conditionalFormatting>
  <conditionalFormatting sqref="A263:A272">
    <cfRule type="cellIs" dxfId="6426" priority="278" stopIfTrue="1" operator="equal">
      <formula>0</formula>
    </cfRule>
  </conditionalFormatting>
  <conditionalFormatting sqref="A276:A283">
    <cfRule type="cellIs" dxfId="6425" priority="277" stopIfTrue="1" operator="equal">
      <formula>0</formula>
    </cfRule>
  </conditionalFormatting>
  <conditionalFormatting sqref="A285:A294">
    <cfRule type="cellIs" dxfId="6424" priority="276" stopIfTrue="1" operator="equal">
      <formula>0</formula>
    </cfRule>
  </conditionalFormatting>
  <conditionalFormatting sqref="A296:A305">
    <cfRule type="cellIs" dxfId="6423" priority="275" stopIfTrue="1" operator="equal">
      <formula>0</formula>
    </cfRule>
  </conditionalFormatting>
  <conditionalFormatting sqref="A307:A316">
    <cfRule type="cellIs" dxfId="6422" priority="274" stopIfTrue="1" operator="equal">
      <formula>0</formula>
    </cfRule>
  </conditionalFormatting>
  <conditionalFormatting sqref="A318:A327">
    <cfRule type="cellIs" dxfId="6421" priority="273" stopIfTrue="1" operator="equal">
      <formula>0</formula>
    </cfRule>
  </conditionalFormatting>
  <conditionalFormatting sqref="A329">
    <cfRule type="cellIs" dxfId="6420" priority="272" stopIfTrue="1" operator="equal">
      <formula>0</formula>
    </cfRule>
  </conditionalFormatting>
  <conditionalFormatting sqref="A89">
    <cfRule type="cellIs" dxfId="6419" priority="271" stopIfTrue="1" operator="equal">
      <formula>0</formula>
    </cfRule>
  </conditionalFormatting>
  <conditionalFormatting sqref="A123">
    <cfRule type="cellIs" dxfId="6418" priority="270" stopIfTrue="1" operator="equal">
      <formula>0</formula>
    </cfRule>
  </conditionalFormatting>
  <conditionalFormatting sqref="A22">
    <cfRule type="cellIs" dxfId="6417" priority="269" stopIfTrue="1" operator="equal">
      <formula>0</formula>
    </cfRule>
  </conditionalFormatting>
  <conditionalFormatting sqref="A21">
    <cfRule type="cellIs" dxfId="6416" priority="268" stopIfTrue="1" operator="equal">
      <formula>0</formula>
    </cfRule>
  </conditionalFormatting>
  <conditionalFormatting sqref="A239">
    <cfRule type="cellIs" dxfId="6415" priority="267" stopIfTrue="1" operator="equal">
      <formula>0</formula>
    </cfRule>
  </conditionalFormatting>
  <conditionalFormatting sqref="A262">
    <cfRule type="cellIs" dxfId="6414" priority="266" stopIfTrue="1" operator="equal">
      <formula>0</formula>
    </cfRule>
  </conditionalFormatting>
  <conditionalFormatting sqref="A213">
    <cfRule type="cellIs" dxfId="6413" priority="265" stopIfTrue="1" operator="equal">
      <formula>0</formula>
    </cfRule>
  </conditionalFormatting>
  <conditionalFormatting sqref="A212">
    <cfRule type="cellIs" dxfId="6412" priority="264" stopIfTrue="1" operator="equal">
      <formula>0</formula>
    </cfRule>
  </conditionalFormatting>
  <conditionalFormatting sqref="A275">
    <cfRule type="cellIs" dxfId="6411" priority="263" stopIfTrue="1" operator="equal">
      <formula>0</formula>
    </cfRule>
  </conditionalFormatting>
  <conditionalFormatting sqref="A284">
    <cfRule type="cellIs" dxfId="6410" priority="262" stopIfTrue="1" operator="equal">
      <formula>0</formula>
    </cfRule>
  </conditionalFormatting>
  <conditionalFormatting sqref="A211">
    <cfRule type="cellIs" dxfId="6409" priority="261" stopIfTrue="1" operator="equal">
      <formula>0</formula>
    </cfRule>
  </conditionalFormatting>
  <conditionalFormatting sqref="A214">
    <cfRule type="cellIs" dxfId="6408" priority="260" stopIfTrue="1" operator="equal">
      <formula>0</formula>
    </cfRule>
  </conditionalFormatting>
  <conditionalFormatting sqref="A198">
    <cfRule type="cellIs" dxfId="6407" priority="259" stopIfTrue="1" operator="equal">
      <formula>0</formula>
    </cfRule>
  </conditionalFormatting>
  <conditionalFormatting sqref="A80">
    <cfRule type="cellIs" dxfId="6406" priority="258" stopIfTrue="1" operator="equal">
      <formula>0</formula>
    </cfRule>
  </conditionalFormatting>
  <conditionalFormatting sqref="A252">
    <cfRule type="cellIs" dxfId="6405" priority="257" stopIfTrue="1" operator="equal">
      <formula>0</formula>
    </cfRule>
  </conditionalFormatting>
  <conditionalFormatting sqref="AD88:AF88">
    <cfRule type="cellIs" dxfId="6404" priority="236" stopIfTrue="1" operator="equal">
      <formula>0</formula>
    </cfRule>
  </conditionalFormatting>
  <conditionalFormatting sqref="AA88">
    <cfRule type="cellIs" dxfId="6403" priority="237" stopIfTrue="1" operator="equal">
      <formula>0</formula>
    </cfRule>
  </conditionalFormatting>
  <conditionalFormatting sqref="M88 O88:P88">
    <cfRule type="cellIs" dxfId="6402" priority="235" stopIfTrue="1" operator="equal">
      <formula>0</formula>
    </cfRule>
  </conditionalFormatting>
  <conditionalFormatting sqref="R88:S88">
    <cfRule type="cellIs" dxfId="6401" priority="233" stopIfTrue="1" operator="equal">
      <formula>0</formula>
    </cfRule>
  </conditionalFormatting>
  <conditionalFormatting sqref="Q88">
    <cfRule type="cellIs" dxfId="6400" priority="234" stopIfTrue="1" operator="equal">
      <formula>0</formula>
    </cfRule>
  </conditionalFormatting>
  <conditionalFormatting sqref="N88">
    <cfRule type="cellIs" dxfId="6399" priority="232" stopIfTrue="1" operator="equal">
      <formula>0</formula>
    </cfRule>
  </conditionalFormatting>
  <conditionalFormatting sqref="Z88">
    <cfRule type="cellIs" dxfId="6398" priority="238" stopIfTrue="1" operator="equal">
      <formula>0</formula>
    </cfRule>
  </conditionalFormatting>
  <conditionalFormatting sqref="BE55">
    <cfRule type="cellIs" dxfId="6397" priority="231" stopIfTrue="1" operator="equal">
      <formula>0</formula>
    </cfRule>
  </conditionalFormatting>
  <conditionalFormatting sqref="BD55">
    <cfRule type="cellIs" dxfId="6396" priority="230" stopIfTrue="1" operator="equal">
      <formula>0</formula>
    </cfRule>
  </conditionalFormatting>
  <conditionalFormatting sqref="AM55:AN55">
    <cfRule type="cellIs" dxfId="6395" priority="228" stopIfTrue="1" operator="equal">
      <formula>0</formula>
    </cfRule>
  </conditionalFormatting>
  <conditionalFormatting sqref="AT55">
    <cfRule type="cellIs" dxfId="6394" priority="227" stopIfTrue="1" operator="equal">
      <formula>0</formula>
    </cfRule>
  </conditionalFormatting>
  <conditionalFormatting sqref="AU55:AV55">
    <cfRule type="cellIs" dxfId="6393" priority="226" stopIfTrue="1" operator="equal">
      <formula>0</formula>
    </cfRule>
  </conditionalFormatting>
  <conditionalFormatting sqref="AZ296:BA296 BD296:BE296">
    <cfRule type="cellIs" dxfId="6392" priority="225" stopIfTrue="1" operator="equal">
      <formula>0</formula>
    </cfRule>
  </conditionalFormatting>
  <conditionalFormatting sqref="AR296:AS296">
    <cfRule type="cellIs" dxfId="6391" priority="223" stopIfTrue="1" operator="equal">
      <formula>0</formula>
    </cfRule>
  </conditionalFormatting>
  <conditionalFormatting sqref="AT296">
    <cfRule type="cellIs" dxfId="6390" priority="222" stopIfTrue="1" operator="equal">
      <formula>0</formula>
    </cfRule>
  </conditionalFormatting>
  <conditionalFormatting sqref="AU296:AV296">
    <cfRule type="cellIs" dxfId="6389" priority="221" stopIfTrue="1" operator="equal">
      <formula>0</formula>
    </cfRule>
  </conditionalFormatting>
  <conditionalFormatting sqref="AQ296">
    <cfRule type="cellIs" dxfId="6388" priority="220" stopIfTrue="1" operator="equal">
      <formula>0</formula>
    </cfRule>
  </conditionalFormatting>
  <conditionalFormatting sqref="W197:X197">
    <cfRule type="cellIs" dxfId="6387" priority="219" stopIfTrue="1" operator="equal">
      <formula>0</formula>
    </cfRule>
  </conditionalFormatting>
  <conditionalFormatting sqref="AV251">
    <cfRule type="cellIs" dxfId="6386" priority="217" stopIfTrue="1" operator="equal">
      <formula>0</formula>
    </cfRule>
  </conditionalFormatting>
  <conditionalFormatting sqref="AU209:AV209">
    <cfRule type="cellIs" dxfId="6385" priority="212" stopIfTrue="1" operator="equal">
      <formula>0</formula>
    </cfRule>
  </conditionalFormatting>
  <conditionalFormatting sqref="AQ197">
    <cfRule type="cellIs" dxfId="6384" priority="218" stopIfTrue="1" operator="equal">
      <formula>0</formula>
    </cfRule>
  </conditionalFormatting>
  <conditionalFormatting sqref="BE209">
    <cfRule type="cellIs" dxfId="6383" priority="216" stopIfTrue="1" operator="equal">
      <formula>0</formula>
    </cfRule>
  </conditionalFormatting>
  <conditionalFormatting sqref="AP209">
    <cfRule type="cellIs" dxfId="6382" priority="213" stopIfTrue="1" operator="equal">
      <formula>0</formula>
    </cfRule>
  </conditionalFormatting>
  <conditionalFormatting sqref="AS209:AT209">
    <cfRule type="cellIs" dxfId="6381" priority="214" stopIfTrue="1" operator="equal">
      <formula>0</formula>
    </cfRule>
  </conditionalFormatting>
  <conditionalFormatting sqref="O217">
    <cfRule type="cellIs" dxfId="6380" priority="211" stopIfTrue="1" operator="equal">
      <formula>0</formula>
    </cfRule>
  </conditionalFormatting>
  <conditionalFormatting sqref="AA175:AA176">
    <cfRule type="cellIs" dxfId="6379" priority="209" stopIfTrue="1" operator="equal">
      <formula>0</formula>
    </cfRule>
  </conditionalFormatting>
  <conditionalFormatting sqref="AT22">
    <cfRule type="cellIs" dxfId="6378" priority="206" stopIfTrue="1" operator="equal">
      <formula>0</formula>
    </cfRule>
  </conditionalFormatting>
  <conditionalFormatting sqref="BD22">
    <cfRule type="cellIs" dxfId="6377" priority="208" stopIfTrue="1" operator="equal">
      <formula>0</formula>
    </cfRule>
  </conditionalFormatting>
  <conditionalFormatting sqref="AQ22:AS22">
    <cfRule type="cellIs" dxfId="6376" priority="207" stopIfTrue="1" operator="equal">
      <formula>0</formula>
    </cfRule>
  </conditionalFormatting>
  <conditionalFormatting sqref="M22">
    <cfRule type="cellIs" dxfId="6375" priority="194" stopIfTrue="1" operator="equal">
      <formula>0</formula>
    </cfRule>
  </conditionalFormatting>
  <conditionalFormatting sqref="O22:P22">
    <cfRule type="cellIs" dxfId="6374" priority="195" stopIfTrue="1" operator="equal">
      <formula>0</formula>
    </cfRule>
  </conditionalFormatting>
  <conditionalFormatting sqref="N22">
    <cfRule type="cellIs" dxfId="6373" priority="193" stopIfTrue="1" operator="equal">
      <formula>0</formula>
    </cfRule>
  </conditionalFormatting>
  <conditionalFormatting sqref="N175:N176">
    <cfRule type="cellIs" dxfId="6372" priority="192" stopIfTrue="1" operator="equal">
      <formula>0</formula>
    </cfRule>
  </conditionalFormatting>
  <conditionalFormatting sqref="O175:O176">
    <cfRule type="cellIs" dxfId="6371" priority="191" stopIfTrue="1" operator="equal">
      <formula>0</formula>
    </cfRule>
  </conditionalFormatting>
  <conditionalFormatting sqref="O198">
    <cfRule type="cellIs" dxfId="6370" priority="190" stopIfTrue="1" operator="equal">
      <formula>0</formula>
    </cfRule>
  </conditionalFormatting>
  <conditionalFormatting sqref="N198">
    <cfRule type="cellIs" dxfId="6369" priority="189" stopIfTrue="1" operator="equal">
      <formula>0</formula>
    </cfRule>
  </conditionalFormatting>
  <conditionalFormatting sqref="BB286:BC293 BB264:BC269 BB273:BC273 BB295:BC295">
    <cfRule type="cellIs" dxfId="6368" priority="188" stopIfTrue="1" operator="equal">
      <formula>0</formula>
    </cfRule>
  </conditionalFormatting>
  <conditionalFormatting sqref="BB270:BC272">
    <cfRule type="cellIs" dxfId="6367" priority="187" stopIfTrue="1" operator="equal">
      <formula>0</formula>
    </cfRule>
  </conditionalFormatting>
  <conditionalFormatting sqref="BB274:BC274">
    <cfRule type="cellIs" dxfId="6366" priority="186" stopIfTrue="1" operator="equal">
      <formula>0</formula>
    </cfRule>
  </conditionalFormatting>
  <conditionalFormatting sqref="BB294:BC294">
    <cfRule type="cellIs" dxfId="6365" priority="185" stopIfTrue="1" operator="equal">
      <formula>0</formula>
    </cfRule>
  </conditionalFormatting>
  <conditionalFormatting sqref="BB285:BC285">
    <cfRule type="cellIs" dxfId="6364" priority="180" stopIfTrue="1" operator="equal">
      <formula>0</formula>
    </cfRule>
  </conditionalFormatting>
  <conditionalFormatting sqref="BB252:BC261">
    <cfRule type="cellIs" dxfId="6363" priority="184" stopIfTrue="1" operator="equal">
      <formula>0</formula>
    </cfRule>
  </conditionalFormatting>
  <conditionalFormatting sqref="BB263:BC263">
    <cfRule type="cellIs" dxfId="6362" priority="183" stopIfTrue="1" operator="equal">
      <formula>0</formula>
    </cfRule>
  </conditionalFormatting>
  <conditionalFormatting sqref="BB276:BC276">
    <cfRule type="cellIs" dxfId="6361" priority="182" stopIfTrue="1" operator="equal">
      <formula>0</formula>
    </cfRule>
  </conditionalFormatting>
  <conditionalFormatting sqref="BB277:BC283">
    <cfRule type="cellIs" dxfId="6360" priority="181" stopIfTrue="1" operator="equal">
      <formula>0</formula>
    </cfRule>
  </conditionalFormatting>
  <conditionalFormatting sqref="BB262:BC262">
    <cfRule type="cellIs" dxfId="6359" priority="179" stopIfTrue="1" operator="equal">
      <formula>0</formula>
    </cfRule>
  </conditionalFormatting>
  <conditionalFormatting sqref="BB275:BC275">
    <cfRule type="cellIs" dxfId="6358" priority="178" stopIfTrue="1" operator="equal">
      <formula>0</formula>
    </cfRule>
  </conditionalFormatting>
  <conditionalFormatting sqref="BB284:BC284">
    <cfRule type="cellIs" dxfId="6357" priority="177" stopIfTrue="1" operator="equal">
      <formula>0</formula>
    </cfRule>
  </conditionalFormatting>
  <conditionalFormatting sqref="BB296:BC296">
    <cfRule type="cellIs" dxfId="6356" priority="176" stopIfTrue="1" operator="equal">
      <formula>0</formula>
    </cfRule>
  </conditionalFormatting>
  <conditionalFormatting sqref="V99:Z99">
    <cfRule type="cellIs" dxfId="6355" priority="100" stopIfTrue="1" operator="equal">
      <formula>0</formula>
    </cfRule>
  </conditionalFormatting>
  <conditionalFormatting sqref="AA99">
    <cfRule type="cellIs" dxfId="6354" priority="99" stopIfTrue="1" operator="equal">
      <formula>0</formula>
    </cfRule>
  </conditionalFormatting>
  <conditionalFormatting sqref="T99:U99">
    <cfRule type="cellIs" dxfId="6353" priority="98" stopIfTrue="1" operator="equal">
      <formula>0</formula>
    </cfRule>
  </conditionalFormatting>
  <conditionalFormatting sqref="AB99:AD99">
    <cfRule type="cellIs" dxfId="6352" priority="97" stopIfTrue="1" operator="equal">
      <formula>0</formula>
    </cfRule>
  </conditionalFormatting>
  <conditionalFormatting sqref="AQ209">
    <cfRule type="cellIs" dxfId="6351" priority="85" stopIfTrue="1" operator="equal">
      <formula>0</formula>
    </cfRule>
  </conditionalFormatting>
  <conditionalFormatting sqref="AQ215">
    <cfRule type="cellIs" dxfId="6350" priority="83" stopIfTrue="1" operator="equal">
      <formula>0</formula>
    </cfRule>
  </conditionalFormatting>
  <conditionalFormatting sqref="AR215">
    <cfRule type="cellIs" dxfId="6349" priority="84" stopIfTrue="1" operator="equal">
      <formula>0</formula>
    </cfRule>
  </conditionalFormatting>
  <conditionalFormatting sqref="AE213:AF213">
    <cfRule type="cellIs" dxfId="6348" priority="82" stopIfTrue="1" operator="equal">
      <formula>0</formula>
    </cfRule>
  </conditionalFormatting>
  <conditionalFormatting sqref="AE212:AF212">
    <cfRule type="cellIs" dxfId="6347" priority="81" stopIfTrue="1" operator="equal">
      <formula>0</formula>
    </cfRule>
  </conditionalFormatting>
  <conditionalFormatting sqref="AE214:AF214">
    <cfRule type="cellIs" dxfId="6346" priority="80" stopIfTrue="1" operator="equal">
      <formula>0</formula>
    </cfRule>
  </conditionalFormatting>
  <conditionalFormatting sqref="BD209">
    <cfRule type="cellIs" dxfId="6345" priority="78" stopIfTrue="1" operator="equal">
      <formula>0</formula>
    </cfRule>
  </conditionalFormatting>
  <conditionalFormatting sqref="BB209:BC209">
    <cfRule type="cellIs" dxfId="6344" priority="77" stopIfTrue="1" operator="equal">
      <formula>0</formula>
    </cfRule>
  </conditionalFormatting>
  <conditionalFormatting sqref="AZ209:BA209">
    <cfRule type="cellIs" dxfId="6343" priority="76" stopIfTrue="1" operator="equal">
      <formula>0</formula>
    </cfRule>
  </conditionalFormatting>
  <conditionalFormatting sqref="H99">
    <cfRule type="cellIs" dxfId="6342" priority="73" stopIfTrue="1" operator="equal">
      <formula>0</formula>
    </cfRule>
  </conditionalFormatting>
  <conditionalFormatting sqref="K99">
    <cfRule type="cellIs" dxfId="6341" priority="72" stopIfTrue="1" operator="equal">
      <formula>0</formula>
    </cfRule>
  </conditionalFormatting>
  <conditionalFormatting sqref="W146:X146">
    <cfRule type="cellIs" dxfId="6340" priority="71" stopIfTrue="1" operator="equal">
      <formula>0</formula>
    </cfRule>
  </conditionalFormatting>
  <conditionalFormatting sqref="AN252">
    <cfRule type="cellIs" dxfId="6339" priority="70" stopIfTrue="1" operator="equal">
      <formula>0</formula>
    </cfRule>
  </conditionalFormatting>
  <conditionalFormatting sqref="AP175:AS176">
    <cfRule type="cellIs" dxfId="6338" priority="67" stopIfTrue="1" operator="equal">
      <formula>0</formula>
    </cfRule>
  </conditionalFormatting>
  <conditionalFormatting sqref="AS99">
    <cfRule type="cellIs" dxfId="6337" priority="66" stopIfTrue="1" operator="equal">
      <formula>0</formula>
    </cfRule>
  </conditionalFormatting>
  <conditionalFormatting sqref="AT99">
    <cfRule type="cellIs" dxfId="6336" priority="65" stopIfTrue="1" operator="equal">
      <formula>0</formula>
    </cfRule>
  </conditionalFormatting>
  <conditionalFormatting sqref="AP99:AR99">
    <cfRule type="cellIs" dxfId="6335" priority="64" stopIfTrue="1" operator="equal">
      <formula>0</formula>
    </cfRule>
  </conditionalFormatting>
  <conditionalFormatting sqref="AV99">
    <cfRule type="cellIs" dxfId="6334" priority="63" stopIfTrue="1" operator="equal">
      <formula>0</formula>
    </cfRule>
  </conditionalFormatting>
  <conditionalFormatting sqref="BE99">
    <cfRule type="cellIs" dxfId="6333" priority="62" stopIfTrue="1" operator="equal">
      <formula>0</formula>
    </cfRule>
  </conditionalFormatting>
  <conditionalFormatting sqref="N166">
    <cfRule type="cellIs" dxfId="6332" priority="61" stopIfTrue="1" operator="equal">
      <formula>0</formula>
    </cfRule>
  </conditionalFormatting>
  <conditionalFormatting sqref="W188:X188">
    <cfRule type="cellIs" dxfId="6331" priority="58" stopIfTrue="1" operator="equal">
      <formula>0</formula>
    </cfRule>
  </conditionalFormatting>
  <conditionalFormatting sqref="W286:X286">
    <cfRule type="cellIs" dxfId="6330" priority="59" stopIfTrue="1" operator="equal">
      <formula>0</formula>
    </cfRule>
  </conditionalFormatting>
  <conditionalFormatting sqref="BG212">
    <cfRule type="cellIs" dxfId="6329" priority="57" stopIfTrue="1" operator="equal">
      <formula>0</formula>
    </cfRule>
  </conditionalFormatting>
  <conditionalFormatting sqref="E55:H55">
    <cfRule type="cellIs" dxfId="6328" priority="56" stopIfTrue="1" operator="equal">
      <formula>0</formula>
    </cfRule>
  </conditionalFormatting>
  <conditionalFormatting sqref="I55">
    <cfRule type="cellIs" dxfId="6327" priority="55" stopIfTrue="1" operator="equal">
      <formula>0</formula>
    </cfRule>
  </conditionalFormatting>
  <conditionalFormatting sqref="T55:U55">
    <cfRule type="cellIs" dxfId="6326" priority="52" stopIfTrue="1" operator="equal">
      <formula>0</formula>
    </cfRule>
  </conditionalFormatting>
  <conditionalFormatting sqref="V55:Z55">
    <cfRule type="cellIs" dxfId="6325" priority="54" stopIfTrue="1" operator="equal">
      <formula>0</formula>
    </cfRule>
  </conditionalFormatting>
  <conditionalFormatting sqref="AA55">
    <cfRule type="cellIs" dxfId="6324" priority="53" stopIfTrue="1" operator="equal">
      <formula>0</formula>
    </cfRule>
  </conditionalFormatting>
  <conditionalFormatting sqref="O55">
    <cfRule type="cellIs" dxfId="6323" priority="49" stopIfTrue="1" operator="equal">
      <formula>0</formula>
    </cfRule>
  </conditionalFormatting>
  <conditionalFormatting sqref="Q55">
    <cfRule type="cellIs" dxfId="6322" priority="50" stopIfTrue="1" operator="equal">
      <formula>0</formula>
    </cfRule>
  </conditionalFormatting>
  <conditionalFormatting sqref="M55:N55 P55">
    <cfRule type="cellIs" dxfId="6321" priority="51" stopIfTrue="1" operator="equal">
      <formula>0</formula>
    </cfRule>
  </conditionalFormatting>
  <conditionalFormatting sqref="M99 O99:P99">
    <cfRule type="cellIs" dxfId="6320" priority="48" stopIfTrue="1" operator="equal">
      <formula>0</formula>
    </cfRule>
  </conditionalFormatting>
  <conditionalFormatting sqref="R99:S99">
    <cfRule type="cellIs" dxfId="6319" priority="46" stopIfTrue="1" operator="equal">
      <formula>0</formula>
    </cfRule>
  </conditionalFormatting>
  <conditionalFormatting sqref="Q99">
    <cfRule type="cellIs" dxfId="6318" priority="47" stopIfTrue="1" operator="equal">
      <formula>0</formula>
    </cfRule>
  </conditionalFormatting>
  <conditionalFormatting sqref="N99">
    <cfRule type="cellIs" dxfId="6317" priority="45" stopIfTrue="1" operator="equal">
      <formula>0</formula>
    </cfRule>
  </conditionalFormatting>
  <conditionalFormatting sqref="BI79:BO79">
    <cfRule type="cellIs" dxfId="6316" priority="42" stopIfTrue="1" operator="equal">
      <formula>0</formula>
    </cfRule>
  </conditionalFormatting>
  <conditionalFormatting sqref="AV79">
    <cfRule type="cellIs" dxfId="6315" priority="41" stopIfTrue="1" operator="equal">
      <formula>0</formula>
    </cfRule>
  </conditionalFormatting>
  <conditionalFormatting sqref="F355:I355">
    <cfRule type="cellIs" dxfId="6314" priority="34" stopIfTrue="1" operator="equal">
      <formula>0</formula>
    </cfRule>
  </conditionalFormatting>
  <conditionalFormatting sqref="W355:AD355">
    <cfRule type="cellIs" dxfId="6313" priority="35" stopIfTrue="1" operator="equal">
      <formula>0</formula>
    </cfRule>
  </conditionalFormatting>
  <conditionalFormatting sqref="AI355:AL355">
    <cfRule type="cellIs" dxfId="6312" priority="33" stopIfTrue="1" operator="equal">
      <formula>0</formula>
    </cfRule>
  </conditionalFormatting>
  <conditionalFormatting sqref="AZ355:BE355">
    <cfRule type="cellIs" dxfId="6311" priority="32" stopIfTrue="1" operator="equal">
      <formula>0</formula>
    </cfRule>
  </conditionalFormatting>
  <conditionalFormatting sqref="J355:K355">
    <cfRule type="cellIs" dxfId="6310" priority="28" stopIfTrue="1" operator="equal">
      <formula>0</formula>
    </cfRule>
  </conditionalFormatting>
  <conditionalFormatting sqref="AE355:AF355">
    <cfRule type="cellIs" dxfId="6309" priority="27" stopIfTrue="1" operator="equal">
      <formula>0</formula>
    </cfRule>
  </conditionalFormatting>
  <conditionalFormatting sqref="AM355:AN355">
    <cfRule type="cellIs" dxfId="6308" priority="26" stopIfTrue="1" operator="equal">
      <formula>0</formula>
    </cfRule>
  </conditionalFormatting>
  <conditionalFormatting sqref="R355:S355">
    <cfRule type="cellIs" dxfId="6307" priority="24" stopIfTrue="1" operator="equal">
      <formula>0</formula>
    </cfRule>
  </conditionalFormatting>
  <conditionalFormatting sqref="AQ355:AT355">
    <cfRule type="cellIs" dxfId="6306" priority="23" stopIfTrue="1" operator="equal">
      <formula>0</formula>
    </cfRule>
  </conditionalFormatting>
  <conditionalFormatting sqref="N355:Q355">
    <cfRule type="cellIs" dxfId="6305" priority="25" stopIfTrue="1" operator="equal">
      <formula>0</formula>
    </cfRule>
  </conditionalFormatting>
  <conditionalFormatting sqref="AU355:AV355">
    <cfRule type="cellIs" dxfId="6304" priority="22" stopIfTrue="1" operator="equal">
      <formula>0</formula>
    </cfRule>
  </conditionalFormatting>
  <conditionalFormatting sqref="BI199:BK199">
    <cfRule type="cellIs" dxfId="6303" priority="18" stopIfTrue="1" operator="equal">
      <formula>0</formula>
    </cfRule>
  </conditionalFormatting>
  <conditionalFormatting sqref="W81">
    <cfRule type="cellIs" dxfId="6302" priority="17" stopIfTrue="1" operator="equal">
      <formula>0</formula>
    </cfRule>
  </conditionalFormatting>
  <conditionalFormatting sqref="AD81">
    <cfRule type="cellIs" dxfId="6301" priority="16" stopIfTrue="1" operator="equal">
      <formula>0</formula>
    </cfRule>
  </conditionalFormatting>
  <conditionalFormatting sqref="W147">
    <cfRule type="cellIs" dxfId="6300" priority="15" stopIfTrue="1" operator="equal">
      <formula>0</formula>
    </cfRule>
  </conditionalFormatting>
  <conditionalFormatting sqref="AD122">
    <cfRule type="cellIs" dxfId="6299" priority="14" stopIfTrue="1" operator="equal">
      <formula>0</formula>
    </cfRule>
  </conditionalFormatting>
  <conditionalFormatting sqref="W287">
    <cfRule type="cellIs" dxfId="6298" priority="13" stopIfTrue="1" operator="equal">
      <formula>0</formula>
    </cfRule>
  </conditionalFormatting>
  <conditionalFormatting sqref="BL82">
    <cfRule type="cellIs" dxfId="6297" priority="12" stopIfTrue="1" operator="equal">
      <formula>0</formula>
    </cfRule>
  </conditionalFormatting>
  <conditionalFormatting sqref="BP82:BP83">
    <cfRule type="cellIs" dxfId="6296" priority="10" stopIfTrue="1" operator="equal">
      <formula>0</formula>
    </cfRule>
  </conditionalFormatting>
  <conditionalFormatting sqref="BB81">
    <cfRule type="cellIs" dxfId="6295" priority="9" stopIfTrue="1" operator="equal">
      <formula>0</formula>
    </cfRule>
  </conditionalFormatting>
  <conditionalFormatting sqref="BB82:BH82">
    <cfRule type="cellIs" dxfId="6294" priority="8" stopIfTrue="1" operator="equal">
      <formula>0</formula>
    </cfRule>
  </conditionalFormatting>
  <conditionalFormatting sqref="BL143:BP143 BP144:BP146">
    <cfRule type="cellIs" dxfId="6293" priority="7" stopIfTrue="1" operator="equal">
      <formula>0</formula>
    </cfRule>
  </conditionalFormatting>
  <conditionalFormatting sqref="BB79:BH79">
    <cfRule type="cellIs" dxfId="6292" priority="6" stopIfTrue="1" operator="equal">
      <formula>0</formula>
    </cfRule>
  </conditionalFormatting>
  <conditionalFormatting sqref="BT143">
    <cfRule type="cellIs" dxfId="6291" priority="5" stopIfTrue="1" operator="equal">
      <formula>0</formula>
    </cfRule>
  </conditionalFormatting>
  <conditionalFormatting sqref="BT82">
    <cfRule type="cellIs" dxfId="6290" priority="4" stopIfTrue="1" operator="equal">
      <formula>0</formula>
    </cfRule>
  </conditionalFormatting>
  <conditionalFormatting sqref="BH77">
    <cfRule type="cellIs" dxfId="6289" priority="3" stopIfTrue="1" operator="equal">
      <formula>0</formula>
    </cfRule>
  </conditionalFormatting>
  <conditionalFormatting sqref="BL83">
    <cfRule type="cellIs" dxfId="6288" priority="2" stopIfTrue="1" operator="equal">
      <formula>0</formula>
    </cfRule>
  </conditionalFormatting>
  <conditionalFormatting sqref="BT83">
    <cfRule type="cellIs" dxfId="6287" priority="1" stopIfTrue="1" operator="equal">
      <formula>0</formula>
    </cfRule>
  </conditionalFormatting>
  <printOptions horizontalCentered="1"/>
  <pageMargins left="0.19685039370078741" right="0" top="0.59055118110236227" bottom="0.19685039370078741" header="0.19685039370078741" footer="7.874015748031496E-2"/>
  <pageSetup paperSize="9" scale="44"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U655"/>
  <sheetViews>
    <sheetView showZeros="0" view="pageBreakPreview" topLeftCell="A3" zoomScaleNormal="100" zoomScaleSheetLayoutView="100" workbookViewId="0">
      <pane xSplit="4" ySplit="8" topLeftCell="R559" activePane="bottomRight" state="frozen"/>
      <selection activeCell="A3" sqref="A3"/>
      <selection pane="topRight" activeCell="E3" sqref="E3"/>
      <selection pane="bottomLeft" activeCell="A11" sqref="A11"/>
      <selection pane="bottomRight" activeCell="BG656" sqref="BG656"/>
    </sheetView>
  </sheetViews>
  <sheetFormatPr defaultColWidth="9.140625" defaultRowHeight="12.75"/>
  <cols>
    <col min="1" max="1" width="5" style="885" hidden="1" customWidth="1"/>
    <col min="2" max="2" width="4.5703125" style="887" customWidth="1"/>
    <col min="3" max="3" width="47" style="885" customWidth="1"/>
    <col min="4" max="4" width="5.85546875" style="886" hidden="1" customWidth="1"/>
    <col min="5" max="5" width="5.5703125" style="886" hidden="1" customWidth="1"/>
    <col min="6" max="6" width="6.7109375" style="886" hidden="1" customWidth="1"/>
    <col min="7" max="7" width="8.7109375" style="886" hidden="1" customWidth="1"/>
    <col min="8" max="9" width="9.28515625" style="886" hidden="1" customWidth="1"/>
    <col min="10" max="10" width="8.42578125" style="886" hidden="1" customWidth="1"/>
    <col min="11" max="11" width="13.5703125" style="886" hidden="1" customWidth="1"/>
    <col min="12" max="12" width="8.140625" style="886" hidden="1" customWidth="1"/>
    <col min="13" max="13" width="9.42578125" style="886" hidden="1" customWidth="1"/>
    <col min="14" max="15" width="11" style="886" hidden="1" customWidth="1"/>
    <col min="16" max="16" width="11.140625" style="886" hidden="1" customWidth="1"/>
    <col min="17" max="17" width="9.7109375" style="886" hidden="1" customWidth="1"/>
    <col min="18" max="18" width="6.85546875" style="886" customWidth="1"/>
    <col min="19" max="19" width="10.42578125" style="886" customWidth="1"/>
    <col min="20" max="20" width="9.85546875" style="886" customWidth="1"/>
    <col min="21" max="21" width="10.28515625" style="886" customWidth="1"/>
    <col min="22" max="22" width="10" style="886" customWidth="1"/>
    <col min="23" max="23" width="10.5703125" style="886" customWidth="1"/>
    <col min="24" max="24" width="10.5703125" style="886" hidden="1" customWidth="1"/>
    <col min="25" max="25" width="8.140625" style="886" hidden="1" customWidth="1"/>
    <col min="26" max="29" width="8.7109375" style="886" hidden="1" customWidth="1"/>
    <col min="30" max="30" width="12.42578125" style="886" hidden="1" customWidth="1"/>
    <col min="31" max="31" width="5.85546875" style="886" hidden="1" customWidth="1"/>
    <col min="32" max="32" width="8.7109375" style="886" hidden="1" customWidth="1"/>
    <col min="33" max="34" width="9.7109375" style="886" hidden="1" customWidth="1"/>
    <col min="35" max="35" width="8.7109375" style="886" hidden="1" customWidth="1"/>
    <col min="36" max="36" width="10" style="886" hidden="1" customWidth="1"/>
    <col min="37" max="37" width="7.28515625" style="885" customWidth="1"/>
    <col min="38" max="38" width="9.85546875" style="885" customWidth="1"/>
    <col min="39" max="39" width="13.5703125" style="885" customWidth="1"/>
    <col min="40" max="40" width="9.7109375" style="885" customWidth="1"/>
    <col min="41" max="41" width="12" style="885" customWidth="1"/>
    <col min="42" max="42" width="12.42578125" style="885" customWidth="1"/>
    <col min="43" max="43" width="6.85546875" style="885" hidden="1" customWidth="1"/>
    <col min="44" max="44" width="12.85546875" style="885" hidden="1" customWidth="1"/>
    <col min="45" max="45" width="6.42578125" style="885" hidden="1" customWidth="1"/>
    <col min="46" max="46" width="9.28515625" style="885" hidden="1" customWidth="1"/>
    <col min="47" max="50" width="8.7109375" style="885" hidden="1" customWidth="1"/>
    <col min="51" max="51" width="6.7109375" style="885" hidden="1" customWidth="1"/>
    <col min="52" max="54" width="9.28515625" style="885" hidden="1" customWidth="1"/>
    <col min="55" max="55" width="10.42578125" style="885" hidden="1" customWidth="1"/>
    <col min="56" max="56" width="11.7109375" style="885" hidden="1" customWidth="1"/>
    <col min="57" max="57" width="5.7109375" style="885" customWidth="1"/>
    <col min="58" max="60" width="9.28515625" style="885" customWidth="1"/>
    <col min="61" max="61" width="10.7109375" style="885" customWidth="1"/>
    <col min="62" max="62" width="13.140625" style="885" customWidth="1"/>
    <col min="63" max="63" width="8.140625" style="885" hidden="1" customWidth="1"/>
    <col min="64" max="64" width="16.28515625" style="885" hidden="1" customWidth="1"/>
    <col min="65" max="66" width="8.7109375" style="885" customWidth="1"/>
    <col min="67" max="67" width="6.7109375" style="885" customWidth="1"/>
    <col min="68" max="69" width="9.28515625" style="885" customWidth="1"/>
    <col min="70" max="70" width="8.7109375" style="885" customWidth="1"/>
    <col min="71" max="71" width="7" style="885" customWidth="1"/>
    <col min="72" max="72" width="9.140625" style="885" customWidth="1"/>
    <col min="73" max="73" width="9.28515625" style="885" customWidth="1"/>
    <col min="74" max="74" width="10.7109375" style="885" customWidth="1"/>
    <col min="75" max="16384" width="9.140625" style="885"/>
  </cols>
  <sheetData>
    <row r="1" spans="1:99" ht="14.25" hidden="1" customHeight="1">
      <c r="C1" s="988"/>
      <c r="D1" s="2882"/>
      <c r="E1" s="2883"/>
      <c r="F1" s="2883"/>
      <c r="G1" s="2883"/>
      <c r="H1" s="1328"/>
      <c r="I1" s="1328"/>
      <c r="J1" s="1328"/>
      <c r="K1" s="1328"/>
      <c r="L1" s="1328"/>
      <c r="M1" s="1328"/>
      <c r="N1" s="1328"/>
      <c r="O1" s="1328"/>
      <c r="P1" s="1328"/>
      <c r="Q1" s="1328"/>
      <c r="R1" s="1328"/>
      <c r="S1" s="1328"/>
      <c r="T1" s="991" t="s">
        <v>1394</v>
      </c>
      <c r="U1" s="991"/>
      <c r="V1" s="991"/>
      <c r="W1" s="991"/>
      <c r="X1" s="991"/>
      <c r="Y1" s="991"/>
      <c r="Z1" s="991"/>
      <c r="AA1" s="991"/>
      <c r="AB1" s="991"/>
      <c r="AC1" s="991"/>
      <c r="AD1" s="991"/>
      <c r="AE1" s="991"/>
      <c r="AF1" s="991"/>
      <c r="AG1" s="991"/>
      <c r="AH1" s="991"/>
      <c r="AI1" s="991"/>
      <c r="AJ1" s="991"/>
      <c r="AK1" s="992"/>
      <c r="AL1" s="992"/>
      <c r="AM1" s="992"/>
      <c r="AN1" s="992"/>
      <c r="AO1" s="992"/>
      <c r="AP1" s="992"/>
      <c r="AQ1" s="992"/>
      <c r="AR1" s="992"/>
      <c r="AS1" s="992"/>
      <c r="AT1" s="992"/>
      <c r="AU1" s="992"/>
      <c r="AV1" s="992"/>
      <c r="AW1" s="992"/>
      <c r="AX1" s="992"/>
      <c r="AY1" s="992"/>
      <c r="AZ1" s="992"/>
      <c r="BA1" s="992"/>
      <c r="BB1" s="992"/>
      <c r="BC1" s="992"/>
      <c r="BD1" s="992"/>
    </row>
    <row r="2" spans="1:99" ht="14.25" hidden="1" customHeight="1">
      <c r="C2" s="988"/>
      <c r="D2" s="2882"/>
      <c r="E2" s="2884"/>
      <c r="F2" s="2884"/>
      <c r="G2" s="2884"/>
      <c r="H2" s="990"/>
      <c r="I2" s="990"/>
      <c r="J2" s="990"/>
      <c r="K2" s="990"/>
      <c r="L2" s="990"/>
      <c r="M2" s="990"/>
      <c r="N2" s="990"/>
      <c r="O2" s="990"/>
      <c r="P2" s="990"/>
      <c r="Q2" s="990"/>
      <c r="R2" s="990"/>
      <c r="S2" s="990"/>
      <c r="T2" s="991" t="s">
        <v>952</v>
      </c>
      <c r="U2" s="991"/>
      <c r="V2" s="991"/>
      <c r="W2" s="991"/>
      <c r="X2" s="991"/>
      <c r="Y2" s="991"/>
      <c r="Z2" s="991"/>
      <c r="AA2" s="991"/>
      <c r="AB2" s="991"/>
      <c r="AC2" s="991"/>
      <c r="AD2" s="991"/>
      <c r="AE2" s="991"/>
      <c r="AF2" s="991"/>
      <c r="AG2" s="991"/>
      <c r="AH2" s="991"/>
      <c r="AI2" s="991"/>
      <c r="AJ2" s="991"/>
      <c r="AK2" s="989"/>
      <c r="AL2" s="989"/>
      <c r="AM2" s="989"/>
      <c r="AN2" s="989"/>
      <c r="AO2" s="989"/>
      <c r="AP2" s="989"/>
      <c r="AQ2" s="989"/>
      <c r="AR2" s="989"/>
      <c r="AS2" s="989"/>
      <c r="AT2" s="989"/>
      <c r="AU2" s="989"/>
      <c r="AV2" s="989"/>
      <c r="AW2" s="989"/>
      <c r="AX2" s="989"/>
      <c r="AY2" s="989"/>
      <c r="AZ2" s="989"/>
      <c r="BA2" s="989"/>
      <c r="BB2" s="989"/>
      <c r="BC2" s="989"/>
      <c r="BD2" s="989"/>
    </row>
    <row r="3" spans="1:99" ht="27" customHeight="1">
      <c r="C3" s="988"/>
      <c r="D3" s="2882"/>
      <c r="E3" s="2883"/>
      <c r="F3" s="2883"/>
      <c r="G3" s="2883"/>
      <c r="H3" s="990"/>
      <c r="I3" s="990"/>
      <c r="J3" s="990"/>
      <c r="K3" s="990"/>
      <c r="L3" s="990"/>
      <c r="M3" s="990"/>
      <c r="N3" s="990"/>
      <c r="O3" s="990"/>
      <c r="P3" s="990"/>
      <c r="Q3" s="990"/>
      <c r="R3" s="990"/>
      <c r="S3" s="990"/>
      <c r="T3" s="990"/>
      <c r="U3" s="990"/>
      <c r="V3" s="2885"/>
      <c r="W3" s="990"/>
      <c r="X3" s="990"/>
      <c r="Y3" s="990"/>
      <c r="Z3" s="990"/>
      <c r="AA3" s="990"/>
      <c r="AB3" s="990"/>
      <c r="AC3" s="990"/>
      <c r="AD3" s="990"/>
      <c r="AE3" s="990"/>
      <c r="AF3" s="990"/>
      <c r="AG3" s="990"/>
      <c r="AH3" s="990"/>
      <c r="AI3" s="990"/>
      <c r="AJ3" s="990"/>
      <c r="AK3" s="989"/>
      <c r="AL3" s="989"/>
      <c r="AM3" s="989"/>
      <c r="AN3" s="989"/>
      <c r="AO3" s="3773"/>
      <c r="AP3" s="3773"/>
      <c r="AQ3" s="989"/>
      <c r="AR3" s="989"/>
      <c r="AS3" s="989"/>
      <c r="AT3" s="989"/>
      <c r="AU3" s="989"/>
      <c r="AV3" s="989"/>
      <c r="AW3" s="989"/>
      <c r="AX3" s="989"/>
      <c r="AY3" s="989"/>
      <c r="AZ3" s="989"/>
      <c r="BA3" s="989"/>
      <c r="BB3" s="989"/>
      <c r="BC3" s="989"/>
      <c r="BD3" s="989"/>
      <c r="BG3" s="3772" t="s">
        <v>1699</v>
      </c>
      <c r="BH3" s="3772"/>
      <c r="BI3" s="3772"/>
      <c r="BJ3" s="3772"/>
      <c r="BK3" s="3773"/>
      <c r="BL3" s="3773"/>
    </row>
    <row r="4" spans="1:99" ht="8.25" customHeight="1">
      <c r="C4" s="988"/>
      <c r="D4" s="2882"/>
      <c r="E4" s="2884"/>
      <c r="F4" s="2884"/>
      <c r="G4" s="2884"/>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6"/>
      <c r="AL4" s="986"/>
      <c r="AM4" s="986"/>
      <c r="AN4" s="986"/>
      <c r="AO4" s="986"/>
      <c r="AP4" s="986"/>
      <c r="AQ4" s="986"/>
      <c r="AR4" s="986"/>
      <c r="AS4" s="986"/>
      <c r="AT4" s="986"/>
      <c r="AU4" s="986"/>
      <c r="AV4" s="986"/>
      <c r="AW4" s="986"/>
      <c r="AX4" s="986"/>
      <c r="AY4" s="986"/>
      <c r="AZ4" s="986"/>
      <c r="BA4" s="986"/>
      <c r="BB4" s="986"/>
      <c r="BC4" s="986"/>
      <c r="BD4" s="986"/>
    </row>
    <row r="5" spans="1:99" ht="16.5" customHeight="1">
      <c r="C5" s="3774" t="s">
        <v>1395</v>
      </c>
      <c r="D5" s="3774"/>
      <c r="E5" s="3774"/>
      <c r="F5" s="3774"/>
      <c r="G5" s="3774"/>
      <c r="H5" s="3774"/>
      <c r="I5" s="3774"/>
      <c r="J5" s="3774"/>
      <c r="K5" s="3774"/>
      <c r="L5" s="3774"/>
      <c r="M5" s="3774"/>
      <c r="N5" s="3774"/>
      <c r="O5" s="3774"/>
      <c r="P5" s="3774"/>
      <c r="Q5" s="3774"/>
      <c r="R5" s="3774"/>
      <c r="S5" s="3774"/>
      <c r="T5" s="3774"/>
      <c r="U5" s="3774"/>
      <c r="V5" s="3774"/>
      <c r="W5" s="3774"/>
      <c r="X5" s="3774"/>
      <c r="Y5" s="3774"/>
      <c r="Z5" s="3774"/>
      <c r="AA5" s="3774"/>
      <c r="AB5" s="3774"/>
      <c r="AC5" s="3774"/>
      <c r="AD5" s="3774"/>
      <c r="AE5" s="3774"/>
      <c r="AF5" s="3774"/>
      <c r="AG5" s="3774"/>
      <c r="AH5" s="3774"/>
      <c r="AI5" s="3774"/>
      <c r="AJ5" s="3774"/>
      <c r="AK5" s="3774"/>
      <c r="AL5" s="3774"/>
      <c r="AM5" s="3774"/>
      <c r="AN5" s="3774"/>
      <c r="AO5" s="3774"/>
      <c r="AP5" s="3774"/>
      <c r="AQ5" s="3774"/>
      <c r="AR5" s="3774"/>
      <c r="AS5" s="3774"/>
      <c r="AT5" s="3774"/>
      <c r="AU5" s="3774"/>
      <c r="AV5" s="3774"/>
      <c r="AW5" s="3774"/>
      <c r="AX5" s="3774"/>
      <c r="AY5" s="3774"/>
      <c r="AZ5" s="3774"/>
      <c r="BA5" s="3774"/>
      <c r="BB5" s="3774"/>
      <c r="BC5" s="3774"/>
      <c r="BD5" s="3774"/>
      <c r="BE5" s="3774"/>
      <c r="BF5" s="3774"/>
      <c r="BG5" s="3774"/>
      <c r="BH5" s="3774"/>
      <c r="BI5" s="3774"/>
      <c r="BJ5" s="3774"/>
    </row>
    <row r="6" spans="1:99" ht="10.9" customHeight="1">
      <c r="C6" s="985"/>
      <c r="D6" s="984"/>
      <c r="E6" s="983"/>
      <c r="F6" s="983"/>
      <c r="G6" s="983"/>
      <c r="H6" s="983"/>
      <c r="I6" s="983"/>
      <c r="J6" s="983"/>
      <c r="K6" s="983"/>
      <c r="L6" s="983"/>
      <c r="M6" s="983"/>
      <c r="N6" s="983"/>
      <c r="O6" s="983"/>
      <c r="P6" s="983"/>
      <c r="Q6" s="983"/>
      <c r="R6" s="983"/>
      <c r="S6" s="983"/>
      <c r="T6" s="983"/>
      <c r="U6" s="983"/>
      <c r="V6" s="983"/>
      <c r="W6" s="983"/>
      <c r="X6" s="983"/>
      <c r="Y6" s="983"/>
      <c r="Z6" s="983"/>
      <c r="AA6" s="983"/>
      <c r="AB6" s="983"/>
      <c r="AC6" s="983"/>
      <c r="AD6" s="983"/>
      <c r="AE6" s="983"/>
      <c r="AF6" s="983"/>
      <c r="AG6" s="983"/>
      <c r="AH6" s="983"/>
      <c r="AI6" s="983"/>
      <c r="AJ6" s="983"/>
      <c r="AK6" s="982"/>
      <c r="AL6" s="982"/>
      <c r="AM6" s="982"/>
      <c r="AN6" s="982"/>
      <c r="AO6" s="982"/>
      <c r="AP6" s="982"/>
      <c r="AQ6" s="982"/>
      <c r="AR6" s="982"/>
      <c r="AS6" s="982"/>
      <c r="AT6" s="982"/>
      <c r="AU6" s="982"/>
      <c r="AV6" s="982"/>
      <c r="AW6" s="982"/>
      <c r="AX6" s="982"/>
      <c r="AY6" s="982"/>
      <c r="AZ6" s="982"/>
      <c r="BA6" s="982"/>
      <c r="BB6" s="982"/>
      <c r="BC6" s="982"/>
      <c r="BD6" s="982"/>
    </row>
    <row r="7" spans="1:99" ht="17.25" customHeight="1">
      <c r="B7" s="3775" t="s">
        <v>463</v>
      </c>
      <c r="C7" s="3778" t="s">
        <v>464</v>
      </c>
      <c r="D7" s="3781" t="s">
        <v>953</v>
      </c>
      <c r="E7" s="3782" t="s">
        <v>1396</v>
      </c>
      <c r="F7" s="3783"/>
      <c r="G7" s="3783"/>
      <c r="H7" s="3783"/>
      <c r="I7" s="3783"/>
      <c r="J7" s="3783"/>
      <c r="K7" s="3784"/>
      <c r="L7" s="3785" t="s">
        <v>723</v>
      </c>
      <c r="M7" s="3785"/>
      <c r="N7" s="3785"/>
      <c r="O7" s="3785"/>
      <c r="P7" s="3785"/>
      <c r="Q7" s="3785"/>
      <c r="R7" s="3786" t="s">
        <v>1397</v>
      </c>
      <c r="S7" s="3787"/>
      <c r="T7" s="3787"/>
      <c r="U7" s="3787"/>
      <c r="V7" s="3787"/>
      <c r="W7" s="3788"/>
      <c r="X7" s="3814" t="s">
        <v>465</v>
      </c>
      <c r="Y7" s="3817" t="s">
        <v>1398</v>
      </c>
      <c r="Z7" s="3818"/>
      <c r="AA7" s="3818"/>
      <c r="AB7" s="3818"/>
      <c r="AC7" s="3818"/>
      <c r="AD7" s="3818"/>
      <c r="AE7" s="3795" t="s">
        <v>1399</v>
      </c>
      <c r="AF7" s="3795"/>
      <c r="AG7" s="3795"/>
      <c r="AH7" s="3795"/>
      <c r="AI7" s="3795"/>
      <c r="AJ7" s="3795"/>
      <c r="AK7" s="3789" t="s">
        <v>1071</v>
      </c>
      <c r="AL7" s="3789"/>
      <c r="AM7" s="3789"/>
      <c r="AN7" s="3789"/>
      <c r="AO7" s="3789"/>
      <c r="AP7" s="3789"/>
      <c r="AQ7" s="3790" t="s">
        <v>468</v>
      </c>
      <c r="AR7" s="2886"/>
      <c r="AS7" s="3793" t="s">
        <v>1400</v>
      </c>
      <c r="AT7" s="3789"/>
      <c r="AU7" s="3789"/>
      <c r="AV7" s="3789"/>
      <c r="AW7" s="3789"/>
      <c r="AX7" s="3789"/>
      <c r="AY7" s="3789" t="s">
        <v>1401</v>
      </c>
      <c r="AZ7" s="3789"/>
      <c r="BA7" s="3789"/>
      <c r="BB7" s="3789"/>
      <c r="BC7" s="3789"/>
      <c r="BD7" s="3789"/>
      <c r="BE7" s="3789" t="s">
        <v>1402</v>
      </c>
      <c r="BF7" s="3789"/>
      <c r="BG7" s="3789"/>
      <c r="BH7" s="3789"/>
      <c r="BI7" s="3789"/>
      <c r="BJ7" s="3789"/>
      <c r="BK7" s="3819" t="s">
        <v>1321</v>
      </c>
      <c r="BL7" s="3819"/>
      <c r="CA7" s="3820">
        <v>2024</v>
      </c>
      <c r="CB7" s="3820"/>
      <c r="CC7" s="3820"/>
      <c r="CD7" s="3820"/>
      <c r="CE7" s="3820"/>
      <c r="CF7" s="3820"/>
      <c r="CG7" s="3820"/>
      <c r="CH7" s="3820"/>
      <c r="CI7" s="3820"/>
      <c r="CJ7" s="3820"/>
      <c r="CL7" s="3820">
        <v>2025</v>
      </c>
      <c r="CM7" s="3820"/>
      <c r="CN7" s="3820"/>
      <c r="CO7" s="3820"/>
      <c r="CP7" s="3820"/>
      <c r="CQ7" s="3820"/>
      <c r="CR7" s="3820"/>
      <c r="CS7" s="3820"/>
      <c r="CT7" s="3820"/>
      <c r="CU7" s="3820"/>
    </row>
    <row r="8" spans="1:99" ht="17.45" customHeight="1">
      <c r="B8" s="3776"/>
      <c r="C8" s="3779"/>
      <c r="D8" s="3781"/>
      <c r="E8" s="2525"/>
      <c r="F8" s="3800" t="s">
        <v>473</v>
      </c>
      <c r="G8" s="3802" t="s">
        <v>721</v>
      </c>
      <c r="H8" s="3803" t="s">
        <v>1077</v>
      </c>
      <c r="I8" s="3803"/>
      <c r="J8" s="3803"/>
      <c r="K8" s="3804" t="s">
        <v>1403</v>
      </c>
      <c r="L8" s="3806" t="s">
        <v>473</v>
      </c>
      <c r="M8" s="3810" t="s">
        <v>721</v>
      </c>
      <c r="N8" s="3811" t="s">
        <v>1077</v>
      </c>
      <c r="O8" s="3811"/>
      <c r="P8" s="3811"/>
      <c r="Q8" s="3812" t="s">
        <v>719</v>
      </c>
      <c r="R8" s="3800" t="s">
        <v>473</v>
      </c>
      <c r="S8" s="3802" t="s">
        <v>721</v>
      </c>
      <c r="T8" s="3803" t="s">
        <v>1077</v>
      </c>
      <c r="U8" s="3803"/>
      <c r="V8" s="3803"/>
      <c r="W8" s="3804" t="s">
        <v>719</v>
      </c>
      <c r="X8" s="3815"/>
      <c r="Y8" s="3822" t="s">
        <v>473</v>
      </c>
      <c r="Z8" s="3824" t="s">
        <v>721</v>
      </c>
      <c r="AA8" s="3818" t="s">
        <v>1077</v>
      </c>
      <c r="AB8" s="3818"/>
      <c r="AC8" s="3818"/>
      <c r="AD8" s="3825" t="s">
        <v>1404</v>
      </c>
      <c r="AE8" s="3808" t="s">
        <v>473</v>
      </c>
      <c r="AF8" s="3794" t="s">
        <v>721</v>
      </c>
      <c r="AG8" s="3795" t="s">
        <v>1077</v>
      </c>
      <c r="AH8" s="3795"/>
      <c r="AI8" s="3795"/>
      <c r="AJ8" s="3796" t="s">
        <v>719</v>
      </c>
      <c r="AK8" s="3798" t="s">
        <v>473</v>
      </c>
      <c r="AL8" s="3821" t="s">
        <v>721</v>
      </c>
      <c r="AM8" s="3789" t="s">
        <v>1077</v>
      </c>
      <c r="AN8" s="3789"/>
      <c r="AO8" s="3789"/>
      <c r="AP8" s="3790" t="s">
        <v>719</v>
      </c>
      <c r="AQ8" s="3791"/>
      <c r="AR8" s="2887" t="s">
        <v>722</v>
      </c>
      <c r="AS8" s="3798" t="s">
        <v>473</v>
      </c>
      <c r="AT8" s="3821" t="s">
        <v>721</v>
      </c>
      <c r="AU8" s="3789" t="s">
        <v>1077</v>
      </c>
      <c r="AV8" s="3789"/>
      <c r="AW8" s="3789"/>
      <c r="AX8" s="3790" t="s">
        <v>719</v>
      </c>
      <c r="AY8" s="3798" t="s">
        <v>473</v>
      </c>
      <c r="AZ8" s="3821" t="s">
        <v>721</v>
      </c>
      <c r="BA8" s="3789" t="s">
        <v>1077</v>
      </c>
      <c r="BB8" s="3789"/>
      <c r="BC8" s="3789"/>
      <c r="BD8" s="3790" t="s">
        <v>719</v>
      </c>
      <c r="BE8" s="3798" t="s">
        <v>848</v>
      </c>
      <c r="BF8" s="3821" t="s">
        <v>721</v>
      </c>
      <c r="BG8" s="3789" t="s">
        <v>1077</v>
      </c>
      <c r="BH8" s="3789"/>
      <c r="BI8" s="3789"/>
      <c r="BJ8" s="3790" t="s">
        <v>719</v>
      </c>
      <c r="BK8" s="3819"/>
      <c r="BL8" s="3819"/>
      <c r="CA8" s="3820"/>
      <c r="CB8" s="3820"/>
      <c r="CC8" s="3820"/>
      <c r="CD8" s="3820"/>
      <c r="CE8" s="3820"/>
      <c r="CF8" s="3820"/>
      <c r="CG8" s="3820"/>
      <c r="CH8" s="3820"/>
      <c r="CI8" s="3820"/>
      <c r="CJ8" s="3820"/>
      <c r="CL8" s="3820"/>
      <c r="CM8" s="3820"/>
      <c r="CN8" s="3820"/>
      <c r="CO8" s="3820"/>
      <c r="CP8" s="3820"/>
      <c r="CQ8" s="3820"/>
      <c r="CR8" s="3820"/>
      <c r="CS8" s="3820"/>
      <c r="CT8" s="3820"/>
      <c r="CU8" s="3820"/>
    </row>
    <row r="9" spans="1:99" ht="45.75" customHeight="1">
      <c r="B9" s="3777"/>
      <c r="C9" s="3779"/>
      <c r="D9" s="3781"/>
      <c r="E9" s="1331" t="s">
        <v>472</v>
      </c>
      <c r="F9" s="3801"/>
      <c r="G9" s="3802"/>
      <c r="H9" s="1329" t="s">
        <v>717</v>
      </c>
      <c r="I9" s="1329" t="s">
        <v>954</v>
      </c>
      <c r="J9" s="1329" t="s">
        <v>716</v>
      </c>
      <c r="K9" s="3805"/>
      <c r="L9" s="3807"/>
      <c r="M9" s="3810"/>
      <c r="N9" s="1330" t="s">
        <v>717</v>
      </c>
      <c r="O9" s="1330" t="s">
        <v>954</v>
      </c>
      <c r="P9" s="1330" t="s">
        <v>716</v>
      </c>
      <c r="Q9" s="3813"/>
      <c r="R9" s="3801"/>
      <c r="S9" s="3802"/>
      <c r="T9" s="1329" t="s">
        <v>717</v>
      </c>
      <c r="U9" s="1329" t="s">
        <v>1081</v>
      </c>
      <c r="V9" s="1329" t="s">
        <v>1082</v>
      </c>
      <c r="W9" s="3805"/>
      <c r="X9" s="3816"/>
      <c r="Y9" s="3823"/>
      <c r="Z9" s="3824"/>
      <c r="AA9" s="2527" t="s">
        <v>717</v>
      </c>
      <c r="AB9" s="2527" t="s">
        <v>954</v>
      </c>
      <c r="AC9" s="2527" t="s">
        <v>1083</v>
      </c>
      <c r="AD9" s="3826"/>
      <c r="AE9" s="3809"/>
      <c r="AF9" s="3794"/>
      <c r="AG9" s="979" t="s">
        <v>717</v>
      </c>
      <c r="AH9" s="979" t="s">
        <v>954</v>
      </c>
      <c r="AI9" s="979" t="s">
        <v>1085</v>
      </c>
      <c r="AJ9" s="3797"/>
      <c r="AK9" s="3799"/>
      <c r="AL9" s="3821"/>
      <c r="AM9" s="2888" t="s">
        <v>717</v>
      </c>
      <c r="AN9" s="2888" t="s">
        <v>1081</v>
      </c>
      <c r="AO9" s="2888" t="s">
        <v>1083</v>
      </c>
      <c r="AP9" s="3792"/>
      <c r="AQ9" s="3792"/>
      <c r="AR9" s="2889" t="s">
        <v>718</v>
      </c>
      <c r="AS9" s="3799"/>
      <c r="AT9" s="3821"/>
      <c r="AU9" s="2888" t="s">
        <v>717</v>
      </c>
      <c r="AV9" s="2888" t="s">
        <v>954</v>
      </c>
      <c r="AW9" s="2888" t="s">
        <v>716</v>
      </c>
      <c r="AX9" s="3792"/>
      <c r="AY9" s="3799"/>
      <c r="AZ9" s="3821"/>
      <c r="BA9" s="2888" t="s">
        <v>717</v>
      </c>
      <c r="BB9" s="2888" t="s">
        <v>954</v>
      </c>
      <c r="BC9" s="2888" t="s">
        <v>716</v>
      </c>
      <c r="BD9" s="3792"/>
      <c r="BE9" s="3799"/>
      <c r="BF9" s="3821"/>
      <c r="BG9" s="2888" t="s">
        <v>717</v>
      </c>
      <c r="BH9" s="2888" t="s">
        <v>1081</v>
      </c>
      <c r="BI9" s="2888" t="s">
        <v>1083</v>
      </c>
      <c r="BJ9" s="3792"/>
      <c r="BK9" s="3831" t="s">
        <v>1331</v>
      </c>
      <c r="BL9" s="3831" t="s">
        <v>1332</v>
      </c>
      <c r="CA9" s="3828" t="s">
        <v>1405</v>
      </c>
      <c r="CB9" s="3828"/>
      <c r="CC9" s="3828"/>
      <c r="CD9" s="3828"/>
      <c r="CE9" s="3828"/>
      <c r="CF9" s="3828" t="s">
        <v>1406</v>
      </c>
      <c r="CG9" s="3828"/>
      <c r="CH9" s="3828"/>
      <c r="CI9" s="3828"/>
      <c r="CJ9" s="3828"/>
      <c r="CL9" s="3828" t="s">
        <v>1405</v>
      </c>
      <c r="CM9" s="3828"/>
      <c r="CN9" s="3828"/>
      <c r="CO9" s="3828"/>
      <c r="CP9" s="3828"/>
      <c r="CQ9" s="3828" t="s">
        <v>1406</v>
      </c>
      <c r="CR9" s="3828"/>
      <c r="CS9" s="3828"/>
      <c r="CT9" s="3828"/>
      <c r="CU9" s="3828"/>
    </row>
    <row r="10" spans="1:99" ht="16.5" customHeight="1">
      <c r="B10" s="3777"/>
      <c r="C10" s="3780"/>
      <c r="D10" s="3781"/>
      <c r="E10" s="2890" t="s">
        <v>1407</v>
      </c>
      <c r="F10" s="2891" t="s">
        <v>104</v>
      </c>
      <c r="G10" s="1332" t="s">
        <v>482</v>
      </c>
      <c r="H10" s="1332" t="s">
        <v>482</v>
      </c>
      <c r="I10" s="1332"/>
      <c r="J10" s="1332" t="s">
        <v>482</v>
      </c>
      <c r="K10" s="1335" t="s">
        <v>714</v>
      </c>
      <c r="L10" s="1333" t="s">
        <v>715</v>
      </c>
      <c r="M10" s="2892" t="s">
        <v>482</v>
      </c>
      <c r="N10" s="2892" t="s">
        <v>482</v>
      </c>
      <c r="O10" s="2892"/>
      <c r="P10" s="1334" t="s">
        <v>482</v>
      </c>
      <c r="Q10" s="2436" t="s">
        <v>714</v>
      </c>
      <c r="R10" s="2893" t="s">
        <v>715</v>
      </c>
      <c r="S10" s="2894" t="s">
        <v>482</v>
      </c>
      <c r="T10" s="2894" t="s">
        <v>482</v>
      </c>
      <c r="U10" s="1332" t="s">
        <v>482</v>
      </c>
      <c r="V10" s="1332" t="s">
        <v>482</v>
      </c>
      <c r="W10" s="1335" t="s">
        <v>714</v>
      </c>
      <c r="X10" s="976"/>
      <c r="Y10" s="971" t="s">
        <v>715</v>
      </c>
      <c r="Z10" s="970" t="s">
        <v>482</v>
      </c>
      <c r="AA10" s="970" t="s">
        <v>482</v>
      </c>
      <c r="AB10" s="970"/>
      <c r="AC10" s="970" t="s">
        <v>482</v>
      </c>
      <c r="AD10" s="969" t="s">
        <v>714</v>
      </c>
      <c r="AE10" s="975" t="s">
        <v>715</v>
      </c>
      <c r="AF10" s="974" t="s">
        <v>482</v>
      </c>
      <c r="AG10" s="974" t="s">
        <v>482</v>
      </c>
      <c r="AH10" s="973" t="s">
        <v>482</v>
      </c>
      <c r="AI10" s="973" t="s">
        <v>482</v>
      </c>
      <c r="AJ10" s="972" t="s">
        <v>714</v>
      </c>
      <c r="AK10" s="2893" t="s">
        <v>715</v>
      </c>
      <c r="AL10" s="2895" t="s">
        <v>482</v>
      </c>
      <c r="AM10" s="2895" t="s">
        <v>482</v>
      </c>
      <c r="AN10" s="2895" t="s">
        <v>482</v>
      </c>
      <c r="AO10" s="2895" t="s">
        <v>482</v>
      </c>
      <c r="AP10" s="976" t="s">
        <v>714</v>
      </c>
      <c r="AQ10" s="976"/>
      <c r="AR10" s="976"/>
      <c r="AS10" s="2893" t="s">
        <v>715</v>
      </c>
      <c r="AT10" s="2895" t="s">
        <v>482</v>
      </c>
      <c r="AU10" s="2895" t="s">
        <v>482</v>
      </c>
      <c r="AV10" s="2895" t="s">
        <v>482</v>
      </c>
      <c r="AW10" s="2895" t="s">
        <v>482</v>
      </c>
      <c r="AX10" s="976" t="s">
        <v>714</v>
      </c>
      <c r="AY10" s="2893" t="s">
        <v>715</v>
      </c>
      <c r="AZ10" s="2895" t="s">
        <v>482</v>
      </c>
      <c r="BA10" s="2895" t="s">
        <v>482</v>
      </c>
      <c r="BB10" s="2895" t="s">
        <v>482</v>
      </c>
      <c r="BC10" s="2895" t="s">
        <v>482</v>
      </c>
      <c r="BD10" s="976" t="s">
        <v>714</v>
      </c>
      <c r="BE10" s="2893" t="s">
        <v>715</v>
      </c>
      <c r="BF10" s="2895" t="s">
        <v>482</v>
      </c>
      <c r="BG10" s="2895" t="s">
        <v>482</v>
      </c>
      <c r="BH10" s="2895" t="s">
        <v>482</v>
      </c>
      <c r="BI10" s="2895" t="s">
        <v>482</v>
      </c>
      <c r="BJ10" s="976" t="s">
        <v>714</v>
      </c>
      <c r="BK10" s="3831"/>
      <c r="BL10" s="3831"/>
    </row>
    <row r="11" spans="1:99" ht="18" customHeight="1">
      <c r="B11" s="2896" t="s">
        <v>707</v>
      </c>
      <c r="C11" s="2897" t="s">
        <v>483</v>
      </c>
      <c r="D11" s="1917"/>
      <c r="E11" s="1917"/>
      <c r="F11" s="1917">
        <v>0</v>
      </c>
      <c r="G11" s="1917">
        <v>0</v>
      </c>
      <c r="H11" s="1917">
        <v>0</v>
      </c>
      <c r="I11" s="1917"/>
      <c r="J11" s="1917">
        <v>0</v>
      </c>
      <c r="K11" s="1917">
        <f>SUM(G11:J11)</f>
        <v>0</v>
      </c>
      <c r="L11" s="1917">
        <f>SUM(L12:L31)</f>
        <v>0</v>
      </c>
      <c r="M11" s="1917">
        <f>SUM(M12:M31)</f>
        <v>0</v>
      </c>
      <c r="N11" s="1917">
        <f>SUM(N12:N31)</f>
        <v>0</v>
      </c>
      <c r="O11" s="1917"/>
      <c r="P11" s="1917">
        <f>SUM(P12:P31)</f>
        <v>0</v>
      </c>
      <c r="Q11" s="1917">
        <f>SUM(M11:P11)</f>
        <v>0</v>
      </c>
      <c r="R11" s="2898">
        <f>SUM(R12:R31)</f>
        <v>0</v>
      </c>
      <c r="S11" s="1917">
        <f>SUM(S12:S31)</f>
        <v>0</v>
      </c>
      <c r="T11" s="1917">
        <f>SUM(T12:T31)</f>
        <v>0</v>
      </c>
      <c r="U11" s="1917">
        <f>SUM(U12:U31)</f>
        <v>0</v>
      </c>
      <c r="V11" s="1917">
        <f>SUM(V12:V31)</f>
        <v>0</v>
      </c>
      <c r="W11" s="1917">
        <f>SUM(S11:V11)</f>
        <v>0</v>
      </c>
      <c r="X11" s="1917"/>
      <c r="Y11" s="1917">
        <v>0</v>
      </c>
      <c r="Z11" s="1917">
        <v>0</v>
      </c>
      <c r="AA11" s="1917">
        <v>0</v>
      </c>
      <c r="AB11" s="1917"/>
      <c r="AC11" s="1917">
        <v>0</v>
      </c>
      <c r="AD11" s="1917">
        <f>SUM(Z11:AC11)</f>
        <v>0</v>
      </c>
      <c r="AE11" s="1917">
        <f>SUM(AE12:AE31)</f>
        <v>0</v>
      </c>
      <c r="AF11" s="1917">
        <f>SUM(AF12:AF31)</f>
        <v>0</v>
      </c>
      <c r="AG11" s="1917">
        <f>SUM(AG12:AG31)</f>
        <v>0</v>
      </c>
      <c r="AH11" s="1917"/>
      <c r="AI11" s="1917">
        <f>SUM(AI12:AI31)</f>
        <v>0</v>
      </c>
      <c r="AJ11" s="1917">
        <f>SUM(AF11:AI11)</f>
        <v>0</v>
      </c>
      <c r="AK11" s="2899">
        <f>SUM(AK12:AK31)</f>
        <v>0</v>
      </c>
      <c r="AL11" s="1917">
        <f>SUM(AL12:AL31)</f>
        <v>0</v>
      </c>
      <c r="AM11" s="1917">
        <f>SUM(AM12:AM31)</f>
        <v>0</v>
      </c>
      <c r="AN11" s="1917"/>
      <c r="AO11" s="1917">
        <f>SUM(AO12:AO31)</f>
        <v>0</v>
      </c>
      <c r="AP11" s="1917">
        <f>SUM(AL11:AO11)</f>
        <v>0</v>
      </c>
      <c r="AQ11" s="1917"/>
      <c r="AR11" s="1917"/>
      <c r="AS11" s="2899">
        <v>0.2</v>
      </c>
      <c r="AT11" s="1917">
        <v>1500</v>
      </c>
      <c r="AU11" s="1917">
        <v>0</v>
      </c>
      <c r="AV11" s="1917">
        <v>1500</v>
      </c>
      <c r="AW11" s="1917">
        <v>36000</v>
      </c>
      <c r="AX11" s="1917">
        <f>SUM(AT11:AW11)</f>
        <v>39000</v>
      </c>
      <c r="AY11" s="1917">
        <f>SUM(AY12:AY31)</f>
        <v>0</v>
      </c>
      <c r="AZ11" s="1917">
        <f>SUM(AZ12:AZ31)</f>
        <v>0</v>
      </c>
      <c r="BA11" s="1917">
        <f>SUM(BA12:BA31)</f>
        <v>0</v>
      </c>
      <c r="BB11" s="1917"/>
      <c r="BC11" s="1917">
        <f>SUM(BC12:BC31)</f>
        <v>0</v>
      </c>
      <c r="BD11" s="1917">
        <f>SUM(AZ11:BC11)</f>
        <v>0</v>
      </c>
      <c r="BE11" s="2899">
        <f>SUM(BE12:BE31)</f>
        <v>0.2</v>
      </c>
      <c r="BF11" s="1917">
        <f>SUM(BF12:BF31)</f>
        <v>1500</v>
      </c>
      <c r="BG11" s="1917">
        <f>SUM(BG12:BG31)</f>
        <v>0</v>
      </c>
      <c r="BH11" s="1917">
        <f>SUM(BH12:BH31)</f>
        <v>1500</v>
      </c>
      <c r="BI11" s="1917">
        <f>SUM(BI12:BI31)</f>
        <v>36000</v>
      </c>
      <c r="BJ11" s="1917">
        <f>SUM(BF11:BI11)</f>
        <v>39000</v>
      </c>
      <c r="BK11" s="749"/>
      <c r="BL11" s="1124"/>
      <c r="CA11" s="885">
        <v>0</v>
      </c>
      <c r="CB11" s="885">
        <v>0</v>
      </c>
      <c r="CC11" s="885">
        <v>0</v>
      </c>
      <c r="CE11" s="885">
        <v>0</v>
      </c>
      <c r="CL11" s="885">
        <v>0</v>
      </c>
      <c r="CM11" s="885">
        <v>0</v>
      </c>
      <c r="CN11" s="885">
        <v>0</v>
      </c>
      <c r="CP11" s="885">
        <v>0</v>
      </c>
    </row>
    <row r="12" spans="1:99" ht="11.25" hidden="1" customHeight="1">
      <c r="A12" s="885" t="s">
        <v>636</v>
      </c>
      <c r="B12" s="955"/>
      <c r="C12" s="1860" t="s">
        <v>74</v>
      </c>
      <c r="D12" s="1411" t="s">
        <v>955</v>
      </c>
      <c r="E12" s="891"/>
      <c r="F12" s="891">
        <v>0</v>
      </c>
      <c r="G12" s="891">
        <v>0</v>
      </c>
      <c r="H12" s="891">
        <v>0</v>
      </c>
      <c r="I12" s="891"/>
      <c r="J12" s="891">
        <v>0</v>
      </c>
      <c r="K12" s="891">
        <f t="shared" ref="K12:K75" si="0">SUM(G12:J12)</f>
        <v>0</v>
      </c>
      <c r="L12" s="1413"/>
      <c r="M12" s="1413"/>
      <c r="N12" s="1413"/>
      <c r="O12" s="1413"/>
      <c r="P12" s="1413"/>
      <c r="Q12" s="1413">
        <f t="shared" ref="Q12:Q75" si="1">SUM(M12:P12)</f>
        <v>0</v>
      </c>
      <c r="R12" s="1358">
        <f>F12+L12</f>
        <v>0</v>
      </c>
      <c r="S12" s="891">
        <f>G12+M12</f>
        <v>0</v>
      </c>
      <c r="T12" s="891">
        <f>H12+N12</f>
        <v>0</v>
      </c>
      <c r="U12" s="891"/>
      <c r="V12" s="891">
        <f>J12+P12</f>
        <v>0</v>
      </c>
      <c r="W12" s="891">
        <f t="shared" ref="W12:W75" si="2">SUM(S12:V12)</f>
        <v>0</v>
      </c>
      <c r="X12" s="891"/>
      <c r="Y12" s="916">
        <v>0</v>
      </c>
      <c r="Z12" s="916">
        <v>0</v>
      </c>
      <c r="AA12" s="916">
        <v>0</v>
      </c>
      <c r="AB12" s="916"/>
      <c r="AC12" s="916">
        <v>0</v>
      </c>
      <c r="AD12" s="916">
        <f t="shared" ref="AD12:AD31" si="3">SUM(Z12:AC12)</f>
        <v>0</v>
      </c>
      <c r="AE12" s="890">
        <f>1-1</f>
        <v>0</v>
      </c>
      <c r="AF12" s="890"/>
      <c r="AG12" s="890">
        <f>20000-20000</f>
        <v>0</v>
      </c>
      <c r="AH12" s="890"/>
      <c r="AI12" s="940"/>
      <c r="AJ12" s="940">
        <f t="shared" ref="AJ12:AJ75" si="4">SUM(AF12:AI12)</f>
        <v>0</v>
      </c>
      <c r="AK12" s="1951">
        <f t="shared" ref="AK12:AM15" si="5">Y12+AE12</f>
        <v>0</v>
      </c>
      <c r="AL12" s="891">
        <f t="shared" si="5"/>
        <v>0</v>
      </c>
      <c r="AM12" s="891">
        <f t="shared" si="5"/>
        <v>0</v>
      </c>
      <c r="AN12" s="891"/>
      <c r="AO12" s="891">
        <f>AC12+AI12</f>
        <v>0</v>
      </c>
      <c r="AP12" s="891">
        <f t="shared" ref="AP12:AP75" si="6">SUM(AL12:AO12)</f>
        <v>0</v>
      </c>
      <c r="AQ12" s="891"/>
      <c r="AR12" s="891"/>
      <c r="AS12" s="1951">
        <v>0</v>
      </c>
      <c r="AT12" s="891">
        <v>0</v>
      </c>
      <c r="AU12" s="891">
        <v>0</v>
      </c>
      <c r="AV12" s="891"/>
      <c r="AW12" s="891">
        <v>0</v>
      </c>
      <c r="AX12" s="891">
        <f t="shared" ref="AX12:AX75" si="7">SUM(AT12:AW12)</f>
        <v>0</v>
      </c>
      <c r="AY12" s="891">
        <f>1-1</f>
        <v>0</v>
      </c>
      <c r="AZ12" s="891"/>
      <c r="BA12" s="891">
        <f>20000-20000</f>
        <v>0</v>
      </c>
      <c r="BB12" s="891"/>
      <c r="BC12" s="891"/>
      <c r="BD12" s="891">
        <f t="shared" ref="BD12:BD75" si="8">SUM(AZ12:BC12)</f>
        <v>0</v>
      </c>
      <c r="BE12" s="1951">
        <f t="shared" ref="BE12:BI16" si="9">AS12+AY12</f>
        <v>0</v>
      </c>
      <c r="BF12" s="891">
        <f t="shared" si="9"/>
        <v>0</v>
      </c>
      <c r="BG12" s="891">
        <f t="shared" si="9"/>
        <v>0</v>
      </c>
      <c r="BH12" s="891"/>
      <c r="BI12" s="891">
        <f>AW12+BC12</f>
        <v>0</v>
      </c>
      <c r="BJ12" s="891">
        <f t="shared" ref="BJ12:BJ75" si="10">SUM(BF12:BI12)</f>
        <v>0</v>
      </c>
      <c r="BK12" s="2900"/>
      <c r="BL12" s="2901"/>
      <c r="CA12" s="885">
        <v>2.6328</v>
      </c>
      <c r="CB12" s="885">
        <v>94500</v>
      </c>
      <c r="CC12" s="885">
        <v>0</v>
      </c>
      <c r="CD12" s="885">
        <v>2500</v>
      </c>
      <c r="CE12" s="885">
        <v>60000</v>
      </c>
      <c r="CL12" s="885">
        <v>2.6328</v>
      </c>
      <c r="CM12" s="885">
        <v>94500</v>
      </c>
      <c r="CN12" s="885">
        <v>0</v>
      </c>
      <c r="CO12" s="885">
        <v>2500</v>
      </c>
      <c r="CP12" s="885">
        <v>60000</v>
      </c>
    </row>
    <row r="13" spans="1:99" ht="11.25" hidden="1" customHeight="1">
      <c r="B13" s="955"/>
      <c r="C13" s="1860" t="s">
        <v>713</v>
      </c>
      <c r="D13" s="1411"/>
      <c r="E13" s="891"/>
      <c r="F13" s="889"/>
      <c r="G13" s="889"/>
      <c r="H13" s="889"/>
      <c r="I13" s="889"/>
      <c r="J13" s="889"/>
      <c r="K13" s="889">
        <f t="shared" si="0"/>
        <v>0</v>
      </c>
      <c r="L13" s="1413"/>
      <c r="M13" s="1413"/>
      <c r="N13" s="1413"/>
      <c r="O13" s="2472"/>
      <c r="P13" s="2472">
        <f>10000-10000</f>
        <v>0</v>
      </c>
      <c r="Q13" s="2472">
        <f t="shared" si="1"/>
        <v>0</v>
      </c>
      <c r="R13" s="1358"/>
      <c r="S13" s="891"/>
      <c r="T13" s="891"/>
      <c r="U13" s="889"/>
      <c r="V13" s="889"/>
      <c r="W13" s="889">
        <f t="shared" si="2"/>
        <v>0</v>
      </c>
      <c r="X13" s="889"/>
      <c r="Y13" s="927">
        <v>0</v>
      </c>
      <c r="Z13" s="927">
        <v>0</v>
      </c>
      <c r="AA13" s="927">
        <v>0</v>
      </c>
      <c r="AB13" s="927"/>
      <c r="AC13" s="927">
        <v>0</v>
      </c>
      <c r="AD13" s="927">
        <f t="shared" si="3"/>
        <v>0</v>
      </c>
      <c r="AE13" s="929">
        <f>1-1</f>
        <v>0</v>
      </c>
      <c r="AF13" s="929"/>
      <c r="AG13" s="929">
        <f>20000-20000</f>
        <v>0</v>
      </c>
      <c r="AH13" s="929"/>
      <c r="AI13" s="928">
        <f>10000-10000</f>
        <v>0</v>
      </c>
      <c r="AJ13" s="928">
        <f t="shared" si="4"/>
        <v>0</v>
      </c>
      <c r="AK13" s="2031">
        <f t="shared" si="5"/>
        <v>0</v>
      </c>
      <c r="AL13" s="889">
        <f t="shared" si="5"/>
        <v>0</v>
      </c>
      <c r="AM13" s="889">
        <f t="shared" si="5"/>
        <v>0</v>
      </c>
      <c r="AN13" s="889"/>
      <c r="AO13" s="889">
        <f>AC13+AI13</f>
        <v>0</v>
      </c>
      <c r="AP13" s="889">
        <f t="shared" si="6"/>
        <v>0</v>
      </c>
      <c r="AQ13" s="889"/>
      <c r="AR13" s="889"/>
      <c r="AS13" s="2031">
        <v>0</v>
      </c>
      <c r="AT13" s="889">
        <v>0</v>
      </c>
      <c r="AU13" s="889">
        <v>0</v>
      </c>
      <c r="AV13" s="889"/>
      <c r="AW13" s="889">
        <v>0</v>
      </c>
      <c r="AX13" s="889">
        <f t="shared" si="7"/>
        <v>0</v>
      </c>
      <c r="AY13" s="889">
        <f>1-1</f>
        <v>0</v>
      </c>
      <c r="AZ13" s="889"/>
      <c r="BA13" s="889">
        <f>20000-20000</f>
        <v>0</v>
      </c>
      <c r="BB13" s="889"/>
      <c r="BC13" s="889">
        <f>10000-10000</f>
        <v>0</v>
      </c>
      <c r="BD13" s="889">
        <f t="shared" si="8"/>
        <v>0</v>
      </c>
      <c r="BE13" s="2031">
        <f t="shared" si="9"/>
        <v>0</v>
      </c>
      <c r="BF13" s="889">
        <f t="shared" si="9"/>
        <v>0</v>
      </c>
      <c r="BG13" s="889">
        <f t="shared" si="9"/>
        <v>0</v>
      </c>
      <c r="BH13" s="889"/>
      <c r="BI13" s="889">
        <f>AW13+BC13</f>
        <v>0</v>
      </c>
      <c r="BJ13" s="889">
        <f t="shared" si="10"/>
        <v>0</v>
      </c>
      <c r="BK13" s="2902"/>
      <c r="BL13" s="2903"/>
    </row>
    <row r="14" spans="1:99" ht="11.25" hidden="1" customHeight="1">
      <c r="A14" s="901" t="s">
        <v>646</v>
      </c>
      <c r="B14" s="956"/>
      <c r="C14" s="1860" t="s">
        <v>56</v>
      </c>
      <c r="D14" s="1411"/>
      <c r="E14" s="891"/>
      <c r="F14" s="889"/>
      <c r="G14" s="889"/>
      <c r="H14" s="889"/>
      <c r="I14" s="889"/>
      <c r="J14" s="889"/>
      <c r="K14" s="889">
        <f t="shared" si="0"/>
        <v>0</v>
      </c>
      <c r="L14" s="1413"/>
      <c r="M14" s="1413"/>
      <c r="N14" s="1413"/>
      <c r="O14" s="2472"/>
      <c r="P14" s="2472"/>
      <c r="Q14" s="2472">
        <f t="shared" si="1"/>
        <v>0</v>
      </c>
      <c r="R14" s="1358"/>
      <c r="S14" s="891"/>
      <c r="T14" s="891"/>
      <c r="U14" s="889"/>
      <c r="V14" s="889"/>
      <c r="W14" s="889">
        <f t="shared" si="2"/>
        <v>0</v>
      </c>
      <c r="X14" s="889"/>
      <c r="Y14" s="927">
        <v>0</v>
      </c>
      <c r="Z14" s="927">
        <v>0</v>
      </c>
      <c r="AA14" s="927">
        <v>0</v>
      </c>
      <c r="AB14" s="927"/>
      <c r="AC14" s="927">
        <v>0</v>
      </c>
      <c r="AD14" s="927">
        <f t="shared" si="3"/>
        <v>0</v>
      </c>
      <c r="AE14" s="929"/>
      <c r="AF14" s="929"/>
      <c r="AG14" s="929"/>
      <c r="AH14" s="929"/>
      <c r="AI14" s="928"/>
      <c r="AJ14" s="928">
        <f t="shared" si="4"/>
        <v>0</v>
      </c>
      <c r="AK14" s="2031">
        <f t="shared" si="5"/>
        <v>0</v>
      </c>
      <c r="AL14" s="889">
        <f t="shared" si="5"/>
        <v>0</v>
      </c>
      <c r="AM14" s="889">
        <f t="shared" si="5"/>
        <v>0</v>
      </c>
      <c r="AN14" s="889"/>
      <c r="AO14" s="889">
        <f>AC14+AI14</f>
        <v>0</v>
      </c>
      <c r="AP14" s="889">
        <f t="shared" si="6"/>
        <v>0</v>
      </c>
      <c r="AQ14" s="889"/>
      <c r="AR14" s="889"/>
      <c r="AS14" s="2031">
        <v>0</v>
      </c>
      <c r="AT14" s="889">
        <v>0</v>
      </c>
      <c r="AU14" s="889">
        <v>0</v>
      </c>
      <c r="AV14" s="889"/>
      <c r="AW14" s="889">
        <v>0</v>
      </c>
      <c r="AX14" s="889">
        <f t="shared" si="7"/>
        <v>0</v>
      </c>
      <c r="AY14" s="889"/>
      <c r="AZ14" s="889"/>
      <c r="BA14" s="889"/>
      <c r="BB14" s="889"/>
      <c r="BC14" s="889"/>
      <c r="BD14" s="889">
        <f t="shared" si="8"/>
        <v>0</v>
      </c>
      <c r="BE14" s="2031">
        <f t="shared" si="9"/>
        <v>0</v>
      </c>
      <c r="BF14" s="889">
        <f t="shared" si="9"/>
        <v>0</v>
      </c>
      <c r="BG14" s="889">
        <f t="shared" si="9"/>
        <v>0</v>
      </c>
      <c r="BH14" s="889"/>
      <c r="BI14" s="889">
        <f>AW14+BC14</f>
        <v>0</v>
      </c>
      <c r="BJ14" s="889">
        <f t="shared" si="10"/>
        <v>0</v>
      </c>
      <c r="BK14" s="2902"/>
      <c r="BL14" s="2903"/>
    </row>
    <row r="15" spans="1:99" ht="11.25" hidden="1" customHeight="1">
      <c r="B15" s="955"/>
      <c r="C15" s="1860" t="s">
        <v>712</v>
      </c>
      <c r="D15" s="1411" t="s">
        <v>955</v>
      </c>
      <c r="E15" s="891"/>
      <c r="F15" s="889">
        <v>0</v>
      </c>
      <c r="G15" s="889">
        <v>0</v>
      </c>
      <c r="H15" s="889">
        <v>0</v>
      </c>
      <c r="I15" s="889"/>
      <c r="J15" s="889">
        <v>0</v>
      </c>
      <c r="K15" s="889">
        <f t="shared" si="0"/>
        <v>0</v>
      </c>
      <c r="L15" s="1413"/>
      <c r="M15" s="1413"/>
      <c r="N15" s="1413"/>
      <c r="O15" s="2472"/>
      <c r="P15" s="2472"/>
      <c r="Q15" s="2472">
        <f t="shared" si="1"/>
        <v>0</v>
      </c>
      <c r="R15" s="891">
        <f t="shared" ref="R15:T16" si="11">F15+L15</f>
        <v>0</v>
      </c>
      <c r="S15" s="891">
        <f t="shared" si="11"/>
        <v>0</v>
      </c>
      <c r="T15" s="891">
        <f t="shared" si="11"/>
        <v>0</v>
      </c>
      <c r="U15" s="889"/>
      <c r="V15" s="889">
        <f>J15+P15</f>
        <v>0</v>
      </c>
      <c r="W15" s="889">
        <f t="shared" si="2"/>
        <v>0</v>
      </c>
      <c r="X15" s="889"/>
      <c r="Y15" s="927">
        <v>0</v>
      </c>
      <c r="Z15" s="927">
        <v>0</v>
      </c>
      <c r="AA15" s="927">
        <v>0</v>
      </c>
      <c r="AB15" s="927"/>
      <c r="AC15" s="927">
        <v>0</v>
      </c>
      <c r="AD15" s="927">
        <f t="shared" si="3"/>
        <v>0</v>
      </c>
      <c r="AE15" s="929"/>
      <c r="AF15" s="929"/>
      <c r="AG15" s="929"/>
      <c r="AH15" s="929"/>
      <c r="AI15" s="928"/>
      <c r="AJ15" s="928">
        <f t="shared" si="4"/>
        <v>0</v>
      </c>
      <c r="AK15" s="2031">
        <f t="shared" si="5"/>
        <v>0</v>
      </c>
      <c r="AL15" s="889">
        <f t="shared" si="5"/>
        <v>0</v>
      </c>
      <c r="AM15" s="889">
        <f t="shared" si="5"/>
        <v>0</v>
      </c>
      <c r="AN15" s="889"/>
      <c r="AO15" s="889">
        <f>AC15+AI15</f>
        <v>0</v>
      </c>
      <c r="AP15" s="889">
        <f t="shared" si="6"/>
        <v>0</v>
      </c>
      <c r="AQ15" s="889"/>
      <c r="AR15" s="889"/>
      <c r="AS15" s="2031">
        <v>0</v>
      </c>
      <c r="AT15" s="889">
        <v>0</v>
      </c>
      <c r="AU15" s="889">
        <v>0</v>
      </c>
      <c r="AV15" s="889"/>
      <c r="AW15" s="889">
        <v>0</v>
      </c>
      <c r="AX15" s="889">
        <f t="shared" si="7"/>
        <v>0</v>
      </c>
      <c r="AY15" s="889"/>
      <c r="AZ15" s="889"/>
      <c r="BA15" s="889"/>
      <c r="BB15" s="889"/>
      <c r="BC15" s="889"/>
      <c r="BD15" s="889">
        <f t="shared" si="8"/>
        <v>0</v>
      </c>
      <c r="BE15" s="2031">
        <f t="shared" si="9"/>
        <v>0</v>
      </c>
      <c r="BF15" s="889">
        <f t="shared" si="9"/>
        <v>0</v>
      </c>
      <c r="BG15" s="889">
        <f t="shared" si="9"/>
        <v>0</v>
      </c>
      <c r="BH15" s="889"/>
      <c r="BI15" s="889">
        <f>AW15+BC15</f>
        <v>0</v>
      </c>
      <c r="BJ15" s="889">
        <f t="shared" si="10"/>
        <v>0</v>
      </c>
      <c r="BK15" s="2902"/>
      <c r="BL15" s="2903"/>
    </row>
    <row r="16" spans="1:99" ht="24.75" customHeight="1">
      <c r="B16" s="2904" t="s">
        <v>1408</v>
      </c>
      <c r="C16" s="944" t="s">
        <v>1409</v>
      </c>
      <c r="D16" s="2905"/>
      <c r="E16" s="1623"/>
      <c r="F16" s="889"/>
      <c r="G16" s="889"/>
      <c r="H16" s="889"/>
      <c r="I16" s="889"/>
      <c r="J16" s="889"/>
      <c r="K16" s="889">
        <f t="shared" si="0"/>
        <v>0</v>
      </c>
      <c r="L16" s="2472"/>
      <c r="M16" s="2906"/>
      <c r="N16" s="2906"/>
      <c r="O16" s="2906"/>
      <c r="P16" s="2472"/>
      <c r="Q16" s="2906">
        <f t="shared" si="1"/>
        <v>0</v>
      </c>
      <c r="R16" s="2907">
        <f t="shared" si="11"/>
        <v>0</v>
      </c>
      <c r="S16" s="1357">
        <f t="shared" si="11"/>
        <v>0</v>
      </c>
      <c r="T16" s="1357">
        <f t="shared" si="11"/>
        <v>0</v>
      </c>
      <c r="U16" s="1423">
        <f>I16+O16</f>
        <v>0</v>
      </c>
      <c r="V16" s="1423">
        <f>J16+P16</f>
        <v>0</v>
      </c>
      <c r="W16" s="1423">
        <f t="shared" si="2"/>
        <v>0</v>
      </c>
      <c r="X16" s="889"/>
      <c r="Y16" s="927"/>
      <c r="Z16" s="927"/>
      <c r="AA16" s="927"/>
      <c r="AB16" s="927"/>
      <c r="AC16" s="927"/>
      <c r="AD16" s="927">
        <f t="shared" si="3"/>
        <v>0</v>
      </c>
      <c r="AE16" s="929"/>
      <c r="AF16" s="929"/>
      <c r="AG16" s="929"/>
      <c r="AH16" s="929"/>
      <c r="AI16" s="928"/>
      <c r="AJ16" s="928">
        <f t="shared" si="4"/>
        <v>0</v>
      </c>
      <c r="AK16" s="2031"/>
      <c r="AL16" s="889"/>
      <c r="AM16" s="889"/>
      <c r="AN16" s="889"/>
      <c r="AO16" s="889"/>
      <c r="AP16" s="889">
        <f t="shared" si="6"/>
        <v>0</v>
      </c>
      <c r="AQ16" s="889"/>
      <c r="AR16" s="889"/>
      <c r="AS16" s="2031">
        <v>0.2</v>
      </c>
      <c r="AT16" s="889">
        <v>1500</v>
      </c>
      <c r="AU16" s="889">
        <v>0</v>
      </c>
      <c r="AV16" s="889">
        <v>1500</v>
      </c>
      <c r="AW16" s="889">
        <v>36000</v>
      </c>
      <c r="AX16" s="889">
        <f t="shared" si="7"/>
        <v>39000</v>
      </c>
      <c r="AY16" s="889"/>
      <c r="AZ16" s="889"/>
      <c r="BA16" s="889"/>
      <c r="BB16" s="889"/>
      <c r="BC16" s="889"/>
      <c r="BD16" s="889">
        <f t="shared" si="8"/>
        <v>0</v>
      </c>
      <c r="BE16" s="1366">
        <f t="shared" si="9"/>
        <v>0.2</v>
      </c>
      <c r="BF16" s="1366">
        <f t="shared" si="9"/>
        <v>1500</v>
      </c>
      <c r="BG16" s="1366">
        <f t="shared" si="9"/>
        <v>0</v>
      </c>
      <c r="BH16" s="1366">
        <f t="shared" si="9"/>
        <v>1500</v>
      </c>
      <c r="BI16" s="1366">
        <f t="shared" si="9"/>
        <v>36000</v>
      </c>
      <c r="BJ16" s="1443">
        <f t="shared" si="10"/>
        <v>39000</v>
      </c>
      <c r="BK16" s="2908"/>
      <c r="BL16" s="2903"/>
    </row>
    <row r="17" spans="1:94" ht="11.25" hidden="1" customHeight="1">
      <c r="B17" s="955"/>
      <c r="C17" s="944"/>
      <c r="D17" s="2905"/>
      <c r="E17" s="1623"/>
      <c r="F17" s="889"/>
      <c r="G17" s="889"/>
      <c r="H17" s="889"/>
      <c r="I17" s="889"/>
      <c r="J17" s="889"/>
      <c r="K17" s="889">
        <f t="shared" si="0"/>
        <v>0</v>
      </c>
      <c r="L17" s="2472"/>
      <c r="M17" s="2906"/>
      <c r="N17" s="2906"/>
      <c r="O17" s="2906"/>
      <c r="P17" s="2472"/>
      <c r="Q17" s="2906">
        <f t="shared" si="1"/>
        <v>0</v>
      </c>
      <c r="R17" s="1341"/>
      <c r="S17" s="1341"/>
      <c r="T17" s="1341"/>
      <c r="U17" s="1623"/>
      <c r="V17" s="889"/>
      <c r="W17" s="889">
        <f t="shared" si="2"/>
        <v>0</v>
      </c>
      <c r="X17" s="889"/>
      <c r="Y17" s="927"/>
      <c r="Z17" s="927"/>
      <c r="AA17" s="927"/>
      <c r="AB17" s="927"/>
      <c r="AC17" s="927"/>
      <c r="AD17" s="927">
        <f t="shared" si="3"/>
        <v>0</v>
      </c>
      <c r="AE17" s="929"/>
      <c r="AF17" s="929"/>
      <c r="AG17" s="929"/>
      <c r="AH17" s="929"/>
      <c r="AI17" s="928"/>
      <c r="AJ17" s="928">
        <f t="shared" si="4"/>
        <v>0</v>
      </c>
      <c r="AK17" s="2031"/>
      <c r="AL17" s="889"/>
      <c r="AM17" s="889"/>
      <c r="AN17" s="889"/>
      <c r="AO17" s="889"/>
      <c r="AP17" s="889">
        <f t="shared" si="6"/>
        <v>0</v>
      </c>
      <c r="AQ17" s="889"/>
      <c r="AR17" s="889"/>
      <c r="AS17" s="2031"/>
      <c r="AT17" s="889"/>
      <c r="AU17" s="889"/>
      <c r="AV17" s="889"/>
      <c r="AW17" s="889"/>
      <c r="AX17" s="889">
        <f t="shared" si="7"/>
        <v>0</v>
      </c>
      <c r="AY17" s="889"/>
      <c r="AZ17" s="889"/>
      <c r="BA17" s="889"/>
      <c r="BB17" s="889"/>
      <c r="BC17" s="889"/>
      <c r="BD17" s="889">
        <f t="shared" si="8"/>
        <v>0</v>
      </c>
      <c r="BE17" s="2031"/>
      <c r="BF17" s="889"/>
      <c r="BG17" s="889"/>
      <c r="BH17" s="889"/>
      <c r="BI17" s="889"/>
      <c r="BJ17" s="889">
        <f t="shared" si="10"/>
        <v>0</v>
      </c>
      <c r="BK17" s="2902"/>
      <c r="BL17" s="2903"/>
    </row>
    <row r="18" spans="1:94" ht="11.25" hidden="1" customHeight="1">
      <c r="B18" s="955"/>
      <c r="C18" s="944"/>
      <c r="D18" s="2905"/>
      <c r="E18" s="1623"/>
      <c r="F18" s="889"/>
      <c r="G18" s="889"/>
      <c r="H18" s="889"/>
      <c r="I18" s="889"/>
      <c r="J18" s="889"/>
      <c r="K18" s="889">
        <f t="shared" si="0"/>
        <v>0</v>
      </c>
      <c r="L18" s="2472"/>
      <c r="M18" s="2906"/>
      <c r="N18" s="2906"/>
      <c r="O18" s="2906"/>
      <c r="P18" s="2472"/>
      <c r="Q18" s="2906">
        <f t="shared" si="1"/>
        <v>0</v>
      </c>
      <c r="R18" s="1341"/>
      <c r="S18" s="1341"/>
      <c r="T18" s="1341"/>
      <c r="U18" s="1623"/>
      <c r="V18" s="889"/>
      <c r="W18" s="889">
        <f t="shared" si="2"/>
        <v>0</v>
      </c>
      <c r="X18" s="889"/>
      <c r="Y18" s="927"/>
      <c r="Z18" s="927"/>
      <c r="AA18" s="927"/>
      <c r="AB18" s="927"/>
      <c r="AC18" s="927"/>
      <c r="AD18" s="927">
        <f t="shared" si="3"/>
        <v>0</v>
      </c>
      <c r="AE18" s="929"/>
      <c r="AF18" s="929"/>
      <c r="AG18" s="929"/>
      <c r="AH18" s="929"/>
      <c r="AI18" s="928"/>
      <c r="AJ18" s="928">
        <f t="shared" si="4"/>
        <v>0</v>
      </c>
      <c r="AK18" s="2031"/>
      <c r="AL18" s="889"/>
      <c r="AM18" s="889"/>
      <c r="AN18" s="889"/>
      <c r="AO18" s="889"/>
      <c r="AP18" s="889">
        <f t="shared" si="6"/>
        <v>0</v>
      </c>
      <c r="AQ18" s="889"/>
      <c r="AR18" s="889"/>
      <c r="AS18" s="2031"/>
      <c r="AT18" s="889"/>
      <c r="AU18" s="889"/>
      <c r="AV18" s="889"/>
      <c r="AW18" s="889"/>
      <c r="AX18" s="889">
        <f t="shared" si="7"/>
        <v>0</v>
      </c>
      <c r="AY18" s="889"/>
      <c r="AZ18" s="889"/>
      <c r="BA18" s="889"/>
      <c r="BB18" s="889"/>
      <c r="BC18" s="889"/>
      <c r="BD18" s="889">
        <f t="shared" si="8"/>
        <v>0</v>
      </c>
      <c r="BE18" s="2031"/>
      <c r="BF18" s="889"/>
      <c r="BG18" s="889"/>
      <c r="BH18" s="889"/>
      <c r="BI18" s="889"/>
      <c r="BJ18" s="889">
        <f t="shared" si="10"/>
        <v>0</v>
      </c>
      <c r="BK18" s="2902"/>
      <c r="BL18" s="2903"/>
    </row>
    <row r="19" spans="1:94" ht="11.25" hidden="1" customHeight="1">
      <c r="B19" s="955"/>
      <c r="C19" s="944"/>
      <c r="D19" s="2905"/>
      <c r="E19" s="1623"/>
      <c r="F19" s="889"/>
      <c r="G19" s="889"/>
      <c r="H19" s="889"/>
      <c r="I19" s="889"/>
      <c r="J19" s="889"/>
      <c r="K19" s="889">
        <f t="shared" si="0"/>
        <v>0</v>
      </c>
      <c r="L19" s="2472"/>
      <c r="M19" s="2906"/>
      <c r="N19" s="2906"/>
      <c r="O19" s="2906"/>
      <c r="P19" s="2472"/>
      <c r="Q19" s="2906">
        <f t="shared" si="1"/>
        <v>0</v>
      </c>
      <c r="R19" s="1341"/>
      <c r="S19" s="1341"/>
      <c r="T19" s="1341"/>
      <c r="U19" s="1623"/>
      <c r="V19" s="889"/>
      <c r="W19" s="889">
        <f t="shared" si="2"/>
        <v>0</v>
      </c>
      <c r="X19" s="889"/>
      <c r="Y19" s="927"/>
      <c r="Z19" s="927"/>
      <c r="AA19" s="927"/>
      <c r="AB19" s="927"/>
      <c r="AC19" s="927"/>
      <c r="AD19" s="927">
        <f t="shared" si="3"/>
        <v>0</v>
      </c>
      <c r="AE19" s="929"/>
      <c r="AF19" s="929"/>
      <c r="AG19" s="929"/>
      <c r="AH19" s="929"/>
      <c r="AI19" s="928"/>
      <c r="AJ19" s="928">
        <f t="shared" si="4"/>
        <v>0</v>
      </c>
      <c r="AK19" s="2031"/>
      <c r="AL19" s="889"/>
      <c r="AM19" s="889"/>
      <c r="AN19" s="889"/>
      <c r="AO19" s="889"/>
      <c r="AP19" s="889">
        <f t="shared" si="6"/>
        <v>0</v>
      </c>
      <c r="AQ19" s="889"/>
      <c r="AR19" s="889"/>
      <c r="AS19" s="2031"/>
      <c r="AT19" s="889"/>
      <c r="AU19" s="889"/>
      <c r="AV19" s="889"/>
      <c r="AW19" s="889"/>
      <c r="AX19" s="889">
        <f t="shared" si="7"/>
        <v>0</v>
      </c>
      <c r="AY19" s="889"/>
      <c r="AZ19" s="889"/>
      <c r="BA19" s="889"/>
      <c r="BB19" s="889"/>
      <c r="BC19" s="889"/>
      <c r="BD19" s="889">
        <f t="shared" si="8"/>
        <v>0</v>
      </c>
      <c r="BE19" s="2031"/>
      <c r="BF19" s="889"/>
      <c r="BG19" s="889"/>
      <c r="BH19" s="889"/>
      <c r="BI19" s="889"/>
      <c r="BJ19" s="889">
        <f t="shared" si="10"/>
        <v>0</v>
      </c>
      <c r="BK19" s="2902"/>
      <c r="BL19" s="2903"/>
    </row>
    <row r="20" spans="1:94" ht="11.25" hidden="1" customHeight="1">
      <c r="B20" s="955"/>
      <c r="C20" s="944"/>
      <c r="D20" s="2905"/>
      <c r="E20" s="1623"/>
      <c r="F20" s="889"/>
      <c r="G20" s="889"/>
      <c r="H20" s="889"/>
      <c r="I20" s="889"/>
      <c r="J20" s="889"/>
      <c r="K20" s="889">
        <f t="shared" si="0"/>
        <v>0</v>
      </c>
      <c r="L20" s="2472"/>
      <c r="M20" s="2906"/>
      <c r="N20" s="2906"/>
      <c r="O20" s="2906"/>
      <c r="P20" s="2472"/>
      <c r="Q20" s="2906">
        <f t="shared" si="1"/>
        <v>0</v>
      </c>
      <c r="R20" s="1341"/>
      <c r="S20" s="1341"/>
      <c r="T20" s="1341"/>
      <c r="U20" s="1623"/>
      <c r="V20" s="889"/>
      <c r="W20" s="889">
        <f t="shared" si="2"/>
        <v>0</v>
      </c>
      <c r="X20" s="889"/>
      <c r="Y20" s="927"/>
      <c r="Z20" s="927"/>
      <c r="AA20" s="927"/>
      <c r="AB20" s="927"/>
      <c r="AC20" s="927"/>
      <c r="AD20" s="927">
        <f t="shared" si="3"/>
        <v>0</v>
      </c>
      <c r="AE20" s="929"/>
      <c r="AF20" s="929"/>
      <c r="AG20" s="929"/>
      <c r="AH20" s="929"/>
      <c r="AI20" s="928"/>
      <c r="AJ20" s="928">
        <f t="shared" si="4"/>
        <v>0</v>
      </c>
      <c r="AK20" s="2031"/>
      <c r="AL20" s="889"/>
      <c r="AM20" s="889"/>
      <c r="AN20" s="889"/>
      <c r="AO20" s="889"/>
      <c r="AP20" s="889">
        <f t="shared" si="6"/>
        <v>0</v>
      </c>
      <c r="AQ20" s="889"/>
      <c r="AR20" s="889"/>
      <c r="AS20" s="2031"/>
      <c r="AT20" s="889"/>
      <c r="AU20" s="889"/>
      <c r="AV20" s="889"/>
      <c r="AW20" s="889"/>
      <c r="AX20" s="889">
        <f t="shared" si="7"/>
        <v>0</v>
      </c>
      <c r="AY20" s="889"/>
      <c r="AZ20" s="889"/>
      <c r="BA20" s="889"/>
      <c r="BB20" s="889"/>
      <c r="BC20" s="889"/>
      <c r="BD20" s="889">
        <f t="shared" si="8"/>
        <v>0</v>
      </c>
      <c r="BE20" s="2031"/>
      <c r="BF20" s="889"/>
      <c r="BG20" s="889"/>
      <c r="BH20" s="889"/>
      <c r="BI20" s="889"/>
      <c r="BJ20" s="889">
        <f t="shared" si="10"/>
        <v>0</v>
      </c>
      <c r="BK20" s="2902"/>
      <c r="BL20" s="2903"/>
    </row>
    <row r="21" spans="1:94" ht="11.25" hidden="1" customHeight="1">
      <c r="B21" s="955"/>
      <c r="C21" s="944"/>
      <c r="D21" s="2905"/>
      <c r="E21" s="1623"/>
      <c r="F21" s="889"/>
      <c r="G21" s="889"/>
      <c r="H21" s="889"/>
      <c r="I21" s="889"/>
      <c r="J21" s="889"/>
      <c r="K21" s="889">
        <f t="shared" si="0"/>
        <v>0</v>
      </c>
      <c r="L21" s="2472"/>
      <c r="M21" s="2906"/>
      <c r="N21" s="2906"/>
      <c r="O21" s="2906"/>
      <c r="P21" s="2472"/>
      <c r="Q21" s="2906">
        <f t="shared" si="1"/>
        <v>0</v>
      </c>
      <c r="R21" s="1341"/>
      <c r="S21" s="1341"/>
      <c r="T21" s="1341"/>
      <c r="U21" s="1623"/>
      <c r="V21" s="889"/>
      <c r="W21" s="889">
        <f t="shared" si="2"/>
        <v>0</v>
      </c>
      <c r="X21" s="889"/>
      <c r="Y21" s="927"/>
      <c r="Z21" s="927"/>
      <c r="AA21" s="927"/>
      <c r="AB21" s="927"/>
      <c r="AC21" s="927"/>
      <c r="AD21" s="927">
        <f t="shared" si="3"/>
        <v>0</v>
      </c>
      <c r="AE21" s="929"/>
      <c r="AF21" s="929"/>
      <c r="AG21" s="929"/>
      <c r="AH21" s="929"/>
      <c r="AI21" s="928"/>
      <c r="AJ21" s="928">
        <f t="shared" si="4"/>
        <v>0</v>
      </c>
      <c r="AK21" s="2031"/>
      <c r="AL21" s="889"/>
      <c r="AM21" s="889"/>
      <c r="AN21" s="889"/>
      <c r="AO21" s="889"/>
      <c r="AP21" s="889">
        <f t="shared" si="6"/>
        <v>0</v>
      </c>
      <c r="AQ21" s="889"/>
      <c r="AR21" s="889"/>
      <c r="AS21" s="2031"/>
      <c r="AT21" s="889"/>
      <c r="AU21" s="889"/>
      <c r="AV21" s="889"/>
      <c r="AW21" s="889"/>
      <c r="AX21" s="889">
        <f t="shared" si="7"/>
        <v>0</v>
      </c>
      <c r="AY21" s="889"/>
      <c r="AZ21" s="889"/>
      <c r="BA21" s="889"/>
      <c r="BB21" s="889"/>
      <c r="BC21" s="889"/>
      <c r="BD21" s="889">
        <f t="shared" si="8"/>
        <v>0</v>
      </c>
      <c r="BE21" s="2031"/>
      <c r="BF21" s="889"/>
      <c r="BG21" s="889"/>
      <c r="BH21" s="889"/>
      <c r="BI21" s="889"/>
      <c r="BJ21" s="889">
        <f t="shared" si="10"/>
        <v>0</v>
      </c>
      <c r="BK21" s="2902"/>
      <c r="BL21" s="2903"/>
    </row>
    <row r="22" spans="1:94" ht="11.25" hidden="1" customHeight="1">
      <c r="B22" s="955"/>
      <c r="C22" s="944"/>
      <c r="D22" s="2905"/>
      <c r="E22" s="1623"/>
      <c r="F22" s="889"/>
      <c r="G22" s="889"/>
      <c r="H22" s="889"/>
      <c r="I22" s="889"/>
      <c r="J22" s="889"/>
      <c r="K22" s="889">
        <f t="shared" si="0"/>
        <v>0</v>
      </c>
      <c r="L22" s="2472"/>
      <c r="M22" s="2906"/>
      <c r="N22" s="2906"/>
      <c r="O22" s="2906"/>
      <c r="P22" s="2472"/>
      <c r="Q22" s="2906">
        <f t="shared" si="1"/>
        <v>0</v>
      </c>
      <c r="R22" s="1341"/>
      <c r="S22" s="1341"/>
      <c r="T22" s="1341"/>
      <c r="U22" s="1623"/>
      <c r="V22" s="889"/>
      <c r="W22" s="889">
        <f t="shared" si="2"/>
        <v>0</v>
      </c>
      <c r="X22" s="889"/>
      <c r="Y22" s="927"/>
      <c r="Z22" s="927"/>
      <c r="AA22" s="927"/>
      <c r="AB22" s="927"/>
      <c r="AC22" s="927"/>
      <c r="AD22" s="927">
        <f t="shared" si="3"/>
        <v>0</v>
      </c>
      <c r="AE22" s="929"/>
      <c r="AF22" s="929"/>
      <c r="AG22" s="929"/>
      <c r="AH22" s="929"/>
      <c r="AI22" s="928"/>
      <c r="AJ22" s="928">
        <f t="shared" si="4"/>
        <v>0</v>
      </c>
      <c r="AK22" s="2031"/>
      <c r="AL22" s="889"/>
      <c r="AM22" s="889"/>
      <c r="AN22" s="889"/>
      <c r="AO22" s="889"/>
      <c r="AP22" s="889">
        <f t="shared" si="6"/>
        <v>0</v>
      </c>
      <c r="AQ22" s="889"/>
      <c r="AR22" s="889"/>
      <c r="AS22" s="2031"/>
      <c r="AT22" s="889"/>
      <c r="AU22" s="889"/>
      <c r="AV22" s="889"/>
      <c r="AW22" s="889"/>
      <c r="AX22" s="889">
        <f t="shared" si="7"/>
        <v>0</v>
      </c>
      <c r="AY22" s="889"/>
      <c r="AZ22" s="889"/>
      <c r="BA22" s="889"/>
      <c r="BB22" s="889"/>
      <c r="BC22" s="889"/>
      <c r="BD22" s="889">
        <f t="shared" si="8"/>
        <v>0</v>
      </c>
      <c r="BE22" s="2031"/>
      <c r="BF22" s="889"/>
      <c r="BG22" s="889"/>
      <c r="BH22" s="889"/>
      <c r="BI22" s="889"/>
      <c r="BJ22" s="889">
        <f t="shared" si="10"/>
        <v>0</v>
      </c>
      <c r="BK22" s="2902"/>
      <c r="BL22" s="2903"/>
    </row>
    <row r="23" spans="1:94" ht="11.25" hidden="1" customHeight="1">
      <c r="B23" s="955"/>
      <c r="C23" s="944"/>
      <c r="D23" s="2905"/>
      <c r="E23" s="1623"/>
      <c r="F23" s="889"/>
      <c r="G23" s="889"/>
      <c r="H23" s="889"/>
      <c r="I23" s="889"/>
      <c r="J23" s="889"/>
      <c r="K23" s="889">
        <f t="shared" si="0"/>
        <v>0</v>
      </c>
      <c r="L23" s="2472"/>
      <c r="M23" s="2906"/>
      <c r="N23" s="2906"/>
      <c r="O23" s="2906"/>
      <c r="P23" s="2472"/>
      <c r="Q23" s="2906">
        <f t="shared" si="1"/>
        <v>0</v>
      </c>
      <c r="R23" s="1341"/>
      <c r="S23" s="1341"/>
      <c r="T23" s="1341"/>
      <c r="U23" s="1623"/>
      <c r="V23" s="889"/>
      <c r="W23" s="889">
        <f t="shared" si="2"/>
        <v>0</v>
      </c>
      <c r="X23" s="889"/>
      <c r="Y23" s="927"/>
      <c r="Z23" s="927"/>
      <c r="AA23" s="927"/>
      <c r="AB23" s="927"/>
      <c r="AC23" s="927"/>
      <c r="AD23" s="927">
        <f t="shared" si="3"/>
        <v>0</v>
      </c>
      <c r="AE23" s="929"/>
      <c r="AF23" s="929"/>
      <c r="AG23" s="929"/>
      <c r="AH23" s="929"/>
      <c r="AI23" s="928"/>
      <c r="AJ23" s="928">
        <f t="shared" si="4"/>
        <v>0</v>
      </c>
      <c r="AK23" s="2031"/>
      <c r="AL23" s="889"/>
      <c r="AM23" s="889"/>
      <c r="AN23" s="889"/>
      <c r="AO23" s="889"/>
      <c r="AP23" s="889">
        <f t="shared" si="6"/>
        <v>0</v>
      </c>
      <c r="AQ23" s="889"/>
      <c r="AR23" s="889"/>
      <c r="AS23" s="2031"/>
      <c r="AT23" s="889"/>
      <c r="AU23" s="889"/>
      <c r="AV23" s="889"/>
      <c r="AW23" s="889"/>
      <c r="AX23" s="889">
        <f t="shared" si="7"/>
        <v>0</v>
      </c>
      <c r="AY23" s="889"/>
      <c r="AZ23" s="889"/>
      <c r="BA23" s="889"/>
      <c r="BB23" s="889"/>
      <c r="BC23" s="889"/>
      <c r="BD23" s="889">
        <f t="shared" si="8"/>
        <v>0</v>
      </c>
      <c r="BE23" s="2031"/>
      <c r="BF23" s="889"/>
      <c r="BG23" s="889"/>
      <c r="BH23" s="889"/>
      <c r="BI23" s="889"/>
      <c r="BJ23" s="889">
        <f t="shared" si="10"/>
        <v>0</v>
      </c>
      <c r="BK23" s="2902"/>
      <c r="BL23" s="2903"/>
    </row>
    <row r="24" spans="1:94" ht="11.25" hidden="1" customHeight="1">
      <c r="B24" s="955"/>
      <c r="C24" s="944"/>
      <c r="D24" s="2905"/>
      <c r="E24" s="1623"/>
      <c r="F24" s="889"/>
      <c r="G24" s="889"/>
      <c r="H24" s="889"/>
      <c r="I24" s="889"/>
      <c r="J24" s="889"/>
      <c r="K24" s="889">
        <f t="shared" si="0"/>
        <v>0</v>
      </c>
      <c r="L24" s="2472"/>
      <c r="M24" s="2906"/>
      <c r="N24" s="2906"/>
      <c r="O24" s="2906"/>
      <c r="P24" s="2472"/>
      <c r="Q24" s="2906">
        <f t="shared" si="1"/>
        <v>0</v>
      </c>
      <c r="R24" s="1341"/>
      <c r="S24" s="1341"/>
      <c r="T24" s="1341"/>
      <c r="U24" s="1623"/>
      <c r="V24" s="889"/>
      <c r="W24" s="889">
        <f t="shared" si="2"/>
        <v>0</v>
      </c>
      <c r="X24" s="889"/>
      <c r="Y24" s="927"/>
      <c r="Z24" s="927"/>
      <c r="AA24" s="927"/>
      <c r="AB24" s="927"/>
      <c r="AC24" s="927"/>
      <c r="AD24" s="927">
        <f t="shared" si="3"/>
        <v>0</v>
      </c>
      <c r="AE24" s="929"/>
      <c r="AF24" s="929"/>
      <c r="AG24" s="929"/>
      <c r="AH24" s="929"/>
      <c r="AI24" s="928"/>
      <c r="AJ24" s="928">
        <f t="shared" si="4"/>
        <v>0</v>
      </c>
      <c r="AK24" s="2031"/>
      <c r="AL24" s="889"/>
      <c r="AM24" s="889"/>
      <c r="AN24" s="889"/>
      <c r="AO24" s="889"/>
      <c r="AP24" s="889">
        <f t="shared" si="6"/>
        <v>0</v>
      </c>
      <c r="AQ24" s="889"/>
      <c r="AR24" s="889"/>
      <c r="AS24" s="2031"/>
      <c r="AT24" s="889"/>
      <c r="AU24" s="889"/>
      <c r="AV24" s="889"/>
      <c r="AW24" s="889"/>
      <c r="AX24" s="889">
        <f t="shared" si="7"/>
        <v>0</v>
      </c>
      <c r="AY24" s="889"/>
      <c r="AZ24" s="889"/>
      <c r="BA24" s="889"/>
      <c r="BB24" s="889"/>
      <c r="BC24" s="889"/>
      <c r="BD24" s="889">
        <f t="shared" si="8"/>
        <v>0</v>
      </c>
      <c r="BE24" s="2031"/>
      <c r="BF24" s="889"/>
      <c r="BG24" s="889"/>
      <c r="BH24" s="889"/>
      <c r="BI24" s="889"/>
      <c r="BJ24" s="889">
        <f t="shared" si="10"/>
        <v>0</v>
      </c>
      <c r="BK24" s="2902"/>
      <c r="BL24" s="2903"/>
    </row>
    <row r="25" spans="1:94" ht="11.25" hidden="1" customHeight="1">
      <c r="B25" s="955"/>
      <c r="C25" s="944"/>
      <c r="D25" s="2905"/>
      <c r="E25" s="1623"/>
      <c r="F25" s="889"/>
      <c r="G25" s="889"/>
      <c r="H25" s="889"/>
      <c r="I25" s="889"/>
      <c r="J25" s="889"/>
      <c r="K25" s="889">
        <f t="shared" si="0"/>
        <v>0</v>
      </c>
      <c r="L25" s="2472"/>
      <c r="M25" s="2906"/>
      <c r="N25" s="2906"/>
      <c r="O25" s="2906"/>
      <c r="P25" s="2472"/>
      <c r="Q25" s="2906">
        <f t="shared" si="1"/>
        <v>0</v>
      </c>
      <c r="R25" s="1341"/>
      <c r="S25" s="1341"/>
      <c r="T25" s="1341"/>
      <c r="U25" s="1623"/>
      <c r="V25" s="889"/>
      <c r="W25" s="889">
        <f t="shared" si="2"/>
        <v>0</v>
      </c>
      <c r="X25" s="889"/>
      <c r="Y25" s="927"/>
      <c r="Z25" s="927"/>
      <c r="AA25" s="927"/>
      <c r="AB25" s="927"/>
      <c r="AC25" s="927"/>
      <c r="AD25" s="927">
        <f t="shared" si="3"/>
        <v>0</v>
      </c>
      <c r="AE25" s="929"/>
      <c r="AF25" s="929"/>
      <c r="AG25" s="929"/>
      <c r="AH25" s="929"/>
      <c r="AI25" s="928"/>
      <c r="AJ25" s="928">
        <f t="shared" si="4"/>
        <v>0</v>
      </c>
      <c r="AK25" s="2031"/>
      <c r="AL25" s="889"/>
      <c r="AM25" s="889"/>
      <c r="AN25" s="889"/>
      <c r="AO25" s="889"/>
      <c r="AP25" s="889">
        <f t="shared" si="6"/>
        <v>0</v>
      </c>
      <c r="AQ25" s="889"/>
      <c r="AR25" s="889"/>
      <c r="AS25" s="2031"/>
      <c r="AT25" s="889"/>
      <c r="AU25" s="889"/>
      <c r="AV25" s="889"/>
      <c r="AW25" s="889"/>
      <c r="AX25" s="889">
        <f t="shared" si="7"/>
        <v>0</v>
      </c>
      <c r="AY25" s="889"/>
      <c r="AZ25" s="889"/>
      <c r="BA25" s="889"/>
      <c r="BB25" s="889"/>
      <c r="BC25" s="889"/>
      <c r="BD25" s="889">
        <f t="shared" si="8"/>
        <v>0</v>
      </c>
      <c r="BE25" s="2031"/>
      <c r="BF25" s="889"/>
      <c r="BG25" s="889"/>
      <c r="BH25" s="889"/>
      <c r="BI25" s="889"/>
      <c r="BJ25" s="889">
        <f t="shared" si="10"/>
        <v>0</v>
      </c>
      <c r="BK25" s="2902"/>
      <c r="BL25" s="2903"/>
    </row>
    <row r="26" spans="1:94" ht="11.25" hidden="1" customHeight="1">
      <c r="B26" s="955"/>
      <c r="C26" s="944"/>
      <c r="D26" s="2905"/>
      <c r="E26" s="1623"/>
      <c r="F26" s="889"/>
      <c r="G26" s="889"/>
      <c r="H26" s="889"/>
      <c r="I26" s="889"/>
      <c r="J26" s="889"/>
      <c r="K26" s="889">
        <f t="shared" si="0"/>
        <v>0</v>
      </c>
      <c r="L26" s="2472"/>
      <c r="M26" s="2906"/>
      <c r="N26" s="2906"/>
      <c r="O26" s="2906"/>
      <c r="P26" s="2472"/>
      <c r="Q26" s="2906">
        <f t="shared" si="1"/>
        <v>0</v>
      </c>
      <c r="R26" s="1341"/>
      <c r="S26" s="1341"/>
      <c r="T26" s="1341"/>
      <c r="U26" s="1623"/>
      <c r="V26" s="889"/>
      <c r="W26" s="889">
        <f t="shared" si="2"/>
        <v>0</v>
      </c>
      <c r="X26" s="889"/>
      <c r="Y26" s="927"/>
      <c r="Z26" s="927"/>
      <c r="AA26" s="927"/>
      <c r="AB26" s="927"/>
      <c r="AC26" s="927"/>
      <c r="AD26" s="927">
        <f t="shared" si="3"/>
        <v>0</v>
      </c>
      <c r="AE26" s="929"/>
      <c r="AF26" s="929"/>
      <c r="AG26" s="929"/>
      <c r="AH26" s="929"/>
      <c r="AI26" s="928"/>
      <c r="AJ26" s="928">
        <f t="shared" si="4"/>
        <v>0</v>
      </c>
      <c r="AK26" s="2031"/>
      <c r="AL26" s="889"/>
      <c r="AM26" s="889"/>
      <c r="AN26" s="889"/>
      <c r="AO26" s="889"/>
      <c r="AP26" s="889">
        <f t="shared" si="6"/>
        <v>0</v>
      </c>
      <c r="AQ26" s="889"/>
      <c r="AR26" s="889"/>
      <c r="AS26" s="2031"/>
      <c r="AT26" s="889"/>
      <c r="AU26" s="889"/>
      <c r="AV26" s="889"/>
      <c r="AW26" s="889"/>
      <c r="AX26" s="889">
        <f t="shared" si="7"/>
        <v>0</v>
      </c>
      <c r="AY26" s="889"/>
      <c r="AZ26" s="889"/>
      <c r="BA26" s="889"/>
      <c r="BB26" s="889"/>
      <c r="BC26" s="889"/>
      <c r="BD26" s="889">
        <f t="shared" si="8"/>
        <v>0</v>
      </c>
      <c r="BE26" s="2031"/>
      <c r="BF26" s="889"/>
      <c r="BG26" s="889"/>
      <c r="BH26" s="889"/>
      <c r="BI26" s="889"/>
      <c r="BJ26" s="889">
        <f t="shared" si="10"/>
        <v>0</v>
      </c>
      <c r="BK26" s="2902"/>
      <c r="BL26" s="2903"/>
    </row>
    <row r="27" spans="1:94" ht="11.25" hidden="1" customHeight="1">
      <c r="B27" s="955"/>
      <c r="C27" s="944"/>
      <c r="D27" s="2905"/>
      <c r="E27" s="1623"/>
      <c r="F27" s="889"/>
      <c r="G27" s="889"/>
      <c r="H27" s="889"/>
      <c r="I27" s="889"/>
      <c r="J27" s="889"/>
      <c r="K27" s="889">
        <f t="shared" si="0"/>
        <v>0</v>
      </c>
      <c r="L27" s="2472"/>
      <c r="M27" s="2906"/>
      <c r="N27" s="2906"/>
      <c r="O27" s="2906"/>
      <c r="P27" s="2472"/>
      <c r="Q27" s="2906">
        <f t="shared" si="1"/>
        <v>0</v>
      </c>
      <c r="R27" s="1341"/>
      <c r="S27" s="1341"/>
      <c r="T27" s="1341"/>
      <c r="U27" s="1623"/>
      <c r="V27" s="889"/>
      <c r="W27" s="889">
        <f t="shared" si="2"/>
        <v>0</v>
      </c>
      <c r="X27" s="889"/>
      <c r="Y27" s="927"/>
      <c r="Z27" s="927"/>
      <c r="AA27" s="927"/>
      <c r="AB27" s="927"/>
      <c r="AC27" s="927"/>
      <c r="AD27" s="927">
        <f t="shared" si="3"/>
        <v>0</v>
      </c>
      <c r="AE27" s="929"/>
      <c r="AF27" s="929"/>
      <c r="AG27" s="929"/>
      <c r="AH27" s="929"/>
      <c r="AI27" s="928"/>
      <c r="AJ27" s="928">
        <f t="shared" si="4"/>
        <v>0</v>
      </c>
      <c r="AK27" s="2031"/>
      <c r="AL27" s="889"/>
      <c r="AM27" s="889"/>
      <c r="AN27" s="889"/>
      <c r="AO27" s="889"/>
      <c r="AP27" s="889">
        <f t="shared" si="6"/>
        <v>0</v>
      </c>
      <c r="AQ27" s="889"/>
      <c r="AR27" s="889"/>
      <c r="AS27" s="2031"/>
      <c r="AT27" s="889"/>
      <c r="AU27" s="889"/>
      <c r="AV27" s="889"/>
      <c r="AW27" s="889"/>
      <c r="AX27" s="889">
        <f t="shared" si="7"/>
        <v>0</v>
      </c>
      <c r="AY27" s="889"/>
      <c r="AZ27" s="889"/>
      <c r="BA27" s="889"/>
      <c r="BB27" s="889"/>
      <c r="BC27" s="889"/>
      <c r="BD27" s="889">
        <f t="shared" si="8"/>
        <v>0</v>
      </c>
      <c r="BE27" s="2031"/>
      <c r="BF27" s="889"/>
      <c r="BG27" s="889"/>
      <c r="BH27" s="889"/>
      <c r="BI27" s="889"/>
      <c r="BJ27" s="889">
        <f t="shared" si="10"/>
        <v>0</v>
      </c>
      <c r="BK27" s="2902"/>
      <c r="BL27" s="2903"/>
    </row>
    <row r="28" spans="1:94" ht="11.25" hidden="1" customHeight="1">
      <c r="B28" s="955"/>
      <c r="C28" s="944"/>
      <c r="D28" s="2905"/>
      <c r="E28" s="1623"/>
      <c r="F28" s="889"/>
      <c r="G28" s="889"/>
      <c r="H28" s="889"/>
      <c r="I28" s="889"/>
      <c r="J28" s="889"/>
      <c r="K28" s="889">
        <f t="shared" si="0"/>
        <v>0</v>
      </c>
      <c r="L28" s="2472"/>
      <c r="M28" s="2906"/>
      <c r="N28" s="2906"/>
      <c r="O28" s="2906"/>
      <c r="P28" s="2472"/>
      <c r="Q28" s="2906">
        <f t="shared" si="1"/>
        <v>0</v>
      </c>
      <c r="R28" s="1341"/>
      <c r="S28" s="1341"/>
      <c r="T28" s="1341"/>
      <c r="U28" s="1623"/>
      <c r="V28" s="889"/>
      <c r="W28" s="889">
        <f t="shared" si="2"/>
        <v>0</v>
      </c>
      <c r="X28" s="889"/>
      <c r="Y28" s="927"/>
      <c r="Z28" s="927"/>
      <c r="AA28" s="927"/>
      <c r="AB28" s="927"/>
      <c r="AC28" s="927"/>
      <c r="AD28" s="927">
        <f t="shared" si="3"/>
        <v>0</v>
      </c>
      <c r="AE28" s="929"/>
      <c r="AF28" s="929"/>
      <c r="AG28" s="929"/>
      <c r="AH28" s="929"/>
      <c r="AI28" s="928"/>
      <c r="AJ28" s="928">
        <f t="shared" si="4"/>
        <v>0</v>
      </c>
      <c r="AK28" s="2031"/>
      <c r="AL28" s="889"/>
      <c r="AM28" s="889"/>
      <c r="AN28" s="889"/>
      <c r="AO28" s="889"/>
      <c r="AP28" s="889">
        <f t="shared" si="6"/>
        <v>0</v>
      </c>
      <c r="AQ28" s="889"/>
      <c r="AR28" s="889"/>
      <c r="AS28" s="2031"/>
      <c r="AT28" s="889"/>
      <c r="AU28" s="889"/>
      <c r="AV28" s="889"/>
      <c r="AW28" s="889"/>
      <c r="AX28" s="889">
        <f t="shared" si="7"/>
        <v>0</v>
      </c>
      <c r="AY28" s="889"/>
      <c r="AZ28" s="889"/>
      <c r="BA28" s="889"/>
      <c r="BB28" s="889"/>
      <c r="BC28" s="889"/>
      <c r="BD28" s="889">
        <f t="shared" si="8"/>
        <v>0</v>
      </c>
      <c r="BE28" s="2031"/>
      <c r="BF28" s="889"/>
      <c r="BG28" s="889"/>
      <c r="BH28" s="889"/>
      <c r="BI28" s="889"/>
      <c r="BJ28" s="889">
        <f t="shared" si="10"/>
        <v>0</v>
      </c>
      <c r="BK28" s="2902"/>
      <c r="BL28" s="2903"/>
    </row>
    <row r="29" spans="1:94" ht="11.25" hidden="1" customHeight="1">
      <c r="B29" s="955"/>
      <c r="C29" s="944"/>
      <c r="D29" s="2905"/>
      <c r="E29" s="1623"/>
      <c r="F29" s="889"/>
      <c r="G29" s="889"/>
      <c r="H29" s="889"/>
      <c r="I29" s="889"/>
      <c r="J29" s="889"/>
      <c r="K29" s="889">
        <f t="shared" si="0"/>
        <v>0</v>
      </c>
      <c r="L29" s="2472"/>
      <c r="M29" s="2906"/>
      <c r="N29" s="2906"/>
      <c r="O29" s="2906"/>
      <c r="P29" s="2472"/>
      <c r="Q29" s="2906">
        <f t="shared" si="1"/>
        <v>0</v>
      </c>
      <c r="R29" s="1341"/>
      <c r="S29" s="1341"/>
      <c r="T29" s="1341"/>
      <c r="U29" s="1623"/>
      <c r="V29" s="889"/>
      <c r="W29" s="889">
        <f t="shared" si="2"/>
        <v>0</v>
      </c>
      <c r="X29" s="889"/>
      <c r="Y29" s="927"/>
      <c r="Z29" s="927"/>
      <c r="AA29" s="927"/>
      <c r="AB29" s="927"/>
      <c r="AC29" s="927"/>
      <c r="AD29" s="927">
        <f t="shared" si="3"/>
        <v>0</v>
      </c>
      <c r="AE29" s="929"/>
      <c r="AF29" s="929"/>
      <c r="AG29" s="929"/>
      <c r="AH29" s="929"/>
      <c r="AI29" s="928"/>
      <c r="AJ29" s="928">
        <f t="shared" si="4"/>
        <v>0</v>
      </c>
      <c r="AK29" s="2031"/>
      <c r="AL29" s="889"/>
      <c r="AM29" s="889"/>
      <c r="AN29" s="889"/>
      <c r="AO29" s="889"/>
      <c r="AP29" s="889">
        <f t="shared" si="6"/>
        <v>0</v>
      </c>
      <c r="AQ29" s="889"/>
      <c r="AR29" s="889"/>
      <c r="AS29" s="2031"/>
      <c r="AT29" s="889"/>
      <c r="AU29" s="889"/>
      <c r="AV29" s="889"/>
      <c r="AW29" s="889"/>
      <c r="AX29" s="889">
        <f t="shared" si="7"/>
        <v>0</v>
      </c>
      <c r="AY29" s="889"/>
      <c r="AZ29" s="889"/>
      <c r="BA29" s="889"/>
      <c r="BB29" s="889"/>
      <c r="BC29" s="889"/>
      <c r="BD29" s="889">
        <f t="shared" si="8"/>
        <v>0</v>
      </c>
      <c r="BE29" s="2031"/>
      <c r="BF29" s="889"/>
      <c r="BG29" s="889"/>
      <c r="BH29" s="889"/>
      <c r="BI29" s="889"/>
      <c r="BJ29" s="889">
        <f t="shared" si="10"/>
        <v>0</v>
      </c>
      <c r="BK29" s="2902"/>
      <c r="BL29" s="2903"/>
      <c r="CA29" s="885">
        <v>0</v>
      </c>
      <c r="CB29" s="885">
        <v>0</v>
      </c>
      <c r="CC29" s="885">
        <v>0</v>
      </c>
      <c r="CE29" s="885">
        <v>0</v>
      </c>
      <c r="CL29" s="885">
        <v>0</v>
      </c>
      <c r="CM29" s="885">
        <v>0</v>
      </c>
      <c r="CN29" s="885">
        <v>0</v>
      </c>
      <c r="CP29" s="885">
        <v>0</v>
      </c>
    </row>
    <row r="30" spans="1:94" ht="11.25" hidden="1" customHeight="1">
      <c r="B30" s="955"/>
      <c r="C30" s="944"/>
      <c r="D30" s="2905"/>
      <c r="E30" s="1623"/>
      <c r="F30" s="889"/>
      <c r="G30" s="889"/>
      <c r="H30" s="889"/>
      <c r="I30" s="889"/>
      <c r="J30" s="889"/>
      <c r="K30" s="889">
        <f t="shared" si="0"/>
        <v>0</v>
      </c>
      <c r="L30" s="2472"/>
      <c r="M30" s="2906"/>
      <c r="N30" s="2906"/>
      <c r="O30" s="2906"/>
      <c r="P30" s="2472"/>
      <c r="Q30" s="2906">
        <f t="shared" si="1"/>
        <v>0</v>
      </c>
      <c r="R30" s="1341"/>
      <c r="S30" s="1341"/>
      <c r="T30" s="1341"/>
      <c r="U30" s="1623"/>
      <c r="V30" s="889"/>
      <c r="W30" s="889">
        <f t="shared" si="2"/>
        <v>0</v>
      </c>
      <c r="X30" s="889"/>
      <c r="Y30" s="927"/>
      <c r="Z30" s="927"/>
      <c r="AA30" s="927"/>
      <c r="AB30" s="927"/>
      <c r="AC30" s="927"/>
      <c r="AD30" s="927">
        <f t="shared" si="3"/>
        <v>0</v>
      </c>
      <c r="AE30" s="929"/>
      <c r="AF30" s="929"/>
      <c r="AG30" s="929"/>
      <c r="AH30" s="929"/>
      <c r="AI30" s="928"/>
      <c r="AJ30" s="928">
        <f t="shared" si="4"/>
        <v>0</v>
      </c>
      <c r="AK30" s="2031"/>
      <c r="AL30" s="889"/>
      <c r="AM30" s="889"/>
      <c r="AN30" s="889"/>
      <c r="AO30" s="889"/>
      <c r="AP30" s="889">
        <f t="shared" si="6"/>
        <v>0</v>
      </c>
      <c r="AQ30" s="889"/>
      <c r="AR30" s="889"/>
      <c r="AS30" s="2031"/>
      <c r="AT30" s="889"/>
      <c r="AU30" s="889"/>
      <c r="AV30" s="889"/>
      <c r="AW30" s="889"/>
      <c r="AX30" s="889">
        <f t="shared" si="7"/>
        <v>0</v>
      </c>
      <c r="AY30" s="889"/>
      <c r="AZ30" s="889"/>
      <c r="BA30" s="889"/>
      <c r="BB30" s="889"/>
      <c r="BC30" s="889"/>
      <c r="BD30" s="889">
        <f t="shared" si="8"/>
        <v>0</v>
      </c>
      <c r="BE30" s="2031"/>
      <c r="BF30" s="889"/>
      <c r="BG30" s="889"/>
      <c r="BH30" s="889"/>
      <c r="BI30" s="889"/>
      <c r="BJ30" s="889">
        <f t="shared" si="10"/>
        <v>0</v>
      </c>
      <c r="BK30" s="2902"/>
      <c r="BL30" s="2903"/>
      <c r="CA30" s="885">
        <v>0</v>
      </c>
      <c r="CB30" s="885">
        <v>0</v>
      </c>
      <c r="CC30" s="885">
        <v>0</v>
      </c>
      <c r="CE30" s="885">
        <v>0</v>
      </c>
      <c r="CL30" s="885">
        <v>0</v>
      </c>
      <c r="CM30" s="885">
        <v>0</v>
      </c>
      <c r="CN30" s="885">
        <v>0</v>
      </c>
      <c r="CP30" s="885">
        <v>0</v>
      </c>
    </row>
    <row r="31" spans="1:94" ht="11.25" hidden="1" customHeight="1">
      <c r="A31" s="885" t="s">
        <v>636</v>
      </c>
      <c r="B31" s="955"/>
      <c r="C31" s="944"/>
      <c r="D31" s="2905" t="s">
        <v>955</v>
      </c>
      <c r="E31" s="1623"/>
      <c r="F31" s="889">
        <v>0</v>
      </c>
      <c r="G31" s="889">
        <v>0</v>
      </c>
      <c r="H31" s="889">
        <v>0</v>
      </c>
      <c r="I31" s="889"/>
      <c r="J31" s="889">
        <v>0</v>
      </c>
      <c r="K31" s="889">
        <f t="shared" si="0"/>
        <v>0</v>
      </c>
      <c r="L31" s="2472"/>
      <c r="M31" s="2906"/>
      <c r="N31" s="2906"/>
      <c r="O31" s="2906"/>
      <c r="P31" s="2472"/>
      <c r="Q31" s="2906">
        <f t="shared" si="1"/>
        <v>0</v>
      </c>
      <c r="R31" s="1409">
        <f>F31+L31</f>
        <v>0</v>
      </c>
      <c r="S31" s="1341">
        <f>G31+M31</f>
        <v>0</v>
      </c>
      <c r="T31" s="1341">
        <f>H31+N31</f>
        <v>0</v>
      </c>
      <c r="U31" s="1623"/>
      <c r="V31" s="889">
        <f>J31+P31</f>
        <v>0</v>
      </c>
      <c r="W31" s="889">
        <f t="shared" si="2"/>
        <v>0</v>
      </c>
      <c r="X31" s="889"/>
      <c r="Y31" s="927">
        <v>0</v>
      </c>
      <c r="Z31" s="927">
        <v>0</v>
      </c>
      <c r="AA31" s="927">
        <v>0</v>
      </c>
      <c r="AB31" s="927"/>
      <c r="AC31" s="927">
        <v>0</v>
      </c>
      <c r="AD31" s="927">
        <f t="shared" si="3"/>
        <v>0</v>
      </c>
      <c r="AE31" s="929"/>
      <c r="AF31" s="929"/>
      <c r="AG31" s="929"/>
      <c r="AH31" s="929"/>
      <c r="AI31" s="928"/>
      <c r="AJ31" s="928">
        <f t="shared" si="4"/>
        <v>0</v>
      </c>
      <c r="AK31" s="2031">
        <f>Y31+AE31</f>
        <v>0</v>
      </c>
      <c r="AL31" s="889">
        <f>Z31+AF31</f>
        <v>0</v>
      </c>
      <c r="AM31" s="889">
        <f>AA31+AG31</f>
        <v>0</v>
      </c>
      <c r="AN31" s="889"/>
      <c r="AO31" s="889">
        <f>AC31+AI31</f>
        <v>0</v>
      </c>
      <c r="AP31" s="889">
        <f t="shared" si="6"/>
        <v>0</v>
      </c>
      <c r="AQ31" s="889"/>
      <c r="AR31" s="889"/>
      <c r="AS31" s="2031">
        <v>0</v>
      </c>
      <c r="AT31" s="889">
        <v>0</v>
      </c>
      <c r="AU31" s="889">
        <v>0</v>
      </c>
      <c r="AV31" s="889"/>
      <c r="AW31" s="889">
        <v>0</v>
      </c>
      <c r="AX31" s="889">
        <f t="shared" si="7"/>
        <v>0</v>
      </c>
      <c r="AY31" s="889"/>
      <c r="AZ31" s="889"/>
      <c r="BA31" s="889"/>
      <c r="BB31" s="889"/>
      <c r="BC31" s="889"/>
      <c r="BD31" s="889">
        <f t="shared" si="8"/>
        <v>0</v>
      </c>
      <c r="BE31" s="2031">
        <f>AS31+AY31</f>
        <v>0</v>
      </c>
      <c r="BF31" s="889">
        <f>AT31+AZ31</f>
        <v>0</v>
      </c>
      <c r="BG31" s="889">
        <f>AU31+BA31</f>
        <v>0</v>
      </c>
      <c r="BH31" s="889"/>
      <c r="BI31" s="889">
        <f>AW31+BC31</f>
        <v>0</v>
      </c>
      <c r="BJ31" s="889">
        <f t="shared" si="10"/>
        <v>0</v>
      </c>
      <c r="BK31" s="2909"/>
      <c r="BL31" s="2903"/>
      <c r="CA31" s="885">
        <v>0</v>
      </c>
      <c r="CB31" s="885">
        <v>145919.20000000001</v>
      </c>
      <c r="CC31" s="885">
        <v>0</v>
      </c>
      <c r="CE31" s="885">
        <v>0</v>
      </c>
      <c r="CL31" s="885">
        <v>0</v>
      </c>
      <c r="CM31" s="885">
        <v>145919.20000000001</v>
      </c>
      <c r="CN31" s="885">
        <v>0</v>
      </c>
      <c r="CP31" s="885">
        <v>0</v>
      </c>
    </row>
    <row r="32" spans="1:94" ht="13.9" hidden="1" customHeight="1">
      <c r="B32" s="2910" t="s">
        <v>707</v>
      </c>
      <c r="C32" s="909" t="s">
        <v>486</v>
      </c>
      <c r="D32" s="2911"/>
      <c r="E32" s="923"/>
      <c r="F32" s="923">
        <v>0</v>
      </c>
      <c r="G32" s="923">
        <v>0</v>
      </c>
      <c r="H32" s="923">
        <v>0</v>
      </c>
      <c r="I32" s="923"/>
      <c r="J32" s="923">
        <v>0</v>
      </c>
      <c r="K32" s="923">
        <f t="shared" si="0"/>
        <v>0</v>
      </c>
      <c r="L32" s="2912">
        <f>SUM(L33:L52)</f>
        <v>0</v>
      </c>
      <c r="M32" s="2912">
        <f>SUM(M33:M52)</f>
        <v>0</v>
      </c>
      <c r="N32" s="2912">
        <f>SUM(N33:N52)</f>
        <v>0</v>
      </c>
      <c r="O32" s="2912"/>
      <c r="P32" s="2912">
        <f>SUM(P33:P52)</f>
        <v>0</v>
      </c>
      <c r="Q32" s="2912">
        <f t="shared" si="1"/>
        <v>0</v>
      </c>
      <c r="R32" s="923">
        <f>SUM(R33:R52)</f>
        <v>0</v>
      </c>
      <c r="S32" s="923">
        <f>SUM(S33:S52)</f>
        <v>0</v>
      </c>
      <c r="T32" s="923">
        <f>SUM(T33:T52)</f>
        <v>0</v>
      </c>
      <c r="U32" s="923"/>
      <c r="V32" s="923">
        <f>SUM(V33:V52)</f>
        <v>0</v>
      </c>
      <c r="W32" s="923">
        <f t="shared" si="2"/>
        <v>0</v>
      </c>
      <c r="X32" s="923"/>
      <c r="Y32" s="920">
        <v>0</v>
      </c>
      <c r="Z32" s="920">
        <v>0</v>
      </c>
      <c r="AA32" s="920">
        <v>0</v>
      </c>
      <c r="AB32" s="920"/>
      <c r="AC32" s="920">
        <v>0</v>
      </c>
      <c r="AD32" s="920">
        <v>0</v>
      </c>
      <c r="AE32" s="922">
        <f>SUM(AE33:AE52)</f>
        <v>0</v>
      </c>
      <c r="AF32" s="922">
        <f>SUM(AF33:AF52)</f>
        <v>0</v>
      </c>
      <c r="AG32" s="922">
        <f>SUM(AG33:AG52)</f>
        <v>0</v>
      </c>
      <c r="AH32" s="922"/>
      <c r="AI32" s="921">
        <f>SUM(AI33:AI52)</f>
        <v>0</v>
      </c>
      <c r="AJ32" s="921">
        <f t="shared" si="4"/>
        <v>0</v>
      </c>
      <c r="AK32" s="923">
        <f>SUM(AK33:AK52)</f>
        <v>0</v>
      </c>
      <c r="AL32" s="923">
        <f>SUM(AL33:AL52)</f>
        <v>0</v>
      </c>
      <c r="AM32" s="923">
        <f>SUM(AM33:AM52)</f>
        <v>0</v>
      </c>
      <c r="AN32" s="923"/>
      <c r="AO32" s="923">
        <f>SUM(AO33:AO52)</f>
        <v>0</v>
      </c>
      <c r="AP32" s="923">
        <f t="shared" si="6"/>
        <v>0</v>
      </c>
      <c r="AQ32" s="2913"/>
      <c r="AR32" s="2913"/>
      <c r="AS32" s="2914">
        <v>0</v>
      </c>
      <c r="AT32" s="923">
        <v>0</v>
      </c>
      <c r="AU32" s="923">
        <v>0</v>
      </c>
      <c r="AV32" s="923"/>
      <c r="AW32" s="923">
        <v>0</v>
      </c>
      <c r="AX32" s="923">
        <f t="shared" si="7"/>
        <v>0</v>
      </c>
      <c r="AY32" s="923">
        <f>SUM(AY33:AY52)</f>
        <v>0</v>
      </c>
      <c r="AZ32" s="923">
        <f>SUM(AZ33:AZ52)</f>
        <v>0</v>
      </c>
      <c r="BA32" s="923">
        <f>SUM(BA33:BA52)</f>
        <v>0</v>
      </c>
      <c r="BB32" s="923"/>
      <c r="BC32" s="923">
        <f>SUM(BC33:BC52)</f>
        <v>0</v>
      </c>
      <c r="BD32" s="923">
        <f t="shared" si="8"/>
        <v>0</v>
      </c>
      <c r="BE32" s="2914">
        <f>SUM(BE33:BE52)</f>
        <v>0</v>
      </c>
      <c r="BF32" s="923">
        <f>SUM(BF33:BF52)</f>
        <v>0</v>
      </c>
      <c r="BG32" s="923">
        <f>SUM(BG33:BG52)</f>
        <v>0</v>
      </c>
      <c r="BH32" s="923"/>
      <c r="BI32" s="923">
        <f>SUM(BI33:BI52)</f>
        <v>0</v>
      </c>
      <c r="BJ32" s="923">
        <f t="shared" si="10"/>
        <v>0</v>
      </c>
      <c r="BK32" s="2915"/>
      <c r="BL32" s="2915"/>
      <c r="CA32" s="885">
        <v>0</v>
      </c>
      <c r="CB32" s="885">
        <v>0</v>
      </c>
      <c r="CC32" s="885">
        <v>0</v>
      </c>
      <c r="CE32" s="885">
        <v>0</v>
      </c>
      <c r="CL32" s="885">
        <v>0</v>
      </c>
      <c r="CM32" s="885">
        <v>0</v>
      </c>
      <c r="CN32" s="885">
        <v>0</v>
      </c>
      <c r="CP32" s="885">
        <v>0</v>
      </c>
    </row>
    <row r="33" spans="1:94" ht="12" hidden="1" customHeight="1">
      <c r="A33" s="901" t="s">
        <v>646</v>
      </c>
      <c r="B33" s="956"/>
      <c r="C33" s="1860" t="s">
        <v>638</v>
      </c>
      <c r="D33" s="1407"/>
      <c r="E33" s="930"/>
      <c r="F33" s="930">
        <v>0</v>
      </c>
      <c r="G33" s="930">
        <v>0</v>
      </c>
      <c r="H33" s="930">
        <v>0</v>
      </c>
      <c r="I33" s="930"/>
      <c r="J33" s="930">
        <v>0</v>
      </c>
      <c r="K33" s="930">
        <f t="shared" si="0"/>
        <v>0</v>
      </c>
      <c r="L33" s="2916"/>
      <c r="M33" s="2916"/>
      <c r="N33" s="2916">
        <f>3500-3500</f>
        <v>0</v>
      </c>
      <c r="O33" s="2916"/>
      <c r="P33" s="2916"/>
      <c r="Q33" s="2917">
        <f t="shared" si="1"/>
        <v>0</v>
      </c>
      <c r="R33" s="1358">
        <f t="shared" ref="R33:T37" si="12">F33+L33</f>
        <v>0</v>
      </c>
      <c r="S33" s="891">
        <f t="shared" si="12"/>
        <v>0</v>
      </c>
      <c r="T33" s="891">
        <f t="shared" si="12"/>
        <v>0</v>
      </c>
      <c r="U33" s="1341"/>
      <c r="V33" s="930">
        <f>J33+P33</f>
        <v>0</v>
      </c>
      <c r="W33" s="930">
        <f t="shared" si="2"/>
        <v>0</v>
      </c>
      <c r="X33" s="930"/>
      <c r="Y33" s="933">
        <v>0</v>
      </c>
      <c r="Z33" s="933">
        <v>0</v>
      </c>
      <c r="AA33" s="933">
        <v>0</v>
      </c>
      <c r="AB33" s="933"/>
      <c r="AC33" s="933">
        <v>0</v>
      </c>
      <c r="AD33" s="933">
        <v>0</v>
      </c>
      <c r="AE33" s="935"/>
      <c r="AF33" s="935"/>
      <c r="AG33" s="935">
        <f>3500-3500</f>
        <v>0</v>
      </c>
      <c r="AH33" s="935"/>
      <c r="AI33" s="934"/>
      <c r="AJ33" s="934">
        <f t="shared" si="4"/>
        <v>0</v>
      </c>
      <c r="AK33" s="930">
        <f t="shared" ref="AK33:AM52" si="13">Y33+AE33</f>
        <v>0</v>
      </c>
      <c r="AL33" s="930">
        <f t="shared" si="13"/>
        <v>0</v>
      </c>
      <c r="AM33" s="930">
        <f t="shared" si="13"/>
        <v>0</v>
      </c>
      <c r="AN33" s="930"/>
      <c r="AO33" s="930">
        <f t="shared" ref="AO33:AO52" si="14">AC33+AI33</f>
        <v>0</v>
      </c>
      <c r="AP33" s="930">
        <f t="shared" si="6"/>
        <v>0</v>
      </c>
      <c r="AQ33" s="2918"/>
      <c r="AR33" s="2918"/>
      <c r="AS33" s="2919">
        <v>0</v>
      </c>
      <c r="AT33" s="930">
        <v>0</v>
      </c>
      <c r="AU33" s="930">
        <v>0</v>
      </c>
      <c r="AV33" s="930"/>
      <c r="AW33" s="930">
        <v>0</v>
      </c>
      <c r="AX33" s="930">
        <f t="shared" si="7"/>
        <v>0</v>
      </c>
      <c r="AY33" s="930"/>
      <c r="AZ33" s="930"/>
      <c r="BA33" s="930">
        <f>3500-3500</f>
        <v>0</v>
      </c>
      <c r="BB33" s="930"/>
      <c r="BC33" s="930"/>
      <c r="BD33" s="930">
        <f t="shared" si="8"/>
        <v>0</v>
      </c>
      <c r="BE33" s="2919">
        <f t="shared" ref="BE33:BG35" si="15">AS33+AY33</f>
        <v>0</v>
      </c>
      <c r="BF33" s="930">
        <f t="shared" si="15"/>
        <v>0</v>
      </c>
      <c r="BG33" s="930">
        <f t="shared" si="15"/>
        <v>0</v>
      </c>
      <c r="BH33" s="930"/>
      <c r="BI33" s="930">
        <f>AW33+BC33</f>
        <v>0</v>
      </c>
      <c r="BJ33" s="930">
        <f t="shared" si="10"/>
        <v>0</v>
      </c>
      <c r="BK33" s="2920"/>
      <c r="BL33" s="2920"/>
      <c r="CA33" s="885">
        <v>0</v>
      </c>
      <c r="CB33" s="885">
        <v>0</v>
      </c>
      <c r="CC33" s="885">
        <v>0</v>
      </c>
      <c r="CE33" s="885">
        <v>0</v>
      </c>
      <c r="CL33" s="885">
        <v>0</v>
      </c>
      <c r="CM33" s="885">
        <v>0</v>
      </c>
      <c r="CN33" s="885">
        <v>0</v>
      </c>
      <c r="CP33" s="885">
        <v>0</v>
      </c>
    </row>
    <row r="34" spans="1:94" ht="12" hidden="1" customHeight="1">
      <c r="A34" s="885" t="s">
        <v>636</v>
      </c>
      <c r="B34" s="955"/>
      <c r="C34" s="1860" t="s">
        <v>711</v>
      </c>
      <c r="D34" s="1411" t="s">
        <v>957</v>
      </c>
      <c r="E34" s="891"/>
      <c r="F34" s="891">
        <v>0</v>
      </c>
      <c r="G34" s="891">
        <v>0</v>
      </c>
      <c r="H34" s="891">
        <v>0</v>
      </c>
      <c r="I34" s="891"/>
      <c r="J34" s="891">
        <v>0</v>
      </c>
      <c r="K34" s="891">
        <f t="shared" si="0"/>
        <v>0</v>
      </c>
      <c r="L34" s="1413"/>
      <c r="M34" s="1413"/>
      <c r="N34" s="1413"/>
      <c r="O34" s="1413"/>
      <c r="P34" s="1960"/>
      <c r="Q34" s="1960">
        <f t="shared" si="1"/>
        <v>0</v>
      </c>
      <c r="R34" s="2921">
        <f t="shared" si="12"/>
        <v>0</v>
      </c>
      <c r="S34" s="1397">
        <f t="shared" si="12"/>
        <v>0</v>
      </c>
      <c r="T34" s="1397">
        <f t="shared" si="12"/>
        <v>0</v>
      </c>
      <c r="U34" s="1397"/>
      <c r="V34" s="891">
        <f>J34+P34</f>
        <v>0</v>
      </c>
      <c r="W34" s="891">
        <f t="shared" si="2"/>
        <v>0</v>
      </c>
      <c r="X34" s="891"/>
      <c r="Y34" s="916">
        <v>0</v>
      </c>
      <c r="Z34" s="916">
        <v>0</v>
      </c>
      <c r="AA34" s="916">
        <v>0</v>
      </c>
      <c r="AB34" s="916"/>
      <c r="AC34" s="916">
        <v>0</v>
      </c>
      <c r="AD34" s="916">
        <v>0</v>
      </c>
      <c r="AE34" s="940"/>
      <c r="AF34" s="940"/>
      <c r="AG34" s="940"/>
      <c r="AH34" s="940"/>
      <c r="AI34" s="940"/>
      <c r="AJ34" s="940">
        <f t="shared" si="4"/>
        <v>0</v>
      </c>
      <c r="AK34" s="891">
        <f t="shared" si="13"/>
        <v>0</v>
      </c>
      <c r="AL34" s="891">
        <f t="shared" si="13"/>
        <v>0</v>
      </c>
      <c r="AM34" s="891">
        <f t="shared" si="13"/>
        <v>0</v>
      </c>
      <c r="AN34" s="891"/>
      <c r="AO34" s="891">
        <f t="shared" si="14"/>
        <v>0</v>
      </c>
      <c r="AP34" s="891">
        <f t="shared" si="6"/>
        <v>0</v>
      </c>
      <c r="AQ34" s="2922"/>
      <c r="AR34" s="2922"/>
      <c r="AS34" s="1951">
        <v>0</v>
      </c>
      <c r="AT34" s="891">
        <v>0</v>
      </c>
      <c r="AU34" s="891">
        <v>0</v>
      </c>
      <c r="AV34" s="891"/>
      <c r="AW34" s="891">
        <v>0</v>
      </c>
      <c r="AX34" s="891">
        <f t="shared" si="7"/>
        <v>0</v>
      </c>
      <c r="AY34" s="891"/>
      <c r="AZ34" s="891"/>
      <c r="BA34" s="891"/>
      <c r="BB34" s="891"/>
      <c r="BC34" s="891"/>
      <c r="BD34" s="891">
        <f t="shared" si="8"/>
        <v>0</v>
      </c>
      <c r="BE34" s="1951">
        <f t="shared" si="15"/>
        <v>0</v>
      </c>
      <c r="BF34" s="891">
        <f t="shared" si="15"/>
        <v>0</v>
      </c>
      <c r="BG34" s="891">
        <f t="shared" si="15"/>
        <v>0</v>
      </c>
      <c r="BH34" s="891"/>
      <c r="BI34" s="891">
        <f>AW34+BC34</f>
        <v>0</v>
      </c>
      <c r="BJ34" s="891">
        <f t="shared" si="10"/>
        <v>0</v>
      </c>
      <c r="BK34" s="2923"/>
      <c r="BL34" s="2923"/>
      <c r="CA34" s="885">
        <v>0</v>
      </c>
      <c r="CB34" s="885">
        <v>145919.20000000001</v>
      </c>
      <c r="CC34" s="885">
        <v>0</v>
      </c>
      <c r="CE34" s="885">
        <v>0</v>
      </c>
      <c r="CL34" s="885">
        <v>0</v>
      </c>
      <c r="CM34" s="885">
        <v>145919.20000000001</v>
      </c>
      <c r="CN34" s="885">
        <v>0</v>
      </c>
      <c r="CP34" s="885">
        <v>0</v>
      </c>
    </row>
    <row r="35" spans="1:94" ht="12" hidden="1" customHeight="1">
      <c r="B35" s="955"/>
      <c r="C35" s="1860" t="s">
        <v>710</v>
      </c>
      <c r="D35" s="2924"/>
      <c r="E35" s="889"/>
      <c r="F35" s="889">
        <v>0</v>
      </c>
      <c r="G35" s="889">
        <v>0</v>
      </c>
      <c r="H35" s="889">
        <v>0</v>
      </c>
      <c r="I35" s="889"/>
      <c r="J35" s="889">
        <v>0</v>
      </c>
      <c r="K35" s="889">
        <f t="shared" si="0"/>
        <v>0</v>
      </c>
      <c r="L35" s="2472"/>
      <c r="M35" s="2472"/>
      <c r="N35" s="2472"/>
      <c r="O35" s="2472"/>
      <c r="P35" s="2472"/>
      <c r="Q35" s="2472">
        <f t="shared" si="1"/>
        <v>0</v>
      </c>
      <c r="R35" s="891">
        <f t="shared" si="12"/>
        <v>0</v>
      </c>
      <c r="S35" s="891">
        <f t="shared" si="12"/>
        <v>0</v>
      </c>
      <c r="T35" s="891">
        <f t="shared" si="12"/>
        <v>0</v>
      </c>
      <c r="U35" s="889"/>
      <c r="V35" s="889">
        <f>J35+P35</f>
        <v>0</v>
      </c>
      <c r="W35" s="889">
        <f t="shared" si="2"/>
        <v>0</v>
      </c>
      <c r="X35" s="889"/>
      <c r="Y35" s="927">
        <v>0</v>
      </c>
      <c r="Z35" s="927">
        <v>0</v>
      </c>
      <c r="AA35" s="927">
        <v>0</v>
      </c>
      <c r="AB35" s="927"/>
      <c r="AC35" s="927">
        <v>0</v>
      </c>
      <c r="AD35" s="927">
        <v>0</v>
      </c>
      <c r="AE35" s="928"/>
      <c r="AF35" s="928"/>
      <c r="AG35" s="928"/>
      <c r="AH35" s="928"/>
      <c r="AI35" s="928"/>
      <c r="AJ35" s="928">
        <f t="shared" si="4"/>
        <v>0</v>
      </c>
      <c r="AK35" s="891">
        <f t="shared" si="13"/>
        <v>0</v>
      </c>
      <c r="AL35" s="891">
        <f t="shared" si="13"/>
        <v>0</v>
      </c>
      <c r="AM35" s="891">
        <f t="shared" si="13"/>
        <v>0</v>
      </c>
      <c r="AN35" s="891"/>
      <c r="AO35" s="891">
        <f t="shared" si="14"/>
        <v>0</v>
      </c>
      <c r="AP35" s="889">
        <f t="shared" si="6"/>
        <v>0</v>
      </c>
      <c r="AQ35" s="2925"/>
      <c r="AR35" s="2925"/>
      <c r="AS35" s="2031">
        <v>0</v>
      </c>
      <c r="AT35" s="889">
        <v>0</v>
      </c>
      <c r="AU35" s="889">
        <v>0</v>
      </c>
      <c r="AV35" s="889"/>
      <c r="AW35" s="889">
        <v>0</v>
      </c>
      <c r="AX35" s="889">
        <f t="shared" si="7"/>
        <v>0</v>
      </c>
      <c r="AY35" s="889"/>
      <c r="AZ35" s="889"/>
      <c r="BA35" s="889"/>
      <c r="BB35" s="889"/>
      <c r="BC35" s="889"/>
      <c r="BD35" s="889">
        <f t="shared" si="8"/>
        <v>0</v>
      </c>
      <c r="BE35" s="2031">
        <f t="shared" si="15"/>
        <v>0</v>
      </c>
      <c r="BF35" s="889">
        <f t="shared" si="15"/>
        <v>0</v>
      </c>
      <c r="BG35" s="889">
        <f t="shared" si="15"/>
        <v>0</v>
      </c>
      <c r="BH35" s="889"/>
      <c r="BI35" s="889">
        <f>AW35+BC35</f>
        <v>0</v>
      </c>
      <c r="BJ35" s="889">
        <f t="shared" si="10"/>
        <v>0</v>
      </c>
      <c r="BK35" s="2926"/>
      <c r="BL35" s="2926"/>
      <c r="CA35" s="885">
        <v>0</v>
      </c>
      <c r="CB35" s="885">
        <v>0</v>
      </c>
      <c r="CC35" s="885">
        <v>0</v>
      </c>
      <c r="CE35" s="885">
        <v>0</v>
      </c>
      <c r="CL35" s="885">
        <v>0</v>
      </c>
      <c r="CM35" s="885">
        <v>0</v>
      </c>
      <c r="CN35" s="885">
        <v>0</v>
      </c>
      <c r="CP35" s="885">
        <v>0</v>
      </c>
    </row>
    <row r="36" spans="1:94" s="960" customFormat="1" ht="12" hidden="1" customHeight="1">
      <c r="A36" s="960" t="s">
        <v>636</v>
      </c>
      <c r="B36" s="955"/>
      <c r="C36" s="1860" t="s">
        <v>60</v>
      </c>
      <c r="D36" s="1411" t="s">
        <v>957</v>
      </c>
      <c r="E36" s="891"/>
      <c r="F36" s="891">
        <v>0</v>
      </c>
      <c r="G36" s="891">
        <v>0</v>
      </c>
      <c r="H36" s="891">
        <v>0</v>
      </c>
      <c r="I36" s="891"/>
      <c r="J36" s="891">
        <v>0</v>
      </c>
      <c r="K36" s="891">
        <f t="shared" si="0"/>
        <v>0</v>
      </c>
      <c r="L36" s="1413"/>
      <c r="M36" s="1413"/>
      <c r="N36" s="1413"/>
      <c r="O36" s="1413"/>
      <c r="P36" s="1413"/>
      <c r="Q36" s="1413">
        <f t="shared" si="1"/>
        <v>0</v>
      </c>
      <c r="R36" s="1951">
        <f t="shared" si="12"/>
        <v>0</v>
      </c>
      <c r="S36" s="891">
        <f t="shared" si="12"/>
        <v>0</v>
      </c>
      <c r="T36" s="891">
        <f t="shared" si="12"/>
        <v>0</v>
      </c>
      <c r="U36" s="891"/>
      <c r="V36" s="891">
        <f>J36+P36</f>
        <v>0</v>
      </c>
      <c r="W36" s="891">
        <f t="shared" si="2"/>
        <v>0</v>
      </c>
      <c r="X36" s="891"/>
      <c r="Y36" s="916">
        <v>0</v>
      </c>
      <c r="Z36" s="916">
        <v>0</v>
      </c>
      <c r="AA36" s="916">
        <v>0</v>
      </c>
      <c r="AB36" s="916"/>
      <c r="AC36" s="916">
        <v>0</v>
      </c>
      <c r="AD36" s="916">
        <v>0</v>
      </c>
      <c r="AE36" s="940"/>
      <c r="AF36" s="940"/>
      <c r="AG36" s="940"/>
      <c r="AH36" s="940"/>
      <c r="AI36" s="940"/>
      <c r="AJ36" s="940">
        <f t="shared" si="4"/>
        <v>0</v>
      </c>
      <c r="AK36" s="891">
        <f t="shared" si="13"/>
        <v>0</v>
      </c>
      <c r="AL36" s="891">
        <f t="shared" si="13"/>
        <v>0</v>
      </c>
      <c r="AM36" s="891">
        <f t="shared" si="13"/>
        <v>0</v>
      </c>
      <c r="AN36" s="891"/>
      <c r="AO36" s="891">
        <f t="shared" si="14"/>
        <v>0</v>
      </c>
      <c r="AP36" s="891">
        <f t="shared" si="6"/>
        <v>0</v>
      </c>
      <c r="AQ36" s="2922"/>
      <c r="AR36" s="2922"/>
      <c r="AS36" s="1951">
        <v>0</v>
      </c>
      <c r="AT36" s="891">
        <v>0</v>
      </c>
      <c r="AU36" s="891">
        <v>0</v>
      </c>
      <c r="AV36" s="891"/>
      <c r="AW36" s="891">
        <v>0</v>
      </c>
      <c r="AX36" s="891">
        <f t="shared" si="7"/>
        <v>0</v>
      </c>
      <c r="AY36" s="891"/>
      <c r="AZ36" s="891"/>
      <c r="BA36" s="891"/>
      <c r="BB36" s="891"/>
      <c r="BC36" s="891"/>
      <c r="BD36" s="891">
        <f t="shared" si="8"/>
        <v>0</v>
      </c>
      <c r="BE36" s="2031">
        <f>AS36+AY36</f>
        <v>0</v>
      </c>
      <c r="BF36" s="889">
        <f>AT36+AZ36</f>
        <v>0</v>
      </c>
      <c r="BG36" s="889">
        <f>AU36+BA36</f>
        <v>0</v>
      </c>
      <c r="BH36" s="889"/>
      <c r="BI36" s="889">
        <f>AW36+BC36</f>
        <v>0</v>
      </c>
      <c r="BJ36" s="889">
        <f>SUM(BF36:BI36)</f>
        <v>0</v>
      </c>
      <c r="BK36" s="2927"/>
      <c r="BL36" s="2927"/>
      <c r="CB36" s="960">
        <v>0</v>
      </c>
      <c r="CC36" s="960">
        <v>0</v>
      </c>
      <c r="CM36" s="960">
        <v>0</v>
      </c>
      <c r="CN36" s="960">
        <v>0</v>
      </c>
    </row>
    <row r="37" spans="1:94" s="959" customFormat="1" ht="15" hidden="1">
      <c r="A37" s="911">
        <v>1</v>
      </c>
      <c r="B37" s="2928" t="s">
        <v>484</v>
      </c>
      <c r="C37" s="1860" t="s">
        <v>318</v>
      </c>
      <c r="D37" s="1411" t="s">
        <v>957</v>
      </c>
      <c r="E37" s="889"/>
      <c r="F37" s="889">
        <v>0</v>
      </c>
      <c r="G37" s="889">
        <v>0</v>
      </c>
      <c r="H37" s="889">
        <v>0</v>
      </c>
      <c r="I37" s="889"/>
      <c r="J37" s="889">
        <v>0</v>
      </c>
      <c r="K37" s="889">
        <f t="shared" si="0"/>
        <v>0</v>
      </c>
      <c r="L37" s="2472"/>
      <c r="M37" s="2472"/>
      <c r="N37" s="2472"/>
      <c r="O37" s="2472"/>
      <c r="P37" s="2473"/>
      <c r="Q37" s="2473">
        <f t="shared" si="1"/>
        <v>0</v>
      </c>
      <c r="R37" s="891">
        <f t="shared" si="12"/>
        <v>0</v>
      </c>
      <c r="S37" s="891">
        <f t="shared" si="12"/>
        <v>0</v>
      </c>
      <c r="T37" s="891">
        <f t="shared" si="12"/>
        <v>0</v>
      </c>
      <c r="U37" s="889"/>
      <c r="V37" s="1443">
        <f>J37+P37</f>
        <v>0</v>
      </c>
      <c r="W37" s="1443">
        <f t="shared" si="2"/>
        <v>0</v>
      </c>
      <c r="X37" s="1443"/>
      <c r="Y37" s="927">
        <v>0</v>
      </c>
      <c r="Z37" s="927">
        <v>0</v>
      </c>
      <c r="AA37" s="927">
        <v>0</v>
      </c>
      <c r="AB37" s="927"/>
      <c r="AC37" s="927">
        <v>0</v>
      </c>
      <c r="AD37" s="927">
        <v>0</v>
      </c>
      <c r="AE37" s="921"/>
      <c r="AF37" s="921"/>
      <c r="AG37" s="928"/>
      <c r="AH37" s="928"/>
      <c r="AI37" s="928"/>
      <c r="AJ37" s="928">
        <f t="shared" si="4"/>
        <v>0</v>
      </c>
      <c r="AK37" s="1432">
        <f t="shared" si="13"/>
        <v>0</v>
      </c>
      <c r="AL37" s="1432">
        <f t="shared" si="13"/>
        <v>0</v>
      </c>
      <c r="AM37" s="1432">
        <f t="shared" si="13"/>
        <v>0</v>
      </c>
      <c r="AN37" s="1432"/>
      <c r="AO37" s="1432">
        <f t="shared" si="14"/>
        <v>0</v>
      </c>
      <c r="AP37" s="1474">
        <f t="shared" si="6"/>
        <v>0</v>
      </c>
      <c r="AQ37" s="2929"/>
      <c r="AR37" s="2929"/>
      <c r="AS37" s="2031"/>
      <c r="AT37" s="889"/>
      <c r="AU37" s="889"/>
      <c r="AV37" s="889"/>
      <c r="AW37" s="889"/>
      <c r="AX37" s="889">
        <f t="shared" si="7"/>
        <v>0</v>
      </c>
      <c r="AY37" s="889"/>
      <c r="AZ37" s="889"/>
      <c r="BA37" s="889"/>
      <c r="BB37" s="889"/>
      <c r="BC37" s="889"/>
      <c r="BD37" s="889">
        <f t="shared" si="8"/>
        <v>0</v>
      </c>
      <c r="BE37" s="2031"/>
      <c r="BF37" s="889"/>
      <c r="BG37" s="889"/>
      <c r="BH37" s="889"/>
      <c r="BI37" s="889"/>
      <c r="BJ37" s="889">
        <f t="shared" si="10"/>
        <v>0</v>
      </c>
      <c r="BK37" s="2930"/>
      <c r="BL37" s="2930"/>
    </row>
    <row r="38" spans="1:94" ht="12" hidden="1" customHeight="1">
      <c r="B38" s="955"/>
      <c r="C38" s="1860"/>
      <c r="D38" s="2924"/>
      <c r="E38" s="889"/>
      <c r="F38" s="889"/>
      <c r="G38" s="889"/>
      <c r="H38" s="889"/>
      <c r="I38" s="889"/>
      <c r="J38" s="889"/>
      <c r="K38" s="889">
        <f t="shared" si="0"/>
        <v>0</v>
      </c>
      <c r="L38" s="2472"/>
      <c r="M38" s="2472"/>
      <c r="N38" s="2472"/>
      <c r="O38" s="2472"/>
      <c r="P38" s="2473"/>
      <c r="Q38" s="2473">
        <f t="shared" si="1"/>
        <v>0</v>
      </c>
      <c r="R38" s="2921"/>
      <c r="S38" s="1397"/>
      <c r="T38" s="1397"/>
      <c r="U38" s="1405"/>
      <c r="V38" s="889"/>
      <c r="W38" s="889">
        <f t="shared" si="2"/>
        <v>0</v>
      </c>
      <c r="X38" s="889"/>
      <c r="Y38" s="927">
        <v>0</v>
      </c>
      <c r="Z38" s="927">
        <v>0</v>
      </c>
      <c r="AA38" s="927">
        <v>0</v>
      </c>
      <c r="AB38" s="927"/>
      <c r="AC38" s="927">
        <v>0</v>
      </c>
      <c r="AD38" s="927">
        <v>0</v>
      </c>
      <c r="AE38" s="928"/>
      <c r="AF38" s="928"/>
      <c r="AG38" s="928"/>
      <c r="AH38" s="928"/>
      <c r="AI38" s="928"/>
      <c r="AJ38" s="2931">
        <f t="shared" si="4"/>
        <v>0</v>
      </c>
      <c r="AK38" s="2016">
        <f t="shared" si="13"/>
        <v>0</v>
      </c>
      <c r="AL38" s="1525">
        <f t="shared" si="13"/>
        <v>0</v>
      </c>
      <c r="AM38" s="1525">
        <f t="shared" si="13"/>
        <v>0</v>
      </c>
      <c r="AN38" s="1525"/>
      <c r="AO38" s="1525">
        <f t="shared" si="14"/>
        <v>0</v>
      </c>
      <c r="AP38" s="2932">
        <f t="shared" si="6"/>
        <v>0</v>
      </c>
      <c r="AQ38" s="2933"/>
      <c r="AR38" s="2933"/>
      <c r="AS38" s="2031"/>
      <c r="AT38" s="889"/>
      <c r="AU38" s="889"/>
      <c r="AV38" s="889"/>
      <c r="AW38" s="889"/>
      <c r="AX38" s="889">
        <f t="shared" si="7"/>
        <v>0</v>
      </c>
      <c r="AY38" s="889"/>
      <c r="AZ38" s="889"/>
      <c r="BA38" s="889"/>
      <c r="BB38" s="889"/>
      <c r="BC38" s="889"/>
      <c r="BD38" s="889">
        <f t="shared" si="8"/>
        <v>0</v>
      </c>
      <c r="BE38" s="2031"/>
      <c r="BF38" s="889"/>
      <c r="BG38" s="889"/>
      <c r="BH38" s="889"/>
      <c r="BI38" s="889"/>
      <c r="BJ38" s="889">
        <f t="shared" si="10"/>
        <v>0</v>
      </c>
      <c r="BK38" s="2934"/>
      <c r="BL38" s="2934"/>
    </row>
    <row r="39" spans="1:94" ht="12" hidden="1" customHeight="1">
      <c r="B39" s="955"/>
      <c r="C39" s="1860"/>
      <c r="D39" s="2924"/>
      <c r="E39" s="889"/>
      <c r="F39" s="889"/>
      <c r="G39" s="889"/>
      <c r="H39" s="889"/>
      <c r="I39" s="889"/>
      <c r="J39" s="889"/>
      <c r="K39" s="889">
        <f t="shared" si="0"/>
        <v>0</v>
      </c>
      <c r="L39" s="2472"/>
      <c r="M39" s="2472"/>
      <c r="N39" s="2472"/>
      <c r="O39" s="2472"/>
      <c r="P39" s="2473"/>
      <c r="Q39" s="2473">
        <f t="shared" si="1"/>
        <v>0</v>
      </c>
      <c r="R39" s="2921"/>
      <c r="S39" s="1397"/>
      <c r="T39" s="1397"/>
      <c r="U39" s="1405"/>
      <c r="V39" s="889"/>
      <c r="W39" s="889">
        <f t="shared" si="2"/>
        <v>0</v>
      </c>
      <c r="X39" s="889"/>
      <c r="Y39" s="927">
        <v>0</v>
      </c>
      <c r="Z39" s="927">
        <v>0</v>
      </c>
      <c r="AA39" s="927">
        <v>0</v>
      </c>
      <c r="AB39" s="927"/>
      <c r="AC39" s="927">
        <v>0</v>
      </c>
      <c r="AD39" s="927">
        <v>0</v>
      </c>
      <c r="AE39" s="928"/>
      <c r="AF39" s="928"/>
      <c r="AG39" s="928"/>
      <c r="AH39" s="928"/>
      <c r="AI39" s="928"/>
      <c r="AJ39" s="2931">
        <f t="shared" si="4"/>
        <v>0</v>
      </c>
      <c r="AK39" s="2016">
        <f t="shared" si="13"/>
        <v>0</v>
      </c>
      <c r="AL39" s="1525">
        <f t="shared" si="13"/>
        <v>0</v>
      </c>
      <c r="AM39" s="1525">
        <f t="shared" si="13"/>
        <v>0</v>
      </c>
      <c r="AN39" s="1525"/>
      <c r="AO39" s="1525">
        <f t="shared" si="14"/>
        <v>0</v>
      </c>
      <c r="AP39" s="2932">
        <f t="shared" si="6"/>
        <v>0</v>
      </c>
      <c r="AQ39" s="2933"/>
      <c r="AR39" s="2933"/>
      <c r="AS39" s="2031"/>
      <c r="AT39" s="889"/>
      <c r="AU39" s="889"/>
      <c r="AV39" s="889"/>
      <c r="AW39" s="889"/>
      <c r="AX39" s="889">
        <f t="shared" si="7"/>
        <v>0</v>
      </c>
      <c r="AY39" s="889"/>
      <c r="AZ39" s="889"/>
      <c r="BA39" s="889"/>
      <c r="BB39" s="889"/>
      <c r="BC39" s="889"/>
      <c r="BD39" s="889">
        <f t="shared" si="8"/>
        <v>0</v>
      </c>
      <c r="BE39" s="2031"/>
      <c r="BF39" s="889"/>
      <c r="BG39" s="889"/>
      <c r="BH39" s="889"/>
      <c r="BI39" s="889"/>
      <c r="BJ39" s="889">
        <f t="shared" si="10"/>
        <v>0</v>
      </c>
      <c r="BK39" s="2934"/>
      <c r="BL39" s="2934"/>
    </row>
    <row r="40" spans="1:94" ht="12" hidden="1" customHeight="1">
      <c r="B40" s="955"/>
      <c r="C40" s="1860"/>
      <c r="D40" s="2924"/>
      <c r="E40" s="889"/>
      <c r="F40" s="889"/>
      <c r="G40" s="889"/>
      <c r="H40" s="889"/>
      <c r="I40" s="889"/>
      <c r="J40" s="889"/>
      <c r="K40" s="889">
        <f t="shared" si="0"/>
        <v>0</v>
      </c>
      <c r="L40" s="2472"/>
      <c r="M40" s="2472"/>
      <c r="N40" s="2472"/>
      <c r="O40" s="2472"/>
      <c r="P40" s="2473"/>
      <c r="Q40" s="2473">
        <f t="shared" si="1"/>
        <v>0</v>
      </c>
      <c r="R40" s="2921"/>
      <c r="S40" s="1397"/>
      <c r="T40" s="1397"/>
      <c r="U40" s="1405"/>
      <c r="V40" s="889"/>
      <c r="W40" s="889">
        <f t="shared" si="2"/>
        <v>0</v>
      </c>
      <c r="X40" s="889"/>
      <c r="Y40" s="927">
        <v>0</v>
      </c>
      <c r="Z40" s="927">
        <v>0</v>
      </c>
      <c r="AA40" s="927">
        <v>0</v>
      </c>
      <c r="AB40" s="927"/>
      <c r="AC40" s="927">
        <v>0</v>
      </c>
      <c r="AD40" s="927">
        <v>0</v>
      </c>
      <c r="AE40" s="928"/>
      <c r="AF40" s="928"/>
      <c r="AG40" s="928"/>
      <c r="AH40" s="928"/>
      <c r="AI40" s="928"/>
      <c r="AJ40" s="2931">
        <f t="shared" si="4"/>
        <v>0</v>
      </c>
      <c r="AK40" s="2016">
        <f t="shared" si="13"/>
        <v>0</v>
      </c>
      <c r="AL40" s="1525">
        <f t="shared" si="13"/>
        <v>0</v>
      </c>
      <c r="AM40" s="1525">
        <f t="shared" si="13"/>
        <v>0</v>
      </c>
      <c r="AN40" s="1525"/>
      <c r="AO40" s="1525">
        <f t="shared" si="14"/>
        <v>0</v>
      </c>
      <c r="AP40" s="2932">
        <f t="shared" si="6"/>
        <v>0</v>
      </c>
      <c r="AQ40" s="2933"/>
      <c r="AR40" s="2933"/>
      <c r="AS40" s="2031"/>
      <c r="AT40" s="889"/>
      <c r="AU40" s="889"/>
      <c r="AV40" s="889"/>
      <c r="AW40" s="889"/>
      <c r="AX40" s="889">
        <f t="shared" si="7"/>
        <v>0</v>
      </c>
      <c r="AY40" s="889"/>
      <c r="AZ40" s="889"/>
      <c r="BA40" s="889"/>
      <c r="BB40" s="889"/>
      <c r="BC40" s="889"/>
      <c r="BD40" s="889">
        <f t="shared" si="8"/>
        <v>0</v>
      </c>
      <c r="BE40" s="2031"/>
      <c r="BF40" s="889"/>
      <c r="BG40" s="889"/>
      <c r="BH40" s="889"/>
      <c r="BI40" s="889"/>
      <c r="BJ40" s="889">
        <f t="shared" si="10"/>
        <v>0</v>
      </c>
      <c r="BK40" s="2934"/>
      <c r="BL40" s="2934"/>
    </row>
    <row r="41" spans="1:94" ht="12" hidden="1" customHeight="1">
      <c r="B41" s="955"/>
      <c r="C41" s="1860"/>
      <c r="D41" s="2924"/>
      <c r="E41" s="889"/>
      <c r="F41" s="889"/>
      <c r="G41" s="889"/>
      <c r="H41" s="889"/>
      <c r="I41" s="889"/>
      <c r="J41" s="889"/>
      <c r="K41" s="889">
        <f t="shared" si="0"/>
        <v>0</v>
      </c>
      <c r="L41" s="2472"/>
      <c r="M41" s="2472"/>
      <c r="N41" s="2472"/>
      <c r="O41" s="2472"/>
      <c r="P41" s="2473"/>
      <c r="Q41" s="2473">
        <f t="shared" si="1"/>
        <v>0</v>
      </c>
      <c r="R41" s="2921"/>
      <c r="S41" s="1397"/>
      <c r="T41" s="1397"/>
      <c r="U41" s="1405"/>
      <c r="V41" s="889"/>
      <c r="W41" s="889">
        <f t="shared" si="2"/>
        <v>0</v>
      </c>
      <c r="X41" s="889"/>
      <c r="Y41" s="927">
        <v>0</v>
      </c>
      <c r="Z41" s="927">
        <v>0</v>
      </c>
      <c r="AA41" s="927">
        <v>0</v>
      </c>
      <c r="AB41" s="927"/>
      <c r="AC41" s="927">
        <v>0</v>
      </c>
      <c r="AD41" s="927">
        <v>0</v>
      </c>
      <c r="AE41" s="928"/>
      <c r="AF41" s="928"/>
      <c r="AG41" s="928"/>
      <c r="AH41" s="928"/>
      <c r="AI41" s="928"/>
      <c r="AJ41" s="2931">
        <f t="shared" si="4"/>
        <v>0</v>
      </c>
      <c r="AK41" s="2016">
        <f t="shared" si="13"/>
        <v>0</v>
      </c>
      <c r="AL41" s="1525">
        <f t="shared" si="13"/>
        <v>0</v>
      </c>
      <c r="AM41" s="1525">
        <f t="shared" si="13"/>
        <v>0</v>
      </c>
      <c r="AN41" s="1525"/>
      <c r="AO41" s="1525">
        <f t="shared" si="14"/>
        <v>0</v>
      </c>
      <c r="AP41" s="2932">
        <f t="shared" si="6"/>
        <v>0</v>
      </c>
      <c r="AQ41" s="2933"/>
      <c r="AR41" s="2933"/>
      <c r="AS41" s="2031"/>
      <c r="AT41" s="889"/>
      <c r="AU41" s="889"/>
      <c r="AV41" s="889"/>
      <c r="AW41" s="889"/>
      <c r="AX41" s="889">
        <f t="shared" si="7"/>
        <v>0</v>
      </c>
      <c r="AY41" s="889"/>
      <c r="AZ41" s="889"/>
      <c r="BA41" s="889"/>
      <c r="BB41" s="889"/>
      <c r="BC41" s="889"/>
      <c r="BD41" s="889">
        <f t="shared" si="8"/>
        <v>0</v>
      </c>
      <c r="BE41" s="2031"/>
      <c r="BF41" s="889"/>
      <c r="BG41" s="889"/>
      <c r="BH41" s="889"/>
      <c r="BI41" s="889"/>
      <c r="BJ41" s="889">
        <f t="shared" si="10"/>
        <v>0</v>
      </c>
      <c r="BK41" s="2934"/>
      <c r="BL41" s="2934"/>
    </row>
    <row r="42" spans="1:94" ht="12" hidden="1" customHeight="1">
      <c r="B42" s="955"/>
      <c r="C42" s="1860"/>
      <c r="D42" s="2924"/>
      <c r="E42" s="889"/>
      <c r="F42" s="889"/>
      <c r="G42" s="889"/>
      <c r="H42" s="889"/>
      <c r="I42" s="889"/>
      <c r="J42" s="889"/>
      <c r="K42" s="889">
        <f t="shared" si="0"/>
        <v>0</v>
      </c>
      <c r="L42" s="2472"/>
      <c r="M42" s="2472"/>
      <c r="N42" s="2472"/>
      <c r="O42" s="2472"/>
      <c r="P42" s="2473"/>
      <c r="Q42" s="2473">
        <f t="shared" si="1"/>
        <v>0</v>
      </c>
      <c r="R42" s="2921"/>
      <c r="S42" s="1397"/>
      <c r="T42" s="1397"/>
      <c r="U42" s="1405"/>
      <c r="V42" s="889"/>
      <c r="W42" s="889">
        <f t="shared" si="2"/>
        <v>0</v>
      </c>
      <c r="X42" s="889"/>
      <c r="Y42" s="927">
        <v>0</v>
      </c>
      <c r="Z42" s="927">
        <v>0</v>
      </c>
      <c r="AA42" s="927">
        <v>0</v>
      </c>
      <c r="AB42" s="927"/>
      <c r="AC42" s="927">
        <v>0</v>
      </c>
      <c r="AD42" s="927">
        <v>0</v>
      </c>
      <c r="AE42" s="928"/>
      <c r="AF42" s="928"/>
      <c r="AG42" s="928"/>
      <c r="AH42" s="928"/>
      <c r="AI42" s="928"/>
      <c r="AJ42" s="2931">
        <f t="shared" si="4"/>
        <v>0</v>
      </c>
      <c r="AK42" s="2016">
        <f t="shared" si="13"/>
        <v>0</v>
      </c>
      <c r="AL42" s="1525">
        <f t="shared" si="13"/>
        <v>0</v>
      </c>
      <c r="AM42" s="1525">
        <f t="shared" si="13"/>
        <v>0</v>
      </c>
      <c r="AN42" s="1525"/>
      <c r="AO42" s="1525">
        <f t="shared" si="14"/>
        <v>0</v>
      </c>
      <c r="AP42" s="2932">
        <f t="shared" si="6"/>
        <v>0</v>
      </c>
      <c r="AQ42" s="2933"/>
      <c r="AR42" s="2933"/>
      <c r="AS42" s="2031"/>
      <c r="AT42" s="889"/>
      <c r="AU42" s="889"/>
      <c r="AV42" s="889"/>
      <c r="AW42" s="889"/>
      <c r="AX42" s="889">
        <f t="shared" si="7"/>
        <v>0</v>
      </c>
      <c r="AY42" s="889"/>
      <c r="AZ42" s="889"/>
      <c r="BA42" s="889"/>
      <c r="BB42" s="889"/>
      <c r="BC42" s="889"/>
      <c r="BD42" s="889">
        <f t="shared" si="8"/>
        <v>0</v>
      </c>
      <c r="BE42" s="2031"/>
      <c r="BF42" s="889"/>
      <c r="BG42" s="889"/>
      <c r="BH42" s="889"/>
      <c r="BI42" s="889"/>
      <c r="BJ42" s="889">
        <f t="shared" si="10"/>
        <v>0</v>
      </c>
      <c r="BK42" s="2934"/>
      <c r="BL42" s="2934"/>
    </row>
    <row r="43" spans="1:94" ht="12" hidden="1" customHeight="1">
      <c r="B43" s="955"/>
      <c r="C43" s="1860"/>
      <c r="D43" s="2924"/>
      <c r="E43" s="889"/>
      <c r="F43" s="889"/>
      <c r="G43" s="889"/>
      <c r="H43" s="889"/>
      <c r="I43" s="889"/>
      <c r="J43" s="889"/>
      <c r="K43" s="889">
        <f t="shared" si="0"/>
        <v>0</v>
      </c>
      <c r="L43" s="2472"/>
      <c r="M43" s="2472"/>
      <c r="N43" s="2472"/>
      <c r="O43" s="2472"/>
      <c r="P43" s="2473"/>
      <c r="Q43" s="2473">
        <f t="shared" si="1"/>
        <v>0</v>
      </c>
      <c r="R43" s="2921"/>
      <c r="S43" s="1397"/>
      <c r="T43" s="1397"/>
      <c r="U43" s="1405"/>
      <c r="V43" s="889"/>
      <c r="W43" s="889">
        <f t="shared" si="2"/>
        <v>0</v>
      </c>
      <c r="X43" s="889"/>
      <c r="Y43" s="927">
        <v>0</v>
      </c>
      <c r="Z43" s="927">
        <v>0</v>
      </c>
      <c r="AA43" s="927">
        <v>0</v>
      </c>
      <c r="AB43" s="927"/>
      <c r="AC43" s="927">
        <v>0</v>
      </c>
      <c r="AD43" s="927">
        <v>0</v>
      </c>
      <c r="AE43" s="928"/>
      <c r="AF43" s="928"/>
      <c r="AG43" s="928"/>
      <c r="AH43" s="928"/>
      <c r="AI43" s="928"/>
      <c r="AJ43" s="2931">
        <f t="shared" si="4"/>
        <v>0</v>
      </c>
      <c r="AK43" s="2016">
        <f t="shared" si="13"/>
        <v>0</v>
      </c>
      <c r="AL43" s="1525">
        <f t="shared" si="13"/>
        <v>0</v>
      </c>
      <c r="AM43" s="1525">
        <f t="shared" si="13"/>
        <v>0</v>
      </c>
      <c r="AN43" s="1525"/>
      <c r="AO43" s="1525">
        <f t="shared" si="14"/>
        <v>0</v>
      </c>
      <c r="AP43" s="2932">
        <f t="shared" si="6"/>
        <v>0</v>
      </c>
      <c r="AQ43" s="2933"/>
      <c r="AR43" s="2933"/>
      <c r="AS43" s="2031"/>
      <c r="AT43" s="889"/>
      <c r="AU43" s="889"/>
      <c r="AV43" s="889"/>
      <c r="AW43" s="889"/>
      <c r="AX43" s="889">
        <f t="shared" si="7"/>
        <v>0</v>
      </c>
      <c r="AY43" s="889"/>
      <c r="AZ43" s="889"/>
      <c r="BA43" s="889"/>
      <c r="BB43" s="889"/>
      <c r="BC43" s="889"/>
      <c r="BD43" s="889">
        <f t="shared" si="8"/>
        <v>0</v>
      </c>
      <c r="BE43" s="2031"/>
      <c r="BF43" s="889"/>
      <c r="BG43" s="889"/>
      <c r="BH43" s="889"/>
      <c r="BI43" s="889"/>
      <c r="BJ43" s="889">
        <f t="shared" si="10"/>
        <v>0</v>
      </c>
      <c r="BK43" s="2934"/>
      <c r="BL43" s="2934"/>
    </row>
    <row r="44" spans="1:94" ht="12" hidden="1" customHeight="1">
      <c r="B44" s="955"/>
      <c r="C44" s="1860"/>
      <c r="D44" s="2924"/>
      <c r="E44" s="889"/>
      <c r="F44" s="889"/>
      <c r="G44" s="889"/>
      <c r="H44" s="889"/>
      <c r="I44" s="889"/>
      <c r="J44" s="889"/>
      <c r="K44" s="889">
        <f t="shared" si="0"/>
        <v>0</v>
      </c>
      <c r="L44" s="2472"/>
      <c r="M44" s="2472"/>
      <c r="N44" s="2472"/>
      <c r="O44" s="2472"/>
      <c r="P44" s="2473"/>
      <c r="Q44" s="2473">
        <f t="shared" si="1"/>
        <v>0</v>
      </c>
      <c r="R44" s="2921"/>
      <c r="S44" s="1397"/>
      <c r="T44" s="1397"/>
      <c r="U44" s="1405"/>
      <c r="V44" s="889"/>
      <c r="W44" s="889">
        <f t="shared" si="2"/>
        <v>0</v>
      </c>
      <c r="X44" s="889"/>
      <c r="Y44" s="927">
        <v>0</v>
      </c>
      <c r="Z44" s="927">
        <v>0</v>
      </c>
      <c r="AA44" s="927">
        <v>0</v>
      </c>
      <c r="AB44" s="927"/>
      <c r="AC44" s="927">
        <v>0</v>
      </c>
      <c r="AD44" s="927">
        <v>0</v>
      </c>
      <c r="AE44" s="928"/>
      <c r="AF44" s="928"/>
      <c r="AG44" s="928"/>
      <c r="AH44" s="928"/>
      <c r="AI44" s="928"/>
      <c r="AJ44" s="2931">
        <f t="shared" si="4"/>
        <v>0</v>
      </c>
      <c r="AK44" s="2016">
        <f t="shared" si="13"/>
        <v>0</v>
      </c>
      <c r="AL44" s="1525">
        <f t="shared" si="13"/>
        <v>0</v>
      </c>
      <c r="AM44" s="1525">
        <f t="shared" si="13"/>
        <v>0</v>
      </c>
      <c r="AN44" s="1525"/>
      <c r="AO44" s="1525">
        <f t="shared" si="14"/>
        <v>0</v>
      </c>
      <c r="AP44" s="2932">
        <f t="shared" si="6"/>
        <v>0</v>
      </c>
      <c r="AQ44" s="2933"/>
      <c r="AR44" s="2933"/>
      <c r="AS44" s="2031"/>
      <c r="AT44" s="889"/>
      <c r="AU44" s="889"/>
      <c r="AV44" s="889"/>
      <c r="AW44" s="889"/>
      <c r="AX44" s="889">
        <f t="shared" si="7"/>
        <v>0</v>
      </c>
      <c r="AY44" s="889"/>
      <c r="AZ44" s="889"/>
      <c r="BA44" s="889"/>
      <c r="BB44" s="889"/>
      <c r="BC44" s="889"/>
      <c r="BD44" s="889">
        <f t="shared" si="8"/>
        <v>0</v>
      </c>
      <c r="BE44" s="2031"/>
      <c r="BF44" s="889"/>
      <c r="BG44" s="889"/>
      <c r="BH44" s="889"/>
      <c r="BI44" s="889"/>
      <c r="BJ44" s="889">
        <f t="shared" si="10"/>
        <v>0</v>
      </c>
      <c r="BK44" s="2934"/>
      <c r="BL44" s="2934"/>
    </row>
    <row r="45" spans="1:94" ht="12" hidden="1" customHeight="1">
      <c r="B45" s="955"/>
      <c r="C45" s="1860"/>
      <c r="D45" s="2924"/>
      <c r="E45" s="889"/>
      <c r="F45" s="889"/>
      <c r="G45" s="889"/>
      <c r="H45" s="889"/>
      <c r="I45" s="889"/>
      <c r="J45" s="889"/>
      <c r="K45" s="889">
        <f t="shared" si="0"/>
        <v>0</v>
      </c>
      <c r="L45" s="2472"/>
      <c r="M45" s="2472"/>
      <c r="N45" s="2472"/>
      <c r="O45" s="2472"/>
      <c r="P45" s="2473"/>
      <c r="Q45" s="2473">
        <f t="shared" si="1"/>
        <v>0</v>
      </c>
      <c r="R45" s="2921"/>
      <c r="S45" s="1397"/>
      <c r="T45" s="1397"/>
      <c r="U45" s="1405"/>
      <c r="V45" s="889"/>
      <c r="W45" s="889">
        <f t="shared" si="2"/>
        <v>0</v>
      </c>
      <c r="X45" s="889"/>
      <c r="Y45" s="927">
        <v>0</v>
      </c>
      <c r="Z45" s="927">
        <v>0</v>
      </c>
      <c r="AA45" s="927">
        <v>0</v>
      </c>
      <c r="AB45" s="927"/>
      <c r="AC45" s="927">
        <v>0</v>
      </c>
      <c r="AD45" s="927">
        <v>0</v>
      </c>
      <c r="AE45" s="928"/>
      <c r="AF45" s="928"/>
      <c r="AG45" s="928"/>
      <c r="AH45" s="928"/>
      <c r="AI45" s="928"/>
      <c r="AJ45" s="2931">
        <f t="shared" si="4"/>
        <v>0</v>
      </c>
      <c r="AK45" s="2016">
        <f t="shared" si="13"/>
        <v>0</v>
      </c>
      <c r="AL45" s="1525">
        <f t="shared" si="13"/>
        <v>0</v>
      </c>
      <c r="AM45" s="1525">
        <f t="shared" si="13"/>
        <v>0</v>
      </c>
      <c r="AN45" s="1525"/>
      <c r="AO45" s="1525">
        <f t="shared" si="14"/>
        <v>0</v>
      </c>
      <c r="AP45" s="2932">
        <f t="shared" si="6"/>
        <v>0</v>
      </c>
      <c r="AQ45" s="2933"/>
      <c r="AR45" s="2933"/>
      <c r="AS45" s="2031"/>
      <c r="AT45" s="889"/>
      <c r="AU45" s="889"/>
      <c r="AV45" s="889"/>
      <c r="AW45" s="889"/>
      <c r="AX45" s="889">
        <f t="shared" si="7"/>
        <v>0</v>
      </c>
      <c r="AY45" s="889"/>
      <c r="AZ45" s="889"/>
      <c r="BA45" s="889"/>
      <c r="BB45" s="889"/>
      <c r="BC45" s="889"/>
      <c r="BD45" s="889">
        <f t="shared" si="8"/>
        <v>0</v>
      </c>
      <c r="BE45" s="2031"/>
      <c r="BF45" s="889"/>
      <c r="BG45" s="889"/>
      <c r="BH45" s="889"/>
      <c r="BI45" s="889"/>
      <c r="BJ45" s="889">
        <f t="shared" si="10"/>
        <v>0</v>
      </c>
      <c r="BK45" s="2934"/>
      <c r="BL45" s="2934"/>
    </row>
    <row r="46" spans="1:94" ht="12" hidden="1" customHeight="1">
      <c r="B46" s="955"/>
      <c r="C46" s="1860"/>
      <c r="D46" s="2924"/>
      <c r="E46" s="889"/>
      <c r="F46" s="889"/>
      <c r="G46" s="889"/>
      <c r="H46" s="889"/>
      <c r="I46" s="889"/>
      <c r="J46" s="889"/>
      <c r="K46" s="889">
        <f t="shared" si="0"/>
        <v>0</v>
      </c>
      <c r="L46" s="2472"/>
      <c r="M46" s="2472"/>
      <c r="N46" s="2472"/>
      <c r="O46" s="2472"/>
      <c r="P46" s="2473"/>
      <c r="Q46" s="2473">
        <f t="shared" si="1"/>
        <v>0</v>
      </c>
      <c r="R46" s="2921"/>
      <c r="S46" s="1397"/>
      <c r="T46" s="1397"/>
      <c r="U46" s="1405"/>
      <c r="V46" s="889"/>
      <c r="W46" s="889">
        <f t="shared" si="2"/>
        <v>0</v>
      </c>
      <c r="X46" s="889"/>
      <c r="Y46" s="927">
        <v>0</v>
      </c>
      <c r="Z46" s="927">
        <v>0</v>
      </c>
      <c r="AA46" s="927">
        <v>0</v>
      </c>
      <c r="AB46" s="927"/>
      <c r="AC46" s="927">
        <v>0</v>
      </c>
      <c r="AD46" s="927">
        <v>0</v>
      </c>
      <c r="AE46" s="928"/>
      <c r="AF46" s="928"/>
      <c r="AG46" s="928"/>
      <c r="AH46" s="928"/>
      <c r="AI46" s="928"/>
      <c r="AJ46" s="2931">
        <f t="shared" si="4"/>
        <v>0</v>
      </c>
      <c r="AK46" s="2016">
        <f t="shared" si="13"/>
        <v>0</v>
      </c>
      <c r="AL46" s="1525">
        <f t="shared" si="13"/>
        <v>0</v>
      </c>
      <c r="AM46" s="1525">
        <f t="shared" si="13"/>
        <v>0</v>
      </c>
      <c r="AN46" s="1525"/>
      <c r="AO46" s="1525">
        <f t="shared" si="14"/>
        <v>0</v>
      </c>
      <c r="AP46" s="2932">
        <f t="shared" si="6"/>
        <v>0</v>
      </c>
      <c r="AQ46" s="2933"/>
      <c r="AR46" s="2933"/>
      <c r="AS46" s="2031"/>
      <c r="AT46" s="889"/>
      <c r="AU46" s="889"/>
      <c r="AV46" s="889"/>
      <c r="AW46" s="889"/>
      <c r="AX46" s="889">
        <f t="shared" si="7"/>
        <v>0</v>
      </c>
      <c r="AY46" s="889"/>
      <c r="AZ46" s="889"/>
      <c r="BA46" s="889"/>
      <c r="BB46" s="889"/>
      <c r="BC46" s="889"/>
      <c r="BD46" s="889">
        <f t="shared" si="8"/>
        <v>0</v>
      </c>
      <c r="BE46" s="2031"/>
      <c r="BF46" s="889"/>
      <c r="BG46" s="889"/>
      <c r="BH46" s="889"/>
      <c r="BI46" s="889"/>
      <c r="BJ46" s="889">
        <f t="shared" si="10"/>
        <v>0</v>
      </c>
      <c r="BK46" s="2934"/>
      <c r="BL46" s="2934"/>
    </row>
    <row r="47" spans="1:94" ht="12" hidden="1" customHeight="1">
      <c r="B47" s="955"/>
      <c r="C47" s="1860"/>
      <c r="D47" s="2924"/>
      <c r="E47" s="889"/>
      <c r="F47" s="889"/>
      <c r="G47" s="889"/>
      <c r="H47" s="889"/>
      <c r="I47" s="889"/>
      <c r="J47" s="889"/>
      <c r="K47" s="889">
        <f t="shared" si="0"/>
        <v>0</v>
      </c>
      <c r="L47" s="2472"/>
      <c r="M47" s="2472"/>
      <c r="N47" s="2472"/>
      <c r="O47" s="2472"/>
      <c r="P47" s="2473"/>
      <c r="Q47" s="2473">
        <f t="shared" si="1"/>
        <v>0</v>
      </c>
      <c r="R47" s="2921"/>
      <c r="S47" s="1397"/>
      <c r="T47" s="1397"/>
      <c r="U47" s="1405"/>
      <c r="V47" s="889"/>
      <c r="W47" s="889">
        <f t="shared" si="2"/>
        <v>0</v>
      </c>
      <c r="X47" s="889"/>
      <c r="Y47" s="927">
        <v>0</v>
      </c>
      <c r="Z47" s="927">
        <v>0</v>
      </c>
      <c r="AA47" s="927">
        <v>0</v>
      </c>
      <c r="AB47" s="927"/>
      <c r="AC47" s="927">
        <v>0</v>
      </c>
      <c r="AD47" s="927">
        <v>0</v>
      </c>
      <c r="AE47" s="928"/>
      <c r="AF47" s="928"/>
      <c r="AG47" s="928"/>
      <c r="AH47" s="928"/>
      <c r="AI47" s="928"/>
      <c r="AJ47" s="2931">
        <f t="shared" si="4"/>
        <v>0</v>
      </c>
      <c r="AK47" s="2016">
        <f t="shared" si="13"/>
        <v>0</v>
      </c>
      <c r="AL47" s="1525">
        <f t="shared" si="13"/>
        <v>0</v>
      </c>
      <c r="AM47" s="1525">
        <f t="shared" si="13"/>
        <v>0</v>
      </c>
      <c r="AN47" s="1525"/>
      <c r="AO47" s="1525">
        <f t="shared" si="14"/>
        <v>0</v>
      </c>
      <c r="AP47" s="2932">
        <f t="shared" si="6"/>
        <v>0</v>
      </c>
      <c r="AQ47" s="2933"/>
      <c r="AR47" s="2933"/>
      <c r="AS47" s="2031"/>
      <c r="AT47" s="889"/>
      <c r="AU47" s="889"/>
      <c r="AV47" s="889"/>
      <c r="AW47" s="889"/>
      <c r="AX47" s="889">
        <f t="shared" si="7"/>
        <v>0</v>
      </c>
      <c r="AY47" s="889"/>
      <c r="AZ47" s="889"/>
      <c r="BA47" s="889"/>
      <c r="BB47" s="889"/>
      <c r="BC47" s="889"/>
      <c r="BD47" s="889">
        <f t="shared" si="8"/>
        <v>0</v>
      </c>
      <c r="BE47" s="2031"/>
      <c r="BF47" s="889"/>
      <c r="BG47" s="889"/>
      <c r="BH47" s="889"/>
      <c r="BI47" s="889"/>
      <c r="BJ47" s="889">
        <f t="shared" si="10"/>
        <v>0</v>
      </c>
      <c r="BK47" s="2934"/>
      <c r="BL47" s="2934"/>
    </row>
    <row r="48" spans="1:94" ht="12" hidden="1" customHeight="1">
      <c r="B48" s="955"/>
      <c r="C48" s="1860"/>
      <c r="D48" s="2924"/>
      <c r="E48" s="889"/>
      <c r="F48" s="889"/>
      <c r="G48" s="889"/>
      <c r="H48" s="889"/>
      <c r="I48" s="889"/>
      <c r="J48" s="889"/>
      <c r="K48" s="889">
        <f t="shared" si="0"/>
        <v>0</v>
      </c>
      <c r="L48" s="2472"/>
      <c r="M48" s="2472"/>
      <c r="N48" s="2472"/>
      <c r="O48" s="2472"/>
      <c r="P48" s="2473"/>
      <c r="Q48" s="2473">
        <f t="shared" si="1"/>
        <v>0</v>
      </c>
      <c r="R48" s="2921"/>
      <c r="S48" s="1397"/>
      <c r="T48" s="1397"/>
      <c r="U48" s="1405"/>
      <c r="V48" s="889"/>
      <c r="W48" s="889">
        <f t="shared" si="2"/>
        <v>0</v>
      </c>
      <c r="X48" s="889"/>
      <c r="Y48" s="927">
        <v>0</v>
      </c>
      <c r="Z48" s="927">
        <v>0</v>
      </c>
      <c r="AA48" s="927">
        <v>0</v>
      </c>
      <c r="AB48" s="927"/>
      <c r="AC48" s="927">
        <v>0</v>
      </c>
      <c r="AD48" s="927">
        <v>0</v>
      </c>
      <c r="AE48" s="928"/>
      <c r="AF48" s="928"/>
      <c r="AG48" s="928"/>
      <c r="AH48" s="928"/>
      <c r="AI48" s="928"/>
      <c r="AJ48" s="2931">
        <f t="shared" si="4"/>
        <v>0</v>
      </c>
      <c r="AK48" s="2016">
        <f t="shared" si="13"/>
        <v>0</v>
      </c>
      <c r="AL48" s="1525">
        <f t="shared" si="13"/>
        <v>0</v>
      </c>
      <c r="AM48" s="1525">
        <f t="shared" si="13"/>
        <v>0</v>
      </c>
      <c r="AN48" s="1525"/>
      <c r="AO48" s="1525">
        <f t="shared" si="14"/>
        <v>0</v>
      </c>
      <c r="AP48" s="2932">
        <f t="shared" si="6"/>
        <v>0</v>
      </c>
      <c r="AQ48" s="2933"/>
      <c r="AR48" s="2933"/>
      <c r="AS48" s="2031"/>
      <c r="AT48" s="889"/>
      <c r="AU48" s="889"/>
      <c r="AV48" s="889"/>
      <c r="AW48" s="889"/>
      <c r="AX48" s="889">
        <f t="shared" si="7"/>
        <v>0</v>
      </c>
      <c r="AY48" s="889"/>
      <c r="AZ48" s="889"/>
      <c r="BA48" s="889"/>
      <c r="BB48" s="889"/>
      <c r="BC48" s="889"/>
      <c r="BD48" s="889">
        <f t="shared" si="8"/>
        <v>0</v>
      </c>
      <c r="BE48" s="2031"/>
      <c r="BF48" s="889"/>
      <c r="BG48" s="889"/>
      <c r="BH48" s="889"/>
      <c r="BI48" s="889"/>
      <c r="BJ48" s="889">
        <f t="shared" si="10"/>
        <v>0</v>
      </c>
      <c r="BK48" s="2934"/>
      <c r="BL48" s="2934"/>
    </row>
    <row r="49" spans="1:94" ht="12" hidden="1" customHeight="1">
      <c r="B49" s="955"/>
      <c r="C49" s="1860"/>
      <c r="D49" s="2924"/>
      <c r="E49" s="889"/>
      <c r="F49" s="889"/>
      <c r="G49" s="889"/>
      <c r="H49" s="889"/>
      <c r="I49" s="889"/>
      <c r="J49" s="889"/>
      <c r="K49" s="889">
        <f t="shared" si="0"/>
        <v>0</v>
      </c>
      <c r="L49" s="2472"/>
      <c r="M49" s="2472"/>
      <c r="N49" s="2472"/>
      <c r="O49" s="2472"/>
      <c r="P49" s="2473"/>
      <c r="Q49" s="2473">
        <f t="shared" si="1"/>
        <v>0</v>
      </c>
      <c r="R49" s="2921"/>
      <c r="S49" s="1397"/>
      <c r="T49" s="1397"/>
      <c r="U49" s="1405"/>
      <c r="V49" s="889"/>
      <c r="W49" s="889">
        <f t="shared" si="2"/>
        <v>0</v>
      </c>
      <c r="X49" s="889"/>
      <c r="Y49" s="927">
        <v>0</v>
      </c>
      <c r="Z49" s="927">
        <v>0</v>
      </c>
      <c r="AA49" s="927">
        <v>0</v>
      </c>
      <c r="AB49" s="927"/>
      <c r="AC49" s="927">
        <v>0</v>
      </c>
      <c r="AD49" s="927">
        <v>0</v>
      </c>
      <c r="AE49" s="928"/>
      <c r="AF49" s="928"/>
      <c r="AG49" s="928"/>
      <c r="AH49" s="928"/>
      <c r="AI49" s="928"/>
      <c r="AJ49" s="2931">
        <f t="shared" si="4"/>
        <v>0</v>
      </c>
      <c r="AK49" s="2016">
        <f t="shared" si="13"/>
        <v>0</v>
      </c>
      <c r="AL49" s="1525">
        <f t="shared" si="13"/>
        <v>0</v>
      </c>
      <c r="AM49" s="1525">
        <f t="shared" si="13"/>
        <v>0</v>
      </c>
      <c r="AN49" s="1525"/>
      <c r="AO49" s="1525">
        <f t="shared" si="14"/>
        <v>0</v>
      </c>
      <c r="AP49" s="2932">
        <f t="shared" si="6"/>
        <v>0</v>
      </c>
      <c r="AQ49" s="2933"/>
      <c r="AR49" s="2933"/>
      <c r="AS49" s="2031"/>
      <c r="AT49" s="889"/>
      <c r="AU49" s="889"/>
      <c r="AV49" s="889"/>
      <c r="AW49" s="889"/>
      <c r="AX49" s="889">
        <f t="shared" si="7"/>
        <v>0</v>
      </c>
      <c r="AY49" s="889"/>
      <c r="AZ49" s="889"/>
      <c r="BA49" s="889"/>
      <c r="BB49" s="889"/>
      <c r="BC49" s="889"/>
      <c r="BD49" s="889">
        <f t="shared" si="8"/>
        <v>0</v>
      </c>
      <c r="BE49" s="2031"/>
      <c r="BF49" s="889"/>
      <c r="BG49" s="889"/>
      <c r="BH49" s="889"/>
      <c r="BI49" s="889"/>
      <c r="BJ49" s="889">
        <f t="shared" si="10"/>
        <v>0</v>
      </c>
      <c r="BK49" s="2934"/>
      <c r="BL49" s="2934"/>
    </row>
    <row r="50" spans="1:94" ht="12" hidden="1" customHeight="1">
      <c r="B50" s="955"/>
      <c r="C50" s="1860"/>
      <c r="D50" s="2924"/>
      <c r="E50" s="889"/>
      <c r="F50" s="889"/>
      <c r="G50" s="889"/>
      <c r="H50" s="889"/>
      <c r="I50" s="889"/>
      <c r="J50" s="889"/>
      <c r="K50" s="889">
        <f t="shared" si="0"/>
        <v>0</v>
      </c>
      <c r="L50" s="2472"/>
      <c r="M50" s="2472"/>
      <c r="N50" s="2472"/>
      <c r="O50" s="2472"/>
      <c r="P50" s="2473"/>
      <c r="Q50" s="2473">
        <f t="shared" si="1"/>
        <v>0</v>
      </c>
      <c r="R50" s="2921"/>
      <c r="S50" s="1397"/>
      <c r="T50" s="1397"/>
      <c r="U50" s="1405"/>
      <c r="V50" s="889"/>
      <c r="W50" s="889">
        <f t="shared" si="2"/>
        <v>0</v>
      </c>
      <c r="X50" s="889"/>
      <c r="Y50" s="927">
        <v>0</v>
      </c>
      <c r="Z50" s="927">
        <v>0</v>
      </c>
      <c r="AA50" s="927">
        <v>0</v>
      </c>
      <c r="AB50" s="927"/>
      <c r="AC50" s="927">
        <v>0</v>
      </c>
      <c r="AD50" s="927">
        <v>0</v>
      </c>
      <c r="AE50" s="928"/>
      <c r="AF50" s="928"/>
      <c r="AG50" s="928"/>
      <c r="AH50" s="928"/>
      <c r="AI50" s="928"/>
      <c r="AJ50" s="2931">
        <f t="shared" si="4"/>
        <v>0</v>
      </c>
      <c r="AK50" s="2016">
        <f t="shared" si="13"/>
        <v>0</v>
      </c>
      <c r="AL50" s="1525">
        <f t="shared" si="13"/>
        <v>0</v>
      </c>
      <c r="AM50" s="1525">
        <f t="shared" si="13"/>
        <v>0</v>
      </c>
      <c r="AN50" s="1525"/>
      <c r="AO50" s="1525">
        <f t="shared" si="14"/>
        <v>0</v>
      </c>
      <c r="AP50" s="2932">
        <f t="shared" si="6"/>
        <v>0</v>
      </c>
      <c r="AQ50" s="2933"/>
      <c r="AR50" s="2933"/>
      <c r="AS50" s="2031"/>
      <c r="AT50" s="889"/>
      <c r="AU50" s="889"/>
      <c r="AV50" s="889"/>
      <c r="AW50" s="889"/>
      <c r="AX50" s="889">
        <f t="shared" si="7"/>
        <v>0</v>
      </c>
      <c r="AY50" s="889"/>
      <c r="AZ50" s="889"/>
      <c r="BA50" s="889"/>
      <c r="BB50" s="889"/>
      <c r="BC50" s="889"/>
      <c r="BD50" s="889">
        <f t="shared" si="8"/>
        <v>0</v>
      </c>
      <c r="BE50" s="2031"/>
      <c r="BF50" s="889"/>
      <c r="BG50" s="889"/>
      <c r="BH50" s="889"/>
      <c r="BI50" s="889"/>
      <c r="BJ50" s="889">
        <f t="shared" si="10"/>
        <v>0</v>
      </c>
      <c r="BK50" s="2934"/>
      <c r="BL50" s="2934"/>
      <c r="CA50" s="885">
        <v>0</v>
      </c>
      <c r="CB50" s="885">
        <v>0</v>
      </c>
      <c r="CC50" s="885">
        <v>0</v>
      </c>
      <c r="CE50" s="885">
        <v>0</v>
      </c>
      <c r="CL50" s="885">
        <v>0</v>
      </c>
      <c r="CM50" s="885">
        <v>0</v>
      </c>
      <c r="CN50" s="885">
        <v>0</v>
      </c>
      <c r="CP50" s="885">
        <v>0</v>
      </c>
    </row>
    <row r="51" spans="1:94" ht="12" hidden="1" customHeight="1">
      <c r="B51" s="955"/>
      <c r="C51" s="1860"/>
      <c r="D51" s="2924"/>
      <c r="E51" s="889"/>
      <c r="F51" s="889"/>
      <c r="G51" s="889"/>
      <c r="H51" s="889"/>
      <c r="I51" s="889"/>
      <c r="J51" s="889"/>
      <c r="K51" s="889">
        <f t="shared" si="0"/>
        <v>0</v>
      </c>
      <c r="L51" s="2472"/>
      <c r="M51" s="2472"/>
      <c r="N51" s="2472"/>
      <c r="O51" s="2472"/>
      <c r="P51" s="2472"/>
      <c r="Q51" s="2472">
        <f t="shared" si="1"/>
        <v>0</v>
      </c>
      <c r="R51" s="891"/>
      <c r="S51" s="891"/>
      <c r="T51" s="891"/>
      <c r="U51" s="889"/>
      <c r="V51" s="889"/>
      <c r="W51" s="889">
        <f t="shared" si="2"/>
        <v>0</v>
      </c>
      <c r="X51" s="889"/>
      <c r="Y51" s="927">
        <v>0</v>
      </c>
      <c r="Z51" s="927">
        <v>0</v>
      </c>
      <c r="AA51" s="927">
        <v>0</v>
      </c>
      <c r="AB51" s="927"/>
      <c r="AC51" s="927">
        <v>0</v>
      </c>
      <c r="AD51" s="927">
        <v>0</v>
      </c>
      <c r="AE51" s="928"/>
      <c r="AF51" s="928"/>
      <c r="AG51" s="928"/>
      <c r="AH51" s="928"/>
      <c r="AI51" s="928"/>
      <c r="AJ51" s="2931">
        <f t="shared" si="4"/>
        <v>0</v>
      </c>
      <c r="AK51" s="2016">
        <f t="shared" si="13"/>
        <v>0</v>
      </c>
      <c r="AL51" s="1525">
        <f t="shared" si="13"/>
        <v>0</v>
      </c>
      <c r="AM51" s="1525">
        <f t="shared" si="13"/>
        <v>0</v>
      </c>
      <c r="AN51" s="1525"/>
      <c r="AO51" s="1525">
        <f t="shared" si="14"/>
        <v>0</v>
      </c>
      <c r="AP51" s="2932">
        <f t="shared" si="6"/>
        <v>0</v>
      </c>
      <c r="AQ51" s="2933"/>
      <c r="AR51" s="2933"/>
      <c r="AS51" s="2031"/>
      <c r="AT51" s="889"/>
      <c r="AU51" s="889"/>
      <c r="AV51" s="889"/>
      <c r="AW51" s="889"/>
      <c r="AX51" s="889">
        <f t="shared" si="7"/>
        <v>0</v>
      </c>
      <c r="AY51" s="889"/>
      <c r="AZ51" s="889"/>
      <c r="BA51" s="889"/>
      <c r="BB51" s="889"/>
      <c r="BC51" s="889"/>
      <c r="BD51" s="889">
        <f t="shared" si="8"/>
        <v>0</v>
      </c>
      <c r="BE51" s="2031"/>
      <c r="BF51" s="889"/>
      <c r="BG51" s="889"/>
      <c r="BH51" s="889"/>
      <c r="BI51" s="889"/>
      <c r="BJ51" s="889">
        <f t="shared" si="10"/>
        <v>0</v>
      </c>
      <c r="BK51" s="2926"/>
      <c r="BL51" s="2926"/>
      <c r="CA51" s="885">
        <v>0</v>
      </c>
      <c r="CB51" s="885">
        <v>0</v>
      </c>
      <c r="CC51" s="885">
        <v>0</v>
      </c>
      <c r="CE51" s="885">
        <v>0</v>
      </c>
      <c r="CL51" s="885">
        <v>0</v>
      </c>
      <c r="CM51" s="885">
        <v>0</v>
      </c>
      <c r="CN51" s="885">
        <v>0</v>
      </c>
      <c r="CP51" s="885">
        <v>0</v>
      </c>
    </row>
    <row r="52" spans="1:94" ht="12" hidden="1" customHeight="1">
      <c r="B52" s="955"/>
      <c r="C52" s="2935"/>
      <c r="D52" s="2936"/>
      <c r="E52" s="1560"/>
      <c r="F52" s="1560"/>
      <c r="G52" s="1560"/>
      <c r="H52" s="1560"/>
      <c r="I52" s="1560"/>
      <c r="J52" s="1560"/>
      <c r="K52" s="1560">
        <f t="shared" si="0"/>
        <v>0</v>
      </c>
      <c r="L52" s="2937"/>
      <c r="M52" s="2937"/>
      <c r="N52" s="2937"/>
      <c r="O52" s="2937"/>
      <c r="P52" s="2937"/>
      <c r="Q52" s="2472">
        <f t="shared" si="1"/>
        <v>0</v>
      </c>
      <c r="R52" s="1951"/>
      <c r="S52" s="891"/>
      <c r="T52" s="891"/>
      <c r="U52" s="889"/>
      <c r="V52" s="1560"/>
      <c r="W52" s="1560">
        <f t="shared" si="2"/>
        <v>0</v>
      </c>
      <c r="X52" s="1560"/>
      <c r="Y52" s="2938">
        <v>0</v>
      </c>
      <c r="Z52" s="2938">
        <v>0</v>
      </c>
      <c r="AA52" s="2938">
        <v>0</v>
      </c>
      <c r="AB52" s="2938"/>
      <c r="AC52" s="2938">
        <v>0</v>
      </c>
      <c r="AD52" s="2938">
        <v>0</v>
      </c>
      <c r="AE52" s="2939"/>
      <c r="AF52" s="2939"/>
      <c r="AG52" s="2939"/>
      <c r="AH52" s="2939"/>
      <c r="AI52" s="2939"/>
      <c r="AJ52" s="2931">
        <f t="shared" si="4"/>
        <v>0</v>
      </c>
      <c r="AK52" s="2016">
        <f t="shared" si="13"/>
        <v>0</v>
      </c>
      <c r="AL52" s="1525">
        <f t="shared" si="13"/>
        <v>0</v>
      </c>
      <c r="AM52" s="1525">
        <f t="shared" si="13"/>
        <v>0</v>
      </c>
      <c r="AN52" s="1525"/>
      <c r="AO52" s="1525">
        <f t="shared" si="14"/>
        <v>0</v>
      </c>
      <c r="AP52" s="2932">
        <f t="shared" si="6"/>
        <v>0</v>
      </c>
      <c r="AQ52" s="2933"/>
      <c r="AR52" s="2933"/>
      <c r="AS52" s="2940"/>
      <c r="AT52" s="1560"/>
      <c r="AU52" s="1560"/>
      <c r="AV52" s="1560"/>
      <c r="AW52" s="1560"/>
      <c r="AX52" s="1560">
        <f t="shared" si="7"/>
        <v>0</v>
      </c>
      <c r="AY52" s="1560"/>
      <c r="AZ52" s="1560"/>
      <c r="BA52" s="1560"/>
      <c r="BB52" s="1560"/>
      <c r="BC52" s="1560"/>
      <c r="BD52" s="1560">
        <f t="shared" si="8"/>
        <v>0</v>
      </c>
      <c r="BE52" s="2940"/>
      <c r="BF52" s="1560"/>
      <c r="BG52" s="1560"/>
      <c r="BH52" s="1560"/>
      <c r="BI52" s="1560"/>
      <c r="BJ52" s="1560">
        <f t="shared" si="10"/>
        <v>0</v>
      </c>
      <c r="BK52" s="2941"/>
      <c r="BL52" s="2941"/>
      <c r="CA52" s="885">
        <v>0</v>
      </c>
      <c r="CB52" s="885">
        <v>0</v>
      </c>
      <c r="CC52" s="885">
        <v>0</v>
      </c>
      <c r="CE52" s="885">
        <v>0</v>
      </c>
      <c r="CL52" s="885">
        <v>0</v>
      </c>
      <c r="CM52" s="885">
        <v>0</v>
      </c>
      <c r="CN52" s="885">
        <v>0</v>
      </c>
      <c r="CP52" s="885">
        <v>0</v>
      </c>
    </row>
    <row r="53" spans="1:94" ht="15" hidden="1" customHeight="1">
      <c r="B53" s="955"/>
      <c r="C53" s="909" t="s">
        <v>489</v>
      </c>
      <c r="D53" s="2911"/>
      <c r="E53" s="923"/>
      <c r="F53" s="923">
        <v>0</v>
      </c>
      <c r="G53" s="923">
        <v>0</v>
      </c>
      <c r="H53" s="923">
        <v>0</v>
      </c>
      <c r="I53" s="923"/>
      <c r="J53" s="923">
        <v>0</v>
      </c>
      <c r="K53" s="923">
        <f t="shared" si="0"/>
        <v>0</v>
      </c>
      <c r="L53" s="2912">
        <f>SUM(L54:L73)</f>
        <v>0</v>
      </c>
      <c r="M53" s="2912">
        <f>SUM(M54:M73)</f>
        <v>0</v>
      </c>
      <c r="N53" s="2912">
        <f>SUM(N54:N73)</f>
        <v>0</v>
      </c>
      <c r="O53" s="2912"/>
      <c r="P53" s="2912">
        <f>SUM(P54:P73)</f>
        <v>0</v>
      </c>
      <c r="Q53" s="2912">
        <f t="shared" si="1"/>
        <v>0</v>
      </c>
      <c r="R53" s="923">
        <f>SUM(R54:R73)</f>
        <v>0</v>
      </c>
      <c r="S53" s="923">
        <f>SUM(S54:S73)</f>
        <v>0</v>
      </c>
      <c r="T53" s="923">
        <f>SUM(T54:T73)</f>
        <v>0</v>
      </c>
      <c r="U53" s="923"/>
      <c r="V53" s="923">
        <f>SUM(V54:V73)</f>
        <v>0</v>
      </c>
      <c r="W53" s="923">
        <f t="shared" si="2"/>
        <v>0</v>
      </c>
      <c r="X53" s="923"/>
      <c r="Y53" s="920">
        <v>0</v>
      </c>
      <c r="Z53" s="920">
        <v>0</v>
      </c>
      <c r="AA53" s="920">
        <v>0</v>
      </c>
      <c r="AB53" s="920"/>
      <c r="AC53" s="920">
        <v>0</v>
      </c>
      <c r="AD53" s="920">
        <v>0</v>
      </c>
      <c r="AE53" s="921">
        <f>SUM(AE54:AE73)</f>
        <v>0</v>
      </c>
      <c r="AF53" s="921">
        <f>SUM(AF54:AF73)</f>
        <v>0</v>
      </c>
      <c r="AG53" s="921">
        <f>SUM(AG54:AG73)</f>
        <v>0</v>
      </c>
      <c r="AH53" s="921"/>
      <c r="AI53" s="921">
        <f>SUM(AI54:AI73)</f>
        <v>0</v>
      </c>
      <c r="AJ53" s="921">
        <f t="shared" si="4"/>
        <v>0</v>
      </c>
      <c r="AK53" s="2914">
        <f>SUM(AK54:AK73)</f>
        <v>0</v>
      </c>
      <c r="AL53" s="923">
        <f>SUM(AL54:AL73)</f>
        <v>0</v>
      </c>
      <c r="AM53" s="923">
        <f>SUM(AM54:AM73)</f>
        <v>0</v>
      </c>
      <c r="AN53" s="923"/>
      <c r="AO53" s="923">
        <f>SUM(AO54:AO73)</f>
        <v>0</v>
      </c>
      <c r="AP53" s="923">
        <f t="shared" si="6"/>
        <v>0</v>
      </c>
      <c r="AQ53" s="2913"/>
      <c r="AR53" s="2913"/>
      <c r="AS53" s="2914">
        <v>0</v>
      </c>
      <c r="AT53" s="923">
        <v>0</v>
      </c>
      <c r="AU53" s="923">
        <v>0</v>
      </c>
      <c r="AV53" s="923"/>
      <c r="AW53" s="923">
        <v>0</v>
      </c>
      <c r="AX53" s="923">
        <f t="shared" si="7"/>
        <v>0</v>
      </c>
      <c r="AY53" s="923">
        <f>SUM(AY54:AY73)</f>
        <v>0</v>
      </c>
      <c r="AZ53" s="923">
        <f>SUM(AZ54:AZ73)</f>
        <v>0</v>
      </c>
      <c r="BA53" s="923">
        <f>SUM(BA54:BA73)</f>
        <v>0</v>
      </c>
      <c r="BB53" s="923"/>
      <c r="BC53" s="923">
        <f>SUM(BC54:BC73)</f>
        <v>0</v>
      </c>
      <c r="BD53" s="923">
        <f t="shared" si="8"/>
        <v>0</v>
      </c>
      <c r="BE53" s="2914">
        <f>SUM(BE54:BE73)</f>
        <v>0</v>
      </c>
      <c r="BF53" s="923">
        <f>SUM(BF54:BF73)</f>
        <v>0</v>
      </c>
      <c r="BG53" s="923">
        <f>SUM(BG54:BG73)</f>
        <v>0</v>
      </c>
      <c r="BH53" s="923"/>
      <c r="BI53" s="923">
        <f>SUM(BI54:BI73)</f>
        <v>0</v>
      </c>
      <c r="BJ53" s="923">
        <f t="shared" si="10"/>
        <v>0</v>
      </c>
      <c r="BK53" s="2915"/>
      <c r="BL53" s="2915"/>
      <c r="CA53" s="885">
        <v>0</v>
      </c>
      <c r="CB53" s="885">
        <v>0</v>
      </c>
      <c r="CC53" s="885">
        <v>0</v>
      </c>
      <c r="CE53" s="885">
        <v>0</v>
      </c>
      <c r="CL53" s="885">
        <v>0</v>
      </c>
      <c r="CM53" s="885">
        <v>0</v>
      </c>
      <c r="CN53" s="885">
        <v>0</v>
      </c>
      <c r="CP53" s="885">
        <v>0</v>
      </c>
    </row>
    <row r="54" spans="1:94" ht="12" hidden="1" customHeight="1">
      <c r="B54" s="955"/>
      <c r="C54" s="1406" t="s">
        <v>82</v>
      </c>
      <c r="D54" s="1538" t="s">
        <v>957</v>
      </c>
      <c r="E54" s="1357"/>
      <c r="F54" s="1422">
        <v>0</v>
      </c>
      <c r="G54" s="1422">
        <v>0</v>
      </c>
      <c r="H54" s="1422">
        <v>0</v>
      </c>
      <c r="I54" s="1422"/>
      <c r="J54" s="1422">
        <v>0</v>
      </c>
      <c r="K54" s="1422">
        <f t="shared" si="0"/>
        <v>0</v>
      </c>
      <c r="L54" s="2942"/>
      <c r="M54" s="2942"/>
      <c r="N54" s="2942"/>
      <c r="O54" s="2942"/>
      <c r="P54" s="2942"/>
      <c r="Q54" s="2942">
        <f t="shared" si="1"/>
        <v>0</v>
      </c>
      <c r="R54" s="1422">
        <f>F54+L54</f>
        <v>0</v>
      </c>
      <c r="S54" s="1422">
        <f>G54+M54</f>
        <v>0</v>
      </c>
      <c r="T54" s="1422">
        <f>H54+N54</f>
        <v>0</v>
      </c>
      <c r="U54" s="1422"/>
      <c r="V54" s="1422">
        <f>J54+P54</f>
        <v>0</v>
      </c>
      <c r="W54" s="1422">
        <f t="shared" si="2"/>
        <v>0</v>
      </c>
      <c r="X54" s="1422"/>
      <c r="Y54" s="1424">
        <v>0</v>
      </c>
      <c r="Z54" s="1424">
        <v>0</v>
      </c>
      <c r="AA54" s="1424">
        <v>0</v>
      </c>
      <c r="AB54" s="1424"/>
      <c r="AC54" s="1424">
        <v>0</v>
      </c>
      <c r="AD54" s="1424">
        <v>0</v>
      </c>
      <c r="AE54" s="2943"/>
      <c r="AF54" s="2943"/>
      <c r="AG54" s="2943"/>
      <c r="AH54" s="2943"/>
      <c r="AI54" s="2943"/>
      <c r="AJ54" s="2943">
        <f t="shared" si="4"/>
        <v>0</v>
      </c>
      <c r="AK54" s="2944">
        <f t="shared" ref="AK54:AM57" si="16">Y54+AE54</f>
        <v>0</v>
      </c>
      <c r="AL54" s="1422">
        <f t="shared" si="16"/>
        <v>0</v>
      </c>
      <c r="AM54" s="1422">
        <f t="shared" si="16"/>
        <v>0</v>
      </c>
      <c r="AN54" s="1422"/>
      <c r="AO54" s="1422">
        <f>AC54+AI54</f>
        <v>0</v>
      </c>
      <c r="AP54" s="1422">
        <f t="shared" si="6"/>
        <v>0</v>
      </c>
      <c r="AQ54" s="2945"/>
      <c r="AR54" s="2945"/>
      <c r="AS54" s="2944">
        <v>0</v>
      </c>
      <c r="AT54" s="1422">
        <v>0</v>
      </c>
      <c r="AU54" s="1422">
        <v>0</v>
      </c>
      <c r="AV54" s="1422"/>
      <c r="AW54" s="1422">
        <v>0</v>
      </c>
      <c r="AX54" s="1422">
        <f t="shared" si="7"/>
        <v>0</v>
      </c>
      <c r="AY54" s="1422"/>
      <c r="AZ54" s="1422"/>
      <c r="BA54" s="1422"/>
      <c r="BB54" s="1422"/>
      <c r="BC54" s="1422"/>
      <c r="BD54" s="1422">
        <f t="shared" si="8"/>
        <v>0</v>
      </c>
      <c r="BE54" s="2944">
        <f t="shared" ref="BE54:BG57" si="17">AS54+AY54</f>
        <v>0</v>
      </c>
      <c r="BF54" s="1422">
        <f t="shared" si="17"/>
        <v>0</v>
      </c>
      <c r="BG54" s="1422">
        <f t="shared" si="17"/>
        <v>0</v>
      </c>
      <c r="BH54" s="1422"/>
      <c r="BI54" s="1422">
        <f>AW54+BC54</f>
        <v>0</v>
      </c>
      <c r="BJ54" s="1422">
        <f t="shared" si="10"/>
        <v>0</v>
      </c>
      <c r="BK54" s="2930"/>
      <c r="BL54" s="2930"/>
      <c r="CB54" s="885">
        <v>0</v>
      </c>
      <c r="CC54" s="885">
        <v>0</v>
      </c>
      <c r="CE54" s="885">
        <v>0</v>
      </c>
      <c r="CM54" s="885">
        <v>0</v>
      </c>
      <c r="CN54" s="885">
        <v>0</v>
      </c>
      <c r="CP54" s="885">
        <v>0</v>
      </c>
    </row>
    <row r="55" spans="1:94" ht="12" hidden="1" customHeight="1">
      <c r="B55" s="955"/>
      <c r="C55" s="2946" t="s">
        <v>709</v>
      </c>
      <c r="D55" s="2947"/>
      <c r="E55" s="1374"/>
      <c r="F55" s="1525"/>
      <c r="G55" s="1525"/>
      <c r="H55" s="1525"/>
      <c r="I55" s="1525"/>
      <c r="J55" s="1525"/>
      <c r="K55" s="1525">
        <f t="shared" si="0"/>
        <v>0</v>
      </c>
      <c r="L55" s="2948"/>
      <c r="M55" s="2948"/>
      <c r="N55" s="2948"/>
      <c r="O55" s="2948"/>
      <c r="P55" s="2948"/>
      <c r="Q55" s="2948">
        <f t="shared" si="1"/>
        <v>0</v>
      </c>
      <c r="R55" s="1525"/>
      <c r="S55" s="1525"/>
      <c r="T55" s="1525"/>
      <c r="U55" s="1525"/>
      <c r="V55" s="1525"/>
      <c r="W55" s="1525">
        <f t="shared" si="2"/>
        <v>0</v>
      </c>
      <c r="X55" s="1525"/>
      <c r="Y55" s="1501">
        <v>0</v>
      </c>
      <c r="Z55" s="1501">
        <v>0</v>
      </c>
      <c r="AA55" s="1501">
        <v>0</v>
      </c>
      <c r="AB55" s="1501"/>
      <c r="AC55" s="1501">
        <v>0</v>
      </c>
      <c r="AD55" s="1501">
        <v>0</v>
      </c>
      <c r="AE55" s="2949"/>
      <c r="AF55" s="2949"/>
      <c r="AG55" s="2949"/>
      <c r="AH55" s="2949"/>
      <c r="AI55" s="2949"/>
      <c r="AJ55" s="2949">
        <f t="shared" si="4"/>
        <v>0</v>
      </c>
      <c r="AK55" s="2016">
        <f t="shared" si="16"/>
        <v>0</v>
      </c>
      <c r="AL55" s="1525">
        <f t="shared" si="16"/>
        <v>0</v>
      </c>
      <c r="AM55" s="1525">
        <f t="shared" si="16"/>
        <v>0</v>
      </c>
      <c r="AN55" s="1525"/>
      <c r="AO55" s="1525">
        <f>AC55+AI55</f>
        <v>0</v>
      </c>
      <c r="AP55" s="1525">
        <f t="shared" si="6"/>
        <v>0</v>
      </c>
      <c r="AQ55" s="2950"/>
      <c r="AR55" s="2950"/>
      <c r="AS55" s="2016">
        <v>0</v>
      </c>
      <c r="AT55" s="1525">
        <v>0</v>
      </c>
      <c r="AU55" s="1525">
        <v>0</v>
      </c>
      <c r="AV55" s="1525"/>
      <c r="AW55" s="1525">
        <v>0</v>
      </c>
      <c r="AX55" s="1525">
        <f t="shared" si="7"/>
        <v>0</v>
      </c>
      <c r="AY55" s="1525"/>
      <c r="AZ55" s="1525"/>
      <c r="BA55" s="1525"/>
      <c r="BB55" s="1525"/>
      <c r="BC55" s="1525"/>
      <c r="BD55" s="1525">
        <f t="shared" si="8"/>
        <v>0</v>
      </c>
      <c r="BE55" s="2016">
        <f t="shared" si="17"/>
        <v>0</v>
      </c>
      <c r="BF55" s="1525">
        <f t="shared" si="17"/>
        <v>0</v>
      </c>
      <c r="BG55" s="1525">
        <f t="shared" si="17"/>
        <v>0</v>
      </c>
      <c r="BH55" s="1525"/>
      <c r="BI55" s="1525">
        <f>AW55+BC55</f>
        <v>0</v>
      </c>
      <c r="BJ55" s="1525">
        <f t="shared" si="10"/>
        <v>0</v>
      </c>
      <c r="BK55" s="2930"/>
      <c r="BL55" s="2930"/>
      <c r="CA55" s="885">
        <v>0</v>
      </c>
      <c r="CB55" s="885">
        <v>0</v>
      </c>
      <c r="CC55" s="885">
        <v>0</v>
      </c>
      <c r="CE55" s="885">
        <v>0</v>
      </c>
      <c r="CL55" s="885">
        <v>0</v>
      </c>
      <c r="CM55" s="885">
        <v>0</v>
      </c>
      <c r="CN55" s="885">
        <v>0</v>
      </c>
      <c r="CP55" s="885">
        <v>0</v>
      </c>
    </row>
    <row r="56" spans="1:94" ht="12" hidden="1" customHeight="1">
      <c r="B56" s="955"/>
      <c r="C56" s="2946" t="s">
        <v>57</v>
      </c>
      <c r="D56" s="1538" t="s">
        <v>957</v>
      </c>
      <c r="E56" s="1374"/>
      <c r="F56" s="2951">
        <v>0</v>
      </c>
      <c r="G56" s="1525">
        <v>0</v>
      </c>
      <c r="H56" s="1525">
        <v>0</v>
      </c>
      <c r="I56" s="1525"/>
      <c r="J56" s="1525">
        <v>0</v>
      </c>
      <c r="K56" s="1525">
        <f t="shared" si="0"/>
        <v>0</v>
      </c>
      <c r="L56" s="2948"/>
      <c r="M56" s="2948"/>
      <c r="N56" s="1408"/>
      <c r="O56" s="1408"/>
      <c r="P56" s="2948"/>
      <c r="Q56" s="2948">
        <f t="shared" si="1"/>
        <v>0</v>
      </c>
      <c r="R56" s="2016">
        <f t="shared" ref="R56:T57" si="18">F56+L56</f>
        <v>0</v>
      </c>
      <c r="S56" s="1525">
        <f t="shared" si="18"/>
        <v>0</v>
      </c>
      <c r="T56" s="1525">
        <f t="shared" si="18"/>
        <v>0</v>
      </c>
      <c r="U56" s="1525"/>
      <c r="V56" s="1525">
        <f>J56+P56</f>
        <v>0</v>
      </c>
      <c r="W56" s="1525">
        <f t="shared" si="2"/>
        <v>0</v>
      </c>
      <c r="X56" s="1525"/>
      <c r="Y56" s="1501">
        <v>0</v>
      </c>
      <c r="Z56" s="1501">
        <v>0</v>
      </c>
      <c r="AA56" s="1501">
        <v>0</v>
      </c>
      <c r="AB56" s="1501"/>
      <c r="AC56" s="1501">
        <v>0</v>
      </c>
      <c r="AD56" s="1501">
        <v>0</v>
      </c>
      <c r="AE56" s="2949"/>
      <c r="AF56" s="2949"/>
      <c r="AG56" s="2949"/>
      <c r="AH56" s="2949"/>
      <c r="AI56" s="2949"/>
      <c r="AJ56" s="2949">
        <f t="shared" si="4"/>
        <v>0</v>
      </c>
      <c r="AK56" s="2016">
        <f t="shared" si="16"/>
        <v>0</v>
      </c>
      <c r="AL56" s="1525">
        <f t="shared" si="16"/>
        <v>0</v>
      </c>
      <c r="AM56" s="1357">
        <f t="shared" si="16"/>
        <v>0</v>
      </c>
      <c r="AN56" s="1423"/>
      <c r="AO56" s="1423">
        <f>AC56+AI56</f>
        <v>0</v>
      </c>
      <c r="AP56" s="1423">
        <f t="shared" si="6"/>
        <v>0</v>
      </c>
      <c r="AQ56" s="2952"/>
      <c r="AR56" s="2952"/>
      <c r="AS56" s="2016">
        <v>0</v>
      </c>
      <c r="AT56" s="1525">
        <v>0</v>
      </c>
      <c r="AU56" s="1525">
        <v>0</v>
      </c>
      <c r="AV56" s="1525"/>
      <c r="AW56" s="1525">
        <v>0</v>
      </c>
      <c r="AX56" s="1525">
        <f t="shared" si="7"/>
        <v>0</v>
      </c>
      <c r="AY56" s="1525"/>
      <c r="AZ56" s="1525"/>
      <c r="BA56" s="1525"/>
      <c r="BB56" s="1525"/>
      <c r="BC56" s="1525"/>
      <c r="BD56" s="1525">
        <f t="shared" si="8"/>
        <v>0</v>
      </c>
      <c r="BE56" s="2016">
        <f t="shared" si="17"/>
        <v>0</v>
      </c>
      <c r="BF56" s="1525">
        <f t="shared" si="17"/>
        <v>0</v>
      </c>
      <c r="BG56" s="1525">
        <f t="shared" si="17"/>
        <v>0</v>
      </c>
      <c r="BH56" s="1525"/>
      <c r="BI56" s="1525">
        <f>AW56+BC56</f>
        <v>0</v>
      </c>
      <c r="BJ56" s="1525">
        <f t="shared" si="10"/>
        <v>0</v>
      </c>
      <c r="BK56" s="2923"/>
      <c r="BL56" s="2923"/>
      <c r="CA56" s="885">
        <v>0</v>
      </c>
      <c r="CB56" s="885">
        <v>0</v>
      </c>
      <c r="CC56" s="885">
        <v>0</v>
      </c>
      <c r="CE56" s="885">
        <v>0</v>
      </c>
      <c r="CL56" s="885">
        <v>0</v>
      </c>
      <c r="CM56" s="885">
        <v>0</v>
      </c>
      <c r="CN56" s="885">
        <v>0</v>
      </c>
      <c r="CP56" s="885">
        <v>0</v>
      </c>
    </row>
    <row r="57" spans="1:94" ht="12" hidden="1" customHeight="1">
      <c r="A57" s="901" t="s">
        <v>646</v>
      </c>
      <c r="B57" s="956"/>
      <c r="C57" s="1860" t="s">
        <v>638</v>
      </c>
      <c r="D57" s="2924"/>
      <c r="E57" s="1474"/>
      <c r="F57" s="1432">
        <v>0</v>
      </c>
      <c r="G57" s="1432">
        <v>0</v>
      </c>
      <c r="H57" s="1432">
        <v>0</v>
      </c>
      <c r="I57" s="1432"/>
      <c r="J57" s="1432">
        <v>0</v>
      </c>
      <c r="K57" s="1432">
        <f t="shared" si="0"/>
        <v>0</v>
      </c>
      <c r="L57" s="2953"/>
      <c r="M57" s="2953"/>
      <c r="N57" s="2953"/>
      <c r="O57" s="2953"/>
      <c r="P57" s="2953"/>
      <c r="Q57" s="2953">
        <f t="shared" si="1"/>
        <v>0</v>
      </c>
      <c r="R57" s="1432">
        <f t="shared" si="18"/>
        <v>0</v>
      </c>
      <c r="S57" s="1432">
        <f t="shared" si="18"/>
        <v>0</v>
      </c>
      <c r="T57" s="1432">
        <f t="shared" si="18"/>
        <v>0</v>
      </c>
      <c r="U57" s="1432"/>
      <c r="V57" s="1432">
        <f>J57+P57</f>
        <v>0</v>
      </c>
      <c r="W57" s="1432">
        <f t="shared" si="2"/>
        <v>0</v>
      </c>
      <c r="X57" s="1432"/>
      <c r="Y57" s="1433">
        <v>0</v>
      </c>
      <c r="Z57" s="1433">
        <v>0</v>
      </c>
      <c r="AA57" s="1433">
        <v>0</v>
      </c>
      <c r="AB57" s="1433"/>
      <c r="AC57" s="1433">
        <v>0</v>
      </c>
      <c r="AD57" s="1433">
        <v>0</v>
      </c>
      <c r="AE57" s="2954"/>
      <c r="AF57" s="2954"/>
      <c r="AG57" s="2954"/>
      <c r="AH57" s="2954"/>
      <c r="AI57" s="2954"/>
      <c r="AJ57" s="2954">
        <f t="shared" si="4"/>
        <v>0</v>
      </c>
      <c r="AK57" s="1504">
        <f t="shared" si="16"/>
        <v>0</v>
      </c>
      <c r="AL57" s="1432">
        <f t="shared" si="16"/>
        <v>0</v>
      </c>
      <c r="AM57" s="1432">
        <f t="shared" si="16"/>
        <v>0</v>
      </c>
      <c r="AN57" s="1432"/>
      <c r="AO57" s="1432">
        <f>AC57+AI57</f>
        <v>0</v>
      </c>
      <c r="AP57" s="1432">
        <f t="shared" si="6"/>
        <v>0</v>
      </c>
      <c r="AQ57" s="2955"/>
      <c r="AR57" s="2955"/>
      <c r="AS57" s="1504">
        <v>0</v>
      </c>
      <c r="AT57" s="1432">
        <v>0</v>
      </c>
      <c r="AU57" s="1432">
        <v>0</v>
      </c>
      <c r="AV57" s="1432"/>
      <c r="AW57" s="1432">
        <v>0</v>
      </c>
      <c r="AX57" s="1432">
        <f t="shared" si="7"/>
        <v>0</v>
      </c>
      <c r="AY57" s="1432"/>
      <c r="AZ57" s="1432"/>
      <c r="BA57" s="1432"/>
      <c r="BB57" s="1432"/>
      <c r="BC57" s="1432"/>
      <c r="BD57" s="1432">
        <f t="shared" si="8"/>
        <v>0</v>
      </c>
      <c r="BE57" s="1504">
        <f t="shared" si="17"/>
        <v>0</v>
      </c>
      <c r="BF57" s="1432">
        <f t="shared" si="17"/>
        <v>0</v>
      </c>
      <c r="BG57" s="1432">
        <f t="shared" si="17"/>
        <v>0</v>
      </c>
      <c r="BH57" s="1432"/>
      <c r="BI57" s="1432">
        <f>AW57+BC57</f>
        <v>0</v>
      </c>
      <c r="BJ57" s="1432">
        <f t="shared" si="10"/>
        <v>0</v>
      </c>
      <c r="BK57" s="2956"/>
      <c r="BL57" s="2956"/>
      <c r="CA57" s="885">
        <v>0</v>
      </c>
      <c r="CB57" s="885">
        <v>0</v>
      </c>
      <c r="CC57" s="885">
        <v>0</v>
      </c>
      <c r="CE57" s="885">
        <v>0</v>
      </c>
      <c r="CL57" s="885">
        <v>0</v>
      </c>
      <c r="CM57" s="885">
        <v>0</v>
      </c>
      <c r="CN57" s="885">
        <v>0</v>
      </c>
      <c r="CP57" s="885">
        <v>0</v>
      </c>
    </row>
    <row r="58" spans="1:94" ht="12" hidden="1" customHeight="1">
      <c r="A58" s="913"/>
      <c r="B58" s="956"/>
      <c r="C58" s="900"/>
      <c r="D58" s="2924"/>
      <c r="E58" s="1474"/>
      <c r="F58" s="1474"/>
      <c r="G58" s="2932"/>
      <c r="H58" s="1474"/>
      <c r="I58" s="1474"/>
      <c r="J58" s="1474"/>
      <c r="K58" s="1474">
        <f t="shared" si="0"/>
        <v>0</v>
      </c>
      <c r="L58" s="2957"/>
      <c r="M58" s="2957"/>
      <c r="N58" s="2957"/>
      <c r="O58" s="2957"/>
      <c r="P58" s="2957"/>
      <c r="Q58" s="2957">
        <f t="shared" si="1"/>
        <v>0</v>
      </c>
      <c r="R58" s="1432"/>
      <c r="S58" s="1432"/>
      <c r="T58" s="1432"/>
      <c r="U58" s="1474"/>
      <c r="V58" s="1474"/>
      <c r="W58" s="1474">
        <f t="shared" si="2"/>
        <v>0</v>
      </c>
      <c r="X58" s="1474"/>
      <c r="Y58" s="1477"/>
      <c r="Z58" s="1477"/>
      <c r="AA58" s="1477"/>
      <c r="AB58" s="1477"/>
      <c r="AC58" s="1477"/>
      <c r="AD58" s="1477">
        <v>0</v>
      </c>
      <c r="AE58" s="2958"/>
      <c r="AF58" s="2958"/>
      <c r="AG58" s="2958"/>
      <c r="AH58" s="2958"/>
      <c r="AI58" s="2958"/>
      <c r="AJ58" s="2958">
        <f t="shared" si="4"/>
        <v>0</v>
      </c>
      <c r="AK58" s="1510"/>
      <c r="AL58" s="2932"/>
      <c r="AM58" s="1474"/>
      <c r="AN58" s="1474"/>
      <c r="AO58" s="1474"/>
      <c r="AP58" s="1474">
        <f t="shared" si="6"/>
        <v>0</v>
      </c>
      <c r="AQ58" s="2929"/>
      <c r="AR58" s="2929"/>
      <c r="AS58" s="1510"/>
      <c r="AT58" s="2932"/>
      <c r="AU58" s="1474"/>
      <c r="AV58" s="1474"/>
      <c r="AW58" s="1474"/>
      <c r="AX58" s="1474">
        <f t="shared" si="7"/>
        <v>0</v>
      </c>
      <c r="AY58" s="1474"/>
      <c r="AZ58" s="1474"/>
      <c r="BA58" s="1474"/>
      <c r="BB58" s="1474"/>
      <c r="BC58" s="1474"/>
      <c r="BD58" s="1474">
        <f t="shared" si="8"/>
        <v>0</v>
      </c>
      <c r="BE58" s="1510"/>
      <c r="BF58" s="2932"/>
      <c r="BG58" s="1474"/>
      <c r="BH58" s="1474"/>
      <c r="BI58" s="1474"/>
      <c r="BJ58" s="1474">
        <f t="shared" si="10"/>
        <v>0</v>
      </c>
      <c r="BK58" s="2956"/>
      <c r="BL58" s="2956"/>
      <c r="CA58" s="885">
        <v>0</v>
      </c>
      <c r="CB58" s="885">
        <v>0</v>
      </c>
      <c r="CC58" s="885">
        <v>0</v>
      </c>
      <c r="CE58" s="885">
        <v>0</v>
      </c>
      <c r="CL58" s="885">
        <v>0</v>
      </c>
      <c r="CM58" s="885">
        <v>0</v>
      </c>
      <c r="CN58" s="885">
        <v>0</v>
      </c>
      <c r="CP58" s="885">
        <v>0</v>
      </c>
    </row>
    <row r="59" spans="1:94" ht="12" hidden="1" customHeight="1">
      <c r="A59" s="913"/>
      <c r="B59" s="956"/>
      <c r="C59" s="900"/>
      <c r="D59" s="2924"/>
      <c r="E59" s="1474"/>
      <c r="F59" s="1474"/>
      <c r="G59" s="2932"/>
      <c r="H59" s="1474"/>
      <c r="I59" s="1474"/>
      <c r="J59" s="1474"/>
      <c r="K59" s="1474">
        <f t="shared" si="0"/>
        <v>0</v>
      </c>
      <c r="L59" s="2957"/>
      <c r="M59" s="2957"/>
      <c r="N59" s="2957"/>
      <c r="O59" s="2957"/>
      <c r="P59" s="2957"/>
      <c r="Q59" s="2957">
        <f t="shared" si="1"/>
        <v>0</v>
      </c>
      <c r="R59" s="1432"/>
      <c r="S59" s="1432"/>
      <c r="T59" s="1432"/>
      <c r="U59" s="1474"/>
      <c r="V59" s="1474"/>
      <c r="W59" s="1474">
        <f t="shared" si="2"/>
        <v>0</v>
      </c>
      <c r="X59" s="1474"/>
      <c r="Y59" s="1477"/>
      <c r="Z59" s="1477"/>
      <c r="AA59" s="1477"/>
      <c r="AB59" s="1477"/>
      <c r="AC59" s="1477"/>
      <c r="AD59" s="1477">
        <v>0</v>
      </c>
      <c r="AE59" s="2958"/>
      <c r="AF59" s="2958"/>
      <c r="AG59" s="2958"/>
      <c r="AH59" s="2958"/>
      <c r="AI59" s="2958"/>
      <c r="AJ59" s="2958">
        <f t="shared" si="4"/>
        <v>0</v>
      </c>
      <c r="AK59" s="1510"/>
      <c r="AL59" s="2932"/>
      <c r="AM59" s="1474"/>
      <c r="AN59" s="1474"/>
      <c r="AO59" s="1474"/>
      <c r="AP59" s="1474">
        <f t="shared" si="6"/>
        <v>0</v>
      </c>
      <c r="AQ59" s="2929"/>
      <c r="AR59" s="2929"/>
      <c r="AS59" s="1510"/>
      <c r="AT59" s="2932"/>
      <c r="AU59" s="1474"/>
      <c r="AV59" s="1474"/>
      <c r="AW59" s="1474"/>
      <c r="AX59" s="1474">
        <f t="shared" si="7"/>
        <v>0</v>
      </c>
      <c r="AY59" s="1474"/>
      <c r="AZ59" s="1474"/>
      <c r="BA59" s="1474"/>
      <c r="BB59" s="1474"/>
      <c r="BC59" s="1474"/>
      <c r="BD59" s="1474">
        <f t="shared" si="8"/>
        <v>0</v>
      </c>
      <c r="BE59" s="1510"/>
      <c r="BF59" s="2932"/>
      <c r="BG59" s="1474"/>
      <c r="BH59" s="1474"/>
      <c r="BI59" s="1474"/>
      <c r="BJ59" s="1474">
        <f t="shared" si="10"/>
        <v>0</v>
      </c>
      <c r="BK59" s="2956"/>
      <c r="BL59" s="2956"/>
      <c r="CA59" s="885">
        <v>0</v>
      </c>
      <c r="CB59" s="885">
        <v>0</v>
      </c>
      <c r="CC59" s="885">
        <v>0</v>
      </c>
      <c r="CE59" s="885">
        <v>0</v>
      </c>
      <c r="CL59" s="885">
        <v>0</v>
      </c>
      <c r="CM59" s="885">
        <v>0</v>
      </c>
      <c r="CN59" s="885">
        <v>0</v>
      </c>
      <c r="CP59" s="885">
        <v>0</v>
      </c>
    </row>
    <row r="60" spans="1:94" ht="12" hidden="1" customHeight="1">
      <c r="A60" s="913"/>
      <c r="B60" s="956"/>
      <c r="C60" s="900"/>
      <c r="D60" s="2924"/>
      <c r="E60" s="1474"/>
      <c r="F60" s="1474"/>
      <c r="G60" s="2932"/>
      <c r="H60" s="1474"/>
      <c r="I60" s="1474"/>
      <c r="J60" s="1474"/>
      <c r="K60" s="1474">
        <f t="shared" si="0"/>
        <v>0</v>
      </c>
      <c r="L60" s="2957"/>
      <c r="M60" s="2957"/>
      <c r="N60" s="2957"/>
      <c r="O60" s="2957"/>
      <c r="P60" s="2957"/>
      <c r="Q60" s="2957">
        <f t="shared" si="1"/>
        <v>0</v>
      </c>
      <c r="R60" s="1432"/>
      <c r="S60" s="1432"/>
      <c r="T60" s="1432"/>
      <c r="U60" s="1474"/>
      <c r="V60" s="1474"/>
      <c r="W60" s="1474">
        <f t="shared" si="2"/>
        <v>0</v>
      </c>
      <c r="X60" s="1474"/>
      <c r="Y60" s="1477"/>
      <c r="Z60" s="1477"/>
      <c r="AA60" s="1477"/>
      <c r="AB60" s="1477"/>
      <c r="AC60" s="1477"/>
      <c r="AD60" s="1477">
        <v>0</v>
      </c>
      <c r="AE60" s="2958"/>
      <c r="AF60" s="2958"/>
      <c r="AG60" s="2958"/>
      <c r="AH60" s="2958"/>
      <c r="AI60" s="2958"/>
      <c r="AJ60" s="2958">
        <f t="shared" si="4"/>
        <v>0</v>
      </c>
      <c r="AK60" s="1510"/>
      <c r="AL60" s="2932"/>
      <c r="AM60" s="1474"/>
      <c r="AN60" s="1474"/>
      <c r="AO60" s="1474"/>
      <c r="AP60" s="1474">
        <f t="shared" si="6"/>
        <v>0</v>
      </c>
      <c r="AQ60" s="2929"/>
      <c r="AR60" s="2929"/>
      <c r="AS60" s="1510"/>
      <c r="AT60" s="2932"/>
      <c r="AU60" s="1474"/>
      <c r="AV60" s="1474"/>
      <c r="AW60" s="1474"/>
      <c r="AX60" s="1474">
        <f t="shared" si="7"/>
        <v>0</v>
      </c>
      <c r="AY60" s="1474"/>
      <c r="AZ60" s="1474"/>
      <c r="BA60" s="1474"/>
      <c r="BB60" s="1474"/>
      <c r="BC60" s="1474"/>
      <c r="BD60" s="1474">
        <f t="shared" si="8"/>
        <v>0</v>
      </c>
      <c r="BE60" s="1510"/>
      <c r="BF60" s="2932"/>
      <c r="BG60" s="1474"/>
      <c r="BH60" s="1474"/>
      <c r="BI60" s="1474"/>
      <c r="BJ60" s="1474">
        <f t="shared" si="10"/>
        <v>0</v>
      </c>
      <c r="BK60" s="2956"/>
      <c r="BL60" s="2956"/>
      <c r="CA60" s="885">
        <v>0</v>
      </c>
      <c r="CB60" s="885">
        <v>0</v>
      </c>
      <c r="CC60" s="885">
        <v>0</v>
      </c>
      <c r="CE60" s="885">
        <v>0</v>
      </c>
      <c r="CL60" s="885">
        <v>0</v>
      </c>
      <c r="CM60" s="885">
        <v>0</v>
      </c>
      <c r="CN60" s="885">
        <v>0</v>
      </c>
      <c r="CP60" s="885">
        <v>0</v>
      </c>
    </row>
    <row r="61" spans="1:94" ht="12" hidden="1" customHeight="1">
      <c r="A61" s="913"/>
      <c r="B61" s="956"/>
      <c r="C61" s="900"/>
      <c r="D61" s="2924"/>
      <c r="E61" s="1474"/>
      <c r="F61" s="1474"/>
      <c r="G61" s="2932"/>
      <c r="H61" s="1474"/>
      <c r="I61" s="1474"/>
      <c r="J61" s="1474"/>
      <c r="K61" s="1474">
        <f t="shared" si="0"/>
        <v>0</v>
      </c>
      <c r="L61" s="2957"/>
      <c r="M61" s="2957"/>
      <c r="N61" s="2957"/>
      <c r="O61" s="2957"/>
      <c r="P61" s="2957"/>
      <c r="Q61" s="2957">
        <f t="shared" si="1"/>
        <v>0</v>
      </c>
      <c r="R61" s="1432"/>
      <c r="S61" s="1432"/>
      <c r="T61" s="1432"/>
      <c r="U61" s="1474"/>
      <c r="V61" s="1474"/>
      <c r="W61" s="1474">
        <f t="shared" si="2"/>
        <v>0</v>
      </c>
      <c r="X61" s="1474"/>
      <c r="Y61" s="1477"/>
      <c r="Z61" s="1477"/>
      <c r="AA61" s="1477"/>
      <c r="AB61" s="1477"/>
      <c r="AC61" s="1477"/>
      <c r="AD61" s="1477">
        <v>0</v>
      </c>
      <c r="AE61" s="2958"/>
      <c r="AF61" s="2958"/>
      <c r="AG61" s="2958"/>
      <c r="AH61" s="2958"/>
      <c r="AI61" s="2958"/>
      <c r="AJ61" s="2958">
        <f t="shared" si="4"/>
        <v>0</v>
      </c>
      <c r="AK61" s="1510"/>
      <c r="AL61" s="2932"/>
      <c r="AM61" s="1474"/>
      <c r="AN61" s="1474"/>
      <c r="AO61" s="1474"/>
      <c r="AP61" s="1474">
        <f t="shared" si="6"/>
        <v>0</v>
      </c>
      <c r="AQ61" s="2929"/>
      <c r="AR61" s="2929"/>
      <c r="AS61" s="1510"/>
      <c r="AT61" s="2932"/>
      <c r="AU61" s="1474"/>
      <c r="AV61" s="1474"/>
      <c r="AW61" s="1474"/>
      <c r="AX61" s="1474">
        <f t="shared" si="7"/>
        <v>0</v>
      </c>
      <c r="AY61" s="1474"/>
      <c r="AZ61" s="1474"/>
      <c r="BA61" s="1474"/>
      <c r="BB61" s="1474"/>
      <c r="BC61" s="1474"/>
      <c r="BD61" s="1474">
        <f t="shared" si="8"/>
        <v>0</v>
      </c>
      <c r="BE61" s="1510"/>
      <c r="BF61" s="2932"/>
      <c r="BG61" s="1474"/>
      <c r="BH61" s="1474"/>
      <c r="BI61" s="1474"/>
      <c r="BJ61" s="1474">
        <f t="shared" si="10"/>
        <v>0</v>
      </c>
      <c r="BK61" s="2956"/>
      <c r="BL61" s="2956"/>
      <c r="CA61" s="885">
        <v>0</v>
      </c>
      <c r="CB61" s="885">
        <v>0</v>
      </c>
      <c r="CC61" s="885">
        <v>0</v>
      </c>
      <c r="CE61" s="885">
        <v>0</v>
      </c>
      <c r="CL61" s="885">
        <v>0</v>
      </c>
      <c r="CM61" s="885">
        <v>0</v>
      </c>
      <c r="CN61" s="885">
        <v>0</v>
      </c>
      <c r="CP61" s="885">
        <v>0</v>
      </c>
    </row>
    <row r="62" spans="1:94" ht="12" hidden="1" customHeight="1">
      <c r="A62" s="913"/>
      <c r="B62" s="956"/>
      <c r="C62" s="900"/>
      <c r="D62" s="2924"/>
      <c r="E62" s="1474"/>
      <c r="F62" s="1474"/>
      <c r="G62" s="2932"/>
      <c r="H62" s="1474"/>
      <c r="I62" s="1474"/>
      <c r="J62" s="1474"/>
      <c r="K62" s="1474">
        <f t="shared" si="0"/>
        <v>0</v>
      </c>
      <c r="L62" s="2957"/>
      <c r="M62" s="2957"/>
      <c r="N62" s="2957"/>
      <c r="O62" s="2957"/>
      <c r="P62" s="2957"/>
      <c r="Q62" s="2957">
        <f t="shared" si="1"/>
        <v>0</v>
      </c>
      <c r="R62" s="1432"/>
      <c r="S62" s="1432"/>
      <c r="T62" s="1432"/>
      <c r="U62" s="1474"/>
      <c r="V62" s="1474"/>
      <c r="W62" s="1474">
        <f t="shared" si="2"/>
        <v>0</v>
      </c>
      <c r="X62" s="1474"/>
      <c r="Y62" s="1477"/>
      <c r="Z62" s="1477"/>
      <c r="AA62" s="1477"/>
      <c r="AB62" s="1477"/>
      <c r="AC62" s="1477"/>
      <c r="AD62" s="1477">
        <v>0</v>
      </c>
      <c r="AE62" s="2958"/>
      <c r="AF62" s="2958"/>
      <c r="AG62" s="2958"/>
      <c r="AH62" s="2958"/>
      <c r="AI62" s="2958"/>
      <c r="AJ62" s="2958">
        <f t="shared" si="4"/>
        <v>0</v>
      </c>
      <c r="AK62" s="1510"/>
      <c r="AL62" s="2932"/>
      <c r="AM62" s="1474"/>
      <c r="AN62" s="1474"/>
      <c r="AO62" s="1474"/>
      <c r="AP62" s="1474">
        <f t="shared" si="6"/>
        <v>0</v>
      </c>
      <c r="AQ62" s="2929"/>
      <c r="AR62" s="2929"/>
      <c r="AS62" s="1510"/>
      <c r="AT62" s="2932"/>
      <c r="AU62" s="1474"/>
      <c r="AV62" s="1474"/>
      <c r="AW62" s="1474"/>
      <c r="AX62" s="1474">
        <f t="shared" si="7"/>
        <v>0</v>
      </c>
      <c r="AY62" s="1474"/>
      <c r="AZ62" s="1474"/>
      <c r="BA62" s="1474"/>
      <c r="BB62" s="1474"/>
      <c r="BC62" s="1474"/>
      <c r="BD62" s="1474">
        <f t="shared" si="8"/>
        <v>0</v>
      </c>
      <c r="BE62" s="1510"/>
      <c r="BF62" s="2932"/>
      <c r="BG62" s="1474"/>
      <c r="BH62" s="1474"/>
      <c r="BI62" s="1474"/>
      <c r="BJ62" s="1474">
        <f t="shared" si="10"/>
        <v>0</v>
      </c>
      <c r="BK62" s="2956"/>
      <c r="BL62" s="2956"/>
      <c r="CA62" s="885">
        <v>0</v>
      </c>
      <c r="CB62" s="885">
        <v>0</v>
      </c>
      <c r="CC62" s="885">
        <v>0</v>
      </c>
      <c r="CE62" s="885">
        <v>0</v>
      </c>
      <c r="CL62" s="885">
        <v>0</v>
      </c>
      <c r="CM62" s="885">
        <v>0</v>
      </c>
      <c r="CN62" s="885">
        <v>0</v>
      </c>
      <c r="CP62" s="885">
        <v>0</v>
      </c>
    </row>
    <row r="63" spans="1:94" ht="12" hidden="1" customHeight="1">
      <c r="A63" s="913"/>
      <c r="B63" s="956"/>
      <c r="C63" s="900"/>
      <c r="D63" s="2924"/>
      <c r="E63" s="1474"/>
      <c r="F63" s="1474"/>
      <c r="G63" s="2932"/>
      <c r="H63" s="1474"/>
      <c r="I63" s="1474"/>
      <c r="J63" s="1474"/>
      <c r="K63" s="1474">
        <f t="shared" si="0"/>
        <v>0</v>
      </c>
      <c r="L63" s="2957"/>
      <c r="M63" s="2957"/>
      <c r="N63" s="2957"/>
      <c r="O63" s="2957"/>
      <c r="P63" s="2957"/>
      <c r="Q63" s="2957">
        <f t="shared" si="1"/>
        <v>0</v>
      </c>
      <c r="R63" s="1432"/>
      <c r="S63" s="1432"/>
      <c r="T63" s="1432"/>
      <c r="U63" s="1474"/>
      <c r="V63" s="1474"/>
      <c r="W63" s="1474">
        <f t="shared" si="2"/>
        <v>0</v>
      </c>
      <c r="X63" s="1474"/>
      <c r="Y63" s="1477"/>
      <c r="Z63" s="1477"/>
      <c r="AA63" s="1477"/>
      <c r="AB63" s="1477"/>
      <c r="AC63" s="1477"/>
      <c r="AD63" s="1477">
        <v>0</v>
      </c>
      <c r="AE63" s="2958"/>
      <c r="AF63" s="2958"/>
      <c r="AG63" s="2958"/>
      <c r="AH63" s="2958"/>
      <c r="AI63" s="2958"/>
      <c r="AJ63" s="2958">
        <f t="shared" si="4"/>
        <v>0</v>
      </c>
      <c r="AK63" s="1510"/>
      <c r="AL63" s="2932"/>
      <c r="AM63" s="1474"/>
      <c r="AN63" s="1474"/>
      <c r="AO63" s="1474"/>
      <c r="AP63" s="1474">
        <f t="shared" si="6"/>
        <v>0</v>
      </c>
      <c r="AQ63" s="2929"/>
      <c r="AR63" s="2929"/>
      <c r="AS63" s="1510"/>
      <c r="AT63" s="2932"/>
      <c r="AU63" s="1474"/>
      <c r="AV63" s="1474"/>
      <c r="AW63" s="1474"/>
      <c r="AX63" s="1474">
        <f t="shared" si="7"/>
        <v>0</v>
      </c>
      <c r="AY63" s="1474"/>
      <c r="AZ63" s="1474"/>
      <c r="BA63" s="1474"/>
      <c r="BB63" s="1474"/>
      <c r="BC63" s="1474"/>
      <c r="BD63" s="1474">
        <f t="shared" si="8"/>
        <v>0</v>
      </c>
      <c r="BE63" s="1510"/>
      <c r="BF63" s="2932"/>
      <c r="BG63" s="1474"/>
      <c r="BH63" s="1474"/>
      <c r="BI63" s="1474"/>
      <c r="BJ63" s="1474">
        <f t="shared" si="10"/>
        <v>0</v>
      </c>
      <c r="BK63" s="2956"/>
      <c r="BL63" s="2956"/>
      <c r="CA63" s="885">
        <v>0</v>
      </c>
      <c r="CB63" s="885">
        <v>0</v>
      </c>
      <c r="CC63" s="885">
        <v>0</v>
      </c>
      <c r="CE63" s="885">
        <v>0</v>
      </c>
      <c r="CL63" s="885">
        <v>0</v>
      </c>
      <c r="CM63" s="885">
        <v>0</v>
      </c>
      <c r="CN63" s="885">
        <v>0</v>
      </c>
      <c r="CP63" s="885">
        <v>0</v>
      </c>
    </row>
    <row r="64" spans="1:94" ht="12" hidden="1" customHeight="1">
      <c r="A64" s="913"/>
      <c r="B64" s="956"/>
      <c r="C64" s="900"/>
      <c r="D64" s="2924"/>
      <c r="E64" s="1474"/>
      <c r="F64" s="1474"/>
      <c r="G64" s="2932"/>
      <c r="H64" s="1474"/>
      <c r="I64" s="1474"/>
      <c r="J64" s="1474"/>
      <c r="K64" s="1474">
        <f t="shared" si="0"/>
        <v>0</v>
      </c>
      <c r="L64" s="2957"/>
      <c r="M64" s="2957"/>
      <c r="N64" s="2957"/>
      <c r="O64" s="2957"/>
      <c r="P64" s="2957"/>
      <c r="Q64" s="2957">
        <f t="shared" si="1"/>
        <v>0</v>
      </c>
      <c r="R64" s="1432"/>
      <c r="S64" s="1432"/>
      <c r="T64" s="1432"/>
      <c r="U64" s="1474"/>
      <c r="V64" s="1474"/>
      <c r="W64" s="1474">
        <f t="shared" si="2"/>
        <v>0</v>
      </c>
      <c r="X64" s="1474"/>
      <c r="Y64" s="1477"/>
      <c r="Z64" s="1477"/>
      <c r="AA64" s="1477"/>
      <c r="AB64" s="1477"/>
      <c r="AC64" s="1477"/>
      <c r="AD64" s="1477">
        <v>0</v>
      </c>
      <c r="AE64" s="2958"/>
      <c r="AF64" s="2958"/>
      <c r="AG64" s="2958"/>
      <c r="AH64" s="2958"/>
      <c r="AI64" s="2958"/>
      <c r="AJ64" s="2958">
        <f t="shared" si="4"/>
        <v>0</v>
      </c>
      <c r="AK64" s="1510"/>
      <c r="AL64" s="2932"/>
      <c r="AM64" s="1474"/>
      <c r="AN64" s="1474"/>
      <c r="AO64" s="1474"/>
      <c r="AP64" s="1474">
        <f t="shared" si="6"/>
        <v>0</v>
      </c>
      <c r="AQ64" s="2929"/>
      <c r="AR64" s="2929"/>
      <c r="AS64" s="1510"/>
      <c r="AT64" s="2932"/>
      <c r="AU64" s="1474"/>
      <c r="AV64" s="1474"/>
      <c r="AW64" s="1474"/>
      <c r="AX64" s="1474">
        <f t="shared" si="7"/>
        <v>0</v>
      </c>
      <c r="AY64" s="1474"/>
      <c r="AZ64" s="1474"/>
      <c r="BA64" s="1474"/>
      <c r="BB64" s="1474"/>
      <c r="BC64" s="1474"/>
      <c r="BD64" s="1474">
        <f t="shared" si="8"/>
        <v>0</v>
      </c>
      <c r="BE64" s="1510"/>
      <c r="BF64" s="2932"/>
      <c r="BG64" s="1474"/>
      <c r="BH64" s="1474"/>
      <c r="BI64" s="1474"/>
      <c r="BJ64" s="1474">
        <f t="shared" si="10"/>
        <v>0</v>
      </c>
      <c r="BK64" s="2956"/>
      <c r="BL64" s="2956"/>
      <c r="CA64" s="885">
        <v>0</v>
      </c>
      <c r="CB64" s="885">
        <v>0</v>
      </c>
      <c r="CC64" s="885">
        <v>0</v>
      </c>
      <c r="CE64" s="885">
        <v>0</v>
      </c>
      <c r="CL64" s="885">
        <v>0</v>
      </c>
      <c r="CM64" s="885">
        <v>0</v>
      </c>
      <c r="CN64" s="885">
        <v>0</v>
      </c>
      <c r="CP64" s="885">
        <v>0</v>
      </c>
    </row>
    <row r="65" spans="1:94" ht="12" hidden="1" customHeight="1">
      <c r="A65" s="913"/>
      <c r="B65" s="956"/>
      <c r="C65" s="900"/>
      <c r="D65" s="2924"/>
      <c r="E65" s="1474"/>
      <c r="F65" s="1474"/>
      <c r="G65" s="2932"/>
      <c r="H65" s="1474"/>
      <c r="I65" s="1474"/>
      <c r="J65" s="1474"/>
      <c r="K65" s="1474">
        <f t="shared" si="0"/>
        <v>0</v>
      </c>
      <c r="L65" s="2957"/>
      <c r="M65" s="2957"/>
      <c r="N65" s="2957"/>
      <c r="O65" s="2957"/>
      <c r="P65" s="2957"/>
      <c r="Q65" s="2957">
        <f t="shared" si="1"/>
        <v>0</v>
      </c>
      <c r="R65" s="1432"/>
      <c r="S65" s="1432"/>
      <c r="T65" s="1432"/>
      <c r="U65" s="1474"/>
      <c r="V65" s="1474"/>
      <c r="W65" s="1474">
        <f t="shared" si="2"/>
        <v>0</v>
      </c>
      <c r="X65" s="1474"/>
      <c r="Y65" s="1477"/>
      <c r="Z65" s="1477"/>
      <c r="AA65" s="1477"/>
      <c r="AB65" s="1477"/>
      <c r="AC65" s="1477"/>
      <c r="AD65" s="1477">
        <v>0</v>
      </c>
      <c r="AE65" s="2958"/>
      <c r="AF65" s="2958"/>
      <c r="AG65" s="2958"/>
      <c r="AH65" s="2958"/>
      <c r="AI65" s="2958"/>
      <c r="AJ65" s="2958">
        <f t="shared" si="4"/>
        <v>0</v>
      </c>
      <c r="AK65" s="1510"/>
      <c r="AL65" s="2932"/>
      <c r="AM65" s="1474"/>
      <c r="AN65" s="1474"/>
      <c r="AO65" s="1474"/>
      <c r="AP65" s="1474">
        <f t="shared" si="6"/>
        <v>0</v>
      </c>
      <c r="AQ65" s="2929"/>
      <c r="AR65" s="2929"/>
      <c r="AS65" s="1510"/>
      <c r="AT65" s="2932"/>
      <c r="AU65" s="1474"/>
      <c r="AV65" s="1474"/>
      <c r="AW65" s="1474"/>
      <c r="AX65" s="1474">
        <f t="shared" si="7"/>
        <v>0</v>
      </c>
      <c r="AY65" s="1474"/>
      <c r="AZ65" s="1474"/>
      <c r="BA65" s="1474"/>
      <c r="BB65" s="1474"/>
      <c r="BC65" s="1474"/>
      <c r="BD65" s="1474">
        <f t="shared" si="8"/>
        <v>0</v>
      </c>
      <c r="BE65" s="1510"/>
      <c r="BF65" s="2932"/>
      <c r="BG65" s="1474"/>
      <c r="BH65" s="1474"/>
      <c r="BI65" s="1474"/>
      <c r="BJ65" s="1474">
        <f t="shared" si="10"/>
        <v>0</v>
      </c>
      <c r="BK65" s="2956"/>
      <c r="BL65" s="2956"/>
      <c r="CA65" s="885">
        <v>0</v>
      </c>
      <c r="CB65" s="885">
        <v>0</v>
      </c>
      <c r="CC65" s="885">
        <v>0</v>
      </c>
      <c r="CE65" s="885">
        <v>0</v>
      </c>
      <c r="CL65" s="885">
        <v>0</v>
      </c>
      <c r="CM65" s="885">
        <v>0</v>
      </c>
      <c r="CN65" s="885">
        <v>0</v>
      </c>
      <c r="CP65" s="885">
        <v>0</v>
      </c>
    </row>
    <row r="66" spans="1:94" ht="12" hidden="1" customHeight="1">
      <c r="A66" s="913"/>
      <c r="B66" s="956"/>
      <c r="C66" s="900"/>
      <c r="D66" s="2924"/>
      <c r="E66" s="1474"/>
      <c r="F66" s="1474"/>
      <c r="G66" s="2932"/>
      <c r="H66" s="1474"/>
      <c r="I66" s="1474"/>
      <c r="J66" s="1474"/>
      <c r="K66" s="1474">
        <f t="shared" si="0"/>
        <v>0</v>
      </c>
      <c r="L66" s="2957"/>
      <c r="M66" s="2957"/>
      <c r="N66" s="2957"/>
      <c r="O66" s="2957"/>
      <c r="P66" s="2957"/>
      <c r="Q66" s="2957">
        <f t="shared" si="1"/>
        <v>0</v>
      </c>
      <c r="R66" s="1432"/>
      <c r="S66" s="1432"/>
      <c r="T66" s="1432"/>
      <c r="U66" s="1474"/>
      <c r="V66" s="1474"/>
      <c r="W66" s="1474">
        <f t="shared" si="2"/>
        <v>0</v>
      </c>
      <c r="X66" s="1474"/>
      <c r="Y66" s="1477"/>
      <c r="Z66" s="1477"/>
      <c r="AA66" s="1477"/>
      <c r="AB66" s="1477"/>
      <c r="AC66" s="1477"/>
      <c r="AD66" s="1477">
        <v>0</v>
      </c>
      <c r="AE66" s="2958"/>
      <c r="AF66" s="2958"/>
      <c r="AG66" s="2958"/>
      <c r="AH66" s="2958"/>
      <c r="AI66" s="2958"/>
      <c r="AJ66" s="2958">
        <f t="shared" si="4"/>
        <v>0</v>
      </c>
      <c r="AK66" s="1510"/>
      <c r="AL66" s="2932"/>
      <c r="AM66" s="1474"/>
      <c r="AN66" s="1474"/>
      <c r="AO66" s="1474"/>
      <c r="AP66" s="1474">
        <f t="shared" si="6"/>
        <v>0</v>
      </c>
      <c r="AQ66" s="2929"/>
      <c r="AR66" s="2929"/>
      <c r="AS66" s="1510"/>
      <c r="AT66" s="2932"/>
      <c r="AU66" s="1474"/>
      <c r="AV66" s="1474"/>
      <c r="AW66" s="1474"/>
      <c r="AX66" s="1474">
        <f t="shared" si="7"/>
        <v>0</v>
      </c>
      <c r="AY66" s="1474"/>
      <c r="AZ66" s="1474"/>
      <c r="BA66" s="1474"/>
      <c r="BB66" s="1474"/>
      <c r="BC66" s="1474"/>
      <c r="BD66" s="1474">
        <f t="shared" si="8"/>
        <v>0</v>
      </c>
      <c r="BE66" s="1510"/>
      <c r="BF66" s="2932"/>
      <c r="BG66" s="1474"/>
      <c r="BH66" s="1474"/>
      <c r="BI66" s="1474"/>
      <c r="BJ66" s="1474">
        <f t="shared" si="10"/>
        <v>0</v>
      </c>
      <c r="BK66" s="2956"/>
      <c r="BL66" s="2956"/>
      <c r="CA66" s="885">
        <v>0</v>
      </c>
      <c r="CB66" s="885">
        <v>0</v>
      </c>
      <c r="CC66" s="885">
        <v>0</v>
      </c>
      <c r="CE66" s="885">
        <v>0</v>
      </c>
      <c r="CL66" s="885">
        <v>0</v>
      </c>
      <c r="CM66" s="885">
        <v>0</v>
      </c>
      <c r="CN66" s="885">
        <v>0</v>
      </c>
      <c r="CP66" s="885">
        <v>0</v>
      </c>
    </row>
    <row r="67" spans="1:94" ht="12" hidden="1" customHeight="1">
      <c r="A67" s="913"/>
      <c r="B67" s="956"/>
      <c r="C67" s="900"/>
      <c r="D67" s="2924"/>
      <c r="E67" s="1474"/>
      <c r="F67" s="1474"/>
      <c r="G67" s="2932"/>
      <c r="H67" s="1474"/>
      <c r="I67" s="1474"/>
      <c r="J67" s="1474"/>
      <c r="K67" s="1474">
        <f t="shared" si="0"/>
        <v>0</v>
      </c>
      <c r="L67" s="2957"/>
      <c r="M67" s="2957"/>
      <c r="N67" s="2957"/>
      <c r="O67" s="2957"/>
      <c r="P67" s="2957"/>
      <c r="Q67" s="2957">
        <f t="shared" si="1"/>
        <v>0</v>
      </c>
      <c r="R67" s="1432"/>
      <c r="S67" s="1432"/>
      <c r="T67" s="1432"/>
      <c r="U67" s="1474"/>
      <c r="V67" s="1474"/>
      <c r="W67" s="1474">
        <f t="shared" si="2"/>
        <v>0</v>
      </c>
      <c r="X67" s="1474"/>
      <c r="Y67" s="1477"/>
      <c r="Z67" s="1477"/>
      <c r="AA67" s="1477"/>
      <c r="AB67" s="1477"/>
      <c r="AC67" s="1477"/>
      <c r="AD67" s="1477">
        <v>0</v>
      </c>
      <c r="AE67" s="2958"/>
      <c r="AF67" s="2958"/>
      <c r="AG67" s="2958"/>
      <c r="AH67" s="2958"/>
      <c r="AI67" s="2958"/>
      <c r="AJ67" s="2958">
        <f t="shared" si="4"/>
        <v>0</v>
      </c>
      <c r="AK67" s="1510"/>
      <c r="AL67" s="2932"/>
      <c r="AM67" s="1474"/>
      <c r="AN67" s="1474"/>
      <c r="AO67" s="1474"/>
      <c r="AP67" s="1474">
        <f t="shared" si="6"/>
        <v>0</v>
      </c>
      <c r="AQ67" s="2929"/>
      <c r="AR67" s="2929"/>
      <c r="AS67" s="1510"/>
      <c r="AT67" s="2932"/>
      <c r="AU67" s="1474"/>
      <c r="AV67" s="1474"/>
      <c r="AW67" s="1474"/>
      <c r="AX67" s="1474">
        <f t="shared" si="7"/>
        <v>0</v>
      </c>
      <c r="AY67" s="1474"/>
      <c r="AZ67" s="1474"/>
      <c r="BA67" s="1474"/>
      <c r="BB67" s="1474"/>
      <c r="BC67" s="1474"/>
      <c r="BD67" s="1474">
        <f t="shared" si="8"/>
        <v>0</v>
      </c>
      <c r="BE67" s="1510"/>
      <c r="BF67" s="2932"/>
      <c r="BG67" s="1474"/>
      <c r="BH67" s="1474"/>
      <c r="BI67" s="1474"/>
      <c r="BJ67" s="1474">
        <f t="shared" si="10"/>
        <v>0</v>
      </c>
      <c r="BK67" s="2956"/>
      <c r="BL67" s="2956"/>
      <c r="CA67" s="885">
        <v>0</v>
      </c>
      <c r="CB67" s="885">
        <v>0</v>
      </c>
      <c r="CC67" s="885">
        <v>0</v>
      </c>
      <c r="CE67" s="885">
        <v>0</v>
      </c>
      <c r="CL67" s="885">
        <v>0</v>
      </c>
      <c r="CM67" s="885">
        <v>0</v>
      </c>
      <c r="CN67" s="885">
        <v>0</v>
      </c>
      <c r="CP67" s="885">
        <v>0</v>
      </c>
    </row>
    <row r="68" spans="1:94" ht="12" hidden="1" customHeight="1">
      <c r="A68" s="913"/>
      <c r="B68" s="956"/>
      <c r="C68" s="900"/>
      <c r="D68" s="2924"/>
      <c r="E68" s="1474"/>
      <c r="F68" s="1474"/>
      <c r="G68" s="2932"/>
      <c r="H68" s="1474"/>
      <c r="I68" s="1474"/>
      <c r="J68" s="1474"/>
      <c r="K68" s="1474">
        <f t="shared" si="0"/>
        <v>0</v>
      </c>
      <c r="L68" s="2957"/>
      <c r="M68" s="2957"/>
      <c r="N68" s="2957"/>
      <c r="O68" s="2957"/>
      <c r="P68" s="2957"/>
      <c r="Q68" s="2957">
        <f t="shared" si="1"/>
        <v>0</v>
      </c>
      <c r="R68" s="1432"/>
      <c r="S68" s="1432"/>
      <c r="T68" s="1432"/>
      <c r="U68" s="1474"/>
      <c r="V68" s="1474"/>
      <c r="W68" s="1474">
        <f t="shared" si="2"/>
        <v>0</v>
      </c>
      <c r="X68" s="1474"/>
      <c r="Y68" s="1477"/>
      <c r="Z68" s="1477"/>
      <c r="AA68" s="1477"/>
      <c r="AB68" s="1477"/>
      <c r="AC68" s="1477"/>
      <c r="AD68" s="1477">
        <v>0</v>
      </c>
      <c r="AE68" s="2958"/>
      <c r="AF68" s="2958"/>
      <c r="AG68" s="2958"/>
      <c r="AH68" s="2958"/>
      <c r="AI68" s="2958"/>
      <c r="AJ68" s="2958">
        <f t="shared" si="4"/>
        <v>0</v>
      </c>
      <c r="AK68" s="1510"/>
      <c r="AL68" s="2932"/>
      <c r="AM68" s="1474"/>
      <c r="AN68" s="1474"/>
      <c r="AO68" s="1474"/>
      <c r="AP68" s="1474">
        <f t="shared" si="6"/>
        <v>0</v>
      </c>
      <c r="AQ68" s="2929"/>
      <c r="AR68" s="2929"/>
      <c r="AS68" s="1510"/>
      <c r="AT68" s="2932"/>
      <c r="AU68" s="1474"/>
      <c r="AV68" s="1474"/>
      <c r="AW68" s="1474"/>
      <c r="AX68" s="1474">
        <f t="shared" si="7"/>
        <v>0</v>
      </c>
      <c r="AY68" s="1474"/>
      <c r="AZ68" s="1474"/>
      <c r="BA68" s="1474"/>
      <c r="BB68" s="1474"/>
      <c r="BC68" s="1474"/>
      <c r="BD68" s="1474">
        <f t="shared" si="8"/>
        <v>0</v>
      </c>
      <c r="BE68" s="1510"/>
      <c r="BF68" s="2932"/>
      <c r="BG68" s="1474"/>
      <c r="BH68" s="1474"/>
      <c r="BI68" s="1474"/>
      <c r="BJ68" s="1474">
        <f t="shared" si="10"/>
        <v>0</v>
      </c>
      <c r="BK68" s="2956"/>
      <c r="BL68" s="2956"/>
      <c r="CA68" s="885">
        <v>0</v>
      </c>
      <c r="CB68" s="885">
        <v>0</v>
      </c>
      <c r="CC68" s="885">
        <v>0</v>
      </c>
      <c r="CE68" s="885">
        <v>0</v>
      </c>
      <c r="CL68" s="885">
        <v>0</v>
      </c>
      <c r="CM68" s="885">
        <v>0</v>
      </c>
      <c r="CN68" s="885">
        <v>0</v>
      </c>
      <c r="CP68" s="885">
        <v>0</v>
      </c>
    </row>
    <row r="69" spans="1:94" ht="12" hidden="1" customHeight="1">
      <c r="A69" s="913"/>
      <c r="B69" s="956"/>
      <c r="C69" s="900"/>
      <c r="D69" s="2924"/>
      <c r="E69" s="1474"/>
      <c r="F69" s="1474"/>
      <c r="G69" s="2932"/>
      <c r="H69" s="1474"/>
      <c r="I69" s="1474"/>
      <c r="J69" s="1474"/>
      <c r="K69" s="1474">
        <f t="shared" si="0"/>
        <v>0</v>
      </c>
      <c r="L69" s="2957"/>
      <c r="M69" s="2957"/>
      <c r="N69" s="2957"/>
      <c r="O69" s="2957"/>
      <c r="P69" s="2957"/>
      <c r="Q69" s="2957">
        <f t="shared" si="1"/>
        <v>0</v>
      </c>
      <c r="R69" s="1432"/>
      <c r="S69" s="1432"/>
      <c r="T69" s="1432"/>
      <c r="U69" s="1474"/>
      <c r="V69" s="1474"/>
      <c r="W69" s="1474">
        <f t="shared" si="2"/>
        <v>0</v>
      </c>
      <c r="X69" s="1474"/>
      <c r="Y69" s="1477"/>
      <c r="Z69" s="1477"/>
      <c r="AA69" s="1477"/>
      <c r="AB69" s="1477"/>
      <c r="AC69" s="1477"/>
      <c r="AD69" s="1477">
        <v>0</v>
      </c>
      <c r="AE69" s="2958"/>
      <c r="AF69" s="2958"/>
      <c r="AG69" s="2958"/>
      <c r="AH69" s="2958"/>
      <c r="AI69" s="2958"/>
      <c r="AJ69" s="2958">
        <f t="shared" si="4"/>
        <v>0</v>
      </c>
      <c r="AK69" s="1510"/>
      <c r="AL69" s="2932"/>
      <c r="AM69" s="1474"/>
      <c r="AN69" s="1474"/>
      <c r="AO69" s="1474"/>
      <c r="AP69" s="1474">
        <f t="shared" si="6"/>
        <v>0</v>
      </c>
      <c r="AQ69" s="2929"/>
      <c r="AR69" s="2929"/>
      <c r="AS69" s="1510"/>
      <c r="AT69" s="2932"/>
      <c r="AU69" s="1474"/>
      <c r="AV69" s="1474"/>
      <c r="AW69" s="1474"/>
      <c r="AX69" s="1474">
        <f t="shared" si="7"/>
        <v>0</v>
      </c>
      <c r="AY69" s="1474"/>
      <c r="AZ69" s="1474"/>
      <c r="BA69" s="1474"/>
      <c r="BB69" s="1474"/>
      <c r="BC69" s="1474"/>
      <c r="BD69" s="1474">
        <f t="shared" si="8"/>
        <v>0</v>
      </c>
      <c r="BE69" s="1510"/>
      <c r="BF69" s="2932"/>
      <c r="BG69" s="1474"/>
      <c r="BH69" s="1474"/>
      <c r="BI69" s="1474"/>
      <c r="BJ69" s="1474">
        <f t="shared" si="10"/>
        <v>0</v>
      </c>
      <c r="BK69" s="2956"/>
      <c r="BL69" s="2956"/>
      <c r="CA69" s="885">
        <v>0</v>
      </c>
      <c r="CB69" s="885">
        <v>0</v>
      </c>
      <c r="CC69" s="885">
        <v>0</v>
      </c>
      <c r="CE69" s="885">
        <v>0</v>
      </c>
      <c r="CL69" s="885">
        <v>0</v>
      </c>
      <c r="CM69" s="885">
        <v>0</v>
      </c>
      <c r="CN69" s="885">
        <v>0</v>
      </c>
      <c r="CP69" s="885">
        <v>0</v>
      </c>
    </row>
    <row r="70" spans="1:94" ht="12" hidden="1" customHeight="1">
      <c r="A70" s="913"/>
      <c r="B70" s="956"/>
      <c r="C70" s="900"/>
      <c r="D70" s="2924"/>
      <c r="E70" s="1474"/>
      <c r="F70" s="1474"/>
      <c r="G70" s="2932"/>
      <c r="H70" s="1474"/>
      <c r="I70" s="1474"/>
      <c r="J70" s="1474"/>
      <c r="K70" s="1474">
        <f t="shared" si="0"/>
        <v>0</v>
      </c>
      <c r="L70" s="2957"/>
      <c r="M70" s="2957"/>
      <c r="N70" s="2957"/>
      <c r="O70" s="2957"/>
      <c r="P70" s="2957"/>
      <c r="Q70" s="2957">
        <f t="shared" si="1"/>
        <v>0</v>
      </c>
      <c r="R70" s="1432"/>
      <c r="S70" s="1432"/>
      <c r="T70" s="1432"/>
      <c r="U70" s="1474"/>
      <c r="V70" s="1474"/>
      <c r="W70" s="1474">
        <f t="shared" si="2"/>
        <v>0</v>
      </c>
      <c r="X70" s="1474"/>
      <c r="Y70" s="1477"/>
      <c r="Z70" s="1477"/>
      <c r="AA70" s="1477"/>
      <c r="AB70" s="1477"/>
      <c r="AC70" s="1477"/>
      <c r="AD70" s="1477">
        <v>0</v>
      </c>
      <c r="AE70" s="2958"/>
      <c r="AF70" s="2958"/>
      <c r="AG70" s="2958"/>
      <c r="AH70" s="2958"/>
      <c r="AI70" s="2958"/>
      <c r="AJ70" s="2958">
        <f t="shared" si="4"/>
        <v>0</v>
      </c>
      <c r="AK70" s="1510"/>
      <c r="AL70" s="2932"/>
      <c r="AM70" s="1474"/>
      <c r="AN70" s="1474"/>
      <c r="AO70" s="1474"/>
      <c r="AP70" s="1474">
        <f t="shared" si="6"/>
        <v>0</v>
      </c>
      <c r="AQ70" s="2929"/>
      <c r="AR70" s="2929"/>
      <c r="AS70" s="1510"/>
      <c r="AT70" s="2932"/>
      <c r="AU70" s="1474"/>
      <c r="AV70" s="1474"/>
      <c r="AW70" s="1474"/>
      <c r="AX70" s="1474">
        <f t="shared" si="7"/>
        <v>0</v>
      </c>
      <c r="AY70" s="1474"/>
      <c r="AZ70" s="1474"/>
      <c r="BA70" s="1474"/>
      <c r="BB70" s="1474"/>
      <c r="BC70" s="1474"/>
      <c r="BD70" s="1474">
        <f t="shared" si="8"/>
        <v>0</v>
      </c>
      <c r="BE70" s="1510"/>
      <c r="BF70" s="2932"/>
      <c r="BG70" s="1474"/>
      <c r="BH70" s="1474"/>
      <c r="BI70" s="1474"/>
      <c r="BJ70" s="1474">
        <f t="shared" si="10"/>
        <v>0</v>
      </c>
      <c r="BK70" s="2956"/>
      <c r="BL70" s="2956"/>
      <c r="CA70" s="885">
        <v>0</v>
      </c>
      <c r="CB70" s="885">
        <v>0</v>
      </c>
      <c r="CC70" s="885">
        <v>0</v>
      </c>
      <c r="CE70" s="885">
        <v>0</v>
      </c>
      <c r="CL70" s="885">
        <v>0</v>
      </c>
      <c r="CM70" s="885">
        <v>0</v>
      </c>
      <c r="CN70" s="885">
        <v>0</v>
      </c>
      <c r="CP70" s="885">
        <v>0</v>
      </c>
    </row>
    <row r="71" spans="1:94" ht="12" hidden="1" customHeight="1">
      <c r="A71" s="913"/>
      <c r="B71" s="956"/>
      <c r="C71" s="900"/>
      <c r="D71" s="2924"/>
      <c r="E71" s="1474"/>
      <c r="F71" s="1474"/>
      <c r="G71" s="2932"/>
      <c r="H71" s="1474"/>
      <c r="I71" s="1474"/>
      <c r="J71" s="1474"/>
      <c r="K71" s="1474">
        <f t="shared" si="0"/>
        <v>0</v>
      </c>
      <c r="L71" s="2957"/>
      <c r="M71" s="2957"/>
      <c r="N71" s="2957"/>
      <c r="O71" s="2957"/>
      <c r="P71" s="2957"/>
      <c r="Q71" s="2957">
        <f t="shared" si="1"/>
        <v>0</v>
      </c>
      <c r="R71" s="1432"/>
      <c r="S71" s="1432"/>
      <c r="T71" s="1432"/>
      <c r="U71" s="1474"/>
      <c r="V71" s="1474"/>
      <c r="W71" s="1474">
        <f t="shared" si="2"/>
        <v>0</v>
      </c>
      <c r="X71" s="1474"/>
      <c r="Y71" s="1477"/>
      <c r="Z71" s="1477"/>
      <c r="AA71" s="1477"/>
      <c r="AB71" s="1477"/>
      <c r="AC71" s="1477"/>
      <c r="AD71" s="1477">
        <v>0</v>
      </c>
      <c r="AE71" s="2958"/>
      <c r="AF71" s="2958"/>
      <c r="AG71" s="2958"/>
      <c r="AH71" s="2958"/>
      <c r="AI71" s="2958"/>
      <c r="AJ71" s="2958">
        <f t="shared" si="4"/>
        <v>0</v>
      </c>
      <c r="AK71" s="1510"/>
      <c r="AL71" s="2932"/>
      <c r="AM71" s="1474"/>
      <c r="AN71" s="1474"/>
      <c r="AO71" s="1474"/>
      <c r="AP71" s="1474">
        <f t="shared" si="6"/>
        <v>0</v>
      </c>
      <c r="AQ71" s="2929"/>
      <c r="AR71" s="2929"/>
      <c r="AS71" s="1510"/>
      <c r="AT71" s="2932"/>
      <c r="AU71" s="1474"/>
      <c r="AV71" s="1474"/>
      <c r="AW71" s="1474"/>
      <c r="AX71" s="1474">
        <f t="shared" si="7"/>
        <v>0</v>
      </c>
      <c r="AY71" s="1474"/>
      <c r="AZ71" s="1474"/>
      <c r="BA71" s="1474"/>
      <c r="BB71" s="1474"/>
      <c r="BC71" s="1474"/>
      <c r="BD71" s="1474">
        <f t="shared" si="8"/>
        <v>0</v>
      </c>
      <c r="BE71" s="1510"/>
      <c r="BF71" s="2932"/>
      <c r="BG71" s="1474"/>
      <c r="BH71" s="1474"/>
      <c r="BI71" s="1474"/>
      <c r="BJ71" s="1474">
        <f t="shared" si="10"/>
        <v>0</v>
      </c>
      <c r="BK71" s="2956"/>
      <c r="BL71" s="2956"/>
      <c r="CA71" s="885">
        <v>0</v>
      </c>
      <c r="CB71" s="885">
        <v>0</v>
      </c>
      <c r="CC71" s="885">
        <v>0</v>
      </c>
      <c r="CE71" s="885">
        <v>0</v>
      </c>
      <c r="CL71" s="885">
        <v>0</v>
      </c>
      <c r="CM71" s="885">
        <v>0</v>
      </c>
      <c r="CN71" s="885">
        <v>0</v>
      </c>
      <c r="CP71" s="885">
        <v>0</v>
      </c>
    </row>
    <row r="72" spans="1:94" ht="12" hidden="1" customHeight="1">
      <c r="A72" s="913"/>
      <c r="B72" s="956"/>
      <c r="C72" s="900"/>
      <c r="D72" s="2924"/>
      <c r="E72" s="1474"/>
      <c r="F72" s="1474"/>
      <c r="G72" s="2932"/>
      <c r="H72" s="1474"/>
      <c r="I72" s="1474"/>
      <c r="J72" s="1474"/>
      <c r="K72" s="1474">
        <f t="shared" si="0"/>
        <v>0</v>
      </c>
      <c r="L72" s="2957"/>
      <c r="M72" s="2957"/>
      <c r="N72" s="2957"/>
      <c r="O72" s="2957"/>
      <c r="P72" s="2957"/>
      <c r="Q72" s="2957">
        <f t="shared" si="1"/>
        <v>0</v>
      </c>
      <c r="R72" s="1432"/>
      <c r="S72" s="1432"/>
      <c r="T72" s="1432"/>
      <c r="U72" s="1474"/>
      <c r="V72" s="1474"/>
      <c r="W72" s="1474">
        <f t="shared" si="2"/>
        <v>0</v>
      </c>
      <c r="X72" s="1474"/>
      <c r="Y72" s="1477"/>
      <c r="Z72" s="1477"/>
      <c r="AA72" s="1477"/>
      <c r="AB72" s="1477"/>
      <c r="AC72" s="1477"/>
      <c r="AD72" s="1477">
        <v>0</v>
      </c>
      <c r="AE72" s="2958"/>
      <c r="AF72" s="2958"/>
      <c r="AG72" s="2958"/>
      <c r="AH72" s="2958"/>
      <c r="AI72" s="2958"/>
      <c r="AJ72" s="2958">
        <f t="shared" si="4"/>
        <v>0</v>
      </c>
      <c r="AK72" s="1510"/>
      <c r="AL72" s="2932"/>
      <c r="AM72" s="1474"/>
      <c r="AN72" s="1474"/>
      <c r="AO72" s="1474"/>
      <c r="AP72" s="1474">
        <f t="shared" si="6"/>
        <v>0</v>
      </c>
      <c r="AQ72" s="2929"/>
      <c r="AR72" s="2929"/>
      <c r="AS72" s="1510"/>
      <c r="AT72" s="2932"/>
      <c r="AU72" s="1474"/>
      <c r="AV72" s="1474"/>
      <c r="AW72" s="1474"/>
      <c r="AX72" s="1474">
        <f t="shared" si="7"/>
        <v>0</v>
      </c>
      <c r="AY72" s="1474"/>
      <c r="AZ72" s="1474"/>
      <c r="BA72" s="1474"/>
      <c r="BB72" s="1474"/>
      <c r="BC72" s="1474"/>
      <c r="BD72" s="1474">
        <f t="shared" si="8"/>
        <v>0</v>
      </c>
      <c r="BE72" s="1510"/>
      <c r="BF72" s="2932"/>
      <c r="BG72" s="1474"/>
      <c r="BH72" s="1474"/>
      <c r="BI72" s="1474"/>
      <c r="BJ72" s="1474">
        <f t="shared" si="10"/>
        <v>0</v>
      </c>
      <c r="BK72" s="2956"/>
      <c r="BL72" s="2956"/>
      <c r="CA72" s="885">
        <v>0</v>
      </c>
      <c r="CB72" s="885">
        <v>0</v>
      </c>
      <c r="CC72" s="885">
        <v>0</v>
      </c>
      <c r="CE72" s="885">
        <v>0</v>
      </c>
      <c r="CL72" s="885">
        <v>0</v>
      </c>
      <c r="CM72" s="885">
        <v>0</v>
      </c>
      <c r="CN72" s="885">
        <v>0</v>
      </c>
      <c r="CP72" s="885">
        <v>0</v>
      </c>
    </row>
    <row r="73" spans="1:94" ht="12" hidden="1" customHeight="1">
      <c r="A73" s="885" t="s">
        <v>636</v>
      </c>
      <c r="B73" s="955"/>
      <c r="C73" s="2935"/>
      <c r="D73" s="2936"/>
      <c r="E73" s="1372"/>
      <c r="F73" s="1372">
        <v>0</v>
      </c>
      <c r="G73" s="2959">
        <v>0</v>
      </c>
      <c r="H73" s="1372">
        <v>0</v>
      </c>
      <c r="I73" s="1372"/>
      <c r="J73" s="1372">
        <v>0</v>
      </c>
      <c r="K73" s="1372">
        <f t="shared" si="0"/>
        <v>0</v>
      </c>
      <c r="L73" s="2960"/>
      <c r="M73" s="2960"/>
      <c r="N73" s="2960"/>
      <c r="O73" s="2960"/>
      <c r="P73" s="2960">
        <f>12000-12000</f>
        <v>0</v>
      </c>
      <c r="Q73" s="2961">
        <f t="shared" si="1"/>
        <v>0</v>
      </c>
      <c r="R73" s="891">
        <f>F73+L73</f>
        <v>0</v>
      </c>
      <c r="S73" s="891">
        <f>G73+M73</f>
        <v>0</v>
      </c>
      <c r="T73" s="891">
        <f>H73+N73</f>
        <v>0</v>
      </c>
      <c r="U73" s="889"/>
      <c r="V73" s="1372">
        <f>J73+P73</f>
        <v>0</v>
      </c>
      <c r="W73" s="1372">
        <f t="shared" si="2"/>
        <v>0</v>
      </c>
      <c r="X73" s="1372"/>
      <c r="Y73" s="1375">
        <v>0</v>
      </c>
      <c r="Z73" s="1375">
        <v>0</v>
      </c>
      <c r="AA73" s="1375">
        <v>0</v>
      </c>
      <c r="AB73" s="1375"/>
      <c r="AC73" s="1375">
        <v>0</v>
      </c>
      <c r="AD73" s="1375">
        <v>0</v>
      </c>
      <c r="AE73" s="2962"/>
      <c r="AF73" s="2962"/>
      <c r="AG73" s="2962"/>
      <c r="AH73" s="2962"/>
      <c r="AI73" s="2962">
        <f>12000-12000</f>
        <v>0</v>
      </c>
      <c r="AJ73" s="2962">
        <f t="shared" si="4"/>
        <v>0</v>
      </c>
      <c r="AK73" s="2963">
        <f>Y73+AE73</f>
        <v>0</v>
      </c>
      <c r="AL73" s="2959">
        <f>Z73+AF73</f>
        <v>0</v>
      </c>
      <c r="AM73" s="1372">
        <f>AA73+AG73</f>
        <v>0</v>
      </c>
      <c r="AN73" s="1372"/>
      <c r="AO73" s="1372">
        <f>AC73+AI73</f>
        <v>0</v>
      </c>
      <c r="AP73" s="1372">
        <f t="shared" si="6"/>
        <v>0</v>
      </c>
      <c r="AQ73" s="2964"/>
      <c r="AR73" s="2964"/>
      <c r="AS73" s="2963">
        <v>0</v>
      </c>
      <c r="AT73" s="2959">
        <v>0</v>
      </c>
      <c r="AU73" s="1372">
        <v>0</v>
      </c>
      <c r="AV73" s="1372"/>
      <c r="AW73" s="1372">
        <v>0</v>
      </c>
      <c r="AX73" s="1372">
        <f t="shared" si="7"/>
        <v>0</v>
      </c>
      <c r="AY73" s="1372"/>
      <c r="AZ73" s="1372"/>
      <c r="BA73" s="1372"/>
      <c r="BB73" s="1372"/>
      <c r="BC73" s="1372">
        <f>12000-12000</f>
        <v>0</v>
      </c>
      <c r="BD73" s="1372">
        <f t="shared" si="8"/>
        <v>0</v>
      </c>
      <c r="BE73" s="2963">
        <f>AS73+AY73</f>
        <v>0</v>
      </c>
      <c r="BF73" s="2959">
        <f>AT73+AZ73</f>
        <v>0</v>
      </c>
      <c r="BG73" s="1372">
        <f>AU73+BA73</f>
        <v>0</v>
      </c>
      <c r="BH73" s="1372"/>
      <c r="BI73" s="1372">
        <f>AW73+BC73</f>
        <v>0</v>
      </c>
      <c r="BJ73" s="1372">
        <f t="shared" si="10"/>
        <v>0</v>
      </c>
      <c r="BK73" s="2923"/>
      <c r="BL73" s="2923"/>
      <c r="CA73" s="885">
        <v>0</v>
      </c>
      <c r="CB73" s="885">
        <v>0</v>
      </c>
      <c r="CC73" s="885">
        <v>0</v>
      </c>
      <c r="CE73" s="885">
        <v>0</v>
      </c>
      <c r="CL73" s="885">
        <v>0</v>
      </c>
      <c r="CM73" s="885">
        <v>0</v>
      </c>
      <c r="CN73" s="885">
        <v>0</v>
      </c>
      <c r="CP73" s="885">
        <v>0</v>
      </c>
    </row>
    <row r="74" spans="1:94" ht="13.9" hidden="1" customHeight="1">
      <c r="B74" s="955"/>
      <c r="C74" s="909" t="s">
        <v>490</v>
      </c>
      <c r="D74" s="2911">
        <v>0</v>
      </c>
      <c r="E74" s="923"/>
      <c r="F74" s="923">
        <v>0</v>
      </c>
      <c r="G74" s="923">
        <v>0</v>
      </c>
      <c r="H74" s="923">
        <v>0</v>
      </c>
      <c r="I74" s="923"/>
      <c r="J74" s="923">
        <v>0</v>
      </c>
      <c r="K74" s="923">
        <f t="shared" si="0"/>
        <v>0</v>
      </c>
      <c r="L74" s="2912">
        <f>SUM(L75:L94)</f>
        <v>0</v>
      </c>
      <c r="M74" s="2912">
        <f>SUM(M75:M94)</f>
        <v>0</v>
      </c>
      <c r="N74" s="2912">
        <f>SUM(N75:N94)</f>
        <v>0</v>
      </c>
      <c r="O74" s="2912"/>
      <c r="P74" s="2912">
        <f>SUM(P75:P94)</f>
        <v>0</v>
      </c>
      <c r="Q74" s="2912">
        <f t="shared" si="1"/>
        <v>0</v>
      </c>
      <c r="R74" s="923">
        <f>SUM(R75:R94)</f>
        <v>0</v>
      </c>
      <c r="S74" s="923">
        <f>SUM(S75:S94)</f>
        <v>0</v>
      </c>
      <c r="T74" s="923">
        <f>SUM(T75:T94)</f>
        <v>0</v>
      </c>
      <c r="U74" s="923"/>
      <c r="V74" s="923">
        <f>SUM(V75:V94)</f>
        <v>0</v>
      </c>
      <c r="W74" s="923">
        <f t="shared" si="2"/>
        <v>0</v>
      </c>
      <c r="X74" s="923"/>
      <c r="Y74" s="920">
        <v>0</v>
      </c>
      <c r="Z74" s="920">
        <v>0</v>
      </c>
      <c r="AA74" s="920">
        <v>0</v>
      </c>
      <c r="AB74" s="920"/>
      <c r="AC74" s="920">
        <v>0</v>
      </c>
      <c r="AD74" s="920">
        <v>0</v>
      </c>
      <c r="AE74" s="921">
        <f>SUM(AE75:AE94)</f>
        <v>0</v>
      </c>
      <c r="AF74" s="921">
        <f>SUM(AF75:AF94)</f>
        <v>0</v>
      </c>
      <c r="AG74" s="921">
        <f>SUM(AG75:AG94)</f>
        <v>0</v>
      </c>
      <c r="AH74" s="921"/>
      <c r="AI74" s="921">
        <f>SUM(AI75:AI94)</f>
        <v>0</v>
      </c>
      <c r="AJ74" s="921">
        <f t="shared" si="4"/>
        <v>0</v>
      </c>
      <c r="AK74" s="2914">
        <f>SUM(AK75:AK94)</f>
        <v>0</v>
      </c>
      <c r="AL74" s="923">
        <f>SUM(AL75:AL94)</f>
        <v>0</v>
      </c>
      <c r="AM74" s="923">
        <f>SUM(AM75:AM94)</f>
        <v>0</v>
      </c>
      <c r="AN74" s="923"/>
      <c r="AO74" s="923">
        <f>SUM(AO75:AO94)</f>
        <v>0</v>
      </c>
      <c r="AP74" s="923">
        <f t="shared" si="6"/>
        <v>0</v>
      </c>
      <c r="AQ74" s="2913"/>
      <c r="AR74" s="2913"/>
      <c r="AS74" s="2914">
        <v>0</v>
      </c>
      <c r="AT74" s="923">
        <v>0</v>
      </c>
      <c r="AU74" s="923">
        <v>0</v>
      </c>
      <c r="AV74" s="923"/>
      <c r="AW74" s="923">
        <v>0</v>
      </c>
      <c r="AX74" s="923">
        <f t="shared" si="7"/>
        <v>0</v>
      </c>
      <c r="AY74" s="923">
        <f>SUM(AY75:AY94)</f>
        <v>0</v>
      </c>
      <c r="AZ74" s="923">
        <f>SUM(AZ75:AZ94)</f>
        <v>0</v>
      </c>
      <c r="BA74" s="923">
        <f>SUM(BA75:BA94)</f>
        <v>0</v>
      </c>
      <c r="BB74" s="923"/>
      <c r="BC74" s="923">
        <f>SUM(BC75:BC94)</f>
        <v>0</v>
      </c>
      <c r="BD74" s="923">
        <f t="shared" si="8"/>
        <v>0</v>
      </c>
      <c r="BE74" s="2914">
        <f>SUM(BE75:BE94)</f>
        <v>0</v>
      </c>
      <c r="BF74" s="923">
        <f>SUM(BF75:BF94)</f>
        <v>0</v>
      </c>
      <c r="BG74" s="923">
        <f>SUM(BG75:BG94)</f>
        <v>0</v>
      </c>
      <c r="BH74" s="923"/>
      <c r="BI74" s="923">
        <f>SUM(BI75:BI94)</f>
        <v>0</v>
      </c>
      <c r="BJ74" s="923">
        <f t="shared" si="10"/>
        <v>0</v>
      </c>
      <c r="BK74" s="2915"/>
      <c r="BL74" s="2915"/>
      <c r="CA74" s="885">
        <v>0</v>
      </c>
      <c r="CB74" s="885">
        <v>0</v>
      </c>
      <c r="CC74" s="885">
        <v>0</v>
      </c>
      <c r="CE74" s="885">
        <v>0</v>
      </c>
      <c r="CL74" s="885">
        <v>0</v>
      </c>
      <c r="CM74" s="885">
        <v>0</v>
      </c>
      <c r="CN74" s="885">
        <v>0</v>
      </c>
      <c r="CP74" s="885">
        <v>0</v>
      </c>
    </row>
    <row r="75" spans="1:94" ht="12" hidden="1" customHeight="1">
      <c r="A75" s="885" t="s">
        <v>635</v>
      </c>
      <c r="B75" s="955"/>
      <c r="C75" s="2946" t="s">
        <v>708</v>
      </c>
      <c r="D75" s="2965"/>
      <c r="E75" s="1341"/>
      <c r="F75" s="1423"/>
      <c r="G75" s="1423">
        <v>0</v>
      </c>
      <c r="H75" s="1423">
        <v>0</v>
      </c>
      <c r="I75" s="1423"/>
      <c r="J75" s="1423">
        <v>0</v>
      </c>
      <c r="K75" s="1423">
        <f t="shared" si="0"/>
        <v>0</v>
      </c>
      <c r="L75" s="1408"/>
      <c r="M75" s="1408"/>
      <c r="N75" s="1408"/>
      <c r="O75" s="1408"/>
      <c r="P75" s="1408"/>
      <c r="Q75" s="1408">
        <f t="shared" si="1"/>
        <v>0</v>
      </c>
      <c r="R75" s="1341"/>
      <c r="S75" s="1357">
        <f t="shared" ref="S75:T77" si="19">G75+M75</f>
        <v>0</v>
      </c>
      <c r="T75" s="1357">
        <f t="shared" si="19"/>
        <v>0</v>
      </c>
      <c r="U75" s="1423"/>
      <c r="V75" s="1423">
        <f>J75+P75</f>
        <v>0</v>
      </c>
      <c r="W75" s="1423">
        <f t="shared" si="2"/>
        <v>0</v>
      </c>
      <c r="X75" s="1423"/>
      <c r="Y75" s="1343">
        <v>0</v>
      </c>
      <c r="Z75" s="1343">
        <v>0</v>
      </c>
      <c r="AA75" s="1343">
        <v>0</v>
      </c>
      <c r="AB75" s="1343"/>
      <c r="AC75" s="1343">
        <v>0</v>
      </c>
      <c r="AD75" s="1343">
        <v>0</v>
      </c>
      <c r="AE75" s="2966"/>
      <c r="AF75" s="2966"/>
      <c r="AG75" s="2966"/>
      <c r="AH75" s="2966"/>
      <c r="AI75" s="2966"/>
      <c r="AJ75" s="2966">
        <f t="shared" si="4"/>
        <v>0</v>
      </c>
      <c r="AK75" s="2967">
        <f t="shared" ref="AK75:AM77" si="20">Y75+AE75</f>
        <v>0</v>
      </c>
      <c r="AL75" s="1423">
        <f t="shared" si="20"/>
        <v>0</v>
      </c>
      <c r="AM75" s="1423">
        <f t="shared" si="20"/>
        <v>0</v>
      </c>
      <c r="AN75" s="1423"/>
      <c r="AO75" s="1423">
        <f>AC75+AI75</f>
        <v>0</v>
      </c>
      <c r="AP75" s="1423">
        <f t="shared" si="6"/>
        <v>0</v>
      </c>
      <c r="AQ75" s="2952"/>
      <c r="AR75" s="2952"/>
      <c r="AS75" s="2967">
        <v>0</v>
      </c>
      <c r="AT75" s="1423">
        <v>0</v>
      </c>
      <c r="AU75" s="1423">
        <v>0</v>
      </c>
      <c r="AV75" s="1423"/>
      <c r="AW75" s="1423">
        <v>0</v>
      </c>
      <c r="AX75" s="1423">
        <f t="shared" si="7"/>
        <v>0</v>
      </c>
      <c r="AY75" s="1423"/>
      <c r="AZ75" s="1423"/>
      <c r="BA75" s="1423"/>
      <c r="BB75" s="1423"/>
      <c r="BC75" s="1423"/>
      <c r="BD75" s="1423">
        <f t="shared" si="8"/>
        <v>0</v>
      </c>
      <c r="BE75" s="2967">
        <f t="shared" ref="BE75:BG77" si="21">AS75+AY75</f>
        <v>0</v>
      </c>
      <c r="BF75" s="1423">
        <f t="shared" si="21"/>
        <v>0</v>
      </c>
      <c r="BG75" s="1423">
        <f t="shared" si="21"/>
        <v>0</v>
      </c>
      <c r="BH75" s="1423"/>
      <c r="BI75" s="1423">
        <f>AW75+BC75</f>
        <v>0</v>
      </c>
      <c r="BJ75" s="1423">
        <f t="shared" si="10"/>
        <v>0</v>
      </c>
      <c r="BK75" s="2923"/>
      <c r="BL75" s="2923"/>
      <c r="CA75" s="885">
        <v>0</v>
      </c>
      <c r="CB75" s="885">
        <v>0</v>
      </c>
      <c r="CC75" s="885">
        <v>0</v>
      </c>
      <c r="CE75" s="885">
        <v>0</v>
      </c>
      <c r="CL75" s="885">
        <v>0</v>
      </c>
      <c r="CM75" s="885">
        <v>0</v>
      </c>
      <c r="CN75" s="885">
        <v>0</v>
      </c>
      <c r="CP75" s="885">
        <v>0</v>
      </c>
    </row>
    <row r="76" spans="1:94" ht="12" hidden="1" customHeight="1">
      <c r="B76" s="955"/>
      <c r="C76" s="1860" t="s">
        <v>321</v>
      </c>
      <c r="D76" s="1538"/>
      <c r="E76" s="1357"/>
      <c r="F76" s="1374">
        <v>0</v>
      </c>
      <c r="G76" s="1374">
        <v>0</v>
      </c>
      <c r="H76" s="1374">
        <v>0</v>
      </c>
      <c r="I76" s="1374"/>
      <c r="J76" s="1374">
        <v>0</v>
      </c>
      <c r="K76" s="1374">
        <f t="shared" ref="K76:K139" si="22">SUM(G76:J76)</f>
        <v>0</v>
      </c>
      <c r="L76" s="2961">
        <f>1-1</f>
        <v>0</v>
      </c>
      <c r="M76" s="2961">
        <f>20000-20000</f>
        <v>0</v>
      </c>
      <c r="N76" s="2961"/>
      <c r="O76" s="2961"/>
      <c r="P76" s="2961"/>
      <c r="Q76" s="2961">
        <f t="shared" ref="Q76:Q139" si="23">SUM(M76:P76)</f>
        <v>0</v>
      </c>
      <c r="R76" s="1357">
        <f>F76+L76</f>
        <v>0</v>
      </c>
      <c r="S76" s="1357">
        <f t="shared" si="19"/>
        <v>0</v>
      </c>
      <c r="T76" s="1357">
        <f t="shared" si="19"/>
        <v>0</v>
      </c>
      <c r="U76" s="1374"/>
      <c r="V76" s="1374">
        <f>J76+P76</f>
        <v>0</v>
      </c>
      <c r="W76" s="1374">
        <f t="shared" ref="W76:W139" si="24">SUM(S76:V76)</f>
        <v>0</v>
      </c>
      <c r="X76" s="1374"/>
      <c r="Y76" s="1401">
        <v>0</v>
      </c>
      <c r="Z76" s="1401">
        <v>0</v>
      </c>
      <c r="AA76" s="1401">
        <v>0</v>
      </c>
      <c r="AB76" s="1401"/>
      <c r="AC76" s="1401">
        <v>0</v>
      </c>
      <c r="AD76" s="1401">
        <v>0</v>
      </c>
      <c r="AE76" s="2968">
        <f>1-1</f>
        <v>0</v>
      </c>
      <c r="AF76" s="2968">
        <f>20000-20000</f>
        <v>0</v>
      </c>
      <c r="AG76" s="2968"/>
      <c r="AH76" s="2968"/>
      <c r="AI76" s="2968"/>
      <c r="AJ76" s="2968">
        <f t="shared" ref="AJ76:AJ139" si="25">SUM(AF76:AI76)</f>
        <v>0</v>
      </c>
      <c r="AK76" s="2969">
        <f t="shared" si="20"/>
        <v>0</v>
      </c>
      <c r="AL76" s="1374">
        <f t="shared" si="20"/>
        <v>0</v>
      </c>
      <c r="AM76" s="1374">
        <f t="shared" si="20"/>
        <v>0</v>
      </c>
      <c r="AN76" s="1374"/>
      <c r="AO76" s="1374">
        <f>AC76+AI76</f>
        <v>0</v>
      </c>
      <c r="AP76" s="1374">
        <f t="shared" ref="AP76:AP139" si="26">SUM(AL76:AO76)</f>
        <v>0</v>
      </c>
      <c r="AQ76" s="2970"/>
      <c r="AR76" s="2970"/>
      <c r="AS76" s="2969">
        <v>0</v>
      </c>
      <c r="AT76" s="1374">
        <v>0</v>
      </c>
      <c r="AU76" s="1374">
        <v>0</v>
      </c>
      <c r="AV76" s="1374"/>
      <c r="AW76" s="1374">
        <v>0</v>
      </c>
      <c r="AX76" s="1374">
        <f t="shared" ref="AX76:AX139" si="27">SUM(AT76:AW76)</f>
        <v>0</v>
      </c>
      <c r="AY76" s="1374">
        <f>1-1</f>
        <v>0</v>
      </c>
      <c r="AZ76" s="1374">
        <f>20000-20000</f>
        <v>0</v>
      </c>
      <c r="BA76" s="1374"/>
      <c r="BB76" s="1374"/>
      <c r="BC76" s="1374"/>
      <c r="BD76" s="1374">
        <f t="shared" ref="BD76:BD139" si="28">SUM(AZ76:BC76)</f>
        <v>0</v>
      </c>
      <c r="BE76" s="2969">
        <f t="shared" si="21"/>
        <v>0</v>
      </c>
      <c r="BF76" s="1374">
        <f t="shared" si="21"/>
        <v>0</v>
      </c>
      <c r="BG76" s="1374">
        <f t="shared" si="21"/>
        <v>0</v>
      </c>
      <c r="BH76" s="1374"/>
      <c r="BI76" s="1374">
        <f>AW76+BC76</f>
        <v>0</v>
      </c>
      <c r="BJ76" s="1374">
        <f t="shared" ref="BJ76:BJ139" si="29">SUM(BF76:BI76)</f>
        <v>0</v>
      </c>
      <c r="BK76" s="2934"/>
      <c r="BL76" s="2934"/>
      <c r="CA76" s="885">
        <v>0</v>
      </c>
      <c r="CB76" s="885">
        <v>0</v>
      </c>
      <c r="CC76" s="885">
        <v>0</v>
      </c>
      <c r="CE76" s="885">
        <v>0</v>
      </c>
      <c r="CL76" s="885">
        <v>0</v>
      </c>
      <c r="CM76" s="885">
        <v>0</v>
      </c>
      <c r="CN76" s="885">
        <v>0</v>
      </c>
      <c r="CP76" s="885">
        <v>0</v>
      </c>
    </row>
    <row r="77" spans="1:94" ht="12" hidden="1" customHeight="1">
      <c r="A77" s="901" t="s">
        <v>646</v>
      </c>
      <c r="B77" s="956"/>
      <c r="C77" s="1860" t="s">
        <v>638</v>
      </c>
      <c r="D77" s="1538"/>
      <c r="E77" s="1357"/>
      <c r="F77" s="1357">
        <v>0</v>
      </c>
      <c r="G77" s="1357">
        <v>0</v>
      </c>
      <c r="H77" s="1357">
        <v>0</v>
      </c>
      <c r="I77" s="1357"/>
      <c r="J77" s="1357">
        <v>0</v>
      </c>
      <c r="K77" s="1357">
        <f t="shared" si="22"/>
        <v>0</v>
      </c>
      <c r="L77" s="1367"/>
      <c r="M77" s="1367"/>
      <c r="N77" s="1367"/>
      <c r="O77" s="1367"/>
      <c r="P77" s="1367"/>
      <c r="Q77" s="1367">
        <f t="shared" si="23"/>
        <v>0</v>
      </c>
      <c r="R77" s="1357">
        <f>F77+L77</f>
        <v>0</v>
      </c>
      <c r="S77" s="1357">
        <f t="shared" si="19"/>
        <v>0</v>
      </c>
      <c r="T77" s="1357">
        <f t="shared" si="19"/>
        <v>0</v>
      </c>
      <c r="U77" s="1357"/>
      <c r="V77" s="1357">
        <f>J77+P77</f>
        <v>0</v>
      </c>
      <c r="W77" s="1357">
        <f t="shared" si="24"/>
        <v>0</v>
      </c>
      <c r="X77" s="1357"/>
      <c r="Y77" s="1346">
        <v>0</v>
      </c>
      <c r="Z77" s="1346">
        <v>0</v>
      </c>
      <c r="AA77" s="1346">
        <v>0</v>
      </c>
      <c r="AB77" s="1346"/>
      <c r="AC77" s="1346">
        <v>0</v>
      </c>
      <c r="AD77" s="1346">
        <v>0</v>
      </c>
      <c r="AE77" s="2971"/>
      <c r="AF77" s="2971"/>
      <c r="AG77" s="2971"/>
      <c r="AH77" s="2971"/>
      <c r="AI77" s="2971"/>
      <c r="AJ77" s="2971">
        <f t="shared" si="25"/>
        <v>0</v>
      </c>
      <c r="AK77" s="1412">
        <f t="shared" si="20"/>
        <v>0</v>
      </c>
      <c r="AL77" s="889">
        <f t="shared" si="20"/>
        <v>0</v>
      </c>
      <c r="AM77" s="891">
        <f t="shared" si="20"/>
        <v>0</v>
      </c>
      <c r="AN77" s="891"/>
      <c r="AO77" s="891">
        <f>AC77+AI77</f>
        <v>0</v>
      </c>
      <c r="AP77" s="891">
        <f t="shared" si="26"/>
        <v>0</v>
      </c>
      <c r="AQ77" s="2922"/>
      <c r="AR77" s="2922"/>
      <c r="AS77" s="1412">
        <v>0</v>
      </c>
      <c r="AT77" s="1357">
        <v>0</v>
      </c>
      <c r="AU77" s="1357">
        <v>0</v>
      </c>
      <c r="AV77" s="1357"/>
      <c r="AW77" s="1357">
        <v>0</v>
      </c>
      <c r="AX77" s="1357">
        <f t="shared" si="27"/>
        <v>0</v>
      </c>
      <c r="AY77" s="1357"/>
      <c r="AZ77" s="1357"/>
      <c r="BA77" s="1357"/>
      <c r="BB77" s="1357"/>
      <c r="BC77" s="1357"/>
      <c r="BD77" s="1357">
        <f t="shared" si="28"/>
        <v>0</v>
      </c>
      <c r="BE77" s="1412">
        <f t="shared" si="21"/>
        <v>0</v>
      </c>
      <c r="BF77" s="889">
        <f t="shared" si="21"/>
        <v>0</v>
      </c>
      <c r="BG77" s="891">
        <f t="shared" si="21"/>
        <v>0</v>
      </c>
      <c r="BH77" s="891"/>
      <c r="BI77" s="891">
        <f>AW77+BC77</f>
        <v>0</v>
      </c>
      <c r="BJ77" s="891">
        <f t="shared" si="29"/>
        <v>0</v>
      </c>
      <c r="BK77" s="2923"/>
      <c r="BL77" s="2923"/>
      <c r="CA77" s="885">
        <v>0</v>
      </c>
      <c r="CB77" s="885">
        <v>0</v>
      </c>
      <c r="CC77" s="885">
        <v>0</v>
      </c>
      <c r="CE77" s="885">
        <v>0</v>
      </c>
      <c r="CL77" s="885">
        <v>0</v>
      </c>
      <c r="CM77" s="885">
        <v>0</v>
      </c>
      <c r="CN77" s="885">
        <v>0</v>
      </c>
      <c r="CP77" s="885">
        <v>0</v>
      </c>
    </row>
    <row r="78" spans="1:94" ht="12" hidden="1" customHeight="1">
      <c r="A78" s="913"/>
      <c r="B78" s="956"/>
      <c r="C78" s="900"/>
      <c r="D78" s="2972"/>
      <c r="E78" s="1374"/>
      <c r="F78" s="1374"/>
      <c r="G78" s="1374"/>
      <c r="H78" s="1374"/>
      <c r="I78" s="1374"/>
      <c r="J78" s="1374"/>
      <c r="K78" s="1374">
        <f t="shared" si="22"/>
        <v>0</v>
      </c>
      <c r="L78" s="2961"/>
      <c r="M78" s="2961"/>
      <c r="N78" s="2961"/>
      <c r="O78" s="2961"/>
      <c r="P78" s="2961"/>
      <c r="Q78" s="2961">
        <f t="shared" si="23"/>
        <v>0</v>
      </c>
      <c r="R78" s="1374"/>
      <c r="S78" s="1374"/>
      <c r="T78" s="1374"/>
      <c r="U78" s="1374"/>
      <c r="V78" s="1374"/>
      <c r="W78" s="1374">
        <f t="shared" si="24"/>
        <v>0</v>
      </c>
      <c r="X78" s="1374"/>
      <c r="Y78" s="1401"/>
      <c r="Z78" s="1401"/>
      <c r="AA78" s="1401"/>
      <c r="AB78" s="1401"/>
      <c r="AC78" s="1401"/>
      <c r="AD78" s="1401">
        <v>0</v>
      </c>
      <c r="AE78" s="2968"/>
      <c r="AF78" s="2968"/>
      <c r="AG78" s="2968"/>
      <c r="AH78" s="2968"/>
      <c r="AI78" s="2968"/>
      <c r="AJ78" s="2968">
        <f t="shared" si="25"/>
        <v>0</v>
      </c>
      <c r="AK78" s="2969"/>
      <c r="AL78" s="889"/>
      <c r="AM78" s="889"/>
      <c r="AN78" s="889"/>
      <c r="AO78" s="889"/>
      <c r="AP78" s="889">
        <f t="shared" si="26"/>
        <v>0</v>
      </c>
      <c r="AQ78" s="2925"/>
      <c r="AR78" s="2925"/>
      <c r="AS78" s="2969"/>
      <c r="AT78" s="1374"/>
      <c r="AU78" s="1374"/>
      <c r="AV78" s="1374"/>
      <c r="AW78" s="1374"/>
      <c r="AX78" s="1374">
        <f t="shared" si="27"/>
        <v>0</v>
      </c>
      <c r="AY78" s="1374"/>
      <c r="AZ78" s="1374"/>
      <c r="BA78" s="1374"/>
      <c r="BB78" s="1374"/>
      <c r="BC78" s="1374"/>
      <c r="BD78" s="1374">
        <f t="shared" si="28"/>
        <v>0</v>
      </c>
      <c r="BE78" s="2969"/>
      <c r="BF78" s="889"/>
      <c r="BG78" s="889"/>
      <c r="BH78" s="889"/>
      <c r="BI78" s="889"/>
      <c r="BJ78" s="889">
        <f t="shared" si="29"/>
        <v>0</v>
      </c>
      <c r="BK78" s="2934"/>
      <c r="BL78" s="2934"/>
      <c r="CA78" s="885">
        <v>0</v>
      </c>
      <c r="CB78" s="885">
        <v>0</v>
      </c>
      <c r="CC78" s="885">
        <v>0</v>
      </c>
      <c r="CE78" s="885">
        <v>0</v>
      </c>
      <c r="CL78" s="885">
        <v>0</v>
      </c>
      <c r="CM78" s="885">
        <v>0</v>
      </c>
      <c r="CN78" s="885">
        <v>0</v>
      </c>
      <c r="CP78" s="885">
        <v>0</v>
      </c>
    </row>
    <row r="79" spans="1:94" ht="12" hidden="1" customHeight="1">
      <c r="A79" s="913"/>
      <c r="B79" s="956"/>
      <c r="C79" s="900"/>
      <c r="D79" s="2972"/>
      <c r="E79" s="1374"/>
      <c r="F79" s="1374"/>
      <c r="G79" s="1374"/>
      <c r="H79" s="1374"/>
      <c r="I79" s="1374"/>
      <c r="J79" s="1374"/>
      <c r="K79" s="1374">
        <f t="shared" si="22"/>
        <v>0</v>
      </c>
      <c r="L79" s="2961"/>
      <c r="M79" s="2961"/>
      <c r="N79" s="2961"/>
      <c r="O79" s="2961"/>
      <c r="P79" s="2961"/>
      <c r="Q79" s="2961">
        <f t="shared" si="23"/>
        <v>0</v>
      </c>
      <c r="R79" s="1374"/>
      <c r="S79" s="1374"/>
      <c r="T79" s="1374"/>
      <c r="U79" s="1374"/>
      <c r="V79" s="1374"/>
      <c r="W79" s="1374">
        <f t="shared" si="24"/>
        <v>0</v>
      </c>
      <c r="X79" s="1374"/>
      <c r="Y79" s="1401"/>
      <c r="Z79" s="1401"/>
      <c r="AA79" s="1401"/>
      <c r="AB79" s="1401"/>
      <c r="AC79" s="1401"/>
      <c r="AD79" s="1401">
        <v>0</v>
      </c>
      <c r="AE79" s="2968"/>
      <c r="AF79" s="2968"/>
      <c r="AG79" s="2968"/>
      <c r="AH79" s="2968"/>
      <c r="AI79" s="2968"/>
      <c r="AJ79" s="2968">
        <f t="shared" si="25"/>
        <v>0</v>
      </c>
      <c r="AK79" s="2969"/>
      <c r="AL79" s="889"/>
      <c r="AM79" s="889"/>
      <c r="AN79" s="889"/>
      <c r="AO79" s="889"/>
      <c r="AP79" s="889">
        <f t="shared" si="26"/>
        <v>0</v>
      </c>
      <c r="AQ79" s="2925"/>
      <c r="AR79" s="2925"/>
      <c r="AS79" s="2969"/>
      <c r="AT79" s="1374"/>
      <c r="AU79" s="1374"/>
      <c r="AV79" s="1374"/>
      <c r="AW79" s="1374"/>
      <c r="AX79" s="1374">
        <f t="shared" si="27"/>
        <v>0</v>
      </c>
      <c r="AY79" s="1374"/>
      <c r="AZ79" s="1374"/>
      <c r="BA79" s="1374"/>
      <c r="BB79" s="1374"/>
      <c r="BC79" s="1374"/>
      <c r="BD79" s="1374">
        <f t="shared" si="28"/>
        <v>0</v>
      </c>
      <c r="BE79" s="2969"/>
      <c r="BF79" s="889"/>
      <c r="BG79" s="889"/>
      <c r="BH79" s="889"/>
      <c r="BI79" s="889"/>
      <c r="BJ79" s="889">
        <f t="shared" si="29"/>
        <v>0</v>
      </c>
      <c r="BK79" s="2934"/>
      <c r="BL79" s="2934"/>
      <c r="CB79" s="885">
        <v>0</v>
      </c>
      <c r="CC79" s="885">
        <v>0</v>
      </c>
      <c r="CE79" s="885">
        <v>0</v>
      </c>
      <c r="CM79" s="885">
        <v>0</v>
      </c>
      <c r="CN79" s="885">
        <v>0</v>
      </c>
      <c r="CP79" s="885">
        <v>0</v>
      </c>
    </row>
    <row r="80" spans="1:94" ht="12" hidden="1" customHeight="1">
      <c r="A80" s="913"/>
      <c r="B80" s="956"/>
      <c r="C80" s="900"/>
      <c r="D80" s="2972"/>
      <c r="E80" s="1374"/>
      <c r="F80" s="1374"/>
      <c r="G80" s="1374"/>
      <c r="H80" s="1374"/>
      <c r="I80" s="1374"/>
      <c r="J80" s="1374"/>
      <c r="K80" s="1374">
        <f t="shared" si="22"/>
        <v>0</v>
      </c>
      <c r="L80" s="2961"/>
      <c r="M80" s="2961"/>
      <c r="N80" s="2961"/>
      <c r="O80" s="2961"/>
      <c r="P80" s="2961"/>
      <c r="Q80" s="2961">
        <f t="shared" si="23"/>
        <v>0</v>
      </c>
      <c r="R80" s="1374"/>
      <c r="S80" s="1374"/>
      <c r="T80" s="1374"/>
      <c r="U80" s="1374"/>
      <c r="V80" s="1374"/>
      <c r="W80" s="1374">
        <f t="shared" si="24"/>
        <v>0</v>
      </c>
      <c r="X80" s="1374"/>
      <c r="Y80" s="1401"/>
      <c r="Z80" s="1401"/>
      <c r="AA80" s="1401"/>
      <c r="AB80" s="1401"/>
      <c r="AC80" s="1401"/>
      <c r="AD80" s="1401">
        <v>0</v>
      </c>
      <c r="AE80" s="2968"/>
      <c r="AF80" s="2968"/>
      <c r="AG80" s="2968"/>
      <c r="AH80" s="2968"/>
      <c r="AI80" s="2968"/>
      <c r="AJ80" s="2968">
        <f t="shared" si="25"/>
        <v>0</v>
      </c>
      <c r="AK80" s="2969"/>
      <c r="AL80" s="889"/>
      <c r="AM80" s="889"/>
      <c r="AN80" s="889"/>
      <c r="AO80" s="889"/>
      <c r="AP80" s="889">
        <f t="shared" si="26"/>
        <v>0</v>
      </c>
      <c r="AQ80" s="2925"/>
      <c r="AR80" s="2925"/>
      <c r="AS80" s="2969"/>
      <c r="AT80" s="1374"/>
      <c r="AU80" s="1374"/>
      <c r="AV80" s="1374"/>
      <c r="AW80" s="1374"/>
      <c r="AX80" s="1374">
        <f t="shared" si="27"/>
        <v>0</v>
      </c>
      <c r="AY80" s="1374"/>
      <c r="AZ80" s="1374"/>
      <c r="BA80" s="1374"/>
      <c r="BB80" s="1374"/>
      <c r="BC80" s="1374"/>
      <c r="BD80" s="1374">
        <f t="shared" si="28"/>
        <v>0</v>
      </c>
      <c r="BE80" s="2969"/>
      <c r="BF80" s="889"/>
      <c r="BG80" s="889"/>
      <c r="BH80" s="889"/>
      <c r="BI80" s="889"/>
      <c r="BJ80" s="889">
        <f t="shared" si="29"/>
        <v>0</v>
      </c>
      <c r="BK80" s="2934"/>
      <c r="BL80" s="2934"/>
    </row>
    <row r="81" spans="1:99" ht="12" hidden="1" customHeight="1">
      <c r="A81" s="913"/>
      <c r="B81" s="956"/>
      <c r="C81" s="900"/>
      <c r="D81" s="2972"/>
      <c r="E81" s="1374"/>
      <c r="F81" s="1374"/>
      <c r="G81" s="1374"/>
      <c r="H81" s="1374"/>
      <c r="I81" s="1374"/>
      <c r="J81" s="1374"/>
      <c r="K81" s="1374">
        <f t="shared" si="22"/>
        <v>0</v>
      </c>
      <c r="L81" s="2961"/>
      <c r="M81" s="2961"/>
      <c r="N81" s="2961"/>
      <c r="O81" s="2961"/>
      <c r="P81" s="2961"/>
      <c r="Q81" s="2961">
        <f t="shared" si="23"/>
        <v>0</v>
      </c>
      <c r="R81" s="1374"/>
      <c r="S81" s="1374"/>
      <c r="T81" s="1374"/>
      <c r="U81" s="1374"/>
      <c r="V81" s="1374"/>
      <c r="W81" s="1374">
        <f t="shared" si="24"/>
        <v>0</v>
      </c>
      <c r="X81" s="1374"/>
      <c r="Y81" s="1401"/>
      <c r="Z81" s="1401"/>
      <c r="AA81" s="1401"/>
      <c r="AB81" s="1401"/>
      <c r="AC81" s="1401"/>
      <c r="AD81" s="1401">
        <v>0</v>
      </c>
      <c r="AE81" s="2968"/>
      <c r="AF81" s="2968"/>
      <c r="AG81" s="2968"/>
      <c r="AH81" s="2968"/>
      <c r="AI81" s="2968"/>
      <c r="AJ81" s="2968">
        <f t="shared" si="25"/>
        <v>0</v>
      </c>
      <c r="AK81" s="2969"/>
      <c r="AL81" s="889"/>
      <c r="AM81" s="889"/>
      <c r="AN81" s="889"/>
      <c r="AO81" s="889"/>
      <c r="AP81" s="889">
        <f t="shared" si="26"/>
        <v>0</v>
      </c>
      <c r="AQ81" s="2925"/>
      <c r="AR81" s="2925"/>
      <c r="AS81" s="2969"/>
      <c r="AT81" s="1374"/>
      <c r="AU81" s="1374"/>
      <c r="AV81" s="1374"/>
      <c r="AW81" s="1374"/>
      <c r="AX81" s="1374">
        <f t="shared" si="27"/>
        <v>0</v>
      </c>
      <c r="AY81" s="1374"/>
      <c r="AZ81" s="1374"/>
      <c r="BA81" s="1374"/>
      <c r="BB81" s="1374"/>
      <c r="BC81" s="1374"/>
      <c r="BD81" s="1374">
        <f t="shared" si="28"/>
        <v>0</v>
      </c>
      <c r="BE81" s="2969"/>
      <c r="BF81" s="889"/>
      <c r="BG81" s="889"/>
      <c r="BH81" s="889"/>
      <c r="BI81" s="889"/>
      <c r="BJ81" s="889">
        <f t="shared" si="29"/>
        <v>0</v>
      </c>
      <c r="BK81" s="2934"/>
      <c r="BL81" s="2934"/>
    </row>
    <row r="82" spans="1:99" ht="12" hidden="1" customHeight="1">
      <c r="A82" s="913"/>
      <c r="B82" s="956"/>
      <c r="C82" s="900"/>
      <c r="D82" s="2972"/>
      <c r="E82" s="1374"/>
      <c r="F82" s="1374"/>
      <c r="G82" s="1374"/>
      <c r="H82" s="1374"/>
      <c r="I82" s="1374"/>
      <c r="J82" s="1374"/>
      <c r="K82" s="1374">
        <f t="shared" si="22"/>
        <v>0</v>
      </c>
      <c r="L82" s="2961"/>
      <c r="M82" s="2961"/>
      <c r="N82" s="2961"/>
      <c r="O82" s="2961"/>
      <c r="P82" s="2961"/>
      <c r="Q82" s="2961">
        <f t="shared" si="23"/>
        <v>0</v>
      </c>
      <c r="R82" s="1374"/>
      <c r="S82" s="1374"/>
      <c r="T82" s="1374"/>
      <c r="U82" s="1374"/>
      <c r="V82" s="1374"/>
      <c r="W82" s="1374">
        <f t="shared" si="24"/>
        <v>0</v>
      </c>
      <c r="X82" s="1374"/>
      <c r="Y82" s="1401"/>
      <c r="Z82" s="1401"/>
      <c r="AA82" s="1401"/>
      <c r="AB82" s="1401"/>
      <c r="AC82" s="1401"/>
      <c r="AD82" s="1401">
        <v>0</v>
      </c>
      <c r="AE82" s="2968"/>
      <c r="AF82" s="2968"/>
      <c r="AG82" s="2968"/>
      <c r="AH82" s="2968"/>
      <c r="AI82" s="2968"/>
      <c r="AJ82" s="2968">
        <f t="shared" si="25"/>
        <v>0</v>
      </c>
      <c r="AK82" s="2969"/>
      <c r="AL82" s="889"/>
      <c r="AM82" s="889"/>
      <c r="AN82" s="889"/>
      <c r="AO82" s="889"/>
      <c r="AP82" s="889">
        <f t="shared" si="26"/>
        <v>0</v>
      </c>
      <c r="AQ82" s="2925"/>
      <c r="AR82" s="2925"/>
      <c r="AS82" s="2969"/>
      <c r="AT82" s="1374"/>
      <c r="AU82" s="1374"/>
      <c r="AV82" s="1374"/>
      <c r="AW82" s="1374"/>
      <c r="AX82" s="1374">
        <f t="shared" si="27"/>
        <v>0</v>
      </c>
      <c r="AY82" s="1374"/>
      <c r="AZ82" s="1374"/>
      <c r="BA82" s="1374"/>
      <c r="BB82" s="1374"/>
      <c r="BC82" s="1374"/>
      <c r="BD82" s="1374">
        <f t="shared" si="28"/>
        <v>0</v>
      </c>
      <c r="BE82" s="2969"/>
      <c r="BF82" s="889"/>
      <c r="BG82" s="889"/>
      <c r="BH82" s="889"/>
      <c r="BI82" s="889"/>
      <c r="BJ82" s="889">
        <f t="shared" si="29"/>
        <v>0</v>
      </c>
      <c r="BK82" s="2934"/>
      <c r="BL82" s="2934"/>
    </row>
    <row r="83" spans="1:99" ht="12" hidden="1" customHeight="1">
      <c r="A83" s="913"/>
      <c r="B83" s="956"/>
      <c r="C83" s="900"/>
      <c r="D83" s="2972"/>
      <c r="E83" s="1374"/>
      <c r="F83" s="1374"/>
      <c r="G83" s="1374"/>
      <c r="H83" s="1374"/>
      <c r="I83" s="1374"/>
      <c r="J83" s="1374"/>
      <c r="K83" s="1374">
        <f t="shared" si="22"/>
        <v>0</v>
      </c>
      <c r="L83" s="2961"/>
      <c r="M83" s="2961"/>
      <c r="N83" s="2961"/>
      <c r="O83" s="2961"/>
      <c r="P83" s="2961"/>
      <c r="Q83" s="2961">
        <f t="shared" si="23"/>
        <v>0</v>
      </c>
      <c r="R83" s="1374"/>
      <c r="S83" s="1374"/>
      <c r="T83" s="1374"/>
      <c r="U83" s="1374"/>
      <c r="V83" s="1374"/>
      <c r="W83" s="1374">
        <f t="shared" si="24"/>
        <v>0</v>
      </c>
      <c r="X83" s="1374"/>
      <c r="Y83" s="1401"/>
      <c r="Z83" s="1401"/>
      <c r="AA83" s="1401"/>
      <c r="AB83" s="1401"/>
      <c r="AC83" s="1401"/>
      <c r="AD83" s="1401">
        <v>0</v>
      </c>
      <c r="AE83" s="2968"/>
      <c r="AF83" s="2968"/>
      <c r="AG83" s="2968"/>
      <c r="AH83" s="2968"/>
      <c r="AI83" s="2968"/>
      <c r="AJ83" s="2968">
        <f t="shared" si="25"/>
        <v>0</v>
      </c>
      <c r="AK83" s="2969"/>
      <c r="AL83" s="889"/>
      <c r="AM83" s="889"/>
      <c r="AN83" s="889"/>
      <c r="AO83" s="889"/>
      <c r="AP83" s="889">
        <f t="shared" si="26"/>
        <v>0</v>
      </c>
      <c r="AQ83" s="2925"/>
      <c r="AR83" s="2925"/>
      <c r="AS83" s="2969"/>
      <c r="AT83" s="1374"/>
      <c r="AU83" s="1374"/>
      <c r="AV83" s="1374"/>
      <c r="AW83" s="1374"/>
      <c r="AX83" s="1374">
        <f t="shared" si="27"/>
        <v>0</v>
      </c>
      <c r="AY83" s="1374"/>
      <c r="AZ83" s="1374"/>
      <c r="BA83" s="1374"/>
      <c r="BB83" s="1374"/>
      <c r="BC83" s="1374"/>
      <c r="BD83" s="1374">
        <f t="shared" si="28"/>
        <v>0</v>
      </c>
      <c r="BE83" s="2969"/>
      <c r="BF83" s="889"/>
      <c r="BG83" s="889"/>
      <c r="BH83" s="889"/>
      <c r="BI83" s="889"/>
      <c r="BJ83" s="889">
        <f t="shared" si="29"/>
        <v>0</v>
      </c>
      <c r="BK83" s="2934"/>
      <c r="BL83" s="2934"/>
    </row>
    <row r="84" spans="1:99" ht="12" hidden="1" customHeight="1">
      <c r="A84" s="913"/>
      <c r="B84" s="956"/>
      <c r="C84" s="900"/>
      <c r="D84" s="2972"/>
      <c r="E84" s="1374"/>
      <c r="F84" s="1374"/>
      <c r="G84" s="1374"/>
      <c r="H84" s="1374"/>
      <c r="I84" s="1374"/>
      <c r="J84" s="1374"/>
      <c r="K84" s="1374">
        <f t="shared" si="22"/>
        <v>0</v>
      </c>
      <c r="L84" s="2961"/>
      <c r="M84" s="2961"/>
      <c r="N84" s="2961"/>
      <c r="O84" s="2961"/>
      <c r="P84" s="2961"/>
      <c r="Q84" s="2961">
        <f t="shared" si="23"/>
        <v>0</v>
      </c>
      <c r="R84" s="1374"/>
      <c r="S84" s="1374"/>
      <c r="T84" s="1374"/>
      <c r="U84" s="1374"/>
      <c r="V84" s="1374"/>
      <c r="W84" s="1374">
        <f t="shared" si="24"/>
        <v>0</v>
      </c>
      <c r="X84" s="1374"/>
      <c r="Y84" s="1401"/>
      <c r="Z84" s="1401"/>
      <c r="AA84" s="1401"/>
      <c r="AB84" s="1401"/>
      <c r="AC84" s="1401"/>
      <c r="AD84" s="1401">
        <v>0</v>
      </c>
      <c r="AE84" s="2968"/>
      <c r="AF84" s="2968"/>
      <c r="AG84" s="2968"/>
      <c r="AH84" s="2968"/>
      <c r="AI84" s="2968"/>
      <c r="AJ84" s="2968">
        <f t="shared" si="25"/>
        <v>0</v>
      </c>
      <c r="AK84" s="2969"/>
      <c r="AL84" s="889"/>
      <c r="AM84" s="889"/>
      <c r="AN84" s="889"/>
      <c r="AO84" s="889"/>
      <c r="AP84" s="889">
        <f t="shared" si="26"/>
        <v>0</v>
      </c>
      <c r="AQ84" s="2925"/>
      <c r="AR84" s="2925"/>
      <c r="AS84" s="2969"/>
      <c r="AT84" s="1374"/>
      <c r="AU84" s="1374"/>
      <c r="AV84" s="1374"/>
      <c r="AW84" s="1374"/>
      <c r="AX84" s="1374">
        <f t="shared" si="27"/>
        <v>0</v>
      </c>
      <c r="AY84" s="1374"/>
      <c r="AZ84" s="1374"/>
      <c r="BA84" s="1374"/>
      <c r="BB84" s="1374"/>
      <c r="BC84" s="1374"/>
      <c r="BD84" s="1374">
        <f t="shared" si="28"/>
        <v>0</v>
      </c>
      <c r="BE84" s="2969"/>
      <c r="BF84" s="889"/>
      <c r="BG84" s="889"/>
      <c r="BH84" s="889"/>
      <c r="BI84" s="889"/>
      <c r="BJ84" s="889">
        <f t="shared" si="29"/>
        <v>0</v>
      </c>
      <c r="BK84" s="2934"/>
      <c r="BL84" s="2934"/>
    </row>
    <row r="85" spans="1:99" ht="12" hidden="1" customHeight="1">
      <c r="A85" s="913"/>
      <c r="B85" s="956"/>
      <c r="C85" s="900"/>
      <c r="D85" s="2972"/>
      <c r="E85" s="1374"/>
      <c r="F85" s="1374"/>
      <c r="G85" s="1374"/>
      <c r="H85" s="1374"/>
      <c r="I85" s="1374"/>
      <c r="J85" s="1374"/>
      <c r="K85" s="1374">
        <f t="shared" si="22"/>
        <v>0</v>
      </c>
      <c r="L85" s="2961"/>
      <c r="M85" s="2961"/>
      <c r="N85" s="2961"/>
      <c r="O85" s="2961"/>
      <c r="P85" s="2961"/>
      <c r="Q85" s="2961">
        <f t="shared" si="23"/>
        <v>0</v>
      </c>
      <c r="R85" s="1374"/>
      <c r="S85" s="1374"/>
      <c r="T85" s="1374"/>
      <c r="U85" s="1374"/>
      <c r="V85" s="1374"/>
      <c r="W85" s="1374">
        <f t="shared" si="24"/>
        <v>0</v>
      </c>
      <c r="X85" s="1374"/>
      <c r="Y85" s="1401"/>
      <c r="Z85" s="1401"/>
      <c r="AA85" s="1401"/>
      <c r="AB85" s="1401"/>
      <c r="AC85" s="1401"/>
      <c r="AD85" s="1401">
        <v>0</v>
      </c>
      <c r="AE85" s="2968"/>
      <c r="AF85" s="2968"/>
      <c r="AG85" s="2968"/>
      <c r="AH85" s="2968"/>
      <c r="AI85" s="2968"/>
      <c r="AJ85" s="2968">
        <f t="shared" si="25"/>
        <v>0</v>
      </c>
      <c r="AK85" s="2969"/>
      <c r="AL85" s="889"/>
      <c r="AM85" s="889"/>
      <c r="AN85" s="889"/>
      <c r="AO85" s="889"/>
      <c r="AP85" s="889">
        <f t="shared" si="26"/>
        <v>0</v>
      </c>
      <c r="AQ85" s="2925"/>
      <c r="AR85" s="2925"/>
      <c r="AS85" s="2969"/>
      <c r="AT85" s="1374"/>
      <c r="AU85" s="1374"/>
      <c r="AV85" s="1374"/>
      <c r="AW85" s="1374"/>
      <c r="AX85" s="1374">
        <f t="shared" si="27"/>
        <v>0</v>
      </c>
      <c r="AY85" s="1374"/>
      <c r="AZ85" s="1374"/>
      <c r="BA85" s="1374"/>
      <c r="BB85" s="1374"/>
      <c r="BC85" s="1374"/>
      <c r="BD85" s="1374">
        <f t="shared" si="28"/>
        <v>0</v>
      </c>
      <c r="BE85" s="2969"/>
      <c r="BF85" s="889"/>
      <c r="BG85" s="889"/>
      <c r="BH85" s="889"/>
      <c r="BI85" s="889"/>
      <c r="BJ85" s="889">
        <f t="shared" si="29"/>
        <v>0</v>
      </c>
      <c r="BK85" s="2934"/>
      <c r="BL85" s="2934"/>
    </row>
    <row r="86" spans="1:99" ht="12" hidden="1" customHeight="1">
      <c r="A86" s="913"/>
      <c r="B86" s="956"/>
      <c r="C86" s="900"/>
      <c r="D86" s="2972"/>
      <c r="E86" s="1374"/>
      <c r="F86" s="1374"/>
      <c r="G86" s="1374"/>
      <c r="H86" s="1374"/>
      <c r="I86" s="1374"/>
      <c r="J86" s="1374"/>
      <c r="K86" s="1374">
        <f t="shared" si="22"/>
        <v>0</v>
      </c>
      <c r="L86" s="2961"/>
      <c r="M86" s="2961"/>
      <c r="N86" s="2961"/>
      <c r="O86" s="2961"/>
      <c r="P86" s="2961"/>
      <c r="Q86" s="2961">
        <f t="shared" si="23"/>
        <v>0</v>
      </c>
      <c r="R86" s="1374"/>
      <c r="S86" s="1374"/>
      <c r="T86" s="1374"/>
      <c r="U86" s="1374"/>
      <c r="V86" s="1374"/>
      <c r="W86" s="1374">
        <f t="shared" si="24"/>
        <v>0</v>
      </c>
      <c r="X86" s="1374"/>
      <c r="Y86" s="1401"/>
      <c r="Z86" s="1401"/>
      <c r="AA86" s="1401"/>
      <c r="AB86" s="1401"/>
      <c r="AC86" s="1401"/>
      <c r="AD86" s="1401">
        <v>0</v>
      </c>
      <c r="AE86" s="2968"/>
      <c r="AF86" s="2968"/>
      <c r="AG86" s="2968"/>
      <c r="AH86" s="2968"/>
      <c r="AI86" s="2968"/>
      <c r="AJ86" s="2968">
        <f t="shared" si="25"/>
        <v>0</v>
      </c>
      <c r="AK86" s="2969"/>
      <c r="AL86" s="889"/>
      <c r="AM86" s="889"/>
      <c r="AN86" s="889"/>
      <c r="AO86" s="889"/>
      <c r="AP86" s="889">
        <f t="shared" si="26"/>
        <v>0</v>
      </c>
      <c r="AQ86" s="2925"/>
      <c r="AR86" s="2925"/>
      <c r="AS86" s="2969"/>
      <c r="AT86" s="1374"/>
      <c r="AU86" s="1374"/>
      <c r="AV86" s="1374"/>
      <c r="AW86" s="1374"/>
      <c r="AX86" s="1374">
        <f t="shared" si="27"/>
        <v>0</v>
      </c>
      <c r="AY86" s="1374"/>
      <c r="AZ86" s="1374"/>
      <c r="BA86" s="1374"/>
      <c r="BB86" s="1374"/>
      <c r="BC86" s="1374"/>
      <c r="BD86" s="1374">
        <f t="shared" si="28"/>
        <v>0</v>
      </c>
      <c r="BE86" s="2969"/>
      <c r="BF86" s="889"/>
      <c r="BG86" s="889"/>
      <c r="BH86" s="889"/>
      <c r="BI86" s="889"/>
      <c r="BJ86" s="889">
        <f t="shared" si="29"/>
        <v>0</v>
      </c>
      <c r="BK86" s="2934"/>
      <c r="BL86" s="2934"/>
    </row>
    <row r="87" spans="1:99" ht="12" hidden="1" customHeight="1">
      <c r="A87" s="913"/>
      <c r="B87" s="956"/>
      <c r="C87" s="900"/>
      <c r="D87" s="2972"/>
      <c r="E87" s="1374"/>
      <c r="F87" s="1374"/>
      <c r="G87" s="1374"/>
      <c r="H87" s="1374"/>
      <c r="I87" s="1374"/>
      <c r="J87" s="1374"/>
      <c r="K87" s="1374">
        <f t="shared" si="22"/>
        <v>0</v>
      </c>
      <c r="L87" s="2961"/>
      <c r="M87" s="2961"/>
      <c r="N87" s="2961"/>
      <c r="O87" s="2961"/>
      <c r="P87" s="2961"/>
      <c r="Q87" s="2961">
        <f t="shared" si="23"/>
        <v>0</v>
      </c>
      <c r="R87" s="1374"/>
      <c r="S87" s="1374"/>
      <c r="T87" s="1374"/>
      <c r="U87" s="1374"/>
      <c r="V87" s="1374"/>
      <c r="W87" s="1374">
        <f t="shared" si="24"/>
        <v>0</v>
      </c>
      <c r="X87" s="1374"/>
      <c r="Y87" s="1401"/>
      <c r="Z87" s="1401"/>
      <c r="AA87" s="1401"/>
      <c r="AB87" s="1401"/>
      <c r="AC87" s="1401"/>
      <c r="AD87" s="1401">
        <v>0</v>
      </c>
      <c r="AE87" s="2968"/>
      <c r="AF87" s="2968"/>
      <c r="AG87" s="2968"/>
      <c r="AH87" s="2968"/>
      <c r="AI87" s="2968"/>
      <c r="AJ87" s="2968">
        <f t="shared" si="25"/>
        <v>0</v>
      </c>
      <c r="AK87" s="2969"/>
      <c r="AL87" s="889"/>
      <c r="AM87" s="889"/>
      <c r="AN87" s="889"/>
      <c r="AO87" s="889"/>
      <c r="AP87" s="889">
        <f t="shared" si="26"/>
        <v>0</v>
      </c>
      <c r="AQ87" s="2925"/>
      <c r="AR87" s="2925"/>
      <c r="AS87" s="2969"/>
      <c r="AT87" s="1374"/>
      <c r="AU87" s="1374"/>
      <c r="AV87" s="1374"/>
      <c r="AW87" s="1374"/>
      <c r="AX87" s="1374">
        <f t="shared" si="27"/>
        <v>0</v>
      </c>
      <c r="AY87" s="1374"/>
      <c r="AZ87" s="1374"/>
      <c r="BA87" s="1374"/>
      <c r="BB87" s="1374"/>
      <c r="BC87" s="1374"/>
      <c r="BD87" s="1374">
        <f t="shared" si="28"/>
        <v>0</v>
      </c>
      <c r="BE87" s="2969"/>
      <c r="BF87" s="889"/>
      <c r="BG87" s="889"/>
      <c r="BH87" s="889"/>
      <c r="BI87" s="889"/>
      <c r="BJ87" s="889">
        <f t="shared" si="29"/>
        <v>0</v>
      </c>
      <c r="BK87" s="2934"/>
      <c r="BL87" s="2934"/>
    </row>
    <row r="88" spans="1:99" ht="12" hidden="1" customHeight="1">
      <c r="A88" s="913"/>
      <c r="B88" s="956"/>
      <c r="C88" s="900"/>
      <c r="D88" s="2972"/>
      <c r="E88" s="1374"/>
      <c r="F88" s="1374"/>
      <c r="G88" s="1374"/>
      <c r="H88" s="1374"/>
      <c r="I88" s="1374"/>
      <c r="J88" s="1374"/>
      <c r="K88" s="1374">
        <f t="shared" si="22"/>
        <v>0</v>
      </c>
      <c r="L88" s="2961"/>
      <c r="M88" s="2961"/>
      <c r="N88" s="2961"/>
      <c r="O88" s="2961"/>
      <c r="P88" s="2961"/>
      <c r="Q88" s="2961">
        <f t="shared" si="23"/>
        <v>0</v>
      </c>
      <c r="R88" s="1374"/>
      <c r="S88" s="1374"/>
      <c r="T88" s="1374"/>
      <c r="U88" s="1374"/>
      <c r="V88" s="1374"/>
      <c r="W88" s="1374">
        <f t="shared" si="24"/>
        <v>0</v>
      </c>
      <c r="X88" s="1374"/>
      <c r="Y88" s="1401"/>
      <c r="Z88" s="1401"/>
      <c r="AA88" s="1401"/>
      <c r="AB88" s="1401"/>
      <c r="AC88" s="1401"/>
      <c r="AD88" s="1401">
        <v>0</v>
      </c>
      <c r="AE88" s="2968"/>
      <c r="AF88" s="2968"/>
      <c r="AG88" s="2968"/>
      <c r="AH88" s="2968"/>
      <c r="AI88" s="2968"/>
      <c r="AJ88" s="2968">
        <f t="shared" si="25"/>
        <v>0</v>
      </c>
      <c r="AK88" s="2969"/>
      <c r="AL88" s="889"/>
      <c r="AM88" s="889"/>
      <c r="AN88" s="889"/>
      <c r="AO88" s="889"/>
      <c r="AP88" s="889">
        <f t="shared" si="26"/>
        <v>0</v>
      </c>
      <c r="AQ88" s="2925"/>
      <c r="AR88" s="2925"/>
      <c r="AS88" s="2969"/>
      <c r="AT88" s="1374"/>
      <c r="AU88" s="1374"/>
      <c r="AV88" s="1374"/>
      <c r="AW88" s="1374"/>
      <c r="AX88" s="1374">
        <f t="shared" si="27"/>
        <v>0</v>
      </c>
      <c r="AY88" s="1374"/>
      <c r="AZ88" s="1374"/>
      <c r="BA88" s="1374"/>
      <c r="BB88" s="1374"/>
      <c r="BC88" s="1374"/>
      <c r="BD88" s="1374">
        <f t="shared" si="28"/>
        <v>0</v>
      </c>
      <c r="BE88" s="2969"/>
      <c r="BF88" s="889"/>
      <c r="BG88" s="889"/>
      <c r="BH88" s="889"/>
      <c r="BI88" s="889"/>
      <c r="BJ88" s="889">
        <f t="shared" si="29"/>
        <v>0</v>
      </c>
      <c r="BK88" s="2934"/>
      <c r="BL88" s="2934"/>
    </row>
    <row r="89" spans="1:99" ht="12" hidden="1" customHeight="1">
      <c r="A89" s="913"/>
      <c r="B89" s="956"/>
      <c r="C89" s="900"/>
      <c r="D89" s="2972"/>
      <c r="E89" s="1374"/>
      <c r="F89" s="1374"/>
      <c r="G89" s="1374"/>
      <c r="H89" s="1374"/>
      <c r="I89" s="1374"/>
      <c r="J89" s="1374"/>
      <c r="K89" s="1374">
        <f t="shared" si="22"/>
        <v>0</v>
      </c>
      <c r="L89" s="2961"/>
      <c r="M89" s="2961"/>
      <c r="N89" s="2961"/>
      <c r="O89" s="2961"/>
      <c r="P89" s="2961"/>
      <c r="Q89" s="2961">
        <f t="shared" si="23"/>
        <v>0</v>
      </c>
      <c r="R89" s="1374"/>
      <c r="S89" s="1374"/>
      <c r="T89" s="1374"/>
      <c r="U89" s="1374"/>
      <c r="V89" s="1374"/>
      <c r="W89" s="1374">
        <f t="shared" si="24"/>
        <v>0</v>
      </c>
      <c r="X89" s="1374"/>
      <c r="Y89" s="1401"/>
      <c r="Z89" s="1401"/>
      <c r="AA89" s="1401"/>
      <c r="AB89" s="1401"/>
      <c r="AC89" s="1401"/>
      <c r="AD89" s="1401">
        <v>0</v>
      </c>
      <c r="AE89" s="2968"/>
      <c r="AF89" s="2968"/>
      <c r="AG89" s="2968"/>
      <c r="AH89" s="2968"/>
      <c r="AI89" s="2968"/>
      <c r="AJ89" s="2968">
        <f t="shared" si="25"/>
        <v>0</v>
      </c>
      <c r="AK89" s="2969"/>
      <c r="AL89" s="889"/>
      <c r="AM89" s="889"/>
      <c r="AN89" s="889"/>
      <c r="AO89" s="889"/>
      <c r="AP89" s="889">
        <f t="shared" si="26"/>
        <v>0</v>
      </c>
      <c r="AQ89" s="2925"/>
      <c r="AR89" s="2925"/>
      <c r="AS89" s="2969"/>
      <c r="AT89" s="1374"/>
      <c r="AU89" s="1374"/>
      <c r="AV89" s="1374"/>
      <c r="AW89" s="1374"/>
      <c r="AX89" s="1374">
        <f t="shared" si="27"/>
        <v>0</v>
      </c>
      <c r="AY89" s="1374"/>
      <c r="AZ89" s="1374"/>
      <c r="BA89" s="1374"/>
      <c r="BB89" s="1374"/>
      <c r="BC89" s="1374"/>
      <c r="BD89" s="1374">
        <f t="shared" si="28"/>
        <v>0</v>
      </c>
      <c r="BE89" s="2969"/>
      <c r="BF89" s="889"/>
      <c r="BG89" s="889"/>
      <c r="BH89" s="889"/>
      <c r="BI89" s="889"/>
      <c r="BJ89" s="889">
        <f t="shared" si="29"/>
        <v>0</v>
      </c>
      <c r="BK89" s="2934"/>
      <c r="BL89" s="2934"/>
    </row>
    <row r="90" spans="1:99" ht="12" hidden="1" customHeight="1">
      <c r="A90" s="913"/>
      <c r="B90" s="956"/>
      <c r="C90" s="900"/>
      <c r="D90" s="2972"/>
      <c r="E90" s="1374"/>
      <c r="F90" s="1374"/>
      <c r="G90" s="1374"/>
      <c r="H90" s="1374"/>
      <c r="I90" s="1374"/>
      <c r="J90" s="1374"/>
      <c r="K90" s="1374">
        <f t="shared" si="22"/>
        <v>0</v>
      </c>
      <c r="L90" s="2961"/>
      <c r="M90" s="2961"/>
      <c r="N90" s="2961"/>
      <c r="O90" s="2961"/>
      <c r="P90" s="2961"/>
      <c r="Q90" s="2961">
        <f t="shared" si="23"/>
        <v>0</v>
      </c>
      <c r="R90" s="1374"/>
      <c r="S90" s="1374"/>
      <c r="T90" s="1374"/>
      <c r="U90" s="1374"/>
      <c r="V90" s="1374"/>
      <c r="W90" s="1374">
        <f t="shared" si="24"/>
        <v>0</v>
      </c>
      <c r="X90" s="1374"/>
      <c r="Y90" s="1401"/>
      <c r="Z90" s="1401"/>
      <c r="AA90" s="1401"/>
      <c r="AB90" s="1401"/>
      <c r="AC90" s="1401"/>
      <c r="AD90" s="1401">
        <v>0</v>
      </c>
      <c r="AE90" s="2968"/>
      <c r="AF90" s="2968"/>
      <c r="AG90" s="2968"/>
      <c r="AH90" s="2968"/>
      <c r="AI90" s="2968"/>
      <c r="AJ90" s="2968">
        <f t="shared" si="25"/>
        <v>0</v>
      </c>
      <c r="AK90" s="2969"/>
      <c r="AL90" s="889"/>
      <c r="AM90" s="889"/>
      <c r="AN90" s="889"/>
      <c r="AO90" s="889"/>
      <c r="AP90" s="889">
        <f t="shared" si="26"/>
        <v>0</v>
      </c>
      <c r="AQ90" s="2925"/>
      <c r="AR90" s="2925"/>
      <c r="AS90" s="2969"/>
      <c r="AT90" s="1374"/>
      <c r="AU90" s="1374"/>
      <c r="AV90" s="1374"/>
      <c r="AW90" s="1374"/>
      <c r="AX90" s="1374">
        <f t="shared" si="27"/>
        <v>0</v>
      </c>
      <c r="AY90" s="1374"/>
      <c r="AZ90" s="1374"/>
      <c r="BA90" s="1374"/>
      <c r="BB90" s="1374"/>
      <c r="BC90" s="1374"/>
      <c r="BD90" s="1374">
        <f t="shared" si="28"/>
        <v>0</v>
      </c>
      <c r="BE90" s="2969"/>
      <c r="BF90" s="889"/>
      <c r="BG90" s="889"/>
      <c r="BH90" s="889"/>
      <c r="BI90" s="889"/>
      <c r="BJ90" s="889">
        <f t="shared" si="29"/>
        <v>0</v>
      </c>
      <c r="BK90" s="2934"/>
      <c r="BL90" s="2934"/>
    </row>
    <row r="91" spans="1:99" ht="12" hidden="1" customHeight="1">
      <c r="A91" s="913"/>
      <c r="B91" s="956"/>
      <c r="C91" s="900"/>
      <c r="D91" s="2972"/>
      <c r="E91" s="1374"/>
      <c r="F91" s="1374"/>
      <c r="G91" s="1374"/>
      <c r="H91" s="1374"/>
      <c r="I91" s="1374"/>
      <c r="J91" s="1374"/>
      <c r="K91" s="1374">
        <f t="shared" si="22"/>
        <v>0</v>
      </c>
      <c r="L91" s="2961"/>
      <c r="M91" s="2961"/>
      <c r="N91" s="2961"/>
      <c r="O91" s="2961"/>
      <c r="P91" s="2961"/>
      <c r="Q91" s="2961">
        <f t="shared" si="23"/>
        <v>0</v>
      </c>
      <c r="R91" s="1374"/>
      <c r="S91" s="1374"/>
      <c r="T91" s="1374"/>
      <c r="U91" s="1374"/>
      <c r="V91" s="1374"/>
      <c r="W91" s="1374">
        <f t="shared" si="24"/>
        <v>0</v>
      </c>
      <c r="X91" s="1374"/>
      <c r="Y91" s="1401"/>
      <c r="Z91" s="1401"/>
      <c r="AA91" s="1401"/>
      <c r="AB91" s="1401"/>
      <c r="AC91" s="1401"/>
      <c r="AD91" s="1401">
        <v>0</v>
      </c>
      <c r="AE91" s="2968"/>
      <c r="AF91" s="2968"/>
      <c r="AG91" s="2968"/>
      <c r="AH91" s="2968"/>
      <c r="AI91" s="2968"/>
      <c r="AJ91" s="2968">
        <f t="shared" si="25"/>
        <v>0</v>
      </c>
      <c r="AK91" s="2969"/>
      <c r="AL91" s="889"/>
      <c r="AM91" s="889"/>
      <c r="AN91" s="889"/>
      <c r="AO91" s="889"/>
      <c r="AP91" s="889">
        <f t="shared" si="26"/>
        <v>0</v>
      </c>
      <c r="AQ91" s="2925"/>
      <c r="AR91" s="2925"/>
      <c r="AS91" s="2969"/>
      <c r="AT91" s="1374"/>
      <c r="AU91" s="1374"/>
      <c r="AV91" s="1374"/>
      <c r="AW91" s="1374"/>
      <c r="AX91" s="1374">
        <f t="shared" si="27"/>
        <v>0</v>
      </c>
      <c r="AY91" s="1374"/>
      <c r="AZ91" s="1374"/>
      <c r="BA91" s="1374"/>
      <c r="BB91" s="1374"/>
      <c r="BC91" s="1374"/>
      <c r="BD91" s="1374">
        <f t="shared" si="28"/>
        <v>0</v>
      </c>
      <c r="BE91" s="2969"/>
      <c r="BF91" s="889"/>
      <c r="BG91" s="889"/>
      <c r="BH91" s="889"/>
      <c r="BI91" s="889"/>
      <c r="BJ91" s="889">
        <f t="shared" si="29"/>
        <v>0</v>
      </c>
      <c r="BK91" s="2934"/>
      <c r="BL91" s="2934"/>
    </row>
    <row r="92" spans="1:99" ht="12" hidden="1" customHeight="1">
      <c r="A92" s="913"/>
      <c r="B92" s="956"/>
      <c r="C92" s="900"/>
      <c r="D92" s="2972"/>
      <c r="E92" s="1374"/>
      <c r="F92" s="1374"/>
      <c r="G92" s="1374"/>
      <c r="H92" s="1374"/>
      <c r="I92" s="1374"/>
      <c r="J92" s="1374"/>
      <c r="K92" s="1374">
        <f t="shared" si="22"/>
        <v>0</v>
      </c>
      <c r="L92" s="2961"/>
      <c r="M92" s="2961"/>
      <c r="N92" s="2961"/>
      <c r="O92" s="2961"/>
      <c r="P92" s="2961"/>
      <c r="Q92" s="2961">
        <f t="shared" si="23"/>
        <v>0</v>
      </c>
      <c r="R92" s="1374"/>
      <c r="S92" s="1374"/>
      <c r="T92" s="1374"/>
      <c r="U92" s="1374"/>
      <c r="V92" s="1374"/>
      <c r="W92" s="1374">
        <f t="shared" si="24"/>
        <v>0</v>
      </c>
      <c r="X92" s="1374"/>
      <c r="Y92" s="1401"/>
      <c r="Z92" s="1401"/>
      <c r="AA92" s="1401"/>
      <c r="AB92" s="1401"/>
      <c r="AC92" s="1401"/>
      <c r="AD92" s="1401">
        <v>0</v>
      </c>
      <c r="AE92" s="2968"/>
      <c r="AF92" s="2968"/>
      <c r="AG92" s="2968"/>
      <c r="AH92" s="2968"/>
      <c r="AI92" s="2968"/>
      <c r="AJ92" s="2968">
        <f t="shared" si="25"/>
        <v>0</v>
      </c>
      <c r="AK92" s="2969"/>
      <c r="AL92" s="889"/>
      <c r="AM92" s="889"/>
      <c r="AN92" s="889"/>
      <c r="AO92" s="889"/>
      <c r="AP92" s="889">
        <f t="shared" si="26"/>
        <v>0</v>
      </c>
      <c r="AQ92" s="2925"/>
      <c r="AR92" s="2925"/>
      <c r="AS92" s="2969"/>
      <c r="AT92" s="1374"/>
      <c r="AU92" s="1374"/>
      <c r="AV92" s="1374"/>
      <c r="AW92" s="1374"/>
      <c r="AX92" s="1374">
        <f t="shared" si="27"/>
        <v>0</v>
      </c>
      <c r="AY92" s="1374"/>
      <c r="AZ92" s="1374"/>
      <c r="BA92" s="1374"/>
      <c r="BB92" s="1374"/>
      <c r="BC92" s="1374"/>
      <c r="BD92" s="1374">
        <f t="shared" si="28"/>
        <v>0</v>
      </c>
      <c r="BE92" s="2969"/>
      <c r="BF92" s="889"/>
      <c r="BG92" s="889"/>
      <c r="BH92" s="889"/>
      <c r="BI92" s="889"/>
      <c r="BJ92" s="889">
        <f t="shared" si="29"/>
        <v>0</v>
      </c>
      <c r="BK92" s="2934"/>
      <c r="BL92" s="2934"/>
      <c r="CA92" s="885">
        <v>0</v>
      </c>
      <c r="CB92" s="885">
        <v>0</v>
      </c>
      <c r="CC92" s="885">
        <v>0</v>
      </c>
      <c r="CE92" s="885">
        <v>0</v>
      </c>
      <c r="CL92" s="885">
        <v>0</v>
      </c>
      <c r="CM92" s="885">
        <v>0</v>
      </c>
      <c r="CN92" s="885">
        <v>0</v>
      </c>
      <c r="CP92" s="885">
        <v>0</v>
      </c>
    </row>
    <row r="93" spans="1:99" ht="12" hidden="1" customHeight="1">
      <c r="A93" s="913"/>
      <c r="B93" s="956"/>
      <c r="C93" s="900"/>
      <c r="D93" s="2972"/>
      <c r="E93" s="1374"/>
      <c r="F93" s="1374"/>
      <c r="G93" s="1374"/>
      <c r="H93" s="1374"/>
      <c r="I93" s="1374"/>
      <c r="J93" s="1374"/>
      <c r="K93" s="1374">
        <f t="shared" si="22"/>
        <v>0</v>
      </c>
      <c r="L93" s="2961"/>
      <c r="M93" s="2961"/>
      <c r="N93" s="2961"/>
      <c r="O93" s="2961"/>
      <c r="P93" s="2961"/>
      <c r="Q93" s="2961">
        <f t="shared" si="23"/>
        <v>0</v>
      </c>
      <c r="R93" s="1374"/>
      <c r="S93" s="1374"/>
      <c r="T93" s="1374"/>
      <c r="U93" s="1374"/>
      <c r="V93" s="1374"/>
      <c r="W93" s="1374">
        <f t="shared" si="24"/>
        <v>0</v>
      </c>
      <c r="X93" s="1374"/>
      <c r="Y93" s="1401"/>
      <c r="Z93" s="1401"/>
      <c r="AA93" s="1401"/>
      <c r="AB93" s="1401"/>
      <c r="AC93" s="1401"/>
      <c r="AD93" s="1401">
        <v>0</v>
      </c>
      <c r="AE93" s="2968"/>
      <c r="AF93" s="2968"/>
      <c r="AG93" s="2968"/>
      <c r="AH93" s="2968"/>
      <c r="AI93" s="2968"/>
      <c r="AJ93" s="2968">
        <f t="shared" si="25"/>
        <v>0</v>
      </c>
      <c r="AK93" s="2969"/>
      <c r="AL93" s="889"/>
      <c r="AM93" s="889"/>
      <c r="AN93" s="889"/>
      <c r="AO93" s="889"/>
      <c r="AP93" s="889">
        <f t="shared" si="26"/>
        <v>0</v>
      </c>
      <c r="AQ93" s="2925"/>
      <c r="AR93" s="2925"/>
      <c r="AS93" s="2969"/>
      <c r="AT93" s="1374"/>
      <c r="AU93" s="1374"/>
      <c r="AV93" s="1374"/>
      <c r="AW93" s="1374"/>
      <c r="AX93" s="1374">
        <f t="shared" si="27"/>
        <v>0</v>
      </c>
      <c r="AY93" s="1374"/>
      <c r="AZ93" s="1374"/>
      <c r="BA93" s="1374"/>
      <c r="BB93" s="1374"/>
      <c r="BC93" s="1374"/>
      <c r="BD93" s="1374">
        <f t="shared" si="28"/>
        <v>0</v>
      </c>
      <c r="BE93" s="2969"/>
      <c r="BF93" s="889"/>
      <c r="BG93" s="889"/>
      <c r="BH93" s="889"/>
      <c r="BI93" s="889"/>
      <c r="BJ93" s="889">
        <f t="shared" si="29"/>
        <v>0</v>
      </c>
      <c r="BK93" s="2934"/>
      <c r="BL93" s="2934"/>
      <c r="CA93" s="885">
        <v>0</v>
      </c>
      <c r="CB93" s="885">
        <v>0</v>
      </c>
      <c r="CC93" s="885">
        <v>0</v>
      </c>
      <c r="CE93" s="885">
        <v>0</v>
      </c>
      <c r="CL93" s="885">
        <v>0</v>
      </c>
      <c r="CM93" s="885">
        <v>0</v>
      </c>
      <c r="CN93" s="885">
        <v>0</v>
      </c>
      <c r="CP93" s="885">
        <v>0</v>
      </c>
    </row>
    <row r="94" spans="1:99" ht="18.75" hidden="1" customHeight="1">
      <c r="A94" s="885" t="s">
        <v>636</v>
      </c>
      <c r="B94" s="955"/>
      <c r="C94" s="2935"/>
      <c r="D94" s="2973" t="s">
        <v>955</v>
      </c>
      <c r="E94" s="1372"/>
      <c r="F94" s="1388">
        <v>0</v>
      </c>
      <c r="G94" s="1388">
        <v>0</v>
      </c>
      <c r="H94" s="1388">
        <v>0</v>
      </c>
      <c r="I94" s="1388"/>
      <c r="J94" s="1388">
        <v>0</v>
      </c>
      <c r="K94" s="1388">
        <f t="shared" si="22"/>
        <v>0</v>
      </c>
      <c r="L94" s="2960"/>
      <c r="M94" s="2960"/>
      <c r="N94" s="2960"/>
      <c r="O94" s="2960"/>
      <c r="P94" s="1496"/>
      <c r="Q94" s="1496">
        <f t="shared" si="23"/>
        <v>0</v>
      </c>
      <c r="R94" s="2974">
        <f>F94+L94</f>
        <v>0</v>
      </c>
      <c r="S94" s="2975">
        <f>G94+M94</f>
        <v>0</v>
      </c>
      <c r="T94" s="2975">
        <f>H94+N94</f>
        <v>0</v>
      </c>
      <c r="U94" s="2975"/>
      <c r="V94" s="1388">
        <f>J94+P94</f>
        <v>0</v>
      </c>
      <c r="W94" s="1388">
        <f t="shared" si="24"/>
        <v>0</v>
      </c>
      <c r="X94" s="1388"/>
      <c r="Y94" s="1497">
        <v>0</v>
      </c>
      <c r="Z94" s="1497">
        <v>0</v>
      </c>
      <c r="AA94" s="1497">
        <v>0</v>
      </c>
      <c r="AB94" s="1497"/>
      <c r="AC94" s="1497">
        <v>0</v>
      </c>
      <c r="AD94" s="1497">
        <v>0</v>
      </c>
      <c r="AE94" s="2976"/>
      <c r="AF94" s="2976"/>
      <c r="AG94" s="2976"/>
      <c r="AH94" s="2976"/>
      <c r="AI94" s="2976"/>
      <c r="AJ94" s="2976">
        <f t="shared" si="25"/>
        <v>0</v>
      </c>
      <c r="AK94" s="2963">
        <f>Y94+AE94</f>
        <v>0</v>
      </c>
      <c r="AL94" s="1372">
        <f>Z94+AF94</f>
        <v>0</v>
      </c>
      <c r="AM94" s="1372">
        <f>AA94+AG94</f>
        <v>0</v>
      </c>
      <c r="AN94" s="1372"/>
      <c r="AO94" s="1372">
        <f>AC94+AI94</f>
        <v>0</v>
      </c>
      <c r="AP94" s="1372">
        <f t="shared" si="26"/>
        <v>0</v>
      </c>
      <c r="AQ94" s="2964"/>
      <c r="AR94" s="2964"/>
      <c r="AS94" s="2963">
        <v>0</v>
      </c>
      <c r="AT94" s="1372">
        <v>0</v>
      </c>
      <c r="AU94" s="1372">
        <v>0</v>
      </c>
      <c r="AV94" s="1372"/>
      <c r="AW94" s="1388">
        <v>0</v>
      </c>
      <c r="AX94" s="1388">
        <f t="shared" si="27"/>
        <v>0</v>
      </c>
      <c r="AY94" s="1388"/>
      <c r="AZ94" s="1388"/>
      <c r="BA94" s="1388"/>
      <c r="BB94" s="1388"/>
      <c r="BC94" s="1388"/>
      <c r="BD94" s="1388">
        <f t="shared" si="28"/>
        <v>0</v>
      </c>
      <c r="BE94" s="2963">
        <f>AS94+AY94</f>
        <v>0</v>
      </c>
      <c r="BF94" s="1372">
        <f>AT94+AZ94</f>
        <v>0</v>
      </c>
      <c r="BG94" s="1372">
        <f>AU94+BA94</f>
        <v>0</v>
      </c>
      <c r="BH94" s="1372"/>
      <c r="BI94" s="1372">
        <f>AW94+BC94</f>
        <v>0</v>
      </c>
      <c r="BJ94" s="1372">
        <f t="shared" si="29"/>
        <v>0</v>
      </c>
      <c r="BK94" s="2977"/>
      <c r="BL94" s="2977"/>
      <c r="CA94" s="885">
        <v>0</v>
      </c>
      <c r="CB94" s="885">
        <v>0</v>
      </c>
      <c r="CC94" s="885">
        <v>0</v>
      </c>
      <c r="CE94" s="885">
        <v>0</v>
      </c>
      <c r="CL94" s="885">
        <v>0</v>
      </c>
      <c r="CM94" s="885">
        <v>0</v>
      </c>
      <c r="CN94" s="885">
        <v>0</v>
      </c>
      <c r="CP94" s="885">
        <v>0</v>
      </c>
    </row>
    <row r="95" spans="1:99" ht="18" customHeight="1">
      <c r="B95" s="2896" t="s">
        <v>706</v>
      </c>
      <c r="C95" s="2897" t="s">
        <v>498</v>
      </c>
      <c r="D95" s="2978"/>
      <c r="E95" s="1917"/>
      <c r="F95" s="1917">
        <v>2.6328</v>
      </c>
      <c r="G95" s="1917">
        <v>94500</v>
      </c>
      <c r="H95" s="1917">
        <v>0</v>
      </c>
      <c r="I95" s="1917">
        <v>2500</v>
      </c>
      <c r="J95" s="1917">
        <v>60000</v>
      </c>
      <c r="K95" s="1917">
        <f t="shared" si="22"/>
        <v>157000</v>
      </c>
      <c r="L95" s="1917">
        <f>SUM(L96:L115)</f>
        <v>-2.532</v>
      </c>
      <c r="M95" s="1917">
        <f>SUM(M96:M115)</f>
        <v>-9988.0999999999985</v>
      </c>
      <c r="N95" s="1917">
        <f>SUM(N96:N115)</f>
        <v>0</v>
      </c>
      <c r="O95" s="1917">
        <f>SUM(O96:O115)</f>
        <v>-2500</v>
      </c>
      <c r="P95" s="1917">
        <f>SUM(P96:P115)</f>
        <v>-60000</v>
      </c>
      <c r="Q95" s="1917">
        <f t="shared" si="23"/>
        <v>-72488.100000000006</v>
      </c>
      <c r="R95" s="1917">
        <f>SUM(R96:R115)</f>
        <v>0.1008</v>
      </c>
      <c r="S95" s="1917">
        <f>SUM(S96:S115)</f>
        <v>84511.9</v>
      </c>
      <c r="T95" s="1917">
        <f>SUM(T96:T115)</f>
        <v>0</v>
      </c>
      <c r="U95" s="1917">
        <f>SUM(U96:U115)</f>
        <v>0</v>
      </c>
      <c r="V95" s="1917">
        <f>SUM(V96:V115)</f>
        <v>0</v>
      </c>
      <c r="W95" s="1917">
        <f t="shared" si="24"/>
        <v>84511.9</v>
      </c>
      <c r="X95" s="1917"/>
      <c r="Y95" s="1917">
        <v>0</v>
      </c>
      <c r="Z95" s="1917">
        <v>0</v>
      </c>
      <c r="AA95" s="1917">
        <v>0</v>
      </c>
      <c r="AB95" s="1917">
        <v>0</v>
      </c>
      <c r="AC95" s="1917">
        <v>0</v>
      </c>
      <c r="AD95" s="1917">
        <f t="shared" ref="AD95:AD158" si="30">SUM(Z95:AC95)</f>
        <v>0</v>
      </c>
      <c r="AE95" s="1917">
        <f>SUM(AE96:AE115)</f>
        <v>0</v>
      </c>
      <c r="AF95" s="1917">
        <f>SUM(AF96:AF115)</f>
        <v>0</v>
      </c>
      <c r="AG95" s="1917">
        <f>SUM(AG96:AG115)</f>
        <v>0</v>
      </c>
      <c r="AH95" s="1917">
        <f>SUM(AH96:AH115)</f>
        <v>0</v>
      </c>
      <c r="AI95" s="1917">
        <f>SUM(AI96:AI115)</f>
        <v>0</v>
      </c>
      <c r="AJ95" s="1917">
        <f t="shared" si="25"/>
        <v>0</v>
      </c>
      <c r="AK95" s="1917">
        <f>SUM(AK96:AK115)</f>
        <v>0</v>
      </c>
      <c r="AL95" s="1917">
        <f>SUM(AL96:AL115)</f>
        <v>0</v>
      </c>
      <c r="AM95" s="1917">
        <f>SUM(AM96:AM115)</f>
        <v>0</v>
      </c>
      <c r="AN95" s="1917">
        <f>SUM(AN96:AN115)</f>
        <v>0</v>
      </c>
      <c r="AO95" s="1917">
        <f>SUM(AO96:AO115)</f>
        <v>0</v>
      </c>
      <c r="AP95" s="1917">
        <f t="shared" si="26"/>
        <v>0</v>
      </c>
      <c r="AQ95" s="2979"/>
      <c r="AR95" s="2979"/>
      <c r="AS95" s="1917">
        <v>0</v>
      </c>
      <c r="AT95" s="1917">
        <v>0</v>
      </c>
      <c r="AU95" s="1917">
        <v>0</v>
      </c>
      <c r="AV95" s="1917">
        <v>0</v>
      </c>
      <c r="AW95" s="1917">
        <v>0</v>
      </c>
      <c r="AX95" s="1917">
        <f t="shared" si="27"/>
        <v>0</v>
      </c>
      <c r="AY95" s="1917">
        <f t="shared" ref="AY95:BG95" si="31">SUM(AY96:AY115)</f>
        <v>0</v>
      </c>
      <c r="AZ95" s="1917">
        <f t="shared" si="31"/>
        <v>0</v>
      </c>
      <c r="BA95" s="1917">
        <f t="shared" si="31"/>
        <v>0</v>
      </c>
      <c r="BB95" s="1917"/>
      <c r="BC95" s="1917">
        <f>SUM(BC96:BC115)</f>
        <v>0</v>
      </c>
      <c r="BD95" s="1917">
        <f t="shared" si="28"/>
        <v>0</v>
      </c>
      <c r="BE95" s="1917">
        <f t="shared" si="31"/>
        <v>0</v>
      </c>
      <c r="BF95" s="1917">
        <f t="shared" si="31"/>
        <v>0</v>
      </c>
      <c r="BG95" s="1917">
        <f t="shared" si="31"/>
        <v>0</v>
      </c>
      <c r="BH95" s="1917">
        <f>SUM(BH96:BH115)</f>
        <v>0</v>
      </c>
      <c r="BI95" s="1917">
        <f>SUM(BI96:BI115)</f>
        <v>0</v>
      </c>
      <c r="BJ95" s="1917">
        <f t="shared" si="29"/>
        <v>0</v>
      </c>
      <c r="BK95" s="2980"/>
      <c r="BL95" s="2980"/>
      <c r="CA95" s="885">
        <v>2.6328</v>
      </c>
      <c r="CB95" s="885">
        <v>94500</v>
      </c>
      <c r="CC95" s="885">
        <v>0</v>
      </c>
      <c r="CD95" s="885">
        <v>2500</v>
      </c>
      <c r="CE95" s="885">
        <v>60000</v>
      </c>
      <c r="CF95" s="2981">
        <f t="shared" ref="CF95:CF126" si="32">CA95-AK95</f>
        <v>2.6328</v>
      </c>
      <c r="CG95" s="2981">
        <f t="shared" ref="CG95:CJ158" si="33">CB95-AL95</f>
        <v>94500</v>
      </c>
      <c r="CH95" s="2981">
        <f t="shared" si="33"/>
        <v>0</v>
      </c>
      <c r="CI95" s="2981">
        <f t="shared" si="33"/>
        <v>2500</v>
      </c>
      <c r="CJ95" s="2981">
        <f t="shared" si="33"/>
        <v>60000</v>
      </c>
      <c r="CL95" s="885">
        <v>0</v>
      </c>
      <c r="CM95" s="885">
        <v>0</v>
      </c>
      <c r="CN95" s="885">
        <v>0</v>
      </c>
      <c r="CO95" s="885">
        <v>0</v>
      </c>
      <c r="CP95" s="885">
        <v>0</v>
      </c>
      <c r="CQ95" s="2981">
        <f t="shared" ref="CQ95:CU115" si="34">CL95-BE95</f>
        <v>0</v>
      </c>
      <c r="CR95" s="2981">
        <f t="shared" si="34"/>
        <v>0</v>
      </c>
      <c r="CS95" s="2981">
        <f t="shared" si="34"/>
        <v>0</v>
      </c>
      <c r="CT95" s="2981">
        <f t="shared" si="34"/>
        <v>0</v>
      </c>
      <c r="CU95" s="2981">
        <f t="shared" si="34"/>
        <v>0</v>
      </c>
    </row>
    <row r="96" spans="1:99" ht="12" hidden="1" customHeight="1">
      <c r="A96" s="901" t="s">
        <v>646</v>
      </c>
      <c r="B96" s="2982"/>
      <c r="C96" s="1406" t="s">
        <v>638</v>
      </c>
      <c r="D96" s="2983"/>
      <c r="E96" s="1339"/>
      <c r="F96" s="1339">
        <v>0</v>
      </c>
      <c r="G96" s="1339">
        <v>0</v>
      </c>
      <c r="H96" s="1339">
        <v>0</v>
      </c>
      <c r="I96" s="1339"/>
      <c r="J96" s="1339">
        <v>0</v>
      </c>
      <c r="K96" s="1339">
        <f t="shared" si="22"/>
        <v>0</v>
      </c>
      <c r="L96" s="2984"/>
      <c r="M96" s="2984"/>
      <c r="N96" s="2984"/>
      <c r="O96" s="2984"/>
      <c r="P96" s="2984"/>
      <c r="Q96" s="2984">
        <f t="shared" si="23"/>
        <v>0</v>
      </c>
      <c r="R96" s="930">
        <f t="shared" ref="R96:T97" si="35">F96+L96</f>
        <v>0</v>
      </c>
      <c r="S96" s="930">
        <f t="shared" si="35"/>
        <v>0</v>
      </c>
      <c r="T96" s="930">
        <f t="shared" si="35"/>
        <v>0</v>
      </c>
      <c r="U96" s="930"/>
      <c r="V96" s="1339">
        <f>J96+P96</f>
        <v>0</v>
      </c>
      <c r="W96" s="1339">
        <f t="shared" si="24"/>
        <v>0</v>
      </c>
      <c r="X96" s="1339"/>
      <c r="Y96" s="1342">
        <v>0</v>
      </c>
      <c r="Z96" s="1342">
        <v>0</v>
      </c>
      <c r="AA96" s="1342">
        <v>0</v>
      </c>
      <c r="AB96" s="1342"/>
      <c r="AC96" s="1342">
        <v>0</v>
      </c>
      <c r="AD96" s="1342">
        <f t="shared" si="30"/>
        <v>0</v>
      </c>
      <c r="AE96" s="2985"/>
      <c r="AF96" s="2985"/>
      <c r="AG96" s="2985"/>
      <c r="AH96" s="2985"/>
      <c r="AI96" s="2985"/>
      <c r="AJ96" s="2985">
        <f t="shared" si="25"/>
        <v>0</v>
      </c>
      <c r="AK96" s="1339">
        <f t="shared" ref="AK96:AM97" si="36">Y96+AE96</f>
        <v>0</v>
      </c>
      <c r="AL96" s="1339">
        <f t="shared" si="36"/>
        <v>0</v>
      </c>
      <c r="AM96" s="1339">
        <f t="shared" si="36"/>
        <v>0</v>
      </c>
      <c r="AN96" s="1339"/>
      <c r="AO96" s="1339">
        <f>AC96+AI96</f>
        <v>0</v>
      </c>
      <c r="AP96" s="1339">
        <f t="shared" si="26"/>
        <v>0</v>
      </c>
      <c r="AQ96" s="2986"/>
      <c r="AR96" s="2986"/>
      <c r="AS96" s="2987">
        <v>0</v>
      </c>
      <c r="AT96" s="1339">
        <v>0</v>
      </c>
      <c r="AU96" s="1339">
        <v>0</v>
      </c>
      <c r="AV96" s="1339">
        <v>0</v>
      </c>
      <c r="AW96" s="1339">
        <v>0</v>
      </c>
      <c r="AX96" s="1339">
        <f t="shared" si="27"/>
        <v>0</v>
      </c>
      <c r="AY96" s="1339"/>
      <c r="AZ96" s="1339"/>
      <c r="BA96" s="1339"/>
      <c r="BB96" s="1339"/>
      <c r="BC96" s="1339"/>
      <c r="BD96" s="1339">
        <f t="shared" si="28"/>
        <v>0</v>
      </c>
      <c r="BE96" s="1339">
        <f t="shared" ref="BE96:BI98" si="37">AS96+AY96</f>
        <v>0</v>
      </c>
      <c r="BF96" s="1339">
        <f t="shared" si="37"/>
        <v>0</v>
      </c>
      <c r="BG96" s="1339">
        <f t="shared" si="37"/>
        <v>0</v>
      </c>
      <c r="BH96" s="1339">
        <f t="shared" si="37"/>
        <v>0</v>
      </c>
      <c r="BI96" s="1339">
        <f t="shared" si="37"/>
        <v>0</v>
      </c>
      <c r="BJ96" s="1339">
        <f t="shared" si="29"/>
        <v>0</v>
      </c>
      <c r="BK96" s="2920"/>
      <c r="BL96" s="2920"/>
      <c r="CA96" s="885">
        <v>0</v>
      </c>
      <c r="CB96" s="885">
        <v>0</v>
      </c>
      <c r="CC96" s="885">
        <v>0</v>
      </c>
      <c r="CE96" s="885">
        <v>0</v>
      </c>
      <c r="CF96" s="2981">
        <f t="shared" si="32"/>
        <v>0</v>
      </c>
      <c r="CG96" s="2981">
        <f t="shared" si="33"/>
        <v>0</v>
      </c>
      <c r="CH96" s="2981">
        <f t="shared" si="33"/>
        <v>0</v>
      </c>
      <c r="CI96" s="2981">
        <f t="shared" si="33"/>
        <v>0</v>
      </c>
      <c r="CJ96" s="2981">
        <f t="shared" si="33"/>
        <v>0</v>
      </c>
      <c r="CL96" s="885">
        <v>0</v>
      </c>
      <c r="CM96" s="885">
        <v>0</v>
      </c>
      <c r="CN96" s="885">
        <v>0</v>
      </c>
      <c r="CO96" s="885">
        <v>0</v>
      </c>
      <c r="CP96" s="885">
        <v>0</v>
      </c>
      <c r="CQ96" s="2981">
        <f t="shared" si="34"/>
        <v>0</v>
      </c>
      <c r="CR96" s="2981">
        <f t="shared" si="34"/>
        <v>0</v>
      </c>
      <c r="CS96" s="2981">
        <f t="shared" si="34"/>
        <v>0</v>
      </c>
      <c r="CT96" s="2981">
        <f t="shared" si="34"/>
        <v>0</v>
      </c>
      <c r="CU96" s="2981">
        <f t="shared" si="34"/>
        <v>0</v>
      </c>
    </row>
    <row r="97" spans="1:99" ht="23.25" customHeight="1">
      <c r="A97" s="913"/>
      <c r="B97" s="2904" t="s">
        <v>956</v>
      </c>
      <c r="C97" s="2946" t="s">
        <v>98</v>
      </c>
      <c r="D97" s="2965"/>
      <c r="E97" s="1423"/>
      <c r="F97" s="1423">
        <v>2.6328</v>
      </c>
      <c r="G97" s="1423">
        <v>94500</v>
      </c>
      <c r="H97" s="1423">
        <v>0</v>
      </c>
      <c r="I97" s="1423">
        <v>2500</v>
      </c>
      <c r="J97" s="1423">
        <v>60000</v>
      </c>
      <c r="K97" s="1423">
        <f t="shared" si="22"/>
        <v>157000</v>
      </c>
      <c r="L97" s="1408">
        <f>-2.114-0.24-0.178</f>
        <v>-2.532</v>
      </c>
      <c r="M97" s="1408">
        <f>-1771.8-8216.3</f>
        <v>-9988.0999999999985</v>
      </c>
      <c r="N97" s="1408"/>
      <c r="O97" s="1408">
        <f>P97/24</f>
        <v>-2500</v>
      </c>
      <c r="P97" s="1408">
        <v>-60000</v>
      </c>
      <c r="Q97" s="1408">
        <f t="shared" si="23"/>
        <v>-72488.100000000006</v>
      </c>
      <c r="R97" s="2907">
        <f t="shared" si="35"/>
        <v>0.1008</v>
      </c>
      <c r="S97" s="1357">
        <f t="shared" si="35"/>
        <v>84511.9</v>
      </c>
      <c r="T97" s="1357">
        <f t="shared" si="35"/>
        <v>0</v>
      </c>
      <c r="U97" s="1423">
        <f>I97+O97</f>
        <v>0</v>
      </c>
      <c r="V97" s="1423">
        <f>J97+P97</f>
        <v>0</v>
      </c>
      <c r="W97" s="1423">
        <f t="shared" si="24"/>
        <v>84511.9</v>
      </c>
      <c r="X97" s="1341"/>
      <c r="Y97" s="1343">
        <v>0</v>
      </c>
      <c r="Z97" s="1343">
        <v>0</v>
      </c>
      <c r="AA97" s="1343">
        <v>0</v>
      </c>
      <c r="AB97" s="1343">
        <v>0</v>
      </c>
      <c r="AC97" s="1343">
        <v>0</v>
      </c>
      <c r="AD97" s="1343">
        <f t="shared" si="30"/>
        <v>0</v>
      </c>
      <c r="AE97" s="2966"/>
      <c r="AF97" s="2966"/>
      <c r="AG97" s="2966"/>
      <c r="AH97" s="2966"/>
      <c r="AI97" s="2966"/>
      <c r="AJ97" s="2966">
        <f t="shared" si="25"/>
        <v>0</v>
      </c>
      <c r="AK97" s="1357">
        <f t="shared" si="36"/>
        <v>0</v>
      </c>
      <c r="AL97" s="1357">
        <f t="shared" si="36"/>
        <v>0</v>
      </c>
      <c r="AM97" s="1357">
        <f t="shared" si="36"/>
        <v>0</v>
      </c>
      <c r="AN97" s="1423">
        <f>AB97+AH97</f>
        <v>0</v>
      </c>
      <c r="AO97" s="1423">
        <f>AC97+AI97</f>
        <v>0</v>
      </c>
      <c r="AP97" s="1423">
        <f t="shared" si="26"/>
        <v>0</v>
      </c>
      <c r="AQ97" s="2988"/>
      <c r="AR97" s="2988"/>
      <c r="AS97" s="2967">
        <v>0</v>
      </c>
      <c r="AT97" s="1423">
        <v>0</v>
      </c>
      <c r="AU97" s="1423">
        <v>0</v>
      </c>
      <c r="AV97" s="1423">
        <v>0</v>
      </c>
      <c r="AW97" s="1423">
        <v>0</v>
      </c>
      <c r="AX97" s="1423">
        <f t="shared" si="27"/>
        <v>0</v>
      </c>
      <c r="AY97" s="1443"/>
      <c r="AZ97" s="1443"/>
      <c r="BA97" s="1423"/>
      <c r="BB97" s="1423"/>
      <c r="BC97" s="1423"/>
      <c r="BD97" s="1423">
        <f t="shared" si="28"/>
        <v>0</v>
      </c>
      <c r="BE97" s="1357">
        <f t="shared" si="37"/>
        <v>0</v>
      </c>
      <c r="BF97" s="1357">
        <f t="shared" si="37"/>
        <v>0</v>
      </c>
      <c r="BG97" s="1357">
        <f t="shared" si="37"/>
        <v>0</v>
      </c>
      <c r="BH97" s="1357">
        <f t="shared" si="37"/>
        <v>0</v>
      </c>
      <c r="BI97" s="1357">
        <f t="shared" si="37"/>
        <v>0</v>
      </c>
      <c r="BJ97" s="1423">
        <f t="shared" si="29"/>
        <v>0</v>
      </c>
      <c r="BK97" s="2989"/>
      <c r="BL97" s="2668"/>
      <c r="CA97" s="885">
        <v>2.6328</v>
      </c>
      <c r="CB97" s="885">
        <v>94500</v>
      </c>
      <c r="CC97" s="885">
        <v>0</v>
      </c>
      <c r="CD97" s="885">
        <v>2500</v>
      </c>
      <c r="CE97" s="885">
        <v>60000</v>
      </c>
      <c r="CF97" s="2981">
        <f t="shared" si="32"/>
        <v>2.6328</v>
      </c>
      <c r="CG97" s="2981">
        <f t="shared" si="33"/>
        <v>94500</v>
      </c>
      <c r="CH97" s="2981">
        <f t="shared" si="33"/>
        <v>0</v>
      </c>
      <c r="CI97" s="2981">
        <f t="shared" si="33"/>
        <v>2500</v>
      </c>
      <c r="CJ97" s="2981">
        <f t="shared" si="33"/>
        <v>60000</v>
      </c>
      <c r="CL97" s="885">
        <v>0</v>
      </c>
      <c r="CM97" s="885">
        <v>0</v>
      </c>
      <c r="CN97" s="885">
        <v>0</v>
      </c>
      <c r="CO97" s="885">
        <v>0</v>
      </c>
      <c r="CP97" s="885">
        <v>0</v>
      </c>
      <c r="CQ97" s="2981">
        <f t="shared" si="34"/>
        <v>0</v>
      </c>
      <c r="CR97" s="2981">
        <f t="shared" si="34"/>
        <v>0</v>
      </c>
      <c r="CS97" s="2981">
        <f t="shared" si="34"/>
        <v>0</v>
      </c>
      <c r="CT97" s="2981">
        <f t="shared" si="34"/>
        <v>0</v>
      </c>
      <c r="CU97" s="2981">
        <f t="shared" si="34"/>
        <v>0</v>
      </c>
    </row>
    <row r="98" spans="1:99" ht="21" hidden="1" customHeight="1">
      <c r="A98" s="913"/>
      <c r="B98" s="2928"/>
      <c r="C98" s="2946" t="s">
        <v>689</v>
      </c>
      <c r="D98" s="2965"/>
      <c r="E98" s="1423"/>
      <c r="F98" s="1423"/>
      <c r="G98" s="1423"/>
      <c r="H98" s="1423"/>
      <c r="I98" s="1423"/>
      <c r="J98" s="1423"/>
      <c r="K98" s="1423">
        <f t="shared" si="22"/>
        <v>0</v>
      </c>
      <c r="L98" s="1408"/>
      <c r="M98" s="1408"/>
      <c r="N98" s="1408"/>
      <c r="O98" s="1408"/>
      <c r="P98" s="1408"/>
      <c r="Q98" s="1408">
        <f t="shared" si="23"/>
        <v>0</v>
      </c>
      <c r="R98" s="1357"/>
      <c r="S98" s="1357"/>
      <c r="T98" s="1357"/>
      <c r="U98" s="1423"/>
      <c r="V98" s="1423"/>
      <c r="W98" s="1423">
        <f t="shared" si="24"/>
        <v>0</v>
      </c>
      <c r="X98" s="1423"/>
      <c r="Y98" s="1343"/>
      <c r="Z98" s="1343"/>
      <c r="AA98" s="1343"/>
      <c r="AB98" s="1343"/>
      <c r="AC98" s="1343"/>
      <c r="AD98" s="1343">
        <f t="shared" si="30"/>
        <v>0</v>
      </c>
      <c r="AE98" s="2966"/>
      <c r="AF98" s="2966"/>
      <c r="AG98" s="2966"/>
      <c r="AH98" s="2966"/>
      <c r="AI98" s="2966"/>
      <c r="AJ98" s="2966">
        <f t="shared" si="25"/>
        <v>0</v>
      </c>
      <c r="AK98" s="1412"/>
      <c r="AL98" s="1357"/>
      <c r="AM98" s="1357"/>
      <c r="AN98" s="1423"/>
      <c r="AO98" s="1423"/>
      <c r="AP98" s="1423">
        <f t="shared" si="26"/>
        <v>0</v>
      </c>
      <c r="AQ98" s="2952"/>
      <c r="AR98" s="2952"/>
      <c r="AS98" s="2967">
        <v>0</v>
      </c>
      <c r="AT98" s="1423">
        <v>0</v>
      </c>
      <c r="AU98" s="1423">
        <v>0</v>
      </c>
      <c r="AV98" s="1423">
        <v>0</v>
      </c>
      <c r="AW98" s="1423">
        <v>0</v>
      </c>
      <c r="AX98" s="1423">
        <f t="shared" si="27"/>
        <v>0</v>
      </c>
      <c r="AY98" s="1443"/>
      <c r="AZ98" s="1443"/>
      <c r="BA98" s="1443"/>
      <c r="BB98" s="2990"/>
      <c r="BC98" s="1423"/>
      <c r="BD98" s="1423">
        <f t="shared" si="28"/>
        <v>0</v>
      </c>
      <c r="BE98" s="1357">
        <f>AS98+AY98</f>
        <v>0</v>
      </c>
      <c r="BF98" s="1357">
        <f>AT98+AZ98</f>
        <v>0</v>
      </c>
      <c r="BG98" s="1357">
        <f>AU98+BA98</f>
        <v>0</v>
      </c>
      <c r="BH98" s="1357">
        <f t="shared" si="37"/>
        <v>0</v>
      </c>
      <c r="BI98" s="1357">
        <f t="shared" si="37"/>
        <v>0</v>
      </c>
      <c r="BJ98" s="1423">
        <f>SUM(BF98:BI98)</f>
        <v>0</v>
      </c>
      <c r="BK98" s="2930"/>
      <c r="BL98" s="2930"/>
      <c r="CF98" s="2981">
        <f t="shared" si="32"/>
        <v>0</v>
      </c>
      <c r="CG98" s="2981">
        <f t="shared" si="33"/>
        <v>0</v>
      </c>
      <c r="CH98" s="2981">
        <f t="shared" si="33"/>
        <v>0</v>
      </c>
      <c r="CI98" s="2981">
        <f t="shared" si="33"/>
        <v>0</v>
      </c>
      <c r="CJ98" s="2981">
        <f t="shared" si="33"/>
        <v>0</v>
      </c>
      <c r="CL98" s="885">
        <v>0</v>
      </c>
      <c r="CM98" s="885">
        <v>0</v>
      </c>
      <c r="CN98" s="885">
        <v>0</v>
      </c>
      <c r="CO98" s="885">
        <v>0</v>
      </c>
      <c r="CP98" s="885">
        <v>0</v>
      </c>
      <c r="CQ98" s="2981">
        <f t="shared" si="34"/>
        <v>0</v>
      </c>
      <c r="CR98" s="2981">
        <f t="shared" si="34"/>
        <v>0</v>
      </c>
      <c r="CS98" s="2981">
        <f t="shared" si="34"/>
        <v>0</v>
      </c>
      <c r="CT98" s="2981">
        <f t="shared" si="34"/>
        <v>0</v>
      </c>
      <c r="CU98" s="2981">
        <f t="shared" si="34"/>
        <v>0</v>
      </c>
    </row>
    <row r="99" spans="1:99" ht="12" hidden="1" customHeight="1">
      <c r="A99" s="913"/>
      <c r="B99" s="2928"/>
      <c r="C99" s="2946"/>
      <c r="D99" s="2965"/>
      <c r="E99" s="1423"/>
      <c r="F99" s="1423"/>
      <c r="G99" s="1423"/>
      <c r="H99" s="1423"/>
      <c r="I99" s="1423"/>
      <c r="J99" s="1423"/>
      <c r="K99" s="1423">
        <f t="shared" si="22"/>
        <v>0</v>
      </c>
      <c r="L99" s="1408"/>
      <c r="M99" s="1408"/>
      <c r="N99" s="1408"/>
      <c r="O99" s="1408"/>
      <c r="P99" s="1408"/>
      <c r="Q99" s="1408">
        <f t="shared" si="23"/>
        <v>0</v>
      </c>
      <c r="R99" s="1357"/>
      <c r="S99" s="1357"/>
      <c r="T99" s="1357"/>
      <c r="U99" s="1423"/>
      <c r="V99" s="1423"/>
      <c r="W99" s="1423">
        <f t="shared" si="24"/>
        <v>0</v>
      </c>
      <c r="X99" s="1423"/>
      <c r="Y99" s="1343"/>
      <c r="Z99" s="1343"/>
      <c r="AA99" s="1343"/>
      <c r="AB99" s="1343"/>
      <c r="AC99" s="1343"/>
      <c r="AD99" s="1343">
        <f t="shared" si="30"/>
        <v>0</v>
      </c>
      <c r="AE99" s="2966"/>
      <c r="AF99" s="2966"/>
      <c r="AG99" s="2966"/>
      <c r="AH99" s="2966"/>
      <c r="AI99" s="2966"/>
      <c r="AJ99" s="2966">
        <f t="shared" si="25"/>
        <v>0</v>
      </c>
      <c r="AK99" s="1412"/>
      <c r="AL99" s="1357"/>
      <c r="AM99" s="1357"/>
      <c r="AN99" s="1423"/>
      <c r="AO99" s="1423"/>
      <c r="AP99" s="1423">
        <f t="shared" si="26"/>
        <v>0</v>
      </c>
      <c r="AQ99" s="2952"/>
      <c r="AR99" s="2952"/>
      <c r="AS99" s="2967"/>
      <c r="AT99" s="1423"/>
      <c r="AU99" s="1423"/>
      <c r="AV99" s="1423"/>
      <c r="AW99" s="1423"/>
      <c r="AX99" s="2991">
        <f t="shared" si="27"/>
        <v>0</v>
      </c>
      <c r="AY99" s="1443"/>
      <c r="AZ99" s="1443"/>
      <c r="BA99" s="1443"/>
      <c r="BB99" s="2990"/>
      <c r="BC99" s="1423"/>
      <c r="BD99" s="1423">
        <f t="shared" si="28"/>
        <v>0</v>
      </c>
      <c r="BE99" s="1357"/>
      <c r="BF99" s="1357"/>
      <c r="BG99" s="1357"/>
      <c r="BH99" s="1357"/>
      <c r="BI99" s="1357"/>
      <c r="BJ99" s="1423">
        <f t="shared" si="29"/>
        <v>0</v>
      </c>
      <c r="BK99" s="2930"/>
      <c r="BL99" s="2930"/>
      <c r="CF99" s="2981">
        <f t="shared" si="32"/>
        <v>0</v>
      </c>
      <c r="CG99" s="2981">
        <f t="shared" si="33"/>
        <v>0</v>
      </c>
      <c r="CH99" s="2981">
        <f t="shared" si="33"/>
        <v>0</v>
      </c>
      <c r="CI99" s="2981">
        <f t="shared" si="33"/>
        <v>0</v>
      </c>
      <c r="CJ99" s="2981">
        <f t="shared" si="33"/>
        <v>0</v>
      </c>
      <c r="CQ99" s="2981">
        <f t="shared" si="34"/>
        <v>0</v>
      </c>
      <c r="CR99" s="2981">
        <f t="shared" si="34"/>
        <v>0</v>
      </c>
      <c r="CS99" s="2981">
        <f t="shared" si="34"/>
        <v>0</v>
      </c>
      <c r="CT99" s="2981">
        <f t="shared" si="34"/>
        <v>0</v>
      </c>
      <c r="CU99" s="2981">
        <f t="shared" si="34"/>
        <v>0</v>
      </c>
    </row>
    <row r="100" spans="1:99" ht="12" hidden="1" customHeight="1">
      <c r="A100" s="913"/>
      <c r="B100" s="2928"/>
      <c r="C100" s="2946"/>
      <c r="D100" s="2965"/>
      <c r="E100" s="1423"/>
      <c r="F100" s="1423"/>
      <c r="G100" s="1423"/>
      <c r="H100" s="1423"/>
      <c r="I100" s="1423"/>
      <c r="J100" s="1423"/>
      <c r="K100" s="1423">
        <f t="shared" si="22"/>
        <v>0</v>
      </c>
      <c r="L100" s="1408"/>
      <c r="M100" s="1408"/>
      <c r="N100" s="1408"/>
      <c r="O100" s="1408"/>
      <c r="P100" s="1408"/>
      <c r="Q100" s="1408">
        <f t="shared" si="23"/>
        <v>0</v>
      </c>
      <c r="R100" s="1357"/>
      <c r="S100" s="1357"/>
      <c r="T100" s="1357"/>
      <c r="U100" s="1423"/>
      <c r="V100" s="1423"/>
      <c r="W100" s="1423">
        <f t="shared" si="24"/>
        <v>0</v>
      </c>
      <c r="X100" s="1423"/>
      <c r="Y100" s="1343"/>
      <c r="Z100" s="1343"/>
      <c r="AA100" s="1343"/>
      <c r="AB100" s="1343"/>
      <c r="AC100" s="1343"/>
      <c r="AD100" s="1343">
        <f t="shared" si="30"/>
        <v>0</v>
      </c>
      <c r="AE100" s="2966"/>
      <c r="AF100" s="2966"/>
      <c r="AG100" s="2966"/>
      <c r="AH100" s="2966"/>
      <c r="AI100" s="2966"/>
      <c r="AJ100" s="2966">
        <f t="shared" si="25"/>
        <v>0</v>
      </c>
      <c r="AK100" s="1412"/>
      <c r="AL100" s="1357"/>
      <c r="AM100" s="1357"/>
      <c r="AN100" s="1423"/>
      <c r="AO100" s="1423"/>
      <c r="AP100" s="1423">
        <f t="shared" si="26"/>
        <v>0</v>
      </c>
      <c r="AQ100" s="2952"/>
      <c r="AR100" s="2952"/>
      <c r="AS100" s="2967"/>
      <c r="AT100" s="1423"/>
      <c r="AU100" s="1423"/>
      <c r="AV100" s="1423"/>
      <c r="AW100" s="1423"/>
      <c r="AX100" s="2991">
        <f t="shared" si="27"/>
        <v>0</v>
      </c>
      <c r="AY100" s="1443"/>
      <c r="AZ100" s="1443"/>
      <c r="BA100" s="1443"/>
      <c r="BB100" s="2990"/>
      <c r="BC100" s="1423"/>
      <c r="BD100" s="1423">
        <f t="shared" si="28"/>
        <v>0</v>
      </c>
      <c r="BE100" s="1357"/>
      <c r="BF100" s="1357"/>
      <c r="BG100" s="1357"/>
      <c r="BH100" s="1357"/>
      <c r="BI100" s="1357"/>
      <c r="BJ100" s="1423">
        <f t="shared" si="29"/>
        <v>0</v>
      </c>
      <c r="BK100" s="2930"/>
      <c r="BL100" s="2930"/>
      <c r="CF100" s="2981">
        <f t="shared" si="32"/>
        <v>0</v>
      </c>
      <c r="CG100" s="2981">
        <f t="shared" si="33"/>
        <v>0</v>
      </c>
      <c r="CH100" s="2981">
        <f t="shared" si="33"/>
        <v>0</v>
      </c>
      <c r="CI100" s="2981">
        <f t="shared" si="33"/>
        <v>0</v>
      </c>
      <c r="CJ100" s="2981">
        <f t="shared" si="33"/>
        <v>0</v>
      </c>
      <c r="CQ100" s="2981">
        <f t="shared" si="34"/>
        <v>0</v>
      </c>
      <c r="CR100" s="2981">
        <f t="shared" si="34"/>
        <v>0</v>
      </c>
      <c r="CS100" s="2981">
        <f t="shared" si="34"/>
        <v>0</v>
      </c>
      <c r="CT100" s="2981">
        <f t="shared" si="34"/>
        <v>0</v>
      </c>
      <c r="CU100" s="2981">
        <f t="shared" si="34"/>
        <v>0</v>
      </c>
    </row>
    <row r="101" spans="1:99" ht="12" hidden="1" customHeight="1">
      <c r="A101" s="913"/>
      <c r="B101" s="2928"/>
      <c r="C101" s="2946"/>
      <c r="D101" s="2965"/>
      <c r="E101" s="1423"/>
      <c r="F101" s="1423"/>
      <c r="G101" s="1423"/>
      <c r="H101" s="1423"/>
      <c r="I101" s="1423"/>
      <c r="J101" s="1423"/>
      <c r="K101" s="1423">
        <f t="shared" si="22"/>
        <v>0</v>
      </c>
      <c r="L101" s="1408"/>
      <c r="M101" s="1408"/>
      <c r="N101" s="1408"/>
      <c r="O101" s="1408"/>
      <c r="P101" s="1408"/>
      <c r="Q101" s="1408">
        <f t="shared" si="23"/>
        <v>0</v>
      </c>
      <c r="R101" s="1357"/>
      <c r="S101" s="1357"/>
      <c r="T101" s="1357"/>
      <c r="U101" s="1423"/>
      <c r="V101" s="1423"/>
      <c r="W101" s="1423">
        <f t="shared" si="24"/>
        <v>0</v>
      </c>
      <c r="X101" s="1423"/>
      <c r="Y101" s="1343"/>
      <c r="Z101" s="1343"/>
      <c r="AA101" s="1343"/>
      <c r="AB101" s="1343"/>
      <c r="AC101" s="1343"/>
      <c r="AD101" s="1343">
        <f t="shared" si="30"/>
        <v>0</v>
      </c>
      <c r="AE101" s="2966"/>
      <c r="AF101" s="2966"/>
      <c r="AG101" s="2966"/>
      <c r="AH101" s="2966"/>
      <c r="AI101" s="2966"/>
      <c r="AJ101" s="2966">
        <f t="shared" si="25"/>
        <v>0</v>
      </c>
      <c r="AK101" s="1412"/>
      <c r="AL101" s="1357"/>
      <c r="AM101" s="1357"/>
      <c r="AN101" s="1423"/>
      <c r="AO101" s="1423"/>
      <c r="AP101" s="1423">
        <f t="shared" si="26"/>
        <v>0</v>
      </c>
      <c r="AQ101" s="2952"/>
      <c r="AR101" s="2952"/>
      <c r="AS101" s="2967"/>
      <c r="AT101" s="1423"/>
      <c r="AU101" s="1423"/>
      <c r="AV101" s="1423"/>
      <c r="AW101" s="1423"/>
      <c r="AX101" s="2991">
        <f t="shared" si="27"/>
        <v>0</v>
      </c>
      <c r="AY101" s="1443"/>
      <c r="AZ101" s="1443"/>
      <c r="BA101" s="1443"/>
      <c r="BB101" s="2990"/>
      <c r="BC101" s="1423"/>
      <c r="BD101" s="1423">
        <f t="shared" si="28"/>
        <v>0</v>
      </c>
      <c r="BE101" s="1357"/>
      <c r="BF101" s="1357"/>
      <c r="BG101" s="1357"/>
      <c r="BH101" s="1357"/>
      <c r="BI101" s="1357"/>
      <c r="BJ101" s="1423">
        <f t="shared" si="29"/>
        <v>0</v>
      </c>
      <c r="BK101" s="2930"/>
      <c r="BL101" s="2930"/>
      <c r="CF101" s="2981">
        <f t="shared" si="32"/>
        <v>0</v>
      </c>
      <c r="CG101" s="2981">
        <f t="shared" si="33"/>
        <v>0</v>
      </c>
      <c r="CH101" s="2981">
        <f t="shared" si="33"/>
        <v>0</v>
      </c>
      <c r="CI101" s="2981">
        <f t="shared" si="33"/>
        <v>0</v>
      </c>
      <c r="CJ101" s="2981">
        <f t="shared" si="33"/>
        <v>0</v>
      </c>
      <c r="CQ101" s="2981">
        <f t="shared" si="34"/>
        <v>0</v>
      </c>
      <c r="CR101" s="2981">
        <f t="shared" si="34"/>
        <v>0</v>
      </c>
      <c r="CS101" s="2981">
        <f t="shared" si="34"/>
        <v>0</v>
      </c>
      <c r="CT101" s="2981">
        <f t="shared" si="34"/>
        <v>0</v>
      </c>
      <c r="CU101" s="2981">
        <f t="shared" si="34"/>
        <v>0</v>
      </c>
    </row>
    <row r="102" spans="1:99" ht="12" hidden="1" customHeight="1">
      <c r="A102" s="913"/>
      <c r="B102" s="2928"/>
      <c r="C102" s="2946"/>
      <c r="D102" s="2965"/>
      <c r="E102" s="1423"/>
      <c r="F102" s="1423"/>
      <c r="G102" s="1423"/>
      <c r="H102" s="1423"/>
      <c r="I102" s="1423"/>
      <c r="J102" s="1423"/>
      <c r="K102" s="1423">
        <f t="shared" si="22"/>
        <v>0</v>
      </c>
      <c r="L102" s="1408"/>
      <c r="M102" s="1408"/>
      <c r="N102" s="1408"/>
      <c r="O102" s="1408"/>
      <c r="P102" s="1408"/>
      <c r="Q102" s="1408">
        <f t="shared" si="23"/>
        <v>0</v>
      </c>
      <c r="R102" s="1357"/>
      <c r="S102" s="1357"/>
      <c r="T102" s="1357"/>
      <c r="U102" s="1423"/>
      <c r="V102" s="1423"/>
      <c r="W102" s="1423">
        <f t="shared" si="24"/>
        <v>0</v>
      </c>
      <c r="X102" s="1423"/>
      <c r="Y102" s="1343"/>
      <c r="Z102" s="1343"/>
      <c r="AA102" s="1343"/>
      <c r="AB102" s="1343"/>
      <c r="AC102" s="1343"/>
      <c r="AD102" s="1343">
        <f t="shared" si="30"/>
        <v>0</v>
      </c>
      <c r="AE102" s="2966"/>
      <c r="AF102" s="2966"/>
      <c r="AG102" s="2966"/>
      <c r="AH102" s="2966"/>
      <c r="AI102" s="2966"/>
      <c r="AJ102" s="2966">
        <f t="shared" si="25"/>
        <v>0</v>
      </c>
      <c r="AK102" s="1412"/>
      <c r="AL102" s="1357"/>
      <c r="AM102" s="1357"/>
      <c r="AN102" s="1423"/>
      <c r="AO102" s="1423"/>
      <c r="AP102" s="1423">
        <f t="shared" si="26"/>
        <v>0</v>
      </c>
      <c r="AQ102" s="2952"/>
      <c r="AR102" s="2952"/>
      <c r="AS102" s="2967"/>
      <c r="AT102" s="1423"/>
      <c r="AU102" s="1423"/>
      <c r="AV102" s="1423"/>
      <c r="AW102" s="1423"/>
      <c r="AX102" s="2991">
        <f t="shared" si="27"/>
        <v>0</v>
      </c>
      <c r="AY102" s="1443"/>
      <c r="AZ102" s="1443"/>
      <c r="BA102" s="1443"/>
      <c r="BB102" s="2990"/>
      <c r="BC102" s="1423"/>
      <c r="BD102" s="1423">
        <f t="shared" si="28"/>
        <v>0</v>
      </c>
      <c r="BE102" s="1357"/>
      <c r="BF102" s="1357"/>
      <c r="BG102" s="1357"/>
      <c r="BH102" s="1357"/>
      <c r="BI102" s="1357"/>
      <c r="BJ102" s="1423">
        <f t="shared" si="29"/>
        <v>0</v>
      </c>
      <c r="BK102" s="2930"/>
      <c r="BL102" s="2930"/>
      <c r="CF102" s="2981">
        <f t="shared" si="32"/>
        <v>0</v>
      </c>
      <c r="CG102" s="2981">
        <f t="shared" si="33"/>
        <v>0</v>
      </c>
      <c r="CH102" s="2981">
        <f t="shared" si="33"/>
        <v>0</v>
      </c>
      <c r="CI102" s="2981">
        <f t="shared" si="33"/>
        <v>0</v>
      </c>
      <c r="CJ102" s="2981">
        <f t="shared" si="33"/>
        <v>0</v>
      </c>
      <c r="CQ102" s="2981">
        <f t="shared" si="34"/>
        <v>0</v>
      </c>
      <c r="CR102" s="2981">
        <f t="shared" si="34"/>
        <v>0</v>
      </c>
      <c r="CS102" s="2981">
        <f t="shared" si="34"/>
        <v>0</v>
      </c>
      <c r="CT102" s="2981">
        <f t="shared" si="34"/>
        <v>0</v>
      </c>
      <c r="CU102" s="2981">
        <f t="shared" si="34"/>
        <v>0</v>
      </c>
    </row>
    <row r="103" spans="1:99" ht="12" hidden="1" customHeight="1">
      <c r="A103" s="913"/>
      <c r="B103" s="2928"/>
      <c r="C103" s="2946"/>
      <c r="D103" s="2965"/>
      <c r="E103" s="1423"/>
      <c r="F103" s="1423"/>
      <c r="G103" s="1423"/>
      <c r="H103" s="1423"/>
      <c r="I103" s="1423"/>
      <c r="J103" s="1423"/>
      <c r="K103" s="1423">
        <f t="shared" si="22"/>
        <v>0</v>
      </c>
      <c r="L103" s="1408"/>
      <c r="M103" s="1408"/>
      <c r="N103" s="1408"/>
      <c r="O103" s="1408"/>
      <c r="P103" s="1408"/>
      <c r="Q103" s="1408">
        <f t="shared" si="23"/>
        <v>0</v>
      </c>
      <c r="R103" s="1357"/>
      <c r="S103" s="1357"/>
      <c r="T103" s="1357"/>
      <c r="U103" s="1423"/>
      <c r="V103" s="1423"/>
      <c r="W103" s="1423">
        <f t="shared" si="24"/>
        <v>0</v>
      </c>
      <c r="X103" s="1423"/>
      <c r="Y103" s="1343"/>
      <c r="Z103" s="1343"/>
      <c r="AA103" s="1343"/>
      <c r="AB103" s="1343"/>
      <c r="AC103" s="1343"/>
      <c r="AD103" s="1343">
        <f t="shared" si="30"/>
        <v>0</v>
      </c>
      <c r="AE103" s="2966"/>
      <c r="AF103" s="2966"/>
      <c r="AG103" s="2966"/>
      <c r="AH103" s="2966"/>
      <c r="AI103" s="2966"/>
      <c r="AJ103" s="2966">
        <f t="shared" si="25"/>
        <v>0</v>
      </c>
      <c r="AK103" s="1412"/>
      <c r="AL103" s="1357"/>
      <c r="AM103" s="1357"/>
      <c r="AN103" s="1423"/>
      <c r="AO103" s="1423"/>
      <c r="AP103" s="1423">
        <f t="shared" si="26"/>
        <v>0</v>
      </c>
      <c r="AQ103" s="2952"/>
      <c r="AR103" s="2952"/>
      <c r="AS103" s="2967"/>
      <c r="AT103" s="1423"/>
      <c r="AU103" s="1423"/>
      <c r="AV103" s="1423"/>
      <c r="AW103" s="1423"/>
      <c r="AX103" s="2991">
        <f t="shared" si="27"/>
        <v>0</v>
      </c>
      <c r="AY103" s="1443"/>
      <c r="AZ103" s="1443"/>
      <c r="BA103" s="1443"/>
      <c r="BB103" s="2990"/>
      <c r="BC103" s="1423"/>
      <c r="BD103" s="1423">
        <f t="shared" si="28"/>
        <v>0</v>
      </c>
      <c r="BE103" s="1357"/>
      <c r="BF103" s="1357"/>
      <c r="BG103" s="1357"/>
      <c r="BH103" s="1357"/>
      <c r="BI103" s="1357"/>
      <c r="BJ103" s="1423">
        <f t="shared" si="29"/>
        <v>0</v>
      </c>
      <c r="BK103" s="2930"/>
      <c r="BL103" s="2930"/>
      <c r="CF103" s="2981">
        <f t="shared" si="32"/>
        <v>0</v>
      </c>
      <c r="CG103" s="2981">
        <f t="shared" si="33"/>
        <v>0</v>
      </c>
      <c r="CH103" s="2981">
        <f t="shared" si="33"/>
        <v>0</v>
      </c>
      <c r="CI103" s="2981">
        <f t="shared" si="33"/>
        <v>0</v>
      </c>
      <c r="CJ103" s="2981">
        <f t="shared" si="33"/>
        <v>0</v>
      </c>
      <c r="CQ103" s="2981">
        <f t="shared" si="34"/>
        <v>0</v>
      </c>
      <c r="CR103" s="2981">
        <f t="shared" si="34"/>
        <v>0</v>
      </c>
      <c r="CS103" s="2981">
        <f t="shared" si="34"/>
        <v>0</v>
      </c>
      <c r="CT103" s="2981">
        <f t="shared" si="34"/>
        <v>0</v>
      </c>
      <c r="CU103" s="2981">
        <f t="shared" si="34"/>
        <v>0</v>
      </c>
    </row>
    <row r="104" spans="1:99" ht="12" hidden="1" customHeight="1">
      <c r="A104" s="913"/>
      <c r="B104" s="2928"/>
      <c r="C104" s="2946"/>
      <c r="D104" s="2965"/>
      <c r="E104" s="1423"/>
      <c r="F104" s="1423"/>
      <c r="G104" s="1423"/>
      <c r="H104" s="1423"/>
      <c r="I104" s="1423"/>
      <c r="J104" s="1423"/>
      <c r="K104" s="1423">
        <f t="shared" si="22"/>
        <v>0</v>
      </c>
      <c r="L104" s="1408"/>
      <c r="M104" s="1408"/>
      <c r="N104" s="1408"/>
      <c r="O104" s="1408"/>
      <c r="P104" s="1408"/>
      <c r="Q104" s="1408">
        <f t="shared" si="23"/>
        <v>0</v>
      </c>
      <c r="R104" s="1357"/>
      <c r="S104" s="1357"/>
      <c r="T104" s="1357"/>
      <c r="U104" s="1423"/>
      <c r="V104" s="1423"/>
      <c r="W104" s="1423">
        <f t="shared" si="24"/>
        <v>0</v>
      </c>
      <c r="X104" s="1423"/>
      <c r="Y104" s="1343"/>
      <c r="Z104" s="1343"/>
      <c r="AA104" s="1343"/>
      <c r="AB104" s="1343"/>
      <c r="AC104" s="1343"/>
      <c r="AD104" s="1343">
        <f t="shared" si="30"/>
        <v>0</v>
      </c>
      <c r="AE104" s="2966"/>
      <c r="AF104" s="2966"/>
      <c r="AG104" s="2966"/>
      <c r="AH104" s="2966"/>
      <c r="AI104" s="2966"/>
      <c r="AJ104" s="2966">
        <f t="shared" si="25"/>
        <v>0</v>
      </c>
      <c r="AK104" s="1412"/>
      <c r="AL104" s="1357"/>
      <c r="AM104" s="1357"/>
      <c r="AN104" s="1423"/>
      <c r="AO104" s="1423"/>
      <c r="AP104" s="1423">
        <f t="shared" si="26"/>
        <v>0</v>
      </c>
      <c r="AQ104" s="2952"/>
      <c r="AR104" s="2952"/>
      <c r="AS104" s="2967"/>
      <c r="AT104" s="1423"/>
      <c r="AU104" s="1423"/>
      <c r="AV104" s="1423"/>
      <c r="AW104" s="1423"/>
      <c r="AX104" s="2991">
        <f t="shared" si="27"/>
        <v>0</v>
      </c>
      <c r="AY104" s="1443"/>
      <c r="AZ104" s="1443"/>
      <c r="BA104" s="1443"/>
      <c r="BB104" s="2990"/>
      <c r="BC104" s="1423"/>
      <c r="BD104" s="1423">
        <f t="shared" si="28"/>
        <v>0</v>
      </c>
      <c r="BE104" s="1357"/>
      <c r="BF104" s="1357"/>
      <c r="BG104" s="1357"/>
      <c r="BH104" s="1357"/>
      <c r="BI104" s="1357"/>
      <c r="BJ104" s="1423">
        <f t="shared" si="29"/>
        <v>0</v>
      </c>
      <c r="BK104" s="2930"/>
      <c r="BL104" s="2930"/>
      <c r="CF104" s="2981">
        <f t="shared" si="32"/>
        <v>0</v>
      </c>
      <c r="CG104" s="2981">
        <f t="shared" si="33"/>
        <v>0</v>
      </c>
      <c r="CH104" s="2981">
        <f t="shared" si="33"/>
        <v>0</v>
      </c>
      <c r="CI104" s="2981">
        <f t="shared" si="33"/>
        <v>0</v>
      </c>
      <c r="CJ104" s="2981">
        <f t="shared" si="33"/>
        <v>0</v>
      </c>
      <c r="CQ104" s="2981">
        <f t="shared" si="34"/>
        <v>0</v>
      </c>
      <c r="CR104" s="2981">
        <f t="shared" si="34"/>
        <v>0</v>
      </c>
      <c r="CS104" s="2981">
        <f t="shared" si="34"/>
        <v>0</v>
      </c>
      <c r="CT104" s="2981">
        <f t="shared" si="34"/>
        <v>0</v>
      </c>
      <c r="CU104" s="2981">
        <f t="shared" si="34"/>
        <v>0</v>
      </c>
    </row>
    <row r="105" spans="1:99" ht="12" hidden="1" customHeight="1">
      <c r="A105" s="913"/>
      <c r="B105" s="2928"/>
      <c r="C105" s="2946"/>
      <c r="D105" s="2965"/>
      <c r="E105" s="1423"/>
      <c r="F105" s="1423"/>
      <c r="G105" s="1423"/>
      <c r="H105" s="1423"/>
      <c r="I105" s="1423"/>
      <c r="J105" s="1423"/>
      <c r="K105" s="1423">
        <f t="shared" si="22"/>
        <v>0</v>
      </c>
      <c r="L105" s="1408"/>
      <c r="M105" s="1408"/>
      <c r="N105" s="1408"/>
      <c r="O105" s="1408"/>
      <c r="P105" s="1408"/>
      <c r="Q105" s="1408">
        <f t="shared" si="23"/>
        <v>0</v>
      </c>
      <c r="R105" s="1357"/>
      <c r="S105" s="1357"/>
      <c r="T105" s="1357"/>
      <c r="U105" s="1423"/>
      <c r="V105" s="1423"/>
      <c r="W105" s="1423">
        <f t="shared" si="24"/>
        <v>0</v>
      </c>
      <c r="X105" s="1423"/>
      <c r="Y105" s="1343"/>
      <c r="Z105" s="1343"/>
      <c r="AA105" s="1343"/>
      <c r="AB105" s="1343"/>
      <c r="AC105" s="1343"/>
      <c r="AD105" s="1343">
        <f t="shared" si="30"/>
        <v>0</v>
      </c>
      <c r="AE105" s="2966"/>
      <c r="AF105" s="2966"/>
      <c r="AG105" s="2966"/>
      <c r="AH105" s="2966"/>
      <c r="AI105" s="2966"/>
      <c r="AJ105" s="2966">
        <f t="shared" si="25"/>
        <v>0</v>
      </c>
      <c r="AK105" s="1412"/>
      <c r="AL105" s="1357"/>
      <c r="AM105" s="1357"/>
      <c r="AN105" s="1423"/>
      <c r="AO105" s="1423"/>
      <c r="AP105" s="1423">
        <f t="shared" si="26"/>
        <v>0</v>
      </c>
      <c r="AQ105" s="2952"/>
      <c r="AR105" s="2952"/>
      <c r="AS105" s="2967"/>
      <c r="AT105" s="1423"/>
      <c r="AU105" s="1423"/>
      <c r="AV105" s="1423"/>
      <c r="AW105" s="1423"/>
      <c r="AX105" s="2991">
        <f t="shared" si="27"/>
        <v>0</v>
      </c>
      <c r="AY105" s="1443"/>
      <c r="AZ105" s="1443"/>
      <c r="BA105" s="1443"/>
      <c r="BB105" s="2990"/>
      <c r="BC105" s="1423"/>
      <c r="BD105" s="1423">
        <f t="shared" si="28"/>
        <v>0</v>
      </c>
      <c r="BE105" s="1357"/>
      <c r="BF105" s="1357"/>
      <c r="BG105" s="1357"/>
      <c r="BH105" s="1357"/>
      <c r="BI105" s="1357"/>
      <c r="BJ105" s="1423">
        <f t="shared" si="29"/>
        <v>0</v>
      </c>
      <c r="BK105" s="2930"/>
      <c r="BL105" s="2930"/>
      <c r="CF105" s="2981">
        <f t="shared" si="32"/>
        <v>0</v>
      </c>
      <c r="CG105" s="2981">
        <f t="shared" si="33"/>
        <v>0</v>
      </c>
      <c r="CH105" s="2981">
        <f t="shared" si="33"/>
        <v>0</v>
      </c>
      <c r="CI105" s="2981">
        <f t="shared" si="33"/>
        <v>0</v>
      </c>
      <c r="CJ105" s="2981">
        <f t="shared" si="33"/>
        <v>0</v>
      </c>
      <c r="CQ105" s="2981">
        <f t="shared" si="34"/>
        <v>0</v>
      </c>
      <c r="CR105" s="2981">
        <f t="shared" si="34"/>
        <v>0</v>
      </c>
      <c r="CS105" s="2981">
        <f t="shared" si="34"/>
        <v>0</v>
      </c>
      <c r="CT105" s="2981">
        <f t="shared" si="34"/>
        <v>0</v>
      </c>
      <c r="CU105" s="2981">
        <f t="shared" si="34"/>
        <v>0</v>
      </c>
    </row>
    <row r="106" spans="1:99" ht="12" hidden="1" customHeight="1">
      <c r="A106" s="913"/>
      <c r="B106" s="2928"/>
      <c r="C106" s="2946"/>
      <c r="D106" s="2965"/>
      <c r="E106" s="1423"/>
      <c r="F106" s="1423"/>
      <c r="G106" s="1423"/>
      <c r="H106" s="1423"/>
      <c r="I106" s="1423"/>
      <c r="J106" s="1423"/>
      <c r="K106" s="1423">
        <f t="shared" si="22"/>
        <v>0</v>
      </c>
      <c r="L106" s="1408"/>
      <c r="M106" s="1408"/>
      <c r="N106" s="1408"/>
      <c r="O106" s="1408"/>
      <c r="P106" s="1408"/>
      <c r="Q106" s="1408">
        <f t="shared" si="23"/>
        <v>0</v>
      </c>
      <c r="R106" s="1357"/>
      <c r="S106" s="1357"/>
      <c r="T106" s="1357"/>
      <c r="U106" s="1423"/>
      <c r="V106" s="1423"/>
      <c r="W106" s="1423">
        <f t="shared" si="24"/>
        <v>0</v>
      </c>
      <c r="X106" s="1423"/>
      <c r="Y106" s="1343"/>
      <c r="Z106" s="1343"/>
      <c r="AA106" s="1343"/>
      <c r="AB106" s="1343"/>
      <c r="AC106" s="1343"/>
      <c r="AD106" s="1343">
        <f t="shared" si="30"/>
        <v>0</v>
      </c>
      <c r="AE106" s="2966"/>
      <c r="AF106" s="2966"/>
      <c r="AG106" s="2966"/>
      <c r="AH106" s="2966"/>
      <c r="AI106" s="2966"/>
      <c r="AJ106" s="2966">
        <f t="shared" si="25"/>
        <v>0</v>
      </c>
      <c r="AK106" s="1412"/>
      <c r="AL106" s="1357"/>
      <c r="AM106" s="1357"/>
      <c r="AN106" s="1423"/>
      <c r="AO106" s="1423"/>
      <c r="AP106" s="1423">
        <f t="shared" si="26"/>
        <v>0</v>
      </c>
      <c r="AQ106" s="2952"/>
      <c r="AR106" s="2952"/>
      <c r="AS106" s="2967"/>
      <c r="AT106" s="1423"/>
      <c r="AU106" s="1423"/>
      <c r="AV106" s="1423"/>
      <c r="AW106" s="1423"/>
      <c r="AX106" s="2991">
        <f t="shared" si="27"/>
        <v>0</v>
      </c>
      <c r="AY106" s="1443"/>
      <c r="AZ106" s="1443"/>
      <c r="BA106" s="1443"/>
      <c r="BB106" s="2990"/>
      <c r="BC106" s="1423"/>
      <c r="BD106" s="1423">
        <f t="shared" si="28"/>
        <v>0</v>
      </c>
      <c r="BE106" s="1357"/>
      <c r="BF106" s="1357"/>
      <c r="BG106" s="1357"/>
      <c r="BH106" s="1357"/>
      <c r="BI106" s="1357"/>
      <c r="BJ106" s="1423">
        <f t="shared" si="29"/>
        <v>0</v>
      </c>
      <c r="BK106" s="2930"/>
      <c r="BL106" s="2930"/>
      <c r="CF106" s="2981">
        <f t="shared" si="32"/>
        <v>0</v>
      </c>
      <c r="CG106" s="2981">
        <f t="shared" si="33"/>
        <v>0</v>
      </c>
      <c r="CH106" s="2981">
        <f t="shared" si="33"/>
        <v>0</v>
      </c>
      <c r="CI106" s="2981">
        <f t="shared" si="33"/>
        <v>0</v>
      </c>
      <c r="CJ106" s="2981">
        <f t="shared" si="33"/>
        <v>0</v>
      </c>
      <c r="CQ106" s="2981">
        <f t="shared" si="34"/>
        <v>0</v>
      </c>
      <c r="CR106" s="2981">
        <f t="shared" si="34"/>
        <v>0</v>
      </c>
      <c r="CS106" s="2981">
        <f t="shared" si="34"/>
        <v>0</v>
      </c>
      <c r="CT106" s="2981">
        <f t="shared" si="34"/>
        <v>0</v>
      </c>
      <c r="CU106" s="2981">
        <f t="shared" si="34"/>
        <v>0</v>
      </c>
    </row>
    <row r="107" spans="1:99" ht="12" hidden="1" customHeight="1">
      <c r="A107" s="913"/>
      <c r="B107" s="2928"/>
      <c r="C107" s="2946"/>
      <c r="D107" s="2965"/>
      <c r="E107" s="1423"/>
      <c r="F107" s="1423"/>
      <c r="G107" s="1423"/>
      <c r="H107" s="1423"/>
      <c r="I107" s="1423"/>
      <c r="J107" s="1423"/>
      <c r="K107" s="1423">
        <f t="shared" si="22"/>
        <v>0</v>
      </c>
      <c r="L107" s="1408"/>
      <c r="M107" s="1408"/>
      <c r="N107" s="1408"/>
      <c r="O107" s="1408"/>
      <c r="P107" s="1408"/>
      <c r="Q107" s="1408">
        <f t="shared" si="23"/>
        <v>0</v>
      </c>
      <c r="R107" s="1357"/>
      <c r="S107" s="1357"/>
      <c r="T107" s="1357"/>
      <c r="U107" s="1423"/>
      <c r="V107" s="1423"/>
      <c r="W107" s="1423">
        <f t="shared" si="24"/>
        <v>0</v>
      </c>
      <c r="X107" s="1423"/>
      <c r="Y107" s="1343"/>
      <c r="Z107" s="1343"/>
      <c r="AA107" s="1343"/>
      <c r="AB107" s="1343"/>
      <c r="AC107" s="1343"/>
      <c r="AD107" s="1343">
        <f t="shared" si="30"/>
        <v>0</v>
      </c>
      <c r="AE107" s="2966"/>
      <c r="AF107" s="2966"/>
      <c r="AG107" s="2966"/>
      <c r="AH107" s="2966"/>
      <c r="AI107" s="2966"/>
      <c r="AJ107" s="2966">
        <f t="shared" si="25"/>
        <v>0</v>
      </c>
      <c r="AK107" s="1412"/>
      <c r="AL107" s="1357"/>
      <c r="AM107" s="1357"/>
      <c r="AN107" s="1423"/>
      <c r="AO107" s="1423"/>
      <c r="AP107" s="1423">
        <f t="shared" si="26"/>
        <v>0</v>
      </c>
      <c r="AQ107" s="2952"/>
      <c r="AR107" s="2952"/>
      <c r="AS107" s="2967"/>
      <c r="AT107" s="1423"/>
      <c r="AU107" s="1423"/>
      <c r="AV107" s="1423"/>
      <c r="AW107" s="1423"/>
      <c r="AX107" s="2991">
        <f t="shared" si="27"/>
        <v>0</v>
      </c>
      <c r="AY107" s="1443"/>
      <c r="AZ107" s="1443"/>
      <c r="BA107" s="1443"/>
      <c r="BB107" s="2990"/>
      <c r="BC107" s="1423"/>
      <c r="BD107" s="1423">
        <f t="shared" si="28"/>
        <v>0</v>
      </c>
      <c r="BE107" s="1357"/>
      <c r="BF107" s="1357"/>
      <c r="BG107" s="1357"/>
      <c r="BH107" s="1357"/>
      <c r="BI107" s="1357"/>
      <c r="BJ107" s="1423">
        <f t="shared" si="29"/>
        <v>0</v>
      </c>
      <c r="BK107" s="2930"/>
      <c r="BL107" s="2930"/>
      <c r="CF107" s="2981">
        <f t="shared" si="32"/>
        <v>0</v>
      </c>
      <c r="CG107" s="2981">
        <f t="shared" si="33"/>
        <v>0</v>
      </c>
      <c r="CH107" s="2981">
        <f t="shared" si="33"/>
        <v>0</v>
      </c>
      <c r="CI107" s="2981">
        <f t="shared" si="33"/>
        <v>0</v>
      </c>
      <c r="CJ107" s="2981">
        <f t="shared" si="33"/>
        <v>0</v>
      </c>
      <c r="CQ107" s="2981">
        <f t="shared" si="34"/>
        <v>0</v>
      </c>
      <c r="CR107" s="2981">
        <f t="shared" si="34"/>
        <v>0</v>
      </c>
      <c r="CS107" s="2981">
        <f t="shared" si="34"/>
        <v>0</v>
      </c>
      <c r="CT107" s="2981">
        <f t="shared" si="34"/>
        <v>0</v>
      </c>
      <c r="CU107" s="2981">
        <f t="shared" si="34"/>
        <v>0</v>
      </c>
    </row>
    <row r="108" spans="1:99" ht="12" hidden="1" customHeight="1">
      <c r="A108" s="913"/>
      <c r="B108" s="2928"/>
      <c r="C108" s="2946"/>
      <c r="D108" s="2965"/>
      <c r="E108" s="1423"/>
      <c r="F108" s="1423"/>
      <c r="G108" s="1423"/>
      <c r="H108" s="1423"/>
      <c r="I108" s="1423"/>
      <c r="J108" s="1423"/>
      <c r="K108" s="1423">
        <f t="shared" si="22"/>
        <v>0</v>
      </c>
      <c r="L108" s="1408"/>
      <c r="M108" s="1408"/>
      <c r="N108" s="1408"/>
      <c r="O108" s="1408"/>
      <c r="P108" s="1408"/>
      <c r="Q108" s="1408">
        <f t="shared" si="23"/>
        <v>0</v>
      </c>
      <c r="R108" s="1357"/>
      <c r="S108" s="1357"/>
      <c r="T108" s="1357"/>
      <c r="U108" s="1423"/>
      <c r="V108" s="1423"/>
      <c r="W108" s="1423">
        <f t="shared" si="24"/>
        <v>0</v>
      </c>
      <c r="X108" s="1423"/>
      <c r="Y108" s="1343"/>
      <c r="Z108" s="1343"/>
      <c r="AA108" s="1343"/>
      <c r="AB108" s="1343"/>
      <c r="AC108" s="1343"/>
      <c r="AD108" s="1343">
        <f t="shared" si="30"/>
        <v>0</v>
      </c>
      <c r="AE108" s="2966"/>
      <c r="AF108" s="2966"/>
      <c r="AG108" s="2966"/>
      <c r="AH108" s="2966"/>
      <c r="AI108" s="2966"/>
      <c r="AJ108" s="2966">
        <f t="shared" si="25"/>
        <v>0</v>
      </c>
      <c r="AK108" s="1412"/>
      <c r="AL108" s="1357"/>
      <c r="AM108" s="1357"/>
      <c r="AN108" s="1423"/>
      <c r="AO108" s="1423"/>
      <c r="AP108" s="1423">
        <f t="shared" si="26"/>
        <v>0</v>
      </c>
      <c r="AQ108" s="2952"/>
      <c r="AR108" s="2952"/>
      <c r="AS108" s="2967"/>
      <c r="AT108" s="1423"/>
      <c r="AU108" s="1423"/>
      <c r="AV108" s="1423"/>
      <c r="AW108" s="1423"/>
      <c r="AX108" s="2991">
        <f t="shared" si="27"/>
        <v>0</v>
      </c>
      <c r="AY108" s="1443"/>
      <c r="AZ108" s="1443"/>
      <c r="BA108" s="1443"/>
      <c r="BB108" s="2990"/>
      <c r="BC108" s="1423"/>
      <c r="BD108" s="1423">
        <f t="shared" si="28"/>
        <v>0</v>
      </c>
      <c r="BE108" s="1357"/>
      <c r="BF108" s="1357"/>
      <c r="BG108" s="1357"/>
      <c r="BH108" s="1357"/>
      <c r="BI108" s="1357"/>
      <c r="BJ108" s="1423">
        <f t="shared" si="29"/>
        <v>0</v>
      </c>
      <c r="BK108" s="2930"/>
      <c r="BL108" s="2930"/>
      <c r="CF108" s="2981">
        <f t="shared" si="32"/>
        <v>0</v>
      </c>
      <c r="CG108" s="2981">
        <f t="shared" si="33"/>
        <v>0</v>
      </c>
      <c r="CH108" s="2981">
        <f t="shared" si="33"/>
        <v>0</v>
      </c>
      <c r="CI108" s="2981">
        <f t="shared" si="33"/>
        <v>0</v>
      </c>
      <c r="CJ108" s="2981">
        <f t="shared" si="33"/>
        <v>0</v>
      </c>
      <c r="CQ108" s="2981">
        <f t="shared" si="34"/>
        <v>0</v>
      </c>
      <c r="CR108" s="2981">
        <f t="shared" si="34"/>
        <v>0</v>
      </c>
      <c r="CS108" s="2981">
        <f t="shared" si="34"/>
        <v>0</v>
      </c>
      <c r="CT108" s="2981">
        <f t="shared" si="34"/>
        <v>0</v>
      </c>
      <c r="CU108" s="2981">
        <f t="shared" si="34"/>
        <v>0</v>
      </c>
    </row>
    <row r="109" spans="1:99" ht="12" hidden="1" customHeight="1">
      <c r="A109" s="913"/>
      <c r="B109" s="2928"/>
      <c r="C109" s="2946"/>
      <c r="D109" s="2965"/>
      <c r="E109" s="1423"/>
      <c r="F109" s="1423"/>
      <c r="G109" s="1423"/>
      <c r="H109" s="1423"/>
      <c r="I109" s="1423"/>
      <c r="J109" s="1423"/>
      <c r="K109" s="1423">
        <f t="shared" si="22"/>
        <v>0</v>
      </c>
      <c r="L109" s="1408"/>
      <c r="M109" s="1408"/>
      <c r="N109" s="1408"/>
      <c r="O109" s="1408"/>
      <c r="P109" s="1408"/>
      <c r="Q109" s="1408">
        <f t="shared" si="23"/>
        <v>0</v>
      </c>
      <c r="R109" s="1357"/>
      <c r="S109" s="1357"/>
      <c r="T109" s="1357"/>
      <c r="U109" s="1423"/>
      <c r="V109" s="1423"/>
      <c r="W109" s="1423">
        <f t="shared" si="24"/>
        <v>0</v>
      </c>
      <c r="X109" s="1423"/>
      <c r="Y109" s="1343"/>
      <c r="Z109" s="1343"/>
      <c r="AA109" s="1343"/>
      <c r="AB109" s="1343"/>
      <c r="AC109" s="1343"/>
      <c r="AD109" s="1343">
        <f t="shared" si="30"/>
        <v>0</v>
      </c>
      <c r="AE109" s="2966"/>
      <c r="AF109" s="2966"/>
      <c r="AG109" s="2966"/>
      <c r="AH109" s="2966"/>
      <c r="AI109" s="2966"/>
      <c r="AJ109" s="2966">
        <f t="shared" si="25"/>
        <v>0</v>
      </c>
      <c r="AK109" s="1412"/>
      <c r="AL109" s="1357"/>
      <c r="AM109" s="1357"/>
      <c r="AN109" s="1423"/>
      <c r="AO109" s="1423"/>
      <c r="AP109" s="1423">
        <f t="shared" si="26"/>
        <v>0</v>
      </c>
      <c r="AQ109" s="2952"/>
      <c r="AR109" s="2952"/>
      <c r="AS109" s="2967"/>
      <c r="AT109" s="1423"/>
      <c r="AU109" s="1423"/>
      <c r="AV109" s="1423"/>
      <c r="AW109" s="1423"/>
      <c r="AX109" s="2991">
        <f t="shared" si="27"/>
        <v>0</v>
      </c>
      <c r="AY109" s="1443"/>
      <c r="AZ109" s="1443"/>
      <c r="BA109" s="1443"/>
      <c r="BB109" s="2990"/>
      <c r="BC109" s="1423"/>
      <c r="BD109" s="1423">
        <f t="shared" si="28"/>
        <v>0</v>
      </c>
      <c r="BE109" s="1357"/>
      <c r="BF109" s="1357"/>
      <c r="BG109" s="1357"/>
      <c r="BH109" s="1357"/>
      <c r="BI109" s="1357"/>
      <c r="BJ109" s="1423">
        <f t="shared" si="29"/>
        <v>0</v>
      </c>
      <c r="BK109" s="2930"/>
      <c r="BL109" s="2930"/>
      <c r="CF109" s="2981">
        <f t="shared" si="32"/>
        <v>0</v>
      </c>
      <c r="CG109" s="2981">
        <f t="shared" si="33"/>
        <v>0</v>
      </c>
      <c r="CH109" s="2981">
        <f t="shared" si="33"/>
        <v>0</v>
      </c>
      <c r="CI109" s="2981">
        <f t="shared" si="33"/>
        <v>0</v>
      </c>
      <c r="CJ109" s="2981">
        <f t="shared" si="33"/>
        <v>0</v>
      </c>
      <c r="CQ109" s="2981">
        <f t="shared" si="34"/>
        <v>0</v>
      </c>
      <c r="CR109" s="2981">
        <f t="shared" si="34"/>
        <v>0</v>
      </c>
      <c r="CS109" s="2981">
        <f t="shared" si="34"/>
        <v>0</v>
      </c>
      <c r="CT109" s="2981">
        <f t="shared" si="34"/>
        <v>0</v>
      </c>
      <c r="CU109" s="2981">
        <f t="shared" si="34"/>
        <v>0</v>
      </c>
    </row>
    <row r="110" spans="1:99" ht="12" hidden="1" customHeight="1">
      <c r="A110" s="913"/>
      <c r="B110" s="2928"/>
      <c r="C110" s="2946"/>
      <c r="D110" s="2965"/>
      <c r="E110" s="1423"/>
      <c r="F110" s="1423"/>
      <c r="G110" s="1423"/>
      <c r="H110" s="1423"/>
      <c r="I110" s="1423"/>
      <c r="J110" s="1423"/>
      <c r="K110" s="1423">
        <f t="shared" si="22"/>
        <v>0</v>
      </c>
      <c r="L110" s="1408"/>
      <c r="M110" s="1408"/>
      <c r="N110" s="1408"/>
      <c r="O110" s="1408"/>
      <c r="P110" s="1408"/>
      <c r="Q110" s="1408">
        <f t="shared" si="23"/>
        <v>0</v>
      </c>
      <c r="R110" s="1357"/>
      <c r="S110" s="1357"/>
      <c r="T110" s="1357"/>
      <c r="U110" s="1423"/>
      <c r="V110" s="1423"/>
      <c r="W110" s="1423">
        <f t="shared" si="24"/>
        <v>0</v>
      </c>
      <c r="X110" s="1423"/>
      <c r="Y110" s="1343"/>
      <c r="Z110" s="1343"/>
      <c r="AA110" s="1343"/>
      <c r="AB110" s="1343"/>
      <c r="AC110" s="1343"/>
      <c r="AD110" s="1343">
        <f t="shared" si="30"/>
        <v>0</v>
      </c>
      <c r="AE110" s="2966"/>
      <c r="AF110" s="2966"/>
      <c r="AG110" s="2966"/>
      <c r="AH110" s="2966"/>
      <c r="AI110" s="2966"/>
      <c r="AJ110" s="2966">
        <f t="shared" si="25"/>
        <v>0</v>
      </c>
      <c r="AK110" s="1412"/>
      <c r="AL110" s="1357"/>
      <c r="AM110" s="1357"/>
      <c r="AN110" s="1423"/>
      <c r="AO110" s="1423"/>
      <c r="AP110" s="1423">
        <f t="shared" si="26"/>
        <v>0</v>
      </c>
      <c r="AQ110" s="2952"/>
      <c r="AR110" s="2952"/>
      <c r="AS110" s="2967"/>
      <c r="AT110" s="1423"/>
      <c r="AU110" s="1423"/>
      <c r="AV110" s="1423"/>
      <c r="AW110" s="1423"/>
      <c r="AX110" s="2991">
        <f t="shared" si="27"/>
        <v>0</v>
      </c>
      <c r="AY110" s="1443"/>
      <c r="AZ110" s="1443"/>
      <c r="BA110" s="1443"/>
      <c r="BB110" s="2990"/>
      <c r="BC110" s="1423"/>
      <c r="BD110" s="1423">
        <f t="shared" si="28"/>
        <v>0</v>
      </c>
      <c r="BE110" s="1357"/>
      <c r="BF110" s="1357"/>
      <c r="BG110" s="1357"/>
      <c r="BH110" s="1357"/>
      <c r="BI110" s="1357"/>
      <c r="BJ110" s="1423">
        <f t="shared" si="29"/>
        <v>0</v>
      </c>
      <c r="BK110" s="2930"/>
      <c r="BL110" s="2930"/>
      <c r="CF110" s="2981">
        <f t="shared" si="32"/>
        <v>0</v>
      </c>
      <c r="CG110" s="2981">
        <f t="shared" si="33"/>
        <v>0</v>
      </c>
      <c r="CH110" s="2981">
        <f t="shared" si="33"/>
        <v>0</v>
      </c>
      <c r="CI110" s="2981">
        <f t="shared" si="33"/>
        <v>0</v>
      </c>
      <c r="CJ110" s="2981">
        <f t="shared" si="33"/>
        <v>0</v>
      </c>
      <c r="CQ110" s="2981">
        <f t="shared" si="34"/>
        <v>0</v>
      </c>
      <c r="CR110" s="2981">
        <f t="shared" si="34"/>
        <v>0</v>
      </c>
      <c r="CS110" s="2981">
        <f t="shared" si="34"/>
        <v>0</v>
      </c>
      <c r="CT110" s="2981">
        <f t="shared" si="34"/>
        <v>0</v>
      </c>
      <c r="CU110" s="2981">
        <f t="shared" si="34"/>
        <v>0</v>
      </c>
    </row>
    <row r="111" spans="1:99" ht="12" hidden="1" customHeight="1">
      <c r="A111" s="913"/>
      <c r="B111" s="2928"/>
      <c r="C111" s="2946"/>
      <c r="D111" s="2965"/>
      <c r="E111" s="1423"/>
      <c r="F111" s="1423"/>
      <c r="G111" s="1423"/>
      <c r="H111" s="1423"/>
      <c r="I111" s="1423"/>
      <c r="J111" s="1423"/>
      <c r="K111" s="1423">
        <f t="shared" si="22"/>
        <v>0</v>
      </c>
      <c r="L111" s="1408"/>
      <c r="M111" s="1408"/>
      <c r="N111" s="1408"/>
      <c r="O111" s="1408"/>
      <c r="P111" s="1408"/>
      <c r="Q111" s="1408">
        <f t="shared" si="23"/>
        <v>0</v>
      </c>
      <c r="R111" s="1357"/>
      <c r="S111" s="1357"/>
      <c r="T111" s="1357"/>
      <c r="U111" s="1423"/>
      <c r="V111" s="1423"/>
      <c r="W111" s="1423">
        <f t="shared" si="24"/>
        <v>0</v>
      </c>
      <c r="X111" s="1423"/>
      <c r="Y111" s="1343"/>
      <c r="Z111" s="1343"/>
      <c r="AA111" s="1343"/>
      <c r="AB111" s="1343"/>
      <c r="AC111" s="1343"/>
      <c r="AD111" s="1343">
        <f t="shared" si="30"/>
        <v>0</v>
      </c>
      <c r="AE111" s="2966"/>
      <c r="AF111" s="2966"/>
      <c r="AG111" s="2966"/>
      <c r="AH111" s="2966"/>
      <c r="AI111" s="2966"/>
      <c r="AJ111" s="2966">
        <f t="shared" si="25"/>
        <v>0</v>
      </c>
      <c r="AK111" s="1412"/>
      <c r="AL111" s="1357"/>
      <c r="AM111" s="1357"/>
      <c r="AN111" s="1423"/>
      <c r="AO111" s="1423"/>
      <c r="AP111" s="1423">
        <f t="shared" si="26"/>
        <v>0</v>
      </c>
      <c r="AQ111" s="2952"/>
      <c r="AR111" s="2952"/>
      <c r="AS111" s="2967"/>
      <c r="AT111" s="1423"/>
      <c r="AU111" s="1423"/>
      <c r="AV111" s="1423"/>
      <c r="AW111" s="1423"/>
      <c r="AX111" s="2991">
        <f t="shared" si="27"/>
        <v>0</v>
      </c>
      <c r="AY111" s="1443"/>
      <c r="AZ111" s="1443"/>
      <c r="BA111" s="1443"/>
      <c r="BB111" s="2990"/>
      <c r="BC111" s="1423"/>
      <c r="BD111" s="1423">
        <f t="shared" si="28"/>
        <v>0</v>
      </c>
      <c r="BE111" s="1357"/>
      <c r="BF111" s="1357"/>
      <c r="BG111" s="1357"/>
      <c r="BH111" s="1357"/>
      <c r="BI111" s="1357"/>
      <c r="BJ111" s="1423">
        <f t="shared" si="29"/>
        <v>0</v>
      </c>
      <c r="BK111" s="2930"/>
      <c r="BL111" s="2930"/>
      <c r="CF111" s="2981">
        <f t="shared" si="32"/>
        <v>0</v>
      </c>
      <c r="CG111" s="2981">
        <f t="shared" si="33"/>
        <v>0</v>
      </c>
      <c r="CH111" s="2981">
        <f t="shared" si="33"/>
        <v>0</v>
      </c>
      <c r="CI111" s="2981">
        <f t="shared" si="33"/>
        <v>0</v>
      </c>
      <c r="CJ111" s="2981">
        <f t="shared" si="33"/>
        <v>0</v>
      </c>
      <c r="CQ111" s="2981">
        <f t="shared" si="34"/>
        <v>0</v>
      </c>
      <c r="CR111" s="2981">
        <f t="shared" si="34"/>
        <v>0</v>
      </c>
      <c r="CS111" s="2981">
        <f t="shared" si="34"/>
        <v>0</v>
      </c>
      <c r="CT111" s="2981">
        <f t="shared" si="34"/>
        <v>0</v>
      </c>
      <c r="CU111" s="2981">
        <f t="shared" si="34"/>
        <v>0</v>
      </c>
    </row>
    <row r="112" spans="1:99" ht="12" hidden="1" customHeight="1">
      <c r="A112" s="913"/>
      <c r="B112" s="2928"/>
      <c r="C112" s="2946"/>
      <c r="D112" s="2965"/>
      <c r="E112" s="1423"/>
      <c r="F112" s="1423"/>
      <c r="G112" s="1423"/>
      <c r="H112" s="1423"/>
      <c r="I112" s="1423"/>
      <c r="J112" s="1423"/>
      <c r="K112" s="1423">
        <f t="shared" si="22"/>
        <v>0</v>
      </c>
      <c r="L112" s="1408"/>
      <c r="M112" s="1408"/>
      <c r="N112" s="1408"/>
      <c r="O112" s="1408"/>
      <c r="P112" s="1408"/>
      <c r="Q112" s="1408">
        <f t="shared" si="23"/>
        <v>0</v>
      </c>
      <c r="R112" s="1357"/>
      <c r="S112" s="1357"/>
      <c r="T112" s="1357"/>
      <c r="U112" s="1423"/>
      <c r="V112" s="1423"/>
      <c r="W112" s="1423">
        <f t="shared" si="24"/>
        <v>0</v>
      </c>
      <c r="X112" s="1423"/>
      <c r="Y112" s="1343"/>
      <c r="Z112" s="1343"/>
      <c r="AA112" s="1343"/>
      <c r="AB112" s="1343"/>
      <c r="AC112" s="1343"/>
      <c r="AD112" s="1343">
        <f t="shared" si="30"/>
        <v>0</v>
      </c>
      <c r="AE112" s="2966"/>
      <c r="AF112" s="2966"/>
      <c r="AG112" s="2966"/>
      <c r="AH112" s="2966"/>
      <c r="AI112" s="2966"/>
      <c r="AJ112" s="2966">
        <f t="shared" si="25"/>
        <v>0</v>
      </c>
      <c r="AK112" s="1412"/>
      <c r="AL112" s="1357"/>
      <c r="AM112" s="1357"/>
      <c r="AN112" s="1423"/>
      <c r="AO112" s="1423"/>
      <c r="AP112" s="1423">
        <f t="shared" si="26"/>
        <v>0</v>
      </c>
      <c r="AQ112" s="2952"/>
      <c r="AR112" s="2952"/>
      <c r="AS112" s="2967"/>
      <c r="AT112" s="1423"/>
      <c r="AU112" s="1423"/>
      <c r="AV112" s="1423"/>
      <c r="AW112" s="1423"/>
      <c r="AX112" s="2991">
        <f t="shared" si="27"/>
        <v>0</v>
      </c>
      <c r="AY112" s="1443"/>
      <c r="AZ112" s="1443"/>
      <c r="BA112" s="1443"/>
      <c r="BB112" s="2990"/>
      <c r="BC112" s="1423"/>
      <c r="BD112" s="1423">
        <f t="shared" si="28"/>
        <v>0</v>
      </c>
      <c r="BE112" s="1357"/>
      <c r="BF112" s="1357"/>
      <c r="BG112" s="1357"/>
      <c r="BH112" s="1357"/>
      <c r="BI112" s="1357"/>
      <c r="BJ112" s="1423">
        <f t="shared" si="29"/>
        <v>0</v>
      </c>
      <c r="BK112" s="2930"/>
      <c r="BL112" s="2930"/>
      <c r="CF112" s="2981">
        <f t="shared" si="32"/>
        <v>0</v>
      </c>
      <c r="CG112" s="2981">
        <f t="shared" si="33"/>
        <v>0</v>
      </c>
      <c r="CH112" s="2981">
        <f t="shared" si="33"/>
        <v>0</v>
      </c>
      <c r="CI112" s="2981">
        <f t="shared" si="33"/>
        <v>0</v>
      </c>
      <c r="CJ112" s="2981">
        <f t="shared" si="33"/>
        <v>0</v>
      </c>
      <c r="CQ112" s="2981">
        <f t="shared" si="34"/>
        <v>0</v>
      </c>
      <c r="CR112" s="2981">
        <f t="shared" si="34"/>
        <v>0</v>
      </c>
      <c r="CS112" s="2981">
        <f t="shared" si="34"/>
        <v>0</v>
      </c>
      <c r="CT112" s="2981">
        <f t="shared" si="34"/>
        <v>0</v>
      </c>
      <c r="CU112" s="2981">
        <f t="shared" si="34"/>
        <v>0</v>
      </c>
    </row>
    <row r="113" spans="1:99" ht="12" hidden="1" customHeight="1">
      <c r="A113" s="913"/>
      <c r="B113" s="2928"/>
      <c r="C113" s="2946"/>
      <c r="D113" s="2965"/>
      <c r="E113" s="1423"/>
      <c r="F113" s="1423"/>
      <c r="G113" s="1423"/>
      <c r="H113" s="1423"/>
      <c r="I113" s="1423"/>
      <c r="J113" s="1423"/>
      <c r="K113" s="1423">
        <f t="shared" si="22"/>
        <v>0</v>
      </c>
      <c r="L113" s="1408"/>
      <c r="M113" s="1408"/>
      <c r="N113" s="1408"/>
      <c r="O113" s="1408"/>
      <c r="P113" s="1408"/>
      <c r="Q113" s="1408">
        <f t="shared" si="23"/>
        <v>0</v>
      </c>
      <c r="R113" s="1357"/>
      <c r="S113" s="1357"/>
      <c r="T113" s="1357"/>
      <c r="U113" s="1423"/>
      <c r="V113" s="1423"/>
      <c r="W113" s="1423">
        <f t="shared" si="24"/>
        <v>0</v>
      </c>
      <c r="X113" s="1423"/>
      <c r="Y113" s="1343"/>
      <c r="Z113" s="1343"/>
      <c r="AA113" s="1343"/>
      <c r="AB113" s="1343"/>
      <c r="AC113" s="1343"/>
      <c r="AD113" s="1343">
        <f t="shared" si="30"/>
        <v>0</v>
      </c>
      <c r="AE113" s="2966"/>
      <c r="AF113" s="2966"/>
      <c r="AG113" s="2966"/>
      <c r="AH113" s="2966"/>
      <c r="AI113" s="2966"/>
      <c r="AJ113" s="2966">
        <f t="shared" si="25"/>
        <v>0</v>
      </c>
      <c r="AK113" s="1412"/>
      <c r="AL113" s="1357"/>
      <c r="AM113" s="1357"/>
      <c r="AN113" s="1423"/>
      <c r="AO113" s="1423"/>
      <c r="AP113" s="1423">
        <f t="shared" si="26"/>
        <v>0</v>
      </c>
      <c r="AQ113" s="2952"/>
      <c r="AR113" s="2952"/>
      <c r="AS113" s="2967"/>
      <c r="AT113" s="1423"/>
      <c r="AU113" s="1423"/>
      <c r="AV113" s="1423"/>
      <c r="AW113" s="1423"/>
      <c r="AX113" s="2991">
        <f t="shared" si="27"/>
        <v>0</v>
      </c>
      <c r="AY113" s="1443"/>
      <c r="AZ113" s="1443"/>
      <c r="BA113" s="1443"/>
      <c r="BB113" s="2990"/>
      <c r="BC113" s="1423"/>
      <c r="BD113" s="1423">
        <f t="shared" si="28"/>
        <v>0</v>
      </c>
      <c r="BE113" s="1357"/>
      <c r="BF113" s="1357"/>
      <c r="BG113" s="1357"/>
      <c r="BH113" s="1357"/>
      <c r="BI113" s="1357"/>
      <c r="BJ113" s="1423">
        <f t="shared" si="29"/>
        <v>0</v>
      </c>
      <c r="BK113" s="2930"/>
      <c r="BL113" s="2930"/>
      <c r="CF113" s="2981">
        <f t="shared" si="32"/>
        <v>0</v>
      </c>
      <c r="CG113" s="2981">
        <f t="shared" si="33"/>
        <v>0</v>
      </c>
      <c r="CH113" s="2981">
        <f t="shared" si="33"/>
        <v>0</v>
      </c>
      <c r="CI113" s="2981">
        <f t="shared" si="33"/>
        <v>0</v>
      </c>
      <c r="CJ113" s="2981">
        <f t="shared" si="33"/>
        <v>0</v>
      </c>
      <c r="CQ113" s="2981">
        <f t="shared" si="34"/>
        <v>0</v>
      </c>
      <c r="CR113" s="2981">
        <f t="shared" si="34"/>
        <v>0</v>
      </c>
      <c r="CS113" s="2981">
        <f t="shared" si="34"/>
        <v>0</v>
      </c>
      <c r="CT113" s="2981">
        <f t="shared" si="34"/>
        <v>0</v>
      </c>
      <c r="CU113" s="2981">
        <f t="shared" si="34"/>
        <v>0</v>
      </c>
    </row>
    <row r="114" spans="1:99" ht="12" hidden="1" customHeight="1">
      <c r="A114" s="913"/>
      <c r="B114" s="2904"/>
      <c r="C114" s="1860"/>
      <c r="D114" s="1538"/>
      <c r="E114" s="1357"/>
      <c r="F114" s="1357">
        <v>0</v>
      </c>
      <c r="G114" s="1357">
        <v>0</v>
      </c>
      <c r="H114" s="1357">
        <v>0</v>
      </c>
      <c r="I114" s="1357"/>
      <c r="J114" s="1357">
        <v>0</v>
      </c>
      <c r="K114" s="1357">
        <f t="shared" si="22"/>
        <v>0</v>
      </c>
      <c r="L114" s="1367"/>
      <c r="M114" s="1367"/>
      <c r="N114" s="1367"/>
      <c r="O114" s="1367"/>
      <c r="P114" s="1367"/>
      <c r="Q114" s="1367">
        <f t="shared" si="23"/>
        <v>0</v>
      </c>
      <c r="R114" s="1357">
        <f t="shared" ref="R114:T115" si="38">F114+L114</f>
        <v>0</v>
      </c>
      <c r="S114" s="1357">
        <f t="shared" si="38"/>
        <v>0</v>
      </c>
      <c r="T114" s="1357">
        <f t="shared" si="38"/>
        <v>0</v>
      </c>
      <c r="U114" s="1357"/>
      <c r="V114" s="1357">
        <f>J114+P114</f>
        <v>0</v>
      </c>
      <c r="W114" s="1357">
        <f t="shared" si="24"/>
        <v>0</v>
      </c>
      <c r="X114" s="1357"/>
      <c r="Y114" s="1346">
        <v>0</v>
      </c>
      <c r="Z114" s="1346">
        <v>0</v>
      </c>
      <c r="AA114" s="1346">
        <v>0</v>
      </c>
      <c r="AB114" s="1346"/>
      <c r="AC114" s="1346">
        <v>0</v>
      </c>
      <c r="AD114" s="1346">
        <f t="shared" si="30"/>
        <v>0</v>
      </c>
      <c r="AE114" s="2971"/>
      <c r="AF114" s="2971"/>
      <c r="AG114" s="2971"/>
      <c r="AH114" s="2971"/>
      <c r="AI114" s="2971"/>
      <c r="AJ114" s="2971">
        <f t="shared" si="25"/>
        <v>0</v>
      </c>
      <c r="AK114" s="1412">
        <f t="shared" ref="AK114:AM115" si="39">Y114+AE114</f>
        <v>0</v>
      </c>
      <c r="AL114" s="1357">
        <f t="shared" si="39"/>
        <v>0</v>
      </c>
      <c r="AM114" s="1357">
        <f t="shared" si="39"/>
        <v>0</v>
      </c>
      <c r="AN114" s="1357"/>
      <c r="AO114" s="1357">
        <f>AC114+AI114</f>
        <v>0</v>
      </c>
      <c r="AP114" s="1357">
        <f t="shared" si="26"/>
        <v>0</v>
      </c>
      <c r="AQ114" s="2992"/>
      <c r="AR114" s="2992"/>
      <c r="AS114" s="1412">
        <v>0</v>
      </c>
      <c r="AT114" s="1357">
        <v>0</v>
      </c>
      <c r="AU114" s="1357">
        <v>0</v>
      </c>
      <c r="AV114" s="1357">
        <v>0</v>
      </c>
      <c r="AW114" s="1357">
        <v>0</v>
      </c>
      <c r="AX114" s="1357">
        <f t="shared" si="27"/>
        <v>0</v>
      </c>
      <c r="AY114" s="1432"/>
      <c r="AZ114" s="1432"/>
      <c r="BA114" s="1432"/>
      <c r="BB114" s="1432"/>
      <c r="BC114" s="1357"/>
      <c r="BD114" s="1357">
        <f t="shared" si="28"/>
        <v>0</v>
      </c>
      <c r="BE114" s="1357">
        <f t="shared" ref="BE114:BG115" si="40">AS114+AY114</f>
        <v>0</v>
      </c>
      <c r="BF114" s="1357">
        <f t="shared" si="40"/>
        <v>0</v>
      </c>
      <c r="BG114" s="1357">
        <f t="shared" si="40"/>
        <v>0</v>
      </c>
      <c r="BH114" s="1357">
        <f>AV114+BB114</f>
        <v>0</v>
      </c>
      <c r="BI114" s="1357">
        <f>AW114+BC114</f>
        <v>0</v>
      </c>
      <c r="BJ114" s="1357">
        <f t="shared" si="29"/>
        <v>0</v>
      </c>
      <c r="BK114" s="2923"/>
      <c r="BL114" s="2923"/>
      <c r="CA114" s="885">
        <v>0</v>
      </c>
      <c r="CB114" s="885">
        <v>0</v>
      </c>
      <c r="CC114" s="885">
        <v>0</v>
      </c>
      <c r="CE114" s="885">
        <v>0</v>
      </c>
      <c r="CF114" s="2981">
        <f t="shared" si="32"/>
        <v>0</v>
      </c>
      <c r="CG114" s="2981">
        <f t="shared" si="33"/>
        <v>0</v>
      </c>
      <c r="CH114" s="2981">
        <f t="shared" si="33"/>
        <v>0</v>
      </c>
      <c r="CI114" s="2981">
        <f t="shared" si="33"/>
        <v>0</v>
      </c>
      <c r="CJ114" s="2981">
        <f t="shared" si="33"/>
        <v>0</v>
      </c>
      <c r="CL114" s="885">
        <v>0</v>
      </c>
      <c r="CM114" s="885">
        <v>0</v>
      </c>
      <c r="CN114" s="885">
        <v>0</v>
      </c>
      <c r="CO114" s="885">
        <v>0</v>
      </c>
      <c r="CP114" s="885">
        <v>0</v>
      </c>
      <c r="CQ114" s="2981">
        <f t="shared" si="34"/>
        <v>0</v>
      </c>
      <c r="CR114" s="2981">
        <f t="shared" si="34"/>
        <v>0</v>
      </c>
      <c r="CS114" s="2981">
        <f t="shared" si="34"/>
        <v>0</v>
      </c>
      <c r="CT114" s="2981">
        <f t="shared" si="34"/>
        <v>0</v>
      </c>
      <c r="CU114" s="2981">
        <f t="shared" si="34"/>
        <v>0</v>
      </c>
    </row>
    <row r="115" spans="1:99" ht="12" hidden="1" customHeight="1">
      <c r="B115" s="2993"/>
      <c r="C115" s="2935"/>
      <c r="D115" s="2973"/>
      <c r="E115" s="1372"/>
      <c r="F115" s="1372">
        <v>0</v>
      </c>
      <c r="G115" s="1372">
        <v>0</v>
      </c>
      <c r="H115" s="1372">
        <v>0</v>
      </c>
      <c r="I115" s="1372"/>
      <c r="J115" s="1372">
        <v>0</v>
      </c>
      <c r="K115" s="1372">
        <f t="shared" si="22"/>
        <v>0</v>
      </c>
      <c r="L115" s="2960"/>
      <c r="M115" s="2960"/>
      <c r="N115" s="2960"/>
      <c r="O115" s="2960"/>
      <c r="P115" s="2960"/>
      <c r="Q115" s="2961">
        <f t="shared" si="23"/>
        <v>0</v>
      </c>
      <c r="R115" s="1357">
        <f t="shared" si="38"/>
        <v>0</v>
      </c>
      <c r="S115" s="1357">
        <f t="shared" si="38"/>
        <v>0</v>
      </c>
      <c r="T115" s="1357">
        <f t="shared" si="38"/>
        <v>0</v>
      </c>
      <c r="U115" s="1374"/>
      <c r="V115" s="1372">
        <f>J115+P115</f>
        <v>0</v>
      </c>
      <c r="W115" s="1372">
        <f t="shared" si="24"/>
        <v>0</v>
      </c>
      <c r="X115" s="1372"/>
      <c r="Y115" s="1375">
        <v>0</v>
      </c>
      <c r="Z115" s="1375">
        <v>0</v>
      </c>
      <c r="AA115" s="1375">
        <v>0</v>
      </c>
      <c r="AB115" s="1375"/>
      <c r="AC115" s="1375">
        <v>0</v>
      </c>
      <c r="AD115" s="1375">
        <f t="shared" si="30"/>
        <v>0</v>
      </c>
      <c r="AE115" s="2962"/>
      <c r="AF115" s="2962"/>
      <c r="AG115" s="2962"/>
      <c r="AH115" s="2962"/>
      <c r="AI115" s="2962"/>
      <c r="AJ115" s="2962">
        <f t="shared" si="25"/>
        <v>0</v>
      </c>
      <c r="AK115" s="2963">
        <f t="shared" si="39"/>
        <v>0</v>
      </c>
      <c r="AL115" s="1372">
        <f t="shared" si="39"/>
        <v>0</v>
      </c>
      <c r="AM115" s="1372">
        <f t="shared" si="39"/>
        <v>0</v>
      </c>
      <c r="AN115" s="1372"/>
      <c r="AO115" s="1372">
        <f>AC115+AI115</f>
        <v>0</v>
      </c>
      <c r="AP115" s="1372">
        <f t="shared" si="26"/>
        <v>0</v>
      </c>
      <c r="AQ115" s="2964"/>
      <c r="AR115" s="2964"/>
      <c r="AS115" s="2963">
        <v>0</v>
      </c>
      <c r="AT115" s="1372">
        <v>0</v>
      </c>
      <c r="AU115" s="1372">
        <v>0</v>
      </c>
      <c r="AV115" s="1372">
        <v>0</v>
      </c>
      <c r="AW115" s="1372">
        <v>0</v>
      </c>
      <c r="AX115" s="1372">
        <f t="shared" si="27"/>
        <v>0</v>
      </c>
      <c r="AY115" s="1372"/>
      <c r="AZ115" s="1372"/>
      <c r="BA115" s="1372"/>
      <c r="BB115" s="1372"/>
      <c r="BC115" s="1372"/>
      <c r="BD115" s="1372">
        <f t="shared" si="28"/>
        <v>0</v>
      </c>
      <c r="BE115" s="1372">
        <f t="shared" si="40"/>
        <v>0</v>
      </c>
      <c r="BF115" s="1372">
        <f t="shared" si="40"/>
        <v>0</v>
      </c>
      <c r="BG115" s="1372">
        <f t="shared" si="40"/>
        <v>0</v>
      </c>
      <c r="BH115" s="1372">
        <f>AV115+BB115</f>
        <v>0</v>
      </c>
      <c r="BI115" s="1372">
        <f>AW115+BC115</f>
        <v>0</v>
      </c>
      <c r="BJ115" s="1372">
        <f t="shared" si="29"/>
        <v>0</v>
      </c>
      <c r="BK115" s="2977"/>
      <c r="BL115" s="2977"/>
      <c r="CA115" s="885">
        <v>0</v>
      </c>
      <c r="CB115" s="885">
        <v>0</v>
      </c>
      <c r="CC115" s="885">
        <v>0</v>
      </c>
      <c r="CE115" s="885">
        <v>0</v>
      </c>
      <c r="CF115" s="2981">
        <f t="shared" si="32"/>
        <v>0</v>
      </c>
      <c r="CG115" s="2981">
        <f t="shared" si="33"/>
        <v>0</v>
      </c>
      <c r="CH115" s="2981">
        <f t="shared" si="33"/>
        <v>0</v>
      </c>
      <c r="CI115" s="2981">
        <f t="shared" si="33"/>
        <v>0</v>
      </c>
      <c r="CJ115" s="2981">
        <f t="shared" si="33"/>
        <v>0</v>
      </c>
      <c r="CL115" s="885">
        <v>0</v>
      </c>
      <c r="CM115" s="885">
        <v>0</v>
      </c>
      <c r="CN115" s="885">
        <v>0</v>
      </c>
      <c r="CO115" s="885">
        <v>0</v>
      </c>
      <c r="CP115" s="885">
        <v>0</v>
      </c>
      <c r="CQ115" s="2981">
        <f t="shared" si="34"/>
        <v>0</v>
      </c>
      <c r="CR115" s="2981">
        <f t="shared" si="34"/>
        <v>0</v>
      </c>
      <c r="CS115" s="2981">
        <f t="shared" si="34"/>
        <v>0</v>
      </c>
      <c r="CT115" s="2981">
        <f t="shared" si="34"/>
        <v>0</v>
      </c>
      <c r="CU115" s="2981">
        <f t="shared" si="34"/>
        <v>0</v>
      </c>
    </row>
    <row r="116" spans="1:99" ht="15.75" customHeight="1">
      <c r="B116" s="2994" t="s">
        <v>701</v>
      </c>
      <c r="C116" s="2995" t="s">
        <v>500</v>
      </c>
      <c r="D116" s="2978"/>
      <c r="E116" s="1917"/>
      <c r="F116" s="1917">
        <v>0</v>
      </c>
      <c r="G116" s="1917">
        <v>0</v>
      </c>
      <c r="H116" s="1917">
        <v>0</v>
      </c>
      <c r="I116" s="1917"/>
      <c r="J116" s="1917">
        <v>0</v>
      </c>
      <c r="K116" s="1917">
        <f t="shared" si="22"/>
        <v>0</v>
      </c>
      <c r="L116" s="1917">
        <f>SUM(L117:L136)</f>
        <v>0</v>
      </c>
      <c r="M116" s="1917">
        <f>SUM(M117:M136)</f>
        <v>0</v>
      </c>
      <c r="N116" s="1917">
        <f>SUM(N117:N136)</f>
        <v>0</v>
      </c>
      <c r="O116" s="1917"/>
      <c r="P116" s="1917">
        <f>SUM(P117:P136)</f>
        <v>0</v>
      </c>
      <c r="Q116" s="1917">
        <f t="shared" si="23"/>
        <v>0</v>
      </c>
      <c r="R116" s="1917">
        <f>SUM(R117:R136)</f>
        <v>0</v>
      </c>
      <c r="S116" s="1917">
        <f>SUM(S117:S136)</f>
        <v>0</v>
      </c>
      <c r="T116" s="1917">
        <f>SUM(T117:T136)</f>
        <v>0</v>
      </c>
      <c r="U116" s="1917"/>
      <c r="V116" s="1917">
        <f>SUM(V117:V136)</f>
        <v>0</v>
      </c>
      <c r="W116" s="1917">
        <f t="shared" si="24"/>
        <v>0</v>
      </c>
      <c r="X116" s="1917"/>
      <c r="Y116" s="1917">
        <v>0</v>
      </c>
      <c r="Z116" s="1917">
        <v>0</v>
      </c>
      <c r="AA116" s="1917">
        <v>0</v>
      </c>
      <c r="AB116" s="1917"/>
      <c r="AC116" s="1917">
        <v>0</v>
      </c>
      <c r="AD116" s="1917">
        <f t="shared" si="30"/>
        <v>0</v>
      </c>
      <c r="AE116" s="1917">
        <f>SUM(AE117:AE136)</f>
        <v>0</v>
      </c>
      <c r="AF116" s="1917">
        <f>SUM(AF117:AF136)</f>
        <v>0</v>
      </c>
      <c r="AG116" s="1917">
        <f>SUM(AG117:AG136)</f>
        <v>0</v>
      </c>
      <c r="AH116" s="1917"/>
      <c r="AI116" s="1917">
        <f>SUM(AI117:AI136)</f>
        <v>0</v>
      </c>
      <c r="AJ116" s="1917">
        <f t="shared" si="25"/>
        <v>0</v>
      </c>
      <c r="AK116" s="1917">
        <f t="shared" ref="AK116:BI116" si="41">SUM(AK117:AK136)</f>
        <v>0</v>
      </c>
      <c r="AL116" s="1917">
        <f t="shared" si="41"/>
        <v>0</v>
      </c>
      <c r="AM116" s="1917">
        <f t="shared" si="41"/>
        <v>0</v>
      </c>
      <c r="AN116" s="1917"/>
      <c r="AO116" s="1917">
        <f t="shared" si="41"/>
        <v>0</v>
      </c>
      <c r="AP116" s="1917">
        <f t="shared" si="26"/>
        <v>0</v>
      </c>
      <c r="AQ116" s="2979"/>
      <c r="AR116" s="2979"/>
      <c r="AS116" s="1917">
        <v>5.16</v>
      </c>
      <c r="AT116" s="1917">
        <v>7500</v>
      </c>
      <c r="AU116" s="1917">
        <v>0</v>
      </c>
      <c r="AV116" s="1917">
        <v>14500</v>
      </c>
      <c r="AW116" s="1917">
        <v>348000</v>
      </c>
      <c r="AX116" s="1917">
        <f t="shared" si="27"/>
        <v>370000</v>
      </c>
      <c r="AY116" s="1917">
        <f t="shared" si="41"/>
        <v>0</v>
      </c>
      <c r="AZ116" s="1917">
        <f t="shared" si="41"/>
        <v>0</v>
      </c>
      <c r="BA116" s="1917">
        <f t="shared" si="41"/>
        <v>0</v>
      </c>
      <c r="BB116" s="1917"/>
      <c r="BC116" s="1917">
        <f t="shared" si="41"/>
        <v>0</v>
      </c>
      <c r="BD116" s="1917">
        <f t="shared" si="28"/>
        <v>0</v>
      </c>
      <c r="BE116" s="1917">
        <f t="shared" si="41"/>
        <v>5.16</v>
      </c>
      <c r="BF116" s="1917">
        <f t="shared" si="41"/>
        <v>7500</v>
      </c>
      <c r="BG116" s="1917">
        <f t="shared" si="41"/>
        <v>0</v>
      </c>
      <c r="BH116" s="1917">
        <f>SUM(BH117:BH136)</f>
        <v>14500</v>
      </c>
      <c r="BI116" s="1917">
        <f t="shared" si="41"/>
        <v>348000</v>
      </c>
      <c r="BJ116" s="1917">
        <f t="shared" si="29"/>
        <v>370000</v>
      </c>
      <c r="BK116" s="2539"/>
      <c r="BL116" s="2539"/>
      <c r="CA116" s="885">
        <v>0</v>
      </c>
      <c r="CB116" s="885">
        <v>145919.20000000001</v>
      </c>
      <c r="CC116" s="885">
        <v>0</v>
      </c>
      <c r="CE116" s="885">
        <v>0</v>
      </c>
      <c r="CF116" s="2981">
        <f t="shared" si="32"/>
        <v>0</v>
      </c>
      <c r="CG116" s="2981">
        <f t="shared" si="33"/>
        <v>145919.20000000001</v>
      </c>
      <c r="CH116" s="2981">
        <f t="shared" si="33"/>
        <v>0</v>
      </c>
      <c r="CI116" s="2981">
        <f t="shared" si="33"/>
        <v>0</v>
      </c>
      <c r="CJ116" s="2981">
        <f t="shared" si="33"/>
        <v>0</v>
      </c>
      <c r="CL116" s="885">
        <v>5.16</v>
      </c>
      <c r="CM116" s="885">
        <v>24500</v>
      </c>
      <c r="CN116" s="885">
        <v>93000</v>
      </c>
      <c r="CO116" s="885">
        <v>0</v>
      </c>
      <c r="CP116" s="885">
        <v>0</v>
      </c>
      <c r="CQ116" s="2981">
        <f t="shared" ref="CQ116:CQ147" si="42">CL116-BE116</f>
        <v>0</v>
      </c>
      <c r="CR116" s="2981">
        <f t="shared" ref="CR116:CU179" si="43">CM116-BF116</f>
        <v>17000</v>
      </c>
      <c r="CS116" s="2981">
        <f t="shared" si="43"/>
        <v>93000</v>
      </c>
      <c r="CT116" s="2981">
        <f t="shared" si="43"/>
        <v>-14500</v>
      </c>
      <c r="CU116" s="2981">
        <f t="shared" si="43"/>
        <v>-348000</v>
      </c>
    </row>
    <row r="117" spans="1:99" ht="21" hidden="1" customHeight="1">
      <c r="A117" s="885" t="s">
        <v>636</v>
      </c>
      <c r="B117" s="2923"/>
      <c r="C117" s="1467" t="s">
        <v>705</v>
      </c>
      <c r="D117" s="1538" t="s">
        <v>955</v>
      </c>
      <c r="E117" s="1357"/>
      <c r="F117" s="1366">
        <v>0</v>
      </c>
      <c r="G117" s="1366">
        <v>0</v>
      </c>
      <c r="H117" s="1366">
        <v>0</v>
      </c>
      <c r="I117" s="1366"/>
      <c r="J117" s="1366">
        <v>0</v>
      </c>
      <c r="K117" s="1366">
        <f t="shared" si="22"/>
        <v>0</v>
      </c>
      <c r="L117" s="1440"/>
      <c r="M117" s="1440"/>
      <c r="N117" s="1440"/>
      <c r="O117" s="1440"/>
      <c r="P117" s="1440"/>
      <c r="Q117" s="1440">
        <f t="shared" si="23"/>
        <v>0</v>
      </c>
      <c r="R117" s="891">
        <f t="shared" ref="R117:T120" si="44">F117+L117</f>
        <v>0</v>
      </c>
      <c r="S117" s="891">
        <f t="shared" si="44"/>
        <v>0</v>
      </c>
      <c r="T117" s="891">
        <f t="shared" si="44"/>
        <v>0</v>
      </c>
      <c r="U117" s="891"/>
      <c r="V117" s="1366">
        <f>J117+P117</f>
        <v>0</v>
      </c>
      <c r="W117" s="1366">
        <f t="shared" si="24"/>
        <v>0</v>
      </c>
      <c r="X117" s="1366"/>
      <c r="Y117" s="1438">
        <v>0</v>
      </c>
      <c r="Z117" s="1438">
        <v>0</v>
      </c>
      <c r="AA117" s="1438">
        <v>0</v>
      </c>
      <c r="AB117" s="1438"/>
      <c r="AC117" s="1438">
        <v>0</v>
      </c>
      <c r="AD117" s="1438">
        <f t="shared" si="30"/>
        <v>0</v>
      </c>
      <c r="AE117" s="2996"/>
      <c r="AF117" s="2996"/>
      <c r="AG117" s="2996"/>
      <c r="AH117" s="2996"/>
      <c r="AI117" s="2996"/>
      <c r="AJ117" s="2996">
        <f t="shared" si="25"/>
        <v>0</v>
      </c>
      <c r="AK117" s="1366">
        <f t="shared" ref="AK117:AM120" si="45">Y117+AE117</f>
        <v>0</v>
      </c>
      <c r="AL117" s="1366">
        <f t="shared" si="45"/>
        <v>0</v>
      </c>
      <c r="AM117" s="1366">
        <f t="shared" si="45"/>
        <v>0</v>
      </c>
      <c r="AN117" s="1366"/>
      <c r="AO117" s="1366">
        <f>AC117+AI117</f>
        <v>0</v>
      </c>
      <c r="AP117" s="1366">
        <f t="shared" si="26"/>
        <v>0</v>
      </c>
      <c r="AQ117" s="2997"/>
      <c r="AR117" s="2997"/>
      <c r="AS117" s="1366">
        <v>0</v>
      </c>
      <c r="AT117" s="1366">
        <v>0</v>
      </c>
      <c r="AU117" s="1366">
        <v>0</v>
      </c>
      <c r="AV117" s="1366">
        <v>0</v>
      </c>
      <c r="AW117" s="1366">
        <v>0</v>
      </c>
      <c r="AX117" s="1366">
        <f t="shared" si="27"/>
        <v>0</v>
      </c>
      <c r="AY117" s="1366"/>
      <c r="AZ117" s="1366"/>
      <c r="BA117" s="1366"/>
      <c r="BB117" s="1366"/>
      <c r="BC117" s="1366"/>
      <c r="BD117" s="1366">
        <f t="shared" si="28"/>
        <v>0</v>
      </c>
      <c r="BE117" s="1366">
        <f t="shared" ref="BE117:BI120" si="46">AS117+AY117</f>
        <v>0</v>
      </c>
      <c r="BF117" s="1366">
        <f t="shared" si="46"/>
        <v>0</v>
      </c>
      <c r="BG117" s="1366">
        <f t="shared" si="46"/>
        <v>0</v>
      </c>
      <c r="BH117" s="1366">
        <f t="shared" si="46"/>
        <v>0</v>
      </c>
      <c r="BI117" s="1366">
        <f t="shared" si="46"/>
        <v>0</v>
      </c>
      <c r="BJ117" s="1366">
        <f t="shared" si="29"/>
        <v>0</v>
      </c>
      <c r="BK117" s="2923"/>
      <c r="BL117" s="2923"/>
      <c r="CA117" s="885">
        <v>0</v>
      </c>
      <c r="CB117" s="885">
        <v>0</v>
      </c>
      <c r="CC117" s="885">
        <v>0</v>
      </c>
      <c r="CE117" s="885">
        <v>0</v>
      </c>
      <c r="CF117" s="2981">
        <f t="shared" si="32"/>
        <v>0</v>
      </c>
      <c r="CG117" s="2981">
        <f t="shared" si="33"/>
        <v>0</v>
      </c>
      <c r="CH117" s="2981">
        <f t="shared" si="33"/>
        <v>0</v>
      </c>
      <c r="CI117" s="2981">
        <f t="shared" si="33"/>
        <v>0</v>
      </c>
      <c r="CJ117" s="2981">
        <f t="shared" si="33"/>
        <v>0</v>
      </c>
      <c r="CL117" s="885">
        <v>0</v>
      </c>
      <c r="CM117" s="885">
        <v>0</v>
      </c>
      <c r="CN117" s="885">
        <v>0</v>
      </c>
      <c r="CO117" s="885">
        <v>0</v>
      </c>
      <c r="CP117" s="885">
        <v>0</v>
      </c>
      <c r="CQ117" s="2981">
        <f t="shared" si="42"/>
        <v>0</v>
      </c>
      <c r="CR117" s="2981">
        <f t="shared" si="43"/>
        <v>0</v>
      </c>
      <c r="CS117" s="2981">
        <f t="shared" si="43"/>
        <v>0</v>
      </c>
      <c r="CT117" s="2981">
        <f t="shared" si="43"/>
        <v>0</v>
      </c>
      <c r="CU117" s="2981">
        <f t="shared" si="43"/>
        <v>0</v>
      </c>
    </row>
    <row r="118" spans="1:99" ht="18" hidden="1" customHeight="1">
      <c r="A118" s="901" t="s">
        <v>646</v>
      </c>
      <c r="B118" s="2904" t="s">
        <v>491</v>
      </c>
      <c r="C118" s="1860" t="s">
        <v>638</v>
      </c>
      <c r="D118" s="1538"/>
      <c r="E118" s="1357"/>
      <c r="F118" s="1366">
        <v>0</v>
      </c>
      <c r="G118" s="1443">
        <v>0</v>
      </c>
      <c r="H118" s="1366">
        <v>0</v>
      </c>
      <c r="I118" s="1366"/>
      <c r="J118" s="1366">
        <v>0</v>
      </c>
      <c r="K118" s="1366">
        <f t="shared" si="22"/>
        <v>0</v>
      </c>
      <c r="L118" s="1440"/>
      <c r="M118" s="1440"/>
      <c r="N118" s="1440"/>
      <c r="O118" s="1440"/>
      <c r="P118" s="1440"/>
      <c r="Q118" s="1440">
        <f t="shared" si="23"/>
        <v>0</v>
      </c>
      <c r="R118" s="1525">
        <f t="shared" si="44"/>
        <v>0</v>
      </c>
      <c r="S118" s="891">
        <f t="shared" si="44"/>
        <v>0</v>
      </c>
      <c r="T118" s="891">
        <f t="shared" si="44"/>
        <v>0</v>
      </c>
      <c r="U118" s="891"/>
      <c r="V118" s="2998">
        <f>J118+P118</f>
        <v>0</v>
      </c>
      <c r="W118" s="2998">
        <f t="shared" si="24"/>
        <v>0</v>
      </c>
      <c r="X118" s="2998"/>
      <c r="Y118" s="1438">
        <v>0</v>
      </c>
      <c r="Z118" s="1438">
        <v>0</v>
      </c>
      <c r="AA118" s="1438">
        <v>0</v>
      </c>
      <c r="AB118" s="1438"/>
      <c r="AC118" s="1438">
        <v>0</v>
      </c>
      <c r="AD118" s="1438">
        <f t="shared" si="30"/>
        <v>0</v>
      </c>
      <c r="AE118" s="2996"/>
      <c r="AF118" s="2996"/>
      <c r="AG118" s="2996"/>
      <c r="AH118" s="2996"/>
      <c r="AI118" s="2996"/>
      <c r="AJ118" s="2996">
        <f t="shared" si="25"/>
        <v>0</v>
      </c>
      <c r="AK118" s="1366">
        <f t="shared" si="45"/>
        <v>0</v>
      </c>
      <c r="AL118" s="1366">
        <f t="shared" si="45"/>
        <v>0</v>
      </c>
      <c r="AM118" s="1357">
        <f t="shared" si="45"/>
        <v>0</v>
      </c>
      <c r="AN118" s="1357"/>
      <c r="AO118" s="1357">
        <f>AC118+AI118</f>
        <v>0</v>
      </c>
      <c r="AP118" s="1357">
        <f t="shared" si="26"/>
        <v>0</v>
      </c>
      <c r="AQ118" s="2992"/>
      <c r="AR118" s="2992"/>
      <c r="AS118" s="1366">
        <v>0</v>
      </c>
      <c r="AT118" s="1366">
        <v>0</v>
      </c>
      <c r="AU118" s="1366">
        <v>0</v>
      </c>
      <c r="AV118" s="1366">
        <v>0</v>
      </c>
      <c r="AW118" s="1366">
        <v>0</v>
      </c>
      <c r="AX118" s="1366">
        <f t="shared" si="27"/>
        <v>0</v>
      </c>
      <c r="AY118" s="1366"/>
      <c r="AZ118" s="1366"/>
      <c r="BA118" s="1366"/>
      <c r="BB118" s="1366"/>
      <c r="BC118" s="1366"/>
      <c r="BD118" s="1366">
        <f t="shared" si="28"/>
        <v>0</v>
      </c>
      <c r="BE118" s="1366">
        <f t="shared" si="46"/>
        <v>0</v>
      </c>
      <c r="BF118" s="1366">
        <f t="shared" si="46"/>
        <v>0</v>
      </c>
      <c r="BG118" s="1366">
        <f t="shared" si="46"/>
        <v>0</v>
      </c>
      <c r="BH118" s="1366">
        <f t="shared" si="46"/>
        <v>0</v>
      </c>
      <c r="BI118" s="1366">
        <f t="shared" si="46"/>
        <v>0</v>
      </c>
      <c r="BJ118" s="1366">
        <f t="shared" si="29"/>
        <v>0</v>
      </c>
      <c r="BK118" s="2989"/>
      <c r="BL118" s="2989"/>
      <c r="CA118" s="885">
        <v>0</v>
      </c>
      <c r="CB118" s="885">
        <v>0</v>
      </c>
      <c r="CC118" s="885">
        <v>0</v>
      </c>
      <c r="CE118" s="885">
        <v>0</v>
      </c>
      <c r="CF118" s="2981">
        <f t="shared" si="32"/>
        <v>0</v>
      </c>
      <c r="CG118" s="2981">
        <f t="shared" si="33"/>
        <v>0</v>
      </c>
      <c r="CH118" s="2981">
        <f t="shared" si="33"/>
        <v>0</v>
      </c>
      <c r="CI118" s="2981">
        <f t="shared" si="33"/>
        <v>0</v>
      </c>
      <c r="CJ118" s="2981">
        <f t="shared" si="33"/>
        <v>0</v>
      </c>
      <c r="CL118" s="885">
        <v>0</v>
      </c>
      <c r="CM118" s="885">
        <v>0</v>
      </c>
      <c r="CN118" s="885">
        <v>0</v>
      </c>
      <c r="CO118" s="885">
        <v>0</v>
      </c>
      <c r="CP118" s="885">
        <v>0</v>
      </c>
      <c r="CQ118" s="2981">
        <f t="shared" si="42"/>
        <v>0</v>
      </c>
      <c r="CR118" s="2981">
        <f t="shared" si="43"/>
        <v>0</v>
      </c>
      <c r="CS118" s="2981">
        <f t="shared" si="43"/>
        <v>0</v>
      </c>
      <c r="CT118" s="2981">
        <f t="shared" si="43"/>
        <v>0</v>
      </c>
      <c r="CU118" s="2981">
        <f t="shared" si="43"/>
        <v>0</v>
      </c>
    </row>
    <row r="119" spans="1:99" ht="23.25" customHeight="1">
      <c r="A119" s="901"/>
      <c r="B119" s="2999" t="s">
        <v>1410</v>
      </c>
      <c r="C119" s="1860" t="s">
        <v>98</v>
      </c>
      <c r="D119" s="1538"/>
      <c r="E119" s="1374"/>
      <c r="F119" s="1443">
        <v>0</v>
      </c>
      <c r="G119" s="1443">
        <v>0</v>
      </c>
      <c r="H119" s="1443">
        <v>0</v>
      </c>
      <c r="I119" s="1443"/>
      <c r="J119" s="1443">
        <v>0</v>
      </c>
      <c r="K119" s="1443">
        <f t="shared" si="22"/>
        <v>0</v>
      </c>
      <c r="L119" s="1444"/>
      <c r="M119" s="1444"/>
      <c r="N119" s="1444"/>
      <c r="O119" s="1444"/>
      <c r="P119" s="1444"/>
      <c r="Q119" s="1444">
        <f t="shared" si="23"/>
        <v>0</v>
      </c>
      <c r="R119" s="1358">
        <f t="shared" si="44"/>
        <v>0</v>
      </c>
      <c r="S119" s="891">
        <f t="shared" si="44"/>
        <v>0</v>
      </c>
      <c r="T119" s="891">
        <f t="shared" si="44"/>
        <v>0</v>
      </c>
      <c r="U119" s="889"/>
      <c r="V119" s="1443">
        <f>J119+P119</f>
        <v>0</v>
      </c>
      <c r="W119" s="1443">
        <f t="shared" si="24"/>
        <v>0</v>
      </c>
      <c r="X119" s="1443"/>
      <c r="Y119" s="1481">
        <v>0</v>
      </c>
      <c r="Z119" s="1481">
        <v>0</v>
      </c>
      <c r="AA119" s="1481">
        <v>0</v>
      </c>
      <c r="AB119" s="1481"/>
      <c r="AC119" s="1481">
        <v>0</v>
      </c>
      <c r="AD119" s="1481">
        <f t="shared" si="30"/>
        <v>0</v>
      </c>
      <c r="AE119" s="3000"/>
      <c r="AF119" s="3000"/>
      <c r="AG119" s="3000"/>
      <c r="AH119" s="3000"/>
      <c r="AI119" s="3000"/>
      <c r="AJ119" s="3000">
        <f t="shared" si="25"/>
        <v>0</v>
      </c>
      <c r="AK119" s="1366">
        <f t="shared" si="45"/>
        <v>0</v>
      </c>
      <c r="AL119" s="1366">
        <f t="shared" si="45"/>
        <v>0</v>
      </c>
      <c r="AM119" s="1366">
        <f t="shared" si="45"/>
        <v>0</v>
      </c>
      <c r="AN119" s="1443"/>
      <c r="AO119" s="1443">
        <f>AC119+AI119</f>
        <v>0</v>
      </c>
      <c r="AP119" s="1443">
        <f t="shared" si="26"/>
        <v>0</v>
      </c>
      <c r="AQ119" s="3001"/>
      <c r="AR119" s="3001"/>
      <c r="AS119" s="1443">
        <v>5.16</v>
      </c>
      <c r="AT119" s="1443">
        <v>7500</v>
      </c>
      <c r="AU119" s="1443">
        <v>0</v>
      </c>
      <c r="AV119" s="1443">
        <v>14500</v>
      </c>
      <c r="AW119" s="1443">
        <v>348000</v>
      </c>
      <c r="AX119" s="1443">
        <f t="shared" si="27"/>
        <v>370000</v>
      </c>
      <c r="AY119" s="1443"/>
      <c r="AZ119" s="1443"/>
      <c r="BA119" s="1443"/>
      <c r="BB119" s="1443"/>
      <c r="BC119" s="1443"/>
      <c r="BD119" s="1443">
        <f t="shared" si="28"/>
        <v>0</v>
      </c>
      <c r="BE119" s="1366">
        <f t="shared" si="46"/>
        <v>5.16</v>
      </c>
      <c r="BF119" s="1366">
        <f t="shared" si="46"/>
        <v>7500</v>
      </c>
      <c r="BG119" s="1366">
        <f t="shared" si="46"/>
        <v>0</v>
      </c>
      <c r="BH119" s="1366">
        <f t="shared" si="46"/>
        <v>14500</v>
      </c>
      <c r="BI119" s="1366">
        <f t="shared" si="46"/>
        <v>348000</v>
      </c>
      <c r="BJ119" s="1443">
        <f t="shared" si="29"/>
        <v>370000</v>
      </c>
      <c r="BK119" s="2989" t="s">
        <v>1411</v>
      </c>
      <c r="BL119" s="2989" t="s">
        <v>1412</v>
      </c>
      <c r="CA119" s="885">
        <v>0</v>
      </c>
      <c r="CB119" s="885">
        <v>145919.20000000001</v>
      </c>
      <c r="CC119" s="885">
        <v>0</v>
      </c>
      <c r="CE119" s="885">
        <v>0</v>
      </c>
      <c r="CF119" s="2981">
        <f t="shared" si="32"/>
        <v>0</v>
      </c>
      <c r="CG119" s="2981">
        <f t="shared" si="33"/>
        <v>145919.20000000001</v>
      </c>
      <c r="CH119" s="2981">
        <f t="shared" si="33"/>
        <v>0</v>
      </c>
      <c r="CI119" s="2981">
        <f t="shared" si="33"/>
        <v>0</v>
      </c>
      <c r="CJ119" s="2981">
        <f t="shared" si="33"/>
        <v>0</v>
      </c>
      <c r="CL119" s="885">
        <v>5.16</v>
      </c>
      <c r="CM119" s="885">
        <v>24500</v>
      </c>
      <c r="CN119" s="885">
        <v>93000</v>
      </c>
      <c r="CO119" s="885">
        <v>0</v>
      </c>
      <c r="CP119" s="885">
        <v>0</v>
      </c>
      <c r="CQ119" s="2981">
        <f t="shared" si="42"/>
        <v>0</v>
      </c>
      <c r="CR119" s="2981">
        <f t="shared" si="43"/>
        <v>17000</v>
      </c>
      <c r="CS119" s="2981">
        <f t="shared" si="43"/>
        <v>93000</v>
      </c>
      <c r="CT119" s="2981">
        <f t="shared" si="43"/>
        <v>-14500</v>
      </c>
      <c r="CU119" s="2981">
        <f t="shared" si="43"/>
        <v>-348000</v>
      </c>
    </row>
    <row r="120" spans="1:99" ht="23.25" hidden="1" customHeight="1">
      <c r="A120" s="901"/>
      <c r="B120" s="2904" t="s">
        <v>698</v>
      </c>
      <c r="C120" s="1860" t="s">
        <v>93</v>
      </c>
      <c r="D120" s="1538"/>
      <c r="E120" s="1374"/>
      <c r="F120" s="1443">
        <v>0</v>
      </c>
      <c r="G120" s="1443">
        <v>0</v>
      </c>
      <c r="H120" s="1443">
        <v>0</v>
      </c>
      <c r="I120" s="1443"/>
      <c r="J120" s="1443">
        <v>0</v>
      </c>
      <c r="K120" s="1443">
        <f t="shared" si="22"/>
        <v>0</v>
      </c>
      <c r="L120" s="3002"/>
      <c r="M120" s="2961"/>
      <c r="N120" s="1444"/>
      <c r="O120" s="1444"/>
      <c r="P120" s="1444"/>
      <c r="Q120" s="1444">
        <f t="shared" si="23"/>
        <v>0</v>
      </c>
      <c r="R120" s="891">
        <f t="shared" si="44"/>
        <v>0</v>
      </c>
      <c r="S120" s="891">
        <f t="shared" si="44"/>
        <v>0</v>
      </c>
      <c r="T120" s="891">
        <f t="shared" si="44"/>
        <v>0</v>
      </c>
      <c r="U120" s="889"/>
      <c r="V120" s="1443">
        <f>J120+P120</f>
        <v>0</v>
      </c>
      <c r="W120" s="1443">
        <f t="shared" si="24"/>
        <v>0</v>
      </c>
      <c r="X120" s="1443"/>
      <c r="Y120" s="1481">
        <v>0</v>
      </c>
      <c r="Z120" s="1481">
        <v>0</v>
      </c>
      <c r="AA120" s="1481">
        <v>0</v>
      </c>
      <c r="AB120" s="1481"/>
      <c r="AC120" s="1481">
        <v>0</v>
      </c>
      <c r="AD120" s="1481">
        <f t="shared" si="30"/>
        <v>0</v>
      </c>
      <c r="AE120" s="3000"/>
      <c r="AF120" s="3000"/>
      <c r="AG120" s="3000"/>
      <c r="AH120" s="3000"/>
      <c r="AI120" s="3000"/>
      <c r="AJ120" s="3000">
        <f t="shared" si="25"/>
        <v>0</v>
      </c>
      <c r="AK120" s="1366">
        <f t="shared" si="45"/>
        <v>0</v>
      </c>
      <c r="AL120" s="1366">
        <f t="shared" si="45"/>
        <v>0</v>
      </c>
      <c r="AM120" s="1366">
        <f t="shared" si="45"/>
        <v>0</v>
      </c>
      <c r="AN120" s="1443"/>
      <c r="AO120" s="1443">
        <f>AC120+AI120</f>
        <v>0</v>
      </c>
      <c r="AP120" s="1443">
        <f t="shared" si="26"/>
        <v>0</v>
      </c>
      <c r="AQ120" s="3003"/>
      <c r="AR120" s="3003"/>
      <c r="AS120" s="1443">
        <v>0</v>
      </c>
      <c r="AT120" s="1443">
        <v>0</v>
      </c>
      <c r="AU120" s="1443">
        <v>0</v>
      </c>
      <c r="AV120" s="1443">
        <v>0</v>
      </c>
      <c r="AW120" s="1443">
        <v>0</v>
      </c>
      <c r="AX120" s="1443">
        <f t="shared" si="27"/>
        <v>0</v>
      </c>
      <c r="AY120" s="1443"/>
      <c r="AZ120" s="1443"/>
      <c r="BA120" s="1443"/>
      <c r="BB120" s="1443"/>
      <c r="BC120" s="1443"/>
      <c r="BD120" s="1443">
        <f t="shared" si="28"/>
        <v>0</v>
      </c>
      <c r="BE120" s="1366">
        <f t="shared" si="46"/>
        <v>0</v>
      </c>
      <c r="BF120" s="1366">
        <f t="shared" si="46"/>
        <v>0</v>
      </c>
      <c r="BG120" s="1366">
        <f t="shared" si="46"/>
        <v>0</v>
      </c>
      <c r="BH120" s="1366">
        <f t="shared" si="46"/>
        <v>0</v>
      </c>
      <c r="BI120" s="1366">
        <f t="shared" si="46"/>
        <v>0</v>
      </c>
      <c r="BJ120" s="1443">
        <f t="shared" si="29"/>
        <v>0</v>
      </c>
      <c r="BK120" s="3004"/>
      <c r="BL120" s="3004"/>
      <c r="CA120" s="885">
        <v>0</v>
      </c>
      <c r="CB120" s="885">
        <v>0</v>
      </c>
      <c r="CC120" s="885">
        <v>0</v>
      </c>
      <c r="CE120" s="885">
        <v>0</v>
      </c>
      <c r="CF120" s="2981">
        <f t="shared" si="32"/>
        <v>0</v>
      </c>
      <c r="CG120" s="2981">
        <f t="shared" si="33"/>
        <v>0</v>
      </c>
      <c r="CH120" s="2981">
        <f t="shared" si="33"/>
        <v>0</v>
      </c>
      <c r="CI120" s="2981">
        <f t="shared" si="33"/>
        <v>0</v>
      </c>
      <c r="CJ120" s="2981">
        <f t="shared" si="33"/>
        <v>0</v>
      </c>
      <c r="CL120" s="885">
        <v>0</v>
      </c>
      <c r="CM120" s="885">
        <v>0</v>
      </c>
      <c r="CN120" s="885">
        <v>0</v>
      </c>
      <c r="CO120" s="885">
        <v>0</v>
      </c>
      <c r="CP120" s="885">
        <v>0</v>
      </c>
      <c r="CQ120" s="2981">
        <f t="shared" si="42"/>
        <v>0</v>
      </c>
      <c r="CR120" s="2981">
        <f t="shared" si="43"/>
        <v>0</v>
      </c>
      <c r="CS120" s="2981">
        <f t="shared" si="43"/>
        <v>0</v>
      </c>
      <c r="CT120" s="2981">
        <f t="shared" si="43"/>
        <v>0</v>
      </c>
      <c r="CU120" s="2981">
        <f t="shared" si="43"/>
        <v>0</v>
      </c>
    </row>
    <row r="121" spans="1:99" ht="31.5" hidden="1" customHeight="1">
      <c r="A121" s="953">
        <v>1</v>
      </c>
      <c r="B121" s="2904" t="s">
        <v>698</v>
      </c>
      <c r="C121" s="1860" t="s">
        <v>702</v>
      </c>
      <c r="D121" s="1538"/>
      <c r="E121" s="1405"/>
      <c r="F121" s="1405"/>
      <c r="G121" s="1443">
        <v>0</v>
      </c>
      <c r="H121" s="1443">
        <v>0</v>
      </c>
      <c r="I121" s="1443"/>
      <c r="J121" s="1443">
        <v>0</v>
      </c>
      <c r="K121" s="1443">
        <f t="shared" si="22"/>
        <v>0</v>
      </c>
      <c r="L121" s="2961"/>
      <c r="M121" s="1444"/>
      <c r="N121" s="1444"/>
      <c r="O121" s="1444"/>
      <c r="P121" s="1444"/>
      <c r="Q121" s="1444">
        <f t="shared" si="23"/>
        <v>0</v>
      </c>
      <c r="R121" s="1405"/>
      <c r="S121" s="889">
        <f>G121+M121</f>
        <v>0</v>
      </c>
      <c r="T121" s="889">
        <f>H121+N121</f>
        <v>0</v>
      </c>
      <c r="U121" s="889"/>
      <c r="V121" s="889">
        <f>J121+P121</f>
        <v>0</v>
      </c>
      <c r="W121" s="889">
        <f t="shared" si="24"/>
        <v>0</v>
      </c>
      <c r="X121" s="889"/>
      <c r="Y121" s="1481"/>
      <c r="Z121" s="1481">
        <v>0</v>
      </c>
      <c r="AA121" s="1481">
        <v>0</v>
      </c>
      <c r="AB121" s="1481"/>
      <c r="AC121" s="1481"/>
      <c r="AD121" s="1481">
        <f t="shared" si="30"/>
        <v>0</v>
      </c>
      <c r="AE121" s="3005"/>
      <c r="AF121" s="3005"/>
      <c r="AG121" s="3006"/>
      <c r="AH121" s="3007"/>
      <c r="AI121" s="3005"/>
      <c r="AJ121" s="3005">
        <f t="shared" si="25"/>
        <v>0</v>
      </c>
      <c r="AK121" s="1397"/>
      <c r="AL121" s="1397">
        <f>Z121+AF121</f>
        <v>0</v>
      </c>
      <c r="AM121" s="1366">
        <f>AA121+AG121</f>
        <v>0</v>
      </c>
      <c r="AN121" s="1443"/>
      <c r="AO121" s="1443"/>
      <c r="AP121" s="1443">
        <f t="shared" si="26"/>
        <v>0</v>
      </c>
      <c r="AQ121" s="3003"/>
      <c r="AR121" s="3003"/>
      <c r="AS121" s="1443"/>
      <c r="AT121" s="1443"/>
      <c r="AU121" s="1443"/>
      <c r="AV121" s="1443"/>
      <c r="AW121" s="1443"/>
      <c r="AX121" s="1443">
        <f t="shared" si="27"/>
        <v>0</v>
      </c>
      <c r="AY121" s="1443"/>
      <c r="AZ121" s="1443"/>
      <c r="BA121" s="1443"/>
      <c r="BB121" s="1443"/>
      <c r="BC121" s="1443"/>
      <c r="BD121" s="1443">
        <f t="shared" si="28"/>
        <v>0</v>
      </c>
      <c r="BE121" s="1443"/>
      <c r="BF121" s="1443"/>
      <c r="BG121" s="1443"/>
      <c r="BH121" s="1443"/>
      <c r="BI121" s="1443"/>
      <c r="BJ121" s="1443">
        <f t="shared" si="29"/>
        <v>0</v>
      </c>
      <c r="BK121" s="3004"/>
      <c r="BL121" s="3004"/>
      <c r="CA121" s="960"/>
      <c r="CB121" s="960">
        <v>0</v>
      </c>
      <c r="CC121" s="960">
        <v>0</v>
      </c>
      <c r="CD121" s="960"/>
      <c r="CE121" s="960"/>
      <c r="CF121" s="2981">
        <f t="shared" si="32"/>
        <v>0</v>
      </c>
      <c r="CG121" s="2981">
        <f t="shared" si="33"/>
        <v>0</v>
      </c>
      <c r="CH121" s="2981">
        <f t="shared" si="33"/>
        <v>0</v>
      </c>
      <c r="CI121" s="2981">
        <f t="shared" si="33"/>
        <v>0</v>
      </c>
      <c r="CJ121" s="2981">
        <f t="shared" si="33"/>
        <v>0</v>
      </c>
      <c r="CL121" s="960"/>
      <c r="CM121" s="960"/>
      <c r="CN121" s="960"/>
      <c r="CO121" s="960"/>
      <c r="CP121" s="960"/>
      <c r="CQ121" s="2981">
        <f t="shared" si="42"/>
        <v>0</v>
      </c>
      <c r="CR121" s="2981">
        <f t="shared" si="43"/>
        <v>0</v>
      </c>
      <c r="CS121" s="2981">
        <f t="shared" si="43"/>
        <v>0</v>
      </c>
      <c r="CT121" s="2981">
        <f t="shared" si="43"/>
        <v>0</v>
      </c>
      <c r="CU121" s="2981">
        <f t="shared" si="43"/>
        <v>0</v>
      </c>
    </row>
    <row r="122" spans="1:99" ht="11.25" hidden="1" customHeight="1">
      <c r="A122" s="901"/>
      <c r="B122" s="2904"/>
      <c r="C122" s="1860"/>
      <c r="D122" s="1538"/>
      <c r="E122" s="1374"/>
      <c r="F122" s="1443"/>
      <c r="G122" s="1443"/>
      <c r="H122" s="1443"/>
      <c r="I122" s="1443"/>
      <c r="J122" s="1443"/>
      <c r="K122" s="1443">
        <f t="shared" si="22"/>
        <v>0</v>
      </c>
      <c r="L122" s="2961"/>
      <c r="M122" s="1444"/>
      <c r="N122" s="1444"/>
      <c r="O122" s="1444"/>
      <c r="P122" s="1444"/>
      <c r="Q122" s="1444">
        <f t="shared" si="23"/>
        <v>0</v>
      </c>
      <c r="R122" s="889"/>
      <c r="S122" s="889"/>
      <c r="T122" s="889"/>
      <c r="U122" s="889"/>
      <c r="V122" s="1443"/>
      <c r="W122" s="1443">
        <f t="shared" si="24"/>
        <v>0</v>
      </c>
      <c r="X122" s="1443"/>
      <c r="Y122" s="1481"/>
      <c r="Z122" s="1481"/>
      <c r="AA122" s="1481"/>
      <c r="AB122" s="1481"/>
      <c r="AC122" s="1481"/>
      <c r="AD122" s="1481">
        <f t="shared" si="30"/>
        <v>0</v>
      </c>
      <c r="AE122" s="3000"/>
      <c r="AF122" s="3000"/>
      <c r="AG122" s="3000"/>
      <c r="AH122" s="3000"/>
      <c r="AI122" s="3000"/>
      <c r="AJ122" s="3000">
        <f t="shared" si="25"/>
        <v>0</v>
      </c>
      <c r="AK122" s="1443"/>
      <c r="AL122" s="1443"/>
      <c r="AM122" s="1443"/>
      <c r="AN122" s="1443"/>
      <c r="AO122" s="1443"/>
      <c r="AP122" s="1443">
        <f t="shared" si="26"/>
        <v>0</v>
      </c>
      <c r="AQ122" s="3003"/>
      <c r="AR122" s="3003"/>
      <c r="AS122" s="1443"/>
      <c r="AT122" s="1443"/>
      <c r="AU122" s="1443"/>
      <c r="AV122" s="1443"/>
      <c r="AW122" s="1443"/>
      <c r="AX122" s="1443">
        <f t="shared" si="27"/>
        <v>0</v>
      </c>
      <c r="AY122" s="1443"/>
      <c r="AZ122" s="1443"/>
      <c r="BA122" s="1443"/>
      <c r="BB122" s="1443"/>
      <c r="BC122" s="1443"/>
      <c r="BD122" s="1443">
        <f t="shared" si="28"/>
        <v>0</v>
      </c>
      <c r="BE122" s="1443"/>
      <c r="BF122" s="1443"/>
      <c r="BG122" s="1443"/>
      <c r="BH122" s="1443"/>
      <c r="BI122" s="1443"/>
      <c r="BJ122" s="1443">
        <f t="shared" si="29"/>
        <v>0</v>
      </c>
      <c r="BK122" s="3004"/>
      <c r="BL122" s="3004"/>
      <c r="CA122" s="959"/>
      <c r="CB122" s="959"/>
      <c r="CC122" s="959"/>
      <c r="CD122" s="959"/>
      <c r="CE122" s="959"/>
      <c r="CF122" s="2981">
        <f t="shared" si="32"/>
        <v>0</v>
      </c>
      <c r="CG122" s="2981">
        <f t="shared" si="33"/>
        <v>0</v>
      </c>
      <c r="CH122" s="2981">
        <f t="shared" si="33"/>
        <v>0</v>
      </c>
      <c r="CI122" s="2981">
        <f t="shared" si="33"/>
        <v>0</v>
      </c>
      <c r="CJ122" s="2981">
        <f t="shared" si="33"/>
        <v>0</v>
      </c>
      <c r="CL122" s="959"/>
      <c r="CM122" s="959"/>
      <c r="CN122" s="959"/>
      <c r="CO122" s="959"/>
      <c r="CP122" s="959"/>
      <c r="CQ122" s="2981">
        <f t="shared" si="42"/>
        <v>0</v>
      </c>
      <c r="CR122" s="2981">
        <f t="shared" si="43"/>
        <v>0</v>
      </c>
      <c r="CS122" s="2981">
        <f t="shared" si="43"/>
        <v>0</v>
      </c>
      <c r="CT122" s="2981">
        <f t="shared" si="43"/>
        <v>0</v>
      </c>
      <c r="CU122" s="2981">
        <f t="shared" si="43"/>
        <v>0</v>
      </c>
    </row>
    <row r="123" spans="1:99" ht="11.25" hidden="1" customHeight="1">
      <c r="A123" s="901"/>
      <c r="B123" s="2904"/>
      <c r="C123" s="1860"/>
      <c r="D123" s="1538"/>
      <c r="E123" s="1374"/>
      <c r="F123" s="1443"/>
      <c r="G123" s="1443"/>
      <c r="H123" s="1443"/>
      <c r="I123" s="1443"/>
      <c r="J123" s="1443"/>
      <c r="K123" s="1443">
        <f t="shared" si="22"/>
        <v>0</v>
      </c>
      <c r="L123" s="2961"/>
      <c r="M123" s="1444"/>
      <c r="N123" s="1444"/>
      <c r="O123" s="1444"/>
      <c r="P123" s="1444"/>
      <c r="Q123" s="1444">
        <f t="shared" si="23"/>
        <v>0</v>
      </c>
      <c r="R123" s="889"/>
      <c r="S123" s="889"/>
      <c r="T123" s="889"/>
      <c r="U123" s="889"/>
      <c r="V123" s="1443"/>
      <c r="W123" s="1443">
        <f t="shared" si="24"/>
        <v>0</v>
      </c>
      <c r="X123" s="1443"/>
      <c r="Y123" s="1481"/>
      <c r="Z123" s="1481"/>
      <c r="AA123" s="1481"/>
      <c r="AB123" s="1481"/>
      <c r="AC123" s="1481"/>
      <c r="AD123" s="1481">
        <f t="shared" si="30"/>
        <v>0</v>
      </c>
      <c r="AE123" s="3000"/>
      <c r="AF123" s="3000"/>
      <c r="AG123" s="3000"/>
      <c r="AH123" s="3000"/>
      <c r="AI123" s="3000"/>
      <c r="AJ123" s="3000">
        <f t="shared" si="25"/>
        <v>0</v>
      </c>
      <c r="AK123" s="1443"/>
      <c r="AL123" s="1443"/>
      <c r="AM123" s="1443"/>
      <c r="AN123" s="1443"/>
      <c r="AO123" s="1443"/>
      <c r="AP123" s="1443">
        <f t="shared" si="26"/>
        <v>0</v>
      </c>
      <c r="AQ123" s="3003"/>
      <c r="AR123" s="3003"/>
      <c r="AS123" s="1443"/>
      <c r="AT123" s="1443"/>
      <c r="AU123" s="1443"/>
      <c r="AV123" s="1443"/>
      <c r="AW123" s="1443"/>
      <c r="AX123" s="1443">
        <f t="shared" si="27"/>
        <v>0</v>
      </c>
      <c r="AY123" s="1443"/>
      <c r="AZ123" s="1443"/>
      <c r="BA123" s="1443"/>
      <c r="BB123" s="1443"/>
      <c r="BC123" s="1443"/>
      <c r="BD123" s="1443">
        <f t="shared" si="28"/>
        <v>0</v>
      </c>
      <c r="BE123" s="1443"/>
      <c r="BF123" s="1443"/>
      <c r="BG123" s="1443"/>
      <c r="BH123" s="1443"/>
      <c r="BI123" s="1443"/>
      <c r="BJ123" s="1443">
        <f t="shared" si="29"/>
        <v>0</v>
      </c>
      <c r="BK123" s="3004"/>
      <c r="BL123" s="3004"/>
      <c r="CF123" s="2981">
        <f t="shared" si="32"/>
        <v>0</v>
      </c>
      <c r="CG123" s="2981">
        <f t="shared" si="33"/>
        <v>0</v>
      </c>
      <c r="CH123" s="2981">
        <f t="shared" si="33"/>
        <v>0</v>
      </c>
      <c r="CI123" s="2981">
        <f t="shared" si="33"/>
        <v>0</v>
      </c>
      <c r="CJ123" s="2981">
        <f t="shared" si="33"/>
        <v>0</v>
      </c>
      <c r="CQ123" s="2981">
        <f t="shared" si="42"/>
        <v>0</v>
      </c>
      <c r="CR123" s="2981">
        <f t="shared" si="43"/>
        <v>0</v>
      </c>
      <c r="CS123" s="2981">
        <f t="shared" si="43"/>
        <v>0</v>
      </c>
      <c r="CT123" s="2981">
        <f t="shared" si="43"/>
        <v>0</v>
      </c>
      <c r="CU123" s="2981">
        <f t="shared" si="43"/>
        <v>0</v>
      </c>
    </row>
    <row r="124" spans="1:99" ht="11.25" hidden="1" customHeight="1">
      <c r="A124" s="901"/>
      <c r="B124" s="2904"/>
      <c r="C124" s="1860"/>
      <c r="D124" s="1538"/>
      <c r="E124" s="1374"/>
      <c r="F124" s="1443"/>
      <c r="G124" s="1443"/>
      <c r="H124" s="1443"/>
      <c r="I124" s="1443"/>
      <c r="J124" s="1443"/>
      <c r="K124" s="1443">
        <f t="shared" si="22"/>
        <v>0</v>
      </c>
      <c r="L124" s="2961"/>
      <c r="M124" s="1444"/>
      <c r="N124" s="1444"/>
      <c r="O124" s="1444"/>
      <c r="P124" s="1444"/>
      <c r="Q124" s="1444">
        <f t="shared" si="23"/>
        <v>0</v>
      </c>
      <c r="R124" s="889"/>
      <c r="S124" s="889"/>
      <c r="T124" s="889"/>
      <c r="U124" s="889"/>
      <c r="V124" s="1443"/>
      <c r="W124" s="1443">
        <f t="shared" si="24"/>
        <v>0</v>
      </c>
      <c r="X124" s="1443"/>
      <c r="Y124" s="1481"/>
      <c r="Z124" s="1481"/>
      <c r="AA124" s="1481"/>
      <c r="AB124" s="1481"/>
      <c r="AC124" s="1481"/>
      <c r="AD124" s="1481">
        <f t="shared" si="30"/>
        <v>0</v>
      </c>
      <c r="AE124" s="3000"/>
      <c r="AF124" s="3000"/>
      <c r="AG124" s="3000"/>
      <c r="AH124" s="3000"/>
      <c r="AI124" s="3000"/>
      <c r="AJ124" s="3000">
        <f t="shared" si="25"/>
        <v>0</v>
      </c>
      <c r="AK124" s="1443"/>
      <c r="AL124" s="1443"/>
      <c r="AM124" s="1443"/>
      <c r="AN124" s="1443"/>
      <c r="AO124" s="1443"/>
      <c r="AP124" s="1443">
        <f t="shared" si="26"/>
        <v>0</v>
      </c>
      <c r="AQ124" s="3003"/>
      <c r="AR124" s="3003"/>
      <c r="AS124" s="1443"/>
      <c r="AT124" s="1443"/>
      <c r="AU124" s="1443"/>
      <c r="AV124" s="1443"/>
      <c r="AW124" s="1443"/>
      <c r="AX124" s="1443">
        <f t="shared" si="27"/>
        <v>0</v>
      </c>
      <c r="AY124" s="1443"/>
      <c r="AZ124" s="1443"/>
      <c r="BA124" s="1443"/>
      <c r="BB124" s="1443"/>
      <c r="BC124" s="1443"/>
      <c r="BD124" s="1443">
        <f t="shared" si="28"/>
        <v>0</v>
      </c>
      <c r="BE124" s="1443"/>
      <c r="BF124" s="1443"/>
      <c r="BG124" s="1443"/>
      <c r="BH124" s="1443"/>
      <c r="BI124" s="1443"/>
      <c r="BJ124" s="1443">
        <f t="shared" si="29"/>
        <v>0</v>
      </c>
      <c r="BK124" s="3004"/>
      <c r="BL124" s="3004"/>
      <c r="CF124" s="2981">
        <f t="shared" si="32"/>
        <v>0</v>
      </c>
      <c r="CG124" s="2981">
        <f t="shared" si="33"/>
        <v>0</v>
      </c>
      <c r="CH124" s="2981">
        <f t="shared" si="33"/>
        <v>0</v>
      </c>
      <c r="CI124" s="2981">
        <f t="shared" si="33"/>
        <v>0</v>
      </c>
      <c r="CJ124" s="2981">
        <f t="shared" si="33"/>
        <v>0</v>
      </c>
      <c r="CQ124" s="2981">
        <f t="shared" si="42"/>
        <v>0</v>
      </c>
      <c r="CR124" s="2981">
        <f t="shared" si="43"/>
        <v>0</v>
      </c>
      <c r="CS124" s="2981">
        <f t="shared" si="43"/>
        <v>0</v>
      </c>
      <c r="CT124" s="2981">
        <f t="shared" si="43"/>
        <v>0</v>
      </c>
      <c r="CU124" s="2981">
        <f t="shared" si="43"/>
        <v>0</v>
      </c>
    </row>
    <row r="125" spans="1:99" ht="11.25" hidden="1" customHeight="1">
      <c r="A125" s="901"/>
      <c r="B125" s="2904"/>
      <c r="C125" s="1860"/>
      <c r="D125" s="1538"/>
      <c r="E125" s="1374"/>
      <c r="F125" s="1443"/>
      <c r="G125" s="1443"/>
      <c r="H125" s="1443"/>
      <c r="I125" s="1443"/>
      <c r="J125" s="1443"/>
      <c r="K125" s="1443">
        <f t="shared" si="22"/>
        <v>0</v>
      </c>
      <c r="L125" s="2961"/>
      <c r="M125" s="1444"/>
      <c r="N125" s="1444"/>
      <c r="O125" s="1444"/>
      <c r="P125" s="1444"/>
      <c r="Q125" s="1444">
        <f t="shared" si="23"/>
        <v>0</v>
      </c>
      <c r="R125" s="889"/>
      <c r="S125" s="889"/>
      <c r="T125" s="889"/>
      <c r="U125" s="889"/>
      <c r="V125" s="1443"/>
      <c r="W125" s="1443">
        <f t="shared" si="24"/>
        <v>0</v>
      </c>
      <c r="X125" s="1443"/>
      <c r="Y125" s="1481"/>
      <c r="Z125" s="1481"/>
      <c r="AA125" s="1481"/>
      <c r="AB125" s="1481"/>
      <c r="AC125" s="1481"/>
      <c r="AD125" s="1481">
        <f t="shared" si="30"/>
        <v>0</v>
      </c>
      <c r="AE125" s="3000"/>
      <c r="AF125" s="3000"/>
      <c r="AG125" s="3000"/>
      <c r="AH125" s="3000"/>
      <c r="AI125" s="3000"/>
      <c r="AJ125" s="3000">
        <f t="shared" si="25"/>
        <v>0</v>
      </c>
      <c r="AK125" s="1443"/>
      <c r="AL125" s="1443"/>
      <c r="AM125" s="1443"/>
      <c r="AN125" s="1443"/>
      <c r="AO125" s="1443"/>
      <c r="AP125" s="1443">
        <f t="shared" si="26"/>
        <v>0</v>
      </c>
      <c r="AQ125" s="3003"/>
      <c r="AR125" s="3003"/>
      <c r="AS125" s="1443"/>
      <c r="AT125" s="1443"/>
      <c r="AU125" s="1443"/>
      <c r="AV125" s="1443"/>
      <c r="AW125" s="1443"/>
      <c r="AX125" s="1443">
        <f t="shared" si="27"/>
        <v>0</v>
      </c>
      <c r="AY125" s="1443"/>
      <c r="AZ125" s="1443"/>
      <c r="BA125" s="1443"/>
      <c r="BB125" s="1443"/>
      <c r="BC125" s="1443"/>
      <c r="BD125" s="1443">
        <f t="shared" si="28"/>
        <v>0</v>
      </c>
      <c r="BE125" s="1443"/>
      <c r="BF125" s="1443"/>
      <c r="BG125" s="1443"/>
      <c r="BH125" s="1443"/>
      <c r="BI125" s="1443"/>
      <c r="BJ125" s="1443">
        <f t="shared" si="29"/>
        <v>0</v>
      </c>
      <c r="BK125" s="3004"/>
      <c r="BL125" s="3004"/>
      <c r="CF125" s="2981">
        <f t="shared" si="32"/>
        <v>0</v>
      </c>
      <c r="CG125" s="2981">
        <f t="shared" si="33"/>
        <v>0</v>
      </c>
      <c r="CH125" s="2981">
        <f t="shared" si="33"/>
        <v>0</v>
      </c>
      <c r="CI125" s="2981">
        <f t="shared" si="33"/>
        <v>0</v>
      </c>
      <c r="CJ125" s="2981">
        <f t="shared" si="33"/>
        <v>0</v>
      </c>
      <c r="CQ125" s="2981">
        <f t="shared" si="42"/>
        <v>0</v>
      </c>
      <c r="CR125" s="2981">
        <f t="shared" si="43"/>
        <v>0</v>
      </c>
      <c r="CS125" s="2981">
        <f t="shared" si="43"/>
        <v>0</v>
      </c>
      <c r="CT125" s="2981">
        <f t="shared" si="43"/>
        <v>0</v>
      </c>
      <c r="CU125" s="2981">
        <f t="shared" si="43"/>
        <v>0</v>
      </c>
    </row>
    <row r="126" spans="1:99" ht="11.25" hidden="1" customHeight="1">
      <c r="A126" s="901"/>
      <c r="B126" s="2904"/>
      <c r="C126" s="1860"/>
      <c r="D126" s="1538"/>
      <c r="E126" s="1374"/>
      <c r="F126" s="1443"/>
      <c r="G126" s="1443"/>
      <c r="H126" s="1443"/>
      <c r="I126" s="1443"/>
      <c r="J126" s="1443"/>
      <c r="K126" s="1443">
        <f t="shared" si="22"/>
        <v>0</v>
      </c>
      <c r="L126" s="2961"/>
      <c r="M126" s="1444"/>
      <c r="N126" s="1444"/>
      <c r="O126" s="1444"/>
      <c r="P126" s="1444"/>
      <c r="Q126" s="1444">
        <f t="shared" si="23"/>
        <v>0</v>
      </c>
      <c r="R126" s="889"/>
      <c r="S126" s="889"/>
      <c r="T126" s="889"/>
      <c r="U126" s="889"/>
      <c r="V126" s="1443"/>
      <c r="W126" s="1443">
        <f t="shared" si="24"/>
        <v>0</v>
      </c>
      <c r="X126" s="1443"/>
      <c r="Y126" s="1481"/>
      <c r="Z126" s="1481"/>
      <c r="AA126" s="1481"/>
      <c r="AB126" s="1481"/>
      <c r="AC126" s="1481"/>
      <c r="AD126" s="1481">
        <f t="shared" si="30"/>
        <v>0</v>
      </c>
      <c r="AE126" s="3000"/>
      <c r="AF126" s="3000"/>
      <c r="AG126" s="3000"/>
      <c r="AH126" s="3000"/>
      <c r="AI126" s="3000"/>
      <c r="AJ126" s="3000">
        <f t="shared" si="25"/>
        <v>0</v>
      </c>
      <c r="AK126" s="1443"/>
      <c r="AL126" s="1443"/>
      <c r="AM126" s="1443"/>
      <c r="AN126" s="1443"/>
      <c r="AO126" s="1443"/>
      <c r="AP126" s="1443">
        <f t="shared" si="26"/>
        <v>0</v>
      </c>
      <c r="AQ126" s="3003"/>
      <c r="AR126" s="3003"/>
      <c r="AS126" s="1443"/>
      <c r="AT126" s="1443"/>
      <c r="AU126" s="1443"/>
      <c r="AV126" s="1443"/>
      <c r="AW126" s="1443"/>
      <c r="AX126" s="1443">
        <f t="shared" si="27"/>
        <v>0</v>
      </c>
      <c r="AY126" s="1443"/>
      <c r="AZ126" s="1443"/>
      <c r="BA126" s="1443"/>
      <c r="BB126" s="1443"/>
      <c r="BC126" s="1443"/>
      <c r="BD126" s="1443">
        <f t="shared" si="28"/>
        <v>0</v>
      </c>
      <c r="BE126" s="1443"/>
      <c r="BF126" s="1443"/>
      <c r="BG126" s="1443"/>
      <c r="BH126" s="1443"/>
      <c r="BI126" s="1443"/>
      <c r="BJ126" s="1443">
        <f t="shared" si="29"/>
        <v>0</v>
      </c>
      <c r="BK126" s="3004"/>
      <c r="BL126" s="3004"/>
      <c r="CF126" s="2981">
        <f t="shared" si="32"/>
        <v>0</v>
      </c>
      <c r="CG126" s="2981">
        <f t="shared" si="33"/>
        <v>0</v>
      </c>
      <c r="CH126" s="2981">
        <f t="shared" si="33"/>
        <v>0</v>
      </c>
      <c r="CI126" s="2981">
        <f t="shared" si="33"/>
        <v>0</v>
      </c>
      <c r="CJ126" s="2981">
        <f t="shared" si="33"/>
        <v>0</v>
      </c>
      <c r="CQ126" s="2981">
        <f t="shared" si="42"/>
        <v>0</v>
      </c>
      <c r="CR126" s="2981">
        <f t="shared" si="43"/>
        <v>0</v>
      </c>
      <c r="CS126" s="2981">
        <f t="shared" si="43"/>
        <v>0</v>
      </c>
      <c r="CT126" s="2981">
        <f t="shared" si="43"/>
        <v>0</v>
      </c>
      <c r="CU126" s="2981">
        <f t="shared" si="43"/>
        <v>0</v>
      </c>
    </row>
    <row r="127" spans="1:99" ht="11.25" hidden="1" customHeight="1">
      <c r="A127" s="901"/>
      <c r="B127" s="2904"/>
      <c r="C127" s="1860"/>
      <c r="D127" s="1538"/>
      <c r="E127" s="1374"/>
      <c r="F127" s="1443"/>
      <c r="G127" s="1443"/>
      <c r="H127" s="1443"/>
      <c r="I127" s="1443"/>
      <c r="J127" s="1443"/>
      <c r="K127" s="1443">
        <f t="shared" si="22"/>
        <v>0</v>
      </c>
      <c r="L127" s="2961"/>
      <c r="M127" s="1444"/>
      <c r="N127" s="1444"/>
      <c r="O127" s="1444"/>
      <c r="P127" s="1444"/>
      <c r="Q127" s="1444">
        <f t="shared" si="23"/>
        <v>0</v>
      </c>
      <c r="R127" s="889"/>
      <c r="S127" s="889"/>
      <c r="T127" s="889"/>
      <c r="U127" s="889"/>
      <c r="V127" s="1443"/>
      <c r="W127" s="1443">
        <f t="shared" si="24"/>
        <v>0</v>
      </c>
      <c r="X127" s="1443"/>
      <c r="Y127" s="1481"/>
      <c r="Z127" s="1481"/>
      <c r="AA127" s="1481"/>
      <c r="AB127" s="1481"/>
      <c r="AC127" s="1481"/>
      <c r="AD127" s="1481">
        <f t="shared" si="30"/>
        <v>0</v>
      </c>
      <c r="AE127" s="3000"/>
      <c r="AF127" s="3000"/>
      <c r="AG127" s="3000"/>
      <c r="AH127" s="3000"/>
      <c r="AI127" s="3000"/>
      <c r="AJ127" s="3000">
        <f t="shared" si="25"/>
        <v>0</v>
      </c>
      <c r="AK127" s="1443"/>
      <c r="AL127" s="1443"/>
      <c r="AM127" s="1443"/>
      <c r="AN127" s="1443"/>
      <c r="AO127" s="1443"/>
      <c r="AP127" s="1443">
        <f t="shared" si="26"/>
        <v>0</v>
      </c>
      <c r="AQ127" s="3003"/>
      <c r="AR127" s="3003"/>
      <c r="AS127" s="1443"/>
      <c r="AT127" s="1443"/>
      <c r="AU127" s="1443"/>
      <c r="AV127" s="1443"/>
      <c r="AW127" s="1443"/>
      <c r="AX127" s="1443">
        <f t="shared" si="27"/>
        <v>0</v>
      </c>
      <c r="AY127" s="1443"/>
      <c r="AZ127" s="1443"/>
      <c r="BA127" s="1443"/>
      <c r="BB127" s="1443"/>
      <c r="BC127" s="1443"/>
      <c r="BD127" s="1443">
        <f t="shared" si="28"/>
        <v>0</v>
      </c>
      <c r="BE127" s="1443"/>
      <c r="BF127" s="1443"/>
      <c r="BG127" s="1443"/>
      <c r="BH127" s="1443"/>
      <c r="BI127" s="1443"/>
      <c r="BJ127" s="1443">
        <f t="shared" si="29"/>
        <v>0</v>
      </c>
      <c r="BK127" s="3004"/>
      <c r="BL127" s="3004"/>
      <c r="CF127" s="2981">
        <f t="shared" ref="CF127:CF159" si="47">CA127-AK127</f>
        <v>0</v>
      </c>
      <c r="CG127" s="2981">
        <f t="shared" si="33"/>
        <v>0</v>
      </c>
      <c r="CH127" s="2981">
        <f t="shared" si="33"/>
        <v>0</v>
      </c>
      <c r="CI127" s="2981">
        <f t="shared" si="33"/>
        <v>0</v>
      </c>
      <c r="CJ127" s="2981">
        <f t="shared" si="33"/>
        <v>0</v>
      </c>
      <c r="CQ127" s="2981">
        <f t="shared" si="42"/>
        <v>0</v>
      </c>
      <c r="CR127" s="2981">
        <f t="shared" si="43"/>
        <v>0</v>
      </c>
      <c r="CS127" s="2981">
        <f t="shared" si="43"/>
        <v>0</v>
      </c>
      <c r="CT127" s="2981">
        <f t="shared" si="43"/>
        <v>0</v>
      </c>
      <c r="CU127" s="2981">
        <f t="shared" si="43"/>
        <v>0</v>
      </c>
    </row>
    <row r="128" spans="1:99" ht="11.25" hidden="1" customHeight="1">
      <c r="A128" s="901"/>
      <c r="B128" s="2904"/>
      <c r="C128" s="1860"/>
      <c r="D128" s="1538"/>
      <c r="E128" s="1374"/>
      <c r="F128" s="1443"/>
      <c r="G128" s="1443"/>
      <c r="H128" s="1443"/>
      <c r="I128" s="1443"/>
      <c r="J128" s="1443"/>
      <c r="K128" s="1443">
        <f t="shared" si="22"/>
        <v>0</v>
      </c>
      <c r="L128" s="2961"/>
      <c r="M128" s="1444"/>
      <c r="N128" s="1444"/>
      <c r="O128" s="1444"/>
      <c r="P128" s="1444"/>
      <c r="Q128" s="1444">
        <f t="shared" si="23"/>
        <v>0</v>
      </c>
      <c r="R128" s="889"/>
      <c r="S128" s="889"/>
      <c r="T128" s="889"/>
      <c r="U128" s="889"/>
      <c r="V128" s="1443"/>
      <c r="W128" s="1443">
        <f t="shared" si="24"/>
        <v>0</v>
      </c>
      <c r="X128" s="1443"/>
      <c r="Y128" s="1481"/>
      <c r="Z128" s="1481"/>
      <c r="AA128" s="1481"/>
      <c r="AB128" s="1481"/>
      <c r="AC128" s="1481"/>
      <c r="AD128" s="1481">
        <f t="shared" si="30"/>
        <v>0</v>
      </c>
      <c r="AE128" s="3000"/>
      <c r="AF128" s="3000"/>
      <c r="AG128" s="3000"/>
      <c r="AH128" s="3000"/>
      <c r="AI128" s="3000"/>
      <c r="AJ128" s="3000">
        <f t="shared" si="25"/>
        <v>0</v>
      </c>
      <c r="AK128" s="1443"/>
      <c r="AL128" s="1443"/>
      <c r="AM128" s="1443"/>
      <c r="AN128" s="1443"/>
      <c r="AO128" s="1443"/>
      <c r="AP128" s="1443">
        <f t="shared" si="26"/>
        <v>0</v>
      </c>
      <c r="AQ128" s="3003"/>
      <c r="AR128" s="3003"/>
      <c r="AS128" s="1443"/>
      <c r="AT128" s="1443"/>
      <c r="AU128" s="1443"/>
      <c r="AV128" s="1443"/>
      <c r="AW128" s="1443"/>
      <c r="AX128" s="1443">
        <f t="shared" si="27"/>
        <v>0</v>
      </c>
      <c r="AY128" s="1443"/>
      <c r="AZ128" s="1443"/>
      <c r="BA128" s="1443"/>
      <c r="BB128" s="1443"/>
      <c r="BC128" s="1443"/>
      <c r="BD128" s="1443">
        <f t="shared" si="28"/>
        <v>0</v>
      </c>
      <c r="BE128" s="1443"/>
      <c r="BF128" s="1443"/>
      <c r="BG128" s="1443"/>
      <c r="BH128" s="1443"/>
      <c r="BI128" s="1443"/>
      <c r="BJ128" s="1443">
        <f t="shared" si="29"/>
        <v>0</v>
      </c>
      <c r="BK128" s="3004"/>
      <c r="BL128" s="3004"/>
      <c r="CF128" s="2981">
        <f t="shared" si="47"/>
        <v>0</v>
      </c>
      <c r="CG128" s="2981">
        <f t="shared" si="33"/>
        <v>0</v>
      </c>
      <c r="CH128" s="2981">
        <f t="shared" si="33"/>
        <v>0</v>
      </c>
      <c r="CI128" s="2981">
        <f t="shared" si="33"/>
        <v>0</v>
      </c>
      <c r="CJ128" s="2981">
        <f t="shared" si="33"/>
        <v>0</v>
      </c>
      <c r="CQ128" s="2981">
        <f t="shared" si="42"/>
        <v>0</v>
      </c>
      <c r="CR128" s="2981">
        <f t="shared" si="43"/>
        <v>0</v>
      </c>
      <c r="CS128" s="2981">
        <f t="shared" si="43"/>
        <v>0</v>
      </c>
      <c r="CT128" s="2981">
        <f t="shared" si="43"/>
        <v>0</v>
      </c>
      <c r="CU128" s="2981">
        <f t="shared" si="43"/>
        <v>0</v>
      </c>
    </row>
    <row r="129" spans="1:99" ht="11.25" hidden="1" customHeight="1">
      <c r="A129" s="901"/>
      <c r="B129" s="2904"/>
      <c r="C129" s="1860"/>
      <c r="D129" s="1538"/>
      <c r="E129" s="1374"/>
      <c r="F129" s="1443"/>
      <c r="G129" s="1443"/>
      <c r="H129" s="1443"/>
      <c r="I129" s="1443"/>
      <c r="J129" s="1443"/>
      <c r="K129" s="1443">
        <f t="shared" si="22"/>
        <v>0</v>
      </c>
      <c r="L129" s="2961"/>
      <c r="M129" s="1444"/>
      <c r="N129" s="1444"/>
      <c r="O129" s="1444"/>
      <c r="P129" s="1444"/>
      <c r="Q129" s="1444">
        <f t="shared" si="23"/>
        <v>0</v>
      </c>
      <c r="R129" s="889"/>
      <c r="S129" s="889"/>
      <c r="T129" s="889"/>
      <c r="U129" s="889"/>
      <c r="V129" s="1443"/>
      <c r="W129" s="1443">
        <f t="shared" si="24"/>
        <v>0</v>
      </c>
      <c r="X129" s="1443"/>
      <c r="Y129" s="1481"/>
      <c r="Z129" s="1481"/>
      <c r="AA129" s="1481"/>
      <c r="AB129" s="1481"/>
      <c r="AC129" s="1481"/>
      <c r="AD129" s="1481">
        <f t="shared" si="30"/>
        <v>0</v>
      </c>
      <c r="AE129" s="3000"/>
      <c r="AF129" s="3000"/>
      <c r="AG129" s="3000"/>
      <c r="AH129" s="3000"/>
      <c r="AI129" s="3000"/>
      <c r="AJ129" s="3000">
        <f t="shared" si="25"/>
        <v>0</v>
      </c>
      <c r="AK129" s="1443"/>
      <c r="AL129" s="1443"/>
      <c r="AM129" s="1443"/>
      <c r="AN129" s="1443"/>
      <c r="AO129" s="1443"/>
      <c r="AP129" s="1443">
        <f t="shared" si="26"/>
        <v>0</v>
      </c>
      <c r="AQ129" s="3003"/>
      <c r="AR129" s="3003"/>
      <c r="AS129" s="1443"/>
      <c r="AT129" s="1443"/>
      <c r="AU129" s="1443"/>
      <c r="AV129" s="1443"/>
      <c r="AW129" s="1443"/>
      <c r="AX129" s="1443">
        <f t="shared" si="27"/>
        <v>0</v>
      </c>
      <c r="AY129" s="1443"/>
      <c r="AZ129" s="1443"/>
      <c r="BA129" s="1443"/>
      <c r="BB129" s="1443"/>
      <c r="BC129" s="1443"/>
      <c r="BD129" s="1443">
        <f t="shared" si="28"/>
        <v>0</v>
      </c>
      <c r="BE129" s="1443"/>
      <c r="BF129" s="1443"/>
      <c r="BG129" s="1443"/>
      <c r="BH129" s="1443"/>
      <c r="BI129" s="1443"/>
      <c r="BJ129" s="1443">
        <f t="shared" si="29"/>
        <v>0</v>
      </c>
      <c r="BK129" s="3004"/>
      <c r="BL129" s="3004"/>
      <c r="CF129" s="2981">
        <f t="shared" si="47"/>
        <v>0</v>
      </c>
      <c r="CG129" s="2981">
        <f t="shared" si="33"/>
        <v>0</v>
      </c>
      <c r="CH129" s="2981">
        <f t="shared" si="33"/>
        <v>0</v>
      </c>
      <c r="CI129" s="2981">
        <f t="shared" si="33"/>
        <v>0</v>
      </c>
      <c r="CJ129" s="2981">
        <f t="shared" si="33"/>
        <v>0</v>
      </c>
      <c r="CQ129" s="2981">
        <f t="shared" si="42"/>
        <v>0</v>
      </c>
      <c r="CR129" s="2981">
        <f t="shared" si="43"/>
        <v>0</v>
      </c>
      <c r="CS129" s="2981">
        <f t="shared" si="43"/>
        <v>0</v>
      </c>
      <c r="CT129" s="2981">
        <f t="shared" si="43"/>
        <v>0</v>
      </c>
      <c r="CU129" s="2981">
        <f t="shared" si="43"/>
        <v>0</v>
      </c>
    </row>
    <row r="130" spans="1:99" ht="11.25" hidden="1" customHeight="1">
      <c r="A130" s="901"/>
      <c r="B130" s="2904"/>
      <c r="C130" s="1860"/>
      <c r="D130" s="1538"/>
      <c r="E130" s="1374"/>
      <c r="F130" s="1443"/>
      <c r="G130" s="1443"/>
      <c r="H130" s="1443"/>
      <c r="I130" s="1443"/>
      <c r="J130" s="1443"/>
      <c r="K130" s="1443">
        <f t="shared" si="22"/>
        <v>0</v>
      </c>
      <c r="L130" s="2961"/>
      <c r="M130" s="1444"/>
      <c r="N130" s="1444"/>
      <c r="O130" s="1444"/>
      <c r="P130" s="1444"/>
      <c r="Q130" s="1444">
        <f t="shared" si="23"/>
        <v>0</v>
      </c>
      <c r="R130" s="889"/>
      <c r="S130" s="889"/>
      <c r="T130" s="889"/>
      <c r="U130" s="889"/>
      <c r="V130" s="1443"/>
      <c r="W130" s="1443">
        <f t="shared" si="24"/>
        <v>0</v>
      </c>
      <c r="X130" s="1443"/>
      <c r="Y130" s="1481"/>
      <c r="Z130" s="1481"/>
      <c r="AA130" s="1481"/>
      <c r="AB130" s="1481"/>
      <c r="AC130" s="1481"/>
      <c r="AD130" s="1481">
        <f t="shared" si="30"/>
        <v>0</v>
      </c>
      <c r="AE130" s="3000"/>
      <c r="AF130" s="3000"/>
      <c r="AG130" s="3000"/>
      <c r="AH130" s="3000"/>
      <c r="AI130" s="3000"/>
      <c r="AJ130" s="3000">
        <f t="shared" si="25"/>
        <v>0</v>
      </c>
      <c r="AK130" s="1443"/>
      <c r="AL130" s="1443"/>
      <c r="AM130" s="1443"/>
      <c r="AN130" s="1443"/>
      <c r="AO130" s="1443"/>
      <c r="AP130" s="1443">
        <f t="shared" si="26"/>
        <v>0</v>
      </c>
      <c r="AQ130" s="3003"/>
      <c r="AR130" s="3003"/>
      <c r="AS130" s="1443"/>
      <c r="AT130" s="1443"/>
      <c r="AU130" s="1443"/>
      <c r="AV130" s="1443"/>
      <c r="AW130" s="1443"/>
      <c r="AX130" s="1443">
        <f t="shared" si="27"/>
        <v>0</v>
      </c>
      <c r="AY130" s="1443"/>
      <c r="AZ130" s="1443"/>
      <c r="BA130" s="1443"/>
      <c r="BB130" s="1443"/>
      <c r="BC130" s="1443"/>
      <c r="BD130" s="1443">
        <f t="shared" si="28"/>
        <v>0</v>
      </c>
      <c r="BE130" s="1443"/>
      <c r="BF130" s="1443"/>
      <c r="BG130" s="1443"/>
      <c r="BH130" s="1443"/>
      <c r="BI130" s="1443"/>
      <c r="BJ130" s="1443">
        <f t="shared" si="29"/>
        <v>0</v>
      </c>
      <c r="BK130" s="3004"/>
      <c r="BL130" s="3004"/>
      <c r="CF130" s="2981">
        <f t="shared" si="47"/>
        <v>0</v>
      </c>
      <c r="CG130" s="2981">
        <f t="shared" si="33"/>
        <v>0</v>
      </c>
      <c r="CH130" s="2981">
        <f t="shared" si="33"/>
        <v>0</v>
      </c>
      <c r="CI130" s="2981">
        <f t="shared" si="33"/>
        <v>0</v>
      </c>
      <c r="CJ130" s="2981">
        <f t="shared" si="33"/>
        <v>0</v>
      </c>
      <c r="CQ130" s="2981">
        <f t="shared" si="42"/>
        <v>0</v>
      </c>
      <c r="CR130" s="2981">
        <f t="shared" si="43"/>
        <v>0</v>
      </c>
      <c r="CS130" s="2981">
        <f t="shared" si="43"/>
        <v>0</v>
      </c>
      <c r="CT130" s="2981">
        <f t="shared" si="43"/>
        <v>0</v>
      </c>
      <c r="CU130" s="2981">
        <f t="shared" si="43"/>
        <v>0</v>
      </c>
    </row>
    <row r="131" spans="1:99" ht="11.25" hidden="1" customHeight="1">
      <c r="A131" s="901"/>
      <c r="B131" s="2904"/>
      <c r="C131" s="1860"/>
      <c r="D131" s="1538"/>
      <c r="E131" s="1374"/>
      <c r="F131" s="1443"/>
      <c r="G131" s="1443"/>
      <c r="H131" s="1443"/>
      <c r="I131" s="1443"/>
      <c r="J131" s="1443"/>
      <c r="K131" s="1443">
        <f t="shared" si="22"/>
        <v>0</v>
      </c>
      <c r="L131" s="2961"/>
      <c r="M131" s="1444"/>
      <c r="N131" s="1444"/>
      <c r="O131" s="1444"/>
      <c r="P131" s="1444"/>
      <c r="Q131" s="1444">
        <f t="shared" si="23"/>
        <v>0</v>
      </c>
      <c r="R131" s="889"/>
      <c r="S131" s="889"/>
      <c r="T131" s="889"/>
      <c r="U131" s="889"/>
      <c r="V131" s="1443"/>
      <c r="W131" s="1443">
        <f t="shared" si="24"/>
        <v>0</v>
      </c>
      <c r="X131" s="1443"/>
      <c r="Y131" s="1481"/>
      <c r="Z131" s="1481"/>
      <c r="AA131" s="1481"/>
      <c r="AB131" s="1481"/>
      <c r="AC131" s="1481"/>
      <c r="AD131" s="1481">
        <f t="shared" si="30"/>
        <v>0</v>
      </c>
      <c r="AE131" s="3000"/>
      <c r="AF131" s="3000"/>
      <c r="AG131" s="3000"/>
      <c r="AH131" s="3000"/>
      <c r="AI131" s="3000"/>
      <c r="AJ131" s="3000">
        <f t="shared" si="25"/>
        <v>0</v>
      </c>
      <c r="AK131" s="1443"/>
      <c r="AL131" s="1443"/>
      <c r="AM131" s="1443"/>
      <c r="AN131" s="1443"/>
      <c r="AO131" s="1443"/>
      <c r="AP131" s="1443">
        <f t="shared" si="26"/>
        <v>0</v>
      </c>
      <c r="AQ131" s="3003"/>
      <c r="AR131" s="3003"/>
      <c r="AS131" s="1443"/>
      <c r="AT131" s="1443"/>
      <c r="AU131" s="1443"/>
      <c r="AV131" s="1443"/>
      <c r="AW131" s="1443"/>
      <c r="AX131" s="1443">
        <f t="shared" si="27"/>
        <v>0</v>
      </c>
      <c r="AY131" s="1443"/>
      <c r="AZ131" s="1443"/>
      <c r="BA131" s="1443"/>
      <c r="BB131" s="1443"/>
      <c r="BC131" s="1443"/>
      <c r="BD131" s="1443">
        <f t="shared" si="28"/>
        <v>0</v>
      </c>
      <c r="BE131" s="1443"/>
      <c r="BF131" s="1443"/>
      <c r="BG131" s="1443"/>
      <c r="BH131" s="1443"/>
      <c r="BI131" s="1443"/>
      <c r="BJ131" s="1443">
        <f t="shared" si="29"/>
        <v>0</v>
      </c>
      <c r="BK131" s="3004"/>
      <c r="BL131" s="3004"/>
      <c r="CF131" s="2981">
        <f t="shared" si="47"/>
        <v>0</v>
      </c>
      <c r="CG131" s="2981">
        <f t="shared" si="33"/>
        <v>0</v>
      </c>
      <c r="CH131" s="2981">
        <f t="shared" si="33"/>
        <v>0</v>
      </c>
      <c r="CI131" s="2981">
        <f t="shared" si="33"/>
        <v>0</v>
      </c>
      <c r="CJ131" s="2981">
        <f t="shared" si="33"/>
        <v>0</v>
      </c>
      <c r="CQ131" s="2981">
        <f t="shared" si="42"/>
        <v>0</v>
      </c>
      <c r="CR131" s="2981">
        <f t="shared" si="43"/>
        <v>0</v>
      </c>
      <c r="CS131" s="2981">
        <f t="shared" si="43"/>
        <v>0</v>
      </c>
      <c r="CT131" s="2981">
        <f t="shared" si="43"/>
        <v>0</v>
      </c>
      <c r="CU131" s="2981">
        <f t="shared" si="43"/>
        <v>0</v>
      </c>
    </row>
    <row r="132" spans="1:99" ht="11.25" hidden="1" customHeight="1">
      <c r="A132" s="901"/>
      <c r="B132" s="2904"/>
      <c r="C132" s="1860"/>
      <c r="D132" s="1538"/>
      <c r="E132" s="1374"/>
      <c r="F132" s="1443"/>
      <c r="G132" s="1443"/>
      <c r="H132" s="1443"/>
      <c r="I132" s="1443"/>
      <c r="J132" s="1443"/>
      <c r="K132" s="1443">
        <f t="shared" si="22"/>
        <v>0</v>
      </c>
      <c r="L132" s="2961"/>
      <c r="M132" s="1444"/>
      <c r="N132" s="1444"/>
      <c r="O132" s="1444"/>
      <c r="P132" s="1444"/>
      <c r="Q132" s="1444">
        <f t="shared" si="23"/>
        <v>0</v>
      </c>
      <c r="R132" s="889"/>
      <c r="S132" s="889"/>
      <c r="T132" s="889"/>
      <c r="U132" s="889"/>
      <c r="V132" s="1443"/>
      <c r="W132" s="1443">
        <f t="shared" si="24"/>
        <v>0</v>
      </c>
      <c r="X132" s="1443"/>
      <c r="Y132" s="1481"/>
      <c r="Z132" s="1481"/>
      <c r="AA132" s="1481"/>
      <c r="AB132" s="1481"/>
      <c r="AC132" s="1481"/>
      <c r="AD132" s="1481">
        <f t="shared" si="30"/>
        <v>0</v>
      </c>
      <c r="AE132" s="3000"/>
      <c r="AF132" s="3000"/>
      <c r="AG132" s="3000"/>
      <c r="AH132" s="3000"/>
      <c r="AI132" s="3000"/>
      <c r="AJ132" s="3000">
        <f t="shared" si="25"/>
        <v>0</v>
      </c>
      <c r="AK132" s="1443"/>
      <c r="AL132" s="1443"/>
      <c r="AM132" s="1443"/>
      <c r="AN132" s="1443"/>
      <c r="AO132" s="1443"/>
      <c r="AP132" s="1443">
        <f t="shared" si="26"/>
        <v>0</v>
      </c>
      <c r="AQ132" s="3003"/>
      <c r="AR132" s="3003"/>
      <c r="AS132" s="1443"/>
      <c r="AT132" s="1443"/>
      <c r="AU132" s="1443"/>
      <c r="AV132" s="1443"/>
      <c r="AW132" s="1443"/>
      <c r="AX132" s="1443">
        <f t="shared" si="27"/>
        <v>0</v>
      </c>
      <c r="AY132" s="1443"/>
      <c r="AZ132" s="1443"/>
      <c r="BA132" s="1443"/>
      <c r="BB132" s="1443"/>
      <c r="BC132" s="1443"/>
      <c r="BD132" s="1443">
        <f t="shared" si="28"/>
        <v>0</v>
      </c>
      <c r="BE132" s="1443"/>
      <c r="BF132" s="1443"/>
      <c r="BG132" s="1443"/>
      <c r="BH132" s="1443"/>
      <c r="BI132" s="1443"/>
      <c r="BJ132" s="1443">
        <f t="shared" si="29"/>
        <v>0</v>
      </c>
      <c r="BK132" s="3004"/>
      <c r="BL132" s="3004"/>
      <c r="CF132" s="2981">
        <f t="shared" si="47"/>
        <v>0</v>
      </c>
      <c r="CG132" s="2981">
        <f t="shared" si="33"/>
        <v>0</v>
      </c>
      <c r="CH132" s="2981">
        <f t="shared" si="33"/>
        <v>0</v>
      </c>
      <c r="CI132" s="2981">
        <f t="shared" si="33"/>
        <v>0</v>
      </c>
      <c r="CJ132" s="2981">
        <f t="shared" si="33"/>
        <v>0</v>
      </c>
      <c r="CQ132" s="2981">
        <f t="shared" si="42"/>
        <v>0</v>
      </c>
      <c r="CR132" s="2981">
        <f t="shared" si="43"/>
        <v>0</v>
      </c>
      <c r="CS132" s="2981">
        <f t="shared" si="43"/>
        <v>0</v>
      </c>
      <c r="CT132" s="2981">
        <f t="shared" si="43"/>
        <v>0</v>
      </c>
      <c r="CU132" s="2981">
        <f t="shared" si="43"/>
        <v>0</v>
      </c>
    </row>
    <row r="133" spans="1:99" ht="11.25" hidden="1" customHeight="1">
      <c r="A133" s="901"/>
      <c r="B133" s="2904"/>
      <c r="C133" s="1860"/>
      <c r="D133" s="1538"/>
      <c r="E133" s="1374"/>
      <c r="F133" s="1443"/>
      <c r="G133" s="1443"/>
      <c r="H133" s="1443"/>
      <c r="I133" s="1443"/>
      <c r="J133" s="1443"/>
      <c r="K133" s="1443">
        <f t="shared" si="22"/>
        <v>0</v>
      </c>
      <c r="L133" s="2961"/>
      <c r="M133" s="1444"/>
      <c r="N133" s="1444"/>
      <c r="O133" s="1444"/>
      <c r="P133" s="1444"/>
      <c r="Q133" s="1444">
        <f t="shared" si="23"/>
        <v>0</v>
      </c>
      <c r="R133" s="889"/>
      <c r="S133" s="889"/>
      <c r="T133" s="889"/>
      <c r="U133" s="889"/>
      <c r="V133" s="1443"/>
      <c r="W133" s="1443">
        <f t="shared" si="24"/>
        <v>0</v>
      </c>
      <c r="X133" s="1443"/>
      <c r="Y133" s="1481"/>
      <c r="Z133" s="1481"/>
      <c r="AA133" s="1481"/>
      <c r="AB133" s="1481"/>
      <c r="AC133" s="1481"/>
      <c r="AD133" s="1481">
        <f t="shared" si="30"/>
        <v>0</v>
      </c>
      <c r="AE133" s="3000"/>
      <c r="AF133" s="3000"/>
      <c r="AG133" s="3000"/>
      <c r="AH133" s="3000"/>
      <c r="AI133" s="3000"/>
      <c r="AJ133" s="3000">
        <f t="shared" si="25"/>
        <v>0</v>
      </c>
      <c r="AK133" s="1443"/>
      <c r="AL133" s="1443"/>
      <c r="AM133" s="1443"/>
      <c r="AN133" s="1443"/>
      <c r="AO133" s="1443"/>
      <c r="AP133" s="1443">
        <f t="shared" si="26"/>
        <v>0</v>
      </c>
      <c r="AQ133" s="3003"/>
      <c r="AR133" s="3003"/>
      <c r="AS133" s="1443"/>
      <c r="AT133" s="1443"/>
      <c r="AU133" s="1443"/>
      <c r="AV133" s="1443"/>
      <c r="AW133" s="1443"/>
      <c r="AX133" s="1443">
        <f t="shared" si="27"/>
        <v>0</v>
      </c>
      <c r="AY133" s="1443"/>
      <c r="AZ133" s="1443"/>
      <c r="BA133" s="1443"/>
      <c r="BB133" s="1443"/>
      <c r="BC133" s="1443"/>
      <c r="BD133" s="1443">
        <f t="shared" si="28"/>
        <v>0</v>
      </c>
      <c r="BE133" s="1443"/>
      <c r="BF133" s="1443"/>
      <c r="BG133" s="1443"/>
      <c r="BH133" s="1443"/>
      <c r="BI133" s="1443"/>
      <c r="BJ133" s="1443">
        <f t="shared" si="29"/>
        <v>0</v>
      </c>
      <c r="BK133" s="3004"/>
      <c r="BL133" s="3004"/>
      <c r="CF133" s="2981">
        <f t="shared" si="47"/>
        <v>0</v>
      </c>
      <c r="CG133" s="2981">
        <f t="shared" si="33"/>
        <v>0</v>
      </c>
      <c r="CH133" s="2981">
        <f t="shared" si="33"/>
        <v>0</v>
      </c>
      <c r="CI133" s="2981">
        <f t="shared" si="33"/>
        <v>0</v>
      </c>
      <c r="CJ133" s="2981">
        <f t="shared" si="33"/>
        <v>0</v>
      </c>
      <c r="CQ133" s="2981">
        <f t="shared" si="42"/>
        <v>0</v>
      </c>
      <c r="CR133" s="2981">
        <f t="shared" si="43"/>
        <v>0</v>
      </c>
      <c r="CS133" s="2981">
        <f t="shared" si="43"/>
        <v>0</v>
      </c>
      <c r="CT133" s="2981">
        <f t="shared" si="43"/>
        <v>0</v>
      </c>
      <c r="CU133" s="2981">
        <f t="shared" si="43"/>
        <v>0</v>
      </c>
    </row>
    <row r="134" spans="1:99" ht="11.25" hidden="1" customHeight="1">
      <c r="A134" s="901"/>
      <c r="B134" s="2904"/>
      <c r="C134" s="1860"/>
      <c r="D134" s="1538"/>
      <c r="E134" s="1374"/>
      <c r="F134" s="1443"/>
      <c r="G134" s="1443"/>
      <c r="H134" s="1443"/>
      <c r="I134" s="1443"/>
      <c r="J134" s="1443"/>
      <c r="K134" s="1443">
        <f t="shared" si="22"/>
        <v>0</v>
      </c>
      <c r="L134" s="2961"/>
      <c r="M134" s="1444"/>
      <c r="N134" s="1444"/>
      <c r="O134" s="1444"/>
      <c r="P134" s="1444"/>
      <c r="Q134" s="1444">
        <f t="shared" si="23"/>
        <v>0</v>
      </c>
      <c r="R134" s="889"/>
      <c r="S134" s="889"/>
      <c r="T134" s="889"/>
      <c r="U134" s="889"/>
      <c r="V134" s="1443"/>
      <c r="W134" s="1443">
        <f t="shared" si="24"/>
        <v>0</v>
      </c>
      <c r="X134" s="1443"/>
      <c r="Y134" s="1481"/>
      <c r="Z134" s="1481"/>
      <c r="AA134" s="1481"/>
      <c r="AB134" s="1481"/>
      <c r="AC134" s="1481"/>
      <c r="AD134" s="1481">
        <f t="shared" si="30"/>
        <v>0</v>
      </c>
      <c r="AE134" s="3000"/>
      <c r="AF134" s="3000"/>
      <c r="AG134" s="3000"/>
      <c r="AH134" s="3000"/>
      <c r="AI134" s="3000"/>
      <c r="AJ134" s="3000">
        <f t="shared" si="25"/>
        <v>0</v>
      </c>
      <c r="AK134" s="1443"/>
      <c r="AL134" s="1443"/>
      <c r="AM134" s="1443"/>
      <c r="AN134" s="1443"/>
      <c r="AO134" s="1443"/>
      <c r="AP134" s="1443">
        <f t="shared" si="26"/>
        <v>0</v>
      </c>
      <c r="AQ134" s="3003"/>
      <c r="AR134" s="3003"/>
      <c r="AS134" s="1443"/>
      <c r="AT134" s="1443"/>
      <c r="AU134" s="1443"/>
      <c r="AV134" s="1443"/>
      <c r="AW134" s="1443"/>
      <c r="AX134" s="1443">
        <f t="shared" si="27"/>
        <v>0</v>
      </c>
      <c r="AY134" s="1443"/>
      <c r="AZ134" s="1443"/>
      <c r="BA134" s="1443"/>
      <c r="BB134" s="1443"/>
      <c r="BC134" s="1443"/>
      <c r="BD134" s="1443">
        <f t="shared" si="28"/>
        <v>0</v>
      </c>
      <c r="BE134" s="1443"/>
      <c r="BF134" s="1443"/>
      <c r="BG134" s="1443"/>
      <c r="BH134" s="1443"/>
      <c r="BI134" s="1443"/>
      <c r="BJ134" s="1443">
        <f t="shared" si="29"/>
        <v>0</v>
      </c>
      <c r="BK134" s="3004"/>
      <c r="BL134" s="3004"/>
      <c r="CF134" s="2981">
        <f t="shared" si="47"/>
        <v>0</v>
      </c>
      <c r="CG134" s="2981">
        <f t="shared" si="33"/>
        <v>0</v>
      </c>
      <c r="CH134" s="2981">
        <f t="shared" si="33"/>
        <v>0</v>
      </c>
      <c r="CI134" s="2981">
        <f t="shared" si="33"/>
        <v>0</v>
      </c>
      <c r="CJ134" s="2981">
        <f t="shared" si="33"/>
        <v>0</v>
      </c>
      <c r="CQ134" s="2981">
        <f t="shared" si="42"/>
        <v>0</v>
      </c>
      <c r="CR134" s="2981">
        <f t="shared" si="43"/>
        <v>0</v>
      </c>
      <c r="CS134" s="2981">
        <f t="shared" si="43"/>
        <v>0</v>
      </c>
      <c r="CT134" s="2981">
        <f t="shared" si="43"/>
        <v>0</v>
      </c>
      <c r="CU134" s="2981">
        <f t="shared" si="43"/>
        <v>0</v>
      </c>
    </row>
    <row r="135" spans="1:99" ht="11.25" hidden="1" customHeight="1">
      <c r="A135" s="901"/>
      <c r="B135" s="2904"/>
      <c r="C135" s="1860"/>
      <c r="D135" s="1411" t="s">
        <v>957</v>
      </c>
      <c r="E135" s="1374"/>
      <c r="F135" s="1374"/>
      <c r="G135" s="1374"/>
      <c r="H135" s="1443"/>
      <c r="I135" s="1443"/>
      <c r="J135" s="1443"/>
      <c r="K135" s="1443">
        <f t="shared" si="22"/>
        <v>0</v>
      </c>
      <c r="L135" s="2961"/>
      <c r="M135" s="1444"/>
      <c r="N135" s="1444"/>
      <c r="O135" s="1444"/>
      <c r="P135" s="1444"/>
      <c r="Q135" s="1444">
        <f t="shared" si="23"/>
        <v>0</v>
      </c>
      <c r="R135" s="889"/>
      <c r="S135" s="889"/>
      <c r="T135" s="889"/>
      <c r="U135" s="889"/>
      <c r="V135" s="1443"/>
      <c r="W135" s="1443">
        <f t="shared" si="24"/>
        <v>0</v>
      </c>
      <c r="X135" s="1443"/>
      <c r="Y135" s="1481">
        <v>0</v>
      </c>
      <c r="Z135" s="1481">
        <v>0</v>
      </c>
      <c r="AA135" s="1481">
        <v>0</v>
      </c>
      <c r="AB135" s="1481"/>
      <c r="AC135" s="1481">
        <v>0</v>
      </c>
      <c r="AD135" s="1481">
        <f t="shared" si="30"/>
        <v>0</v>
      </c>
      <c r="AE135" s="3000"/>
      <c r="AF135" s="3000"/>
      <c r="AG135" s="3000"/>
      <c r="AH135" s="3000"/>
      <c r="AI135" s="3000"/>
      <c r="AJ135" s="3000">
        <f t="shared" si="25"/>
        <v>0</v>
      </c>
      <c r="AK135" s="1374">
        <f t="shared" ref="AK135:AM136" si="48">Y135+AE135</f>
        <v>0</v>
      </c>
      <c r="AL135" s="1374">
        <f t="shared" si="48"/>
        <v>0</v>
      </c>
      <c r="AM135" s="1443">
        <f t="shared" si="48"/>
        <v>0</v>
      </c>
      <c r="AN135" s="1443"/>
      <c r="AO135" s="1443">
        <f>AC135+AI135</f>
        <v>0</v>
      </c>
      <c r="AP135" s="1443">
        <f t="shared" si="26"/>
        <v>0</v>
      </c>
      <c r="AQ135" s="3003"/>
      <c r="AR135" s="3003"/>
      <c r="AS135" s="1374">
        <v>0</v>
      </c>
      <c r="AT135" s="1374">
        <v>0</v>
      </c>
      <c r="AU135" s="1443">
        <v>0</v>
      </c>
      <c r="AV135" s="1443">
        <v>0</v>
      </c>
      <c r="AW135" s="1443">
        <v>0</v>
      </c>
      <c r="AX135" s="1443">
        <f t="shared" si="27"/>
        <v>0</v>
      </c>
      <c r="AY135" s="1443"/>
      <c r="AZ135" s="1443"/>
      <c r="BA135" s="1443"/>
      <c r="BB135" s="1443"/>
      <c r="BC135" s="1443"/>
      <c r="BD135" s="1443">
        <f t="shared" si="28"/>
        <v>0</v>
      </c>
      <c r="BE135" s="1374">
        <f t="shared" ref="BE135:BG136" si="49">AS135+AY135</f>
        <v>0</v>
      </c>
      <c r="BF135" s="1374">
        <f t="shared" si="49"/>
        <v>0</v>
      </c>
      <c r="BG135" s="1443">
        <f t="shared" si="49"/>
        <v>0</v>
      </c>
      <c r="BH135" s="1443">
        <f>AV135+BB135</f>
        <v>0</v>
      </c>
      <c r="BI135" s="1443">
        <f>AW135+BC135</f>
        <v>0</v>
      </c>
      <c r="BJ135" s="1443">
        <f t="shared" si="29"/>
        <v>0</v>
      </c>
      <c r="BK135" s="2934"/>
      <c r="BL135" s="2934"/>
      <c r="CA135" s="885">
        <v>0</v>
      </c>
      <c r="CB135" s="885">
        <v>0</v>
      </c>
      <c r="CC135" s="885">
        <v>0</v>
      </c>
      <c r="CE135" s="885">
        <v>0</v>
      </c>
      <c r="CF135" s="2981">
        <f t="shared" si="47"/>
        <v>0</v>
      </c>
      <c r="CG135" s="2981">
        <f t="shared" si="33"/>
        <v>0</v>
      </c>
      <c r="CH135" s="2981">
        <f t="shared" si="33"/>
        <v>0</v>
      </c>
      <c r="CI135" s="2981">
        <f t="shared" si="33"/>
        <v>0</v>
      </c>
      <c r="CJ135" s="2981">
        <f t="shared" si="33"/>
        <v>0</v>
      </c>
      <c r="CL135" s="885">
        <v>0</v>
      </c>
      <c r="CM135" s="885">
        <v>0</v>
      </c>
      <c r="CN135" s="885">
        <v>0</v>
      </c>
      <c r="CO135" s="885">
        <v>0</v>
      </c>
      <c r="CP135" s="885">
        <v>0</v>
      </c>
      <c r="CQ135" s="2981">
        <f t="shared" si="42"/>
        <v>0</v>
      </c>
      <c r="CR135" s="2981">
        <f t="shared" si="43"/>
        <v>0</v>
      </c>
      <c r="CS135" s="2981">
        <f t="shared" si="43"/>
        <v>0</v>
      </c>
      <c r="CT135" s="2981">
        <f t="shared" si="43"/>
        <v>0</v>
      </c>
      <c r="CU135" s="2981">
        <f t="shared" si="43"/>
        <v>0</v>
      </c>
    </row>
    <row r="136" spans="1:99" ht="11.25" hidden="1" customHeight="1">
      <c r="A136" s="901" t="s">
        <v>635</v>
      </c>
      <c r="B136" s="2977"/>
      <c r="C136" s="3008"/>
      <c r="D136" s="2973"/>
      <c r="E136" s="1372"/>
      <c r="F136" s="1388"/>
      <c r="G136" s="1388">
        <v>0</v>
      </c>
      <c r="H136" s="1388">
        <v>0</v>
      </c>
      <c r="I136" s="1388"/>
      <c r="J136" s="1372">
        <v>0</v>
      </c>
      <c r="K136" s="1372">
        <f t="shared" si="22"/>
        <v>0</v>
      </c>
      <c r="L136" s="2960"/>
      <c r="M136" s="2960"/>
      <c r="N136" s="2960"/>
      <c r="O136" s="2960"/>
      <c r="P136" s="2960"/>
      <c r="Q136" s="2960">
        <f t="shared" si="23"/>
        <v>0</v>
      </c>
      <c r="R136" s="1560"/>
      <c r="S136" s="1560">
        <f>G136+M136</f>
        <v>0</v>
      </c>
      <c r="T136" s="1560">
        <f>H136+N136</f>
        <v>0</v>
      </c>
      <c r="U136" s="1560"/>
      <c r="V136" s="1372">
        <f>J136+P136</f>
        <v>0</v>
      </c>
      <c r="W136" s="1372">
        <f t="shared" si="24"/>
        <v>0</v>
      </c>
      <c r="X136" s="1372"/>
      <c r="Y136" s="1375">
        <v>0</v>
      </c>
      <c r="Z136" s="1375">
        <v>0</v>
      </c>
      <c r="AA136" s="1375">
        <v>0</v>
      </c>
      <c r="AB136" s="1375"/>
      <c r="AC136" s="1375">
        <v>0</v>
      </c>
      <c r="AD136" s="1375">
        <f t="shared" si="30"/>
        <v>0</v>
      </c>
      <c r="AE136" s="2962"/>
      <c r="AF136" s="2962"/>
      <c r="AG136" s="2962"/>
      <c r="AH136" s="2962"/>
      <c r="AI136" s="2962"/>
      <c r="AJ136" s="2962">
        <f t="shared" si="25"/>
        <v>0</v>
      </c>
      <c r="AK136" s="1388">
        <f t="shared" si="48"/>
        <v>0</v>
      </c>
      <c r="AL136" s="1388">
        <f t="shared" si="48"/>
        <v>0</v>
      </c>
      <c r="AM136" s="1388">
        <f t="shared" si="48"/>
        <v>0</v>
      </c>
      <c r="AN136" s="1388"/>
      <c r="AO136" s="1388">
        <f>AC136+AI136</f>
        <v>0</v>
      </c>
      <c r="AP136" s="1388">
        <f t="shared" si="26"/>
        <v>0</v>
      </c>
      <c r="AQ136" s="3009"/>
      <c r="AR136" s="3009"/>
      <c r="AS136" s="1388">
        <v>0</v>
      </c>
      <c r="AT136" s="1388">
        <v>0</v>
      </c>
      <c r="AU136" s="1388">
        <v>0</v>
      </c>
      <c r="AV136" s="1388">
        <v>0</v>
      </c>
      <c r="AW136" s="1372">
        <v>0</v>
      </c>
      <c r="AX136" s="1372">
        <f t="shared" si="27"/>
        <v>0</v>
      </c>
      <c r="AY136" s="1372"/>
      <c r="AZ136" s="1372"/>
      <c r="BA136" s="1372"/>
      <c r="BB136" s="1372"/>
      <c r="BC136" s="1372"/>
      <c r="BD136" s="1372">
        <f t="shared" si="28"/>
        <v>0</v>
      </c>
      <c r="BE136" s="1388">
        <f t="shared" si="49"/>
        <v>0</v>
      </c>
      <c r="BF136" s="1388">
        <f t="shared" si="49"/>
        <v>0</v>
      </c>
      <c r="BG136" s="1388">
        <f t="shared" si="49"/>
        <v>0</v>
      </c>
      <c r="BH136" s="1388">
        <f>AV136+BB136</f>
        <v>0</v>
      </c>
      <c r="BI136" s="1388">
        <f>AW136+BC136</f>
        <v>0</v>
      </c>
      <c r="BJ136" s="1388">
        <f t="shared" si="29"/>
        <v>0</v>
      </c>
      <c r="BK136" s="2977"/>
      <c r="BL136" s="2977"/>
      <c r="CA136" s="885">
        <v>0</v>
      </c>
      <c r="CB136" s="885">
        <v>0</v>
      </c>
      <c r="CC136" s="885">
        <v>0</v>
      </c>
      <c r="CE136" s="885">
        <v>0</v>
      </c>
      <c r="CF136" s="2981">
        <f t="shared" si="47"/>
        <v>0</v>
      </c>
      <c r="CG136" s="2981">
        <f t="shared" si="33"/>
        <v>0</v>
      </c>
      <c r="CH136" s="2981">
        <f t="shared" si="33"/>
        <v>0</v>
      </c>
      <c r="CI136" s="2981">
        <f t="shared" si="33"/>
        <v>0</v>
      </c>
      <c r="CJ136" s="2981">
        <f t="shared" si="33"/>
        <v>0</v>
      </c>
      <c r="CL136" s="885">
        <v>0</v>
      </c>
      <c r="CM136" s="885">
        <v>0</v>
      </c>
      <c r="CN136" s="885">
        <v>0</v>
      </c>
      <c r="CO136" s="885">
        <v>0</v>
      </c>
      <c r="CP136" s="885">
        <v>0</v>
      </c>
      <c r="CQ136" s="2981">
        <f t="shared" si="42"/>
        <v>0</v>
      </c>
      <c r="CR136" s="2981">
        <f t="shared" si="43"/>
        <v>0</v>
      </c>
      <c r="CS136" s="2981">
        <f t="shared" si="43"/>
        <v>0</v>
      </c>
      <c r="CT136" s="2981">
        <f t="shared" si="43"/>
        <v>0</v>
      </c>
      <c r="CU136" s="2981">
        <f t="shared" si="43"/>
        <v>0</v>
      </c>
    </row>
    <row r="137" spans="1:99" ht="15" hidden="1" customHeight="1">
      <c r="B137" s="3010" t="s">
        <v>497</v>
      </c>
      <c r="C137" s="3011" t="s">
        <v>503</v>
      </c>
      <c r="D137" s="3012"/>
      <c r="E137" s="923">
        <f>SUM(E138:E157)</f>
        <v>0</v>
      </c>
      <c r="F137" s="923">
        <v>0</v>
      </c>
      <c r="G137" s="923">
        <v>0</v>
      </c>
      <c r="H137" s="923">
        <v>0</v>
      </c>
      <c r="I137" s="923"/>
      <c r="J137" s="923">
        <v>0</v>
      </c>
      <c r="K137" s="923">
        <f t="shared" si="22"/>
        <v>0</v>
      </c>
      <c r="L137" s="2912">
        <f>SUM(L138:L157)</f>
        <v>0</v>
      </c>
      <c r="M137" s="2912">
        <f>SUM(M138:M157)</f>
        <v>0</v>
      </c>
      <c r="N137" s="2912">
        <f>SUM(N138:N157)</f>
        <v>0</v>
      </c>
      <c r="O137" s="2912"/>
      <c r="P137" s="2912">
        <f>SUM(P138:P157)</f>
        <v>0</v>
      </c>
      <c r="Q137" s="2912">
        <f t="shared" si="23"/>
        <v>0</v>
      </c>
      <c r="R137" s="923">
        <f>SUM(R138:R157)</f>
        <v>0</v>
      </c>
      <c r="S137" s="923">
        <f>SUM(S138:S157)</f>
        <v>0</v>
      </c>
      <c r="T137" s="923">
        <f>SUM(T138:T157)</f>
        <v>0</v>
      </c>
      <c r="U137" s="923"/>
      <c r="V137" s="923">
        <f>SUM(V138:V157)</f>
        <v>0</v>
      </c>
      <c r="W137" s="923">
        <f t="shared" si="24"/>
        <v>0</v>
      </c>
      <c r="X137" s="923"/>
      <c r="Y137" s="920">
        <v>0</v>
      </c>
      <c r="Z137" s="920">
        <v>0</v>
      </c>
      <c r="AA137" s="920">
        <v>0</v>
      </c>
      <c r="AB137" s="920"/>
      <c r="AC137" s="920">
        <v>0</v>
      </c>
      <c r="AD137" s="920">
        <f t="shared" si="30"/>
        <v>0</v>
      </c>
      <c r="AE137" s="921">
        <f>SUM(AE138:AE157)</f>
        <v>0</v>
      </c>
      <c r="AF137" s="921">
        <f>SUM(AF138:AF157)</f>
        <v>0</v>
      </c>
      <c r="AG137" s="921">
        <f>SUM(AG138:AG157)</f>
        <v>0</v>
      </c>
      <c r="AH137" s="921"/>
      <c r="AI137" s="921">
        <f>SUM(AI138:AI157)</f>
        <v>0</v>
      </c>
      <c r="AJ137" s="921">
        <f t="shared" si="25"/>
        <v>0</v>
      </c>
      <c r="AK137" s="923">
        <f>SUM(AK138:AK157)</f>
        <v>0</v>
      </c>
      <c r="AL137" s="923">
        <f>SUM(AL138:AL157)</f>
        <v>0</v>
      </c>
      <c r="AM137" s="923">
        <f>SUM(AM138:AM157)</f>
        <v>0</v>
      </c>
      <c r="AN137" s="923"/>
      <c r="AO137" s="923">
        <f>SUM(AO138:AO157)</f>
        <v>0</v>
      </c>
      <c r="AP137" s="923">
        <f t="shared" si="26"/>
        <v>0</v>
      </c>
      <c r="AQ137" s="2913"/>
      <c r="AR137" s="2913"/>
      <c r="AS137" s="923">
        <v>0</v>
      </c>
      <c r="AT137" s="923">
        <v>0</v>
      </c>
      <c r="AU137" s="923">
        <v>0</v>
      </c>
      <c r="AV137" s="923">
        <v>0</v>
      </c>
      <c r="AW137" s="923">
        <v>0</v>
      </c>
      <c r="AX137" s="923">
        <f t="shared" si="27"/>
        <v>0</v>
      </c>
      <c r="AY137" s="923">
        <f t="shared" ref="AY137:BG137" si="50">SUM(AY138:AY157)</f>
        <v>0</v>
      </c>
      <c r="AZ137" s="923">
        <f t="shared" si="50"/>
        <v>0</v>
      </c>
      <c r="BA137" s="923">
        <f t="shared" si="50"/>
        <v>0</v>
      </c>
      <c r="BB137" s="923"/>
      <c r="BC137" s="923">
        <f>SUM(BC138:BC157)</f>
        <v>0</v>
      </c>
      <c r="BD137" s="923">
        <f t="shared" si="28"/>
        <v>0</v>
      </c>
      <c r="BE137" s="923">
        <f t="shared" si="50"/>
        <v>0</v>
      </c>
      <c r="BF137" s="923">
        <f t="shared" si="50"/>
        <v>0</v>
      </c>
      <c r="BG137" s="923">
        <f t="shared" si="50"/>
        <v>0</v>
      </c>
      <c r="BH137" s="923">
        <f>SUM(BH138:BH157)</f>
        <v>0</v>
      </c>
      <c r="BI137" s="923">
        <f>SUM(BI138:BI157)</f>
        <v>0</v>
      </c>
      <c r="BJ137" s="923">
        <f t="shared" si="29"/>
        <v>0</v>
      </c>
      <c r="BK137" s="2539"/>
      <c r="BL137" s="2539"/>
      <c r="CA137" s="885">
        <v>0</v>
      </c>
      <c r="CB137" s="885">
        <v>0</v>
      </c>
      <c r="CC137" s="885">
        <v>0</v>
      </c>
      <c r="CE137" s="885">
        <v>0</v>
      </c>
      <c r="CF137" s="2981">
        <f t="shared" si="47"/>
        <v>0</v>
      </c>
      <c r="CG137" s="2981">
        <f t="shared" si="33"/>
        <v>0</v>
      </c>
      <c r="CH137" s="2981">
        <f t="shared" si="33"/>
        <v>0</v>
      </c>
      <c r="CI137" s="2981">
        <f t="shared" si="33"/>
        <v>0</v>
      </c>
      <c r="CJ137" s="2981">
        <f t="shared" si="33"/>
        <v>0</v>
      </c>
      <c r="CL137" s="885">
        <v>0</v>
      </c>
      <c r="CM137" s="885">
        <v>0</v>
      </c>
      <c r="CN137" s="885">
        <v>0</v>
      </c>
      <c r="CO137" s="885">
        <v>0</v>
      </c>
      <c r="CP137" s="885">
        <v>0</v>
      </c>
      <c r="CQ137" s="2981">
        <f t="shared" si="42"/>
        <v>0</v>
      </c>
      <c r="CR137" s="2981">
        <f t="shared" si="43"/>
        <v>0</v>
      </c>
      <c r="CS137" s="2981">
        <f t="shared" si="43"/>
        <v>0</v>
      </c>
      <c r="CT137" s="2981">
        <f t="shared" si="43"/>
        <v>0</v>
      </c>
      <c r="CU137" s="2981">
        <f t="shared" si="43"/>
        <v>0</v>
      </c>
    </row>
    <row r="138" spans="1:99" ht="33.75" hidden="1" customHeight="1">
      <c r="B138" s="2920"/>
      <c r="C138" s="1500" t="s">
        <v>700</v>
      </c>
      <c r="D138" s="3013" t="s">
        <v>955</v>
      </c>
      <c r="E138" s="1422"/>
      <c r="F138" s="1432">
        <v>0</v>
      </c>
      <c r="G138" s="1422">
        <v>0</v>
      </c>
      <c r="H138" s="1422">
        <v>0</v>
      </c>
      <c r="I138" s="1422"/>
      <c r="J138" s="1422">
        <v>0</v>
      </c>
      <c r="K138" s="1525">
        <f t="shared" si="22"/>
        <v>0</v>
      </c>
      <c r="L138" s="2953"/>
      <c r="M138" s="2942"/>
      <c r="N138" s="2942"/>
      <c r="O138" s="2942"/>
      <c r="P138" s="2942"/>
      <c r="Q138" s="2948">
        <f t="shared" si="23"/>
        <v>0</v>
      </c>
      <c r="R138" s="891">
        <f t="shared" ref="R138:T143" si="51">F138+L138</f>
        <v>0</v>
      </c>
      <c r="S138" s="891">
        <f t="shared" si="51"/>
        <v>0</v>
      </c>
      <c r="T138" s="891">
        <f t="shared" si="51"/>
        <v>0</v>
      </c>
      <c r="U138" s="1341"/>
      <c r="V138" s="1422">
        <f t="shared" ref="V138:V143" si="52">J138+P138</f>
        <v>0</v>
      </c>
      <c r="W138" s="1525">
        <f t="shared" si="24"/>
        <v>0</v>
      </c>
      <c r="X138" s="1525"/>
      <c r="Y138" s="1501">
        <v>0</v>
      </c>
      <c r="Z138" s="1501">
        <v>0</v>
      </c>
      <c r="AA138" s="1501">
        <v>0</v>
      </c>
      <c r="AB138" s="1501"/>
      <c r="AC138" s="1424">
        <v>0</v>
      </c>
      <c r="AD138" s="1501">
        <f t="shared" si="30"/>
        <v>0</v>
      </c>
      <c r="AE138" s="2949"/>
      <c r="AF138" s="2949"/>
      <c r="AG138" s="2949"/>
      <c r="AH138" s="2949"/>
      <c r="AI138" s="2943"/>
      <c r="AJ138" s="2949">
        <f t="shared" si="25"/>
        <v>0</v>
      </c>
      <c r="AK138" s="1432">
        <f>Y138+AE138</f>
        <v>0</v>
      </c>
      <c r="AL138" s="1422">
        <f>Z138+AF138</f>
        <v>0</v>
      </c>
      <c r="AM138" s="1422">
        <f>AA138+AG138</f>
        <v>0</v>
      </c>
      <c r="AN138" s="1525"/>
      <c r="AO138" s="1525">
        <f>AC138+AI138</f>
        <v>0</v>
      </c>
      <c r="AP138" s="1525">
        <f t="shared" si="26"/>
        <v>0</v>
      </c>
      <c r="AQ138" s="2950"/>
      <c r="AR138" s="2950"/>
      <c r="AS138" s="1432">
        <v>0</v>
      </c>
      <c r="AT138" s="1422">
        <v>0</v>
      </c>
      <c r="AU138" s="1422">
        <v>0</v>
      </c>
      <c r="AV138" s="1422">
        <v>0</v>
      </c>
      <c r="AW138" s="1422">
        <v>0</v>
      </c>
      <c r="AX138" s="1525">
        <f t="shared" si="27"/>
        <v>0</v>
      </c>
      <c r="AY138" s="1525"/>
      <c r="AZ138" s="1525"/>
      <c r="BA138" s="1525"/>
      <c r="BB138" s="1525"/>
      <c r="BC138" s="1422"/>
      <c r="BD138" s="1525">
        <f t="shared" si="28"/>
        <v>0</v>
      </c>
      <c r="BE138" s="1432">
        <f t="shared" ref="BE138:BI142" si="53">AS138+AY138</f>
        <v>0</v>
      </c>
      <c r="BF138" s="1422">
        <f t="shared" si="53"/>
        <v>0</v>
      </c>
      <c r="BG138" s="1422">
        <f t="shared" si="53"/>
        <v>0</v>
      </c>
      <c r="BH138" s="1422">
        <f t="shared" si="53"/>
        <v>0</v>
      </c>
      <c r="BI138" s="1422">
        <f t="shared" si="53"/>
        <v>0</v>
      </c>
      <c r="BJ138" s="1525">
        <f t="shared" si="29"/>
        <v>0</v>
      </c>
      <c r="BK138" s="3014"/>
      <c r="BL138" s="3014"/>
      <c r="CA138" s="885">
        <v>0</v>
      </c>
      <c r="CB138" s="885">
        <v>0</v>
      </c>
      <c r="CC138" s="885">
        <v>0</v>
      </c>
      <c r="CE138" s="885">
        <v>0</v>
      </c>
      <c r="CF138" s="2981">
        <f t="shared" si="47"/>
        <v>0</v>
      </c>
      <c r="CG138" s="2981">
        <f t="shared" si="33"/>
        <v>0</v>
      </c>
      <c r="CH138" s="2981">
        <f t="shared" si="33"/>
        <v>0</v>
      </c>
      <c r="CI138" s="2981">
        <f t="shared" si="33"/>
        <v>0</v>
      </c>
      <c r="CJ138" s="2981">
        <f t="shared" si="33"/>
        <v>0</v>
      </c>
      <c r="CL138" s="885">
        <v>0</v>
      </c>
      <c r="CM138" s="885">
        <v>0</v>
      </c>
      <c r="CN138" s="885">
        <v>0</v>
      </c>
      <c r="CO138" s="885">
        <v>0</v>
      </c>
      <c r="CP138" s="885">
        <v>0</v>
      </c>
      <c r="CQ138" s="2981">
        <f t="shared" si="42"/>
        <v>0</v>
      </c>
      <c r="CR138" s="2981">
        <f t="shared" si="43"/>
        <v>0</v>
      </c>
      <c r="CS138" s="2981">
        <f t="shared" si="43"/>
        <v>0</v>
      </c>
      <c r="CT138" s="2981">
        <f t="shared" si="43"/>
        <v>0</v>
      </c>
      <c r="CU138" s="2981">
        <f t="shared" si="43"/>
        <v>0</v>
      </c>
    </row>
    <row r="139" spans="1:99" ht="60" hidden="1" customHeight="1">
      <c r="A139" s="885" t="s">
        <v>635</v>
      </c>
      <c r="B139" s="2930"/>
      <c r="C139" s="3015" t="s">
        <v>699</v>
      </c>
      <c r="D139" s="2965"/>
      <c r="E139" s="1525"/>
      <c r="F139" s="1366">
        <v>0</v>
      </c>
      <c r="G139" s="1525">
        <v>0</v>
      </c>
      <c r="H139" s="1525">
        <v>0</v>
      </c>
      <c r="I139" s="1525"/>
      <c r="J139" s="1525">
        <v>0</v>
      </c>
      <c r="K139" s="1525">
        <f t="shared" si="22"/>
        <v>0</v>
      </c>
      <c r="L139" s="1367"/>
      <c r="M139" s="2948"/>
      <c r="N139" s="2948"/>
      <c r="O139" s="2948"/>
      <c r="P139" s="2948"/>
      <c r="Q139" s="2948">
        <f t="shared" si="23"/>
        <v>0</v>
      </c>
      <c r="R139" s="1432">
        <f t="shared" si="51"/>
        <v>0</v>
      </c>
      <c r="S139" s="891">
        <f t="shared" si="51"/>
        <v>0</v>
      </c>
      <c r="T139" s="891">
        <f t="shared" si="51"/>
        <v>0</v>
      </c>
      <c r="U139" s="1341"/>
      <c r="V139" s="1525">
        <f t="shared" si="52"/>
        <v>0</v>
      </c>
      <c r="W139" s="1525">
        <f t="shared" si="24"/>
        <v>0</v>
      </c>
      <c r="X139" s="1525"/>
      <c r="Y139" s="3016"/>
      <c r="Z139" s="1501">
        <v>0</v>
      </c>
      <c r="AA139" s="1501">
        <v>0</v>
      </c>
      <c r="AB139" s="1501"/>
      <c r="AC139" s="1501">
        <v>0</v>
      </c>
      <c r="AD139" s="1501">
        <f t="shared" si="30"/>
        <v>0</v>
      </c>
      <c r="AE139" s="2966"/>
      <c r="AF139" s="2966"/>
      <c r="AG139" s="2966"/>
      <c r="AH139" s="2966"/>
      <c r="AI139" s="2949"/>
      <c r="AJ139" s="2949">
        <f t="shared" si="25"/>
        <v>0</v>
      </c>
      <c r="AK139" s="891"/>
      <c r="AL139" s="1525">
        <f t="shared" ref="AL139:AM154" si="54">Z139+AF139</f>
        <v>0</v>
      </c>
      <c r="AM139" s="1357">
        <f t="shared" si="54"/>
        <v>0</v>
      </c>
      <c r="AN139" s="1423"/>
      <c r="AO139" s="1525">
        <f>AC139+AI139</f>
        <v>0</v>
      </c>
      <c r="AP139" s="1525">
        <f t="shared" si="26"/>
        <v>0</v>
      </c>
      <c r="AQ139" s="2950"/>
      <c r="AR139" s="2950"/>
      <c r="AS139" s="1357">
        <v>0</v>
      </c>
      <c r="AT139" s="1525">
        <v>0</v>
      </c>
      <c r="AU139" s="1525">
        <v>0</v>
      </c>
      <c r="AV139" s="1525">
        <v>0</v>
      </c>
      <c r="AW139" s="1525">
        <v>0</v>
      </c>
      <c r="AX139" s="2932">
        <f t="shared" si="27"/>
        <v>0</v>
      </c>
      <c r="AY139" s="1443"/>
      <c r="AZ139" s="1443"/>
      <c r="BA139" s="1443"/>
      <c r="BB139" s="2990"/>
      <c r="BC139" s="1525"/>
      <c r="BD139" s="1525">
        <f t="shared" si="28"/>
        <v>0</v>
      </c>
      <c r="BE139" s="891">
        <f t="shared" si="53"/>
        <v>0</v>
      </c>
      <c r="BF139" s="1525">
        <f t="shared" si="53"/>
        <v>0</v>
      </c>
      <c r="BG139" s="1525">
        <f t="shared" si="53"/>
        <v>0</v>
      </c>
      <c r="BH139" s="1525">
        <f t="shared" si="53"/>
        <v>0</v>
      </c>
      <c r="BI139" s="1525">
        <f t="shared" si="53"/>
        <v>0</v>
      </c>
      <c r="BJ139" s="1525">
        <f t="shared" si="29"/>
        <v>0</v>
      </c>
      <c r="BK139" s="2923"/>
      <c r="BL139" s="2923"/>
      <c r="CB139" s="885">
        <v>0</v>
      </c>
      <c r="CC139" s="885">
        <v>0</v>
      </c>
      <c r="CE139" s="885">
        <v>0</v>
      </c>
      <c r="CF139" s="2981">
        <f t="shared" si="47"/>
        <v>0</v>
      </c>
      <c r="CG139" s="2981">
        <f t="shared" si="33"/>
        <v>0</v>
      </c>
      <c r="CH139" s="2981">
        <f t="shared" si="33"/>
        <v>0</v>
      </c>
      <c r="CI139" s="2981">
        <f t="shared" si="33"/>
        <v>0</v>
      </c>
      <c r="CJ139" s="2981">
        <f t="shared" si="33"/>
        <v>0</v>
      </c>
      <c r="CL139" s="885">
        <v>0</v>
      </c>
      <c r="CM139" s="885">
        <v>0</v>
      </c>
      <c r="CN139" s="885">
        <v>0</v>
      </c>
      <c r="CO139" s="885">
        <v>0</v>
      </c>
      <c r="CP139" s="885">
        <v>0</v>
      </c>
      <c r="CQ139" s="2981">
        <f t="shared" si="42"/>
        <v>0</v>
      </c>
      <c r="CR139" s="2981">
        <f t="shared" si="43"/>
        <v>0</v>
      </c>
      <c r="CS139" s="2981">
        <f t="shared" si="43"/>
        <v>0</v>
      </c>
      <c r="CT139" s="2981">
        <f t="shared" si="43"/>
        <v>0</v>
      </c>
      <c r="CU139" s="2981">
        <f t="shared" si="43"/>
        <v>0</v>
      </c>
    </row>
    <row r="140" spans="1:99" ht="24" hidden="1" customHeight="1">
      <c r="A140" s="911">
        <v>2</v>
      </c>
      <c r="B140" s="2923"/>
      <c r="C140" s="1467" t="s">
        <v>363</v>
      </c>
      <c r="D140" s="1538" t="s">
        <v>957</v>
      </c>
      <c r="E140" s="1357"/>
      <c r="F140" s="1432">
        <v>0</v>
      </c>
      <c r="G140" s="1432">
        <v>0</v>
      </c>
      <c r="H140" s="1432">
        <v>0</v>
      </c>
      <c r="I140" s="1432"/>
      <c r="J140" s="1432">
        <v>0</v>
      </c>
      <c r="K140" s="1432">
        <f t="shared" ref="K140:K203" si="55">SUM(G140:J140)</f>
        <v>0</v>
      </c>
      <c r="L140" s="3017"/>
      <c r="M140" s="2953"/>
      <c r="N140" s="2953"/>
      <c r="O140" s="2953"/>
      <c r="P140" s="2953"/>
      <c r="Q140" s="2953">
        <f t="shared" ref="Q140:Q203" si="56">SUM(M140:P140)</f>
        <v>0</v>
      </c>
      <c r="R140" s="1504">
        <f t="shared" si="51"/>
        <v>0</v>
      </c>
      <c r="S140" s="891">
        <f t="shared" si="51"/>
        <v>0</v>
      </c>
      <c r="T140" s="891">
        <f t="shared" si="51"/>
        <v>0</v>
      </c>
      <c r="U140" s="891"/>
      <c r="V140" s="1432">
        <f t="shared" si="52"/>
        <v>0</v>
      </c>
      <c r="W140" s="1432">
        <f t="shared" ref="W140:W203" si="57">SUM(S140:V140)</f>
        <v>0</v>
      </c>
      <c r="X140" s="1432"/>
      <c r="Y140" s="1433">
        <v>0</v>
      </c>
      <c r="Z140" s="1433">
        <v>0</v>
      </c>
      <c r="AA140" s="1433">
        <v>0</v>
      </c>
      <c r="AB140" s="1433"/>
      <c r="AC140" s="1433">
        <v>0</v>
      </c>
      <c r="AD140" s="1433">
        <f t="shared" si="30"/>
        <v>0</v>
      </c>
      <c r="AE140" s="2954"/>
      <c r="AF140" s="2954"/>
      <c r="AG140" s="2954"/>
      <c r="AH140" s="2954"/>
      <c r="AI140" s="2954"/>
      <c r="AJ140" s="2954">
        <f t="shared" ref="AJ140:AJ203" si="58">SUM(AF140:AI140)</f>
        <v>0</v>
      </c>
      <c r="AK140" s="1634">
        <f t="shared" ref="AK140:AK157" si="59">Y140+AE140</f>
        <v>0</v>
      </c>
      <c r="AL140" s="1432">
        <f t="shared" si="54"/>
        <v>0</v>
      </c>
      <c r="AM140" s="1432">
        <f t="shared" si="54"/>
        <v>0</v>
      </c>
      <c r="AN140" s="1432"/>
      <c r="AO140" s="1432">
        <f>AC140+AI140</f>
        <v>0</v>
      </c>
      <c r="AP140" s="1432">
        <f t="shared" ref="AP140:AP203" si="60">SUM(AL140:AO140)</f>
        <v>0</v>
      </c>
      <c r="AQ140" s="2955"/>
      <c r="AR140" s="2955"/>
      <c r="AS140" s="1634">
        <v>0</v>
      </c>
      <c r="AT140" s="1622">
        <v>0</v>
      </c>
      <c r="AU140" s="1432">
        <v>0</v>
      </c>
      <c r="AV140" s="1432">
        <v>0</v>
      </c>
      <c r="AW140" s="1432">
        <v>0</v>
      </c>
      <c r="AX140" s="1432">
        <f t="shared" ref="AX140:AX203" si="61">SUM(AT140:AW140)</f>
        <v>0</v>
      </c>
      <c r="AY140" s="1432"/>
      <c r="AZ140" s="1432"/>
      <c r="BA140" s="1432"/>
      <c r="BB140" s="1432"/>
      <c r="BC140" s="1432"/>
      <c r="BD140" s="1432">
        <f t="shared" ref="BD140:BD203" si="62">SUM(AZ140:BC140)</f>
        <v>0</v>
      </c>
      <c r="BE140" s="1634">
        <f t="shared" si="53"/>
        <v>0</v>
      </c>
      <c r="BF140" s="1622">
        <f t="shared" si="53"/>
        <v>0</v>
      </c>
      <c r="BG140" s="1432">
        <f t="shared" si="53"/>
        <v>0</v>
      </c>
      <c r="BH140" s="1432">
        <f t="shared" si="53"/>
        <v>0</v>
      </c>
      <c r="BI140" s="1432">
        <f t="shared" si="53"/>
        <v>0</v>
      </c>
      <c r="BJ140" s="1432">
        <f t="shared" ref="BJ140:BJ203" si="63">SUM(BF140:BI140)</f>
        <v>0</v>
      </c>
      <c r="BK140" s="2930"/>
      <c r="BL140" s="2930"/>
      <c r="CA140" s="885">
        <v>0</v>
      </c>
      <c r="CB140" s="885">
        <v>0</v>
      </c>
      <c r="CC140" s="885">
        <v>0</v>
      </c>
      <c r="CE140" s="885">
        <v>0</v>
      </c>
      <c r="CF140" s="2981">
        <f t="shared" si="47"/>
        <v>0</v>
      </c>
      <c r="CG140" s="2981">
        <f t="shared" si="33"/>
        <v>0</v>
      </c>
      <c r="CH140" s="2981">
        <f t="shared" si="33"/>
        <v>0</v>
      </c>
      <c r="CI140" s="2981">
        <f t="shared" si="33"/>
        <v>0</v>
      </c>
      <c r="CJ140" s="2981">
        <f t="shared" si="33"/>
        <v>0</v>
      </c>
      <c r="CL140" s="885">
        <v>0</v>
      </c>
      <c r="CM140" s="885">
        <v>0</v>
      </c>
      <c r="CN140" s="885">
        <v>0</v>
      </c>
      <c r="CO140" s="885">
        <v>0</v>
      </c>
      <c r="CP140" s="885">
        <v>0</v>
      </c>
      <c r="CQ140" s="2981">
        <f t="shared" si="42"/>
        <v>0</v>
      </c>
      <c r="CR140" s="2981">
        <f t="shared" si="43"/>
        <v>0</v>
      </c>
      <c r="CS140" s="2981">
        <f t="shared" si="43"/>
        <v>0</v>
      </c>
      <c r="CT140" s="2981">
        <f t="shared" si="43"/>
        <v>0</v>
      </c>
      <c r="CU140" s="2981">
        <f t="shared" si="43"/>
        <v>0</v>
      </c>
    </row>
    <row r="141" spans="1:99" ht="20.45" hidden="1" customHeight="1">
      <c r="A141" s="901" t="s">
        <v>646</v>
      </c>
      <c r="B141" s="2904"/>
      <c r="C141" s="1860" t="s">
        <v>638</v>
      </c>
      <c r="D141" s="1538"/>
      <c r="E141" s="1357"/>
      <c r="F141" s="1432">
        <v>0</v>
      </c>
      <c r="G141" s="1432">
        <v>0</v>
      </c>
      <c r="H141" s="1432">
        <v>0</v>
      </c>
      <c r="I141" s="1432"/>
      <c r="J141" s="2998">
        <v>0</v>
      </c>
      <c r="K141" s="2998">
        <f t="shared" si="55"/>
        <v>0</v>
      </c>
      <c r="L141" s="1367"/>
      <c r="M141" s="3018"/>
      <c r="N141" s="3018"/>
      <c r="O141" s="3018"/>
      <c r="P141" s="3018"/>
      <c r="Q141" s="3019">
        <f t="shared" si="56"/>
        <v>0</v>
      </c>
      <c r="R141" s="1525">
        <f t="shared" si="51"/>
        <v>0</v>
      </c>
      <c r="S141" s="891">
        <f t="shared" si="51"/>
        <v>0</v>
      </c>
      <c r="T141" s="1423">
        <f t="shared" si="51"/>
        <v>0</v>
      </c>
      <c r="U141" s="1423"/>
      <c r="V141" s="2998">
        <f t="shared" si="52"/>
        <v>0</v>
      </c>
      <c r="W141" s="2998">
        <f t="shared" si="57"/>
        <v>0</v>
      </c>
      <c r="X141" s="2998"/>
      <c r="Y141" s="3020">
        <v>0</v>
      </c>
      <c r="Z141" s="3020">
        <v>0</v>
      </c>
      <c r="AA141" s="3020">
        <v>0</v>
      </c>
      <c r="AB141" s="3020"/>
      <c r="AC141" s="3020">
        <v>0</v>
      </c>
      <c r="AD141" s="3020">
        <f t="shared" si="30"/>
        <v>0</v>
      </c>
      <c r="AE141" s="3021"/>
      <c r="AF141" s="3021"/>
      <c r="AG141" s="3021"/>
      <c r="AH141" s="3021"/>
      <c r="AI141" s="3021"/>
      <c r="AJ141" s="3021">
        <f t="shared" si="58"/>
        <v>0</v>
      </c>
      <c r="AK141" s="1622">
        <f t="shared" si="59"/>
        <v>0</v>
      </c>
      <c r="AL141" s="1622">
        <f t="shared" si="54"/>
        <v>0</v>
      </c>
      <c r="AM141" s="1432">
        <f t="shared" si="54"/>
        <v>0</v>
      </c>
      <c r="AN141" s="1432"/>
      <c r="AO141" s="1432">
        <f>AC141+AI141</f>
        <v>0</v>
      </c>
      <c r="AP141" s="1432">
        <f t="shared" si="60"/>
        <v>0</v>
      </c>
      <c r="AQ141" s="2955"/>
      <c r="AR141" s="2955"/>
      <c r="AS141" s="1622">
        <v>0</v>
      </c>
      <c r="AT141" s="1622">
        <v>0</v>
      </c>
      <c r="AU141" s="1432">
        <v>0</v>
      </c>
      <c r="AV141" s="1432">
        <v>0</v>
      </c>
      <c r="AW141" s="2998">
        <v>0</v>
      </c>
      <c r="AX141" s="2998">
        <f t="shared" si="61"/>
        <v>0</v>
      </c>
      <c r="AY141" s="2998"/>
      <c r="AZ141" s="2998"/>
      <c r="BA141" s="2998"/>
      <c r="BB141" s="2998"/>
      <c r="BC141" s="2998"/>
      <c r="BD141" s="2998">
        <f t="shared" si="62"/>
        <v>0</v>
      </c>
      <c r="BE141" s="1622">
        <f t="shared" si="53"/>
        <v>0</v>
      </c>
      <c r="BF141" s="1622">
        <f t="shared" si="53"/>
        <v>0</v>
      </c>
      <c r="BG141" s="1432">
        <f t="shared" si="53"/>
        <v>0</v>
      </c>
      <c r="BH141" s="1432">
        <f t="shared" si="53"/>
        <v>0</v>
      </c>
      <c r="BI141" s="1432">
        <f t="shared" si="53"/>
        <v>0</v>
      </c>
      <c r="BJ141" s="1432">
        <f t="shared" si="63"/>
        <v>0</v>
      </c>
      <c r="BK141" s="2923"/>
      <c r="BL141" s="2923"/>
      <c r="CA141" s="885">
        <v>0</v>
      </c>
      <c r="CB141" s="885">
        <v>0</v>
      </c>
      <c r="CC141" s="885">
        <v>0</v>
      </c>
      <c r="CE141" s="885">
        <v>0</v>
      </c>
      <c r="CF141" s="2981">
        <f t="shared" si="47"/>
        <v>0</v>
      </c>
      <c r="CG141" s="2981">
        <f t="shared" si="33"/>
        <v>0</v>
      </c>
      <c r="CH141" s="2981">
        <f t="shared" si="33"/>
        <v>0</v>
      </c>
      <c r="CI141" s="2981">
        <f t="shared" si="33"/>
        <v>0</v>
      </c>
      <c r="CJ141" s="2981">
        <f t="shared" si="33"/>
        <v>0</v>
      </c>
      <c r="CL141" s="885">
        <v>0</v>
      </c>
      <c r="CM141" s="885">
        <v>0</v>
      </c>
      <c r="CN141" s="885">
        <v>0</v>
      </c>
      <c r="CO141" s="885">
        <v>0</v>
      </c>
      <c r="CP141" s="885">
        <v>0</v>
      </c>
      <c r="CQ141" s="2981">
        <f t="shared" si="42"/>
        <v>0</v>
      </c>
      <c r="CR141" s="2981">
        <f t="shared" si="43"/>
        <v>0</v>
      </c>
      <c r="CS141" s="2981">
        <f t="shared" si="43"/>
        <v>0</v>
      </c>
      <c r="CT141" s="2981">
        <f t="shared" si="43"/>
        <v>0</v>
      </c>
      <c r="CU141" s="2981">
        <f t="shared" si="43"/>
        <v>0</v>
      </c>
    </row>
    <row r="142" spans="1:99" ht="24" hidden="1">
      <c r="A142" s="911"/>
      <c r="B142" s="2904" t="s">
        <v>499</v>
      </c>
      <c r="C142" s="1860" t="s">
        <v>316</v>
      </c>
      <c r="D142" s="1538" t="s">
        <v>957</v>
      </c>
      <c r="E142" s="1357"/>
      <c r="F142" s="1432">
        <v>0</v>
      </c>
      <c r="G142" s="1432">
        <v>0</v>
      </c>
      <c r="H142" s="1432">
        <v>0</v>
      </c>
      <c r="I142" s="1432"/>
      <c r="J142" s="2998">
        <v>0</v>
      </c>
      <c r="K142" s="2998">
        <f t="shared" si="55"/>
        <v>0</v>
      </c>
      <c r="L142" s="1367"/>
      <c r="M142" s="3018"/>
      <c r="N142" s="3018"/>
      <c r="O142" s="3018"/>
      <c r="P142" s="3018"/>
      <c r="Q142" s="3019">
        <f t="shared" si="56"/>
        <v>0</v>
      </c>
      <c r="R142" s="1525">
        <f t="shared" si="51"/>
        <v>0</v>
      </c>
      <c r="S142" s="891">
        <f t="shared" si="51"/>
        <v>0</v>
      </c>
      <c r="T142" s="891">
        <f t="shared" si="51"/>
        <v>0</v>
      </c>
      <c r="U142" s="891"/>
      <c r="V142" s="2998">
        <f t="shared" si="52"/>
        <v>0</v>
      </c>
      <c r="W142" s="2998">
        <f t="shared" si="57"/>
        <v>0</v>
      </c>
      <c r="X142" s="2998"/>
      <c r="Y142" s="3020">
        <v>0</v>
      </c>
      <c r="Z142" s="3020">
        <v>0</v>
      </c>
      <c r="AA142" s="3020">
        <v>0</v>
      </c>
      <c r="AB142" s="3020"/>
      <c r="AC142" s="3020">
        <v>0</v>
      </c>
      <c r="AD142" s="3020">
        <f t="shared" si="30"/>
        <v>0</v>
      </c>
      <c r="AE142" s="3021"/>
      <c r="AF142" s="3021"/>
      <c r="AG142" s="3021"/>
      <c r="AH142" s="3021"/>
      <c r="AI142" s="3021"/>
      <c r="AJ142" s="3021">
        <f t="shared" si="58"/>
        <v>0</v>
      </c>
      <c r="AK142" s="1432">
        <f t="shared" si="59"/>
        <v>0</v>
      </c>
      <c r="AL142" s="1432">
        <f t="shared" si="54"/>
        <v>0</v>
      </c>
      <c r="AM142" s="1432">
        <f t="shared" si="54"/>
        <v>0</v>
      </c>
      <c r="AN142" s="1432"/>
      <c r="AO142" s="1432">
        <f t="shared" ref="AO142:AO157" si="64">AC142+AI142</f>
        <v>0</v>
      </c>
      <c r="AP142" s="1432">
        <f t="shared" si="60"/>
        <v>0</v>
      </c>
      <c r="AQ142" s="3022"/>
      <c r="AR142" s="3022"/>
      <c r="AS142" s="1432">
        <v>0</v>
      </c>
      <c r="AT142" s="1432">
        <v>0</v>
      </c>
      <c r="AU142" s="1432">
        <v>0</v>
      </c>
      <c r="AV142" s="1432">
        <v>0</v>
      </c>
      <c r="AW142" s="2998">
        <v>0</v>
      </c>
      <c r="AX142" s="2998">
        <f>SUM(AT142:AW142)</f>
        <v>0</v>
      </c>
      <c r="AY142" s="2998"/>
      <c r="AZ142" s="2998"/>
      <c r="BA142" s="2998"/>
      <c r="BB142" s="2998"/>
      <c r="BC142" s="2998"/>
      <c r="BD142" s="2998">
        <f t="shared" si="62"/>
        <v>0</v>
      </c>
      <c r="BE142" s="1432">
        <f t="shared" si="53"/>
        <v>0</v>
      </c>
      <c r="BF142" s="1432">
        <f t="shared" si="53"/>
        <v>0</v>
      </c>
      <c r="BG142" s="1432">
        <f t="shared" si="53"/>
        <v>0</v>
      </c>
      <c r="BH142" s="1432">
        <f t="shared" si="53"/>
        <v>0</v>
      </c>
      <c r="BI142" s="1432">
        <f t="shared" si="53"/>
        <v>0</v>
      </c>
      <c r="BJ142" s="1432">
        <f>SUM(BF142:BI142)</f>
        <v>0</v>
      </c>
      <c r="BK142" s="2934"/>
      <c r="BL142" s="2934"/>
      <c r="CA142" s="885">
        <v>0</v>
      </c>
      <c r="CB142" s="885">
        <v>0</v>
      </c>
      <c r="CC142" s="885">
        <v>0</v>
      </c>
      <c r="CE142" s="885">
        <v>0</v>
      </c>
      <c r="CF142" s="2981">
        <f t="shared" si="47"/>
        <v>0</v>
      </c>
      <c r="CG142" s="2981">
        <f t="shared" si="33"/>
        <v>0</v>
      </c>
      <c r="CH142" s="2981">
        <f t="shared" si="33"/>
        <v>0</v>
      </c>
      <c r="CI142" s="2981">
        <f t="shared" si="33"/>
        <v>0</v>
      </c>
      <c r="CJ142" s="2981">
        <f t="shared" si="33"/>
        <v>0</v>
      </c>
      <c r="CL142" s="885">
        <v>0</v>
      </c>
      <c r="CM142" s="885">
        <v>0</v>
      </c>
      <c r="CN142" s="885">
        <v>0</v>
      </c>
      <c r="CO142" s="885">
        <v>0</v>
      </c>
      <c r="CP142" s="885">
        <v>0</v>
      </c>
      <c r="CQ142" s="2981">
        <f t="shared" si="42"/>
        <v>0</v>
      </c>
      <c r="CR142" s="2981">
        <f t="shared" si="43"/>
        <v>0</v>
      </c>
      <c r="CS142" s="2981">
        <f t="shared" si="43"/>
        <v>0</v>
      </c>
      <c r="CT142" s="2981">
        <f t="shared" si="43"/>
        <v>0</v>
      </c>
      <c r="CU142" s="2981">
        <f t="shared" si="43"/>
        <v>0</v>
      </c>
    </row>
    <row r="143" spans="1:99" ht="18.600000000000001" hidden="1" customHeight="1">
      <c r="A143" s="911">
        <v>3</v>
      </c>
      <c r="B143" s="2904"/>
      <c r="C143" s="1860" t="s">
        <v>364</v>
      </c>
      <c r="D143" s="1538" t="s">
        <v>957</v>
      </c>
      <c r="E143" s="1357"/>
      <c r="F143" s="1432">
        <v>0</v>
      </c>
      <c r="G143" s="1432">
        <v>0</v>
      </c>
      <c r="H143" s="1432">
        <v>0</v>
      </c>
      <c r="I143" s="1432"/>
      <c r="J143" s="2998">
        <v>0</v>
      </c>
      <c r="K143" s="2998">
        <f t="shared" si="55"/>
        <v>0</v>
      </c>
      <c r="L143" s="1367"/>
      <c r="M143" s="3018"/>
      <c r="N143" s="3018"/>
      <c r="O143" s="3018"/>
      <c r="P143" s="3018"/>
      <c r="Q143" s="3019">
        <f t="shared" si="56"/>
        <v>0</v>
      </c>
      <c r="R143" s="1525">
        <f t="shared" si="51"/>
        <v>0</v>
      </c>
      <c r="S143" s="891">
        <f t="shared" si="51"/>
        <v>0</v>
      </c>
      <c r="T143" s="891">
        <f t="shared" si="51"/>
        <v>0</v>
      </c>
      <c r="U143" s="891"/>
      <c r="V143" s="2998">
        <f t="shared" si="52"/>
        <v>0</v>
      </c>
      <c r="W143" s="2998">
        <f t="shared" si="57"/>
        <v>0</v>
      </c>
      <c r="X143" s="2998"/>
      <c r="Y143" s="3020">
        <v>0</v>
      </c>
      <c r="Z143" s="3020">
        <v>0</v>
      </c>
      <c r="AA143" s="3020">
        <v>0</v>
      </c>
      <c r="AB143" s="3020"/>
      <c r="AC143" s="3020">
        <v>0</v>
      </c>
      <c r="AD143" s="3020">
        <f t="shared" si="30"/>
        <v>0</v>
      </c>
      <c r="AE143" s="3021"/>
      <c r="AF143" s="3021"/>
      <c r="AG143" s="3021"/>
      <c r="AH143" s="3021"/>
      <c r="AI143" s="3021"/>
      <c r="AJ143" s="3021">
        <f t="shared" si="58"/>
        <v>0</v>
      </c>
      <c r="AK143" s="3023">
        <f t="shared" si="59"/>
        <v>0</v>
      </c>
      <c r="AL143" s="1622">
        <f t="shared" si="54"/>
        <v>0</v>
      </c>
      <c r="AM143" s="1432">
        <f t="shared" si="54"/>
        <v>0</v>
      </c>
      <c r="AN143" s="1432"/>
      <c r="AO143" s="1432">
        <f t="shared" si="64"/>
        <v>0</v>
      </c>
      <c r="AP143" s="1432">
        <f t="shared" si="60"/>
        <v>0</v>
      </c>
      <c r="AQ143" s="2955"/>
      <c r="AR143" s="2955"/>
      <c r="AS143" s="1622"/>
      <c r="AT143" s="1622"/>
      <c r="AU143" s="1432"/>
      <c r="AV143" s="1432"/>
      <c r="AW143" s="2998"/>
      <c r="AX143" s="2998">
        <f t="shared" si="61"/>
        <v>0</v>
      </c>
      <c r="AY143" s="2998"/>
      <c r="AZ143" s="2998"/>
      <c r="BA143" s="2998"/>
      <c r="BB143" s="2998"/>
      <c r="BC143" s="2998"/>
      <c r="BD143" s="2998">
        <f t="shared" si="62"/>
        <v>0</v>
      </c>
      <c r="BE143" s="1622"/>
      <c r="BF143" s="1622"/>
      <c r="BG143" s="1432"/>
      <c r="BH143" s="1432"/>
      <c r="BI143" s="1432"/>
      <c r="BJ143" s="1432">
        <f t="shared" si="63"/>
        <v>0</v>
      </c>
      <c r="BK143" s="2934"/>
      <c r="BL143" s="2934"/>
      <c r="CA143" s="885">
        <v>0</v>
      </c>
      <c r="CB143" s="885">
        <v>0</v>
      </c>
      <c r="CC143" s="885">
        <v>0</v>
      </c>
      <c r="CE143" s="885">
        <v>0</v>
      </c>
      <c r="CF143" s="2981">
        <f t="shared" si="47"/>
        <v>0</v>
      </c>
      <c r="CG143" s="2981">
        <f t="shared" si="33"/>
        <v>0</v>
      </c>
      <c r="CH143" s="2981">
        <f t="shared" si="33"/>
        <v>0</v>
      </c>
      <c r="CI143" s="2981">
        <f t="shared" si="33"/>
        <v>0</v>
      </c>
      <c r="CJ143" s="2981">
        <f t="shared" si="33"/>
        <v>0</v>
      </c>
      <c r="CQ143" s="2981">
        <f t="shared" si="42"/>
        <v>0</v>
      </c>
      <c r="CR143" s="2981">
        <f t="shared" si="43"/>
        <v>0</v>
      </c>
      <c r="CS143" s="2981">
        <f t="shared" si="43"/>
        <v>0</v>
      </c>
      <c r="CT143" s="2981">
        <f t="shared" si="43"/>
        <v>0</v>
      </c>
      <c r="CU143" s="2981">
        <f t="shared" si="43"/>
        <v>0</v>
      </c>
    </row>
    <row r="144" spans="1:99" ht="24" hidden="1">
      <c r="A144" s="913"/>
      <c r="B144" s="2904" t="s">
        <v>688</v>
      </c>
      <c r="C144" s="1860" t="s">
        <v>697</v>
      </c>
      <c r="D144" s="1538"/>
      <c r="E144" s="1357"/>
      <c r="F144" s="1622"/>
      <c r="G144" s="1622"/>
      <c r="H144" s="1432"/>
      <c r="I144" s="1432"/>
      <c r="J144" s="2998"/>
      <c r="K144" s="2998">
        <f t="shared" si="55"/>
        <v>0</v>
      </c>
      <c r="L144" s="1367"/>
      <c r="M144" s="3024"/>
      <c r="N144" s="3018"/>
      <c r="O144" s="3018"/>
      <c r="P144" s="3018"/>
      <c r="Q144" s="3019">
        <f t="shared" si="56"/>
        <v>0</v>
      </c>
      <c r="R144" s="1525"/>
      <c r="S144" s="891"/>
      <c r="T144" s="891"/>
      <c r="U144" s="891"/>
      <c r="V144" s="2998"/>
      <c r="W144" s="2998">
        <f t="shared" si="57"/>
        <v>0</v>
      </c>
      <c r="X144" s="2998"/>
      <c r="Y144" s="3020">
        <v>0</v>
      </c>
      <c r="Z144" s="3020">
        <v>0</v>
      </c>
      <c r="AA144" s="3020">
        <v>0</v>
      </c>
      <c r="AB144" s="3020"/>
      <c r="AC144" s="3020">
        <v>0</v>
      </c>
      <c r="AD144" s="3020">
        <f t="shared" si="30"/>
        <v>0</v>
      </c>
      <c r="AE144" s="3025"/>
      <c r="AF144" s="3026"/>
      <c r="AG144" s="3026"/>
      <c r="AH144" s="3026"/>
      <c r="AI144" s="2971"/>
      <c r="AJ144" s="3021">
        <f t="shared" si="58"/>
        <v>0</v>
      </c>
      <c r="AK144" s="1622">
        <f t="shared" si="59"/>
        <v>0</v>
      </c>
      <c r="AL144" s="1622">
        <f t="shared" si="54"/>
        <v>0</v>
      </c>
      <c r="AM144" s="1432">
        <f t="shared" si="54"/>
        <v>0</v>
      </c>
      <c r="AN144" s="1432"/>
      <c r="AO144" s="1432">
        <f t="shared" si="64"/>
        <v>0</v>
      </c>
      <c r="AP144" s="1432">
        <f t="shared" si="60"/>
        <v>0</v>
      </c>
      <c r="AQ144" s="2955"/>
      <c r="AR144" s="2955"/>
      <c r="AS144" s="1432">
        <v>0</v>
      </c>
      <c r="AT144" s="1622">
        <v>0</v>
      </c>
      <c r="AU144" s="1432">
        <v>0</v>
      </c>
      <c r="AV144" s="1432">
        <v>0</v>
      </c>
      <c r="AW144" s="2998">
        <v>0</v>
      </c>
      <c r="AX144" s="2998">
        <f t="shared" si="61"/>
        <v>0</v>
      </c>
      <c r="AY144" s="1357"/>
      <c r="AZ144" s="1357"/>
      <c r="BA144" s="1357"/>
      <c r="BB144" s="1357"/>
      <c r="BC144" s="1357"/>
      <c r="BD144" s="2998">
        <f t="shared" si="62"/>
        <v>0</v>
      </c>
      <c r="BE144" s="1366">
        <f>AS144+AY144</f>
        <v>0</v>
      </c>
      <c r="BF144" s="1366">
        <f>AT144+AZ144</f>
        <v>0</v>
      </c>
      <c r="BG144" s="1366">
        <f>AU144+BA144</f>
        <v>0</v>
      </c>
      <c r="BH144" s="1366">
        <f>AV144+BB144</f>
        <v>0</v>
      </c>
      <c r="BI144" s="1366">
        <f>AW144+BC144</f>
        <v>0</v>
      </c>
      <c r="BJ144" s="1443">
        <f t="shared" si="63"/>
        <v>0</v>
      </c>
      <c r="BK144" s="2934" t="s">
        <v>1413</v>
      </c>
      <c r="BL144" s="891" t="s">
        <v>1414</v>
      </c>
      <c r="CA144" s="885">
        <v>0</v>
      </c>
      <c r="CB144" s="885">
        <v>0</v>
      </c>
      <c r="CC144" s="885">
        <v>0</v>
      </c>
      <c r="CE144" s="885">
        <v>0</v>
      </c>
      <c r="CF144" s="2981">
        <f t="shared" si="47"/>
        <v>0</v>
      </c>
      <c r="CG144" s="2981">
        <f t="shared" si="33"/>
        <v>0</v>
      </c>
      <c r="CH144" s="2981">
        <f t="shared" si="33"/>
        <v>0</v>
      </c>
      <c r="CI144" s="2981">
        <f t="shared" si="33"/>
        <v>0</v>
      </c>
      <c r="CJ144" s="2981">
        <f t="shared" si="33"/>
        <v>0</v>
      </c>
      <c r="CL144" s="885">
        <v>0</v>
      </c>
      <c r="CM144" s="885">
        <v>0</v>
      </c>
      <c r="CN144" s="885">
        <v>0</v>
      </c>
      <c r="CO144" s="885">
        <v>0</v>
      </c>
      <c r="CP144" s="885">
        <v>0</v>
      </c>
      <c r="CQ144" s="2981">
        <f t="shared" si="42"/>
        <v>0</v>
      </c>
      <c r="CR144" s="2981">
        <f t="shared" si="43"/>
        <v>0</v>
      </c>
      <c r="CS144" s="2981">
        <f t="shared" si="43"/>
        <v>0</v>
      </c>
      <c r="CT144" s="2981">
        <f t="shared" si="43"/>
        <v>0</v>
      </c>
      <c r="CU144" s="2981">
        <f t="shared" si="43"/>
        <v>0</v>
      </c>
    </row>
    <row r="145" spans="1:99" ht="12.75" hidden="1" customHeight="1">
      <c r="A145" s="913"/>
      <c r="B145" s="2904"/>
      <c r="C145" s="1860"/>
      <c r="D145" s="1538"/>
      <c r="E145" s="1357"/>
      <c r="F145" s="1622"/>
      <c r="G145" s="1622"/>
      <c r="H145" s="1432"/>
      <c r="I145" s="1432"/>
      <c r="J145" s="2998"/>
      <c r="K145" s="2998">
        <f t="shared" si="55"/>
        <v>0</v>
      </c>
      <c r="L145" s="1367"/>
      <c r="M145" s="3024"/>
      <c r="N145" s="3018"/>
      <c r="O145" s="3018"/>
      <c r="P145" s="3018"/>
      <c r="Q145" s="3019">
        <f t="shared" si="56"/>
        <v>0</v>
      </c>
      <c r="R145" s="1525"/>
      <c r="S145" s="891"/>
      <c r="T145" s="891"/>
      <c r="U145" s="891"/>
      <c r="V145" s="2998"/>
      <c r="W145" s="2998">
        <f t="shared" si="57"/>
        <v>0</v>
      </c>
      <c r="X145" s="2998"/>
      <c r="Y145" s="3020">
        <v>0</v>
      </c>
      <c r="Z145" s="3020">
        <v>0</v>
      </c>
      <c r="AA145" s="3020">
        <v>0</v>
      </c>
      <c r="AB145" s="3020"/>
      <c r="AC145" s="3020">
        <v>0</v>
      </c>
      <c r="AD145" s="3020">
        <f t="shared" si="30"/>
        <v>0</v>
      </c>
      <c r="AE145" s="3021"/>
      <c r="AF145" s="3021"/>
      <c r="AG145" s="3021"/>
      <c r="AH145" s="3021"/>
      <c r="AI145" s="3021"/>
      <c r="AJ145" s="3021">
        <f t="shared" si="58"/>
        <v>0</v>
      </c>
      <c r="AK145" s="1622">
        <f t="shared" si="59"/>
        <v>0</v>
      </c>
      <c r="AL145" s="1622">
        <f t="shared" si="54"/>
        <v>0</v>
      </c>
      <c r="AM145" s="1432">
        <f t="shared" si="54"/>
        <v>0</v>
      </c>
      <c r="AN145" s="1432"/>
      <c r="AO145" s="1432">
        <f t="shared" si="64"/>
        <v>0</v>
      </c>
      <c r="AP145" s="1432">
        <f t="shared" si="60"/>
        <v>0</v>
      </c>
      <c r="AQ145" s="2955"/>
      <c r="AR145" s="2955"/>
      <c r="AS145" s="1622"/>
      <c r="AT145" s="1622"/>
      <c r="AU145" s="1432"/>
      <c r="AV145" s="1432"/>
      <c r="AW145" s="2998"/>
      <c r="AX145" s="2998">
        <f t="shared" si="61"/>
        <v>0</v>
      </c>
      <c r="AY145" s="2998"/>
      <c r="AZ145" s="2998"/>
      <c r="BA145" s="2998"/>
      <c r="BB145" s="2998"/>
      <c r="BC145" s="2998"/>
      <c r="BD145" s="2998">
        <f t="shared" si="62"/>
        <v>0</v>
      </c>
      <c r="BE145" s="1622"/>
      <c r="BF145" s="1622"/>
      <c r="BG145" s="1432"/>
      <c r="BH145" s="1432"/>
      <c r="BI145" s="1432"/>
      <c r="BJ145" s="1432">
        <f t="shared" si="63"/>
        <v>0</v>
      </c>
      <c r="BK145" s="2934"/>
      <c r="BL145" s="2934"/>
      <c r="CA145" s="885">
        <v>0</v>
      </c>
      <c r="CB145" s="885">
        <v>0</v>
      </c>
      <c r="CC145" s="885">
        <v>0</v>
      </c>
      <c r="CE145" s="885">
        <v>0</v>
      </c>
      <c r="CF145" s="2981">
        <f t="shared" si="47"/>
        <v>0</v>
      </c>
      <c r="CG145" s="2981">
        <f t="shared" si="33"/>
        <v>0</v>
      </c>
      <c r="CH145" s="2981">
        <f t="shared" si="33"/>
        <v>0</v>
      </c>
      <c r="CI145" s="2981">
        <f t="shared" si="33"/>
        <v>0</v>
      </c>
      <c r="CJ145" s="2981">
        <f t="shared" si="33"/>
        <v>0</v>
      </c>
      <c r="CQ145" s="2981">
        <f t="shared" si="42"/>
        <v>0</v>
      </c>
      <c r="CR145" s="2981">
        <f t="shared" si="43"/>
        <v>0</v>
      </c>
      <c r="CS145" s="2981">
        <f t="shared" si="43"/>
        <v>0</v>
      </c>
      <c r="CT145" s="2981">
        <f t="shared" si="43"/>
        <v>0</v>
      </c>
      <c r="CU145" s="2981">
        <f t="shared" si="43"/>
        <v>0</v>
      </c>
    </row>
    <row r="146" spans="1:99" ht="12.75" hidden="1" customHeight="1">
      <c r="A146" s="913"/>
      <c r="B146" s="2904"/>
      <c r="C146" s="1860"/>
      <c r="D146" s="1538"/>
      <c r="E146" s="1357"/>
      <c r="F146" s="1622"/>
      <c r="G146" s="1622"/>
      <c r="H146" s="1432"/>
      <c r="I146" s="1432"/>
      <c r="J146" s="2998"/>
      <c r="K146" s="2998">
        <f t="shared" si="55"/>
        <v>0</v>
      </c>
      <c r="L146" s="1367"/>
      <c r="M146" s="3024"/>
      <c r="N146" s="3018"/>
      <c r="O146" s="3018"/>
      <c r="P146" s="3018"/>
      <c r="Q146" s="3019">
        <f t="shared" si="56"/>
        <v>0</v>
      </c>
      <c r="R146" s="1525"/>
      <c r="S146" s="891"/>
      <c r="T146" s="891"/>
      <c r="U146" s="891"/>
      <c r="V146" s="2998"/>
      <c r="W146" s="2998">
        <f t="shared" si="57"/>
        <v>0</v>
      </c>
      <c r="X146" s="2998"/>
      <c r="Y146" s="3020">
        <v>0</v>
      </c>
      <c r="Z146" s="3020">
        <v>0</v>
      </c>
      <c r="AA146" s="3020">
        <v>0</v>
      </c>
      <c r="AB146" s="3020"/>
      <c r="AC146" s="3020">
        <v>0</v>
      </c>
      <c r="AD146" s="3020">
        <f t="shared" si="30"/>
        <v>0</v>
      </c>
      <c r="AE146" s="3021"/>
      <c r="AF146" s="3021"/>
      <c r="AG146" s="3021"/>
      <c r="AH146" s="3021"/>
      <c r="AI146" s="3021"/>
      <c r="AJ146" s="3021">
        <f t="shared" si="58"/>
        <v>0</v>
      </c>
      <c r="AK146" s="1622">
        <f t="shared" si="59"/>
        <v>0</v>
      </c>
      <c r="AL146" s="1622">
        <f t="shared" si="54"/>
        <v>0</v>
      </c>
      <c r="AM146" s="1432">
        <f t="shared" si="54"/>
        <v>0</v>
      </c>
      <c r="AN146" s="1432"/>
      <c r="AO146" s="1432">
        <f t="shared" si="64"/>
        <v>0</v>
      </c>
      <c r="AP146" s="1432">
        <f t="shared" si="60"/>
        <v>0</v>
      </c>
      <c r="AQ146" s="2955"/>
      <c r="AR146" s="2955"/>
      <c r="AS146" s="1622"/>
      <c r="AT146" s="1622"/>
      <c r="AU146" s="1432"/>
      <c r="AV146" s="1432"/>
      <c r="AW146" s="2998"/>
      <c r="AX146" s="2998">
        <f t="shared" si="61"/>
        <v>0</v>
      </c>
      <c r="AY146" s="2998"/>
      <c r="AZ146" s="2998"/>
      <c r="BA146" s="2998"/>
      <c r="BB146" s="2998"/>
      <c r="BC146" s="2998"/>
      <c r="BD146" s="2998">
        <f t="shared" si="62"/>
        <v>0</v>
      </c>
      <c r="BE146" s="1622"/>
      <c r="BF146" s="1622"/>
      <c r="BG146" s="1432"/>
      <c r="BH146" s="1432"/>
      <c r="BI146" s="1432"/>
      <c r="BJ146" s="1432">
        <f t="shared" si="63"/>
        <v>0</v>
      </c>
      <c r="BK146" s="2934"/>
      <c r="BL146" s="2934"/>
      <c r="CA146" s="885">
        <v>0</v>
      </c>
      <c r="CB146" s="885">
        <v>0</v>
      </c>
      <c r="CC146" s="885">
        <v>0</v>
      </c>
      <c r="CE146" s="885">
        <v>0</v>
      </c>
      <c r="CF146" s="2981">
        <f t="shared" si="47"/>
        <v>0</v>
      </c>
      <c r="CG146" s="2981">
        <f t="shared" si="33"/>
        <v>0</v>
      </c>
      <c r="CH146" s="2981">
        <f t="shared" si="33"/>
        <v>0</v>
      </c>
      <c r="CI146" s="2981">
        <f t="shared" si="33"/>
        <v>0</v>
      </c>
      <c r="CJ146" s="2981">
        <f t="shared" si="33"/>
        <v>0</v>
      </c>
      <c r="CQ146" s="2981">
        <f t="shared" si="42"/>
        <v>0</v>
      </c>
      <c r="CR146" s="2981">
        <f t="shared" si="43"/>
        <v>0</v>
      </c>
      <c r="CS146" s="2981">
        <f t="shared" si="43"/>
        <v>0</v>
      </c>
      <c r="CT146" s="2981">
        <f t="shared" si="43"/>
        <v>0</v>
      </c>
      <c r="CU146" s="2981">
        <f t="shared" si="43"/>
        <v>0</v>
      </c>
    </row>
    <row r="147" spans="1:99" ht="12.75" hidden="1" customHeight="1">
      <c r="A147" s="913"/>
      <c r="B147" s="2904"/>
      <c r="C147" s="1860"/>
      <c r="D147" s="1538"/>
      <c r="E147" s="1357"/>
      <c r="F147" s="1622"/>
      <c r="G147" s="1622"/>
      <c r="H147" s="1432"/>
      <c r="I147" s="1432"/>
      <c r="J147" s="2998"/>
      <c r="K147" s="2998">
        <f t="shared" si="55"/>
        <v>0</v>
      </c>
      <c r="L147" s="1367"/>
      <c r="M147" s="3024"/>
      <c r="N147" s="3018"/>
      <c r="O147" s="3018"/>
      <c r="P147" s="3018"/>
      <c r="Q147" s="3019">
        <f t="shared" si="56"/>
        <v>0</v>
      </c>
      <c r="R147" s="1525"/>
      <c r="S147" s="891"/>
      <c r="T147" s="891"/>
      <c r="U147" s="891"/>
      <c r="V147" s="2998"/>
      <c r="W147" s="2998">
        <f t="shared" si="57"/>
        <v>0</v>
      </c>
      <c r="X147" s="2998"/>
      <c r="Y147" s="3020">
        <v>0</v>
      </c>
      <c r="Z147" s="3020">
        <v>0</v>
      </c>
      <c r="AA147" s="3020">
        <v>0</v>
      </c>
      <c r="AB147" s="3020"/>
      <c r="AC147" s="3020">
        <v>0</v>
      </c>
      <c r="AD147" s="3020">
        <f t="shared" si="30"/>
        <v>0</v>
      </c>
      <c r="AE147" s="3021"/>
      <c r="AF147" s="3021"/>
      <c r="AG147" s="3021"/>
      <c r="AH147" s="3021"/>
      <c r="AI147" s="3021"/>
      <c r="AJ147" s="3021">
        <f t="shared" si="58"/>
        <v>0</v>
      </c>
      <c r="AK147" s="1622">
        <f t="shared" si="59"/>
        <v>0</v>
      </c>
      <c r="AL147" s="1622">
        <f t="shared" si="54"/>
        <v>0</v>
      </c>
      <c r="AM147" s="1432">
        <f t="shared" si="54"/>
        <v>0</v>
      </c>
      <c r="AN147" s="1432"/>
      <c r="AO147" s="1432">
        <f t="shared" si="64"/>
        <v>0</v>
      </c>
      <c r="AP147" s="1432">
        <f t="shared" si="60"/>
        <v>0</v>
      </c>
      <c r="AQ147" s="2955"/>
      <c r="AR147" s="2955"/>
      <c r="AS147" s="1622"/>
      <c r="AT147" s="1622"/>
      <c r="AU147" s="1432"/>
      <c r="AV147" s="1432"/>
      <c r="AW147" s="2998"/>
      <c r="AX147" s="2998">
        <f t="shared" si="61"/>
        <v>0</v>
      </c>
      <c r="AY147" s="2998"/>
      <c r="AZ147" s="2998"/>
      <c r="BA147" s="2998"/>
      <c r="BB147" s="2998"/>
      <c r="BC147" s="2998"/>
      <c r="BD147" s="2998">
        <f t="shared" si="62"/>
        <v>0</v>
      </c>
      <c r="BE147" s="1622"/>
      <c r="BF147" s="1622"/>
      <c r="BG147" s="1432"/>
      <c r="BH147" s="1432"/>
      <c r="BI147" s="1432"/>
      <c r="BJ147" s="1432">
        <f t="shared" si="63"/>
        <v>0</v>
      </c>
      <c r="BK147" s="2934"/>
      <c r="BL147" s="2934"/>
      <c r="CA147" s="885">
        <v>0</v>
      </c>
      <c r="CB147" s="885">
        <v>0</v>
      </c>
      <c r="CC147" s="885">
        <v>0</v>
      </c>
      <c r="CE147" s="885">
        <v>0</v>
      </c>
      <c r="CF147" s="2981">
        <f t="shared" si="47"/>
        <v>0</v>
      </c>
      <c r="CG147" s="2981">
        <f t="shared" si="33"/>
        <v>0</v>
      </c>
      <c r="CH147" s="2981">
        <f t="shared" si="33"/>
        <v>0</v>
      </c>
      <c r="CI147" s="2981">
        <f t="shared" si="33"/>
        <v>0</v>
      </c>
      <c r="CJ147" s="2981">
        <f t="shared" si="33"/>
        <v>0</v>
      </c>
      <c r="CQ147" s="2981">
        <f t="shared" si="42"/>
        <v>0</v>
      </c>
      <c r="CR147" s="2981">
        <f t="shared" si="43"/>
        <v>0</v>
      </c>
      <c r="CS147" s="2981">
        <f t="shared" si="43"/>
        <v>0</v>
      </c>
      <c r="CT147" s="2981">
        <f t="shared" si="43"/>
        <v>0</v>
      </c>
      <c r="CU147" s="2981">
        <f t="shared" si="43"/>
        <v>0</v>
      </c>
    </row>
    <row r="148" spans="1:99" ht="12.75" hidden="1" customHeight="1">
      <c r="A148" s="913"/>
      <c r="B148" s="2904"/>
      <c r="C148" s="1860"/>
      <c r="D148" s="1538"/>
      <c r="E148" s="1357"/>
      <c r="F148" s="1622"/>
      <c r="G148" s="1622"/>
      <c r="H148" s="1432"/>
      <c r="I148" s="1432"/>
      <c r="J148" s="2998"/>
      <c r="K148" s="2998">
        <f t="shared" si="55"/>
        <v>0</v>
      </c>
      <c r="L148" s="1367"/>
      <c r="M148" s="3024"/>
      <c r="N148" s="3018"/>
      <c r="O148" s="3018"/>
      <c r="P148" s="3018"/>
      <c r="Q148" s="3019">
        <f t="shared" si="56"/>
        <v>0</v>
      </c>
      <c r="R148" s="1525"/>
      <c r="S148" s="891"/>
      <c r="T148" s="891"/>
      <c r="U148" s="891"/>
      <c r="V148" s="2998"/>
      <c r="W148" s="2998">
        <f t="shared" si="57"/>
        <v>0</v>
      </c>
      <c r="X148" s="2998"/>
      <c r="Y148" s="3020">
        <v>0</v>
      </c>
      <c r="Z148" s="3020">
        <v>0</v>
      </c>
      <c r="AA148" s="3020">
        <v>0</v>
      </c>
      <c r="AB148" s="3020"/>
      <c r="AC148" s="3020">
        <v>0</v>
      </c>
      <c r="AD148" s="3020">
        <f t="shared" si="30"/>
        <v>0</v>
      </c>
      <c r="AE148" s="3021"/>
      <c r="AF148" s="3021"/>
      <c r="AG148" s="3021"/>
      <c r="AH148" s="3021"/>
      <c r="AI148" s="3021"/>
      <c r="AJ148" s="3021">
        <f t="shared" si="58"/>
        <v>0</v>
      </c>
      <c r="AK148" s="1622">
        <f t="shared" si="59"/>
        <v>0</v>
      </c>
      <c r="AL148" s="1622">
        <f t="shared" si="54"/>
        <v>0</v>
      </c>
      <c r="AM148" s="1432">
        <f t="shared" si="54"/>
        <v>0</v>
      </c>
      <c r="AN148" s="1432"/>
      <c r="AO148" s="1432">
        <f t="shared" si="64"/>
        <v>0</v>
      </c>
      <c r="AP148" s="1432">
        <f t="shared" si="60"/>
        <v>0</v>
      </c>
      <c r="AQ148" s="2955"/>
      <c r="AR148" s="2955"/>
      <c r="AS148" s="1622"/>
      <c r="AT148" s="1622"/>
      <c r="AU148" s="1432"/>
      <c r="AV148" s="1432"/>
      <c r="AW148" s="2998"/>
      <c r="AX148" s="2998">
        <f t="shared" si="61"/>
        <v>0</v>
      </c>
      <c r="AY148" s="2998"/>
      <c r="AZ148" s="2998"/>
      <c r="BA148" s="2998"/>
      <c r="BB148" s="2998"/>
      <c r="BC148" s="2998"/>
      <c r="BD148" s="2998">
        <f t="shared" si="62"/>
        <v>0</v>
      </c>
      <c r="BE148" s="1622"/>
      <c r="BF148" s="1622"/>
      <c r="BG148" s="1432"/>
      <c r="BH148" s="1432"/>
      <c r="BI148" s="1432"/>
      <c r="BJ148" s="1432">
        <f t="shared" si="63"/>
        <v>0</v>
      </c>
      <c r="BK148" s="2934"/>
      <c r="BL148" s="2934"/>
      <c r="CA148" s="885">
        <v>0</v>
      </c>
      <c r="CB148" s="885">
        <v>0</v>
      </c>
      <c r="CC148" s="885">
        <v>0</v>
      </c>
      <c r="CE148" s="885">
        <v>0</v>
      </c>
      <c r="CF148" s="2981">
        <f t="shared" si="47"/>
        <v>0</v>
      </c>
      <c r="CG148" s="2981">
        <f t="shared" si="33"/>
        <v>0</v>
      </c>
      <c r="CH148" s="2981">
        <f t="shared" si="33"/>
        <v>0</v>
      </c>
      <c r="CI148" s="2981">
        <f t="shared" si="33"/>
        <v>0</v>
      </c>
      <c r="CJ148" s="2981">
        <f t="shared" si="33"/>
        <v>0</v>
      </c>
      <c r="CQ148" s="2981">
        <f t="shared" ref="CQ148:CQ180" si="65">CL148-BE148</f>
        <v>0</v>
      </c>
      <c r="CR148" s="2981">
        <f t="shared" si="43"/>
        <v>0</v>
      </c>
      <c r="CS148" s="2981">
        <f t="shared" si="43"/>
        <v>0</v>
      </c>
      <c r="CT148" s="2981">
        <f t="shared" si="43"/>
        <v>0</v>
      </c>
      <c r="CU148" s="2981">
        <f t="shared" si="43"/>
        <v>0</v>
      </c>
    </row>
    <row r="149" spans="1:99" ht="12.75" hidden="1" customHeight="1">
      <c r="A149" s="913"/>
      <c r="B149" s="2904"/>
      <c r="C149" s="1860"/>
      <c r="D149" s="1538"/>
      <c r="E149" s="1357"/>
      <c r="F149" s="1622"/>
      <c r="G149" s="1622"/>
      <c r="H149" s="1432"/>
      <c r="I149" s="1432"/>
      <c r="J149" s="2998"/>
      <c r="K149" s="2998">
        <f t="shared" si="55"/>
        <v>0</v>
      </c>
      <c r="L149" s="1367"/>
      <c r="M149" s="3024"/>
      <c r="N149" s="3018"/>
      <c r="O149" s="3018"/>
      <c r="P149" s="3018"/>
      <c r="Q149" s="3019">
        <f t="shared" si="56"/>
        <v>0</v>
      </c>
      <c r="R149" s="1525"/>
      <c r="S149" s="891"/>
      <c r="T149" s="891"/>
      <c r="U149" s="891"/>
      <c r="V149" s="2998"/>
      <c r="W149" s="2998">
        <f t="shared" si="57"/>
        <v>0</v>
      </c>
      <c r="X149" s="2998"/>
      <c r="Y149" s="3020">
        <v>0</v>
      </c>
      <c r="Z149" s="3020">
        <v>0</v>
      </c>
      <c r="AA149" s="3020">
        <v>0</v>
      </c>
      <c r="AB149" s="3020"/>
      <c r="AC149" s="3020">
        <v>0</v>
      </c>
      <c r="AD149" s="3020">
        <f t="shared" si="30"/>
        <v>0</v>
      </c>
      <c r="AE149" s="3021"/>
      <c r="AF149" s="3021"/>
      <c r="AG149" s="3021"/>
      <c r="AH149" s="3021"/>
      <c r="AI149" s="3021"/>
      <c r="AJ149" s="3021">
        <f t="shared" si="58"/>
        <v>0</v>
      </c>
      <c r="AK149" s="1622">
        <f t="shared" si="59"/>
        <v>0</v>
      </c>
      <c r="AL149" s="1622">
        <f t="shared" si="54"/>
        <v>0</v>
      </c>
      <c r="AM149" s="1432">
        <f t="shared" si="54"/>
        <v>0</v>
      </c>
      <c r="AN149" s="1432"/>
      <c r="AO149" s="1432">
        <f t="shared" si="64"/>
        <v>0</v>
      </c>
      <c r="AP149" s="1432">
        <f t="shared" si="60"/>
        <v>0</v>
      </c>
      <c r="AQ149" s="2955"/>
      <c r="AR149" s="2955"/>
      <c r="AS149" s="1622"/>
      <c r="AT149" s="1622"/>
      <c r="AU149" s="1432"/>
      <c r="AV149" s="1432"/>
      <c r="AW149" s="2998"/>
      <c r="AX149" s="2998">
        <f t="shared" si="61"/>
        <v>0</v>
      </c>
      <c r="AY149" s="2998"/>
      <c r="AZ149" s="2998"/>
      <c r="BA149" s="2998"/>
      <c r="BB149" s="2998"/>
      <c r="BC149" s="2998"/>
      <c r="BD149" s="2998">
        <f t="shared" si="62"/>
        <v>0</v>
      </c>
      <c r="BE149" s="1622"/>
      <c r="BF149" s="1622"/>
      <c r="BG149" s="1432"/>
      <c r="BH149" s="1432"/>
      <c r="BI149" s="1432"/>
      <c r="BJ149" s="1432">
        <f t="shared" si="63"/>
        <v>0</v>
      </c>
      <c r="BK149" s="2934"/>
      <c r="BL149" s="2934"/>
      <c r="CA149" s="885">
        <v>0</v>
      </c>
      <c r="CB149" s="885">
        <v>0</v>
      </c>
      <c r="CC149" s="885">
        <v>0</v>
      </c>
      <c r="CE149" s="885">
        <v>0</v>
      </c>
      <c r="CF149" s="2981">
        <f t="shared" si="47"/>
        <v>0</v>
      </c>
      <c r="CG149" s="2981">
        <f t="shared" si="33"/>
        <v>0</v>
      </c>
      <c r="CH149" s="2981">
        <f t="shared" si="33"/>
        <v>0</v>
      </c>
      <c r="CI149" s="2981">
        <f t="shared" si="33"/>
        <v>0</v>
      </c>
      <c r="CJ149" s="2981">
        <f t="shared" si="33"/>
        <v>0</v>
      </c>
      <c r="CQ149" s="2981">
        <f t="shared" si="65"/>
        <v>0</v>
      </c>
      <c r="CR149" s="2981">
        <f t="shared" si="43"/>
        <v>0</v>
      </c>
      <c r="CS149" s="2981">
        <f t="shared" si="43"/>
        <v>0</v>
      </c>
      <c r="CT149" s="2981">
        <f t="shared" si="43"/>
        <v>0</v>
      </c>
      <c r="CU149" s="2981">
        <f t="shared" si="43"/>
        <v>0</v>
      </c>
    </row>
    <row r="150" spans="1:99" ht="12.75" hidden="1" customHeight="1">
      <c r="A150" s="913"/>
      <c r="B150" s="2904"/>
      <c r="C150" s="1860"/>
      <c r="D150" s="1538"/>
      <c r="E150" s="1357"/>
      <c r="F150" s="1622"/>
      <c r="G150" s="1622"/>
      <c r="H150" s="1432"/>
      <c r="I150" s="1432"/>
      <c r="J150" s="2998"/>
      <c r="K150" s="2998">
        <f t="shared" si="55"/>
        <v>0</v>
      </c>
      <c r="L150" s="1367"/>
      <c r="M150" s="3024"/>
      <c r="N150" s="3018"/>
      <c r="O150" s="3018"/>
      <c r="P150" s="3018"/>
      <c r="Q150" s="3019">
        <f t="shared" si="56"/>
        <v>0</v>
      </c>
      <c r="R150" s="1525"/>
      <c r="S150" s="891"/>
      <c r="T150" s="891"/>
      <c r="U150" s="891"/>
      <c r="V150" s="2998"/>
      <c r="W150" s="2998">
        <f t="shared" si="57"/>
        <v>0</v>
      </c>
      <c r="X150" s="2998"/>
      <c r="Y150" s="3020">
        <v>0</v>
      </c>
      <c r="Z150" s="3020">
        <v>0</v>
      </c>
      <c r="AA150" s="3020">
        <v>0</v>
      </c>
      <c r="AB150" s="3020"/>
      <c r="AC150" s="3020">
        <v>0</v>
      </c>
      <c r="AD150" s="3020">
        <f t="shared" si="30"/>
        <v>0</v>
      </c>
      <c r="AE150" s="3021"/>
      <c r="AF150" s="3021"/>
      <c r="AG150" s="3021"/>
      <c r="AH150" s="3021"/>
      <c r="AI150" s="3021"/>
      <c r="AJ150" s="3021">
        <f t="shared" si="58"/>
        <v>0</v>
      </c>
      <c r="AK150" s="1622">
        <f t="shared" si="59"/>
        <v>0</v>
      </c>
      <c r="AL150" s="1622">
        <f t="shared" si="54"/>
        <v>0</v>
      </c>
      <c r="AM150" s="1432">
        <f t="shared" si="54"/>
        <v>0</v>
      </c>
      <c r="AN150" s="1432"/>
      <c r="AO150" s="1432">
        <f t="shared" si="64"/>
        <v>0</v>
      </c>
      <c r="AP150" s="1432">
        <f t="shared" si="60"/>
        <v>0</v>
      </c>
      <c r="AQ150" s="2955"/>
      <c r="AR150" s="2955"/>
      <c r="AS150" s="1622"/>
      <c r="AT150" s="1622"/>
      <c r="AU150" s="1432"/>
      <c r="AV150" s="1432"/>
      <c r="AW150" s="2998"/>
      <c r="AX150" s="2998">
        <f t="shared" si="61"/>
        <v>0</v>
      </c>
      <c r="AY150" s="2998"/>
      <c r="AZ150" s="2998"/>
      <c r="BA150" s="2998"/>
      <c r="BB150" s="2998"/>
      <c r="BC150" s="2998"/>
      <c r="BD150" s="2998">
        <f t="shared" si="62"/>
        <v>0</v>
      </c>
      <c r="BE150" s="1622"/>
      <c r="BF150" s="1622"/>
      <c r="BG150" s="1432"/>
      <c r="BH150" s="1432"/>
      <c r="BI150" s="1432"/>
      <c r="BJ150" s="1432">
        <f t="shared" si="63"/>
        <v>0</v>
      </c>
      <c r="BK150" s="2934"/>
      <c r="BL150" s="2934"/>
      <c r="CA150" s="885">
        <v>0</v>
      </c>
      <c r="CB150" s="885">
        <v>0</v>
      </c>
      <c r="CC150" s="885">
        <v>0</v>
      </c>
      <c r="CE150" s="885">
        <v>0</v>
      </c>
      <c r="CF150" s="2981">
        <f t="shared" si="47"/>
        <v>0</v>
      </c>
      <c r="CG150" s="2981">
        <f t="shared" si="33"/>
        <v>0</v>
      </c>
      <c r="CH150" s="2981">
        <f t="shared" si="33"/>
        <v>0</v>
      </c>
      <c r="CI150" s="2981">
        <f t="shared" si="33"/>
        <v>0</v>
      </c>
      <c r="CJ150" s="2981">
        <f t="shared" si="33"/>
        <v>0</v>
      </c>
      <c r="CQ150" s="2981">
        <f t="shared" si="65"/>
        <v>0</v>
      </c>
      <c r="CR150" s="2981">
        <f t="shared" si="43"/>
        <v>0</v>
      </c>
      <c r="CS150" s="2981">
        <f t="shared" si="43"/>
        <v>0</v>
      </c>
      <c r="CT150" s="2981">
        <f t="shared" si="43"/>
        <v>0</v>
      </c>
      <c r="CU150" s="2981">
        <f t="shared" si="43"/>
        <v>0</v>
      </c>
    </row>
    <row r="151" spans="1:99" ht="12.75" hidden="1" customHeight="1">
      <c r="A151" s="913"/>
      <c r="B151" s="2904"/>
      <c r="C151" s="1860"/>
      <c r="D151" s="1538"/>
      <c r="E151" s="1357"/>
      <c r="F151" s="1622"/>
      <c r="G151" s="1622"/>
      <c r="H151" s="1432"/>
      <c r="I151" s="1432"/>
      <c r="J151" s="2998"/>
      <c r="K151" s="2998">
        <f t="shared" si="55"/>
        <v>0</v>
      </c>
      <c r="L151" s="1367"/>
      <c r="M151" s="3024"/>
      <c r="N151" s="3018"/>
      <c r="O151" s="3018"/>
      <c r="P151" s="3018"/>
      <c r="Q151" s="3019">
        <f t="shared" si="56"/>
        <v>0</v>
      </c>
      <c r="R151" s="1525"/>
      <c r="S151" s="891"/>
      <c r="T151" s="891"/>
      <c r="U151" s="891"/>
      <c r="V151" s="2998"/>
      <c r="W151" s="2998">
        <f t="shared" si="57"/>
        <v>0</v>
      </c>
      <c r="X151" s="2998"/>
      <c r="Y151" s="3020">
        <v>0</v>
      </c>
      <c r="Z151" s="3020">
        <v>0</v>
      </c>
      <c r="AA151" s="3020">
        <v>0</v>
      </c>
      <c r="AB151" s="3020"/>
      <c r="AC151" s="3020">
        <v>0</v>
      </c>
      <c r="AD151" s="3020">
        <f t="shared" si="30"/>
        <v>0</v>
      </c>
      <c r="AE151" s="3021"/>
      <c r="AF151" s="3021"/>
      <c r="AG151" s="3021"/>
      <c r="AH151" s="3021"/>
      <c r="AI151" s="3021"/>
      <c r="AJ151" s="3021">
        <f t="shared" si="58"/>
        <v>0</v>
      </c>
      <c r="AK151" s="1622">
        <f t="shared" si="59"/>
        <v>0</v>
      </c>
      <c r="AL151" s="1622">
        <f t="shared" si="54"/>
        <v>0</v>
      </c>
      <c r="AM151" s="1432">
        <f t="shared" si="54"/>
        <v>0</v>
      </c>
      <c r="AN151" s="1432"/>
      <c r="AO151" s="1432">
        <f t="shared" si="64"/>
        <v>0</v>
      </c>
      <c r="AP151" s="1432">
        <f t="shared" si="60"/>
        <v>0</v>
      </c>
      <c r="AQ151" s="2955"/>
      <c r="AR151" s="2955"/>
      <c r="AS151" s="1622"/>
      <c r="AT151" s="1622"/>
      <c r="AU151" s="1432"/>
      <c r="AV151" s="1432"/>
      <c r="AW151" s="2998"/>
      <c r="AX151" s="2998">
        <f t="shared" si="61"/>
        <v>0</v>
      </c>
      <c r="AY151" s="2998"/>
      <c r="AZ151" s="2998"/>
      <c r="BA151" s="2998"/>
      <c r="BB151" s="2998"/>
      <c r="BC151" s="2998"/>
      <c r="BD151" s="2998">
        <f t="shared" si="62"/>
        <v>0</v>
      </c>
      <c r="BE151" s="1622"/>
      <c r="BF151" s="1622"/>
      <c r="BG151" s="1432"/>
      <c r="BH151" s="1432"/>
      <c r="BI151" s="1432"/>
      <c r="BJ151" s="1432">
        <f t="shared" si="63"/>
        <v>0</v>
      </c>
      <c r="BK151" s="2934"/>
      <c r="BL151" s="2934"/>
      <c r="CA151" s="885">
        <v>0</v>
      </c>
      <c r="CB151" s="885">
        <v>0</v>
      </c>
      <c r="CC151" s="885">
        <v>0</v>
      </c>
      <c r="CE151" s="885">
        <v>0</v>
      </c>
      <c r="CF151" s="2981">
        <f t="shared" si="47"/>
        <v>0</v>
      </c>
      <c r="CG151" s="2981">
        <f t="shared" si="33"/>
        <v>0</v>
      </c>
      <c r="CH151" s="2981">
        <f t="shared" si="33"/>
        <v>0</v>
      </c>
      <c r="CI151" s="2981">
        <f t="shared" si="33"/>
        <v>0</v>
      </c>
      <c r="CJ151" s="2981">
        <f t="shared" si="33"/>
        <v>0</v>
      </c>
      <c r="CQ151" s="2981">
        <f t="shared" si="65"/>
        <v>0</v>
      </c>
      <c r="CR151" s="2981">
        <f t="shared" si="43"/>
        <v>0</v>
      </c>
      <c r="CS151" s="2981">
        <f t="shared" si="43"/>
        <v>0</v>
      </c>
      <c r="CT151" s="2981">
        <f t="shared" si="43"/>
        <v>0</v>
      </c>
      <c r="CU151" s="2981">
        <f t="shared" si="43"/>
        <v>0</v>
      </c>
    </row>
    <row r="152" spans="1:99" ht="12.75" hidden="1" customHeight="1">
      <c r="A152" s="913"/>
      <c r="B152" s="2904"/>
      <c r="C152" s="1860"/>
      <c r="D152" s="1538"/>
      <c r="E152" s="1357"/>
      <c r="F152" s="1622"/>
      <c r="G152" s="1622"/>
      <c r="H152" s="1432"/>
      <c r="I152" s="1432"/>
      <c r="J152" s="2998"/>
      <c r="K152" s="2998">
        <f t="shared" si="55"/>
        <v>0</v>
      </c>
      <c r="L152" s="1367"/>
      <c r="M152" s="3024"/>
      <c r="N152" s="3018"/>
      <c r="O152" s="3018"/>
      <c r="P152" s="3018"/>
      <c r="Q152" s="3019">
        <f t="shared" si="56"/>
        <v>0</v>
      </c>
      <c r="R152" s="1525"/>
      <c r="S152" s="891"/>
      <c r="T152" s="891"/>
      <c r="U152" s="891"/>
      <c r="V152" s="2998"/>
      <c r="W152" s="2998">
        <f t="shared" si="57"/>
        <v>0</v>
      </c>
      <c r="X152" s="2998"/>
      <c r="Y152" s="3020">
        <v>0</v>
      </c>
      <c r="Z152" s="3020">
        <v>0</v>
      </c>
      <c r="AA152" s="3020">
        <v>0</v>
      </c>
      <c r="AB152" s="3020"/>
      <c r="AC152" s="3020">
        <v>0</v>
      </c>
      <c r="AD152" s="3020">
        <f t="shared" si="30"/>
        <v>0</v>
      </c>
      <c r="AE152" s="3021"/>
      <c r="AF152" s="3021"/>
      <c r="AG152" s="3021"/>
      <c r="AH152" s="3021"/>
      <c r="AI152" s="3021"/>
      <c r="AJ152" s="3021">
        <f t="shared" si="58"/>
        <v>0</v>
      </c>
      <c r="AK152" s="1622">
        <f t="shared" si="59"/>
        <v>0</v>
      </c>
      <c r="AL152" s="1622">
        <f t="shared" si="54"/>
        <v>0</v>
      </c>
      <c r="AM152" s="1432">
        <f t="shared" si="54"/>
        <v>0</v>
      </c>
      <c r="AN152" s="1432"/>
      <c r="AO152" s="1432">
        <f t="shared" si="64"/>
        <v>0</v>
      </c>
      <c r="AP152" s="1432">
        <f t="shared" si="60"/>
        <v>0</v>
      </c>
      <c r="AQ152" s="2955"/>
      <c r="AR152" s="2955"/>
      <c r="AS152" s="1622"/>
      <c r="AT152" s="1622"/>
      <c r="AU152" s="1432"/>
      <c r="AV152" s="1432"/>
      <c r="AW152" s="2998"/>
      <c r="AX152" s="2998">
        <f t="shared" si="61"/>
        <v>0</v>
      </c>
      <c r="AY152" s="2998"/>
      <c r="AZ152" s="2998"/>
      <c r="BA152" s="2998"/>
      <c r="BB152" s="2998"/>
      <c r="BC152" s="2998"/>
      <c r="BD152" s="2998">
        <f t="shared" si="62"/>
        <v>0</v>
      </c>
      <c r="BE152" s="1622"/>
      <c r="BF152" s="1622"/>
      <c r="BG152" s="1432"/>
      <c r="BH152" s="1432"/>
      <c r="BI152" s="1432"/>
      <c r="BJ152" s="1432">
        <f t="shared" si="63"/>
        <v>0</v>
      </c>
      <c r="BK152" s="2934"/>
      <c r="BL152" s="2934"/>
      <c r="CA152" s="885">
        <v>0</v>
      </c>
      <c r="CB152" s="885">
        <v>0</v>
      </c>
      <c r="CC152" s="885">
        <v>0</v>
      </c>
      <c r="CE152" s="885">
        <v>0</v>
      </c>
      <c r="CF152" s="2981">
        <f t="shared" si="47"/>
        <v>0</v>
      </c>
      <c r="CG152" s="2981">
        <f t="shared" si="33"/>
        <v>0</v>
      </c>
      <c r="CH152" s="2981">
        <f t="shared" si="33"/>
        <v>0</v>
      </c>
      <c r="CI152" s="2981">
        <f t="shared" si="33"/>
        <v>0</v>
      </c>
      <c r="CJ152" s="2981">
        <f t="shared" si="33"/>
        <v>0</v>
      </c>
      <c r="CQ152" s="2981">
        <f t="shared" si="65"/>
        <v>0</v>
      </c>
      <c r="CR152" s="2981">
        <f t="shared" si="43"/>
        <v>0</v>
      </c>
      <c r="CS152" s="2981">
        <f t="shared" si="43"/>
        <v>0</v>
      </c>
      <c r="CT152" s="2981">
        <f t="shared" si="43"/>
        <v>0</v>
      </c>
      <c r="CU152" s="2981">
        <f t="shared" si="43"/>
        <v>0</v>
      </c>
    </row>
    <row r="153" spans="1:99" ht="12.75" hidden="1" customHeight="1">
      <c r="A153" s="913"/>
      <c r="B153" s="2904"/>
      <c r="C153" s="1860"/>
      <c r="D153" s="1538"/>
      <c r="E153" s="1357"/>
      <c r="F153" s="1622"/>
      <c r="G153" s="1622"/>
      <c r="H153" s="1432"/>
      <c r="I153" s="1432"/>
      <c r="J153" s="2998"/>
      <c r="K153" s="2998">
        <f t="shared" si="55"/>
        <v>0</v>
      </c>
      <c r="L153" s="1367"/>
      <c r="M153" s="3024"/>
      <c r="N153" s="3018"/>
      <c r="O153" s="3018"/>
      <c r="P153" s="3018"/>
      <c r="Q153" s="3019">
        <f t="shared" si="56"/>
        <v>0</v>
      </c>
      <c r="R153" s="1525"/>
      <c r="S153" s="891"/>
      <c r="T153" s="891"/>
      <c r="U153" s="891"/>
      <c r="V153" s="2998"/>
      <c r="W153" s="2998">
        <f t="shared" si="57"/>
        <v>0</v>
      </c>
      <c r="X153" s="2998"/>
      <c r="Y153" s="3020">
        <v>0</v>
      </c>
      <c r="Z153" s="3020">
        <v>0</v>
      </c>
      <c r="AA153" s="3020">
        <v>0</v>
      </c>
      <c r="AB153" s="3020"/>
      <c r="AC153" s="3020">
        <v>0</v>
      </c>
      <c r="AD153" s="3020">
        <f t="shared" si="30"/>
        <v>0</v>
      </c>
      <c r="AE153" s="3021"/>
      <c r="AF153" s="3021"/>
      <c r="AG153" s="3021"/>
      <c r="AH153" s="3021"/>
      <c r="AI153" s="3021"/>
      <c r="AJ153" s="3021">
        <f t="shared" si="58"/>
        <v>0</v>
      </c>
      <c r="AK153" s="1622">
        <f t="shared" si="59"/>
        <v>0</v>
      </c>
      <c r="AL153" s="1622">
        <f t="shared" si="54"/>
        <v>0</v>
      </c>
      <c r="AM153" s="1432">
        <f t="shared" si="54"/>
        <v>0</v>
      </c>
      <c r="AN153" s="1432"/>
      <c r="AO153" s="1432">
        <f t="shared" si="64"/>
        <v>0</v>
      </c>
      <c r="AP153" s="1432">
        <f t="shared" si="60"/>
        <v>0</v>
      </c>
      <c r="AQ153" s="2955"/>
      <c r="AR153" s="2955"/>
      <c r="AS153" s="1622"/>
      <c r="AT153" s="1622"/>
      <c r="AU153" s="1432"/>
      <c r="AV153" s="1432"/>
      <c r="AW153" s="2998"/>
      <c r="AX153" s="2998">
        <f t="shared" si="61"/>
        <v>0</v>
      </c>
      <c r="AY153" s="2998"/>
      <c r="AZ153" s="2998"/>
      <c r="BA153" s="2998"/>
      <c r="BB153" s="2998"/>
      <c r="BC153" s="2998"/>
      <c r="BD153" s="2998">
        <f t="shared" si="62"/>
        <v>0</v>
      </c>
      <c r="BE153" s="1622"/>
      <c r="BF153" s="1622"/>
      <c r="BG153" s="1432"/>
      <c r="BH153" s="1432"/>
      <c r="BI153" s="1432"/>
      <c r="BJ153" s="1432">
        <f t="shared" si="63"/>
        <v>0</v>
      </c>
      <c r="BK153" s="2934"/>
      <c r="BL153" s="2934"/>
      <c r="CA153" s="885">
        <v>0</v>
      </c>
      <c r="CB153" s="885">
        <v>0</v>
      </c>
      <c r="CC153" s="885">
        <v>0</v>
      </c>
      <c r="CE153" s="885">
        <v>0</v>
      </c>
      <c r="CF153" s="2981">
        <f t="shared" si="47"/>
        <v>0</v>
      </c>
      <c r="CG153" s="2981">
        <f t="shared" si="33"/>
        <v>0</v>
      </c>
      <c r="CH153" s="2981">
        <f t="shared" si="33"/>
        <v>0</v>
      </c>
      <c r="CI153" s="2981">
        <f t="shared" si="33"/>
        <v>0</v>
      </c>
      <c r="CJ153" s="2981">
        <f t="shared" si="33"/>
        <v>0</v>
      </c>
      <c r="CQ153" s="2981">
        <f t="shared" si="65"/>
        <v>0</v>
      </c>
      <c r="CR153" s="2981">
        <f t="shared" si="43"/>
        <v>0</v>
      </c>
      <c r="CS153" s="2981">
        <f t="shared" si="43"/>
        <v>0</v>
      </c>
      <c r="CT153" s="2981">
        <f t="shared" si="43"/>
        <v>0</v>
      </c>
      <c r="CU153" s="2981">
        <f t="shared" si="43"/>
        <v>0</v>
      </c>
    </row>
    <row r="154" spans="1:99" ht="12.75" hidden="1" customHeight="1">
      <c r="A154" s="913"/>
      <c r="B154" s="2904"/>
      <c r="C154" s="1860"/>
      <c r="D154" s="1538"/>
      <c r="E154" s="1357"/>
      <c r="F154" s="1622"/>
      <c r="G154" s="1622"/>
      <c r="H154" s="1432"/>
      <c r="I154" s="1432"/>
      <c r="J154" s="2998"/>
      <c r="K154" s="2998">
        <f t="shared" si="55"/>
        <v>0</v>
      </c>
      <c r="L154" s="1367"/>
      <c r="M154" s="3024"/>
      <c r="N154" s="3018"/>
      <c r="O154" s="3018"/>
      <c r="P154" s="3018"/>
      <c r="Q154" s="3019">
        <f t="shared" si="56"/>
        <v>0</v>
      </c>
      <c r="R154" s="1525"/>
      <c r="S154" s="891"/>
      <c r="T154" s="891"/>
      <c r="U154" s="891"/>
      <c r="V154" s="2998"/>
      <c r="W154" s="2998">
        <f t="shared" si="57"/>
        <v>0</v>
      </c>
      <c r="X154" s="2998"/>
      <c r="Y154" s="3020">
        <v>0</v>
      </c>
      <c r="Z154" s="3020">
        <v>0</v>
      </c>
      <c r="AA154" s="3020">
        <v>0</v>
      </c>
      <c r="AB154" s="3020"/>
      <c r="AC154" s="3020">
        <v>0</v>
      </c>
      <c r="AD154" s="3020">
        <f t="shared" si="30"/>
        <v>0</v>
      </c>
      <c r="AE154" s="3021"/>
      <c r="AF154" s="3021"/>
      <c r="AG154" s="3021"/>
      <c r="AH154" s="3021"/>
      <c r="AI154" s="3021"/>
      <c r="AJ154" s="3021">
        <f t="shared" si="58"/>
        <v>0</v>
      </c>
      <c r="AK154" s="1622">
        <f t="shared" si="59"/>
        <v>0</v>
      </c>
      <c r="AL154" s="1622">
        <f t="shared" si="54"/>
        <v>0</v>
      </c>
      <c r="AM154" s="1432">
        <f t="shared" si="54"/>
        <v>0</v>
      </c>
      <c r="AN154" s="1432"/>
      <c r="AO154" s="1432">
        <f t="shared" si="64"/>
        <v>0</v>
      </c>
      <c r="AP154" s="1432">
        <f t="shared" si="60"/>
        <v>0</v>
      </c>
      <c r="AQ154" s="2955"/>
      <c r="AR154" s="2955"/>
      <c r="AS154" s="1622"/>
      <c r="AT154" s="1622"/>
      <c r="AU154" s="1432"/>
      <c r="AV154" s="1432"/>
      <c r="AW154" s="2998"/>
      <c r="AX154" s="2998">
        <f t="shared" si="61"/>
        <v>0</v>
      </c>
      <c r="AY154" s="2998"/>
      <c r="AZ154" s="2998"/>
      <c r="BA154" s="2998"/>
      <c r="BB154" s="2998"/>
      <c r="BC154" s="2998"/>
      <c r="BD154" s="2998">
        <f t="shared" si="62"/>
        <v>0</v>
      </c>
      <c r="BE154" s="1622"/>
      <c r="BF154" s="1622"/>
      <c r="BG154" s="1432"/>
      <c r="BH154" s="1432"/>
      <c r="BI154" s="1432"/>
      <c r="BJ154" s="1432">
        <f t="shared" si="63"/>
        <v>0</v>
      </c>
      <c r="BK154" s="2934"/>
      <c r="BL154" s="2934"/>
      <c r="CA154" s="885">
        <v>0</v>
      </c>
      <c r="CB154" s="885">
        <v>0</v>
      </c>
      <c r="CC154" s="885">
        <v>0</v>
      </c>
      <c r="CE154" s="885">
        <v>0</v>
      </c>
      <c r="CF154" s="2981">
        <f t="shared" si="47"/>
        <v>0</v>
      </c>
      <c r="CG154" s="2981">
        <f t="shared" si="33"/>
        <v>0</v>
      </c>
      <c r="CH154" s="2981">
        <f t="shared" si="33"/>
        <v>0</v>
      </c>
      <c r="CI154" s="2981">
        <f t="shared" si="33"/>
        <v>0</v>
      </c>
      <c r="CJ154" s="2981">
        <f t="shared" si="33"/>
        <v>0</v>
      </c>
      <c r="CQ154" s="2981">
        <f t="shared" si="65"/>
        <v>0</v>
      </c>
      <c r="CR154" s="2981">
        <f t="shared" si="43"/>
        <v>0</v>
      </c>
      <c r="CS154" s="2981">
        <f t="shared" si="43"/>
        <v>0</v>
      </c>
      <c r="CT154" s="2981">
        <f t="shared" si="43"/>
        <v>0</v>
      </c>
      <c r="CU154" s="2981">
        <f t="shared" si="43"/>
        <v>0</v>
      </c>
    </row>
    <row r="155" spans="1:99" ht="12.75" hidden="1" customHeight="1">
      <c r="A155" s="913"/>
      <c r="B155" s="2904"/>
      <c r="C155" s="1860"/>
      <c r="D155" s="1538"/>
      <c r="E155" s="1357"/>
      <c r="F155" s="1622"/>
      <c r="G155" s="1622"/>
      <c r="H155" s="1432"/>
      <c r="I155" s="1432"/>
      <c r="J155" s="2998"/>
      <c r="K155" s="2998">
        <f t="shared" si="55"/>
        <v>0</v>
      </c>
      <c r="L155" s="1367"/>
      <c r="M155" s="3024"/>
      <c r="N155" s="3018"/>
      <c r="O155" s="3018"/>
      <c r="P155" s="3018"/>
      <c r="Q155" s="3019">
        <f t="shared" si="56"/>
        <v>0</v>
      </c>
      <c r="R155" s="1525"/>
      <c r="S155" s="891"/>
      <c r="T155" s="891"/>
      <c r="U155" s="891"/>
      <c r="V155" s="2998"/>
      <c r="W155" s="2998">
        <f t="shared" si="57"/>
        <v>0</v>
      </c>
      <c r="X155" s="2998"/>
      <c r="Y155" s="3020">
        <v>0</v>
      </c>
      <c r="Z155" s="3020">
        <v>0</v>
      </c>
      <c r="AA155" s="3020">
        <v>0</v>
      </c>
      <c r="AB155" s="3020"/>
      <c r="AC155" s="3020">
        <v>0</v>
      </c>
      <c r="AD155" s="3020">
        <f t="shared" si="30"/>
        <v>0</v>
      </c>
      <c r="AE155" s="3021"/>
      <c r="AF155" s="3021"/>
      <c r="AG155" s="3021"/>
      <c r="AH155" s="3021"/>
      <c r="AI155" s="3021"/>
      <c r="AJ155" s="3021">
        <f t="shared" si="58"/>
        <v>0</v>
      </c>
      <c r="AK155" s="1622">
        <f t="shared" si="59"/>
        <v>0</v>
      </c>
      <c r="AL155" s="1622">
        <f t="shared" ref="AL155:AM157" si="66">Z155+AF155</f>
        <v>0</v>
      </c>
      <c r="AM155" s="1432">
        <f t="shared" si="66"/>
        <v>0</v>
      </c>
      <c r="AN155" s="1432"/>
      <c r="AO155" s="1432">
        <f t="shared" si="64"/>
        <v>0</v>
      </c>
      <c r="AP155" s="1432">
        <f t="shared" si="60"/>
        <v>0</v>
      </c>
      <c r="AQ155" s="2955"/>
      <c r="AR155" s="2955"/>
      <c r="AS155" s="1622"/>
      <c r="AT155" s="1622"/>
      <c r="AU155" s="1432"/>
      <c r="AV155" s="1432"/>
      <c r="AW155" s="2998"/>
      <c r="AX155" s="2998">
        <f t="shared" si="61"/>
        <v>0</v>
      </c>
      <c r="AY155" s="2998"/>
      <c r="AZ155" s="2998"/>
      <c r="BA155" s="2998"/>
      <c r="BB155" s="2998"/>
      <c r="BC155" s="2998"/>
      <c r="BD155" s="2998">
        <f t="shared" si="62"/>
        <v>0</v>
      </c>
      <c r="BE155" s="1622"/>
      <c r="BF155" s="1622"/>
      <c r="BG155" s="1432"/>
      <c r="BH155" s="1432"/>
      <c r="BI155" s="1432"/>
      <c r="BJ155" s="1432">
        <f t="shared" si="63"/>
        <v>0</v>
      </c>
      <c r="BK155" s="2934"/>
      <c r="BL155" s="2934"/>
      <c r="CA155" s="885">
        <v>0</v>
      </c>
      <c r="CB155" s="885">
        <v>0</v>
      </c>
      <c r="CC155" s="885">
        <v>0</v>
      </c>
      <c r="CE155" s="885">
        <v>0</v>
      </c>
      <c r="CF155" s="2981">
        <f t="shared" si="47"/>
        <v>0</v>
      </c>
      <c r="CG155" s="2981">
        <f t="shared" si="33"/>
        <v>0</v>
      </c>
      <c r="CH155" s="2981">
        <f t="shared" si="33"/>
        <v>0</v>
      </c>
      <c r="CI155" s="2981">
        <f t="shared" si="33"/>
        <v>0</v>
      </c>
      <c r="CJ155" s="2981">
        <f t="shared" si="33"/>
        <v>0</v>
      </c>
      <c r="CQ155" s="2981">
        <f t="shared" si="65"/>
        <v>0</v>
      </c>
      <c r="CR155" s="2981">
        <f t="shared" si="43"/>
        <v>0</v>
      </c>
      <c r="CS155" s="2981">
        <f t="shared" si="43"/>
        <v>0</v>
      </c>
      <c r="CT155" s="2981">
        <f t="shared" si="43"/>
        <v>0</v>
      </c>
      <c r="CU155" s="2981">
        <f t="shared" si="43"/>
        <v>0</v>
      </c>
    </row>
    <row r="156" spans="1:99" ht="12.75" hidden="1" customHeight="1">
      <c r="A156" s="913"/>
      <c r="B156" s="2904"/>
      <c r="C156" s="1860"/>
      <c r="D156" s="1538"/>
      <c r="E156" s="1357"/>
      <c r="F156" s="1622"/>
      <c r="G156" s="1622"/>
      <c r="H156" s="1432"/>
      <c r="I156" s="1432"/>
      <c r="J156" s="2998"/>
      <c r="K156" s="2998">
        <f t="shared" si="55"/>
        <v>0</v>
      </c>
      <c r="L156" s="1367"/>
      <c r="M156" s="3024"/>
      <c r="N156" s="3018"/>
      <c r="O156" s="3018"/>
      <c r="P156" s="3018"/>
      <c r="Q156" s="3019">
        <f t="shared" si="56"/>
        <v>0</v>
      </c>
      <c r="R156" s="1525"/>
      <c r="S156" s="891"/>
      <c r="T156" s="891"/>
      <c r="U156" s="891"/>
      <c r="V156" s="2998"/>
      <c r="W156" s="2998">
        <f t="shared" si="57"/>
        <v>0</v>
      </c>
      <c r="X156" s="2998"/>
      <c r="Y156" s="3020">
        <v>0</v>
      </c>
      <c r="Z156" s="3020">
        <v>0</v>
      </c>
      <c r="AA156" s="3020">
        <v>0</v>
      </c>
      <c r="AB156" s="3020"/>
      <c r="AC156" s="3020">
        <v>0</v>
      </c>
      <c r="AD156" s="3020">
        <f t="shared" si="30"/>
        <v>0</v>
      </c>
      <c r="AE156" s="3021"/>
      <c r="AF156" s="3021"/>
      <c r="AG156" s="3021"/>
      <c r="AH156" s="3021"/>
      <c r="AI156" s="3021"/>
      <c r="AJ156" s="3021">
        <f t="shared" si="58"/>
        <v>0</v>
      </c>
      <c r="AK156" s="1622">
        <f t="shared" si="59"/>
        <v>0</v>
      </c>
      <c r="AL156" s="1622">
        <f t="shared" si="66"/>
        <v>0</v>
      </c>
      <c r="AM156" s="1432">
        <f t="shared" si="66"/>
        <v>0</v>
      </c>
      <c r="AN156" s="1432"/>
      <c r="AO156" s="1432">
        <f t="shared" si="64"/>
        <v>0</v>
      </c>
      <c r="AP156" s="1432">
        <f t="shared" si="60"/>
        <v>0</v>
      </c>
      <c r="AQ156" s="2955"/>
      <c r="AR156" s="2955"/>
      <c r="AS156" s="1622"/>
      <c r="AT156" s="1622"/>
      <c r="AU156" s="1432"/>
      <c r="AV156" s="1432"/>
      <c r="AW156" s="2998"/>
      <c r="AX156" s="2998">
        <f t="shared" si="61"/>
        <v>0</v>
      </c>
      <c r="AY156" s="2998"/>
      <c r="AZ156" s="2998"/>
      <c r="BA156" s="2998"/>
      <c r="BB156" s="2998"/>
      <c r="BC156" s="2998"/>
      <c r="BD156" s="2998">
        <f t="shared" si="62"/>
        <v>0</v>
      </c>
      <c r="BE156" s="1622"/>
      <c r="BF156" s="1622"/>
      <c r="BG156" s="1432"/>
      <c r="BH156" s="1432"/>
      <c r="BI156" s="1432"/>
      <c r="BJ156" s="1432">
        <f t="shared" si="63"/>
        <v>0</v>
      </c>
      <c r="BK156" s="2934"/>
      <c r="BL156" s="2934"/>
      <c r="CA156" s="885">
        <v>0</v>
      </c>
      <c r="CB156" s="885">
        <v>0</v>
      </c>
      <c r="CC156" s="885">
        <v>0</v>
      </c>
      <c r="CE156" s="885">
        <v>0</v>
      </c>
      <c r="CF156" s="2981">
        <f t="shared" si="47"/>
        <v>0</v>
      </c>
      <c r="CG156" s="2981">
        <f t="shared" si="33"/>
        <v>0</v>
      </c>
      <c r="CH156" s="2981">
        <f t="shared" si="33"/>
        <v>0</v>
      </c>
      <c r="CI156" s="2981">
        <f t="shared" si="33"/>
        <v>0</v>
      </c>
      <c r="CJ156" s="2981">
        <f t="shared" si="33"/>
        <v>0</v>
      </c>
      <c r="CQ156" s="2981">
        <f t="shared" si="65"/>
        <v>0</v>
      </c>
      <c r="CR156" s="2981">
        <f t="shared" si="43"/>
        <v>0</v>
      </c>
      <c r="CS156" s="2981">
        <f t="shared" si="43"/>
        <v>0</v>
      </c>
      <c r="CT156" s="2981">
        <f t="shared" si="43"/>
        <v>0</v>
      </c>
      <c r="CU156" s="2981">
        <f t="shared" si="43"/>
        <v>0</v>
      </c>
    </row>
    <row r="157" spans="1:99" ht="12.75" hidden="1" customHeight="1">
      <c r="B157" s="2923"/>
      <c r="C157" s="1467"/>
      <c r="D157" s="1538"/>
      <c r="E157" s="1357"/>
      <c r="F157" s="1432">
        <v>0</v>
      </c>
      <c r="G157" s="1432">
        <v>0</v>
      </c>
      <c r="H157" s="1432">
        <v>0</v>
      </c>
      <c r="I157" s="1432"/>
      <c r="J157" s="1622">
        <v>0</v>
      </c>
      <c r="K157" s="1622">
        <f t="shared" si="55"/>
        <v>0</v>
      </c>
      <c r="L157" s="1367"/>
      <c r="M157" s="3024"/>
      <c r="N157" s="2953"/>
      <c r="O157" s="2953"/>
      <c r="P157" s="3024"/>
      <c r="Q157" s="3027">
        <f t="shared" si="56"/>
        <v>0</v>
      </c>
      <c r="R157" s="1525">
        <f>F157+L157</f>
        <v>0</v>
      </c>
      <c r="S157" s="891">
        <f>G157+M157</f>
        <v>0</v>
      </c>
      <c r="T157" s="891">
        <f>H157+N157</f>
        <v>0</v>
      </c>
      <c r="U157" s="891"/>
      <c r="V157" s="1622">
        <f>J157+P157</f>
        <v>0</v>
      </c>
      <c r="W157" s="1622">
        <f t="shared" si="57"/>
        <v>0</v>
      </c>
      <c r="X157" s="1622"/>
      <c r="Y157" s="1470">
        <v>0</v>
      </c>
      <c r="Z157" s="1470">
        <v>0</v>
      </c>
      <c r="AA157" s="1470">
        <v>0</v>
      </c>
      <c r="AB157" s="1470"/>
      <c r="AC157" s="1470">
        <v>0</v>
      </c>
      <c r="AD157" s="1470">
        <f t="shared" si="30"/>
        <v>0</v>
      </c>
      <c r="AE157" s="3028"/>
      <c r="AF157" s="3028"/>
      <c r="AG157" s="3028"/>
      <c r="AH157" s="3028"/>
      <c r="AI157" s="3028"/>
      <c r="AJ157" s="3028">
        <f t="shared" si="58"/>
        <v>0</v>
      </c>
      <c r="AK157" s="1622">
        <f t="shared" si="59"/>
        <v>0</v>
      </c>
      <c r="AL157" s="1622">
        <f t="shared" si="66"/>
        <v>0</v>
      </c>
      <c r="AM157" s="1432">
        <f t="shared" si="66"/>
        <v>0</v>
      </c>
      <c r="AN157" s="1432"/>
      <c r="AO157" s="1432">
        <f t="shared" si="64"/>
        <v>0</v>
      </c>
      <c r="AP157" s="1432">
        <f t="shared" si="60"/>
        <v>0</v>
      </c>
      <c r="AQ157" s="2955"/>
      <c r="AR157" s="2955"/>
      <c r="AS157" s="1622">
        <v>0</v>
      </c>
      <c r="AT157" s="1622">
        <v>0</v>
      </c>
      <c r="AU157" s="1622">
        <v>0</v>
      </c>
      <c r="AV157" s="1622">
        <v>0</v>
      </c>
      <c r="AW157" s="1622">
        <v>0</v>
      </c>
      <c r="AX157" s="1622">
        <f t="shared" si="61"/>
        <v>0</v>
      </c>
      <c r="AY157" s="1622"/>
      <c r="AZ157" s="1622"/>
      <c r="BA157" s="1622"/>
      <c r="BB157" s="1622"/>
      <c r="BC157" s="1622"/>
      <c r="BD157" s="1622">
        <f t="shared" si="62"/>
        <v>0</v>
      </c>
      <c r="BE157" s="1622">
        <f>AS157+AY157</f>
        <v>0</v>
      </c>
      <c r="BF157" s="1622">
        <f>AT157+AZ157</f>
        <v>0</v>
      </c>
      <c r="BG157" s="1622">
        <f>AU157+BA157</f>
        <v>0</v>
      </c>
      <c r="BH157" s="1622">
        <f>AV157+BB157</f>
        <v>0</v>
      </c>
      <c r="BI157" s="1622">
        <f>AW157+BC157</f>
        <v>0</v>
      </c>
      <c r="BJ157" s="1622">
        <f t="shared" si="63"/>
        <v>0</v>
      </c>
      <c r="BK157" s="2934"/>
      <c r="BL157" s="2934"/>
      <c r="CA157" s="885">
        <v>0</v>
      </c>
      <c r="CB157" s="885">
        <v>0</v>
      </c>
      <c r="CC157" s="885">
        <v>0</v>
      </c>
      <c r="CE157" s="885">
        <v>0</v>
      </c>
      <c r="CF157" s="2981">
        <f t="shared" si="47"/>
        <v>0</v>
      </c>
      <c r="CG157" s="2981">
        <f t="shared" si="33"/>
        <v>0</v>
      </c>
      <c r="CH157" s="2981">
        <f t="shared" si="33"/>
        <v>0</v>
      </c>
      <c r="CI157" s="2981">
        <f t="shared" si="33"/>
        <v>0</v>
      </c>
      <c r="CJ157" s="2981">
        <f t="shared" si="33"/>
        <v>0</v>
      </c>
      <c r="CL157" s="885">
        <v>0</v>
      </c>
      <c r="CM157" s="885">
        <v>0</v>
      </c>
      <c r="CN157" s="885">
        <v>0</v>
      </c>
      <c r="CO157" s="885">
        <v>0</v>
      </c>
      <c r="CP157" s="885">
        <v>0</v>
      </c>
      <c r="CQ157" s="2981">
        <f t="shared" si="65"/>
        <v>0</v>
      </c>
      <c r="CR157" s="2981">
        <f t="shared" si="43"/>
        <v>0</v>
      </c>
      <c r="CS157" s="2981">
        <f t="shared" si="43"/>
        <v>0</v>
      </c>
      <c r="CT157" s="2981">
        <f t="shared" si="43"/>
        <v>0</v>
      </c>
      <c r="CU157" s="2981">
        <f t="shared" si="43"/>
        <v>0</v>
      </c>
    </row>
    <row r="158" spans="1:99" ht="15" hidden="1" customHeight="1">
      <c r="B158" s="2910" t="s">
        <v>502</v>
      </c>
      <c r="C158" s="3011" t="s">
        <v>510</v>
      </c>
      <c r="D158" s="2911"/>
      <c r="E158" s="923">
        <f>SUM(E159:E178)</f>
        <v>0</v>
      </c>
      <c r="F158" s="923">
        <v>0</v>
      </c>
      <c r="G158" s="923">
        <v>0</v>
      </c>
      <c r="H158" s="923">
        <v>0</v>
      </c>
      <c r="I158" s="923"/>
      <c r="J158" s="923">
        <v>0</v>
      </c>
      <c r="K158" s="923">
        <f t="shared" si="55"/>
        <v>0</v>
      </c>
      <c r="L158" s="2912">
        <f>SUM(L159:L178)</f>
        <v>0</v>
      </c>
      <c r="M158" s="2912">
        <f>SUM(M159:M178)</f>
        <v>0</v>
      </c>
      <c r="N158" s="2912">
        <f>SUM(N159:N178)</f>
        <v>0</v>
      </c>
      <c r="O158" s="2912"/>
      <c r="P158" s="2912">
        <f>SUM(P159:P178)</f>
        <v>0</v>
      </c>
      <c r="Q158" s="2912">
        <f t="shared" si="56"/>
        <v>0</v>
      </c>
      <c r="R158" s="923">
        <f>SUM(R159:R178)</f>
        <v>0</v>
      </c>
      <c r="S158" s="923">
        <f>SUM(S159:S178)</f>
        <v>0</v>
      </c>
      <c r="T158" s="923">
        <f>SUM(T159:T178)</f>
        <v>0</v>
      </c>
      <c r="U158" s="923"/>
      <c r="V158" s="923">
        <f>SUM(V159:V178)</f>
        <v>0</v>
      </c>
      <c r="W158" s="923">
        <f t="shared" si="57"/>
        <v>0</v>
      </c>
      <c r="X158" s="923"/>
      <c r="Y158" s="920">
        <v>0</v>
      </c>
      <c r="Z158" s="920">
        <v>0</v>
      </c>
      <c r="AA158" s="920">
        <v>0</v>
      </c>
      <c r="AB158" s="920"/>
      <c r="AC158" s="920">
        <v>0</v>
      </c>
      <c r="AD158" s="920">
        <f t="shared" si="30"/>
        <v>0</v>
      </c>
      <c r="AE158" s="921">
        <f>SUM(AE159:AE178)</f>
        <v>0</v>
      </c>
      <c r="AF158" s="921">
        <f>SUM(AF159:AF178)</f>
        <v>0</v>
      </c>
      <c r="AG158" s="921">
        <f>SUM(AG159:AG178)</f>
        <v>0</v>
      </c>
      <c r="AH158" s="921"/>
      <c r="AI158" s="921">
        <f>SUM(AI159:AI178)</f>
        <v>0</v>
      </c>
      <c r="AJ158" s="921">
        <f t="shared" si="58"/>
        <v>0</v>
      </c>
      <c r="AK158" s="923">
        <f>SUM(AK159:AK178)</f>
        <v>0</v>
      </c>
      <c r="AL158" s="923">
        <f>SUM(AL159:AL178)</f>
        <v>0</v>
      </c>
      <c r="AM158" s="923">
        <f>SUM(AM159:AM178)</f>
        <v>0</v>
      </c>
      <c r="AN158" s="923"/>
      <c r="AO158" s="923">
        <f>SUM(AO159:AO178)</f>
        <v>0</v>
      </c>
      <c r="AP158" s="923">
        <f t="shared" si="60"/>
        <v>0</v>
      </c>
      <c r="AQ158" s="2913"/>
      <c r="AR158" s="2913"/>
      <c r="AS158" s="923">
        <v>0</v>
      </c>
      <c r="AT158" s="923">
        <v>0</v>
      </c>
      <c r="AU158" s="923">
        <v>0</v>
      </c>
      <c r="AV158" s="923">
        <v>0</v>
      </c>
      <c r="AW158" s="923">
        <v>0</v>
      </c>
      <c r="AX158" s="923">
        <f t="shared" si="61"/>
        <v>0</v>
      </c>
      <c r="AY158" s="923">
        <f>SUM(AY159:AY178)</f>
        <v>0</v>
      </c>
      <c r="AZ158" s="923">
        <f>SUM(AZ159:AZ178)</f>
        <v>0</v>
      </c>
      <c r="BA158" s="923">
        <f>SUM(BA159:BA178)</f>
        <v>0</v>
      </c>
      <c r="BB158" s="923"/>
      <c r="BC158" s="923">
        <f>SUM(BC159:BC178)</f>
        <v>0</v>
      </c>
      <c r="BD158" s="923">
        <f t="shared" si="62"/>
        <v>0</v>
      </c>
      <c r="BE158" s="923">
        <f>SUM(BE159:BE178)</f>
        <v>0</v>
      </c>
      <c r="BF158" s="923">
        <f>SUM(BF159:BF178)</f>
        <v>0</v>
      </c>
      <c r="BG158" s="923">
        <f>SUM(BG159:BG178)</f>
        <v>0</v>
      </c>
      <c r="BH158" s="923">
        <f>SUM(BH159:BH178)</f>
        <v>0</v>
      </c>
      <c r="BI158" s="923">
        <f>SUM(BI159:BI178)</f>
        <v>0</v>
      </c>
      <c r="BJ158" s="923">
        <f t="shared" si="63"/>
        <v>0</v>
      </c>
      <c r="BK158" s="2539"/>
      <c r="BL158" s="2539"/>
      <c r="CA158" s="885">
        <v>0</v>
      </c>
      <c r="CB158" s="885">
        <v>0</v>
      </c>
      <c r="CC158" s="885">
        <v>0</v>
      </c>
      <c r="CE158" s="885">
        <v>0</v>
      </c>
      <c r="CF158" s="2981">
        <f t="shared" si="47"/>
        <v>0</v>
      </c>
      <c r="CG158" s="2981">
        <f t="shared" si="33"/>
        <v>0</v>
      </c>
      <c r="CH158" s="2981">
        <f t="shared" si="33"/>
        <v>0</v>
      </c>
      <c r="CI158" s="2981">
        <f t="shared" si="33"/>
        <v>0</v>
      </c>
      <c r="CJ158" s="2981">
        <f t="shared" ref="CJ158:CJ221" si="67">CE158-AO158</f>
        <v>0</v>
      </c>
      <c r="CL158" s="885">
        <v>0</v>
      </c>
      <c r="CM158" s="885">
        <v>0</v>
      </c>
      <c r="CN158" s="885">
        <v>0</v>
      </c>
      <c r="CO158" s="885">
        <v>0</v>
      </c>
      <c r="CP158" s="885">
        <v>0</v>
      </c>
      <c r="CQ158" s="2981">
        <f t="shared" si="65"/>
        <v>0</v>
      </c>
      <c r="CR158" s="2981">
        <f t="shared" si="43"/>
        <v>0</v>
      </c>
      <c r="CS158" s="2981">
        <f t="shared" si="43"/>
        <v>0</v>
      </c>
      <c r="CT158" s="2981">
        <f t="shared" si="43"/>
        <v>0</v>
      </c>
      <c r="CU158" s="2981">
        <f t="shared" si="43"/>
        <v>0</v>
      </c>
    </row>
    <row r="159" spans="1:99" ht="13.5" hidden="1" customHeight="1">
      <c r="A159" s="885" t="s">
        <v>636</v>
      </c>
      <c r="B159" s="2920"/>
      <c r="C159" s="1500" t="s">
        <v>696</v>
      </c>
      <c r="D159" s="1407" t="s">
        <v>1415</v>
      </c>
      <c r="E159" s="1422"/>
      <c r="F159" s="1339">
        <v>0</v>
      </c>
      <c r="G159" s="1339">
        <v>0</v>
      </c>
      <c r="H159" s="1422">
        <v>0</v>
      </c>
      <c r="I159" s="1422"/>
      <c r="J159" s="1458">
        <v>0</v>
      </c>
      <c r="K159" s="1458">
        <f t="shared" si="55"/>
        <v>0</v>
      </c>
      <c r="L159" s="2984"/>
      <c r="M159" s="2984"/>
      <c r="N159" s="2984"/>
      <c r="O159" s="2984"/>
      <c r="P159" s="3029"/>
      <c r="Q159" s="3027">
        <f t="shared" si="56"/>
        <v>0</v>
      </c>
      <c r="R159" s="891">
        <f t="shared" ref="R159:T162" si="68">F159+L159</f>
        <v>0</v>
      </c>
      <c r="S159" s="1397">
        <f t="shared" si="68"/>
        <v>0</v>
      </c>
      <c r="T159" s="891">
        <f t="shared" si="68"/>
        <v>0</v>
      </c>
      <c r="U159" s="1341"/>
      <c r="V159" s="1458">
        <f>J159+P159</f>
        <v>0</v>
      </c>
      <c r="W159" s="1458">
        <f t="shared" si="57"/>
        <v>0</v>
      </c>
      <c r="X159" s="1458"/>
      <c r="Y159" s="1459">
        <v>0</v>
      </c>
      <c r="Z159" s="1459">
        <v>0</v>
      </c>
      <c r="AA159" s="1459">
        <v>0</v>
      </c>
      <c r="AB159" s="1459"/>
      <c r="AC159" s="1459">
        <v>0</v>
      </c>
      <c r="AD159" s="1459">
        <f t="shared" ref="AD159:AD203" si="69">SUM(Z159:AC159)</f>
        <v>0</v>
      </c>
      <c r="AE159" s="2985"/>
      <c r="AF159" s="2985"/>
      <c r="AG159" s="2985"/>
      <c r="AH159" s="2985"/>
      <c r="AI159" s="3030"/>
      <c r="AJ159" s="3030">
        <f t="shared" si="58"/>
        <v>0</v>
      </c>
      <c r="AK159" s="1339">
        <f t="shared" ref="AK159:AM163" si="70">Y159+AE159</f>
        <v>0</v>
      </c>
      <c r="AL159" s="1339">
        <f t="shared" si="70"/>
        <v>0</v>
      </c>
      <c r="AM159" s="1422">
        <f t="shared" si="70"/>
        <v>0</v>
      </c>
      <c r="AN159" s="1422"/>
      <c r="AO159" s="1422">
        <f t="shared" ref="AO159:AO164" si="71">AC159+AI159</f>
        <v>0</v>
      </c>
      <c r="AP159" s="1422">
        <f t="shared" si="60"/>
        <v>0</v>
      </c>
      <c r="AQ159" s="2945"/>
      <c r="AR159" s="2945"/>
      <c r="AS159" s="1339">
        <v>0</v>
      </c>
      <c r="AT159" s="1339">
        <v>0</v>
      </c>
      <c r="AU159" s="1458">
        <v>0</v>
      </c>
      <c r="AV159" s="1458">
        <v>0</v>
      </c>
      <c r="AW159" s="1458">
        <v>0</v>
      </c>
      <c r="AX159" s="1458">
        <f t="shared" si="61"/>
        <v>0</v>
      </c>
      <c r="AY159" s="1458"/>
      <c r="AZ159" s="1458"/>
      <c r="BA159" s="1458"/>
      <c r="BB159" s="1458"/>
      <c r="BC159" s="1458"/>
      <c r="BD159" s="1458">
        <f t="shared" si="62"/>
        <v>0</v>
      </c>
      <c r="BE159" s="1339">
        <f t="shared" ref="BE159:BI164" si="72">AS159+AY159</f>
        <v>0</v>
      </c>
      <c r="BF159" s="1339">
        <f t="shared" si="72"/>
        <v>0</v>
      </c>
      <c r="BG159" s="1458">
        <f t="shared" si="72"/>
        <v>0</v>
      </c>
      <c r="BH159" s="1458">
        <f t="shared" si="72"/>
        <v>0</v>
      </c>
      <c r="BI159" s="1458">
        <f t="shared" si="72"/>
        <v>0</v>
      </c>
      <c r="BJ159" s="1458">
        <f t="shared" si="63"/>
        <v>0</v>
      </c>
      <c r="BK159" s="3031"/>
      <c r="BL159" s="3031"/>
      <c r="CA159" s="885">
        <v>0</v>
      </c>
      <c r="CB159" s="885">
        <v>0</v>
      </c>
      <c r="CC159" s="885">
        <v>0</v>
      </c>
      <c r="CE159" s="885">
        <v>0</v>
      </c>
      <c r="CF159" s="2981">
        <f t="shared" si="47"/>
        <v>0</v>
      </c>
      <c r="CG159" s="2981">
        <f>CB159-AL159</f>
        <v>0</v>
      </c>
      <c r="CH159" s="2981">
        <f>CC159-AM159</f>
        <v>0</v>
      </c>
      <c r="CI159" s="2981">
        <f>CD159-AN159</f>
        <v>0</v>
      </c>
      <c r="CJ159" s="2981">
        <f t="shared" si="67"/>
        <v>0</v>
      </c>
      <c r="CL159" s="885">
        <v>0</v>
      </c>
      <c r="CM159" s="885">
        <v>0</v>
      </c>
      <c r="CN159" s="885">
        <v>0</v>
      </c>
      <c r="CO159" s="885">
        <v>0</v>
      </c>
      <c r="CP159" s="885">
        <v>0</v>
      </c>
      <c r="CQ159" s="2981">
        <f t="shared" si="65"/>
        <v>0</v>
      </c>
      <c r="CR159" s="2981">
        <f t="shared" si="43"/>
        <v>0</v>
      </c>
      <c r="CS159" s="2981">
        <f t="shared" si="43"/>
        <v>0</v>
      </c>
      <c r="CT159" s="2981">
        <f t="shared" si="43"/>
        <v>0</v>
      </c>
      <c r="CU159" s="2981">
        <f t="shared" si="43"/>
        <v>0</v>
      </c>
    </row>
    <row r="160" spans="1:99" ht="13.5" hidden="1" customHeight="1">
      <c r="A160" s="885" t="s">
        <v>636</v>
      </c>
      <c r="B160" s="2923"/>
      <c r="C160" s="1467" t="s">
        <v>695</v>
      </c>
      <c r="D160" s="1538" t="s">
        <v>955</v>
      </c>
      <c r="E160" s="1432"/>
      <c r="F160" s="1357">
        <v>0</v>
      </c>
      <c r="G160" s="1622">
        <v>0</v>
      </c>
      <c r="H160" s="1357">
        <v>0</v>
      </c>
      <c r="I160" s="1357"/>
      <c r="J160" s="1357">
        <v>0</v>
      </c>
      <c r="K160" s="1357">
        <f t="shared" si="55"/>
        <v>0</v>
      </c>
      <c r="L160" s="1367"/>
      <c r="M160" s="1367"/>
      <c r="N160" s="1367"/>
      <c r="O160" s="1367"/>
      <c r="P160" s="1367"/>
      <c r="Q160" s="1367">
        <f t="shared" si="56"/>
        <v>0</v>
      </c>
      <c r="R160" s="891">
        <f t="shared" si="68"/>
        <v>0</v>
      </c>
      <c r="S160" s="3032">
        <f t="shared" si="68"/>
        <v>0</v>
      </c>
      <c r="T160" s="891">
        <f t="shared" si="68"/>
        <v>0</v>
      </c>
      <c r="U160" s="891"/>
      <c r="V160" s="1357">
        <f>J160+P160</f>
        <v>0</v>
      </c>
      <c r="W160" s="1357">
        <f t="shared" si="57"/>
        <v>0</v>
      </c>
      <c r="X160" s="1357"/>
      <c r="Y160" s="1346">
        <v>0</v>
      </c>
      <c r="Z160" s="1346">
        <v>0</v>
      </c>
      <c r="AA160" s="1346">
        <v>0</v>
      </c>
      <c r="AB160" s="1346"/>
      <c r="AC160" s="1346">
        <v>0</v>
      </c>
      <c r="AD160" s="1346">
        <f t="shared" si="69"/>
        <v>0</v>
      </c>
      <c r="AE160" s="2971"/>
      <c r="AF160" s="2971"/>
      <c r="AG160" s="2971"/>
      <c r="AH160" s="2971"/>
      <c r="AI160" s="2971"/>
      <c r="AJ160" s="2971">
        <f t="shared" si="58"/>
        <v>0</v>
      </c>
      <c r="AK160" s="1357">
        <f t="shared" si="70"/>
        <v>0</v>
      </c>
      <c r="AL160" s="1622">
        <f t="shared" si="70"/>
        <v>0</v>
      </c>
      <c r="AM160" s="1357">
        <f t="shared" si="70"/>
        <v>0</v>
      </c>
      <c r="AN160" s="1357"/>
      <c r="AO160" s="1357">
        <f t="shared" si="71"/>
        <v>0</v>
      </c>
      <c r="AP160" s="1357">
        <f t="shared" si="60"/>
        <v>0</v>
      </c>
      <c r="AQ160" s="2992"/>
      <c r="AR160" s="2992"/>
      <c r="AS160" s="1357">
        <v>0</v>
      </c>
      <c r="AT160" s="1622">
        <v>0</v>
      </c>
      <c r="AU160" s="1357">
        <v>0</v>
      </c>
      <c r="AV160" s="1357">
        <v>0</v>
      </c>
      <c r="AW160" s="1357">
        <v>0</v>
      </c>
      <c r="AX160" s="1357">
        <f t="shared" si="61"/>
        <v>0</v>
      </c>
      <c r="AY160" s="1357"/>
      <c r="AZ160" s="1357"/>
      <c r="BA160" s="1357"/>
      <c r="BB160" s="1357"/>
      <c r="BC160" s="1357"/>
      <c r="BD160" s="1357">
        <f t="shared" si="62"/>
        <v>0</v>
      </c>
      <c r="BE160" s="1357">
        <f t="shared" si="72"/>
        <v>0</v>
      </c>
      <c r="BF160" s="1622">
        <f t="shared" si="72"/>
        <v>0</v>
      </c>
      <c r="BG160" s="1357">
        <f t="shared" si="72"/>
        <v>0</v>
      </c>
      <c r="BH160" s="1357">
        <f t="shared" si="72"/>
        <v>0</v>
      </c>
      <c r="BI160" s="1357">
        <f t="shared" si="72"/>
        <v>0</v>
      </c>
      <c r="BJ160" s="1357">
        <f t="shared" si="63"/>
        <v>0</v>
      </c>
      <c r="BK160" s="2956"/>
      <c r="BL160" s="2956"/>
      <c r="CA160" s="885">
        <v>0</v>
      </c>
      <c r="CB160" s="885">
        <v>0</v>
      </c>
      <c r="CC160" s="885">
        <v>0</v>
      </c>
      <c r="CE160" s="885">
        <v>0</v>
      </c>
      <c r="CF160" s="2981">
        <f t="shared" ref="CF160:CJ223" si="73">CA160-AK160</f>
        <v>0</v>
      </c>
      <c r="CG160" s="2981">
        <f t="shared" si="73"/>
        <v>0</v>
      </c>
      <c r="CH160" s="2981">
        <f t="shared" si="73"/>
        <v>0</v>
      </c>
      <c r="CI160" s="2981">
        <f t="shared" si="73"/>
        <v>0</v>
      </c>
      <c r="CJ160" s="2981">
        <f t="shared" si="67"/>
        <v>0</v>
      </c>
      <c r="CL160" s="885">
        <v>0</v>
      </c>
      <c r="CM160" s="885">
        <v>0</v>
      </c>
      <c r="CN160" s="885">
        <v>0</v>
      </c>
      <c r="CO160" s="885">
        <v>0</v>
      </c>
      <c r="CP160" s="885">
        <v>0</v>
      </c>
      <c r="CQ160" s="2981">
        <f t="shared" si="65"/>
        <v>0</v>
      </c>
      <c r="CR160" s="2981">
        <f t="shared" si="43"/>
        <v>0</v>
      </c>
      <c r="CS160" s="2981">
        <f t="shared" si="43"/>
        <v>0</v>
      </c>
      <c r="CT160" s="2981">
        <f t="shared" si="43"/>
        <v>0</v>
      </c>
      <c r="CU160" s="2981">
        <f t="shared" si="43"/>
        <v>0</v>
      </c>
    </row>
    <row r="161" spans="1:99" ht="13.5" hidden="1" customHeight="1">
      <c r="A161" s="885" t="s">
        <v>636</v>
      </c>
      <c r="B161" s="2923"/>
      <c r="C161" s="1467" t="s">
        <v>694</v>
      </c>
      <c r="D161" s="1538" t="s">
        <v>957</v>
      </c>
      <c r="E161" s="1432"/>
      <c r="F161" s="1357">
        <v>0</v>
      </c>
      <c r="G161" s="1357">
        <v>0</v>
      </c>
      <c r="H161" s="1622">
        <v>0</v>
      </c>
      <c r="I161" s="1622"/>
      <c r="J161" s="1622">
        <v>0</v>
      </c>
      <c r="K161" s="1622">
        <f t="shared" si="55"/>
        <v>0</v>
      </c>
      <c r="L161" s="1367"/>
      <c r="M161" s="1367"/>
      <c r="N161" s="3024"/>
      <c r="O161" s="3024"/>
      <c r="P161" s="2953"/>
      <c r="Q161" s="2953">
        <f t="shared" si="56"/>
        <v>0</v>
      </c>
      <c r="R161" s="891">
        <f t="shared" si="68"/>
        <v>0</v>
      </c>
      <c r="S161" s="1397">
        <f t="shared" si="68"/>
        <v>0</v>
      </c>
      <c r="T161" s="891">
        <f t="shared" si="68"/>
        <v>0</v>
      </c>
      <c r="U161" s="891"/>
      <c r="V161" s="891">
        <f>J161+P161</f>
        <v>0</v>
      </c>
      <c r="W161" s="891">
        <f t="shared" si="57"/>
        <v>0</v>
      </c>
      <c r="X161" s="891"/>
      <c r="Y161" s="916">
        <v>0</v>
      </c>
      <c r="Z161" s="916">
        <v>0</v>
      </c>
      <c r="AA161" s="916">
        <v>0</v>
      </c>
      <c r="AB161" s="916"/>
      <c r="AC161" s="1470">
        <v>0</v>
      </c>
      <c r="AD161" s="1470">
        <f t="shared" si="69"/>
        <v>0</v>
      </c>
      <c r="AE161" s="940"/>
      <c r="AF161" s="940"/>
      <c r="AG161" s="940"/>
      <c r="AH161" s="940"/>
      <c r="AI161" s="3028"/>
      <c r="AJ161" s="3028">
        <f t="shared" si="58"/>
        <v>0</v>
      </c>
      <c r="AK161" s="1357">
        <f t="shared" si="70"/>
        <v>0</v>
      </c>
      <c r="AL161" s="1357">
        <f t="shared" si="70"/>
        <v>0</v>
      </c>
      <c r="AM161" s="1622">
        <f t="shared" si="70"/>
        <v>0</v>
      </c>
      <c r="AN161" s="1622"/>
      <c r="AO161" s="1622">
        <f t="shared" si="71"/>
        <v>0</v>
      </c>
      <c r="AP161" s="1622">
        <f t="shared" si="60"/>
        <v>0</v>
      </c>
      <c r="AQ161" s="3033"/>
      <c r="AR161" s="3033"/>
      <c r="AS161" s="1357">
        <v>0</v>
      </c>
      <c r="AT161" s="1357">
        <v>0</v>
      </c>
      <c r="AU161" s="1622">
        <v>0</v>
      </c>
      <c r="AV161" s="1622">
        <v>0</v>
      </c>
      <c r="AW161" s="1622">
        <v>0</v>
      </c>
      <c r="AX161" s="1622">
        <f t="shared" si="61"/>
        <v>0</v>
      </c>
      <c r="AY161" s="891"/>
      <c r="AZ161" s="891"/>
      <c r="BA161" s="891"/>
      <c r="BB161" s="891"/>
      <c r="BC161" s="1622"/>
      <c r="BD161" s="1622">
        <f t="shared" si="62"/>
        <v>0</v>
      </c>
      <c r="BE161" s="1357">
        <f t="shared" si="72"/>
        <v>0</v>
      </c>
      <c r="BF161" s="1357">
        <f t="shared" si="72"/>
        <v>0</v>
      </c>
      <c r="BG161" s="1622">
        <f t="shared" si="72"/>
        <v>0</v>
      </c>
      <c r="BH161" s="1622">
        <f t="shared" si="72"/>
        <v>0</v>
      </c>
      <c r="BI161" s="1622">
        <f t="shared" si="72"/>
        <v>0</v>
      </c>
      <c r="BJ161" s="1622">
        <f t="shared" si="63"/>
        <v>0</v>
      </c>
      <c r="BK161" s="3034"/>
      <c r="BL161" s="3034"/>
      <c r="CA161" s="885">
        <v>0</v>
      </c>
      <c r="CB161" s="885">
        <v>0</v>
      </c>
      <c r="CC161" s="885">
        <v>0</v>
      </c>
      <c r="CE161" s="885">
        <v>0</v>
      </c>
      <c r="CF161" s="2981">
        <f t="shared" si="73"/>
        <v>0</v>
      </c>
      <c r="CG161" s="2981">
        <f t="shared" si="73"/>
        <v>0</v>
      </c>
      <c r="CH161" s="2981">
        <f t="shared" si="73"/>
        <v>0</v>
      </c>
      <c r="CI161" s="2981">
        <f t="shared" si="73"/>
        <v>0</v>
      </c>
      <c r="CJ161" s="2981">
        <f t="shared" si="67"/>
        <v>0</v>
      </c>
      <c r="CL161" s="885">
        <v>0</v>
      </c>
      <c r="CM161" s="885">
        <v>0</v>
      </c>
      <c r="CN161" s="885">
        <v>0</v>
      </c>
      <c r="CO161" s="885">
        <v>0</v>
      </c>
      <c r="CP161" s="885">
        <v>0</v>
      </c>
      <c r="CQ161" s="2981">
        <f t="shared" si="65"/>
        <v>0</v>
      </c>
      <c r="CR161" s="2981">
        <f t="shared" si="43"/>
        <v>0</v>
      </c>
      <c r="CS161" s="2981">
        <f t="shared" si="43"/>
        <v>0</v>
      </c>
      <c r="CT161" s="2981">
        <f t="shared" si="43"/>
        <v>0</v>
      </c>
      <c r="CU161" s="2981">
        <f t="shared" si="43"/>
        <v>0</v>
      </c>
    </row>
    <row r="162" spans="1:99" ht="13.5" hidden="1" customHeight="1">
      <c r="A162" s="885" t="s">
        <v>636</v>
      </c>
      <c r="B162" s="2923"/>
      <c r="C162" s="1467" t="s">
        <v>693</v>
      </c>
      <c r="D162" s="1538" t="s">
        <v>957</v>
      </c>
      <c r="E162" s="1357"/>
      <c r="F162" s="1357">
        <v>0</v>
      </c>
      <c r="G162" s="1357">
        <v>0</v>
      </c>
      <c r="H162" s="1357">
        <v>0</v>
      </c>
      <c r="I162" s="1357"/>
      <c r="J162" s="1357">
        <v>0</v>
      </c>
      <c r="K162" s="1357">
        <f t="shared" si="55"/>
        <v>0</v>
      </c>
      <c r="L162" s="1367"/>
      <c r="M162" s="1367"/>
      <c r="N162" s="1367"/>
      <c r="O162" s="1367"/>
      <c r="P162" s="1367"/>
      <c r="Q162" s="1367">
        <f t="shared" si="56"/>
        <v>0</v>
      </c>
      <c r="R162" s="891">
        <f t="shared" si="68"/>
        <v>0</v>
      </c>
      <c r="S162" s="891">
        <f t="shared" si="68"/>
        <v>0</v>
      </c>
      <c r="T162" s="891">
        <f t="shared" si="68"/>
        <v>0</v>
      </c>
      <c r="U162" s="891"/>
      <c r="V162" s="1357">
        <f>J162+P162</f>
        <v>0</v>
      </c>
      <c r="W162" s="1357">
        <f t="shared" si="57"/>
        <v>0</v>
      </c>
      <c r="X162" s="1357"/>
      <c r="Y162" s="1346">
        <v>0</v>
      </c>
      <c r="Z162" s="1346">
        <v>0</v>
      </c>
      <c r="AA162" s="1346">
        <v>0</v>
      </c>
      <c r="AB162" s="1346"/>
      <c r="AC162" s="1346">
        <v>0</v>
      </c>
      <c r="AD162" s="1346">
        <f t="shared" si="69"/>
        <v>0</v>
      </c>
      <c r="AE162" s="2971"/>
      <c r="AF162" s="2971"/>
      <c r="AG162" s="2971"/>
      <c r="AH162" s="2971"/>
      <c r="AI162" s="2971"/>
      <c r="AJ162" s="2971">
        <f t="shared" si="58"/>
        <v>0</v>
      </c>
      <c r="AK162" s="1357">
        <f t="shared" si="70"/>
        <v>0</v>
      </c>
      <c r="AL162" s="1357">
        <f t="shared" si="70"/>
        <v>0</v>
      </c>
      <c r="AM162" s="1357">
        <f t="shared" si="70"/>
        <v>0</v>
      </c>
      <c r="AN162" s="1357"/>
      <c r="AO162" s="1357">
        <f t="shared" si="71"/>
        <v>0</v>
      </c>
      <c r="AP162" s="1357">
        <f t="shared" si="60"/>
        <v>0</v>
      </c>
      <c r="AQ162" s="2992"/>
      <c r="AR162" s="2992"/>
      <c r="AS162" s="1357">
        <v>0</v>
      </c>
      <c r="AT162" s="1357">
        <v>0</v>
      </c>
      <c r="AU162" s="1357">
        <v>0</v>
      </c>
      <c r="AV162" s="1357">
        <v>0</v>
      </c>
      <c r="AW162" s="1357">
        <v>0</v>
      </c>
      <c r="AX162" s="1357">
        <f t="shared" si="61"/>
        <v>0</v>
      </c>
      <c r="AY162" s="1357"/>
      <c r="AZ162" s="1357"/>
      <c r="BA162" s="1357"/>
      <c r="BB162" s="1357"/>
      <c r="BC162" s="1357"/>
      <c r="BD162" s="1357">
        <f t="shared" si="62"/>
        <v>0</v>
      </c>
      <c r="BE162" s="1357">
        <f t="shared" si="72"/>
        <v>0</v>
      </c>
      <c r="BF162" s="1357">
        <f t="shared" si="72"/>
        <v>0</v>
      </c>
      <c r="BG162" s="1357">
        <f t="shared" si="72"/>
        <v>0</v>
      </c>
      <c r="BH162" s="1357">
        <f t="shared" si="72"/>
        <v>0</v>
      </c>
      <c r="BI162" s="1357">
        <f t="shared" si="72"/>
        <v>0</v>
      </c>
      <c r="BJ162" s="1357">
        <f t="shared" si="63"/>
        <v>0</v>
      </c>
      <c r="BK162" s="3034"/>
      <c r="BL162" s="3034"/>
      <c r="CA162" s="885">
        <v>0</v>
      </c>
      <c r="CB162" s="885">
        <v>0</v>
      </c>
      <c r="CC162" s="885">
        <v>0</v>
      </c>
      <c r="CE162" s="885">
        <v>0</v>
      </c>
      <c r="CF162" s="2981">
        <f t="shared" si="73"/>
        <v>0</v>
      </c>
      <c r="CG162" s="2981">
        <f t="shared" si="73"/>
        <v>0</v>
      </c>
      <c r="CH162" s="2981">
        <f t="shared" si="73"/>
        <v>0</v>
      </c>
      <c r="CI162" s="2981">
        <f t="shared" si="73"/>
        <v>0</v>
      </c>
      <c r="CJ162" s="2981">
        <f t="shared" si="67"/>
        <v>0</v>
      </c>
      <c r="CL162" s="885">
        <v>0</v>
      </c>
      <c r="CM162" s="885">
        <v>0</v>
      </c>
      <c r="CN162" s="885">
        <v>0</v>
      </c>
      <c r="CO162" s="885">
        <v>0</v>
      </c>
      <c r="CP162" s="885">
        <v>0</v>
      </c>
      <c r="CQ162" s="2981">
        <f t="shared" si="65"/>
        <v>0</v>
      </c>
      <c r="CR162" s="2981">
        <f t="shared" si="43"/>
        <v>0</v>
      </c>
      <c r="CS162" s="2981">
        <f t="shared" si="43"/>
        <v>0</v>
      </c>
      <c r="CT162" s="2981">
        <f t="shared" si="43"/>
        <v>0</v>
      </c>
      <c r="CU162" s="2981">
        <f t="shared" si="43"/>
        <v>0</v>
      </c>
    </row>
    <row r="163" spans="1:99" ht="13.5" hidden="1" customHeight="1">
      <c r="B163" s="2923"/>
      <c r="C163" s="1467" t="s">
        <v>664</v>
      </c>
      <c r="D163" s="1538" t="s">
        <v>957</v>
      </c>
      <c r="E163" s="1374"/>
      <c r="F163" s="1374"/>
      <c r="G163" s="1374"/>
      <c r="H163" s="1374"/>
      <c r="I163" s="1374"/>
      <c r="J163" s="1374"/>
      <c r="K163" s="1374">
        <f t="shared" si="55"/>
        <v>0</v>
      </c>
      <c r="L163" s="2961">
        <f>1-1</f>
        <v>0</v>
      </c>
      <c r="M163" s="2961">
        <f>19509-19509</f>
        <v>0</v>
      </c>
      <c r="N163" s="2961"/>
      <c r="O163" s="2961"/>
      <c r="P163" s="2961"/>
      <c r="Q163" s="2961">
        <f t="shared" si="56"/>
        <v>0</v>
      </c>
      <c r="R163" s="891"/>
      <c r="S163" s="891"/>
      <c r="T163" s="891"/>
      <c r="U163" s="889"/>
      <c r="V163" s="1374"/>
      <c r="W163" s="1374">
        <f t="shared" si="57"/>
        <v>0</v>
      </c>
      <c r="X163" s="1374"/>
      <c r="Y163" s="1401">
        <v>0</v>
      </c>
      <c r="Z163" s="1401">
        <v>0</v>
      </c>
      <c r="AA163" s="1401">
        <v>0</v>
      </c>
      <c r="AB163" s="1401"/>
      <c r="AC163" s="1401">
        <v>0</v>
      </c>
      <c r="AD163" s="1401">
        <f t="shared" si="69"/>
        <v>0</v>
      </c>
      <c r="AE163" s="2968">
        <f>1-1</f>
        <v>0</v>
      </c>
      <c r="AF163" s="2968">
        <f>19509-19509</f>
        <v>0</v>
      </c>
      <c r="AG163" s="2968"/>
      <c r="AH163" s="2968"/>
      <c r="AI163" s="2968"/>
      <c r="AJ163" s="2968">
        <f t="shared" si="58"/>
        <v>0</v>
      </c>
      <c r="AK163" s="1374">
        <f t="shared" si="70"/>
        <v>0</v>
      </c>
      <c r="AL163" s="1374">
        <f t="shared" si="70"/>
        <v>0</v>
      </c>
      <c r="AM163" s="1374">
        <f t="shared" si="70"/>
        <v>0</v>
      </c>
      <c r="AN163" s="1374"/>
      <c r="AO163" s="1374">
        <f t="shared" si="71"/>
        <v>0</v>
      </c>
      <c r="AP163" s="1374">
        <f t="shared" si="60"/>
        <v>0</v>
      </c>
      <c r="AQ163" s="2970"/>
      <c r="AR163" s="2970"/>
      <c r="AS163" s="1374">
        <v>0</v>
      </c>
      <c r="AT163" s="1374">
        <v>0</v>
      </c>
      <c r="AU163" s="1374">
        <v>0</v>
      </c>
      <c r="AV163" s="1374">
        <v>0</v>
      </c>
      <c r="AW163" s="1374">
        <v>0</v>
      </c>
      <c r="AX163" s="1374">
        <f t="shared" si="61"/>
        <v>0</v>
      </c>
      <c r="AY163" s="1374">
        <f>1-1</f>
        <v>0</v>
      </c>
      <c r="AZ163" s="1374">
        <f>19509-19509</f>
        <v>0</v>
      </c>
      <c r="BA163" s="1374"/>
      <c r="BB163" s="1374"/>
      <c r="BC163" s="1374"/>
      <c r="BD163" s="1374">
        <f t="shared" si="62"/>
        <v>0</v>
      </c>
      <c r="BE163" s="1374">
        <f t="shared" si="72"/>
        <v>0</v>
      </c>
      <c r="BF163" s="1374">
        <f t="shared" si="72"/>
        <v>0</v>
      </c>
      <c r="BG163" s="1374">
        <f t="shared" si="72"/>
        <v>0</v>
      </c>
      <c r="BH163" s="1374">
        <f t="shared" si="72"/>
        <v>0</v>
      </c>
      <c r="BI163" s="1374">
        <f t="shared" si="72"/>
        <v>0</v>
      </c>
      <c r="BJ163" s="1374">
        <f t="shared" si="63"/>
        <v>0</v>
      </c>
      <c r="BK163" s="3034"/>
      <c r="BL163" s="3034"/>
      <c r="CA163" s="885">
        <v>0</v>
      </c>
      <c r="CB163" s="885">
        <v>0</v>
      </c>
      <c r="CC163" s="885">
        <v>0</v>
      </c>
      <c r="CE163" s="885">
        <v>0</v>
      </c>
      <c r="CF163" s="2981">
        <f t="shared" si="73"/>
        <v>0</v>
      </c>
      <c r="CG163" s="2981">
        <f t="shared" si="73"/>
        <v>0</v>
      </c>
      <c r="CH163" s="2981">
        <f t="shared" si="73"/>
        <v>0</v>
      </c>
      <c r="CI163" s="2981">
        <f t="shared" si="73"/>
        <v>0</v>
      </c>
      <c r="CJ163" s="2981">
        <f t="shared" si="67"/>
        <v>0</v>
      </c>
      <c r="CL163" s="885">
        <v>0</v>
      </c>
      <c r="CM163" s="885">
        <v>0</v>
      </c>
      <c r="CN163" s="885">
        <v>0</v>
      </c>
      <c r="CO163" s="885">
        <v>0</v>
      </c>
      <c r="CP163" s="885">
        <v>0</v>
      </c>
      <c r="CQ163" s="2981">
        <f t="shared" si="65"/>
        <v>0</v>
      </c>
      <c r="CR163" s="2981">
        <f t="shared" si="43"/>
        <v>0</v>
      </c>
      <c r="CS163" s="2981">
        <f t="shared" si="43"/>
        <v>0</v>
      </c>
      <c r="CT163" s="2981">
        <f t="shared" si="43"/>
        <v>0</v>
      </c>
      <c r="CU163" s="2981">
        <f t="shared" si="43"/>
        <v>0</v>
      </c>
    </row>
    <row r="164" spans="1:99" ht="24" hidden="1" customHeight="1">
      <c r="A164" s="936">
        <v>4</v>
      </c>
      <c r="B164" s="2928" t="s">
        <v>504</v>
      </c>
      <c r="C164" s="1467" t="s">
        <v>326</v>
      </c>
      <c r="D164" s="2972"/>
      <c r="E164" s="1374"/>
      <c r="F164" s="889"/>
      <c r="G164" s="1374">
        <v>0</v>
      </c>
      <c r="H164" s="1374">
        <v>0</v>
      </c>
      <c r="I164" s="1374"/>
      <c r="J164" s="1374">
        <v>0</v>
      </c>
      <c r="K164" s="1374">
        <f>SUM(G164:J164)</f>
        <v>0</v>
      </c>
      <c r="L164" s="2961"/>
      <c r="M164" s="2961"/>
      <c r="N164" s="2961"/>
      <c r="O164" s="2961"/>
      <c r="P164" s="2961"/>
      <c r="Q164" s="2961">
        <f t="shared" si="56"/>
        <v>0</v>
      </c>
      <c r="R164" s="889"/>
      <c r="S164" s="891">
        <f>G164+M164</f>
        <v>0</v>
      </c>
      <c r="T164" s="891">
        <f>H164+N164</f>
        <v>0</v>
      </c>
      <c r="U164" s="891"/>
      <c r="V164" s="2998">
        <f>J164+P164</f>
        <v>0</v>
      </c>
      <c r="W164" s="2998">
        <f>SUM(S164:V164)</f>
        <v>0</v>
      </c>
      <c r="X164" s="3035"/>
      <c r="Y164" s="927"/>
      <c r="Z164" s="1401">
        <v>0</v>
      </c>
      <c r="AA164" s="1401">
        <v>0</v>
      </c>
      <c r="AB164" s="1401"/>
      <c r="AC164" s="1401">
        <v>0</v>
      </c>
      <c r="AD164" s="1401">
        <f>SUM(Z164:AC164)</f>
        <v>0</v>
      </c>
      <c r="AE164" s="928"/>
      <c r="AF164" s="2968"/>
      <c r="AG164" s="2968"/>
      <c r="AH164" s="2968"/>
      <c r="AI164" s="2968"/>
      <c r="AJ164" s="2968">
        <f t="shared" si="58"/>
        <v>0</v>
      </c>
      <c r="AK164" s="1634"/>
      <c r="AL164" s="1432">
        <f>Z164+AF164</f>
        <v>0</v>
      </c>
      <c r="AM164" s="1432">
        <f>AA164+AG164</f>
        <v>0</v>
      </c>
      <c r="AN164" s="1432"/>
      <c r="AO164" s="1432">
        <f t="shared" si="71"/>
        <v>0</v>
      </c>
      <c r="AP164" s="1432">
        <f>SUM(AL164:AO164)</f>
        <v>0</v>
      </c>
      <c r="AQ164" s="3022"/>
      <c r="AR164" s="3022"/>
      <c r="AS164" s="1374">
        <v>0</v>
      </c>
      <c r="AT164" s="1374">
        <v>0</v>
      </c>
      <c r="AU164" s="1374">
        <v>0</v>
      </c>
      <c r="AV164" s="1374">
        <v>0</v>
      </c>
      <c r="AW164" s="1374">
        <v>0</v>
      </c>
      <c r="AX164" s="1374">
        <f t="shared" si="61"/>
        <v>0</v>
      </c>
      <c r="AY164" s="1374"/>
      <c r="AZ164" s="1374"/>
      <c r="BA164" s="1374"/>
      <c r="BB164" s="1374"/>
      <c r="BC164" s="1374"/>
      <c r="BD164" s="1374">
        <f t="shared" si="62"/>
        <v>0</v>
      </c>
      <c r="BE164" s="1432">
        <f t="shared" si="72"/>
        <v>0</v>
      </c>
      <c r="BF164" s="1432">
        <f t="shared" si="72"/>
        <v>0</v>
      </c>
      <c r="BG164" s="1432">
        <f t="shared" si="72"/>
        <v>0</v>
      </c>
      <c r="BH164" s="1432">
        <f t="shared" si="72"/>
        <v>0</v>
      </c>
      <c r="BI164" s="1432">
        <f t="shared" si="72"/>
        <v>0</v>
      </c>
      <c r="BJ164" s="1432">
        <f t="shared" si="63"/>
        <v>0</v>
      </c>
      <c r="BK164" s="2930" t="s">
        <v>1416</v>
      </c>
      <c r="BL164" s="2930" t="s">
        <v>1417</v>
      </c>
      <c r="CB164" s="885">
        <v>0</v>
      </c>
      <c r="CC164" s="885">
        <v>0</v>
      </c>
      <c r="CE164" s="885">
        <v>0</v>
      </c>
      <c r="CF164" s="2981">
        <f t="shared" si="73"/>
        <v>0</v>
      </c>
      <c r="CG164" s="2981">
        <f t="shared" si="73"/>
        <v>0</v>
      </c>
      <c r="CH164" s="2981">
        <f t="shared" si="73"/>
        <v>0</v>
      </c>
      <c r="CI164" s="2981">
        <f t="shared" si="73"/>
        <v>0</v>
      </c>
      <c r="CJ164" s="2981">
        <f t="shared" si="67"/>
        <v>0</v>
      </c>
      <c r="CL164" s="885">
        <v>0</v>
      </c>
      <c r="CM164" s="885">
        <v>0</v>
      </c>
      <c r="CN164" s="885">
        <v>0</v>
      </c>
      <c r="CO164" s="885">
        <v>0</v>
      </c>
      <c r="CP164" s="885">
        <v>0</v>
      </c>
      <c r="CQ164" s="2981">
        <f t="shared" si="65"/>
        <v>0</v>
      </c>
      <c r="CR164" s="2981">
        <f t="shared" si="43"/>
        <v>0</v>
      </c>
      <c r="CS164" s="2981">
        <f t="shared" si="43"/>
        <v>0</v>
      </c>
      <c r="CT164" s="2981">
        <f t="shared" si="43"/>
        <v>0</v>
      </c>
      <c r="CU164" s="2981">
        <f t="shared" si="43"/>
        <v>0</v>
      </c>
    </row>
    <row r="165" spans="1:99" ht="20.25" hidden="1" customHeight="1">
      <c r="B165" s="2923"/>
      <c r="C165" s="1860" t="s">
        <v>638</v>
      </c>
      <c r="D165" s="2972"/>
      <c r="E165" s="1374"/>
      <c r="F165" s="1374">
        <v>0</v>
      </c>
      <c r="G165" s="1374">
        <v>0</v>
      </c>
      <c r="H165" s="1374">
        <v>0</v>
      </c>
      <c r="I165" s="1374"/>
      <c r="J165" s="1374">
        <v>0</v>
      </c>
      <c r="K165" s="1374">
        <f>SUM(G165:J165)</f>
        <v>0</v>
      </c>
      <c r="L165" s="2961"/>
      <c r="M165" s="2961"/>
      <c r="N165" s="2961"/>
      <c r="O165" s="2961"/>
      <c r="P165" s="2961"/>
      <c r="Q165" s="2961">
        <f t="shared" si="56"/>
        <v>0</v>
      </c>
      <c r="R165" s="891">
        <f>F165+L165</f>
        <v>0</v>
      </c>
      <c r="S165" s="891">
        <f>G165+M165</f>
        <v>0</v>
      </c>
      <c r="T165" s="891">
        <f>H165+N165</f>
        <v>0</v>
      </c>
      <c r="U165" s="889"/>
      <c r="V165" s="1374">
        <f>J165+P165</f>
        <v>0</v>
      </c>
      <c r="W165" s="1374">
        <f>SUM(S165:V165)</f>
        <v>0</v>
      </c>
      <c r="X165" s="1374"/>
      <c r="Y165" s="1401"/>
      <c r="Z165" s="1401"/>
      <c r="AA165" s="1401"/>
      <c r="AB165" s="1401"/>
      <c r="AC165" s="1401"/>
      <c r="AD165" s="1401">
        <f t="shared" si="69"/>
        <v>0</v>
      </c>
      <c r="AE165" s="2968"/>
      <c r="AF165" s="2968"/>
      <c r="AG165" s="2968"/>
      <c r="AH165" s="2968"/>
      <c r="AI165" s="2968"/>
      <c r="AJ165" s="2968">
        <f t="shared" si="58"/>
        <v>0</v>
      </c>
      <c r="AK165" s="1374"/>
      <c r="AL165" s="1374"/>
      <c r="AM165" s="1374"/>
      <c r="AN165" s="1374"/>
      <c r="AO165" s="1374"/>
      <c r="AP165" s="1374">
        <f t="shared" si="60"/>
        <v>0</v>
      </c>
      <c r="AQ165" s="2970"/>
      <c r="AR165" s="2970"/>
      <c r="AS165" s="1374"/>
      <c r="AT165" s="1374"/>
      <c r="AU165" s="1374"/>
      <c r="AV165" s="1374"/>
      <c r="AW165" s="1374"/>
      <c r="AX165" s="1374">
        <f t="shared" si="61"/>
        <v>0</v>
      </c>
      <c r="AY165" s="1374"/>
      <c r="AZ165" s="1374"/>
      <c r="BA165" s="1374"/>
      <c r="BB165" s="1374"/>
      <c r="BC165" s="1374"/>
      <c r="BD165" s="1374">
        <f t="shared" si="62"/>
        <v>0</v>
      </c>
      <c r="BE165" s="1374"/>
      <c r="BF165" s="1374"/>
      <c r="BG165" s="1374"/>
      <c r="BH165" s="1374"/>
      <c r="BI165" s="1374"/>
      <c r="BJ165" s="1374">
        <f t="shared" si="63"/>
        <v>0</v>
      </c>
      <c r="BK165" s="2923"/>
      <c r="BL165" s="2923"/>
      <c r="CF165" s="2981">
        <f t="shared" si="73"/>
        <v>0</v>
      </c>
      <c r="CG165" s="2981">
        <f t="shared" si="73"/>
        <v>0</v>
      </c>
      <c r="CH165" s="2981">
        <f t="shared" si="73"/>
        <v>0</v>
      </c>
      <c r="CI165" s="2981">
        <f t="shared" si="73"/>
        <v>0</v>
      </c>
      <c r="CJ165" s="2981">
        <f t="shared" si="67"/>
        <v>0</v>
      </c>
      <c r="CQ165" s="2981">
        <f t="shared" si="65"/>
        <v>0</v>
      </c>
      <c r="CR165" s="2981">
        <f t="shared" si="43"/>
        <v>0</v>
      </c>
      <c r="CS165" s="2981">
        <f t="shared" si="43"/>
        <v>0</v>
      </c>
      <c r="CT165" s="2981">
        <f t="shared" si="43"/>
        <v>0</v>
      </c>
      <c r="CU165" s="2981">
        <f t="shared" si="43"/>
        <v>0</v>
      </c>
    </row>
    <row r="166" spans="1:99" ht="13.5" hidden="1" customHeight="1">
      <c r="B166" s="2923"/>
      <c r="C166" s="1467"/>
      <c r="D166" s="2972"/>
      <c r="E166" s="1374"/>
      <c r="F166" s="1374"/>
      <c r="G166" s="1374"/>
      <c r="H166" s="1374"/>
      <c r="I166" s="1374"/>
      <c r="J166" s="1374"/>
      <c r="K166" s="1374">
        <f t="shared" si="55"/>
        <v>0</v>
      </c>
      <c r="L166" s="2961"/>
      <c r="M166" s="2961"/>
      <c r="N166" s="2961"/>
      <c r="O166" s="2961"/>
      <c r="P166" s="2961"/>
      <c r="Q166" s="2961">
        <f t="shared" si="56"/>
        <v>0</v>
      </c>
      <c r="R166" s="891"/>
      <c r="S166" s="891"/>
      <c r="T166" s="891"/>
      <c r="U166" s="889"/>
      <c r="V166" s="1374"/>
      <c r="W166" s="1374">
        <f t="shared" si="57"/>
        <v>0</v>
      </c>
      <c r="X166" s="1374"/>
      <c r="Y166" s="1401"/>
      <c r="Z166" s="1401"/>
      <c r="AA166" s="1401"/>
      <c r="AB166" s="1401"/>
      <c r="AC166" s="1401"/>
      <c r="AD166" s="1401">
        <f t="shared" si="69"/>
        <v>0</v>
      </c>
      <c r="AE166" s="2968"/>
      <c r="AF166" s="2968"/>
      <c r="AG166" s="2968"/>
      <c r="AH166" s="2968"/>
      <c r="AI166" s="2968"/>
      <c r="AJ166" s="2968">
        <f t="shared" si="58"/>
        <v>0</v>
      </c>
      <c r="AK166" s="1374"/>
      <c r="AL166" s="1374"/>
      <c r="AM166" s="1374"/>
      <c r="AN166" s="1374"/>
      <c r="AO166" s="1374"/>
      <c r="AP166" s="1374">
        <f t="shared" si="60"/>
        <v>0</v>
      </c>
      <c r="AQ166" s="2970"/>
      <c r="AR166" s="2970"/>
      <c r="AS166" s="1374"/>
      <c r="AT166" s="1374"/>
      <c r="AU166" s="1374"/>
      <c r="AV166" s="1374"/>
      <c r="AW166" s="1374"/>
      <c r="AX166" s="1374">
        <f t="shared" si="61"/>
        <v>0</v>
      </c>
      <c r="AY166" s="1374"/>
      <c r="AZ166" s="1374"/>
      <c r="BA166" s="1374"/>
      <c r="BB166" s="1374"/>
      <c r="BC166" s="1374"/>
      <c r="BD166" s="1374">
        <f t="shared" si="62"/>
        <v>0</v>
      </c>
      <c r="BE166" s="1374"/>
      <c r="BF166" s="1374"/>
      <c r="BG166" s="1374"/>
      <c r="BH166" s="1374"/>
      <c r="BI166" s="1374"/>
      <c r="BJ166" s="1374">
        <f t="shared" si="63"/>
        <v>0</v>
      </c>
      <c r="BK166" s="2934"/>
      <c r="BL166" s="2934"/>
      <c r="CF166" s="2981">
        <f t="shared" si="73"/>
        <v>0</v>
      </c>
      <c r="CG166" s="2981">
        <f t="shared" si="73"/>
        <v>0</v>
      </c>
      <c r="CH166" s="2981">
        <f t="shared" si="73"/>
        <v>0</v>
      </c>
      <c r="CI166" s="2981">
        <f t="shared" si="73"/>
        <v>0</v>
      </c>
      <c r="CJ166" s="2981">
        <f t="shared" si="67"/>
        <v>0</v>
      </c>
      <c r="CQ166" s="2981">
        <f t="shared" si="65"/>
        <v>0</v>
      </c>
      <c r="CR166" s="2981">
        <f t="shared" si="43"/>
        <v>0</v>
      </c>
      <c r="CS166" s="2981">
        <f t="shared" si="43"/>
        <v>0</v>
      </c>
      <c r="CT166" s="2981">
        <f t="shared" si="43"/>
        <v>0</v>
      </c>
      <c r="CU166" s="2981">
        <f t="shared" si="43"/>
        <v>0</v>
      </c>
    </row>
    <row r="167" spans="1:99" ht="13.5" hidden="1" customHeight="1">
      <c r="B167" s="2923"/>
      <c r="C167" s="1467"/>
      <c r="D167" s="2972"/>
      <c r="E167" s="1374"/>
      <c r="F167" s="1374"/>
      <c r="G167" s="1374"/>
      <c r="H167" s="1374"/>
      <c r="I167" s="1374"/>
      <c r="J167" s="1374"/>
      <c r="K167" s="1374">
        <f t="shared" si="55"/>
        <v>0</v>
      </c>
      <c r="L167" s="2961"/>
      <c r="M167" s="2961"/>
      <c r="N167" s="2961"/>
      <c r="O167" s="2961"/>
      <c r="P167" s="2961"/>
      <c r="Q167" s="2961">
        <f t="shared" si="56"/>
        <v>0</v>
      </c>
      <c r="R167" s="891"/>
      <c r="S167" s="891"/>
      <c r="T167" s="891"/>
      <c r="U167" s="889"/>
      <c r="V167" s="1374"/>
      <c r="W167" s="1374">
        <f t="shared" si="57"/>
        <v>0</v>
      </c>
      <c r="X167" s="1374"/>
      <c r="Y167" s="1401"/>
      <c r="Z167" s="1401"/>
      <c r="AA167" s="1401"/>
      <c r="AB167" s="1401"/>
      <c r="AC167" s="1401"/>
      <c r="AD167" s="1401">
        <f t="shared" si="69"/>
        <v>0</v>
      </c>
      <c r="AE167" s="2968"/>
      <c r="AF167" s="2968"/>
      <c r="AG167" s="2968"/>
      <c r="AH167" s="2968"/>
      <c r="AI167" s="2968"/>
      <c r="AJ167" s="2968">
        <f t="shared" si="58"/>
        <v>0</v>
      </c>
      <c r="AK167" s="1374"/>
      <c r="AL167" s="1374"/>
      <c r="AM167" s="1374"/>
      <c r="AN167" s="1374"/>
      <c r="AO167" s="1374"/>
      <c r="AP167" s="1374">
        <f t="shared" si="60"/>
        <v>0</v>
      </c>
      <c r="AQ167" s="2970"/>
      <c r="AR167" s="2970"/>
      <c r="AS167" s="1374"/>
      <c r="AT167" s="1374"/>
      <c r="AU167" s="1374"/>
      <c r="AV167" s="1374"/>
      <c r="AW167" s="1374"/>
      <c r="AX167" s="1374">
        <f t="shared" si="61"/>
        <v>0</v>
      </c>
      <c r="AY167" s="1374"/>
      <c r="AZ167" s="1374"/>
      <c r="BA167" s="1374"/>
      <c r="BB167" s="1374"/>
      <c r="BC167" s="1374"/>
      <c r="BD167" s="1374">
        <f t="shared" si="62"/>
        <v>0</v>
      </c>
      <c r="BE167" s="1374"/>
      <c r="BF167" s="1374"/>
      <c r="BG167" s="1374"/>
      <c r="BH167" s="1374"/>
      <c r="BI167" s="1374"/>
      <c r="BJ167" s="1374">
        <f t="shared" si="63"/>
        <v>0</v>
      </c>
      <c r="BK167" s="3034"/>
      <c r="BL167" s="3034"/>
      <c r="CF167" s="2981">
        <f t="shared" si="73"/>
        <v>0</v>
      </c>
      <c r="CG167" s="2981">
        <f t="shared" si="73"/>
        <v>0</v>
      </c>
      <c r="CH167" s="2981">
        <f t="shared" si="73"/>
        <v>0</v>
      </c>
      <c r="CI167" s="2981">
        <f t="shared" si="73"/>
        <v>0</v>
      </c>
      <c r="CJ167" s="2981">
        <f t="shared" si="67"/>
        <v>0</v>
      </c>
      <c r="CQ167" s="2981">
        <f t="shared" si="65"/>
        <v>0</v>
      </c>
      <c r="CR167" s="2981">
        <f t="shared" si="43"/>
        <v>0</v>
      </c>
      <c r="CS167" s="2981">
        <f t="shared" si="43"/>
        <v>0</v>
      </c>
      <c r="CT167" s="2981">
        <f t="shared" si="43"/>
        <v>0</v>
      </c>
      <c r="CU167" s="2981">
        <f t="shared" si="43"/>
        <v>0</v>
      </c>
    </row>
    <row r="168" spans="1:99" ht="13.5" hidden="1" customHeight="1">
      <c r="B168" s="2923"/>
      <c r="C168" s="1467"/>
      <c r="D168" s="2972"/>
      <c r="E168" s="1374"/>
      <c r="F168" s="1374"/>
      <c r="G168" s="1374"/>
      <c r="H168" s="1374"/>
      <c r="I168" s="1374"/>
      <c r="J168" s="1374"/>
      <c r="K168" s="1374">
        <f t="shared" si="55"/>
        <v>0</v>
      </c>
      <c r="L168" s="2961"/>
      <c r="M168" s="2961"/>
      <c r="N168" s="2961"/>
      <c r="O168" s="2961"/>
      <c r="P168" s="2961"/>
      <c r="Q168" s="2961">
        <f t="shared" si="56"/>
        <v>0</v>
      </c>
      <c r="R168" s="891"/>
      <c r="S168" s="891"/>
      <c r="T168" s="891"/>
      <c r="U168" s="889"/>
      <c r="V168" s="1374"/>
      <c r="W168" s="1374">
        <f t="shared" si="57"/>
        <v>0</v>
      </c>
      <c r="X168" s="1374"/>
      <c r="Y168" s="1401"/>
      <c r="Z168" s="1401"/>
      <c r="AA168" s="1401"/>
      <c r="AB168" s="1401"/>
      <c r="AC168" s="1401"/>
      <c r="AD168" s="1401">
        <f t="shared" si="69"/>
        <v>0</v>
      </c>
      <c r="AE168" s="2968"/>
      <c r="AF168" s="2968"/>
      <c r="AG168" s="2968"/>
      <c r="AH168" s="2968"/>
      <c r="AI168" s="2968"/>
      <c r="AJ168" s="2968">
        <f t="shared" si="58"/>
        <v>0</v>
      </c>
      <c r="AK168" s="1374"/>
      <c r="AL168" s="1374"/>
      <c r="AM168" s="1374"/>
      <c r="AN168" s="1374"/>
      <c r="AO168" s="1374"/>
      <c r="AP168" s="1374">
        <f t="shared" si="60"/>
        <v>0</v>
      </c>
      <c r="AQ168" s="2970"/>
      <c r="AR168" s="2970"/>
      <c r="AS168" s="1374"/>
      <c r="AT168" s="1374"/>
      <c r="AU168" s="1374"/>
      <c r="AV168" s="1374"/>
      <c r="AW168" s="1374"/>
      <c r="AX168" s="1374">
        <f t="shared" si="61"/>
        <v>0</v>
      </c>
      <c r="AY168" s="1374"/>
      <c r="AZ168" s="1374"/>
      <c r="BA168" s="1374"/>
      <c r="BB168" s="1374"/>
      <c r="BC168" s="1374"/>
      <c r="BD168" s="1374">
        <f t="shared" si="62"/>
        <v>0</v>
      </c>
      <c r="BE168" s="1374"/>
      <c r="BF168" s="1374"/>
      <c r="BG168" s="1374"/>
      <c r="BH168" s="1374"/>
      <c r="BI168" s="1374"/>
      <c r="BJ168" s="1374">
        <f t="shared" si="63"/>
        <v>0</v>
      </c>
      <c r="BK168" s="3034"/>
      <c r="BL168" s="3034"/>
      <c r="CF168" s="2981">
        <f t="shared" si="73"/>
        <v>0</v>
      </c>
      <c r="CG168" s="2981">
        <f t="shared" si="73"/>
        <v>0</v>
      </c>
      <c r="CH168" s="2981">
        <f t="shared" si="73"/>
        <v>0</v>
      </c>
      <c r="CI168" s="2981">
        <f t="shared" si="73"/>
        <v>0</v>
      </c>
      <c r="CJ168" s="2981">
        <f t="shared" si="67"/>
        <v>0</v>
      </c>
      <c r="CQ168" s="2981">
        <f t="shared" si="65"/>
        <v>0</v>
      </c>
      <c r="CR168" s="2981">
        <f t="shared" si="43"/>
        <v>0</v>
      </c>
      <c r="CS168" s="2981">
        <f t="shared" si="43"/>
        <v>0</v>
      </c>
      <c r="CT168" s="2981">
        <f t="shared" si="43"/>
        <v>0</v>
      </c>
      <c r="CU168" s="2981">
        <f t="shared" si="43"/>
        <v>0</v>
      </c>
    </row>
    <row r="169" spans="1:99" ht="13.5" hidden="1" customHeight="1">
      <c r="B169" s="2923"/>
      <c r="C169" s="1467"/>
      <c r="D169" s="2972"/>
      <c r="E169" s="1374"/>
      <c r="F169" s="1374"/>
      <c r="G169" s="1374"/>
      <c r="H169" s="1374"/>
      <c r="I169" s="1374"/>
      <c r="J169" s="1374"/>
      <c r="K169" s="1374">
        <f t="shared" si="55"/>
        <v>0</v>
      </c>
      <c r="L169" s="2961"/>
      <c r="M169" s="2961"/>
      <c r="N169" s="2961"/>
      <c r="O169" s="2961"/>
      <c r="P169" s="2961"/>
      <c r="Q169" s="2961">
        <f t="shared" si="56"/>
        <v>0</v>
      </c>
      <c r="R169" s="891"/>
      <c r="S169" s="891"/>
      <c r="T169" s="891"/>
      <c r="U169" s="889"/>
      <c r="V169" s="1374"/>
      <c r="W169" s="1374">
        <f t="shared" si="57"/>
        <v>0</v>
      </c>
      <c r="X169" s="1374"/>
      <c r="Y169" s="1401"/>
      <c r="Z169" s="1401"/>
      <c r="AA169" s="1401"/>
      <c r="AB169" s="1401"/>
      <c r="AC169" s="1401"/>
      <c r="AD169" s="1401">
        <f t="shared" si="69"/>
        <v>0</v>
      </c>
      <c r="AE169" s="2968"/>
      <c r="AF169" s="2968"/>
      <c r="AG169" s="2968"/>
      <c r="AH169" s="2968"/>
      <c r="AI169" s="2968"/>
      <c r="AJ169" s="2968">
        <f t="shared" si="58"/>
        <v>0</v>
      </c>
      <c r="AK169" s="1374"/>
      <c r="AL169" s="1374"/>
      <c r="AM169" s="1374"/>
      <c r="AN169" s="1374"/>
      <c r="AO169" s="1374"/>
      <c r="AP169" s="1374">
        <f t="shared" si="60"/>
        <v>0</v>
      </c>
      <c r="AQ169" s="2970"/>
      <c r="AR169" s="2970"/>
      <c r="AS169" s="1374"/>
      <c r="AT169" s="1374"/>
      <c r="AU169" s="1374"/>
      <c r="AV169" s="1374"/>
      <c r="AW169" s="1374"/>
      <c r="AX169" s="1374">
        <f t="shared" si="61"/>
        <v>0</v>
      </c>
      <c r="AY169" s="1374"/>
      <c r="AZ169" s="1374"/>
      <c r="BA169" s="1374"/>
      <c r="BB169" s="1374"/>
      <c r="BC169" s="1374"/>
      <c r="BD169" s="1374">
        <f t="shared" si="62"/>
        <v>0</v>
      </c>
      <c r="BE169" s="1374"/>
      <c r="BF169" s="1374"/>
      <c r="BG169" s="1374"/>
      <c r="BH169" s="1374"/>
      <c r="BI169" s="1374"/>
      <c r="BJ169" s="1374">
        <f t="shared" si="63"/>
        <v>0</v>
      </c>
      <c r="BK169" s="3034"/>
      <c r="BL169" s="3034"/>
      <c r="CF169" s="2981">
        <f t="shared" si="73"/>
        <v>0</v>
      </c>
      <c r="CG169" s="2981">
        <f t="shared" si="73"/>
        <v>0</v>
      </c>
      <c r="CH169" s="2981">
        <f t="shared" si="73"/>
        <v>0</v>
      </c>
      <c r="CI169" s="2981">
        <f t="shared" si="73"/>
        <v>0</v>
      </c>
      <c r="CJ169" s="2981">
        <f t="shared" si="67"/>
        <v>0</v>
      </c>
      <c r="CQ169" s="2981">
        <f t="shared" si="65"/>
        <v>0</v>
      </c>
      <c r="CR169" s="2981">
        <f t="shared" si="43"/>
        <v>0</v>
      </c>
      <c r="CS169" s="2981">
        <f t="shared" si="43"/>
        <v>0</v>
      </c>
      <c r="CT169" s="2981">
        <f t="shared" si="43"/>
        <v>0</v>
      </c>
      <c r="CU169" s="2981">
        <f t="shared" si="43"/>
        <v>0</v>
      </c>
    </row>
    <row r="170" spans="1:99" ht="13.5" hidden="1" customHeight="1">
      <c r="B170" s="2923"/>
      <c r="C170" s="1467"/>
      <c r="D170" s="2972"/>
      <c r="E170" s="1374"/>
      <c r="F170" s="1374"/>
      <c r="G170" s="1374"/>
      <c r="H170" s="1374"/>
      <c r="I170" s="1374"/>
      <c r="J170" s="1374"/>
      <c r="K170" s="1374">
        <f t="shared" si="55"/>
        <v>0</v>
      </c>
      <c r="L170" s="2961"/>
      <c r="M170" s="2961"/>
      <c r="N170" s="2961"/>
      <c r="O170" s="2961"/>
      <c r="P170" s="2961"/>
      <c r="Q170" s="2961">
        <f t="shared" si="56"/>
        <v>0</v>
      </c>
      <c r="R170" s="891"/>
      <c r="S170" s="891"/>
      <c r="T170" s="891"/>
      <c r="U170" s="889"/>
      <c r="V170" s="1374"/>
      <c r="W170" s="1374">
        <f t="shared" si="57"/>
        <v>0</v>
      </c>
      <c r="X170" s="1374"/>
      <c r="Y170" s="1401"/>
      <c r="Z170" s="1401"/>
      <c r="AA170" s="1401"/>
      <c r="AB170" s="1401"/>
      <c r="AC170" s="1401"/>
      <c r="AD170" s="1401">
        <f t="shared" si="69"/>
        <v>0</v>
      </c>
      <c r="AE170" s="2968"/>
      <c r="AF170" s="2968"/>
      <c r="AG170" s="2968"/>
      <c r="AH170" s="2968"/>
      <c r="AI170" s="2968"/>
      <c r="AJ170" s="2968">
        <f t="shared" si="58"/>
        <v>0</v>
      </c>
      <c r="AK170" s="1374"/>
      <c r="AL170" s="1374"/>
      <c r="AM170" s="1374"/>
      <c r="AN170" s="1374"/>
      <c r="AO170" s="1374"/>
      <c r="AP170" s="1374">
        <f t="shared" si="60"/>
        <v>0</v>
      </c>
      <c r="AQ170" s="2970"/>
      <c r="AR170" s="2970"/>
      <c r="AS170" s="1374"/>
      <c r="AT170" s="1374"/>
      <c r="AU170" s="1374"/>
      <c r="AV170" s="1374"/>
      <c r="AW170" s="1374"/>
      <c r="AX170" s="1374">
        <f t="shared" si="61"/>
        <v>0</v>
      </c>
      <c r="AY170" s="1374"/>
      <c r="AZ170" s="1374"/>
      <c r="BA170" s="1374"/>
      <c r="BB170" s="1374"/>
      <c r="BC170" s="1374"/>
      <c r="BD170" s="1374">
        <f t="shared" si="62"/>
        <v>0</v>
      </c>
      <c r="BE170" s="1374"/>
      <c r="BF170" s="1374"/>
      <c r="BG170" s="1374"/>
      <c r="BH170" s="1374"/>
      <c r="BI170" s="1374"/>
      <c r="BJ170" s="1374">
        <f t="shared" si="63"/>
        <v>0</v>
      </c>
      <c r="BK170" s="3034"/>
      <c r="BL170" s="3034"/>
      <c r="CF170" s="2981">
        <f t="shared" si="73"/>
        <v>0</v>
      </c>
      <c r="CG170" s="2981">
        <f t="shared" si="73"/>
        <v>0</v>
      </c>
      <c r="CH170" s="2981">
        <f t="shared" si="73"/>
        <v>0</v>
      </c>
      <c r="CI170" s="2981">
        <f t="shared" si="73"/>
        <v>0</v>
      </c>
      <c r="CJ170" s="2981">
        <f t="shared" si="67"/>
        <v>0</v>
      </c>
      <c r="CQ170" s="2981">
        <f t="shared" si="65"/>
        <v>0</v>
      </c>
      <c r="CR170" s="2981">
        <f t="shared" si="43"/>
        <v>0</v>
      </c>
      <c r="CS170" s="2981">
        <f t="shared" si="43"/>
        <v>0</v>
      </c>
      <c r="CT170" s="2981">
        <f t="shared" si="43"/>
        <v>0</v>
      </c>
      <c r="CU170" s="2981">
        <f t="shared" si="43"/>
        <v>0</v>
      </c>
    </row>
    <row r="171" spans="1:99" ht="13.5" hidden="1" customHeight="1">
      <c r="B171" s="2923"/>
      <c r="C171" s="1467"/>
      <c r="D171" s="2972"/>
      <c r="E171" s="1374"/>
      <c r="F171" s="1374"/>
      <c r="G171" s="1374"/>
      <c r="H171" s="1374"/>
      <c r="I171" s="1374"/>
      <c r="J171" s="1374"/>
      <c r="K171" s="1374">
        <f t="shared" si="55"/>
        <v>0</v>
      </c>
      <c r="L171" s="2961"/>
      <c r="M171" s="2961"/>
      <c r="N171" s="2961"/>
      <c r="O171" s="2961"/>
      <c r="P171" s="2961"/>
      <c r="Q171" s="2961">
        <f t="shared" si="56"/>
        <v>0</v>
      </c>
      <c r="R171" s="891"/>
      <c r="S171" s="891"/>
      <c r="T171" s="891"/>
      <c r="U171" s="889"/>
      <c r="V171" s="1374"/>
      <c r="W171" s="1374">
        <f t="shared" si="57"/>
        <v>0</v>
      </c>
      <c r="X171" s="1374"/>
      <c r="Y171" s="1401"/>
      <c r="Z171" s="1401"/>
      <c r="AA171" s="1401"/>
      <c r="AB171" s="1401"/>
      <c r="AC171" s="1401"/>
      <c r="AD171" s="1401">
        <f t="shared" si="69"/>
        <v>0</v>
      </c>
      <c r="AE171" s="2968"/>
      <c r="AF171" s="2968"/>
      <c r="AG171" s="2968"/>
      <c r="AH171" s="2968"/>
      <c r="AI171" s="2968"/>
      <c r="AJ171" s="2968">
        <f t="shared" si="58"/>
        <v>0</v>
      </c>
      <c r="AK171" s="1374"/>
      <c r="AL171" s="1374"/>
      <c r="AM171" s="1374"/>
      <c r="AN171" s="1374"/>
      <c r="AO171" s="1374"/>
      <c r="AP171" s="1374">
        <f t="shared" si="60"/>
        <v>0</v>
      </c>
      <c r="AQ171" s="2970"/>
      <c r="AR171" s="2970"/>
      <c r="AS171" s="1374"/>
      <c r="AT171" s="1374"/>
      <c r="AU171" s="1374"/>
      <c r="AV171" s="1374"/>
      <c r="AW171" s="1374"/>
      <c r="AX171" s="1374">
        <f t="shared" si="61"/>
        <v>0</v>
      </c>
      <c r="AY171" s="1374"/>
      <c r="AZ171" s="1374"/>
      <c r="BA171" s="1374"/>
      <c r="BB171" s="1374"/>
      <c r="BC171" s="1374"/>
      <c r="BD171" s="1374">
        <f t="shared" si="62"/>
        <v>0</v>
      </c>
      <c r="BE171" s="1374"/>
      <c r="BF171" s="1374"/>
      <c r="BG171" s="1374"/>
      <c r="BH171" s="1374"/>
      <c r="BI171" s="1374"/>
      <c r="BJ171" s="1374">
        <f t="shared" si="63"/>
        <v>0</v>
      </c>
      <c r="BK171" s="3034"/>
      <c r="BL171" s="3034"/>
      <c r="CF171" s="2981">
        <f t="shared" si="73"/>
        <v>0</v>
      </c>
      <c r="CG171" s="2981">
        <f t="shared" si="73"/>
        <v>0</v>
      </c>
      <c r="CH171" s="2981">
        <f t="shared" si="73"/>
        <v>0</v>
      </c>
      <c r="CI171" s="2981">
        <f t="shared" si="73"/>
        <v>0</v>
      </c>
      <c r="CJ171" s="2981">
        <f t="shared" si="67"/>
        <v>0</v>
      </c>
      <c r="CQ171" s="2981">
        <f t="shared" si="65"/>
        <v>0</v>
      </c>
      <c r="CR171" s="2981">
        <f t="shared" si="43"/>
        <v>0</v>
      </c>
      <c r="CS171" s="2981">
        <f t="shared" si="43"/>
        <v>0</v>
      </c>
      <c r="CT171" s="2981">
        <f t="shared" si="43"/>
        <v>0</v>
      </c>
      <c r="CU171" s="2981">
        <f t="shared" si="43"/>
        <v>0</v>
      </c>
    </row>
    <row r="172" spans="1:99" ht="13.5" hidden="1" customHeight="1">
      <c r="B172" s="2923"/>
      <c r="C172" s="1467"/>
      <c r="D172" s="2972"/>
      <c r="E172" s="1374"/>
      <c r="F172" s="1374"/>
      <c r="G172" s="1374"/>
      <c r="H172" s="1374"/>
      <c r="I172" s="1374"/>
      <c r="J172" s="1374"/>
      <c r="K172" s="1374">
        <f t="shared" si="55"/>
        <v>0</v>
      </c>
      <c r="L172" s="2961"/>
      <c r="M172" s="2961"/>
      <c r="N172" s="2961"/>
      <c r="O172" s="2961"/>
      <c r="P172" s="2961"/>
      <c r="Q172" s="2961">
        <f t="shared" si="56"/>
        <v>0</v>
      </c>
      <c r="R172" s="891"/>
      <c r="S172" s="891"/>
      <c r="T172" s="891"/>
      <c r="U172" s="889"/>
      <c r="V172" s="1374"/>
      <c r="W172" s="1374">
        <f t="shared" si="57"/>
        <v>0</v>
      </c>
      <c r="X172" s="1374"/>
      <c r="Y172" s="1401"/>
      <c r="Z172" s="1401"/>
      <c r="AA172" s="1401"/>
      <c r="AB172" s="1401"/>
      <c r="AC172" s="1401"/>
      <c r="AD172" s="1401">
        <f t="shared" si="69"/>
        <v>0</v>
      </c>
      <c r="AE172" s="2968"/>
      <c r="AF172" s="2968"/>
      <c r="AG172" s="2968"/>
      <c r="AH172" s="2968"/>
      <c r="AI172" s="2968"/>
      <c r="AJ172" s="2968">
        <f t="shared" si="58"/>
        <v>0</v>
      </c>
      <c r="AK172" s="1374"/>
      <c r="AL172" s="1374"/>
      <c r="AM172" s="1374"/>
      <c r="AN172" s="1374"/>
      <c r="AO172" s="1374"/>
      <c r="AP172" s="1374">
        <f t="shared" si="60"/>
        <v>0</v>
      </c>
      <c r="AQ172" s="2970"/>
      <c r="AR172" s="2970"/>
      <c r="AS172" s="1374"/>
      <c r="AT172" s="1374"/>
      <c r="AU172" s="1374"/>
      <c r="AV172" s="1374"/>
      <c r="AW172" s="1374"/>
      <c r="AX172" s="1374">
        <f t="shared" si="61"/>
        <v>0</v>
      </c>
      <c r="AY172" s="1374"/>
      <c r="AZ172" s="1374"/>
      <c r="BA172" s="1374"/>
      <c r="BB172" s="1374"/>
      <c r="BC172" s="1374"/>
      <c r="BD172" s="1374">
        <f t="shared" si="62"/>
        <v>0</v>
      </c>
      <c r="BE172" s="1374"/>
      <c r="BF172" s="1374"/>
      <c r="BG172" s="1374"/>
      <c r="BH172" s="1374"/>
      <c r="BI172" s="1374"/>
      <c r="BJ172" s="1374">
        <f t="shared" si="63"/>
        <v>0</v>
      </c>
      <c r="BK172" s="3034"/>
      <c r="BL172" s="3034"/>
      <c r="CF172" s="2981">
        <f t="shared" si="73"/>
        <v>0</v>
      </c>
      <c r="CG172" s="2981">
        <f t="shared" si="73"/>
        <v>0</v>
      </c>
      <c r="CH172" s="2981">
        <f t="shared" si="73"/>
        <v>0</v>
      </c>
      <c r="CI172" s="2981">
        <f t="shared" si="73"/>
        <v>0</v>
      </c>
      <c r="CJ172" s="2981">
        <f t="shared" si="67"/>
        <v>0</v>
      </c>
      <c r="CQ172" s="2981">
        <f t="shared" si="65"/>
        <v>0</v>
      </c>
      <c r="CR172" s="2981">
        <f t="shared" si="43"/>
        <v>0</v>
      </c>
      <c r="CS172" s="2981">
        <f t="shared" si="43"/>
        <v>0</v>
      </c>
      <c r="CT172" s="2981">
        <f t="shared" si="43"/>
        <v>0</v>
      </c>
      <c r="CU172" s="2981">
        <f t="shared" si="43"/>
        <v>0</v>
      </c>
    </row>
    <row r="173" spans="1:99" ht="13.5" hidden="1" customHeight="1">
      <c r="B173" s="2923"/>
      <c r="C173" s="1467"/>
      <c r="D173" s="2972"/>
      <c r="E173" s="1374"/>
      <c r="F173" s="1374"/>
      <c r="G173" s="1374"/>
      <c r="H173" s="1374"/>
      <c r="I173" s="1374"/>
      <c r="J173" s="1374"/>
      <c r="K173" s="1374">
        <f t="shared" si="55"/>
        <v>0</v>
      </c>
      <c r="L173" s="2961"/>
      <c r="M173" s="2961"/>
      <c r="N173" s="2961"/>
      <c r="O173" s="2961"/>
      <c r="P173" s="2961"/>
      <c r="Q173" s="2961">
        <f t="shared" si="56"/>
        <v>0</v>
      </c>
      <c r="R173" s="891"/>
      <c r="S173" s="891"/>
      <c r="T173" s="891"/>
      <c r="U173" s="889"/>
      <c r="V173" s="1374"/>
      <c r="W173" s="1374">
        <f t="shared" si="57"/>
        <v>0</v>
      </c>
      <c r="X173" s="1374"/>
      <c r="Y173" s="1401"/>
      <c r="Z173" s="1401"/>
      <c r="AA173" s="1401"/>
      <c r="AB173" s="1401"/>
      <c r="AC173" s="1401"/>
      <c r="AD173" s="1401">
        <f t="shared" si="69"/>
        <v>0</v>
      </c>
      <c r="AE173" s="2968"/>
      <c r="AF173" s="2968"/>
      <c r="AG173" s="2968"/>
      <c r="AH173" s="2968"/>
      <c r="AI173" s="2968"/>
      <c r="AJ173" s="2968">
        <f t="shared" si="58"/>
        <v>0</v>
      </c>
      <c r="AK173" s="1374"/>
      <c r="AL173" s="1374"/>
      <c r="AM173" s="1374"/>
      <c r="AN173" s="1374"/>
      <c r="AO173" s="1374"/>
      <c r="AP173" s="1374">
        <f t="shared" si="60"/>
        <v>0</v>
      </c>
      <c r="AQ173" s="2970"/>
      <c r="AR173" s="2970"/>
      <c r="AS173" s="1374"/>
      <c r="AT173" s="1374"/>
      <c r="AU173" s="1374"/>
      <c r="AV173" s="1374"/>
      <c r="AW173" s="1374"/>
      <c r="AX173" s="1374">
        <f t="shared" si="61"/>
        <v>0</v>
      </c>
      <c r="AY173" s="1374"/>
      <c r="AZ173" s="1374"/>
      <c r="BA173" s="1374"/>
      <c r="BB173" s="1374"/>
      <c r="BC173" s="1374"/>
      <c r="BD173" s="1374">
        <f t="shared" si="62"/>
        <v>0</v>
      </c>
      <c r="BE173" s="1374"/>
      <c r="BF173" s="1374"/>
      <c r="BG173" s="1374"/>
      <c r="BH173" s="1374"/>
      <c r="BI173" s="1374"/>
      <c r="BJ173" s="1374">
        <f t="shared" si="63"/>
        <v>0</v>
      </c>
      <c r="BK173" s="3034"/>
      <c r="BL173" s="3034"/>
      <c r="CF173" s="2981">
        <f t="shared" si="73"/>
        <v>0</v>
      </c>
      <c r="CG173" s="2981">
        <f t="shared" si="73"/>
        <v>0</v>
      </c>
      <c r="CH173" s="2981">
        <f t="shared" si="73"/>
        <v>0</v>
      </c>
      <c r="CI173" s="2981">
        <f t="shared" si="73"/>
        <v>0</v>
      </c>
      <c r="CJ173" s="2981">
        <f t="shared" si="67"/>
        <v>0</v>
      </c>
      <c r="CQ173" s="2981">
        <f t="shared" si="65"/>
        <v>0</v>
      </c>
      <c r="CR173" s="2981">
        <f t="shared" si="43"/>
        <v>0</v>
      </c>
      <c r="CS173" s="2981">
        <f t="shared" si="43"/>
        <v>0</v>
      </c>
      <c r="CT173" s="2981">
        <f t="shared" si="43"/>
        <v>0</v>
      </c>
      <c r="CU173" s="2981">
        <f t="shared" si="43"/>
        <v>0</v>
      </c>
    </row>
    <row r="174" spans="1:99" ht="13.5" hidden="1" customHeight="1">
      <c r="B174" s="2923"/>
      <c r="C174" s="1467"/>
      <c r="D174" s="2972"/>
      <c r="E174" s="1374"/>
      <c r="F174" s="1374"/>
      <c r="G174" s="1374"/>
      <c r="H174" s="1374"/>
      <c r="I174" s="1374"/>
      <c r="J174" s="1374"/>
      <c r="K174" s="1374">
        <f t="shared" si="55"/>
        <v>0</v>
      </c>
      <c r="L174" s="2961"/>
      <c r="M174" s="2961"/>
      <c r="N174" s="2961"/>
      <c r="O174" s="2961"/>
      <c r="P174" s="2961"/>
      <c r="Q174" s="2961">
        <f t="shared" si="56"/>
        <v>0</v>
      </c>
      <c r="R174" s="891"/>
      <c r="S174" s="891"/>
      <c r="T174" s="891"/>
      <c r="U174" s="889"/>
      <c r="V174" s="1374"/>
      <c r="W174" s="1374">
        <f t="shared" si="57"/>
        <v>0</v>
      </c>
      <c r="X174" s="1374"/>
      <c r="Y174" s="1401"/>
      <c r="Z174" s="1401"/>
      <c r="AA174" s="1401"/>
      <c r="AB174" s="1401"/>
      <c r="AC174" s="1401"/>
      <c r="AD174" s="1401">
        <f t="shared" si="69"/>
        <v>0</v>
      </c>
      <c r="AE174" s="2968"/>
      <c r="AF174" s="2968"/>
      <c r="AG174" s="2968"/>
      <c r="AH174" s="2968"/>
      <c r="AI174" s="2968"/>
      <c r="AJ174" s="2968">
        <f t="shared" si="58"/>
        <v>0</v>
      </c>
      <c r="AK174" s="1374"/>
      <c r="AL174" s="1374"/>
      <c r="AM174" s="1374"/>
      <c r="AN174" s="1374"/>
      <c r="AO174" s="1374"/>
      <c r="AP174" s="1374">
        <f t="shared" si="60"/>
        <v>0</v>
      </c>
      <c r="AQ174" s="2970"/>
      <c r="AR174" s="2970"/>
      <c r="AS174" s="1374"/>
      <c r="AT174" s="1374"/>
      <c r="AU174" s="1374"/>
      <c r="AV174" s="1374"/>
      <c r="AW174" s="1374"/>
      <c r="AX174" s="1374">
        <f t="shared" si="61"/>
        <v>0</v>
      </c>
      <c r="AY174" s="1374"/>
      <c r="AZ174" s="1374"/>
      <c r="BA174" s="1374"/>
      <c r="BB174" s="1374"/>
      <c r="BC174" s="1374"/>
      <c r="BD174" s="1374">
        <f t="shared" si="62"/>
        <v>0</v>
      </c>
      <c r="BE174" s="1374"/>
      <c r="BF174" s="1374"/>
      <c r="BG174" s="1374"/>
      <c r="BH174" s="1374"/>
      <c r="BI174" s="1374"/>
      <c r="BJ174" s="1374">
        <f t="shared" si="63"/>
        <v>0</v>
      </c>
      <c r="BK174" s="3034"/>
      <c r="BL174" s="3034"/>
      <c r="CF174" s="2981">
        <f t="shared" si="73"/>
        <v>0</v>
      </c>
      <c r="CG174" s="2981">
        <f t="shared" si="73"/>
        <v>0</v>
      </c>
      <c r="CH174" s="2981">
        <f t="shared" si="73"/>
        <v>0</v>
      </c>
      <c r="CI174" s="2981">
        <f t="shared" si="73"/>
        <v>0</v>
      </c>
      <c r="CJ174" s="2981">
        <f t="shared" si="67"/>
        <v>0</v>
      </c>
      <c r="CQ174" s="2981">
        <f t="shared" si="65"/>
        <v>0</v>
      </c>
      <c r="CR174" s="2981">
        <f t="shared" si="43"/>
        <v>0</v>
      </c>
      <c r="CS174" s="2981">
        <f t="shared" si="43"/>
        <v>0</v>
      </c>
      <c r="CT174" s="2981">
        <f t="shared" si="43"/>
        <v>0</v>
      </c>
      <c r="CU174" s="2981">
        <f t="shared" si="43"/>
        <v>0</v>
      </c>
    </row>
    <row r="175" spans="1:99" ht="13.5" hidden="1" customHeight="1">
      <c r="B175" s="2923"/>
      <c r="C175" s="1467"/>
      <c r="D175" s="2972"/>
      <c r="E175" s="1374"/>
      <c r="F175" s="1374"/>
      <c r="G175" s="1374"/>
      <c r="H175" s="1374"/>
      <c r="I175" s="1374"/>
      <c r="J175" s="1374"/>
      <c r="K175" s="1374">
        <f t="shared" si="55"/>
        <v>0</v>
      </c>
      <c r="L175" s="2961"/>
      <c r="M175" s="2961"/>
      <c r="N175" s="2961"/>
      <c r="O175" s="2961"/>
      <c r="P175" s="2961"/>
      <c r="Q175" s="2961">
        <f t="shared" si="56"/>
        <v>0</v>
      </c>
      <c r="R175" s="891"/>
      <c r="S175" s="891"/>
      <c r="T175" s="891"/>
      <c r="U175" s="889"/>
      <c r="V175" s="1374"/>
      <c r="W175" s="1374">
        <f t="shared" si="57"/>
        <v>0</v>
      </c>
      <c r="X175" s="1374"/>
      <c r="Y175" s="1401"/>
      <c r="Z175" s="1401"/>
      <c r="AA175" s="1401"/>
      <c r="AB175" s="1401"/>
      <c r="AC175" s="1401"/>
      <c r="AD175" s="1401">
        <f t="shared" si="69"/>
        <v>0</v>
      </c>
      <c r="AE175" s="2968"/>
      <c r="AF175" s="2968"/>
      <c r="AG175" s="2968"/>
      <c r="AH175" s="2968"/>
      <c r="AI175" s="2968"/>
      <c r="AJ175" s="2968">
        <f t="shared" si="58"/>
        <v>0</v>
      </c>
      <c r="AK175" s="1374"/>
      <c r="AL175" s="1374"/>
      <c r="AM175" s="1374"/>
      <c r="AN175" s="1374"/>
      <c r="AO175" s="1374"/>
      <c r="AP175" s="1374">
        <f t="shared" si="60"/>
        <v>0</v>
      </c>
      <c r="AQ175" s="2970"/>
      <c r="AR175" s="2970"/>
      <c r="AS175" s="1374"/>
      <c r="AT175" s="1374"/>
      <c r="AU175" s="1374"/>
      <c r="AV175" s="1374"/>
      <c r="AW175" s="1374"/>
      <c r="AX175" s="1374">
        <f t="shared" si="61"/>
        <v>0</v>
      </c>
      <c r="AY175" s="1374"/>
      <c r="AZ175" s="1374"/>
      <c r="BA175" s="1374"/>
      <c r="BB175" s="1374"/>
      <c r="BC175" s="1374"/>
      <c r="BD175" s="1374">
        <f t="shared" si="62"/>
        <v>0</v>
      </c>
      <c r="BE175" s="1374"/>
      <c r="BF175" s="1374"/>
      <c r="BG175" s="1374"/>
      <c r="BH175" s="1374"/>
      <c r="BI175" s="1374"/>
      <c r="BJ175" s="1374">
        <f t="shared" si="63"/>
        <v>0</v>
      </c>
      <c r="BK175" s="3034"/>
      <c r="BL175" s="3034"/>
      <c r="CF175" s="2981">
        <f t="shared" si="73"/>
        <v>0</v>
      </c>
      <c r="CG175" s="2981">
        <f t="shared" si="73"/>
        <v>0</v>
      </c>
      <c r="CH175" s="2981">
        <f t="shared" si="73"/>
        <v>0</v>
      </c>
      <c r="CI175" s="2981">
        <f t="shared" si="73"/>
        <v>0</v>
      </c>
      <c r="CJ175" s="2981">
        <f t="shared" si="67"/>
        <v>0</v>
      </c>
      <c r="CQ175" s="2981">
        <f t="shared" si="65"/>
        <v>0</v>
      </c>
      <c r="CR175" s="2981">
        <f t="shared" si="43"/>
        <v>0</v>
      </c>
      <c r="CS175" s="2981">
        <f t="shared" si="43"/>
        <v>0</v>
      </c>
      <c r="CT175" s="2981">
        <f t="shared" si="43"/>
        <v>0</v>
      </c>
      <c r="CU175" s="2981">
        <f t="shared" si="43"/>
        <v>0</v>
      </c>
    </row>
    <row r="176" spans="1:99" ht="13.5" hidden="1" customHeight="1">
      <c r="B176" s="2923"/>
      <c r="C176" s="1467"/>
      <c r="D176" s="2972"/>
      <c r="E176" s="1374"/>
      <c r="F176" s="1374"/>
      <c r="G176" s="1374"/>
      <c r="H176" s="1374"/>
      <c r="I176" s="1374"/>
      <c r="J176" s="1374"/>
      <c r="K176" s="1374">
        <f t="shared" si="55"/>
        <v>0</v>
      </c>
      <c r="L176" s="2961"/>
      <c r="M176" s="2961"/>
      <c r="N176" s="2961"/>
      <c r="O176" s="2961"/>
      <c r="P176" s="2961"/>
      <c r="Q176" s="2961">
        <f t="shared" si="56"/>
        <v>0</v>
      </c>
      <c r="R176" s="891"/>
      <c r="S176" s="891"/>
      <c r="T176" s="891"/>
      <c r="U176" s="889"/>
      <c r="V176" s="1374"/>
      <c r="W176" s="1374">
        <f t="shared" si="57"/>
        <v>0</v>
      </c>
      <c r="X176" s="1374"/>
      <c r="Y176" s="1401"/>
      <c r="Z176" s="1401"/>
      <c r="AA176" s="1401"/>
      <c r="AB176" s="1401"/>
      <c r="AC176" s="1401"/>
      <c r="AD176" s="1401">
        <f t="shared" si="69"/>
        <v>0</v>
      </c>
      <c r="AE176" s="2968"/>
      <c r="AF176" s="2968"/>
      <c r="AG176" s="2968"/>
      <c r="AH176" s="2968"/>
      <c r="AI176" s="2968"/>
      <c r="AJ176" s="2968">
        <f t="shared" si="58"/>
        <v>0</v>
      </c>
      <c r="AK176" s="1374"/>
      <c r="AL176" s="1374"/>
      <c r="AM176" s="1374"/>
      <c r="AN176" s="1374"/>
      <c r="AO176" s="1374"/>
      <c r="AP176" s="1374">
        <f t="shared" si="60"/>
        <v>0</v>
      </c>
      <c r="AQ176" s="2970"/>
      <c r="AR176" s="2970"/>
      <c r="AS176" s="1374"/>
      <c r="AT176" s="1374"/>
      <c r="AU176" s="1374"/>
      <c r="AV176" s="1374"/>
      <c r="AW176" s="1374"/>
      <c r="AX176" s="1374">
        <f t="shared" si="61"/>
        <v>0</v>
      </c>
      <c r="AY176" s="1374"/>
      <c r="AZ176" s="1374"/>
      <c r="BA176" s="1374"/>
      <c r="BB176" s="1374"/>
      <c r="BC176" s="1374"/>
      <c r="BD176" s="1374">
        <f t="shared" si="62"/>
        <v>0</v>
      </c>
      <c r="BE176" s="1374"/>
      <c r="BF176" s="1374"/>
      <c r="BG176" s="1374"/>
      <c r="BH176" s="1374"/>
      <c r="BI176" s="1374"/>
      <c r="BJ176" s="1374">
        <f t="shared" si="63"/>
        <v>0</v>
      </c>
      <c r="BK176" s="3034"/>
      <c r="BL176" s="3034"/>
      <c r="CF176" s="2981">
        <f t="shared" si="73"/>
        <v>0</v>
      </c>
      <c r="CG176" s="2981">
        <f t="shared" si="73"/>
        <v>0</v>
      </c>
      <c r="CH176" s="2981">
        <f t="shared" si="73"/>
        <v>0</v>
      </c>
      <c r="CI176" s="2981">
        <f t="shared" si="73"/>
        <v>0</v>
      </c>
      <c r="CJ176" s="2981">
        <f t="shared" si="67"/>
        <v>0</v>
      </c>
      <c r="CQ176" s="2981">
        <f t="shared" si="65"/>
        <v>0</v>
      </c>
      <c r="CR176" s="2981">
        <f t="shared" si="43"/>
        <v>0</v>
      </c>
      <c r="CS176" s="2981">
        <f t="shared" si="43"/>
        <v>0</v>
      </c>
      <c r="CT176" s="2981">
        <f t="shared" si="43"/>
        <v>0</v>
      </c>
      <c r="CU176" s="2981">
        <f t="shared" si="43"/>
        <v>0</v>
      </c>
    </row>
    <row r="177" spans="1:99" ht="13.5" hidden="1" customHeight="1">
      <c r="A177" s="901" t="s">
        <v>646</v>
      </c>
      <c r="B177" s="2904"/>
      <c r="C177" s="1860"/>
      <c r="D177" s="2972"/>
      <c r="E177" s="1374"/>
      <c r="F177" s="1374">
        <v>0</v>
      </c>
      <c r="G177" s="1374">
        <v>0</v>
      </c>
      <c r="H177" s="1374">
        <v>0</v>
      </c>
      <c r="I177" s="1374"/>
      <c r="J177" s="1374">
        <v>0</v>
      </c>
      <c r="K177" s="1374">
        <f t="shared" si="55"/>
        <v>0</v>
      </c>
      <c r="L177" s="2961"/>
      <c r="M177" s="2961"/>
      <c r="N177" s="2961"/>
      <c r="O177" s="2961"/>
      <c r="P177" s="2961"/>
      <c r="Q177" s="2961">
        <f t="shared" si="56"/>
        <v>0</v>
      </c>
      <c r="R177" s="891">
        <f>F177+L177</f>
        <v>0</v>
      </c>
      <c r="S177" s="891">
        <f>G177+M177</f>
        <v>0</v>
      </c>
      <c r="T177" s="891">
        <f>H177+N177</f>
        <v>0</v>
      </c>
      <c r="U177" s="889"/>
      <c r="V177" s="1374">
        <f>J177+P177</f>
        <v>0</v>
      </c>
      <c r="W177" s="1374">
        <f t="shared" si="57"/>
        <v>0</v>
      </c>
      <c r="X177" s="1374"/>
      <c r="Y177" s="1401">
        <v>0</v>
      </c>
      <c r="Z177" s="1401">
        <v>0</v>
      </c>
      <c r="AA177" s="1401">
        <v>0</v>
      </c>
      <c r="AB177" s="1401"/>
      <c r="AC177" s="1401">
        <v>0</v>
      </c>
      <c r="AD177" s="1401">
        <f t="shared" si="69"/>
        <v>0</v>
      </c>
      <c r="AE177" s="2968"/>
      <c r="AF177" s="2968"/>
      <c r="AG177" s="2968"/>
      <c r="AH177" s="2968"/>
      <c r="AI177" s="2968"/>
      <c r="AJ177" s="2968">
        <f t="shared" si="58"/>
        <v>0</v>
      </c>
      <c r="AK177" s="1374">
        <f t="shared" ref="AK177:AM178" si="74">Y177+AE177</f>
        <v>0</v>
      </c>
      <c r="AL177" s="1374">
        <f t="shared" si="74"/>
        <v>0</v>
      </c>
      <c r="AM177" s="1374">
        <f t="shared" si="74"/>
        <v>0</v>
      </c>
      <c r="AN177" s="1374"/>
      <c r="AO177" s="1374">
        <f>AC177+AI177</f>
        <v>0</v>
      </c>
      <c r="AP177" s="1374">
        <f t="shared" si="60"/>
        <v>0</v>
      </c>
      <c r="AQ177" s="2970"/>
      <c r="AR177" s="2970"/>
      <c r="AS177" s="1374">
        <v>0</v>
      </c>
      <c r="AT177" s="1374">
        <v>0</v>
      </c>
      <c r="AU177" s="1374">
        <v>0</v>
      </c>
      <c r="AV177" s="1374">
        <v>0</v>
      </c>
      <c r="AW177" s="1374">
        <v>0</v>
      </c>
      <c r="AX177" s="1374">
        <f t="shared" si="61"/>
        <v>0</v>
      </c>
      <c r="AY177" s="1374"/>
      <c r="AZ177" s="1374"/>
      <c r="BA177" s="1374"/>
      <c r="BB177" s="1374"/>
      <c r="BC177" s="1374"/>
      <c r="BD177" s="1374">
        <f t="shared" si="62"/>
        <v>0</v>
      </c>
      <c r="BE177" s="1374">
        <f t="shared" ref="BE177:BG178" si="75">AS177+AY177</f>
        <v>0</v>
      </c>
      <c r="BF177" s="1374">
        <f t="shared" si="75"/>
        <v>0</v>
      </c>
      <c r="BG177" s="1374">
        <f t="shared" si="75"/>
        <v>0</v>
      </c>
      <c r="BH177" s="1374">
        <f>AV177+BB177</f>
        <v>0</v>
      </c>
      <c r="BI177" s="1374">
        <f>AW177+BC177</f>
        <v>0</v>
      </c>
      <c r="BJ177" s="1374">
        <f t="shared" si="63"/>
        <v>0</v>
      </c>
      <c r="BK177" s="3036"/>
      <c r="BL177" s="3036"/>
      <c r="CA177" s="885">
        <v>0</v>
      </c>
      <c r="CB177" s="885">
        <v>0</v>
      </c>
      <c r="CC177" s="885">
        <v>0</v>
      </c>
      <c r="CE177" s="885">
        <v>0</v>
      </c>
      <c r="CF177" s="2981">
        <f t="shared" si="73"/>
        <v>0</v>
      </c>
      <c r="CG177" s="2981">
        <f t="shared" si="73"/>
        <v>0</v>
      </c>
      <c r="CH177" s="2981">
        <f t="shared" si="73"/>
        <v>0</v>
      </c>
      <c r="CI177" s="2981">
        <f t="shared" si="73"/>
        <v>0</v>
      </c>
      <c r="CJ177" s="2981">
        <f t="shared" si="67"/>
        <v>0</v>
      </c>
      <c r="CL177" s="885">
        <v>0</v>
      </c>
      <c r="CM177" s="885">
        <v>0</v>
      </c>
      <c r="CN177" s="885">
        <v>0</v>
      </c>
      <c r="CO177" s="885">
        <v>0</v>
      </c>
      <c r="CP177" s="885">
        <v>0</v>
      </c>
      <c r="CQ177" s="2981">
        <f t="shared" si="65"/>
        <v>0</v>
      </c>
      <c r="CR177" s="2981">
        <f t="shared" si="43"/>
        <v>0</v>
      </c>
      <c r="CS177" s="2981">
        <f t="shared" si="43"/>
        <v>0</v>
      </c>
      <c r="CT177" s="2981">
        <f t="shared" si="43"/>
        <v>0</v>
      </c>
      <c r="CU177" s="2981">
        <f t="shared" si="43"/>
        <v>0</v>
      </c>
    </row>
    <row r="178" spans="1:99" ht="13.5" hidden="1" customHeight="1">
      <c r="A178" s="885" t="s">
        <v>635</v>
      </c>
      <c r="B178" s="2977"/>
      <c r="C178" s="3008"/>
      <c r="D178" s="2936"/>
      <c r="E178" s="1372"/>
      <c r="F178" s="1372"/>
      <c r="G178" s="1372"/>
      <c r="H178" s="1372"/>
      <c r="I178" s="1372"/>
      <c r="J178" s="1372"/>
      <c r="K178" s="1372">
        <f t="shared" si="55"/>
        <v>0</v>
      </c>
      <c r="L178" s="2960"/>
      <c r="M178" s="2960"/>
      <c r="N178" s="2960"/>
      <c r="O178" s="2960"/>
      <c r="P178" s="2960"/>
      <c r="Q178" s="2960">
        <f t="shared" si="56"/>
        <v>0</v>
      </c>
      <c r="R178" s="1372"/>
      <c r="S178" s="1372"/>
      <c r="T178" s="1372"/>
      <c r="U178" s="1372"/>
      <c r="V178" s="1372"/>
      <c r="W178" s="1372">
        <f t="shared" si="57"/>
        <v>0</v>
      </c>
      <c r="X178" s="1372"/>
      <c r="Y178" s="1375">
        <v>0</v>
      </c>
      <c r="Z178" s="1375">
        <v>0</v>
      </c>
      <c r="AA178" s="1375">
        <v>0</v>
      </c>
      <c r="AB178" s="1375"/>
      <c r="AC178" s="1375">
        <v>0</v>
      </c>
      <c r="AD178" s="1375">
        <f t="shared" si="69"/>
        <v>0</v>
      </c>
      <c r="AE178" s="2962"/>
      <c r="AF178" s="2962"/>
      <c r="AG178" s="2962"/>
      <c r="AH178" s="2962"/>
      <c r="AI178" s="2962"/>
      <c r="AJ178" s="2962">
        <f t="shared" si="58"/>
        <v>0</v>
      </c>
      <c r="AK178" s="1372">
        <f t="shared" si="74"/>
        <v>0</v>
      </c>
      <c r="AL178" s="1372">
        <f t="shared" si="74"/>
        <v>0</v>
      </c>
      <c r="AM178" s="1372">
        <f t="shared" si="74"/>
        <v>0</v>
      </c>
      <c r="AN178" s="1372"/>
      <c r="AO178" s="1372">
        <f>AC178+AI178</f>
        <v>0</v>
      </c>
      <c r="AP178" s="1372">
        <f t="shared" si="60"/>
        <v>0</v>
      </c>
      <c r="AQ178" s="2964"/>
      <c r="AR178" s="2964"/>
      <c r="AS178" s="1372">
        <v>0</v>
      </c>
      <c r="AT178" s="1372">
        <v>0</v>
      </c>
      <c r="AU178" s="1372">
        <v>0</v>
      </c>
      <c r="AV178" s="1372">
        <v>0</v>
      </c>
      <c r="AW178" s="1372">
        <v>0</v>
      </c>
      <c r="AX178" s="1372">
        <f t="shared" si="61"/>
        <v>0</v>
      </c>
      <c r="AY178" s="1372"/>
      <c r="AZ178" s="1372"/>
      <c r="BA178" s="1372"/>
      <c r="BB178" s="1372"/>
      <c r="BC178" s="1372"/>
      <c r="BD178" s="1372">
        <f t="shared" si="62"/>
        <v>0</v>
      </c>
      <c r="BE178" s="1372">
        <f t="shared" si="75"/>
        <v>0</v>
      </c>
      <c r="BF178" s="1372">
        <f t="shared" si="75"/>
        <v>0</v>
      </c>
      <c r="BG178" s="1372">
        <f t="shared" si="75"/>
        <v>0</v>
      </c>
      <c r="BH178" s="1372">
        <f>AV178+BB178</f>
        <v>0</v>
      </c>
      <c r="BI178" s="1372">
        <f>AW178+BC178</f>
        <v>0</v>
      </c>
      <c r="BJ178" s="1372">
        <f t="shared" si="63"/>
        <v>0</v>
      </c>
      <c r="BK178" s="3037"/>
      <c r="BL178" s="3037"/>
      <c r="CA178" s="885">
        <v>0</v>
      </c>
      <c r="CB178" s="885">
        <v>0</v>
      </c>
      <c r="CC178" s="885">
        <v>0</v>
      </c>
      <c r="CE178" s="885">
        <v>0</v>
      </c>
      <c r="CF178" s="2981">
        <f t="shared" si="73"/>
        <v>0</v>
      </c>
      <c r="CG178" s="2981">
        <f t="shared" si="73"/>
        <v>0</v>
      </c>
      <c r="CH178" s="2981">
        <f t="shared" si="73"/>
        <v>0</v>
      </c>
      <c r="CI178" s="2981">
        <f t="shared" si="73"/>
        <v>0</v>
      </c>
      <c r="CJ178" s="2981">
        <f t="shared" si="67"/>
        <v>0</v>
      </c>
      <c r="CL178" s="885">
        <v>0</v>
      </c>
      <c r="CM178" s="885">
        <v>0</v>
      </c>
      <c r="CN178" s="885">
        <v>0</v>
      </c>
      <c r="CO178" s="885">
        <v>0</v>
      </c>
      <c r="CP178" s="885">
        <v>0</v>
      </c>
      <c r="CQ178" s="2981">
        <f t="shared" si="65"/>
        <v>0</v>
      </c>
      <c r="CR178" s="2981">
        <f t="shared" si="43"/>
        <v>0</v>
      </c>
      <c r="CS178" s="2981">
        <f t="shared" si="43"/>
        <v>0</v>
      </c>
      <c r="CT178" s="2981">
        <f t="shared" si="43"/>
        <v>0</v>
      </c>
      <c r="CU178" s="2981">
        <f t="shared" si="43"/>
        <v>0</v>
      </c>
    </row>
    <row r="179" spans="1:99" ht="15.75" customHeight="1">
      <c r="B179" s="3038" t="s">
        <v>497</v>
      </c>
      <c r="C179" s="2995" t="s">
        <v>513</v>
      </c>
      <c r="D179" s="3039"/>
      <c r="E179" s="1923"/>
      <c r="F179" s="1925">
        <v>0</v>
      </c>
      <c r="G179" s="1925">
        <v>0</v>
      </c>
      <c r="H179" s="1925">
        <v>0</v>
      </c>
      <c r="I179" s="1925"/>
      <c r="J179" s="1925">
        <v>0</v>
      </c>
      <c r="K179" s="1925">
        <f t="shared" si="55"/>
        <v>0</v>
      </c>
      <c r="L179" s="1925">
        <f>SUM(L180:L199)</f>
        <v>0</v>
      </c>
      <c r="M179" s="1925">
        <f>SUM(M180:M199)</f>
        <v>0</v>
      </c>
      <c r="N179" s="1925">
        <f>SUM(N180:N199)</f>
        <v>0</v>
      </c>
      <c r="O179" s="1925"/>
      <c r="P179" s="1925">
        <f>SUM(P180:P199)</f>
        <v>0</v>
      </c>
      <c r="Q179" s="1925">
        <f t="shared" si="56"/>
        <v>0</v>
      </c>
      <c r="R179" s="1925">
        <f>SUM(R180:R199)</f>
        <v>0</v>
      </c>
      <c r="S179" s="1925">
        <f>SUM(S180:S199)</f>
        <v>0</v>
      </c>
      <c r="T179" s="1925">
        <f>SUM(T180:T199)</f>
        <v>0</v>
      </c>
      <c r="U179" s="1925"/>
      <c r="V179" s="1925">
        <f>SUM(V180:V199)</f>
        <v>0</v>
      </c>
      <c r="W179" s="1925">
        <f t="shared" si="57"/>
        <v>0</v>
      </c>
      <c r="X179" s="1925"/>
      <c r="Y179" s="1925">
        <v>1</v>
      </c>
      <c r="Z179" s="1925">
        <v>24500</v>
      </c>
      <c r="AA179" s="1925">
        <v>93000</v>
      </c>
      <c r="AB179" s="1925"/>
      <c r="AC179" s="1925">
        <v>0</v>
      </c>
      <c r="AD179" s="1925">
        <f t="shared" si="69"/>
        <v>117500</v>
      </c>
      <c r="AE179" s="1925">
        <f>SUM(AE180:AE199)</f>
        <v>0</v>
      </c>
      <c r="AF179" s="1925">
        <f>SUM(AF180:AF199)</f>
        <v>0</v>
      </c>
      <c r="AG179" s="1925">
        <f>SUM(AG180:AG199)</f>
        <v>0</v>
      </c>
      <c r="AH179" s="1925"/>
      <c r="AI179" s="1925">
        <f>SUM(AI180:AI199)</f>
        <v>0</v>
      </c>
      <c r="AJ179" s="1925">
        <f t="shared" si="58"/>
        <v>0</v>
      </c>
      <c r="AK179" s="1917">
        <f>SUM(AK180:AK199)</f>
        <v>1</v>
      </c>
      <c r="AL179" s="1917">
        <f>SUM(AL180:AL199)</f>
        <v>24500</v>
      </c>
      <c r="AM179" s="1917">
        <f>SUM(AM180:AM199)</f>
        <v>93000</v>
      </c>
      <c r="AN179" s="1917">
        <f>SUM(AN180:AN199)</f>
        <v>0</v>
      </c>
      <c r="AO179" s="1917">
        <f>SUM(AO180:AO199)</f>
        <v>0</v>
      </c>
      <c r="AP179" s="1917">
        <f t="shared" si="60"/>
        <v>117500</v>
      </c>
      <c r="AQ179" s="3040"/>
      <c r="AR179" s="3040"/>
      <c r="AS179" s="1925">
        <v>0</v>
      </c>
      <c r="AT179" s="1925">
        <v>0</v>
      </c>
      <c r="AU179" s="1925">
        <v>0</v>
      </c>
      <c r="AV179" s="1925">
        <v>0</v>
      </c>
      <c r="AW179" s="1925">
        <v>0</v>
      </c>
      <c r="AX179" s="1925">
        <f t="shared" si="61"/>
        <v>0</v>
      </c>
      <c r="AY179" s="1925">
        <f t="shared" ref="AY179:BG179" si="76">SUM(AY180:AY199)</f>
        <v>0</v>
      </c>
      <c r="AZ179" s="1925">
        <f t="shared" si="76"/>
        <v>0</v>
      </c>
      <c r="BA179" s="1925">
        <f t="shared" si="76"/>
        <v>0</v>
      </c>
      <c r="BB179" s="1925"/>
      <c r="BC179" s="1925">
        <f>SUM(BC180:BC199)</f>
        <v>0</v>
      </c>
      <c r="BD179" s="1925">
        <f t="shared" si="62"/>
        <v>0</v>
      </c>
      <c r="BE179" s="1925">
        <f t="shared" si="76"/>
        <v>0</v>
      </c>
      <c r="BF179" s="1925">
        <f t="shared" si="76"/>
        <v>0</v>
      </c>
      <c r="BG179" s="1925">
        <f t="shared" si="76"/>
        <v>0</v>
      </c>
      <c r="BH179" s="1925">
        <f>SUM(BH180:BH199)</f>
        <v>0</v>
      </c>
      <c r="BI179" s="1925">
        <f>SUM(BI180:BI199)</f>
        <v>0</v>
      </c>
      <c r="BJ179" s="1925">
        <f t="shared" si="63"/>
        <v>0</v>
      </c>
      <c r="BK179" s="2539"/>
      <c r="BL179" s="2539"/>
      <c r="CA179" s="885">
        <v>0</v>
      </c>
      <c r="CB179" s="885">
        <v>0</v>
      </c>
      <c r="CC179" s="885">
        <v>0</v>
      </c>
      <c r="CE179" s="885">
        <v>0</v>
      </c>
      <c r="CF179" s="2981">
        <f t="shared" si="73"/>
        <v>-1</v>
      </c>
      <c r="CG179" s="2981">
        <f t="shared" si="73"/>
        <v>-24500</v>
      </c>
      <c r="CH179" s="2981">
        <f t="shared" si="73"/>
        <v>-93000</v>
      </c>
      <c r="CI179" s="2981">
        <f t="shared" si="73"/>
        <v>0</v>
      </c>
      <c r="CJ179" s="2981">
        <f t="shared" si="67"/>
        <v>0</v>
      </c>
      <c r="CL179" s="885">
        <v>0</v>
      </c>
      <c r="CM179" s="885">
        <v>0</v>
      </c>
      <c r="CN179" s="885">
        <v>0</v>
      </c>
      <c r="CO179" s="885">
        <v>0</v>
      </c>
      <c r="CP179" s="885">
        <v>0</v>
      </c>
      <c r="CQ179" s="2981">
        <f t="shared" si="65"/>
        <v>0</v>
      </c>
      <c r="CR179" s="2981">
        <f t="shared" si="43"/>
        <v>0</v>
      </c>
      <c r="CS179" s="2981">
        <f t="shared" si="43"/>
        <v>0</v>
      </c>
      <c r="CT179" s="2981">
        <f t="shared" si="43"/>
        <v>0</v>
      </c>
      <c r="CU179" s="2981">
        <f t="shared" ref="CU179:CU242" si="77">CP179-BI179</f>
        <v>0</v>
      </c>
    </row>
    <row r="180" spans="1:99" ht="48" hidden="1" customHeight="1">
      <c r="A180" s="901" t="s">
        <v>635</v>
      </c>
      <c r="B180" s="2982"/>
      <c r="C180" s="1406" t="s">
        <v>692</v>
      </c>
      <c r="D180" s="1407"/>
      <c r="E180" s="1339"/>
      <c r="F180" s="1339"/>
      <c r="G180" s="1339">
        <v>0</v>
      </c>
      <c r="H180" s="1339">
        <v>0</v>
      </c>
      <c r="I180" s="1339"/>
      <c r="J180" s="1339">
        <v>0</v>
      </c>
      <c r="K180" s="1339">
        <f t="shared" si="55"/>
        <v>0</v>
      </c>
      <c r="L180" s="2984"/>
      <c r="M180" s="2984"/>
      <c r="N180" s="2984"/>
      <c r="O180" s="2984"/>
      <c r="P180" s="2984"/>
      <c r="Q180" s="2984">
        <f t="shared" si="56"/>
        <v>0</v>
      </c>
      <c r="R180" s="1339"/>
      <c r="S180" s="1339">
        <f>G180+M180</f>
        <v>0</v>
      </c>
      <c r="T180" s="1339">
        <f>H180+N180</f>
        <v>0</v>
      </c>
      <c r="U180" s="1339"/>
      <c r="V180" s="1339">
        <f>J180+P180</f>
        <v>0</v>
      </c>
      <c r="W180" s="1423">
        <f t="shared" si="57"/>
        <v>0</v>
      </c>
      <c r="X180" s="1423"/>
      <c r="Y180" s="1343">
        <v>0</v>
      </c>
      <c r="Z180" s="1343">
        <v>0</v>
      </c>
      <c r="AA180" s="1343">
        <v>0</v>
      </c>
      <c r="AB180" s="1343"/>
      <c r="AC180" s="1342">
        <v>0</v>
      </c>
      <c r="AD180" s="1343">
        <f t="shared" si="69"/>
        <v>0</v>
      </c>
      <c r="AE180" s="2966"/>
      <c r="AF180" s="2966"/>
      <c r="AG180" s="2966"/>
      <c r="AH180" s="2966"/>
      <c r="AI180" s="2985"/>
      <c r="AJ180" s="2966">
        <f t="shared" si="58"/>
        <v>0</v>
      </c>
      <c r="AK180" s="1339">
        <f t="shared" ref="AK180:AN193" si="78">Y180+AE180</f>
        <v>0</v>
      </c>
      <c r="AL180" s="1422">
        <f t="shared" si="78"/>
        <v>0</v>
      </c>
      <c r="AM180" s="1339">
        <f t="shared" si="78"/>
        <v>0</v>
      </c>
      <c r="AN180" s="1339"/>
      <c r="AO180" s="1339">
        <f t="shared" ref="AN180:AO193" si="79">AC180+AI180</f>
        <v>0</v>
      </c>
      <c r="AP180" s="1339">
        <f t="shared" si="60"/>
        <v>0</v>
      </c>
      <c r="AQ180" s="2952"/>
      <c r="AR180" s="2952"/>
      <c r="AS180" s="1341">
        <v>0</v>
      </c>
      <c r="AT180" s="1339">
        <v>0</v>
      </c>
      <c r="AU180" s="1339">
        <v>0</v>
      </c>
      <c r="AV180" s="1339">
        <v>0</v>
      </c>
      <c r="AW180" s="1339">
        <v>0</v>
      </c>
      <c r="AX180" s="1423">
        <f t="shared" si="61"/>
        <v>0</v>
      </c>
      <c r="AY180" s="1423"/>
      <c r="AZ180" s="1423"/>
      <c r="BA180" s="1423"/>
      <c r="BB180" s="1423"/>
      <c r="BC180" s="1339"/>
      <c r="BD180" s="1423">
        <f t="shared" si="62"/>
        <v>0</v>
      </c>
      <c r="BE180" s="1341">
        <f t="shared" ref="BE180:BI187" si="80">AS180+AY180</f>
        <v>0</v>
      </c>
      <c r="BF180" s="1339">
        <f t="shared" si="80"/>
        <v>0</v>
      </c>
      <c r="BG180" s="1339">
        <f t="shared" si="80"/>
        <v>0</v>
      </c>
      <c r="BH180" s="1339">
        <f t="shared" si="80"/>
        <v>0</v>
      </c>
      <c r="BI180" s="1339">
        <f t="shared" si="80"/>
        <v>0</v>
      </c>
      <c r="BJ180" s="1423">
        <f t="shared" si="63"/>
        <v>0</v>
      </c>
      <c r="BK180" s="2920"/>
      <c r="BL180" s="2920"/>
      <c r="CA180" s="885">
        <v>0</v>
      </c>
      <c r="CB180" s="885">
        <v>0</v>
      </c>
      <c r="CC180" s="885">
        <v>0</v>
      </c>
      <c r="CE180" s="885">
        <v>0</v>
      </c>
      <c r="CF180" s="2981">
        <f t="shared" si="73"/>
        <v>0</v>
      </c>
      <c r="CG180" s="2981">
        <f t="shared" si="73"/>
        <v>0</v>
      </c>
      <c r="CH180" s="2981">
        <f t="shared" si="73"/>
        <v>0</v>
      </c>
      <c r="CI180" s="2981">
        <f t="shared" si="73"/>
        <v>0</v>
      </c>
      <c r="CJ180" s="2981">
        <f t="shared" si="67"/>
        <v>0</v>
      </c>
      <c r="CL180" s="885">
        <v>0</v>
      </c>
      <c r="CM180" s="885">
        <v>0</v>
      </c>
      <c r="CN180" s="885">
        <v>0</v>
      </c>
      <c r="CO180" s="885">
        <v>0</v>
      </c>
      <c r="CP180" s="885">
        <v>0</v>
      </c>
      <c r="CQ180" s="2981">
        <f t="shared" si="65"/>
        <v>0</v>
      </c>
      <c r="CR180" s="2981">
        <f>CM180-BF180</f>
        <v>0</v>
      </c>
      <c r="CS180" s="2981">
        <f>CN180-BG180</f>
        <v>0</v>
      </c>
      <c r="CT180" s="2981">
        <f>CO180-BH180</f>
        <v>0</v>
      </c>
      <c r="CU180" s="2981">
        <f t="shared" si="77"/>
        <v>0</v>
      </c>
    </row>
    <row r="181" spans="1:99" ht="24" hidden="1" customHeight="1">
      <c r="A181" s="901" t="s">
        <v>635</v>
      </c>
      <c r="B181" s="2904"/>
      <c r="C181" s="1860" t="s">
        <v>691</v>
      </c>
      <c r="D181" s="1411"/>
      <c r="E181" s="1357"/>
      <c r="F181" s="1357"/>
      <c r="G181" s="1357"/>
      <c r="H181" s="1357"/>
      <c r="I181" s="1357"/>
      <c r="J181" s="1357"/>
      <c r="K181" s="1357">
        <f t="shared" si="55"/>
        <v>0</v>
      </c>
      <c r="L181" s="1367"/>
      <c r="M181" s="1367"/>
      <c r="N181" s="1367"/>
      <c r="O181" s="1367"/>
      <c r="P181" s="1367"/>
      <c r="Q181" s="1367">
        <f t="shared" si="56"/>
        <v>0</v>
      </c>
      <c r="R181" s="1357"/>
      <c r="S181" s="1357"/>
      <c r="T181" s="1357"/>
      <c r="U181" s="1357"/>
      <c r="V181" s="1357"/>
      <c r="W181" s="1357">
        <f t="shared" si="57"/>
        <v>0</v>
      </c>
      <c r="X181" s="1357"/>
      <c r="Y181" s="1346">
        <v>0</v>
      </c>
      <c r="Z181" s="1346">
        <v>0</v>
      </c>
      <c r="AA181" s="1346">
        <v>0</v>
      </c>
      <c r="AB181" s="1346"/>
      <c r="AC181" s="1346">
        <v>0</v>
      </c>
      <c r="AD181" s="1346">
        <f t="shared" si="69"/>
        <v>0</v>
      </c>
      <c r="AE181" s="2971"/>
      <c r="AF181" s="2971"/>
      <c r="AG181" s="2971"/>
      <c r="AH181" s="2971"/>
      <c r="AI181" s="2971"/>
      <c r="AJ181" s="2971">
        <f t="shared" si="58"/>
        <v>0</v>
      </c>
      <c r="AK181" s="1357">
        <f t="shared" si="78"/>
        <v>0</v>
      </c>
      <c r="AL181" s="1432">
        <f t="shared" si="78"/>
        <v>0</v>
      </c>
      <c r="AM181" s="1432">
        <f t="shared" si="78"/>
        <v>0</v>
      </c>
      <c r="AN181" s="1432"/>
      <c r="AO181" s="1357">
        <f t="shared" si="79"/>
        <v>0</v>
      </c>
      <c r="AP181" s="1357">
        <f t="shared" si="60"/>
        <v>0</v>
      </c>
      <c r="AQ181" s="2992"/>
      <c r="AR181" s="2992"/>
      <c r="AS181" s="1357">
        <v>0</v>
      </c>
      <c r="AT181" s="1357">
        <v>0</v>
      </c>
      <c r="AU181" s="1357">
        <v>0</v>
      </c>
      <c r="AV181" s="1357">
        <v>0</v>
      </c>
      <c r="AW181" s="1357">
        <v>0</v>
      </c>
      <c r="AX181" s="1357">
        <f t="shared" si="61"/>
        <v>0</v>
      </c>
      <c r="AY181" s="1357"/>
      <c r="AZ181" s="1357"/>
      <c r="BA181" s="1357"/>
      <c r="BB181" s="1357"/>
      <c r="BC181" s="1357"/>
      <c r="BD181" s="1357">
        <f t="shared" si="62"/>
        <v>0</v>
      </c>
      <c r="BE181" s="1357">
        <f t="shared" si="80"/>
        <v>0</v>
      </c>
      <c r="BF181" s="1357">
        <f t="shared" si="80"/>
        <v>0</v>
      </c>
      <c r="BG181" s="1357">
        <f t="shared" si="80"/>
        <v>0</v>
      </c>
      <c r="BH181" s="1357">
        <f t="shared" si="80"/>
        <v>0</v>
      </c>
      <c r="BI181" s="1357">
        <f t="shared" si="80"/>
        <v>0</v>
      </c>
      <c r="BJ181" s="1357">
        <f t="shared" si="63"/>
        <v>0</v>
      </c>
      <c r="BK181" s="2923"/>
      <c r="BL181" s="2923"/>
      <c r="CA181" s="885">
        <v>0</v>
      </c>
      <c r="CB181" s="885">
        <v>0</v>
      </c>
      <c r="CC181" s="885">
        <v>0</v>
      </c>
      <c r="CE181" s="885">
        <v>0</v>
      </c>
      <c r="CF181" s="2981">
        <f t="shared" si="73"/>
        <v>0</v>
      </c>
      <c r="CG181" s="2981">
        <f t="shared" si="73"/>
        <v>0</v>
      </c>
      <c r="CH181" s="2981">
        <f t="shared" si="73"/>
        <v>0</v>
      </c>
      <c r="CI181" s="2981">
        <f t="shared" si="73"/>
        <v>0</v>
      </c>
      <c r="CJ181" s="2981">
        <f t="shared" si="67"/>
        <v>0</v>
      </c>
      <c r="CL181" s="885">
        <v>0</v>
      </c>
      <c r="CM181" s="885">
        <v>0</v>
      </c>
      <c r="CN181" s="885">
        <v>0</v>
      </c>
      <c r="CO181" s="885">
        <v>0</v>
      </c>
      <c r="CP181" s="885">
        <v>0</v>
      </c>
      <c r="CQ181" s="2981">
        <f t="shared" ref="CQ181:CU244" si="81">CL181-BE181</f>
        <v>0</v>
      </c>
      <c r="CR181" s="2981">
        <f t="shared" si="81"/>
        <v>0</v>
      </c>
      <c r="CS181" s="2981">
        <f t="shared" si="81"/>
        <v>0</v>
      </c>
      <c r="CT181" s="2981">
        <f t="shared" si="81"/>
        <v>0</v>
      </c>
      <c r="CU181" s="2981">
        <f t="shared" si="77"/>
        <v>0</v>
      </c>
    </row>
    <row r="182" spans="1:99" ht="24" hidden="1" customHeight="1">
      <c r="B182" s="2904"/>
      <c r="C182" s="1860" t="s">
        <v>690</v>
      </c>
      <c r="D182" s="2924" t="s">
        <v>957</v>
      </c>
      <c r="E182" s="1374"/>
      <c r="F182" s="1374">
        <v>0</v>
      </c>
      <c r="G182" s="1374">
        <v>0</v>
      </c>
      <c r="H182" s="1374">
        <v>0</v>
      </c>
      <c r="I182" s="1374"/>
      <c r="J182" s="1374">
        <v>0</v>
      </c>
      <c r="K182" s="1374">
        <f t="shared" si="55"/>
        <v>0</v>
      </c>
      <c r="L182" s="3041"/>
      <c r="M182" s="2961"/>
      <c r="N182" s="2961"/>
      <c r="O182" s="2961"/>
      <c r="P182" s="2961"/>
      <c r="Q182" s="2961">
        <f t="shared" si="56"/>
        <v>0</v>
      </c>
      <c r="R182" s="3042">
        <f t="shared" ref="R182:T186" si="82">F182+L182</f>
        <v>0</v>
      </c>
      <c r="S182" s="1374">
        <f t="shared" si="82"/>
        <v>0</v>
      </c>
      <c r="T182" s="1443">
        <f t="shared" si="82"/>
        <v>0</v>
      </c>
      <c r="U182" s="1443"/>
      <c r="V182" s="1374">
        <f>J182+P182</f>
        <v>0</v>
      </c>
      <c r="W182" s="1374">
        <f t="shared" si="57"/>
        <v>0</v>
      </c>
      <c r="X182" s="1374"/>
      <c r="Y182" s="1401">
        <v>0</v>
      </c>
      <c r="Z182" s="1401">
        <v>0</v>
      </c>
      <c r="AA182" s="1401">
        <v>0</v>
      </c>
      <c r="AB182" s="1401"/>
      <c r="AC182" s="1401">
        <v>0</v>
      </c>
      <c r="AD182" s="1401">
        <f t="shared" si="69"/>
        <v>0</v>
      </c>
      <c r="AE182" s="2968"/>
      <c r="AF182" s="2968"/>
      <c r="AG182" s="2968"/>
      <c r="AH182" s="2968"/>
      <c r="AI182" s="2968"/>
      <c r="AJ182" s="2968">
        <f t="shared" si="58"/>
        <v>0</v>
      </c>
      <c r="AK182" s="1357">
        <f t="shared" si="78"/>
        <v>0</v>
      </c>
      <c r="AL182" s="1432">
        <f t="shared" si="78"/>
        <v>0</v>
      </c>
      <c r="AM182" s="1357">
        <f t="shared" si="78"/>
        <v>0</v>
      </c>
      <c r="AN182" s="1357"/>
      <c r="AO182" s="1357">
        <f t="shared" si="79"/>
        <v>0</v>
      </c>
      <c r="AP182" s="1357">
        <f t="shared" si="60"/>
        <v>0</v>
      </c>
      <c r="AQ182" s="2970"/>
      <c r="AR182" s="2970"/>
      <c r="AS182" s="1374">
        <v>0</v>
      </c>
      <c r="AT182" s="1374">
        <v>0</v>
      </c>
      <c r="AU182" s="1374">
        <v>0</v>
      </c>
      <c r="AV182" s="1374">
        <v>0</v>
      </c>
      <c r="AW182" s="1374">
        <v>0</v>
      </c>
      <c r="AX182" s="1374">
        <f t="shared" si="61"/>
        <v>0</v>
      </c>
      <c r="AY182" s="1374"/>
      <c r="AZ182" s="1374"/>
      <c r="BA182" s="1374"/>
      <c r="BB182" s="1374"/>
      <c r="BC182" s="1374"/>
      <c r="BD182" s="1374">
        <f t="shared" si="62"/>
        <v>0</v>
      </c>
      <c r="BE182" s="1374">
        <f t="shared" si="80"/>
        <v>0</v>
      </c>
      <c r="BF182" s="1374">
        <f t="shared" si="80"/>
        <v>0</v>
      </c>
      <c r="BG182" s="1374">
        <f t="shared" si="80"/>
        <v>0</v>
      </c>
      <c r="BH182" s="1374">
        <f t="shared" si="80"/>
        <v>0</v>
      </c>
      <c r="BI182" s="1374">
        <f t="shared" si="80"/>
        <v>0</v>
      </c>
      <c r="BJ182" s="1374">
        <f t="shared" si="63"/>
        <v>0</v>
      </c>
      <c r="BK182" s="3043" t="s">
        <v>1418</v>
      </c>
      <c r="BL182" s="2930" t="s">
        <v>1387</v>
      </c>
      <c r="CA182" s="885">
        <v>0</v>
      </c>
      <c r="CB182" s="885">
        <v>0</v>
      </c>
      <c r="CC182" s="885">
        <v>0</v>
      </c>
      <c r="CE182" s="885">
        <v>0</v>
      </c>
      <c r="CF182" s="2981">
        <f t="shared" si="73"/>
        <v>0</v>
      </c>
      <c r="CG182" s="2981">
        <f t="shared" si="73"/>
        <v>0</v>
      </c>
      <c r="CH182" s="2981">
        <f t="shared" si="73"/>
        <v>0</v>
      </c>
      <c r="CI182" s="2981">
        <f t="shared" si="73"/>
        <v>0</v>
      </c>
      <c r="CJ182" s="2981">
        <f t="shared" si="67"/>
        <v>0</v>
      </c>
      <c r="CL182" s="885">
        <v>0</v>
      </c>
      <c r="CM182" s="885">
        <v>0</v>
      </c>
      <c r="CN182" s="885">
        <v>0</v>
      </c>
      <c r="CO182" s="885">
        <v>0</v>
      </c>
      <c r="CP182" s="885">
        <v>0</v>
      </c>
      <c r="CQ182" s="2981">
        <f t="shared" si="81"/>
        <v>0</v>
      </c>
      <c r="CR182" s="2981">
        <f t="shared" si="81"/>
        <v>0</v>
      </c>
      <c r="CS182" s="2981">
        <f t="shared" si="81"/>
        <v>0</v>
      </c>
      <c r="CT182" s="2981">
        <f t="shared" si="81"/>
        <v>0</v>
      </c>
      <c r="CU182" s="2981">
        <f t="shared" si="77"/>
        <v>0</v>
      </c>
    </row>
    <row r="183" spans="1:99" ht="13.5" hidden="1" customHeight="1">
      <c r="B183" s="2904"/>
      <c r="C183" s="1860" t="s">
        <v>455</v>
      </c>
      <c r="D183" s="2924" t="s">
        <v>955</v>
      </c>
      <c r="E183" s="1374"/>
      <c r="F183" s="1374">
        <v>0</v>
      </c>
      <c r="G183" s="1374">
        <v>0</v>
      </c>
      <c r="H183" s="1374">
        <v>0</v>
      </c>
      <c r="I183" s="1374"/>
      <c r="J183" s="1374">
        <v>0</v>
      </c>
      <c r="K183" s="1374">
        <f t="shared" si="55"/>
        <v>0</v>
      </c>
      <c r="L183" s="2961"/>
      <c r="M183" s="2961"/>
      <c r="N183" s="2961"/>
      <c r="O183" s="2961"/>
      <c r="P183" s="2961"/>
      <c r="Q183" s="2961">
        <f t="shared" si="56"/>
        <v>0</v>
      </c>
      <c r="R183" s="3042">
        <f t="shared" si="82"/>
        <v>0</v>
      </c>
      <c r="S183" s="1374">
        <f t="shared" si="82"/>
        <v>0</v>
      </c>
      <c r="T183" s="1443">
        <f t="shared" si="82"/>
        <v>0</v>
      </c>
      <c r="U183" s="1443"/>
      <c r="V183" s="1374">
        <f>J183+P183</f>
        <v>0</v>
      </c>
      <c r="W183" s="1374">
        <f t="shared" si="57"/>
        <v>0</v>
      </c>
      <c r="X183" s="1374"/>
      <c r="Y183" s="1401">
        <v>0</v>
      </c>
      <c r="Z183" s="1401">
        <v>0</v>
      </c>
      <c r="AA183" s="1401">
        <v>0</v>
      </c>
      <c r="AB183" s="1401"/>
      <c r="AC183" s="1401">
        <v>0</v>
      </c>
      <c r="AD183" s="1401">
        <f t="shared" si="69"/>
        <v>0</v>
      </c>
      <c r="AE183" s="2968"/>
      <c r="AF183" s="2968"/>
      <c r="AG183" s="2968"/>
      <c r="AH183" s="2968"/>
      <c r="AI183" s="2968"/>
      <c r="AJ183" s="2968">
        <f t="shared" si="58"/>
        <v>0</v>
      </c>
      <c r="AK183" s="1357">
        <f t="shared" si="78"/>
        <v>0</v>
      </c>
      <c r="AL183" s="1432">
        <f t="shared" si="78"/>
        <v>0</v>
      </c>
      <c r="AM183" s="1357">
        <f t="shared" si="78"/>
        <v>0</v>
      </c>
      <c r="AN183" s="1357"/>
      <c r="AO183" s="1357">
        <f t="shared" si="79"/>
        <v>0</v>
      </c>
      <c r="AP183" s="1357">
        <f t="shared" si="60"/>
        <v>0</v>
      </c>
      <c r="AQ183" s="2970"/>
      <c r="AR183" s="2970"/>
      <c r="AS183" s="1374">
        <v>0</v>
      </c>
      <c r="AT183" s="1374">
        <v>0</v>
      </c>
      <c r="AU183" s="1374">
        <v>0</v>
      </c>
      <c r="AV183" s="1374">
        <v>0</v>
      </c>
      <c r="AW183" s="1374">
        <v>0</v>
      </c>
      <c r="AX183" s="1374">
        <f t="shared" si="61"/>
        <v>0</v>
      </c>
      <c r="AY183" s="1374"/>
      <c r="AZ183" s="1374"/>
      <c r="BA183" s="1374"/>
      <c r="BB183" s="1374"/>
      <c r="BC183" s="1374"/>
      <c r="BD183" s="1374">
        <f t="shared" si="62"/>
        <v>0</v>
      </c>
      <c r="BE183" s="1374">
        <f t="shared" si="80"/>
        <v>0</v>
      </c>
      <c r="BF183" s="1374">
        <f t="shared" si="80"/>
        <v>0</v>
      </c>
      <c r="BG183" s="1374">
        <f t="shared" si="80"/>
        <v>0</v>
      </c>
      <c r="BH183" s="1374">
        <f t="shared" si="80"/>
        <v>0</v>
      </c>
      <c r="BI183" s="1374">
        <f t="shared" si="80"/>
        <v>0</v>
      </c>
      <c r="BJ183" s="1374">
        <f t="shared" si="63"/>
        <v>0</v>
      </c>
      <c r="BK183" s="3044"/>
      <c r="BL183" s="3044"/>
      <c r="CA183" s="885">
        <v>0</v>
      </c>
      <c r="CB183" s="885">
        <v>0</v>
      </c>
      <c r="CC183" s="885">
        <v>0</v>
      </c>
      <c r="CE183" s="885">
        <v>0</v>
      </c>
      <c r="CF183" s="2981">
        <f t="shared" si="73"/>
        <v>0</v>
      </c>
      <c r="CG183" s="2981">
        <f t="shared" si="73"/>
        <v>0</v>
      </c>
      <c r="CH183" s="2981">
        <f t="shared" si="73"/>
        <v>0</v>
      </c>
      <c r="CI183" s="2981">
        <f t="shared" si="73"/>
        <v>0</v>
      </c>
      <c r="CJ183" s="2981">
        <f t="shared" si="67"/>
        <v>0</v>
      </c>
      <c r="CL183" s="885">
        <v>0</v>
      </c>
      <c r="CM183" s="885">
        <v>0</v>
      </c>
      <c r="CN183" s="885">
        <v>0</v>
      </c>
      <c r="CO183" s="885">
        <v>0</v>
      </c>
      <c r="CP183" s="885">
        <v>0</v>
      </c>
      <c r="CQ183" s="2981">
        <f t="shared" si="81"/>
        <v>0</v>
      </c>
      <c r="CR183" s="2981">
        <f t="shared" si="81"/>
        <v>0</v>
      </c>
      <c r="CS183" s="2981">
        <f t="shared" si="81"/>
        <v>0</v>
      </c>
      <c r="CT183" s="2981">
        <f t="shared" si="81"/>
        <v>0</v>
      </c>
      <c r="CU183" s="2981">
        <f t="shared" si="77"/>
        <v>0</v>
      </c>
    </row>
    <row r="184" spans="1:99" ht="41.25" hidden="1" customHeight="1">
      <c r="B184" s="2904" t="s">
        <v>499</v>
      </c>
      <c r="C184" s="1860" t="s">
        <v>689</v>
      </c>
      <c r="D184" s="1411" t="s">
        <v>957</v>
      </c>
      <c r="E184" s="1357"/>
      <c r="F184" s="1357">
        <v>0</v>
      </c>
      <c r="G184" s="1357">
        <v>0</v>
      </c>
      <c r="H184" s="1357">
        <v>0</v>
      </c>
      <c r="I184" s="1357"/>
      <c r="J184" s="1357">
        <v>0</v>
      </c>
      <c r="K184" s="1357">
        <f t="shared" si="55"/>
        <v>0</v>
      </c>
      <c r="L184" s="1367"/>
      <c r="M184" s="1367"/>
      <c r="N184" s="1367"/>
      <c r="O184" s="1367"/>
      <c r="P184" s="1367"/>
      <c r="Q184" s="2961">
        <f t="shared" si="56"/>
        <v>0</v>
      </c>
      <c r="R184" s="3042">
        <f t="shared" si="82"/>
        <v>0</v>
      </c>
      <c r="S184" s="1374">
        <f t="shared" si="82"/>
        <v>0</v>
      </c>
      <c r="T184" s="1443">
        <f t="shared" si="82"/>
        <v>0</v>
      </c>
      <c r="U184" s="1443"/>
      <c r="V184" s="1357">
        <f>J184+P184</f>
        <v>0</v>
      </c>
      <c r="W184" s="1374">
        <f t="shared" si="57"/>
        <v>0</v>
      </c>
      <c r="X184" s="1374"/>
      <c r="Y184" s="1401">
        <v>0</v>
      </c>
      <c r="Z184" s="1401">
        <v>0</v>
      </c>
      <c r="AA184" s="1401">
        <v>0</v>
      </c>
      <c r="AB184" s="1401"/>
      <c r="AC184" s="1346">
        <v>0</v>
      </c>
      <c r="AD184" s="1346">
        <f t="shared" si="69"/>
        <v>0</v>
      </c>
      <c r="AE184" s="3021"/>
      <c r="AF184" s="3021"/>
      <c r="AG184" s="3021"/>
      <c r="AH184" s="3021"/>
      <c r="AI184" s="2971"/>
      <c r="AJ184" s="2968">
        <f t="shared" si="58"/>
        <v>0</v>
      </c>
      <c r="AK184" s="1357">
        <f t="shared" si="78"/>
        <v>0</v>
      </c>
      <c r="AL184" s="1432">
        <f t="shared" si="78"/>
        <v>0</v>
      </c>
      <c r="AM184" s="1432">
        <f t="shared" si="78"/>
        <v>0</v>
      </c>
      <c r="AN184" s="1432"/>
      <c r="AO184" s="1357">
        <f t="shared" si="79"/>
        <v>0</v>
      </c>
      <c r="AP184" s="1357">
        <f t="shared" si="60"/>
        <v>0</v>
      </c>
      <c r="AQ184" s="2970"/>
      <c r="AR184" s="2970"/>
      <c r="AS184" s="1374">
        <v>0</v>
      </c>
      <c r="AT184" s="1374">
        <v>0</v>
      </c>
      <c r="AU184" s="1357">
        <v>0</v>
      </c>
      <c r="AV184" s="1357">
        <v>0</v>
      </c>
      <c r="AW184" s="1357">
        <v>0</v>
      </c>
      <c r="AX184" s="1374">
        <f t="shared" si="61"/>
        <v>0</v>
      </c>
      <c r="AY184" s="1374"/>
      <c r="AZ184" s="1374"/>
      <c r="BA184" s="1374"/>
      <c r="BB184" s="1374"/>
      <c r="BC184" s="1357"/>
      <c r="BD184" s="1374">
        <f t="shared" si="62"/>
        <v>0</v>
      </c>
      <c r="BE184" s="1374">
        <f t="shared" si="80"/>
        <v>0</v>
      </c>
      <c r="BF184" s="1374">
        <f t="shared" si="80"/>
        <v>0</v>
      </c>
      <c r="BG184" s="1525">
        <f t="shared" si="80"/>
        <v>0</v>
      </c>
      <c r="BH184" s="1525">
        <f t="shared" si="80"/>
        <v>0</v>
      </c>
      <c r="BI184" s="1525">
        <f t="shared" si="80"/>
        <v>0</v>
      </c>
      <c r="BJ184" s="2932">
        <f t="shared" si="63"/>
        <v>0</v>
      </c>
      <c r="BK184" s="2923">
        <f>AZ184/1.043-T184</f>
        <v>0</v>
      </c>
      <c r="BL184" s="2923"/>
      <c r="CA184" s="885">
        <v>0</v>
      </c>
      <c r="CB184" s="885">
        <v>0</v>
      </c>
      <c r="CC184" s="885">
        <v>0</v>
      </c>
      <c r="CE184" s="885">
        <v>0</v>
      </c>
      <c r="CF184" s="2981">
        <f t="shared" si="73"/>
        <v>0</v>
      </c>
      <c r="CG184" s="2981">
        <f t="shared" si="73"/>
        <v>0</v>
      </c>
      <c r="CH184" s="2981">
        <f t="shared" si="73"/>
        <v>0</v>
      </c>
      <c r="CI184" s="2981">
        <f t="shared" si="73"/>
        <v>0</v>
      </c>
      <c r="CJ184" s="2981">
        <f t="shared" si="67"/>
        <v>0</v>
      </c>
      <c r="CL184" s="885">
        <v>0</v>
      </c>
      <c r="CM184" s="885">
        <v>0</v>
      </c>
      <c r="CN184" s="885">
        <v>0</v>
      </c>
      <c r="CO184" s="885">
        <v>0</v>
      </c>
      <c r="CP184" s="885">
        <v>0</v>
      </c>
      <c r="CQ184" s="2981">
        <f t="shared" si="81"/>
        <v>0</v>
      </c>
      <c r="CR184" s="2981">
        <f t="shared" si="81"/>
        <v>0</v>
      </c>
      <c r="CS184" s="2981">
        <f t="shared" si="81"/>
        <v>0</v>
      </c>
      <c r="CT184" s="2981">
        <f t="shared" si="81"/>
        <v>0</v>
      </c>
      <c r="CU184" s="2981">
        <f t="shared" si="77"/>
        <v>0</v>
      </c>
    </row>
    <row r="185" spans="1:99" ht="24" hidden="1">
      <c r="A185" s="911">
        <v>5</v>
      </c>
      <c r="B185" s="3045" t="s">
        <v>511</v>
      </c>
      <c r="C185" s="1860" t="s">
        <v>315</v>
      </c>
      <c r="D185" s="1411" t="s">
        <v>957</v>
      </c>
      <c r="E185" s="1357"/>
      <c r="F185" s="1374">
        <v>0</v>
      </c>
      <c r="G185" s="1374">
        <v>0</v>
      </c>
      <c r="H185" s="1357">
        <v>0</v>
      </c>
      <c r="I185" s="1357"/>
      <c r="J185" s="1357">
        <v>0</v>
      </c>
      <c r="K185" s="1357">
        <f t="shared" si="55"/>
        <v>0</v>
      </c>
      <c r="L185" s="1367"/>
      <c r="M185" s="1367">
        <f>18000-18000</f>
        <v>0</v>
      </c>
      <c r="N185" s="1367"/>
      <c r="O185" s="1367"/>
      <c r="P185" s="1367"/>
      <c r="Q185" s="2961">
        <f t="shared" si="56"/>
        <v>0</v>
      </c>
      <c r="R185" s="3042">
        <f t="shared" si="82"/>
        <v>0</v>
      </c>
      <c r="S185" s="1374">
        <f t="shared" si="82"/>
        <v>0</v>
      </c>
      <c r="T185" s="1443">
        <f t="shared" si="82"/>
        <v>0</v>
      </c>
      <c r="U185" s="1443"/>
      <c r="V185" s="1357">
        <f>J185+P185</f>
        <v>0</v>
      </c>
      <c r="W185" s="1374">
        <f t="shared" si="57"/>
        <v>0</v>
      </c>
      <c r="X185" s="1374"/>
      <c r="Y185" s="1401">
        <v>0</v>
      </c>
      <c r="Z185" s="1401">
        <v>0</v>
      </c>
      <c r="AA185" s="1401">
        <v>0</v>
      </c>
      <c r="AB185" s="1401"/>
      <c r="AC185" s="1346">
        <v>0</v>
      </c>
      <c r="AD185" s="1401">
        <f t="shared" si="69"/>
        <v>0</v>
      </c>
      <c r="AE185" s="2968">
        <f>1-1</f>
        <v>0</v>
      </c>
      <c r="AF185" s="2968">
        <f>18000-18000</f>
        <v>0</v>
      </c>
      <c r="AG185" s="2968"/>
      <c r="AH185" s="2968"/>
      <c r="AI185" s="2971"/>
      <c r="AJ185" s="2968">
        <f t="shared" si="58"/>
        <v>0</v>
      </c>
      <c r="AK185" s="1357">
        <f t="shared" si="78"/>
        <v>0</v>
      </c>
      <c r="AL185" s="1357">
        <f t="shared" si="78"/>
        <v>0</v>
      </c>
      <c r="AM185" s="1357">
        <f t="shared" si="78"/>
        <v>0</v>
      </c>
      <c r="AN185" s="1357"/>
      <c r="AO185" s="1357">
        <f t="shared" si="79"/>
        <v>0</v>
      </c>
      <c r="AP185" s="1357">
        <f t="shared" si="60"/>
        <v>0</v>
      </c>
      <c r="AQ185" s="2970"/>
      <c r="AR185" s="2970"/>
      <c r="AS185" s="1374">
        <v>0</v>
      </c>
      <c r="AT185" s="1374">
        <v>0</v>
      </c>
      <c r="AU185" s="1357">
        <v>0</v>
      </c>
      <c r="AV185" s="1357">
        <v>0</v>
      </c>
      <c r="AW185" s="1357">
        <v>0</v>
      </c>
      <c r="AX185" s="1374">
        <f t="shared" si="61"/>
        <v>0</v>
      </c>
      <c r="AY185" s="1374">
        <f>1-1</f>
        <v>0</v>
      </c>
      <c r="AZ185" s="1374">
        <f>18000-18000</f>
        <v>0</v>
      </c>
      <c r="BA185" s="1374"/>
      <c r="BB185" s="1374"/>
      <c r="BC185" s="1357"/>
      <c r="BD185" s="1374">
        <f t="shared" si="62"/>
        <v>0</v>
      </c>
      <c r="BE185" s="1374">
        <f t="shared" si="80"/>
        <v>0</v>
      </c>
      <c r="BF185" s="1374">
        <f t="shared" si="80"/>
        <v>0</v>
      </c>
      <c r="BG185" s="1357">
        <f t="shared" si="80"/>
        <v>0</v>
      </c>
      <c r="BH185" s="1357">
        <f t="shared" si="80"/>
        <v>0</v>
      </c>
      <c r="BI185" s="1357">
        <f t="shared" si="80"/>
        <v>0</v>
      </c>
      <c r="BJ185" s="1374">
        <f t="shared" si="63"/>
        <v>0</v>
      </c>
      <c r="BK185" s="2930" t="s">
        <v>1419</v>
      </c>
      <c r="BL185" s="2930" t="s">
        <v>1387</v>
      </c>
      <c r="CA185" s="885">
        <v>0</v>
      </c>
      <c r="CB185" s="885">
        <v>0</v>
      </c>
      <c r="CC185" s="885">
        <v>0</v>
      </c>
      <c r="CE185" s="885">
        <v>0</v>
      </c>
      <c r="CF185" s="2981">
        <f t="shared" si="73"/>
        <v>0</v>
      </c>
      <c r="CG185" s="2981">
        <f t="shared" si="73"/>
        <v>0</v>
      </c>
      <c r="CH185" s="2981">
        <f t="shared" si="73"/>
        <v>0</v>
      </c>
      <c r="CI185" s="2981">
        <f t="shared" si="73"/>
        <v>0</v>
      </c>
      <c r="CJ185" s="2981">
        <f t="shared" si="67"/>
        <v>0</v>
      </c>
      <c r="CL185" s="885">
        <v>0</v>
      </c>
      <c r="CM185" s="885">
        <v>0</v>
      </c>
      <c r="CN185" s="885">
        <v>0</v>
      </c>
      <c r="CO185" s="885">
        <v>0</v>
      </c>
      <c r="CP185" s="885">
        <v>0</v>
      </c>
      <c r="CQ185" s="2981">
        <f t="shared" si="81"/>
        <v>0</v>
      </c>
      <c r="CR185" s="2981">
        <f t="shared" si="81"/>
        <v>0</v>
      </c>
      <c r="CS185" s="2981">
        <f t="shared" si="81"/>
        <v>0</v>
      </c>
      <c r="CT185" s="2981">
        <f t="shared" si="81"/>
        <v>0</v>
      </c>
      <c r="CU185" s="2981">
        <f t="shared" si="77"/>
        <v>0</v>
      </c>
    </row>
    <row r="186" spans="1:99" ht="21.75" hidden="1" customHeight="1">
      <c r="A186" s="901" t="s">
        <v>646</v>
      </c>
      <c r="B186" s="2904"/>
      <c r="C186" s="1860" t="s">
        <v>638</v>
      </c>
      <c r="D186" s="1411"/>
      <c r="E186" s="1357"/>
      <c r="F186" s="1357">
        <v>0</v>
      </c>
      <c r="G186" s="1357">
        <v>0</v>
      </c>
      <c r="H186" s="1357">
        <v>0</v>
      </c>
      <c r="I186" s="1357"/>
      <c r="J186" s="1357">
        <v>0</v>
      </c>
      <c r="K186" s="1357">
        <f t="shared" si="55"/>
        <v>0</v>
      </c>
      <c r="L186" s="1367"/>
      <c r="M186" s="1367"/>
      <c r="N186" s="1367"/>
      <c r="O186" s="1367"/>
      <c r="P186" s="1367">
        <f>6420-6420</f>
        <v>0</v>
      </c>
      <c r="Q186" s="2961">
        <f t="shared" si="56"/>
        <v>0</v>
      </c>
      <c r="R186" s="3042">
        <f t="shared" si="82"/>
        <v>0</v>
      </c>
      <c r="S186" s="1374">
        <f t="shared" si="82"/>
        <v>0</v>
      </c>
      <c r="T186" s="1443">
        <f t="shared" si="82"/>
        <v>0</v>
      </c>
      <c r="U186" s="1443"/>
      <c r="V186" s="1357">
        <f>J186+P186</f>
        <v>0</v>
      </c>
      <c r="W186" s="1357">
        <f t="shared" si="57"/>
        <v>0</v>
      </c>
      <c r="X186" s="1357"/>
      <c r="Y186" s="1346">
        <v>0</v>
      </c>
      <c r="Z186" s="1346">
        <v>0</v>
      </c>
      <c r="AA186" s="1346">
        <v>0</v>
      </c>
      <c r="AB186" s="1346"/>
      <c r="AC186" s="1346">
        <v>0</v>
      </c>
      <c r="AD186" s="1346">
        <f t="shared" si="69"/>
        <v>0</v>
      </c>
      <c r="AE186" s="2971"/>
      <c r="AF186" s="2971"/>
      <c r="AG186" s="2971"/>
      <c r="AH186" s="2971"/>
      <c r="AI186" s="2971">
        <f>6420-6420</f>
        <v>0</v>
      </c>
      <c r="AJ186" s="2971">
        <f t="shared" si="58"/>
        <v>0</v>
      </c>
      <c r="AK186" s="1357">
        <f t="shared" si="78"/>
        <v>0</v>
      </c>
      <c r="AL186" s="1357">
        <f t="shared" si="78"/>
        <v>0</v>
      </c>
      <c r="AM186" s="1357">
        <f t="shared" si="78"/>
        <v>0</v>
      </c>
      <c r="AN186" s="1357"/>
      <c r="AO186" s="1357">
        <f t="shared" si="79"/>
        <v>0</v>
      </c>
      <c r="AP186" s="1357">
        <f t="shared" ref="AP186:AP193" si="83">SUM(AL186:AO186)</f>
        <v>0</v>
      </c>
      <c r="AQ186" s="2992"/>
      <c r="AR186" s="2992"/>
      <c r="AS186" s="1357">
        <v>0</v>
      </c>
      <c r="AT186" s="1357">
        <v>0</v>
      </c>
      <c r="AU186" s="1357">
        <v>0</v>
      </c>
      <c r="AV186" s="1357">
        <v>0</v>
      </c>
      <c r="AW186" s="1357">
        <v>0</v>
      </c>
      <c r="AX186" s="1357">
        <f t="shared" si="61"/>
        <v>0</v>
      </c>
      <c r="AY186" s="1357"/>
      <c r="AZ186" s="1357"/>
      <c r="BA186" s="1357"/>
      <c r="BB186" s="1357"/>
      <c r="BC186" s="1357">
        <f>6420-6420</f>
        <v>0</v>
      </c>
      <c r="BD186" s="1357">
        <f t="shared" si="62"/>
        <v>0</v>
      </c>
      <c r="BE186" s="1357">
        <f t="shared" si="80"/>
        <v>0</v>
      </c>
      <c r="BF186" s="1357">
        <f t="shared" si="80"/>
        <v>0</v>
      </c>
      <c r="BG186" s="1357">
        <f t="shared" si="80"/>
        <v>0</v>
      </c>
      <c r="BH186" s="1357">
        <f t="shared" si="80"/>
        <v>0</v>
      </c>
      <c r="BI186" s="1357">
        <f t="shared" si="80"/>
        <v>0</v>
      </c>
      <c r="BJ186" s="1357">
        <f t="shared" si="63"/>
        <v>0</v>
      </c>
      <c r="BK186" s="2989"/>
      <c r="BL186" s="2989"/>
      <c r="CA186" s="885">
        <v>0</v>
      </c>
      <c r="CB186" s="885">
        <v>0</v>
      </c>
      <c r="CC186" s="885">
        <v>0</v>
      </c>
      <c r="CE186" s="885">
        <v>0</v>
      </c>
      <c r="CF186" s="2981">
        <f t="shared" si="73"/>
        <v>0</v>
      </c>
      <c r="CG186" s="2981">
        <f t="shared" si="73"/>
        <v>0</v>
      </c>
      <c r="CH186" s="2981">
        <f t="shared" si="73"/>
        <v>0</v>
      </c>
      <c r="CI186" s="2981">
        <f t="shared" si="73"/>
        <v>0</v>
      </c>
      <c r="CJ186" s="2981">
        <f t="shared" si="67"/>
        <v>0</v>
      </c>
      <c r="CL186" s="885">
        <v>0</v>
      </c>
      <c r="CM186" s="885">
        <v>0</v>
      </c>
      <c r="CN186" s="885">
        <v>0</v>
      </c>
      <c r="CO186" s="885">
        <v>0</v>
      </c>
      <c r="CP186" s="885">
        <v>0</v>
      </c>
      <c r="CQ186" s="2981">
        <f t="shared" si="81"/>
        <v>0</v>
      </c>
      <c r="CR186" s="2981">
        <f t="shared" si="81"/>
        <v>0</v>
      </c>
      <c r="CS186" s="2981">
        <f t="shared" si="81"/>
        <v>0</v>
      </c>
      <c r="CT186" s="2981">
        <f t="shared" si="81"/>
        <v>0</v>
      </c>
      <c r="CU186" s="2981">
        <f t="shared" si="77"/>
        <v>0</v>
      </c>
    </row>
    <row r="187" spans="1:99" ht="24" hidden="1" customHeight="1">
      <c r="A187" s="911">
        <v>6</v>
      </c>
      <c r="B187" s="2904" t="s">
        <v>688</v>
      </c>
      <c r="C187" s="900" t="s">
        <v>365</v>
      </c>
      <c r="D187" s="2924" t="s">
        <v>955</v>
      </c>
      <c r="E187" s="1374"/>
      <c r="F187" s="1374">
        <v>0</v>
      </c>
      <c r="G187" s="1374">
        <v>0</v>
      </c>
      <c r="H187" s="1374"/>
      <c r="I187" s="1374"/>
      <c r="J187" s="1374"/>
      <c r="K187" s="1374">
        <f t="shared" si="55"/>
        <v>0</v>
      </c>
      <c r="L187" s="2961"/>
      <c r="M187" s="2961"/>
      <c r="N187" s="2961"/>
      <c r="O187" s="2961"/>
      <c r="P187" s="2961"/>
      <c r="Q187" s="2961">
        <f t="shared" si="56"/>
        <v>0</v>
      </c>
      <c r="R187" s="3042">
        <f>F187+L187</f>
        <v>0</v>
      </c>
      <c r="S187" s="1374">
        <f>G187+M187</f>
        <v>0</v>
      </c>
      <c r="T187" s="1443"/>
      <c r="U187" s="1443"/>
      <c r="V187" s="1374"/>
      <c r="W187" s="1374">
        <f t="shared" si="57"/>
        <v>0</v>
      </c>
      <c r="X187" s="1374"/>
      <c r="Y187" s="1401">
        <v>0</v>
      </c>
      <c r="Z187" s="1401">
        <v>0</v>
      </c>
      <c r="AA187" s="1401">
        <v>0</v>
      </c>
      <c r="AB187" s="1401"/>
      <c r="AC187" s="1401">
        <v>0</v>
      </c>
      <c r="AD187" s="1401">
        <f t="shared" si="69"/>
        <v>0</v>
      </c>
      <c r="AE187" s="2968"/>
      <c r="AF187" s="2968"/>
      <c r="AG187" s="2968"/>
      <c r="AH187" s="2968"/>
      <c r="AI187" s="2968"/>
      <c r="AJ187" s="2968">
        <f t="shared" si="58"/>
        <v>0</v>
      </c>
      <c r="AK187" s="1357">
        <f t="shared" si="78"/>
        <v>0</v>
      </c>
      <c r="AL187" s="1357">
        <f t="shared" si="78"/>
        <v>0</v>
      </c>
      <c r="AM187" s="1357">
        <f t="shared" si="78"/>
        <v>0</v>
      </c>
      <c r="AN187" s="1357"/>
      <c r="AO187" s="1357">
        <f t="shared" si="79"/>
        <v>0</v>
      </c>
      <c r="AP187" s="1357">
        <f t="shared" si="83"/>
        <v>0</v>
      </c>
      <c r="AQ187" s="2970"/>
      <c r="AR187" s="2970"/>
      <c r="AS187" s="1374">
        <v>0</v>
      </c>
      <c r="AT187" s="1374">
        <v>0</v>
      </c>
      <c r="AU187" s="1374">
        <v>0</v>
      </c>
      <c r="AV187" s="1374">
        <v>0</v>
      </c>
      <c r="AW187" s="1374">
        <v>0</v>
      </c>
      <c r="AX187" s="1374">
        <f t="shared" si="61"/>
        <v>0</v>
      </c>
      <c r="AY187" s="1374"/>
      <c r="AZ187" s="1374"/>
      <c r="BA187" s="1374"/>
      <c r="BB187" s="1374"/>
      <c r="BC187" s="1374"/>
      <c r="BD187" s="1374">
        <f t="shared" si="62"/>
        <v>0</v>
      </c>
      <c r="BE187" s="1374">
        <f t="shared" si="80"/>
        <v>0</v>
      </c>
      <c r="BF187" s="1374">
        <f t="shared" si="80"/>
        <v>0</v>
      </c>
      <c r="BG187" s="1374">
        <f t="shared" si="80"/>
        <v>0</v>
      </c>
      <c r="BH187" s="1374">
        <f t="shared" si="80"/>
        <v>0</v>
      </c>
      <c r="BI187" s="1374">
        <f t="shared" si="80"/>
        <v>0</v>
      </c>
      <c r="BJ187" s="1374">
        <f t="shared" si="63"/>
        <v>0</v>
      </c>
      <c r="BK187" s="2989"/>
      <c r="BL187" s="2989"/>
      <c r="CA187" s="885">
        <v>0</v>
      </c>
      <c r="CB187" s="885">
        <v>0</v>
      </c>
      <c r="CC187" s="885">
        <v>0</v>
      </c>
      <c r="CE187" s="885">
        <v>0</v>
      </c>
      <c r="CF187" s="2981">
        <f t="shared" si="73"/>
        <v>0</v>
      </c>
      <c r="CG187" s="2981">
        <f t="shared" si="73"/>
        <v>0</v>
      </c>
      <c r="CH187" s="2981">
        <f t="shared" si="73"/>
        <v>0</v>
      </c>
      <c r="CI187" s="2981">
        <f t="shared" si="73"/>
        <v>0</v>
      </c>
      <c r="CJ187" s="2981">
        <f t="shared" si="67"/>
        <v>0</v>
      </c>
      <c r="CL187" s="885">
        <v>0</v>
      </c>
      <c r="CM187" s="885">
        <v>0</v>
      </c>
      <c r="CN187" s="885">
        <v>0</v>
      </c>
      <c r="CO187" s="885">
        <v>0</v>
      </c>
      <c r="CP187" s="885">
        <v>0</v>
      </c>
      <c r="CQ187" s="2981">
        <f t="shared" si="81"/>
        <v>0</v>
      </c>
      <c r="CR187" s="2981">
        <f t="shared" si="81"/>
        <v>0</v>
      </c>
      <c r="CS187" s="2981">
        <f t="shared" si="81"/>
        <v>0</v>
      </c>
      <c r="CT187" s="2981">
        <f t="shared" si="81"/>
        <v>0</v>
      </c>
      <c r="CU187" s="2981">
        <f t="shared" si="77"/>
        <v>0</v>
      </c>
    </row>
    <row r="188" spans="1:99" ht="21" customHeight="1">
      <c r="A188" s="913"/>
      <c r="B188" s="3046" t="s">
        <v>1420</v>
      </c>
      <c r="C188" s="900" t="s">
        <v>1421</v>
      </c>
      <c r="D188" s="2924"/>
      <c r="E188" s="1374"/>
      <c r="F188" s="1374">
        <v>0</v>
      </c>
      <c r="G188" s="1374">
        <v>0</v>
      </c>
      <c r="H188" s="1374">
        <v>0</v>
      </c>
      <c r="I188" s="1374"/>
      <c r="J188" s="1374">
        <v>0</v>
      </c>
      <c r="K188" s="1374">
        <f t="shared" si="55"/>
        <v>0</v>
      </c>
      <c r="L188" s="2961"/>
      <c r="M188" s="2961"/>
      <c r="N188" s="2961"/>
      <c r="O188" s="2961"/>
      <c r="P188" s="2961"/>
      <c r="Q188" s="2961">
        <f t="shared" si="56"/>
        <v>0</v>
      </c>
      <c r="R188" s="3042"/>
      <c r="S188" s="1374"/>
      <c r="T188" s="1443"/>
      <c r="U188" s="1443"/>
      <c r="V188" s="1374"/>
      <c r="W188" s="1374">
        <f t="shared" si="57"/>
        <v>0</v>
      </c>
      <c r="X188" s="1374"/>
      <c r="Y188" s="1401">
        <v>1</v>
      </c>
      <c r="Z188" s="1401">
        <v>24500</v>
      </c>
      <c r="AA188" s="1401">
        <v>93000</v>
      </c>
      <c r="AB188" s="1401"/>
      <c r="AC188" s="1401">
        <v>0</v>
      </c>
      <c r="AD188" s="1401">
        <f t="shared" si="69"/>
        <v>117500</v>
      </c>
      <c r="AE188" s="2968"/>
      <c r="AF188" s="2968"/>
      <c r="AG188" s="2968"/>
      <c r="AH188" s="2968"/>
      <c r="AI188" s="2968"/>
      <c r="AJ188" s="2968">
        <f t="shared" si="58"/>
        <v>0</v>
      </c>
      <c r="AK188" s="1357">
        <f t="shared" si="78"/>
        <v>1</v>
      </c>
      <c r="AL188" s="1357">
        <f t="shared" si="78"/>
        <v>24500</v>
      </c>
      <c r="AM188" s="1357">
        <f t="shared" si="78"/>
        <v>93000</v>
      </c>
      <c r="AN188" s="1357">
        <f t="shared" si="79"/>
        <v>0</v>
      </c>
      <c r="AO188" s="1357">
        <f t="shared" si="79"/>
        <v>0</v>
      </c>
      <c r="AP188" s="1357">
        <f t="shared" si="83"/>
        <v>117500</v>
      </c>
      <c r="AQ188" s="2970"/>
      <c r="AR188" s="2970"/>
      <c r="AS188" s="1374"/>
      <c r="AT188" s="1374"/>
      <c r="AU188" s="1374"/>
      <c r="AV188" s="1374"/>
      <c r="AW188" s="1374"/>
      <c r="AX188" s="1374">
        <f t="shared" si="61"/>
        <v>0</v>
      </c>
      <c r="AY188" s="1374"/>
      <c r="AZ188" s="1374"/>
      <c r="BA188" s="1374"/>
      <c r="BB188" s="1374"/>
      <c r="BC188" s="1374"/>
      <c r="BD188" s="1374">
        <f t="shared" si="62"/>
        <v>0</v>
      </c>
      <c r="BE188" s="1374"/>
      <c r="BF188" s="1374"/>
      <c r="BG188" s="1374"/>
      <c r="BH188" s="1374"/>
      <c r="BI188" s="1374"/>
      <c r="BJ188" s="1374">
        <f t="shared" si="63"/>
        <v>0</v>
      </c>
      <c r="BK188" s="3004"/>
      <c r="BL188" s="3004"/>
      <c r="CF188" s="2981">
        <f t="shared" si="73"/>
        <v>-1</v>
      </c>
      <c r="CG188" s="2981">
        <f t="shared" si="73"/>
        <v>-24500</v>
      </c>
      <c r="CH188" s="2981">
        <f t="shared" si="73"/>
        <v>-93000</v>
      </c>
      <c r="CI188" s="2981">
        <f t="shared" si="73"/>
        <v>0</v>
      </c>
      <c r="CJ188" s="2981">
        <f t="shared" si="67"/>
        <v>0</v>
      </c>
      <c r="CQ188" s="2981">
        <f t="shared" si="81"/>
        <v>0</v>
      </c>
      <c r="CR188" s="2981">
        <f t="shared" si="81"/>
        <v>0</v>
      </c>
      <c r="CS188" s="2981">
        <f t="shared" si="81"/>
        <v>0</v>
      </c>
      <c r="CT188" s="2981">
        <f t="shared" si="81"/>
        <v>0</v>
      </c>
      <c r="CU188" s="2981">
        <f t="shared" si="77"/>
        <v>0</v>
      </c>
    </row>
    <row r="189" spans="1:99" ht="13.5" hidden="1" customHeight="1">
      <c r="A189" s="913"/>
      <c r="B189" s="3047"/>
      <c r="C189" s="900"/>
      <c r="D189" s="2924"/>
      <c r="E189" s="1374"/>
      <c r="F189" s="1374"/>
      <c r="G189" s="1374"/>
      <c r="H189" s="1374"/>
      <c r="I189" s="1374"/>
      <c r="J189" s="1374"/>
      <c r="K189" s="1374">
        <f t="shared" si="55"/>
        <v>0</v>
      </c>
      <c r="L189" s="2961"/>
      <c r="M189" s="2961"/>
      <c r="N189" s="2961"/>
      <c r="O189" s="2961"/>
      <c r="P189" s="2961"/>
      <c r="Q189" s="2961">
        <f t="shared" si="56"/>
        <v>0</v>
      </c>
      <c r="R189" s="3042"/>
      <c r="S189" s="1374"/>
      <c r="T189" s="1443"/>
      <c r="U189" s="1443"/>
      <c r="V189" s="1374"/>
      <c r="W189" s="1374">
        <f t="shared" si="57"/>
        <v>0</v>
      </c>
      <c r="X189" s="1374"/>
      <c r="Y189" s="1401"/>
      <c r="Z189" s="1401"/>
      <c r="AA189" s="1401"/>
      <c r="AB189" s="1401"/>
      <c r="AC189" s="1401"/>
      <c r="AD189" s="1401">
        <f t="shared" si="69"/>
        <v>0</v>
      </c>
      <c r="AE189" s="2968"/>
      <c r="AF189" s="2968"/>
      <c r="AG189" s="2968"/>
      <c r="AH189" s="2968"/>
      <c r="AI189" s="2968"/>
      <c r="AJ189" s="2968">
        <f t="shared" si="58"/>
        <v>0</v>
      </c>
      <c r="AK189" s="1357">
        <f t="shared" si="78"/>
        <v>0</v>
      </c>
      <c r="AL189" s="1357">
        <f t="shared" si="78"/>
        <v>0</v>
      </c>
      <c r="AM189" s="1357">
        <f t="shared" si="78"/>
        <v>0</v>
      </c>
      <c r="AN189" s="1357"/>
      <c r="AO189" s="1357">
        <f t="shared" si="79"/>
        <v>0</v>
      </c>
      <c r="AP189" s="1357">
        <f t="shared" si="83"/>
        <v>0</v>
      </c>
      <c r="AQ189" s="2970"/>
      <c r="AR189" s="2970"/>
      <c r="AS189" s="1374"/>
      <c r="AT189" s="1374"/>
      <c r="AU189" s="1374"/>
      <c r="AV189" s="1374"/>
      <c r="AW189" s="1374"/>
      <c r="AX189" s="1374">
        <f t="shared" si="61"/>
        <v>0</v>
      </c>
      <c r="AY189" s="1374"/>
      <c r="AZ189" s="1374"/>
      <c r="BA189" s="1374"/>
      <c r="BB189" s="1374"/>
      <c r="BC189" s="1374"/>
      <c r="BD189" s="1374">
        <f t="shared" si="62"/>
        <v>0</v>
      </c>
      <c r="BE189" s="1374"/>
      <c r="BF189" s="1374"/>
      <c r="BG189" s="1374"/>
      <c r="BH189" s="1374"/>
      <c r="BI189" s="1374"/>
      <c r="BJ189" s="1374">
        <f t="shared" si="63"/>
        <v>0</v>
      </c>
      <c r="BK189" s="3004"/>
      <c r="BL189" s="3004"/>
      <c r="CF189" s="2981">
        <f t="shared" si="73"/>
        <v>0</v>
      </c>
      <c r="CG189" s="2981">
        <f t="shared" si="73"/>
        <v>0</v>
      </c>
      <c r="CH189" s="2981">
        <f t="shared" si="73"/>
        <v>0</v>
      </c>
      <c r="CI189" s="2981">
        <f t="shared" si="73"/>
        <v>0</v>
      </c>
      <c r="CJ189" s="2981">
        <f t="shared" si="67"/>
        <v>0</v>
      </c>
      <c r="CQ189" s="2981">
        <f t="shared" si="81"/>
        <v>0</v>
      </c>
      <c r="CR189" s="2981">
        <f t="shared" si="81"/>
        <v>0</v>
      </c>
      <c r="CS189" s="2981">
        <f t="shared" si="81"/>
        <v>0</v>
      </c>
      <c r="CT189" s="2981">
        <f t="shared" si="81"/>
        <v>0</v>
      </c>
      <c r="CU189" s="2981">
        <f t="shared" si="77"/>
        <v>0</v>
      </c>
    </row>
    <row r="190" spans="1:99" ht="13.5" hidden="1" customHeight="1">
      <c r="A190" s="913"/>
      <c r="B190" s="3047"/>
      <c r="C190" s="900"/>
      <c r="D190" s="2924"/>
      <c r="E190" s="1374"/>
      <c r="F190" s="1374"/>
      <c r="G190" s="1374"/>
      <c r="H190" s="1374"/>
      <c r="I190" s="1374"/>
      <c r="J190" s="1374"/>
      <c r="K190" s="1374">
        <f t="shared" si="55"/>
        <v>0</v>
      </c>
      <c r="L190" s="2961"/>
      <c r="M190" s="2961"/>
      <c r="N190" s="2961"/>
      <c r="O190" s="2961"/>
      <c r="P190" s="2961"/>
      <c r="Q190" s="2961">
        <f t="shared" si="56"/>
        <v>0</v>
      </c>
      <c r="R190" s="3042"/>
      <c r="S190" s="1374"/>
      <c r="T190" s="1443"/>
      <c r="U190" s="1443"/>
      <c r="V190" s="1374"/>
      <c r="W190" s="1374">
        <f t="shared" si="57"/>
        <v>0</v>
      </c>
      <c r="X190" s="1374"/>
      <c r="Y190" s="1401"/>
      <c r="Z190" s="1401"/>
      <c r="AA190" s="1401"/>
      <c r="AB190" s="1401"/>
      <c r="AC190" s="1401"/>
      <c r="AD190" s="1401">
        <f t="shared" si="69"/>
        <v>0</v>
      </c>
      <c r="AE190" s="2968"/>
      <c r="AF190" s="2968"/>
      <c r="AG190" s="2968"/>
      <c r="AH190" s="2968"/>
      <c r="AI190" s="2968"/>
      <c r="AJ190" s="2968">
        <f t="shared" si="58"/>
        <v>0</v>
      </c>
      <c r="AK190" s="1357">
        <f t="shared" si="78"/>
        <v>0</v>
      </c>
      <c r="AL190" s="1357">
        <f t="shared" si="78"/>
        <v>0</v>
      </c>
      <c r="AM190" s="1357">
        <f t="shared" si="78"/>
        <v>0</v>
      </c>
      <c r="AN190" s="1357"/>
      <c r="AO190" s="1357">
        <f t="shared" si="79"/>
        <v>0</v>
      </c>
      <c r="AP190" s="1357">
        <f t="shared" si="83"/>
        <v>0</v>
      </c>
      <c r="AQ190" s="2970"/>
      <c r="AR190" s="2970"/>
      <c r="AS190" s="1374"/>
      <c r="AT190" s="1374"/>
      <c r="AU190" s="1374"/>
      <c r="AV190" s="1374"/>
      <c r="AW190" s="1374"/>
      <c r="AX190" s="1374">
        <f t="shared" si="61"/>
        <v>0</v>
      </c>
      <c r="AY190" s="1374"/>
      <c r="AZ190" s="1374"/>
      <c r="BA190" s="1374"/>
      <c r="BB190" s="1374"/>
      <c r="BC190" s="1374"/>
      <c r="BD190" s="1374">
        <f t="shared" si="62"/>
        <v>0</v>
      </c>
      <c r="BE190" s="1374"/>
      <c r="BF190" s="1374"/>
      <c r="BG190" s="1374"/>
      <c r="BH190" s="1374"/>
      <c r="BI190" s="1374"/>
      <c r="BJ190" s="1374">
        <f t="shared" si="63"/>
        <v>0</v>
      </c>
      <c r="BK190" s="3004"/>
      <c r="BL190" s="3004"/>
      <c r="CF190" s="2981">
        <f t="shared" si="73"/>
        <v>0</v>
      </c>
      <c r="CG190" s="2981">
        <f t="shared" si="73"/>
        <v>0</v>
      </c>
      <c r="CH190" s="2981">
        <f t="shared" si="73"/>
        <v>0</v>
      </c>
      <c r="CI190" s="2981">
        <f t="shared" si="73"/>
        <v>0</v>
      </c>
      <c r="CJ190" s="2981">
        <f t="shared" si="67"/>
        <v>0</v>
      </c>
      <c r="CQ190" s="2981">
        <f t="shared" si="81"/>
        <v>0</v>
      </c>
      <c r="CR190" s="2981">
        <f t="shared" si="81"/>
        <v>0</v>
      </c>
      <c r="CS190" s="2981">
        <f t="shared" si="81"/>
        <v>0</v>
      </c>
      <c r="CT190" s="2981">
        <f t="shared" si="81"/>
        <v>0</v>
      </c>
      <c r="CU190" s="2981">
        <f t="shared" si="77"/>
        <v>0</v>
      </c>
    </row>
    <row r="191" spans="1:99" ht="13.5" hidden="1" customHeight="1">
      <c r="A191" s="913"/>
      <c r="B191" s="3047"/>
      <c r="C191" s="900"/>
      <c r="D191" s="2924"/>
      <c r="E191" s="1374"/>
      <c r="F191" s="1374"/>
      <c r="G191" s="1374"/>
      <c r="H191" s="1374"/>
      <c r="I191" s="1374"/>
      <c r="J191" s="1374"/>
      <c r="K191" s="1374">
        <f t="shared" si="55"/>
        <v>0</v>
      </c>
      <c r="L191" s="2961"/>
      <c r="M191" s="2961"/>
      <c r="N191" s="2961"/>
      <c r="O191" s="2961"/>
      <c r="P191" s="2961"/>
      <c r="Q191" s="2961">
        <f t="shared" si="56"/>
        <v>0</v>
      </c>
      <c r="R191" s="3042"/>
      <c r="S191" s="1374"/>
      <c r="T191" s="1443"/>
      <c r="U191" s="1443"/>
      <c r="V191" s="1374"/>
      <c r="W191" s="1374">
        <f t="shared" si="57"/>
        <v>0</v>
      </c>
      <c r="X191" s="1374"/>
      <c r="Y191" s="1401"/>
      <c r="Z191" s="1401"/>
      <c r="AA191" s="1401"/>
      <c r="AB191" s="1401"/>
      <c r="AC191" s="1401"/>
      <c r="AD191" s="1401">
        <f t="shared" si="69"/>
        <v>0</v>
      </c>
      <c r="AE191" s="2968"/>
      <c r="AF191" s="2968"/>
      <c r="AG191" s="2968"/>
      <c r="AH191" s="2968"/>
      <c r="AI191" s="2968"/>
      <c r="AJ191" s="2968">
        <f t="shared" si="58"/>
        <v>0</v>
      </c>
      <c r="AK191" s="1357">
        <f t="shared" si="78"/>
        <v>0</v>
      </c>
      <c r="AL191" s="1357">
        <f t="shared" si="78"/>
        <v>0</v>
      </c>
      <c r="AM191" s="1357">
        <f t="shared" si="78"/>
        <v>0</v>
      </c>
      <c r="AN191" s="1357"/>
      <c r="AO191" s="1357">
        <f t="shared" si="79"/>
        <v>0</v>
      </c>
      <c r="AP191" s="1357">
        <f t="shared" si="83"/>
        <v>0</v>
      </c>
      <c r="AQ191" s="2970"/>
      <c r="AR191" s="2970"/>
      <c r="AS191" s="1374"/>
      <c r="AT191" s="1374"/>
      <c r="AU191" s="1374"/>
      <c r="AV191" s="1374"/>
      <c r="AW191" s="1374"/>
      <c r="AX191" s="1374">
        <f t="shared" si="61"/>
        <v>0</v>
      </c>
      <c r="AY191" s="1374"/>
      <c r="AZ191" s="1374"/>
      <c r="BA191" s="1374"/>
      <c r="BB191" s="1374"/>
      <c r="BC191" s="1374"/>
      <c r="BD191" s="1374">
        <f t="shared" si="62"/>
        <v>0</v>
      </c>
      <c r="BE191" s="1374"/>
      <c r="BF191" s="1374"/>
      <c r="BG191" s="1374"/>
      <c r="BH191" s="1374"/>
      <c r="BI191" s="1374"/>
      <c r="BJ191" s="1374">
        <f t="shared" si="63"/>
        <v>0</v>
      </c>
      <c r="BK191" s="3004"/>
      <c r="BL191" s="3004"/>
      <c r="CF191" s="2981">
        <f t="shared" si="73"/>
        <v>0</v>
      </c>
      <c r="CG191" s="2981">
        <f t="shared" si="73"/>
        <v>0</v>
      </c>
      <c r="CH191" s="2981">
        <f t="shared" si="73"/>
        <v>0</v>
      </c>
      <c r="CI191" s="2981">
        <f t="shared" si="73"/>
        <v>0</v>
      </c>
      <c r="CJ191" s="2981">
        <f t="shared" si="67"/>
        <v>0</v>
      </c>
      <c r="CQ191" s="2981">
        <f t="shared" si="81"/>
        <v>0</v>
      </c>
      <c r="CR191" s="2981">
        <f t="shared" si="81"/>
        <v>0</v>
      </c>
      <c r="CS191" s="2981">
        <f t="shared" si="81"/>
        <v>0</v>
      </c>
      <c r="CT191" s="2981">
        <f t="shared" si="81"/>
        <v>0</v>
      </c>
      <c r="CU191" s="2981">
        <f t="shared" si="77"/>
        <v>0</v>
      </c>
    </row>
    <row r="192" spans="1:99" ht="13.5" hidden="1" customHeight="1">
      <c r="A192" s="913"/>
      <c r="B192" s="3047"/>
      <c r="C192" s="900"/>
      <c r="D192" s="2924"/>
      <c r="E192" s="1374"/>
      <c r="F192" s="1374"/>
      <c r="G192" s="1374"/>
      <c r="H192" s="1374"/>
      <c r="I192" s="1374"/>
      <c r="J192" s="1374"/>
      <c r="K192" s="1374">
        <f t="shared" si="55"/>
        <v>0</v>
      </c>
      <c r="L192" s="2961"/>
      <c r="M192" s="2961"/>
      <c r="N192" s="2961"/>
      <c r="O192" s="2961"/>
      <c r="P192" s="2961"/>
      <c r="Q192" s="2961">
        <f t="shared" si="56"/>
        <v>0</v>
      </c>
      <c r="R192" s="3042"/>
      <c r="S192" s="1374"/>
      <c r="T192" s="1443"/>
      <c r="U192" s="1443"/>
      <c r="V192" s="1374"/>
      <c r="W192" s="1374">
        <f t="shared" si="57"/>
        <v>0</v>
      </c>
      <c r="X192" s="1374"/>
      <c r="Y192" s="1401"/>
      <c r="Z192" s="1401"/>
      <c r="AA192" s="1401"/>
      <c r="AB192" s="1401"/>
      <c r="AC192" s="1401"/>
      <c r="AD192" s="1401">
        <f t="shared" si="69"/>
        <v>0</v>
      </c>
      <c r="AE192" s="2968"/>
      <c r="AF192" s="2968"/>
      <c r="AG192" s="2968"/>
      <c r="AH192" s="2968"/>
      <c r="AI192" s="2968"/>
      <c r="AJ192" s="2968">
        <f t="shared" si="58"/>
        <v>0</v>
      </c>
      <c r="AK192" s="891" t="s">
        <v>1422</v>
      </c>
      <c r="AL192" s="1357">
        <f t="shared" si="78"/>
        <v>0</v>
      </c>
      <c r="AM192" s="1357">
        <f t="shared" si="78"/>
        <v>0</v>
      </c>
      <c r="AN192" s="1357">
        <f t="shared" si="78"/>
        <v>0</v>
      </c>
      <c r="AO192" s="1357">
        <f t="shared" si="79"/>
        <v>0</v>
      </c>
      <c r="AP192" s="1357">
        <f t="shared" si="83"/>
        <v>0</v>
      </c>
      <c r="AQ192" s="2970"/>
      <c r="AR192" s="2970"/>
      <c r="AS192" s="1374"/>
      <c r="AT192" s="1374"/>
      <c r="AU192" s="1374"/>
      <c r="AV192" s="1374"/>
      <c r="AW192" s="1374"/>
      <c r="AX192" s="1374">
        <f t="shared" si="61"/>
        <v>0</v>
      </c>
      <c r="AY192" s="1374"/>
      <c r="AZ192" s="1374"/>
      <c r="BA192" s="1374"/>
      <c r="BB192" s="1374"/>
      <c r="BC192" s="1374"/>
      <c r="BD192" s="1374">
        <f t="shared" si="62"/>
        <v>0</v>
      </c>
      <c r="BE192" s="1374"/>
      <c r="BF192" s="1374"/>
      <c r="BG192" s="1374"/>
      <c r="BH192" s="1374"/>
      <c r="BI192" s="1374"/>
      <c r="BJ192" s="1374">
        <f t="shared" si="63"/>
        <v>0</v>
      </c>
      <c r="BK192" s="3004"/>
      <c r="BL192" s="3004"/>
      <c r="CF192" s="2981" t="e">
        <f t="shared" si="73"/>
        <v>#VALUE!</v>
      </c>
      <c r="CG192" s="2981">
        <f t="shared" si="73"/>
        <v>0</v>
      </c>
      <c r="CH192" s="2981">
        <f t="shared" si="73"/>
        <v>0</v>
      </c>
      <c r="CI192" s="2981">
        <f t="shared" si="73"/>
        <v>0</v>
      </c>
      <c r="CJ192" s="2981">
        <f t="shared" si="67"/>
        <v>0</v>
      </c>
      <c r="CQ192" s="2981">
        <f t="shared" si="81"/>
        <v>0</v>
      </c>
      <c r="CR192" s="2981">
        <f t="shared" si="81"/>
        <v>0</v>
      </c>
      <c r="CS192" s="2981">
        <f t="shared" si="81"/>
        <v>0</v>
      </c>
      <c r="CT192" s="2981">
        <f t="shared" si="81"/>
        <v>0</v>
      </c>
      <c r="CU192" s="2981">
        <f t="shared" si="77"/>
        <v>0</v>
      </c>
    </row>
    <row r="193" spans="1:99" ht="13.5" hidden="1" customHeight="1">
      <c r="A193" s="913"/>
      <c r="B193" s="3047"/>
      <c r="C193" s="900"/>
      <c r="D193" s="2924"/>
      <c r="E193" s="1374"/>
      <c r="F193" s="1374"/>
      <c r="G193" s="1374"/>
      <c r="H193" s="1374"/>
      <c r="I193" s="1374"/>
      <c r="J193" s="1374"/>
      <c r="K193" s="1374">
        <f t="shared" si="55"/>
        <v>0</v>
      </c>
      <c r="L193" s="2961"/>
      <c r="M193" s="2961"/>
      <c r="N193" s="2961"/>
      <c r="O193" s="2961"/>
      <c r="P193" s="2961"/>
      <c r="Q193" s="2961">
        <f t="shared" si="56"/>
        <v>0</v>
      </c>
      <c r="R193" s="3042"/>
      <c r="S193" s="1374"/>
      <c r="T193" s="1443"/>
      <c r="U193" s="1443"/>
      <c r="V193" s="1374"/>
      <c r="W193" s="1374">
        <f t="shared" si="57"/>
        <v>0</v>
      </c>
      <c r="X193" s="1374"/>
      <c r="Y193" s="1401"/>
      <c r="Z193" s="1401"/>
      <c r="AA193" s="1401"/>
      <c r="AB193" s="1401"/>
      <c r="AC193" s="1401"/>
      <c r="AD193" s="1401">
        <f t="shared" si="69"/>
        <v>0</v>
      </c>
      <c r="AE193" s="2968"/>
      <c r="AF193" s="2968"/>
      <c r="AG193" s="2968"/>
      <c r="AH193" s="2968"/>
      <c r="AI193" s="2968"/>
      <c r="AJ193" s="2968">
        <f t="shared" si="58"/>
        <v>0</v>
      </c>
      <c r="AK193" s="1357">
        <f>Y193+AE193</f>
        <v>0</v>
      </c>
      <c r="AL193" s="1357">
        <f t="shared" si="78"/>
        <v>0</v>
      </c>
      <c r="AM193" s="1357">
        <f t="shared" si="78"/>
        <v>0</v>
      </c>
      <c r="AN193" s="1357"/>
      <c r="AO193" s="1357">
        <f t="shared" si="79"/>
        <v>0</v>
      </c>
      <c r="AP193" s="1357">
        <f t="shared" si="83"/>
        <v>0</v>
      </c>
      <c r="AQ193" s="2970"/>
      <c r="AR193" s="2970"/>
      <c r="AS193" s="1374"/>
      <c r="AT193" s="1374"/>
      <c r="AU193" s="1374"/>
      <c r="AV193" s="1374"/>
      <c r="AW193" s="1374"/>
      <c r="AX193" s="1374">
        <f t="shared" si="61"/>
        <v>0</v>
      </c>
      <c r="AY193" s="1374"/>
      <c r="AZ193" s="1374"/>
      <c r="BA193" s="1374"/>
      <c r="BB193" s="1374"/>
      <c r="BC193" s="1374"/>
      <c r="BD193" s="1374">
        <f t="shared" si="62"/>
        <v>0</v>
      </c>
      <c r="BE193" s="1374"/>
      <c r="BF193" s="1374"/>
      <c r="BG193" s="1374"/>
      <c r="BH193" s="1374"/>
      <c r="BI193" s="1374"/>
      <c r="BJ193" s="1374">
        <f t="shared" si="63"/>
        <v>0</v>
      </c>
      <c r="BK193" s="3004"/>
      <c r="BL193" s="3004"/>
      <c r="CF193" s="2981">
        <f t="shared" si="73"/>
        <v>0</v>
      </c>
      <c r="CG193" s="2981">
        <f t="shared" si="73"/>
        <v>0</v>
      </c>
      <c r="CH193" s="2981">
        <f t="shared" si="73"/>
        <v>0</v>
      </c>
      <c r="CI193" s="2981">
        <f t="shared" si="73"/>
        <v>0</v>
      </c>
      <c r="CJ193" s="2981">
        <f t="shared" si="67"/>
        <v>0</v>
      </c>
      <c r="CQ193" s="2981">
        <f t="shared" si="81"/>
        <v>0</v>
      </c>
      <c r="CR193" s="2981">
        <f t="shared" si="81"/>
        <v>0</v>
      </c>
      <c r="CS193" s="2981">
        <f t="shared" si="81"/>
        <v>0</v>
      </c>
      <c r="CT193" s="2981">
        <f t="shared" si="81"/>
        <v>0</v>
      </c>
      <c r="CU193" s="2981">
        <f t="shared" si="77"/>
        <v>0</v>
      </c>
    </row>
    <row r="194" spans="1:99" ht="13.5" hidden="1" customHeight="1">
      <c r="A194" s="913"/>
      <c r="B194" s="3047"/>
      <c r="C194" s="900"/>
      <c r="D194" s="2924"/>
      <c r="E194" s="1374"/>
      <c r="F194" s="1374"/>
      <c r="G194" s="1374"/>
      <c r="H194" s="1374"/>
      <c r="I194" s="1374"/>
      <c r="J194" s="1374"/>
      <c r="K194" s="1374">
        <f t="shared" si="55"/>
        <v>0</v>
      </c>
      <c r="L194" s="2961"/>
      <c r="M194" s="2961"/>
      <c r="N194" s="2961"/>
      <c r="O194" s="2961"/>
      <c r="P194" s="2961"/>
      <c r="Q194" s="2961">
        <f t="shared" si="56"/>
        <v>0</v>
      </c>
      <c r="R194" s="3042"/>
      <c r="S194" s="1374"/>
      <c r="T194" s="1443"/>
      <c r="U194" s="1443"/>
      <c r="V194" s="1374"/>
      <c r="W194" s="1374">
        <f t="shared" si="57"/>
        <v>0</v>
      </c>
      <c r="X194" s="1374"/>
      <c r="Y194" s="1401"/>
      <c r="Z194" s="1401"/>
      <c r="AA194" s="1401"/>
      <c r="AB194" s="1401"/>
      <c r="AC194" s="1401"/>
      <c r="AD194" s="1401">
        <f t="shared" si="69"/>
        <v>0</v>
      </c>
      <c r="AE194" s="2968"/>
      <c r="AF194" s="2968"/>
      <c r="AG194" s="2968"/>
      <c r="AH194" s="2968"/>
      <c r="AI194" s="2968"/>
      <c r="AJ194" s="2968">
        <f t="shared" si="58"/>
        <v>0</v>
      </c>
      <c r="AK194" s="1374"/>
      <c r="AL194" s="1374"/>
      <c r="AM194" s="1374"/>
      <c r="AN194" s="1374"/>
      <c r="AO194" s="1374"/>
      <c r="AP194" s="1374">
        <f t="shared" si="60"/>
        <v>0</v>
      </c>
      <c r="AQ194" s="2970"/>
      <c r="AR194" s="2970"/>
      <c r="AS194" s="1374"/>
      <c r="AT194" s="1374"/>
      <c r="AU194" s="1374"/>
      <c r="AV194" s="1374"/>
      <c r="AW194" s="1374"/>
      <c r="AX194" s="1374">
        <f t="shared" si="61"/>
        <v>0</v>
      </c>
      <c r="AY194" s="1374"/>
      <c r="AZ194" s="1374"/>
      <c r="BA194" s="1374"/>
      <c r="BB194" s="1374"/>
      <c r="BC194" s="1374"/>
      <c r="BD194" s="1374">
        <f t="shared" si="62"/>
        <v>0</v>
      </c>
      <c r="BE194" s="1374"/>
      <c r="BF194" s="1374"/>
      <c r="BG194" s="1374"/>
      <c r="BH194" s="1374"/>
      <c r="BI194" s="1374"/>
      <c r="BJ194" s="1374">
        <f t="shared" si="63"/>
        <v>0</v>
      </c>
      <c r="BK194" s="3004"/>
      <c r="BL194" s="3004"/>
      <c r="CF194" s="2981">
        <f t="shared" si="73"/>
        <v>0</v>
      </c>
      <c r="CG194" s="2981">
        <f t="shared" si="73"/>
        <v>0</v>
      </c>
      <c r="CH194" s="2981">
        <f t="shared" si="73"/>
        <v>0</v>
      </c>
      <c r="CI194" s="2981">
        <f t="shared" si="73"/>
        <v>0</v>
      </c>
      <c r="CJ194" s="2981">
        <f t="shared" si="67"/>
        <v>0</v>
      </c>
      <c r="CQ194" s="2981">
        <f t="shared" si="81"/>
        <v>0</v>
      </c>
      <c r="CR194" s="2981">
        <f t="shared" si="81"/>
        <v>0</v>
      </c>
      <c r="CS194" s="2981">
        <f t="shared" si="81"/>
        <v>0</v>
      </c>
      <c r="CT194" s="2981">
        <f t="shared" si="81"/>
        <v>0</v>
      </c>
      <c r="CU194" s="2981">
        <f t="shared" si="77"/>
        <v>0</v>
      </c>
    </row>
    <row r="195" spans="1:99" ht="13.5" hidden="1" customHeight="1">
      <c r="A195" s="913"/>
      <c r="B195" s="3047"/>
      <c r="C195" s="900"/>
      <c r="D195" s="2924"/>
      <c r="E195" s="1374"/>
      <c r="F195" s="1374"/>
      <c r="G195" s="1374"/>
      <c r="H195" s="1374"/>
      <c r="I195" s="1374"/>
      <c r="J195" s="1374"/>
      <c r="K195" s="1374">
        <f t="shared" si="55"/>
        <v>0</v>
      </c>
      <c r="L195" s="2961"/>
      <c r="M195" s="2961"/>
      <c r="N195" s="2961"/>
      <c r="O195" s="2961"/>
      <c r="P195" s="2961"/>
      <c r="Q195" s="2961">
        <f t="shared" si="56"/>
        <v>0</v>
      </c>
      <c r="R195" s="3042"/>
      <c r="S195" s="1374"/>
      <c r="T195" s="1443"/>
      <c r="U195" s="1443"/>
      <c r="V195" s="1374"/>
      <c r="W195" s="1374">
        <f t="shared" si="57"/>
        <v>0</v>
      </c>
      <c r="X195" s="1374"/>
      <c r="Y195" s="1401"/>
      <c r="Z195" s="1401"/>
      <c r="AA195" s="1401"/>
      <c r="AB195" s="1401"/>
      <c r="AC195" s="1401"/>
      <c r="AD195" s="1401">
        <f t="shared" si="69"/>
        <v>0</v>
      </c>
      <c r="AE195" s="2968"/>
      <c r="AF195" s="2968"/>
      <c r="AG195" s="2968"/>
      <c r="AH195" s="2968"/>
      <c r="AI195" s="2968"/>
      <c r="AJ195" s="2968">
        <f t="shared" si="58"/>
        <v>0</v>
      </c>
      <c r="AK195" s="1374"/>
      <c r="AL195" s="1374"/>
      <c r="AM195" s="1374"/>
      <c r="AN195" s="1374"/>
      <c r="AO195" s="1374"/>
      <c r="AP195" s="1374">
        <f t="shared" si="60"/>
        <v>0</v>
      </c>
      <c r="AQ195" s="2970"/>
      <c r="AR195" s="2970"/>
      <c r="AS195" s="1374"/>
      <c r="AT195" s="1374"/>
      <c r="AU195" s="1374"/>
      <c r="AV195" s="1374"/>
      <c r="AW195" s="1374"/>
      <c r="AX195" s="1374">
        <f t="shared" si="61"/>
        <v>0</v>
      </c>
      <c r="AY195" s="1374"/>
      <c r="AZ195" s="1374"/>
      <c r="BA195" s="1374"/>
      <c r="BB195" s="1374"/>
      <c r="BC195" s="1374"/>
      <c r="BD195" s="1374">
        <f t="shared" si="62"/>
        <v>0</v>
      </c>
      <c r="BE195" s="1374"/>
      <c r="BF195" s="1374"/>
      <c r="BG195" s="1374"/>
      <c r="BH195" s="1374"/>
      <c r="BI195" s="1374"/>
      <c r="BJ195" s="1374">
        <f t="shared" si="63"/>
        <v>0</v>
      </c>
      <c r="BK195" s="3004"/>
      <c r="BL195" s="3004"/>
      <c r="CF195" s="2981">
        <f t="shared" si="73"/>
        <v>0</v>
      </c>
      <c r="CG195" s="2981">
        <f t="shared" si="73"/>
        <v>0</v>
      </c>
      <c r="CH195" s="2981">
        <f t="shared" si="73"/>
        <v>0</v>
      </c>
      <c r="CI195" s="2981">
        <f t="shared" si="73"/>
        <v>0</v>
      </c>
      <c r="CJ195" s="2981">
        <f t="shared" si="67"/>
        <v>0</v>
      </c>
      <c r="CQ195" s="2981">
        <f t="shared" si="81"/>
        <v>0</v>
      </c>
      <c r="CR195" s="2981">
        <f t="shared" si="81"/>
        <v>0</v>
      </c>
      <c r="CS195" s="2981">
        <f t="shared" si="81"/>
        <v>0</v>
      </c>
      <c r="CT195" s="2981">
        <f t="shared" si="81"/>
        <v>0</v>
      </c>
      <c r="CU195" s="2981">
        <f t="shared" si="77"/>
        <v>0</v>
      </c>
    </row>
    <row r="196" spans="1:99" ht="13.5" hidden="1" customHeight="1">
      <c r="A196" s="913"/>
      <c r="B196" s="3047"/>
      <c r="C196" s="900"/>
      <c r="D196" s="2924"/>
      <c r="E196" s="1374"/>
      <c r="F196" s="1374"/>
      <c r="G196" s="1374"/>
      <c r="H196" s="1374"/>
      <c r="I196" s="1374"/>
      <c r="J196" s="1374"/>
      <c r="K196" s="1374">
        <f t="shared" si="55"/>
        <v>0</v>
      </c>
      <c r="L196" s="2961"/>
      <c r="M196" s="2961"/>
      <c r="N196" s="2961"/>
      <c r="O196" s="2961"/>
      <c r="P196" s="2961"/>
      <c r="Q196" s="2961">
        <f t="shared" si="56"/>
        <v>0</v>
      </c>
      <c r="R196" s="3042"/>
      <c r="S196" s="1374"/>
      <c r="T196" s="1443"/>
      <c r="U196" s="1443"/>
      <c r="V196" s="1374"/>
      <c r="W196" s="1374">
        <f t="shared" si="57"/>
        <v>0</v>
      </c>
      <c r="X196" s="1374"/>
      <c r="Y196" s="1401"/>
      <c r="Z196" s="1401"/>
      <c r="AA196" s="1401"/>
      <c r="AB196" s="1401"/>
      <c r="AC196" s="1401"/>
      <c r="AD196" s="1401">
        <f t="shared" si="69"/>
        <v>0</v>
      </c>
      <c r="AE196" s="2968"/>
      <c r="AF196" s="2968"/>
      <c r="AG196" s="2968"/>
      <c r="AH196" s="2968"/>
      <c r="AI196" s="2968"/>
      <c r="AJ196" s="2968">
        <f t="shared" si="58"/>
        <v>0</v>
      </c>
      <c r="AK196" s="1374"/>
      <c r="AL196" s="1374"/>
      <c r="AM196" s="1374"/>
      <c r="AN196" s="1374"/>
      <c r="AO196" s="1374"/>
      <c r="AP196" s="1374">
        <f t="shared" si="60"/>
        <v>0</v>
      </c>
      <c r="AQ196" s="2970"/>
      <c r="AR196" s="2970"/>
      <c r="AS196" s="1374"/>
      <c r="AT196" s="1374"/>
      <c r="AU196" s="1374"/>
      <c r="AV196" s="1374"/>
      <c r="AW196" s="1374"/>
      <c r="AX196" s="1374">
        <f t="shared" si="61"/>
        <v>0</v>
      </c>
      <c r="AY196" s="1374"/>
      <c r="AZ196" s="1374"/>
      <c r="BA196" s="1374"/>
      <c r="BB196" s="1374"/>
      <c r="BC196" s="1374"/>
      <c r="BD196" s="1374">
        <f t="shared" si="62"/>
        <v>0</v>
      </c>
      <c r="BE196" s="1374"/>
      <c r="BF196" s="1374"/>
      <c r="BG196" s="1374"/>
      <c r="BH196" s="1374"/>
      <c r="BI196" s="1374"/>
      <c r="BJ196" s="1374">
        <f t="shared" si="63"/>
        <v>0</v>
      </c>
      <c r="BK196" s="3004"/>
      <c r="BL196" s="3004"/>
      <c r="CF196" s="2981">
        <f t="shared" si="73"/>
        <v>0</v>
      </c>
      <c r="CG196" s="2981">
        <f t="shared" si="73"/>
        <v>0</v>
      </c>
      <c r="CH196" s="2981">
        <f t="shared" si="73"/>
        <v>0</v>
      </c>
      <c r="CI196" s="2981">
        <f t="shared" si="73"/>
        <v>0</v>
      </c>
      <c r="CJ196" s="2981">
        <f t="shared" si="67"/>
        <v>0</v>
      </c>
      <c r="CQ196" s="2981">
        <f t="shared" si="81"/>
        <v>0</v>
      </c>
      <c r="CR196" s="2981">
        <f t="shared" si="81"/>
        <v>0</v>
      </c>
      <c r="CS196" s="2981">
        <f t="shared" si="81"/>
        <v>0</v>
      </c>
      <c r="CT196" s="2981">
        <f t="shared" si="81"/>
        <v>0</v>
      </c>
      <c r="CU196" s="2981">
        <f t="shared" si="77"/>
        <v>0</v>
      </c>
    </row>
    <row r="197" spans="1:99" ht="13.5" hidden="1" customHeight="1">
      <c r="A197" s="913"/>
      <c r="B197" s="3047"/>
      <c r="C197" s="900"/>
      <c r="D197" s="2924"/>
      <c r="E197" s="1374"/>
      <c r="F197" s="1374"/>
      <c r="G197" s="1374"/>
      <c r="H197" s="1374"/>
      <c r="I197" s="1374"/>
      <c r="J197" s="1374"/>
      <c r="K197" s="1374">
        <f t="shared" si="55"/>
        <v>0</v>
      </c>
      <c r="L197" s="2961"/>
      <c r="M197" s="2961"/>
      <c r="N197" s="2961"/>
      <c r="O197" s="2961"/>
      <c r="P197" s="2961"/>
      <c r="Q197" s="2961">
        <f t="shared" si="56"/>
        <v>0</v>
      </c>
      <c r="R197" s="3042"/>
      <c r="S197" s="1374"/>
      <c r="T197" s="1443"/>
      <c r="U197" s="1443"/>
      <c r="V197" s="1374"/>
      <c r="W197" s="1374">
        <f t="shared" si="57"/>
        <v>0</v>
      </c>
      <c r="X197" s="1374"/>
      <c r="Y197" s="1401"/>
      <c r="Z197" s="1401"/>
      <c r="AA197" s="1401"/>
      <c r="AB197" s="1401"/>
      <c r="AC197" s="1401"/>
      <c r="AD197" s="1401">
        <f t="shared" si="69"/>
        <v>0</v>
      </c>
      <c r="AE197" s="2968"/>
      <c r="AF197" s="2968"/>
      <c r="AG197" s="2968"/>
      <c r="AH197" s="2968"/>
      <c r="AI197" s="2968"/>
      <c r="AJ197" s="2968">
        <f t="shared" si="58"/>
        <v>0</v>
      </c>
      <c r="AK197" s="1374"/>
      <c r="AL197" s="1374"/>
      <c r="AM197" s="1374"/>
      <c r="AN197" s="1374"/>
      <c r="AO197" s="1374"/>
      <c r="AP197" s="1374">
        <f t="shared" si="60"/>
        <v>0</v>
      </c>
      <c r="AQ197" s="2970"/>
      <c r="AR197" s="2970"/>
      <c r="AS197" s="1374"/>
      <c r="AT197" s="1374"/>
      <c r="AU197" s="1374"/>
      <c r="AV197" s="1374"/>
      <c r="AW197" s="1374"/>
      <c r="AX197" s="1374">
        <f t="shared" si="61"/>
        <v>0</v>
      </c>
      <c r="AY197" s="1374"/>
      <c r="AZ197" s="1374"/>
      <c r="BA197" s="1374"/>
      <c r="BB197" s="1374"/>
      <c r="BC197" s="1374"/>
      <c r="BD197" s="1374">
        <f t="shared" si="62"/>
        <v>0</v>
      </c>
      <c r="BE197" s="1374"/>
      <c r="BF197" s="1374"/>
      <c r="BG197" s="1374"/>
      <c r="BH197" s="1374"/>
      <c r="BI197" s="1374"/>
      <c r="BJ197" s="1374">
        <f t="shared" si="63"/>
        <v>0</v>
      </c>
      <c r="BK197" s="3004"/>
      <c r="BL197" s="3004"/>
      <c r="CF197" s="2981">
        <f t="shared" si="73"/>
        <v>0</v>
      </c>
      <c r="CG197" s="2981">
        <f t="shared" si="73"/>
        <v>0</v>
      </c>
      <c r="CH197" s="2981">
        <f t="shared" si="73"/>
        <v>0</v>
      </c>
      <c r="CI197" s="2981">
        <f t="shared" si="73"/>
        <v>0</v>
      </c>
      <c r="CJ197" s="2981">
        <f t="shared" si="67"/>
        <v>0</v>
      </c>
      <c r="CQ197" s="2981">
        <f t="shared" si="81"/>
        <v>0</v>
      </c>
      <c r="CR197" s="2981">
        <f t="shared" si="81"/>
        <v>0</v>
      </c>
      <c r="CS197" s="2981">
        <f t="shared" si="81"/>
        <v>0</v>
      </c>
      <c r="CT197" s="2981">
        <f t="shared" si="81"/>
        <v>0</v>
      </c>
      <c r="CU197" s="2981">
        <f t="shared" si="77"/>
        <v>0</v>
      </c>
    </row>
    <row r="198" spans="1:99" ht="13.5" hidden="1" customHeight="1">
      <c r="A198" s="913"/>
      <c r="B198" s="3047"/>
      <c r="C198" s="900"/>
      <c r="D198" s="2924"/>
      <c r="E198" s="1374"/>
      <c r="F198" s="1374"/>
      <c r="G198" s="1374"/>
      <c r="H198" s="1374"/>
      <c r="I198" s="1374"/>
      <c r="J198" s="1374"/>
      <c r="K198" s="1374">
        <f t="shared" si="55"/>
        <v>0</v>
      </c>
      <c r="L198" s="2961"/>
      <c r="M198" s="2961"/>
      <c r="N198" s="2961"/>
      <c r="O198" s="2961"/>
      <c r="P198" s="2961"/>
      <c r="Q198" s="2961">
        <f t="shared" si="56"/>
        <v>0</v>
      </c>
      <c r="R198" s="3042"/>
      <c r="S198" s="1374"/>
      <c r="T198" s="1443"/>
      <c r="U198" s="1443"/>
      <c r="V198" s="1374"/>
      <c r="W198" s="1374">
        <f t="shared" si="57"/>
        <v>0</v>
      </c>
      <c r="X198" s="1374"/>
      <c r="Y198" s="1401"/>
      <c r="Z198" s="1401"/>
      <c r="AA198" s="1401"/>
      <c r="AB198" s="1401"/>
      <c r="AC198" s="1401"/>
      <c r="AD198" s="1401">
        <f t="shared" si="69"/>
        <v>0</v>
      </c>
      <c r="AE198" s="2968"/>
      <c r="AF198" s="2968"/>
      <c r="AG198" s="2968"/>
      <c r="AH198" s="2968"/>
      <c r="AI198" s="2968"/>
      <c r="AJ198" s="2968">
        <f t="shared" si="58"/>
        <v>0</v>
      </c>
      <c r="AK198" s="1374"/>
      <c r="AL198" s="1374"/>
      <c r="AM198" s="1374"/>
      <c r="AN198" s="1374"/>
      <c r="AO198" s="1374"/>
      <c r="AP198" s="1374">
        <f t="shared" si="60"/>
        <v>0</v>
      </c>
      <c r="AQ198" s="2970"/>
      <c r="AR198" s="2970"/>
      <c r="AS198" s="1374"/>
      <c r="AT198" s="1374"/>
      <c r="AU198" s="1374"/>
      <c r="AV198" s="1374"/>
      <c r="AW198" s="1374"/>
      <c r="AX198" s="1374">
        <f t="shared" si="61"/>
        <v>0</v>
      </c>
      <c r="AY198" s="1374"/>
      <c r="AZ198" s="1374"/>
      <c r="BA198" s="1374"/>
      <c r="BB198" s="1374"/>
      <c r="BC198" s="1374"/>
      <c r="BD198" s="1374">
        <f t="shared" si="62"/>
        <v>0</v>
      </c>
      <c r="BE198" s="1374"/>
      <c r="BF198" s="1374"/>
      <c r="BG198" s="1374"/>
      <c r="BH198" s="1374"/>
      <c r="BI198" s="1374"/>
      <c r="BJ198" s="1374">
        <f t="shared" si="63"/>
        <v>0</v>
      </c>
      <c r="BK198" s="3004"/>
      <c r="BL198" s="3004"/>
      <c r="CF198" s="2981">
        <f t="shared" si="73"/>
        <v>0</v>
      </c>
      <c r="CG198" s="2981">
        <f t="shared" si="73"/>
        <v>0</v>
      </c>
      <c r="CH198" s="2981">
        <f t="shared" si="73"/>
        <v>0</v>
      </c>
      <c r="CI198" s="2981">
        <f t="shared" si="73"/>
        <v>0</v>
      </c>
      <c r="CJ198" s="2981">
        <f t="shared" si="67"/>
        <v>0</v>
      </c>
      <c r="CQ198" s="2981">
        <f t="shared" si="81"/>
        <v>0</v>
      </c>
      <c r="CR198" s="2981">
        <f t="shared" si="81"/>
        <v>0</v>
      </c>
      <c r="CS198" s="2981">
        <f t="shared" si="81"/>
        <v>0</v>
      </c>
      <c r="CT198" s="2981">
        <f t="shared" si="81"/>
        <v>0</v>
      </c>
      <c r="CU198" s="2981">
        <f t="shared" si="77"/>
        <v>0</v>
      </c>
    </row>
    <row r="199" spans="1:99" ht="13.5" hidden="1" customHeight="1">
      <c r="A199" s="885" t="s">
        <v>636</v>
      </c>
      <c r="B199" s="2993"/>
      <c r="C199" s="2935"/>
      <c r="D199" s="2936" t="s">
        <v>955</v>
      </c>
      <c r="E199" s="1372"/>
      <c r="F199" s="1388">
        <v>0</v>
      </c>
      <c r="G199" s="1388">
        <v>0</v>
      </c>
      <c r="H199" s="1388">
        <v>0</v>
      </c>
      <c r="I199" s="1388"/>
      <c r="J199" s="1388">
        <v>0</v>
      </c>
      <c r="K199" s="1388">
        <f t="shared" si="55"/>
        <v>0</v>
      </c>
      <c r="L199" s="2960"/>
      <c r="M199" s="2960"/>
      <c r="N199" s="2960"/>
      <c r="O199" s="2960"/>
      <c r="P199" s="1496"/>
      <c r="Q199" s="1496">
        <f t="shared" si="56"/>
        <v>0</v>
      </c>
      <c r="R199" s="3048">
        <f>F199+L199</f>
        <v>0</v>
      </c>
      <c r="S199" s="1372">
        <f>G199+M199</f>
        <v>0</v>
      </c>
      <c r="T199" s="1372">
        <f>H199+N199</f>
        <v>0</v>
      </c>
      <c r="U199" s="1372"/>
      <c r="V199" s="1388">
        <f>J199+P199</f>
        <v>0</v>
      </c>
      <c r="W199" s="1388">
        <f t="shared" si="57"/>
        <v>0</v>
      </c>
      <c r="X199" s="1388"/>
      <c r="Y199" s="1497">
        <v>0</v>
      </c>
      <c r="Z199" s="1497">
        <v>0</v>
      </c>
      <c r="AA199" s="1497">
        <v>0</v>
      </c>
      <c r="AB199" s="1497"/>
      <c r="AC199" s="1497">
        <v>0</v>
      </c>
      <c r="AD199" s="1497">
        <f t="shared" si="69"/>
        <v>0</v>
      </c>
      <c r="AE199" s="2976"/>
      <c r="AF199" s="2976"/>
      <c r="AG199" s="2976"/>
      <c r="AH199" s="2976"/>
      <c r="AI199" s="2976"/>
      <c r="AJ199" s="2976">
        <f t="shared" si="58"/>
        <v>0</v>
      </c>
      <c r="AK199" s="1388">
        <f>Y199+AE199</f>
        <v>0</v>
      </c>
      <c r="AL199" s="1388">
        <f>Z199+AF199</f>
        <v>0</v>
      </c>
      <c r="AM199" s="1388">
        <f>AA199+AG199</f>
        <v>0</v>
      </c>
      <c r="AN199" s="1388"/>
      <c r="AO199" s="1388">
        <f>AC199+AI199</f>
        <v>0</v>
      </c>
      <c r="AP199" s="1388">
        <f t="shared" si="60"/>
        <v>0</v>
      </c>
      <c r="AQ199" s="3009"/>
      <c r="AR199" s="3009"/>
      <c r="AS199" s="1388">
        <v>0</v>
      </c>
      <c r="AT199" s="1388">
        <v>0</v>
      </c>
      <c r="AU199" s="1388">
        <v>0</v>
      </c>
      <c r="AV199" s="1388">
        <v>0</v>
      </c>
      <c r="AW199" s="1388">
        <v>0</v>
      </c>
      <c r="AX199" s="1388">
        <f t="shared" si="61"/>
        <v>0</v>
      </c>
      <c r="AY199" s="1388"/>
      <c r="AZ199" s="1388"/>
      <c r="BA199" s="1388"/>
      <c r="BB199" s="1388"/>
      <c r="BC199" s="1388"/>
      <c r="BD199" s="1388">
        <f t="shared" si="62"/>
        <v>0</v>
      </c>
      <c r="BE199" s="1388">
        <f>AS199+AY199</f>
        <v>0</v>
      </c>
      <c r="BF199" s="1388">
        <f>AT199+AZ199</f>
        <v>0</v>
      </c>
      <c r="BG199" s="1388">
        <f>AU199+BA199</f>
        <v>0</v>
      </c>
      <c r="BH199" s="1388">
        <f>AV199+BB199</f>
        <v>0</v>
      </c>
      <c r="BI199" s="1388">
        <f>AW199+BC199</f>
        <v>0</v>
      </c>
      <c r="BJ199" s="1388">
        <f t="shared" si="63"/>
        <v>0</v>
      </c>
      <c r="BK199" s="2977"/>
      <c r="BL199" s="2977"/>
      <c r="CA199" s="885">
        <v>0</v>
      </c>
      <c r="CB199" s="885">
        <v>0</v>
      </c>
      <c r="CC199" s="885">
        <v>0</v>
      </c>
      <c r="CE199" s="885">
        <v>0</v>
      </c>
      <c r="CF199" s="2981">
        <f t="shared" si="73"/>
        <v>0</v>
      </c>
      <c r="CG199" s="2981">
        <f t="shared" si="73"/>
        <v>0</v>
      </c>
      <c r="CH199" s="2981">
        <f t="shared" si="73"/>
        <v>0</v>
      </c>
      <c r="CI199" s="2981">
        <f t="shared" si="73"/>
        <v>0</v>
      </c>
      <c r="CJ199" s="2981">
        <f t="shared" si="67"/>
        <v>0</v>
      </c>
      <c r="CL199" s="885">
        <v>0</v>
      </c>
      <c r="CM199" s="885">
        <v>0</v>
      </c>
      <c r="CN199" s="885">
        <v>0</v>
      </c>
      <c r="CO199" s="885">
        <v>0</v>
      </c>
      <c r="CP199" s="885">
        <v>0</v>
      </c>
      <c r="CQ199" s="2981">
        <f t="shared" si="81"/>
        <v>0</v>
      </c>
      <c r="CR199" s="2981">
        <f t="shared" si="81"/>
        <v>0</v>
      </c>
      <c r="CS199" s="2981">
        <f t="shared" si="81"/>
        <v>0</v>
      </c>
      <c r="CT199" s="2981">
        <f t="shared" si="81"/>
        <v>0</v>
      </c>
      <c r="CU199" s="2981">
        <f t="shared" si="77"/>
        <v>0</v>
      </c>
    </row>
    <row r="200" spans="1:99" ht="17.25" customHeight="1">
      <c r="B200" s="3038" t="s">
        <v>502</v>
      </c>
      <c r="C200" s="2897" t="s">
        <v>515</v>
      </c>
      <c r="D200" s="2978"/>
      <c r="E200" s="1917">
        <f>SUM(E201:E220)</f>
        <v>0</v>
      </c>
      <c r="F200" s="2898">
        <v>0</v>
      </c>
      <c r="G200" s="1917">
        <v>27380</v>
      </c>
      <c r="H200" s="1917">
        <v>0</v>
      </c>
      <c r="I200" s="1917"/>
      <c r="J200" s="1917">
        <v>0</v>
      </c>
      <c r="K200" s="1917">
        <f t="shared" si="55"/>
        <v>27380</v>
      </c>
      <c r="L200" s="2899">
        <f>SUM(L201:L220)</f>
        <v>0.24</v>
      </c>
      <c r="M200" s="1917">
        <f>SUM(M201:M220)</f>
        <v>33000</v>
      </c>
      <c r="N200" s="1917">
        <f>SUM(N201:N220)</f>
        <v>0</v>
      </c>
      <c r="O200" s="1917"/>
      <c r="P200" s="1917">
        <f>SUM(P201:P220)</f>
        <v>0</v>
      </c>
      <c r="Q200" s="1917">
        <f t="shared" si="56"/>
        <v>33000</v>
      </c>
      <c r="R200" s="2899">
        <f>SUM(R201:R220)</f>
        <v>0.24</v>
      </c>
      <c r="S200" s="1917">
        <f>SUM(S201:S220)</f>
        <v>60380</v>
      </c>
      <c r="T200" s="1917">
        <f>SUM(T201:T220)</f>
        <v>0</v>
      </c>
      <c r="U200" s="1917"/>
      <c r="V200" s="1917">
        <f>SUM(V201:V220)</f>
        <v>0</v>
      </c>
      <c r="W200" s="1917">
        <f t="shared" si="57"/>
        <v>60380</v>
      </c>
      <c r="X200" s="1917"/>
      <c r="Y200" s="1917">
        <v>0</v>
      </c>
      <c r="Z200" s="1917">
        <v>0</v>
      </c>
      <c r="AA200" s="1917">
        <v>0</v>
      </c>
      <c r="AB200" s="1917"/>
      <c r="AC200" s="1917">
        <v>0</v>
      </c>
      <c r="AD200" s="1917">
        <f t="shared" si="69"/>
        <v>0</v>
      </c>
      <c r="AE200" s="1917">
        <f>SUM(AE201:AE220)</f>
        <v>0</v>
      </c>
      <c r="AF200" s="1917">
        <f>SUM(AF201:AF220)</f>
        <v>69000</v>
      </c>
      <c r="AG200" s="1917">
        <f>SUM(AG201:AG220)</f>
        <v>0</v>
      </c>
      <c r="AH200" s="1917"/>
      <c r="AI200" s="1917">
        <f>SUM(AI201:AI220)</f>
        <v>0</v>
      </c>
      <c r="AJ200" s="1917">
        <f t="shared" si="58"/>
        <v>69000</v>
      </c>
      <c r="AK200" s="1917">
        <f>SUM(AK201:AK220)</f>
        <v>0</v>
      </c>
      <c r="AL200" s="1917">
        <f>SUM(AL201:AL220)</f>
        <v>69000</v>
      </c>
      <c r="AM200" s="1917">
        <f>SUM(AM201:AM220)</f>
        <v>0</v>
      </c>
      <c r="AN200" s="1917"/>
      <c r="AO200" s="1917">
        <f>SUM(AO201:AO220)</f>
        <v>0</v>
      </c>
      <c r="AP200" s="1917">
        <f t="shared" si="60"/>
        <v>69000</v>
      </c>
      <c r="AQ200" s="2979"/>
      <c r="AR200" s="2979"/>
      <c r="AS200" s="1917">
        <v>0</v>
      </c>
      <c r="AT200" s="1917">
        <v>31000</v>
      </c>
      <c r="AU200" s="1917">
        <v>0</v>
      </c>
      <c r="AV200" s="1917">
        <v>7000</v>
      </c>
      <c r="AW200" s="1917">
        <v>168000</v>
      </c>
      <c r="AX200" s="1917">
        <f t="shared" si="61"/>
        <v>206000</v>
      </c>
      <c r="AY200" s="1917">
        <f t="shared" ref="AY200:BG200" si="84">SUM(AY201:AY220)</f>
        <v>0</v>
      </c>
      <c r="AZ200" s="1917">
        <f t="shared" si="84"/>
        <v>0</v>
      </c>
      <c r="BA200" s="1917">
        <f t="shared" si="84"/>
        <v>0</v>
      </c>
      <c r="BB200" s="1917"/>
      <c r="BC200" s="1917">
        <f>SUM(BC201:BC220)</f>
        <v>0</v>
      </c>
      <c r="BD200" s="1917">
        <f t="shared" si="62"/>
        <v>0</v>
      </c>
      <c r="BE200" s="1917">
        <f t="shared" si="84"/>
        <v>0</v>
      </c>
      <c r="BF200" s="1917">
        <f t="shared" si="84"/>
        <v>31000</v>
      </c>
      <c r="BG200" s="1917">
        <f t="shared" si="84"/>
        <v>0</v>
      </c>
      <c r="BH200" s="1917">
        <f>SUM(BH201:BH220)</f>
        <v>7000</v>
      </c>
      <c r="BI200" s="1917">
        <f>SUM(BI201:BI220)</f>
        <v>168000</v>
      </c>
      <c r="BJ200" s="1917">
        <f t="shared" si="63"/>
        <v>206000</v>
      </c>
      <c r="BK200" s="2539"/>
      <c r="BL200" s="2539"/>
      <c r="CA200" s="885">
        <v>0</v>
      </c>
      <c r="CB200" s="885">
        <v>27380</v>
      </c>
      <c r="CC200" s="885">
        <v>0</v>
      </c>
      <c r="CE200" s="885">
        <v>0</v>
      </c>
      <c r="CF200" s="2981">
        <f t="shared" si="73"/>
        <v>0</v>
      </c>
      <c r="CG200" s="2981">
        <f t="shared" si="73"/>
        <v>-41620</v>
      </c>
      <c r="CH200" s="2981">
        <f t="shared" si="73"/>
        <v>0</v>
      </c>
      <c r="CI200" s="2981">
        <f t="shared" si="73"/>
        <v>0</v>
      </c>
      <c r="CJ200" s="2981">
        <f t="shared" si="67"/>
        <v>0</v>
      </c>
      <c r="CL200" s="885">
        <v>0</v>
      </c>
      <c r="CM200" s="885">
        <v>0</v>
      </c>
      <c r="CN200" s="885">
        <v>0</v>
      </c>
      <c r="CO200" s="885">
        <v>0</v>
      </c>
      <c r="CP200" s="885">
        <v>0</v>
      </c>
      <c r="CQ200" s="2981">
        <f t="shared" si="81"/>
        <v>0</v>
      </c>
      <c r="CR200" s="2981">
        <f t="shared" si="81"/>
        <v>-31000</v>
      </c>
      <c r="CS200" s="2981">
        <f t="shared" si="81"/>
        <v>0</v>
      </c>
      <c r="CT200" s="2981">
        <f t="shared" si="81"/>
        <v>-7000</v>
      </c>
      <c r="CU200" s="2981">
        <f t="shared" si="77"/>
        <v>-168000</v>
      </c>
    </row>
    <row r="201" spans="1:99" ht="43.5" hidden="1" customHeight="1">
      <c r="B201" s="2928" t="s">
        <v>504</v>
      </c>
      <c r="C201" s="2946" t="s">
        <v>94</v>
      </c>
      <c r="D201" s="2924" t="s">
        <v>957</v>
      </c>
      <c r="E201" s="1423"/>
      <c r="F201" s="1357">
        <v>0</v>
      </c>
      <c r="G201" s="1423">
        <v>0</v>
      </c>
      <c r="H201" s="1423">
        <v>0</v>
      </c>
      <c r="I201" s="1423"/>
      <c r="J201" s="1423">
        <v>0</v>
      </c>
      <c r="K201" s="2991">
        <f t="shared" si="55"/>
        <v>0</v>
      </c>
      <c r="L201" s="3049"/>
      <c r="M201" s="1408"/>
      <c r="N201" s="1408"/>
      <c r="O201" s="1408"/>
      <c r="P201" s="1408"/>
      <c r="Q201" s="1408">
        <f t="shared" si="56"/>
        <v>0</v>
      </c>
      <c r="R201" s="3050">
        <f t="shared" ref="R201:T215" si="85">F201+L201</f>
        <v>0</v>
      </c>
      <c r="S201" s="1423">
        <f t="shared" si="85"/>
        <v>0</v>
      </c>
      <c r="T201" s="1423">
        <f t="shared" si="85"/>
        <v>0</v>
      </c>
      <c r="U201" s="1423"/>
      <c r="V201" s="1423">
        <f>J201+P201</f>
        <v>0</v>
      </c>
      <c r="W201" s="1423">
        <f t="shared" si="57"/>
        <v>0</v>
      </c>
      <c r="X201" s="1423"/>
      <c r="Y201" s="1343">
        <v>0</v>
      </c>
      <c r="Z201" s="1343">
        <v>0</v>
      </c>
      <c r="AA201" s="1343">
        <v>0</v>
      </c>
      <c r="AB201" s="1343"/>
      <c r="AC201" s="1343">
        <v>0</v>
      </c>
      <c r="AD201" s="1343">
        <f t="shared" si="69"/>
        <v>0</v>
      </c>
      <c r="AE201" s="2966"/>
      <c r="AF201" s="2966"/>
      <c r="AG201" s="2966"/>
      <c r="AH201" s="2966"/>
      <c r="AI201" s="2966"/>
      <c r="AJ201" s="2966">
        <f t="shared" si="58"/>
        <v>0</v>
      </c>
      <c r="AK201" s="1357">
        <f t="shared" ref="AK201:AO215" si="86">Y201+AE201</f>
        <v>0</v>
      </c>
      <c r="AL201" s="1423">
        <f t="shared" si="86"/>
        <v>0</v>
      </c>
      <c r="AM201" s="1423">
        <f t="shared" si="86"/>
        <v>0</v>
      </c>
      <c r="AN201" s="1423"/>
      <c r="AO201" s="1423">
        <f>AC201+AI201</f>
        <v>0</v>
      </c>
      <c r="AP201" s="1423">
        <f t="shared" si="60"/>
        <v>0</v>
      </c>
      <c r="AQ201" s="2952"/>
      <c r="AR201" s="2952"/>
      <c r="AS201" s="1357">
        <v>0</v>
      </c>
      <c r="AT201" s="1423">
        <v>0</v>
      </c>
      <c r="AU201" s="1423">
        <v>0</v>
      </c>
      <c r="AV201" s="1423">
        <v>0</v>
      </c>
      <c r="AW201" s="1423">
        <v>0</v>
      </c>
      <c r="AX201" s="1423">
        <f t="shared" si="61"/>
        <v>0</v>
      </c>
      <c r="AY201" s="1423"/>
      <c r="AZ201" s="1423"/>
      <c r="BA201" s="1423"/>
      <c r="BB201" s="1423"/>
      <c r="BC201" s="1423"/>
      <c r="BD201" s="1423">
        <f t="shared" si="62"/>
        <v>0</v>
      </c>
      <c r="BE201" s="1357">
        <f t="shared" ref="BE201:BI215" si="87">AS201+AY201</f>
        <v>0</v>
      </c>
      <c r="BF201" s="1423">
        <f t="shared" si="87"/>
        <v>0</v>
      </c>
      <c r="BG201" s="1423">
        <f t="shared" si="87"/>
        <v>0</v>
      </c>
      <c r="BH201" s="1423">
        <f t="shared" si="87"/>
        <v>0</v>
      </c>
      <c r="BI201" s="1423">
        <f t="shared" si="87"/>
        <v>0</v>
      </c>
      <c r="BJ201" s="1423">
        <f t="shared" si="63"/>
        <v>0</v>
      </c>
      <c r="BK201" s="2534"/>
      <c r="BL201" s="2534"/>
      <c r="CA201" s="885">
        <v>0</v>
      </c>
      <c r="CB201" s="885">
        <v>0</v>
      </c>
      <c r="CC201" s="885">
        <v>0</v>
      </c>
      <c r="CE201" s="885">
        <v>0</v>
      </c>
      <c r="CF201" s="2981">
        <f t="shared" si="73"/>
        <v>0</v>
      </c>
      <c r="CG201" s="2981">
        <f t="shared" si="73"/>
        <v>0</v>
      </c>
      <c r="CH201" s="2981">
        <f t="shared" si="73"/>
        <v>0</v>
      </c>
      <c r="CI201" s="2981">
        <f t="shared" si="73"/>
        <v>0</v>
      </c>
      <c r="CJ201" s="2981">
        <f t="shared" si="67"/>
        <v>0</v>
      </c>
      <c r="CL201" s="885">
        <v>0</v>
      </c>
      <c r="CM201" s="885">
        <v>0</v>
      </c>
      <c r="CN201" s="885">
        <v>0</v>
      </c>
      <c r="CO201" s="885">
        <v>0</v>
      </c>
      <c r="CP201" s="885">
        <v>0</v>
      </c>
      <c r="CQ201" s="2981">
        <f t="shared" si="81"/>
        <v>0</v>
      </c>
      <c r="CR201" s="2981">
        <f t="shared" si="81"/>
        <v>0</v>
      </c>
      <c r="CS201" s="2981">
        <f t="shared" si="81"/>
        <v>0</v>
      </c>
      <c r="CT201" s="2981">
        <f t="shared" si="81"/>
        <v>0</v>
      </c>
      <c r="CU201" s="2981">
        <f t="shared" si="77"/>
        <v>0</v>
      </c>
    </row>
    <row r="202" spans="1:99" ht="33" hidden="1" customHeight="1">
      <c r="A202" s="885" t="s">
        <v>636</v>
      </c>
      <c r="B202" s="2904"/>
      <c r="C202" s="1860" t="s">
        <v>687</v>
      </c>
      <c r="D202" s="1538" t="s">
        <v>955</v>
      </c>
      <c r="E202" s="1357"/>
      <c r="F202" s="1357">
        <v>0</v>
      </c>
      <c r="G202" s="1357">
        <v>0</v>
      </c>
      <c r="H202" s="1357">
        <v>0</v>
      </c>
      <c r="I202" s="1357"/>
      <c r="J202" s="1357">
        <v>0</v>
      </c>
      <c r="K202" s="1357">
        <f t="shared" si="55"/>
        <v>0</v>
      </c>
      <c r="L202" s="1367"/>
      <c r="M202" s="1367"/>
      <c r="N202" s="1367"/>
      <c r="O202" s="1367"/>
      <c r="P202" s="1367"/>
      <c r="Q202" s="1367">
        <f t="shared" si="56"/>
        <v>0</v>
      </c>
      <c r="R202" s="1358">
        <f t="shared" si="85"/>
        <v>0</v>
      </c>
      <c r="S202" s="891">
        <f t="shared" si="85"/>
        <v>0</v>
      </c>
      <c r="T202" s="891">
        <f t="shared" si="85"/>
        <v>0</v>
      </c>
      <c r="U202" s="891"/>
      <c r="V202" s="1357">
        <f>J202+P202</f>
        <v>0</v>
      </c>
      <c r="W202" s="1357">
        <f t="shared" si="57"/>
        <v>0</v>
      </c>
      <c r="X202" s="1357"/>
      <c r="Y202" s="1346">
        <v>0</v>
      </c>
      <c r="Z202" s="1346">
        <v>0</v>
      </c>
      <c r="AA202" s="1346">
        <v>0</v>
      </c>
      <c r="AB202" s="1346"/>
      <c r="AC202" s="1346">
        <v>0</v>
      </c>
      <c r="AD202" s="1346">
        <f t="shared" si="69"/>
        <v>0</v>
      </c>
      <c r="AE202" s="3025"/>
      <c r="AF202" s="3025"/>
      <c r="AG202" s="3025"/>
      <c r="AH202" s="3025"/>
      <c r="AI202" s="2971"/>
      <c r="AJ202" s="2971">
        <f t="shared" si="58"/>
        <v>0</v>
      </c>
      <c r="AK202" s="1357">
        <f t="shared" si="86"/>
        <v>0</v>
      </c>
      <c r="AL202" s="1357">
        <f t="shared" si="86"/>
        <v>0</v>
      </c>
      <c r="AM202" s="1357">
        <f t="shared" si="86"/>
        <v>0</v>
      </c>
      <c r="AN202" s="1357"/>
      <c r="AO202" s="1357">
        <f>AC202+AI202</f>
        <v>0</v>
      </c>
      <c r="AP202" s="1357">
        <f t="shared" si="60"/>
        <v>0</v>
      </c>
      <c r="AQ202" s="2992"/>
      <c r="AR202" s="2992"/>
      <c r="AS202" s="1357">
        <v>0</v>
      </c>
      <c r="AT202" s="1357">
        <v>0</v>
      </c>
      <c r="AU202" s="1357">
        <v>0</v>
      </c>
      <c r="AV202" s="1357">
        <v>0</v>
      </c>
      <c r="AW202" s="1357">
        <v>0</v>
      </c>
      <c r="AX202" s="1357">
        <f t="shared" si="61"/>
        <v>0</v>
      </c>
      <c r="AY202" s="1357"/>
      <c r="AZ202" s="1357"/>
      <c r="BA202" s="1357"/>
      <c r="BB202" s="1357"/>
      <c r="BC202" s="1357"/>
      <c r="BD202" s="1357">
        <f t="shared" si="62"/>
        <v>0</v>
      </c>
      <c r="BE202" s="1357">
        <f t="shared" si="87"/>
        <v>0</v>
      </c>
      <c r="BF202" s="1357">
        <f t="shared" si="87"/>
        <v>0</v>
      </c>
      <c r="BG202" s="1357">
        <f t="shared" si="87"/>
        <v>0</v>
      </c>
      <c r="BH202" s="1357">
        <f t="shared" si="87"/>
        <v>0</v>
      </c>
      <c r="BI202" s="1357">
        <f t="shared" si="87"/>
        <v>0</v>
      </c>
      <c r="BJ202" s="1357">
        <f t="shared" si="63"/>
        <v>0</v>
      </c>
      <c r="BK202" s="2923"/>
      <c r="BL202" s="2923"/>
      <c r="CA202" s="885">
        <v>0</v>
      </c>
      <c r="CB202" s="885">
        <v>0</v>
      </c>
      <c r="CC202" s="885">
        <v>0</v>
      </c>
      <c r="CE202" s="885">
        <v>0</v>
      </c>
      <c r="CF202" s="2981">
        <f t="shared" si="73"/>
        <v>0</v>
      </c>
      <c r="CG202" s="2981">
        <f t="shared" si="73"/>
        <v>0</v>
      </c>
      <c r="CH202" s="2981">
        <f t="shared" si="73"/>
        <v>0</v>
      </c>
      <c r="CI202" s="2981">
        <f t="shared" si="73"/>
        <v>0</v>
      </c>
      <c r="CJ202" s="2981">
        <f t="shared" si="67"/>
        <v>0</v>
      </c>
      <c r="CL202" s="885">
        <v>0</v>
      </c>
      <c r="CM202" s="885">
        <v>0</v>
      </c>
      <c r="CN202" s="885">
        <v>0</v>
      </c>
      <c r="CO202" s="885">
        <v>0</v>
      </c>
      <c r="CP202" s="885">
        <v>0</v>
      </c>
      <c r="CQ202" s="2981">
        <f t="shared" si="81"/>
        <v>0</v>
      </c>
      <c r="CR202" s="2981">
        <f t="shared" si="81"/>
        <v>0</v>
      </c>
      <c r="CS202" s="2981">
        <f t="shared" si="81"/>
        <v>0</v>
      </c>
      <c r="CT202" s="2981">
        <f t="shared" si="81"/>
        <v>0</v>
      </c>
      <c r="CU202" s="2981">
        <f t="shared" si="77"/>
        <v>0</v>
      </c>
    </row>
    <row r="203" spans="1:99" ht="13.5" hidden="1" customHeight="1">
      <c r="A203" s="885" t="s">
        <v>636</v>
      </c>
      <c r="B203" s="3047"/>
      <c r="C203" s="900" t="s">
        <v>686</v>
      </c>
      <c r="D203" s="2924" t="s">
        <v>957</v>
      </c>
      <c r="E203" s="1374"/>
      <c r="F203" s="1374">
        <v>0</v>
      </c>
      <c r="G203" s="1374">
        <v>0</v>
      </c>
      <c r="H203" s="1374">
        <v>0</v>
      </c>
      <c r="I203" s="1374"/>
      <c r="J203" s="1374">
        <v>0</v>
      </c>
      <c r="K203" s="1374">
        <f t="shared" si="55"/>
        <v>0</v>
      </c>
      <c r="L203" s="2961"/>
      <c r="M203" s="2961"/>
      <c r="N203" s="2961"/>
      <c r="O203" s="2961"/>
      <c r="P203" s="2961"/>
      <c r="Q203" s="2961">
        <f t="shared" si="56"/>
        <v>0</v>
      </c>
      <c r="R203" s="891">
        <f t="shared" si="85"/>
        <v>0</v>
      </c>
      <c r="S203" s="891">
        <f t="shared" si="85"/>
        <v>0</v>
      </c>
      <c r="T203" s="891">
        <f t="shared" si="85"/>
        <v>0</v>
      </c>
      <c r="U203" s="889"/>
      <c r="V203" s="1374">
        <f>J203+P203</f>
        <v>0</v>
      </c>
      <c r="W203" s="1374">
        <f t="shared" si="57"/>
        <v>0</v>
      </c>
      <c r="X203" s="1374"/>
      <c r="Y203" s="1401">
        <v>0</v>
      </c>
      <c r="Z203" s="1401">
        <v>0</v>
      </c>
      <c r="AA203" s="1401">
        <v>0</v>
      </c>
      <c r="AB203" s="1401"/>
      <c r="AC203" s="1401">
        <v>0</v>
      </c>
      <c r="AD203" s="1401">
        <f t="shared" si="69"/>
        <v>0</v>
      </c>
      <c r="AE203" s="3051"/>
      <c r="AF203" s="3051"/>
      <c r="AG203" s="3051"/>
      <c r="AH203" s="3051"/>
      <c r="AI203" s="2968"/>
      <c r="AJ203" s="2968">
        <f t="shared" si="58"/>
        <v>0</v>
      </c>
      <c r="AK203" s="1374">
        <f t="shared" si="86"/>
        <v>0</v>
      </c>
      <c r="AL203" s="1374">
        <f t="shared" si="86"/>
        <v>0</v>
      </c>
      <c r="AM203" s="1374">
        <f t="shared" si="86"/>
        <v>0</v>
      </c>
      <c r="AN203" s="1374"/>
      <c r="AO203" s="1374">
        <f>AC203+AI203</f>
        <v>0</v>
      </c>
      <c r="AP203" s="1374">
        <f t="shared" si="60"/>
        <v>0</v>
      </c>
      <c r="AQ203" s="2970"/>
      <c r="AR203" s="2970"/>
      <c r="AS203" s="1374">
        <v>0</v>
      </c>
      <c r="AT203" s="1374">
        <v>0</v>
      </c>
      <c r="AU203" s="1374">
        <v>0</v>
      </c>
      <c r="AV203" s="1374">
        <v>0</v>
      </c>
      <c r="AW203" s="1374">
        <v>0</v>
      </c>
      <c r="AX203" s="1374">
        <f t="shared" si="61"/>
        <v>0</v>
      </c>
      <c r="AY203" s="1374"/>
      <c r="AZ203" s="1374"/>
      <c r="BA203" s="1374"/>
      <c r="BB203" s="1374"/>
      <c r="BC203" s="1374"/>
      <c r="BD203" s="1374">
        <f t="shared" si="62"/>
        <v>0</v>
      </c>
      <c r="BE203" s="1374">
        <f t="shared" si="87"/>
        <v>0</v>
      </c>
      <c r="BF203" s="1374">
        <f t="shared" si="87"/>
        <v>0</v>
      </c>
      <c r="BG203" s="1374">
        <f t="shared" si="87"/>
        <v>0</v>
      </c>
      <c r="BH203" s="1374">
        <f t="shared" si="87"/>
        <v>0</v>
      </c>
      <c r="BI203" s="1374">
        <f t="shared" si="87"/>
        <v>0</v>
      </c>
      <c r="BJ203" s="1374">
        <f t="shared" si="63"/>
        <v>0</v>
      </c>
      <c r="BK203" s="2923"/>
      <c r="BL203" s="2923"/>
      <c r="CA203" s="885">
        <v>0</v>
      </c>
      <c r="CB203" s="885">
        <v>0</v>
      </c>
      <c r="CC203" s="885">
        <v>0</v>
      </c>
      <c r="CE203" s="885">
        <v>0</v>
      </c>
      <c r="CF203" s="2981">
        <f t="shared" si="73"/>
        <v>0</v>
      </c>
      <c r="CG203" s="2981">
        <f t="shared" si="73"/>
        <v>0</v>
      </c>
      <c r="CH203" s="2981">
        <f t="shared" si="73"/>
        <v>0</v>
      </c>
      <c r="CI203" s="2981">
        <f t="shared" si="73"/>
        <v>0</v>
      </c>
      <c r="CJ203" s="2981">
        <f t="shared" si="67"/>
        <v>0</v>
      </c>
      <c r="CL203" s="885">
        <v>0</v>
      </c>
      <c r="CM203" s="885">
        <v>0</v>
      </c>
      <c r="CN203" s="885">
        <v>0</v>
      </c>
      <c r="CO203" s="885">
        <v>0</v>
      </c>
      <c r="CP203" s="885">
        <v>0</v>
      </c>
      <c r="CQ203" s="2981">
        <f t="shared" si="81"/>
        <v>0</v>
      </c>
      <c r="CR203" s="2981">
        <f t="shared" si="81"/>
        <v>0</v>
      </c>
      <c r="CS203" s="2981">
        <f t="shared" si="81"/>
        <v>0</v>
      </c>
      <c r="CT203" s="2981">
        <f t="shared" si="81"/>
        <v>0</v>
      </c>
      <c r="CU203" s="2981">
        <f t="shared" si="77"/>
        <v>0</v>
      </c>
    </row>
    <row r="204" spans="1:99" ht="24">
      <c r="B204" s="3052" t="s">
        <v>1423</v>
      </c>
      <c r="C204" s="2946" t="s">
        <v>1254</v>
      </c>
      <c r="D204" s="2947"/>
      <c r="E204" s="1423"/>
      <c r="F204" s="1357"/>
      <c r="G204" s="1423">
        <v>27380</v>
      </c>
      <c r="H204" s="1423">
        <v>0</v>
      </c>
      <c r="I204" s="1423"/>
      <c r="J204" s="1423">
        <v>0</v>
      </c>
      <c r="K204" s="1423">
        <f t="shared" ref="K204:K267" si="88">SUM(G204:J204)</f>
        <v>27380</v>
      </c>
      <c r="L204" s="3053">
        <v>0.24</v>
      </c>
      <c r="M204" s="1367"/>
      <c r="N204" s="1408"/>
      <c r="O204" s="1408"/>
      <c r="P204" s="1408"/>
      <c r="Q204" s="1408">
        <f t="shared" ref="Q204:Q223" si="89">SUM(M204:P204)</f>
        <v>0</v>
      </c>
      <c r="R204" s="2907">
        <f t="shared" si="85"/>
        <v>0.24</v>
      </c>
      <c r="S204" s="1357">
        <f t="shared" si="85"/>
        <v>27380</v>
      </c>
      <c r="T204" s="1357">
        <f t="shared" si="85"/>
        <v>0</v>
      </c>
      <c r="U204" s="1423"/>
      <c r="V204" s="1423">
        <f t="shared" ref="V204:V213" si="90">J204+P204</f>
        <v>0</v>
      </c>
      <c r="W204" s="1423">
        <f t="shared" ref="W204:W267" si="91">SUM(S204:V204)</f>
        <v>27380</v>
      </c>
      <c r="X204" s="1423"/>
      <c r="Y204" s="1343"/>
      <c r="Z204" s="1343">
        <v>0</v>
      </c>
      <c r="AA204" s="1343"/>
      <c r="AB204" s="1343"/>
      <c r="AC204" s="1343"/>
      <c r="AD204" s="1343">
        <f t="shared" ref="AD204:AD267" si="92">SUM(Z204:AC204)</f>
        <v>0</v>
      </c>
      <c r="AE204" s="3054"/>
      <c r="AF204" s="3054"/>
      <c r="AG204" s="3054"/>
      <c r="AH204" s="3054"/>
      <c r="AI204" s="2966"/>
      <c r="AJ204" s="2966">
        <f t="shared" ref="AJ204:AJ267" si="93">SUM(AF204:AI204)</f>
        <v>0</v>
      </c>
      <c r="AK204" s="1357">
        <f t="shared" si="86"/>
        <v>0</v>
      </c>
      <c r="AL204" s="1357">
        <f t="shared" si="86"/>
        <v>0</v>
      </c>
      <c r="AM204" s="1357">
        <f t="shared" si="86"/>
        <v>0</v>
      </c>
      <c r="AN204" s="3055">
        <f t="shared" si="86"/>
        <v>0</v>
      </c>
      <c r="AO204" s="1357">
        <f t="shared" si="86"/>
        <v>0</v>
      </c>
      <c r="AP204" s="1357">
        <f t="shared" ref="AP204:AP267" si="94">SUM(AL204:AO204)</f>
        <v>0</v>
      </c>
      <c r="AQ204" s="2992"/>
      <c r="AR204" s="2992"/>
      <c r="AS204" s="1357"/>
      <c r="AT204" s="1357"/>
      <c r="AU204" s="1357"/>
      <c r="AV204" s="1423"/>
      <c r="AW204" s="1423"/>
      <c r="AX204" s="1423">
        <f t="shared" ref="AX204:AX267" si="95">SUM(AT204:AW204)</f>
        <v>0</v>
      </c>
      <c r="AY204" s="1423"/>
      <c r="AZ204" s="1423"/>
      <c r="BA204" s="1423"/>
      <c r="BB204" s="1423"/>
      <c r="BC204" s="1423"/>
      <c r="BD204" s="1423">
        <f t="shared" ref="BD204:BD267" si="96">SUM(AZ204:BC204)</f>
        <v>0</v>
      </c>
      <c r="BE204" s="1366">
        <f t="shared" si="87"/>
        <v>0</v>
      </c>
      <c r="BF204" s="1366">
        <f t="shared" si="87"/>
        <v>0</v>
      </c>
      <c r="BG204" s="1366">
        <f t="shared" si="87"/>
        <v>0</v>
      </c>
      <c r="BH204" s="1366">
        <f t="shared" si="87"/>
        <v>0</v>
      </c>
      <c r="BI204" s="1366">
        <f t="shared" si="87"/>
        <v>0</v>
      </c>
      <c r="BJ204" s="1443">
        <f t="shared" ref="BJ204:BJ267" si="97">SUM(BF204:BI204)</f>
        <v>0</v>
      </c>
      <c r="BK204" s="2930"/>
      <c r="BL204" s="2930"/>
      <c r="CB204" s="885">
        <v>27380</v>
      </c>
      <c r="CF204" s="2981">
        <f t="shared" si="73"/>
        <v>0</v>
      </c>
      <c r="CG204" s="2981">
        <f t="shared" si="73"/>
        <v>27380</v>
      </c>
      <c r="CH204" s="2981">
        <f t="shared" si="73"/>
        <v>0</v>
      </c>
      <c r="CI204" s="2981">
        <f t="shared" si="73"/>
        <v>0</v>
      </c>
      <c r="CJ204" s="2981">
        <f t="shared" si="67"/>
        <v>0</v>
      </c>
      <c r="CQ204" s="2981">
        <f t="shared" si="81"/>
        <v>0</v>
      </c>
      <c r="CR204" s="2981">
        <f t="shared" si="81"/>
        <v>0</v>
      </c>
      <c r="CS204" s="2981">
        <f t="shared" si="81"/>
        <v>0</v>
      </c>
      <c r="CT204" s="2981">
        <f t="shared" si="81"/>
        <v>0</v>
      </c>
      <c r="CU204" s="2981">
        <f t="shared" si="77"/>
        <v>0</v>
      </c>
    </row>
    <row r="205" spans="1:99" ht="24">
      <c r="B205" s="3052" t="s">
        <v>1424</v>
      </c>
      <c r="C205" s="1860" t="s">
        <v>1425</v>
      </c>
      <c r="D205" s="1411"/>
      <c r="E205" s="1357"/>
      <c r="F205" s="1357"/>
      <c r="G205" s="1357"/>
      <c r="H205" s="1357"/>
      <c r="I205" s="1357"/>
      <c r="J205" s="1357"/>
      <c r="K205" s="1357">
        <f t="shared" si="88"/>
        <v>0</v>
      </c>
      <c r="L205" s="1367"/>
      <c r="M205" s="1367"/>
      <c r="N205" s="1367"/>
      <c r="O205" s="1367"/>
      <c r="P205" s="1367"/>
      <c r="Q205" s="1367">
        <f t="shared" si="89"/>
        <v>0</v>
      </c>
      <c r="R205" s="2907">
        <f t="shared" si="85"/>
        <v>0</v>
      </c>
      <c r="S205" s="1357">
        <f t="shared" si="85"/>
        <v>0</v>
      </c>
      <c r="T205" s="1357">
        <f t="shared" si="85"/>
        <v>0</v>
      </c>
      <c r="U205" s="1357"/>
      <c r="V205" s="1357">
        <f t="shared" si="90"/>
        <v>0</v>
      </c>
      <c r="W205" s="1357">
        <f t="shared" si="91"/>
        <v>0</v>
      </c>
      <c r="X205" s="1357"/>
      <c r="Y205" s="1346"/>
      <c r="Z205" s="1346"/>
      <c r="AA205" s="1346"/>
      <c r="AB205" s="1346"/>
      <c r="AC205" s="1346"/>
      <c r="AD205" s="1346">
        <f t="shared" si="92"/>
        <v>0</v>
      </c>
      <c r="AE205" s="3025"/>
      <c r="AF205" s="3025"/>
      <c r="AG205" s="3025"/>
      <c r="AH205" s="3025"/>
      <c r="AI205" s="2971"/>
      <c r="AJ205" s="2971">
        <f t="shared" si="93"/>
        <v>0</v>
      </c>
      <c r="AK205" s="1357">
        <f t="shared" si="86"/>
        <v>0</v>
      </c>
      <c r="AL205" s="1357">
        <f t="shared" si="86"/>
        <v>0</v>
      </c>
      <c r="AM205" s="1357">
        <f t="shared" si="86"/>
        <v>0</v>
      </c>
      <c r="AN205" s="1357">
        <f t="shared" si="86"/>
        <v>0</v>
      </c>
      <c r="AO205" s="1357">
        <f t="shared" si="86"/>
        <v>0</v>
      </c>
      <c r="AP205" s="1357">
        <f t="shared" si="94"/>
        <v>0</v>
      </c>
      <c r="AQ205" s="2992"/>
      <c r="AR205" s="2992"/>
      <c r="AS205" s="891" t="s">
        <v>1426</v>
      </c>
      <c r="AT205" s="1357">
        <v>0</v>
      </c>
      <c r="AU205" s="1357">
        <v>0</v>
      </c>
      <c r="AV205" s="1357">
        <v>7000</v>
      </c>
      <c r="AW205" s="1357">
        <v>168000</v>
      </c>
      <c r="AX205" s="1357">
        <f t="shared" si="95"/>
        <v>175000</v>
      </c>
      <c r="AY205" s="1357"/>
      <c r="AZ205" s="1357"/>
      <c r="BA205" s="1357"/>
      <c r="BB205" s="1357"/>
      <c r="BC205" s="1357"/>
      <c r="BD205" s="1357">
        <f t="shared" si="96"/>
        <v>0</v>
      </c>
      <c r="BE205" s="891" t="s">
        <v>1426</v>
      </c>
      <c r="BF205" s="1366">
        <f t="shared" si="87"/>
        <v>0</v>
      </c>
      <c r="BG205" s="1366">
        <f t="shared" si="87"/>
        <v>0</v>
      </c>
      <c r="BH205" s="1366">
        <f t="shared" si="87"/>
        <v>7000</v>
      </c>
      <c r="BI205" s="1366">
        <f t="shared" si="87"/>
        <v>168000</v>
      </c>
      <c r="BJ205" s="1443">
        <f t="shared" si="97"/>
        <v>175000</v>
      </c>
      <c r="BK205" s="2923"/>
      <c r="BL205" s="2923"/>
      <c r="CF205" s="2981">
        <f t="shared" si="73"/>
        <v>0</v>
      </c>
      <c r="CG205" s="2981">
        <f t="shared" si="73"/>
        <v>0</v>
      </c>
      <c r="CH205" s="2981">
        <f t="shared" si="73"/>
        <v>0</v>
      </c>
      <c r="CI205" s="2981">
        <f t="shared" si="73"/>
        <v>0</v>
      </c>
      <c r="CJ205" s="2981">
        <f t="shared" si="67"/>
        <v>0</v>
      </c>
      <c r="CQ205" s="2981" t="e">
        <f t="shared" si="81"/>
        <v>#VALUE!</v>
      </c>
      <c r="CR205" s="2981">
        <f t="shared" si="81"/>
        <v>0</v>
      </c>
      <c r="CS205" s="2981">
        <f t="shared" si="81"/>
        <v>0</v>
      </c>
      <c r="CT205" s="2981">
        <f t="shared" si="81"/>
        <v>-7000</v>
      </c>
      <c r="CU205" s="2981">
        <f t="shared" si="77"/>
        <v>-168000</v>
      </c>
    </row>
    <row r="206" spans="1:99" ht="36">
      <c r="B206" s="3052" t="s">
        <v>1427</v>
      </c>
      <c r="C206" s="1860" t="s">
        <v>1428</v>
      </c>
      <c r="D206" s="1411"/>
      <c r="E206" s="1357"/>
      <c r="F206" s="1357"/>
      <c r="G206" s="1357"/>
      <c r="H206" s="1357"/>
      <c r="I206" s="1357"/>
      <c r="J206" s="1357"/>
      <c r="K206" s="1357">
        <f t="shared" si="88"/>
        <v>0</v>
      </c>
      <c r="L206" s="1367"/>
      <c r="M206" s="1367"/>
      <c r="N206" s="1367"/>
      <c r="O206" s="1367"/>
      <c r="P206" s="1367"/>
      <c r="Q206" s="1367">
        <f t="shared" si="89"/>
        <v>0</v>
      </c>
      <c r="R206" s="2907">
        <f t="shared" si="85"/>
        <v>0</v>
      </c>
      <c r="S206" s="1357">
        <f t="shared" si="85"/>
        <v>0</v>
      </c>
      <c r="T206" s="1357">
        <f t="shared" si="85"/>
        <v>0</v>
      </c>
      <c r="U206" s="1357"/>
      <c r="V206" s="1357">
        <f t="shared" si="90"/>
        <v>0</v>
      </c>
      <c r="W206" s="1357">
        <f t="shared" si="91"/>
        <v>0</v>
      </c>
      <c r="X206" s="1357"/>
      <c r="Y206" s="1346"/>
      <c r="Z206" s="1346"/>
      <c r="AA206" s="1346"/>
      <c r="AB206" s="1346"/>
      <c r="AC206" s="1346"/>
      <c r="AD206" s="1346">
        <f t="shared" si="92"/>
        <v>0</v>
      </c>
      <c r="AE206" s="3025"/>
      <c r="AF206" s="3025"/>
      <c r="AG206" s="3025"/>
      <c r="AH206" s="3025"/>
      <c r="AI206" s="2971"/>
      <c r="AJ206" s="2971">
        <f t="shared" si="93"/>
        <v>0</v>
      </c>
      <c r="AK206" s="1357">
        <f t="shared" si="86"/>
        <v>0</v>
      </c>
      <c r="AL206" s="1357">
        <f t="shared" si="86"/>
        <v>0</v>
      </c>
      <c r="AM206" s="1357">
        <f t="shared" si="86"/>
        <v>0</v>
      </c>
      <c r="AN206" s="1357">
        <f t="shared" si="86"/>
        <v>0</v>
      </c>
      <c r="AO206" s="1357">
        <f t="shared" si="86"/>
        <v>0</v>
      </c>
      <c r="AP206" s="1357">
        <f t="shared" si="94"/>
        <v>0</v>
      </c>
      <c r="AQ206" s="2992"/>
      <c r="AR206" s="2992"/>
      <c r="AS206" s="1357">
        <v>0</v>
      </c>
      <c r="AT206" s="1357">
        <v>15000</v>
      </c>
      <c r="AU206" s="1357">
        <v>0</v>
      </c>
      <c r="AV206" s="1357">
        <v>0</v>
      </c>
      <c r="AW206" s="1357">
        <v>0</v>
      </c>
      <c r="AX206" s="1357">
        <f t="shared" si="95"/>
        <v>15000</v>
      </c>
      <c r="AY206" s="1357"/>
      <c r="AZ206" s="1357"/>
      <c r="BA206" s="1357"/>
      <c r="BB206" s="1357"/>
      <c r="BC206" s="1357"/>
      <c r="BD206" s="1357">
        <f t="shared" si="96"/>
        <v>0</v>
      </c>
      <c r="BE206" s="1366">
        <f t="shared" si="87"/>
        <v>0</v>
      </c>
      <c r="BF206" s="1366">
        <f t="shared" si="87"/>
        <v>15000</v>
      </c>
      <c r="BG206" s="1366">
        <f t="shared" si="87"/>
        <v>0</v>
      </c>
      <c r="BH206" s="1366">
        <f t="shared" si="87"/>
        <v>0</v>
      </c>
      <c r="BI206" s="1366">
        <f t="shared" si="87"/>
        <v>0</v>
      </c>
      <c r="BJ206" s="1443">
        <f t="shared" si="97"/>
        <v>15000</v>
      </c>
      <c r="BK206" s="2923"/>
      <c r="BL206" s="2923"/>
      <c r="CF206" s="2981">
        <f t="shared" si="73"/>
        <v>0</v>
      </c>
      <c r="CG206" s="2981">
        <f t="shared" si="73"/>
        <v>0</v>
      </c>
      <c r="CH206" s="2981">
        <f t="shared" si="73"/>
        <v>0</v>
      </c>
      <c r="CI206" s="2981">
        <f t="shared" si="73"/>
        <v>0</v>
      </c>
      <c r="CJ206" s="2981">
        <f t="shared" si="67"/>
        <v>0</v>
      </c>
      <c r="CQ206" s="2981">
        <f t="shared" si="81"/>
        <v>0</v>
      </c>
      <c r="CR206" s="2981">
        <f t="shared" si="81"/>
        <v>-15000</v>
      </c>
      <c r="CS206" s="2981">
        <f t="shared" si="81"/>
        <v>0</v>
      </c>
      <c r="CT206" s="2981">
        <f t="shared" si="81"/>
        <v>0</v>
      </c>
      <c r="CU206" s="2981">
        <f t="shared" si="77"/>
        <v>0</v>
      </c>
    </row>
    <row r="207" spans="1:99" ht="36">
      <c r="B207" s="3052" t="s">
        <v>1429</v>
      </c>
      <c r="C207" s="1860" t="s">
        <v>1430</v>
      </c>
      <c r="D207" s="1411"/>
      <c r="E207" s="1357"/>
      <c r="F207" s="1357"/>
      <c r="G207" s="1357"/>
      <c r="H207" s="1357"/>
      <c r="I207" s="1357"/>
      <c r="J207" s="1357"/>
      <c r="K207" s="1357">
        <f t="shared" si="88"/>
        <v>0</v>
      </c>
      <c r="L207" s="1367"/>
      <c r="M207" s="1367"/>
      <c r="N207" s="1367"/>
      <c r="O207" s="1367"/>
      <c r="P207" s="1367"/>
      <c r="Q207" s="1367">
        <f t="shared" si="89"/>
        <v>0</v>
      </c>
      <c r="R207" s="2907">
        <f t="shared" si="85"/>
        <v>0</v>
      </c>
      <c r="S207" s="1357">
        <f t="shared" si="85"/>
        <v>0</v>
      </c>
      <c r="T207" s="1357">
        <f t="shared" si="85"/>
        <v>0</v>
      </c>
      <c r="U207" s="1357"/>
      <c r="V207" s="1357">
        <f t="shared" si="90"/>
        <v>0</v>
      </c>
      <c r="W207" s="1357">
        <f t="shared" si="91"/>
        <v>0</v>
      </c>
      <c r="X207" s="1357"/>
      <c r="Y207" s="1346"/>
      <c r="Z207" s="1346"/>
      <c r="AA207" s="1346"/>
      <c r="AB207" s="1346"/>
      <c r="AC207" s="1346"/>
      <c r="AD207" s="1346">
        <f t="shared" si="92"/>
        <v>0</v>
      </c>
      <c r="AE207" s="3025"/>
      <c r="AF207" s="3025"/>
      <c r="AG207" s="3025"/>
      <c r="AH207" s="3025"/>
      <c r="AI207" s="2971"/>
      <c r="AJ207" s="2971">
        <f t="shared" si="93"/>
        <v>0</v>
      </c>
      <c r="AK207" s="1357">
        <f t="shared" si="86"/>
        <v>0</v>
      </c>
      <c r="AL207" s="1357">
        <f t="shared" si="86"/>
        <v>0</v>
      </c>
      <c r="AM207" s="1357">
        <f t="shared" si="86"/>
        <v>0</v>
      </c>
      <c r="AN207" s="1357">
        <f t="shared" si="86"/>
        <v>0</v>
      </c>
      <c r="AO207" s="1357">
        <f t="shared" si="86"/>
        <v>0</v>
      </c>
      <c r="AP207" s="1357">
        <f t="shared" si="94"/>
        <v>0</v>
      </c>
      <c r="AQ207" s="2992"/>
      <c r="AR207" s="2992"/>
      <c r="AS207" s="1357">
        <v>0</v>
      </c>
      <c r="AT207" s="1357">
        <v>8000</v>
      </c>
      <c r="AU207" s="1357">
        <v>0</v>
      </c>
      <c r="AV207" s="1357">
        <v>0</v>
      </c>
      <c r="AW207" s="1357">
        <v>0</v>
      </c>
      <c r="AX207" s="1357">
        <f t="shared" si="95"/>
        <v>8000</v>
      </c>
      <c r="AY207" s="1357"/>
      <c r="AZ207" s="1357"/>
      <c r="BA207" s="1357"/>
      <c r="BB207" s="1357"/>
      <c r="BC207" s="1357"/>
      <c r="BD207" s="1357">
        <f t="shared" si="96"/>
        <v>0</v>
      </c>
      <c r="BE207" s="1366">
        <f t="shared" si="87"/>
        <v>0</v>
      </c>
      <c r="BF207" s="1366">
        <f t="shared" si="87"/>
        <v>8000</v>
      </c>
      <c r="BG207" s="1366">
        <f t="shared" si="87"/>
        <v>0</v>
      </c>
      <c r="BH207" s="1366">
        <f t="shared" si="87"/>
        <v>0</v>
      </c>
      <c r="BI207" s="1366">
        <f t="shared" si="87"/>
        <v>0</v>
      </c>
      <c r="BJ207" s="1443">
        <f t="shared" si="97"/>
        <v>8000</v>
      </c>
      <c r="BK207" s="2923"/>
      <c r="BL207" s="2923"/>
      <c r="CF207" s="2981">
        <f t="shared" si="73"/>
        <v>0</v>
      </c>
      <c r="CG207" s="2981">
        <f t="shared" si="73"/>
        <v>0</v>
      </c>
      <c r="CH207" s="2981">
        <f t="shared" si="73"/>
        <v>0</v>
      </c>
      <c r="CI207" s="2981">
        <f t="shared" si="73"/>
        <v>0</v>
      </c>
      <c r="CJ207" s="2981">
        <f t="shared" si="67"/>
        <v>0</v>
      </c>
      <c r="CQ207" s="2981">
        <f t="shared" si="81"/>
        <v>0</v>
      </c>
      <c r="CR207" s="2981">
        <f t="shared" si="81"/>
        <v>-8000</v>
      </c>
      <c r="CS207" s="2981">
        <f t="shared" si="81"/>
        <v>0</v>
      </c>
      <c r="CT207" s="2981">
        <f t="shared" si="81"/>
        <v>0</v>
      </c>
      <c r="CU207" s="2981">
        <f t="shared" si="77"/>
        <v>0</v>
      </c>
    </row>
    <row r="208" spans="1:99" ht="36">
      <c r="B208" s="3052" t="s">
        <v>1431</v>
      </c>
      <c r="C208" s="1860" t="s">
        <v>1432</v>
      </c>
      <c r="D208" s="1411"/>
      <c r="E208" s="1357"/>
      <c r="F208" s="1357"/>
      <c r="G208" s="1357"/>
      <c r="H208" s="1357"/>
      <c r="I208" s="1357"/>
      <c r="J208" s="1357"/>
      <c r="K208" s="1357">
        <f t="shared" si="88"/>
        <v>0</v>
      </c>
      <c r="L208" s="1367"/>
      <c r="M208" s="1367"/>
      <c r="N208" s="1367"/>
      <c r="O208" s="1367"/>
      <c r="P208" s="1367"/>
      <c r="Q208" s="1367">
        <f t="shared" si="89"/>
        <v>0</v>
      </c>
      <c r="R208" s="2907">
        <f t="shared" si="85"/>
        <v>0</v>
      </c>
      <c r="S208" s="1357">
        <f t="shared" si="85"/>
        <v>0</v>
      </c>
      <c r="T208" s="1357">
        <f t="shared" si="85"/>
        <v>0</v>
      </c>
      <c r="U208" s="1357"/>
      <c r="V208" s="1357">
        <f t="shared" si="90"/>
        <v>0</v>
      </c>
      <c r="W208" s="1357">
        <f t="shared" si="91"/>
        <v>0</v>
      </c>
      <c r="X208" s="1357"/>
      <c r="Y208" s="1346"/>
      <c r="Z208" s="1346"/>
      <c r="AA208" s="1346"/>
      <c r="AB208" s="1346"/>
      <c r="AC208" s="1346"/>
      <c r="AD208" s="1346">
        <f t="shared" si="92"/>
        <v>0</v>
      </c>
      <c r="AE208" s="3025"/>
      <c r="AF208" s="3025"/>
      <c r="AG208" s="3025"/>
      <c r="AH208" s="3025"/>
      <c r="AI208" s="2971"/>
      <c r="AJ208" s="2971">
        <f t="shared" si="93"/>
        <v>0</v>
      </c>
      <c r="AK208" s="1357">
        <f t="shared" si="86"/>
        <v>0</v>
      </c>
      <c r="AL208" s="1357">
        <f t="shared" si="86"/>
        <v>0</v>
      </c>
      <c r="AM208" s="1357">
        <f t="shared" si="86"/>
        <v>0</v>
      </c>
      <c r="AN208" s="1357">
        <f t="shared" si="86"/>
        <v>0</v>
      </c>
      <c r="AO208" s="1357">
        <f t="shared" si="86"/>
        <v>0</v>
      </c>
      <c r="AP208" s="1357">
        <f t="shared" si="94"/>
        <v>0</v>
      </c>
      <c r="AQ208" s="2992"/>
      <c r="AR208" s="2992"/>
      <c r="AS208" s="1357">
        <v>0</v>
      </c>
      <c r="AT208" s="1357">
        <v>8000</v>
      </c>
      <c r="AU208" s="1357">
        <v>0</v>
      </c>
      <c r="AV208" s="1357">
        <v>0</v>
      </c>
      <c r="AW208" s="1357">
        <v>0</v>
      </c>
      <c r="AX208" s="1357">
        <f t="shared" si="95"/>
        <v>8000</v>
      </c>
      <c r="AY208" s="1357"/>
      <c r="AZ208" s="1357"/>
      <c r="BA208" s="1357"/>
      <c r="BB208" s="1357"/>
      <c r="BC208" s="1357"/>
      <c r="BD208" s="1357">
        <f t="shared" si="96"/>
        <v>0</v>
      </c>
      <c r="BE208" s="1366">
        <f t="shared" si="87"/>
        <v>0</v>
      </c>
      <c r="BF208" s="1366">
        <f t="shared" si="87"/>
        <v>8000</v>
      </c>
      <c r="BG208" s="1366">
        <f t="shared" si="87"/>
        <v>0</v>
      </c>
      <c r="BH208" s="1366">
        <f t="shared" si="87"/>
        <v>0</v>
      </c>
      <c r="BI208" s="1366">
        <f t="shared" si="87"/>
        <v>0</v>
      </c>
      <c r="BJ208" s="1443">
        <f t="shared" si="97"/>
        <v>8000</v>
      </c>
      <c r="BK208" s="2923"/>
      <c r="BL208" s="2923"/>
      <c r="CF208" s="2981">
        <f t="shared" si="73"/>
        <v>0</v>
      </c>
      <c r="CG208" s="2981">
        <f t="shared" si="73"/>
        <v>0</v>
      </c>
      <c r="CH208" s="2981">
        <f t="shared" si="73"/>
        <v>0</v>
      </c>
      <c r="CI208" s="2981">
        <f t="shared" si="73"/>
        <v>0</v>
      </c>
      <c r="CJ208" s="2981">
        <f t="shared" si="67"/>
        <v>0</v>
      </c>
      <c r="CQ208" s="2981">
        <f t="shared" si="81"/>
        <v>0</v>
      </c>
      <c r="CR208" s="2981">
        <f t="shared" si="81"/>
        <v>-8000</v>
      </c>
      <c r="CS208" s="2981">
        <f t="shared" si="81"/>
        <v>0</v>
      </c>
      <c r="CT208" s="2981">
        <f t="shared" si="81"/>
        <v>0</v>
      </c>
      <c r="CU208" s="2981">
        <f t="shared" si="77"/>
        <v>0</v>
      </c>
    </row>
    <row r="209" spans="1:99" ht="24">
      <c r="B209" s="3052" t="s">
        <v>1433</v>
      </c>
      <c r="C209" s="1860" t="s">
        <v>1434</v>
      </c>
      <c r="D209" s="1411"/>
      <c r="E209" s="1357"/>
      <c r="F209" s="1357"/>
      <c r="G209" s="1357"/>
      <c r="H209" s="1357"/>
      <c r="I209" s="1357"/>
      <c r="J209" s="1357"/>
      <c r="K209" s="1357">
        <f t="shared" si="88"/>
        <v>0</v>
      </c>
      <c r="L209" s="1367"/>
      <c r="M209" s="1367">
        <v>7000</v>
      </c>
      <c r="N209" s="1367"/>
      <c r="O209" s="1367"/>
      <c r="P209" s="1367"/>
      <c r="Q209" s="1367">
        <f t="shared" si="89"/>
        <v>7000</v>
      </c>
      <c r="R209" s="2907">
        <f t="shared" si="85"/>
        <v>0</v>
      </c>
      <c r="S209" s="1357">
        <f t="shared" si="85"/>
        <v>7000</v>
      </c>
      <c r="T209" s="1357">
        <f t="shared" si="85"/>
        <v>0</v>
      </c>
      <c r="U209" s="1357"/>
      <c r="V209" s="1357">
        <f t="shared" si="90"/>
        <v>0</v>
      </c>
      <c r="W209" s="1357">
        <f t="shared" si="91"/>
        <v>7000</v>
      </c>
      <c r="X209" s="1357"/>
      <c r="Y209" s="1346"/>
      <c r="Z209" s="1346"/>
      <c r="AA209" s="1346"/>
      <c r="AB209" s="1346"/>
      <c r="AC209" s="1346"/>
      <c r="AD209" s="1346">
        <f t="shared" si="92"/>
        <v>0</v>
      </c>
      <c r="AE209" s="3025"/>
      <c r="AF209" s="3025">
        <v>11000</v>
      </c>
      <c r="AG209" s="3025"/>
      <c r="AH209" s="3025"/>
      <c r="AI209" s="2971"/>
      <c r="AJ209" s="2971">
        <f t="shared" si="93"/>
        <v>11000</v>
      </c>
      <c r="AK209" s="1357">
        <f t="shared" si="86"/>
        <v>0</v>
      </c>
      <c r="AL209" s="1357">
        <f t="shared" si="86"/>
        <v>11000</v>
      </c>
      <c r="AM209" s="1357">
        <f t="shared" si="86"/>
        <v>0</v>
      </c>
      <c r="AN209" s="1357">
        <f t="shared" si="86"/>
        <v>0</v>
      </c>
      <c r="AO209" s="1357">
        <f t="shared" si="86"/>
        <v>0</v>
      </c>
      <c r="AP209" s="1357">
        <f t="shared" si="94"/>
        <v>11000</v>
      </c>
      <c r="AQ209" s="2992"/>
      <c r="AR209" s="2992"/>
      <c r="AS209" s="1357"/>
      <c r="AT209" s="1357"/>
      <c r="AU209" s="1357"/>
      <c r="AV209" s="1357"/>
      <c r="AW209" s="1357"/>
      <c r="AX209" s="1357">
        <f t="shared" si="95"/>
        <v>0</v>
      </c>
      <c r="AY209" s="1357"/>
      <c r="AZ209" s="1357"/>
      <c r="BA209" s="1357"/>
      <c r="BB209" s="1357"/>
      <c r="BC209" s="1357"/>
      <c r="BD209" s="1357">
        <f t="shared" si="96"/>
        <v>0</v>
      </c>
      <c r="BE209" s="1366">
        <f t="shared" si="87"/>
        <v>0</v>
      </c>
      <c r="BF209" s="1366">
        <f t="shared" si="87"/>
        <v>0</v>
      </c>
      <c r="BG209" s="1366">
        <f t="shared" si="87"/>
        <v>0</v>
      </c>
      <c r="BH209" s="1366">
        <f t="shared" si="87"/>
        <v>0</v>
      </c>
      <c r="BI209" s="1366">
        <f t="shared" si="87"/>
        <v>0</v>
      </c>
      <c r="BJ209" s="1443">
        <f t="shared" si="97"/>
        <v>0</v>
      </c>
      <c r="BK209" s="2923"/>
      <c r="BL209" s="2923"/>
      <c r="CF209" s="2981">
        <f t="shared" si="73"/>
        <v>0</v>
      </c>
      <c r="CG209" s="2981">
        <f t="shared" si="73"/>
        <v>-11000</v>
      </c>
      <c r="CH209" s="2981">
        <f t="shared" si="73"/>
        <v>0</v>
      </c>
      <c r="CI209" s="2981">
        <f t="shared" si="73"/>
        <v>0</v>
      </c>
      <c r="CJ209" s="2981">
        <f t="shared" si="67"/>
        <v>0</v>
      </c>
      <c r="CQ209" s="2981">
        <f t="shared" si="81"/>
        <v>0</v>
      </c>
      <c r="CR209" s="2981">
        <f t="shared" si="81"/>
        <v>0</v>
      </c>
      <c r="CS209" s="2981">
        <f t="shared" si="81"/>
        <v>0</v>
      </c>
      <c r="CT209" s="2981">
        <f t="shared" si="81"/>
        <v>0</v>
      </c>
      <c r="CU209" s="2981">
        <f t="shared" si="77"/>
        <v>0</v>
      </c>
    </row>
    <row r="210" spans="1:99" ht="24">
      <c r="B210" s="3052" t="s">
        <v>1435</v>
      </c>
      <c r="C210" s="1860" t="s">
        <v>1436</v>
      </c>
      <c r="D210" s="1411"/>
      <c r="E210" s="1357"/>
      <c r="F210" s="1357"/>
      <c r="G210" s="1357"/>
      <c r="H210" s="1357"/>
      <c r="I210" s="1357"/>
      <c r="J210" s="1357"/>
      <c r="K210" s="1357">
        <f t="shared" si="88"/>
        <v>0</v>
      </c>
      <c r="L210" s="1367"/>
      <c r="M210" s="1367">
        <v>7000</v>
      </c>
      <c r="N210" s="1367"/>
      <c r="O210" s="1367"/>
      <c r="P210" s="1367"/>
      <c r="Q210" s="1367">
        <f t="shared" si="89"/>
        <v>7000</v>
      </c>
      <c r="R210" s="2907">
        <f t="shared" si="85"/>
        <v>0</v>
      </c>
      <c r="S210" s="1357">
        <f t="shared" si="85"/>
        <v>7000</v>
      </c>
      <c r="T210" s="1357">
        <f t="shared" si="85"/>
        <v>0</v>
      </c>
      <c r="U210" s="1357"/>
      <c r="V210" s="1357">
        <f t="shared" si="90"/>
        <v>0</v>
      </c>
      <c r="W210" s="1357">
        <f t="shared" si="91"/>
        <v>7000</v>
      </c>
      <c r="X210" s="1357"/>
      <c r="Y210" s="1346"/>
      <c r="Z210" s="1346"/>
      <c r="AA210" s="1346"/>
      <c r="AB210" s="1346"/>
      <c r="AC210" s="1346"/>
      <c r="AD210" s="1346">
        <f t="shared" si="92"/>
        <v>0</v>
      </c>
      <c r="AE210" s="3025"/>
      <c r="AF210" s="3025">
        <v>11000</v>
      </c>
      <c r="AG210" s="3025"/>
      <c r="AH210" s="3025"/>
      <c r="AI210" s="2971"/>
      <c r="AJ210" s="2971">
        <f t="shared" si="93"/>
        <v>11000</v>
      </c>
      <c r="AK210" s="1357">
        <f t="shared" si="86"/>
        <v>0</v>
      </c>
      <c r="AL210" s="1357">
        <f t="shared" si="86"/>
        <v>11000</v>
      </c>
      <c r="AM210" s="1357">
        <f t="shared" si="86"/>
        <v>0</v>
      </c>
      <c r="AN210" s="1357">
        <f t="shared" si="86"/>
        <v>0</v>
      </c>
      <c r="AO210" s="1357">
        <f t="shared" si="86"/>
        <v>0</v>
      </c>
      <c r="AP210" s="1357">
        <f t="shared" si="94"/>
        <v>11000</v>
      </c>
      <c r="AQ210" s="2992"/>
      <c r="AR210" s="2992"/>
      <c r="AS210" s="1357"/>
      <c r="AT210" s="1357"/>
      <c r="AU210" s="1357"/>
      <c r="AV210" s="1357"/>
      <c r="AW210" s="1357"/>
      <c r="AX210" s="1357">
        <f t="shared" si="95"/>
        <v>0</v>
      </c>
      <c r="AY210" s="1357"/>
      <c r="AZ210" s="1357"/>
      <c r="BA210" s="1357"/>
      <c r="BB210" s="1357"/>
      <c r="BC210" s="1357"/>
      <c r="BD210" s="1357">
        <f t="shared" si="96"/>
        <v>0</v>
      </c>
      <c r="BE210" s="1366">
        <f t="shared" si="87"/>
        <v>0</v>
      </c>
      <c r="BF210" s="1366">
        <f t="shared" si="87"/>
        <v>0</v>
      </c>
      <c r="BG210" s="1366">
        <f t="shared" si="87"/>
        <v>0</v>
      </c>
      <c r="BH210" s="1366">
        <f t="shared" si="87"/>
        <v>0</v>
      </c>
      <c r="BI210" s="1366">
        <f t="shared" si="87"/>
        <v>0</v>
      </c>
      <c r="BJ210" s="1443">
        <f t="shared" si="97"/>
        <v>0</v>
      </c>
      <c r="BK210" s="2923"/>
      <c r="BL210" s="2923"/>
      <c r="CF210" s="2981">
        <f t="shared" si="73"/>
        <v>0</v>
      </c>
      <c r="CG210" s="2981">
        <f t="shared" si="73"/>
        <v>-11000</v>
      </c>
      <c r="CH210" s="2981">
        <f t="shared" si="73"/>
        <v>0</v>
      </c>
      <c r="CI210" s="2981">
        <f t="shared" si="73"/>
        <v>0</v>
      </c>
      <c r="CJ210" s="2981">
        <f t="shared" si="67"/>
        <v>0</v>
      </c>
      <c r="CQ210" s="2981">
        <f t="shared" si="81"/>
        <v>0</v>
      </c>
      <c r="CR210" s="2981">
        <f t="shared" si="81"/>
        <v>0</v>
      </c>
      <c r="CS210" s="2981">
        <f t="shared" si="81"/>
        <v>0</v>
      </c>
      <c r="CT210" s="2981">
        <f t="shared" si="81"/>
        <v>0</v>
      </c>
      <c r="CU210" s="2981">
        <f t="shared" si="77"/>
        <v>0</v>
      </c>
    </row>
    <row r="211" spans="1:99" ht="36">
      <c r="B211" s="3052" t="s">
        <v>1437</v>
      </c>
      <c r="C211" s="1860" t="s">
        <v>1438</v>
      </c>
      <c r="D211" s="1411"/>
      <c r="E211" s="1357"/>
      <c r="F211" s="1357"/>
      <c r="G211" s="1357"/>
      <c r="H211" s="1357"/>
      <c r="I211" s="1357"/>
      <c r="J211" s="1357"/>
      <c r="K211" s="1357">
        <f t="shared" si="88"/>
        <v>0</v>
      </c>
      <c r="L211" s="1367"/>
      <c r="M211" s="1367">
        <v>7000</v>
      </c>
      <c r="N211" s="1367"/>
      <c r="O211" s="1367"/>
      <c r="P211" s="1367"/>
      <c r="Q211" s="1367">
        <f t="shared" si="89"/>
        <v>7000</v>
      </c>
      <c r="R211" s="2907">
        <f t="shared" si="85"/>
        <v>0</v>
      </c>
      <c r="S211" s="1357">
        <f t="shared" si="85"/>
        <v>7000</v>
      </c>
      <c r="T211" s="1357">
        <f t="shared" si="85"/>
        <v>0</v>
      </c>
      <c r="U211" s="1357"/>
      <c r="V211" s="1357">
        <f t="shared" si="90"/>
        <v>0</v>
      </c>
      <c r="W211" s="1357">
        <f t="shared" si="91"/>
        <v>7000</v>
      </c>
      <c r="X211" s="1357"/>
      <c r="Y211" s="1346"/>
      <c r="Z211" s="1346"/>
      <c r="AA211" s="1346"/>
      <c r="AB211" s="1346"/>
      <c r="AC211" s="1346"/>
      <c r="AD211" s="1346">
        <f t="shared" si="92"/>
        <v>0</v>
      </c>
      <c r="AE211" s="3025"/>
      <c r="AF211" s="3025">
        <v>11000</v>
      </c>
      <c r="AG211" s="3025"/>
      <c r="AH211" s="3025"/>
      <c r="AI211" s="2971"/>
      <c r="AJ211" s="2971">
        <f t="shared" si="93"/>
        <v>11000</v>
      </c>
      <c r="AK211" s="1357">
        <f t="shared" si="86"/>
        <v>0</v>
      </c>
      <c r="AL211" s="1357">
        <f t="shared" si="86"/>
        <v>11000</v>
      </c>
      <c r="AM211" s="1357">
        <f t="shared" si="86"/>
        <v>0</v>
      </c>
      <c r="AN211" s="1357">
        <f t="shared" si="86"/>
        <v>0</v>
      </c>
      <c r="AO211" s="1357">
        <f t="shared" si="86"/>
        <v>0</v>
      </c>
      <c r="AP211" s="1357">
        <f t="shared" si="94"/>
        <v>11000</v>
      </c>
      <c r="AQ211" s="2992"/>
      <c r="AR211" s="2992"/>
      <c r="AS211" s="1357"/>
      <c r="AT211" s="1357"/>
      <c r="AU211" s="1357"/>
      <c r="AV211" s="1357"/>
      <c r="AW211" s="1357"/>
      <c r="AX211" s="1357">
        <f t="shared" si="95"/>
        <v>0</v>
      </c>
      <c r="AY211" s="1357"/>
      <c r="AZ211" s="1357"/>
      <c r="BA211" s="1357"/>
      <c r="BB211" s="1357"/>
      <c r="BC211" s="1357"/>
      <c r="BD211" s="1357">
        <f t="shared" si="96"/>
        <v>0</v>
      </c>
      <c r="BE211" s="1366">
        <f t="shared" si="87"/>
        <v>0</v>
      </c>
      <c r="BF211" s="1366">
        <f t="shared" si="87"/>
        <v>0</v>
      </c>
      <c r="BG211" s="1366">
        <f t="shared" si="87"/>
        <v>0</v>
      </c>
      <c r="BH211" s="1366">
        <f t="shared" si="87"/>
        <v>0</v>
      </c>
      <c r="BI211" s="1366">
        <f t="shared" si="87"/>
        <v>0</v>
      </c>
      <c r="BJ211" s="1443">
        <f t="shared" si="97"/>
        <v>0</v>
      </c>
      <c r="BK211" s="2923"/>
      <c r="BL211" s="2923"/>
      <c r="CF211" s="2981">
        <f t="shared" si="73"/>
        <v>0</v>
      </c>
      <c r="CG211" s="2981">
        <f t="shared" si="73"/>
        <v>-11000</v>
      </c>
      <c r="CH211" s="2981">
        <f t="shared" si="73"/>
        <v>0</v>
      </c>
      <c r="CI211" s="2981">
        <f t="shared" si="73"/>
        <v>0</v>
      </c>
      <c r="CJ211" s="2981">
        <f t="shared" si="67"/>
        <v>0</v>
      </c>
      <c r="CQ211" s="2981">
        <f t="shared" si="81"/>
        <v>0</v>
      </c>
      <c r="CR211" s="2981">
        <f t="shared" si="81"/>
        <v>0</v>
      </c>
      <c r="CS211" s="2981">
        <f t="shared" si="81"/>
        <v>0</v>
      </c>
      <c r="CT211" s="2981">
        <f t="shared" si="81"/>
        <v>0</v>
      </c>
      <c r="CU211" s="2981">
        <f t="shared" si="77"/>
        <v>0</v>
      </c>
    </row>
    <row r="212" spans="1:99" ht="36">
      <c r="B212" s="3052" t="s">
        <v>1439</v>
      </c>
      <c r="C212" s="1860" t="s">
        <v>1440</v>
      </c>
      <c r="D212" s="1411"/>
      <c r="E212" s="1357"/>
      <c r="F212" s="1357"/>
      <c r="G212" s="1357"/>
      <c r="H212" s="1357"/>
      <c r="I212" s="1357"/>
      <c r="J212" s="1357"/>
      <c r="K212" s="1357">
        <f t="shared" si="88"/>
        <v>0</v>
      </c>
      <c r="L212" s="1367"/>
      <c r="M212" s="1367">
        <v>5000</v>
      </c>
      <c r="N212" s="1367"/>
      <c r="O212" s="1367"/>
      <c r="P212" s="1367"/>
      <c r="Q212" s="1367">
        <f t="shared" si="89"/>
        <v>5000</v>
      </c>
      <c r="R212" s="2907">
        <f t="shared" si="85"/>
        <v>0</v>
      </c>
      <c r="S212" s="1357">
        <f t="shared" si="85"/>
        <v>5000</v>
      </c>
      <c r="T212" s="1357">
        <f t="shared" si="85"/>
        <v>0</v>
      </c>
      <c r="U212" s="1357"/>
      <c r="V212" s="1357">
        <f t="shared" si="90"/>
        <v>0</v>
      </c>
      <c r="W212" s="1357">
        <f t="shared" si="91"/>
        <v>5000</v>
      </c>
      <c r="X212" s="1357"/>
      <c r="Y212" s="1346"/>
      <c r="Z212" s="1346"/>
      <c r="AA212" s="1346"/>
      <c r="AB212" s="1346"/>
      <c r="AC212" s="1346"/>
      <c r="AD212" s="1346">
        <f t="shared" si="92"/>
        <v>0</v>
      </c>
      <c r="AE212" s="3025"/>
      <c r="AF212" s="3025">
        <v>25000</v>
      </c>
      <c r="AG212" s="3025"/>
      <c r="AH212" s="3025"/>
      <c r="AI212" s="2971"/>
      <c r="AJ212" s="2971">
        <f t="shared" si="93"/>
        <v>25000</v>
      </c>
      <c r="AK212" s="1357">
        <f t="shared" si="86"/>
        <v>0</v>
      </c>
      <c r="AL212" s="1357">
        <f t="shared" si="86"/>
        <v>25000</v>
      </c>
      <c r="AM212" s="1357">
        <f t="shared" si="86"/>
        <v>0</v>
      </c>
      <c r="AN212" s="1357">
        <f t="shared" si="86"/>
        <v>0</v>
      </c>
      <c r="AO212" s="1357">
        <f t="shared" si="86"/>
        <v>0</v>
      </c>
      <c r="AP212" s="1357">
        <f t="shared" si="94"/>
        <v>25000</v>
      </c>
      <c r="AQ212" s="2992"/>
      <c r="AR212" s="2992"/>
      <c r="AS212" s="1357"/>
      <c r="AT212" s="1357"/>
      <c r="AU212" s="1357"/>
      <c r="AV212" s="1357"/>
      <c r="AW212" s="1357"/>
      <c r="AX212" s="1357">
        <f t="shared" si="95"/>
        <v>0</v>
      </c>
      <c r="AY212" s="1357"/>
      <c r="AZ212" s="1357"/>
      <c r="BA212" s="1357"/>
      <c r="BB212" s="1357"/>
      <c r="BC212" s="1357"/>
      <c r="BD212" s="1357">
        <f t="shared" si="96"/>
        <v>0</v>
      </c>
      <c r="BE212" s="1366">
        <f t="shared" si="87"/>
        <v>0</v>
      </c>
      <c r="BF212" s="1366">
        <f t="shared" si="87"/>
        <v>0</v>
      </c>
      <c r="BG212" s="1366">
        <f t="shared" si="87"/>
        <v>0</v>
      </c>
      <c r="BH212" s="1366">
        <f t="shared" si="87"/>
        <v>0</v>
      </c>
      <c r="BI212" s="1366">
        <f t="shared" si="87"/>
        <v>0</v>
      </c>
      <c r="BJ212" s="1443">
        <f t="shared" si="97"/>
        <v>0</v>
      </c>
      <c r="BK212" s="2923"/>
      <c r="BL212" s="2923"/>
      <c r="CF212" s="2981">
        <f t="shared" si="73"/>
        <v>0</v>
      </c>
      <c r="CG212" s="2981">
        <f t="shared" si="73"/>
        <v>-25000</v>
      </c>
      <c r="CH212" s="2981">
        <f t="shared" si="73"/>
        <v>0</v>
      </c>
      <c r="CI212" s="2981">
        <f t="shared" si="73"/>
        <v>0</v>
      </c>
      <c r="CJ212" s="2981">
        <f t="shared" si="67"/>
        <v>0</v>
      </c>
      <c r="CQ212" s="2981">
        <f t="shared" si="81"/>
        <v>0</v>
      </c>
      <c r="CR212" s="2981">
        <f t="shared" si="81"/>
        <v>0</v>
      </c>
      <c r="CS212" s="2981">
        <f t="shared" si="81"/>
        <v>0</v>
      </c>
      <c r="CT212" s="2981">
        <f t="shared" si="81"/>
        <v>0</v>
      </c>
      <c r="CU212" s="2981">
        <f t="shared" si="77"/>
        <v>0</v>
      </c>
    </row>
    <row r="213" spans="1:99" ht="36">
      <c r="B213" s="3052" t="s">
        <v>1441</v>
      </c>
      <c r="C213" s="1860" t="s">
        <v>1442</v>
      </c>
      <c r="D213" s="2924"/>
      <c r="E213" s="1374"/>
      <c r="F213" s="1374"/>
      <c r="G213" s="1374"/>
      <c r="H213" s="1374"/>
      <c r="I213" s="1374"/>
      <c r="J213" s="1374"/>
      <c r="K213" s="1374">
        <f t="shared" si="88"/>
        <v>0</v>
      </c>
      <c r="L213" s="2961"/>
      <c r="M213" s="2961">
        <v>7000</v>
      </c>
      <c r="N213" s="2961"/>
      <c r="O213" s="2961"/>
      <c r="P213" s="2961"/>
      <c r="Q213" s="2961">
        <f t="shared" si="89"/>
        <v>7000</v>
      </c>
      <c r="R213" s="2907">
        <f t="shared" si="85"/>
        <v>0</v>
      </c>
      <c r="S213" s="1357">
        <f t="shared" si="85"/>
        <v>7000</v>
      </c>
      <c r="T213" s="1357">
        <f t="shared" si="85"/>
        <v>0</v>
      </c>
      <c r="U213" s="1357"/>
      <c r="V213" s="1357">
        <f t="shared" si="90"/>
        <v>0</v>
      </c>
      <c r="W213" s="1357">
        <f t="shared" si="91"/>
        <v>7000</v>
      </c>
      <c r="X213" s="1374"/>
      <c r="Y213" s="1401"/>
      <c r="Z213" s="1401"/>
      <c r="AA213" s="1401"/>
      <c r="AB213" s="1401"/>
      <c r="AC213" s="1401"/>
      <c r="AD213" s="1401">
        <f t="shared" si="92"/>
        <v>0</v>
      </c>
      <c r="AE213" s="3051"/>
      <c r="AF213" s="3051">
        <v>11000</v>
      </c>
      <c r="AG213" s="3051"/>
      <c r="AH213" s="3051"/>
      <c r="AI213" s="2968"/>
      <c r="AJ213" s="2968">
        <f t="shared" si="93"/>
        <v>11000</v>
      </c>
      <c r="AK213" s="1374">
        <f t="shared" si="86"/>
        <v>0</v>
      </c>
      <c r="AL213" s="1374">
        <f t="shared" si="86"/>
        <v>11000</v>
      </c>
      <c r="AM213" s="1374">
        <f t="shared" si="86"/>
        <v>0</v>
      </c>
      <c r="AN213" s="1374">
        <f t="shared" si="86"/>
        <v>0</v>
      </c>
      <c r="AO213" s="1374">
        <f t="shared" si="86"/>
        <v>0</v>
      </c>
      <c r="AP213" s="1374">
        <f t="shared" si="94"/>
        <v>11000</v>
      </c>
      <c r="AQ213" s="2970"/>
      <c r="AR213" s="2970"/>
      <c r="AS213" s="1374"/>
      <c r="AT213" s="1374"/>
      <c r="AU213" s="1374"/>
      <c r="AV213" s="1374"/>
      <c r="AW213" s="1374"/>
      <c r="AX213" s="1374">
        <f t="shared" si="95"/>
        <v>0</v>
      </c>
      <c r="AY213" s="1374"/>
      <c r="AZ213" s="1374"/>
      <c r="BA213" s="1374"/>
      <c r="BB213" s="1374"/>
      <c r="BC213" s="1374"/>
      <c r="BD213" s="1374">
        <f t="shared" si="96"/>
        <v>0</v>
      </c>
      <c r="BE213" s="1366">
        <f t="shared" si="87"/>
        <v>0</v>
      </c>
      <c r="BF213" s="1366">
        <f t="shared" si="87"/>
        <v>0</v>
      </c>
      <c r="BG213" s="1366">
        <f t="shared" si="87"/>
        <v>0</v>
      </c>
      <c r="BH213" s="1366">
        <f t="shared" si="87"/>
        <v>0</v>
      </c>
      <c r="BI213" s="1366">
        <f t="shared" si="87"/>
        <v>0</v>
      </c>
      <c r="BJ213" s="1443">
        <f t="shared" si="97"/>
        <v>0</v>
      </c>
      <c r="BK213" s="2934"/>
      <c r="BL213" s="2934"/>
      <c r="CF213" s="2981">
        <f t="shared" si="73"/>
        <v>0</v>
      </c>
      <c r="CG213" s="2981">
        <f t="shared" si="73"/>
        <v>-11000</v>
      </c>
      <c r="CH213" s="2981">
        <f t="shared" si="73"/>
        <v>0</v>
      </c>
      <c r="CI213" s="2981">
        <f t="shared" si="73"/>
        <v>0</v>
      </c>
      <c r="CJ213" s="2981">
        <f t="shared" si="67"/>
        <v>0</v>
      </c>
      <c r="CQ213" s="2981">
        <f t="shared" si="81"/>
        <v>0</v>
      </c>
      <c r="CR213" s="2981">
        <f t="shared" si="81"/>
        <v>0</v>
      </c>
      <c r="CS213" s="2981">
        <f t="shared" si="81"/>
        <v>0</v>
      </c>
      <c r="CT213" s="2981">
        <f t="shared" si="81"/>
        <v>0</v>
      </c>
      <c r="CU213" s="2981">
        <f t="shared" si="77"/>
        <v>0</v>
      </c>
    </row>
    <row r="214" spans="1:99" ht="13.5" hidden="1" customHeight="1">
      <c r="A214" s="901" t="s">
        <v>635</v>
      </c>
      <c r="B214" s="2928"/>
      <c r="C214" s="2946"/>
      <c r="D214" s="2947"/>
      <c r="E214" s="1423"/>
      <c r="F214" s="1357">
        <v>0</v>
      </c>
      <c r="G214" s="1423">
        <v>0</v>
      </c>
      <c r="H214" s="1423">
        <v>0</v>
      </c>
      <c r="I214" s="1423"/>
      <c r="J214" s="1423">
        <v>0</v>
      </c>
      <c r="K214" s="1423">
        <f t="shared" si="88"/>
        <v>0</v>
      </c>
      <c r="L214" s="1408"/>
      <c r="M214" s="1367"/>
      <c r="N214" s="1408"/>
      <c r="O214" s="1408"/>
      <c r="P214" s="1408"/>
      <c r="Q214" s="1408">
        <f t="shared" si="89"/>
        <v>0</v>
      </c>
      <c r="R214" s="3050">
        <f t="shared" si="85"/>
        <v>0</v>
      </c>
      <c r="S214" s="1423">
        <f t="shared" si="85"/>
        <v>0</v>
      </c>
      <c r="T214" s="1423">
        <f t="shared" si="85"/>
        <v>0</v>
      </c>
      <c r="U214" s="1423"/>
      <c r="V214" s="1423">
        <f>J214+P214</f>
        <v>0</v>
      </c>
      <c r="W214" s="1423">
        <f t="shared" si="91"/>
        <v>0</v>
      </c>
      <c r="X214" s="1423"/>
      <c r="Y214" s="1343"/>
      <c r="Z214" s="1343">
        <v>0</v>
      </c>
      <c r="AA214" s="1343">
        <v>0</v>
      </c>
      <c r="AB214" s="1343"/>
      <c r="AC214" s="1343">
        <v>0</v>
      </c>
      <c r="AD214" s="1343">
        <f t="shared" si="92"/>
        <v>0</v>
      </c>
      <c r="AE214" s="2966"/>
      <c r="AF214" s="2966"/>
      <c r="AG214" s="2966"/>
      <c r="AH214" s="2966"/>
      <c r="AI214" s="2966"/>
      <c r="AJ214" s="2966">
        <f t="shared" si="93"/>
        <v>0</v>
      </c>
      <c r="AK214" s="1423"/>
      <c r="AL214" s="1357">
        <f t="shared" si="86"/>
        <v>0</v>
      </c>
      <c r="AM214" s="1357">
        <f>AA214+AG214</f>
        <v>0</v>
      </c>
      <c r="AN214" s="1357"/>
      <c r="AO214" s="1357">
        <f>AC214+AI214</f>
        <v>0</v>
      </c>
      <c r="AP214" s="1357">
        <f t="shared" si="94"/>
        <v>0</v>
      </c>
      <c r="AQ214" s="2992"/>
      <c r="AR214" s="2992"/>
      <c r="AS214" s="1357">
        <v>0</v>
      </c>
      <c r="AT214" s="1357">
        <v>0</v>
      </c>
      <c r="AU214" s="1357">
        <v>0</v>
      </c>
      <c r="AV214" s="1423">
        <v>0</v>
      </c>
      <c r="AW214" s="1423">
        <v>0</v>
      </c>
      <c r="AX214" s="1423">
        <f t="shared" si="95"/>
        <v>0</v>
      </c>
      <c r="AY214" s="1423"/>
      <c r="AZ214" s="1423"/>
      <c r="BA214" s="1423"/>
      <c r="BB214" s="1423"/>
      <c r="BC214" s="1423"/>
      <c r="BD214" s="1423">
        <f t="shared" si="96"/>
        <v>0</v>
      </c>
      <c r="BE214" s="1366">
        <f t="shared" si="87"/>
        <v>0</v>
      </c>
      <c r="BF214" s="1366">
        <f t="shared" si="87"/>
        <v>0</v>
      </c>
      <c r="BG214" s="1366">
        <f t="shared" si="87"/>
        <v>0</v>
      </c>
      <c r="BH214" s="1366">
        <f t="shared" si="87"/>
        <v>0</v>
      </c>
      <c r="BI214" s="1366">
        <f t="shared" si="87"/>
        <v>0</v>
      </c>
      <c r="BJ214" s="1518">
        <f t="shared" si="97"/>
        <v>0</v>
      </c>
      <c r="BK214" s="3056"/>
      <c r="BL214" s="3056"/>
      <c r="CB214" s="885">
        <v>0</v>
      </c>
      <c r="CC214" s="885">
        <v>0</v>
      </c>
      <c r="CE214" s="885">
        <v>0</v>
      </c>
      <c r="CF214" s="2981">
        <f t="shared" si="73"/>
        <v>0</v>
      </c>
      <c r="CG214" s="2981">
        <f t="shared" si="73"/>
        <v>0</v>
      </c>
      <c r="CH214" s="2981">
        <f t="shared" si="73"/>
        <v>0</v>
      </c>
      <c r="CI214" s="2981">
        <f t="shared" si="73"/>
        <v>0</v>
      </c>
      <c r="CJ214" s="2981">
        <f t="shared" si="67"/>
        <v>0</v>
      </c>
      <c r="CL214" s="885">
        <v>0</v>
      </c>
      <c r="CM214" s="885">
        <v>0</v>
      </c>
      <c r="CN214" s="885">
        <v>0</v>
      </c>
      <c r="CO214" s="885">
        <v>0</v>
      </c>
      <c r="CP214" s="885">
        <v>0</v>
      </c>
      <c r="CQ214" s="2981">
        <f t="shared" si="81"/>
        <v>0</v>
      </c>
      <c r="CR214" s="2981">
        <f t="shared" si="81"/>
        <v>0</v>
      </c>
      <c r="CS214" s="2981">
        <f t="shared" si="81"/>
        <v>0</v>
      </c>
      <c r="CT214" s="2981">
        <f t="shared" si="81"/>
        <v>0</v>
      </c>
      <c r="CU214" s="2981">
        <f t="shared" si="77"/>
        <v>0</v>
      </c>
    </row>
    <row r="215" spans="1:99" ht="13.5" hidden="1" customHeight="1">
      <c r="A215" s="901" t="s">
        <v>635</v>
      </c>
      <c r="B215" s="2928"/>
      <c r="C215" s="2946"/>
      <c r="D215" s="2947"/>
      <c r="E215" s="1423"/>
      <c r="F215" s="1357">
        <v>0</v>
      </c>
      <c r="G215" s="1423">
        <v>0</v>
      </c>
      <c r="H215" s="1423">
        <v>0</v>
      </c>
      <c r="I215" s="1423"/>
      <c r="J215" s="1423">
        <v>0</v>
      </c>
      <c r="K215" s="1423">
        <f t="shared" si="88"/>
        <v>0</v>
      </c>
      <c r="L215" s="1408"/>
      <c r="M215" s="1408"/>
      <c r="N215" s="1408"/>
      <c r="O215" s="1408"/>
      <c r="P215" s="1408"/>
      <c r="Q215" s="1408">
        <f t="shared" si="89"/>
        <v>0</v>
      </c>
      <c r="R215" s="3050">
        <f t="shared" si="85"/>
        <v>0</v>
      </c>
      <c r="S215" s="1423">
        <f t="shared" si="85"/>
        <v>0</v>
      </c>
      <c r="T215" s="1423">
        <f t="shared" si="85"/>
        <v>0</v>
      </c>
      <c r="U215" s="1423"/>
      <c r="V215" s="1423">
        <f>J215+P215</f>
        <v>0</v>
      </c>
      <c r="W215" s="1423">
        <f t="shared" si="91"/>
        <v>0</v>
      </c>
      <c r="X215" s="1423"/>
      <c r="Y215" s="1343"/>
      <c r="Z215" s="1343">
        <v>0</v>
      </c>
      <c r="AA215" s="1343">
        <v>0</v>
      </c>
      <c r="AB215" s="1343"/>
      <c r="AC215" s="1343">
        <v>0</v>
      </c>
      <c r="AD215" s="1343">
        <f t="shared" si="92"/>
        <v>0</v>
      </c>
      <c r="AE215" s="2966"/>
      <c r="AF215" s="2966"/>
      <c r="AG215" s="2966"/>
      <c r="AH215" s="2966"/>
      <c r="AI215" s="2966"/>
      <c r="AJ215" s="2966">
        <f t="shared" si="93"/>
        <v>0</v>
      </c>
      <c r="AK215" s="1357"/>
      <c r="AL215" s="1423">
        <f t="shared" si="86"/>
        <v>0</v>
      </c>
      <c r="AM215" s="1423">
        <f>AA215+AG215</f>
        <v>0</v>
      </c>
      <c r="AN215" s="1423"/>
      <c r="AO215" s="1423">
        <f>AC215+AI215</f>
        <v>0</v>
      </c>
      <c r="AP215" s="1423">
        <f t="shared" si="94"/>
        <v>0</v>
      </c>
      <c r="AQ215" s="2952"/>
      <c r="AR215" s="2952"/>
      <c r="AS215" s="1357">
        <v>0</v>
      </c>
      <c r="AT215" s="1423">
        <v>0</v>
      </c>
      <c r="AU215" s="1423">
        <v>0</v>
      </c>
      <c r="AV215" s="1423">
        <v>0</v>
      </c>
      <c r="AW215" s="1423">
        <v>0</v>
      </c>
      <c r="AX215" s="1423">
        <f t="shared" si="95"/>
        <v>0</v>
      </c>
      <c r="AY215" s="1423"/>
      <c r="AZ215" s="1423"/>
      <c r="BA215" s="1423"/>
      <c r="BB215" s="1423"/>
      <c r="BC215" s="1423"/>
      <c r="BD215" s="1423">
        <f t="shared" si="96"/>
        <v>0</v>
      </c>
      <c r="BE215" s="1366">
        <f t="shared" si="87"/>
        <v>0</v>
      </c>
      <c r="BF215" s="1366">
        <f t="shared" si="87"/>
        <v>0</v>
      </c>
      <c r="BG215" s="1366">
        <f t="shared" si="87"/>
        <v>0</v>
      </c>
      <c r="BH215" s="1366">
        <f t="shared" si="87"/>
        <v>0</v>
      </c>
      <c r="BI215" s="1366">
        <f t="shared" si="87"/>
        <v>0</v>
      </c>
      <c r="BJ215" s="1518">
        <f t="shared" si="97"/>
        <v>0</v>
      </c>
      <c r="BK215" s="3057"/>
      <c r="BL215" s="3057"/>
      <c r="CB215" s="885">
        <v>0</v>
      </c>
      <c r="CC215" s="885">
        <v>0</v>
      </c>
      <c r="CE215" s="885">
        <v>0</v>
      </c>
      <c r="CF215" s="2981">
        <f t="shared" si="73"/>
        <v>0</v>
      </c>
      <c r="CG215" s="2981">
        <f t="shared" si="73"/>
        <v>0</v>
      </c>
      <c r="CH215" s="2981">
        <f t="shared" si="73"/>
        <v>0</v>
      </c>
      <c r="CI215" s="2981">
        <f t="shared" si="73"/>
        <v>0</v>
      </c>
      <c r="CJ215" s="2981">
        <f t="shared" si="67"/>
        <v>0</v>
      </c>
      <c r="CL215" s="885">
        <v>0</v>
      </c>
      <c r="CM215" s="885">
        <v>0</v>
      </c>
      <c r="CN215" s="885">
        <v>0</v>
      </c>
      <c r="CO215" s="885">
        <v>0</v>
      </c>
      <c r="CP215" s="885">
        <v>0</v>
      </c>
      <c r="CQ215" s="2981">
        <f t="shared" si="81"/>
        <v>0</v>
      </c>
      <c r="CR215" s="2981">
        <f t="shared" si="81"/>
        <v>0</v>
      </c>
      <c r="CS215" s="2981">
        <f t="shared" si="81"/>
        <v>0</v>
      </c>
      <c r="CT215" s="2981">
        <f t="shared" si="81"/>
        <v>0</v>
      </c>
      <c r="CU215" s="2981">
        <f t="shared" si="77"/>
        <v>0</v>
      </c>
    </row>
    <row r="216" spans="1:99" ht="13.5" hidden="1" customHeight="1">
      <c r="B216" s="2928"/>
      <c r="C216" s="2946"/>
      <c r="D216" s="2924"/>
      <c r="E216" s="1423"/>
      <c r="F216" s="1357"/>
      <c r="G216" s="1423"/>
      <c r="H216" s="1423"/>
      <c r="I216" s="1423"/>
      <c r="J216" s="1423"/>
      <c r="K216" s="1423">
        <f t="shared" si="88"/>
        <v>0</v>
      </c>
      <c r="L216" s="1408"/>
      <c r="M216" s="1408"/>
      <c r="N216" s="1408"/>
      <c r="O216" s="1408"/>
      <c r="P216" s="1408"/>
      <c r="Q216" s="1408">
        <f t="shared" si="89"/>
        <v>0</v>
      </c>
      <c r="R216" s="3050"/>
      <c r="S216" s="1423"/>
      <c r="T216" s="1423"/>
      <c r="U216" s="1423"/>
      <c r="V216" s="1423"/>
      <c r="W216" s="1423">
        <f t="shared" si="91"/>
        <v>0</v>
      </c>
      <c r="X216" s="1423"/>
      <c r="Y216" s="1343"/>
      <c r="Z216" s="1343"/>
      <c r="AA216" s="1343"/>
      <c r="AB216" s="1343"/>
      <c r="AC216" s="1343"/>
      <c r="AD216" s="1343">
        <f t="shared" si="92"/>
        <v>0</v>
      </c>
      <c r="AE216" s="2966"/>
      <c r="AF216" s="2966"/>
      <c r="AG216" s="2966"/>
      <c r="AH216" s="2966"/>
      <c r="AI216" s="2966"/>
      <c r="AJ216" s="2966">
        <f t="shared" si="93"/>
        <v>0</v>
      </c>
      <c r="AK216" s="1357"/>
      <c r="AL216" s="1423"/>
      <c r="AM216" s="1423"/>
      <c r="AN216" s="1423"/>
      <c r="AO216" s="1423"/>
      <c r="AP216" s="1423">
        <f t="shared" si="94"/>
        <v>0</v>
      </c>
      <c r="AQ216" s="2952"/>
      <c r="AR216" s="2952"/>
      <c r="AS216" s="1357"/>
      <c r="AT216" s="1423"/>
      <c r="AU216" s="1423"/>
      <c r="AV216" s="1423"/>
      <c r="AW216" s="1423"/>
      <c r="AX216" s="1423">
        <f t="shared" si="95"/>
        <v>0</v>
      </c>
      <c r="AY216" s="1423"/>
      <c r="AZ216" s="1423"/>
      <c r="BA216" s="1423"/>
      <c r="BB216" s="1423"/>
      <c r="BC216" s="1423"/>
      <c r="BD216" s="1423">
        <f t="shared" si="96"/>
        <v>0</v>
      </c>
      <c r="BE216" s="1357"/>
      <c r="BF216" s="1423"/>
      <c r="BG216" s="1423"/>
      <c r="BH216" s="1423"/>
      <c r="BI216" s="1423"/>
      <c r="BJ216" s="1423">
        <f t="shared" si="97"/>
        <v>0</v>
      </c>
      <c r="BK216" s="2534"/>
      <c r="BL216" s="2534"/>
      <c r="CF216" s="2981">
        <f t="shared" si="73"/>
        <v>0</v>
      </c>
      <c r="CG216" s="2981">
        <f t="shared" si="73"/>
        <v>0</v>
      </c>
      <c r="CH216" s="2981">
        <f t="shared" si="73"/>
        <v>0</v>
      </c>
      <c r="CI216" s="2981">
        <f t="shared" si="73"/>
        <v>0</v>
      </c>
      <c r="CJ216" s="2981">
        <f t="shared" si="67"/>
        <v>0</v>
      </c>
      <c r="CQ216" s="2981">
        <f t="shared" si="81"/>
        <v>0</v>
      </c>
      <c r="CR216" s="2981">
        <f t="shared" si="81"/>
        <v>0</v>
      </c>
      <c r="CS216" s="2981">
        <f t="shared" si="81"/>
        <v>0</v>
      </c>
      <c r="CT216" s="2981">
        <f t="shared" si="81"/>
        <v>0</v>
      </c>
      <c r="CU216" s="2981">
        <f t="shared" si="77"/>
        <v>0</v>
      </c>
    </row>
    <row r="217" spans="1:99" ht="13.5" hidden="1" customHeight="1">
      <c r="B217" s="2904"/>
      <c r="C217" s="1860"/>
      <c r="D217" s="1538"/>
      <c r="E217" s="1357"/>
      <c r="F217" s="1357"/>
      <c r="G217" s="1357"/>
      <c r="H217" s="1357"/>
      <c r="I217" s="1357"/>
      <c r="J217" s="1357"/>
      <c r="K217" s="1357">
        <f t="shared" si="88"/>
        <v>0</v>
      </c>
      <c r="L217" s="1367"/>
      <c r="M217" s="1367"/>
      <c r="N217" s="1367"/>
      <c r="O217" s="1367"/>
      <c r="P217" s="1367"/>
      <c r="Q217" s="1367">
        <f t="shared" si="89"/>
        <v>0</v>
      </c>
      <c r="R217" s="1358"/>
      <c r="S217" s="891"/>
      <c r="T217" s="891"/>
      <c r="U217" s="891"/>
      <c r="V217" s="1357"/>
      <c r="W217" s="1357">
        <f t="shared" si="91"/>
        <v>0</v>
      </c>
      <c r="X217" s="1357"/>
      <c r="Y217" s="1346"/>
      <c r="Z217" s="1346"/>
      <c r="AA217" s="1346"/>
      <c r="AB217" s="1346"/>
      <c r="AC217" s="1346"/>
      <c r="AD217" s="1346">
        <f t="shared" si="92"/>
        <v>0</v>
      </c>
      <c r="AE217" s="3025"/>
      <c r="AF217" s="3025"/>
      <c r="AG217" s="3025"/>
      <c r="AH217" s="3025"/>
      <c r="AI217" s="2971"/>
      <c r="AJ217" s="2971">
        <f t="shared" si="93"/>
        <v>0</v>
      </c>
      <c r="AK217" s="1357"/>
      <c r="AL217" s="1357"/>
      <c r="AM217" s="1357"/>
      <c r="AN217" s="1357"/>
      <c r="AO217" s="1357"/>
      <c r="AP217" s="1357">
        <f t="shared" si="94"/>
        <v>0</v>
      </c>
      <c r="AQ217" s="2992"/>
      <c r="AR217" s="2992"/>
      <c r="AS217" s="1357"/>
      <c r="AT217" s="1357"/>
      <c r="AU217" s="1357"/>
      <c r="AV217" s="1357"/>
      <c r="AW217" s="1357"/>
      <c r="AX217" s="1357">
        <f t="shared" si="95"/>
        <v>0</v>
      </c>
      <c r="AY217" s="1357"/>
      <c r="AZ217" s="1357"/>
      <c r="BA217" s="1357"/>
      <c r="BB217" s="1357"/>
      <c r="BC217" s="1357"/>
      <c r="BD217" s="1357">
        <f t="shared" si="96"/>
        <v>0</v>
      </c>
      <c r="BE217" s="1357"/>
      <c r="BF217" s="1357"/>
      <c r="BG217" s="1357"/>
      <c r="BH217" s="1357"/>
      <c r="BI217" s="1357"/>
      <c r="BJ217" s="1357">
        <f t="shared" si="97"/>
        <v>0</v>
      </c>
      <c r="BK217" s="2923"/>
      <c r="BL217" s="2923"/>
      <c r="CF217" s="2981">
        <f t="shared" si="73"/>
        <v>0</v>
      </c>
      <c r="CG217" s="2981">
        <f t="shared" si="73"/>
        <v>0</v>
      </c>
      <c r="CH217" s="2981">
        <f t="shared" si="73"/>
        <v>0</v>
      </c>
      <c r="CI217" s="2981">
        <f t="shared" si="73"/>
        <v>0</v>
      </c>
      <c r="CJ217" s="2981">
        <f t="shared" si="67"/>
        <v>0</v>
      </c>
      <c r="CQ217" s="2981">
        <f t="shared" si="81"/>
        <v>0</v>
      </c>
      <c r="CR217" s="2981">
        <f t="shared" si="81"/>
        <v>0</v>
      </c>
      <c r="CS217" s="2981">
        <f t="shared" si="81"/>
        <v>0</v>
      </c>
      <c r="CT217" s="2981">
        <f t="shared" si="81"/>
        <v>0</v>
      </c>
      <c r="CU217" s="2981">
        <f t="shared" si="77"/>
        <v>0</v>
      </c>
    </row>
    <row r="218" spans="1:99" ht="13.5" hidden="1" customHeight="1">
      <c r="B218" s="3047"/>
      <c r="C218" s="900"/>
      <c r="D218" s="2924"/>
      <c r="E218" s="1374"/>
      <c r="F218" s="1374"/>
      <c r="G218" s="1374"/>
      <c r="H218" s="1374"/>
      <c r="I218" s="1374"/>
      <c r="J218" s="1374"/>
      <c r="K218" s="1374">
        <f t="shared" si="88"/>
        <v>0</v>
      </c>
      <c r="L218" s="2961"/>
      <c r="M218" s="2961"/>
      <c r="N218" s="2961"/>
      <c r="O218" s="2961"/>
      <c r="P218" s="2961"/>
      <c r="Q218" s="2961">
        <f t="shared" si="89"/>
        <v>0</v>
      </c>
      <c r="R218" s="891"/>
      <c r="S218" s="891"/>
      <c r="T218" s="891"/>
      <c r="U218" s="889"/>
      <c r="V218" s="1374"/>
      <c r="W218" s="1374">
        <f t="shared" si="91"/>
        <v>0</v>
      </c>
      <c r="X218" s="1374"/>
      <c r="Y218" s="1401"/>
      <c r="Z218" s="1401"/>
      <c r="AA218" s="1401"/>
      <c r="AB218" s="1401"/>
      <c r="AC218" s="1401"/>
      <c r="AD218" s="1401">
        <f t="shared" si="92"/>
        <v>0</v>
      </c>
      <c r="AE218" s="3051"/>
      <c r="AF218" s="3051"/>
      <c r="AG218" s="3051"/>
      <c r="AH218" s="3051"/>
      <c r="AI218" s="2968"/>
      <c r="AJ218" s="2968">
        <f t="shared" si="93"/>
        <v>0</v>
      </c>
      <c r="AK218" s="1374"/>
      <c r="AL218" s="1374"/>
      <c r="AM218" s="1374"/>
      <c r="AN218" s="1374"/>
      <c r="AO218" s="1374"/>
      <c r="AP218" s="1374">
        <f t="shared" si="94"/>
        <v>0</v>
      </c>
      <c r="AQ218" s="2970"/>
      <c r="AR218" s="2970"/>
      <c r="AS218" s="1374"/>
      <c r="AT218" s="1374"/>
      <c r="AU218" s="1374"/>
      <c r="AV218" s="1374"/>
      <c r="AW218" s="1374"/>
      <c r="AX218" s="1374">
        <f t="shared" si="95"/>
        <v>0</v>
      </c>
      <c r="AY218" s="1374"/>
      <c r="AZ218" s="1374"/>
      <c r="BA218" s="1374"/>
      <c r="BB218" s="1374"/>
      <c r="BC218" s="1374"/>
      <c r="BD218" s="1374">
        <f t="shared" si="96"/>
        <v>0</v>
      </c>
      <c r="BE218" s="1374"/>
      <c r="BF218" s="1374"/>
      <c r="BG218" s="1374"/>
      <c r="BH218" s="1374"/>
      <c r="BI218" s="1374"/>
      <c r="BJ218" s="1374">
        <f t="shared" si="97"/>
        <v>0</v>
      </c>
      <c r="BK218" s="2923"/>
      <c r="BL218" s="2923"/>
      <c r="CF218" s="2981">
        <f t="shared" si="73"/>
        <v>0</v>
      </c>
      <c r="CG218" s="2981">
        <f t="shared" si="73"/>
        <v>0</v>
      </c>
      <c r="CH218" s="2981">
        <f t="shared" si="73"/>
        <v>0</v>
      </c>
      <c r="CI218" s="2981">
        <f t="shared" si="73"/>
        <v>0</v>
      </c>
      <c r="CJ218" s="2981">
        <f t="shared" si="67"/>
        <v>0</v>
      </c>
      <c r="CQ218" s="2981">
        <f t="shared" si="81"/>
        <v>0</v>
      </c>
      <c r="CR218" s="2981">
        <f t="shared" si="81"/>
        <v>0</v>
      </c>
      <c r="CS218" s="2981">
        <f t="shared" si="81"/>
        <v>0</v>
      </c>
      <c r="CT218" s="2981">
        <f t="shared" si="81"/>
        <v>0</v>
      </c>
      <c r="CU218" s="2981">
        <f t="shared" si="77"/>
        <v>0</v>
      </c>
    </row>
    <row r="219" spans="1:99" ht="13.5" hidden="1" customHeight="1">
      <c r="B219" s="3047"/>
      <c r="C219" s="900"/>
      <c r="D219" s="2924"/>
      <c r="E219" s="1374"/>
      <c r="F219" s="1374"/>
      <c r="G219" s="1374"/>
      <c r="H219" s="1374"/>
      <c r="I219" s="1374"/>
      <c r="J219" s="1374"/>
      <c r="K219" s="1374">
        <f t="shared" si="88"/>
        <v>0</v>
      </c>
      <c r="L219" s="2961"/>
      <c r="M219" s="2961"/>
      <c r="N219" s="2961"/>
      <c r="O219" s="2961"/>
      <c r="P219" s="2961"/>
      <c r="Q219" s="2961">
        <f t="shared" si="89"/>
        <v>0</v>
      </c>
      <c r="R219" s="889"/>
      <c r="S219" s="889"/>
      <c r="T219" s="889"/>
      <c r="U219" s="889"/>
      <c r="V219" s="1374"/>
      <c r="W219" s="1374">
        <f t="shared" si="91"/>
        <v>0</v>
      </c>
      <c r="X219" s="1374"/>
      <c r="Y219" s="1401"/>
      <c r="Z219" s="1401"/>
      <c r="AA219" s="1401"/>
      <c r="AB219" s="1401"/>
      <c r="AC219" s="1401"/>
      <c r="AD219" s="1401">
        <f t="shared" si="92"/>
        <v>0</v>
      </c>
      <c r="AE219" s="3051"/>
      <c r="AF219" s="3051"/>
      <c r="AG219" s="3051"/>
      <c r="AH219" s="3051"/>
      <c r="AI219" s="2968"/>
      <c r="AJ219" s="2968">
        <f t="shared" si="93"/>
        <v>0</v>
      </c>
      <c r="AK219" s="1374"/>
      <c r="AL219" s="1374"/>
      <c r="AM219" s="1374"/>
      <c r="AN219" s="1374"/>
      <c r="AO219" s="1374"/>
      <c r="AP219" s="1374">
        <f t="shared" si="94"/>
        <v>0</v>
      </c>
      <c r="AQ219" s="2970"/>
      <c r="AR219" s="2970"/>
      <c r="AS219" s="1374"/>
      <c r="AT219" s="1374"/>
      <c r="AU219" s="1374"/>
      <c r="AV219" s="1374"/>
      <c r="AW219" s="1374"/>
      <c r="AX219" s="1374">
        <f t="shared" si="95"/>
        <v>0</v>
      </c>
      <c r="AY219" s="1374"/>
      <c r="AZ219" s="1374"/>
      <c r="BA219" s="1374"/>
      <c r="BB219" s="1374"/>
      <c r="BC219" s="1374"/>
      <c r="BD219" s="1374">
        <f t="shared" si="96"/>
        <v>0</v>
      </c>
      <c r="BE219" s="1374"/>
      <c r="BF219" s="1374"/>
      <c r="BG219" s="1374"/>
      <c r="BH219" s="1374"/>
      <c r="BI219" s="1374"/>
      <c r="BJ219" s="1374">
        <f t="shared" si="97"/>
        <v>0</v>
      </c>
      <c r="BK219" s="2934"/>
      <c r="BL219" s="2934"/>
      <c r="CF219" s="2981">
        <f t="shared" si="73"/>
        <v>0</v>
      </c>
      <c r="CG219" s="2981">
        <f t="shared" si="73"/>
        <v>0</v>
      </c>
      <c r="CH219" s="2981">
        <f t="shared" si="73"/>
        <v>0</v>
      </c>
      <c r="CI219" s="2981">
        <f t="shared" si="73"/>
        <v>0</v>
      </c>
      <c r="CJ219" s="2981">
        <f t="shared" si="67"/>
        <v>0</v>
      </c>
      <c r="CQ219" s="2981">
        <f t="shared" si="81"/>
        <v>0</v>
      </c>
      <c r="CR219" s="2981">
        <f t="shared" si="81"/>
        <v>0</v>
      </c>
      <c r="CS219" s="2981">
        <f t="shared" si="81"/>
        <v>0</v>
      </c>
      <c r="CT219" s="2981">
        <f t="shared" si="81"/>
        <v>0</v>
      </c>
      <c r="CU219" s="2981">
        <f t="shared" si="77"/>
        <v>0</v>
      </c>
    </row>
    <row r="220" spans="1:99" ht="13.5" hidden="1" customHeight="1">
      <c r="A220" s="885" t="s">
        <v>636</v>
      </c>
      <c r="B220" s="3047"/>
      <c r="C220" s="900"/>
      <c r="D220" s="2924" t="s">
        <v>957</v>
      </c>
      <c r="E220" s="1374"/>
      <c r="F220" s="1374">
        <v>0</v>
      </c>
      <c r="G220" s="1374">
        <v>0</v>
      </c>
      <c r="H220" s="1374">
        <v>0</v>
      </c>
      <c r="I220" s="1374"/>
      <c r="J220" s="1374">
        <v>0</v>
      </c>
      <c r="K220" s="1374">
        <f t="shared" si="88"/>
        <v>0</v>
      </c>
      <c r="L220" s="2961">
        <f>2.8-2.8</f>
        <v>0</v>
      </c>
      <c r="M220" s="2961">
        <f>15400+10000+20000-45400</f>
        <v>0</v>
      </c>
      <c r="N220" s="2961"/>
      <c r="O220" s="2961"/>
      <c r="P220" s="2961"/>
      <c r="Q220" s="2961">
        <f t="shared" si="89"/>
        <v>0</v>
      </c>
      <c r="R220" s="889">
        <f>F220+L220</f>
        <v>0</v>
      </c>
      <c r="S220" s="889">
        <f>G220+M220</f>
        <v>0</v>
      </c>
      <c r="T220" s="889">
        <f>H220+N220</f>
        <v>0</v>
      </c>
      <c r="U220" s="889"/>
      <c r="V220" s="1374">
        <f>J220+P220</f>
        <v>0</v>
      </c>
      <c r="W220" s="1374">
        <f t="shared" si="91"/>
        <v>0</v>
      </c>
      <c r="X220" s="1374"/>
      <c r="Y220" s="1401">
        <v>0</v>
      </c>
      <c r="Z220" s="1401">
        <v>0</v>
      </c>
      <c r="AA220" s="1401">
        <v>0</v>
      </c>
      <c r="AB220" s="1401"/>
      <c r="AC220" s="1401">
        <v>0</v>
      </c>
      <c r="AD220" s="1401">
        <f t="shared" si="92"/>
        <v>0</v>
      </c>
      <c r="AE220" s="3051">
        <f>2.8-2.8</f>
        <v>0</v>
      </c>
      <c r="AF220" s="3051">
        <f>15400+10000+20000-45400</f>
        <v>0</v>
      </c>
      <c r="AG220" s="3051"/>
      <c r="AH220" s="3051"/>
      <c r="AI220" s="2968"/>
      <c r="AJ220" s="2968">
        <f t="shared" si="93"/>
        <v>0</v>
      </c>
      <c r="AK220" s="1374">
        <f>Y220+AE220</f>
        <v>0</v>
      </c>
      <c r="AL220" s="1374">
        <f>Z220+AF220</f>
        <v>0</v>
      </c>
      <c r="AM220" s="1374">
        <f>AA220+AG220</f>
        <v>0</v>
      </c>
      <c r="AN220" s="1374"/>
      <c r="AO220" s="1374">
        <f>AC220+AI220</f>
        <v>0</v>
      </c>
      <c r="AP220" s="1374">
        <f t="shared" si="94"/>
        <v>0</v>
      </c>
      <c r="AQ220" s="2970"/>
      <c r="AR220" s="2970"/>
      <c r="AS220" s="1374">
        <v>0</v>
      </c>
      <c r="AT220" s="1374">
        <v>0</v>
      </c>
      <c r="AU220" s="1374">
        <v>0</v>
      </c>
      <c r="AV220" s="1374">
        <v>0</v>
      </c>
      <c r="AW220" s="1374">
        <v>0</v>
      </c>
      <c r="AX220" s="1374">
        <f t="shared" si="95"/>
        <v>0</v>
      </c>
      <c r="AY220" s="1374">
        <f>2.8-2.8</f>
        <v>0</v>
      </c>
      <c r="AZ220" s="1374">
        <f>15400+10000+20000-45400</f>
        <v>0</v>
      </c>
      <c r="BA220" s="1374"/>
      <c r="BB220" s="1374"/>
      <c r="BC220" s="1374"/>
      <c r="BD220" s="1374">
        <f t="shared" si="96"/>
        <v>0</v>
      </c>
      <c r="BE220" s="1374">
        <f>AS220+AY220</f>
        <v>0</v>
      </c>
      <c r="BF220" s="1374">
        <f>AT220+AZ220</f>
        <v>0</v>
      </c>
      <c r="BG220" s="1374">
        <f>AU220+BA220</f>
        <v>0</v>
      </c>
      <c r="BH220" s="1374">
        <f>AV220+BB220</f>
        <v>0</v>
      </c>
      <c r="BI220" s="1374">
        <f>AW220+BC220</f>
        <v>0</v>
      </c>
      <c r="BJ220" s="1374">
        <f t="shared" si="97"/>
        <v>0</v>
      </c>
      <c r="BK220" s="2934"/>
      <c r="BL220" s="2934"/>
      <c r="CA220" s="885">
        <v>0</v>
      </c>
      <c r="CB220" s="885">
        <v>0</v>
      </c>
      <c r="CC220" s="885">
        <v>0</v>
      </c>
      <c r="CE220" s="885">
        <v>0</v>
      </c>
      <c r="CF220" s="2981">
        <f t="shared" si="73"/>
        <v>0</v>
      </c>
      <c r="CG220" s="2981">
        <f t="shared" si="73"/>
        <v>0</v>
      </c>
      <c r="CH220" s="2981">
        <f t="shared" si="73"/>
        <v>0</v>
      </c>
      <c r="CI220" s="2981">
        <f t="shared" si="73"/>
        <v>0</v>
      </c>
      <c r="CJ220" s="2981">
        <f t="shared" si="67"/>
        <v>0</v>
      </c>
      <c r="CL220" s="885">
        <v>0</v>
      </c>
      <c r="CM220" s="885">
        <v>0</v>
      </c>
      <c r="CN220" s="885">
        <v>0</v>
      </c>
      <c r="CO220" s="885">
        <v>0</v>
      </c>
      <c r="CP220" s="885">
        <v>0</v>
      </c>
      <c r="CQ220" s="2981">
        <f t="shared" si="81"/>
        <v>0</v>
      </c>
      <c r="CR220" s="2981">
        <f t="shared" si="81"/>
        <v>0</v>
      </c>
      <c r="CS220" s="2981">
        <f t="shared" si="81"/>
        <v>0</v>
      </c>
      <c r="CT220" s="2981">
        <f t="shared" si="81"/>
        <v>0</v>
      </c>
      <c r="CU220" s="2981">
        <f t="shared" si="77"/>
        <v>0</v>
      </c>
    </row>
    <row r="221" spans="1:99" ht="17.25" hidden="1" customHeight="1">
      <c r="B221" s="2910"/>
      <c r="C221" s="1027" t="s">
        <v>517</v>
      </c>
      <c r="D221" s="3058"/>
      <c r="E221" s="952"/>
      <c r="F221" s="937">
        <v>0</v>
      </c>
      <c r="G221" s="923">
        <v>0</v>
      </c>
      <c r="H221" s="937">
        <v>0</v>
      </c>
      <c r="I221" s="937"/>
      <c r="J221" s="937">
        <v>0</v>
      </c>
      <c r="K221" s="937">
        <f t="shared" si="88"/>
        <v>0</v>
      </c>
      <c r="L221" s="3059">
        <f>SUM(L222:L241)</f>
        <v>0</v>
      </c>
      <c r="M221" s="3059">
        <f>SUM(M222:M241)</f>
        <v>0</v>
      </c>
      <c r="N221" s="3059">
        <f>SUM(N222:N241)</f>
        <v>0</v>
      </c>
      <c r="O221" s="3059"/>
      <c r="P221" s="3059">
        <f>SUM(P222:P241)</f>
        <v>0</v>
      </c>
      <c r="Q221" s="3059">
        <f t="shared" si="89"/>
        <v>0</v>
      </c>
      <c r="R221" s="908">
        <f>SUM(R222:R241)</f>
        <v>0</v>
      </c>
      <c r="S221" s="908">
        <f>SUM(S222:S241)</f>
        <v>0</v>
      </c>
      <c r="T221" s="908">
        <f>SUM(T222:T241)</f>
        <v>0</v>
      </c>
      <c r="U221" s="908"/>
      <c r="V221" s="908">
        <f>SUM(V222:V241)</f>
        <v>0</v>
      </c>
      <c r="W221" s="908">
        <f t="shared" si="91"/>
        <v>0</v>
      </c>
      <c r="X221" s="908"/>
      <c r="Y221" s="905">
        <v>0</v>
      </c>
      <c r="Z221" s="905">
        <v>0</v>
      </c>
      <c r="AA221" s="905">
        <v>0</v>
      </c>
      <c r="AB221" s="905"/>
      <c r="AC221" s="905">
        <v>0</v>
      </c>
      <c r="AD221" s="905">
        <f t="shared" si="92"/>
        <v>0</v>
      </c>
      <c r="AE221" s="906">
        <f>SUM(AE222:AE241)</f>
        <v>0</v>
      </c>
      <c r="AF221" s="906">
        <f>SUM(AF222:AF241)</f>
        <v>0</v>
      </c>
      <c r="AG221" s="906">
        <f>SUM(AG222:AG241)</f>
        <v>0</v>
      </c>
      <c r="AH221" s="906"/>
      <c r="AI221" s="906">
        <f>SUM(AI222:AI241)</f>
        <v>0</v>
      </c>
      <c r="AJ221" s="906">
        <f t="shared" si="93"/>
        <v>0</v>
      </c>
      <c r="AK221" s="908">
        <f>SUM(AK222:AK241)</f>
        <v>0</v>
      </c>
      <c r="AL221" s="908">
        <f>SUM(AL222:AL241)</f>
        <v>0</v>
      </c>
      <c r="AM221" s="908">
        <f>SUM(AM222:AM241)</f>
        <v>0</v>
      </c>
      <c r="AN221" s="908"/>
      <c r="AO221" s="908">
        <f>SUM(AO222:AO241)</f>
        <v>0</v>
      </c>
      <c r="AP221" s="908">
        <f t="shared" si="94"/>
        <v>0</v>
      </c>
      <c r="AQ221" s="3060"/>
      <c r="AR221" s="3060"/>
      <c r="AS221" s="908">
        <v>0</v>
      </c>
      <c r="AT221" s="908">
        <v>0</v>
      </c>
      <c r="AU221" s="908">
        <v>0</v>
      </c>
      <c r="AV221" s="908">
        <v>0</v>
      </c>
      <c r="AW221" s="908">
        <v>0</v>
      </c>
      <c r="AX221" s="908">
        <f t="shared" si="95"/>
        <v>0</v>
      </c>
      <c r="AY221" s="908">
        <f>SUM(AY222:AY241)</f>
        <v>0</v>
      </c>
      <c r="AZ221" s="908">
        <f>SUM(AZ222:AZ241)</f>
        <v>0</v>
      </c>
      <c r="BA221" s="908">
        <f>SUM(BA222:BA241)</f>
        <v>0</v>
      </c>
      <c r="BB221" s="908">
        <f>SUM(BB222:BB241)</f>
        <v>0</v>
      </c>
      <c r="BC221" s="908">
        <f>SUM(BC222:BC241)</f>
        <v>0</v>
      </c>
      <c r="BD221" s="908">
        <f t="shared" si="96"/>
        <v>0</v>
      </c>
      <c r="BE221" s="908">
        <f>SUM(BE222:BE241)</f>
        <v>0</v>
      </c>
      <c r="BF221" s="908">
        <f>SUM(BF222:BF241)</f>
        <v>0</v>
      </c>
      <c r="BG221" s="908">
        <f>SUM(BG222:BG241)</f>
        <v>0</v>
      </c>
      <c r="BH221" s="908">
        <f>SUM(BH222:BH241)</f>
        <v>0</v>
      </c>
      <c r="BI221" s="908">
        <f>SUM(BI222:BI241)</f>
        <v>0</v>
      </c>
      <c r="BJ221" s="908">
        <f t="shared" si="97"/>
        <v>0</v>
      </c>
      <c r="BK221" s="1011"/>
      <c r="BL221" s="1011"/>
      <c r="CA221" s="885">
        <v>0</v>
      </c>
      <c r="CB221" s="885">
        <v>0</v>
      </c>
      <c r="CC221" s="885">
        <v>0</v>
      </c>
      <c r="CE221" s="885">
        <v>0</v>
      </c>
      <c r="CF221" s="2981">
        <f t="shared" si="73"/>
        <v>0</v>
      </c>
      <c r="CG221" s="2981">
        <f t="shared" si="73"/>
        <v>0</v>
      </c>
      <c r="CH221" s="2981">
        <f t="shared" si="73"/>
        <v>0</v>
      </c>
      <c r="CI221" s="2981">
        <f t="shared" si="73"/>
        <v>0</v>
      </c>
      <c r="CJ221" s="2981">
        <f t="shared" si="67"/>
        <v>0</v>
      </c>
      <c r="CL221" s="885">
        <v>0</v>
      </c>
      <c r="CM221" s="885">
        <v>0</v>
      </c>
      <c r="CN221" s="885">
        <v>0</v>
      </c>
      <c r="CO221" s="885">
        <v>0</v>
      </c>
      <c r="CP221" s="885">
        <v>0</v>
      </c>
      <c r="CQ221" s="2981">
        <f t="shared" si="81"/>
        <v>0</v>
      </c>
      <c r="CR221" s="2981">
        <f t="shared" si="81"/>
        <v>0</v>
      </c>
      <c r="CS221" s="2981">
        <f t="shared" si="81"/>
        <v>0</v>
      </c>
      <c r="CT221" s="2981">
        <f t="shared" si="81"/>
        <v>0</v>
      </c>
      <c r="CU221" s="2981">
        <f t="shared" si="77"/>
        <v>0</v>
      </c>
    </row>
    <row r="222" spans="1:99" ht="15" hidden="1">
      <c r="B222" s="2982"/>
      <c r="C222" s="1406" t="s">
        <v>1153</v>
      </c>
      <c r="D222" s="1407"/>
      <c r="E222" s="1422"/>
      <c r="F222" s="1339"/>
      <c r="G222" s="1458"/>
      <c r="H222" s="1339"/>
      <c r="I222" s="1339"/>
      <c r="J222" s="1339"/>
      <c r="K222" s="1339">
        <f t="shared" si="88"/>
        <v>0</v>
      </c>
      <c r="L222" s="3029"/>
      <c r="M222" s="3029"/>
      <c r="N222" s="2942"/>
      <c r="O222" s="2942"/>
      <c r="P222" s="2984"/>
      <c r="Q222" s="2984">
        <f t="shared" si="89"/>
        <v>0</v>
      </c>
      <c r="R222" s="930"/>
      <c r="S222" s="930"/>
      <c r="T222" s="930"/>
      <c r="U222" s="930"/>
      <c r="V222" s="1339"/>
      <c r="W222" s="1339">
        <f t="shared" si="91"/>
        <v>0</v>
      </c>
      <c r="X222" s="1339"/>
      <c r="Y222" s="1342"/>
      <c r="Z222" s="1342"/>
      <c r="AA222" s="1342"/>
      <c r="AB222" s="1342"/>
      <c r="AC222" s="1342"/>
      <c r="AD222" s="1342">
        <f t="shared" si="92"/>
        <v>0</v>
      </c>
      <c r="AE222" s="3061"/>
      <c r="AF222" s="3061"/>
      <c r="AG222" s="3061"/>
      <c r="AH222" s="3061"/>
      <c r="AI222" s="2985"/>
      <c r="AJ222" s="2985">
        <f t="shared" si="93"/>
        <v>0</v>
      </c>
      <c r="AK222" s="930"/>
      <c r="AL222" s="1339"/>
      <c r="AM222" s="1339"/>
      <c r="AN222" s="1339"/>
      <c r="AO222" s="1339"/>
      <c r="AP222" s="1339">
        <f t="shared" si="94"/>
        <v>0</v>
      </c>
      <c r="AQ222" s="2986"/>
      <c r="AR222" s="2986"/>
      <c r="AS222" s="930"/>
      <c r="AT222" s="1339">
        <v>0</v>
      </c>
      <c r="AU222" s="1339">
        <v>0</v>
      </c>
      <c r="AV222" s="1339">
        <v>0</v>
      </c>
      <c r="AW222" s="1339">
        <v>0</v>
      </c>
      <c r="AX222" s="1339">
        <f t="shared" si="95"/>
        <v>0</v>
      </c>
      <c r="AY222" s="930"/>
      <c r="AZ222" s="1339"/>
      <c r="BA222" s="1339"/>
      <c r="BB222" s="1374">
        <f>BC222/24</f>
        <v>0</v>
      </c>
      <c r="BC222" s="1374"/>
      <c r="BD222" s="1339">
        <f t="shared" si="96"/>
        <v>0</v>
      </c>
      <c r="BE222" s="930"/>
      <c r="BF222" s="1432">
        <f>AT222+AZ222</f>
        <v>0</v>
      </c>
      <c r="BG222" s="1357">
        <f>AU222+BA222</f>
        <v>0</v>
      </c>
      <c r="BH222" s="1357">
        <f>AV222+BB222</f>
        <v>0</v>
      </c>
      <c r="BI222" s="1357">
        <f>AW222+BC222</f>
        <v>0</v>
      </c>
      <c r="BJ222" s="1357">
        <f>SUM(BF222:BI222)</f>
        <v>0</v>
      </c>
      <c r="BK222" s="3014"/>
      <c r="BL222" s="3014"/>
      <c r="CF222" s="2981">
        <f t="shared" si="73"/>
        <v>0</v>
      </c>
      <c r="CG222" s="2981">
        <f t="shared" si="73"/>
        <v>0</v>
      </c>
      <c r="CH222" s="2981">
        <f t="shared" si="73"/>
        <v>0</v>
      </c>
      <c r="CI222" s="2981">
        <f t="shared" si="73"/>
        <v>0</v>
      </c>
      <c r="CJ222" s="2981">
        <f t="shared" si="73"/>
        <v>0</v>
      </c>
      <c r="CM222" s="885">
        <v>0</v>
      </c>
      <c r="CN222" s="885">
        <v>0</v>
      </c>
      <c r="CO222" s="885">
        <v>0</v>
      </c>
      <c r="CP222" s="885">
        <v>0</v>
      </c>
      <c r="CQ222" s="2981">
        <f t="shared" si="81"/>
        <v>0</v>
      </c>
      <c r="CR222" s="2981">
        <f t="shared" si="81"/>
        <v>0</v>
      </c>
      <c r="CS222" s="2981">
        <f t="shared" si="81"/>
        <v>0</v>
      </c>
      <c r="CT222" s="2981">
        <f t="shared" si="81"/>
        <v>0</v>
      </c>
      <c r="CU222" s="2981">
        <f t="shared" si="77"/>
        <v>0</v>
      </c>
    </row>
    <row r="223" spans="1:99" ht="21" hidden="1" customHeight="1">
      <c r="B223" s="2904"/>
      <c r="C223" s="1860" t="s">
        <v>638</v>
      </c>
      <c r="D223" s="1411"/>
      <c r="E223" s="1432"/>
      <c r="F223" s="1357">
        <v>0</v>
      </c>
      <c r="G223" s="1432">
        <v>0</v>
      </c>
      <c r="H223" s="1357">
        <v>0</v>
      </c>
      <c r="I223" s="1357"/>
      <c r="J223" s="1357">
        <v>0</v>
      </c>
      <c r="K223" s="1357">
        <f>SUM(G223:J223)</f>
        <v>0</v>
      </c>
      <c r="L223" s="3024"/>
      <c r="M223" s="2953"/>
      <c r="N223" s="2953"/>
      <c r="O223" s="2953"/>
      <c r="P223" s="1367"/>
      <c r="Q223" s="1367">
        <f t="shared" si="89"/>
        <v>0</v>
      </c>
      <c r="R223" s="3042">
        <f>F223+L223</f>
        <v>0</v>
      </c>
      <c r="S223" s="1374">
        <f>G223+M223</f>
        <v>0</v>
      </c>
      <c r="T223" s="1443">
        <f>H223+N223</f>
        <v>0</v>
      </c>
      <c r="U223" s="1443"/>
      <c r="V223" s="1357">
        <f>J223+P223</f>
        <v>0</v>
      </c>
      <c r="W223" s="1357">
        <f>SUM(S223:V223)</f>
        <v>0</v>
      </c>
      <c r="X223" s="1357"/>
      <c r="Y223" s="1346"/>
      <c r="Z223" s="1346"/>
      <c r="AA223" s="1346"/>
      <c r="AB223" s="1346"/>
      <c r="AC223" s="1346"/>
      <c r="AD223" s="1346">
        <f t="shared" si="92"/>
        <v>0</v>
      </c>
      <c r="AE223" s="3025"/>
      <c r="AF223" s="3025"/>
      <c r="AG223" s="3025"/>
      <c r="AH223" s="3025"/>
      <c r="AI223" s="2971"/>
      <c r="AJ223" s="2971">
        <f t="shared" si="93"/>
        <v>0</v>
      </c>
      <c r="AK223" s="891"/>
      <c r="AL223" s="1357"/>
      <c r="AM223" s="1357"/>
      <c r="AN223" s="1357"/>
      <c r="AO223" s="1357"/>
      <c r="AP223" s="1357">
        <f t="shared" si="94"/>
        <v>0</v>
      </c>
      <c r="AQ223" s="2992"/>
      <c r="AR223" s="2992"/>
      <c r="AS223" s="1357"/>
      <c r="AT223" s="1357"/>
      <c r="AU223" s="1357"/>
      <c r="AV223" s="1357"/>
      <c r="AW223" s="1357"/>
      <c r="AX223" s="1357">
        <f t="shared" si="95"/>
        <v>0</v>
      </c>
      <c r="AY223" s="1357"/>
      <c r="AZ223" s="1357"/>
      <c r="BA223" s="1357"/>
      <c r="BB223" s="1357"/>
      <c r="BC223" s="1357"/>
      <c r="BD223" s="1357">
        <f t="shared" si="96"/>
        <v>0</v>
      </c>
      <c r="BE223" s="1357"/>
      <c r="BF223" s="1357"/>
      <c r="BG223" s="1357"/>
      <c r="BH223" s="1357"/>
      <c r="BI223" s="1357"/>
      <c r="BJ223" s="1357">
        <f t="shared" si="97"/>
        <v>0</v>
      </c>
      <c r="BK223" s="2989"/>
      <c r="BL223" s="2989"/>
      <c r="CF223" s="2981">
        <f t="shared" si="73"/>
        <v>0</v>
      </c>
      <c r="CG223" s="2981">
        <f t="shared" si="73"/>
        <v>0</v>
      </c>
      <c r="CH223" s="2981">
        <f t="shared" ref="CH223:CJ286" si="98">CC223-AM223</f>
        <v>0</v>
      </c>
      <c r="CI223" s="2981">
        <f t="shared" si="98"/>
        <v>0</v>
      </c>
      <c r="CJ223" s="2981">
        <f t="shared" si="98"/>
        <v>0</v>
      </c>
      <c r="CQ223" s="2981">
        <f t="shared" si="81"/>
        <v>0</v>
      </c>
      <c r="CR223" s="2981">
        <f t="shared" si="81"/>
        <v>0</v>
      </c>
      <c r="CS223" s="2981">
        <f t="shared" si="81"/>
        <v>0</v>
      </c>
      <c r="CT223" s="2981">
        <f t="shared" si="81"/>
        <v>0</v>
      </c>
      <c r="CU223" s="2981">
        <f t="shared" si="77"/>
        <v>0</v>
      </c>
    </row>
    <row r="224" spans="1:99" ht="22.5" hidden="1" customHeight="1">
      <c r="B224" s="2904"/>
      <c r="C224" s="1860" t="s">
        <v>1154</v>
      </c>
      <c r="D224" s="1411"/>
      <c r="E224" s="1432"/>
      <c r="F224" s="1357"/>
      <c r="G224" s="1622"/>
      <c r="H224" s="1357"/>
      <c r="I224" s="1357"/>
      <c r="J224" s="1357"/>
      <c r="K224" s="1357">
        <f t="shared" si="88"/>
        <v>0</v>
      </c>
      <c r="L224" s="3024"/>
      <c r="M224" s="3024"/>
      <c r="N224" s="2953"/>
      <c r="O224" s="2953"/>
      <c r="P224" s="1367"/>
      <c r="Q224" s="1367">
        <f t="shared" ref="Q224:Q287" si="99">SUM(M224:P224)</f>
        <v>0</v>
      </c>
      <c r="R224" s="891"/>
      <c r="S224" s="891"/>
      <c r="T224" s="891"/>
      <c r="U224" s="891"/>
      <c r="V224" s="1357"/>
      <c r="W224" s="1357">
        <f t="shared" si="91"/>
        <v>0</v>
      </c>
      <c r="X224" s="1357"/>
      <c r="Y224" s="1346"/>
      <c r="Z224" s="1346"/>
      <c r="AA224" s="1346"/>
      <c r="AB224" s="1346"/>
      <c r="AC224" s="1346"/>
      <c r="AD224" s="1346">
        <f t="shared" si="92"/>
        <v>0</v>
      </c>
      <c r="AE224" s="3025"/>
      <c r="AF224" s="3025"/>
      <c r="AG224" s="3025"/>
      <c r="AH224" s="3025"/>
      <c r="AI224" s="2971"/>
      <c r="AJ224" s="2971">
        <f t="shared" si="93"/>
        <v>0</v>
      </c>
      <c r="AK224" s="891"/>
      <c r="AL224" s="1357"/>
      <c r="AM224" s="1357"/>
      <c r="AN224" s="1357"/>
      <c r="AO224" s="1357"/>
      <c r="AP224" s="1357">
        <f t="shared" si="94"/>
        <v>0</v>
      </c>
      <c r="AQ224" s="2992"/>
      <c r="AR224" s="2992"/>
      <c r="AS224" s="891"/>
      <c r="AT224" s="1357">
        <v>0</v>
      </c>
      <c r="AU224" s="1357">
        <v>0</v>
      </c>
      <c r="AV224" s="1357">
        <v>0</v>
      </c>
      <c r="AW224" s="1357">
        <v>0</v>
      </c>
      <c r="AX224" s="1357">
        <f t="shared" si="95"/>
        <v>0</v>
      </c>
      <c r="AY224" s="891"/>
      <c r="AZ224" s="1357"/>
      <c r="BA224" s="1357"/>
      <c r="BB224" s="1374">
        <f>BC224/24</f>
        <v>0</v>
      </c>
      <c r="BC224" s="1374"/>
      <c r="BD224" s="1357">
        <f t="shared" si="96"/>
        <v>0</v>
      </c>
      <c r="BE224" s="891"/>
      <c r="BF224" s="1432">
        <f>AT224+AZ224</f>
        <v>0</v>
      </c>
      <c r="BG224" s="1357">
        <f>AU224+BA224</f>
        <v>0</v>
      </c>
      <c r="BH224" s="1357">
        <f>AV224+BB224</f>
        <v>0</v>
      </c>
      <c r="BI224" s="1357">
        <f>AW224+BC224</f>
        <v>0</v>
      </c>
      <c r="BJ224" s="1357">
        <f>SUM(BF224:BI224)</f>
        <v>0</v>
      </c>
      <c r="BK224" s="2989"/>
      <c r="BL224" s="2989"/>
      <c r="CF224" s="2981">
        <f t="shared" ref="CF224:CF255" si="100">CA224-AK224</f>
        <v>0</v>
      </c>
      <c r="CG224" s="2981">
        <f t="shared" ref="CG224:CG255" si="101">CB224-AL224</f>
        <v>0</v>
      </c>
      <c r="CH224" s="2981">
        <f t="shared" si="98"/>
        <v>0</v>
      </c>
      <c r="CI224" s="2981">
        <f t="shared" si="98"/>
        <v>0</v>
      </c>
      <c r="CJ224" s="2981">
        <f t="shared" si="98"/>
        <v>0</v>
      </c>
      <c r="CM224" s="885">
        <v>0</v>
      </c>
      <c r="CN224" s="885">
        <v>0</v>
      </c>
      <c r="CO224" s="885">
        <v>0</v>
      </c>
      <c r="CP224" s="885">
        <v>0</v>
      </c>
      <c r="CQ224" s="2981">
        <f t="shared" si="81"/>
        <v>0</v>
      </c>
      <c r="CR224" s="2981">
        <f t="shared" si="81"/>
        <v>0</v>
      </c>
      <c r="CS224" s="2981">
        <f t="shared" si="81"/>
        <v>0</v>
      </c>
      <c r="CT224" s="2981">
        <f t="shared" si="81"/>
        <v>0</v>
      </c>
      <c r="CU224" s="2981">
        <f t="shared" si="77"/>
        <v>0</v>
      </c>
    </row>
    <row r="225" spans="2:99" ht="12" hidden="1" customHeight="1">
      <c r="B225" s="2904"/>
      <c r="C225" s="1860"/>
      <c r="D225" s="1411"/>
      <c r="E225" s="1432"/>
      <c r="F225" s="1357"/>
      <c r="G225" s="1622"/>
      <c r="H225" s="1357"/>
      <c r="I225" s="1357"/>
      <c r="J225" s="1357"/>
      <c r="K225" s="1357">
        <f t="shared" si="88"/>
        <v>0</v>
      </c>
      <c r="L225" s="3024"/>
      <c r="M225" s="3024"/>
      <c r="N225" s="2953"/>
      <c r="O225" s="2953"/>
      <c r="P225" s="1367"/>
      <c r="Q225" s="1367">
        <f t="shared" si="99"/>
        <v>0</v>
      </c>
      <c r="R225" s="891"/>
      <c r="S225" s="891"/>
      <c r="T225" s="891"/>
      <c r="U225" s="891"/>
      <c r="V225" s="1357"/>
      <c r="W225" s="1357">
        <f t="shared" si="91"/>
        <v>0</v>
      </c>
      <c r="X225" s="1357"/>
      <c r="Y225" s="1346"/>
      <c r="Z225" s="1346"/>
      <c r="AA225" s="1346"/>
      <c r="AB225" s="1346"/>
      <c r="AC225" s="1346"/>
      <c r="AD225" s="1346">
        <f t="shared" si="92"/>
        <v>0</v>
      </c>
      <c r="AE225" s="3025"/>
      <c r="AF225" s="3025"/>
      <c r="AG225" s="3025"/>
      <c r="AH225" s="3025"/>
      <c r="AI225" s="2971"/>
      <c r="AJ225" s="2971">
        <f t="shared" si="93"/>
        <v>0</v>
      </c>
      <c r="AK225" s="891"/>
      <c r="AL225" s="1357"/>
      <c r="AM225" s="1357"/>
      <c r="AN225" s="1357"/>
      <c r="AO225" s="1357"/>
      <c r="AP225" s="1357">
        <f t="shared" si="94"/>
        <v>0</v>
      </c>
      <c r="AQ225" s="2992"/>
      <c r="AR225" s="2992"/>
      <c r="AS225" s="1357"/>
      <c r="AT225" s="1357"/>
      <c r="AU225" s="1357"/>
      <c r="AV225" s="1357"/>
      <c r="AW225" s="1357"/>
      <c r="AX225" s="1357">
        <f t="shared" si="95"/>
        <v>0</v>
      </c>
      <c r="AY225" s="1357"/>
      <c r="AZ225" s="1357"/>
      <c r="BA225" s="1357"/>
      <c r="BB225" s="1357"/>
      <c r="BC225" s="1357"/>
      <c r="BD225" s="1357">
        <f t="shared" si="96"/>
        <v>0</v>
      </c>
      <c r="BE225" s="1357"/>
      <c r="BF225" s="1357"/>
      <c r="BG225" s="1357"/>
      <c r="BH225" s="1357"/>
      <c r="BI225" s="1357"/>
      <c r="BJ225" s="1357">
        <f t="shared" si="97"/>
        <v>0</v>
      </c>
      <c r="BK225" s="2989"/>
      <c r="BL225" s="2989"/>
      <c r="CF225" s="2981">
        <f t="shared" si="100"/>
        <v>0</v>
      </c>
      <c r="CG225" s="2981">
        <f t="shared" si="101"/>
        <v>0</v>
      </c>
      <c r="CH225" s="2981">
        <f t="shared" si="98"/>
        <v>0</v>
      </c>
      <c r="CI225" s="2981">
        <f t="shared" si="98"/>
        <v>0</v>
      </c>
      <c r="CJ225" s="2981">
        <f t="shared" si="98"/>
        <v>0</v>
      </c>
      <c r="CQ225" s="2981">
        <f t="shared" si="81"/>
        <v>0</v>
      </c>
      <c r="CR225" s="2981">
        <f t="shared" si="81"/>
        <v>0</v>
      </c>
      <c r="CS225" s="2981">
        <f t="shared" si="81"/>
        <v>0</v>
      </c>
      <c r="CT225" s="2981">
        <f t="shared" si="81"/>
        <v>0</v>
      </c>
      <c r="CU225" s="2981">
        <f t="shared" si="77"/>
        <v>0</v>
      </c>
    </row>
    <row r="226" spans="2:99" ht="12" hidden="1" customHeight="1">
      <c r="B226" s="2904"/>
      <c r="C226" s="1860"/>
      <c r="D226" s="1411"/>
      <c r="E226" s="1432"/>
      <c r="F226" s="1357"/>
      <c r="G226" s="1622"/>
      <c r="H226" s="1357"/>
      <c r="I226" s="1357"/>
      <c r="J226" s="1357"/>
      <c r="K226" s="1357">
        <f t="shared" si="88"/>
        <v>0</v>
      </c>
      <c r="L226" s="3024"/>
      <c r="M226" s="3024"/>
      <c r="N226" s="2953"/>
      <c r="O226" s="2953"/>
      <c r="P226" s="1367"/>
      <c r="Q226" s="1367">
        <f t="shared" si="99"/>
        <v>0</v>
      </c>
      <c r="R226" s="891"/>
      <c r="S226" s="891"/>
      <c r="T226" s="891"/>
      <c r="U226" s="891"/>
      <c r="V226" s="1357"/>
      <c r="W226" s="1357">
        <f t="shared" si="91"/>
        <v>0</v>
      </c>
      <c r="X226" s="1357"/>
      <c r="Y226" s="1346"/>
      <c r="Z226" s="1346"/>
      <c r="AA226" s="1346"/>
      <c r="AB226" s="1346"/>
      <c r="AC226" s="1346"/>
      <c r="AD226" s="1346">
        <f t="shared" si="92"/>
        <v>0</v>
      </c>
      <c r="AE226" s="3025"/>
      <c r="AF226" s="3025"/>
      <c r="AG226" s="3025"/>
      <c r="AH226" s="3025"/>
      <c r="AI226" s="2971"/>
      <c r="AJ226" s="2971">
        <f t="shared" si="93"/>
        <v>0</v>
      </c>
      <c r="AK226" s="891"/>
      <c r="AL226" s="1357"/>
      <c r="AM226" s="1357"/>
      <c r="AN226" s="1357"/>
      <c r="AO226" s="1357"/>
      <c r="AP226" s="1357">
        <f t="shared" si="94"/>
        <v>0</v>
      </c>
      <c r="AQ226" s="2992"/>
      <c r="AR226" s="2992"/>
      <c r="AS226" s="1357"/>
      <c r="AT226" s="1357"/>
      <c r="AU226" s="1357"/>
      <c r="AV226" s="1357"/>
      <c r="AW226" s="1357"/>
      <c r="AX226" s="1357">
        <f t="shared" si="95"/>
        <v>0</v>
      </c>
      <c r="AY226" s="1357"/>
      <c r="AZ226" s="1357"/>
      <c r="BA226" s="1357"/>
      <c r="BB226" s="1357"/>
      <c r="BC226" s="1357"/>
      <c r="BD226" s="1357">
        <f t="shared" si="96"/>
        <v>0</v>
      </c>
      <c r="BE226" s="1357"/>
      <c r="BF226" s="1357"/>
      <c r="BG226" s="1357"/>
      <c r="BH226" s="1357"/>
      <c r="BI226" s="1357"/>
      <c r="BJ226" s="1357">
        <f t="shared" si="97"/>
        <v>0</v>
      </c>
      <c r="BK226" s="2989"/>
      <c r="BL226" s="2989"/>
      <c r="CF226" s="2981">
        <f t="shared" si="100"/>
        <v>0</v>
      </c>
      <c r="CG226" s="2981">
        <f t="shared" si="101"/>
        <v>0</v>
      </c>
      <c r="CH226" s="2981">
        <f t="shared" si="98"/>
        <v>0</v>
      </c>
      <c r="CI226" s="2981">
        <f t="shared" si="98"/>
        <v>0</v>
      </c>
      <c r="CJ226" s="2981">
        <f t="shared" si="98"/>
        <v>0</v>
      </c>
      <c r="CQ226" s="2981">
        <f t="shared" si="81"/>
        <v>0</v>
      </c>
      <c r="CR226" s="2981">
        <f t="shared" si="81"/>
        <v>0</v>
      </c>
      <c r="CS226" s="2981">
        <f t="shared" si="81"/>
        <v>0</v>
      </c>
      <c r="CT226" s="2981">
        <f t="shared" si="81"/>
        <v>0</v>
      </c>
      <c r="CU226" s="2981">
        <f t="shared" si="77"/>
        <v>0</v>
      </c>
    </row>
    <row r="227" spans="2:99" ht="12" hidden="1" customHeight="1">
      <c r="B227" s="3062"/>
      <c r="C227" s="1369"/>
      <c r="D227" s="1411"/>
      <c r="E227" s="1432"/>
      <c r="F227" s="1357"/>
      <c r="G227" s="1622"/>
      <c r="H227" s="1357"/>
      <c r="I227" s="1357"/>
      <c r="J227" s="1357"/>
      <c r="K227" s="1357">
        <f t="shared" si="88"/>
        <v>0</v>
      </c>
      <c r="L227" s="3024"/>
      <c r="M227" s="3024"/>
      <c r="N227" s="2953"/>
      <c r="O227" s="2953"/>
      <c r="P227" s="1367"/>
      <c r="Q227" s="1367">
        <f t="shared" si="99"/>
        <v>0</v>
      </c>
      <c r="R227" s="891"/>
      <c r="S227" s="891"/>
      <c r="T227" s="891"/>
      <c r="U227" s="891"/>
      <c r="V227" s="1357"/>
      <c r="W227" s="1357">
        <f t="shared" si="91"/>
        <v>0</v>
      </c>
      <c r="X227" s="1357"/>
      <c r="Y227" s="1346"/>
      <c r="Z227" s="1346"/>
      <c r="AA227" s="1346"/>
      <c r="AB227" s="1346"/>
      <c r="AC227" s="1346"/>
      <c r="AD227" s="1346">
        <f t="shared" si="92"/>
        <v>0</v>
      </c>
      <c r="AE227" s="3025"/>
      <c r="AF227" s="3025"/>
      <c r="AG227" s="3025"/>
      <c r="AH227" s="3025"/>
      <c r="AI227" s="2971"/>
      <c r="AJ227" s="2971">
        <f t="shared" si="93"/>
        <v>0</v>
      </c>
      <c r="AK227" s="891"/>
      <c r="AL227" s="1357"/>
      <c r="AM227" s="1357"/>
      <c r="AN227" s="1357"/>
      <c r="AO227" s="1357"/>
      <c r="AP227" s="1357">
        <f t="shared" si="94"/>
        <v>0</v>
      </c>
      <c r="AQ227" s="2992"/>
      <c r="AR227" s="2992"/>
      <c r="AS227" s="1357"/>
      <c r="AT227" s="1357"/>
      <c r="AU227" s="1357"/>
      <c r="AV227" s="1357"/>
      <c r="AW227" s="1357"/>
      <c r="AX227" s="1357">
        <f t="shared" si="95"/>
        <v>0</v>
      </c>
      <c r="AY227" s="1357"/>
      <c r="AZ227" s="1357"/>
      <c r="BA227" s="1357"/>
      <c r="BB227" s="1357"/>
      <c r="BC227" s="1357"/>
      <c r="BD227" s="1357">
        <f t="shared" si="96"/>
        <v>0</v>
      </c>
      <c r="BE227" s="1357"/>
      <c r="BF227" s="1357"/>
      <c r="BG227" s="1357"/>
      <c r="BH227" s="1357"/>
      <c r="BI227" s="1357"/>
      <c r="BJ227" s="1357">
        <f t="shared" si="97"/>
        <v>0</v>
      </c>
      <c r="BK227" s="2989"/>
      <c r="BL227" s="2989"/>
      <c r="CF227" s="2981">
        <f t="shared" si="100"/>
        <v>0</v>
      </c>
      <c r="CG227" s="2981">
        <f t="shared" si="101"/>
        <v>0</v>
      </c>
      <c r="CH227" s="2981">
        <f t="shared" si="98"/>
        <v>0</v>
      </c>
      <c r="CI227" s="2981">
        <f t="shared" si="98"/>
        <v>0</v>
      </c>
      <c r="CJ227" s="2981">
        <f t="shared" si="98"/>
        <v>0</v>
      </c>
      <c r="CQ227" s="2981">
        <f t="shared" si="81"/>
        <v>0</v>
      </c>
      <c r="CR227" s="2981">
        <f t="shared" si="81"/>
        <v>0</v>
      </c>
      <c r="CS227" s="2981">
        <f t="shared" si="81"/>
        <v>0</v>
      </c>
      <c r="CT227" s="2981">
        <f t="shared" si="81"/>
        <v>0</v>
      </c>
      <c r="CU227" s="2981">
        <f t="shared" si="77"/>
        <v>0</v>
      </c>
    </row>
    <row r="228" spans="2:99" ht="12" hidden="1" customHeight="1">
      <c r="B228" s="2904"/>
      <c r="C228" s="1860"/>
      <c r="D228" s="1411"/>
      <c r="E228" s="1432"/>
      <c r="F228" s="1357"/>
      <c r="G228" s="1622"/>
      <c r="H228" s="1357"/>
      <c r="I228" s="1357"/>
      <c r="J228" s="1357"/>
      <c r="K228" s="1357">
        <f t="shared" si="88"/>
        <v>0</v>
      </c>
      <c r="L228" s="3024"/>
      <c r="M228" s="3024"/>
      <c r="N228" s="2953"/>
      <c r="O228" s="2953"/>
      <c r="P228" s="1367"/>
      <c r="Q228" s="1367">
        <f t="shared" si="99"/>
        <v>0</v>
      </c>
      <c r="R228" s="891"/>
      <c r="S228" s="891"/>
      <c r="T228" s="891"/>
      <c r="U228" s="891"/>
      <c r="V228" s="1357"/>
      <c r="W228" s="1357">
        <f t="shared" si="91"/>
        <v>0</v>
      </c>
      <c r="X228" s="1357"/>
      <c r="Y228" s="1346"/>
      <c r="Z228" s="1346"/>
      <c r="AA228" s="1346"/>
      <c r="AB228" s="1346"/>
      <c r="AC228" s="1346"/>
      <c r="AD228" s="1346">
        <f t="shared" si="92"/>
        <v>0</v>
      </c>
      <c r="AE228" s="3025"/>
      <c r="AF228" s="3025"/>
      <c r="AG228" s="3025"/>
      <c r="AH228" s="3025"/>
      <c r="AI228" s="2971"/>
      <c r="AJ228" s="2971">
        <f t="shared" si="93"/>
        <v>0</v>
      </c>
      <c r="AK228" s="891"/>
      <c r="AL228" s="1357"/>
      <c r="AM228" s="1357"/>
      <c r="AN228" s="1357"/>
      <c r="AO228" s="1357"/>
      <c r="AP228" s="1357">
        <f t="shared" si="94"/>
        <v>0</v>
      </c>
      <c r="AQ228" s="2992"/>
      <c r="AR228" s="2992"/>
      <c r="AS228" s="1357"/>
      <c r="AT228" s="1357"/>
      <c r="AU228" s="1357"/>
      <c r="AV228" s="1357"/>
      <c r="AW228" s="1357"/>
      <c r="AX228" s="1357">
        <f t="shared" si="95"/>
        <v>0</v>
      </c>
      <c r="AY228" s="1357"/>
      <c r="AZ228" s="1357"/>
      <c r="BA228" s="1357"/>
      <c r="BB228" s="1357"/>
      <c r="BC228" s="1357"/>
      <c r="BD228" s="1357">
        <f t="shared" si="96"/>
        <v>0</v>
      </c>
      <c r="BE228" s="1357"/>
      <c r="BF228" s="1357"/>
      <c r="BG228" s="1357"/>
      <c r="BH228" s="1357"/>
      <c r="BI228" s="1357"/>
      <c r="BJ228" s="1357">
        <f t="shared" si="97"/>
        <v>0</v>
      </c>
      <c r="BK228" s="2989"/>
      <c r="BL228" s="2989"/>
      <c r="CF228" s="2981">
        <f t="shared" si="100"/>
        <v>0</v>
      </c>
      <c r="CG228" s="2981">
        <f t="shared" si="101"/>
        <v>0</v>
      </c>
      <c r="CH228" s="2981">
        <f t="shared" si="98"/>
        <v>0</v>
      </c>
      <c r="CI228" s="2981">
        <f t="shared" si="98"/>
        <v>0</v>
      </c>
      <c r="CJ228" s="2981">
        <f t="shared" si="98"/>
        <v>0</v>
      </c>
      <c r="CQ228" s="2981">
        <f t="shared" si="81"/>
        <v>0</v>
      </c>
      <c r="CR228" s="2981">
        <f t="shared" si="81"/>
        <v>0</v>
      </c>
      <c r="CS228" s="2981">
        <f t="shared" si="81"/>
        <v>0</v>
      </c>
      <c r="CT228" s="2981">
        <f t="shared" si="81"/>
        <v>0</v>
      </c>
      <c r="CU228" s="2981">
        <f t="shared" si="77"/>
        <v>0</v>
      </c>
    </row>
    <row r="229" spans="2:99" ht="12" hidden="1" customHeight="1">
      <c r="B229" s="2904"/>
      <c r="C229" s="1860"/>
      <c r="D229" s="1411"/>
      <c r="E229" s="1432"/>
      <c r="F229" s="1357"/>
      <c r="G229" s="1622"/>
      <c r="H229" s="1357"/>
      <c r="I229" s="1357"/>
      <c r="J229" s="1357"/>
      <c r="K229" s="1357">
        <f t="shared" si="88"/>
        <v>0</v>
      </c>
      <c r="L229" s="3024"/>
      <c r="M229" s="3024"/>
      <c r="N229" s="2953"/>
      <c r="O229" s="2953"/>
      <c r="P229" s="1367"/>
      <c r="Q229" s="1367">
        <f t="shared" si="99"/>
        <v>0</v>
      </c>
      <c r="R229" s="891"/>
      <c r="S229" s="891"/>
      <c r="T229" s="891"/>
      <c r="U229" s="891"/>
      <c r="V229" s="1357"/>
      <c r="W229" s="1357">
        <f t="shared" si="91"/>
        <v>0</v>
      </c>
      <c r="X229" s="1357"/>
      <c r="Y229" s="1346"/>
      <c r="Z229" s="1346"/>
      <c r="AA229" s="1346"/>
      <c r="AB229" s="1346"/>
      <c r="AC229" s="1346"/>
      <c r="AD229" s="1346">
        <f t="shared" si="92"/>
        <v>0</v>
      </c>
      <c r="AE229" s="3025"/>
      <c r="AF229" s="3025"/>
      <c r="AG229" s="3025"/>
      <c r="AH229" s="3025"/>
      <c r="AI229" s="2971"/>
      <c r="AJ229" s="2971">
        <f t="shared" si="93"/>
        <v>0</v>
      </c>
      <c r="AK229" s="891"/>
      <c r="AL229" s="1357"/>
      <c r="AM229" s="1357"/>
      <c r="AN229" s="1357"/>
      <c r="AO229" s="1357"/>
      <c r="AP229" s="1357">
        <f t="shared" si="94"/>
        <v>0</v>
      </c>
      <c r="AQ229" s="2992"/>
      <c r="AR229" s="2992"/>
      <c r="AS229" s="1357"/>
      <c r="AT229" s="1357"/>
      <c r="AU229" s="1357"/>
      <c r="AV229" s="1357"/>
      <c r="AW229" s="1357"/>
      <c r="AX229" s="1357">
        <f t="shared" si="95"/>
        <v>0</v>
      </c>
      <c r="AY229" s="1357"/>
      <c r="AZ229" s="1357"/>
      <c r="BA229" s="1357"/>
      <c r="BB229" s="1357"/>
      <c r="BC229" s="1357"/>
      <c r="BD229" s="1357">
        <f t="shared" si="96"/>
        <v>0</v>
      </c>
      <c r="BE229" s="1357"/>
      <c r="BF229" s="1357"/>
      <c r="BG229" s="1357"/>
      <c r="BH229" s="1357"/>
      <c r="BI229" s="1357"/>
      <c r="BJ229" s="1357">
        <f t="shared" si="97"/>
        <v>0</v>
      </c>
      <c r="BK229" s="2989"/>
      <c r="BL229" s="2989"/>
      <c r="CF229" s="2981">
        <f t="shared" si="100"/>
        <v>0</v>
      </c>
      <c r="CG229" s="2981">
        <f t="shared" si="101"/>
        <v>0</v>
      </c>
      <c r="CH229" s="2981">
        <f t="shared" si="98"/>
        <v>0</v>
      </c>
      <c r="CI229" s="2981">
        <f t="shared" si="98"/>
        <v>0</v>
      </c>
      <c r="CJ229" s="2981">
        <f t="shared" si="98"/>
        <v>0</v>
      </c>
      <c r="CQ229" s="2981">
        <f t="shared" si="81"/>
        <v>0</v>
      </c>
      <c r="CR229" s="2981">
        <f t="shared" si="81"/>
        <v>0</v>
      </c>
      <c r="CS229" s="2981">
        <f t="shared" si="81"/>
        <v>0</v>
      </c>
      <c r="CT229" s="2981">
        <f t="shared" si="81"/>
        <v>0</v>
      </c>
      <c r="CU229" s="2981">
        <f t="shared" si="77"/>
        <v>0</v>
      </c>
    </row>
    <row r="230" spans="2:99" ht="12" hidden="1" customHeight="1">
      <c r="B230" s="2904"/>
      <c r="C230" s="1860"/>
      <c r="D230" s="1411"/>
      <c r="E230" s="1432"/>
      <c r="F230" s="1357"/>
      <c r="G230" s="1622"/>
      <c r="H230" s="1357"/>
      <c r="I230" s="1357"/>
      <c r="J230" s="1357"/>
      <c r="K230" s="1357">
        <f t="shared" si="88"/>
        <v>0</v>
      </c>
      <c r="L230" s="3024"/>
      <c r="M230" s="3024"/>
      <c r="N230" s="2953"/>
      <c r="O230" s="2953"/>
      <c r="P230" s="1367"/>
      <c r="Q230" s="1367">
        <f t="shared" si="99"/>
        <v>0</v>
      </c>
      <c r="R230" s="891"/>
      <c r="S230" s="891"/>
      <c r="T230" s="891"/>
      <c r="U230" s="891"/>
      <c r="V230" s="1357"/>
      <c r="W230" s="1357">
        <f t="shared" si="91"/>
        <v>0</v>
      </c>
      <c r="X230" s="1357"/>
      <c r="Y230" s="1346"/>
      <c r="Z230" s="1346"/>
      <c r="AA230" s="1346"/>
      <c r="AB230" s="1346"/>
      <c r="AC230" s="1346"/>
      <c r="AD230" s="1346">
        <f t="shared" si="92"/>
        <v>0</v>
      </c>
      <c r="AE230" s="3025"/>
      <c r="AF230" s="3025"/>
      <c r="AG230" s="3025"/>
      <c r="AH230" s="3025"/>
      <c r="AI230" s="2971"/>
      <c r="AJ230" s="2971">
        <f t="shared" si="93"/>
        <v>0</v>
      </c>
      <c r="AK230" s="891"/>
      <c r="AL230" s="1357"/>
      <c r="AM230" s="1357"/>
      <c r="AN230" s="1357"/>
      <c r="AO230" s="1357"/>
      <c r="AP230" s="1357">
        <f t="shared" si="94"/>
        <v>0</v>
      </c>
      <c r="AQ230" s="2992"/>
      <c r="AR230" s="2992"/>
      <c r="AS230" s="1357"/>
      <c r="AT230" s="1357"/>
      <c r="AU230" s="1357"/>
      <c r="AV230" s="1357"/>
      <c r="AW230" s="1357"/>
      <c r="AX230" s="1357">
        <f t="shared" si="95"/>
        <v>0</v>
      </c>
      <c r="AY230" s="1357"/>
      <c r="AZ230" s="1357"/>
      <c r="BA230" s="1357"/>
      <c r="BB230" s="1357"/>
      <c r="BC230" s="1357"/>
      <c r="BD230" s="1357">
        <f t="shared" si="96"/>
        <v>0</v>
      </c>
      <c r="BE230" s="1357"/>
      <c r="BF230" s="1357"/>
      <c r="BG230" s="1357"/>
      <c r="BH230" s="1357"/>
      <c r="BI230" s="1357"/>
      <c r="BJ230" s="1357">
        <f t="shared" si="97"/>
        <v>0</v>
      </c>
      <c r="BK230" s="2989"/>
      <c r="BL230" s="2989"/>
      <c r="CF230" s="2981">
        <f t="shared" si="100"/>
        <v>0</v>
      </c>
      <c r="CG230" s="2981">
        <f t="shared" si="101"/>
        <v>0</v>
      </c>
      <c r="CH230" s="2981">
        <f t="shared" si="98"/>
        <v>0</v>
      </c>
      <c r="CI230" s="2981">
        <f t="shared" si="98"/>
        <v>0</v>
      </c>
      <c r="CJ230" s="2981">
        <f t="shared" si="98"/>
        <v>0</v>
      </c>
      <c r="CQ230" s="2981">
        <f t="shared" si="81"/>
        <v>0</v>
      </c>
      <c r="CR230" s="2981">
        <f t="shared" si="81"/>
        <v>0</v>
      </c>
      <c r="CS230" s="2981">
        <f t="shared" si="81"/>
        <v>0</v>
      </c>
      <c r="CT230" s="2981">
        <f t="shared" si="81"/>
        <v>0</v>
      </c>
      <c r="CU230" s="2981">
        <f t="shared" si="77"/>
        <v>0</v>
      </c>
    </row>
    <row r="231" spans="2:99" ht="12" hidden="1" customHeight="1">
      <c r="B231" s="2904"/>
      <c r="C231" s="1860"/>
      <c r="D231" s="1411"/>
      <c r="E231" s="1432"/>
      <c r="F231" s="1357"/>
      <c r="G231" s="1622"/>
      <c r="H231" s="1357"/>
      <c r="I231" s="1357"/>
      <c r="J231" s="1357"/>
      <c r="K231" s="1357">
        <f t="shared" si="88"/>
        <v>0</v>
      </c>
      <c r="L231" s="3024"/>
      <c r="M231" s="3024"/>
      <c r="N231" s="2953"/>
      <c r="O231" s="2953"/>
      <c r="P231" s="1367"/>
      <c r="Q231" s="1367">
        <f t="shared" si="99"/>
        <v>0</v>
      </c>
      <c r="R231" s="891"/>
      <c r="S231" s="891"/>
      <c r="T231" s="891"/>
      <c r="U231" s="891"/>
      <c r="V231" s="1357"/>
      <c r="W231" s="1357">
        <f t="shared" si="91"/>
        <v>0</v>
      </c>
      <c r="X231" s="1357"/>
      <c r="Y231" s="1346"/>
      <c r="Z231" s="1346"/>
      <c r="AA231" s="1346"/>
      <c r="AB231" s="1346"/>
      <c r="AC231" s="1346"/>
      <c r="AD231" s="1346">
        <f t="shared" si="92"/>
        <v>0</v>
      </c>
      <c r="AE231" s="3025"/>
      <c r="AF231" s="3025"/>
      <c r="AG231" s="3025"/>
      <c r="AH231" s="3025"/>
      <c r="AI231" s="2971"/>
      <c r="AJ231" s="2971">
        <f t="shared" si="93"/>
        <v>0</v>
      </c>
      <c r="AK231" s="891"/>
      <c r="AL231" s="1357"/>
      <c r="AM231" s="1357"/>
      <c r="AN231" s="1357"/>
      <c r="AO231" s="1357"/>
      <c r="AP231" s="1357">
        <f t="shared" si="94"/>
        <v>0</v>
      </c>
      <c r="AQ231" s="2992"/>
      <c r="AR231" s="2992"/>
      <c r="AS231" s="1357"/>
      <c r="AT231" s="1357"/>
      <c r="AU231" s="1357"/>
      <c r="AV231" s="1357"/>
      <c r="AW231" s="1357"/>
      <c r="AX231" s="1357">
        <f t="shared" si="95"/>
        <v>0</v>
      </c>
      <c r="AY231" s="1357"/>
      <c r="AZ231" s="1357"/>
      <c r="BA231" s="1357"/>
      <c r="BB231" s="1357"/>
      <c r="BC231" s="1357"/>
      <c r="BD231" s="1357">
        <f t="shared" si="96"/>
        <v>0</v>
      </c>
      <c r="BE231" s="1357"/>
      <c r="BF231" s="1357"/>
      <c r="BG231" s="1357"/>
      <c r="BH231" s="1357"/>
      <c r="BI231" s="1357"/>
      <c r="BJ231" s="1357">
        <f t="shared" si="97"/>
        <v>0</v>
      </c>
      <c r="BK231" s="2989"/>
      <c r="BL231" s="2989"/>
      <c r="CF231" s="2981">
        <f t="shared" si="100"/>
        <v>0</v>
      </c>
      <c r="CG231" s="2981">
        <f t="shared" si="101"/>
        <v>0</v>
      </c>
      <c r="CH231" s="2981">
        <f t="shared" si="98"/>
        <v>0</v>
      </c>
      <c r="CI231" s="2981">
        <f t="shared" si="98"/>
        <v>0</v>
      </c>
      <c r="CJ231" s="2981">
        <f t="shared" si="98"/>
        <v>0</v>
      </c>
      <c r="CQ231" s="2981">
        <f t="shared" si="81"/>
        <v>0</v>
      </c>
      <c r="CR231" s="2981">
        <f t="shared" si="81"/>
        <v>0</v>
      </c>
      <c r="CS231" s="2981">
        <f t="shared" si="81"/>
        <v>0</v>
      </c>
      <c r="CT231" s="2981">
        <f t="shared" si="81"/>
        <v>0</v>
      </c>
      <c r="CU231" s="2981">
        <f t="shared" si="77"/>
        <v>0</v>
      </c>
    </row>
    <row r="232" spans="2:99" ht="12" hidden="1" customHeight="1">
      <c r="B232" s="2904"/>
      <c r="C232" s="1860"/>
      <c r="D232" s="1411"/>
      <c r="E232" s="1432"/>
      <c r="F232" s="1357"/>
      <c r="G232" s="1622"/>
      <c r="H232" s="1357"/>
      <c r="I232" s="1357"/>
      <c r="J232" s="1357"/>
      <c r="K232" s="1357">
        <f t="shared" si="88"/>
        <v>0</v>
      </c>
      <c r="L232" s="3024"/>
      <c r="M232" s="3024"/>
      <c r="N232" s="2953"/>
      <c r="O232" s="2953"/>
      <c r="P232" s="1367"/>
      <c r="Q232" s="1367">
        <f t="shared" si="99"/>
        <v>0</v>
      </c>
      <c r="R232" s="891"/>
      <c r="S232" s="891"/>
      <c r="T232" s="891"/>
      <c r="U232" s="891"/>
      <c r="V232" s="1357"/>
      <c r="W232" s="1357">
        <f t="shared" si="91"/>
        <v>0</v>
      </c>
      <c r="X232" s="1357"/>
      <c r="Y232" s="1346"/>
      <c r="Z232" s="1346"/>
      <c r="AA232" s="1346"/>
      <c r="AB232" s="1346"/>
      <c r="AC232" s="1346"/>
      <c r="AD232" s="1346">
        <f t="shared" si="92"/>
        <v>0</v>
      </c>
      <c r="AE232" s="3025"/>
      <c r="AF232" s="3025"/>
      <c r="AG232" s="3025"/>
      <c r="AH232" s="3025"/>
      <c r="AI232" s="2971"/>
      <c r="AJ232" s="2971">
        <f t="shared" si="93"/>
        <v>0</v>
      </c>
      <c r="AK232" s="891"/>
      <c r="AL232" s="1357"/>
      <c r="AM232" s="1357"/>
      <c r="AN232" s="1357"/>
      <c r="AO232" s="1357"/>
      <c r="AP232" s="1357">
        <f t="shared" si="94"/>
        <v>0</v>
      </c>
      <c r="AQ232" s="2992"/>
      <c r="AR232" s="2992"/>
      <c r="AS232" s="1357"/>
      <c r="AT232" s="1357"/>
      <c r="AU232" s="1357"/>
      <c r="AV232" s="1357"/>
      <c r="AW232" s="1357"/>
      <c r="AX232" s="1357">
        <f t="shared" si="95"/>
        <v>0</v>
      </c>
      <c r="AY232" s="1357"/>
      <c r="AZ232" s="1357"/>
      <c r="BA232" s="1357"/>
      <c r="BB232" s="1357"/>
      <c r="BC232" s="1357"/>
      <c r="BD232" s="1357">
        <f t="shared" si="96"/>
        <v>0</v>
      </c>
      <c r="BE232" s="1357"/>
      <c r="BF232" s="1357"/>
      <c r="BG232" s="1357"/>
      <c r="BH232" s="1357"/>
      <c r="BI232" s="1357"/>
      <c r="BJ232" s="1357">
        <f t="shared" si="97"/>
        <v>0</v>
      </c>
      <c r="BK232" s="2989"/>
      <c r="BL232" s="2989"/>
      <c r="CF232" s="2981">
        <f t="shared" si="100"/>
        <v>0</v>
      </c>
      <c r="CG232" s="2981">
        <f t="shared" si="101"/>
        <v>0</v>
      </c>
      <c r="CH232" s="2981">
        <f t="shared" si="98"/>
        <v>0</v>
      </c>
      <c r="CI232" s="2981">
        <f t="shared" si="98"/>
        <v>0</v>
      </c>
      <c r="CJ232" s="2981">
        <f t="shared" si="98"/>
        <v>0</v>
      </c>
      <c r="CQ232" s="2981">
        <f t="shared" si="81"/>
        <v>0</v>
      </c>
      <c r="CR232" s="2981">
        <f t="shared" si="81"/>
        <v>0</v>
      </c>
      <c r="CS232" s="2981">
        <f t="shared" si="81"/>
        <v>0</v>
      </c>
      <c r="CT232" s="2981">
        <f t="shared" si="81"/>
        <v>0</v>
      </c>
      <c r="CU232" s="2981">
        <f t="shared" si="77"/>
        <v>0</v>
      </c>
    </row>
    <row r="233" spans="2:99" ht="12" hidden="1" customHeight="1">
      <c r="B233" s="2904"/>
      <c r="C233" s="1860"/>
      <c r="D233" s="1411"/>
      <c r="E233" s="1432"/>
      <c r="F233" s="1357"/>
      <c r="G233" s="1622"/>
      <c r="H233" s="1357"/>
      <c r="I233" s="1357"/>
      <c r="J233" s="1357"/>
      <c r="K233" s="1357">
        <f t="shared" si="88"/>
        <v>0</v>
      </c>
      <c r="L233" s="3024"/>
      <c r="M233" s="3024"/>
      <c r="N233" s="2953"/>
      <c r="O233" s="2953"/>
      <c r="P233" s="1367"/>
      <c r="Q233" s="1367">
        <f t="shared" si="99"/>
        <v>0</v>
      </c>
      <c r="R233" s="891"/>
      <c r="S233" s="891"/>
      <c r="T233" s="891"/>
      <c r="U233" s="891"/>
      <c r="V233" s="1357"/>
      <c r="W233" s="1357">
        <f t="shared" si="91"/>
        <v>0</v>
      </c>
      <c r="X233" s="1357"/>
      <c r="Y233" s="1346"/>
      <c r="Z233" s="1346"/>
      <c r="AA233" s="1346"/>
      <c r="AB233" s="1346"/>
      <c r="AC233" s="1346"/>
      <c r="AD233" s="1346">
        <f t="shared" si="92"/>
        <v>0</v>
      </c>
      <c r="AE233" s="3025"/>
      <c r="AF233" s="3025"/>
      <c r="AG233" s="3025"/>
      <c r="AH233" s="3025"/>
      <c r="AI233" s="2971"/>
      <c r="AJ233" s="2971">
        <f t="shared" si="93"/>
        <v>0</v>
      </c>
      <c r="AK233" s="891"/>
      <c r="AL233" s="1357"/>
      <c r="AM233" s="1357"/>
      <c r="AN233" s="1357"/>
      <c r="AO233" s="1357"/>
      <c r="AP233" s="1357">
        <f t="shared" si="94"/>
        <v>0</v>
      </c>
      <c r="AQ233" s="2992"/>
      <c r="AR233" s="2992"/>
      <c r="AS233" s="1357"/>
      <c r="AT233" s="1357"/>
      <c r="AU233" s="1357"/>
      <c r="AV233" s="1357"/>
      <c r="AW233" s="1357"/>
      <c r="AX233" s="1357">
        <f t="shared" si="95"/>
        <v>0</v>
      </c>
      <c r="AY233" s="1357"/>
      <c r="AZ233" s="1357"/>
      <c r="BA233" s="1357"/>
      <c r="BB233" s="1357"/>
      <c r="BC233" s="1357"/>
      <c r="BD233" s="1357">
        <f t="shared" si="96"/>
        <v>0</v>
      </c>
      <c r="BE233" s="1357"/>
      <c r="BF233" s="1357"/>
      <c r="BG233" s="1357"/>
      <c r="BH233" s="1357"/>
      <c r="BI233" s="1357"/>
      <c r="BJ233" s="1357">
        <f t="shared" si="97"/>
        <v>0</v>
      </c>
      <c r="BK233" s="2989"/>
      <c r="BL233" s="2989"/>
      <c r="CF233" s="2981">
        <f t="shared" si="100"/>
        <v>0</v>
      </c>
      <c r="CG233" s="2981">
        <f t="shared" si="101"/>
        <v>0</v>
      </c>
      <c r="CH233" s="2981">
        <f t="shared" si="98"/>
        <v>0</v>
      </c>
      <c r="CI233" s="2981">
        <f t="shared" si="98"/>
        <v>0</v>
      </c>
      <c r="CJ233" s="2981">
        <f t="shared" si="98"/>
        <v>0</v>
      </c>
      <c r="CQ233" s="2981">
        <f t="shared" si="81"/>
        <v>0</v>
      </c>
      <c r="CR233" s="2981">
        <f t="shared" si="81"/>
        <v>0</v>
      </c>
      <c r="CS233" s="2981">
        <f t="shared" si="81"/>
        <v>0</v>
      </c>
      <c r="CT233" s="2981">
        <f t="shared" si="81"/>
        <v>0</v>
      </c>
      <c r="CU233" s="2981">
        <f t="shared" si="77"/>
        <v>0</v>
      </c>
    </row>
    <row r="234" spans="2:99" ht="12" hidden="1" customHeight="1">
      <c r="B234" s="2904"/>
      <c r="C234" s="1860"/>
      <c r="D234" s="1411"/>
      <c r="E234" s="1432"/>
      <c r="F234" s="1357"/>
      <c r="G234" s="1622"/>
      <c r="H234" s="1357"/>
      <c r="I234" s="1357"/>
      <c r="J234" s="1357"/>
      <c r="K234" s="1357">
        <f t="shared" si="88"/>
        <v>0</v>
      </c>
      <c r="L234" s="3024"/>
      <c r="M234" s="3024"/>
      <c r="N234" s="2953"/>
      <c r="O234" s="2953"/>
      <c r="P234" s="1367"/>
      <c r="Q234" s="1367">
        <f t="shared" si="99"/>
        <v>0</v>
      </c>
      <c r="R234" s="891"/>
      <c r="S234" s="891"/>
      <c r="T234" s="891"/>
      <c r="U234" s="891"/>
      <c r="V234" s="1357"/>
      <c r="W234" s="1357">
        <f t="shared" si="91"/>
        <v>0</v>
      </c>
      <c r="X234" s="1357"/>
      <c r="Y234" s="1346"/>
      <c r="Z234" s="1346"/>
      <c r="AA234" s="1346"/>
      <c r="AB234" s="1346"/>
      <c r="AC234" s="1346"/>
      <c r="AD234" s="1346">
        <f t="shared" si="92"/>
        <v>0</v>
      </c>
      <c r="AE234" s="3025"/>
      <c r="AF234" s="3025"/>
      <c r="AG234" s="3025"/>
      <c r="AH234" s="3025"/>
      <c r="AI234" s="2971"/>
      <c r="AJ234" s="2971">
        <f t="shared" si="93"/>
        <v>0</v>
      </c>
      <c r="AK234" s="891"/>
      <c r="AL234" s="1357"/>
      <c r="AM234" s="1357"/>
      <c r="AN234" s="1357"/>
      <c r="AO234" s="1357"/>
      <c r="AP234" s="1357">
        <f t="shared" si="94"/>
        <v>0</v>
      </c>
      <c r="AQ234" s="2992"/>
      <c r="AR234" s="2992"/>
      <c r="AS234" s="1357"/>
      <c r="AT234" s="1357"/>
      <c r="AU234" s="1357"/>
      <c r="AV234" s="1357"/>
      <c r="AW234" s="1357"/>
      <c r="AX234" s="1357">
        <f t="shared" si="95"/>
        <v>0</v>
      </c>
      <c r="AY234" s="1357"/>
      <c r="AZ234" s="1357"/>
      <c r="BA234" s="1357"/>
      <c r="BB234" s="1357"/>
      <c r="BC234" s="1357"/>
      <c r="BD234" s="1357">
        <f t="shared" si="96"/>
        <v>0</v>
      </c>
      <c r="BE234" s="1357"/>
      <c r="BF234" s="1357"/>
      <c r="BG234" s="1357"/>
      <c r="BH234" s="1357"/>
      <c r="BI234" s="1357"/>
      <c r="BJ234" s="1357">
        <f t="shared" si="97"/>
        <v>0</v>
      </c>
      <c r="BK234" s="2989"/>
      <c r="BL234" s="2989"/>
      <c r="CF234" s="2981">
        <f t="shared" si="100"/>
        <v>0</v>
      </c>
      <c r="CG234" s="2981">
        <f t="shared" si="101"/>
        <v>0</v>
      </c>
      <c r="CH234" s="2981">
        <f t="shared" si="98"/>
        <v>0</v>
      </c>
      <c r="CI234" s="2981">
        <f t="shared" si="98"/>
        <v>0</v>
      </c>
      <c r="CJ234" s="2981">
        <f t="shared" si="98"/>
        <v>0</v>
      </c>
      <c r="CQ234" s="2981">
        <f t="shared" si="81"/>
        <v>0</v>
      </c>
      <c r="CR234" s="2981">
        <f t="shared" si="81"/>
        <v>0</v>
      </c>
      <c r="CS234" s="2981">
        <f t="shared" si="81"/>
        <v>0</v>
      </c>
      <c r="CT234" s="2981">
        <f t="shared" si="81"/>
        <v>0</v>
      </c>
      <c r="CU234" s="2981">
        <f t="shared" si="77"/>
        <v>0</v>
      </c>
    </row>
    <row r="235" spans="2:99" ht="12" hidden="1" customHeight="1">
      <c r="B235" s="2904"/>
      <c r="C235" s="1860"/>
      <c r="D235" s="1411"/>
      <c r="E235" s="1432"/>
      <c r="F235" s="1357"/>
      <c r="G235" s="1622"/>
      <c r="H235" s="1357"/>
      <c r="I235" s="1357"/>
      <c r="J235" s="1357"/>
      <c r="K235" s="1357">
        <f t="shared" si="88"/>
        <v>0</v>
      </c>
      <c r="L235" s="3024"/>
      <c r="M235" s="3024"/>
      <c r="N235" s="2953"/>
      <c r="O235" s="2953"/>
      <c r="P235" s="1367"/>
      <c r="Q235" s="1367">
        <f t="shared" si="99"/>
        <v>0</v>
      </c>
      <c r="R235" s="891"/>
      <c r="S235" s="891"/>
      <c r="T235" s="891"/>
      <c r="U235" s="891"/>
      <c r="V235" s="1357"/>
      <c r="W235" s="1357">
        <f t="shared" si="91"/>
        <v>0</v>
      </c>
      <c r="X235" s="1357"/>
      <c r="Y235" s="1346"/>
      <c r="Z235" s="1346"/>
      <c r="AA235" s="1346"/>
      <c r="AB235" s="1346"/>
      <c r="AC235" s="1346"/>
      <c r="AD235" s="1346">
        <f t="shared" si="92"/>
        <v>0</v>
      </c>
      <c r="AE235" s="3025"/>
      <c r="AF235" s="3025"/>
      <c r="AG235" s="3025"/>
      <c r="AH235" s="3025"/>
      <c r="AI235" s="2971"/>
      <c r="AJ235" s="2971">
        <f t="shared" si="93"/>
        <v>0</v>
      </c>
      <c r="AK235" s="891"/>
      <c r="AL235" s="1357"/>
      <c r="AM235" s="1357"/>
      <c r="AN235" s="1357"/>
      <c r="AO235" s="1357"/>
      <c r="AP235" s="1357">
        <f t="shared" si="94"/>
        <v>0</v>
      </c>
      <c r="AQ235" s="2992"/>
      <c r="AR235" s="2992"/>
      <c r="AS235" s="1357"/>
      <c r="AT235" s="1357"/>
      <c r="AU235" s="1357"/>
      <c r="AV235" s="1357"/>
      <c r="AW235" s="1357"/>
      <c r="AX235" s="1357">
        <f t="shared" si="95"/>
        <v>0</v>
      </c>
      <c r="AY235" s="1357"/>
      <c r="AZ235" s="1357"/>
      <c r="BA235" s="1357"/>
      <c r="BB235" s="1357"/>
      <c r="BC235" s="1357"/>
      <c r="BD235" s="1357">
        <f t="shared" si="96"/>
        <v>0</v>
      </c>
      <c r="BE235" s="1357"/>
      <c r="BF235" s="1357"/>
      <c r="BG235" s="1357"/>
      <c r="BH235" s="1357"/>
      <c r="BI235" s="1357"/>
      <c r="BJ235" s="1357">
        <f t="shared" si="97"/>
        <v>0</v>
      </c>
      <c r="BK235" s="2989"/>
      <c r="BL235" s="2989"/>
      <c r="CF235" s="2981">
        <f t="shared" si="100"/>
        <v>0</v>
      </c>
      <c r="CG235" s="2981">
        <f t="shared" si="101"/>
        <v>0</v>
      </c>
      <c r="CH235" s="2981">
        <f t="shared" si="98"/>
        <v>0</v>
      </c>
      <c r="CI235" s="2981">
        <f t="shared" si="98"/>
        <v>0</v>
      </c>
      <c r="CJ235" s="2981">
        <f t="shared" si="98"/>
        <v>0</v>
      </c>
      <c r="CQ235" s="2981">
        <f t="shared" si="81"/>
        <v>0</v>
      </c>
      <c r="CR235" s="2981">
        <f t="shared" si="81"/>
        <v>0</v>
      </c>
      <c r="CS235" s="2981">
        <f t="shared" si="81"/>
        <v>0</v>
      </c>
      <c r="CT235" s="2981">
        <f t="shared" si="81"/>
        <v>0</v>
      </c>
      <c r="CU235" s="2981">
        <f t="shared" si="77"/>
        <v>0</v>
      </c>
    </row>
    <row r="236" spans="2:99" ht="12" hidden="1" customHeight="1">
      <c r="B236" s="2904"/>
      <c r="C236" s="1860"/>
      <c r="D236" s="1411"/>
      <c r="E236" s="1432"/>
      <c r="F236" s="1357"/>
      <c r="G236" s="1622"/>
      <c r="H236" s="1357"/>
      <c r="I236" s="1357"/>
      <c r="J236" s="1357"/>
      <c r="K236" s="1357">
        <f t="shared" si="88"/>
        <v>0</v>
      </c>
      <c r="L236" s="3024"/>
      <c r="M236" s="3024"/>
      <c r="N236" s="2953"/>
      <c r="O236" s="2953"/>
      <c r="P236" s="1367"/>
      <c r="Q236" s="1367">
        <f t="shared" si="99"/>
        <v>0</v>
      </c>
      <c r="R236" s="891"/>
      <c r="S236" s="891"/>
      <c r="T236" s="891"/>
      <c r="U236" s="891"/>
      <c r="V236" s="1357"/>
      <c r="W236" s="1357">
        <f t="shared" si="91"/>
        <v>0</v>
      </c>
      <c r="X236" s="1357"/>
      <c r="Y236" s="1346"/>
      <c r="Z236" s="1346"/>
      <c r="AA236" s="1346"/>
      <c r="AB236" s="1346"/>
      <c r="AC236" s="1346"/>
      <c r="AD236" s="1346">
        <f t="shared" si="92"/>
        <v>0</v>
      </c>
      <c r="AE236" s="3025"/>
      <c r="AF236" s="3025"/>
      <c r="AG236" s="3025"/>
      <c r="AH236" s="3025"/>
      <c r="AI236" s="2971"/>
      <c r="AJ236" s="2971">
        <f t="shared" si="93"/>
        <v>0</v>
      </c>
      <c r="AK236" s="891"/>
      <c r="AL236" s="1357"/>
      <c r="AM236" s="1357"/>
      <c r="AN236" s="1357"/>
      <c r="AO236" s="1357"/>
      <c r="AP236" s="1357">
        <f t="shared" si="94"/>
        <v>0</v>
      </c>
      <c r="AQ236" s="2992"/>
      <c r="AR236" s="2992"/>
      <c r="AS236" s="1357"/>
      <c r="AT236" s="1357"/>
      <c r="AU236" s="1357"/>
      <c r="AV236" s="1357"/>
      <c r="AW236" s="1357"/>
      <c r="AX236" s="1357">
        <f t="shared" si="95"/>
        <v>0</v>
      </c>
      <c r="AY236" s="1357"/>
      <c r="AZ236" s="1357"/>
      <c r="BA236" s="1357"/>
      <c r="BB236" s="1357"/>
      <c r="BC236" s="1357"/>
      <c r="BD236" s="1357">
        <f t="shared" si="96"/>
        <v>0</v>
      </c>
      <c r="BE236" s="1357"/>
      <c r="BF236" s="1357"/>
      <c r="BG236" s="1357"/>
      <c r="BH236" s="1357"/>
      <c r="BI236" s="1357"/>
      <c r="BJ236" s="1357">
        <f t="shared" si="97"/>
        <v>0</v>
      </c>
      <c r="BK236" s="2989"/>
      <c r="BL236" s="2989"/>
      <c r="CF236" s="2981">
        <f t="shared" si="100"/>
        <v>0</v>
      </c>
      <c r="CG236" s="2981">
        <f t="shared" si="101"/>
        <v>0</v>
      </c>
      <c r="CH236" s="2981">
        <f t="shared" si="98"/>
        <v>0</v>
      </c>
      <c r="CI236" s="2981">
        <f t="shared" si="98"/>
        <v>0</v>
      </c>
      <c r="CJ236" s="2981">
        <f t="shared" si="98"/>
        <v>0</v>
      </c>
      <c r="CQ236" s="2981">
        <f t="shared" si="81"/>
        <v>0</v>
      </c>
      <c r="CR236" s="2981">
        <f t="shared" si="81"/>
        <v>0</v>
      </c>
      <c r="CS236" s="2981">
        <f t="shared" si="81"/>
        <v>0</v>
      </c>
      <c r="CT236" s="2981">
        <f t="shared" si="81"/>
        <v>0</v>
      </c>
      <c r="CU236" s="2981">
        <f t="shared" si="77"/>
        <v>0</v>
      </c>
    </row>
    <row r="237" spans="2:99" ht="12" hidden="1" customHeight="1">
      <c r="B237" s="2904"/>
      <c r="C237" s="1860"/>
      <c r="D237" s="1411"/>
      <c r="E237" s="1432"/>
      <c r="F237" s="1357"/>
      <c r="G237" s="1622"/>
      <c r="H237" s="1357"/>
      <c r="I237" s="1357"/>
      <c r="J237" s="1357"/>
      <c r="K237" s="1357">
        <f t="shared" si="88"/>
        <v>0</v>
      </c>
      <c r="L237" s="3024"/>
      <c r="M237" s="3024"/>
      <c r="N237" s="2953"/>
      <c r="O237" s="2953"/>
      <c r="P237" s="1367"/>
      <c r="Q237" s="1367">
        <f t="shared" si="99"/>
        <v>0</v>
      </c>
      <c r="R237" s="891"/>
      <c r="S237" s="891"/>
      <c r="T237" s="891"/>
      <c r="U237" s="891"/>
      <c r="V237" s="1357"/>
      <c r="W237" s="1357">
        <f t="shared" si="91"/>
        <v>0</v>
      </c>
      <c r="X237" s="1357"/>
      <c r="Y237" s="1346"/>
      <c r="Z237" s="1346"/>
      <c r="AA237" s="1346"/>
      <c r="AB237" s="1346"/>
      <c r="AC237" s="1346"/>
      <c r="AD237" s="1346">
        <f t="shared" si="92"/>
        <v>0</v>
      </c>
      <c r="AE237" s="3025"/>
      <c r="AF237" s="3025"/>
      <c r="AG237" s="3025"/>
      <c r="AH237" s="3025"/>
      <c r="AI237" s="2971"/>
      <c r="AJ237" s="2971">
        <f t="shared" si="93"/>
        <v>0</v>
      </c>
      <c r="AK237" s="891"/>
      <c r="AL237" s="1357"/>
      <c r="AM237" s="1357"/>
      <c r="AN237" s="1357"/>
      <c r="AO237" s="1357"/>
      <c r="AP237" s="1357">
        <f t="shared" si="94"/>
        <v>0</v>
      </c>
      <c r="AQ237" s="2992"/>
      <c r="AR237" s="2992"/>
      <c r="AS237" s="1357"/>
      <c r="AT237" s="1357"/>
      <c r="AU237" s="1357"/>
      <c r="AV237" s="1357"/>
      <c r="AW237" s="1357"/>
      <c r="AX237" s="1357">
        <f t="shared" si="95"/>
        <v>0</v>
      </c>
      <c r="AY237" s="1357"/>
      <c r="AZ237" s="1357"/>
      <c r="BA237" s="1357"/>
      <c r="BB237" s="1357"/>
      <c r="BC237" s="1357"/>
      <c r="BD237" s="1357">
        <f t="shared" si="96"/>
        <v>0</v>
      </c>
      <c r="BE237" s="1357"/>
      <c r="BF237" s="1357"/>
      <c r="BG237" s="1357"/>
      <c r="BH237" s="1357"/>
      <c r="BI237" s="1357"/>
      <c r="BJ237" s="1357">
        <f t="shared" si="97"/>
        <v>0</v>
      </c>
      <c r="BK237" s="2989"/>
      <c r="BL237" s="2989"/>
      <c r="CF237" s="2981">
        <f t="shared" si="100"/>
        <v>0</v>
      </c>
      <c r="CG237" s="2981">
        <f t="shared" si="101"/>
        <v>0</v>
      </c>
      <c r="CH237" s="2981">
        <f t="shared" si="98"/>
        <v>0</v>
      </c>
      <c r="CI237" s="2981">
        <f t="shared" si="98"/>
        <v>0</v>
      </c>
      <c r="CJ237" s="2981">
        <f t="shared" si="98"/>
        <v>0</v>
      </c>
      <c r="CQ237" s="2981">
        <f t="shared" si="81"/>
        <v>0</v>
      </c>
      <c r="CR237" s="2981">
        <f t="shared" si="81"/>
        <v>0</v>
      </c>
      <c r="CS237" s="2981">
        <f t="shared" si="81"/>
        <v>0</v>
      </c>
      <c r="CT237" s="2981">
        <f t="shared" si="81"/>
        <v>0</v>
      </c>
      <c r="CU237" s="2981">
        <f t="shared" si="77"/>
        <v>0</v>
      </c>
    </row>
    <row r="238" spans="2:99" ht="12" hidden="1" customHeight="1">
      <c r="B238" s="2904"/>
      <c r="C238" s="1860"/>
      <c r="D238" s="1411"/>
      <c r="E238" s="1432"/>
      <c r="F238" s="1357"/>
      <c r="G238" s="1622"/>
      <c r="H238" s="1357"/>
      <c r="I238" s="1357"/>
      <c r="J238" s="1357"/>
      <c r="K238" s="1357">
        <f t="shared" si="88"/>
        <v>0</v>
      </c>
      <c r="L238" s="3024"/>
      <c r="M238" s="3024"/>
      <c r="N238" s="2953"/>
      <c r="O238" s="2953"/>
      <c r="P238" s="1367"/>
      <c r="Q238" s="1367">
        <f t="shared" si="99"/>
        <v>0</v>
      </c>
      <c r="R238" s="891"/>
      <c r="S238" s="891"/>
      <c r="T238" s="891"/>
      <c r="U238" s="891"/>
      <c r="V238" s="1357"/>
      <c r="W238" s="1357">
        <f t="shared" si="91"/>
        <v>0</v>
      </c>
      <c r="X238" s="1357"/>
      <c r="Y238" s="1346"/>
      <c r="Z238" s="1346"/>
      <c r="AA238" s="1346"/>
      <c r="AB238" s="1346"/>
      <c r="AC238" s="1346"/>
      <c r="AD238" s="1346">
        <f t="shared" si="92"/>
        <v>0</v>
      </c>
      <c r="AE238" s="3025"/>
      <c r="AF238" s="3025"/>
      <c r="AG238" s="3025"/>
      <c r="AH238" s="3025"/>
      <c r="AI238" s="2971"/>
      <c r="AJ238" s="2971">
        <f t="shared" si="93"/>
        <v>0</v>
      </c>
      <c r="AK238" s="891"/>
      <c r="AL238" s="1357"/>
      <c r="AM238" s="1357"/>
      <c r="AN238" s="1357"/>
      <c r="AO238" s="1357"/>
      <c r="AP238" s="1357">
        <f t="shared" si="94"/>
        <v>0</v>
      </c>
      <c r="AQ238" s="2992"/>
      <c r="AR238" s="2992"/>
      <c r="AS238" s="1357"/>
      <c r="AT238" s="1357"/>
      <c r="AU238" s="1357"/>
      <c r="AV238" s="1357"/>
      <c r="AW238" s="1357"/>
      <c r="AX238" s="1357">
        <f t="shared" si="95"/>
        <v>0</v>
      </c>
      <c r="AY238" s="1357"/>
      <c r="AZ238" s="1357"/>
      <c r="BA238" s="1357"/>
      <c r="BB238" s="1357"/>
      <c r="BC238" s="1357"/>
      <c r="BD238" s="1357">
        <f t="shared" si="96"/>
        <v>0</v>
      </c>
      <c r="BE238" s="1357"/>
      <c r="BF238" s="1357"/>
      <c r="BG238" s="1357"/>
      <c r="BH238" s="1357"/>
      <c r="BI238" s="1357"/>
      <c r="BJ238" s="1357">
        <f t="shared" si="97"/>
        <v>0</v>
      </c>
      <c r="BK238" s="2989"/>
      <c r="BL238" s="2989"/>
      <c r="CF238" s="2981">
        <f t="shared" si="100"/>
        <v>0</v>
      </c>
      <c r="CG238" s="2981">
        <f t="shared" si="101"/>
        <v>0</v>
      </c>
      <c r="CH238" s="2981">
        <f t="shared" si="98"/>
        <v>0</v>
      </c>
      <c r="CI238" s="2981">
        <f t="shared" si="98"/>
        <v>0</v>
      </c>
      <c r="CJ238" s="2981">
        <f t="shared" si="98"/>
        <v>0</v>
      </c>
      <c r="CQ238" s="2981">
        <f t="shared" si="81"/>
        <v>0</v>
      </c>
      <c r="CR238" s="2981">
        <f t="shared" si="81"/>
        <v>0</v>
      </c>
      <c r="CS238" s="2981">
        <f t="shared" si="81"/>
        <v>0</v>
      </c>
      <c r="CT238" s="2981">
        <f t="shared" si="81"/>
        <v>0</v>
      </c>
      <c r="CU238" s="2981">
        <f t="shared" si="77"/>
        <v>0</v>
      </c>
    </row>
    <row r="239" spans="2:99" ht="12" hidden="1" customHeight="1">
      <c r="B239" s="2904"/>
      <c r="C239" s="1860"/>
      <c r="D239" s="1411"/>
      <c r="E239" s="1432"/>
      <c r="F239" s="1357"/>
      <c r="G239" s="1622"/>
      <c r="H239" s="1357"/>
      <c r="I239" s="1357"/>
      <c r="J239" s="1357"/>
      <c r="K239" s="1357">
        <f t="shared" si="88"/>
        <v>0</v>
      </c>
      <c r="L239" s="3024"/>
      <c r="M239" s="3024"/>
      <c r="N239" s="2953"/>
      <c r="O239" s="2953"/>
      <c r="P239" s="1367"/>
      <c r="Q239" s="1367">
        <f t="shared" si="99"/>
        <v>0</v>
      </c>
      <c r="R239" s="891"/>
      <c r="S239" s="891"/>
      <c r="T239" s="891"/>
      <c r="U239" s="891"/>
      <c r="V239" s="1357"/>
      <c r="W239" s="1357">
        <f t="shared" si="91"/>
        <v>0</v>
      </c>
      <c r="X239" s="1357"/>
      <c r="Y239" s="1346"/>
      <c r="Z239" s="1346"/>
      <c r="AA239" s="1346"/>
      <c r="AB239" s="1346"/>
      <c r="AC239" s="1346"/>
      <c r="AD239" s="1346">
        <f t="shared" si="92"/>
        <v>0</v>
      </c>
      <c r="AE239" s="3025"/>
      <c r="AF239" s="3025"/>
      <c r="AG239" s="3025"/>
      <c r="AH239" s="3025"/>
      <c r="AI239" s="2971"/>
      <c r="AJ239" s="2971">
        <f t="shared" si="93"/>
        <v>0</v>
      </c>
      <c r="AK239" s="891"/>
      <c r="AL239" s="1357"/>
      <c r="AM239" s="1357"/>
      <c r="AN239" s="1357"/>
      <c r="AO239" s="1357"/>
      <c r="AP239" s="1357">
        <f t="shared" si="94"/>
        <v>0</v>
      </c>
      <c r="AQ239" s="2992"/>
      <c r="AR239" s="2992"/>
      <c r="AS239" s="1357"/>
      <c r="AT239" s="1357"/>
      <c r="AU239" s="1357"/>
      <c r="AV239" s="1357"/>
      <c r="AW239" s="1357"/>
      <c r="AX239" s="1357">
        <f t="shared" si="95"/>
        <v>0</v>
      </c>
      <c r="AY239" s="1357"/>
      <c r="AZ239" s="1357"/>
      <c r="BA239" s="1357"/>
      <c r="BB239" s="1357"/>
      <c r="BC239" s="1357"/>
      <c r="BD239" s="1357">
        <f t="shared" si="96"/>
        <v>0</v>
      </c>
      <c r="BE239" s="1357"/>
      <c r="BF239" s="1357"/>
      <c r="BG239" s="1357"/>
      <c r="BH239" s="1357"/>
      <c r="BI239" s="1357"/>
      <c r="BJ239" s="1357">
        <f t="shared" si="97"/>
        <v>0</v>
      </c>
      <c r="BK239" s="2989"/>
      <c r="BL239" s="2989"/>
      <c r="CF239" s="2981">
        <f t="shared" si="100"/>
        <v>0</v>
      </c>
      <c r="CG239" s="2981">
        <f t="shared" si="101"/>
        <v>0</v>
      </c>
      <c r="CH239" s="2981">
        <f t="shared" si="98"/>
        <v>0</v>
      </c>
      <c r="CI239" s="2981">
        <f t="shared" si="98"/>
        <v>0</v>
      </c>
      <c r="CJ239" s="2981">
        <f t="shared" si="98"/>
        <v>0</v>
      </c>
      <c r="CQ239" s="2981">
        <f t="shared" si="81"/>
        <v>0</v>
      </c>
      <c r="CR239" s="2981">
        <f t="shared" si="81"/>
        <v>0</v>
      </c>
      <c r="CS239" s="2981">
        <f t="shared" si="81"/>
        <v>0</v>
      </c>
      <c r="CT239" s="2981">
        <f t="shared" si="81"/>
        <v>0</v>
      </c>
      <c r="CU239" s="2981">
        <f t="shared" si="77"/>
        <v>0</v>
      </c>
    </row>
    <row r="240" spans="2:99" ht="12" hidden="1" customHeight="1">
      <c r="B240" s="2904"/>
      <c r="C240" s="1860"/>
      <c r="D240" s="1411"/>
      <c r="E240" s="1432"/>
      <c r="F240" s="1357"/>
      <c r="G240" s="1622"/>
      <c r="H240" s="1357"/>
      <c r="I240" s="1357"/>
      <c r="J240" s="1357"/>
      <c r="K240" s="1357">
        <f t="shared" si="88"/>
        <v>0</v>
      </c>
      <c r="L240" s="3024"/>
      <c r="M240" s="3024"/>
      <c r="N240" s="2953"/>
      <c r="O240" s="2953"/>
      <c r="P240" s="1367"/>
      <c r="Q240" s="1367">
        <f t="shared" si="99"/>
        <v>0</v>
      </c>
      <c r="R240" s="891"/>
      <c r="S240" s="891"/>
      <c r="T240" s="891"/>
      <c r="U240" s="891"/>
      <c r="V240" s="1357"/>
      <c r="W240" s="1357">
        <f t="shared" si="91"/>
        <v>0</v>
      </c>
      <c r="X240" s="1357"/>
      <c r="Y240" s="1346"/>
      <c r="Z240" s="1346"/>
      <c r="AA240" s="1346"/>
      <c r="AB240" s="1346"/>
      <c r="AC240" s="1346"/>
      <c r="AD240" s="1346">
        <f t="shared" si="92"/>
        <v>0</v>
      </c>
      <c r="AE240" s="3025"/>
      <c r="AF240" s="3025"/>
      <c r="AG240" s="3025"/>
      <c r="AH240" s="3025"/>
      <c r="AI240" s="2971"/>
      <c r="AJ240" s="2971">
        <f t="shared" si="93"/>
        <v>0</v>
      </c>
      <c r="AK240" s="891"/>
      <c r="AL240" s="1357"/>
      <c r="AM240" s="1357"/>
      <c r="AN240" s="1357"/>
      <c r="AO240" s="1357"/>
      <c r="AP240" s="1357">
        <f t="shared" si="94"/>
        <v>0</v>
      </c>
      <c r="AQ240" s="2992"/>
      <c r="AR240" s="2992"/>
      <c r="AS240" s="1357"/>
      <c r="AT240" s="1357"/>
      <c r="AU240" s="1357"/>
      <c r="AV240" s="1357"/>
      <c r="AW240" s="1357"/>
      <c r="AX240" s="1357">
        <f t="shared" si="95"/>
        <v>0</v>
      </c>
      <c r="AY240" s="1357"/>
      <c r="AZ240" s="1357"/>
      <c r="BA240" s="1357"/>
      <c r="BB240" s="1357"/>
      <c r="BC240" s="1357"/>
      <c r="BD240" s="1357">
        <f t="shared" si="96"/>
        <v>0</v>
      </c>
      <c r="BE240" s="1357"/>
      <c r="BF240" s="1357"/>
      <c r="BG240" s="1357"/>
      <c r="BH240" s="1357"/>
      <c r="BI240" s="1357"/>
      <c r="BJ240" s="1357">
        <f t="shared" si="97"/>
        <v>0</v>
      </c>
      <c r="BK240" s="2989"/>
      <c r="BL240" s="2989"/>
      <c r="CF240" s="2981">
        <f t="shared" si="100"/>
        <v>0</v>
      </c>
      <c r="CG240" s="2981">
        <f t="shared" si="101"/>
        <v>0</v>
      </c>
      <c r="CH240" s="2981">
        <f t="shared" si="98"/>
        <v>0</v>
      </c>
      <c r="CI240" s="2981">
        <f t="shared" si="98"/>
        <v>0</v>
      </c>
      <c r="CJ240" s="2981">
        <f t="shared" si="98"/>
        <v>0</v>
      </c>
      <c r="CQ240" s="2981">
        <f t="shared" si="81"/>
        <v>0</v>
      </c>
      <c r="CR240" s="2981">
        <f t="shared" si="81"/>
        <v>0</v>
      </c>
      <c r="CS240" s="2981">
        <f t="shared" si="81"/>
        <v>0</v>
      </c>
      <c r="CT240" s="2981">
        <f t="shared" si="81"/>
        <v>0</v>
      </c>
      <c r="CU240" s="2981">
        <f t="shared" si="77"/>
        <v>0</v>
      </c>
    </row>
    <row r="241" spans="1:99" ht="12" hidden="1" customHeight="1">
      <c r="B241" s="2993"/>
      <c r="C241" s="2935"/>
      <c r="D241" s="2936"/>
      <c r="E241" s="3063"/>
      <c r="F241" s="1372"/>
      <c r="G241" s="1435"/>
      <c r="H241" s="1372"/>
      <c r="I241" s="1372"/>
      <c r="J241" s="1372"/>
      <c r="K241" s="1372">
        <f t="shared" si="88"/>
        <v>0</v>
      </c>
      <c r="L241" s="3064"/>
      <c r="M241" s="3064"/>
      <c r="N241" s="3064"/>
      <c r="O241" s="3064"/>
      <c r="P241" s="2960"/>
      <c r="Q241" s="2960">
        <f t="shared" si="99"/>
        <v>0</v>
      </c>
      <c r="R241" s="1560"/>
      <c r="S241" s="1560"/>
      <c r="T241" s="1560"/>
      <c r="U241" s="1560"/>
      <c r="V241" s="1372"/>
      <c r="W241" s="1372">
        <f t="shared" si="91"/>
        <v>0</v>
      </c>
      <c r="X241" s="1372"/>
      <c r="Y241" s="1375">
        <v>0</v>
      </c>
      <c r="Z241" s="1375">
        <v>0</v>
      </c>
      <c r="AA241" s="1375">
        <v>0</v>
      </c>
      <c r="AB241" s="1375"/>
      <c r="AC241" s="1375">
        <v>0</v>
      </c>
      <c r="AD241" s="1375">
        <f t="shared" si="92"/>
        <v>0</v>
      </c>
      <c r="AE241" s="3065"/>
      <c r="AF241" s="3065"/>
      <c r="AG241" s="3065"/>
      <c r="AH241" s="3065"/>
      <c r="AI241" s="2962"/>
      <c r="AJ241" s="2962">
        <f t="shared" si="93"/>
        <v>0</v>
      </c>
      <c r="AK241" s="1372">
        <f>Y241+AE241</f>
        <v>0</v>
      </c>
      <c r="AL241" s="1435">
        <f>Z241+AF241</f>
        <v>0</v>
      </c>
      <c r="AM241" s="1372">
        <f>AA241+AG241</f>
        <v>0</v>
      </c>
      <c r="AN241" s="1372"/>
      <c r="AO241" s="1372">
        <f>AC241+AI241</f>
        <v>0</v>
      </c>
      <c r="AP241" s="1372">
        <f t="shared" si="94"/>
        <v>0</v>
      </c>
      <c r="AQ241" s="2964"/>
      <c r="AR241" s="2964"/>
      <c r="AS241" s="1372">
        <v>0</v>
      </c>
      <c r="AT241" s="1435">
        <v>0</v>
      </c>
      <c r="AU241" s="1372">
        <v>0</v>
      </c>
      <c r="AV241" s="1372">
        <v>0</v>
      </c>
      <c r="AW241" s="1372">
        <v>0</v>
      </c>
      <c r="AX241" s="1372">
        <f t="shared" si="95"/>
        <v>0</v>
      </c>
      <c r="AY241" s="1372"/>
      <c r="AZ241" s="1372"/>
      <c r="BA241" s="1372"/>
      <c r="BB241" s="1372"/>
      <c r="BC241" s="1372"/>
      <c r="BD241" s="1372">
        <f t="shared" si="96"/>
        <v>0</v>
      </c>
      <c r="BE241" s="1372">
        <f>AS241+AY241</f>
        <v>0</v>
      </c>
      <c r="BF241" s="1435">
        <f>AT241+AZ241</f>
        <v>0</v>
      </c>
      <c r="BG241" s="1372">
        <f>AU241+BA241</f>
        <v>0</v>
      </c>
      <c r="BH241" s="1372">
        <f>AV241+BB241</f>
        <v>0</v>
      </c>
      <c r="BI241" s="1372">
        <f>AW241+BC241</f>
        <v>0</v>
      </c>
      <c r="BJ241" s="1372">
        <f t="shared" si="97"/>
        <v>0</v>
      </c>
      <c r="BK241" s="2977"/>
      <c r="BL241" s="2977"/>
      <c r="CA241" s="885">
        <v>0</v>
      </c>
      <c r="CB241" s="885">
        <v>0</v>
      </c>
      <c r="CC241" s="885">
        <v>0</v>
      </c>
      <c r="CE241" s="885">
        <v>0</v>
      </c>
      <c r="CF241" s="2981">
        <f t="shared" si="100"/>
        <v>0</v>
      </c>
      <c r="CG241" s="2981">
        <f t="shared" si="101"/>
        <v>0</v>
      </c>
      <c r="CH241" s="2981">
        <f t="shared" si="98"/>
        <v>0</v>
      </c>
      <c r="CI241" s="2981">
        <f t="shared" si="98"/>
        <v>0</v>
      </c>
      <c r="CJ241" s="2981">
        <f t="shared" si="98"/>
        <v>0</v>
      </c>
      <c r="CL241" s="885">
        <v>0</v>
      </c>
      <c r="CM241" s="885">
        <v>0</v>
      </c>
      <c r="CN241" s="885">
        <v>0</v>
      </c>
      <c r="CO241" s="885">
        <v>0</v>
      </c>
      <c r="CP241" s="885">
        <v>0</v>
      </c>
      <c r="CQ241" s="2981">
        <f t="shared" si="81"/>
        <v>0</v>
      </c>
      <c r="CR241" s="2981">
        <f t="shared" si="81"/>
        <v>0</v>
      </c>
      <c r="CS241" s="2981">
        <f t="shared" si="81"/>
        <v>0</v>
      </c>
      <c r="CT241" s="2981">
        <f t="shared" si="81"/>
        <v>0</v>
      </c>
      <c r="CU241" s="2981">
        <f t="shared" si="77"/>
        <v>0</v>
      </c>
    </row>
    <row r="242" spans="1:99" ht="20.25" customHeight="1">
      <c r="B242" s="3038" t="s">
        <v>509</v>
      </c>
      <c r="C242" s="2897" t="s">
        <v>521</v>
      </c>
      <c r="D242" s="3066"/>
      <c r="E242" s="1926">
        <f>SUM(E243:E262)</f>
        <v>0</v>
      </c>
      <c r="F242" s="1926">
        <v>0</v>
      </c>
      <c r="G242" s="1926">
        <v>0</v>
      </c>
      <c r="H242" s="1926">
        <v>0</v>
      </c>
      <c r="I242" s="1926"/>
      <c r="J242" s="1926">
        <v>0</v>
      </c>
      <c r="K242" s="1926">
        <f t="shared" si="88"/>
        <v>0</v>
      </c>
      <c r="L242" s="1926">
        <f>SUM(L243:L262)</f>
        <v>0</v>
      </c>
      <c r="M242" s="1926">
        <f>SUM(M243:M262)</f>
        <v>0</v>
      </c>
      <c r="N242" s="1926">
        <f>SUM(N243:N262)</f>
        <v>0</v>
      </c>
      <c r="O242" s="1926"/>
      <c r="P242" s="1926">
        <f>SUM(P243:P262)</f>
        <v>0</v>
      </c>
      <c r="Q242" s="1926">
        <f t="shared" si="99"/>
        <v>0</v>
      </c>
      <c r="R242" s="1926">
        <f>SUM(R243:R262)</f>
        <v>0</v>
      </c>
      <c r="S242" s="1926">
        <f>SUM(S243:S262)</f>
        <v>0</v>
      </c>
      <c r="T242" s="1926">
        <f>SUM(T243:T262)</f>
        <v>0</v>
      </c>
      <c r="U242" s="1926"/>
      <c r="V242" s="1926">
        <f>SUM(V243:V262)</f>
        <v>0</v>
      </c>
      <c r="W242" s="1926">
        <f t="shared" si="91"/>
        <v>0</v>
      </c>
      <c r="X242" s="1926"/>
      <c r="Y242" s="1926">
        <v>0</v>
      </c>
      <c r="Z242" s="1926">
        <v>0</v>
      </c>
      <c r="AA242" s="1926">
        <v>0</v>
      </c>
      <c r="AB242" s="1926"/>
      <c r="AC242" s="1926">
        <v>0</v>
      </c>
      <c r="AD242" s="1926">
        <f t="shared" si="92"/>
        <v>0</v>
      </c>
      <c r="AE242" s="1926">
        <f>SUM(AE243:AE262)</f>
        <v>0</v>
      </c>
      <c r="AF242" s="1926">
        <f>SUM(AF243:AF262)</f>
        <v>0</v>
      </c>
      <c r="AG242" s="1926">
        <f>SUM(AG243:AG262)</f>
        <v>0</v>
      </c>
      <c r="AH242" s="1926"/>
      <c r="AI242" s="1926">
        <f>SUM(AI243:AI262)</f>
        <v>0</v>
      </c>
      <c r="AJ242" s="1926">
        <f t="shared" si="93"/>
        <v>0</v>
      </c>
      <c r="AK242" s="1926">
        <f>SUM(AK243:AK262)</f>
        <v>0</v>
      </c>
      <c r="AL242" s="1926">
        <f>SUM(AL243:AL262)</f>
        <v>0</v>
      </c>
      <c r="AM242" s="1926">
        <f>SUM(AM243:AM262)</f>
        <v>0</v>
      </c>
      <c r="AN242" s="1926"/>
      <c r="AO242" s="1926">
        <f>SUM(AO243:AO262)</f>
        <v>0</v>
      </c>
      <c r="AP242" s="1926">
        <f t="shared" si="94"/>
        <v>0</v>
      </c>
      <c r="AQ242" s="3067"/>
      <c r="AR242" s="3067"/>
      <c r="AS242" s="1926">
        <v>0</v>
      </c>
      <c r="AT242" s="1926">
        <v>15000</v>
      </c>
      <c r="AU242" s="1926">
        <v>0</v>
      </c>
      <c r="AV242" s="1926">
        <v>0</v>
      </c>
      <c r="AW242" s="1926">
        <v>0</v>
      </c>
      <c r="AX242" s="1926">
        <f t="shared" si="95"/>
        <v>15000</v>
      </c>
      <c r="AY242" s="1926">
        <f>SUM(AY243:AY262)</f>
        <v>0</v>
      </c>
      <c r="AZ242" s="1926">
        <f>SUM(AZ243:AZ262)</f>
        <v>0</v>
      </c>
      <c r="BA242" s="1926">
        <f>SUM(BA243:BA262)</f>
        <v>0</v>
      </c>
      <c r="BB242" s="1926"/>
      <c r="BC242" s="1926">
        <f>SUM(BC243:BC262)</f>
        <v>0</v>
      </c>
      <c r="BD242" s="1926">
        <f t="shared" si="96"/>
        <v>0</v>
      </c>
      <c r="BE242" s="1926">
        <f>SUM(BE243:BE262)</f>
        <v>0</v>
      </c>
      <c r="BF242" s="1926">
        <f>SUM(BF243:BF262)</f>
        <v>15000</v>
      </c>
      <c r="BG242" s="1926">
        <f>SUM(BG243:BG262)</f>
        <v>0</v>
      </c>
      <c r="BH242" s="1926">
        <f>SUM(BH243:BH262)</f>
        <v>0</v>
      </c>
      <c r="BI242" s="1926">
        <f>SUM(BI243:BI262)</f>
        <v>0</v>
      </c>
      <c r="BJ242" s="1926">
        <f t="shared" si="97"/>
        <v>15000</v>
      </c>
      <c r="BK242" s="2920"/>
      <c r="BL242" s="2920"/>
      <c r="CA242" s="885">
        <v>0</v>
      </c>
      <c r="CB242" s="885">
        <v>0</v>
      </c>
      <c r="CC242" s="885">
        <v>0</v>
      </c>
      <c r="CE242" s="885">
        <v>0</v>
      </c>
      <c r="CF242" s="2981">
        <f t="shared" si="100"/>
        <v>0</v>
      </c>
      <c r="CG242" s="2981">
        <f t="shared" si="101"/>
        <v>0</v>
      </c>
      <c r="CH242" s="2981">
        <f t="shared" si="98"/>
        <v>0</v>
      </c>
      <c r="CI242" s="2981">
        <f t="shared" si="98"/>
        <v>0</v>
      </c>
      <c r="CJ242" s="2981">
        <f t="shared" si="98"/>
        <v>0</v>
      </c>
      <c r="CL242" s="885">
        <v>0</v>
      </c>
      <c r="CM242" s="885">
        <v>0</v>
      </c>
      <c r="CN242" s="885">
        <v>0</v>
      </c>
      <c r="CO242" s="885">
        <v>0</v>
      </c>
      <c r="CP242" s="885">
        <v>0</v>
      </c>
      <c r="CQ242" s="2981">
        <f t="shared" si="81"/>
        <v>0</v>
      </c>
      <c r="CR242" s="2981">
        <f t="shared" si="81"/>
        <v>-15000</v>
      </c>
      <c r="CS242" s="2981">
        <f t="shared" si="81"/>
        <v>0</v>
      </c>
      <c r="CT242" s="2981">
        <f t="shared" si="81"/>
        <v>0</v>
      </c>
      <c r="CU242" s="2981">
        <f t="shared" si="77"/>
        <v>0</v>
      </c>
    </row>
    <row r="243" spans="1:99" ht="12" hidden="1" customHeight="1">
      <c r="A243" s="885" t="s">
        <v>635</v>
      </c>
      <c r="B243" s="3068"/>
      <c r="C243" s="1406" t="s">
        <v>85</v>
      </c>
      <c r="D243" s="1407"/>
      <c r="E243" s="1422"/>
      <c r="F243" s="930"/>
      <c r="G243" s="1458">
        <v>0</v>
      </c>
      <c r="H243" s="1339">
        <v>0</v>
      </c>
      <c r="I243" s="1339"/>
      <c r="J243" s="1339">
        <v>0</v>
      </c>
      <c r="K243" s="1339">
        <f t="shared" si="88"/>
        <v>0</v>
      </c>
      <c r="L243" s="3029"/>
      <c r="M243" s="3029"/>
      <c r="N243" s="2942"/>
      <c r="O243" s="2942"/>
      <c r="P243" s="2984"/>
      <c r="Q243" s="2984">
        <f t="shared" si="99"/>
        <v>0</v>
      </c>
      <c r="R243" s="930"/>
      <c r="S243" s="930">
        <f>G243+M243</f>
        <v>0</v>
      </c>
      <c r="T243" s="930">
        <f>H243+N243</f>
        <v>0</v>
      </c>
      <c r="U243" s="930"/>
      <c r="V243" s="1339">
        <f>J243+P243</f>
        <v>0</v>
      </c>
      <c r="W243" s="1339">
        <f t="shared" si="91"/>
        <v>0</v>
      </c>
      <c r="X243" s="1339"/>
      <c r="Y243" s="1342">
        <v>0</v>
      </c>
      <c r="Z243" s="1342">
        <v>0</v>
      </c>
      <c r="AA243" s="1342">
        <v>0</v>
      </c>
      <c r="AB243" s="1342"/>
      <c r="AC243" s="1342">
        <v>0</v>
      </c>
      <c r="AD243" s="1342">
        <f t="shared" si="92"/>
        <v>0</v>
      </c>
      <c r="AE243" s="3069"/>
      <c r="AF243" s="3069"/>
      <c r="AG243" s="2943"/>
      <c r="AH243" s="2943"/>
      <c r="AI243" s="2985"/>
      <c r="AJ243" s="2985">
        <f t="shared" si="93"/>
        <v>0</v>
      </c>
      <c r="AK243" s="1339">
        <f t="shared" ref="AK243:AM245" si="102">Y243+AE243</f>
        <v>0</v>
      </c>
      <c r="AL243" s="1458">
        <f t="shared" si="102"/>
        <v>0</v>
      </c>
      <c r="AM243" s="1339">
        <f t="shared" si="102"/>
        <v>0</v>
      </c>
      <c r="AN243" s="1339"/>
      <c r="AO243" s="1339">
        <f>AC243+AI243</f>
        <v>0</v>
      </c>
      <c r="AP243" s="1339">
        <f t="shared" si="94"/>
        <v>0</v>
      </c>
      <c r="AQ243" s="2986"/>
      <c r="AR243" s="2986"/>
      <c r="AS243" s="930"/>
      <c r="AT243" s="1458">
        <v>0</v>
      </c>
      <c r="AU243" s="1339">
        <v>0</v>
      </c>
      <c r="AV243" s="1339">
        <v>0</v>
      </c>
      <c r="AW243" s="1339">
        <v>0</v>
      </c>
      <c r="AX243" s="1339">
        <f t="shared" si="95"/>
        <v>0</v>
      </c>
      <c r="AY243" s="1422"/>
      <c r="AZ243" s="1422"/>
      <c r="BA243" s="1422"/>
      <c r="BB243" s="1422"/>
      <c r="BC243" s="1339"/>
      <c r="BD243" s="1339">
        <f t="shared" si="96"/>
        <v>0</v>
      </c>
      <c r="BE243" s="930"/>
      <c r="BF243" s="1458">
        <f t="shared" ref="BF243:BI246" si="103">AT243+AZ243</f>
        <v>0</v>
      </c>
      <c r="BG243" s="1339">
        <f t="shared" si="103"/>
        <v>0</v>
      </c>
      <c r="BH243" s="1339">
        <f t="shared" si="103"/>
        <v>0</v>
      </c>
      <c r="BI243" s="1339">
        <f t="shared" si="103"/>
        <v>0</v>
      </c>
      <c r="BJ243" s="1339">
        <f t="shared" si="97"/>
        <v>0</v>
      </c>
      <c r="BK243" s="2920"/>
      <c r="BL243" s="2920"/>
      <c r="CA243" s="885">
        <v>0</v>
      </c>
      <c r="CB243" s="885">
        <v>0</v>
      </c>
      <c r="CC243" s="885">
        <v>0</v>
      </c>
      <c r="CE243" s="885">
        <v>0</v>
      </c>
      <c r="CF243" s="2981">
        <f t="shared" si="100"/>
        <v>0</v>
      </c>
      <c r="CG243" s="2981">
        <f t="shared" si="101"/>
        <v>0</v>
      </c>
      <c r="CH243" s="2981">
        <f t="shared" si="98"/>
        <v>0</v>
      </c>
      <c r="CI243" s="2981">
        <f t="shared" si="98"/>
        <v>0</v>
      </c>
      <c r="CJ243" s="2981">
        <f t="shared" si="98"/>
        <v>0</v>
      </c>
      <c r="CM243" s="885">
        <v>0</v>
      </c>
      <c r="CN243" s="885">
        <v>0</v>
      </c>
      <c r="CO243" s="885">
        <v>0</v>
      </c>
      <c r="CP243" s="885">
        <v>0</v>
      </c>
      <c r="CQ243" s="2981">
        <f t="shared" si="81"/>
        <v>0</v>
      </c>
      <c r="CR243" s="2981">
        <f t="shared" si="81"/>
        <v>0</v>
      </c>
      <c r="CS243" s="2981">
        <f t="shared" si="81"/>
        <v>0</v>
      </c>
      <c r="CT243" s="2981">
        <f t="shared" si="81"/>
        <v>0</v>
      </c>
      <c r="CU243" s="2981">
        <f t="shared" si="81"/>
        <v>0</v>
      </c>
    </row>
    <row r="244" spans="1:99" ht="12" hidden="1" customHeight="1">
      <c r="B244" s="3045"/>
      <c r="C244" s="1860" t="s">
        <v>685</v>
      </c>
      <c r="D244" s="1411"/>
      <c r="E244" s="1432"/>
      <c r="F244" s="1357"/>
      <c r="G244" s="1622"/>
      <c r="H244" s="1357"/>
      <c r="I244" s="1357"/>
      <c r="J244" s="1357"/>
      <c r="K244" s="1357">
        <f t="shared" si="88"/>
        <v>0</v>
      </c>
      <c r="L244" s="3024"/>
      <c r="M244" s="3024"/>
      <c r="N244" s="3024"/>
      <c r="O244" s="3024"/>
      <c r="P244" s="1367"/>
      <c r="Q244" s="1367">
        <f t="shared" si="99"/>
        <v>0</v>
      </c>
      <c r="R244" s="891"/>
      <c r="S244" s="891"/>
      <c r="T244" s="891"/>
      <c r="U244" s="891"/>
      <c r="V244" s="1357"/>
      <c r="W244" s="1357">
        <f t="shared" si="91"/>
        <v>0</v>
      </c>
      <c r="X244" s="1357"/>
      <c r="Y244" s="1346">
        <v>0</v>
      </c>
      <c r="Z244" s="1346">
        <v>0</v>
      </c>
      <c r="AA244" s="1346">
        <v>0</v>
      </c>
      <c r="AB244" s="1346"/>
      <c r="AC244" s="1346">
        <v>0</v>
      </c>
      <c r="AD244" s="1343">
        <f t="shared" si="92"/>
        <v>0</v>
      </c>
      <c r="AE244" s="3054"/>
      <c r="AF244" s="3054"/>
      <c r="AG244" s="3054"/>
      <c r="AH244" s="3054"/>
      <c r="AI244" s="2966"/>
      <c r="AJ244" s="2966">
        <f t="shared" si="93"/>
        <v>0</v>
      </c>
      <c r="AK244" s="1341">
        <f t="shared" si="102"/>
        <v>0</v>
      </c>
      <c r="AL244" s="1423">
        <f t="shared" si="102"/>
        <v>0</v>
      </c>
      <c r="AM244" s="1357">
        <f t="shared" si="102"/>
        <v>0</v>
      </c>
      <c r="AN244" s="1357"/>
      <c r="AO244" s="1357">
        <f>AC244+AI244</f>
        <v>0</v>
      </c>
      <c r="AP244" s="1357">
        <f t="shared" si="94"/>
        <v>0</v>
      </c>
      <c r="AQ244" s="2992"/>
      <c r="AR244" s="2992"/>
      <c r="AS244" s="1357">
        <v>0</v>
      </c>
      <c r="AT244" s="1357">
        <v>0</v>
      </c>
      <c r="AU244" s="1357">
        <v>0</v>
      </c>
      <c r="AV244" s="1357">
        <v>0</v>
      </c>
      <c r="AW244" s="1357">
        <v>0</v>
      </c>
      <c r="AX244" s="1357">
        <f t="shared" si="95"/>
        <v>0</v>
      </c>
      <c r="AY244" s="1357"/>
      <c r="AZ244" s="1357"/>
      <c r="BA244" s="1357"/>
      <c r="BB244" s="1357"/>
      <c r="BC244" s="1357"/>
      <c r="BD244" s="1357">
        <f t="shared" si="96"/>
        <v>0</v>
      </c>
      <c r="BE244" s="1357">
        <f>AS244+AY244</f>
        <v>0</v>
      </c>
      <c r="BF244" s="1357">
        <f t="shared" si="103"/>
        <v>0</v>
      </c>
      <c r="BG244" s="1357">
        <f t="shared" si="103"/>
        <v>0</v>
      </c>
      <c r="BH244" s="1357">
        <f t="shared" si="103"/>
        <v>0</v>
      </c>
      <c r="BI244" s="1357">
        <f t="shared" si="103"/>
        <v>0</v>
      </c>
      <c r="BJ244" s="1357">
        <f t="shared" si="97"/>
        <v>0</v>
      </c>
      <c r="BK244" s="3070"/>
      <c r="BL244" s="3070"/>
      <c r="CA244" s="885">
        <v>0</v>
      </c>
      <c r="CB244" s="885">
        <v>0</v>
      </c>
      <c r="CC244" s="885">
        <v>0</v>
      </c>
      <c r="CE244" s="885">
        <v>0</v>
      </c>
      <c r="CF244" s="2981">
        <f t="shared" si="100"/>
        <v>0</v>
      </c>
      <c r="CG244" s="2981">
        <f t="shared" si="101"/>
        <v>0</v>
      </c>
      <c r="CH244" s="2981">
        <f t="shared" si="98"/>
        <v>0</v>
      </c>
      <c r="CI244" s="2981">
        <f t="shared" si="98"/>
        <v>0</v>
      </c>
      <c r="CJ244" s="2981">
        <f t="shared" si="98"/>
        <v>0</v>
      </c>
      <c r="CL244" s="885">
        <v>0</v>
      </c>
      <c r="CM244" s="885">
        <v>0</v>
      </c>
      <c r="CN244" s="885">
        <v>0</v>
      </c>
      <c r="CO244" s="885">
        <v>0</v>
      </c>
      <c r="CP244" s="885">
        <v>0</v>
      </c>
      <c r="CQ244" s="2981">
        <f t="shared" si="81"/>
        <v>0</v>
      </c>
      <c r="CR244" s="2981">
        <f t="shared" si="81"/>
        <v>0</v>
      </c>
      <c r="CS244" s="2981">
        <f t="shared" ref="CS244:CU307" si="104">CN244-BG244</f>
        <v>0</v>
      </c>
      <c r="CT244" s="2981">
        <f t="shared" si="104"/>
        <v>0</v>
      </c>
      <c r="CU244" s="2981">
        <f t="shared" si="104"/>
        <v>0</v>
      </c>
    </row>
    <row r="245" spans="1:99" ht="19.149999999999999" hidden="1" customHeight="1">
      <c r="A245" s="911">
        <v>7</v>
      </c>
      <c r="B245" s="3045" t="s">
        <v>511</v>
      </c>
      <c r="C245" s="1860" t="s">
        <v>638</v>
      </c>
      <c r="D245" s="1411"/>
      <c r="E245" s="1432"/>
      <c r="F245" s="1357"/>
      <c r="G245" s="1432">
        <v>0</v>
      </c>
      <c r="H245" s="1357">
        <v>0</v>
      </c>
      <c r="I245" s="1357"/>
      <c r="J245" s="1357"/>
      <c r="K245" s="1357">
        <f t="shared" si="88"/>
        <v>0</v>
      </c>
      <c r="L245" s="3024"/>
      <c r="M245" s="2953"/>
      <c r="N245" s="2953"/>
      <c r="O245" s="2953"/>
      <c r="P245" s="1367"/>
      <c r="Q245" s="1367">
        <f t="shared" si="99"/>
        <v>0</v>
      </c>
      <c r="R245" s="891"/>
      <c r="S245" s="930">
        <f>G245+M245</f>
        <v>0</v>
      </c>
      <c r="T245" s="1357">
        <f>H245+N245</f>
        <v>0</v>
      </c>
      <c r="U245" s="1357"/>
      <c r="V245" s="1357"/>
      <c r="W245" s="1357">
        <f t="shared" si="91"/>
        <v>0</v>
      </c>
      <c r="X245" s="1357"/>
      <c r="Y245" s="1346">
        <v>0</v>
      </c>
      <c r="Z245" s="1346">
        <v>0</v>
      </c>
      <c r="AA245" s="1346">
        <v>0</v>
      </c>
      <c r="AB245" s="1346"/>
      <c r="AC245" s="1346">
        <v>0</v>
      </c>
      <c r="AD245" s="1343">
        <f t="shared" si="92"/>
        <v>0</v>
      </c>
      <c r="AE245" s="3054"/>
      <c r="AF245" s="3054"/>
      <c r="AG245" s="3054"/>
      <c r="AH245" s="3054"/>
      <c r="AI245" s="2966"/>
      <c r="AJ245" s="2966">
        <f t="shared" si="93"/>
        <v>0</v>
      </c>
      <c r="AK245" s="1341">
        <f t="shared" si="102"/>
        <v>0</v>
      </c>
      <c r="AL245" s="1423">
        <f t="shared" si="102"/>
        <v>0</v>
      </c>
      <c r="AM245" s="1357">
        <f t="shared" si="102"/>
        <v>0</v>
      </c>
      <c r="AN245" s="1357"/>
      <c r="AO245" s="1357">
        <f>AC245+AI245</f>
        <v>0</v>
      </c>
      <c r="AP245" s="1357">
        <f t="shared" si="94"/>
        <v>0</v>
      </c>
      <c r="AQ245" s="2992"/>
      <c r="AR245" s="2992"/>
      <c r="AS245" s="1357">
        <v>0</v>
      </c>
      <c r="AT245" s="1357">
        <v>0</v>
      </c>
      <c r="AU245" s="1357">
        <v>0</v>
      </c>
      <c r="AV245" s="1357">
        <v>0</v>
      </c>
      <c r="AW245" s="1357">
        <v>0</v>
      </c>
      <c r="AX245" s="1357">
        <f t="shared" si="95"/>
        <v>0</v>
      </c>
      <c r="AY245" s="1357"/>
      <c r="AZ245" s="1357"/>
      <c r="BA245" s="1357"/>
      <c r="BB245" s="1357"/>
      <c r="BC245" s="1357"/>
      <c r="BD245" s="1357">
        <f t="shared" si="96"/>
        <v>0</v>
      </c>
      <c r="BE245" s="1357">
        <f>AS245+AY245</f>
        <v>0</v>
      </c>
      <c r="BF245" s="1357">
        <f t="shared" si="103"/>
        <v>0</v>
      </c>
      <c r="BG245" s="1357">
        <f t="shared" si="103"/>
        <v>0</v>
      </c>
      <c r="BH245" s="1357">
        <f t="shared" si="103"/>
        <v>0</v>
      </c>
      <c r="BI245" s="1357">
        <f t="shared" si="103"/>
        <v>0</v>
      </c>
      <c r="BJ245" s="1357">
        <f t="shared" si="97"/>
        <v>0</v>
      </c>
      <c r="BK245" s="3014"/>
      <c r="BL245" s="3014"/>
      <c r="CA245" s="885">
        <v>0</v>
      </c>
      <c r="CB245" s="885">
        <v>0</v>
      </c>
      <c r="CC245" s="885">
        <v>0</v>
      </c>
      <c r="CE245" s="885">
        <v>0</v>
      </c>
      <c r="CF245" s="2981">
        <f t="shared" si="100"/>
        <v>0</v>
      </c>
      <c r="CG245" s="2981">
        <f t="shared" si="101"/>
        <v>0</v>
      </c>
      <c r="CH245" s="2981">
        <f t="shared" si="98"/>
        <v>0</v>
      </c>
      <c r="CI245" s="2981">
        <f t="shared" si="98"/>
        <v>0</v>
      </c>
      <c r="CJ245" s="2981">
        <f t="shared" si="98"/>
        <v>0</v>
      </c>
      <c r="CL245" s="885">
        <v>0</v>
      </c>
      <c r="CM245" s="885">
        <v>0</v>
      </c>
      <c r="CN245" s="885">
        <v>0</v>
      </c>
      <c r="CO245" s="885">
        <v>0</v>
      </c>
      <c r="CP245" s="885">
        <v>0</v>
      </c>
      <c r="CQ245" s="2981">
        <f t="shared" ref="CQ245:CQ276" si="105">CL245-BE245</f>
        <v>0</v>
      </c>
      <c r="CR245" s="2981">
        <f t="shared" ref="CR245:CR276" si="106">CM245-BF245</f>
        <v>0</v>
      </c>
      <c r="CS245" s="2981">
        <f t="shared" si="104"/>
        <v>0</v>
      </c>
      <c r="CT245" s="2981">
        <f t="shared" si="104"/>
        <v>0</v>
      </c>
      <c r="CU245" s="2981">
        <f t="shared" si="104"/>
        <v>0</v>
      </c>
    </row>
    <row r="246" spans="1:99" ht="24">
      <c r="A246" s="913"/>
      <c r="B246" s="3045" t="s">
        <v>1443</v>
      </c>
      <c r="C246" s="944" t="s">
        <v>1444</v>
      </c>
      <c r="D246" s="3071"/>
      <c r="E246" s="3072"/>
      <c r="F246" s="2991"/>
      <c r="G246" s="2932"/>
      <c r="H246" s="2932"/>
      <c r="I246" s="2932"/>
      <c r="J246" s="2932"/>
      <c r="K246" s="2932">
        <f t="shared" si="88"/>
        <v>0</v>
      </c>
      <c r="L246" s="2961"/>
      <c r="M246" s="2961"/>
      <c r="N246" s="2961"/>
      <c r="O246" s="3073"/>
      <c r="P246" s="3074"/>
      <c r="Q246" s="3074">
        <f t="shared" si="99"/>
        <v>0</v>
      </c>
      <c r="R246" s="3075"/>
      <c r="S246" s="1623"/>
      <c r="T246" s="1623"/>
      <c r="U246" s="1623"/>
      <c r="V246" s="2932"/>
      <c r="W246" s="2932">
        <f t="shared" si="91"/>
        <v>0</v>
      </c>
      <c r="X246" s="2932"/>
      <c r="Y246" s="622"/>
      <c r="Z246" s="622"/>
      <c r="AA246" s="622"/>
      <c r="AB246" s="622"/>
      <c r="AC246" s="622"/>
      <c r="AD246" s="622">
        <f t="shared" si="92"/>
        <v>0</v>
      </c>
      <c r="AE246" s="624"/>
      <c r="AF246" s="624"/>
      <c r="AG246" s="624"/>
      <c r="AH246" s="624"/>
      <c r="AI246" s="3076"/>
      <c r="AJ246" s="3076">
        <f t="shared" si="93"/>
        <v>0</v>
      </c>
      <c r="AK246" s="2991"/>
      <c r="AL246" s="3077"/>
      <c r="AM246" s="1374"/>
      <c r="AN246" s="2991"/>
      <c r="AO246" s="2990"/>
      <c r="AP246" s="2990">
        <f t="shared" si="94"/>
        <v>0</v>
      </c>
      <c r="AQ246" s="3078"/>
      <c r="AR246" s="3078"/>
      <c r="AS246" s="2990">
        <v>0</v>
      </c>
      <c r="AT246" s="3077">
        <v>15000</v>
      </c>
      <c r="AU246" s="2990">
        <v>0</v>
      </c>
      <c r="AV246" s="2990">
        <v>0</v>
      </c>
      <c r="AW246" s="2932">
        <v>0</v>
      </c>
      <c r="AX246" s="2932">
        <f t="shared" si="95"/>
        <v>15000</v>
      </c>
      <c r="AY246" s="2932"/>
      <c r="AZ246" s="2932"/>
      <c r="BA246" s="2932"/>
      <c r="BB246" s="2932"/>
      <c r="BC246" s="2932"/>
      <c r="BD246" s="2932">
        <f t="shared" si="96"/>
        <v>0</v>
      </c>
      <c r="BE246" s="1366">
        <f>AS246+AY246</f>
        <v>0</v>
      </c>
      <c r="BF246" s="1366">
        <f t="shared" si="103"/>
        <v>15000</v>
      </c>
      <c r="BG246" s="1366">
        <f t="shared" si="103"/>
        <v>0</v>
      </c>
      <c r="BH246" s="1366">
        <f t="shared" si="103"/>
        <v>0</v>
      </c>
      <c r="BI246" s="1366">
        <f t="shared" si="103"/>
        <v>0</v>
      </c>
      <c r="BJ246" s="1443">
        <f>SUM(BF246:BI246)</f>
        <v>15000</v>
      </c>
      <c r="BK246" s="3079"/>
      <c r="BL246" s="3079"/>
      <c r="CF246" s="2981">
        <f t="shared" si="100"/>
        <v>0</v>
      </c>
      <c r="CG246" s="2981">
        <f t="shared" si="101"/>
        <v>0</v>
      </c>
      <c r="CH246" s="2981">
        <f t="shared" si="98"/>
        <v>0</v>
      </c>
      <c r="CI246" s="2981">
        <f t="shared" si="98"/>
        <v>0</v>
      </c>
      <c r="CJ246" s="2981">
        <f t="shared" si="98"/>
        <v>0</v>
      </c>
      <c r="CQ246" s="2981">
        <f t="shared" si="105"/>
        <v>0</v>
      </c>
      <c r="CR246" s="2981">
        <f t="shared" si="106"/>
        <v>-15000</v>
      </c>
      <c r="CS246" s="2981">
        <f t="shared" si="104"/>
        <v>0</v>
      </c>
      <c r="CT246" s="2981">
        <f t="shared" si="104"/>
        <v>0</v>
      </c>
      <c r="CU246" s="2981">
        <f t="shared" si="104"/>
        <v>0</v>
      </c>
    </row>
    <row r="247" spans="1:99" ht="12" hidden="1" customHeight="1">
      <c r="A247" s="913"/>
      <c r="B247" s="3080"/>
      <c r="C247" s="944"/>
      <c r="D247" s="3071"/>
      <c r="E247" s="3072"/>
      <c r="F247" s="2991"/>
      <c r="G247" s="2932"/>
      <c r="H247" s="2932"/>
      <c r="I247" s="2932"/>
      <c r="J247" s="2932"/>
      <c r="K247" s="2932">
        <f t="shared" si="88"/>
        <v>0</v>
      </c>
      <c r="L247" s="2961"/>
      <c r="M247" s="2961"/>
      <c r="N247" s="2961"/>
      <c r="O247" s="3073"/>
      <c r="P247" s="3074"/>
      <c r="Q247" s="3074">
        <f t="shared" si="99"/>
        <v>0</v>
      </c>
      <c r="R247" s="3075"/>
      <c r="S247" s="1623"/>
      <c r="T247" s="1623"/>
      <c r="U247" s="1623"/>
      <c r="V247" s="2932"/>
      <c r="W247" s="2932">
        <f t="shared" si="91"/>
        <v>0</v>
      </c>
      <c r="X247" s="2932"/>
      <c r="Y247" s="622"/>
      <c r="Z247" s="622"/>
      <c r="AA247" s="622"/>
      <c r="AB247" s="622"/>
      <c r="AC247" s="622"/>
      <c r="AD247" s="622">
        <f t="shared" si="92"/>
        <v>0</v>
      </c>
      <c r="AE247" s="624"/>
      <c r="AF247" s="624"/>
      <c r="AG247" s="624"/>
      <c r="AH247" s="624"/>
      <c r="AI247" s="3076"/>
      <c r="AJ247" s="3076">
        <f t="shared" si="93"/>
        <v>0</v>
      </c>
      <c r="AK247" s="2991"/>
      <c r="AL247" s="3077"/>
      <c r="AM247" s="1374"/>
      <c r="AN247" s="2991"/>
      <c r="AO247" s="2990"/>
      <c r="AP247" s="2990">
        <f t="shared" si="94"/>
        <v>0</v>
      </c>
      <c r="AQ247" s="3078"/>
      <c r="AR247" s="3078"/>
      <c r="AS247" s="2990"/>
      <c r="AT247" s="3077"/>
      <c r="AU247" s="2990"/>
      <c r="AV247" s="2990"/>
      <c r="AW247" s="2932"/>
      <c r="AX247" s="2932">
        <f t="shared" si="95"/>
        <v>0</v>
      </c>
      <c r="AY247" s="2932"/>
      <c r="AZ247" s="2932"/>
      <c r="BA247" s="2932"/>
      <c r="BB247" s="2932"/>
      <c r="BC247" s="2932"/>
      <c r="BD247" s="2932">
        <f t="shared" si="96"/>
        <v>0</v>
      </c>
      <c r="BE247" s="2991"/>
      <c r="BF247" s="3077"/>
      <c r="BG247" s="2990"/>
      <c r="BH247" s="2990"/>
      <c r="BI247" s="2990"/>
      <c r="BJ247" s="2990">
        <f t="shared" si="97"/>
        <v>0</v>
      </c>
      <c r="BK247" s="3079"/>
      <c r="BL247" s="3079"/>
      <c r="CF247" s="2981">
        <f t="shared" si="100"/>
        <v>0</v>
      </c>
      <c r="CG247" s="2981">
        <f t="shared" si="101"/>
        <v>0</v>
      </c>
      <c r="CH247" s="2981">
        <f t="shared" si="98"/>
        <v>0</v>
      </c>
      <c r="CI247" s="2981">
        <f t="shared" si="98"/>
        <v>0</v>
      </c>
      <c r="CJ247" s="2981">
        <f t="shared" si="98"/>
        <v>0</v>
      </c>
      <c r="CQ247" s="2981">
        <f t="shared" si="105"/>
        <v>0</v>
      </c>
      <c r="CR247" s="2981">
        <f t="shared" si="106"/>
        <v>0</v>
      </c>
      <c r="CS247" s="2981">
        <f t="shared" si="104"/>
        <v>0</v>
      </c>
      <c r="CT247" s="2981">
        <f t="shared" si="104"/>
        <v>0</v>
      </c>
      <c r="CU247" s="2981">
        <f t="shared" si="104"/>
        <v>0</v>
      </c>
    </row>
    <row r="248" spans="1:99" ht="12" hidden="1" customHeight="1">
      <c r="A248" s="913"/>
      <c r="B248" s="3080"/>
      <c r="C248" s="944"/>
      <c r="D248" s="3071"/>
      <c r="E248" s="3072"/>
      <c r="F248" s="2991"/>
      <c r="G248" s="2932"/>
      <c r="H248" s="2932"/>
      <c r="I248" s="2932"/>
      <c r="J248" s="2932"/>
      <c r="K248" s="2932">
        <f t="shared" si="88"/>
        <v>0</v>
      </c>
      <c r="L248" s="2961"/>
      <c r="M248" s="2961"/>
      <c r="N248" s="2961"/>
      <c r="O248" s="3073"/>
      <c r="P248" s="3074"/>
      <c r="Q248" s="3074">
        <f t="shared" si="99"/>
        <v>0</v>
      </c>
      <c r="R248" s="3075"/>
      <c r="S248" s="1623"/>
      <c r="T248" s="1623"/>
      <c r="U248" s="1623"/>
      <c r="V248" s="2932"/>
      <c r="W248" s="2932">
        <f t="shared" si="91"/>
        <v>0</v>
      </c>
      <c r="X248" s="2932"/>
      <c r="Y248" s="622"/>
      <c r="Z248" s="622"/>
      <c r="AA248" s="622"/>
      <c r="AB248" s="622"/>
      <c r="AC248" s="622"/>
      <c r="AD248" s="622">
        <f t="shared" si="92"/>
        <v>0</v>
      </c>
      <c r="AE248" s="624"/>
      <c r="AF248" s="624"/>
      <c r="AG248" s="624"/>
      <c r="AH248" s="624"/>
      <c r="AI248" s="3076"/>
      <c r="AJ248" s="3076">
        <f t="shared" si="93"/>
        <v>0</v>
      </c>
      <c r="AK248" s="2991"/>
      <c r="AL248" s="3077"/>
      <c r="AM248" s="1374"/>
      <c r="AN248" s="2991"/>
      <c r="AO248" s="2990"/>
      <c r="AP248" s="2990">
        <f t="shared" si="94"/>
        <v>0</v>
      </c>
      <c r="AQ248" s="3078"/>
      <c r="AR248" s="3078"/>
      <c r="AS248" s="2990"/>
      <c r="AT248" s="3077"/>
      <c r="AU248" s="2990"/>
      <c r="AV248" s="2990"/>
      <c r="AW248" s="2932"/>
      <c r="AX248" s="2932">
        <f t="shared" si="95"/>
        <v>0</v>
      </c>
      <c r="AY248" s="2932"/>
      <c r="AZ248" s="2932"/>
      <c r="BA248" s="2932"/>
      <c r="BB248" s="2932"/>
      <c r="BC248" s="2932"/>
      <c r="BD248" s="2932">
        <f t="shared" si="96"/>
        <v>0</v>
      </c>
      <c r="BE248" s="2991"/>
      <c r="BF248" s="3077"/>
      <c r="BG248" s="2990"/>
      <c r="BH248" s="2990"/>
      <c r="BI248" s="2990"/>
      <c r="BJ248" s="2990">
        <f t="shared" si="97"/>
        <v>0</v>
      </c>
      <c r="BK248" s="3079"/>
      <c r="BL248" s="3079"/>
      <c r="CF248" s="2981">
        <f t="shared" si="100"/>
        <v>0</v>
      </c>
      <c r="CG248" s="2981">
        <f t="shared" si="101"/>
        <v>0</v>
      </c>
      <c r="CH248" s="2981">
        <f t="shared" si="98"/>
        <v>0</v>
      </c>
      <c r="CI248" s="2981">
        <f t="shared" si="98"/>
        <v>0</v>
      </c>
      <c r="CJ248" s="2981">
        <f t="shared" si="98"/>
        <v>0</v>
      </c>
      <c r="CQ248" s="2981">
        <f t="shared" si="105"/>
        <v>0</v>
      </c>
      <c r="CR248" s="2981">
        <f t="shared" si="106"/>
        <v>0</v>
      </c>
      <c r="CS248" s="2981">
        <f t="shared" si="104"/>
        <v>0</v>
      </c>
      <c r="CT248" s="2981">
        <f t="shared" si="104"/>
        <v>0</v>
      </c>
      <c r="CU248" s="2981">
        <f t="shared" si="104"/>
        <v>0</v>
      </c>
    </row>
    <row r="249" spans="1:99" ht="12" hidden="1" customHeight="1">
      <c r="A249" s="913"/>
      <c r="B249" s="3080"/>
      <c r="C249" s="944"/>
      <c r="D249" s="3071"/>
      <c r="E249" s="3072"/>
      <c r="F249" s="2991"/>
      <c r="G249" s="2932"/>
      <c r="H249" s="2932"/>
      <c r="I249" s="2932"/>
      <c r="J249" s="2932"/>
      <c r="K249" s="2932">
        <f t="shared" si="88"/>
        <v>0</v>
      </c>
      <c r="L249" s="2961"/>
      <c r="M249" s="2961"/>
      <c r="N249" s="2961"/>
      <c r="O249" s="3073"/>
      <c r="P249" s="3074"/>
      <c r="Q249" s="3074">
        <f t="shared" si="99"/>
        <v>0</v>
      </c>
      <c r="R249" s="3075"/>
      <c r="S249" s="1623"/>
      <c r="T249" s="1623"/>
      <c r="U249" s="1623"/>
      <c r="V249" s="2932"/>
      <c r="W249" s="2932">
        <f t="shared" si="91"/>
        <v>0</v>
      </c>
      <c r="X249" s="2932"/>
      <c r="Y249" s="622"/>
      <c r="Z249" s="622"/>
      <c r="AA249" s="622"/>
      <c r="AB249" s="622"/>
      <c r="AC249" s="622"/>
      <c r="AD249" s="622">
        <f t="shared" si="92"/>
        <v>0</v>
      </c>
      <c r="AE249" s="624"/>
      <c r="AF249" s="624"/>
      <c r="AG249" s="624"/>
      <c r="AH249" s="624"/>
      <c r="AI249" s="3076"/>
      <c r="AJ249" s="3076">
        <f t="shared" si="93"/>
        <v>0</v>
      </c>
      <c r="AK249" s="2991"/>
      <c r="AL249" s="3077"/>
      <c r="AM249" s="1374"/>
      <c r="AN249" s="2991"/>
      <c r="AO249" s="2990"/>
      <c r="AP249" s="2990">
        <f t="shared" si="94"/>
        <v>0</v>
      </c>
      <c r="AQ249" s="3078"/>
      <c r="AR249" s="3078"/>
      <c r="AS249" s="2990"/>
      <c r="AT249" s="3077"/>
      <c r="AU249" s="2990"/>
      <c r="AV249" s="2990"/>
      <c r="AW249" s="2932"/>
      <c r="AX249" s="2932">
        <f t="shared" si="95"/>
        <v>0</v>
      </c>
      <c r="AY249" s="2932"/>
      <c r="AZ249" s="2932"/>
      <c r="BA249" s="2932"/>
      <c r="BB249" s="2932"/>
      <c r="BC249" s="2932"/>
      <c r="BD249" s="2932">
        <f t="shared" si="96"/>
        <v>0</v>
      </c>
      <c r="BE249" s="2991"/>
      <c r="BF249" s="3077"/>
      <c r="BG249" s="2990"/>
      <c r="BH249" s="2990"/>
      <c r="BI249" s="2990"/>
      <c r="BJ249" s="2990">
        <f t="shared" si="97"/>
        <v>0</v>
      </c>
      <c r="BK249" s="3079"/>
      <c r="BL249" s="3079"/>
      <c r="CF249" s="2981">
        <f t="shared" si="100"/>
        <v>0</v>
      </c>
      <c r="CG249" s="2981">
        <f t="shared" si="101"/>
        <v>0</v>
      </c>
      <c r="CH249" s="2981">
        <f t="shared" si="98"/>
        <v>0</v>
      </c>
      <c r="CI249" s="2981">
        <f t="shared" si="98"/>
        <v>0</v>
      </c>
      <c r="CJ249" s="2981">
        <f t="shared" si="98"/>
        <v>0</v>
      </c>
      <c r="CQ249" s="2981">
        <f t="shared" si="105"/>
        <v>0</v>
      </c>
      <c r="CR249" s="2981">
        <f t="shared" si="106"/>
        <v>0</v>
      </c>
      <c r="CS249" s="2981">
        <f t="shared" si="104"/>
        <v>0</v>
      </c>
      <c r="CT249" s="2981">
        <f t="shared" si="104"/>
        <v>0</v>
      </c>
      <c r="CU249" s="2981">
        <f t="shared" si="104"/>
        <v>0</v>
      </c>
    </row>
    <row r="250" spans="1:99" ht="12" hidden="1" customHeight="1">
      <c r="A250" s="913"/>
      <c r="B250" s="3080"/>
      <c r="C250" s="944"/>
      <c r="D250" s="3071"/>
      <c r="E250" s="3072"/>
      <c r="F250" s="2991"/>
      <c r="G250" s="2932"/>
      <c r="H250" s="2932"/>
      <c r="I250" s="2932"/>
      <c r="J250" s="2932"/>
      <c r="K250" s="2932">
        <f t="shared" si="88"/>
        <v>0</v>
      </c>
      <c r="L250" s="2961"/>
      <c r="M250" s="2961"/>
      <c r="N250" s="2961"/>
      <c r="O250" s="3073"/>
      <c r="P250" s="3074"/>
      <c r="Q250" s="3074">
        <f t="shared" si="99"/>
        <v>0</v>
      </c>
      <c r="R250" s="3075"/>
      <c r="S250" s="1623"/>
      <c r="T250" s="1623"/>
      <c r="U250" s="1623"/>
      <c r="V250" s="2932"/>
      <c r="W250" s="2932">
        <f t="shared" si="91"/>
        <v>0</v>
      </c>
      <c r="X250" s="2932"/>
      <c r="Y250" s="622"/>
      <c r="Z250" s="622"/>
      <c r="AA250" s="622"/>
      <c r="AB250" s="622"/>
      <c r="AC250" s="622"/>
      <c r="AD250" s="622">
        <f t="shared" si="92"/>
        <v>0</v>
      </c>
      <c r="AE250" s="624"/>
      <c r="AF250" s="624"/>
      <c r="AG250" s="624"/>
      <c r="AH250" s="624"/>
      <c r="AI250" s="3076"/>
      <c r="AJ250" s="3076">
        <f t="shared" si="93"/>
        <v>0</v>
      </c>
      <c r="AK250" s="2991"/>
      <c r="AL250" s="3077"/>
      <c r="AM250" s="1374"/>
      <c r="AN250" s="2991"/>
      <c r="AO250" s="2990"/>
      <c r="AP250" s="2990">
        <f t="shared" si="94"/>
        <v>0</v>
      </c>
      <c r="AQ250" s="3078"/>
      <c r="AR250" s="3078"/>
      <c r="AS250" s="2990"/>
      <c r="AT250" s="3077"/>
      <c r="AU250" s="2990"/>
      <c r="AV250" s="2990"/>
      <c r="AW250" s="2932"/>
      <c r="AX250" s="2932">
        <f t="shared" si="95"/>
        <v>0</v>
      </c>
      <c r="AY250" s="2932"/>
      <c r="AZ250" s="2932"/>
      <c r="BA250" s="2932"/>
      <c r="BB250" s="2932"/>
      <c r="BC250" s="2932"/>
      <c r="BD250" s="2932">
        <f t="shared" si="96"/>
        <v>0</v>
      </c>
      <c r="BE250" s="2991"/>
      <c r="BF250" s="3077"/>
      <c r="BG250" s="2990"/>
      <c r="BH250" s="2990"/>
      <c r="BI250" s="2990"/>
      <c r="BJ250" s="2990">
        <f t="shared" si="97"/>
        <v>0</v>
      </c>
      <c r="BK250" s="3079"/>
      <c r="BL250" s="3079"/>
      <c r="CF250" s="2981">
        <f t="shared" si="100"/>
        <v>0</v>
      </c>
      <c r="CG250" s="2981">
        <f t="shared" si="101"/>
        <v>0</v>
      </c>
      <c r="CH250" s="2981">
        <f t="shared" si="98"/>
        <v>0</v>
      </c>
      <c r="CI250" s="2981">
        <f t="shared" si="98"/>
        <v>0</v>
      </c>
      <c r="CJ250" s="2981">
        <f t="shared" si="98"/>
        <v>0</v>
      </c>
      <c r="CQ250" s="2981">
        <f t="shared" si="105"/>
        <v>0</v>
      </c>
      <c r="CR250" s="2981">
        <f t="shared" si="106"/>
        <v>0</v>
      </c>
      <c r="CS250" s="2981">
        <f t="shared" si="104"/>
        <v>0</v>
      </c>
      <c r="CT250" s="2981">
        <f t="shared" si="104"/>
        <v>0</v>
      </c>
      <c r="CU250" s="2981">
        <f t="shared" si="104"/>
        <v>0</v>
      </c>
    </row>
    <row r="251" spans="1:99" ht="12" hidden="1" customHeight="1">
      <c r="A251" s="913"/>
      <c r="B251" s="3080"/>
      <c r="C251" s="944"/>
      <c r="D251" s="3071"/>
      <c r="E251" s="3072"/>
      <c r="F251" s="2991"/>
      <c r="G251" s="2932"/>
      <c r="H251" s="2932"/>
      <c r="I251" s="2932"/>
      <c r="J251" s="2932"/>
      <c r="K251" s="2932">
        <f t="shared" si="88"/>
        <v>0</v>
      </c>
      <c r="L251" s="2961"/>
      <c r="M251" s="2961"/>
      <c r="N251" s="2961"/>
      <c r="O251" s="3073"/>
      <c r="P251" s="3074"/>
      <c r="Q251" s="3074">
        <f t="shared" si="99"/>
        <v>0</v>
      </c>
      <c r="R251" s="3075"/>
      <c r="S251" s="1623"/>
      <c r="T251" s="1623"/>
      <c r="U251" s="1623"/>
      <c r="V251" s="2932"/>
      <c r="W251" s="2932">
        <f t="shared" si="91"/>
        <v>0</v>
      </c>
      <c r="X251" s="2932"/>
      <c r="Y251" s="622"/>
      <c r="Z251" s="622"/>
      <c r="AA251" s="622"/>
      <c r="AB251" s="622"/>
      <c r="AC251" s="622"/>
      <c r="AD251" s="622">
        <f t="shared" si="92"/>
        <v>0</v>
      </c>
      <c r="AE251" s="624"/>
      <c r="AF251" s="624"/>
      <c r="AG251" s="624"/>
      <c r="AH251" s="624"/>
      <c r="AI251" s="3076"/>
      <c r="AJ251" s="3076">
        <f t="shared" si="93"/>
        <v>0</v>
      </c>
      <c r="AK251" s="2991"/>
      <c r="AL251" s="3077"/>
      <c r="AM251" s="1374"/>
      <c r="AN251" s="2991"/>
      <c r="AO251" s="2990"/>
      <c r="AP251" s="2990">
        <f t="shared" si="94"/>
        <v>0</v>
      </c>
      <c r="AQ251" s="3078"/>
      <c r="AR251" s="3078"/>
      <c r="AS251" s="2990"/>
      <c r="AT251" s="3077"/>
      <c r="AU251" s="2990"/>
      <c r="AV251" s="2990"/>
      <c r="AW251" s="2932"/>
      <c r="AX251" s="2932">
        <f t="shared" si="95"/>
        <v>0</v>
      </c>
      <c r="AY251" s="2932"/>
      <c r="AZ251" s="2932"/>
      <c r="BA251" s="2932"/>
      <c r="BB251" s="2932"/>
      <c r="BC251" s="2932"/>
      <c r="BD251" s="2932">
        <f t="shared" si="96"/>
        <v>0</v>
      </c>
      <c r="BE251" s="2991"/>
      <c r="BF251" s="3077"/>
      <c r="BG251" s="2990"/>
      <c r="BH251" s="2990"/>
      <c r="BI251" s="2990"/>
      <c r="BJ251" s="2990">
        <f t="shared" si="97"/>
        <v>0</v>
      </c>
      <c r="BK251" s="3079"/>
      <c r="BL251" s="3079"/>
      <c r="CF251" s="2981">
        <f t="shared" si="100"/>
        <v>0</v>
      </c>
      <c r="CG251" s="2981">
        <f t="shared" si="101"/>
        <v>0</v>
      </c>
      <c r="CH251" s="2981">
        <f t="shared" si="98"/>
        <v>0</v>
      </c>
      <c r="CI251" s="2981">
        <f t="shared" si="98"/>
        <v>0</v>
      </c>
      <c r="CJ251" s="2981">
        <f t="shared" si="98"/>
        <v>0</v>
      </c>
      <c r="CQ251" s="2981">
        <f t="shared" si="105"/>
        <v>0</v>
      </c>
      <c r="CR251" s="2981">
        <f t="shared" si="106"/>
        <v>0</v>
      </c>
      <c r="CS251" s="2981">
        <f t="shared" si="104"/>
        <v>0</v>
      </c>
      <c r="CT251" s="2981">
        <f t="shared" si="104"/>
        <v>0</v>
      </c>
      <c r="CU251" s="2981">
        <f t="shared" si="104"/>
        <v>0</v>
      </c>
    </row>
    <row r="252" spans="1:99" ht="12" hidden="1" customHeight="1">
      <c r="A252" s="913"/>
      <c r="B252" s="3080"/>
      <c r="C252" s="944"/>
      <c r="D252" s="3071"/>
      <c r="E252" s="3072"/>
      <c r="F252" s="2991"/>
      <c r="G252" s="2932"/>
      <c r="H252" s="2932"/>
      <c r="I252" s="2932"/>
      <c r="J252" s="2932"/>
      <c r="K252" s="2932">
        <f t="shared" si="88"/>
        <v>0</v>
      </c>
      <c r="L252" s="2961"/>
      <c r="M252" s="2961"/>
      <c r="N252" s="2961"/>
      <c r="O252" s="3073"/>
      <c r="P252" s="3074"/>
      <c r="Q252" s="3074">
        <f t="shared" si="99"/>
        <v>0</v>
      </c>
      <c r="R252" s="3075"/>
      <c r="S252" s="1623"/>
      <c r="T252" s="1623"/>
      <c r="U252" s="1623"/>
      <c r="V252" s="2932"/>
      <c r="W252" s="2932">
        <f t="shared" si="91"/>
        <v>0</v>
      </c>
      <c r="X252" s="2932"/>
      <c r="Y252" s="622"/>
      <c r="Z252" s="622"/>
      <c r="AA252" s="622"/>
      <c r="AB252" s="622"/>
      <c r="AC252" s="622"/>
      <c r="AD252" s="622">
        <f t="shared" si="92"/>
        <v>0</v>
      </c>
      <c r="AE252" s="624"/>
      <c r="AF252" s="624"/>
      <c r="AG252" s="624"/>
      <c r="AH252" s="624"/>
      <c r="AI252" s="3076"/>
      <c r="AJ252" s="3076">
        <f t="shared" si="93"/>
        <v>0</v>
      </c>
      <c r="AK252" s="2991"/>
      <c r="AL252" s="3077"/>
      <c r="AM252" s="1374"/>
      <c r="AN252" s="2991"/>
      <c r="AO252" s="2990"/>
      <c r="AP252" s="2990">
        <f t="shared" si="94"/>
        <v>0</v>
      </c>
      <c r="AQ252" s="3078"/>
      <c r="AR252" s="3078"/>
      <c r="AS252" s="2990"/>
      <c r="AT252" s="3077"/>
      <c r="AU252" s="2990"/>
      <c r="AV252" s="2990"/>
      <c r="AW252" s="2932"/>
      <c r="AX252" s="2932">
        <f t="shared" si="95"/>
        <v>0</v>
      </c>
      <c r="AY252" s="2932"/>
      <c r="AZ252" s="2932"/>
      <c r="BA252" s="2932"/>
      <c r="BB252" s="2932"/>
      <c r="BC252" s="2932"/>
      <c r="BD252" s="2932">
        <f t="shared" si="96"/>
        <v>0</v>
      </c>
      <c r="BE252" s="2991"/>
      <c r="BF252" s="3077"/>
      <c r="BG252" s="2990"/>
      <c r="BH252" s="2990"/>
      <c r="BI252" s="2990"/>
      <c r="BJ252" s="2990">
        <f t="shared" si="97"/>
        <v>0</v>
      </c>
      <c r="BK252" s="3079"/>
      <c r="BL252" s="3079"/>
      <c r="CF252" s="2981">
        <f t="shared" si="100"/>
        <v>0</v>
      </c>
      <c r="CG252" s="2981">
        <f t="shared" si="101"/>
        <v>0</v>
      </c>
      <c r="CH252" s="2981">
        <f t="shared" si="98"/>
        <v>0</v>
      </c>
      <c r="CI252" s="2981">
        <f t="shared" si="98"/>
        <v>0</v>
      </c>
      <c r="CJ252" s="2981">
        <f t="shared" si="98"/>
        <v>0</v>
      </c>
      <c r="CQ252" s="2981">
        <f t="shared" si="105"/>
        <v>0</v>
      </c>
      <c r="CR252" s="2981">
        <f t="shared" si="106"/>
        <v>0</v>
      </c>
      <c r="CS252" s="2981">
        <f t="shared" si="104"/>
        <v>0</v>
      </c>
      <c r="CT252" s="2981">
        <f t="shared" si="104"/>
        <v>0</v>
      </c>
      <c r="CU252" s="2981">
        <f t="shared" si="104"/>
        <v>0</v>
      </c>
    </row>
    <row r="253" spans="1:99" ht="12" hidden="1" customHeight="1">
      <c r="A253" s="913"/>
      <c r="B253" s="3080"/>
      <c r="C253" s="944"/>
      <c r="D253" s="3071"/>
      <c r="E253" s="3072"/>
      <c r="F253" s="2991"/>
      <c r="G253" s="2932"/>
      <c r="H253" s="2932"/>
      <c r="I253" s="2932"/>
      <c r="J253" s="2932"/>
      <c r="K253" s="2932">
        <f t="shared" si="88"/>
        <v>0</v>
      </c>
      <c r="L253" s="2961"/>
      <c r="M253" s="2961"/>
      <c r="N253" s="2961"/>
      <c r="O253" s="3073"/>
      <c r="P253" s="3074"/>
      <c r="Q253" s="3074">
        <f t="shared" si="99"/>
        <v>0</v>
      </c>
      <c r="R253" s="3075"/>
      <c r="S253" s="1623"/>
      <c r="T253" s="1623"/>
      <c r="U253" s="1623"/>
      <c r="V253" s="2932"/>
      <c r="W253" s="2932">
        <f t="shared" si="91"/>
        <v>0</v>
      </c>
      <c r="X253" s="2932"/>
      <c r="Y253" s="622"/>
      <c r="Z253" s="622"/>
      <c r="AA253" s="622"/>
      <c r="AB253" s="622"/>
      <c r="AC253" s="622"/>
      <c r="AD253" s="622">
        <f t="shared" si="92"/>
        <v>0</v>
      </c>
      <c r="AE253" s="624"/>
      <c r="AF253" s="624"/>
      <c r="AG253" s="624"/>
      <c r="AH253" s="624"/>
      <c r="AI253" s="3076"/>
      <c r="AJ253" s="3076">
        <f t="shared" si="93"/>
        <v>0</v>
      </c>
      <c r="AK253" s="2991"/>
      <c r="AL253" s="3077"/>
      <c r="AM253" s="1374"/>
      <c r="AN253" s="2991"/>
      <c r="AO253" s="2990"/>
      <c r="AP253" s="2990">
        <f t="shared" si="94"/>
        <v>0</v>
      </c>
      <c r="AQ253" s="3078"/>
      <c r="AR253" s="3078"/>
      <c r="AS253" s="2990"/>
      <c r="AT253" s="3077"/>
      <c r="AU253" s="2990"/>
      <c r="AV253" s="2990"/>
      <c r="AW253" s="2932"/>
      <c r="AX253" s="2932">
        <f t="shared" si="95"/>
        <v>0</v>
      </c>
      <c r="AY253" s="2932"/>
      <c r="AZ253" s="2932"/>
      <c r="BA253" s="2932"/>
      <c r="BB253" s="2932"/>
      <c r="BC253" s="2932"/>
      <c r="BD253" s="2932">
        <f t="shared" si="96"/>
        <v>0</v>
      </c>
      <c r="BE253" s="2991"/>
      <c r="BF253" s="3077"/>
      <c r="BG253" s="2990"/>
      <c r="BH253" s="2990"/>
      <c r="BI253" s="2990"/>
      <c r="BJ253" s="2990">
        <f t="shared" si="97"/>
        <v>0</v>
      </c>
      <c r="BK253" s="3079"/>
      <c r="BL253" s="3079"/>
      <c r="CF253" s="2981">
        <f t="shared" si="100"/>
        <v>0</v>
      </c>
      <c r="CG253" s="2981">
        <f t="shared" si="101"/>
        <v>0</v>
      </c>
      <c r="CH253" s="2981">
        <f t="shared" si="98"/>
        <v>0</v>
      </c>
      <c r="CI253" s="2981">
        <f t="shared" si="98"/>
        <v>0</v>
      </c>
      <c r="CJ253" s="2981">
        <f t="shared" si="98"/>
        <v>0</v>
      </c>
      <c r="CQ253" s="2981">
        <f t="shared" si="105"/>
        <v>0</v>
      </c>
      <c r="CR253" s="2981">
        <f t="shared" si="106"/>
        <v>0</v>
      </c>
      <c r="CS253" s="2981">
        <f t="shared" si="104"/>
        <v>0</v>
      </c>
      <c r="CT253" s="2981">
        <f t="shared" si="104"/>
        <v>0</v>
      </c>
      <c r="CU253" s="2981">
        <f t="shared" si="104"/>
        <v>0</v>
      </c>
    </row>
    <row r="254" spans="1:99" ht="12" hidden="1" customHeight="1">
      <c r="A254" s="913"/>
      <c r="B254" s="3080"/>
      <c r="C254" s="944"/>
      <c r="D254" s="3071"/>
      <c r="E254" s="3072"/>
      <c r="F254" s="2991"/>
      <c r="G254" s="2932"/>
      <c r="H254" s="2932"/>
      <c r="I254" s="2932"/>
      <c r="J254" s="2932"/>
      <c r="K254" s="2932">
        <f t="shared" si="88"/>
        <v>0</v>
      </c>
      <c r="L254" s="2961"/>
      <c r="M254" s="2961"/>
      <c r="N254" s="2961"/>
      <c r="O254" s="3073"/>
      <c r="P254" s="3074"/>
      <c r="Q254" s="3074">
        <f t="shared" si="99"/>
        <v>0</v>
      </c>
      <c r="R254" s="3075"/>
      <c r="S254" s="1623"/>
      <c r="T254" s="1623"/>
      <c r="U254" s="1623"/>
      <c r="V254" s="2932"/>
      <c r="W254" s="2932">
        <f t="shared" si="91"/>
        <v>0</v>
      </c>
      <c r="X254" s="2932"/>
      <c r="Y254" s="622"/>
      <c r="Z254" s="622"/>
      <c r="AA254" s="622"/>
      <c r="AB254" s="622"/>
      <c r="AC254" s="622"/>
      <c r="AD254" s="622">
        <f t="shared" si="92"/>
        <v>0</v>
      </c>
      <c r="AE254" s="624"/>
      <c r="AF254" s="624"/>
      <c r="AG254" s="624"/>
      <c r="AH254" s="624"/>
      <c r="AI254" s="3076"/>
      <c r="AJ254" s="3076">
        <f t="shared" si="93"/>
        <v>0</v>
      </c>
      <c r="AK254" s="2991"/>
      <c r="AL254" s="3077"/>
      <c r="AM254" s="1374"/>
      <c r="AN254" s="2991"/>
      <c r="AO254" s="2990"/>
      <c r="AP254" s="2990">
        <f t="shared" si="94"/>
        <v>0</v>
      </c>
      <c r="AQ254" s="3078"/>
      <c r="AR254" s="3078"/>
      <c r="AS254" s="2990"/>
      <c r="AT254" s="3077"/>
      <c r="AU254" s="2990"/>
      <c r="AV254" s="2990"/>
      <c r="AW254" s="2932"/>
      <c r="AX254" s="2932">
        <f t="shared" si="95"/>
        <v>0</v>
      </c>
      <c r="AY254" s="2932"/>
      <c r="AZ254" s="2932"/>
      <c r="BA254" s="2932"/>
      <c r="BB254" s="2932"/>
      <c r="BC254" s="2932"/>
      <c r="BD254" s="2932">
        <f t="shared" si="96"/>
        <v>0</v>
      </c>
      <c r="BE254" s="2991"/>
      <c r="BF254" s="3077"/>
      <c r="BG254" s="2990"/>
      <c r="BH254" s="2990"/>
      <c r="BI254" s="2990"/>
      <c r="BJ254" s="2990">
        <f t="shared" si="97"/>
        <v>0</v>
      </c>
      <c r="BK254" s="3079"/>
      <c r="BL254" s="3079"/>
      <c r="CF254" s="2981">
        <f t="shared" si="100"/>
        <v>0</v>
      </c>
      <c r="CG254" s="2981">
        <f t="shared" si="101"/>
        <v>0</v>
      </c>
      <c r="CH254" s="2981">
        <f t="shared" si="98"/>
        <v>0</v>
      </c>
      <c r="CI254" s="2981">
        <f t="shared" si="98"/>
        <v>0</v>
      </c>
      <c r="CJ254" s="2981">
        <f t="shared" si="98"/>
        <v>0</v>
      </c>
      <c r="CQ254" s="2981">
        <f t="shared" si="105"/>
        <v>0</v>
      </c>
      <c r="CR254" s="2981">
        <f t="shared" si="106"/>
        <v>0</v>
      </c>
      <c r="CS254" s="2981">
        <f t="shared" si="104"/>
        <v>0</v>
      </c>
      <c r="CT254" s="2981">
        <f t="shared" si="104"/>
        <v>0</v>
      </c>
      <c r="CU254" s="2981">
        <f t="shared" si="104"/>
        <v>0</v>
      </c>
    </row>
    <row r="255" spans="1:99" ht="12" hidden="1" customHeight="1">
      <c r="A255" s="913"/>
      <c r="B255" s="3080"/>
      <c r="C255" s="944"/>
      <c r="D255" s="3071"/>
      <c r="E255" s="3072"/>
      <c r="F255" s="2991"/>
      <c r="G255" s="2932"/>
      <c r="H255" s="2932"/>
      <c r="I255" s="2932"/>
      <c r="J255" s="2932"/>
      <c r="K255" s="2932">
        <f t="shared" si="88"/>
        <v>0</v>
      </c>
      <c r="L255" s="2961"/>
      <c r="M255" s="2961"/>
      <c r="N255" s="2961"/>
      <c r="O255" s="3073"/>
      <c r="P255" s="3074"/>
      <c r="Q255" s="3074">
        <f t="shared" si="99"/>
        <v>0</v>
      </c>
      <c r="R255" s="3075"/>
      <c r="S255" s="1623"/>
      <c r="T255" s="1623"/>
      <c r="U255" s="1623"/>
      <c r="V255" s="2932"/>
      <c r="W255" s="2932">
        <f t="shared" si="91"/>
        <v>0</v>
      </c>
      <c r="X255" s="2932"/>
      <c r="Y255" s="622"/>
      <c r="Z255" s="622"/>
      <c r="AA255" s="622"/>
      <c r="AB255" s="622"/>
      <c r="AC255" s="622"/>
      <c r="AD255" s="622">
        <f t="shared" si="92"/>
        <v>0</v>
      </c>
      <c r="AE255" s="624"/>
      <c r="AF255" s="624"/>
      <c r="AG255" s="624"/>
      <c r="AH255" s="624"/>
      <c r="AI255" s="3076"/>
      <c r="AJ255" s="3076">
        <f t="shared" si="93"/>
        <v>0</v>
      </c>
      <c r="AK255" s="2991"/>
      <c r="AL255" s="3077"/>
      <c r="AM255" s="1374"/>
      <c r="AN255" s="2991"/>
      <c r="AO255" s="2990"/>
      <c r="AP255" s="2990">
        <f t="shared" si="94"/>
        <v>0</v>
      </c>
      <c r="AQ255" s="3078"/>
      <c r="AR255" s="3078"/>
      <c r="AS255" s="2990"/>
      <c r="AT255" s="3077"/>
      <c r="AU255" s="2990"/>
      <c r="AV255" s="2990"/>
      <c r="AW255" s="2932"/>
      <c r="AX255" s="2932">
        <f t="shared" si="95"/>
        <v>0</v>
      </c>
      <c r="AY255" s="2932"/>
      <c r="AZ255" s="2932"/>
      <c r="BA255" s="2932"/>
      <c r="BB255" s="2932"/>
      <c r="BC255" s="2932"/>
      <c r="BD255" s="2932">
        <f t="shared" si="96"/>
        <v>0</v>
      </c>
      <c r="BE255" s="2991"/>
      <c r="BF255" s="3077"/>
      <c r="BG255" s="2990"/>
      <c r="BH255" s="2990"/>
      <c r="BI255" s="2990"/>
      <c r="BJ255" s="2990">
        <f t="shared" si="97"/>
        <v>0</v>
      </c>
      <c r="BK255" s="3079"/>
      <c r="BL255" s="3079"/>
      <c r="CF255" s="2981">
        <f t="shared" si="100"/>
        <v>0</v>
      </c>
      <c r="CG255" s="2981">
        <f t="shared" si="101"/>
        <v>0</v>
      </c>
      <c r="CH255" s="2981">
        <f t="shared" si="98"/>
        <v>0</v>
      </c>
      <c r="CI255" s="2981">
        <f t="shared" si="98"/>
        <v>0</v>
      </c>
      <c r="CJ255" s="2981">
        <f t="shared" si="98"/>
        <v>0</v>
      </c>
      <c r="CQ255" s="2981">
        <f t="shared" si="105"/>
        <v>0</v>
      </c>
      <c r="CR255" s="2981">
        <f t="shared" si="106"/>
        <v>0</v>
      </c>
      <c r="CS255" s="2981">
        <f t="shared" si="104"/>
        <v>0</v>
      </c>
      <c r="CT255" s="2981">
        <f t="shared" si="104"/>
        <v>0</v>
      </c>
      <c r="CU255" s="2981">
        <f t="shared" si="104"/>
        <v>0</v>
      </c>
    </row>
    <row r="256" spans="1:99" ht="12" hidden="1" customHeight="1">
      <c r="A256" s="913"/>
      <c r="B256" s="3080"/>
      <c r="C256" s="944"/>
      <c r="D256" s="3071"/>
      <c r="E256" s="3072"/>
      <c r="F256" s="2991"/>
      <c r="G256" s="2932"/>
      <c r="H256" s="2932"/>
      <c r="I256" s="2932"/>
      <c r="J256" s="2932"/>
      <c r="K256" s="2932">
        <f t="shared" si="88"/>
        <v>0</v>
      </c>
      <c r="L256" s="2961"/>
      <c r="M256" s="2961"/>
      <c r="N256" s="2961"/>
      <c r="O256" s="3073"/>
      <c r="P256" s="3074"/>
      <c r="Q256" s="3074">
        <f t="shared" si="99"/>
        <v>0</v>
      </c>
      <c r="R256" s="3075"/>
      <c r="S256" s="1623"/>
      <c r="T256" s="1623"/>
      <c r="U256" s="1623"/>
      <c r="V256" s="2932"/>
      <c r="W256" s="2932">
        <f t="shared" si="91"/>
        <v>0</v>
      </c>
      <c r="X256" s="2932"/>
      <c r="Y256" s="622"/>
      <c r="Z256" s="622"/>
      <c r="AA256" s="622"/>
      <c r="AB256" s="622"/>
      <c r="AC256" s="622"/>
      <c r="AD256" s="622">
        <f t="shared" si="92"/>
        <v>0</v>
      </c>
      <c r="AE256" s="624"/>
      <c r="AF256" s="624"/>
      <c r="AG256" s="624"/>
      <c r="AH256" s="624"/>
      <c r="AI256" s="3076"/>
      <c r="AJ256" s="3076">
        <f t="shared" si="93"/>
        <v>0</v>
      </c>
      <c r="AK256" s="2991"/>
      <c r="AL256" s="3077"/>
      <c r="AM256" s="1374"/>
      <c r="AN256" s="2991"/>
      <c r="AO256" s="2990"/>
      <c r="AP256" s="2990">
        <f t="shared" si="94"/>
        <v>0</v>
      </c>
      <c r="AQ256" s="3078"/>
      <c r="AR256" s="3078"/>
      <c r="AS256" s="2990"/>
      <c r="AT256" s="3077"/>
      <c r="AU256" s="2990"/>
      <c r="AV256" s="2990"/>
      <c r="AW256" s="2932"/>
      <c r="AX256" s="2932">
        <f t="shared" si="95"/>
        <v>0</v>
      </c>
      <c r="AY256" s="2932"/>
      <c r="AZ256" s="2932"/>
      <c r="BA256" s="2932"/>
      <c r="BB256" s="2932"/>
      <c r="BC256" s="2932"/>
      <c r="BD256" s="2932">
        <f t="shared" si="96"/>
        <v>0</v>
      </c>
      <c r="BE256" s="2991"/>
      <c r="BF256" s="3077"/>
      <c r="BG256" s="2990"/>
      <c r="BH256" s="2990"/>
      <c r="BI256" s="2990"/>
      <c r="BJ256" s="2990">
        <f t="shared" si="97"/>
        <v>0</v>
      </c>
      <c r="BK256" s="3079"/>
      <c r="BL256" s="3079"/>
      <c r="CF256" s="2981">
        <f t="shared" ref="CF256:CF287" si="107">CA256-AK256</f>
        <v>0</v>
      </c>
      <c r="CG256" s="2981">
        <f t="shared" ref="CG256:CG287" si="108">CB256-AL256</f>
        <v>0</v>
      </c>
      <c r="CH256" s="2981">
        <f t="shared" si="98"/>
        <v>0</v>
      </c>
      <c r="CI256" s="2981">
        <f t="shared" si="98"/>
        <v>0</v>
      </c>
      <c r="CJ256" s="2981">
        <f t="shared" si="98"/>
        <v>0</v>
      </c>
      <c r="CQ256" s="2981">
        <f t="shared" si="105"/>
        <v>0</v>
      </c>
      <c r="CR256" s="2981">
        <f t="shared" si="106"/>
        <v>0</v>
      </c>
      <c r="CS256" s="2981">
        <f t="shared" si="104"/>
        <v>0</v>
      </c>
      <c r="CT256" s="2981">
        <f t="shared" si="104"/>
        <v>0</v>
      </c>
      <c r="CU256" s="2981">
        <f t="shared" si="104"/>
        <v>0</v>
      </c>
    </row>
    <row r="257" spans="1:99" ht="12" hidden="1" customHeight="1">
      <c r="A257" s="913"/>
      <c r="B257" s="3080"/>
      <c r="C257" s="944"/>
      <c r="D257" s="3071"/>
      <c r="E257" s="3072"/>
      <c r="F257" s="2991"/>
      <c r="G257" s="2932"/>
      <c r="H257" s="2932"/>
      <c r="I257" s="2932"/>
      <c r="J257" s="2932"/>
      <c r="K257" s="2932">
        <f t="shared" si="88"/>
        <v>0</v>
      </c>
      <c r="L257" s="2961"/>
      <c r="M257" s="2961"/>
      <c r="N257" s="2961"/>
      <c r="O257" s="3073"/>
      <c r="P257" s="3074"/>
      <c r="Q257" s="3074">
        <f t="shared" si="99"/>
        <v>0</v>
      </c>
      <c r="R257" s="3075"/>
      <c r="S257" s="1623"/>
      <c r="T257" s="1623"/>
      <c r="U257" s="1623"/>
      <c r="V257" s="2932"/>
      <c r="W257" s="2932">
        <f t="shared" si="91"/>
        <v>0</v>
      </c>
      <c r="X257" s="2932"/>
      <c r="Y257" s="622"/>
      <c r="Z257" s="622"/>
      <c r="AA257" s="622"/>
      <c r="AB257" s="622"/>
      <c r="AC257" s="622"/>
      <c r="AD257" s="622">
        <f t="shared" si="92"/>
        <v>0</v>
      </c>
      <c r="AE257" s="624"/>
      <c r="AF257" s="624"/>
      <c r="AG257" s="624"/>
      <c r="AH257" s="624"/>
      <c r="AI257" s="3076"/>
      <c r="AJ257" s="3076">
        <f t="shared" si="93"/>
        <v>0</v>
      </c>
      <c r="AK257" s="2991"/>
      <c r="AL257" s="3077"/>
      <c r="AM257" s="1374"/>
      <c r="AN257" s="2991"/>
      <c r="AO257" s="2990"/>
      <c r="AP257" s="2990">
        <f t="shared" si="94"/>
        <v>0</v>
      </c>
      <c r="AQ257" s="3078"/>
      <c r="AR257" s="3078"/>
      <c r="AS257" s="2990"/>
      <c r="AT257" s="3077"/>
      <c r="AU257" s="2990"/>
      <c r="AV257" s="2990"/>
      <c r="AW257" s="2932"/>
      <c r="AX257" s="2932">
        <f t="shared" si="95"/>
        <v>0</v>
      </c>
      <c r="AY257" s="2932"/>
      <c r="AZ257" s="2932"/>
      <c r="BA257" s="2932"/>
      <c r="BB257" s="2932"/>
      <c r="BC257" s="2932"/>
      <c r="BD257" s="2932">
        <f t="shared" si="96"/>
        <v>0</v>
      </c>
      <c r="BE257" s="2991"/>
      <c r="BF257" s="3077"/>
      <c r="BG257" s="2990"/>
      <c r="BH257" s="2990"/>
      <c r="BI257" s="2990"/>
      <c r="BJ257" s="2990">
        <f t="shared" si="97"/>
        <v>0</v>
      </c>
      <c r="BK257" s="3079"/>
      <c r="BL257" s="3079"/>
      <c r="CF257" s="2981">
        <f t="shared" si="107"/>
        <v>0</v>
      </c>
      <c r="CG257" s="2981">
        <f t="shared" si="108"/>
        <v>0</v>
      </c>
      <c r="CH257" s="2981">
        <f t="shared" si="98"/>
        <v>0</v>
      </c>
      <c r="CI257" s="2981">
        <f t="shared" si="98"/>
        <v>0</v>
      </c>
      <c r="CJ257" s="2981">
        <f t="shared" si="98"/>
        <v>0</v>
      </c>
      <c r="CQ257" s="2981">
        <f t="shared" si="105"/>
        <v>0</v>
      </c>
      <c r="CR257" s="2981">
        <f t="shared" si="106"/>
        <v>0</v>
      </c>
      <c r="CS257" s="2981">
        <f t="shared" si="104"/>
        <v>0</v>
      </c>
      <c r="CT257" s="2981">
        <f t="shared" si="104"/>
        <v>0</v>
      </c>
      <c r="CU257" s="2981">
        <f t="shared" si="104"/>
        <v>0</v>
      </c>
    </row>
    <row r="258" spans="1:99" ht="12" hidden="1" customHeight="1">
      <c r="A258" s="913"/>
      <c r="B258" s="3080"/>
      <c r="C258" s="944"/>
      <c r="D258" s="3071"/>
      <c r="E258" s="3072"/>
      <c r="F258" s="2991"/>
      <c r="G258" s="2932"/>
      <c r="H258" s="2932"/>
      <c r="I258" s="2932"/>
      <c r="J258" s="2932"/>
      <c r="K258" s="2932">
        <f t="shared" si="88"/>
        <v>0</v>
      </c>
      <c r="L258" s="2961"/>
      <c r="M258" s="2961"/>
      <c r="N258" s="2961"/>
      <c r="O258" s="3073"/>
      <c r="P258" s="3074"/>
      <c r="Q258" s="3074">
        <f t="shared" si="99"/>
        <v>0</v>
      </c>
      <c r="R258" s="3075"/>
      <c r="S258" s="1623"/>
      <c r="T258" s="1623"/>
      <c r="U258" s="1623"/>
      <c r="V258" s="2932"/>
      <c r="W258" s="2932">
        <f t="shared" si="91"/>
        <v>0</v>
      </c>
      <c r="X258" s="2932"/>
      <c r="Y258" s="622"/>
      <c r="Z258" s="622"/>
      <c r="AA258" s="622"/>
      <c r="AB258" s="622"/>
      <c r="AC258" s="622"/>
      <c r="AD258" s="622">
        <f t="shared" si="92"/>
        <v>0</v>
      </c>
      <c r="AE258" s="624"/>
      <c r="AF258" s="624"/>
      <c r="AG258" s="624"/>
      <c r="AH258" s="624"/>
      <c r="AI258" s="3076"/>
      <c r="AJ258" s="3076">
        <f t="shared" si="93"/>
        <v>0</v>
      </c>
      <c r="AK258" s="2991"/>
      <c r="AL258" s="3077"/>
      <c r="AM258" s="1374"/>
      <c r="AN258" s="2991"/>
      <c r="AO258" s="2990"/>
      <c r="AP258" s="2990">
        <f t="shared" si="94"/>
        <v>0</v>
      </c>
      <c r="AQ258" s="3078"/>
      <c r="AR258" s="3078"/>
      <c r="AS258" s="2990"/>
      <c r="AT258" s="3077"/>
      <c r="AU258" s="2990"/>
      <c r="AV258" s="2990"/>
      <c r="AW258" s="2932"/>
      <c r="AX258" s="2932">
        <f t="shared" si="95"/>
        <v>0</v>
      </c>
      <c r="AY258" s="2932"/>
      <c r="AZ258" s="2932"/>
      <c r="BA258" s="2932"/>
      <c r="BB258" s="2932"/>
      <c r="BC258" s="2932"/>
      <c r="BD258" s="2932">
        <f t="shared" si="96"/>
        <v>0</v>
      </c>
      <c r="BE258" s="2991"/>
      <c r="BF258" s="3077"/>
      <c r="BG258" s="2990"/>
      <c r="BH258" s="2990"/>
      <c r="BI258" s="2990"/>
      <c r="BJ258" s="2990">
        <f t="shared" si="97"/>
        <v>0</v>
      </c>
      <c r="BK258" s="3079"/>
      <c r="BL258" s="3079"/>
      <c r="CF258" s="2981">
        <f t="shared" si="107"/>
        <v>0</v>
      </c>
      <c r="CG258" s="2981">
        <f t="shared" si="108"/>
        <v>0</v>
      </c>
      <c r="CH258" s="2981">
        <f t="shared" si="98"/>
        <v>0</v>
      </c>
      <c r="CI258" s="2981">
        <f t="shared" si="98"/>
        <v>0</v>
      </c>
      <c r="CJ258" s="2981">
        <f t="shared" si="98"/>
        <v>0</v>
      </c>
      <c r="CQ258" s="2981">
        <f t="shared" si="105"/>
        <v>0</v>
      </c>
      <c r="CR258" s="2981">
        <f t="shared" si="106"/>
        <v>0</v>
      </c>
      <c r="CS258" s="2981">
        <f t="shared" si="104"/>
        <v>0</v>
      </c>
      <c r="CT258" s="2981">
        <f t="shared" si="104"/>
        <v>0</v>
      </c>
      <c r="CU258" s="2981">
        <f t="shared" si="104"/>
        <v>0</v>
      </c>
    </row>
    <row r="259" spans="1:99" ht="12" hidden="1" customHeight="1">
      <c r="A259" s="913"/>
      <c r="B259" s="3080"/>
      <c r="C259" s="944"/>
      <c r="D259" s="3071"/>
      <c r="E259" s="3072"/>
      <c r="F259" s="2991"/>
      <c r="G259" s="2932"/>
      <c r="H259" s="2932"/>
      <c r="I259" s="2932"/>
      <c r="J259" s="2932"/>
      <c r="K259" s="2932">
        <f t="shared" si="88"/>
        <v>0</v>
      </c>
      <c r="L259" s="2961"/>
      <c r="M259" s="2961"/>
      <c r="N259" s="2961"/>
      <c r="O259" s="3073"/>
      <c r="P259" s="3074"/>
      <c r="Q259" s="3074">
        <f t="shared" si="99"/>
        <v>0</v>
      </c>
      <c r="R259" s="3075"/>
      <c r="S259" s="1623"/>
      <c r="T259" s="1623"/>
      <c r="U259" s="1623"/>
      <c r="V259" s="2932"/>
      <c r="W259" s="2932">
        <f t="shared" si="91"/>
        <v>0</v>
      </c>
      <c r="X259" s="2932"/>
      <c r="Y259" s="622"/>
      <c r="Z259" s="622"/>
      <c r="AA259" s="622"/>
      <c r="AB259" s="622"/>
      <c r="AC259" s="622"/>
      <c r="AD259" s="622">
        <f t="shared" si="92"/>
        <v>0</v>
      </c>
      <c r="AE259" s="624"/>
      <c r="AF259" s="624"/>
      <c r="AG259" s="624"/>
      <c r="AH259" s="624"/>
      <c r="AI259" s="3076"/>
      <c r="AJ259" s="3076">
        <f t="shared" si="93"/>
        <v>0</v>
      </c>
      <c r="AK259" s="2991"/>
      <c r="AL259" s="3077"/>
      <c r="AM259" s="1374"/>
      <c r="AN259" s="2991"/>
      <c r="AO259" s="2990"/>
      <c r="AP259" s="2990">
        <f t="shared" si="94"/>
        <v>0</v>
      </c>
      <c r="AQ259" s="3078"/>
      <c r="AR259" s="3078"/>
      <c r="AS259" s="2990"/>
      <c r="AT259" s="3077"/>
      <c r="AU259" s="2990"/>
      <c r="AV259" s="2990"/>
      <c r="AW259" s="2932"/>
      <c r="AX259" s="2932">
        <f t="shared" si="95"/>
        <v>0</v>
      </c>
      <c r="AY259" s="2932"/>
      <c r="AZ259" s="2932"/>
      <c r="BA259" s="2932"/>
      <c r="BB259" s="2932"/>
      <c r="BC259" s="2932"/>
      <c r="BD259" s="2932">
        <f t="shared" si="96"/>
        <v>0</v>
      </c>
      <c r="BE259" s="2991"/>
      <c r="BF259" s="3077"/>
      <c r="BG259" s="2990"/>
      <c r="BH259" s="2990"/>
      <c r="BI259" s="2990"/>
      <c r="BJ259" s="2990">
        <f t="shared" si="97"/>
        <v>0</v>
      </c>
      <c r="BK259" s="3079"/>
      <c r="BL259" s="3079"/>
      <c r="CF259" s="2981">
        <f t="shared" si="107"/>
        <v>0</v>
      </c>
      <c r="CG259" s="2981">
        <f t="shared" si="108"/>
        <v>0</v>
      </c>
      <c r="CH259" s="2981">
        <f t="shared" si="98"/>
        <v>0</v>
      </c>
      <c r="CI259" s="2981">
        <f t="shared" si="98"/>
        <v>0</v>
      </c>
      <c r="CJ259" s="2981">
        <f t="shared" si="98"/>
        <v>0</v>
      </c>
      <c r="CQ259" s="2981">
        <f t="shared" si="105"/>
        <v>0</v>
      </c>
      <c r="CR259" s="2981">
        <f t="shared" si="106"/>
        <v>0</v>
      </c>
      <c r="CS259" s="2981">
        <f t="shared" si="104"/>
        <v>0</v>
      </c>
      <c r="CT259" s="2981">
        <f t="shared" si="104"/>
        <v>0</v>
      </c>
      <c r="CU259" s="2981">
        <f t="shared" si="104"/>
        <v>0</v>
      </c>
    </row>
    <row r="260" spans="1:99" ht="12" hidden="1" customHeight="1">
      <c r="A260" s="913"/>
      <c r="B260" s="3080"/>
      <c r="C260" s="944"/>
      <c r="D260" s="3071"/>
      <c r="E260" s="3072"/>
      <c r="F260" s="2991"/>
      <c r="G260" s="2932"/>
      <c r="H260" s="2932"/>
      <c r="I260" s="2932"/>
      <c r="J260" s="2932"/>
      <c r="K260" s="2932">
        <f t="shared" si="88"/>
        <v>0</v>
      </c>
      <c r="L260" s="2961"/>
      <c r="M260" s="2961"/>
      <c r="N260" s="2961"/>
      <c r="O260" s="3073"/>
      <c r="P260" s="3074"/>
      <c r="Q260" s="3074">
        <f t="shared" si="99"/>
        <v>0</v>
      </c>
      <c r="R260" s="3075"/>
      <c r="S260" s="1623"/>
      <c r="T260" s="1623"/>
      <c r="U260" s="1623"/>
      <c r="V260" s="2932"/>
      <c r="W260" s="2932">
        <f t="shared" si="91"/>
        <v>0</v>
      </c>
      <c r="X260" s="2932"/>
      <c r="Y260" s="622"/>
      <c r="Z260" s="622"/>
      <c r="AA260" s="622"/>
      <c r="AB260" s="622"/>
      <c r="AC260" s="622"/>
      <c r="AD260" s="622">
        <f t="shared" si="92"/>
        <v>0</v>
      </c>
      <c r="AE260" s="624"/>
      <c r="AF260" s="624"/>
      <c r="AG260" s="624"/>
      <c r="AH260" s="624"/>
      <c r="AI260" s="3076"/>
      <c r="AJ260" s="3076">
        <f t="shared" si="93"/>
        <v>0</v>
      </c>
      <c r="AK260" s="2991"/>
      <c r="AL260" s="3077"/>
      <c r="AM260" s="1374"/>
      <c r="AN260" s="2991"/>
      <c r="AO260" s="2990"/>
      <c r="AP260" s="2990">
        <f t="shared" si="94"/>
        <v>0</v>
      </c>
      <c r="AQ260" s="3078"/>
      <c r="AR260" s="3078"/>
      <c r="AS260" s="2990"/>
      <c r="AT260" s="3077"/>
      <c r="AU260" s="2990"/>
      <c r="AV260" s="2990"/>
      <c r="AW260" s="2932"/>
      <c r="AX260" s="2932">
        <f t="shared" si="95"/>
        <v>0</v>
      </c>
      <c r="AY260" s="2932"/>
      <c r="AZ260" s="2932"/>
      <c r="BA260" s="2932"/>
      <c r="BB260" s="2932"/>
      <c r="BC260" s="2932"/>
      <c r="BD260" s="2932">
        <f t="shared" si="96"/>
        <v>0</v>
      </c>
      <c r="BE260" s="2991"/>
      <c r="BF260" s="3077"/>
      <c r="BG260" s="2990"/>
      <c r="BH260" s="2990"/>
      <c r="BI260" s="2990"/>
      <c r="BJ260" s="2990">
        <f t="shared" si="97"/>
        <v>0</v>
      </c>
      <c r="BK260" s="3079"/>
      <c r="BL260" s="3079"/>
      <c r="CF260" s="2981">
        <f t="shared" si="107"/>
        <v>0</v>
      </c>
      <c r="CG260" s="2981">
        <f t="shared" si="108"/>
        <v>0</v>
      </c>
      <c r="CH260" s="2981">
        <f t="shared" si="98"/>
        <v>0</v>
      </c>
      <c r="CI260" s="2981">
        <f t="shared" si="98"/>
        <v>0</v>
      </c>
      <c r="CJ260" s="2981">
        <f t="shared" si="98"/>
        <v>0</v>
      </c>
      <c r="CQ260" s="2981">
        <f t="shared" si="105"/>
        <v>0</v>
      </c>
      <c r="CR260" s="2981">
        <f t="shared" si="106"/>
        <v>0</v>
      </c>
      <c r="CS260" s="2981">
        <f t="shared" si="104"/>
        <v>0</v>
      </c>
      <c r="CT260" s="2981">
        <f t="shared" si="104"/>
        <v>0</v>
      </c>
      <c r="CU260" s="2981">
        <f t="shared" si="104"/>
        <v>0</v>
      </c>
    </row>
    <row r="261" spans="1:99" ht="12" hidden="1" customHeight="1">
      <c r="A261" s="913"/>
      <c r="B261" s="3080"/>
      <c r="C261" s="944"/>
      <c r="D261" s="3071"/>
      <c r="E261" s="3072"/>
      <c r="F261" s="2991"/>
      <c r="G261" s="2932"/>
      <c r="H261" s="2932"/>
      <c r="I261" s="2932"/>
      <c r="J261" s="2932"/>
      <c r="K261" s="2932">
        <f t="shared" si="88"/>
        <v>0</v>
      </c>
      <c r="L261" s="2961"/>
      <c r="M261" s="2961"/>
      <c r="N261" s="2961"/>
      <c r="O261" s="3073"/>
      <c r="P261" s="3074"/>
      <c r="Q261" s="3074">
        <f t="shared" si="99"/>
        <v>0</v>
      </c>
      <c r="R261" s="3075"/>
      <c r="S261" s="1623"/>
      <c r="T261" s="1623"/>
      <c r="U261" s="1623"/>
      <c r="V261" s="2932"/>
      <c r="W261" s="2932">
        <f t="shared" si="91"/>
        <v>0</v>
      </c>
      <c r="X261" s="2932"/>
      <c r="Y261" s="622"/>
      <c r="Z261" s="622"/>
      <c r="AA261" s="622"/>
      <c r="AB261" s="622"/>
      <c r="AC261" s="622"/>
      <c r="AD261" s="622">
        <f t="shared" si="92"/>
        <v>0</v>
      </c>
      <c r="AE261" s="624"/>
      <c r="AF261" s="624"/>
      <c r="AG261" s="624"/>
      <c r="AH261" s="624"/>
      <c r="AI261" s="3076"/>
      <c r="AJ261" s="3076">
        <f t="shared" si="93"/>
        <v>0</v>
      </c>
      <c r="AK261" s="2991"/>
      <c r="AL261" s="3077"/>
      <c r="AM261" s="1374"/>
      <c r="AN261" s="2991"/>
      <c r="AO261" s="2990"/>
      <c r="AP261" s="2990">
        <f t="shared" si="94"/>
        <v>0</v>
      </c>
      <c r="AQ261" s="3078"/>
      <c r="AR261" s="3078"/>
      <c r="AS261" s="2990"/>
      <c r="AT261" s="3077"/>
      <c r="AU261" s="2990"/>
      <c r="AV261" s="2990"/>
      <c r="AW261" s="2932"/>
      <c r="AX261" s="2932">
        <f t="shared" si="95"/>
        <v>0</v>
      </c>
      <c r="AY261" s="2932"/>
      <c r="AZ261" s="2932"/>
      <c r="BA261" s="2932"/>
      <c r="BB261" s="2932"/>
      <c r="BC261" s="2932"/>
      <c r="BD261" s="2932">
        <f t="shared" si="96"/>
        <v>0</v>
      </c>
      <c r="BE261" s="2991"/>
      <c r="BF261" s="3077"/>
      <c r="BG261" s="2990"/>
      <c r="BH261" s="2990"/>
      <c r="BI261" s="2990"/>
      <c r="BJ261" s="2990">
        <f t="shared" si="97"/>
        <v>0</v>
      </c>
      <c r="BK261" s="3079"/>
      <c r="BL261" s="3079"/>
      <c r="CF261" s="2981">
        <f t="shared" si="107"/>
        <v>0</v>
      </c>
      <c r="CG261" s="2981">
        <f t="shared" si="108"/>
        <v>0</v>
      </c>
      <c r="CH261" s="2981">
        <f t="shared" si="98"/>
        <v>0</v>
      </c>
      <c r="CI261" s="2981">
        <f t="shared" si="98"/>
        <v>0</v>
      </c>
      <c r="CJ261" s="2981">
        <f t="shared" si="98"/>
        <v>0</v>
      </c>
      <c r="CQ261" s="2981">
        <f t="shared" si="105"/>
        <v>0</v>
      </c>
      <c r="CR261" s="2981">
        <f t="shared" si="106"/>
        <v>0</v>
      </c>
      <c r="CS261" s="2981">
        <f t="shared" si="104"/>
        <v>0</v>
      </c>
      <c r="CT261" s="2981">
        <f t="shared" si="104"/>
        <v>0</v>
      </c>
      <c r="CU261" s="2981">
        <f t="shared" si="104"/>
        <v>0</v>
      </c>
    </row>
    <row r="262" spans="1:99" ht="12" hidden="1" customHeight="1">
      <c r="B262" s="3081"/>
      <c r="C262" s="2935"/>
      <c r="D262" s="2973" t="s">
        <v>955</v>
      </c>
      <c r="E262" s="3063"/>
      <c r="F262" s="1372">
        <v>0</v>
      </c>
      <c r="G262" s="3063">
        <v>0</v>
      </c>
      <c r="H262" s="1435">
        <v>0</v>
      </c>
      <c r="I262" s="1435"/>
      <c r="J262" s="1435">
        <v>0</v>
      </c>
      <c r="K262" s="1435">
        <f t="shared" si="88"/>
        <v>0</v>
      </c>
      <c r="L262" s="3082"/>
      <c r="M262" s="3064"/>
      <c r="N262" s="3083"/>
      <c r="O262" s="3083"/>
      <c r="P262" s="3083"/>
      <c r="Q262" s="3083">
        <f t="shared" si="99"/>
        <v>0</v>
      </c>
      <c r="R262" s="1680">
        <f>F262+L262</f>
        <v>0</v>
      </c>
      <c r="S262" s="1560">
        <f>G262+M262</f>
        <v>0</v>
      </c>
      <c r="T262" s="1560">
        <f>H262+N262</f>
        <v>0</v>
      </c>
      <c r="U262" s="1560"/>
      <c r="V262" s="1435">
        <f>J262+P262</f>
        <v>0</v>
      </c>
      <c r="W262" s="1435">
        <f t="shared" si="91"/>
        <v>0</v>
      </c>
      <c r="X262" s="1435"/>
      <c r="Y262" s="1436">
        <v>0</v>
      </c>
      <c r="Z262" s="1436">
        <v>0</v>
      </c>
      <c r="AA262" s="1436">
        <v>0</v>
      </c>
      <c r="AB262" s="1436"/>
      <c r="AC262" s="1436">
        <v>0</v>
      </c>
      <c r="AD262" s="1436">
        <f t="shared" si="92"/>
        <v>0</v>
      </c>
      <c r="AE262" s="3084"/>
      <c r="AF262" s="3084"/>
      <c r="AG262" s="3084"/>
      <c r="AH262" s="3084"/>
      <c r="AI262" s="3085"/>
      <c r="AJ262" s="3085">
        <f t="shared" si="93"/>
        <v>0</v>
      </c>
      <c r="AK262" s="1372">
        <f>Y262+AE262</f>
        <v>0</v>
      </c>
      <c r="AL262" s="3086">
        <f>Z262+AF262</f>
        <v>0</v>
      </c>
      <c r="AM262" s="1388">
        <f>AA262+AG262</f>
        <v>0</v>
      </c>
      <c r="AN262" s="1388"/>
      <c r="AO262" s="1388">
        <f>AC262+AI262</f>
        <v>0</v>
      </c>
      <c r="AP262" s="1388">
        <f t="shared" si="94"/>
        <v>0</v>
      </c>
      <c r="AQ262" s="3009"/>
      <c r="AR262" s="3009"/>
      <c r="AS262" s="1388">
        <v>0</v>
      </c>
      <c r="AT262" s="3086">
        <v>0</v>
      </c>
      <c r="AU262" s="1388">
        <v>0</v>
      </c>
      <c r="AV262" s="1388">
        <v>0</v>
      </c>
      <c r="AW262" s="1435">
        <v>0</v>
      </c>
      <c r="AX262" s="1435">
        <f t="shared" si="95"/>
        <v>0</v>
      </c>
      <c r="AY262" s="1435"/>
      <c r="AZ262" s="1435"/>
      <c r="BA262" s="1435"/>
      <c r="BB262" s="1435"/>
      <c r="BC262" s="1435"/>
      <c r="BD262" s="1435">
        <f t="shared" si="96"/>
        <v>0</v>
      </c>
      <c r="BE262" s="1372">
        <f>AS262+AY262</f>
        <v>0</v>
      </c>
      <c r="BF262" s="3086">
        <f>AT262+AZ262</f>
        <v>0</v>
      </c>
      <c r="BG262" s="1388">
        <f>AU262+BA262</f>
        <v>0</v>
      </c>
      <c r="BH262" s="1388">
        <f>AV262+BB262</f>
        <v>0</v>
      </c>
      <c r="BI262" s="1388">
        <f>AW262+BC262</f>
        <v>0</v>
      </c>
      <c r="BJ262" s="1388">
        <f t="shared" si="97"/>
        <v>0</v>
      </c>
      <c r="BK262" s="2977"/>
      <c r="BL262" s="2977"/>
      <c r="CA262" s="885">
        <v>0</v>
      </c>
      <c r="CB262" s="885">
        <v>0</v>
      </c>
      <c r="CC262" s="885">
        <v>0</v>
      </c>
      <c r="CE262" s="885">
        <v>0</v>
      </c>
      <c r="CF262" s="2981">
        <f t="shared" si="107"/>
        <v>0</v>
      </c>
      <c r="CG262" s="2981">
        <f t="shared" si="108"/>
        <v>0</v>
      </c>
      <c r="CH262" s="2981">
        <f t="shared" si="98"/>
        <v>0</v>
      </c>
      <c r="CI262" s="2981">
        <f t="shared" si="98"/>
        <v>0</v>
      </c>
      <c r="CJ262" s="2981">
        <f t="shared" si="98"/>
        <v>0</v>
      </c>
      <c r="CL262" s="885">
        <v>0</v>
      </c>
      <c r="CM262" s="885">
        <v>0</v>
      </c>
      <c r="CN262" s="885">
        <v>0</v>
      </c>
      <c r="CO262" s="885">
        <v>0</v>
      </c>
      <c r="CP262" s="885">
        <v>0</v>
      </c>
      <c r="CQ262" s="2981">
        <f t="shared" si="105"/>
        <v>0</v>
      </c>
      <c r="CR262" s="2981">
        <f t="shared" si="106"/>
        <v>0</v>
      </c>
      <c r="CS262" s="2981">
        <f t="shared" si="104"/>
        <v>0</v>
      </c>
      <c r="CT262" s="2981">
        <f t="shared" si="104"/>
        <v>0</v>
      </c>
      <c r="CU262" s="2981">
        <f t="shared" si="104"/>
        <v>0</v>
      </c>
    </row>
    <row r="263" spans="1:99" ht="15.75" hidden="1" customHeight="1">
      <c r="B263" s="1146"/>
      <c r="C263" s="1027" t="s">
        <v>523</v>
      </c>
      <c r="D263" s="2911"/>
      <c r="E263" s="923"/>
      <c r="F263" s="923">
        <v>0</v>
      </c>
      <c r="G263" s="923">
        <v>0</v>
      </c>
      <c r="H263" s="923">
        <v>0</v>
      </c>
      <c r="I263" s="923"/>
      <c r="J263" s="923">
        <v>0</v>
      </c>
      <c r="K263" s="923">
        <f t="shared" si="88"/>
        <v>0</v>
      </c>
      <c r="L263" s="2912">
        <f>SUM(L264:L283)</f>
        <v>0</v>
      </c>
      <c r="M263" s="2912">
        <f>SUM(M264:M283)</f>
        <v>0</v>
      </c>
      <c r="N263" s="2912">
        <f>SUM(N264:N283)</f>
        <v>0</v>
      </c>
      <c r="O263" s="2912"/>
      <c r="P263" s="2912">
        <f>SUM(P264:P283)</f>
        <v>0</v>
      </c>
      <c r="Q263" s="2912">
        <f t="shared" si="99"/>
        <v>0</v>
      </c>
      <c r="R263" s="923">
        <f>SUM(R264:R283)</f>
        <v>0</v>
      </c>
      <c r="S263" s="923">
        <f>SUM(S264:S283)</f>
        <v>0</v>
      </c>
      <c r="T263" s="923">
        <f>SUM(T264:T283)</f>
        <v>0</v>
      </c>
      <c r="U263" s="923"/>
      <c r="V263" s="923">
        <f>SUM(V264:V283)</f>
        <v>0</v>
      </c>
      <c r="W263" s="923">
        <f t="shared" si="91"/>
        <v>0</v>
      </c>
      <c r="X263" s="923"/>
      <c r="Y263" s="920">
        <v>0</v>
      </c>
      <c r="Z263" s="920">
        <v>0</v>
      </c>
      <c r="AA263" s="920">
        <v>0</v>
      </c>
      <c r="AB263" s="920"/>
      <c r="AC263" s="920">
        <v>0</v>
      </c>
      <c r="AD263" s="920">
        <f t="shared" si="92"/>
        <v>0</v>
      </c>
      <c r="AE263" s="922">
        <f>SUM(AE264:AE283)</f>
        <v>0</v>
      </c>
      <c r="AF263" s="922">
        <f>SUM(AF264:AF283)</f>
        <v>0</v>
      </c>
      <c r="AG263" s="922">
        <f>SUM(AG264:AG283)</f>
        <v>0</v>
      </c>
      <c r="AH263" s="922"/>
      <c r="AI263" s="921">
        <f>SUM(AI264:AI283)</f>
        <v>0</v>
      </c>
      <c r="AJ263" s="921">
        <f t="shared" si="93"/>
        <v>0</v>
      </c>
      <c r="AK263" s="923">
        <f>SUM(AK264:AK283)</f>
        <v>0</v>
      </c>
      <c r="AL263" s="923">
        <f>SUM(AL264:AL283)</f>
        <v>0</v>
      </c>
      <c r="AM263" s="923">
        <f>SUM(AM264:AM283)</f>
        <v>0</v>
      </c>
      <c r="AN263" s="923"/>
      <c r="AO263" s="923">
        <f>SUM(AO264:AO283)</f>
        <v>0</v>
      </c>
      <c r="AP263" s="923">
        <f t="shared" si="94"/>
        <v>0</v>
      </c>
      <c r="AQ263" s="2913"/>
      <c r="AR263" s="2913"/>
      <c r="AS263" s="923">
        <v>0</v>
      </c>
      <c r="AT263" s="923">
        <v>0</v>
      </c>
      <c r="AU263" s="923">
        <v>0</v>
      </c>
      <c r="AV263" s="923">
        <v>0</v>
      </c>
      <c r="AW263" s="923">
        <v>0</v>
      </c>
      <c r="AX263" s="923">
        <f t="shared" si="95"/>
        <v>0</v>
      </c>
      <c r="AY263" s="923">
        <f t="shared" ref="AY263:BG263" si="109">SUM(AY264:AY283)</f>
        <v>0</v>
      </c>
      <c r="AZ263" s="923">
        <f t="shared" si="109"/>
        <v>0</v>
      </c>
      <c r="BA263" s="923">
        <f t="shared" si="109"/>
        <v>0</v>
      </c>
      <c r="BB263" s="923"/>
      <c r="BC263" s="923">
        <f t="shared" si="109"/>
        <v>0</v>
      </c>
      <c r="BD263" s="923">
        <f t="shared" si="96"/>
        <v>0</v>
      </c>
      <c r="BE263" s="923">
        <f t="shared" si="109"/>
        <v>0</v>
      </c>
      <c r="BF263" s="923">
        <f t="shared" si="109"/>
        <v>0</v>
      </c>
      <c r="BG263" s="923">
        <f t="shared" si="109"/>
        <v>0</v>
      </c>
      <c r="BH263" s="923">
        <f>SUM(BH264:BH283)</f>
        <v>0</v>
      </c>
      <c r="BI263" s="923">
        <f>SUM(BI264:BI283)</f>
        <v>0</v>
      </c>
      <c r="BJ263" s="923">
        <f t="shared" si="97"/>
        <v>0</v>
      </c>
      <c r="BK263" s="2539"/>
      <c r="BL263" s="2539"/>
      <c r="CA263" s="885">
        <v>0</v>
      </c>
      <c r="CB263" s="885">
        <v>0</v>
      </c>
      <c r="CC263" s="885">
        <v>0</v>
      </c>
      <c r="CE263" s="885">
        <v>0</v>
      </c>
      <c r="CF263" s="2981">
        <f t="shared" si="107"/>
        <v>0</v>
      </c>
      <c r="CG263" s="2981">
        <f t="shared" si="108"/>
        <v>0</v>
      </c>
      <c r="CH263" s="2981">
        <f t="shared" si="98"/>
        <v>0</v>
      </c>
      <c r="CI263" s="2981">
        <f t="shared" si="98"/>
        <v>0</v>
      </c>
      <c r="CJ263" s="2981">
        <f t="shared" si="98"/>
        <v>0</v>
      </c>
      <c r="CL263" s="885">
        <v>0</v>
      </c>
      <c r="CM263" s="885">
        <v>0</v>
      </c>
      <c r="CN263" s="885">
        <v>0</v>
      </c>
      <c r="CO263" s="885">
        <v>0</v>
      </c>
      <c r="CP263" s="885">
        <v>0</v>
      </c>
      <c r="CQ263" s="2981">
        <f t="shared" si="105"/>
        <v>0</v>
      </c>
      <c r="CR263" s="2981">
        <f t="shared" si="106"/>
        <v>0</v>
      </c>
      <c r="CS263" s="2981">
        <f t="shared" si="104"/>
        <v>0</v>
      </c>
      <c r="CT263" s="2981">
        <f t="shared" si="104"/>
        <v>0</v>
      </c>
      <c r="CU263" s="2981">
        <f t="shared" si="104"/>
        <v>0</v>
      </c>
    </row>
    <row r="264" spans="1:99" ht="12.75" hidden="1" customHeight="1">
      <c r="A264" s="885" t="s">
        <v>636</v>
      </c>
      <c r="B264" s="3068"/>
      <c r="C264" s="1406" t="s">
        <v>684</v>
      </c>
      <c r="D264" s="1407" t="s">
        <v>955</v>
      </c>
      <c r="E264" s="1458"/>
      <c r="F264" s="1339">
        <v>0</v>
      </c>
      <c r="G264" s="1458">
        <v>0</v>
      </c>
      <c r="H264" s="1339">
        <v>0</v>
      </c>
      <c r="I264" s="1339"/>
      <c r="J264" s="1339">
        <v>0</v>
      </c>
      <c r="K264" s="1339">
        <f t="shared" si="88"/>
        <v>0</v>
      </c>
      <c r="L264" s="3029"/>
      <c r="M264" s="3029"/>
      <c r="N264" s="3029"/>
      <c r="O264" s="3029"/>
      <c r="P264" s="2984"/>
      <c r="Q264" s="2984">
        <f t="shared" si="99"/>
        <v>0</v>
      </c>
      <c r="R264" s="930">
        <f t="shared" ref="R264:T265" si="110">F264+L264</f>
        <v>0</v>
      </c>
      <c r="S264" s="930">
        <f t="shared" si="110"/>
        <v>0</v>
      </c>
      <c r="T264" s="930">
        <f t="shared" si="110"/>
        <v>0</v>
      </c>
      <c r="U264" s="930"/>
      <c r="V264" s="1339">
        <f>J264+P264</f>
        <v>0</v>
      </c>
      <c r="W264" s="1339">
        <f t="shared" si="91"/>
        <v>0</v>
      </c>
      <c r="X264" s="1339"/>
      <c r="Y264" s="1342">
        <v>0</v>
      </c>
      <c r="Z264" s="1342">
        <v>0</v>
      </c>
      <c r="AA264" s="1342">
        <v>0</v>
      </c>
      <c r="AB264" s="1342"/>
      <c r="AC264" s="1342">
        <v>0</v>
      </c>
      <c r="AD264" s="1342">
        <f t="shared" si="92"/>
        <v>0</v>
      </c>
      <c r="AE264" s="3061"/>
      <c r="AF264" s="3061"/>
      <c r="AG264" s="3061"/>
      <c r="AH264" s="3061"/>
      <c r="AI264" s="2985"/>
      <c r="AJ264" s="2985">
        <f t="shared" si="93"/>
        <v>0</v>
      </c>
      <c r="AK264" s="1339">
        <f t="shared" ref="AK264:AM266" si="111">Y264+AE264</f>
        <v>0</v>
      </c>
      <c r="AL264" s="1458">
        <f t="shared" si="111"/>
        <v>0</v>
      </c>
      <c r="AM264" s="1339">
        <f t="shared" si="111"/>
        <v>0</v>
      </c>
      <c r="AN264" s="1339"/>
      <c r="AO264" s="1339">
        <f>AC264+AI264</f>
        <v>0</v>
      </c>
      <c r="AP264" s="1339">
        <f t="shared" si="94"/>
        <v>0</v>
      </c>
      <c r="AQ264" s="2986"/>
      <c r="AR264" s="2986"/>
      <c r="AS264" s="1339">
        <v>0</v>
      </c>
      <c r="AT264" s="1458">
        <v>0</v>
      </c>
      <c r="AU264" s="1339">
        <v>0</v>
      </c>
      <c r="AV264" s="1339">
        <v>0</v>
      </c>
      <c r="AW264" s="1339">
        <v>0</v>
      </c>
      <c r="AX264" s="1339">
        <f t="shared" si="95"/>
        <v>0</v>
      </c>
      <c r="AY264" s="1339"/>
      <c r="AZ264" s="1339"/>
      <c r="BA264" s="1339"/>
      <c r="BB264" s="1339"/>
      <c r="BC264" s="1339"/>
      <c r="BD264" s="1339">
        <f t="shared" si="96"/>
        <v>0</v>
      </c>
      <c r="BE264" s="1339">
        <f t="shared" ref="BE264:BI266" si="112">AS264+AY264</f>
        <v>0</v>
      </c>
      <c r="BF264" s="1458">
        <f t="shared" si="112"/>
        <v>0</v>
      </c>
      <c r="BG264" s="1339">
        <f t="shared" si="112"/>
        <v>0</v>
      </c>
      <c r="BH264" s="1339">
        <f t="shared" si="112"/>
        <v>0</v>
      </c>
      <c r="BI264" s="1339">
        <f t="shared" si="112"/>
        <v>0</v>
      </c>
      <c r="BJ264" s="1339">
        <f t="shared" si="97"/>
        <v>0</v>
      </c>
      <c r="BK264" s="2920"/>
      <c r="BL264" s="2920"/>
      <c r="CA264" s="885">
        <v>0</v>
      </c>
      <c r="CB264" s="885">
        <v>0</v>
      </c>
      <c r="CC264" s="885">
        <v>0</v>
      </c>
      <c r="CE264" s="885">
        <v>0</v>
      </c>
      <c r="CF264" s="2981">
        <f t="shared" si="107"/>
        <v>0</v>
      </c>
      <c r="CG264" s="2981">
        <f t="shared" si="108"/>
        <v>0</v>
      </c>
      <c r="CH264" s="2981">
        <f t="shared" si="98"/>
        <v>0</v>
      </c>
      <c r="CI264" s="2981">
        <f t="shared" si="98"/>
        <v>0</v>
      </c>
      <c r="CJ264" s="2981">
        <f t="shared" si="98"/>
        <v>0</v>
      </c>
      <c r="CL264" s="885">
        <v>0</v>
      </c>
      <c r="CM264" s="885">
        <v>0</v>
      </c>
      <c r="CN264" s="885">
        <v>0</v>
      </c>
      <c r="CO264" s="885">
        <v>0</v>
      </c>
      <c r="CP264" s="885">
        <v>0</v>
      </c>
      <c r="CQ264" s="2981">
        <f t="shared" si="105"/>
        <v>0</v>
      </c>
      <c r="CR264" s="2981">
        <f t="shared" si="106"/>
        <v>0</v>
      </c>
      <c r="CS264" s="2981">
        <f t="shared" si="104"/>
        <v>0</v>
      </c>
      <c r="CT264" s="2981">
        <f t="shared" si="104"/>
        <v>0</v>
      </c>
      <c r="CU264" s="2981">
        <f t="shared" si="104"/>
        <v>0</v>
      </c>
    </row>
    <row r="265" spans="1:99" ht="12.75" hidden="1" customHeight="1">
      <c r="A265" s="901" t="s">
        <v>646</v>
      </c>
      <c r="B265" s="3045"/>
      <c r="C265" s="1860" t="s">
        <v>638</v>
      </c>
      <c r="D265" s="2905"/>
      <c r="E265" s="3087"/>
      <c r="F265" s="1423">
        <v>0</v>
      </c>
      <c r="G265" s="1525">
        <v>0</v>
      </c>
      <c r="H265" s="1423">
        <v>0</v>
      </c>
      <c r="I265" s="1423"/>
      <c r="J265" s="1423">
        <v>0</v>
      </c>
      <c r="K265" s="1423">
        <f t="shared" si="88"/>
        <v>0</v>
      </c>
      <c r="L265" s="3027"/>
      <c r="M265" s="3027"/>
      <c r="N265" s="2948">
        <f>2635.7-2635.7</f>
        <v>0</v>
      </c>
      <c r="O265" s="2948"/>
      <c r="P265" s="1408"/>
      <c r="Q265" s="1408">
        <f t="shared" si="99"/>
        <v>0</v>
      </c>
      <c r="R265" s="891">
        <f t="shared" si="110"/>
        <v>0</v>
      </c>
      <c r="S265" s="891">
        <f t="shared" si="110"/>
        <v>0</v>
      </c>
      <c r="T265" s="891">
        <f t="shared" si="110"/>
        <v>0</v>
      </c>
      <c r="U265" s="1341"/>
      <c r="V265" s="1423">
        <f>J265+P265</f>
        <v>0</v>
      </c>
      <c r="W265" s="1423">
        <f t="shared" si="91"/>
        <v>0</v>
      </c>
      <c r="X265" s="1423"/>
      <c r="Y265" s="1343">
        <v>0</v>
      </c>
      <c r="Z265" s="1343">
        <v>0</v>
      </c>
      <c r="AA265" s="1343">
        <v>0</v>
      </c>
      <c r="AB265" s="1343"/>
      <c r="AC265" s="1343">
        <v>0</v>
      </c>
      <c r="AD265" s="1343">
        <f t="shared" si="92"/>
        <v>0</v>
      </c>
      <c r="AE265" s="3054"/>
      <c r="AF265" s="3054"/>
      <c r="AG265" s="3054">
        <f>2635.7-2635.7</f>
        <v>0</v>
      </c>
      <c r="AH265" s="3054"/>
      <c r="AI265" s="2966"/>
      <c r="AJ265" s="2966">
        <f t="shared" si="93"/>
        <v>0</v>
      </c>
      <c r="AK265" s="1423">
        <f t="shared" si="111"/>
        <v>0</v>
      </c>
      <c r="AL265" s="1525">
        <f t="shared" si="111"/>
        <v>0</v>
      </c>
      <c r="AM265" s="1423">
        <f t="shared" si="111"/>
        <v>0</v>
      </c>
      <c r="AN265" s="1423"/>
      <c r="AO265" s="1423">
        <f>AC265+AI265</f>
        <v>0</v>
      </c>
      <c r="AP265" s="1423">
        <f t="shared" si="94"/>
        <v>0</v>
      </c>
      <c r="AQ265" s="2952"/>
      <c r="AR265" s="2952"/>
      <c r="AS265" s="1423">
        <v>0</v>
      </c>
      <c r="AT265" s="1525">
        <v>0</v>
      </c>
      <c r="AU265" s="1525">
        <v>0</v>
      </c>
      <c r="AV265" s="1525">
        <v>0</v>
      </c>
      <c r="AW265" s="1423">
        <v>0</v>
      </c>
      <c r="AX265" s="1423">
        <f t="shared" si="95"/>
        <v>0</v>
      </c>
      <c r="AY265" s="1423"/>
      <c r="AZ265" s="1423"/>
      <c r="BA265" s="1423">
        <f>2635.7-2635.7</f>
        <v>0</v>
      </c>
      <c r="BB265" s="1423"/>
      <c r="BC265" s="1423"/>
      <c r="BD265" s="1423">
        <f t="shared" si="96"/>
        <v>0</v>
      </c>
      <c r="BE265" s="1423">
        <f t="shared" si="112"/>
        <v>0</v>
      </c>
      <c r="BF265" s="1525">
        <f t="shared" si="112"/>
        <v>0</v>
      </c>
      <c r="BG265" s="1423">
        <f t="shared" si="112"/>
        <v>0</v>
      </c>
      <c r="BH265" s="1423">
        <f t="shared" si="112"/>
        <v>0</v>
      </c>
      <c r="BI265" s="1423">
        <f t="shared" si="112"/>
        <v>0</v>
      </c>
      <c r="BJ265" s="1423">
        <f t="shared" si="97"/>
        <v>0</v>
      </c>
      <c r="BK265" s="2923"/>
      <c r="BL265" s="2923"/>
      <c r="CA265" s="885">
        <v>0</v>
      </c>
      <c r="CB265" s="885">
        <v>0</v>
      </c>
      <c r="CC265" s="885">
        <v>0</v>
      </c>
      <c r="CE265" s="885">
        <v>0</v>
      </c>
      <c r="CF265" s="2981">
        <f t="shared" si="107"/>
        <v>0</v>
      </c>
      <c r="CG265" s="2981">
        <f t="shared" si="108"/>
        <v>0</v>
      </c>
      <c r="CH265" s="2981">
        <f t="shared" si="98"/>
        <v>0</v>
      </c>
      <c r="CI265" s="2981">
        <f t="shared" si="98"/>
        <v>0</v>
      </c>
      <c r="CJ265" s="2981">
        <f t="shared" si="98"/>
        <v>0</v>
      </c>
      <c r="CL265" s="885">
        <v>0</v>
      </c>
      <c r="CM265" s="885">
        <v>0</v>
      </c>
      <c r="CN265" s="885">
        <v>0</v>
      </c>
      <c r="CO265" s="885">
        <v>0</v>
      </c>
      <c r="CP265" s="885">
        <v>0</v>
      </c>
      <c r="CQ265" s="2981">
        <f t="shared" si="105"/>
        <v>0</v>
      </c>
      <c r="CR265" s="2981">
        <f t="shared" si="106"/>
        <v>0</v>
      </c>
      <c r="CS265" s="2981">
        <f t="shared" si="104"/>
        <v>0</v>
      </c>
      <c r="CT265" s="2981">
        <f t="shared" si="104"/>
        <v>0</v>
      </c>
      <c r="CU265" s="2981">
        <f t="shared" si="104"/>
        <v>0</v>
      </c>
    </row>
    <row r="266" spans="1:99" ht="12.75" hidden="1" customHeight="1">
      <c r="A266" s="913"/>
      <c r="B266" s="3045"/>
      <c r="C266" s="1860" t="s">
        <v>664</v>
      </c>
      <c r="D266" s="2905"/>
      <c r="E266" s="3087"/>
      <c r="F266" s="1374"/>
      <c r="G266" s="1374"/>
      <c r="H266" s="1423"/>
      <c r="I266" s="1423"/>
      <c r="J266" s="1423"/>
      <c r="K266" s="1423">
        <f t="shared" si="88"/>
        <v>0</v>
      </c>
      <c r="L266" s="3027"/>
      <c r="M266" s="3027"/>
      <c r="N266" s="3027"/>
      <c r="O266" s="3027"/>
      <c r="P266" s="1408"/>
      <c r="Q266" s="1408">
        <f t="shared" si="99"/>
        <v>0</v>
      </c>
      <c r="R266" s="891"/>
      <c r="S266" s="891"/>
      <c r="T266" s="891"/>
      <c r="U266" s="1341"/>
      <c r="V266" s="1423"/>
      <c r="W266" s="1423">
        <f t="shared" si="91"/>
        <v>0</v>
      </c>
      <c r="X266" s="1423"/>
      <c r="Y266" s="1343">
        <v>0</v>
      </c>
      <c r="Z266" s="1343">
        <v>0</v>
      </c>
      <c r="AA266" s="1343">
        <v>0</v>
      </c>
      <c r="AB266" s="1343"/>
      <c r="AC266" s="1343">
        <v>0</v>
      </c>
      <c r="AD266" s="1343">
        <f t="shared" si="92"/>
        <v>0</v>
      </c>
      <c r="AE266" s="3054"/>
      <c r="AF266" s="3054"/>
      <c r="AG266" s="3054"/>
      <c r="AH266" s="3054"/>
      <c r="AI266" s="2966"/>
      <c r="AJ266" s="2966">
        <f t="shared" si="93"/>
        <v>0</v>
      </c>
      <c r="AK266" s="1357">
        <f t="shared" si="111"/>
        <v>0</v>
      </c>
      <c r="AL266" s="1357">
        <f t="shared" si="111"/>
        <v>0</v>
      </c>
      <c r="AM266" s="1423">
        <f t="shared" si="111"/>
        <v>0</v>
      </c>
      <c r="AN266" s="1423"/>
      <c r="AO266" s="1423">
        <f>AC266+AI266</f>
        <v>0</v>
      </c>
      <c r="AP266" s="1423">
        <f t="shared" si="94"/>
        <v>0</v>
      </c>
      <c r="AQ266" s="2952"/>
      <c r="AR266" s="2952"/>
      <c r="AS266" s="1357">
        <v>0</v>
      </c>
      <c r="AT266" s="1357">
        <v>0</v>
      </c>
      <c r="AU266" s="1423">
        <v>0</v>
      </c>
      <c r="AV266" s="1423">
        <v>0</v>
      </c>
      <c r="AW266" s="1423">
        <v>0</v>
      </c>
      <c r="AX266" s="1423">
        <f t="shared" si="95"/>
        <v>0</v>
      </c>
      <c r="AY266" s="1423"/>
      <c r="AZ266" s="1423"/>
      <c r="BA266" s="1423"/>
      <c r="BB266" s="1423"/>
      <c r="BC266" s="1423"/>
      <c r="BD266" s="1423">
        <f t="shared" si="96"/>
        <v>0</v>
      </c>
      <c r="BE266" s="1357">
        <f t="shared" si="112"/>
        <v>0</v>
      </c>
      <c r="BF266" s="1357">
        <f t="shared" si="112"/>
        <v>0</v>
      </c>
      <c r="BG266" s="1423">
        <f t="shared" si="112"/>
        <v>0</v>
      </c>
      <c r="BH266" s="1423">
        <f t="shared" si="112"/>
        <v>0</v>
      </c>
      <c r="BI266" s="1423">
        <f t="shared" si="112"/>
        <v>0</v>
      </c>
      <c r="BJ266" s="1423">
        <f t="shared" si="97"/>
        <v>0</v>
      </c>
      <c r="BK266" s="2923"/>
      <c r="BL266" s="2923"/>
      <c r="CA266" s="885">
        <v>0</v>
      </c>
      <c r="CB266" s="885">
        <v>0</v>
      </c>
      <c r="CC266" s="885">
        <v>0</v>
      </c>
      <c r="CE266" s="885">
        <v>0</v>
      </c>
      <c r="CF266" s="2981">
        <f t="shared" si="107"/>
        <v>0</v>
      </c>
      <c r="CG266" s="2981">
        <f t="shared" si="108"/>
        <v>0</v>
      </c>
      <c r="CH266" s="2981">
        <f t="shared" si="98"/>
        <v>0</v>
      </c>
      <c r="CI266" s="2981">
        <f t="shared" si="98"/>
        <v>0</v>
      </c>
      <c r="CJ266" s="2981">
        <f t="shared" si="98"/>
        <v>0</v>
      </c>
      <c r="CL266" s="885">
        <v>0</v>
      </c>
      <c r="CM266" s="885">
        <v>0</v>
      </c>
      <c r="CN266" s="885">
        <v>0</v>
      </c>
      <c r="CO266" s="885">
        <v>0</v>
      </c>
      <c r="CP266" s="885">
        <v>0</v>
      </c>
      <c r="CQ266" s="2981">
        <f t="shared" si="105"/>
        <v>0</v>
      </c>
      <c r="CR266" s="2981">
        <f t="shared" si="106"/>
        <v>0</v>
      </c>
      <c r="CS266" s="2981">
        <f t="shared" si="104"/>
        <v>0</v>
      </c>
      <c r="CT266" s="2981">
        <f t="shared" si="104"/>
        <v>0</v>
      </c>
      <c r="CU266" s="2981">
        <f t="shared" si="104"/>
        <v>0</v>
      </c>
    </row>
    <row r="267" spans="1:99" ht="12.75" hidden="1" customHeight="1">
      <c r="A267" s="913"/>
      <c r="B267" s="3045"/>
      <c r="C267" s="1860"/>
      <c r="D267" s="2905"/>
      <c r="E267" s="3087"/>
      <c r="F267" s="1374"/>
      <c r="G267" s="1374"/>
      <c r="H267" s="1423"/>
      <c r="I267" s="1423"/>
      <c r="J267" s="1423"/>
      <c r="K267" s="1423">
        <f t="shared" si="88"/>
        <v>0</v>
      </c>
      <c r="L267" s="3027"/>
      <c r="M267" s="3027"/>
      <c r="N267" s="3027"/>
      <c r="O267" s="3027"/>
      <c r="P267" s="1408"/>
      <c r="Q267" s="1408">
        <f t="shared" si="99"/>
        <v>0</v>
      </c>
      <c r="R267" s="891"/>
      <c r="S267" s="891"/>
      <c r="T267" s="891"/>
      <c r="U267" s="1341"/>
      <c r="V267" s="1423"/>
      <c r="W267" s="1423">
        <f t="shared" si="91"/>
        <v>0</v>
      </c>
      <c r="X267" s="1423"/>
      <c r="Y267" s="1343"/>
      <c r="Z267" s="1343"/>
      <c r="AA267" s="1343"/>
      <c r="AB267" s="1343"/>
      <c r="AC267" s="1343"/>
      <c r="AD267" s="1343">
        <f t="shared" si="92"/>
        <v>0</v>
      </c>
      <c r="AE267" s="3054"/>
      <c r="AF267" s="3054"/>
      <c r="AG267" s="3054"/>
      <c r="AH267" s="3054"/>
      <c r="AI267" s="2966"/>
      <c r="AJ267" s="2966">
        <f t="shared" si="93"/>
        <v>0</v>
      </c>
      <c r="AK267" s="1357"/>
      <c r="AL267" s="1357"/>
      <c r="AM267" s="1423"/>
      <c r="AN267" s="1423"/>
      <c r="AO267" s="1423"/>
      <c r="AP267" s="1423">
        <f t="shared" si="94"/>
        <v>0</v>
      </c>
      <c r="AQ267" s="2952"/>
      <c r="AR267" s="2952"/>
      <c r="AS267" s="1357"/>
      <c r="AT267" s="1357"/>
      <c r="AU267" s="1423"/>
      <c r="AV267" s="1423"/>
      <c r="AW267" s="1423"/>
      <c r="AX267" s="1423">
        <f t="shared" si="95"/>
        <v>0</v>
      </c>
      <c r="AY267" s="1423"/>
      <c r="AZ267" s="1423"/>
      <c r="BA267" s="1423"/>
      <c r="BB267" s="1423"/>
      <c r="BC267" s="1423"/>
      <c r="BD267" s="1423">
        <f t="shared" si="96"/>
        <v>0</v>
      </c>
      <c r="BE267" s="1357"/>
      <c r="BF267" s="1357"/>
      <c r="BG267" s="1423"/>
      <c r="BH267" s="1423"/>
      <c r="BI267" s="1423"/>
      <c r="BJ267" s="1423">
        <f t="shared" si="97"/>
        <v>0</v>
      </c>
      <c r="BK267" s="2923"/>
      <c r="BL267" s="2923"/>
      <c r="CF267" s="2981">
        <f t="shared" si="107"/>
        <v>0</v>
      </c>
      <c r="CG267" s="2981">
        <f t="shared" si="108"/>
        <v>0</v>
      </c>
      <c r="CH267" s="2981">
        <f t="shared" si="98"/>
        <v>0</v>
      </c>
      <c r="CI267" s="2981">
        <f t="shared" si="98"/>
        <v>0</v>
      </c>
      <c r="CJ267" s="2981">
        <f t="shared" si="98"/>
        <v>0</v>
      </c>
      <c r="CQ267" s="2981">
        <f t="shared" si="105"/>
        <v>0</v>
      </c>
      <c r="CR267" s="2981">
        <f t="shared" si="106"/>
        <v>0</v>
      </c>
      <c r="CS267" s="2981">
        <f t="shared" si="104"/>
        <v>0</v>
      </c>
      <c r="CT267" s="2981">
        <f t="shared" si="104"/>
        <v>0</v>
      </c>
      <c r="CU267" s="2981">
        <f t="shared" si="104"/>
        <v>0</v>
      </c>
    </row>
    <row r="268" spans="1:99" ht="12.75" hidden="1" customHeight="1">
      <c r="A268" s="913"/>
      <c r="B268" s="3045"/>
      <c r="C268" s="1860"/>
      <c r="D268" s="2905"/>
      <c r="E268" s="3087"/>
      <c r="F268" s="1374"/>
      <c r="G268" s="1374"/>
      <c r="H268" s="1423"/>
      <c r="I268" s="1423"/>
      <c r="J268" s="1423"/>
      <c r="K268" s="1423">
        <f t="shared" ref="K268:K331" si="113">SUM(G268:J268)</f>
        <v>0</v>
      </c>
      <c r="L268" s="3027"/>
      <c r="M268" s="3027"/>
      <c r="N268" s="3027"/>
      <c r="O268" s="3027"/>
      <c r="P268" s="1408"/>
      <c r="Q268" s="1408">
        <f t="shared" si="99"/>
        <v>0</v>
      </c>
      <c r="R268" s="891"/>
      <c r="S268" s="891"/>
      <c r="T268" s="891"/>
      <c r="U268" s="1341"/>
      <c r="V268" s="1423"/>
      <c r="W268" s="1423">
        <f t="shared" ref="W268:W331" si="114">SUM(S268:V268)</f>
        <v>0</v>
      </c>
      <c r="X268" s="1423"/>
      <c r="Y268" s="1343"/>
      <c r="Z268" s="1343"/>
      <c r="AA268" s="1343"/>
      <c r="AB268" s="1343"/>
      <c r="AC268" s="1343"/>
      <c r="AD268" s="1343">
        <f t="shared" ref="AD268:AD331" si="115">SUM(Z268:AC268)</f>
        <v>0</v>
      </c>
      <c r="AE268" s="3054"/>
      <c r="AF268" s="3054"/>
      <c r="AG268" s="3054"/>
      <c r="AH268" s="3054"/>
      <c r="AI268" s="2966"/>
      <c r="AJ268" s="2966">
        <f t="shared" ref="AJ268:AJ331" si="116">SUM(AF268:AI268)</f>
        <v>0</v>
      </c>
      <c r="AK268" s="1357"/>
      <c r="AL268" s="1357"/>
      <c r="AM268" s="1423"/>
      <c r="AN268" s="1423"/>
      <c r="AO268" s="1423"/>
      <c r="AP268" s="1423">
        <f t="shared" ref="AP268:AP331" si="117">SUM(AL268:AO268)</f>
        <v>0</v>
      </c>
      <c r="AQ268" s="2952"/>
      <c r="AR268" s="2952"/>
      <c r="AS268" s="1357"/>
      <c r="AT268" s="1357"/>
      <c r="AU268" s="1423"/>
      <c r="AV268" s="1423"/>
      <c r="AW268" s="1423"/>
      <c r="AX268" s="1423">
        <f t="shared" ref="AX268:AX331" si="118">SUM(AT268:AW268)</f>
        <v>0</v>
      </c>
      <c r="AY268" s="1423"/>
      <c r="AZ268" s="1423"/>
      <c r="BA268" s="1423"/>
      <c r="BB268" s="1423"/>
      <c r="BC268" s="1423"/>
      <c r="BD268" s="1423">
        <f t="shared" ref="BD268:BD331" si="119">SUM(AZ268:BC268)</f>
        <v>0</v>
      </c>
      <c r="BE268" s="1357"/>
      <c r="BF268" s="1357"/>
      <c r="BG268" s="1423"/>
      <c r="BH268" s="1423"/>
      <c r="BI268" s="1423"/>
      <c r="BJ268" s="1423">
        <f t="shared" ref="BJ268:BJ331" si="120">SUM(BF268:BI268)</f>
        <v>0</v>
      </c>
      <c r="BK268" s="2923"/>
      <c r="BL268" s="2923"/>
      <c r="CF268" s="2981">
        <f t="shared" si="107"/>
        <v>0</v>
      </c>
      <c r="CG268" s="2981">
        <f t="shared" si="108"/>
        <v>0</v>
      </c>
      <c r="CH268" s="2981">
        <f t="shared" si="98"/>
        <v>0</v>
      </c>
      <c r="CI268" s="2981">
        <f t="shared" si="98"/>
        <v>0</v>
      </c>
      <c r="CJ268" s="2981">
        <f t="shared" si="98"/>
        <v>0</v>
      </c>
      <c r="CQ268" s="2981">
        <f t="shared" si="105"/>
        <v>0</v>
      </c>
      <c r="CR268" s="2981">
        <f t="shared" si="106"/>
        <v>0</v>
      </c>
      <c r="CS268" s="2981">
        <f t="shared" si="104"/>
        <v>0</v>
      </c>
      <c r="CT268" s="2981">
        <f t="shared" si="104"/>
        <v>0</v>
      </c>
      <c r="CU268" s="2981">
        <f t="shared" si="104"/>
        <v>0</v>
      </c>
    </row>
    <row r="269" spans="1:99" ht="12.75" hidden="1" customHeight="1">
      <c r="A269" s="913"/>
      <c r="B269" s="3045"/>
      <c r="C269" s="1860"/>
      <c r="D269" s="2905"/>
      <c r="E269" s="3087"/>
      <c r="F269" s="1374"/>
      <c r="G269" s="1374"/>
      <c r="H269" s="1423"/>
      <c r="I269" s="1423"/>
      <c r="J269" s="1423"/>
      <c r="K269" s="1423">
        <f t="shared" si="113"/>
        <v>0</v>
      </c>
      <c r="L269" s="3027"/>
      <c r="M269" s="3027"/>
      <c r="N269" s="3027"/>
      <c r="O269" s="3027"/>
      <c r="P269" s="1408"/>
      <c r="Q269" s="1408">
        <f t="shared" si="99"/>
        <v>0</v>
      </c>
      <c r="R269" s="891"/>
      <c r="S269" s="891"/>
      <c r="T269" s="891"/>
      <c r="U269" s="1341"/>
      <c r="V269" s="1423"/>
      <c r="W269" s="1423">
        <f t="shared" si="114"/>
        <v>0</v>
      </c>
      <c r="X269" s="1423"/>
      <c r="Y269" s="1343"/>
      <c r="Z269" s="1343"/>
      <c r="AA269" s="1343"/>
      <c r="AB269" s="1343"/>
      <c r="AC269" s="1343"/>
      <c r="AD269" s="1343">
        <f t="shared" si="115"/>
        <v>0</v>
      </c>
      <c r="AE269" s="3054"/>
      <c r="AF269" s="3054"/>
      <c r="AG269" s="3054"/>
      <c r="AH269" s="3054"/>
      <c r="AI269" s="2966"/>
      <c r="AJ269" s="2966">
        <f t="shared" si="116"/>
        <v>0</v>
      </c>
      <c r="AK269" s="1357"/>
      <c r="AL269" s="1357"/>
      <c r="AM269" s="1423"/>
      <c r="AN269" s="1423"/>
      <c r="AO269" s="1423"/>
      <c r="AP269" s="1423">
        <f t="shared" si="117"/>
        <v>0</v>
      </c>
      <c r="AQ269" s="2952"/>
      <c r="AR269" s="2952"/>
      <c r="AS269" s="1357"/>
      <c r="AT269" s="1357"/>
      <c r="AU269" s="1423"/>
      <c r="AV269" s="1423"/>
      <c r="AW269" s="1423"/>
      <c r="AX269" s="1423">
        <f t="shared" si="118"/>
        <v>0</v>
      </c>
      <c r="AY269" s="1423"/>
      <c r="AZ269" s="1423"/>
      <c r="BA269" s="1423"/>
      <c r="BB269" s="1423"/>
      <c r="BC269" s="1423"/>
      <c r="BD269" s="1423">
        <f t="shared" si="119"/>
        <v>0</v>
      </c>
      <c r="BE269" s="1357"/>
      <c r="BF269" s="1357"/>
      <c r="BG269" s="1423"/>
      <c r="BH269" s="1423"/>
      <c r="BI269" s="1423"/>
      <c r="BJ269" s="1423">
        <f t="shared" si="120"/>
        <v>0</v>
      </c>
      <c r="BK269" s="2923"/>
      <c r="BL269" s="2923"/>
      <c r="CF269" s="2981">
        <f t="shared" si="107"/>
        <v>0</v>
      </c>
      <c r="CG269" s="2981">
        <f t="shared" si="108"/>
        <v>0</v>
      </c>
      <c r="CH269" s="2981">
        <f t="shared" si="98"/>
        <v>0</v>
      </c>
      <c r="CI269" s="2981">
        <f t="shared" si="98"/>
        <v>0</v>
      </c>
      <c r="CJ269" s="2981">
        <f t="shared" si="98"/>
        <v>0</v>
      </c>
      <c r="CQ269" s="2981">
        <f t="shared" si="105"/>
        <v>0</v>
      </c>
      <c r="CR269" s="2981">
        <f t="shared" si="106"/>
        <v>0</v>
      </c>
      <c r="CS269" s="2981">
        <f t="shared" si="104"/>
        <v>0</v>
      </c>
      <c r="CT269" s="2981">
        <f t="shared" si="104"/>
        <v>0</v>
      </c>
      <c r="CU269" s="2981">
        <f t="shared" si="104"/>
        <v>0</v>
      </c>
    </row>
    <row r="270" spans="1:99" ht="12.75" hidden="1" customHeight="1">
      <c r="A270" s="913"/>
      <c r="B270" s="3045"/>
      <c r="C270" s="1860"/>
      <c r="D270" s="2905"/>
      <c r="E270" s="3087"/>
      <c r="F270" s="1374"/>
      <c r="G270" s="1374"/>
      <c r="H270" s="1423"/>
      <c r="I270" s="1423"/>
      <c r="J270" s="1423"/>
      <c r="K270" s="1423">
        <f t="shared" si="113"/>
        <v>0</v>
      </c>
      <c r="L270" s="3027"/>
      <c r="M270" s="3027"/>
      <c r="N270" s="3027"/>
      <c r="O270" s="3027"/>
      <c r="P270" s="1408"/>
      <c r="Q270" s="1408">
        <f t="shared" si="99"/>
        <v>0</v>
      </c>
      <c r="R270" s="891"/>
      <c r="S270" s="891"/>
      <c r="T270" s="891"/>
      <c r="U270" s="1341"/>
      <c r="V270" s="1423"/>
      <c r="W270" s="1423">
        <f t="shared" si="114"/>
        <v>0</v>
      </c>
      <c r="X270" s="1423"/>
      <c r="Y270" s="1343"/>
      <c r="Z270" s="1343"/>
      <c r="AA270" s="1343"/>
      <c r="AB270" s="1343"/>
      <c r="AC270" s="1343"/>
      <c r="AD270" s="1343">
        <f t="shared" si="115"/>
        <v>0</v>
      </c>
      <c r="AE270" s="3054"/>
      <c r="AF270" s="3054"/>
      <c r="AG270" s="3054"/>
      <c r="AH270" s="3054"/>
      <c r="AI270" s="2966"/>
      <c r="AJ270" s="2966">
        <f t="shared" si="116"/>
        <v>0</v>
      </c>
      <c r="AK270" s="1357"/>
      <c r="AL270" s="1357"/>
      <c r="AM270" s="1423"/>
      <c r="AN270" s="1423"/>
      <c r="AO270" s="1423"/>
      <c r="AP270" s="1423">
        <f t="shared" si="117"/>
        <v>0</v>
      </c>
      <c r="AQ270" s="2952"/>
      <c r="AR270" s="2952"/>
      <c r="AS270" s="1357"/>
      <c r="AT270" s="1357"/>
      <c r="AU270" s="1423"/>
      <c r="AV270" s="1423"/>
      <c r="AW270" s="1423"/>
      <c r="AX270" s="1423">
        <f t="shared" si="118"/>
        <v>0</v>
      </c>
      <c r="AY270" s="1423"/>
      <c r="AZ270" s="1423"/>
      <c r="BA270" s="1423"/>
      <c r="BB270" s="1423"/>
      <c r="BC270" s="1423"/>
      <c r="BD270" s="1423">
        <f t="shared" si="119"/>
        <v>0</v>
      </c>
      <c r="BE270" s="1357"/>
      <c r="BF270" s="1357"/>
      <c r="BG270" s="1423"/>
      <c r="BH270" s="1423"/>
      <c r="BI270" s="1423"/>
      <c r="BJ270" s="1423">
        <f t="shared" si="120"/>
        <v>0</v>
      </c>
      <c r="BK270" s="2923"/>
      <c r="BL270" s="2923"/>
      <c r="CF270" s="2981">
        <f t="shared" si="107"/>
        <v>0</v>
      </c>
      <c r="CG270" s="2981">
        <f t="shared" si="108"/>
        <v>0</v>
      </c>
      <c r="CH270" s="2981">
        <f t="shared" si="98"/>
        <v>0</v>
      </c>
      <c r="CI270" s="2981">
        <f t="shared" si="98"/>
        <v>0</v>
      </c>
      <c r="CJ270" s="2981">
        <f t="shared" si="98"/>
        <v>0</v>
      </c>
      <c r="CQ270" s="2981">
        <f t="shared" si="105"/>
        <v>0</v>
      </c>
      <c r="CR270" s="2981">
        <f t="shared" si="106"/>
        <v>0</v>
      </c>
      <c r="CS270" s="2981">
        <f t="shared" si="104"/>
        <v>0</v>
      </c>
      <c r="CT270" s="2981">
        <f t="shared" si="104"/>
        <v>0</v>
      </c>
      <c r="CU270" s="2981">
        <f t="shared" si="104"/>
        <v>0</v>
      </c>
    </row>
    <row r="271" spans="1:99" ht="12.75" hidden="1" customHeight="1">
      <c r="A271" s="913"/>
      <c r="B271" s="3045"/>
      <c r="C271" s="1860"/>
      <c r="D271" s="2905"/>
      <c r="E271" s="3087"/>
      <c r="F271" s="1374"/>
      <c r="G271" s="1374"/>
      <c r="H271" s="1423"/>
      <c r="I271" s="1423"/>
      <c r="J271" s="1423"/>
      <c r="K271" s="1423">
        <f t="shared" si="113"/>
        <v>0</v>
      </c>
      <c r="L271" s="3027"/>
      <c r="M271" s="3027"/>
      <c r="N271" s="3027"/>
      <c r="O271" s="3027"/>
      <c r="P271" s="1408"/>
      <c r="Q271" s="1408">
        <f t="shared" si="99"/>
        <v>0</v>
      </c>
      <c r="R271" s="891"/>
      <c r="S271" s="891"/>
      <c r="T271" s="891"/>
      <c r="U271" s="1341"/>
      <c r="V271" s="1423"/>
      <c r="W271" s="1423">
        <f t="shared" si="114"/>
        <v>0</v>
      </c>
      <c r="X271" s="1423"/>
      <c r="Y271" s="1343"/>
      <c r="Z271" s="1343"/>
      <c r="AA271" s="1343"/>
      <c r="AB271" s="1343"/>
      <c r="AC271" s="1343"/>
      <c r="AD271" s="1343">
        <f t="shared" si="115"/>
        <v>0</v>
      </c>
      <c r="AE271" s="3054"/>
      <c r="AF271" s="3054"/>
      <c r="AG271" s="3054"/>
      <c r="AH271" s="3054"/>
      <c r="AI271" s="2966"/>
      <c r="AJ271" s="2966">
        <f t="shared" si="116"/>
        <v>0</v>
      </c>
      <c r="AK271" s="1357"/>
      <c r="AL271" s="1357"/>
      <c r="AM271" s="1423"/>
      <c r="AN271" s="1423"/>
      <c r="AO271" s="1423"/>
      <c r="AP271" s="1423">
        <f t="shared" si="117"/>
        <v>0</v>
      </c>
      <c r="AQ271" s="2952"/>
      <c r="AR271" s="2952"/>
      <c r="AS271" s="1357"/>
      <c r="AT271" s="1357"/>
      <c r="AU271" s="1423"/>
      <c r="AV271" s="1423"/>
      <c r="AW271" s="1423"/>
      <c r="AX271" s="1423">
        <f t="shared" si="118"/>
        <v>0</v>
      </c>
      <c r="AY271" s="1423"/>
      <c r="AZ271" s="1423"/>
      <c r="BA271" s="1423"/>
      <c r="BB271" s="1423"/>
      <c r="BC271" s="1423"/>
      <c r="BD271" s="1423">
        <f t="shared" si="119"/>
        <v>0</v>
      </c>
      <c r="BE271" s="1357"/>
      <c r="BF271" s="1357"/>
      <c r="BG271" s="1423"/>
      <c r="BH271" s="1423"/>
      <c r="BI271" s="1423"/>
      <c r="BJ271" s="1423">
        <f t="shared" si="120"/>
        <v>0</v>
      </c>
      <c r="BK271" s="2923"/>
      <c r="BL271" s="2923"/>
      <c r="CF271" s="2981">
        <f t="shared" si="107"/>
        <v>0</v>
      </c>
      <c r="CG271" s="2981">
        <f t="shared" si="108"/>
        <v>0</v>
      </c>
      <c r="CH271" s="2981">
        <f t="shared" si="98"/>
        <v>0</v>
      </c>
      <c r="CI271" s="2981">
        <f t="shared" si="98"/>
        <v>0</v>
      </c>
      <c r="CJ271" s="2981">
        <f t="shared" si="98"/>
        <v>0</v>
      </c>
      <c r="CQ271" s="2981">
        <f t="shared" si="105"/>
        <v>0</v>
      </c>
      <c r="CR271" s="2981">
        <f t="shared" si="106"/>
        <v>0</v>
      </c>
      <c r="CS271" s="2981">
        <f t="shared" si="104"/>
        <v>0</v>
      </c>
      <c r="CT271" s="2981">
        <f t="shared" si="104"/>
        <v>0</v>
      </c>
      <c r="CU271" s="2981">
        <f t="shared" si="104"/>
        <v>0</v>
      </c>
    </row>
    <row r="272" spans="1:99" ht="12.75" hidden="1" customHeight="1">
      <c r="A272" s="913"/>
      <c r="B272" s="3045"/>
      <c r="C272" s="1860"/>
      <c r="D272" s="2905"/>
      <c r="E272" s="3087"/>
      <c r="F272" s="1374"/>
      <c r="G272" s="1374"/>
      <c r="H272" s="1423"/>
      <c r="I272" s="1423"/>
      <c r="J272" s="1423"/>
      <c r="K272" s="1423">
        <f t="shared" si="113"/>
        <v>0</v>
      </c>
      <c r="L272" s="3027"/>
      <c r="M272" s="3027"/>
      <c r="N272" s="3027"/>
      <c r="O272" s="3027"/>
      <c r="P272" s="1408"/>
      <c r="Q272" s="1408">
        <f t="shared" si="99"/>
        <v>0</v>
      </c>
      <c r="R272" s="891"/>
      <c r="S272" s="891"/>
      <c r="T272" s="891"/>
      <c r="U272" s="1341"/>
      <c r="V272" s="1423"/>
      <c r="W272" s="1423">
        <f t="shared" si="114"/>
        <v>0</v>
      </c>
      <c r="X272" s="1423"/>
      <c r="Y272" s="1343"/>
      <c r="Z272" s="1343"/>
      <c r="AA272" s="1343"/>
      <c r="AB272" s="1343"/>
      <c r="AC272" s="1343"/>
      <c r="AD272" s="1343">
        <f t="shared" si="115"/>
        <v>0</v>
      </c>
      <c r="AE272" s="3054"/>
      <c r="AF272" s="3054"/>
      <c r="AG272" s="3054"/>
      <c r="AH272" s="3054"/>
      <c r="AI272" s="2966"/>
      <c r="AJ272" s="2966">
        <f t="shared" si="116"/>
        <v>0</v>
      </c>
      <c r="AK272" s="1357"/>
      <c r="AL272" s="1357"/>
      <c r="AM272" s="1423"/>
      <c r="AN272" s="1423"/>
      <c r="AO272" s="1423"/>
      <c r="AP272" s="1423">
        <f t="shared" si="117"/>
        <v>0</v>
      </c>
      <c r="AQ272" s="2952"/>
      <c r="AR272" s="2952"/>
      <c r="AS272" s="1357"/>
      <c r="AT272" s="1357"/>
      <c r="AU272" s="1423"/>
      <c r="AV272" s="1423"/>
      <c r="AW272" s="1423"/>
      <c r="AX272" s="1423">
        <f t="shared" si="118"/>
        <v>0</v>
      </c>
      <c r="AY272" s="1423"/>
      <c r="AZ272" s="1423"/>
      <c r="BA272" s="1423"/>
      <c r="BB272" s="1423"/>
      <c r="BC272" s="1423"/>
      <c r="BD272" s="1423">
        <f t="shared" si="119"/>
        <v>0</v>
      </c>
      <c r="BE272" s="1357"/>
      <c r="BF272" s="1357"/>
      <c r="BG272" s="1423"/>
      <c r="BH272" s="1423"/>
      <c r="BI272" s="1423"/>
      <c r="BJ272" s="1423">
        <f t="shared" si="120"/>
        <v>0</v>
      </c>
      <c r="BK272" s="2923"/>
      <c r="BL272" s="2923"/>
      <c r="CF272" s="2981">
        <f t="shared" si="107"/>
        <v>0</v>
      </c>
      <c r="CG272" s="2981">
        <f t="shared" si="108"/>
        <v>0</v>
      </c>
      <c r="CH272" s="2981">
        <f t="shared" si="98"/>
        <v>0</v>
      </c>
      <c r="CI272" s="2981">
        <f t="shared" si="98"/>
        <v>0</v>
      </c>
      <c r="CJ272" s="2981">
        <f t="shared" si="98"/>
        <v>0</v>
      </c>
      <c r="CQ272" s="2981">
        <f t="shared" si="105"/>
        <v>0</v>
      </c>
      <c r="CR272" s="2981">
        <f t="shared" si="106"/>
        <v>0</v>
      </c>
      <c r="CS272" s="2981">
        <f t="shared" si="104"/>
        <v>0</v>
      </c>
      <c r="CT272" s="2981">
        <f t="shared" si="104"/>
        <v>0</v>
      </c>
      <c r="CU272" s="2981">
        <f t="shared" si="104"/>
        <v>0</v>
      </c>
    </row>
    <row r="273" spans="1:99" ht="12.75" hidden="1" customHeight="1">
      <c r="A273" s="913"/>
      <c r="B273" s="3045"/>
      <c r="C273" s="1860"/>
      <c r="D273" s="2905"/>
      <c r="E273" s="3087"/>
      <c r="F273" s="1374"/>
      <c r="G273" s="1374"/>
      <c r="H273" s="1423"/>
      <c r="I273" s="1423"/>
      <c r="J273" s="1423"/>
      <c r="K273" s="1423">
        <f t="shared" si="113"/>
        <v>0</v>
      </c>
      <c r="L273" s="3027"/>
      <c r="M273" s="3027"/>
      <c r="N273" s="3027"/>
      <c r="O273" s="3027"/>
      <c r="P273" s="1408"/>
      <c r="Q273" s="1408">
        <f t="shared" si="99"/>
        <v>0</v>
      </c>
      <c r="R273" s="891"/>
      <c r="S273" s="891"/>
      <c r="T273" s="891"/>
      <c r="U273" s="1341"/>
      <c r="V273" s="1423"/>
      <c r="W273" s="1423">
        <f t="shared" si="114"/>
        <v>0</v>
      </c>
      <c r="X273" s="1423"/>
      <c r="Y273" s="1343"/>
      <c r="Z273" s="1343"/>
      <c r="AA273" s="1343"/>
      <c r="AB273" s="1343"/>
      <c r="AC273" s="1343"/>
      <c r="AD273" s="1343">
        <f t="shared" si="115"/>
        <v>0</v>
      </c>
      <c r="AE273" s="3054"/>
      <c r="AF273" s="3054"/>
      <c r="AG273" s="3054"/>
      <c r="AH273" s="3054"/>
      <c r="AI273" s="2966"/>
      <c r="AJ273" s="2966">
        <f t="shared" si="116"/>
        <v>0</v>
      </c>
      <c r="AK273" s="1357"/>
      <c r="AL273" s="1357"/>
      <c r="AM273" s="1423"/>
      <c r="AN273" s="1423"/>
      <c r="AO273" s="1423"/>
      <c r="AP273" s="1423">
        <f t="shared" si="117"/>
        <v>0</v>
      </c>
      <c r="AQ273" s="2952"/>
      <c r="AR273" s="2952"/>
      <c r="AS273" s="1357"/>
      <c r="AT273" s="1357"/>
      <c r="AU273" s="1423"/>
      <c r="AV273" s="1423"/>
      <c r="AW273" s="1423"/>
      <c r="AX273" s="1423">
        <f t="shared" si="118"/>
        <v>0</v>
      </c>
      <c r="AY273" s="1423"/>
      <c r="AZ273" s="1423"/>
      <c r="BA273" s="1423"/>
      <c r="BB273" s="1423"/>
      <c r="BC273" s="1423"/>
      <c r="BD273" s="1423">
        <f t="shared" si="119"/>
        <v>0</v>
      </c>
      <c r="BE273" s="1357"/>
      <c r="BF273" s="1357"/>
      <c r="BG273" s="1423"/>
      <c r="BH273" s="1423"/>
      <c r="BI273" s="1423"/>
      <c r="BJ273" s="1423">
        <f t="shared" si="120"/>
        <v>0</v>
      </c>
      <c r="BK273" s="2923"/>
      <c r="BL273" s="2923"/>
      <c r="CF273" s="2981">
        <f t="shared" si="107"/>
        <v>0</v>
      </c>
      <c r="CG273" s="2981">
        <f t="shared" si="108"/>
        <v>0</v>
      </c>
      <c r="CH273" s="2981">
        <f t="shared" si="98"/>
        <v>0</v>
      </c>
      <c r="CI273" s="2981">
        <f t="shared" si="98"/>
        <v>0</v>
      </c>
      <c r="CJ273" s="2981">
        <f t="shared" si="98"/>
        <v>0</v>
      </c>
      <c r="CQ273" s="2981">
        <f t="shared" si="105"/>
        <v>0</v>
      </c>
      <c r="CR273" s="2981">
        <f t="shared" si="106"/>
        <v>0</v>
      </c>
      <c r="CS273" s="2981">
        <f t="shared" si="104"/>
        <v>0</v>
      </c>
      <c r="CT273" s="2981">
        <f t="shared" si="104"/>
        <v>0</v>
      </c>
      <c r="CU273" s="2981">
        <f t="shared" si="104"/>
        <v>0</v>
      </c>
    </row>
    <row r="274" spans="1:99" ht="12.75" hidden="1" customHeight="1">
      <c r="A274" s="913"/>
      <c r="B274" s="3045"/>
      <c r="C274" s="1860"/>
      <c r="D274" s="2905"/>
      <c r="E274" s="3087"/>
      <c r="F274" s="1374"/>
      <c r="G274" s="1374"/>
      <c r="H274" s="1423"/>
      <c r="I274" s="1423"/>
      <c r="J274" s="1423"/>
      <c r="K274" s="1423">
        <f t="shared" si="113"/>
        <v>0</v>
      </c>
      <c r="L274" s="3027"/>
      <c r="M274" s="3027"/>
      <c r="N274" s="3027"/>
      <c r="O274" s="3027"/>
      <c r="P274" s="1408"/>
      <c r="Q274" s="1408">
        <f t="shared" si="99"/>
        <v>0</v>
      </c>
      <c r="R274" s="891"/>
      <c r="S274" s="891"/>
      <c r="T274" s="891"/>
      <c r="U274" s="1341"/>
      <c r="V274" s="1423"/>
      <c r="W274" s="1423">
        <f t="shared" si="114"/>
        <v>0</v>
      </c>
      <c r="X274" s="1423"/>
      <c r="Y274" s="1343"/>
      <c r="Z274" s="1343"/>
      <c r="AA274" s="1343"/>
      <c r="AB274" s="1343"/>
      <c r="AC274" s="1343"/>
      <c r="AD274" s="1343">
        <f t="shared" si="115"/>
        <v>0</v>
      </c>
      <c r="AE274" s="3054"/>
      <c r="AF274" s="3054"/>
      <c r="AG274" s="3054"/>
      <c r="AH274" s="3054"/>
      <c r="AI274" s="2966"/>
      <c r="AJ274" s="2966">
        <f t="shared" si="116"/>
        <v>0</v>
      </c>
      <c r="AK274" s="1357"/>
      <c r="AL274" s="1357"/>
      <c r="AM274" s="1423"/>
      <c r="AN274" s="1423"/>
      <c r="AO274" s="1423"/>
      <c r="AP274" s="1423">
        <f t="shared" si="117"/>
        <v>0</v>
      </c>
      <c r="AQ274" s="2952"/>
      <c r="AR274" s="2952"/>
      <c r="AS274" s="1357"/>
      <c r="AT274" s="1357"/>
      <c r="AU274" s="1423"/>
      <c r="AV274" s="1423"/>
      <c r="AW274" s="1423"/>
      <c r="AX274" s="1423">
        <f t="shared" si="118"/>
        <v>0</v>
      </c>
      <c r="AY274" s="1423"/>
      <c r="AZ274" s="1423"/>
      <c r="BA274" s="1423"/>
      <c r="BB274" s="1423"/>
      <c r="BC274" s="1423"/>
      <c r="BD274" s="1423">
        <f t="shared" si="119"/>
        <v>0</v>
      </c>
      <c r="BE274" s="1357"/>
      <c r="BF274" s="1357"/>
      <c r="BG274" s="1423"/>
      <c r="BH274" s="1423"/>
      <c r="BI274" s="1423"/>
      <c r="BJ274" s="1423">
        <f t="shared" si="120"/>
        <v>0</v>
      </c>
      <c r="BK274" s="2923"/>
      <c r="BL274" s="2923"/>
      <c r="CF274" s="2981">
        <f t="shared" si="107"/>
        <v>0</v>
      </c>
      <c r="CG274" s="2981">
        <f t="shared" si="108"/>
        <v>0</v>
      </c>
      <c r="CH274" s="2981">
        <f t="shared" si="98"/>
        <v>0</v>
      </c>
      <c r="CI274" s="2981">
        <f t="shared" si="98"/>
        <v>0</v>
      </c>
      <c r="CJ274" s="2981">
        <f t="shared" si="98"/>
        <v>0</v>
      </c>
      <c r="CQ274" s="2981">
        <f t="shared" si="105"/>
        <v>0</v>
      </c>
      <c r="CR274" s="2981">
        <f t="shared" si="106"/>
        <v>0</v>
      </c>
      <c r="CS274" s="2981">
        <f t="shared" si="104"/>
        <v>0</v>
      </c>
      <c r="CT274" s="2981">
        <f t="shared" si="104"/>
        <v>0</v>
      </c>
      <c r="CU274" s="2981">
        <f t="shared" si="104"/>
        <v>0</v>
      </c>
    </row>
    <row r="275" spans="1:99" ht="12.75" hidden="1" customHeight="1">
      <c r="A275" s="913"/>
      <c r="B275" s="3045"/>
      <c r="C275" s="1860"/>
      <c r="D275" s="2905"/>
      <c r="E275" s="3087"/>
      <c r="F275" s="1374"/>
      <c r="G275" s="1374"/>
      <c r="H275" s="1423"/>
      <c r="I275" s="1423"/>
      <c r="J275" s="1423"/>
      <c r="K275" s="1423">
        <f t="shared" si="113"/>
        <v>0</v>
      </c>
      <c r="L275" s="3027"/>
      <c r="M275" s="3027"/>
      <c r="N275" s="3027"/>
      <c r="O275" s="3027"/>
      <c r="P275" s="1408"/>
      <c r="Q275" s="1408">
        <f t="shared" si="99"/>
        <v>0</v>
      </c>
      <c r="R275" s="891"/>
      <c r="S275" s="891"/>
      <c r="T275" s="891"/>
      <c r="U275" s="1341"/>
      <c r="V275" s="1423"/>
      <c r="W275" s="1423">
        <f t="shared" si="114"/>
        <v>0</v>
      </c>
      <c r="X275" s="1423"/>
      <c r="Y275" s="1343"/>
      <c r="Z275" s="1343"/>
      <c r="AA275" s="1343"/>
      <c r="AB275" s="1343"/>
      <c r="AC275" s="1343"/>
      <c r="AD275" s="1343">
        <f t="shared" si="115"/>
        <v>0</v>
      </c>
      <c r="AE275" s="3054"/>
      <c r="AF275" s="3054"/>
      <c r="AG275" s="3054"/>
      <c r="AH275" s="3054"/>
      <c r="AI275" s="2966"/>
      <c r="AJ275" s="2966">
        <f t="shared" si="116"/>
        <v>0</v>
      </c>
      <c r="AK275" s="1357"/>
      <c r="AL275" s="1357"/>
      <c r="AM275" s="1423"/>
      <c r="AN275" s="1423"/>
      <c r="AO275" s="1423"/>
      <c r="AP275" s="1423">
        <f t="shared" si="117"/>
        <v>0</v>
      </c>
      <c r="AQ275" s="2952"/>
      <c r="AR275" s="2952"/>
      <c r="AS275" s="1357"/>
      <c r="AT275" s="1357"/>
      <c r="AU275" s="1423"/>
      <c r="AV275" s="1423"/>
      <c r="AW275" s="1423"/>
      <c r="AX275" s="1423">
        <f t="shared" si="118"/>
        <v>0</v>
      </c>
      <c r="AY275" s="1423"/>
      <c r="AZ275" s="1423"/>
      <c r="BA275" s="1423"/>
      <c r="BB275" s="1423"/>
      <c r="BC275" s="1423"/>
      <c r="BD275" s="1423">
        <f t="shared" si="119"/>
        <v>0</v>
      </c>
      <c r="BE275" s="1357"/>
      <c r="BF275" s="1357"/>
      <c r="BG275" s="1423"/>
      <c r="BH275" s="1423"/>
      <c r="BI275" s="1423"/>
      <c r="BJ275" s="1423">
        <f t="shared" si="120"/>
        <v>0</v>
      </c>
      <c r="BK275" s="2923"/>
      <c r="BL275" s="2923"/>
      <c r="CF275" s="2981">
        <f t="shared" si="107"/>
        <v>0</v>
      </c>
      <c r="CG275" s="2981">
        <f t="shared" si="108"/>
        <v>0</v>
      </c>
      <c r="CH275" s="2981">
        <f t="shared" si="98"/>
        <v>0</v>
      </c>
      <c r="CI275" s="2981">
        <f t="shared" si="98"/>
        <v>0</v>
      </c>
      <c r="CJ275" s="2981">
        <f t="shared" si="98"/>
        <v>0</v>
      </c>
      <c r="CQ275" s="2981">
        <f t="shared" si="105"/>
        <v>0</v>
      </c>
      <c r="CR275" s="2981">
        <f t="shared" si="106"/>
        <v>0</v>
      </c>
      <c r="CS275" s="2981">
        <f t="shared" si="104"/>
        <v>0</v>
      </c>
      <c r="CT275" s="2981">
        <f t="shared" si="104"/>
        <v>0</v>
      </c>
      <c r="CU275" s="2981">
        <f t="shared" si="104"/>
        <v>0</v>
      </c>
    </row>
    <row r="276" spans="1:99" ht="12.75" hidden="1" customHeight="1">
      <c r="A276" s="913"/>
      <c r="B276" s="3045"/>
      <c r="C276" s="1860"/>
      <c r="D276" s="2905"/>
      <c r="E276" s="3087"/>
      <c r="F276" s="1374"/>
      <c r="G276" s="1374"/>
      <c r="H276" s="1423"/>
      <c r="I276" s="1423"/>
      <c r="J276" s="1423"/>
      <c r="K276" s="1423">
        <f t="shared" si="113"/>
        <v>0</v>
      </c>
      <c r="L276" s="3027"/>
      <c r="M276" s="3027"/>
      <c r="N276" s="3027"/>
      <c r="O276" s="3027"/>
      <c r="P276" s="1408"/>
      <c r="Q276" s="1408">
        <f t="shared" si="99"/>
        <v>0</v>
      </c>
      <c r="R276" s="891"/>
      <c r="S276" s="891"/>
      <c r="T276" s="891"/>
      <c r="U276" s="1341"/>
      <c r="V276" s="1423"/>
      <c r="W276" s="1423">
        <f t="shared" si="114"/>
        <v>0</v>
      </c>
      <c r="X276" s="1423"/>
      <c r="Y276" s="1343"/>
      <c r="Z276" s="1343"/>
      <c r="AA276" s="1343"/>
      <c r="AB276" s="1343"/>
      <c r="AC276" s="1343"/>
      <c r="AD276" s="1343">
        <f t="shared" si="115"/>
        <v>0</v>
      </c>
      <c r="AE276" s="3054"/>
      <c r="AF276" s="3054"/>
      <c r="AG276" s="3054"/>
      <c r="AH276" s="3054"/>
      <c r="AI276" s="2966"/>
      <c r="AJ276" s="2966">
        <f t="shared" si="116"/>
        <v>0</v>
      </c>
      <c r="AK276" s="1357"/>
      <c r="AL276" s="1357"/>
      <c r="AM276" s="1423"/>
      <c r="AN276" s="1423"/>
      <c r="AO276" s="1423"/>
      <c r="AP276" s="1423">
        <f t="shared" si="117"/>
        <v>0</v>
      </c>
      <c r="AQ276" s="2952"/>
      <c r="AR276" s="2952"/>
      <c r="AS276" s="1357"/>
      <c r="AT276" s="1357"/>
      <c r="AU276" s="1423"/>
      <c r="AV276" s="1423"/>
      <c r="AW276" s="1423"/>
      <c r="AX276" s="1423">
        <f t="shared" si="118"/>
        <v>0</v>
      </c>
      <c r="AY276" s="1423"/>
      <c r="AZ276" s="1423"/>
      <c r="BA276" s="1423"/>
      <c r="BB276" s="1423"/>
      <c r="BC276" s="1423"/>
      <c r="BD276" s="1423">
        <f t="shared" si="119"/>
        <v>0</v>
      </c>
      <c r="BE276" s="1357"/>
      <c r="BF276" s="1357"/>
      <c r="BG276" s="1423"/>
      <c r="BH276" s="1423"/>
      <c r="BI276" s="1423"/>
      <c r="BJ276" s="1423">
        <f t="shared" si="120"/>
        <v>0</v>
      </c>
      <c r="BK276" s="2923"/>
      <c r="BL276" s="2923"/>
      <c r="CF276" s="2981">
        <f t="shared" si="107"/>
        <v>0</v>
      </c>
      <c r="CG276" s="2981">
        <f t="shared" si="108"/>
        <v>0</v>
      </c>
      <c r="CH276" s="2981">
        <f t="shared" si="98"/>
        <v>0</v>
      </c>
      <c r="CI276" s="2981">
        <f t="shared" si="98"/>
        <v>0</v>
      </c>
      <c r="CJ276" s="2981">
        <f t="shared" si="98"/>
        <v>0</v>
      </c>
      <c r="CQ276" s="2981">
        <f t="shared" si="105"/>
        <v>0</v>
      </c>
      <c r="CR276" s="2981">
        <f t="shared" si="106"/>
        <v>0</v>
      </c>
      <c r="CS276" s="2981">
        <f t="shared" si="104"/>
        <v>0</v>
      </c>
      <c r="CT276" s="2981">
        <f t="shared" si="104"/>
        <v>0</v>
      </c>
      <c r="CU276" s="2981">
        <f t="shared" si="104"/>
        <v>0</v>
      </c>
    </row>
    <row r="277" spans="1:99" ht="12.75" hidden="1" customHeight="1">
      <c r="A277" s="913"/>
      <c r="B277" s="3045"/>
      <c r="C277" s="1860"/>
      <c r="D277" s="2905"/>
      <c r="E277" s="3087"/>
      <c r="F277" s="1374"/>
      <c r="G277" s="1374"/>
      <c r="H277" s="1423"/>
      <c r="I277" s="1423"/>
      <c r="J277" s="1423"/>
      <c r="K277" s="1423">
        <f t="shared" si="113"/>
        <v>0</v>
      </c>
      <c r="L277" s="3027"/>
      <c r="M277" s="3027"/>
      <c r="N277" s="3027"/>
      <c r="O277" s="3027"/>
      <c r="P277" s="1408"/>
      <c r="Q277" s="1408">
        <f t="shared" si="99"/>
        <v>0</v>
      </c>
      <c r="R277" s="891"/>
      <c r="S277" s="891"/>
      <c r="T277" s="891"/>
      <c r="U277" s="1341"/>
      <c r="V277" s="1423"/>
      <c r="W277" s="1423">
        <f t="shared" si="114"/>
        <v>0</v>
      </c>
      <c r="X277" s="1423"/>
      <c r="Y277" s="1343"/>
      <c r="Z277" s="1343"/>
      <c r="AA277" s="1343"/>
      <c r="AB277" s="1343"/>
      <c r="AC277" s="1343"/>
      <c r="AD277" s="1343">
        <f t="shared" si="115"/>
        <v>0</v>
      </c>
      <c r="AE277" s="3054"/>
      <c r="AF277" s="3054"/>
      <c r="AG277" s="3054"/>
      <c r="AH277" s="3054"/>
      <c r="AI277" s="2966"/>
      <c r="AJ277" s="2966">
        <f t="shared" si="116"/>
        <v>0</v>
      </c>
      <c r="AK277" s="1357"/>
      <c r="AL277" s="1357"/>
      <c r="AM277" s="1423"/>
      <c r="AN277" s="1423"/>
      <c r="AO277" s="1423"/>
      <c r="AP277" s="1423">
        <f t="shared" si="117"/>
        <v>0</v>
      </c>
      <c r="AQ277" s="2952"/>
      <c r="AR277" s="2952"/>
      <c r="AS277" s="1357"/>
      <c r="AT277" s="1357"/>
      <c r="AU277" s="1423"/>
      <c r="AV277" s="1423"/>
      <c r="AW277" s="1423"/>
      <c r="AX277" s="1423">
        <f t="shared" si="118"/>
        <v>0</v>
      </c>
      <c r="AY277" s="1423"/>
      <c r="AZ277" s="1423"/>
      <c r="BA277" s="1423"/>
      <c r="BB277" s="1423"/>
      <c r="BC277" s="1423"/>
      <c r="BD277" s="1423">
        <f t="shared" si="119"/>
        <v>0</v>
      </c>
      <c r="BE277" s="1357"/>
      <c r="BF277" s="1357"/>
      <c r="BG277" s="1423"/>
      <c r="BH277" s="1423"/>
      <c r="BI277" s="1423"/>
      <c r="BJ277" s="1423">
        <f t="shared" si="120"/>
        <v>0</v>
      </c>
      <c r="BK277" s="2923"/>
      <c r="BL277" s="2923"/>
      <c r="CF277" s="2981">
        <f t="shared" si="107"/>
        <v>0</v>
      </c>
      <c r="CG277" s="2981">
        <f t="shared" si="108"/>
        <v>0</v>
      </c>
      <c r="CH277" s="2981">
        <f t="shared" si="98"/>
        <v>0</v>
      </c>
      <c r="CI277" s="2981">
        <f t="shared" si="98"/>
        <v>0</v>
      </c>
      <c r="CJ277" s="2981">
        <f t="shared" si="98"/>
        <v>0</v>
      </c>
      <c r="CQ277" s="2981">
        <f t="shared" ref="CQ277:CQ308" si="121">CL277-BE277</f>
        <v>0</v>
      </c>
      <c r="CR277" s="2981">
        <f t="shared" ref="CR277:CR308" si="122">CM277-BF277</f>
        <v>0</v>
      </c>
      <c r="CS277" s="2981">
        <f t="shared" si="104"/>
        <v>0</v>
      </c>
      <c r="CT277" s="2981">
        <f t="shared" si="104"/>
        <v>0</v>
      </c>
      <c r="CU277" s="2981">
        <f t="shared" si="104"/>
        <v>0</v>
      </c>
    </row>
    <row r="278" spans="1:99" ht="12.75" hidden="1" customHeight="1">
      <c r="A278" s="913"/>
      <c r="B278" s="3045"/>
      <c r="C278" s="1860"/>
      <c r="D278" s="2905"/>
      <c r="E278" s="3087"/>
      <c r="F278" s="1374"/>
      <c r="G278" s="1374"/>
      <c r="H278" s="1423"/>
      <c r="I278" s="1423"/>
      <c r="J278" s="1423"/>
      <c r="K278" s="1423">
        <f t="shared" si="113"/>
        <v>0</v>
      </c>
      <c r="L278" s="3027"/>
      <c r="M278" s="3027"/>
      <c r="N278" s="3027"/>
      <c r="O278" s="3027"/>
      <c r="P278" s="1408"/>
      <c r="Q278" s="1408">
        <f t="shared" si="99"/>
        <v>0</v>
      </c>
      <c r="R278" s="891"/>
      <c r="S278" s="891"/>
      <c r="T278" s="891"/>
      <c r="U278" s="1341"/>
      <c r="V278" s="1423"/>
      <c r="W278" s="1423">
        <f t="shared" si="114"/>
        <v>0</v>
      </c>
      <c r="X278" s="1423"/>
      <c r="Y278" s="1343"/>
      <c r="Z278" s="1343"/>
      <c r="AA278" s="1343"/>
      <c r="AB278" s="1343"/>
      <c r="AC278" s="1343"/>
      <c r="AD278" s="1343">
        <f t="shared" si="115"/>
        <v>0</v>
      </c>
      <c r="AE278" s="3054"/>
      <c r="AF278" s="3054"/>
      <c r="AG278" s="3054"/>
      <c r="AH278" s="3054"/>
      <c r="AI278" s="2966"/>
      <c r="AJ278" s="2966">
        <f t="shared" si="116"/>
        <v>0</v>
      </c>
      <c r="AK278" s="1357"/>
      <c r="AL278" s="1357"/>
      <c r="AM278" s="1423"/>
      <c r="AN278" s="1423"/>
      <c r="AO278" s="1423"/>
      <c r="AP278" s="1423">
        <f t="shared" si="117"/>
        <v>0</v>
      </c>
      <c r="AQ278" s="2952"/>
      <c r="AR278" s="2952"/>
      <c r="AS278" s="1357"/>
      <c r="AT278" s="1357"/>
      <c r="AU278" s="1423"/>
      <c r="AV278" s="1423"/>
      <c r="AW278" s="1423"/>
      <c r="AX278" s="1423">
        <f t="shared" si="118"/>
        <v>0</v>
      </c>
      <c r="AY278" s="1423"/>
      <c r="AZ278" s="1423"/>
      <c r="BA278" s="1423"/>
      <c r="BB278" s="1423"/>
      <c r="BC278" s="1423"/>
      <c r="BD278" s="1423">
        <f t="shared" si="119"/>
        <v>0</v>
      </c>
      <c r="BE278" s="1357"/>
      <c r="BF278" s="1357"/>
      <c r="BG278" s="1423"/>
      <c r="BH278" s="1423"/>
      <c r="BI278" s="1423"/>
      <c r="BJ278" s="1423">
        <f t="shared" si="120"/>
        <v>0</v>
      </c>
      <c r="BK278" s="2923"/>
      <c r="BL278" s="2923"/>
      <c r="CF278" s="2981">
        <f t="shared" si="107"/>
        <v>0</v>
      </c>
      <c r="CG278" s="2981">
        <f t="shared" si="108"/>
        <v>0</v>
      </c>
      <c r="CH278" s="2981">
        <f t="shared" si="98"/>
        <v>0</v>
      </c>
      <c r="CI278" s="2981">
        <f t="shared" si="98"/>
        <v>0</v>
      </c>
      <c r="CJ278" s="2981">
        <f t="shared" si="98"/>
        <v>0</v>
      </c>
      <c r="CQ278" s="2981">
        <f t="shared" si="121"/>
        <v>0</v>
      </c>
      <c r="CR278" s="2981">
        <f t="shared" si="122"/>
        <v>0</v>
      </c>
      <c r="CS278" s="2981">
        <f t="shared" si="104"/>
        <v>0</v>
      </c>
      <c r="CT278" s="2981">
        <f t="shared" si="104"/>
        <v>0</v>
      </c>
      <c r="CU278" s="2981">
        <f t="shared" si="104"/>
        <v>0</v>
      </c>
    </row>
    <row r="279" spans="1:99" ht="12.75" hidden="1" customHeight="1">
      <c r="A279" s="913"/>
      <c r="B279" s="3045"/>
      <c r="C279" s="1860"/>
      <c r="D279" s="2905"/>
      <c r="E279" s="3087"/>
      <c r="F279" s="1374"/>
      <c r="G279" s="1374"/>
      <c r="H279" s="1423"/>
      <c r="I279" s="1423"/>
      <c r="J279" s="1423"/>
      <c r="K279" s="1423">
        <f t="shared" si="113"/>
        <v>0</v>
      </c>
      <c r="L279" s="3027"/>
      <c r="M279" s="3027"/>
      <c r="N279" s="3027"/>
      <c r="O279" s="3027"/>
      <c r="P279" s="1408"/>
      <c r="Q279" s="1408">
        <f t="shared" si="99"/>
        <v>0</v>
      </c>
      <c r="R279" s="891"/>
      <c r="S279" s="891"/>
      <c r="T279" s="891"/>
      <c r="U279" s="1341"/>
      <c r="V279" s="1423"/>
      <c r="W279" s="1423">
        <f t="shared" si="114"/>
        <v>0</v>
      </c>
      <c r="X279" s="1423"/>
      <c r="Y279" s="1343"/>
      <c r="Z279" s="1343"/>
      <c r="AA279" s="1343"/>
      <c r="AB279" s="1343"/>
      <c r="AC279" s="1343"/>
      <c r="AD279" s="1343">
        <f t="shared" si="115"/>
        <v>0</v>
      </c>
      <c r="AE279" s="3054"/>
      <c r="AF279" s="3054"/>
      <c r="AG279" s="3054"/>
      <c r="AH279" s="3054"/>
      <c r="AI279" s="2966"/>
      <c r="AJ279" s="2966">
        <f t="shared" si="116"/>
        <v>0</v>
      </c>
      <c r="AK279" s="1357"/>
      <c r="AL279" s="1357"/>
      <c r="AM279" s="1423"/>
      <c r="AN279" s="1423"/>
      <c r="AO279" s="1423"/>
      <c r="AP279" s="1423">
        <f t="shared" si="117"/>
        <v>0</v>
      </c>
      <c r="AQ279" s="2952"/>
      <c r="AR279" s="2952"/>
      <c r="AS279" s="1357"/>
      <c r="AT279" s="1357"/>
      <c r="AU279" s="1423"/>
      <c r="AV279" s="1423"/>
      <c r="AW279" s="1423"/>
      <c r="AX279" s="1423">
        <f t="shared" si="118"/>
        <v>0</v>
      </c>
      <c r="AY279" s="1423"/>
      <c r="AZ279" s="1423"/>
      <c r="BA279" s="1423"/>
      <c r="BB279" s="1423"/>
      <c r="BC279" s="1423"/>
      <c r="BD279" s="1423">
        <f t="shared" si="119"/>
        <v>0</v>
      </c>
      <c r="BE279" s="1357"/>
      <c r="BF279" s="1357"/>
      <c r="BG279" s="1423"/>
      <c r="BH279" s="1423"/>
      <c r="BI279" s="1423"/>
      <c r="BJ279" s="1423">
        <f t="shared" si="120"/>
        <v>0</v>
      </c>
      <c r="BK279" s="2923"/>
      <c r="BL279" s="2923"/>
      <c r="CF279" s="2981">
        <f t="shared" si="107"/>
        <v>0</v>
      </c>
      <c r="CG279" s="2981">
        <f t="shared" si="108"/>
        <v>0</v>
      </c>
      <c r="CH279" s="2981">
        <f t="shared" si="98"/>
        <v>0</v>
      </c>
      <c r="CI279" s="2981">
        <f t="shared" si="98"/>
        <v>0</v>
      </c>
      <c r="CJ279" s="2981">
        <f t="shared" si="98"/>
        <v>0</v>
      </c>
      <c r="CQ279" s="2981">
        <f t="shared" si="121"/>
        <v>0</v>
      </c>
      <c r="CR279" s="2981">
        <f t="shared" si="122"/>
        <v>0</v>
      </c>
      <c r="CS279" s="2981">
        <f t="shared" si="104"/>
        <v>0</v>
      </c>
      <c r="CT279" s="2981">
        <f t="shared" si="104"/>
        <v>0</v>
      </c>
      <c r="CU279" s="2981">
        <f t="shared" si="104"/>
        <v>0</v>
      </c>
    </row>
    <row r="280" spans="1:99" ht="12.75" hidden="1" customHeight="1">
      <c r="A280" s="913"/>
      <c r="B280" s="3045"/>
      <c r="C280" s="1860"/>
      <c r="D280" s="2905"/>
      <c r="E280" s="3087"/>
      <c r="F280" s="1374"/>
      <c r="G280" s="1374"/>
      <c r="H280" s="1423"/>
      <c r="I280" s="1423"/>
      <c r="J280" s="1423"/>
      <c r="K280" s="1423">
        <f t="shared" si="113"/>
        <v>0</v>
      </c>
      <c r="L280" s="3027"/>
      <c r="M280" s="3027"/>
      <c r="N280" s="3027"/>
      <c r="O280" s="3027"/>
      <c r="P280" s="1408"/>
      <c r="Q280" s="1408">
        <f t="shared" si="99"/>
        <v>0</v>
      </c>
      <c r="R280" s="891"/>
      <c r="S280" s="891"/>
      <c r="T280" s="891"/>
      <c r="U280" s="1341"/>
      <c r="V280" s="1423"/>
      <c r="W280" s="1423">
        <f t="shared" si="114"/>
        <v>0</v>
      </c>
      <c r="X280" s="1423"/>
      <c r="Y280" s="1343"/>
      <c r="Z280" s="1343"/>
      <c r="AA280" s="1343"/>
      <c r="AB280" s="1343"/>
      <c r="AC280" s="1343"/>
      <c r="AD280" s="1343">
        <f t="shared" si="115"/>
        <v>0</v>
      </c>
      <c r="AE280" s="3054"/>
      <c r="AF280" s="3054"/>
      <c r="AG280" s="3054"/>
      <c r="AH280" s="3054"/>
      <c r="AI280" s="2966"/>
      <c r="AJ280" s="2966">
        <f t="shared" si="116"/>
        <v>0</v>
      </c>
      <c r="AK280" s="1357"/>
      <c r="AL280" s="1357"/>
      <c r="AM280" s="1423"/>
      <c r="AN280" s="1423"/>
      <c r="AO280" s="1423"/>
      <c r="AP280" s="1423">
        <f t="shared" si="117"/>
        <v>0</v>
      </c>
      <c r="AQ280" s="2952"/>
      <c r="AR280" s="2952"/>
      <c r="AS280" s="1357"/>
      <c r="AT280" s="1357"/>
      <c r="AU280" s="1423"/>
      <c r="AV280" s="1423"/>
      <c r="AW280" s="1423"/>
      <c r="AX280" s="1423">
        <f t="shared" si="118"/>
        <v>0</v>
      </c>
      <c r="AY280" s="1423"/>
      <c r="AZ280" s="1423"/>
      <c r="BA280" s="1423"/>
      <c r="BB280" s="1423"/>
      <c r="BC280" s="1423"/>
      <c r="BD280" s="1423">
        <f t="shared" si="119"/>
        <v>0</v>
      </c>
      <c r="BE280" s="1357"/>
      <c r="BF280" s="1357"/>
      <c r="BG280" s="1423"/>
      <c r="BH280" s="1423"/>
      <c r="BI280" s="1423"/>
      <c r="BJ280" s="1423">
        <f t="shared" si="120"/>
        <v>0</v>
      </c>
      <c r="BK280" s="2923"/>
      <c r="BL280" s="2923"/>
      <c r="CF280" s="2981">
        <f t="shared" si="107"/>
        <v>0</v>
      </c>
      <c r="CG280" s="2981">
        <f t="shared" si="108"/>
        <v>0</v>
      </c>
      <c r="CH280" s="2981">
        <f t="shared" si="98"/>
        <v>0</v>
      </c>
      <c r="CI280" s="2981">
        <f t="shared" si="98"/>
        <v>0</v>
      </c>
      <c r="CJ280" s="2981">
        <f t="shared" si="98"/>
        <v>0</v>
      </c>
      <c r="CQ280" s="2981">
        <f t="shared" si="121"/>
        <v>0</v>
      </c>
      <c r="CR280" s="2981">
        <f t="shared" si="122"/>
        <v>0</v>
      </c>
      <c r="CS280" s="2981">
        <f t="shared" si="104"/>
        <v>0</v>
      </c>
      <c r="CT280" s="2981">
        <f t="shared" si="104"/>
        <v>0</v>
      </c>
      <c r="CU280" s="2981">
        <f t="shared" si="104"/>
        <v>0</v>
      </c>
    </row>
    <row r="281" spans="1:99" ht="12.75" hidden="1" customHeight="1">
      <c r="A281" s="913"/>
      <c r="B281" s="3045"/>
      <c r="C281" s="1860"/>
      <c r="D281" s="2905"/>
      <c r="E281" s="3087"/>
      <c r="F281" s="1374"/>
      <c r="G281" s="1374"/>
      <c r="H281" s="1423"/>
      <c r="I281" s="1423"/>
      <c r="J281" s="1423"/>
      <c r="K281" s="1423">
        <f t="shared" si="113"/>
        <v>0</v>
      </c>
      <c r="L281" s="3027"/>
      <c r="M281" s="3027"/>
      <c r="N281" s="3027"/>
      <c r="O281" s="3027"/>
      <c r="P281" s="1408"/>
      <c r="Q281" s="1408">
        <f t="shared" si="99"/>
        <v>0</v>
      </c>
      <c r="R281" s="891"/>
      <c r="S281" s="891"/>
      <c r="T281" s="891"/>
      <c r="U281" s="1341"/>
      <c r="V281" s="1423"/>
      <c r="W281" s="1423">
        <f t="shared" si="114"/>
        <v>0</v>
      </c>
      <c r="X281" s="1423"/>
      <c r="Y281" s="1343"/>
      <c r="Z281" s="1343"/>
      <c r="AA281" s="1343"/>
      <c r="AB281" s="1343"/>
      <c r="AC281" s="1343"/>
      <c r="AD281" s="1343">
        <f t="shared" si="115"/>
        <v>0</v>
      </c>
      <c r="AE281" s="3054"/>
      <c r="AF281" s="3054"/>
      <c r="AG281" s="3054"/>
      <c r="AH281" s="3054"/>
      <c r="AI281" s="2966"/>
      <c r="AJ281" s="2966">
        <f t="shared" si="116"/>
        <v>0</v>
      </c>
      <c r="AK281" s="1357"/>
      <c r="AL281" s="1357"/>
      <c r="AM281" s="1423"/>
      <c r="AN281" s="1423"/>
      <c r="AO281" s="1423"/>
      <c r="AP281" s="1423">
        <f t="shared" si="117"/>
        <v>0</v>
      </c>
      <c r="AQ281" s="2952"/>
      <c r="AR281" s="2952"/>
      <c r="AS281" s="1357"/>
      <c r="AT281" s="1357"/>
      <c r="AU281" s="1423"/>
      <c r="AV281" s="1423"/>
      <c r="AW281" s="1423"/>
      <c r="AX281" s="1423">
        <f t="shared" si="118"/>
        <v>0</v>
      </c>
      <c r="AY281" s="1423"/>
      <c r="AZ281" s="1423"/>
      <c r="BA281" s="1423"/>
      <c r="BB281" s="1423"/>
      <c r="BC281" s="1423"/>
      <c r="BD281" s="1423">
        <f t="shared" si="119"/>
        <v>0</v>
      </c>
      <c r="BE281" s="1357"/>
      <c r="BF281" s="1357"/>
      <c r="BG281" s="1423"/>
      <c r="BH281" s="1423"/>
      <c r="BI281" s="1423"/>
      <c r="BJ281" s="1423">
        <f t="shared" si="120"/>
        <v>0</v>
      </c>
      <c r="BK281" s="2923"/>
      <c r="BL281" s="2923"/>
      <c r="CF281" s="2981">
        <f t="shared" si="107"/>
        <v>0</v>
      </c>
      <c r="CG281" s="2981">
        <f t="shared" si="108"/>
        <v>0</v>
      </c>
      <c r="CH281" s="2981">
        <f t="shared" si="98"/>
        <v>0</v>
      </c>
      <c r="CI281" s="2981">
        <f t="shared" si="98"/>
        <v>0</v>
      </c>
      <c r="CJ281" s="2981">
        <f t="shared" si="98"/>
        <v>0</v>
      </c>
      <c r="CQ281" s="2981">
        <f t="shared" si="121"/>
        <v>0</v>
      </c>
      <c r="CR281" s="2981">
        <f t="shared" si="122"/>
        <v>0</v>
      </c>
      <c r="CS281" s="2981">
        <f t="shared" si="104"/>
        <v>0</v>
      </c>
      <c r="CT281" s="2981">
        <f t="shared" si="104"/>
        <v>0</v>
      </c>
      <c r="CU281" s="2981">
        <f t="shared" si="104"/>
        <v>0</v>
      </c>
    </row>
    <row r="282" spans="1:99" ht="12.75" hidden="1" customHeight="1">
      <c r="A282" s="913"/>
      <c r="B282" s="3045"/>
      <c r="C282" s="1860"/>
      <c r="D282" s="2905"/>
      <c r="E282" s="3087"/>
      <c r="F282" s="1374"/>
      <c r="G282" s="1374"/>
      <c r="H282" s="1423"/>
      <c r="I282" s="1423"/>
      <c r="J282" s="1423"/>
      <c r="K282" s="1423">
        <f t="shared" si="113"/>
        <v>0</v>
      </c>
      <c r="L282" s="3027"/>
      <c r="M282" s="3027"/>
      <c r="N282" s="3027"/>
      <c r="O282" s="3027"/>
      <c r="P282" s="1408"/>
      <c r="Q282" s="1408">
        <f t="shared" si="99"/>
        <v>0</v>
      </c>
      <c r="R282" s="891"/>
      <c r="S282" s="891"/>
      <c r="T282" s="891"/>
      <c r="U282" s="1341"/>
      <c r="V282" s="1423"/>
      <c r="W282" s="1423">
        <f t="shared" si="114"/>
        <v>0</v>
      </c>
      <c r="X282" s="1423"/>
      <c r="Y282" s="1343"/>
      <c r="Z282" s="1343"/>
      <c r="AA282" s="1343"/>
      <c r="AB282" s="1343"/>
      <c r="AC282" s="1343"/>
      <c r="AD282" s="1343">
        <f t="shared" si="115"/>
        <v>0</v>
      </c>
      <c r="AE282" s="3054"/>
      <c r="AF282" s="3054"/>
      <c r="AG282" s="3054"/>
      <c r="AH282" s="3054"/>
      <c r="AI282" s="2966"/>
      <c r="AJ282" s="2966">
        <f t="shared" si="116"/>
        <v>0</v>
      </c>
      <c r="AK282" s="1357"/>
      <c r="AL282" s="1357"/>
      <c r="AM282" s="1423"/>
      <c r="AN282" s="1423"/>
      <c r="AO282" s="1423"/>
      <c r="AP282" s="1423">
        <f t="shared" si="117"/>
        <v>0</v>
      </c>
      <c r="AQ282" s="2952"/>
      <c r="AR282" s="2952"/>
      <c r="AS282" s="1357"/>
      <c r="AT282" s="1357"/>
      <c r="AU282" s="1423"/>
      <c r="AV282" s="1423"/>
      <c r="AW282" s="1423"/>
      <c r="AX282" s="1423">
        <f t="shared" si="118"/>
        <v>0</v>
      </c>
      <c r="AY282" s="1423"/>
      <c r="AZ282" s="1423"/>
      <c r="BA282" s="1423"/>
      <c r="BB282" s="1423"/>
      <c r="BC282" s="1423"/>
      <c r="BD282" s="1423">
        <f t="shared" si="119"/>
        <v>0</v>
      </c>
      <c r="BE282" s="1357"/>
      <c r="BF282" s="1357"/>
      <c r="BG282" s="1423"/>
      <c r="BH282" s="1423"/>
      <c r="BI282" s="1423"/>
      <c r="BJ282" s="1423">
        <f t="shared" si="120"/>
        <v>0</v>
      </c>
      <c r="BK282" s="2923"/>
      <c r="BL282" s="2923"/>
      <c r="CF282" s="2981">
        <f t="shared" si="107"/>
        <v>0</v>
      </c>
      <c r="CG282" s="2981">
        <f t="shared" si="108"/>
        <v>0</v>
      </c>
      <c r="CH282" s="2981">
        <f t="shared" si="98"/>
        <v>0</v>
      </c>
      <c r="CI282" s="2981">
        <f t="shared" si="98"/>
        <v>0</v>
      </c>
      <c r="CJ282" s="2981">
        <f t="shared" si="98"/>
        <v>0</v>
      </c>
      <c r="CQ282" s="2981">
        <f t="shared" si="121"/>
        <v>0</v>
      </c>
      <c r="CR282" s="2981">
        <f t="shared" si="122"/>
        <v>0</v>
      </c>
      <c r="CS282" s="2981">
        <f t="shared" si="104"/>
        <v>0</v>
      </c>
      <c r="CT282" s="2981">
        <f t="shared" si="104"/>
        <v>0</v>
      </c>
      <c r="CU282" s="2981">
        <f t="shared" si="104"/>
        <v>0</v>
      </c>
    </row>
    <row r="283" spans="1:99" ht="12.75" hidden="1" customHeight="1">
      <c r="A283" s="885" t="s">
        <v>636</v>
      </c>
      <c r="B283" s="3045"/>
      <c r="C283" s="1860"/>
      <c r="D283" s="2924" t="s">
        <v>957</v>
      </c>
      <c r="E283" s="1622"/>
      <c r="F283" s="1357">
        <v>0</v>
      </c>
      <c r="G283" s="1622">
        <v>0</v>
      </c>
      <c r="H283" s="1357">
        <v>0</v>
      </c>
      <c r="I283" s="1357"/>
      <c r="J283" s="1357">
        <v>0</v>
      </c>
      <c r="K283" s="1357">
        <f t="shared" si="113"/>
        <v>0</v>
      </c>
      <c r="L283" s="1367"/>
      <c r="M283" s="3024"/>
      <c r="N283" s="1367"/>
      <c r="O283" s="1367"/>
      <c r="P283" s="1367"/>
      <c r="Q283" s="1367">
        <f t="shared" si="99"/>
        <v>0</v>
      </c>
      <c r="R283" s="1432">
        <f>F283+L283</f>
        <v>0</v>
      </c>
      <c r="S283" s="1432">
        <f>G283+M283</f>
        <v>0</v>
      </c>
      <c r="T283" s="1432">
        <f>H283+N283</f>
        <v>0</v>
      </c>
      <c r="U283" s="1432"/>
      <c r="V283" s="1357">
        <f>J283+P283</f>
        <v>0</v>
      </c>
      <c r="W283" s="1357">
        <f t="shared" si="114"/>
        <v>0</v>
      </c>
      <c r="X283" s="1357"/>
      <c r="Y283" s="1346">
        <v>0</v>
      </c>
      <c r="Z283" s="1346">
        <v>0</v>
      </c>
      <c r="AA283" s="1346">
        <v>0</v>
      </c>
      <c r="AB283" s="1346"/>
      <c r="AC283" s="1346">
        <v>0</v>
      </c>
      <c r="AD283" s="1346">
        <f t="shared" si="115"/>
        <v>0</v>
      </c>
      <c r="AE283" s="3025"/>
      <c r="AF283" s="3025"/>
      <c r="AG283" s="3025"/>
      <c r="AH283" s="3025"/>
      <c r="AI283" s="2971"/>
      <c r="AJ283" s="2971">
        <f t="shared" si="116"/>
        <v>0</v>
      </c>
      <c r="AK283" s="1357">
        <f>Y283+AE283</f>
        <v>0</v>
      </c>
      <c r="AL283" s="1622">
        <f>Z283+AF283</f>
        <v>0</v>
      </c>
      <c r="AM283" s="1357">
        <f>AA283+AG283</f>
        <v>0</v>
      </c>
      <c r="AN283" s="1357"/>
      <c r="AO283" s="1357">
        <f>AC283+AI283</f>
        <v>0</v>
      </c>
      <c r="AP283" s="1357">
        <f t="shared" si="117"/>
        <v>0</v>
      </c>
      <c r="AQ283" s="2992"/>
      <c r="AR283" s="2992"/>
      <c r="AS283" s="1357">
        <v>0</v>
      </c>
      <c r="AT283" s="1622">
        <v>0</v>
      </c>
      <c r="AU283" s="1357">
        <v>0</v>
      </c>
      <c r="AV283" s="1357">
        <v>0</v>
      </c>
      <c r="AW283" s="1357">
        <v>0</v>
      </c>
      <c r="AX283" s="1357">
        <f t="shared" si="118"/>
        <v>0</v>
      </c>
      <c r="AY283" s="1357"/>
      <c r="AZ283" s="1357"/>
      <c r="BA283" s="1357"/>
      <c r="BB283" s="1357"/>
      <c r="BC283" s="1357"/>
      <c r="BD283" s="1357">
        <f t="shared" si="119"/>
        <v>0</v>
      </c>
      <c r="BE283" s="1357">
        <f>AS283+AY283</f>
        <v>0</v>
      </c>
      <c r="BF283" s="1622">
        <f>AT283+AZ283</f>
        <v>0</v>
      </c>
      <c r="BG283" s="1357">
        <f>AU283+BA283</f>
        <v>0</v>
      </c>
      <c r="BH283" s="1357">
        <f>AV283+BB283</f>
        <v>0</v>
      </c>
      <c r="BI283" s="1357">
        <f>AW283+BC283</f>
        <v>0</v>
      </c>
      <c r="BJ283" s="1357">
        <f t="shared" si="120"/>
        <v>0</v>
      </c>
      <c r="BK283" s="2923"/>
      <c r="BL283" s="2923"/>
      <c r="CA283" s="885">
        <v>0</v>
      </c>
      <c r="CB283" s="885">
        <v>0</v>
      </c>
      <c r="CC283" s="885">
        <v>0</v>
      </c>
      <c r="CE283" s="885">
        <v>0</v>
      </c>
      <c r="CF283" s="2981">
        <f t="shared" si="107"/>
        <v>0</v>
      </c>
      <c r="CG283" s="2981">
        <f t="shared" si="108"/>
        <v>0</v>
      </c>
      <c r="CH283" s="2981">
        <f t="shared" si="98"/>
        <v>0</v>
      </c>
      <c r="CI283" s="2981">
        <f t="shared" si="98"/>
        <v>0</v>
      </c>
      <c r="CJ283" s="2981">
        <f t="shared" si="98"/>
        <v>0</v>
      </c>
      <c r="CL283" s="885">
        <v>0</v>
      </c>
      <c r="CM283" s="885">
        <v>0</v>
      </c>
      <c r="CN283" s="885">
        <v>0</v>
      </c>
      <c r="CO283" s="885">
        <v>0</v>
      </c>
      <c r="CP283" s="885">
        <v>0</v>
      </c>
      <c r="CQ283" s="2981">
        <f t="shared" si="121"/>
        <v>0</v>
      </c>
      <c r="CR283" s="2981">
        <f t="shared" si="122"/>
        <v>0</v>
      </c>
      <c r="CS283" s="2981">
        <f t="shared" si="104"/>
        <v>0</v>
      </c>
      <c r="CT283" s="2981">
        <f t="shared" si="104"/>
        <v>0</v>
      </c>
      <c r="CU283" s="2981">
        <f t="shared" si="104"/>
        <v>0</v>
      </c>
    </row>
    <row r="284" spans="1:99" ht="17.100000000000001" hidden="1" customHeight="1">
      <c r="B284" s="1146"/>
      <c r="C284" s="1027" t="s">
        <v>528</v>
      </c>
      <c r="D284" s="2911"/>
      <c r="E284" s="923"/>
      <c r="F284" s="923">
        <v>0</v>
      </c>
      <c r="G284" s="923">
        <v>0</v>
      </c>
      <c r="H284" s="923">
        <v>0</v>
      </c>
      <c r="I284" s="923"/>
      <c r="J284" s="923">
        <v>0</v>
      </c>
      <c r="K284" s="923">
        <f t="shared" si="113"/>
        <v>0</v>
      </c>
      <c r="L284" s="2912">
        <f>SUM(L285:L304)</f>
        <v>0</v>
      </c>
      <c r="M284" s="2912">
        <f>SUM(M285:M304)</f>
        <v>0</v>
      </c>
      <c r="N284" s="2912">
        <f>SUM(N285:N304)</f>
        <v>0</v>
      </c>
      <c r="O284" s="2912"/>
      <c r="P284" s="2912">
        <f>SUM(P285:P304)</f>
        <v>0</v>
      </c>
      <c r="Q284" s="2912">
        <f t="shared" si="99"/>
        <v>0</v>
      </c>
      <c r="R284" s="923">
        <f>SUM(R285:R304)</f>
        <v>0</v>
      </c>
      <c r="S284" s="923">
        <f>SUM(S285:S304)</f>
        <v>0</v>
      </c>
      <c r="T284" s="923">
        <f>SUM(T285:T304)</f>
        <v>0</v>
      </c>
      <c r="U284" s="923"/>
      <c r="V284" s="923">
        <f>SUM(V285:V304)</f>
        <v>0</v>
      </c>
      <c r="W284" s="923">
        <f t="shared" si="114"/>
        <v>0</v>
      </c>
      <c r="X284" s="923"/>
      <c r="Y284" s="920">
        <v>0</v>
      </c>
      <c r="Z284" s="920">
        <v>0</v>
      </c>
      <c r="AA284" s="920">
        <v>0</v>
      </c>
      <c r="AB284" s="920"/>
      <c r="AC284" s="920">
        <v>0</v>
      </c>
      <c r="AD284" s="920">
        <f t="shared" si="115"/>
        <v>0</v>
      </c>
      <c r="AE284" s="922">
        <f>SUM(AE285:AE304)</f>
        <v>0</v>
      </c>
      <c r="AF284" s="922">
        <f>SUM(AF285:AF304)</f>
        <v>0</v>
      </c>
      <c r="AG284" s="922">
        <f>SUM(AG285:AG304)</f>
        <v>0</v>
      </c>
      <c r="AH284" s="922"/>
      <c r="AI284" s="921">
        <f>SUM(AI285:AI304)</f>
        <v>0</v>
      </c>
      <c r="AJ284" s="921">
        <f t="shared" si="116"/>
        <v>0</v>
      </c>
      <c r="AK284" s="923">
        <f>SUM(AK285:AK304)</f>
        <v>0</v>
      </c>
      <c r="AL284" s="923">
        <f>SUM(AL285:AL304)</f>
        <v>0</v>
      </c>
      <c r="AM284" s="923">
        <f>SUM(AM285:AM304)</f>
        <v>0</v>
      </c>
      <c r="AN284" s="923"/>
      <c r="AO284" s="923">
        <f>SUM(AO285:AO304)</f>
        <v>0</v>
      </c>
      <c r="AP284" s="923">
        <f t="shared" si="117"/>
        <v>0</v>
      </c>
      <c r="AQ284" s="2913"/>
      <c r="AR284" s="2913"/>
      <c r="AS284" s="923">
        <v>0</v>
      </c>
      <c r="AT284" s="923">
        <v>0</v>
      </c>
      <c r="AU284" s="923">
        <v>0</v>
      </c>
      <c r="AV284" s="923">
        <v>0</v>
      </c>
      <c r="AW284" s="923">
        <v>0</v>
      </c>
      <c r="AX284" s="923">
        <f t="shared" si="118"/>
        <v>0</v>
      </c>
      <c r="AY284" s="923">
        <f>SUM(AY285:AY304)</f>
        <v>0</v>
      </c>
      <c r="AZ284" s="923">
        <f>SUM(AZ285:AZ304)</f>
        <v>0</v>
      </c>
      <c r="BA284" s="923">
        <f>SUM(BA285:BA304)</f>
        <v>0</v>
      </c>
      <c r="BB284" s="923"/>
      <c r="BC284" s="923">
        <f>SUM(BC285:BC304)</f>
        <v>0</v>
      </c>
      <c r="BD284" s="923">
        <f t="shared" si="119"/>
        <v>0</v>
      </c>
      <c r="BE284" s="923">
        <f>SUM(BE285:BE304)</f>
        <v>0</v>
      </c>
      <c r="BF284" s="923">
        <f>SUM(BF285:BF304)</f>
        <v>0</v>
      </c>
      <c r="BG284" s="923">
        <f>SUM(BG285:BG304)</f>
        <v>0</v>
      </c>
      <c r="BH284" s="923">
        <f>SUM(BH285:BH304)</f>
        <v>0</v>
      </c>
      <c r="BI284" s="923">
        <f>SUM(BI285:BI304)</f>
        <v>0</v>
      </c>
      <c r="BJ284" s="923">
        <f t="shared" si="120"/>
        <v>0</v>
      </c>
      <c r="BK284" s="2920"/>
      <c r="BL284" s="2920"/>
      <c r="CA284" s="885">
        <v>0</v>
      </c>
      <c r="CB284" s="885">
        <v>0</v>
      </c>
      <c r="CC284" s="885">
        <v>0</v>
      </c>
      <c r="CE284" s="885">
        <v>0</v>
      </c>
      <c r="CF284" s="2981">
        <f t="shared" si="107"/>
        <v>0</v>
      </c>
      <c r="CG284" s="2981">
        <f t="shared" si="108"/>
        <v>0</v>
      </c>
      <c r="CH284" s="2981">
        <f t="shared" si="98"/>
        <v>0</v>
      </c>
      <c r="CI284" s="2981">
        <f t="shared" si="98"/>
        <v>0</v>
      </c>
      <c r="CJ284" s="2981">
        <f t="shared" si="98"/>
        <v>0</v>
      </c>
      <c r="CL284" s="885">
        <v>0</v>
      </c>
      <c r="CM284" s="885">
        <v>0</v>
      </c>
      <c r="CN284" s="885">
        <v>0</v>
      </c>
      <c r="CO284" s="885">
        <v>0</v>
      </c>
      <c r="CP284" s="885">
        <v>0</v>
      </c>
      <c r="CQ284" s="2981">
        <f t="shared" si="121"/>
        <v>0</v>
      </c>
      <c r="CR284" s="2981">
        <f t="shared" si="122"/>
        <v>0</v>
      </c>
      <c r="CS284" s="2981">
        <f t="shared" si="104"/>
        <v>0</v>
      </c>
      <c r="CT284" s="2981">
        <f t="shared" si="104"/>
        <v>0</v>
      </c>
      <c r="CU284" s="2981">
        <f t="shared" si="104"/>
        <v>0</v>
      </c>
    </row>
    <row r="285" spans="1:99" ht="13.5" hidden="1" customHeight="1">
      <c r="A285" s="885" t="s">
        <v>636</v>
      </c>
      <c r="B285" s="3068"/>
      <c r="C285" s="1406" t="s">
        <v>683</v>
      </c>
      <c r="D285" s="1407" t="s">
        <v>955</v>
      </c>
      <c r="E285" s="930"/>
      <c r="F285" s="2919">
        <v>0</v>
      </c>
      <c r="G285" s="930">
        <v>0</v>
      </c>
      <c r="H285" s="930">
        <v>0</v>
      </c>
      <c r="I285" s="930"/>
      <c r="J285" s="930">
        <v>0</v>
      </c>
      <c r="K285" s="930">
        <f t="shared" si="113"/>
        <v>0</v>
      </c>
      <c r="L285" s="2984"/>
      <c r="M285" s="2984"/>
      <c r="N285" s="2984"/>
      <c r="O285" s="2984"/>
      <c r="P285" s="2916"/>
      <c r="Q285" s="2917">
        <f t="shared" si="99"/>
        <v>0</v>
      </c>
      <c r="R285" s="1951">
        <f t="shared" ref="R285:T304" si="123">F285+L285</f>
        <v>0</v>
      </c>
      <c r="S285" s="891">
        <f t="shared" si="123"/>
        <v>0</v>
      </c>
      <c r="T285" s="891">
        <f t="shared" si="123"/>
        <v>0</v>
      </c>
      <c r="U285" s="1341"/>
      <c r="V285" s="930">
        <f t="shared" ref="V285:V304" si="124">J285+P285</f>
        <v>0</v>
      </c>
      <c r="W285" s="930">
        <f t="shared" si="114"/>
        <v>0</v>
      </c>
      <c r="X285" s="930"/>
      <c r="Y285" s="933">
        <v>0</v>
      </c>
      <c r="Z285" s="933">
        <v>0</v>
      </c>
      <c r="AA285" s="933">
        <v>0</v>
      </c>
      <c r="AB285" s="933"/>
      <c r="AC285" s="933">
        <v>0</v>
      </c>
      <c r="AD285" s="933">
        <f t="shared" si="115"/>
        <v>0</v>
      </c>
      <c r="AE285" s="935"/>
      <c r="AF285" s="935"/>
      <c r="AG285" s="935"/>
      <c r="AH285" s="935"/>
      <c r="AI285" s="934"/>
      <c r="AJ285" s="934">
        <f t="shared" si="116"/>
        <v>0</v>
      </c>
      <c r="AK285" s="930">
        <f t="shared" ref="AK285:AM286" si="125">Y285+AE285</f>
        <v>0</v>
      </c>
      <c r="AL285" s="930">
        <f t="shared" si="125"/>
        <v>0</v>
      </c>
      <c r="AM285" s="930">
        <f t="shared" si="125"/>
        <v>0</v>
      </c>
      <c r="AN285" s="930"/>
      <c r="AO285" s="930">
        <f>AC285+AI285</f>
        <v>0</v>
      </c>
      <c r="AP285" s="930">
        <f t="shared" si="117"/>
        <v>0</v>
      </c>
      <c r="AQ285" s="2918"/>
      <c r="AR285" s="2918"/>
      <c r="AS285" s="930">
        <v>0</v>
      </c>
      <c r="AT285" s="930">
        <v>0</v>
      </c>
      <c r="AU285" s="930">
        <v>0</v>
      </c>
      <c r="AV285" s="930">
        <v>0</v>
      </c>
      <c r="AW285" s="930">
        <v>0</v>
      </c>
      <c r="AX285" s="930">
        <f t="shared" si="118"/>
        <v>0</v>
      </c>
      <c r="AY285" s="930"/>
      <c r="AZ285" s="930"/>
      <c r="BA285" s="930"/>
      <c r="BB285" s="930"/>
      <c r="BC285" s="930"/>
      <c r="BD285" s="930">
        <f t="shared" si="119"/>
        <v>0</v>
      </c>
      <c r="BE285" s="930">
        <f t="shared" ref="BE285:BG286" si="126">AS285+AY285</f>
        <v>0</v>
      </c>
      <c r="BF285" s="930">
        <f t="shared" si="126"/>
        <v>0</v>
      </c>
      <c r="BG285" s="930">
        <f t="shared" si="126"/>
        <v>0</v>
      </c>
      <c r="BH285" s="930">
        <f>AV285+BB285</f>
        <v>0</v>
      </c>
      <c r="BI285" s="930">
        <f>AW285+BC285</f>
        <v>0</v>
      </c>
      <c r="BJ285" s="930">
        <f t="shared" si="120"/>
        <v>0</v>
      </c>
      <c r="BK285" s="3014" t="s">
        <v>1445</v>
      </c>
      <c r="BL285" s="3014" t="s">
        <v>1446</v>
      </c>
      <c r="CA285" s="885">
        <v>0</v>
      </c>
      <c r="CB285" s="885">
        <v>0</v>
      </c>
      <c r="CC285" s="885">
        <v>0</v>
      </c>
      <c r="CE285" s="885">
        <v>0</v>
      </c>
      <c r="CF285" s="2981">
        <f t="shared" si="107"/>
        <v>0</v>
      </c>
      <c r="CG285" s="2981">
        <f t="shared" si="108"/>
        <v>0</v>
      </c>
      <c r="CH285" s="2981">
        <f t="shared" si="98"/>
        <v>0</v>
      </c>
      <c r="CI285" s="2981">
        <f t="shared" si="98"/>
        <v>0</v>
      </c>
      <c r="CJ285" s="2981">
        <f t="shared" si="98"/>
        <v>0</v>
      </c>
      <c r="CL285" s="885">
        <v>0</v>
      </c>
      <c r="CM285" s="885">
        <v>0</v>
      </c>
      <c r="CN285" s="885">
        <v>0</v>
      </c>
      <c r="CO285" s="885">
        <v>0</v>
      </c>
      <c r="CP285" s="885">
        <v>0</v>
      </c>
      <c r="CQ285" s="2981">
        <f t="shared" si="121"/>
        <v>0</v>
      </c>
      <c r="CR285" s="2981">
        <f t="shared" si="122"/>
        <v>0</v>
      </c>
      <c r="CS285" s="2981">
        <f t="shared" si="104"/>
        <v>0</v>
      </c>
      <c r="CT285" s="2981">
        <f t="shared" si="104"/>
        <v>0</v>
      </c>
      <c r="CU285" s="2981">
        <f t="shared" si="104"/>
        <v>0</v>
      </c>
    </row>
    <row r="286" spans="1:99" ht="13.5" hidden="1" customHeight="1">
      <c r="A286" s="885" t="s">
        <v>636</v>
      </c>
      <c r="B286" s="3045"/>
      <c r="C286" s="1860" t="s">
        <v>682</v>
      </c>
      <c r="D286" s="1411" t="s">
        <v>957</v>
      </c>
      <c r="E286" s="891"/>
      <c r="F286" s="1374">
        <v>0</v>
      </c>
      <c r="G286" s="1374">
        <v>0</v>
      </c>
      <c r="H286" s="891">
        <v>0</v>
      </c>
      <c r="I286" s="891"/>
      <c r="J286" s="891">
        <v>0</v>
      </c>
      <c r="K286" s="891">
        <f t="shared" si="113"/>
        <v>0</v>
      </c>
      <c r="L286" s="1367"/>
      <c r="M286" s="1367"/>
      <c r="N286" s="1367"/>
      <c r="O286" s="1367"/>
      <c r="P286" s="1413"/>
      <c r="Q286" s="1413">
        <f t="shared" si="99"/>
        <v>0</v>
      </c>
      <c r="R286" s="891">
        <f t="shared" si="123"/>
        <v>0</v>
      </c>
      <c r="S286" s="891">
        <f t="shared" si="123"/>
        <v>0</v>
      </c>
      <c r="T286" s="891">
        <f t="shared" si="123"/>
        <v>0</v>
      </c>
      <c r="U286" s="891"/>
      <c r="V286" s="891">
        <f t="shared" si="124"/>
        <v>0</v>
      </c>
      <c r="W286" s="889">
        <f t="shared" si="114"/>
        <v>0</v>
      </c>
      <c r="X286" s="889"/>
      <c r="Y286" s="927">
        <v>0</v>
      </c>
      <c r="Z286" s="927">
        <v>0</v>
      </c>
      <c r="AA286" s="927">
        <v>0</v>
      </c>
      <c r="AB286" s="927"/>
      <c r="AC286" s="916">
        <v>0</v>
      </c>
      <c r="AD286" s="927">
        <f t="shared" si="115"/>
        <v>0</v>
      </c>
      <c r="AE286" s="929"/>
      <c r="AF286" s="929"/>
      <c r="AG286" s="929"/>
      <c r="AH286" s="929"/>
      <c r="AI286" s="940"/>
      <c r="AJ286" s="928">
        <f t="shared" si="116"/>
        <v>0</v>
      </c>
      <c r="AK286" s="1374">
        <f t="shared" si="125"/>
        <v>0</v>
      </c>
      <c r="AL286" s="1374">
        <f t="shared" si="125"/>
        <v>0</v>
      </c>
      <c r="AM286" s="891">
        <f t="shared" si="125"/>
        <v>0</v>
      </c>
      <c r="AN286" s="889"/>
      <c r="AO286" s="889">
        <f>AC286+AI286</f>
        <v>0</v>
      </c>
      <c r="AP286" s="889">
        <f t="shared" si="117"/>
        <v>0</v>
      </c>
      <c r="AQ286" s="2925"/>
      <c r="AR286" s="2925"/>
      <c r="AS286" s="1374">
        <v>0</v>
      </c>
      <c r="AT286" s="1374">
        <v>0</v>
      </c>
      <c r="AU286" s="891">
        <v>0</v>
      </c>
      <c r="AV286" s="891">
        <v>0</v>
      </c>
      <c r="AW286" s="891">
        <v>0</v>
      </c>
      <c r="AX286" s="889">
        <f t="shared" si="118"/>
        <v>0</v>
      </c>
      <c r="AY286" s="889"/>
      <c r="AZ286" s="889"/>
      <c r="BA286" s="889"/>
      <c r="BB286" s="889"/>
      <c r="BC286" s="891"/>
      <c r="BD286" s="889">
        <f t="shared" si="119"/>
        <v>0</v>
      </c>
      <c r="BE286" s="1374">
        <f t="shared" si="126"/>
        <v>0</v>
      </c>
      <c r="BF286" s="1374">
        <f t="shared" si="126"/>
        <v>0</v>
      </c>
      <c r="BG286" s="891">
        <f t="shared" si="126"/>
        <v>0</v>
      </c>
      <c r="BH286" s="891">
        <f>AV286+BB286</f>
        <v>0</v>
      </c>
      <c r="BI286" s="891">
        <f>AW286+BC286</f>
        <v>0</v>
      </c>
      <c r="BJ286" s="889">
        <f t="shared" si="120"/>
        <v>0</v>
      </c>
      <c r="BK286" s="2923" t="s">
        <v>90</v>
      </c>
      <c r="BL286" s="2923" t="s">
        <v>90</v>
      </c>
      <c r="CA286" s="885">
        <v>0</v>
      </c>
      <c r="CB286" s="885">
        <v>0</v>
      </c>
      <c r="CC286" s="885">
        <v>0</v>
      </c>
      <c r="CE286" s="885">
        <v>0</v>
      </c>
      <c r="CF286" s="2981">
        <f t="shared" si="107"/>
        <v>0</v>
      </c>
      <c r="CG286" s="2981">
        <f t="shared" si="108"/>
        <v>0</v>
      </c>
      <c r="CH286" s="2981">
        <f t="shared" si="98"/>
        <v>0</v>
      </c>
      <c r="CI286" s="2981">
        <f t="shared" si="98"/>
        <v>0</v>
      </c>
      <c r="CJ286" s="2981">
        <f t="shared" si="98"/>
        <v>0</v>
      </c>
      <c r="CL286" s="885">
        <v>0</v>
      </c>
      <c r="CM286" s="885">
        <v>0</v>
      </c>
      <c r="CN286" s="885">
        <v>0</v>
      </c>
      <c r="CO286" s="885">
        <v>0</v>
      </c>
      <c r="CP286" s="885">
        <v>0</v>
      </c>
      <c r="CQ286" s="2981">
        <f t="shared" si="121"/>
        <v>0</v>
      </c>
      <c r="CR286" s="2981">
        <f t="shared" si="122"/>
        <v>0</v>
      </c>
      <c r="CS286" s="2981">
        <f t="shared" si="104"/>
        <v>0</v>
      </c>
      <c r="CT286" s="2981">
        <f t="shared" si="104"/>
        <v>0</v>
      </c>
      <c r="CU286" s="2981">
        <f t="shared" si="104"/>
        <v>0</v>
      </c>
    </row>
    <row r="287" spans="1:99" ht="13.5" hidden="1" customHeight="1">
      <c r="A287" s="901" t="s">
        <v>646</v>
      </c>
      <c r="B287" s="3045" t="s">
        <v>681</v>
      </c>
      <c r="C287" s="1860" t="s">
        <v>638</v>
      </c>
      <c r="D287" s="1411"/>
      <c r="E287" s="891"/>
      <c r="F287" s="1374">
        <v>0</v>
      </c>
      <c r="G287" s="1374">
        <v>0</v>
      </c>
      <c r="H287" s="891">
        <v>0</v>
      </c>
      <c r="I287" s="891"/>
      <c r="J287" s="891">
        <v>0</v>
      </c>
      <c r="K287" s="891">
        <f t="shared" si="113"/>
        <v>0</v>
      </c>
      <c r="L287" s="1367"/>
      <c r="M287" s="1367"/>
      <c r="N287" s="1367"/>
      <c r="O287" s="1367"/>
      <c r="P287" s="1413"/>
      <c r="Q287" s="1413">
        <f t="shared" si="99"/>
        <v>0</v>
      </c>
      <c r="R287" s="891">
        <f t="shared" si="123"/>
        <v>0</v>
      </c>
      <c r="S287" s="891">
        <f t="shared" si="123"/>
        <v>0</v>
      </c>
      <c r="T287" s="3088">
        <f t="shared" si="123"/>
        <v>0</v>
      </c>
      <c r="U287" s="3088"/>
      <c r="V287" s="891">
        <f t="shared" si="124"/>
        <v>0</v>
      </c>
      <c r="W287" s="889">
        <f t="shared" si="114"/>
        <v>0</v>
      </c>
      <c r="X287" s="889"/>
      <c r="Y287" s="927"/>
      <c r="Z287" s="927"/>
      <c r="AA287" s="927"/>
      <c r="AB287" s="927"/>
      <c r="AC287" s="916"/>
      <c r="AD287" s="927">
        <f t="shared" si="115"/>
        <v>0</v>
      </c>
      <c r="AE287" s="929"/>
      <c r="AF287" s="929"/>
      <c r="AG287" s="929"/>
      <c r="AH287" s="929"/>
      <c r="AI287" s="940"/>
      <c r="AJ287" s="928">
        <f t="shared" si="116"/>
        <v>0</v>
      </c>
      <c r="AK287" s="1374"/>
      <c r="AL287" s="1374"/>
      <c r="AM287" s="891"/>
      <c r="AN287" s="889"/>
      <c r="AO287" s="889"/>
      <c r="AP287" s="889">
        <f t="shared" si="117"/>
        <v>0</v>
      </c>
      <c r="AQ287" s="2925"/>
      <c r="AR287" s="2925"/>
      <c r="AS287" s="1374"/>
      <c r="AT287" s="1374"/>
      <c r="AU287" s="891"/>
      <c r="AV287" s="891"/>
      <c r="AW287" s="891"/>
      <c r="AX287" s="889">
        <f t="shared" si="118"/>
        <v>0</v>
      </c>
      <c r="AY287" s="889"/>
      <c r="AZ287" s="889"/>
      <c r="BA287" s="889"/>
      <c r="BB287" s="889"/>
      <c r="BC287" s="891"/>
      <c r="BD287" s="889">
        <f t="shared" si="119"/>
        <v>0</v>
      </c>
      <c r="BE287" s="1374"/>
      <c r="BF287" s="1374"/>
      <c r="BG287" s="891"/>
      <c r="BH287" s="891"/>
      <c r="BI287" s="891"/>
      <c r="BJ287" s="889">
        <f t="shared" si="120"/>
        <v>0</v>
      </c>
      <c r="BK287" s="2923"/>
      <c r="BL287" s="2923"/>
      <c r="CF287" s="2981">
        <f t="shared" si="107"/>
        <v>0</v>
      </c>
      <c r="CG287" s="2981">
        <f t="shared" si="108"/>
        <v>0</v>
      </c>
      <c r="CH287" s="2981">
        <f>CC287-AM287</f>
        <v>0</v>
      </c>
      <c r="CI287" s="2981">
        <f>CD287-AN287</f>
        <v>0</v>
      </c>
      <c r="CJ287" s="2981">
        <f>CE287-AO287</f>
        <v>0</v>
      </c>
      <c r="CQ287" s="2981">
        <f t="shared" si="121"/>
        <v>0</v>
      </c>
      <c r="CR287" s="2981">
        <f t="shared" si="122"/>
        <v>0</v>
      </c>
      <c r="CS287" s="2981">
        <f t="shared" si="104"/>
        <v>0</v>
      </c>
      <c r="CT287" s="2981">
        <f t="shared" si="104"/>
        <v>0</v>
      </c>
      <c r="CU287" s="2981">
        <f t="shared" si="104"/>
        <v>0</v>
      </c>
    </row>
    <row r="288" spans="1:99" ht="13.5" hidden="1" customHeight="1">
      <c r="B288" s="3045"/>
      <c r="C288" s="1860"/>
      <c r="D288" s="1411"/>
      <c r="E288" s="891"/>
      <c r="F288" s="1374">
        <v>0</v>
      </c>
      <c r="G288" s="1374">
        <v>0</v>
      </c>
      <c r="H288" s="891">
        <v>0</v>
      </c>
      <c r="I288" s="891"/>
      <c r="J288" s="891">
        <v>0</v>
      </c>
      <c r="K288" s="891">
        <f t="shared" si="113"/>
        <v>0</v>
      </c>
      <c r="L288" s="1367"/>
      <c r="M288" s="1367"/>
      <c r="N288" s="1367"/>
      <c r="O288" s="1367"/>
      <c r="P288" s="1413"/>
      <c r="Q288" s="1413">
        <f t="shared" ref="Q288:Q351" si="127">SUM(M288:P288)</f>
        <v>0</v>
      </c>
      <c r="R288" s="891">
        <f t="shared" si="123"/>
        <v>0</v>
      </c>
      <c r="S288" s="891">
        <f t="shared" si="123"/>
        <v>0</v>
      </c>
      <c r="T288" s="891">
        <f t="shared" si="123"/>
        <v>0</v>
      </c>
      <c r="U288" s="891"/>
      <c r="V288" s="891">
        <f t="shared" si="124"/>
        <v>0</v>
      </c>
      <c r="W288" s="889">
        <f t="shared" si="114"/>
        <v>0</v>
      </c>
      <c r="X288" s="889"/>
      <c r="Y288" s="927"/>
      <c r="Z288" s="927"/>
      <c r="AA288" s="927"/>
      <c r="AB288" s="927"/>
      <c r="AC288" s="916"/>
      <c r="AD288" s="927">
        <f t="shared" si="115"/>
        <v>0</v>
      </c>
      <c r="AE288" s="929"/>
      <c r="AF288" s="929"/>
      <c r="AG288" s="929"/>
      <c r="AH288" s="929"/>
      <c r="AI288" s="940"/>
      <c r="AJ288" s="928">
        <f t="shared" si="116"/>
        <v>0</v>
      </c>
      <c r="AK288" s="1374"/>
      <c r="AL288" s="1374"/>
      <c r="AM288" s="891"/>
      <c r="AN288" s="889"/>
      <c r="AO288" s="889"/>
      <c r="AP288" s="889">
        <f t="shared" si="117"/>
        <v>0</v>
      </c>
      <c r="AQ288" s="2925"/>
      <c r="AR288" s="2925"/>
      <c r="AS288" s="1374"/>
      <c r="AT288" s="1374"/>
      <c r="AU288" s="891"/>
      <c r="AV288" s="891"/>
      <c r="AW288" s="891"/>
      <c r="AX288" s="889">
        <f t="shared" si="118"/>
        <v>0</v>
      </c>
      <c r="AY288" s="889"/>
      <c r="AZ288" s="889"/>
      <c r="BA288" s="889"/>
      <c r="BB288" s="889"/>
      <c r="BC288" s="891"/>
      <c r="BD288" s="889">
        <f t="shared" si="119"/>
        <v>0</v>
      </c>
      <c r="BE288" s="1374"/>
      <c r="BF288" s="1374"/>
      <c r="BG288" s="891"/>
      <c r="BH288" s="891"/>
      <c r="BI288" s="891"/>
      <c r="BJ288" s="889">
        <f t="shared" si="120"/>
        <v>0</v>
      </c>
      <c r="BK288" s="2923"/>
      <c r="BL288" s="2923"/>
      <c r="CF288" s="2981">
        <f t="shared" ref="CF288:CJ338" si="128">CA288-AK288</f>
        <v>0</v>
      </c>
      <c r="CG288" s="2981">
        <f t="shared" si="128"/>
        <v>0</v>
      </c>
      <c r="CH288" s="2981">
        <f t="shared" si="128"/>
        <v>0</v>
      </c>
      <c r="CI288" s="2981">
        <f t="shared" si="128"/>
        <v>0</v>
      </c>
      <c r="CJ288" s="2981">
        <f t="shared" si="128"/>
        <v>0</v>
      </c>
      <c r="CQ288" s="2981">
        <f t="shared" si="121"/>
        <v>0</v>
      </c>
      <c r="CR288" s="2981">
        <f t="shared" si="122"/>
        <v>0</v>
      </c>
      <c r="CS288" s="2981">
        <f t="shared" si="104"/>
        <v>0</v>
      </c>
      <c r="CT288" s="2981">
        <f t="shared" si="104"/>
        <v>0</v>
      </c>
      <c r="CU288" s="2981">
        <f t="shared" si="104"/>
        <v>0</v>
      </c>
    </row>
    <row r="289" spans="1:99" ht="13.5" hidden="1" customHeight="1">
      <c r="B289" s="3045"/>
      <c r="C289" s="1860"/>
      <c r="D289" s="1411"/>
      <c r="E289" s="891"/>
      <c r="F289" s="1374">
        <v>0</v>
      </c>
      <c r="G289" s="1374">
        <v>0</v>
      </c>
      <c r="H289" s="891">
        <v>0</v>
      </c>
      <c r="I289" s="891"/>
      <c r="J289" s="891">
        <v>0</v>
      </c>
      <c r="K289" s="891">
        <f t="shared" si="113"/>
        <v>0</v>
      </c>
      <c r="L289" s="1367"/>
      <c r="M289" s="1367"/>
      <c r="N289" s="1367"/>
      <c r="O289" s="1367"/>
      <c r="P289" s="1413"/>
      <c r="Q289" s="1413">
        <f t="shared" si="127"/>
        <v>0</v>
      </c>
      <c r="R289" s="891">
        <f t="shared" si="123"/>
        <v>0</v>
      </c>
      <c r="S289" s="891">
        <f t="shared" si="123"/>
        <v>0</v>
      </c>
      <c r="T289" s="891">
        <f t="shared" si="123"/>
        <v>0</v>
      </c>
      <c r="U289" s="891"/>
      <c r="V289" s="891">
        <f t="shared" si="124"/>
        <v>0</v>
      </c>
      <c r="W289" s="889">
        <f t="shared" si="114"/>
        <v>0</v>
      </c>
      <c r="X289" s="889"/>
      <c r="Y289" s="927"/>
      <c r="Z289" s="927"/>
      <c r="AA289" s="927"/>
      <c r="AB289" s="927"/>
      <c r="AC289" s="916"/>
      <c r="AD289" s="927">
        <f t="shared" si="115"/>
        <v>0</v>
      </c>
      <c r="AE289" s="929"/>
      <c r="AF289" s="929"/>
      <c r="AG289" s="929"/>
      <c r="AH289" s="929"/>
      <c r="AI289" s="940"/>
      <c r="AJ289" s="928">
        <f t="shared" si="116"/>
        <v>0</v>
      </c>
      <c r="AK289" s="1374"/>
      <c r="AL289" s="1374"/>
      <c r="AM289" s="891"/>
      <c r="AN289" s="889"/>
      <c r="AO289" s="889"/>
      <c r="AP289" s="889">
        <f t="shared" si="117"/>
        <v>0</v>
      </c>
      <c r="AQ289" s="2925"/>
      <c r="AR289" s="2925"/>
      <c r="AS289" s="1374"/>
      <c r="AT289" s="1374"/>
      <c r="AU289" s="891"/>
      <c r="AV289" s="891"/>
      <c r="AW289" s="891"/>
      <c r="AX289" s="889">
        <f t="shared" si="118"/>
        <v>0</v>
      </c>
      <c r="AY289" s="889"/>
      <c r="AZ289" s="889"/>
      <c r="BA289" s="889"/>
      <c r="BB289" s="889"/>
      <c r="BC289" s="891"/>
      <c r="BD289" s="889">
        <f t="shared" si="119"/>
        <v>0</v>
      </c>
      <c r="BE289" s="1374"/>
      <c r="BF289" s="1374"/>
      <c r="BG289" s="891"/>
      <c r="BH289" s="891"/>
      <c r="BI289" s="891"/>
      <c r="BJ289" s="889">
        <f t="shared" si="120"/>
        <v>0</v>
      </c>
      <c r="BK289" s="2923"/>
      <c r="BL289" s="2923"/>
      <c r="CF289" s="2981">
        <f t="shared" si="128"/>
        <v>0</v>
      </c>
      <c r="CG289" s="2981">
        <f t="shared" si="128"/>
        <v>0</v>
      </c>
      <c r="CH289" s="2981">
        <f t="shared" si="128"/>
        <v>0</v>
      </c>
      <c r="CI289" s="2981">
        <f t="shared" si="128"/>
        <v>0</v>
      </c>
      <c r="CJ289" s="2981">
        <f t="shared" si="128"/>
        <v>0</v>
      </c>
      <c r="CQ289" s="2981">
        <f t="shared" si="121"/>
        <v>0</v>
      </c>
      <c r="CR289" s="2981">
        <f t="shared" si="122"/>
        <v>0</v>
      </c>
      <c r="CS289" s="2981">
        <f t="shared" si="104"/>
        <v>0</v>
      </c>
      <c r="CT289" s="2981">
        <f t="shared" si="104"/>
        <v>0</v>
      </c>
      <c r="CU289" s="2981">
        <f t="shared" si="104"/>
        <v>0</v>
      </c>
    </row>
    <row r="290" spans="1:99" ht="13.5" hidden="1" customHeight="1">
      <c r="B290" s="3045"/>
      <c r="C290" s="1860"/>
      <c r="D290" s="1411"/>
      <c r="E290" s="891"/>
      <c r="F290" s="1374">
        <v>0</v>
      </c>
      <c r="G290" s="1374">
        <v>0</v>
      </c>
      <c r="H290" s="891">
        <v>0</v>
      </c>
      <c r="I290" s="891"/>
      <c r="J290" s="891">
        <v>0</v>
      </c>
      <c r="K290" s="891">
        <f t="shared" si="113"/>
        <v>0</v>
      </c>
      <c r="L290" s="1367"/>
      <c r="M290" s="1367"/>
      <c r="N290" s="1367"/>
      <c r="O290" s="1367"/>
      <c r="P290" s="1413"/>
      <c r="Q290" s="1413">
        <f t="shared" si="127"/>
        <v>0</v>
      </c>
      <c r="R290" s="891">
        <f t="shared" si="123"/>
        <v>0</v>
      </c>
      <c r="S290" s="891">
        <f t="shared" si="123"/>
        <v>0</v>
      </c>
      <c r="T290" s="891">
        <f t="shared" si="123"/>
        <v>0</v>
      </c>
      <c r="U290" s="891"/>
      <c r="V290" s="891">
        <f t="shared" si="124"/>
        <v>0</v>
      </c>
      <c r="W290" s="889">
        <f t="shared" si="114"/>
        <v>0</v>
      </c>
      <c r="X290" s="889"/>
      <c r="Y290" s="927"/>
      <c r="Z290" s="927"/>
      <c r="AA290" s="927"/>
      <c r="AB290" s="927"/>
      <c r="AC290" s="916"/>
      <c r="AD290" s="927">
        <f t="shared" si="115"/>
        <v>0</v>
      </c>
      <c r="AE290" s="929"/>
      <c r="AF290" s="929"/>
      <c r="AG290" s="929"/>
      <c r="AH290" s="929"/>
      <c r="AI290" s="940"/>
      <c r="AJ290" s="928">
        <f t="shared" si="116"/>
        <v>0</v>
      </c>
      <c r="AK290" s="1374"/>
      <c r="AL290" s="1374"/>
      <c r="AM290" s="891"/>
      <c r="AN290" s="889"/>
      <c r="AO290" s="889"/>
      <c r="AP290" s="889">
        <f t="shared" si="117"/>
        <v>0</v>
      </c>
      <c r="AQ290" s="2925"/>
      <c r="AR290" s="2925"/>
      <c r="AS290" s="1374"/>
      <c r="AT290" s="1374"/>
      <c r="AU290" s="891"/>
      <c r="AV290" s="891"/>
      <c r="AW290" s="891"/>
      <c r="AX290" s="889">
        <f t="shared" si="118"/>
        <v>0</v>
      </c>
      <c r="AY290" s="889"/>
      <c r="AZ290" s="889"/>
      <c r="BA290" s="889"/>
      <c r="BB290" s="889"/>
      <c r="BC290" s="891"/>
      <c r="BD290" s="889">
        <f t="shared" si="119"/>
        <v>0</v>
      </c>
      <c r="BE290" s="1374"/>
      <c r="BF290" s="1374"/>
      <c r="BG290" s="891"/>
      <c r="BH290" s="891"/>
      <c r="BI290" s="891"/>
      <c r="BJ290" s="889">
        <f t="shared" si="120"/>
        <v>0</v>
      </c>
      <c r="BK290" s="2923"/>
      <c r="BL290" s="2923"/>
      <c r="CF290" s="2981">
        <f t="shared" si="128"/>
        <v>0</v>
      </c>
      <c r="CG290" s="2981">
        <f t="shared" si="128"/>
        <v>0</v>
      </c>
      <c r="CH290" s="2981">
        <f t="shared" si="128"/>
        <v>0</v>
      </c>
      <c r="CI290" s="2981">
        <f t="shared" si="128"/>
        <v>0</v>
      </c>
      <c r="CJ290" s="2981">
        <f t="shared" si="128"/>
        <v>0</v>
      </c>
      <c r="CQ290" s="2981">
        <f t="shared" si="121"/>
        <v>0</v>
      </c>
      <c r="CR290" s="2981">
        <f t="shared" si="122"/>
        <v>0</v>
      </c>
      <c r="CS290" s="2981">
        <f t="shared" si="104"/>
        <v>0</v>
      </c>
      <c r="CT290" s="2981">
        <f t="shared" si="104"/>
        <v>0</v>
      </c>
      <c r="CU290" s="2981">
        <f t="shared" si="104"/>
        <v>0</v>
      </c>
    </row>
    <row r="291" spans="1:99" ht="13.5" hidden="1" customHeight="1">
      <c r="B291" s="3045"/>
      <c r="C291" s="1860"/>
      <c r="D291" s="1411"/>
      <c r="E291" s="891"/>
      <c r="F291" s="1374">
        <v>0</v>
      </c>
      <c r="G291" s="1374">
        <v>0</v>
      </c>
      <c r="H291" s="891">
        <v>0</v>
      </c>
      <c r="I291" s="891"/>
      <c r="J291" s="891">
        <v>0</v>
      </c>
      <c r="K291" s="891">
        <f t="shared" si="113"/>
        <v>0</v>
      </c>
      <c r="L291" s="1367"/>
      <c r="M291" s="1367"/>
      <c r="N291" s="1367"/>
      <c r="O291" s="1367"/>
      <c r="P291" s="1413"/>
      <c r="Q291" s="1413">
        <f t="shared" si="127"/>
        <v>0</v>
      </c>
      <c r="R291" s="891">
        <f t="shared" si="123"/>
        <v>0</v>
      </c>
      <c r="S291" s="891">
        <f t="shared" si="123"/>
        <v>0</v>
      </c>
      <c r="T291" s="891">
        <f t="shared" si="123"/>
        <v>0</v>
      </c>
      <c r="U291" s="891"/>
      <c r="V291" s="891">
        <f t="shared" si="124"/>
        <v>0</v>
      </c>
      <c r="W291" s="889">
        <f t="shared" si="114"/>
        <v>0</v>
      </c>
      <c r="X291" s="889"/>
      <c r="Y291" s="927"/>
      <c r="Z291" s="927"/>
      <c r="AA291" s="927"/>
      <c r="AB291" s="927"/>
      <c r="AC291" s="916"/>
      <c r="AD291" s="927">
        <f t="shared" si="115"/>
        <v>0</v>
      </c>
      <c r="AE291" s="929"/>
      <c r="AF291" s="929"/>
      <c r="AG291" s="929"/>
      <c r="AH291" s="929"/>
      <c r="AI291" s="940"/>
      <c r="AJ291" s="928">
        <f t="shared" si="116"/>
        <v>0</v>
      </c>
      <c r="AK291" s="1374"/>
      <c r="AL291" s="1374"/>
      <c r="AM291" s="891"/>
      <c r="AN291" s="889"/>
      <c r="AO291" s="889"/>
      <c r="AP291" s="889">
        <f t="shared" si="117"/>
        <v>0</v>
      </c>
      <c r="AQ291" s="2925"/>
      <c r="AR291" s="2925"/>
      <c r="AS291" s="1374"/>
      <c r="AT291" s="1374"/>
      <c r="AU291" s="891"/>
      <c r="AV291" s="891"/>
      <c r="AW291" s="891"/>
      <c r="AX291" s="889">
        <f t="shared" si="118"/>
        <v>0</v>
      </c>
      <c r="AY291" s="889"/>
      <c r="AZ291" s="889"/>
      <c r="BA291" s="889"/>
      <c r="BB291" s="889"/>
      <c r="BC291" s="891"/>
      <c r="BD291" s="889">
        <f t="shared" si="119"/>
        <v>0</v>
      </c>
      <c r="BE291" s="1374"/>
      <c r="BF291" s="1374"/>
      <c r="BG291" s="891"/>
      <c r="BH291" s="891"/>
      <c r="BI291" s="891"/>
      <c r="BJ291" s="889">
        <f t="shared" si="120"/>
        <v>0</v>
      </c>
      <c r="BK291" s="2923"/>
      <c r="BL291" s="2923"/>
      <c r="CF291" s="2981">
        <f t="shared" si="128"/>
        <v>0</v>
      </c>
      <c r="CG291" s="2981">
        <f t="shared" si="128"/>
        <v>0</v>
      </c>
      <c r="CH291" s="2981">
        <f t="shared" si="128"/>
        <v>0</v>
      </c>
      <c r="CI291" s="2981">
        <f t="shared" si="128"/>
        <v>0</v>
      </c>
      <c r="CJ291" s="2981">
        <f t="shared" si="128"/>
        <v>0</v>
      </c>
      <c r="CQ291" s="2981">
        <f t="shared" si="121"/>
        <v>0</v>
      </c>
      <c r="CR291" s="2981">
        <f t="shared" si="122"/>
        <v>0</v>
      </c>
      <c r="CS291" s="2981">
        <f t="shared" si="104"/>
        <v>0</v>
      </c>
      <c r="CT291" s="2981">
        <f t="shared" si="104"/>
        <v>0</v>
      </c>
      <c r="CU291" s="2981">
        <f t="shared" si="104"/>
        <v>0</v>
      </c>
    </row>
    <row r="292" spans="1:99" ht="13.5" hidden="1" customHeight="1">
      <c r="B292" s="3045"/>
      <c r="C292" s="1860"/>
      <c r="D292" s="1411"/>
      <c r="E292" s="891"/>
      <c r="F292" s="1374">
        <v>0</v>
      </c>
      <c r="G292" s="1374">
        <v>0</v>
      </c>
      <c r="H292" s="891">
        <v>0</v>
      </c>
      <c r="I292" s="891"/>
      <c r="J292" s="891">
        <v>0</v>
      </c>
      <c r="K292" s="891">
        <f t="shared" si="113"/>
        <v>0</v>
      </c>
      <c r="L292" s="1367"/>
      <c r="M292" s="1367"/>
      <c r="N292" s="1367"/>
      <c r="O292" s="1367"/>
      <c r="P292" s="1413"/>
      <c r="Q292" s="1413">
        <f t="shared" si="127"/>
        <v>0</v>
      </c>
      <c r="R292" s="891">
        <f t="shared" si="123"/>
        <v>0</v>
      </c>
      <c r="S292" s="891">
        <f t="shared" si="123"/>
        <v>0</v>
      </c>
      <c r="T292" s="891">
        <f t="shared" si="123"/>
        <v>0</v>
      </c>
      <c r="U292" s="891"/>
      <c r="V292" s="891">
        <f t="shared" si="124"/>
        <v>0</v>
      </c>
      <c r="W292" s="889">
        <f t="shared" si="114"/>
        <v>0</v>
      </c>
      <c r="X292" s="889"/>
      <c r="Y292" s="927"/>
      <c r="Z292" s="927"/>
      <c r="AA292" s="927"/>
      <c r="AB292" s="927"/>
      <c r="AC292" s="916"/>
      <c r="AD292" s="927">
        <f t="shared" si="115"/>
        <v>0</v>
      </c>
      <c r="AE292" s="929"/>
      <c r="AF292" s="929"/>
      <c r="AG292" s="929"/>
      <c r="AH292" s="929"/>
      <c r="AI292" s="940"/>
      <c r="AJ292" s="928">
        <f t="shared" si="116"/>
        <v>0</v>
      </c>
      <c r="AK292" s="1374"/>
      <c r="AL292" s="1374"/>
      <c r="AM292" s="891"/>
      <c r="AN292" s="889"/>
      <c r="AO292" s="889"/>
      <c r="AP292" s="889">
        <f t="shared" si="117"/>
        <v>0</v>
      </c>
      <c r="AQ292" s="2925"/>
      <c r="AR292" s="2925"/>
      <c r="AS292" s="1374"/>
      <c r="AT292" s="1374"/>
      <c r="AU292" s="891"/>
      <c r="AV292" s="891"/>
      <c r="AW292" s="891"/>
      <c r="AX292" s="889">
        <f t="shared" si="118"/>
        <v>0</v>
      </c>
      <c r="AY292" s="889"/>
      <c r="AZ292" s="889"/>
      <c r="BA292" s="889"/>
      <c r="BB292" s="889"/>
      <c r="BC292" s="891"/>
      <c r="BD292" s="889">
        <f t="shared" si="119"/>
        <v>0</v>
      </c>
      <c r="BE292" s="1374"/>
      <c r="BF292" s="1374"/>
      <c r="BG292" s="891"/>
      <c r="BH292" s="891"/>
      <c r="BI292" s="891"/>
      <c r="BJ292" s="889">
        <f t="shared" si="120"/>
        <v>0</v>
      </c>
      <c r="BK292" s="2923"/>
      <c r="BL292" s="2923"/>
      <c r="CF292" s="2981">
        <f t="shared" si="128"/>
        <v>0</v>
      </c>
      <c r="CG292" s="2981">
        <f t="shared" si="128"/>
        <v>0</v>
      </c>
      <c r="CH292" s="2981">
        <f t="shared" si="128"/>
        <v>0</v>
      </c>
      <c r="CI292" s="2981">
        <f t="shared" si="128"/>
        <v>0</v>
      </c>
      <c r="CJ292" s="2981">
        <f t="shared" si="128"/>
        <v>0</v>
      </c>
      <c r="CQ292" s="2981">
        <f t="shared" si="121"/>
        <v>0</v>
      </c>
      <c r="CR292" s="2981">
        <f t="shared" si="122"/>
        <v>0</v>
      </c>
      <c r="CS292" s="2981">
        <f t="shared" si="104"/>
        <v>0</v>
      </c>
      <c r="CT292" s="2981">
        <f t="shared" si="104"/>
        <v>0</v>
      </c>
      <c r="CU292" s="2981">
        <f t="shared" si="104"/>
        <v>0</v>
      </c>
    </row>
    <row r="293" spans="1:99" ht="13.5" hidden="1" customHeight="1">
      <c r="B293" s="3045"/>
      <c r="C293" s="1860"/>
      <c r="D293" s="1411"/>
      <c r="E293" s="891"/>
      <c r="F293" s="1374">
        <v>0</v>
      </c>
      <c r="G293" s="1374">
        <v>0</v>
      </c>
      <c r="H293" s="891">
        <v>0</v>
      </c>
      <c r="I293" s="891"/>
      <c r="J293" s="891">
        <v>0</v>
      </c>
      <c r="K293" s="891">
        <f t="shared" si="113"/>
        <v>0</v>
      </c>
      <c r="L293" s="1367"/>
      <c r="M293" s="1367"/>
      <c r="N293" s="1367"/>
      <c r="O293" s="1367"/>
      <c r="P293" s="1413"/>
      <c r="Q293" s="1413">
        <f t="shared" si="127"/>
        <v>0</v>
      </c>
      <c r="R293" s="891">
        <f t="shared" si="123"/>
        <v>0</v>
      </c>
      <c r="S293" s="891">
        <f t="shared" si="123"/>
        <v>0</v>
      </c>
      <c r="T293" s="891">
        <f t="shared" si="123"/>
        <v>0</v>
      </c>
      <c r="U293" s="891"/>
      <c r="V293" s="891">
        <f t="shared" si="124"/>
        <v>0</v>
      </c>
      <c r="W293" s="889">
        <f t="shared" si="114"/>
        <v>0</v>
      </c>
      <c r="X293" s="889"/>
      <c r="Y293" s="927"/>
      <c r="Z293" s="927"/>
      <c r="AA293" s="927"/>
      <c r="AB293" s="927"/>
      <c r="AC293" s="916"/>
      <c r="AD293" s="927">
        <f t="shared" si="115"/>
        <v>0</v>
      </c>
      <c r="AE293" s="929"/>
      <c r="AF293" s="929"/>
      <c r="AG293" s="929"/>
      <c r="AH293" s="929"/>
      <c r="AI293" s="940"/>
      <c r="AJ293" s="928">
        <f t="shared" si="116"/>
        <v>0</v>
      </c>
      <c r="AK293" s="1374"/>
      <c r="AL293" s="1374"/>
      <c r="AM293" s="891"/>
      <c r="AN293" s="889"/>
      <c r="AO293" s="889"/>
      <c r="AP293" s="889">
        <f t="shared" si="117"/>
        <v>0</v>
      </c>
      <c r="AQ293" s="2925"/>
      <c r="AR293" s="2925"/>
      <c r="AS293" s="1374"/>
      <c r="AT293" s="1374"/>
      <c r="AU293" s="891"/>
      <c r="AV293" s="891"/>
      <c r="AW293" s="891"/>
      <c r="AX293" s="889">
        <f t="shared" si="118"/>
        <v>0</v>
      </c>
      <c r="AY293" s="889"/>
      <c r="AZ293" s="889"/>
      <c r="BA293" s="889"/>
      <c r="BB293" s="889"/>
      <c r="BC293" s="891"/>
      <c r="BD293" s="889">
        <f t="shared" si="119"/>
        <v>0</v>
      </c>
      <c r="BE293" s="1374"/>
      <c r="BF293" s="1374"/>
      <c r="BG293" s="891"/>
      <c r="BH293" s="891"/>
      <c r="BI293" s="891"/>
      <c r="BJ293" s="889">
        <f t="shared" si="120"/>
        <v>0</v>
      </c>
      <c r="BK293" s="2923"/>
      <c r="BL293" s="2923"/>
      <c r="CF293" s="2981">
        <f t="shared" si="128"/>
        <v>0</v>
      </c>
      <c r="CG293" s="2981">
        <f t="shared" si="128"/>
        <v>0</v>
      </c>
      <c r="CH293" s="2981">
        <f t="shared" si="128"/>
        <v>0</v>
      </c>
      <c r="CI293" s="2981">
        <f t="shared" si="128"/>
        <v>0</v>
      </c>
      <c r="CJ293" s="2981">
        <f t="shared" si="128"/>
        <v>0</v>
      </c>
      <c r="CQ293" s="2981">
        <f t="shared" si="121"/>
        <v>0</v>
      </c>
      <c r="CR293" s="2981">
        <f t="shared" si="122"/>
        <v>0</v>
      </c>
      <c r="CS293" s="2981">
        <f t="shared" si="104"/>
        <v>0</v>
      </c>
      <c r="CT293" s="2981">
        <f t="shared" si="104"/>
        <v>0</v>
      </c>
      <c r="CU293" s="2981">
        <f t="shared" si="104"/>
        <v>0</v>
      </c>
    </row>
    <row r="294" spans="1:99" ht="13.5" hidden="1" customHeight="1">
      <c r="B294" s="3045"/>
      <c r="C294" s="1860"/>
      <c r="D294" s="1411"/>
      <c r="E294" s="891"/>
      <c r="F294" s="1374">
        <v>0</v>
      </c>
      <c r="G294" s="1374">
        <v>0</v>
      </c>
      <c r="H294" s="891">
        <v>0</v>
      </c>
      <c r="I294" s="891"/>
      <c r="J294" s="891">
        <v>0</v>
      </c>
      <c r="K294" s="891">
        <f t="shared" si="113"/>
        <v>0</v>
      </c>
      <c r="L294" s="1367"/>
      <c r="M294" s="1367"/>
      <c r="N294" s="1367"/>
      <c r="O294" s="1367"/>
      <c r="P294" s="1413"/>
      <c r="Q294" s="1413">
        <f t="shared" si="127"/>
        <v>0</v>
      </c>
      <c r="R294" s="891">
        <f t="shared" si="123"/>
        <v>0</v>
      </c>
      <c r="S294" s="891">
        <f t="shared" si="123"/>
        <v>0</v>
      </c>
      <c r="T294" s="891">
        <f t="shared" si="123"/>
        <v>0</v>
      </c>
      <c r="U294" s="891"/>
      <c r="V294" s="891">
        <f t="shared" si="124"/>
        <v>0</v>
      </c>
      <c r="W294" s="889">
        <f t="shared" si="114"/>
        <v>0</v>
      </c>
      <c r="X294" s="889"/>
      <c r="Y294" s="927"/>
      <c r="Z294" s="927"/>
      <c r="AA294" s="927"/>
      <c r="AB294" s="927"/>
      <c r="AC294" s="916"/>
      <c r="AD294" s="927">
        <f t="shared" si="115"/>
        <v>0</v>
      </c>
      <c r="AE294" s="929"/>
      <c r="AF294" s="929"/>
      <c r="AG294" s="929"/>
      <c r="AH294" s="929"/>
      <c r="AI294" s="940"/>
      <c r="AJ294" s="928">
        <f t="shared" si="116"/>
        <v>0</v>
      </c>
      <c r="AK294" s="1374"/>
      <c r="AL294" s="1374"/>
      <c r="AM294" s="891"/>
      <c r="AN294" s="889"/>
      <c r="AO294" s="889"/>
      <c r="AP294" s="889">
        <f t="shared" si="117"/>
        <v>0</v>
      </c>
      <c r="AQ294" s="2925"/>
      <c r="AR294" s="2925"/>
      <c r="AS294" s="1374"/>
      <c r="AT294" s="1374"/>
      <c r="AU294" s="891"/>
      <c r="AV294" s="891"/>
      <c r="AW294" s="891"/>
      <c r="AX294" s="889">
        <f t="shared" si="118"/>
        <v>0</v>
      </c>
      <c r="AY294" s="889"/>
      <c r="AZ294" s="889"/>
      <c r="BA294" s="889"/>
      <c r="BB294" s="889"/>
      <c r="BC294" s="891"/>
      <c r="BD294" s="889">
        <f t="shared" si="119"/>
        <v>0</v>
      </c>
      <c r="BE294" s="1374"/>
      <c r="BF294" s="1374"/>
      <c r="BG294" s="891"/>
      <c r="BH294" s="891"/>
      <c r="BI294" s="891"/>
      <c r="BJ294" s="889">
        <f t="shared" si="120"/>
        <v>0</v>
      </c>
      <c r="BK294" s="2923"/>
      <c r="BL294" s="2923"/>
      <c r="CF294" s="2981">
        <f t="shared" si="128"/>
        <v>0</v>
      </c>
      <c r="CG294" s="2981">
        <f t="shared" si="128"/>
        <v>0</v>
      </c>
      <c r="CH294" s="2981">
        <f t="shared" si="128"/>
        <v>0</v>
      </c>
      <c r="CI294" s="2981">
        <f t="shared" si="128"/>
        <v>0</v>
      </c>
      <c r="CJ294" s="2981">
        <f t="shared" si="128"/>
        <v>0</v>
      </c>
      <c r="CQ294" s="2981">
        <f t="shared" si="121"/>
        <v>0</v>
      </c>
      <c r="CR294" s="2981">
        <f t="shared" si="122"/>
        <v>0</v>
      </c>
      <c r="CS294" s="2981">
        <f t="shared" si="104"/>
        <v>0</v>
      </c>
      <c r="CT294" s="2981">
        <f t="shared" si="104"/>
        <v>0</v>
      </c>
      <c r="CU294" s="2981">
        <f t="shared" si="104"/>
        <v>0</v>
      </c>
    </row>
    <row r="295" spans="1:99" ht="13.5" hidden="1" customHeight="1">
      <c r="B295" s="3045"/>
      <c r="C295" s="1860"/>
      <c r="D295" s="1411"/>
      <c r="E295" s="891"/>
      <c r="F295" s="1374">
        <v>0</v>
      </c>
      <c r="G295" s="1374">
        <v>0</v>
      </c>
      <c r="H295" s="891">
        <v>0</v>
      </c>
      <c r="I295" s="891"/>
      <c r="J295" s="891">
        <v>0</v>
      </c>
      <c r="K295" s="891">
        <f t="shared" si="113"/>
        <v>0</v>
      </c>
      <c r="L295" s="1367"/>
      <c r="M295" s="1367"/>
      <c r="N295" s="1367"/>
      <c r="O295" s="1367"/>
      <c r="P295" s="1413"/>
      <c r="Q295" s="1413">
        <f t="shared" si="127"/>
        <v>0</v>
      </c>
      <c r="R295" s="891">
        <f t="shared" si="123"/>
        <v>0</v>
      </c>
      <c r="S295" s="891">
        <f t="shared" si="123"/>
        <v>0</v>
      </c>
      <c r="T295" s="891">
        <f t="shared" si="123"/>
        <v>0</v>
      </c>
      <c r="U295" s="891"/>
      <c r="V295" s="891">
        <f t="shared" si="124"/>
        <v>0</v>
      </c>
      <c r="W295" s="889">
        <f t="shared" si="114"/>
        <v>0</v>
      </c>
      <c r="X295" s="889"/>
      <c r="Y295" s="927"/>
      <c r="Z295" s="927"/>
      <c r="AA295" s="927"/>
      <c r="AB295" s="927"/>
      <c r="AC295" s="916"/>
      <c r="AD295" s="927">
        <f t="shared" si="115"/>
        <v>0</v>
      </c>
      <c r="AE295" s="929"/>
      <c r="AF295" s="929"/>
      <c r="AG295" s="929"/>
      <c r="AH295" s="929"/>
      <c r="AI295" s="940"/>
      <c r="AJ295" s="928">
        <f t="shared" si="116"/>
        <v>0</v>
      </c>
      <c r="AK295" s="1374"/>
      <c r="AL295" s="1374"/>
      <c r="AM295" s="891"/>
      <c r="AN295" s="889"/>
      <c r="AO295" s="889"/>
      <c r="AP295" s="889">
        <f t="shared" si="117"/>
        <v>0</v>
      </c>
      <c r="AQ295" s="2925"/>
      <c r="AR295" s="2925"/>
      <c r="AS295" s="1374"/>
      <c r="AT295" s="1374"/>
      <c r="AU295" s="891"/>
      <c r="AV295" s="891"/>
      <c r="AW295" s="891"/>
      <c r="AX295" s="889">
        <f t="shared" si="118"/>
        <v>0</v>
      </c>
      <c r="AY295" s="889"/>
      <c r="AZ295" s="889"/>
      <c r="BA295" s="889"/>
      <c r="BB295" s="889"/>
      <c r="BC295" s="891"/>
      <c r="BD295" s="889">
        <f t="shared" si="119"/>
        <v>0</v>
      </c>
      <c r="BE295" s="1374"/>
      <c r="BF295" s="1374"/>
      <c r="BG295" s="891"/>
      <c r="BH295" s="891"/>
      <c r="BI295" s="891"/>
      <c r="BJ295" s="889">
        <f t="shared" si="120"/>
        <v>0</v>
      </c>
      <c r="BK295" s="2923"/>
      <c r="BL295" s="2923"/>
      <c r="CF295" s="2981">
        <f t="shared" si="128"/>
        <v>0</v>
      </c>
      <c r="CG295" s="2981">
        <f t="shared" si="128"/>
        <v>0</v>
      </c>
      <c r="CH295" s="2981">
        <f t="shared" si="128"/>
        <v>0</v>
      </c>
      <c r="CI295" s="2981">
        <f t="shared" si="128"/>
        <v>0</v>
      </c>
      <c r="CJ295" s="2981">
        <f t="shared" si="128"/>
        <v>0</v>
      </c>
      <c r="CQ295" s="2981">
        <f t="shared" si="121"/>
        <v>0</v>
      </c>
      <c r="CR295" s="2981">
        <f t="shared" si="122"/>
        <v>0</v>
      </c>
      <c r="CS295" s="2981">
        <f t="shared" si="104"/>
        <v>0</v>
      </c>
      <c r="CT295" s="2981">
        <f t="shared" si="104"/>
        <v>0</v>
      </c>
      <c r="CU295" s="2981">
        <f t="shared" si="104"/>
        <v>0</v>
      </c>
    </row>
    <row r="296" spans="1:99" ht="13.5" hidden="1" customHeight="1">
      <c r="B296" s="3045"/>
      <c r="C296" s="1860"/>
      <c r="D296" s="1411"/>
      <c r="E296" s="891"/>
      <c r="F296" s="1374">
        <v>0</v>
      </c>
      <c r="G296" s="1374">
        <v>0</v>
      </c>
      <c r="H296" s="891">
        <v>0</v>
      </c>
      <c r="I296" s="891"/>
      <c r="J296" s="891">
        <v>0</v>
      </c>
      <c r="K296" s="891">
        <f t="shared" si="113"/>
        <v>0</v>
      </c>
      <c r="L296" s="1367"/>
      <c r="M296" s="1367"/>
      <c r="N296" s="1367"/>
      <c r="O296" s="1367"/>
      <c r="P296" s="1413"/>
      <c r="Q296" s="1413">
        <f t="shared" si="127"/>
        <v>0</v>
      </c>
      <c r="R296" s="891">
        <f t="shared" si="123"/>
        <v>0</v>
      </c>
      <c r="S296" s="891">
        <f t="shared" si="123"/>
        <v>0</v>
      </c>
      <c r="T296" s="891">
        <f t="shared" si="123"/>
        <v>0</v>
      </c>
      <c r="U296" s="891"/>
      <c r="V296" s="891">
        <f t="shared" si="124"/>
        <v>0</v>
      </c>
      <c r="W296" s="889">
        <f t="shared" si="114"/>
        <v>0</v>
      </c>
      <c r="X296" s="889"/>
      <c r="Y296" s="927"/>
      <c r="Z296" s="927"/>
      <c r="AA296" s="927"/>
      <c r="AB296" s="927"/>
      <c r="AC296" s="916"/>
      <c r="AD296" s="927">
        <f t="shared" si="115"/>
        <v>0</v>
      </c>
      <c r="AE296" s="929"/>
      <c r="AF296" s="929"/>
      <c r="AG296" s="929"/>
      <c r="AH296" s="929"/>
      <c r="AI296" s="940"/>
      <c r="AJ296" s="928">
        <f t="shared" si="116"/>
        <v>0</v>
      </c>
      <c r="AK296" s="1374"/>
      <c r="AL296" s="1374"/>
      <c r="AM296" s="891"/>
      <c r="AN296" s="889"/>
      <c r="AO296" s="889"/>
      <c r="AP296" s="889">
        <f t="shared" si="117"/>
        <v>0</v>
      </c>
      <c r="AQ296" s="2925"/>
      <c r="AR296" s="2925"/>
      <c r="AS296" s="1374"/>
      <c r="AT296" s="1374"/>
      <c r="AU296" s="891"/>
      <c r="AV296" s="891"/>
      <c r="AW296" s="891"/>
      <c r="AX296" s="889">
        <f t="shared" si="118"/>
        <v>0</v>
      </c>
      <c r="AY296" s="889"/>
      <c r="AZ296" s="889"/>
      <c r="BA296" s="889"/>
      <c r="BB296" s="889"/>
      <c r="BC296" s="891"/>
      <c r="BD296" s="889">
        <f t="shared" si="119"/>
        <v>0</v>
      </c>
      <c r="BE296" s="1374"/>
      <c r="BF296" s="1374"/>
      <c r="BG296" s="891"/>
      <c r="BH296" s="891"/>
      <c r="BI296" s="891"/>
      <c r="BJ296" s="889">
        <f t="shared" si="120"/>
        <v>0</v>
      </c>
      <c r="BK296" s="2923"/>
      <c r="BL296" s="2923"/>
      <c r="CF296" s="2981">
        <f t="shared" si="128"/>
        <v>0</v>
      </c>
      <c r="CG296" s="2981">
        <f t="shared" si="128"/>
        <v>0</v>
      </c>
      <c r="CH296" s="2981">
        <f t="shared" si="128"/>
        <v>0</v>
      </c>
      <c r="CI296" s="2981">
        <f t="shared" si="128"/>
        <v>0</v>
      </c>
      <c r="CJ296" s="2981">
        <f t="shared" si="128"/>
        <v>0</v>
      </c>
      <c r="CQ296" s="2981">
        <f t="shared" si="121"/>
        <v>0</v>
      </c>
      <c r="CR296" s="2981">
        <f t="shared" si="122"/>
        <v>0</v>
      </c>
      <c r="CS296" s="2981">
        <f t="shared" si="104"/>
        <v>0</v>
      </c>
      <c r="CT296" s="2981">
        <f t="shared" si="104"/>
        <v>0</v>
      </c>
      <c r="CU296" s="2981">
        <f t="shared" si="104"/>
        <v>0</v>
      </c>
    </row>
    <row r="297" spans="1:99" ht="13.5" hidden="1" customHeight="1">
      <c r="B297" s="3045"/>
      <c r="C297" s="1860"/>
      <c r="D297" s="1411"/>
      <c r="E297" s="891"/>
      <c r="F297" s="1374">
        <v>0</v>
      </c>
      <c r="G297" s="1374">
        <v>0</v>
      </c>
      <c r="H297" s="891">
        <v>0</v>
      </c>
      <c r="I297" s="891"/>
      <c r="J297" s="891">
        <v>0</v>
      </c>
      <c r="K297" s="891">
        <f t="shared" si="113"/>
        <v>0</v>
      </c>
      <c r="L297" s="1367"/>
      <c r="M297" s="1367"/>
      <c r="N297" s="1367"/>
      <c r="O297" s="1367"/>
      <c r="P297" s="1413"/>
      <c r="Q297" s="1413">
        <f t="shared" si="127"/>
        <v>0</v>
      </c>
      <c r="R297" s="891">
        <f t="shared" si="123"/>
        <v>0</v>
      </c>
      <c r="S297" s="891">
        <f t="shared" si="123"/>
        <v>0</v>
      </c>
      <c r="T297" s="891">
        <f t="shared" si="123"/>
        <v>0</v>
      </c>
      <c r="U297" s="891"/>
      <c r="V297" s="891">
        <f t="shared" si="124"/>
        <v>0</v>
      </c>
      <c r="W297" s="889">
        <f t="shared" si="114"/>
        <v>0</v>
      </c>
      <c r="X297" s="889"/>
      <c r="Y297" s="927"/>
      <c r="Z297" s="927"/>
      <c r="AA297" s="927"/>
      <c r="AB297" s="927"/>
      <c r="AC297" s="916"/>
      <c r="AD297" s="927">
        <f t="shared" si="115"/>
        <v>0</v>
      </c>
      <c r="AE297" s="929"/>
      <c r="AF297" s="929"/>
      <c r="AG297" s="929"/>
      <c r="AH297" s="929"/>
      <c r="AI297" s="940"/>
      <c r="AJ297" s="928">
        <f t="shared" si="116"/>
        <v>0</v>
      </c>
      <c r="AK297" s="1374"/>
      <c r="AL297" s="1374"/>
      <c r="AM297" s="891"/>
      <c r="AN297" s="889"/>
      <c r="AO297" s="889"/>
      <c r="AP297" s="889">
        <f t="shared" si="117"/>
        <v>0</v>
      </c>
      <c r="AQ297" s="2925"/>
      <c r="AR297" s="2925"/>
      <c r="AS297" s="1374"/>
      <c r="AT297" s="1374"/>
      <c r="AU297" s="891"/>
      <c r="AV297" s="891"/>
      <c r="AW297" s="891"/>
      <c r="AX297" s="889">
        <f t="shared" si="118"/>
        <v>0</v>
      </c>
      <c r="AY297" s="889"/>
      <c r="AZ297" s="889"/>
      <c r="BA297" s="889"/>
      <c r="BB297" s="889"/>
      <c r="BC297" s="891"/>
      <c r="BD297" s="889">
        <f t="shared" si="119"/>
        <v>0</v>
      </c>
      <c r="BE297" s="1374"/>
      <c r="BF297" s="1374"/>
      <c r="BG297" s="891"/>
      <c r="BH297" s="891"/>
      <c r="BI297" s="891"/>
      <c r="BJ297" s="889">
        <f t="shared" si="120"/>
        <v>0</v>
      </c>
      <c r="BK297" s="2923"/>
      <c r="BL297" s="2923"/>
      <c r="CF297" s="2981">
        <f t="shared" si="128"/>
        <v>0</v>
      </c>
      <c r="CG297" s="2981">
        <f t="shared" si="128"/>
        <v>0</v>
      </c>
      <c r="CH297" s="2981">
        <f t="shared" si="128"/>
        <v>0</v>
      </c>
      <c r="CI297" s="2981">
        <f t="shared" si="128"/>
        <v>0</v>
      </c>
      <c r="CJ297" s="2981">
        <f t="shared" si="128"/>
        <v>0</v>
      </c>
      <c r="CQ297" s="2981">
        <f t="shared" si="121"/>
        <v>0</v>
      </c>
      <c r="CR297" s="2981">
        <f t="shared" si="122"/>
        <v>0</v>
      </c>
      <c r="CS297" s="2981">
        <f t="shared" si="104"/>
        <v>0</v>
      </c>
      <c r="CT297" s="2981">
        <f t="shared" si="104"/>
        <v>0</v>
      </c>
      <c r="CU297" s="2981">
        <f t="shared" si="104"/>
        <v>0</v>
      </c>
    </row>
    <row r="298" spans="1:99" ht="13.5" hidden="1" customHeight="1">
      <c r="B298" s="3045"/>
      <c r="C298" s="1860"/>
      <c r="D298" s="1411"/>
      <c r="E298" s="891"/>
      <c r="F298" s="1374">
        <v>0</v>
      </c>
      <c r="G298" s="1374">
        <v>0</v>
      </c>
      <c r="H298" s="891">
        <v>0</v>
      </c>
      <c r="I298" s="891"/>
      <c r="J298" s="891">
        <v>0</v>
      </c>
      <c r="K298" s="891">
        <f t="shared" si="113"/>
        <v>0</v>
      </c>
      <c r="L298" s="1367"/>
      <c r="M298" s="1367"/>
      <c r="N298" s="1367"/>
      <c r="O298" s="1367"/>
      <c r="P298" s="1413"/>
      <c r="Q298" s="1413">
        <f t="shared" si="127"/>
        <v>0</v>
      </c>
      <c r="R298" s="891">
        <f t="shared" si="123"/>
        <v>0</v>
      </c>
      <c r="S298" s="891">
        <f t="shared" si="123"/>
        <v>0</v>
      </c>
      <c r="T298" s="891">
        <f t="shared" si="123"/>
        <v>0</v>
      </c>
      <c r="U298" s="891"/>
      <c r="V298" s="891">
        <f t="shared" si="124"/>
        <v>0</v>
      </c>
      <c r="W298" s="889">
        <f t="shared" si="114"/>
        <v>0</v>
      </c>
      <c r="X298" s="889"/>
      <c r="Y298" s="927"/>
      <c r="Z298" s="927"/>
      <c r="AA298" s="927"/>
      <c r="AB298" s="927"/>
      <c r="AC298" s="916"/>
      <c r="AD298" s="927">
        <f t="shared" si="115"/>
        <v>0</v>
      </c>
      <c r="AE298" s="929"/>
      <c r="AF298" s="929"/>
      <c r="AG298" s="929"/>
      <c r="AH298" s="929"/>
      <c r="AI298" s="940"/>
      <c r="AJ298" s="928">
        <f t="shared" si="116"/>
        <v>0</v>
      </c>
      <c r="AK298" s="1374"/>
      <c r="AL298" s="1374"/>
      <c r="AM298" s="891"/>
      <c r="AN298" s="889"/>
      <c r="AO298" s="889"/>
      <c r="AP298" s="889">
        <f t="shared" si="117"/>
        <v>0</v>
      </c>
      <c r="AQ298" s="2925"/>
      <c r="AR298" s="2925"/>
      <c r="AS298" s="1374"/>
      <c r="AT298" s="1374"/>
      <c r="AU298" s="891"/>
      <c r="AV298" s="891"/>
      <c r="AW298" s="891"/>
      <c r="AX298" s="889">
        <f t="shared" si="118"/>
        <v>0</v>
      </c>
      <c r="AY298" s="889"/>
      <c r="AZ298" s="889"/>
      <c r="BA298" s="889"/>
      <c r="BB298" s="889"/>
      <c r="BC298" s="891"/>
      <c r="BD298" s="889">
        <f t="shared" si="119"/>
        <v>0</v>
      </c>
      <c r="BE298" s="1374"/>
      <c r="BF298" s="1374"/>
      <c r="BG298" s="891"/>
      <c r="BH298" s="891"/>
      <c r="BI298" s="891"/>
      <c r="BJ298" s="889">
        <f t="shared" si="120"/>
        <v>0</v>
      </c>
      <c r="BK298" s="2923"/>
      <c r="BL298" s="2923"/>
      <c r="CF298" s="2981">
        <f t="shared" si="128"/>
        <v>0</v>
      </c>
      <c r="CG298" s="2981">
        <f t="shared" si="128"/>
        <v>0</v>
      </c>
      <c r="CH298" s="2981">
        <f t="shared" si="128"/>
        <v>0</v>
      </c>
      <c r="CI298" s="2981">
        <f t="shared" si="128"/>
        <v>0</v>
      </c>
      <c r="CJ298" s="2981">
        <f t="shared" si="128"/>
        <v>0</v>
      </c>
      <c r="CQ298" s="2981">
        <f t="shared" si="121"/>
        <v>0</v>
      </c>
      <c r="CR298" s="2981">
        <f t="shared" si="122"/>
        <v>0</v>
      </c>
      <c r="CS298" s="2981">
        <f t="shared" si="104"/>
        <v>0</v>
      </c>
      <c r="CT298" s="2981">
        <f t="shared" si="104"/>
        <v>0</v>
      </c>
      <c r="CU298" s="2981">
        <f t="shared" si="104"/>
        <v>0</v>
      </c>
    </row>
    <row r="299" spans="1:99" ht="13.5" hidden="1" customHeight="1">
      <c r="B299" s="3045"/>
      <c r="C299" s="1860"/>
      <c r="D299" s="1411"/>
      <c r="E299" s="891"/>
      <c r="F299" s="1374">
        <v>0</v>
      </c>
      <c r="G299" s="1374">
        <v>0</v>
      </c>
      <c r="H299" s="891">
        <v>0</v>
      </c>
      <c r="I299" s="891"/>
      <c r="J299" s="891">
        <v>0</v>
      </c>
      <c r="K299" s="891">
        <f t="shared" si="113"/>
        <v>0</v>
      </c>
      <c r="L299" s="1367"/>
      <c r="M299" s="1367"/>
      <c r="N299" s="1367"/>
      <c r="O299" s="1367"/>
      <c r="P299" s="1413"/>
      <c r="Q299" s="1413">
        <f t="shared" si="127"/>
        <v>0</v>
      </c>
      <c r="R299" s="891">
        <f t="shared" si="123"/>
        <v>0</v>
      </c>
      <c r="S299" s="891">
        <f t="shared" si="123"/>
        <v>0</v>
      </c>
      <c r="T299" s="891">
        <f t="shared" si="123"/>
        <v>0</v>
      </c>
      <c r="U299" s="891"/>
      <c r="V299" s="891">
        <f t="shared" si="124"/>
        <v>0</v>
      </c>
      <c r="W299" s="889">
        <f t="shared" si="114"/>
        <v>0</v>
      </c>
      <c r="X299" s="889"/>
      <c r="Y299" s="927"/>
      <c r="Z299" s="927"/>
      <c r="AA299" s="927"/>
      <c r="AB299" s="927"/>
      <c r="AC299" s="916"/>
      <c r="AD299" s="927">
        <f t="shared" si="115"/>
        <v>0</v>
      </c>
      <c r="AE299" s="929"/>
      <c r="AF299" s="929"/>
      <c r="AG299" s="929"/>
      <c r="AH299" s="929"/>
      <c r="AI299" s="940"/>
      <c r="AJ299" s="928">
        <f t="shared" si="116"/>
        <v>0</v>
      </c>
      <c r="AK299" s="1374"/>
      <c r="AL299" s="1374"/>
      <c r="AM299" s="891"/>
      <c r="AN299" s="889"/>
      <c r="AO299" s="889"/>
      <c r="AP299" s="889">
        <f t="shared" si="117"/>
        <v>0</v>
      </c>
      <c r="AQ299" s="2925"/>
      <c r="AR299" s="2925"/>
      <c r="AS299" s="1374"/>
      <c r="AT299" s="1374"/>
      <c r="AU299" s="891"/>
      <c r="AV299" s="891"/>
      <c r="AW299" s="891"/>
      <c r="AX299" s="889">
        <f t="shared" si="118"/>
        <v>0</v>
      </c>
      <c r="AY299" s="889"/>
      <c r="AZ299" s="889"/>
      <c r="BA299" s="889"/>
      <c r="BB299" s="889"/>
      <c r="BC299" s="891"/>
      <c r="BD299" s="889">
        <f t="shared" si="119"/>
        <v>0</v>
      </c>
      <c r="BE299" s="1374"/>
      <c r="BF299" s="1374"/>
      <c r="BG299" s="891"/>
      <c r="BH299" s="891"/>
      <c r="BI299" s="891"/>
      <c r="BJ299" s="889">
        <f t="shared" si="120"/>
        <v>0</v>
      </c>
      <c r="BK299" s="2923"/>
      <c r="BL299" s="2923"/>
      <c r="CF299" s="2981">
        <f t="shared" si="128"/>
        <v>0</v>
      </c>
      <c r="CG299" s="2981">
        <f t="shared" si="128"/>
        <v>0</v>
      </c>
      <c r="CH299" s="2981">
        <f t="shared" si="128"/>
        <v>0</v>
      </c>
      <c r="CI299" s="2981">
        <f t="shared" si="128"/>
        <v>0</v>
      </c>
      <c r="CJ299" s="2981">
        <f t="shared" si="128"/>
        <v>0</v>
      </c>
      <c r="CQ299" s="2981">
        <f t="shared" si="121"/>
        <v>0</v>
      </c>
      <c r="CR299" s="2981">
        <f t="shared" si="122"/>
        <v>0</v>
      </c>
      <c r="CS299" s="2981">
        <f t="shared" si="104"/>
        <v>0</v>
      </c>
      <c r="CT299" s="2981">
        <f t="shared" si="104"/>
        <v>0</v>
      </c>
      <c r="CU299" s="2981">
        <f t="shared" si="104"/>
        <v>0</v>
      </c>
    </row>
    <row r="300" spans="1:99" ht="13.5" hidden="1" customHeight="1">
      <c r="B300" s="3045"/>
      <c r="C300" s="1860"/>
      <c r="D300" s="1411"/>
      <c r="E300" s="891"/>
      <c r="F300" s="1374">
        <v>0</v>
      </c>
      <c r="G300" s="1374">
        <v>0</v>
      </c>
      <c r="H300" s="891">
        <v>0</v>
      </c>
      <c r="I300" s="891"/>
      <c r="J300" s="891">
        <v>0</v>
      </c>
      <c r="K300" s="891">
        <f t="shared" si="113"/>
        <v>0</v>
      </c>
      <c r="L300" s="1367"/>
      <c r="M300" s="1367"/>
      <c r="N300" s="1367"/>
      <c r="O300" s="1367"/>
      <c r="P300" s="1413"/>
      <c r="Q300" s="1413">
        <f t="shared" si="127"/>
        <v>0</v>
      </c>
      <c r="R300" s="891">
        <f t="shared" si="123"/>
        <v>0</v>
      </c>
      <c r="S300" s="891">
        <f t="shared" si="123"/>
        <v>0</v>
      </c>
      <c r="T300" s="891">
        <f t="shared" si="123"/>
        <v>0</v>
      </c>
      <c r="U300" s="891"/>
      <c r="V300" s="891">
        <f t="shared" si="124"/>
        <v>0</v>
      </c>
      <c r="W300" s="889">
        <f t="shared" si="114"/>
        <v>0</v>
      </c>
      <c r="X300" s="889"/>
      <c r="Y300" s="927"/>
      <c r="Z300" s="927"/>
      <c r="AA300" s="927"/>
      <c r="AB300" s="927"/>
      <c r="AC300" s="916"/>
      <c r="AD300" s="927">
        <f t="shared" si="115"/>
        <v>0</v>
      </c>
      <c r="AE300" s="929"/>
      <c r="AF300" s="929"/>
      <c r="AG300" s="929"/>
      <c r="AH300" s="929"/>
      <c r="AI300" s="940"/>
      <c r="AJ300" s="928">
        <f t="shared" si="116"/>
        <v>0</v>
      </c>
      <c r="AK300" s="1374"/>
      <c r="AL300" s="1374"/>
      <c r="AM300" s="891"/>
      <c r="AN300" s="889"/>
      <c r="AO300" s="889"/>
      <c r="AP300" s="889">
        <f t="shared" si="117"/>
        <v>0</v>
      </c>
      <c r="AQ300" s="2925"/>
      <c r="AR300" s="2925"/>
      <c r="AS300" s="1374"/>
      <c r="AT300" s="1374"/>
      <c r="AU300" s="891"/>
      <c r="AV300" s="891"/>
      <c r="AW300" s="891"/>
      <c r="AX300" s="889">
        <f t="shared" si="118"/>
        <v>0</v>
      </c>
      <c r="AY300" s="889"/>
      <c r="AZ300" s="889"/>
      <c r="BA300" s="889"/>
      <c r="BB300" s="889"/>
      <c r="BC300" s="891"/>
      <c r="BD300" s="889">
        <f t="shared" si="119"/>
        <v>0</v>
      </c>
      <c r="BE300" s="1374"/>
      <c r="BF300" s="1374"/>
      <c r="BG300" s="891"/>
      <c r="BH300" s="891"/>
      <c r="BI300" s="891"/>
      <c r="BJ300" s="889">
        <f t="shared" si="120"/>
        <v>0</v>
      </c>
      <c r="BK300" s="2923"/>
      <c r="BL300" s="2923"/>
      <c r="CF300" s="2981">
        <f t="shared" si="128"/>
        <v>0</v>
      </c>
      <c r="CG300" s="2981">
        <f t="shared" si="128"/>
        <v>0</v>
      </c>
      <c r="CH300" s="2981">
        <f t="shared" si="128"/>
        <v>0</v>
      </c>
      <c r="CI300" s="2981">
        <f t="shared" si="128"/>
        <v>0</v>
      </c>
      <c r="CJ300" s="2981">
        <f t="shared" si="128"/>
        <v>0</v>
      </c>
      <c r="CQ300" s="2981">
        <f t="shared" si="121"/>
        <v>0</v>
      </c>
      <c r="CR300" s="2981">
        <f t="shared" si="122"/>
        <v>0</v>
      </c>
      <c r="CS300" s="2981">
        <f t="shared" si="104"/>
        <v>0</v>
      </c>
      <c r="CT300" s="2981">
        <f t="shared" si="104"/>
        <v>0</v>
      </c>
      <c r="CU300" s="2981">
        <f t="shared" si="104"/>
        <v>0</v>
      </c>
    </row>
    <row r="301" spans="1:99" ht="13.5" hidden="1" customHeight="1">
      <c r="A301" s="901" t="s">
        <v>635</v>
      </c>
      <c r="B301" s="3045"/>
      <c r="C301" s="1860"/>
      <c r="D301" s="1411"/>
      <c r="E301" s="891"/>
      <c r="F301" s="1357">
        <v>0</v>
      </c>
      <c r="G301" s="891">
        <v>0</v>
      </c>
      <c r="H301" s="891">
        <v>0</v>
      </c>
      <c r="I301" s="891"/>
      <c r="J301" s="891">
        <v>0</v>
      </c>
      <c r="K301" s="891">
        <f t="shared" si="113"/>
        <v>0</v>
      </c>
      <c r="L301" s="1413"/>
      <c r="M301" s="1413"/>
      <c r="N301" s="1413"/>
      <c r="O301" s="1413"/>
      <c r="P301" s="1413"/>
      <c r="Q301" s="1413">
        <f t="shared" si="127"/>
        <v>0</v>
      </c>
      <c r="R301" s="1357">
        <f t="shared" si="123"/>
        <v>0</v>
      </c>
      <c r="S301" s="891">
        <f t="shared" si="123"/>
        <v>0</v>
      </c>
      <c r="T301" s="891">
        <f t="shared" si="123"/>
        <v>0</v>
      </c>
      <c r="U301" s="891"/>
      <c r="V301" s="891">
        <f t="shared" si="124"/>
        <v>0</v>
      </c>
      <c r="W301" s="891">
        <f t="shared" si="114"/>
        <v>0</v>
      </c>
      <c r="X301" s="891"/>
      <c r="Y301" s="916">
        <v>0</v>
      </c>
      <c r="Z301" s="916">
        <v>0</v>
      </c>
      <c r="AA301" s="916">
        <v>0</v>
      </c>
      <c r="AB301" s="916"/>
      <c r="AC301" s="916">
        <v>0</v>
      </c>
      <c r="AD301" s="916">
        <f t="shared" si="115"/>
        <v>0</v>
      </c>
      <c r="AE301" s="890"/>
      <c r="AF301" s="890"/>
      <c r="AG301" s="890"/>
      <c r="AH301" s="890"/>
      <c r="AI301" s="940"/>
      <c r="AJ301" s="940">
        <f t="shared" si="116"/>
        <v>0</v>
      </c>
      <c r="AK301" s="1357">
        <f t="shared" ref="AK301:AM304" si="129">Y301+AE301</f>
        <v>0</v>
      </c>
      <c r="AL301" s="891">
        <f t="shared" si="129"/>
        <v>0</v>
      </c>
      <c r="AM301" s="891">
        <f t="shared" si="129"/>
        <v>0</v>
      </c>
      <c r="AN301" s="891"/>
      <c r="AO301" s="891">
        <f>AC301+AI301</f>
        <v>0</v>
      </c>
      <c r="AP301" s="891">
        <f t="shared" si="117"/>
        <v>0</v>
      </c>
      <c r="AQ301" s="2922"/>
      <c r="AR301" s="2922"/>
      <c r="AS301" s="1357">
        <v>0</v>
      </c>
      <c r="AT301" s="891">
        <v>0</v>
      </c>
      <c r="AU301" s="891">
        <v>0</v>
      </c>
      <c r="AV301" s="891">
        <v>0</v>
      </c>
      <c r="AW301" s="891">
        <v>0</v>
      </c>
      <c r="AX301" s="891">
        <f t="shared" si="118"/>
        <v>0</v>
      </c>
      <c r="AY301" s="891"/>
      <c r="AZ301" s="891"/>
      <c r="BA301" s="891"/>
      <c r="BB301" s="891"/>
      <c r="BC301" s="891"/>
      <c r="BD301" s="891">
        <f t="shared" si="119"/>
        <v>0</v>
      </c>
      <c r="BE301" s="1357">
        <f t="shared" ref="BE301:BI304" si="130">AS301+AY301</f>
        <v>0</v>
      </c>
      <c r="BF301" s="891">
        <f t="shared" si="130"/>
        <v>0</v>
      </c>
      <c r="BG301" s="891">
        <f t="shared" si="130"/>
        <v>0</v>
      </c>
      <c r="BH301" s="891">
        <f t="shared" si="130"/>
        <v>0</v>
      </c>
      <c r="BI301" s="891">
        <f t="shared" si="130"/>
        <v>0</v>
      </c>
      <c r="BJ301" s="891">
        <f t="shared" si="120"/>
        <v>0</v>
      </c>
      <c r="BK301" s="2923"/>
      <c r="BL301" s="2923"/>
      <c r="CA301" s="885">
        <v>0</v>
      </c>
      <c r="CB301" s="885">
        <v>0</v>
      </c>
      <c r="CC301" s="885">
        <v>0</v>
      </c>
      <c r="CE301" s="885">
        <v>0</v>
      </c>
      <c r="CF301" s="2981">
        <f t="shared" si="128"/>
        <v>0</v>
      </c>
      <c r="CG301" s="2981">
        <f t="shared" si="128"/>
        <v>0</v>
      </c>
      <c r="CH301" s="2981">
        <f t="shared" si="128"/>
        <v>0</v>
      </c>
      <c r="CI301" s="2981">
        <f t="shared" si="128"/>
        <v>0</v>
      </c>
      <c r="CJ301" s="2981">
        <f t="shared" si="128"/>
        <v>0</v>
      </c>
      <c r="CL301" s="885">
        <v>0</v>
      </c>
      <c r="CM301" s="885">
        <v>0</v>
      </c>
      <c r="CN301" s="885">
        <v>0</v>
      </c>
      <c r="CO301" s="885">
        <v>0</v>
      </c>
      <c r="CP301" s="885">
        <v>0</v>
      </c>
      <c r="CQ301" s="2981">
        <f t="shared" si="121"/>
        <v>0</v>
      </c>
      <c r="CR301" s="2981">
        <f t="shared" si="122"/>
        <v>0</v>
      </c>
      <c r="CS301" s="2981">
        <f t="shared" si="104"/>
        <v>0</v>
      </c>
      <c r="CT301" s="2981">
        <f t="shared" si="104"/>
        <v>0</v>
      </c>
      <c r="CU301" s="2981">
        <f t="shared" si="104"/>
        <v>0</v>
      </c>
    </row>
    <row r="302" spans="1:99" ht="13.5" hidden="1" customHeight="1">
      <c r="A302" s="885" t="s">
        <v>635</v>
      </c>
      <c r="B302" s="3045"/>
      <c r="C302" s="1860"/>
      <c r="D302" s="1411"/>
      <c r="E302" s="891"/>
      <c r="F302" s="1357">
        <v>0</v>
      </c>
      <c r="G302" s="891">
        <v>0</v>
      </c>
      <c r="H302" s="891">
        <v>0</v>
      </c>
      <c r="I302" s="891"/>
      <c r="J302" s="891">
        <v>0</v>
      </c>
      <c r="K302" s="891">
        <f t="shared" si="113"/>
        <v>0</v>
      </c>
      <c r="L302" s="1413"/>
      <c r="M302" s="1413"/>
      <c r="N302" s="1413"/>
      <c r="O302" s="1413"/>
      <c r="P302" s="1413"/>
      <c r="Q302" s="1413">
        <f t="shared" si="127"/>
        <v>0</v>
      </c>
      <c r="R302" s="891">
        <f t="shared" si="123"/>
        <v>0</v>
      </c>
      <c r="S302" s="891">
        <f t="shared" si="123"/>
        <v>0</v>
      </c>
      <c r="T302" s="891">
        <f t="shared" si="123"/>
        <v>0</v>
      </c>
      <c r="U302" s="891"/>
      <c r="V302" s="891">
        <f t="shared" si="124"/>
        <v>0</v>
      </c>
      <c r="W302" s="891">
        <f t="shared" si="114"/>
        <v>0</v>
      </c>
      <c r="X302" s="891"/>
      <c r="Y302" s="916">
        <v>0</v>
      </c>
      <c r="Z302" s="916">
        <v>0</v>
      </c>
      <c r="AA302" s="916">
        <v>0</v>
      </c>
      <c r="AB302" s="916"/>
      <c r="AC302" s="916">
        <v>0</v>
      </c>
      <c r="AD302" s="916">
        <f t="shared" si="115"/>
        <v>0</v>
      </c>
      <c r="AE302" s="890"/>
      <c r="AF302" s="890"/>
      <c r="AG302" s="890"/>
      <c r="AH302" s="890"/>
      <c r="AI302" s="940"/>
      <c r="AJ302" s="940">
        <f t="shared" si="116"/>
        <v>0</v>
      </c>
      <c r="AK302" s="1357">
        <f t="shared" si="129"/>
        <v>0</v>
      </c>
      <c r="AL302" s="891">
        <f t="shared" si="129"/>
        <v>0</v>
      </c>
      <c r="AM302" s="891">
        <f t="shared" si="129"/>
        <v>0</v>
      </c>
      <c r="AN302" s="891"/>
      <c r="AO302" s="891">
        <f>AC302+AI302</f>
        <v>0</v>
      </c>
      <c r="AP302" s="891">
        <f t="shared" si="117"/>
        <v>0</v>
      </c>
      <c r="AQ302" s="2922"/>
      <c r="AR302" s="2922"/>
      <c r="AS302" s="1357">
        <v>0</v>
      </c>
      <c r="AT302" s="891">
        <v>0</v>
      </c>
      <c r="AU302" s="891">
        <v>0</v>
      </c>
      <c r="AV302" s="891">
        <v>0</v>
      </c>
      <c r="AW302" s="891">
        <v>0</v>
      </c>
      <c r="AX302" s="891">
        <f t="shared" si="118"/>
        <v>0</v>
      </c>
      <c r="AY302" s="891"/>
      <c r="AZ302" s="891"/>
      <c r="BA302" s="891"/>
      <c r="BB302" s="891"/>
      <c r="BC302" s="891"/>
      <c r="BD302" s="891">
        <f t="shared" si="119"/>
        <v>0</v>
      </c>
      <c r="BE302" s="1357">
        <f t="shared" si="130"/>
        <v>0</v>
      </c>
      <c r="BF302" s="891">
        <f t="shared" si="130"/>
        <v>0</v>
      </c>
      <c r="BG302" s="891">
        <f t="shared" si="130"/>
        <v>0</v>
      </c>
      <c r="BH302" s="891">
        <f t="shared" si="130"/>
        <v>0</v>
      </c>
      <c r="BI302" s="891">
        <f t="shared" si="130"/>
        <v>0</v>
      </c>
      <c r="BJ302" s="891">
        <f t="shared" si="120"/>
        <v>0</v>
      </c>
      <c r="BK302" s="2923"/>
      <c r="BL302" s="2923"/>
      <c r="CA302" s="885">
        <v>0</v>
      </c>
      <c r="CB302" s="885">
        <v>0</v>
      </c>
      <c r="CC302" s="885">
        <v>0</v>
      </c>
      <c r="CE302" s="885">
        <v>0</v>
      </c>
      <c r="CF302" s="2981">
        <f t="shared" si="128"/>
        <v>0</v>
      </c>
      <c r="CG302" s="2981">
        <f t="shared" si="128"/>
        <v>0</v>
      </c>
      <c r="CH302" s="2981">
        <f t="shared" si="128"/>
        <v>0</v>
      </c>
      <c r="CI302" s="2981">
        <f t="shared" si="128"/>
        <v>0</v>
      </c>
      <c r="CJ302" s="2981">
        <f t="shared" si="128"/>
        <v>0</v>
      </c>
      <c r="CL302" s="885">
        <v>0</v>
      </c>
      <c r="CM302" s="885">
        <v>0</v>
      </c>
      <c r="CN302" s="885">
        <v>0</v>
      </c>
      <c r="CO302" s="885">
        <v>0</v>
      </c>
      <c r="CP302" s="885">
        <v>0</v>
      </c>
      <c r="CQ302" s="2981">
        <f t="shared" si="121"/>
        <v>0</v>
      </c>
      <c r="CR302" s="2981">
        <f t="shared" si="122"/>
        <v>0</v>
      </c>
      <c r="CS302" s="2981">
        <f t="shared" si="104"/>
        <v>0</v>
      </c>
      <c r="CT302" s="2981">
        <f t="shared" si="104"/>
        <v>0</v>
      </c>
      <c r="CU302" s="2981">
        <f t="shared" si="104"/>
        <v>0</v>
      </c>
    </row>
    <row r="303" spans="1:99" ht="13.5" hidden="1" customHeight="1">
      <c r="A303" s="901" t="s">
        <v>635</v>
      </c>
      <c r="B303" s="3045"/>
      <c r="C303" s="1860"/>
      <c r="D303" s="1411"/>
      <c r="E303" s="891"/>
      <c r="F303" s="1357">
        <v>0</v>
      </c>
      <c r="G303" s="891">
        <v>0</v>
      </c>
      <c r="H303" s="891">
        <v>0</v>
      </c>
      <c r="I303" s="891"/>
      <c r="J303" s="891">
        <v>0</v>
      </c>
      <c r="K303" s="891">
        <f t="shared" si="113"/>
        <v>0</v>
      </c>
      <c r="L303" s="1413"/>
      <c r="M303" s="1413"/>
      <c r="N303" s="1413"/>
      <c r="O303" s="1413"/>
      <c r="P303" s="1413"/>
      <c r="Q303" s="1413">
        <f t="shared" si="127"/>
        <v>0</v>
      </c>
      <c r="R303" s="1357">
        <f t="shared" si="123"/>
        <v>0</v>
      </c>
      <c r="S303" s="891">
        <f t="shared" si="123"/>
        <v>0</v>
      </c>
      <c r="T303" s="891">
        <f t="shared" si="123"/>
        <v>0</v>
      </c>
      <c r="U303" s="891"/>
      <c r="V303" s="891">
        <f t="shared" si="124"/>
        <v>0</v>
      </c>
      <c r="W303" s="891">
        <f t="shared" si="114"/>
        <v>0</v>
      </c>
      <c r="X303" s="891"/>
      <c r="Y303" s="916">
        <v>0</v>
      </c>
      <c r="Z303" s="916">
        <v>0</v>
      </c>
      <c r="AA303" s="916">
        <v>0</v>
      </c>
      <c r="AB303" s="916"/>
      <c r="AC303" s="916">
        <v>0</v>
      </c>
      <c r="AD303" s="916">
        <f t="shared" si="115"/>
        <v>0</v>
      </c>
      <c r="AE303" s="890"/>
      <c r="AF303" s="890"/>
      <c r="AG303" s="890"/>
      <c r="AH303" s="890"/>
      <c r="AI303" s="940"/>
      <c r="AJ303" s="940">
        <f t="shared" si="116"/>
        <v>0</v>
      </c>
      <c r="AK303" s="1357">
        <f t="shared" si="129"/>
        <v>0</v>
      </c>
      <c r="AL303" s="891">
        <f t="shared" si="129"/>
        <v>0</v>
      </c>
      <c r="AM303" s="891">
        <f t="shared" si="129"/>
        <v>0</v>
      </c>
      <c r="AN303" s="891"/>
      <c r="AO303" s="891">
        <f>AC303+AI303</f>
        <v>0</v>
      </c>
      <c r="AP303" s="891">
        <f t="shared" si="117"/>
        <v>0</v>
      </c>
      <c r="AQ303" s="2922"/>
      <c r="AR303" s="2922"/>
      <c r="AS303" s="1357">
        <v>0</v>
      </c>
      <c r="AT303" s="891">
        <v>0</v>
      </c>
      <c r="AU303" s="891">
        <v>0</v>
      </c>
      <c r="AV303" s="891">
        <v>0</v>
      </c>
      <c r="AW303" s="891">
        <v>0</v>
      </c>
      <c r="AX303" s="891">
        <f t="shared" si="118"/>
        <v>0</v>
      </c>
      <c r="AY303" s="891"/>
      <c r="AZ303" s="891"/>
      <c r="BA303" s="891"/>
      <c r="BB303" s="891"/>
      <c r="BC303" s="891"/>
      <c r="BD303" s="891">
        <f t="shared" si="119"/>
        <v>0</v>
      </c>
      <c r="BE303" s="1357">
        <f t="shared" si="130"/>
        <v>0</v>
      </c>
      <c r="BF303" s="891">
        <f t="shared" si="130"/>
        <v>0</v>
      </c>
      <c r="BG303" s="891">
        <f t="shared" si="130"/>
        <v>0</v>
      </c>
      <c r="BH303" s="891">
        <f t="shared" si="130"/>
        <v>0</v>
      </c>
      <c r="BI303" s="891">
        <f t="shared" si="130"/>
        <v>0</v>
      </c>
      <c r="BJ303" s="891">
        <f t="shared" si="120"/>
        <v>0</v>
      </c>
      <c r="BK303" s="2923"/>
      <c r="BL303" s="2923"/>
      <c r="CA303" s="885">
        <v>0</v>
      </c>
      <c r="CB303" s="885">
        <v>0</v>
      </c>
      <c r="CC303" s="885">
        <v>0</v>
      </c>
      <c r="CE303" s="885">
        <v>0</v>
      </c>
      <c r="CF303" s="2981">
        <f t="shared" si="128"/>
        <v>0</v>
      </c>
      <c r="CG303" s="2981">
        <f t="shared" si="128"/>
        <v>0</v>
      </c>
      <c r="CH303" s="2981">
        <f t="shared" si="128"/>
        <v>0</v>
      </c>
      <c r="CI303" s="2981">
        <f t="shared" si="128"/>
        <v>0</v>
      </c>
      <c r="CJ303" s="2981">
        <f t="shared" si="128"/>
        <v>0</v>
      </c>
      <c r="CL303" s="885">
        <v>0</v>
      </c>
      <c r="CM303" s="885">
        <v>0</v>
      </c>
      <c r="CN303" s="885">
        <v>0</v>
      </c>
      <c r="CO303" s="885">
        <v>0</v>
      </c>
      <c r="CP303" s="885">
        <v>0</v>
      </c>
      <c r="CQ303" s="2981">
        <f t="shared" si="121"/>
        <v>0</v>
      </c>
      <c r="CR303" s="2981">
        <f t="shared" si="122"/>
        <v>0</v>
      </c>
      <c r="CS303" s="2981">
        <f t="shared" si="104"/>
        <v>0</v>
      </c>
      <c r="CT303" s="2981">
        <f t="shared" si="104"/>
        <v>0</v>
      </c>
      <c r="CU303" s="2981">
        <f t="shared" si="104"/>
        <v>0</v>
      </c>
    </row>
    <row r="304" spans="1:99" ht="13.5" hidden="1" customHeight="1">
      <c r="A304" s="901" t="s">
        <v>646</v>
      </c>
      <c r="B304" s="3081"/>
      <c r="C304" s="2935"/>
      <c r="D304" s="2973"/>
      <c r="E304" s="1372"/>
      <c r="F304" s="1372">
        <v>0</v>
      </c>
      <c r="G304" s="1372">
        <v>0</v>
      </c>
      <c r="H304" s="1372">
        <v>0</v>
      </c>
      <c r="I304" s="1372"/>
      <c r="J304" s="1372">
        <v>0</v>
      </c>
      <c r="K304" s="1372">
        <f t="shared" si="113"/>
        <v>0</v>
      </c>
      <c r="L304" s="2960"/>
      <c r="M304" s="2960">
        <f>9770.4-9770.4</f>
        <v>0</v>
      </c>
      <c r="N304" s="2960"/>
      <c r="O304" s="2960"/>
      <c r="P304" s="2960"/>
      <c r="Q304" s="2960">
        <f t="shared" si="127"/>
        <v>0</v>
      </c>
      <c r="R304" s="1560">
        <f t="shared" si="123"/>
        <v>0</v>
      </c>
      <c r="S304" s="1560">
        <f t="shared" si="123"/>
        <v>0</v>
      </c>
      <c r="T304" s="1560">
        <f t="shared" si="123"/>
        <v>0</v>
      </c>
      <c r="U304" s="1560"/>
      <c r="V304" s="1372">
        <f t="shared" si="124"/>
        <v>0</v>
      </c>
      <c r="W304" s="1372">
        <f t="shared" si="114"/>
        <v>0</v>
      </c>
      <c r="X304" s="1372"/>
      <c r="Y304" s="1375">
        <v>0</v>
      </c>
      <c r="Z304" s="1375">
        <v>0</v>
      </c>
      <c r="AA304" s="1375">
        <v>0</v>
      </c>
      <c r="AB304" s="1375"/>
      <c r="AC304" s="1375">
        <v>0</v>
      </c>
      <c r="AD304" s="1375">
        <f t="shared" si="115"/>
        <v>0</v>
      </c>
      <c r="AE304" s="3065"/>
      <c r="AF304" s="3065">
        <f>9770.4-9770.4</f>
        <v>0</v>
      </c>
      <c r="AG304" s="3065"/>
      <c r="AH304" s="3065"/>
      <c r="AI304" s="2962"/>
      <c r="AJ304" s="2962">
        <f t="shared" si="116"/>
        <v>0</v>
      </c>
      <c r="AK304" s="1372">
        <f t="shared" si="129"/>
        <v>0</v>
      </c>
      <c r="AL304" s="1372">
        <f t="shared" si="129"/>
        <v>0</v>
      </c>
      <c r="AM304" s="1372">
        <f t="shared" si="129"/>
        <v>0</v>
      </c>
      <c r="AN304" s="1372"/>
      <c r="AO304" s="1372">
        <f>AC304+AI304</f>
        <v>0</v>
      </c>
      <c r="AP304" s="1372">
        <f t="shared" si="117"/>
        <v>0</v>
      </c>
      <c r="AQ304" s="2964"/>
      <c r="AR304" s="2964"/>
      <c r="AS304" s="1372">
        <v>0</v>
      </c>
      <c r="AT304" s="1372">
        <v>0</v>
      </c>
      <c r="AU304" s="1372">
        <v>0</v>
      </c>
      <c r="AV304" s="1372">
        <v>0</v>
      </c>
      <c r="AW304" s="1372">
        <v>0</v>
      </c>
      <c r="AX304" s="1372">
        <f t="shared" si="118"/>
        <v>0</v>
      </c>
      <c r="AY304" s="1372"/>
      <c r="AZ304" s="1372">
        <f>9770.4-9770.4</f>
        <v>0</v>
      </c>
      <c r="BA304" s="1372"/>
      <c r="BB304" s="1372"/>
      <c r="BC304" s="1372"/>
      <c r="BD304" s="1372">
        <f t="shared" si="119"/>
        <v>0</v>
      </c>
      <c r="BE304" s="1372">
        <f t="shared" si="130"/>
        <v>0</v>
      </c>
      <c r="BF304" s="1372">
        <f t="shared" si="130"/>
        <v>0</v>
      </c>
      <c r="BG304" s="1372">
        <f t="shared" si="130"/>
        <v>0</v>
      </c>
      <c r="BH304" s="1372">
        <f t="shared" si="130"/>
        <v>0</v>
      </c>
      <c r="BI304" s="1372">
        <f t="shared" si="130"/>
        <v>0</v>
      </c>
      <c r="BJ304" s="1372">
        <f t="shared" si="120"/>
        <v>0</v>
      </c>
      <c r="BK304" s="3089"/>
      <c r="BL304" s="3089"/>
      <c r="CA304" s="885">
        <v>0</v>
      </c>
      <c r="CB304" s="885">
        <v>0</v>
      </c>
      <c r="CC304" s="885">
        <v>0</v>
      </c>
      <c r="CE304" s="885">
        <v>0</v>
      </c>
      <c r="CF304" s="2981">
        <f t="shared" si="128"/>
        <v>0</v>
      </c>
      <c r="CG304" s="2981">
        <f t="shared" si="128"/>
        <v>0</v>
      </c>
      <c r="CH304" s="2981">
        <f t="shared" si="128"/>
        <v>0</v>
      </c>
      <c r="CI304" s="2981">
        <f t="shared" si="128"/>
        <v>0</v>
      </c>
      <c r="CJ304" s="2981">
        <f t="shared" si="128"/>
        <v>0</v>
      </c>
      <c r="CL304" s="885">
        <v>0</v>
      </c>
      <c r="CM304" s="885">
        <v>0</v>
      </c>
      <c r="CN304" s="885">
        <v>0</v>
      </c>
      <c r="CO304" s="885">
        <v>0</v>
      </c>
      <c r="CP304" s="885">
        <v>0</v>
      </c>
      <c r="CQ304" s="2981">
        <f t="shared" si="121"/>
        <v>0</v>
      </c>
      <c r="CR304" s="2981">
        <f t="shared" si="122"/>
        <v>0</v>
      </c>
      <c r="CS304" s="2981">
        <f t="shared" si="104"/>
        <v>0</v>
      </c>
      <c r="CT304" s="2981">
        <f t="shared" si="104"/>
        <v>0</v>
      </c>
      <c r="CU304" s="2981">
        <f t="shared" si="104"/>
        <v>0</v>
      </c>
    </row>
    <row r="305" spans="1:99" ht="18.75" hidden="1" customHeight="1">
      <c r="B305" s="1146" t="s">
        <v>509</v>
      </c>
      <c r="C305" s="1027" t="s">
        <v>535</v>
      </c>
      <c r="D305" s="2911"/>
      <c r="E305" s="923"/>
      <c r="F305" s="923">
        <v>0</v>
      </c>
      <c r="G305" s="923">
        <v>0</v>
      </c>
      <c r="H305" s="923">
        <v>0</v>
      </c>
      <c r="I305" s="923"/>
      <c r="J305" s="923">
        <v>0</v>
      </c>
      <c r="K305" s="923">
        <f t="shared" si="113"/>
        <v>0</v>
      </c>
      <c r="L305" s="2912">
        <f>SUM(L306:L325)</f>
        <v>0</v>
      </c>
      <c r="M305" s="2912">
        <f>SUM(M306:M325)</f>
        <v>0</v>
      </c>
      <c r="N305" s="2912">
        <f>SUM(N306:N325)</f>
        <v>0</v>
      </c>
      <c r="O305" s="2912"/>
      <c r="P305" s="2912">
        <f>SUM(P306:P325)</f>
        <v>0</v>
      </c>
      <c r="Q305" s="2912">
        <f t="shared" si="127"/>
        <v>0</v>
      </c>
      <c r="R305" s="923">
        <f>SUM(R306:R325)</f>
        <v>0</v>
      </c>
      <c r="S305" s="923">
        <f>SUM(S306:S325)</f>
        <v>0</v>
      </c>
      <c r="T305" s="923">
        <f>SUM(T306:T325)</f>
        <v>0</v>
      </c>
      <c r="U305" s="923"/>
      <c r="V305" s="923">
        <f>SUM(V306:V325)</f>
        <v>0</v>
      </c>
      <c r="W305" s="923">
        <f t="shared" si="114"/>
        <v>0</v>
      </c>
      <c r="X305" s="923"/>
      <c r="Y305" s="920">
        <v>0</v>
      </c>
      <c r="Z305" s="920">
        <v>0</v>
      </c>
      <c r="AA305" s="920">
        <v>0</v>
      </c>
      <c r="AB305" s="920"/>
      <c r="AC305" s="920">
        <v>0</v>
      </c>
      <c r="AD305" s="920">
        <f t="shared" si="115"/>
        <v>0</v>
      </c>
      <c r="AE305" s="922">
        <f>SUM(AE306:AE325)</f>
        <v>0</v>
      </c>
      <c r="AF305" s="922">
        <f>SUM(AF306:AF325)</f>
        <v>0</v>
      </c>
      <c r="AG305" s="922">
        <f>SUM(AG306:AG325)</f>
        <v>0</v>
      </c>
      <c r="AH305" s="922"/>
      <c r="AI305" s="921">
        <f>SUM(AI306:AI325)</f>
        <v>0</v>
      </c>
      <c r="AJ305" s="921">
        <f t="shared" si="116"/>
        <v>0</v>
      </c>
      <c r="AK305" s="923">
        <f>SUM(AK306:AK325)</f>
        <v>0</v>
      </c>
      <c r="AL305" s="923">
        <f>SUM(AL306:AL325)</f>
        <v>0</v>
      </c>
      <c r="AM305" s="923">
        <f>SUM(AM306:AM325)</f>
        <v>0</v>
      </c>
      <c r="AN305" s="923"/>
      <c r="AO305" s="923">
        <f>SUM(AO306:AO325)</f>
        <v>0</v>
      </c>
      <c r="AP305" s="923">
        <f t="shared" si="117"/>
        <v>0</v>
      </c>
      <c r="AQ305" s="2913"/>
      <c r="AR305" s="2913"/>
      <c r="AS305" s="923">
        <v>0</v>
      </c>
      <c r="AT305" s="923">
        <v>0</v>
      </c>
      <c r="AU305" s="923">
        <v>0</v>
      </c>
      <c r="AV305" s="923">
        <v>0</v>
      </c>
      <c r="AW305" s="923">
        <v>0</v>
      </c>
      <c r="AX305" s="923">
        <f t="shared" si="118"/>
        <v>0</v>
      </c>
      <c r="AY305" s="923">
        <f t="shared" ref="AY305:BG305" si="131">SUM(AY306:AY325)</f>
        <v>0</v>
      </c>
      <c r="AZ305" s="923">
        <f t="shared" si="131"/>
        <v>0</v>
      </c>
      <c r="BA305" s="923">
        <f t="shared" si="131"/>
        <v>0</v>
      </c>
      <c r="BB305" s="923"/>
      <c r="BC305" s="923">
        <f>SUM(BC306:BC325)</f>
        <v>0</v>
      </c>
      <c r="BD305" s="923">
        <f t="shared" si="119"/>
        <v>0</v>
      </c>
      <c r="BE305" s="923">
        <f t="shared" si="131"/>
        <v>0</v>
      </c>
      <c r="BF305" s="923">
        <f t="shared" si="131"/>
        <v>0</v>
      </c>
      <c r="BG305" s="923">
        <f t="shared" si="131"/>
        <v>0</v>
      </c>
      <c r="BH305" s="923">
        <f>SUM(BH306:BH325)</f>
        <v>0</v>
      </c>
      <c r="BI305" s="923">
        <f>SUM(BI306:BI325)</f>
        <v>0</v>
      </c>
      <c r="BJ305" s="923">
        <f t="shared" si="120"/>
        <v>0</v>
      </c>
      <c r="BK305" s="2539"/>
      <c r="BL305" s="2539"/>
      <c r="CA305" s="885">
        <v>0</v>
      </c>
      <c r="CB305" s="885">
        <v>0</v>
      </c>
      <c r="CC305" s="885">
        <v>0</v>
      </c>
      <c r="CE305" s="885">
        <v>0</v>
      </c>
      <c r="CF305" s="2981">
        <f t="shared" si="128"/>
        <v>0</v>
      </c>
      <c r="CG305" s="2981">
        <f t="shared" si="128"/>
        <v>0</v>
      </c>
      <c r="CH305" s="2981">
        <f t="shared" si="128"/>
        <v>0</v>
      </c>
      <c r="CI305" s="2981">
        <f t="shared" si="128"/>
        <v>0</v>
      </c>
      <c r="CJ305" s="2981">
        <f t="shared" si="128"/>
        <v>0</v>
      </c>
      <c r="CL305" s="885">
        <v>0</v>
      </c>
      <c r="CM305" s="885">
        <v>0</v>
      </c>
      <c r="CN305" s="885">
        <v>0</v>
      </c>
      <c r="CO305" s="885">
        <v>0</v>
      </c>
      <c r="CP305" s="885">
        <v>0</v>
      </c>
      <c r="CQ305" s="2981">
        <f t="shared" si="121"/>
        <v>0</v>
      </c>
      <c r="CR305" s="2981">
        <f t="shared" si="122"/>
        <v>0</v>
      </c>
      <c r="CS305" s="2981">
        <f t="shared" si="104"/>
        <v>0</v>
      </c>
      <c r="CT305" s="2981">
        <f t="shared" si="104"/>
        <v>0</v>
      </c>
      <c r="CU305" s="2981">
        <f t="shared" si="104"/>
        <v>0</v>
      </c>
    </row>
    <row r="306" spans="1:99" ht="15" hidden="1" customHeight="1">
      <c r="B306" s="3090"/>
      <c r="C306" s="1421" t="s">
        <v>680</v>
      </c>
      <c r="D306" s="3013" t="s">
        <v>955</v>
      </c>
      <c r="E306" s="1422"/>
      <c r="F306" s="1422">
        <v>0</v>
      </c>
      <c r="G306" s="1422">
        <v>0</v>
      </c>
      <c r="H306" s="1422">
        <v>0</v>
      </c>
      <c r="I306" s="1422"/>
      <c r="J306" s="1422">
        <v>0</v>
      </c>
      <c r="K306" s="1422">
        <f t="shared" si="113"/>
        <v>0</v>
      </c>
      <c r="L306" s="2942"/>
      <c r="M306" s="2942"/>
      <c r="N306" s="2942"/>
      <c r="O306" s="2942"/>
      <c r="P306" s="2942"/>
      <c r="Q306" s="2948">
        <f t="shared" si="127"/>
        <v>0</v>
      </c>
      <c r="R306" s="891">
        <f t="shared" ref="R306:T309" si="132">F306+L306</f>
        <v>0</v>
      </c>
      <c r="S306" s="891">
        <f t="shared" si="132"/>
        <v>0</v>
      </c>
      <c r="T306" s="891">
        <f t="shared" si="132"/>
        <v>0</v>
      </c>
      <c r="U306" s="1341"/>
      <c r="V306" s="1422">
        <f>J306+P306</f>
        <v>0</v>
      </c>
      <c r="W306" s="1422">
        <f t="shared" si="114"/>
        <v>0</v>
      </c>
      <c r="X306" s="1422"/>
      <c r="Y306" s="1424">
        <v>0</v>
      </c>
      <c r="Z306" s="1424">
        <v>0</v>
      </c>
      <c r="AA306" s="1424">
        <v>0</v>
      </c>
      <c r="AB306" s="1424"/>
      <c r="AC306" s="1424">
        <v>0</v>
      </c>
      <c r="AD306" s="1424">
        <f t="shared" si="115"/>
        <v>0</v>
      </c>
      <c r="AE306" s="3069"/>
      <c r="AF306" s="3069"/>
      <c r="AG306" s="3069"/>
      <c r="AH306" s="3069"/>
      <c r="AI306" s="2943"/>
      <c r="AJ306" s="2943">
        <f t="shared" si="116"/>
        <v>0</v>
      </c>
      <c r="AK306" s="1422">
        <f t="shared" ref="AK306:AM310" si="133">Y306+AE306</f>
        <v>0</v>
      </c>
      <c r="AL306" s="1422">
        <f t="shared" si="133"/>
        <v>0</v>
      </c>
      <c r="AM306" s="1422">
        <f t="shared" si="133"/>
        <v>0</v>
      </c>
      <c r="AN306" s="1422"/>
      <c r="AO306" s="1422">
        <f>AC306+AI306</f>
        <v>0</v>
      </c>
      <c r="AP306" s="1422">
        <f t="shared" si="117"/>
        <v>0</v>
      </c>
      <c r="AQ306" s="2945"/>
      <c r="AR306" s="2945"/>
      <c r="AS306" s="1422">
        <v>0</v>
      </c>
      <c r="AT306" s="1422">
        <v>0</v>
      </c>
      <c r="AU306" s="1422">
        <v>0</v>
      </c>
      <c r="AV306" s="1422">
        <v>0</v>
      </c>
      <c r="AW306" s="1422">
        <v>0</v>
      </c>
      <c r="AX306" s="1422">
        <f t="shared" si="118"/>
        <v>0</v>
      </c>
      <c r="AY306" s="1422"/>
      <c r="AZ306" s="1422"/>
      <c r="BA306" s="1422"/>
      <c r="BB306" s="1422"/>
      <c r="BC306" s="1422"/>
      <c r="BD306" s="1422">
        <f t="shared" si="119"/>
        <v>0</v>
      </c>
      <c r="BE306" s="1422">
        <f t="shared" ref="BE306:BI311" si="134">AS306+AY306</f>
        <v>0</v>
      </c>
      <c r="BF306" s="1422">
        <f t="shared" si="134"/>
        <v>0</v>
      </c>
      <c r="BG306" s="1422">
        <f t="shared" si="134"/>
        <v>0</v>
      </c>
      <c r="BH306" s="1422">
        <f t="shared" si="134"/>
        <v>0</v>
      </c>
      <c r="BI306" s="1422">
        <f t="shared" si="134"/>
        <v>0</v>
      </c>
      <c r="BJ306" s="1422">
        <f t="shared" si="120"/>
        <v>0</v>
      </c>
      <c r="BK306" s="3014"/>
      <c r="BL306" s="3014"/>
      <c r="CA306" s="885">
        <v>0</v>
      </c>
      <c r="CB306" s="885">
        <v>0</v>
      </c>
      <c r="CC306" s="885">
        <v>0</v>
      </c>
      <c r="CE306" s="885">
        <v>0</v>
      </c>
      <c r="CF306" s="2981">
        <f t="shared" si="128"/>
        <v>0</v>
      </c>
      <c r="CG306" s="2981">
        <f t="shared" si="128"/>
        <v>0</v>
      </c>
      <c r="CH306" s="2981">
        <f t="shared" si="128"/>
        <v>0</v>
      </c>
      <c r="CI306" s="2981">
        <f t="shared" si="128"/>
        <v>0</v>
      </c>
      <c r="CJ306" s="2981">
        <f t="shared" si="128"/>
        <v>0</v>
      </c>
      <c r="CL306" s="885">
        <v>0</v>
      </c>
      <c r="CM306" s="885">
        <v>0</v>
      </c>
      <c r="CN306" s="885">
        <v>0</v>
      </c>
      <c r="CO306" s="885">
        <v>0</v>
      </c>
      <c r="CP306" s="885">
        <v>0</v>
      </c>
      <c r="CQ306" s="2981">
        <f t="shared" si="121"/>
        <v>0</v>
      </c>
      <c r="CR306" s="2981">
        <f t="shared" si="122"/>
        <v>0</v>
      </c>
      <c r="CS306" s="2981">
        <f t="shared" si="104"/>
        <v>0</v>
      </c>
      <c r="CT306" s="2981">
        <f t="shared" si="104"/>
        <v>0</v>
      </c>
      <c r="CU306" s="2981">
        <f t="shared" si="104"/>
        <v>0</v>
      </c>
    </row>
    <row r="307" spans="1:99" ht="15" hidden="1" customHeight="1">
      <c r="B307" s="3091"/>
      <c r="C307" s="1368" t="s">
        <v>679</v>
      </c>
      <c r="D307" s="3092" t="s">
        <v>955</v>
      </c>
      <c r="E307" s="1432"/>
      <c r="F307" s="1474">
        <v>0</v>
      </c>
      <c r="G307" s="1474">
        <v>0</v>
      </c>
      <c r="H307" s="1474">
        <v>0</v>
      </c>
      <c r="I307" s="1474"/>
      <c r="J307" s="1474">
        <v>0</v>
      </c>
      <c r="K307" s="1474">
        <f t="shared" si="113"/>
        <v>0</v>
      </c>
      <c r="L307" s="2953"/>
      <c r="M307" s="2953"/>
      <c r="N307" s="2953"/>
      <c r="O307" s="2957"/>
      <c r="P307" s="2957"/>
      <c r="Q307" s="2957">
        <f t="shared" si="127"/>
        <v>0</v>
      </c>
      <c r="R307" s="891">
        <f t="shared" si="132"/>
        <v>0</v>
      </c>
      <c r="S307" s="891">
        <f t="shared" si="132"/>
        <v>0</v>
      </c>
      <c r="T307" s="891">
        <f t="shared" si="132"/>
        <v>0</v>
      </c>
      <c r="U307" s="889"/>
      <c r="V307" s="1474">
        <f>J307+P307</f>
        <v>0</v>
      </c>
      <c r="W307" s="1474">
        <f t="shared" si="114"/>
        <v>0</v>
      </c>
      <c r="X307" s="1474"/>
      <c r="Y307" s="1477">
        <v>0</v>
      </c>
      <c r="Z307" s="1477">
        <v>0</v>
      </c>
      <c r="AA307" s="1477">
        <v>0</v>
      </c>
      <c r="AB307" s="1477"/>
      <c r="AC307" s="1477">
        <v>0</v>
      </c>
      <c r="AD307" s="1477">
        <f t="shared" si="115"/>
        <v>0</v>
      </c>
      <c r="AE307" s="3093"/>
      <c r="AF307" s="3093"/>
      <c r="AG307" s="3093"/>
      <c r="AH307" s="3093"/>
      <c r="AI307" s="2958"/>
      <c r="AJ307" s="2958">
        <f t="shared" si="116"/>
        <v>0</v>
      </c>
      <c r="AK307" s="1474">
        <f t="shared" si="133"/>
        <v>0</v>
      </c>
      <c r="AL307" s="1474">
        <f t="shared" si="133"/>
        <v>0</v>
      </c>
      <c r="AM307" s="1474">
        <f t="shared" si="133"/>
        <v>0</v>
      </c>
      <c r="AN307" s="1474"/>
      <c r="AO307" s="1474">
        <f>AC307+AI307</f>
        <v>0</v>
      </c>
      <c r="AP307" s="1474">
        <f t="shared" si="117"/>
        <v>0</v>
      </c>
      <c r="AQ307" s="2929"/>
      <c r="AR307" s="2929"/>
      <c r="AS307" s="1474">
        <v>0</v>
      </c>
      <c r="AT307" s="1474">
        <v>0</v>
      </c>
      <c r="AU307" s="1474">
        <v>0</v>
      </c>
      <c r="AV307" s="1474">
        <v>0</v>
      </c>
      <c r="AW307" s="1474">
        <v>0</v>
      </c>
      <c r="AX307" s="1474">
        <f t="shared" si="118"/>
        <v>0</v>
      </c>
      <c r="AY307" s="1474"/>
      <c r="AZ307" s="1474"/>
      <c r="BA307" s="1474"/>
      <c r="BB307" s="1474"/>
      <c r="BC307" s="1474"/>
      <c r="BD307" s="1474">
        <f t="shared" si="119"/>
        <v>0</v>
      </c>
      <c r="BE307" s="1474">
        <f t="shared" si="134"/>
        <v>0</v>
      </c>
      <c r="BF307" s="1474">
        <f t="shared" si="134"/>
        <v>0</v>
      </c>
      <c r="BG307" s="1474">
        <f t="shared" si="134"/>
        <v>0</v>
      </c>
      <c r="BH307" s="1474">
        <f t="shared" si="134"/>
        <v>0</v>
      </c>
      <c r="BI307" s="1474">
        <f t="shared" si="134"/>
        <v>0</v>
      </c>
      <c r="BJ307" s="1474">
        <f t="shared" si="120"/>
        <v>0</v>
      </c>
      <c r="BK307" s="3004"/>
      <c r="BL307" s="3004"/>
      <c r="CA307" s="885">
        <v>0</v>
      </c>
      <c r="CB307" s="885">
        <v>0</v>
      </c>
      <c r="CC307" s="885">
        <v>0</v>
      </c>
      <c r="CE307" s="885">
        <v>0</v>
      </c>
      <c r="CF307" s="2981">
        <f t="shared" si="128"/>
        <v>0</v>
      </c>
      <c r="CG307" s="2981">
        <f t="shared" si="128"/>
        <v>0</v>
      </c>
      <c r="CH307" s="2981">
        <f t="shared" si="128"/>
        <v>0</v>
      </c>
      <c r="CI307" s="2981">
        <f t="shared" si="128"/>
        <v>0</v>
      </c>
      <c r="CJ307" s="2981">
        <f t="shared" si="128"/>
        <v>0</v>
      </c>
      <c r="CL307" s="885">
        <v>0</v>
      </c>
      <c r="CM307" s="885">
        <v>0</v>
      </c>
      <c r="CN307" s="885">
        <v>0</v>
      </c>
      <c r="CO307" s="885">
        <v>0</v>
      </c>
      <c r="CP307" s="885">
        <v>0</v>
      </c>
      <c r="CQ307" s="2981">
        <f t="shared" si="121"/>
        <v>0</v>
      </c>
      <c r="CR307" s="2981">
        <f t="shared" si="122"/>
        <v>0</v>
      </c>
      <c r="CS307" s="2981">
        <f t="shared" si="104"/>
        <v>0</v>
      </c>
      <c r="CT307" s="2981">
        <f t="shared" si="104"/>
        <v>0</v>
      </c>
      <c r="CU307" s="2981">
        <f t="shared" si="104"/>
        <v>0</v>
      </c>
    </row>
    <row r="308" spans="1:99" ht="15" hidden="1" customHeight="1">
      <c r="B308" s="3094"/>
      <c r="C308" s="1508" t="s">
        <v>678</v>
      </c>
      <c r="D308" s="1538" t="s">
        <v>955</v>
      </c>
      <c r="E308" s="1432"/>
      <c r="F308" s="1622">
        <v>0</v>
      </c>
      <c r="G308" s="1622">
        <v>0</v>
      </c>
      <c r="H308" s="1622">
        <v>0</v>
      </c>
      <c r="I308" s="1622"/>
      <c r="J308" s="1432">
        <v>0</v>
      </c>
      <c r="K308" s="1432">
        <f t="shared" si="113"/>
        <v>0</v>
      </c>
      <c r="L308" s="2953"/>
      <c r="M308" s="2953"/>
      <c r="N308" s="2953"/>
      <c r="O308" s="2953"/>
      <c r="P308" s="2953"/>
      <c r="Q308" s="2953">
        <f t="shared" si="127"/>
        <v>0</v>
      </c>
      <c r="R308" s="891">
        <f t="shared" si="132"/>
        <v>0</v>
      </c>
      <c r="S308" s="891">
        <f t="shared" si="132"/>
        <v>0</v>
      </c>
      <c r="T308" s="891">
        <f t="shared" si="132"/>
        <v>0</v>
      </c>
      <c r="U308" s="891"/>
      <c r="V308" s="1432">
        <f>J308+P308</f>
        <v>0</v>
      </c>
      <c r="W308" s="1432">
        <f t="shared" si="114"/>
        <v>0</v>
      </c>
      <c r="X308" s="1432"/>
      <c r="Y308" s="1433">
        <v>0</v>
      </c>
      <c r="Z308" s="1433">
        <v>0</v>
      </c>
      <c r="AA308" s="1433">
        <v>0</v>
      </c>
      <c r="AB308" s="1433"/>
      <c r="AC308" s="1433">
        <v>0</v>
      </c>
      <c r="AD308" s="1433">
        <f t="shared" si="115"/>
        <v>0</v>
      </c>
      <c r="AE308" s="3026"/>
      <c r="AF308" s="3026"/>
      <c r="AG308" s="3026"/>
      <c r="AH308" s="3026"/>
      <c r="AI308" s="2954"/>
      <c r="AJ308" s="2954">
        <f t="shared" si="116"/>
        <v>0</v>
      </c>
      <c r="AK308" s="1622">
        <f t="shared" si="133"/>
        <v>0</v>
      </c>
      <c r="AL308" s="1622">
        <f t="shared" si="133"/>
        <v>0</v>
      </c>
      <c r="AM308" s="1622">
        <f t="shared" si="133"/>
        <v>0</v>
      </c>
      <c r="AN308" s="1622"/>
      <c r="AO308" s="1622">
        <f>AC308+AI308</f>
        <v>0</v>
      </c>
      <c r="AP308" s="1622">
        <f t="shared" si="117"/>
        <v>0</v>
      </c>
      <c r="AQ308" s="3033"/>
      <c r="AR308" s="3033"/>
      <c r="AS308" s="1622">
        <v>0</v>
      </c>
      <c r="AT308" s="1622">
        <v>0</v>
      </c>
      <c r="AU308" s="1622">
        <v>0</v>
      </c>
      <c r="AV308" s="1622">
        <v>0</v>
      </c>
      <c r="AW308" s="1432">
        <v>0</v>
      </c>
      <c r="AX308" s="1432">
        <f t="shared" si="118"/>
        <v>0</v>
      </c>
      <c r="AY308" s="1432"/>
      <c r="AZ308" s="1432"/>
      <c r="BA308" s="1432"/>
      <c r="BB308" s="1432"/>
      <c r="BC308" s="1432"/>
      <c r="BD308" s="1432">
        <f t="shared" si="119"/>
        <v>0</v>
      </c>
      <c r="BE308" s="1622">
        <f t="shared" si="134"/>
        <v>0</v>
      </c>
      <c r="BF308" s="1622">
        <f t="shared" si="134"/>
        <v>0</v>
      </c>
      <c r="BG308" s="1622">
        <f t="shared" si="134"/>
        <v>0</v>
      </c>
      <c r="BH308" s="1622">
        <f t="shared" si="134"/>
        <v>0</v>
      </c>
      <c r="BI308" s="1622">
        <f t="shared" si="134"/>
        <v>0</v>
      </c>
      <c r="BJ308" s="1622">
        <f t="shared" si="120"/>
        <v>0</v>
      </c>
      <c r="BK308" s="2923"/>
      <c r="BL308" s="2923"/>
      <c r="CA308" s="885">
        <v>0</v>
      </c>
      <c r="CB308" s="885">
        <v>0</v>
      </c>
      <c r="CC308" s="885">
        <v>0</v>
      </c>
      <c r="CE308" s="885">
        <v>0</v>
      </c>
      <c r="CF308" s="2981">
        <f t="shared" si="128"/>
        <v>0</v>
      </c>
      <c r="CG308" s="2981">
        <f t="shared" si="128"/>
        <v>0</v>
      </c>
      <c r="CH308" s="2981">
        <f t="shared" si="128"/>
        <v>0</v>
      </c>
      <c r="CI308" s="2981">
        <f t="shared" si="128"/>
        <v>0</v>
      </c>
      <c r="CJ308" s="2981">
        <f t="shared" si="128"/>
        <v>0</v>
      </c>
      <c r="CL308" s="885">
        <v>0</v>
      </c>
      <c r="CM308" s="885">
        <v>0</v>
      </c>
      <c r="CN308" s="885">
        <v>0</v>
      </c>
      <c r="CO308" s="885">
        <v>0</v>
      </c>
      <c r="CP308" s="885">
        <v>0</v>
      </c>
      <c r="CQ308" s="2981">
        <f t="shared" si="121"/>
        <v>0</v>
      </c>
      <c r="CR308" s="2981">
        <f t="shared" si="122"/>
        <v>0</v>
      </c>
      <c r="CS308" s="2981">
        <f>CN308-BG308</f>
        <v>0</v>
      </c>
      <c r="CT308" s="2981">
        <f>CO308-BH308</f>
        <v>0</v>
      </c>
      <c r="CU308" s="2981">
        <f>CP308-BI308</f>
        <v>0</v>
      </c>
    </row>
    <row r="309" spans="1:99" ht="15" hidden="1" customHeight="1">
      <c r="A309" s="901" t="s">
        <v>646</v>
      </c>
      <c r="B309" s="3045"/>
      <c r="C309" s="1860" t="s">
        <v>658</v>
      </c>
      <c r="D309" s="3092"/>
      <c r="E309" s="1432"/>
      <c r="F309" s="1432">
        <v>0</v>
      </c>
      <c r="G309" s="1432">
        <v>0</v>
      </c>
      <c r="H309" s="1432">
        <v>0</v>
      </c>
      <c r="I309" s="1432"/>
      <c r="J309" s="1432">
        <v>0</v>
      </c>
      <c r="K309" s="1432">
        <f t="shared" si="113"/>
        <v>0</v>
      </c>
      <c r="L309" s="2953"/>
      <c r="M309" s="2953"/>
      <c r="N309" s="2953"/>
      <c r="O309" s="2953"/>
      <c r="P309" s="2953"/>
      <c r="Q309" s="2953">
        <f t="shared" si="127"/>
        <v>0</v>
      </c>
      <c r="R309" s="891">
        <f t="shared" si="132"/>
        <v>0</v>
      </c>
      <c r="S309" s="891">
        <f t="shared" si="132"/>
        <v>0</v>
      </c>
      <c r="T309" s="891">
        <f t="shared" si="132"/>
        <v>0</v>
      </c>
      <c r="U309" s="891"/>
      <c r="V309" s="1432">
        <f>J309+P309</f>
        <v>0</v>
      </c>
      <c r="W309" s="1432">
        <f t="shared" si="114"/>
        <v>0</v>
      </c>
      <c r="X309" s="923"/>
      <c r="Y309" s="1433">
        <v>0</v>
      </c>
      <c r="Z309" s="1433">
        <v>0</v>
      </c>
      <c r="AA309" s="1433">
        <v>0</v>
      </c>
      <c r="AB309" s="1433"/>
      <c r="AC309" s="1433">
        <v>0</v>
      </c>
      <c r="AD309" s="1433">
        <f t="shared" si="115"/>
        <v>0</v>
      </c>
      <c r="AE309" s="3026"/>
      <c r="AF309" s="3026"/>
      <c r="AG309" s="3026"/>
      <c r="AH309" s="3026"/>
      <c r="AI309" s="2954"/>
      <c r="AJ309" s="2954">
        <f t="shared" si="116"/>
        <v>0</v>
      </c>
      <c r="AK309" s="1432">
        <f t="shared" si="133"/>
        <v>0</v>
      </c>
      <c r="AL309" s="1432">
        <f t="shared" si="133"/>
        <v>0</v>
      </c>
      <c r="AM309" s="1432">
        <f t="shared" si="133"/>
        <v>0</v>
      </c>
      <c r="AN309" s="1432"/>
      <c r="AO309" s="1432">
        <f>AC309+AI309</f>
        <v>0</v>
      </c>
      <c r="AP309" s="1432">
        <f t="shared" si="117"/>
        <v>0</v>
      </c>
      <c r="AQ309" s="2955"/>
      <c r="AR309" s="2955"/>
      <c r="AS309" s="1432">
        <v>0</v>
      </c>
      <c r="AT309" s="1432">
        <v>0</v>
      </c>
      <c r="AU309" s="1432">
        <v>0</v>
      </c>
      <c r="AV309" s="1432">
        <v>0</v>
      </c>
      <c r="AW309" s="1432">
        <v>0</v>
      </c>
      <c r="AX309" s="1432">
        <f t="shared" si="118"/>
        <v>0</v>
      </c>
      <c r="AY309" s="1432"/>
      <c r="AZ309" s="1432"/>
      <c r="BA309" s="1432"/>
      <c r="BB309" s="1432"/>
      <c r="BC309" s="1432"/>
      <c r="BD309" s="1432">
        <f t="shared" si="119"/>
        <v>0</v>
      </c>
      <c r="BE309" s="1432">
        <f t="shared" si="134"/>
        <v>0</v>
      </c>
      <c r="BF309" s="1432">
        <f t="shared" si="134"/>
        <v>0</v>
      </c>
      <c r="BG309" s="1432">
        <f t="shared" si="134"/>
        <v>0</v>
      </c>
      <c r="BH309" s="1432">
        <f t="shared" si="134"/>
        <v>0</v>
      </c>
      <c r="BI309" s="1432">
        <f t="shared" si="134"/>
        <v>0</v>
      </c>
      <c r="BJ309" s="1432">
        <f t="shared" si="120"/>
        <v>0</v>
      </c>
      <c r="BK309" s="2923"/>
      <c r="BL309" s="2923"/>
      <c r="CA309" s="885">
        <v>0</v>
      </c>
      <c r="CB309" s="885">
        <v>0</v>
      </c>
      <c r="CC309" s="885">
        <v>0</v>
      </c>
      <c r="CE309" s="885">
        <v>0</v>
      </c>
      <c r="CF309" s="2981">
        <f t="shared" si="128"/>
        <v>0</v>
      </c>
      <c r="CG309" s="2981">
        <f t="shared" si="128"/>
        <v>0</v>
      </c>
      <c r="CH309" s="2981">
        <f t="shared" si="128"/>
        <v>0</v>
      </c>
      <c r="CI309" s="2981">
        <f t="shared" si="128"/>
        <v>0</v>
      </c>
      <c r="CJ309" s="2981">
        <f t="shared" si="128"/>
        <v>0</v>
      </c>
      <c r="CL309" s="885">
        <v>0</v>
      </c>
      <c r="CM309" s="885">
        <v>0</v>
      </c>
      <c r="CN309" s="885">
        <v>0</v>
      </c>
      <c r="CO309" s="885">
        <v>0</v>
      </c>
      <c r="CP309" s="885">
        <v>0</v>
      </c>
      <c r="CQ309" s="2981">
        <f t="shared" ref="CQ309:CU359" si="135">CL309-BE309</f>
        <v>0</v>
      </c>
      <c r="CR309" s="2981">
        <f t="shared" si="135"/>
        <v>0</v>
      </c>
      <c r="CS309" s="2981">
        <f t="shared" si="135"/>
        <v>0</v>
      </c>
      <c r="CT309" s="2981">
        <f t="shared" si="135"/>
        <v>0</v>
      </c>
      <c r="CU309" s="2981">
        <f t="shared" si="135"/>
        <v>0</v>
      </c>
    </row>
    <row r="310" spans="1:99" ht="15" hidden="1" customHeight="1">
      <c r="B310" s="3091"/>
      <c r="C310" s="1368" t="s">
        <v>677</v>
      </c>
      <c r="D310" s="1538" t="s">
        <v>955</v>
      </c>
      <c r="E310" s="1432"/>
      <c r="F310" s="1432"/>
      <c r="G310" s="1432"/>
      <c r="H310" s="1432"/>
      <c r="I310" s="1432"/>
      <c r="J310" s="1432"/>
      <c r="K310" s="1432">
        <f t="shared" si="113"/>
        <v>0</v>
      </c>
      <c r="L310" s="2953"/>
      <c r="M310" s="2953"/>
      <c r="N310" s="2953"/>
      <c r="O310" s="2953"/>
      <c r="P310" s="2953"/>
      <c r="Q310" s="2953">
        <f t="shared" si="127"/>
        <v>0</v>
      </c>
      <c r="R310" s="1432"/>
      <c r="S310" s="1432"/>
      <c r="T310" s="1432"/>
      <c r="U310" s="1432"/>
      <c r="V310" s="1432"/>
      <c r="W310" s="1432">
        <f t="shared" si="114"/>
        <v>0</v>
      </c>
      <c r="X310" s="1432"/>
      <c r="Y310" s="1433">
        <v>0</v>
      </c>
      <c r="Z310" s="1433">
        <v>0</v>
      </c>
      <c r="AA310" s="1433">
        <v>0</v>
      </c>
      <c r="AB310" s="1433"/>
      <c r="AC310" s="1433">
        <v>0</v>
      </c>
      <c r="AD310" s="1433">
        <f t="shared" si="115"/>
        <v>0</v>
      </c>
      <c r="AE310" s="3026"/>
      <c r="AF310" s="3026"/>
      <c r="AG310" s="3026"/>
      <c r="AH310" s="3026"/>
      <c r="AI310" s="2954"/>
      <c r="AJ310" s="2954">
        <f t="shared" si="116"/>
        <v>0</v>
      </c>
      <c r="AK310" s="1432">
        <f t="shared" si="133"/>
        <v>0</v>
      </c>
      <c r="AL310" s="1432">
        <f t="shared" si="133"/>
        <v>0</v>
      </c>
      <c r="AM310" s="1432">
        <f t="shared" si="133"/>
        <v>0</v>
      </c>
      <c r="AN310" s="1432"/>
      <c r="AO310" s="1432">
        <f>AC310+AI310</f>
        <v>0</v>
      </c>
      <c r="AP310" s="1432">
        <f t="shared" si="117"/>
        <v>0</v>
      </c>
      <c r="AQ310" s="2955"/>
      <c r="AR310" s="2955"/>
      <c r="AS310" s="1432">
        <v>0</v>
      </c>
      <c r="AT310" s="1432">
        <v>0</v>
      </c>
      <c r="AU310" s="1432">
        <v>0</v>
      </c>
      <c r="AV310" s="1432">
        <v>0</v>
      </c>
      <c r="AW310" s="1432">
        <v>0</v>
      </c>
      <c r="AX310" s="1432">
        <f t="shared" si="118"/>
        <v>0</v>
      </c>
      <c r="AY310" s="1432"/>
      <c r="AZ310" s="1432"/>
      <c r="BA310" s="1432"/>
      <c r="BB310" s="1432"/>
      <c r="BC310" s="1432"/>
      <c r="BD310" s="1432">
        <f t="shared" si="119"/>
        <v>0</v>
      </c>
      <c r="BE310" s="1432">
        <f t="shared" si="134"/>
        <v>0</v>
      </c>
      <c r="BF310" s="1432">
        <f t="shared" si="134"/>
        <v>0</v>
      </c>
      <c r="BG310" s="1432">
        <f t="shared" si="134"/>
        <v>0</v>
      </c>
      <c r="BH310" s="1432">
        <f t="shared" si="134"/>
        <v>0</v>
      </c>
      <c r="BI310" s="1432">
        <f t="shared" si="134"/>
        <v>0</v>
      </c>
      <c r="BJ310" s="1432">
        <f t="shared" si="120"/>
        <v>0</v>
      </c>
      <c r="BK310" s="2989"/>
      <c r="BL310" s="2989"/>
      <c r="CA310" s="885">
        <v>0</v>
      </c>
      <c r="CB310" s="885">
        <v>0</v>
      </c>
      <c r="CC310" s="885">
        <v>0</v>
      </c>
      <c r="CE310" s="885">
        <v>0</v>
      </c>
      <c r="CF310" s="2981">
        <f t="shared" si="128"/>
        <v>0</v>
      </c>
      <c r="CG310" s="2981">
        <f t="shared" si="128"/>
        <v>0</v>
      </c>
      <c r="CH310" s="2981">
        <f t="shared" si="128"/>
        <v>0</v>
      </c>
      <c r="CI310" s="2981">
        <f t="shared" si="128"/>
        <v>0</v>
      </c>
      <c r="CJ310" s="2981">
        <f t="shared" si="128"/>
        <v>0</v>
      </c>
      <c r="CL310" s="885">
        <v>0</v>
      </c>
      <c r="CM310" s="885">
        <v>0</v>
      </c>
      <c r="CN310" s="885">
        <v>0</v>
      </c>
      <c r="CO310" s="885">
        <v>0</v>
      </c>
      <c r="CP310" s="885">
        <v>0</v>
      </c>
      <c r="CQ310" s="2981">
        <f t="shared" si="135"/>
        <v>0</v>
      </c>
      <c r="CR310" s="2981">
        <f t="shared" si="135"/>
        <v>0</v>
      </c>
      <c r="CS310" s="2981">
        <f t="shared" si="135"/>
        <v>0</v>
      </c>
      <c r="CT310" s="2981">
        <f t="shared" si="135"/>
        <v>0</v>
      </c>
      <c r="CU310" s="2981">
        <f t="shared" si="135"/>
        <v>0</v>
      </c>
    </row>
    <row r="311" spans="1:99" ht="15" hidden="1" customHeight="1">
      <c r="B311" s="3091"/>
      <c r="C311" s="1547" t="s">
        <v>371</v>
      </c>
      <c r="D311" s="1538"/>
      <c r="E311" s="1432"/>
      <c r="F311" s="1432"/>
      <c r="G311" s="1432"/>
      <c r="H311" s="1432"/>
      <c r="I311" s="1432"/>
      <c r="J311" s="1432"/>
      <c r="K311" s="1432">
        <f t="shared" si="113"/>
        <v>0</v>
      </c>
      <c r="L311" s="2953"/>
      <c r="M311" s="2953"/>
      <c r="N311" s="2953"/>
      <c r="O311" s="2953"/>
      <c r="P311" s="2953"/>
      <c r="Q311" s="2953">
        <f t="shared" si="127"/>
        <v>0</v>
      </c>
      <c r="R311" s="1432"/>
      <c r="S311" s="1432"/>
      <c r="T311" s="1432"/>
      <c r="U311" s="1432"/>
      <c r="V311" s="1432"/>
      <c r="W311" s="1432">
        <f t="shared" si="114"/>
        <v>0</v>
      </c>
      <c r="X311" s="1432"/>
      <c r="Y311" s="1433"/>
      <c r="Z311" s="1433"/>
      <c r="AA311" s="1433"/>
      <c r="AB311" s="1433"/>
      <c r="AC311" s="1433"/>
      <c r="AD311" s="1433">
        <f t="shared" si="115"/>
        <v>0</v>
      </c>
      <c r="AE311" s="3026"/>
      <c r="AF311" s="3026"/>
      <c r="AG311" s="3026"/>
      <c r="AH311" s="3026"/>
      <c r="AI311" s="2954"/>
      <c r="AJ311" s="2954">
        <f t="shared" si="116"/>
        <v>0</v>
      </c>
      <c r="AK311" s="1432"/>
      <c r="AL311" s="1432"/>
      <c r="AM311" s="1432"/>
      <c r="AN311" s="1432"/>
      <c r="AO311" s="1432"/>
      <c r="AP311" s="1432">
        <f t="shared" si="117"/>
        <v>0</v>
      </c>
      <c r="AQ311" s="2955"/>
      <c r="AR311" s="2955"/>
      <c r="AS311" s="1432">
        <v>0</v>
      </c>
      <c r="AT311" s="1432">
        <v>0</v>
      </c>
      <c r="AU311" s="1432">
        <v>0</v>
      </c>
      <c r="AV311" s="1432">
        <v>0</v>
      </c>
      <c r="AW311" s="1432">
        <v>0</v>
      </c>
      <c r="AX311" s="1432">
        <f>SUM(AT311:AW311)</f>
        <v>0</v>
      </c>
      <c r="AY311" s="1432"/>
      <c r="AZ311" s="1432"/>
      <c r="BA311" s="1432"/>
      <c r="BB311" s="1432"/>
      <c r="BC311" s="1432"/>
      <c r="BD311" s="1432">
        <f t="shared" si="119"/>
        <v>0</v>
      </c>
      <c r="BE311" s="1432">
        <f t="shared" si="134"/>
        <v>0</v>
      </c>
      <c r="BF311" s="1432">
        <f t="shared" si="134"/>
        <v>0</v>
      </c>
      <c r="BG311" s="1432">
        <f t="shared" si="134"/>
        <v>0</v>
      </c>
      <c r="BH311" s="1432">
        <f t="shared" si="134"/>
        <v>0</v>
      </c>
      <c r="BI311" s="1432">
        <f t="shared" si="134"/>
        <v>0</v>
      </c>
      <c r="BJ311" s="1432">
        <f>SUM(BF311:BI311)</f>
        <v>0</v>
      </c>
      <c r="BK311" s="2989"/>
      <c r="BL311" s="2989"/>
      <c r="CF311" s="2981">
        <f t="shared" si="128"/>
        <v>0</v>
      </c>
      <c r="CG311" s="2981">
        <f t="shared" si="128"/>
        <v>0</v>
      </c>
      <c r="CH311" s="2981">
        <f t="shared" si="128"/>
        <v>0</v>
      </c>
      <c r="CI311" s="2981">
        <f t="shared" si="128"/>
        <v>0</v>
      </c>
      <c r="CJ311" s="2981">
        <f t="shared" si="128"/>
        <v>0</v>
      </c>
      <c r="CL311" s="885">
        <v>0</v>
      </c>
      <c r="CM311" s="885">
        <v>0</v>
      </c>
      <c r="CN311" s="885">
        <v>0</v>
      </c>
      <c r="CO311" s="885">
        <v>0</v>
      </c>
      <c r="CP311" s="885">
        <v>0</v>
      </c>
      <c r="CQ311" s="2981">
        <f t="shared" si="135"/>
        <v>0</v>
      </c>
      <c r="CR311" s="2981">
        <f t="shared" si="135"/>
        <v>0</v>
      </c>
      <c r="CS311" s="2981">
        <f t="shared" si="135"/>
        <v>0</v>
      </c>
      <c r="CT311" s="2981">
        <f t="shared" si="135"/>
        <v>0</v>
      </c>
      <c r="CU311" s="2981">
        <f t="shared" si="135"/>
        <v>0</v>
      </c>
    </row>
    <row r="312" spans="1:99" ht="15" hidden="1" customHeight="1">
      <c r="B312" s="3091"/>
      <c r="C312" s="1368"/>
      <c r="D312" s="1538"/>
      <c r="E312" s="1432"/>
      <c r="F312" s="1432"/>
      <c r="G312" s="1432"/>
      <c r="H312" s="1432"/>
      <c r="I312" s="1432"/>
      <c r="J312" s="1432"/>
      <c r="K312" s="1432">
        <f t="shared" si="113"/>
        <v>0</v>
      </c>
      <c r="L312" s="2953"/>
      <c r="M312" s="2953"/>
      <c r="N312" s="2953"/>
      <c r="O312" s="2953"/>
      <c r="P312" s="2953"/>
      <c r="Q312" s="2953">
        <f t="shared" si="127"/>
        <v>0</v>
      </c>
      <c r="R312" s="1432"/>
      <c r="S312" s="1432"/>
      <c r="T312" s="1432"/>
      <c r="U312" s="1432"/>
      <c r="V312" s="1432"/>
      <c r="W312" s="1432">
        <f t="shared" si="114"/>
        <v>0</v>
      </c>
      <c r="X312" s="1432"/>
      <c r="Y312" s="1433"/>
      <c r="Z312" s="1433"/>
      <c r="AA312" s="1433"/>
      <c r="AB312" s="1433"/>
      <c r="AC312" s="1433"/>
      <c r="AD312" s="1433">
        <f t="shared" si="115"/>
        <v>0</v>
      </c>
      <c r="AE312" s="3026"/>
      <c r="AF312" s="3026"/>
      <c r="AG312" s="3026"/>
      <c r="AH312" s="3026"/>
      <c r="AI312" s="2954"/>
      <c r="AJ312" s="2954">
        <f t="shared" si="116"/>
        <v>0</v>
      </c>
      <c r="AK312" s="1432"/>
      <c r="AL312" s="1432"/>
      <c r="AM312" s="1432"/>
      <c r="AN312" s="1432"/>
      <c r="AO312" s="1432"/>
      <c r="AP312" s="1432">
        <f t="shared" si="117"/>
        <v>0</v>
      </c>
      <c r="AQ312" s="2955"/>
      <c r="AR312" s="2955"/>
      <c r="AS312" s="1432"/>
      <c r="AT312" s="1432"/>
      <c r="AU312" s="1432"/>
      <c r="AV312" s="1432"/>
      <c r="AW312" s="1432"/>
      <c r="AX312" s="1432">
        <f t="shared" si="118"/>
        <v>0</v>
      </c>
      <c r="AY312" s="1432"/>
      <c r="AZ312" s="1432"/>
      <c r="BA312" s="1432"/>
      <c r="BB312" s="1432"/>
      <c r="BC312" s="1432"/>
      <c r="BD312" s="1432">
        <f t="shared" si="119"/>
        <v>0</v>
      </c>
      <c r="BE312" s="1432"/>
      <c r="BF312" s="1432"/>
      <c r="BG312" s="1432"/>
      <c r="BH312" s="1432"/>
      <c r="BI312" s="1432"/>
      <c r="BJ312" s="1432">
        <f t="shared" si="120"/>
        <v>0</v>
      </c>
      <c r="BK312" s="2989"/>
      <c r="BL312" s="2989"/>
      <c r="CF312" s="2981">
        <f t="shared" si="128"/>
        <v>0</v>
      </c>
      <c r="CG312" s="2981">
        <f t="shared" si="128"/>
        <v>0</v>
      </c>
      <c r="CH312" s="2981">
        <f t="shared" si="128"/>
        <v>0</v>
      </c>
      <c r="CI312" s="2981">
        <f t="shared" si="128"/>
        <v>0</v>
      </c>
      <c r="CJ312" s="2981">
        <f t="shared" si="128"/>
        <v>0</v>
      </c>
      <c r="CQ312" s="2981">
        <f t="shared" si="135"/>
        <v>0</v>
      </c>
      <c r="CR312" s="2981">
        <f t="shared" si="135"/>
        <v>0</v>
      </c>
      <c r="CS312" s="2981">
        <f t="shared" si="135"/>
        <v>0</v>
      </c>
      <c r="CT312" s="2981">
        <f t="shared" si="135"/>
        <v>0</v>
      </c>
      <c r="CU312" s="2981">
        <f t="shared" si="135"/>
        <v>0</v>
      </c>
    </row>
    <row r="313" spans="1:99" ht="15" hidden="1" customHeight="1">
      <c r="B313" s="3091"/>
      <c r="C313" s="1368"/>
      <c r="D313" s="1538"/>
      <c r="E313" s="1432"/>
      <c r="F313" s="1432"/>
      <c r="G313" s="1432"/>
      <c r="H313" s="1432"/>
      <c r="I313" s="1432"/>
      <c r="J313" s="1432"/>
      <c r="K313" s="1432">
        <f t="shared" si="113"/>
        <v>0</v>
      </c>
      <c r="L313" s="2953"/>
      <c r="M313" s="2953"/>
      <c r="N313" s="2953"/>
      <c r="O313" s="2953"/>
      <c r="P313" s="2953"/>
      <c r="Q313" s="2953">
        <f t="shared" si="127"/>
        <v>0</v>
      </c>
      <c r="R313" s="1432"/>
      <c r="S313" s="1432"/>
      <c r="T313" s="1432"/>
      <c r="U313" s="1432"/>
      <c r="V313" s="1432"/>
      <c r="W313" s="1432">
        <f t="shared" si="114"/>
        <v>0</v>
      </c>
      <c r="X313" s="1432"/>
      <c r="Y313" s="1433"/>
      <c r="Z313" s="1433"/>
      <c r="AA313" s="1433"/>
      <c r="AB313" s="1433"/>
      <c r="AC313" s="1433"/>
      <c r="AD313" s="1433">
        <f t="shared" si="115"/>
        <v>0</v>
      </c>
      <c r="AE313" s="3026"/>
      <c r="AF313" s="3026"/>
      <c r="AG313" s="3026"/>
      <c r="AH313" s="3026"/>
      <c r="AI313" s="2954"/>
      <c r="AJ313" s="2954">
        <f t="shared" si="116"/>
        <v>0</v>
      </c>
      <c r="AK313" s="1432"/>
      <c r="AL313" s="1432"/>
      <c r="AM313" s="1432"/>
      <c r="AN313" s="1432"/>
      <c r="AO313" s="1432"/>
      <c r="AP313" s="1432">
        <f t="shared" si="117"/>
        <v>0</v>
      </c>
      <c r="AQ313" s="2955"/>
      <c r="AR313" s="2955"/>
      <c r="AS313" s="1432"/>
      <c r="AT313" s="1432"/>
      <c r="AU313" s="1432"/>
      <c r="AV313" s="1432"/>
      <c r="AW313" s="1432"/>
      <c r="AX313" s="1432">
        <f t="shared" si="118"/>
        <v>0</v>
      </c>
      <c r="AY313" s="1432"/>
      <c r="AZ313" s="1432"/>
      <c r="BA313" s="1432"/>
      <c r="BB313" s="1432"/>
      <c r="BC313" s="1432"/>
      <c r="BD313" s="1432">
        <f t="shared" si="119"/>
        <v>0</v>
      </c>
      <c r="BE313" s="1432"/>
      <c r="BF313" s="1432"/>
      <c r="BG313" s="1432"/>
      <c r="BH313" s="1432"/>
      <c r="BI313" s="1432"/>
      <c r="BJ313" s="1432">
        <f t="shared" si="120"/>
        <v>0</v>
      </c>
      <c r="BK313" s="2989"/>
      <c r="BL313" s="2989"/>
      <c r="CF313" s="2981">
        <f t="shared" si="128"/>
        <v>0</v>
      </c>
      <c r="CG313" s="2981">
        <f t="shared" si="128"/>
        <v>0</v>
      </c>
      <c r="CH313" s="2981">
        <f t="shared" si="128"/>
        <v>0</v>
      </c>
      <c r="CI313" s="2981">
        <f t="shared" si="128"/>
        <v>0</v>
      </c>
      <c r="CJ313" s="2981">
        <f t="shared" si="128"/>
        <v>0</v>
      </c>
      <c r="CQ313" s="2981">
        <f t="shared" si="135"/>
        <v>0</v>
      </c>
      <c r="CR313" s="2981">
        <f t="shared" si="135"/>
        <v>0</v>
      </c>
      <c r="CS313" s="2981">
        <f t="shared" si="135"/>
        <v>0</v>
      </c>
      <c r="CT313" s="2981">
        <f t="shared" si="135"/>
        <v>0</v>
      </c>
      <c r="CU313" s="2981">
        <f t="shared" si="135"/>
        <v>0</v>
      </c>
    </row>
    <row r="314" spans="1:99" ht="15" hidden="1" customHeight="1">
      <c r="B314" s="3091"/>
      <c r="C314" s="1368"/>
      <c r="D314" s="1538"/>
      <c r="E314" s="1432"/>
      <c r="F314" s="1432"/>
      <c r="G314" s="1432"/>
      <c r="H314" s="1432"/>
      <c r="I314" s="1432"/>
      <c r="J314" s="1432"/>
      <c r="K314" s="1432">
        <f t="shared" si="113"/>
        <v>0</v>
      </c>
      <c r="L314" s="2953"/>
      <c r="M314" s="2953"/>
      <c r="N314" s="2953"/>
      <c r="O314" s="2953"/>
      <c r="P314" s="2953"/>
      <c r="Q314" s="2953">
        <f t="shared" si="127"/>
        <v>0</v>
      </c>
      <c r="R314" s="1432"/>
      <c r="S314" s="1432"/>
      <c r="T314" s="1432"/>
      <c r="U314" s="1432"/>
      <c r="V314" s="1432"/>
      <c r="W314" s="1432">
        <f t="shared" si="114"/>
        <v>0</v>
      </c>
      <c r="X314" s="1432"/>
      <c r="Y314" s="1433"/>
      <c r="Z314" s="1433"/>
      <c r="AA314" s="1433"/>
      <c r="AB314" s="1433"/>
      <c r="AC314" s="1433"/>
      <c r="AD314" s="1433">
        <f t="shared" si="115"/>
        <v>0</v>
      </c>
      <c r="AE314" s="3026"/>
      <c r="AF314" s="3026"/>
      <c r="AG314" s="3026"/>
      <c r="AH314" s="3026"/>
      <c r="AI314" s="2954"/>
      <c r="AJ314" s="2954">
        <f t="shared" si="116"/>
        <v>0</v>
      </c>
      <c r="AK314" s="1432"/>
      <c r="AL314" s="1432"/>
      <c r="AM314" s="1432"/>
      <c r="AN314" s="1432"/>
      <c r="AO314" s="1432"/>
      <c r="AP314" s="1432">
        <f t="shared" si="117"/>
        <v>0</v>
      </c>
      <c r="AQ314" s="2955"/>
      <c r="AR314" s="2955"/>
      <c r="AS314" s="1432"/>
      <c r="AT314" s="1432"/>
      <c r="AU314" s="1432"/>
      <c r="AV314" s="1432"/>
      <c r="AW314" s="1432"/>
      <c r="AX314" s="1432">
        <f t="shared" si="118"/>
        <v>0</v>
      </c>
      <c r="AY314" s="1432"/>
      <c r="AZ314" s="1432"/>
      <c r="BA314" s="1432"/>
      <c r="BB314" s="1432"/>
      <c r="BC314" s="1432"/>
      <c r="BD314" s="1432">
        <f t="shared" si="119"/>
        <v>0</v>
      </c>
      <c r="BE314" s="1432"/>
      <c r="BF314" s="1432"/>
      <c r="BG314" s="1432"/>
      <c r="BH314" s="1432"/>
      <c r="BI314" s="1432"/>
      <c r="BJ314" s="1432">
        <f t="shared" si="120"/>
        <v>0</v>
      </c>
      <c r="BK314" s="2989"/>
      <c r="BL314" s="2989"/>
      <c r="CF314" s="2981">
        <f t="shared" si="128"/>
        <v>0</v>
      </c>
      <c r="CG314" s="2981">
        <f t="shared" si="128"/>
        <v>0</v>
      </c>
      <c r="CH314" s="2981">
        <f t="shared" si="128"/>
        <v>0</v>
      </c>
      <c r="CI314" s="2981">
        <f t="shared" si="128"/>
        <v>0</v>
      </c>
      <c r="CJ314" s="2981">
        <f t="shared" si="128"/>
        <v>0</v>
      </c>
      <c r="CQ314" s="2981">
        <f t="shared" si="135"/>
        <v>0</v>
      </c>
      <c r="CR314" s="2981">
        <f t="shared" si="135"/>
        <v>0</v>
      </c>
      <c r="CS314" s="2981">
        <f t="shared" si="135"/>
        <v>0</v>
      </c>
      <c r="CT314" s="2981">
        <f t="shared" si="135"/>
        <v>0</v>
      </c>
      <c r="CU314" s="2981">
        <f t="shared" si="135"/>
        <v>0</v>
      </c>
    </row>
    <row r="315" spans="1:99" ht="15" hidden="1" customHeight="1">
      <c r="B315" s="3091"/>
      <c r="C315" s="1368"/>
      <c r="D315" s="1538"/>
      <c r="E315" s="1432"/>
      <c r="F315" s="1432"/>
      <c r="G315" s="1432"/>
      <c r="H315" s="1432"/>
      <c r="I315" s="1432"/>
      <c r="J315" s="1432"/>
      <c r="K315" s="1432">
        <f t="shared" si="113"/>
        <v>0</v>
      </c>
      <c r="L315" s="2953"/>
      <c r="M315" s="2953"/>
      <c r="N315" s="2953"/>
      <c r="O315" s="2953"/>
      <c r="P315" s="2953"/>
      <c r="Q315" s="2953">
        <f t="shared" si="127"/>
        <v>0</v>
      </c>
      <c r="R315" s="1432"/>
      <c r="S315" s="1432"/>
      <c r="T315" s="1432"/>
      <c r="U315" s="1432"/>
      <c r="V315" s="1432"/>
      <c r="W315" s="1432">
        <f t="shared" si="114"/>
        <v>0</v>
      </c>
      <c r="X315" s="1432"/>
      <c r="Y315" s="1433"/>
      <c r="Z315" s="1433"/>
      <c r="AA315" s="1433"/>
      <c r="AB315" s="1433"/>
      <c r="AC315" s="1433"/>
      <c r="AD315" s="1433">
        <f t="shared" si="115"/>
        <v>0</v>
      </c>
      <c r="AE315" s="3026"/>
      <c r="AF315" s="3026"/>
      <c r="AG315" s="3026"/>
      <c r="AH315" s="3026"/>
      <c r="AI315" s="2954"/>
      <c r="AJ315" s="2954">
        <f t="shared" si="116"/>
        <v>0</v>
      </c>
      <c r="AK315" s="1432"/>
      <c r="AL315" s="1432"/>
      <c r="AM315" s="1432"/>
      <c r="AN315" s="1432"/>
      <c r="AO315" s="1432"/>
      <c r="AP315" s="1432">
        <f t="shared" si="117"/>
        <v>0</v>
      </c>
      <c r="AQ315" s="2955"/>
      <c r="AR315" s="2955"/>
      <c r="AS315" s="1432"/>
      <c r="AT315" s="1432"/>
      <c r="AU315" s="1432"/>
      <c r="AV315" s="1432"/>
      <c r="AW315" s="1432"/>
      <c r="AX315" s="1432">
        <f t="shared" si="118"/>
        <v>0</v>
      </c>
      <c r="AY315" s="1432"/>
      <c r="AZ315" s="1432"/>
      <c r="BA315" s="1432"/>
      <c r="BB315" s="1432"/>
      <c r="BC315" s="1432"/>
      <c r="BD315" s="1432">
        <f t="shared" si="119"/>
        <v>0</v>
      </c>
      <c r="BE315" s="1432"/>
      <c r="BF315" s="1432"/>
      <c r="BG315" s="1432"/>
      <c r="BH315" s="1432"/>
      <c r="BI315" s="1432"/>
      <c r="BJ315" s="1432">
        <f t="shared" si="120"/>
        <v>0</v>
      </c>
      <c r="BK315" s="2989"/>
      <c r="BL315" s="2989"/>
      <c r="CF315" s="2981">
        <f t="shared" si="128"/>
        <v>0</v>
      </c>
      <c r="CG315" s="2981">
        <f t="shared" si="128"/>
        <v>0</v>
      </c>
      <c r="CH315" s="2981">
        <f t="shared" si="128"/>
        <v>0</v>
      </c>
      <c r="CI315" s="2981">
        <f t="shared" si="128"/>
        <v>0</v>
      </c>
      <c r="CJ315" s="2981">
        <f t="shared" si="128"/>
        <v>0</v>
      </c>
      <c r="CQ315" s="2981">
        <f t="shared" si="135"/>
        <v>0</v>
      </c>
      <c r="CR315" s="2981">
        <f t="shared" si="135"/>
        <v>0</v>
      </c>
      <c r="CS315" s="2981">
        <f t="shared" si="135"/>
        <v>0</v>
      </c>
      <c r="CT315" s="2981">
        <f t="shared" si="135"/>
        <v>0</v>
      </c>
      <c r="CU315" s="2981">
        <f t="shared" si="135"/>
        <v>0</v>
      </c>
    </row>
    <row r="316" spans="1:99" ht="15" hidden="1" customHeight="1">
      <c r="B316" s="3091"/>
      <c r="C316" s="1368"/>
      <c r="D316" s="1538"/>
      <c r="E316" s="1432"/>
      <c r="F316" s="1432"/>
      <c r="G316" s="1432"/>
      <c r="H316" s="1432"/>
      <c r="I316" s="1432"/>
      <c r="J316" s="1432"/>
      <c r="K316" s="1432">
        <f t="shared" si="113"/>
        <v>0</v>
      </c>
      <c r="L316" s="2953"/>
      <c r="M316" s="2953"/>
      <c r="N316" s="2953"/>
      <c r="O316" s="2953"/>
      <c r="P316" s="2953"/>
      <c r="Q316" s="2953">
        <f t="shared" si="127"/>
        <v>0</v>
      </c>
      <c r="R316" s="1432"/>
      <c r="S316" s="1432"/>
      <c r="T316" s="1432"/>
      <c r="U316" s="1432"/>
      <c r="V316" s="1432"/>
      <c r="W316" s="1432">
        <f t="shared" si="114"/>
        <v>0</v>
      </c>
      <c r="X316" s="1432"/>
      <c r="Y316" s="1433"/>
      <c r="Z316" s="1433"/>
      <c r="AA316" s="1433"/>
      <c r="AB316" s="1433"/>
      <c r="AC316" s="1433"/>
      <c r="AD316" s="1433">
        <f t="shared" si="115"/>
        <v>0</v>
      </c>
      <c r="AE316" s="3026"/>
      <c r="AF316" s="3026"/>
      <c r="AG316" s="3026"/>
      <c r="AH316" s="3026"/>
      <c r="AI316" s="2954"/>
      <c r="AJ316" s="2954">
        <f t="shared" si="116"/>
        <v>0</v>
      </c>
      <c r="AK316" s="1432"/>
      <c r="AL316" s="1432"/>
      <c r="AM316" s="1432"/>
      <c r="AN316" s="1432"/>
      <c r="AO316" s="1432"/>
      <c r="AP316" s="1432">
        <f t="shared" si="117"/>
        <v>0</v>
      </c>
      <c r="AQ316" s="2955"/>
      <c r="AR316" s="2955"/>
      <c r="AS316" s="1432"/>
      <c r="AT316" s="1432"/>
      <c r="AU316" s="1432"/>
      <c r="AV316" s="1432"/>
      <c r="AW316" s="1432"/>
      <c r="AX316" s="1432">
        <f t="shared" si="118"/>
        <v>0</v>
      </c>
      <c r="AY316" s="1432"/>
      <c r="AZ316" s="1432"/>
      <c r="BA316" s="1432"/>
      <c r="BB316" s="1432"/>
      <c r="BC316" s="1432"/>
      <c r="BD316" s="1432">
        <f t="shared" si="119"/>
        <v>0</v>
      </c>
      <c r="BE316" s="1432"/>
      <c r="BF316" s="1432"/>
      <c r="BG316" s="1432"/>
      <c r="BH316" s="1432"/>
      <c r="BI316" s="1432"/>
      <c r="BJ316" s="1432">
        <f t="shared" si="120"/>
        <v>0</v>
      </c>
      <c r="BK316" s="2989"/>
      <c r="BL316" s="2989"/>
      <c r="CF316" s="2981">
        <f t="shared" si="128"/>
        <v>0</v>
      </c>
      <c r="CG316" s="2981">
        <f t="shared" si="128"/>
        <v>0</v>
      </c>
      <c r="CH316" s="2981">
        <f t="shared" si="128"/>
        <v>0</v>
      </c>
      <c r="CI316" s="2981">
        <f t="shared" si="128"/>
        <v>0</v>
      </c>
      <c r="CJ316" s="2981">
        <f t="shared" si="128"/>
        <v>0</v>
      </c>
      <c r="CQ316" s="2981">
        <f t="shared" si="135"/>
        <v>0</v>
      </c>
      <c r="CR316" s="2981">
        <f t="shared" si="135"/>
        <v>0</v>
      </c>
      <c r="CS316" s="2981">
        <f t="shared" si="135"/>
        <v>0</v>
      </c>
      <c r="CT316" s="2981">
        <f t="shared" si="135"/>
        <v>0</v>
      </c>
      <c r="CU316" s="2981">
        <f t="shared" si="135"/>
        <v>0</v>
      </c>
    </row>
    <row r="317" spans="1:99" ht="15" hidden="1" customHeight="1">
      <c r="B317" s="3091"/>
      <c r="C317" s="1368"/>
      <c r="D317" s="1538"/>
      <c r="E317" s="1432"/>
      <c r="F317" s="1432"/>
      <c r="G317" s="1432"/>
      <c r="H317" s="1432"/>
      <c r="I317" s="1432"/>
      <c r="J317" s="1432"/>
      <c r="K317" s="1432">
        <f t="shared" si="113"/>
        <v>0</v>
      </c>
      <c r="L317" s="2953"/>
      <c r="M317" s="2953"/>
      <c r="N317" s="2953"/>
      <c r="O317" s="2953"/>
      <c r="P317" s="2953"/>
      <c r="Q317" s="2953">
        <f t="shared" si="127"/>
        <v>0</v>
      </c>
      <c r="R317" s="1432"/>
      <c r="S317" s="1432"/>
      <c r="T317" s="1432"/>
      <c r="U317" s="1432"/>
      <c r="V317" s="1432"/>
      <c r="W317" s="1432">
        <f t="shared" si="114"/>
        <v>0</v>
      </c>
      <c r="X317" s="1432"/>
      <c r="Y317" s="1433"/>
      <c r="Z317" s="1433"/>
      <c r="AA317" s="1433"/>
      <c r="AB317" s="1433"/>
      <c r="AC317" s="1433"/>
      <c r="AD317" s="1433">
        <f t="shared" si="115"/>
        <v>0</v>
      </c>
      <c r="AE317" s="3026"/>
      <c r="AF317" s="3026"/>
      <c r="AG317" s="3026"/>
      <c r="AH317" s="3026"/>
      <c r="AI317" s="2954"/>
      <c r="AJ317" s="2954">
        <f t="shared" si="116"/>
        <v>0</v>
      </c>
      <c r="AK317" s="1432"/>
      <c r="AL317" s="1432"/>
      <c r="AM317" s="1432"/>
      <c r="AN317" s="1432"/>
      <c r="AO317" s="1432"/>
      <c r="AP317" s="1432">
        <f t="shared" si="117"/>
        <v>0</v>
      </c>
      <c r="AQ317" s="2955"/>
      <c r="AR317" s="2955"/>
      <c r="AS317" s="1432"/>
      <c r="AT317" s="1432"/>
      <c r="AU317" s="1432"/>
      <c r="AV317" s="1432"/>
      <c r="AW317" s="1432"/>
      <c r="AX317" s="1432">
        <f t="shared" si="118"/>
        <v>0</v>
      </c>
      <c r="AY317" s="1432"/>
      <c r="AZ317" s="1432"/>
      <c r="BA317" s="1432"/>
      <c r="BB317" s="1432"/>
      <c r="BC317" s="1432"/>
      <c r="BD317" s="1432">
        <f t="shared" si="119"/>
        <v>0</v>
      </c>
      <c r="BE317" s="1432"/>
      <c r="BF317" s="1432"/>
      <c r="BG317" s="1432"/>
      <c r="BH317" s="1432"/>
      <c r="BI317" s="1432"/>
      <c r="BJ317" s="1432">
        <f t="shared" si="120"/>
        <v>0</v>
      </c>
      <c r="BK317" s="2989"/>
      <c r="BL317" s="2989"/>
      <c r="CF317" s="2981">
        <f t="shared" si="128"/>
        <v>0</v>
      </c>
      <c r="CG317" s="2981">
        <f t="shared" si="128"/>
        <v>0</v>
      </c>
      <c r="CH317" s="2981">
        <f t="shared" si="128"/>
        <v>0</v>
      </c>
      <c r="CI317" s="2981">
        <f t="shared" si="128"/>
        <v>0</v>
      </c>
      <c r="CJ317" s="2981">
        <f t="shared" si="128"/>
        <v>0</v>
      </c>
      <c r="CQ317" s="2981">
        <f t="shared" si="135"/>
        <v>0</v>
      </c>
      <c r="CR317" s="2981">
        <f t="shared" si="135"/>
        <v>0</v>
      </c>
      <c r="CS317" s="2981">
        <f t="shared" si="135"/>
        <v>0</v>
      </c>
      <c r="CT317" s="2981">
        <f t="shared" si="135"/>
        <v>0</v>
      </c>
      <c r="CU317" s="2981">
        <f t="shared" si="135"/>
        <v>0</v>
      </c>
    </row>
    <row r="318" spans="1:99" ht="15" hidden="1" customHeight="1">
      <c r="B318" s="3091"/>
      <c r="C318" s="1368"/>
      <c r="D318" s="1538"/>
      <c r="E318" s="1432"/>
      <c r="F318" s="1432"/>
      <c r="G318" s="1432"/>
      <c r="H318" s="1432"/>
      <c r="I318" s="1432"/>
      <c r="J318" s="1432"/>
      <c r="K318" s="1432">
        <f t="shared" si="113"/>
        <v>0</v>
      </c>
      <c r="L318" s="2953"/>
      <c r="M318" s="2953"/>
      <c r="N318" s="2953"/>
      <c r="O318" s="2953"/>
      <c r="P318" s="2953"/>
      <c r="Q318" s="2953">
        <f t="shared" si="127"/>
        <v>0</v>
      </c>
      <c r="R318" s="1432"/>
      <c r="S318" s="1432"/>
      <c r="T318" s="1432"/>
      <c r="U318" s="1432"/>
      <c r="V318" s="1432"/>
      <c r="W318" s="1432">
        <f t="shared" si="114"/>
        <v>0</v>
      </c>
      <c r="X318" s="1432"/>
      <c r="Y318" s="1433"/>
      <c r="Z318" s="1433"/>
      <c r="AA318" s="1433"/>
      <c r="AB318" s="1433"/>
      <c r="AC318" s="1433"/>
      <c r="AD318" s="1433">
        <f t="shared" si="115"/>
        <v>0</v>
      </c>
      <c r="AE318" s="3026"/>
      <c r="AF318" s="3026"/>
      <c r="AG318" s="3026"/>
      <c r="AH318" s="3026"/>
      <c r="AI318" s="2954"/>
      <c r="AJ318" s="2954">
        <f t="shared" si="116"/>
        <v>0</v>
      </c>
      <c r="AK318" s="1432"/>
      <c r="AL318" s="1432"/>
      <c r="AM318" s="1432"/>
      <c r="AN318" s="1432"/>
      <c r="AO318" s="1432"/>
      <c r="AP318" s="1432">
        <f t="shared" si="117"/>
        <v>0</v>
      </c>
      <c r="AQ318" s="2955"/>
      <c r="AR318" s="2955"/>
      <c r="AS318" s="1432"/>
      <c r="AT318" s="1432"/>
      <c r="AU318" s="1432"/>
      <c r="AV318" s="1432"/>
      <c r="AW318" s="1432"/>
      <c r="AX318" s="1432">
        <f t="shared" si="118"/>
        <v>0</v>
      </c>
      <c r="AY318" s="1432"/>
      <c r="AZ318" s="1432"/>
      <c r="BA318" s="1432"/>
      <c r="BB318" s="1432"/>
      <c r="BC318" s="1432"/>
      <c r="BD318" s="1432">
        <f t="shared" si="119"/>
        <v>0</v>
      </c>
      <c r="BE318" s="1432"/>
      <c r="BF318" s="1432"/>
      <c r="BG318" s="1432"/>
      <c r="BH318" s="1432"/>
      <c r="BI318" s="1432"/>
      <c r="BJ318" s="1432">
        <f t="shared" si="120"/>
        <v>0</v>
      </c>
      <c r="BK318" s="2989"/>
      <c r="BL318" s="2989"/>
      <c r="CF318" s="2981">
        <f t="shared" si="128"/>
        <v>0</v>
      </c>
      <c r="CG318" s="2981">
        <f t="shared" si="128"/>
        <v>0</v>
      </c>
      <c r="CH318" s="2981">
        <f t="shared" si="128"/>
        <v>0</v>
      </c>
      <c r="CI318" s="2981">
        <f t="shared" si="128"/>
        <v>0</v>
      </c>
      <c r="CJ318" s="2981">
        <f t="shared" si="128"/>
        <v>0</v>
      </c>
      <c r="CQ318" s="2981">
        <f t="shared" si="135"/>
        <v>0</v>
      </c>
      <c r="CR318" s="2981">
        <f t="shared" si="135"/>
        <v>0</v>
      </c>
      <c r="CS318" s="2981">
        <f t="shared" si="135"/>
        <v>0</v>
      </c>
      <c r="CT318" s="2981">
        <f t="shared" si="135"/>
        <v>0</v>
      </c>
      <c r="CU318" s="2981">
        <f t="shared" si="135"/>
        <v>0</v>
      </c>
    </row>
    <row r="319" spans="1:99" ht="15" hidden="1" customHeight="1">
      <c r="B319" s="3091"/>
      <c r="C319" s="1368"/>
      <c r="D319" s="1538"/>
      <c r="E319" s="1432"/>
      <c r="F319" s="1432"/>
      <c r="G319" s="1432"/>
      <c r="H319" s="1432"/>
      <c r="I319" s="1432"/>
      <c r="J319" s="1432"/>
      <c r="K319" s="1432">
        <f t="shared" si="113"/>
        <v>0</v>
      </c>
      <c r="L319" s="2953"/>
      <c r="M319" s="2953"/>
      <c r="N319" s="2953"/>
      <c r="O319" s="2953"/>
      <c r="P319" s="2953"/>
      <c r="Q319" s="2953">
        <f t="shared" si="127"/>
        <v>0</v>
      </c>
      <c r="R319" s="1432"/>
      <c r="S319" s="1432"/>
      <c r="T319" s="1432"/>
      <c r="U319" s="1432"/>
      <c r="V319" s="1432"/>
      <c r="W319" s="1432">
        <f t="shared" si="114"/>
        <v>0</v>
      </c>
      <c r="X319" s="1432"/>
      <c r="Y319" s="1433"/>
      <c r="Z319" s="1433"/>
      <c r="AA319" s="1433"/>
      <c r="AB319" s="1433"/>
      <c r="AC319" s="1433"/>
      <c r="AD319" s="1433">
        <f t="shared" si="115"/>
        <v>0</v>
      </c>
      <c r="AE319" s="3026"/>
      <c r="AF319" s="3026"/>
      <c r="AG319" s="3026"/>
      <c r="AH319" s="3026"/>
      <c r="AI319" s="2954"/>
      <c r="AJ319" s="2954">
        <f t="shared" si="116"/>
        <v>0</v>
      </c>
      <c r="AK319" s="1432"/>
      <c r="AL319" s="1432"/>
      <c r="AM319" s="1432"/>
      <c r="AN319" s="1432"/>
      <c r="AO319" s="1432"/>
      <c r="AP319" s="1432">
        <f t="shared" si="117"/>
        <v>0</v>
      </c>
      <c r="AQ319" s="2955"/>
      <c r="AR319" s="2955"/>
      <c r="AS319" s="1432"/>
      <c r="AT319" s="1432"/>
      <c r="AU319" s="1432"/>
      <c r="AV319" s="1432"/>
      <c r="AW319" s="1432"/>
      <c r="AX319" s="1432">
        <f t="shared" si="118"/>
        <v>0</v>
      </c>
      <c r="AY319" s="1432"/>
      <c r="AZ319" s="1432"/>
      <c r="BA319" s="1432"/>
      <c r="BB319" s="1432"/>
      <c r="BC319" s="1432"/>
      <c r="BD319" s="1432">
        <f t="shared" si="119"/>
        <v>0</v>
      </c>
      <c r="BE319" s="1432"/>
      <c r="BF319" s="1432"/>
      <c r="BG319" s="1432"/>
      <c r="BH319" s="1432"/>
      <c r="BI319" s="1432"/>
      <c r="BJ319" s="1432">
        <f t="shared" si="120"/>
        <v>0</v>
      </c>
      <c r="BK319" s="2989"/>
      <c r="BL319" s="2989"/>
      <c r="CF319" s="2981">
        <f t="shared" si="128"/>
        <v>0</v>
      </c>
      <c r="CG319" s="2981">
        <f t="shared" si="128"/>
        <v>0</v>
      </c>
      <c r="CH319" s="2981">
        <f t="shared" si="128"/>
        <v>0</v>
      </c>
      <c r="CI319" s="2981">
        <f t="shared" si="128"/>
        <v>0</v>
      </c>
      <c r="CJ319" s="2981">
        <f t="shared" si="128"/>
        <v>0</v>
      </c>
      <c r="CQ319" s="2981">
        <f t="shared" si="135"/>
        <v>0</v>
      </c>
      <c r="CR319" s="2981">
        <f t="shared" si="135"/>
        <v>0</v>
      </c>
      <c r="CS319" s="2981">
        <f t="shared" si="135"/>
        <v>0</v>
      </c>
      <c r="CT319" s="2981">
        <f t="shared" si="135"/>
        <v>0</v>
      </c>
      <c r="CU319" s="2981">
        <f t="shared" si="135"/>
        <v>0</v>
      </c>
    </row>
    <row r="320" spans="1:99" ht="15" hidden="1" customHeight="1">
      <c r="B320" s="3091"/>
      <c r="C320" s="1368"/>
      <c r="D320" s="1538"/>
      <c r="E320" s="1432"/>
      <c r="F320" s="1432"/>
      <c r="G320" s="1432"/>
      <c r="H320" s="1432"/>
      <c r="I320" s="1432"/>
      <c r="J320" s="1432"/>
      <c r="K320" s="1432">
        <f t="shared" si="113"/>
        <v>0</v>
      </c>
      <c r="L320" s="2953"/>
      <c r="M320" s="2953"/>
      <c r="N320" s="2953"/>
      <c r="O320" s="2953"/>
      <c r="P320" s="2953"/>
      <c r="Q320" s="2953">
        <f t="shared" si="127"/>
        <v>0</v>
      </c>
      <c r="R320" s="1432"/>
      <c r="S320" s="1432"/>
      <c r="T320" s="1432"/>
      <c r="U320" s="1432"/>
      <c r="V320" s="1432"/>
      <c r="W320" s="1432">
        <f t="shared" si="114"/>
        <v>0</v>
      </c>
      <c r="X320" s="1432"/>
      <c r="Y320" s="1433"/>
      <c r="Z320" s="1433"/>
      <c r="AA320" s="1433"/>
      <c r="AB320" s="1433"/>
      <c r="AC320" s="1433"/>
      <c r="AD320" s="1433">
        <f t="shared" si="115"/>
        <v>0</v>
      </c>
      <c r="AE320" s="3026"/>
      <c r="AF320" s="3026"/>
      <c r="AG320" s="3026"/>
      <c r="AH320" s="3026"/>
      <c r="AI320" s="2954"/>
      <c r="AJ320" s="2954">
        <f t="shared" si="116"/>
        <v>0</v>
      </c>
      <c r="AK320" s="1432"/>
      <c r="AL320" s="1432"/>
      <c r="AM320" s="1432"/>
      <c r="AN320" s="1432"/>
      <c r="AO320" s="1432"/>
      <c r="AP320" s="1432">
        <f t="shared" si="117"/>
        <v>0</v>
      </c>
      <c r="AQ320" s="2955"/>
      <c r="AR320" s="2955"/>
      <c r="AS320" s="1432"/>
      <c r="AT320" s="1432"/>
      <c r="AU320" s="1432"/>
      <c r="AV320" s="1432"/>
      <c r="AW320" s="1432"/>
      <c r="AX320" s="1432">
        <f t="shared" si="118"/>
        <v>0</v>
      </c>
      <c r="AY320" s="1432"/>
      <c r="AZ320" s="1432"/>
      <c r="BA320" s="1432"/>
      <c r="BB320" s="1432"/>
      <c r="BC320" s="1432"/>
      <c r="BD320" s="1432">
        <f t="shared" si="119"/>
        <v>0</v>
      </c>
      <c r="BE320" s="1432"/>
      <c r="BF320" s="1432"/>
      <c r="BG320" s="1432"/>
      <c r="BH320" s="1432"/>
      <c r="BI320" s="1432"/>
      <c r="BJ320" s="1432">
        <f t="shared" si="120"/>
        <v>0</v>
      </c>
      <c r="BK320" s="2989"/>
      <c r="BL320" s="2989"/>
      <c r="CF320" s="2981">
        <f t="shared" si="128"/>
        <v>0</v>
      </c>
      <c r="CG320" s="2981">
        <f t="shared" si="128"/>
        <v>0</v>
      </c>
      <c r="CH320" s="2981">
        <f t="shared" si="128"/>
        <v>0</v>
      </c>
      <c r="CI320" s="2981">
        <f t="shared" si="128"/>
        <v>0</v>
      </c>
      <c r="CJ320" s="2981">
        <f t="shared" si="128"/>
        <v>0</v>
      </c>
      <c r="CQ320" s="2981">
        <f t="shared" si="135"/>
        <v>0</v>
      </c>
      <c r="CR320" s="2981">
        <f t="shared" si="135"/>
        <v>0</v>
      </c>
      <c r="CS320" s="2981">
        <f t="shared" si="135"/>
        <v>0</v>
      </c>
      <c r="CT320" s="2981">
        <f t="shared" si="135"/>
        <v>0</v>
      </c>
      <c r="CU320" s="2981">
        <f t="shared" si="135"/>
        <v>0</v>
      </c>
    </row>
    <row r="321" spans="1:99" ht="15" hidden="1" customHeight="1">
      <c r="B321" s="3091"/>
      <c r="C321" s="1368"/>
      <c r="D321" s="1538"/>
      <c r="E321" s="1432"/>
      <c r="F321" s="1432"/>
      <c r="G321" s="1432"/>
      <c r="H321" s="1432"/>
      <c r="I321" s="1432"/>
      <c r="J321" s="1432"/>
      <c r="K321" s="1432">
        <f t="shared" si="113"/>
        <v>0</v>
      </c>
      <c r="L321" s="2953"/>
      <c r="M321" s="2953"/>
      <c r="N321" s="2953"/>
      <c r="O321" s="2953"/>
      <c r="P321" s="2953"/>
      <c r="Q321" s="2953">
        <f t="shared" si="127"/>
        <v>0</v>
      </c>
      <c r="R321" s="1432"/>
      <c r="S321" s="1432"/>
      <c r="T321" s="1432"/>
      <c r="U321" s="1432"/>
      <c r="V321" s="1432"/>
      <c r="W321" s="1432">
        <f t="shared" si="114"/>
        <v>0</v>
      </c>
      <c r="X321" s="1432"/>
      <c r="Y321" s="1433"/>
      <c r="Z321" s="1433"/>
      <c r="AA321" s="1433"/>
      <c r="AB321" s="1433"/>
      <c r="AC321" s="1433"/>
      <c r="AD321" s="1433">
        <f t="shared" si="115"/>
        <v>0</v>
      </c>
      <c r="AE321" s="3026"/>
      <c r="AF321" s="3026"/>
      <c r="AG321" s="3026"/>
      <c r="AH321" s="3026"/>
      <c r="AI321" s="2954"/>
      <c r="AJ321" s="2954">
        <f t="shared" si="116"/>
        <v>0</v>
      </c>
      <c r="AK321" s="1432"/>
      <c r="AL321" s="1432"/>
      <c r="AM321" s="1432"/>
      <c r="AN321" s="1432"/>
      <c r="AO321" s="1432"/>
      <c r="AP321" s="1432">
        <f t="shared" si="117"/>
        <v>0</v>
      </c>
      <c r="AQ321" s="2955"/>
      <c r="AR321" s="2955"/>
      <c r="AS321" s="1432"/>
      <c r="AT321" s="1432"/>
      <c r="AU321" s="1432"/>
      <c r="AV321" s="1432"/>
      <c r="AW321" s="1432"/>
      <c r="AX321" s="1432">
        <f t="shared" si="118"/>
        <v>0</v>
      </c>
      <c r="AY321" s="1432"/>
      <c r="AZ321" s="1432"/>
      <c r="BA321" s="1432"/>
      <c r="BB321" s="1432"/>
      <c r="BC321" s="1432"/>
      <c r="BD321" s="1432">
        <f t="shared" si="119"/>
        <v>0</v>
      </c>
      <c r="BE321" s="1432"/>
      <c r="BF321" s="1432"/>
      <c r="BG321" s="1432"/>
      <c r="BH321" s="1432"/>
      <c r="BI321" s="1432"/>
      <c r="BJ321" s="1432">
        <f t="shared" si="120"/>
        <v>0</v>
      </c>
      <c r="BK321" s="2989"/>
      <c r="BL321" s="2989"/>
      <c r="CF321" s="2981">
        <f t="shared" si="128"/>
        <v>0</v>
      </c>
      <c r="CG321" s="2981">
        <f t="shared" si="128"/>
        <v>0</v>
      </c>
      <c r="CH321" s="2981">
        <f t="shared" si="128"/>
        <v>0</v>
      </c>
      <c r="CI321" s="2981">
        <f t="shared" si="128"/>
        <v>0</v>
      </c>
      <c r="CJ321" s="2981">
        <f t="shared" si="128"/>
        <v>0</v>
      </c>
      <c r="CQ321" s="2981">
        <f t="shared" si="135"/>
        <v>0</v>
      </c>
      <c r="CR321" s="2981">
        <f t="shared" si="135"/>
        <v>0</v>
      </c>
      <c r="CS321" s="2981">
        <f t="shared" si="135"/>
        <v>0</v>
      </c>
      <c r="CT321" s="2981">
        <f t="shared" si="135"/>
        <v>0</v>
      </c>
      <c r="CU321" s="2981">
        <f t="shared" si="135"/>
        <v>0</v>
      </c>
    </row>
    <row r="322" spans="1:99" ht="15" hidden="1" customHeight="1">
      <c r="B322" s="3091"/>
      <c r="C322" s="1368"/>
      <c r="D322" s="1538"/>
      <c r="E322" s="1432"/>
      <c r="F322" s="1432"/>
      <c r="G322" s="1432"/>
      <c r="H322" s="1432"/>
      <c r="I322" s="1432"/>
      <c r="J322" s="1432"/>
      <c r="K322" s="1432">
        <f t="shared" si="113"/>
        <v>0</v>
      </c>
      <c r="L322" s="2953"/>
      <c r="M322" s="2953"/>
      <c r="N322" s="2953"/>
      <c r="O322" s="2953"/>
      <c r="P322" s="2953"/>
      <c r="Q322" s="2953">
        <f t="shared" si="127"/>
        <v>0</v>
      </c>
      <c r="R322" s="1432"/>
      <c r="S322" s="1432"/>
      <c r="T322" s="1432"/>
      <c r="U322" s="1432"/>
      <c r="V322" s="1432"/>
      <c r="W322" s="1432">
        <f t="shared" si="114"/>
        <v>0</v>
      </c>
      <c r="X322" s="1432"/>
      <c r="Y322" s="1433"/>
      <c r="Z322" s="1433"/>
      <c r="AA322" s="1433"/>
      <c r="AB322" s="1433"/>
      <c r="AC322" s="1433"/>
      <c r="AD322" s="1433">
        <f t="shared" si="115"/>
        <v>0</v>
      </c>
      <c r="AE322" s="3026"/>
      <c r="AF322" s="3026"/>
      <c r="AG322" s="3026"/>
      <c r="AH322" s="3026"/>
      <c r="AI322" s="2954"/>
      <c r="AJ322" s="2954">
        <f t="shared" si="116"/>
        <v>0</v>
      </c>
      <c r="AK322" s="1432"/>
      <c r="AL322" s="1432"/>
      <c r="AM322" s="1432"/>
      <c r="AN322" s="1432"/>
      <c r="AO322" s="1432"/>
      <c r="AP322" s="1432">
        <f t="shared" si="117"/>
        <v>0</v>
      </c>
      <c r="AQ322" s="2955"/>
      <c r="AR322" s="2955"/>
      <c r="AS322" s="1432"/>
      <c r="AT322" s="1432"/>
      <c r="AU322" s="1432"/>
      <c r="AV322" s="1432"/>
      <c r="AW322" s="1432"/>
      <c r="AX322" s="1432">
        <f t="shared" si="118"/>
        <v>0</v>
      </c>
      <c r="AY322" s="1432"/>
      <c r="AZ322" s="1432"/>
      <c r="BA322" s="1432"/>
      <c r="BB322" s="1432"/>
      <c r="BC322" s="1432"/>
      <c r="BD322" s="1432">
        <f t="shared" si="119"/>
        <v>0</v>
      </c>
      <c r="BE322" s="1432"/>
      <c r="BF322" s="1432"/>
      <c r="BG322" s="1432"/>
      <c r="BH322" s="1432"/>
      <c r="BI322" s="1432"/>
      <c r="BJ322" s="1432">
        <f t="shared" si="120"/>
        <v>0</v>
      </c>
      <c r="BK322" s="2989"/>
      <c r="BL322" s="2989"/>
      <c r="CF322" s="2981">
        <f t="shared" si="128"/>
        <v>0</v>
      </c>
      <c r="CG322" s="2981">
        <f t="shared" si="128"/>
        <v>0</v>
      </c>
      <c r="CH322" s="2981">
        <f t="shared" si="128"/>
        <v>0</v>
      </c>
      <c r="CI322" s="2981">
        <f t="shared" si="128"/>
        <v>0</v>
      </c>
      <c r="CJ322" s="2981">
        <f t="shared" si="128"/>
        <v>0</v>
      </c>
      <c r="CQ322" s="2981">
        <f t="shared" si="135"/>
        <v>0</v>
      </c>
      <c r="CR322" s="2981">
        <f t="shared" si="135"/>
        <v>0</v>
      </c>
      <c r="CS322" s="2981">
        <f t="shared" si="135"/>
        <v>0</v>
      </c>
      <c r="CT322" s="2981">
        <f t="shared" si="135"/>
        <v>0</v>
      </c>
      <c r="CU322" s="2981">
        <f t="shared" si="135"/>
        <v>0</v>
      </c>
    </row>
    <row r="323" spans="1:99" ht="15" hidden="1" customHeight="1">
      <c r="B323" s="3091"/>
      <c r="C323" s="1368"/>
      <c r="D323" s="1538"/>
      <c r="E323" s="1432"/>
      <c r="F323" s="1432"/>
      <c r="G323" s="1432"/>
      <c r="H323" s="1432"/>
      <c r="I323" s="1432"/>
      <c r="J323" s="1432"/>
      <c r="K323" s="1432">
        <f t="shared" si="113"/>
        <v>0</v>
      </c>
      <c r="L323" s="2953"/>
      <c r="M323" s="2953"/>
      <c r="N323" s="2953"/>
      <c r="O323" s="2953"/>
      <c r="P323" s="2953"/>
      <c r="Q323" s="2953">
        <f t="shared" si="127"/>
        <v>0</v>
      </c>
      <c r="R323" s="1432"/>
      <c r="S323" s="1432"/>
      <c r="T323" s="1432"/>
      <c r="U323" s="1432"/>
      <c r="V323" s="1432"/>
      <c r="W323" s="1432">
        <f t="shared" si="114"/>
        <v>0</v>
      </c>
      <c r="X323" s="1432"/>
      <c r="Y323" s="1433"/>
      <c r="Z323" s="1433"/>
      <c r="AA323" s="1433"/>
      <c r="AB323" s="1433"/>
      <c r="AC323" s="1433"/>
      <c r="AD323" s="1433">
        <f t="shared" si="115"/>
        <v>0</v>
      </c>
      <c r="AE323" s="3026"/>
      <c r="AF323" s="3026"/>
      <c r="AG323" s="3026"/>
      <c r="AH323" s="3026"/>
      <c r="AI323" s="2954"/>
      <c r="AJ323" s="2954">
        <f t="shared" si="116"/>
        <v>0</v>
      </c>
      <c r="AK323" s="1432"/>
      <c r="AL323" s="1432"/>
      <c r="AM323" s="1432"/>
      <c r="AN323" s="1432"/>
      <c r="AO323" s="1432"/>
      <c r="AP323" s="1432">
        <f t="shared" si="117"/>
        <v>0</v>
      </c>
      <c r="AQ323" s="2955"/>
      <c r="AR323" s="2955"/>
      <c r="AS323" s="1432"/>
      <c r="AT323" s="1432"/>
      <c r="AU323" s="1432"/>
      <c r="AV323" s="1432"/>
      <c r="AW323" s="1432"/>
      <c r="AX323" s="1432">
        <f t="shared" si="118"/>
        <v>0</v>
      </c>
      <c r="AY323" s="1432"/>
      <c r="AZ323" s="1432"/>
      <c r="BA323" s="1432"/>
      <c r="BB323" s="1432"/>
      <c r="BC323" s="1432"/>
      <c r="BD323" s="1432">
        <f t="shared" si="119"/>
        <v>0</v>
      </c>
      <c r="BE323" s="1432"/>
      <c r="BF323" s="1432"/>
      <c r="BG323" s="1432"/>
      <c r="BH323" s="1432"/>
      <c r="BI323" s="1432"/>
      <c r="BJ323" s="1432">
        <f t="shared" si="120"/>
        <v>0</v>
      </c>
      <c r="BK323" s="2989"/>
      <c r="BL323" s="2989"/>
      <c r="CF323" s="2981">
        <f t="shared" si="128"/>
        <v>0</v>
      </c>
      <c r="CG323" s="2981">
        <f t="shared" si="128"/>
        <v>0</v>
      </c>
      <c r="CH323" s="2981">
        <f t="shared" si="128"/>
        <v>0</v>
      </c>
      <c r="CI323" s="2981">
        <f t="shared" si="128"/>
        <v>0</v>
      </c>
      <c r="CJ323" s="2981">
        <f t="shared" si="128"/>
        <v>0</v>
      </c>
      <c r="CQ323" s="2981">
        <f t="shared" si="135"/>
        <v>0</v>
      </c>
      <c r="CR323" s="2981">
        <f t="shared" si="135"/>
        <v>0</v>
      </c>
      <c r="CS323" s="2981">
        <f t="shared" si="135"/>
        <v>0</v>
      </c>
      <c r="CT323" s="2981">
        <f t="shared" si="135"/>
        <v>0</v>
      </c>
      <c r="CU323" s="2981">
        <f t="shared" si="135"/>
        <v>0</v>
      </c>
    </row>
    <row r="324" spans="1:99" ht="15" hidden="1" customHeight="1">
      <c r="B324" s="3091"/>
      <c r="C324" s="1368"/>
      <c r="D324" s="3092"/>
      <c r="E324" s="1432"/>
      <c r="F324" s="1432"/>
      <c r="G324" s="1432"/>
      <c r="H324" s="1432"/>
      <c r="I324" s="1432"/>
      <c r="J324" s="1432"/>
      <c r="K324" s="1432">
        <f t="shared" si="113"/>
        <v>0</v>
      </c>
      <c r="L324" s="2953"/>
      <c r="M324" s="2953"/>
      <c r="N324" s="2953"/>
      <c r="O324" s="2953"/>
      <c r="P324" s="2953"/>
      <c r="Q324" s="2953">
        <f t="shared" si="127"/>
        <v>0</v>
      </c>
      <c r="R324" s="1432"/>
      <c r="S324" s="1432"/>
      <c r="T324" s="1432"/>
      <c r="U324" s="1432"/>
      <c r="V324" s="1432"/>
      <c r="W324" s="1432">
        <f t="shared" si="114"/>
        <v>0</v>
      </c>
      <c r="X324" s="1432"/>
      <c r="Y324" s="1433">
        <v>0</v>
      </c>
      <c r="Z324" s="1433">
        <v>0</v>
      </c>
      <c r="AA324" s="1433">
        <v>0</v>
      </c>
      <c r="AB324" s="1433"/>
      <c r="AC324" s="1433">
        <v>0</v>
      </c>
      <c r="AD324" s="1433">
        <f t="shared" si="115"/>
        <v>0</v>
      </c>
      <c r="AE324" s="3026"/>
      <c r="AF324" s="3026"/>
      <c r="AG324" s="3026"/>
      <c r="AH324" s="3026"/>
      <c r="AI324" s="2954"/>
      <c r="AJ324" s="2954">
        <f t="shared" si="116"/>
        <v>0</v>
      </c>
      <c r="AK324" s="1432">
        <f t="shared" ref="AK324:AM325" si="136">Y324+AE324</f>
        <v>0</v>
      </c>
      <c r="AL324" s="1432">
        <f t="shared" si="136"/>
        <v>0</v>
      </c>
      <c r="AM324" s="1432">
        <f t="shared" si="136"/>
        <v>0</v>
      </c>
      <c r="AN324" s="1432"/>
      <c r="AO324" s="1432">
        <f>AC324+AI324</f>
        <v>0</v>
      </c>
      <c r="AP324" s="1432">
        <f t="shared" si="117"/>
        <v>0</v>
      </c>
      <c r="AQ324" s="2955"/>
      <c r="AR324" s="2955"/>
      <c r="AS324" s="1432">
        <v>0</v>
      </c>
      <c r="AT324" s="1432">
        <v>0</v>
      </c>
      <c r="AU324" s="1432">
        <v>0</v>
      </c>
      <c r="AV324" s="1432">
        <v>0</v>
      </c>
      <c r="AW324" s="1432">
        <v>0</v>
      </c>
      <c r="AX324" s="1432">
        <f t="shared" si="118"/>
        <v>0</v>
      </c>
      <c r="AY324" s="1432"/>
      <c r="AZ324" s="1432"/>
      <c r="BA324" s="1432"/>
      <c r="BB324" s="1432"/>
      <c r="BC324" s="1432"/>
      <c r="BD324" s="1432">
        <f t="shared" si="119"/>
        <v>0</v>
      </c>
      <c r="BE324" s="1432">
        <f t="shared" ref="BE324:BG325" si="137">AS324+AY324</f>
        <v>0</v>
      </c>
      <c r="BF324" s="1432">
        <f t="shared" si="137"/>
        <v>0</v>
      </c>
      <c r="BG324" s="1432">
        <f t="shared" si="137"/>
        <v>0</v>
      </c>
      <c r="BH324" s="1432">
        <f>AV324+BB324</f>
        <v>0</v>
      </c>
      <c r="BI324" s="1432">
        <f>AW324+BC324</f>
        <v>0</v>
      </c>
      <c r="BJ324" s="1432">
        <f t="shared" si="120"/>
        <v>0</v>
      </c>
      <c r="BK324" s="2989"/>
      <c r="BL324" s="2989"/>
      <c r="CA324" s="885">
        <v>0</v>
      </c>
      <c r="CB324" s="885">
        <v>0</v>
      </c>
      <c r="CC324" s="885">
        <v>0</v>
      </c>
      <c r="CE324" s="885">
        <v>0</v>
      </c>
      <c r="CF324" s="2981">
        <f t="shared" si="128"/>
        <v>0</v>
      </c>
      <c r="CG324" s="2981">
        <f t="shared" si="128"/>
        <v>0</v>
      </c>
      <c r="CH324" s="2981">
        <f t="shared" si="128"/>
        <v>0</v>
      </c>
      <c r="CI324" s="2981">
        <f t="shared" si="128"/>
        <v>0</v>
      </c>
      <c r="CJ324" s="2981">
        <f t="shared" si="128"/>
        <v>0</v>
      </c>
      <c r="CL324" s="885">
        <v>0</v>
      </c>
      <c r="CM324" s="885">
        <v>0</v>
      </c>
      <c r="CN324" s="885">
        <v>0</v>
      </c>
      <c r="CO324" s="885">
        <v>0</v>
      </c>
      <c r="CP324" s="885">
        <v>0</v>
      </c>
      <c r="CQ324" s="2981">
        <f t="shared" si="135"/>
        <v>0</v>
      </c>
      <c r="CR324" s="2981">
        <f t="shared" si="135"/>
        <v>0</v>
      </c>
      <c r="CS324" s="2981">
        <f t="shared" si="135"/>
        <v>0</v>
      </c>
      <c r="CT324" s="2981">
        <f t="shared" si="135"/>
        <v>0</v>
      </c>
      <c r="CU324" s="2981">
        <f t="shared" si="135"/>
        <v>0</v>
      </c>
    </row>
    <row r="325" spans="1:99" ht="15" hidden="1" customHeight="1">
      <c r="A325" s="885" t="s">
        <v>636</v>
      </c>
      <c r="B325" s="3095"/>
      <c r="C325" s="3096"/>
      <c r="D325" s="3097" t="s">
        <v>955</v>
      </c>
      <c r="E325" s="1582"/>
      <c r="F325" s="1388">
        <v>0</v>
      </c>
      <c r="G325" s="1388">
        <v>0</v>
      </c>
      <c r="H325" s="1388">
        <v>0</v>
      </c>
      <c r="I325" s="1388"/>
      <c r="J325" s="1388">
        <v>0</v>
      </c>
      <c r="K325" s="1388">
        <f t="shared" si="113"/>
        <v>0</v>
      </c>
      <c r="L325" s="1496">
        <f>1-1</f>
        <v>0</v>
      </c>
      <c r="M325" s="1496"/>
      <c r="N325" s="1496">
        <f>20000-20000</f>
        <v>0</v>
      </c>
      <c r="O325" s="1496"/>
      <c r="P325" s="1496"/>
      <c r="Q325" s="3098">
        <f t="shared" si="127"/>
        <v>0</v>
      </c>
      <c r="R325" s="1409">
        <f>F325+L325</f>
        <v>0</v>
      </c>
      <c r="S325" s="1341">
        <f>G325+M325</f>
        <v>0</v>
      </c>
      <c r="T325" s="3099">
        <f>H325+N325</f>
        <v>0</v>
      </c>
      <c r="U325" s="3100"/>
      <c r="V325" s="1388">
        <f>J325+P325</f>
        <v>0</v>
      </c>
      <c r="W325" s="1388">
        <f t="shared" si="114"/>
        <v>0</v>
      </c>
      <c r="X325" s="1388"/>
      <c r="Y325" s="1497">
        <v>0</v>
      </c>
      <c r="Z325" s="1497">
        <v>0</v>
      </c>
      <c r="AA325" s="1497">
        <v>0</v>
      </c>
      <c r="AB325" s="1497"/>
      <c r="AC325" s="1497">
        <v>0</v>
      </c>
      <c r="AD325" s="1497">
        <f t="shared" si="115"/>
        <v>0</v>
      </c>
      <c r="AE325" s="3101">
        <f>1-1</f>
        <v>0</v>
      </c>
      <c r="AF325" s="3101"/>
      <c r="AG325" s="3101">
        <f>20000-20000</f>
        <v>0</v>
      </c>
      <c r="AH325" s="3101"/>
      <c r="AI325" s="2976"/>
      <c r="AJ325" s="2976">
        <f t="shared" si="116"/>
        <v>0</v>
      </c>
      <c r="AK325" s="1388">
        <f t="shared" si="136"/>
        <v>0</v>
      </c>
      <c r="AL325" s="1388">
        <f t="shared" si="136"/>
        <v>0</v>
      </c>
      <c r="AM325" s="1388">
        <f t="shared" si="136"/>
        <v>0</v>
      </c>
      <c r="AN325" s="1388"/>
      <c r="AO325" s="1388">
        <f>AC325+AI325</f>
        <v>0</v>
      </c>
      <c r="AP325" s="1388">
        <f t="shared" si="117"/>
        <v>0</v>
      </c>
      <c r="AQ325" s="3009"/>
      <c r="AR325" s="3009"/>
      <c r="AS325" s="1388">
        <v>0</v>
      </c>
      <c r="AT325" s="1388">
        <v>0</v>
      </c>
      <c r="AU325" s="1388">
        <v>0</v>
      </c>
      <c r="AV325" s="1388">
        <v>0</v>
      </c>
      <c r="AW325" s="1388">
        <v>0</v>
      </c>
      <c r="AX325" s="1388">
        <f t="shared" si="118"/>
        <v>0</v>
      </c>
      <c r="AY325" s="1388">
        <f>1-1</f>
        <v>0</v>
      </c>
      <c r="AZ325" s="1388"/>
      <c r="BA325" s="1388">
        <f>20000-20000</f>
        <v>0</v>
      </c>
      <c r="BB325" s="1388"/>
      <c r="BC325" s="1388"/>
      <c r="BD325" s="1388">
        <f t="shared" si="119"/>
        <v>0</v>
      </c>
      <c r="BE325" s="1388">
        <f t="shared" si="137"/>
        <v>0</v>
      </c>
      <c r="BF325" s="1388">
        <f t="shared" si="137"/>
        <v>0</v>
      </c>
      <c r="BG325" s="1388">
        <f t="shared" si="137"/>
        <v>0</v>
      </c>
      <c r="BH325" s="1388">
        <f>AV325+BB325</f>
        <v>0</v>
      </c>
      <c r="BI325" s="1388">
        <f>AW325+BC325</f>
        <v>0</v>
      </c>
      <c r="BJ325" s="1388">
        <f t="shared" si="120"/>
        <v>0</v>
      </c>
      <c r="BK325" s="3102"/>
      <c r="BL325" s="3102"/>
      <c r="CA325" s="885">
        <v>0</v>
      </c>
      <c r="CB325" s="885">
        <v>0</v>
      </c>
      <c r="CC325" s="885">
        <v>0</v>
      </c>
      <c r="CE325" s="885">
        <v>0</v>
      </c>
      <c r="CF325" s="2981">
        <f t="shared" si="128"/>
        <v>0</v>
      </c>
      <c r="CG325" s="2981">
        <f t="shared" si="128"/>
        <v>0</v>
      </c>
      <c r="CH325" s="2981">
        <f t="shared" si="128"/>
        <v>0</v>
      </c>
      <c r="CI325" s="2981">
        <f t="shared" si="128"/>
        <v>0</v>
      </c>
      <c r="CJ325" s="2981">
        <f t="shared" si="128"/>
        <v>0</v>
      </c>
      <c r="CL325" s="885">
        <v>0</v>
      </c>
      <c r="CM325" s="885">
        <v>0</v>
      </c>
      <c r="CN325" s="885">
        <v>0</v>
      </c>
      <c r="CO325" s="885">
        <v>0</v>
      </c>
      <c r="CP325" s="885">
        <v>0</v>
      </c>
      <c r="CQ325" s="2981">
        <f t="shared" si="135"/>
        <v>0</v>
      </c>
      <c r="CR325" s="2981">
        <f t="shared" si="135"/>
        <v>0</v>
      </c>
      <c r="CS325" s="2981">
        <f t="shared" si="135"/>
        <v>0</v>
      </c>
      <c r="CT325" s="2981">
        <f t="shared" si="135"/>
        <v>0</v>
      </c>
      <c r="CU325" s="2981">
        <f t="shared" si="135"/>
        <v>0</v>
      </c>
    </row>
    <row r="326" spans="1:99" ht="18" hidden="1" customHeight="1">
      <c r="B326" s="1146" t="s">
        <v>516</v>
      </c>
      <c r="C326" s="1027" t="s">
        <v>542</v>
      </c>
      <c r="D326" s="2911"/>
      <c r="E326" s="923"/>
      <c r="F326" s="923">
        <v>0</v>
      </c>
      <c r="G326" s="923">
        <v>0</v>
      </c>
      <c r="H326" s="923">
        <v>0</v>
      </c>
      <c r="I326" s="923"/>
      <c r="J326" s="923">
        <v>0</v>
      </c>
      <c r="K326" s="923">
        <f t="shared" si="113"/>
        <v>0</v>
      </c>
      <c r="L326" s="2912">
        <f>SUM(L327:L346)</f>
        <v>0</v>
      </c>
      <c r="M326" s="2912">
        <f>SUM(M327:M346)</f>
        <v>0</v>
      </c>
      <c r="N326" s="2912">
        <f>SUM(N327:N346)</f>
        <v>0</v>
      </c>
      <c r="O326" s="2912"/>
      <c r="P326" s="2912">
        <f>SUM(P327:P346)</f>
        <v>0</v>
      </c>
      <c r="Q326" s="2912">
        <f t="shared" si="127"/>
        <v>0</v>
      </c>
      <c r="R326" s="923">
        <f>SUM(R327:R346)</f>
        <v>0</v>
      </c>
      <c r="S326" s="923">
        <f>SUM(S327:S346)</f>
        <v>0</v>
      </c>
      <c r="T326" s="923">
        <f>SUM(T327:T346)</f>
        <v>0</v>
      </c>
      <c r="U326" s="923"/>
      <c r="V326" s="923">
        <f>SUM(V327:V346)</f>
        <v>0</v>
      </c>
      <c r="W326" s="923">
        <f t="shared" si="114"/>
        <v>0</v>
      </c>
      <c r="X326" s="923"/>
      <c r="Y326" s="920">
        <v>0</v>
      </c>
      <c r="Z326" s="920">
        <v>0</v>
      </c>
      <c r="AA326" s="920">
        <v>0</v>
      </c>
      <c r="AB326" s="920"/>
      <c r="AC326" s="920">
        <v>0</v>
      </c>
      <c r="AD326" s="920">
        <f t="shared" si="115"/>
        <v>0</v>
      </c>
      <c r="AE326" s="922">
        <f>SUM(AE327:AE346)</f>
        <v>0</v>
      </c>
      <c r="AF326" s="922">
        <f>SUM(AF327:AF346)</f>
        <v>0</v>
      </c>
      <c r="AG326" s="922">
        <f>SUM(AG327:AG346)</f>
        <v>0</v>
      </c>
      <c r="AH326" s="922"/>
      <c r="AI326" s="921">
        <f>SUM(AI327:AI346)</f>
        <v>0</v>
      </c>
      <c r="AJ326" s="921">
        <f t="shared" si="116"/>
        <v>0</v>
      </c>
      <c r="AK326" s="923">
        <f>SUM(AK327:AK346)</f>
        <v>0</v>
      </c>
      <c r="AL326" s="923">
        <f>SUM(AL327:AL346)</f>
        <v>0</v>
      </c>
      <c r="AM326" s="923">
        <f>SUM(AM327:AM346)</f>
        <v>0</v>
      </c>
      <c r="AN326" s="923"/>
      <c r="AO326" s="923">
        <f>SUM(AO327:AO346)</f>
        <v>0</v>
      </c>
      <c r="AP326" s="923">
        <f t="shared" si="117"/>
        <v>0</v>
      </c>
      <c r="AQ326" s="2913"/>
      <c r="AR326" s="2913"/>
      <c r="AS326" s="923">
        <v>0</v>
      </c>
      <c r="AT326" s="923">
        <v>0</v>
      </c>
      <c r="AU326" s="923">
        <v>0</v>
      </c>
      <c r="AV326" s="923">
        <v>0</v>
      </c>
      <c r="AW326" s="923">
        <v>0</v>
      </c>
      <c r="AX326" s="923">
        <f t="shared" si="118"/>
        <v>0</v>
      </c>
      <c r="AY326" s="923">
        <f>SUM(AY327:AY346)</f>
        <v>0</v>
      </c>
      <c r="AZ326" s="923">
        <f>SUM(AZ327:AZ346)</f>
        <v>0</v>
      </c>
      <c r="BA326" s="923">
        <f>SUM(BA327:BA346)</f>
        <v>0</v>
      </c>
      <c r="BB326" s="923"/>
      <c r="BC326" s="923">
        <f>SUM(BC327:BC346)</f>
        <v>0</v>
      </c>
      <c r="BD326" s="923">
        <f t="shared" si="119"/>
        <v>0</v>
      </c>
      <c r="BE326" s="923">
        <f>SUM(BE327:BE346)</f>
        <v>0</v>
      </c>
      <c r="BF326" s="923">
        <f>SUM(BF327:BF346)</f>
        <v>0</v>
      </c>
      <c r="BG326" s="923">
        <f>SUM(BG327:BG346)</f>
        <v>0</v>
      </c>
      <c r="BH326" s="923">
        <f>SUM(BH327:BH346)</f>
        <v>0</v>
      </c>
      <c r="BI326" s="923">
        <f>SUM(BI327:BI346)</f>
        <v>0</v>
      </c>
      <c r="BJ326" s="923">
        <f t="shared" si="120"/>
        <v>0</v>
      </c>
      <c r="BK326" s="2539"/>
      <c r="BL326" s="2539"/>
      <c r="CA326" s="885">
        <v>0</v>
      </c>
      <c r="CB326" s="885">
        <v>0</v>
      </c>
      <c r="CC326" s="885">
        <v>0</v>
      </c>
      <c r="CE326" s="885">
        <v>0</v>
      </c>
      <c r="CF326" s="2981">
        <f t="shared" si="128"/>
        <v>0</v>
      </c>
      <c r="CG326" s="2981">
        <f t="shared" si="128"/>
        <v>0</v>
      </c>
      <c r="CH326" s="2981">
        <f t="shared" si="128"/>
        <v>0</v>
      </c>
      <c r="CI326" s="2981">
        <f t="shared" si="128"/>
        <v>0</v>
      </c>
      <c r="CJ326" s="2981">
        <f t="shared" si="128"/>
        <v>0</v>
      </c>
      <c r="CL326" s="885">
        <v>0</v>
      </c>
      <c r="CM326" s="885">
        <v>0</v>
      </c>
      <c r="CN326" s="885">
        <v>0</v>
      </c>
      <c r="CO326" s="885">
        <v>0</v>
      </c>
      <c r="CP326" s="885">
        <v>0</v>
      </c>
      <c r="CQ326" s="2981">
        <f t="shared" si="135"/>
        <v>0</v>
      </c>
      <c r="CR326" s="2981">
        <f t="shared" si="135"/>
        <v>0</v>
      </c>
      <c r="CS326" s="2981">
        <f t="shared" si="135"/>
        <v>0</v>
      </c>
      <c r="CT326" s="2981">
        <f t="shared" si="135"/>
        <v>0</v>
      </c>
      <c r="CU326" s="2981">
        <f t="shared" si="135"/>
        <v>0</v>
      </c>
    </row>
    <row r="327" spans="1:99" ht="13.5" hidden="1" customHeight="1">
      <c r="A327" s="901" t="s">
        <v>646</v>
      </c>
      <c r="B327" s="3045" t="s">
        <v>514</v>
      </c>
      <c r="C327" s="1860" t="s">
        <v>638</v>
      </c>
      <c r="D327" s="3103"/>
      <c r="E327" s="3104"/>
      <c r="F327" s="1432">
        <v>0</v>
      </c>
      <c r="G327" s="1432">
        <v>0</v>
      </c>
      <c r="H327" s="1432">
        <v>0</v>
      </c>
      <c r="I327" s="1432"/>
      <c r="J327" s="1468">
        <v>0</v>
      </c>
      <c r="K327" s="1468">
        <f t="shared" si="113"/>
        <v>0</v>
      </c>
      <c r="L327" s="3105"/>
      <c r="M327" s="3106"/>
      <c r="N327" s="3105"/>
      <c r="O327" s="3105"/>
      <c r="P327" s="3105"/>
      <c r="Q327" s="3105">
        <f t="shared" si="127"/>
        <v>0</v>
      </c>
      <c r="R327" s="3088">
        <f t="shared" ref="R327:T328" si="138">F327+L327</f>
        <v>0</v>
      </c>
      <c r="S327" s="3088">
        <f t="shared" si="138"/>
        <v>0</v>
      </c>
      <c r="T327" s="3088">
        <f t="shared" si="138"/>
        <v>0</v>
      </c>
      <c r="U327" s="3088"/>
      <c r="V327" s="1468">
        <f>J327+P327</f>
        <v>0</v>
      </c>
      <c r="W327" s="1468">
        <f t="shared" si="114"/>
        <v>0</v>
      </c>
      <c r="X327" s="1468"/>
      <c r="Y327" s="1577">
        <v>0</v>
      </c>
      <c r="Z327" s="1577">
        <v>0</v>
      </c>
      <c r="AA327" s="1577">
        <v>0</v>
      </c>
      <c r="AB327" s="1577"/>
      <c r="AC327" s="1577">
        <v>0</v>
      </c>
      <c r="AD327" s="1577">
        <f t="shared" si="115"/>
        <v>0</v>
      </c>
      <c r="AE327" s="3107"/>
      <c r="AF327" s="3107"/>
      <c r="AG327" s="3107"/>
      <c r="AH327" s="3107"/>
      <c r="AI327" s="3108"/>
      <c r="AJ327" s="3108">
        <f t="shared" si="116"/>
        <v>0</v>
      </c>
      <c r="AK327" s="1432">
        <f t="shared" ref="AK327:AM329" si="139">Y327+AE327</f>
        <v>0</v>
      </c>
      <c r="AL327" s="1432">
        <f t="shared" si="139"/>
        <v>0</v>
      </c>
      <c r="AM327" s="1432">
        <f t="shared" si="139"/>
        <v>0</v>
      </c>
      <c r="AN327" s="1432"/>
      <c r="AO327" s="1432">
        <f>AC327+AI327</f>
        <v>0</v>
      </c>
      <c r="AP327" s="1432">
        <f t="shared" si="117"/>
        <v>0</v>
      </c>
      <c r="AQ327" s="2955"/>
      <c r="AR327" s="2955"/>
      <c r="AS327" s="1432">
        <v>0</v>
      </c>
      <c r="AT327" s="1432">
        <v>0</v>
      </c>
      <c r="AU327" s="1432">
        <v>0</v>
      </c>
      <c r="AV327" s="1432">
        <v>0</v>
      </c>
      <c r="AW327" s="1468">
        <v>0</v>
      </c>
      <c r="AX327" s="1468">
        <f t="shared" si="118"/>
        <v>0</v>
      </c>
      <c r="AY327" s="1468"/>
      <c r="AZ327" s="1468"/>
      <c r="BA327" s="1468"/>
      <c r="BB327" s="1468"/>
      <c r="BC327" s="1468"/>
      <c r="BD327" s="1468">
        <f t="shared" si="119"/>
        <v>0</v>
      </c>
      <c r="BE327" s="1432">
        <f t="shared" ref="BE327:BI329" si="140">AS327+AY327</f>
        <v>0</v>
      </c>
      <c r="BF327" s="1432">
        <f t="shared" si="140"/>
        <v>0</v>
      </c>
      <c r="BG327" s="1432">
        <f t="shared" si="140"/>
        <v>0</v>
      </c>
      <c r="BH327" s="1432">
        <f t="shared" si="140"/>
        <v>0</v>
      </c>
      <c r="BI327" s="1432">
        <f t="shared" si="140"/>
        <v>0</v>
      </c>
      <c r="BJ327" s="1432">
        <f t="shared" si="120"/>
        <v>0</v>
      </c>
      <c r="BK327" s="2923"/>
      <c r="BL327" s="2923"/>
      <c r="CA327" s="885">
        <v>0</v>
      </c>
      <c r="CB327" s="885">
        <v>0</v>
      </c>
      <c r="CC327" s="885">
        <v>0</v>
      </c>
      <c r="CE327" s="885">
        <v>0</v>
      </c>
      <c r="CF327" s="2981">
        <f t="shared" si="128"/>
        <v>0</v>
      </c>
      <c r="CG327" s="2981">
        <f t="shared" si="128"/>
        <v>0</v>
      </c>
      <c r="CH327" s="2981">
        <f t="shared" si="128"/>
        <v>0</v>
      </c>
      <c r="CI327" s="2981">
        <f t="shared" si="128"/>
        <v>0</v>
      </c>
      <c r="CJ327" s="2981">
        <f t="shared" si="128"/>
        <v>0</v>
      </c>
      <c r="CL327" s="885">
        <v>0</v>
      </c>
      <c r="CM327" s="885">
        <v>0</v>
      </c>
      <c r="CN327" s="885">
        <v>0</v>
      </c>
      <c r="CO327" s="885">
        <v>0</v>
      </c>
      <c r="CP327" s="885">
        <v>0</v>
      </c>
      <c r="CQ327" s="2981">
        <f t="shared" si="135"/>
        <v>0</v>
      </c>
      <c r="CR327" s="2981">
        <f t="shared" si="135"/>
        <v>0</v>
      </c>
      <c r="CS327" s="2981">
        <f t="shared" si="135"/>
        <v>0</v>
      </c>
      <c r="CT327" s="2981">
        <f t="shared" si="135"/>
        <v>0</v>
      </c>
      <c r="CU327" s="2981">
        <f t="shared" si="135"/>
        <v>0</v>
      </c>
    </row>
    <row r="328" spans="1:99" ht="24" hidden="1" customHeight="1">
      <c r="A328" s="912">
        <v>2</v>
      </c>
      <c r="B328" s="3045" t="s">
        <v>676</v>
      </c>
      <c r="C328" s="1860" t="s">
        <v>675</v>
      </c>
      <c r="D328" s="3109" t="s">
        <v>957</v>
      </c>
      <c r="E328" s="3110"/>
      <c r="F328" s="1374">
        <v>0</v>
      </c>
      <c r="G328" s="1374">
        <v>0</v>
      </c>
      <c r="H328" s="1432">
        <v>0</v>
      </c>
      <c r="I328" s="1474"/>
      <c r="J328" s="1473">
        <v>0</v>
      </c>
      <c r="K328" s="1473">
        <f t="shared" si="113"/>
        <v>0</v>
      </c>
      <c r="L328" s="3111"/>
      <c r="M328" s="3111"/>
      <c r="N328" s="3111"/>
      <c r="O328" s="3111"/>
      <c r="P328" s="3111"/>
      <c r="Q328" s="3111">
        <f t="shared" si="127"/>
        <v>0</v>
      </c>
      <c r="R328" s="3112">
        <f t="shared" si="138"/>
        <v>0</v>
      </c>
      <c r="S328" s="3088">
        <f t="shared" si="138"/>
        <v>0</v>
      </c>
      <c r="T328" s="3088">
        <f t="shared" si="138"/>
        <v>0</v>
      </c>
      <c r="U328" s="3113"/>
      <c r="V328" s="1473">
        <f>J328+P328</f>
        <v>0</v>
      </c>
      <c r="W328" s="1473">
        <f t="shared" si="114"/>
        <v>0</v>
      </c>
      <c r="X328" s="1473"/>
      <c r="Y328" s="1482">
        <v>0</v>
      </c>
      <c r="Z328" s="1482">
        <v>0</v>
      </c>
      <c r="AA328" s="1482">
        <v>0</v>
      </c>
      <c r="AB328" s="1482"/>
      <c r="AC328" s="1482">
        <v>0</v>
      </c>
      <c r="AD328" s="1482">
        <f t="shared" si="115"/>
        <v>0</v>
      </c>
      <c r="AE328" s="3114"/>
      <c r="AF328" s="3114"/>
      <c r="AG328" s="3115"/>
      <c r="AH328" s="3115"/>
      <c r="AI328" s="3115"/>
      <c r="AJ328" s="3115">
        <f t="shared" si="116"/>
        <v>0</v>
      </c>
      <c r="AK328" s="3042">
        <f t="shared" si="139"/>
        <v>0</v>
      </c>
      <c r="AL328" s="1374">
        <f t="shared" si="139"/>
        <v>0</v>
      </c>
      <c r="AM328" s="1432">
        <f t="shared" si="139"/>
        <v>0</v>
      </c>
      <c r="AN328" s="1474"/>
      <c r="AO328" s="1474">
        <f>AC328+AI328</f>
        <v>0</v>
      </c>
      <c r="AP328" s="1474">
        <f t="shared" si="117"/>
        <v>0</v>
      </c>
      <c r="AQ328" s="2929"/>
      <c r="AR328" s="2929"/>
      <c r="AS328" s="1374">
        <v>0</v>
      </c>
      <c r="AT328" s="1374">
        <v>0</v>
      </c>
      <c r="AU328" s="1432">
        <v>0</v>
      </c>
      <c r="AV328" s="1474">
        <v>0</v>
      </c>
      <c r="AW328" s="1473">
        <v>0</v>
      </c>
      <c r="AX328" s="1473">
        <f t="shared" si="118"/>
        <v>0</v>
      </c>
      <c r="AY328" s="1473"/>
      <c r="AZ328" s="1473"/>
      <c r="BA328" s="1473"/>
      <c r="BB328" s="1473"/>
      <c r="BC328" s="1473"/>
      <c r="BD328" s="1473">
        <f t="shared" si="119"/>
        <v>0</v>
      </c>
      <c r="BE328" s="1374">
        <f t="shared" si="140"/>
        <v>0</v>
      </c>
      <c r="BF328" s="1374">
        <f t="shared" si="140"/>
        <v>0</v>
      </c>
      <c r="BG328" s="1432">
        <f t="shared" si="140"/>
        <v>0</v>
      </c>
      <c r="BH328" s="1432">
        <f t="shared" si="140"/>
        <v>0</v>
      </c>
      <c r="BI328" s="1432">
        <f t="shared" si="140"/>
        <v>0</v>
      </c>
      <c r="BJ328" s="1474">
        <f t="shared" si="120"/>
        <v>0</v>
      </c>
      <c r="BK328" s="2923" t="s">
        <v>1447</v>
      </c>
      <c r="BL328" s="2923" t="s">
        <v>1448</v>
      </c>
      <c r="CA328" s="885">
        <v>0</v>
      </c>
      <c r="CB328" s="885">
        <v>0</v>
      </c>
      <c r="CC328" s="885">
        <v>0</v>
      </c>
      <c r="CE328" s="885">
        <v>0</v>
      </c>
      <c r="CF328" s="2981">
        <f t="shared" si="128"/>
        <v>0</v>
      </c>
      <c r="CG328" s="2981">
        <f t="shared" si="128"/>
        <v>0</v>
      </c>
      <c r="CH328" s="2981">
        <f t="shared" si="128"/>
        <v>0</v>
      </c>
      <c r="CI328" s="2981">
        <f t="shared" si="128"/>
        <v>0</v>
      </c>
      <c r="CJ328" s="2981">
        <f t="shared" si="128"/>
        <v>0</v>
      </c>
      <c r="CL328" s="885">
        <v>0</v>
      </c>
      <c r="CM328" s="885">
        <v>0</v>
      </c>
      <c r="CN328" s="885">
        <v>0</v>
      </c>
      <c r="CO328" s="885">
        <v>0</v>
      </c>
      <c r="CP328" s="885">
        <v>0</v>
      </c>
      <c r="CQ328" s="2981">
        <f t="shared" si="135"/>
        <v>0</v>
      </c>
      <c r="CR328" s="2981">
        <f t="shared" si="135"/>
        <v>0</v>
      </c>
      <c r="CS328" s="2981">
        <f t="shared" si="135"/>
        <v>0</v>
      </c>
      <c r="CT328" s="2981">
        <f t="shared" si="135"/>
        <v>0</v>
      </c>
      <c r="CU328" s="2981">
        <f t="shared" si="135"/>
        <v>0</v>
      </c>
    </row>
    <row r="329" spans="1:99" ht="13.5" hidden="1" customHeight="1">
      <c r="A329" s="885" t="s">
        <v>635</v>
      </c>
      <c r="B329" s="3091"/>
      <c r="C329" s="1368"/>
      <c r="D329" s="3116"/>
      <c r="E329" s="1432"/>
      <c r="F329" s="1432"/>
      <c r="G329" s="1622">
        <v>0</v>
      </c>
      <c r="H329" s="1432">
        <v>0</v>
      </c>
      <c r="I329" s="1432"/>
      <c r="J329" s="1432">
        <v>0</v>
      </c>
      <c r="K329" s="1432">
        <f t="shared" si="113"/>
        <v>0</v>
      </c>
      <c r="L329" s="3024"/>
      <c r="M329" s="3024"/>
      <c r="N329" s="2953"/>
      <c r="O329" s="2953"/>
      <c r="P329" s="2953"/>
      <c r="Q329" s="2953">
        <f t="shared" si="127"/>
        <v>0</v>
      </c>
      <c r="R329" s="1432"/>
      <c r="S329" s="1622">
        <f>G329+M329</f>
        <v>0</v>
      </c>
      <c r="T329" s="1622">
        <f>H329+N329</f>
        <v>0</v>
      </c>
      <c r="U329" s="1622"/>
      <c r="V329" s="1432">
        <f>J329+P329</f>
        <v>0</v>
      </c>
      <c r="W329" s="1432">
        <f t="shared" si="114"/>
        <v>0</v>
      </c>
      <c r="X329" s="1432"/>
      <c r="Y329" s="1433">
        <v>0</v>
      </c>
      <c r="Z329" s="1433">
        <v>0</v>
      </c>
      <c r="AA329" s="1433">
        <v>0</v>
      </c>
      <c r="AB329" s="1433"/>
      <c r="AC329" s="1433">
        <v>0</v>
      </c>
      <c r="AD329" s="1433">
        <f t="shared" si="115"/>
        <v>0</v>
      </c>
      <c r="AE329" s="3026"/>
      <c r="AF329" s="3026"/>
      <c r="AG329" s="3026"/>
      <c r="AH329" s="3026"/>
      <c r="AI329" s="2954"/>
      <c r="AJ329" s="2954">
        <f t="shared" si="116"/>
        <v>0</v>
      </c>
      <c r="AK329" s="1432">
        <f t="shared" si="139"/>
        <v>0</v>
      </c>
      <c r="AL329" s="1622">
        <f t="shared" si="139"/>
        <v>0</v>
      </c>
      <c r="AM329" s="1432">
        <f t="shared" si="139"/>
        <v>0</v>
      </c>
      <c r="AN329" s="1432"/>
      <c r="AO329" s="1432">
        <f>AC329+AI329</f>
        <v>0</v>
      </c>
      <c r="AP329" s="1432">
        <f t="shared" si="117"/>
        <v>0</v>
      </c>
      <c r="AQ329" s="2955"/>
      <c r="AR329" s="2955"/>
      <c r="AS329" s="1432">
        <v>0</v>
      </c>
      <c r="AT329" s="1622">
        <v>0</v>
      </c>
      <c r="AU329" s="1432">
        <v>0</v>
      </c>
      <c r="AV329" s="1432">
        <v>0</v>
      </c>
      <c r="AW329" s="1432">
        <v>0</v>
      </c>
      <c r="AX329" s="1432">
        <f t="shared" si="118"/>
        <v>0</v>
      </c>
      <c r="AY329" s="1432"/>
      <c r="AZ329" s="1432"/>
      <c r="BA329" s="1432"/>
      <c r="BB329" s="1432"/>
      <c r="BC329" s="1432"/>
      <c r="BD329" s="1432">
        <f t="shared" si="119"/>
        <v>0</v>
      </c>
      <c r="BE329" s="1432">
        <f t="shared" si="140"/>
        <v>0</v>
      </c>
      <c r="BF329" s="1622">
        <f t="shared" si="140"/>
        <v>0</v>
      </c>
      <c r="BG329" s="1432">
        <f t="shared" si="140"/>
        <v>0</v>
      </c>
      <c r="BH329" s="1432">
        <f t="shared" si="140"/>
        <v>0</v>
      </c>
      <c r="BI329" s="1432">
        <f t="shared" si="140"/>
        <v>0</v>
      </c>
      <c r="BJ329" s="1432">
        <f t="shared" si="120"/>
        <v>0</v>
      </c>
      <c r="BK329" s="2923"/>
      <c r="BL329" s="2923"/>
      <c r="CA329" s="885">
        <v>0</v>
      </c>
      <c r="CB329" s="885">
        <v>0</v>
      </c>
      <c r="CC329" s="885">
        <v>0</v>
      </c>
      <c r="CE329" s="885">
        <v>0</v>
      </c>
      <c r="CF329" s="2981">
        <f t="shared" si="128"/>
        <v>0</v>
      </c>
      <c r="CG329" s="2981">
        <f t="shared" si="128"/>
        <v>0</v>
      </c>
      <c r="CH329" s="2981">
        <f t="shared" si="128"/>
        <v>0</v>
      </c>
      <c r="CI329" s="2981">
        <f t="shared" si="128"/>
        <v>0</v>
      </c>
      <c r="CJ329" s="2981">
        <f t="shared" si="128"/>
        <v>0</v>
      </c>
      <c r="CL329" s="885">
        <v>0</v>
      </c>
      <c r="CM329" s="885">
        <v>0</v>
      </c>
      <c r="CN329" s="885">
        <v>0</v>
      </c>
      <c r="CO329" s="885">
        <v>0</v>
      </c>
      <c r="CP329" s="885">
        <v>0</v>
      </c>
      <c r="CQ329" s="2981">
        <f t="shared" si="135"/>
        <v>0</v>
      </c>
      <c r="CR329" s="2981">
        <f t="shared" si="135"/>
        <v>0</v>
      </c>
      <c r="CS329" s="2981">
        <f t="shared" si="135"/>
        <v>0</v>
      </c>
      <c r="CT329" s="2981">
        <f t="shared" si="135"/>
        <v>0</v>
      </c>
      <c r="CU329" s="2981">
        <f t="shared" si="135"/>
        <v>0</v>
      </c>
    </row>
    <row r="330" spans="1:99" ht="13.5" hidden="1" customHeight="1">
      <c r="B330" s="3091"/>
      <c r="C330" s="1368"/>
      <c r="D330" s="3116"/>
      <c r="E330" s="1432"/>
      <c r="F330" s="1432"/>
      <c r="G330" s="1622"/>
      <c r="H330" s="1432"/>
      <c r="I330" s="1432"/>
      <c r="J330" s="1432"/>
      <c r="K330" s="1432">
        <f t="shared" si="113"/>
        <v>0</v>
      </c>
      <c r="L330" s="3024"/>
      <c r="M330" s="3024"/>
      <c r="N330" s="2953"/>
      <c r="O330" s="2953"/>
      <c r="P330" s="2953"/>
      <c r="Q330" s="2953">
        <f t="shared" si="127"/>
        <v>0</v>
      </c>
      <c r="R330" s="1432"/>
      <c r="S330" s="1622"/>
      <c r="T330" s="1622"/>
      <c r="U330" s="1622"/>
      <c r="V330" s="1432"/>
      <c r="W330" s="1432">
        <f t="shared" si="114"/>
        <v>0</v>
      </c>
      <c r="X330" s="1432"/>
      <c r="Y330" s="1433"/>
      <c r="Z330" s="1433"/>
      <c r="AA330" s="1433"/>
      <c r="AB330" s="1433"/>
      <c r="AC330" s="1433"/>
      <c r="AD330" s="1433">
        <f t="shared" si="115"/>
        <v>0</v>
      </c>
      <c r="AE330" s="3026"/>
      <c r="AF330" s="3026"/>
      <c r="AG330" s="3026"/>
      <c r="AH330" s="3026"/>
      <c r="AI330" s="2954"/>
      <c r="AJ330" s="2954">
        <f t="shared" si="116"/>
        <v>0</v>
      </c>
      <c r="AK330" s="1432"/>
      <c r="AL330" s="1622"/>
      <c r="AM330" s="1432"/>
      <c r="AN330" s="1432"/>
      <c r="AO330" s="1432"/>
      <c r="AP330" s="1432">
        <f t="shared" si="117"/>
        <v>0</v>
      </c>
      <c r="AQ330" s="2955"/>
      <c r="AR330" s="2955"/>
      <c r="AS330" s="1432"/>
      <c r="AT330" s="1622"/>
      <c r="AU330" s="1432"/>
      <c r="AV330" s="1432"/>
      <c r="AW330" s="1432"/>
      <c r="AX330" s="1432">
        <f t="shared" si="118"/>
        <v>0</v>
      </c>
      <c r="AY330" s="1432"/>
      <c r="AZ330" s="1432"/>
      <c r="BA330" s="1432"/>
      <c r="BB330" s="1432"/>
      <c r="BC330" s="1432"/>
      <c r="BD330" s="1432">
        <f t="shared" si="119"/>
        <v>0</v>
      </c>
      <c r="BE330" s="1432"/>
      <c r="BF330" s="1622"/>
      <c r="BG330" s="1432"/>
      <c r="BH330" s="1432"/>
      <c r="BI330" s="1432"/>
      <c r="BJ330" s="1432">
        <f t="shared" si="120"/>
        <v>0</v>
      </c>
      <c r="BK330" s="2923"/>
      <c r="BL330" s="2923"/>
      <c r="CF330" s="2981">
        <f t="shared" si="128"/>
        <v>0</v>
      </c>
      <c r="CG330" s="2981">
        <f t="shared" si="128"/>
        <v>0</v>
      </c>
      <c r="CH330" s="2981">
        <f t="shared" si="128"/>
        <v>0</v>
      </c>
      <c r="CI330" s="2981">
        <f t="shared" si="128"/>
        <v>0</v>
      </c>
      <c r="CJ330" s="2981">
        <f t="shared" si="128"/>
        <v>0</v>
      </c>
      <c r="CQ330" s="2981">
        <f t="shared" si="135"/>
        <v>0</v>
      </c>
      <c r="CR330" s="2981">
        <f t="shared" si="135"/>
        <v>0</v>
      </c>
      <c r="CS330" s="2981">
        <f t="shared" si="135"/>
        <v>0</v>
      </c>
      <c r="CT330" s="2981">
        <f t="shared" si="135"/>
        <v>0</v>
      </c>
      <c r="CU330" s="2981">
        <f t="shared" si="135"/>
        <v>0</v>
      </c>
    </row>
    <row r="331" spans="1:99" ht="13.5" hidden="1" customHeight="1">
      <c r="B331" s="3091"/>
      <c r="C331" s="1368"/>
      <c r="D331" s="3116"/>
      <c r="E331" s="1432"/>
      <c r="F331" s="1432"/>
      <c r="G331" s="1622"/>
      <c r="H331" s="1432"/>
      <c r="I331" s="1432"/>
      <c r="J331" s="1432"/>
      <c r="K331" s="1432">
        <f t="shared" si="113"/>
        <v>0</v>
      </c>
      <c r="L331" s="3024"/>
      <c r="M331" s="3024"/>
      <c r="N331" s="2953"/>
      <c r="O331" s="2953"/>
      <c r="P331" s="2953"/>
      <c r="Q331" s="2953">
        <f t="shared" si="127"/>
        <v>0</v>
      </c>
      <c r="R331" s="1432"/>
      <c r="S331" s="1622"/>
      <c r="T331" s="1622"/>
      <c r="U331" s="1622"/>
      <c r="V331" s="1432"/>
      <c r="W331" s="1432">
        <f t="shared" si="114"/>
        <v>0</v>
      </c>
      <c r="X331" s="1432"/>
      <c r="Y331" s="1433"/>
      <c r="Z331" s="1433"/>
      <c r="AA331" s="1433"/>
      <c r="AB331" s="1433"/>
      <c r="AC331" s="1433"/>
      <c r="AD331" s="1433">
        <f t="shared" si="115"/>
        <v>0</v>
      </c>
      <c r="AE331" s="3026"/>
      <c r="AF331" s="3026"/>
      <c r="AG331" s="3026"/>
      <c r="AH331" s="3026"/>
      <c r="AI331" s="2954"/>
      <c r="AJ331" s="2954">
        <f t="shared" si="116"/>
        <v>0</v>
      </c>
      <c r="AK331" s="1432"/>
      <c r="AL331" s="1622"/>
      <c r="AM331" s="1432"/>
      <c r="AN331" s="1432"/>
      <c r="AO331" s="1432"/>
      <c r="AP331" s="1432">
        <f t="shared" si="117"/>
        <v>0</v>
      </c>
      <c r="AQ331" s="2955"/>
      <c r="AR331" s="2955"/>
      <c r="AS331" s="1432"/>
      <c r="AT331" s="1622"/>
      <c r="AU331" s="1432"/>
      <c r="AV331" s="1432"/>
      <c r="AW331" s="1432"/>
      <c r="AX331" s="1432">
        <f t="shared" si="118"/>
        <v>0</v>
      </c>
      <c r="AY331" s="1432"/>
      <c r="AZ331" s="1432"/>
      <c r="BA331" s="1432"/>
      <c r="BB331" s="1432"/>
      <c r="BC331" s="1432"/>
      <c r="BD331" s="1432">
        <f t="shared" si="119"/>
        <v>0</v>
      </c>
      <c r="BE331" s="1432"/>
      <c r="BF331" s="1622"/>
      <c r="BG331" s="1432"/>
      <c r="BH331" s="1432"/>
      <c r="BI331" s="1432"/>
      <c r="BJ331" s="1432">
        <f t="shared" si="120"/>
        <v>0</v>
      </c>
      <c r="BK331" s="2923"/>
      <c r="BL331" s="2923"/>
      <c r="CF331" s="2981">
        <f t="shared" si="128"/>
        <v>0</v>
      </c>
      <c r="CG331" s="2981">
        <f t="shared" si="128"/>
        <v>0</v>
      </c>
      <c r="CH331" s="2981">
        <f t="shared" si="128"/>
        <v>0</v>
      </c>
      <c r="CI331" s="2981">
        <f t="shared" si="128"/>
        <v>0</v>
      </c>
      <c r="CJ331" s="2981">
        <f t="shared" si="128"/>
        <v>0</v>
      </c>
      <c r="CQ331" s="2981">
        <f t="shared" si="135"/>
        <v>0</v>
      </c>
      <c r="CR331" s="2981">
        <f t="shared" si="135"/>
        <v>0</v>
      </c>
      <c r="CS331" s="2981">
        <f t="shared" si="135"/>
        <v>0</v>
      </c>
      <c r="CT331" s="2981">
        <f t="shared" si="135"/>
        <v>0</v>
      </c>
      <c r="CU331" s="2981">
        <f t="shared" si="135"/>
        <v>0</v>
      </c>
    </row>
    <row r="332" spans="1:99" ht="13.5" hidden="1" customHeight="1">
      <c r="B332" s="3091"/>
      <c r="C332" s="1368"/>
      <c r="D332" s="3116"/>
      <c r="E332" s="1432"/>
      <c r="F332" s="1432"/>
      <c r="G332" s="1622"/>
      <c r="H332" s="1432"/>
      <c r="I332" s="1432"/>
      <c r="J332" s="1432"/>
      <c r="K332" s="1432">
        <f t="shared" ref="K332:K395" si="141">SUM(G332:J332)</f>
        <v>0</v>
      </c>
      <c r="L332" s="3024"/>
      <c r="M332" s="3024"/>
      <c r="N332" s="2953"/>
      <c r="O332" s="2953"/>
      <c r="P332" s="2953"/>
      <c r="Q332" s="2953">
        <f t="shared" si="127"/>
        <v>0</v>
      </c>
      <c r="R332" s="1432"/>
      <c r="S332" s="1622"/>
      <c r="T332" s="1622"/>
      <c r="U332" s="1622"/>
      <c r="V332" s="1432"/>
      <c r="W332" s="1432">
        <f t="shared" ref="W332:W395" si="142">SUM(S332:V332)</f>
        <v>0</v>
      </c>
      <c r="X332" s="1432"/>
      <c r="Y332" s="1433"/>
      <c r="Z332" s="1433"/>
      <c r="AA332" s="1433"/>
      <c r="AB332" s="1433"/>
      <c r="AC332" s="1433"/>
      <c r="AD332" s="1433">
        <f t="shared" ref="AD332:AD395" si="143">SUM(Z332:AC332)</f>
        <v>0</v>
      </c>
      <c r="AE332" s="3026"/>
      <c r="AF332" s="3026"/>
      <c r="AG332" s="3026"/>
      <c r="AH332" s="3026"/>
      <c r="AI332" s="2954"/>
      <c r="AJ332" s="2954">
        <f t="shared" ref="AJ332:AJ395" si="144">SUM(AF332:AI332)</f>
        <v>0</v>
      </c>
      <c r="AK332" s="1432"/>
      <c r="AL332" s="1622"/>
      <c r="AM332" s="1432"/>
      <c r="AN332" s="1432"/>
      <c r="AO332" s="1432"/>
      <c r="AP332" s="1432">
        <f t="shared" ref="AP332:AP395" si="145">SUM(AL332:AO332)</f>
        <v>0</v>
      </c>
      <c r="AQ332" s="2955"/>
      <c r="AR332" s="2955"/>
      <c r="AS332" s="1432"/>
      <c r="AT332" s="1622"/>
      <c r="AU332" s="1432"/>
      <c r="AV332" s="1432"/>
      <c r="AW332" s="1432"/>
      <c r="AX332" s="1432">
        <f t="shared" ref="AX332:AX395" si="146">SUM(AT332:AW332)</f>
        <v>0</v>
      </c>
      <c r="AY332" s="1432"/>
      <c r="AZ332" s="1432"/>
      <c r="BA332" s="1432"/>
      <c r="BB332" s="1432"/>
      <c r="BC332" s="1432"/>
      <c r="BD332" s="1432">
        <f t="shared" ref="BD332:BD395" si="147">SUM(AZ332:BC332)</f>
        <v>0</v>
      </c>
      <c r="BE332" s="1432"/>
      <c r="BF332" s="1622"/>
      <c r="BG332" s="1432"/>
      <c r="BH332" s="1432"/>
      <c r="BI332" s="1432"/>
      <c r="BJ332" s="1432">
        <f t="shared" ref="BJ332:BJ395" si="148">SUM(BF332:BI332)</f>
        <v>0</v>
      </c>
      <c r="BK332" s="2923"/>
      <c r="BL332" s="2923"/>
      <c r="CF332" s="2981">
        <f t="shared" si="128"/>
        <v>0</v>
      </c>
      <c r="CG332" s="2981">
        <f t="shared" si="128"/>
        <v>0</v>
      </c>
      <c r="CH332" s="2981">
        <f t="shared" si="128"/>
        <v>0</v>
      </c>
      <c r="CI332" s="2981">
        <f t="shared" si="128"/>
        <v>0</v>
      </c>
      <c r="CJ332" s="2981">
        <f t="shared" si="128"/>
        <v>0</v>
      </c>
      <c r="CQ332" s="2981">
        <f t="shared" si="135"/>
        <v>0</v>
      </c>
      <c r="CR332" s="2981">
        <f t="shared" si="135"/>
        <v>0</v>
      </c>
      <c r="CS332" s="2981">
        <f t="shared" si="135"/>
        <v>0</v>
      </c>
      <c r="CT332" s="2981">
        <f t="shared" si="135"/>
        <v>0</v>
      </c>
      <c r="CU332" s="2981">
        <f t="shared" si="135"/>
        <v>0</v>
      </c>
    </row>
    <row r="333" spans="1:99" ht="13.5" hidden="1" customHeight="1">
      <c r="B333" s="3091"/>
      <c r="C333" s="1368"/>
      <c r="D333" s="3116"/>
      <c r="E333" s="1432"/>
      <c r="F333" s="1432"/>
      <c r="G333" s="1622"/>
      <c r="H333" s="1432"/>
      <c r="I333" s="1432"/>
      <c r="J333" s="1432"/>
      <c r="K333" s="1432">
        <f t="shared" si="141"/>
        <v>0</v>
      </c>
      <c r="L333" s="3024"/>
      <c r="M333" s="3024"/>
      <c r="N333" s="2953"/>
      <c r="O333" s="2953"/>
      <c r="P333" s="2953"/>
      <c r="Q333" s="2953">
        <f t="shared" si="127"/>
        <v>0</v>
      </c>
      <c r="R333" s="1432"/>
      <c r="S333" s="1622"/>
      <c r="T333" s="1622"/>
      <c r="U333" s="1622"/>
      <c r="V333" s="1432"/>
      <c r="W333" s="1432">
        <f t="shared" si="142"/>
        <v>0</v>
      </c>
      <c r="X333" s="1432"/>
      <c r="Y333" s="1433"/>
      <c r="Z333" s="1433"/>
      <c r="AA333" s="1433"/>
      <c r="AB333" s="1433"/>
      <c r="AC333" s="1433"/>
      <c r="AD333" s="1433">
        <f t="shared" si="143"/>
        <v>0</v>
      </c>
      <c r="AE333" s="3026"/>
      <c r="AF333" s="3026"/>
      <c r="AG333" s="3026"/>
      <c r="AH333" s="3026"/>
      <c r="AI333" s="2954"/>
      <c r="AJ333" s="2954">
        <f t="shared" si="144"/>
        <v>0</v>
      </c>
      <c r="AK333" s="1432"/>
      <c r="AL333" s="1622"/>
      <c r="AM333" s="1432"/>
      <c r="AN333" s="1432"/>
      <c r="AO333" s="1432"/>
      <c r="AP333" s="1432">
        <f t="shared" si="145"/>
        <v>0</v>
      </c>
      <c r="AQ333" s="2955"/>
      <c r="AR333" s="2955"/>
      <c r="AS333" s="1432"/>
      <c r="AT333" s="1622"/>
      <c r="AU333" s="1432"/>
      <c r="AV333" s="1432"/>
      <c r="AW333" s="1432"/>
      <c r="AX333" s="1432">
        <f t="shared" si="146"/>
        <v>0</v>
      </c>
      <c r="AY333" s="1432"/>
      <c r="AZ333" s="1432"/>
      <c r="BA333" s="1432"/>
      <c r="BB333" s="1432"/>
      <c r="BC333" s="1432"/>
      <c r="BD333" s="1432">
        <f t="shared" si="147"/>
        <v>0</v>
      </c>
      <c r="BE333" s="1432"/>
      <c r="BF333" s="1622"/>
      <c r="BG333" s="1432"/>
      <c r="BH333" s="1432"/>
      <c r="BI333" s="1432"/>
      <c r="BJ333" s="1432">
        <f t="shared" si="148"/>
        <v>0</v>
      </c>
      <c r="BK333" s="2923"/>
      <c r="BL333" s="2923"/>
      <c r="CF333" s="2981">
        <f t="shared" si="128"/>
        <v>0</v>
      </c>
      <c r="CG333" s="2981">
        <f t="shared" si="128"/>
        <v>0</v>
      </c>
      <c r="CH333" s="2981">
        <f t="shared" si="128"/>
        <v>0</v>
      </c>
      <c r="CI333" s="2981">
        <f t="shared" si="128"/>
        <v>0</v>
      </c>
      <c r="CJ333" s="2981">
        <f t="shared" si="128"/>
        <v>0</v>
      </c>
      <c r="CQ333" s="2981">
        <f t="shared" si="135"/>
        <v>0</v>
      </c>
      <c r="CR333" s="2981">
        <f t="shared" si="135"/>
        <v>0</v>
      </c>
      <c r="CS333" s="2981">
        <f t="shared" si="135"/>
        <v>0</v>
      </c>
      <c r="CT333" s="2981">
        <f t="shared" si="135"/>
        <v>0</v>
      </c>
      <c r="CU333" s="2981">
        <f t="shared" si="135"/>
        <v>0</v>
      </c>
    </row>
    <row r="334" spans="1:99" ht="13.5" hidden="1" customHeight="1">
      <c r="B334" s="3091"/>
      <c r="C334" s="1368"/>
      <c r="D334" s="3116"/>
      <c r="E334" s="1432"/>
      <c r="F334" s="1432"/>
      <c r="G334" s="1622"/>
      <c r="H334" s="1432"/>
      <c r="I334" s="1432"/>
      <c r="J334" s="1432"/>
      <c r="K334" s="1432">
        <f t="shared" si="141"/>
        <v>0</v>
      </c>
      <c r="L334" s="3024"/>
      <c r="M334" s="3024"/>
      <c r="N334" s="2953"/>
      <c r="O334" s="2953"/>
      <c r="P334" s="2953"/>
      <c r="Q334" s="2953">
        <f t="shared" si="127"/>
        <v>0</v>
      </c>
      <c r="R334" s="1432"/>
      <c r="S334" s="1622"/>
      <c r="T334" s="1622"/>
      <c r="U334" s="1622"/>
      <c r="V334" s="1432"/>
      <c r="W334" s="1432">
        <f t="shared" si="142"/>
        <v>0</v>
      </c>
      <c r="X334" s="1432"/>
      <c r="Y334" s="1433"/>
      <c r="Z334" s="1433"/>
      <c r="AA334" s="1433"/>
      <c r="AB334" s="1433"/>
      <c r="AC334" s="1433"/>
      <c r="AD334" s="1433">
        <f t="shared" si="143"/>
        <v>0</v>
      </c>
      <c r="AE334" s="3026"/>
      <c r="AF334" s="3026"/>
      <c r="AG334" s="3026"/>
      <c r="AH334" s="3026"/>
      <c r="AI334" s="2954"/>
      <c r="AJ334" s="2954">
        <f t="shared" si="144"/>
        <v>0</v>
      </c>
      <c r="AK334" s="1432"/>
      <c r="AL334" s="1622"/>
      <c r="AM334" s="1432"/>
      <c r="AN334" s="1432"/>
      <c r="AO334" s="1432"/>
      <c r="AP334" s="1432">
        <f t="shared" si="145"/>
        <v>0</v>
      </c>
      <c r="AQ334" s="2955"/>
      <c r="AR334" s="2955"/>
      <c r="AS334" s="1432"/>
      <c r="AT334" s="1622"/>
      <c r="AU334" s="1432"/>
      <c r="AV334" s="1432"/>
      <c r="AW334" s="1432"/>
      <c r="AX334" s="1432">
        <f t="shared" si="146"/>
        <v>0</v>
      </c>
      <c r="AY334" s="1432"/>
      <c r="AZ334" s="1432"/>
      <c r="BA334" s="1432"/>
      <c r="BB334" s="1432"/>
      <c r="BC334" s="1432"/>
      <c r="BD334" s="1432">
        <f t="shared" si="147"/>
        <v>0</v>
      </c>
      <c r="BE334" s="1432"/>
      <c r="BF334" s="1622"/>
      <c r="BG334" s="1432"/>
      <c r="BH334" s="1432"/>
      <c r="BI334" s="1432"/>
      <c r="BJ334" s="1432">
        <f t="shared" si="148"/>
        <v>0</v>
      </c>
      <c r="BK334" s="2923"/>
      <c r="BL334" s="2923"/>
      <c r="CF334" s="2981">
        <f t="shared" si="128"/>
        <v>0</v>
      </c>
      <c r="CG334" s="2981">
        <f t="shared" si="128"/>
        <v>0</v>
      </c>
      <c r="CH334" s="2981">
        <f t="shared" si="128"/>
        <v>0</v>
      </c>
      <c r="CI334" s="2981">
        <f t="shared" si="128"/>
        <v>0</v>
      </c>
      <c r="CJ334" s="2981">
        <f t="shared" si="128"/>
        <v>0</v>
      </c>
      <c r="CQ334" s="2981">
        <f t="shared" si="135"/>
        <v>0</v>
      </c>
      <c r="CR334" s="2981">
        <f t="shared" si="135"/>
        <v>0</v>
      </c>
      <c r="CS334" s="2981">
        <f t="shared" si="135"/>
        <v>0</v>
      </c>
      <c r="CT334" s="2981">
        <f t="shared" si="135"/>
        <v>0</v>
      </c>
      <c r="CU334" s="2981">
        <f t="shared" si="135"/>
        <v>0</v>
      </c>
    </row>
    <row r="335" spans="1:99" ht="13.5" hidden="1" customHeight="1">
      <c r="B335" s="3091"/>
      <c r="C335" s="1368"/>
      <c r="D335" s="3116"/>
      <c r="E335" s="1432"/>
      <c r="F335" s="1432"/>
      <c r="G335" s="1622"/>
      <c r="H335" s="1432"/>
      <c r="I335" s="1432"/>
      <c r="J335" s="1432"/>
      <c r="K335" s="1432">
        <f t="shared" si="141"/>
        <v>0</v>
      </c>
      <c r="L335" s="3024"/>
      <c r="M335" s="3024"/>
      <c r="N335" s="2953"/>
      <c r="O335" s="2953"/>
      <c r="P335" s="2953"/>
      <c r="Q335" s="2953">
        <f t="shared" si="127"/>
        <v>0</v>
      </c>
      <c r="R335" s="1432"/>
      <c r="S335" s="1622"/>
      <c r="T335" s="1622"/>
      <c r="U335" s="1622"/>
      <c r="V335" s="1432"/>
      <c r="W335" s="1432">
        <f t="shared" si="142"/>
        <v>0</v>
      </c>
      <c r="X335" s="1432"/>
      <c r="Y335" s="1433"/>
      <c r="Z335" s="1433"/>
      <c r="AA335" s="1433"/>
      <c r="AB335" s="1433"/>
      <c r="AC335" s="1433"/>
      <c r="AD335" s="1433">
        <f t="shared" si="143"/>
        <v>0</v>
      </c>
      <c r="AE335" s="3026"/>
      <c r="AF335" s="3026"/>
      <c r="AG335" s="3026"/>
      <c r="AH335" s="3026"/>
      <c r="AI335" s="2954"/>
      <c r="AJ335" s="2954">
        <f t="shared" si="144"/>
        <v>0</v>
      </c>
      <c r="AK335" s="1432"/>
      <c r="AL335" s="1622"/>
      <c r="AM335" s="1432"/>
      <c r="AN335" s="1432"/>
      <c r="AO335" s="1432"/>
      <c r="AP335" s="1432">
        <f t="shared" si="145"/>
        <v>0</v>
      </c>
      <c r="AQ335" s="2955"/>
      <c r="AR335" s="2955"/>
      <c r="AS335" s="1432"/>
      <c r="AT335" s="1622"/>
      <c r="AU335" s="1432"/>
      <c r="AV335" s="1432"/>
      <c r="AW335" s="1432"/>
      <c r="AX335" s="1432">
        <f t="shared" si="146"/>
        <v>0</v>
      </c>
      <c r="AY335" s="1432"/>
      <c r="AZ335" s="1432"/>
      <c r="BA335" s="1432"/>
      <c r="BB335" s="1432"/>
      <c r="BC335" s="1432"/>
      <c r="BD335" s="1432">
        <f t="shared" si="147"/>
        <v>0</v>
      </c>
      <c r="BE335" s="1432"/>
      <c r="BF335" s="1622"/>
      <c r="BG335" s="1432"/>
      <c r="BH335" s="1432"/>
      <c r="BI335" s="1432"/>
      <c r="BJ335" s="1432">
        <f t="shared" si="148"/>
        <v>0</v>
      </c>
      <c r="BK335" s="2923"/>
      <c r="BL335" s="2923"/>
      <c r="CF335" s="2981">
        <f t="shared" si="128"/>
        <v>0</v>
      </c>
      <c r="CG335" s="2981">
        <f t="shared" si="128"/>
        <v>0</v>
      </c>
      <c r="CH335" s="2981">
        <f t="shared" si="128"/>
        <v>0</v>
      </c>
      <c r="CI335" s="2981">
        <f t="shared" si="128"/>
        <v>0</v>
      </c>
      <c r="CJ335" s="2981">
        <f t="shared" si="128"/>
        <v>0</v>
      </c>
      <c r="CQ335" s="2981">
        <f t="shared" si="135"/>
        <v>0</v>
      </c>
      <c r="CR335" s="2981">
        <f t="shared" si="135"/>
        <v>0</v>
      </c>
      <c r="CS335" s="2981">
        <f t="shared" si="135"/>
        <v>0</v>
      </c>
      <c r="CT335" s="2981">
        <f t="shared" si="135"/>
        <v>0</v>
      </c>
      <c r="CU335" s="2981">
        <f t="shared" si="135"/>
        <v>0</v>
      </c>
    </row>
    <row r="336" spans="1:99" ht="13.5" hidden="1" customHeight="1">
      <c r="B336" s="3091"/>
      <c r="C336" s="1368"/>
      <c r="D336" s="3116"/>
      <c r="E336" s="1432"/>
      <c r="F336" s="1432"/>
      <c r="G336" s="1622"/>
      <c r="H336" s="1432"/>
      <c r="I336" s="1432"/>
      <c r="J336" s="1432"/>
      <c r="K336" s="1432">
        <f t="shared" si="141"/>
        <v>0</v>
      </c>
      <c r="L336" s="3024"/>
      <c r="M336" s="3024"/>
      <c r="N336" s="2953"/>
      <c r="O336" s="2953"/>
      <c r="P336" s="2953"/>
      <c r="Q336" s="2953">
        <f t="shared" si="127"/>
        <v>0</v>
      </c>
      <c r="R336" s="1432"/>
      <c r="S336" s="1622"/>
      <c r="T336" s="1622"/>
      <c r="U336" s="1622"/>
      <c r="V336" s="1432"/>
      <c r="W336" s="1432">
        <f t="shared" si="142"/>
        <v>0</v>
      </c>
      <c r="X336" s="1432"/>
      <c r="Y336" s="1433"/>
      <c r="Z336" s="1433"/>
      <c r="AA336" s="1433"/>
      <c r="AB336" s="1433"/>
      <c r="AC336" s="1433"/>
      <c r="AD336" s="1433">
        <f t="shared" si="143"/>
        <v>0</v>
      </c>
      <c r="AE336" s="3026"/>
      <c r="AF336" s="3026"/>
      <c r="AG336" s="3026"/>
      <c r="AH336" s="3026"/>
      <c r="AI336" s="2954"/>
      <c r="AJ336" s="2954">
        <f t="shared" si="144"/>
        <v>0</v>
      </c>
      <c r="AK336" s="1432"/>
      <c r="AL336" s="1622"/>
      <c r="AM336" s="1432"/>
      <c r="AN336" s="1432"/>
      <c r="AO336" s="1432"/>
      <c r="AP336" s="1432">
        <f t="shared" si="145"/>
        <v>0</v>
      </c>
      <c r="AQ336" s="2955"/>
      <c r="AR336" s="2955"/>
      <c r="AS336" s="1432"/>
      <c r="AT336" s="1622"/>
      <c r="AU336" s="1432"/>
      <c r="AV336" s="1432"/>
      <c r="AW336" s="1432"/>
      <c r="AX336" s="1432">
        <f t="shared" si="146"/>
        <v>0</v>
      </c>
      <c r="AY336" s="1432"/>
      <c r="AZ336" s="1432"/>
      <c r="BA336" s="1432"/>
      <c r="BB336" s="1432"/>
      <c r="BC336" s="1432"/>
      <c r="BD336" s="1432">
        <f t="shared" si="147"/>
        <v>0</v>
      </c>
      <c r="BE336" s="1432"/>
      <c r="BF336" s="1622"/>
      <c r="BG336" s="1432"/>
      <c r="BH336" s="1432"/>
      <c r="BI336" s="1432"/>
      <c r="BJ336" s="1432">
        <f t="shared" si="148"/>
        <v>0</v>
      </c>
      <c r="BK336" s="2923"/>
      <c r="BL336" s="2923"/>
      <c r="CF336" s="2981">
        <f t="shared" si="128"/>
        <v>0</v>
      </c>
      <c r="CG336" s="2981">
        <f t="shared" si="128"/>
        <v>0</v>
      </c>
      <c r="CH336" s="2981">
        <f t="shared" si="128"/>
        <v>0</v>
      </c>
      <c r="CI336" s="2981">
        <f t="shared" si="128"/>
        <v>0</v>
      </c>
      <c r="CJ336" s="2981">
        <f t="shared" si="128"/>
        <v>0</v>
      </c>
      <c r="CQ336" s="2981">
        <f t="shared" si="135"/>
        <v>0</v>
      </c>
      <c r="CR336" s="2981">
        <f t="shared" si="135"/>
        <v>0</v>
      </c>
      <c r="CS336" s="2981">
        <f t="shared" si="135"/>
        <v>0</v>
      </c>
      <c r="CT336" s="2981">
        <f t="shared" si="135"/>
        <v>0</v>
      </c>
      <c r="CU336" s="2981">
        <f t="shared" si="135"/>
        <v>0</v>
      </c>
    </row>
    <row r="337" spans="1:99" ht="13.5" hidden="1" customHeight="1">
      <c r="B337" s="3091"/>
      <c r="C337" s="1368"/>
      <c r="D337" s="3116"/>
      <c r="E337" s="1432"/>
      <c r="F337" s="1432"/>
      <c r="G337" s="1622"/>
      <c r="H337" s="1432"/>
      <c r="I337" s="1432"/>
      <c r="J337" s="1432"/>
      <c r="K337" s="1432">
        <f t="shared" si="141"/>
        <v>0</v>
      </c>
      <c r="L337" s="3024"/>
      <c r="M337" s="3024"/>
      <c r="N337" s="2953"/>
      <c r="O337" s="2953"/>
      <c r="P337" s="2953"/>
      <c r="Q337" s="2953">
        <f t="shared" si="127"/>
        <v>0</v>
      </c>
      <c r="R337" s="1432"/>
      <c r="S337" s="1622"/>
      <c r="T337" s="1622"/>
      <c r="U337" s="1622"/>
      <c r="V337" s="1432"/>
      <c r="W337" s="1432">
        <f t="shared" si="142"/>
        <v>0</v>
      </c>
      <c r="X337" s="1432"/>
      <c r="Y337" s="1433"/>
      <c r="Z337" s="1433"/>
      <c r="AA337" s="1433"/>
      <c r="AB337" s="1433"/>
      <c r="AC337" s="1433"/>
      <c r="AD337" s="1433">
        <f t="shared" si="143"/>
        <v>0</v>
      </c>
      <c r="AE337" s="3026"/>
      <c r="AF337" s="3026"/>
      <c r="AG337" s="3026"/>
      <c r="AH337" s="3026"/>
      <c r="AI337" s="2954"/>
      <c r="AJ337" s="2954">
        <f t="shared" si="144"/>
        <v>0</v>
      </c>
      <c r="AK337" s="1432"/>
      <c r="AL337" s="1622"/>
      <c r="AM337" s="1432"/>
      <c r="AN337" s="1432"/>
      <c r="AO337" s="1432"/>
      <c r="AP337" s="1432">
        <f t="shared" si="145"/>
        <v>0</v>
      </c>
      <c r="AQ337" s="2955"/>
      <c r="AR337" s="2955"/>
      <c r="AS337" s="1432"/>
      <c r="AT337" s="1622"/>
      <c r="AU337" s="1432"/>
      <c r="AV337" s="1432"/>
      <c r="AW337" s="1432"/>
      <c r="AX337" s="1432">
        <f t="shared" si="146"/>
        <v>0</v>
      </c>
      <c r="AY337" s="1432"/>
      <c r="AZ337" s="1432"/>
      <c r="BA337" s="1432"/>
      <c r="BB337" s="1432"/>
      <c r="BC337" s="1432"/>
      <c r="BD337" s="1432">
        <f t="shared" si="147"/>
        <v>0</v>
      </c>
      <c r="BE337" s="1432"/>
      <c r="BF337" s="1622"/>
      <c r="BG337" s="1432"/>
      <c r="BH337" s="1432"/>
      <c r="BI337" s="1432"/>
      <c r="BJ337" s="1432">
        <f t="shared" si="148"/>
        <v>0</v>
      </c>
      <c r="BK337" s="2923"/>
      <c r="BL337" s="2923"/>
      <c r="CF337" s="2981">
        <f t="shared" si="128"/>
        <v>0</v>
      </c>
      <c r="CG337" s="2981">
        <f t="shared" si="128"/>
        <v>0</v>
      </c>
      <c r="CH337" s="2981">
        <f t="shared" si="128"/>
        <v>0</v>
      </c>
      <c r="CI337" s="2981">
        <f t="shared" si="128"/>
        <v>0</v>
      </c>
      <c r="CJ337" s="2981">
        <f t="shared" si="128"/>
        <v>0</v>
      </c>
      <c r="CQ337" s="2981">
        <f t="shared" si="135"/>
        <v>0</v>
      </c>
      <c r="CR337" s="2981">
        <f t="shared" si="135"/>
        <v>0</v>
      </c>
      <c r="CS337" s="2981">
        <f t="shared" si="135"/>
        <v>0</v>
      </c>
      <c r="CT337" s="2981">
        <f t="shared" si="135"/>
        <v>0</v>
      </c>
      <c r="CU337" s="2981">
        <f t="shared" si="135"/>
        <v>0</v>
      </c>
    </row>
    <row r="338" spans="1:99" ht="13.5" hidden="1" customHeight="1">
      <c r="B338" s="3091"/>
      <c r="C338" s="1368"/>
      <c r="D338" s="3116"/>
      <c r="E338" s="1432"/>
      <c r="F338" s="1432"/>
      <c r="G338" s="1622"/>
      <c r="H338" s="1432"/>
      <c r="I338" s="1432"/>
      <c r="J338" s="1432"/>
      <c r="K338" s="1432">
        <f t="shared" si="141"/>
        <v>0</v>
      </c>
      <c r="L338" s="3024"/>
      <c r="M338" s="3024"/>
      <c r="N338" s="2953"/>
      <c r="O338" s="2953"/>
      <c r="P338" s="2953"/>
      <c r="Q338" s="2953">
        <f t="shared" si="127"/>
        <v>0</v>
      </c>
      <c r="R338" s="1432"/>
      <c r="S338" s="1622"/>
      <c r="T338" s="1622"/>
      <c r="U338" s="1622"/>
      <c r="V338" s="1432"/>
      <c r="W338" s="1432">
        <f t="shared" si="142"/>
        <v>0</v>
      </c>
      <c r="X338" s="1432"/>
      <c r="Y338" s="1433"/>
      <c r="Z338" s="1433"/>
      <c r="AA338" s="1433"/>
      <c r="AB338" s="1433"/>
      <c r="AC338" s="1433"/>
      <c r="AD338" s="1433">
        <f t="shared" si="143"/>
        <v>0</v>
      </c>
      <c r="AE338" s="3026"/>
      <c r="AF338" s="3026"/>
      <c r="AG338" s="3026"/>
      <c r="AH338" s="3026"/>
      <c r="AI338" s="2954"/>
      <c r="AJ338" s="2954">
        <f t="shared" si="144"/>
        <v>0</v>
      </c>
      <c r="AK338" s="1432"/>
      <c r="AL338" s="1622"/>
      <c r="AM338" s="1432"/>
      <c r="AN338" s="1432"/>
      <c r="AO338" s="1432"/>
      <c r="AP338" s="1432">
        <f t="shared" si="145"/>
        <v>0</v>
      </c>
      <c r="AQ338" s="2955"/>
      <c r="AR338" s="2955"/>
      <c r="AS338" s="1432"/>
      <c r="AT338" s="1622"/>
      <c r="AU338" s="1432"/>
      <c r="AV338" s="1432"/>
      <c r="AW338" s="1432"/>
      <c r="AX338" s="1432">
        <f t="shared" si="146"/>
        <v>0</v>
      </c>
      <c r="AY338" s="1432"/>
      <c r="AZ338" s="1432"/>
      <c r="BA338" s="1432"/>
      <c r="BB338" s="1432"/>
      <c r="BC338" s="1432"/>
      <c r="BD338" s="1432">
        <f t="shared" si="147"/>
        <v>0</v>
      </c>
      <c r="BE338" s="1432"/>
      <c r="BF338" s="1622"/>
      <c r="BG338" s="1432"/>
      <c r="BH338" s="1432"/>
      <c r="BI338" s="1432"/>
      <c r="BJ338" s="1432">
        <f t="shared" si="148"/>
        <v>0</v>
      </c>
      <c r="BK338" s="2923"/>
      <c r="BL338" s="2923"/>
      <c r="CF338" s="2981">
        <f t="shared" si="128"/>
        <v>0</v>
      </c>
      <c r="CG338" s="2981">
        <f t="shared" si="128"/>
        <v>0</v>
      </c>
      <c r="CH338" s="2981">
        <f t="shared" si="128"/>
        <v>0</v>
      </c>
      <c r="CI338" s="2981">
        <f t="shared" si="128"/>
        <v>0</v>
      </c>
      <c r="CJ338" s="2981">
        <f t="shared" si="128"/>
        <v>0</v>
      </c>
      <c r="CQ338" s="2981">
        <f t="shared" si="135"/>
        <v>0</v>
      </c>
      <c r="CR338" s="2981">
        <f t="shared" si="135"/>
        <v>0</v>
      </c>
      <c r="CS338" s="2981">
        <f t="shared" si="135"/>
        <v>0</v>
      </c>
      <c r="CT338" s="2981">
        <f t="shared" si="135"/>
        <v>0</v>
      </c>
      <c r="CU338" s="2981">
        <f t="shared" si="135"/>
        <v>0</v>
      </c>
    </row>
    <row r="339" spans="1:99" ht="13.5" hidden="1" customHeight="1">
      <c r="B339" s="3091"/>
      <c r="C339" s="1368"/>
      <c r="D339" s="3116"/>
      <c r="E339" s="1432"/>
      <c r="F339" s="1432"/>
      <c r="G339" s="1622"/>
      <c r="H339" s="1432"/>
      <c r="I339" s="1432"/>
      <c r="J339" s="1432"/>
      <c r="K339" s="1432">
        <f t="shared" si="141"/>
        <v>0</v>
      </c>
      <c r="L339" s="3024"/>
      <c r="M339" s="3024"/>
      <c r="N339" s="2953"/>
      <c r="O339" s="2953"/>
      <c r="P339" s="2953"/>
      <c r="Q339" s="2953">
        <f t="shared" si="127"/>
        <v>0</v>
      </c>
      <c r="R339" s="1432"/>
      <c r="S339" s="1622"/>
      <c r="T339" s="1622"/>
      <c r="U339" s="1622"/>
      <c r="V339" s="1432"/>
      <c r="W339" s="1432">
        <f t="shared" si="142"/>
        <v>0</v>
      </c>
      <c r="X339" s="1432"/>
      <c r="Y339" s="1433"/>
      <c r="Z339" s="1433"/>
      <c r="AA339" s="1433"/>
      <c r="AB339" s="1433"/>
      <c r="AC339" s="1433"/>
      <c r="AD339" s="1433">
        <f t="shared" si="143"/>
        <v>0</v>
      </c>
      <c r="AE339" s="3026"/>
      <c r="AF339" s="3026"/>
      <c r="AG339" s="3026"/>
      <c r="AH339" s="3026"/>
      <c r="AI339" s="2954"/>
      <c r="AJ339" s="2954">
        <f t="shared" si="144"/>
        <v>0</v>
      </c>
      <c r="AK339" s="1432"/>
      <c r="AL339" s="1622"/>
      <c r="AM339" s="1432"/>
      <c r="AN339" s="1432"/>
      <c r="AO339" s="1432"/>
      <c r="AP339" s="1432">
        <f t="shared" si="145"/>
        <v>0</v>
      </c>
      <c r="AQ339" s="2955"/>
      <c r="AR339" s="2955"/>
      <c r="AS339" s="1432"/>
      <c r="AT339" s="1622"/>
      <c r="AU339" s="1432"/>
      <c r="AV339" s="1432"/>
      <c r="AW339" s="1432"/>
      <c r="AX339" s="1432">
        <f t="shared" si="146"/>
        <v>0</v>
      </c>
      <c r="AY339" s="1432"/>
      <c r="AZ339" s="1432"/>
      <c r="BA339" s="1432"/>
      <c r="BB339" s="1432"/>
      <c r="BC339" s="1432"/>
      <c r="BD339" s="1432">
        <f t="shared" si="147"/>
        <v>0</v>
      </c>
      <c r="BE339" s="1432"/>
      <c r="BF339" s="1622"/>
      <c r="BG339" s="1432"/>
      <c r="BH339" s="1432"/>
      <c r="BI339" s="1432"/>
      <c r="BJ339" s="1432">
        <f t="shared" si="148"/>
        <v>0</v>
      </c>
      <c r="BK339" s="2923"/>
      <c r="BL339" s="2923"/>
      <c r="CF339" s="2981">
        <f t="shared" ref="CF339:CJ389" si="149">CA339-AK339</f>
        <v>0</v>
      </c>
      <c r="CG339" s="2981">
        <f t="shared" si="149"/>
        <v>0</v>
      </c>
      <c r="CH339" s="2981">
        <f t="shared" si="149"/>
        <v>0</v>
      </c>
      <c r="CI339" s="2981">
        <f t="shared" si="149"/>
        <v>0</v>
      </c>
      <c r="CJ339" s="2981">
        <f t="shared" si="149"/>
        <v>0</v>
      </c>
      <c r="CQ339" s="2981">
        <f t="shared" si="135"/>
        <v>0</v>
      </c>
      <c r="CR339" s="2981">
        <f t="shared" si="135"/>
        <v>0</v>
      </c>
      <c r="CS339" s="2981">
        <f t="shared" si="135"/>
        <v>0</v>
      </c>
      <c r="CT339" s="2981">
        <f t="shared" si="135"/>
        <v>0</v>
      </c>
      <c r="CU339" s="2981">
        <f t="shared" si="135"/>
        <v>0</v>
      </c>
    </row>
    <row r="340" spans="1:99" ht="13.5" hidden="1" customHeight="1">
      <c r="B340" s="3091"/>
      <c r="C340" s="1368"/>
      <c r="D340" s="3116"/>
      <c r="E340" s="1432"/>
      <c r="F340" s="1432"/>
      <c r="G340" s="1622"/>
      <c r="H340" s="1432"/>
      <c r="I340" s="1432"/>
      <c r="J340" s="1432"/>
      <c r="K340" s="1432">
        <f t="shared" si="141"/>
        <v>0</v>
      </c>
      <c r="L340" s="3024"/>
      <c r="M340" s="3024"/>
      <c r="N340" s="2953"/>
      <c r="O340" s="2953"/>
      <c r="P340" s="2953"/>
      <c r="Q340" s="2953">
        <f t="shared" si="127"/>
        <v>0</v>
      </c>
      <c r="R340" s="1432"/>
      <c r="S340" s="1622"/>
      <c r="T340" s="1622"/>
      <c r="U340" s="1622"/>
      <c r="V340" s="1432"/>
      <c r="W340" s="1432">
        <f t="shared" si="142"/>
        <v>0</v>
      </c>
      <c r="X340" s="1432"/>
      <c r="Y340" s="1433"/>
      <c r="Z340" s="1433"/>
      <c r="AA340" s="1433"/>
      <c r="AB340" s="1433"/>
      <c r="AC340" s="1433"/>
      <c r="AD340" s="1433">
        <f t="shared" si="143"/>
        <v>0</v>
      </c>
      <c r="AE340" s="3026"/>
      <c r="AF340" s="3026"/>
      <c r="AG340" s="3026"/>
      <c r="AH340" s="3026"/>
      <c r="AI340" s="2954"/>
      <c r="AJ340" s="2954">
        <f t="shared" si="144"/>
        <v>0</v>
      </c>
      <c r="AK340" s="1432"/>
      <c r="AL340" s="1622"/>
      <c r="AM340" s="1432"/>
      <c r="AN340" s="1432"/>
      <c r="AO340" s="1432"/>
      <c r="AP340" s="1432">
        <f t="shared" si="145"/>
        <v>0</v>
      </c>
      <c r="AQ340" s="2955"/>
      <c r="AR340" s="2955"/>
      <c r="AS340" s="1432"/>
      <c r="AT340" s="1622"/>
      <c r="AU340" s="1432"/>
      <c r="AV340" s="1432"/>
      <c r="AW340" s="1432"/>
      <c r="AX340" s="1432">
        <f t="shared" si="146"/>
        <v>0</v>
      </c>
      <c r="AY340" s="1432"/>
      <c r="AZ340" s="1432"/>
      <c r="BA340" s="1432"/>
      <c r="BB340" s="1432"/>
      <c r="BC340" s="1432"/>
      <c r="BD340" s="1432">
        <f t="shared" si="147"/>
        <v>0</v>
      </c>
      <c r="BE340" s="1432"/>
      <c r="BF340" s="1622"/>
      <c r="BG340" s="1432"/>
      <c r="BH340" s="1432"/>
      <c r="BI340" s="1432"/>
      <c r="BJ340" s="1432">
        <f t="shared" si="148"/>
        <v>0</v>
      </c>
      <c r="BK340" s="2923"/>
      <c r="BL340" s="2923"/>
      <c r="CF340" s="2981">
        <f t="shared" si="149"/>
        <v>0</v>
      </c>
      <c r="CG340" s="2981">
        <f t="shared" si="149"/>
        <v>0</v>
      </c>
      <c r="CH340" s="2981">
        <f t="shared" si="149"/>
        <v>0</v>
      </c>
      <c r="CI340" s="2981">
        <f t="shared" si="149"/>
        <v>0</v>
      </c>
      <c r="CJ340" s="2981">
        <f t="shared" si="149"/>
        <v>0</v>
      </c>
      <c r="CQ340" s="2981">
        <f t="shared" si="135"/>
        <v>0</v>
      </c>
      <c r="CR340" s="2981">
        <f t="shared" si="135"/>
        <v>0</v>
      </c>
      <c r="CS340" s="2981">
        <f t="shared" si="135"/>
        <v>0</v>
      </c>
      <c r="CT340" s="2981">
        <f t="shared" si="135"/>
        <v>0</v>
      </c>
      <c r="CU340" s="2981">
        <f t="shared" si="135"/>
        <v>0</v>
      </c>
    </row>
    <row r="341" spans="1:99" ht="13.5" hidden="1" customHeight="1">
      <c r="A341" s="901" t="s">
        <v>635</v>
      </c>
      <c r="B341" s="3091"/>
      <c r="C341" s="1368"/>
      <c r="D341" s="3116"/>
      <c r="E341" s="1357"/>
      <c r="F341" s="1622"/>
      <c r="G341" s="1622">
        <v>0</v>
      </c>
      <c r="H341" s="1622">
        <v>0</v>
      </c>
      <c r="I341" s="1622"/>
      <c r="J341" s="1432">
        <v>0</v>
      </c>
      <c r="K341" s="1432">
        <f t="shared" si="141"/>
        <v>0</v>
      </c>
      <c r="L341" s="1367"/>
      <c r="M341" s="3024"/>
      <c r="N341" s="2953"/>
      <c r="O341" s="2953"/>
      <c r="P341" s="2953"/>
      <c r="Q341" s="2953">
        <f t="shared" si="127"/>
        <v>0</v>
      </c>
      <c r="R341" s="1357"/>
      <c r="S341" s="891">
        <f>G341+M341</f>
        <v>0</v>
      </c>
      <c r="T341" s="891">
        <f>H341+N341</f>
        <v>0</v>
      </c>
      <c r="U341" s="891"/>
      <c r="V341" s="1432">
        <f>J341+P341</f>
        <v>0</v>
      </c>
      <c r="W341" s="1432">
        <f t="shared" si="142"/>
        <v>0</v>
      </c>
      <c r="X341" s="1432"/>
      <c r="Y341" s="1433">
        <v>0</v>
      </c>
      <c r="Z341" s="1433">
        <v>0</v>
      </c>
      <c r="AA341" s="1433">
        <v>0</v>
      </c>
      <c r="AB341" s="1433"/>
      <c r="AC341" s="1433">
        <v>0</v>
      </c>
      <c r="AD341" s="1433">
        <f t="shared" si="143"/>
        <v>0</v>
      </c>
      <c r="AE341" s="3026"/>
      <c r="AF341" s="3026"/>
      <c r="AG341" s="3026"/>
      <c r="AH341" s="3026"/>
      <c r="AI341" s="2954"/>
      <c r="AJ341" s="2954">
        <f t="shared" si="144"/>
        <v>0</v>
      </c>
      <c r="AK341" s="1622">
        <f t="shared" ref="AK341:AM342" si="150">Y341+AE341</f>
        <v>0</v>
      </c>
      <c r="AL341" s="1622">
        <f t="shared" si="150"/>
        <v>0</v>
      </c>
      <c r="AM341" s="1622">
        <f t="shared" si="150"/>
        <v>0</v>
      </c>
      <c r="AN341" s="1622"/>
      <c r="AO341" s="1622">
        <f>AC341+AI341</f>
        <v>0</v>
      </c>
      <c r="AP341" s="1622">
        <f t="shared" si="145"/>
        <v>0</v>
      </c>
      <c r="AQ341" s="3033"/>
      <c r="AR341" s="3033"/>
      <c r="AS341" s="1622">
        <v>0</v>
      </c>
      <c r="AT341" s="1622">
        <v>0</v>
      </c>
      <c r="AU341" s="1622">
        <v>0</v>
      </c>
      <c r="AV341" s="1622">
        <v>0</v>
      </c>
      <c r="AW341" s="1432">
        <v>0</v>
      </c>
      <c r="AX341" s="1432">
        <f t="shared" si="146"/>
        <v>0</v>
      </c>
      <c r="AY341" s="1432"/>
      <c r="AZ341" s="1432"/>
      <c r="BA341" s="1432"/>
      <c r="BB341" s="1432"/>
      <c r="BC341" s="1432"/>
      <c r="BD341" s="1432">
        <f t="shared" si="147"/>
        <v>0</v>
      </c>
      <c r="BE341" s="1622">
        <f t="shared" ref="BE341:BG342" si="151">AS341+AY341</f>
        <v>0</v>
      </c>
      <c r="BF341" s="1622">
        <f t="shared" si="151"/>
        <v>0</v>
      </c>
      <c r="BG341" s="1622">
        <f t="shared" si="151"/>
        <v>0</v>
      </c>
      <c r="BH341" s="1622">
        <f>AV341+BB341</f>
        <v>0</v>
      </c>
      <c r="BI341" s="1622">
        <f>AW341+BC341</f>
        <v>0</v>
      </c>
      <c r="BJ341" s="1622">
        <f t="shared" si="148"/>
        <v>0</v>
      </c>
      <c r="BK341" s="2923"/>
      <c r="BL341" s="2923"/>
      <c r="CA341" s="885">
        <v>0</v>
      </c>
      <c r="CB341" s="885">
        <v>0</v>
      </c>
      <c r="CC341" s="885">
        <v>0</v>
      </c>
      <c r="CE341" s="885">
        <v>0</v>
      </c>
      <c r="CF341" s="2981">
        <f t="shared" si="149"/>
        <v>0</v>
      </c>
      <c r="CG341" s="2981">
        <f t="shared" si="149"/>
        <v>0</v>
      </c>
      <c r="CH341" s="2981">
        <f t="shared" si="149"/>
        <v>0</v>
      </c>
      <c r="CI341" s="2981">
        <f t="shared" si="149"/>
        <v>0</v>
      </c>
      <c r="CJ341" s="2981">
        <f t="shared" si="149"/>
        <v>0</v>
      </c>
      <c r="CL341" s="885">
        <v>0</v>
      </c>
      <c r="CM341" s="885">
        <v>0</v>
      </c>
      <c r="CN341" s="885">
        <v>0</v>
      </c>
      <c r="CO341" s="885">
        <v>0</v>
      </c>
      <c r="CP341" s="885">
        <v>0</v>
      </c>
      <c r="CQ341" s="2981">
        <f t="shared" si="135"/>
        <v>0</v>
      </c>
      <c r="CR341" s="2981">
        <f t="shared" si="135"/>
        <v>0</v>
      </c>
      <c r="CS341" s="2981">
        <f t="shared" si="135"/>
        <v>0</v>
      </c>
      <c r="CT341" s="2981">
        <f t="shared" si="135"/>
        <v>0</v>
      </c>
      <c r="CU341" s="2981">
        <f t="shared" si="135"/>
        <v>0</v>
      </c>
    </row>
    <row r="342" spans="1:99" ht="13.5" hidden="1" customHeight="1">
      <c r="A342" s="901" t="s">
        <v>635</v>
      </c>
      <c r="B342" s="3091"/>
      <c r="C342" s="1368"/>
      <c r="D342" s="3117"/>
      <c r="E342" s="3110"/>
      <c r="F342" s="1432">
        <v>0</v>
      </c>
      <c r="G342" s="1622">
        <v>0</v>
      </c>
      <c r="H342" s="1432">
        <v>0</v>
      </c>
      <c r="I342" s="1474"/>
      <c r="J342" s="3118">
        <v>0</v>
      </c>
      <c r="K342" s="3118">
        <f t="shared" si="141"/>
        <v>0</v>
      </c>
      <c r="L342" s="3119"/>
      <c r="M342" s="3120"/>
      <c r="N342" s="3119"/>
      <c r="O342" s="3119"/>
      <c r="P342" s="3120"/>
      <c r="Q342" s="3120">
        <f t="shared" si="127"/>
        <v>0</v>
      </c>
      <c r="R342" s="891">
        <f>F342+L342</f>
        <v>0</v>
      </c>
      <c r="S342" s="891">
        <f>G342+M342</f>
        <v>0</v>
      </c>
      <c r="T342" s="891">
        <f>H342+N342</f>
        <v>0</v>
      </c>
      <c r="U342" s="889"/>
      <c r="V342" s="3118">
        <f>J342+P342</f>
        <v>0</v>
      </c>
      <c r="W342" s="3118">
        <f t="shared" si="142"/>
        <v>0</v>
      </c>
      <c r="X342" s="3118"/>
      <c r="Y342" s="3121">
        <v>0</v>
      </c>
      <c r="Z342" s="3121">
        <v>0</v>
      </c>
      <c r="AA342" s="3121">
        <v>0</v>
      </c>
      <c r="AB342" s="3121"/>
      <c r="AC342" s="3121">
        <v>0</v>
      </c>
      <c r="AD342" s="3121">
        <f t="shared" si="143"/>
        <v>0</v>
      </c>
      <c r="AE342" s="3122"/>
      <c r="AF342" s="3122"/>
      <c r="AG342" s="3122"/>
      <c r="AH342" s="3122"/>
      <c r="AI342" s="3123"/>
      <c r="AJ342" s="3123">
        <f t="shared" si="144"/>
        <v>0</v>
      </c>
      <c r="AK342" s="1432">
        <f t="shared" si="150"/>
        <v>0</v>
      </c>
      <c r="AL342" s="1622">
        <f t="shared" si="150"/>
        <v>0</v>
      </c>
      <c r="AM342" s="1432">
        <f t="shared" si="150"/>
        <v>0</v>
      </c>
      <c r="AN342" s="1432"/>
      <c r="AO342" s="1432">
        <f>AC342+AI342</f>
        <v>0</v>
      </c>
      <c r="AP342" s="1432">
        <f t="shared" si="145"/>
        <v>0</v>
      </c>
      <c r="AQ342" s="2955"/>
      <c r="AR342" s="2955"/>
      <c r="AS342" s="1432">
        <v>0</v>
      </c>
      <c r="AT342" s="1622">
        <v>0</v>
      </c>
      <c r="AU342" s="1432">
        <v>0</v>
      </c>
      <c r="AV342" s="1474">
        <v>0</v>
      </c>
      <c r="AW342" s="3118">
        <v>0</v>
      </c>
      <c r="AX342" s="3118">
        <f t="shared" si="146"/>
        <v>0</v>
      </c>
      <c r="AY342" s="3118"/>
      <c r="AZ342" s="3118"/>
      <c r="BA342" s="3118"/>
      <c r="BB342" s="3118"/>
      <c r="BC342" s="3118"/>
      <c r="BD342" s="3118">
        <f t="shared" si="147"/>
        <v>0</v>
      </c>
      <c r="BE342" s="1432">
        <f t="shared" si="151"/>
        <v>0</v>
      </c>
      <c r="BF342" s="1622">
        <f t="shared" si="151"/>
        <v>0</v>
      </c>
      <c r="BG342" s="1432">
        <f t="shared" si="151"/>
        <v>0</v>
      </c>
      <c r="BH342" s="1432">
        <f>AV342+BB342</f>
        <v>0</v>
      </c>
      <c r="BI342" s="1432">
        <f>AW342+BC342</f>
        <v>0</v>
      </c>
      <c r="BJ342" s="1474">
        <f t="shared" si="148"/>
        <v>0</v>
      </c>
      <c r="BK342" s="2923"/>
      <c r="BL342" s="2923"/>
      <c r="CA342" s="885">
        <v>0</v>
      </c>
      <c r="CB342" s="885">
        <v>0</v>
      </c>
      <c r="CC342" s="885">
        <v>0</v>
      </c>
      <c r="CE342" s="885">
        <v>0</v>
      </c>
      <c r="CF342" s="2981">
        <f t="shared" si="149"/>
        <v>0</v>
      </c>
      <c r="CG342" s="2981">
        <f t="shared" si="149"/>
        <v>0</v>
      </c>
      <c r="CH342" s="2981">
        <f t="shared" si="149"/>
        <v>0</v>
      </c>
      <c r="CI342" s="2981">
        <f t="shared" si="149"/>
        <v>0</v>
      </c>
      <c r="CJ342" s="2981">
        <f t="shared" si="149"/>
        <v>0</v>
      </c>
      <c r="CL342" s="885">
        <v>0</v>
      </c>
      <c r="CM342" s="885">
        <v>0</v>
      </c>
      <c r="CN342" s="885">
        <v>0</v>
      </c>
      <c r="CO342" s="885">
        <v>0</v>
      </c>
      <c r="CP342" s="885">
        <v>0</v>
      </c>
      <c r="CQ342" s="2981">
        <f t="shared" si="135"/>
        <v>0</v>
      </c>
      <c r="CR342" s="2981">
        <f t="shared" si="135"/>
        <v>0</v>
      </c>
      <c r="CS342" s="2981">
        <f t="shared" si="135"/>
        <v>0</v>
      </c>
      <c r="CT342" s="2981">
        <f t="shared" si="135"/>
        <v>0</v>
      </c>
      <c r="CU342" s="2981">
        <f t="shared" si="135"/>
        <v>0</v>
      </c>
    </row>
    <row r="343" spans="1:99" ht="13.5" hidden="1" customHeight="1">
      <c r="A343" s="901"/>
      <c r="B343" s="3045"/>
      <c r="C343" s="1860"/>
      <c r="D343" s="3103"/>
      <c r="E343" s="3104"/>
      <c r="F343" s="1432"/>
      <c r="G343" s="1432"/>
      <c r="H343" s="1432"/>
      <c r="I343" s="1432"/>
      <c r="J343" s="1468"/>
      <c r="K343" s="1468">
        <f t="shared" si="141"/>
        <v>0</v>
      </c>
      <c r="L343" s="3105"/>
      <c r="M343" s="3106"/>
      <c r="N343" s="3105"/>
      <c r="O343" s="3105"/>
      <c r="P343" s="3105"/>
      <c r="Q343" s="3105">
        <f t="shared" si="127"/>
        <v>0</v>
      </c>
      <c r="R343" s="3088"/>
      <c r="S343" s="3088"/>
      <c r="T343" s="3088"/>
      <c r="U343" s="3088"/>
      <c r="V343" s="1468"/>
      <c r="W343" s="1468">
        <f t="shared" si="142"/>
        <v>0</v>
      </c>
      <c r="X343" s="1468"/>
      <c r="Y343" s="1577"/>
      <c r="Z343" s="1577"/>
      <c r="AA343" s="1577"/>
      <c r="AB343" s="1577"/>
      <c r="AC343" s="1577"/>
      <c r="AD343" s="1577">
        <f t="shared" si="143"/>
        <v>0</v>
      </c>
      <c r="AE343" s="3107"/>
      <c r="AF343" s="3107"/>
      <c r="AG343" s="3107"/>
      <c r="AH343" s="3107"/>
      <c r="AI343" s="3108"/>
      <c r="AJ343" s="3108">
        <f t="shared" si="144"/>
        <v>0</v>
      </c>
      <c r="AK343" s="1432"/>
      <c r="AL343" s="1432"/>
      <c r="AM343" s="1432"/>
      <c r="AN343" s="1432"/>
      <c r="AO343" s="1432"/>
      <c r="AP343" s="1432">
        <f t="shared" si="145"/>
        <v>0</v>
      </c>
      <c r="AQ343" s="2955"/>
      <c r="AR343" s="2955"/>
      <c r="AS343" s="1432"/>
      <c r="AT343" s="1432"/>
      <c r="AU343" s="1432"/>
      <c r="AV343" s="1432"/>
      <c r="AW343" s="1468"/>
      <c r="AX343" s="1468">
        <f t="shared" si="146"/>
        <v>0</v>
      </c>
      <c r="AY343" s="1468"/>
      <c r="AZ343" s="1468"/>
      <c r="BA343" s="1468"/>
      <c r="BB343" s="1468"/>
      <c r="BC343" s="1468"/>
      <c r="BD343" s="1468">
        <f t="shared" si="147"/>
        <v>0</v>
      </c>
      <c r="BE343" s="1432"/>
      <c r="BF343" s="1432"/>
      <c r="BG343" s="1432"/>
      <c r="BH343" s="1432"/>
      <c r="BI343" s="1432"/>
      <c r="BJ343" s="1432">
        <f t="shared" si="148"/>
        <v>0</v>
      </c>
      <c r="BK343" s="2923"/>
      <c r="BL343" s="2923"/>
      <c r="CF343" s="2981">
        <f t="shared" si="149"/>
        <v>0</v>
      </c>
      <c r="CG343" s="2981">
        <f t="shared" si="149"/>
        <v>0</v>
      </c>
      <c r="CH343" s="2981">
        <f t="shared" si="149"/>
        <v>0</v>
      </c>
      <c r="CI343" s="2981">
        <f t="shared" si="149"/>
        <v>0</v>
      </c>
      <c r="CJ343" s="2981">
        <f t="shared" si="149"/>
        <v>0</v>
      </c>
      <c r="CQ343" s="2981">
        <f t="shared" si="135"/>
        <v>0</v>
      </c>
      <c r="CR343" s="2981">
        <f t="shared" si="135"/>
        <v>0</v>
      </c>
      <c r="CS343" s="2981">
        <f t="shared" si="135"/>
        <v>0</v>
      </c>
      <c r="CT343" s="2981">
        <f t="shared" si="135"/>
        <v>0</v>
      </c>
      <c r="CU343" s="2981">
        <f t="shared" si="135"/>
        <v>0</v>
      </c>
    </row>
    <row r="344" spans="1:99" ht="13.5" hidden="1" customHeight="1">
      <c r="B344" s="3045"/>
      <c r="C344" s="1860"/>
      <c r="D344" s="3117"/>
      <c r="E344" s="3110"/>
      <c r="F344" s="1374"/>
      <c r="G344" s="1374"/>
      <c r="H344" s="1432"/>
      <c r="I344" s="1474"/>
      <c r="J344" s="1473"/>
      <c r="K344" s="1473">
        <f t="shared" si="141"/>
        <v>0</v>
      </c>
      <c r="L344" s="3111"/>
      <c r="M344" s="3124"/>
      <c r="N344" s="3111"/>
      <c r="O344" s="3111"/>
      <c r="P344" s="3111"/>
      <c r="Q344" s="3111">
        <f t="shared" si="127"/>
        <v>0</v>
      </c>
      <c r="R344" s="3088"/>
      <c r="S344" s="3088"/>
      <c r="T344" s="3088"/>
      <c r="U344" s="3113"/>
      <c r="V344" s="1473"/>
      <c r="W344" s="1473">
        <f t="shared" si="142"/>
        <v>0</v>
      </c>
      <c r="X344" s="1473"/>
      <c r="Y344" s="1482"/>
      <c r="Z344" s="1482"/>
      <c r="AA344" s="1482"/>
      <c r="AB344" s="1482"/>
      <c r="AC344" s="1482"/>
      <c r="AD344" s="1482">
        <f t="shared" si="143"/>
        <v>0</v>
      </c>
      <c r="AE344" s="3114"/>
      <c r="AF344" s="3114"/>
      <c r="AG344" s="3114"/>
      <c r="AH344" s="3114"/>
      <c r="AI344" s="3115"/>
      <c r="AJ344" s="3115">
        <f t="shared" si="144"/>
        <v>0</v>
      </c>
      <c r="AK344" s="1374"/>
      <c r="AL344" s="1374"/>
      <c r="AM344" s="1432"/>
      <c r="AN344" s="1474"/>
      <c r="AO344" s="1474"/>
      <c r="AP344" s="1474">
        <f t="shared" si="145"/>
        <v>0</v>
      </c>
      <c r="AQ344" s="2929"/>
      <c r="AR344" s="2929"/>
      <c r="AS344" s="1374"/>
      <c r="AT344" s="1374"/>
      <c r="AU344" s="1432"/>
      <c r="AV344" s="1474"/>
      <c r="AW344" s="1473"/>
      <c r="AX344" s="1473">
        <f t="shared" si="146"/>
        <v>0</v>
      </c>
      <c r="AY344" s="1473"/>
      <c r="AZ344" s="1473"/>
      <c r="BA344" s="1473"/>
      <c r="BB344" s="1473"/>
      <c r="BC344" s="1473"/>
      <c r="BD344" s="1473">
        <f t="shared" si="147"/>
        <v>0</v>
      </c>
      <c r="BE344" s="1374"/>
      <c r="BF344" s="1374"/>
      <c r="BG344" s="1432"/>
      <c r="BH344" s="1432"/>
      <c r="BI344" s="1432"/>
      <c r="BJ344" s="1474">
        <f t="shared" si="148"/>
        <v>0</v>
      </c>
      <c r="BK344" s="2923"/>
      <c r="BL344" s="2923"/>
      <c r="CF344" s="2981">
        <f t="shared" si="149"/>
        <v>0</v>
      </c>
      <c r="CG344" s="2981">
        <f t="shared" si="149"/>
        <v>0</v>
      </c>
      <c r="CH344" s="2981">
        <f t="shared" si="149"/>
        <v>0</v>
      </c>
      <c r="CI344" s="2981">
        <f t="shared" si="149"/>
        <v>0</v>
      </c>
      <c r="CJ344" s="2981">
        <f t="shared" si="149"/>
        <v>0</v>
      </c>
      <c r="CQ344" s="2981">
        <f t="shared" si="135"/>
        <v>0</v>
      </c>
      <c r="CR344" s="2981">
        <f t="shared" si="135"/>
        <v>0</v>
      </c>
      <c r="CS344" s="2981">
        <f t="shared" si="135"/>
        <v>0</v>
      </c>
      <c r="CT344" s="2981">
        <f t="shared" si="135"/>
        <v>0</v>
      </c>
      <c r="CU344" s="2981">
        <f t="shared" si="135"/>
        <v>0</v>
      </c>
    </row>
    <row r="345" spans="1:99" ht="13.5" hidden="1" customHeight="1">
      <c r="B345" s="3091"/>
      <c r="C345" s="1368"/>
      <c r="D345" s="3109" t="s">
        <v>955</v>
      </c>
      <c r="E345" s="3110"/>
      <c r="F345" s="1432">
        <v>0</v>
      </c>
      <c r="G345" s="1432">
        <v>0</v>
      </c>
      <c r="H345" s="1432">
        <v>0</v>
      </c>
      <c r="I345" s="1432"/>
      <c r="J345" s="1468">
        <v>0</v>
      </c>
      <c r="K345" s="1473">
        <f t="shared" si="141"/>
        <v>0</v>
      </c>
      <c r="L345" s="3111"/>
      <c r="M345" s="3124"/>
      <c r="N345" s="3111"/>
      <c r="O345" s="3111"/>
      <c r="P345" s="3105">
        <f>18140-18140</f>
        <v>0</v>
      </c>
      <c r="Q345" s="3105">
        <f t="shared" si="127"/>
        <v>0</v>
      </c>
      <c r="R345" s="3088">
        <f t="shared" ref="R345:T346" si="152">F345+L345</f>
        <v>0</v>
      </c>
      <c r="S345" s="3088">
        <f t="shared" si="152"/>
        <v>0</v>
      </c>
      <c r="T345" s="3088">
        <f t="shared" si="152"/>
        <v>0</v>
      </c>
      <c r="U345" s="3088"/>
      <c r="V345" s="1468">
        <f>J345+P345</f>
        <v>0</v>
      </c>
      <c r="W345" s="1468">
        <f t="shared" si="142"/>
        <v>0</v>
      </c>
      <c r="X345" s="1468"/>
      <c r="Y345" s="1577">
        <v>0</v>
      </c>
      <c r="Z345" s="1577">
        <v>0</v>
      </c>
      <c r="AA345" s="1577">
        <v>0</v>
      </c>
      <c r="AB345" s="1577"/>
      <c r="AC345" s="1577">
        <v>0</v>
      </c>
      <c r="AD345" s="1577">
        <f t="shared" si="143"/>
        <v>0</v>
      </c>
      <c r="AE345" s="3107"/>
      <c r="AF345" s="3107"/>
      <c r="AG345" s="3107"/>
      <c r="AH345" s="3107"/>
      <c r="AI345" s="3108">
        <f>18140-18140</f>
        <v>0</v>
      </c>
      <c r="AJ345" s="3108">
        <f t="shared" si="144"/>
        <v>0</v>
      </c>
      <c r="AK345" s="1432">
        <f t="shared" ref="AK345:AM346" si="153">Y345+AE345</f>
        <v>0</v>
      </c>
      <c r="AL345" s="1432">
        <f t="shared" si="153"/>
        <v>0</v>
      </c>
      <c r="AM345" s="1432">
        <f t="shared" si="153"/>
        <v>0</v>
      </c>
      <c r="AN345" s="1432"/>
      <c r="AO345" s="1432">
        <f>AC345+AI345</f>
        <v>0</v>
      </c>
      <c r="AP345" s="1432">
        <f t="shared" si="145"/>
        <v>0</v>
      </c>
      <c r="AQ345" s="2955"/>
      <c r="AR345" s="2955"/>
      <c r="AS345" s="1432">
        <v>0</v>
      </c>
      <c r="AT345" s="1432">
        <v>0</v>
      </c>
      <c r="AU345" s="1432">
        <v>0</v>
      </c>
      <c r="AV345" s="1432">
        <v>0</v>
      </c>
      <c r="AW345" s="1468">
        <v>0</v>
      </c>
      <c r="AX345" s="1468">
        <f t="shared" si="146"/>
        <v>0</v>
      </c>
      <c r="AY345" s="1468"/>
      <c r="AZ345" s="1468"/>
      <c r="BA345" s="1468"/>
      <c r="BB345" s="1468"/>
      <c r="BC345" s="1468">
        <f>18140-18140</f>
        <v>0</v>
      </c>
      <c r="BD345" s="1468">
        <f t="shared" si="147"/>
        <v>0</v>
      </c>
      <c r="BE345" s="1432">
        <f t="shared" ref="BE345:BG346" si="154">AS345+AY345</f>
        <v>0</v>
      </c>
      <c r="BF345" s="1432">
        <f t="shared" si="154"/>
        <v>0</v>
      </c>
      <c r="BG345" s="1432">
        <f t="shared" si="154"/>
        <v>0</v>
      </c>
      <c r="BH345" s="1432">
        <f>AV345+BB345</f>
        <v>0</v>
      </c>
      <c r="BI345" s="1432">
        <f>AW345+BC345</f>
        <v>0</v>
      </c>
      <c r="BJ345" s="1432">
        <f t="shared" si="148"/>
        <v>0</v>
      </c>
      <c r="BK345" s="3829"/>
      <c r="BL345" s="3829"/>
      <c r="CA345" s="885">
        <v>0</v>
      </c>
      <c r="CB345" s="885">
        <v>0</v>
      </c>
      <c r="CC345" s="885">
        <v>0</v>
      </c>
      <c r="CE345" s="885">
        <v>0</v>
      </c>
      <c r="CF345" s="2981">
        <f t="shared" si="149"/>
        <v>0</v>
      </c>
      <c r="CG345" s="2981">
        <f t="shared" si="149"/>
        <v>0</v>
      </c>
      <c r="CH345" s="2981">
        <f t="shared" si="149"/>
        <v>0</v>
      </c>
      <c r="CI345" s="2981">
        <f t="shared" si="149"/>
        <v>0</v>
      </c>
      <c r="CJ345" s="2981">
        <f t="shared" si="149"/>
        <v>0</v>
      </c>
      <c r="CL345" s="885">
        <v>0</v>
      </c>
      <c r="CM345" s="885">
        <v>0</v>
      </c>
      <c r="CN345" s="885">
        <v>0</v>
      </c>
      <c r="CO345" s="885">
        <v>0</v>
      </c>
      <c r="CP345" s="885">
        <v>0</v>
      </c>
      <c r="CQ345" s="2981">
        <f t="shared" si="135"/>
        <v>0</v>
      </c>
      <c r="CR345" s="2981">
        <f t="shared" si="135"/>
        <v>0</v>
      </c>
      <c r="CS345" s="2981">
        <f t="shared" si="135"/>
        <v>0</v>
      </c>
      <c r="CT345" s="2981">
        <f t="shared" si="135"/>
        <v>0</v>
      </c>
      <c r="CU345" s="2981">
        <f t="shared" si="135"/>
        <v>0</v>
      </c>
    </row>
    <row r="346" spans="1:99" ht="8.25" hidden="1" customHeight="1">
      <c r="A346" s="885" t="s">
        <v>636</v>
      </c>
      <c r="B346" s="3125"/>
      <c r="C346" s="3126"/>
      <c r="D346" s="2973" t="s">
        <v>1449</v>
      </c>
      <c r="E346" s="1435"/>
      <c r="F346" s="1435">
        <v>0</v>
      </c>
      <c r="G346" s="1435">
        <v>0</v>
      </c>
      <c r="H346" s="1435">
        <v>0</v>
      </c>
      <c r="I346" s="1435"/>
      <c r="J346" s="1435">
        <v>0</v>
      </c>
      <c r="K346" s="1435">
        <f t="shared" si="141"/>
        <v>0</v>
      </c>
      <c r="L346" s="2960"/>
      <c r="M346" s="2960"/>
      <c r="N346" s="2960"/>
      <c r="O346" s="2960"/>
      <c r="P346" s="3083"/>
      <c r="Q346" s="2957">
        <f t="shared" si="127"/>
        <v>0</v>
      </c>
      <c r="R346" s="891">
        <f t="shared" si="152"/>
        <v>0</v>
      </c>
      <c r="S346" s="891">
        <f t="shared" si="152"/>
        <v>0</v>
      </c>
      <c r="T346" s="891">
        <f t="shared" si="152"/>
        <v>0</v>
      </c>
      <c r="U346" s="889"/>
      <c r="V346" s="1435">
        <f>J346+P346</f>
        <v>0</v>
      </c>
      <c r="W346" s="1435">
        <f t="shared" si="142"/>
        <v>0</v>
      </c>
      <c r="X346" s="1435"/>
      <c r="Y346" s="1436">
        <v>0</v>
      </c>
      <c r="Z346" s="1436">
        <v>0</v>
      </c>
      <c r="AA346" s="1436">
        <v>0</v>
      </c>
      <c r="AB346" s="1436"/>
      <c r="AC346" s="1436">
        <v>0</v>
      </c>
      <c r="AD346" s="1436">
        <f t="shared" si="143"/>
        <v>0</v>
      </c>
      <c r="AE346" s="3084"/>
      <c r="AF346" s="3084"/>
      <c r="AG346" s="3084"/>
      <c r="AH346" s="3084"/>
      <c r="AI346" s="3085"/>
      <c r="AJ346" s="3085">
        <f t="shared" si="144"/>
        <v>0</v>
      </c>
      <c r="AK346" s="1435">
        <f t="shared" si="153"/>
        <v>0</v>
      </c>
      <c r="AL346" s="1435">
        <f t="shared" si="153"/>
        <v>0</v>
      </c>
      <c r="AM346" s="1435">
        <f t="shared" si="153"/>
        <v>0</v>
      </c>
      <c r="AN346" s="1435"/>
      <c r="AO346" s="1435">
        <f>AC346+AI346</f>
        <v>0</v>
      </c>
      <c r="AP346" s="1435">
        <f t="shared" si="145"/>
        <v>0</v>
      </c>
      <c r="AQ346" s="3127"/>
      <c r="AR346" s="3127"/>
      <c r="AS346" s="1435">
        <v>0</v>
      </c>
      <c r="AT346" s="1435">
        <v>0</v>
      </c>
      <c r="AU346" s="1435">
        <v>0</v>
      </c>
      <c r="AV346" s="1435">
        <v>0</v>
      </c>
      <c r="AW346" s="1435">
        <v>0</v>
      </c>
      <c r="AX346" s="1435">
        <f t="shared" si="146"/>
        <v>0</v>
      </c>
      <c r="AY346" s="1435"/>
      <c r="AZ346" s="1435"/>
      <c r="BA346" s="1435"/>
      <c r="BB346" s="1435"/>
      <c r="BC346" s="1435"/>
      <c r="BD346" s="1435">
        <f t="shared" si="147"/>
        <v>0</v>
      </c>
      <c r="BE346" s="1435">
        <f t="shared" si="154"/>
        <v>0</v>
      </c>
      <c r="BF346" s="1435">
        <f t="shared" si="154"/>
        <v>0</v>
      </c>
      <c r="BG346" s="1435">
        <f t="shared" si="154"/>
        <v>0</v>
      </c>
      <c r="BH346" s="1435">
        <f>AV346+BB346</f>
        <v>0</v>
      </c>
      <c r="BI346" s="1435">
        <f>AW346+BC346</f>
        <v>0</v>
      </c>
      <c r="BJ346" s="1435">
        <f t="shared" si="148"/>
        <v>0</v>
      </c>
      <c r="BK346" s="3731"/>
      <c r="BL346" s="3731"/>
      <c r="CA346" s="885">
        <v>0</v>
      </c>
      <c r="CB346" s="885">
        <v>0</v>
      </c>
      <c r="CC346" s="885">
        <v>0</v>
      </c>
      <c r="CE346" s="885">
        <v>0</v>
      </c>
      <c r="CF346" s="2981">
        <f t="shared" si="149"/>
        <v>0</v>
      </c>
      <c r="CG346" s="2981">
        <f t="shared" si="149"/>
        <v>0</v>
      </c>
      <c r="CH346" s="2981">
        <f t="shared" si="149"/>
        <v>0</v>
      </c>
      <c r="CI346" s="2981">
        <f t="shared" si="149"/>
        <v>0</v>
      </c>
      <c r="CJ346" s="2981">
        <f t="shared" si="149"/>
        <v>0</v>
      </c>
      <c r="CL346" s="885">
        <v>0</v>
      </c>
      <c r="CM346" s="885">
        <v>0</v>
      </c>
      <c r="CN346" s="885">
        <v>0</v>
      </c>
      <c r="CO346" s="885">
        <v>0</v>
      </c>
      <c r="CP346" s="885">
        <v>0</v>
      </c>
      <c r="CQ346" s="2981">
        <f t="shared" si="135"/>
        <v>0</v>
      </c>
      <c r="CR346" s="2981">
        <f t="shared" si="135"/>
        <v>0</v>
      </c>
      <c r="CS346" s="2981">
        <f t="shared" si="135"/>
        <v>0</v>
      </c>
      <c r="CT346" s="2981">
        <f t="shared" si="135"/>
        <v>0</v>
      </c>
      <c r="CU346" s="2981">
        <f t="shared" si="135"/>
        <v>0</v>
      </c>
    </row>
    <row r="347" spans="1:99" ht="19.5" hidden="1" customHeight="1">
      <c r="B347" s="1146" t="s">
        <v>522</v>
      </c>
      <c r="C347" s="1027" t="s">
        <v>544</v>
      </c>
      <c r="D347" s="2911"/>
      <c r="E347" s="923"/>
      <c r="F347" s="2914">
        <v>0</v>
      </c>
      <c r="G347" s="923">
        <v>0</v>
      </c>
      <c r="H347" s="923">
        <v>0</v>
      </c>
      <c r="I347" s="923"/>
      <c r="J347" s="923">
        <v>0</v>
      </c>
      <c r="K347" s="923">
        <f t="shared" si="141"/>
        <v>0</v>
      </c>
      <c r="L347" s="2912">
        <f>SUM(L348:L367)</f>
        <v>0</v>
      </c>
      <c r="M347" s="2912">
        <f>SUM(M348:M367)</f>
        <v>0</v>
      </c>
      <c r="N347" s="2912">
        <f>SUM(N348:N367)</f>
        <v>0</v>
      </c>
      <c r="O347" s="2912"/>
      <c r="P347" s="2912">
        <f>SUM(P348:P367)</f>
        <v>0</v>
      </c>
      <c r="Q347" s="2912">
        <f t="shared" si="127"/>
        <v>0</v>
      </c>
      <c r="R347" s="2914">
        <f>SUM(R348:R367)</f>
        <v>0</v>
      </c>
      <c r="S347" s="923">
        <f>SUM(S348:S367)</f>
        <v>0</v>
      </c>
      <c r="T347" s="923">
        <f>SUM(T348:T367)</f>
        <v>0</v>
      </c>
      <c r="U347" s="923"/>
      <c r="V347" s="923">
        <f>SUM(V348:V367)</f>
        <v>0</v>
      </c>
      <c r="W347" s="923">
        <f t="shared" si="142"/>
        <v>0</v>
      </c>
      <c r="X347" s="923"/>
      <c r="Y347" s="920">
        <v>0</v>
      </c>
      <c r="Z347" s="920">
        <v>0</v>
      </c>
      <c r="AA347" s="920">
        <v>0</v>
      </c>
      <c r="AB347" s="920">
        <v>0</v>
      </c>
      <c r="AC347" s="920">
        <v>0</v>
      </c>
      <c r="AD347" s="920">
        <f t="shared" si="143"/>
        <v>0</v>
      </c>
      <c r="AE347" s="922">
        <f>SUM(AE348:AE367)</f>
        <v>0</v>
      </c>
      <c r="AF347" s="922">
        <f>SUM(AF348:AF367)</f>
        <v>0</v>
      </c>
      <c r="AG347" s="922">
        <f>SUM(AG348:AG367)</f>
        <v>0</v>
      </c>
      <c r="AH347" s="921">
        <f>SUM(AH348:AH367)</f>
        <v>0</v>
      </c>
      <c r="AI347" s="921">
        <f>SUM(AI348:AI367)</f>
        <v>0</v>
      </c>
      <c r="AJ347" s="921">
        <f t="shared" si="144"/>
        <v>0</v>
      </c>
      <c r="AK347" s="923">
        <f>SUM(AK348:AK367)</f>
        <v>0</v>
      </c>
      <c r="AL347" s="923">
        <f>SUM(AL348:AL367)</f>
        <v>0</v>
      </c>
      <c r="AM347" s="923">
        <f>SUM(AM348:AM367)</f>
        <v>0</v>
      </c>
      <c r="AN347" s="923">
        <f>SUM(AN348:AN367)</f>
        <v>0</v>
      </c>
      <c r="AO347" s="923">
        <f>SUM(AO348:AO367)</f>
        <v>0</v>
      </c>
      <c r="AP347" s="923">
        <f t="shared" si="145"/>
        <v>0</v>
      </c>
      <c r="AQ347" s="2913"/>
      <c r="AR347" s="2913"/>
      <c r="AS347" s="923">
        <v>0</v>
      </c>
      <c r="AT347" s="923">
        <v>0</v>
      </c>
      <c r="AU347" s="923">
        <v>0</v>
      </c>
      <c r="AV347" s="923">
        <v>0</v>
      </c>
      <c r="AW347" s="923">
        <v>0</v>
      </c>
      <c r="AX347" s="923">
        <f t="shared" si="146"/>
        <v>0</v>
      </c>
      <c r="AY347" s="923">
        <f t="shared" ref="AY347:BG347" si="155">SUM(AY348:AY367)</f>
        <v>0</v>
      </c>
      <c r="AZ347" s="923">
        <f t="shared" si="155"/>
        <v>0</v>
      </c>
      <c r="BA347" s="923">
        <f t="shared" si="155"/>
        <v>0</v>
      </c>
      <c r="BB347" s="923"/>
      <c r="BC347" s="923">
        <f>SUM(BC348:BC367)</f>
        <v>0</v>
      </c>
      <c r="BD347" s="923">
        <f t="shared" si="147"/>
        <v>0</v>
      </c>
      <c r="BE347" s="923">
        <f t="shared" si="155"/>
        <v>0</v>
      </c>
      <c r="BF347" s="923">
        <f t="shared" si="155"/>
        <v>0</v>
      </c>
      <c r="BG347" s="923">
        <f t="shared" si="155"/>
        <v>0</v>
      </c>
      <c r="BH347" s="923">
        <f>SUM(BH348:BH367)</f>
        <v>0</v>
      </c>
      <c r="BI347" s="923">
        <f>SUM(BI348:BI367)</f>
        <v>0</v>
      </c>
      <c r="BJ347" s="923">
        <f t="shared" si="148"/>
        <v>0</v>
      </c>
      <c r="BK347" s="2539"/>
      <c r="BL347" s="2539"/>
      <c r="CA347" s="885">
        <v>0</v>
      </c>
      <c r="CB347" s="885">
        <v>0</v>
      </c>
      <c r="CC347" s="885">
        <v>0</v>
      </c>
      <c r="CD347" s="885">
        <v>0</v>
      </c>
      <c r="CE347" s="885">
        <v>0</v>
      </c>
      <c r="CF347" s="2981">
        <f t="shared" si="149"/>
        <v>0</v>
      </c>
      <c r="CG347" s="2981">
        <f t="shared" si="149"/>
        <v>0</v>
      </c>
      <c r="CH347" s="2981">
        <f t="shared" si="149"/>
        <v>0</v>
      </c>
      <c r="CI347" s="2981">
        <f t="shared" si="149"/>
        <v>0</v>
      </c>
      <c r="CJ347" s="2981">
        <f t="shared" si="149"/>
        <v>0</v>
      </c>
      <c r="CL347" s="885">
        <v>0</v>
      </c>
      <c r="CM347" s="885">
        <v>0</v>
      </c>
      <c r="CN347" s="885">
        <v>0</v>
      </c>
      <c r="CO347" s="885">
        <v>0</v>
      </c>
      <c r="CP347" s="885">
        <v>0</v>
      </c>
      <c r="CQ347" s="2981">
        <f t="shared" si="135"/>
        <v>0</v>
      </c>
      <c r="CR347" s="2981">
        <f t="shared" si="135"/>
        <v>0</v>
      </c>
      <c r="CS347" s="2981">
        <f t="shared" si="135"/>
        <v>0</v>
      </c>
      <c r="CT347" s="2981">
        <f t="shared" si="135"/>
        <v>0</v>
      </c>
      <c r="CU347" s="2981">
        <f t="shared" si="135"/>
        <v>0</v>
      </c>
    </row>
    <row r="348" spans="1:99" ht="24" hidden="1" customHeight="1">
      <c r="A348" s="885" t="s">
        <v>635</v>
      </c>
      <c r="B348" s="3068"/>
      <c r="C348" s="1406" t="s">
        <v>1450</v>
      </c>
      <c r="D348" s="3128"/>
      <c r="E348" s="1422"/>
      <c r="F348" s="1458"/>
      <c r="G348" s="1458">
        <v>0</v>
      </c>
      <c r="H348" s="1458">
        <v>0</v>
      </c>
      <c r="I348" s="1458"/>
      <c r="J348" s="1458">
        <v>0</v>
      </c>
      <c r="K348" s="1458">
        <f t="shared" si="141"/>
        <v>0</v>
      </c>
      <c r="L348" s="3029"/>
      <c r="M348" s="3029"/>
      <c r="N348" s="2942"/>
      <c r="O348" s="2942"/>
      <c r="P348" s="3029"/>
      <c r="Q348" s="3027">
        <f t="shared" si="127"/>
        <v>0</v>
      </c>
      <c r="R348" s="1525"/>
      <c r="S348" s="891">
        <f t="shared" ref="S348:T353" si="156">G348+M348</f>
        <v>0</v>
      </c>
      <c r="T348" s="891">
        <f t="shared" si="156"/>
        <v>0</v>
      </c>
      <c r="U348" s="1341"/>
      <c r="V348" s="1458">
        <f t="shared" ref="V348:V353" si="157">J348+P348</f>
        <v>0</v>
      </c>
      <c r="W348" s="1458">
        <f t="shared" si="142"/>
        <v>0</v>
      </c>
      <c r="X348" s="1458"/>
      <c r="Y348" s="1459">
        <v>0</v>
      </c>
      <c r="Z348" s="1459">
        <v>0</v>
      </c>
      <c r="AA348" s="1459">
        <v>0</v>
      </c>
      <c r="AB348" s="1459"/>
      <c r="AC348" s="1459">
        <v>0</v>
      </c>
      <c r="AD348" s="1459">
        <f t="shared" si="143"/>
        <v>0</v>
      </c>
      <c r="AE348" s="3129"/>
      <c r="AF348" s="3129"/>
      <c r="AG348" s="3129"/>
      <c r="AH348" s="3129"/>
      <c r="AI348" s="3030"/>
      <c r="AJ348" s="3030">
        <f t="shared" si="144"/>
        <v>0</v>
      </c>
      <c r="AK348" s="1458">
        <f t="shared" ref="AK348:AN354" si="158">Y348+AE348</f>
        <v>0</v>
      </c>
      <c r="AL348" s="1458">
        <f t="shared" si="158"/>
        <v>0</v>
      </c>
      <c r="AM348" s="1458">
        <f t="shared" si="158"/>
        <v>0</v>
      </c>
      <c r="AN348" s="1458"/>
      <c r="AO348" s="1458">
        <f t="shared" ref="AO348:AO354" si="159">AC348+AI348</f>
        <v>0</v>
      </c>
      <c r="AP348" s="1458">
        <f t="shared" si="145"/>
        <v>0</v>
      </c>
      <c r="AQ348" s="3130"/>
      <c r="AR348" s="3130"/>
      <c r="AS348" s="1458">
        <v>0</v>
      </c>
      <c r="AT348" s="1458">
        <v>0</v>
      </c>
      <c r="AU348" s="1458">
        <v>0</v>
      </c>
      <c r="AV348" s="1458">
        <v>0</v>
      </c>
      <c r="AW348" s="1458">
        <v>0</v>
      </c>
      <c r="AX348" s="1458">
        <f t="shared" si="146"/>
        <v>0</v>
      </c>
      <c r="AY348" s="1458"/>
      <c r="AZ348" s="1458"/>
      <c r="BA348" s="1458"/>
      <c r="BB348" s="1458"/>
      <c r="BC348" s="1458"/>
      <c r="BD348" s="1458">
        <f t="shared" si="147"/>
        <v>0</v>
      </c>
      <c r="BE348" s="1458">
        <f t="shared" ref="BE348:BI353" si="160">AS348+AY348</f>
        <v>0</v>
      </c>
      <c r="BF348" s="1458">
        <f t="shared" si="160"/>
        <v>0</v>
      </c>
      <c r="BG348" s="1458">
        <f t="shared" si="160"/>
        <v>0</v>
      </c>
      <c r="BH348" s="1458">
        <f t="shared" si="160"/>
        <v>0</v>
      </c>
      <c r="BI348" s="1458">
        <f t="shared" si="160"/>
        <v>0</v>
      </c>
      <c r="BJ348" s="1458">
        <f t="shared" si="148"/>
        <v>0</v>
      </c>
      <c r="BK348" s="3131" t="s">
        <v>90</v>
      </c>
      <c r="BL348" s="3131" t="s">
        <v>90</v>
      </c>
      <c r="CA348" s="885">
        <v>0</v>
      </c>
      <c r="CB348" s="885">
        <v>0</v>
      </c>
      <c r="CC348" s="885">
        <v>0</v>
      </c>
      <c r="CE348" s="885">
        <v>0</v>
      </c>
      <c r="CF348" s="2981">
        <f t="shared" si="149"/>
        <v>0</v>
      </c>
      <c r="CG348" s="2981">
        <f t="shared" si="149"/>
        <v>0</v>
      </c>
      <c r="CH348" s="2981">
        <f t="shared" si="149"/>
        <v>0</v>
      </c>
      <c r="CI348" s="2981">
        <f t="shared" si="149"/>
        <v>0</v>
      </c>
      <c r="CJ348" s="2981">
        <f t="shared" si="149"/>
        <v>0</v>
      </c>
      <c r="CL348" s="885">
        <v>0</v>
      </c>
      <c r="CM348" s="885">
        <v>0</v>
      </c>
      <c r="CN348" s="885">
        <v>0</v>
      </c>
      <c r="CO348" s="885">
        <v>0</v>
      </c>
      <c r="CP348" s="885">
        <v>0</v>
      </c>
      <c r="CQ348" s="2981">
        <f t="shared" si="135"/>
        <v>0</v>
      </c>
      <c r="CR348" s="2981">
        <f t="shared" si="135"/>
        <v>0</v>
      </c>
      <c r="CS348" s="2981">
        <f t="shared" si="135"/>
        <v>0</v>
      </c>
      <c r="CT348" s="2981">
        <f t="shared" si="135"/>
        <v>0</v>
      </c>
      <c r="CU348" s="2981">
        <f t="shared" si="135"/>
        <v>0</v>
      </c>
    </row>
    <row r="349" spans="1:99" ht="35.450000000000003" hidden="1" customHeight="1">
      <c r="B349" s="2928" t="s">
        <v>524</v>
      </c>
      <c r="C349" s="2946" t="s">
        <v>408</v>
      </c>
      <c r="D349" s="1411" t="s">
        <v>957</v>
      </c>
      <c r="E349" s="1423"/>
      <c r="F349" s="1357">
        <v>0</v>
      </c>
      <c r="G349" s="1423">
        <v>0</v>
      </c>
      <c r="H349" s="1423">
        <v>0</v>
      </c>
      <c r="I349" s="1423"/>
      <c r="J349" s="1423">
        <v>0</v>
      </c>
      <c r="K349" s="1423">
        <f t="shared" si="141"/>
        <v>0</v>
      </c>
      <c r="L349" s="3132"/>
      <c r="M349" s="3105"/>
      <c r="N349" s="3105"/>
      <c r="O349" s="3133"/>
      <c r="P349" s="3029"/>
      <c r="Q349" s="3027">
        <f t="shared" si="127"/>
        <v>0</v>
      </c>
      <c r="R349" s="1951">
        <f>F349+L349</f>
        <v>0</v>
      </c>
      <c r="S349" s="891">
        <f t="shared" si="156"/>
        <v>0</v>
      </c>
      <c r="T349" s="891">
        <f t="shared" si="156"/>
        <v>0</v>
      </c>
      <c r="U349" s="891"/>
      <c r="V349" s="1357">
        <f t="shared" si="157"/>
        <v>0</v>
      </c>
      <c r="W349" s="1357">
        <f t="shared" si="142"/>
        <v>0</v>
      </c>
      <c r="X349" s="1357"/>
      <c r="Y349" s="1346">
        <v>0</v>
      </c>
      <c r="Z349" s="1346">
        <v>0</v>
      </c>
      <c r="AA349" s="1346">
        <v>0</v>
      </c>
      <c r="AB349" s="1346"/>
      <c r="AC349" s="1346">
        <v>0</v>
      </c>
      <c r="AD349" s="1346">
        <f t="shared" si="143"/>
        <v>0</v>
      </c>
      <c r="AE349" s="2971"/>
      <c r="AF349" s="2971"/>
      <c r="AG349" s="2971"/>
      <c r="AH349" s="2971"/>
      <c r="AI349" s="2971"/>
      <c r="AJ349" s="2971">
        <f t="shared" si="144"/>
        <v>0</v>
      </c>
      <c r="AK349" s="1366">
        <f t="shared" si="158"/>
        <v>0</v>
      </c>
      <c r="AL349" s="1366">
        <f t="shared" si="158"/>
        <v>0</v>
      </c>
      <c r="AM349" s="1432">
        <f t="shared" si="158"/>
        <v>0</v>
      </c>
      <c r="AN349" s="1432"/>
      <c r="AO349" s="1366">
        <f t="shared" si="159"/>
        <v>0</v>
      </c>
      <c r="AP349" s="1366">
        <f t="shared" si="145"/>
        <v>0</v>
      </c>
      <c r="AQ349" s="2997"/>
      <c r="AR349" s="2997"/>
      <c r="AS349" s="1366">
        <v>0</v>
      </c>
      <c r="AT349" s="1366">
        <v>0</v>
      </c>
      <c r="AU349" s="1366">
        <v>0</v>
      </c>
      <c r="AV349" s="1366">
        <v>0</v>
      </c>
      <c r="AW349" s="1357">
        <v>0</v>
      </c>
      <c r="AX349" s="1357">
        <f t="shared" si="146"/>
        <v>0</v>
      </c>
      <c r="AY349" s="1357"/>
      <c r="AZ349" s="1357"/>
      <c r="BA349" s="1357"/>
      <c r="BB349" s="1357"/>
      <c r="BC349" s="1357"/>
      <c r="BD349" s="1357">
        <f t="shared" si="147"/>
        <v>0</v>
      </c>
      <c r="BE349" s="1357">
        <f t="shared" si="160"/>
        <v>0</v>
      </c>
      <c r="BF349" s="1432">
        <f t="shared" si="160"/>
        <v>0</v>
      </c>
      <c r="BG349" s="1357">
        <f t="shared" si="160"/>
        <v>0</v>
      </c>
      <c r="BH349" s="1357">
        <f t="shared" si="160"/>
        <v>0</v>
      </c>
      <c r="BI349" s="1357">
        <f t="shared" si="160"/>
        <v>0</v>
      </c>
      <c r="BJ349" s="1357">
        <f t="shared" si="148"/>
        <v>0</v>
      </c>
      <c r="BK349" s="3131" t="s">
        <v>90</v>
      </c>
      <c r="BL349" s="3131" t="s">
        <v>90</v>
      </c>
      <c r="CA349" s="885">
        <v>0</v>
      </c>
      <c r="CB349" s="885">
        <v>0</v>
      </c>
      <c r="CC349" s="885">
        <v>0</v>
      </c>
      <c r="CE349" s="885">
        <v>0</v>
      </c>
      <c r="CF349" s="2981">
        <f t="shared" si="149"/>
        <v>0</v>
      </c>
      <c r="CG349" s="2981">
        <f t="shared" si="149"/>
        <v>0</v>
      </c>
      <c r="CH349" s="2981">
        <f t="shared" si="149"/>
        <v>0</v>
      </c>
      <c r="CI349" s="2981">
        <f t="shared" si="149"/>
        <v>0</v>
      </c>
      <c r="CJ349" s="2981">
        <f t="shared" si="149"/>
        <v>0</v>
      </c>
      <c r="CL349" s="885">
        <v>0</v>
      </c>
      <c r="CM349" s="885">
        <v>0</v>
      </c>
      <c r="CN349" s="885">
        <v>0</v>
      </c>
      <c r="CO349" s="885">
        <v>0</v>
      </c>
      <c r="CP349" s="885">
        <v>0</v>
      </c>
      <c r="CQ349" s="2981">
        <f t="shared" si="135"/>
        <v>0</v>
      </c>
      <c r="CR349" s="2981">
        <f t="shared" si="135"/>
        <v>0</v>
      </c>
      <c r="CS349" s="2981">
        <f t="shared" si="135"/>
        <v>0</v>
      </c>
      <c r="CT349" s="2981">
        <f t="shared" si="135"/>
        <v>0</v>
      </c>
      <c r="CU349" s="2981">
        <f t="shared" si="135"/>
        <v>0</v>
      </c>
    </row>
    <row r="350" spans="1:99" ht="48" hidden="1" customHeight="1">
      <c r="A350" s="901" t="s">
        <v>635</v>
      </c>
      <c r="B350" s="3045"/>
      <c r="C350" s="1860" t="s">
        <v>674</v>
      </c>
      <c r="D350" s="3116"/>
      <c r="E350" s="1622"/>
      <c r="F350" s="1357"/>
      <c r="G350" s="1432">
        <v>0</v>
      </c>
      <c r="H350" s="1622">
        <v>0</v>
      </c>
      <c r="I350" s="1622"/>
      <c r="J350" s="1622">
        <v>0</v>
      </c>
      <c r="K350" s="1622">
        <f t="shared" si="141"/>
        <v>0</v>
      </c>
      <c r="L350" s="3024"/>
      <c r="M350" s="2953"/>
      <c r="N350" s="3024"/>
      <c r="O350" s="3024"/>
      <c r="P350" s="3024"/>
      <c r="Q350" s="3024">
        <f t="shared" si="127"/>
        <v>0</v>
      </c>
      <c r="R350" s="1357"/>
      <c r="S350" s="891">
        <f t="shared" si="156"/>
        <v>0</v>
      </c>
      <c r="T350" s="891">
        <f t="shared" si="156"/>
        <v>0</v>
      </c>
      <c r="U350" s="891"/>
      <c r="V350" s="1622">
        <f t="shared" si="157"/>
        <v>0</v>
      </c>
      <c r="W350" s="1622">
        <f t="shared" si="142"/>
        <v>0</v>
      </c>
      <c r="X350" s="1622"/>
      <c r="Y350" s="1470">
        <v>0</v>
      </c>
      <c r="Z350" s="1470">
        <v>0</v>
      </c>
      <c r="AA350" s="1470">
        <v>0</v>
      </c>
      <c r="AB350" s="1470"/>
      <c r="AC350" s="1470">
        <v>0</v>
      </c>
      <c r="AD350" s="1470">
        <f t="shared" si="143"/>
        <v>0</v>
      </c>
      <c r="AE350" s="3134"/>
      <c r="AF350" s="3134"/>
      <c r="AG350" s="3026"/>
      <c r="AH350" s="3026"/>
      <c r="AI350" s="2954"/>
      <c r="AJ350" s="2954">
        <f t="shared" si="144"/>
        <v>0</v>
      </c>
      <c r="AK350" s="1432">
        <f t="shared" si="158"/>
        <v>0</v>
      </c>
      <c r="AL350" s="1432">
        <f t="shared" si="158"/>
        <v>0</v>
      </c>
      <c r="AM350" s="1432">
        <f t="shared" si="158"/>
        <v>0</v>
      </c>
      <c r="AN350" s="1432"/>
      <c r="AO350" s="1622">
        <f t="shared" si="159"/>
        <v>0</v>
      </c>
      <c r="AP350" s="1622">
        <f t="shared" si="145"/>
        <v>0</v>
      </c>
      <c r="AQ350" s="3033"/>
      <c r="AR350" s="3033"/>
      <c r="AS350" s="1357">
        <v>0</v>
      </c>
      <c r="AT350" s="1432">
        <v>0</v>
      </c>
      <c r="AU350" s="1622">
        <v>0</v>
      </c>
      <c r="AV350" s="1622">
        <v>0</v>
      </c>
      <c r="AW350" s="1622">
        <v>0</v>
      </c>
      <c r="AX350" s="1622">
        <f t="shared" si="146"/>
        <v>0</v>
      </c>
      <c r="AY350" s="1622"/>
      <c r="AZ350" s="1622"/>
      <c r="BA350" s="1622"/>
      <c r="BB350" s="1622"/>
      <c r="BC350" s="1622"/>
      <c r="BD350" s="1622">
        <f t="shared" si="147"/>
        <v>0</v>
      </c>
      <c r="BE350" s="1357">
        <f t="shared" si="160"/>
        <v>0</v>
      </c>
      <c r="BF350" s="1432">
        <f t="shared" si="160"/>
        <v>0</v>
      </c>
      <c r="BG350" s="1357">
        <f t="shared" si="160"/>
        <v>0</v>
      </c>
      <c r="BH350" s="1357">
        <f t="shared" si="160"/>
        <v>0</v>
      </c>
      <c r="BI350" s="1357">
        <f t="shared" si="160"/>
        <v>0</v>
      </c>
      <c r="BJ350" s="1357">
        <f t="shared" si="148"/>
        <v>0</v>
      </c>
      <c r="BK350" s="3131" t="s">
        <v>90</v>
      </c>
      <c r="BL350" s="3131" t="s">
        <v>90</v>
      </c>
      <c r="CA350" s="885">
        <v>0</v>
      </c>
      <c r="CB350" s="885">
        <v>0</v>
      </c>
      <c r="CC350" s="885">
        <v>0</v>
      </c>
      <c r="CE350" s="885">
        <v>0</v>
      </c>
      <c r="CF350" s="2981">
        <f t="shared" si="149"/>
        <v>0</v>
      </c>
      <c r="CG350" s="2981">
        <f t="shared" si="149"/>
        <v>0</v>
      </c>
      <c r="CH350" s="2981">
        <f t="shared" si="149"/>
        <v>0</v>
      </c>
      <c r="CI350" s="2981">
        <f t="shared" si="149"/>
        <v>0</v>
      </c>
      <c r="CJ350" s="2981">
        <f t="shared" si="149"/>
        <v>0</v>
      </c>
      <c r="CL350" s="885">
        <v>0</v>
      </c>
      <c r="CM350" s="885">
        <v>0</v>
      </c>
      <c r="CN350" s="885">
        <v>0</v>
      </c>
      <c r="CO350" s="885">
        <v>0</v>
      </c>
      <c r="CP350" s="885">
        <v>0</v>
      </c>
      <c r="CQ350" s="2981">
        <f t="shared" si="135"/>
        <v>0</v>
      </c>
      <c r="CR350" s="2981">
        <f t="shared" si="135"/>
        <v>0</v>
      </c>
      <c r="CS350" s="2981">
        <f t="shared" si="135"/>
        <v>0</v>
      </c>
      <c r="CT350" s="2981">
        <f t="shared" si="135"/>
        <v>0</v>
      </c>
      <c r="CU350" s="2981">
        <f t="shared" si="135"/>
        <v>0</v>
      </c>
    </row>
    <row r="351" spans="1:99" ht="15.75" hidden="1" customHeight="1">
      <c r="A351" s="913"/>
      <c r="B351" s="3045" t="s">
        <v>673</v>
      </c>
      <c r="C351" s="1860"/>
      <c r="D351" s="3135" t="s">
        <v>957</v>
      </c>
      <c r="E351" s="1622"/>
      <c r="F351" s="1357">
        <v>0</v>
      </c>
      <c r="G351" s="1366">
        <v>0</v>
      </c>
      <c r="H351" s="1366">
        <v>0</v>
      </c>
      <c r="I351" s="1366"/>
      <c r="J351" s="1357">
        <v>0</v>
      </c>
      <c r="K351" s="1357">
        <f t="shared" si="141"/>
        <v>0</v>
      </c>
      <c r="L351" s="2953"/>
      <c r="M351" s="2953"/>
      <c r="N351" s="2953"/>
      <c r="O351" s="2953"/>
      <c r="P351" s="1367"/>
      <c r="Q351" s="1367">
        <f t="shared" si="127"/>
        <v>0</v>
      </c>
      <c r="R351" s="891">
        <f>F351+L351</f>
        <v>0</v>
      </c>
      <c r="S351" s="891">
        <f t="shared" si="156"/>
        <v>0</v>
      </c>
      <c r="T351" s="891">
        <f t="shared" si="156"/>
        <v>0</v>
      </c>
      <c r="U351" s="891"/>
      <c r="V351" s="891">
        <f t="shared" si="157"/>
        <v>0</v>
      </c>
      <c r="W351" s="891">
        <f t="shared" si="142"/>
        <v>0</v>
      </c>
      <c r="X351" s="891"/>
      <c r="Y351" s="1346">
        <v>0</v>
      </c>
      <c r="Z351" s="1346">
        <v>0</v>
      </c>
      <c r="AA351" s="1346">
        <v>0</v>
      </c>
      <c r="AB351" s="1346"/>
      <c r="AC351" s="1346">
        <v>0</v>
      </c>
      <c r="AD351" s="1346">
        <f t="shared" si="143"/>
        <v>0</v>
      </c>
      <c r="AE351" s="3025"/>
      <c r="AF351" s="3025"/>
      <c r="AG351" s="3025"/>
      <c r="AH351" s="3025"/>
      <c r="AI351" s="2971"/>
      <c r="AJ351" s="2971">
        <f t="shared" si="144"/>
        <v>0</v>
      </c>
      <c r="AK351" s="1357">
        <f t="shared" si="158"/>
        <v>0</v>
      </c>
      <c r="AL351" s="1366">
        <f t="shared" si="158"/>
        <v>0</v>
      </c>
      <c r="AM351" s="1432">
        <f t="shared" si="158"/>
        <v>0</v>
      </c>
      <c r="AN351" s="1432"/>
      <c r="AO351" s="1366">
        <f t="shared" si="159"/>
        <v>0</v>
      </c>
      <c r="AP351" s="1366">
        <f t="shared" si="145"/>
        <v>0</v>
      </c>
      <c r="AQ351" s="2997"/>
      <c r="AR351" s="2997"/>
      <c r="AS351" s="1357">
        <v>0</v>
      </c>
      <c r="AT351" s="1366">
        <v>0</v>
      </c>
      <c r="AU351" s="1366">
        <v>0</v>
      </c>
      <c r="AV351" s="1366">
        <v>0</v>
      </c>
      <c r="AW351" s="1357">
        <v>0</v>
      </c>
      <c r="AX351" s="1357">
        <f t="shared" si="146"/>
        <v>0</v>
      </c>
      <c r="AY351" s="1357"/>
      <c r="AZ351" s="1357"/>
      <c r="BA351" s="1357"/>
      <c r="BB351" s="1357"/>
      <c r="BC351" s="1357"/>
      <c r="BD351" s="1357">
        <f t="shared" si="147"/>
        <v>0</v>
      </c>
      <c r="BE351" s="1357">
        <f t="shared" si="160"/>
        <v>0</v>
      </c>
      <c r="BF351" s="1432">
        <f t="shared" si="160"/>
        <v>0</v>
      </c>
      <c r="BG351" s="1357">
        <f t="shared" si="160"/>
        <v>0</v>
      </c>
      <c r="BH351" s="1357">
        <f t="shared" si="160"/>
        <v>0</v>
      </c>
      <c r="BI351" s="1357">
        <f t="shared" si="160"/>
        <v>0</v>
      </c>
      <c r="BJ351" s="1357">
        <f t="shared" si="148"/>
        <v>0</v>
      </c>
      <c r="BK351" s="3131" t="s">
        <v>90</v>
      </c>
      <c r="BL351" s="3131" t="s">
        <v>90</v>
      </c>
      <c r="CA351" s="885">
        <v>0</v>
      </c>
      <c r="CB351" s="885">
        <v>0</v>
      </c>
      <c r="CC351" s="885">
        <v>0</v>
      </c>
      <c r="CE351" s="885">
        <v>0</v>
      </c>
      <c r="CF351" s="2981">
        <f t="shared" si="149"/>
        <v>0</v>
      </c>
      <c r="CG351" s="2981">
        <f t="shared" si="149"/>
        <v>0</v>
      </c>
      <c r="CH351" s="2981">
        <f t="shared" si="149"/>
        <v>0</v>
      </c>
      <c r="CI351" s="2981">
        <f t="shared" si="149"/>
        <v>0</v>
      </c>
      <c r="CJ351" s="2981">
        <f t="shared" si="149"/>
        <v>0</v>
      </c>
      <c r="CL351" s="885">
        <v>0</v>
      </c>
      <c r="CM351" s="885">
        <v>0</v>
      </c>
      <c r="CN351" s="885">
        <v>0</v>
      </c>
      <c r="CO351" s="885">
        <v>0</v>
      </c>
      <c r="CP351" s="885">
        <v>0</v>
      </c>
      <c r="CQ351" s="2981">
        <f t="shared" si="135"/>
        <v>0</v>
      </c>
      <c r="CR351" s="2981">
        <f t="shared" si="135"/>
        <v>0</v>
      </c>
      <c r="CS351" s="2981">
        <f t="shared" si="135"/>
        <v>0</v>
      </c>
      <c r="CT351" s="2981">
        <f t="shared" si="135"/>
        <v>0</v>
      </c>
      <c r="CU351" s="2981">
        <f t="shared" si="135"/>
        <v>0</v>
      </c>
    </row>
    <row r="352" spans="1:99" ht="15.75" hidden="1" customHeight="1">
      <c r="A352" s="901" t="s">
        <v>646</v>
      </c>
      <c r="B352" s="3045"/>
      <c r="C352" s="1860" t="s">
        <v>638</v>
      </c>
      <c r="D352" s="1538"/>
      <c r="E352" s="1622"/>
      <c r="F352" s="1357"/>
      <c r="G352" s="1432">
        <v>0</v>
      </c>
      <c r="H352" s="1622">
        <v>0</v>
      </c>
      <c r="I352" s="1622"/>
      <c r="J352" s="1432">
        <v>0</v>
      </c>
      <c r="K352" s="1432">
        <f t="shared" si="141"/>
        <v>0</v>
      </c>
      <c r="L352" s="3024"/>
      <c r="M352" s="3024"/>
      <c r="N352" s="1367"/>
      <c r="O352" s="1367"/>
      <c r="P352" s="2953"/>
      <c r="Q352" s="2953">
        <f t="shared" ref="Q352:Q415" si="161">SUM(M352:P352)</f>
        <v>0</v>
      </c>
      <c r="R352" s="1432"/>
      <c r="S352" s="891">
        <f t="shared" si="156"/>
        <v>0</v>
      </c>
      <c r="T352" s="891">
        <f t="shared" si="156"/>
        <v>0</v>
      </c>
      <c r="U352" s="891"/>
      <c r="V352" s="891">
        <f t="shared" si="157"/>
        <v>0</v>
      </c>
      <c r="W352" s="891">
        <f t="shared" si="142"/>
        <v>0</v>
      </c>
      <c r="X352" s="891"/>
      <c r="Y352" s="916">
        <v>0</v>
      </c>
      <c r="Z352" s="916">
        <v>0</v>
      </c>
      <c r="AA352" s="916">
        <v>0</v>
      </c>
      <c r="AB352" s="916"/>
      <c r="AC352" s="1433">
        <v>0</v>
      </c>
      <c r="AD352" s="1433">
        <f t="shared" si="143"/>
        <v>0</v>
      </c>
      <c r="AE352" s="890"/>
      <c r="AF352" s="890"/>
      <c r="AG352" s="890"/>
      <c r="AH352" s="890"/>
      <c r="AI352" s="2954"/>
      <c r="AJ352" s="2954">
        <f t="shared" si="144"/>
        <v>0</v>
      </c>
      <c r="AK352" s="1357">
        <f t="shared" si="158"/>
        <v>0</v>
      </c>
      <c r="AL352" s="1432">
        <f t="shared" si="158"/>
        <v>0</v>
      </c>
      <c r="AM352" s="1622">
        <f t="shared" si="158"/>
        <v>0</v>
      </c>
      <c r="AN352" s="1622"/>
      <c r="AO352" s="1622">
        <f t="shared" si="159"/>
        <v>0</v>
      </c>
      <c r="AP352" s="1622">
        <f t="shared" si="145"/>
        <v>0</v>
      </c>
      <c r="AQ352" s="3033"/>
      <c r="AR352" s="3033"/>
      <c r="AS352" s="1357">
        <v>0</v>
      </c>
      <c r="AT352" s="1432">
        <v>0</v>
      </c>
      <c r="AU352" s="1432">
        <v>0</v>
      </c>
      <c r="AV352" s="1432">
        <v>0</v>
      </c>
      <c r="AW352" s="1432">
        <v>0</v>
      </c>
      <c r="AX352" s="1432">
        <f t="shared" si="146"/>
        <v>0</v>
      </c>
      <c r="AY352" s="891"/>
      <c r="AZ352" s="891"/>
      <c r="BA352" s="891"/>
      <c r="BB352" s="891"/>
      <c r="BC352" s="1432"/>
      <c r="BD352" s="1432">
        <f t="shared" si="147"/>
        <v>0</v>
      </c>
      <c r="BE352" s="1357">
        <f t="shared" si="160"/>
        <v>0</v>
      </c>
      <c r="BF352" s="1432">
        <f t="shared" si="160"/>
        <v>0</v>
      </c>
      <c r="BG352" s="1622">
        <f t="shared" si="160"/>
        <v>0</v>
      </c>
      <c r="BH352" s="1622">
        <f t="shared" si="160"/>
        <v>0</v>
      </c>
      <c r="BI352" s="1622">
        <f t="shared" si="160"/>
        <v>0</v>
      </c>
      <c r="BJ352" s="1622">
        <f t="shared" si="148"/>
        <v>0</v>
      </c>
      <c r="BK352" s="3131" t="s">
        <v>90</v>
      </c>
      <c r="BL352" s="3131" t="s">
        <v>90</v>
      </c>
      <c r="CA352" s="885">
        <v>0</v>
      </c>
      <c r="CB352" s="885">
        <v>0</v>
      </c>
      <c r="CC352" s="885">
        <v>0</v>
      </c>
      <c r="CE352" s="885">
        <v>0</v>
      </c>
      <c r="CF352" s="2981">
        <f t="shared" si="149"/>
        <v>0</v>
      </c>
      <c r="CG352" s="2981">
        <f t="shared" si="149"/>
        <v>0</v>
      </c>
      <c r="CH352" s="2981">
        <f t="shared" si="149"/>
        <v>0</v>
      </c>
      <c r="CI352" s="2981">
        <f t="shared" si="149"/>
        <v>0</v>
      </c>
      <c r="CJ352" s="2981">
        <f t="shared" si="149"/>
        <v>0</v>
      </c>
      <c r="CL352" s="885">
        <v>0</v>
      </c>
      <c r="CM352" s="885">
        <v>0</v>
      </c>
      <c r="CN352" s="885">
        <v>0</v>
      </c>
      <c r="CO352" s="885">
        <v>0</v>
      </c>
      <c r="CP352" s="885">
        <v>0</v>
      </c>
      <c r="CQ352" s="2981">
        <f t="shared" si="135"/>
        <v>0</v>
      </c>
      <c r="CR352" s="2981">
        <f t="shared" si="135"/>
        <v>0</v>
      </c>
      <c r="CS352" s="2981">
        <f t="shared" si="135"/>
        <v>0</v>
      </c>
      <c r="CT352" s="2981">
        <f t="shared" si="135"/>
        <v>0</v>
      </c>
      <c r="CU352" s="2981">
        <f t="shared" si="135"/>
        <v>0</v>
      </c>
    </row>
    <row r="353" spans="1:99" ht="15.75" hidden="1" customHeight="1">
      <c r="A353" s="885" t="s">
        <v>636</v>
      </c>
      <c r="B353" s="3045"/>
      <c r="C353" s="1860" t="s">
        <v>672</v>
      </c>
      <c r="D353" s="1538" t="s">
        <v>957</v>
      </c>
      <c r="E353" s="1357"/>
      <c r="F353" s="1357">
        <v>0</v>
      </c>
      <c r="G353" s="1357">
        <v>0</v>
      </c>
      <c r="H353" s="1357">
        <v>0</v>
      </c>
      <c r="I353" s="1357"/>
      <c r="J353" s="1357">
        <v>0</v>
      </c>
      <c r="K353" s="1357">
        <f t="shared" si="141"/>
        <v>0</v>
      </c>
      <c r="L353" s="1367"/>
      <c r="M353" s="1367"/>
      <c r="N353" s="1367"/>
      <c r="O353" s="1367"/>
      <c r="P353" s="1367"/>
      <c r="Q353" s="1367">
        <f t="shared" si="161"/>
        <v>0</v>
      </c>
      <c r="R353" s="891">
        <f>F353+L353</f>
        <v>0</v>
      </c>
      <c r="S353" s="891">
        <f t="shared" si="156"/>
        <v>0</v>
      </c>
      <c r="T353" s="891">
        <f t="shared" si="156"/>
        <v>0</v>
      </c>
      <c r="U353" s="891"/>
      <c r="V353" s="1357">
        <f t="shared" si="157"/>
        <v>0</v>
      </c>
      <c r="W353" s="1357">
        <f t="shared" si="142"/>
        <v>0</v>
      </c>
      <c r="X353" s="1357"/>
      <c r="Y353" s="1346">
        <v>0</v>
      </c>
      <c r="Z353" s="1346">
        <v>0</v>
      </c>
      <c r="AA353" s="1346">
        <v>0</v>
      </c>
      <c r="AB353" s="1346"/>
      <c r="AC353" s="1346">
        <v>0</v>
      </c>
      <c r="AD353" s="1346">
        <f t="shared" si="143"/>
        <v>0</v>
      </c>
      <c r="AE353" s="3025"/>
      <c r="AF353" s="3025"/>
      <c r="AG353" s="3025"/>
      <c r="AH353" s="3025"/>
      <c r="AI353" s="2971"/>
      <c r="AJ353" s="2971">
        <f t="shared" si="144"/>
        <v>0</v>
      </c>
      <c r="AK353" s="1357">
        <f t="shared" si="158"/>
        <v>0</v>
      </c>
      <c r="AL353" s="1357">
        <f t="shared" si="158"/>
        <v>0</v>
      </c>
      <c r="AM353" s="1357">
        <f t="shared" si="158"/>
        <v>0</v>
      </c>
      <c r="AN353" s="1357"/>
      <c r="AO353" s="1357">
        <f t="shared" si="159"/>
        <v>0</v>
      </c>
      <c r="AP353" s="1357">
        <f t="shared" si="145"/>
        <v>0</v>
      </c>
      <c r="AQ353" s="2992"/>
      <c r="AR353" s="2992"/>
      <c r="AS353" s="1357">
        <v>0</v>
      </c>
      <c r="AT353" s="1357">
        <v>0</v>
      </c>
      <c r="AU353" s="1357">
        <v>0</v>
      </c>
      <c r="AV353" s="1357">
        <v>0</v>
      </c>
      <c r="AW353" s="1357">
        <v>0</v>
      </c>
      <c r="AX353" s="1357">
        <f t="shared" si="146"/>
        <v>0</v>
      </c>
      <c r="AY353" s="1357"/>
      <c r="AZ353" s="1357"/>
      <c r="BA353" s="1357"/>
      <c r="BB353" s="1357"/>
      <c r="BC353" s="1357"/>
      <c r="BD353" s="1357">
        <f t="shared" si="147"/>
        <v>0</v>
      </c>
      <c r="BE353" s="1357">
        <f t="shared" si="160"/>
        <v>0</v>
      </c>
      <c r="BF353" s="1357">
        <f t="shared" si="160"/>
        <v>0</v>
      </c>
      <c r="BG353" s="1357">
        <f t="shared" si="160"/>
        <v>0</v>
      </c>
      <c r="BH353" s="1357">
        <f t="shared" si="160"/>
        <v>0</v>
      </c>
      <c r="BI353" s="1357">
        <f t="shared" si="160"/>
        <v>0</v>
      </c>
      <c r="BJ353" s="1357">
        <f t="shared" si="148"/>
        <v>0</v>
      </c>
      <c r="BK353" s="3131" t="s">
        <v>90</v>
      </c>
      <c r="BL353" s="3131" t="s">
        <v>90</v>
      </c>
      <c r="CA353" s="885">
        <v>0</v>
      </c>
      <c r="CB353" s="885">
        <v>0</v>
      </c>
      <c r="CC353" s="885">
        <v>0</v>
      </c>
      <c r="CE353" s="885">
        <v>0</v>
      </c>
      <c r="CF353" s="2981">
        <f t="shared" si="149"/>
        <v>0</v>
      </c>
      <c r="CG353" s="2981">
        <f t="shared" si="149"/>
        <v>0</v>
      </c>
      <c r="CH353" s="2981">
        <f t="shared" si="149"/>
        <v>0</v>
      </c>
      <c r="CI353" s="2981">
        <f t="shared" si="149"/>
        <v>0</v>
      </c>
      <c r="CJ353" s="2981">
        <f t="shared" si="149"/>
        <v>0</v>
      </c>
      <c r="CL353" s="885">
        <v>0</v>
      </c>
      <c r="CM353" s="885">
        <v>0</v>
      </c>
      <c r="CN353" s="885">
        <v>0</v>
      </c>
      <c r="CO353" s="885">
        <v>0</v>
      </c>
      <c r="CP353" s="885">
        <v>0</v>
      </c>
      <c r="CQ353" s="2981">
        <f t="shared" si="135"/>
        <v>0</v>
      </c>
      <c r="CR353" s="2981">
        <f t="shared" si="135"/>
        <v>0</v>
      </c>
      <c r="CS353" s="2981">
        <f t="shared" si="135"/>
        <v>0</v>
      </c>
      <c r="CT353" s="2981">
        <f t="shared" si="135"/>
        <v>0</v>
      </c>
      <c r="CU353" s="2981">
        <f t="shared" si="135"/>
        <v>0</v>
      </c>
    </row>
    <row r="354" spans="1:99" ht="24" hidden="1">
      <c r="B354" s="3045"/>
      <c r="C354" s="1860" t="s">
        <v>1047</v>
      </c>
      <c r="D354" s="1538"/>
      <c r="E354" s="1357"/>
      <c r="F354" s="1357"/>
      <c r="G354" s="1357"/>
      <c r="H354" s="1357"/>
      <c r="I354" s="1357"/>
      <c r="J354" s="1357"/>
      <c r="K354" s="1357">
        <f t="shared" si="141"/>
        <v>0</v>
      </c>
      <c r="L354" s="1367"/>
      <c r="M354" s="1367"/>
      <c r="N354" s="1367"/>
      <c r="O354" s="1367"/>
      <c r="P354" s="1367"/>
      <c r="Q354" s="1367">
        <f t="shared" si="161"/>
        <v>0</v>
      </c>
      <c r="R354" s="891"/>
      <c r="S354" s="891"/>
      <c r="T354" s="891"/>
      <c r="U354" s="891"/>
      <c r="V354" s="1357"/>
      <c r="W354" s="1357">
        <f t="shared" si="142"/>
        <v>0</v>
      </c>
      <c r="X354" s="1357"/>
      <c r="Y354" s="1346"/>
      <c r="Z354" s="1346">
        <v>0</v>
      </c>
      <c r="AA354" s="1346">
        <v>0</v>
      </c>
      <c r="AB354" s="1346">
        <v>0</v>
      </c>
      <c r="AC354" s="1346">
        <v>0</v>
      </c>
      <c r="AD354" s="1346">
        <f t="shared" si="143"/>
        <v>0</v>
      </c>
      <c r="AE354" s="916"/>
      <c r="AF354" s="3061"/>
      <c r="AG354" s="3061"/>
      <c r="AH354" s="3061">
        <f>AI354/24</f>
        <v>0</v>
      </c>
      <c r="AI354" s="2985"/>
      <c r="AJ354" s="2985">
        <f t="shared" si="144"/>
        <v>0</v>
      </c>
      <c r="AK354" s="1357"/>
      <c r="AL354" s="1422">
        <f t="shared" si="158"/>
        <v>0</v>
      </c>
      <c r="AM354" s="1339">
        <f t="shared" si="158"/>
        <v>0</v>
      </c>
      <c r="AN354" s="1339">
        <f t="shared" si="158"/>
        <v>0</v>
      </c>
      <c r="AO354" s="1339">
        <f t="shared" si="159"/>
        <v>0</v>
      </c>
      <c r="AP354" s="1339">
        <f t="shared" si="145"/>
        <v>0</v>
      </c>
      <c r="AQ354" s="2992"/>
      <c r="AR354" s="2992"/>
      <c r="AS354" s="1357"/>
      <c r="AT354" s="1357"/>
      <c r="AU354" s="1357"/>
      <c r="AV354" s="1357"/>
      <c r="AW354" s="1357"/>
      <c r="AX354" s="1357">
        <f t="shared" si="146"/>
        <v>0</v>
      </c>
      <c r="AY354" s="1357"/>
      <c r="AZ354" s="1357"/>
      <c r="BA354" s="1357"/>
      <c r="BB354" s="1357"/>
      <c r="BC354" s="1357"/>
      <c r="BD354" s="1357">
        <f t="shared" si="147"/>
        <v>0</v>
      </c>
      <c r="BE354" s="1357"/>
      <c r="BF354" s="1357"/>
      <c r="BG354" s="1357"/>
      <c r="BH354" s="1357"/>
      <c r="BI354" s="1357"/>
      <c r="BJ354" s="1357">
        <f t="shared" si="148"/>
        <v>0</v>
      </c>
      <c r="BK354" s="2989"/>
      <c r="BL354" s="2989"/>
      <c r="CB354" s="885">
        <v>0</v>
      </c>
      <c r="CC354" s="885">
        <v>0</v>
      </c>
      <c r="CD354" s="885">
        <v>0</v>
      </c>
      <c r="CE354" s="885">
        <v>0</v>
      </c>
      <c r="CF354" s="2981">
        <f t="shared" si="149"/>
        <v>0</v>
      </c>
      <c r="CG354" s="2981">
        <f t="shared" si="149"/>
        <v>0</v>
      </c>
      <c r="CH354" s="2981">
        <f t="shared" si="149"/>
        <v>0</v>
      </c>
      <c r="CI354" s="2981">
        <f t="shared" si="149"/>
        <v>0</v>
      </c>
      <c r="CJ354" s="2981">
        <f t="shared" si="149"/>
        <v>0</v>
      </c>
      <c r="CQ354" s="2981">
        <f t="shared" si="135"/>
        <v>0</v>
      </c>
      <c r="CR354" s="2981">
        <f t="shared" si="135"/>
        <v>0</v>
      </c>
      <c r="CS354" s="2981">
        <f t="shared" si="135"/>
        <v>0</v>
      </c>
      <c r="CT354" s="2981">
        <f t="shared" si="135"/>
        <v>0</v>
      </c>
      <c r="CU354" s="2981">
        <f t="shared" si="135"/>
        <v>0</v>
      </c>
    </row>
    <row r="355" spans="1:99" ht="15.75" hidden="1" customHeight="1">
      <c r="B355" s="3045"/>
      <c r="C355" s="1860"/>
      <c r="D355" s="1538"/>
      <c r="E355" s="1357"/>
      <c r="F355" s="1357"/>
      <c r="G355" s="1357"/>
      <c r="H355" s="1357"/>
      <c r="I355" s="1357"/>
      <c r="J355" s="1357"/>
      <c r="K355" s="1357">
        <f t="shared" si="141"/>
        <v>0</v>
      </c>
      <c r="L355" s="1367"/>
      <c r="M355" s="1367"/>
      <c r="N355" s="1367"/>
      <c r="O355" s="1367"/>
      <c r="P355" s="1367"/>
      <c r="Q355" s="1367">
        <f t="shared" si="161"/>
        <v>0</v>
      </c>
      <c r="R355" s="891"/>
      <c r="S355" s="891"/>
      <c r="T355" s="891"/>
      <c r="U355" s="891"/>
      <c r="V355" s="1357"/>
      <c r="W355" s="1357">
        <f t="shared" si="142"/>
        <v>0</v>
      </c>
      <c r="X355" s="1357"/>
      <c r="Y355" s="1346"/>
      <c r="Z355" s="1346"/>
      <c r="AA355" s="1346"/>
      <c r="AB355" s="1346"/>
      <c r="AC355" s="1346"/>
      <c r="AD355" s="1346">
        <f t="shared" si="143"/>
        <v>0</v>
      </c>
      <c r="AE355" s="3025"/>
      <c r="AF355" s="1346"/>
      <c r="AG355" s="1346"/>
      <c r="AH355" s="1346"/>
      <c r="AI355" s="1346"/>
      <c r="AJ355" s="2971">
        <f t="shared" si="144"/>
        <v>0</v>
      </c>
      <c r="AK355" s="1357"/>
      <c r="AL355" s="1357"/>
      <c r="AM355" s="1357"/>
      <c r="AN355" s="1357"/>
      <c r="AO355" s="1357"/>
      <c r="AP355" s="1357">
        <f t="shared" si="145"/>
        <v>0</v>
      </c>
      <c r="AQ355" s="2992"/>
      <c r="AR355" s="2992"/>
      <c r="AS355" s="1357"/>
      <c r="AT355" s="1357"/>
      <c r="AU355" s="1357"/>
      <c r="AV355" s="1357"/>
      <c r="AW355" s="1357"/>
      <c r="AX355" s="1357">
        <f t="shared" si="146"/>
        <v>0</v>
      </c>
      <c r="AY355" s="1357"/>
      <c r="AZ355" s="1357"/>
      <c r="BA355" s="1357"/>
      <c r="BB355" s="1357"/>
      <c r="BC355" s="1357"/>
      <c r="BD355" s="1357">
        <f t="shared" si="147"/>
        <v>0</v>
      </c>
      <c r="BE355" s="1357"/>
      <c r="BF355" s="1357"/>
      <c r="BG355" s="1357"/>
      <c r="BH355" s="1357"/>
      <c r="BI355" s="1357"/>
      <c r="BJ355" s="1357">
        <f t="shared" si="148"/>
        <v>0</v>
      </c>
      <c r="BK355" s="2989"/>
      <c r="BL355" s="2989"/>
      <c r="CF355" s="2981">
        <f t="shared" si="149"/>
        <v>0</v>
      </c>
      <c r="CG355" s="2981">
        <f t="shared" si="149"/>
        <v>0</v>
      </c>
      <c r="CH355" s="2981">
        <f t="shared" si="149"/>
        <v>0</v>
      </c>
      <c r="CI355" s="2981">
        <f t="shared" si="149"/>
        <v>0</v>
      </c>
      <c r="CJ355" s="2981">
        <f t="shared" si="149"/>
        <v>0</v>
      </c>
      <c r="CQ355" s="2981">
        <f t="shared" si="135"/>
        <v>0</v>
      </c>
      <c r="CR355" s="2981">
        <f t="shared" si="135"/>
        <v>0</v>
      </c>
      <c r="CS355" s="2981">
        <f t="shared" si="135"/>
        <v>0</v>
      </c>
      <c r="CT355" s="2981">
        <f t="shared" si="135"/>
        <v>0</v>
      </c>
      <c r="CU355" s="2981">
        <f t="shared" si="135"/>
        <v>0</v>
      </c>
    </row>
    <row r="356" spans="1:99" ht="15.75" hidden="1" customHeight="1">
      <c r="B356" s="3045"/>
      <c r="C356" s="1860"/>
      <c r="D356" s="1538"/>
      <c r="E356" s="1357"/>
      <c r="F356" s="1357"/>
      <c r="G356" s="1357"/>
      <c r="H356" s="1357"/>
      <c r="I356" s="1357"/>
      <c r="J356" s="1357"/>
      <c r="K356" s="1357">
        <f t="shared" si="141"/>
        <v>0</v>
      </c>
      <c r="L356" s="1367"/>
      <c r="M356" s="1367"/>
      <c r="N356" s="1367"/>
      <c r="O356" s="1367"/>
      <c r="P356" s="1367"/>
      <c r="Q356" s="1367">
        <f t="shared" si="161"/>
        <v>0</v>
      </c>
      <c r="R356" s="891"/>
      <c r="S356" s="891"/>
      <c r="T356" s="891"/>
      <c r="U356" s="891"/>
      <c r="V356" s="1357"/>
      <c r="W356" s="1357">
        <f t="shared" si="142"/>
        <v>0</v>
      </c>
      <c r="X356" s="1357"/>
      <c r="Y356" s="1346"/>
      <c r="Z356" s="1346"/>
      <c r="AA356" s="1346"/>
      <c r="AB356" s="1346"/>
      <c r="AC356" s="1346"/>
      <c r="AD356" s="1346">
        <f t="shared" si="143"/>
        <v>0</v>
      </c>
      <c r="AE356" s="3025"/>
      <c r="AF356" s="1346"/>
      <c r="AG356" s="1346"/>
      <c r="AH356" s="1346"/>
      <c r="AI356" s="1346"/>
      <c r="AJ356" s="2971">
        <f t="shared" si="144"/>
        <v>0</v>
      </c>
      <c r="AK356" s="1357"/>
      <c r="AL356" s="1357"/>
      <c r="AM356" s="1357"/>
      <c r="AN356" s="1357"/>
      <c r="AO356" s="1357"/>
      <c r="AP356" s="1357">
        <f t="shared" si="145"/>
        <v>0</v>
      </c>
      <c r="AQ356" s="2992"/>
      <c r="AR356" s="2992"/>
      <c r="AS356" s="1357"/>
      <c r="AT356" s="1357"/>
      <c r="AU356" s="1357"/>
      <c r="AV356" s="1357"/>
      <c r="AW356" s="1357"/>
      <c r="AX356" s="1357">
        <f t="shared" si="146"/>
        <v>0</v>
      </c>
      <c r="AY356" s="1357"/>
      <c r="AZ356" s="1357"/>
      <c r="BA356" s="1357"/>
      <c r="BB356" s="1357"/>
      <c r="BC356" s="1357"/>
      <c r="BD356" s="1357">
        <f t="shared" si="147"/>
        <v>0</v>
      </c>
      <c r="BE356" s="1357"/>
      <c r="BF356" s="1357"/>
      <c r="BG356" s="1357"/>
      <c r="BH356" s="1357"/>
      <c r="BI356" s="1357"/>
      <c r="BJ356" s="1357">
        <f t="shared" si="148"/>
        <v>0</v>
      </c>
      <c r="BK356" s="2989"/>
      <c r="BL356" s="2989"/>
      <c r="CF356" s="2981">
        <f t="shared" si="149"/>
        <v>0</v>
      </c>
      <c r="CG356" s="2981">
        <f t="shared" si="149"/>
        <v>0</v>
      </c>
      <c r="CH356" s="2981">
        <f t="shared" si="149"/>
        <v>0</v>
      </c>
      <c r="CI356" s="2981">
        <f t="shared" si="149"/>
        <v>0</v>
      </c>
      <c r="CJ356" s="2981">
        <f t="shared" si="149"/>
        <v>0</v>
      </c>
      <c r="CQ356" s="2981">
        <f t="shared" si="135"/>
        <v>0</v>
      </c>
      <c r="CR356" s="2981">
        <f t="shared" si="135"/>
        <v>0</v>
      </c>
      <c r="CS356" s="2981">
        <f t="shared" si="135"/>
        <v>0</v>
      </c>
      <c r="CT356" s="2981">
        <f t="shared" si="135"/>
        <v>0</v>
      </c>
      <c r="CU356" s="2981">
        <f t="shared" si="135"/>
        <v>0</v>
      </c>
    </row>
    <row r="357" spans="1:99" ht="15.75" hidden="1" customHeight="1">
      <c r="B357" s="3045"/>
      <c r="C357" s="1860"/>
      <c r="D357" s="1538"/>
      <c r="E357" s="1357"/>
      <c r="F357" s="1357"/>
      <c r="G357" s="1357"/>
      <c r="H357" s="1357"/>
      <c r="I357" s="1357"/>
      <c r="J357" s="1357"/>
      <c r="K357" s="1357">
        <f t="shared" si="141"/>
        <v>0</v>
      </c>
      <c r="L357" s="1367"/>
      <c r="M357" s="1367"/>
      <c r="N357" s="1367"/>
      <c r="O357" s="1367"/>
      <c r="P357" s="1367"/>
      <c r="Q357" s="1367">
        <f t="shared" si="161"/>
        <v>0</v>
      </c>
      <c r="R357" s="891"/>
      <c r="S357" s="891"/>
      <c r="T357" s="891"/>
      <c r="U357" s="891"/>
      <c r="V357" s="1357"/>
      <c r="W357" s="1357">
        <f t="shared" si="142"/>
        <v>0</v>
      </c>
      <c r="X357" s="1357"/>
      <c r="Y357" s="1346"/>
      <c r="Z357" s="1346"/>
      <c r="AA357" s="1346"/>
      <c r="AB357" s="1346"/>
      <c r="AC357" s="1346"/>
      <c r="AD357" s="1346">
        <f t="shared" si="143"/>
        <v>0</v>
      </c>
      <c r="AE357" s="3025"/>
      <c r="AF357" s="1346"/>
      <c r="AG357" s="1346"/>
      <c r="AH357" s="1346"/>
      <c r="AI357" s="1346"/>
      <c r="AJ357" s="2971">
        <f t="shared" si="144"/>
        <v>0</v>
      </c>
      <c r="AK357" s="1357"/>
      <c r="AL357" s="1357"/>
      <c r="AM357" s="1357"/>
      <c r="AN357" s="1357"/>
      <c r="AO357" s="1357"/>
      <c r="AP357" s="1357">
        <f t="shared" si="145"/>
        <v>0</v>
      </c>
      <c r="AQ357" s="2992"/>
      <c r="AR357" s="2992"/>
      <c r="AS357" s="1357"/>
      <c r="AT357" s="1357"/>
      <c r="AU357" s="1357"/>
      <c r="AV357" s="1357"/>
      <c r="AW357" s="1357"/>
      <c r="AX357" s="1357">
        <f t="shared" si="146"/>
        <v>0</v>
      </c>
      <c r="AY357" s="1357"/>
      <c r="AZ357" s="1357"/>
      <c r="BA357" s="1357"/>
      <c r="BB357" s="1357"/>
      <c r="BC357" s="1357"/>
      <c r="BD357" s="1357">
        <f t="shared" si="147"/>
        <v>0</v>
      </c>
      <c r="BE357" s="1357"/>
      <c r="BF357" s="1357"/>
      <c r="BG357" s="1357"/>
      <c r="BH357" s="1357"/>
      <c r="BI357" s="1357"/>
      <c r="BJ357" s="1357">
        <f t="shared" si="148"/>
        <v>0</v>
      </c>
      <c r="BK357" s="2989"/>
      <c r="BL357" s="2989"/>
      <c r="CF357" s="2981">
        <f t="shared" si="149"/>
        <v>0</v>
      </c>
      <c r="CG357" s="2981">
        <f t="shared" si="149"/>
        <v>0</v>
      </c>
      <c r="CH357" s="2981">
        <f t="shared" si="149"/>
        <v>0</v>
      </c>
      <c r="CI357" s="2981">
        <f t="shared" si="149"/>
        <v>0</v>
      </c>
      <c r="CJ357" s="2981">
        <f t="shared" si="149"/>
        <v>0</v>
      </c>
      <c r="CQ357" s="2981">
        <f t="shared" si="135"/>
        <v>0</v>
      </c>
      <c r="CR357" s="2981">
        <f t="shared" si="135"/>
        <v>0</v>
      </c>
      <c r="CS357" s="2981">
        <f t="shared" si="135"/>
        <v>0</v>
      </c>
      <c r="CT357" s="2981">
        <f t="shared" si="135"/>
        <v>0</v>
      </c>
      <c r="CU357" s="2981">
        <f t="shared" si="135"/>
        <v>0</v>
      </c>
    </row>
    <row r="358" spans="1:99" ht="15.75" hidden="1" customHeight="1">
      <c r="B358" s="3045"/>
      <c r="C358" s="1860"/>
      <c r="D358" s="1538"/>
      <c r="E358" s="1357"/>
      <c r="F358" s="1357"/>
      <c r="G358" s="1357"/>
      <c r="H358" s="1357"/>
      <c r="I358" s="1357"/>
      <c r="J358" s="1357"/>
      <c r="K358" s="1357">
        <f t="shared" si="141"/>
        <v>0</v>
      </c>
      <c r="L358" s="1367"/>
      <c r="M358" s="1367"/>
      <c r="N358" s="1367"/>
      <c r="O358" s="1367"/>
      <c r="P358" s="1367"/>
      <c r="Q358" s="1367">
        <f t="shared" si="161"/>
        <v>0</v>
      </c>
      <c r="R358" s="891"/>
      <c r="S358" s="891"/>
      <c r="T358" s="891"/>
      <c r="U358" s="891"/>
      <c r="V358" s="1357"/>
      <c r="W358" s="1357">
        <f t="shared" si="142"/>
        <v>0</v>
      </c>
      <c r="X358" s="1357"/>
      <c r="Y358" s="1346"/>
      <c r="Z358" s="1346"/>
      <c r="AA358" s="1346"/>
      <c r="AB358" s="1346"/>
      <c r="AC358" s="1346"/>
      <c r="AD358" s="1346">
        <f t="shared" si="143"/>
        <v>0</v>
      </c>
      <c r="AE358" s="3025"/>
      <c r="AF358" s="1346"/>
      <c r="AG358" s="1346"/>
      <c r="AH358" s="1346"/>
      <c r="AI358" s="1346"/>
      <c r="AJ358" s="2971">
        <f t="shared" si="144"/>
        <v>0</v>
      </c>
      <c r="AK358" s="1357"/>
      <c r="AL358" s="1357"/>
      <c r="AM358" s="1357"/>
      <c r="AN358" s="1357"/>
      <c r="AO358" s="1357"/>
      <c r="AP358" s="1357">
        <f t="shared" si="145"/>
        <v>0</v>
      </c>
      <c r="AQ358" s="2992"/>
      <c r="AR358" s="2992"/>
      <c r="AS358" s="1357"/>
      <c r="AT358" s="1357"/>
      <c r="AU358" s="1357"/>
      <c r="AV358" s="1357"/>
      <c r="AW358" s="1357"/>
      <c r="AX358" s="1357">
        <f t="shared" si="146"/>
        <v>0</v>
      </c>
      <c r="AY358" s="1357"/>
      <c r="AZ358" s="1357"/>
      <c r="BA358" s="1357"/>
      <c r="BB358" s="1357"/>
      <c r="BC358" s="1357"/>
      <c r="BD358" s="1357">
        <f t="shared" si="147"/>
        <v>0</v>
      </c>
      <c r="BE358" s="1357"/>
      <c r="BF358" s="1357"/>
      <c r="BG358" s="1357"/>
      <c r="BH358" s="1357"/>
      <c r="BI358" s="1357"/>
      <c r="BJ358" s="1357">
        <f t="shared" si="148"/>
        <v>0</v>
      </c>
      <c r="BK358" s="2989"/>
      <c r="BL358" s="2989"/>
      <c r="CF358" s="2981">
        <f t="shared" si="149"/>
        <v>0</v>
      </c>
      <c r="CG358" s="2981">
        <f t="shared" si="149"/>
        <v>0</v>
      </c>
      <c r="CH358" s="2981">
        <f t="shared" si="149"/>
        <v>0</v>
      </c>
      <c r="CI358" s="2981">
        <f t="shared" si="149"/>
        <v>0</v>
      </c>
      <c r="CJ358" s="2981">
        <f t="shared" si="149"/>
        <v>0</v>
      </c>
      <c r="CQ358" s="2981">
        <f t="shared" si="135"/>
        <v>0</v>
      </c>
      <c r="CR358" s="2981">
        <f t="shared" si="135"/>
        <v>0</v>
      </c>
      <c r="CS358" s="2981">
        <f t="shared" si="135"/>
        <v>0</v>
      </c>
      <c r="CT358" s="2981">
        <f t="shared" si="135"/>
        <v>0</v>
      </c>
      <c r="CU358" s="2981">
        <f t="shared" si="135"/>
        <v>0</v>
      </c>
    </row>
    <row r="359" spans="1:99" ht="15.75" hidden="1" customHeight="1">
      <c r="B359" s="3045"/>
      <c r="C359" s="1860"/>
      <c r="D359" s="1538"/>
      <c r="E359" s="1357"/>
      <c r="F359" s="1357"/>
      <c r="G359" s="1357"/>
      <c r="H359" s="1357"/>
      <c r="I359" s="1357"/>
      <c r="J359" s="1357"/>
      <c r="K359" s="1357">
        <f t="shared" si="141"/>
        <v>0</v>
      </c>
      <c r="L359" s="1367"/>
      <c r="M359" s="1367"/>
      <c r="N359" s="1367"/>
      <c r="O359" s="1367"/>
      <c r="P359" s="1367"/>
      <c r="Q359" s="1367">
        <f t="shared" si="161"/>
        <v>0</v>
      </c>
      <c r="R359" s="891"/>
      <c r="S359" s="891"/>
      <c r="T359" s="891"/>
      <c r="U359" s="891"/>
      <c r="V359" s="1357"/>
      <c r="W359" s="1357">
        <f t="shared" si="142"/>
        <v>0</v>
      </c>
      <c r="X359" s="1357"/>
      <c r="Y359" s="1346"/>
      <c r="Z359" s="1346"/>
      <c r="AA359" s="1346"/>
      <c r="AB359" s="1346"/>
      <c r="AC359" s="1346"/>
      <c r="AD359" s="1346">
        <f t="shared" si="143"/>
        <v>0</v>
      </c>
      <c r="AE359" s="3025"/>
      <c r="AF359" s="1346"/>
      <c r="AG359" s="1346"/>
      <c r="AH359" s="1346"/>
      <c r="AI359" s="1346"/>
      <c r="AJ359" s="2971">
        <f t="shared" si="144"/>
        <v>0</v>
      </c>
      <c r="AK359" s="1357"/>
      <c r="AL359" s="1357"/>
      <c r="AM359" s="1357"/>
      <c r="AN359" s="1357"/>
      <c r="AO359" s="1357"/>
      <c r="AP359" s="1357">
        <f t="shared" si="145"/>
        <v>0</v>
      </c>
      <c r="AQ359" s="2992"/>
      <c r="AR359" s="2992"/>
      <c r="AS359" s="1357"/>
      <c r="AT359" s="1357"/>
      <c r="AU359" s="1357"/>
      <c r="AV359" s="1357"/>
      <c r="AW359" s="1357"/>
      <c r="AX359" s="1357">
        <f t="shared" si="146"/>
        <v>0</v>
      </c>
      <c r="AY359" s="1357"/>
      <c r="AZ359" s="1357"/>
      <c r="BA359" s="1357"/>
      <c r="BB359" s="1357"/>
      <c r="BC359" s="1357"/>
      <c r="BD359" s="1357">
        <f t="shared" si="147"/>
        <v>0</v>
      </c>
      <c r="BE359" s="1357"/>
      <c r="BF359" s="1357"/>
      <c r="BG359" s="1357"/>
      <c r="BH359" s="1357"/>
      <c r="BI359" s="1357"/>
      <c r="BJ359" s="1357">
        <f t="shared" si="148"/>
        <v>0</v>
      </c>
      <c r="BK359" s="2989"/>
      <c r="BL359" s="2989"/>
      <c r="CF359" s="2981">
        <f t="shared" si="149"/>
        <v>0</v>
      </c>
      <c r="CG359" s="2981">
        <f t="shared" si="149"/>
        <v>0</v>
      </c>
      <c r="CH359" s="2981">
        <f t="shared" si="149"/>
        <v>0</v>
      </c>
      <c r="CI359" s="2981">
        <f t="shared" si="149"/>
        <v>0</v>
      </c>
      <c r="CJ359" s="2981">
        <f t="shared" si="149"/>
        <v>0</v>
      </c>
      <c r="CQ359" s="2981">
        <f t="shared" si="135"/>
        <v>0</v>
      </c>
      <c r="CR359" s="2981">
        <f t="shared" si="135"/>
        <v>0</v>
      </c>
      <c r="CS359" s="2981">
        <f t="shared" si="135"/>
        <v>0</v>
      </c>
      <c r="CT359" s="2981">
        <f t="shared" si="135"/>
        <v>0</v>
      </c>
      <c r="CU359" s="2981">
        <f t="shared" si="135"/>
        <v>0</v>
      </c>
    </row>
    <row r="360" spans="1:99" ht="15.75" hidden="1" customHeight="1">
      <c r="B360" s="3045"/>
      <c r="C360" s="1860"/>
      <c r="D360" s="1538"/>
      <c r="E360" s="1357"/>
      <c r="F360" s="1357"/>
      <c r="G360" s="1357"/>
      <c r="H360" s="1357"/>
      <c r="I360" s="1357"/>
      <c r="J360" s="1357"/>
      <c r="K360" s="1357">
        <f t="shared" si="141"/>
        <v>0</v>
      </c>
      <c r="L360" s="1367"/>
      <c r="M360" s="1367"/>
      <c r="N360" s="1367"/>
      <c r="O360" s="1367"/>
      <c r="P360" s="1367"/>
      <c r="Q360" s="1367">
        <f t="shared" si="161"/>
        <v>0</v>
      </c>
      <c r="R360" s="891"/>
      <c r="S360" s="891"/>
      <c r="T360" s="891"/>
      <c r="U360" s="891"/>
      <c r="V360" s="1357"/>
      <c r="W360" s="1357">
        <f t="shared" si="142"/>
        <v>0</v>
      </c>
      <c r="X360" s="1357"/>
      <c r="Y360" s="1346"/>
      <c r="Z360" s="1346"/>
      <c r="AA360" s="1346"/>
      <c r="AB360" s="1346"/>
      <c r="AC360" s="1346"/>
      <c r="AD360" s="1346">
        <f t="shared" si="143"/>
        <v>0</v>
      </c>
      <c r="AE360" s="3025"/>
      <c r="AF360" s="1346"/>
      <c r="AG360" s="1346"/>
      <c r="AH360" s="1346"/>
      <c r="AI360" s="1346"/>
      <c r="AJ360" s="2971">
        <f t="shared" si="144"/>
        <v>0</v>
      </c>
      <c r="AK360" s="1357"/>
      <c r="AL360" s="1357"/>
      <c r="AM360" s="1357"/>
      <c r="AN360" s="1357"/>
      <c r="AO360" s="1357"/>
      <c r="AP360" s="1357">
        <f t="shared" si="145"/>
        <v>0</v>
      </c>
      <c r="AQ360" s="2992"/>
      <c r="AR360" s="2992"/>
      <c r="AS360" s="1357"/>
      <c r="AT360" s="1357"/>
      <c r="AU360" s="1357"/>
      <c r="AV360" s="1357"/>
      <c r="AW360" s="1357"/>
      <c r="AX360" s="1357">
        <f t="shared" si="146"/>
        <v>0</v>
      </c>
      <c r="AY360" s="1357"/>
      <c r="AZ360" s="1357"/>
      <c r="BA360" s="1357"/>
      <c r="BB360" s="1357"/>
      <c r="BC360" s="1357"/>
      <c r="BD360" s="1357">
        <f t="shared" si="147"/>
        <v>0</v>
      </c>
      <c r="BE360" s="1357"/>
      <c r="BF360" s="1357"/>
      <c r="BG360" s="1357"/>
      <c r="BH360" s="1357"/>
      <c r="BI360" s="1357"/>
      <c r="BJ360" s="1357">
        <f t="shared" si="148"/>
        <v>0</v>
      </c>
      <c r="BK360" s="2989"/>
      <c r="BL360" s="2989"/>
      <c r="CF360" s="2981">
        <f t="shared" si="149"/>
        <v>0</v>
      </c>
      <c r="CG360" s="2981">
        <f t="shared" si="149"/>
        <v>0</v>
      </c>
      <c r="CH360" s="2981">
        <f t="shared" si="149"/>
        <v>0</v>
      </c>
      <c r="CI360" s="2981">
        <f t="shared" si="149"/>
        <v>0</v>
      </c>
      <c r="CJ360" s="2981">
        <f t="shared" si="149"/>
        <v>0</v>
      </c>
      <c r="CQ360" s="2981">
        <f t="shared" ref="CQ360:CU410" si="162">CL360-BE360</f>
        <v>0</v>
      </c>
      <c r="CR360" s="2981">
        <f t="shared" si="162"/>
        <v>0</v>
      </c>
      <c r="CS360" s="2981">
        <f t="shared" si="162"/>
        <v>0</v>
      </c>
      <c r="CT360" s="2981">
        <f t="shared" si="162"/>
        <v>0</v>
      </c>
      <c r="CU360" s="2981">
        <f t="shared" si="162"/>
        <v>0</v>
      </c>
    </row>
    <row r="361" spans="1:99" ht="15.75" hidden="1" customHeight="1">
      <c r="B361" s="3045"/>
      <c r="C361" s="1860"/>
      <c r="D361" s="1538"/>
      <c r="E361" s="1357"/>
      <c r="F361" s="1357"/>
      <c r="G361" s="1357"/>
      <c r="H361" s="1357"/>
      <c r="I361" s="1357"/>
      <c r="J361" s="1357"/>
      <c r="K361" s="1357">
        <f t="shared" si="141"/>
        <v>0</v>
      </c>
      <c r="L361" s="1367"/>
      <c r="M361" s="1367"/>
      <c r="N361" s="1367"/>
      <c r="O361" s="1367"/>
      <c r="P361" s="1367"/>
      <c r="Q361" s="1367">
        <f t="shared" si="161"/>
        <v>0</v>
      </c>
      <c r="R361" s="891"/>
      <c r="S361" s="891"/>
      <c r="T361" s="891"/>
      <c r="U361" s="891"/>
      <c r="V361" s="1357"/>
      <c r="W361" s="1357">
        <f t="shared" si="142"/>
        <v>0</v>
      </c>
      <c r="X361" s="1357"/>
      <c r="Y361" s="1346"/>
      <c r="Z361" s="1346"/>
      <c r="AA361" s="1346"/>
      <c r="AB361" s="1346"/>
      <c r="AC361" s="1346"/>
      <c r="AD361" s="1346">
        <f t="shared" si="143"/>
        <v>0</v>
      </c>
      <c r="AE361" s="3025"/>
      <c r="AF361" s="1346"/>
      <c r="AG361" s="1346"/>
      <c r="AH361" s="1346"/>
      <c r="AI361" s="1346"/>
      <c r="AJ361" s="2971">
        <f t="shared" si="144"/>
        <v>0</v>
      </c>
      <c r="AK361" s="1357"/>
      <c r="AL361" s="1357"/>
      <c r="AM361" s="1357"/>
      <c r="AN361" s="1357"/>
      <c r="AO361" s="1357"/>
      <c r="AP361" s="1357">
        <f t="shared" si="145"/>
        <v>0</v>
      </c>
      <c r="AQ361" s="2992"/>
      <c r="AR361" s="2992"/>
      <c r="AS361" s="1357"/>
      <c r="AT361" s="1357"/>
      <c r="AU361" s="1357"/>
      <c r="AV361" s="1357"/>
      <c r="AW361" s="1357"/>
      <c r="AX361" s="1357">
        <f t="shared" si="146"/>
        <v>0</v>
      </c>
      <c r="AY361" s="1357"/>
      <c r="AZ361" s="1357"/>
      <c r="BA361" s="1357"/>
      <c r="BB361" s="1357"/>
      <c r="BC361" s="1357"/>
      <c r="BD361" s="1357">
        <f t="shared" si="147"/>
        <v>0</v>
      </c>
      <c r="BE361" s="1357"/>
      <c r="BF361" s="1357"/>
      <c r="BG361" s="1357"/>
      <c r="BH361" s="1357"/>
      <c r="BI361" s="1357"/>
      <c r="BJ361" s="1357">
        <f t="shared" si="148"/>
        <v>0</v>
      </c>
      <c r="BK361" s="2989"/>
      <c r="BL361" s="2989"/>
      <c r="CF361" s="2981">
        <f t="shared" si="149"/>
        <v>0</v>
      </c>
      <c r="CG361" s="2981">
        <f t="shared" si="149"/>
        <v>0</v>
      </c>
      <c r="CH361" s="2981">
        <f t="shared" si="149"/>
        <v>0</v>
      </c>
      <c r="CI361" s="2981">
        <f t="shared" si="149"/>
        <v>0</v>
      </c>
      <c r="CJ361" s="2981">
        <f t="shared" si="149"/>
        <v>0</v>
      </c>
      <c r="CQ361" s="2981">
        <f t="shared" si="162"/>
        <v>0</v>
      </c>
      <c r="CR361" s="2981">
        <f t="shared" si="162"/>
        <v>0</v>
      </c>
      <c r="CS361" s="2981">
        <f t="shared" si="162"/>
        <v>0</v>
      </c>
      <c r="CT361" s="2981">
        <f t="shared" si="162"/>
        <v>0</v>
      </c>
      <c r="CU361" s="2981">
        <f t="shared" si="162"/>
        <v>0</v>
      </c>
    </row>
    <row r="362" spans="1:99" ht="15.75" hidden="1" customHeight="1">
      <c r="B362" s="3045"/>
      <c r="C362" s="1860"/>
      <c r="D362" s="1538"/>
      <c r="E362" s="1357"/>
      <c r="F362" s="1357"/>
      <c r="G362" s="1357"/>
      <c r="H362" s="1357"/>
      <c r="I362" s="1357"/>
      <c r="J362" s="1357"/>
      <c r="K362" s="1357">
        <f t="shared" si="141"/>
        <v>0</v>
      </c>
      <c r="L362" s="1367"/>
      <c r="M362" s="1367"/>
      <c r="N362" s="1367"/>
      <c r="O362" s="1367"/>
      <c r="P362" s="1367"/>
      <c r="Q362" s="1367">
        <f t="shared" si="161"/>
        <v>0</v>
      </c>
      <c r="R362" s="891"/>
      <c r="S362" s="891"/>
      <c r="T362" s="891"/>
      <c r="U362" s="891"/>
      <c r="V362" s="1357"/>
      <c r="W362" s="1357">
        <f t="shared" si="142"/>
        <v>0</v>
      </c>
      <c r="X362" s="1357"/>
      <c r="Y362" s="1346"/>
      <c r="Z362" s="1346"/>
      <c r="AA362" s="1346"/>
      <c r="AB362" s="1346"/>
      <c r="AC362" s="1346"/>
      <c r="AD362" s="1346">
        <f t="shared" si="143"/>
        <v>0</v>
      </c>
      <c r="AE362" s="3025"/>
      <c r="AF362" s="1346"/>
      <c r="AG362" s="1346"/>
      <c r="AH362" s="1346"/>
      <c r="AI362" s="1346"/>
      <c r="AJ362" s="2971">
        <f t="shared" si="144"/>
        <v>0</v>
      </c>
      <c r="AK362" s="1357"/>
      <c r="AL362" s="1357"/>
      <c r="AM362" s="1357"/>
      <c r="AN362" s="1357"/>
      <c r="AO362" s="1357"/>
      <c r="AP362" s="1357">
        <f t="shared" si="145"/>
        <v>0</v>
      </c>
      <c r="AQ362" s="2992"/>
      <c r="AR362" s="2992"/>
      <c r="AS362" s="1357"/>
      <c r="AT362" s="1357"/>
      <c r="AU362" s="1357"/>
      <c r="AV362" s="1357"/>
      <c r="AW362" s="1357"/>
      <c r="AX362" s="1357">
        <f t="shared" si="146"/>
        <v>0</v>
      </c>
      <c r="AY362" s="1357"/>
      <c r="AZ362" s="1357"/>
      <c r="BA362" s="1357"/>
      <c r="BB362" s="1357"/>
      <c r="BC362" s="1357"/>
      <c r="BD362" s="1357">
        <f t="shared" si="147"/>
        <v>0</v>
      </c>
      <c r="BE362" s="1357"/>
      <c r="BF362" s="1357"/>
      <c r="BG362" s="1357"/>
      <c r="BH362" s="1357"/>
      <c r="BI362" s="1357"/>
      <c r="BJ362" s="1357">
        <f t="shared" si="148"/>
        <v>0</v>
      </c>
      <c r="BK362" s="2989"/>
      <c r="BL362" s="2989"/>
      <c r="CF362" s="2981">
        <f t="shared" si="149"/>
        <v>0</v>
      </c>
      <c r="CG362" s="2981">
        <f t="shared" si="149"/>
        <v>0</v>
      </c>
      <c r="CH362" s="2981">
        <f t="shared" si="149"/>
        <v>0</v>
      </c>
      <c r="CI362" s="2981">
        <f t="shared" si="149"/>
        <v>0</v>
      </c>
      <c r="CJ362" s="2981">
        <f t="shared" si="149"/>
        <v>0</v>
      </c>
      <c r="CQ362" s="2981">
        <f t="shared" si="162"/>
        <v>0</v>
      </c>
      <c r="CR362" s="2981">
        <f t="shared" si="162"/>
        <v>0</v>
      </c>
      <c r="CS362" s="2981">
        <f t="shared" si="162"/>
        <v>0</v>
      </c>
      <c r="CT362" s="2981">
        <f t="shared" si="162"/>
        <v>0</v>
      </c>
      <c r="CU362" s="2981">
        <f t="shared" si="162"/>
        <v>0</v>
      </c>
    </row>
    <row r="363" spans="1:99" ht="15.75" hidden="1" customHeight="1">
      <c r="B363" s="3045"/>
      <c r="C363" s="1860"/>
      <c r="D363" s="1538"/>
      <c r="E363" s="1357"/>
      <c r="F363" s="1357"/>
      <c r="G363" s="1357"/>
      <c r="H363" s="1357"/>
      <c r="I363" s="1357"/>
      <c r="J363" s="1357"/>
      <c r="K363" s="1357">
        <f t="shared" si="141"/>
        <v>0</v>
      </c>
      <c r="L363" s="1367"/>
      <c r="M363" s="1367"/>
      <c r="N363" s="1367"/>
      <c r="O363" s="1367"/>
      <c r="P363" s="1367"/>
      <c r="Q363" s="1367">
        <f t="shared" si="161"/>
        <v>0</v>
      </c>
      <c r="R363" s="891"/>
      <c r="S363" s="891"/>
      <c r="T363" s="891"/>
      <c r="U363" s="891"/>
      <c r="V363" s="1357"/>
      <c r="W363" s="1357">
        <f t="shared" si="142"/>
        <v>0</v>
      </c>
      <c r="X363" s="1357"/>
      <c r="Y363" s="1346"/>
      <c r="Z363" s="1346"/>
      <c r="AA363" s="1346"/>
      <c r="AB363" s="1346"/>
      <c r="AC363" s="1346"/>
      <c r="AD363" s="1346">
        <f t="shared" si="143"/>
        <v>0</v>
      </c>
      <c r="AE363" s="3025"/>
      <c r="AF363" s="1346"/>
      <c r="AG363" s="1346"/>
      <c r="AH363" s="1346"/>
      <c r="AI363" s="1346"/>
      <c r="AJ363" s="2971">
        <f t="shared" si="144"/>
        <v>0</v>
      </c>
      <c r="AK363" s="1357"/>
      <c r="AL363" s="1357"/>
      <c r="AM363" s="1357"/>
      <c r="AN363" s="1357"/>
      <c r="AO363" s="1357"/>
      <c r="AP363" s="1357">
        <f t="shared" si="145"/>
        <v>0</v>
      </c>
      <c r="AQ363" s="2992"/>
      <c r="AR363" s="2992"/>
      <c r="AS363" s="1357"/>
      <c r="AT363" s="1357"/>
      <c r="AU363" s="1357"/>
      <c r="AV363" s="1357"/>
      <c r="AW363" s="1357"/>
      <c r="AX363" s="1357">
        <f t="shared" si="146"/>
        <v>0</v>
      </c>
      <c r="AY363" s="1357"/>
      <c r="AZ363" s="1357"/>
      <c r="BA363" s="1357"/>
      <c r="BB363" s="1357"/>
      <c r="BC363" s="1357"/>
      <c r="BD363" s="1357">
        <f t="shared" si="147"/>
        <v>0</v>
      </c>
      <c r="BE363" s="1357"/>
      <c r="BF363" s="1357"/>
      <c r="BG363" s="1357"/>
      <c r="BH363" s="1357"/>
      <c r="BI363" s="1357"/>
      <c r="BJ363" s="1357">
        <f t="shared" si="148"/>
        <v>0</v>
      </c>
      <c r="BK363" s="2989"/>
      <c r="BL363" s="2989"/>
      <c r="CF363" s="2981">
        <f t="shared" si="149"/>
        <v>0</v>
      </c>
      <c r="CG363" s="2981">
        <f t="shared" si="149"/>
        <v>0</v>
      </c>
      <c r="CH363" s="2981">
        <f t="shared" si="149"/>
        <v>0</v>
      </c>
      <c r="CI363" s="2981">
        <f t="shared" si="149"/>
        <v>0</v>
      </c>
      <c r="CJ363" s="2981">
        <f t="shared" si="149"/>
        <v>0</v>
      </c>
      <c r="CQ363" s="2981">
        <f t="shared" si="162"/>
        <v>0</v>
      </c>
      <c r="CR363" s="2981">
        <f t="shared" si="162"/>
        <v>0</v>
      </c>
      <c r="CS363" s="2981">
        <f t="shared" si="162"/>
        <v>0</v>
      </c>
      <c r="CT363" s="2981">
        <f t="shared" si="162"/>
        <v>0</v>
      </c>
      <c r="CU363" s="2981">
        <f t="shared" si="162"/>
        <v>0</v>
      </c>
    </row>
    <row r="364" spans="1:99" ht="15.75" hidden="1" customHeight="1">
      <c r="B364" s="3045"/>
      <c r="C364" s="1860"/>
      <c r="D364" s="1538"/>
      <c r="E364" s="1357"/>
      <c r="F364" s="1357"/>
      <c r="G364" s="1357"/>
      <c r="H364" s="1357"/>
      <c r="I364" s="1357"/>
      <c r="J364" s="1357"/>
      <c r="K364" s="1357">
        <f t="shared" si="141"/>
        <v>0</v>
      </c>
      <c r="L364" s="1367"/>
      <c r="M364" s="1367"/>
      <c r="N364" s="1367"/>
      <c r="O364" s="1367"/>
      <c r="P364" s="1367"/>
      <c r="Q364" s="1367">
        <f t="shared" si="161"/>
        <v>0</v>
      </c>
      <c r="R364" s="891"/>
      <c r="S364" s="891"/>
      <c r="T364" s="891"/>
      <c r="U364" s="891"/>
      <c r="V364" s="1357"/>
      <c r="W364" s="1357">
        <f t="shared" si="142"/>
        <v>0</v>
      </c>
      <c r="X364" s="1357"/>
      <c r="Y364" s="1346"/>
      <c r="Z364" s="1346"/>
      <c r="AA364" s="1346"/>
      <c r="AB364" s="1346"/>
      <c r="AC364" s="1346"/>
      <c r="AD364" s="1346">
        <f t="shared" si="143"/>
        <v>0</v>
      </c>
      <c r="AE364" s="3025"/>
      <c r="AF364" s="1346"/>
      <c r="AG364" s="1346"/>
      <c r="AH364" s="1346"/>
      <c r="AI364" s="1346"/>
      <c r="AJ364" s="2971">
        <f t="shared" si="144"/>
        <v>0</v>
      </c>
      <c r="AK364" s="1357"/>
      <c r="AL364" s="1357"/>
      <c r="AM364" s="1357"/>
      <c r="AN364" s="1357"/>
      <c r="AO364" s="1357"/>
      <c r="AP364" s="1357">
        <f t="shared" si="145"/>
        <v>0</v>
      </c>
      <c r="AQ364" s="2992"/>
      <c r="AR364" s="2992"/>
      <c r="AS364" s="1357"/>
      <c r="AT364" s="1357"/>
      <c r="AU364" s="1357"/>
      <c r="AV364" s="1357"/>
      <c r="AW364" s="1357"/>
      <c r="AX364" s="1357">
        <f t="shared" si="146"/>
        <v>0</v>
      </c>
      <c r="AY364" s="1357"/>
      <c r="AZ364" s="1357"/>
      <c r="BA364" s="1357"/>
      <c r="BB364" s="1357"/>
      <c r="BC364" s="1357"/>
      <c r="BD364" s="1357">
        <f t="shared" si="147"/>
        <v>0</v>
      </c>
      <c r="BE364" s="1357"/>
      <c r="BF364" s="1357"/>
      <c r="BG364" s="1357"/>
      <c r="BH364" s="1357"/>
      <c r="BI364" s="1357"/>
      <c r="BJ364" s="1357">
        <f t="shared" si="148"/>
        <v>0</v>
      </c>
      <c r="BK364" s="2989"/>
      <c r="BL364" s="2989"/>
      <c r="CF364" s="2981">
        <f t="shared" si="149"/>
        <v>0</v>
      </c>
      <c r="CG364" s="2981">
        <f t="shared" si="149"/>
        <v>0</v>
      </c>
      <c r="CH364" s="2981">
        <f t="shared" si="149"/>
        <v>0</v>
      </c>
      <c r="CI364" s="2981">
        <f t="shared" si="149"/>
        <v>0</v>
      </c>
      <c r="CJ364" s="2981">
        <f t="shared" si="149"/>
        <v>0</v>
      </c>
      <c r="CQ364" s="2981">
        <f t="shared" si="162"/>
        <v>0</v>
      </c>
      <c r="CR364" s="2981">
        <f t="shared" si="162"/>
        <v>0</v>
      </c>
      <c r="CS364" s="2981">
        <f t="shared" si="162"/>
        <v>0</v>
      </c>
      <c r="CT364" s="2981">
        <f t="shared" si="162"/>
        <v>0</v>
      </c>
      <c r="CU364" s="2981">
        <f t="shared" si="162"/>
        <v>0</v>
      </c>
    </row>
    <row r="365" spans="1:99" ht="15.75" hidden="1" customHeight="1">
      <c r="B365" s="3045"/>
      <c r="C365" s="1860"/>
      <c r="D365" s="1538"/>
      <c r="E365" s="1357"/>
      <c r="F365" s="1357"/>
      <c r="G365" s="1357"/>
      <c r="H365" s="1357"/>
      <c r="I365" s="1357"/>
      <c r="J365" s="1357"/>
      <c r="K365" s="1357">
        <f t="shared" si="141"/>
        <v>0</v>
      </c>
      <c r="L365" s="1367"/>
      <c r="M365" s="1367"/>
      <c r="N365" s="1367"/>
      <c r="O365" s="1367"/>
      <c r="P365" s="1367"/>
      <c r="Q365" s="1367">
        <f t="shared" si="161"/>
        <v>0</v>
      </c>
      <c r="R365" s="891"/>
      <c r="S365" s="891"/>
      <c r="T365" s="891"/>
      <c r="U365" s="891"/>
      <c r="V365" s="1357"/>
      <c r="W365" s="1357">
        <f t="shared" si="142"/>
        <v>0</v>
      </c>
      <c r="X365" s="1357"/>
      <c r="Y365" s="1346"/>
      <c r="Z365" s="1346"/>
      <c r="AA365" s="1346"/>
      <c r="AB365" s="1346"/>
      <c r="AC365" s="1346"/>
      <c r="AD365" s="1346">
        <f t="shared" si="143"/>
        <v>0</v>
      </c>
      <c r="AE365" s="3025"/>
      <c r="AF365" s="1346"/>
      <c r="AG365" s="1346"/>
      <c r="AH365" s="1346"/>
      <c r="AI365" s="1346"/>
      <c r="AJ365" s="2971">
        <f t="shared" si="144"/>
        <v>0</v>
      </c>
      <c r="AK365" s="1357"/>
      <c r="AL365" s="1357"/>
      <c r="AM365" s="1357"/>
      <c r="AN365" s="1357"/>
      <c r="AO365" s="1357"/>
      <c r="AP365" s="1357">
        <f t="shared" si="145"/>
        <v>0</v>
      </c>
      <c r="AQ365" s="2992"/>
      <c r="AR365" s="2992"/>
      <c r="AS365" s="1357"/>
      <c r="AT365" s="1357"/>
      <c r="AU365" s="1357"/>
      <c r="AV365" s="1357"/>
      <c r="AW365" s="1357"/>
      <c r="AX365" s="1357">
        <f t="shared" si="146"/>
        <v>0</v>
      </c>
      <c r="AY365" s="1357"/>
      <c r="AZ365" s="1357"/>
      <c r="BA365" s="1357"/>
      <c r="BB365" s="1357"/>
      <c r="BC365" s="1357"/>
      <c r="BD365" s="1357">
        <f t="shared" si="147"/>
        <v>0</v>
      </c>
      <c r="BE365" s="1357"/>
      <c r="BF365" s="1357"/>
      <c r="BG365" s="1357"/>
      <c r="BH365" s="1357"/>
      <c r="BI365" s="1357"/>
      <c r="BJ365" s="1357">
        <f t="shared" si="148"/>
        <v>0</v>
      </c>
      <c r="BK365" s="2989"/>
      <c r="BL365" s="2989"/>
      <c r="CF365" s="2981">
        <f t="shared" si="149"/>
        <v>0</v>
      </c>
      <c r="CG365" s="2981">
        <f t="shared" si="149"/>
        <v>0</v>
      </c>
      <c r="CH365" s="2981">
        <f t="shared" si="149"/>
        <v>0</v>
      </c>
      <c r="CI365" s="2981">
        <f t="shared" si="149"/>
        <v>0</v>
      </c>
      <c r="CJ365" s="2981">
        <f t="shared" si="149"/>
        <v>0</v>
      </c>
      <c r="CQ365" s="2981">
        <f t="shared" si="162"/>
        <v>0</v>
      </c>
      <c r="CR365" s="2981">
        <f t="shared" si="162"/>
        <v>0</v>
      </c>
      <c r="CS365" s="2981">
        <f t="shared" si="162"/>
        <v>0</v>
      </c>
      <c r="CT365" s="2981">
        <f t="shared" si="162"/>
        <v>0</v>
      </c>
      <c r="CU365" s="2981">
        <f t="shared" si="162"/>
        <v>0</v>
      </c>
    </row>
    <row r="366" spans="1:99" ht="15.75" hidden="1" customHeight="1">
      <c r="B366" s="3045"/>
      <c r="C366" s="1860"/>
      <c r="D366" s="1538"/>
      <c r="E366" s="1357"/>
      <c r="F366" s="1357"/>
      <c r="G366" s="1357"/>
      <c r="H366" s="1357"/>
      <c r="I366" s="1357"/>
      <c r="J366" s="1357"/>
      <c r="K366" s="1357">
        <f t="shared" si="141"/>
        <v>0</v>
      </c>
      <c r="L366" s="1367"/>
      <c r="M366" s="1367"/>
      <c r="N366" s="1367"/>
      <c r="O366" s="1367"/>
      <c r="P366" s="1367"/>
      <c r="Q366" s="1367">
        <f t="shared" si="161"/>
        <v>0</v>
      </c>
      <c r="R366" s="891"/>
      <c r="S366" s="891"/>
      <c r="T366" s="891"/>
      <c r="U366" s="891"/>
      <c r="V366" s="1357"/>
      <c r="W366" s="1357">
        <f t="shared" si="142"/>
        <v>0</v>
      </c>
      <c r="X366" s="1357"/>
      <c r="Y366" s="1346"/>
      <c r="Z366" s="1346"/>
      <c r="AA366" s="1346"/>
      <c r="AB366" s="1346"/>
      <c r="AC366" s="1346"/>
      <c r="AD366" s="1346">
        <f t="shared" si="143"/>
        <v>0</v>
      </c>
      <c r="AE366" s="3025"/>
      <c r="AF366" s="1346"/>
      <c r="AG366" s="1346"/>
      <c r="AH366" s="1346"/>
      <c r="AI366" s="1346"/>
      <c r="AJ366" s="2971">
        <f t="shared" si="144"/>
        <v>0</v>
      </c>
      <c r="AK366" s="1357"/>
      <c r="AL366" s="1357"/>
      <c r="AM366" s="1357"/>
      <c r="AN366" s="1357"/>
      <c r="AO366" s="1357"/>
      <c r="AP366" s="1357">
        <f t="shared" si="145"/>
        <v>0</v>
      </c>
      <c r="AQ366" s="2992"/>
      <c r="AR366" s="2992"/>
      <c r="AS366" s="1357"/>
      <c r="AT366" s="1357"/>
      <c r="AU366" s="1357"/>
      <c r="AV366" s="1357"/>
      <c r="AW366" s="1357"/>
      <c r="AX366" s="1357">
        <f t="shared" si="146"/>
        <v>0</v>
      </c>
      <c r="AY366" s="1357"/>
      <c r="AZ366" s="1357"/>
      <c r="BA366" s="1357"/>
      <c r="BB366" s="1357"/>
      <c r="BC366" s="1357"/>
      <c r="BD366" s="1357">
        <f t="shared" si="147"/>
        <v>0</v>
      </c>
      <c r="BE366" s="1357"/>
      <c r="BF366" s="1357"/>
      <c r="BG366" s="1357"/>
      <c r="BH366" s="1357"/>
      <c r="BI366" s="1357"/>
      <c r="BJ366" s="1357">
        <f t="shared" si="148"/>
        <v>0</v>
      </c>
      <c r="BK366" s="2989"/>
      <c r="BL366" s="2989"/>
      <c r="CF366" s="2981">
        <f t="shared" si="149"/>
        <v>0</v>
      </c>
      <c r="CG366" s="2981">
        <f t="shared" si="149"/>
        <v>0</v>
      </c>
      <c r="CH366" s="2981">
        <f t="shared" si="149"/>
        <v>0</v>
      </c>
      <c r="CI366" s="2981">
        <f t="shared" si="149"/>
        <v>0</v>
      </c>
      <c r="CJ366" s="2981">
        <f t="shared" si="149"/>
        <v>0</v>
      </c>
      <c r="CQ366" s="2981">
        <f t="shared" si="162"/>
        <v>0</v>
      </c>
      <c r="CR366" s="2981">
        <f t="shared" si="162"/>
        <v>0</v>
      </c>
      <c r="CS366" s="2981">
        <f t="shared" si="162"/>
        <v>0</v>
      </c>
      <c r="CT366" s="2981">
        <f t="shared" si="162"/>
        <v>0</v>
      </c>
      <c r="CU366" s="2981">
        <f t="shared" si="162"/>
        <v>0</v>
      </c>
    </row>
    <row r="367" spans="1:99" ht="15.75" hidden="1" customHeight="1">
      <c r="A367" s="885" t="s">
        <v>636</v>
      </c>
      <c r="B367" s="3045"/>
      <c r="C367" s="1860"/>
      <c r="D367" s="1538" t="s">
        <v>957</v>
      </c>
      <c r="E367" s="1357"/>
      <c r="F367" s="1357">
        <v>0</v>
      </c>
      <c r="G367" s="1357">
        <v>0</v>
      </c>
      <c r="H367" s="1357">
        <v>0</v>
      </c>
      <c r="I367" s="1357"/>
      <c r="J367" s="1357">
        <v>0</v>
      </c>
      <c r="K367" s="1357">
        <f t="shared" si="141"/>
        <v>0</v>
      </c>
      <c r="L367" s="1367"/>
      <c r="M367" s="1367"/>
      <c r="N367" s="1367"/>
      <c r="O367" s="1367"/>
      <c r="P367" s="1367"/>
      <c r="Q367" s="1367">
        <f t="shared" si="161"/>
        <v>0</v>
      </c>
      <c r="R367" s="1358">
        <f>F367+L367</f>
        <v>0</v>
      </c>
      <c r="S367" s="891">
        <f>G367+M367</f>
        <v>0</v>
      </c>
      <c r="T367" s="891">
        <f>H367+N367</f>
        <v>0</v>
      </c>
      <c r="U367" s="891"/>
      <c r="V367" s="1357">
        <f>J367+P367</f>
        <v>0</v>
      </c>
      <c r="W367" s="1357">
        <f t="shared" si="142"/>
        <v>0</v>
      </c>
      <c r="X367" s="1357"/>
      <c r="Y367" s="1346">
        <v>0</v>
      </c>
      <c r="Z367" s="1346">
        <v>0</v>
      </c>
      <c r="AA367" s="1346">
        <v>0</v>
      </c>
      <c r="AB367" s="1346"/>
      <c r="AC367" s="1346">
        <v>0</v>
      </c>
      <c r="AD367" s="1346">
        <f t="shared" si="143"/>
        <v>0</v>
      </c>
      <c r="AE367" s="3025"/>
      <c r="AF367" s="1346"/>
      <c r="AG367" s="1346"/>
      <c r="AH367" s="1346"/>
      <c r="AI367" s="1346"/>
      <c r="AJ367" s="2971">
        <f t="shared" si="144"/>
        <v>0</v>
      </c>
      <c r="AK367" s="1357">
        <f>Y367+AE367</f>
        <v>0</v>
      </c>
      <c r="AL367" s="1357">
        <f>Z367+AF367</f>
        <v>0</v>
      </c>
      <c r="AM367" s="1357">
        <f>AA367+AG367</f>
        <v>0</v>
      </c>
      <c r="AN367" s="1357"/>
      <c r="AO367" s="1357">
        <f>AC367+AI367</f>
        <v>0</v>
      </c>
      <c r="AP367" s="1357">
        <f t="shared" si="145"/>
        <v>0</v>
      </c>
      <c r="AQ367" s="2992"/>
      <c r="AR367" s="2992"/>
      <c r="AS367" s="1357">
        <v>0</v>
      </c>
      <c r="AT367" s="1357">
        <v>0</v>
      </c>
      <c r="AU367" s="1357">
        <v>0</v>
      </c>
      <c r="AV367" s="1357">
        <v>0</v>
      </c>
      <c r="AW367" s="1357">
        <v>0</v>
      </c>
      <c r="AX367" s="1357">
        <f t="shared" si="146"/>
        <v>0</v>
      </c>
      <c r="AY367" s="1357"/>
      <c r="AZ367" s="1357"/>
      <c r="BA367" s="1357"/>
      <c r="BB367" s="1357"/>
      <c r="BC367" s="1357"/>
      <c r="BD367" s="1357">
        <f t="shared" si="147"/>
        <v>0</v>
      </c>
      <c r="BE367" s="1357">
        <f>AS367+AY367</f>
        <v>0</v>
      </c>
      <c r="BF367" s="1357">
        <f>AT367+AZ367</f>
        <v>0</v>
      </c>
      <c r="BG367" s="1357">
        <f>AU367+BA367</f>
        <v>0</v>
      </c>
      <c r="BH367" s="1357">
        <f>AV367+BB367</f>
        <v>0</v>
      </c>
      <c r="BI367" s="1357">
        <f>AW367+BC367</f>
        <v>0</v>
      </c>
      <c r="BJ367" s="1357">
        <f t="shared" si="148"/>
        <v>0</v>
      </c>
      <c r="BK367" s="2923"/>
      <c r="BL367" s="2923"/>
      <c r="CA367" s="885">
        <v>0</v>
      </c>
      <c r="CB367" s="885">
        <v>0</v>
      </c>
      <c r="CC367" s="885">
        <v>0</v>
      </c>
      <c r="CE367" s="885">
        <v>0</v>
      </c>
      <c r="CF367" s="2981">
        <f t="shared" si="149"/>
        <v>0</v>
      </c>
      <c r="CG367" s="2981">
        <f t="shared" si="149"/>
        <v>0</v>
      </c>
      <c r="CH367" s="2981">
        <f t="shared" si="149"/>
        <v>0</v>
      </c>
      <c r="CI367" s="2981">
        <f t="shared" si="149"/>
        <v>0</v>
      </c>
      <c r="CJ367" s="2981">
        <f t="shared" si="149"/>
        <v>0</v>
      </c>
      <c r="CL367" s="885">
        <v>0</v>
      </c>
      <c r="CM367" s="885">
        <v>0</v>
      </c>
      <c r="CN367" s="885">
        <v>0</v>
      </c>
      <c r="CO367" s="885">
        <v>0</v>
      </c>
      <c r="CP367" s="885">
        <v>0</v>
      </c>
      <c r="CQ367" s="2981">
        <f t="shared" si="162"/>
        <v>0</v>
      </c>
      <c r="CR367" s="2981">
        <f t="shared" si="162"/>
        <v>0</v>
      </c>
      <c r="CS367" s="2981">
        <f t="shared" si="162"/>
        <v>0</v>
      </c>
      <c r="CT367" s="2981">
        <f t="shared" si="162"/>
        <v>0</v>
      </c>
      <c r="CU367" s="2981">
        <f t="shared" si="162"/>
        <v>0</v>
      </c>
    </row>
    <row r="368" spans="1:99" ht="19.5" customHeight="1">
      <c r="B368" s="3038" t="s">
        <v>516</v>
      </c>
      <c r="C368" s="2897" t="s">
        <v>548</v>
      </c>
      <c r="D368" s="2978"/>
      <c r="E368" s="1917"/>
      <c r="F368" s="1917">
        <v>0</v>
      </c>
      <c r="G368" s="1917">
        <v>0</v>
      </c>
      <c r="H368" s="1917">
        <v>0</v>
      </c>
      <c r="I368" s="1917"/>
      <c r="J368" s="1917">
        <v>0</v>
      </c>
      <c r="K368" s="1917">
        <f t="shared" si="141"/>
        <v>0</v>
      </c>
      <c r="L368" s="1917">
        <f>SUM(L369:L388)</f>
        <v>1.1140000000000001</v>
      </c>
      <c r="M368" s="1917">
        <f>SUM(M369:M388)</f>
        <v>5617</v>
      </c>
      <c r="N368" s="1917">
        <f>SUM(N369:N388)</f>
        <v>0</v>
      </c>
      <c r="O368" s="1917"/>
      <c r="P368" s="1917">
        <f>SUM(P369:P388)</f>
        <v>0</v>
      </c>
      <c r="Q368" s="1917">
        <f t="shared" si="161"/>
        <v>5617</v>
      </c>
      <c r="R368" s="1917">
        <f>SUM(R369:R388)</f>
        <v>1.1140000000000001</v>
      </c>
      <c r="S368" s="1917">
        <f>SUM(S369:S388)</f>
        <v>5617</v>
      </c>
      <c r="T368" s="1917">
        <f>SUM(T369:T388)</f>
        <v>0</v>
      </c>
      <c r="U368" s="1917"/>
      <c r="V368" s="1917">
        <f>SUM(V369:V388)</f>
        <v>0</v>
      </c>
      <c r="W368" s="1917">
        <f t="shared" si="142"/>
        <v>5617</v>
      </c>
      <c r="X368" s="1917"/>
      <c r="Y368" s="1917">
        <v>0</v>
      </c>
      <c r="Z368" s="1917">
        <v>0</v>
      </c>
      <c r="AA368" s="1917">
        <v>0</v>
      </c>
      <c r="AB368" s="1917">
        <v>0</v>
      </c>
      <c r="AC368" s="1917">
        <v>0</v>
      </c>
      <c r="AD368" s="1917">
        <f t="shared" si="143"/>
        <v>0</v>
      </c>
      <c r="AE368" s="1917">
        <f>SUM(AE369:AE388)</f>
        <v>0</v>
      </c>
      <c r="AF368" s="1917">
        <f>SUM(AF369:AF388)</f>
        <v>0</v>
      </c>
      <c r="AG368" s="1917">
        <f>SUM(AG369:AG388)</f>
        <v>0</v>
      </c>
      <c r="AH368" s="1917">
        <f>SUM(AH369:AH388)</f>
        <v>0</v>
      </c>
      <c r="AI368" s="1917">
        <f>SUM(AI369:AI388)</f>
        <v>0</v>
      </c>
      <c r="AJ368" s="1917">
        <f t="shared" si="144"/>
        <v>0</v>
      </c>
      <c r="AK368" s="1917">
        <f>SUM(AK369:AK388)</f>
        <v>0</v>
      </c>
      <c r="AL368" s="1917">
        <f>SUM(AL369:AL388)</f>
        <v>0</v>
      </c>
      <c r="AM368" s="1917">
        <f>SUM(AM369:AM388)</f>
        <v>0</v>
      </c>
      <c r="AN368" s="1917">
        <f>SUM(AN369:AN388)</f>
        <v>0</v>
      </c>
      <c r="AO368" s="1917">
        <f>SUM(AO369:AO388)</f>
        <v>0</v>
      </c>
      <c r="AP368" s="1917">
        <f t="shared" si="145"/>
        <v>0</v>
      </c>
      <c r="AQ368" s="2979"/>
      <c r="AR368" s="2979"/>
      <c r="AS368" s="1917">
        <v>0</v>
      </c>
      <c r="AT368" s="1917">
        <v>0</v>
      </c>
      <c r="AU368" s="1917">
        <v>0</v>
      </c>
      <c r="AV368" s="1917">
        <v>0</v>
      </c>
      <c r="AW368" s="1917">
        <v>0</v>
      </c>
      <c r="AX368" s="1917">
        <f t="shared" si="146"/>
        <v>0</v>
      </c>
      <c r="AY368" s="1917">
        <f>SUM(AY369:AY388)</f>
        <v>0</v>
      </c>
      <c r="AZ368" s="1917">
        <f>SUM(AZ369:AZ388)</f>
        <v>0</v>
      </c>
      <c r="BA368" s="1917">
        <f>SUM(BA369:BA388)</f>
        <v>0</v>
      </c>
      <c r="BB368" s="1917">
        <f>SUM(BB369:BB388)</f>
        <v>0</v>
      </c>
      <c r="BC368" s="1917">
        <f>SUM(BC369:BC388)</f>
        <v>0</v>
      </c>
      <c r="BD368" s="1917">
        <f t="shared" si="147"/>
        <v>0</v>
      </c>
      <c r="BE368" s="1917">
        <f>SUM(BE369:BE388)</f>
        <v>0</v>
      </c>
      <c r="BF368" s="1917">
        <f>SUM(BF369:BF388)</f>
        <v>0</v>
      </c>
      <c r="BG368" s="1917">
        <f>SUM(BG369:BG388)</f>
        <v>0</v>
      </c>
      <c r="BH368" s="1917">
        <f>SUM(BH369:BH388)</f>
        <v>0</v>
      </c>
      <c r="BI368" s="1917">
        <f>SUM(BI369:BI388)</f>
        <v>0</v>
      </c>
      <c r="BJ368" s="1917">
        <f t="shared" si="148"/>
        <v>0</v>
      </c>
      <c r="BK368" s="2539"/>
      <c r="BL368" s="2539"/>
      <c r="CA368" s="885">
        <v>0</v>
      </c>
      <c r="CB368" s="885">
        <v>0</v>
      </c>
      <c r="CC368" s="885">
        <v>0</v>
      </c>
      <c r="CD368" s="885">
        <v>0</v>
      </c>
      <c r="CE368" s="885">
        <v>0</v>
      </c>
      <c r="CF368" s="2981">
        <f t="shared" si="149"/>
        <v>0</v>
      </c>
      <c r="CG368" s="2981">
        <f t="shared" si="149"/>
        <v>0</v>
      </c>
      <c r="CH368" s="2981">
        <f t="shared" si="149"/>
        <v>0</v>
      </c>
      <c r="CI368" s="2981">
        <f t="shared" si="149"/>
        <v>0</v>
      </c>
      <c r="CJ368" s="2981">
        <f t="shared" si="149"/>
        <v>0</v>
      </c>
      <c r="CL368" s="885">
        <v>0</v>
      </c>
      <c r="CM368" s="885">
        <v>0</v>
      </c>
      <c r="CN368" s="885">
        <v>0</v>
      </c>
      <c r="CO368" s="885">
        <v>0</v>
      </c>
      <c r="CP368" s="885">
        <v>0</v>
      </c>
      <c r="CQ368" s="2981">
        <f t="shared" si="162"/>
        <v>0</v>
      </c>
      <c r="CR368" s="2981">
        <f t="shared" si="162"/>
        <v>0</v>
      </c>
      <c r="CS368" s="2981">
        <f t="shared" si="162"/>
        <v>0</v>
      </c>
      <c r="CT368" s="2981">
        <f t="shared" si="162"/>
        <v>0</v>
      </c>
      <c r="CU368" s="2981">
        <f t="shared" si="162"/>
        <v>0</v>
      </c>
    </row>
    <row r="369" spans="1:99" ht="24" hidden="1" customHeight="1">
      <c r="A369" s="911">
        <v>8</v>
      </c>
      <c r="B369" s="3046" t="s">
        <v>529</v>
      </c>
      <c r="C369" s="1860" t="s">
        <v>638</v>
      </c>
      <c r="D369" s="3136"/>
      <c r="E369" s="3072"/>
      <c r="F369" s="1458">
        <v>0</v>
      </c>
      <c r="G369" s="1422">
        <v>0</v>
      </c>
      <c r="H369" s="1422">
        <v>0</v>
      </c>
      <c r="I369" s="1422"/>
      <c r="J369" s="1422">
        <v>0</v>
      </c>
      <c r="K369" s="2932">
        <f t="shared" si="141"/>
        <v>0</v>
      </c>
      <c r="L369" s="3137"/>
      <c r="M369" s="2942"/>
      <c r="N369" s="2942"/>
      <c r="O369" s="2942"/>
      <c r="P369" s="2942"/>
      <c r="Q369" s="2948">
        <f t="shared" si="161"/>
        <v>0</v>
      </c>
      <c r="R369" s="891">
        <f t="shared" ref="R369:T373" si="163">F369+L369</f>
        <v>0</v>
      </c>
      <c r="S369" s="891">
        <f t="shared" si="163"/>
        <v>0</v>
      </c>
      <c r="T369" s="1422">
        <f t="shared" si="163"/>
        <v>0</v>
      </c>
      <c r="U369" s="1422"/>
      <c r="V369" s="1422">
        <f>J369+P369</f>
        <v>0</v>
      </c>
      <c r="W369" s="1422">
        <f t="shared" si="142"/>
        <v>0</v>
      </c>
      <c r="X369" s="1422"/>
      <c r="Y369" s="1424">
        <v>0</v>
      </c>
      <c r="Z369" s="1424">
        <v>0</v>
      </c>
      <c r="AA369" s="1424">
        <v>0</v>
      </c>
      <c r="AB369" s="1424"/>
      <c r="AC369" s="1424">
        <v>0</v>
      </c>
      <c r="AD369" s="1424">
        <f t="shared" si="143"/>
        <v>0</v>
      </c>
      <c r="AE369" s="3069"/>
      <c r="AF369" s="1424"/>
      <c r="AG369" s="1424"/>
      <c r="AH369" s="1424"/>
      <c r="AI369" s="1424"/>
      <c r="AJ369" s="2943">
        <f t="shared" si="144"/>
        <v>0</v>
      </c>
      <c r="AK369" s="1458">
        <f t="shared" ref="AK369:AM373" si="164">Y369+AE369</f>
        <v>0</v>
      </c>
      <c r="AL369" s="1422">
        <f t="shared" si="164"/>
        <v>0</v>
      </c>
      <c r="AM369" s="1422">
        <f t="shared" si="164"/>
        <v>0</v>
      </c>
      <c r="AN369" s="1422"/>
      <c r="AO369" s="1422">
        <f>AC369+AI369</f>
        <v>0</v>
      </c>
      <c r="AP369" s="1422">
        <f t="shared" si="145"/>
        <v>0</v>
      </c>
      <c r="AQ369" s="2945"/>
      <c r="AR369" s="2945"/>
      <c r="AS369" s="1458">
        <v>0</v>
      </c>
      <c r="AT369" s="1458">
        <v>0</v>
      </c>
      <c r="AU369" s="1422">
        <v>0</v>
      </c>
      <c r="AV369" s="1422">
        <v>0</v>
      </c>
      <c r="AW369" s="1422">
        <v>0</v>
      </c>
      <c r="AX369" s="1422">
        <f t="shared" si="146"/>
        <v>0</v>
      </c>
      <c r="AY369" s="1422"/>
      <c r="AZ369" s="1422"/>
      <c r="BA369" s="1422"/>
      <c r="BB369" s="1422"/>
      <c r="BC369" s="1422"/>
      <c r="BD369" s="1525">
        <f t="shared" si="147"/>
        <v>0</v>
      </c>
      <c r="BE369" s="1357">
        <f t="shared" ref="BE369:BI372" si="165">AS369+AY369</f>
        <v>0</v>
      </c>
      <c r="BF369" s="1432">
        <f t="shared" si="165"/>
        <v>0</v>
      </c>
      <c r="BG369" s="1357">
        <f t="shared" si="165"/>
        <v>0</v>
      </c>
      <c r="BH369" s="1357">
        <f t="shared" si="165"/>
        <v>0</v>
      </c>
      <c r="BI369" s="1357">
        <f t="shared" si="165"/>
        <v>0</v>
      </c>
      <c r="BJ369" s="1423">
        <f t="shared" si="148"/>
        <v>0</v>
      </c>
      <c r="BK369" s="2923" t="s">
        <v>90</v>
      </c>
      <c r="BL369" s="2923" t="s">
        <v>90</v>
      </c>
      <c r="CA369" s="885">
        <v>0</v>
      </c>
      <c r="CB369" s="885">
        <v>0</v>
      </c>
      <c r="CC369" s="885">
        <v>0</v>
      </c>
      <c r="CE369" s="885">
        <v>0</v>
      </c>
      <c r="CF369" s="2981">
        <f t="shared" si="149"/>
        <v>0</v>
      </c>
      <c r="CG369" s="2981">
        <f t="shared" si="149"/>
        <v>0</v>
      </c>
      <c r="CH369" s="2981">
        <f t="shared" si="149"/>
        <v>0</v>
      </c>
      <c r="CI369" s="2981">
        <f t="shared" si="149"/>
        <v>0</v>
      </c>
      <c r="CJ369" s="2981">
        <f t="shared" si="149"/>
        <v>0</v>
      </c>
      <c r="CL369" s="885">
        <v>0</v>
      </c>
      <c r="CM369" s="885">
        <v>0</v>
      </c>
      <c r="CN369" s="885">
        <v>0</v>
      </c>
      <c r="CO369" s="885">
        <v>0</v>
      </c>
      <c r="CP369" s="885">
        <v>0</v>
      </c>
      <c r="CQ369" s="2981">
        <f t="shared" si="162"/>
        <v>0</v>
      </c>
      <c r="CR369" s="2981">
        <f t="shared" si="162"/>
        <v>0</v>
      </c>
      <c r="CS369" s="2981">
        <f t="shared" si="162"/>
        <v>0</v>
      </c>
      <c r="CT369" s="2981">
        <f t="shared" si="162"/>
        <v>0</v>
      </c>
      <c r="CU369" s="2981">
        <f t="shared" si="162"/>
        <v>0</v>
      </c>
    </row>
    <row r="370" spans="1:99" ht="14.25" hidden="1" customHeight="1">
      <c r="A370" s="885" t="s">
        <v>636</v>
      </c>
      <c r="B370" s="3045"/>
      <c r="C370" s="1860" t="s">
        <v>671</v>
      </c>
      <c r="D370" s="2972" t="s">
        <v>957</v>
      </c>
      <c r="E370" s="1357"/>
      <c r="F370" s="1357">
        <v>0</v>
      </c>
      <c r="G370" s="1357">
        <v>0</v>
      </c>
      <c r="H370" s="1357">
        <v>0</v>
      </c>
      <c r="I370" s="1357"/>
      <c r="J370" s="1357">
        <v>0</v>
      </c>
      <c r="K370" s="1357">
        <f t="shared" si="141"/>
        <v>0</v>
      </c>
      <c r="L370" s="1367"/>
      <c r="M370" s="1367"/>
      <c r="N370" s="1367"/>
      <c r="O370" s="1367"/>
      <c r="P370" s="1367"/>
      <c r="Q370" s="1367">
        <f t="shared" si="161"/>
        <v>0</v>
      </c>
      <c r="R370" s="891">
        <f t="shared" si="163"/>
        <v>0</v>
      </c>
      <c r="S370" s="891">
        <f t="shared" si="163"/>
        <v>0</v>
      </c>
      <c r="T370" s="891">
        <f t="shared" si="163"/>
        <v>0</v>
      </c>
      <c r="U370" s="891"/>
      <c r="V370" s="1357">
        <f>J370+P370</f>
        <v>0</v>
      </c>
      <c r="W370" s="1357">
        <f t="shared" si="142"/>
        <v>0</v>
      </c>
      <c r="X370" s="1357"/>
      <c r="Y370" s="1346">
        <v>0</v>
      </c>
      <c r="Z370" s="1346">
        <v>0</v>
      </c>
      <c r="AA370" s="1346">
        <v>0</v>
      </c>
      <c r="AB370" s="1346"/>
      <c r="AC370" s="1346">
        <v>0</v>
      </c>
      <c r="AD370" s="1346">
        <f t="shared" si="143"/>
        <v>0</v>
      </c>
      <c r="AE370" s="3025"/>
      <c r="AF370" s="1346"/>
      <c r="AG370" s="1346"/>
      <c r="AH370" s="1346"/>
      <c r="AI370" s="1346"/>
      <c r="AJ370" s="2971">
        <f t="shared" si="144"/>
        <v>0</v>
      </c>
      <c r="AK370" s="1357">
        <f t="shared" si="164"/>
        <v>0</v>
      </c>
      <c r="AL370" s="1357">
        <f t="shared" si="164"/>
        <v>0</v>
      </c>
      <c r="AM370" s="1357">
        <f t="shared" si="164"/>
        <v>0</v>
      </c>
      <c r="AN370" s="1357"/>
      <c r="AO370" s="1357">
        <f>AC370+AI370</f>
        <v>0</v>
      </c>
      <c r="AP370" s="1357">
        <f t="shared" si="145"/>
        <v>0</v>
      </c>
      <c r="AQ370" s="2992"/>
      <c r="AR370" s="2992"/>
      <c r="AS370" s="1357">
        <v>0</v>
      </c>
      <c r="AT370" s="1357">
        <v>0</v>
      </c>
      <c r="AU370" s="1357">
        <v>0</v>
      </c>
      <c r="AV370" s="1357">
        <v>0</v>
      </c>
      <c r="AW370" s="1357">
        <v>0</v>
      </c>
      <c r="AX370" s="1357">
        <f t="shared" si="146"/>
        <v>0</v>
      </c>
      <c r="AY370" s="1357"/>
      <c r="AZ370" s="1357"/>
      <c r="BA370" s="1357"/>
      <c r="BB370" s="1357"/>
      <c r="BC370" s="1357"/>
      <c r="BD370" s="1357">
        <f t="shared" si="147"/>
        <v>0</v>
      </c>
      <c r="BE370" s="1357">
        <f t="shared" si="165"/>
        <v>0</v>
      </c>
      <c r="BF370" s="1432">
        <f t="shared" si="165"/>
        <v>0</v>
      </c>
      <c r="BG370" s="1357">
        <f t="shared" si="165"/>
        <v>0</v>
      </c>
      <c r="BH370" s="1357">
        <f t="shared" si="165"/>
        <v>0</v>
      </c>
      <c r="BI370" s="1357">
        <f t="shared" si="165"/>
        <v>0</v>
      </c>
      <c r="BJ370" s="1357">
        <f t="shared" si="148"/>
        <v>0</v>
      </c>
      <c r="BK370" s="2923" t="s">
        <v>90</v>
      </c>
      <c r="BL370" s="2923" t="s">
        <v>90</v>
      </c>
      <c r="CA370" s="885">
        <v>0</v>
      </c>
      <c r="CB370" s="885">
        <v>0</v>
      </c>
      <c r="CC370" s="885">
        <v>0</v>
      </c>
      <c r="CE370" s="885">
        <v>0</v>
      </c>
      <c r="CF370" s="2981">
        <f t="shared" si="149"/>
        <v>0</v>
      </c>
      <c r="CG370" s="2981">
        <f t="shared" si="149"/>
        <v>0</v>
      </c>
      <c r="CH370" s="2981">
        <f t="shared" si="149"/>
        <v>0</v>
      </c>
      <c r="CI370" s="2981">
        <f t="shared" si="149"/>
        <v>0</v>
      </c>
      <c r="CJ370" s="2981">
        <f t="shared" si="149"/>
        <v>0</v>
      </c>
      <c r="CL370" s="885">
        <v>0</v>
      </c>
      <c r="CM370" s="885">
        <v>0</v>
      </c>
      <c r="CN370" s="885">
        <v>0</v>
      </c>
      <c r="CO370" s="885">
        <v>0</v>
      </c>
      <c r="CP370" s="885">
        <v>0</v>
      </c>
      <c r="CQ370" s="2981">
        <f t="shared" si="162"/>
        <v>0</v>
      </c>
      <c r="CR370" s="2981">
        <f t="shared" si="162"/>
        <v>0</v>
      </c>
      <c r="CS370" s="2981">
        <f t="shared" si="162"/>
        <v>0</v>
      </c>
      <c r="CT370" s="2981">
        <f t="shared" si="162"/>
        <v>0</v>
      </c>
      <c r="CU370" s="2981">
        <f t="shared" si="162"/>
        <v>0</v>
      </c>
    </row>
    <row r="371" spans="1:99" ht="24.75" customHeight="1">
      <c r="B371" s="3045" t="s">
        <v>1451</v>
      </c>
      <c r="C371" s="900" t="s">
        <v>976</v>
      </c>
      <c r="D371" s="2972" t="s">
        <v>957</v>
      </c>
      <c r="E371" s="1374"/>
      <c r="F371" s="2969">
        <v>0</v>
      </c>
      <c r="G371" s="1374">
        <v>0</v>
      </c>
      <c r="H371" s="1374">
        <v>0</v>
      </c>
      <c r="I371" s="1374"/>
      <c r="J371" s="1374">
        <v>0</v>
      </c>
      <c r="K371" s="1374">
        <f t="shared" si="141"/>
        <v>0</v>
      </c>
      <c r="L371" s="3002">
        <v>1.1140000000000001</v>
      </c>
      <c r="M371" s="2961">
        <v>5617</v>
      </c>
      <c r="N371" s="2961"/>
      <c r="O371" s="2961"/>
      <c r="P371" s="2961"/>
      <c r="Q371" s="2961">
        <f t="shared" si="161"/>
        <v>5617</v>
      </c>
      <c r="R371" s="2031">
        <f t="shared" si="163"/>
        <v>1.1140000000000001</v>
      </c>
      <c r="S371" s="889">
        <f t="shared" si="163"/>
        <v>5617</v>
      </c>
      <c r="T371" s="889">
        <f t="shared" si="163"/>
        <v>0</v>
      </c>
      <c r="U371" s="889"/>
      <c r="V371" s="1374">
        <f>J371+P371</f>
        <v>0</v>
      </c>
      <c r="W371" s="1374">
        <f t="shared" si="142"/>
        <v>5617</v>
      </c>
      <c r="X371" s="3032"/>
      <c r="Y371" s="1401">
        <v>0</v>
      </c>
      <c r="Z371" s="1401">
        <v>0</v>
      </c>
      <c r="AA371" s="1401">
        <v>0</v>
      </c>
      <c r="AB371" s="1401">
        <v>0</v>
      </c>
      <c r="AC371" s="1401">
        <v>0</v>
      </c>
      <c r="AD371" s="1401">
        <f t="shared" si="143"/>
        <v>0</v>
      </c>
      <c r="AE371" s="3061"/>
      <c r="AF371" s="3061"/>
      <c r="AG371" s="3061"/>
      <c r="AH371" s="3061">
        <f>AI371/24</f>
        <v>0</v>
      </c>
      <c r="AI371" s="2985"/>
      <c r="AJ371" s="2985">
        <f t="shared" si="144"/>
        <v>0</v>
      </c>
      <c r="AK371" s="1374">
        <f t="shared" si="164"/>
        <v>0</v>
      </c>
      <c r="AL371" s="1374">
        <f t="shared" si="164"/>
        <v>0</v>
      </c>
      <c r="AM371" s="1357">
        <f t="shared" si="164"/>
        <v>0</v>
      </c>
      <c r="AN371" s="3055">
        <f>AB371+AH371</f>
        <v>0</v>
      </c>
      <c r="AO371" s="1374">
        <f>AC371+AI371</f>
        <v>0</v>
      </c>
      <c r="AP371" s="1374">
        <f t="shared" si="145"/>
        <v>0</v>
      </c>
      <c r="AQ371" s="2970"/>
      <c r="AR371" s="2970"/>
      <c r="AS371" s="1357">
        <v>0</v>
      </c>
      <c r="AT371" s="1357">
        <v>0</v>
      </c>
      <c r="AU371" s="1357">
        <v>0</v>
      </c>
      <c r="AV371" s="1374">
        <v>0</v>
      </c>
      <c r="AW371" s="1374">
        <v>0</v>
      </c>
      <c r="AX371" s="1374">
        <f t="shared" si="146"/>
        <v>0</v>
      </c>
      <c r="AY371" s="1357"/>
      <c r="AZ371" s="1357"/>
      <c r="BA371" s="1357"/>
      <c r="BB371" s="1374"/>
      <c r="BC371" s="1374"/>
      <c r="BD371" s="1374">
        <f t="shared" si="147"/>
        <v>0</v>
      </c>
      <c r="BE371" s="2907">
        <f t="shared" si="165"/>
        <v>0</v>
      </c>
      <c r="BF371" s="1432">
        <f t="shared" si="165"/>
        <v>0</v>
      </c>
      <c r="BG371" s="1357">
        <f t="shared" si="165"/>
        <v>0</v>
      </c>
      <c r="BH371" s="1357">
        <f t="shared" si="165"/>
        <v>0</v>
      </c>
      <c r="BI371" s="1357">
        <f t="shared" si="165"/>
        <v>0</v>
      </c>
      <c r="BJ371" s="1374">
        <f t="shared" si="148"/>
        <v>0</v>
      </c>
      <c r="BK371" s="2923" t="s">
        <v>90</v>
      </c>
      <c r="BL371" s="2923" t="s">
        <v>90</v>
      </c>
      <c r="CA371" s="885">
        <v>0</v>
      </c>
      <c r="CB371" s="885">
        <v>0</v>
      </c>
      <c r="CC371" s="885">
        <v>0</v>
      </c>
      <c r="CD371" s="885">
        <v>0</v>
      </c>
      <c r="CE371" s="885">
        <v>0</v>
      </c>
      <c r="CF371" s="2981">
        <f t="shared" si="149"/>
        <v>0</v>
      </c>
      <c r="CG371" s="2981">
        <f t="shared" si="149"/>
        <v>0</v>
      </c>
      <c r="CH371" s="2981">
        <f t="shared" si="149"/>
        <v>0</v>
      </c>
      <c r="CI371" s="2981">
        <f t="shared" si="149"/>
        <v>0</v>
      </c>
      <c r="CJ371" s="2981">
        <f t="shared" si="149"/>
        <v>0</v>
      </c>
      <c r="CL371" s="885">
        <v>0</v>
      </c>
      <c r="CM371" s="885">
        <v>0</v>
      </c>
      <c r="CN371" s="885">
        <v>0</v>
      </c>
      <c r="CO371" s="885">
        <v>0</v>
      </c>
      <c r="CP371" s="885">
        <v>0</v>
      </c>
      <c r="CQ371" s="2981">
        <f t="shared" si="162"/>
        <v>0</v>
      </c>
      <c r="CR371" s="2981">
        <f t="shared" si="162"/>
        <v>0</v>
      </c>
      <c r="CS371" s="2981">
        <f t="shared" si="162"/>
        <v>0</v>
      </c>
      <c r="CT371" s="2981">
        <f t="shared" si="162"/>
        <v>0</v>
      </c>
      <c r="CU371" s="2981">
        <f t="shared" si="162"/>
        <v>0</v>
      </c>
    </row>
    <row r="372" spans="1:99" ht="14.25" hidden="1" customHeight="1">
      <c r="B372" s="3046" t="s">
        <v>669</v>
      </c>
      <c r="C372" s="900" t="s">
        <v>291</v>
      </c>
      <c r="D372" s="2972"/>
      <c r="E372" s="1374"/>
      <c r="F372" s="1374">
        <v>0</v>
      </c>
      <c r="G372" s="1374">
        <v>0</v>
      </c>
      <c r="H372" s="1374">
        <v>0</v>
      </c>
      <c r="I372" s="1374"/>
      <c r="J372" s="1374">
        <v>0</v>
      </c>
      <c r="K372" s="1374">
        <f>SUM(G372:J372)</f>
        <v>0</v>
      </c>
      <c r="L372" s="2961"/>
      <c r="M372" s="2961"/>
      <c r="N372" s="2961"/>
      <c r="O372" s="2961"/>
      <c r="P372" s="2961"/>
      <c r="Q372" s="2961">
        <f t="shared" si="161"/>
        <v>0</v>
      </c>
      <c r="R372" s="1677">
        <f t="shared" si="163"/>
        <v>0</v>
      </c>
      <c r="S372" s="889">
        <f t="shared" si="163"/>
        <v>0</v>
      </c>
      <c r="T372" s="889">
        <f t="shared" si="163"/>
        <v>0</v>
      </c>
      <c r="U372" s="889"/>
      <c r="V372" s="1374">
        <f>J372+P372</f>
        <v>0</v>
      </c>
      <c r="W372" s="1374">
        <f>SUM(S372:V372)</f>
        <v>0</v>
      </c>
      <c r="X372" s="1374"/>
      <c r="Y372" s="1401">
        <v>0</v>
      </c>
      <c r="Z372" s="1401">
        <v>0</v>
      </c>
      <c r="AA372" s="1401">
        <v>0</v>
      </c>
      <c r="AB372" s="1401"/>
      <c r="AC372" s="1401">
        <v>0</v>
      </c>
      <c r="AD372" s="1401">
        <f t="shared" si="143"/>
        <v>0</v>
      </c>
      <c r="AE372" s="3051"/>
      <c r="AF372" s="1401"/>
      <c r="AG372" s="1401"/>
      <c r="AH372" s="1401"/>
      <c r="AI372" s="1401"/>
      <c r="AJ372" s="2968">
        <f t="shared" si="144"/>
        <v>0</v>
      </c>
      <c r="AK372" s="1374">
        <f t="shared" si="164"/>
        <v>0</v>
      </c>
      <c r="AL372" s="1374">
        <f t="shared" si="164"/>
        <v>0</v>
      </c>
      <c r="AM372" s="1374">
        <f t="shared" si="164"/>
        <v>0</v>
      </c>
      <c r="AN372" s="1374"/>
      <c r="AO372" s="1374">
        <f>AC372+AI372</f>
        <v>0</v>
      </c>
      <c r="AP372" s="1374">
        <f t="shared" si="145"/>
        <v>0</v>
      </c>
      <c r="AQ372" s="2970"/>
      <c r="AR372" s="2970"/>
      <c r="AS372" s="1374">
        <v>0</v>
      </c>
      <c r="AT372" s="1374">
        <v>0</v>
      </c>
      <c r="AU372" s="1374">
        <v>0</v>
      </c>
      <c r="AV372" s="1374">
        <v>0</v>
      </c>
      <c r="AW372" s="1374">
        <v>0</v>
      </c>
      <c r="AX372" s="1374">
        <f t="shared" si="146"/>
        <v>0</v>
      </c>
      <c r="AY372" s="1374"/>
      <c r="AZ372" s="1374"/>
      <c r="BA372" s="1374"/>
      <c r="BB372" s="1374"/>
      <c r="BC372" s="1374"/>
      <c r="BD372" s="1374">
        <f t="shared" si="147"/>
        <v>0</v>
      </c>
      <c r="BE372" s="1357">
        <f t="shared" si="165"/>
        <v>0</v>
      </c>
      <c r="BF372" s="1432">
        <f t="shared" si="165"/>
        <v>0</v>
      </c>
      <c r="BG372" s="1357">
        <f t="shared" si="165"/>
        <v>0</v>
      </c>
      <c r="BH372" s="1357">
        <f t="shared" si="165"/>
        <v>0</v>
      </c>
      <c r="BI372" s="1357">
        <f t="shared" si="165"/>
        <v>0</v>
      </c>
      <c r="BJ372" s="1357">
        <f t="shared" si="148"/>
        <v>0</v>
      </c>
      <c r="BK372" s="2923" t="s">
        <v>90</v>
      </c>
      <c r="BL372" s="2923" t="s">
        <v>90</v>
      </c>
      <c r="CA372" s="885">
        <v>0</v>
      </c>
      <c r="CB372" s="885">
        <v>0</v>
      </c>
      <c r="CC372" s="885">
        <v>0</v>
      </c>
      <c r="CE372" s="885">
        <v>0</v>
      </c>
      <c r="CF372" s="2981">
        <f t="shared" si="149"/>
        <v>0</v>
      </c>
      <c r="CG372" s="2981">
        <f t="shared" si="149"/>
        <v>0</v>
      </c>
      <c r="CH372" s="2981">
        <f t="shared" si="149"/>
        <v>0</v>
      </c>
      <c r="CI372" s="2981">
        <f t="shared" si="149"/>
        <v>0</v>
      </c>
      <c r="CJ372" s="2981">
        <f t="shared" si="149"/>
        <v>0</v>
      </c>
      <c r="CL372" s="885">
        <v>0</v>
      </c>
      <c r="CM372" s="885">
        <v>0</v>
      </c>
      <c r="CN372" s="885">
        <v>0</v>
      </c>
      <c r="CO372" s="885">
        <v>0</v>
      </c>
      <c r="CP372" s="885">
        <v>0</v>
      </c>
      <c r="CQ372" s="2981">
        <f t="shared" si="162"/>
        <v>0</v>
      </c>
      <c r="CR372" s="2981">
        <f t="shared" si="162"/>
        <v>0</v>
      </c>
      <c r="CS372" s="2981">
        <f t="shared" si="162"/>
        <v>0</v>
      </c>
      <c r="CT372" s="2981">
        <f t="shared" si="162"/>
        <v>0</v>
      </c>
      <c r="CU372" s="2981">
        <f t="shared" si="162"/>
        <v>0</v>
      </c>
    </row>
    <row r="373" spans="1:99" ht="14.25" hidden="1" customHeight="1">
      <c r="B373" s="3046"/>
      <c r="C373" s="900" t="s">
        <v>317</v>
      </c>
      <c r="D373" s="2972"/>
      <c r="E373" s="1374"/>
      <c r="F373" s="1374">
        <v>0</v>
      </c>
      <c r="G373" s="1374">
        <v>0</v>
      </c>
      <c r="H373" s="1374">
        <v>0</v>
      </c>
      <c r="I373" s="1374"/>
      <c r="J373" s="1374">
        <v>0</v>
      </c>
      <c r="K373" s="1374">
        <f>SUM(G373:J373)</f>
        <v>0</v>
      </c>
      <c r="L373" s="2961"/>
      <c r="M373" s="2961"/>
      <c r="N373" s="2961"/>
      <c r="O373" s="2961"/>
      <c r="P373" s="2961"/>
      <c r="Q373" s="2961">
        <f t="shared" si="161"/>
        <v>0</v>
      </c>
      <c r="R373" s="1677">
        <f t="shared" si="163"/>
        <v>0</v>
      </c>
      <c r="S373" s="889">
        <f t="shared" si="163"/>
        <v>0</v>
      </c>
      <c r="T373" s="889">
        <f t="shared" si="163"/>
        <v>0</v>
      </c>
      <c r="U373" s="889"/>
      <c r="V373" s="1374">
        <f>J373+P373</f>
        <v>0</v>
      </c>
      <c r="W373" s="1374">
        <f>SUM(S373:V373)</f>
        <v>0</v>
      </c>
      <c r="X373" s="1374"/>
      <c r="Y373" s="1401">
        <v>0</v>
      </c>
      <c r="Z373" s="1401">
        <v>0</v>
      </c>
      <c r="AA373" s="1401">
        <v>0</v>
      </c>
      <c r="AB373" s="1401"/>
      <c r="AC373" s="1401">
        <v>0</v>
      </c>
      <c r="AD373" s="1401">
        <f>SUM(Z373:AC373)</f>
        <v>0</v>
      </c>
      <c r="AE373" s="3051"/>
      <c r="AF373" s="1401"/>
      <c r="AG373" s="1401"/>
      <c r="AH373" s="1401"/>
      <c r="AI373" s="1401"/>
      <c r="AJ373" s="2968">
        <f t="shared" si="144"/>
        <v>0</v>
      </c>
      <c r="AK373" s="1374">
        <f t="shared" si="164"/>
        <v>0</v>
      </c>
      <c r="AL373" s="1374">
        <f t="shared" si="164"/>
        <v>0</v>
      </c>
      <c r="AM373" s="1374">
        <f t="shared" si="164"/>
        <v>0</v>
      </c>
      <c r="AN373" s="1374"/>
      <c r="AO373" s="1374">
        <f>AC373+AI373</f>
        <v>0</v>
      </c>
      <c r="AP373" s="1374">
        <f>SUM(AL373:AO373)</f>
        <v>0</v>
      </c>
      <c r="AQ373" s="3001"/>
      <c r="AR373" s="3001"/>
      <c r="AS373" s="1374"/>
      <c r="AT373" s="1374"/>
      <c r="AU373" s="1374"/>
      <c r="AV373" s="1374"/>
      <c r="AW373" s="1374"/>
      <c r="AX373" s="1374">
        <f t="shared" si="146"/>
        <v>0</v>
      </c>
      <c r="AY373" s="1374"/>
      <c r="AZ373" s="1374"/>
      <c r="BA373" s="1374"/>
      <c r="BB373" s="1374"/>
      <c r="BC373" s="1374"/>
      <c r="BD373" s="1374">
        <f t="shared" si="147"/>
        <v>0</v>
      </c>
      <c r="BE373" s="1374"/>
      <c r="BF373" s="1374"/>
      <c r="BG373" s="1374"/>
      <c r="BH373" s="1374"/>
      <c r="BI373" s="1374"/>
      <c r="BJ373" s="1374">
        <f t="shared" si="148"/>
        <v>0</v>
      </c>
      <c r="BK373" s="2989" t="s">
        <v>1452</v>
      </c>
      <c r="BL373" s="2989" t="s">
        <v>1361</v>
      </c>
      <c r="CA373" s="885">
        <v>0</v>
      </c>
      <c r="CB373" s="885">
        <v>0</v>
      </c>
      <c r="CC373" s="885">
        <v>0</v>
      </c>
      <c r="CE373" s="885">
        <v>0</v>
      </c>
      <c r="CF373" s="2981">
        <f t="shared" si="149"/>
        <v>0</v>
      </c>
      <c r="CG373" s="2981">
        <f t="shared" si="149"/>
        <v>0</v>
      </c>
      <c r="CH373" s="2981">
        <f t="shared" si="149"/>
        <v>0</v>
      </c>
      <c r="CI373" s="2981">
        <f t="shared" si="149"/>
        <v>0</v>
      </c>
      <c r="CJ373" s="2981">
        <f t="shared" si="149"/>
        <v>0</v>
      </c>
      <c r="CQ373" s="2981">
        <f t="shared" si="162"/>
        <v>0</v>
      </c>
      <c r="CR373" s="2981">
        <f t="shared" si="162"/>
        <v>0</v>
      </c>
      <c r="CS373" s="2981">
        <f t="shared" si="162"/>
        <v>0</v>
      </c>
      <c r="CT373" s="2981">
        <f t="shared" si="162"/>
        <v>0</v>
      </c>
      <c r="CU373" s="2981">
        <f t="shared" si="162"/>
        <v>0</v>
      </c>
    </row>
    <row r="374" spans="1:99" ht="14.25" hidden="1" customHeight="1">
      <c r="B374" s="3046"/>
      <c r="C374" s="900"/>
      <c r="D374" s="2972"/>
      <c r="E374" s="1374"/>
      <c r="F374" s="1374"/>
      <c r="G374" s="1374"/>
      <c r="H374" s="1374"/>
      <c r="I374" s="1374"/>
      <c r="J374" s="1374"/>
      <c r="K374" s="1374">
        <f t="shared" si="141"/>
        <v>0</v>
      </c>
      <c r="L374" s="2961"/>
      <c r="M374" s="2961"/>
      <c r="N374" s="2961"/>
      <c r="O374" s="2961"/>
      <c r="P374" s="2961"/>
      <c r="Q374" s="2961">
        <f t="shared" si="161"/>
        <v>0</v>
      </c>
      <c r="R374" s="1677"/>
      <c r="S374" s="889"/>
      <c r="T374" s="889"/>
      <c r="U374" s="889"/>
      <c r="V374" s="1374"/>
      <c r="W374" s="1374">
        <f t="shared" si="142"/>
        <v>0</v>
      </c>
      <c r="X374" s="1374"/>
      <c r="Y374" s="1401"/>
      <c r="Z374" s="1401"/>
      <c r="AA374" s="1401"/>
      <c r="AB374" s="1401"/>
      <c r="AC374" s="1401"/>
      <c r="AD374" s="1401">
        <f t="shared" si="143"/>
        <v>0</v>
      </c>
      <c r="AE374" s="3051"/>
      <c r="AF374" s="1401"/>
      <c r="AG374" s="1401"/>
      <c r="AH374" s="1401"/>
      <c r="AI374" s="1401"/>
      <c r="AJ374" s="2968">
        <f t="shared" si="144"/>
        <v>0</v>
      </c>
      <c r="AK374" s="1374"/>
      <c r="AL374" s="1374"/>
      <c r="AM374" s="1374"/>
      <c r="AN374" s="1374"/>
      <c r="AO374" s="1374"/>
      <c r="AP374" s="1374">
        <f t="shared" si="145"/>
        <v>0</v>
      </c>
      <c r="AQ374" s="2970"/>
      <c r="AR374" s="2970"/>
      <c r="AS374" s="1374"/>
      <c r="AT374" s="1374"/>
      <c r="AU374" s="1374"/>
      <c r="AV374" s="1374"/>
      <c r="AW374" s="1374"/>
      <c r="AX374" s="1374">
        <f t="shared" si="146"/>
        <v>0</v>
      </c>
      <c r="AY374" s="1374"/>
      <c r="AZ374" s="1374"/>
      <c r="BA374" s="1374"/>
      <c r="BB374" s="1374"/>
      <c r="BC374" s="1374"/>
      <c r="BD374" s="1374">
        <f t="shared" si="147"/>
        <v>0</v>
      </c>
      <c r="BE374" s="1374"/>
      <c r="BF374" s="1374"/>
      <c r="BG374" s="1374"/>
      <c r="BH374" s="1374"/>
      <c r="BI374" s="1374"/>
      <c r="BJ374" s="1374">
        <f t="shared" si="148"/>
        <v>0</v>
      </c>
      <c r="BK374" s="3138"/>
      <c r="BL374" s="3138"/>
      <c r="CF374" s="2981">
        <f t="shared" si="149"/>
        <v>0</v>
      </c>
      <c r="CG374" s="2981">
        <f t="shared" si="149"/>
        <v>0</v>
      </c>
      <c r="CH374" s="2981">
        <f t="shared" si="149"/>
        <v>0</v>
      </c>
      <c r="CI374" s="2981">
        <f t="shared" si="149"/>
        <v>0</v>
      </c>
      <c r="CJ374" s="2981">
        <f t="shared" si="149"/>
        <v>0</v>
      </c>
      <c r="CQ374" s="2981">
        <f t="shared" si="162"/>
        <v>0</v>
      </c>
      <c r="CR374" s="2981">
        <f t="shared" si="162"/>
        <v>0</v>
      </c>
      <c r="CS374" s="2981">
        <f t="shared" si="162"/>
        <v>0</v>
      </c>
      <c r="CT374" s="2981">
        <f t="shared" si="162"/>
        <v>0</v>
      </c>
      <c r="CU374" s="2981">
        <f t="shared" si="162"/>
        <v>0</v>
      </c>
    </row>
    <row r="375" spans="1:99" ht="14.25" hidden="1" customHeight="1">
      <c r="B375" s="3046"/>
      <c r="C375" s="900"/>
      <c r="D375" s="2972"/>
      <c r="E375" s="1374"/>
      <c r="F375" s="1374"/>
      <c r="G375" s="1374"/>
      <c r="H375" s="1374"/>
      <c r="I375" s="1374"/>
      <c r="J375" s="1374"/>
      <c r="K375" s="1374">
        <f t="shared" si="141"/>
        <v>0</v>
      </c>
      <c r="L375" s="2961"/>
      <c r="M375" s="2961"/>
      <c r="N375" s="2961"/>
      <c r="O375" s="2961"/>
      <c r="P375" s="2961"/>
      <c r="Q375" s="2961">
        <f t="shared" si="161"/>
        <v>0</v>
      </c>
      <c r="R375" s="1677"/>
      <c r="S375" s="889"/>
      <c r="T375" s="889"/>
      <c r="U375" s="889"/>
      <c r="V375" s="1374"/>
      <c r="W375" s="1374">
        <f t="shared" si="142"/>
        <v>0</v>
      </c>
      <c r="X375" s="1374"/>
      <c r="Y375" s="1401"/>
      <c r="Z375" s="1401"/>
      <c r="AA375" s="1401"/>
      <c r="AB375" s="1401"/>
      <c r="AC375" s="1401"/>
      <c r="AD375" s="1401">
        <f t="shared" si="143"/>
        <v>0</v>
      </c>
      <c r="AE375" s="3051"/>
      <c r="AF375" s="1401"/>
      <c r="AG375" s="1401"/>
      <c r="AH375" s="1401"/>
      <c r="AI375" s="1401"/>
      <c r="AJ375" s="2968">
        <f t="shared" si="144"/>
        <v>0</v>
      </c>
      <c r="AK375" s="1374"/>
      <c r="AL375" s="1374"/>
      <c r="AM375" s="1374"/>
      <c r="AN375" s="1374"/>
      <c r="AO375" s="1374"/>
      <c r="AP375" s="1374">
        <f t="shared" si="145"/>
        <v>0</v>
      </c>
      <c r="AQ375" s="2970"/>
      <c r="AR375" s="2970"/>
      <c r="AS375" s="1374"/>
      <c r="AT375" s="1374"/>
      <c r="AU375" s="1374"/>
      <c r="AV375" s="1374"/>
      <c r="AW375" s="1374"/>
      <c r="AX375" s="1374">
        <f t="shared" si="146"/>
        <v>0</v>
      </c>
      <c r="AY375" s="1374"/>
      <c r="AZ375" s="1374"/>
      <c r="BA375" s="1374"/>
      <c r="BB375" s="1374"/>
      <c r="BC375" s="1374"/>
      <c r="BD375" s="1374">
        <f t="shared" si="147"/>
        <v>0</v>
      </c>
      <c r="BE375" s="1374"/>
      <c r="BF375" s="1374"/>
      <c r="BG375" s="1374"/>
      <c r="BH375" s="1374"/>
      <c r="BI375" s="1374"/>
      <c r="BJ375" s="1374">
        <f t="shared" si="148"/>
        <v>0</v>
      </c>
      <c r="BK375" s="3138"/>
      <c r="BL375" s="3138"/>
      <c r="CF375" s="2981">
        <f t="shared" si="149"/>
        <v>0</v>
      </c>
      <c r="CG375" s="2981">
        <f t="shared" si="149"/>
        <v>0</v>
      </c>
      <c r="CH375" s="2981">
        <f t="shared" si="149"/>
        <v>0</v>
      </c>
      <c r="CI375" s="2981">
        <f t="shared" si="149"/>
        <v>0</v>
      </c>
      <c r="CJ375" s="2981">
        <f t="shared" si="149"/>
        <v>0</v>
      </c>
      <c r="CQ375" s="2981">
        <f t="shared" si="162"/>
        <v>0</v>
      </c>
      <c r="CR375" s="2981">
        <f t="shared" si="162"/>
        <v>0</v>
      </c>
      <c r="CS375" s="2981">
        <f t="shared" si="162"/>
        <v>0</v>
      </c>
      <c r="CT375" s="2981">
        <f t="shared" si="162"/>
        <v>0</v>
      </c>
      <c r="CU375" s="2981">
        <f t="shared" si="162"/>
        <v>0</v>
      </c>
    </row>
    <row r="376" spans="1:99" ht="14.25" hidden="1" customHeight="1">
      <c r="B376" s="3046"/>
      <c r="C376" s="900"/>
      <c r="D376" s="2972"/>
      <c r="E376" s="1374"/>
      <c r="F376" s="1374"/>
      <c r="G376" s="1374"/>
      <c r="H376" s="1374"/>
      <c r="I376" s="1374"/>
      <c r="J376" s="1374"/>
      <c r="K376" s="1374">
        <f t="shared" si="141"/>
        <v>0</v>
      </c>
      <c r="L376" s="2961"/>
      <c r="M376" s="2961"/>
      <c r="N376" s="2961"/>
      <c r="O376" s="2961"/>
      <c r="P376" s="2961"/>
      <c r="Q376" s="2961">
        <f t="shared" si="161"/>
        <v>0</v>
      </c>
      <c r="R376" s="1677"/>
      <c r="S376" s="889"/>
      <c r="T376" s="889"/>
      <c r="U376" s="889"/>
      <c r="V376" s="1374"/>
      <c r="W376" s="1374">
        <f t="shared" si="142"/>
        <v>0</v>
      </c>
      <c r="X376" s="1374"/>
      <c r="Y376" s="1401"/>
      <c r="Z376" s="1401"/>
      <c r="AA376" s="1401"/>
      <c r="AB376" s="1401"/>
      <c r="AC376" s="1401"/>
      <c r="AD376" s="1401">
        <f t="shared" si="143"/>
        <v>0</v>
      </c>
      <c r="AE376" s="3051"/>
      <c r="AF376" s="1401"/>
      <c r="AG376" s="1401"/>
      <c r="AH376" s="1401"/>
      <c r="AI376" s="1401"/>
      <c r="AJ376" s="2968">
        <f t="shared" si="144"/>
        <v>0</v>
      </c>
      <c r="AK376" s="1374"/>
      <c r="AL376" s="1374"/>
      <c r="AM376" s="1374"/>
      <c r="AN376" s="1374"/>
      <c r="AO376" s="1374"/>
      <c r="AP376" s="1374">
        <f t="shared" si="145"/>
        <v>0</v>
      </c>
      <c r="AQ376" s="2970"/>
      <c r="AR376" s="2970"/>
      <c r="AS376" s="1374"/>
      <c r="AT376" s="1374"/>
      <c r="AU376" s="1374"/>
      <c r="AV376" s="1374"/>
      <c r="AW376" s="1374"/>
      <c r="AX376" s="1374">
        <f t="shared" si="146"/>
        <v>0</v>
      </c>
      <c r="AY376" s="1374"/>
      <c r="AZ376" s="1374"/>
      <c r="BA376" s="1374"/>
      <c r="BB376" s="1374"/>
      <c r="BC376" s="1374"/>
      <c r="BD376" s="1374">
        <f t="shared" si="147"/>
        <v>0</v>
      </c>
      <c r="BE376" s="1374"/>
      <c r="BF376" s="1374"/>
      <c r="BG376" s="1374"/>
      <c r="BH376" s="1374"/>
      <c r="BI376" s="1374"/>
      <c r="BJ376" s="1374">
        <f t="shared" si="148"/>
        <v>0</v>
      </c>
      <c r="BK376" s="3138"/>
      <c r="BL376" s="3138"/>
      <c r="CF376" s="2981">
        <f t="shared" si="149"/>
        <v>0</v>
      </c>
      <c r="CG376" s="2981">
        <f t="shared" si="149"/>
        <v>0</v>
      </c>
      <c r="CH376" s="2981">
        <f t="shared" si="149"/>
        <v>0</v>
      </c>
      <c r="CI376" s="2981">
        <f t="shared" si="149"/>
        <v>0</v>
      </c>
      <c r="CJ376" s="2981">
        <f t="shared" si="149"/>
        <v>0</v>
      </c>
      <c r="CQ376" s="2981">
        <f t="shared" si="162"/>
        <v>0</v>
      </c>
      <c r="CR376" s="2981">
        <f t="shared" si="162"/>
        <v>0</v>
      </c>
      <c r="CS376" s="2981">
        <f t="shared" si="162"/>
        <v>0</v>
      </c>
      <c r="CT376" s="2981">
        <f t="shared" si="162"/>
        <v>0</v>
      </c>
      <c r="CU376" s="2981">
        <f t="shared" si="162"/>
        <v>0</v>
      </c>
    </row>
    <row r="377" spans="1:99" ht="14.25" hidden="1" customHeight="1">
      <c r="B377" s="3046"/>
      <c r="C377" s="900"/>
      <c r="D377" s="2972"/>
      <c r="E377" s="1374"/>
      <c r="F377" s="1374"/>
      <c r="G377" s="1374"/>
      <c r="H377" s="1374"/>
      <c r="I377" s="1374"/>
      <c r="J377" s="1374"/>
      <c r="K377" s="1374">
        <f t="shared" si="141"/>
        <v>0</v>
      </c>
      <c r="L377" s="2961"/>
      <c r="M377" s="2961"/>
      <c r="N377" s="2961"/>
      <c r="O377" s="2961"/>
      <c r="P377" s="2961"/>
      <c r="Q377" s="2961">
        <f t="shared" si="161"/>
        <v>0</v>
      </c>
      <c r="R377" s="1677"/>
      <c r="S377" s="889"/>
      <c r="T377" s="889"/>
      <c r="U377" s="889"/>
      <c r="V377" s="1374"/>
      <c r="W377" s="1374">
        <f t="shared" si="142"/>
        <v>0</v>
      </c>
      <c r="X377" s="1374"/>
      <c r="Y377" s="1401"/>
      <c r="Z377" s="1401"/>
      <c r="AA377" s="1401"/>
      <c r="AB377" s="1401"/>
      <c r="AC377" s="1401"/>
      <c r="AD377" s="1401">
        <f t="shared" si="143"/>
        <v>0</v>
      </c>
      <c r="AE377" s="3051"/>
      <c r="AF377" s="1401"/>
      <c r="AG377" s="1401"/>
      <c r="AH377" s="1401"/>
      <c r="AI377" s="1401"/>
      <c r="AJ377" s="2968">
        <f t="shared" si="144"/>
        <v>0</v>
      </c>
      <c r="AK377" s="1374"/>
      <c r="AL377" s="1374"/>
      <c r="AM377" s="1374"/>
      <c r="AN377" s="1374"/>
      <c r="AO377" s="1374"/>
      <c r="AP377" s="1374">
        <f t="shared" si="145"/>
        <v>0</v>
      </c>
      <c r="AQ377" s="2970"/>
      <c r="AR377" s="2970"/>
      <c r="AS377" s="1374"/>
      <c r="AT377" s="1374"/>
      <c r="AU377" s="1374"/>
      <c r="AV377" s="1374"/>
      <c r="AW377" s="1374"/>
      <c r="AX377" s="1374">
        <f t="shared" si="146"/>
        <v>0</v>
      </c>
      <c r="AY377" s="1374"/>
      <c r="AZ377" s="1374"/>
      <c r="BA377" s="1374"/>
      <c r="BB377" s="1374"/>
      <c r="BC377" s="1374"/>
      <c r="BD377" s="1374">
        <f t="shared" si="147"/>
        <v>0</v>
      </c>
      <c r="BE377" s="1374"/>
      <c r="BF377" s="1374"/>
      <c r="BG377" s="1374"/>
      <c r="BH377" s="1374"/>
      <c r="BI377" s="1374"/>
      <c r="BJ377" s="1374">
        <f t="shared" si="148"/>
        <v>0</v>
      </c>
      <c r="BK377" s="3138"/>
      <c r="BL377" s="3138"/>
      <c r="CF377" s="2981">
        <f t="shared" si="149"/>
        <v>0</v>
      </c>
      <c r="CG377" s="2981">
        <f t="shared" si="149"/>
        <v>0</v>
      </c>
      <c r="CH377" s="2981">
        <f t="shared" si="149"/>
        <v>0</v>
      </c>
      <c r="CI377" s="2981">
        <f t="shared" si="149"/>
        <v>0</v>
      </c>
      <c r="CJ377" s="2981">
        <f t="shared" si="149"/>
        <v>0</v>
      </c>
      <c r="CQ377" s="2981">
        <f t="shared" si="162"/>
        <v>0</v>
      </c>
      <c r="CR377" s="2981">
        <f t="shared" si="162"/>
        <v>0</v>
      </c>
      <c r="CS377" s="2981">
        <f t="shared" si="162"/>
        <v>0</v>
      </c>
      <c r="CT377" s="2981">
        <f t="shared" si="162"/>
        <v>0</v>
      </c>
      <c r="CU377" s="2981">
        <f t="shared" si="162"/>
        <v>0</v>
      </c>
    </row>
    <row r="378" spans="1:99" ht="14.25" hidden="1" customHeight="1">
      <c r="B378" s="3046"/>
      <c r="C378" s="900"/>
      <c r="D378" s="2972"/>
      <c r="E378" s="1374"/>
      <c r="F378" s="1374"/>
      <c r="G378" s="1374"/>
      <c r="H378" s="1374"/>
      <c r="I378" s="1374"/>
      <c r="J378" s="1374"/>
      <c r="K378" s="1374">
        <f t="shared" si="141"/>
        <v>0</v>
      </c>
      <c r="L378" s="2961"/>
      <c r="M378" s="2961"/>
      <c r="N378" s="2961"/>
      <c r="O378" s="2961"/>
      <c r="P378" s="2961"/>
      <c r="Q378" s="2961">
        <f t="shared" si="161"/>
        <v>0</v>
      </c>
      <c r="R378" s="1677"/>
      <c r="S378" s="889"/>
      <c r="T378" s="889"/>
      <c r="U378" s="889"/>
      <c r="V378" s="1374"/>
      <c r="W378" s="1374">
        <f t="shared" si="142"/>
        <v>0</v>
      </c>
      <c r="X378" s="1374"/>
      <c r="Y378" s="1401"/>
      <c r="Z378" s="1401"/>
      <c r="AA378" s="1401"/>
      <c r="AB378" s="1401"/>
      <c r="AC378" s="1401"/>
      <c r="AD378" s="1401">
        <f t="shared" si="143"/>
        <v>0</v>
      </c>
      <c r="AE378" s="3051"/>
      <c r="AF378" s="1401"/>
      <c r="AG378" s="1401"/>
      <c r="AH378" s="1401"/>
      <c r="AI378" s="1401"/>
      <c r="AJ378" s="2968">
        <f t="shared" si="144"/>
        <v>0</v>
      </c>
      <c r="AK378" s="1374"/>
      <c r="AL378" s="1374"/>
      <c r="AM378" s="1374"/>
      <c r="AN378" s="1374"/>
      <c r="AO378" s="1374"/>
      <c r="AP378" s="1374">
        <f t="shared" si="145"/>
        <v>0</v>
      </c>
      <c r="AQ378" s="2970"/>
      <c r="AR378" s="2970"/>
      <c r="AS378" s="1374"/>
      <c r="AT378" s="1374"/>
      <c r="AU378" s="1374"/>
      <c r="AV378" s="1374"/>
      <c r="AW378" s="1374"/>
      <c r="AX378" s="1374">
        <f t="shared" si="146"/>
        <v>0</v>
      </c>
      <c r="AY378" s="1374"/>
      <c r="AZ378" s="1374"/>
      <c r="BA378" s="1374"/>
      <c r="BB378" s="1374"/>
      <c r="BC378" s="1374"/>
      <c r="BD378" s="1374">
        <f t="shared" si="147"/>
        <v>0</v>
      </c>
      <c r="BE378" s="1374"/>
      <c r="BF378" s="1374"/>
      <c r="BG378" s="1374"/>
      <c r="BH378" s="1374"/>
      <c r="BI378" s="1374"/>
      <c r="BJ378" s="1374">
        <f t="shared" si="148"/>
        <v>0</v>
      </c>
      <c r="BK378" s="3138"/>
      <c r="BL378" s="3138"/>
      <c r="CF378" s="2981">
        <f t="shared" si="149"/>
        <v>0</v>
      </c>
      <c r="CG378" s="2981">
        <f t="shared" si="149"/>
        <v>0</v>
      </c>
      <c r="CH378" s="2981">
        <f t="shared" si="149"/>
        <v>0</v>
      </c>
      <c r="CI378" s="2981">
        <f t="shared" si="149"/>
        <v>0</v>
      </c>
      <c r="CJ378" s="2981">
        <f t="shared" si="149"/>
        <v>0</v>
      </c>
      <c r="CQ378" s="2981">
        <f t="shared" si="162"/>
        <v>0</v>
      </c>
      <c r="CR378" s="2981">
        <f t="shared" si="162"/>
        <v>0</v>
      </c>
      <c r="CS378" s="2981">
        <f t="shared" si="162"/>
        <v>0</v>
      </c>
      <c r="CT378" s="2981">
        <f t="shared" si="162"/>
        <v>0</v>
      </c>
      <c r="CU378" s="2981">
        <f t="shared" si="162"/>
        <v>0</v>
      </c>
    </row>
    <row r="379" spans="1:99" ht="14.25" hidden="1" customHeight="1">
      <c r="B379" s="3046"/>
      <c r="C379" s="900"/>
      <c r="D379" s="2972"/>
      <c r="E379" s="1374"/>
      <c r="F379" s="1374"/>
      <c r="G379" s="1374"/>
      <c r="H379" s="1374"/>
      <c r="I379" s="1374"/>
      <c r="J379" s="1374"/>
      <c r="K379" s="1374">
        <f t="shared" si="141"/>
        <v>0</v>
      </c>
      <c r="L379" s="2961"/>
      <c r="M379" s="2961"/>
      <c r="N379" s="2961"/>
      <c r="O379" s="2961"/>
      <c r="P379" s="2961"/>
      <c r="Q379" s="2961">
        <f t="shared" si="161"/>
        <v>0</v>
      </c>
      <c r="R379" s="1677"/>
      <c r="S379" s="889"/>
      <c r="T379" s="889"/>
      <c r="U379" s="889"/>
      <c r="V379" s="1374"/>
      <c r="W379" s="1374">
        <f t="shared" si="142"/>
        <v>0</v>
      </c>
      <c r="X379" s="1374"/>
      <c r="Y379" s="1401"/>
      <c r="Z379" s="1401"/>
      <c r="AA379" s="1401"/>
      <c r="AB379" s="1401"/>
      <c r="AC379" s="1401"/>
      <c r="AD379" s="1401">
        <f t="shared" si="143"/>
        <v>0</v>
      </c>
      <c r="AE379" s="3051"/>
      <c r="AF379" s="1401"/>
      <c r="AG379" s="1401"/>
      <c r="AH379" s="1401"/>
      <c r="AI379" s="1401"/>
      <c r="AJ379" s="2968">
        <f t="shared" si="144"/>
        <v>0</v>
      </c>
      <c r="AK379" s="1374"/>
      <c r="AL379" s="1374"/>
      <c r="AM379" s="1374"/>
      <c r="AN379" s="1374"/>
      <c r="AO379" s="1374"/>
      <c r="AP379" s="1374">
        <f t="shared" si="145"/>
        <v>0</v>
      </c>
      <c r="AQ379" s="2970"/>
      <c r="AR379" s="2970"/>
      <c r="AS379" s="1374"/>
      <c r="AT379" s="1374"/>
      <c r="AU379" s="1374"/>
      <c r="AV379" s="1374"/>
      <c r="AW379" s="1374"/>
      <c r="AX379" s="1374">
        <f t="shared" si="146"/>
        <v>0</v>
      </c>
      <c r="AY379" s="1374"/>
      <c r="AZ379" s="1374"/>
      <c r="BA379" s="1374"/>
      <c r="BB379" s="1374"/>
      <c r="BC379" s="1374"/>
      <c r="BD379" s="1374">
        <f t="shared" si="147"/>
        <v>0</v>
      </c>
      <c r="BE379" s="1374"/>
      <c r="BF379" s="1374"/>
      <c r="BG379" s="1374"/>
      <c r="BH379" s="1374"/>
      <c r="BI379" s="1374"/>
      <c r="BJ379" s="1374">
        <f t="shared" si="148"/>
        <v>0</v>
      </c>
      <c r="BK379" s="3138"/>
      <c r="BL379" s="3138"/>
      <c r="CF379" s="2981">
        <f t="shared" si="149"/>
        <v>0</v>
      </c>
      <c r="CG379" s="2981">
        <f t="shared" si="149"/>
        <v>0</v>
      </c>
      <c r="CH379" s="2981">
        <f t="shared" si="149"/>
        <v>0</v>
      </c>
      <c r="CI379" s="2981">
        <f t="shared" si="149"/>
        <v>0</v>
      </c>
      <c r="CJ379" s="2981">
        <f t="shared" si="149"/>
        <v>0</v>
      </c>
      <c r="CQ379" s="2981">
        <f t="shared" si="162"/>
        <v>0</v>
      </c>
      <c r="CR379" s="2981">
        <f t="shared" si="162"/>
        <v>0</v>
      </c>
      <c r="CS379" s="2981">
        <f t="shared" si="162"/>
        <v>0</v>
      </c>
      <c r="CT379" s="2981">
        <f t="shared" si="162"/>
        <v>0</v>
      </c>
      <c r="CU379" s="2981">
        <f t="shared" si="162"/>
        <v>0</v>
      </c>
    </row>
    <row r="380" spans="1:99" ht="14.25" hidden="1" customHeight="1">
      <c r="B380" s="3046"/>
      <c r="C380" s="900"/>
      <c r="D380" s="2972"/>
      <c r="E380" s="1374"/>
      <c r="F380" s="1374"/>
      <c r="G380" s="1374"/>
      <c r="H380" s="1374"/>
      <c r="I380" s="1374"/>
      <c r="J380" s="1374"/>
      <c r="K380" s="1374">
        <f t="shared" si="141"/>
        <v>0</v>
      </c>
      <c r="L380" s="2961"/>
      <c r="M380" s="2961"/>
      <c r="N380" s="2961"/>
      <c r="O380" s="2961"/>
      <c r="P380" s="2961"/>
      <c r="Q380" s="2961">
        <f t="shared" si="161"/>
        <v>0</v>
      </c>
      <c r="R380" s="1677"/>
      <c r="S380" s="889"/>
      <c r="T380" s="889"/>
      <c r="U380" s="889"/>
      <c r="V380" s="1374"/>
      <c r="W380" s="1374">
        <f t="shared" si="142"/>
        <v>0</v>
      </c>
      <c r="X380" s="1374"/>
      <c r="Y380" s="1401"/>
      <c r="Z380" s="1401"/>
      <c r="AA380" s="1401"/>
      <c r="AB380" s="1401"/>
      <c r="AC380" s="1401"/>
      <c r="AD380" s="1401">
        <f t="shared" si="143"/>
        <v>0</v>
      </c>
      <c r="AE380" s="3051"/>
      <c r="AF380" s="1401"/>
      <c r="AG380" s="1401"/>
      <c r="AH380" s="1401"/>
      <c r="AI380" s="1401"/>
      <c r="AJ380" s="2968">
        <f t="shared" si="144"/>
        <v>0</v>
      </c>
      <c r="AK380" s="1374"/>
      <c r="AL380" s="1374"/>
      <c r="AM380" s="1374"/>
      <c r="AN380" s="1374"/>
      <c r="AO380" s="1374"/>
      <c r="AP380" s="1374">
        <f t="shared" si="145"/>
        <v>0</v>
      </c>
      <c r="AQ380" s="2970"/>
      <c r="AR380" s="2970"/>
      <c r="AS380" s="1374"/>
      <c r="AT380" s="1374"/>
      <c r="AU380" s="1374"/>
      <c r="AV380" s="1374"/>
      <c r="AW380" s="1374"/>
      <c r="AX380" s="1374">
        <f t="shared" si="146"/>
        <v>0</v>
      </c>
      <c r="AY380" s="1374"/>
      <c r="AZ380" s="1374"/>
      <c r="BA380" s="1374"/>
      <c r="BB380" s="1374"/>
      <c r="BC380" s="1374"/>
      <c r="BD380" s="1374">
        <f t="shared" si="147"/>
        <v>0</v>
      </c>
      <c r="BE380" s="1374"/>
      <c r="BF380" s="1374"/>
      <c r="BG380" s="1374"/>
      <c r="BH380" s="1374"/>
      <c r="BI380" s="1374"/>
      <c r="BJ380" s="1374">
        <f t="shared" si="148"/>
        <v>0</v>
      </c>
      <c r="BK380" s="3138"/>
      <c r="BL380" s="3138"/>
      <c r="CF380" s="2981">
        <f t="shared" si="149"/>
        <v>0</v>
      </c>
      <c r="CG380" s="2981">
        <f t="shared" si="149"/>
        <v>0</v>
      </c>
      <c r="CH380" s="2981">
        <f t="shared" si="149"/>
        <v>0</v>
      </c>
      <c r="CI380" s="2981">
        <f t="shared" si="149"/>
        <v>0</v>
      </c>
      <c r="CJ380" s="2981">
        <f t="shared" si="149"/>
        <v>0</v>
      </c>
      <c r="CQ380" s="2981">
        <f t="shared" si="162"/>
        <v>0</v>
      </c>
      <c r="CR380" s="2981">
        <f t="shared" si="162"/>
        <v>0</v>
      </c>
      <c r="CS380" s="2981">
        <f t="shared" si="162"/>
        <v>0</v>
      </c>
      <c r="CT380" s="2981">
        <f t="shared" si="162"/>
        <v>0</v>
      </c>
      <c r="CU380" s="2981">
        <f t="shared" si="162"/>
        <v>0</v>
      </c>
    </row>
    <row r="381" spans="1:99" ht="14.25" hidden="1" customHeight="1">
      <c r="B381" s="3046"/>
      <c r="C381" s="900"/>
      <c r="D381" s="2972"/>
      <c r="E381" s="1374"/>
      <c r="F381" s="1374"/>
      <c r="G381" s="1374"/>
      <c r="H381" s="1374"/>
      <c r="I381" s="1374"/>
      <c r="J381" s="1374"/>
      <c r="K381" s="1374">
        <f t="shared" si="141"/>
        <v>0</v>
      </c>
      <c r="L381" s="2961"/>
      <c r="M381" s="2961"/>
      <c r="N381" s="2961"/>
      <c r="O381" s="2961"/>
      <c r="P381" s="2961"/>
      <c r="Q381" s="2961">
        <f t="shared" si="161"/>
        <v>0</v>
      </c>
      <c r="R381" s="1677"/>
      <c r="S381" s="889"/>
      <c r="T381" s="889"/>
      <c r="U381" s="889"/>
      <c r="V381" s="1374"/>
      <c r="W381" s="1374">
        <f t="shared" si="142"/>
        <v>0</v>
      </c>
      <c r="X381" s="1374"/>
      <c r="Y381" s="1401"/>
      <c r="Z381" s="1401"/>
      <c r="AA381" s="1401"/>
      <c r="AB381" s="1401"/>
      <c r="AC381" s="1401"/>
      <c r="AD381" s="1401">
        <f t="shared" si="143"/>
        <v>0</v>
      </c>
      <c r="AE381" s="3051"/>
      <c r="AF381" s="1401"/>
      <c r="AG381" s="1401"/>
      <c r="AH381" s="1401"/>
      <c r="AI381" s="1401"/>
      <c r="AJ381" s="2968">
        <f t="shared" si="144"/>
        <v>0</v>
      </c>
      <c r="AK381" s="1374"/>
      <c r="AL381" s="1374"/>
      <c r="AM381" s="1374"/>
      <c r="AN381" s="1374"/>
      <c r="AO381" s="1374"/>
      <c r="AP381" s="1374">
        <f t="shared" si="145"/>
        <v>0</v>
      </c>
      <c r="AQ381" s="2970"/>
      <c r="AR381" s="2970"/>
      <c r="AS381" s="1374"/>
      <c r="AT381" s="1374"/>
      <c r="AU381" s="1374"/>
      <c r="AV381" s="1374"/>
      <c r="AW381" s="1374"/>
      <c r="AX381" s="1374">
        <f t="shared" si="146"/>
        <v>0</v>
      </c>
      <c r="AY381" s="1374"/>
      <c r="AZ381" s="1374"/>
      <c r="BA381" s="1374"/>
      <c r="BB381" s="1374"/>
      <c r="BC381" s="1374"/>
      <c r="BD381" s="1374">
        <f t="shared" si="147"/>
        <v>0</v>
      </c>
      <c r="BE381" s="1374"/>
      <c r="BF381" s="1374"/>
      <c r="BG381" s="1374"/>
      <c r="BH381" s="1374"/>
      <c r="BI381" s="1374"/>
      <c r="BJ381" s="1374">
        <f t="shared" si="148"/>
        <v>0</v>
      </c>
      <c r="BK381" s="3138"/>
      <c r="BL381" s="3138"/>
      <c r="CF381" s="2981">
        <f t="shared" si="149"/>
        <v>0</v>
      </c>
      <c r="CG381" s="2981">
        <f t="shared" si="149"/>
        <v>0</v>
      </c>
      <c r="CH381" s="2981">
        <f t="shared" si="149"/>
        <v>0</v>
      </c>
      <c r="CI381" s="2981">
        <f t="shared" si="149"/>
        <v>0</v>
      </c>
      <c r="CJ381" s="2981">
        <f t="shared" si="149"/>
        <v>0</v>
      </c>
      <c r="CQ381" s="2981">
        <f t="shared" si="162"/>
        <v>0</v>
      </c>
      <c r="CR381" s="2981">
        <f t="shared" si="162"/>
        <v>0</v>
      </c>
      <c r="CS381" s="2981">
        <f t="shared" si="162"/>
        <v>0</v>
      </c>
      <c r="CT381" s="2981">
        <f t="shared" si="162"/>
        <v>0</v>
      </c>
      <c r="CU381" s="2981">
        <f t="shared" si="162"/>
        <v>0</v>
      </c>
    </row>
    <row r="382" spans="1:99" ht="14.25" hidden="1" customHeight="1">
      <c r="B382" s="3046"/>
      <c r="C382" s="900"/>
      <c r="D382" s="2972"/>
      <c r="E382" s="1374"/>
      <c r="F382" s="1374"/>
      <c r="G382" s="1374"/>
      <c r="H382" s="1374"/>
      <c r="I382" s="1374"/>
      <c r="J382" s="1374"/>
      <c r="K382" s="1374">
        <f t="shared" si="141"/>
        <v>0</v>
      </c>
      <c r="L382" s="2961"/>
      <c r="M382" s="2961"/>
      <c r="N382" s="2961"/>
      <c r="O382" s="2961"/>
      <c r="P382" s="2961"/>
      <c r="Q382" s="2961">
        <f t="shared" si="161"/>
        <v>0</v>
      </c>
      <c r="R382" s="1677"/>
      <c r="S382" s="889"/>
      <c r="T382" s="889"/>
      <c r="U382" s="889"/>
      <c r="V382" s="1374"/>
      <c r="W382" s="1374">
        <f t="shared" si="142"/>
        <v>0</v>
      </c>
      <c r="X382" s="1374"/>
      <c r="Y382" s="1401"/>
      <c r="Z382" s="1401"/>
      <c r="AA382" s="1401"/>
      <c r="AB382" s="1401"/>
      <c r="AC382" s="1401"/>
      <c r="AD382" s="1401">
        <f t="shared" si="143"/>
        <v>0</v>
      </c>
      <c r="AE382" s="3051"/>
      <c r="AF382" s="1401"/>
      <c r="AG382" s="1401"/>
      <c r="AH382" s="1401"/>
      <c r="AI382" s="1401"/>
      <c r="AJ382" s="2968">
        <f t="shared" si="144"/>
        <v>0</v>
      </c>
      <c r="AK382" s="1374"/>
      <c r="AL382" s="1374"/>
      <c r="AM382" s="1374"/>
      <c r="AN382" s="1374"/>
      <c r="AO382" s="1374"/>
      <c r="AP382" s="1374">
        <f t="shared" si="145"/>
        <v>0</v>
      </c>
      <c r="AQ382" s="2970"/>
      <c r="AR382" s="2970"/>
      <c r="AS382" s="1374"/>
      <c r="AT382" s="1374"/>
      <c r="AU382" s="1374"/>
      <c r="AV382" s="1374"/>
      <c r="AW382" s="1374"/>
      <c r="AX382" s="1374">
        <f t="shared" si="146"/>
        <v>0</v>
      </c>
      <c r="AY382" s="1374"/>
      <c r="AZ382" s="1374"/>
      <c r="BA382" s="1374"/>
      <c r="BB382" s="1374"/>
      <c r="BC382" s="1374"/>
      <c r="BD382" s="1374">
        <f t="shared" si="147"/>
        <v>0</v>
      </c>
      <c r="BE382" s="1374"/>
      <c r="BF382" s="1374"/>
      <c r="BG382" s="1374"/>
      <c r="BH382" s="1374"/>
      <c r="BI382" s="1374"/>
      <c r="BJ382" s="1374">
        <f t="shared" si="148"/>
        <v>0</v>
      </c>
      <c r="BK382" s="3138"/>
      <c r="BL382" s="3138"/>
      <c r="CF382" s="2981">
        <f t="shared" si="149"/>
        <v>0</v>
      </c>
      <c r="CG382" s="2981">
        <f t="shared" si="149"/>
        <v>0</v>
      </c>
      <c r="CH382" s="2981">
        <f t="shared" si="149"/>
        <v>0</v>
      </c>
      <c r="CI382" s="2981">
        <f t="shared" si="149"/>
        <v>0</v>
      </c>
      <c r="CJ382" s="2981">
        <f t="shared" si="149"/>
        <v>0</v>
      </c>
      <c r="CQ382" s="2981">
        <f t="shared" si="162"/>
        <v>0</v>
      </c>
      <c r="CR382" s="2981">
        <f t="shared" si="162"/>
        <v>0</v>
      </c>
      <c r="CS382" s="2981">
        <f t="shared" si="162"/>
        <v>0</v>
      </c>
      <c r="CT382" s="2981">
        <f t="shared" si="162"/>
        <v>0</v>
      </c>
      <c r="CU382" s="2981">
        <f t="shared" si="162"/>
        <v>0</v>
      </c>
    </row>
    <row r="383" spans="1:99" ht="14.25" hidden="1" customHeight="1">
      <c r="B383" s="3046"/>
      <c r="C383" s="900"/>
      <c r="D383" s="2972"/>
      <c r="E383" s="1374"/>
      <c r="F383" s="1374"/>
      <c r="G383" s="1374"/>
      <c r="H383" s="1374"/>
      <c r="I383" s="1374"/>
      <c r="J383" s="1374"/>
      <c r="K383" s="1374">
        <f t="shared" si="141"/>
        <v>0</v>
      </c>
      <c r="L383" s="2961"/>
      <c r="M383" s="2961"/>
      <c r="N383" s="2961"/>
      <c r="O383" s="2961"/>
      <c r="P383" s="2961"/>
      <c r="Q383" s="2961">
        <f t="shared" si="161"/>
        <v>0</v>
      </c>
      <c r="R383" s="1677"/>
      <c r="S383" s="889"/>
      <c r="T383" s="889"/>
      <c r="U383" s="889"/>
      <c r="V383" s="1374"/>
      <c r="W383" s="1374">
        <f t="shared" si="142"/>
        <v>0</v>
      </c>
      <c r="X383" s="1374"/>
      <c r="Y383" s="1401"/>
      <c r="Z383" s="1401"/>
      <c r="AA383" s="1401"/>
      <c r="AB383" s="1401"/>
      <c r="AC383" s="1401"/>
      <c r="AD383" s="1401">
        <f t="shared" si="143"/>
        <v>0</v>
      </c>
      <c r="AE383" s="3051"/>
      <c r="AF383" s="1401"/>
      <c r="AG383" s="1401"/>
      <c r="AH383" s="1401"/>
      <c r="AI383" s="1401"/>
      <c r="AJ383" s="2968">
        <f t="shared" si="144"/>
        <v>0</v>
      </c>
      <c r="AK383" s="1374"/>
      <c r="AL383" s="1374"/>
      <c r="AM383" s="1374"/>
      <c r="AN383" s="1374"/>
      <c r="AO383" s="1374"/>
      <c r="AP383" s="1374">
        <f t="shared" si="145"/>
        <v>0</v>
      </c>
      <c r="AQ383" s="2970"/>
      <c r="AR383" s="2970"/>
      <c r="AS383" s="1374"/>
      <c r="AT383" s="1374"/>
      <c r="AU383" s="1374"/>
      <c r="AV383" s="1374"/>
      <c r="AW383" s="1374"/>
      <c r="AX383" s="1374">
        <f t="shared" si="146"/>
        <v>0</v>
      </c>
      <c r="AY383" s="1374"/>
      <c r="AZ383" s="1374"/>
      <c r="BA383" s="1374"/>
      <c r="BB383" s="1374"/>
      <c r="BC383" s="1374"/>
      <c r="BD383" s="1374">
        <f t="shared" si="147"/>
        <v>0</v>
      </c>
      <c r="BE383" s="1374"/>
      <c r="BF383" s="1374"/>
      <c r="BG383" s="1374"/>
      <c r="BH383" s="1374"/>
      <c r="BI383" s="1374"/>
      <c r="BJ383" s="1374">
        <f t="shared" si="148"/>
        <v>0</v>
      </c>
      <c r="BK383" s="3138"/>
      <c r="BL383" s="3138"/>
      <c r="CF383" s="2981">
        <f t="shared" si="149"/>
        <v>0</v>
      </c>
      <c r="CG383" s="2981">
        <f t="shared" si="149"/>
        <v>0</v>
      </c>
      <c r="CH383" s="2981">
        <f t="shared" si="149"/>
        <v>0</v>
      </c>
      <c r="CI383" s="2981">
        <f t="shared" si="149"/>
        <v>0</v>
      </c>
      <c r="CJ383" s="2981">
        <f t="shared" si="149"/>
        <v>0</v>
      </c>
      <c r="CQ383" s="2981">
        <f t="shared" si="162"/>
        <v>0</v>
      </c>
      <c r="CR383" s="2981">
        <f t="shared" si="162"/>
        <v>0</v>
      </c>
      <c r="CS383" s="2981">
        <f t="shared" si="162"/>
        <v>0</v>
      </c>
      <c r="CT383" s="2981">
        <f t="shared" si="162"/>
        <v>0</v>
      </c>
      <c r="CU383" s="2981">
        <f t="shared" si="162"/>
        <v>0</v>
      </c>
    </row>
    <row r="384" spans="1:99" ht="14.25" hidden="1" customHeight="1">
      <c r="B384" s="3046"/>
      <c r="C384" s="900"/>
      <c r="D384" s="2972"/>
      <c r="E384" s="1374"/>
      <c r="F384" s="1374"/>
      <c r="G384" s="1374"/>
      <c r="H384" s="1374"/>
      <c r="I384" s="1374"/>
      <c r="J384" s="1374"/>
      <c r="K384" s="1374">
        <f t="shared" si="141"/>
        <v>0</v>
      </c>
      <c r="L384" s="2961"/>
      <c r="M384" s="2961"/>
      <c r="N384" s="2961"/>
      <c r="O384" s="2961"/>
      <c r="P384" s="2961"/>
      <c r="Q384" s="2961">
        <f t="shared" si="161"/>
        <v>0</v>
      </c>
      <c r="R384" s="1677"/>
      <c r="S384" s="889"/>
      <c r="T384" s="889"/>
      <c r="U384" s="889"/>
      <c r="V384" s="1374"/>
      <c r="W384" s="1374">
        <f t="shared" si="142"/>
        <v>0</v>
      </c>
      <c r="X384" s="1374"/>
      <c r="Y384" s="1401"/>
      <c r="Z384" s="1401"/>
      <c r="AA384" s="1401"/>
      <c r="AB384" s="1401"/>
      <c r="AC384" s="1401"/>
      <c r="AD384" s="1401">
        <f t="shared" si="143"/>
        <v>0</v>
      </c>
      <c r="AE384" s="3051"/>
      <c r="AF384" s="1401"/>
      <c r="AG384" s="1401"/>
      <c r="AH384" s="1401"/>
      <c r="AI384" s="1401"/>
      <c r="AJ384" s="2968">
        <f t="shared" si="144"/>
        <v>0</v>
      </c>
      <c r="AK384" s="1374"/>
      <c r="AL384" s="1374"/>
      <c r="AM384" s="1374"/>
      <c r="AN384" s="1374"/>
      <c r="AO384" s="1374"/>
      <c r="AP384" s="1374">
        <f t="shared" si="145"/>
        <v>0</v>
      </c>
      <c r="AQ384" s="2970"/>
      <c r="AR384" s="2970"/>
      <c r="AS384" s="1374"/>
      <c r="AT384" s="1374"/>
      <c r="AU384" s="1374"/>
      <c r="AV384" s="1374"/>
      <c r="AW384" s="1374"/>
      <c r="AX384" s="1374">
        <f t="shared" si="146"/>
        <v>0</v>
      </c>
      <c r="AY384" s="1374"/>
      <c r="AZ384" s="1374"/>
      <c r="BA384" s="1374"/>
      <c r="BB384" s="1374"/>
      <c r="BC384" s="1374"/>
      <c r="BD384" s="1374">
        <f t="shared" si="147"/>
        <v>0</v>
      </c>
      <c r="BE384" s="1374"/>
      <c r="BF384" s="1374"/>
      <c r="BG384" s="1374"/>
      <c r="BH384" s="1374"/>
      <c r="BI384" s="1374"/>
      <c r="BJ384" s="1374">
        <f t="shared" si="148"/>
        <v>0</v>
      </c>
      <c r="BK384" s="3138"/>
      <c r="BL384" s="3138"/>
      <c r="CF384" s="2981">
        <f t="shared" si="149"/>
        <v>0</v>
      </c>
      <c r="CG384" s="2981">
        <f t="shared" si="149"/>
        <v>0</v>
      </c>
      <c r="CH384" s="2981">
        <f t="shared" si="149"/>
        <v>0</v>
      </c>
      <c r="CI384" s="2981">
        <f t="shared" si="149"/>
        <v>0</v>
      </c>
      <c r="CJ384" s="2981">
        <f t="shared" si="149"/>
        <v>0</v>
      </c>
      <c r="CQ384" s="2981">
        <f t="shared" si="162"/>
        <v>0</v>
      </c>
      <c r="CR384" s="2981">
        <f t="shared" si="162"/>
        <v>0</v>
      </c>
      <c r="CS384" s="2981">
        <f t="shared" si="162"/>
        <v>0</v>
      </c>
      <c r="CT384" s="2981">
        <f t="shared" si="162"/>
        <v>0</v>
      </c>
      <c r="CU384" s="2981">
        <f t="shared" si="162"/>
        <v>0</v>
      </c>
    </row>
    <row r="385" spans="1:99" ht="14.25" hidden="1" customHeight="1">
      <c r="B385" s="3046"/>
      <c r="C385" s="900"/>
      <c r="D385" s="2972"/>
      <c r="E385" s="1374"/>
      <c r="F385" s="1374"/>
      <c r="G385" s="1374"/>
      <c r="H385" s="1374"/>
      <c r="I385" s="1374"/>
      <c r="J385" s="1374"/>
      <c r="K385" s="1374">
        <f t="shared" si="141"/>
        <v>0</v>
      </c>
      <c r="L385" s="2961"/>
      <c r="M385" s="2961"/>
      <c r="N385" s="2961"/>
      <c r="O385" s="2961"/>
      <c r="P385" s="2961"/>
      <c r="Q385" s="2961">
        <f t="shared" si="161"/>
        <v>0</v>
      </c>
      <c r="R385" s="1677"/>
      <c r="S385" s="889"/>
      <c r="T385" s="889"/>
      <c r="U385" s="889"/>
      <c r="V385" s="1374"/>
      <c r="W385" s="1374">
        <f t="shared" si="142"/>
        <v>0</v>
      </c>
      <c r="X385" s="1374"/>
      <c r="Y385" s="1401"/>
      <c r="Z385" s="1401"/>
      <c r="AA385" s="1401"/>
      <c r="AB385" s="1401"/>
      <c r="AC385" s="1401"/>
      <c r="AD385" s="1401">
        <f t="shared" si="143"/>
        <v>0</v>
      </c>
      <c r="AE385" s="3051"/>
      <c r="AF385" s="1401"/>
      <c r="AG385" s="1401"/>
      <c r="AH385" s="1401"/>
      <c r="AI385" s="1401"/>
      <c r="AJ385" s="2968">
        <f t="shared" si="144"/>
        <v>0</v>
      </c>
      <c r="AK385" s="1374"/>
      <c r="AL385" s="1374"/>
      <c r="AM385" s="1374"/>
      <c r="AN385" s="1374"/>
      <c r="AO385" s="1374"/>
      <c r="AP385" s="1374">
        <f t="shared" si="145"/>
        <v>0</v>
      </c>
      <c r="AQ385" s="2970"/>
      <c r="AR385" s="2970"/>
      <c r="AS385" s="1374"/>
      <c r="AT385" s="1374"/>
      <c r="AU385" s="1374"/>
      <c r="AV385" s="1374"/>
      <c r="AW385" s="1374"/>
      <c r="AX385" s="1374">
        <f t="shared" si="146"/>
        <v>0</v>
      </c>
      <c r="AY385" s="1374"/>
      <c r="AZ385" s="1374"/>
      <c r="BA385" s="1374"/>
      <c r="BB385" s="1374"/>
      <c r="BC385" s="1374"/>
      <c r="BD385" s="1374">
        <f t="shared" si="147"/>
        <v>0</v>
      </c>
      <c r="BE385" s="1374"/>
      <c r="BF385" s="1374"/>
      <c r="BG385" s="1374"/>
      <c r="BH385" s="1374"/>
      <c r="BI385" s="1374"/>
      <c r="BJ385" s="1374">
        <f t="shared" si="148"/>
        <v>0</v>
      </c>
      <c r="BK385" s="3138"/>
      <c r="BL385" s="3138"/>
      <c r="CF385" s="2981">
        <f t="shared" si="149"/>
        <v>0</v>
      </c>
      <c r="CG385" s="2981">
        <f t="shared" si="149"/>
        <v>0</v>
      </c>
      <c r="CH385" s="2981">
        <f t="shared" si="149"/>
        <v>0</v>
      </c>
      <c r="CI385" s="2981">
        <f t="shared" si="149"/>
        <v>0</v>
      </c>
      <c r="CJ385" s="2981">
        <f t="shared" si="149"/>
        <v>0</v>
      </c>
      <c r="CQ385" s="2981">
        <f t="shared" si="162"/>
        <v>0</v>
      </c>
      <c r="CR385" s="2981">
        <f t="shared" si="162"/>
        <v>0</v>
      </c>
      <c r="CS385" s="2981">
        <f t="shared" si="162"/>
        <v>0</v>
      </c>
      <c r="CT385" s="2981">
        <f t="shared" si="162"/>
        <v>0</v>
      </c>
      <c r="CU385" s="2981">
        <f t="shared" si="162"/>
        <v>0</v>
      </c>
    </row>
    <row r="386" spans="1:99" ht="14.25" hidden="1" customHeight="1">
      <c r="B386" s="3046"/>
      <c r="C386" s="900"/>
      <c r="D386" s="2972"/>
      <c r="E386" s="1374"/>
      <c r="F386" s="1374"/>
      <c r="G386" s="1374"/>
      <c r="H386" s="1374"/>
      <c r="I386" s="1374"/>
      <c r="J386" s="1374"/>
      <c r="K386" s="1374">
        <f t="shared" si="141"/>
        <v>0</v>
      </c>
      <c r="L386" s="2961"/>
      <c r="M386" s="2961"/>
      <c r="N386" s="2961"/>
      <c r="O386" s="2961"/>
      <c r="P386" s="2961"/>
      <c r="Q386" s="2961">
        <f t="shared" si="161"/>
        <v>0</v>
      </c>
      <c r="R386" s="1677"/>
      <c r="S386" s="889"/>
      <c r="T386" s="889"/>
      <c r="U386" s="889"/>
      <c r="V386" s="1374"/>
      <c r="W386" s="1374">
        <f t="shared" si="142"/>
        <v>0</v>
      </c>
      <c r="X386" s="1374"/>
      <c r="Y386" s="1401"/>
      <c r="Z386" s="1401"/>
      <c r="AA386" s="1401"/>
      <c r="AB386" s="1401"/>
      <c r="AC386" s="1401"/>
      <c r="AD386" s="1401">
        <f t="shared" si="143"/>
        <v>0</v>
      </c>
      <c r="AE386" s="3051"/>
      <c r="AF386" s="1401"/>
      <c r="AG386" s="1401"/>
      <c r="AH386" s="1401"/>
      <c r="AI386" s="1401"/>
      <c r="AJ386" s="2968">
        <f t="shared" si="144"/>
        <v>0</v>
      </c>
      <c r="AK386" s="1374"/>
      <c r="AL386" s="1374"/>
      <c r="AM386" s="1374"/>
      <c r="AN386" s="1374"/>
      <c r="AO386" s="1374"/>
      <c r="AP386" s="1374">
        <f t="shared" si="145"/>
        <v>0</v>
      </c>
      <c r="AQ386" s="2970"/>
      <c r="AR386" s="2970"/>
      <c r="AS386" s="1374"/>
      <c r="AT386" s="1374"/>
      <c r="AU386" s="1374"/>
      <c r="AV386" s="1374"/>
      <c r="AW386" s="1374"/>
      <c r="AX386" s="1374">
        <f t="shared" si="146"/>
        <v>0</v>
      </c>
      <c r="AY386" s="1374"/>
      <c r="AZ386" s="1374"/>
      <c r="BA386" s="1374"/>
      <c r="BB386" s="1374"/>
      <c r="BC386" s="1374"/>
      <c r="BD386" s="1374">
        <f t="shared" si="147"/>
        <v>0</v>
      </c>
      <c r="BE386" s="1374"/>
      <c r="BF386" s="1374"/>
      <c r="BG386" s="1374"/>
      <c r="BH386" s="1374"/>
      <c r="BI386" s="1374"/>
      <c r="BJ386" s="1374">
        <f t="shared" si="148"/>
        <v>0</v>
      </c>
      <c r="BK386" s="3138"/>
      <c r="BL386" s="3138"/>
      <c r="CF386" s="2981">
        <f t="shared" si="149"/>
        <v>0</v>
      </c>
      <c r="CG386" s="2981">
        <f t="shared" si="149"/>
        <v>0</v>
      </c>
      <c r="CH386" s="2981">
        <f t="shared" si="149"/>
        <v>0</v>
      </c>
      <c r="CI386" s="2981">
        <f t="shared" si="149"/>
        <v>0</v>
      </c>
      <c r="CJ386" s="2981">
        <f t="shared" si="149"/>
        <v>0</v>
      </c>
      <c r="CQ386" s="2981">
        <f t="shared" si="162"/>
        <v>0</v>
      </c>
      <c r="CR386" s="2981">
        <f t="shared" si="162"/>
        <v>0</v>
      </c>
      <c r="CS386" s="2981">
        <f t="shared" si="162"/>
        <v>0</v>
      </c>
      <c r="CT386" s="2981">
        <f t="shared" si="162"/>
        <v>0</v>
      </c>
      <c r="CU386" s="2981">
        <f t="shared" si="162"/>
        <v>0</v>
      </c>
    </row>
    <row r="387" spans="1:99" ht="14.25" hidden="1" customHeight="1">
      <c r="B387" s="3046"/>
      <c r="C387" s="900"/>
      <c r="D387" s="2972"/>
      <c r="E387" s="1374"/>
      <c r="F387" s="1374"/>
      <c r="G387" s="1374"/>
      <c r="H387" s="1374"/>
      <c r="I387" s="1374"/>
      <c r="J387" s="1374"/>
      <c r="K387" s="1374">
        <f t="shared" si="141"/>
        <v>0</v>
      </c>
      <c r="L387" s="2961"/>
      <c r="M387" s="2961"/>
      <c r="N387" s="2961"/>
      <c r="O387" s="2961"/>
      <c r="P387" s="2961"/>
      <c r="Q387" s="2961">
        <f t="shared" si="161"/>
        <v>0</v>
      </c>
      <c r="R387" s="1677"/>
      <c r="S387" s="889"/>
      <c r="T387" s="889"/>
      <c r="U387" s="889"/>
      <c r="V387" s="1374"/>
      <c r="W387" s="1374">
        <f t="shared" si="142"/>
        <v>0</v>
      </c>
      <c r="X387" s="1374"/>
      <c r="Y387" s="1401"/>
      <c r="Z387" s="1401"/>
      <c r="AA387" s="1401"/>
      <c r="AB387" s="1401"/>
      <c r="AC387" s="1401"/>
      <c r="AD387" s="1401">
        <f t="shared" si="143"/>
        <v>0</v>
      </c>
      <c r="AE387" s="3051"/>
      <c r="AF387" s="1401"/>
      <c r="AG387" s="1401"/>
      <c r="AH387" s="1401"/>
      <c r="AI387" s="1401"/>
      <c r="AJ387" s="2968">
        <f t="shared" si="144"/>
        <v>0</v>
      </c>
      <c r="AK387" s="1374"/>
      <c r="AL387" s="1374"/>
      <c r="AM387" s="1374"/>
      <c r="AN387" s="1374"/>
      <c r="AO387" s="1374"/>
      <c r="AP387" s="1374">
        <f t="shared" si="145"/>
        <v>0</v>
      </c>
      <c r="AQ387" s="2970"/>
      <c r="AR387" s="2970"/>
      <c r="AS387" s="1374"/>
      <c r="AT387" s="1374"/>
      <c r="AU387" s="1374"/>
      <c r="AV387" s="1374"/>
      <c r="AW387" s="1374"/>
      <c r="AX387" s="1374">
        <f t="shared" si="146"/>
        <v>0</v>
      </c>
      <c r="AY387" s="1374"/>
      <c r="AZ387" s="1374"/>
      <c r="BA387" s="1374"/>
      <c r="BB387" s="1374"/>
      <c r="BC387" s="1374"/>
      <c r="BD387" s="1374">
        <f t="shared" si="147"/>
        <v>0</v>
      </c>
      <c r="BE387" s="1374"/>
      <c r="BF387" s="1374"/>
      <c r="BG387" s="1374"/>
      <c r="BH387" s="1374"/>
      <c r="BI387" s="1374"/>
      <c r="BJ387" s="1374">
        <f t="shared" si="148"/>
        <v>0</v>
      </c>
      <c r="BK387" s="3138"/>
      <c r="BL387" s="3138"/>
      <c r="CF387" s="2981">
        <f t="shared" si="149"/>
        <v>0</v>
      </c>
      <c r="CG387" s="2981">
        <f t="shared" si="149"/>
        <v>0</v>
      </c>
      <c r="CH387" s="2981">
        <f t="shared" si="149"/>
        <v>0</v>
      </c>
      <c r="CI387" s="2981">
        <f t="shared" si="149"/>
        <v>0</v>
      </c>
      <c r="CJ387" s="2981">
        <f t="shared" si="149"/>
        <v>0</v>
      </c>
      <c r="CQ387" s="2981">
        <f t="shared" si="162"/>
        <v>0</v>
      </c>
      <c r="CR387" s="2981">
        <f t="shared" si="162"/>
        <v>0</v>
      </c>
      <c r="CS387" s="2981">
        <f t="shared" si="162"/>
        <v>0</v>
      </c>
      <c r="CT387" s="2981">
        <f t="shared" si="162"/>
        <v>0</v>
      </c>
      <c r="CU387" s="2981">
        <f t="shared" si="162"/>
        <v>0</v>
      </c>
    </row>
    <row r="388" spans="1:99" ht="14.25" hidden="1" customHeight="1">
      <c r="B388" s="3081"/>
      <c r="C388" s="2935"/>
      <c r="D388" s="2973"/>
      <c r="E388" s="1372"/>
      <c r="F388" s="1372">
        <v>0</v>
      </c>
      <c r="G388" s="1372">
        <v>0</v>
      </c>
      <c r="H388" s="1372">
        <v>0</v>
      </c>
      <c r="I388" s="1372"/>
      <c r="J388" s="1372">
        <v>0</v>
      </c>
      <c r="K388" s="1372">
        <f t="shared" si="141"/>
        <v>0</v>
      </c>
      <c r="L388" s="2960"/>
      <c r="M388" s="2960"/>
      <c r="N388" s="2960"/>
      <c r="O388" s="2960"/>
      <c r="P388" s="2960"/>
      <c r="Q388" s="2960">
        <f t="shared" si="161"/>
        <v>0</v>
      </c>
      <c r="R388" s="3048">
        <f>F388+L388</f>
        <v>0</v>
      </c>
      <c r="S388" s="1372">
        <f>G388+M388</f>
        <v>0</v>
      </c>
      <c r="T388" s="1372">
        <f>H388+N388</f>
        <v>0</v>
      </c>
      <c r="U388" s="1372"/>
      <c r="V388" s="1372">
        <f>J388+P388</f>
        <v>0</v>
      </c>
      <c r="W388" s="1372">
        <f t="shared" si="142"/>
        <v>0</v>
      </c>
      <c r="X388" s="1372"/>
      <c r="Y388" s="1375">
        <v>0</v>
      </c>
      <c r="Z388" s="1375">
        <v>0</v>
      </c>
      <c r="AA388" s="1375">
        <v>0</v>
      </c>
      <c r="AB388" s="1375"/>
      <c r="AC388" s="1375">
        <v>0</v>
      </c>
      <c r="AD388" s="1375">
        <f t="shared" si="143"/>
        <v>0</v>
      </c>
      <c r="AE388" s="3065"/>
      <c r="AF388" s="1375"/>
      <c r="AG388" s="1375"/>
      <c r="AH388" s="1375"/>
      <c r="AI388" s="1375"/>
      <c r="AJ388" s="2962">
        <f t="shared" si="144"/>
        <v>0</v>
      </c>
      <c r="AK388" s="1372">
        <f>Y388+AE388</f>
        <v>0</v>
      </c>
      <c r="AL388" s="1372">
        <f>Z388+AF388</f>
        <v>0</v>
      </c>
      <c r="AM388" s="1372">
        <f>AA388+AG388</f>
        <v>0</v>
      </c>
      <c r="AN388" s="1372"/>
      <c r="AO388" s="1372">
        <f>AC388+AI388</f>
        <v>0</v>
      </c>
      <c r="AP388" s="1372">
        <f t="shared" si="145"/>
        <v>0</v>
      </c>
      <c r="AQ388" s="2964"/>
      <c r="AR388" s="2964"/>
      <c r="AS388" s="1372">
        <v>0</v>
      </c>
      <c r="AT388" s="1372">
        <v>0</v>
      </c>
      <c r="AU388" s="1372">
        <v>0</v>
      </c>
      <c r="AV388" s="1372">
        <v>0</v>
      </c>
      <c r="AW388" s="1372">
        <v>0</v>
      </c>
      <c r="AX388" s="1372">
        <f t="shared" si="146"/>
        <v>0</v>
      </c>
      <c r="AY388" s="1372"/>
      <c r="AZ388" s="1372"/>
      <c r="BA388" s="1372"/>
      <c r="BB388" s="1372"/>
      <c r="BC388" s="1372"/>
      <c r="BD388" s="1372">
        <f t="shared" si="147"/>
        <v>0</v>
      </c>
      <c r="BE388" s="1372">
        <f>AS388+AY388</f>
        <v>0</v>
      </c>
      <c r="BF388" s="1372">
        <f>AT388+AZ388</f>
        <v>0</v>
      </c>
      <c r="BG388" s="1372">
        <f>AU388+BA388</f>
        <v>0</v>
      </c>
      <c r="BH388" s="1372">
        <f>AV388+BB388</f>
        <v>0</v>
      </c>
      <c r="BI388" s="1372">
        <f>AW388+BC388</f>
        <v>0</v>
      </c>
      <c r="BJ388" s="1372">
        <f t="shared" si="148"/>
        <v>0</v>
      </c>
      <c r="BK388" s="2923"/>
      <c r="BL388" s="2923"/>
      <c r="CA388" s="885">
        <v>0</v>
      </c>
      <c r="CB388" s="885">
        <v>0</v>
      </c>
      <c r="CC388" s="885">
        <v>0</v>
      </c>
      <c r="CE388" s="885">
        <v>0</v>
      </c>
      <c r="CF388" s="2981">
        <f t="shared" si="149"/>
        <v>0</v>
      </c>
      <c r="CG388" s="2981">
        <f t="shared" si="149"/>
        <v>0</v>
      </c>
      <c r="CH388" s="2981">
        <f t="shared" si="149"/>
        <v>0</v>
      </c>
      <c r="CI388" s="2981">
        <f t="shared" si="149"/>
        <v>0</v>
      </c>
      <c r="CJ388" s="2981">
        <f t="shared" si="149"/>
        <v>0</v>
      </c>
      <c r="CL388" s="885">
        <v>0</v>
      </c>
      <c r="CM388" s="885">
        <v>0</v>
      </c>
      <c r="CN388" s="885">
        <v>0</v>
      </c>
      <c r="CO388" s="885">
        <v>0</v>
      </c>
      <c r="CP388" s="885">
        <v>0</v>
      </c>
      <c r="CQ388" s="2981">
        <f t="shared" si="162"/>
        <v>0</v>
      </c>
      <c r="CR388" s="2981">
        <f t="shared" si="162"/>
        <v>0</v>
      </c>
      <c r="CS388" s="2981">
        <f t="shared" si="162"/>
        <v>0</v>
      </c>
      <c r="CT388" s="2981">
        <f t="shared" si="162"/>
        <v>0</v>
      </c>
      <c r="CU388" s="2981">
        <f t="shared" si="162"/>
        <v>0</v>
      </c>
    </row>
    <row r="389" spans="1:99" ht="18.75" customHeight="1">
      <c r="B389" s="3038" t="s">
        <v>522</v>
      </c>
      <c r="C389" s="2897" t="s">
        <v>552</v>
      </c>
      <c r="D389" s="3139"/>
      <c r="E389" s="1923"/>
      <c r="F389" s="1917">
        <v>0</v>
      </c>
      <c r="G389" s="1917">
        <v>17975</v>
      </c>
      <c r="H389" s="1917">
        <v>0</v>
      </c>
      <c r="I389" s="1917">
        <v>2481</v>
      </c>
      <c r="J389" s="1917">
        <v>59544</v>
      </c>
      <c r="K389" s="1917">
        <f t="shared" si="141"/>
        <v>80000</v>
      </c>
      <c r="L389" s="1917">
        <f>SUM(L390:L409)</f>
        <v>0.17799999999999999</v>
      </c>
      <c r="M389" s="1917">
        <f>SUM(M390:M409)</f>
        <v>7676.9</v>
      </c>
      <c r="N389" s="1917">
        <f>SUM(N390:N409)</f>
        <v>0</v>
      </c>
      <c r="O389" s="1917">
        <f>SUM(O390:O409)</f>
        <v>0</v>
      </c>
      <c r="P389" s="1917">
        <f>SUM(P390:P409)</f>
        <v>0</v>
      </c>
      <c r="Q389" s="1917">
        <f t="shared" si="161"/>
        <v>7676.9</v>
      </c>
      <c r="R389" s="1917">
        <f>SUM(R390:R409)</f>
        <v>0.17799999999999999</v>
      </c>
      <c r="S389" s="1917">
        <f>SUM(S390:S409)</f>
        <v>25651.9</v>
      </c>
      <c r="T389" s="1917">
        <f>SUM(T390:T409)</f>
        <v>0</v>
      </c>
      <c r="U389" s="1917">
        <f>SUM(U390:U409)</f>
        <v>2481</v>
      </c>
      <c r="V389" s="1917">
        <f>SUM(V390:V409)</f>
        <v>59544</v>
      </c>
      <c r="W389" s="1917">
        <f t="shared" si="142"/>
        <v>87676.9</v>
      </c>
      <c r="X389" s="1917"/>
      <c r="Y389" s="1917">
        <v>0</v>
      </c>
      <c r="Z389" s="1917">
        <v>8000</v>
      </c>
      <c r="AA389" s="1917">
        <v>30875</v>
      </c>
      <c r="AB389" s="1917">
        <v>1125</v>
      </c>
      <c r="AC389" s="1917">
        <v>27000</v>
      </c>
      <c r="AD389" s="1917">
        <f t="shared" si="143"/>
        <v>67000</v>
      </c>
      <c r="AE389" s="1917">
        <f>SUM(AE390:AE409)</f>
        <v>0</v>
      </c>
      <c r="AF389" s="1917">
        <f>SUM(AF390:AF409)</f>
        <v>0</v>
      </c>
      <c r="AG389" s="1917">
        <f>SUM(AG390:AG409)</f>
        <v>0</v>
      </c>
      <c r="AH389" s="1917">
        <f>SUM(AH390:AH409)</f>
        <v>0</v>
      </c>
      <c r="AI389" s="1917">
        <f>SUM(AI390:AI409)</f>
        <v>0</v>
      </c>
      <c r="AJ389" s="1917">
        <f t="shared" si="144"/>
        <v>0</v>
      </c>
      <c r="AK389" s="1917">
        <f>SUM(AK390:AK409)</f>
        <v>0</v>
      </c>
      <c r="AL389" s="1917">
        <f>SUM(AL390:AL409)</f>
        <v>8000</v>
      </c>
      <c r="AM389" s="1917">
        <f>SUM(AM390:AM409)</f>
        <v>30875</v>
      </c>
      <c r="AN389" s="1917">
        <f>SUM(AN390:AN409)</f>
        <v>1125</v>
      </c>
      <c r="AO389" s="1917">
        <f>SUM(AO390:AO409)</f>
        <v>27000</v>
      </c>
      <c r="AP389" s="1917">
        <f t="shared" si="145"/>
        <v>67000</v>
      </c>
      <c r="AQ389" s="2979"/>
      <c r="AR389" s="2979"/>
      <c r="AS389" s="1917">
        <v>0</v>
      </c>
      <c r="AT389" s="1917">
        <v>32000</v>
      </c>
      <c r="AU389" s="1917">
        <v>0</v>
      </c>
      <c r="AV389" s="1917">
        <v>0</v>
      </c>
      <c r="AW389" s="1917">
        <v>0</v>
      </c>
      <c r="AX389" s="1917">
        <f t="shared" si="146"/>
        <v>32000</v>
      </c>
      <c r="AY389" s="1917">
        <f t="shared" ref="AY389:BG389" si="166">SUM(AY390:AY409)</f>
        <v>0</v>
      </c>
      <c r="AZ389" s="1917">
        <f t="shared" si="166"/>
        <v>0</v>
      </c>
      <c r="BA389" s="1917">
        <f t="shared" si="166"/>
        <v>0</v>
      </c>
      <c r="BB389" s="1917">
        <f t="shared" si="166"/>
        <v>0</v>
      </c>
      <c r="BC389" s="1917">
        <f>SUM(BC390:BC409)</f>
        <v>0</v>
      </c>
      <c r="BD389" s="1917">
        <f t="shared" si="147"/>
        <v>0</v>
      </c>
      <c r="BE389" s="1917">
        <f t="shared" si="166"/>
        <v>0</v>
      </c>
      <c r="BF389" s="1917">
        <f t="shared" si="166"/>
        <v>32000</v>
      </c>
      <c r="BG389" s="1917">
        <f t="shared" si="166"/>
        <v>0</v>
      </c>
      <c r="BH389" s="1917">
        <f>SUM(BH390:BH409)</f>
        <v>0</v>
      </c>
      <c r="BI389" s="1917">
        <f>SUM(BI390:BI409)</f>
        <v>0</v>
      </c>
      <c r="BJ389" s="1917">
        <f t="shared" si="148"/>
        <v>32000</v>
      </c>
      <c r="BK389" s="2539"/>
      <c r="BL389" s="2539"/>
      <c r="CA389" s="885">
        <v>0</v>
      </c>
      <c r="CB389" s="885">
        <v>17975</v>
      </c>
      <c r="CC389" s="885">
        <v>0</v>
      </c>
      <c r="CD389" s="885">
        <v>2481</v>
      </c>
      <c r="CE389" s="885">
        <v>59544</v>
      </c>
      <c r="CF389" s="2981">
        <f t="shared" si="149"/>
        <v>0</v>
      </c>
      <c r="CG389" s="2981">
        <f t="shared" si="149"/>
        <v>9975</v>
      </c>
      <c r="CH389" s="2981">
        <f t="shared" si="149"/>
        <v>-30875</v>
      </c>
      <c r="CI389" s="2981">
        <f t="shared" si="149"/>
        <v>1356</v>
      </c>
      <c r="CJ389" s="2981">
        <f t="shared" si="149"/>
        <v>32544</v>
      </c>
      <c r="CL389" s="885">
        <v>0</v>
      </c>
      <c r="CM389" s="885">
        <v>7937.5</v>
      </c>
      <c r="CN389" s="885">
        <v>0</v>
      </c>
      <c r="CO389" s="885">
        <v>2362.5</v>
      </c>
      <c r="CP389" s="885">
        <v>56700</v>
      </c>
      <c r="CQ389" s="2981">
        <f t="shared" si="162"/>
        <v>0</v>
      </c>
      <c r="CR389" s="2981">
        <f t="shared" si="162"/>
        <v>-24062.5</v>
      </c>
      <c r="CS389" s="2981">
        <f t="shared" si="162"/>
        <v>0</v>
      </c>
      <c r="CT389" s="2981">
        <f t="shared" si="162"/>
        <v>2362.5</v>
      </c>
      <c r="CU389" s="2981">
        <f t="shared" si="162"/>
        <v>56700</v>
      </c>
    </row>
    <row r="390" spans="1:99" ht="14.25" hidden="1" customHeight="1">
      <c r="B390" s="3140"/>
      <c r="C390" s="3141" t="s">
        <v>1453</v>
      </c>
      <c r="D390" s="1407" t="s">
        <v>957</v>
      </c>
      <c r="E390" s="1339"/>
      <c r="F390" s="2987">
        <v>0</v>
      </c>
      <c r="G390" s="1422">
        <v>0</v>
      </c>
      <c r="H390" s="1339">
        <v>0</v>
      </c>
      <c r="I390" s="1339"/>
      <c r="J390" s="1339">
        <v>0</v>
      </c>
      <c r="K390" s="1339">
        <f t="shared" si="141"/>
        <v>0</v>
      </c>
      <c r="L390" s="2984"/>
      <c r="M390" s="2984"/>
      <c r="N390" s="2984"/>
      <c r="O390" s="2984"/>
      <c r="P390" s="2984"/>
      <c r="Q390" s="2984">
        <f t="shared" si="161"/>
        <v>0</v>
      </c>
      <c r="R390" s="930">
        <f t="shared" ref="R390:T391" si="167">F390+L390</f>
        <v>0</v>
      </c>
      <c r="S390" s="930">
        <f t="shared" si="167"/>
        <v>0</v>
      </c>
      <c r="T390" s="930">
        <f t="shared" si="167"/>
        <v>0</v>
      </c>
      <c r="U390" s="930"/>
      <c r="V390" s="1339">
        <f>J390+P390</f>
        <v>0</v>
      </c>
      <c r="W390" s="1339">
        <f t="shared" si="142"/>
        <v>0</v>
      </c>
      <c r="X390" s="1339"/>
      <c r="Y390" s="1342">
        <v>0</v>
      </c>
      <c r="Z390" s="1342">
        <v>0</v>
      </c>
      <c r="AA390" s="1342">
        <v>0</v>
      </c>
      <c r="AB390" s="1342"/>
      <c r="AC390" s="1342">
        <v>0</v>
      </c>
      <c r="AD390" s="1342">
        <f t="shared" si="143"/>
        <v>0</v>
      </c>
      <c r="AE390" s="3061"/>
      <c r="AF390" s="1342"/>
      <c r="AG390" s="1342"/>
      <c r="AH390" s="1342"/>
      <c r="AI390" s="1342"/>
      <c r="AJ390" s="2985">
        <f t="shared" si="144"/>
        <v>0</v>
      </c>
      <c r="AK390" s="1339">
        <f t="shared" ref="AK390:AN405" si="168">Y390+AE390</f>
        <v>0</v>
      </c>
      <c r="AL390" s="1422">
        <f t="shared" si="168"/>
        <v>0</v>
      </c>
      <c r="AM390" s="1339">
        <f t="shared" si="168"/>
        <v>0</v>
      </c>
      <c r="AN390" s="1339"/>
      <c r="AO390" s="1339">
        <f t="shared" ref="AO390:AO409" si="169">AC390+AI390</f>
        <v>0</v>
      </c>
      <c r="AP390" s="1339">
        <f t="shared" si="145"/>
        <v>0</v>
      </c>
      <c r="AQ390" s="2986"/>
      <c r="AR390" s="2986"/>
      <c r="AS390" s="1339">
        <v>0</v>
      </c>
      <c r="AT390" s="1422">
        <v>0</v>
      </c>
      <c r="AU390" s="1339">
        <v>0</v>
      </c>
      <c r="AV390" s="1339">
        <v>0</v>
      </c>
      <c r="AW390" s="1339">
        <v>0</v>
      </c>
      <c r="AX390" s="1339">
        <f t="shared" si="146"/>
        <v>0</v>
      </c>
      <c r="AY390" s="1339"/>
      <c r="AZ390" s="1339"/>
      <c r="BA390" s="1339"/>
      <c r="BB390" s="1339"/>
      <c r="BC390" s="1339"/>
      <c r="BD390" s="1339">
        <f t="shared" si="147"/>
        <v>0</v>
      </c>
      <c r="BE390" s="1339">
        <f t="shared" ref="BE390:BI404" si="170">AS390+AY390</f>
        <v>0</v>
      </c>
      <c r="BF390" s="1422">
        <f t="shared" si="170"/>
        <v>0</v>
      </c>
      <c r="BG390" s="1339">
        <f t="shared" si="170"/>
        <v>0</v>
      </c>
      <c r="BH390" s="1339">
        <f t="shared" si="170"/>
        <v>0</v>
      </c>
      <c r="BI390" s="1339">
        <f t="shared" si="170"/>
        <v>0</v>
      </c>
      <c r="BJ390" s="1339">
        <f t="shared" si="148"/>
        <v>0</v>
      </c>
      <c r="BK390" s="2920"/>
      <c r="BL390" s="2920"/>
      <c r="CA390" s="885">
        <v>0</v>
      </c>
      <c r="CB390" s="885">
        <v>0</v>
      </c>
      <c r="CC390" s="885">
        <v>0</v>
      </c>
      <c r="CE390" s="885">
        <v>0</v>
      </c>
      <c r="CF390" s="2981">
        <f t="shared" ref="CF390:CJ440" si="171">CA390-AK390</f>
        <v>0</v>
      </c>
      <c r="CG390" s="2981">
        <f t="shared" si="171"/>
        <v>0</v>
      </c>
      <c r="CH390" s="2981">
        <f t="shared" si="171"/>
        <v>0</v>
      </c>
      <c r="CI390" s="2981">
        <f t="shared" si="171"/>
        <v>0</v>
      </c>
      <c r="CJ390" s="2981">
        <f t="shared" si="171"/>
        <v>0</v>
      </c>
      <c r="CL390" s="885">
        <v>0</v>
      </c>
      <c r="CM390" s="885">
        <v>0</v>
      </c>
      <c r="CN390" s="885">
        <v>0</v>
      </c>
      <c r="CO390" s="885">
        <v>0</v>
      </c>
      <c r="CP390" s="885">
        <v>0</v>
      </c>
      <c r="CQ390" s="2981">
        <f t="shared" si="162"/>
        <v>0</v>
      </c>
      <c r="CR390" s="2981">
        <f t="shared" si="162"/>
        <v>0</v>
      </c>
      <c r="CS390" s="2981">
        <f t="shared" si="162"/>
        <v>0</v>
      </c>
      <c r="CT390" s="2981">
        <f t="shared" si="162"/>
        <v>0</v>
      </c>
      <c r="CU390" s="2981">
        <f t="shared" si="162"/>
        <v>0</v>
      </c>
    </row>
    <row r="391" spans="1:99" ht="28.5" hidden="1" customHeight="1">
      <c r="A391" s="912"/>
      <c r="B391" s="3045" t="s">
        <v>514</v>
      </c>
      <c r="C391" s="1860" t="s">
        <v>389</v>
      </c>
      <c r="D391" s="1538" t="s">
        <v>957</v>
      </c>
      <c r="E391" s="1622"/>
      <c r="F391" s="1432">
        <v>0</v>
      </c>
      <c r="G391" s="1432">
        <v>0</v>
      </c>
      <c r="H391" s="1432">
        <v>0</v>
      </c>
      <c r="I391" s="1432"/>
      <c r="J391" s="1432">
        <v>0</v>
      </c>
      <c r="K391" s="1432">
        <f t="shared" si="141"/>
        <v>0</v>
      </c>
      <c r="L391" s="3142"/>
      <c r="M391" s="2953"/>
      <c r="N391" s="2953"/>
      <c r="O391" s="2953"/>
      <c r="P391" s="2953"/>
      <c r="Q391" s="2953">
        <f t="shared" si="161"/>
        <v>0</v>
      </c>
      <c r="R391" s="891">
        <f t="shared" si="167"/>
        <v>0</v>
      </c>
      <c r="S391" s="1468">
        <f t="shared" si="167"/>
        <v>0</v>
      </c>
      <c r="T391" s="891">
        <f t="shared" si="167"/>
        <v>0</v>
      </c>
      <c r="U391" s="891"/>
      <c r="V391" s="1432">
        <f>J391+P391</f>
        <v>0</v>
      </c>
      <c r="W391" s="1432">
        <f t="shared" si="142"/>
        <v>0</v>
      </c>
      <c r="X391" s="1432"/>
      <c r="Y391" s="1981">
        <v>0</v>
      </c>
      <c r="Z391" s="1433">
        <v>0</v>
      </c>
      <c r="AA391" s="1433">
        <v>0</v>
      </c>
      <c r="AB391" s="1433"/>
      <c r="AC391" s="1433">
        <v>0</v>
      </c>
      <c r="AD391" s="1433">
        <f t="shared" si="143"/>
        <v>0</v>
      </c>
      <c r="AE391" s="3143"/>
      <c r="AF391" s="1433"/>
      <c r="AG391" s="1433"/>
      <c r="AH391" s="1433"/>
      <c r="AI391" s="1433"/>
      <c r="AJ391" s="2954">
        <f t="shared" si="144"/>
        <v>0</v>
      </c>
      <c r="AK391" s="1357">
        <f t="shared" si="168"/>
        <v>0</v>
      </c>
      <c r="AL391" s="1432">
        <f t="shared" si="168"/>
        <v>0</v>
      </c>
      <c r="AM391" s="1432">
        <f t="shared" si="168"/>
        <v>0</v>
      </c>
      <c r="AN391" s="1432"/>
      <c r="AO391" s="1357">
        <f t="shared" si="169"/>
        <v>0</v>
      </c>
      <c r="AP391" s="1357">
        <f t="shared" si="145"/>
        <v>0</v>
      </c>
      <c r="AQ391" s="3144"/>
      <c r="AR391" s="3144"/>
      <c r="AS391" s="1357">
        <v>0</v>
      </c>
      <c r="AT391" s="1432">
        <v>0</v>
      </c>
      <c r="AU391" s="1357">
        <v>0</v>
      </c>
      <c r="AV391" s="1357">
        <v>0</v>
      </c>
      <c r="AW391" s="1357">
        <v>0</v>
      </c>
      <c r="AX391" s="1357">
        <f t="shared" si="146"/>
        <v>0</v>
      </c>
      <c r="AY391" s="1357"/>
      <c r="AZ391" s="1357"/>
      <c r="BA391" s="1357"/>
      <c r="BB391" s="1357"/>
      <c r="BC391" s="1357"/>
      <c r="BD391" s="1357">
        <f t="shared" si="147"/>
        <v>0</v>
      </c>
      <c r="BE391" s="1357">
        <f t="shared" si="170"/>
        <v>0</v>
      </c>
      <c r="BF391" s="1432">
        <f t="shared" si="170"/>
        <v>0</v>
      </c>
      <c r="BG391" s="1357">
        <f t="shared" si="170"/>
        <v>0</v>
      </c>
      <c r="BH391" s="1357">
        <f t="shared" si="170"/>
        <v>0</v>
      </c>
      <c r="BI391" s="1357">
        <f t="shared" si="170"/>
        <v>0</v>
      </c>
      <c r="BJ391" s="1357">
        <f t="shared" si="148"/>
        <v>0</v>
      </c>
      <c r="BK391" s="2563"/>
      <c r="BL391" s="2563"/>
      <c r="CA391" s="885">
        <v>0</v>
      </c>
      <c r="CB391" s="885">
        <v>0</v>
      </c>
      <c r="CC391" s="885">
        <v>0</v>
      </c>
      <c r="CE391" s="885">
        <v>0</v>
      </c>
      <c r="CF391" s="2981">
        <f t="shared" si="171"/>
        <v>0</v>
      </c>
      <c r="CG391" s="2981">
        <f t="shared" si="171"/>
        <v>0</v>
      </c>
      <c r="CH391" s="2981">
        <f t="shared" si="171"/>
        <v>0</v>
      </c>
      <c r="CI391" s="2981">
        <f t="shared" si="171"/>
        <v>0</v>
      </c>
      <c r="CJ391" s="2981">
        <f t="shared" si="171"/>
        <v>0</v>
      </c>
      <c r="CL391" s="885">
        <v>0</v>
      </c>
      <c r="CM391" s="885">
        <v>0</v>
      </c>
      <c r="CN391" s="885">
        <v>0</v>
      </c>
      <c r="CO391" s="885">
        <v>0</v>
      </c>
      <c r="CP391" s="885">
        <v>0</v>
      </c>
      <c r="CQ391" s="2981">
        <f t="shared" si="162"/>
        <v>0</v>
      </c>
      <c r="CR391" s="2981">
        <f t="shared" si="162"/>
        <v>0</v>
      </c>
      <c r="CS391" s="2981">
        <f t="shared" si="162"/>
        <v>0</v>
      </c>
      <c r="CT391" s="2981">
        <f t="shared" si="162"/>
        <v>0</v>
      </c>
      <c r="CU391" s="2981">
        <f t="shared" si="162"/>
        <v>0</v>
      </c>
    </row>
    <row r="392" spans="1:99" ht="24" hidden="1" customHeight="1">
      <c r="B392" s="3045"/>
      <c r="C392" s="1558" t="s">
        <v>668</v>
      </c>
      <c r="D392" s="3145"/>
      <c r="E392" s="3146"/>
      <c r="F392" s="1357"/>
      <c r="G392" s="3147"/>
      <c r="H392" s="1357"/>
      <c r="I392" s="1357"/>
      <c r="J392" s="1357"/>
      <c r="K392" s="1357">
        <f t="shared" si="141"/>
        <v>0</v>
      </c>
      <c r="L392" s="1367"/>
      <c r="M392" s="1367"/>
      <c r="N392" s="1367"/>
      <c r="O392" s="1367"/>
      <c r="P392" s="1367"/>
      <c r="Q392" s="1367">
        <f t="shared" si="161"/>
        <v>0</v>
      </c>
      <c r="R392" s="891"/>
      <c r="S392" s="891"/>
      <c r="T392" s="891"/>
      <c r="U392" s="891"/>
      <c r="V392" s="1357"/>
      <c r="W392" s="1357">
        <f t="shared" si="142"/>
        <v>0</v>
      </c>
      <c r="X392" s="1357"/>
      <c r="Y392" s="1346">
        <v>0</v>
      </c>
      <c r="Z392" s="1346">
        <v>0</v>
      </c>
      <c r="AA392" s="1346">
        <v>0</v>
      </c>
      <c r="AB392" s="1346"/>
      <c r="AC392" s="1346">
        <v>0</v>
      </c>
      <c r="AD392" s="1346">
        <f t="shared" si="143"/>
        <v>0</v>
      </c>
      <c r="AE392" s="3025"/>
      <c r="AF392" s="1346"/>
      <c r="AG392" s="1346"/>
      <c r="AH392" s="1346"/>
      <c r="AI392" s="1346"/>
      <c r="AJ392" s="2971">
        <f t="shared" si="144"/>
        <v>0</v>
      </c>
      <c r="AK392" s="1357">
        <f t="shared" si="168"/>
        <v>0</v>
      </c>
      <c r="AL392" s="1432">
        <f t="shared" si="168"/>
        <v>0</v>
      </c>
      <c r="AM392" s="1357">
        <f t="shared" si="168"/>
        <v>0</v>
      </c>
      <c r="AN392" s="1357"/>
      <c r="AO392" s="1357">
        <f t="shared" si="169"/>
        <v>0</v>
      </c>
      <c r="AP392" s="1357">
        <f t="shared" si="145"/>
        <v>0</v>
      </c>
      <c r="AQ392" s="2992"/>
      <c r="AR392" s="2992"/>
      <c r="AS392" s="1357">
        <v>0</v>
      </c>
      <c r="AT392" s="1432">
        <v>0</v>
      </c>
      <c r="AU392" s="1357">
        <v>0</v>
      </c>
      <c r="AV392" s="1357">
        <v>0</v>
      </c>
      <c r="AW392" s="1357">
        <v>0</v>
      </c>
      <c r="AX392" s="1357">
        <f t="shared" si="146"/>
        <v>0</v>
      </c>
      <c r="AY392" s="1357"/>
      <c r="AZ392" s="1357"/>
      <c r="BA392" s="1357"/>
      <c r="BB392" s="1357"/>
      <c r="BC392" s="1357"/>
      <c r="BD392" s="1357">
        <f t="shared" si="147"/>
        <v>0</v>
      </c>
      <c r="BE392" s="1357">
        <f t="shared" si="170"/>
        <v>0</v>
      </c>
      <c r="BF392" s="1432">
        <f t="shared" si="170"/>
        <v>0</v>
      </c>
      <c r="BG392" s="1357">
        <f t="shared" si="170"/>
        <v>0</v>
      </c>
      <c r="BH392" s="1357">
        <f t="shared" si="170"/>
        <v>0</v>
      </c>
      <c r="BI392" s="1357">
        <f t="shared" si="170"/>
        <v>0</v>
      </c>
      <c r="BJ392" s="1357">
        <f t="shared" si="148"/>
        <v>0</v>
      </c>
      <c r="BK392" s="2923"/>
      <c r="BL392" s="2923"/>
      <c r="CA392" s="885">
        <v>0</v>
      </c>
      <c r="CB392" s="885">
        <v>0</v>
      </c>
      <c r="CC392" s="885">
        <v>0</v>
      </c>
      <c r="CE392" s="885">
        <v>0</v>
      </c>
      <c r="CF392" s="2981">
        <f t="shared" si="171"/>
        <v>0</v>
      </c>
      <c r="CG392" s="2981">
        <f t="shared" si="171"/>
        <v>0</v>
      </c>
      <c r="CH392" s="2981">
        <f t="shared" si="171"/>
        <v>0</v>
      </c>
      <c r="CI392" s="2981">
        <f t="shared" si="171"/>
        <v>0</v>
      </c>
      <c r="CJ392" s="2981">
        <f t="shared" si="171"/>
        <v>0</v>
      </c>
      <c r="CL392" s="885">
        <v>0</v>
      </c>
      <c r="CM392" s="885">
        <v>0</v>
      </c>
      <c r="CN392" s="885">
        <v>0</v>
      </c>
      <c r="CO392" s="885">
        <v>0</v>
      </c>
      <c r="CP392" s="885">
        <v>0</v>
      </c>
      <c r="CQ392" s="2981">
        <f t="shared" si="162"/>
        <v>0</v>
      </c>
      <c r="CR392" s="2981">
        <f t="shared" si="162"/>
        <v>0</v>
      </c>
      <c r="CS392" s="2981">
        <f t="shared" si="162"/>
        <v>0</v>
      </c>
      <c r="CT392" s="2981">
        <f t="shared" si="162"/>
        <v>0</v>
      </c>
      <c r="CU392" s="2981">
        <f t="shared" si="162"/>
        <v>0</v>
      </c>
    </row>
    <row r="393" spans="1:99" ht="20.25" customHeight="1">
      <c r="B393" s="3052" t="s">
        <v>1454</v>
      </c>
      <c r="C393" s="1558" t="s">
        <v>1217</v>
      </c>
      <c r="D393" s="3148" t="s">
        <v>957</v>
      </c>
      <c r="E393" s="1357"/>
      <c r="F393" s="1357">
        <v>0</v>
      </c>
      <c r="G393" s="1432">
        <v>0</v>
      </c>
      <c r="H393" s="1357">
        <v>0</v>
      </c>
      <c r="I393" s="1357"/>
      <c r="J393" s="1357">
        <v>0</v>
      </c>
      <c r="K393" s="1357">
        <f t="shared" si="141"/>
        <v>0</v>
      </c>
      <c r="L393" s="3149">
        <v>0.17799999999999999</v>
      </c>
      <c r="M393" s="1367">
        <v>7676.9</v>
      </c>
      <c r="N393" s="1367"/>
      <c r="O393" s="1367"/>
      <c r="P393" s="1367"/>
      <c r="Q393" s="1367">
        <f t="shared" si="161"/>
        <v>7676.9</v>
      </c>
      <c r="R393" s="1951">
        <f>F393+L393</f>
        <v>0.17799999999999999</v>
      </c>
      <c r="S393" s="891">
        <f>G393+M393</f>
        <v>7676.9</v>
      </c>
      <c r="T393" s="891">
        <f>H393+N393</f>
        <v>0</v>
      </c>
      <c r="U393" s="891"/>
      <c r="V393" s="1357">
        <f t="shared" ref="V393:V409" si="172">J393+P393</f>
        <v>0</v>
      </c>
      <c r="W393" s="1357">
        <f t="shared" si="142"/>
        <v>7676.9</v>
      </c>
      <c r="X393" s="1357"/>
      <c r="Y393" s="1346">
        <v>0</v>
      </c>
      <c r="Z393" s="1346">
        <v>0</v>
      </c>
      <c r="AA393" s="1346">
        <v>0</v>
      </c>
      <c r="AB393" s="1346"/>
      <c r="AC393" s="1346">
        <v>0</v>
      </c>
      <c r="AD393" s="1346">
        <f t="shared" si="143"/>
        <v>0</v>
      </c>
      <c r="AE393" s="3061"/>
      <c r="AF393" s="3061"/>
      <c r="AG393" s="3061"/>
      <c r="AH393" s="3061"/>
      <c r="AI393" s="2985"/>
      <c r="AJ393" s="2985">
        <f t="shared" si="144"/>
        <v>0</v>
      </c>
      <c r="AK393" s="1357">
        <f t="shared" si="168"/>
        <v>0</v>
      </c>
      <c r="AL393" s="1432">
        <f t="shared" si="168"/>
        <v>0</v>
      </c>
      <c r="AM393" s="1357">
        <f t="shared" si="168"/>
        <v>0</v>
      </c>
      <c r="AN393" s="1357"/>
      <c r="AO393" s="1357">
        <f t="shared" si="169"/>
        <v>0</v>
      </c>
      <c r="AP393" s="1357">
        <f t="shared" si="145"/>
        <v>0</v>
      </c>
      <c r="AQ393" s="2992"/>
      <c r="AR393" s="2992"/>
      <c r="AS393" s="1357">
        <v>0</v>
      </c>
      <c r="AT393" s="1432">
        <v>0</v>
      </c>
      <c r="AU393" s="1357">
        <v>0</v>
      </c>
      <c r="AV393" s="1357">
        <v>0</v>
      </c>
      <c r="AW393" s="1357">
        <v>0</v>
      </c>
      <c r="AX393" s="1357">
        <f t="shared" si="146"/>
        <v>0</v>
      </c>
      <c r="AY393" s="1357"/>
      <c r="AZ393" s="1357"/>
      <c r="BA393" s="1357"/>
      <c r="BB393" s="1357"/>
      <c r="BC393" s="1357"/>
      <c r="BD393" s="1357">
        <f t="shared" si="147"/>
        <v>0</v>
      </c>
      <c r="BE393" s="1412">
        <f t="shared" si="170"/>
        <v>0</v>
      </c>
      <c r="BF393" s="1432">
        <f t="shared" si="170"/>
        <v>0</v>
      </c>
      <c r="BG393" s="1357">
        <f t="shared" si="170"/>
        <v>0</v>
      </c>
      <c r="BH393" s="1357">
        <f t="shared" si="170"/>
        <v>0</v>
      </c>
      <c r="BI393" s="1357">
        <f t="shared" si="170"/>
        <v>0</v>
      </c>
      <c r="BJ393" s="1357">
        <f t="shared" si="148"/>
        <v>0</v>
      </c>
      <c r="BK393" s="3830"/>
      <c r="BL393" s="3830"/>
      <c r="CA393" s="885">
        <v>0</v>
      </c>
      <c r="CB393" s="885">
        <v>0</v>
      </c>
      <c r="CC393" s="885">
        <v>0</v>
      </c>
      <c r="CE393" s="885">
        <v>0</v>
      </c>
      <c r="CF393" s="2981">
        <f t="shared" si="171"/>
        <v>0</v>
      </c>
      <c r="CG393" s="2981">
        <f t="shared" si="171"/>
        <v>0</v>
      </c>
      <c r="CH393" s="2981">
        <f t="shared" si="171"/>
        <v>0</v>
      </c>
      <c r="CI393" s="2981">
        <f t="shared" si="171"/>
        <v>0</v>
      </c>
      <c r="CJ393" s="2981">
        <f t="shared" si="171"/>
        <v>0</v>
      </c>
      <c r="CL393" s="885">
        <v>0</v>
      </c>
      <c r="CM393" s="885">
        <v>0</v>
      </c>
      <c r="CN393" s="885">
        <v>0</v>
      </c>
      <c r="CO393" s="885">
        <v>0</v>
      </c>
      <c r="CP393" s="885">
        <v>0</v>
      </c>
      <c r="CQ393" s="2981">
        <f t="shared" si="162"/>
        <v>0</v>
      </c>
      <c r="CR393" s="2981">
        <f t="shared" si="162"/>
        <v>0</v>
      </c>
      <c r="CS393" s="2981">
        <f t="shared" si="162"/>
        <v>0</v>
      </c>
      <c r="CT393" s="2981">
        <f t="shared" si="162"/>
        <v>0</v>
      </c>
      <c r="CU393" s="2981">
        <f t="shared" si="162"/>
        <v>0</v>
      </c>
    </row>
    <row r="394" spans="1:99" ht="17.45" hidden="1" customHeight="1">
      <c r="A394" s="885" t="s">
        <v>635</v>
      </c>
      <c r="B394" s="3045"/>
      <c r="C394" s="1860" t="s">
        <v>55</v>
      </c>
      <c r="D394" s="1538" t="s">
        <v>957</v>
      </c>
      <c r="E394" s="1357"/>
      <c r="F394" s="1357">
        <v>0</v>
      </c>
      <c r="G394" s="1357"/>
      <c r="H394" s="1357">
        <v>0</v>
      </c>
      <c r="I394" s="1357"/>
      <c r="J394" s="1357">
        <v>0</v>
      </c>
      <c r="K394" s="1357">
        <f t="shared" si="141"/>
        <v>0</v>
      </c>
      <c r="L394" s="3142"/>
      <c r="M394" s="2953"/>
      <c r="N394" s="2953"/>
      <c r="O394" s="2953"/>
      <c r="P394" s="2953"/>
      <c r="Q394" s="1367">
        <f t="shared" si="161"/>
        <v>0</v>
      </c>
      <c r="R394" s="891">
        <f>F394+L394</f>
        <v>0</v>
      </c>
      <c r="S394" s="891"/>
      <c r="T394" s="891">
        <f>H394+N394</f>
        <v>0</v>
      </c>
      <c r="U394" s="891"/>
      <c r="V394" s="1357">
        <f t="shared" si="172"/>
        <v>0</v>
      </c>
      <c r="W394" s="1357">
        <f t="shared" si="142"/>
        <v>0</v>
      </c>
      <c r="X394" s="1357"/>
      <c r="Y394" s="1981">
        <v>0</v>
      </c>
      <c r="Z394" s="1433">
        <v>0</v>
      </c>
      <c r="AA394" s="1433">
        <v>0</v>
      </c>
      <c r="AB394" s="1433"/>
      <c r="AC394" s="1433">
        <v>0</v>
      </c>
      <c r="AD394" s="1433">
        <f t="shared" si="143"/>
        <v>0</v>
      </c>
      <c r="AE394" s="3143"/>
      <c r="AF394" s="1433"/>
      <c r="AG394" s="1433"/>
      <c r="AH394" s="1433"/>
      <c r="AI394" s="1433"/>
      <c r="AJ394" s="2954">
        <f t="shared" si="144"/>
        <v>0</v>
      </c>
      <c r="AK394" s="1357">
        <f t="shared" si="168"/>
        <v>0</v>
      </c>
      <c r="AL394" s="1432">
        <f t="shared" si="168"/>
        <v>0</v>
      </c>
      <c r="AM394" s="1432">
        <f t="shared" si="168"/>
        <v>0</v>
      </c>
      <c r="AN394" s="1432"/>
      <c r="AO394" s="1357">
        <f t="shared" si="169"/>
        <v>0</v>
      </c>
      <c r="AP394" s="1357">
        <f t="shared" si="145"/>
        <v>0</v>
      </c>
      <c r="AQ394" s="2992"/>
      <c r="AR394" s="2992"/>
      <c r="AS394" s="1357">
        <v>0</v>
      </c>
      <c r="AT394" s="1432">
        <v>0</v>
      </c>
      <c r="AU394" s="1357">
        <v>0</v>
      </c>
      <c r="AV394" s="1357">
        <v>0</v>
      </c>
      <c r="AW394" s="1357">
        <v>0</v>
      </c>
      <c r="AX394" s="1357">
        <f t="shared" si="146"/>
        <v>0</v>
      </c>
      <c r="AY394" s="1357"/>
      <c r="AZ394" s="1357"/>
      <c r="BA394" s="1357"/>
      <c r="BB394" s="1357"/>
      <c r="BC394" s="1357"/>
      <c r="BD394" s="1357">
        <f t="shared" si="147"/>
        <v>0</v>
      </c>
      <c r="BE394" s="1357">
        <f t="shared" si="170"/>
        <v>0</v>
      </c>
      <c r="BF394" s="1432">
        <f t="shared" si="170"/>
        <v>0</v>
      </c>
      <c r="BG394" s="1357">
        <f t="shared" si="170"/>
        <v>0</v>
      </c>
      <c r="BH394" s="1357">
        <f t="shared" si="170"/>
        <v>0</v>
      </c>
      <c r="BI394" s="1357">
        <f t="shared" si="170"/>
        <v>0</v>
      </c>
      <c r="BJ394" s="1357">
        <f t="shared" si="148"/>
        <v>0</v>
      </c>
      <c r="BK394" s="3830"/>
      <c r="BL394" s="3830"/>
      <c r="CA394" s="885">
        <v>0</v>
      </c>
      <c r="CB394" s="885">
        <v>0</v>
      </c>
      <c r="CC394" s="885">
        <v>0</v>
      </c>
      <c r="CE394" s="885">
        <v>0</v>
      </c>
      <c r="CF394" s="2981">
        <f t="shared" si="171"/>
        <v>0</v>
      </c>
      <c r="CG394" s="2981">
        <f t="shared" si="171"/>
        <v>0</v>
      </c>
      <c r="CH394" s="2981">
        <f t="shared" si="171"/>
        <v>0</v>
      </c>
      <c r="CI394" s="2981">
        <f t="shared" si="171"/>
        <v>0</v>
      </c>
      <c r="CJ394" s="2981">
        <f t="shared" si="171"/>
        <v>0</v>
      </c>
      <c r="CL394" s="885">
        <v>0</v>
      </c>
      <c r="CM394" s="885">
        <v>0</v>
      </c>
      <c r="CN394" s="885">
        <v>0</v>
      </c>
      <c r="CO394" s="885">
        <v>0</v>
      </c>
      <c r="CP394" s="885">
        <v>0</v>
      </c>
      <c r="CQ394" s="2981">
        <f t="shared" si="162"/>
        <v>0</v>
      </c>
      <c r="CR394" s="2981">
        <f t="shared" si="162"/>
        <v>0</v>
      </c>
      <c r="CS394" s="2981">
        <f t="shared" si="162"/>
        <v>0</v>
      </c>
      <c r="CT394" s="2981">
        <f t="shared" si="162"/>
        <v>0</v>
      </c>
      <c r="CU394" s="2981">
        <f t="shared" si="162"/>
        <v>0</v>
      </c>
    </row>
    <row r="395" spans="1:99" ht="21" hidden="1" customHeight="1">
      <c r="A395" s="901" t="s">
        <v>646</v>
      </c>
      <c r="B395" s="3045"/>
      <c r="C395" s="1576" t="s">
        <v>638</v>
      </c>
      <c r="D395" s="1411"/>
      <c r="E395" s="1357"/>
      <c r="F395" s="1357">
        <v>0</v>
      </c>
      <c r="G395" s="1357">
        <v>0</v>
      </c>
      <c r="H395" s="1357">
        <v>0</v>
      </c>
      <c r="I395" s="1357"/>
      <c r="J395" s="1357">
        <v>0</v>
      </c>
      <c r="K395" s="1357">
        <f t="shared" si="141"/>
        <v>0</v>
      </c>
      <c r="L395" s="2953"/>
      <c r="M395" s="1367"/>
      <c r="N395" s="2953"/>
      <c r="O395" s="2953"/>
      <c r="P395" s="1367"/>
      <c r="Q395" s="1367">
        <f t="shared" si="161"/>
        <v>0</v>
      </c>
      <c r="R395" s="891">
        <f>F395+L395</f>
        <v>0</v>
      </c>
      <c r="S395" s="891">
        <f>G395+M395</f>
        <v>0</v>
      </c>
      <c r="T395" s="891">
        <f>H395+N395</f>
        <v>0</v>
      </c>
      <c r="U395" s="891"/>
      <c r="V395" s="1432">
        <f t="shared" si="172"/>
        <v>0</v>
      </c>
      <c r="W395" s="1432">
        <f t="shared" si="142"/>
        <v>0</v>
      </c>
      <c r="X395" s="1432"/>
      <c r="Y395" s="1433">
        <v>0</v>
      </c>
      <c r="Z395" s="1433">
        <v>0</v>
      </c>
      <c r="AA395" s="1433">
        <v>0</v>
      </c>
      <c r="AB395" s="1433"/>
      <c r="AC395" s="1433">
        <v>0</v>
      </c>
      <c r="AD395" s="1433">
        <f t="shared" si="143"/>
        <v>0</v>
      </c>
      <c r="AE395" s="3026"/>
      <c r="AF395" s="1433"/>
      <c r="AG395" s="1433"/>
      <c r="AH395" s="1433"/>
      <c r="AI395" s="1346"/>
      <c r="AJ395" s="2971">
        <f t="shared" si="144"/>
        <v>0</v>
      </c>
      <c r="AK395" s="1357">
        <f t="shared" si="168"/>
        <v>0</v>
      </c>
      <c r="AL395" s="1357">
        <f t="shared" si="168"/>
        <v>0</v>
      </c>
      <c r="AM395" s="1357">
        <f t="shared" si="168"/>
        <v>0</v>
      </c>
      <c r="AN395" s="1357"/>
      <c r="AO395" s="1357">
        <f t="shared" si="169"/>
        <v>0</v>
      </c>
      <c r="AP395" s="1357">
        <f t="shared" si="145"/>
        <v>0</v>
      </c>
      <c r="AQ395" s="2992"/>
      <c r="AR395" s="2992"/>
      <c r="AS395" s="1357">
        <v>0</v>
      </c>
      <c r="AT395" s="1357">
        <v>0</v>
      </c>
      <c r="AU395" s="1357">
        <v>0</v>
      </c>
      <c r="AV395" s="1357">
        <v>0</v>
      </c>
      <c r="AW395" s="1357">
        <v>0</v>
      </c>
      <c r="AX395" s="1357">
        <f t="shared" si="146"/>
        <v>0</v>
      </c>
      <c r="AY395" s="1357"/>
      <c r="AZ395" s="1357"/>
      <c r="BA395" s="1357"/>
      <c r="BB395" s="1357"/>
      <c r="BC395" s="1357"/>
      <c r="BD395" s="1357">
        <f t="shared" si="147"/>
        <v>0</v>
      </c>
      <c r="BE395" s="1357">
        <f t="shared" si="170"/>
        <v>0</v>
      </c>
      <c r="BF395" s="1357">
        <f t="shared" si="170"/>
        <v>0</v>
      </c>
      <c r="BG395" s="1357">
        <f t="shared" si="170"/>
        <v>0</v>
      </c>
      <c r="BH395" s="1357">
        <f t="shared" si="170"/>
        <v>0</v>
      </c>
      <c r="BI395" s="1357">
        <f t="shared" si="170"/>
        <v>0</v>
      </c>
      <c r="BJ395" s="1357">
        <f t="shared" si="148"/>
        <v>0</v>
      </c>
      <c r="BK395" s="2923"/>
      <c r="BL395" s="2923"/>
      <c r="CA395" s="885">
        <v>0</v>
      </c>
      <c r="CB395" s="885">
        <v>0</v>
      </c>
      <c r="CC395" s="885">
        <v>0</v>
      </c>
      <c r="CE395" s="885">
        <v>0</v>
      </c>
      <c r="CF395" s="2981">
        <f t="shared" si="171"/>
        <v>0</v>
      </c>
      <c r="CG395" s="2981">
        <f t="shared" si="171"/>
        <v>0</v>
      </c>
      <c r="CH395" s="2981">
        <f t="shared" si="171"/>
        <v>0</v>
      </c>
      <c r="CI395" s="2981">
        <f t="shared" si="171"/>
        <v>0</v>
      </c>
      <c r="CJ395" s="2981">
        <f t="shared" si="171"/>
        <v>0</v>
      </c>
      <c r="CL395" s="885">
        <v>0</v>
      </c>
      <c r="CM395" s="885">
        <v>0</v>
      </c>
      <c r="CN395" s="885">
        <v>0</v>
      </c>
      <c r="CO395" s="885">
        <v>0</v>
      </c>
      <c r="CP395" s="885">
        <v>0</v>
      </c>
      <c r="CQ395" s="2981">
        <f t="shared" si="162"/>
        <v>0</v>
      </c>
      <c r="CR395" s="2981">
        <f t="shared" si="162"/>
        <v>0</v>
      </c>
      <c r="CS395" s="2981">
        <f t="shared" si="162"/>
        <v>0</v>
      </c>
      <c r="CT395" s="2981">
        <f t="shared" si="162"/>
        <v>0</v>
      </c>
      <c r="CU395" s="2981">
        <f t="shared" si="162"/>
        <v>0</v>
      </c>
    </row>
    <row r="396" spans="1:99" ht="14.25" hidden="1" customHeight="1">
      <c r="A396" s="912">
        <v>3</v>
      </c>
      <c r="B396" s="3045" t="s">
        <v>676</v>
      </c>
      <c r="C396" s="1558" t="s">
        <v>66</v>
      </c>
      <c r="D396" s="1411" t="s">
        <v>957</v>
      </c>
      <c r="E396" s="1357"/>
      <c r="F396" s="1357">
        <v>0</v>
      </c>
      <c r="G396" s="1357">
        <v>0</v>
      </c>
      <c r="H396" s="1357">
        <v>0</v>
      </c>
      <c r="I396" s="1357"/>
      <c r="J396" s="1357">
        <v>0</v>
      </c>
      <c r="K396" s="1357">
        <f t="shared" ref="K396:K461" si="173">SUM(G396:J396)</f>
        <v>0</v>
      </c>
      <c r="L396" s="2953"/>
      <c r="M396" s="1367"/>
      <c r="N396" s="2953"/>
      <c r="O396" s="2953"/>
      <c r="P396" s="1367"/>
      <c r="Q396" s="1367">
        <f t="shared" si="161"/>
        <v>0</v>
      </c>
      <c r="R396" s="1358">
        <f>F396+L396</f>
        <v>0</v>
      </c>
      <c r="S396" s="891">
        <f>G396+M396</f>
        <v>0</v>
      </c>
      <c r="T396" s="891">
        <f>H396+N396</f>
        <v>0</v>
      </c>
      <c r="U396" s="891"/>
      <c r="V396" s="1432">
        <f t="shared" si="172"/>
        <v>0</v>
      </c>
      <c r="W396" s="1432">
        <f t="shared" ref="W396:W461" si="174">SUM(S396:V396)</f>
        <v>0</v>
      </c>
      <c r="X396" s="1432"/>
      <c r="Y396" s="1433">
        <v>0</v>
      </c>
      <c r="Z396" s="1433">
        <v>0</v>
      </c>
      <c r="AA396" s="1433">
        <v>0</v>
      </c>
      <c r="AB396" s="1433"/>
      <c r="AC396" s="1433">
        <v>0</v>
      </c>
      <c r="AD396" s="1433">
        <f t="shared" ref="AD396:AD461" si="175">SUM(Z396:AC396)</f>
        <v>0</v>
      </c>
      <c r="AE396" s="3026"/>
      <c r="AF396" s="1433"/>
      <c r="AG396" s="1433"/>
      <c r="AH396" s="1433"/>
      <c r="AI396" s="1346"/>
      <c r="AJ396" s="2971">
        <f t="shared" ref="AJ396:AJ459" si="176">SUM(AF396:AI396)</f>
        <v>0</v>
      </c>
      <c r="AK396" s="1357">
        <f t="shared" si="168"/>
        <v>0</v>
      </c>
      <c r="AL396" s="1357">
        <f t="shared" si="168"/>
        <v>0</v>
      </c>
      <c r="AM396" s="1357">
        <f t="shared" si="168"/>
        <v>0</v>
      </c>
      <c r="AN396" s="1357"/>
      <c r="AO396" s="1357">
        <f t="shared" si="169"/>
        <v>0</v>
      </c>
      <c r="AP396" s="1357">
        <f t="shared" ref="AP396:AP461" si="177">SUM(AL396:AO396)</f>
        <v>0</v>
      </c>
      <c r="AQ396" s="3144"/>
      <c r="AR396" s="3144"/>
      <c r="AS396" s="1357">
        <v>0</v>
      </c>
      <c r="AT396" s="1357">
        <v>0</v>
      </c>
      <c r="AU396" s="1357">
        <v>0</v>
      </c>
      <c r="AV396" s="1357">
        <v>0</v>
      </c>
      <c r="AW396" s="1357">
        <v>0</v>
      </c>
      <c r="AX396" s="1357">
        <f t="shared" ref="AX396:AX461" si="178">SUM(AT396:AW396)</f>
        <v>0</v>
      </c>
      <c r="AY396" s="1357"/>
      <c r="AZ396" s="1357"/>
      <c r="BA396" s="1357"/>
      <c r="BB396" s="1357"/>
      <c r="BC396" s="1357"/>
      <c r="BD396" s="1357">
        <f t="shared" ref="BD396:BD461" si="179">SUM(AZ396:BC396)</f>
        <v>0</v>
      </c>
      <c r="BE396" s="1357">
        <f t="shared" si="170"/>
        <v>0</v>
      </c>
      <c r="BF396" s="1357">
        <f t="shared" si="170"/>
        <v>0</v>
      </c>
      <c r="BG396" s="1357">
        <f t="shared" si="170"/>
        <v>0</v>
      </c>
      <c r="BH396" s="1357">
        <f t="shared" si="170"/>
        <v>0</v>
      </c>
      <c r="BI396" s="1357">
        <f t="shared" si="170"/>
        <v>0</v>
      </c>
      <c r="BJ396" s="1357">
        <f t="shared" ref="BJ396:BJ461" si="180">SUM(BF396:BI396)</f>
        <v>0</v>
      </c>
      <c r="BK396" s="2923"/>
      <c r="BL396" s="2923"/>
      <c r="CA396" s="885">
        <v>0</v>
      </c>
      <c r="CB396" s="885">
        <v>0</v>
      </c>
      <c r="CC396" s="885">
        <v>0</v>
      </c>
      <c r="CE396" s="885">
        <v>0</v>
      </c>
      <c r="CF396" s="2981">
        <f t="shared" si="171"/>
        <v>0</v>
      </c>
      <c r="CG396" s="2981">
        <f t="shared" si="171"/>
        <v>0</v>
      </c>
      <c r="CH396" s="2981">
        <f t="shared" si="171"/>
        <v>0</v>
      </c>
      <c r="CI396" s="2981">
        <f t="shared" si="171"/>
        <v>0</v>
      </c>
      <c r="CJ396" s="2981">
        <f t="shared" si="171"/>
        <v>0</v>
      </c>
      <c r="CL396" s="885">
        <v>0</v>
      </c>
      <c r="CM396" s="885">
        <v>0</v>
      </c>
      <c r="CN396" s="885">
        <v>0</v>
      </c>
      <c r="CO396" s="885">
        <v>0</v>
      </c>
      <c r="CP396" s="885">
        <v>0</v>
      </c>
      <c r="CQ396" s="2981">
        <f t="shared" si="162"/>
        <v>0</v>
      </c>
      <c r="CR396" s="2981">
        <f t="shared" si="162"/>
        <v>0</v>
      </c>
      <c r="CS396" s="2981">
        <f t="shared" si="162"/>
        <v>0</v>
      </c>
      <c r="CT396" s="2981">
        <f t="shared" si="162"/>
        <v>0</v>
      </c>
      <c r="CU396" s="2981">
        <f t="shared" si="162"/>
        <v>0</v>
      </c>
    </row>
    <row r="397" spans="1:99" ht="16.899999999999999" hidden="1" customHeight="1">
      <c r="A397" s="901"/>
      <c r="B397" s="3045" t="s">
        <v>666</v>
      </c>
      <c r="C397" s="1576" t="s">
        <v>319</v>
      </c>
      <c r="D397" s="1411"/>
      <c r="E397" s="1357"/>
      <c r="F397" s="1357">
        <v>0</v>
      </c>
      <c r="G397" s="1357">
        <v>0</v>
      </c>
      <c r="H397" s="1357">
        <v>0</v>
      </c>
      <c r="I397" s="1357"/>
      <c r="J397" s="1357">
        <v>0</v>
      </c>
      <c r="K397" s="1357">
        <f t="shared" si="173"/>
        <v>0</v>
      </c>
      <c r="L397" s="1367"/>
      <c r="M397" s="1367"/>
      <c r="N397" s="2953"/>
      <c r="O397" s="2953"/>
      <c r="P397" s="1367"/>
      <c r="Q397" s="1367">
        <f t="shared" si="161"/>
        <v>0</v>
      </c>
      <c r="R397" s="891">
        <f>F397+L397</f>
        <v>0</v>
      </c>
      <c r="S397" s="891">
        <f>G397+M397</f>
        <v>0</v>
      </c>
      <c r="T397" s="891">
        <f>H397+N397</f>
        <v>0</v>
      </c>
      <c r="U397" s="891"/>
      <c r="V397" s="1432">
        <f t="shared" si="172"/>
        <v>0</v>
      </c>
      <c r="W397" s="1432">
        <f t="shared" si="174"/>
        <v>0</v>
      </c>
      <c r="X397" s="1432"/>
      <c r="Y397" s="1346">
        <v>0</v>
      </c>
      <c r="Z397" s="1346">
        <v>0</v>
      </c>
      <c r="AA397" s="1346">
        <v>0</v>
      </c>
      <c r="AB397" s="1346"/>
      <c r="AC397" s="1346">
        <v>0</v>
      </c>
      <c r="AD397" s="1346">
        <f t="shared" si="175"/>
        <v>0</v>
      </c>
      <c r="AE397" s="3025"/>
      <c r="AF397" s="1433"/>
      <c r="AG397" s="1433"/>
      <c r="AH397" s="1433"/>
      <c r="AI397" s="1346"/>
      <c r="AJ397" s="2971">
        <f t="shared" si="176"/>
        <v>0</v>
      </c>
      <c r="AK397" s="1357">
        <f t="shared" si="168"/>
        <v>0</v>
      </c>
      <c r="AL397" s="1357">
        <f t="shared" si="168"/>
        <v>0</v>
      </c>
      <c r="AM397" s="1357">
        <f t="shared" si="168"/>
        <v>0</v>
      </c>
      <c r="AN397" s="1357"/>
      <c r="AO397" s="1357">
        <f t="shared" si="169"/>
        <v>0</v>
      </c>
      <c r="AP397" s="1357">
        <f t="shared" si="177"/>
        <v>0</v>
      </c>
      <c r="AQ397" s="3144"/>
      <c r="AR397" s="3144"/>
      <c r="AS397" s="1357">
        <v>0</v>
      </c>
      <c r="AT397" s="1357">
        <v>0</v>
      </c>
      <c r="AU397" s="1357">
        <v>0</v>
      </c>
      <c r="AV397" s="1357">
        <v>0</v>
      </c>
      <c r="AW397" s="1357">
        <v>0</v>
      </c>
      <c r="AX397" s="1357">
        <f t="shared" si="178"/>
        <v>0</v>
      </c>
      <c r="AY397" s="1357"/>
      <c r="AZ397" s="1357"/>
      <c r="BA397" s="1357"/>
      <c r="BB397" s="1357"/>
      <c r="BC397" s="1357"/>
      <c r="BD397" s="1357">
        <f t="shared" si="179"/>
        <v>0</v>
      </c>
      <c r="BE397" s="1357">
        <f t="shared" si="170"/>
        <v>0</v>
      </c>
      <c r="BF397" s="1357">
        <f t="shared" si="170"/>
        <v>0</v>
      </c>
      <c r="BG397" s="1357">
        <f t="shared" si="170"/>
        <v>0</v>
      </c>
      <c r="BH397" s="1357">
        <f t="shared" si="170"/>
        <v>0</v>
      </c>
      <c r="BI397" s="1357">
        <f t="shared" si="170"/>
        <v>0</v>
      </c>
      <c r="BJ397" s="1357">
        <f t="shared" si="180"/>
        <v>0</v>
      </c>
      <c r="BK397" s="2930"/>
      <c r="BL397" s="2930"/>
      <c r="CA397" s="885">
        <v>0</v>
      </c>
      <c r="CB397" s="885">
        <v>0</v>
      </c>
      <c r="CC397" s="885">
        <v>0</v>
      </c>
      <c r="CE397" s="885">
        <v>0</v>
      </c>
      <c r="CF397" s="2981">
        <f t="shared" si="171"/>
        <v>0</v>
      </c>
      <c r="CG397" s="2981">
        <f t="shared" si="171"/>
        <v>0</v>
      </c>
      <c r="CH397" s="2981">
        <f t="shared" si="171"/>
        <v>0</v>
      </c>
      <c r="CI397" s="2981">
        <f t="shared" si="171"/>
        <v>0</v>
      </c>
      <c r="CJ397" s="2981">
        <f t="shared" si="171"/>
        <v>0</v>
      </c>
      <c r="CL397" s="885">
        <v>0</v>
      </c>
      <c r="CM397" s="885">
        <v>0</v>
      </c>
      <c r="CN397" s="885">
        <v>0</v>
      </c>
      <c r="CO397" s="885">
        <v>0</v>
      </c>
      <c r="CP397" s="885">
        <v>0</v>
      </c>
      <c r="CQ397" s="2981">
        <f t="shared" si="162"/>
        <v>0</v>
      </c>
      <c r="CR397" s="2981">
        <f t="shared" si="162"/>
        <v>0</v>
      </c>
      <c r="CS397" s="2981">
        <f t="shared" si="162"/>
        <v>0</v>
      </c>
      <c r="CT397" s="2981">
        <f t="shared" si="162"/>
        <v>0</v>
      </c>
      <c r="CU397" s="2981">
        <f t="shared" si="162"/>
        <v>0</v>
      </c>
    </row>
    <row r="398" spans="1:99" ht="14.25" hidden="1">
      <c r="A398" s="901"/>
      <c r="B398" s="3045" t="s">
        <v>895</v>
      </c>
      <c r="C398" s="1576" t="s">
        <v>292</v>
      </c>
      <c r="D398" s="1411"/>
      <c r="E398" s="1357"/>
      <c r="F398" s="1357">
        <v>0</v>
      </c>
      <c r="G398" s="1357">
        <v>0</v>
      </c>
      <c r="H398" s="1357">
        <v>0</v>
      </c>
      <c r="I398" s="1357"/>
      <c r="J398" s="1357">
        <v>0</v>
      </c>
      <c r="K398" s="1357">
        <f t="shared" si="173"/>
        <v>0</v>
      </c>
      <c r="L398" s="1367"/>
      <c r="M398" s="1367"/>
      <c r="N398" s="2953"/>
      <c r="O398" s="2953"/>
      <c r="P398" s="1367"/>
      <c r="Q398" s="1367">
        <f t="shared" si="161"/>
        <v>0</v>
      </c>
      <c r="R398" s="891">
        <f>F398+L398</f>
        <v>0</v>
      </c>
      <c r="S398" s="891">
        <f>G398+M398</f>
        <v>0</v>
      </c>
      <c r="T398" s="891">
        <f>H398+N398</f>
        <v>0</v>
      </c>
      <c r="U398" s="891"/>
      <c r="V398" s="1432">
        <f t="shared" si="172"/>
        <v>0</v>
      </c>
      <c r="W398" s="1432">
        <f t="shared" si="174"/>
        <v>0</v>
      </c>
      <c r="X398" s="1432"/>
      <c r="Y398" s="1346">
        <v>0</v>
      </c>
      <c r="Z398" s="1346">
        <v>0</v>
      </c>
      <c r="AA398" s="1346">
        <v>0</v>
      </c>
      <c r="AB398" s="1346"/>
      <c r="AC398" s="1346">
        <v>0</v>
      </c>
      <c r="AD398" s="1346">
        <f t="shared" si="175"/>
        <v>0</v>
      </c>
      <c r="AE398" s="3025"/>
      <c r="AF398" s="1433"/>
      <c r="AG398" s="1433"/>
      <c r="AH398" s="1433"/>
      <c r="AI398" s="1346"/>
      <c r="AJ398" s="2971">
        <f t="shared" si="176"/>
        <v>0</v>
      </c>
      <c r="AK398" s="1357">
        <f t="shared" si="168"/>
        <v>0</v>
      </c>
      <c r="AL398" s="1357">
        <f t="shared" si="168"/>
        <v>0</v>
      </c>
      <c r="AM398" s="1357">
        <f t="shared" si="168"/>
        <v>0</v>
      </c>
      <c r="AN398" s="1357"/>
      <c r="AO398" s="1357">
        <f t="shared" si="169"/>
        <v>0</v>
      </c>
      <c r="AP398" s="1357">
        <f t="shared" si="177"/>
        <v>0</v>
      </c>
      <c r="AQ398" s="3144"/>
      <c r="AR398" s="3144"/>
      <c r="AS398" s="1357">
        <v>0</v>
      </c>
      <c r="AT398" s="1357">
        <v>0</v>
      </c>
      <c r="AU398" s="1357">
        <v>0</v>
      </c>
      <c r="AV398" s="1357">
        <v>0</v>
      </c>
      <c r="AW398" s="1357">
        <v>0</v>
      </c>
      <c r="AX398" s="1357">
        <f t="shared" si="178"/>
        <v>0</v>
      </c>
      <c r="AY398" s="1357"/>
      <c r="AZ398" s="1357"/>
      <c r="BA398" s="1357"/>
      <c r="BB398" s="1357"/>
      <c r="BC398" s="1357"/>
      <c r="BD398" s="1357">
        <f t="shared" si="179"/>
        <v>0</v>
      </c>
      <c r="BE398" s="1357">
        <f t="shared" si="170"/>
        <v>0</v>
      </c>
      <c r="BF398" s="1357">
        <f t="shared" si="170"/>
        <v>0</v>
      </c>
      <c r="BG398" s="1357">
        <f t="shared" si="170"/>
        <v>0</v>
      </c>
      <c r="BH398" s="1357">
        <f t="shared" si="170"/>
        <v>0</v>
      </c>
      <c r="BI398" s="1357">
        <f t="shared" si="170"/>
        <v>0</v>
      </c>
      <c r="BJ398" s="1357">
        <f t="shared" si="180"/>
        <v>0</v>
      </c>
      <c r="BK398" s="2930"/>
      <c r="BL398" s="2930"/>
      <c r="CA398" s="885">
        <v>0</v>
      </c>
      <c r="CB398" s="885">
        <v>0</v>
      </c>
      <c r="CC398" s="885">
        <v>0</v>
      </c>
      <c r="CE398" s="885">
        <v>0</v>
      </c>
      <c r="CF398" s="2981">
        <f t="shared" si="171"/>
        <v>0</v>
      </c>
      <c r="CG398" s="2981">
        <f t="shared" si="171"/>
        <v>0</v>
      </c>
      <c r="CH398" s="2981">
        <f t="shared" si="171"/>
        <v>0</v>
      </c>
      <c r="CI398" s="2981">
        <f t="shared" si="171"/>
        <v>0</v>
      </c>
      <c r="CJ398" s="2981">
        <f t="shared" si="171"/>
        <v>0</v>
      </c>
      <c r="CL398" s="885">
        <v>0</v>
      </c>
      <c r="CM398" s="885">
        <v>0</v>
      </c>
      <c r="CN398" s="885">
        <v>0</v>
      </c>
      <c r="CO398" s="885">
        <v>0</v>
      </c>
      <c r="CP398" s="885">
        <v>0</v>
      </c>
      <c r="CQ398" s="2981">
        <f t="shared" si="162"/>
        <v>0</v>
      </c>
      <c r="CR398" s="2981">
        <f t="shared" si="162"/>
        <v>0</v>
      </c>
      <c r="CS398" s="2981">
        <f t="shared" si="162"/>
        <v>0</v>
      </c>
      <c r="CT398" s="2981">
        <f t="shared" si="162"/>
        <v>0</v>
      </c>
      <c r="CU398" s="2981">
        <f t="shared" si="162"/>
        <v>0</v>
      </c>
    </row>
    <row r="399" spans="1:99" ht="14.25" hidden="1">
      <c r="A399" s="901"/>
      <c r="B399" s="3045" t="s">
        <v>665</v>
      </c>
      <c r="C399" s="1576" t="s">
        <v>293</v>
      </c>
      <c r="D399" s="1411"/>
      <c r="E399" s="1357"/>
      <c r="F399" s="1357">
        <v>0</v>
      </c>
      <c r="G399" s="1357">
        <v>0</v>
      </c>
      <c r="H399" s="1357">
        <v>0</v>
      </c>
      <c r="I399" s="1357"/>
      <c r="J399" s="1357">
        <v>0</v>
      </c>
      <c r="K399" s="1357">
        <f t="shared" si="173"/>
        <v>0</v>
      </c>
      <c r="L399" s="1367"/>
      <c r="M399" s="1367"/>
      <c r="N399" s="2953"/>
      <c r="O399" s="2953"/>
      <c r="P399" s="1367"/>
      <c r="Q399" s="1367">
        <f t="shared" si="161"/>
        <v>0</v>
      </c>
      <c r="R399" s="891">
        <f t="shared" ref="R399:T409" si="181">F399+L399</f>
        <v>0</v>
      </c>
      <c r="S399" s="891">
        <f t="shared" si="181"/>
        <v>0</v>
      </c>
      <c r="T399" s="891">
        <f t="shared" si="181"/>
        <v>0</v>
      </c>
      <c r="U399" s="891"/>
      <c r="V399" s="1432">
        <f t="shared" si="172"/>
        <v>0</v>
      </c>
      <c r="W399" s="1432">
        <f t="shared" si="174"/>
        <v>0</v>
      </c>
      <c r="X399" s="1432"/>
      <c r="Y399" s="1346">
        <v>0</v>
      </c>
      <c r="Z399" s="1346">
        <v>0</v>
      </c>
      <c r="AA399" s="1346">
        <v>0</v>
      </c>
      <c r="AB399" s="1346"/>
      <c r="AC399" s="1346">
        <v>0</v>
      </c>
      <c r="AD399" s="1346">
        <f t="shared" si="175"/>
        <v>0</v>
      </c>
      <c r="AE399" s="3025"/>
      <c r="AF399" s="1433"/>
      <c r="AG399" s="1433"/>
      <c r="AH399" s="1433"/>
      <c r="AI399" s="1346"/>
      <c r="AJ399" s="2971">
        <f t="shared" si="176"/>
        <v>0</v>
      </c>
      <c r="AK399" s="1357">
        <f t="shared" si="168"/>
        <v>0</v>
      </c>
      <c r="AL399" s="1357">
        <f t="shared" si="168"/>
        <v>0</v>
      </c>
      <c r="AM399" s="1357">
        <f t="shared" si="168"/>
        <v>0</v>
      </c>
      <c r="AN399" s="1357"/>
      <c r="AO399" s="1357">
        <f t="shared" si="169"/>
        <v>0</v>
      </c>
      <c r="AP399" s="1357">
        <f t="shared" si="177"/>
        <v>0</v>
      </c>
      <c r="AQ399" s="3150"/>
      <c r="AR399" s="3150"/>
      <c r="AS399" s="1357">
        <v>0</v>
      </c>
      <c r="AT399" s="1357">
        <v>0</v>
      </c>
      <c r="AU399" s="1357">
        <v>0</v>
      </c>
      <c r="AV399" s="1357">
        <v>0</v>
      </c>
      <c r="AW399" s="1357">
        <v>0</v>
      </c>
      <c r="AX399" s="1357">
        <f t="shared" si="178"/>
        <v>0</v>
      </c>
      <c r="AY399" s="1357"/>
      <c r="AZ399" s="1357"/>
      <c r="BA399" s="1357"/>
      <c r="BB399" s="1357"/>
      <c r="BC399" s="1357"/>
      <c r="BD399" s="1357">
        <f t="shared" si="179"/>
        <v>0</v>
      </c>
      <c r="BE399" s="1357">
        <f t="shared" si="170"/>
        <v>0</v>
      </c>
      <c r="BF399" s="1357">
        <f t="shared" si="170"/>
        <v>0</v>
      </c>
      <c r="BG399" s="1357">
        <f t="shared" si="170"/>
        <v>0</v>
      </c>
      <c r="BH399" s="1357">
        <f t="shared" si="170"/>
        <v>0</v>
      </c>
      <c r="BI399" s="1357">
        <f t="shared" si="170"/>
        <v>0</v>
      </c>
      <c r="BJ399" s="1357">
        <f t="shared" si="180"/>
        <v>0</v>
      </c>
      <c r="BK399" s="2930"/>
      <c r="BL399" s="2930"/>
      <c r="CA399" s="885">
        <v>0</v>
      </c>
      <c r="CB399" s="885">
        <v>0</v>
      </c>
      <c r="CC399" s="885">
        <v>0</v>
      </c>
      <c r="CE399" s="885">
        <v>0</v>
      </c>
      <c r="CF399" s="2981">
        <f t="shared" si="171"/>
        <v>0</v>
      </c>
      <c r="CG399" s="2981">
        <f t="shared" si="171"/>
        <v>0</v>
      </c>
      <c r="CH399" s="2981">
        <f t="shared" si="171"/>
        <v>0</v>
      </c>
      <c r="CI399" s="2981">
        <f t="shared" si="171"/>
        <v>0</v>
      </c>
      <c r="CJ399" s="2981">
        <f t="shared" si="171"/>
        <v>0</v>
      </c>
      <c r="CL399" s="885">
        <v>0</v>
      </c>
      <c r="CM399" s="885">
        <v>0</v>
      </c>
      <c r="CN399" s="885">
        <v>0</v>
      </c>
      <c r="CO399" s="885">
        <v>0</v>
      </c>
      <c r="CP399" s="885">
        <v>0</v>
      </c>
      <c r="CQ399" s="2981">
        <f t="shared" si="162"/>
        <v>0</v>
      </c>
      <c r="CR399" s="2981">
        <f t="shared" si="162"/>
        <v>0</v>
      </c>
      <c r="CS399" s="2981">
        <f t="shared" si="162"/>
        <v>0</v>
      </c>
      <c r="CT399" s="2981">
        <f t="shared" si="162"/>
        <v>0</v>
      </c>
      <c r="CU399" s="2981">
        <f t="shared" si="162"/>
        <v>0</v>
      </c>
    </row>
    <row r="400" spans="1:99" ht="14.25" hidden="1">
      <c r="A400" s="901"/>
      <c r="B400" s="3045" t="s">
        <v>997</v>
      </c>
      <c r="C400" s="3151" t="s">
        <v>320</v>
      </c>
      <c r="D400" s="1411"/>
      <c r="E400" s="1357"/>
      <c r="F400" s="1357">
        <v>0</v>
      </c>
      <c r="G400" s="1357">
        <v>0</v>
      </c>
      <c r="H400" s="1357">
        <v>0</v>
      </c>
      <c r="I400" s="1357"/>
      <c r="J400" s="1357">
        <v>0</v>
      </c>
      <c r="K400" s="1357">
        <f t="shared" si="173"/>
        <v>0</v>
      </c>
      <c r="L400" s="1367"/>
      <c r="M400" s="1367"/>
      <c r="N400" s="2953"/>
      <c r="O400" s="2953"/>
      <c r="P400" s="1367"/>
      <c r="Q400" s="1367">
        <f t="shared" si="161"/>
        <v>0</v>
      </c>
      <c r="R400" s="891">
        <f t="shared" si="181"/>
        <v>0</v>
      </c>
      <c r="S400" s="891">
        <f t="shared" si="181"/>
        <v>0</v>
      </c>
      <c r="T400" s="891">
        <f t="shared" si="181"/>
        <v>0</v>
      </c>
      <c r="U400" s="891"/>
      <c r="V400" s="1432">
        <f t="shared" si="172"/>
        <v>0</v>
      </c>
      <c r="W400" s="1432">
        <f t="shared" si="174"/>
        <v>0</v>
      </c>
      <c r="X400" s="1432"/>
      <c r="Y400" s="1346">
        <v>0</v>
      </c>
      <c r="Z400" s="1346">
        <v>0</v>
      </c>
      <c r="AA400" s="1346">
        <v>0</v>
      </c>
      <c r="AB400" s="1346"/>
      <c r="AC400" s="1346">
        <v>0</v>
      </c>
      <c r="AD400" s="1346">
        <f t="shared" si="175"/>
        <v>0</v>
      </c>
      <c r="AE400" s="3025"/>
      <c r="AF400" s="1433"/>
      <c r="AG400" s="1433"/>
      <c r="AH400" s="1433"/>
      <c r="AI400" s="1346"/>
      <c r="AJ400" s="2971">
        <f t="shared" si="176"/>
        <v>0</v>
      </c>
      <c r="AK400" s="1357">
        <f t="shared" si="168"/>
        <v>0</v>
      </c>
      <c r="AL400" s="1357">
        <f t="shared" si="168"/>
        <v>0</v>
      </c>
      <c r="AM400" s="1357">
        <f t="shared" si="168"/>
        <v>0</v>
      </c>
      <c r="AN400" s="1357"/>
      <c r="AO400" s="1357">
        <f t="shared" si="169"/>
        <v>0</v>
      </c>
      <c r="AP400" s="1357">
        <f t="shared" si="177"/>
        <v>0</v>
      </c>
      <c r="AQ400" s="3144"/>
      <c r="AR400" s="3144"/>
      <c r="AS400" s="1357">
        <v>0</v>
      </c>
      <c r="AT400" s="1357">
        <v>0</v>
      </c>
      <c r="AU400" s="1357">
        <v>0</v>
      </c>
      <c r="AV400" s="1357">
        <v>0</v>
      </c>
      <c r="AW400" s="1357">
        <v>0</v>
      </c>
      <c r="AX400" s="1357">
        <f t="shared" si="178"/>
        <v>0</v>
      </c>
      <c r="AY400" s="1357"/>
      <c r="AZ400" s="1357"/>
      <c r="BA400" s="1357"/>
      <c r="BB400" s="1374"/>
      <c r="BC400" s="1374"/>
      <c r="BD400" s="1357">
        <f t="shared" si="179"/>
        <v>0</v>
      </c>
      <c r="BE400" s="1366">
        <f t="shared" si="170"/>
        <v>0</v>
      </c>
      <c r="BF400" s="1366">
        <f t="shared" si="170"/>
        <v>0</v>
      </c>
      <c r="BG400" s="1366">
        <f t="shared" si="170"/>
        <v>0</v>
      </c>
      <c r="BH400" s="1366">
        <f t="shared" si="170"/>
        <v>0</v>
      </c>
      <c r="BI400" s="1366">
        <f t="shared" si="170"/>
        <v>0</v>
      </c>
      <c r="BJ400" s="1443">
        <f t="shared" si="180"/>
        <v>0</v>
      </c>
      <c r="BK400" s="2930"/>
      <c r="BL400" s="2930"/>
      <c r="CA400" s="885">
        <v>0</v>
      </c>
      <c r="CB400" s="885">
        <v>0</v>
      </c>
      <c r="CC400" s="885">
        <v>0</v>
      </c>
      <c r="CE400" s="885">
        <v>0</v>
      </c>
      <c r="CF400" s="2981">
        <f t="shared" si="171"/>
        <v>0</v>
      </c>
      <c r="CG400" s="2981">
        <f t="shared" si="171"/>
        <v>0</v>
      </c>
      <c r="CH400" s="2981">
        <f t="shared" si="171"/>
        <v>0</v>
      </c>
      <c r="CI400" s="2981">
        <f t="shared" si="171"/>
        <v>0</v>
      </c>
      <c r="CJ400" s="2981">
        <f t="shared" si="171"/>
        <v>0</v>
      </c>
      <c r="CL400" s="885">
        <v>0</v>
      </c>
      <c r="CM400" s="885">
        <v>0</v>
      </c>
      <c r="CN400" s="885">
        <v>0</v>
      </c>
      <c r="CO400" s="885">
        <v>0</v>
      </c>
      <c r="CP400" s="885">
        <v>0</v>
      </c>
      <c r="CQ400" s="2981">
        <f t="shared" si="162"/>
        <v>0</v>
      </c>
      <c r="CR400" s="2981">
        <f t="shared" si="162"/>
        <v>0</v>
      </c>
      <c r="CS400" s="2981">
        <f t="shared" si="162"/>
        <v>0</v>
      </c>
      <c r="CT400" s="2981">
        <f t="shared" si="162"/>
        <v>0</v>
      </c>
      <c r="CU400" s="2981">
        <f t="shared" si="162"/>
        <v>0</v>
      </c>
    </row>
    <row r="401" spans="1:99" ht="36">
      <c r="A401" s="901"/>
      <c r="B401" s="3052" t="s">
        <v>1455</v>
      </c>
      <c r="C401" s="1576" t="s">
        <v>1456</v>
      </c>
      <c r="D401" s="1411"/>
      <c r="E401" s="1357"/>
      <c r="F401" s="1357">
        <v>0</v>
      </c>
      <c r="G401" s="1357">
        <v>0</v>
      </c>
      <c r="H401" s="1357">
        <v>0</v>
      </c>
      <c r="I401" s="1357"/>
      <c r="J401" s="1357">
        <v>0</v>
      </c>
      <c r="K401" s="1357">
        <f t="shared" si="173"/>
        <v>0</v>
      </c>
      <c r="L401" s="1367"/>
      <c r="M401" s="2953"/>
      <c r="N401" s="2953"/>
      <c r="O401" s="2953"/>
      <c r="P401" s="1367"/>
      <c r="Q401" s="1367">
        <f t="shared" si="161"/>
        <v>0</v>
      </c>
      <c r="R401" s="891">
        <f t="shared" si="181"/>
        <v>0</v>
      </c>
      <c r="S401" s="891">
        <f t="shared" si="181"/>
        <v>0</v>
      </c>
      <c r="T401" s="891">
        <f t="shared" si="181"/>
        <v>0</v>
      </c>
      <c r="U401" s="891"/>
      <c r="V401" s="1432">
        <f t="shared" si="172"/>
        <v>0</v>
      </c>
      <c r="W401" s="1432">
        <f t="shared" si="174"/>
        <v>0</v>
      </c>
      <c r="X401" s="1432"/>
      <c r="Y401" s="1346">
        <v>0</v>
      </c>
      <c r="Z401" s="1346">
        <v>0</v>
      </c>
      <c r="AA401" s="1346">
        <v>0</v>
      </c>
      <c r="AB401" s="1346"/>
      <c r="AC401" s="1346">
        <v>0</v>
      </c>
      <c r="AD401" s="1346">
        <f t="shared" si="175"/>
        <v>0</v>
      </c>
      <c r="AE401" s="3025"/>
      <c r="AF401" s="1433"/>
      <c r="AG401" s="1433"/>
      <c r="AH401" s="1433"/>
      <c r="AI401" s="1346"/>
      <c r="AJ401" s="2971">
        <f t="shared" si="176"/>
        <v>0</v>
      </c>
      <c r="AK401" s="1357">
        <f t="shared" si="168"/>
        <v>0</v>
      </c>
      <c r="AL401" s="1357">
        <f t="shared" si="168"/>
        <v>0</v>
      </c>
      <c r="AM401" s="1357">
        <f t="shared" si="168"/>
        <v>0</v>
      </c>
      <c r="AN401" s="1357"/>
      <c r="AO401" s="1357">
        <f t="shared" si="169"/>
        <v>0</v>
      </c>
      <c r="AP401" s="1357">
        <f t="shared" si="177"/>
        <v>0</v>
      </c>
      <c r="AQ401" s="3144"/>
      <c r="AR401" s="3144"/>
      <c r="AS401" s="1357"/>
      <c r="AT401" s="1357">
        <v>15000</v>
      </c>
      <c r="AU401" s="1357"/>
      <c r="AV401" s="1357"/>
      <c r="AW401" s="1357"/>
      <c r="AX401" s="1357">
        <f t="shared" si="178"/>
        <v>15000</v>
      </c>
      <c r="AY401" s="1357"/>
      <c r="AZ401" s="1357"/>
      <c r="BA401" s="1357"/>
      <c r="BB401" s="1357"/>
      <c r="BC401" s="1357"/>
      <c r="BD401" s="1357">
        <f t="shared" si="179"/>
        <v>0</v>
      </c>
      <c r="BE401" s="1366">
        <f t="shared" si="170"/>
        <v>0</v>
      </c>
      <c r="BF401" s="1366">
        <f t="shared" si="170"/>
        <v>15000</v>
      </c>
      <c r="BG401" s="1366">
        <f t="shared" si="170"/>
        <v>0</v>
      </c>
      <c r="BH401" s="1366">
        <f t="shared" si="170"/>
        <v>0</v>
      </c>
      <c r="BI401" s="1366">
        <f t="shared" si="170"/>
        <v>0</v>
      </c>
      <c r="BJ401" s="1443">
        <f t="shared" si="180"/>
        <v>15000</v>
      </c>
      <c r="BK401" s="2923"/>
      <c r="BL401" s="2923"/>
      <c r="CA401" s="885">
        <v>0</v>
      </c>
      <c r="CB401" s="885">
        <v>0</v>
      </c>
      <c r="CC401" s="885">
        <v>0</v>
      </c>
      <c r="CE401" s="885">
        <v>0</v>
      </c>
      <c r="CF401" s="2981">
        <f t="shared" si="171"/>
        <v>0</v>
      </c>
      <c r="CG401" s="2981">
        <f t="shared" si="171"/>
        <v>0</v>
      </c>
      <c r="CH401" s="2981">
        <f t="shared" si="171"/>
        <v>0</v>
      </c>
      <c r="CI401" s="2981">
        <f t="shared" si="171"/>
        <v>0</v>
      </c>
      <c r="CJ401" s="2981">
        <f t="shared" si="171"/>
        <v>0</v>
      </c>
      <c r="CQ401" s="2981">
        <f t="shared" si="162"/>
        <v>0</v>
      </c>
      <c r="CR401" s="2981">
        <f t="shared" si="162"/>
        <v>-15000</v>
      </c>
      <c r="CS401" s="2981">
        <f t="shared" si="162"/>
        <v>0</v>
      </c>
      <c r="CT401" s="2981">
        <f t="shared" si="162"/>
        <v>0</v>
      </c>
      <c r="CU401" s="2981">
        <f t="shared" si="162"/>
        <v>0</v>
      </c>
    </row>
    <row r="402" spans="1:99" ht="24">
      <c r="A402" s="901"/>
      <c r="B402" s="3052" t="s">
        <v>1457</v>
      </c>
      <c r="C402" s="1576" t="s">
        <v>348</v>
      </c>
      <c r="D402" s="1411"/>
      <c r="E402" s="1357"/>
      <c r="F402" s="891"/>
      <c r="G402" s="1357">
        <v>17975</v>
      </c>
      <c r="H402" s="1357">
        <v>0</v>
      </c>
      <c r="I402" s="1357">
        <v>2481</v>
      </c>
      <c r="J402" s="1357">
        <v>59544</v>
      </c>
      <c r="K402" s="1357">
        <f t="shared" si="173"/>
        <v>80000</v>
      </c>
      <c r="L402" s="1413"/>
      <c r="M402" s="2953"/>
      <c r="N402" s="2953"/>
      <c r="O402" s="2953">
        <f>P402/24</f>
        <v>0</v>
      </c>
      <c r="P402" s="1367"/>
      <c r="Q402" s="1367">
        <f t="shared" si="161"/>
        <v>0</v>
      </c>
      <c r="R402" s="891"/>
      <c r="S402" s="891">
        <f t="shared" si="181"/>
        <v>17975</v>
      </c>
      <c r="T402" s="891">
        <f t="shared" si="181"/>
        <v>0</v>
      </c>
      <c r="U402" s="1357">
        <f>I402+O402</f>
        <v>2481</v>
      </c>
      <c r="V402" s="1432">
        <f t="shared" si="172"/>
        <v>59544</v>
      </c>
      <c r="W402" s="1432">
        <f t="shared" si="174"/>
        <v>80000</v>
      </c>
      <c r="X402" s="1432"/>
      <c r="Y402" s="916" t="s">
        <v>1422</v>
      </c>
      <c r="Z402" s="1346">
        <v>8000</v>
      </c>
      <c r="AA402" s="1346">
        <v>30875</v>
      </c>
      <c r="AB402" s="1346">
        <v>1125</v>
      </c>
      <c r="AC402" s="1346">
        <v>27000</v>
      </c>
      <c r="AD402" s="1346">
        <f t="shared" si="175"/>
        <v>67000</v>
      </c>
      <c r="AE402" s="3025"/>
      <c r="AF402" s="3025"/>
      <c r="AG402" s="3025"/>
      <c r="AH402" s="3025">
        <f>AI402/24</f>
        <v>0</v>
      </c>
      <c r="AI402" s="3025"/>
      <c r="AJ402" s="2971">
        <f t="shared" si="176"/>
        <v>0</v>
      </c>
      <c r="AK402" s="891" t="s">
        <v>1422</v>
      </c>
      <c r="AL402" s="1357">
        <f t="shared" si="168"/>
        <v>8000</v>
      </c>
      <c r="AM402" s="1357">
        <f t="shared" si="168"/>
        <v>30875</v>
      </c>
      <c r="AN402" s="1357">
        <f t="shared" si="168"/>
        <v>1125</v>
      </c>
      <c r="AO402" s="1357">
        <f t="shared" si="169"/>
        <v>27000</v>
      </c>
      <c r="AP402" s="1357">
        <f t="shared" si="177"/>
        <v>67000</v>
      </c>
      <c r="AQ402" s="3144"/>
      <c r="AR402" s="3144"/>
      <c r="AS402" s="891"/>
      <c r="AT402" s="1357">
        <v>0</v>
      </c>
      <c r="AU402" s="1357">
        <v>0</v>
      </c>
      <c r="AV402" s="1357">
        <v>0</v>
      </c>
      <c r="AW402" s="1357">
        <v>0</v>
      </c>
      <c r="AX402" s="1357">
        <f t="shared" si="178"/>
        <v>0</v>
      </c>
      <c r="AY402" s="1357"/>
      <c r="AZ402" s="1357"/>
      <c r="BA402" s="1357"/>
      <c r="BB402" s="1357">
        <f>BC402/24</f>
        <v>0</v>
      </c>
      <c r="BC402" s="1357"/>
      <c r="BD402" s="1357">
        <f t="shared" si="179"/>
        <v>0</v>
      </c>
      <c r="BE402" s="1366">
        <f t="shared" si="170"/>
        <v>0</v>
      </c>
      <c r="BF402" s="1366">
        <f t="shared" si="170"/>
        <v>0</v>
      </c>
      <c r="BG402" s="1366">
        <f t="shared" si="170"/>
        <v>0</v>
      </c>
      <c r="BH402" s="1366">
        <f t="shared" si="170"/>
        <v>0</v>
      </c>
      <c r="BI402" s="1366">
        <f t="shared" si="170"/>
        <v>0</v>
      </c>
      <c r="BJ402" s="1443">
        <f t="shared" si="180"/>
        <v>0</v>
      </c>
      <c r="BK402" s="2923"/>
      <c r="BL402" s="2923"/>
      <c r="CB402" s="885">
        <v>17975</v>
      </c>
      <c r="CC402" s="885">
        <v>0</v>
      </c>
      <c r="CD402" s="885">
        <v>2481</v>
      </c>
      <c r="CE402" s="885">
        <v>59544</v>
      </c>
      <c r="CF402" s="2981" t="e">
        <f t="shared" si="171"/>
        <v>#VALUE!</v>
      </c>
      <c r="CG402" s="2981">
        <f t="shared" si="171"/>
        <v>9975</v>
      </c>
      <c r="CH402" s="2981">
        <f t="shared" si="171"/>
        <v>-30875</v>
      </c>
      <c r="CI402" s="2981">
        <f t="shared" si="171"/>
        <v>1356</v>
      </c>
      <c r="CJ402" s="2981">
        <f t="shared" si="171"/>
        <v>32544</v>
      </c>
      <c r="CL402" s="885" t="s">
        <v>1422</v>
      </c>
      <c r="CM402" s="885">
        <v>7937.5</v>
      </c>
      <c r="CN402" s="885">
        <v>0</v>
      </c>
      <c r="CO402" s="885">
        <v>2362.5</v>
      </c>
      <c r="CP402" s="885">
        <v>56700</v>
      </c>
      <c r="CQ402" s="2981" t="e">
        <f t="shared" si="162"/>
        <v>#VALUE!</v>
      </c>
      <c r="CR402" s="2981">
        <f t="shared" si="162"/>
        <v>7937.5</v>
      </c>
      <c r="CS402" s="2981">
        <f t="shared" si="162"/>
        <v>0</v>
      </c>
      <c r="CT402" s="2981">
        <f t="shared" si="162"/>
        <v>2362.5</v>
      </c>
      <c r="CU402" s="2981">
        <f t="shared" si="162"/>
        <v>56700</v>
      </c>
    </row>
    <row r="403" spans="1:99" ht="36">
      <c r="A403" s="901"/>
      <c r="B403" s="3052" t="s">
        <v>1458</v>
      </c>
      <c r="C403" s="1860" t="s">
        <v>1459</v>
      </c>
      <c r="D403" s="1411"/>
      <c r="E403" s="1357"/>
      <c r="F403" s="1357">
        <v>0</v>
      </c>
      <c r="G403" s="1357">
        <v>0</v>
      </c>
      <c r="H403" s="1357">
        <v>0</v>
      </c>
      <c r="I403" s="1357"/>
      <c r="J403" s="1357">
        <v>0</v>
      </c>
      <c r="K403" s="1357">
        <f t="shared" si="173"/>
        <v>0</v>
      </c>
      <c r="L403" s="1367"/>
      <c r="M403" s="2953"/>
      <c r="N403" s="2953"/>
      <c r="O403" s="2953"/>
      <c r="P403" s="1367"/>
      <c r="Q403" s="1367">
        <f t="shared" si="161"/>
        <v>0</v>
      </c>
      <c r="R403" s="891">
        <f t="shared" si="181"/>
        <v>0</v>
      </c>
      <c r="S403" s="891">
        <f t="shared" si="181"/>
        <v>0</v>
      </c>
      <c r="T403" s="891">
        <f t="shared" si="181"/>
        <v>0</v>
      </c>
      <c r="U403" s="891"/>
      <c r="V403" s="1432">
        <f t="shared" si="172"/>
        <v>0</v>
      </c>
      <c r="W403" s="1432">
        <f t="shared" si="174"/>
        <v>0</v>
      </c>
      <c r="X403" s="1432"/>
      <c r="Y403" s="1346">
        <v>0</v>
      </c>
      <c r="Z403" s="1346">
        <v>0</v>
      </c>
      <c r="AA403" s="1346">
        <v>0</v>
      </c>
      <c r="AB403" s="1346"/>
      <c r="AC403" s="1346">
        <v>0</v>
      </c>
      <c r="AD403" s="1346">
        <f t="shared" si="175"/>
        <v>0</v>
      </c>
      <c r="AE403" s="3025"/>
      <c r="AF403" s="1433"/>
      <c r="AG403" s="1433"/>
      <c r="AH403" s="1433"/>
      <c r="AI403" s="1346"/>
      <c r="AJ403" s="2971">
        <f t="shared" si="176"/>
        <v>0</v>
      </c>
      <c r="AK403" s="1357">
        <f t="shared" si="168"/>
        <v>0</v>
      </c>
      <c r="AL403" s="1357">
        <f t="shared" si="168"/>
        <v>0</v>
      </c>
      <c r="AM403" s="1357">
        <f t="shared" si="168"/>
        <v>0</v>
      </c>
      <c r="AN403" s="1357"/>
      <c r="AO403" s="1357">
        <f t="shared" si="169"/>
        <v>0</v>
      </c>
      <c r="AP403" s="1357">
        <f t="shared" si="177"/>
        <v>0</v>
      </c>
      <c r="AQ403" s="3144"/>
      <c r="AR403" s="3144"/>
      <c r="AS403" s="891"/>
      <c r="AT403" s="1357">
        <v>9000</v>
      </c>
      <c r="AU403" s="1357"/>
      <c r="AV403" s="1357"/>
      <c r="AW403" s="1357"/>
      <c r="AX403" s="1357">
        <f t="shared" si="178"/>
        <v>9000</v>
      </c>
      <c r="AY403" s="1357"/>
      <c r="AZ403" s="1357"/>
      <c r="BA403" s="1357"/>
      <c r="BB403" s="1357"/>
      <c r="BC403" s="1357"/>
      <c r="BD403" s="1357">
        <f t="shared" si="179"/>
        <v>0</v>
      </c>
      <c r="BE403" s="1366">
        <f t="shared" si="170"/>
        <v>0</v>
      </c>
      <c r="BF403" s="1366">
        <f t="shared" si="170"/>
        <v>9000</v>
      </c>
      <c r="BG403" s="1366">
        <f t="shared" si="170"/>
        <v>0</v>
      </c>
      <c r="BH403" s="1366">
        <f t="shared" si="170"/>
        <v>0</v>
      </c>
      <c r="BI403" s="1366">
        <f t="shared" si="170"/>
        <v>0</v>
      </c>
      <c r="BJ403" s="1443">
        <f t="shared" si="180"/>
        <v>9000</v>
      </c>
      <c r="BK403" s="2923"/>
      <c r="BL403" s="2923"/>
      <c r="CA403" s="885">
        <v>0</v>
      </c>
      <c r="CB403" s="885">
        <v>0</v>
      </c>
      <c r="CC403" s="885">
        <v>0</v>
      </c>
      <c r="CE403" s="885">
        <v>0</v>
      </c>
      <c r="CF403" s="2981">
        <f t="shared" si="171"/>
        <v>0</v>
      </c>
      <c r="CG403" s="2981">
        <f t="shared" si="171"/>
        <v>0</v>
      </c>
      <c r="CH403" s="2981">
        <f t="shared" si="171"/>
        <v>0</v>
      </c>
      <c r="CI403" s="2981">
        <f t="shared" si="171"/>
        <v>0</v>
      </c>
      <c r="CJ403" s="2981">
        <f t="shared" si="171"/>
        <v>0</v>
      </c>
      <c r="CQ403" s="2981">
        <f t="shared" si="162"/>
        <v>0</v>
      </c>
      <c r="CR403" s="2981">
        <f t="shared" si="162"/>
        <v>-9000</v>
      </c>
      <c r="CS403" s="2981">
        <f t="shared" si="162"/>
        <v>0</v>
      </c>
      <c r="CT403" s="2981">
        <f t="shared" si="162"/>
        <v>0</v>
      </c>
      <c r="CU403" s="2981">
        <f t="shared" si="162"/>
        <v>0</v>
      </c>
    </row>
    <row r="404" spans="1:99" ht="24">
      <c r="A404" s="901"/>
      <c r="B404" s="3052" t="s">
        <v>1460</v>
      </c>
      <c r="C404" s="1576" t="s">
        <v>1461</v>
      </c>
      <c r="D404" s="1411"/>
      <c r="E404" s="1357"/>
      <c r="F404" s="1357">
        <v>0</v>
      </c>
      <c r="G404" s="1357">
        <v>0</v>
      </c>
      <c r="H404" s="1357">
        <v>0</v>
      </c>
      <c r="I404" s="1357"/>
      <c r="J404" s="1357">
        <v>0</v>
      </c>
      <c r="K404" s="1357">
        <f t="shared" si="173"/>
        <v>0</v>
      </c>
      <c r="L404" s="1367"/>
      <c r="M404" s="1367"/>
      <c r="N404" s="2953"/>
      <c r="O404" s="2953"/>
      <c r="P404" s="1367"/>
      <c r="Q404" s="1367">
        <f t="shared" si="161"/>
        <v>0</v>
      </c>
      <c r="R404" s="891">
        <f t="shared" si="181"/>
        <v>0</v>
      </c>
      <c r="S404" s="891">
        <f t="shared" si="181"/>
        <v>0</v>
      </c>
      <c r="T404" s="891">
        <f t="shared" si="181"/>
        <v>0</v>
      </c>
      <c r="U404" s="891"/>
      <c r="V404" s="1432">
        <f t="shared" si="172"/>
        <v>0</v>
      </c>
      <c r="W404" s="1432">
        <f t="shared" si="174"/>
        <v>0</v>
      </c>
      <c r="X404" s="1432"/>
      <c r="Y404" s="1346">
        <v>0</v>
      </c>
      <c r="Z404" s="1346">
        <v>0</v>
      </c>
      <c r="AA404" s="1346">
        <v>0</v>
      </c>
      <c r="AB404" s="1346"/>
      <c r="AC404" s="1346">
        <v>0</v>
      </c>
      <c r="AD404" s="1346">
        <f t="shared" si="175"/>
        <v>0</v>
      </c>
      <c r="AE404" s="3025"/>
      <c r="AF404" s="1433"/>
      <c r="AG404" s="1433"/>
      <c r="AH404" s="1433"/>
      <c r="AI404" s="1346"/>
      <c r="AJ404" s="2971">
        <f t="shared" si="176"/>
        <v>0</v>
      </c>
      <c r="AK404" s="1357">
        <f t="shared" si="168"/>
        <v>0</v>
      </c>
      <c r="AL404" s="1357">
        <f t="shared" si="168"/>
        <v>0</v>
      </c>
      <c r="AM404" s="1357">
        <f t="shared" si="168"/>
        <v>0</v>
      </c>
      <c r="AN404" s="1357"/>
      <c r="AO404" s="1357">
        <f t="shared" si="169"/>
        <v>0</v>
      </c>
      <c r="AP404" s="1357">
        <f t="shared" si="177"/>
        <v>0</v>
      </c>
      <c r="AQ404" s="2992"/>
      <c r="AR404" s="2992"/>
      <c r="AS404" s="891"/>
      <c r="AT404" s="1357">
        <v>8000</v>
      </c>
      <c r="AU404" s="1357"/>
      <c r="AV404" s="1357"/>
      <c r="AW404" s="1357"/>
      <c r="AX404" s="1357">
        <f t="shared" si="178"/>
        <v>8000</v>
      </c>
      <c r="AY404" s="1357"/>
      <c r="AZ404" s="1357"/>
      <c r="BA404" s="1357"/>
      <c r="BB404" s="1357"/>
      <c r="BC404" s="1357"/>
      <c r="BD404" s="1357">
        <f t="shared" si="179"/>
        <v>0</v>
      </c>
      <c r="BE404" s="1366">
        <f t="shared" si="170"/>
        <v>0</v>
      </c>
      <c r="BF404" s="1366">
        <f t="shared" si="170"/>
        <v>8000</v>
      </c>
      <c r="BG404" s="1366">
        <f t="shared" si="170"/>
        <v>0</v>
      </c>
      <c r="BH404" s="1366">
        <f t="shared" si="170"/>
        <v>0</v>
      </c>
      <c r="BI404" s="1366">
        <f t="shared" si="170"/>
        <v>0</v>
      </c>
      <c r="BJ404" s="1443">
        <f t="shared" si="180"/>
        <v>8000</v>
      </c>
      <c r="BK404" s="2923"/>
      <c r="BL404" s="2923"/>
      <c r="CA404" s="885">
        <v>0</v>
      </c>
      <c r="CB404" s="885">
        <v>0</v>
      </c>
      <c r="CC404" s="885">
        <v>0</v>
      </c>
      <c r="CE404" s="885">
        <v>0</v>
      </c>
      <c r="CF404" s="2981">
        <f t="shared" si="171"/>
        <v>0</v>
      </c>
      <c r="CG404" s="2981">
        <f t="shared" si="171"/>
        <v>0</v>
      </c>
      <c r="CH404" s="2981">
        <f t="shared" si="171"/>
        <v>0</v>
      </c>
      <c r="CI404" s="2981">
        <f t="shared" si="171"/>
        <v>0</v>
      </c>
      <c r="CJ404" s="2981">
        <f t="shared" si="171"/>
        <v>0</v>
      </c>
      <c r="CQ404" s="2981">
        <f t="shared" si="162"/>
        <v>0</v>
      </c>
      <c r="CR404" s="2981">
        <f t="shared" si="162"/>
        <v>-8000</v>
      </c>
      <c r="CS404" s="2981">
        <f t="shared" si="162"/>
        <v>0</v>
      </c>
      <c r="CT404" s="2981">
        <f t="shared" si="162"/>
        <v>0</v>
      </c>
      <c r="CU404" s="2981">
        <f t="shared" si="162"/>
        <v>0</v>
      </c>
    </row>
    <row r="405" spans="1:99" ht="14.25" hidden="1" customHeight="1">
      <c r="A405" s="901"/>
      <c r="B405" s="3045"/>
      <c r="C405" s="1576"/>
      <c r="D405" s="1411"/>
      <c r="E405" s="1357"/>
      <c r="F405" s="1357">
        <v>0</v>
      </c>
      <c r="G405" s="1357">
        <v>0</v>
      </c>
      <c r="H405" s="1357">
        <v>0</v>
      </c>
      <c r="I405" s="1357"/>
      <c r="J405" s="1357">
        <v>0</v>
      </c>
      <c r="K405" s="1357">
        <f t="shared" si="173"/>
        <v>0</v>
      </c>
      <c r="L405" s="1367"/>
      <c r="M405" s="1367"/>
      <c r="N405" s="2953"/>
      <c r="O405" s="2953"/>
      <c r="P405" s="1367"/>
      <c r="Q405" s="1367">
        <f t="shared" si="161"/>
        <v>0</v>
      </c>
      <c r="R405" s="891">
        <f t="shared" si="181"/>
        <v>0</v>
      </c>
      <c r="S405" s="891">
        <f t="shared" si="181"/>
        <v>0</v>
      </c>
      <c r="T405" s="891">
        <f t="shared" si="181"/>
        <v>0</v>
      </c>
      <c r="U405" s="891"/>
      <c r="V405" s="1432">
        <f t="shared" si="172"/>
        <v>0</v>
      </c>
      <c r="W405" s="1432">
        <f t="shared" si="174"/>
        <v>0</v>
      </c>
      <c r="X405" s="1432"/>
      <c r="Y405" s="1346">
        <v>0</v>
      </c>
      <c r="Z405" s="1346">
        <v>0</v>
      </c>
      <c r="AA405" s="1346">
        <v>0</v>
      </c>
      <c r="AB405" s="1346"/>
      <c r="AC405" s="1346">
        <v>0</v>
      </c>
      <c r="AD405" s="1346">
        <f t="shared" si="175"/>
        <v>0</v>
      </c>
      <c r="AE405" s="3025"/>
      <c r="AF405" s="1433"/>
      <c r="AG405" s="1433"/>
      <c r="AH405" s="1433"/>
      <c r="AI405" s="1346"/>
      <c r="AJ405" s="2971">
        <f t="shared" si="176"/>
        <v>0</v>
      </c>
      <c r="AK405" s="1357">
        <f t="shared" si="168"/>
        <v>0</v>
      </c>
      <c r="AL405" s="1357">
        <f t="shared" si="168"/>
        <v>0</v>
      </c>
      <c r="AM405" s="1357">
        <f t="shared" si="168"/>
        <v>0</v>
      </c>
      <c r="AN405" s="1357"/>
      <c r="AO405" s="1357">
        <f t="shared" si="169"/>
        <v>0</v>
      </c>
      <c r="AP405" s="1357">
        <f t="shared" si="177"/>
        <v>0</v>
      </c>
      <c r="AQ405" s="2992"/>
      <c r="AR405" s="2992"/>
      <c r="AS405" s="891"/>
      <c r="AT405" s="1357">
        <v>0</v>
      </c>
      <c r="AU405" s="1357"/>
      <c r="AV405" s="1357"/>
      <c r="AW405" s="1357"/>
      <c r="AX405" s="1357">
        <f t="shared" si="178"/>
        <v>0</v>
      </c>
      <c r="AY405" s="1357"/>
      <c r="AZ405" s="1357"/>
      <c r="BA405" s="1357"/>
      <c r="BB405" s="1357"/>
      <c r="BC405" s="1357"/>
      <c r="BD405" s="1357">
        <f t="shared" si="179"/>
        <v>0</v>
      </c>
      <c r="BE405" s="1357"/>
      <c r="BF405" s="1357"/>
      <c r="BG405" s="1357"/>
      <c r="BH405" s="1357"/>
      <c r="BI405" s="1357"/>
      <c r="BJ405" s="1357">
        <f t="shared" si="180"/>
        <v>0</v>
      </c>
      <c r="BK405" s="2923"/>
      <c r="BL405" s="2923"/>
      <c r="CA405" s="885">
        <v>0</v>
      </c>
      <c r="CB405" s="885">
        <v>0</v>
      </c>
      <c r="CC405" s="885">
        <v>0</v>
      </c>
      <c r="CE405" s="885">
        <v>0</v>
      </c>
      <c r="CF405" s="2981">
        <f t="shared" si="171"/>
        <v>0</v>
      </c>
      <c r="CG405" s="2981">
        <f t="shared" si="171"/>
        <v>0</v>
      </c>
      <c r="CH405" s="2981">
        <f t="shared" si="171"/>
        <v>0</v>
      </c>
      <c r="CI405" s="2981">
        <f t="shared" si="171"/>
        <v>0</v>
      </c>
      <c r="CJ405" s="2981">
        <f t="shared" si="171"/>
        <v>0</v>
      </c>
      <c r="CQ405" s="2981">
        <f t="shared" si="162"/>
        <v>0</v>
      </c>
      <c r="CR405" s="2981">
        <f t="shared" si="162"/>
        <v>0</v>
      </c>
      <c r="CS405" s="2981">
        <f t="shared" si="162"/>
        <v>0</v>
      </c>
      <c r="CT405" s="2981">
        <f t="shared" si="162"/>
        <v>0</v>
      </c>
      <c r="CU405" s="2981">
        <f t="shared" si="162"/>
        <v>0</v>
      </c>
    </row>
    <row r="406" spans="1:99" ht="14.25" hidden="1" customHeight="1">
      <c r="A406" s="901"/>
      <c r="B406" s="3045"/>
      <c r="C406" s="1576"/>
      <c r="D406" s="1411"/>
      <c r="E406" s="1357"/>
      <c r="F406" s="1357">
        <v>0</v>
      </c>
      <c r="G406" s="1357">
        <v>0</v>
      </c>
      <c r="H406" s="1357">
        <v>0</v>
      </c>
      <c r="I406" s="1357"/>
      <c r="J406" s="1357">
        <v>0</v>
      </c>
      <c r="K406" s="1357">
        <f t="shared" si="173"/>
        <v>0</v>
      </c>
      <c r="L406" s="1367"/>
      <c r="M406" s="1367"/>
      <c r="N406" s="2953"/>
      <c r="O406" s="2953"/>
      <c r="P406" s="1367"/>
      <c r="Q406" s="1367">
        <f t="shared" si="161"/>
        <v>0</v>
      </c>
      <c r="R406" s="891">
        <f t="shared" si="181"/>
        <v>0</v>
      </c>
      <c r="S406" s="891">
        <f t="shared" si="181"/>
        <v>0</v>
      </c>
      <c r="T406" s="891">
        <f t="shared" si="181"/>
        <v>0</v>
      </c>
      <c r="U406" s="891"/>
      <c r="V406" s="1432">
        <f t="shared" si="172"/>
        <v>0</v>
      </c>
      <c r="W406" s="1432">
        <f t="shared" si="174"/>
        <v>0</v>
      </c>
      <c r="X406" s="1432"/>
      <c r="Y406" s="1346">
        <v>0</v>
      </c>
      <c r="Z406" s="1346">
        <v>0</v>
      </c>
      <c r="AA406" s="1346">
        <v>0</v>
      </c>
      <c r="AB406" s="1346"/>
      <c r="AC406" s="1346">
        <v>0</v>
      </c>
      <c r="AD406" s="1346">
        <f t="shared" si="175"/>
        <v>0</v>
      </c>
      <c r="AE406" s="3025"/>
      <c r="AF406" s="1433"/>
      <c r="AG406" s="1433"/>
      <c r="AH406" s="1433"/>
      <c r="AI406" s="1346"/>
      <c r="AJ406" s="2971">
        <f t="shared" si="176"/>
        <v>0</v>
      </c>
      <c r="AK406" s="1357">
        <f t="shared" ref="AK406:AM409" si="182">Y406+AE406</f>
        <v>0</v>
      </c>
      <c r="AL406" s="1357">
        <f t="shared" si="182"/>
        <v>0</v>
      </c>
      <c r="AM406" s="1357">
        <f t="shared" si="182"/>
        <v>0</v>
      </c>
      <c r="AN406" s="1357"/>
      <c r="AO406" s="1357">
        <f t="shared" si="169"/>
        <v>0</v>
      </c>
      <c r="AP406" s="1357">
        <f t="shared" si="177"/>
        <v>0</v>
      </c>
      <c r="AQ406" s="2992"/>
      <c r="AR406" s="2992"/>
      <c r="AS406" s="891"/>
      <c r="AT406" s="1357">
        <v>0</v>
      </c>
      <c r="AU406" s="1357"/>
      <c r="AV406" s="1357"/>
      <c r="AW406" s="1357"/>
      <c r="AX406" s="1357">
        <f t="shared" si="178"/>
        <v>0</v>
      </c>
      <c r="AY406" s="1357"/>
      <c r="AZ406" s="1357"/>
      <c r="BA406" s="1357"/>
      <c r="BB406" s="1357"/>
      <c r="BC406" s="1357"/>
      <c r="BD406" s="1357">
        <f t="shared" si="179"/>
        <v>0</v>
      </c>
      <c r="BE406" s="1357"/>
      <c r="BF406" s="1357"/>
      <c r="BG406" s="1357"/>
      <c r="BH406" s="1357"/>
      <c r="BI406" s="1357"/>
      <c r="BJ406" s="1357">
        <f t="shared" si="180"/>
        <v>0</v>
      </c>
      <c r="BK406" s="2923"/>
      <c r="BL406" s="2923"/>
      <c r="CA406" s="885">
        <v>0</v>
      </c>
      <c r="CB406" s="885">
        <v>0</v>
      </c>
      <c r="CC406" s="885">
        <v>0</v>
      </c>
      <c r="CE406" s="885">
        <v>0</v>
      </c>
      <c r="CF406" s="2981">
        <f t="shared" si="171"/>
        <v>0</v>
      </c>
      <c r="CG406" s="2981">
        <f t="shared" si="171"/>
        <v>0</v>
      </c>
      <c r="CH406" s="2981">
        <f t="shared" si="171"/>
        <v>0</v>
      </c>
      <c r="CI406" s="2981">
        <f t="shared" si="171"/>
        <v>0</v>
      </c>
      <c r="CJ406" s="2981">
        <f t="shared" si="171"/>
        <v>0</v>
      </c>
      <c r="CQ406" s="2981">
        <f t="shared" si="162"/>
        <v>0</v>
      </c>
      <c r="CR406" s="2981">
        <f t="shared" si="162"/>
        <v>0</v>
      </c>
      <c r="CS406" s="2981">
        <f t="shared" si="162"/>
        <v>0</v>
      </c>
      <c r="CT406" s="2981">
        <f t="shared" si="162"/>
        <v>0</v>
      </c>
      <c r="CU406" s="2981">
        <f t="shared" si="162"/>
        <v>0</v>
      </c>
    </row>
    <row r="407" spans="1:99" ht="14.25" hidden="1" customHeight="1">
      <c r="A407" s="901"/>
      <c r="B407" s="3045"/>
      <c r="C407" s="1576"/>
      <c r="D407" s="1411"/>
      <c r="E407" s="1357"/>
      <c r="F407" s="1357">
        <v>0</v>
      </c>
      <c r="G407" s="1357">
        <v>0</v>
      </c>
      <c r="H407" s="1357">
        <v>0</v>
      </c>
      <c r="I407" s="1357"/>
      <c r="J407" s="1357">
        <v>0</v>
      </c>
      <c r="K407" s="1357">
        <f t="shared" si="173"/>
        <v>0</v>
      </c>
      <c r="L407" s="1367"/>
      <c r="M407" s="1367"/>
      <c r="N407" s="2953"/>
      <c r="O407" s="2953"/>
      <c r="P407" s="1367"/>
      <c r="Q407" s="1367">
        <f t="shared" si="161"/>
        <v>0</v>
      </c>
      <c r="R407" s="891">
        <f t="shared" si="181"/>
        <v>0</v>
      </c>
      <c r="S407" s="891">
        <f t="shared" si="181"/>
        <v>0</v>
      </c>
      <c r="T407" s="891">
        <f t="shared" si="181"/>
        <v>0</v>
      </c>
      <c r="U407" s="891"/>
      <c r="V407" s="1432">
        <f t="shared" si="172"/>
        <v>0</v>
      </c>
      <c r="W407" s="1432">
        <f t="shared" si="174"/>
        <v>0</v>
      </c>
      <c r="X407" s="1432"/>
      <c r="Y407" s="1346">
        <v>0</v>
      </c>
      <c r="Z407" s="1346">
        <v>0</v>
      </c>
      <c r="AA407" s="1346">
        <v>0</v>
      </c>
      <c r="AB407" s="1346"/>
      <c r="AC407" s="1346">
        <v>0</v>
      </c>
      <c r="AD407" s="1346">
        <f t="shared" si="175"/>
        <v>0</v>
      </c>
      <c r="AE407" s="3025"/>
      <c r="AF407" s="1433"/>
      <c r="AG407" s="1433"/>
      <c r="AH407" s="1433"/>
      <c r="AI407" s="1346"/>
      <c r="AJ407" s="2971">
        <f t="shared" si="176"/>
        <v>0</v>
      </c>
      <c r="AK407" s="1357">
        <f t="shared" si="182"/>
        <v>0</v>
      </c>
      <c r="AL407" s="1357">
        <f t="shared" si="182"/>
        <v>0</v>
      </c>
      <c r="AM407" s="1357">
        <f t="shared" si="182"/>
        <v>0</v>
      </c>
      <c r="AN407" s="1357"/>
      <c r="AO407" s="1357">
        <f t="shared" si="169"/>
        <v>0</v>
      </c>
      <c r="AP407" s="1357">
        <f t="shared" si="177"/>
        <v>0</v>
      </c>
      <c r="AQ407" s="2992"/>
      <c r="AR407" s="2992"/>
      <c r="AS407" s="891"/>
      <c r="AT407" s="1357">
        <v>0</v>
      </c>
      <c r="AU407" s="1357"/>
      <c r="AV407" s="1357"/>
      <c r="AW407" s="1357"/>
      <c r="AX407" s="1357">
        <f t="shared" si="178"/>
        <v>0</v>
      </c>
      <c r="AY407" s="1357"/>
      <c r="AZ407" s="1357"/>
      <c r="BA407" s="1357"/>
      <c r="BB407" s="1357"/>
      <c r="BC407" s="1357"/>
      <c r="BD407" s="1357">
        <f t="shared" si="179"/>
        <v>0</v>
      </c>
      <c r="BE407" s="1357"/>
      <c r="BF407" s="1357"/>
      <c r="BG407" s="1357"/>
      <c r="BH407" s="1357"/>
      <c r="BI407" s="1357"/>
      <c r="BJ407" s="1357">
        <f t="shared" si="180"/>
        <v>0</v>
      </c>
      <c r="BK407" s="2923"/>
      <c r="BL407" s="2923"/>
      <c r="CA407" s="885">
        <v>0</v>
      </c>
      <c r="CB407" s="885">
        <v>0</v>
      </c>
      <c r="CC407" s="885">
        <v>0</v>
      </c>
      <c r="CE407" s="885">
        <v>0</v>
      </c>
      <c r="CF407" s="2981">
        <f t="shared" si="171"/>
        <v>0</v>
      </c>
      <c r="CG407" s="2981">
        <f t="shared" si="171"/>
        <v>0</v>
      </c>
      <c r="CH407" s="2981">
        <f t="shared" si="171"/>
        <v>0</v>
      </c>
      <c r="CI407" s="2981">
        <f t="shared" si="171"/>
        <v>0</v>
      </c>
      <c r="CJ407" s="2981">
        <f t="shared" si="171"/>
        <v>0</v>
      </c>
      <c r="CQ407" s="2981">
        <f t="shared" si="162"/>
        <v>0</v>
      </c>
      <c r="CR407" s="2981">
        <f t="shared" si="162"/>
        <v>0</v>
      </c>
      <c r="CS407" s="2981">
        <f t="shared" si="162"/>
        <v>0</v>
      </c>
      <c r="CT407" s="2981">
        <f t="shared" si="162"/>
        <v>0</v>
      </c>
      <c r="CU407" s="2981">
        <f t="shared" si="162"/>
        <v>0</v>
      </c>
    </row>
    <row r="408" spans="1:99" ht="14.25" hidden="1" customHeight="1">
      <c r="A408" s="901"/>
      <c r="B408" s="3045"/>
      <c r="C408" s="1576"/>
      <c r="D408" s="1411"/>
      <c r="E408" s="1357"/>
      <c r="F408" s="1357">
        <v>0</v>
      </c>
      <c r="G408" s="1357">
        <v>0</v>
      </c>
      <c r="H408" s="1357">
        <v>0</v>
      </c>
      <c r="I408" s="1357"/>
      <c r="J408" s="1357">
        <v>0</v>
      </c>
      <c r="K408" s="1357">
        <f t="shared" si="173"/>
        <v>0</v>
      </c>
      <c r="L408" s="1367"/>
      <c r="M408" s="1367"/>
      <c r="N408" s="2953"/>
      <c r="O408" s="2953"/>
      <c r="P408" s="1367"/>
      <c r="Q408" s="1367">
        <f t="shared" si="161"/>
        <v>0</v>
      </c>
      <c r="R408" s="891">
        <f t="shared" si="181"/>
        <v>0</v>
      </c>
      <c r="S408" s="891">
        <f t="shared" si="181"/>
        <v>0</v>
      </c>
      <c r="T408" s="891">
        <f t="shared" si="181"/>
        <v>0</v>
      </c>
      <c r="U408" s="891"/>
      <c r="V408" s="1432">
        <f t="shared" si="172"/>
        <v>0</v>
      </c>
      <c r="W408" s="1432">
        <f t="shared" si="174"/>
        <v>0</v>
      </c>
      <c r="X408" s="1432"/>
      <c r="Y408" s="1346">
        <v>0</v>
      </c>
      <c r="Z408" s="1346">
        <v>0</v>
      </c>
      <c r="AA408" s="1346">
        <v>0</v>
      </c>
      <c r="AB408" s="1346"/>
      <c r="AC408" s="1346">
        <v>0</v>
      </c>
      <c r="AD408" s="1346">
        <f t="shared" si="175"/>
        <v>0</v>
      </c>
      <c r="AE408" s="3025"/>
      <c r="AF408" s="1433"/>
      <c r="AG408" s="1433"/>
      <c r="AH408" s="1433"/>
      <c r="AI408" s="1346"/>
      <c r="AJ408" s="2971">
        <f t="shared" si="176"/>
        <v>0</v>
      </c>
      <c r="AK408" s="1357">
        <f t="shared" si="182"/>
        <v>0</v>
      </c>
      <c r="AL408" s="1357">
        <f t="shared" si="182"/>
        <v>0</v>
      </c>
      <c r="AM408" s="1357">
        <f t="shared" si="182"/>
        <v>0</v>
      </c>
      <c r="AN408" s="1357"/>
      <c r="AO408" s="1357">
        <f t="shared" si="169"/>
        <v>0</v>
      </c>
      <c r="AP408" s="1357">
        <f t="shared" si="177"/>
        <v>0</v>
      </c>
      <c r="AQ408" s="2992"/>
      <c r="AR408" s="2992"/>
      <c r="AS408" s="891"/>
      <c r="AT408" s="1357">
        <v>0</v>
      </c>
      <c r="AU408" s="1357"/>
      <c r="AV408" s="1357"/>
      <c r="AW408" s="1357"/>
      <c r="AX408" s="1357">
        <f t="shared" si="178"/>
        <v>0</v>
      </c>
      <c r="AY408" s="1357"/>
      <c r="AZ408" s="1357"/>
      <c r="BA408" s="1357"/>
      <c r="BB408" s="1357"/>
      <c r="BC408" s="1357"/>
      <c r="BD408" s="1357">
        <f t="shared" si="179"/>
        <v>0</v>
      </c>
      <c r="BE408" s="1357"/>
      <c r="BF408" s="1357"/>
      <c r="BG408" s="1357"/>
      <c r="BH408" s="1357"/>
      <c r="BI408" s="1357"/>
      <c r="BJ408" s="1357">
        <f t="shared" si="180"/>
        <v>0</v>
      </c>
      <c r="BK408" s="2923"/>
      <c r="BL408" s="2923"/>
      <c r="CA408" s="885">
        <v>0</v>
      </c>
      <c r="CB408" s="885">
        <v>0</v>
      </c>
      <c r="CC408" s="885">
        <v>0</v>
      </c>
      <c r="CE408" s="885">
        <v>0</v>
      </c>
      <c r="CF408" s="2981">
        <f t="shared" si="171"/>
        <v>0</v>
      </c>
      <c r="CG408" s="2981">
        <f t="shared" si="171"/>
        <v>0</v>
      </c>
      <c r="CH408" s="2981">
        <f t="shared" si="171"/>
        <v>0</v>
      </c>
      <c r="CI408" s="2981">
        <f t="shared" si="171"/>
        <v>0</v>
      </c>
      <c r="CJ408" s="2981">
        <f t="shared" si="171"/>
        <v>0</v>
      </c>
      <c r="CQ408" s="2981">
        <f t="shared" si="162"/>
        <v>0</v>
      </c>
      <c r="CR408" s="2981">
        <f t="shared" si="162"/>
        <v>0</v>
      </c>
      <c r="CS408" s="2981">
        <f t="shared" si="162"/>
        <v>0</v>
      </c>
      <c r="CT408" s="2981">
        <f t="shared" si="162"/>
        <v>0</v>
      </c>
      <c r="CU408" s="2981">
        <f t="shared" si="162"/>
        <v>0</v>
      </c>
    </row>
    <row r="409" spans="1:99" ht="14.25" hidden="1" customHeight="1">
      <c r="A409" s="901"/>
      <c r="B409" s="3081"/>
      <c r="C409" s="3152"/>
      <c r="D409" s="2936"/>
      <c r="E409" s="1372"/>
      <c r="F409" s="1372">
        <v>0</v>
      </c>
      <c r="G409" s="1372">
        <v>0</v>
      </c>
      <c r="H409" s="1372">
        <v>0</v>
      </c>
      <c r="I409" s="1372"/>
      <c r="J409" s="1372">
        <v>0</v>
      </c>
      <c r="K409" s="1372">
        <f t="shared" si="173"/>
        <v>0</v>
      </c>
      <c r="L409" s="2960"/>
      <c r="M409" s="2960"/>
      <c r="N409" s="3083"/>
      <c r="O409" s="3083"/>
      <c r="P409" s="2960"/>
      <c r="Q409" s="2960">
        <f t="shared" si="161"/>
        <v>0</v>
      </c>
      <c r="R409" s="891">
        <f t="shared" si="181"/>
        <v>0</v>
      </c>
      <c r="S409" s="891">
        <f t="shared" si="181"/>
        <v>0</v>
      </c>
      <c r="T409" s="891">
        <f t="shared" si="181"/>
        <v>0</v>
      </c>
      <c r="U409" s="891"/>
      <c r="V409" s="1432">
        <f t="shared" si="172"/>
        <v>0</v>
      </c>
      <c r="W409" s="1432">
        <f t="shared" si="174"/>
        <v>0</v>
      </c>
      <c r="X409" s="1474"/>
      <c r="Y409" s="1375">
        <v>0</v>
      </c>
      <c r="Z409" s="1375">
        <v>0</v>
      </c>
      <c r="AA409" s="1375">
        <v>0</v>
      </c>
      <c r="AB409" s="1375"/>
      <c r="AC409" s="1375">
        <v>0</v>
      </c>
      <c r="AD409" s="1375">
        <f t="shared" si="175"/>
        <v>0</v>
      </c>
      <c r="AE409" s="3065"/>
      <c r="AF409" s="1436"/>
      <c r="AG409" s="1436"/>
      <c r="AH409" s="1436"/>
      <c r="AI409" s="1375"/>
      <c r="AJ409" s="2962">
        <f t="shared" si="176"/>
        <v>0</v>
      </c>
      <c r="AK409" s="1372">
        <f t="shared" si="182"/>
        <v>0</v>
      </c>
      <c r="AL409" s="1372">
        <f t="shared" si="182"/>
        <v>0</v>
      </c>
      <c r="AM409" s="1372">
        <f t="shared" si="182"/>
        <v>0</v>
      </c>
      <c r="AN409" s="1372"/>
      <c r="AO409" s="1372">
        <f t="shared" si="169"/>
        <v>0</v>
      </c>
      <c r="AP409" s="1372">
        <f t="shared" si="177"/>
        <v>0</v>
      </c>
      <c r="AQ409" s="2964"/>
      <c r="AR409" s="2964"/>
      <c r="AS409" s="1560"/>
      <c r="AT409" s="1372">
        <v>0</v>
      </c>
      <c r="AU409" s="1372"/>
      <c r="AV409" s="1372"/>
      <c r="AW409" s="1372"/>
      <c r="AX409" s="1372">
        <f t="shared" si="178"/>
        <v>0</v>
      </c>
      <c r="AY409" s="1372"/>
      <c r="AZ409" s="1372"/>
      <c r="BA409" s="1372"/>
      <c r="BB409" s="1372"/>
      <c r="BC409" s="1372"/>
      <c r="BD409" s="1372">
        <f t="shared" si="179"/>
        <v>0</v>
      </c>
      <c r="BE409" s="1372"/>
      <c r="BF409" s="1372"/>
      <c r="BG409" s="1372"/>
      <c r="BH409" s="1372"/>
      <c r="BI409" s="1372"/>
      <c r="BJ409" s="1372">
        <f t="shared" si="180"/>
        <v>0</v>
      </c>
      <c r="BK409" s="2977"/>
      <c r="BL409" s="2977"/>
      <c r="CA409" s="885">
        <v>0</v>
      </c>
      <c r="CB409" s="885">
        <v>0</v>
      </c>
      <c r="CC409" s="885">
        <v>0</v>
      </c>
      <c r="CE409" s="885">
        <v>0</v>
      </c>
      <c r="CF409" s="2981">
        <f t="shared" si="171"/>
        <v>0</v>
      </c>
      <c r="CG409" s="2981">
        <f t="shared" si="171"/>
        <v>0</v>
      </c>
      <c r="CH409" s="2981">
        <f t="shared" si="171"/>
        <v>0</v>
      </c>
      <c r="CI409" s="2981">
        <f t="shared" si="171"/>
        <v>0</v>
      </c>
      <c r="CJ409" s="2981">
        <f t="shared" si="171"/>
        <v>0</v>
      </c>
      <c r="CQ409" s="2981">
        <f t="shared" si="162"/>
        <v>0</v>
      </c>
      <c r="CR409" s="2981">
        <f t="shared" si="162"/>
        <v>0</v>
      </c>
      <c r="CS409" s="2981">
        <f t="shared" si="162"/>
        <v>0</v>
      </c>
      <c r="CT409" s="2981">
        <f t="shared" si="162"/>
        <v>0</v>
      </c>
      <c r="CU409" s="2981">
        <f t="shared" si="162"/>
        <v>0</v>
      </c>
    </row>
    <row r="410" spans="1:99" ht="16.5" customHeight="1">
      <c r="B410" s="3038" t="s">
        <v>527</v>
      </c>
      <c r="C410" s="2897" t="s">
        <v>562</v>
      </c>
      <c r="D410" s="3039"/>
      <c r="E410" s="3153"/>
      <c r="F410" s="1925">
        <v>0</v>
      </c>
      <c r="G410" s="1925">
        <v>0</v>
      </c>
      <c r="H410" s="1925">
        <v>0</v>
      </c>
      <c r="I410" s="1925">
        <v>0</v>
      </c>
      <c r="J410" s="1925">
        <v>0</v>
      </c>
      <c r="K410" s="1925">
        <f t="shared" si="173"/>
        <v>0</v>
      </c>
      <c r="L410" s="1925">
        <f t="shared" ref="L410:Q410" si="183">SUM(L411:L432)</f>
        <v>0</v>
      </c>
      <c r="M410" s="1925">
        <f t="shared" si="183"/>
        <v>2987.3</v>
      </c>
      <c r="N410" s="1925">
        <f t="shared" si="183"/>
        <v>0</v>
      </c>
      <c r="O410" s="1925">
        <f t="shared" si="183"/>
        <v>0</v>
      </c>
      <c r="P410" s="1925">
        <f t="shared" si="183"/>
        <v>0</v>
      </c>
      <c r="Q410" s="1925">
        <f t="shared" si="183"/>
        <v>2987.3</v>
      </c>
      <c r="R410" s="1925">
        <f>SUM(R411:R432)</f>
        <v>0</v>
      </c>
      <c r="S410" s="1925">
        <f>SUM(S411:S432)</f>
        <v>2987.3</v>
      </c>
      <c r="T410" s="1925">
        <f>SUM(T411:T432)</f>
        <v>0</v>
      </c>
      <c r="U410" s="1925">
        <f>SUM(U411:U432)</f>
        <v>0</v>
      </c>
      <c r="V410" s="1925">
        <f>SUM(V411:V432)</f>
        <v>0</v>
      </c>
      <c r="W410" s="1925">
        <f t="shared" si="174"/>
        <v>2987.3</v>
      </c>
      <c r="X410" s="1925"/>
      <c r="Y410" s="1925">
        <v>0</v>
      </c>
      <c r="Z410" s="1925">
        <v>4500</v>
      </c>
      <c r="AA410" s="1925">
        <v>0</v>
      </c>
      <c r="AB410" s="1925">
        <v>4725</v>
      </c>
      <c r="AC410" s="1925">
        <v>113400</v>
      </c>
      <c r="AD410" s="1925">
        <f t="shared" si="175"/>
        <v>122625</v>
      </c>
      <c r="AE410" s="1925">
        <f>SUM(AE411:AE432)</f>
        <v>0</v>
      </c>
      <c r="AF410" s="1917">
        <f>SUM(AF411:AF432)</f>
        <v>18000</v>
      </c>
      <c r="AG410" s="1917">
        <f>SUM(AG411:AG432)</f>
        <v>0</v>
      </c>
      <c r="AH410" s="1917">
        <f>SUM(AH411:AH432)</f>
        <v>0</v>
      </c>
      <c r="AI410" s="1917">
        <f>SUM(AI411:AI432)</f>
        <v>0</v>
      </c>
      <c r="AJ410" s="1925">
        <f t="shared" si="176"/>
        <v>18000</v>
      </c>
      <c r="AK410" s="1925">
        <f>SUM(AK411:AK432)</f>
        <v>0</v>
      </c>
      <c r="AL410" s="1925">
        <f>SUM(AL411:AL432)</f>
        <v>22500</v>
      </c>
      <c r="AM410" s="1925">
        <f>SUM(AM411:AM432)</f>
        <v>0</v>
      </c>
      <c r="AN410" s="1925">
        <f>SUM(AN411:AN432)</f>
        <v>4725</v>
      </c>
      <c r="AO410" s="1925">
        <f>SUM(AO411:AO432)</f>
        <v>113400</v>
      </c>
      <c r="AP410" s="1925">
        <f t="shared" si="177"/>
        <v>140625</v>
      </c>
      <c r="AQ410" s="3040"/>
      <c r="AR410" s="3040"/>
      <c r="AS410" s="3154">
        <v>0</v>
      </c>
      <c r="AT410" s="1925">
        <v>0</v>
      </c>
      <c r="AU410" s="1925">
        <v>0</v>
      </c>
      <c r="AV410" s="1925">
        <v>0</v>
      </c>
      <c r="AW410" s="1925">
        <v>0</v>
      </c>
      <c r="AX410" s="1925">
        <f t="shared" si="178"/>
        <v>0</v>
      </c>
      <c r="AY410" s="1925">
        <f t="shared" ref="AY410:BG410" si="184">SUM(AY411:AY432)</f>
        <v>0</v>
      </c>
      <c r="AZ410" s="1925">
        <f t="shared" si="184"/>
        <v>0</v>
      </c>
      <c r="BA410" s="1925">
        <f t="shared" si="184"/>
        <v>0</v>
      </c>
      <c r="BB410" s="1925">
        <f t="shared" si="184"/>
        <v>0</v>
      </c>
      <c r="BC410" s="1925">
        <f>SUM(BC411:BC432)</f>
        <v>0</v>
      </c>
      <c r="BD410" s="1925">
        <f t="shared" si="179"/>
        <v>0</v>
      </c>
      <c r="BE410" s="1925">
        <f t="shared" si="184"/>
        <v>0</v>
      </c>
      <c r="BF410" s="1925">
        <f t="shared" si="184"/>
        <v>0</v>
      </c>
      <c r="BG410" s="1925">
        <f t="shared" si="184"/>
        <v>0</v>
      </c>
      <c r="BH410" s="1925">
        <f>SUM(BH411:BH432)</f>
        <v>0</v>
      </c>
      <c r="BI410" s="1925">
        <f>SUM(BI411:BI432)</f>
        <v>0</v>
      </c>
      <c r="BJ410" s="1925">
        <f t="shared" si="180"/>
        <v>0</v>
      </c>
      <c r="BK410" s="2539"/>
      <c r="BL410" s="2539"/>
      <c r="CA410" s="885">
        <v>0</v>
      </c>
      <c r="CB410" s="885">
        <v>0</v>
      </c>
      <c r="CC410" s="885">
        <v>0</v>
      </c>
      <c r="CD410" s="885">
        <v>0</v>
      </c>
      <c r="CE410" s="885">
        <v>0</v>
      </c>
      <c r="CF410" s="2981">
        <f t="shared" si="171"/>
        <v>0</v>
      </c>
      <c r="CG410" s="2981">
        <f t="shared" si="171"/>
        <v>-22500</v>
      </c>
      <c r="CH410" s="2981">
        <f t="shared" si="171"/>
        <v>0</v>
      </c>
      <c r="CI410" s="2981">
        <f t="shared" si="171"/>
        <v>-4725</v>
      </c>
      <c r="CJ410" s="2981">
        <f t="shared" si="171"/>
        <v>-113400</v>
      </c>
      <c r="CL410" s="885">
        <v>0</v>
      </c>
      <c r="CM410" s="885">
        <v>4562.5</v>
      </c>
      <c r="CN410" s="885">
        <v>30875</v>
      </c>
      <c r="CO410" s="885">
        <v>3487.5</v>
      </c>
      <c r="CP410" s="885">
        <v>83700</v>
      </c>
      <c r="CQ410" s="2981">
        <f t="shared" si="162"/>
        <v>0</v>
      </c>
      <c r="CR410" s="2981">
        <f t="shared" si="162"/>
        <v>4562.5</v>
      </c>
      <c r="CS410" s="2981">
        <f t="shared" si="162"/>
        <v>30875</v>
      </c>
      <c r="CT410" s="2981">
        <f t="shared" si="162"/>
        <v>3487.5</v>
      </c>
      <c r="CU410" s="2981">
        <f t="shared" si="162"/>
        <v>83700</v>
      </c>
    </row>
    <row r="411" spans="1:99" ht="27" customHeight="1">
      <c r="A411" s="911">
        <v>9</v>
      </c>
      <c r="B411" s="3045" t="s">
        <v>1462</v>
      </c>
      <c r="C411" s="1576" t="s">
        <v>1050</v>
      </c>
      <c r="D411" s="3155"/>
      <c r="E411" s="3156"/>
      <c r="F411" s="1339">
        <v>0</v>
      </c>
      <c r="G411" s="1422">
        <v>0</v>
      </c>
      <c r="H411" s="1339">
        <v>0</v>
      </c>
      <c r="I411" s="1339"/>
      <c r="J411" s="1339">
        <v>0</v>
      </c>
      <c r="K411" s="1339">
        <f t="shared" si="173"/>
        <v>0</v>
      </c>
      <c r="L411" s="2984"/>
      <c r="M411" s="2984"/>
      <c r="N411" s="2984"/>
      <c r="O411" s="2984"/>
      <c r="P411" s="2984"/>
      <c r="Q411" s="2984">
        <f t="shared" si="161"/>
        <v>0</v>
      </c>
      <c r="R411" s="930">
        <f t="shared" ref="R411:T426" si="185">F411+L411</f>
        <v>0</v>
      </c>
      <c r="S411" s="930">
        <f t="shared" si="185"/>
        <v>0</v>
      </c>
      <c r="T411" s="930">
        <f t="shared" si="185"/>
        <v>0</v>
      </c>
      <c r="U411" s="930"/>
      <c r="V411" s="1339">
        <f>J411+P411</f>
        <v>0</v>
      </c>
      <c r="W411" s="1339">
        <f t="shared" si="174"/>
        <v>0</v>
      </c>
      <c r="X411" s="1339"/>
      <c r="Y411" s="1342" t="s">
        <v>1463</v>
      </c>
      <c r="Z411" s="1342">
        <v>4500</v>
      </c>
      <c r="AA411" s="1342">
        <v>0</v>
      </c>
      <c r="AB411" s="1342">
        <v>4725</v>
      </c>
      <c r="AC411" s="1342">
        <v>113400</v>
      </c>
      <c r="AD411" s="1342">
        <f t="shared" si="175"/>
        <v>122625</v>
      </c>
      <c r="AE411" s="935"/>
      <c r="AF411" s="3061"/>
      <c r="AG411" s="3061"/>
      <c r="AH411" s="3061">
        <f t="shared" ref="AH411:AH417" si="186">AI411/24</f>
        <v>0</v>
      </c>
      <c r="AI411" s="2985"/>
      <c r="AJ411" s="2985">
        <f t="shared" si="176"/>
        <v>0</v>
      </c>
      <c r="AK411" s="891" t="s">
        <v>1463</v>
      </c>
      <c r="AL411" s="1422">
        <f t="shared" ref="AK411:AM432" si="187">Z411+AF411</f>
        <v>4500</v>
      </c>
      <c r="AM411" s="1339">
        <f t="shared" si="187"/>
        <v>0</v>
      </c>
      <c r="AN411" s="1339">
        <f>AB411+AH411</f>
        <v>4725</v>
      </c>
      <c r="AO411" s="1339">
        <f>AC411+AI411</f>
        <v>113400</v>
      </c>
      <c r="AP411" s="1339">
        <f t="shared" si="177"/>
        <v>122625</v>
      </c>
      <c r="AQ411" s="2986"/>
      <c r="AR411" s="2986"/>
      <c r="AS411" s="930"/>
      <c r="AT411" s="1422">
        <v>0</v>
      </c>
      <c r="AU411" s="1339">
        <v>0</v>
      </c>
      <c r="AV411" s="1339">
        <v>0</v>
      </c>
      <c r="AW411" s="1339">
        <v>0</v>
      </c>
      <c r="AX411" s="1339">
        <f t="shared" si="178"/>
        <v>0</v>
      </c>
      <c r="AY411" s="1339"/>
      <c r="AZ411" s="1339"/>
      <c r="BA411" s="1339">
        <v>0</v>
      </c>
      <c r="BB411" s="1412">
        <f>BC411/24</f>
        <v>0</v>
      </c>
      <c r="BC411" s="1339"/>
      <c r="BD411" s="1357">
        <f t="shared" si="179"/>
        <v>0</v>
      </c>
      <c r="BE411" s="891"/>
      <c r="BF411" s="1422">
        <f t="shared" ref="BE411:BI426" si="188">AT411+AZ411</f>
        <v>0</v>
      </c>
      <c r="BG411" s="1339">
        <f t="shared" si="188"/>
        <v>0</v>
      </c>
      <c r="BH411" s="1339">
        <f t="shared" si="188"/>
        <v>0</v>
      </c>
      <c r="BI411" s="1339">
        <f t="shared" si="188"/>
        <v>0</v>
      </c>
      <c r="BJ411" s="1339">
        <f t="shared" si="180"/>
        <v>0</v>
      </c>
      <c r="BK411" s="2920"/>
      <c r="BL411" s="2920"/>
      <c r="CB411" s="885">
        <v>0</v>
      </c>
      <c r="CC411" s="885">
        <v>0</v>
      </c>
      <c r="CD411" s="885">
        <v>0</v>
      </c>
      <c r="CE411" s="885">
        <v>0</v>
      </c>
      <c r="CF411" s="2981" t="e">
        <f t="shared" si="171"/>
        <v>#VALUE!</v>
      </c>
      <c r="CG411" s="2981">
        <f t="shared" si="171"/>
        <v>-4500</v>
      </c>
      <c r="CH411" s="2981">
        <f t="shared" si="171"/>
        <v>0</v>
      </c>
      <c r="CI411" s="2981">
        <f t="shared" si="171"/>
        <v>-4725</v>
      </c>
      <c r="CJ411" s="2981">
        <f t="shared" si="171"/>
        <v>-113400</v>
      </c>
      <c r="CL411" s="885" t="s">
        <v>1463</v>
      </c>
      <c r="CM411" s="885">
        <v>4562.5</v>
      </c>
      <c r="CN411" s="885">
        <v>30875</v>
      </c>
      <c r="CO411" s="885">
        <v>3487.5</v>
      </c>
      <c r="CP411" s="885">
        <v>83700</v>
      </c>
      <c r="CQ411" s="2981" t="e">
        <f t="shared" ref="CQ411:CU461" si="189">CL411-BE411</f>
        <v>#VALUE!</v>
      </c>
      <c r="CR411" s="2981">
        <f t="shared" si="189"/>
        <v>4562.5</v>
      </c>
      <c r="CS411" s="2981">
        <f t="shared" si="189"/>
        <v>30875</v>
      </c>
      <c r="CT411" s="2981">
        <f t="shared" si="189"/>
        <v>3487.5</v>
      </c>
      <c r="CU411" s="2981">
        <f t="shared" si="189"/>
        <v>83700</v>
      </c>
    </row>
    <row r="412" spans="1:99" ht="12.75" hidden="1" customHeight="1">
      <c r="A412" s="913"/>
      <c r="B412" s="3045"/>
      <c r="C412" s="1860" t="s">
        <v>664</v>
      </c>
      <c r="D412" s="3157"/>
      <c r="E412" s="3158"/>
      <c r="F412" s="1357">
        <v>0</v>
      </c>
      <c r="G412" s="1432">
        <v>0</v>
      </c>
      <c r="H412" s="1357">
        <v>0</v>
      </c>
      <c r="I412" s="1357"/>
      <c r="J412" s="1357">
        <v>0</v>
      </c>
      <c r="K412" s="1357">
        <f t="shared" si="173"/>
        <v>0</v>
      </c>
      <c r="L412" s="1367"/>
      <c r="M412" s="1367"/>
      <c r="N412" s="1367"/>
      <c r="O412" s="1367"/>
      <c r="P412" s="1367"/>
      <c r="Q412" s="1367">
        <f t="shared" si="161"/>
        <v>0</v>
      </c>
      <c r="R412" s="891">
        <f t="shared" si="185"/>
        <v>0</v>
      </c>
      <c r="S412" s="891">
        <f t="shared" si="185"/>
        <v>0</v>
      </c>
      <c r="T412" s="891">
        <f t="shared" si="185"/>
        <v>0</v>
      </c>
      <c r="U412" s="891"/>
      <c r="V412" s="1357">
        <f>J412+P412</f>
        <v>0</v>
      </c>
      <c r="W412" s="1357">
        <f t="shared" si="174"/>
        <v>0</v>
      </c>
      <c r="X412" s="1357"/>
      <c r="Y412" s="1346">
        <v>0</v>
      </c>
      <c r="Z412" s="1346">
        <v>0</v>
      </c>
      <c r="AA412" s="1346">
        <v>0</v>
      </c>
      <c r="AB412" s="1346"/>
      <c r="AC412" s="1346">
        <v>0</v>
      </c>
      <c r="AD412" s="1346">
        <f t="shared" si="175"/>
        <v>0</v>
      </c>
      <c r="AE412" s="3025"/>
      <c r="AF412" s="3025"/>
      <c r="AG412" s="3025"/>
      <c r="AH412" s="3025">
        <f t="shared" si="186"/>
        <v>0</v>
      </c>
      <c r="AI412" s="2971"/>
      <c r="AJ412" s="2971">
        <f t="shared" si="176"/>
        <v>0</v>
      </c>
      <c r="AK412" s="1357">
        <f t="shared" ref="AK412:AK432" si="190">Y412+AE412</f>
        <v>0</v>
      </c>
      <c r="AL412" s="1432">
        <f t="shared" si="187"/>
        <v>0</v>
      </c>
      <c r="AM412" s="1357">
        <f t="shared" si="187"/>
        <v>0</v>
      </c>
      <c r="AN412" s="1357"/>
      <c r="AO412" s="1357">
        <f t="shared" ref="AO412:AO432" si="191">AC412+AI412</f>
        <v>0</v>
      </c>
      <c r="AP412" s="1357">
        <f t="shared" si="177"/>
        <v>0</v>
      </c>
      <c r="AQ412" s="2992"/>
      <c r="AR412" s="2992"/>
      <c r="AS412" s="891">
        <v>0</v>
      </c>
      <c r="AT412" s="1432">
        <v>0</v>
      </c>
      <c r="AU412" s="1357">
        <v>0</v>
      </c>
      <c r="AV412" s="1357">
        <v>0</v>
      </c>
      <c r="AW412" s="1357">
        <v>0</v>
      </c>
      <c r="AX412" s="1357">
        <f t="shared" si="178"/>
        <v>0</v>
      </c>
      <c r="AY412" s="1357"/>
      <c r="AZ412" s="1357"/>
      <c r="BA412" s="1357"/>
      <c r="BB412" s="1357"/>
      <c r="BC412" s="1357"/>
      <c r="BD412" s="1357">
        <f t="shared" si="179"/>
        <v>0</v>
      </c>
      <c r="BE412" s="1357">
        <f t="shared" si="188"/>
        <v>0</v>
      </c>
      <c r="BF412" s="1432">
        <f t="shared" si="188"/>
        <v>0</v>
      </c>
      <c r="BG412" s="1357">
        <f t="shared" si="188"/>
        <v>0</v>
      </c>
      <c r="BH412" s="1357">
        <f t="shared" si="188"/>
        <v>0</v>
      </c>
      <c r="BI412" s="1357">
        <f t="shared" si="188"/>
        <v>0</v>
      </c>
      <c r="BJ412" s="1357">
        <f t="shared" si="180"/>
        <v>0</v>
      </c>
      <c r="BK412" s="3159"/>
      <c r="BL412" s="3159"/>
      <c r="CA412" s="885">
        <v>0</v>
      </c>
      <c r="CB412" s="885">
        <v>0</v>
      </c>
      <c r="CC412" s="885">
        <v>0</v>
      </c>
      <c r="CE412" s="885">
        <v>0</v>
      </c>
      <c r="CF412" s="2981">
        <f t="shared" si="171"/>
        <v>0</v>
      </c>
      <c r="CG412" s="2981">
        <f t="shared" si="171"/>
        <v>0</v>
      </c>
      <c r="CH412" s="2981">
        <f t="shared" si="171"/>
        <v>0</v>
      </c>
      <c r="CI412" s="2981">
        <f t="shared" si="171"/>
        <v>0</v>
      </c>
      <c r="CJ412" s="2981">
        <f t="shared" si="171"/>
        <v>0</v>
      </c>
      <c r="CL412" s="885">
        <v>0</v>
      </c>
      <c r="CM412" s="885">
        <v>0</v>
      </c>
      <c r="CN412" s="885">
        <v>0</v>
      </c>
      <c r="CO412" s="885">
        <v>0</v>
      </c>
      <c r="CP412" s="885">
        <v>0</v>
      </c>
      <c r="CQ412" s="2981">
        <f t="shared" si="189"/>
        <v>0</v>
      </c>
      <c r="CR412" s="2981">
        <f t="shared" si="189"/>
        <v>0</v>
      </c>
      <c r="CS412" s="2981">
        <f t="shared" si="189"/>
        <v>0</v>
      </c>
      <c r="CT412" s="2981">
        <f t="shared" si="189"/>
        <v>0</v>
      </c>
      <c r="CU412" s="2981">
        <f t="shared" si="189"/>
        <v>0</v>
      </c>
    </row>
    <row r="413" spans="1:99" ht="12.75" hidden="1" customHeight="1">
      <c r="A413" s="913"/>
      <c r="B413" s="3045"/>
      <c r="C413" s="1860" t="s">
        <v>663</v>
      </c>
      <c r="D413" s="3157"/>
      <c r="E413" s="3158"/>
      <c r="F413" s="1357">
        <v>0</v>
      </c>
      <c r="G413" s="1432">
        <v>0</v>
      </c>
      <c r="H413" s="1357">
        <v>0</v>
      </c>
      <c r="I413" s="1357"/>
      <c r="J413" s="1357">
        <v>0</v>
      </c>
      <c r="K413" s="1357">
        <f t="shared" si="173"/>
        <v>0</v>
      </c>
      <c r="L413" s="1367"/>
      <c r="M413" s="1367"/>
      <c r="N413" s="1367"/>
      <c r="O413" s="1367"/>
      <c r="P413" s="1367"/>
      <c r="Q413" s="1367">
        <f t="shared" si="161"/>
        <v>0</v>
      </c>
      <c r="R413" s="891">
        <f t="shared" si="185"/>
        <v>0</v>
      </c>
      <c r="S413" s="891">
        <f t="shared" si="185"/>
        <v>0</v>
      </c>
      <c r="T413" s="891">
        <f t="shared" si="185"/>
        <v>0</v>
      </c>
      <c r="U413" s="891"/>
      <c r="V413" s="1357">
        <f t="shared" ref="V413:V432" si="192">J413+P413</f>
        <v>0</v>
      </c>
      <c r="W413" s="1357">
        <f t="shared" si="174"/>
        <v>0</v>
      </c>
      <c r="X413" s="1357"/>
      <c r="Y413" s="1346">
        <v>0</v>
      </c>
      <c r="Z413" s="1346">
        <v>0</v>
      </c>
      <c r="AA413" s="1346">
        <v>0</v>
      </c>
      <c r="AB413" s="1346"/>
      <c r="AC413" s="1346">
        <v>0</v>
      </c>
      <c r="AD413" s="1346">
        <f t="shared" si="175"/>
        <v>0</v>
      </c>
      <c r="AE413" s="3025"/>
      <c r="AF413" s="3025"/>
      <c r="AG413" s="3025"/>
      <c r="AH413" s="3025">
        <f t="shared" si="186"/>
        <v>0</v>
      </c>
      <c r="AI413" s="2971"/>
      <c r="AJ413" s="2971">
        <f t="shared" si="176"/>
        <v>0</v>
      </c>
      <c r="AK413" s="1357">
        <f t="shared" si="190"/>
        <v>0</v>
      </c>
      <c r="AL413" s="1432">
        <f t="shared" si="187"/>
        <v>0</v>
      </c>
      <c r="AM413" s="1357">
        <f t="shared" si="187"/>
        <v>0</v>
      </c>
      <c r="AN413" s="1357"/>
      <c r="AO413" s="1357">
        <f t="shared" si="191"/>
        <v>0</v>
      </c>
      <c r="AP413" s="1357">
        <f t="shared" si="177"/>
        <v>0</v>
      </c>
      <c r="AQ413" s="2992"/>
      <c r="AR413" s="2992"/>
      <c r="AS413" s="891">
        <v>0</v>
      </c>
      <c r="AT413" s="1432">
        <v>0</v>
      </c>
      <c r="AU413" s="1357">
        <v>0</v>
      </c>
      <c r="AV413" s="1357">
        <v>0</v>
      </c>
      <c r="AW413" s="1357">
        <v>0</v>
      </c>
      <c r="AX413" s="1357">
        <f t="shared" si="178"/>
        <v>0</v>
      </c>
      <c r="AY413" s="1357"/>
      <c r="AZ413" s="1357"/>
      <c r="BA413" s="1357"/>
      <c r="BB413" s="1357"/>
      <c r="BC413" s="1357"/>
      <c r="BD413" s="1357">
        <f t="shared" si="179"/>
        <v>0</v>
      </c>
      <c r="BE413" s="1357">
        <f t="shared" si="188"/>
        <v>0</v>
      </c>
      <c r="BF413" s="1432">
        <f t="shared" si="188"/>
        <v>0</v>
      </c>
      <c r="BG413" s="1357">
        <f t="shared" si="188"/>
        <v>0</v>
      </c>
      <c r="BH413" s="1357">
        <f t="shared" si="188"/>
        <v>0</v>
      </c>
      <c r="BI413" s="1357">
        <f t="shared" si="188"/>
        <v>0</v>
      </c>
      <c r="BJ413" s="1357">
        <f t="shared" si="180"/>
        <v>0</v>
      </c>
      <c r="BK413" s="3159"/>
      <c r="BL413" s="3159"/>
      <c r="CA413" s="885">
        <v>0</v>
      </c>
      <c r="CB413" s="885">
        <v>0</v>
      </c>
      <c r="CC413" s="885">
        <v>0</v>
      </c>
      <c r="CE413" s="885">
        <v>0</v>
      </c>
      <c r="CF413" s="2981">
        <f t="shared" si="171"/>
        <v>0</v>
      </c>
      <c r="CG413" s="2981">
        <f t="shared" si="171"/>
        <v>0</v>
      </c>
      <c r="CH413" s="2981">
        <f t="shared" si="171"/>
        <v>0</v>
      </c>
      <c r="CI413" s="2981">
        <f t="shared" si="171"/>
        <v>0</v>
      </c>
      <c r="CJ413" s="2981">
        <f t="shared" si="171"/>
        <v>0</v>
      </c>
      <c r="CL413" s="885">
        <v>0</v>
      </c>
      <c r="CM413" s="885">
        <v>0</v>
      </c>
      <c r="CN413" s="885">
        <v>0</v>
      </c>
      <c r="CO413" s="885">
        <v>0</v>
      </c>
      <c r="CP413" s="885">
        <v>0</v>
      </c>
      <c r="CQ413" s="2981">
        <f t="shared" si="189"/>
        <v>0</v>
      </c>
      <c r="CR413" s="2981">
        <f t="shared" si="189"/>
        <v>0</v>
      </c>
      <c r="CS413" s="2981">
        <f t="shared" si="189"/>
        <v>0</v>
      </c>
      <c r="CT413" s="2981">
        <f t="shared" si="189"/>
        <v>0</v>
      </c>
      <c r="CU413" s="2981">
        <f t="shared" si="189"/>
        <v>0</v>
      </c>
    </row>
    <row r="414" spans="1:99" ht="24" hidden="1" customHeight="1">
      <c r="A414" s="913"/>
      <c r="B414" s="3045"/>
      <c r="C414" s="1860" t="s">
        <v>96</v>
      </c>
      <c r="D414" s="1538"/>
      <c r="E414" s="3158"/>
      <c r="F414" s="1412">
        <v>0</v>
      </c>
      <c r="G414" s="1357">
        <v>0</v>
      </c>
      <c r="H414" s="1357">
        <v>0</v>
      </c>
      <c r="I414" s="1357"/>
      <c r="J414" s="1357">
        <v>0</v>
      </c>
      <c r="K414" s="1357">
        <f t="shared" si="173"/>
        <v>0</v>
      </c>
      <c r="L414" s="1367"/>
      <c r="M414" s="1367"/>
      <c r="N414" s="1367"/>
      <c r="O414" s="1367"/>
      <c r="P414" s="1367"/>
      <c r="Q414" s="1367">
        <f t="shared" si="161"/>
        <v>0</v>
      </c>
      <c r="R414" s="891">
        <f t="shared" si="185"/>
        <v>0</v>
      </c>
      <c r="S414" s="891">
        <f t="shared" si="185"/>
        <v>0</v>
      </c>
      <c r="T414" s="891">
        <f t="shared" si="185"/>
        <v>0</v>
      </c>
      <c r="U414" s="891"/>
      <c r="V414" s="1357">
        <f t="shared" si="192"/>
        <v>0</v>
      </c>
      <c r="W414" s="1357">
        <f t="shared" si="174"/>
        <v>0</v>
      </c>
      <c r="X414" s="1357"/>
      <c r="Y414" s="1346">
        <v>0</v>
      </c>
      <c r="Z414" s="1346">
        <v>0</v>
      </c>
      <c r="AA414" s="1346">
        <v>0</v>
      </c>
      <c r="AB414" s="1346"/>
      <c r="AC414" s="1346">
        <v>0</v>
      </c>
      <c r="AD414" s="1346">
        <f t="shared" si="175"/>
        <v>0</v>
      </c>
      <c r="AE414" s="3025"/>
      <c r="AF414" s="3025"/>
      <c r="AG414" s="3025"/>
      <c r="AH414" s="3025">
        <f t="shared" si="186"/>
        <v>0</v>
      </c>
      <c r="AI414" s="2971"/>
      <c r="AJ414" s="2971">
        <f t="shared" si="176"/>
        <v>0</v>
      </c>
      <c r="AK414" s="1357">
        <f t="shared" si="190"/>
        <v>0</v>
      </c>
      <c r="AL414" s="1357">
        <f t="shared" si="187"/>
        <v>0</v>
      </c>
      <c r="AM414" s="1357">
        <f t="shared" si="187"/>
        <v>0</v>
      </c>
      <c r="AN414" s="1357"/>
      <c r="AO414" s="1357">
        <f t="shared" si="191"/>
        <v>0</v>
      </c>
      <c r="AP414" s="1357">
        <f t="shared" si="177"/>
        <v>0</v>
      </c>
      <c r="AQ414" s="2992"/>
      <c r="AR414" s="2992"/>
      <c r="AS414" s="891">
        <v>0</v>
      </c>
      <c r="AT414" s="1357">
        <v>0</v>
      </c>
      <c r="AU414" s="1357">
        <v>0</v>
      </c>
      <c r="AV414" s="1357">
        <v>0</v>
      </c>
      <c r="AW414" s="1357">
        <v>0</v>
      </c>
      <c r="AX414" s="1357">
        <f t="shared" si="178"/>
        <v>0</v>
      </c>
      <c r="AY414" s="1357"/>
      <c r="AZ414" s="1357"/>
      <c r="BA414" s="1357"/>
      <c r="BB414" s="1357"/>
      <c r="BC414" s="1357"/>
      <c r="BD414" s="1357">
        <f t="shared" si="179"/>
        <v>0</v>
      </c>
      <c r="BE414" s="1357">
        <f t="shared" si="188"/>
        <v>0</v>
      </c>
      <c r="BF414" s="1357">
        <f t="shared" si="188"/>
        <v>0</v>
      </c>
      <c r="BG414" s="1357">
        <f t="shared" si="188"/>
        <v>0</v>
      </c>
      <c r="BH414" s="1357">
        <f t="shared" si="188"/>
        <v>0</v>
      </c>
      <c r="BI414" s="1357">
        <f t="shared" si="188"/>
        <v>0</v>
      </c>
      <c r="BJ414" s="1357">
        <f t="shared" si="180"/>
        <v>0</v>
      </c>
      <c r="BK414" s="3159"/>
      <c r="BL414" s="3159"/>
      <c r="CA414" s="885">
        <v>0</v>
      </c>
      <c r="CB414" s="885">
        <v>0</v>
      </c>
      <c r="CC414" s="885">
        <v>0</v>
      </c>
      <c r="CE414" s="885">
        <v>0</v>
      </c>
      <c r="CF414" s="2981">
        <f t="shared" si="171"/>
        <v>0</v>
      </c>
      <c r="CG414" s="2981">
        <f t="shared" si="171"/>
        <v>0</v>
      </c>
      <c r="CH414" s="2981">
        <f t="shared" si="171"/>
        <v>0</v>
      </c>
      <c r="CI414" s="2981">
        <f t="shared" si="171"/>
        <v>0</v>
      </c>
      <c r="CJ414" s="2981">
        <f t="shared" si="171"/>
        <v>0</v>
      </c>
      <c r="CL414" s="885">
        <v>0</v>
      </c>
      <c r="CM414" s="885">
        <v>0</v>
      </c>
      <c r="CN414" s="885">
        <v>0</v>
      </c>
      <c r="CO414" s="885">
        <v>0</v>
      </c>
      <c r="CP414" s="885">
        <v>0</v>
      </c>
      <c r="CQ414" s="2981">
        <f t="shared" si="189"/>
        <v>0</v>
      </c>
      <c r="CR414" s="2981">
        <f t="shared" si="189"/>
        <v>0</v>
      </c>
      <c r="CS414" s="2981">
        <f t="shared" si="189"/>
        <v>0</v>
      </c>
      <c r="CT414" s="2981">
        <f t="shared" si="189"/>
        <v>0</v>
      </c>
      <c r="CU414" s="2981">
        <f t="shared" si="189"/>
        <v>0</v>
      </c>
    </row>
    <row r="415" spans="1:99" ht="25.5" customHeight="1">
      <c r="A415" s="936">
        <v>10</v>
      </c>
      <c r="B415" s="3045" t="s">
        <v>1464</v>
      </c>
      <c r="C415" s="1860" t="s">
        <v>1465</v>
      </c>
      <c r="D415" s="1538"/>
      <c r="E415" s="3158"/>
      <c r="F415" s="1412">
        <v>0</v>
      </c>
      <c r="G415" s="1357">
        <v>0</v>
      </c>
      <c r="H415" s="1357">
        <v>0</v>
      </c>
      <c r="I415" s="1357"/>
      <c r="J415" s="1357">
        <v>0</v>
      </c>
      <c r="K415" s="1357">
        <f t="shared" si="173"/>
        <v>0</v>
      </c>
      <c r="L415" s="1367"/>
      <c r="M415" s="1367">
        <v>539.4</v>
      </c>
      <c r="N415" s="1367"/>
      <c r="O415" s="1367"/>
      <c r="P415" s="1367"/>
      <c r="Q415" s="1367">
        <f t="shared" si="161"/>
        <v>539.4</v>
      </c>
      <c r="R415" s="891">
        <f t="shared" si="185"/>
        <v>0</v>
      </c>
      <c r="S415" s="891">
        <f t="shared" si="185"/>
        <v>539.4</v>
      </c>
      <c r="T415" s="891">
        <f t="shared" si="185"/>
        <v>0</v>
      </c>
      <c r="U415" s="891"/>
      <c r="V415" s="1357">
        <f t="shared" si="192"/>
        <v>0</v>
      </c>
      <c r="W415" s="1357">
        <f t="shared" si="174"/>
        <v>539.4</v>
      </c>
      <c r="X415" s="1432"/>
      <c r="Y415" s="1346">
        <v>0</v>
      </c>
      <c r="Z415" s="1346">
        <v>0</v>
      </c>
      <c r="AA415" s="1346">
        <v>0</v>
      </c>
      <c r="AB415" s="1346"/>
      <c r="AC415" s="1346">
        <v>0</v>
      </c>
      <c r="AD415" s="1346">
        <f>SUM(Z415:AC415)</f>
        <v>0</v>
      </c>
      <c r="AE415" s="3025"/>
      <c r="AF415" s="3025"/>
      <c r="AG415" s="3025"/>
      <c r="AH415" s="3025">
        <f t="shared" si="186"/>
        <v>0</v>
      </c>
      <c r="AI415" s="2971"/>
      <c r="AJ415" s="2971">
        <f t="shared" si="176"/>
        <v>0</v>
      </c>
      <c r="AK415" s="1357">
        <f>Y415+AE415</f>
        <v>0</v>
      </c>
      <c r="AL415" s="1357">
        <f>Z415+AF415</f>
        <v>0</v>
      </c>
      <c r="AM415" s="1357">
        <f>AA415+AG415</f>
        <v>0</v>
      </c>
      <c r="AN415" s="1357"/>
      <c r="AO415" s="1357">
        <f t="shared" si="191"/>
        <v>0</v>
      </c>
      <c r="AP415" s="1357">
        <f>SUM(AL415:AO415)</f>
        <v>0</v>
      </c>
      <c r="AQ415" s="2992"/>
      <c r="AR415" s="2992"/>
      <c r="AS415" s="891">
        <v>0</v>
      </c>
      <c r="AT415" s="1357">
        <v>0</v>
      </c>
      <c r="AU415" s="1357">
        <v>0</v>
      </c>
      <c r="AV415" s="1357">
        <v>0</v>
      </c>
      <c r="AW415" s="1357">
        <v>0</v>
      </c>
      <c r="AX415" s="1357">
        <f t="shared" si="178"/>
        <v>0</v>
      </c>
      <c r="AY415" s="1357"/>
      <c r="AZ415" s="1357"/>
      <c r="BA415" s="1357"/>
      <c r="BB415" s="1357"/>
      <c r="BC415" s="1357"/>
      <c r="BD415" s="1357">
        <f t="shared" si="179"/>
        <v>0</v>
      </c>
      <c r="BE415" s="1357">
        <f t="shared" si="188"/>
        <v>0</v>
      </c>
      <c r="BF415" s="1357">
        <f t="shared" si="188"/>
        <v>0</v>
      </c>
      <c r="BG415" s="1357">
        <f t="shared" si="188"/>
        <v>0</v>
      </c>
      <c r="BH415" s="1357">
        <f t="shared" si="188"/>
        <v>0</v>
      </c>
      <c r="BI415" s="1357">
        <f t="shared" si="188"/>
        <v>0</v>
      </c>
      <c r="BJ415" s="1357">
        <f t="shared" si="180"/>
        <v>0</v>
      </c>
      <c r="BK415" s="3159"/>
      <c r="BL415" s="3159"/>
      <c r="CA415" s="885">
        <v>0</v>
      </c>
      <c r="CB415" s="885">
        <v>0</v>
      </c>
      <c r="CC415" s="885">
        <v>0</v>
      </c>
      <c r="CE415" s="885">
        <v>0</v>
      </c>
      <c r="CF415" s="2981">
        <f t="shared" si="171"/>
        <v>0</v>
      </c>
      <c r="CG415" s="2981">
        <f t="shared" si="171"/>
        <v>0</v>
      </c>
      <c r="CH415" s="2981">
        <f t="shared" si="171"/>
        <v>0</v>
      </c>
      <c r="CI415" s="2981">
        <f t="shared" si="171"/>
        <v>0</v>
      </c>
      <c r="CJ415" s="2981">
        <f t="shared" si="171"/>
        <v>0</v>
      </c>
      <c r="CL415" s="885">
        <v>0</v>
      </c>
      <c r="CM415" s="885">
        <v>0</v>
      </c>
      <c r="CN415" s="885">
        <v>0</v>
      </c>
      <c r="CO415" s="885">
        <v>0</v>
      </c>
      <c r="CP415" s="885">
        <v>0</v>
      </c>
      <c r="CQ415" s="2981">
        <f t="shared" si="189"/>
        <v>0</v>
      </c>
      <c r="CR415" s="2981">
        <f t="shared" si="189"/>
        <v>0</v>
      </c>
      <c r="CS415" s="2981">
        <f t="shared" si="189"/>
        <v>0</v>
      </c>
      <c r="CT415" s="2981">
        <f t="shared" si="189"/>
        <v>0</v>
      </c>
      <c r="CU415" s="2981">
        <f t="shared" si="189"/>
        <v>0</v>
      </c>
    </row>
    <row r="416" spans="1:99" ht="27.75" hidden="1" customHeight="1">
      <c r="A416" s="913"/>
      <c r="B416" s="3080" t="s">
        <v>1457</v>
      </c>
      <c r="C416" s="1860" t="s">
        <v>1031</v>
      </c>
      <c r="D416" s="1538"/>
      <c r="E416" s="3158">
        <v>1</v>
      </c>
      <c r="F416" s="1951">
        <v>0</v>
      </c>
      <c r="G416" s="1357">
        <v>0</v>
      </c>
      <c r="H416" s="1357">
        <v>0</v>
      </c>
      <c r="I416" s="1357">
        <v>0</v>
      </c>
      <c r="J416" s="1357">
        <v>0</v>
      </c>
      <c r="K416" s="1357">
        <f>SUM(G416:J416)</f>
        <v>0</v>
      </c>
      <c r="L416" s="1413"/>
      <c r="M416" s="1367"/>
      <c r="N416" s="1367"/>
      <c r="O416" s="1367">
        <f>P416/24</f>
        <v>0</v>
      </c>
      <c r="P416" s="1367"/>
      <c r="Q416" s="1367">
        <f t="shared" ref="Q416:Q481" si="193">SUM(M416:P416)</f>
        <v>0</v>
      </c>
      <c r="R416" s="1951" t="s">
        <v>1466</v>
      </c>
      <c r="S416" s="891">
        <f>G416+M416</f>
        <v>0</v>
      </c>
      <c r="T416" s="891">
        <f>H416+N416</f>
        <v>0</v>
      </c>
      <c r="U416" s="1357">
        <f>I416+O416</f>
        <v>0</v>
      </c>
      <c r="V416" s="1357">
        <f>J416+P416</f>
        <v>0</v>
      </c>
      <c r="W416" s="1357">
        <f>SUM(S416:V416)</f>
        <v>0</v>
      </c>
      <c r="X416" s="1432"/>
      <c r="Y416" s="916">
        <v>0</v>
      </c>
      <c r="Z416" s="1346">
        <v>0</v>
      </c>
      <c r="AA416" s="1346">
        <v>0</v>
      </c>
      <c r="AB416" s="1346">
        <v>0</v>
      </c>
      <c r="AC416" s="1346">
        <v>0</v>
      </c>
      <c r="AD416" s="1346">
        <f>SUM(Z416:AC416)</f>
        <v>0</v>
      </c>
      <c r="AE416" s="890"/>
      <c r="AF416" s="3025"/>
      <c r="AG416" s="3025"/>
      <c r="AH416" s="3025">
        <f t="shared" si="186"/>
        <v>0</v>
      </c>
      <c r="AI416" s="2971"/>
      <c r="AJ416" s="2971">
        <f t="shared" si="176"/>
        <v>0</v>
      </c>
      <c r="AK416" s="1357">
        <f t="shared" si="190"/>
        <v>0</v>
      </c>
      <c r="AL416" s="1357">
        <f>Z416+AF416</f>
        <v>0</v>
      </c>
      <c r="AM416" s="1357">
        <f>AA416+AG416</f>
        <v>0</v>
      </c>
      <c r="AN416" s="3055">
        <f>AB416+AH416</f>
        <v>0</v>
      </c>
      <c r="AO416" s="1357">
        <f t="shared" si="191"/>
        <v>0</v>
      </c>
      <c r="AP416" s="1357">
        <f>SUM(AL416:AO416)</f>
        <v>0</v>
      </c>
      <c r="AQ416" s="2992"/>
      <c r="AR416" s="2992"/>
      <c r="AS416" s="1357">
        <v>0</v>
      </c>
      <c r="AT416" s="1357">
        <v>0</v>
      </c>
      <c r="AU416" s="1357">
        <v>0</v>
      </c>
      <c r="AV416" s="1357">
        <v>0</v>
      </c>
      <c r="AW416" s="1357">
        <v>0</v>
      </c>
      <c r="AX416" s="1357">
        <f t="shared" si="178"/>
        <v>0</v>
      </c>
      <c r="AY416" s="1357"/>
      <c r="AZ416" s="1357"/>
      <c r="BA416" s="1357"/>
      <c r="BB416" s="1357"/>
      <c r="BC416" s="1357"/>
      <c r="BD416" s="1357"/>
      <c r="BE416" s="1357">
        <f t="shared" si="188"/>
        <v>0</v>
      </c>
      <c r="BF416" s="1357">
        <f t="shared" si="188"/>
        <v>0</v>
      </c>
      <c r="BG416" s="1357">
        <f t="shared" si="188"/>
        <v>0</v>
      </c>
      <c r="BH416" s="1357">
        <f t="shared" si="188"/>
        <v>0</v>
      </c>
      <c r="BI416" s="1357">
        <f t="shared" si="188"/>
        <v>0</v>
      </c>
      <c r="BJ416" s="1357">
        <f t="shared" si="180"/>
        <v>0</v>
      </c>
      <c r="BK416" s="2923"/>
      <c r="BL416" s="2923"/>
      <c r="CA416" s="885">
        <v>0</v>
      </c>
      <c r="CB416" s="885">
        <v>0</v>
      </c>
      <c r="CC416" s="885">
        <v>0</v>
      </c>
      <c r="CD416" s="885">
        <v>0</v>
      </c>
      <c r="CE416" s="885">
        <v>0</v>
      </c>
      <c r="CF416" s="2981">
        <f t="shared" si="171"/>
        <v>0</v>
      </c>
      <c r="CG416" s="2981">
        <f t="shared" si="171"/>
        <v>0</v>
      </c>
      <c r="CH416" s="2981">
        <f t="shared" si="171"/>
        <v>0</v>
      </c>
      <c r="CI416" s="2981">
        <f t="shared" si="171"/>
        <v>0</v>
      </c>
      <c r="CJ416" s="2981">
        <f t="shared" si="171"/>
        <v>0</v>
      </c>
      <c r="CL416" s="885">
        <v>0</v>
      </c>
      <c r="CM416" s="885">
        <v>0</v>
      </c>
      <c r="CN416" s="885">
        <v>0</v>
      </c>
      <c r="CO416" s="885">
        <v>0</v>
      </c>
      <c r="CP416" s="885">
        <v>0</v>
      </c>
      <c r="CQ416" s="2981">
        <f t="shared" si="189"/>
        <v>0</v>
      </c>
      <c r="CR416" s="2981">
        <f t="shared" si="189"/>
        <v>0</v>
      </c>
      <c r="CS416" s="2981">
        <f t="shared" si="189"/>
        <v>0</v>
      </c>
      <c r="CT416" s="2981">
        <f t="shared" si="189"/>
        <v>0</v>
      </c>
      <c r="CU416" s="2981">
        <f t="shared" si="189"/>
        <v>0</v>
      </c>
    </row>
    <row r="417" spans="1:99" ht="36">
      <c r="A417" s="913"/>
      <c r="B417" s="3080" t="s">
        <v>1467</v>
      </c>
      <c r="C417" s="1860" t="s">
        <v>1468</v>
      </c>
      <c r="D417" s="1538"/>
      <c r="E417" s="3158"/>
      <c r="F417" s="1412">
        <v>0</v>
      </c>
      <c r="G417" s="1357">
        <v>0</v>
      </c>
      <c r="H417" s="1357">
        <v>0</v>
      </c>
      <c r="I417" s="1357"/>
      <c r="J417" s="1357">
        <v>0</v>
      </c>
      <c r="K417" s="1357">
        <f t="shared" si="173"/>
        <v>0</v>
      </c>
      <c r="L417" s="1367"/>
      <c r="M417" s="1367">
        <v>2447.9</v>
      </c>
      <c r="N417" s="1367"/>
      <c r="O417" s="1367"/>
      <c r="P417" s="1367"/>
      <c r="Q417" s="1367">
        <f t="shared" si="193"/>
        <v>2447.9</v>
      </c>
      <c r="R417" s="1412">
        <v>0</v>
      </c>
      <c r="S417" s="891">
        <f t="shared" si="185"/>
        <v>2447.9</v>
      </c>
      <c r="T417" s="891">
        <f t="shared" si="185"/>
        <v>0</v>
      </c>
      <c r="U417" s="891"/>
      <c r="V417" s="1357">
        <f t="shared" si="192"/>
        <v>0</v>
      </c>
      <c r="W417" s="1357">
        <f t="shared" si="174"/>
        <v>2447.9</v>
      </c>
      <c r="X417" s="1432"/>
      <c r="Y417" s="1346">
        <v>0</v>
      </c>
      <c r="Z417" s="1346">
        <v>0</v>
      </c>
      <c r="AA417" s="1346">
        <v>0</v>
      </c>
      <c r="AB417" s="1346"/>
      <c r="AC417" s="1346">
        <v>0</v>
      </c>
      <c r="AD417" s="1346">
        <f t="shared" si="175"/>
        <v>0</v>
      </c>
      <c r="AE417" s="3025"/>
      <c r="AF417" s="3025"/>
      <c r="AG417" s="3025"/>
      <c r="AH417" s="3025">
        <f t="shared" si="186"/>
        <v>0</v>
      </c>
      <c r="AI417" s="2971"/>
      <c r="AJ417" s="2971">
        <f t="shared" si="176"/>
        <v>0</v>
      </c>
      <c r="AK417" s="1357">
        <f t="shared" si="190"/>
        <v>0</v>
      </c>
      <c r="AL417" s="1357">
        <f t="shared" si="187"/>
        <v>0</v>
      </c>
      <c r="AM417" s="1357">
        <f t="shared" si="187"/>
        <v>0</v>
      </c>
      <c r="AN417" s="1357"/>
      <c r="AO417" s="1357">
        <f t="shared" si="191"/>
        <v>0</v>
      </c>
      <c r="AP417" s="1357">
        <f t="shared" si="177"/>
        <v>0</v>
      </c>
      <c r="AQ417" s="2992"/>
      <c r="AR417" s="2992"/>
      <c r="AS417" s="1357">
        <v>0</v>
      </c>
      <c r="AT417" s="1357">
        <v>0</v>
      </c>
      <c r="AU417" s="1357">
        <v>0</v>
      </c>
      <c r="AV417" s="1357">
        <v>0</v>
      </c>
      <c r="AW417" s="1357">
        <v>0</v>
      </c>
      <c r="AX417" s="1357">
        <f t="shared" si="178"/>
        <v>0</v>
      </c>
      <c r="AY417" s="1357"/>
      <c r="AZ417" s="1357"/>
      <c r="BA417" s="1357"/>
      <c r="BB417" s="1357"/>
      <c r="BC417" s="1357"/>
      <c r="BD417" s="1357">
        <f t="shared" si="179"/>
        <v>0</v>
      </c>
      <c r="BE417" s="1357">
        <f t="shared" si="188"/>
        <v>0</v>
      </c>
      <c r="BF417" s="1357">
        <f t="shared" si="188"/>
        <v>0</v>
      </c>
      <c r="BG417" s="1357">
        <f t="shared" si="188"/>
        <v>0</v>
      </c>
      <c r="BH417" s="1357">
        <f t="shared" si="188"/>
        <v>0</v>
      </c>
      <c r="BI417" s="1357">
        <f t="shared" si="188"/>
        <v>0</v>
      </c>
      <c r="BJ417" s="1357">
        <f t="shared" si="180"/>
        <v>0</v>
      </c>
      <c r="BK417" s="2923"/>
      <c r="BL417" s="2923"/>
      <c r="CA417" s="885">
        <v>0</v>
      </c>
      <c r="CB417" s="885">
        <v>0</v>
      </c>
      <c r="CC417" s="885">
        <v>0</v>
      </c>
      <c r="CE417" s="885">
        <v>0</v>
      </c>
      <c r="CF417" s="2981">
        <f t="shared" si="171"/>
        <v>0</v>
      </c>
      <c r="CG417" s="2981">
        <f t="shared" si="171"/>
        <v>0</v>
      </c>
      <c r="CH417" s="2981">
        <f t="shared" si="171"/>
        <v>0</v>
      </c>
      <c r="CI417" s="2981">
        <f t="shared" si="171"/>
        <v>0</v>
      </c>
      <c r="CJ417" s="2981">
        <f t="shared" si="171"/>
        <v>0</v>
      </c>
      <c r="CL417" s="885">
        <v>0</v>
      </c>
      <c r="CM417" s="885">
        <v>0</v>
      </c>
      <c r="CN417" s="885">
        <v>0</v>
      </c>
      <c r="CO417" s="885">
        <v>0</v>
      </c>
      <c r="CP417" s="885">
        <v>0</v>
      </c>
      <c r="CQ417" s="2981">
        <f t="shared" si="189"/>
        <v>0</v>
      </c>
      <c r="CR417" s="2981">
        <f t="shared" si="189"/>
        <v>0</v>
      </c>
      <c r="CS417" s="2981">
        <f t="shared" si="189"/>
        <v>0</v>
      </c>
      <c r="CT417" s="2981">
        <f t="shared" si="189"/>
        <v>0</v>
      </c>
      <c r="CU417" s="2981">
        <f t="shared" si="189"/>
        <v>0</v>
      </c>
    </row>
    <row r="418" spans="1:99" ht="24" hidden="1">
      <c r="A418" s="913"/>
      <c r="B418" s="3080" t="s">
        <v>1460</v>
      </c>
      <c r="C418" s="1860" t="s">
        <v>354</v>
      </c>
      <c r="D418" s="1538"/>
      <c r="E418" s="3158">
        <v>1</v>
      </c>
      <c r="F418" s="1951">
        <v>0</v>
      </c>
      <c r="G418" s="1357">
        <v>0</v>
      </c>
      <c r="H418" s="1357">
        <v>0</v>
      </c>
      <c r="I418" s="1357">
        <v>0</v>
      </c>
      <c r="J418" s="1357">
        <v>0</v>
      </c>
      <c r="K418" s="1357">
        <f>SUM(G418:J418)</f>
        <v>0</v>
      </c>
      <c r="L418" s="1367"/>
      <c r="M418" s="1367"/>
      <c r="N418" s="1367"/>
      <c r="O418" s="1367">
        <f>P418/24</f>
        <v>0</v>
      </c>
      <c r="P418" s="1367"/>
      <c r="Q418" s="1367">
        <f t="shared" si="193"/>
        <v>0</v>
      </c>
      <c r="R418" s="1951" t="s">
        <v>1469</v>
      </c>
      <c r="S418" s="891">
        <f>G418+M418</f>
        <v>0</v>
      </c>
      <c r="T418" s="891">
        <f>H418+N418</f>
        <v>0</v>
      </c>
      <c r="U418" s="891">
        <f>I418+O418</f>
        <v>0</v>
      </c>
      <c r="V418" s="1357">
        <f>J418+P418</f>
        <v>0</v>
      </c>
      <c r="W418" s="1357">
        <f>SUM(S418:V418)</f>
        <v>0</v>
      </c>
      <c r="X418" s="1432"/>
      <c r="Y418" s="1346">
        <v>0</v>
      </c>
      <c r="Z418" s="1346">
        <v>0</v>
      </c>
      <c r="AA418" s="1346">
        <v>0</v>
      </c>
      <c r="AB418" s="1346">
        <v>0</v>
      </c>
      <c r="AC418" s="1346">
        <v>0</v>
      </c>
      <c r="AD418" s="1346">
        <f>SUM(Z418:AC418)</f>
        <v>0</v>
      </c>
      <c r="AE418" s="3025"/>
      <c r="AF418" s="3025"/>
      <c r="AG418" s="3025"/>
      <c r="AH418" s="3025">
        <f>AI418/24</f>
        <v>0</v>
      </c>
      <c r="AI418" s="2971"/>
      <c r="AJ418" s="2971">
        <f t="shared" si="176"/>
        <v>0</v>
      </c>
      <c r="AK418" s="1357">
        <f t="shared" si="190"/>
        <v>0</v>
      </c>
      <c r="AL418" s="1357">
        <f t="shared" si="187"/>
        <v>0</v>
      </c>
      <c r="AM418" s="1357">
        <f t="shared" si="187"/>
        <v>0</v>
      </c>
      <c r="AN418" s="1412">
        <f>AB418+AH418</f>
        <v>0</v>
      </c>
      <c r="AO418" s="1357">
        <f t="shared" si="191"/>
        <v>0</v>
      </c>
      <c r="AP418" s="1357">
        <f>SUM(AL418:AO418)</f>
        <v>0</v>
      </c>
      <c r="AQ418" s="3160"/>
      <c r="AR418" s="3160"/>
      <c r="AS418" s="1357">
        <v>0</v>
      </c>
      <c r="AT418" s="1357">
        <v>0</v>
      </c>
      <c r="AU418" s="1357">
        <v>0</v>
      </c>
      <c r="AV418" s="1357">
        <v>0</v>
      </c>
      <c r="AW418" s="1357">
        <v>0</v>
      </c>
      <c r="AX418" s="1357">
        <f t="shared" si="178"/>
        <v>0</v>
      </c>
      <c r="AY418" s="1357"/>
      <c r="AZ418" s="1357"/>
      <c r="BA418" s="1357"/>
      <c r="BB418" s="1357"/>
      <c r="BC418" s="1357"/>
      <c r="BD418" s="1357">
        <f t="shared" si="179"/>
        <v>0</v>
      </c>
      <c r="BE418" s="1357">
        <f t="shared" si="188"/>
        <v>0</v>
      </c>
      <c r="BF418" s="1357">
        <f t="shared" si="188"/>
        <v>0</v>
      </c>
      <c r="BG418" s="1357">
        <f t="shared" si="188"/>
        <v>0</v>
      </c>
      <c r="BH418" s="1357">
        <f t="shared" si="188"/>
        <v>0</v>
      </c>
      <c r="BI418" s="1357">
        <f t="shared" si="188"/>
        <v>0</v>
      </c>
      <c r="BJ418" s="1357">
        <f t="shared" si="180"/>
        <v>0</v>
      </c>
      <c r="BK418" s="2923"/>
      <c r="BL418" s="2923"/>
      <c r="CA418" s="885">
        <v>0</v>
      </c>
      <c r="CB418" s="885">
        <v>0</v>
      </c>
      <c r="CC418" s="885">
        <v>0</v>
      </c>
      <c r="CD418" s="885">
        <v>0</v>
      </c>
      <c r="CE418" s="885">
        <v>0</v>
      </c>
      <c r="CF418" s="2981">
        <f t="shared" si="171"/>
        <v>0</v>
      </c>
      <c r="CG418" s="2981">
        <f t="shared" si="171"/>
        <v>0</v>
      </c>
      <c r="CH418" s="2981">
        <f t="shared" si="171"/>
        <v>0</v>
      </c>
      <c r="CI418" s="2981">
        <f t="shared" si="171"/>
        <v>0</v>
      </c>
      <c r="CJ418" s="2981">
        <f t="shared" si="171"/>
        <v>0</v>
      </c>
      <c r="CL418" s="885">
        <v>0</v>
      </c>
      <c r="CM418" s="885">
        <v>0</v>
      </c>
      <c r="CN418" s="885">
        <v>0</v>
      </c>
      <c r="CO418" s="885">
        <v>0</v>
      </c>
      <c r="CP418" s="885">
        <v>0</v>
      </c>
      <c r="CQ418" s="2981">
        <f t="shared" si="189"/>
        <v>0</v>
      </c>
      <c r="CR418" s="2981">
        <f t="shared" si="189"/>
        <v>0</v>
      </c>
      <c r="CS418" s="2981">
        <f t="shared" si="189"/>
        <v>0</v>
      </c>
      <c r="CT418" s="2981">
        <f t="shared" si="189"/>
        <v>0</v>
      </c>
      <c r="CU418" s="2981">
        <f t="shared" si="189"/>
        <v>0</v>
      </c>
    </row>
    <row r="419" spans="1:99" ht="36">
      <c r="A419" s="913"/>
      <c r="B419" s="3080" t="s">
        <v>739</v>
      </c>
      <c r="C419" s="1860" t="s">
        <v>1470</v>
      </c>
      <c r="D419" s="1538"/>
      <c r="E419" s="3158"/>
      <c r="F419" s="1412">
        <v>0</v>
      </c>
      <c r="G419" s="1357">
        <v>0</v>
      </c>
      <c r="H419" s="1357">
        <v>0</v>
      </c>
      <c r="I419" s="1357"/>
      <c r="J419" s="1357">
        <v>0</v>
      </c>
      <c r="K419" s="1357">
        <f t="shared" si="173"/>
        <v>0</v>
      </c>
      <c r="L419" s="1367"/>
      <c r="M419" s="1367"/>
      <c r="N419" s="1367"/>
      <c r="O419" s="1367"/>
      <c r="P419" s="1367"/>
      <c r="Q419" s="1367">
        <f t="shared" si="193"/>
        <v>0</v>
      </c>
      <c r="R419" s="891">
        <f t="shared" si="185"/>
        <v>0</v>
      </c>
      <c r="S419" s="891">
        <f t="shared" si="185"/>
        <v>0</v>
      </c>
      <c r="T419" s="891">
        <f t="shared" si="185"/>
        <v>0</v>
      </c>
      <c r="U419" s="891"/>
      <c r="V419" s="1357">
        <f t="shared" si="192"/>
        <v>0</v>
      </c>
      <c r="W419" s="1357">
        <f t="shared" si="174"/>
        <v>0</v>
      </c>
      <c r="X419" s="1432"/>
      <c r="Y419" s="1346">
        <v>0</v>
      </c>
      <c r="Z419" s="1346">
        <v>0</v>
      </c>
      <c r="AA419" s="1346">
        <v>0</v>
      </c>
      <c r="AB419" s="1346"/>
      <c r="AC419" s="1346">
        <v>0</v>
      </c>
      <c r="AD419" s="1346">
        <f>SUM(Z419:AC419)</f>
        <v>0</v>
      </c>
      <c r="AE419" s="3025"/>
      <c r="AF419" s="3025">
        <v>18000</v>
      </c>
      <c r="AG419" s="3025"/>
      <c r="AH419" s="3025">
        <f t="shared" ref="AH419:AH424" si="194">AI419/24</f>
        <v>0</v>
      </c>
      <c r="AI419" s="2971"/>
      <c r="AJ419" s="2971">
        <f t="shared" si="176"/>
        <v>18000</v>
      </c>
      <c r="AK419" s="1357">
        <f t="shared" si="187"/>
        <v>0</v>
      </c>
      <c r="AL419" s="1357">
        <f t="shared" si="187"/>
        <v>18000</v>
      </c>
      <c r="AM419" s="1357">
        <f t="shared" si="187"/>
        <v>0</v>
      </c>
      <c r="AN419" s="1357"/>
      <c r="AO419" s="1357">
        <f t="shared" si="191"/>
        <v>0</v>
      </c>
      <c r="AP419" s="1357">
        <f>SUM(AL419:AO419)</f>
        <v>18000</v>
      </c>
      <c r="AQ419" s="3160"/>
      <c r="AR419" s="3160"/>
      <c r="AS419" s="1357">
        <v>0</v>
      </c>
      <c r="AT419" s="1357">
        <v>0</v>
      </c>
      <c r="AU419" s="1357">
        <v>0</v>
      </c>
      <c r="AV419" s="1357">
        <v>0</v>
      </c>
      <c r="AW419" s="1357">
        <v>0</v>
      </c>
      <c r="AX419" s="1357">
        <f t="shared" si="178"/>
        <v>0</v>
      </c>
      <c r="AY419" s="1357"/>
      <c r="AZ419" s="1357"/>
      <c r="BA419" s="1357"/>
      <c r="BB419" s="1357"/>
      <c r="BC419" s="1357"/>
      <c r="BD419" s="1357">
        <f t="shared" si="179"/>
        <v>0</v>
      </c>
      <c r="BE419" s="1357">
        <f t="shared" si="188"/>
        <v>0</v>
      </c>
      <c r="BF419" s="1357">
        <f t="shared" si="188"/>
        <v>0</v>
      </c>
      <c r="BG419" s="1357">
        <f t="shared" si="188"/>
        <v>0</v>
      </c>
      <c r="BH419" s="1357">
        <f t="shared" si="188"/>
        <v>0</v>
      </c>
      <c r="BI419" s="1357">
        <f t="shared" si="188"/>
        <v>0</v>
      </c>
      <c r="BJ419" s="1357">
        <f t="shared" si="180"/>
        <v>0</v>
      </c>
      <c r="BK419" s="2923"/>
      <c r="BL419" s="2923"/>
      <c r="CA419" s="885">
        <v>0</v>
      </c>
      <c r="CB419" s="885">
        <v>0</v>
      </c>
      <c r="CC419" s="885">
        <v>0</v>
      </c>
      <c r="CE419" s="885">
        <v>0</v>
      </c>
      <c r="CF419" s="2981">
        <f t="shared" si="171"/>
        <v>0</v>
      </c>
      <c r="CG419" s="2981">
        <f t="shared" si="171"/>
        <v>-18000</v>
      </c>
      <c r="CH419" s="2981">
        <f t="shared" si="171"/>
        <v>0</v>
      </c>
      <c r="CI419" s="2981">
        <f t="shared" si="171"/>
        <v>0</v>
      </c>
      <c r="CJ419" s="2981">
        <f t="shared" si="171"/>
        <v>0</v>
      </c>
      <c r="CL419" s="885">
        <v>0</v>
      </c>
      <c r="CM419" s="885">
        <v>0</v>
      </c>
      <c r="CN419" s="885">
        <v>0</v>
      </c>
      <c r="CO419" s="885">
        <v>0</v>
      </c>
      <c r="CP419" s="885">
        <v>0</v>
      </c>
      <c r="CQ419" s="2981">
        <f t="shared" si="189"/>
        <v>0</v>
      </c>
      <c r="CR419" s="2981">
        <f t="shared" si="189"/>
        <v>0</v>
      </c>
      <c r="CS419" s="2981">
        <f t="shared" si="189"/>
        <v>0</v>
      </c>
      <c r="CT419" s="2981">
        <f t="shared" si="189"/>
        <v>0</v>
      </c>
      <c r="CU419" s="2981">
        <f t="shared" si="189"/>
        <v>0</v>
      </c>
    </row>
    <row r="420" spans="1:99" ht="26.25" hidden="1" customHeight="1">
      <c r="A420" s="936">
        <v>11</v>
      </c>
      <c r="B420" s="3080" t="s">
        <v>1471</v>
      </c>
      <c r="C420" s="1860" t="s">
        <v>327</v>
      </c>
      <c r="D420" s="1538"/>
      <c r="E420" s="3158"/>
      <c r="F420" s="1412">
        <v>0</v>
      </c>
      <c r="G420" s="1357">
        <v>0</v>
      </c>
      <c r="H420" s="1357">
        <v>0</v>
      </c>
      <c r="I420" s="1357"/>
      <c r="J420" s="1357">
        <v>0</v>
      </c>
      <c r="K420" s="1357">
        <f t="shared" si="173"/>
        <v>0</v>
      </c>
      <c r="L420" s="1367"/>
      <c r="M420" s="1367"/>
      <c r="N420" s="1367"/>
      <c r="O420" s="1367"/>
      <c r="P420" s="1367"/>
      <c r="Q420" s="1367">
        <f t="shared" si="193"/>
        <v>0</v>
      </c>
      <c r="R420" s="891">
        <f t="shared" si="185"/>
        <v>0</v>
      </c>
      <c r="S420" s="891">
        <f t="shared" si="185"/>
        <v>0</v>
      </c>
      <c r="T420" s="891">
        <f t="shared" si="185"/>
        <v>0</v>
      </c>
      <c r="U420" s="891"/>
      <c r="V420" s="1357">
        <f t="shared" si="192"/>
        <v>0</v>
      </c>
      <c r="W420" s="1357">
        <f t="shared" si="174"/>
        <v>0</v>
      </c>
      <c r="X420" s="1432"/>
      <c r="Y420" s="1346">
        <v>0</v>
      </c>
      <c r="Z420" s="1346">
        <v>0</v>
      </c>
      <c r="AA420" s="1346">
        <v>0</v>
      </c>
      <c r="AB420" s="1346"/>
      <c r="AC420" s="1346">
        <v>0</v>
      </c>
      <c r="AD420" s="1346">
        <f>SUM(Z420:AC420)</f>
        <v>0</v>
      </c>
      <c r="AE420" s="3025"/>
      <c r="AF420" s="3025"/>
      <c r="AG420" s="3025"/>
      <c r="AH420" s="3025">
        <f t="shared" si="194"/>
        <v>0</v>
      </c>
      <c r="AI420" s="2971"/>
      <c r="AJ420" s="2971">
        <f t="shared" si="176"/>
        <v>0</v>
      </c>
      <c r="AK420" s="1357">
        <f t="shared" si="187"/>
        <v>0</v>
      </c>
      <c r="AL420" s="1357">
        <f t="shared" si="187"/>
        <v>0</v>
      </c>
      <c r="AM420" s="1357">
        <f t="shared" si="187"/>
        <v>0</v>
      </c>
      <c r="AN420" s="1357"/>
      <c r="AO420" s="1357">
        <f t="shared" si="191"/>
        <v>0</v>
      </c>
      <c r="AP420" s="1357">
        <f>SUM(AL420:AO420)</f>
        <v>0</v>
      </c>
      <c r="AQ420" s="2992"/>
      <c r="AR420" s="2992"/>
      <c r="AS420" s="1357">
        <v>0</v>
      </c>
      <c r="AT420" s="1357">
        <v>0</v>
      </c>
      <c r="AU420" s="1357">
        <v>0</v>
      </c>
      <c r="AV420" s="1357">
        <v>0</v>
      </c>
      <c r="AW420" s="1357">
        <v>0</v>
      </c>
      <c r="AX420" s="1357">
        <f t="shared" si="178"/>
        <v>0</v>
      </c>
      <c r="AY420" s="1357"/>
      <c r="AZ420" s="1357"/>
      <c r="BA420" s="1357"/>
      <c r="BB420" s="1357"/>
      <c r="BC420" s="1357"/>
      <c r="BD420" s="1357">
        <f t="shared" si="179"/>
        <v>0</v>
      </c>
      <c r="BE420" s="1357">
        <f t="shared" si="188"/>
        <v>0</v>
      </c>
      <c r="BF420" s="1357">
        <f t="shared" si="188"/>
        <v>0</v>
      </c>
      <c r="BG420" s="1357">
        <f t="shared" si="188"/>
        <v>0</v>
      </c>
      <c r="BH420" s="1357">
        <f t="shared" si="188"/>
        <v>0</v>
      </c>
      <c r="BI420" s="1357">
        <f t="shared" si="188"/>
        <v>0</v>
      </c>
      <c r="BJ420" s="1357">
        <f t="shared" si="180"/>
        <v>0</v>
      </c>
      <c r="BK420" s="2923"/>
      <c r="BL420" s="2923"/>
      <c r="CA420" s="885">
        <v>0</v>
      </c>
      <c r="CB420" s="885">
        <v>0</v>
      </c>
      <c r="CC420" s="885">
        <v>0</v>
      </c>
      <c r="CE420" s="885">
        <v>0</v>
      </c>
      <c r="CF420" s="2981">
        <f t="shared" si="171"/>
        <v>0</v>
      </c>
      <c r="CG420" s="2981">
        <f t="shared" si="171"/>
        <v>0</v>
      </c>
      <c r="CH420" s="2981">
        <f t="shared" si="171"/>
        <v>0</v>
      </c>
      <c r="CI420" s="2981">
        <f t="shared" si="171"/>
        <v>0</v>
      </c>
      <c r="CJ420" s="2981">
        <f t="shared" si="171"/>
        <v>0</v>
      </c>
      <c r="CL420" s="885">
        <v>0</v>
      </c>
      <c r="CM420" s="885">
        <v>0</v>
      </c>
      <c r="CN420" s="885">
        <v>0</v>
      </c>
      <c r="CO420" s="885">
        <v>0</v>
      </c>
      <c r="CP420" s="885">
        <v>0</v>
      </c>
      <c r="CQ420" s="2981">
        <f t="shared" si="189"/>
        <v>0</v>
      </c>
      <c r="CR420" s="2981">
        <f t="shared" si="189"/>
        <v>0</v>
      </c>
      <c r="CS420" s="2981">
        <f t="shared" si="189"/>
        <v>0</v>
      </c>
      <c r="CT420" s="2981">
        <f t="shared" si="189"/>
        <v>0</v>
      </c>
      <c r="CU420" s="2981">
        <f t="shared" si="189"/>
        <v>0</v>
      </c>
    </row>
    <row r="421" spans="1:99" ht="24.75" hidden="1" customHeight="1">
      <c r="A421" s="936">
        <v>12</v>
      </c>
      <c r="B421" s="3080" t="s">
        <v>1472</v>
      </c>
      <c r="C421" s="1467" t="s">
        <v>366</v>
      </c>
      <c r="D421" s="1538"/>
      <c r="E421" s="1357"/>
      <c r="F421" s="1412">
        <v>0</v>
      </c>
      <c r="G421" s="1357">
        <v>0</v>
      </c>
      <c r="H421" s="1357">
        <v>0</v>
      </c>
      <c r="I421" s="1357"/>
      <c r="J421" s="1357">
        <v>0</v>
      </c>
      <c r="K421" s="1357">
        <f t="shared" si="173"/>
        <v>0</v>
      </c>
      <c r="L421" s="1367"/>
      <c r="M421" s="1367"/>
      <c r="N421" s="1367"/>
      <c r="O421" s="1367"/>
      <c r="P421" s="1367"/>
      <c r="Q421" s="1367">
        <f t="shared" si="193"/>
        <v>0</v>
      </c>
      <c r="R421" s="891">
        <f t="shared" si="185"/>
        <v>0</v>
      </c>
      <c r="S421" s="891">
        <f t="shared" si="185"/>
        <v>0</v>
      </c>
      <c r="T421" s="891">
        <f t="shared" si="185"/>
        <v>0</v>
      </c>
      <c r="U421" s="891"/>
      <c r="V421" s="1357">
        <f t="shared" si="192"/>
        <v>0</v>
      </c>
      <c r="W421" s="1357">
        <f t="shared" si="174"/>
        <v>0</v>
      </c>
      <c r="X421" s="1432"/>
      <c r="Y421" s="1346">
        <v>0</v>
      </c>
      <c r="Z421" s="1346">
        <v>0</v>
      </c>
      <c r="AA421" s="1346">
        <v>0</v>
      </c>
      <c r="AB421" s="1346"/>
      <c r="AC421" s="1346">
        <v>0</v>
      </c>
      <c r="AD421" s="1346">
        <f t="shared" si="175"/>
        <v>0</v>
      </c>
      <c r="AE421" s="3025"/>
      <c r="AF421" s="3025"/>
      <c r="AG421" s="3025"/>
      <c r="AH421" s="3025">
        <f t="shared" si="194"/>
        <v>0</v>
      </c>
      <c r="AI421" s="2971"/>
      <c r="AJ421" s="2971">
        <f t="shared" si="176"/>
        <v>0</v>
      </c>
      <c r="AK421" s="1357">
        <f t="shared" si="190"/>
        <v>0</v>
      </c>
      <c r="AL421" s="1357">
        <f t="shared" si="187"/>
        <v>0</v>
      </c>
      <c r="AM421" s="1357">
        <f t="shared" si="187"/>
        <v>0</v>
      </c>
      <c r="AN421" s="1357"/>
      <c r="AO421" s="1357">
        <f t="shared" si="191"/>
        <v>0</v>
      </c>
      <c r="AP421" s="1357">
        <f t="shared" si="177"/>
        <v>0</v>
      </c>
      <c r="AQ421" s="2992"/>
      <c r="AR421" s="2992"/>
      <c r="AS421" s="1357">
        <v>0</v>
      </c>
      <c r="AT421" s="1357">
        <v>0</v>
      </c>
      <c r="AU421" s="1357">
        <v>0</v>
      </c>
      <c r="AV421" s="1357">
        <v>0</v>
      </c>
      <c r="AW421" s="1357">
        <v>0</v>
      </c>
      <c r="AX421" s="1357">
        <f t="shared" si="178"/>
        <v>0</v>
      </c>
      <c r="AY421" s="1357"/>
      <c r="AZ421" s="1357"/>
      <c r="BA421" s="1357"/>
      <c r="BB421" s="1357"/>
      <c r="BC421" s="1357"/>
      <c r="BD421" s="1357">
        <f t="shared" si="179"/>
        <v>0</v>
      </c>
      <c r="BE421" s="1357">
        <f t="shared" si="188"/>
        <v>0</v>
      </c>
      <c r="BF421" s="1357">
        <f t="shared" si="188"/>
        <v>0</v>
      </c>
      <c r="BG421" s="1357">
        <f t="shared" si="188"/>
        <v>0</v>
      </c>
      <c r="BH421" s="1357">
        <f t="shared" si="188"/>
        <v>0</v>
      </c>
      <c r="BI421" s="1357">
        <f t="shared" si="188"/>
        <v>0</v>
      </c>
      <c r="BJ421" s="1357">
        <f t="shared" si="180"/>
        <v>0</v>
      </c>
      <c r="BK421" s="2923"/>
      <c r="BL421" s="2923"/>
      <c r="CA421" s="885">
        <v>0</v>
      </c>
      <c r="CB421" s="885">
        <v>0</v>
      </c>
      <c r="CC421" s="885">
        <v>0</v>
      </c>
      <c r="CE421" s="885">
        <v>0</v>
      </c>
      <c r="CF421" s="2981">
        <f t="shared" si="171"/>
        <v>0</v>
      </c>
      <c r="CG421" s="2981">
        <f t="shared" si="171"/>
        <v>0</v>
      </c>
      <c r="CH421" s="2981">
        <f t="shared" si="171"/>
        <v>0</v>
      </c>
      <c r="CI421" s="2981">
        <f t="shared" si="171"/>
        <v>0</v>
      </c>
      <c r="CJ421" s="2981">
        <f t="shared" si="171"/>
        <v>0</v>
      </c>
      <c r="CL421" s="885">
        <v>0</v>
      </c>
      <c r="CM421" s="885">
        <v>0</v>
      </c>
      <c r="CN421" s="885">
        <v>0</v>
      </c>
      <c r="CO421" s="885">
        <v>0</v>
      </c>
      <c r="CP421" s="885">
        <v>0</v>
      </c>
      <c r="CQ421" s="2981">
        <f t="shared" si="189"/>
        <v>0</v>
      </c>
      <c r="CR421" s="2981">
        <f t="shared" si="189"/>
        <v>0</v>
      </c>
      <c r="CS421" s="2981">
        <f t="shared" si="189"/>
        <v>0</v>
      </c>
      <c r="CT421" s="2981">
        <f t="shared" si="189"/>
        <v>0</v>
      </c>
      <c r="CU421" s="2981">
        <f t="shared" si="189"/>
        <v>0</v>
      </c>
    </row>
    <row r="422" spans="1:99" ht="36" hidden="1" customHeight="1">
      <c r="A422" s="936">
        <v>13</v>
      </c>
      <c r="B422" s="3080" t="s">
        <v>1473</v>
      </c>
      <c r="C422" s="1860" t="s">
        <v>328</v>
      </c>
      <c r="D422" s="1538"/>
      <c r="E422" s="1357"/>
      <c r="F422" s="1412">
        <v>0</v>
      </c>
      <c r="G422" s="1357">
        <v>0</v>
      </c>
      <c r="H422" s="1357">
        <v>0</v>
      </c>
      <c r="I422" s="1357"/>
      <c r="J422" s="1357">
        <v>0</v>
      </c>
      <c r="K422" s="1357">
        <f t="shared" si="173"/>
        <v>0</v>
      </c>
      <c r="L422" s="1367"/>
      <c r="M422" s="1367"/>
      <c r="N422" s="1367"/>
      <c r="O422" s="1367"/>
      <c r="P422" s="1367"/>
      <c r="Q422" s="1367">
        <f t="shared" si="193"/>
        <v>0</v>
      </c>
      <c r="R422" s="891">
        <f t="shared" si="185"/>
        <v>0</v>
      </c>
      <c r="S422" s="891">
        <f t="shared" si="185"/>
        <v>0</v>
      </c>
      <c r="T422" s="891">
        <f t="shared" si="185"/>
        <v>0</v>
      </c>
      <c r="U422" s="891"/>
      <c r="V422" s="1357">
        <f t="shared" si="192"/>
        <v>0</v>
      </c>
      <c r="W422" s="1357">
        <f t="shared" si="174"/>
        <v>0</v>
      </c>
      <c r="X422" s="1432"/>
      <c r="Y422" s="1346">
        <v>0</v>
      </c>
      <c r="Z422" s="1346">
        <v>0</v>
      </c>
      <c r="AA422" s="1346">
        <v>0</v>
      </c>
      <c r="AB422" s="1346"/>
      <c r="AC422" s="1346">
        <v>0</v>
      </c>
      <c r="AD422" s="1346">
        <f t="shared" si="175"/>
        <v>0</v>
      </c>
      <c r="AE422" s="3025"/>
      <c r="AF422" s="3025"/>
      <c r="AG422" s="3025"/>
      <c r="AH422" s="3025">
        <f t="shared" si="194"/>
        <v>0</v>
      </c>
      <c r="AI422" s="2971"/>
      <c r="AJ422" s="2971">
        <f t="shared" si="176"/>
        <v>0</v>
      </c>
      <c r="AK422" s="1357">
        <f t="shared" si="190"/>
        <v>0</v>
      </c>
      <c r="AL422" s="1357">
        <f t="shared" si="187"/>
        <v>0</v>
      </c>
      <c r="AM422" s="1357">
        <f t="shared" si="187"/>
        <v>0</v>
      </c>
      <c r="AN422" s="1357"/>
      <c r="AO422" s="1357">
        <f t="shared" si="191"/>
        <v>0</v>
      </c>
      <c r="AP422" s="1357">
        <f t="shared" si="177"/>
        <v>0</v>
      </c>
      <c r="AQ422" s="2992"/>
      <c r="AR422" s="2992"/>
      <c r="AS422" s="1357">
        <v>0</v>
      </c>
      <c r="AT422" s="1357">
        <v>0</v>
      </c>
      <c r="AU422" s="1357">
        <v>0</v>
      </c>
      <c r="AV422" s="1357">
        <v>0</v>
      </c>
      <c r="AW422" s="1357">
        <v>0</v>
      </c>
      <c r="AX422" s="1357">
        <f t="shared" si="178"/>
        <v>0</v>
      </c>
      <c r="AY422" s="1357"/>
      <c r="AZ422" s="1357"/>
      <c r="BA422" s="1357"/>
      <c r="BB422" s="1357"/>
      <c r="BC422" s="1357"/>
      <c r="BD422" s="1357">
        <f t="shared" si="179"/>
        <v>0</v>
      </c>
      <c r="BE422" s="1357">
        <f t="shared" si="188"/>
        <v>0</v>
      </c>
      <c r="BF422" s="1357">
        <f t="shared" si="188"/>
        <v>0</v>
      </c>
      <c r="BG422" s="1357">
        <f t="shared" si="188"/>
        <v>0</v>
      </c>
      <c r="BH422" s="1357">
        <f t="shared" si="188"/>
        <v>0</v>
      </c>
      <c r="BI422" s="1357">
        <f t="shared" si="188"/>
        <v>0</v>
      </c>
      <c r="BJ422" s="1357">
        <f t="shared" si="180"/>
        <v>0</v>
      </c>
      <c r="BK422" s="2923"/>
      <c r="BL422" s="2923"/>
      <c r="CA422" s="885">
        <v>0</v>
      </c>
      <c r="CB422" s="885">
        <v>0</v>
      </c>
      <c r="CC422" s="885">
        <v>0</v>
      </c>
      <c r="CE422" s="885">
        <v>0</v>
      </c>
      <c r="CF422" s="2981">
        <f t="shared" si="171"/>
        <v>0</v>
      </c>
      <c r="CG422" s="2981">
        <f t="shared" si="171"/>
        <v>0</v>
      </c>
      <c r="CH422" s="2981">
        <f t="shared" si="171"/>
        <v>0</v>
      </c>
      <c r="CI422" s="2981">
        <f t="shared" si="171"/>
        <v>0</v>
      </c>
      <c r="CJ422" s="2981">
        <f t="shared" si="171"/>
        <v>0</v>
      </c>
      <c r="CL422" s="885">
        <v>0</v>
      </c>
      <c r="CM422" s="885">
        <v>0</v>
      </c>
      <c r="CN422" s="885">
        <v>0</v>
      </c>
      <c r="CO422" s="885">
        <v>0</v>
      </c>
      <c r="CP422" s="885">
        <v>0</v>
      </c>
      <c r="CQ422" s="2981">
        <f t="shared" si="189"/>
        <v>0</v>
      </c>
      <c r="CR422" s="2981">
        <f t="shared" si="189"/>
        <v>0</v>
      </c>
      <c r="CS422" s="2981">
        <f t="shared" si="189"/>
        <v>0</v>
      </c>
      <c r="CT422" s="2981">
        <f t="shared" si="189"/>
        <v>0</v>
      </c>
      <c r="CU422" s="2981">
        <f t="shared" si="189"/>
        <v>0</v>
      </c>
    </row>
    <row r="423" spans="1:99" ht="36" hidden="1" customHeight="1">
      <c r="A423" s="936">
        <v>14</v>
      </c>
      <c r="B423" s="3080" t="s">
        <v>1474</v>
      </c>
      <c r="C423" s="1860" t="s">
        <v>1475</v>
      </c>
      <c r="D423" s="1538"/>
      <c r="E423" s="1357"/>
      <c r="F423" s="1412">
        <v>0</v>
      </c>
      <c r="G423" s="1357">
        <v>0</v>
      </c>
      <c r="H423" s="1357">
        <v>0</v>
      </c>
      <c r="I423" s="1357"/>
      <c r="J423" s="1357">
        <v>0</v>
      </c>
      <c r="K423" s="1357">
        <f t="shared" si="173"/>
        <v>0</v>
      </c>
      <c r="L423" s="1367"/>
      <c r="M423" s="1367"/>
      <c r="N423" s="1367"/>
      <c r="O423" s="1367"/>
      <c r="P423" s="1367"/>
      <c r="Q423" s="1367">
        <f t="shared" si="193"/>
        <v>0</v>
      </c>
      <c r="R423" s="891">
        <f t="shared" si="185"/>
        <v>0</v>
      </c>
      <c r="S423" s="891">
        <f t="shared" si="185"/>
        <v>0</v>
      </c>
      <c r="T423" s="891">
        <f t="shared" si="185"/>
        <v>0</v>
      </c>
      <c r="U423" s="891"/>
      <c r="V423" s="1357">
        <f t="shared" si="192"/>
        <v>0</v>
      </c>
      <c r="W423" s="1357">
        <f t="shared" si="174"/>
        <v>0</v>
      </c>
      <c r="X423" s="1432"/>
      <c r="Y423" s="1346">
        <v>0</v>
      </c>
      <c r="Z423" s="1346">
        <v>0</v>
      </c>
      <c r="AA423" s="1346">
        <v>0</v>
      </c>
      <c r="AB423" s="1346"/>
      <c r="AC423" s="1346">
        <v>0</v>
      </c>
      <c r="AD423" s="1346">
        <f t="shared" si="175"/>
        <v>0</v>
      </c>
      <c r="AE423" s="3025"/>
      <c r="AF423" s="3025"/>
      <c r="AG423" s="3025"/>
      <c r="AH423" s="3025">
        <f t="shared" si="194"/>
        <v>0</v>
      </c>
      <c r="AI423" s="2971"/>
      <c r="AJ423" s="2971">
        <f t="shared" si="176"/>
        <v>0</v>
      </c>
      <c r="AK423" s="1357">
        <f t="shared" si="190"/>
        <v>0</v>
      </c>
      <c r="AL423" s="1357">
        <f t="shared" si="187"/>
        <v>0</v>
      </c>
      <c r="AM423" s="1357">
        <f t="shared" si="187"/>
        <v>0</v>
      </c>
      <c r="AN423" s="1357"/>
      <c r="AO423" s="1357">
        <f t="shared" si="191"/>
        <v>0</v>
      </c>
      <c r="AP423" s="1357">
        <f t="shared" si="177"/>
        <v>0</v>
      </c>
      <c r="AQ423" s="2992"/>
      <c r="AR423" s="2992"/>
      <c r="AS423" s="1357">
        <v>0</v>
      </c>
      <c r="AT423" s="1357">
        <v>0</v>
      </c>
      <c r="AU423" s="1357">
        <v>0</v>
      </c>
      <c r="AV423" s="1357">
        <v>0</v>
      </c>
      <c r="AW423" s="1357">
        <v>0</v>
      </c>
      <c r="AX423" s="1357">
        <f t="shared" si="178"/>
        <v>0</v>
      </c>
      <c r="AY423" s="1357"/>
      <c r="AZ423" s="1357"/>
      <c r="BA423" s="1357"/>
      <c r="BB423" s="1357"/>
      <c r="BC423" s="1357"/>
      <c r="BD423" s="1357">
        <f t="shared" si="179"/>
        <v>0</v>
      </c>
      <c r="BE423" s="1357">
        <f t="shared" si="188"/>
        <v>0</v>
      </c>
      <c r="BF423" s="1357">
        <f t="shared" si="188"/>
        <v>0</v>
      </c>
      <c r="BG423" s="1357">
        <f t="shared" si="188"/>
        <v>0</v>
      </c>
      <c r="BH423" s="1357">
        <f t="shared" si="188"/>
        <v>0</v>
      </c>
      <c r="BI423" s="1357">
        <f t="shared" si="188"/>
        <v>0</v>
      </c>
      <c r="BJ423" s="1357">
        <f t="shared" si="180"/>
        <v>0</v>
      </c>
      <c r="BK423" s="2923"/>
      <c r="BL423" s="2923"/>
      <c r="CA423" s="885">
        <v>0</v>
      </c>
      <c r="CB423" s="885">
        <v>0</v>
      </c>
      <c r="CC423" s="885">
        <v>0</v>
      </c>
      <c r="CE423" s="885">
        <v>0</v>
      </c>
      <c r="CF423" s="2981">
        <f t="shared" si="171"/>
        <v>0</v>
      </c>
      <c r="CG423" s="2981">
        <f t="shared" si="171"/>
        <v>0</v>
      </c>
      <c r="CH423" s="2981">
        <f t="shared" si="171"/>
        <v>0</v>
      </c>
      <c r="CI423" s="2981">
        <f t="shared" si="171"/>
        <v>0</v>
      </c>
      <c r="CJ423" s="2981">
        <f t="shared" si="171"/>
        <v>0</v>
      </c>
      <c r="CL423" s="885">
        <v>0</v>
      </c>
      <c r="CM423" s="885">
        <v>0</v>
      </c>
      <c r="CN423" s="885">
        <v>0</v>
      </c>
      <c r="CO423" s="885">
        <v>0</v>
      </c>
      <c r="CP423" s="885">
        <v>0</v>
      </c>
      <c r="CQ423" s="2981">
        <f t="shared" si="189"/>
        <v>0</v>
      </c>
      <c r="CR423" s="2981">
        <f t="shared" si="189"/>
        <v>0</v>
      </c>
      <c r="CS423" s="2981">
        <f t="shared" si="189"/>
        <v>0</v>
      </c>
      <c r="CT423" s="2981">
        <f t="shared" si="189"/>
        <v>0</v>
      </c>
      <c r="CU423" s="2981">
        <f t="shared" si="189"/>
        <v>0</v>
      </c>
    </row>
    <row r="424" spans="1:99" ht="36" hidden="1">
      <c r="A424" s="913"/>
      <c r="B424" s="3080" t="s">
        <v>1476</v>
      </c>
      <c r="C424" s="1860" t="s">
        <v>1477</v>
      </c>
      <c r="D424" s="1538"/>
      <c r="E424" s="1357"/>
      <c r="F424" s="1412">
        <v>0</v>
      </c>
      <c r="G424" s="1357">
        <v>0</v>
      </c>
      <c r="H424" s="1357">
        <v>0</v>
      </c>
      <c r="I424" s="1357"/>
      <c r="J424" s="1357">
        <v>0</v>
      </c>
      <c r="K424" s="1357">
        <f t="shared" si="173"/>
        <v>0</v>
      </c>
      <c r="L424" s="1367"/>
      <c r="M424" s="1367"/>
      <c r="N424" s="1367"/>
      <c r="O424" s="1367"/>
      <c r="P424" s="1367"/>
      <c r="Q424" s="1367">
        <f t="shared" si="193"/>
        <v>0</v>
      </c>
      <c r="R424" s="891">
        <f t="shared" si="185"/>
        <v>0</v>
      </c>
      <c r="S424" s="891">
        <f t="shared" si="185"/>
        <v>0</v>
      </c>
      <c r="T424" s="891">
        <f t="shared" si="185"/>
        <v>0</v>
      </c>
      <c r="U424" s="891"/>
      <c r="V424" s="1357">
        <f t="shared" si="192"/>
        <v>0</v>
      </c>
      <c r="W424" s="1357">
        <f t="shared" si="174"/>
        <v>0</v>
      </c>
      <c r="X424" s="1432"/>
      <c r="Y424" s="1346">
        <v>0</v>
      </c>
      <c r="Z424" s="1346">
        <v>0</v>
      </c>
      <c r="AA424" s="1346">
        <v>0</v>
      </c>
      <c r="AB424" s="1346"/>
      <c r="AC424" s="1346">
        <v>0</v>
      </c>
      <c r="AD424" s="1346">
        <f t="shared" si="175"/>
        <v>0</v>
      </c>
      <c r="AE424" s="3025"/>
      <c r="AF424" s="3025"/>
      <c r="AG424" s="3025"/>
      <c r="AH424" s="3025">
        <f t="shared" si="194"/>
        <v>0</v>
      </c>
      <c r="AI424" s="2971"/>
      <c r="AJ424" s="2971">
        <f t="shared" si="176"/>
        <v>0</v>
      </c>
      <c r="AK424" s="1357">
        <f t="shared" si="190"/>
        <v>0</v>
      </c>
      <c r="AL424" s="1357">
        <f t="shared" si="187"/>
        <v>0</v>
      </c>
      <c r="AM424" s="1357">
        <f t="shared" si="187"/>
        <v>0</v>
      </c>
      <c r="AN424" s="1357"/>
      <c r="AO424" s="1357">
        <f t="shared" si="191"/>
        <v>0</v>
      </c>
      <c r="AP424" s="1357">
        <f t="shared" si="177"/>
        <v>0</v>
      </c>
      <c r="AQ424" s="2992"/>
      <c r="AR424" s="2992"/>
      <c r="AS424" s="1357">
        <v>0</v>
      </c>
      <c r="AT424" s="1357">
        <v>0</v>
      </c>
      <c r="AU424" s="1357">
        <v>0</v>
      </c>
      <c r="AV424" s="1357">
        <v>0</v>
      </c>
      <c r="AW424" s="1357">
        <v>0</v>
      </c>
      <c r="AX424" s="1357">
        <f t="shared" si="178"/>
        <v>0</v>
      </c>
      <c r="AY424" s="1357"/>
      <c r="AZ424" s="1357"/>
      <c r="BA424" s="1357"/>
      <c r="BB424" s="1357"/>
      <c r="BC424" s="1357"/>
      <c r="BD424" s="1357">
        <f t="shared" si="179"/>
        <v>0</v>
      </c>
      <c r="BE424" s="1357">
        <f t="shared" si="188"/>
        <v>0</v>
      </c>
      <c r="BF424" s="1357">
        <f t="shared" si="188"/>
        <v>0</v>
      </c>
      <c r="BG424" s="1357">
        <f t="shared" si="188"/>
        <v>0</v>
      </c>
      <c r="BH424" s="1357">
        <f t="shared" si="188"/>
        <v>0</v>
      </c>
      <c r="BI424" s="1357">
        <f t="shared" si="188"/>
        <v>0</v>
      </c>
      <c r="BJ424" s="1357">
        <f t="shared" si="180"/>
        <v>0</v>
      </c>
      <c r="BK424" s="2923"/>
      <c r="BL424" s="2923"/>
      <c r="CA424" s="885">
        <v>0</v>
      </c>
      <c r="CB424" s="885">
        <v>0</v>
      </c>
      <c r="CC424" s="885">
        <v>0</v>
      </c>
      <c r="CE424" s="885">
        <v>0</v>
      </c>
      <c r="CF424" s="2981">
        <f t="shared" si="171"/>
        <v>0</v>
      </c>
      <c r="CG424" s="2981">
        <f t="shared" si="171"/>
        <v>0</v>
      </c>
      <c r="CH424" s="2981">
        <f t="shared" si="171"/>
        <v>0</v>
      </c>
      <c r="CI424" s="2981">
        <f t="shared" si="171"/>
        <v>0</v>
      </c>
      <c r="CJ424" s="2981">
        <f t="shared" si="171"/>
        <v>0</v>
      </c>
      <c r="CL424" s="885">
        <v>0</v>
      </c>
      <c r="CM424" s="885">
        <v>0</v>
      </c>
      <c r="CN424" s="885">
        <v>0</v>
      </c>
      <c r="CO424" s="885">
        <v>0</v>
      </c>
      <c r="CP424" s="885">
        <v>0</v>
      </c>
      <c r="CQ424" s="2981">
        <f t="shared" si="189"/>
        <v>0</v>
      </c>
      <c r="CR424" s="2981">
        <f t="shared" si="189"/>
        <v>0</v>
      </c>
      <c r="CS424" s="2981">
        <f t="shared" si="189"/>
        <v>0</v>
      </c>
      <c r="CT424" s="2981">
        <f t="shared" si="189"/>
        <v>0</v>
      </c>
      <c r="CU424" s="2981">
        <f t="shared" si="189"/>
        <v>0</v>
      </c>
    </row>
    <row r="425" spans="1:99" ht="12.75" hidden="1" customHeight="1">
      <c r="A425" s="913"/>
      <c r="B425" s="3080"/>
      <c r="C425" s="1860"/>
      <c r="D425" s="1538"/>
      <c r="E425" s="1357"/>
      <c r="F425" s="1412">
        <v>0</v>
      </c>
      <c r="G425" s="1357">
        <v>0</v>
      </c>
      <c r="H425" s="1357">
        <v>0</v>
      </c>
      <c r="I425" s="1357"/>
      <c r="J425" s="1357">
        <v>0</v>
      </c>
      <c r="K425" s="1357">
        <f t="shared" si="173"/>
        <v>0</v>
      </c>
      <c r="L425" s="1367"/>
      <c r="M425" s="1367"/>
      <c r="N425" s="1367"/>
      <c r="O425" s="1367"/>
      <c r="P425" s="1367"/>
      <c r="Q425" s="1367">
        <f t="shared" si="193"/>
        <v>0</v>
      </c>
      <c r="R425" s="891">
        <f t="shared" si="185"/>
        <v>0</v>
      </c>
      <c r="S425" s="891">
        <f t="shared" si="185"/>
        <v>0</v>
      </c>
      <c r="T425" s="891">
        <f t="shared" si="185"/>
        <v>0</v>
      </c>
      <c r="U425" s="891"/>
      <c r="V425" s="1357">
        <f t="shared" si="192"/>
        <v>0</v>
      </c>
      <c r="W425" s="1357">
        <f t="shared" si="174"/>
        <v>0</v>
      </c>
      <c r="X425" s="1357"/>
      <c r="Y425" s="1346">
        <v>0</v>
      </c>
      <c r="Z425" s="1346">
        <v>0</v>
      </c>
      <c r="AA425" s="1346">
        <v>0</v>
      </c>
      <c r="AB425" s="1346"/>
      <c r="AC425" s="1346">
        <v>0</v>
      </c>
      <c r="AD425" s="1346">
        <f t="shared" si="175"/>
        <v>0</v>
      </c>
      <c r="AE425" s="3025"/>
      <c r="AF425" s="3025"/>
      <c r="AG425" s="3025"/>
      <c r="AH425" s="3025"/>
      <c r="AI425" s="2971"/>
      <c r="AJ425" s="2971">
        <f t="shared" si="176"/>
        <v>0</v>
      </c>
      <c r="AK425" s="1357">
        <f t="shared" si="190"/>
        <v>0</v>
      </c>
      <c r="AL425" s="1357">
        <f t="shared" si="187"/>
        <v>0</v>
      </c>
      <c r="AM425" s="1357">
        <f t="shared" si="187"/>
        <v>0</v>
      </c>
      <c r="AN425" s="1357"/>
      <c r="AO425" s="1357">
        <f t="shared" si="191"/>
        <v>0</v>
      </c>
      <c r="AP425" s="1357">
        <f t="shared" si="177"/>
        <v>0</v>
      </c>
      <c r="AQ425" s="2992"/>
      <c r="AR425" s="2992"/>
      <c r="AS425" s="1357">
        <v>0</v>
      </c>
      <c r="AT425" s="1357">
        <v>0</v>
      </c>
      <c r="AU425" s="1357">
        <v>0</v>
      </c>
      <c r="AV425" s="1357">
        <v>0</v>
      </c>
      <c r="AW425" s="1357">
        <v>0</v>
      </c>
      <c r="AX425" s="1357">
        <f t="shared" si="178"/>
        <v>0</v>
      </c>
      <c r="AY425" s="1357"/>
      <c r="AZ425" s="1357"/>
      <c r="BA425" s="1357"/>
      <c r="BB425" s="1357"/>
      <c r="BC425" s="1357"/>
      <c r="BD425" s="1357">
        <f t="shared" si="179"/>
        <v>0</v>
      </c>
      <c r="BE425" s="1357">
        <f t="shared" si="188"/>
        <v>0</v>
      </c>
      <c r="BF425" s="1357">
        <f t="shared" si="188"/>
        <v>0</v>
      </c>
      <c r="BG425" s="1357">
        <f t="shared" si="188"/>
        <v>0</v>
      </c>
      <c r="BH425" s="1357">
        <f t="shared" si="188"/>
        <v>0</v>
      </c>
      <c r="BI425" s="1357">
        <f t="shared" si="188"/>
        <v>0</v>
      </c>
      <c r="BJ425" s="1357">
        <f t="shared" si="180"/>
        <v>0</v>
      </c>
      <c r="BK425" s="2923"/>
      <c r="BL425" s="2923"/>
      <c r="CA425" s="885">
        <v>0</v>
      </c>
      <c r="CB425" s="885">
        <v>0</v>
      </c>
      <c r="CC425" s="885">
        <v>0</v>
      </c>
      <c r="CE425" s="885">
        <v>0</v>
      </c>
      <c r="CF425" s="2981">
        <f t="shared" si="171"/>
        <v>0</v>
      </c>
      <c r="CG425" s="2981">
        <f t="shared" si="171"/>
        <v>0</v>
      </c>
      <c r="CH425" s="2981">
        <f t="shared" si="171"/>
        <v>0</v>
      </c>
      <c r="CI425" s="2981">
        <f t="shared" si="171"/>
        <v>0</v>
      </c>
      <c r="CJ425" s="2981">
        <f t="shared" si="171"/>
        <v>0</v>
      </c>
      <c r="CL425" s="885">
        <v>0</v>
      </c>
      <c r="CM425" s="885">
        <v>0</v>
      </c>
      <c r="CN425" s="885">
        <v>0</v>
      </c>
      <c r="CO425" s="885">
        <v>0</v>
      </c>
      <c r="CP425" s="885">
        <v>0</v>
      </c>
      <c r="CQ425" s="2981">
        <f t="shared" si="189"/>
        <v>0</v>
      </c>
      <c r="CR425" s="2981">
        <f t="shared" si="189"/>
        <v>0</v>
      </c>
      <c r="CS425" s="2981">
        <f t="shared" si="189"/>
        <v>0</v>
      </c>
      <c r="CT425" s="2981">
        <f t="shared" si="189"/>
        <v>0</v>
      </c>
      <c r="CU425" s="2981">
        <f t="shared" si="189"/>
        <v>0</v>
      </c>
    </row>
    <row r="426" spans="1:99" ht="12.75" hidden="1" customHeight="1">
      <c r="A426" s="913"/>
      <c r="B426" s="3080"/>
      <c r="C426" s="1860"/>
      <c r="D426" s="1538"/>
      <c r="E426" s="1357"/>
      <c r="F426" s="1412">
        <v>0</v>
      </c>
      <c r="G426" s="1357">
        <v>0</v>
      </c>
      <c r="H426" s="1357">
        <v>0</v>
      </c>
      <c r="I426" s="1357"/>
      <c r="J426" s="1357">
        <v>0</v>
      </c>
      <c r="K426" s="1357">
        <f t="shared" si="173"/>
        <v>0</v>
      </c>
      <c r="L426" s="1367"/>
      <c r="M426" s="1367"/>
      <c r="N426" s="1367"/>
      <c r="O426" s="1367"/>
      <c r="P426" s="1367"/>
      <c r="Q426" s="1367">
        <f t="shared" si="193"/>
        <v>0</v>
      </c>
      <c r="R426" s="891">
        <f t="shared" si="185"/>
        <v>0</v>
      </c>
      <c r="S426" s="891">
        <f t="shared" si="185"/>
        <v>0</v>
      </c>
      <c r="T426" s="891">
        <f t="shared" si="185"/>
        <v>0</v>
      </c>
      <c r="U426" s="891"/>
      <c r="V426" s="1357">
        <f t="shared" si="192"/>
        <v>0</v>
      </c>
      <c r="W426" s="1357">
        <f t="shared" si="174"/>
        <v>0</v>
      </c>
      <c r="X426" s="1357"/>
      <c r="Y426" s="1346">
        <v>0</v>
      </c>
      <c r="Z426" s="1346">
        <v>0</v>
      </c>
      <c r="AA426" s="1346">
        <v>0</v>
      </c>
      <c r="AB426" s="1346"/>
      <c r="AC426" s="1346">
        <v>0</v>
      </c>
      <c r="AD426" s="1346">
        <f t="shared" si="175"/>
        <v>0</v>
      </c>
      <c r="AE426" s="3025"/>
      <c r="AF426" s="3025"/>
      <c r="AG426" s="3025"/>
      <c r="AH426" s="3025"/>
      <c r="AI426" s="2971"/>
      <c r="AJ426" s="2971">
        <f t="shared" si="176"/>
        <v>0</v>
      </c>
      <c r="AK426" s="1357">
        <f t="shared" si="190"/>
        <v>0</v>
      </c>
      <c r="AL426" s="1357">
        <f t="shared" si="187"/>
        <v>0</v>
      </c>
      <c r="AM426" s="1357">
        <f t="shared" si="187"/>
        <v>0</v>
      </c>
      <c r="AN426" s="1357"/>
      <c r="AO426" s="1357">
        <f t="shared" si="191"/>
        <v>0</v>
      </c>
      <c r="AP426" s="1357">
        <f t="shared" si="177"/>
        <v>0</v>
      </c>
      <c r="AQ426" s="2992"/>
      <c r="AR426" s="2992"/>
      <c r="AS426" s="1357">
        <v>0</v>
      </c>
      <c r="AT426" s="1357">
        <v>0</v>
      </c>
      <c r="AU426" s="1357">
        <v>0</v>
      </c>
      <c r="AV426" s="1357">
        <v>0</v>
      </c>
      <c r="AW426" s="1357">
        <v>0</v>
      </c>
      <c r="AX426" s="1357">
        <f t="shared" si="178"/>
        <v>0</v>
      </c>
      <c r="AY426" s="1357"/>
      <c r="AZ426" s="1357"/>
      <c r="BA426" s="1357"/>
      <c r="BB426" s="1357"/>
      <c r="BC426" s="1357"/>
      <c r="BD426" s="1357">
        <f t="shared" si="179"/>
        <v>0</v>
      </c>
      <c r="BE426" s="1357">
        <f t="shared" si="188"/>
        <v>0</v>
      </c>
      <c r="BF426" s="1357">
        <f t="shared" si="188"/>
        <v>0</v>
      </c>
      <c r="BG426" s="1357">
        <f t="shared" si="188"/>
        <v>0</v>
      </c>
      <c r="BH426" s="1357">
        <f t="shared" si="188"/>
        <v>0</v>
      </c>
      <c r="BI426" s="1357">
        <f t="shared" si="188"/>
        <v>0</v>
      </c>
      <c r="BJ426" s="1357">
        <f t="shared" si="180"/>
        <v>0</v>
      </c>
      <c r="BK426" s="2923"/>
      <c r="BL426" s="2923"/>
      <c r="CA426" s="885">
        <v>0</v>
      </c>
      <c r="CB426" s="885">
        <v>0</v>
      </c>
      <c r="CC426" s="885">
        <v>0</v>
      </c>
      <c r="CE426" s="885">
        <v>0</v>
      </c>
      <c r="CF426" s="2981">
        <f t="shared" si="171"/>
        <v>0</v>
      </c>
      <c r="CG426" s="2981">
        <f t="shared" si="171"/>
        <v>0</v>
      </c>
      <c r="CH426" s="2981">
        <f t="shared" si="171"/>
        <v>0</v>
      </c>
      <c r="CI426" s="2981">
        <f t="shared" si="171"/>
        <v>0</v>
      </c>
      <c r="CJ426" s="2981">
        <f t="shared" si="171"/>
        <v>0</v>
      </c>
      <c r="CL426" s="885">
        <v>0</v>
      </c>
      <c r="CM426" s="885">
        <v>0</v>
      </c>
      <c r="CN426" s="885">
        <v>0</v>
      </c>
      <c r="CO426" s="885">
        <v>0</v>
      </c>
      <c r="CP426" s="885">
        <v>0</v>
      </c>
      <c r="CQ426" s="2981">
        <f t="shared" si="189"/>
        <v>0</v>
      </c>
      <c r="CR426" s="2981">
        <f t="shared" si="189"/>
        <v>0</v>
      </c>
      <c r="CS426" s="2981">
        <f t="shared" si="189"/>
        <v>0</v>
      </c>
      <c r="CT426" s="2981">
        <f t="shared" si="189"/>
        <v>0</v>
      </c>
      <c r="CU426" s="2981">
        <f t="shared" si="189"/>
        <v>0</v>
      </c>
    </row>
    <row r="427" spans="1:99" ht="12.75" hidden="1" customHeight="1">
      <c r="A427" s="913"/>
      <c r="B427" s="3080"/>
      <c r="C427" s="1860"/>
      <c r="D427" s="1538"/>
      <c r="E427" s="1357"/>
      <c r="F427" s="1412">
        <v>0</v>
      </c>
      <c r="G427" s="1357">
        <v>0</v>
      </c>
      <c r="H427" s="1357">
        <v>0</v>
      </c>
      <c r="I427" s="1357"/>
      <c r="J427" s="1357">
        <v>0</v>
      </c>
      <c r="K427" s="1357">
        <f t="shared" si="173"/>
        <v>0</v>
      </c>
      <c r="L427" s="1367"/>
      <c r="M427" s="1367"/>
      <c r="N427" s="1367"/>
      <c r="O427" s="1367"/>
      <c r="P427" s="1367"/>
      <c r="Q427" s="1367">
        <f t="shared" si="193"/>
        <v>0</v>
      </c>
      <c r="R427" s="891">
        <f t="shared" ref="R427:T432" si="195">F427+L427</f>
        <v>0</v>
      </c>
      <c r="S427" s="891">
        <f t="shared" si="195"/>
        <v>0</v>
      </c>
      <c r="T427" s="891">
        <f t="shared" si="195"/>
        <v>0</v>
      </c>
      <c r="U427" s="891"/>
      <c r="V427" s="1357">
        <f t="shared" si="192"/>
        <v>0</v>
      </c>
      <c r="W427" s="1357">
        <f t="shared" si="174"/>
        <v>0</v>
      </c>
      <c r="X427" s="1357"/>
      <c r="Y427" s="1346">
        <v>0</v>
      </c>
      <c r="Z427" s="1346">
        <v>0</v>
      </c>
      <c r="AA427" s="1346">
        <v>0</v>
      </c>
      <c r="AB427" s="1346"/>
      <c r="AC427" s="1346">
        <v>0</v>
      </c>
      <c r="AD427" s="1346">
        <f t="shared" si="175"/>
        <v>0</v>
      </c>
      <c r="AE427" s="3025"/>
      <c r="AF427" s="3025"/>
      <c r="AG427" s="3025"/>
      <c r="AH427" s="3025"/>
      <c r="AI427" s="2971"/>
      <c r="AJ427" s="2971">
        <f t="shared" si="176"/>
        <v>0</v>
      </c>
      <c r="AK427" s="1357">
        <f t="shared" si="190"/>
        <v>0</v>
      </c>
      <c r="AL427" s="1357">
        <f t="shared" si="187"/>
        <v>0</v>
      </c>
      <c r="AM427" s="1357">
        <f t="shared" si="187"/>
        <v>0</v>
      </c>
      <c r="AN427" s="1357"/>
      <c r="AO427" s="1357">
        <f t="shared" si="191"/>
        <v>0</v>
      </c>
      <c r="AP427" s="1357">
        <f t="shared" si="177"/>
        <v>0</v>
      </c>
      <c r="AQ427" s="2992"/>
      <c r="AR427" s="2992"/>
      <c r="AS427" s="1357">
        <v>0</v>
      </c>
      <c r="AT427" s="1357">
        <v>0</v>
      </c>
      <c r="AU427" s="1357">
        <v>0</v>
      </c>
      <c r="AV427" s="1357">
        <v>0</v>
      </c>
      <c r="AW427" s="1357">
        <v>0</v>
      </c>
      <c r="AX427" s="1357">
        <f t="shared" si="178"/>
        <v>0</v>
      </c>
      <c r="AY427" s="1357"/>
      <c r="AZ427" s="1357"/>
      <c r="BA427" s="1357"/>
      <c r="BB427" s="1357"/>
      <c r="BC427" s="1357"/>
      <c r="BD427" s="1357">
        <f t="shared" si="179"/>
        <v>0</v>
      </c>
      <c r="BE427" s="1357">
        <f t="shared" ref="BE427:BI432" si="196">AS427+AY427</f>
        <v>0</v>
      </c>
      <c r="BF427" s="1357">
        <f t="shared" si="196"/>
        <v>0</v>
      </c>
      <c r="BG427" s="1357">
        <f t="shared" si="196"/>
        <v>0</v>
      </c>
      <c r="BH427" s="1357">
        <f t="shared" si="196"/>
        <v>0</v>
      </c>
      <c r="BI427" s="1357">
        <f t="shared" si="196"/>
        <v>0</v>
      </c>
      <c r="BJ427" s="1357">
        <f t="shared" si="180"/>
        <v>0</v>
      </c>
      <c r="BK427" s="2923"/>
      <c r="BL427" s="2923"/>
      <c r="CA427" s="885">
        <v>0</v>
      </c>
      <c r="CB427" s="885">
        <v>0</v>
      </c>
      <c r="CC427" s="885">
        <v>0</v>
      </c>
      <c r="CE427" s="885">
        <v>0</v>
      </c>
      <c r="CF427" s="2981">
        <f t="shared" si="171"/>
        <v>0</v>
      </c>
      <c r="CG427" s="2981">
        <f t="shared" si="171"/>
        <v>0</v>
      </c>
      <c r="CH427" s="2981">
        <f t="shared" si="171"/>
        <v>0</v>
      </c>
      <c r="CI427" s="2981">
        <f t="shared" si="171"/>
        <v>0</v>
      </c>
      <c r="CJ427" s="2981">
        <f t="shared" si="171"/>
        <v>0</v>
      </c>
      <c r="CL427" s="885">
        <v>0</v>
      </c>
      <c r="CM427" s="885">
        <v>0</v>
      </c>
      <c r="CN427" s="885">
        <v>0</v>
      </c>
      <c r="CO427" s="885">
        <v>0</v>
      </c>
      <c r="CP427" s="885">
        <v>0</v>
      </c>
      <c r="CQ427" s="2981">
        <f t="shared" si="189"/>
        <v>0</v>
      </c>
      <c r="CR427" s="2981">
        <f t="shared" si="189"/>
        <v>0</v>
      </c>
      <c r="CS427" s="2981">
        <f t="shared" si="189"/>
        <v>0</v>
      </c>
      <c r="CT427" s="2981">
        <f t="shared" si="189"/>
        <v>0</v>
      </c>
      <c r="CU427" s="2981">
        <f t="shared" si="189"/>
        <v>0</v>
      </c>
    </row>
    <row r="428" spans="1:99" ht="12.75" hidden="1" customHeight="1">
      <c r="A428" s="913"/>
      <c r="B428" s="3080"/>
      <c r="C428" s="1860"/>
      <c r="D428" s="1538"/>
      <c r="E428" s="1357"/>
      <c r="F428" s="1412">
        <v>0</v>
      </c>
      <c r="G428" s="1357">
        <v>0</v>
      </c>
      <c r="H428" s="1357">
        <v>0</v>
      </c>
      <c r="I428" s="1357"/>
      <c r="J428" s="1357">
        <v>0</v>
      </c>
      <c r="K428" s="1357">
        <f t="shared" si="173"/>
        <v>0</v>
      </c>
      <c r="L428" s="1367"/>
      <c r="M428" s="1367"/>
      <c r="N428" s="1367"/>
      <c r="O428" s="1367"/>
      <c r="P428" s="1367"/>
      <c r="Q428" s="1367">
        <f t="shared" si="193"/>
        <v>0</v>
      </c>
      <c r="R428" s="891">
        <f t="shared" si="195"/>
        <v>0</v>
      </c>
      <c r="S428" s="891">
        <f t="shared" si="195"/>
        <v>0</v>
      </c>
      <c r="T428" s="891">
        <f t="shared" si="195"/>
        <v>0</v>
      </c>
      <c r="U428" s="891"/>
      <c r="V428" s="1357">
        <f t="shared" si="192"/>
        <v>0</v>
      </c>
      <c r="W428" s="1357">
        <f t="shared" si="174"/>
        <v>0</v>
      </c>
      <c r="X428" s="1357"/>
      <c r="Y428" s="1346">
        <v>0</v>
      </c>
      <c r="Z428" s="1346">
        <v>0</v>
      </c>
      <c r="AA428" s="1346">
        <v>0</v>
      </c>
      <c r="AB428" s="1346"/>
      <c r="AC428" s="1346">
        <v>0</v>
      </c>
      <c r="AD428" s="1346">
        <f t="shared" si="175"/>
        <v>0</v>
      </c>
      <c r="AE428" s="3025"/>
      <c r="AF428" s="3025"/>
      <c r="AG428" s="3025"/>
      <c r="AH428" s="3025"/>
      <c r="AI428" s="2971"/>
      <c r="AJ428" s="2971">
        <f t="shared" si="176"/>
        <v>0</v>
      </c>
      <c r="AK428" s="1357">
        <f t="shared" si="190"/>
        <v>0</v>
      </c>
      <c r="AL428" s="1357">
        <f t="shared" si="187"/>
        <v>0</v>
      </c>
      <c r="AM428" s="1357">
        <f t="shared" si="187"/>
        <v>0</v>
      </c>
      <c r="AN428" s="1357"/>
      <c r="AO428" s="1357">
        <f t="shared" si="191"/>
        <v>0</v>
      </c>
      <c r="AP428" s="1357">
        <f t="shared" si="177"/>
        <v>0</v>
      </c>
      <c r="AQ428" s="2992"/>
      <c r="AR428" s="2992"/>
      <c r="AS428" s="1357">
        <v>0</v>
      </c>
      <c r="AT428" s="1357">
        <v>0</v>
      </c>
      <c r="AU428" s="1357">
        <v>0</v>
      </c>
      <c r="AV428" s="1357">
        <v>0</v>
      </c>
      <c r="AW428" s="1357">
        <v>0</v>
      </c>
      <c r="AX428" s="1357">
        <f t="shared" si="178"/>
        <v>0</v>
      </c>
      <c r="AY428" s="1357"/>
      <c r="AZ428" s="1357"/>
      <c r="BA428" s="1357"/>
      <c r="BB428" s="1357"/>
      <c r="BC428" s="1357"/>
      <c r="BD428" s="1357">
        <f t="shared" si="179"/>
        <v>0</v>
      </c>
      <c r="BE428" s="1357">
        <f t="shared" si="196"/>
        <v>0</v>
      </c>
      <c r="BF428" s="1357">
        <f t="shared" si="196"/>
        <v>0</v>
      </c>
      <c r="BG428" s="1357">
        <f t="shared" si="196"/>
        <v>0</v>
      </c>
      <c r="BH428" s="1357">
        <f t="shared" si="196"/>
        <v>0</v>
      </c>
      <c r="BI428" s="1357">
        <f t="shared" si="196"/>
        <v>0</v>
      </c>
      <c r="BJ428" s="1357">
        <f t="shared" si="180"/>
        <v>0</v>
      </c>
      <c r="BK428" s="2923"/>
      <c r="BL428" s="2923"/>
      <c r="CA428" s="885">
        <v>0</v>
      </c>
      <c r="CB428" s="885">
        <v>0</v>
      </c>
      <c r="CC428" s="885">
        <v>0</v>
      </c>
      <c r="CE428" s="885">
        <v>0</v>
      </c>
      <c r="CF428" s="2981">
        <f t="shared" si="171"/>
        <v>0</v>
      </c>
      <c r="CG428" s="2981">
        <f t="shared" si="171"/>
        <v>0</v>
      </c>
      <c r="CH428" s="2981">
        <f t="shared" si="171"/>
        <v>0</v>
      </c>
      <c r="CI428" s="2981">
        <f t="shared" si="171"/>
        <v>0</v>
      </c>
      <c r="CJ428" s="2981">
        <f t="shared" si="171"/>
        <v>0</v>
      </c>
      <c r="CL428" s="885">
        <v>0</v>
      </c>
      <c r="CM428" s="885">
        <v>0</v>
      </c>
      <c r="CN428" s="885">
        <v>0</v>
      </c>
      <c r="CO428" s="885">
        <v>0</v>
      </c>
      <c r="CP428" s="885">
        <v>0</v>
      </c>
      <c r="CQ428" s="2981">
        <f t="shared" si="189"/>
        <v>0</v>
      </c>
      <c r="CR428" s="2981">
        <f t="shared" si="189"/>
        <v>0</v>
      </c>
      <c r="CS428" s="2981">
        <f t="shared" si="189"/>
        <v>0</v>
      </c>
      <c r="CT428" s="2981">
        <f t="shared" si="189"/>
        <v>0</v>
      </c>
      <c r="CU428" s="2981">
        <f t="shared" si="189"/>
        <v>0</v>
      </c>
    </row>
    <row r="429" spans="1:99" ht="12.75" hidden="1" customHeight="1">
      <c r="A429" s="913"/>
      <c r="B429" s="3080"/>
      <c r="C429" s="1860"/>
      <c r="D429" s="1538"/>
      <c r="E429" s="1357"/>
      <c r="F429" s="1412">
        <v>0</v>
      </c>
      <c r="G429" s="1357">
        <v>0</v>
      </c>
      <c r="H429" s="1357">
        <v>0</v>
      </c>
      <c r="I429" s="1357"/>
      <c r="J429" s="1357">
        <v>0</v>
      </c>
      <c r="K429" s="1357">
        <f t="shared" si="173"/>
        <v>0</v>
      </c>
      <c r="L429" s="1367"/>
      <c r="M429" s="1367"/>
      <c r="N429" s="1367"/>
      <c r="O429" s="1367"/>
      <c r="P429" s="1367"/>
      <c r="Q429" s="1367">
        <f t="shared" si="193"/>
        <v>0</v>
      </c>
      <c r="R429" s="891">
        <f t="shared" si="195"/>
        <v>0</v>
      </c>
      <c r="S429" s="891">
        <f t="shared" si="195"/>
        <v>0</v>
      </c>
      <c r="T429" s="891">
        <f t="shared" si="195"/>
        <v>0</v>
      </c>
      <c r="U429" s="891"/>
      <c r="V429" s="1357">
        <f t="shared" si="192"/>
        <v>0</v>
      </c>
      <c r="W429" s="1357">
        <f t="shared" si="174"/>
        <v>0</v>
      </c>
      <c r="X429" s="1357"/>
      <c r="Y429" s="1346">
        <v>0</v>
      </c>
      <c r="Z429" s="1346">
        <v>0</v>
      </c>
      <c r="AA429" s="1346">
        <v>0</v>
      </c>
      <c r="AB429" s="1346"/>
      <c r="AC429" s="1346">
        <v>0</v>
      </c>
      <c r="AD429" s="1346">
        <f t="shared" si="175"/>
        <v>0</v>
      </c>
      <c r="AE429" s="3025"/>
      <c r="AF429" s="3025"/>
      <c r="AG429" s="3025"/>
      <c r="AH429" s="3025"/>
      <c r="AI429" s="2971"/>
      <c r="AJ429" s="2971">
        <f t="shared" si="176"/>
        <v>0</v>
      </c>
      <c r="AK429" s="1357">
        <f t="shared" si="190"/>
        <v>0</v>
      </c>
      <c r="AL429" s="1357">
        <f t="shared" si="187"/>
        <v>0</v>
      </c>
      <c r="AM429" s="1357">
        <f t="shared" si="187"/>
        <v>0</v>
      </c>
      <c r="AN429" s="1357"/>
      <c r="AO429" s="1357">
        <f t="shared" si="191"/>
        <v>0</v>
      </c>
      <c r="AP429" s="1357">
        <f t="shared" si="177"/>
        <v>0</v>
      </c>
      <c r="AQ429" s="2992"/>
      <c r="AR429" s="2992"/>
      <c r="AS429" s="1357">
        <v>0</v>
      </c>
      <c r="AT429" s="1357">
        <v>0</v>
      </c>
      <c r="AU429" s="1357">
        <v>0</v>
      </c>
      <c r="AV429" s="1357">
        <v>0</v>
      </c>
      <c r="AW429" s="1357">
        <v>0</v>
      </c>
      <c r="AX429" s="1357">
        <f t="shared" si="178"/>
        <v>0</v>
      </c>
      <c r="AY429" s="1357"/>
      <c r="AZ429" s="1357"/>
      <c r="BA429" s="1357"/>
      <c r="BB429" s="1357"/>
      <c r="BC429" s="1357"/>
      <c r="BD429" s="1357">
        <f t="shared" si="179"/>
        <v>0</v>
      </c>
      <c r="BE429" s="1357">
        <f t="shared" si="196"/>
        <v>0</v>
      </c>
      <c r="BF429" s="1357">
        <f t="shared" si="196"/>
        <v>0</v>
      </c>
      <c r="BG429" s="1357">
        <f t="shared" si="196"/>
        <v>0</v>
      </c>
      <c r="BH429" s="1357">
        <f t="shared" si="196"/>
        <v>0</v>
      </c>
      <c r="BI429" s="1357">
        <f t="shared" si="196"/>
        <v>0</v>
      </c>
      <c r="BJ429" s="1357">
        <f t="shared" si="180"/>
        <v>0</v>
      </c>
      <c r="BK429" s="2923"/>
      <c r="BL429" s="2923"/>
      <c r="CA429" s="885">
        <v>0</v>
      </c>
      <c r="CB429" s="885">
        <v>0</v>
      </c>
      <c r="CC429" s="885">
        <v>0</v>
      </c>
      <c r="CE429" s="885">
        <v>0</v>
      </c>
      <c r="CF429" s="2981">
        <f t="shared" si="171"/>
        <v>0</v>
      </c>
      <c r="CG429" s="2981">
        <f t="shared" si="171"/>
        <v>0</v>
      </c>
      <c r="CH429" s="2981">
        <f t="shared" si="171"/>
        <v>0</v>
      </c>
      <c r="CI429" s="2981">
        <f t="shared" si="171"/>
        <v>0</v>
      </c>
      <c r="CJ429" s="2981">
        <f t="shared" si="171"/>
        <v>0</v>
      </c>
      <c r="CL429" s="885">
        <v>0</v>
      </c>
      <c r="CM429" s="885">
        <v>0</v>
      </c>
      <c r="CN429" s="885">
        <v>0</v>
      </c>
      <c r="CO429" s="885">
        <v>0</v>
      </c>
      <c r="CP429" s="885">
        <v>0</v>
      </c>
      <c r="CQ429" s="2981">
        <f t="shared" si="189"/>
        <v>0</v>
      </c>
      <c r="CR429" s="2981">
        <f t="shared" si="189"/>
        <v>0</v>
      </c>
      <c r="CS429" s="2981">
        <f t="shared" si="189"/>
        <v>0</v>
      </c>
      <c r="CT429" s="2981">
        <f t="shared" si="189"/>
        <v>0</v>
      </c>
      <c r="CU429" s="2981">
        <f t="shared" si="189"/>
        <v>0</v>
      </c>
    </row>
    <row r="430" spans="1:99" ht="12.75" hidden="1" customHeight="1">
      <c r="A430" s="913"/>
      <c r="B430" s="3080"/>
      <c r="C430" s="1860"/>
      <c r="D430" s="1538"/>
      <c r="E430" s="1357"/>
      <c r="F430" s="1412">
        <v>0</v>
      </c>
      <c r="G430" s="1357">
        <v>0</v>
      </c>
      <c r="H430" s="1357">
        <v>0</v>
      </c>
      <c r="I430" s="1357"/>
      <c r="J430" s="1357">
        <v>0</v>
      </c>
      <c r="K430" s="1357">
        <f t="shared" si="173"/>
        <v>0</v>
      </c>
      <c r="L430" s="1367"/>
      <c r="M430" s="1367"/>
      <c r="N430" s="1367"/>
      <c r="O430" s="1367"/>
      <c r="P430" s="1367"/>
      <c r="Q430" s="1367">
        <f t="shared" si="193"/>
        <v>0</v>
      </c>
      <c r="R430" s="891">
        <f t="shared" si="195"/>
        <v>0</v>
      </c>
      <c r="S430" s="891">
        <f t="shared" si="195"/>
        <v>0</v>
      </c>
      <c r="T430" s="891">
        <f t="shared" si="195"/>
        <v>0</v>
      </c>
      <c r="U430" s="891"/>
      <c r="V430" s="1357">
        <f t="shared" si="192"/>
        <v>0</v>
      </c>
      <c r="W430" s="1357">
        <f t="shared" si="174"/>
        <v>0</v>
      </c>
      <c r="X430" s="1357"/>
      <c r="Y430" s="1346">
        <v>0</v>
      </c>
      <c r="Z430" s="1346">
        <v>0</v>
      </c>
      <c r="AA430" s="1346">
        <v>0</v>
      </c>
      <c r="AB430" s="1346"/>
      <c r="AC430" s="1346">
        <v>0</v>
      </c>
      <c r="AD430" s="1346">
        <f t="shared" si="175"/>
        <v>0</v>
      </c>
      <c r="AE430" s="3025"/>
      <c r="AF430" s="3025"/>
      <c r="AG430" s="3025"/>
      <c r="AH430" s="3025"/>
      <c r="AI430" s="2971"/>
      <c r="AJ430" s="2971">
        <f t="shared" si="176"/>
        <v>0</v>
      </c>
      <c r="AK430" s="1357">
        <f t="shared" si="190"/>
        <v>0</v>
      </c>
      <c r="AL430" s="1357">
        <f t="shared" si="187"/>
        <v>0</v>
      </c>
      <c r="AM430" s="1357">
        <f t="shared" si="187"/>
        <v>0</v>
      </c>
      <c r="AN430" s="1357"/>
      <c r="AO430" s="1357">
        <f t="shared" si="191"/>
        <v>0</v>
      </c>
      <c r="AP430" s="1357">
        <f t="shared" si="177"/>
        <v>0</v>
      </c>
      <c r="AQ430" s="2992"/>
      <c r="AR430" s="2992"/>
      <c r="AS430" s="1357">
        <v>0</v>
      </c>
      <c r="AT430" s="1357">
        <v>0</v>
      </c>
      <c r="AU430" s="1357">
        <v>0</v>
      </c>
      <c r="AV430" s="1357">
        <v>0</v>
      </c>
      <c r="AW430" s="1357">
        <v>0</v>
      </c>
      <c r="AX430" s="1357">
        <f t="shared" si="178"/>
        <v>0</v>
      </c>
      <c r="AY430" s="1357"/>
      <c r="AZ430" s="1357"/>
      <c r="BA430" s="1357"/>
      <c r="BB430" s="1357"/>
      <c r="BC430" s="1357"/>
      <c r="BD430" s="1357">
        <f t="shared" si="179"/>
        <v>0</v>
      </c>
      <c r="BE430" s="1357">
        <f t="shared" si="196"/>
        <v>0</v>
      </c>
      <c r="BF430" s="1357">
        <f t="shared" si="196"/>
        <v>0</v>
      </c>
      <c r="BG430" s="1357">
        <f t="shared" si="196"/>
        <v>0</v>
      </c>
      <c r="BH430" s="1357">
        <f t="shared" si="196"/>
        <v>0</v>
      </c>
      <c r="BI430" s="1357">
        <f t="shared" si="196"/>
        <v>0</v>
      </c>
      <c r="BJ430" s="1357">
        <f t="shared" si="180"/>
        <v>0</v>
      </c>
      <c r="BK430" s="2923"/>
      <c r="BL430" s="2923"/>
      <c r="CA430" s="885">
        <v>0</v>
      </c>
      <c r="CB430" s="885">
        <v>0</v>
      </c>
      <c r="CC430" s="885">
        <v>0</v>
      </c>
      <c r="CE430" s="885">
        <v>0</v>
      </c>
      <c r="CF430" s="2981">
        <f t="shared" si="171"/>
        <v>0</v>
      </c>
      <c r="CG430" s="2981">
        <f t="shared" si="171"/>
        <v>0</v>
      </c>
      <c r="CH430" s="2981">
        <f t="shared" si="171"/>
        <v>0</v>
      </c>
      <c r="CI430" s="2981">
        <f t="shared" si="171"/>
        <v>0</v>
      </c>
      <c r="CJ430" s="2981">
        <f t="shared" si="171"/>
        <v>0</v>
      </c>
      <c r="CL430" s="885">
        <v>0</v>
      </c>
      <c r="CM430" s="885">
        <v>0</v>
      </c>
      <c r="CN430" s="885">
        <v>0</v>
      </c>
      <c r="CO430" s="885">
        <v>0</v>
      </c>
      <c r="CP430" s="885">
        <v>0</v>
      </c>
      <c r="CQ430" s="2981">
        <f t="shared" si="189"/>
        <v>0</v>
      </c>
      <c r="CR430" s="2981">
        <f t="shared" si="189"/>
        <v>0</v>
      </c>
      <c r="CS430" s="2981">
        <f t="shared" si="189"/>
        <v>0</v>
      </c>
      <c r="CT430" s="2981">
        <f t="shared" si="189"/>
        <v>0</v>
      </c>
      <c r="CU430" s="2981">
        <f t="shared" si="189"/>
        <v>0</v>
      </c>
    </row>
    <row r="431" spans="1:99" ht="12.75" hidden="1" customHeight="1">
      <c r="A431" s="913"/>
      <c r="B431" s="3080"/>
      <c r="C431" s="1860"/>
      <c r="D431" s="1538"/>
      <c r="E431" s="1357"/>
      <c r="F431" s="1412">
        <v>0</v>
      </c>
      <c r="G431" s="1357">
        <v>0</v>
      </c>
      <c r="H431" s="1357">
        <v>0</v>
      </c>
      <c r="I431" s="1357"/>
      <c r="J431" s="1357">
        <v>0</v>
      </c>
      <c r="K431" s="1357">
        <f t="shared" si="173"/>
        <v>0</v>
      </c>
      <c r="L431" s="1367"/>
      <c r="M431" s="1367"/>
      <c r="N431" s="1367"/>
      <c r="O431" s="1367"/>
      <c r="P431" s="1367"/>
      <c r="Q431" s="1367">
        <f t="shared" si="193"/>
        <v>0</v>
      </c>
      <c r="R431" s="891">
        <f t="shared" si="195"/>
        <v>0</v>
      </c>
      <c r="S431" s="891">
        <f t="shared" si="195"/>
        <v>0</v>
      </c>
      <c r="T431" s="891">
        <f t="shared" si="195"/>
        <v>0</v>
      </c>
      <c r="U431" s="891"/>
      <c r="V431" s="1357">
        <f t="shared" si="192"/>
        <v>0</v>
      </c>
      <c r="W431" s="1357">
        <f t="shared" si="174"/>
        <v>0</v>
      </c>
      <c r="X431" s="1357"/>
      <c r="Y431" s="1346">
        <v>0</v>
      </c>
      <c r="Z431" s="1346">
        <v>0</v>
      </c>
      <c r="AA431" s="1346">
        <v>0</v>
      </c>
      <c r="AB431" s="1346"/>
      <c r="AC431" s="1346">
        <v>0</v>
      </c>
      <c r="AD431" s="1346">
        <f t="shared" si="175"/>
        <v>0</v>
      </c>
      <c r="AE431" s="3025"/>
      <c r="AF431" s="3025"/>
      <c r="AG431" s="3025"/>
      <c r="AH431" s="3025"/>
      <c r="AI431" s="2971"/>
      <c r="AJ431" s="2971">
        <f t="shared" si="176"/>
        <v>0</v>
      </c>
      <c r="AK431" s="1357">
        <f t="shared" si="190"/>
        <v>0</v>
      </c>
      <c r="AL431" s="1357">
        <f t="shared" si="187"/>
        <v>0</v>
      </c>
      <c r="AM431" s="1357">
        <f t="shared" si="187"/>
        <v>0</v>
      </c>
      <c r="AN431" s="1357"/>
      <c r="AO431" s="1357">
        <f t="shared" si="191"/>
        <v>0</v>
      </c>
      <c r="AP431" s="1357">
        <f t="shared" si="177"/>
        <v>0</v>
      </c>
      <c r="AQ431" s="2992"/>
      <c r="AR431" s="2992"/>
      <c r="AS431" s="1357">
        <v>0</v>
      </c>
      <c r="AT431" s="1357">
        <v>0</v>
      </c>
      <c r="AU431" s="1357">
        <v>0</v>
      </c>
      <c r="AV431" s="1357">
        <v>0</v>
      </c>
      <c r="AW431" s="1357">
        <v>0</v>
      </c>
      <c r="AX431" s="1357">
        <f t="shared" si="178"/>
        <v>0</v>
      </c>
      <c r="AY431" s="1357"/>
      <c r="AZ431" s="1357"/>
      <c r="BA431" s="1357"/>
      <c r="BB431" s="1357"/>
      <c r="BC431" s="1357"/>
      <c r="BD431" s="1357">
        <f t="shared" si="179"/>
        <v>0</v>
      </c>
      <c r="BE431" s="1357">
        <f t="shared" si="196"/>
        <v>0</v>
      </c>
      <c r="BF431" s="1357">
        <f t="shared" si="196"/>
        <v>0</v>
      </c>
      <c r="BG431" s="1357">
        <f t="shared" si="196"/>
        <v>0</v>
      </c>
      <c r="BH431" s="1357">
        <f t="shared" si="196"/>
        <v>0</v>
      </c>
      <c r="BI431" s="1357">
        <f t="shared" si="196"/>
        <v>0</v>
      </c>
      <c r="BJ431" s="1357">
        <f t="shared" si="180"/>
        <v>0</v>
      </c>
      <c r="BK431" s="2923"/>
      <c r="BL431" s="2923"/>
      <c r="CA431" s="885">
        <v>0</v>
      </c>
      <c r="CB431" s="885">
        <v>0</v>
      </c>
      <c r="CC431" s="885">
        <v>0</v>
      </c>
      <c r="CE431" s="885">
        <v>0</v>
      </c>
      <c r="CF431" s="2981">
        <f t="shared" si="171"/>
        <v>0</v>
      </c>
      <c r="CG431" s="2981">
        <f t="shared" si="171"/>
        <v>0</v>
      </c>
      <c r="CH431" s="2981">
        <f t="shared" si="171"/>
        <v>0</v>
      </c>
      <c r="CI431" s="2981">
        <f t="shared" si="171"/>
        <v>0</v>
      </c>
      <c r="CJ431" s="2981">
        <f t="shared" si="171"/>
        <v>0</v>
      </c>
      <c r="CL431" s="885">
        <v>0</v>
      </c>
      <c r="CM431" s="885">
        <v>0</v>
      </c>
      <c r="CN431" s="885">
        <v>0</v>
      </c>
      <c r="CO431" s="885">
        <v>0</v>
      </c>
      <c r="CP431" s="885">
        <v>0</v>
      </c>
      <c r="CQ431" s="2981">
        <f t="shared" si="189"/>
        <v>0</v>
      </c>
      <c r="CR431" s="2981">
        <f t="shared" si="189"/>
        <v>0</v>
      </c>
      <c r="CS431" s="2981">
        <f t="shared" si="189"/>
        <v>0</v>
      </c>
      <c r="CT431" s="2981">
        <f t="shared" si="189"/>
        <v>0</v>
      </c>
      <c r="CU431" s="2981">
        <f t="shared" si="189"/>
        <v>0</v>
      </c>
    </row>
    <row r="432" spans="1:99" ht="12.75" hidden="1" customHeight="1">
      <c r="A432" s="885" t="s">
        <v>636</v>
      </c>
      <c r="B432" s="3095"/>
      <c r="C432" s="3152"/>
      <c r="D432" s="2973" t="s">
        <v>955</v>
      </c>
      <c r="E432" s="1372"/>
      <c r="F432" s="1372">
        <v>0</v>
      </c>
      <c r="G432" s="1372">
        <v>0</v>
      </c>
      <c r="H432" s="1372">
        <v>0</v>
      </c>
      <c r="I432" s="1372"/>
      <c r="J432" s="1372">
        <v>0</v>
      </c>
      <c r="K432" s="1372">
        <f t="shared" si="173"/>
        <v>0</v>
      </c>
      <c r="L432" s="2960"/>
      <c r="M432" s="2960"/>
      <c r="N432" s="2960"/>
      <c r="O432" s="2960"/>
      <c r="P432" s="2960"/>
      <c r="Q432" s="2960">
        <f t="shared" si="193"/>
        <v>0</v>
      </c>
      <c r="R432" s="891">
        <f t="shared" si="195"/>
        <v>0</v>
      </c>
      <c r="S432" s="891">
        <f t="shared" si="195"/>
        <v>0</v>
      </c>
      <c r="T432" s="891">
        <f t="shared" si="195"/>
        <v>0</v>
      </c>
      <c r="U432" s="891"/>
      <c r="V432" s="1357">
        <f t="shared" si="192"/>
        <v>0</v>
      </c>
      <c r="W432" s="1357">
        <f t="shared" si="174"/>
        <v>0</v>
      </c>
      <c r="X432" s="1374"/>
      <c r="Y432" s="1375">
        <v>0</v>
      </c>
      <c r="Z432" s="1375">
        <v>0</v>
      </c>
      <c r="AA432" s="1375">
        <v>0</v>
      </c>
      <c r="AB432" s="1375"/>
      <c r="AC432" s="1375">
        <v>0</v>
      </c>
      <c r="AD432" s="1375">
        <f t="shared" si="175"/>
        <v>0</v>
      </c>
      <c r="AE432" s="3065"/>
      <c r="AF432" s="3065"/>
      <c r="AG432" s="3065"/>
      <c r="AH432" s="3065"/>
      <c r="AI432" s="2962"/>
      <c r="AJ432" s="2962">
        <f t="shared" si="176"/>
        <v>0</v>
      </c>
      <c r="AK432" s="1372">
        <f t="shared" si="190"/>
        <v>0</v>
      </c>
      <c r="AL432" s="1372">
        <f t="shared" si="187"/>
        <v>0</v>
      </c>
      <c r="AM432" s="1372">
        <f t="shared" si="187"/>
        <v>0</v>
      </c>
      <c r="AN432" s="1372"/>
      <c r="AO432" s="1372">
        <f t="shared" si="191"/>
        <v>0</v>
      </c>
      <c r="AP432" s="1372">
        <f t="shared" si="177"/>
        <v>0</v>
      </c>
      <c r="AQ432" s="2964"/>
      <c r="AR432" s="2964"/>
      <c r="AS432" s="1372">
        <v>0</v>
      </c>
      <c r="AT432" s="1372">
        <v>0</v>
      </c>
      <c r="AU432" s="1372">
        <v>0</v>
      </c>
      <c r="AV432" s="1372">
        <v>0</v>
      </c>
      <c r="AW432" s="1372">
        <v>0</v>
      </c>
      <c r="AX432" s="1372">
        <f t="shared" si="178"/>
        <v>0</v>
      </c>
      <c r="AY432" s="1372"/>
      <c r="AZ432" s="1372"/>
      <c r="BA432" s="1372"/>
      <c r="BB432" s="1372"/>
      <c r="BC432" s="1372"/>
      <c r="BD432" s="1372">
        <f t="shared" si="179"/>
        <v>0</v>
      </c>
      <c r="BE432" s="1372">
        <f t="shared" si="196"/>
        <v>0</v>
      </c>
      <c r="BF432" s="1372">
        <f t="shared" si="196"/>
        <v>0</v>
      </c>
      <c r="BG432" s="1372">
        <f t="shared" si="196"/>
        <v>0</v>
      </c>
      <c r="BH432" s="1372">
        <f t="shared" si="196"/>
        <v>0</v>
      </c>
      <c r="BI432" s="1372">
        <f t="shared" si="196"/>
        <v>0</v>
      </c>
      <c r="BJ432" s="1372">
        <f t="shared" si="180"/>
        <v>0</v>
      </c>
      <c r="BK432" s="2977"/>
      <c r="BL432" s="2977"/>
      <c r="CA432" s="885">
        <v>0</v>
      </c>
      <c r="CB432" s="885">
        <v>0</v>
      </c>
      <c r="CC432" s="885">
        <v>0</v>
      </c>
      <c r="CE432" s="885">
        <v>0</v>
      </c>
      <c r="CF432" s="2981">
        <f t="shared" si="171"/>
        <v>0</v>
      </c>
      <c r="CG432" s="2981">
        <f t="shared" si="171"/>
        <v>0</v>
      </c>
      <c r="CH432" s="2981">
        <f t="shared" si="171"/>
        <v>0</v>
      </c>
      <c r="CI432" s="2981">
        <f t="shared" si="171"/>
        <v>0</v>
      </c>
      <c r="CJ432" s="2981">
        <f t="shared" si="171"/>
        <v>0</v>
      </c>
      <c r="CL432" s="885">
        <v>0</v>
      </c>
      <c r="CM432" s="885">
        <v>0</v>
      </c>
      <c r="CN432" s="885">
        <v>0</v>
      </c>
      <c r="CO432" s="885">
        <v>0</v>
      </c>
      <c r="CP432" s="885">
        <v>0</v>
      </c>
      <c r="CQ432" s="2981">
        <f t="shared" si="189"/>
        <v>0</v>
      </c>
      <c r="CR432" s="2981">
        <f t="shared" si="189"/>
        <v>0</v>
      </c>
      <c r="CS432" s="2981">
        <f t="shared" si="189"/>
        <v>0</v>
      </c>
      <c r="CT432" s="2981">
        <f t="shared" si="189"/>
        <v>0</v>
      </c>
      <c r="CU432" s="2981">
        <f t="shared" si="189"/>
        <v>0</v>
      </c>
    </row>
    <row r="433" spans="1:99" ht="21.75" customHeight="1">
      <c r="B433" s="3038" t="s">
        <v>534</v>
      </c>
      <c r="C433" s="2897" t="s">
        <v>577</v>
      </c>
      <c r="D433" s="2978"/>
      <c r="E433" s="1917"/>
      <c r="F433" s="1917">
        <v>0</v>
      </c>
      <c r="G433" s="1917">
        <v>0</v>
      </c>
      <c r="H433" s="1917">
        <v>0</v>
      </c>
      <c r="I433" s="1917"/>
      <c r="J433" s="1917">
        <v>0</v>
      </c>
      <c r="K433" s="1917">
        <f t="shared" si="173"/>
        <v>0</v>
      </c>
      <c r="L433" s="1917">
        <f>SUM(L434:L453)</f>
        <v>0</v>
      </c>
      <c r="M433" s="1917">
        <f>SUM(M434:M453)</f>
        <v>0</v>
      </c>
      <c r="N433" s="1917">
        <f>SUM(N434:N453)</f>
        <v>0</v>
      </c>
      <c r="O433" s="1917"/>
      <c r="P433" s="1917">
        <f>SUM(P434:P453)</f>
        <v>0</v>
      </c>
      <c r="Q433" s="1917">
        <f t="shared" si="193"/>
        <v>0</v>
      </c>
      <c r="R433" s="1917">
        <f>SUM(R434:R453)</f>
        <v>0</v>
      </c>
      <c r="S433" s="1917">
        <f>SUM(S434:S453)</f>
        <v>0</v>
      </c>
      <c r="T433" s="1917">
        <f>SUM(T434:T453)</f>
        <v>0</v>
      </c>
      <c r="U433" s="1917"/>
      <c r="V433" s="1917">
        <f>SUM(V434:V453)</f>
        <v>0</v>
      </c>
      <c r="W433" s="1917">
        <f t="shared" si="174"/>
        <v>0</v>
      </c>
      <c r="X433" s="1917"/>
      <c r="Y433" s="1917">
        <v>0</v>
      </c>
      <c r="Z433" s="1917">
        <v>5000</v>
      </c>
      <c r="AA433" s="1917">
        <v>0</v>
      </c>
      <c r="AB433" s="1917">
        <v>3000</v>
      </c>
      <c r="AC433" s="1917">
        <v>72000</v>
      </c>
      <c r="AD433" s="1917">
        <f t="shared" si="175"/>
        <v>80000</v>
      </c>
      <c r="AE433" s="1917">
        <f>SUM(AE434:AE453)</f>
        <v>0</v>
      </c>
      <c r="AF433" s="1917">
        <f>SUM(AF434:AF453)</f>
        <v>0</v>
      </c>
      <c r="AG433" s="1917">
        <f>SUM(AG434:AG453)</f>
        <v>0</v>
      </c>
      <c r="AH433" s="1917">
        <f>SUM(AH434:AH453)</f>
        <v>0</v>
      </c>
      <c r="AI433" s="1917">
        <f>SUM(AI434:AI453)</f>
        <v>0</v>
      </c>
      <c r="AJ433" s="1917">
        <f t="shared" si="176"/>
        <v>0</v>
      </c>
      <c r="AK433" s="1917">
        <f>SUM(AK434:AK453)</f>
        <v>0</v>
      </c>
      <c r="AL433" s="1917">
        <f>SUM(AL434:AL453)</f>
        <v>5000</v>
      </c>
      <c r="AM433" s="1917">
        <f>SUM(AM434:AM453)</f>
        <v>0</v>
      </c>
      <c r="AN433" s="1917">
        <f>SUM(AN434:AN453)</f>
        <v>3000</v>
      </c>
      <c r="AO433" s="1917">
        <f>SUM(AO434:AO453)</f>
        <v>72000</v>
      </c>
      <c r="AP433" s="1917">
        <f t="shared" si="177"/>
        <v>80000</v>
      </c>
      <c r="AQ433" s="2979"/>
      <c r="AR433" s="2979"/>
      <c r="AS433" s="1917">
        <v>0</v>
      </c>
      <c r="AT433" s="1917">
        <v>0</v>
      </c>
      <c r="AU433" s="1917">
        <v>0</v>
      </c>
      <c r="AV433" s="1917">
        <v>0</v>
      </c>
      <c r="AW433" s="1917">
        <v>0</v>
      </c>
      <c r="AX433" s="1917">
        <f t="shared" si="178"/>
        <v>0</v>
      </c>
      <c r="AY433" s="1917">
        <f t="shared" ref="AY433:BG433" si="197">SUM(AY434:AY453)</f>
        <v>0</v>
      </c>
      <c r="AZ433" s="1917">
        <f t="shared" si="197"/>
        <v>0</v>
      </c>
      <c r="BA433" s="1917">
        <f t="shared" si="197"/>
        <v>0</v>
      </c>
      <c r="BB433" s="1917">
        <f t="shared" si="197"/>
        <v>0</v>
      </c>
      <c r="BC433" s="1917">
        <f t="shared" si="197"/>
        <v>0</v>
      </c>
      <c r="BD433" s="1917">
        <f t="shared" si="179"/>
        <v>0</v>
      </c>
      <c r="BE433" s="1917">
        <f t="shared" si="197"/>
        <v>0</v>
      </c>
      <c r="BF433" s="1917">
        <f t="shared" si="197"/>
        <v>0</v>
      </c>
      <c r="BG433" s="1917">
        <f t="shared" si="197"/>
        <v>0</v>
      </c>
      <c r="BH433" s="1917">
        <f>SUM(BH434:BH453)</f>
        <v>0</v>
      </c>
      <c r="BI433" s="1917">
        <f>SUM(BI434:BI453)</f>
        <v>0</v>
      </c>
      <c r="BJ433" s="1917">
        <f t="shared" si="180"/>
        <v>0</v>
      </c>
      <c r="BK433" s="2539"/>
      <c r="BL433" s="2539"/>
      <c r="CA433" s="885">
        <v>0</v>
      </c>
      <c r="CB433" s="885">
        <v>0</v>
      </c>
      <c r="CC433" s="885">
        <v>0</v>
      </c>
      <c r="CE433" s="885">
        <v>0</v>
      </c>
      <c r="CF433" s="2981">
        <f t="shared" si="171"/>
        <v>0</v>
      </c>
      <c r="CG433" s="2981">
        <f t="shared" si="171"/>
        <v>-5000</v>
      </c>
      <c r="CH433" s="2981">
        <f t="shared" si="171"/>
        <v>0</v>
      </c>
      <c r="CI433" s="2981">
        <f t="shared" si="171"/>
        <v>-3000</v>
      </c>
      <c r="CJ433" s="2981">
        <f t="shared" si="171"/>
        <v>-72000</v>
      </c>
      <c r="CL433" s="885">
        <v>0</v>
      </c>
      <c r="CM433" s="885">
        <v>10000</v>
      </c>
      <c r="CN433" s="885">
        <v>0</v>
      </c>
      <c r="CO433" s="885">
        <v>8000</v>
      </c>
      <c r="CP433" s="885">
        <v>192000</v>
      </c>
      <c r="CQ433" s="2981">
        <f t="shared" si="189"/>
        <v>0</v>
      </c>
      <c r="CR433" s="2981">
        <f t="shared" si="189"/>
        <v>10000</v>
      </c>
      <c r="CS433" s="2981">
        <f t="shared" si="189"/>
        <v>0</v>
      </c>
      <c r="CT433" s="2981">
        <f t="shared" si="189"/>
        <v>8000</v>
      </c>
      <c r="CU433" s="2981">
        <f t="shared" si="189"/>
        <v>192000</v>
      </c>
    </row>
    <row r="434" spans="1:99" ht="13.5" hidden="1" customHeight="1">
      <c r="A434" s="901" t="s">
        <v>646</v>
      </c>
      <c r="B434" s="3068"/>
      <c r="C434" s="1406" t="s">
        <v>638</v>
      </c>
      <c r="D434" s="1407"/>
      <c r="E434" s="1458"/>
      <c r="F434" s="1422">
        <v>0</v>
      </c>
      <c r="G434" s="1422">
        <v>0</v>
      </c>
      <c r="H434" s="1422">
        <v>0</v>
      </c>
      <c r="I434" s="1422"/>
      <c r="J434" s="1422">
        <v>0</v>
      </c>
      <c r="K434" s="1422">
        <f t="shared" si="173"/>
        <v>0</v>
      </c>
      <c r="L434" s="2942"/>
      <c r="M434" s="2942"/>
      <c r="N434" s="2942"/>
      <c r="O434" s="2942"/>
      <c r="P434" s="2942"/>
      <c r="Q434" s="2942">
        <f t="shared" si="193"/>
        <v>0</v>
      </c>
      <c r="R434" s="1422">
        <f t="shared" ref="R434:T437" si="198">F434+L434</f>
        <v>0</v>
      </c>
      <c r="S434" s="1422">
        <f t="shared" si="198"/>
        <v>0</v>
      </c>
      <c r="T434" s="1422">
        <f t="shared" si="198"/>
        <v>0</v>
      </c>
      <c r="U434" s="1422"/>
      <c r="V434" s="1422">
        <f>J434+P434</f>
        <v>0</v>
      </c>
      <c r="W434" s="1422">
        <f t="shared" si="174"/>
        <v>0</v>
      </c>
      <c r="X434" s="1422"/>
      <c r="Y434" s="1424">
        <v>0</v>
      </c>
      <c r="Z434" s="1424">
        <v>0</v>
      </c>
      <c r="AA434" s="1424">
        <v>0</v>
      </c>
      <c r="AB434" s="1424"/>
      <c r="AC434" s="1424">
        <v>0</v>
      </c>
      <c r="AD434" s="1424">
        <f t="shared" si="175"/>
        <v>0</v>
      </c>
      <c r="AE434" s="3069"/>
      <c r="AF434" s="3069"/>
      <c r="AG434" s="3069"/>
      <c r="AH434" s="3069"/>
      <c r="AI434" s="2943"/>
      <c r="AJ434" s="2943">
        <f t="shared" si="176"/>
        <v>0</v>
      </c>
      <c r="AK434" s="930">
        <f t="shared" ref="AK434:AO453" si="199">Y434+AE434</f>
        <v>0</v>
      </c>
      <c r="AL434" s="930">
        <f t="shared" si="199"/>
        <v>0</v>
      </c>
      <c r="AM434" s="1422">
        <f t="shared" si="199"/>
        <v>0</v>
      </c>
      <c r="AN434" s="1422">
        <f t="shared" si="199"/>
        <v>0</v>
      </c>
      <c r="AO434" s="1422">
        <f t="shared" si="199"/>
        <v>0</v>
      </c>
      <c r="AP434" s="1422">
        <f t="shared" si="177"/>
        <v>0</v>
      </c>
      <c r="AQ434" s="2945"/>
      <c r="AR434" s="2945"/>
      <c r="AS434" s="930">
        <v>0</v>
      </c>
      <c r="AT434" s="930">
        <v>0</v>
      </c>
      <c r="AU434" s="1422">
        <v>0</v>
      </c>
      <c r="AV434" s="1422">
        <v>0</v>
      </c>
      <c r="AW434" s="1422">
        <v>0</v>
      </c>
      <c r="AX434" s="1422">
        <f t="shared" si="178"/>
        <v>0</v>
      </c>
      <c r="AY434" s="1422"/>
      <c r="AZ434" s="1422"/>
      <c r="BA434" s="1422"/>
      <c r="BB434" s="1422"/>
      <c r="BC434" s="1422"/>
      <c r="BD434" s="1422">
        <f t="shared" si="179"/>
        <v>0</v>
      </c>
      <c r="BE434" s="930">
        <f t="shared" ref="BE434:BI439" si="200">AS434+AY434</f>
        <v>0</v>
      </c>
      <c r="BF434" s="930">
        <f t="shared" si="200"/>
        <v>0</v>
      </c>
      <c r="BG434" s="1422">
        <f t="shared" si="200"/>
        <v>0</v>
      </c>
      <c r="BH434" s="1422">
        <f t="shared" si="200"/>
        <v>0</v>
      </c>
      <c r="BI434" s="1422">
        <f t="shared" si="200"/>
        <v>0</v>
      </c>
      <c r="BJ434" s="1422">
        <f t="shared" si="180"/>
        <v>0</v>
      </c>
      <c r="BK434" s="3014"/>
      <c r="BL434" s="3014"/>
      <c r="CA434" s="885">
        <v>0</v>
      </c>
      <c r="CB434" s="885">
        <v>0</v>
      </c>
      <c r="CC434" s="885">
        <v>0</v>
      </c>
      <c r="CE434" s="885">
        <v>0</v>
      </c>
      <c r="CF434" s="2981">
        <f t="shared" si="171"/>
        <v>0</v>
      </c>
      <c r="CG434" s="2981">
        <f t="shared" si="171"/>
        <v>0</v>
      </c>
      <c r="CH434" s="2981">
        <f t="shared" si="171"/>
        <v>0</v>
      </c>
      <c r="CI434" s="2981">
        <f t="shared" si="171"/>
        <v>0</v>
      </c>
      <c r="CJ434" s="2981">
        <f t="shared" si="171"/>
        <v>0</v>
      </c>
      <c r="CL434" s="885">
        <v>0</v>
      </c>
      <c r="CM434" s="885">
        <v>0</v>
      </c>
      <c r="CN434" s="885">
        <v>0</v>
      </c>
      <c r="CO434" s="885">
        <v>0</v>
      </c>
      <c r="CP434" s="885">
        <v>0</v>
      </c>
      <c r="CQ434" s="2981">
        <f t="shared" si="189"/>
        <v>0</v>
      </c>
      <c r="CR434" s="2981">
        <f t="shared" si="189"/>
        <v>0</v>
      </c>
      <c r="CS434" s="2981">
        <f t="shared" si="189"/>
        <v>0</v>
      </c>
      <c r="CT434" s="2981">
        <f t="shared" si="189"/>
        <v>0</v>
      </c>
      <c r="CU434" s="2981">
        <f t="shared" si="189"/>
        <v>0</v>
      </c>
    </row>
    <row r="435" spans="1:99" ht="13.5" hidden="1" customHeight="1">
      <c r="A435" s="885" t="s">
        <v>636</v>
      </c>
      <c r="B435" s="3045"/>
      <c r="C435" s="1576" t="s">
        <v>95</v>
      </c>
      <c r="D435" s="1411" t="s">
        <v>955</v>
      </c>
      <c r="E435" s="1622"/>
      <c r="F435" s="1357">
        <v>0</v>
      </c>
      <c r="G435" s="1357">
        <v>0</v>
      </c>
      <c r="H435" s="1357">
        <v>0</v>
      </c>
      <c r="I435" s="1357"/>
      <c r="J435" s="1357">
        <v>0</v>
      </c>
      <c r="K435" s="1357">
        <f t="shared" si="173"/>
        <v>0</v>
      </c>
      <c r="L435" s="1440"/>
      <c r="M435" s="1440"/>
      <c r="N435" s="1440"/>
      <c r="O435" s="1440"/>
      <c r="P435" s="1367"/>
      <c r="Q435" s="1367">
        <f t="shared" si="193"/>
        <v>0</v>
      </c>
      <c r="R435" s="2038">
        <f t="shared" si="198"/>
        <v>0</v>
      </c>
      <c r="S435" s="1634">
        <f t="shared" si="198"/>
        <v>0</v>
      </c>
      <c r="T435" s="1634">
        <f t="shared" si="198"/>
        <v>0</v>
      </c>
      <c r="U435" s="1634"/>
      <c r="V435" s="1357">
        <f>J435+P435</f>
        <v>0</v>
      </c>
      <c r="W435" s="1357">
        <f t="shared" si="174"/>
        <v>0</v>
      </c>
      <c r="X435" s="1357"/>
      <c r="Y435" s="1346">
        <v>0</v>
      </c>
      <c r="Z435" s="1346">
        <v>0</v>
      </c>
      <c r="AA435" s="1346">
        <v>0</v>
      </c>
      <c r="AB435" s="1346"/>
      <c r="AC435" s="1346">
        <v>0</v>
      </c>
      <c r="AD435" s="1346">
        <f t="shared" si="175"/>
        <v>0</v>
      </c>
      <c r="AE435" s="3161"/>
      <c r="AF435" s="3161"/>
      <c r="AG435" s="3161"/>
      <c r="AH435" s="3161"/>
      <c r="AI435" s="2971"/>
      <c r="AJ435" s="2971">
        <f t="shared" si="176"/>
        <v>0</v>
      </c>
      <c r="AK435" s="1357">
        <f t="shared" si="199"/>
        <v>0</v>
      </c>
      <c r="AL435" s="1357">
        <f t="shared" si="199"/>
        <v>0</v>
      </c>
      <c r="AM435" s="1357">
        <f t="shared" si="199"/>
        <v>0</v>
      </c>
      <c r="AN435" s="1357">
        <f t="shared" si="199"/>
        <v>0</v>
      </c>
      <c r="AO435" s="1357">
        <f t="shared" si="199"/>
        <v>0</v>
      </c>
      <c r="AP435" s="1357">
        <f t="shared" si="177"/>
        <v>0</v>
      </c>
      <c r="AQ435" s="2992"/>
      <c r="AR435" s="2992"/>
      <c r="AS435" s="1357">
        <v>0</v>
      </c>
      <c r="AT435" s="1357">
        <v>0</v>
      </c>
      <c r="AU435" s="1357">
        <v>0</v>
      </c>
      <c r="AV435" s="1357">
        <v>0</v>
      </c>
      <c r="AW435" s="1357">
        <v>0</v>
      </c>
      <c r="AX435" s="1357">
        <f t="shared" si="178"/>
        <v>0</v>
      </c>
      <c r="AY435" s="1357"/>
      <c r="AZ435" s="1357"/>
      <c r="BA435" s="1357"/>
      <c r="BB435" s="1357"/>
      <c r="BC435" s="1357"/>
      <c r="BD435" s="1357">
        <f t="shared" si="179"/>
        <v>0</v>
      </c>
      <c r="BE435" s="1357">
        <f t="shared" si="200"/>
        <v>0</v>
      </c>
      <c r="BF435" s="1357">
        <f t="shared" si="200"/>
        <v>0</v>
      </c>
      <c r="BG435" s="1357">
        <f t="shared" si="200"/>
        <v>0</v>
      </c>
      <c r="BH435" s="1357">
        <f t="shared" si="200"/>
        <v>0</v>
      </c>
      <c r="BI435" s="1357">
        <f t="shared" si="200"/>
        <v>0</v>
      </c>
      <c r="BJ435" s="1357">
        <f t="shared" si="180"/>
        <v>0</v>
      </c>
      <c r="BK435" s="3138" t="s">
        <v>1478</v>
      </c>
      <c r="BL435" s="3138" t="s">
        <v>1377</v>
      </c>
      <c r="CA435" s="885">
        <v>0</v>
      </c>
      <c r="CB435" s="885">
        <v>0</v>
      </c>
      <c r="CC435" s="885">
        <v>0</v>
      </c>
      <c r="CE435" s="885">
        <v>0</v>
      </c>
      <c r="CF435" s="2981">
        <f t="shared" si="171"/>
        <v>0</v>
      </c>
      <c r="CG435" s="2981">
        <f t="shared" si="171"/>
        <v>0</v>
      </c>
      <c r="CH435" s="2981">
        <f t="shared" si="171"/>
        <v>0</v>
      </c>
      <c r="CI435" s="2981">
        <f t="shared" si="171"/>
        <v>0</v>
      </c>
      <c r="CJ435" s="2981">
        <f t="shared" si="171"/>
        <v>0</v>
      </c>
      <c r="CL435" s="885">
        <v>0</v>
      </c>
      <c r="CM435" s="885">
        <v>0</v>
      </c>
      <c r="CN435" s="885">
        <v>0</v>
      </c>
      <c r="CO435" s="885">
        <v>0</v>
      </c>
      <c r="CP435" s="885">
        <v>0</v>
      </c>
      <c r="CQ435" s="2981">
        <f t="shared" si="189"/>
        <v>0</v>
      </c>
      <c r="CR435" s="2981">
        <f t="shared" si="189"/>
        <v>0</v>
      </c>
      <c r="CS435" s="2981">
        <f t="shared" si="189"/>
        <v>0</v>
      </c>
      <c r="CT435" s="2981">
        <f t="shared" si="189"/>
        <v>0</v>
      </c>
      <c r="CU435" s="2981">
        <f t="shared" si="189"/>
        <v>0</v>
      </c>
    </row>
    <row r="436" spans="1:99" ht="13.5" hidden="1" customHeight="1">
      <c r="A436" s="901"/>
      <c r="B436" s="3045"/>
      <c r="C436" s="1576" t="s">
        <v>1479</v>
      </c>
      <c r="D436" s="1411"/>
      <c r="E436" s="1622"/>
      <c r="F436" s="1432">
        <v>0</v>
      </c>
      <c r="G436" s="1622">
        <v>0</v>
      </c>
      <c r="H436" s="1357">
        <v>0</v>
      </c>
      <c r="I436" s="1357"/>
      <c r="J436" s="3162">
        <v>0</v>
      </c>
      <c r="K436" s="3162">
        <f t="shared" si="173"/>
        <v>0</v>
      </c>
      <c r="L436" s="1440"/>
      <c r="M436" s="1440"/>
      <c r="N436" s="1440"/>
      <c r="O436" s="1440"/>
      <c r="P436" s="3163"/>
      <c r="Q436" s="3163">
        <f t="shared" si="193"/>
        <v>0</v>
      </c>
      <c r="R436" s="2038">
        <f t="shared" si="198"/>
        <v>0</v>
      </c>
      <c r="S436" s="1634">
        <f t="shared" si="198"/>
        <v>0</v>
      </c>
      <c r="T436" s="1634">
        <f t="shared" si="198"/>
        <v>0</v>
      </c>
      <c r="U436" s="1634"/>
      <c r="V436" s="3162">
        <f>J436+P436</f>
        <v>0</v>
      </c>
      <c r="W436" s="3162">
        <f t="shared" si="174"/>
        <v>0</v>
      </c>
      <c r="X436" s="3162"/>
      <c r="Y436" s="3164">
        <v>0</v>
      </c>
      <c r="Z436" s="3164">
        <v>0</v>
      </c>
      <c r="AA436" s="3164">
        <v>0</v>
      </c>
      <c r="AB436" s="3164"/>
      <c r="AC436" s="3164">
        <v>0</v>
      </c>
      <c r="AD436" s="3164">
        <f t="shared" si="175"/>
        <v>0</v>
      </c>
      <c r="AE436" s="2996"/>
      <c r="AF436" s="2996"/>
      <c r="AG436" s="2996"/>
      <c r="AH436" s="2996"/>
      <c r="AI436" s="3165"/>
      <c r="AJ436" s="3165">
        <f t="shared" si="176"/>
        <v>0</v>
      </c>
      <c r="AK436" s="1432">
        <f t="shared" si="199"/>
        <v>0</v>
      </c>
      <c r="AL436" s="1622">
        <f t="shared" si="199"/>
        <v>0</v>
      </c>
      <c r="AM436" s="1357">
        <f t="shared" si="199"/>
        <v>0</v>
      </c>
      <c r="AN436" s="1357">
        <f t="shared" si="199"/>
        <v>0</v>
      </c>
      <c r="AO436" s="1357">
        <f t="shared" si="199"/>
        <v>0</v>
      </c>
      <c r="AP436" s="1357">
        <f t="shared" si="177"/>
        <v>0</v>
      </c>
      <c r="AQ436" s="2992"/>
      <c r="AR436" s="2992"/>
      <c r="AS436" s="1432">
        <v>0</v>
      </c>
      <c r="AT436" s="1622">
        <v>0</v>
      </c>
      <c r="AU436" s="1357">
        <v>0</v>
      </c>
      <c r="AV436" s="1357">
        <v>0</v>
      </c>
      <c r="AW436" s="3162">
        <v>0</v>
      </c>
      <c r="AX436" s="3162">
        <f t="shared" si="178"/>
        <v>0</v>
      </c>
      <c r="AY436" s="3162"/>
      <c r="AZ436" s="3162"/>
      <c r="BA436" s="3162"/>
      <c r="BB436" s="3162"/>
      <c r="BC436" s="3162"/>
      <c r="BD436" s="3162">
        <f t="shared" si="179"/>
        <v>0</v>
      </c>
      <c r="BE436" s="1432">
        <f t="shared" si="200"/>
        <v>0</v>
      </c>
      <c r="BF436" s="1622">
        <f t="shared" si="200"/>
        <v>0</v>
      </c>
      <c r="BG436" s="1357">
        <f t="shared" si="200"/>
        <v>0</v>
      </c>
      <c r="BH436" s="1357">
        <f t="shared" si="200"/>
        <v>0</v>
      </c>
      <c r="BI436" s="1357">
        <f t="shared" si="200"/>
        <v>0</v>
      </c>
      <c r="BJ436" s="1357">
        <f t="shared" si="180"/>
        <v>0</v>
      </c>
      <c r="BK436" s="3138"/>
      <c r="BL436" s="3138"/>
      <c r="CA436" s="885">
        <v>0</v>
      </c>
      <c r="CB436" s="885">
        <v>0</v>
      </c>
      <c r="CC436" s="885">
        <v>0</v>
      </c>
      <c r="CE436" s="885">
        <v>0</v>
      </c>
      <c r="CF436" s="2981">
        <f t="shared" si="171"/>
        <v>0</v>
      </c>
      <c r="CG436" s="2981">
        <f t="shared" si="171"/>
        <v>0</v>
      </c>
      <c r="CH436" s="2981">
        <f t="shared" si="171"/>
        <v>0</v>
      </c>
      <c r="CI436" s="2981">
        <f t="shared" si="171"/>
        <v>0</v>
      </c>
      <c r="CJ436" s="2981">
        <f t="shared" si="171"/>
        <v>0</v>
      </c>
      <c r="CL436" s="885">
        <v>0</v>
      </c>
      <c r="CM436" s="885">
        <v>0</v>
      </c>
      <c r="CN436" s="885">
        <v>0</v>
      </c>
      <c r="CO436" s="885">
        <v>0</v>
      </c>
      <c r="CP436" s="885">
        <v>0</v>
      </c>
      <c r="CQ436" s="2981">
        <f t="shared" si="189"/>
        <v>0</v>
      </c>
      <c r="CR436" s="2981">
        <f t="shared" si="189"/>
        <v>0</v>
      </c>
      <c r="CS436" s="2981">
        <f t="shared" si="189"/>
        <v>0</v>
      </c>
      <c r="CT436" s="2981">
        <f t="shared" si="189"/>
        <v>0</v>
      </c>
      <c r="CU436" s="2981">
        <f t="shared" si="189"/>
        <v>0</v>
      </c>
    </row>
    <row r="437" spans="1:99" ht="38.25" hidden="1" customHeight="1">
      <c r="A437" s="901"/>
      <c r="B437" s="3045"/>
      <c r="C437" s="1576" t="s">
        <v>62</v>
      </c>
      <c r="D437" s="1411" t="s">
        <v>957</v>
      </c>
      <c r="E437" s="1622"/>
      <c r="F437" s="3023">
        <v>0</v>
      </c>
      <c r="G437" s="1432">
        <v>0</v>
      </c>
      <c r="H437" s="1432">
        <v>0</v>
      </c>
      <c r="I437" s="1432"/>
      <c r="J437" s="3162">
        <v>0</v>
      </c>
      <c r="K437" s="3162">
        <f t="shared" si="173"/>
        <v>0</v>
      </c>
      <c r="L437" s="1440"/>
      <c r="M437" s="1440"/>
      <c r="N437" s="1440"/>
      <c r="O437" s="1440"/>
      <c r="P437" s="3163"/>
      <c r="Q437" s="1440">
        <f t="shared" si="193"/>
        <v>0</v>
      </c>
      <c r="R437" s="3166">
        <f t="shared" si="198"/>
        <v>0</v>
      </c>
      <c r="S437" s="1397">
        <f t="shared" si="198"/>
        <v>0</v>
      </c>
      <c r="T437" s="1397">
        <f t="shared" si="198"/>
        <v>0</v>
      </c>
      <c r="U437" s="1397"/>
      <c r="V437" s="3162">
        <f>J437+P437</f>
        <v>0</v>
      </c>
      <c r="W437" s="1366">
        <f t="shared" si="174"/>
        <v>0</v>
      </c>
      <c r="X437" s="1366"/>
      <c r="Y437" s="1438">
        <v>0</v>
      </c>
      <c r="Z437" s="1438">
        <v>0</v>
      </c>
      <c r="AA437" s="1438">
        <v>0</v>
      </c>
      <c r="AB437" s="1438"/>
      <c r="AC437" s="3164">
        <v>0</v>
      </c>
      <c r="AD437" s="3164">
        <f t="shared" si="175"/>
        <v>0</v>
      </c>
      <c r="AE437" s="3161"/>
      <c r="AF437" s="3161"/>
      <c r="AG437" s="3161"/>
      <c r="AH437" s="3161"/>
      <c r="AI437" s="3165"/>
      <c r="AJ437" s="3165">
        <f t="shared" si="176"/>
        <v>0</v>
      </c>
      <c r="AK437" s="1432">
        <f t="shared" si="199"/>
        <v>0</v>
      </c>
      <c r="AL437" s="1432">
        <f t="shared" si="199"/>
        <v>0</v>
      </c>
      <c r="AM437" s="1432">
        <f t="shared" si="199"/>
        <v>0</v>
      </c>
      <c r="AN437" s="1432">
        <f t="shared" si="199"/>
        <v>0</v>
      </c>
      <c r="AO437" s="1432">
        <f t="shared" si="199"/>
        <v>0</v>
      </c>
      <c r="AP437" s="1432">
        <f t="shared" si="177"/>
        <v>0</v>
      </c>
      <c r="AQ437" s="2955"/>
      <c r="AR437" s="2955"/>
      <c r="AS437" s="1432">
        <v>0</v>
      </c>
      <c r="AT437" s="1432">
        <v>0</v>
      </c>
      <c r="AU437" s="1432">
        <v>0</v>
      </c>
      <c r="AV437" s="1432">
        <v>0</v>
      </c>
      <c r="AW437" s="3162">
        <v>0</v>
      </c>
      <c r="AX437" s="3162">
        <f t="shared" si="178"/>
        <v>0</v>
      </c>
      <c r="AY437" s="3162"/>
      <c r="AZ437" s="3162"/>
      <c r="BA437" s="3162"/>
      <c r="BB437" s="3162"/>
      <c r="BC437" s="3162"/>
      <c r="BD437" s="3162">
        <f t="shared" si="179"/>
        <v>0</v>
      </c>
      <c r="BE437" s="1432">
        <f t="shared" si="200"/>
        <v>0</v>
      </c>
      <c r="BF437" s="1432">
        <f t="shared" si="200"/>
        <v>0</v>
      </c>
      <c r="BG437" s="1432">
        <f t="shared" si="200"/>
        <v>0</v>
      </c>
      <c r="BH437" s="1432">
        <f t="shared" si="200"/>
        <v>0</v>
      </c>
      <c r="BI437" s="1432">
        <f t="shared" si="200"/>
        <v>0</v>
      </c>
      <c r="BJ437" s="1432">
        <f t="shared" si="180"/>
        <v>0</v>
      </c>
      <c r="BK437" s="3167" t="s">
        <v>1480</v>
      </c>
      <c r="BL437" s="3138" t="s">
        <v>1377</v>
      </c>
      <c r="CA437" s="885">
        <v>0</v>
      </c>
      <c r="CB437" s="885">
        <v>0</v>
      </c>
      <c r="CC437" s="885">
        <v>0</v>
      </c>
      <c r="CE437" s="885">
        <v>0</v>
      </c>
      <c r="CF437" s="2981">
        <f t="shared" si="171"/>
        <v>0</v>
      </c>
      <c r="CG437" s="2981">
        <f t="shared" si="171"/>
        <v>0</v>
      </c>
      <c r="CH437" s="2981">
        <f t="shared" si="171"/>
        <v>0</v>
      </c>
      <c r="CI437" s="2981">
        <f t="shared" si="171"/>
        <v>0</v>
      </c>
      <c r="CJ437" s="2981">
        <f t="shared" si="171"/>
        <v>0</v>
      </c>
      <c r="CL437" s="885">
        <v>0</v>
      </c>
      <c r="CM437" s="885">
        <v>0</v>
      </c>
      <c r="CN437" s="885">
        <v>0</v>
      </c>
      <c r="CO437" s="885">
        <v>0</v>
      </c>
      <c r="CP437" s="885">
        <v>0</v>
      </c>
      <c r="CQ437" s="2981">
        <f t="shared" si="189"/>
        <v>0</v>
      </c>
      <c r="CR437" s="2981">
        <f t="shared" si="189"/>
        <v>0</v>
      </c>
      <c r="CS437" s="2981">
        <f t="shared" si="189"/>
        <v>0</v>
      </c>
      <c r="CT437" s="2981">
        <f t="shared" si="189"/>
        <v>0</v>
      </c>
      <c r="CU437" s="2981">
        <f t="shared" si="189"/>
        <v>0</v>
      </c>
    </row>
    <row r="438" spans="1:99" ht="24.75" customHeight="1">
      <c r="A438" s="901"/>
      <c r="B438" s="3045" t="s">
        <v>1481</v>
      </c>
      <c r="C438" s="1576" t="s">
        <v>1218</v>
      </c>
      <c r="D438" s="1411"/>
      <c r="E438" s="1622"/>
      <c r="F438" s="3023"/>
      <c r="G438" s="1432"/>
      <c r="H438" s="1432"/>
      <c r="I438" s="1432"/>
      <c r="J438" s="3162"/>
      <c r="K438" s="3162">
        <f t="shared" si="173"/>
        <v>0</v>
      </c>
      <c r="L438" s="1440"/>
      <c r="M438" s="1440"/>
      <c r="N438" s="1440"/>
      <c r="O438" s="1440"/>
      <c r="P438" s="3163"/>
      <c r="Q438" s="1440">
        <f t="shared" si="193"/>
        <v>0</v>
      </c>
      <c r="R438" s="3166"/>
      <c r="S438" s="1397"/>
      <c r="T438" s="1397"/>
      <c r="U438" s="1397"/>
      <c r="V438" s="3162"/>
      <c r="W438" s="3162">
        <f t="shared" si="174"/>
        <v>0</v>
      </c>
      <c r="X438" s="3162"/>
      <c r="Y438" s="1438" t="s">
        <v>1482</v>
      </c>
      <c r="Z438" s="1438">
        <v>5000</v>
      </c>
      <c r="AA438" s="1438">
        <v>0</v>
      </c>
      <c r="AB438" s="1438">
        <v>3000</v>
      </c>
      <c r="AC438" s="3164">
        <v>72000</v>
      </c>
      <c r="AD438" s="3164">
        <f t="shared" si="175"/>
        <v>80000</v>
      </c>
      <c r="AE438" s="3161"/>
      <c r="AF438" s="3161"/>
      <c r="AG438" s="3161"/>
      <c r="AH438" s="3161"/>
      <c r="AI438" s="3165"/>
      <c r="AJ438" s="3165">
        <f t="shared" si="176"/>
        <v>0</v>
      </c>
      <c r="AK438" s="1432" t="s">
        <v>1482</v>
      </c>
      <c r="AL438" s="1432">
        <f t="shared" si="199"/>
        <v>5000</v>
      </c>
      <c r="AM438" s="1432">
        <f t="shared" si="199"/>
        <v>0</v>
      </c>
      <c r="AN438" s="1432">
        <f t="shared" si="199"/>
        <v>3000</v>
      </c>
      <c r="AO438" s="1432">
        <f t="shared" si="199"/>
        <v>72000</v>
      </c>
      <c r="AP438" s="1432">
        <f t="shared" si="177"/>
        <v>80000</v>
      </c>
      <c r="AQ438" s="2955"/>
      <c r="AR438" s="2955"/>
      <c r="AS438" s="1432"/>
      <c r="AT438" s="1432">
        <v>0</v>
      </c>
      <c r="AU438" s="1432">
        <v>0</v>
      </c>
      <c r="AV438" s="1432">
        <v>0</v>
      </c>
      <c r="AW438" s="1432">
        <v>0</v>
      </c>
      <c r="AX438" s="1366">
        <f t="shared" si="178"/>
        <v>0</v>
      </c>
      <c r="AY438" s="1432"/>
      <c r="AZ438" s="1366"/>
      <c r="BA438" s="1366">
        <v>0</v>
      </c>
      <c r="BB438" s="1366"/>
      <c r="BC438" s="1366"/>
      <c r="BD438" s="1366">
        <f t="shared" si="179"/>
        <v>0</v>
      </c>
      <c r="BE438" s="1432"/>
      <c r="BF438" s="1357">
        <f t="shared" si="200"/>
        <v>0</v>
      </c>
      <c r="BG438" s="1357">
        <f t="shared" si="200"/>
        <v>0</v>
      </c>
      <c r="BH438" s="1357">
        <f t="shared" si="200"/>
        <v>0</v>
      </c>
      <c r="BI438" s="1357">
        <f t="shared" si="200"/>
        <v>0</v>
      </c>
      <c r="BJ438" s="1357">
        <f t="shared" si="180"/>
        <v>0</v>
      </c>
      <c r="BK438" s="3167"/>
      <c r="BL438" s="3167"/>
      <c r="CA438" s="885">
        <v>0</v>
      </c>
      <c r="CB438" s="885">
        <v>0</v>
      </c>
      <c r="CC438" s="885">
        <v>0</v>
      </c>
      <c r="CE438" s="885">
        <v>0</v>
      </c>
      <c r="CF438" s="2981" t="e">
        <f t="shared" si="171"/>
        <v>#VALUE!</v>
      </c>
      <c r="CG438" s="2981">
        <f t="shared" si="171"/>
        <v>-5000</v>
      </c>
      <c r="CH438" s="2981">
        <f t="shared" si="171"/>
        <v>0</v>
      </c>
      <c r="CI438" s="2981">
        <f t="shared" si="171"/>
        <v>-3000</v>
      </c>
      <c r="CJ438" s="2981">
        <f t="shared" si="171"/>
        <v>-72000</v>
      </c>
      <c r="CL438" s="885" t="s">
        <v>1482</v>
      </c>
      <c r="CM438" s="885">
        <v>5000</v>
      </c>
      <c r="CN438" s="885">
        <v>0</v>
      </c>
      <c r="CO438" s="885">
        <v>3000</v>
      </c>
      <c r="CP438" s="885">
        <v>72000</v>
      </c>
      <c r="CQ438" s="2981" t="e">
        <f t="shared" si="189"/>
        <v>#VALUE!</v>
      </c>
      <c r="CR438" s="2981">
        <f t="shared" si="189"/>
        <v>5000</v>
      </c>
      <c r="CS438" s="2981">
        <f t="shared" si="189"/>
        <v>0</v>
      </c>
      <c r="CT438" s="2981">
        <f t="shared" si="189"/>
        <v>3000</v>
      </c>
      <c r="CU438" s="2981">
        <f t="shared" si="189"/>
        <v>72000</v>
      </c>
    </row>
    <row r="439" spans="1:99" ht="24" hidden="1">
      <c r="A439" s="901"/>
      <c r="B439" s="3045" t="s">
        <v>1483</v>
      </c>
      <c r="C439" s="1576" t="s">
        <v>1227</v>
      </c>
      <c r="D439" s="1411"/>
      <c r="E439" s="1622"/>
      <c r="F439" s="3023"/>
      <c r="G439" s="1432"/>
      <c r="H439" s="1432"/>
      <c r="I439" s="1432"/>
      <c r="J439" s="3162"/>
      <c r="K439" s="3162">
        <f t="shared" si="173"/>
        <v>0</v>
      </c>
      <c r="L439" s="1440"/>
      <c r="M439" s="1440"/>
      <c r="N439" s="1440"/>
      <c r="O439" s="1440"/>
      <c r="P439" s="3163"/>
      <c r="Q439" s="1440">
        <f t="shared" si="193"/>
        <v>0</v>
      </c>
      <c r="R439" s="3166"/>
      <c r="S439" s="1397"/>
      <c r="T439" s="1397"/>
      <c r="U439" s="1397"/>
      <c r="V439" s="3162"/>
      <c r="W439" s="3162">
        <f t="shared" si="174"/>
        <v>0</v>
      </c>
      <c r="X439" s="3162"/>
      <c r="Y439" s="1438"/>
      <c r="Z439" s="1438">
        <v>0</v>
      </c>
      <c r="AA439" s="1438">
        <v>0</v>
      </c>
      <c r="AB439" s="1438">
        <v>0</v>
      </c>
      <c r="AC439" s="3164">
        <v>0</v>
      </c>
      <c r="AD439" s="3164">
        <f t="shared" si="175"/>
        <v>0</v>
      </c>
      <c r="AE439" s="3161"/>
      <c r="AF439" s="3161"/>
      <c r="AG439" s="3161">
        <v>0</v>
      </c>
      <c r="AH439" s="3161"/>
      <c r="AI439" s="3165"/>
      <c r="AJ439" s="3165">
        <f t="shared" si="176"/>
        <v>0</v>
      </c>
      <c r="AK439" s="1432">
        <f t="shared" si="199"/>
        <v>0</v>
      </c>
      <c r="AL439" s="1432">
        <f t="shared" si="199"/>
        <v>0</v>
      </c>
      <c r="AM439" s="1432">
        <f t="shared" si="199"/>
        <v>0</v>
      </c>
      <c r="AN439" s="1432"/>
      <c r="AO439" s="1432">
        <f t="shared" si="199"/>
        <v>0</v>
      </c>
      <c r="AP439" s="1432">
        <f t="shared" si="177"/>
        <v>0</v>
      </c>
      <c r="AQ439" s="2955"/>
      <c r="AR439" s="2955"/>
      <c r="AS439" s="1432"/>
      <c r="AT439" s="1432">
        <v>0</v>
      </c>
      <c r="AU439" s="1432">
        <v>0</v>
      </c>
      <c r="AV439" s="1432">
        <v>0</v>
      </c>
      <c r="AW439" s="1366">
        <v>0</v>
      </c>
      <c r="AX439" s="1366">
        <f t="shared" si="178"/>
        <v>0</v>
      </c>
      <c r="AY439" s="1397"/>
      <c r="AZ439" s="1366"/>
      <c r="BA439" s="1366">
        <v>0</v>
      </c>
      <c r="BB439" s="1366"/>
      <c r="BC439" s="1366"/>
      <c r="BD439" s="1366">
        <f t="shared" si="179"/>
        <v>0</v>
      </c>
      <c r="BE439" s="1634"/>
      <c r="BF439" s="1432">
        <f t="shared" si="200"/>
        <v>0</v>
      </c>
      <c r="BG439" s="1432">
        <f t="shared" si="200"/>
        <v>0</v>
      </c>
      <c r="BH439" s="1432">
        <f t="shared" si="200"/>
        <v>0</v>
      </c>
      <c r="BI439" s="1432">
        <f t="shared" si="200"/>
        <v>0</v>
      </c>
      <c r="BJ439" s="1432">
        <f t="shared" si="180"/>
        <v>0</v>
      </c>
      <c r="BK439" s="3167"/>
      <c r="BL439" s="3167"/>
      <c r="CA439" s="885">
        <v>0</v>
      </c>
      <c r="CB439" s="885">
        <v>0</v>
      </c>
      <c r="CC439" s="885">
        <v>0</v>
      </c>
      <c r="CE439" s="885">
        <v>0</v>
      </c>
      <c r="CF439" s="2981">
        <f t="shared" si="171"/>
        <v>0</v>
      </c>
      <c r="CG439" s="2981">
        <f t="shared" si="171"/>
        <v>0</v>
      </c>
      <c r="CH439" s="2981">
        <f t="shared" si="171"/>
        <v>0</v>
      </c>
      <c r="CI439" s="2981">
        <f t="shared" si="171"/>
        <v>0</v>
      </c>
      <c r="CJ439" s="2981">
        <f t="shared" si="171"/>
        <v>0</v>
      </c>
      <c r="CL439" s="885" t="s">
        <v>1484</v>
      </c>
      <c r="CM439" s="885">
        <v>5000</v>
      </c>
      <c r="CN439" s="885">
        <v>0</v>
      </c>
      <c r="CO439" s="885">
        <v>5000</v>
      </c>
      <c r="CP439" s="885">
        <v>120000</v>
      </c>
      <c r="CQ439" s="2981" t="e">
        <f t="shared" si="189"/>
        <v>#VALUE!</v>
      </c>
      <c r="CR439" s="2981">
        <f t="shared" si="189"/>
        <v>5000</v>
      </c>
      <c r="CS439" s="2981">
        <f t="shared" si="189"/>
        <v>0</v>
      </c>
      <c r="CT439" s="2981">
        <f t="shared" si="189"/>
        <v>5000</v>
      </c>
      <c r="CU439" s="2981">
        <f t="shared" si="189"/>
        <v>120000</v>
      </c>
    </row>
    <row r="440" spans="1:99" ht="13.5" hidden="1" customHeight="1">
      <c r="A440" s="901"/>
      <c r="B440" s="3045"/>
      <c r="C440" s="1576"/>
      <c r="D440" s="1411"/>
      <c r="E440" s="1622"/>
      <c r="F440" s="3023"/>
      <c r="G440" s="1432"/>
      <c r="H440" s="1432"/>
      <c r="I440" s="1432"/>
      <c r="J440" s="3162"/>
      <c r="K440" s="3162">
        <f t="shared" si="173"/>
        <v>0</v>
      </c>
      <c r="L440" s="1440"/>
      <c r="M440" s="1440"/>
      <c r="N440" s="1440"/>
      <c r="O440" s="1440"/>
      <c r="P440" s="3163"/>
      <c r="Q440" s="1440">
        <f t="shared" si="193"/>
        <v>0</v>
      </c>
      <c r="R440" s="3166"/>
      <c r="S440" s="1397"/>
      <c r="T440" s="1397"/>
      <c r="U440" s="1397"/>
      <c r="V440" s="3162"/>
      <c r="W440" s="3162">
        <f t="shared" si="174"/>
        <v>0</v>
      </c>
      <c r="X440" s="3162"/>
      <c r="Y440" s="1438">
        <v>0</v>
      </c>
      <c r="Z440" s="1438">
        <v>0</v>
      </c>
      <c r="AA440" s="1438">
        <v>0</v>
      </c>
      <c r="AB440" s="1438"/>
      <c r="AC440" s="3164">
        <v>0</v>
      </c>
      <c r="AD440" s="3164">
        <f t="shared" si="175"/>
        <v>0</v>
      </c>
      <c r="AE440" s="3161"/>
      <c r="AF440" s="3161"/>
      <c r="AG440" s="3161"/>
      <c r="AH440" s="3161"/>
      <c r="AI440" s="3165"/>
      <c r="AJ440" s="3165">
        <f t="shared" si="176"/>
        <v>0</v>
      </c>
      <c r="AK440" s="1432">
        <f t="shared" si="199"/>
        <v>0</v>
      </c>
      <c r="AL440" s="1432">
        <f t="shared" si="199"/>
        <v>0</v>
      </c>
      <c r="AM440" s="1432">
        <f t="shared" si="199"/>
        <v>0</v>
      </c>
      <c r="AN440" s="1432"/>
      <c r="AO440" s="1432">
        <f t="shared" si="199"/>
        <v>0</v>
      </c>
      <c r="AP440" s="1432">
        <f t="shared" si="177"/>
        <v>0</v>
      </c>
      <c r="AQ440" s="2955"/>
      <c r="AR440" s="2955"/>
      <c r="AS440" s="1432"/>
      <c r="AT440" s="1432"/>
      <c r="AU440" s="1432"/>
      <c r="AV440" s="1432"/>
      <c r="AW440" s="3162"/>
      <c r="AX440" s="3162">
        <f t="shared" si="178"/>
        <v>0</v>
      </c>
      <c r="AY440" s="3162"/>
      <c r="AZ440" s="3162"/>
      <c r="BA440" s="3162"/>
      <c r="BB440" s="3162"/>
      <c r="BC440" s="3162"/>
      <c r="BD440" s="3162">
        <f t="shared" si="179"/>
        <v>0</v>
      </c>
      <c r="BE440" s="1432"/>
      <c r="BF440" s="1432"/>
      <c r="BG440" s="1432"/>
      <c r="BH440" s="1432"/>
      <c r="BI440" s="1432"/>
      <c r="BJ440" s="1432">
        <f t="shared" si="180"/>
        <v>0</v>
      </c>
      <c r="BK440" s="3167"/>
      <c r="BL440" s="3167"/>
      <c r="CA440" s="885">
        <v>0</v>
      </c>
      <c r="CB440" s="885">
        <v>0</v>
      </c>
      <c r="CC440" s="885">
        <v>0</v>
      </c>
      <c r="CE440" s="885">
        <v>0</v>
      </c>
      <c r="CF440" s="2981">
        <f t="shared" si="171"/>
        <v>0</v>
      </c>
      <c r="CG440" s="2981">
        <f t="shared" si="171"/>
        <v>0</v>
      </c>
      <c r="CH440" s="2981">
        <f t="shared" si="171"/>
        <v>0</v>
      </c>
      <c r="CI440" s="2981">
        <f t="shared" si="171"/>
        <v>0</v>
      </c>
      <c r="CJ440" s="2981">
        <f t="shared" si="171"/>
        <v>0</v>
      </c>
      <c r="CQ440" s="2981">
        <f t="shared" si="189"/>
        <v>0</v>
      </c>
      <c r="CR440" s="2981">
        <f t="shared" si="189"/>
        <v>0</v>
      </c>
      <c r="CS440" s="2981">
        <f t="shared" si="189"/>
        <v>0</v>
      </c>
      <c r="CT440" s="2981">
        <f t="shared" si="189"/>
        <v>0</v>
      </c>
      <c r="CU440" s="2981">
        <f t="shared" si="189"/>
        <v>0</v>
      </c>
    </row>
    <row r="441" spans="1:99" ht="13.5" hidden="1" customHeight="1">
      <c r="A441" s="901"/>
      <c r="B441" s="3045"/>
      <c r="C441" s="1576"/>
      <c r="D441" s="1411"/>
      <c r="E441" s="1622"/>
      <c r="F441" s="3023"/>
      <c r="G441" s="1432"/>
      <c r="H441" s="1432"/>
      <c r="I441" s="1432"/>
      <c r="J441" s="3162"/>
      <c r="K441" s="3162">
        <f t="shared" si="173"/>
        <v>0</v>
      </c>
      <c r="L441" s="1440"/>
      <c r="M441" s="1440"/>
      <c r="N441" s="1440"/>
      <c r="O441" s="1440"/>
      <c r="P441" s="3163"/>
      <c r="Q441" s="1440">
        <f t="shared" si="193"/>
        <v>0</v>
      </c>
      <c r="R441" s="3166"/>
      <c r="S441" s="1397"/>
      <c r="T441" s="1397"/>
      <c r="U441" s="1397"/>
      <c r="V441" s="3162"/>
      <c r="W441" s="3162">
        <f t="shared" si="174"/>
        <v>0</v>
      </c>
      <c r="X441" s="3162"/>
      <c r="Y441" s="1438">
        <v>0</v>
      </c>
      <c r="Z441" s="1438">
        <v>0</v>
      </c>
      <c r="AA441" s="1438">
        <v>0</v>
      </c>
      <c r="AB441" s="1438"/>
      <c r="AC441" s="3164">
        <v>0</v>
      </c>
      <c r="AD441" s="3164">
        <f t="shared" si="175"/>
        <v>0</v>
      </c>
      <c r="AE441" s="3161"/>
      <c r="AF441" s="3161"/>
      <c r="AG441" s="3161"/>
      <c r="AH441" s="3161"/>
      <c r="AI441" s="3165"/>
      <c r="AJ441" s="3165">
        <f t="shared" si="176"/>
        <v>0</v>
      </c>
      <c r="AK441" s="1432">
        <f t="shared" si="199"/>
        <v>0</v>
      </c>
      <c r="AL441" s="1432">
        <f t="shared" si="199"/>
        <v>0</v>
      </c>
      <c r="AM441" s="1432">
        <f t="shared" si="199"/>
        <v>0</v>
      </c>
      <c r="AN441" s="1432"/>
      <c r="AO441" s="1432">
        <f t="shared" si="199"/>
        <v>0</v>
      </c>
      <c r="AP441" s="1432">
        <f t="shared" si="177"/>
        <v>0</v>
      </c>
      <c r="AQ441" s="2955"/>
      <c r="AR441" s="2955"/>
      <c r="AS441" s="1432"/>
      <c r="AT441" s="1432"/>
      <c r="AU441" s="1432"/>
      <c r="AV441" s="1432"/>
      <c r="AW441" s="3162"/>
      <c r="AX441" s="3162">
        <f t="shared" si="178"/>
        <v>0</v>
      </c>
      <c r="AY441" s="3162"/>
      <c r="AZ441" s="3162"/>
      <c r="BA441" s="3162"/>
      <c r="BB441" s="3162"/>
      <c r="BC441" s="3162"/>
      <c r="BD441" s="3162">
        <f t="shared" si="179"/>
        <v>0</v>
      </c>
      <c r="BE441" s="1432"/>
      <c r="BF441" s="1432"/>
      <c r="BG441" s="1432"/>
      <c r="BH441" s="1432"/>
      <c r="BI441" s="1432"/>
      <c r="BJ441" s="1432">
        <f t="shared" si="180"/>
        <v>0</v>
      </c>
      <c r="BK441" s="3167"/>
      <c r="BL441" s="3167"/>
      <c r="CA441" s="885">
        <v>0</v>
      </c>
      <c r="CB441" s="885">
        <v>0</v>
      </c>
      <c r="CC441" s="885">
        <v>0</v>
      </c>
      <c r="CE441" s="885">
        <v>0</v>
      </c>
      <c r="CF441" s="2981">
        <f t="shared" ref="CF441:CJ491" si="201">CA441-AK441</f>
        <v>0</v>
      </c>
      <c r="CG441" s="2981">
        <f t="shared" si="201"/>
        <v>0</v>
      </c>
      <c r="CH441" s="2981">
        <f t="shared" si="201"/>
        <v>0</v>
      </c>
      <c r="CI441" s="2981">
        <f t="shared" si="201"/>
        <v>0</v>
      </c>
      <c r="CJ441" s="2981">
        <f t="shared" si="201"/>
        <v>0</v>
      </c>
      <c r="CQ441" s="2981">
        <f t="shared" si="189"/>
        <v>0</v>
      </c>
      <c r="CR441" s="2981">
        <f t="shared" si="189"/>
        <v>0</v>
      </c>
      <c r="CS441" s="2981">
        <f t="shared" si="189"/>
        <v>0</v>
      </c>
      <c r="CT441" s="2981">
        <f t="shared" si="189"/>
        <v>0</v>
      </c>
      <c r="CU441" s="2981">
        <f t="shared" si="189"/>
        <v>0</v>
      </c>
    </row>
    <row r="442" spans="1:99" ht="13.5" hidden="1" customHeight="1">
      <c r="A442" s="901"/>
      <c r="B442" s="3045"/>
      <c r="C442" s="1576"/>
      <c r="D442" s="1411"/>
      <c r="E442" s="1622"/>
      <c r="F442" s="3023"/>
      <c r="G442" s="1432"/>
      <c r="H442" s="1432"/>
      <c r="I442" s="1432"/>
      <c r="J442" s="3162"/>
      <c r="K442" s="3162">
        <f t="shared" si="173"/>
        <v>0</v>
      </c>
      <c r="L442" s="1440"/>
      <c r="M442" s="1440"/>
      <c r="N442" s="1440"/>
      <c r="O442" s="1440"/>
      <c r="P442" s="3163"/>
      <c r="Q442" s="1440">
        <f t="shared" si="193"/>
        <v>0</v>
      </c>
      <c r="R442" s="3166"/>
      <c r="S442" s="1397"/>
      <c r="T442" s="1397"/>
      <c r="U442" s="1397"/>
      <c r="V442" s="3162"/>
      <c r="W442" s="3162">
        <f t="shared" si="174"/>
        <v>0</v>
      </c>
      <c r="X442" s="3162"/>
      <c r="Y442" s="1438">
        <v>0</v>
      </c>
      <c r="Z442" s="1438">
        <v>0</v>
      </c>
      <c r="AA442" s="1438">
        <v>0</v>
      </c>
      <c r="AB442" s="1438"/>
      <c r="AC442" s="3164">
        <v>0</v>
      </c>
      <c r="AD442" s="3164">
        <f t="shared" si="175"/>
        <v>0</v>
      </c>
      <c r="AE442" s="3161"/>
      <c r="AF442" s="3161"/>
      <c r="AG442" s="3161"/>
      <c r="AH442" s="3161"/>
      <c r="AI442" s="3165"/>
      <c r="AJ442" s="3165">
        <f t="shared" si="176"/>
        <v>0</v>
      </c>
      <c r="AK442" s="1432">
        <f t="shared" si="199"/>
        <v>0</v>
      </c>
      <c r="AL442" s="1432">
        <f t="shared" si="199"/>
        <v>0</v>
      </c>
      <c r="AM442" s="1432">
        <f t="shared" si="199"/>
        <v>0</v>
      </c>
      <c r="AN442" s="1432"/>
      <c r="AO442" s="1432">
        <f t="shared" si="199"/>
        <v>0</v>
      </c>
      <c r="AP442" s="1432">
        <f t="shared" si="177"/>
        <v>0</v>
      </c>
      <c r="AQ442" s="2955"/>
      <c r="AR442" s="2955"/>
      <c r="AS442" s="1432"/>
      <c r="AT442" s="1432"/>
      <c r="AU442" s="1432"/>
      <c r="AV442" s="1432"/>
      <c r="AW442" s="3162"/>
      <c r="AX442" s="3162">
        <f t="shared" si="178"/>
        <v>0</v>
      </c>
      <c r="AY442" s="3162"/>
      <c r="AZ442" s="3162"/>
      <c r="BA442" s="3162"/>
      <c r="BB442" s="3162"/>
      <c r="BC442" s="3162"/>
      <c r="BD442" s="3162">
        <f t="shared" si="179"/>
        <v>0</v>
      </c>
      <c r="BE442" s="1432"/>
      <c r="BF442" s="1432"/>
      <c r="BG442" s="1432"/>
      <c r="BH442" s="1432"/>
      <c r="BI442" s="1432"/>
      <c r="BJ442" s="1432">
        <f t="shared" si="180"/>
        <v>0</v>
      </c>
      <c r="BK442" s="3167"/>
      <c r="BL442" s="3167"/>
      <c r="CA442" s="885">
        <v>0</v>
      </c>
      <c r="CB442" s="885">
        <v>0</v>
      </c>
      <c r="CC442" s="885">
        <v>0</v>
      </c>
      <c r="CE442" s="885">
        <v>0</v>
      </c>
      <c r="CF442" s="2981">
        <f t="shared" si="201"/>
        <v>0</v>
      </c>
      <c r="CG442" s="2981">
        <f t="shared" si="201"/>
        <v>0</v>
      </c>
      <c r="CH442" s="2981">
        <f t="shared" si="201"/>
        <v>0</v>
      </c>
      <c r="CI442" s="2981">
        <f t="shared" si="201"/>
        <v>0</v>
      </c>
      <c r="CJ442" s="2981">
        <f t="shared" si="201"/>
        <v>0</v>
      </c>
      <c r="CQ442" s="2981">
        <f t="shared" si="189"/>
        <v>0</v>
      </c>
      <c r="CR442" s="2981">
        <f t="shared" si="189"/>
        <v>0</v>
      </c>
      <c r="CS442" s="2981">
        <f t="shared" si="189"/>
        <v>0</v>
      </c>
      <c r="CT442" s="2981">
        <f t="shared" si="189"/>
        <v>0</v>
      </c>
      <c r="CU442" s="2981">
        <f t="shared" si="189"/>
        <v>0</v>
      </c>
    </row>
    <row r="443" spans="1:99" ht="13.5" hidden="1" customHeight="1">
      <c r="A443" s="901"/>
      <c r="B443" s="3045"/>
      <c r="C443" s="1576"/>
      <c r="D443" s="1411"/>
      <c r="E443" s="1622"/>
      <c r="F443" s="3023"/>
      <c r="G443" s="1432"/>
      <c r="H443" s="1432"/>
      <c r="I443" s="1432"/>
      <c r="J443" s="3162"/>
      <c r="K443" s="3162">
        <f t="shared" si="173"/>
        <v>0</v>
      </c>
      <c r="L443" s="1440"/>
      <c r="M443" s="1440"/>
      <c r="N443" s="1440"/>
      <c r="O443" s="1440"/>
      <c r="P443" s="3163"/>
      <c r="Q443" s="1440">
        <f t="shared" si="193"/>
        <v>0</v>
      </c>
      <c r="R443" s="3166"/>
      <c r="S443" s="1397"/>
      <c r="T443" s="1397"/>
      <c r="U443" s="1397"/>
      <c r="V443" s="3162"/>
      <c r="W443" s="3162">
        <f t="shared" si="174"/>
        <v>0</v>
      </c>
      <c r="X443" s="3162"/>
      <c r="Y443" s="1438">
        <v>0</v>
      </c>
      <c r="Z443" s="1438">
        <v>0</v>
      </c>
      <c r="AA443" s="1438">
        <v>0</v>
      </c>
      <c r="AB443" s="1438"/>
      <c r="AC443" s="3164">
        <v>0</v>
      </c>
      <c r="AD443" s="3164">
        <f t="shared" si="175"/>
        <v>0</v>
      </c>
      <c r="AE443" s="3161"/>
      <c r="AF443" s="3161"/>
      <c r="AG443" s="3161"/>
      <c r="AH443" s="3161"/>
      <c r="AI443" s="3165"/>
      <c r="AJ443" s="3165">
        <f t="shared" si="176"/>
        <v>0</v>
      </c>
      <c r="AK443" s="1432">
        <f t="shared" si="199"/>
        <v>0</v>
      </c>
      <c r="AL443" s="1432">
        <f t="shared" si="199"/>
        <v>0</v>
      </c>
      <c r="AM443" s="1432">
        <f t="shared" si="199"/>
        <v>0</v>
      </c>
      <c r="AN443" s="1432"/>
      <c r="AO443" s="1432">
        <f t="shared" si="199"/>
        <v>0</v>
      </c>
      <c r="AP443" s="1432">
        <f t="shared" si="177"/>
        <v>0</v>
      </c>
      <c r="AQ443" s="2955"/>
      <c r="AR443" s="2955"/>
      <c r="AS443" s="1432"/>
      <c r="AT443" s="1432"/>
      <c r="AU443" s="1432"/>
      <c r="AV443" s="1432"/>
      <c r="AW443" s="3162"/>
      <c r="AX443" s="3162">
        <f t="shared" si="178"/>
        <v>0</v>
      </c>
      <c r="AY443" s="3162"/>
      <c r="AZ443" s="3162"/>
      <c r="BA443" s="3162"/>
      <c r="BB443" s="3162"/>
      <c r="BC443" s="3162"/>
      <c r="BD443" s="3162">
        <f t="shared" si="179"/>
        <v>0</v>
      </c>
      <c r="BE443" s="1432"/>
      <c r="BF443" s="1432"/>
      <c r="BG443" s="1432"/>
      <c r="BH443" s="1432"/>
      <c r="BI443" s="1432"/>
      <c r="BJ443" s="1432">
        <f t="shared" si="180"/>
        <v>0</v>
      </c>
      <c r="BK443" s="3167"/>
      <c r="BL443" s="3167"/>
      <c r="CA443" s="885">
        <v>0</v>
      </c>
      <c r="CB443" s="885">
        <v>0</v>
      </c>
      <c r="CC443" s="885">
        <v>0</v>
      </c>
      <c r="CE443" s="885">
        <v>0</v>
      </c>
      <c r="CF443" s="2981">
        <f t="shared" si="201"/>
        <v>0</v>
      </c>
      <c r="CG443" s="2981">
        <f t="shared" si="201"/>
        <v>0</v>
      </c>
      <c r="CH443" s="2981">
        <f t="shared" si="201"/>
        <v>0</v>
      </c>
      <c r="CI443" s="2981">
        <f t="shared" si="201"/>
        <v>0</v>
      </c>
      <c r="CJ443" s="2981">
        <f t="shared" si="201"/>
        <v>0</v>
      </c>
      <c r="CQ443" s="2981">
        <f t="shared" si="189"/>
        <v>0</v>
      </c>
      <c r="CR443" s="2981">
        <f t="shared" si="189"/>
        <v>0</v>
      </c>
      <c r="CS443" s="2981">
        <f t="shared" si="189"/>
        <v>0</v>
      </c>
      <c r="CT443" s="2981">
        <f t="shared" si="189"/>
        <v>0</v>
      </c>
      <c r="CU443" s="2981">
        <f t="shared" si="189"/>
        <v>0</v>
      </c>
    </row>
    <row r="444" spans="1:99" ht="13.5" hidden="1" customHeight="1">
      <c r="A444" s="901"/>
      <c r="B444" s="3045"/>
      <c r="C444" s="1576"/>
      <c r="D444" s="1411"/>
      <c r="E444" s="1622"/>
      <c r="F444" s="3023"/>
      <c r="G444" s="1432"/>
      <c r="H444" s="1432"/>
      <c r="I444" s="1432"/>
      <c r="J444" s="3162"/>
      <c r="K444" s="3162">
        <f t="shared" si="173"/>
        <v>0</v>
      </c>
      <c r="L444" s="1440"/>
      <c r="M444" s="1440"/>
      <c r="N444" s="1440"/>
      <c r="O444" s="1440"/>
      <c r="P444" s="3163"/>
      <c r="Q444" s="1440">
        <f t="shared" si="193"/>
        <v>0</v>
      </c>
      <c r="R444" s="3166"/>
      <c r="S444" s="1397"/>
      <c r="T444" s="1397"/>
      <c r="U444" s="1397"/>
      <c r="V444" s="3162"/>
      <c r="W444" s="3162">
        <f t="shared" si="174"/>
        <v>0</v>
      </c>
      <c r="X444" s="3162"/>
      <c r="Y444" s="1438">
        <v>0</v>
      </c>
      <c r="Z444" s="1438">
        <v>0</v>
      </c>
      <c r="AA444" s="1438">
        <v>0</v>
      </c>
      <c r="AB444" s="1438"/>
      <c r="AC444" s="3164">
        <v>0</v>
      </c>
      <c r="AD444" s="3164">
        <f t="shared" si="175"/>
        <v>0</v>
      </c>
      <c r="AE444" s="3161"/>
      <c r="AF444" s="3161"/>
      <c r="AG444" s="3161"/>
      <c r="AH444" s="3161"/>
      <c r="AI444" s="3165"/>
      <c r="AJ444" s="3165">
        <f t="shared" si="176"/>
        <v>0</v>
      </c>
      <c r="AK444" s="1432">
        <f t="shared" si="199"/>
        <v>0</v>
      </c>
      <c r="AL444" s="1432">
        <f t="shared" si="199"/>
        <v>0</v>
      </c>
      <c r="AM444" s="1432">
        <f t="shared" si="199"/>
        <v>0</v>
      </c>
      <c r="AN444" s="1432"/>
      <c r="AO444" s="1432">
        <f t="shared" si="199"/>
        <v>0</v>
      </c>
      <c r="AP444" s="1432">
        <f t="shared" si="177"/>
        <v>0</v>
      </c>
      <c r="AQ444" s="2955"/>
      <c r="AR444" s="2955"/>
      <c r="AS444" s="1432"/>
      <c r="AT444" s="1432"/>
      <c r="AU444" s="1432"/>
      <c r="AV444" s="1432"/>
      <c r="AW444" s="3162"/>
      <c r="AX444" s="3162">
        <f t="shared" si="178"/>
        <v>0</v>
      </c>
      <c r="AY444" s="3162"/>
      <c r="AZ444" s="3162"/>
      <c r="BA444" s="3162"/>
      <c r="BB444" s="3162"/>
      <c r="BC444" s="3162"/>
      <c r="BD444" s="3162">
        <f t="shared" si="179"/>
        <v>0</v>
      </c>
      <c r="BE444" s="1432"/>
      <c r="BF444" s="1432"/>
      <c r="BG444" s="1432"/>
      <c r="BH444" s="1432"/>
      <c r="BI444" s="1432"/>
      <c r="BJ444" s="1432">
        <f t="shared" si="180"/>
        <v>0</v>
      </c>
      <c r="BK444" s="3167"/>
      <c r="BL444" s="3167"/>
      <c r="CA444" s="885">
        <v>0</v>
      </c>
      <c r="CB444" s="885">
        <v>0</v>
      </c>
      <c r="CC444" s="885">
        <v>0</v>
      </c>
      <c r="CE444" s="885">
        <v>0</v>
      </c>
      <c r="CF444" s="2981">
        <f t="shared" si="201"/>
        <v>0</v>
      </c>
      <c r="CG444" s="2981">
        <f t="shared" si="201"/>
        <v>0</v>
      </c>
      <c r="CH444" s="2981">
        <f t="shared" si="201"/>
        <v>0</v>
      </c>
      <c r="CI444" s="2981">
        <f t="shared" si="201"/>
        <v>0</v>
      </c>
      <c r="CJ444" s="2981">
        <f t="shared" si="201"/>
        <v>0</v>
      </c>
      <c r="CQ444" s="2981">
        <f t="shared" si="189"/>
        <v>0</v>
      </c>
      <c r="CR444" s="2981">
        <f t="shared" si="189"/>
        <v>0</v>
      </c>
      <c r="CS444" s="2981">
        <f t="shared" si="189"/>
        <v>0</v>
      </c>
      <c r="CT444" s="2981">
        <f t="shared" si="189"/>
        <v>0</v>
      </c>
      <c r="CU444" s="2981">
        <f t="shared" si="189"/>
        <v>0</v>
      </c>
    </row>
    <row r="445" spans="1:99" ht="13.5" hidden="1" customHeight="1">
      <c r="A445" s="901"/>
      <c r="B445" s="3045"/>
      <c r="C445" s="1576"/>
      <c r="D445" s="1411"/>
      <c r="E445" s="1622"/>
      <c r="F445" s="3023"/>
      <c r="G445" s="1432"/>
      <c r="H445" s="1432"/>
      <c r="I445" s="1432"/>
      <c r="J445" s="3162"/>
      <c r="K445" s="3162">
        <f t="shared" si="173"/>
        <v>0</v>
      </c>
      <c r="L445" s="1440"/>
      <c r="M445" s="1440"/>
      <c r="N445" s="1440"/>
      <c r="O445" s="1440"/>
      <c r="P445" s="3163"/>
      <c r="Q445" s="1440">
        <f t="shared" si="193"/>
        <v>0</v>
      </c>
      <c r="R445" s="3166"/>
      <c r="S445" s="1397"/>
      <c r="T445" s="1397"/>
      <c r="U445" s="1397"/>
      <c r="V445" s="3162"/>
      <c r="W445" s="3162">
        <f t="shared" si="174"/>
        <v>0</v>
      </c>
      <c r="X445" s="3162"/>
      <c r="Y445" s="1438">
        <v>0</v>
      </c>
      <c r="Z445" s="1438">
        <v>0</v>
      </c>
      <c r="AA445" s="1438">
        <v>0</v>
      </c>
      <c r="AB445" s="1438"/>
      <c r="AC445" s="3164">
        <v>0</v>
      </c>
      <c r="AD445" s="3164">
        <f t="shared" si="175"/>
        <v>0</v>
      </c>
      <c r="AE445" s="3161"/>
      <c r="AF445" s="3161"/>
      <c r="AG445" s="3161"/>
      <c r="AH445" s="3161"/>
      <c r="AI445" s="3165"/>
      <c r="AJ445" s="3165">
        <f t="shared" si="176"/>
        <v>0</v>
      </c>
      <c r="AK445" s="1432">
        <f t="shared" si="199"/>
        <v>0</v>
      </c>
      <c r="AL445" s="1432">
        <f t="shared" si="199"/>
        <v>0</v>
      </c>
      <c r="AM445" s="1432">
        <f t="shared" si="199"/>
        <v>0</v>
      </c>
      <c r="AN445" s="1432"/>
      <c r="AO445" s="1432">
        <f t="shared" si="199"/>
        <v>0</v>
      </c>
      <c r="AP445" s="1432">
        <f t="shared" si="177"/>
        <v>0</v>
      </c>
      <c r="AQ445" s="2955"/>
      <c r="AR445" s="2955"/>
      <c r="AS445" s="1432"/>
      <c r="AT445" s="1432"/>
      <c r="AU445" s="1432"/>
      <c r="AV445" s="1432"/>
      <c r="AW445" s="3162"/>
      <c r="AX445" s="3162">
        <f t="shared" si="178"/>
        <v>0</v>
      </c>
      <c r="AY445" s="3162"/>
      <c r="AZ445" s="3162"/>
      <c r="BA445" s="3162"/>
      <c r="BB445" s="3162"/>
      <c r="BC445" s="3162"/>
      <c r="BD445" s="3162">
        <f t="shared" si="179"/>
        <v>0</v>
      </c>
      <c r="BE445" s="1432"/>
      <c r="BF445" s="1432"/>
      <c r="BG445" s="1432"/>
      <c r="BH445" s="1432"/>
      <c r="BI445" s="1432"/>
      <c r="BJ445" s="1432">
        <f t="shared" si="180"/>
        <v>0</v>
      </c>
      <c r="BK445" s="3167"/>
      <c r="BL445" s="3167"/>
      <c r="CA445" s="885">
        <v>0</v>
      </c>
      <c r="CB445" s="885">
        <v>0</v>
      </c>
      <c r="CC445" s="885">
        <v>0</v>
      </c>
      <c r="CE445" s="885">
        <v>0</v>
      </c>
      <c r="CF445" s="2981">
        <f t="shared" si="201"/>
        <v>0</v>
      </c>
      <c r="CG445" s="2981">
        <f t="shared" si="201"/>
        <v>0</v>
      </c>
      <c r="CH445" s="2981">
        <f t="shared" si="201"/>
        <v>0</v>
      </c>
      <c r="CI445" s="2981">
        <f t="shared" si="201"/>
        <v>0</v>
      </c>
      <c r="CJ445" s="2981">
        <f t="shared" si="201"/>
        <v>0</v>
      </c>
      <c r="CQ445" s="2981">
        <f t="shared" si="189"/>
        <v>0</v>
      </c>
      <c r="CR445" s="2981">
        <f t="shared" si="189"/>
        <v>0</v>
      </c>
      <c r="CS445" s="2981">
        <f t="shared" si="189"/>
        <v>0</v>
      </c>
      <c r="CT445" s="2981">
        <f t="shared" si="189"/>
        <v>0</v>
      </c>
      <c r="CU445" s="2981">
        <f t="shared" si="189"/>
        <v>0</v>
      </c>
    </row>
    <row r="446" spans="1:99" ht="13.5" hidden="1" customHeight="1">
      <c r="A446" s="901"/>
      <c r="B446" s="3045"/>
      <c r="C446" s="1576"/>
      <c r="D446" s="1411"/>
      <c r="E446" s="1622"/>
      <c r="F446" s="3023"/>
      <c r="G446" s="1432"/>
      <c r="H446" s="1432"/>
      <c r="I446" s="1432"/>
      <c r="J446" s="3162"/>
      <c r="K446" s="3162">
        <f t="shared" si="173"/>
        <v>0</v>
      </c>
      <c r="L446" s="1440"/>
      <c r="M446" s="1440"/>
      <c r="N446" s="1440"/>
      <c r="O446" s="1440"/>
      <c r="P446" s="3163"/>
      <c r="Q446" s="1440">
        <f t="shared" si="193"/>
        <v>0</v>
      </c>
      <c r="R446" s="3166"/>
      <c r="S446" s="1397"/>
      <c r="T446" s="1397"/>
      <c r="U446" s="1397"/>
      <c r="V446" s="3162"/>
      <c r="W446" s="3162">
        <f t="shared" si="174"/>
        <v>0</v>
      </c>
      <c r="X446" s="3162"/>
      <c r="Y446" s="1438">
        <v>0</v>
      </c>
      <c r="Z446" s="1438">
        <v>0</v>
      </c>
      <c r="AA446" s="1438">
        <v>0</v>
      </c>
      <c r="AB446" s="1438"/>
      <c r="AC446" s="3164">
        <v>0</v>
      </c>
      <c r="AD446" s="3164">
        <f t="shared" si="175"/>
        <v>0</v>
      </c>
      <c r="AE446" s="3161"/>
      <c r="AF446" s="3161"/>
      <c r="AG446" s="3161"/>
      <c r="AH446" s="3161"/>
      <c r="AI446" s="3165"/>
      <c r="AJ446" s="3165">
        <f t="shared" si="176"/>
        <v>0</v>
      </c>
      <c r="AK446" s="1432">
        <f t="shared" si="199"/>
        <v>0</v>
      </c>
      <c r="AL446" s="1432">
        <f t="shared" si="199"/>
        <v>0</v>
      </c>
      <c r="AM446" s="1432">
        <f t="shared" si="199"/>
        <v>0</v>
      </c>
      <c r="AN446" s="1432"/>
      <c r="AO446" s="1432">
        <f t="shared" si="199"/>
        <v>0</v>
      </c>
      <c r="AP446" s="1432">
        <f t="shared" si="177"/>
        <v>0</v>
      </c>
      <c r="AQ446" s="2955"/>
      <c r="AR446" s="2955"/>
      <c r="AS446" s="1432"/>
      <c r="AT446" s="1432"/>
      <c r="AU446" s="1432"/>
      <c r="AV446" s="1432"/>
      <c r="AW446" s="3162"/>
      <c r="AX446" s="3162">
        <f t="shared" si="178"/>
        <v>0</v>
      </c>
      <c r="AY446" s="3162"/>
      <c r="AZ446" s="3162"/>
      <c r="BA446" s="3162"/>
      <c r="BB446" s="3162"/>
      <c r="BC446" s="3162"/>
      <c r="BD446" s="3162">
        <f t="shared" si="179"/>
        <v>0</v>
      </c>
      <c r="BE446" s="1432"/>
      <c r="BF446" s="1432"/>
      <c r="BG446" s="1432"/>
      <c r="BH446" s="1432"/>
      <c r="BI446" s="1432"/>
      <c r="BJ446" s="1432">
        <f t="shared" si="180"/>
        <v>0</v>
      </c>
      <c r="BK446" s="3167"/>
      <c r="BL446" s="3167"/>
      <c r="CA446" s="885">
        <v>0</v>
      </c>
      <c r="CB446" s="885">
        <v>0</v>
      </c>
      <c r="CC446" s="885">
        <v>0</v>
      </c>
      <c r="CE446" s="885">
        <v>0</v>
      </c>
      <c r="CF446" s="2981">
        <f t="shared" si="201"/>
        <v>0</v>
      </c>
      <c r="CG446" s="2981">
        <f t="shared" si="201"/>
        <v>0</v>
      </c>
      <c r="CH446" s="2981">
        <f t="shared" si="201"/>
        <v>0</v>
      </c>
      <c r="CI446" s="2981">
        <f t="shared" si="201"/>
        <v>0</v>
      </c>
      <c r="CJ446" s="2981">
        <f t="shared" si="201"/>
        <v>0</v>
      </c>
      <c r="CQ446" s="2981">
        <f t="shared" si="189"/>
        <v>0</v>
      </c>
      <c r="CR446" s="2981">
        <f t="shared" si="189"/>
        <v>0</v>
      </c>
      <c r="CS446" s="2981">
        <f t="shared" si="189"/>
        <v>0</v>
      </c>
      <c r="CT446" s="2981">
        <f t="shared" si="189"/>
        <v>0</v>
      </c>
      <c r="CU446" s="2981">
        <f t="shared" si="189"/>
        <v>0</v>
      </c>
    </row>
    <row r="447" spans="1:99" ht="13.5" hidden="1" customHeight="1">
      <c r="A447" s="901"/>
      <c r="B447" s="3045"/>
      <c r="C447" s="1576"/>
      <c r="D447" s="1411"/>
      <c r="E447" s="1622"/>
      <c r="F447" s="3023"/>
      <c r="G447" s="1432"/>
      <c r="H447" s="1432"/>
      <c r="I447" s="1432"/>
      <c r="J447" s="3162"/>
      <c r="K447" s="3162">
        <f t="shared" si="173"/>
        <v>0</v>
      </c>
      <c r="L447" s="1440"/>
      <c r="M447" s="1440"/>
      <c r="N447" s="1440"/>
      <c r="O447" s="1440"/>
      <c r="P447" s="3163"/>
      <c r="Q447" s="1440">
        <f t="shared" si="193"/>
        <v>0</v>
      </c>
      <c r="R447" s="3166"/>
      <c r="S447" s="1397"/>
      <c r="T447" s="1397"/>
      <c r="U447" s="1397"/>
      <c r="V447" s="3162"/>
      <c r="W447" s="3162">
        <f t="shared" si="174"/>
        <v>0</v>
      </c>
      <c r="X447" s="3162"/>
      <c r="Y447" s="1438">
        <v>0</v>
      </c>
      <c r="Z447" s="1438">
        <v>0</v>
      </c>
      <c r="AA447" s="1438">
        <v>0</v>
      </c>
      <c r="AB447" s="1438"/>
      <c r="AC447" s="3164">
        <v>0</v>
      </c>
      <c r="AD447" s="3164">
        <f t="shared" si="175"/>
        <v>0</v>
      </c>
      <c r="AE447" s="3161"/>
      <c r="AF447" s="3161"/>
      <c r="AG447" s="3161"/>
      <c r="AH447" s="3161"/>
      <c r="AI447" s="3165"/>
      <c r="AJ447" s="3165">
        <f t="shared" si="176"/>
        <v>0</v>
      </c>
      <c r="AK447" s="1432">
        <f t="shared" si="199"/>
        <v>0</v>
      </c>
      <c r="AL447" s="1432">
        <f t="shared" si="199"/>
        <v>0</v>
      </c>
      <c r="AM447" s="1432">
        <f t="shared" si="199"/>
        <v>0</v>
      </c>
      <c r="AN447" s="1432"/>
      <c r="AO447" s="1432">
        <f t="shared" si="199"/>
        <v>0</v>
      </c>
      <c r="AP447" s="1432">
        <f t="shared" si="177"/>
        <v>0</v>
      </c>
      <c r="AQ447" s="2955"/>
      <c r="AR447" s="2955"/>
      <c r="AS447" s="1432"/>
      <c r="AT447" s="1432"/>
      <c r="AU447" s="1432"/>
      <c r="AV447" s="1432"/>
      <c r="AW447" s="3162"/>
      <c r="AX447" s="3162">
        <f t="shared" si="178"/>
        <v>0</v>
      </c>
      <c r="AY447" s="3162"/>
      <c r="AZ447" s="3162"/>
      <c r="BA447" s="3162"/>
      <c r="BB447" s="3162"/>
      <c r="BC447" s="3162"/>
      <c r="BD447" s="3162">
        <f t="shared" si="179"/>
        <v>0</v>
      </c>
      <c r="BE447" s="1432"/>
      <c r="BF447" s="1432"/>
      <c r="BG447" s="1432"/>
      <c r="BH447" s="1432"/>
      <c r="BI447" s="1432"/>
      <c r="BJ447" s="1432">
        <f t="shared" si="180"/>
        <v>0</v>
      </c>
      <c r="BK447" s="3167"/>
      <c r="BL447" s="3167"/>
      <c r="CA447" s="885">
        <v>0</v>
      </c>
      <c r="CB447" s="885">
        <v>0</v>
      </c>
      <c r="CC447" s="885">
        <v>0</v>
      </c>
      <c r="CE447" s="885">
        <v>0</v>
      </c>
      <c r="CF447" s="2981">
        <f t="shared" si="201"/>
        <v>0</v>
      </c>
      <c r="CG447" s="2981">
        <f t="shared" si="201"/>
        <v>0</v>
      </c>
      <c r="CH447" s="2981">
        <f t="shared" si="201"/>
        <v>0</v>
      </c>
      <c r="CI447" s="2981">
        <f t="shared" si="201"/>
        <v>0</v>
      </c>
      <c r="CJ447" s="2981">
        <f t="shared" si="201"/>
        <v>0</v>
      </c>
      <c r="CQ447" s="2981">
        <f t="shared" si="189"/>
        <v>0</v>
      </c>
      <c r="CR447" s="2981">
        <f t="shared" si="189"/>
        <v>0</v>
      </c>
      <c r="CS447" s="2981">
        <f t="shared" si="189"/>
        <v>0</v>
      </c>
      <c r="CT447" s="2981">
        <f t="shared" si="189"/>
        <v>0</v>
      </c>
      <c r="CU447" s="2981">
        <f t="shared" si="189"/>
        <v>0</v>
      </c>
    </row>
    <row r="448" spans="1:99" ht="13.5" hidden="1" customHeight="1">
      <c r="A448" s="901"/>
      <c r="B448" s="3045"/>
      <c r="C448" s="1576"/>
      <c r="D448" s="1411"/>
      <c r="E448" s="1622"/>
      <c r="F448" s="3023"/>
      <c r="G448" s="1432"/>
      <c r="H448" s="1432"/>
      <c r="I448" s="1432"/>
      <c r="J448" s="3162"/>
      <c r="K448" s="3162">
        <f t="shared" si="173"/>
        <v>0</v>
      </c>
      <c r="L448" s="1440"/>
      <c r="M448" s="1440"/>
      <c r="N448" s="1440"/>
      <c r="O448" s="1440"/>
      <c r="P448" s="3163"/>
      <c r="Q448" s="1440">
        <f t="shared" si="193"/>
        <v>0</v>
      </c>
      <c r="R448" s="3166"/>
      <c r="S448" s="1397"/>
      <c r="T448" s="1397"/>
      <c r="U448" s="1397"/>
      <c r="V448" s="3162"/>
      <c r="W448" s="3162">
        <f t="shared" si="174"/>
        <v>0</v>
      </c>
      <c r="X448" s="3162"/>
      <c r="Y448" s="1438">
        <v>0</v>
      </c>
      <c r="Z448" s="1438">
        <v>0</v>
      </c>
      <c r="AA448" s="1438">
        <v>0</v>
      </c>
      <c r="AB448" s="1438"/>
      <c r="AC448" s="3164">
        <v>0</v>
      </c>
      <c r="AD448" s="3164">
        <f t="shared" si="175"/>
        <v>0</v>
      </c>
      <c r="AE448" s="3161"/>
      <c r="AF448" s="3161"/>
      <c r="AG448" s="3161"/>
      <c r="AH448" s="3161"/>
      <c r="AI448" s="3165"/>
      <c r="AJ448" s="3165">
        <f t="shared" si="176"/>
        <v>0</v>
      </c>
      <c r="AK448" s="1432">
        <f t="shared" si="199"/>
        <v>0</v>
      </c>
      <c r="AL448" s="1432">
        <f t="shared" si="199"/>
        <v>0</v>
      </c>
      <c r="AM448" s="1432">
        <f t="shared" si="199"/>
        <v>0</v>
      </c>
      <c r="AN448" s="1432"/>
      <c r="AO448" s="1432">
        <f t="shared" si="199"/>
        <v>0</v>
      </c>
      <c r="AP448" s="1432">
        <f t="shared" si="177"/>
        <v>0</v>
      </c>
      <c r="AQ448" s="2955"/>
      <c r="AR448" s="2955"/>
      <c r="AS448" s="1432"/>
      <c r="AT448" s="1432"/>
      <c r="AU448" s="1432"/>
      <c r="AV448" s="1432"/>
      <c r="AW448" s="3162"/>
      <c r="AX448" s="3162">
        <f t="shared" si="178"/>
        <v>0</v>
      </c>
      <c r="AY448" s="3162"/>
      <c r="AZ448" s="3162"/>
      <c r="BA448" s="3162"/>
      <c r="BB448" s="3162"/>
      <c r="BC448" s="3162"/>
      <c r="BD448" s="3162">
        <f t="shared" si="179"/>
        <v>0</v>
      </c>
      <c r="BE448" s="1432"/>
      <c r="BF448" s="1432"/>
      <c r="BG448" s="1432"/>
      <c r="BH448" s="1432"/>
      <c r="BI448" s="1432"/>
      <c r="BJ448" s="1432">
        <f t="shared" si="180"/>
        <v>0</v>
      </c>
      <c r="BK448" s="3167"/>
      <c r="BL448" s="3167"/>
      <c r="CA448" s="885">
        <v>0</v>
      </c>
      <c r="CB448" s="885">
        <v>0</v>
      </c>
      <c r="CC448" s="885">
        <v>0</v>
      </c>
      <c r="CE448" s="885">
        <v>0</v>
      </c>
      <c r="CF448" s="2981">
        <f t="shared" si="201"/>
        <v>0</v>
      </c>
      <c r="CG448" s="2981">
        <f t="shared" si="201"/>
        <v>0</v>
      </c>
      <c r="CH448" s="2981">
        <f t="shared" si="201"/>
        <v>0</v>
      </c>
      <c r="CI448" s="2981">
        <f t="shared" si="201"/>
        <v>0</v>
      </c>
      <c r="CJ448" s="2981">
        <f t="shared" si="201"/>
        <v>0</v>
      </c>
      <c r="CQ448" s="2981">
        <f t="shared" si="189"/>
        <v>0</v>
      </c>
      <c r="CR448" s="2981">
        <f t="shared" si="189"/>
        <v>0</v>
      </c>
      <c r="CS448" s="2981">
        <f t="shared" si="189"/>
        <v>0</v>
      </c>
      <c r="CT448" s="2981">
        <f t="shared" si="189"/>
        <v>0</v>
      </c>
      <c r="CU448" s="2981">
        <f t="shared" si="189"/>
        <v>0</v>
      </c>
    </row>
    <row r="449" spans="1:99" ht="13.5" hidden="1" customHeight="1">
      <c r="A449" s="901"/>
      <c r="B449" s="3045"/>
      <c r="C449" s="1576"/>
      <c r="D449" s="1411"/>
      <c r="E449" s="1622"/>
      <c r="F449" s="3023"/>
      <c r="G449" s="1432"/>
      <c r="H449" s="1432"/>
      <c r="I449" s="1432"/>
      <c r="J449" s="3162"/>
      <c r="K449" s="3162">
        <f t="shared" si="173"/>
        <v>0</v>
      </c>
      <c r="L449" s="1440"/>
      <c r="M449" s="1440"/>
      <c r="N449" s="1440"/>
      <c r="O449" s="1440"/>
      <c r="P449" s="3163"/>
      <c r="Q449" s="1440">
        <f t="shared" si="193"/>
        <v>0</v>
      </c>
      <c r="R449" s="3166"/>
      <c r="S449" s="1397"/>
      <c r="T449" s="1397"/>
      <c r="U449" s="1397"/>
      <c r="V449" s="3162"/>
      <c r="W449" s="3162">
        <f t="shared" si="174"/>
        <v>0</v>
      </c>
      <c r="X449" s="3162"/>
      <c r="Y449" s="1438">
        <v>0</v>
      </c>
      <c r="Z449" s="1438">
        <v>0</v>
      </c>
      <c r="AA449" s="1438">
        <v>0</v>
      </c>
      <c r="AB449" s="1438"/>
      <c r="AC449" s="3164">
        <v>0</v>
      </c>
      <c r="AD449" s="3164">
        <f t="shared" si="175"/>
        <v>0</v>
      </c>
      <c r="AE449" s="3161"/>
      <c r="AF449" s="3161"/>
      <c r="AG449" s="3161"/>
      <c r="AH449" s="3161"/>
      <c r="AI449" s="3165"/>
      <c r="AJ449" s="3165">
        <f t="shared" si="176"/>
        <v>0</v>
      </c>
      <c r="AK449" s="1432">
        <f t="shared" si="199"/>
        <v>0</v>
      </c>
      <c r="AL449" s="1432">
        <f t="shared" si="199"/>
        <v>0</v>
      </c>
      <c r="AM449" s="1432">
        <f t="shared" si="199"/>
        <v>0</v>
      </c>
      <c r="AN449" s="1432"/>
      <c r="AO449" s="1432">
        <f t="shared" si="199"/>
        <v>0</v>
      </c>
      <c r="AP449" s="1432">
        <f t="shared" si="177"/>
        <v>0</v>
      </c>
      <c r="AQ449" s="2955"/>
      <c r="AR449" s="2955"/>
      <c r="AS449" s="1432"/>
      <c r="AT449" s="1432"/>
      <c r="AU449" s="1432"/>
      <c r="AV449" s="1432"/>
      <c r="AW449" s="3162"/>
      <c r="AX449" s="3162">
        <f t="shared" si="178"/>
        <v>0</v>
      </c>
      <c r="AY449" s="3162"/>
      <c r="AZ449" s="3162"/>
      <c r="BA449" s="3162"/>
      <c r="BB449" s="3162"/>
      <c r="BC449" s="3162"/>
      <c r="BD449" s="3162">
        <f t="shared" si="179"/>
        <v>0</v>
      </c>
      <c r="BE449" s="1432"/>
      <c r="BF449" s="1432"/>
      <c r="BG449" s="1432"/>
      <c r="BH449" s="1432"/>
      <c r="BI449" s="1432"/>
      <c r="BJ449" s="1432">
        <f t="shared" si="180"/>
        <v>0</v>
      </c>
      <c r="BK449" s="3167"/>
      <c r="BL449" s="3167"/>
      <c r="CA449" s="885">
        <v>0</v>
      </c>
      <c r="CB449" s="885">
        <v>0</v>
      </c>
      <c r="CC449" s="885">
        <v>0</v>
      </c>
      <c r="CE449" s="885">
        <v>0</v>
      </c>
      <c r="CF449" s="2981">
        <f t="shared" si="201"/>
        <v>0</v>
      </c>
      <c r="CG449" s="2981">
        <f t="shared" si="201"/>
        <v>0</v>
      </c>
      <c r="CH449" s="2981">
        <f t="shared" si="201"/>
        <v>0</v>
      </c>
      <c r="CI449" s="2981">
        <f t="shared" si="201"/>
        <v>0</v>
      </c>
      <c r="CJ449" s="2981">
        <f t="shared" si="201"/>
        <v>0</v>
      </c>
      <c r="CQ449" s="2981">
        <f t="shared" si="189"/>
        <v>0</v>
      </c>
      <c r="CR449" s="2981">
        <f t="shared" si="189"/>
        <v>0</v>
      </c>
      <c r="CS449" s="2981">
        <f t="shared" si="189"/>
        <v>0</v>
      </c>
      <c r="CT449" s="2981">
        <f t="shared" si="189"/>
        <v>0</v>
      </c>
      <c r="CU449" s="2981">
        <f t="shared" si="189"/>
        <v>0</v>
      </c>
    </row>
    <row r="450" spans="1:99" ht="13.5" hidden="1" customHeight="1">
      <c r="A450" s="901"/>
      <c r="B450" s="3045"/>
      <c r="C450" s="1576"/>
      <c r="D450" s="1411"/>
      <c r="E450" s="1622"/>
      <c r="F450" s="3023"/>
      <c r="G450" s="1432"/>
      <c r="H450" s="1432"/>
      <c r="I450" s="1432"/>
      <c r="J450" s="3162"/>
      <c r="K450" s="3162">
        <f t="shared" si="173"/>
        <v>0</v>
      </c>
      <c r="L450" s="1440"/>
      <c r="M450" s="1440"/>
      <c r="N450" s="1440"/>
      <c r="O450" s="1440"/>
      <c r="P450" s="3163"/>
      <c r="Q450" s="1440">
        <f t="shared" si="193"/>
        <v>0</v>
      </c>
      <c r="R450" s="3166"/>
      <c r="S450" s="1397"/>
      <c r="T450" s="1397"/>
      <c r="U450" s="1397"/>
      <c r="V450" s="3162"/>
      <c r="W450" s="3162">
        <f t="shared" si="174"/>
        <v>0</v>
      </c>
      <c r="X450" s="3162"/>
      <c r="Y450" s="1438">
        <v>0</v>
      </c>
      <c r="Z450" s="1438">
        <v>0</v>
      </c>
      <c r="AA450" s="1438">
        <v>0</v>
      </c>
      <c r="AB450" s="1438"/>
      <c r="AC450" s="3164">
        <v>0</v>
      </c>
      <c r="AD450" s="3164">
        <f t="shared" si="175"/>
        <v>0</v>
      </c>
      <c r="AE450" s="3161"/>
      <c r="AF450" s="3161"/>
      <c r="AG450" s="3161"/>
      <c r="AH450" s="3161"/>
      <c r="AI450" s="3165"/>
      <c r="AJ450" s="3165">
        <f t="shared" si="176"/>
        <v>0</v>
      </c>
      <c r="AK450" s="1432">
        <f t="shared" si="199"/>
        <v>0</v>
      </c>
      <c r="AL450" s="1432">
        <f t="shared" si="199"/>
        <v>0</v>
      </c>
      <c r="AM450" s="1432">
        <f t="shared" si="199"/>
        <v>0</v>
      </c>
      <c r="AN450" s="1432"/>
      <c r="AO450" s="1432">
        <f t="shared" si="199"/>
        <v>0</v>
      </c>
      <c r="AP450" s="1432">
        <f t="shared" si="177"/>
        <v>0</v>
      </c>
      <c r="AQ450" s="2955"/>
      <c r="AR450" s="2955"/>
      <c r="AS450" s="1432"/>
      <c r="AT450" s="1432"/>
      <c r="AU450" s="1432"/>
      <c r="AV450" s="1432"/>
      <c r="AW450" s="3162"/>
      <c r="AX450" s="3162">
        <f t="shared" si="178"/>
        <v>0</v>
      </c>
      <c r="AY450" s="3162"/>
      <c r="AZ450" s="3162"/>
      <c r="BA450" s="3162"/>
      <c r="BB450" s="3162"/>
      <c r="BC450" s="3162"/>
      <c r="BD450" s="3162">
        <f t="shared" si="179"/>
        <v>0</v>
      </c>
      <c r="BE450" s="1432"/>
      <c r="BF450" s="1432"/>
      <c r="BG450" s="1432"/>
      <c r="BH450" s="1432"/>
      <c r="BI450" s="1432"/>
      <c r="BJ450" s="1432">
        <f t="shared" si="180"/>
        <v>0</v>
      </c>
      <c r="BK450" s="3167"/>
      <c r="BL450" s="3167"/>
      <c r="CA450" s="885">
        <v>0</v>
      </c>
      <c r="CB450" s="885">
        <v>0</v>
      </c>
      <c r="CC450" s="885">
        <v>0</v>
      </c>
      <c r="CE450" s="885">
        <v>0</v>
      </c>
      <c r="CF450" s="2981">
        <f t="shared" si="201"/>
        <v>0</v>
      </c>
      <c r="CG450" s="2981">
        <f t="shared" si="201"/>
        <v>0</v>
      </c>
      <c r="CH450" s="2981">
        <f t="shared" si="201"/>
        <v>0</v>
      </c>
      <c r="CI450" s="2981">
        <f t="shared" si="201"/>
        <v>0</v>
      </c>
      <c r="CJ450" s="2981">
        <f t="shared" si="201"/>
        <v>0</v>
      </c>
      <c r="CQ450" s="2981">
        <f t="shared" si="189"/>
        <v>0</v>
      </c>
      <c r="CR450" s="2981">
        <f t="shared" si="189"/>
        <v>0</v>
      </c>
      <c r="CS450" s="2981">
        <f t="shared" si="189"/>
        <v>0</v>
      </c>
      <c r="CT450" s="2981">
        <f t="shared" si="189"/>
        <v>0</v>
      </c>
      <c r="CU450" s="2981">
        <f t="shared" si="189"/>
        <v>0</v>
      </c>
    </row>
    <row r="451" spans="1:99" ht="13.5" hidden="1" customHeight="1">
      <c r="A451" s="901"/>
      <c r="B451" s="3045"/>
      <c r="C451" s="1576"/>
      <c r="D451" s="1411"/>
      <c r="E451" s="1622"/>
      <c r="F451" s="3023"/>
      <c r="G451" s="1432"/>
      <c r="H451" s="1432"/>
      <c r="I451" s="1432"/>
      <c r="J451" s="3162"/>
      <c r="K451" s="3162">
        <f t="shared" si="173"/>
        <v>0</v>
      </c>
      <c r="L451" s="1440"/>
      <c r="M451" s="1440"/>
      <c r="N451" s="1440"/>
      <c r="O451" s="1440"/>
      <c r="P451" s="3163"/>
      <c r="Q451" s="1440">
        <f t="shared" si="193"/>
        <v>0</v>
      </c>
      <c r="R451" s="3166"/>
      <c r="S451" s="1397"/>
      <c r="T451" s="1397"/>
      <c r="U451" s="1397"/>
      <c r="V451" s="3162"/>
      <c r="W451" s="3162">
        <f t="shared" si="174"/>
        <v>0</v>
      </c>
      <c r="X451" s="3162"/>
      <c r="Y451" s="1438">
        <v>0</v>
      </c>
      <c r="Z451" s="1438">
        <v>0</v>
      </c>
      <c r="AA451" s="1438">
        <v>0</v>
      </c>
      <c r="AB451" s="1438"/>
      <c r="AC451" s="3164">
        <v>0</v>
      </c>
      <c r="AD451" s="3164">
        <f t="shared" si="175"/>
        <v>0</v>
      </c>
      <c r="AE451" s="3161"/>
      <c r="AF451" s="3161"/>
      <c r="AG451" s="3161"/>
      <c r="AH451" s="3161"/>
      <c r="AI451" s="3165"/>
      <c r="AJ451" s="3165">
        <f t="shared" si="176"/>
        <v>0</v>
      </c>
      <c r="AK451" s="1432">
        <f t="shared" si="199"/>
        <v>0</v>
      </c>
      <c r="AL451" s="1432">
        <f t="shared" si="199"/>
        <v>0</v>
      </c>
      <c r="AM451" s="1432">
        <f t="shared" si="199"/>
        <v>0</v>
      </c>
      <c r="AN451" s="1432"/>
      <c r="AO451" s="1432">
        <f t="shared" si="199"/>
        <v>0</v>
      </c>
      <c r="AP451" s="1432">
        <f t="shared" si="177"/>
        <v>0</v>
      </c>
      <c r="AQ451" s="2955"/>
      <c r="AR451" s="2955"/>
      <c r="AS451" s="1432"/>
      <c r="AT451" s="1432"/>
      <c r="AU451" s="1432"/>
      <c r="AV451" s="1432"/>
      <c r="AW451" s="3162"/>
      <c r="AX451" s="3162">
        <f t="shared" si="178"/>
        <v>0</v>
      </c>
      <c r="AY451" s="3162"/>
      <c r="AZ451" s="3162"/>
      <c r="BA451" s="3162"/>
      <c r="BB451" s="3162"/>
      <c r="BC451" s="3162"/>
      <c r="BD451" s="3162">
        <f t="shared" si="179"/>
        <v>0</v>
      </c>
      <c r="BE451" s="1432"/>
      <c r="BF451" s="1432"/>
      <c r="BG451" s="1432"/>
      <c r="BH451" s="1432"/>
      <c r="BI451" s="1432"/>
      <c r="BJ451" s="1432">
        <f t="shared" si="180"/>
        <v>0</v>
      </c>
      <c r="BK451" s="3167"/>
      <c r="BL451" s="3167"/>
      <c r="CA451" s="885">
        <v>0</v>
      </c>
      <c r="CB451" s="885">
        <v>0</v>
      </c>
      <c r="CC451" s="885">
        <v>0</v>
      </c>
      <c r="CE451" s="885">
        <v>0</v>
      </c>
      <c r="CF451" s="2981">
        <f t="shared" si="201"/>
        <v>0</v>
      </c>
      <c r="CG451" s="2981">
        <f t="shared" si="201"/>
        <v>0</v>
      </c>
      <c r="CH451" s="2981">
        <f t="shared" si="201"/>
        <v>0</v>
      </c>
      <c r="CI451" s="2981">
        <f t="shared" si="201"/>
        <v>0</v>
      </c>
      <c r="CJ451" s="2981">
        <f t="shared" si="201"/>
        <v>0</v>
      </c>
      <c r="CQ451" s="2981">
        <f t="shared" si="189"/>
        <v>0</v>
      </c>
      <c r="CR451" s="2981">
        <f t="shared" si="189"/>
        <v>0</v>
      </c>
      <c r="CS451" s="2981">
        <f t="shared" si="189"/>
        <v>0</v>
      </c>
      <c r="CT451" s="2981">
        <f t="shared" si="189"/>
        <v>0</v>
      </c>
      <c r="CU451" s="2981">
        <f t="shared" si="189"/>
        <v>0</v>
      </c>
    </row>
    <row r="452" spans="1:99" ht="13.5" hidden="1" customHeight="1">
      <c r="A452" s="901"/>
      <c r="B452" s="3045"/>
      <c r="C452" s="1576"/>
      <c r="D452" s="1411"/>
      <c r="E452" s="1622"/>
      <c r="F452" s="3023"/>
      <c r="G452" s="1432"/>
      <c r="H452" s="1432"/>
      <c r="I452" s="1432"/>
      <c r="J452" s="3162"/>
      <c r="K452" s="3162">
        <f t="shared" si="173"/>
        <v>0</v>
      </c>
      <c r="L452" s="1440"/>
      <c r="M452" s="1440"/>
      <c r="N452" s="1440"/>
      <c r="O452" s="1440"/>
      <c r="P452" s="3163"/>
      <c r="Q452" s="1440">
        <f t="shared" si="193"/>
        <v>0</v>
      </c>
      <c r="R452" s="3166"/>
      <c r="S452" s="1397"/>
      <c r="T452" s="1397"/>
      <c r="U452" s="1397"/>
      <c r="V452" s="3162"/>
      <c r="W452" s="3162">
        <f t="shared" si="174"/>
        <v>0</v>
      </c>
      <c r="X452" s="3162"/>
      <c r="Y452" s="1438">
        <v>0</v>
      </c>
      <c r="Z452" s="1438">
        <v>0</v>
      </c>
      <c r="AA452" s="1438">
        <v>0</v>
      </c>
      <c r="AB452" s="1438"/>
      <c r="AC452" s="3164">
        <v>0</v>
      </c>
      <c r="AD452" s="3164">
        <f t="shared" si="175"/>
        <v>0</v>
      </c>
      <c r="AE452" s="3161"/>
      <c r="AF452" s="3161"/>
      <c r="AG452" s="3161"/>
      <c r="AH452" s="3161"/>
      <c r="AI452" s="3165"/>
      <c r="AJ452" s="3165">
        <f t="shared" si="176"/>
        <v>0</v>
      </c>
      <c r="AK452" s="1432">
        <f t="shared" si="199"/>
        <v>0</v>
      </c>
      <c r="AL452" s="1432">
        <f t="shared" si="199"/>
        <v>0</v>
      </c>
      <c r="AM452" s="1432">
        <f t="shared" si="199"/>
        <v>0</v>
      </c>
      <c r="AN452" s="1432"/>
      <c r="AO452" s="1432">
        <f t="shared" si="199"/>
        <v>0</v>
      </c>
      <c r="AP452" s="1432">
        <f t="shared" si="177"/>
        <v>0</v>
      </c>
      <c r="AQ452" s="2955"/>
      <c r="AR452" s="2955"/>
      <c r="AS452" s="1432"/>
      <c r="AT452" s="1432"/>
      <c r="AU452" s="1432"/>
      <c r="AV452" s="1432"/>
      <c r="AW452" s="3162"/>
      <c r="AX452" s="3162">
        <f t="shared" si="178"/>
        <v>0</v>
      </c>
      <c r="AY452" s="3162"/>
      <c r="AZ452" s="3162"/>
      <c r="BA452" s="3162"/>
      <c r="BB452" s="3162"/>
      <c r="BC452" s="3162"/>
      <c r="BD452" s="3162">
        <f t="shared" si="179"/>
        <v>0</v>
      </c>
      <c r="BE452" s="1432"/>
      <c r="BF452" s="1432"/>
      <c r="BG452" s="1432"/>
      <c r="BH452" s="1432"/>
      <c r="BI452" s="1432"/>
      <c r="BJ452" s="1432">
        <f t="shared" si="180"/>
        <v>0</v>
      </c>
      <c r="BK452" s="3167"/>
      <c r="BL452" s="3167"/>
      <c r="CA452" s="885">
        <v>0</v>
      </c>
      <c r="CB452" s="885">
        <v>0</v>
      </c>
      <c r="CC452" s="885">
        <v>0</v>
      </c>
      <c r="CE452" s="885">
        <v>0</v>
      </c>
      <c r="CF452" s="2981">
        <f t="shared" si="201"/>
        <v>0</v>
      </c>
      <c r="CG452" s="2981">
        <f t="shared" si="201"/>
        <v>0</v>
      </c>
      <c r="CH452" s="2981">
        <f t="shared" si="201"/>
        <v>0</v>
      </c>
      <c r="CI452" s="2981">
        <f t="shared" si="201"/>
        <v>0</v>
      </c>
      <c r="CJ452" s="2981">
        <f t="shared" si="201"/>
        <v>0</v>
      </c>
      <c r="CQ452" s="2981">
        <f t="shared" si="189"/>
        <v>0</v>
      </c>
      <c r="CR452" s="2981">
        <f t="shared" si="189"/>
        <v>0</v>
      </c>
      <c r="CS452" s="2981">
        <f t="shared" si="189"/>
        <v>0</v>
      </c>
      <c r="CT452" s="2981">
        <f t="shared" si="189"/>
        <v>0</v>
      </c>
      <c r="CU452" s="2981">
        <f t="shared" si="189"/>
        <v>0</v>
      </c>
    </row>
    <row r="453" spans="1:99" ht="13.5" hidden="1" customHeight="1">
      <c r="A453" s="901"/>
      <c r="B453" s="3081"/>
      <c r="C453" s="3152"/>
      <c r="D453" s="2936"/>
      <c r="E453" s="3063"/>
      <c r="F453" s="3168"/>
      <c r="G453" s="1435"/>
      <c r="H453" s="1435"/>
      <c r="I453" s="1435"/>
      <c r="J453" s="3169"/>
      <c r="K453" s="3169">
        <f t="shared" si="173"/>
        <v>0</v>
      </c>
      <c r="L453" s="1496"/>
      <c r="M453" s="1496"/>
      <c r="N453" s="1496"/>
      <c r="O453" s="1496"/>
      <c r="P453" s="3170"/>
      <c r="Q453" s="1496">
        <f t="shared" si="193"/>
        <v>0</v>
      </c>
      <c r="R453" s="2974"/>
      <c r="S453" s="2975"/>
      <c r="T453" s="2975"/>
      <c r="U453" s="2975"/>
      <c r="V453" s="3169"/>
      <c r="W453" s="3169">
        <f t="shared" si="174"/>
        <v>0</v>
      </c>
      <c r="X453" s="3169"/>
      <c r="Y453" s="1497">
        <v>0</v>
      </c>
      <c r="Z453" s="1497">
        <v>0</v>
      </c>
      <c r="AA453" s="1497">
        <v>0</v>
      </c>
      <c r="AB453" s="1497"/>
      <c r="AC453" s="3171">
        <v>0</v>
      </c>
      <c r="AD453" s="3171">
        <f t="shared" si="175"/>
        <v>0</v>
      </c>
      <c r="AE453" s="3101"/>
      <c r="AF453" s="3101"/>
      <c r="AG453" s="3101"/>
      <c r="AH453" s="3101"/>
      <c r="AI453" s="3172"/>
      <c r="AJ453" s="3172">
        <f t="shared" si="176"/>
        <v>0</v>
      </c>
      <c r="AK453" s="1435">
        <f t="shared" si="199"/>
        <v>0</v>
      </c>
      <c r="AL453" s="1435">
        <f t="shared" si="199"/>
        <v>0</v>
      </c>
      <c r="AM453" s="1435">
        <f t="shared" si="199"/>
        <v>0</v>
      </c>
      <c r="AN453" s="1435"/>
      <c r="AO453" s="1435">
        <f t="shared" si="199"/>
        <v>0</v>
      </c>
      <c r="AP453" s="1435">
        <f t="shared" si="177"/>
        <v>0</v>
      </c>
      <c r="AQ453" s="3127"/>
      <c r="AR453" s="3127"/>
      <c r="AS453" s="1435"/>
      <c r="AT453" s="1435"/>
      <c r="AU453" s="1435"/>
      <c r="AV453" s="1435"/>
      <c r="AW453" s="3169"/>
      <c r="AX453" s="3169">
        <f t="shared" si="178"/>
        <v>0</v>
      </c>
      <c r="AY453" s="3169"/>
      <c r="AZ453" s="3169"/>
      <c r="BA453" s="3169"/>
      <c r="BB453" s="3169"/>
      <c r="BC453" s="3169"/>
      <c r="BD453" s="3169">
        <f t="shared" si="179"/>
        <v>0</v>
      </c>
      <c r="BE453" s="1435"/>
      <c r="BF453" s="1435"/>
      <c r="BG453" s="1435"/>
      <c r="BH453" s="1435"/>
      <c r="BI453" s="1435"/>
      <c r="BJ453" s="1435">
        <f t="shared" si="180"/>
        <v>0</v>
      </c>
      <c r="BK453" s="3173"/>
      <c r="BL453" s="3173"/>
      <c r="CA453" s="885">
        <v>0</v>
      </c>
      <c r="CB453" s="885">
        <v>0</v>
      </c>
      <c r="CC453" s="885">
        <v>0</v>
      </c>
      <c r="CE453" s="885">
        <v>0</v>
      </c>
      <c r="CF453" s="2981">
        <f t="shared" si="201"/>
        <v>0</v>
      </c>
      <c r="CG453" s="2981">
        <f t="shared" si="201"/>
        <v>0</v>
      </c>
      <c r="CH453" s="2981">
        <f t="shared" si="201"/>
        <v>0</v>
      </c>
      <c r="CI453" s="2981">
        <f t="shared" si="201"/>
        <v>0</v>
      </c>
      <c r="CJ453" s="2981">
        <f t="shared" si="201"/>
        <v>0</v>
      </c>
      <c r="CQ453" s="2981">
        <f t="shared" si="189"/>
        <v>0</v>
      </c>
      <c r="CR453" s="2981">
        <f t="shared" si="189"/>
        <v>0</v>
      </c>
      <c r="CS453" s="2981">
        <f t="shared" si="189"/>
        <v>0</v>
      </c>
      <c r="CT453" s="2981">
        <f t="shared" si="189"/>
        <v>0</v>
      </c>
      <c r="CU453" s="2981">
        <f t="shared" si="189"/>
        <v>0</v>
      </c>
    </row>
    <row r="454" spans="1:99" ht="22.5" customHeight="1">
      <c r="B454" s="3038" t="s">
        <v>543</v>
      </c>
      <c r="C454" s="2897" t="s">
        <v>582</v>
      </c>
      <c r="D454" s="2978"/>
      <c r="E454" s="1917"/>
      <c r="F454" s="1917">
        <v>0</v>
      </c>
      <c r="G454" s="1917">
        <v>0</v>
      </c>
      <c r="H454" s="1917">
        <v>0</v>
      </c>
      <c r="I454" s="1917"/>
      <c r="J454" s="1917">
        <v>0</v>
      </c>
      <c r="K454" s="1917">
        <f t="shared" si="173"/>
        <v>0</v>
      </c>
      <c r="L454" s="1917">
        <f>SUM(L455:L474)</f>
        <v>0</v>
      </c>
      <c r="M454" s="1917">
        <f>SUM(M455:M474)</f>
        <v>0</v>
      </c>
      <c r="N454" s="1917">
        <f>SUM(N455:N474)</f>
        <v>0</v>
      </c>
      <c r="O454" s="1917"/>
      <c r="P454" s="1917">
        <f>SUM(P455:P474)</f>
        <v>0</v>
      </c>
      <c r="Q454" s="1917">
        <f t="shared" si="193"/>
        <v>0</v>
      </c>
      <c r="R454" s="1917">
        <f>SUM(R455:R474)</f>
        <v>0</v>
      </c>
      <c r="S454" s="1917">
        <f>SUM(S455:S474)</f>
        <v>0</v>
      </c>
      <c r="T454" s="1917">
        <f>SUM(T455:T474)</f>
        <v>0</v>
      </c>
      <c r="U454" s="1917"/>
      <c r="V454" s="1917">
        <f>SUM(V455:V474)</f>
        <v>0</v>
      </c>
      <c r="W454" s="1917">
        <f t="shared" si="174"/>
        <v>0</v>
      </c>
      <c r="X454" s="1917"/>
      <c r="Y454" s="1917">
        <v>0</v>
      </c>
      <c r="Z454" s="1917">
        <v>3000</v>
      </c>
      <c r="AA454" s="1917">
        <v>0</v>
      </c>
      <c r="AB454" s="1917">
        <v>2000</v>
      </c>
      <c r="AC454" s="1917">
        <v>48000</v>
      </c>
      <c r="AD454" s="1917">
        <f t="shared" si="175"/>
        <v>53000</v>
      </c>
      <c r="AE454" s="1917">
        <f>SUM(AE455:AE474)</f>
        <v>0</v>
      </c>
      <c r="AF454" s="1917">
        <f>SUM(AF455:AF474)</f>
        <v>0</v>
      </c>
      <c r="AG454" s="1917">
        <f>SUM(AG455:AG474)</f>
        <v>0</v>
      </c>
      <c r="AH454" s="1917">
        <f>SUM(AH455:AH474)</f>
        <v>0</v>
      </c>
      <c r="AI454" s="1917">
        <f>SUM(AI455:AI474)</f>
        <v>0</v>
      </c>
      <c r="AJ454" s="1917">
        <f t="shared" si="176"/>
        <v>0</v>
      </c>
      <c r="AK454" s="1917">
        <f>SUM(AK455:AK474)</f>
        <v>0</v>
      </c>
      <c r="AL454" s="1917">
        <f>SUM(AL455:AL474)</f>
        <v>3000</v>
      </c>
      <c r="AM454" s="1917">
        <f>SUM(AM455:AM474)</f>
        <v>0</v>
      </c>
      <c r="AN454" s="1917">
        <f>SUM(AN455:AN474)</f>
        <v>2000</v>
      </c>
      <c r="AO454" s="1917">
        <f>SUM(AO455:AO474)</f>
        <v>48000</v>
      </c>
      <c r="AP454" s="1917">
        <f t="shared" si="177"/>
        <v>53000</v>
      </c>
      <c r="AQ454" s="2979"/>
      <c r="AR454" s="2979"/>
      <c r="AS454" s="1917">
        <v>0</v>
      </c>
      <c r="AT454" s="1917">
        <v>0</v>
      </c>
      <c r="AU454" s="1917">
        <v>0</v>
      </c>
      <c r="AV454" s="1917">
        <v>0</v>
      </c>
      <c r="AW454" s="1917">
        <v>0</v>
      </c>
      <c r="AX454" s="1917">
        <f t="shared" si="178"/>
        <v>0</v>
      </c>
      <c r="AY454" s="1917">
        <f>SUM(AY455:AY474)</f>
        <v>0</v>
      </c>
      <c r="AZ454" s="1917">
        <f>SUM(AZ455:AZ474)</f>
        <v>0</v>
      </c>
      <c r="BA454" s="1917">
        <f>SUM(BA455:BA474)</f>
        <v>0</v>
      </c>
      <c r="BB454" s="1917">
        <f>SUM(BB455:BB474)</f>
        <v>0</v>
      </c>
      <c r="BC454" s="1917">
        <f>SUM(BC455:BC474)</f>
        <v>0</v>
      </c>
      <c r="BD454" s="1917">
        <f t="shared" si="179"/>
        <v>0</v>
      </c>
      <c r="BE454" s="1917">
        <f>SUM(BE455:BE474)</f>
        <v>0</v>
      </c>
      <c r="BF454" s="1917">
        <f>SUM(BF455:BF474)</f>
        <v>0</v>
      </c>
      <c r="BG454" s="1917">
        <f>SUM(BG455:BG474)</f>
        <v>0</v>
      </c>
      <c r="BH454" s="1917">
        <f>SUM(BH455:BH474)</f>
        <v>0</v>
      </c>
      <c r="BI454" s="1917">
        <f>SUM(BI455:BI474)</f>
        <v>0</v>
      </c>
      <c r="BJ454" s="1917">
        <f t="shared" si="180"/>
        <v>0</v>
      </c>
      <c r="BK454" s="2539"/>
      <c r="BL454" s="2539"/>
      <c r="CA454" s="885">
        <v>0</v>
      </c>
      <c r="CB454" s="885">
        <v>0</v>
      </c>
      <c r="CC454" s="885">
        <v>0</v>
      </c>
      <c r="CD454" s="885">
        <v>0</v>
      </c>
      <c r="CE454" s="885">
        <v>0</v>
      </c>
      <c r="CF454" s="2981">
        <f t="shared" si="201"/>
        <v>0</v>
      </c>
      <c r="CG454" s="2981">
        <f t="shared" si="201"/>
        <v>-3000</v>
      </c>
      <c r="CH454" s="2981">
        <f t="shared" si="201"/>
        <v>0</v>
      </c>
      <c r="CI454" s="2981">
        <f t="shared" si="201"/>
        <v>-2000</v>
      </c>
      <c r="CJ454" s="2981">
        <f t="shared" si="201"/>
        <v>-48000</v>
      </c>
      <c r="CL454" s="885">
        <v>0</v>
      </c>
      <c r="CM454" s="885">
        <v>3000</v>
      </c>
      <c r="CN454" s="885">
        <v>0</v>
      </c>
      <c r="CO454" s="885">
        <v>2000</v>
      </c>
      <c r="CP454" s="885">
        <v>48000</v>
      </c>
      <c r="CQ454" s="2981">
        <f t="shared" si="189"/>
        <v>0</v>
      </c>
      <c r="CR454" s="2981">
        <f t="shared" si="189"/>
        <v>3000</v>
      </c>
      <c r="CS454" s="2981">
        <f t="shared" si="189"/>
        <v>0</v>
      </c>
      <c r="CT454" s="2981">
        <f t="shared" si="189"/>
        <v>2000</v>
      </c>
      <c r="CU454" s="2981">
        <f t="shared" si="189"/>
        <v>48000</v>
      </c>
    </row>
    <row r="455" spans="1:99" ht="28.5" hidden="1" customHeight="1">
      <c r="A455" s="885" t="s">
        <v>636</v>
      </c>
      <c r="B455" s="3045" t="s">
        <v>536</v>
      </c>
      <c r="C455" s="1860" t="s">
        <v>316</v>
      </c>
      <c r="D455" s="1407" t="s">
        <v>955</v>
      </c>
      <c r="E455" s="930"/>
      <c r="F455" s="930">
        <v>0</v>
      </c>
      <c r="G455" s="930">
        <v>0</v>
      </c>
      <c r="H455" s="930">
        <v>0</v>
      </c>
      <c r="I455" s="930"/>
      <c r="J455" s="930">
        <v>0</v>
      </c>
      <c r="K455" s="930">
        <f t="shared" si="173"/>
        <v>0</v>
      </c>
      <c r="L455" s="2916"/>
      <c r="M455" s="2916"/>
      <c r="N455" s="2953"/>
      <c r="O455" s="2948"/>
      <c r="P455" s="2916"/>
      <c r="Q455" s="2916">
        <f t="shared" si="193"/>
        <v>0</v>
      </c>
      <c r="R455" s="2919">
        <f t="shared" ref="R455:T460" si="202">F455+L455</f>
        <v>0</v>
      </c>
      <c r="S455" s="891">
        <f t="shared" si="202"/>
        <v>0</v>
      </c>
      <c r="T455" s="930">
        <f t="shared" si="202"/>
        <v>0</v>
      </c>
      <c r="U455" s="930"/>
      <c r="V455" s="930">
        <f t="shared" ref="V455:V460" si="203">J455+P455</f>
        <v>0</v>
      </c>
      <c r="W455" s="930">
        <f t="shared" si="174"/>
        <v>0</v>
      </c>
      <c r="X455" s="930"/>
      <c r="Y455" s="933">
        <v>0</v>
      </c>
      <c r="Z455" s="933">
        <v>0</v>
      </c>
      <c r="AA455" s="933">
        <v>0</v>
      </c>
      <c r="AB455" s="933"/>
      <c r="AC455" s="933">
        <v>0</v>
      </c>
      <c r="AD455" s="933">
        <f t="shared" si="175"/>
        <v>0</v>
      </c>
      <c r="AE455" s="935"/>
      <c r="AF455" s="2949"/>
      <c r="AG455" s="2954"/>
      <c r="AH455" s="2949"/>
      <c r="AI455" s="934"/>
      <c r="AJ455" s="934">
        <f t="shared" si="176"/>
        <v>0</v>
      </c>
      <c r="AK455" s="930">
        <f t="shared" ref="AK455:AM461" si="204">Y455+AE455</f>
        <v>0</v>
      </c>
      <c r="AL455" s="1432">
        <f t="shared" si="204"/>
        <v>0</v>
      </c>
      <c r="AM455" s="930">
        <f t="shared" si="204"/>
        <v>0</v>
      </c>
      <c r="AN455" s="930"/>
      <c r="AO455" s="930">
        <f t="shared" ref="AN455:AO461" si="205">AC455+AI455</f>
        <v>0</v>
      </c>
      <c r="AP455" s="1623">
        <f t="shared" si="177"/>
        <v>0</v>
      </c>
      <c r="AQ455" s="3174"/>
      <c r="AR455" s="3174"/>
      <c r="AS455" s="1405">
        <v>0</v>
      </c>
      <c r="AT455" s="1405">
        <v>0</v>
      </c>
      <c r="AU455" s="1405">
        <v>0</v>
      </c>
      <c r="AV455" s="3100">
        <v>0</v>
      </c>
      <c r="AW455" s="930">
        <v>0</v>
      </c>
      <c r="AX455" s="1341">
        <f t="shared" si="178"/>
        <v>0</v>
      </c>
      <c r="AY455" s="1357"/>
      <c r="AZ455" s="1357"/>
      <c r="BA455" s="1357"/>
      <c r="BB455" s="1423"/>
      <c r="BC455" s="930"/>
      <c r="BD455" s="930">
        <f t="shared" si="179"/>
        <v>0</v>
      </c>
      <c r="BE455" s="930">
        <f t="shared" ref="BE455:BI461" si="206">AS455+AY455</f>
        <v>0</v>
      </c>
      <c r="BF455" s="1432">
        <f t="shared" si="206"/>
        <v>0</v>
      </c>
      <c r="BG455" s="930">
        <f t="shared" si="206"/>
        <v>0</v>
      </c>
      <c r="BH455" s="930">
        <f t="shared" si="206"/>
        <v>0</v>
      </c>
      <c r="BI455" s="930">
        <f t="shared" si="206"/>
        <v>0</v>
      </c>
      <c r="BJ455" s="930">
        <f t="shared" si="180"/>
        <v>0</v>
      </c>
      <c r="BK455" s="3175" t="s">
        <v>1485</v>
      </c>
      <c r="BL455" s="2934" t="s">
        <v>1382</v>
      </c>
      <c r="CA455" s="885">
        <v>0</v>
      </c>
      <c r="CB455" s="885">
        <v>0</v>
      </c>
      <c r="CC455" s="885">
        <v>0</v>
      </c>
      <c r="CE455" s="885">
        <v>0</v>
      </c>
      <c r="CF455" s="2981">
        <f t="shared" si="201"/>
        <v>0</v>
      </c>
      <c r="CG455" s="2981">
        <f t="shared" si="201"/>
        <v>0</v>
      </c>
      <c r="CH455" s="2981">
        <f t="shared" si="201"/>
        <v>0</v>
      </c>
      <c r="CI455" s="2981">
        <f t="shared" si="201"/>
        <v>0</v>
      </c>
      <c r="CJ455" s="2981">
        <f t="shared" si="201"/>
        <v>0</v>
      </c>
      <c r="CL455" s="885">
        <v>0</v>
      </c>
      <c r="CM455" s="885">
        <v>0</v>
      </c>
      <c r="CN455" s="885">
        <v>0</v>
      </c>
      <c r="CO455" s="885">
        <v>0</v>
      </c>
      <c r="CP455" s="885">
        <v>0</v>
      </c>
      <c r="CQ455" s="2981">
        <f t="shared" si="189"/>
        <v>0</v>
      </c>
      <c r="CR455" s="2981">
        <f t="shared" si="189"/>
        <v>0</v>
      </c>
      <c r="CS455" s="2981">
        <f t="shared" si="189"/>
        <v>0</v>
      </c>
      <c r="CT455" s="2981">
        <f t="shared" si="189"/>
        <v>0</v>
      </c>
      <c r="CU455" s="2981">
        <f t="shared" si="189"/>
        <v>0</v>
      </c>
    </row>
    <row r="456" spans="1:99" ht="12.75" hidden="1" customHeight="1">
      <c r="A456" s="901" t="s">
        <v>646</v>
      </c>
      <c r="B456" s="3045"/>
      <c r="C456" s="1860" t="s">
        <v>638</v>
      </c>
      <c r="D456" s="1411"/>
      <c r="E456" s="891"/>
      <c r="F456" s="1366">
        <v>0</v>
      </c>
      <c r="G456" s="1432">
        <v>0</v>
      </c>
      <c r="H456" s="1432">
        <v>0</v>
      </c>
      <c r="I456" s="1432"/>
      <c r="J456" s="1432">
        <v>0</v>
      </c>
      <c r="K456" s="1432">
        <f t="shared" si="173"/>
        <v>0</v>
      </c>
      <c r="L456" s="2953"/>
      <c r="M456" s="2953">
        <f>4274.6-4274.6</f>
        <v>0</v>
      </c>
      <c r="N456" s="2953"/>
      <c r="O456" s="2953"/>
      <c r="P456" s="2953"/>
      <c r="Q456" s="2953">
        <f t="shared" si="193"/>
        <v>0</v>
      </c>
      <c r="R456" s="891">
        <f t="shared" si="202"/>
        <v>0</v>
      </c>
      <c r="S456" s="891">
        <f t="shared" si="202"/>
        <v>0</v>
      </c>
      <c r="T456" s="891">
        <f t="shared" si="202"/>
        <v>0</v>
      </c>
      <c r="U456" s="891"/>
      <c r="V456" s="1432">
        <f t="shared" si="203"/>
        <v>0</v>
      </c>
      <c r="W456" s="1432">
        <f t="shared" si="174"/>
        <v>0</v>
      </c>
      <c r="X456" s="1432"/>
      <c r="Y456" s="1433">
        <v>0</v>
      </c>
      <c r="Z456" s="1433">
        <v>0</v>
      </c>
      <c r="AA456" s="1433">
        <v>0</v>
      </c>
      <c r="AB456" s="1433"/>
      <c r="AC456" s="1433">
        <v>0</v>
      </c>
      <c r="AD456" s="1433">
        <f t="shared" si="175"/>
        <v>0</v>
      </c>
      <c r="AE456" s="3026"/>
      <c r="AF456" s="3026">
        <f>4274.6-4274.6</f>
        <v>0</v>
      </c>
      <c r="AG456" s="3026"/>
      <c r="AH456" s="3026"/>
      <c r="AI456" s="2954"/>
      <c r="AJ456" s="2954">
        <f t="shared" si="176"/>
        <v>0</v>
      </c>
      <c r="AK456" s="1366">
        <f t="shared" si="204"/>
        <v>0</v>
      </c>
      <c r="AL456" s="1432">
        <f t="shared" si="204"/>
        <v>0</v>
      </c>
      <c r="AM456" s="1432">
        <f t="shared" si="204"/>
        <v>0</v>
      </c>
      <c r="AN456" s="1432"/>
      <c r="AO456" s="1432">
        <f t="shared" si="205"/>
        <v>0</v>
      </c>
      <c r="AP456" s="1432">
        <f t="shared" si="177"/>
        <v>0</v>
      </c>
      <c r="AQ456" s="2955"/>
      <c r="AR456" s="2955"/>
      <c r="AS456" s="1366">
        <v>0</v>
      </c>
      <c r="AT456" s="1432">
        <v>0</v>
      </c>
      <c r="AU456" s="1432">
        <v>0</v>
      </c>
      <c r="AV456" s="1432">
        <v>0</v>
      </c>
      <c r="AW456" s="1432">
        <v>0</v>
      </c>
      <c r="AX456" s="1432">
        <f t="shared" si="178"/>
        <v>0</v>
      </c>
      <c r="AY456" s="1432"/>
      <c r="AZ456" s="1432">
        <f>4274.6-4274.6</f>
        <v>0</v>
      </c>
      <c r="BA456" s="1432"/>
      <c r="BB456" s="1432"/>
      <c r="BC456" s="1432"/>
      <c r="BD456" s="1432">
        <f t="shared" si="179"/>
        <v>0</v>
      </c>
      <c r="BE456" s="1366">
        <f t="shared" si="206"/>
        <v>0</v>
      </c>
      <c r="BF456" s="1432">
        <f t="shared" si="206"/>
        <v>0</v>
      </c>
      <c r="BG456" s="1432">
        <f t="shared" si="206"/>
        <v>0</v>
      </c>
      <c r="BH456" s="1432">
        <f t="shared" si="206"/>
        <v>0</v>
      </c>
      <c r="BI456" s="1432">
        <f t="shared" si="206"/>
        <v>0</v>
      </c>
      <c r="BJ456" s="1432">
        <f t="shared" si="180"/>
        <v>0</v>
      </c>
      <c r="BK456" s="2989"/>
      <c r="BL456" s="2989"/>
      <c r="CA456" s="885">
        <v>0</v>
      </c>
      <c r="CB456" s="885">
        <v>0</v>
      </c>
      <c r="CC456" s="885">
        <v>0</v>
      </c>
      <c r="CE456" s="885">
        <v>0</v>
      </c>
      <c r="CF456" s="2981">
        <f t="shared" si="201"/>
        <v>0</v>
      </c>
      <c r="CG456" s="2981">
        <f t="shared" si="201"/>
        <v>0</v>
      </c>
      <c r="CH456" s="2981">
        <f t="shared" si="201"/>
        <v>0</v>
      </c>
      <c r="CI456" s="2981">
        <f t="shared" si="201"/>
        <v>0</v>
      </c>
      <c r="CJ456" s="2981">
        <f t="shared" si="201"/>
        <v>0</v>
      </c>
      <c r="CL456" s="885">
        <v>0</v>
      </c>
      <c r="CM456" s="885">
        <v>0</v>
      </c>
      <c r="CN456" s="885">
        <v>0</v>
      </c>
      <c r="CO456" s="885">
        <v>0</v>
      </c>
      <c r="CP456" s="885">
        <v>0</v>
      </c>
      <c r="CQ456" s="2981">
        <f t="shared" si="189"/>
        <v>0</v>
      </c>
      <c r="CR456" s="2981">
        <f t="shared" si="189"/>
        <v>0</v>
      </c>
      <c r="CS456" s="2981">
        <f t="shared" si="189"/>
        <v>0</v>
      </c>
      <c r="CT456" s="2981">
        <f t="shared" si="189"/>
        <v>0</v>
      </c>
      <c r="CU456" s="2981">
        <f t="shared" si="189"/>
        <v>0</v>
      </c>
    </row>
    <row r="457" spans="1:99" ht="12.75" hidden="1" customHeight="1">
      <c r="B457" s="3091"/>
      <c r="C457" s="3176" t="s">
        <v>1486</v>
      </c>
      <c r="D457" s="1411" t="s">
        <v>957</v>
      </c>
      <c r="E457" s="891"/>
      <c r="F457" s="891">
        <v>0</v>
      </c>
      <c r="G457" s="891">
        <v>0</v>
      </c>
      <c r="H457" s="1432">
        <v>0</v>
      </c>
      <c r="I457" s="1432"/>
      <c r="J457" s="1432">
        <v>0</v>
      </c>
      <c r="K457" s="1432">
        <f t="shared" si="173"/>
        <v>0</v>
      </c>
      <c r="L457" s="2953">
        <f>1-1</f>
        <v>0</v>
      </c>
      <c r="M457" s="2953">
        <f>25000-25000</f>
        <v>0</v>
      </c>
      <c r="N457" s="2953"/>
      <c r="O457" s="2953"/>
      <c r="P457" s="2953">
        <v>0</v>
      </c>
      <c r="Q457" s="2953">
        <f t="shared" si="193"/>
        <v>0</v>
      </c>
      <c r="R457" s="891">
        <f t="shared" si="202"/>
        <v>0</v>
      </c>
      <c r="S457" s="891">
        <f t="shared" si="202"/>
        <v>0</v>
      </c>
      <c r="T457" s="891">
        <f t="shared" si="202"/>
        <v>0</v>
      </c>
      <c r="U457" s="891"/>
      <c r="V457" s="1432">
        <f t="shared" si="203"/>
        <v>0</v>
      </c>
      <c r="W457" s="1432">
        <f t="shared" si="174"/>
        <v>0</v>
      </c>
      <c r="X457" s="1432"/>
      <c r="Y457" s="1433">
        <v>0</v>
      </c>
      <c r="Z457" s="1433">
        <v>0</v>
      </c>
      <c r="AA457" s="1433">
        <v>0</v>
      </c>
      <c r="AB457" s="1433"/>
      <c r="AC457" s="1433">
        <v>0</v>
      </c>
      <c r="AD457" s="1433">
        <f t="shared" si="175"/>
        <v>0</v>
      </c>
      <c r="AE457" s="3026">
        <f>1-1</f>
        <v>0</v>
      </c>
      <c r="AF457" s="3026">
        <f>25000-25000</f>
        <v>0</v>
      </c>
      <c r="AG457" s="3026"/>
      <c r="AH457" s="3026"/>
      <c r="AI457" s="2954">
        <v>0</v>
      </c>
      <c r="AJ457" s="2954">
        <f t="shared" si="176"/>
        <v>0</v>
      </c>
      <c r="AK457" s="891">
        <f t="shared" si="204"/>
        <v>0</v>
      </c>
      <c r="AL457" s="891">
        <f t="shared" si="204"/>
        <v>0</v>
      </c>
      <c r="AM457" s="1432">
        <f t="shared" si="204"/>
        <v>0</v>
      </c>
      <c r="AN457" s="1432"/>
      <c r="AO457" s="1432">
        <f t="shared" si="205"/>
        <v>0</v>
      </c>
      <c r="AP457" s="1432">
        <f t="shared" si="177"/>
        <v>0</v>
      </c>
      <c r="AQ457" s="2955"/>
      <c r="AR457" s="2955"/>
      <c r="AS457" s="891">
        <v>0</v>
      </c>
      <c r="AT457" s="891">
        <v>0</v>
      </c>
      <c r="AU457" s="1432">
        <v>0</v>
      </c>
      <c r="AV457" s="1432">
        <v>0</v>
      </c>
      <c r="AW457" s="1432">
        <v>0</v>
      </c>
      <c r="AX457" s="1432">
        <f t="shared" si="178"/>
        <v>0</v>
      </c>
      <c r="AY457" s="1432">
        <f>1-1</f>
        <v>0</v>
      </c>
      <c r="AZ457" s="1432">
        <f>25000-25000</f>
        <v>0</v>
      </c>
      <c r="BA457" s="1432"/>
      <c r="BB457" s="1432"/>
      <c r="BC457" s="1432">
        <v>0</v>
      </c>
      <c r="BD457" s="1432">
        <f t="shared" si="179"/>
        <v>0</v>
      </c>
      <c r="BE457" s="891">
        <f t="shared" si="206"/>
        <v>0</v>
      </c>
      <c r="BF457" s="891">
        <f t="shared" si="206"/>
        <v>0</v>
      </c>
      <c r="BG457" s="1432">
        <f t="shared" si="206"/>
        <v>0</v>
      </c>
      <c r="BH457" s="1432">
        <f t="shared" si="206"/>
        <v>0</v>
      </c>
      <c r="BI457" s="1432">
        <f t="shared" si="206"/>
        <v>0</v>
      </c>
      <c r="BJ457" s="1432">
        <f t="shared" si="180"/>
        <v>0</v>
      </c>
      <c r="BK457" s="2923"/>
      <c r="BL457" s="2923"/>
      <c r="CA457" s="885">
        <v>0</v>
      </c>
      <c r="CB457" s="885">
        <v>0</v>
      </c>
      <c r="CC457" s="885">
        <v>0</v>
      </c>
      <c r="CE457" s="885">
        <v>0</v>
      </c>
      <c r="CF457" s="2981">
        <f t="shared" si="201"/>
        <v>0</v>
      </c>
      <c r="CG457" s="2981">
        <f t="shared" si="201"/>
        <v>0</v>
      </c>
      <c r="CH457" s="2981">
        <f t="shared" si="201"/>
        <v>0</v>
      </c>
      <c r="CI457" s="2981">
        <f t="shared" si="201"/>
        <v>0</v>
      </c>
      <c r="CJ457" s="2981">
        <f t="shared" si="201"/>
        <v>0</v>
      </c>
      <c r="CL457" s="885">
        <v>0</v>
      </c>
      <c r="CM457" s="885">
        <v>0</v>
      </c>
      <c r="CN457" s="885">
        <v>0</v>
      </c>
      <c r="CO457" s="885">
        <v>0</v>
      </c>
      <c r="CP457" s="885">
        <v>0</v>
      </c>
      <c r="CQ457" s="2981">
        <f t="shared" si="189"/>
        <v>0</v>
      </c>
      <c r="CR457" s="2981">
        <f t="shared" si="189"/>
        <v>0</v>
      </c>
      <c r="CS457" s="2981">
        <f t="shared" si="189"/>
        <v>0</v>
      </c>
      <c r="CT457" s="2981">
        <f t="shared" si="189"/>
        <v>0</v>
      </c>
      <c r="CU457" s="2981">
        <f t="shared" si="189"/>
        <v>0</v>
      </c>
    </row>
    <row r="458" spans="1:99" ht="22.9" hidden="1" customHeight="1">
      <c r="B458" s="3045" t="s">
        <v>662</v>
      </c>
      <c r="C458" s="1860" t="s">
        <v>189</v>
      </c>
      <c r="D458" s="1411"/>
      <c r="E458" s="891"/>
      <c r="F458" s="1366">
        <v>0</v>
      </c>
      <c r="G458" s="1432">
        <v>0</v>
      </c>
      <c r="H458" s="1432">
        <v>0</v>
      </c>
      <c r="I458" s="1432"/>
      <c r="J458" s="1432">
        <v>0</v>
      </c>
      <c r="K458" s="1432">
        <f t="shared" si="173"/>
        <v>0</v>
      </c>
      <c r="L458" s="2953"/>
      <c r="M458" s="2953"/>
      <c r="N458" s="2953"/>
      <c r="O458" s="2953"/>
      <c r="P458" s="2953">
        <v>0</v>
      </c>
      <c r="Q458" s="2953">
        <f t="shared" si="193"/>
        <v>0</v>
      </c>
      <c r="R458" s="1951">
        <f t="shared" si="202"/>
        <v>0</v>
      </c>
      <c r="S458" s="891">
        <f t="shared" si="202"/>
        <v>0</v>
      </c>
      <c r="T458" s="891">
        <f t="shared" si="202"/>
        <v>0</v>
      </c>
      <c r="U458" s="891"/>
      <c r="V458" s="1432">
        <f t="shared" si="203"/>
        <v>0</v>
      </c>
      <c r="W458" s="1432">
        <f t="shared" si="174"/>
        <v>0</v>
      </c>
      <c r="X458" s="1432"/>
      <c r="Y458" s="1433">
        <v>0</v>
      </c>
      <c r="Z458" s="1433">
        <v>0</v>
      </c>
      <c r="AA458" s="1433">
        <v>0</v>
      </c>
      <c r="AB458" s="1433"/>
      <c r="AC458" s="1433">
        <v>0</v>
      </c>
      <c r="AD458" s="1433">
        <f t="shared" si="175"/>
        <v>0</v>
      </c>
      <c r="AE458" s="3026"/>
      <c r="AF458" s="2954"/>
      <c r="AG458" s="2954"/>
      <c r="AH458" s="2954"/>
      <c r="AI458" s="2954">
        <v>0</v>
      </c>
      <c r="AJ458" s="2954">
        <f t="shared" si="176"/>
        <v>0</v>
      </c>
      <c r="AK458" s="1366">
        <f t="shared" si="204"/>
        <v>0</v>
      </c>
      <c r="AL458" s="1432">
        <f t="shared" si="204"/>
        <v>0</v>
      </c>
      <c r="AM458" s="1432">
        <f t="shared" si="204"/>
        <v>0</v>
      </c>
      <c r="AN458" s="1432"/>
      <c r="AO458" s="1432">
        <f t="shared" si="205"/>
        <v>0</v>
      </c>
      <c r="AP458" s="1432">
        <f t="shared" si="177"/>
        <v>0</v>
      </c>
      <c r="AQ458" s="2955"/>
      <c r="AR458" s="2955"/>
      <c r="AS458" s="891">
        <v>0</v>
      </c>
      <c r="AT458" s="1432">
        <v>0</v>
      </c>
      <c r="AU458" s="1432">
        <v>0</v>
      </c>
      <c r="AV458" s="1432">
        <v>0</v>
      </c>
      <c r="AW458" s="1432">
        <v>0</v>
      </c>
      <c r="AX458" s="1525">
        <f t="shared" si="178"/>
        <v>0</v>
      </c>
      <c r="AY458" s="1525"/>
      <c r="AZ458" s="1525"/>
      <c r="BA458" s="1525"/>
      <c r="BB458" s="1525"/>
      <c r="BC458" s="1432">
        <v>0</v>
      </c>
      <c r="BD458" s="1474">
        <f t="shared" si="179"/>
        <v>0</v>
      </c>
      <c r="BE458" s="889">
        <f t="shared" si="206"/>
        <v>0</v>
      </c>
      <c r="BF458" s="1432">
        <f t="shared" si="206"/>
        <v>0</v>
      </c>
      <c r="BG458" s="1432">
        <f t="shared" si="206"/>
        <v>0</v>
      </c>
      <c r="BH458" s="1432">
        <f t="shared" si="206"/>
        <v>0</v>
      </c>
      <c r="BI458" s="1432">
        <f t="shared" si="206"/>
        <v>0</v>
      </c>
      <c r="BJ458" s="1525">
        <f t="shared" si="180"/>
        <v>0</v>
      </c>
      <c r="BK458" s="2923"/>
      <c r="BL458" s="2923"/>
      <c r="CA458" s="885">
        <v>0</v>
      </c>
      <c r="CB458" s="885">
        <v>0</v>
      </c>
      <c r="CC458" s="885">
        <v>0</v>
      </c>
      <c r="CE458" s="885">
        <v>0</v>
      </c>
      <c r="CF458" s="2981">
        <f t="shared" si="201"/>
        <v>0</v>
      </c>
      <c r="CG458" s="2981">
        <f t="shared" si="201"/>
        <v>0</v>
      </c>
      <c r="CH458" s="2981">
        <f t="shared" si="201"/>
        <v>0</v>
      </c>
      <c r="CI458" s="2981">
        <f t="shared" si="201"/>
        <v>0</v>
      </c>
      <c r="CJ458" s="2981">
        <f t="shared" si="201"/>
        <v>0</v>
      </c>
      <c r="CL458" s="885">
        <v>0</v>
      </c>
      <c r="CM458" s="885">
        <v>0</v>
      </c>
      <c r="CN458" s="885">
        <v>0</v>
      </c>
      <c r="CO458" s="885">
        <v>0</v>
      </c>
      <c r="CP458" s="885">
        <v>0</v>
      </c>
      <c r="CQ458" s="2981">
        <f t="shared" si="189"/>
        <v>0</v>
      </c>
      <c r="CR458" s="2981">
        <f t="shared" si="189"/>
        <v>0</v>
      </c>
      <c r="CS458" s="2981">
        <f t="shared" si="189"/>
        <v>0</v>
      </c>
      <c r="CT458" s="2981">
        <f t="shared" si="189"/>
        <v>0</v>
      </c>
      <c r="CU458" s="2981">
        <f t="shared" si="189"/>
        <v>0</v>
      </c>
    </row>
    <row r="459" spans="1:99" ht="24" hidden="1" customHeight="1">
      <c r="B459" s="3177"/>
      <c r="C459" s="3178" t="s">
        <v>661</v>
      </c>
      <c r="D459" s="1411" t="s">
        <v>957</v>
      </c>
      <c r="E459" s="891"/>
      <c r="F459" s="891">
        <v>0</v>
      </c>
      <c r="G459" s="891">
        <v>0</v>
      </c>
      <c r="H459" s="1357">
        <v>0</v>
      </c>
      <c r="I459" s="1357"/>
      <c r="J459" s="1357">
        <v>0</v>
      </c>
      <c r="K459" s="1357">
        <f t="shared" si="173"/>
        <v>0</v>
      </c>
      <c r="L459" s="1367"/>
      <c r="M459" s="1367"/>
      <c r="N459" s="1367"/>
      <c r="O459" s="1367"/>
      <c r="P459" s="1367"/>
      <c r="Q459" s="1367">
        <f t="shared" si="193"/>
        <v>0</v>
      </c>
      <c r="R459" s="891">
        <f t="shared" si="202"/>
        <v>0</v>
      </c>
      <c r="S459" s="891">
        <f t="shared" si="202"/>
        <v>0</v>
      </c>
      <c r="T459" s="891">
        <f t="shared" si="202"/>
        <v>0</v>
      </c>
      <c r="U459" s="891"/>
      <c r="V459" s="1357">
        <f t="shared" si="203"/>
        <v>0</v>
      </c>
      <c r="W459" s="1357">
        <f t="shared" si="174"/>
        <v>0</v>
      </c>
      <c r="X459" s="1357"/>
      <c r="Y459" s="1346">
        <v>0</v>
      </c>
      <c r="Z459" s="1346">
        <v>0</v>
      </c>
      <c r="AA459" s="1346">
        <v>0</v>
      </c>
      <c r="AB459" s="1346"/>
      <c r="AC459" s="1346">
        <v>0</v>
      </c>
      <c r="AD459" s="1346">
        <f t="shared" si="175"/>
        <v>0</v>
      </c>
      <c r="AE459" s="3025"/>
      <c r="AF459" s="3025"/>
      <c r="AG459" s="3025"/>
      <c r="AH459" s="3025"/>
      <c r="AI459" s="2971"/>
      <c r="AJ459" s="2971">
        <f t="shared" si="176"/>
        <v>0</v>
      </c>
      <c r="AK459" s="1357">
        <f t="shared" si="204"/>
        <v>0</v>
      </c>
      <c r="AL459" s="1357">
        <f t="shared" si="204"/>
        <v>0</v>
      </c>
      <c r="AM459" s="1357">
        <f t="shared" si="204"/>
        <v>0</v>
      </c>
      <c r="AN459" s="1357"/>
      <c r="AO459" s="1357">
        <f t="shared" si="205"/>
        <v>0</v>
      </c>
      <c r="AP459" s="1357">
        <f t="shared" si="177"/>
        <v>0</v>
      </c>
      <c r="AQ459" s="2992"/>
      <c r="AR459" s="2992"/>
      <c r="AS459" s="1357">
        <v>0</v>
      </c>
      <c r="AT459" s="1357">
        <v>0</v>
      </c>
      <c r="AU459" s="1357">
        <v>0</v>
      </c>
      <c r="AV459" s="1357">
        <v>0</v>
      </c>
      <c r="AW459" s="1357">
        <v>0</v>
      </c>
      <c r="AX459" s="1357">
        <f t="shared" si="178"/>
        <v>0</v>
      </c>
      <c r="AY459" s="1357"/>
      <c r="AZ459" s="1357"/>
      <c r="BA459" s="1357"/>
      <c r="BB459" s="1357"/>
      <c r="BC459" s="1357"/>
      <c r="BD459" s="1357">
        <f t="shared" si="179"/>
        <v>0</v>
      </c>
      <c r="BE459" s="1357">
        <f t="shared" si="206"/>
        <v>0</v>
      </c>
      <c r="BF459" s="1357">
        <f t="shared" si="206"/>
        <v>0</v>
      </c>
      <c r="BG459" s="1357">
        <f t="shared" si="206"/>
        <v>0</v>
      </c>
      <c r="BH459" s="1357">
        <f t="shared" si="206"/>
        <v>0</v>
      </c>
      <c r="BI459" s="1357">
        <f t="shared" si="206"/>
        <v>0</v>
      </c>
      <c r="BJ459" s="1357">
        <f t="shared" si="180"/>
        <v>0</v>
      </c>
      <c r="BK459" s="2923"/>
      <c r="BL459" s="2923"/>
      <c r="CA459" s="885">
        <v>0</v>
      </c>
      <c r="CB459" s="885">
        <v>0</v>
      </c>
      <c r="CC459" s="885">
        <v>0</v>
      </c>
      <c r="CE459" s="885">
        <v>0</v>
      </c>
      <c r="CF459" s="2981">
        <f t="shared" si="201"/>
        <v>0</v>
      </c>
      <c r="CG459" s="2981">
        <f t="shared" si="201"/>
        <v>0</v>
      </c>
      <c r="CH459" s="2981">
        <f t="shared" si="201"/>
        <v>0</v>
      </c>
      <c r="CI459" s="2981">
        <f t="shared" si="201"/>
        <v>0</v>
      </c>
      <c r="CJ459" s="2981">
        <f t="shared" si="201"/>
        <v>0</v>
      </c>
      <c r="CL459" s="885">
        <v>0</v>
      </c>
      <c r="CM459" s="885">
        <v>0</v>
      </c>
      <c r="CN459" s="885">
        <v>0</v>
      </c>
      <c r="CO459" s="885">
        <v>0</v>
      </c>
      <c r="CP459" s="885">
        <v>0</v>
      </c>
      <c r="CQ459" s="2981">
        <f t="shared" si="189"/>
        <v>0</v>
      </c>
      <c r="CR459" s="2981">
        <f t="shared" si="189"/>
        <v>0</v>
      </c>
      <c r="CS459" s="2981">
        <f t="shared" si="189"/>
        <v>0</v>
      </c>
      <c r="CT459" s="2981">
        <f t="shared" si="189"/>
        <v>0</v>
      </c>
      <c r="CU459" s="2981">
        <f t="shared" si="189"/>
        <v>0</v>
      </c>
    </row>
    <row r="460" spans="1:99" ht="21.6" hidden="1" customHeight="1">
      <c r="A460" s="912"/>
      <c r="B460" s="3045" t="s">
        <v>660</v>
      </c>
      <c r="C460" s="3178" t="s">
        <v>659</v>
      </c>
      <c r="D460" s="1411" t="s">
        <v>957</v>
      </c>
      <c r="E460" s="1432"/>
      <c r="F460" s="1374">
        <v>0</v>
      </c>
      <c r="G460" s="1374">
        <v>0</v>
      </c>
      <c r="H460" s="1374">
        <v>0</v>
      </c>
      <c r="I460" s="1374"/>
      <c r="J460" s="1432">
        <v>0</v>
      </c>
      <c r="K460" s="1432">
        <f t="shared" si="173"/>
        <v>0</v>
      </c>
      <c r="L460" s="2953"/>
      <c r="M460" s="2953"/>
      <c r="N460" s="2953"/>
      <c r="O460" s="2953"/>
      <c r="P460" s="2953"/>
      <c r="Q460" s="2953">
        <f t="shared" si="193"/>
        <v>0</v>
      </c>
      <c r="R460" s="1358">
        <f t="shared" si="202"/>
        <v>0</v>
      </c>
      <c r="S460" s="891">
        <f t="shared" si="202"/>
        <v>0</v>
      </c>
      <c r="T460" s="891">
        <f t="shared" si="202"/>
        <v>0</v>
      </c>
      <c r="U460" s="891"/>
      <c r="V460" s="1432">
        <f t="shared" si="203"/>
        <v>0</v>
      </c>
      <c r="W460" s="1432">
        <f t="shared" si="174"/>
        <v>0</v>
      </c>
      <c r="X460" s="1432"/>
      <c r="Y460" s="1433">
        <v>0</v>
      </c>
      <c r="Z460" s="1433">
        <v>0</v>
      </c>
      <c r="AA460" s="1433">
        <v>0</v>
      </c>
      <c r="AB460" s="1433"/>
      <c r="AC460" s="1433">
        <v>0</v>
      </c>
      <c r="AD460" s="1433">
        <f t="shared" si="175"/>
        <v>0</v>
      </c>
      <c r="AE460" s="3026"/>
      <c r="AF460" s="3026"/>
      <c r="AG460" s="3026"/>
      <c r="AH460" s="3026"/>
      <c r="AI460" s="2954"/>
      <c r="AJ460" s="2954">
        <f>SUM(AF460:AI460)</f>
        <v>0</v>
      </c>
      <c r="AK460" s="1357">
        <f t="shared" si="204"/>
        <v>0</v>
      </c>
      <c r="AL460" s="1357">
        <f t="shared" si="204"/>
        <v>0</v>
      </c>
      <c r="AM460" s="1432">
        <f t="shared" si="204"/>
        <v>0</v>
      </c>
      <c r="AN460" s="1432"/>
      <c r="AO460" s="3179">
        <f t="shared" si="205"/>
        <v>0</v>
      </c>
      <c r="AP460" s="3179">
        <f t="shared" si="177"/>
        <v>0</v>
      </c>
      <c r="AQ460" s="3180"/>
      <c r="AR460" s="3180"/>
      <c r="AS460" s="1357">
        <v>0</v>
      </c>
      <c r="AT460" s="1357">
        <v>0</v>
      </c>
      <c r="AU460" s="1357">
        <v>0</v>
      </c>
      <c r="AV460" s="1357">
        <v>0</v>
      </c>
      <c r="AW460" s="1432">
        <v>0</v>
      </c>
      <c r="AX460" s="1432">
        <f t="shared" si="178"/>
        <v>0</v>
      </c>
      <c r="AY460" s="1432"/>
      <c r="AZ460" s="1432"/>
      <c r="BA460" s="1432"/>
      <c r="BB460" s="1432"/>
      <c r="BC460" s="1432"/>
      <c r="BD460" s="1432">
        <f t="shared" si="179"/>
        <v>0</v>
      </c>
      <c r="BE460" s="1357">
        <f t="shared" si="206"/>
        <v>0</v>
      </c>
      <c r="BF460" s="1357">
        <f t="shared" si="206"/>
        <v>0</v>
      </c>
      <c r="BG460" s="3179">
        <f t="shared" si="206"/>
        <v>0</v>
      </c>
      <c r="BH460" s="3179">
        <f t="shared" si="206"/>
        <v>0</v>
      </c>
      <c r="BI460" s="3179">
        <f t="shared" si="206"/>
        <v>0</v>
      </c>
      <c r="BJ460" s="3179">
        <f t="shared" si="180"/>
        <v>0</v>
      </c>
      <c r="BK460" s="3181"/>
      <c r="BL460" s="3181"/>
      <c r="CA460" s="885">
        <v>0</v>
      </c>
      <c r="CB460" s="885">
        <v>0</v>
      </c>
      <c r="CC460" s="885">
        <v>0</v>
      </c>
      <c r="CE460" s="885">
        <v>0</v>
      </c>
      <c r="CF460" s="2981">
        <f t="shared" si="201"/>
        <v>0</v>
      </c>
      <c r="CG460" s="2981">
        <f t="shared" si="201"/>
        <v>0</v>
      </c>
      <c r="CH460" s="2981">
        <f t="shared" si="201"/>
        <v>0</v>
      </c>
      <c r="CI460" s="2981">
        <f t="shared" si="201"/>
        <v>0</v>
      </c>
      <c r="CJ460" s="2981">
        <f t="shared" si="201"/>
        <v>0</v>
      </c>
      <c r="CL460" s="885">
        <v>0</v>
      </c>
      <c r="CM460" s="885">
        <v>0</v>
      </c>
      <c r="CN460" s="885">
        <v>0</v>
      </c>
      <c r="CO460" s="885">
        <v>0</v>
      </c>
      <c r="CP460" s="885">
        <v>0</v>
      </c>
      <c r="CQ460" s="2981">
        <f t="shared" si="189"/>
        <v>0</v>
      </c>
      <c r="CR460" s="2981">
        <f t="shared" si="189"/>
        <v>0</v>
      </c>
      <c r="CS460" s="2981">
        <f t="shared" si="189"/>
        <v>0</v>
      </c>
      <c r="CT460" s="2981">
        <f t="shared" si="189"/>
        <v>0</v>
      </c>
      <c r="CU460" s="2981">
        <f t="shared" si="189"/>
        <v>0</v>
      </c>
    </row>
    <row r="461" spans="1:99" ht="30" customHeight="1">
      <c r="A461" s="901"/>
      <c r="B461" s="3182" t="s">
        <v>1487</v>
      </c>
      <c r="C461" s="1860" t="s">
        <v>1053</v>
      </c>
      <c r="D461" s="2924"/>
      <c r="E461" s="1474"/>
      <c r="F461" s="1374"/>
      <c r="G461" s="1374"/>
      <c r="H461" s="1374"/>
      <c r="I461" s="1374"/>
      <c r="J461" s="1474"/>
      <c r="K461" s="1474">
        <f t="shared" si="173"/>
        <v>0</v>
      </c>
      <c r="L461" s="2957"/>
      <c r="M461" s="2957"/>
      <c r="N461" s="2957"/>
      <c r="O461" s="2957"/>
      <c r="P461" s="2957"/>
      <c r="Q461" s="2957">
        <f t="shared" si="193"/>
        <v>0</v>
      </c>
      <c r="R461" s="1677"/>
      <c r="S461" s="889"/>
      <c r="T461" s="889"/>
      <c r="U461" s="889"/>
      <c r="V461" s="1474"/>
      <c r="W461" s="1474">
        <f t="shared" si="174"/>
        <v>0</v>
      </c>
      <c r="X461" s="1474"/>
      <c r="Y461" s="1477" t="s">
        <v>1115</v>
      </c>
      <c r="Z461" s="1477">
        <v>3000</v>
      </c>
      <c r="AA461" s="1477">
        <v>0</v>
      </c>
      <c r="AB461" s="1477">
        <v>2000</v>
      </c>
      <c r="AC461" s="1477">
        <v>48000</v>
      </c>
      <c r="AD461" s="1477">
        <f t="shared" si="175"/>
        <v>53000</v>
      </c>
      <c r="AE461" s="3093"/>
      <c r="AF461" s="3025"/>
      <c r="AG461" s="3025"/>
      <c r="AH461" s="3025">
        <f>AI461/24</f>
        <v>0</v>
      </c>
      <c r="AI461" s="2971"/>
      <c r="AJ461" s="2971">
        <f>SUM(AF461:AI461)</f>
        <v>0</v>
      </c>
      <c r="AK461" s="1366" t="s">
        <v>1115</v>
      </c>
      <c r="AL461" s="1432">
        <f t="shared" si="204"/>
        <v>3000</v>
      </c>
      <c r="AM461" s="1432">
        <f t="shared" si="204"/>
        <v>0</v>
      </c>
      <c r="AN461" s="1432">
        <f t="shared" si="205"/>
        <v>2000</v>
      </c>
      <c r="AO461" s="1432">
        <f t="shared" si="205"/>
        <v>48000</v>
      </c>
      <c r="AP461" s="1432">
        <f t="shared" si="177"/>
        <v>53000</v>
      </c>
      <c r="AQ461" s="3183"/>
      <c r="AR461" s="3183"/>
      <c r="AS461" s="1374"/>
      <c r="AT461" s="1374">
        <v>0</v>
      </c>
      <c r="AU461" s="1357">
        <v>0</v>
      </c>
      <c r="AV461" s="1374">
        <v>0</v>
      </c>
      <c r="AW461" s="1474">
        <v>0</v>
      </c>
      <c r="AX461" s="1474">
        <f t="shared" si="178"/>
        <v>0</v>
      </c>
      <c r="AY461" s="1474"/>
      <c r="AZ461" s="1474"/>
      <c r="BA461" s="1474">
        <v>0</v>
      </c>
      <c r="BB461" s="1474"/>
      <c r="BC461" s="1474"/>
      <c r="BD461" s="1474">
        <f t="shared" si="179"/>
        <v>0</v>
      </c>
      <c r="BE461" s="1634"/>
      <c r="BF461" s="1422">
        <f t="shared" si="206"/>
        <v>0</v>
      </c>
      <c r="BG461" s="1339">
        <f t="shared" si="206"/>
        <v>0</v>
      </c>
      <c r="BH461" s="1339">
        <f t="shared" si="206"/>
        <v>0</v>
      </c>
      <c r="BI461" s="1339">
        <f t="shared" si="206"/>
        <v>0</v>
      </c>
      <c r="BJ461" s="1339">
        <f t="shared" si="180"/>
        <v>0</v>
      </c>
      <c r="BK461" s="3181"/>
      <c r="BL461" s="3181"/>
      <c r="CB461" s="885">
        <v>0</v>
      </c>
      <c r="CC461" s="885">
        <v>0</v>
      </c>
      <c r="CD461" s="885">
        <v>0</v>
      </c>
      <c r="CE461" s="885">
        <v>0</v>
      </c>
      <c r="CF461" s="2981" t="e">
        <f t="shared" si="201"/>
        <v>#VALUE!</v>
      </c>
      <c r="CG461" s="2981">
        <f t="shared" si="201"/>
        <v>-3000</v>
      </c>
      <c r="CH461" s="2981">
        <f t="shared" si="201"/>
        <v>0</v>
      </c>
      <c r="CI461" s="2981">
        <f t="shared" si="201"/>
        <v>-2000</v>
      </c>
      <c r="CJ461" s="2981">
        <f t="shared" si="201"/>
        <v>-48000</v>
      </c>
      <c r="CL461" s="885" t="s">
        <v>1115</v>
      </c>
      <c r="CM461" s="885">
        <v>3000</v>
      </c>
      <c r="CN461" s="885">
        <v>0</v>
      </c>
      <c r="CO461" s="885">
        <v>2000</v>
      </c>
      <c r="CP461" s="885">
        <v>48000</v>
      </c>
      <c r="CQ461" s="2981" t="e">
        <f t="shared" si="189"/>
        <v>#VALUE!</v>
      </c>
      <c r="CR461" s="2981">
        <f t="shared" si="189"/>
        <v>3000</v>
      </c>
      <c r="CS461" s="2981">
        <f t="shared" si="189"/>
        <v>0</v>
      </c>
      <c r="CT461" s="2981">
        <f t="shared" si="189"/>
        <v>2000</v>
      </c>
      <c r="CU461" s="2981">
        <f t="shared" si="189"/>
        <v>48000</v>
      </c>
    </row>
    <row r="462" spans="1:99" ht="12.75" hidden="1" customHeight="1">
      <c r="A462" s="901"/>
      <c r="B462" s="3182"/>
      <c r="C462" s="3184"/>
      <c r="D462" s="2924"/>
      <c r="E462" s="1474"/>
      <c r="F462" s="1374"/>
      <c r="G462" s="1374"/>
      <c r="H462" s="1374"/>
      <c r="I462" s="1374"/>
      <c r="J462" s="1474"/>
      <c r="K462" s="1474">
        <f t="shared" ref="K462:K525" si="207">SUM(G462:J462)</f>
        <v>0</v>
      </c>
      <c r="L462" s="2957"/>
      <c r="M462" s="2957"/>
      <c r="N462" s="2957"/>
      <c r="O462" s="2957"/>
      <c r="P462" s="2957"/>
      <c r="Q462" s="2957">
        <f t="shared" si="193"/>
        <v>0</v>
      </c>
      <c r="R462" s="1677"/>
      <c r="S462" s="889"/>
      <c r="T462" s="889"/>
      <c r="U462" s="889"/>
      <c r="V462" s="1474"/>
      <c r="W462" s="1474">
        <f t="shared" ref="W462:W525" si="208">SUM(S462:V462)</f>
        <v>0</v>
      </c>
      <c r="X462" s="1474"/>
      <c r="Y462" s="1477"/>
      <c r="Z462" s="1477"/>
      <c r="AA462" s="1477"/>
      <c r="AB462" s="1477"/>
      <c r="AC462" s="1477"/>
      <c r="AD462" s="1477">
        <f t="shared" ref="AD462:AD525" si="209">SUM(Z462:AC462)</f>
        <v>0</v>
      </c>
      <c r="AE462" s="3093"/>
      <c r="AF462" s="3093"/>
      <c r="AG462" s="3093"/>
      <c r="AH462" s="3093"/>
      <c r="AI462" s="2958"/>
      <c r="AJ462" s="2958">
        <f t="shared" ref="AJ462:AJ525" si="210">SUM(AF462:AI462)</f>
        <v>0</v>
      </c>
      <c r="AK462" s="1374"/>
      <c r="AL462" s="1374"/>
      <c r="AM462" s="1474"/>
      <c r="AN462" s="1474"/>
      <c r="AO462" s="3185"/>
      <c r="AP462" s="3185">
        <f t="shared" ref="AP462:AP525" si="211">SUM(AL462:AO462)</f>
        <v>0</v>
      </c>
      <c r="AQ462" s="3183"/>
      <c r="AR462" s="3183"/>
      <c r="AS462" s="1374"/>
      <c r="AT462" s="1374"/>
      <c r="AU462" s="1357"/>
      <c r="AV462" s="1374"/>
      <c r="AW462" s="1474"/>
      <c r="AX462" s="1474">
        <f t="shared" ref="AX462:AX525" si="212">SUM(AT462:AW462)</f>
        <v>0</v>
      </c>
      <c r="AY462" s="1474"/>
      <c r="AZ462" s="1474"/>
      <c r="BA462" s="1474"/>
      <c r="BB462" s="1474"/>
      <c r="BC462" s="1474"/>
      <c r="BD462" s="1474">
        <f t="shared" ref="BD462:BD525" si="213">SUM(AZ462:BC462)</f>
        <v>0</v>
      </c>
      <c r="BE462" s="1374"/>
      <c r="BF462" s="1374"/>
      <c r="BG462" s="3185"/>
      <c r="BH462" s="3185"/>
      <c r="BI462" s="3185"/>
      <c r="BJ462" s="3185">
        <f t="shared" ref="BJ462:BJ525" si="214">SUM(BF462:BI462)</f>
        <v>0</v>
      </c>
      <c r="BK462" s="3181"/>
      <c r="BL462" s="3181"/>
      <c r="CF462" s="2981">
        <f t="shared" si="201"/>
        <v>0</v>
      </c>
      <c r="CG462" s="2981">
        <f t="shared" si="201"/>
        <v>0</v>
      </c>
      <c r="CH462" s="2981">
        <f t="shared" si="201"/>
        <v>0</v>
      </c>
      <c r="CI462" s="2981">
        <f t="shared" si="201"/>
        <v>0</v>
      </c>
      <c r="CJ462" s="2981">
        <f t="shared" si="201"/>
        <v>0</v>
      </c>
      <c r="CQ462" s="2981">
        <f t="shared" ref="CQ462:CU512" si="215">CL462-BE462</f>
        <v>0</v>
      </c>
      <c r="CR462" s="2981">
        <f t="shared" si="215"/>
        <v>0</v>
      </c>
      <c r="CS462" s="2981">
        <f t="shared" si="215"/>
        <v>0</v>
      </c>
      <c r="CT462" s="2981">
        <f t="shared" si="215"/>
        <v>0</v>
      </c>
      <c r="CU462" s="2981">
        <f t="shared" si="215"/>
        <v>0</v>
      </c>
    </row>
    <row r="463" spans="1:99" ht="12.75" hidden="1" customHeight="1">
      <c r="A463" s="901"/>
      <c r="B463" s="3182"/>
      <c r="C463" s="3184"/>
      <c r="D463" s="2924"/>
      <c r="E463" s="1474"/>
      <c r="F463" s="1374"/>
      <c r="G463" s="1374"/>
      <c r="H463" s="1374"/>
      <c r="I463" s="1374"/>
      <c r="J463" s="1474"/>
      <c r="K463" s="1474">
        <f t="shared" si="207"/>
        <v>0</v>
      </c>
      <c r="L463" s="2957"/>
      <c r="M463" s="2957"/>
      <c r="N463" s="2957"/>
      <c r="O463" s="2957"/>
      <c r="P463" s="2957"/>
      <c r="Q463" s="2957">
        <f t="shared" si="193"/>
        <v>0</v>
      </c>
      <c r="R463" s="1677"/>
      <c r="S463" s="889"/>
      <c r="T463" s="889"/>
      <c r="U463" s="889"/>
      <c r="V463" s="1474"/>
      <c r="W463" s="1474">
        <f t="shared" si="208"/>
        <v>0</v>
      </c>
      <c r="X463" s="1474"/>
      <c r="Y463" s="1477"/>
      <c r="Z463" s="1477"/>
      <c r="AA463" s="1477"/>
      <c r="AB463" s="1477"/>
      <c r="AC463" s="1477"/>
      <c r="AD463" s="1477">
        <f t="shared" si="209"/>
        <v>0</v>
      </c>
      <c r="AE463" s="3093"/>
      <c r="AF463" s="3093"/>
      <c r="AG463" s="3093"/>
      <c r="AH463" s="3093"/>
      <c r="AI463" s="2958"/>
      <c r="AJ463" s="2958">
        <f t="shared" si="210"/>
        <v>0</v>
      </c>
      <c r="AK463" s="1374"/>
      <c r="AL463" s="1374"/>
      <c r="AM463" s="1474"/>
      <c r="AN463" s="1474"/>
      <c r="AO463" s="3185"/>
      <c r="AP463" s="3185">
        <f t="shared" si="211"/>
        <v>0</v>
      </c>
      <c r="AQ463" s="3183"/>
      <c r="AR463" s="3183"/>
      <c r="AS463" s="1374"/>
      <c r="AT463" s="1374"/>
      <c r="AU463" s="1357"/>
      <c r="AV463" s="1374"/>
      <c r="AW463" s="1474"/>
      <c r="AX463" s="1474">
        <f t="shared" si="212"/>
        <v>0</v>
      </c>
      <c r="AY463" s="1474"/>
      <c r="AZ463" s="1474"/>
      <c r="BA463" s="1474"/>
      <c r="BB463" s="1474"/>
      <c r="BC463" s="1474"/>
      <c r="BD463" s="1474">
        <f t="shared" si="213"/>
        <v>0</v>
      </c>
      <c r="BE463" s="1374"/>
      <c r="BF463" s="1374"/>
      <c r="BG463" s="3185"/>
      <c r="BH463" s="3185"/>
      <c r="BI463" s="3185"/>
      <c r="BJ463" s="3185">
        <f t="shared" si="214"/>
        <v>0</v>
      </c>
      <c r="BK463" s="3181"/>
      <c r="BL463" s="3181"/>
      <c r="CF463" s="2981">
        <f t="shared" si="201"/>
        <v>0</v>
      </c>
      <c r="CG463" s="2981">
        <f t="shared" si="201"/>
        <v>0</v>
      </c>
      <c r="CH463" s="2981">
        <f t="shared" si="201"/>
        <v>0</v>
      </c>
      <c r="CI463" s="2981">
        <f t="shared" si="201"/>
        <v>0</v>
      </c>
      <c r="CJ463" s="2981">
        <f t="shared" si="201"/>
        <v>0</v>
      </c>
      <c r="CQ463" s="2981">
        <f t="shared" si="215"/>
        <v>0</v>
      </c>
      <c r="CR463" s="2981">
        <f t="shared" si="215"/>
        <v>0</v>
      </c>
      <c r="CS463" s="2981">
        <f t="shared" si="215"/>
        <v>0</v>
      </c>
      <c r="CT463" s="2981">
        <f t="shared" si="215"/>
        <v>0</v>
      </c>
      <c r="CU463" s="2981">
        <f t="shared" si="215"/>
        <v>0</v>
      </c>
    </row>
    <row r="464" spans="1:99" ht="12.75" hidden="1" customHeight="1">
      <c r="A464" s="901"/>
      <c r="B464" s="3182"/>
      <c r="C464" s="3184"/>
      <c r="D464" s="2924"/>
      <c r="E464" s="1474"/>
      <c r="F464" s="1374"/>
      <c r="G464" s="1374"/>
      <c r="H464" s="1374"/>
      <c r="I464" s="1374"/>
      <c r="J464" s="1474"/>
      <c r="K464" s="1474">
        <f t="shared" si="207"/>
        <v>0</v>
      </c>
      <c r="L464" s="2957"/>
      <c r="M464" s="2957"/>
      <c r="N464" s="2957"/>
      <c r="O464" s="2957"/>
      <c r="P464" s="2957"/>
      <c r="Q464" s="2957">
        <f t="shared" si="193"/>
        <v>0</v>
      </c>
      <c r="R464" s="1677"/>
      <c r="S464" s="889"/>
      <c r="T464" s="889"/>
      <c r="U464" s="889"/>
      <c r="V464" s="1474"/>
      <c r="W464" s="1474">
        <f t="shared" si="208"/>
        <v>0</v>
      </c>
      <c r="X464" s="1474"/>
      <c r="Y464" s="1477"/>
      <c r="Z464" s="1477"/>
      <c r="AA464" s="1477"/>
      <c r="AB464" s="1477"/>
      <c r="AC464" s="1477"/>
      <c r="AD464" s="1477">
        <f t="shared" si="209"/>
        <v>0</v>
      </c>
      <c r="AE464" s="3093"/>
      <c r="AF464" s="3093"/>
      <c r="AG464" s="3093"/>
      <c r="AH464" s="3093"/>
      <c r="AI464" s="2958"/>
      <c r="AJ464" s="2958">
        <f t="shared" si="210"/>
        <v>0</v>
      </c>
      <c r="AK464" s="1374"/>
      <c r="AL464" s="1374"/>
      <c r="AM464" s="1474"/>
      <c r="AN464" s="1474"/>
      <c r="AO464" s="3185"/>
      <c r="AP464" s="3185">
        <f t="shared" si="211"/>
        <v>0</v>
      </c>
      <c r="AQ464" s="3183"/>
      <c r="AR464" s="3183"/>
      <c r="AS464" s="1374"/>
      <c r="AT464" s="1374"/>
      <c r="AU464" s="1357"/>
      <c r="AV464" s="1374"/>
      <c r="AW464" s="1474"/>
      <c r="AX464" s="1474">
        <f t="shared" si="212"/>
        <v>0</v>
      </c>
      <c r="AY464" s="1474"/>
      <c r="AZ464" s="1474"/>
      <c r="BA464" s="1474"/>
      <c r="BB464" s="1474"/>
      <c r="BC464" s="1474"/>
      <c r="BD464" s="1474">
        <f t="shared" si="213"/>
        <v>0</v>
      </c>
      <c r="BE464" s="1374"/>
      <c r="BF464" s="1374"/>
      <c r="BG464" s="3185"/>
      <c r="BH464" s="3185"/>
      <c r="BI464" s="3185"/>
      <c r="BJ464" s="3185">
        <f t="shared" si="214"/>
        <v>0</v>
      </c>
      <c r="BK464" s="3181"/>
      <c r="BL464" s="3181"/>
      <c r="CF464" s="2981">
        <f t="shared" si="201"/>
        <v>0</v>
      </c>
      <c r="CG464" s="2981">
        <f t="shared" si="201"/>
        <v>0</v>
      </c>
      <c r="CH464" s="2981">
        <f t="shared" si="201"/>
        <v>0</v>
      </c>
      <c r="CI464" s="2981">
        <f t="shared" si="201"/>
        <v>0</v>
      </c>
      <c r="CJ464" s="2981">
        <f t="shared" si="201"/>
        <v>0</v>
      </c>
      <c r="CQ464" s="2981">
        <f t="shared" si="215"/>
        <v>0</v>
      </c>
      <c r="CR464" s="2981">
        <f t="shared" si="215"/>
        <v>0</v>
      </c>
      <c r="CS464" s="2981">
        <f t="shared" si="215"/>
        <v>0</v>
      </c>
      <c r="CT464" s="2981">
        <f t="shared" si="215"/>
        <v>0</v>
      </c>
      <c r="CU464" s="2981">
        <f t="shared" si="215"/>
        <v>0</v>
      </c>
    </row>
    <row r="465" spans="1:99" ht="12.75" hidden="1" customHeight="1">
      <c r="A465" s="901"/>
      <c r="B465" s="3182"/>
      <c r="C465" s="3184"/>
      <c r="D465" s="2924"/>
      <c r="E465" s="1474"/>
      <c r="F465" s="1374"/>
      <c r="G465" s="1374"/>
      <c r="H465" s="1374"/>
      <c r="I465" s="1374"/>
      <c r="J465" s="1474"/>
      <c r="K465" s="1474">
        <f t="shared" si="207"/>
        <v>0</v>
      </c>
      <c r="L465" s="2957"/>
      <c r="M465" s="2957"/>
      <c r="N465" s="2957"/>
      <c r="O465" s="2957"/>
      <c r="P465" s="2957"/>
      <c r="Q465" s="2957">
        <f t="shared" si="193"/>
        <v>0</v>
      </c>
      <c r="R465" s="1677"/>
      <c r="S465" s="889"/>
      <c r="T465" s="889"/>
      <c r="U465" s="889"/>
      <c r="V465" s="1474"/>
      <c r="W465" s="1474">
        <f t="shared" si="208"/>
        <v>0</v>
      </c>
      <c r="X465" s="1474"/>
      <c r="Y465" s="1477"/>
      <c r="Z465" s="1477"/>
      <c r="AA465" s="1477"/>
      <c r="AB465" s="1477"/>
      <c r="AC465" s="1477"/>
      <c r="AD465" s="1477">
        <f t="shared" si="209"/>
        <v>0</v>
      </c>
      <c r="AE465" s="3093"/>
      <c r="AF465" s="3093"/>
      <c r="AG465" s="3093"/>
      <c r="AH465" s="3093"/>
      <c r="AI465" s="2958"/>
      <c r="AJ465" s="2958">
        <f t="shared" si="210"/>
        <v>0</v>
      </c>
      <c r="AK465" s="1374"/>
      <c r="AL465" s="1374"/>
      <c r="AM465" s="1474"/>
      <c r="AN465" s="1474"/>
      <c r="AO465" s="3185"/>
      <c r="AP465" s="3185">
        <f t="shared" si="211"/>
        <v>0</v>
      </c>
      <c r="AQ465" s="3183"/>
      <c r="AR465" s="3183"/>
      <c r="AS465" s="1374"/>
      <c r="AT465" s="1374"/>
      <c r="AU465" s="1357"/>
      <c r="AV465" s="1374"/>
      <c r="AW465" s="1474"/>
      <c r="AX465" s="1474">
        <f t="shared" si="212"/>
        <v>0</v>
      </c>
      <c r="AY465" s="1474"/>
      <c r="AZ465" s="1474"/>
      <c r="BA465" s="1474"/>
      <c r="BB465" s="1474"/>
      <c r="BC465" s="1474"/>
      <c r="BD465" s="1474">
        <f t="shared" si="213"/>
        <v>0</v>
      </c>
      <c r="BE465" s="1374"/>
      <c r="BF465" s="1374"/>
      <c r="BG465" s="3185"/>
      <c r="BH465" s="3185"/>
      <c r="BI465" s="3185"/>
      <c r="BJ465" s="3185">
        <f t="shared" si="214"/>
        <v>0</v>
      </c>
      <c r="BK465" s="3181"/>
      <c r="BL465" s="3181"/>
      <c r="CF465" s="2981">
        <f t="shared" si="201"/>
        <v>0</v>
      </c>
      <c r="CG465" s="2981">
        <f t="shared" si="201"/>
        <v>0</v>
      </c>
      <c r="CH465" s="2981">
        <f t="shared" si="201"/>
        <v>0</v>
      </c>
      <c r="CI465" s="2981">
        <f t="shared" si="201"/>
        <v>0</v>
      </c>
      <c r="CJ465" s="2981">
        <f t="shared" si="201"/>
        <v>0</v>
      </c>
      <c r="CQ465" s="2981">
        <f t="shared" si="215"/>
        <v>0</v>
      </c>
      <c r="CR465" s="2981">
        <f t="shared" si="215"/>
        <v>0</v>
      </c>
      <c r="CS465" s="2981">
        <f t="shared" si="215"/>
        <v>0</v>
      </c>
      <c r="CT465" s="2981">
        <f t="shared" si="215"/>
        <v>0</v>
      </c>
      <c r="CU465" s="2981">
        <f t="shared" si="215"/>
        <v>0</v>
      </c>
    </row>
    <row r="466" spans="1:99" ht="12.75" hidden="1" customHeight="1">
      <c r="A466" s="901"/>
      <c r="B466" s="3182"/>
      <c r="C466" s="3184"/>
      <c r="D466" s="2924"/>
      <c r="E466" s="1474"/>
      <c r="F466" s="1374"/>
      <c r="G466" s="1374"/>
      <c r="H466" s="1374"/>
      <c r="I466" s="1374"/>
      <c r="J466" s="1474"/>
      <c r="K466" s="1474">
        <f t="shared" si="207"/>
        <v>0</v>
      </c>
      <c r="L466" s="2957"/>
      <c r="M466" s="2957"/>
      <c r="N466" s="2957"/>
      <c r="O466" s="2957"/>
      <c r="P466" s="2957"/>
      <c r="Q466" s="2957">
        <f t="shared" si="193"/>
        <v>0</v>
      </c>
      <c r="R466" s="1677"/>
      <c r="S466" s="889"/>
      <c r="T466" s="889"/>
      <c r="U466" s="889"/>
      <c r="V466" s="1474"/>
      <c r="W466" s="1474">
        <f t="shared" si="208"/>
        <v>0</v>
      </c>
      <c r="X466" s="1474"/>
      <c r="Y466" s="1477"/>
      <c r="Z466" s="1477"/>
      <c r="AA466" s="1477"/>
      <c r="AB466" s="1477"/>
      <c r="AC466" s="1477"/>
      <c r="AD466" s="1477">
        <f t="shared" si="209"/>
        <v>0</v>
      </c>
      <c r="AE466" s="3093"/>
      <c r="AF466" s="3093"/>
      <c r="AG466" s="3093"/>
      <c r="AH466" s="3093"/>
      <c r="AI466" s="2958"/>
      <c r="AJ466" s="2958">
        <f t="shared" si="210"/>
        <v>0</v>
      </c>
      <c r="AK466" s="1374"/>
      <c r="AL466" s="1374"/>
      <c r="AM466" s="1474"/>
      <c r="AN466" s="1474"/>
      <c r="AO466" s="3185"/>
      <c r="AP466" s="3185">
        <f t="shared" si="211"/>
        <v>0</v>
      </c>
      <c r="AQ466" s="3183"/>
      <c r="AR466" s="3183"/>
      <c r="AS466" s="1374"/>
      <c r="AT466" s="1374"/>
      <c r="AU466" s="1357"/>
      <c r="AV466" s="1374"/>
      <c r="AW466" s="1474"/>
      <c r="AX466" s="1474">
        <f t="shared" si="212"/>
        <v>0</v>
      </c>
      <c r="AY466" s="1474"/>
      <c r="AZ466" s="1474"/>
      <c r="BA466" s="1474"/>
      <c r="BB466" s="1474"/>
      <c r="BC466" s="1474"/>
      <c r="BD466" s="1474">
        <f t="shared" si="213"/>
        <v>0</v>
      </c>
      <c r="BE466" s="1374"/>
      <c r="BF466" s="1374"/>
      <c r="BG466" s="3185"/>
      <c r="BH466" s="3185"/>
      <c r="BI466" s="3185"/>
      <c r="BJ466" s="3185">
        <f t="shared" si="214"/>
        <v>0</v>
      </c>
      <c r="BK466" s="3181"/>
      <c r="BL466" s="3181"/>
      <c r="CF466" s="2981">
        <f t="shared" si="201"/>
        <v>0</v>
      </c>
      <c r="CG466" s="2981">
        <f t="shared" si="201"/>
        <v>0</v>
      </c>
      <c r="CH466" s="2981">
        <f t="shared" si="201"/>
        <v>0</v>
      </c>
      <c r="CI466" s="2981">
        <f t="shared" si="201"/>
        <v>0</v>
      </c>
      <c r="CJ466" s="2981">
        <f t="shared" si="201"/>
        <v>0</v>
      </c>
      <c r="CQ466" s="2981">
        <f t="shared" si="215"/>
        <v>0</v>
      </c>
      <c r="CR466" s="2981">
        <f t="shared" si="215"/>
        <v>0</v>
      </c>
      <c r="CS466" s="2981">
        <f t="shared" si="215"/>
        <v>0</v>
      </c>
      <c r="CT466" s="2981">
        <f t="shared" si="215"/>
        <v>0</v>
      </c>
      <c r="CU466" s="2981">
        <f t="shared" si="215"/>
        <v>0</v>
      </c>
    </row>
    <row r="467" spans="1:99" ht="12.75" hidden="1" customHeight="1">
      <c r="A467" s="901"/>
      <c r="B467" s="3182"/>
      <c r="C467" s="3184"/>
      <c r="D467" s="2924"/>
      <c r="E467" s="1474"/>
      <c r="F467" s="1374"/>
      <c r="G467" s="1374"/>
      <c r="H467" s="1374"/>
      <c r="I467" s="1374"/>
      <c r="J467" s="1474"/>
      <c r="K467" s="1474">
        <f t="shared" si="207"/>
        <v>0</v>
      </c>
      <c r="L467" s="2957"/>
      <c r="M467" s="2957"/>
      <c r="N467" s="2957"/>
      <c r="O467" s="2957"/>
      <c r="P467" s="2957"/>
      <c r="Q467" s="2957">
        <f t="shared" si="193"/>
        <v>0</v>
      </c>
      <c r="R467" s="1677"/>
      <c r="S467" s="889"/>
      <c r="T467" s="889"/>
      <c r="U467" s="889"/>
      <c r="V467" s="1474"/>
      <c r="W467" s="1474">
        <f t="shared" si="208"/>
        <v>0</v>
      </c>
      <c r="X467" s="1474"/>
      <c r="Y467" s="1477"/>
      <c r="Z467" s="1477"/>
      <c r="AA467" s="1477"/>
      <c r="AB467" s="1477"/>
      <c r="AC467" s="1477"/>
      <c r="AD467" s="1477">
        <f t="shared" si="209"/>
        <v>0</v>
      </c>
      <c r="AE467" s="3093"/>
      <c r="AF467" s="3093"/>
      <c r="AG467" s="3093"/>
      <c r="AH467" s="3093"/>
      <c r="AI467" s="2958"/>
      <c r="AJ467" s="2958">
        <f t="shared" si="210"/>
        <v>0</v>
      </c>
      <c r="AK467" s="1374"/>
      <c r="AL467" s="1374"/>
      <c r="AM467" s="1474"/>
      <c r="AN467" s="1474"/>
      <c r="AO467" s="3185"/>
      <c r="AP467" s="3185">
        <f t="shared" si="211"/>
        <v>0</v>
      </c>
      <c r="AQ467" s="3183"/>
      <c r="AR467" s="3183"/>
      <c r="AS467" s="1374"/>
      <c r="AT467" s="1374"/>
      <c r="AU467" s="1357"/>
      <c r="AV467" s="1374"/>
      <c r="AW467" s="1474"/>
      <c r="AX467" s="1474">
        <f t="shared" si="212"/>
        <v>0</v>
      </c>
      <c r="AY467" s="1474"/>
      <c r="AZ467" s="1474"/>
      <c r="BA467" s="1474"/>
      <c r="BB467" s="1474"/>
      <c r="BC467" s="1474"/>
      <c r="BD467" s="1474">
        <f t="shared" si="213"/>
        <v>0</v>
      </c>
      <c r="BE467" s="1374"/>
      <c r="BF467" s="1374"/>
      <c r="BG467" s="3185"/>
      <c r="BH467" s="3185"/>
      <c r="BI467" s="3185"/>
      <c r="BJ467" s="3185">
        <f t="shared" si="214"/>
        <v>0</v>
      </c>
      <c r="BK467" s="3181"/>
      <c r="BL467" s="3181"/>
      <c r="CF467" s="2981">
        <f t="shared" si="201"/>
        <v>0</v>
      </c>
      <c r="CG467" s="2981">
        <f t="shared" si="201"/>
        <v>0</v>
      </c>
      <c r="CH467" s="2981">
        <f t="shared" si="201"/>
        <v>0</v>
      </c>
      <c r="CI467" s="2981">
        <f t="shared" si="201"/>
        <v>0</v>
      </c>
      <c r="CJ467" s="2981">
        <f t="shared" si="201"/>
        <v>0</v>
      </c>
      <c r="CQ467" s="2981">
        <f t="shared" si="215"/>
        <v>0</v>
      </c>
      <c r="CR467" s="2981">
        <f t="shared" si="215"/>
        <v>0</v>
      </c>
      <c r="CS467" s="2981">
        <f t="shared" si="215"/>
        <v>0</v>
      </c>
      <c r="CT467" s="2981">
        <f t="shared" si="215"/>
        <v>0</v>
      </c>
      <c r="CU467" s="2981">
        <f t="shared" si="215"/>
        <v>0</v>
      </c>
    </row>
    <row r="468" spans="1:99" ht="12.75" hidden="1" customHeight="1">
      <c r="A468" s="901"/>
      <c r="B468" s="3182"/>
      <c r="C468" s="3184"/>
      <c r="D468" s="2924"/>
      <c r="E468" s="1474"/>
      <c r="F468" s="1374"/>
      <c r="G468" s="1374"/>
      <c r="H468" s="1374"/>
      <c r="I468" s="1374"/>
      <c r="J468" s="1474"/>
      <c r="K468" s="1474">
        <f t="shared" si="207"/>
        <v>0</v>
      </c>
      <c r="L468" s="2957"/>
      <c r="M468" s="2957"/>
      <c r="N468" s="2957"/>
      <c r="O468" s="2957"/>
      <c r="P468" s="2957"/>
      <c r="Q468" s="2957">
        <f t="shared" si="193"/>
        <v>0</v>
      </c>
      <c r="R468" s="1677"/>
      <c r="S468" s="889"/>
      <c r="T468" s="889"/>
      <c r="U468" s="889"/>
      <c r="V468" s="1474"/>
      <c r="W468" s="1474">
        <f t="shared" si="208"/>
        <v>0</v>
      </c>
      <c r="X468" s="1474"/>
      <c r="Y468" s="1477"/>
      <c r="Z468" s="1477"/>
      <c r="AA468" s="1477"/>
      <c r="AB468" s="1477"/>
      <c r="AC468" s="1477"/>
      <c r="AD468" s="1477">
        <f t="shared" si="209"/>
        <v>0</v>
      </c>
      <c r="AE468" s="3093"/>
      <c r="AF468" s="3093"/>
      <c r="AG468" s="3093"/>
      <c r="AH468" s="3093"/>
      <c r="AI468" s="2958"/>
      <c r="AJ468" s="2958">
        <f t="shared" si="210"/>
        <v>0</v>
      </c>
      <c r="AK468" s="1374"/>
      <c r="AL468" s="1374"/>
      <c r="AM468" s="1474"/>
      <c r="AN468" s="1474"/>
      <c r="AO468" s="3185"/>
      <c r="AP468" s="3185">
        <f t="shared" si="211"/>
        <v>0</v>
      </c>
      <c r="AQ468" s="3183"/>
      <c r="AR468" s="3183"/>
      <c r="AS468" s="1374"/>
      <c r="AT468" s="1374"/>
      <c r="AU468" s="1357"/>
      <c r="AV468" s="1374"/>
      <c r="AW468" s="1474"/>
      <c r="AX468" s="1474">
        <f t="shared" si="212"/>
        <v>0</v>
      </c>
      <c r="AY468" s="1474"/>
      <c r="AZ468" s="1474"/>
      <c r="BA468" s="1474"/>
      <c r="BB468" s="1474"/>
      <c r="BC468" s="1474"/>
      <c r="BD468" s="1474">
        <f t="shared" si="213"/>
        <v>0</v>
      </c>
      <c r="BE468" s="1374"/>
      <c r="BF468" s="1374"/>
      <c r="BG468" s="3185"/>
      <c r="BH468" s="3185"/>
      <c r="BI468" s="3185"/>
      <c r="BJ468" s="3185">
        <f t="shared" si="214"/>
        <v>0</v>
      </c>
      <c r="BK468" s="3181"/>
      <c r="BL468" s="3181"/>
      <c r="CF468" s="2981">
        <f t="shared" si="201"/>
        <v>0</v>
      </c>
      <c r="CG468" s="2981">
        <f t="shared" si="201"/>
        <v>0</v>
      </c>
      <c r="CH468" s="2981">
        <f t="shared" si="201"/>
        <v>0</v>
      </c>
      <c r="CI468" s="2981">
        <f t="shared" si="201"/>
        <v>0</v>
      </c>
      <c r="CJ468" s="2981">
        <f t="shared" si="201"/>
        <v>0</v>
      </c>
      <c r="CQ468" s="2981">
        <f t="shared" si="215"/>
        <v>0</v>
      </c>
      <c r="CR468" s="2981">
        <f t="shared" si="215"/>
        <v>0</v>
      </c>
      <c r="CS468" s="2981">
        <f t="shared" si="215"/>
        <v>0</v>
      </c>
      <c r="CT468" s="2981">
        <f t="shared" si="215"/>
        <v>0</v>
      </c>
      <c r="CU468" s="2981">
        <f t="shared" si="215"/>
        <v>0</v>
      </c>
    </row>
    <row r="469" spans="1:99" ht="12.75" hidden="1" customHeight="1">
      <c r="A469" s="901"/>
      <c r="B469" s="3182"/>
      <c r="C469" s="3184"/>
      <c r="D469" s="2924"/>
      <c r="E469" s="1474"/>
      <c r="F469" s="1374"/>
      <c r="G469" s="1374"/>
      <c r="H469" s="1374"/>
      <c r="I469" s="1374"/>
      <c r="J469" s="1474"/>
      <c r="K469" s="1474">
        <f t="shared" si="207"/>
        <v>0</v>
      </c>
      <c r="L469" s="2957"/>
      <c r="M469" s="2957"/>
      <c r="N469" s="2957"/>
      <c r="O469" s="2957"/>
      <c r="P469" s="2957"/>
      <c r="Q469" s="2957">
        <f t="shared" si="193"/>
        <v>0</v>
      </c>
      <c r="R469" s="1677"/>
      <c r="S469" s="889"/>
      <c r="T469" s="889"/>
      <c r="U469" s="889"/>
      <c r="V469" s="1474"/>
      <c r="W469" s="1474">
        <f t="shared" si="208"/>
        <v>0</v>
      </c>
      <c r="X469" s="1474"/>
      <c r="Y469" s="1477"/>
      <c r="Z469" s="1477"/>
      <c r="AA469" s="1477"/>
      <c r="AB469" s="1477"/>
      <c r="AC469" s="1477"/>
      <c r="AD469" s="1477">
        <f t="shared" si="209"/>
        <v>0</v>
      </c>
      <c r="AE469" s="3093"/>
      <c r="AF469" s="3093"/>
      <c r="AG469" s="3093"/>
      <c r="AH469" s="3093"/>
      <c r="AI469" s="2958"/>
      <c r="AJ469" s="2958">
        <f t="shared" si="210"/>
        <v>0</v>
      </c>
      <c r="AK469" s="1374"/>
      <c r="AL469" s="1374"/>
      <c r="AM469" s="1474"/>
      <c r="AN469" s="1474"/>
      <c r="AO469" s="3185"/>
      <c r="AP469" s="3185">
        <f t="shared" si="211"/>
        <v>0</v>
      </c>
      <c r="AQ469" s="3183"/>
      <c r="AR469" s="3183"/>
      <c r="AS469" s="1374"/>
      <c r="AT469" s="1374"/>
      <c r="AU469" s="1357"/>
      <c r="AV469" s="1374"/>
      <c r="AW469" s="1474"/>
      <c r="AX469" s="1474">
        <f t="shared" si="212"/>
        <v>0</v>
      </c>
      <c r="AY469" s="1474"/>
      <c r="AZ469" s="1474"/>
      <c r="BA469" s="1474"/>
      <c r="BB469" s="1474"/>
      <c r="BC469" s="1474"/>
      <c r="BD469" s="1474">
        <f t="shared" si="213"/>
        <v>0</v>
      </c>
      <c r="BE469" s="1374"/>
      <c r="BF469" s="1374"/>
      <c r="BG469" s="3185"/>
      <c r="BH469" s="3185"/>
      <c r="BI469" s="3185"/>
      <c r="BJ469" s="3185">
        <f t="shared" si="214"/>
        <v>0</v>
      </c>
      <c r="BK469" s="3181"/>
      <c r="BL469" s="3181"/>
      <c r="CF469" s="2981">
        <f t="shared" si="201"/>
        <v>0</v>
      </c>
      <c r="CG469" s="2981">
        <f t="shared" si="201"/>
        <v>0</v>
      </c>
      <c r="CH469" s="2981">
        <f t="shared" si="201"/>
        <v>0</v>
      </c>
      <c r="CI469" s="2981">
        <f t="shared" si="201"/>
        <v>0</v>
      </c>
      <c r="CJ469" s="2981">
        <f t="shared" si="201"/>
        <v>0</v>
      </c>
      <c r="CQ469" s="2981">
        <f t="shared" si="215"/>
        <v>0</v>
      </c>
      <c r="CR469" s="2981">
        <f t="shared" si="215"/>
        <v>0</v>
      </c>
      <c r="CS469" s="2981">
        <f t="shared" si="215"/>
        <v>0</v>
      </c>
      <c r="CT469" s="2981">
        <f t="shared" si="215"/>
        <v>0</v>
      </c>
      <c r="CU469" s="2981">
        <f t="shared" si="215"/>
        <v>0</v>
      </c>
    </row>
    <row r="470" spans="1:99" ht="12.75" hidden="1" customHeight="1">
      <c r="A470" s="901"/>
      <c r="B470" s="3182"/>
      <c r="C470" s="3184"/>
      <c r="D470" s="2924"/>
      <c r="E470" s="1474"/>
      <c r="F470" s="1374"/>
      <c r="G470" s="1374"/>
      <c r="H470" s="1374"/>
      <c r="I470" s="1374"/>
      <c r="J470" s="1474"/>
      <c r="K470" s="1474">
        <f t="shared" si="207"/>
        <v>0</v>
      </c>
      <c r="L470" s="2957"/>
      <c r="M470" s="2957"/>
      <c r="N470" s="2957"/>
      <c r="O470" s="2957"/>
      <c r="P470" s="2957"/>
      <c r="Q470" s="2957">
        <f t="shared" si="193"/>
        <v>0</v>
      </c>
      <c r="R470" s="1677"/>
      <c r="S470" s="889"/>
      <c r="T470" s="889"/>
      <c r="U470" s="889"/>
      <c r="V470" s="1474"/>
      <c r="W470" s="1474">
        <f t="shared" si="208"/>
        <v>0</v>
      </c>
      <c r="X470" s="1474"/>
      <c r="Y470" s="1477"/>
      <c r="Z470" s="1477"/>
      <c r="AA470" s="1477"/>
      <c r="AB470" s="1477"/>
      <c r="AC470" s="1477"/>
      <c r="AD470" s="1477">
        <f t="shared" si="209"/>
        <v>0</v>
      </c>
      <c r="AE470" s="3093"/>
      <c r="AF470" s="3093"/>
      <c r="AG470" s="3093"/>
      <c r="AH470" s="3093"/>
      <c r="AI470" s="2958"/>
      <c r="AJ470" s="2958">
        <f t="shared" si="210"/>
        <v>0</v>
      </c>
      <c r="AK470" s="1374"/>
      <c r="AL470" s="1374"/>
      <c r="AM470" s="1474"/>
      <c r="AN470" s="1474"/>
      <c r="AO470" s="3185"/>
      <c r="AP470" s="3185">
        <f t="shared" si="211"/>
        <v>0</v>
      </c>
      <c r="AQ470" s="3183"/>
      <c r="AR470" s="3183"/>
      <c r="AS470" s="1374"/>
      <c r="AT470" s="1374"/>
      <c r="AU470" s="1357"/>
      <c r="AV470" s="1374"/>
      <c r="AW470" s="1474"/>
      <c r="AX470" s="1474">
        <f t="shared" si="212"/>
        <v>0</v>
      </c>
      <c r="AY470" s="1474"/>
      <c r="AZ470" s="1474"/>
      <c r="BA470" s="1474"/>
      <c r="BB470" s="1474"/>
      <c r="BC470" s="1474"/>
      <c r="BD470" s="1474">
        <f t="shared" si="213"/>
        <v>0</v>
      </c>
      <c r="BE470" s="1374"/>
      <c r="BF470" s="1374"/>
      <c r="BG470" s="3185"/>
      <c r="BH470" s="3185"/>
      <c r="BI470" s="3185"/>
      <c r="BJ470" s="3185">
        <f t="shared" si="214"/>
        <v>0</v>
      </c>
      <c r="BK470" s="3181"/>
      <c r="BL470" s="3181"/>
      <c r="CF470" s="2981">
        <f t="shared" si="201"/>
        <v>0</v>
      </c>
      <c r="CG470" s="2981">
        <f t="shared" si="201"/>
        <v>0</v>
      </c>
      <c r="CH470" s="2981">
        <f t="shared" si="201"/>
        <v>0</v>
      </c>
      <c r="CI470" s="2981">
        <f t="shared" si="201"/>
        <v>0</v>
      </c>
      <c r="CJ470" s="2981">
        <f t="shared" si="201"/>
        <v>0</v>
      </c>
      <c r="CQ470" s="2981">
        <f t="shared" si="215"/>
        <v>0</v>
      </c>
      <c r="CR470" s="2981">
        <f t="shared" si="215"/>
        <v>0</v>
      </c>
      <c r="CS470" s="2981">
        <f t="shared" si="215"/>
        <v>0</v>
      </c>
      <c r="CT470" s="2981">
        <f t="shared" si="215"/>
        <v>0</v>
      </c>
      <c r="CU470" s="2981">
        <f t="shared" si="215"/>
        <v>0</v>
      </c>
    </row>
    <row r="471" spans="1:99" ht="12.75" hidden="1" customHeight="1">
      <c r="A471" s="901"/>
      <c r="B471" s="3182"/>
      <c r="C471" s="3184"/>
      <c r="D471" s="2924"/>
      <c r="E471" s="1474"/>
      <c r="F471" s="1374"/>
      <c r="G471" s="1374"/>
      <c r="H471" s="1374"/>
      <c r="I471" s="1374"/>
      <c r="J471" s="1474"/>
      <c r="K471" s="1474">
        <f t="shared" si="207"/>
        <v>0</v>
      </c>
      <c r="L471" s="2957"/>
      <c r="M471" s="2957"/>
      <c r="N471" s="2957"/>
      <c r="O471" s="2957"/>
      <c r="P471" s="2957"/>
      <c r="Q471" s="2957">
        <f t="shared" si="193"/>
        <v>0</v>
      </c>
      <c r="R471" s="1677"/>
      <c r="S471" s="889"/>
      <c r="T471" s="889"/>
      <c r="U471" s="889"/>
      <c r="V471" s="1474"/>
      <c r="W471" s="1474">
        <f t="shared" si="208"/>
        <v>0</v>
      </c>
      <c r="X471" s="1474"/>
      <c r="Y471" s="1477"/>
      <c r="Z471" s="1477"/>
      <c r="AA471" s="1477"/>
      <c r="AB471" s="1477"/>
      <c r="AC471" s="1477"/>
      <c r="AD471" s="1477">
        <f t="shared" si="209"/>
        <v>0</v>
      </c>
      <c r="AE471" s="3093"/>
      <c r="AF471" s="3093"/>
      <c r="AG471" s="3093"/>
      <c r="AH471" s="3093"/>
      <c r="AI471" s="2958"/>
      <c r="AJ471" s="2958">
        <f t="shared" si="210"/>
        <v>0</v>
      </c>
      <c r="AK471" s="1374"/>
      <c r="AL471" s="1374"/>
      <c r="AM471" s="1474"/>
      <c r="AN471" s="1474"/>
      <c r="AO471" s="3185"/>
      <c r="AP471" s="3185">
        <f t="shared" si="211"/>
        <v>0</v>
      </c>
      <c r="AQ471" s="3183"/>
      <c r="AR471" s="3183"/>
      <c r="AS471" s="1374"/>
      <c r="AT471" s="1374"/>
      <c r="AU471" s="1357"/>
      <c r="AV471" s="1374"/>
      <c r="AW471" s="1474"/>
      <c r="AX471" s="1474">
        <f t="shared" si="212"/>
        <v>0</v>
      </c>
      <c r="AY471" s="1474"/>
      <c r="AZ471" s="1474"/>
      <c r="BA471" s="1474"/>
      <c r="BB471" s="1474"/>
      <c r="BC471" s="1474"/>
      <c r="BD471" s="1474">
        <f t="shared" si="213"/>
        <v>0</v>
      </c>
      <c r="BE471" s="1374"/>
      <c r="BF471" s="1374"/>
      <c r="BG471" s="3185"/>
      <c r="BH471" s="3185"/>
      <c r="BI471" s="3185"/>
      <c r="BJ471" s="3185">
        <f t="shared" si="214"/>
        <v>0</v>
      </c>
      <c r="BK471" s="3181"/>
      <c r="BL471" s="3181"/>
      <c r="CF471" s="2981">
        <f t="shared" si="201"/>
        <v>0</v>
      </c>
      <c r="CG471" s="2981">
        <f t="shared" si="201"/>
        <v>0</v>
      </c>
      <c r="CH471" s="2981">
        <f t="shared" si="201"/>
        <v>0</v>
      </c>
      <c r="CI471" s="2981">
        <f t="shared" si="201"/>
        <v>0</v>
      </c>
      <c r="CJ471" s="2981">
        <f t="shared" si="201"/>
        <v>0</v>
      </c>
      <c r="CQ471" s="2981">
        <f t="shared" si="215"/>
        <v>0</v>
      </c>
      <c r="CR471" s="2981">
        <f t="shared" si="215"/>
        <v>0</v>
      </c>
      <c r="CS471" s="2981">
        <f t="shared" si="215"/>
        <v>0</v>
      </c>
      <c r="CT471" s="2981">
        <f t="shared" si="215"/>
        <v>0</v>
      </c>
      <c r="CU471" s="2981">
        <f t="shared" si="215"/>
        <v>0</v>
      </c>
    </row>
    <row r="472" spans="1:99" ht="12.75" hidden="1" customHeight="1">
      <c r="A472" s="901"/>
      <c r="B472" s="3182"/>
      <c r="C472" s="3184"/>
      <c r="D472" s="2924"/>
      <c r="E472" s="1474"/>
      <c r="F472" s="1374"/>
      <c r="G472" s="1374"/>
      <c r="H472" s="1374"/>
      <c r="I472" s="1374"/>
      <c r="J472" s="1474"/>
      <c r="K472" s="1474">
        <f t="shared" si="207"/>
        <v>0</v>
      </c>
      <c r="L472" s="2957"/>
      <c r="M472" s="2957"/>
      <c r="N472" s="2957"/>
      <c r="O472" s="2957"/>
      <c r="P472" s="2957"/>
      <c r="Q472" s="2957">
        <f t="shared" si="193"/>
        <v>0</v>
      </c>
      <c r="R472" s="1677"/>
      <c r="S472" s="889"/>
      <c r="T472" s="889"/>
      <c r="U472" s="889"/>
      <c r="V472" s="1474"/>
      <c r="W472" s="1474">
        <f t="shared" si="208"/>
        <v>0</v>
      </c>
      <c r="X472" s="1474"/>
      <c r="Y472" s="1477"/>
      <c r="Z472" s="1477"/>
      <c r="AA472" s="1477"/>
      <c r="AB472" s="1477"/>
      <c r="AC472" s="1477"/>
      <c r="AD472" s="1477">
        <f t="shared" si="209"/>
        <v>0</v>
      </c>
      <c r="AE472" s="3093"/>
      <c r="AF472" s="3093"/>
      <c r="AG472" s="3093"/>
      <c r="AH472" s="3093"/>
      <c r="AI472" s="2958"/>
      <c r="AJ472" s="2958">
        <f t="shared" si="210"/>
        <v>0</v>
      </c>
      <c r="AK472" s="1374"/>
      <c r="AL472" s="1374"/>
      <c r="AM472" s="1474"/>
      <c r="AN472" s="1474"/>
      <c r="AO472" s="3185"/>
      <c r="AP472" s="3185">
        <f t="shared" si="211"/>
        <v>0</v>
      </c>
      <c r="AQ472" s="3183"/>
      <c r="AR472" s="3183"/>
      <c r="AS472" s="1374"/>
      <c r="AT472" s="1374"/>
      <c r="AU472" s="1357"/>
      <c r="AV472" s="1374"/>
      <c r="AW472" s="1474"/>
      <c r="AX472" s="1474">
        <f t="shared" si="212"/>
        <v>0</v>
      </c>
      <c r="AY472" s="1474"/>
      <c r="AZ472" s="1474"/>
      <c r="BA472" s="1474"/>
      <c r="BB472" s="1474"/>
      <c r="BC472" s="1474"/>
      <c r="BD472" s="1474">
        <f t="shared" si="213"/>
        <v>0</v>
      </c>
      <c r="BE472" s="1374"/>
      <c r="BF472" s="1374"/>
      <c r="BG472" s="3185"/>
      <c r="BH472" s="3185"/>
      <c r="BI472" s="3185"/>
      <c r="BJ472" s="3185">
        <f t="shared" si="214"/>
        <v>0</v>
      </c>
      <c r="BK472" s="3181"/>
      <c r="BL472" s="3181"/>
      <c r="CF472" s="2981">
        <f t="shared" si="201"/>
        <v>0</v>
      </c>
      <c r="CG472" s="2981">
        <f t="shared" si="201"/>
        <v>0</v>
      </c>
      <c r="CH472" s="2981">
        <f t="shared" si="201"/>
        <v>0</v>
      </c>
      <c r="CI472" s="2981">
        <f t="shared" si="201"/>
        <v>0</v>
      </c>
      <c r="CJ472" s="2981">
        <f t="shared" si="201"/>
        <v>0</v>
      </c>
      <c r="CQ472" s="2981">
        <f t="shared" si="215"/>
        <v>0</v>
      </c>
      <c r="CR472" s="2981">
        <f t="shared" si="215"/>
        <v>0</v>
      </c>
      <c r="CS472" s="2981">
        <f t="shared" si="215"/>
        <v>0</v>
      </c>
      <c r="CT472" s="2981">
        <f t="shared" si="215"/>
        <v>0</v>
      </c>
      <c r="CU472" s="2981">
        <f t="shared" si="215"/>
        <v>0</v>
      </c>
    </row>
    <row r="473" spans="1:99" ht="12.75" hidden="1" customHeight="1">
      <c r="A473" s="901"/>
      <c r="B473" s="3182"/>
      <c r="C473" s="3184"/>
      <c r="D473" s="2924"/>
      <c r="E473" s="1474"/>
      <c r="F473" s="1374"/>
      <c r="G473" s="1374"/>
      <c r="H473" s="1374"/>
      <c r="I473" s="1374"/>
      <c r="J473" s="1474"/>
      <c r="K473" s="1474">
        <f t="shared" si="207"/>
        <v>0</v>
      </c>
      <c r="L473" s="2957"/>
      <c r="M473" s="2957"/>
      <c r="N473" s="2957"/>
      <c r="O473" s="2957"/>
      <c r="P473" s="2957"/>
      <c r="Q473" s="2957">
        <f t="shared" si="193"/>
        <v>0</v>
      </c>
      <c r="R473" s="1677"/>
      <c r="S473" s="889"/>
      <c r="T473" s="889"/>
      <c r="U473" s="889"/>
      <c r="V473" s="1474"/>
      <c r="W473" s="1474">
        <f t="shared" si="208"/>
        <v>0</v>
      </c>
      <c r="X473" s="1474"/>
      <c r="Y473" s="1477"/>
      <c r="Z473" s="1477"/>
      <c r="AA473" s="1477"/>
      <c r="AB473" s="1477"/>
      <c r="AC473" s="1477"/>
      <c r="AD473" s="1477">
        <f t="shared" si="209"/>
        <v>0</v>
      </c>
      <c r="AE473" s="3093"/>
      <c r="AF473" s="3093"/>
      <c r="AG473" s="3093"/>
      <c r="AH473" s="3093"/>
      <c r="AI473" s="2958"/>
      <c r="AJ473" s="2958">
        <f t="shared" si="210"/>
        <v>0</v>
      </c>
      <c r="AK473" s="1374"/>
      <c r="AL473" s="1374"/>
      <c r="AM473" s="1474"/>
      <c r="AN473" s="1474"/>
      <c r="AO473" s="3185"/>
      <c r="AP473" s="3185">
        <f t="shared" si="211"/>
        <v>0</v>
      </c>
      <c r="AQ473" s="3183"/>
      <c r="AR473" s="3183"/>
      <c r="AS473" s="1374"/>
      <c r="AT473" s="1374"/>
      <c r="AU473" s="1357"/>
      <c r="AV473" s="1374"/>
      <c r="AW473" s="1474"/>
      <c r="AX473" s="1474">
        <f t="shared" si="212"/>
        <v>0</v>
      </c>
      <c r="AY473" s="1474"/>
      <c r="AZ473" s="1474"/>
      <c r="BA473" s="1474"/>
      <c r="BB473" s="1474"/>
      <c r="BC473" s="1474"/>
      <c r="BD473" s="1474">
        <f t="shared" si="213"/>
        <v>0</v>
      </c>
      <c r="BE473" s="1374"/>
      <c r="BF473" s="1374"/>
      <c r="BG473" s="3185"/>
      <c r="BH473" s="3185"/>
      <c r="BI473" s="3185"/>
      <c r="BJ473" s="3185">
        <f t="shared" si="214"/>
        <v>0</v>
      </c>
      <c r="BK473" s="3181"/>
      <c r="BL473" s="3181"/>
      <c r="CF473" s="2981">
        <f t="shared" si="201"/>
        <v>0</v>
      </c>
      <c r="CG473" s="2981">
        <f t="shared" si="201"/>
        <v>0</v>
      </c>
      <c r="CH473" s="2981">
        <f t="shared" si="201"/>
        <v>0</v>
      </c>
      <c r="CI473" s="2981">
        <f t="shared" si="201"/>
        <v>0</v>
      </c>
      <c r="CJ473" s="2981">
        <f t="shared" si="201"/>
        <v>0</v>
      </c>
      <c r="CQ473" s="2981">
        <f t="shared" si="215"/>
        <v>0</v>
      </c>
      <c r="CR473" s="2981">
        <f t="shared" si="215"/>
        <v>0</v>
      </c>
      <c r="CS473" s="2981">
        <f t="shared" si="215"/>
        <v>0</v>
      </c>
      <c r="CT473" s="2981">
        <f t="shared" si="215"/>
        <v>0</v>
      </c>
      <c r="CU473" s="2981">
        <f t="shared" si="215"/>
        <v>0</v>
      </c>
    </row>
    <row r="474" spans="1:99" ht="12.75" hidden="1" customHeight="1">
      <c r="A474" s="901"/>
      <c r="B474" s="3081"/>
      <c r="C474" s="3152"/>
      <c r="D474" s="2936"/>
      <c r="E474" s="1560"/>
      <c r="F474" s="1372"/>
      <c r="G474" s="1372"/>
      <c r="H474" s="3186"/>
      <c r="I474" s="3186"/>
      <c r="J474" s="1435"/>
      <c r="K474" s="1435">
        <f t="shared" si="207"/>
        <v>0</v>
      </c>
      <c r="L474" s="3083"/>
      <c r="M474" s="3083"/>
      <c r="N474" s="3083"/>
      <c r="O474" s="3083"/>
      <c r="P474" s="3083"/>
      <c r="Q474" s="3083">
        <f t="shared" si="193"/>
        <v>0</v>
      </c>
      <c r="R474" s="1372"/>
      <c r="S474" s="1372"/>
      <c r="T474" s="3186"/>
      <c r="U474" s="3186"/>
      <c r="V474" s="1435"/>
      <c r="W474" s="1435">
        <f t="shared" si="208"/>
        <v>0</v>
      </c>
      <c r="X474" s="1435"/>
      <c r="Y474" s="1436">
        <v>0</v>
      </c>
      <c r="Z474" s="1436">
        <v>0</v>
      </c>
      <c r="AA474" s="1436">
        <v>0</v>
      </c>
      <c r="AB474" s="1436"/>
      <c r="AC474" s="1436">
        <v>0</v>
      </c>
      <c r="AD474" s="1436">
        <f t="shared" si="209"/>
        <v>0</v>
      </c>
      <c r="AE474" s="3084"/>
      <c r="AF474" s="3084"/>
      <c r="AG474" s="3084"/>
      <c r="AH474" s="3084"/>
      <c r="AI474" s="3085"/>
      <c r="AJ474" s="3085">
        <f t="shared" si="210"/>
        <v>0</v>
      </c>
      <c r="AK474" s="1372">
        <f>Y474+AE474</f>
        <v>0</v>
      </c>
      <c r="AL474" s="1372">
        <f>Z474+AF474</f>
        <v>0</v>
      </c>
      <c r="AM474" s="3186">
        <f>AA474+AG474</f>
        <v>0</v>
      </c>
      <c r="AN474" s="3186"/>
      <c r="AO474" s="3186">
        <f>AC474+AI474</f>
        <v>0</v>
      </c>
      <c r="AP474" s="3186">
        <f t="shared" si="211"/>
        <v>0</v>
      </c>
      <c r="AQ474" s="3187"/>
      <c r="AR474" s="3187"/>
      <c r="AS474" s="1372">
        <v>0</v>
      </c>
      <c r="AT474" s="1372">
        <v>0</v>
      </c>
      <c r="AU474" s="1357">
        <v>0</v>
      </c>
      <c r="AV474" s="1374">
        <v>0</v>
      </c>
      <c r="AW474" s="1435">
        <v>0</v>
      </c>
      <c r="AX474" s="1435">
        <f t="shared" si="212"/>
        <v>0</v>
      </c>
      <c r="AY474" s="1435"/>
      <c r="AZ474" s="1435"/>
      <c r="BA474" s="1435"/>
      <c r="BB474" s="1435"/>
      <c r="BC474" s="1435"/>
      <c r="BD474" s="1435">
        <f t="shared" si="213"/>
        <v>0</v>
      </c>
      <c r="BE474" s="1372">
        <f>AS474+AY474</f>
        <v>0</v>
      </c>
      <c r="BF474" s="1372">
        <f>AT474+AZ474</f>
        <v>0</v>
      </c>
      <c r="BG474" s="3186">
        <f>AU474+BA474</f>
        <v>0</v>
      </c>
      <c r="BH474" s="3186">
        <f>AV474+BB474</f>
        <v>0</v>
      </c>
      <c r="BI474" s="3186">
        <f>AW474+BC474</f>
        <v>0</v>
      </c>
      <c r="BJ474" s="3186">
        <f t="shared" si="214"/>
        <v>0</v>
      </c>
      <c r="BK474" s="3188"/>
      <c r="BL474" s="3188"/>
      <c r="CA474" s="885">
        <v>0</v>
      </c>
      <c r="CB474" s="885">
        <v>0</v>
      </c>
      <c r="CC474" s="885">
        <v>0</v>
      </c>
      <c r="CE474" s="885">
        <v>0</v>
      </c>
      <c r="CF474" s="2981">
        <f t="shared" si="201"/>
        <v>0</v>
      </c>
      <c r="CG474" s="2981">
        <f t="shared" si="201"/>
        <v>0</v>
      </c>
      <c r="CH474" s="2981">
        <f t="shared" si="201"/>
        <v>0</v>
      </c>
      <c r="CI474" s="2981">
        <f t="shared" si="201"/>
        <v>0</v>
      </c>
      <c r="CJ474" s="2981">
        <f t="shared" si="201"/>
        <v>0</v>
      </c>
      <c r="CL474" s="885">
        <v>0</v>
      </c>
      <c r="CM474" s="885">
        <v>0</v>
      </c>
      <c r="CN474" s="885">
        <v>0</v>
      </c>
      <c r="CO474" s="885">
        <v>0</v>
      </c>
      <c r="CP474" s="885">
        <v>0</v>
      </c>
      <c r="CQ474" s="2981">
        <f t="shared" si="215"/>
        <v>0</v>
      </c>
      <c r="CR474" s="2981">
        <f t="shared" si="215"/>
        <v>0</v>
      </c>
      <c r="CS474" s="2981">
        <f t="shared" si="215"/>
        <v>0</v>
      </c>
      <c r="CT474" s="2981">
        <f t="shared" si="215"/>
        <v>0</v>
      </c>
      <c r="CU474" s="2981">
        <f t="shared" si="215"/>
        <v>0</v>
      </c>
    </row>
    <row r="475" spans="1:99" ht="18" hidden="1" customHeight="1">
      <c r="B475" s="1146"/>
      <c r="C475" s="1027" t="s">
        <v>585</v>
      </c>
      <c r="D475" s="2911"/>
      <c r="E475" s="923"/>
      <c r="F475" s="923">
        <v>0</v>
      </c>
      <c r="G475" s="923">
        <v>0</v>
      </c>
      <c r="H475" s="923">
        <v>0</v>
      </c>
      <c r="I475" s="923"/>
      <c r="J475" s="923">
        <v>0</v>
      </c>
      <c r="K475" s="923">
        <f t="shared" si="207"/>
        <v>0</v>
      </c>
      <c r="L475" s="2912">
        <f>SUM(L476:L495)</f>
        <v>0</v>
      </c>
      <c r="M475" s="2912">
        <f>SUM(M476:M495)</f>
        <v>0</v>
      </c>
      <c r="N475" s="2912">
        <f>SUM(N476:N495)</f>
        <v>0</v>
      </c>
      <c r="O475" s="2912"/>
      <c r="P475" s="2912">
        <f>SUM(P476:P495)</f>
        <v>0</v>
      </c>
      <c r="Q475" s="2912">
        <f t="shared" si="193"/>
        <v>0</v>
      </c>
      <c r="R475" s="923">
        <f>SUM(R476:R495)</f>
        <v>0</v>
      </c>
      <c r="S475" s="923">
        <f>SUM(S476:S495)</f>
        <v>0</v>
      </c>
      <c r="T475" s="923">
        <f>SUM(T476:T495)</f>
        <v>0</v>
      </c>
      <c r="U475" s="923"/>
      <c r="V475" s="923">
        <f>SUM(V476:V495)</f>
        <v>0</v>
      </c>
      <c r="W475" s="923">
        <f t="shared" si="208"/>
        <v>0</v>
      </c>
      <c r="X475" s="923"/>
      <c r="Y475" s="920">
        <v>0</v>
      </c>
      <c r="Z475" s="920">
        <v>0</v>
      </c>
      <c r="AA475" s="920">
        <v>0</v>
      </c>
      <c r="AB475" s="920"/>
      <c r="AC475" s="920">
        <v>0</v>
      </c>
      <c r="AD475" s="920">
        <f t="shared" si="209"/>
        <v>0</v>
      </c>
      <c r="AE475" s="922">
        <f>SUM(AE476:AE495)</f>
        <v>0</v>
      </c>
      <c r="AF475" s="922">
        <f>SUM(AF476:AF495)</f>
        <v>0</v>
      </c>
      <c r="AG475" s="922">
        <f>SUM(AG476:AG495)</f>
        <v>0</v>
      </c>
      <c r="AH475" s="922"/>
      <c r="AI475" s="921">
        <f>SUM(AI476:AI495)</f>
        <v>0</v>
      </c>
      <c r="AJ475" s="921">
        <f t="shared" si="210"/>
        <v>0</v>
      </c>
      <c r="AK475" s="923">
        <f>SUM(AK476:AK495)</f>
        <v>0</v>
      </c>
      <c r="AL475" s="923">
        <f>SUM(AL476:AL495)</f>
        <v>0</v>
      </c>
      <c r="AM475" s="923">
        <f>SUM(AM476:AM495)</f>
        <v>0</v>
      </c>
      <c r="AN475" s="923"/>
      <c r="AO475" s="923">
        <f>SUM(AO476:AO495)</f>
        <v>0</v>
      </c>
      <c r="AP475" s="923">
        <f t="shared" si="211"/>
        <v>0</v>
      </c>
      <c r="AQ475" s="2913"/>
      <c r="AR475" s="2913"/>
      <c r="AS475" s="923">
        <v>0</v>
      </c>
      <c r="AT475" s="923">
        <v>0</v>
      </c>
      <c r="AU475" s="923">
        <v>0</v>
      </c>
      <c r="AV475" s="923">
        <v>0</v>
      </c>
      <c r="AW475" s="923">
        <v>0</v>
      </c>
      <c r="AX475" s="923">
        <f t="shared" si="212"/>
        <v>0</v>
      </c>
      <c r="AY475" s="923">
        <f t="shared" ref="AY475:BG475" si="216">SUM(AY476:AY495)</f>
        <v>0</v>
      </c>
      <c r="AZ475" s="923">
        <f t="shared" si="216"/>
        <v>0</v>
      </c>
      <c r="BA475" s="923">
        <f t="shared" si="216"/>
        <v>0</v>
      </c>
      <c r="BB475" s="923"/>
      <c r="BC475" s="923">
        <f>SUM(BC476:BC495)</f>
        <v>0</v>
      </c>
      <c r="BD475" s="923">
        <f t="shared" si="213"/>
        <v>0</v>
      </c>
      <c r="BE475" s="923">
        <f t="shared" si="216"/>
        <v>0</v>
      </c>
      <c r="BF475" s="923">
        <f t="shared" si="216"/>
        <v>0</v>
      </c>
      <c r="BG475" s="923">
        <f t="shared" si="216"/>
        <v>0</v>
      </c>
      <c r="BH475" s="923">
        <f>SUM(BH476:BH495)</f>
        <v>0</v>
      </c>
      <c r="BI475" s="923">
        <f>SUM(BI476:BI495)</f>
        <v>0</v>
      </c>
      <c r="BJ475" s="923">
        <f t="shared" si="214"/>
        <v>0</v>
      </c>
      <c r="BK475" s="2539"/>
      <c r="BL475" s="2539"/>
      <c r="CA475" s="885">
        <v>0</v>
      </c>
      <c r="CB475" s="885">
        <v>0</v>
      </c>
      <c r="CC475" s="885">
        <v>0</v>
      </c>
      <c r="CE475" s="885">
        <v>0</v>
      </c>
      <c r="CF475" s="2981">
        <f t="shared" si="201"/>
        <v>0</v>
      </c>
      <c r="CG475" s="2981">
        <f t="shared" si="201"/>
        <v>0</v>
      </c>
      <c r="CH475" s="2981">
        <f t="shared" si="201"/>
        <v>0</v>
      </c>
      <c r="CI475" s="2981">
        <f t="shared" si="201"/>
        <v>0</v>
      </c>
      <c r="CJ475" s="2981">
        <f t="shared" si="201"/>
        <v>0</v>
      </c>
      <c r="CL475" s="885">
        <v>0</v>
      </c>
      <c r="CM475" s="885">
        <v>0</v>
      </c>
      <c r="CN475" s="885">
        <v>0</v>
      </c>
      <c r="CO475" s="885">
        <v>0</v>
      </c>
      <c r="CP475" s="885">
        <v>0</v>
      </c>
      <c r="CQ475" s="2981">
        <f t="shared" si="215"/>
        <v>0</v>
      </c>
      <c r="CR475" s="2981">
        <f t="shared" si="215"/>
        <v>0</v>
      </c>
      <c r="CS475" s="2981">
        <f t="shared" si="215"/>
        <v>0</v>
      </c>
      <c r="CT475" s="2981">
        <f t="shared" si="215"/>
        <v>0</v>
      </c>
      <c r="CU475" s="2981">
        <f t="shared" si="215"/>
        <v>0</v>
      </c>
    </row>
    <row r="476" spans="1:99" ht="30.75" hidden="1" customHeight="1">
      <c r="A476" s="911">
        <v>15</v>
      </c>
      <c r="B476" s="3045"/>
      <c r="C476" s="1860" t="s">
        <v>658</v>
      </c>
      <c r="D476" s="3092"/>
      <c r="E476" s="1432"/>
      <c r="F476" s="1432">
        <v>0</v>
      </c>
      <c r="G476" s="1432">
        <v>0</v>
      </c>
      <c r="H476" s="1432">
        <v>0</v>
      </c>
      <c r="I476" s="1432"/>
      <c r="J476" s="1432">
        <v>0</v>
      </c>
      <c r="K476" s="1432">
        <f t="shared" si="207"/>
        <v>0</v>
      </c>
      <c r="L476" s="2942"/>
      <c r="M476" s="2942"/>
      <c r="N476" s="2942"/>
      <c r="O476" s="2942"/>
      <c r="P476" s="2942"/>
      <c r="Q476" s="2953">
        <f t="shared" si="193"/>
        <v>0</v>
      </c>
      <c r="R476" s="891">
        <f t="shared" ref="R476:T478" si="217">F476+L476</f>
        <v>0</v>
      </c>
      <c r="S476" s="891">
        <f t="shared" si="217"/>
        <v>0</v>
      </c>
      <c r="T476" s="891">
        <f t="shared" si="217"/>
        <v>0</v>
      </c>
      <c r="U476" s="891"/>
      <c r="V476" s="1432">
        <f>J476+P476</f>
        <v>0</v>
      </c>
      <c r="W476" s="1432">
        <f t="shared" si="208"/>
        <v>0</v>
      </c>
      <c r="X476" s="1432"/>
      <c r="Y476" s="1424">
        <v>0</v>
      </c>
      <c r="Z476" s="1424">
        <v>0</v>
      </c>
      <c r="AA476" s="1424">
        <v>0</v>
      </c>
      <c r="AB476" s="1424"/>
      <c r="AC476" s="1424">
        <v>0</v>
      </c>
      <c r="AD476" s="1424">
        <f t="shared" si="209"/>
        <v>0</v>
      </c>
      <c r="AE476" s="3069"/>
      <c r="AF476" s="3069"/>
      <c r="AG476" s="3069"/>
      <c r="AH476" s="3069"/>
      <c r="AI476" s="2943"/>
      <c r="AJ476" s="2943">
        <f t="shared" si="210"/>
        <v>0</v>
      </c>
      <c r="AK476" s="1422">
        <f t="shared" ref="AK476:AM480" si="218">Y476+AE476</f>
        <v>0</v>
      </c>
      <c r="AL476" s="1422">
        <f t="shared" si="218"/>
        <v>0</v>
      </c>
      <c r="AM476" s="1422">
        <f t="shared" si="218"/>
        <v>0</v>
      </c>
      <c r="AN476" s="1422"/>
      <c r="AO476" s="1422">
        <f>AC476+AI476</f>
        <v>0</v>
      </c>
      <c r="AP476" s="1422">
        <f t="shared" si="211"/>
        <v>0</v>
      </c>
      <c r="AQ476" s="2945"/>
      <c r="AR476" s="2945"/>
      <c r="AS476" s="1422">
        <v>0</v>
      </c>
      <c r="AT476" s="1422">
        <v>0</v>
      </c>
      <c r="AU476" s="1422">
        <v>0</v>
      </c>
      <c r="AV476" s="1422">
        <v>0</v>
      </c>
      <c r="AW476" s="1422">
        <v>0</v>
      </c>
      <c r="AX476" s="1422">
        <f t="shared" si="212"/>
        <v>0</v>
      </c>
      <c r="AY476" s="1422"/>
      <c r="AZ476" s="1422"/>
      <c r="BA476" s="1422"/>
      <c r="BB476" s="1422"/>
      <c r="BC476" s="1422"/>
      <c r="BD476" s="1422">
        <f t="shared" si="213"/>
        <v>0</v>
      </c>
      <c r="BE476" s="1422">
        <f t="shared" ref="BE476:BI481" si="219">AS476+AY476</f>
        <v>0</v>
      </c>
      <c r="BF476" s="1422">
        <f t="shared" si="219"/>
        <v>0</v>
      </c>
      <c r="BG476" s="1422">
        <f t="shared" si="219"/>
        <v>0</v>
      </c>
      <c r="BH476" s="1422">
        <f t="shared" si="219"/>
        <v>0</v>
      </c>
      <c r="BI476" s="1422">
        <f t="shared" si="219"/>
        <v>0</v>
      </c>
      <c r="BJ476" s="1422">
        <f t="shared" si="214"/>
        <v>0</v>
      </c>
      <c r="BK476" s="3189"/>
      <c r="BL476" s="3189"/>
      <c r="CA476" s="885">
        <v>0</v>
      </c>
      <c r="CB476" s="885">
        <v>0</v>
      </c>
      <c r="CC476" s="885">
        <v>0</v>
      </c>
      <c r="CE476" s="885">
        <v>0</v>
      </c>
      <c r="CF476" s="2981">
        <f t="shared" si="201"/>
        <v>0</v>
      </c>
      <c r="CG476" s="2981">
        <f t="shared" si="201"/>
        <v>0</v>
      </c>
      <c r="CH476" s="2981">
        <f t="shared" si="201"/>
        <v>0</v>
      </c>
      <c r="CI476" s="2981">
        <f t="shared" si="201"/>
        <v>0</v>
      </c>
      <c r="CJ476" s="2981">
        <f t="shared" si="201"/>
        <v>0</v>
      </c>
      <c r="CL476" s="885">
        <v>0</v>
      </c>
      <c r="CM476" s="885">
        <v>0</v>
      </c>
      <c r="CN476" s="885">
        <v>0</v>
      </c>
      <c r="CO476" s="885">
        <v>0</v>
      </c>
      <c r="CP476" s="885">
        <v>0</v>
      </c>
      <c r="CQ476" s="2981">
        <f t="shared" si="215"/>
        <v>0</v>
      </c>
      <c r="CR476" s="2981">
        <f t="shared" si="215"/>
        <v>0</v>
      </c>
      <c r="CS476" s="2981">
        <f t="shared" si="215"/>
        <v>0</v>
      </c>
      <c r="CT476" s="2981">
        <f t="shared" si="215"/>
        <v>0</v>
      </c>
      <c r="CU476" s="2981">
        <f t="shared" si="215"/>
        <v>0</v>
      </c>
    </row>
    <row r="477" spans="1:99" ht="35.25" hidden="1" customHeight="1">
      <c r="A477" s="913"/>
      <c r="B477" s="3045"/>
      <c r="C477" s="1860" t="s">
        <v>657</v>
      </c>
      <c r="D477" s="1538" t="s">
        <v>955</v>
      </c>
      <c r="E477" s="1432"/>
      <c r="F477" s="1432">
        <v>0</v>
      </c>
      <c r="G477" s="1432">
        <v>0</v>
      </c>
      <c r="H477" s="1432">
        <v>0</v>
      </c>
      <c r="I477" s="1432"/>
      <c r="J477" s="1432">
        <v>0</v>
      </c>
      <c r="K477" s="1432">
        <f t="shared" si="207"/>
        <v>0</v>
      </c>
      <c r="L477" s="2953"/>
      <c r="M477" s="2953"/>
      <c r="N477" s="2953"/>
      <c r="O477" s="2953"/>
      <c r="P477" s="2953"/>
      <c r="Q477" s="2953">
        <f t="shared" si="193"/>
        <v>0</v>
      </c>
      <c r="R477" s="891">
        <f t="shared" si="217"/>
        <v>0</v>
      </c>
      <c r="S477" s="3032">
        <f t="shared" si="217"/>
        <v>0</v>
      </c>
      <c r="T477" s="891">
        <f t="shared" si="217"/>
        <v>0</v>
      </c>
      <c r="U477" s="891"/>
      <c r="V477" s="1432">
        <f>J477+P477</f>
        <v>0</v>
      </c>
      <c r="W477" s="1432">
        <f t="shared" si="208"/>
        <v>0</v>
      </c>
      <c r="X477" s="1432"/>
      <c r="Y477" s="1433">
        <v>0</v>
      </c>
      <c r="Z477" s="1433">
        <v>0</v>
      </c>
      <c r="AA477" s="1433">
        <v>0</v>
      </c>
      <c r="AB477" s="1433"/>
      <c r="AC477" s="1433">
        <v>0</v>
      </c>
      <c r="AD477" s="1433">
        <f t="shared" si="209"/>
        <v>0</v>
      </c>
      <c r="AE477" s="3026"/>
      <c r="AF477" s="3026"/>
      <c r="AG477" s="3026"/>
      <c r="AH477" s="3026"/>
      <c r="AI477" s="2954"/>
      <c r="AJ477" s="2954">
        <f t="shared" si="210"/>
        <v>0</v>
      </c>
      <c r="AK477" s="1432">
        <f t="shared" si="218"/>
        <v>0</v>
      </c>
      <c r="AL477" s="1432">
        <f t="shared" si="218"/>
        <v>0</v>
      </c>
      <c r="AM477" s="1432">
        <f t="shared" si="218"/>
        <v>0</v>
      </c>
      <c r="AN477" s="1432"/>
      <c r="AO477" s="1432">
        <f>AC477+AI477</f>
        <v>0</v>
      </c>
      <c r="AP477" s="1432">
        <f t="shared" si="211"/>
        <v>0</v>
      </c>
      <c r="AQ477" s="2955"/>
      <c r="AR477" s="2955"/>
      <c r="AS477" s="1432">
        <v>0</v>
      </c>
      <c r="AT477" s="1432">
        <v>0</v>
      </c>
      <c r="AU477" s="1432">
        <v>0</v>
      </c>
      <c r="AV477" s="1432">
        <v>0</v>
      </c>
      <c r="AW477" s="1432">
        <v>0</v>
      </c>
      <c r="AX477" s="1432">
        <f t="shared" si="212"/>
        <v>0</v>
      </c>
      <c r="AY477" s="1432"/>
      <c r="AZ477" s="1432"/>
      <c r="BA477" s="1432"/>
      <c r="BB477" s="1432"/>
      <c r="BC477" s="1432"/>
      <c r="BD477" s="1432">
        <f t="shared" si="213"/>
        <v>0</v>
      </c>
      <c r="BE477" s="1432">
        <f t="shared" si="219"/>
        <v>0</v>
      </c>
      <c r="BF477" s="1432">
        <f t="shared" si="219"/>
        <v>0</v>
      </c>
      <c r="BG477" s="1432">
        <f t="shared" si="219"/>
        <v>0</v>
      </c>
      <c r="BH477" s="1432">
        <f t="shared" si="219"/>
        <v>0</v>
      </c>
      <c r="BI477" s="1432">
        <f t="shared" si="219"/>
        <v>0</v>
      </c>
      <c r="BJ477" s="1432">
        <f t="shared" si="214"/>
        <v>0</v>
      </c>
      <c r="BK477" s="2536"/>
      <c r="BL477" s="2536"/>
      <c r="CA477" s="885">
        <v>0</v>
      </c>
      <c r="CB477" s="885">
        <v>0</v>
      </c>
      <c r="CC477" s="885">
        <v>0</v>
      </c>
      <c r="CE477" s="885">
        <v>0</v>
      </c>
      <c r="CF477" s="2981">
        <f t="shared" si="201"/>
        <v>0</v>
      </c>
      <c r="CG477" s="2981">
        <f t="shared" si="201"/>
        <v>0</v>
      </c>
      <c r="CH477" s="2981">
        <f t="shared" si="201"/>
        <v>0</v>
      </c>
      <c r="CI477" s="2981">
        <f t="shared" si="201"/>
        <v>0</v>
      </c>
      <c r="CJ477" s="2981">
        <f t="shared" si="201"/>
        <v>0</v>
      </c>
      <c r="CL477" s="885">
        <v>0</v>
      </c>
      <c r="CM477" s="885">
        <v>0</v>
      </c>
      <c r="CN477" s="885">
        <v>0</v>
      </c>
      <c r="CO477" s="885">
        <v>0</v>
      </c>
      <c r="CP477" s="885">
        <v>0</v>
      </c>
      <c r="CQ477" s="2981">
        <f t="shared" si="215"/>
        <v>0</v>
      </c>
      <c r="CR477" s="2981">
        <f t="shared" si="215"/>
        <v>0</v>
      </c>
      <c r="CS477" s="2981">
        <f t="shared" si="215"/>
        <v>0</v>
      </c>
      <c r="CT477" s="2981">
        <f t="shared" si="215"/>
        <v>0</v>
      </c>
      <c r="CU477" s="2981">
        <f t="shared" si="215"/>
        <v>0</v>
      </c>
    </row>
    <row r="478" spans="1:99" ht="25.5" hidden="1" customHeight="1">
      <c r="B478" s="3190"/>
      <c r="C478" s="1547" t="s">
        <v>656</v>
      </c>
      <c r="D478" s="3191" t="s">
        <v>955</v>
      </c>
      <c r="E478" s="1432"/>
      <c r="F478" s="1432">
        <v>0</v>
      </c>
      <c r="G478" s="1432">
        <v>0</v>
      </c>
      <c r="H478" s="1432">
        <v>0</v>
      </c>
      <c r="I478" s="1432"/>
      <c r="J478" s="1432">
        <v>0</v>
      </c>
      <c r="K478" s="1432">
        <f t="shared" si="207"/>
        <v>0</v>
      </c>
      <c r="L478" s="2953"/>
      <c r="M478" s="2953"/>
      <c r="N478" s="2953"/>
      <c r="O478" s="2953"/>
      <c r="P478" s="2953"/>
      <c r="Q478" s="2953">
        <f t="shared" si="193"/>
        <v>0</v>
      </c>
      <c r="R478" s="1358">
        <f t="shared" si="217"/>
        <v>0</v>
      </c>
      <c r="S478" s="891">
        <f t="shared" si="217"/>
        <v>0</v>
      </c>
      <c r="T478" s="891">
        <f t="shared" si="217"/>
        <v>0</v>
      </c>
      <c r="U478" s="891"/>
      <c r="V478" s="1432">
        <f>J478+P478</f>
        <v>0</v>
      </c>
      <c r="W478" s="1432">
        <f t="shared" si="208"/>
        <v>0</v>
      </c>
      <c r="X478" s="1432"/>
      <c r="Y478" s="1433">
        <v>0</v>
      </c>
      <c r="Z478" s="1433">
        <v>0</v>
      </c>
      <c r="AA478" s="1433">
        <v>0</v>
      </c>
      <c r="AB478" s="1433"/>
      <c r="AC478" s="1433">
        <v>0</v>
      </c>
      <c r="AD478" s="1433">
        <f t="shared" si="209"/>
        <v>0</v>
      </c>
      <c r="AE478" s="3026"/>
      <c r="AF478" s="3026"/>
      <c r="AG478" s="3026"/>
      <c r="AH478" s="3026"/>
      <c r="AI478" s="2954"/>
      <c r="AJ478" s="2954">
        <f t="shared" si="210"/>
        <v>0</v>
      </c>
      <c r="AK478" s="1432">
        <f t="shared" si="218"/>
        <v>0</v>
      </c>
      <c r="AL478" s="1432">
        <f t="shared" si="218"/>
        <v>0</v>
      </c>
      <c r="AM478" s="1432">
        <f t="shared" si="218"/>
        <v>0</v>
      </c>
      <c r="AN478" s="1432"/>
      <c r="AO478" s="1432">
        <f>AC478+AI478</f>
        <v>0</v>
      </c>
      <c r="AP478" s="1432">
        <f t="shared" si="211"/>
        <v>0</v>
      </c>
      <c r="AQ478" s="2955"/>
      <c r="AR478" s="2955"/>
      <c r="AS478" s="1432">
        <v>0</v>
      </c>
      <c r="AT478" s="1432">
        <v>0</v>
      </c>
      <c r="AU478" s="1432">
        <v>0</v>
      </c>
      <c r="AV478" s="1432">
        <v>0</v>
      </c>
      <c r="AW478" s="1432">
        <v>0</v>
      </c>
      <c r="AX478" s="1432">
        <f t="shared" si="212"/>
        <v>0</v>
      </c>
      <c r="AY478" s="1432"/>
      <c r="AZ478" s="1432"/>
      <c r="BA478" s="1432"/>
      <c r="BB478" s="1432"/>
      <c r="BC478" s="1432"/>
      <c r="BD478" s="1432">
        <f t="shared" si="213"/>
        <v>0</v>
      </c>
      <c r="BE478" s="1432">
        <f t="shared" si="219"/>
        <v>0</v>
      </c>
      <c r="BF478" s="1432">
        <f t="shared" si="219"/>
        <v>0</v>
      </c>
      <c r="BG478" s="1432">
        <f t="shared" si="219"/>
        <v>0</v>
      </c>
      <c r="BH478" s="1432">
        <f t="shared" si="219"/>
        <v>0</v>
      </c>
      <c r="BI478" s="1432">
        <f t="shared" si="219"/>
        <v>0</v>
      </c>
      <c r="BJ478" s="1432">
        <f t="shared" si="214"/>
        <v>0</v>
      </c>
      <c r="BK478" s="2923"/>
      <c r="BL478" s="2923"/>
      <c r="CA478" s="885">
        <v>0</v>
      </c>
      <c r="CB478" s="885">
        <v>0</v>
      </c>
      <c r="CC478" s="885">
        <v>0</v>
      </c>
      <c r="CE478" s="885">
        <v>0</v>
      </c>
      <c r="CF478" s="2981">
        <f t="shared" si="201"/>
        <v>0</v>
      </c>
      <c r="CG478" s="2981">
        <f t="shared" si="201"/>
        <v>0</v>
      </c>
      <c r="CH478" s="2981">
        <f t="shared" si="201"/>
        <v>0</v>
      </c>
      <c r="CI478" s="2981">
        <f t="shared" si="201"/>
        <v>0</v>
      </c>
      <c r="CJ478" s="2981">
        <f t="shared" si="201"/>
        <v>0</v>
      </c>
      <c r="CL478" s="885">
        <v>0</v>
      </c>
      <c r="CM478" s="885">
        <v>0</v>
      </c>
      <c r="CN478" s="885">
        <v>0</v>
      </c>
      <c r="CO478" s="885">
        <v>0</v>
      </c>
      <c r="CP478" s="885">
        <v>0</v>
      </c>
      <c r="CQ478" s="2981">
        <f t="shared" si="215"/>
        <v>0</v>
      </c>
      <c r="CR478" s="2981">
        <f t="shared" si="215"/>
        <v>0</v>
      </c>
      <c r="CS478" s="2981">
        <f t="shared" si="215"/>
        <v>0</v>
      </c>
      <c r="CT478" s="2981">
        <f t="shared" si="215"/>
        <v>0</v>
      </c>
      <c r="CU478" s="2981">
        <f t="shared" si="215"/>
        <v>0</v>
      </c>
    </row>
    <row r="479" spans="1:99" ht="30" hidden="1" customHeight="1">
      <c r="B479" s="3190"/>
      <c r="C479" s="1547" t="s">
        <v>655</v>
      </c>
      <c r="D479" s="3191"/>
      <c r="E479" s="1432"/>
      <c r="F479" s="1432"/>
      <c r="G479" s="1432"/>
      <c r="H479" s="1432"/>
      <c r="I479" s="1432"/>
      <c r="J479" s="1432"/>
      <c r="K479" s="1432">
        <f t="shared" si="207"/>
        <v>0</v>
      </c>
      <c r="L479" s="2953"/>
      <c r="M479" s="2953"/>
      <c r="N479" s="2953"/>
      <c r="O479" s="2953"/>
      <c r="P479" s="2953"/>
      <c r="Q479" s="2953">
        <f t="shared" si="193"/>
        <v>0</v>
      </c>
      <c r="R479" s="891"/>
      <c r="S479" s="891"/>
      <c r="T479" s="891"/>
      <c r="U479" s="891"/>
      <c r="V479" s="1432"/>
      <c r="W479" s="1432">
        <f t="shared" si="208"/>
        <v>0</v>
      </c>
      <c r="X479" s="1432"/>
      <c r="Y479" s="1433">
        <v>0</v>
      </c>
      <c r="Z479" s="1433">
        <v>0</v>
      </c>
      <c r="AA479" s="1433">
        <v>0</v>
      </c>
      <c r="AB479" s="1433"/>
      <c r="AC479" s="1433">
        <v>0</v>
      </c>
      <c r="AD479" s="1433">
        <f t="shared" si="209"/>
        <v>0</v>
      </c>
      <c r="AE479" s="3026"/>
      <c r="AF479" s="3026"/>
      <c r="AG479" s="3026"/>
      <c r="AH479" s="3026"/>
      <c r="AI479" s="2954"/>
      <c r="AJ479" s="2954">
        <f t="shared" si="210"/>
        <v>0</v>
      </c>
      <c r="AK479" s="1432">
        <f t="shared" si="218"/>
        <v>0</v>
      </c>
      <c r="AL479" s="1432">
        <f t="shared" si="218"/>
        <v>0</v>
      </c>
      <c r="AM479" s="1432">
        <f t="shared" si="218"/>
        <v>0</v>
      </c>
      <c r="AN479" s="1432"/>
      <c r="AO479" s="1432">
        <f>AC479+AI479</f>
        <v>0</v>
      </c>
      <c r="AP479" s="1432">
        <f t="shared" si="211"/>
        <v>0</v>
      </c>
      <c r="AQ479" s="2955"/>
      <c r="AR479" s="2955"/>
      <c r="AS479" s="1432">
        <v>0</v>
      </c>
      <c r="AT479" s="1432">
        <v>0</v>
      </c>
      <c r="AU479" s="1432">
        <v>0</v>
      </c>
      <c r="AV479" s="1432">
        <v>0</v>
      </c>
      <c r="AW479" s="1432">
        <v>0</v>
      </c>
      <c r="AX479" s="1432">
        <f t="shared" si="212"/>
        <v>0</v>
      </c>
      <c r="AY479" s="1432"/>
      <c r="AZ479" s="1432"/>
      <c r="BA479" s="1432"/>
      <c r="BB479" s="1432"/>
      <c r="BC479" s="1432"/>
      <c r="BD479" s="1432">
        <f t="shared" si="213"/>
        <v>0</v>
      </c>
      <c r="BE479" s="1432">
        <f t="shared" si="219"/>
        <v>0</v>
      </c>
      <c r="BF479" s="1432">
        <f t="shared" si="219"/>
        <v>0</v>
      </c>
      <c r="BG479" s="1432">
        <f t="shared" si="219"/>
        <v>0</v>
      </c>
      <c r="BH479" s="1432">
        <f t="shared" si="219"/>
        <v>0</v>
      </c>
      <c r="BI479" s="1432">
        <f t="shared" si="219"/>
        <v>0</v>
      </c>
      <c r="BJ479" s="1432">
        <f t="shared" si="214"/>
        <v>0</v>
      </c>
      <c r="BK479" s="2923"/>
      <c r="BL479" s="2923"/>
      <c r="CA479" s="885">
        <v>0</v>
      </c>
      <c r="CB479" s="885">
        <v>0</v>
      </c>
      <c r="CC479" s="885">
        <v>0</v>
      </c>
      <c r="CE479" s="885">
        <v>0</v>
      </c>
      <c r="CF479" s="2981">
        <f t="shared" si="201"/>
        <v>0</v>
      </c>
      <c r="CG479" s="2981">
        <f t="shared" si="201"/>
        <v>0</v>
      </c>
      <c r="CH479" s="2981">
        <f t="shared" si="201"/>
        <v>0</v>
      </c>
      <c r="CI479" s="2981">
        <f t="shared" si="201"/>
        <v>0</v>
      </c>
      <c r="CJ479" s="2981">
        <f t="shared" si="201"/>
        <v>0</v>
      </c>
      <c r="CL479" s="885">
        <v>0</v>
      </c>
      <c r="CM479" s="885">
        <v>0</v>
      </c>
      <c r="CN479" s="885">
        <v>0</v>
      </c>
      <c r="CO479" s="885">
        <v>0</v>
      </c>
      <c r="CP479" s="885">
        <v>0</v>
      </c>
      <c r="CQ479" s="2981">
        <f t="shared" si="215"/>
        <v>0</v>
      </c>
      <c r="CR479" s="2981">
        <f t="shared" si="215"/>
        <v>0</v>
      </c>
      <c r="CS479" s="2981">
        <f t="shared" si="215"/>
        <v>0</v>
      </c>
      <c r="CT479" s="2981">
        <f t="shared" si="215"/>
        <v>0</v>
      </c>
      <c r="CU479" s="2981">
        <f t="shared" si="215"/>
        <v>0</v>
      </c>
    </row>
    <row r="480" spans="1:99" ht="36" hidden="1" customHeight="1">
      <c r="B480" s="3190"/>
      <c r="C480" s="1547" t="s">
        <v>654</v>
      </c>
      <c r="D480" s="1411" t="s">
        <v>957</v>
      </c>
      <c r="E480" s="1432"/>
      <c r="F480" s="1432"/>
      <c r="G480" s="1432"/>
      <c r="H480" s="1432"/>
      <c r="I480" s="1432"/>
      <c r="J480" s="1432"/>
      <c r="K480" s="1432">
        <f t="shared" si="207"/>
        <v>0</v>
      </c>
      <c r="L480" s="2953"/>
      <c r="M480" s="2953"/>
      <c r="N480" s="2953"/>
      <c r="O480" s="2953"/>
      <c r="P480" s="2953"/>
      <c r="Q480" s="2953">
        <f t="shared" si="193"/>
        <v>0</v>
      </c>
      <c r="R480" s="891"/>
      <c r="S480" s="891"/>
      <c r="T480" s="891"/>
      <c r="U480" s="891"/>
      <c r="V480" s="1432"/>
      <c r="W480" s="1432">
        <f t="shared" si="208"/>
        <v>0</v>
      </c>
      <c r="X480" s="1432"/>
      <c r="Y480" s="1433">
        <v>0</v>
      </c>
      <c r="Z480" s="1433">
        <v>0</v>
      </c>
      <c r="AA480" s="1433">
        <v>0</v>
      </c>
      <c r="AB480" s="1433"/>
      <c r="AC480" s="1433">
        <v>0</v>
      </c>
      <c r="AD480" s="1433">
        <f t="shared" si="209"/>
        <v>0</v>
      </c>
      <c r="AE480" s="3026"/>
      <c r="AF480" s="3026"/>
      <c r="AG480" s="3026"/>
      <c r="AH480" s="3026"/>
      <c r="AI480" s="2954"/>
      <c r="AJ480" s="2954">
        <f t="shared" si="210"/>
        <v>0</v>
      </c>
      <c r="AK480" s="1432">
        <f t="shared" si="218"/>
        <v>0</v>
      </c>
      <c r="AL480" s="1432">
        <f t="shared" si="218"/>
        <v>0</v>
      </c>
      <c r="AM480" s="1432">
        <f t="shared" si="218"/>
        <v>0</v>
      </c>
      <c r="AN480" s="1432"/>
      <c r="AO480" s="1432">
        <f>AC480+AI480</f>
        <v>0</v>
      </c>
      <c r="AP480" s="1432">
        <f t="shared" si="211"/>
        <v>0</v>
      </c>
      <c r="AQ480" s="2955"/>
      <c r="AR480" s="2955"/>
      <c r="AS480" s="1432">
        <v>0</v>
      </c>
      <c r="AT480" s="1432">
        <v>0</v>
      </c>
      <c r="AU480" s="1432">
        <v>0</v>
      </c>
      <c r="AV480" s="1432">
        <v>0</v>
      </c>
      <c r="AW480" s="1432">
        <v>0</v>
      </c>
      <c r="AX480" s="1432">
        <f t="shared" si="212"/>
        <v>0</v>
      </c>
      <c r="AY480" s="1432"/>
      <c r="AZ480" s="1432"/>
      <c r="BA480" s="1432"/>
      <c r="BB480" s="1432"/>
      <c r="BC480" s="1432"/>
      <c r="BD480" s="1432">
        <f t="shared" si="213"/>
        <v>0</v>
      </c>
      <c r="BE480" s="1432">
        <f t="shared" si="219"/>
        <v>0</v>
      </c>
      <c r="BF480" s="1432">
        <f t="shared" si="219"/>
        <v>0</v>
      </c>
      <c r="BG480" s="1432">
        <f t="shared" si="219"/>
        <v>0</v>
      </c>
      <c r="BH480" s="1432">
        <f t="shared" si="219"/>
        <v>0</v>
      </c>
      <c r="BI480" s="1432">
        <f t="shared" si="219"/>
        <v>0</v>
      </c>
      <c r="BJ480" s="1432">
        <f t="shared" si="214"/>
        <v>0</v>
      </c>
      <c r="BK480" s="2923" t="s">
        <v>1488</v>
      </c>
      <c r="BL480" s="2551" t="s">
        <v>1385</v>
      </c>
      <c r="CA480" s="885">
        <v>0</v>
      </c>
      <c r="CB480" s="885">
        <v>0</v>
      </c>
      <c r="CC480" s="885">
        <v>0</v>
      </c>
      <c r="CE480" s="885">
        <v>0</v>
      </c>
      <c r="CF480" s="2981">
        <f t="shared" si="201"/>
        <v>0</v>
      </c>
      <c r="CG480" s="2981">
        <f t="shared" si="201"/>
        <v>0</v>
      </c>
      <c r="CH480" s="2981">
        <f t="shared" si="201"/>
        <v>0</v>
      </c>
      <c r="CI480" s="2981">
        <f t="shared" si="201"/>
        <v>0</v>
      </c>
      <c r="CJ480" s="2981">
        <f t="shared" si="201"/>
        <v>0</v>
      </c>
      <c r="CL480" s="885">
        <v>0</v>
      </c>
      <c r="CM480" s="885">
        <v>0</v>
      </c>
      <c r="CN480" s="885">
        <v>0</v>
      </c>
      <c r="CO480" s="885">
        <v>0</v>
      </c>
      <c r="CP480" s="885">
        <v>0</v>
      </c>
      <c r="CQ480" s="2981">
        <f t="shared" si="215"/>
        <v>0</v>
      </c>
      <c r="CR480" s="2981">
        <f t="shared" si="215"/>
        <v>0</v>
      </c>
      <c r="CS480" s="2981">
        <f t="shared" si="215"/>
        <v>0</v>
      </c>
      <c r="CT480" s="2981">
        <f t="shared" si="215"/>
        <v>0</v>
      </c>
      <c r="CU480" s="2981">
        <f t="shared" si="215"/>
        <v>0</v>
      </c>
    </row>
    <row r="481" spans="1:99" ht="14.25" hidden="1" customHeight="1">
      <c r="B481" s="3192"/>
      <c r="C481" s="1690" t="s">
        <v>653</v>
      </c>
      <c r="D481" s="2924"/>
      <c r="E481" s="1474"/>
      <c r="F481" s="1474"/>
      <c r="G481" s="1432"/>
      <c r="H481" s="1432"/>
      <c r="I481" s="1432"/>
      <c r="J481" s="1432"/>
      <c r="K481" s="1474">
        <f t="shared" si="207"/>
        <v>0</v>
      </c>
      <c r="L481" s="2953"/>
      <c r="M481" s="2953"/>
      <c r="N481" s="2953"/>
      <c r="O481" s="2953"/>
      <c r="P481" s="2953"/>
      <c r="Q481" s="2957">
        <f t="shared" si="193"/>
        <v>0</v>
      </c>
      <c r="R481" s="889"/>
      <c r="S481" s="889"/>
      <c r="T481" s="889"/>
      <c r="U481" s="889"/>
      <c r="V481" s="1432"/>
      <c r="W481" s="1432">
        <f t="shared" si="208"/>
        <v>0</v>
      </c>
      <c r="X481" s="1432"/>
      <c r="Y481" s="1433"/>
      <c r="Z481" s="1433"/>
      <c r="AA481" s="1433"/>
      <c r="AB481" s="1433"/>
      <c r="AC481" s="1433"/>
      <c r="AD481" s="1433">
        <f t="shared" si="209"/>
        <v>0</v>
      </c>
      <c r="AE481" s="3026"/>
      <c r="AF481" s="3026"/>
      <c r="AG481" s="3026"/>
      <c r="AH481" s="3026"/>
      <c r="AI481" s="2954"/>
      <c r="AJ481" s="2954">
        <f t="shared" si="210"/>
        <v>0</v>
      </c>
      <c r="AK481" s="1432"/>
      <c r="AL481" s="1432"/>
      <c r="AM481" s="1432"/>
      <c r="AN481" s="1432"/>
      <c r="AO481" s="1432"/>
      <c r="AP481" s="1432">
        <f t="shared" si="211"/>
        <v>0</v>
      </c>
      <c r="AQ481" s="2955"/>
      <c r="AR481" s="2955"/>
      <c r="AS481" s="1432">
        <v>0</v>
      </c>
      <c r="AT481" s="1432">
        <v>0</v>
      </c>
      <c r="AU481" s="1432">
        <v>0</v>
      </c>
      <c r="AV481" s="1432">
        <v>0</v>
      </c>
      <c r="AW481" s="1432">
        <v>0</v>
      </c>
      <c r="AX481" s="1432">
        <f>SUM(AT481:AW481)</f>
        <v>0</v>
      </c>
      <c r="AY481" s="1432"/>
      <c r="AZ481" s="1432"/>
      <c r="BA481" s="1432"/>
      <c r="BB481" s="1432"/>
      <c r="BC481" s="1432"/>
      <c r="BD481" s="1432">
        <f t="shared" si="213"/>
        <v>0</v>
      </c>
      <c r="BE481" s="1432">
        <f t="shared" si="219"/>
        <v>0</v>
      </c>
      <c r="BF481" s="1432">
        <f t="shared" si="219"/>
        <v>0</v>
      </c>
      <c r="BG481" s="1432">
        <f t="shared" si="219"/>
        <v>0</v>
      </c>
      <c r="BH481" s="1432">
        <f t="shared" si="219"/>
        <v>0</v>
      </c>
      <c r="BI481" s="1432">
        <f t="shared" si="219"/>
        <v>0</v>
      </c>
      <c r="BJ481" s="1432">
        <f>SUM(BF481:BI481)</f>
        <v>0</v>
      </c>
      <c r="BK481" s="2934"/>
      <c r="BL481" s="2934"/>
      <c r="CF481" s="2981">
        <f t="shared" si="201"/>
        <v>0</v>
      </c>
      <c r="CG481" s="2981">
        <f t="shared" si="201"/>
        <v>0</v>
      </c>
      <c r="CH481" s="2981">
        <f t="shared" si="201"/>
        <v>0</v>
      </c>
      <c r="CI481" s="2981">
        <f t="shared" si="201"/>
        <v>0</v>
      </c>
      <c r="CJ481" s="2981">
        <f t="shared" si="201"/>
        <v>0</v>
      </c>
      <c r="CL481" s="885">
        <v>0</v>
      </c>
      <c r="CM481" s="885">
        <v>0</v>
      </c>
      <c r="CN481" s="885">
        <v>0</v>
      </c>
      <c r="CO481" s="885">
        <v>0</v>
      </c>
      <c r="CP481" s="885">
        <v>0</v>
      </c>
      <c r="CQ481" s="2981">
        <f t="shared" si="215"/>
        <v>0</v>
      </c>
      <c r="CR481" s="2981">
        <f t="shared" si="215"/>
        <v>0</v>
      </c>
      <c r="CS481" s="2981">
        <f t="shared" si="215"/>
        <v>0</v>
      </c>
      <c r="CT481" s="2981">
        <f t="shared" si="215"/>
        <v>0</v>
      </c>
      <c r="CU481" s="2981">
        <f t="shared" si="215"/>
        <v>0</v>
      </c>
    </row>
    <row r="482" spans="1:99" ht="14.25" hidden="1" customHeight="1">
      <c r="B482" s="3192"/>
      <c r="C482" s="1690"/>
      <c r="D482" s="2924"/>
      <c r="E482" s="1474"/>
      <c r="F482" s="1474"/>
      <c r="G482" s="1432"/>
      <c r="H482" s="1432"/>
      <c r="I482" s="1432"/>
      <c r="J482" s="1432"/>
      <c r="K482" s="1474">
        <f t="shared" si="207"/>
        <v>0</v>
      </c>
      <c r="L482" s="2953"/>
      <c r="M482" s="2953"/>
      <c r="N482" s="2953"/>
      <c r="O482" s="2953"/>
      <c r="P482" s="2953"/>
      <c r="Q482" s="2957">
        <f t="shared" ref="Q482:Q545" si="220">SUM(M482:P482)</f>
        <v>0</v>
      </c>
      <c r="R482" s="889"/>
      <c r="S482" s="889"/>
      <c r="T482" s="889"/>
      <c r="U482" s="889"/>
      <c r="V482" s="1432"/>
      <c r="W482" s="1432">
        <f t="shared" si="208"/>
        <v>0</v>
      </c>
      <c r="X482" s="1432"/>
      <c r="Y482" s="1433"/>
      <c r="Z482" s="1433"/>
      <c r="AA482" s="1433"/>
      <c r="AB482" s="1433"/>
      <c r="AC482" s="1433"/>
      <c r="AD482" s="1433">
        <f t="shared" si="209"/>
        <v>0</v>
      </c>
      <c r="AE482" s="3026"/>
      <c r="AF482" s="3026"/>
      <c r="AG482" s="3026"/>
      <c r="AH482" s="3026"/>
      <c r="AI482" s="2954"/>
      <c r="AJ482" s="2954">
        <f t="shared" si="210"/>
        <v>0</v>
      </c>
      <c r="AK482" s="1432"/>
      <c r="AL482" s="1432"/>
      <c r="AM482" s="1432"/>
      <c r="AN482" s="1432"/>
      <c r="AO482" s="1432"/>
      <c r="AP482" s="1432">
        <f t="shared" si="211"/>
        <v>0</v>
      </c>
      <c r="AQ482" s="2955"/>
      <c r="AR482" s="2955"/>
      <c r="AS482" s="1432"/>
      <c r="AT482" s="1432"/>
      <c r="AU482" s="1432"/>
      <c r="AV482" s="1432"/>
      <c r="AW482" s="1432"/>
      <c r="AX482" s="1432">
        <f t="shared" si="212"/>
        <v>0</v>
      </c>
      <c r="AY482" s="1432"/>
      <c r="AZ482" s="1432"/>
      <c r="BA482" s="1432"/>
      <c r="BB482" s="1432"/>
      <c r="BC482" s="1432"/>
      <c r="BD482" s="1432">
        <f t="shared" si="213"/>
        <v>0</v>
      </c>
      <c r="BE482" s="1432"/>
      <c r="BF482" s="1432"/>
      <c r="BG482" s="1432"/>
      <c r="BH482" s="1432"/>
      <c r="BI482" s="1432"/>
      <c r="BJ482" s="1432">
        <f t="shared" si="214"/>
        <v>0</v>
      </c>
      <c r="BK482" s="2934"/>
      <c r="BL482" s="2934"/>
      <c r="CF482" s="2981">
        <f t="shared" si="201"/>
        <v>0</v>
      </c>
      <c r="CG482" s="2981">
        <f t="shared" si="201"/>
        <v>0</v>
      </c>
      <c r="CH482" s="2981">
        <f t="shared" si="201"/>
        <v>0</v>
      </c>
      <c r="CI482" s="2981">
        <f t="shared" si="201"/>
        <v>0</v>
      </c>
      <c r="CJ482" s="2981">
        <f t="shared" si="201"/>
        <v>0</v>
      </c>
      <c r="CQ482" s="2981">
        <f t="shared" si="215"/>
        <v>0</v>
      </c>
      <c r="CR482" s="2981">
        <f t="shared" si="215"/>
        <v>0</v>
      </c>
      <c r="CS482" s="2981">
        <f t="shared" si="215"/>
        <v>0</v>
      </c>
      <c r="CT482" s="2981">
        <f t="shared" si="215"/>
        <v>0</v>
      </c>
      <c r="CU482" s="2981">
        <f t="shared" si="215"/>
        <v>0</v>
      </c>
    </row>
    <row r="483" spans="1:99" ht="14.25" hidden="1" customHeight="1">
      <c r="B483" s="3192"/>
      <c r="C483" s="1690"/>
      <c r="D483" s="2924"/>
      <c r="E483" s="1474"/>
      <c r="F483" s="1474"/>
      <c r="G483" s="1432"/>
      <c r="H483" s="1432"/>
      <c r="I483" s="1432"/>
      <c r="J483" s="1432"/>
      <c r="K483" s="1474">
        <f t="shared" si="207"/>
        <v>0</v>
      </c>
      <c r="L483" s="2953"/>
      <c r="M483" s="2953"/>
      <c r="N483" s="2953"/>
      <c r="O483" s="2953"/>
      <c r="P483" s="2953"/>
      <c r="Q483" s="2957">
        <f t="shared" si="220"/>
        <v>0</v>
      </c>
      <c r="R483" s="889"/>
      <c r="S483" s="889"/>
      <c r="T483" s="889"/>
      <c r="U483" s="889"/>
      <c r="V483" s="1432"/>
      <c r="W483" s="1432">
        <f t="shared" si="208"/>
        <v>0</v>
      </c>
      <c r="X483" s="1432"/>
      <c r="Y483" s="1433"/>
      <c r="Z483" s="1433"/>
      <c r="AA483" s="1433"/>
      <c r="AB483" s="1433"/>
      <c r="AC483" s="1433"/>
      <c r="AD483" s="1433">
        <f t="shared" si="209"/>
        <v>0</v>
      </c>
      <c r="AE483" s="3026"/>
      <c r="AF483" s="3026"/>
      <c r="AG483" s="3026"/>
      <c r="AH483" s="3026"/>
      <c r="AI483" s="2954"/>
      <c r="AJ483" s="2954">
        <f t="shared" si="210"/>
        <v>0</v>
      </c>
      <c r="AK483" s="1432"/>
      <c r="AL483" s="1432"/>
      <c r="AM483" s="1432"/>
      <c r="AN483" s="1432"/>
      <c r="AO483" s="1432"/>
      <c r="AP483" s="1432">
        <f t="shared" si="211"/>
        <v>0</v>
      </c>
      <c r="AQ483" s="2955"/>
      <c r="AR483" s="2955"/>
      <c r="AS483" s="1432"/>
      <c r="AT483" s="1432"/>
      <c r="AU483" s="1432"/>
      <c r="AV483" s="1432"/>
      <c r="AW483" s="1432"/>
      <c r="AX483" s="1432">
        <f t="shared" si="212"/>
        <v>0</v>
      </c>
      <c r="AY483" s="1432"/>
      <c r="AZ483" s="1432"/>
      <c r="BA483" s="1432"/>
      <c r="BB483" s="1432"/>
      <c r="BC483" s="1432"/>
      <c r="BD483" s="1432">
        <f t="shared" si="213"/>
        <v>0</v>
      </c>
      <c r="BE483" s="1432"/>
      <c r="BF483" s="1432"/>
      <c r="BG483" s="1432"/>
      <c r="BH483" s="1432"/>
      <c r="BI483" s="1432"/>
      <c r="BJ483" s="1432">
        <f t="shared" si="214"/>
        <v>0</v>
      </c>
      <c r="BK483" s="2934"/>
      <c r="BL483" s="2934"/>
      <c r="CF483" s="2981">
        <f t="shared" si="201"/>
        <v>0</v>
      </c>
      <c r="CG483" s="2981">
        <f t="shared" si="201"/>
        <v>0</v>
      </c>
      <c r="CH483" s="2981">
        <f t="shared" si="201"/>
        <v>0</v>
      </c>
      <c r="CI483" s="2981">
        <f t="shared" si="201"/>
        <v>0</v>
      </c>
      <c r="CJ483" s="2981">
        <f t="shared" si="201"/>
        <v>0</v>
      </c>
      <c r="CQ483" s="2981">
        <f t="shared" si="215"/>
        <v>0</v>
      </c>
      <c r="CR483" s="2981">
        <f t="shared" si="215"/>
        <v>0</v>
      </c>
      <c r="CS483" s="2981">
        <f t="shared" si="215"/>
        <v>0</v>
      </c>
      <c r="CT483" s="2981">
        <f t="shared" si="215"/>
        <v>0</v>
      </c>
      <c r="CU483" s="2981">
        <f t="shared" si="215"/>
        <v>0</v>
      </c>
    </row>
    <row r="484" spans="1:99" ht="14.25" hidden="1" customHeight="1">
      <c r="B484" s="3192"/>
      <c r="C484" s="1690"/>
      <c r="D484" s="2924"/>
      <c r="E484" s="1474"/>
      <c r="F484" s="1474"/>
      <c r="G484" s="1432"/>
      <c r="H484" s="1432"/>
      <c r="I484" s="1432"/>
      <c r="J484" s="1432"/>
      <c r="K484" s="1474">
        <f t="shared" si="207"/>
        <v>0</v>
      </c>
      <c r="L484" s="2953"/>
      <c r="M484" s="2953"/>
      <c r="N484" s="2953"/>
      <c r="O484" s="2953"/>
      <c r="P484" s="2953"/>
      <c r="Q484" s="2957">
        <f t="shared" si="220"/>
        <v>0</v>
      </c>
      <c r="R484" s="889"/>
      <c r="S484" s="889"/>
      <c r="T484" s="889"/>
      <c r="U484" s="889"/>
      <c r="V484" s="1432"/>
      <c r="W484" s="1432">
        <f t="shared" si="208"/>
        <v>0</v>
      </c>
      <c r="X484" s="1432"/>
      <c r="Y484" s="1433"/>
      <c r="Z484" s="1433"/>
      <c r="AA484" s="1433"/>
      <c r="AB484" s="1433"/>
      <c r="AC484" s="1433"/>
      <c r="AD484" s="1433">
        <f t="shared" si="209"/>
        <v>0</v>
      </c>
      <c r="AE484" s="3026"/>
      <c r="AF484" s="3026"/>
      <c r="AG484" s="3026"/>
      <c r="AH484" s="3026"/>
      <c r="AI484" s="2954"/>
      <c r="AJ484" s="2954">
        <f t="shared" si="210"/>
        <v>0</v>
      </c>
      <c r="AK484" s="1432"/>
      <c r="AL484" s="1432"/>
      <c r="AM484" s="1432"/>
      <c r="AN484" s="1432"/>
      <c r="AO484" s="1432"/>
      <c r="AP484" s="1432">
        <f t="shared" si="211"/>
        <v>0</v>
      </c>
      <c r="AQ484" s="2955"/>
      <c r="AR484" s="2955"/>
      <c r="AS484" s="1432"/>
      <c r="AT484" s="1432"/>
      <c r="AU484" s="1432"/>
      <c r="AV484" s="1432"/>
      <c r="AW484" s="1432"/>
      <c r="AX484" s="1432">
        <f t="shared" si="212"/>
        <v>0</v>
      </c>
      <c r="AY484" s="1432"/>
      <c r="AZ484" s="1432"/>
      <c r="BA484" s="1432"/>
      <c r="BB484" s="1432"/>
      <c r="BC484" s="1432"/>
      <c r="BD484" s="1432">
        <f t="shared" si="213"/>
        <v>0</v>
      </c>
      <c r="BE484" s="1432"/>
      <c r="BF484" s="1432"/>
      <c r="BG484" s="1432"/>
      <c r="BH484" s="1432"/>
      <c r="BI484" s="1432"/>
      <c r="BJ484" s="1432">
        <f t="shared" si="214"/>
        <v>0</v>
      </c>
      <c r="BK484" s="2934"/>
      <c r="BL484" s="2934"/>
      <c r="CF484" s="2981">
        <f t="shared" si="201"/>
        <v>0</v>
      </c>
      <c r="CG484" s="2981">
        <f t="shared" si="201"/>
        <v>0</v>
      </c>
      <c r="CH484" s="2981">
        <f t="shared" si="201"/>
        <v>0</v>
      </c>
      <c r="CI484" s="2981">
        <f t="shared" si="201"/>
        <v>0</v>
      </c>
      <c r="CJ484" s="2981">
        <f t="shared" si="201"/>
        <v>0</v>
      </c>
      <c r="CQ484" s="2981">
        <f t="shared" si="215"/>
        <v>0</v>
      </c>
      <c r="CR484" s="2981">
        <f t="shared" si="215"/>
        <v>0</v>
      </c>
      <c r="CS484" s="2981">
        <f t="shared" si="215"/>
        <v>0</v>
      </c>
      <c r="CT484" s="2981">
        <f t="shared" si="215"/>
        <v>0</v>
      </c>
      <c r="CU484" s="2981">
        <f t="shared" si="215"/>
        <v>0</v>
      </c>
    </row>
    <row r="485" spans="1:99" ht="14.25" hidden="1" customHeight="1">
      <c r="B485" s="3192"/>
      <c r="C485" s="1690"/>
      <c r="D485" s="2924"/>
      <c r="E485" s="1474"/>
      <c r="F485" s="1474"/>
      <c r="G485" s="1432"/>
      <c r="H485" s="1432"/>
      <c r="I485" s="1432"/>
      <c r="J485" s="1432"/>
      <c r="K485" s="1474">
        <f t="shared" si="207"/>
        <v>0</v>
      </c>
      <c r="L485" s="2953"/>
      <c r="M485" s="2953"/>
      <c r="N485" s="2953"/>
      <c r="O485" s="2953"/>
      <c r="P485" s="2953"/>
      <c r="Q485" s="2957">
        <f t="shared" si="220"/>
        <v>0</v>
      </c>
      <c r="R485" s="889"/>
      <c r="S485" s="889"/>
      <c r="T485" s="889"/>
      <c r="U485" s="889"/>
      <c r="V485" s="1432"/>
      <c r="W485" s="1432">
        <f t="shared" si="208"/>
        <v>0</v>
      </c>
      <c r="X485" s="1432"/>
      <c r="Y485" s="1433"/>
      <c r="Z485" s="1433"/>
      <c r="AA485" s="1433"/>
      <c r="AB485" s="1433"/>
      <c r="AC485" s="1433"/>
      <c r="AD485" s="1433">
        <f t="shared" si="209"/>
        <v>0</v>
      </c>
      <c r="AE485" s="3026"/>
      <c r="AF485" s="3026"/>
      <c r="AG485" s="3026"/>
      <c r="AH485" s="3026"/>
      <c r="AI485" s="2954"/>
      <c r="AJ485" s="2954">
        <f t="shared" si="210"/>
        <v>0</v>
      </c>
      <c r="AK485" s="1432"/>
      <c r="AL485" s="1432"/>
      <c r="AM485" s="1432"/>
      <c r="AN485" s="1432"/>
      <c r="AO485" s="1432"/>
      <c r="AP485" s="1432">
        <f t="shared" si="211"/>
        <v>0</v>
      </c>
      <c r="AQ485" s="2955"/>
      <c r="AR485" s="2955"/>
      <c r="AS485" s="1432"/>
      <c r="AT485" s="1432"/>
      <c r="AU485" s="1432"/>
      <c r="AV485" s="1432"/>
      <c r="AW485" s="1432"/>
      <c r="AX485" s="1432">
        <f t="shared" si="212"/>
        <v>0</v>
      </c>
      <c r="AY485" s="1432"/>
      <c r="AZ485" s="1432"/>
      <c r="BA485" s="1432"/>
      <c r="BB485" s="1432"/>
      <c r="BC485" s="1432"/>
      <c r="BD485" s="1432">
        <f t="shared" si="213"/>
        <v>0</v>
      </c>
      <c r="BE485" s="1432"/>
      <c r="BF485" s="1432"/>
      <c r="BG485" s="1432"/>
      <c r="BH485" s="1432"/>
      <c r="BI485" s="1432"/>
      <c r="BJ485" s="1432">
        <f t="shared" si="214"/>
        <v>0</v>
      </c>
      <c r="BK485" s="2934"/>
      <c r="BL485" s="2934"/>
      <c r="CF485" s="2981">
        <f t="shared" si="201"/>
        <v>0</v>
      </c>
      <c r="CG485" s="2981">
        <f t="shared" si="201"/>
        <v>0</v>
      </c>
      <c r="CH485" s="2981">
        <f t="shared" si="201"/>
        <v>0</v>
      </c>
      <c r="CI485" s="2981">
        <f t="shared" si="201"/>
        <v>0</v>
      </c>
      <c r="CJ485" s="2981">
        <f t="shared" si="201"/>
        <v>0</v>
      </c>
      <c r="CQ485" s="2981">
        <f t="shared" si="215"/>
        <v>0</v>
      </c>
      <c r="CR485" s="2981">
        <f t="shared" si="215"/>
        <v>0</v>
      </c>
      <c r="CS485" s="2981">
        <f t="shared" si="215"/>
        <v>0</v>
      </c>
      <c r="CT485" s="2981">
        <f t="shared" si="215"/>
        <v>0</v>
      </c>
      <c r="CU485" s="2981">
        <f t="shared" si="215"/>
        <v>0</v>
      </c>
    </row>
    <row r="486" spans="1:99" ht="14.25" hidden="1" customHeight="1">
      <c r="B486" s="3192"/>
      <c r="C486" s="1690"/>
      <c r="D486" s="2924"/>
      <c r="E486" s="1474"/>
      <c r="F486" s="1474"/>
      <c r="G486" s="1432"/>
      <c r="H486" s="1432"/>
      <c r="I486" s="1432"/>
      <c r="J486" s="1432"/>
      <c r="K486" s="1474">
        <f t="shared" si="207"/>
        <v>0</v>
      </c>
      <c r="L486" s="2953"/>
      <c r="M486" s="2953"/>
      <c r="N486" s="2953"/>
      <c r="O486" s="2953"/>
      <c r="P486" s="2953"/>
      <c r="Q486" s="2957">
        <f t="shared" si="220"/>
        <v>0</v>
      </c>
      <c r="R486" s="889"/>
      <c r="S486" s="889"/>
      <c r="T486" s="889"/>
      <c r="U486" s="889"/>
      <c r="V486" s="1432"/>
      <c r="W486" s="1432">
        <f t="shared" si="208"/>
        <v>0</v>
      </c>
      <c r="X486" s="1432"/>
      <c r="Y486" s="1433"/>
      <c r="Z486" s="1433"/>
      <c r="AA486" s="1433"/>
      <c r="AB486" s="1433"/>
      <c r="AC486" s="1433"/>
      <c r="AD486" s="1433">
        <f t="shared" si="209"/>
        <v>0</v>
      </c>
      <c r="AE486" s="3026"/>
      <c r="AF486" s="3026"/>
      <c r="AG486" s="3026"/>
      <c r="AH486" s="3026"/>
      <c r="AI486" s="2954"/>
      <c r="AJ486" s="2954">
        <f t="shared" si="210"/>
        <v>0</v>
      </c>
      <c r="AK486" s="1432"/>
      <c r="AL486" s="1432"/>
      <c r="AM486" s="1432"/>
      <c r="AN486" s="1432"/>
      <c r="AO486" s="1432"/>
      <c r="AP486" s="1432">
        <f t="shared" si="211"/>
        <v>0</v>
      </c>
      <c r="AQ486" s="2955"/>
      <c r="AR486" s="2955"/>
      <c r="AS486" s="1432"/>
      <c r="AT486" s="1432"/>
      <c r="AU486" s="1432"/>
      <c r="AV486" s="1432"/>
      <c r="AW486" s="1432"/>
      <c r="AX486" s="1432">
        <f t="shared" si="212"/>
        <v>0</v>
      </c>
      <c r="AY486" s="1432"/>
      <c r="AZ486" s="1432"/>
      <c r="BA486" s="1432"/>
      <c r="BB486" s="1432"/>
      <c r="BC486" s="1432"/>
      <c r="BD486" s="1432">
        <f t="shared" si="213"/>
        <v>0</v>
      </c>
      <c r="BE486" s="1432"/>
      <c r="BF486" s="1432"/>
      <c r="BG486" s="1432"/>
      <c r="BH486" s="1432"/>
      <c r="BI486" s="1432"/>
      <c r="BJ486" s="1432">
        <f t="shared" si="214"/>
        <v>0</v>
      </c>
      <c r="BK486" s="2934"/>
      <c r="BL486" s="2934"/>
      <c r="CF486" s="2981">
        <f t="shared" si="201"/>
        <v>0</v>
      </c>
      <c r="CG486" s="2981">
        <f t="shared" si="201"/>
        <v>0</v>
      </c>
      <c r="CH486" s="2981">
        <f t="shared" si="201"/>
        <v>0</v>
      </c>
      <c r="CI486" s="2981">
        <f t="shared" si="201"/>
        <v>0</v>
      </c>
      <c r="CJ486" s="2981">
        <f t="shared" si="201"/>
        <v>0</v>
      </c>
      <c r="CQ486" s="2981">
        <f t="shared" si="215"/>
        <v>0</v>
      </c>
      <c r="CR486" s="2981">
        <f t="shared" si="215"/>
        <v>0</v>
      </c>
      <c r="CS486" s="2981">
        <f t="shared" si="215"/>
        <v>0</v>
      </c>
      <c r="CT486" s="2981">
        <f t="shared" si="215"/>
        <v>0</v>
      </c>
      <c r="CU486" s="2981">
        <f t="shared" si="215"/>
        <v>0</v>
      </c>
    </row>
    <row r="487" spans="1:99" ht="14.25" hidden="1" customHeight="1">
      <c r="B487" s="3192"/>
      <c r="C487" s="1690"/>
      <c r="D487" s="2924"/>
      <c r="E487" s="1474"/>
      <c r="F487" s="1474"/>
      <c r="G487" s="1432"/>
      <c r="H487" s="1432"/>
      <c r="I487" s="1432"/>
      <c r="J487" s="1432"/>
      <c r="K487" s="1474">
        <f t="shared" si="207"/>
        <v>0</v>
      </c>
      <c r="L487" s="2953"/>
      <c r="M487" s="2953"/>
      <c r="N487" s="2953"/>
      <c r="O487" s="2953"/>
      <c r="P487" s="2953"/>
      <c r="Q487" s="2957">
        <f t="shared" si="220"/>
        <v>0</v>
      </c>
      <c r="R487" s="889"/>
      <c r="S487" s="889"/>
      <c r="T487" s="889"/>
      <c r="U487" s="889"/>
      <c r="V487" s="1432"/>
      <c r="W487" s="1432">
        <f t="shared" si="208"/>
        <v>0</v>
      </c>
      <c r="X487" s="1432"/>
      <c r="Y487" s="1433"/>
      <c r="Z487" s="1433"/>
      <c r="AA487" s="1433"/>
      <c r="AB487" s="1433"/>
      <c r="AC487" s="1433"/>
      <c r="AD487" s="1433">
        <f t="shared" si="209"/>
        <v>0</v>
      </c>
      <c r="AE487" s="3026"/>
      <c r="AF487" s="3026"/>
      <c r="AG487" s="3026"/>
      <c r="AH487" s="3026"/>
      <c r="AI487" s="2954"/>
      <c r="AJ487" s="2954">
        <f t="shared" si="210"/>
        <v>0</v>
      </c>
      <c r="AK487" s="1432"/>
      <c r="AL487" s="1432"/>
      <c r="AM487" s="1432"/>
      <c r="AN487" s="1432"/>
      <c r="AO487" s="1432"/>
      <c r="AP487" s="1432">
        <f t="shared" si="211"/>
        <v>0</v>
      </c>
      <c r="AQ487" s="2955"/>
      <c r="AR487" s="2955"/>
      <c r="AS487" s="1432"/>
      <c r="AT487" s="1432"/>
      <c r="AU487" s="1432"/>
      <c r="AV487" s="1432"/>
      <c r="AW487" s="1432"/>
      <c r="AX487" s="1432">
        <f t="shared" si="212"/>
        <v>0</v>
      </c>
      <c r="AY487" s="1432"/>
      <c r="AZ487" s="1432"/>
      <c r="BA487" s="1432"/>
      <c r="BB487" s="1432"/>
      <c r="BC487" s="1432"/>
      <c r="BD487" s="1432">
        <f t="shared" si="213"/>
        <v>0</v>
      </c>
      <c r="BE487" s="1432"/>
      <c r="BF487" s="1432"/>
      <c r="BG487" s="1432"/>
      <c r="BH487" s="1432"/>
      <c r="BI487" s="1432"/>
      <c r="BJ487" s="1432">
        <f t="shared" si="214"/>
        <v>0</v>
      </c>
      <c r="BK487" s="2934"/>
      <c r="BL487" s="2934"/>
      <c r="CF487" s="2981">
        <f t="shared" si="201"/>
        <v>0</v>
      </c>
      <c r="CG487" s="2981">
        <f t="shared" si="201"/>
        <v>0</v>
      </c>
      <c r="CH487" s="2981">
        <f t="shared" si="201"/>
        <v>0</v>
      </c>
      <c r="CI487" s="2981">
        <f t="shared" si="201"/>
        <v>0</v>
      </c>
      <c r="CJ487" s="2981">
        <f t="shared" si="201"/>
        <v>0</v>
      </c>
      <c r="CQ487" s="2981">
        <f t="shared" si="215"/>
        <v>0</v>
      </c>
      <c r="CR487" s="2981">
        <f t="shared" si="215"/>
        <v>0</v>
      </c>
      <c r="CS487" s="2981">
        <f t="shared" si="215"/>
        <v>0</v>
      </c>
      <c r="CT487" s="2981">
        <f t="shared" si="215"/>
        <v>0</v>
      </c>
      <c r="CU487" s="2981">
        <f t="shared" si="215"/>
        <v>0</v>
      </c>
    </row>
    <row r="488" spans="1:99" ht="14.25" hidden="1" customHeight="1">
      <c r="B488" s="3192"/>
      <c r="C488" s="1690"/>
      <c r="D488" s="2924"/>
      <c r="E488" s="1474"/>
      <c r="F488" s="1474"/>
      <c r="G488" s="1432"/>
      <c r="H488" s="1432"/>
      <c r="I488" s="1432"/>
      <c r="J488" s="1432"/>
      <c r="K488" s="1474">
        <f t="shared" si="207"/>
        <v>0</v>
      </c>
      <c r="L488" s="2953"/>
      <c r="M488" s="2953"/>
      <c r="N488" s="2953"/>
      <c r="O488" s="2953"/>
      <c r="P488" s="2953"/>
      <c r="Q488" s="2957">
        <f t="shared" si="220"/>
        <v>0</v>
      </c>
      <c r="R488" s="889"/>
      <c r="S488" s="889"/>
      <c r="T488" s="889"/>
      <c r="U488" s="889"/>
      <c r="V488" s="1432"/>
      <c r="W488" s="1432">
        <f t="shared" si="208"/>
        <v>0</v>
      </c>
      <c r="X488" s="1432"/>
      <c r="Y488" s="1433"/>
      <c r="Z488" s="1433"/>
      <c r="AA488" s="1433"/>
      <c r="AB488" s="1433"/>
      <c r="AC488" s="1433"/>
      <c r="AD488" s="1433">
        <f t="shared" si="209"/>
        <v>0</v>
      </c>
      <c r="AE488" s="3026"/>
      <c r="AF488" s="3026"/>
      <c r="AG488" s="3026"/>
      <c r="AH488" s="3026"/>
      <c r="AI488" s="2954"/>
      <c r="AJ488" s="2954">
        <f t="shared" si="210"/>
        <v>0</v>
      </c>
      <c r="AK488" s="1432"/>
      <c r="AL488" s="1432"/>
      <c r="AM488" s="1432"/>
      <c r="AN488" s="1432"/>
      <c r="AO488" s="1432"/>
      <c r="AP488" s="1432">
        <f t="shared" si="211"/>
        <v>0</v>
      </c>
      <c r="AQ488" s="2955"/>
      <c r="AR488" s="2955"/>
      <c r="AS488" s="1432"/>
      <c r="AT488" s="1432"/>
      <c r="AU488" s="1432"/>
      <c r="AV488" s="1432"/>
      <c r="AW488" s="1432"/>
      <c r="AX488" s="1432">
        <f t="shared" si="212"/>
        <v>0</v>
      </c>
      <c r="AY488" s="1432"/>
      <c r="AZ488" s="1432"/>
      <c r="BA488" s="1432"/>
      <c r="BB488" s="1432"/>
      <c r="BC488" s="1432"/>
      <c r="BD488" s="1432">
        <f t="shared" si="213"/>
        <v>0</v>
      </c>
      <c r="BE488" s="1432"/>
      <c r="BF488" s="1432"/>
      <c r="BG488" s="1432"/>
      <c r="BH488" s="1432"/>
      <c r="BI488" s="1432"/>
      <c r="BJ488" s="1432">
        <f t="shared" si="214"/>
        <v>0</v>
      </c>
      <c r="BK488" s="2934"/>
      <c r="BL488" s="2934"/>
      <c r="CF488" s="2981">
        <f t="shared" si="201"/>
        <v>0</v>
      </c>
      <c r="CG488" s="2981">
        <f t="shared" si="201"/>
        <v>0</v>
      </c>
      <c r="CH488" s="2981">
        <f t="shared" si="201"/>
        <v>0</v>
      </c>
      <c r="CI488" s="2981">
        <f t="shared" si="201"/>
        <v>0</v>
      </c>
      <c r="CJ488" s="2981">
        <f t="shared" si="201"/>
        <v>0</v>
      </c>
      <c r="CQ488" s="2981">
        <f t="shared" si="215"/>
        <v>0</v>
      </c>
      <c r="CR488" s="2981">
        <f t="shared" si="215"/>
        <v>0</v>
      </c>
      <c r="CS488" s="2981">
        <f t="shared" si="215"/>
        <v>0</v>
      </c>
      <c r="CT488" s="2981">
        <f t="shared" si="215"/>
        <v>0</v>
      </c>
      <c r="CU488" s="2981">
        <f t="shared" si="215"/>
        <v>0</v>
      </c>
    </row>
    <row r="489" spans="1:99" ht="14.25" hidden="1" customHeight="1">
      <c r="B489" s="3192"/>
      <c r="C489" s="1690"/>
      <c r="D489" s="2924"/>
      <c r="E489" s="1474"/>
      <c r="F489" s="1474"/>
      <c r="G489" s="1432"/>
      <c r="H489" s="1432"/>
      <c r="I489" s="1432"/>
      <c r="J489" s="1432"/>
      <c r="K489" s="1474">
        <f t="shared" si="207"/>
        <v>0</v>
      </c>
      <c r="L489" s="2953"/>
      <c r="M489" s="2953"/>
      <c r="N489" s="2953"/>
      <c r="O489" s="2953"/>
      <c r="P489" s="2953"/>
      <c r="Q489" s="2957">
        <f t="shared" si="220"/>
        <v>0</v>
      </c>
      <c r="R489" s="889"/>
      <c r="S489" s="889"/>
      <c r="T489" s="889"/>
      <c r="U489" s="889"/>
      <c r="V489" s="1432"/>
      <c r="W489" s="1432">
        <f t="shared" si="208"/>
        <v>0</v>
      </c>
      <c r="X489" s="1432"/>
      <c r="Y489" s="1433"/>
      <c r="Z489" s="1433"/>
      <c r="AA489" s="1433"/>
      <c r="AB489" s="1433"/>
      <c r="AC489" s="1433"/>
      <c r="AD489" s="1433">
        <f t="shared" si="209"/>
        <v>0</v>
      </c>
      <c r="AE489" s="3026"/>
      <c r="AF489" s="3026"/>
      <c r="AG489" s="3026"/>
      <c r="AH489" s="3026"/>
      <c r="AI489" s="2954"/>
      <c r="AJ489" s="2954">
        <f t="shared" si="210"/>
        <v>0</v>
      </c>
      <c r="AK489" s="1432"/>
      <c r="AL489" s="1432"/>
      <c r="AM489" s="1432"/>
      <c r="AN489" s="1432"/>
      <c r="AO489" s="1432"/>
      <c r="AP489" s="1432">
        <f t="shared" si="211"/>
        <v>0</v>
      </c>
      <c r="AQ489" s="2955"/>
      <c r="AR489" s="2955"/>
      <c r="AS489" s="1432"/>
      <c r="AT489" s="1432"/>
      <c r="AU489" s="1432"/>
      <c r="AV489" s="1432"/>
      <c r="AW489" s="1432"/>
      <c r="AX489" s="1432">
        <f t="shared" si="212"/>
        <v>0</v>
      </c>
      <c r="AY489" s="1432"/>
      <c r="AZ489" s="1432"/>
      <c r="BA489" s="1432"/>
      <c r="BB489" s="1432"/>
      <c r="BC489" s="1432"/>
      <c r="BD489" s="1432">
        <f t="shared" si="213"/>
        <v>0</v>
      </c>
      <c r="BE489" s="1432"/>
      <c r="BF489" s="1432"/>
      <c r="BG489" s="1432"/>
      <c r="BH489" s="1432"/>
      <c r="BI489" s="1432"/>
      <c r="BJ489" s="1432">
        <f t="shared" si="214"/>
        <v>0</v>
      </c>
      <c r="BK489" s="2934"/>
      <c r="BL489" s="2934"/>
      <c r="CF489" s="2981">
        <f t="shared" si="201"/>
        <v>0</v>
      </c>
      <c r="CG489" s="2981">
        <f t="shared" si="201"/>
        <v>0</v>
      </c>
      <c r="CH489" s="2981">
        <f t="shared" si="201"/>
        <v>0</v>
      </c>
      <c r="CI489" s="2981">
        <f t="shared" si="201"/>
        <v>0</v>
      </c>
      <c r="CJ489" s="2981">
        <f t="shared" si="201"/>
        <v>0</v>
      </c>
      <c r="CQ489" s="2981">
        <f t="shared" si="215"/>
        <v>0</v>
      </c>
      <c r="CR489" s="2981">
        <f t="shared" si="215"/>
        <v>0</v>
      </c>
      <c r="CS489" s="2981">
        <f t="shared" si="215"/>
        <v>0</v>
      </c>
      <c r="CT489" s="2981">
        <f t="shared" si="215"/>
        <v>0</v>
      </c>
      <c r="CU489" s="2981">
        <f t="shared" si="215"/>
        <v>0</v>
      </c>
    </row>
    <row r="490" spans="1:99" ht="14.25" hidden="1" customHeight="1">
      <c r="B490" s="3192"/>
      <c r="C490" s="1690"/>
      <c r="D490" s="2924"/>
      <c r="E490" s="1474"/>
      <c r="F490" s="1474"/>
      <c r="G490" s="1432"/>
      <c r="H490" s="1432"/>
      <c r="I490" s="1432"/>
      <c r="J490" s="1432"/>
      <c r="K490" s="1474">
        <f t="shared" si="207"/>
        <v>0</v>
      </c>
      <c r="L490" s="2953"/>
      <c r="M490" s="2953"/>
      <c r="N490" s="2953"/>
      <c r="O490" s="2953"/>
      <c r="P490" s="2953"/>
      <c r="Q490" s="2957">
        <f t="shared" si="220"/>
        <v>0</v>
      </c>
      <c r="R490" s="889"/>
      <c r="S490" s="889"/>
      <c r="T490" s="889"/>
      <c r="U490" s="889"/>
      <c r="V490" s="1432"/>
      <c r="W490" s="1432">
        <f t="shared" si="208"/>
        <v>0</v>
      </c>
      <c r="X490" s="1432"/>
      <c r="Y490" s="1433"/>
      <c r="Z490" s="1433"/>
      <c r="AA490" s="1433"/>
      <c r="AB490" s="1433"/>
      <c r="AC490" s="1433"/>
      <c r="AD490" s="1433">
        <f t="shared" si="209"/>
        <v>0</v>
      </c>
      <c r="AE490" s="3026"/>
      <c r="AF490" s="3026"/>
      <c r="AG490" s="3026"/>
      <c r="AH490" s="3026"/>
      <c r="AI490" s="2954"/>
      <c r="AJ490" s="2954">
        <f t="shared" si="210"/>
        <v>0</v>
      </c>
      <c r="AK490" s="1432"/>
      <c r="AL490" s="1432"/>
      <c r="AM490" s="1432"/>
      <c r="AN490" s="1432"/>
      <c r="AO490" s="1432"/>
      <c r="AP490" s="1432">
        <f t="shared" si="211"/>
        <v>0</v>
      </c>
      <c r="AQ490" s="2955"/>
      <c r="AR490" s="2955"/>
      <c r="AS490" s="1432"/>
      <c r="AT490" s="1432"/>
      <c r="AU490" s="1432"/>
      <c r="AV490" s="1432"/>
      <c r="AW490" s="1432"/>
      <c r="AX490" s="1432">
        <f t="shared" si="212"/>
        <v>0</v>
      </c>
      <c r="AY490" s="1432"/>
      <c r="AZ490" s="1432"/>
      <c r="BA490" s="1432"/>
      <c r="BB490" s="1432"/>
      <c r="BC490" s="1432"/>
      <c r="BD490" s="1432">
        <f t="shared" si="213"/>
        <v>0</v>
      </c>
      <c r="BE490" s="1432"/>
      <c r="BF490" s="1432"/>
      <c r="BG490" s="1432"/>
      <c r="BH490" s="1432"/>
      <c r="BI490" s="1432"/>
      <c r="BJ490" s="1432">
        <f t="shared" si="214"/>
        <v>0</v>
      </c>
      <c r="BK490" s="2934"/>
      <c r="BL490" s="2934"/>
      <c r="CF490" s="2981">
        <f t="shared" si="201"/>
        <v>0</v>
      </c>
      <c r="CG490" s="2981">
        <f t="shared" si="201"/>
        <v>0</v>
      </c>
      <c r="CH490" s="2981">
        <f t="shared" si="201"/>
        <v>0</v>
      </c>
      <c r="CI490" s="2981">
        <f t="shared" si="201"/>
        <v>0</v>
      </c>
      <c r="CJ490" s="2981">
        <f t="shared" si="201"/>
        <v>0</v>
      </c>
      <c r="CQ490" s="2981">
        <f t="shared" si="215"/>
        <v>0</v>
      </c>
      <c r="CR490" s="2981">
        <f t="shared" si="215"/>
        <v>0</v>
      </c>
      <c r="CS490" s="2981">
        <f t="shared" si="215"/>
        <v>0</v>
      </c>
      <c r="CT490" s="2981">
        <f t="shared" si="215"/>
        <v>0</v>
      </c>
      <c r="CU490" s="2981">
        <f t="shared" si="215"/>
        <v>0</v>
      </c>
    </row>
    <row r="491" spans="1:99" ht="14.25" hidden="1" customHeight="1">
      <c r="B491" s="3192"/>
      <c r="C491" s="1690"/>
      <c r="D491" s="2924"/>
      <c r="E491" s="1474"/>
      <c r="F491" s="1474"/>
      <c r="G491" s="1432"/>
      <c r="H491" s="1432"/>
      <c r="I491" s="1432"/>
      <c r="J491" s="1432"/>
      <c r="K491" s="1474">
        <f t="shared" si="207"/>
        <v>0</v>
      </c>
      <c r="L491" s="2953"/>
      <c r="M491" s="2953"/>
      <c r="N491" s="2953"/>
      <c r="O491" s="2953"/>
      <c r="P491" s="2953"/>
      <c r="Q491" s="2957">
        <f t="shared" si="220"/>
        <v>0</v>
      </c>
      <c r="R491" s="889"/>
      <c r="S491" s="889"/>
      <c r="T491" s="889"/>
      <c r="U491" s="889"/>
      <c r="V491" s="1432"/>
      <c r="W491" s="1432">
        <f t="shared" si="208"/>
        <v>0</v>
      </c>
      <c r="X491" s="1432"/>
      <c r="Y491" s="1433"/>
      <c r="Z491" s="1433"/>
      <c r="AA491" s="1433"/>
      <c r="AB491" s="1433"/>
      <c r="AC491" s="1433"/>
      <c r="AD491" s="1433">
        <f t="shared" si="209"/>
        <v>0</v>
      </c>
      <c r="AE491" s="3026"/>
      <c r="AF491" s="3026"/>
      <c r="AG491" s="3026"/>
      <c r="AH491" s="3026"/>
      <c r="AI491" s="2954"/>
      <c r="AJ491" s="2954">
        <f t="shared" si="210"/>
        <v>0</v>
      </c>
      <c r="AK491" s="1432"/>
      <c r="AL491" s="1432"/>
      <c r="AM491" s="1432"/>
      <c r="AN491" s="1432"/>
      <c r="AO491" s="1432"/>
      <c r="AP491" s="1432">
        <f t="shared" si="211"/>
        <v>0</v>
      </c>
      <c r="AQ491" s="2955"/>
      <c r="AR491" s="2955"/>
      <c r="AS491" s="1432"/>
      <c r="AT491" s="1432"/>
      <c r="AU491" s="1432"/>
      <c r="AV491" s="1432"/>
      <c r="AW491" s="1432"/>
      <c r="AX491" s="1432">
        <f t="shared" si="212"/>
        <v>0</v>
      </c>
      <c r="AY491" s="1432"/>
      <c r="AZ491" s="1432"/>
      <c r="BA491" s="1432"/>
      <c r="BB491" s="1432"/>
      <c r="BC491" s="1432"/>
      <c r="BD491" s="1432">
        <f t="shared" si="213"/>
        <v>0</v>
      </c>
      <c r="BE491" s="1432"/>
      <c r="BF491" s="1432"/>
      <c r="BG491" s="1432"/>
      <c r="BH491" s="1432"/>
      <c r="BI491" s="1432"/>
      <c r="BJ491" s="1432">
        <f t="shared" si="214"/>
        <v>0</v>
      </c>
      <c r="BK491" s="2934"/>
      <c r="BL491" s="2934"/>
      <c r="CF491" s="2981">
        <f t="shared" si="201"/>
        <v>0</v>
      </c>
      <c r="CG491" s="2981">
        <f t="shared" si="201"/>
        <v>0</v>
      </c>
      <c r="CH491" s="2981">
        <f t="shared" si="201"/>
        <v>0</v>
      </c>
      <c r="CI491" s="2981">
        <f t="shared" si="201"/>
        <v>0</v>
      </c>
      <c r="CJ491" s="2981">
        <f t="shared" si="201"/>
        <v>0</v>
      </c>
      <c r="CQ491" s="2981">
        <f t="shared" si="215"/>
        <v>0</v>
      </c>
      <c r="CR491" s="2981">
        <f t="shared" si="215"/>
        <v>0</v>
      </c>
      <c r="CS491" s="2981">
        <f t="shared" si="215"/>
        <v>0</v>
      </c>
      <c r="CT491" s="2981">
        <f t="shared" si="215"/>
        <v>0</v>
      </c>
      <c r="CU491" s="2981">
        <f t="shared" si="215"/>
        <v>0</v>
      </c>
    </row>
    <row r="492" spans="1:99" ht="14.25" hidden="1" customHeight="1">
      <c r="B492" s="3192"/>
      <c r="C492" s="1690"/>
      <c r="D492" s="2924"/>
      <c r="E492" s="1474"/>
      <c r="F492" s="1474"/>
      <c r="G492" s="1432"/>
      <c r="H492" s="1432"/>
      <c r="I492" s="1432"/>
      <c r="J492" s="1432"/>
      <c r="K492" s="1474">
        <f t="shared" si="207"/>
        <v>0</v>
      </c>
      <c r="L492" s="2953"/>
      <c r="M492" s="2953"/>
      <c r="N492" s="2953"/>
      <c r="O492" s="2953"/>
      <c r="P492" s="2953"/>
      <c r="Q492" s="2957">
        <f t="shared" si="220"/>
        <v>0</v>
      </c>
      <c r="R492" s="889"/>
      <c r="S492" s="889"/>
      <c r="T492" s="889"/>
      <c r="U492" s="889"/>
      <c r="V492" s="1432"/>
      <c r="W492" s="1432">
        <f t="shared" si="208"/>
        <v>0</v>
      </c>
      <c r="X492" s="1432"/>
      <c r="Y492" s="1433"/>
      <c r="Z492" s="1433"/>
      <c r="AA492" s="1433"/>
      <c r="AB492" s="1433"/>
      <c r="AC492" s="1433"/>
      <c r="AD492" s="1433">
        <f t="shared" si="209"/>
        <v>0</v>
      </c>
      <c r="AE492" s="3026"/>
      <c r="AF492" s="3026"/>
      <c r="AG492" s="3026"/>
      <c r="AH492" s="3026"/>
      <c r="AI492" s="2954"/>
      <c r="AJ492" s="2954">
        <f t="shared" si="210"/>
        <v>0</v>
      </c>
      <c r="AK492" s="1432"/>
      <c r="AL492" s="1432"/>
      <c r="AM492" s="1432"/>
      <c r="AN492" s="1432"/>
      <c r="AO492" s="1432"/>
      <c r="AP492" s="1432">
        <f t="shared" si="211"/>
        <v>0</v>
      </c>
      <c r="AQ492" s="2955"/>
      <c r="AR492" s="2955"/>
      <c r="AS492" s="1432"/>
      <c r="AT492" s="1432"/>
      <c r="AU492" s="1432"/>
      <c r="AV492" s="1432"/>
      <c r="AW492" s="1432"/>
      <c r="AX492" s="1432">
        <f t="shared" si="212"/>
        <v>0</v>
      </c>
      <c r="AY492" s="1432"/>
      <c r="AZ492" s="1432"/>
      <c r="BA492" s="1432"/>
      <c r="BB492" s="1432"/>
      <c r="BC492" s="1432"/>
      <c r="BD492" s="1432">
        <f t="shared" si="213"/>
        <v>0</v>
      </c>
      <c r="BE492" s="1432"/>
      <c r="BF492" s="1432"/>
      <c r="BG492" s="1432"/>
      <c r="BH492" s="1432"/>
      <c r="BI492" s="1432"/>
      <c r="BJ492" s="1432">
        <f t="shared" si="214"/>
        <v>0</v>
      </c>
      <c r="BK492" s="2934"/>
      <c r="BL492" s="2934"/>
      <c r="CF492" s="2981">
        <f t="shared" ref="CF492:CJ542" si="221">CA492-AK492</f>
        <v>0</v>
      </c>
      <c r="CG492" s="2981">
        <f t="shared" si="221"/>
        <v>0</v>
      </c>
      <c r="CH492" s="2981">
        <f t="shared" si="221"/>
        <v>0</v>
      </c>
      <c r="CI492" s="2981">
        <f t="shared" si="221"/>
        <v>0</v>
      </c>
      <c r="CJ492" s="2981">
        <f t="shared" si="221"/>
        <v>0</v>
      </c>
      <c r="CQ492" s="2981">
        <f t="shared" si="215"/>
        <v>0</v>
      </c>
      <c r="CR492" s="2981">
        <f t="shared" si="215"/>
        <v>0</v>
      </c>
      <c r="CS492" s="2981">
        <f t="shared" si="215"/>
        <v>0</v>
      </c>
      <c r="CT492" s="2981">
        <f t="shared" si="215"/>
        <v>0</v>
      </c>
      <c r="CU492" s="2981">
        <f t="shared" si="215"/>
        <v>0</v>
      </c>
    </row>
    <row r="493" spans="1:99" ht="14.25" hidden="1" customHeight="1">
      <c r="B493" s="3192"/>
      <c r="C493" s="1690"/>
      <c r="D493" s="2924"/>
      <c r="E493" s="1474"/>
      <c r="F493" s="1474"/>
      <c r="G493" s="1432"/>
      <c r="H493" s="1432"/>
      <c r="I493" s="1432"/>
      <c r="J493" s="1432"/>
      <c r="K493" s="1474">
        <f t="shared" si="207"/>
        <v>0</v>
      </c>
      <c r="L493" s="2953"/>
      <c r="M493" s="2953"/>
      <c r="N493" s="2953"/>
      <c r="O493" s="2953"/>
      <c r="P493" s="2953"/>
      <c r="Q493" s="2957">
        <f t="shared" si="220"/>
        <v>0</v>
      </c>
      <c r="R493" s="889"/>
      <c r="S493" s="889"/>
      <c r="T493" s="889"/>
      <c r="U493" s="889"/>
      <c r="V493" s="1432"/>
      <c r="W493" s="1432">
        <f t="shared" si="208"/>
        <v>0</v>
      </c>
      <c r="X493" s="1432"/>
      <c r="Y493" s="1433"/>
      <c r="Z493" s="1433"/>
      <c r="AA493" s="1433"/>
      <c r="AB493" s="1433"/>
      <c r="AC493" s="1433"/>
      <c r="AD493" s="1433">
        <f t="shared" si="209"/>
        <v>0</v>
      </c>
      <c r="AE493" s="3026"/>
      <c r="AF493" s="3026"/>
      <c r="AG493" s="3026"/>
      <c r="AH493" s="3026"/>
      <c r="AI493" s="2954"/>
      <c r="AJ493" s="2954">
        <f t="shared" si="210"/>
        <v>0</v>
      </c>
      <c r="AK493" s="1432"/>
      <c r="AL493" s="1432"/>
      <c r="AM493" s="1432"/>
      <c r="AN493" s="1432"/>
      <c r="AO493" s="1432"/>
      <c r="AP493" s="1432">
        <f t="shared" si="211"/>
        <v>0</v>
      </c>
      <c r="AQ493" s="2955"/>
      <c r="AR493" s="2955"/>
      <c r="AS493" s="1432"/>
      <c r="AT493" s="1432"/>
      <c r="AU493" s="1432"/>
      <c r="AV493" s="1432"/>
      <c r="AW493" s="1432"/>
      <c r="AX493" s="1432">
        <f t="shared" si="212"/>
        <v>0</v>
      </c>
      <c r="AY493" s="1432"/>
      <c r="AZ493" s="1432"/>
      <c r="BA493" s="1432"/>
      <c r="BB493" s="1432"/>
      <c r="BC493" s="1432"/>
      <c r="BD493" s="1432">
        <f t="shared" si="213"/>
        <v>0</v>
      </c>
      <c r="BE493" s="1432"/>
      <c r="BF493" s="1432"/>
      <c r="BG493" s="1432"/>
      <c r="BH493" s="1432"/>
      <c r="BI493" s="1432"/>
      <c r="BJ493" s="1432">
        <f t="shared" si="214"/>
        <v>0</v>
      </c>
      <c r="BK493" s="2934"/>
      <c r="BL493" s="2934"/>
      <c r="CF493" s="2981">
        <f t="shared" si="221"/>
        <v>0</v>
      </c>
      <c r="CG493" s="2981">
        <f t="shared" si="221"/>
        <v>0</v>
      </c>
      <c r="CH493" s="2981">
        <f t="shared" si="221"/>
        <v>0</v>
      </c>
      <c r="CI493" s="2981">
        <f t="shared" si="221"/>
        <v>0</v>
      </c>
      <c r="CJ493" s="2981">
        <f t="shared" si="221"/>
        <v>0</v>
      </c>
      <c r="CQ493" s="2981">
        <f t="shared" si="215"/>
        <v>0</v>
      </c>
      <c r="CR493" s="2981">
        <f t="shared" si="215"/>
        <v>0</v>
      </c>
      <c r="CS493" s="2981">
        <f t="shared" si="215"/>
        <v>0</v>
      </c>
      <c r="CT493" s="2981">
        <f t="shared" si="215"/>
        <v>0</v>
      </c>
      <c r="CU493" s="2981">
        <f t="shared" si="215"/>
        <v>0</v>
      </c>
    </row>
    <row r="494" spans="1:99" ht="14.25" hidden="1" customHeight="1">
      <c r="B494" s="3192"/>
      <c r="C494" s="1690"/>
      <c r="D494" s="2924"/>
      <c r="E494" s="1474"/>
      <c r="F494" s="1474"/>
      <c r="G494" s="1432"/>
      <c r="H494" s="1432"/>
      <c r="I494" s="1432"/>
      <c r="J494" s="1432"/>
      <c r="K494" s="1474">
        <f t="shared" si="207"/>
        <v>0</v>
      </c>
      <c r="L494" s="2953"/>
      <c r="M494" s="2953"/>
      <c r="N494" s="2953"/>
      <c r="O494" s="2953"/>
      <c r="P494" s="2953"/>
      <c r="Q494" s="2957">
        <f t="shared" si="220"/>
        <v>0</v>
      </c>
      <c r="R494" s="889"/>
      <c r="S494" s="889"/>
      <c r="T494" s="889"/>
      <c r="U494" s="889"/>
      <c r="V494" s="1432"/>
      <c r="W494" s="1432">
        <f t="shared" si="208"/>
        <v>0</v>
      </c>
      <c r="X494" s="1432"/>
      <c r="Y494" s="1433"/>
      <c r="Z494" s="1433"/>
      <c r="AA494" s="1433"/>
      <c r="AB494" s="1433"/>
      <c r="AC494" s="1433"/>
      <c r="AD494" s="1433">
        <f t="shared" si="209"/>
        <v>0</v>
      </c>
      <c r="AE494" s="3026"/>
      <c r="AF494" s="3026"/>
      <c r="AG494" s="3026"/>
      <c r="AH494" s="3026"/>
      <c r="AI494" s="2954"/>
      <c r="AJ494" s="2954">
        <f t="shared" si="210"/>
        <v>0</v>
      </c>
      <c r="AK494" s="1432"/>
      <c r="AL494" s="1432"/>
      <c r="AM494" s="1432"/>
      <c r="AN494" s="1432"/>
      <c r="AO494" s="1432"/>
      <c r="AP494" s="1432">
        <f t="shared" si="211"/>
        <v>0</v>
      </c>
      <c r="AQ494" s="2955"/>
      <c r="AR494" s="2955"/>
      <c r="AS494" s="1432"/>
      <c r="AT494" s="1432"/>
      <c r="AU494" s="1432"/>
      <c r="AV494" s="1432"/>
      <c r="AW494" s="1432"/>
      <c r="AX494" s="1432">
        <f t="shared" si="212"/>
        <v>0</v>
      </c>
      <c r="AY494" s="1432"/>
      <c r="AZ494" s="1432"/>
      <c r="BA494" s="1432"/>
      <c r="BB494" s="1432"/>
      <c r="BC494" s="1432"/>
      <c r="BD494" s="1432">
        <f t="shared" si="213"/>
        <v>0</v>
      </c>
      <c r="BE494" s="1432"/>
      <c r="BF494" s="1432"/>
      <c r="BG494" s="1432"/>
      <c r="BH494" s="1432"/>
      <c r="BI494" s="1432"/>
      <c r="BJ494" s="1432">
        <f t="shared" si="214"/>
        <v>0</v>
      </c>
      <c r="BK494" s="2934"/>
      <c r="BL494" s="2934"/>
      <c r="CF494" s="2981">
        <f t="shared" si="221"/>
        <v>0</v>
      </c>
      <c r="CG494" s="2981">
        <f t="shared" si="221"/>
        <v>0</v>
      </c>
      <c r="CH494" s="2981">
        <f t="shared" si="221"/>
        <v>0</v>
      </c>
      <c r="CI494" s="2981">
        <f t="shared" si="221"/>
        <v>0</v>
      </c>
      <c r="CJ494" s="2981">
        <f t="shared" si="221"/>
        <v>0</v>
      </c>
      <c r="CQ494" s="2981">
        <f t="shared" si="215"/>
        <v>0</v>
      </c>
      <c r="CR494" s="2981">
        <f t="shared" si="215"/>
        <v>0</v>
      </c>
      <c r="CS494" s="2981">
        <f t="shared" si="215"/>
        <v>0</v>
      </c>
      <c r="CT494" s="2981">
        <f t="shared" si="215"/>
        <v>0</v>
      </c>
      <c r="CU494" s="2981">
        <f t="shared" si="215"/>
        <v>0</v>
      </c>
    </row>
    <row r="495" spans="1:99" ht="14.25" hidden="1" customHeight="1">
      <c r="A495" s="885" t="s">
        <v>636</v>
      </c>
      <c r="B495" s="3193"/>
      <c r="C495" s="3194"/>
      <c r="D495" s="2973"/>
      <c r="E495" s="3195"/>
      <c r="F495" s="3168">
        <v>0</v>
      </c>
      <c r="G495" s="1432">
        <v>0</v>
      </c>
      <c r="H495" s="1432">
        <v>0</v>
      </c>
      <c r="I495" s="1432"/>
      <c r="J495" s="1432">
        <v>0</v>
      </c>
      <c r="K495" s="1474">
        <f t="shared" si="207"/>
        <v>0</v>
      </c>
      <c r="L495" s="2953"/>
      <c r="M495" s="2953"/>
      <c r="N495" s="2953"/>
      <c r="O495" s="2953"/>
      <c r="P495" s="2953"/>
      <c r="Q495" s="2957">
        <f t="shared" si="220"/>
        <v>0</v>
      </c>
      <c r="R495" s="1680">
        <f>F495+L495</f>
        <v>0</v>
      </c>
      <c r="S495" s="1560">
        <f>G495+M495</f>
        <v>0</v>
      </c>
      <c r="T495" s="1435">
        <f>H495+N495</f>
        <v>0</v>
      </c>
      <c r="U495" s="1474"/>
      <c r="V495" s="1432">
        <f>J495+P495</f>
        <v>0</v>
      </c>
      <c r="W495" s="1432">
        <f t="shared" si="208"/>
        <v>0</v>
      </c>
      <c r="X495" s="1432"/>
      <c r="Y495" s="1433">
        <v>0</v>
      </c>
      <c r="Z495" s="1433">
        <v>0</v>
      </c>
      <c r="AA495" s="1433">
        <v>0</v>
      </c>
      <c r="AB495" s="1433"/>
      <c r="AC495" s="1433">
        <v>0</v>
      </c>
      <c r="AD495" s="1433">
        <f t="shared" si="209"/>
        <v>0</v>
      </c>
      <c r="AE495" s="3026"/>
      <c r="AF495" s="3026"/>
      <c r="AG495" s="3026"/>
      <c r="AH495" s="3026"/>
      <c r="AI495" s="2954"/>
      <c r="AJ495" s="2954">
        <f t="shared" si="210"/>
        <v>0</v>
      </c>
      <c r="AK495" s="1432">
        <f>Y495+AE495</f>
        <v>0</v>
      </c>
      <c r="AL495" s="1432">
        <f>Z495+AF495</f>
        <v>0</v>
      </c>
      <c r="AM495" s="1432">
        <f>AA495+AG495</f>
        <v>0</v>
      </c>
      <c r="AN495" s="1432"/>
      <c r="AO495" s="1432">
        <f>AC495+AI495</f>
        <v>0</v>
      </c>
      <c r="AP495" s="1432">
        <f t="shared" si="211"/>
        <v>0</v>
      </c>
      <c r="AQ495" s="2955"/>
      <c r="AR495" s="2955"/>
      <c r="AS495" s="1432">
        <v>0</v>
      </c>
      <c r="AT495" s="1432">
        <v>0</v>
      </c>
      <c r="AU495" s="1432">
        <v>0</v>
      </c>
      <c r="AV495" s="1432">
        <v>0</v>
      </c>
      <c r="AW495" s="1432">
        <v>0</v>
      </c>
      <c r="AX495" s="1432">
        <f t="shared" si="212"/>
        <v>0</v>
      </c>
      <c r="AY495" s="1432"/>
      <c r="AZ495" s="1432"/>
      <c r="BA495" s="1432"/>
      <c r="BB495" s="1432"/>
      <c r="BC495" s="1432"/>
      <c r="BD495" s="1432">
        <f t="shared" si="213"/>
        <v>0</v>
      </c>
      <c r="BE495" s="1432">
        <f>AS495+AY495</f>
        <v>0</v>
      </c>
      <c r="BF495" s="1432">
        <f>AT495+AZ495</f>
        <v>0</v>
      </c>
      <c r="BG495" s="1432">
        <f>AU495+BA495</f>
        <v>0</v>
      </c>
      <c r="BH495" s="1432">
        <f>AV495+BB495</f>
        <v>0</v>
      </c>
      <c r="BI495" s="1432">
        <f>AW495+BC495</f>
        <v>0</v>
      </c>
      <c r="BJ495" s="1432">
        <f t="shared" si="214"/>
        <v>0</v>
      </c>
      <c r="BK495" s="2977"/>
      <c r="BL495" s="2977"/>
      <c r="CA495" s="885">
        <v>0</v>
      </c>
      <c r="CB495" s="885">
        <v>0</v>
      </c>
      <c r="CC495" s="885">
        <v>0</v>
      </c>
      <c r="CE495" s="885">
        <v>0</v>
      </c>
      <c r="CF495" s="2981">
        <f t="shared" si="221"/>
        <v>0</v>
      </c>
      <c r="CG495" s="2981">
        <f t="shared" si="221"/>
        <v>0</v>
      </c>
      <c r="CH495" s="2981">
        <f t="shared" si="221"/>
        <v>0</v>
      </c>
      <c r="CI495" s="2981">
        <f t="shared" si="221"/>
        <v>0</v>
      </c>
      <c r="CJ495" s="2981">
        <f t="shared" si="221"/>
        <v>0</v>
      </c>
      <c r="CL495" s="885">
        <v>0</v>
      </c>
      <c r="CM495" s="885">
        <v>0</v>
      </c>
      <c r="CN495" s="885">
        <v>0</v>
      </c>
      <c r="CO495" s="885">
        <v>0</v>
      </c>
      <c r="CP495" s="885">
        <v>0</v>
      </c>
      <c r="CQ495" s="2981">
        <f t="shared" si="215"/>
        <v>0</v>
      </c>
      <c r="CR495" s="2981">
        <f t="shared" si="215"/>
        <v>0</v>
      </c>
      <c r="CS495" s="2981">
        <f t="shared" si="215"/>
        <v>0</v>
      </c>
      <c r="CT495" s="2981">
        <f t="shared" si="215"/>
        <v>0</v>
      </c>
      <c r="CU495" s="2981">
        <f t="shared" si="215"/>
        <v>0</v>
      </c>
    </row>
    <row r="496" spans="1:99" ht="19.5" customHeight="1">
      <c r="B496" s="3038" t="s">
        <v>547</v>
      </c>
      <c r="C496" s="2897" t="s">
        <v>587</v>
      </c>
      <c r="D496" s="2978"/>
      <c r="E496" s="1917"/>
      <c r="F496" s="1917">
        <v>0</v>
      </c>
      <c r="G496" s="1917">
        <v>0</v>
      </c>
      <c r="H496" s="1917">
        <v>0</v>
      </c>
      <c r="I496" s="1917"/>
      <c r="J496" s="1917">
        <v>0</v>
      </c>
      <c r="K496" s="1917">
        <f t="shared" si="207"/>
        <v>0</v>
      </c>
      <c r="L496" s="1917">
        <f>SUM(L497:L516)</f>
        <v>0</v>
      </c>
      <c r="M496" s="1917">
        <f>SUM(M497:M516)</f>
        <v>0</v>
      </c>
      <c r="N496" s="1917">
        <f>SUM(N497:N516)</f>
        <v>0</v>
      </c>
      <c r="O496" s="1917"/>
      <c r="P496" s="1917">
        <f>SUM(P497:P516)</f>
        <v>0</v>
      </c>
      <c r="Q496" s="1917">
        <f t="shared" si="220"/>
        <v>0</v>
      </c>
      <c r="R496" s="1917">
        <f>SUM(R497:R516)</f>
        <v>0</v>
      </c>
      <c r="S496" s="1917">
        <f>SUM(S497:S516)</f>
        <v>0</v>
      </c>
      <c r="T496" s="1917">
        <f>SUM(T497:T516)</f>
        <v>0</v>
      </c>
      <c r="U496" s="1917"/>
      <c r="V496" s="1917">
        <f>SUM(V497:V516)</f>
        <v>0</v>
      </c>
      <c r="W496" s="1917">
        <f t="shared" si="208"/>
        <v>0</v>
      </c>
      <c r="X496" s="1917"/>
      <c r="Y496" s="1917">
        <v>0</v>
      </c>
      <c r="Z496" s="1917">
        <v>0</v>
      </c>
      <c r="AA496" s="1917">
        <v>0</v>
      </c>
      <c r="AB496" s="1917"/>
      <c r="AC496" s="1917">
        <v>0</v>
      </c>
      <c r="AD496" s="1917">
        <f t="shared" si="209"/>
        <v>0</v>
      </c>
      <c r="AE496" s="1917">
        <f>SUM(AE497:AE516)</f>
        <v>0</v>
      </c>
      <c r="AF496" s="1917">
        <f>SUM(AF497:AF516)</f>
        <v>0</v>
      </c>
      <c r="AG496" s="1917">
        <f>SUM(AG497:AG516)</f>
        <v>0</v>
      </c>
      <c r="AH496" s="1917"/>
      <c r="AI496" s="1917">
        <f>SUM(AI497:AI516)</f>
        <v>0</v>
      </c>
      <c r="AJ496" s="1917">
        <f t="shared" si="210"/>
        <v>0</v>
      </c>
      <c r="AK496" s="1917">
        <f>SUM(AK497:AK516)</f>
        <v>0</v>
      </c>
      <c r="AL496" s="1917">
        <f>SUM(AL497:AL516)</f>
        <v>0</v>
      </c>
      <c r="AM496" s="1917">
        <f>SUM(AM497:AM516)</f>
        <v>0</v>
      </c>
      <c r="AN496" s="1917"/>
      <c r="AO496" s="1917">
        <f>SUM(AO497:AO516)</f>
        <v>0</v>
      </c>
      <c r="AP496" s="1917">
        <f t="shared" si="211"/>
        <v>0</v>
      </c>
      <c r="AQ496" s="2979"/>
      <c r="AR496" s="2979"/>
      <c r="AS496" s="1917">
        <v>1</v>
      </c>
      <c r="AT496" s="1917">
        <v>13000</v>
      </c>
      <c r="AU496" s="1917">
        <v>0</v>
      </c>
      <c r="AV496" s="1917">
        <v>4000</v>
      </c>
      <c r="AW496" s="1917">
        <v>96000</v>
      </c>
      <c r="AX496" s="1917">
        <f t="shared" si="212"/>
        <v>113000</v>
      </c>
      <c r="AY496" s="1917">
        <f t="shared" ref="AY496:BG496" si="222">SUM(AY497:AY516)</f>
        <v>0</v>
      </c>
      <c r="AZ496" s="1917">
        <f t="shared" si="222"/>
        <v>0</v>
      </c>
      <c r="BA496" s="1917">
        <f t="shared" si="222"/>
        <v>0</v>
      </c>
      <c r="BB496" s="1917"/>
      <c r="BC496" s="1917">
        <f t="shared" si="222"/>
        <v>0</v>
      </c>
      <c r="BD496" s="1917">
        <f t="shared" si="213"/>
        <v>0</v>
      </c>
      <c r="BE496" s="1917">
        <f t="shared" si="222"/>
        <v>1</v>
      </c>
      <c r="BF496" s="1917">
        <f t="shared" si="222"/>
        <v>13000</v>
      </c>
      <c r="BG496" s="1917">
        <f t="shared" si="222"/>
        <v>0</v>
      </c>
      <c r="BH496" s="1917">
        <f>SUM(BH497:BH516)</f>
        <v>4000</v>
      </c>
      <c r="BI496" s="1917">
        <f>SUM(BI497:BI516)</f>
        <v>96000</v>
      </c>
      <c r="BJ496" s="1917">
        <f t="shared" si="214"/>
        <v>113000</v>
      </c>
      <c r="BK496" s="2539"/>
      <c r="BL496" s="2539"/>
      <c r="CA496" s="885">
        <v>0</v>
      </c>
      <c r="CB496" s="885">
        <v>0</v>
      </c>
      <c r="CC496" s="885">
        <v>0</v>
      </c>
      <c r="CE496" s="885">
        <v>0</v>
      </c>
      <c r="CF496" s="2981">
        <f t="shared" si="221"/>
        <v>0</v>
      </c>
      <c r="CG496" s="2981">
        <f t="shared" si="221"/>
        <v>0</v>
      </c>
      <c r="CH496" s="2981">
        <f t="shared" si="221"/>
        <v>0</v>
      </c>
      <c r="CI496" s="2981">
        <f t="shared" si="221"/>
        <v>0</v>
      </c>
      <c r="CJ496" s="2981">
        <f t="shared" si="221"/>
        <v>0</v>
      </c>
      <c r="CL496" s="885">
        <v>0</v>
      </c>
      <c r="CM496" s="885">
        <v>0</v>
      </c>
      <c r="CN496" s="885">
        <v>0</v>
      </c>
      <c r="CO496" s="885">
        <v>0</v>
      </c>
      <c r="CP496" s="885">
        <v>0</v>
      </c>
      <c r="CQ496" s="2981">
        <f t="shared" si="215"/>
        <v>-1</v>
      </c>
      <c r="CR496" s="2981">
        <f t="shared" si="215"/>
        <v>-13000</v>
      </c>
      <c r="CS496" s="2981">
        <f t="shared" si="215"/>
        <v>0</v>
      </c>
      <c r="CT496" s="2981">
        <f t="shared" si="215"/>
        <v>-4000</v>
      </c>
      <c r="CU496" s="2981">
        <f t="shared" si="215"/>
        <v>-96000</v>
      </c>
    </row>
    <row r="497" spans="1:99" ht="24" customHeight="1">
      <c r="A497" s="885" t="s">
        <v>636</v>
      </c>
      <c r="B497" s="3182" t="s">
        <v>1489</v>
      </c>
      <c r="C497" s="1860" t="s">
        <v>231</v>
      </c>
      <c r="D497" s="1407" t="s">
        <v>957</v>
      </c>
      <c r="E497" s="930"/>
      <c r="F497" s="930">
        <v>0</v>
      </c>
      <c r="G497" s="930">
        <v>0</v>
      </c>
      <c r="H497" s="930">
        <v>0</v>
      </c>
      <c r="I497" s="930"/>
      <c r="J497" s="930">
        <v>0</v>
      </c>
      <c r="K497" s="930">
        <f t="shared" si="207"/>
        <v>0</v>
      </c>
      <c r="L497" s="2948"/>
      <c r="M497" s="2948"/>
      <c r="N497" s="2948"/>
      <c r="O497" s="2948"/>
      <c r="P497" s="2942"/>
      <c r="Q497" s="2916">
        <f t="shared" si="220"/>
        <v>0</v>
      </c>
      <c r="R497" s="2919">
        <f t="shared" ref="R497:T505" si="223">F497+L497</f>
        <v>0</v>
      </c>
      <c r="S497" s="930">
        <f t="shared" si="223"/>
        <v>0</v>
      </c>
      <c r="T497" s="930">
        <f t="shared" si="223"/>
        <v>0</v>
      </c>
      <c r="U497" s="930"/>
      <c r="V497" s="930">
        <f t="shared" ref="V497:V505" si="224">J497+P497</f>
        <v>0</v>
      </c>
      <c r="W497" s="1341">
        <f t="shared" si="208"/>
        <v>0</v>
      </c>
      <c r="X497" s="1341"/>
      <c r="Y497" s="1501">
        <v>0</v>
      </c>
      <c r="Z497" s="1501">
        <v>0</v>
      </c>
      <c r="AA497" s="1501">
        <v>0</v>
      </c>
      <c r="AB497" s="1501"/>
      <c r="AC497" s="1424">
        <v>0</v>
      </c>
      <c r="AD497" s="1501">
        <f t="shared" si="209"/>
        <v>0</v>
      </c>
      <c r="AE497" s="3196"/>
      <c r="AF497" s="3196"/>
      <c r="AG497" s="3196"/>
      <c r="AH497" s="3196"/>
      <c r="AI497" s="2943"/>
      <c r="AJ497" s="2949">
        <f t="shared" si="210"/>
        <v>0</v>
      </c>
      <c r="AK497" s="891">
        <f t="shared" ref="AK497:AM505" si="225">Y497+AE497</f>
        <v>0</v>
      </c>
      <c r="AL497" s="891">
        <f t="shared" si="225"/>
        <v>0</v>
      </c>
      <c r="AM497" s="1422">
        <f t="shared" si="225"/>
        <v>0</v>
      </c>
      <c r="AN497" s="1525"/>
      <c r="AO497" s="1525">
        <f>AC497+AI497</f>
        <v>0</v>
      </c>
      <c r="AP497" s="1525">
        <f t="shared" si="211"/>
        <v>0</v>
      </c>
      <c r="AQ497" s="2950"/>
      <c r="AR497" s="2950"/>
      <c r="AS497" s="1422">
        <v>1</v>
      </c>
      <c r="AT497" s="1422">
        <v>5000</v>
      </c>
      <c r="AU497" s="1422">
        <v>0</v>
      </c>
      <c r="AV497" s="1422">
        <v>4000</v>
      </c>
      <c r="AW497" s="1422">
        <v>96000</v>
      </c>
      <c r="AX497" s="1422">
        <f t="shared" si="212"/>
        <v>105000</v>
      </c>
      <c r="AY497" s="1422"/>
      <c r="AZ497" s="1422"/>
      <c r="BA497" s="1422"/>
      <c r="BB497" s="1422"/>
      <c r="BC497" s="1422"/>
      <c r="BD497" s="1422">
        <f t="shared" si="213"/>
        <v>0</v>
      </c>
      <c r="BE497" s="1422">
        <f t="shared" ref="BE497:BI512" si="226">AS497+AY497</f>
        <v>1</v>
      </c>
      <c r="BF497" s="1422">
        <f t="shared" si="226"/>
        <v>5000</v>
      </c>
      <c r="BG497" s="1422">
        <f t="shared" si="226"/>
        <v>0</v>
      </c>
      <c r="BH497" s="1422">
        <f t="shared" si="226"/>
        <v>4000</v>
      </c>
      <c r="BI497" s="1422">
        <f t="shared" si="226"/>
        <v>96000</v>
      </c>
      <c r="BJ497" s="1422">
        <f t="shared" si="214"/>
        <v>105000</v>
      </c>
      <c r="BK497" s="2920"/>
      <c r="BL497" s="2920"/>
      <c r="CA497" s="885">
        <v>0</v>
      </c>
      <c r="CB497" s="885">
        <v>0</v>
      </c>
      <c r="CC497" s="885">
        <v>0</v>
      </c>
      <c r="CE497" s="885">
        <v>0</v>
      </c>
      <c r="CF497" s="2981">
        <f t="shared" si="221"/>
        <v>0</v>
      </c>
      <c r="CG497" s="2981">
        <f t="shared" si="221"/>
        <v>0</v>
      </c>
      <c r="CH497" s="2981">
        <f t="shared" si="221"/>
        <v>0</v>
      </c>
      <c r="CI497" s="2981">
        <f t="shared" si="221"/>
        <v>0</v>
      </c>
      <c r="CJ497" s="2981">
        <f t="shared" si="221"/>
        <v>0</v>
      </c>
      <c r="CL497" s="885">
        <v>0</v>
      </c>
      <c r="CM497" s="885">
        <v>0</v>
      </c>
      <c r="CN497" s="885">
        <v>0</v>
      </c>
      <c r="CO497" s="885">
        <v>0</v>
      </c>
      <c r="CP497" s="885">
        <v>0</v>
      </c>
      <c r="CQ497" s="2981">
        <f t="shared" si="215"/>
        <v>-1</v>
      </c>
      <c r="CR497" s="2981">
        <f t="shared" si="215"/>
        <v>-5000</v>
      </c>
      <c r="CS497" s="2981">
        <f t="shared" si="215"/>
        <v>0</v>
      </c>
      <c r="CT497" s="2981">
        <f t="shared" si="215"/>
        <v>-4000</v>
      </c>
      <c r="CU497" s="2981">
        <f t="shared" si="215"/>
        <v>-96000</v>
      </c>
    </row>
    <row r="498" spans="1:99" ht="15" hidden="1" customHeight="1">
      <c r="B498" s="3182" t="s">
        <v>1487</v>
      </c>
      <c r="C498" s="1671" t="s">
        <v>652</v>
      </c>
      <c r="D498" s="3197" t="s">
        <v>957</v>
      </c>
      <c r="E498" s="1525"/>
      <c r="F498" s="1432">
        <v>0</v>
      </c>
      <c r="G498" s="1432">
        <v>0</v>
      </c>
      <c r="H498" s="1432">
        <v>0</v>
      </c>
      <c r="I498" s="1432"/>
      <c r="J498" s="1432">
        <v>0</v>
      </c>
      <c r="K498" s="1525">
        <f t="shared" si="207"/>
        <v>0</v>
      </c>
      <c r="L498" s="2953"/>
      <c r="M498" s="2953"/>
      <c r="N498" s="2953"/>
      <c r="O498" s="2953"/>
      <c r="P498" s="2953"/>
      <c r="Q498" s="2953">
        <f t="shared" si="220"/>
        <v>0</v>
      </c>
      <c r="R498" s="891">
        <f t="shared" si="223"/>
        <v>0</v>
      </c>
      <c r="S498" s="891">
        <f t="shared" si="223"/>
        <v>0</v>
      </c>
      <c r="T498" s="891">
        <f t="shared" si="223"/>
        <v>0</v>
      </c>
      <c r="U498" s="891"/>
      <c r="V498" s="1432">
        <f t="shared" si="224"/>
        <v>0</v>
      </c>
      <c r="W498" s="1432">
        <f t="shared" si="208"/>
        <v>0</v>
      </c>
      <c r="X498" s="1432"/>
      <c r="Y498" s="1433">
        <v>0</v>
      </c>
      <c r="Z498" s="1433">
        <v>0</v>
      </c>
      <c r="AA498" s="1433">
        <v>0</v>
      </c>
      <c r="AB498" s="1433"/>
      <c r="AC498" s="1433">
        <v>0</v>
      </c>
      <c r="AD498" s="1433">
        <f t="shared" si="209"/>
        <v>0</v>
      </c>
      <c r="AE498" s="3026"/>
      <c r="AF498" s="3026"/>
      <c r="AG498" s="3026"/>
      <c r="AH498" s="3026"/>
      <c r="AI498" s="2954"/>
      <c r="AJ498" s="2954">
        <f t="shared" si="210"/>
        <v>0</v>
      </c>
      <c r="AK498" s="1432">
        <f t="shared" si="225"/>
        <v>0</v>
      </c>
      <c r="AL498" s="1432">
        <f t="shared" si="225"/>
        <v>0</v>
      </c>
      <c r="AM498" s="1432">
        <f t="shared" si="225"/>
        <v>0</v>
      </c>
      <c r="AN498" s="1432"/>
      <c r="AO498" s="1432">
        <f>AC498+AI498</f>
        <v>0</v>
      </c>
      <c r="AP498" s="1432">
        <f t="shared" si="211"/>
        <v>0</v>
      </c>
      <c r="AQ498" s="2955"/>
      <c r="AR498" s="2955"/>
      <c r="AS498" s="1432">
        <v>0</v>
      </c>
      <c r="AT498" s="1432">
        <v>0</v>
      </c>
      <c r="AU498" s="1432">
        <v>0</v>
      </c>
      <c r="AV498" s="1432">
        <v>0</v>
      </c>
      <c r="AW498" s="1432">
        <v>0</v>
      </c>
      <c r="AX498" s="1432">
        <f t="shared" si="212"/>
        <v>0</v>
      </c>
      <c r="AY498" s="1432"/>
      <c r="AZ498" s="1432"/>
      <c r="BA498" s="1432"/>
      <c r="BB498" s="1432"/>
      <c r="BC498" s="1432"/>
      <c r="BD498" s="1432">
        <f t="shared" si="213"/>
        <v>0</v>
      </c>
      <c r="BE498" s="1432">
        <f t="shared" si="226"/>
        <v>0</v>
      </c>
      <c r="BF498" s="1432">
        <f t="shared" si="226"/>
        <v>0</v>
      </c>
      <c r="BG498" s="1432">
        <f t="shared" si="226"/>
        <v>0</v>
      </c>
      <c r="BH498" s="1432">
        <f t="shared" si="226"/>
        <v>0</v>
      </c>
      <c r="BI498" s="1432">
        <f t="shared" si="226"/>
        <v>0</v>
      </c>
      <c r="BJ498" s="1432">
        <f t="shared" si="214"/>
        <v>0</v>
      </c>
      <c r="BK498" s="2923"/>
      <c r="BL498" s="2923"/>
      <c r="CA498" s="885">
        <v>0</v>
      </c>
      <c r="CB498" s="885">
        <v>0</v>
      </c>
      <c r="CC498" s="885">
        <v>0</v>
      </c>
      <c r="CE498" s="885">
        <v>0</v>
      </c>
      <c r="CF498" s="2981">
        <f t="shared" si="221"/>
        <v>0</v>
      </c>
      <c r="CG498" s="2981">
        <f t="shared" si="221"/>
        <v>0</v>
      </c>
      <c r="CH498" s="2981">
        <f t="shared" si="221"/>
        <v>0</v>
      </c>
      <c r="CI498" s="2981">
        <f t="shared" si="221"/>
        <v>0</v>
      </c>
      <c r="CJ498" s="2981">
        <f t="shared" si="221"/>
        <v>0</v>
      </c>
      <c r="CL498" s="885">
        <v>0</v>
      </c>
      <c r="CM498" s="885">
        <v>0</v>
      </c>
      <c r="CN498" s="885">
        <v>0</v>
      </c>
      <c r="CO498" s="885">
        <v>0</v>
      </c>
      <c r="CP498" s="885">
        <v>0</v>
      </c>
      <c r="CQ498" s="2981">
        <f t="shared" si="215"/>
        <v>0</v>
      </c>
      <c r="CR498" s="2981">
        <f t="shared" si="215"/>
        <v>0</v>
      </c>
      <c r="CS498" s="2981">
        <f t="shared" si="215"/>
        <v>0</v>
      </c>
      <c r="CT498" s="2981">
        <f t="shared" si="215"/>
        <v>0</v>
      </c>
      <c r="CU498" s="2981">
        <f t="shared" si="215"/>
        <v>0</v>
      </c>
    </row>
    <row r="499" spans="1:99" ht="24" hidden="1" customHeight="1">
      <c r="A499" s="911">
        <v>16</v>
      </c>
      <c r="B499" s="3182" t="s">
        <v>1487</v>
      </c>
      <c r="C499" s="1860" t="s">
        <v>638</v>
      </c>
      <c r="D499" s="1679"/>
      <c r="E499" s="1432"/>
      <c r="F499" s="1432">
        <v>0</v>
      </c>
      <c r="G499" s="1432">
        <v>0</v>
      </c>
      <c r="H499" s="1432">
        <v>0</v>
      </c>
      <c r="I499" s="1432"/>
      <c r="J499" s="1432">
        <v>0</v>
      </c>
      <c r="K499" s="1432">
        <f t="shared" si="207"/>
        <v>0</v>
      </c>
      <c r="L499" s="2953"/>
      <c r="M499" s="2953"/>
      <c r="N499" s="2953"/>
      <c r="O499" s="2953"/>
      <c r="P499" s="2953"/>
      <c r="Q499" s="2953">
        <f t="shared" si="220"/>
        <v>0</v>
      </c>
      <c r="R499" s="891">
        <f t="shared" si="223"/>
        <v>0</v>
      </c>
      <c r="S499" s="891">
        <f t="shared" si="223"/>
        <v>0</v>
      </c>
      <c r="T499" s="891">
        <f t="shared" si="223"/>
        <v>0</v>
      </c>
      <c r="U499" s="891"/>
      <c r="V499" s="1432">
        <f t="shared" si="224"/>
        <v>0</v>
      </c>
      <c r="W499" s="1432">
        <f t="shared" si="208"/>
        <v>0</v>
      </c>
      <c r="X499" s="1432"/>
      <c r="Y499" s="1433">
        <v>0</v>
      </c>
      <c r="Z499" s="1433">
        <v>0</v>
      </c>
      <c r="AA499" s="1433">
        <v>0</v>
      </c>
      <c r="AB499" s="1433"/>
      <c r="AC499" s="1433">
        <v>0</v>
      </c>
      <c r="AD499" s="1433">
        <f t="shared" si="209"/>
        <v>0</v>
      </c>
      <c r="AE499" s="3026"/>
      <c r="AF499" s="3026"/>
      <c r="AG499" s="3026"/>
      <c r="AH499" s="3026"/>
      <c r="AI499" s="2954"/>
      <c r="AJ499" s="2954">
        <f t="shared" si="210"/>
        <v>0</v>
      </c>
      <c r="AK499" s="1432">
        <f t="shared" si="225"/>
        <v>0</v>
      </c>
      <c r="AL499" s="1432">
        <f t="shared" si="225"/>
        <v>0</v>
      </c>
      <c r="AM499" s="1432">
        <f t="shared" si="225"/>
        <v>0</v>
      </c>
      <c r="AN499" s="1432"/>
      <c r="AO499" s="1432">
        <f>AC499+AI499</f>
        <v>0</v>
      </c>
      <c r="AP499" s="1432">
        <f t="shared" si="211"/>
        <v>0</v>
      </c>
      <c r="AQ499" s="2955"/>
      <c r="AR499" s="2955"/>
      <c r="AS499" s="1432">
        <v>0</v>
      </c>
      <c r="AT499" s="1432">
        <v>0</v>
      </c>
      <c r="AU499" s="1432">
        <v>0</v>
      </c>
      <c r="AV499" s="1432">
        <v>0</v>
      </c>
      <c r="AW499" s="1432">
        <v>0</v>
      </c>
      <c r="AX499" s="1432">
        <f t="shared" si="212"/>
        <v>0</v>
      </c>
      <c r="AY499" s="1432"/>
      <c r="AZ499" s="1432"/>
      <c r="BA499" s="1432"/>
      <c r="BB499" s="1432"/>
      <c r="BC499" s="1432"/>
      <c r="BD499" s="1432">
        <f t="shared" si="213"/>
        <v>0</v>
      </c>
      <c r="BE499" s="1432">
        <f t="shared" si="226"/>
        <v>0</v>
      </c>
      <c r="BF499" s="1432">
        <f t="shared" si="226"/>
        <v>0</v>
      </c>
      <c r="BG499" s="1432">
        <f t="shared" si="226"/>
        <v>0</v>
      </c>
      <c r="BH499" s="1432">
        <f t="shared" si="226"/>
        <v>0</v>
      </c>
      <c r="BI499" s="1432">
        <f t="shared" si="226"/>
        <v>0</v>
      </c>
      <c r="BJ499" s="1432">
        <f t="shared" si="214"/>
        <v>0</v>
      </c>
      <c r="BK499" s="2920" t="s">
        <v>1490</v>
      </c>
      <c r="BL499" s="2920" t="s">
        <v>1491</v>
      </c>
      <c r="CA499" s="885">
        <v>0</v>
      </c>
      <c r="CB499" s="885">
        <v>0</v>
      </c>
      <c r="CC499" s="885">
        <v>0</v>
      </c>
      <c r="CE499" s="885">
        <v>0</v>
      </c>
      <c r="CF499" s="2981">
        <f t="shared" si="221"/>
        <v>0</v>
      </c>
      <c r="CG499" s="2981">
        <f t="shared" si="221"/>
        <v>0</v>
      </c>
      <c r="CH499" s="2981">
        <f t="shared" si="221"/>
        <v>0</v>
      </c>
      <c r="CI499" s="2981">
        <f t="shared" si="221"/>
        <v>0</v>
      </c>
      <c r="CJ499" s="2981">
        <f t="shared" si="221"/>
        <v>0</v>
      </c>
      <c r="CL499" s="885">
        <v>0</v>
      </c>
      <c r="CM499" s="885">
        <v>0</v>
      </c>
      <c r="CN499" s="885">
        <v>0</v>
      </c>
      <c r="CO499" s="885">
        <v>0</v>
      </c>
      <c r="CP499" s="885">
        <v>0</v>
      </c>
      <c r="CQ499" s="2981">
        <f t="shared" si="215"/>
        <v>0</v>
      </c>
      <c r="CR499" s="2981">
        <f t="shared" si="215"/>
        <v>0</v>
      </c>
      <c r="CS499" s="2981">
        <f t="shared" si="215"/>
        <v>0</v>
      </c>
      <c r="CT499" s="2981">
        <f t="shared" si="215"/>
        <v>0</v>
      </c>
      <c r="CU499" s="2981">
        <f t="shared" si="215"/>
        <v>0</v>
      </c>
    </row>
    <row r="500" spans="1:99" ht="25.5" hidden="1" customHeight="1">
      <c r="A500" s="913"/>
      <c r="B500" s="3182" t="s">
        <v>1487</v>
      </c>
      <c r="C500" s="1671" t="s">
        <v>84</v>
      </c>
      <c r="D500" s="1679"/>
      <c r="E500" s="1432"/>
      <c r="F500" s="1432">
        <v>0</v>
      </c>
      <c r="G500" s="1432">
        <v>0</v>
      </c>
      <c r="H500" s="1432">
        <v>0</v>
      </c>
      <c r="I500" s="1432"/>
      <c r="J500" s="1432">
        <v>0</v>
      </c>
      <c r="K500" s="1432">
        <f t="shared" si="207"/>
        <v>0</v>
      </c>
      <c r="L500" s="2953"/>
      <c r="M500" s="2953"/>
      <c r="N500" s="2953"/>
      <c r="O500" s="2953"/>
      <c r="P500" s="2953"/>
      <c r="Q500" s="2953">
        <f t="shared" si="220"/>
        <v>0</v>
      </c>
      <c r="R500" s="1951">
        <f t="shared" si="223"/>
        <v>0</v>
      </c>
      <c r="S500" s="891">
        <f t="shared" si="223"/>
        <v>0</v>
      </c>
      <c r="T500" s="891">
        <f t="shared" si="223"/>
        <v>0</v>
      </c>
      <c r="U500" s="891"/>
      <c r="V500" s="1432">
        <f t="shared" si="224"/>
        <v>0</v>
      </c>
      <c r="W500" s="1432">
        <f t="shared" si="208"/>
        <v>0</v>
      </c>
      <c r="X500" s="1432"/>
      <c r="Y500" s="1433">
        <v>0</v>
      </c>
      <c r="Z500" s="1433">
        <v>0</v>
      </c>
      <c r="AA500" s="1433">
        <v>0</v>
      </c>
      <c r="AB500" s="1433"/>
      <c r="AC500" s="1433">
        <v>0</v>
      </c>
      <c r="AD500" s="1433">
        <f t="shared" si="209"/>
        <v>0</v>
      </c>
      <c r="AE500" s="3026"/>
      <c r="AF500" s="3026"/>
      <c r="AG500" s="3026"/>
      <c r="AH500" s="3026"/>
      <c r="AI500" s="2954"/>
      <c r="AJ500" s="2954">
        <f t="shared" si="210"/>
        <v>0</v>
      </c>
      <c r="AK500" s="1432">
        <f t="shared" si="225"/>
        <v>0</v>
      </c>
      <c r="AL500" s="1432">
        <f t="shared" si="225"/>
        <v>0</v>
      </c>
      <c r="AM500" s="1432">
        <f t="shared" si="225"/>
        <v>0</v>
      </c>
      <c r="AN500" s="1432"/>
      <c r="AO500" s="1432">
        <f t="shared" ref="AO500:AO505" si="227">AC500+AI500</f>
        <v>0</v>
      </c>
      <c r="AP500" s="1432">
        <f t="shared" si="211"/>
        <v>0</v>
      </c>
      <c r="AQ500" s="2955"/>
      <c r="AR500" s="2955"/>
      <c r="AS500" s="1432">
        <v>0</v>
      </c>
      <c r="AT500" s="1432">
        <v>0</v>
      </c>
      <c r="AU500" s="1432">
        <v>0</v>
      </c>
      <c r="AV500" s="1432">
        <v>0</v>
      </c>
      <c r="AW500" s="1432">
        <v>0</v>
      </c>
      <c r="AX500" s="1432">
        <f t="shared" si="212"/>
        <v>0</v>
      </c>
      <c r="AY500" s="1432"/>
      <c r="AZ500" s="1432"/>
      <c r="BA500" s="1432"/>
      <c r="BB500" s="1432"/>
      <c r="BC500" s="1432"/>
      <c r="BD500" s="1432">
        <f t="shared" si="213"/>
        <v>0</v>
      </c>
      <c r="BE500" s="1432">
        <f t="shared" si="226"/>
        <v>0</v>
      </c>
      <c r="BF500" s="1432">
        <f t="shared" si="226"/>
        <v>0</v>
      </c>
      <c r="BG500" s="1432">
        <f t="shared" si="226"/>
        <v>0</v>
      </c>
      <c r="BH500" s="1432">
        <f t="shared" si="226"/>
        <v>0</v>
      </c>
      <c r="BI500" s="1432">
        <f t="shared" si="226"/>
        <v>0</v>
      </c>
      <c r="BJ500" s="1432">
        <f t="shared" si="214"/>
        <v>0</v>
      </c>
      <c r="BK500" s="2926" t="s">
        <v>1492</v>
      </c>
      <c r="BL500" s="2926" t="s">
        <v>1361</v>
      </c>
      <c r="CA500" s="885">
        <v>0</v>
      </c>
      <c r="CB500" s="885">
        <v>0</v>
      </c>
      <c r="CC500" s="885">
        <v>0</v>
      </c>
      <c r="CE500" s="885">
        <v>0</v>
      </c>
      <c r="CF500" s="2981">
        <f t="shared" si="221"/>
        <v>0</v>
      </c>
      <c r="CG500" s="2981">
        <f t="shared" si="221"/>
        <v>0</v>
      </c>
      <c r="CH500" s="2981">
        <f t="shared" si="221"/>
        <v>0</v>
      </c>
      <c r="CI500" s="2981">
        <f t="shared" si="221"/>
        <v>0</v>
      </c>
      <c r="CJ500" s="2981">
        <f t="shared" si="221"/>
        <v>0</v>
      </c>
      <c r="CL500" s="885">
        <v>0</v>
      </c>
      <c r="CM500" s="885">
        <v>0</v>
      </c>
      <c r="CN500" s="885">
        <v>0</v>
      </c>
      <c r="CO500" s="885">
        <v>0</v>
      </c>
      <c r="CP500" s="885">
        <v>0</v>
      </c>
      <c r="CQ500" s="2981">
        <f t="shared" si="215"/>
        <v>0</v>
      </c>
      <c r="CR500" s="2981">
        <f t="shared" si="215"/>
        <v>0</v>
      </c>
      <c r="CS500" s="2981">
        <f t="shared" si="215"/>
        <v>0</v>
      </c>
      <c r="CT500" s="2981">
        <f t="shared" si="215"/>
        <v>0</v>
      </c>
      <c r="CU500" s="2981">
        <f t="shared" si="215"/>
        <v>0</v>
      </c>
    </row>
    <row r="501" spans="1:99" ht="15" hidden="1">
      <c r="A501" s="913"/>
      <c r="B501" s="3182" t="s">
        <v>1487</v>
      </c>
      <c r="C501" s="900" t="s">
        <v>448</v>
      </c>
      <c r="D501" s="3191" t="s">
        <v>955</v>
      </c>
      <c r="E501" s="1432"/>
      <c r="F501" s="1432">
        <v>0</v>
      </c>
      <c r="G501" s="1432">
        <v>0</v>
      </c>
      <c r="H501" s="1432">
        <v>0</v>
      </c>
      <c r="I501" s="1432"/>
      <c r="J501" s="1432">
        <v>0</v>
      </c>
      <c r="K501" s="1432">
        <f t="shared" si="207"/>
        <v>0</v>
      </c>
      <c r="L501" s="2953"/>
      <c r="M501" s="2953"/>
      <c r="N501" s="2953"/>
      <c r="O501" s="2953"/>
      <c r="P501" s="2953"/>
      <c r="Q501" s="2953">
        <f t="shared" si="220"/>
        <v>0</v>
      </c>
      <c r="R501" s="891">
        <f t="shared" si="223"/>
        <v>0</v>
      </c>
      <c r="S501" s="891">
        <f t="shared" si="223"/>
        <v>0</v>
      </c>
      <c r="T501" s="891">
        <f t="shared" si="223"/>
        <v>0</v>
      </c>
      <c r="U501" s="891"/>
      <c r="V501" s="1432">
        <f t="shared" si="224"/>
        <v>0</v>
      </c>
      <c r="W501" s="1432">
        <f t="shared" si="208"/>
        <v>0</v>
      </c>
      <c r="X501" s="1432"/>
      <c r="Y501" s="1433">
        <v>0</v>
      </c>
      <c r="Z501" s="1433">
        <v>0</v>
      </c>
      <c r="AA501" s="1433">
        <v>0</v>
      </c>
      <c r="AB501" s="1433"/>
      <c r="AC501" s="1433">
        <v>0</v>
      </c>
      <c r="AD501" s="1433">
        <f t="shared" si="209"/>
        <v>0</v>
      </c>
      <c r="AE501" s="3026"/>
      <c r="AF501" s="3026"/>
      <c r="AG501" s="3026"/>
      <c r="AH501" s="3026"/>
      <c r="AI501" s="2954"/>
      <c r="AJ501" s="2954">
        <f t="shared" si="210"/>
        <v>0</v>
      </c>
      <c r="AK501" s="1432">
        <f t="shared" si="225"/>
        <v>0</v>
      </c>
      <c r="AL501" s="1432">
        <f t="shared" si="225"/>
        <v>0</v>
      </c>
      <c r="AM501" s="1432">
        <f t="shared" si="225"/>
        <v>0</v>
      </c>
      <c r="AN501" s="1432"/>
      <c r="AO501" s="1432">
        <f t="shared" si="227"/>
        <v>0</v>
      </c>
      <c r="AP501" s="1432">
        <f t="shared" si="211"/>
        <v>0</v>
      </c>
      <c r="AQ501" s="2955"/>
      <c r="AR501" s="2955"/>
      <c r="AS501" s="1432">
        <v>0</v>
      </c>
      <c r="AT501" s="1432">
        <v>0</v>
      </c>
      <c r="AU501" s="1432">
        <v>0</v>
      </c>
      <c r="AV501" s="1432">
        <v>0</v>
      </c>
      <c r="AW501" s="1432">
        <v>0</v>
      </c>
      <c r="AX501" s="1432">
        <f t="shared" si="212"/>
        <v>0</v>
      </c>
      <c r="AY501" s="1432"/>
      <c r="AZ501" s="1432"/>
      <c r="BA501" s="1432"/>
      <c r="BB501" s="1432"/>
      <c r="BC501" s="1432"/>
      <c r="BD501" s="1432">
        <f t="shared" si="213"/>
        <v>0</v>
      </c>
      <c r="BE501" s="1432">
        <f t="shared" si="226"/>
        <v>0</v>
      </c>
      <c r="BF501" s="1432">
        <f t="shared" si="226"/>
        <v>0</v>
      </c>
      <c r="BG501" s="1432">
        <f t="shared" si="226"/>
        <v>0</v>
      </c>
      <c r="BH501" s="1432">
        <f t="shared" si="226"/>
        <v>0</v>
      </c>
      <c r="BI501" s="1432">
        <f t="shared" si="226"/>
        <v>0</v>
      </c>
      <c r="BJ501" s="1432">
        <f t="shared" si="214"/>
        <v>0</v>
      </c>
      <c r="BK501" s="2923"/>
      <c r="BL501" s="2923"/>
      <c r="CA501" s="885">
        <v>0</v>
      </c>
      <c r="CB501" s="885">
        <v>0</v>
      </c>
      <c r="CC501" s="885">
        <v>0</v>
      </c>
      <c r="CE501" s="885">
        <v>0</v>
      </c>
      <c r="CF501" s="2981">
        <f t="shared" si="221"/>
        <v>0</v>
      </c>
      <c r="CG501" s="2981">
        <f t="shared" si="221"/>
        <v>0</v>
      </c>
      <c r="CH501" s="2981">
        <f t="shared" si="221"/>
        <v>0</v>
      </c>
      <c r="CI501" s="2981">
        <f t="shared" si="221"/>
        <v>0</v>
      </c>
      <c r="CJ501" s="2981">
        <f t="shared" si="221"/>
        <v>0</v>
      </c>
      <c r="CL501" s="885">
        <v>0</v>
      </c>
      <c r="CM501" s="885">
        <v>0</v>
      </c>
      <c r="CN501" s="885">
        <v>0</v>
      </c>
      <c r="CO501" s="885">
        <v>0</v>
      </c>
      <c r="CP501" s="885">
        <v>0</v>
      </c>
      <c r="CQ501" s="2981">
        <f t="shared" si="215"/>
        <v>0</v>
      </c>
      <c r="CR501" s="2981">
        <f t="shared" si="215"/>
        <v>0</v>
      </c>
      <c r="CS501" s="2981">
        <f t="shared" si="215"/>
        <v>0</v>
      </c>
      <c r="CT501" s="2981">
        <f t="shared" si="215"/>
        <v>0</v>
      </c>
      <c r="CU501" s="2981">
        <f t="shared" si="215"/>
        <v>0</v>
      </c>
    </row>
    <row r="502" spans="1:99" ht="36" hidden="1">
      <c r="A502" s="913"/>
      <c r="B502" s="3182" t="s">
        <v>1487</v>
      </c>
      <c r="C502" s="900" t="s">
        <v>355</v>
      </c>
      <c r="D502" s="3198"/>
      <c r="E502" s="1432"/>
      <c r="F502" s="1432">
        <v>0</v>
      </c>
      <c r="G502" s="1432">
        <v>0</v>
      </c>
      <c r="H502" s="1432">
        <v>0</v>
      </c>
      <c r="I502" s="1432"/>
      <c r="J502" s="1432">
        <v>0</v>
      </c>
      <c r="K502" s="1432">
        <f t="shared" si="207"/>
        <v>0</v>
      </c>
      <c r="L502" s="2953"/>
      <c r="M502" s="2953"/>
      <c r="N502" s="2953"/>
      <c r="O502" s="2953"/>
      <c r="P502" s="2953"/>
      <c r="Q502" s="2953">
        <f t="shared" si="220"/>
        <v>0</v>
      </c>
      <c r="R502" s="891">
        <f t="shared" si="223"/>
        <v>0</v>
      </c>
      <c r="S502" s="891">
        <f t="shared" si="223"/>
        <v>0</v>
      </c>
      <c r="T502" s="891">
        <f t="shared" si="223"/>
        <v>0</v>
      </c>
      <c r="U502" s="891"/>
      <c r="V502" s="1432">
        <f t="shared" si="224"/>
        <v>0</v>
      </c>
      <c r="W502" s="1432">
        <f t="shared" si="208"/>
        <v>0</v>
      </c>
      <c r="X502" s="1432"/>
      <c r="Y502" s="1433">
        <v>0</v>
      </c>
      <c r="Z502" s="1433">
        <v>0</v>
      </c>
      <c r="AA502" s="1433">
        <v>0</v>
      </c>
      <c r="AB502" s="1433"/>
      <c r="AC502" s="1433">
        <v>0</v>
      </c>
      <c r="AD502" s="1433">
        <f t="shared" si="209"/>
        <v>0</v>
      </c>
      <c r="AE502" s="3026"/>
      <c r="AF502" s="3026"/>
      <c r="AG502" s="3026"/>
      <c r="AH502" s="3026"/>
      <c r="AI502" s="2954"/>
      <c r="AJ502" s="2954">
        <f t="shared" si="210"/>
        <v>0</v>
      </c>
      <c r="AK502" s="1432">
        <f t="shared" si="225"/>
        <v>0</v>
      </c>
      <c r="AL502" s="1432">
        <f t="shared" si="225"/>
        <v>0</v>
      </c>
      <c r="AM502" s="1432">
        <f t="shared" si="225"/>
        <v>0</v>
      </c>
      <c r="AN502" s="1432"/>
      <c r="AO502" s="1432">
        <f t="shared" si="227"/>
        <v>0</v>
      </c>
      <c r="AP502" s="1432">
        <f t="shared" si="211"/>
        <v>0</v>
      </c>
      <c r="AQ502" s="3160"/>
      <c r="AR502" s="3160"/>
      <c r="AS502" s="1432">
        <v>0</v>
      </c>
      <c r="AT502" s="1432">
        <v>0</v>
      </c>
      <c r="AU502" s="1432">
        <v>0</v>
      </c>
      <c r="AV502" s="1432">
        <v>0</v>
      </c>
      <c r="AW502" s="1432">
        <v>0</v>
      </c>
      <c r="AX502" s="1432">
        <f t="shared" si="212"/>
        <v>0</v>
      </c>
      <c r="AY502" s="1432"/>
      <c r="AZ502" s="1432"/>
      <c r="BA502" s="1432"/>
      <c r="BB502" s="1432"/>
      <c r="BC502" s="1432"/>
      <c r="BD502" s="1432">
        <f t="shared" si="213"/>
        <v>0</v>
      </c>
      <c r="BE502" s="1432">
        <f t="shared" si="226"/>
        <v>0</v>
      </c>
      <c r="BF502" s="1432">
        <f t="shared" si="226"/>
        <v>0</v>
      </c>
      <c r="BG502" s="1432">
        <f t="shared" si="226"/>
        <v>0</v>
      </c>
      <c r="BH502" s="1432">
        <f t="shared" si="226"/>
        <v>0</v>
      </c>
      <c r="BI502" s="1432">
        <f t="shared" si="226"/>
        <v>0</v>
      </c>
      <c r="BJ502" s="1432">
        <f t="shared" si="214"/>
        <v>0</v>
      </c>
      <c r="BK502" s="2923"/>
      <c r="BL502" s="2923"/>
      <c r="CA502" s="885">
        <v>0</v>
      </c>
      <c r="CB502" s="885">
        <v>0</v>
      </c>
      <c r="CC502" s="885">
        <v>0</v>
      </c>
      <c r="CE502" s="885">
        <v>0</v>
      </c>
      <c r="CF502" s="2981">
        <f t="shared" si="221"/>
        <v>0</v>
      </c>
      <c r="CG502" s="2981">
        <f t="shared" si="221"/>
        <v>0</v>
      </c>
      <c r="CH502" s="2981">
        <f t="shared" si="221"/>
        <v>0</v>
      </c>
      <c r="CI502" s="2981">
        <f t="shared" si="221"/>
        <v>0</v>
      </c>
      <c r="CJ502" s="2981">
        <f t="shared" si="221"/>
        <v>0</v>
      </c>
      <c r="CL502" s="885">
        <v>0</v>
      </c>
      <c r="CM502" s="885">
        <v>0</v>
      </c>
      <c r="CN502" s="885">
        <v>0</v>
      </c>
      <c r="CO502" s="885">
        <v>0</v>
      </c>
      <c r="CP502" s="885">
        <v>0</v>
      </c>
      <c r="CQ502" s="2981">
        <f t="shared" si="215"/>
        <v>0</v>
      </c>
      <c r="CR502" s="2981">
        <f t="shared" si="215"/>
        <v>0</v>
      </c>
      <c r="CS502" s="2981">
        <f t="shared" si="215"/>
        <v>0</v>
      </c>
      <c r="CT502" s="2981">
        <f t="shared" si="215"/>
        <v>0</v>
      </c>
      <c r="CU502" s="2981">
        <f t="shared" si="215"/>
        <v>0</v>
      </c>
    </row>
    <row r="503" spans="1:99" ht="43.5" hidden="1" customHeight="1">
      <c r="A503" s="913"/>
      <c r="B503" s="3182" t="s">
        <v>1487</v>
      </c>
      <c r="C503" s="900" t="s">
        <v>356</v>
      </c>
      <c r="D503" s="3198"/>
      <c r="E503" s="1432"/>
      <c r="F503" s="1432">
        <v>0</v>
      </c>
      <c r="G503" s="1432">
        <v>0</v>
      </c>
      <c r="H503" s="1432">
        <v>0</v>
      </c>
      <c r="I503" s="1432"/>
      <c r="J503" s="1432">
        <v>0</v>
      </c>
      <c r="K503" s="1432">
        <f t="shared" si="207"/>
        <v>0</v>
      </c>
      <c r="L503" s="2953"/>
      <c r="M503" s="2953"/>
      <c r="N503" s="2953"/>
      <c r="O503" s="2953"/>
      <c r="P503" s="2953"/>
      <c r="Q503" s="2953">
        <f t="shared" si="220"/>
        <v>0</v>
      </c>
      <c r="R503" s="891">
        <f t="shared" si="223"/>
        <v>0</v>
      </c>
      <c r="S503" s="891">
        <f t="shared" si="223"/>
        <v>0</v>
      </c>
      <c r="T503" s="891">
        <f t="shared" si="223"/>
        <v>0</v>
      </c>
      <c r="U503" s="891"/>
      <c r="V503" s="1432">
        <f t="shared" si="224"/>
        <v>0</v>
      </c>
      <c r="W503" s="1432">
        <f t="shared" si="208"/>
        <v>0</v>
      </c>
      <c r="X503" s="1432"/>
      <c r="Y503" s="1433">
        <v>0</v>
      </c>
      <c r="Z503" s="1433">
        <v>0</v>
      </c>
      <c r="AA503" s="1433">
        <v>0</v>
      </c>
      <c r="AB503" s="1433"/>
      <c r="AC503" s="1433">
        <v>0</v>
      </c>
      <c r="AD503" s="1433">
        <f t="shared" si="209"/>
        <v>0</v>
      </c>
      <c r="AE503" s="3026"/>
      <c r="AF503" s="3026"/>
      <c r="AG503" s="3026"/>
      <c r="AH503" s="3026"/>
      <c r="AI503" s="2954"/>
      <c r="AJ503" s="2954">
        <f t="shared" si="210"/>
        <v>0</v>
      </c>
      <c r="AK503" s="1432">
        <f t="shared" si="225"/>
        <v>0</v>
      </c>
      <c r="AL503" s="1432">
        <f t="shared" si="225"/>
        <v>0</v>
      </c>
      <c r="AM503" s="1432">
        <f t="shared" si="225"/>
        <v>0</v>
      </c>
      <c r="AN503" s="1432"/>
      <c r="AO503" s="1432">
        <f t="shared" si="227"/>
        <v>0</v>
      </c>
      <c r="AP503" s="1432">
        <f t="shared" si="211"/>
        <v>0</v>
      </c>
      <c r="AQ503" s="3160"/>
      <c r="AR503" s="3160"/>
      <c r="AS503" s="1432">
        <v>0</v>
      </c>
      <c r="AT503" s="1432">
        <v>0</v>
      </c>
      <c r="AU503" s="1432">
        <v>0</v>
      </c>
      <c r="AV503" s="1432">
        <v>0</v>
      </c>
      <c r="AW503" s="1432">
        <v>0</v>
      </c>
      <c r="AX503" s="1432">
        <f t="shared" si="212"/>
        <v>0</v>
      </c>
      <c r="AY503" s="1432"/>
      <c r="AZ503" s="1432"/>
      <c r="BA503" s="1432"/>
      <c r="BB503" s="1432"/>
      <c r="BC503" s="1432"/>
      <c r="BD503" s="1432">
        <f t="shared" si="213"/>
        <v>0</v>
      </c>
      <c r="BE503" s="1432">
        <f t="shared" si="226"/>
        <v>0</v>
      </c>
      <c r="BF503" s="1432">
        <f t="shared" si="226"/>
        <v>0</v>
      </c>
      <c r="BG503" s="1432">
        <f t="shared" si="226"/>
        <v>0</v>
      </c>
      <c r="BH503" s="1432">
        <f t="shared" si="226"/>
        <v>0</v>
      </c>
      <c r="BI503" s="1432">
        <f t="shared" si="226"/>
        <v>0</v>
      </c>
      <c r="BJ503" s="1432">
        <f t="shared" si="214"/>
        <v>0</v>
      </c>
      <c r="BK503" s="2923"/>
      <c r="BL503" s="2923"/>
      <c r="CA503" s="885">
        <v>0</v>
      </c>
      <c r="CB503" s="885">
        <v>0</v>
      </c>
      <c r="CC503" s="885">
        <v>0</v>
      </c>
      <c r="CE503" s="885">
        <v>0</v>
      </c>
      <c r="CF503" s="2981">
        <f t="shared" si="221"/>
        <v>0</v>
      </c>
      <c r="CG503" s="2981">
        <f t="shared" si="221"/>
        <v>0</v>
      </c>
      <c r="CH503" s="2981">
        <f t="shared" si="221"/>
        <v>0</v>
      </c>
      <c r="CI503" s="2981">
        <f t="shared" si="221"/>
        <v>0</v>
      </c>
      <c r="CJ503" s="2981">
        <f t="shared" si="221"/>
        <v>0</v>
      </c>
      <c r="CL503" s="885">
        <v>0</v>
      </c>
      <c r="CM503" s="885">
        <v>0</v>
      </c>
      <c r="CN503" s="885">
        <v>0</v>
      </c>
      <c r="CO503" s="885">
        <v>0</v>
      </c>
      <c r="CP503" s="885">
        <v>0</v>
      </c>
      <c r="CQ503" s="2981">
        <f t="shared" si="215"/>
        <v>0</v>
      </c>
      <c r="CR503" s="2981">
        <f t="shared" si="215"/>
        <v>0</v>
      </c>
      <c r="CS503" s="2981">
        <f t="shared" si="215"/>
        <v>0</v>
      </c>
      <c r="CT503" s="2981">
        <f t="shared" si="215"/>
        <v>0</v>
      </c>
      <c r="CU503" s="2981">
        <f t="shared" si="215"/>
        <v>0</v>
      </c>
    </row>
    <row r="504" spans="1:99" ht="48" hidden="1" customHeight="1">
      <c r="A504" s="913"/>
      <c r="B504" s="3182" t="s">
        <v>1487</v>
      </c>
      <c r="C504" s="900" t="s">
        <v>357</v>
      </c>
      <c r="D504" s="3198"/>
      <c r="E504" s="1432"/>
      <c r="F504" s="1432">
        <v>0</v>
      </c>
      <c r="G504" s="1432">
        <v>0</v>
      </c>
      <c r="H504" s="1432">
        <v>0</v>
      </c>
      <c r="I504" s="1432"/>
      <c r="J504" s="1432">
        <v>0</v>
      </c>
      <c r="K504" s="1432">
        <f t="shared" si="207"/>
        <v>0</v>
      </c>
      <c r="L504" s="2953"/>
      <c r="M504" s="2953"/>
      <c r="N504" s="2953"/>
      <c r="O504" s="2953"/>
      <c r="P504" s="2953"/>
      <c r="Q504" s="2953">
        <f t="shared" si="220"/>
        <v>0</v>
      </c>
      <c r="R504" s="891">
        <f t="shared" si="223"/>
        <v>0</v>
      </c>
      <c r="S504" s="891">
        <f t="shared" si="223"/>
        <v>0</v>
      </c>
      <c r="T504" s="891">
        <f t="shared" si="223"/>
        <v>0</v>
      </c>
      <c r="U504" s="891"/>
      <c r="V504" s="1432">
        <f t="shared" si="224"/>
        <v>0</v>
      </c>
      <c r="W504" s="1432">
        <f t="shared" si="208"/>
        <v>0</v>
      </c>
      <c r="X504" s="1432"/>
      <c r="Y504" s="1433">
        <v>0</v>
      </c>
      <c r="Z504" s="1433">
        <v>0</v>
      </c>
      <c r="AA504" s="1433">
        <v>0</v>
      </c>
      <c r="AB504" s="1433"/>
      <c r="AC504" s="1433">
        <v>0</v>
      </c>
      <c r="AD504" s="1433">
        <f t="shared" si="209"/>
        <v>0</v>
      </c>
      <c r="AE504" s="3026"/>
      <c r="AF504" s="3026"/>
      <c r="AG504" s="3026"/>
      <c r="AH504" s="3026"/>
      <c r="AI504" s="2954"/>
      <c r="AJ504" s="2954">
        <f t="shared" si="210"/>
        <v>0</v>
      </c>
      <c r="AK504" s="1432">
        <f t="shared" si="225"/>
        <v>0</v>
      </c>
      <c r="AL504" s="1432">
        <f t="shared" si="225"/>
        <v>0</v>
      </c>
      <c r="AM504" s="1432">
        <f t="shared" si="225"/>
        <v>0</v>
      </c>
      <c r="AN504" s="1432"/>
      <c r="AO504" s="1432">
        <f t="shared" si="227"/>
        <v>0</v>
      </c>
      <c r="AP504" s="1432">
        <f t="shared" si="211"/>
        <v>0</v>
      </c>
      <c r="AQ504" s="3160"/>
      <c r="AR504" s="3160"/>
      <c r="AS504" s="1432">
        <v>0</v>
      </c>
      <c r="AT504" s="1432">
        <v>0</v>
      </c>
      <c r="AU504" s="1432">
        <v>0</v>
      </c>
      <c r="AV504" s="1432">
        <v>0</v>
      </c>
      <c r="AW504" s="1432">
        <v>0</v>
      </c>
      <c r="AX504" s="1432">
        <f t="shared" si="212"/>
        <v>0</v>
      </c>
      <c r="AY504" s="1432"/>
      <c r="AZ504" s="1432"/>
      <c r="BA504" s="1432"/>
      <c r="BB504" s="1432"/>
      <c r="BC504" s="1432"/>
      <c r="BD504" s="1432">
        <f t="shared" si="213"/>
        <v>0</v>
      </c>
      <c r="BE504" s="1432">
        <f t="shared" si="226"/>
        <v>0</v>
      </c>
      <c r="BF504" s="1432">
        <f t="shared" si="226"/>
        <v>0</v>
      </c>
      <c r="BG504" s="1432">
        <f t="shared" si="226"/>
        <v>0</v>
      </c>
      <c r="BH504" s="1432">
        <f t="shared" si="226"/>
        <v>0</v>
      </c>
      <c r="BI504" s="1432">
        <f t="shared" si="226"/>
        <v>0</v>
      </c>
      <c r="BJ504" s="1432">
        <f t="shared" si="214"/>
        <v>0</v>
      </c>
      <c r="BK504" s="2923"/>
      <c r="BL504" s="2923"/>
      <c r="CA504" s="885">
        <v>0</v>
      </c>
      <c r="CB504" s="885">
        <v>0</v>
      </c>
      <c r="CC504" s="885">
        <v>0</v>
      </c>
      <c r="CE504" s="885">
        <v>0</v>
      </c>
      <c r="CF504" s="2981">
        <f t="shared" si="221"/>
        <v>0</v>
      </c>
      <c r="CG504" s="2981">
        <f t="shared" si="221"/>
        <v>0</v>
      </c>
      <c r="CH504" s="2981">
        <f t="shared" si="221"/>
        <v>0</v>
      </c>
      <c r="CI504" s="2981">
        <f t="shared" si="221"/>
        <v>0</v>
      </c>
      <c r="CJ504" s="2981">
        <f t="shared" si="221"/>
        <v>0</v>
      </c>
      <c r="CL504" s="885">
        <v>0</v>
      </c>
      <c r="CM504" s="885">
        <v>0</v>
      </c>
      <c r="CN504" s="885">
        <v>0</v>
      </c>
      <c r="CO504" s="885">
        <v>0</v>
      </c>
      <c r="CP504" s="885">
        <v>0</v>
      </c>
      <c r="CQ504" s="2981">
        <f t="shared" si="215"/>
        <v>0</v>
      </c>
      <c r="CR504" s="2981">
        <f t="shared" si="215"/>
        <v>0</v>
      </c>
      <c r="CS504" s="2981">
        <f t="shared" si="215"/>
        <v>0</v>
      </c>
      <c r="CT504" s="2981">
        <f t="shared" si="215"/>
        <v>0</v>
      </c>
      <c r="CU504" s="2981">
        <f t="shared" si="215"/>
        <v>0</v>
      </c>
    </row>
    <row r="505" spans="1:99" ht="36">
      <c r="A505" s="913"/>
      <c r="B505" s="3182" t="s">
        <v>1493</v>
      </c>
      <c r="C505" s="1576" t="s">
        <v>1494</v>
      </c>
      <c r="D505" s="1411"/>
      <c r="E505" s="1357"/>
      <c r="F505" s="1357">
        <v>0</v>
      </c>
      <c r="G505" s="1357">
        <v>0</v>
      </c>
      <c r="H505" s="1357">
        <v>0</v>
      </c>
      <c r="I505" s="1357"/>
      <c r="J505" s="1357">
        <v>0</v>
      </c>
      <c r="K505" s="1357">
        <f>SUM(G505:J505)</f>
        <v>0</v>
      </c>
      <c r="L505" s="2953"/>
      <c r="M505" s="2953"/>
      <c r="N505" s="2953"/>
      <c r="O505" s="2953"/>
      <c r="P505" s="2953"/>
      <c r="Q505" s="1367">
        <f t="shared" si="220"/>
        <v>0</v>
      </c>
      <c r="R505" s="891">
        <f t="shared" si="223"/>
        <v>0</v>
      </c>
      <c r="S505" s="891">
        <f t="shared" si="223"/>
        <v>0</v>
      </c>
      <c r="T505" s="891">
        <f t="shared" si="223"/>
        <v>0</v>
      </c>
      <c r="U505" s="891"/>
      <c r="V505" s="1432">
        <f t="shared" si="224"/>
        <v>0</v>
      </c>
      <c r="W505" s="1432">
        <f>SUM(S505:V505)</f>
        <v>0</v>
      </c>
      <c r="X505" s="1432"/>
      <c r="Y505" s="1433">
        <v>0</v>
      </c>
      <c r="Z505" s="1433">
        <v>0</v>
      </c>
      <c r="AA505" s="1433">
        <v>0</v>
      </c>
      <c r="AB505" s="1433"/>
      <c r="AC505" s="1433">
        <v>0</v>
      </c>
      <c r="AD505" s="1433">
        <f t="shared" si="209"/>
        <v>0</v>
      </c>
      <c r="AE505" s="3026"/>
      <c r="AF505" s="3026"/>
      <c r="AG505" s="3026"/>
      <c r="AH505" s="3026"/>
      <c r="AI505" s="2954"/>
      <c r="AJ505" s="2954">
        <f t="shared" si="210"/>
        <v>0</v>
      </c>
      <c r="AK505" s="1432">
        <f t="shared" si="225"/>
        <v>0</v>
      </c>
      <c r="AL505" s="1432">
        <f t="shared" si="225"/>
        <v>0</v>
      </c>
      <c r="AM505" s="1432">
        <f t="shared" si="225"/>
        <v>0</v>
      </c>
      <c r="AN505" s="1432"/>
      <c r="AO505" s="1432">
        <f t="shared" si="227"/>
        <v>0</v>
      </c>
      <c r="AP505" s="1432">
        <f t="shared" si="211"/>
        <v>0</v>
      </c>
      <c r="AQ505" s="2992"/>
      <c r="AR505" s="2992"/>
      <c r="AS505" s="1432">
        <v>0</v>
      </c>
      <c r="AT505" s="1432">
        <v>8000</v>
      </c>
      <c r="AU505" s="1432">
        <v>0</v>
      </c>
      <c r="AV505" s="1432">
        <v>0</v>
      </c>
      <c r="AW505" s="1432">
        <v>0</v>
      </c>
      <c r="AX505" s="1432">
        <f t="shared" si="212"/>
        <v>8000</v>
      </c>
      <c r="AY505" s="1432"/>
      <c r="AZ505" s="1432"/>
      <c r="BA505" s="1432"/>
      <c r="BB505" s="1432"/>
      <c r="BC505" s="1432"/>
      <c r="BD505" s="1432">
        <f t="shared" si="213"/>
        <v>0</v>
      </c>
      <c r="BE505" s="1432">
        <f t="shared" si="226"/>
        <v>0</v>
      </c>
      <c r="BF505" s="1432">
        <f t="shared" si="226"/>
        <v>8000</v>
      </c>
      <c r="BG505" s="1432">
        <f t="shared" si="226"/>
        <v>0</v>
      </c>
      <c r="BH505" s="1432">
        <f t="shared" si="226"/>
        <v>0</v>
      </c>
      <c r="BI505" s="1432">
        <f t="shared" si="226"/>
        <v>0</v>
      </c>
      <c r="BJ505" s="1432">
        <f t="shared" si="214"/>
        <v>8000</v>
      </c>
      <c r="BK505" s="2923"/>
      <c r="BL505" s="2923"/>
      <c r="CA505" s="885">
        <v>0</v>
      </c>
      <c r="CB505" s="885">
        <v>0</v>
      </c>
      <c r="CC505" s="885">
        <v>0</v>
      </c>
      <c r="CE505" s="885">
        <v>0</v>
      </c>
      <c r="CF505" s="2981">
        <f t="shared" si="221"/>
        <v>0</v>
      </c>
      <c r="CG505" s="2981">
        <f t="shared" si="221"/>
        <v>0</v>
      </c>
      <c r="CH505" s="2981">
        <f t="shared" si="221"/>
        <v>0</v>
      </c>
      <c r="CI505" s="2981">
        <f t="shared" si="221"/>
        <v>0</v>
      </c>
      <c r="CJ505" s="2981">
        <f t="shared" si="221"/>
        <v>0</v>
      </c>
      <c r="CL505" s="885">
        <v>0</v>
      </c>
      <c r="CM505" s="885">
        <v>0</v>
      </c>
      <c r="CN505" s="885">
        <v>0</v>
      </c>
      <c r="CO505" s="885">
        <v>0</v>
      </c>
      <c r="CP505" s="885">
        <v>0</v>
      </c>
      <c r="CQ505" s="2981">
        <f t="shared" si="215"/>
        <v>0</v>
      </c>
      <c r="CR505" s="2981">
        <f t="shared" si="215"/>
        <v>-8000</v>
      </c>
      <c r="CS505" s="2981">
        <f t="shared" si="215"/>
        <v>0</v>
      </c>
      <c r="CT505" s="2981">
        <f t="shared" si="215"/>
        <v>0</v>
      </c>
      <c r="CU505" s="2981">
        <f t="shared" si="215"/>
        <v>0</v>
      </c>
    </row>
    <row r="506" spans="1:99" ht="15" hidden="1" customHeight="1">
      <c r="A506" s="913"/>
      <c r="B506" s="3046"/>
      <c r="C506" s="900"/>
      <c r="D506" s="3198"/>
      <c r="E506" s="1432"/>
      <c r="F506" s="1432"/>
      <c r="G506" s="1432"/>
      <c r="H506" s="1432"/>
      <c r="I506" s="1432"/>
      <c r="J506" s="1432"/>
      <c r="K506" s="1432">
        <f t="shared" si="207"/>
        <v>0</v>
      </c>
      <c r="L506" s="2953"/>
      <c r="M506" s="2953"/>
      <c r="N506" s="2953"/>
      <c r="O506" s="2953"/>
      <c r="P506" s="2953"/>
      <c r="Q506" s="2953">
        <f t="shared" si="220"/>
        <v>0</v>
      </c>
      <c r="R506" s="891"/>
      <c r="S506" s="891"/>
      <c r="T506" s="891"/>
      <c r="U506" s="891"/>
      <c r="V506" s="1432"/>
      <c r="W506" s="1432">
        <f t="shared" si="208"/>
        <v>0</v>
      </c>
      <c r="X506" s="1432"/>
      <c r="Y506" s="1433"/>
      <c r="Z506" s="1433"/>
      <c r="AA506" s="1433"/>
      <c r="AB506" s="1433"/>
      <c r="AC506" s="1433"/>
      <c r="AD506" s="1433">
        <f t="shared" si="209"/>
        <v>0</v>
      </c>
      <c r="AE506" s="3026"/>
      <c r="AF506" s="3026"/>
      <c r="AG506" s="3026"/>
      <c r="AH506" s="3026"/>
      <c r="AI506" s="2954"/>
      <c r="AJ506" s="2954">
        <f t="shared" si="210"/>
        <v>0</v>
      </c>
      <c r="AK506" s="1432"/>
      <c r="AL506" s="1432"/>
      <c r="AM506" s="1432"/>
      <c r="AN506" s="1432"/>
      <c r="AO506" s="1432"/>
      <c r="AP506" s="1432">
        <f t="shared" si="211"/>
        <v>0</v>
      </c>
      <c r="AQ506" s="2955"/>
      <c r="AR506" s="2955"/>
      <c r="AS506" s="1432">
        <v>0</v>
      </c>
      <c r="AT506" s="1432">
        <v>0</v>
      </c>
      <c r="AU506" s="1432">
        <v>0</v>
      </c>
      <c r="AV506" s="1432">
        <v>0</v>
      </c>
      <c r="AW506" s="1432">
        <v>0</v>
      </c>
      <c r="AX506" s="1432">
        <f t="shared" si="212"/>
        <v>0</v>
      </c>
      <c r="AY506" s="1432"/>
      <c r="AZ506" s="1432"/>
      <c r="BA506" s="1432"/>
      <c r="BB506" s="1432"/>
      <c r="BC506" s="1432"/>
      <c r="BD506" s="1432">
        <f t="shared" si="213"/>
        <v>0</v>
      </c>
      <c r="BE506" s="1432">
        <f t="shared" si="226"/>
        <v>0</v>
      </c>
      <c r="BF506" s="1432">
        <f t="shared" si="226"/>
        <v>0</v>
      </c>
      <c r="BG506" s="1432">
        <f t="shared" si="226"/>
        <v>0</v>
      </c>
      <c r="BH506" s="1432">
        <f t="shared" si="226"/>
        <v>0</v>
      </c>
      <c r="BI506" s="1432">
        <f t="shared" si="226"/>
        <v>0</v>
      </c>
      <c r="BJ506" s="1432">
        <f t="shared" si="214"/>
        <v>0</v>
      </c>
      <c r="BK506" s="2923"/>
      <c r="BL506" s="2923"/>
      <c r="CF506" s="2981">
        <f t="shared" si="221"/>
        <v>0</v>
      </c>
      <c r="CG506" s="2981">
        <f t="shared" si="221"/>
        <v>0</v>
      </c>
      <c r="CH506" s="2981">
        <f t="shared" si="221"/>
        <v>0</v>
      </c>
      <c r="CI506" s="2981">
        <f t="shared" si="221"/>
        <v>0</v>
      </c>
      <c r="CJ506" s="2981">
        <f t="shared" si="221"/>
        <v>0</v>
      </c>
      <c r="CL506" s="885">
        <v>0</v>
      </c>
      <c r="CM506" s="885">
        <v>0</v>
      </c>
      <c r="CN506" s="885">
        <v>0</v>
      </c>
      <c r="CO506" s="885">
        <v>0</v>
      </c>
      <c r="CP506" s="885">
        <v>0</v>
      </c>
      <c r="CQ506" s="2981">
        <f t="shared" si="215"/>
        <v>0</v>
      </c>
      <c r="CR506" s="2981">
        <f t="shared" si="215"/>
        <v>0</v>
      </c>
      <c r="CS506" s="2981">
        <f t="shared" si="215"/>
        <v>0</v>
      </c>
      <c r="CT506" s="2981">
        <f t="shared" si="215"/>
        <v>0</v>
      </c>
      <c r="CU506" s="2981">
        <f t="shared" si="215"/>
        <v>0</v>
      </c>
    </row>
    <row r="507" spans="1:99" ht="15" hidden="1" customHeight="1">
      <c r="A507" s="913"/>
      <c r="B507" s="3046"/>
      <c r="C507" s="900"/>
      <c r="D507" s="3198"/>
      <c r="E507" s="1432"/>
      <c r="F507" s="1432"/>
      <c r="G507" s="1432"/>
      <c r="H507" s="1432"/>
      <c r="I507" s="1432"/>
      <c r="J507" s="1432"/>
      <c r="K507" s="1432">
        <f t="shared" si="207"/>
        <v>0</v>
      </c>
      <c r="L507" s="2953"/>
      <c r="M507" s="2953"/>
      <c r="N507" s="2953"/>
      <c r="O507" s="2953"/>
      <c r="P507" s="2953"/>
      <c r="Q507" s="2953">
        <f t="shared" si="220"/>
        <v>0</v>
      </c>
      <c r="R507" s="891"/>
      <c r="S507" s="891"/>
      <c r="T507" s="891"/>
      <c r="U507" s="891"/>
      <c r="V507" s="1432"/>
      <c r="W507" s="1432">
        <f t="shared" si="208"/>
        <v>0</v>
      </c>
      <c r="X507" s="1432"/>
      <c r="Y507" s="1433"/>
      <c r="Z507" s="1433"/>
      <c r="AA507" s="1433"/>
      <c r="AB507" s="1433"/>
      <c r="AC507" s="1433"/>
      <c r="AD507" s="1433">
        <f t="shared" si="209"/>
        <v>0</v>
      </c>
      <c r="AE507" s="3026"/>
      <c r="AF507" s="3026"/>
      <c r="AG507" s="3026"/>
      <c r="AH507" s="3026"/>
      <c r="AI507" s="2954"/>
      <c r="AJ507" s="2954">
        <f t="shared" si="210"/>
        <v>0</v>
      </c>
      <c r="AK507" s="1432"/>
      <c r="AL507" s="1432"/>
      <c r="AM507" s="1432"/>
      <c r="AN507" s="1432"/>
      <c r="AO507" s="1432"/>
      <c r="AP507" s="1432">
        <f t="shared" si="211"/>
        <v>0</v>
      </c>
      <c r="AQ507" s="2955"/>
      <c r="AR507" s="2955"/>
      <c r="AS507" s="1432">
        <v>0</v>
      </c>
      <c r="AT507" s="1432">
        <v>0</v>
      </c>
      <c r="AU507" s="1432">
        <v>0</v>
      </c>
      <c r="AV507" s="1432">
        <v>0</v>
      </c>
      <c r="AW507" s="1432">
        <v>0</v>
      </c>
      <c r="AX507" s="1432">
        <f t="shared" si="212"/>
        <v>0</v>
      </c>
      <c r="AY507" s="1432"/>
      <c r="AZ507" s="1432"/>
      <c r="BA507" s="1432"/>
      <c r="BB507" s="1432"/>
      <c r="BC507" s="1432"/>
      <c r="BD507" s="1432">
        <f t="shared" si="213"/>
        <v>0</v>
      </c>
      <c r="BE507" s="1432">
        <f t="shared" si="226"/>
        <v>0</v>
      </c>
      <c r="BF507" s="1432">
        <f t="shared" si="226"/>
        <v>0</v>
      </c>
      <c r="BG507" s="1432">
        <f t="shared" si="226"/>
        <v>0</v>
      </c>
      <c r="BH507" s="1432">
        <f t="shared" si="226"/>
        <v>0</v>
      </c>
      <c r="BI507" s="1432">
        <f t="shared" si="226"/>
        <v>0</v>
      </c>
      <c r="BJ507" s="1432">
        <f t="shared" si="214"/>
        <v>0</v>
      </c>
      <c r="BK507" s="2923"/>
      <c r="BL507" s="2923"/>
      <c r="CF507" s="2981">
        <f t="shared" si="221"/>
        <v>0</v>
      </c>
      <c r="CG507" s="2981">
        <f t="shared" si="221"/>
        <v>0</v>
      </c>
      <c r="CH507" s="2981">
        <f t="shared" si="221"/>
        <v>0</v>
      </c>
      <c r="CI507" s="2981">
        <f t="shared" si="221"/>
        <v>0</v>
      </c>
      <c r="CJ507" s="2981">
        <f t="shared" si="221"/>
        <v>0</v>
      </c>
      <c r="CL507" s="885">
        <v>0</v>
      </c>
      <c r="CM507" s="885">
        <v>0</v>
      </c>
      <c r="CN507" s="885">
        <v>0</v>
      </c>
      <c r="CO507" s="885">
        <v>0</v>
      </c>
      <c r="CP507" s="885">
        <v>0</v>
      </c>
      <c r="CQ507" s="2981">
        <f t="shared" si="215"/>
        <v>0</v>
      </c>
      <c r="CR507" s="2981">
        <f t="shared" si="215"/>
        <v>0</v>
      </c>
      <c r="CS507" s="2981">
        <f t="shared" si="215"/>
        <v>0</v>
      </c>
      <c r="CT507" s="2981">
        <f t="shared" si="215"/>
        <v>0</v>
      </c>
      <c r="CU507" s="2981">
        <f t="shared" si="215"/>
        <v>0</v>
      </c>
    </row>
    <row r="508" spans="1:99" ht="15" hidden="1" customHeight="1">
      <c r="A508" s="913"/>
      <c r="B508" s="3046"/>
      <c r="C508" s="900"/>
      <c r="D508" s="3198"/>
      <c r="E508" s="1432"/>
      <c r="F508" s="1432"/>
      <c r="G508" s="1432"/>
      <c r="H508" s="1432"/>
      <c r="I508" s="1432"/>
      <c r="J508" s="1432"/>
      <c r="K508" s="1432">
        <f t="shared" si="207"/>
        <v>0</v>
      </c>
      <c r="L508" s="2953"/>
      <c r="M508" s="2953"/>
      <c r="N508" s="2953"/>
      <c r="O508" s="2953"/>
      <c r="P508" s="2953"/>
      <c r="Q508" s="2953">
        <f t="shared" si="220"/>
        <v>0</v>
      </c>
      <c r="R508" s="891"/>
      <c r="S508" s="891"/>
      <c r="T508" s="891"/>
      <c r="U508" s="891"/>
      <c r="V508" s="1432"/>
      <c r="W508" s="1432">
        <f t="shared" si="208"/>
        <v>0</v>
      </c>
      <c r="X508" s="1432"/>
      <c r="Y508" s="1433"/>
      <c r="Z508" s="1433"/>
      <c r="AA508" s="1433"/>
      <c r="AB508" s="1433"/>
      <c r="AC508" s="1433"/>
      <c r="AD508" s="1433">
        <f t="shared" si="209"/>
        <v>0</v>
      </c>
      <c r="AE508" s="3026"/>
      <c r="AF508" s="3026"/>
      <c r="AG508" s="3026"/>
      <c r="AH508" s="3026"/>
      <c r="AI508" s="2954"/>
      <c r="AJ508" s="2954">
        <f t="shared" si="210"/>
        <v>0</v>
      </c>
      <c r="AK508" s="1432"/>
      <c r="AL508" s="1432"/>
      <c r="AM508" s="1432"/>
      <c r="AN508" s="1432"/>
      <c r="AO508" s="1432"/>
      <c r="AP508" s="1432">
        <f t="shared" si="211"/>
        <v>0</v>
      </c>
      <c r="AQ508" s="2955"/>
      <c r="AR508" s="2955"/>
      <c r="AS508" s="1432">
        <v>0</v>
      </c>
      <c r="AT508" s="1432">
        <v>0</v>
      </c>
      <c r="AU508" s="1432">
        <v>0</v>
      </c>
      <c r="AV508" s="1432">
        <v>0</v>
      </c>
      <c r="AW508" s="1432">
        <v>0</v>
      </c>
      <c r="AX508" s="1432">
        <f t="shared" si="212"/>
        <v>0</v>
      </c>
      <c r="AY508" s="1432"/>
      <c r="AZ508" s="1432"/>
      <c r="BA508" s="1432"/>
      <c r="BB508" s="1432"/>
      <c r="BC508" s="1432"/>
      <c r="BD508" s="1432">
        <f t="shared" si="213"/>
        <v>0</v>
      </c>
      <c r="BE508" s="1432">
        <f t="shared" si="226"/>
        <v>0</v>
      </c>
      <c r="BF508" s="1432">
        <f t="shared" si="226"/>
        <v>0</v>
      </c>
      <c r="BG508" s="1432">
        <f t="shared" si="226"/>
        <v>0</v>
      </c>
      <c r="BH508" s="1432">
        <f t="shared" si="226"/>
        <v>0</v>
      </c>
      <c r="BI508" s="1432">
        <f t="shared" si="226"/>
        <v>0</v>
      </c>
      <c r="BJ508" s="1432">
        <f t="shared" si="214"/>
        <v>0</v>
      </c>
      <c r="BK508" s="2923"/>
      <c r="BL508" s="2923"/>
      <c r="CF508" s="2981">
        <f t="shared" si="221"/>
        <v>0</v>
      </c>
      <c r="CG508" s="2981">
        <f t="shared" si="221"/>
        <v>0</v>
      </c>
      <c r="CH508" s="2981">
        <f t="shared" si="221"/>
        <v>0</v>
      </c>
      <c r="CI508" s="2981">
        <f t="shared" si="221"/>
        <v>0</v>
      </c>
      <c r="CJ508" s="2981">
        <f t="shared" si="221"/>
        <v>0</v>
      </c>
      <c r="CL508" s="885">
        <v>0</v>
      </c>
      <c r="CM508" s="885">
        <v>0</v>
      </c>
      <c r="CN508" s="885">
        <v>0</v>
      </c>
      <c r="CO508" s="885">
        <v>0</v>
      </c>
      <c r="CP508" s="885">
        <v>0</v>
      </c>
      <c r="CQ508" s="2981">
        <f t="shared" si="215"/>
        <v>0</v>
      </c>
      <c r="CR508" s="2981">
        <f t="shared" si="215"/>
        <v>0</v>
      </c>
      <c r="CS508" s="2981">
        <f t="shared" si="215"/>
        <v>0</v>
      </c>
      <c r="CT508" s="2981">
        <f t="shared" si="215"/>
        <v>0</v>
      </c>
      <c r="CU508" s="2981">
        <f t="shared" si="215"/>
        <v>0</v>
      </c>
    </row>
    <row r="509" spans="1:99" ht="15" hidden="1" customHeight="1">
      <c r="A509" s="913"/>
      <c r="B509" s="3046"/>
      <c r="C509" s="900"/>
      <c r="D509" s="3198"/>
      <c r="E509" s="1432"/>
      <c r="F509" s="1432"/>
      <c r="G509" s="1432"/>
      <c r="H509" s="1432"/>
      <c r="I509" s="1432"/>
      <c r="J509" s="1432"/>
      <c r="K509" s="1432">
        <f t="shared" si="207"/>
        <v>0</v>
      </c>
      <c r="L509" s="2953"/>
      <c r="M509" s="2953"/>
      <c r="N509" s="2953"/>
      <c r="O509" s="2953"/>
      <c r="P509" s="2953"/>
      <c r="Q509" s="2953">
        <f t="shared" si="220"/>
        <v>0</v>
      </c>
      <c r="R509" s="891"/>
      <c r="S509" s="891"/>
      <c r="T509" s="891"/>
      <c r="U509" s="891"/>
      <c r="V509" s="1432"/>
      <c r="W509" s="1432">
        <f t="shared" si="208"/>
        <v>0</v>
      </c>
      <c r="X509" s="1432"/>
      <c r="Y509" s="1433"/>
      <c r="Z509" s="1433"/>
      <c r="AA509" s="1433"/>
      <c r="AB509" s="1433"/>
      <c r="AC509" s="1433"/>
      <c r="AD509" s="1433">
        <f t="shared" si="209"/>
        <v>0</v>
      </c>
      <c r="AE509" s="3026"/>
      <c r="AF509" s="3026"/>
      <c r="AG509" s="3026"/>
      <c r="AH509" s="3026"/>
      <c r="AI509" s="2954"/>
      <c r="AJ509" s="2954">
        <f t="shared" si="210"/>
        <v>0</v>
      </c>
      <c r="AK509" s="1432"/>
      <c r="AL509" s="1432"/>
      <c r="AM509" s="1432"/>
      <c r="AN509" s="1432"/>
      <c r="AO509" s="1432"/>
      <c r="AP509" s="1432">
        <f t="shared" si="211"/>
        <v>0</v>
      </c>
      <c r="AQ509" s="2955"/>
      <c r="AR509" s="2955"/>
      <c r="AS509" s="1432">
        <v>0</v>
      </c>
      <c r="AT509" s="1432">
        <v>0</v>
      </c>
      <c r="AU509" s="1432">
        <v>0</v>
      </c>
      <c r="AV509" s="1432">
        <v>0</v>
      </c>
      <c r="AW509" s="1432">
        <v>0</v>
      </c>
      <c r="AX509" s="1432">
        <f t="shared" si="212"/>
        <v>0</v>
      </c>
      <c r="AY509" s="1432"/>
      <c r="AZ509" s="1432"/>
      <c r="BA509" s="1432"/>
      <c r="BB509" s="1432"/>
      <c r="BC509" s="1432"/>
      <c r="BD509" s="1432">
        <f t="shared" si="213"/>
        <v>0</v>
      </c>
      <c r="BE509" s="1432">
        <f t="shared" si="226"/>
        <v>0</v>
      </c>
      <c r="BF509" s="1432">
        <f t="shared" si="226"/>
        <v>0</v>
      </c>
      <c r="BG509" s="1432">
        <f t="shared" si="226"/>
        <v>0</v>
      </c>
      <c r="BH509" s="1432">
        <f t="shared" si="226"/>
        <v>0</v>
      </c>
      <c r="BI509" s="1432">
        <f t="shared" si="226"/>
        <v>0</v>
      </c>
      <c r="BJ509" s="1432">
        <f t="shared" si="214"/>
        <v>0</v>
      </c>
      <c r="BK509" s="2923"/>
      <c r="BL509" s="2923"/>
      <c r="CF509" s="2981">
        <f t="shared" si="221"/>
        <v>0</v>
      </c>
      <c r="CG509" s="2981">
        <f t="shared" si="221"/>
        <v>0</v>
      </c>
      <c r="CH509" s="2981">
        <f t="shared" si="221"/>
        <v>0</v>
      </c>
      <c r="CI509" s="2981">
        <f t="shared" si="221"/>
        <v>0</v>
      </c>
      <c r="CJ509" s="2981">
        <f t="shared" si="221"/>
        <v>0</v>
      </c>
      <c r="CL509" s="885">
        <v>0</v>
      </c>
      <c r="CM509" s="885">
        <v>0</v>
      </c>
      <c r="CN509" s="885">
        <v>0</v>
      </c>
      <c r="CO509" s="885">
        <v>0</v>
      </c>
      <c r="CP509" s="885">
        <v>0</v>
      </c>
      <c r="CQ509" s="2981">
        <f t="shared" si="215"/>
        <v>0</v>
      </c>
      <c r="CR509" s="2981">
        <f t="shared" si="215"/>
        <v>0</v>
      </c>
      <c r="CS509" s="2981">
        <f t="shared" si="215"/>
        <v>0</v>
      </c>
      <c r="CT509" s="2981">
        <f t="shared" si="215"/>
        <v>0</v>
      </c>
      <c r="CU509" s="2981">
        <f t="shared" si="215"/>
        <v>0</v>
      </c>
    </row>
    <row r="510" spans="1:99" ht="15" hidden="1" customHeight="1">
      <c r="A510" s="913"/>
      <c r="B510" s="3046"/>
      <c r="C510" s="900"/>
      <c r="D510" s="3198"/>
      <c r="E510" s="1432"/>
      <c r="F510" s="1432"/>
      <c r="G510" s="1432"/>
      <c r="H510" s="1432"/>
      <c r="I510" s="1432"/>
      <c r="J510" s="1432"/>
      <c r="K510" s="1432">
        <f t="shared" si="207"/>
        <v>0</v>
      </c>
      <c r="L510" s="2953"/>
      <c r="M510" s="2953"/>
      <c r="N510" s="2953"/>
      <c r="O510" s="2953"/>
      <c r="P510" s="2953"/>
      <c r="Q510" s="2953">
        <f t="shared" si="220"/>
        <v>0</v>
      </c>
      <c r="R510" s="891"/>
      <c r="S510" s="891"/>
      <c r="T510" s="891"/>
      <c r="U510" s="891"/>
      <c r="V510" s="1432"/>
      <c r="W510" s="1432">
        <f t="shared" si="208"/>
        <v>0</v>
      </c>
      <c r="X510" s="1432"/>
      <c r="Y510" s="1433"/>
      <c r="Z510" s="1433"/>
      <c r="AA510" s="1433"/>
      <c r="AB510" s="1433"/>
      <c r="AC510" s="1433"/>
      <c r="AD510" s="1433">
        <f t="shared" si="209"/>
        <v>0</v>
      </c>
      <c r="AE510" s="3026"/>
      <c r="AF510" s="3026"/>
      <c r="AG510" s="3026"/>
      <c r="AH510" s="3026"/>
      <c r="AI510" s="2954"/>
      <c r="AJ510" s="2954">
        <f t="shared" si="210"/>
        <v>0</v>
      </c>
      <c r="AK510" s="1432"/>
      <c r="AL510" s="1432"/>
      <c r="AM510" s="1432"/>
      <c r="AN510" s="1432"/>
      <c r="AO510" s="1432"/>
      <c r="AP510" s="1432">
        <f t="shared" si="211"/>
        <v>0</v>
      </c>
      <c r="AQ510" s="2955"/>
      <c r="AR510" s="2955"/>
      <c r="AS510" s="1432">
        <v>0</v>
      </c>
      <c r="AT510" s="1432">
        <v>0</v>
      </c>
      <c r="AU510" s="1432">
        <v>0</v>
      </c>
      <c r="AV510" s="1432">
        <v>0</v>
      </c>
      <c r="AW510" s="1432">
        <v>0</v>
      </c>
      <c r="AX510" s="1432">
        <f t="shared" si="212"/>
        <v>0</v>
      </c>
      <c r="AY510" s="1432"/>
      <c r="AZ510" s="1432"/>
      <c r="BA510" s="1432"/>
      <c r="BB510" s="1432"/>
      <c r="BC510" s="1432"/>
      <c r="BD510" s="1432">
        <f t="shared" si="213"/>
        <v>0</v>
      </c>
      <c r="BE510" s="1432">
        <f t="shared" si="226"/>
        <v>0</v>
      </c>
      <c r="BF510" s="1432">
        <f t="shared" si="226"/>
        <v>0</v>
      </c>
      <c r="BG510" s="1432">
        <f t="shared" si="226"/>
        <v>0</v>
      </c>
      <c r="BH510" s="1432">
        <f t="shared" si="226"/>
        <v>0</v>
      </c>
      <c r="BI510" s="1432">
        <f t="shared" si="226"/>
        <v>0</v>
      </c>
      <c r="BJ510" s="1432">
        <f t="shared" si="214"/>
        <v>0</v>
      </c>
      <c r="BK510" s="2923"/>
      <c r="BL510" s="2923"/>
      <c r="CF510" s="2981">
        <f t="shared" si="221"/>
        <v>0</v>
      </c>
      <c r="CG510" s="2981">
        <f t="shared" si="221"/>
        <v>0</v>
      </c>
      <c r="CH510" s="2981">
        <f t="shared" si="221"/>
        <v>0</v>
      </c>
      <c r="CI510" s="2981">
        <f t="shared" si="221"/>
        <v>0</v>
      </c>
      <c r="CJ510" s="2981">
        <f t="shared" si="221"/>
        <v>0</v>
      </c>
      <c r="CL510" s="885">
        <v>0</v>
      </c>
      <c r="CM510" s="885">
        <v>0</v>
      </c>
      <c r="CN510" s="885">
        <v>0</v>
      </c>
      <c r="CO510" s="885">
        <v>0</v>
      </c>
      <c r="CP510" s="885">
        <v>0</v>
      </c>
      <c r="CQ510" s="2981">
        <f t="shared" si="215"/>
        <v>0</v>
      </c>
      <c r="CR510" s="2981">
        <f t="shared" si="215"/>
        <v>0</v>
      </c>
      <c r="CS510" s="2981">
        <f t="shared" si="215"/>
        <v>0</v>
      </c>
      <c r="CT510" s="2981">
        <f t="shared" si="215"/>
        <v>0</v>
      </c>
      <c r="CU510" s="2981">
        <f t="shared" si="215"/>
        <v>0</v>
      </c>
    </row>
    <row r="511" spans="1:99" ht="15" hidden="1" customHeight="1">
      <c r="A511" s="913"/>
      <c r="B511" s="3046"/>
      <c r="C511" s="900"/>
      <c r="D511" s="3198"/>
      <c r="E511" s="1432"/>
      <c r="F511" s="1432"/>
      <c r="G511" s="1432"/>
      <c r="H511" s="1432"/>
      <c r="I511" s="1432"/>
      <c r="J511" s="1432"/>
      <c r="K511" s="1432">
        <f t="shared" si="207"/>
        <v>0</v>
      </c>
      <c r="L511" s="2953"/>
      <c r="M511" s="2953"/>
      <c r="N511" s="2953"/>
      <c r="O511" s="2953"/>
      <c r="P511" s="2953"/>
      <c r="Q511" s="2953">
        <f t="shared" si="220"/>
        <v>0</v>
      </c>
      <c r="R511" s="891"/>
      <c r="S511" s="891"/>
      <c r="T511" s="891"/>
      <c r="U511" s="891"/>
      <c r="V511" s="1432"/>
      <c r="W511" s="1432">
        <f t="shared" si="208"/>
        <v>0</v>
      </c>
      <c r="X511" s="1432"/>
      <c r="Y511" s="1433"/>
      <c r="Z511" s="1433"/>
      <c r="AA511" s="1433"/>
      <c r="AB511" s="1433"/>
      <c r="AC511" s="1433"/>
      <c r="AD511" s="1433">
        <f t="shared" si="209"/>
        <v>0</v>
      </c>
      <c r="AE511" s="3026"/>
      <c r="AF511" s="3026"/>
      <c r="AG511" s="3026"/>
      <c r="AH511" s="3026"/>
      <c r="AI511" s="2954"/>
      <c r="AJ511" s="2954">
        <f t="shared" si="210"/>
        <v>0</v>
      </c>
      <c r="AK511" s="1432"/>
      <c r="AL511" s="1432"/>
      <c r="AM511" s="1432"/>
      <c r="AN511" s="1432"/>
      <c r="AO511" s="1432"/>
      <c r="AP511" s="1432">
        <f t="shared" si="211"/>
        <v>0</v>
      </c>
      <c r="AQ511" s="2955"/>
      <c r="AR511" s="2955"/>
      <c r="AS511" s="1432">
        <v>0</v>
      </c>
      <c r="AT511" s="1432">
        <v>0</v>
      </c>
      <c r="AU511" s="1432">
        <v>0</v>
      </c>
      <c r="AV511" s="1432">
        <v>0</v>
      </c>
      <c r="AW511" s="1432">
        <v>0</v>
      </c>
      <c r="AX511" s="1432">
        <f t="shared" si="212"/>
        <v>0</v>
      </c>
      <c r="AY511" s="1432"/>
      <c r="AZ511" s="1432"/>
      <c r="BA511" s="1432"/>
      <c r="BB511" s="1432"/>
      <c r="BC511" s="1432"/>
      <c r="BD511" s="1432">
        <f t="shared" si="213"/>
        <v>0</v>
      </c>
      <c r="BE511" s="1432">
        <f t="shared" si="226"/>
        <v>0</v>
      </c>
      <c r="BF511" s="1432">
        <f t="shared" si="226"/>
        <v>0</v>
      </c>
      <c r="BG511" s="1432">
        <f t="shared" si="226"/>
        <v>0</v>
      </c>
      <c r="BH511" s="1432">
        <f t="shared" si="226"/>
        <v>0</v>
      </c>
      <c r="BI511" s="1432">
        <f t="shared" si="226"/>
        <v>0</v>
      </c>
      <c r="BJ511" s="1432">
        <f t="shared" si="214"/>
        <v>0</v>
      </c>
      <c r="BK511" s="2923"/>
      <c r="BL511" s="2923"/>
      <c r="CF511" s="2981">
        <f t="shared" si="221"/>
        <v>0</v>
      </c>
      <c r="CG511" s="2981">
        <f t="shared" si="221"/>
        <v>0</v>
      </c>
      <c r="CH511" s="2981">
        <f t="shared" si="221"/>
        <v>0</v>
      </c>
      <c r="CI511" s="2981">
        <f t="shared" si="221"/>
        <v>0</v>
      </c>
      <c r="CJ511" s="2981">
        <f t="shared" si="221"/>
        <v>0</v>
      </c>
      <c r="CL511" s="885">
        <v>0</v>
      </c>
      <c r="CM511" s="885">
        <v>0</v>
      </c>
      <c r="CN511" s="885">
        <v>0</v>
      </c>
      <c r="CO511" s="885">
        <v>0</v>
      </c>
      <c r="CP511" s="885">
        <v>0</v>
      </c>
      <c r="CQ511" s="2981">
        <f t="shared" si="215"/>
        <v>0</v>
      </c>
      <c r="CR511" s="2981">
        <f t="shared" si="215"/>
        <v>0</v>
      </c>
      <c r="CS511" s="2981">
        <f t="shared" si="215"/>
        <v>0</v>
      </c>
      <c r="CT511" s="2981">
        <f t="shared" si="215"/>
        <v>0</v>
      </c>
      <c r="CU511" s="2981">
        <f t="shared" si="215"/>
        <v>0</v>
      </c>
    </row>
    <row r="512" spans="1:99" ht="15" hidden="1" customHeight="1">
      <c r="A512" s="913"/>
      <c r="B512" s="3046"/>
      <c r="C512" s="900"/>
      <c r="D512" s="3198"/>
      <c r="E512" s="1432"/>
      <c r="F512" s="1432"/>
      <c r="G512" s="1432"/>
      <c r="H512" s="1432"/>
      <c r="I512" s="1432"/>
      <c r="J512" s="1432"/>
      <c r="K512" s="1432">
        <f t="shared" si="207"/>
        <v>0</v>
      </c>
      <c r="L512" s="2953"/>
      <c r="M512" s="2953"/>
      <c r="N512" s="2953"/>
      <c r="O512" s="2953"/>
      <c r="P512" s="2953"/>
      <c r="Q512" s="2953">
        <f t="shared" si="220"/>
        <v>0</v>
      </c>
      <c r="R512" s="891"/>
      <c r="S512" s="891"/>
      <c r="T512" s="891"/>
      <c r="U512" s="891"/>
      <c r="V512" s="1432"/>
      <c r="W512" s="1432">
        <f t="shared" si="208"/>
        <v>0</v>
      </c>
      <c r="X512" s="1432"/>
      <c r="Y512" s="1433"/>
      <c r="Z512" s="1433"/>
      <c r="AA512" s="1433"/>
      <c r="AB512" s="1433"/>
      <c r="AC512" s="1433"/>
      <c r="AD512" s="1433">
        <f t="shared" si="209"/>
        <v>0</v>
      </c>
      <c r="AE512" s="3026"/>
      <c r="AF512" s="3026"/>
      <c r="AG512" s="3026"/>
      <c r="AH512" s="3026"/>
      <c r="AI512" s="2954"/>
      <c r="AJ512" s="2954">
        <f t="shared" si="210"/>
        <v>0</v>
      </c>
      <c r="AK512" s="1432"/>
      <c r="AL512" s="1432"/>
      <c r="AM512" s="1432"/>
      <c r="AN512" s="1432"/>
      <c r="AO512" s="1432"/>
      <c r="AP512" s="1432">
        <f t="shared" si="211"/>
        <v>0</v>
      </c>
      <c r="AQ512" s="2955"/>
      <c r="AR512" s="2955"/>
      <c r="AS512" s="1432">
        <v>0</v>
      </c>
      <c r="AT512" s="1432">
        <v>0</v>
      </c>
      <c r="AU512" s="1432">
        <v>0</v>
      </c>
      <c r="AV512" s="1432">
        <v>0</v>
      </c>
      <c r="AW512" s="1432">
        <v>0</v>
      </c>
      <c r="AX512" s="1432">
        <f t="shared" si="212"/>
        <v>0</v>
      </c>
      <c r="AY512" s="1432"/>
      <c r="AZ512" s="1432"/>
      <c r="BA512" s="1432"/>
      <c r="BB512" s="1432"/>
      <c r="BC512" s="1432"/>
      <c r="BD512" s="1432">
        <f t="shared" si="213"/>
        <v>0</v>
      </c>
      <c r="BE512" s="1432">
        <f t="shared" si="226"/>
        <v>0</v>
      </c>
      <c r="BF512" s="1432">
        <f t="shared" si="226"/>
        <v>0</v>
      </c>
      <c r="BG512" s="1432">
        <f t="shared" si="226"/>
        <v>0</v>
      </c>
      <c r="BH512" s="1432">
        <f t="shared" si="226"/>
        <v>0</v>
      </c>
      <c r="BI512" s="1432">
        <f t="shared" si="226"/>
        <v>0</v>
      </c>
      <c r="BJ512" s="1432">
        <f t="shared" si="214"/>
        <v>0</v>
      </c>
      <c r="BK512" s="2923"/>
      <c r="BL512" s="2923"/>
      <c r="CF512" s="2981">
        <f t="shared" si="221"/>
        <v>0</v>
      </c>
      <c r="CG512" s="2981">
        <f t="shared" si="221"/>
        <v>0</v>
      </c>
      <c r="CH512" s="2981">
        <f t="shared" si="221"/>
        <v>0</v>
      </c>
      <c r="CI512" s="2981">
        <f t="shared" si="221"/>
        <v>0</v>
      </c>
      <c r="CJ512" s="2981">
        <f t="shared" si="221"/>
        <v>0</v>
      </c>
      <c r="CL512" s="885">
        <v>0</v>
      </c>
      <c r="CM512" s="885">
        <v>0</v>
      </c>
      <c r="CN512" s="885">
        <v>0</v>
      </c>
      <c r="CO512" s="885">
        <v>0</v>
      </c>
      <c r="CP512" s="885">
        <v>0</v>
      </c>
      <c r="CQ512" s="2981">
        <f t="shared" si="215"/>
        <v>0</v>
      </c>
      <c r="CR512" s="2981">
        <f t="shared" si="215"/>
        <v>0</v>
      </c>
      <c r="CS512" s="2981">
        <f t="shared" si="215"/>
        <v>0</v>
      </c>
      <c r="CT512" s="2981">
        <f t="shared" si="215"/>
        <v>0</v>
      </c>
      <c r="CU512" s="2981">
        <f t="shared" si="215"/>
        <v>0</v>
      </c>
    </row>
    <row r="513" spans="1:99" ht="15" hidden="1" customHeight="1">
      <c r="A513" s="913"/>
      <c r="B513" s="3046"/>
      <c r="C513" s="900"/>
      <c r="D513" s="3198"/>
      <c r="E513" s="1432"/>
      <c r="F513" s="1432"/>
      <c r="G513" s="1432"/>
      <c r="H513" s="1432"/>
      <c r="I513" s="1432"/>
      <c r="J513" s="1432"/>
      <c r="K513" s="1432">
        <f t="shared" si="207"/>
        <v>0</v>
      </c>
      <c r="L513" s="2953"/>
      <c r="M513" s="2953"/>
      <c r="N513" s="2953"/>
      <c r="O513" s="2953"/>
      <c r="P513" s="2953"/>
      <c r="Q513" s="2953">
        <f t="shared" si="220"/>
        <v>0</v>
      </c>
      <c r="R513" s="891"/>
      <c r="S513" s="891"/>
      <c r="T513" s="891"/>
      <c r="U513" s="891"/>
      <c r="V513" s="1432"/>
      <c r="W513" s="1432">
        <f t="shared" si="208"/>
        <v>0</v>
      </c>
      <c r="X513" s="1432"/>
      <c r="Y513" s="1433"/>
      <c r="Z513" s="1433"/>
      <c r="AA513" s="1433"/>
      <c r="AB513" s="1433"/>
      <c r="AC513" s="1433"/>
      <c r="AD513" s="1433">
        <f t="shared" si="209"/>
        <v>0</v>
      </c>
      <c r="AE513" s="3026"/>
      <c r="AF513" s="3026"/>
      <c r="AG513" s="3026"/>
      <c r="AH513" s="3026"/>
      <c r="AI513" s="2954"/>
      <c r="AJ513" s="2954">
        <f t="shared" si="210"/>
        <v>0</v>
      </c>
      <c r="AK513" s="1432"/>
      <c r="AL513" s="1432"/>
      <c r="AM513" s="1432"/>
      <c r="AN513" s="1432"/>
      <c r="AO513" s="1432"/>
      <c r="AP513" s="1432">
        <f t="shared" si="211"/>
        <v>0</v>
      </c>
      <c r="AQ513" s="2955"/>
      <c r="AR513" s="2955"/>
      <c r="AS513" s="1432">
        <v>0</v>
      </c>
      <c r="AT513" s="1432">
        <v>0</v>
      </c>
      <c r="AU513" s="1432">
        <v>0</v>
      </c>
      <c r="AV513" s="1432">
        <v>0</v>
      </c>
      <c r="AW513" s="1432">
        <v>0</v>
      </c>
      <c r="AX513" s="1432">
        <f t="shared" si="212"/>
        <v>0</v>
      </c>
      <c r="AY513" s="1432"/>
      <c r="AZ513" s="1432"/>
      <c r="BA513" s="1432"/>
      <c r="BB513" s="1432"/>
      <c r="BC513" s="1432"/>
      <c r="BD513" s="1432">
        <f t="shared" si="213"/>
        <v>0</v>
      </c>
      <c r="BE513" s="1432">
        <f t="shared" ref="BE513:BI522" si="228">AS513+AY513</f>
        <v>0</v>
      </c>
      <c r="BF513" s="1432">
        <f t="shared" si="228"/>
        <v>0</v>
      </c>
      <c r="BG513" s="1432">
        <f t="shared" si="228"/>
        <v>0</v>
      </c>
      <c r="BH513" s="1432">
        <f t="shared" si="228"/>
        <v>0</v>
      </c>
      <c r="BI513" s="1432">
        <f t="shared" si="228"/>
        <v>0</v>
      </c>
      <c r="BJ513" s="1432">
        <f t="shared" si="214"/>
        <v>0</v>
      </c>
      <c r="BK513" s="2923"/>
      <c r="BL513" s="2923"/>
      <c r="CF513" s="2981">
        <f t="shared" si="221"/>
        <v>0</v>
      </c>
      <c r="CG513" s="2981">
        <f t="shared" si="221"/>
        <v>0</v>
      </c>
      <c r="CH513" s="2981">
        <f t="shared" si="221"/>
        <v>0</v>
      </c>
      <c r="CI513" s="2981">
        <f t="shared" si="221"/>
        <v>0</v>
      </c>
      <c r="CJ513" s="2981">
        <f t="shared" si="221"/>
        <v>0</v>
      </c>
      <c r="CL513" s="885">
        <v>0</v>
      </c>
      <c r="CM513" s="885">
        <v>0</v>
      </c>
      <c r="CN513" s="885">
        <v>0</v>
      </c>
      <c r="CO513" s="885">
        <v>0</v>
      </c>
      <c r="CP513" s="885">
        <v>0</v>
      </c>
      <c r="CQ513" s="2981">
        <f t="shared" ref="CQ513:CU563" si="229">CL513-BE513</f>
        <v>0</v>
      </c>
      <c r="CR513" s="2981">
        <f t="shared" si="229"/>
        <v>0</v>
      </c>
      <c r="CS513" s="2981">
        <f t="shared" si="229"/>
        <v>0</v>
      </c>
      <c r="CT513" s="2981">
        <f t="shared" si="229"/>
        <v>0</v>
      </c>
      <c r="CU513" s="2981">
        <f t="shared" si="229"/>
        <v>0</v>
      </c>
    </row>
    <row r="514" spans="1:99" ht="15" hidden="1" customHeight="1">
      <c r="A514" s="913"/>
      <c r="B514" s="3046"/>
      <c r="C514" s="900"/>
      <c r="D514" s="3198"/>
      <c r="E514" s="1432"/>
      <c r="F514" s="1432"/>
      <c r="G514" s="1432"/>
      <c r="H514" s="1432"/>
      <c r="I514" s="1432"/>
      <c r="J514" s="1432"/>
      <c r="K514" s="1432">
        <f t="shared" si="207"/>
        <v>0</v>
      </c>
      <c r="L514" s="2953"/>
      <c r="M514" s="2953"/>
      <c r="N514" s="2953"/>
      <c r="O514" s="2953"/>
      <c r="P514" s="2953"/>
      <c r="Q514" s="2953">
        <f t="shared" si="220"/>
        <v>0</v>
      </c>
      <c r="R514" s="891"/>
      <c r="S514" s="891"/>
      <c r="T514" s="891"/>
      <c r="U514" s="891"/>
      <c r="V514" s="1432"/>
      <c r="W514" s="1432">
        <f t="shared" si="208"/>
        <v>0</v>
      </c>
      <c r="X514" s="1432"/>
      <c r="Y514" s="1433"/>
      <c r="Z514" s="1433"/>
      <c r="AA514" s="1433"/>
      <c r="AB514" s="1433"/>
      <c r="AC514" s="1433"/>
      <c r="AD514" s="1433">
        <f t="shared" si="209"/>
        <v>0</v>
      </c>
      <c r="AE514" s="3026"/>
      <c r="AF514" s="3026"/>
      <c r="AG514" s="3026"/>
      <c r="AH514" s="3026"/>
      <c r="AI514" s="2954"/>
      <c r="AJ514" s="2954">
        <f t="shared" si="210"/>
        <v>0</v>
      </c>
      <c r="AK514" s="1432"/>
      <c r="AL514" s="1432"/>
      <c r="AM514" s="1432"/>
      <c r="AN514" s="1432"/>
      <c r="AO514" s="1432"/>
      <c r="AP514" s="1432">
        <f t="shared" si="211"/>
        <v>0</v>
      </c>
      <c r="AQ514" s="2955"/>
      <c r="AR514" s="2955"/>
      <c r="AS514" s="1432">
        <v>0</v>
      </c>
      <c r="AT514" s="1432">
        <v>0</v>
      </c>
      <c r="AU514" s="1432">
        <v>0</v>
      </c>
      <c r="AV514" s="1432">
        <v>0</v>
      </c>
      <c r="AW514" s="1432">
        <v>0</v>
      </c>
      <c r="AX514" s="1432">
        <f t="shared" si="212"/>
        <v>0</v>
      </c>
      <c r="AY514" s="1432"/>
      <c r="AZ514" s="1432"/>
      <c r="BA514" s="1432"/>
      <c r="BB514" s="1432"/>
      <c r="BC514" s="1432"/>
      <c r="BD514" s="1432">
        <f t="shared" si="213"/>
        <v>0</v>
      </c>
      <c r="BE514" s="1432">
        <f t="shared" si="228"/>
        <v>0</v>
      </c>
      <c r="BF514" s="1432">
        <f t="shared" si="228"/>
        <v>0</v>
      </c>
      <c r="BG514" s="1432">
        <f t="shared" si="228"/>
        <v>0</v>
      </c>
      <c r="BH514" s="1432">
        <f t="shared" si="228"/>
        <v>0</v>
      </c>
      <c r="BI514" s="1432">
        <f t="shared" si="228"/>
        <v>0</v>
      </c>
      <c r="BJ514" s="1432">
        <f t="shared" si="214"/>
        <v>0</v>
      </c>
      <c r="BK514" s="2923"/>
      <c r="BL514" s="2923"/>
      <c r="CF514" s="2981">
        <f t="shared" si="221"/>
        <v>0</v>
      </c>
      <c r="CG514" s="2981">
        <f t="shared" si="221"/>
        <v>0</v>
      </c>
      <c r="CH514" s="2981">
        <f t="shared" si="221"/>
        <v>0</v>
      </c>
      <c r="CI514" s="2981">
        <f t="shared" si="221"/>
        <v>0</v>
      </c>
      <c r="CJ514" s="2981">
        <f t="shared" si="221"/>
        <v>0</v>
      </c>
      <c r="CL514" s="885">
        <v>0</v>
      </c>
      <c r="CM514" s="885">
        <v>0</v>
      </c>
      <c r="CN514" s="885">
        <v>0</v>
      </c>
      <c r="CO514" s="885">
        <v>0</v>
      </c>
      <c r="CP514" s="885">
        <v>0</v>
      </c>
      <c r="CQ514" s="2981">
        <f t="shared" si="229"/>
        <v>0</v>
      </c>
      <c r="CR514" s="2981">
        <f t="shared" si="229"/>
        <v>0</v>
      </c>
      <c r="CS514" s="2981">
        <f t="shared" si="229"/>
        <v>0</v>
      </c>
      <c r="CT514" s="2981">
        <f t="shared" si="229"/>
        <v>0</v>
      </c>
      <c r="CU514" s="2981">
        <f t="shared" si="229"/>
        <v>0</v>
      </c>
    </row>
    <row r="515" spans="1:99" ht="15" hidden="1" customHeight="1">
      <c r="A515" s="913"/>
      <c r="B515" s="3046"/>
      <c r="C515" s="900"/>
      <c r="D515" s="3198"/>
      <c r="E515" s="1432"/>
      <c r="F515" s="1432"/>
      <c r="G515" s="1432"/>
      <c r="H515" s="1432"/>
      <c r="I515" s="1432"/>
      <c r="J515" s="1432"/>
      <c r="K515" s="1432">
        <f t="shared" si="207"/>
        <v>0</v>
      </c>
      <c r="L515" s="2953"/>
      <c r="M515" s="2953"/>
      <c r="N515" s="2953"/>
      <c r="O515" s="2953"/>
      <c r="P515" s="2953"/>
      <c r="Q515" s="2953">
        <f t="shared" si="220"/>
        <v>0</v>
      </c>
      <c r="R515" s="891"/>
      <c r="S515" s="891"/>
      <c r="T515" s="891"/>
      <c r="U515" s="891"/>
      <c r="V515" s="1432"/>
      <c r="W515" s="1432">
        <f t="shared" si="208"/>
        <v>0</v>
      </c>
      <c r="X515" s="1432"/>
      <c r="Y515" s="1433"/>
      <c r="Z515" s="1433"/>
      <c r="AA515" s="1433"/>
      <c r="AB515" s="1433"/>
      <c r="AC515" s="1433"/>
      <c r="AD515" s="1433">
        <f t="shared" si="209"/>
        <v>0</v>
      </c>
      <c r="AE515" s="3026"/>
      <c r="AF515" s="3026"/>
      <c r="AG515" s="3026"/>
      <c r="AH515" s="3026"/>
      <c r="AI515" s="2954"/>
      <c r="AJ515" s="2954">
        <f t="shared" si="210"/>
        <v>0</v>
      </c>
      <c r="AK515" s="1432"/>
      <c r="AL515" s="1432"/>
      <c r="AM515" s="1432"/>
      <c r="AN515" s="1432"/>
      <c r="AO515" s="1432"/>
      <c r="AP515" s="1432">
        <f t="shared" si="211"/>
        <v>0</v>
      </c>
      <c r="AQ515" s="2955"/>
      <c r="AR515" s="2955"/>
      <c r="AS515" s="1432">
        <v>0</v>
      </c>
      <c r="AT515" s="1432">
        <v>0</v>
      </c>
      <c r="AU515" s="1432">
        <v>0</v>
      </c>
      <c r="AV515" s="1432">
        <v>0</v>
      </c>
      <c r="AW515" s="1432">
        <v>0</v>
      </c>
      <c r="AX515" s="1432">
        <f t="shared" si="212"/>
        <v>0</v>
      </c>
      <c r="AY515" s="1432"/>
      <c r="AZ515" s="1432"/>
      <c r="BA515" s="1432"/>
      <c r="BB515" s="1432"/>
      <c r="BC515" s="1432"/>
      <c r="BD515" s="1432">
        <f t="shared" si="213"/>
        <v>0</v>
      </c>
      <c r="BE515" s="1432">
        <f t="shared" si="228"/>
        <v>0</v>
      </c>
      <c r="BF515" s="1432">
        <f t="shared" si="228"/>
        <v>0</v>
      </c>
      <c r="BG515" s="1432">
        <f t="shared" si="228"/>
        <v>0</v>
      </c>
      <c r="BH515" s="1432">
        <f t="shared" si="228"/>
        <v>0</v>
      </c>
      <c r="BI515" s="1432">
        <f t="shared" si="228"/>
        <v>0</v>
      </c>
      <c r="BJ515" s="1432">
        <f t="shared" si="214"/>
        <v>0</v>
      </c>
      <c r="BK515" s="2923"/>
      <c r="BL515" s="2923"/>
      <c r="CF515" s="2981">
        <f t="shared" si="221"/>
        <v>0</v>
      </c>
      <c r="CG515" s="2981">
        <f t="shared" si="221"/>
        <v>0</v>
      </c>
      <c r="CH515" s="2981">
        <f t="shared" si="221"/>
        <v>0</v>
      </c>
      <c r="CI515" s="2981">
        <f t="shared" si="221"/>
        <v>0</v>
      </c>
      <c r="CJ515" s="2981">
        <f t="shared" si="221"/>
        <v>0</v>
      </c>
      <c r="CL515" s="885">
        <v>0</v>
      </c>
      <c r="CM515" s="885">
        <v>0</v>
      </c>
      <c r="CN515" s="885">
        <v>0</v>
      </c>
      <c r="CO515" s="885">
        <v>0</v>
      </c>
      <c r="CP515" s="885">
        <v>0</v>
      </c>
      <c r="CQ515" s="2981">
        <f t="shared" si="229"/>
        <v>0</v>
      </c>
      <c r="CR515" s="2981">
        <f t="shared" si="229"/>
        <v>0</v>
      </c>
      <c r="CS515" s="2981">
        <f t="shared" si="229"/>
        <v>0</v>
      </c>
      <c r="CT515" s="2981">
        <f t="shared" si="229"/>
        <v>0</v>
      </c>
      <c r="CU515" s="2981">
        <f t="shared" si="229"/>
        <v>0</v>
      </c>
    </row>
    <row r="516" spans="1:99" ht="15" hidden="1" customHeight="1">
      <c r="B516" s="3199"/>
      <c r="C516" s="2616"/>
      <c r="D516" s="3197"/>
      <c r="E516" s="1432"/>
      <c r="F516" s="1432"/>
      <c r="G516" s="1432"/>
      <c r="H516" s="1432"/>
      <c r="I516" s="1432"/>
      <c r="J516" s="1432"/>
      <c r="K516" s="1432">
        <f t="shared" si="207"/>
        <v>0</v>
      </c>
      <c r="L516" s="2953"/>
      <c r="M516" s="2953"/>
      <c r="N516" s="2953"/>
      <c r="O516" s="2953"/>
      <c r="P516" s="2953"/>
      <c r="Q516" s="2953">
        <f t="shared" si="220"/>
        <v>0</v>
      </c>
      <c r="R516" s="891"/>
      <c r="S516" s="891"/>
      <c r="T516" s="891"/>
      <c r="U516" s="891"/>
      <c r="V516" s="1432"/>
      <c r="W516" s="1432">
        <f t="shared" si="208"/>
        <v>0</v>
      </c>
      <c r="X516" s="1432"/>
      <c r="Y516" s="1433"/>
      <c r="Z516" s="1433"/>
      <c r="AA516" s="1433"/>
      <c r="AB516" s="1433"/>
      <c r="AC516" s="1433"/>
      <c r="AD516" s="1433">
        <f t="shared" si="209"/>
        <v>0</v>
      </c>
      <c r="AE516" s="3026"/>
      <c r="AF516" s="3026"/>
      <c r="AG516" s="3026"/>
      <c r="AH516" s="3026"/>
      <c r="AI516" s="2954"/>
      <c r="AJ516" s="2954">
        <f t="shared" si="210"/>
        <v>0</v>
      </c>
      <c r="AK516" s="1432"/>
      <c r="AL516" s="1432"/>
      <c r="AM516" s="1432"/>
      <c r="AN516" s="1432"/>
      <c r="AO516" s="1432"/>
      <c r="AP516" s="1432">
        <f t="shared" si="211"/>
        <v>0</v>
      </c>
      <c r="AQ516" s="2955"/>
      <c r="AR516" s="2955"/>
      <c r="AS516" s="1432">
        <v>0</v>
      </c>
      <c r="AT516" s="1432">
        <v>0</v>
      </c>
      <c r="AU516" s="1432">
        <v>0</v>
      </c>
      <c r="AV516" s="1432">
        <v>0</v>
      </c>
      <c r="AW516" s="1432">
        <v>0</v>
      </c>
      <c r="AX516" s="1432">
        <f t="shared" si="212"/>
        <v>0</v>
      </c>
      <c r="AY516" s="1432"/>
      <c r="AZ516" s="1432"/>
      <c r="BA516" s="1432"/>
      <c r="BB516" s="1432"/>
      <c r="BC516" s="1432"/>
      <c r="BD516" s="1432">
        <f t="shared" si="213"/>
        <v>0</v>
      </c>
      <c r="BE516" s="1432">
        <f t="shared" si="228"/>
        <v>0</v>
      </c>
      <c r="BF516" s="1432">
        <f t="shared" si="228"/>
        <v>0</v>
      </c>
      <c r="BG516" s="1432">
        <f t="shared" si="228"/>
        <v>0</v>
      </c>
      <c r="BH516" s="1432">
        <f t="shared" si="228"/>
        <v>0</v>
      </c>
      <c r="BI516" s="1432">
        <f t="shared" si="228"/>
        <v>0</v>
      </c>
      <c r="BJ516" s="1432">
        <f t="shared" si="214"/>
        <v>0</v>
      </c>
      <c r="BK516" s="2923"/>
      <c r="BL516" s="2923"/>
      <c r="CF516" s="2981">
        <f t="shared" si="221"/>
        <v>0</v>
      </c>
      <c r="CG516" s="2981">
        <f t="shared" si="221"/>
        <v>0</v>
      </c>
      <c r="CH516" s="2981">
        <f t="shared" si="221"/>
        <v>0</v>
      </c>
      <c r="CI516" s="2981">
        <f t="shared" si="221"/>
        <v>0</v>
      </c>
      <c r="CJ516" s="2981">
        <f t="shared" si="221"/>
        <v>0</v>
      </c>
      <c r="CL516" s="885">
        <v>0</v>
      </c>
      <c r="CM516" s="885">
        <v>0</v>
      </c>
      <c r="CN516" s="885">
        <v>0</v>
      </c>
      <c r="CO516" s="885">
        <v>0</v>
      </c>
      <c r="CP516" s="885">
        <v>0</v>
      </c>
      <c r="CQ516" s="2981">
        <f t="shared" si="229"/>
        <v>0</v>
      </c>
      <c r="CR516" s="2981">
        <f t="shared" si="229"/>
        <v>0</v>
      </c>
      <c r="CS516" s="2981">
        <f t="shared" si="229"/>
        <v>0</v>
      </c>
      <c r="CT516" s="2981">
        <f t="shared" si="229"/>
        <v>0</v>
      </c>
      <c r="CU516" s="2981">
        <f t="shared" si="229"/>
        <v>0</v>
      </c>
    </row>
    <row r="517" spans="1:99" ht="22.5" hidden="1" customHeight="1">
      <c r="B517" s="1146" t="s">
        <v>534</v>
      </c>
      <c r="C517" s="1027" t="s">
        <v>598</v>
      </c>
      <c r="D517" s="2911"/>
      <c r="E517" s="923"/>
      <c r="F517" s="923">
        <v>0</v>
      </c>
      <c r="G517" s="923">
        <v>0</v>
      </c>
      <c r="H517" s="923">
        <v>0</v>
      </c>
      <c r="I517" s="923"/>
      <c r="J517" s="923">
        <v>0</v>
      </c>
      <c r="K517" s="923">
        <f t="shared" si="207"/>
        <v>0</v>
      </c>
      <c r="L517" s="2912">
        <f>SUM(L518:L537)</f>
        <v>0</v>
      </c>
      <c r="M517" s="2912">
        <f>SUM(M518:M537)</f>
        <v>0</v>
      </c>
      <c r="N517" s="2912">
        <f>SUM(N518:N537)</f>
        <v>0</v>
      </c>
      <c r="O517" s="2912"/>
      <c r="P517" s="2912">
        <f>SUM(P518:P537)</f>
        <v>0</v>
      </c>
      <c r="Q517" s="2912">
        <f t="shared" si="220"/>
        <v>0</v>
      </c>
      <c r="R517" s="923">
        <f>SUM(R518:R537)</f>
        <v>0</v>
      </c>
      <c r="S517" s="923">
        <f>SUM(S518:S537)</f>
        <v>0</v>
      </c>
      <c r="T517" s="923">
        <f>SUM(T518:T537)</f>
        <v>0</v>
      </c>
      <c r="U517" s="923"/>
      <c r="V517" s="923">
        <f>SUM(V518:V537)</f>
        <v>0</v>
      </c>
      <c r="W517" s="923">
        <f t="shared" si="208"/>
        <v>0</v>
      </c>
      <c r="X517" s="923"/>
      <c r="Y517" s="920">
        <v>0</v>
      </c>
      <c r="Z517" s="920">
        <v>0</v>
      </c>
      <c r="AA517" s="920">
        <v>0</v>
      </c>
      <c r="AB517" s="920"/>
      <c r="AC517" s="920">
        <v>0</v>
      </c>
      <c r="AD517" s="920">
        <f t="shared" si="209"/>
        <v>0</v>
      </c>
      <c r="AE517" s="922">
        <f>SUM(AE518:AE537)</f>
        <v>0</v>
      </c>
      <c r="AF517" s="922">
        <f>SUM(AF518:AF537)</f>
        <v>0</v>
      </c>
      <c r="AG517" s="922">
        <f>SUM(AG518:AG537)</f>
        <v>0</v>
      </c>
      <c r="AH517" s="922"/>
      <c r="AI517" s="921">
        <f>SUM(AI518:AI537)</f>
        <v>0</v>
      </c>
      <c r="AJ517" s="921">
        <f t="shared" si="210"/>
        <v>0</v>
      </c>
      <c r="AK517" s="923">
        <f>SUM(AK518:AK537)</f>
        <v>0</v>
      </c>
      <c r="AL517" s="923">
        <f>Z517+AF517</f>
        <v>0</v>
      </c>
      <c r="AM517" s="923">
        <f>SUM(AM518:AM537)</f>
        <v>0</v>
      </c>
      <c r="AN517" s="923"/>
      <c r="AO517" s="923">
        <f>SUM(AO518:AO537)</f>
        <v>0</v>
      </c>
      <c r="AP517" s="923">
        <f t="shared" si="211"/>
        <v>0</v>
      </c>
      <c r="AQ517" s="2913"/>
      <c r="AR517" s="2913"/>
      <c r="AS517" s="923">
        <v>0</v>
      </c>
      <c r="AT517" s="923">
        <v>0</v>
      </c>
      <c r="AU517" s="923">
        <v>0</v>
      </c>
      <c r="AV517" s="923">
        <v>0</v>
      </c>
      <c r="AW517" s="923">
        <v>0</v>
      </c>
      <c r="AX517" s="923">
        <f t="shared" si="212"/>
        <v>0</v>
      </c>
      <c r="AY517" s="923">
        <f>SUM(AY518:AY537)</f>
        <v>0</v>
      </c>
      <c r="AZ517" s="923">
        <f>SUM(AZ518:AZ537)</f>
        <v>0</v>
      </c>
      <c r="BA517" s="923">
        <f>SUM(BA518:BA537)</f>
        <v>0</v>
      </c>
      <c r="BB517" s="923"/>
      <c r="BC517" s="923">
        <f>SUM(BC518:BC537)</f>
        <v>0</v>
      </c>
      <c r="BD517" s="923">
        <f t="shared" si="213"/>
        <v>0</v>
      </c>
      <c r="BE517" s="923">
        <f t="shared" si="228"/>
        <v>0</v>
      </c>
      <c r="BF517" s="923">
        <f t="shared" si="228"/>
        <v>0</v>
      </c>
      <c r="BG517" s="923">
        <f t="shared" si="228"/>
        <v>0</v>
      </c>
      <c r="BH517" s="923">
        <f t="shared" si="228"/>
        <v>0</v>
      </c>
      <c r="BI517" s="923">
        <f t="shared" si="228"/>
        <v>0</v>
      </c>
      <c r="BJ517" s="923">
        <f t="shared" si="214"/>
        <v>0</v>
      </c>
      <c r="BK517" s="2539"/>
      <c r="BL517" s="2539"/>
      <c r="CA517" s="885">
        <v>0</v>
      </c>
      <c r="CB517" s="885">
        <v>0</v>
      </c>
      <c r="CC517" s="885">
        <v>0</v>
      </c>
      <c r="CE517" s="885">
        <v>0</v>
      </c>
      <c r="CF517" s="2981">
        <f t="shared" si="221"/>
        <v>0</v>
      </c>
      <c r="CG517" s="2981">
        <f t="shared" si="221"/>
        <v>0</v>
      </c>
      <c r="CH517" s="2981">
        <f t="shared" si="221"/>
        <v>0</v>
      </c>
      <c r="CI517" s="2981">
        <f t="shared" si="221"/>
        <v>0</v>
      </c>
      <c r="CJ517" s="2981">
        <f t="shared" si="221"/>
        <v>0</v>
      </c>
      <c r="CL517" s="885">
        <v>0</v>
      </c>
      <c r="CM517" s="885">
        <v>0</v>
      </c>
      <c r="CN517" s="885">
        <v>0</v>
      </c>
      <c r="CO517" s="885">
        <v>0</v>
      </c>
      <c r="CP517" s="885">
        <v>0</v>
      </c>
      <c r="CQ517" s="2981">
        <f t="shared" si="229"/>
        <v>0</v>
      </c>
      <c r="CR517" s="2981">
        <f t="shared" si="229"/>
        <v>0</v>
      </c>
      <c r="CS517" s="2981">
        <f t="shared" si="229"/>
        <v>0</v>
      </c>
      <c r="CT517" s="2981">
        <f t="shared" si="229"/>
        <v>0</v>
      </c>
      <c r="CU517" s="2981">
        <f t="shared" si="229"/>
        <v>0</v>
      </c>
    </row>
    <row r="518" spans="1:99" ht="14.25" hidden="1" customHeight="1">
      <c r="A518" s="901" t="s">
        <v>635</v>
      </c>
      <c r="B518" s="3068"/>
      <c r="C518" s="1639" t="s">
        <v>651</v>
      </c>
      <c r="D518" s="1678"/>
      <c r="E518" s="1525"/>
      <c r="F518" s="1422"/>
      <c r="G518" s="1422">
        <v>0</v>
      </c>
      <c r="H518" s="1422">
        <v>0</v>
      </c>
      <c r="I518" s="1422"/>
      <c r="J518" s="1422">
        <v>0</v>
      </c>
      <c r="K518" s="1525">
        <f t="shared" si="207"/>
        <v>0</v>
      </c>
      <c r="L518" s="2942"/>
      <c r="M518" s="2942"/>
      <c r="N518" s="2942"/>
      <c r="O518" s="2942"/>
      <c r="P518" s="2942"/>
      <c r="Q518" s="2948">
        <f t="shared" si="220"/>
        <v>0</v>
      </c>
      <c r="R518" s="3200"/>
      <c r="S518" s="891">
        <f>G518+M518</f>
        <v>0</v>
      </c>
      <c r="T518" s="891">
        <f>H518+N518</f>
        <v>0</v>
      </c>
      <c r="U518" s="1341"/>
      <c r="V518" s="1422">
        <f>J518+P518</f>
        <v>0</v>
      </c>
      <c r="W518" s="1422">
        <f t="shared" si="208"/>
        <v>0</v>
      </c>
      <c r="X518" s="1422"/>
      <c r="Y518" s="1424">
        <v>0</v>
      </c>
      <c r="Z518" s="1424">
        <v>0</v>
      </c>
      <c r="AA518" s="1424">
        <v>0</v>
      </c>
      <c r="AB518" s="1424"/>
      <c r="AC518" s="1424">
        <v>0</v>
      </c>
      <c r="AD518" s="1424">
        <f t="shared" si="209"/>
        <v>0</v>
      </c>
      <c r="AE518" s="3069"/>
      <c r="AF518" s="3069"/>
      <c r="AG518" s="3069"/>
      <c r="AH518" s="3069"/>
      <c r="AI518" s="2943"/>
      <c r="AJ518" s="2943">
        <f t="shared" si="210"/>
        <v>0</v>
      </c>
      <c r="AK518" s="1422">
        <f>Y518+AE518</f>
        <v>0</v>
      </c>
      <c r="AL518" s="1422">
        <f>Z518+AF518</f>
        <v>0</v>
      </c>
      <c r="AM518" s="1422">
        <f>AA518+AG518</f>
        <v>0</v>
      </c>
      <c r="AN518" s="1422"/>
      <c r="AO518" s="1422">
        <f>AC518+AI518</f>
        <v>0</v>
      </c>
      <c r="AP518" s="1422">
        <f t="shared" si="211"/>
        <v>0</v>
      </c>
      <c r="AQ518" s="2945"/>
      <c r="AR518" s="2945"/>
      <c r="AS518" s="1422">
        <v>0</v>
      </c>
      <c r="AT518" s="1422">
        <v>0</v>
      </c>
      <c r="AU518" s="1422">
        <v>0</v>
      </c>
      <c r="AV518" s="1422">
        <v>0</v>
      </c>
      <c r="AW518" s="1422">
        <v>0</v>
      </c>
      <c r="AX518" s="1422">
        <f t="shared" si="212"/>
        <v>0</v>
      </c>
      <c r="AY518" s="1422"/>
      <c r="AZ518" s="1422"/>
      <c r="BA518" s="1422"/>
      <c r="BB518" s="1422"/>
      <c r="BC518" s="1422"/>
      <c r="BD518" s="1422">
        <f t="shared" si="213"/>
        <v>0</v>
      </c>
      <c r="BE518" s="1422">
        <f t="shared" si="228"/>
        <v>0</v>
      </c>
      <c r="BF518" s="1422">
        <f t="shared" si="228"/>
        <v>0</v>
      </c>
      <c r="BG518" s="1422">
        <f t="shared" si="228"/>
        <v>0</v>
      </c>
      <c r="BH518" s="1422">
        <f t="shared" si="228"/>
        <v>0</v>
      </c>
      <c r="BI518" s="1422">
        <f t="shared" si="228"/>
        <v>0</v>
      </c>
      <c r="BJ518" s="1422">
        <f t="shared" si="214"/>
        <v>0</v>
      </c>
      <c r="BK518" s="3014"/>
      <c r="BL518" s="3014"/>
      <c r="CA518" s="885">
        <v>0</v>
      </c>
      <c r="CB518" s="885">
        <v>0</v>
      </c>
      <c r="CC518" s="885">
        <v>0</v>
      </c>
      <c r="CE518" s="885">
        <v>0</v>
      </c>
      <c r="CF518" s="2981">
        <f t="shared" si="221"/>
        <v>0</v>
      </c>
      <c r="CG518" s="2981">
        <f t="shared" si="221"/>
        <v>0</v>
      </c>
      <c r="CH518" s="2981">
        <f t="shared" si="221"/>
        <v>0</v>
      </c>
      <c r="CI518" s="2981">
        <f t="shared" si="221"/>
        <v>0</v>
      </c>
      <c r="CJ518" s="2981">
        <f t="shared" si="221"/>
        <v>0</v>
      </c>
      <c r="CL518" s="885">
        <v>0</v>
      </c>
      <c r="CM518" s="885">
        <v>0</v>
      </c>
      <c r="CN518" s="885">
        <v>0</v>
      </c>
      <c r="CO518" s="885">
        <v>0</v>
      </c>
      <c r="CP518" s="885">
        <v>0</v>
      </c>
      <c r="CQ518" s="2981">
        <f t="shared" si="229"/>
        <v>0</v>
      </c>
      <c r="CR518" s="2981">
        <f t="shared" si="229"/>
        <v>0</v>
      </c>
      <c r="CS518" s="2981">
        <f t="shared" si="229"/>
        <v>0</v>
      </c>
      <c r="CT518" s="2981">
        <f t="shared" si="229"/>
        <v>0</v>
      </c>
      <c r="CU518" s="2981">
        <f t="shared" si="229"/>
        <v>0</v>
      </c>
    </row>
    <row r="519" spans="1:99" ht="24" hidden="1" customHeight="1">
      <c r="B519" s="3045"/>
      <c r="C519" s="1860" t="s">
        <v>650</v>
      </c>
      <c r="D519" s="2924" t="s">
        <v>955</v>
      </c>
      <c r="E519" s="889"/>
      <c r="F519" s="1677">
        <v>0</v>
      </c>
      <c r="G519" s="889">
        <v>0</v>
      </c>
      <c r="H519" s="889">
        <v>0</v>
      </c>
      <c r="I519" s="889"/>
      <c r="J519" s="889">
        <v>0</v>
      </c>
      <c r="K519" s="889">
        <f t="shared" si="207"/>
        <v>0</v>
      </c>
      <c r="L519" s="2472"/>
      <c r="M519" s="2472"/>
      <c r="N519" s="2472"/>
      <c r="O519" s="2472"/>
      <c r="P519" s="2472"/>
      <c r="Q519" s="2472">
        <f t="shared" si="220"/>
        <v>0</v>
      </c>
      <c r="R519" s="1951">
        <f>F519+L519</f>
        <v>0</v>
      </c>
      <c r="S519" s="891">
        <f>G519+M519</f>
        <v>0</v>
      </c>
      <c r="T519" s="891">
        <f>H519+N519</f>
        <v>0</v>
      </c>
      <c r="U519" s="889"/>
      <c r="V519" s="889">
        <f>J519+P519</f>
        <v>0</v>
      </c>
      <c r="W519" s="889">
        <f t="shared" si="208"/>
        <v>0</v>
      </c>
      <c r="X519" s="889"/>
      <c r="Y519" s="927">
        <v>0</v>
      </c>
      <c r="Z519" s="927">
        <v>0</v>
      </c>
      <c r="AA519" s="927">
        <v>0</v>
      </c>
      <c r="AB519" s="927"/>
      <c r="AC519" s="927">
        <v>0</v>
      </c>
      <c r="AD519" s="927">
        <f t="shared" si="209"/>
        <v>0</v>
      </c>
      <c r="AE519" s="929"/>
      <c r="AF519" s="929"/>
      <c r="AG519" s="929"/>
      <c r="AH519" s="929"/>
      <c r="AI519" s="928"/>
      <c r="AJ519" s="928">
        <f t="shared" si="210"/>
        <v>0</v>
      </c>
      <c r="AK519" s="889">
        <f>Y519+AE519</f>
        <v>0</v>
      </c>
      <c r="AL519" s="889">
        <f>Z519+AF519</f>
        <v>0</v>
      </c>
      <c r="AM519" s="889">
        <f>AA519+AG519</f>
        <v>0</v>
      </c>
      <c r="AN519" s="889"/>
      <c r="AO519" s="889">
        <f>AC519+AI519</f>
        <v>0</v>
      </c>
      <c r="AP519" s="889">
        <f t="shared" si="211"/>
        <v>0</v>
      </c>
      <c r="AQ519" s="2925"/>
      <c r="AR519" s="2925"/>
      <c r="AS519" s="889">
        <v>0</v>
      </c>
      <c r="AT519" s="889">
        <v>0</v>
      </c>
      <c r="AU519" s="889">
        <v>0</v>
      </c>
      <c r="AV519" s="889">
        <v>0</v>
      </c>
      <c r="AW519" s="889">
        <v>0</v>
      </c>
      <c r="AX519" s="889">
        <f t="shared" si="212"/>
        <v>0</v>
      </c>
      <c r="AY519" s="889"/>
      <c r="AZ519" s="889"/>
      <c r="BA519" s="889"/>
      <c r="BB519" s="889"/>
      <c r="BC519" s="889"/>
      <c r="BD519" s="889">
        <f t="shared" si="213"/>
        <v>0</v>
      </c>
      <c r="BE519" s="889">
        <f t="shared" si="228"/>
        <v>0</v>
      </c>
      <c r="BF519" s="889">
        <f t="shared" si="228"/>
        <v>0</v>
      </c>
      <c r="BG519" s="889">
        <f t="shared" si="228"/>
        <v>0</v>
      </c>
      <c r="BH519" s="889">
        <f t="shared" si="228"/>
        <v>0</v>
      </c>
      <c r="BI519" s="889">
        <f t="shared" si="228"/>
        <v>0</v>
      </c>
      <c r="BJ519" s="889">
        <f t="shared" si="214"/>
        <v>0</v>
      </c>
      <c r="BK519" s="891" t="s">
        <v>1495</v>
      </c>
      <c r="BL519" s="891" t="s">
        <v>1387</v>
      </c>
      <c r="CA519" s="885">
        <v>0</v>
      </c>
      <c r="CB519" s="885">
        <v>0</v>
      </c>
      <c r="CC519" s="885">
        <v>0</v>
      </c>
      <c r="CE519" s="885">
        <v>0</v>
      </c>
      <c r="CF519" s="2981">
        <f t="shared" si="221"/>
        <v>0</v>
      </c>
      <c r="CG519" s="2981">
        <f t="shared" si="221"/>
        <v>0</v>
      </c>
      <c r="CH519" s="2981">
        <f t="shared" si="221"/>
        <v>0</v>
      </c>
      <c r="CI519" s="2981">
        <f t="shared" si="221"/>
        <v>0</v>
      </c>
      <c r="CJ519" s="2981">
        <f t="shared" si="221"/>
        <v>0</v>
      </c>
      <c r="CL519" s="885">
        <v>0</v>
      </c>
      <c r="CM519" s="885">
        <v>0</v>
      </c>
      <c r="CN519" s="885">
        <v>0</v>
      </c>
      <c r="CO519" s="885">
        <v>0</v>
      </c>
      <c r="CP519" s="885">
        <v>0</v>
      </c>
      <c r="CQ519" s="2981">
        <f t="shared" si="229"/>
        <v>0</v>
      </c>
      <c r="CR519" s="2981">
        <f t="shared" si="229"/>
        <v>0</v>
      </c>
      <c r="CS519" s="2981">
        <f t="shared" si="229"/>
        <v>0</v>
      </c>
      <c r="CT519" s="2981">
        <f t="shared" si="229"/>
        <v>0</v>
      </c>
      <c r="CU519" s="2981">
        <f t="shared" si="229"/>
        <v>0</v>
      </c>
    </row>
    <row r="520" spans="1:99" ht="14.25" hidden="1" customHeight="1">
      <c r="A520" s="901" t="s">
        <v>646</v>
      </c>
      <c r="B520" s="3045"/>
      <c r="C520" s="1860" t="s">
        <v>638</v>
      </c>
      <c r="D520" s="1679"/>
      <c r="E520" s="1357"/>
      <c r="F520" s="1432"/>
      <c r="G520" s="1432"/>
      <c r="H520" s="1432"/>
      <c r="I520" s="1432"/>
      <c r="J520" s="1432"/>
      <c r="K520" s="1432">
        <f t="shared" si="207"/>
        <v>0</v>
      </c>
      <c r="L520" s="2953"/>
      <c r="M520" s="2953"/>
      <c r="N520" s="2953"/>
      <c r="O520" s="2953"/>
      <c r="P520" s="2953"/>
      <c r="Q520" s="2953">
        <f t="shared" si="220"/>
        <v>0</v>
      </c>
      <c r="R520" s="1357"/>
      <c r="S520" s="1622"/>
      <c r="T520" s="1432"/>
      <c r="U520" s="1432"/>
      <c r="V520" s="1432"/>
      <c r="W520" s="1432">
        <f t="shared" si="208"/>
        <v>0</v>
      </c>
      <c r="X520" s="1432"/>
      <c r="Y520" s="1433">
        <v>0</v>
      </c>
      <c r="Z520" s="1433">
        <v>0</v>
      </c>
      <c r="AA520" s="1433">
        <v>0</v>
      </c>
      <c r="AB520" s="1433"/>
      <c r="AC520" s="1433">
        <v>0</v>
      </c>
      <c r="AD520" s="1433">
        <f t="shared" si="209"/>
        <v>0</v>
      </c>
      <c r="AE520" s="3026"/>
      <c r="AF520" s="3026"/>
      <c r="AG520" s="3026"/>
      <c r="AH520" s="3026"/>
      <c r="AI520" s="2954"/>
      <c r="AJ520" s="2954">
        <f t="shared" si="210"/>
        <v>0</v>
      </c>
      <c r="AK520" s="1432">
        <f>Y520+AE520</f>
        <v>0</v>
      </c>
      <c r="AL520" s="1432">
        <f>Z520+AF520</f>
        <v>0</v>
      </c>
      <c r="AM520" s="1432">
        <f>AA520+AG520</f>
        <v>0</v>
      </c>
      <c r="AN520" s="1432"/>
      <c r="AO520" s="1432">
        <f>AC520+AI520</f>
        <v>0</v>
      </c>
      <c r="AP520" s="1432">
        <f t="shared" si="211"/>
        <v>0</v>
      </c>
      <c r="AQ520" s="2955"/>
      <c r="AR520" s="2955"/>
      <c r="AS520" s="1432">
        <v>0</v>
      </c>
      <c r="AT520" s="1432">
        <v>0</v>
      </c>
      <c r="AU520" s="1432">
        <v>0</v>
      </c>
      <c r="AV520" s="1432">
        <v>0</v>
      </c>
      <c r="AW520" s="1432">
        <v>0</v>
      </c>
      <c r="AX520" s="1432">
        <f t="shared" si="212"/>
        <v>0</v>
      </c>
      <c r="AY520" s="1432"/>
      <c r="AZ520" s="1432"/>
      <c r="BA520" s="1432"/>
      <c r="BB520" s="1432"/>
      <c r="BC520" s="1432"/>
      <c r="BD520" s="1432">
        <f t="shared" si="213"/>
        <v>0</v>
      </c>
      <c r="BE520" s="1432">
        <f t="shared" si="228"/>
        <v>0</v>
      </c>
      <c r="BF520" s="1432">
        <f t="shared" si="228"/>
        <v>0</v>
      </c>
      <c r="BG520" s="1432">
        <f t="shared" si="228"/>
        <v>0</v>
      </c>
      <c r="BH520" s="1432">
        <f t="shared" si="228"/>
        <v>0</v>
      </c>
      <c r="BI520" s="1432">
        <f t="shared" si="228"/>
        <v>0</v>
      </c>
      <c r="BJ520" s="1432">
        <f t="shared" si="214"/>
        <v>0</v>
      </c>
      <c r="BK520" s="3201"/>
      <c r="BL520" s="3201"/>
      <c r="CA520" s="885">
        <v>0</v>
      </c>
      <c r="CB520" s="885">
        <v>0</v>
      </c>
      <c r="CC520" s="885">
        <v>0</v>
      </c>
      <c r="CE520" s="885">
        <v>0</v>
      </c>
      <c r="CF520" s="2981">
        <f t="shared" si="221"/>
        <v>0</v>
      </c>
      <c r="CG520" s="2981">
        <f t="shared" si="221"/>
        <v>0</v>
      </c>
      <c r="CH520" s="2981">
        <f t="shared" si="221"/>
        <v>0</v>
      </c>
      <c r="CI520" s="2981">
        <f t="shared" si="221"/>
        <v>0</v>
      </c>
      <c r="CJ520" s="2981">
        <f t="shared" si="221"/>
        <v>0</v>
      </c>
      <c r="CL520" s="885">
        <v>0</v>
      </c>
      <c r="CM520" s="885">
        <v>0</v>
      </c>
      <c r="CN520" s="885">
        <v>0</v>
      </c>
      <c r="CO520" s="885">
        <v>0</v>
      </c>
      <c r="CP520" s="885">
        <v>0</v>
      </c>
      <c r="CQ520" s="2981">
        <f t="shared" si="229"/>
        <v>0</v>
      </c>
      <c r="CR520" s="2981">
        <f t="shared" si="229"/>
        <v>0</v>
      </c>
      <c r="CS520" s="2981">
        <f t="shared" si="229"/>
        <v>0</v>
      </c>
      <c r="CT520" s="2981">
        <f t="shared" si="229"/>
        <v>0</v>
      </c>
      <c r="CU520" s="2981">
        <f t="shared" si="229"/>
        <v>0</v>
      </c>
    </row>
    <row r="521" spans="1:99" ht="24" hidden="1">
      <c r="A521" s="911">
        <v>17</v>
      </c>
      <c r="B521" s="3045" t="s">
        <v>538</v>
      </c>
      <c r="C521" s="1576" t="s">
        <v>649</v>
      </c>
      <c r="D521" s="1679" t="s">
        <v>957</v>
      </c>
      <c r="E521" s="1622"/>
      <c r="F521" s="1432">
        <v>0</v>
      </c>
      <c r="G521" s="1432">
        <v>0</v>
      </c>
      <c r="H521" s="1432">
        <v>0</v>
      </c>
      <c r="I521" s="1432"/>
      <c r="J521" s="1432">
        <v>0</v>
      </c>
      <c r="K521" s="1432">
        <f t="shared" si="207"/>
        <v>0</v>
      </c>
      <c r="L521" s="2953"/>
      <c r="M521" s="2953"/>
      <c r="N521" s="2953"/>
      <c r="O521" s="2953"/>
      <c r="P521" s="2953">
        <f>28000-28000</f>
        <v>0</v>
      </c>
      <c r="Q521" s="2953">
        <f t="shared" si="220"/>
        <v>0</v>
      </c>
      <c r="R521" s="1504">
        <f t="shared" ref="R521:T522" si="230">F521+L521</f>
        <v>0</v>
      </c>
      <c r="S521" s="1432">
        <f t="shared" si="230"/>
        <v>0</v>
      </c>
      <c r="T521" s="1432">
        <f t="shared" si="230"/>
        <v>0</v>
      </c>
      <c r="U521" s="1432"/>
      <c r="V521" s="1432">
        <f>J521+P521</f>
        <v>0</v>
      </c>
      <c r="W521" s="1432">
        <f t="shared" si="208"/>
        <v>0</v>
      </c>
      <c r="X521" s="1634"/>
      <c r="Y521" s="1433">
        <v>0</v>
      </c>
      <c r="Z521" s="1433">
        <v>0</v>
      </c>
      <c r="AA521" s="1433">
        <v>0</v>
      </c>
      <c r="AB521" s="1433"/>
      <c r="AC521" s="1433">
        <v>0</v>
      </c>
      <c r="AD521" s="1433">
        <f t="shared" si="209"/>
        <v>0</v>
      </c>
      <c r="AE521" s="3026"/>
      <c r="AF521" s="2954"/>
      <c r="AG521" s="2954"/>
      <c r="AH521" s="2954"/>
      <c r="AI521" s="2954">
        <f>28000-28000</f>
        <v>0</v>
      </c>
      <c r="AJ521" s="2954">
        <f t="shared" si="210"/>
        <v>0</v>
      </c>
      <c r="AK521" s="3023">
        <f>Y521+AE521</f>
        <v>0</v>
      </c>
      <c r="AL521" s="1432">
        <f>Z521+AF521</f>
        <v>0</v>
      </c>
      <c r="AM521" s="1432">
        <f>AA521+AG521</f>
        <v>0</v>
      </c>
      <c r="AN521" s="1432"/>
      <c r="AO521" s="1432">
        <f>AC521+AI521</f>
        <v>0</v>
      </c>
      <c r="AP521" s="1432">
        <f t="shared" si="211"/>
        <v>0</v>
      </c>
      <c r="AQ521" s="3202"/>
      <c r="AR521" s="2988"/>
      <c r="AS521" s="1525">
        <v>0</v>
      </c>
      <c r="AT521" s="3087">
        <v>0</v>
      </c>
      <c r="AU521" s="1525">
        <v>0</v>
      </c>
      <c r="AV521" s="1525">
        <v>0</v>
      </c>
      <c r="AW521" s="1525">
        <v>0</v>
      </c>
      <c r="AX521" s="1525">
        <f t="shared" si="212"/>
        <v>0</v>
      </c>
      <c r="AY521" s="1525"/>
      <c r="AZ521" s="1525"/>
      <c r="BA521" s="1525"/>
      <c r="BB521" s="1525"/>
      <c r="BC521" s="1525">
        <f>28000-28000</f>
        <v>0</v>
      </c>
      <c r="BD521" s="1525">
        <f t="shared" si="213"/>
        <v>0</v>
      </c>
      <c r="BE521" s="1525">
        <f t="shared" si="228"/>
        <v>0</v>
      </c>
      <c r="BF521" s="3087">
        <f t="shared" si="228"/>
        <v>0</v>
      </c>
      <c r="BG521" s="1525">
        <f t="shared" si="228"/>
        <v>0</v>
      </c>
      <c r="BH521" s="1525">
        <f t="shared" si="228"/>
        <v>0</v>
      </c>
      <c r="BI521" s="1525">
        <f t="shared" si="228"/>
        <v>0</v>
      </c>
      <c r="BJ521" s="1525">
        <f t="shared" si="214"/>
        <v>0</v>
      </c>
      <c r="BK521" s="891" t="s">
        <v>1386</v>
      </c>
      <c r="BL521" s="891" t="s">
        <v>1387</v>
      </c>
      <c r="CA521" s="885">
        <v>0</v>
      </c>
      <c r="CB521" s="885">
        <v>0</v>
      </c>
      <c r="CC521" s="885">
        <v>0</v>
      </c>
      <c r="CE521" s="885">
        <v>0</v>
      </c>
      <c r="CF521" s="2981">
        <f t="shared" si="221"/>
        <v>0</v>
      </c>
      <c r="CG521" s="2981">
        <f t="shared" si="221"/>
        <v>0</v>
      </c>
      <c r="CH521" s="2981">
        <f t="shared" si="221"/>
        <v>0</v>
      </c>
      <c r="CI521" s="2981">
        <f t="shared" si="221"/>
        <v>0</v>
      </c>
      <c r="CJ521" s="2981">
        <f t="shared" si="221"/>
        <v>0</v>
      </c>
      <c r="CL521" s="885">
        <v>0</v>
      </c>
      <c r="CM521" s="885">
        <v>0</v>
      </c>
      <c r="CN521" s="885">
        <v>0</v>
      </c>
      <c r="CO521" s="885">
        <v>0</v>
      </c>
      <c r="CP521" s="885">
        <v>0</v>
      </c>
      <c r="CQ521" s="2981">
        <f t="shared" si="229"/>
        <v>0</v>
      </c>
      <c r="CR521" s="2981">
        <f t="shared" si="229"/>
        <v>0</v>
      </c>
      <c r="CS521" s="2981">
        <f t="shared" si="229"/>
        <v>0</v>
      </c>
      <c r="CT521" s="2981">
        <f t="shared" si="229"/>
        <v>0</v>
      </c>
      <c r="CU521" s="2981">
        <f t="shared" si="229"/>
        <v>0</v>
      </c>
    </row>
    <row r="522" spans="1:99" ht="14.25" hidden="1" customHeight="1">
      <c r="B522" s="3045" t="s">
        <v>554</v>
      </c>
      <c r="C522" s="1860" t="s">
        <v>648</v>
      </c>
      <c r="D522" s="1538"/>
      <c r="E522" s="1432"/>
      <c r="F522" s="1432">
        <v>0</v>
      </c>
      <c r="G522" s="1432">
        <v>0</v>
      </c>
      <c r="H522" s="1432">
        <v>0</v>
      </c>
      <c r="I522" s="1432"/>
      <c r="J522" s="1432">
        <v>0</v>
      </c>
      <c r="K522" s="1432">
        <f t="shared" si="207"/>
        <v>0</v>
      </c>
      <c r="L522" s="2953"/>
      <c r="M522" s="2953"/>
      <c r="N522" s="2953"/>
      <c r="O522" s="2953"/>
      <c r="P522" s="2953"/>
      <c r="Q522" s="2953">
        <f t="shared" si="220"/>
        <v>0</v>
      </c>
      <c r="R522" s="891">
        <f t="shared" si="230"/>
        <v>0</v>
      </c>
      <c r="S522" s="891">
        <f t="shared" si="230"/>
        <v>0</v>
      </c>
      <c r="T522" s="891">
        <f t="shared" si="230"/>
        <v>0</v>
      </c>
      <c r="U522" s="891"/>
      <c r="V522" s="1432">
        <f>J522+P522</f>
        <v>0</v>
      </c>
      <c r="W522" s="1432">
        <f t="shared" si="208"/>
        <v>0</v>
      </c>
      <c r="X522" s="1432"/>
      <c r="Y522" s="1433">
        <v>0</v>
      </c>
      <c r="Z522" s="1433">
        <v>0</v>
      </c>
      <c r="AA522" s="1433">
        <v>0</v>
      </c>
      <c r="AB522" s="1433"/>
      <c r="AC522" s="1433">
        <v>0</v>
      </c>
      <c r="AD522" s="1433">
        <f t="shared" si="209"/>
        <v>0</v>
      </c>
      <c r="AE522" s="3026"/>
      <c r="AF522" s="2954"/>
      <c r="AG522" s="2954"/>
      <c r="AH522" s="2954"/>
      <c r="AI522" s="2954"/>
      <c r="AJ522" s="2954">
        <f t="shared" si="210"/>
        <v>0</v>
      </c>
      <c r="AK522" s="1432">
        <f t="shared" ref="AK522:AM537" si="231">Y522+AE522</f>
        <v>0</v>
      </c>
      <c r="AL522" s="1622">
        <f t="shared" si="231"/>
        <v>0</v>
      </c>
      <c r="AM522" s="1432">
        <f t="shared" si="231"/>
        <v>0</v>
      </c>
      <c r="AN522" s="1432"/>
      <c r="AO522" s="1432">
        <f t="shared" ref="AO522:AO537" si="232">AC522+AI522</f>
        <v>0</v>
      </c>
      <c r="AP522" s="1525">
        <f t="shared" si="211"/>
        <v>0</v>
      </c>
      <c r="AQ522" s="2950"/>
      <c r="AR522" s="2950"/>
      <c r="AS522" s="1525">
        <v>0</v>
      </c>
      <c r="AT522" s="3087"/>
      <c r="AU522" s="1525"/>
      <c r="AV522" s="1525">
        <v>0</v>
      </c>
      <c r="AW522" s="1525">
        <v>0</v>
      </c>
      <c r="AX522" s="1525">
        <f t="shared" si="212"/>
        <v>0</v>
      </c>
      <c r="AY522" s="1525"/>
      <c r="AZ522" s="1525"/>
      <c r="BA522" s="1525"/>
      <c r="BB522" s="1525"/>
      <c r="BC522" s="1525"/>
      <c r="BD522" s="1525">
        <f t="shared" si="213"/>
        <v>0</v>
      </c>
      <c r="BE522" s="1525">
        <f>AS522+AY522</f>
        <v>0</v>
      </c>
      <c r="BF522" s="3087"/>
      <c r="BG522" s="1525"/>
      <c r="BH522" s="1525">
        <f t="shared" si="228"/>
        <v>0</v>
      </c>
      <c r="BI522" s="1525">
        <f t="shared" si="228"/>
        <v>0</v>
      </c>
      <c r="BJ522" s="1525">
        <f t="shared" si="214"/>
        <v>0</v>
      </c>
      <c r="BK522" s="3189"/>
      <c r="BL522" s="3189"/>
      <c r="CA522" s="885">
        <v>0</v>
      </c>
      <c r="CB522" s="885">
        <v>0</v>
      </c>
      <c r="CC522" s="885">
        <v>0</v>
      </c>
      <c r="CE522" s="885">
        <v>0</v>
      </c>
      <c r="CF522" s="2981">
        <f t="shared" si="221"/>
        <v>0</v>
      </c>
      <c r="CG522" s="2981">
        <f t="shared" si="221"/>
        <v>0</v>
      </c>
      <c r="CH522" s="2981">
        <f t="shared" si="221"/>
        <v>0</v>
      </c>
      <c r="CI522" s="2981">
        <f t="shared" si="221"/>
        <v>0</v>
      </c>
      <c r="CJ522" s="2981">
        <f t="shared" si="221"/>
        <v>0</v>
      </c>
      <c r="CL522" s="885">
        <v>0</v>
      </c>
      <c r="CO522" s="885">
        <v>0</v>
      </c>
      <c r="CP522" s="885">
        <v>0</v>
      </c>
      <c r="CQ522" s="2981">
        <f t="shared" si="229"/>
        <v>0</v>
      </c>
      <c r="CR522" s="2981">
        <f t="shared" si="229"/>
        <v>0</v>
      </c>
      <c r="CS522" s="2981">
        <f t="shared" si="229"/>
        <v>0</v>
      </c>
      <c r="CT522" s="2981">
        <f t="shared" si="229"/>
        <v>0</v>
      </c>
      <c r="CU522" s="2981">
        <f t="shared" si="229"/>
        <v>0</v>
      </c>
    </row>
    <row r="523" spans="1:99" ht="14.25" hidden="1" customHeight="1">
      <c r="B523" s="3046"/>
      <c r="C523" s="1643"/>
      <c r="D523" s="3203"/>
      <c r="E523" s="3087"/>
      <c r="F523" s="1432"/>
      <c r="G523" s="1432"/>
      <c r="H523" s="1432"/>
      <c r="I523" s="1525"/>
      <c r="J523" s="1525"/>
      <c r="K523" s="2932">
        <f t="shared" si="207"/>
        <v>0</v>
      </c>
      <c r="L523" s="2948"/>
      <c r="M523" s="2948"/>
      <c r="N523" s="2948"/>
      <c r="O523" s="2948"/>
      <c r="P523" s="2948"/>
      <c r="Q523" s="2948">
        <f t="shared" si="220"/>
        <v>0</v>
      </c>
      <c r="R523" s="1423"/>
      <c r="S523" s="3087"/>
      <c r="T523" s="1525"/>
      <c r="U523" s="1525"/>
      <c r="V523" s="1525"/>
      <c r="W523" s="1525">
        <f t="shared" si="208"/>
        <v>0</v>
      </c>
      <c r="X523" s="1525"/>
      <c r="Y523" s="1501">
        <v>0</v>
      </c>
      <c r="Z523" s="1501">
        <v>0</v>
      </c>
      <c r="AA523" s="1501">
        <v>0</v>
      </c>
      <c r="AB523" s="1501"/>
      <c r="AC523" s="1501">
        <v>0</v>
      </c>
      <c r="AD523" s="1501">
        <f t="shared" si="209"/>
        <v>0</v>
      </c>
      <c r="AE523" s="3196"/>
      <c r="AF523" s="2949"/>
      <c r="AG523" s="2949"/>
      <c r="AH523" s="2949"/>
      <c r="AI523" s="2949"/>
      <c r="AJ523" s="2949">
        <f t="shared" si="210"/>
        <v>0</v>
      </c>
      <c r="AK523" s="1525">
        <f t="shared" si="231"/>
        <v>0</v>
      </c>
      <c r="AL523" s="3087">
        <f t="shared" si="231"/>
        <v>0</v>
      </c>
      <c r="AM523" s="1525">
        <f t="shared" si="231"/>
        <v>0</v>
      </c>
      <c r="AN523" s="1525"/>
      <c r="AO523" s="1525">
        <f t="shared" si="232"/>
        <v>0</v>
      </c>
      <c r="AP523" s="1525">
        <f t="shared" si="211"/>
        <v>0</v>
      </c>
      <c r="AQ523" s="2950"/>
      <c r="AR523" s="2950"/>
      <c r="AS523" s="1525"/>
      <c r="AT523" s="3087"/>
      <c r="AU523" s="1525"/>
      <c r="AV523" s="1525"/>
      <c r="AW523" s="1525"/>
      <c r="AX523" s="1525">
        <f t="shared" si="212"/>
        <v>0</v>
      </c>
      <c r="AY523" s="1525"/>
      <c r="AZ523" s="1525"/>
      <c r="BA523" s="1525"/>
      <c r="BB523" s="1525"/>
      <c r="BC523" s="1525"/>
      <c r="BD523" s="1525">
        <f t="shared" si="213"/>
        <v>0</v>
      </c>
      <c r="BE523" s="1525"/>
      <c r="BF523" s="3087"/>
      <c r="BG523" s="1525"/>
      <c r="BH523" s="1525"/>
      <c r="BI523" s="1525"/>
      <c r="BJ523" s="1525">
        <f t="shared" si="214"/>
        <v>0</v>
      </c>
      <c r="BK523" s="3189"/>
      <c r="BL523" s="3189"/>
      <c r="CA523" s="885">
        <v>0</v>
      </c>
      <c r="CB523" s="885">
        <v>0</v>
      </c>
      <c r="CC523" s="885">
        <v>0</v>
      </c>
      <c r="CE523" s="885">
        <v>0</v>
      </c>
      <c r="CF523" s="2981">
        <f t="shared" si="221"/>
        <v>0</v>
      </c>
      <c r="CG523" s="2981">
        <f t="shared" si="221"/>
        <v>0</v>
      </c>
      <c r="CH523" s="2981">
        <f t="shared" si="221"/>
        <v>0</v>
      </c>
      <c r="CI523" s="2981">
        <f t="shared" si="221"/>
        <v>0</v>
      </c>
      <c r="CJ523" s="2981">
        <f t="shared" si="221"/>
        <v>0</v>
      </c>
      <c r="CQ523" s="2981">
        <f t="shared" si="229"/>
        <v>0</v>
      </c>
      <c r="CR523" s="2981">
        <f t="shared" si="229"/>
        <v>0</v>
      </c>
      <c r="CS523" s="2981">
        <f t="shared" si="229"/>
        <v>0</v>
      </c>
      <c r="CT523" s="2981">
        <f t="shared" si="229"/>
        <v>0</v>
      </c>
      <c r="CU523" s="2981">
        <f t="shared" si="229"/>
        <v>0</v>
      </c>
    </row>
    <row r="524" spans="1:99" ht="14.25" hidden="1" customHeight="1">
      <c r="B524" s="3046"/>
      <c r="C524" s="1643"/>
      <c r="D524" s="3203"/>
      <c r="E524" s="3087"/>
      <c r="F524" s="1432"/>
      <c r="G524" s="1432"/>
      <c r="H524" s="1432"/>
      <c r="I524" s="1525"/>
      <c r="J524" s="1525"/>
      <c r="K524" s="2932">
        <f t="shared" si="207"/>
        <v>0</v>
      </c>
      <c r="L524" s="2948"/>
      <c r="M524" s="2948"/>
      <c r="N524" s="2948"/>
      <c r="O524" s="2948"/>
      <c r="P524" s="2948"/>
      <c r="Q524" s="2948">
        <f t="shared" si="220"/>
        <v>0</v>
      </c>
      <c r="R524" s="1423"/>
      <c r="S524" s="3087"/>
      <c r="T524" s="1525"/>
      <c r="U524" s="1525"/>
      <c r="V524" s="1525"/>
      <c r="W524" s="1525">
        <f t="shared" si="208"/>
        <v>0</v>
      </c>
      <c r="X524" s="1525"/>
      <c r="Y524" s="1501">
        <v>0</v>
      </c>
      <c r="Z524" s="1501">
        <v>0</v>
      </c>
      <c r="AA524" s="1501">
        <v>0</v>
      </c>
      <c r="AB524" s="1501"/>
      <c r="AC524" s="1501">
        <v>0</v>
      </c>
      <c r="AD524" s="1501">
        <f t="shared" si="209"/>
        <v>0</v>
      </c>
      <c r="AE524" s="3196"/>
      <c r="AF524" s="2949"/>
      <c r="AG524" s="2949"/>
      <c r="AH524" s="2949"/>
      <c r="AI524" s="2949"/>
      <c r="AJ524" s="2949">
        <f t="shared" si="210"/>
        <v>0</v>
      </c>
      <c r="AK524" s="1525">
        <f t="shared" si="231"/>
        <v>0</v>
      </c>
      <c r="AL524" s="3087">
        <f t="shared" si="231"/>
        <v>0</v>
      </c>
      <c r="AM524" s="1525">
        <f t="shared" si="231"/>
        <v>0</v>
      </c>
      <c r="AN524" s="1525"/>
      <c r="AO524" s="1525">
        <f t="shared" si="232"/>
        <v>0</v>
      </c>
      <c r="AP524" s="1525">
        <f t="shared" si="211"/>
        <v>0</v>
      </c>
      <c r="AQ524" s="2950"/>
      <c r="AR524" s="2950"/>
      <c r="AS524" s="1525"/>
      <c r="AT524" s="3087"/>
      <c r="AU524" s="1525"/>
      <c r="AV524" s="1525"/>
      <c r="AW524" s="1525"/>
      <c r="AX524" s="1525">
        <f t="shared" si="212"/>
        <v>0</v>
      </c>
      <c r="AY524" s="1525"/>
      <c r="AZ524" s="1525"/>
      <c r="BA524" s="1525"/>
      <c r="BB524" s="1525"/>
      <c r="BC524" s="1525"/>
      <c r="BD524" s="1525">
        <f t="shared" si="213"/>
        <v>0</v>
      </c>
      <c r="BE524" s="1525"/>
      <c r="BF524" s="3087"/>
      <c r="BG524" s="1525"/>
      <c r="BH524" s="1525"/>
      <c r="BI524" s="1525"/>
      <c r="BJ524" s="1525">
        <f t="shared" si="214"/>
        <v>0</v>
      </c>
      <c r="BK524" s="3189"/>
      <c r="BL524" s="3189"/>
      <c r="CA524" s="885">
        <v>0</v>
      </c>
      <c r="CB524" s="885">
        <v>0</v>
      </c>
      <c r="CC524" s="885">
        <v>0</v>
      </c>
      <c r="CE524" s="885">
        <v>0</v>
      </c>
      <c r="CF524" s="2981">
        <f t="shared" si="221"/>
        <v>0</v>
      </c>
      <c r="CG524" s="2981">
        <f t="shared" si="221"/>
        <v>0</v>
      </c>
      <c r="CH524" s="2981">
        <f t="shared" si="221"/>
        <v>0</v>
      </c>
      <c r="CI524" s="2981">
        <f t="shared" si="221"/>
        <v>0</v>
      </c>
      <c r="CJ524" s="2981">
        <f t="shared" si="221"/>
        <v>0</v>
      </c>
      <c r="CQ524" s="2981">
        <f t="shared" si="229"/>
        <v>0</v>
      </c>
      <c r="CR524" s="2981">
        <f t="shared" si="229"/>
        <v>0</v>
      </c>
      <c r="CS524" s="2981">
        <f t="shared" si="229"/>
        <v>0</v>
      </c>
      <c r="CT524" s="2981">
        <f t="shared" si="229"/>
        <v>0</v>
      </c>
      <c r="CU524" s="2981">
        <f t="shared" si="229"/>
        <v>0</v>
      </c>
    </row>
    <row r="525" spans="1:99" ht="14.25" hidden="1" customHeight="1">
      <c r="B525" s="3046"/>
      <c r="C525" s="1643"/>
      <c r="D525" s="3203"/>
      <c r="E525" s="3087"/>
      <c r="F525" s="1432"/>
      <c r="G525" s="1432"/>
      <c r="H525" s="1432"/>
      <c r="I525" s="1525"/>
      <c r="J525" s="1525"/>
      <c r="K525" s="2932">
        <f t="shared" si="207"/>
        <v>0</v>
      </c>
      <c r="L525" s="2948"/>
      <c r="M525" s="2948"/>
      <c r="N525" s="2948"/>
      <c r="O525" s="2948"/>
      <c r="P525" s="2948"/>
      <c r="Q525" s="2948">
        <f t="shared" si="220"/>
        <v>0</v>
      </c>
      <c r="R525" s="1423"/>
      <c r="S525" s="3087"/>
      <c r="T525" s="1525"/>
      <c r="U525" s="1525"/>
      <c r="V525" s="1525"/>
      <c r="W525" s="1525">
        <f t="shared" si="208"/>
        <v>0</v>
      </c>
      <c r="X525" s="1525"/>
      <c r="Y525" s="1501">
        <v>0</v>
      </c>
      <c r="Z525" s="1501">
        <v>0</v>
      </c>
      <c r="AA525" s="1501">
        <v>0</v>
      </c>
      <c r="AB525" s="1501"/>
      <c r="AC525" s="1501">
        <v>0</v>
      </c>
      <c r="AD525" s="1501">
        <f t="shared" si="209"/>
        <v>0</v>
      </c>
      <c r="AE525" s="3196"/>
      <c r="AF525" s="2949"/>
      <c r="AG525" s="2949"/>
      <c r="AH525" s="2949"/>
      <c r="AI525" s="2949"/>
      <c r="AJ525" s="2949">
        <f t="shared" si="210"/>
        <v>0</v>
      </c>
      <c r="AK525" s="1525">
        <f t="shared" si="231"/>
        <v>0</v>
      </c>
      <c r="AL525" s="3087">
        <f t="shared" si="231"/>
        <v>0</v>
      </c>
      <c r="AM525" s="1525">
        <f t="shared" si="231"/>
        <v>0</v>
      </c>
      <c r="AN525" s="1525"/>
      <c r="AO525" s="1525">
        <f t="shared" si="232"/>
        <v>0</v>
      </c>
      <c r="AP525" s="1525">
        <f t="shared" si="211"/>
        <v>0</v>
      </c>
      <c r="AQ525" s="2950"/>
      <c r="AR525" s="2950"/>
      <c r="AS525" s="1525"/>
      <c r="AT525" s="3087"/>
      <c r="AU525" s="1525"/>
      <c r="AV525" s="1525"/>
      <c r="AW525" s="1525"/>
      <c r="AX525" s="1525">
        <f t="shared" si="212"/>
        <v>0</v>
      </c>
      <c r="AY525" s="1525"/>
      <c r="AZ525" s="1525"/>
      <c r="BA525" s="1525"/>
      <c r="BB525" s="1525"/>
      <c r="BC525" s="1525"/>
      <c r="BD525" s="1525">
        <f t="shared" si="213"/>
        <v>0</v>
      </c>
      <c r="BE525" s="1525"/>
      <c r="BF525" s="3087"/>
      <c r="BG525" s="1525"/>
      <c r="BH525" s="1525"/>
      <c r="BI525" s="1525"/>
      <c r="BJ525" s="1525">
        <f t="shared" si="214"/>
        <v>0</v>
      </c>
      <c r="BK525" s="3189"/>
      <c r="BL525" s="3189"/>
      <c r="CA525" s="885">
        <v>0</v>
      </c>
      <c r="CB525" s="885">
        <v>0</v>
      </c>
      <c r="CC525" s="885">
        <v>0</v>
      </c>
      <c r="CE525" s="885">
        <v>0</v>
      </c>
      <c r="CF525" s="2981">
        <f t="shared" si="221"/>
        <v>0</v>
      </c>
      <c r="CG525" s="2981">
        <f t="shared" si="221"/>
        <v>0</v>
      </c>
      <c r="CH525" s="2981">
        <f t="shared" si="221"/>
        <v>0</v>
      </c>
      <c r="CI525" s="2981">
        <f t="shared" si="221"/>
        <v>0</v>
      </c>
      <c r="CJ525" s="2981">
        <f t="shared" si="221"/>
        <v>0</v>
      </c>
      <c r="CQ525" s="2981">
        <f t="shared" si="229"/>
        <v>0</v>
      </c>
      <c r="CR525" s="2981">
        <f t="shared" si="229"/>
        <v>0</v>
      </c>
      <c r="CS525" s="2981">
        <f t="shared" si="229"/>
        <v>0</v>
      </c>
      <c r="CT525" s="2981">
        <f t="shared" si="229"/>
        <v>0</v>
      </c>
      <c r="CU525" s="2981">
        <f t="shared" si="229"/>
        <v>0</v>
      </c>
    </row>
    <row r="526" spans="1:99" ht="14.25" hidden="1" customHeight="1">
      <c r="B526" s="3046"/>
      <c r="C526" s="1643"/>
      <c r="D526" s="3203"/>
      <c r="E526" s="3087"/>
      <c r="F526" s="1432"/>
      <c r="G526" s="1432"/>
      <c r="H526" s="1432"/>
      <c r="I526" s="1525"/>
      <c r="J526" s="1525"/>
      <c r="K526" s="2932">
        <f t="shared" ref="K526:K589" si="233">SUM(G526:J526)</f>
        <v>0</v>
      </c>
      <c r="L526" s="2948"/>
      <c r="M526" s="2948"/>
      <c r="N526" s="2948"/>
      <c r="O526" s="2948"/>
      <c r="P526" s="2948"/>
      <c r="Q526" s="2948">
        <f t="shared" si="220"/>
        <v>0</v>
      </c>
      <c r="R526" s="1423"/>
      <c r="S526" s="3087"/>
      <c r="T526" s="1525"/>
      <c r="U526" s="1525"/>
      <c r="V526" s="1525"/>
      <c r="W526" s="1525">
        <f t="shared" ref="W526:W589" si="234">SUM(S526:V526)</f>
        <v>0</v>
      </c>
      <c r="X526" s="1525"/>
      <c r="Y526" s="1501">
        <v>0</v>
      </c>
      <c r="Z526" s="1501">
        <v>0</v>
      </c>
      <c r="AA526" s="1501">
        <v>0</v>
      </c>
      <c r="AB526" s="1501"/>
      <c r="AC526" s="1501">
        <v>0</v>
      </c>
      <c r="AD526" s="1501">
        <f t="shared" ref="AD526:AD589" si="235">SUM(Z526:AC526)</f>
        <v>0</v>
      </c>
      <c r="AE526" s="3196"/>
      <c r="AF526" s="2949"/>
      <c r="AG526" s="2949"/>
      <c r="AH526" s="2949"/>
      <c r="AI526" s="2949"/>
      <c r="AJ526" s="2949">
        <f t="shared" ref="AJ526:AJ589" si="236">SUM(AF526:AI526)</f>
        <v>0</v>
      </c>
      <c r="AK526" s="1525">
        <f t="shared" si="231"/>
        <v>0</v>
      </c>
      <c r="AL526" s="3087">
        <f t="shared" si="231"/>
        <v>0</v>
      </c>
      <c r="AM526" s="1525">
        <f t="shared" si="231"/>
        <v>0</v>
      </c>
      <c r="AN526" s="1525"/>
      <c r="AO526" s="1525">
        <f t="shared" si="232"/>
        <v>0</v>
      </c>
      <c r="AP526" s="1525">
        <f t="shared" ref="AP526:AP589" si="237">SUM(AL526:AO526)</f>
        <v>0</v>
      </c>
      <c r="AQ526" s="2950"/>
      <c r="AR526" s="2950"/>
      <c r="AS526" s="1525"/>
      <c r="AT526" s="3087"/>
      <c r="AU526" s="1525"/>
      <c r="AV526" s="1525"/>
      <c r="AW526" s="1525"/>
      <c r="AX526" s="1525">
        <f t="shared" ref="AX526:AX589" si="238">SUM(AT526:AW526)</f>
        <v>0</v>
      </c>
      <c r="AY526" s="1525"/>
      <c r="AZ526" s="1525"/>
      <c r="BA526" s="1525"/>
      <c r="BB526" s="1525"/>
      <c r="BC526" s="1525"/>
      <c r="BD526" s="1525">
        <f t="shared" ref="BD526:BD589" si="239">SUM(AZ526:BC526)</f>
        <v>0</v>
      </c>
      <c r="BE526" s="1525"/>
      <c r="BF526" s="3087"/>
      <c r="BG526" s="1525"/>
      <c r="BH526" s="1525"/>
      <c r="BI526" s="1525"/>
      <c r="BJ526" s="1525">
        <f t="shared" ref="BJ526:BJ589" si="240">SUM(BF526:BI526)</f>
        <v>0</v>
      </c>
      <c r="BK526" s="3189"/>
      <c r="BL526" s="3189"/>
      <c r="CA526" s="885">
        <v>0</v>
      </c>
      <c r="CB526" s="885">
        <v>0</v>
      </c>
      <c r="CC526" s="885">
        <v>0</v>
      </c>
      <c r="CE526" s="885">
        <v>0</v>
      </c>
      <c r="CF526" s="2981">
        <f t="shared" si="221"/>
        <v>0</v>
      </c>
      <c r="CG526" s="2981">
        <f t="shared" si="221"/>
        <v>0</v>
      </c>
      <c r="CH526" s="2981">
        <f t="shared" si="221"/>
        <v>0</v>
      </c>
      <c r="CI526" s="2981">
        <f t="shared" si="221"/>
        <v>0</v>
      </c>
      <c r="CJ526" s="2981">
        <f t="shared" si="221"/>
        <v>0</v>
      </c>
      <c r="CQ526" s="2981">
        <f t="shared" si="229"/>
        <v>0</v>
      </c>
      <c r="CR526" s="2981">
        <f t="shared" si="229"/>
        <v>0</v>
      </c>
      <c r="CS526" s="2981">
        <f t="shared" si="229"/>
        <v>0</v>
      </c>
      <c r="CT526" s="2981">
        <f t="shared" si="229"/>
        <v>0</v>
      </c>
      <c r="CU526" s="2981">
        <f t="shared" si="229"/>
        <v>0</v>
      </c>
    </row>
    <row r="527" spans="1:99" ht="14.25" hidden="1" customHeight="1">
      <c r="B527" s="3046"/>
      <c r="C527" s="1643"/>
      <c r="D527" s="3203"/>
      <c r="E527" s="3087"/>
      <c r="F527" s="1432"/>
      <c r="G527" s="1432"/>
      <c r="H527" s="1432"/>
      <c r="I527" s="1525"/>
      <c r="J527" s="1525"/>
      <c r="K527" s="2932">
        <f t="shared" si="233"/>
        <v>0</v>
      </c>
      <c r="L527" s="2948"/>
      <c r="M527" s="2948"/>
      <c r="N527" s="2948"/>
      <c r="O527" s="2948"/>
      <c r="P527" s="2948"/>
      <c r="Q527" s="2948">
        <f t="shared" si="220"/>
        <v>0</v>
      </c>
      <c r="R527" s="1423"/>
      <c r="S527" s="3087"/>
      <c r="T527" s="1525"/>
      <c r="U527" s="1525"/>
      <c r="V527" s="1525"/>
      <c r="W527" s="1525">
        <f t="shared" si="234"/>
        <v>0</v>
      </c>
      <c r="X527" s="1525"/>
      <c r="Y527" s="1501">
        <v>0</v>
      </c>
      <c r="Z527" s="1501">
        <v>0</v>
      </c>
      <c r="AA527" s="1501">
        <v>0</v>
      </c>
      <c r="AB527" s="1501"/>
      <c r="AC527" s="1501">
        <v>0</v>
      </c>
      <c r="AD527" s="1501">
        <f t="shared" si="235"/>
        <v>0</v>
      </c>
      <c r="AE527" s="3196"/>
      <c r="AF527" s="2949"/>
      <c r="AG527" s="2949"/>
      <c r="AH527" s="2949"/>
      <c r="AI527" s="2949"/>
      <c r="AJ527" s="2949">
        <f t="shared" si="236"/>
        <v>0</v>
      </c>
      <c r="AK527" s="1525">
        <f t="shared" si="231"/>
        <v>0</v>
      </c>
      <c r="AL527" s="3087">
        <f t="shared" si="231"/>
        <v>0</v>
      </c>
      <c r="AM527" s="1525">
        <f t="shared" si="231"/>
        <v>0</v>
      </c>
      <c r="AN527" s="1525"/>
      <c r="AO527" s="1525">
        <f t="shared" si="232"/>
        <v>0</v>
      </c>
      <c r="AP527" s="1525">
        <f t="shared" si="237"/>
        <v>0</v>
      </c>
      <c r="AQ527" s="2950"/>
      <c r="AR527" s="2950"/>
      <c r="AS527" s="1525"/>
      <c r="AT527" s="3087"/>
      <c r="AU527" s="1525"/>
      <c r="AV527" s="1525"/>
      <c r="AW527" s="1525"/>
      <c r="AX527" s="1525">
        <f t="shared" si="238"/>
        <v>0</v>
      </c>
      <c r="AY527" s="1525"/>
      <c r="AZ527" s="1525"/>
      <c r="BA527" s="1525"/>
      <c r="BB527" s="1525"/>
      <c r="BC527" s="1525"/>
      <c r="BD527" s="1525">
        <f t="shared" si="239"/>
        <v>0</v>
      </c>
      <c r="BE527" s="1525"/>
      <c r="BF527" s="3087"/>
      <c r="BG527" s="1525"/>
      <c r="BH527" s="1525"/>
      <c r="BI527" s="1525"/>
      <c r="BJ527" s="1525">
        <f t="shared" si="240"/>
        <v>0</v>
      </c>
      <c r="BK527" s="3189"/>
      <c r="BL527" s="3189"/>
      <c r="CA527" s="885">
        <v>0</v>
      </c>
      <c r="CB527" s="885">
        <v>0</v>
      </c>
      <c r="CC527" s="885">
        <v>0</v>
      </c>
      <c r="CE527" s="885">
        <v>0</v>
      </c>
      <c r="CF527" s="2981">
        <f t="shared" si="221"/>
        <v>0</v>
      </c>
      <c r="CG527" s="2981">
        <f t="shared" si="221"/>
        <v>0</v>
      </c>
      <c r="CH527" s="2981">
        <f t="shared" si="221"/>
        <v>0</v>
      </c>
      <c r="CI527" s="2981">
        <f t="shared" si="221"/>
        <v>0</v>
      </c>
      <c r="CJ527" s="2981">
        <f t="shared" si="221"/>
        <v>0</v>
      </c>
      <c r="CQ527" s="2981">
        <f t="shared" si="229"/>
        <v>0</v>
      </c>
      <c r="CR527" s="2981">
        <f t="shared" si="229"/>
        <v>0</v>
      </c>
      <c r="CS527" s="2981">
        <f t="shared" si="229"/>
        <v>0</v>
      </c>
      <c r="CT527" s="2981">
        <f t="shared" si="229"/>
        <v>0</v>
      </c>
      <c r="CU527" s="2981">
        <f t="shared" si="229"/>
        <v>0</v>
      </c>
    </row>
    <row r="528" spans="1:99" ht="14.25" hidden="1" customHeight="1">
      <c r="B528" s="3046"/>
      <c r="C528" s="1643"/>
      <c r="D528" s="3203"/>
      <c r="E528" s="3087"/>
      <c r="F528" s="1432"/>
      <c r="G528" s="1432"/>
      <c r="H528" s="1432"/>
      <c r="I528" s="1525"/>
      <c r="J528" s="1525"/>
      <c r="K528" s="2932">
        <f t="shared" si="233"/>
        <v>0</v>
      </c>
      <c r="L528" s="2948"/>
      <c r="M528" s="2948"/>
      <c r="N528" s="2948"/>
      <c r="O528" s="2948"/>
      <c r="P528" s="2948"/>
      <c r="Q528" s="2948">
        <f t="shared" si="220"/>
        <v>0</v>
      </c>
      <c r="R528" s="1423"/>
      <c r="S528" s="3087"/>
      <c r="T528" s="1525"/>
      <c r="U528" s="1525"/>
      <c r="V528" s="1525"/>
      <c r="W528" s="1525">
        <f t="shared" si="234"/>
        <v>0</v>
      </c>
      <c r="X528" s="1525"/>
      <c r="Y528" s="1501">
        <v>0</v>
      </c>
      <c r="Z528" s="1501">
        <v>0</v>
      </c>
      <c r="AA528" s="1501">
        <v>0</v>
      </c>
      <c r="AB528" s="1501"/>
      <c r="AC528" s="1501">
        <v>0</v>
      </c>
      <c r="AD528" s="1501">
        <f t="shared" si="235"/>
        <v>0</v>
      </c>
      <c r="AE528" s="3196"/>
      <c r="AF528" s="2949"/>
      <c r="AG528" s="2949"/>
      <c r="AH528" s="2949"/>
      <c r="AI528" s="2949"/>
      <c r="AJ528" s="2949">
        <f t="shared" si="236"/>
        <v>0</v>
      </c>
      <c r="AK528" s="1525">
        <f t="shared" si="231"/>
        <v>0</v>
      </c>
      <c r="AL528" s="3087">
        <f t="shared" si="231"/>
        <v>0</v>
      </c>
      <c r="AM528" s="1525">
        <f t="shared" si="231"/>
        <v>0</v>
      </c>
      <c r="AN528" s="1525"/>
      <c r="AO528" s="1525">
        <f t="shared" si="232"/>
        <v>0</v>
      </c>
      <c r="AP528" s="1525">
        <f t="shared" si="237"/>
        <v>0</v>
      </c>
      <c r="AQ528" s="2950"/>
      <c r="AR528" s="2950"/>
      <c r="AS528" s="1525"/>
      <c r="AT528" s="3087"/>
      <c r="AU528" s="1525"/>
      <c r="AV528" s="1525"/>
      <c r="AW528" s="1525"/>
      <c r="AX528" s="1525">
        <f t="shared" si="238"/>
        <v>0</v>
      </c>
      <c r="AY528" s="1525"/>
      <c r="AZ528" s="1525"/>
      <c r="BA528" s="1525"/>
      <c r="BB528" s="1525"/>
      <c r="BC528" s="1525"/>
      <c r="BD528" s="1525">
        <f t="shared" si="239"/>
        <v>0</v>
      </c>
      <c r="BE528" s="1525"/>
      <c r="BF528" s="3087"/>
      <c r="BG528" s="1525"/>
      <c r="BH528" s="1525"/>
      <c r="BI528" s="1525"/>
      <c r="BJ528" s="1525">
        <f t="shared" si="240"/>
        <v>0</v>
      </c>
      <c r="BK528" s="3189"/>
      <c r="BL528" s="3189"/>
      <c r="CA528" s="885">
        <v>0</v>
      </c>
      <c r="CB528" s="885">
        <v>0</v>
      </c>
      <c r="CC528" s="885">
        <v>0</v>
      </c>
      <c r="CE528" s="885">
        <v>0</v>
      </c>
      <c r="CF528" s="2981">
        <f t="shared" si="221"/>
        <v>0</v>
      </c>
      <c r="CG528" s="2981">
        <f t="shared" si="221"/>
        <v>0</v>
      </c>
      <c r="CH528" s="2981">
        <f t="shared" si="221"/>
        <v>0</v>
      </c>
      <c r="CI528" s="2981">
        <f t="shared" si="221"/>
        <v>0</v>
      </c>
      <c r="CJ528" s="2981">
        <f t="shared" si="221"/>
        <v>0</v>
      </c>
      <c r="CQ528" s="2981">
        <f t="shared" si="229"/>
        <v>0</v>
      </c>
      <c r="CR528" s="2981">
        <f t="shared" si="229"/>
        <v>0</v>
      </c>
      <c r="CS528" s="2981">
        <f t="shared" si="229"/>
        <v>0</v>
      </c>
      <c r="CT528" s="2981">
        <f t="shared" si="229"/>
        <v>0</v>
      </c>
      <c r="CU528" s="2981">
        <f t="shared" si="229"/>
        <v>0</v>
      </c>
    </row>
    <row r="529" spans="1:99" ht="14.25" hidden="1" customHeight="1">
      <c r="B529" s="3046"/>
      <c r="C529" s="1643"/>
      <c r="D529" s="3203"/>
      <c r="E529" s="3087"/>
      <c r="F529" s="1432"/>
      <c r="G529" s="1432"/>
      <c r="H529" s="1432"/>
      <c r="I529" s="1525"/>
      <c r="J529" s="1525"/>
      <c r="K529" s="2932">
        <f t="shared" si="233"/>
        <v>0</v>
      </c>
      <c r="L529" s="2948"/>
      <c r="M529" s="2948"/>
      <c r="N529" s="2948"/>
      <c r="O529" s="2948"/>
      <c r="P529" s="2948"/>
      <c r="Q529" s="2948">
        <f t="shared" si="220"/>
        <v>0</v>
      </c>
      <c r="R529" s="1423"/>
      <c r="S529" s="3087"/>
      <c r="T529" s="1525"/>
      <c r="U529" s="1525"/>
      <c r="V529" s="1525"/>
      <c r="W529" s="1525">
        <f t="shared" si="234"/>
        <v>0</v>
      </c>
      <c r="X529" s="1525"/>
      <c r="Y529" s="1501">
        <v>0</v>
      </c>
      <c r="Z529" s="1501">
        <v>0</v>
      </c>
      <c r="AA529" s="1501">
        <v>0</v>
      </c>
      <c r="AB529" s="1501"/>
      <c r="AC529" s="1501">
        <v>0</v>
      </c>
      <c r="AD529" s="1501">
        <f t="shared" si="235"/>
        <v>0</v>
      </c>
      <c r="AE529" s="3196"/>
      <c r="AF529" s="2949"/>
      <c r="AG529" s="2949"/>
      <c r="AH529" s="2949"/>
      <c r="AI529" s="2949"/>
      <c r="AJ529" s="2949">
        <f t="shared" si="236"/>
        <v>0</v>
      </c>
      <c r="AK529" s="1525">
        <f t="shared" si="231"/>
        <v>0</v>
      </c>
      <c r="AL529" s="3087">
        <f t="shared" si="231"/>
        <v>0</v>
      </c>
      <c r="AM529" s="1525">
        <f t="shared" si="231"/>
        <v>0</v>
      </c>
      <c r="AN529" s="1525"/>
      <c r="AO529" s="1525">
        <f t="shared" si="232"/>
        <v>0</v>
      </c>
      <c r="AP529" s="1525">
        <f t="shared" si="237"/>
        <v>0</v>
      </c>
      <c r="AQ529" s="2950"/>
      <c r="AR529" s="2950"/>
      <c r="AS529" s="1525"/>
      <c r="AT529" s="3087"/>
      <c r="AU529" s="1525"/>
      <c r="AV529" s="1525"/>
      <c r="AW529" s="1525"/>
      <c r="AX529" s="1525">
        <f t="shared" si="238"/>
        <v>0</v>
      </c>
      <c r="AY529" s="1525"/>
      <c r="AZ529" s="1525"/>
      <c r="BA529" s="1525"/>
      <c r="BB529" s="1525"/>
      <c r="BC529" s="1525"/>
      <c r="BD529" s="1525">
        <f t="shared" si="239"/>
        <v>0</v>
      </c>
      <c r="BE529" s="1525"/>
      <c r="BF529" s="3087"/>
      <c r="BG529" s="1525"/>
      <c r="BH529" s="1525"/>
      <c r="BI529" s="1525"/>
      <c r="BJ529" s="1525">
        <f t="shared" si="240"/>
        <v>0</v>
      </c>
      <c r="BK529" s="3189"/>
      <c r="BL529" s="3189"/>
      <c r="CA529" s="885">
        <v>0</v>
      </c>
      <c r="CB529" s="885">
        <v>0</v>
      </c>
      <c r="CC529" s="885">
        <v>0</v>
      </c>
      <c r="CE529" s="885">
        <v>0</v>
      </c>
      <c r="CF529" s="2981">
        <f t="shared" si="221"/>
        <v>0</v>
      </c>
      <c r="CG529" s="2981">
        <f t="shared" si="221"/>
        <v>0</v>
      </c>
      <c r="CH529" s="2981">
        <f t="shared" si="221"/>
        <v>0</v>
      </c>
      <c r="CI529" s="2981">
        <f t="shared" si="221"/>
        <v>0</v>
      </c>
      <c r="CJ529" s="2981">
        <f t="shared" si="221"/>
        <v>0</v>
      </c>
      <c r="CQ529" s="2981">
        <f t="shared" si="229"/>
        <v>0</v>
      </c>
      <c r="CR529" s="2981">
        <f t="shared" si="229"/>
        <v>0</v>
      </c>
      <c r="CS529" s="2981">
        <f t="shared" si="229"/>
        <v>0</v>
      </c>
      <c r="CT529" s="2981">
        <f t="shared" si="229"/>
        <v>0</v>
      </c>
      <c r="CU529" s="2981">
        <f t="shared" si="229"/>
        <v>0</v>
      </c>
    </row>
    <row r="530" spans="1:99" ht="14.25" hidden="1" customHeight="1">
      <c r="B530" s="3046"/>
      <c r="C530" s="1643"/>
      <c r="D530" s="3203"/>
      <c r="E530" s="3087"/>
      <c r="F530" s="1432"/>
      <c r="G530" s="1432"/>
      <c r="H530" s="1432"/>
      <c r="I530" s="1525"/>
      <c r="J530" s="1525"/>
      <c r="K530" s="2932">
        <f t="shared" si="233"/>
        <v>0</v>
      </c>
      <c r="L530" s="2948"/>
      <c r="M530" s="2948"/>
      <c r="N530" s="2948"/>
      <c r="O530" s="2948"/>
      <c r="P530" s="2948"/>
      <c r="Q530" s="2948">
        <f t="shared" si="220"/>
        <v>0</v>
      </c>
      <c r="R530" s="1423"/>
      <c r="S530" s="3087"/>
      <c r="T530" s="1525"/>
      <c r="U530" s="1525"/>
      <c r="V530" s="1525"/>
      <c r="W530" s="1525">
        <f t="shared" si="234"/>
        <v>0</v>
      </c>
      <c r="X530" s="1525"/>
      <c r="Y530" s="1501">
        <v>0</v>
      </c>
      <c r="Z530" s="1501">
        <v>0</v>
      </c>
      <c r="AA530" s="1501">
        <v>0</v>
      </c>
      <c r="AB530" s="1501"/>
      <c r="AC530" s="1501">
        <v>0</v>
      </c>
      <c r="AD530" s="1501">
        <f t="shared" si="235"/>
        <v>0</v>
      </c>
      <c r="AE530" s="3196"/>
      <c r="AF530" s="2949"/>
      <c r="AG530" s="2949"/>
      <c r="AH530" s="2949"/>
      <c r="AI530" s="2949"/>
      <c r="AJ530" s="2949">
        <f t="shared" si="236"/>
        <v>0</v>
      </c>
      <c r="AK530" s="1525">
        <f t="shared" si="231"/>
        <v>0</v>
      </c>
      <c r="AL530" s="3087">
        <f t="shared" si="231"/>
        <v>0</v>
      </c>
      <c r="AM530" s="1525">
        <f t="shared" si="231"/>
        <v>0</v>
      </c>
      <c r="AN530" s="1525"/>
      <c r="AO530" s="1525">
        <f t="shared" si="232"/>
        <v>0</v>
      </c>
      <c r="AP530" s="1525">
        <f t="shared" si="237"/>
        <v>0</v>
      </c>
      <c r="AQ530" s="2950"/>
      <c r="AR530" s="2950"/>
      <c r="AS530" s="1525"/>
      <c r="AT530" s="3087"/>
      <c r="AU530" s="1525"/>
      <c r="AV530" s="1525"/>
      <c r="AW530" s="1525"/>
      <c r="AX530" s="1525">
        <f t="shared" si="238"/>
        <v>0</v>
      </c>
      <c r="AY530" s="1525"/>
      <c r="AZ530" s="1525"/>
      <c r="BA530" s="1525"/>
      <c r="BB530" s="1525"/>
      <c r="BC530" s="1525"/>
      <c r="BD530" s="1525">
        <f t="shared" si="239"/>
        <v>0</v>
      </c>
      <c r="BE530" s="1525"/>
      <c r="BF530" s="3087"/>
      <c r="BG530" s="1525"/>
      <c r="BH530" s="1525"/>
      <c r="BI530" s="1525"/>
      <c r="BJ530" s="1525">
        <f t="shared" si="240"/>
        <v>0</v>
      </c>
      <c r="BK530" s="3189"/>
      <c r="BL530" s="3189"/>
      <c r="CA530" s="885">
        <v>0</v>
      </c>
      <c r="CB530" s="885">
        <v>0</v>
      </c>
      <c r="CC530" s="885">
        <v>0</v>
      </c>
      <c r="CE530" s="885">
        <v>0</v>
      </c>
      <c r="CF530" s="2981">
        <f t="shared" si="221"/>
        <v>0</v>
      </c>
      <c r="CG530" s="2981">
        <f t="shared" si="221"/>
        <v>0</v>
      </c>
      <c r="CH530" s="2981">
        <f t="shared" si="221"/>
        <v>0</v>
      </c>
      <c r="CI530" s="2981">
        <f t="shared" si="221"/>
        <v>0</v>
      </c>
      <c r="CJ530" s="2981">
        <f t="shared" si="221"/>
        <v>0</v>
      </c>
      <c r="CQ530" s="2981">
        <f t="shared" si="229"/>
        <v>0</v>
      </c>
      <c r="CR530" s="2981">
        <f t="shared" si="229"/>
        <v>0</v>
      </c>
      <c r="CS530" s="2981">
        <f t="shared" si="229"/>
        <v>0</v>
      </c>
      <c r="CT530" s="2981">
        <f t="shared" si="229"/>
        <v>0</v>
      </c>
      <c r="CU530" s="2981">
        <f t="shared" si="229"/>
        <v>0</v>
      </c>
    </row>
    <row r="531" spans="1:99" ht="14.25" hidden="1" customHeight="1">
      <c r="B531" s="3046"/>
      <c r="C531" s="1643"/>
      <c r="D531" s="3203"/>
      <c r="E531" s="3087"/>
      <c r="F531" s="1432"/>
      <c r="G531" s="1432"/>
      <c r="H531" s="1432"/>
      <c r="I531" s="1525"/>
      <c r="J531" s="1525"/>
      <c r="K531" s="2932">
        <f t="shared" si="233"/>
        <v>0</v>
      </c>
      <c r="L531" s="2948"/>
      <c r="M531" s="2948"/>
      <c r="N531" s="2948"/>
      <c r="O531" s="2948"/>
      <c r="P531" s="2948"/>
      <c r="Q531" s="2948">
        <f t="shared" si="220"/>
        <v>0</v>
      </c>
      <c r="R531" s="1423"/>
      <c r="S531" s="3087"/>
      <c r="T531" s="1525"/>
      <c r="U531" s="1525"/>
      <c r="V531" s="1525"/>
      <c r="W531" s="1525">
        <f t="shared" si="234"/>
        <v>0</v>
      </c>
      <c r="X531" s="1525"/>
      <c r="Y531" s="1501">
        <v>0</v>
      </c>
      <c r="Z531" s="1501">
        <v>0</v>
      </c>
      <c r="AA531" s="1501">
        <v>0</v>
      </c>
      <c r="AB531" s="1501"/>
      <c r="AC531" s="1501">
        <v>0</v>
      </c>
      <c r="AD531" s="1501">
        <f t="shared" si="235"/>
        <v>0</v>
      </c>
      <c r="AE531" s="3196"/>
      <c r="AF531" s="2949"/>
      <c r="AG531" s="2949"/>
      <c r="AH531" s="2949"/>
      <c r="AI531" s="2949"/>
      <c r="AJ531" s="2949">
        <f t="shared" si="236"/>
        <v>0</v>
      </c>
      <c r="AK531" s="1525">
        <f t="shared" si="231"/>
        <v>0</v>
      </c>
      <c r="AL531" s="3087">
        <f t="shared" si="231"/>
        <v>0</v>
      </c>
      <c r="AM531" s="1525">
        <f t="shared" si="231"/>
        <v>0</v>
      </c>
      <c r="AN531" s="1525"/>
      <c r="AO531" s="1525">
        <f t="shared" si="232"/>
        <v>0</v>
      </c>
      <c r="AP531" s="1525">
        <f t="shared" si="237"/>
        <v>0</v>
      </c>
      <c r="AQ531" s="2950"/>
      <c r="AR531" s="2950"/>
      <c r="AS531" s="1525"/>
      <c r="AT531" s="3087"/>
      <c r="AU531" s="1525"/>
      <c r="AV531" s="1525"/>
      <c r="AW531" s="1525"/>
      <c r="AX531" s="1525">
        <f t="shared" si="238"/>
        <v>0</v>
      </c>
      <c r="AY531" s="1525"/>
      <c r="AZ531" s="1525"/>
      <c r="BA531" s="1525"/>
      <c r="BB531" s="1525"/>
      <c r="BC531" s="1525"/>
      <c r="BD531" s="1525">
        <f t="shared" si="239"/>
        <v>0</v>
      </c>
      <c r="BE531" s="1525"/>
      <c r="BF531" s="3087"/>
      <c r="BG531" s="1525"/>
      <c r="BH531" s="1525"/>
      <c r="BI531" s="1525"/>
      <c r="BJ531" s="1525">
        <f t="shared" si="240"/>
        <v>0</v>
      </c>
      <c r="BK531" s="3189"/>
      <c r="BL531" s="3189"/>
      <c r="CA531" s="885">
        <v>0</v>
      </c>
      <c r="CB531" s="885">
        <v>0</v>
      </c>
      <c r="CC531" s="885">
        <v>0</v>
      </c>
      <c r="CE531" s="885">
        <v>0</v>
      </c>
      <c r="CF531" s="2981">
        <f t="shared" si="221"/>
        <v>0</v>
      </c>
      <c r="CG531" s="2981">
        <f t="shared" si="221"/>
        <v>0</v>
      </c>
      <c r="CH531" s="2981">
        <f t="shared" si="221"/>
        <v>0</v>
      </c>
      <c r="CI531" s="2981">
        <f t="shared" si="221"/>
        <v>0</v>
      </c>
      <c r="CJ531" s="2981">
        <f t="shared" si="221"/>
        <v>0</v>
      </c>
      <c r="CQ531" s="2981">
        <f t="shared" si="229"/>
        <v>0</v>
      </c>
      <c r="CR531" s="2981">
        <f t="shared" si="229"/>
        <v>0</v>
      </c>
      <c r="CS531" s="2981">
        <f t="shared" si="229"/>
        <v>0</v>
      </c>
      <c r="CT531" s="2981">
        <f t="shared" si="229"/>
        <v>0</v>
      </c>
      <c r="CU531" s="2981">
        <f t="shared" si="229"/>
        <v>0</v>
      </c>
    </row>
    <row r="532" spans="1:99" ht="14.25" hidden="1" customHeight="1">
      <c r="B532" s="3046"/>
      <c r="C532" s="1643"/>
      <c r="D532" s="3203"/>
      <c r="E532" s="3087"/>
      <c r="F532" s="1432"/>
      <c r="G532" s="1432"/>
      <c r="H532" s="1432"/>
      <c r="I532" s="1525"/>
      <c r="J532" s="1525"/>
      <c r="K532" s="2932">
        <f t="shared" si="233"/>
        <v>0</v>
      </c>
      <c r="L532" s="2948"/>
      <c r="M532" s="2948"/>
      <c r="N532" s="2948"/>
      <c r="O532" s="2948"/>
      <c r="P532" s="2948"/>
      <c r="Q532" s="2948">
        <f t="shared" si="220"/>
        <v>0</v>
      </c>
      <c r="R532" s="1423"/>
      <c r="S532" s="3087"/>
      <c r="T532" s="1525"/>
      <c r="U532" s="1525"/>
      <c r="V532" s="1525"/>
      <c r="W532" s="1525">
        <f t="shared" si="234"/>
        <v>0</v>
      </c>
      <c r="X532" s="1525"/>
      <c r="Y532" s="1501">
        <v>0</v>
      </c>
      <c r="Z532" s="1501">
        <v>0</v>
      </c>
      <c r="AA532" s="1501">
        <v>0</v>
      </c>
      <c r="AB532" s="1501"/>
      <c r="AC532" s="1501">
        <v>0</v>
      </c>
      <c r="AD532" s="1501">
        <f t="shared" si="235"/>
        <v>0</v>
      </c>
      <c r="AE532" s="3196"/>
      <c r="AF532" s="2949"/>
      <c r="AG532" s="2949"/>
      <c r="AH532" s="2949"/>
      <c r="AI532" s="2949"/>
      <c r="AJ532" s="2949">
        <f t="shared" si="236"/>
        <v>0</v>
      </c>
      <c r="AK532" s="1525">
        <f t="shared" si="231"/>
        <v>0</v>
      </c>
      <c r="AL532" s="3087">
        <f t="shared" si="231"/>
        <v>0</v>
      </c>
      <c r="AM532" s="1525">
        <f t="shared" si="231"/>
        <v>0</v>
      </c>
      <c r="AN532" s="1525"/>
      <c r="AO532" s="1525">
        <f t="shared" si="232"/>
        <v>0</v>
      </c>
      <c r="AP532" s="1525">
        <f t="shared" si="237"/>
        <v>0</v>
      </c>
      <c r="AQ532" s="2950"/>
      <c r="AR532" s="2950"/>
      <c r="AS532" s="1525"/>
      <c r="AT532" s="3087"/>
      <c r="AU532" s="1525"/>
      <c r="AV532" s="1525"/>
      <c r="AW532" s="1525"/>
      <c r="AX532" s="1525">
        <f t="shared" si="238"/>
        <v>0</v>
      </c>
      <c r="AY532" s="1525"/>
      <c r="AZ532" s="1525"/>
      <c r="BA532" s="1525"/>
      <c r="BB532" s="1525"/>
      <c r="BC532" s="1525"/>
      <c r="BD532" s="1525">
        <f t="shared" si="239"/>
        <v>0</v>
      </c>
      <c r="BE532" s="1525"/>
      <c r="BF532" s="3087"/>
      <c r="BG532" s="1525"/>
      <c r="BH532" s="1525"/>
      <c r="BI532" s="1525"/>
      <c r="BJ532" s="1525">
        <f t="shared" si="240"/>
        <v>0</v>
      </c>
      <c r="BK532" s="3189"/>
      <c r="BL532" s="3189"/>
      <c r="CA532" s="885">
        <v>0</v>
      </c>
      <c r="CB532" s="885">
        <v>0</v>
      </c>
      <c r="CC532" s="885">
        <v>0</v>
      </c>
      <c r="CE532" s="885">
        <v>0</v>
      </c>
      <c r="CF532" s="2981">
        <f t="shared" si="221"/>
        <v>0</v>
      </c>
      <c r="CG532" s="2981">
        <f t="shared" si="221"/>
        <v>0</v>
      </c>
      <c r="CH532" s="2981">
        <f t="shared" si="221"/>
        <v>0</v>
      </c>
      <c r="CI532" s="2981">
        <f t="shared" si="221"/>
        <v>0</v>
      </c>
      <c r="CJ532" s="2981">
        <f t="shared" si="221"/>
        <v>0</v>
      </c>
      <c r="CQ532" s="2981">
        <f t="shared" si="229"/>
        <v>0</v>
      </c>
      <c r="CR532" s="2981">
        <f t="shared" si="229"/>
        <v>0</v>
      </c>
      <c r="CS532" s="2981">
        <f t="shared" si="229"/>
        <v>0</v>
      </c>
      <c r="CT532" s="2981">
        <f t="shared" si="229"/>
        <v>0</v>
      </c>
      <c r="CU532" s="2981">
        <f t="shared" si="229"/>
        <v>0</v>
      </c>
    </row>
    <row r="533" spans="1:99" ht="14.25" hidden="1" customHeight="1">
      <c r="B533" s="3046"/>
      <c r="C533" s="1643"/>
      <c r="D533" s="3203"/>
      <c r="E533" s="3087"/>
      <c r="F533" s="1432"/>
      <c r="G533" s="1432"/>
      <c r="H533" s="1432"/>
      <c r="I533" s="1525"/>
      <c r="J533" s="1525"/>
      <c r="K533" s="2932">
        <f t="shared" si="233"/>
        <v>0</v>
      </c>
      <c r="L533" s="2948"/>
      <c r="M533" s="2948"/>
      <c r="N533" s="2948"/>
      <c r="O533" s="2948"/>
      <c r="P533" s="2948"/>
      <c r="Q533" s="2948">
        <f t="shared" si="220"/>
        <v>0</v>
      </c>
      <c r="R533" s="1423"/>
      <c r="S533" s="3087"/>
      <c r="T533" s="1525"/>
      <c r="U533" s="1525"/>
      <c r="V533" s="1525"/>
      <c r="W533" s="1525">
        <f t="shared" si="234"/>
        <v>0</v>
      </c>
      <c r="X533" s="1525"/>
      <c r="Y533" s="1501">
        <v>0</v>
      </c>
      <c r="Z533" s="1501">
        <v>0</v>
      </c>
      <c r="AA533" s="1501">
        <v>0</v>
      </c>
      <c r="AB533" s="1501"/>
      <c r="AC533" s="1501">
        <v>0</v>
      </c>
      <c r="AD533" s="1501">
        <f t="shared" si="235"/>
        <v>0</v>
      </c>
      <c r="AE533" s="3196"/>
      <c r="AF533" s="2949"/>
      <c r="AG533" s="2949"/>
      <c r="AH533" s="2949"/>
      <c r="AI533" s="2949"/>
      <c r="AJ533" s="2949">
        <f t="shared" si="236"/>
        <v>0</v>
      </c>
      <c r="AK533" s="1525">
        <f t="shared" si="231"/>
        <v>0</v>
      </c>
      <c r="AL533" s="3087">
        <f t="shared" si="231"/>
        <v>0</v>
      </c>
      <c r="AM533" s="1525">
        <f t="shared" si="231"/>
        <v>0</v>
      </c>
      <c r="AN533" s="1525"/>
      <c r="AO533" s="1525">
        <f t="shared" si="232"/>
        <v>0</v>
      </c>
      <c r="AP533" s="1525">
        <f t="shared" si="237"/>
        <v>0</v>
      </c>
      <c r="AQ533" s="2950"/>
      <c r="AR533" s="2950"/>
      <c r="AS533" s="1525"/>
      <c r="AT533" s="3087"/>
      <c r="AU533" s="1525"/>
      <c r="AV533" s="1525"/>
      <c r="AW533" s="1525"/>
      <c r="AX533" s="1525">
        <f t="shared" si="238"/>
        <v>0</v>
      </c>
      <c r="AY533" s="1525"/>
      <c r="AZ533" s="1525"/>
      <c r="BA533" s="1525"/>
      <c r="BB533" s="1525"/>
      <c r="BC533" s="1525"/>
      <c r="BD533" s="1525">
        <f t="shared" si="239"/>
        <v>0</v>
      </c>
      <c r="BE533" s="1525"/>
      <c r="BF533" s="3087"/>
      <c r="BG533" s="1525"/>
      <c r="BH533" s="1525"/>
      <c r="BI533" s="1525"/>
      <c r="BJ533" s="1525">
        <f t="shared" si="240"/>
        <v>0</v>
      </c>
      <c r="BK533" s="3189"/>
      <c r="BL533" s="3189"/>
      <c r="CA533" s="885">
        <v>0</v>
      </c>
      <c r="CB533" s="885">
        <v>0</v>
      </c>
      <c r="CC533" s="885">
        <v>0</v>
      </c>
      <c r="CE533" s="885">
        <v>0</v>
      </c>
      <c r="CF533" s="2981">
        <f t="shared" si="221"/>
        <v>0</v>
      </c>
      <c r="CG533" s="2981">
        <f t="shared" si="221"/>
        <v>0</v>
      </c>
      <c r="CH533" s="2981">
        <f t="shared" si="221"/>
        <v>0</v>
      </c>
      <c r="CI533" s="2981">
        <f t="shared" si="221"/>
        <v>0</v>
      </c>
      <c r="CJ533" s="2981">
        <f t="shared" si="221"/>
        <v>0</v>
      </c>
      <c r="CQ533" s="2981">
        <f t="shared" si="229"/>
        <v>0</v>
      </c>
      <c r="CR533" s="2981">
        <f t="shared" si="229"/>
        <v>0</v>
      </c>
      <c r="CS533" s="2981">
        <f t="shared" si="229"/>
        <v>0</v>
      </c>
      <c r="CT533" s="2981">
        <f t="shared" si="229"/>
        <v>0</v>
      </c>
      <c r="CU533" s="2981">
        <f t="shared" si="229"/>
        <v>0</v>
      </c>
    </row>
    <row r="534" spans="1:99" ht="14.25" hidden="1" customHeight="1">
      <c r="B534" s="3046"/>
      <c r="C534" s="1643"/>
      <c r="D534" s="3203"/>
      <c r="E534" s="3087"/>
      <c r="F534" s="1432"/>
      <c r="G534" s="1432"/>
      <c r="H534" s="1432"/>
      <c r="I534" s="1525"/>
      <c r="J534" s="1525"/>
      <c r="K534" s="2932">
        <f t="shared" si="233"/>
        <v>0</v>
      </c>
      <c r="L534" s="2948"/>
      <c r="M534" s="2948"/>
      <c r="N534" s="2948"/>
      <c r="O534" s="2948"/>
      <c r="P534" s="2948"/>
      <c r="Q534" s="2948">
        <f t="shared" si="220"/>
        <v>0</v>
      </c>
      <c r="R534" s="1423"/>
      <c r="S534" s="3087"/>
      <c r="T534" s="1525"/>
      <c r="U534" s="1525"/>
      <c r="V534" s="1525"/>
      <c r="W534" s="1525">
        <f t="shared" si="234"/>
        <v>0</v>
      </c>
      <c r="X534" s="1525"/>
      <c r="Y534" s="1501">
        <v>0</v>
      </c>
      <c r="Z534" s="1501">
        <v>0</v>
      </c>
      <c r="AA534" s="1501">
        <v>0</v>
      </c>
      <c r="AB534" s="1501"/>
      <c r="AC534" s="1501">
        <v>0</v>
      </c>
      <c r="AD534" s="1501">
        <f t="shared" si="235"/>
        <v>0</v>
      </c>
      <c r="AE534" s="3196"/>
      <c r="AF534" s="2949"/>
      <c r="AG534" s="2949"/>
      <c r="AH534" s="2949"/>
      <c r="AI534" s="2949"/>
      <c r="AJ534" s="2949">
        <f t="shared" si="236"/>
        <v>0</v>
      </c>
      <c r="AK534" s="1525">
        <f t="shared" si="231"/>
        <v>0</v>
      </c>
      <c r="AL534" s="3087">
        <f t="shared" si="231"/>
        <v>0</v>
      </c>
      <c r="AM534" s="1525">
        <f t="shared" si="231"/>
        <v>0</v>
      </c>
      <c r="AN534" s="1525"/>
      <c r="AO534" s="1525">
        <f t="shared" si="232"/>
        <v>0</v>
      </c>
      <c r="AP534" s="1525">
        <f t="shared" si="237"/>
        <v>0</v>
      </c>
      <c r="AQ534" s="2950"/>
      <c r="AR534" s="2950"/>
      <c r="AS534" s="1525"/>
      <c r="AT534" s="3087"/>
      <c r="AU534" s="1525"/>
      <c r="AV534" s="1525"/>
      <c r="AW534" s="1525"/>
      <c r="AX534" s="1525">
        <f t="shared" si="238"/>
        <v>0</v>
      </c>
      <c r="AY534" s="1525"/>
      <c r="AZ534" s="1525"/>
      <c r="BA534" s="1525"/>
      <c r="BB534" s="1525"/>
      <c r="BC534" s="1525"/>
      <c r="BD534" s="1525">
        <f t="shared" si="239"/>
        <v>0</v>
      </c>
      <c r="BE534" s="1525"/>
      <c r="BF534" s="3087"/>
      <c r="BG534" s="1525"/>
      <c r="BH534" s="1525"/>
      <c r="BI534" s="1525"/>
      <c r="BJ534" s="1525">
        <f t="shared" si="240"/>
        <v>0</v>
      </c>
      <c r="BK534" s="3189"/>
      <c r="BL534" s="3189"/>
      <c r="CA534" s="885">
        <v>0</v>
      </c>
      <c r="CB534" s="885">
        <v>0</v>
      </c>
      <c r="CC534" s="885">
        <v>0</v>
      </c>
      <c r="CE534" s="885">
        <v>0</v>
      </c>
      <c r="CF534" s="2981">
        <f t="shared" si="221"/>
        <v>0</v>
      </c>
      <c r="CG534" s="2981">
        <f t="shared" si="221"/>
        <v>0</v>
      </c>
      <c r="CH534" s="2981">
        <f t="shared" si="221"/>
        <v>0</v>
      </c>
      <c r="CI534" s="2981">
        <f t="shared" si="221"/>
        <v>0</v>
      </c>
      <c r="CJ534" s="2981">
        <f t="shared" si="221"/>
        <v>0</v>
      </c>
      <c r="CQ534" s="2981">
        <f t="shared" si="229"/>
        <v>0</v>
      </c>
      <c r="CR534" s="2981">
        <f t="shared" si="229"/>
        <v>0</v>
      </c>
      <c r="CS534" s="2981">
        <f t="shared" si="229"/>
        <v>0</v>
      </c>
      <c r="CT534" s="2981">
        <f t="shared" si="229"/>
        <v>0</v>
      </c>
      <c r="CU534" s="2981">
        <f t="shared" si="229"/>
        <v>0</v>
      </c>
    </row>
    <row r="535" spans="1:99" ht="14.25" hidden="1" customHeight="1">
      <c r="B535" s="3046"/>
      <c r="C535" s="1643"/>
      <c r="D535" s="3203"/>
      <c r="E535" s="3087"/>
      <c r="F535" s="1432"/>
      <c r="G535" s="1432"/>
      <c r="H535" s="1432"/>
      <c r="I535" s="1525"/>
      <c r="J535" s="1525"/>
      <c r="K535" s="2932">
        <f t="shared" si="233"/>
        <v>0</v>
      </c>
      <c r="L535" s="2948"/>
      <c r="M535" s="2948"/>
      <c r="N535" s="2948"/>
      <c r="O535" s="2948"/>
      <c r="P535" s="2948"/>
      <c r="Q535" s="2948">
        <f t="shared" si="220"/>
        <v>0</v>
      </c>
      <c r="R535" s="1423"/>
      <c r="S535" s="3087"/>
      <c r="T535" s="1525"/>
      <c r="U535" s="1525"/>
      <c r="V535" s="1525"/>
      <c r="W535" s="1525">
        <f t="shared" si="234"/>
        <v>0</v>
      </c>
      <c r="X535" s="1525"/>
      <c r="Y535" s="1501">
        <v>0</v>
      </c>
      <c r="Z535" s="1501">
        <v>0</v>
      </c>
      <c r="AA535" s="1501">
        <v>0</v>
      </c>
      <c r="AB535" s="1501"/>
      <c r="AC535" s="1501">
        <v>0</v>
      </c>
      <c r="AD535" s="1501">
        <f t="shared" si="235"/>
        <v>0</v>
      </c>
      <c r="AE535" s="3196"/>
      <c r="AF535" s="2949"/>
      <c r="AG535" s="2949"/>
      <c r="AH535" s="2949"/>
      <c r="AI535" s="2949"/>
      <c r="AJ535" s="2949">
        <f t="shared" si="236"/>
        <v>0</v>
      </c>
      <c r="AK535" s="1525">
        <f t="shared" si="231"/>
        <v>0</v>
      </c>
      <c r="AL535" s="3087">
        <f t="shared" si="231"/>
        <v>0</v>
      </c>
      <c r="AM535" s="1525">
        <f t="shared" si="231"/>
        <v>0</v>
      </c>
      <c r="AN535" s="1525"/>
      <c r="AO535" s="1525">
        <f t="shared" si="232"/>
        <v>0</v>
      </c>
      <c r="AP535" s="1525">
        <f t="shared" si="237"/>
        <v>0</v>
      </c>
      <c r="AQ535" s="2950"/>
      <c r="AR535" s="2950"/>
      <c r="AS535" s="1525"/>
      <c r="AT535" s="3087"/>
      <c r="AU535" s="1525"/>
      <c r="AV535" s="1525"/>
      <c r="AW535" s="1525"/>
      <c r="AX535" s="1525">
        <f t="shared" si="238"/>
        <v>0</v>
      </c>
      <c r="AY535" s="1525"/>
      <c r="AZ535" s="1525"/>
      <c r="BA535" s="1525"/>
      <c r="BB535" s="1525"/>
      <c r="BC535" s="1525"/>
      <c r="BD535" s="1525">
        <f t="shared" si="239"/>
        <v>0</v>
      </c>
      <c r="BE535" s="1525"/>
      <c r="BF535" s="3087"/>
      <c r="BG535" s="1525"/>
      <c r="BH535" s="1525"/>
      <c r="BI535" s="1525"/>
      <c r="BJ535" s="1525">
        <f t="shared" si="240"/>
        <v>0</v>
      </c>
      <c r="BK535" s="3189"/>
      <c r="BL535" s="3189"/>
      <c r="CA535" s="885">
        <v>0</v>
      </c>
      <c r="CB535" s="885">
        <v>0</v>
      </c>
      <c r="CC535" s="885">
        <v>0</v>
      </c>
      <c r="CE535" s="885">
        <v>0</v>
      </c>
      <c r="CF535" s="2981">
        <f t="shared" si="221"/>
        <v>0</v>
      </c>
      <c r="CG535" s="2981">
        <f t="shared" si="221"/>
        <v>0</v>
      </c>
      <c r="CH535" s="2981">
        <f t="shared" si="221"/>
        <v>0</v>
      </c>
      <c r="CI535" s="2981">
        <f t="shared" si="221"/>
        <v>0</v>
      </c>
      <c r="CJ535" s="2981">
        <f t="shared" si="221"/>
        <v>0</v>
      </c>
      <c r="CQ535" s="2981">
        <f t="shared" si="229"/>
        <v>0</v>
      </c>
      <c r="CR535" s="2981">
        <f t="shared" si="229"/>
        <v>0</v>
      </c>
      <c r="CS535" s="2981">
        <f t="shared" si="229"/>
        <v>0</v>
      </c>
      <c r="CT535" s="2981">
        <f t="shared" si="229"/>
        <v>0</v>
      </c>
      <c r="CU535" s="2981">
        <f t="shared" si="229"/>
        <v>0</v>
      </c>
    </row>
    <row r="536" spans="1:99" ht="14.25" hidden="1" customHeight="1">
      <c r="B536" s="3046"/>
      <c r="C536" s="1643"/>
      <c r="D536" s="3203"/>
      <c r="E536" s="3087"/>
      <c r="F536" s="1432"/>
      <c r="G536" s="1432"/>
      <c r="H536" s="1432"/>
      <c r="I536" s="1525"/>
      <c r="J536" s="1525"/>
      <c r="K536" s="2932">
        <f t="shared" si="233"/>
        <v>0</v>
      </c>
      <c r="L536" s="2948"/>
      <c r="M536" s="2948"/>
      <c r="N536" s="2948"/>
      <c r="O536" s="2948"/>
      <c r="P536" s="2948"/>
      <c r="Q536" s="2948">
        <f t="shared" si="220"/>
        <v>0</v>
      </c>
      <c r="R536" s="1423"/>
      <c r="S536" s="3087"/>
      <c r="T536" s="1525"/>
      <c r="U536" s="1525"/>
      <c r="V536" s="1525"/>
      <c r="W536" s="1525">
        <f t="shared" si="234"/>
        <v>0</v>
      </c>
      <c r="X536" s="1525"/>
      <c r="Y536" s="1501">
        <v>0</v>
      </c>
      <c r="Z536" s="1501">
        <v>0</v>
      </c>
      <c r="AA536" s="1501">
        <v>0</v>
      </c>
      <c r="AB536" s="1501"/>
      <c r="AC536" s="1501">
        <v>0</v>
      </c>
      <c r="AD536" s="1501">
        <f t="shared" si="235"/>
        <v>0</v>
      </c>
      <c r="AE536" s="3196"/>
      <c r="AF536" s="2949"/>
      <c r="AG536" s="2949"/>
      <c r="AH536" s="2949"/>
      <c r="AI536" s="2949"/>
      <c r="AJ536" s="2949">
        <f t="shared" si="236"/>
        <v>0</v>
      </c>
      <c r="AK536" s="1525">
        <f t="shared" si="231"/>
        <v>0</v>
      </c>
      <c r="AL536" s="3087">
        <f t="shared" si="231"/>
        <v>0</v>
      </c>
      <c r="AM536" s="1525">
        <f t="shared" si="231"/>
        <v>0</v>
      </c>
      <c r="AN536" s="1525"/>
      <c r="AO536" s="1525">
        <f t="shared" si="232"/>
        <v>0</v>
      </c>
      <c r="AP536" s="1525">
        <f t="shared" si="237"/>
        <v>0</v>
      </c>
      <c r="AQ536" s="2950"/>
      <c r="AR536" s="2950"/>
      <c r="AS536" s="1525"/>
      <c r="AT536" s="3087"/>
      <c r="AU536" s="1525"/>
      <c r="AV536" s="1525"/>
      <c r="AW536" s="1525"/>
      <c r="AX536" s="1525">
        <f t="shared" si="238"/>
        <v>0</v>
      </c>
      <c r="AY536" s="1525"/>
      <c r="AZ536" s="1525"/>
      <c r="BA536" s="1525"/>
      <c r="BB536" s="1525"/>
      <c r="BC536" s="1525"/>
      <c r="BD536" s="1525">
        <f t="shared" si="239"/>
        <v>0</v>
      </c>
      <c r="BE536" s="1525"/>
      <c r="BF536" s="3087"/>
      <c r="BG536" s="1525"/>
      <c r="BH536" s="1525"/>
      <c r="BI536" s="1525"/>
      <c r="BJ536" s="1525">
        <f t="shared" si="240"/>
        <v>0</v>
      </c>
      <c r="BK536" s="3189"/>
      <c r="BL536" s="3189"/>
      <c r="CA536" s="885">
        <v>0</v>
      </c>
      <c r="CB536" s="885">
        <v>0</v>
      </c>
      <c r="CC536" s="885">
        <v>0</v>
      </c>
      <c r="CE536" s="885">
        <v>0</v>
      </c>
      <c r="CF536" s="2981">
        <f t="shared" si="221"/>
        <v>0</v>
      </c>
      <c r="CG536" s="2981">
        <f t="shared" si="221"/>
        <v>0</v>
      </c>
      <c r="CH536" s="2981">
        <f t="shared" si="221"/>
        <v>0</v>
      </c>
      <c r="CI536" s="2981">
        <f t="shared" si="221"/>
        <v>0</v>
      </c>
      <c r="CJ536" s="2981">
        <f t="shared" si="221"/>
        <v>0</v>
      </c>
      <c r="CQ536" s="2981">
        <f t="shared" si="229"/>
        <v>0</v>
      </c>
      <c r="CR536" s="2981">
        <f t="shared" si="229"/>
        <v>0</v>
      </c>
      <c r="CS536" s="2981">
        <f t="shared" si="229"/>
        <v>0</v>
      </c>
      <c r="CT536" s="2981">
        <f t="shared" si="229"/>
        <v>0</v>
      </c>
      <c r="CU536" s="2981">
        <f t="shared" si="229"/>
        <v>0</v>
      </c>
    </row>
    <row r="537" spans="1:99" ht="14.25" hidden="1" customHeight="1">
      <c r="B537" s="3081"/>
      <c r="C537" s="3152"/>
      <c r="D537" s="1679"/>
      <c r="E537" s="1432"/>
      <c r="F537" s="1432"/>
      <c r="G537" s="1432"/>
      <c r="H537" s="1432"/>
      <c r="I537" s="1432"/>
      <c r="J537" s="1432"/>
      <c r="K537" s="1432">
        <f t="shared" si="233"/>
        <v>0</v>
      </c>
      <c r="L537" s="2953"/>
      <c r="M537" s="2953"/>
      <c r="N537" s="2953"/>
      <c r="O537" s="2953"/>
      <c r="P537" s="2953"/>
      <c r="Q537" s="2953">
        <f t="shared" si="220"/>
        <v>0</v>
      </c>
      <c r="R537" s="891"/>
      <c r="S537" s="891"/>
      <c r="T537" s="891"/>
      <c r="U537" s="891"/>
      <c r="V537" s="1432"/>
      <c r="W537" s="1432">
        <f t="shared" si="234"/>
        <v>0</v>
      </c>
      <c r="X537" s="1432"/>
      <c r="Y537" s="1433">
        <v>0</v>
      </c>
      <c r="Z537" s="1433">
        <v>0</v>
      </c>
      <c r="AA537" s="1433">
        <v>0</v>
      </c>
      <c r="AB537" s="1433"/>
      <c r="AC537" s="1433">
        <v>0</v>
      </c>
      <c r="AD537" s="1433">
        <f t="shared" si="235"/>
        <v>0</v>
      </c>
      <c r="AE537" s="3026"/>
      <c r="AF537" s="2954"/>
      <c r="AG537" s="2954"/>
      <c r="AH537" s="2954"/>
      <c r="AI537" s="2954"/>
      <c r="AJ537" s="2954">
        <f t="shared" si="236"/>
        <v>0</v>
      </c>
      <c r="AK537" s="1432">
        <f t="shared" si="231"/>
        <v>0</v>
      </c>
      <c r="AL537" s="1432">
        <f t="shared" si="231"/>
        <v>0</v>
      </c>
      <c r="AM537" s="1432">
        <f t="shared" si="231"/>
        <v>0</v>
      </c>
      <c r="AN537" s="1432"/>
      <c r="AO537" s="1432">
        <f t="shared" si="232"/>
        <v>0</v>
      </c>
      <c r="AP537" s="1432">
        <f t="shared" si="237"/>
        <v>0</v>
      </c>
      <c r="AQ537" s="2955"/>
      <c r="AR537" s="2955"/>
      <c r="AS537" s="1432"/>
      <c r="AT537" s="1432"/>
      <c r="AU537" s="1432"/>
      <c r="AV537" s="1432"/>
      <c r="AW537" s="1432"/>
      <c r="AX537" s="1432">
        <f t="shared" si="238"/>
        <v>0</v>
      </c>
      <c r="AY537" s="1432"/>
      <c r="AZ537" s="1432"/>
      <c r="BA537" s="1432"/>
      <c r="BB537" s="1432"/>
      <c r="BC537" s="1432"/>
      <c r="BD537" s="1432">
        <f t="shared" si="239"/>
        <v>0</v>
      </c>
      <c r="BE537" s="1432"/>
      <c r="BF537" s="1432"/>
      <c r="BG537" s="1432"/>
      <c r="BH537" s="1432"/>
      <c r="BI537" s="1432"/>
      <c r="BJ537" s="1432">
        <f t="shared" si="240"/>
        <v>0</v>
      </c>
      <c r="BK537" s="3138"/>
      <c r="BL537" s="3138"/>
      <c r="CA537" s="885">
        <v>0</v>
      </c>
      <c r="CB537" s="885">
        <v>0</v>
      </c>
      <c r="CC537" s="885">
        <v>0</v>
      </c>
      <c r="CE537" s="885">
        <v>0</v>
      </c>
      <c r="CF537" s="2981">
        <f t="shared" si="221"/>
        <v>0</v>
      </c>
      <c r="CG537" s="2981">
        <f t="shared" si="221"/>
        <v>0</v>
      </c>
      <c r="CH537" s="2981">
        <f t="shared" si="221"/>
        <v>0</v>
      </c>
      <c r="CI537" s="2981">
        <f t="shared" si="221"/>
        <v>0</v>
      </c>
      <c r="CJ537" s="2981">
        <f t="shared" si="221"/>
        <v>0</v>
      </c>
      <c r="CQ537" s="2981">
        <f t="shared" si="229"/>
        <v>0</v>
      </c>
      <c r="CR537" s="2981">
        <f t="shared" si="229"/>
        <v>0</v>
      </c>
      <c r="CS537" s="2981">
        <f t="shared" si="229"/>
        <v>0</v>
      </c>
      <c r="CT537" s="2981">
        <f t="shared" si="229"/>
        <v>0</v>
      </c>
      <c r="CU537" s="2981">
        <f t="shared" si="229"/>
        <v>0</v>
      </c>
    </row>
    <row r="538" spans="1:99" ht="21" customHeight="1">
      <c r="B538" s="3038" t="s">
        <v>551</v>
      </c>
      <c r="C538" s="2897" t="s">
        <v>602</v>
      </c>
      <c r="D538" s="2978"/>
      <c r="E538" s="1917"/>
      <c r="F538" s="1917">
        <v>0</v>
      </c>
      <c r="G538" s="1917">
        <v>0</v>
      </c>
      <c r="H538" s="1917">
        <v>0</v>
      </c>
      <c r="I538" s="1917"/>
      <c r="J538" s="1917">
        <v>0</v>
      </c>
      <c r="K538" s="1917">
        <f t="shared" si="233"/>
        <v>0</v>
      </c>
      <c r="L538" s="1917">
        <f>SUM(L539:L558)</f>
        <v>1</v>
      </c>
      <c r="M538" s="1917">
        <f>SUM(M539:M558)</f>
        <v>45444.2</v>
      </c>
      <c r="N538" s="1917">
        <f>SUM(N539:N558)</f>
        <v>36320</v>
      </c>
      <c r="O538" s="1917"/>
      <c r="P538" s="1917">
        <f>SUM(P539:P558)</f>
        <v>0</v>
      </c>
      <c r="Q538" s="1917">
        <f t="shared" si="220"/>
        <v>81764.2</v>
      </c>
      <c r="R538" s="1917">
        <f>SUM(R539:R558)</f>
        <v>1</v>
      </c>
      <c r="S538" s="1917">
        <f>SUM(S539:S558)</f>
        <v>45444.2</v>
      </c>
      <c r="T538" s="1917">
        <f>SUM(T539:T558)</f>
        <v>36320</v>
      </c>
      <c r="U538" s="1917"/>
      <c r="V538" s="1917">
        <f>SUM(V539:V558)</f>
        <v>0</v>
      </c>
      <c r="W538" s="1917">
        <f t="shared" si="234"/>
        <v>81764.2</v>
      </c>
      <c r="X538" s="1917"/>
      <c r="Y538" s="1917">
        <v>0</v>
      </c>
      <c r="Z538" s="1917">
        <v>0</v>
      </c>
      <c r="AA538" s="1917">
        <v>0</v>
      </c>
      <c r="AB538" s="1917"/>
      <c r="AC538" s="1917">
        <v>0</v>
      </c>
      <c r="AD538" s="1917">
        <f t="shared" si="235"/>
        <v>0</v>
      </c>
      <c r="AE538" s="1917">
        <f>SUM(AE539:AE558)</f>
        <v>0</v>
      </c>
      <c r="AF538" s="1917">
        <f>SUM(AF539:AF558)</f>
        <v>0</v>
      </c>
      <c r="AG538" s="1917">
        <f>SUM(AG539:AG558)</f>
        <v>0</v>
      </c>
      <c r="AH538" s="1917"/>
      <c r="AI538" s="1917">
        <f>SUM(AI539:AI558)</f>
        <v>0</v>
      </c>
      <c r="AJ538" s="1917">
        <f t="shared" si="236"/>
        <v>0</v>
      </c>
      <c r="AK538" s="1917">
        <f>SUM(AK539:AK558)</f>
        <v>0</v>
      </c>
      <c r="AL538" s="1917">
        <f>SUM(AL539:AL558)</f>
        <v>0</v>
      </c>
      <c r="AM538" s="1917">
        <f>SUM(AM539:AM558)</f>
        <v>0</v>
      </c>
      <c r="AN538" s="1917"/>
      <c r="AO538" s="1917">
        <f>SUM(AO539:AO558)</f>
        <v>0</v>
      </c>
      <c r="AP538" s="1917">
        <f t="shared" si="237"/>
        <v>0</v>
      </c>
      <c r="AQ538" s="2979"/>
      <c r="AR538" s="2979"/>
      <c r="AS538" s="1917">
        <v>0</v>
      </c>
      <c r="AT538" s="1917">
        <v>0</v>
      </c>
      <c r="AU538" s="1917">
        <v>0</v>
      </c>
      <c r="AV538" s="1917">
        <v>0</v>
      </c>
      <c r="AW538" s="1917">
        <v>0</v>
      </c>
      <c r="AX538" s="1917">
        <f t="shared" si="238"/>
        <v>0</v>
      </c>
      <c r="AY538" s="1917">
        <f>AY539+AY558</f>
        <v>0</v>
      </c>
      <c r="AZ538" s="1917">
        <f>SUM(AZ539:AZ558)</f>
        <v>0</v>
      </c>
      <c r="BA538" s="1917">
        <f>SUM(BA539:BA558)</f>
        <v>0</v>
      </c>
      <c r="BB538" s="1917"/>
      <c r="BC538" s="1917">
        <f>SUM(BC539:BC558)</f>
        <v>0</v>
      </c>
      <c r="BD538" s="1917">
        <f t="shared" si="239"/>
        <v>0</v>
      </c>
      <c r="BE538" s="1917">
        <f>BE539+BE558</f>
        <v>0</v>
      </c>
      <c r="BF538" s="1917">
        <f>SUM(BF539:BF558)</f>
        <v>0</v>
      </c>
      <c r="BG538" s="1917">
        <f>SUM(BG539:BG558)</f>
        <v>0</v>
      </c>
      <c r="BH538" s="1917">
        <f>SUM(BH539:BH558)</f>
        <v>0</v>
      </c>
      <c r="BI538" s="1917">
        <f>SUM(BI539:BI558)</f>
        <v>0</v>
      </c>
      <c r="BJ538" s="1917">
        <f t="shared" si="240"/>
        <v>0</v>
      </c>
      <c r="BK538" s="2539"/>
      <c r="BL538" s="2539"/>
      <c r="CA538" s="885">
        <v>0</v>
      </c>
      <c r="CB538" s="885">
        <v>0</v>
      </c>
      <c r="CC538" s="885">
        <v>0</v>
      </c>
      <c r="CE538" s="885">
        <v>0</v>
      </c>
      <c r="CF538" s="2981">
        <f t="shared" si="221"/>
        <v>0</v>
      </c>
      <c r="CG538" s="2981">
        <f t="shared" si="221"/>
        <v>0</v>
      </c>
      <c r="CH538" s="2981">
        <f t="shared" si="221"/>
        <v>0</v>
      </c>
      <c r="CI538" s="2981">
        <f t="shared" si="221"/>
        <v>0</v>
      </c>
      <c r="CJ538" s="2981">
        <f t="shared" si="221"/>
        <v>0</v>
      </c>
      <c r="CL538" s="885">
        <v>0</v>
      </c>
      <c r="CM538" s="885">
        <v>0</v>
      </c>
      <c r="CN538" s="885">
        <v>0</v>
      </c>
      <c r="CO538" s="885">
        <v>0</v>
      </c>
      <c r="CP538" s="885">
        <v>0</v>
      </c>
      <c r="CQ538" s="2981">
        <f t="shared" si="229"/>
        <v>0</v>
      </c>
      <c r="CR538" s="2981">
        <f t="shared" si="229"/>
        <v>0</v>
      </c>
      <c r="CS538" s="2981">
        <f t="shared" si="229"/>
        <v>0</v>
      </c>
      <c r="CT538" s="2981">
        <f t="shared" si="229"/>
        <v>0</v>
      </c>
      <c r="CU538" s="2981">
        <f t="shared" si="229"/>
        <v>0</v>
      </c>
    </row>
    <row r="539" spans="1:99" ht="36" hidden="1" customHeight="1">
      <c r="A539" s="885" t="s">
        <v>636</v>
      </c>
      <c r="B539" s="3052"/>
      <c r="C539" s="1671" t="s">
        <v>1496</v>
      </c>
      <c r="D539" s="3204" t="s">
        <v>955</v>
      </c>
      <c r="E539" s="3205"/>
      <c r="F539" s="1432">
        <v>0</v>
      </c>
      <c r="G539" s="1622">
        <v>0</v>
      </c>
      <c r="H539" s="1432">
        <v>0</v>
      </c>
      <c r="I539" s="1432"/>
      <c r="J539" s="1468">
        <v>0</v>
      </c>
      <c r="K539" s="1468">
        <f t="shared" si="233"/>
        <v>0</v>
      </c>
      <c r="L539" s="3105"/>
      <c r="M539" s="3105"/>
      <c r="N539" s="3105"/>
      <c r="O539" s="3105"/>
      <c r="P539" s="3105"/>
      <c r="Q539" s="3105">
        <f t="shared" si="220"/>
        <v>0</v>
      </c>
      <c r="R539" s="3206">
        <f>F539+L539</f>
        <v>0</v>
      </c>
      <c r="S539" s="1468">
        <f>G539+M539</f>
        <v>0</v>
      </c>
      <c r="T539" s="1468">
        <f>H539+N539</f>
        <v>0</v>
      </c>
      <c r="U539" s="1468"/>
      <c r="V539" s="1468">
        <f>J539+P539</f>
        <v>0</v>
      </c>
      <c r="W539" s="1468">
        <f t="shared" si="234"/>
        <v>0</v>
      </c>
      <c r="X539" s="1468"/>
      <c r="Y539" s="1577">
        <v>0</v>
      </c>
      <c r="Z539" s="1577">
        <v>0</v>
      </c>
      <c r="AA539" s="1577">
        <v>0</v>
      </c>
      <c r="AB539" s="1577"/>
      <c r="AC539" s="1577">
        <v>0</v>
      </c>
      <c r="AD539" s="1577">
        <f t="shared" si="235"/>
        <v>0</v>
      </c>
      <c r="AE539" s="3107"/>
      <c r="AF539" s="3108"/>
      <c r="AG539" s="3108"/>
      <c r="AH539" s="3108"/>
      <c r="AI539" s="3108"/>
      <c r="AJ539" s="3108">
        <f t="shared" si="236"/>
        <v>0</v>
      </c>
      <c r="AK539" s="1432">
        <f t="shared" ref="AK539:AM542" si="241">Y539+AE539</f>
        <v>0</v>
      </c>
      <c r="AL539" s="1622">
        <f t="shared" si="241"/>
        <v>0</v>
      </c>
      <c r="AM539" s="1432">
        <f t="shared" si="241"/>
        <v>0</v>
      </c>
      <c r="AN539" s="1432"/>
      <c r="AO539" s="1432">
        <f>AC539+AI539</f>
        <v>0</v>
      </c>
      <c r="AP539" s="1432">
        <f t="shared" si="237"/>
        <v>0</v>
      </c>
      <c r="AQ539" s="2955"/>
      <c r="AR539" s="2955"/>
      <c r="AS539" s="1432">
        <v>0</v>
      </c>
      <c r="AT539" s="1622">
        <v>0</v>
      </c>
      <c r="AU539" s="1432">
        <v>0</v>
      </c>
      <c r="AV539" s="1432">
        <v>0</v>
      </c>
      <c r="AW539" s="1468">
        <v>0</v>
      </c>
      <c r="AX539" s="1468">
        <f t="shared" si="238"/>
        <v>0</v>
      </c>
      <c r="AY539" s="1468"/>
      <c r="AZ539" s="1468"/>
      <c r="BA539" s="1468"/>
      <c r="BB539" s="1468"/>
      <c r="BC539" s="1468"/>
      <c r="BD539" s="1468">
        <f t="shared" si="239"/>
        <v>0</v>
      </c>
      <c r="BE539" s="1432">
        <f t="shared" ref="BE539:BI541" si="242">AS539+AY539</f>
        <v>0</v>
      </c>
      <c r="BF539" s="1622">
        <f t="shared" si="242"/>
        <v>0</v>
      </c>
      <c r="BG539" s="1432">
        <f t="shared" si="242"/>
        <v>0</v>
      </c>
      <c r="BH539" s="1432">
        <f t="shared" si="242"/>
        <v>0</v>
      </c>
      <c r="BI539" s="1432">
        <f t="shared" si="242"/>
        <v>0</v>
      </c>
      <c r="BJ539" s="1432">
        <f t="shared" si="240"/>
        <v>0</v>
      </c>
      <c r="BK539" s="2923" t="s">
        <v>1497</v>
      </c>
      <c r="BL539" s="2551" t="s">
        <v>1385</v>
      </c>
      <c r="CA539" s="885">
        <v>0</v>
      </c>
      <c r="CB539" s="885">
        <v>0</v>
      </c>
      <c r="CC539" s="885">
        <v>0</v>
      </c>
      <c r="CE539" s="885">
        <v>0</v>
      </c>
      <c r="CF539" s="2981">
        <f t="shared" si="221"/>
        <v>0</v>
      </c>
      <c r="CG539" s="2981">
        <f t="shared" si="221"/>
        <v>0</v>
      </c>
      <c r="CH539" s="2981">
        <f t="shared" si="221"/>
        <v>0</v>
      </c>
      <c r="CI539" s="2981">
        <f t="shared" si="221"/>
        <v>0</v>
      </c>
      <c r="CJ539" s="2981">
        <f t="shared" si="221"/>
        <v>0</v>
      </c>
      <c r="CL539" s="885">
        <v>0</v>
      </c>
      <c r="CM539" s="885">
        <v>0</v>
      </c>
      <c r="CN539" s="885">
        <v>0</v>
      </c>
      <c r="CO539" s="885">
        <v>0</v>
      </c>
      <c r="CP539" s="885">
        <v>0</v>
      </c>
      <c r="CQ539" s="2981">
        <f t="shared" si="229"/>
        <v>0</v>
      </c>
      <c r="CR539" s="2981">
        <f t="shared" si="229"/>
        <v>0</v>
      </c>
      <c r="CS539" s="2981">
        <f t="shared" si="229"/>
        <v>0</v>
      </c>
      <c r="CT539" s="2981">
        <f t="shared" si="229"/>
        <v>0</v>
      </c>
      <c r="CU539" s="2981">
        <f t="shared" si="229"/>
        <v>0</v>
      </c>
    </row>
    <row r="540" spans="1:99" ht="15.75" hidden="1" customHeight="1">
      <c r="A540" s="901"/>
      <c r="B540" s="3052"/>
      <c r="C540" s="1671" t="s">
        <v>647</v>
      </c>
      <c r="D540" s="3207"/>
      <c r="E540" s="3208"/>
      <c r="F540" s="1357"/>
      <c r="G540" s="1474"/>
      <c r="H540" s="1474"/>
      <c r="I540" s="1474"/>
      <c r="J540" s="3208"/>
      <c r="K540" s="3208">
        <f t="shared" si="233"/>
        <v>0</v>
      </c>
      <c r="L540" s="3209"/>
      <c r="M540" s="3209"/>
      <c r="N540" s="3209"/>
      <c r="O540" s="3209"/>
      <c r="P540" s="3209"/>
      <c r="Q540" s="3209">
        <f t="shared" si="220"/>
        <v>0</v>
      </c>
      <c r="R540" s="1473"/>
      <c r="S540" s="1473"/>
      <c r="T540" s="1473"/>
      <c r="U540" s="1473"/>
      <c r="V540" s="3208"/>
      <c r="W540" s="3208">
        <f t="shared" si="234"/>
        <v>0</v>
      </c>
      <c r="X540" s="3208"/>
      <c r="Y540" s="3210">
        <v>0</v>
      </c>
      <c r="Z540" s="3210">
        <v>0</v>
      </c>
      <c r="AA540" s="3210">
        <v>0</v>
      </c>
      <c r="AB540" s="3210"/>
      <c r="AC540" s="3210">
        <v>0</v>
      </c>
      <c r="AD540" s="3210">
        <f t="shared" si="235"/>
        <v>0</v>
      </c>
      <c r="AE540" s="3211"/>
      <c r="AF540" s="3212"/>
      <c r="AG540" s="3212"/>
      <c r="AH540" s="3212"/>
      <c r="AI540" s="3212"/>
      <c r="AJ540" s="3212">
        <f t="shared" si="236"/>
        <v>0</v>
      </c>
      <c r="AK540" s="1357">
        <f t="shared" si="241"/>
        <v>0</v>
      </c>
      <c r="AL540" s="1474">
        <f t="shared" si="241"/>
        <v>0</v>
      </c>
      <c r="AM540" s="1474">
        <f t="shared" si="241"/>
        <v>0</v>
      </c>
      <c r="AN540" s="1474"/>
      <c r="AO540" s="1474">
        <f>AC540+AI540</f>
        <v>0</v>
      </c>
      <c r="AP540" s="1474">
        <f t="shared" si="237"/>
        <v>0</v>
      </c>
      <c r="AQ540" s="2929"/>
      <c r="AR540" s="2929"/>
      <c r="AS540" s="1357">
        <v>0</v>
      </c>
      <c r="AT540" s="1474">
        <v>0</v>
      </c>
      <c r="AU540" s="1474">
        <v>0</v>
      </c>
      <c r="AV540" s="1474">
        <v>0</v>
      </c>
      <c r="AW540" s="3208">
        <v>0</v>
      </c>
      <c r="AX540" s="3208">
        <f t="shared" si="238"/>
        <v>0</v>
      </c>
      <c r="AY540" s="3208"/>
      <c r="AZ540" s="3208"/>
      <c r="BA540" s="3208"/>
      <c r="BB540" s="3208"/>
      <c r="BC540" s="3208"/>
      <c r="BD540" s="3208">
        <f t="shared" si="239"/>
        <v>0</v>
      </c>
      <c r="BE540" s="1357">
        <f t="shared" si="242"/>
        <v>0</v>
      </c>
      <c r="BF540" s="1474">
        <f t="shared" si="242"/>
        <v>0</v>
      </c>
      <c r="BG540" s="1474">
        <f t="shared" si="242"/>
        <v>0</v>
      </c>
      <c r="BH540" s="1474">
        <f t="shared" si="242"/>
        <v>0</v>
      </c>
      <c r="BI540" s="1474">
        <f t="shared" si="242"/>
        <v>0</v>
      </c>
      <c r="BJ540" s="1474">
        <f t="shared" si="240"/>
        <v>0</v>
      </c>
      <c r="BK540" s="3079"/>
      <c r="BL540" s="3079"/>
      <c r="CA540" s="885">
        <v>0</v>
      </c>
      <c r="CB540" s="885">
        <v>0</v>
      </c>
      <c r="CC540" s="885">
        <v>0</v>
      </c>
      <c r="CE540" s="885">
        <v>0</v>
      </c>
      <c r="CF540" s="2981">
        <f t="shared" si="221"/>
        <v>0</v>
      </c>
      <c r="CG540" s="2981">
        <f t="shared" si="221"/>
        <v>0</v>
      </c>
      <c r="CH540" s="2981">
        <f t="shared" si="221"/>
        <v>0</v>
      </c>
      <c r="CI540" s="2981">
        <f t="shared" si="221"/>
        <v>0</v>
      </c>
      <c r="CJ540" s="2981">
        <f t="shared" si="221"/>
        <v>0</v>
      </c>
      <c r="CL540" s="885">
        <v>0</v>
      </c>
      <c r="CM540" s="885">
        <v>0</v>
      </c>
      <c r="CN540" s="885">
        <v>0</v>
      </c>
      <c r="CO540" s="885">
        <v>0</v>
      </c>
      <c r="CP540" s="885">
        <v>0</v>
      </c>
      <c r="CQ540" s="2981">
        <f t="shared" si="229"/>
        <v>0</v>
      </c>
      <c r="CR540" s="2981">
        <f t="shared" si="229"/>
        <v>0</v>
      </c>
      <c r="CS540" s="2981">
        <f t="shared" si="229"/>
        <v>0</v>
      </c>
      <c r="CT540" s="2981">
        <f t="shared" si="229"/>
        <v>0</v>
      </c>
      <c r="CU540" s="2981">
        <f t="shared" si="229"/>
        <v>0</v>
      </c>
    </row>
    <row r="541" spans="1:99" ht="18" hidden="1" customHeight="1">
      <c r="A541" s="901" t="s">
        <v>646</v>
      </c>
      <c r="B541" s="3045" t="s">
        <v>563</v>
      </c>
      <c r="C541" s="1860" t="s">
        <v>638</v>
      </c>
      <c r="D541" s="2983"/>
      <c r="E541" s="1422"/>
      <c r="F541" s="1422">
        <v>0</v>
      </c>
      <c r="G541" s="1422">
        <v>0</v>
      </c>
      <c r="H541" s="1422">
        <v>0</v>
      </c>
      <c r="I541" s="1422"/>
      <c r="J541" s="1422">
        <v>0</v>
      </c>
      <c r="K541" s="1422">
        <f t="shared" si="233"/>
        <v>0</v>
      </c>
      <c r="L541" s="3111"/>
      <c r="M541" s="3111"/>
      <c r="N541" s="3111"/>
      <c r="O541" s="3111"/>
      <c r="P541" s="3111"/>
      <c r="Q541" s="2948">
        <f t="shared" si="220"/>
        <v>0</v>
      </c>
      <c r="R541" s="891">
        <f t="shared" ref="R541:T542" si="243">F541+L541</f>
        <v>0</v>
      </c>
      <c r="S541" s="891">
        <f t="shared" si="243"/>
        <v>0</v>
      </c>
      <c r="T541" s="891">
        <f t="shared" si="243"/>
        <v>0</v>
      </c>
      <c r="U541" s="1341"/>
      <c r="V541" s="1422">
        <f>J541+P541</f>
        <v>0</v>
      </c>
      <c r="W541" s="2932">
        <f t="shared" si="234"/>
        <v>0</v>
      </c>
      <c r="X541" s="2932"/>
      <c r="Y541" s="1482">
        <v>0</v>
      </c>
      <c r="Z541" s="1482">
        <v>0</v>
      </c>
      <c r="AA541" s="1482">
        <v>0</v>
      </c>
      <c r="AB541" s="1482"/>
      <c r="AC541" s="1482">
        <v>0</v>
      </c>
      <c r="AD541" s="1482">
        <f t="shared" si="235"/>
        <v>0</v>
      </c>
      <c r="AE541" s="3114"/>
      <c r="AF541" s="3115"/>
      <c r="AG541" s="3115"/>
      <c r="AH541" s="3115"/>
      <c r="AI541" s="3115"/>
      <c r="AJ541" s="3115">
        <f t="shared" si="236"/>
        <v>0</v>
      </c>
      <c r="AK541" s="3208">
        <f t="shared" si="241"/>
        <v>0</v>
      </c>
      <c r="AL541" s="3208">
        <f t="shared" si="241"/>
        <v>0</v>
      </c>
      <c r="AM541" s="1432">
        <f t="shared" si="241"/>
        <v>0</v>
      </c>
      <c r="AN541" s="1474"/>
      <c r="AO541" s="1473">
        <f>AC541+AI541</f>
        <v>0</v>
      </c>
      <c r="AP541" s="1473">
        <f t="shared" si="237"/>
        <v>0</v>
      </c>
      <c r="AQ541" s="3213"/>
      <c r="AR541" s="3213"/>
      <c r="AS541" s="3208">
        <v>0</v>
      </c>
      <c r="AT541" s="3208">
        <v>0</v>
      </c>
      <c r="AU541" s="1473">
        <v>0</v>
      </c>
      <c r="AV541" s="1473">
        <v>0</v>
      </c>
      <c r="AW541" s="1473">
        <v>0</v>
      </c>
      <c r="AX541" s="1473">
        <f t="shared" si="238"/>
        <v>0</v>
      </c>
      <c r="AY541" s="1473"/>
      <c r="AZ541" s="1473"/>
      <c r="BA541" s="1473"/>
      <c r="BB541" s="1473"/>
      <c r="BC541" s="1473"/>
      <c r="BD541" s="1473">
        <f t="shared" si="239"/>
        <v>0</v>
      </c>
      <c r="BE541" s="3208">
        <f t="shared" si="242"/>
        <v>0</v>
      </c>
      <c r="BF541" s="3208">
        <f t="shared" si="242"/>
        <v>0</v>
      </c>
      <c r="BG541" s="1473">
        <f t="shared" si="242"/>
        <v>0</v>
      </c>
      <c r="BH541" s="1473">
        <f t="shared" si="242"/>
        <v>0</v>
      </c>
      <c r="BI541" s="1473">
        <f t="shared" si="242"/>
        <v>0</v>
      </c>
      <c r="BJ541" s="1473">
        <f t="shared" si="240"/>
        <v>0</v>
      </c>
      <c r="BK541" s="3201"/>
      <c r="BL541" s="3201"/>
      <c r="CA541" s="885">
        <v>0</v>
      </c>
      <c r="CB541" s="885">
        <v>0</v>
      </c>
      <c r="CC541" s="885">
        <v>0</v>
      </c>
      <c r="CE541" s="885">
        <v>0</v>
      </c>
      <c r="CF541" s="2981">
        <f t="shared" si="221"/>
        <v>0</v>
      </c>
      <c r="CG541" s="2981">
        <f t="shared" si="221"/>
        <v>0</v>
      </c>
      <c r="CH541" s="2981">
        <f t="shared" si="221"/>
        <v>0</v>
      </c>
      <c r="CI541" s="2981">
        <f t="shared" si="221"/>
        <v>0</v>
      </c>
      <c r="CJ541" s="2981">
        <f t="shared" si="221"/>
        <v>0</v>
      </c>
      <c r="CL541" s="885">
        <v>0</v>
      </c>
      <c r="CM541" s="885">
        <v>0</v>
      </c>
      <c r="CN541" s="885">
        <v>0</v>
      </c>
      <c r="CO541" s="885">
        <v>0</v>
      </c>
      <c r="CP541" s="885">
        <v>0</v>
      </c>
      <c r="CQ541" s="2981">
        <f t="shared" si="229"/>
        <v>0</v>
      </c>
      <c r="CR541" s="2981">
        <f t="shared" si="229"/>
        <v>0</v>
      </c>
      <c r="CS541" s="2981">
        <f t="shared" si="229"/>
        <v>0</v>
      </c>
      <c r="CT541" s="2981">
        <f t="shared" si="229"/>
        <v>0</v>
      </c>
      <c r="CU541" s="2981">
        <f t="shared" si="229"/>
        <v>0</v>
      </c>
    </row>
    <row r="542" spans="1:99" ht="21.75" customHeight="1">
      <c r="A542" s="913"/>
      <c r="B542" s="3046" t="s">
        <v>1498</v>
      </c>
      <c r="C542" s="900" t="s">
        <v>902</v>
      </c>
      <c r="D542" s="3207"/>
      <c r="E542" s="3208"/>
      <c r="F542" s="1473">
        <v>0</v>
      </c>
      <c r="G542" s="1473">
        <v>0</v>
      </c>
      <c r="H542" s="1473">
        <v>0</v>
      </c>
      <c r="I542" s="1473"/>
      <c r="J542" s="1473">
        <v>0</v>
      </c>
      <c r="K542" s="1473">
        <f>SUM(G542:J542)</f>
        <v>0</v>
      </c>
      <c r="L542" s="3111">
        <v>1</v>
      </c>
      <c r="M542" s="2957">
        <v>45444.2</v>
      </c>
      <c r="N542" s="3111">
        <v>36320</v>
      </c>
      <c r="O542" s="3111"/>
      <c r="P542" s="3111"/>
      <c r="Q542" s="3111">
        <f t="shared" si="220"/>
        <v>81764.2</v>
      </c>
      <c r="R542" s="1397">
        <f t="shared" si="243"/>
        <v>1</v>
      </c>
      <c r="S542" s="1397">
        <f t="shared" si="243"/>
        <v>45444.2</v>
      </c>
      <c r="T542" s="1397">
        <f t="shared" si="243"/>
        <v>36320</v>
      </c>
      <c r="U542" s="1397"/>
      <c r="V542" s="1366">
        <f>J542+P542</f>
        <v>0</v>
      </c>
      <c r="W542" s="1366">
        <f>SUM(S542:V542)</f>
        <v>81764.2</v>
      </c>
      <c r="X542" s="1443"/>
      <c r="Y542" s="1482">
        <v>0</v>
      </c>
      <c r="Z542" s="1482">
        <v>0</v>
      </c>
      <c r="AA542" s="1482">
        <v>0</v>
      </c>
      <c r="AB542" s="1482"/>
      <c r="AC542" s="1482">
        <v>0</v>
      </c>
      <c r="AD542" s="1482">
        <f t="shared" si="235"/>
        <v>0</v>
      </c>
      <c r="AE542" s="3025"/>
      <c r="AF542" s="3025"/>
      <c r="AG542" s="3025"/>
      <c r="AH542" s="2971"/>
      <c r="AI542" s="3115"/>
      <c r="AJ542" s="3115">
        <f t="shared" si="236"/>
        <v>0</v>
      </c>
      <c r="AK542" s="3023">
        <f t="shared" si="241"/>
        <v>0</v>
      </c>
      <c r="AL542" s="1432">
        <f t="shared" si="241"/>
        <v>0</v>
      </c>
      <c r="AM542" s="1432">
        <f t="shared" si="241"/>
        <v>0</v>
      </c>
      <c r="AN542" s="1432"/>
      <c r="AO542" s="1432">
        <f>AC542+AI542</f>
        <v>0</v>
      </c>
      <c r="AP542" s="1432">
        <f>SUM(AL542:AO542)</f>
        <v>0</v>
      </c>
      <c r="AQ542" s="3213"/>
      <c r="AR542" s="3213"/>
      <c r="AS542" s="3208"/>
      <c r="AT542" s="3208"/>
      <c r="AU542" s="1473"/>
      <c r="AV542" s="1473"/>
      <c r="AW542" s="1473"/>
      <c r="AX542" s="1473">
        <f t="shared" si="238"/>
        <v>0</v>
      </c>
      <c r="AY542" s="1473"/>
      <c r="AZ542" s="1473"/>
      <c r="BA542" s="1473"/>
      <c r="BB542" s="1473"/>
      <c r="BC542" s="1473"/>
      <c r="BD542" s="1473">
        <f t="shared" si="239"/>
        <v>0</v>
      </c>
      <c r="BE542" s="3208"/>
      <c r="BF542" s="3208"/>
      <c r="BG542" s="1473"/>
      <c r="BH542" s="1473"/>
      <c r="BI542" s="1473"/>
      <c r="BJ542" s="1473">
        <f t="shared" si="240"/>
        <v>0</v>
      </c>
      <c r="BK542" s="3201" t="s">
        <v>1499</v>
      </c>
      <c r="BL542" s="3201" t="s">
        <v>1390</v>
      </c>
      <c r="CA542" s="885">
        <v>0</v>
      </c>
      <c r="CB542" s="885">
        <v>0</v>
      </c>
      <c r="CC542" s="885">
        <v>0</v>
      </c>
      <c r="CE542" s="885">
        <v>0</v>
      </c>
      <c r="CF542" s="2981">
        <f t="shared" si="221"/>
        <v>0</v>
      </c>
      <c r="CG542" s="2981">
        <f t="shared" si="221"/>
        <v>0</v>
      </c>
      <c r="CH542" s="2981">
        <f t="shared" si="221"/>
        <v>0</v>
      </c>
      <c r="CI542" s="2981">
        <f t="shared" si="221"/>
        <v>0</v>
      </c>
      <c r="CJ542" s="2981">
        <f t="shared" si="221"/>
        <v>0</v>
      </c>
      <c r="CQ542" s="2981">
        <f t="shared" si="229"/>
        <v>0</v>
      </c>
      <c r="CR542" s="2981">
        <f t="shared" si="229"/>
        <v>0</v>
      </c>
      <c r="CS542" s="2981">
        <f t="shared" si="229"/>
        <v>0</v>
      </c>
      <c r="CT542" s="2981">
        <f t="shared" si="229"/>
        <v>0</v>
      </c>
      <c r="CU542" s="2981">
        <f t="shared" si="229"/>
        <v>0</v>
      </c>
    </row>
    <row r="543" spans="1:99" ht="15.75" hidden="1" customHeight="1">
      <c r="A543" s="913"/>
      <c r="B543" s="3046"/>
      <c r="C543" s="900"/>
      <c r="D543" s="3207"/>
      <c r="E543" s="3208"/>
      <c r="F543" s="3208"/>
      <c r="G543" s="3208"/>
      <c r="H543" s="1473"/>
      <c r="I543" s="1473"/>
      <c r="J543" s="1473"/>
      <c r="K543" s="1473">
        <f t="shared" si="233"/>
        <v>0</v>
      </c>
      <c r="L543" s="3111"/>
      <c r="M543" s="3111"/>
      <c r="N543" s="3111"/>
      <c r="O543" s="3111"/>
      <c r="P543" s="3111"/>
      <c r="Q543" s="3111">
        <f t="shared" si="220"/>
        <v>0</v>
      </c>
      <c r="R543" s="1473"/>
      <c r="S543" s="1473"/>
      <c r="T543" s="1473"/>
      <c r="U543" s="1473"/>
      <c r="V543" s="1473"/>
      <c r="W543" s="1473">
        <f t="shared" si="234"/>
        <v>0</v>
      </c>
      <c r="X543" s="1473"/>
      <c r="Y543" s="1482"/>
      <c r="Z543" s="1482"/>
      <c r="AA543" s="1482"/>
      <c r="AB543" s="1482"/>
      <c r="AC543" s="1482"/>
      <c r="AD543" s="1482">
        <f t="shared" si="235"/>
        <v>0</v>
      </c>
      <c r="AE543" s="3114"/>
      <c r="AF543" s="3115"/>
      <c r="AG543" s="3115"/>
      <c r="AH543" s="3115"/>
      <c r="AI543" s="3115"/>
      <c r="AJ543" s="3115">
        <f t="shared" si="236"/>
        <v>0</v>
      </c>
      <c r="AK543" s="3208"/>
      <c r="AL543" s="3208"/>
      <c r="AM543" s="1474"/>
      <c r="AN543" s="1474"/>
      <c r="AO543" s="1473"/>
      <c r="AP543" s="1473">
        <f t="shared" si="237"/>
        <v>0</v>
      </c>
      <c r="AQ543" s="3213"/>
      <c r="AR543" s="3213"/>
      <c r="AS543" s="3208"/>
      <c r="AT543" s="3208"/>
      <c r="AU543" s="1473"/>
      <c r="AV543" s="1473"/>
      <c r="AW543" s="1473"/>
      <c r="AX543" s="1473">
        <f t="shared" si="238"/>
        <v>0</v>
      </c>
      <c r="AY543" s="1473"/>
      <c r="AZ543" s="1473"/>
      <c r="BA543" s="1473"/>
      <c r="BB543" s="1473"/>
      <c r="BC543" s="1473"/>
      <c r="BD543" s="1473">
        <f t="shared" si="239"/>
        <v>0</v>
      </c>
      <c r="BE543" s="3208"/>
      <c r="BF543" s="3208"/>
      <c r="BG543" s="1473"/>
      <c r="BH543" s="1473"/>
      <c r="BI543" s="1473"/>
      <c r="BJ543" s="1473">
        <f t="shared" si="240"/>
        <v>0</v>
      </c>
      <c r="BK543" s="3201"/>
      <c r="BL543" s="3201"/>
      <c r="CF543" s="2981">
        <f t="shared" ref="CF543:CJ584" si="244">CA543-AK543</f>
        <v>0</v>
      </c>
      <c r="CG543" s="2981">
        <f t="shared" si="244"/>
        <v>0</v>
      </c>
      <c r="CH543" s="2981">
        <f t="shared" si="244"/>
        <v>0</v>
      </c>
      <c r="CI543" s="2981">
        <f t="shared" si="244"/>
        <v>0</v>
      </c>
      <c r="CJ543" s="2981">
        <f t="shared" si="244"/>
        <v>0</v>
      </c>
      <c r="CQ543" s="2981">
        <f t="shared" si="229"/>
        <v>0</v>
      </c>
      <c r="CR543" s="2981">
        <f t="shared" si="229"/>
        <v>0</v>
      </c>
      <c r="CS543" s="2981">
        <f t="shared" si="229"/>
        <v>0</v>
      </c>
      <c r="CT543" s="2981">
        <f t="shared" si="229"/>
        <v>0</v>
      </c>
      <c r="CU543" s="2981">
        <f t="shared" si="229"/>
        <v>0</v>
      </c>
    </row>
    <row r="544" spans="1:99" ht="15.75" hidden="1" customHeight="1">
      <c r="A544" s="913"/>
      <c r="B544" s="3046"/>
      <c r="C544" s="900"/>
      <c r="D544" s="3207"/>
      <c r="E544" s="3208"/>
      <c r="F544" s="3208"/>
      <c r="G544" s="3208"/>
      <c r="H544" s="1473"/>
      <c r="I544" s="1473"/>
      <c r="J544" s="1473"/>
      <c r="K544" s="1473">
        <f t="shared" si="233"/>
        <v>0</v>
      </c>
      <c r="L544" s="3111"/>
      <c r="M544" s="3111"/>
      <c r="N544" s="3111"/>
      <c r="O544" s="3111"/>
      <c r="P544" s="3111"/>
      <c r="Q544" s="3111">
        <f t="shared" si="220"/>
        <v>0</v>
      </c>
      <c r="R544" s="1473"/>
      <c r="S544" s="1473"/>
      <c r="T544" s="1473"/>
      <c r="U544" s="1473"/>
      <c r="V544" s="1473"/>
      <c r="W544" s="1473">
        <f t="shared" si="234"/>
        <v>0</v>
      </c>
      <c r="X544" s="1473"/>
      <c r="Y544" s="1482"/>
      <c r="Z544" s="1482"/>
      <c r="AA544" s="1482"/>
      <c r="AB544" s="1482"/>
      <c r="AC544" s="1482"/>
      <c r="AD544" s="1482">
        <f t="shared" si="235"/>
        <v>0</v>
      </c>
      <c r="AE544" s="3114"/>
      <c r="AF544" s="3115"/>
      <c r="AG544" s="3115"/>
      <c r="AH544" s="3115"/>
      <c r="AI544" s="3115"/>
      <c r="AJ544" s="3115">
        <f t="shared" si="236"/>
        <v>0</v>
      </c>
      <c r="AK544" s="3208"/>
      <c r="AL544" s="3208"/>
      <c r="AM544" s="1474"/>
      <c r="AN544" s="1474"/>
      <c r="AO544" s="1473"/>
      <c r="AP544" s="1473">
        <f t="shared" si="237"/>
        <v>0</v>
      </c>
      <c r="AQ544" s="3213"/>
      <c r="AR544" s="3213"/>
      <c r="AS544" s="3208"/>
      <c r="AT544" s="3208"/>
      <c r="AU544" s="1473"/>
      <c r="AV544" s="1473"/>
      <c r="AW544" s="1473"/>
      <c r="AX544" s="1473">
        <f t="shared" si="238"/>
        <v>0</v>
      </c>
      <c r="AY544" s="1473"/>
      <c r="AZ544" s="1473"/>
      <c r="BA544" s="1473"/>
      <c r="BB544" s="1473"/>
      <c r="BC544" s="1473"/>
      <c r="BD544" s="1473">
        <f t="shared" si="239"/>
        <v>0</v>
      </c>
      <c r="BE544" s="3208"/>
      <c r="BF544" s="3208"/>
      <c r="BG544" s="1473"/>
      <c r="BH544" s="1473"/>
      <c r="BI544" s="1473"/>
      <c r="BJ544" s="1473">
        <f t="shared" si="240"/>
        <v>0</v>
      </c>
      <c r="BK544" s="3201"/>
      <c r="BL544" s="3201"/>
      <c r="CF544" s="2981">
        <f t="shared" si="244"/>
        <v>0</v>
      </c>
      <c r="CG544" s="2981">
        <f t="shared" si="244"/>
        <v>0</v>
      </c>
      <c r="CH544" s="2981">
        <f t="shared" si="244"/>
        <v>0</v>
      </c>
      <c r="CI544" s="2981">
        <f t="shared" si="244"/>
        <v>0</v>
      </c>
      <c r="CJ544" s="2981">
        <f t="shared" si="244"/>
        <v>0</v>
      </c>
      <c r="CQ544" s="2981">
        <f t="shared" si="229"/>
        <v>0</v>
      </c>
      <c r="CR544" s="2981">
        <f t="shared" si="229"/>
        <v>0</v>
      </c>
      <c r="CS544" s="2981">
        <f t="shared" si="229"/>
        <v>0</v>
      </c>
      <c r="CT544" s="2981">
        <f t="shared" si="229"/>
        <v>0</v>
      </c>
      <c r="CU544" s="2981">
        <f t="shared" si="229"/>
        <v>0</v>
      </c>
    </row>
    <row r="545" spans="1:99" ht="15.75" hidden="1" customHeight="1">
      <c r="A545" s="913"/>
      <c r="B545" s="3046"/>
      <c r="C545" s="900"/>
      <c r="D545" s="3207"/>
      <c r="E545" s="3208"/>
      <c r="F545" s="3208"/>
      <c r="G545" s="3208"/>
      <c r="H545" s="1473"/>
      <c r="I545" s="1473"/>
      <c r="J545" s="1473"/>
      <c r="K545" s="1473">
        <f t="shared" si="233"/>
        <v>0</v>
      </c>
      <c r="L545" s="3111"/>
      <c r="M545" s="3111"/>
      <c r="N545" s="3111"/>
      <c r="O545" s="3111"/>
      <c r="P545" s="3111"/>
      <c r="Q545" s="3111">
        <f t="shared" si="220"/>
        <v>0</v>
      </c>
      <c r="R545" s="1473"/>
      <c r="S545" s="1473"/>
      <c r="T545" s="1473"/>
      <c r="U545" s="1473"/>
      <c r="V545" s="1473"/>
      <c r="W545" s="1473">
        <f t="shared" si="234"/>
        <v>0</v>
      </c>
      <c r="X545" s="1473"/>
      <c r="Y545" s="1482"/>
      <c r="Z545" s="1482"/>
      <c r="AA545" s="1482"/>
      <c r="AB545" s="1482"/>
      <c r="AC545" s="1482"/>
      <c r="AD545" s="1482">
        <f t="shared" si="235"/>
        <v>0</v>
      </c>
      <c r="AE545" s="3114"/>
      <c r="AF545" s="3115"/>
      <c r="AG545" s="3115"/>
      <c r="AH545" s="3115"/>
      <c r="AI545" s="3115"/>
      <c r="AJ545" s="3115">
        <f t="shared" si="236"/>
        <v>0</v>
      </c>
      <c r="AK545" s="3208"/>
      <c r="AL545" s="3208"/>
      <c r="AM545" s="1474"/>
      <c r="AN545" s="1474"/>
      <c r="AO545" s="1473"/>
      <c r="AP545" s="1473">
        <f t="shared" si="237"/>
        <v>0</v>
      </c>
      <c r="AQ545" s="3213"/>
      <c r="AR545" s="3213"/>
      <c r="AS545" s="3208"/>
      <c r="AT545" s="3208"/>
      <c r="AU545" s="1473"/>
      <c r="AV545" s="1473"/>
      <c r="AW545" s="1473"/>
      <c r="AX545" s="1473">
        <f t="shared" si="238"/>
        <v>0</v>
      </c>
      <c r="AY545" s="1473"/>
      <c r="AZ545" s="1473"/>
      <c r="BA545" s="1473"/>
      <c r="BB545" s="1473"/>
      <c r="BC545" s="1473"/>
      <c r="BD545" s="1473">
        <f t="shared" si="239"/>
        <v>0</v>
      </c>
      <c r="BE545" s="3208"/>
      <c r="BF545" s="3208"/>
      <c r="BG545" s="1473"/>
      <c r="BH545" s="1473"/>
      <c r="BI545" s="1473"/>
      <c r="BJ545" s="1473">
        <f t="shared" si="240"/>
        <v>0</v>
      </c>
      <c r="BK545" s="3201"/>
      <c r="BL545" s="3201"/>
      <c r="CF545" s="2981">
        <f t="shared" si="244"/>
        <v>0</v>
      </c>
      <c r="CG545" s="2981">
        <f t="shared" si="244"/>
        <v>0</v>
      </c>
      <c r="CH545" s="2981">
        <f t="shared" si="244"/>
        <v>0</v>
      </c>
      <c r="CI545" s="2981">
        <f t="shared" si="244"/>
        <v>0</v>
      </c>
      <c r="CJ545" s="2981">
        <f t="shared" si="244"/>
        <v>0</v>
      </c>
      <c r="CQ545" s="2981">
        <f t="shared" si="229"/>
        <v>0</v>
      </c>
      <c r="CR545" s="2981">
        <f t="shared" si="229"/>
        <v>0</v>
      </c>
      <c r="CS545" s="2981">
        <f t="shared" si="229"/>
        <v>0</v>
      </c>
      <c r="CT545" s="2981">
        <f t="shared" si="229"/>
        <v>0</v>
      </c>
      <c r="CU545" s="2981">
        <f t="shared" si="229"/>
        <v>0</v>
      </c>
    </row>
    <row r="546" spans="1:99" ht="15.75" hidden="1" customHeight="1">
      <c r="A546" s="913"/>
      <c r="B546" s="3046"/>
      <c r="C546" s="900"/>
      <c r="D546" s="3207"/>
      <c r="E546" s="3208"/>
      <c r="F546" s="3208"/>
      <c r="G546" s="3208"/>
      <c r="H546" s="1473"/>
      <c r="I546" s="1473"/>
      <c r="J546" s="1473"/>
      <c r="K546" s="1473">
        <f t="shared" si="233"/>
        <v>0</v>
      </c>
      <c r="L546" s="3111"/>
      <c r="M546" s="3111"/>
      <c r="N546" s="3111"/>
      <c r="O546" s="3111"/>
      <c r="P546" s="3111"/>
      <c r="Q546" s="3111">
        <f t="shared" ref="Q546:Q584" si="245">SUM(M546:P546)</f>
        <v>0</v>
      </c>
      <c r="R546" s="1473"/>
      <c r="S546" s="1473"/>
      <c r="T546" s="1473"/>
      <c r="U546" s="1473"/>
      <c r="V546" s="1473"/>
      <c r="W546" s="1473">
        <f t="shared" si="234"/>
        <v>0</v>
      </c>
      <c r="X546" s="1473"/>
      <c r="Y546" s="1482"/>
      <c r="Z546" s="1482"/>
      <c r="AA546" s="1482"/>
      <c r="AB546" s="1482"/>
      <c r="AC546" s="1482"/>
      <c r="AD546" s="1482">
        <f t="shared" si="235"/>
        <v>0</v>
      </c>
      <c r="AE546" s="3114"/>
      <c r="AF546" s="3115"/>
      <c r="AG546" s="3115"/>
      <c r="AH546" s="3115"/>
      <c r="AI546" s="3115"/>
      <c r="AJ546" s="3115">
        <f t="shared" si="236"/>
        <v>0</v>
      </c>
      <c r="AK546" s="3208"/>
      <c r="AL546" s="3208"/>
      <c r="AM546" s="1474"/>
      <c r="AN546" s="1474"/>
      <c r="AO546" s="1473"/>
      <c r="AP546" s="1473">
        <f t="shared" si="237"/>
        <v>0</v>
      </c>
      <c r="AQ546" s="3213"/>
      <c r="AR546" s="3213"/>
      <c r="AS546" s="3208"/>
      <c r="AT546" s="3208"/>
      <c r="AU546" s="1473"/>
      <c r="AV546" s="1473"/>
      <c r="AW546" s="1473"/>
      <c r="AX546" s="1473">
        <f t="shared" si="238"/>
        <v>0</v>
      </c>
      <c r="AY546" s="1473"/>
      <c r="AZ546" s="1473"/>
      <c r="BA546" s="1473"/>
      <c r="BB546" s="1473"/>
      <c r="BC546" s="1473"/>
      <c r="BD546" s="1473">
        <f t="shared" si="239"/>
        <v>0</v>
      </c>
      <c r="BE546" s="3208"/>
      <c r="BF546" s="3208"/>
      <c r="BG546" s="1473"/>
      <c r="BH546" s="1473"/>
      <c r="BI546" s="1473"/>
      <c r="BJ546" s="1473">
        <f t="shared" si="240"/>
        <v>0</v>
      </c>
      <c r="BK546" s="3201"/>
      <c r="BL546" s="3201"/>
      <c r="CF546" s="2981">
        <f t="shared" si="244"/>
        <v>0</v>
      </c>
      <c r="CG546" s="2981">
        <f t="shared" si="244"/>
        <v>0</v>
      </c>
      <c r="CH546" s="2981">
        <f t="shared" si="244"/>
        <v>0</v>
      </c>
      <c r="CI546" s="2981">
        <f t="shared" si="244"/>
        <v>0</v>
      </c>
      <c r="CJ546" s="2981">
        <f t="shared" si="244"/>
        <v>0</v>
      </c>
      <c r="CQ546" s="2981">
        <f t="shared" si="229"/>
        <v>0</v>
      </c>
      <c r="CR546" s="2981">
        <f t="shared" si="229"/>
        <v>0</v>
      </c>
      <c r="CS546" s="2981">
        <f t="shared" si="229"/>
        <v>0</v>
      </c>
      <c r="CT546" s="2981">
        <f t="shared" si="229"/>
        <v>0</v>
      </c>
      <c r="CU546" s="2981">
        <f t="shared" si="229"/>
        <v>0</v>
      </c>
    </row>
    <row r="547" spans="1:99" ht="15.75" hidden="1" customHeight="1">
      <c r="A547" s="913"/>
      <c r="B547" s="3046"/>
      <c r="C547" s="900"/>
      <c r="D547" s="3207"/>
      <c r="E547" s="3208"/>
      <c r="F547" s="3208"/>
      <c r="G547" s="3208"/>
      <c r="H547" s="1473"/>
      <c r="I547" s="1473"/>
      <c r="J547" s="1473"/>
      <c r="K547" s="1473">
        <f t="shared" si="233"/>
        <v>0</v>
      </c>
      <c r="L547" s="3111"/>
      <c r="M547" s="3111"/>
      <c r="N547" s="3111"/>
      <c r="O547" s="3111"/>
      <c r="P547" s="3111"/>
      <c r="Q547" s="3111">
        <f t="shared" si="245"/>
        <v>0</v>
      </c>
      <c r="R547" s="1473"/>
      <c r="S547" s="1473"/>
      <c r="T547" s="1473"/>
      <c r="U547" s="1473"/>
      <c r="V547" s="1473"/>
      <c r="W547" s="1473">
        <f t="shared" si="234"/>
        <v>0</v>
      </c>
      <c r="X547" s="1473"/>
      <c r="Y547" s="1482"/>
      <c r="Z547" s="1482"/>
      <c r="AA547" s="1482"/>
      <c r="AB547" s="1482"/>
      <c r="AC547" s="1482"/>
      <c r="AD547" s="1482">
        <f t="shared" si="235"/>
        <v>0</v>
      </c>
      <c r="AE547" s="3114"/>
      <c r="AF547" s="3115"/>
      <c r="AG547" s="3115"/>
      <c r="AH547" s="3115"/>
      <c r="AI547" s="3115"/>
      <c r="AJ547" s="3115">
        <f t="shared" si="236"/>
        <v>0</v>
      </c>
      <c r="AK547" s="3208"/>
      <c r="AL547" s="3208"/>
      <c r="AM547" s="1474"/>
      <c r="AN547" s="1474"/>
      <c r="AO547" s="1473"/>
      <c r="AP547" s="1473">
        <f t="shared" si="237"/>
        <v>0</v>
      </c>
      <c r="AQ547" s="3213"/>
      <c r="AR547" s="3213"/>
      <c r="AS547" s="3208"/>
      <c r="AT547" s="3208"/>
      <c r="AU547" s="1473"/>
      <c r="AV547" s="1473"/>
      <c r="AW547" s="1473"/>
      <c r="AX547" s="1473">
        <f t="shared" si="238"/>
        <v>0</v>
      </c>
      <c r="AY547" s="1473"/>
      <c r="AZ547" s="1473"/>
      <c r="BA547" s="1473"/>
      <c r="BB547" s="1473"/>
      <c r="BC547" s="1473"/>
      <c r="BD547" s="1473">
        <f t="shared" si="239"/>
        <v>0</v>
      </c>
      <c r="BE547" s="3208"/>
      <c r="BF547" s="3208"/>
      <c r="BG547" s="1473"/>
      <c r="BH547" s="1473"/>
      <c r="BI547" s="1473"/>
      <c r="BJ547" s="1473">
        <f t="shared" si="240"/>
        <v>0</v>
      </c>
      <c r="BK547" s="3201"/>
      <c r="BL547" s="3201"/>
      <c r="CF547" s="2981">
        <f t="shared" si="244"/>
        <v>0</v>
      </c>
      <c r="CG547" s="2981">
        <f t="shared" si="244"/>
        <v>0</v>
      </c>
      <c r="CH547" s="2981">
        <f t="shared" si="244"/>
        <v>0</v>
      </c>
      <c r="CI547" s="2981">
        <f t="shared" si="244"/>
        <v>0</v>
      </c>
      <c r="CJ547" s="2981">
        <f t="shared" si="244"/>
        <v>0</v>
      </c>
      <c r="CQ547" s="2981">
        <f t="shared" si="229"/>
        <v>0</v>
      </c>
      <c r="CR547" s="2981">
        <f t="shared" si="229"/>
        <v>0</v>
      </c>
      <c r="CS547" s="2981">
        <f t="shared" si="229"/>
        <v>0</v>
      </c>
      <c r="CT547" s="2981">
        <f t="shared" si="229"/>
        <v>0</v>
      </c>
      <c r="CU547" s="2981">
        <f t="shared" si="229"/>
        <v>0</v>
      </c>
    </row>
    <row r="548" spans="1:99" ht="15.75" hidden="1" customHeight="1">
      <c r="A548" s="913"/>
      <c r="B548" s="3046"/>
      <c r="C548" s="900"/>
      <c r="D548" s="3207"/>
      <c r="E548" s="3208"/>
      <c r="F548" s="3208"/>
      <c r="G548" s="3208"/>
      <c r="H548" s="1473"/>
      <c r="I548" s="1473"/>
      <c r="J548" s="1473"/>
      <c r="K548" s="1473">
        <f t="shared" si="233"/>
        <v>0</v>
      </c>
      <c r="L548" s="3111"/>
      <c r="M548" s="3111"/>
      <c r="N548" s="3111"/>
      <c r="O548" s="3111"/>
      <c r="P548" s="3111"/>
      <c r="Q548" s="3111">
        <f t="shared" si="245"/>
        <v>0</v>
      </c>
      <c r="R548" s="1473"/>
      <c r="S548" s="1473"/>
      <c r="T548" s="1473"/>
      <c r="U548" s="1473"/>
      <c r="V548" s="1473"/>
      <c r="W548" s="1473">
        <f t="shared" si="234"/>
        <v>0</v>
      </c>
      <c r="X548" s="1473"/>
      <c r="Y548" s="1482"/>
      <c r="Z548" s="1482"/>
      <c r="AA548" s="1482"/>
      <c r="AB548" s="1482"/>
      <c r="AC548" s="1482"/>
      <c r="AD548" s="1482">
        <f t="shared" si="235"/>
        <v>0</v>
      </c>
      <c r="AE548" s="3114"/>
      <c r="AF548" s="3115"/>
      <c r="AG548" s="3115"/>
      <c r="AH548" s="3115"/>
      <c r="AI548" s="3115"/>
      <c r="AJ548" s="3115">
        <f t="shared" si="236"/>
        <v>0</v>
      </c>
      <c r="AK548" s="3208"/>
      <c r="AL548" s="3208"/>
      <c r="AM548" s="1474"/>
      <c r="AN548" s="1474"/>
      <c r="AO548" s="1473"/>
      <c r="AP548" s="1473">
        <f t="shared" si="237"/>
        <v>0</v>
      </c>
      <c r="AQ548" s="3213"/>
      <c r="AR548" s="3213"/>
      <c r="AS548" s="3208"/>
      <c r="AT548" s="3208"/>
      <c r="AU548" s="1473"/>
      <c r="AV548" s="1473"/>
      <c r="AW548" s="1473"/>
      <c r="AX548" s="1473">
        <f t="shared" si="238"/>
        <v>0</v>
      </c>
      <c r="AY548" s="1473"/>
      <c r="AZ548" s="1473"/>
      <c r="BA548" s="1473"/>
      <c r="BB548" s="1473"/>
      <c r="BC548" s="1473"/>
      <c r="BD548" s="1473">
        <f t="shared" si="239"/>
        <v>0</v>
      </c>
      <c r="BE548" s="3208"/>
      <c r="BF548" s="3208"/>
      <c r="BG548" s="1473"/>
      <c r="BH548" s="1473"/>
      <c r="BI548" s="1473"/>
      <c r="BJ548" s="1473">
        <f t="shared" si="240"/>
        <v>0</v>
      </c>
      <c r="BK548" s="3201"/>
      <c r="BL548" s="3201"/>
      <c r="CF548" s="2981">
        <f t="shared" si="244"/>
        <v>0</v>
      </c>
      <c r="CG548" s="2981">
        <f t="shared" si="244"/>
        <v>0</v>
      </c>
      <c r="CH548" s="2981">
        <f t="shared" si="244"/>
        <v>0</v>
      </c>
      <c r="CI548" s="2981">
        <f t="shared" si="244"/>
        <v>0</v>
      </c>
      <c r="CJ548" s="2981">
        <f t="shared" si="244"/>
        <v>0</v>
      </c>
      <c r="CQ548" s="2981">
        <f t="shared" si="229"/>
        <v>0</v>
      </c>
      <c r="CR548" s="2981">
        <f t="shared" si="229"/>
        <v>0</v>
      </c>
      <c r="CS548" s="2981">
        <f t="shared" si="229"/>
        <v>0</v>
      </c>
      <c r="CT548" s="2981">
        <f t="shared" si="229"/>
        <v>0</v>
      </c>
      <c r="CU548" s="2981">
        <f t="shared" si="229"/>
        <v>0</v>
      </c>
    </row>
    <row r="549" spans="1:99" ht="15.75" hidden="1" customHeight="1">
      <c r="A549" s="913"/>
      <c r="B549" s="3046"/>
      <c r="C549" s="900"/>
      <c r="D549" s="3207"/>
      <c r="E549" s="3208"/>
      <c r="F549" s="3208"/>
      <c r="G549" s="3208"/>
      <c r="H549" s="1473"/>
      <c r="I549" s="1473"/>
      <c r="J549" s="1473"/>
      <c r="K549" s="1473">
        <f t="shared" si="233"/>
        <v>0</v>
      </c>
      <c r="L549" s="3111"/>
      <c r="M549" s="3111"/>
      <c r="N549" s="3111"/>
      <c r="O549" s="3111"/>
      <c r="P549" s="3111"/>
      <c r="Q549" s="3111">
        <f t="shared" si="245"/>
        <v>0</v>
      </c>
      <c r="R549" s="1473"/>
      <c r="S549" s="1473"/>
      <c r="T549" s="1473"/>
      <c r="U549" s="1473"/>
      <c r="V549" s="1473"/>
      <c r="W549" s="1473">
        <f t="shared" si="234"/>
        <v>0</v>
      </c>
      <c r="X549" s="1473"/>
      <c r="Y549" s="1482"/>
      <c r="Z549" s="1482"/>
      <c r="AA549" s="1482"/>
      <c r="AB549" s="1482"/>
      <c r="AC549" s="1482"/>
      <c r="AD549" s="1482">
        <f t="shared" si="235"/>
        <v>0</v>
      </c>
      <c r="AE549" s="3114"/>
      <c r="AF549" s="3115"/>
      <c r="AG549" s="3115"/>
      <c r="AH549" s="3115"/>
      <c r="AI549" s="3115"/>
      <c r="AJ549" s="3115">
        <f t="shared" si="236"/>
        <v>0</v>
      </c>
      <c r="AK549" s="3208"/>
      <c r="AL549" s="3208"/>
      <c r="AM549" s="1474"/>
      <c r="AN549" s="1474"/>
      <c r="AO549" s="1473"/>
      <c r="AP549" s="1473">
        <f t="shared" si="237"/>
        <v>0</v>
      </c>
      <c r="AQ549" s="3213"/>
      <c r="AR549" s="3213"/>
      <c r="AS549" s="3208"/>
      <c r="AT549" s="3208"/>
      <c r="AU549" s="1473"/>
      <c r="AV549" s="1473"/>
      <c r="AW549" s="1473"/>
      <c r="AX549" s="1473">
        <f t="shared" si="238"/>
        <v>0</v>
      </c>
      <c r="AY549" s="1473"/>
      <c r="AZ549" s="1473"/>
      <c r="BA549" s="1473"/>
      <c r="BB549" s="1473"/>
      <c r="BC549" s="1473"/>
      <c r="BD549" s="1473">
        <f t="shared" si="239"/>
        <v>0</v>
      </c>
      <c r="BE549" s="3208"/>
      <c r="BF549" s="3208"/>
      <c r="BG549" s="1473"/>
      <c r="BH549" s="1473"/>
      <c r="BI549" s="1473"/>
      <c r="BJ549" s="1473">
        <f t="shared" si="240"/>
        <v>0</v>
      </c>
      <c r="BK549" s="3201"/>
      <c r="BL549" s="3201"/>
      <c r="CF549" s="2981">
        <f t="shared" si="244"/>
        <v>0</v>
      </c>
      <c r="CG549" s="2981">
        <f t="shared" si="244"/>
        <v>0</v>
      </c>
      <c r="CH549" s="2981">
        <f t="shared" si="244"/>
        <v>0</v>
      </c>
      <c r="CI549" s="2981">
        <f t="shared" si="244"/>
        <v>0</v>
      </c>
      <c r="CJ549" s="2981">
        <f t="shared" si="244"/>
        <v>0</v>
      </c>
      <c r="CQ549" s="2981">
        <f t="shared" si="229"/>
        <v>0</v>
      </c>
      <c r="CR549" s="2981">
        <f t="shared" si="229"/>
        <v>0</v>
      </c>
      <c r="CS549" s="2981">
        <f t="shared" si="229"/>
        <v>0</v>
      </c>
      <c r="CT549" s="2981">
        <f t="shared" si="229"/>
        <v>0</v>
      </c>
      <c r="CU549" s="2981">
        <f t="shared" si="229"/>
        <v>0</v>
      </c>
    </row>
    <row r="550" spans="1:99" ht="15.75" hidden="1" customHeight="1">
      <c r="A550" s="913"/>
      <c r="B550" s="3046"/>
      <c r="C550" s="900"/>
      <c r="D550" s="3207"/>
      <c r="E550" s="3208"/>
      <c r="F550" s="3208"/>
      <c r="G550" s="3208"/>
      <c r="H550" s="1473"/>
      <c r="I550" s="1473"/>
      <c r="J550" s="1473"/>
      <c r="K550" s="1473">
        <f t="shared" si="233"/>
        <v>0</v>
      </c>
      <c r="L550" s="3111"/>
      <c r="M550" s="3111"/>
      <c r="N550" s="3111"/>
      <c r="O550" s="3111"/>
      <c r="P550" s="3111"/>
      <c r="Q550" s="3111">
        <f t="shared" si="245"/>
        <v>0</v>
      </c>
      <c r="R550" s="1473"/>
      <c r="S550" s="1473"/>
      <c r="T550" s="1473"/>
      <c r="U550" s="1473"/>
      <c r="V550" s="1473"/>
      <c r="W550" s="1473">
        <f t="shared" si="234"/>
        <v>0</v>
      </c>
      <c r="X550" s="1473"/>
      <c r="Y550" s="1482"/>
      <c r="Z550" s="1482"/>
      <c r="AA550" s="1482"/>
      <c r="AB550" s="1482"/>
      <c r="AC550" s="1482"/>
      <c r="AD550" s="1482">
        <f t="shared" si="235"/>
        <v>0</v>
      </c>
      <c r="AE550" s="3114"/>
      <c r="AF550" s="3115"/>
      <c r="AG550" s="3115"/>
      <c r="AH550" s="3115"/>
      <c r="AI550" s="3115"/>
      <c r="AJ550" s="3115">
        <f t="shared" si="236"/>
        <v>0</v>
      </c>
      <c r="AK550" s="3208"/>
      <c r="AL550" s="3208"/>
      <c r="AM550" s="1474"/>
      <c r="AN550" s="1474"/>
      <c r="AO550" s="1473"/>
      <c r="AP550" s="1473">
        <f t="shared" si="237"/>
        <v>0</v>
      </c>
      <c r="AQ550" s="3213"/>
      <c r="AR550" s="3213"/>
      <c r="AS550" s="3208"/>
      <c r="AT550" s="3208"/>
      <c r="AU550" s="1473"/>
      <c r="AV550" s="1473"/>
      <c r="AW550" s="1473"/>
      <c r="AX550" s="1473">
        <f t="shared" si="238"/>
        <v>0</v>
      </c>
      <c r="AY550" s="1473"/>
      <c r="AZ550" s="1473"/>
      <c r="BA550" s="1473"/>
      <c r="BB550" s="1473"/>
      <c r="BC550" s="1473"/>
      <c r="BD550" s="1473">
        <f t="shared" si="239"/>
        <v>0</v>
      </c>
      <c r="BE550" s="3208"/>
      <c r="BF550" s="3208"/>
      <c r="BG550" s="1473"/>
      <c r="BH550" s="1473"/>
      <c r="BI550" s="1473"/>
      <c r="BJ550" s="1473">
        <f t="shared" si="240"/>
        <v>0</v>
      </c>
      <c r="BK550" s="3201"/>
      <c r="BL550" s="3201"/>
      <c r="CF550" s="2981">
        <f t="shared" si="244"/>
        <v>0</v>
      </c>
      <c r="CG550" s="2981">
        <f t="shared" si="244"/>
        <v>0</v>
      </c>
      <c r="CH550" s="2981">
        <f t="shared" si="244"/>
        <v>0</v>
      </c>
      <c r="CI550" s="2981">
        <f t="shared" si="244"/>
        <v>0</v>
      </c>
      <c r="CJ550" s="2981">
        <f t="shared" si="244"/>
        <v>0</v>
      </c>
      <c r="CQ550" s="2981">
        <f t="shared" si="229"/>
        <v>0</v>
      </c>
      <c r="CR550" s="2981">
        <f t="shared" si="229"/>
        <v>0</v>
      </c>
      <c r="CS550" s="2981">
        <f t="shared" si="229"/>
        <v>0</v>
      </c>
      <c r="CT550" s="2981">
        <f t="shared" si="229"/>
        <v>0</v>
      </c>
      <c r="CU550" s="2981">
        <f t="shared" si="229"/>
        <v>0</v>
      </c>
    </row>
    <row r="551" spans="1:99" ht="15.75" hidden="1" customHeight="1">
      <c r="A551" s="913"/>
      <c r="B551" s="3046"/>
      <c r="C551" s="900"/>
      <c r="D551" s="3207"/>
      <c r="E551" s="3208"/>
      <c r="F551" s="3208"/>
      <c r="G551" s="3208"/>
      <c r="H551" s="1473"/>
      <c r="I551" s="1473"/>
      <c r="J551" s="1473"/>
      <c r="K551" s="1473">
        <f t="shared" si="233"/>
        <v>0</v>
      </c>
      <c r="L551" s="3111"/>
      <c r="M551" s="3111"/>
      <c r="N551" s="3111"/>
      <c r="O551" s="3111"/>
      <c r="P551" s="3111"/>
      <c r="Q551" s="3111">
        <f t="shared" si="245"/>
        <v>0</v>
      </c>
      <c r="R551" s="1473"/>
      <c r="S551" s="1473"/>
      <c r="T551" s="1473"/>
      <c r="U551" s="1473"/>
      <c r="V551" s="1473"/>
      <c r="W551" s="1473">
        <f t="shared" si="234"/>
        <v>0</v>
      </c>
      <c r="X551" s="1473"/>
      <c r="Y551" s="1482"/>
      <c r="Z551" s="1482"/>
      <c r="AA551" s="1482"/>
      <c r="AB551" s="1482"/>
      <c r="AC551" s="1482"/>
      <c r="AD551" s="1482">
        <f t="shared" si="235"/>
        <v>0</v>
      </c>
      <c r="AE551" s="3114"/>
      <c r="AF551" s="3115"/>
      <c r="AG551" s="3115"/>
      <c r="AH551" s="3115"/>
      <c r="AI551" s="3115"/>
      <c r="AJ551" s="3115">
        <f t="shared" si="236"/>
        <v>0</v>
      </c>
      <c r="AK551" s="3208"/>
      <c r="AL551" s="3208"/>
      <c r="AM551" s="1474"/>
      <c r="AN551" s="1474"/>
      <c r="AO551" s="1473"/>
      <c r="AP551" s="1473">
        <f t="shared" si="237"/>
        <v>0</v>
      </c>
      <c r="AQ551" s="3213"/>
      <c r="AR551" s="3213"/>
      <c r="AS551" s="3208"/>
      <c r="AT551" s="3208"/>
      <c r="AU551" s="1473"/>
      <c r="AV551" s="1473"/>
      <c r="AW551" s="1473"/>
      <c r="AX551" s="1473">
        <f t="shared" si="238"/>
        <v>0</v>
      </c>
      <c r="AY551" s="1473"/>
      <c r="AZ551" s="1473"/>
      <c r="BA551" s="1473"/>
      <c r="BB551" s="1473"/>
      <c r="BC551" s="1473"/>
      <c r="BD551" s="1473">
        <f t="shared" si="239"/>
        <v>0</v>
      </c>
      <c r="BE551" s="3208"/>
      <c r="BF551" s="3208"/>
      <c r="BG551" s="1473"/>
      <c r="BH551" s="1473"/>
      <c r="BI551" s="1473"/>
      <c r="BJ551" s="1473">
        <f t="shared" si="240"/>
        <v>0</v>
      </c>
      <c r="BK551" s="3201"/>
      <c r="BL551" s="3201"/>
      <c r="CF551" s="2981">
        <f t="shared" si="244"/>
        <v>0</v>
      </c>
      <c r="CG551" s="2981">
        <f t="shared" si="244"/>
        <v>0</v>
      </c>
      <c r="CH551" s="2981">
        <f t="shared" si="244"/>
        <v>0</v>
      </c>
      <c r="CI551" s="2981">
        <f t="shared" si="244"/>
        <v>0</v>
      </c>
      <c r="CJ551" s="2981">
        <f t="shared" si="244"/>
        <v>0</v>
      </c>
      <c r="CQ551" s="2981">
        <f t="shared" si="229"/>
        <v>0</v>
      </c>
      <c r="CR551" s="2981">
        <f t="shared" si="229"/>
        <v>0</v>
      </c>
      <c r="CS551" s="2981">
        <f t="shared" si="229"/>
        <v>0</v>
      </c>
      <c r="CT551" s="2981">
        <f t="shared" si="229"/>
        <v>0</v>
      </c>
      <c r="CU551" s="2981">
        <f t="shared" si="229"/>
        <v>0</v>
      </c>
    </row>
    <row r="552" spans="1:99" ht="15.75" hidden="1" customHeight="1">
      <c r="A552" s="913"/>
      <c r="B552" s="3046"/>
      <c r="C552" s="900"/>
      <c r="D552" s="3207"/>
      <c r="E552" s="3208"/>
      <c r="F552" s="3208"/>
      <c r="G552" s="3208"/>
      <c r="H552" s="1473"/>
      <c r="I552" s="1473"/>
      <c r="J552" s="1473"/>
      <c r="K552" s="1473">
        <f t="shared" si="233"/>
        <v>0</v>
      </c>
      <c r="L552" s="3111"/>
      <c r="M552" s="3111"/>
      <c r="N552" s="3111"/>
      <c r="O552" s="3111"/>
      <c r="P552" s="3111"/>
      <c r="Q552" s="3111">
        <f t="shared" si="245"/>
        <v>0</v>
      </c>
      <c r="R552" s="1473"/>
      <c r="S552" s="1473"/>
      <c r="T552" s="1473"/>
      <c r="U552" s="1473"/>
      <c r="V552" s="1473"/>
      <c r="W552" s="1473">
        <f t="shared" si="234"/>
        <v>0</v>
      </c>
      <c r="X552" s="1473"/>
      <c r="Y552" s="1482"/>
      <c r="Z552" s="1482"/>
      <c r="AA552" s="1482"/>
      <c r="AB552" s="1482"/>
      <c r="AC552" s="1482"/>
      <c r="AD552" s="1482">
        <f t="shared" si="235"/>
        <v>0</v>
      </c>
      <c r="AE552" s="3114"/>
      <c r="AF552" s="3115"/>
      <c r="AG552" s="3115"/>
      <c r="AH552" s="3115"/>
      <c r="AI552" s="3115"/>
      <c r="AJ552" s="3115">
        <f t="shared" si="236"/>
        <v>0</v>
      </c>
      <c r="AK552" s="3208"/>
      <c r="AL552" s="3208"/>
      <c r="AM552" s="1474"/>
      <c r="AN552" s="1474"/>
      <c r="AO552" s="1473"/>
      <c r="AP552" s="1473">
        <f t="shared" si="237"/>
        <v>0</v>
      </c>
      <c r="AQ552" s="3213"/>
      <c r="AR552" s="3213"/>
      <c r="AS552" s="3208"/>
      <c r="AT552" s="3208"/>
      <c r="AU552" s="1473"/>
      <c r="AV552" s="1473"/>
      <c r="AW552" s="1473"/>
      <c r="AX552" s="1473">
        <f t="shared" si="238"/>
        <v>0</v>
      </c>
      <c r="AY552" s="1473"/>
      <c r="AZ552" s="1473"/>
      <c r="BA552" s="1473"/>
      <c r="BB552" s="1473"/>
      <c r="BC552" s="1473"/>
      <c r="BD552" s="1473">
        <f t="shared" si="239"/>
        <v>0</v>
      </c>
      <c r="BE552" s="3208"/>
      <c r="BF552" s="3208"/>
      <c r="BG552" s="1473"/>
      <c r="BH552" s="1473"/>
      <c r="BI552" s="1473"/>
      <c r="BJ552" s="1473">
        <f t="shared" si="240"/>
        <v>0</v>
      </c>
      <c r="BK552" s="3201"/>
      <c r="BL552" s="3201"/>
      <c r="CF552" s="2981">
        <f t="shared" si="244"/>
        <v>0</v>
      </c>
      <c r="CG552" s="2981">
        <f t="shared" si="244"/>
        <v>0</v>
      </c>
      <c r="CH552" s="2981">
        <f t="shared" si="244"/>
        <v>0</v>
      </c>
      <c r="CI552" s="2981">
        <f t="shared" si="244"/>
        <v>0</v>
      </c>
      <c r="CJ552" s="2981">
        <f t="shared" si="244"/>
        <v>0</v>
      </c>
      <c r="CQ552" s="2981">
        <f t="shared" si="229"/>
        <v>0</v>
      </c>
      <c r="CR552" s="2981">
        <f t="shared" si="229"/>
        <v>0</v>
      </c>
      <c r="CS552" s="2981">
        <f t="shared" si="229"/>
        <v>0</v>
      </c>
      <c r="CT552" s="2981">
        <f t="shared" si="229"/>
        <v>0</v>
      </c>
      <c r="CU552" s="2981">
        <f t="shared" si="229"/>
        <v>0</v>
      </c>
    </row>
    <row r="553" spans="1:99" ht="15.75" hidden="1" customHeight="1">
      <c r="A553" s="913"/>
      <c r="B553" s="3046"/>
      <c r="C553" s="900"/>
      <c r="D553" s="3207"/>
      <c r="E553" s="3208"/>
      <c r="F553" s="3208"/>
      <c r="G553" s="3208"/>
      <c r="H553" s="1473"/>
      <c r="I553" s="1473"/>
      <c r="J553" s="1473"/>
      <c r="K553" s="1473">
        <f t="shared" si="233"/>
        <v>0</v>
      </c>
      <c r="L553" s="3111"/>
      <c r="M553" s="3111"/>
      <c r="N553" s="3111"/>
      <c r="O553" s="3111"/>
      <c r="P553" s="3111"/>
      <c r="Q553" s="3111">
        <f t="shared" si="245"/>
        <v>0</v>
      </c>
      <c r="R553" s="1473"/>
      <c r="S553" s="1473"/>
      <c r="T553" s="1473"/>
      <c r="U553" s="1473"/>
      <c r="V553" s="1473"/>
      <c r="W553" s="1473">
        <f t="shared" si="234"/>
        <v>0</v>
      </c>
      <c r="X553" s="1473"/>
      <c r="Y553" s="1482"/>
      <c r="Z553" s="1482"/>
      <c r="AA553" s="1482"/>
      <c r="AB553" s="1482"/>
      <c r="AC553" s="1482"/>
      <c r="AD553" s="1482">
        <f t="shared" si="235"/>
        <v>0</v>
      </c>
      <c r="AE553" s="3114"/>
      <c r="AF553" s="3115"/>
      <c r="AG553" s="3115"/>
      <c r="AH553" s="3115"/>
      <c r="AI553" s="3115"/>
      <c r="AJ553" s="3115">
        <f t="shared" si="236"/>
        <v>0</v>
      </c>
      <c r="AK553" s="3208"/>
      <c r="AL553" s="3208"/>
      <c r="AM553" s="1474"/>
      <c r="AN553" s="1474"/>
      <c r="AO553" s="1473"/>
      <c r="AP553" s="1473">
        <f t="shared" si="237"/>
        <v>0</v>
      </c>
      <c r="AQ553" s="3213"/>
      <c r="AR553" s="3213"/>
      <c r="AS553" s="3208"/>
      <c r="AT553" s="3208"/>
      <c r="AU553" s="1473"/>
      <c r="AV553" s="1473"/>
      <c r="AW553" s="1473"/>
      <c r="AX553" s="1473">
        <f t="shared" si="238"/>
        <v>0</v>
      </c>
      <c r="AY553" s="1473"/>
      <c r="AZ553" s="1473"/>
      <c r="BA553" s="1473"/>
      <c r="BB553" s="1473"/>
      <c r="BC553" s="1473"/>
      <c r="BD553" s="1473">
        <f t="shared" si="239"/>
        <v>0</v>
      </c>
      <c r="BE553" s="3208"/>
      <c r="BF553" s="3208"/>
      <c r="BG553" s="1473"/>
      <c r="BH553" s="1473"/>
      <c r="BI553" s="1473"/>
      <c r="BJ553" s="1473">
        <f t="shared" si="240"/>
        <v>0</v>
      </c>
      <c r="BK553" s="3201"/>
      <c r="BL553" s="3201"/>
      <c r="CF553" s="2981">
        <f t="shared" si="244"/>
        <v>0</v>
      </c>
      <c r="CG553" s="2981">
        <f t="shared" si="244"/>
        <v>0</v>
      </c>
      <c r="CH553" s="2981">
        <f t="shared" si="244"/>
        <v>0</v>
      </c>
      <c r="CI553" s="2981">
        <f t="shared" si="244"/>
        <v>0</v>
      </c>
      <c r="CJ553" s="2981">
        <f t="shared" si="244"/>
        <v>0</v>
      </c>
      <c r="CQ553" s="2981">
        <f t="shared" si="229"/>
        <v>0</v>
      </c>
      <c r="CR553" s="2981">
        <f t="shared" si="229"/>
        <v>0</v>
      </c>
      <c r="CS553" s="2981">
        <f t="shared" si="229"/>
        <v>0</v>
      </c>
      <c r="CT553" s="2981">
        <f t="shared" si="229"/>
        <v>0</v>
      </c>
      <c r="CU553" s="2981">
        <f t="shared" si="229"/>
        <v>0</v>
      </c>
    </row>
    <row r="554" spans="1:99" ht="15.75" hidden="1" customHeight="1">
      <c r="A554" s="913"/>
      <c r="B554" s="3046"/>
      <c r="C554" s="900"/>
      <c r="D554" s="3207"/>
      <c r="E554" s="3208"/>
      <c r="F554" s="3208"/>
      <c r="G554" s="3208"/>
      <c r="H554" s="1473"/>
      <c r="I554" s="1473"/>
      <c r="J554" s="1473"/>
      <c r="K554" s="1473">
        <f t="shared" si="233"/>
        <v>0</v>
      </c>
      <c r="L554" s="3111"/>
      <c r="M554" s="3111"/>
      <c r="N554" s="3111"/>
      <c r="O554" s="3111"/>
      <c r="P554" s="3111"/>
      <c r="Q554" s="3111">
        <f t="shared" si="245"/>
        <v>0</v>
      </c>
      <c r="R554" s="1473"/>
      <c r="S554" s="1473"/>
      <c r="T554" s="1473"/>
      <c r="U554" s="1473"/>
      <c r="V554" s="1473"/>
      <c r="W554" s="1473">
        <f t="shared" si="234"/>
        <v>0</v>
      </c>
      <c r="X554" s="1473"/>
      <c r="Y554" s="1482"/>
      <c r="Z554" s="1482"/>
      <c r="AA554" s="1482"/>
      <c r="AB554" s="1482"/>
      <c r="AC554" s="1482"/>
      <c r="AD554" s="1482">
        <f t="shared" si="235"/>
        <v>0</v>
      </c>
      <c r="AE554" s="3114"/>
      <c r="AF554" s="3115"/>
      <c r="AG554" s="3115"/>
      <c r="AH554" s="3115"/>
      <c r="AI554" s="3115"/>
      <c r="AJ554" s="3115">
        <f t="shared" si="236"/>
        <v>0</v>
      </c>
      <c r="AK554" s="3208"/>
      <c r="AL554" s="3208"/>
      <c r="AM554" s="1474"/>
      <c r="AN554" s="1474"/>
      <c r="AO554" s="1473"/>
      <c r="AP554" s="1473">
        <f t="shared" si="237"/>
        <v>0</v>
      </c>
      <c r="AQ554" s="3213"/>
      <c r="AR554" s="3213"/>
      <c r="AS554" s="3208"/>
      <c r="AT554" s="3208"/>
      <c r="AU554" s="1473"/>
      <c r="AV554" s="1473"/>
      <c r="AW554" s="1473"/>
      <c r="AX554" s="1473">
        <f t="shared" si="238"/>
        <v>0</v>
      </c>
      <c r="AY554" s="1473"/>
      <c r="AZ554" s="1473"/>
      <c r="BA554" s="1473"/>
      <c r="BB554" s="1473"/>
      <c r="BC554" s="1473"/>
      <c r="BD554" s="1473">
        <f t="shared" si="239"/>
        <v>0</v>
      </c>
      <c r="BE554" s="3208"/>
      <c r="BF554" s="3208"/>
      <c r="BG554" s="1473"/>
      <c r="BH554" s="1473"/>
      <c r="BI554" s="1473"/>
      <c r="BJ554" s="1473">
        <f t="shared" si="240"/>
        <v>0</v>
      </c>
      <c r="BK554" s="3201"/>
      <c r="BL554" s="3201"/>
      <c r="CF554" s="2981">
        <f t="shared" si="244"/>
        <v>0</v>
      </c>
      <c r="CG554" s="2981">
        <f t="shared" si="244"/>
        <v>0</v>
      </c>
      <c r="CH554" s="2981">
        <f t="shared" si="244"/>
        <v>0</v>
      </c>
      <c r="CI554" s="2981">
        <f t="shared" si="244"/>
        <v>0</v>
      </c>
      <c r="CJ554" s="2981">
        <f t="shared" si="244"/>
        <v>0</v>
      </c>
      <c r="CQ554" s="2981">
        <f t="shared" si="229"/>
        <v>0</v>
      </c>
      <c r="CR554" s="2981">
        <f t="shared" si="229"/>
        <v>0</v>
      </c>
      <c r="CS554" s="2981">
        <f t="shared" si="229"/>
        <v>0</v>
      </c>
      <c r="CT554" s="2981">
        <f t="shared" si="229"/>
        <v>0</v>
      </c>
      <c r="CU554" s="2981">
        <f t="shared" si="229"/>
        <v>0</v>
      </c>
    </row>
    <row r="555" spans="1:99" ht="15.75" hidden="1" customHeight="1">
      <c r="A555" s="913"/>
      <c r="B555" s="3046"/>
      <c r="C555" s="900"/>
      <c r="D555" s="3207"/>
      <c r="E555" s="3208"/>
      <c r="F555" s="3208"/>
      <c r="G555" s="3208"/>
      <c r="H555" s="1473"/>
      <c r="I555" s="1473"/>
      <c r="J555" s="1473"/>
      <c r="K555" s="1473">
        <f t="shared" si="233"/>
        <v>0</v>
      </c>
      <c r="L555" s="3111"/>
      <c r="M555" s="3111"/>
      <c r="N555" s="3111"/>
      <c r="O555" s="3111"/>
      <c r="P555" s="3111"/>
      <c r="Q555" s="3111">
        <f t="shared" si="245"/>
        <v>0</v>
      </c>
      <c r="R555" s="1473"/>
      <c r="S555" s="1473"/>
      <c r="T555" s="1473"/>
      <c r="U555" s="1473"/>
      <c r="V555" s="1473"/>
      <c r="W555" s="1473">
        <f t="shared" si="234"/>
        <v>0</v>
      </c>
      <c r="X555" s="1473"/>
      <c r="Y555" s="1482"/>
      <c r="Z555" s="1482"/>
      <c r="AA555" s="1482"/>
      <c r="AB555" s="1482"/>
      <c r="AC555" s="1482"/>
      <c r="AD555" s="1482">
        <f t="shared" si="235"/>
        <v>0</v>
      </c>
      <c r="AE555" s="3114"/>
      <c r="AF555" s="3115"/>
      <c r="AG555" s="3115"/>
      <c r="AH555" s="3115"/>
      <c r="AI555" s="3115"/>
      <c r="AJ555" s="3115">
        <f t="shared" si="236"/>
        <v>0</v>
      </c>
      <c r="AK555" s="3208"/>
      <c r="AL555" s="3208"/>
      <c r="AM555" s="1474"/>
      <c r="AN555" s="1474"/>
      <c r="AO555" s="1473"/>
      <c r="AP555" s="1473">
        <f t="shared" si="237"/>
        <v>0</v>
      </c>
      <c r="AQ555" s="3213"/>
      <c r="AR555" s="3213"/>
      <c r="AS555" s="3208"/>
      <c r="AT555" s="3208"/>
      <c r="AU555" s="1473"/>
      <c r="AV555" s="1473"/>
      <c r="AW555" s="1473"/>
      <c r="AX555" s="1473">
        <f t="shared" si="238"/>
        <v>0</v>
      </c>
      <c r="AY555" s="1473"/>
      <c r="AZ555" s="1473"/>
      <c r="BA555" s="1473"/>
      <c r="BB555" s="1473"/>
      <c r="BC555" s="1473"/>
      <c r="BD555" s="1473">
        <f t="shared" si="239"/>
        <v>0</v>
      </c>
      <c r="BE555" s="3208"/>
      <c r="BF555" s="3208"/>
      <c r="BG555" s="1473"/>
      <c r="BH555" s="1473"/>
      <c r="BI555" s="1473"/>
      <c r="BJ555" s="1473">
        <f t="shared" si="240"/>
        <v>0</v>
      </c>
      <c r="BK555" s="3201"/>
      <c r="BL555" s="3201"/>
      <c r="CF555" s="2981">
        <f t="shared" si="244"/>
        <v>0</v>
      </c>
      <c r="CG555" s="2981">
        <f t="shared" si="244"/>
        <v>0</v>
      </c>
      <c r="CH555" s="2981">
        <f t="shared" si="244"/>
        <v>0</v>
      </c>
      <c r="CI555" s="2981">
        <f t="shared" si="244"/>
        <v>0</v>
      </c>
      <c r="CJ555" s="2981">
        <f t="shared" si="244"/>
        <v>0</v>
      </c>
      <c r="CQ555" s="2981">
        <f t="shared" si="229"/>
        <v>0</v>
      </c>
      <c r="CR555" s="2981">
        <f t="shared" si="229"/>
        <v>0</v>
      </c>
      <c r="CS555" s="2981">
        <f t="shared" si="229"/>
        <v>0</v>
      </c>
      <c r="CT555" s="2981">
        <f t="shared" si="229"/>
        <v>0</v>
      </c>
      <c r="CU555" s="2981">
        <f t="shared" si="229"/>
        <v>0</v>
      </c>
    </row>
    <row r="556" spans="1:99" ht="15.75" hidden="1" customHeight="1">
      <c r="A556" s="913"/>
      <c r="B556" s="3046"/>
      <c r="C556" s="900"/>
      <c r="D556" s="3207"/>
      <c r="E556" s="3208"/>
      <c r="F556" s="3208"/>
      <c r="G556" s="3208"/>
      <c r="H556" s="1473"/>
      <c r="I556" s="1473"/>
      <c r="J556" s="1473"/>
      <c r="K556" s="1473">
        <f t="shared" si="233"/>
        <v>0</v>
      </c>
      <c r="L556" s="3111"/>
      <c r="M556" s="3111"/>
      <c r="N556" s="3111"/>
      <c r="O556" s="3111"/>
      <c r="P556" s="3111"/>
      <c r="Q556" s="3111">
        <f t="shared" si="245"/>
        <v>0</v>
      </c>
      <c r="R556" s="1473"/>
      <c r="S556" s="1473"/>
      <c r="T556" s="1473"/>
      <c r="U556" s="1473"/>
      <c r="V556" s="1473"/>
      <c r="W556" s="1473">
        <f t="shared" si="234"/>
        <v>0</v>
      </c>
      <c r="X556" s="1473"/>
      <c r="Y556" s="1482"/>
      <c r="Z556" s="1482"/>
      <c r="AA556" s="1482"/>
      <c r="AB556" s="1482"/>
      <c r="AC556" s="1482"/>
      <c r="AD556" s="1482">
        <f t="shared" si="235"/>
        <v>0</v>
      </c>
      <c r="AE556" s="3114"/>
      <c r="AF556" s="3115"/>
      <c r="AG556" s="3115"/>
      <c r="AH556" s="3115"/>
      <c r="AI556" s="3115"/>
      <c r="AJ556" s="3115">
        <f t="shared" si="236"/>
        <v>0</v>
      </c>
      <c r="AK556" s="3208"/>
      <c r="AL556" s="3208"/>
      <c r="AM556" s="1474"/>
      <c r="AN556" s="1474"/>
      <c r="AO556" s="1473"/>
      <c r="AP556" s="1473">
        <f t="shared" si="237"/>
        <v>0</v>
      </c>
      <c r="AQ556" s="3213"/>
      <c r="AR556" s="3213"/>
      <c r="AS556" s="3208"/>
      <c r="AT556" s="3208"/>
      <c r="AU556" s="1473"/>
      <c r="AV556" s="1473"/>
      <c r="AW556" s="1473"/>
      <c r="AX556" s="1473">
        <f t="shared" si="238"/>
        <v>0</v>
      </c>
      <c r="AY556" s="1473"/>
      <c r="AZ556" s="1473"/>
      <c r="BA556" s="1473"/>
      <c r="BB556" s="1473"/>
      <c r="BC556" s="1473"/>
      <c r="BD556" s="1473">
        <f t="shared" si="239"/>
        <v>0</v>
      </c>
      <c r="BE556" s="3208"/>
      <c r="BF556" s="3208"/>
      <c r="BG556" s="1473"/>
      <c r="BH556" s="1473"/>
      <c r="BI556" s="1473"/>
      <c r="BJ556" s="1473">
        <f t="shared" si="240"/>
        <v>0</v>
      </c>
      <c r="BK556" s="3201"/>
      <c r="BL556" s="3201"/>
      <c r="CF556" s="2981">
        <f t="shared" si="244"/>
        <v>0</v>
      </c>
      <c r="CG556" s="2981">
        <f t="shared" si="244"/>
        <v>0</v>
      </c>
      <c r="CH556" s="2981">
        <f t="shared" si="244"/>
        <v>0</v>
      </c>
      <c r="CI556" s="2981">
        <f t="shared" si="244"/>
        <v>0</v>
      </c>
      <c r="CJ556" s="2981">
        <f t="shared" si="244"/>
        <v>0</v>
      </c>
      <c r="CQ556" s="2981">
        <f t="shared" si="229"/>
        <v>0</v>
      </c>
      <c r="CR556" s="2981">
        <f t="shared" si="229"/>
        <v>0</v>
      </c>
      <c r="CS556" s="2981">
        <f t="shared" si="229"/>
        <v>0</v>
      </c>
      <c r="CT556" s="2981">
        <f t="shared" si="229"/>
        <v>0</v>
      </c>
      <c r="CU556" s="2981">
        <f t="shared" si="229"/>
        <v>0</v>
      </c>
    </row>
    <row r="557" spans="1:99" ht="15.75" hidden="1" customHeight="1">
      <c r="A557" s="913"/>
      <c r="B557" s="3046"/>
      <c r="C557" s="900"/>
      <c r="D557" s="3207"/>
      <c r="E557" s="3208"/>
      <c r="F557" s="3208"/>
      <c r="G557" s="3208"/>
      <c r="H557" s="1473"/>
      <c r="I557" s="1473"/>
      <c r="J557" s="1473"/>
      <c r="K557" s="1473">
        <f t="shared" si="233"/>
        <v>0</v>
      </c>
      <c r="L557" s="3111"/>
      <c r="M557" s="3111"/>
      <c r="N557" s="3111"/>
      <c r="O557" s="3111"/>
      <c r="P557" s="3111"/>
      <c r="Q557" s="3111">
        <f t="shared" si="245"/>
        <v>0</v>
      </c>
      <c r="R557" s="1473"/>
      <c r="S557" s="1473"/>
      <c r="T557" s="1473"/>
      <c r="U557" s="1473"/>
      <c r="V557" s="1473"/>
      <c r="W557" s="1473">
        <f t="shared" si="234"/>
        <v>0</v>
      </c>
      <c r="X557" s="1473"/>
      <c r="Y557" s="1482"/>
      <c r="Z557" s="1482"/>
      <c r="AA557" s="1482"/>
      <c r="AB557" s="1482"/>
      <c r="AC557" s="1482"/>
      <c r="AD557" s="1482">
        <f t="shared" si="235"/>
        <v>0</v>
      </c>
      <c r="AE557" s="3114"/>
      <c r="AF557" s="3115"/>
      <c r="AG557" s="3115"/>
      <c r="AH557" s="3115"/>
      <c r="AI557" s="3115"/>
      <c r="AJ557" s="3115">
        <f t="shared" si="236"/>
        <v>0</v>
      </c>
      <c r="AK557" s="3208"/>
      <c r="AL557" s="3208"/>
      <c r="AM557" s="1474"/>
      <c r="AN557" s="1474"/>
      <c r="AO557" s="1473"/>
      <c r="AP557" s="1473">
        <f t="shared" si="237"/>
        <v>0</v>
      </c>
      <c r="AQ557" s="3213"/>
      <c r="AR557" s="3213"/>
      <c r="AS557" s="3208"/>
      <c r="AT557" s="3208"/>
      <c r="AU557" s="1473"/>
      <c r="AV557" s="1473"/>
      <c r="AW557" s="1473"/>
      <c r="AX557" s="1473">
        <f t="shared" si="238"/>
        <v>0</v>
      </c>
      <c r="AY557" s="1473"/>
      <c r="AZ557" s="1473"/>
      <c r="BA557" s="1473"/>
      <c r="BB557" s="1473"/>
      <c r="BC557" s="1473"/>
      <c r="BD557" s="1473">
        <f t="shared" si="239"/>
        <v>0</v>
      </c>
      <c r="BE557" s="3208"/>
      <c r="BF557" s="3208"/>
      <c r="BG557" s="1473"/>
      <c r="BH557" s="1473"/>
      <c r="BI557" s="1473"/>
      <c r="BJ557" s="1473">
        <f t="shared" si="240"/>
        <v>0</v>
      </c>
      <c r="BK557" s="3201"/>
      <c r="BL557" s="3201"/>
      <c r="CF557" s="2981">
        <f t="shared" si="244"/>
        <v>0</v>
      </c>
      <c r="CG557" s="2981">
        <f t="shared" si="244"/>
        <v>0</v>
      </c>
      <c r="CH557" s="2981">
        <f t="shared" si="244"/>
        <v>0</v>
      </c>
      <c r="CI557" s="2981">
        <f t="shared" si="244"/>
        <v>0</v>
      </c>
      <c r="CJ557" s="2981">
        <f t="shared" si="244"/>
        <v>0</v>
      </c>
      <c r="CQ557" s="2981">
        <f t="shared" si="229"/>
        <v>0</v>
      </c>
      <c r="CR557" s="2981">
        <f t="shared" si="229"/>
        <v>0</v>
      </c>
      <c r="CS557" s="2981">
        <f t="shared" si="229"/>
        <v>0</v>
      </c>
      <c r="CT557" s="2981">
        <f t="shared" si="229"/>
        <v>0</v>
      </c>
      <c r="CU557" s="2981">
        <f t="shared" si="229"/>
        <v>0</v>
      </c>
    </row>
    <row r="558" spans="1:99" ht="15.75" hidden="1" customHeight="1">
      <c r="B558" s="3193"/>
      <c r="C558" s="3194"/>
      <c r="D558" s="3214"/>
      <c r="E558" s="1388"/>
      <c r="F558" s="3215"/>
      <c r="G558" s="1373"/>
      <c r="H558" s="1373"/>
      <c r="I558" s="1373"/>
      <c r="J558" s="1373"/>
      <c r="K558" s="1373">
        <f t="shared" si="233"/>
        <v>0</v>
      </c>
      <c r="L558" s="3216"/>
      <c r="M558" s="3216"/>
      <c r="N558" s="3216"/>
      <c r="O558" s="3216"/>
      <c r="P558" s="3216"/>
      <c r="Q558" s="3216">
        <f t="shared" si="245"/>
        <v>0</v>
      </c>
      <c r="R558" s="1373"/>
      <c r="S558" s="1373"/>
      <c r="T558" s="1373"/>
      <c r="U558" s="1373"/>
      <c r="V558" s="1373"/>
      <c r="W558" s="1373">
        <f t="shared" si="234"/>
        <v>0</v>
      </c>
      <c r="X558" s="1373"/>
      <c r="Y558" s="1376"/>
      <c r="Z558" s="1376"/>
      <c r="AA558" s="1376"/>
      <c r="AB558" s="1376"/>
      <c r="AC558" s="1376"/>
      <c r="AD558" s="1376">
        <f t="shared" si="235"/>
        <v>0</v>
      </c>
      <c r="AE558" s="3217"/>
      <c r="AF558" s="3218"/>
      <c r="AG558" s="3218"/>
      <c r="AH558" s="3218"/>
      <c r="AI558" s="3218"/>
      <c r="AJ558" s="3218">
        <f t="shared" si="236"/>
        <v>0</v>
      </c>
      <c r="AK558" s="1388"/>
      <c r="AL558" s="1373"/>
      <c r="AM558" s="1373"/>
      <c r="AN558" s="1373"/>
      <c r="AO558" s="1373"/>
      <c r="AP558" s="1373">
        <f t="shared" si="237"/>
        <v>0</v>
      </c>
      <c r="AQ558" s="3219"/>
      <c r="AR558" s="3219"/>
      <c r="AS558" s="1388"/>
      <c r="AT558" s="1373"/>
      <c r="AU558" s="1373"/>
      <c r="AV558" s="1373"/>
      <c r="AW558" s="1373"/>
      <c r="AX558" s="1373">
        <f t="shared" si="238"/>
        <v>0</v>
      </c>
      <c r="AY558" s="1373"/>
      <c r="AZ558" s="1373"/>
      <c r="BA558" s="1373"/>
      <c r="BB558" s="1373"/>
      <c r="BC558" s="1373"/>
      <c r="BD558" s="1373">
        <f t="shared" si="239"/>
        <v>0</v>
      </c>
      <c r="BE558" s="1388"/>
      <c r="BF558" s="1373"/>
      <c r="BG558" s="1373"/>
      <c r="BH558" s="1373"/>
      <c r="BI558" s="1373"/>
      <c r="BJ558" s="1373">
        <f t="shared" si="240"/>
        <v>0</v>
      </c>
      <c r="BK558" s="2923"/>
      <c r="BL558" s="2923"/>
      <c r="CF558" s="2981">
        <f t="shared" si="244"/>
        <v>0</v>
      </c>
      <c r="CG558" s="2981">
        <f t="shared" si="244"/>
        <v>0</v>
      </c>
      <c r="CH558" s="2981">
        <f t="shared" si="244"/>
        <v>0</v>
      </c>
      <c r="CI558" s="2981">
        <f t="shared" si="244"/>
        <v>0</v>
      </c>
      <c r="CJ558" s="2981">
        <f t="shared" si="244"/>
        <v>0</v>
      </c>
      <c r="CQ558" s="2981">
        <f t="shared" si="229"/>
        <v>0</v>
      </c>
      <c r="CR558" s="2981">
        <f t="shared" si="229"/>
        <v>0</v>
      </c>
      <c r="CS558" s="2981">
        <f t="shared" si="229"/>
        <v>0</v>
      </c>
      <c r="CT558" s="2981">
        <f t="shared" si="229"/>
        <v>0</v>
      </c>
      <c r="CU558" s="2981">
        <f t="shared" si="229"/>
        <v>0</v>
      </c>
    </row>
    <row r="559" spans="1:99" ht="24" customHeight="1">
      <c r="B559" s="3038" t="s">
        <v>561</v>
      </c>
      <c r="C559" s="2897" t="s">
        <v>604</v>
      </c>
      <c r="D559" s="3220"/>
      <c r="E559" s="1925"/>
      <c r="F559" s="1925">
        <v>0</v>
      </c>
      <c r="G559" s="1925">
        <v>0</v>
      </c>
      <c r="H559" s="1925">
        <v>0</v>
      </c>
      <c r="I559" s="1925"/>
      <c r="J559" s="1925">
        <v>0</v>
      </c>
      <c r="K559" s="1925">
        <f t="shared" si="233"/>
        <v>0</v>
      </c>
      <c r="L559" s="1925">
        <f>SUM(L560:L579)</f>
        <v>0</v>
      </c>
      <c r="M559" s="1925">
        <f>SUM(M560:M579)</f>
        <v>0</v>
      </c>
      <c r="N559" s="1925">
        <f>SUM(N560:N579)</f>
        <v>0</v>
      </c>
      <c r="O559" s="1925"/>
      <c r="P559" s="1925">
        <f>SUM(P560:P579)</f>
        <v>0</v>
      </c>
      <c r="Q559" s="1925">
        <f t="shared" si="245"/>
        <v>0</v>
      </c>
      <c r="R559" s="1925">
        <f>SUM(R560:R579)</f>
        <v>0</v>
      </c>
      <c r="S559" s="1925">
        <f>SUM(S560:S579)</f>
        <v>0</v>
      </c>
      <c r="T559" s="1925">
        <f>SUM(T560:T579)</f>
        <v>0</v>
      </c>
      <c r="U559" s="1925"/>
      <c r="V559" s="1925">
        <f>SUM(V560:V579)</f>
        <v>0</v>
      </c>
      <c r="W559" s="1925">
        <f t="shared" si="234"/>
        <v>0</v>
      </c>
      <c r="X559" s="1925"/>
      <c r="Y559" s="1925">
        <v>0</v>
      </c>
      <c r="Z559" s="1925">
        <v>0</v>
      </c>
      <c r="AA559" s="1925">
        <v>26125</v>
      </c>
      <c r="AB559" s="1925">
        <v>4957.5</v>
      </c>
      <c r="AC559" s="1925">
        <v>118980</v>
      </c>
      <c r="AD559" s="1925">
        <f t="shared" si="235"/>
        <v>150062.5</v>
      </c>
      <c r="AE559" s="1925">
        <f>SUM(AE560:AE579)</f>
        <v>0</v>
      </c>
      <c r="AF559" s="1925">
        <f>SUM(AF560:AF579)</f>
        <v>0</v>
      </c>
      <c r="AG559" s="1925">
        <f>SUM(AG560:AG579)</f>
        <v>0</v>
      </c>
      <c r="AH559" s="1925"/>
      <c r="AI559" s="1925">
        <f>SUM(AI560:AI579)</f>
        <v>0</v>
      </c>
      <c r="AJ559" s="1925">
        <f t="shared" si="236"/>
        <v>0</v>
      </c>
      <c r="AK559" s="1917">
        <f>SUM(AK560:AK579)</f>
        <v>0</v>
      </c>
      <c r="AL559" s="1917">
        <f>SUM(AL560:AL579)</f>
        <v>0</v>
      </c>
      <c r="AM559" s="1917">
        <f>SUM(AM560:AM579)</f>
        <v>26125</v>
      </c>
      <c r="AN559" s="1917">
        <f>SUM(AN560:AN579)</f>
        <v>4957.5</v>
      </c>
      <c r="AO559" s="1917">
        <f>SUM(AO560:AO579)</f>
        <v>118980</v>
      </c>
      <c r="AP559" s="1917">
        <f t="shared" si="237"/>
        <v>150062.5</v>
      </c>
      <c r="AQ559" s="3040"/>
      <c r="AR559" s="3040"/>
      <c r="AS559" s="1925">
        <v>0</v>
      </c>
      <c r="AT559" s="1925">
        <v>0</v>
      </c>
      <c r="AU559" s="1925">
        <v>0</v>
      </c>
      <c r="AV559" s="1925">
        <v>0</v>
      </c>
      <c r="AW559" s="1925">
        <v>0</v>
      </c>
      <c r="AX559" s="1925">
        <f t="shared" si="238"/>
        <v>0</v>
      </c>
      <c r="AY559" s="1925">
        <f t="shared" ref="AY559:BG559" si="246">SUM(AY560:AY579)</f>
        <v>0</v>
      </c>
      <c r="AZ559" s="1925">
        <f t="shared" si="246"/>
        <v>0</v>
      </c>
      <c r="BA559" s="1925">
        <f t="shared" si="246"/>
        <v>0</v>
      </c>
      <c r="BB559" s="1925">
        <f t="shared" si="246"/>
        <v>0</v>
      </c>
      <c r="BC559" s="1925">
        <f t="shared" si="246"/>
        <v>0</v>
      </c>
      <c r="BD559" s="1925">
        <f t="shared" si="239"/>
        <v>0</v>
      </c>
      <c r="BE559" s="1925">
        <f t="shared" si="246"/>
        <v>0</v>
      </c>
      <c r="BF559" s="1925">
        <f t="shared" si="246"/>
        <v>0</v>
      </c>
      <c r="BG559" s="1925">
        <f t="shared" si="246"/>
        <v>0</v>
      </c>
      <c r="BH559" s="1925">
        <f>SUM(BH560:BH579)</f>
        <v>0</v>
      </c>
      <c r="BI559" s="1925">
        <f>SUM(BI560:BI579)</f>
        <v>0</v>
      </c>
      <c r="BJ559" s="1925">
        <f t="shared" si="240"/>
        <v>0</v>
      </c>
      <c r="BK559" s="2539"/>
      <c r="BL559" s="2539"/>
      <c r="CA559" s="885">
        <v>0</v>
      </c>
      <c r="CB559" s="885">
        <v>0</v>
      </c>
      <c r="CC559" s="885">
        <v>0</v>
      </c>
      <c r="CE559" s="885">
        <v>0</v>
      </c>
      <c r="CF559" s="2981">
        <f t="shared" si="244"/>
        <v>0</v>
      </c>
      <c r="CG559" s="2981">
        <f t="shared" si="244"/>
        <v>0</v>
      </c>
      <c r="CH559" s="2981">
        <f t="shared" si="244"/>
        <v>-26125</v>
      </c>
      <c r="CI559" s="2981">
        <f t="shared" si="244"/>
        <v>-4957.5</v>
      </c>
      <c r="CJ559" s="2981">
        <f t="shared" si="244"/>
        <v>-118980</v>
      </c>
      <c r="CL559" s="885">
        <v>0</v>
      </c>
      <c r="CM559" s="885">
        <v>0</v>
      </c>
      <c r="CN559" s="885">
        <v>26125</v>
      </c>
      <c r="CO559" s="885">
        <v>4957.5</v>
      </c>
      <c r="CP559" s="885">
        <v>118980</v>
      </c>
      <c r="CQ559" s="2981">
        <f t="shared" si="229"/>
        <v>0</v>
      </c>
      <c r="CR559" s="2981">
        <f t="shared" si="229"/>
        <v>0</v>
      </c>
      <c r="CS559" s="2981">
        <f t="shared" si="229"/>
        <v>26125</v>
      </c>
      <c r="CT559" s="2981">
        <f t="shared" si="229"/>
        <v>4957.5</v>
      </c>
      <c r="CU559" s="2981">
        <f t="shared" si="229"/>
        <v>118980</v>
      </c>
    </row>
    <row r="560" spans="1:99" ht="24" hidden="1" customHeight="1">
      <c r="A560" s="911">
        <v>18</v>
      </c>
      <c r="B560" s="3091"/>
      <c r="C560" s="3176" t="s">
        <v>321</v>
      </c>
      <c r="D560" s="1679" t="s">
        <v>957</v>
      </c>
      <c r="E560" s="1357"/>
      <c r="F560" s="891">
        <v>0</v>
      </c>
      <c r="G560" s="891">
        <v>0</v>
      </c>
      <c r="H560" s="1357">
        <v>0</v>
      </c>
      <c r="I560" s="1357"/>
      <c r="J560" s="1357">
        <v>0</v>
      </c>
      <c r="K560" s="1357">
        <f t="shared" si="233"/>
        <v>0</v>
      </c>
      <c r="L560" s="1367">
        <f>1-1</f>
        <v>0</v>
      </c>
      <c r="M560" s="1367">
        <f>20000-20000</f>
        <v>0</v>
      </c>
      <c r="N560" s="1367"/>
      <c r="O560" s="1367"/>
      <c r="P560" s="1367"/>
      <c r="Q560" s="1367">
        <f t="shared" si="245"/>
        <v>0</v>
      </c>
      <c r="R560" s="891">
        <f t="shared" ref="R560:T563" si="247">F560+L560</f>
        <v>0</v>
      </c>
      <c r="S560" s="891">
        <f t="shared" si="247"/>
        <v>0</v>
      </c>
      <c r="T560" s="891">
        <f t="shared" si="247"/>
        <v>0</v>
      </c>
      <c r="U560" s="891"/>
      <c r="V560" s="1357">
        <f>J560+P560</f>
        <v>0</v>
      </c>
      <c r="W560" s="1357">
        <f t="shared" si="234"/>
        <v>0</v>
      </c>
      <c r="X560" s="1357"/>
      <c r="Y560" s="1346">
        <v>0</v>
      </c>
      <c r="Z560" s="1346">
        <v>0</v>
      </c>
      <c r="AA560" s="1346">
        <v>0</v>
      </c>
      <c r="AB560" s="1346"/>
      <c r="AC560" s="1346">
        <v>0</v>
      </c>
      <c r="AD560" s="1346">
        <f t="shared" si="235"/>
        <v>0</v>
      </c>
      <c r="AE560" s="3025">
        <f>1-1</f>
        <v>0</v>
      </c>
      <c r="AF560" s="2971">
        <f>20000-20000</f>
        <v>0</v>
      </c>
      <c r="AG560" s="2971"/>
      <c r="AH560" s="2971"/>
      <c r="AI560" s="2971"/>
      <c r="AJ560" s="2971">
        <f t="shared" si="236"/>
        <v>0</v>
      </c>
      <c r="AK560" s="930">
        <f t="shared" ref="AK560:AO566" si="248">Y560+AE560</f>
        <v>0</v>
      </c>
      <c r="AL560" s="1432">
        <f t="shared" si="248"/>
        <v>0</v>
      </c>
      <c r="AM560" s="930">
        <f t="shared" si="248"/>
        <v>0</v>
      </c>
      <c r="AN560" s="930">
        <f t="shared" si="248"/>
        <v>0</v>
      </c>
      <c r="AO560" s="930">
        <f t="shared" si="248"/>
        <v>0</v>
      </c>
      <c r="AP560" s="1623">
        <f t="shared" si="237"/>
        <v>0</v>
      </c>
      <c r="AQ560" s="2992"/>
      <c r="AR560" s="2992"/>
      <c r="AS560" s="891">
        <v>0</v>
      </c>
      <c r="AT560" s="891">
        <v>0</v>
      </c>
      <c r="AU560" s="1357">
        <v>0</v>
      </c>
      <c r="AV560" s="1357">
        <v>0</v>
      </c>
      <c r="AW560" s="1357">
        <v>0</v>
      </c>
      <c r="AX560" s="1357">
        <f t="shared" si="238"/>
        <v>0</v>
      </c>
      <c r="AY560" s="1357">
        <f>1-1</f>
        <v>0</v>
      </c>
      <c r="AZ560" s="1357">
        <f>20000-20000</f>
        <v>0</v>
      </c>
      <c r="BA560" s="1357"/>
      <c r="BB560" s="1357"/>
      <c r="BC560" s="1357"/>
      <c r="BD560" s="1357">
        <f t="shared" si="239"/>
        <v>0</v>
      </c>
      <c r="BE560" s="891">
        <f t="shared" ref="BE560:BI564" si="249">AS560+AY560</f>
        <v>0</v>
      </c>
      <c r="BF560" s="891">
        <f t="shared" si="249"/>
        <v>0</v>
      </c>
      <c r="BG560" s="1357">
        <f t="shared" si="249"/>
        <v>0</v>
      </c>
      <c r="BH560" s="1357">
        <f t="shared" si="249"/>
        <v>0</v>
      </c>
      <c r="BI560" s="1357">
        <f t="shared" si="249"/>
        <v>0</v>
      </c>
      <c r="BJ560" s="1357">
        <f t="shared" si="240"/>
        <v>0</v>
      </c>
      <c r="BK560" s="2930"/>
      <c r="BL560" s="2930"/>
      <c r="CA560" s="885">
        <v>0</v>
      </c>
      <c r="CB560" s="885">
        <v>0</v>
      </c>
      <c r="CC560" s="885">
        <v>0</v>
      </c>
      <c r="CE560" s="885">
        <v>0</v>
      </c>
      <c r="CF560" s="2981">
        <f t="shared" si="244"/>
        <v>0</v>
      </c>
      <c r="CG560" s="2981">
        <f t="shared" si="244"/>
        <v>0</v>
      </c>
      <c r="CH560" s="2981">
        <f t="shared" si="244"/>
        <v>0</v>
      </c>
      <c r="CI560" s="2981">
        <f t="shared" si="244"/>
        <v>0</v>
      </c>
      <c r="CJ560" s="2981">
        <f t="shared" si="244"/>
        <v>0</v>
      </c>
      <c r="CL560" s="885">
        <v>0</v>
      </c>
      <c r="CM560" s="885">
        <v>0</v>
      </c>
      <c r="CN560" s="885">
        <v>0</v>
      </c>
      <c r="CO560" s="885">
        <v>0</v>
      </c>
      <c r="CP560" s="885">
        <v>0</v>
      </c>
      <c r="CQ560" s="2981">
        <f t="shared" si="229"/>
        <v>0</v>
      </c>
      <c r="CR560" s="2981">
        <f t="shared" si="229"/>
        <v>0</v>
      </c>
      <c r="CS560" s="2981">
        <f t="shared" si="229"/>
        <v>0</v>
      </c>
      <c r="CT560" s="2981">
        <f t="shared" si="229"/>
        <v>0</v>
      </c>
      <c r="CU560" s="2981">
        <f t="shared" si="229"/>
        <v>0</v>
      </c>
    </row>
    <row r="561" spans="1:99" ht="20.45" hidden="1" customHeight="1">
      <c r="A561" s="911">
        <v>19</v>
      </c>
      <c r="B561" s="3221" t="s">
        <v>536</v>
      </c>
      <c r="C561" s="1860" t="s">
        <v>638</v>
      </c>
      <c r="D561" s="1679"/>
      <c r="E561" s="1357"/>
      <c r="F561" s="1357">
        <v>0</v>
      </c>
      <c r="G561" s="1357">
        <v>0</v>
      </c>
      <c r="H561" s="1357">
        <v>0</v>
      </c>
      <c r="I561" s="1357"/>
      <c r="J561" s="1357">
        <v>0</v>
      </c>
      <c r="K561" s="1357">
        <f t="shared" si="233"/>
        <v>0</v>
      </c>
      <c r="L561" s="1367"/>
      <c r="M561" s="1367"/>
      <c r="N561" s="1367"/>
      <c r="O561" s="1367"/>
      <c r="P561" s="1367"/>
      <c r="Q561" s="1367">
        <f t="shared" si="245"/>
        <v>0</v>
      </c>
      <c r="R561" s="891">
        <f t="shared" si="247"/>
        <v>0</v>
      </c>
      <c r="S561" s="891">
        <f t="shared" si="247"/>
        <v>0</v>
      </c>
      <c r="T561" s="3032">
        <f t="shared" si="247"/>
        <v>0</v>
      </c>
      <c r="U561" s="3032"/>
      <c r="V561" s="1357">
        <f>J561+P561</f>
        <v>0</v>
      </c>
      <c r="W561" s="1357">
        <f t="shared" si="234"/>
        <v>0</v>
      </c>
      <c r="X561" s="1357"/>
      <c r="Y561" s="1346">
        <v>0</v>
      </c>
      <c r="Z561" s="1346">
        <v>0</v>
      </c>
      <c r="AA561" s="1346">
        <v>0</v>
      </c>
      <c r="AB561" s="1346"/>
      <c r="AC561" s="1346">
        <v>0</v>
      </c>
      <c r="AD561" s="1346">
        <f t="shared" si="235"/>
        <v>0</v>
      </c>
      <c r="AE561" s="3025"/>
      <c r="AF561" s="2971"/>
      <c r="AG561" s="2971"/>
      <c r="AH561" s="2971"/>
      <c r="AI561" s="2971"/>
      <c r="AJ561" s="2971">
        <f t="shared" si="236"/>
        <v>0</v>
      </c>
      <c r="AK561" s="1366">
        <f t="shared" si="248"/>
        <v>0</v>
      </c>
      <c r="AL561" s="1432">
        <f t="shared" si="248"/>
        <v>0</v>
      </c>
      <c r="AM561" s="1432">
        <f t="shared" si="248"/>
        <v>0</v>
      </c>
      <c r="AN561" s="1432">
        <f t="shared" si="248"/>
        <v>0</v>
      </c>
      <c r="AO561" s="1432">
        <f t="shared" si="248"/>
        <v>0</v>
      </c>
      <c r="AP561" s="1432">
        <f t="shared" si="237"/>
        <v>0</v>
      </c>
      <c r="AQ561" s="2992"/>
      <c r="AR561" s="2992"/>
      <c r="AS561" s="1357">
        <v>0</v>
      </c>
      <c r="AT561" s="1357">
        <v>0</v>
      </c>
      <c r="AU561" s="1357">
        <v>0</v>
      </c>
      <c r="AV561" s="1357">
        <v>0</v>
      </c>
      <c r="AW561" s="1357">
        <v>0</v>
      </c>
      <c r="AX561" s="1357">
        <f t="shared" si="238"/>
        <v>0</v>
      </c>
      <c r="AY561" s="1357"/>
      <c r="AZ561" s="1357"/>
      <c r="BA561" s="1357"/>
      <c r="BB561" s="1357"/>
      <c r="BC561" s="1357"/>
      <c r="BD561" s="1357">
        <f t="shared" si="239"/>
        <v>0</v>
      </c>
      <c r="BE561" s="1357">
        <f t="shared" si="249"/>
        <v>0</v>
      </c>
      <c r="BF561" s="1357">
        <f t="shared" si="249"/>
        <v>0</v>
      </c>
      <c r="BG561" s="1357">
        <f t="shared" si="249"/>
        <v>0</v>
      </c>
      <c r="BH561" s="1357">
        <f t="shared" si="249"/>
        <v>0</v>
      </c>
      <c r="BI561" s="1357">
        <f t="shared" si="249"/>
        <v>0</v>
      </c>
      <c r="BJ561" s="1357">
        <f t="shared" si="240"/>
        <v>0</v>
      </c>
      <c r="BK561" s="3201"/>
      <c r="BL561" s="3201"/>
      <c r="CA561" s="885">
        <v>0</v>
      </c>
      <c r="CB561" s="885">
        <v>0</v>
      </c>
      <c r="CC561" s="885">
        <v>0</v>
      </c>
      <c r="CE561" s="885">
        <v>0</v>
      </c>
      <c r="CF561" s="2981">
        <f t="shared" si="244"/>
        <v>0</v>
      </c>
      <c r="CG561" s="2981">
        <f t="shared" si="244"/>
        <v>0</v>
      </c>
      <c r="CH561" s="2981">
        <f t="shared" si="244"/>
        <v>0</v>
      </c>
      <c r="CI561" s="2981">
        <f t="shared" si="244"/>
        <v>0</v>
      </c>
      <c r="CJ561" s="2981">
        <f t="shared" si="244"/>
        <v>0</v>
      </c>
      <c r="CL561" s="885">
        <v>0</v>
      </c>
      <c r="CM561" s="885">
        <v>0</v>
      </c>
      <c r="CN561" s="885">
        <v>0</v>
      </c>
      <c r="CO561" s="885">
        <v>0</v>
      </c>
      <c r="CP561" s="885">
        <v>0</v>
      </c>
      <c r="CQ561" s="2981">
        <f t="shared" si="229"/>
        <v>0</v>
      </c>
      <c r="CR561" s="2981">
        <f t="shared" si="229"/>
        <v>0</v>
      </c>
      <c r="CS561" s="2981">
        <f t="shared" si="229"/>
        <v>0</v>
      </c>
      <c r="CT561" s="2981">
        <f t="shared" si="229"/>
        <v>0</v>
      </c>
      <c r="CU561" s="2981">
        <f t="shared" si="229"/>
        <v>0</v>
      </c>
    </row>
    <row r="562" spans="1:99" ht="13.5" hidden="1" customHeight="1">
      <c r="A562" s="901" t="s">
        <v>646</v>
      </c>
      <c r="B562" s="3045"/>
      <c r="C562" s="1860" t="s">
        <v>645</v>
      </c>
      <c r="D562" s="1679"/>
      <c r="E562" s="1357"/>
      <c r="F562" s="1357">
        <v>0</v>
      </c>
      <c r="G562" s="1357">
        <v>0</v>
      </c>
      <c r="H562" s="1357">
        <v>0</v>
      </c>
      <c r="I562" s="1357"/>
      <c r="J562" s="1357">
        <v>0</v>
      </c>
      <c r="K562" s="1357">
        <f t="shared" si="233"/>
        <v>0</v>
      </c>
      <c r="L562" s="1367"/>
      <c r="M562" s="1367"/>
      <c r="N562" s="1367"/>
      <c r="O562" s="1367"/>
      <c r="P562" s="1367"/>
      <c r="Q562" s="1367">
        <f t="shared" si="245"/>
        <v>0</v>
      </c>
      <c r="R562" s="891">
        <f t="shared" si="247"/>
        <v>0</v>
      </c>
      <c r="S562" s="891">
        <f t="shared" si="247"/>
        <v>0</v>
      </c>
      <c r="T562" s="891">
        <f t="shared" si="247"/>
        <v>0</v>
      </c>
      <c r="U562" s="891"/>
      <c r="V562" s="1357">
        <f>J562+P562</f>
        <v>0</v>
      </c>
      <c r="W562" s="1357">
        <f t="shared" si="234"/>
        <v>0</v>
      </c>
      <c r="X562" s="1357"/>
      <c r="Y562" s="1346">
        <v>0</v>
      </c>
      <c r="Z562" s="1346">
        <v>0</v>
      </c>
      <c r="AA562" s="1346">
        <v>0</v>
      </c>
      <c r="AB562" s="1346"/>
      <c r="AC562" s="1346">
        <v>0</v>
      </c>
      <c r="AD562" s="1346">
        <f t="shared" si="235"/>
        <v>0</v>
      </c>
      <c r="AE562" s="3025"/>
      <c r="AF562" s="2971"/>
      <c r="AG562" s="2971"/>
      <c r="AH562" s="2971"/>
      <c r="AI562" s="2971"/>
      <c r="AJ562" s="2971">
        <f t="shared" si="236"/>
        <v>0</v>
      </c>
      <c r="AK562" s="891">
        <f t="shared" si="248"/>
        <v>0</v>
      </c>
      <c r="AL562" s="891">
        <f t="shared" si="248"/>
        <v>0</v>
      </c>
      <c r="AM562" s="1432">
        <f t="shared" si="248"/>
        <v>0</v>
      </c>
      <c r="AN562" s="1432">
        <f t="shared" si="248"/>
        <v>0</v>
      </c>
      <c r="AO562" s="1432">
        <f t="shared" si="248"/>
        <v>0</v>
      </c>
      <c r="AP562" s="1432">
        <f t="shared" si="237"/>
        <v>0</v>
      </c>
      <c r="AQ562" s="2992"/>
      <c r="AR562" s="2992"/>
      <c r="AS562" s="1357">
        <v>0</v>
      </c>
      <c r="AT562" s="1357">
        <v>0</v>
      </c>
      <c r="AU562" s="1357">
        <v>0</v>
      </c>
      <c r="AV562" s="1357">
        <v>0</v>
      </c>
      <c r="AW562" s="1357">
        <v>0</v>
      </c>
      <c r="AX562" s="1357">
        <f t="shared" si="238"/>
        <v>0</v>
      </c>
      <c r="AY562" s="1357"/>
      <c r="AZ562" s="1357"/>
      <c r="BA562" s="1357"/>
      <c r="BB562" s="1357"/>
      <c r="BC562" s="1357"/>
      <c r="BD562" s="1357">
        <f t="shared" si="239"/>
        <v>0</v>
      </c>
      <c r="BE562" s="1357">
        <f t="shared" si="249"/>
        <v>0</v>
      </c>
      <c r="BF562" s="1357">
        <f t="shared" si="249"/>
        <v>0</v>
      </c>
      <c r="BG562" s="1357">
        <f t="shared" si="249"/>
        <v>0</v>
      </c>
      <c r="BH562" s="1357">
        <f t="shared" si="249"/>
        <v>0</v>
      </c>
      <c r="BI562" s="1357">
        <f t="shared" si="249"/>
        <v>0</v>
      </c>
      <c r="BJ562" s="1357">
        <f t="shared" si="240"/>
        <v>0</v>
      </c>
      <c r="BK562" s="3201"/>
      <c r="BL562" s="3201"/>
      <c r="CA562" s="885">
        <v>0</v>
      </c>
      <c r="CB562" s="885">
        <v>0</v>
      </c>
      <c r="CC562" s="885">
        <v>0</v>
      </c>
      <c r="CE562" s="885">
        <v>0</v>
      </c>
      <c r="CF562" s="2981">
        <f t="shared" si="244"/>
        <v>0</v>
      </c>
      <c r="CG562" s="2981">
        <f t="shared" si="244"/>
        <v>0</v>
      </c>
      <c r="CH562" s="2981">
        <f t="shared" si="244"/>
        <v>0</v>
      </c>
      <c r="CI562" s="2981">
        <f t="shared" si="244"/>
        <v>0</v>
      </c>
      <c r="CJ562" s="2981">
        <f t="shared" si="244"/>
        <v>0</v>
      </c>
      <c r="CL562" s="885">
        <v>0</v>
      </c>
      <c r="CM562" s="885">
        <v>0</v>
      </c>
      <c r="CN562" s="885">
        <v>0</v>
      </c>
      <c r="CO562" s="885">
        <v>0</v>
      </c>
      <c r="CP562" s="885">
        <v>0</v>
      </c>
      <c r="CQ562" s="2981">
        <f t="shared" si="229"/>
        <v>0</v>
      </c>
      <c r="CR562" s="2981">
        <f t="shared" si="229"/>
        <v>0</v>
      </c>
      <c r="CS562" s="2981">
        <f t="shared" si="229"/>
        <v>0</v>
      </c>
      <c r="CT562" s="2981">
        <f t="shared" si="229"/>
        <v>0</v>
      </c>
      <c r="CU562" s="2981">
        <f t="shared" si="229"/>
        <v>0</v>
      </c>
    </row>
    <row r="563" spans="1:99" ht="7.5" hidden="1" customHeight="1">
      <c r="A563" s="885" t="s">
        <v>636</v>
      </c>
      <c r="B563" s="3222"/>
      <c r="C563" s="3223" t="s">
        <v>644</v>
      </c>
      <c r="D563" s="1679" t="s">
        <v>955</v>
      </c>
      <c r="E563" s="1357"/>
      <c r="F563" s="1357">
        <v>0</v>
      </c>
      <c r="G563" s="1357">
        <v>0</v>
      </c>
      <c r="H563" s="1357">
        <v>0</v>
      </c>
      <c r="I563" s="1357"/>
      <c r="J563" s="1357">
        <v>0</v>
      </c>
      <c r="K563" s="1357">
        <f t="shared" si="233"/>
        <v>0</v>
      </c>
      <c r="L563" s="1367"/>
      <c r="M563" s="1367"/>
      <c r="N563" s="1367"/>
      <c r="O563" s="1367"/>
      <c r="P563" s="1367"/>
      <c r="Q563" s="1367">
        <f t="shared" si="245"/>
        <v>0</v>
      </c>
      <c r="R563" s="891">
        <f t="shared" si="247"/>
        <v>0</v>
      </c>
      <c r="S563" s="891">
        <f t="shared" si="247"/>
        <v>0</v>
      </c>
      <c r="T563" s="891">
        <f t="shared" si="247"/>
        <v>0</v>
      </c>
      <c r="U563" s="891"/>
      <c r="V563" s="1357">
        <f>J563+P563</f>
        <v>0</v>
      </c>
      <c r="W563" s="1357">
        <f t="shared" si="234"/>
        <v>0</v>
      </c>
      <c r="X563" s="1357"/>
      <c r="Y563" s="1346">
        <v>0</v>
      </c>
      <c r="Z563" s="1346">
        <v>0</v>
      </c>
      <c r="AA563" s="1346">
        <v>0</v>
      </c>
      <c r="AB563" s="1346"/>
      <c r="AC563" s="1346">
        <v>0</v>
      </c>
      <c r="AD563" s="1346">
        <f t="shared" si="235"/>
        <v>0</v>
      </c>
      <c r="AE563" s="3025"/>
      <c r="AF563" s="2971"/>
      <c r="AG563" s="2971"/>
      <c r="AH563" s="2971"/>
      <c r="AI563" s="2971"/>
      <c r="AJ563" s="2971">
        <f t="shared" si="236"/>
        <v>0</v>
      </c>
      <c r="AK563" s="1366">
        <f t="shared" si="248"/>
        <v>0</v>
      </c>
      <c r="AL563" s="1432">
        <f t="shared" si="248"/>
        <v>0</v>
      </c>
      <c r="AM563" s="1432">
        <f t="shared" si="248"/>
        <v>0</v>
      </c>
      <c r="AN563" s="1432">
        <f t="shared" si="248"/>
        <v>0</v>
      </c>
      <c r="AO563" s="1432">
        <f t="shared" si="248"/>
        <v>0</v>
      </c>
      <c r="AP563" s="1432">
        <f t="shared" si="237"/>
        <v>0</v>
      </c>
      <c r="AQ563" s="2992"/>
      <c r="AR563" s="2992"/>
      <c r="AS563" s="1357">
        <v>0</v>
      </c>
      <c r="AT563" s="1357">
        <v>0</v>
      </c>
      <c r="AU563" s="1357">
        <v>0</v>
      </c>
      <c r="AV563" s="1357">
        <v>0</v>
      </c>
      <c r="AW563" s="1357">
        <v>0</v>
      </c>
      <c r="AX563" s="1357">
        <f t="shared" si="238"/>
        <v>0</v>
      </c>
      <c r="AY563" s="1357"/>
      <c r="AZ563" s="1357"/>
      <c r="BA563" s="1357"/>
      <c r="BB563" s="1357"/>
      <c r="BC563" s="1357"/>
      <c r="BD563" s="1357">
        <f t="shared" si="239"/>
        <v>0</v>
      </c>
      <c r="BE563" s="1357">
        <f t="shared" si="249"/>
        <v>0</v>
      </c>
      <c r="BF563" s="1357">
        <f t="shared" si="249"/>
        <v>0</v>
      </c>
      <c r="BG563" s="1357">
        <f t="shared" si="249"/>
        <v>0</v>
      </c>
      <c r="BH563" s="1357">
        <f t="shared" si="249"/>
        <v>0</v>
      </c>
      <c r="BI563" s="1357">
        <f t="shared" si="249"/>
        <v>0</v>
      </c>
      <c r="BJ563" s="1357">
        <f t="shared" si="240"/>
        <v>0</v>
      </c>
      <c r="BK563" s="2923"/>
      <c r="BL563" s="2923"/>
      <c r="CA563" s="885">
        <v>0</v>
      </c>
      <c r="CB563" s="885">
        <v>0</v>
      </c>
      <c r="CC563" s="885">
        <v>0</v>
      </c>
      <c r="CE563" s="885">
        <v>0</v>
      </c>
      <c r="CF563" s="2981">
        <f t="shared" si="244"/>
        <v>0</v>
      </c>
      <c r="CG563" s="2981">
        <f t="shared" si="244"/>
        <v>0</v>
      </c>
      <c r="CH563" s="2981">
        <f t="shared" si="244"/>
        <v>0</v>
      </c>
      <c r="CI563" s="2981">
        <f t="shared" si="244"/>
        <v>0</v>
      </c>
      <c r="CJ563" s="2981">
        <f t="shared" si="244"/>
        <v>0</v>
      </c>
      <c r="CL563" s="885">
        <v>0</v>
      </c>
      <c r="CM563" s="885">
        <v>0</v>
      </c>
      <c r="CN563" s="885">
        <v>0</v>
      </c>
      <c r="CO563" s="885">
        <v>0</v>
      </c>
      <c r="CP563" s="885">
        <v>0</v>
      </c>
      <c r="CQ563" s="2981">
        <f t="shared" si="229"/>
        <v>0</v>
      </c>
      <c r="CR563" s="2981">
        <f t="shared" si="229"/>
        <v>0</v>
      </c>
      <c r="CS563" s="2981">
        <f t="shared" si="229"/>
        <v>0</v>
      </c>
      <c r="CT563" s="2981">
        <f t="shared" si="229"/>
        <v>0</v>
      </c>
      <c r="CU563" s="2981">
        <f t="shared" si="229"/>
        <v>0</v>
      </c>
    </row>
    <row r="564" spans="1:99" ht="24">
      <c r="B564" s="3224" t="s">
        <v>1500</v>
      </c>
      <c r="C564" s="3225" t="s">
        <v>1156</v>
      </c>
      <c r="D564" s="3197"/>
      <c r="E564" s="1374"/>
      <c r="F564" s="1374"/>
      <c r="G564" s="1374"/>
      <c r="H564" s="1374"/>
      <c r="I564" s="1374"/>
      <c r="J564" s="1374"/>
      <c r="K564" s="1374">
        <f t="shared" si="233"/>
        <v>0</v>
      </c>
      <c r="L564" s="2961"/>
      <c r="M564" s="2961"/>
      <c r="N564" s="2961"/>
      <c r="O564" s="2961"/>
      <c r="P564" s="2961"/>
      <c r="Q564" s="2961">
        <f t="shared" si="245"/>
        <v>0</v>
      </c>
      <c r="R564" s="891"/>
      <c r="S564" s="891"/>
      <c r="T564" s="891"/>
      <c r="U564" s="889"/>
      <c r="V564" s="1374"/>
      <c r="W564" s="1374">
        <f t="shared" si="234"/>
        <v>0</v>
      </c>
      <c r="X564" s="1374"/>
      <c r="Y564" s="1401" t="s">
        <v>1501</v>
      </c>
      <c r="Z564" s="1401">
        <v>0</v>
      </c>
      <c r="AA564" s="1401">
        <v>26125</v>
      </c>
      <c r="AB564" s="1401">
        <v>4957.5</v>
      </c>
      <c r="AC564" s="1401">
        <v>118980</v>
      </c>
      <c r="AD564" s="1401">
        <f t="shared" si="235"/>
        <v>150062.5</v>
      </c>
      <c r="AE564" s="3051"/>
      <c r="AF564" s="2968"/>
      <c r="AG564" s="2968"/>
      <c r="AH564" s="2968"/>
      <c r="AI564" s="2968"/>
      <c r="AJ564" s="2968">
        <f t="shared" si="236"/>
        <v>0</v>
      </c>
      <c r="AK564" s="1357" t="s">
        <v>1501</v>
      </c>
      <c r="AL564" s="1357">
        <f t="shared" si="248"/>
        <v>0</v>
      </c>
      <c r="AM564" s="1357">
        <f t="shared" si="248"/>
        <v>26125</v>
      </c>
      <c r="AN564" s="1357">
        <f t="shared" si="248"/>
        <v>4957.5</v>
      </c>
      <c r="AO564" s="1357">
        <f t="shared" si="248"/>
        <v>118980</v>
      </c>
      <c r="AP564" s="1357">
        <f t="shared" si="237"/>
        <v>150062.5</v>
      </c>
      <c r="AQ564" s="2970"/>
      <c r="AR564" s="2970"/>
      <c r="AS564" s="889"/>
      <c r="AT564" s="1374">
        <v>0</v>
      </c>
      <c r="AU564" s="1374">
        <v>0</v>
      </c>
      <c r="AV564" s="1374">
        <v>0</v>
      </c>
      <c r="AW564" s="1374">
        <v>0</v>
      </c>
      <c r="AX564" s="1374">
        <f t="shared" si="238"/>
        <v>0</v>
      </c>
      <c r="AY564" s="1374"/>
      <c r="AZ564" s="1374"/>
      <c r="BA564" s="1374"/>
      <c r="BB564" s="1374"/>
      <c r="BC564" s="1374"/>
      <c r="BD564" s="1374">
        <f t="shared" si="239"/>
        <v>0</v>
      </c>
      <c r="BE564" s="889"/>
      <c r="BF564" s="1432">
        <f t="shared" si="249"/>
        <v>0</v>
      </c>
      <c r="BG564" s="1432">
        <f t="shared" si="249"/>
        <v>0</v>
      </c>
      <c r="BH564" s="1432">
        <f t="shared" si="249"/>
        <v>0</v>
      </c>
      <c r="BI564" s="1432">
        <f t="shared" si="249"/>
        <v>0</v>
      </c>
      <c r="BJ564" s="1432">
        <f>SUM(BF564:BI564)</f>
        <v>0</v>
      </c>
      <c r="BK564" s="2923"/>
      <c r="BL564" s="2923"/>
      <c r="CF564" s="2981" t="e">
        <f t="shared" si="244"/>
        <v>#VALUE!</v>
      </c>
      <c r="CG564" s="2981">
        <f t="shared" si="244"/>
        <v>0</v>
      </c>
      <c r="CH564" s="2981">
        <f t="shared" si="244"/>
        <v>-26125</v>
      </c>
      <c r="CI564" s="2981">
        <f t="shared" si="244"/>
        <v>-4957.5</v>
      </c>
      <c r="CJ564" s="2981">
        <f t="shared" si="244"/>
        <v>-118980</v>
      </c>
      <c r="CL564" s="885" t="s">
        <v>1501</v>
      </c>
      <c r="CM564" s="885">
        <v>0</v>
      </c>
      <c r="CN564" s="885">
        <v>26125</v>
      </c>
      <c r="CO564" s="885">
        <v>4957.5</v>
      </c>
      <c r="CP564" s="885">
        <v>118980</v>
      </c>
      <c r="CQ564" s="2981" t="e">
        <f t="shared" ref="CQ564:CQ584" si="250">CL564-BE564</f>
        <v>#VALUE!</v>
      </c>
      <c r="CR564" s="2981">
        <f t="shared" ref="CR564:CR584" si="251">CM564-BF564</f>
        <v>0</v>
      </c>
      <c r="CS564" s="2981">
        <f t="shared" ref="CS564:CS584" si="252">CN564-BG564</f>
        <v>26125</v>
      </c>
      <c r="CT564" s="2981">
        <f t="shared" ref="CT564:CT584" si="253">CO564-BH564</f>
        <v>4957.5</v>
      </c>
      <c r="CU564" s="2981">
        <f t="shared" ref="CU564:CU584" si="254">CP564-BI564</f>
        <v>118980</v>
      </c>
    </row>
    <row r="565" spans="1:99" ht="13.5" hidden="1" customHeight="1">
      <c r="B565" s="3224"/>
      <c r="C565" s="3225"/>
      <c r="D565" s="3197"/>
      <c r="E565" s="1374"/>
      <c r="F565" s="1374"/>
      <c r="G565" s="1374"/>
      <c r="H565" s="1374"/>
      <c r="I565" s="1374"/>
      <c r="J565" s="1374"/>
      <c r="K565" s="1374">
        <f t="shared" si="233"/>
        <v>0</v>
      </c>
      <c r="L565" s="2961"/>
      <c r="M565" s="2961"/>
      <c r="N565" s="2961"/>
      <c r="O565" s="2961"/>
      <c r="P565" s="2961"/>
      <c r="Q565" s="2961">
        <f t="shared" si="245"/>
        <v>0</v>
      </c>
      <c r="R565" s="891"/>
      <c r="S565" s="891"/>
      <c r="T565" s="891"/>
      <c r="U565" s="889"/>
      <c r="V565" s="1374"/>
      <c r="W565" s="1374">
        <f t="shared" si="234"/>
        <v>0</v>
      </c>
      <c r="X565" s="1374"/>
      <c r="Y565" s="1401"/>
      <c r="Z565" s="1401"/>
      <c r="AA565" s="1401"/>
      <c r="AB565" s="1401"/>
      <c r="AC565" s="1401"/>
      <c r="AD565" s="1401">
        <f t="shared" si="235"/>
        <v>0</v>
      </c>
      <c r="AE565" s="3051"/>
      <c r="AF565" s="2968"/>
      <c r="AG565" s="2968"/>
      <c r="AH565" s="2968"/>
      <c r="AI565" s="2968"/>
      <c r="AJ565" s="2968">
        <f t="shared" si="236"/>
        <v>0</v>
      </c>
      <c r="AK565" s="1357">
        <f t="shared" si="248"/>
        <v>0</v>
      </c>
      <c r="AL565" s="1357">
        <f t="shared" si="248"/>
        <v>0</v>
      </c>
      <c r="AM565" s="1432">
        <f t="shared" si="248"/>
        <v>0</v>
      </c>
      <c r="AN565" s="1432"/>
      <c r="AO565" s="3179">
        <f t="shared" si="248"/>
        <v>0</v>
      </c>
      <c r="AP565" s="3179">
        <f t="shared" si="237"/>
        <v>0</v>
      </c>
      <c r="AQ565" s="2970"/>
      <c r="AR565" s="2970"/>
      <c r="AS565" s="1374"/>
      <c r="AT565" s="1374"/>
      <c r="AU565" s="1374"/>
      <c r="AV565" s="1374"/>
      <c r="AW565" s="1374"/>
      <c r="AX565" s="1374">
        <f t="shared" si="238"/>
        <v>0</v>
      </c>
      <c r="AY565" s="1374"/>
      <c r="AZ565" s="1374"/>
      <c r="BA565" s="1374"/>
      <c r="BB565" s="1374"/>
      <c r="BC565" s="1374"/>
      <c r="BD565" s="1374">
        <f t="shared" si="239"/>
        <v>0</v>
      </c>
      <c r="BE565" s="1374"/>
      <c r="BF565" s="1374"/>
      <c r="BG565" s="1374"/>
      <c r="BH565" s="1374"/>
      <c r="BI565" s="1374"/>
      <c r="BJ565" s="1374">
        <f t="shared" si="240"/>
        <v>0</v>
      </c>
      <c r="BK565" s="2923"/>
      <c r="BL565" s="2923"/>
      <c r="CF565" s="2981">
        <f t="shared" si="244"/>
        <v>0</v>
      </c>
      <c r="CG565" s="2981">
        <f t="shared" si="244"/>
        <v>0</v>
      </c>
      <c r="CH565" s="2981">
        <f t="shared" si="244"/>
        <v>0</v>
      </c>
      <c r="CI565" s="2981">
        <f t="shared" si="244"/>
        <v>0</v>
      </c>
      <c r="CJ565" s="2981">
        <f t="shared" si="244"/>
        <v>0</v>
      </c>
      <c r="CQ565" s="2981">
        <f t="shared" si="250"/>
        <v>0</v>
      </c>
      <c r="CR565" s="2981">
        <f t="shared" si="251"/>
        <v>0</v>
      </c>
      <c r="CS565" s="2981">
        <f t="shared" si="252"/>
        <v>0</v>
      </c>
      <c r="CT565" s="2981">
        <f t="shared" si="253"/>
        <v>0</v>
      </c>
      <c r="CU565" s="2981">
        <f t="shared" si="254"/>
        <v>0</v>
      </c>
    </row>
    <row r="566" spans="1:99" ht="13.5" hidden="1" customHeight="1">
      <c r="B566" s="3224"/>
      <c r="C566" s="3225"/>
      <c r="D566" s="3197"/>
      <c r="E566" s="1374"/>
      <c r="F566" s="1374"/>
      <c r="G566" s="1374"/>
      <c r="H566" s="1374"/>
      <c r="I566" s="1374"/>
      <c r="J566" s="1374"/>
      <c r="K566" s="1374">
        <f t="shared" si="233"/>
        <v>0</v>
      </c>
      <c r="L566" s="2961"/>
      <c r="M566" s="2961"/>
      <c r="N566" s="2961"/>
      <c r="O566" s="2961"/>
      <c r="P566" s="2961"/>
      <c r="Q566" s="2961">
        <f t="shared" si="245"/>
        <v>0</v>
      </c>
      <c r="R566" s="891"/>
      <c r="S566" s="891"/>
      <c r="T566" s="891"/>
      <c r="U566" s="889"/>
      <c r="V566" s="1374"/>
      <c r="W566" s="1374">
        <f t="shared" si="234"/>
        <v>0</v>
      </c>
      <c r="X566" s="1374"/>
      <c r="Y566" s="1401"/>
      <c r="Z566" s="1401"/>
      <c r="AA566" s="1401"/>
      <c r="AB566" s="1401"/>
      <c r="AC566" s="1401"/>
      <c r="AD566" s="1401">
        <f t="shared" si="235"/>
        <v>0</v>
      </c>
      <c r="AE566" s="3051"/>
      <c r="AF566" s="2968"/>
      <c r="AG566" s="2968"/>
      <c r="AH566" s="2968"/>
      <c r="AI566" s="2968"/>
      <c r="AJ566" s="2968">
        <f t="shared" si="236"/>
        <v>0</v>
      </c>
      <c r="AK566" s="1366" t="s">
        <v>1115</v>
      </c>
      <c r="AL566" s="1432">
        <f t="shared" si="248"/>
        <v>0</v>
      </c>
      <c r="AM566" s="1432">
        <f t="shared" si="248"/>
        <v>0</v>
      </c>
      <c r="AN566" s="1432">
        <f t="shared" si="248"/>
        <v>0</v>
      </c>
      <c r="AO566" s="1432">
        <f t="shared" si="248"/>
        <v>0</v>
      </c>
      <c r="AP566" s="1432">
        <f t="shared" si="237"/>
        <v>0</v>
      </c>
      <c r="AQ566" s="2970"/>
      <c r="AR566" s="2970"/>
      <c r="AS566" s="1374"/>
      <c r="AT566" s="1374"/>
      <c r="AU566" s="1374"/>
      <c r="AV566" s="1374"/>
      <c r="AW566" s="1374"/>
      <c r="AX566" s="1374">
        <f t="shared" si="238"/>
        <v>0</v>
      </c>
      <c r="AY566" s="1374"/>
      <c r="AZ566" s="1374"/>
      <c r="BA566" s="1374"/>
      <c r="BB566" s="1374"/>
      <c r="BC566" s="1374"/>
      <c r="BD566" s="1374">
        <f t="shared" si="239"/>
        <v>0</v>
      </c>
      <c r="BE566" s="1374"/>
      <c r="BF566" s="1374"/>
      <c r="BG566" s="1374"/>
      <c r="BH566" s="1374"/>
      <c r="BI566" s="1374"/>
      <c r="BJ566" s="1374">
        <f t="shared" si="240"/>
        <v>0</v>
      </c>
      <c r="BK566" s="2923"/>
      <c r="BL566" s="2923"/>
      <c r="CF566" s="2981" t="e">
        <f t="shared" si="244"/>
        <v>#VALUE!</v>
      </c>
      <c r="CG566" s="2981">
        <f t="shared" si="244"/>
        <v>0</v>
      </c>
      <c r="CH566" s="2981">
        <f t="shared" si="244"/>
        <v>0</v>
      </c>
      <c r="CI566" s="2981">
        <f t="shared" si="244"/>
        <v>0</v>
      </c>
      <c r="CJ566" s="2981">
        <f t="shared" si="244"/>
        <v>0</v>
      </c>
      <c r="CQ566" s="2981">
        <f t="shared" si="250"/>
        <v>0</v>
      </c>
      <c r="CR566" s="2981">
        <f t="shared" si="251"/>
        <v>0</v>
      </c>
      <c r="CS566" s="2981">
        <f t="shared" si="252"/>
        <v>0</v>
      </c>
      <c r="CT566" s="2981">
        <f t="shared" si="253"/>
        <v>0</v>
      </c>
      <c r="CU566" s="2981">
        <f t="shared" si="254"/>
        <v>0</v>
      </c>
    </row>
    <row r="567" spans="1:99" ht="13.5" hidden="1" customHeight="1">
      <c r="B567" s="3224"/>
      <c r="C567" s="3225"/>
      <c r="D567" s="3197"/>
      <c r="E567" s="1374"/>
      <c r="F567" s="1374"/>
      <c r="G567" s="1374"/>
      <c r="H567" s="1374"/>
      <c r="I567" s="1374"/>
      <c r="J567" s="1374"/>
      <c r="K567" s="1374">
        <f t="shared" si="233"/>
        <v>0</v>
      </c>
      <c r="L567" s="2961"/>
      <c r="M567" s="2961"/>
      <c r="N567" s="2961"/>
      <c r="O567" s="2961"/>
      <c r="P567" s="2961"/>
      <c r="Q567" s="2961">
        <f t="shared" si="245"/>
        <v>0</v>
      </c>
      <c r="R567" s="891"/>
      <c r="S567" s="891"/>
      <c r="T567" s="891"/>
      <c r="U567" s="889"/>
      <c r="V567" s="1374"/>
      <c r="W567" s="1374">
        <f t="shared" si="234"/>
        <v>0</v>
      </c>
      <c r="X567" s="1374"/>
      <c r="Y567" s="1401"/>
      <c r="Z567" s="1401"/>
      <c r="AA567" s="1401"/>
      <c r="AB567" s="1401"/>
      <c r="AC567" s="1401"/>
      <c r="AD567" s="1401">
        <f t="shared" si="235"/>
        <v>0</v>
      </c>
      <c r="AE567" s="3051"/>
      <c r="AF567" s="2968"/>
      <c r="AG567" s="2968"/>
      <c r="AH567" s="2968"/>
      <c r="AI567" s="2968"/>
      <c r="AJ567" s="2968">
        <f t="shared" si="236"/>
        <v>0</v>
      </c>
      <c r="AK567" s="1374"/>
      <c r="AL567" s="1374"/>
      <c r="AM567" s="1374"/>
      <c r="AN567" s="1374"/>
      <c r="AO567" s="1374"/>
      <c r="AP567" s="1374">
        <f t="shared" si="237"/>
        <v>0</v>
      </c>
      <c r="AQ567" s="2970"/>
      <c r="AR567" s="2970"/>
      <c r="AS567" s="1374"/>
      <c r="AT567" s="1374"/>
      <c r="AU567" s="1374"/>
      <c r="AV567" s="1374"/>
      <c r="AW567" s="1374"/>
      <c r="AX567" s="1374">
        <f t="shared" si="238"/>
        <v>0</v>
      </c>
      <c r="AY567" s="1374"/>
      <c r="AZ567" s="1374"/>
      <c r="BA567" s="1374"/>
      <c r="BB567" s="1374"/>
      <c r="BC567" s="1374"/>
      <c r="BD567" s="1374">
        <f t="shared" si="239"/>
        <v>0</v>
      </c>
      <c r="BE567" s="1374"/>
      <c r="BF567" s="1374"/>
      <c r="BG567" s="1374"/>
      <c r="BH567" s="1374"/>
      <c r="BI567" s="1374"/>
      <c r="BJ567" s="1374">
        <f t="shared" si="240"/>
        <v>0</v>
      </c>
      <c r="BK567" s="2923"/>
      <c r="BL567" s="2923"/>
      <c r="CF567" s="2981">
        <f t="shared" si="244"/>
        <v>0</v>
      </c>
      <c r="CG567" s="2981">
        <f t="shared" si="244"/>
        <v>0</v>
      </c>
      <c r="CH567" s="2981">
        <f t="shared" si="244"/>
        <v>0</v>
      </c>
      <c r="CI567" s="2981">
        <f t="shared" si="244"/>
        <v>0</v>
      </c>
      <c r="CJ567" s="2981">
        <f t="shared" si="244"/>
        <v>0</v>
      </c>
      <c r="CQ567" s="2981">
        <f t="shared" si="250"/>
        <v>0</v>
      </c>
      <c r="CR567" s="2981">
        <f t="shared" si="251"/>
        <v>0</v>
      </c>
      <c r="CS567" s="2981">
        <f t="shared" si="252"/>
        <v>0</v>
      </c>
      <c r="CT567" s="2981">
        <f t="shared" si="253"/>
        <v>0</v>
      </c>
      <c r="CU567" s="2981">
        <f t="shared" si="254"/>
        <v>0</v>
      </c>
    </row>
    <row r="568" spans="1:99" ht="13.5" hidden="1" customHeight="1">
      <c r="B568" s="3224"/>
      <c r="C568" s="3225"/>
      <c r="D568" s="3197"/>
      <c r="E568" s="1374"/>
      <c r="F568" s="1374"/>
      <c r="G568" s="1374"/>
      <c r="H568" s="1374"/>
      <c r="I568" s="1374"/>
      <c r="J568" s="1374"/>
      <c r="K568" s="1374">
        <f t="shared" si="233"/>
        <v>0</v>
      </c>
      <c r="L568" s="2961"/>
      <c r="M568" s="2961"/>
      <c r="N568" s="2961"/>
      <c r="O568" s="2961"/>
      <c r="P568" s="2961"/>
      <c r="Q568" s="2961">
        <f t="shared" si="245"/>
        <v>0</v>
      </c>
      <c r="R568" s="891"/>
      <c r="S568" s="891"/>
      <c r="T568" s="891"/>
      <c r="U568" s="889"/>
      <c r="V568" s="1374"/>
      <c r="W568" s="1374">
        <f t="shared" si="234"/>
        <v>0</v>
      </c>
      <c r="X568" s="1374"/>
      <c r="Y568" s="1401"/>
      <c r="Z568" s="1401"/>
      <c r="AA568" s="1401"/>
      <c r="AB568" s="1401"/>
      <c r="AC568" s="1401"/>
      <c r="AD568" s="1401">
        <f t="shared" si="235"/>
        <v>0</v>
      </c>
      <c r="AE568" s="3051"/>
      <c r="AF568" s="2968"/>
      <c r="AG568" s="2968"/>
      <c r="AH568" s="2968"/>
      <c r="AI568" s="2968"/>
      <c r="AJ568" s="2968">
        <f t="shared" si="236"/>
        <v>0</v>
      </c>
      <c r="AK568" s="1374"/>
      <c r="AL568" s="1374"/>
      <c r="AM568" s="1374"/>
      <c r="AN568" s="1374"/>
      <c r="AO568" s="1374"/>
      <c r="AP568" s="1374">
        <f t="shared" si="237"/>
        <v>0</v>
      </c>
      <c r="AQ568" s="2970"/>
      <c r="AR568" s="2970"/>
      <c r="AS568" s="1374"/>
      <c r="AT568" s="1374"/>
      <c r="AU568" s="1374"/>
      <c r="AV568" s="1374"/>
      <c r="AW568" s="1374"/>
      <c r="AX568" s="1374">
        <f t="shared" si="238"/>
        <v>0</v>
      </c>
      <c r="AY568" s="1374"/>
      <c r="AZ568" s="1374"/>
      <c r="BA568" s="1374"/>
      <c r="BB568" s="1374"/>
      <c r="BC568" s="1374"/>
      <c r="BD568" s="1374">
        <f t="shared" si="239"/>
        <v>0</v>
      </c>
      <c r="BE568" s="1374"/>
      <c r="BF568" s="1374"/>
      <c r="BG568" s="1374"/>
      <c r="BH568" s="1374"/>
      <c r="BI568" s="1374"/>
      <c r="BJ568" s="1374">
        <f t="shared" si="240"/>
        <v>0</v>
      </c>
      <c r="BK568" s="2923"/>
      <c r="BL568" s="2923"/>
      <c r="CF568" s="2981">
        <f t="shared" si="244"/>
        <v>0</v>
      </c>
      <c r="CG568" s="2981">
        <f t="shared" si="244"/>
        <v>0</v>
      </c>
      <c r="CH568" s="2981">
        <f t="shared" si="244"/>
        <v>0</v>
      </c>
      <c r="CI568" s="2981">
        <f t="shared" si="244"/>
        <v>0</v>
      </c>
      <c r="CJ568" s="2981">
        <f t="shared" si="244"/>
        <v>0</v>
      </c>
      <c r="CQ568" s="2981">
        <f t="shared" si="250"/>
        <v>0</v>
      </c>
      <c r="CR568" s="2981">
        <f t="shared" si="251"/>
        <v>0</v>
      </c>
      <c r="CS568" s="2981">
        <f t="shared" si="252"/>
        <v>0</v>
      </c>
      <c r="CT568" s="2981">
        <f t="shared" si="253"/>
        <v>0</v>
      </c>
      <c r="CU568" s="2981">
        <f t="shared" si="254"/>
        <v>0</v>
      </c>
    </row>
    <row r="569" spans="1:99" ht="13.5" hidden="1" customHeight="1">
      <c r="B569" s="3224"/>
      <c r="C569" s="3225"/>
      <c r="D569" s="3197"/>
      <c r="E569" s="1374"/>
      <c r="F569" s="1374"/>
      <c r="G569" s="1374"/>
      <c r="H569" s="1374"/>
      <c r="I569" s="1374"/>
      <c r="J569" s="1374"/>
      <c r="K569" s="1374">
        <f t="shared" si="233"/>
        <v>0</v>
      </c>
      <c r="L569" s="2961"/>
      <c r="M569" s="2961"/>
      <c r="N569" s="2961"/>
      <c r="O569" s="2961"/>
      <c r="P569" s="2961"/>
      <c r="Q569" s="2961">
        <f t="shared" si="245"/>
        <v>0</v>
      </c>
      <c r="R569" s="891"/>
      <c r="S569" s="891"/>
      <c r="T569" s="891"/>
      <c r="U569" s="889"/>
      <c r="V569" s="1374"/>
      <c r="W569" s="1374">
        <f t="shared" si="234"/>
        <v>0</v>
      </c>
      <c r="X569" s="1374"/>
      <c r="Y569" s="1401"/>
      <c r="Z569" s="1401"/>
      <c r="AA569" s="1401"/>
      <c r="AB569" s="1401"/>
      <c r="AC569" s="1401"/>
      <c r="AD569" s="1401">
        <f t="shared" si="235"/>
        <v>0</v>
      </c>
      <c r="AE569" s="3051"/>
      <c r="AF569" s="2968"/>
      <c r="AG569" s="2968"/>
      <c r="AH569" s="2968"/>
      <c r="AI569" s="2968"/>
      <c r="AJ569" s="2968">
        <f t="shared" si="236"/>
        <v>0</v>
      </c>
      <c r="AK569" s="1374"/>
      <c r="AL569" s="1374"/>
      <c r="AM569" s="1374"/>
      <c r="AN569" s="1374"/>
      <c r="AO569" s="1374"/>
      <c r="AP569" s="1374">
        <f t="shared" si="237"/>
        <v>0</v>
      </c>
      <c r="AQ569" s="2970"/>
      <c r="AR569" s="2970"/>
      <c r="AS569" s="1374"/>
      <c r="AT569" s="1374"/>
      <c r="AU569" s="1374"/>
      <c r="AV569" s="1374"/>
      <c r="AW569" s="1374"/>
      <c r="AX569" s="1374">
        <f t="shared" si="238"/>
        <v>0</v>
      </c>
      <c r="AY569" s="1374"/>
      <c r="AZ569" s="1374"/>
      <c r="BA569" s="1374"/>
      <c r="BB569" s="1374"/>
      <c r="BC569" s="1374"/>
      <c r="BD569" s="1374">
        <f t="shared" si="239"/>
        <v>0</v>
      </c>
      <c r="BE569" s="1374"/>
      <c r="BF569" s="1374"/>
      <c r="BG569" s="1374"/>
      <c r="BH569" s="1374"/>
      <c r="BI569" s="1374"/>
      <c r="BJ569" s="1374">
        <f t="shared" si="240"/>
        <v>0</v>
      </c>
      <c r="BK569" s="2923"/>
      <c r="BL569" s="2923"/>
      <c r="CF569" s="2981">
        <f t="shared" si="244"/>
        <v>0</v>
      </c>
      <c r="CG569" s="2981">
        <f t="shared" si="244"/>
        <v>0</v>
      </c>
      <c r="CH569" s="2981">
        <f t="shared" si="244"/>
        <v>0</v>
      </c>
      <c r="CI569" s="2981">
        <f t="shared" si="244"/>
        <v>0</v>
      </c>
      <c r="CJ569" s="2981">
        <f t="shared" si="244"/>
        <v>0</v>
      </c>
      <c r="CQ569" s="2981">
        <f t="shared" si="250"/>
        <v>0</v>
      </c>
      <c r="CR569" s="2981">
        <f t="shared" si="251"/>
        <v>0</v>
      </c>
      <c r="CS569" s="2981">
        <f t="shared" si="252"/>
        <v>0</v>
      </c>
      <c r="CT569" s="2981">
        <f t="shared" si="253"/>
        <v>0</v>
      </c>
      <c r="CU569" s="2981">
        <f t="shared" si="254"/>
        <v>0</v>
      </c>
    </row>
    <row r="570" spans="1:99" ht="13.5" hidden="1" customHeight="1">
      <c r="B570" s="3224"/>
      <c r="C570" s="3225"/>
      <c r="D570" s="3197"/>
      <c r="E570" s="1374"/>
      <c r="F570" s="1374"/>
      <c r="G570" s="1374"/>
      <c r="H570" s="1374"/>
      <c r="I570" s="1374"/>
      <c r="J570" s="1374"/>
      <c r="K570" s="1374">
        <f t="shared" si="233"/>
        <v>0</v>
      </c>
      <c r="L570" s="2961"/>
      <c r="M570" s="2961"/>
      <c r="N570" s="2961"/>
      <c r="O570" s="2961"/>
      <c r="P570" s="2961"/>
      <c r="Q570" s="2961">
        <f t="shared" si="245"/>
        <v>0</v>
      </c>
      <c r="R570" s="891"/>
      <c r="S570" s="891"/>
      <c r="T570" s="891"/>
      <c r="U570" s="889"/>
      <c r="V570" s="1374"/>
      <c r="W570" s="1374">
        <f t="shared" si="234"/>
        <v>0</v>
      </c>
      <c r="X570" s="1374"/>
      <c r="Y570" s="1401"/>
      <c r="Z570" s="1401"/>
      <c r="AA570" s="1401"/>
      <c r="AB570" s="1401"/>
      <c r="AC570" s="1401"/>
      <c r="AD570" s="1401">
        <f t="shared" si="235"/>
        <v>0</v>
      </c>
      <c r="AE570" s="3051"/>
      <c r="AF570" s="2968"/>
      <c r="AG570" s="2968"/>
      <c r="AH570" s="2968"/>
      <c r="AI570" s="2968"/>
      <c r="AJ570" s="2968">
        <f t="shared" si="236"/>
        <v>0</v>
      </c>
      <c r="AK570" s="1374"/>
      <c r="AL570" s="1374"/>
      <c r="AM570" s="1374"/>
      <c r="AN570" s="1374"/>
      <c r="AO570" s="1374"/>
      <c r="AP570" s="1374">
        <f t="shared" si="237"/>
        <v>0</v>
      </c>
      <c r="AQ570" s="2970"/>
      <c r="AR570" s="2970"/>
      <c r="AS570" s="1374"/>
      <c r="AT570" s="1374"/>
      <c r="AU570" s="1374"/>
      <c r="AV570" s="1374"/>
      <c r="AW570" s="1374"/>
      <c r="AX570" s="1374">
        <f t="shared" si="238"/>
        <v>0</v>
      </c>
      <c r="AY570" s="1374"/>
      <c r="AZ570" s="1374"/>
      <c r="BA570" s="1374"/>
      <c r="BB570" s="1374"/>
      <c r="BC570" s="1374"/>
      <c r="BD570" s="1374">
        <f t="shared" si="239"/>
        <v>0</v>
      </c>
      <c r="BE570" s="1374"/>
      <c r="BF570" s="1374"/>
      <c r="BG570" s="1374"/>
      <c r="BH570" s="1374"/>
      <c r="BI570" s="1374"/>
      <c r="BJ570" s="1374">
        <f t="shared" si="240"/>
        <v>0</v>
      </c>
      <c r="BK570" s="2923"/>
      <c r="BL570" s="2923"/>
      <c r="CF570" s="2981">
        <f t="shared" si="244"/>
        <v>0</v>
      </c>
      <c r="CG570" s="2981">
        <f t="shared" si="244"/>
        <v>0</v>
      </c>
      <c r="CH570" s="2981">
        <f t="shared" si="244"/>
        <v>0</v>
      </c>
      <c r="CI570" s="2981">
        <f t="shared" si="244"/>
        <v>0</v>
      </c>
      <c r="CJ570" s="2981">
        <f t="shared" si="244"/>
        <v>0</v>
      </c>
      <c r="CQ570" s="2981">
        <f t="shared" si="250"/>
        <v>0</v>
      </c>
      <c r="CR570" s="2981">
        <f t="shared" si="251"/>
        <v>0</v>
      </c>
      <c r="CS570" s="2981">
        <f t="shared" si="252"/>
        <v>0</v>
      </c>
      <c r="CT570" s="2981">
        <f t="shared" si="253"/>
        <v>0</v>
      </c>
      <c r="CU570" s="2981">
        <f t="shared" si="254"/>
        <v>0</v>
      </c>
    </row>
    <row r="571" spans="1:99" ht="13.5" hidden="1" customHeight="1">
      <c r="B571" s="3224"/>
      <c r="C571" s="3225"/>
      <c r="D571" s="3197"/>
      <c r="E571" s="1374"/>
      <c r="F571" s="1374"/>
      <c r="G571" s="1374"/>
      <c r="H571" s="1374"/>
      <c r="I571" s="1374"/>
      <c r="J571" s="1374"/>
      <c r="K571" s="1374">
        <f t="shared" si="233"/>
        <v>0</v>
      </c>
      <c r="L571" s="2961"/>
      <c r="M571" s="2961"/>
      <c r="N571" s="2961"/>
      <c r="O571" s="2961"/>
      <c r="P571" s="2961"/>
      <c r="Q571" s="2961">
        <f t="shared" si="245"/>
        <v>0</v>
      </c>
      <c r="R571" s="891"/>
      <c r="S571" s="891"/>
      <c r="T571" s="891"/>
      <c r="U571" s="889"/>
      <c r="V571" s="1374"/>
      <c r="W571" s="1374">
        <f t="shared" si="234"/>
        <v>0</v>
      </c>
      <c r="X571" s="1374"/>
      <c r="Y571" s="1401"/>
      <c r="Z571" s="1401"/>
      <c r="AA571" s="1401"/>
      <c r="AB571" s="1401"/>
      <c r="AC571" s="1401"/>
      <c r="AD571" s="1401">
        <f t="shared" si="235"/>
        <v>0</v>
      </c>
      <c r="AE571" s="3051"/>
      <c r="AF571" s="2968"/>
      <c r="AG571" s="2968"/>
      <c r="AH571" s="2968"/>
      <c r="AI571" s="2968"/>
      <c r="AJ571" s="2968">
        <f t="shared" si="236"/>
        <v>0</v>
      </c>
      <c r="AK571" s="1374"/>
      <c r="AL571" s="1374"/>
      <c r="AM571" s="1374"/>
      <c r="AN571" s="1374"/>
      <c r="AO571" s="1374"/>
      <c r="AP571" s="1374">
        <f t="shared" si="237"/>
        <v>0</v>
      </c>
      <c r="AQ571" s="2970"/>
      <c r="AR571" s="2970"/>
      <c r="AS571" s="1374"/>
      <c r="AT571" s="1374"/>
      <c r="AU571" s="1374"/>
      <c r="AV571" s="1374"/>
      <c r="AW571" s="1374"/>
      <c r="AX571" s="1374">
        <f t="shared" si="238"/>
        <v>0</v>
      </c>
      <c r="AY571" s="1374"/>
      <c r="AZ571" s="1374"/>
      <c r="BA571" s="1374"/>
      <c r="BB571" s="1374"/>
      <c r="BC571" s="1374"/>
      <c r="BD571" s="1374">
        <f t="shared" si="239"/>
        <v>0</v>
      </c>
      <c r="BE571" s="1374"/>
      <c r="BF571" s="1374"/>
      <c r="BG571" s="1374"/>
      <c r="BH571" s="1374"/>
      <c r="BI571" s="1374"/>
      <c r="BJ571" s="1374">
        <f t="shared" si="240"/>
        <v>0</v>
      </c>
      <c r="BK571" s="2923"/>
      <c r="BL571" s="2923"/>
      <c r="CF571" s="2981">
        <f t="shared" si="244"/>
        <v>0</v>
      </c>
      <c r="CG571" s="2981">
        <f t="shared" si="244"/>
        <v>0</v>
      </c>
      <c r="CH571" s="2981">
        <f t="shared" si="244"/>
        <v>0</v>
      </c>
      <c r="CI571" s="2981">
        <f t="shared" si="244"/>
        <v>0</v>
      </c>
      <c r="CJ571" s="2981">
        <f t="shared" si="244"/>
        <v>0</v>
      </c>
      <c r="CQ571" s="2981">
        <f t="shared" si="250"/>
        <v>0</v>
      </c>
      <c r="CR571" s="2981">
        <f t="shared" si="251"/>
        <v>0</v>
      </c>
      <c r="CS571" s="2981">
        <f t="shared" si="252"/>
        <v>0</v>
      </c>
      <c r="CT571" s="2981">
        <f t="shared" si="253"/>
        <v>0</v>
      </c>
      <c r="CU571" s="2981">
        <f t="shared" si="254"/>
        <v>0</v>
      </c>
    </row>
    <row r="572" spans="1:99" ht="13.5" hidden="1" customHeight="1">
      <c r="B572" s="3224"/>
      <c r="C572" s="3225"/>
      <c r="D572" s="3197"/>
      <c r="E572" s="1374"/>
      <c r="F572" s="1374"/>
      <c r="G572" s="1374"/>
      <c r="H572" s="1374"/>
      <c r="I572" s="1374"/>
      <c r="J572" s="1374"/>
      <c r="K572" s="1374">
        <f t="shared" si="233"/>
        <v>0</v>
      </c>
      <c r="L572" s="2961"/>
      <c r="M572" s="2961"/>
      <c r="N572" s="2961"/>
      <c r="O572" s="2961"/>
      <c r="P572" s="2961"/>
      <c r="Q572" s="2961">
        <f t="shared" si="245"/>
        <v>0</v>
      </c>
      <c r="R572" s="891"/>
      <c r="S572" s="891"/>
      <c r="T572" s="891"/>
      <c r="U572" s="889"/>
      <c r="V572" s="1374"/>
      <c r="W572" s="1374">
        <f t="shared" si="234"/>
        <v>0</v>
      </c>
      <c r="X572" s="1374"/>
      <c r="Y572" s="1401"/>
      <c r="Z572" s="1401"/>
      <c r="AA572" s="1401"/>
      <c r="AB572" s="1401"/>
      <c r="AC572" s="1401"/>
      <c r="AD572" s="1401">
        <f t="shared" si="235"/>
        <v>0</v>
      </c>
      <c r="AE572" s="3051"/>
      <c r="AF572" s="2968"/>
      <c r="AG572" s="2968"/>
      <c r="AH572" s="2968"/>
      <c r="AI572" s="2968"/>
      <c r="AJ572" s="2968">
        <f t="shared" si="236"/>
        <v>0</v>
      </c>
      <c r="AK572" s="1374"/>
      <c r="AL572" s="1374"/>
      <c r="AM572" s="1374"/>
      <c r="AN572" s="1374"/>
      <c r="AO572" s="1374"/>
      <c r="AP572" s="1374">
        <f t="shared" si="237"/>
        <v>0</v>
      </c>
      <c r="AQ572" s="2970"/>
      <c r="AR572" s="2970"/>
      <c r="AS572" s="1374"/>
      <c r="AT572" s="1374"/>
      <c r="AU572" s="1374"/>
      <c r="AV572" s="1374"/>
      <c r="AW572" s="1374"/>
      <c r="AX572" s="1374">
        <f t="shared" si="238"/>
        <v>0</v>
      </c>
      <c r="AY572" s="1374"/>
      <c r="AZ572" s="1374"/>
      <c r="BA572" s="1374"/>
      <c r="BB572" s="1374"/>
      <c r="BC572" s="1374"/>
      <c r="BD572" s="1374">
        <f t="shared" si="239"/>
        <v>0</v>
      </c>
      <c r="BE572" s="1374"/>
      <c r="BF572" s="1374"/>
      <c r="BG572" s="1374"/>
      <c r="BH572" s="1374"/>
      <c r="BI572" s="1374"/>
      <c r="BJ572" s="1374">
        <f t="shared" si="240"/>
        <v>0</v>
      </c>
      <c r="BK572" s="2923"/>
      <c r="BL572" s="2923"/>
      <c r="CF572" s="2981">
        <f t="shared" si="244"/>
        <v>0</v>
      </c>
      <c r="CG572" s="2981">
        <f t="shared" si="244"/>
        <v>0</v>
      </c>
      <c r="CH572" s="2981">
        <f t="shared" si="244"/>
        <v>0</v>
      </c>
      <c r="CI572" s="2981">
        <f t="shared" si="244"/>
        <v>0</v>
      </c>
      <c r="CJ572" s="2981">
        <f t="shared" si="244"/>
        <v>0</v>
      </c>
      <c r="CQ572" s="2981">
        <f t="shared" si="250"/>
        <v>0</v>
      </c>
      <c r="CR572" s="2981">
        <f t="shared" si="251"/>
        <v>0</v>
      </c>
      <c r="CS572" s="2981">
        <f t="shared" si="252"/>
        <v>0</v>
      </c>
      <c r="CT572" s="2981">
        <f t="shared" si="253"/>
        <v>0</v>
      </c>
      <c r="CU572" s="2981">
        <f t="shared" si="254"/>
        <v>0</v>
      </c>
    </row>
    <row r="573" spans="1:99" ht="13.5" hidden="1" customHeight="1">
      <c r="B573" s="3224"/>
      <c r="C573" s="3225"/>
      <c r="D573" s="3197"/>
      <c r="E573" s="1374"/>
      <c r="F573" s="1374"/>
      <c r="G573" s="1374"/>
      <c r="H573" s="1374"/>
      <c r="I573" s="1374"/>
      <c r="J573" s="1374"/>
      <c r="K573" s="1374">
        <f t="shared" si="233"/>
        <v>0</v>
      </c>
      <c r="L573" s="2961"/>
      <c r="M573" s="2961"/>
      <c r="N573" s="2961"/>
      <c r="O573" s="2961"/>
      <c r="P573" s="2961"/>
      <c r="Q573" s="2961">
        <f t="shared" si="245"/>
        <v>0</v>
      </c>
      <c r="R573" s="891"/>
      <c r="S573" s="891"/>
      <c r="T573" s="891"/>
      <c r="U573" s="889"/>
      <c r="V573" s="1374"/>
      <c r="W573" s="1374">
        <f t="shared" si="234"/>
        <v>0</v>
      </c>
      <c r="X573" s="1374"/>
      <c r="Y573" s="1401"/>
      <c r="Z573" s="1401"/>
      <c r="AA573" s="1401"/>
      <c r="AB573" s="1401"/>
      <c r="AC573" s="1401"/>
      <c r="AD573" s="1401">
        <f t="shared" si="235"/>
        <v>0</v>
      </c>
      <c r="AE573" s="3051"/>
      <c r="AF573" s="2968"/>
      <c r="AG573" s="2968"/>
      <c r="AH573" s="2968"/>
      <c r="AI573" s="2968"/>
      <c r="AJ573" s="2968">
        <f t="shared" si="236"/>
        <v>0</v>
      </c>
      <c r="AK573" s="1374"/>
      <c r="AL573" s="1374"/>
      <c r="AM573" s="1374"/>
      <c r="AN573" s="1374"/>
      <c r="AO573" s="1374"/>
      <c r="AP573" s="1374">
        <f t="shared" si="237"/>
        <v>0</v>
      </c>
      <c r="AQ573" s="2970"/>
      <c r="AR573" s="2970"/>
      <c r="AS573" s="1374"/>
      <c r="AT573" s="1374"/>
      <c r="AU573" s="1374"/>
      <c r="AV573" s="1374"/>
      <c r="AW573" s="1374"/>
      <c r="AX573" s="1374">
        <f t="shared" si="238"/>
        <v>0</v>
      </c>
      <c r="AY573" s="1374"/>
      <c r="AZ573" s="1374"/>
      <c r="BA573" s="1374"/>
      <c r="BB573" s="1374"/>
      <c r="BC573" s="1374"/>
      <c r="BD573" s="1374">
        <f t="shared" si="239"/>
        <v>0</v>
      </c>
      <c r="BE573" s="1374"/>
      <c r="BF573" s="1374"/>
      <c r="BG573" s="1374"/>
      <c r="BH573" s="1374"/>
      <c r="BI573" s="1374"/>
      <c r="BJ573" s="1374">
        <f t="shared" si="240"/>
        <v>0</v>
      </c>
      <c r="BK573" s="2923"/>
      <c r="BL573" s="2923"/>
      <c r="CF573" s="2981">
        <f t="shared" si="244"/>
        <v>0</v>
      </c>
      <c r="CG573" s="2981">
        <f t="shared" si="244"/>
        <v>0</v>
      </c>
      <c r="CH573" s="2981">
        <f t="shared" si="244"/>
        <v>0</v>
      </c>
      <c r="CI573" s="2981">
        <f t="shared" si="244"/>
        <v>0</v>
      </c>
      <c r="CJ573" s="2981">
        <f t="shared" si="244"/>
        <v>0</v>
      </c>
      <c r="CQ573" s="2981">
        <f t="shared" si="250"/>
        <v>0</v>
      </c>
      <c r="CR573" s="2981">
        <f t="shared" si="251"/>
        <v>0</v>
      </c>
      <c r="CS573" s="2981">
        <f t="shared" si="252"/>
        <v>0</v>
      </c>
      <c r="CT573" s="2981">
        <f t="shared" si="253"/>
        <v>0</v>
      </c>
      <c r="CU573" s="2981">
        <f t="shared" si="254"/>
        <v>0</v>
      </c>
    </row>
    <row r="574" spans="1:99" ht="13.5" hidden="1" customHeight="1">
      <c r="B574" s="3224"/>
      <c r="C574" s="3225"/>
      <c r="D574" s="3197"/>
      <c r="E574" s="1374"/>
      <c r="F574" s="1374"/>
      <c r="G574" s="1374"/>
      <c r="H574" s="1374"/>
      <c r="I574" s="1374"/>
      <c r="J574" s="1374"/>
      <c r="K574" s="1374">
        <f t="shared" si="233"/>
        <v>0</v>
      </c>
      <c r="L574" s="2961"/>
      <c r="M574" s="2961"/>
      <c r="N574" s="2961"/>
      <c r="O574" s="2961"/>
      <c r="P574" s="2961"/>
      <c r="Q574" s="2961">
        <f t="shared" si="245"/>
        <v>0</v>
      </c>
      <c r="R574" s="891"/>
      <c r="S574" s="891"/>
      <c r="T574" s="891"/>
      <c r="U574" s="889"/>
      <c r="V574" s="1374"/>
      <c r="W574" s="1374">
        <f t="shared" si="234"/>
        <v>0</v>
      </c>
      <c r="X574" s="1374"/>
      <c r="Y574" s="1401"/>
      <c r="Z574" s="1401"/>
      <c r="AA574" s="1401"/>
      <c r="AB574" s="1401"/>
      <c r="AC574" s="1401"/>
      <c r="AD574" s="1401">
        <f t="shared" si="235"/>
        <v>0</v>
      </c>
      <c r="AE574" s="3051"/>
      <c r="AF574" s="2968"/>
      <c r="AG574" s="2968"/>
      <c r="AH574" s="2968"/>
      <c r="AI574" s="2968"/>
      <c r="AJ574" s="2968">
        <f t="shared" si="236"/>
        <v>0</v>
      </c>
      <c r="AK574" s="1374"/>
      <c r="AL574" s="1374"/>
      <c r="AM574" s="1374"/>
      <c r="AN574" s="1374"/>
      <c r="AO574" s="1374"/>
      <c r="AP574" s="1374">
        <f t="shared" si="237"/>
        <v>0</v>
      </c>
      <c r="AQ574" s="2970"/>
      <c r="AR574" s="2970"/>
      <c r="AS574" s="1374"/>
      <c r="AT574" s="1374"/>
      <c r="AU574" s="1374"/>
      <c r="AV574" s="1374"/>
      <c r="AW574" s="1374"/>
      <c r="AX574" s="1374">
        <f t="shared" si="238"/>
        <v>0</v>
      </c>
      <c r="AY574" s="1374"/>
      <c r="AZ574" s="1374"/>
      <c r="BA574" s="1374"/>
      <c r="BB574" s="1374"/>
      <c r="BC574" s="1374"/>
      <c r="BD574" s="1374">
        <f t="shared" si="239"/>
        <v>0</v>
      </c>
      <c r="BE574" s="1374"/>
      <c r="BF574" s="1374"/>
      <c r="BG574" s="1374"/>
      <c r="BH574" s="1374"/>
      <c r="BI574" s="1374"/>
      <c r="BJ574" s="1374">
        <f t="shared" si="240"/>
        <v>0</v>
      </c>
      <c r="BK574" s="2923"/>
      <c r="BL574" s="2923"/>
      <c r="CF574" s="2981">
        <f t="shared" si="244"/>
        <v>0</v>
      </c>
      <c r="CG574" s="2981">
        <f t="shared" si="244"/>
        <v>0</v>
      </c>
      <c r="CH574" s="2981">
        <f t="shared" si="244"/>
        <v>0</v>
      </c>
      <c r="CI574" s="2981">
        <f t="shared" si="244"/>
        <v>0</v>
      </c>
      <c r="CJ574" s="2981">
        <f t="shared" si="244"/>
        <v>0</v>
      </c>
      <c r="CQ574" s="2981">
        <f t="shared" si="250"/>
        <v>0</v>
      </c>
      <c r="CR574" s="2981">
        <f t="shared" si="251"/>
        <v>0</v>
      </c>
      <c r="CS574" s="2981">
        <f t="shared" si="252"/>
        <v>0</v>
      </c>
      <c r="CT574" s="2981">
        <f t="shared" si="253"/>
        <v>0</v>
      </c>
      <c r="CU574" s="2981">
        <f t="shared" si="254"/>
        <v>0</v>
      </c>
    </row>
    <row r="575" spans="1:99" ht="13.5" hidden="1" customHeight="1">
      <c r="B575" s="3224"/>
      <c r="C575" s="3225"/>
      <c r="D575" s="3197"/>
      <c r="E575" s="1374"/>
      <c r="F575" s="1374"/>
      <c r="G575" s="1374"/>
      <c r="H575" s="1374"/>
      <c r="I575" s="1374"/>
      <c r="J575" s="1374"/>
      <c r="K575" s="1374">
        <f t="shared" si="233"/>
        <v>0</v>
      </c>
      <c r="L575" s="2961"/>
      <c r="M575" s="2961"/>
      <c r="N575" s="2961"/>
      <c r="O575" s="2961"/>
      <c r="P575" s="2961"/>
      <c r="Q575" s="2961">
        <f t="shared" si="245"/>
        <v>0</v>
      </c>
      <c r="R575" s="891"/>
      <c r="S575" s="891"/>
      <c r="T575" s="891"/>
      <c r="U575" s="889"/>
      <c r="V575" s="1374"/>
      <c r="W575" s="1374">
        <f t="shared" si="234"/>
        <v>0</v>
      </c>
      <c r="X575" s="1374"/>
      <c r="Y575" s="1401"/>
      <c r="Z575" s="1401"/>
      <c r="AA575" s="1401"/>
      <c r="AB575" s="1401"/>
      <c r="AC575" s="1401"/>
      <c r="AD575" s="1401">
        <f t="shared" si="235"/>
        <v>0</v>
      </c>
      <c r="AE575" s="3051"/>
      <c r="AF575" s="2968"/>
      <c r="AG575" s="2968"/>
      <c r="AH575" s="2968"/>
      <c r="AI575" s="2968"/>
      <c r="AJ575" s="2968">
        <f t="shared" si="236"/>
        <v>0</v>
      </c>
      <c r="AK575" s="1374"/>
      <c r="AL575" s="1374"/>
      <c r="AM575" s="1374"/>
      <c r="AN575" s="1374"/>
      <c r="AO575" s="1374"/>
      <c r="AP575" s="1374">
        <f t="shared" si="237"/>
        <v>0</v>
      </c>
      <c r="AQ575" s="2970"/>
      <c r="AR575" s="2970"/>
      <c r="AS575" s="1374"/>
      <c r="AT575" s="1374"/>
      <c r="AU575" s="1374"/>
      <c r="AV575" s="1374"/>
      <c r="AW575" s="1374"/>
      <c r="AX575" s="1374">
        <f t="shared" si="238"/>
        <v>0</v>
      </c>
      <c r="AY575" s="1374"/>
      <c r="AZ575" s="1374"/>
      <c r="BA575" s="1374"/>
      <c r="BB575" s="1374"/>
      <c r="BC575" s="1374"/>
      <c r="BD575" s="1374">
        <f t="shared" si="239"/>
        <v>0</v>
      </c>
      <c r="BE575" s="1374"/>
      <c r="BF575" s="1374"/>
      <c r="BG575" s="1374"/>
      <c r="BH575" s="1374"/>
      <c r="BI575" s="1374"/>
      <c r="BJ575" s="1374">
        <f t="shared" si="240"/>
        <v>0</v>
      </c>
      <c r="BK575" s="2923"/>
      <c r="BL575" s="2923"/>
      <c r="CF575" s="2981">
        <f t="shared" si="244"/>
        <v>0</v>
      </c>
      <c r="CG575" s="2981">
        <f t="shared" si="244"/>
        <v>0</v>
      </c>
      <c r="CH575" s="2981">
        <f t="shared" si="244"/>
        <v>0</v>
      </c>
      <c r="CI575" s="2981">
        <f t="shared" si="244"/>
        <v>0</v>
      </c>
      <c r="CJ575" s="2981">
        <f t="shared" si="244"/>
        <v>0</v>
      </c>
      <c r="CQ575" s="2981">
        <f t="shared" si="250"/>
        <v>0</v>
      </c>
      <c r="CR575" s="2981">
        <f t="shared" si="251"/>
        <v>0</v>
      </c>
      <c r="CS575" s="2981">
        <f t="shared" si="252"/>
        <v>0</v>
      </c>
      <c r="CT575" s="2981">
        <f t="shared" si="253"/>
        <v>0</v>
      </c>
      <c r="CU575" s="2981">
        <f t="shared" si="254"/>
        <v>0</v>
      </c>
    </row>
    <row r="576" spans="1:99" ht="13.5" hidden="1" customHeight="1">
      <c r="B576" s="3224"/>
      <c r="C576" s="3225"/>
      <c r="D576" s="3197"/>
      <c r="E576" s="1374"/>
      <c r="F576" s="1374"/>
      <c r="G576" s="1374"/>
      <c r="H576" s="1374"/>
      <c r="I576" s="1374"/>
      <c r="J576" s="1374"/>
      <c r="K576" s="1374">
        <f t="shared" si="233"/>
        <v>0</v>
      </c>
      <c r="L576" s="2961"/>
      <c r="M576" s="2961"/>
      <c r="N576" s="2961"/>
      <c r="O576" s="2961"/>
      <c r="P576" s="2961"/>
      <c r="Q576" s="2961">
        <f t="shared" si="245"/>
        <v>0</v>
      </c>
      <c r="R576" s="891"/>
      <c r="S576" s="891"/>
      <c r="T576" s="891"/>
      <c r="U576" s="889"/>
      <c r="V576" s="1374"/>
      <c r="W576" s="1374">
        <f t="shared" si="234"/>
        <v>0</v>
      </c>
      <c r="X576" s="1374"/>
      <c r="Y576" s="1401"/>
      <c r="Z576" s="1401"/>
      <c r="AA576" s="1401"/>
      <c r="AB576" s="1401"/>
      <c r="AC576" s="1401"/>
      <c r="AD576" s="1401">
        <f t="shared" si="235"/>
        <v>0</v>
      </c>
      <c r="AE576" s="3051"/>
      <c r="AF576" s="2968"/>
      <c r="AG576" s="2968"/>
      <c r="AH576" s="2968"/>
      <c r="AI576" s="2968"/>
      <c r="AJ576" s="2968">
        <f t="shared" si="236"/>
        <v>0</v>
      </c>
      <c r="AK576" s="1374"/>
      <c r="AL576" s="1374"/>
      <c r="AM576" s="1374"/>
      <c r="AN576" s="1374"/>
      <c r="AO576" s="1374"/>
      <c r="AP576" s="1374">
        <f t="shared" si="237"/>
        <v>0</v>
      </c>
      <c r="AQ576" s="2970"/>
      <c r="AR576" s="2970"/>
      <c r="AS576" s="1374"/>
      <c r="AT576" s="1374"/>
      <c r="AU576" s="1374"/>
      <c r="AV576" s="1374"/>
      <c r="AW576" s="1374"/>
      <c r="AX576" s="1374">
        <f t="shared" si="238"/>
        <v>0</v>
      </c>
      <c r="AY576" s="1374"/>
      <c r="AZ576" s="1374"/>
      <c r="BA576" s="1374"/>
      <c r="BB576" s="1374"/>
      <c r="BC576" s="1374"/>
      <c r="BD576" s="1374">
        <f t="shared" si="239"/>
        <v>0</v>
      </c>
      <c r="BE576" s="1374"/>
      <c r="BF576" s="1374"/>
      <c r="BG576" s="1374"/>
      <c r="BH576" s="1374"/>
      <c r="BI576" s="1374"/>
      <c r="BJ576" s="1374">
        <f t="shared" si="240"/>
        <v>0</v>
      </c>
      <c r="BK576" s="2923"/>
      <c r="BL576" s="2923"/>
      <c r="CF576" s="2981">
        <f t="shared" si="244"/>
        <v>0</v>
      </c>
      <c r="CG576" s="2981">
        <f t="shared" si="244"/>
        <v>0</v>
      </c>
      <c r="CH576" s="2981">
        <f t="shared" si="244"/>
        <v>0</v>
      </c>
      <c r="CI576" s="2981">
        <f t="shared" si="244"/>
        <v>0</v>
      </c>
      <c r="CJ576" s="2981">
        <f t="shared" si="244"/>
        <v>0</v>
      </c>
      <c r="CQ576" s="2981">
        <f t="shared" si="250"/>
        <v>0</v>
      </c>
      <c r="CR576" s="2981">
        <f t="shared" si="251"/>
        <v>0</v>
      </c>
      <c r="CS576" s="2981">
        <f t="shared" si="252"/>
        <v>0</v>
      </c>
      <c r="CT576" s="2981">
        <f t="shared" si="253"/>
        <v>0</v>
      </c>
      <c r="CU576" s="2981">
        <f t="shared" si="254"/>
        <v>0</v>
      </c>
    </row>
    <row r="577" spans="1:99" ht="13.5" hidden="1" customHeight="1">
      <c r="B577" s="3224"/>
      <c r="C577" s="3225"/>
      <c r="D577" s="3197"/>
      <c r="E577" s="1374"/>
      <c r="F577" s="1374"/>
      <c r="G577" s="1374"/>
      <c r="H577" s="1374"/>
      <c r="I577" s="1374"/>
      <c r="J577" s="1374"/>
      <c r="K577" s="1374">
        <f t="shared" si="233"/>
        <v>0</v>
      </c>
      <c r="L577" s="2961"/>
      <c r="M577" s="2961"/>
      <c r="N577" s="2961"/>
      <c r="O577" s="2961"/>
      <c r="P577" s="2961"/>
      <c r="Q577" s="2961">
        <f t="shared" si="245"/>
        <v>0</v>
      </c>
      <c r="R577" s="891"/>
      <c r="S577" s="891"/>
      <c r="T577" s="891"/>
      <c r="U577" s="889"/>
      <c r="V577" s="1374"/>
      <c r="W577" s="1374">
        <f t="shared" si="234"/>
        <v>0</v>
      </c>
      <c r="X577" s="1374"/>
      <c r="Y577" s="1401"/>
      <c r="Z577" s="1401"/>
      <c r="AA577" s="1401"/>
      <c r="AB577" s="1401"/>
      <c r="AC577" s="1401"/>
      <c r="AD577" s="1401">
        <f t="shared" si="235"/>
        <v>0</v>
      </c>
      <c r="AE577" s="3051"/>
      <c r="AF577" s="2968"/>
      <c r="AG577" s="2968"/>
      <c r="AH577" s="2968"/>
      <c r="AI577" s="2968"/>
      <c r="AJ577" s="2968">
        <f t="shared" si="236"/>
        <v>0</v>
      </c>
      <c r="AK577" s="1374"/>
      <c r="AL577" s="1374"/>
      <c r="AM577" s="1374"/>
      <c r="AN577" s="1374"/>
      <c r="AO577" s="1374"/>
      <c r="AP577" s="1374">
        <f t="shared" si="237"/>
        <v>0</v>
      </c>
      <c r="AQ577" s="2970"/>
      <c r="AR577" s="2970"/>
      <c r="AS577" s="1374"/>
      <c r="AT577" s="1374"/>
      <c r="AU577" s="1374"/>
      <c r="AV577" s="1374"/>
      <c r="AW577" s="1374"/>
      <c r="AX577" s="1374">
        <f t="shared" si="238"/>
        <v>0</v>
      </c>
      <c r="AY577" s="1374"/>
      <c r="AZ577" s="1374"/>
      <c r="BA577" s="1374"/>
      <c r="BB577" s="1374"/>
      <c r="BC577" s="1374"/>
      <c r="BD577" s="1374">
        <f t="shared" si="239"/>
        <v>0</v>
      </c>
      <c r="BE577" s="1374"/>
      <c r="BF577" s="1374"/>
      <c r="BG577" s="1374"/>
      <c r="BH577" s="1374"/>
      <c r="BI577" s="1374"/>
      <c r="BJ577" s="1374">
        <f t="shared" si="240"/>
        <v>0</v>
      </c>
      <c r="BK577" s="2923"/>
      <c r="BL577" s="2923"/>
      <c r="CF577" s="2981">
        <f t="shared" si="244"/>
        <v>0</v>
      </c>
      <c r="CG577" s="2981">
        <f t="shared" si="244"/>
        <v>0</v>
      </c>
      <c r="CH577" s="2981">
        <f t="shared" si="244"/>
        <v>0</v>
      </c>
      <c r="CI577" s="2981">
        <f t="shared" si="244"/>
        <v>0</v>
      </c>
      <c r="CJ577" s="2981">
        <f t="shared" si="244"/>
        <v>0</v>
      </c>
      <c r="CQ577" s="2981">
        <f t="shared" si="250"/>
        <v>0</v>
      </c>
      <c r="CR577" s="2981">
        <f t="shared" si="251"/>
        <v>0</v>
      </c>
      <c r="CS577" s="2981">
        <f t="shared" si="252"/>
        <v>0</v>
      </c>
      <c r="CT577" s="2981">
        <f t="shared" si="253"/>
        <v>0</v>
      </c>
      <c r="CU577" s="2981">
        <f t="shared" si="254"/>
        <v>0</v>
      </c>
    </row>
    <row r="578" spans="1:99" ht="13.5" hidden="1" customHeight="1">
      <c r="B578" s="3224"/>
      <c r="C578" s="3225"/>
      <c r="D578" s="3197"/>
      <c r="E578" s="1374"/>
      <c r="F578" s="1374"/>
      <c r="G578" s="1374"/>
      <c r="H578" s="1374"/>
      <c r="I578" s="1374"/>
      <c r="J578" s="1374"/>
      <c r="K578" s="1374">
        <f t="shared" si="233"/>
        <v>0</v>
      </c>
      <c r="L578" s="2961"/>
      <c r="M578" s="2961"/>
      <c r="N578" s="2961"/>
      <c r="O578" s="2961"/>
      <c r="P578" s="2961"/>
      <c r="Q578" s="2961">
        <f t="shared" si="245"/>
        <v>0</v>
      </c>
      <c r="R578" s="891"/>
      <c r="S578" s="891"/>
      <c r="T578" s="891"/>
      <c r="U578" s="889"/>
      <c r="V578" s="1374"/>
      <c r="W578" s="1374">
        <f t="shared" si="234"/>
        <v>0</v>
      </c>
      <c r="X578" s="1374"/>
      <c r="Y578" s="1401"/>
      <c r="Z578" s="1401"/>
      <c r="AA578" s="1401"/>
      <c r="AB578" s="1401"/>
      <c r="AC578" s="1401"/>
      <c r="AD578" s="1401">
        <f t="shared" si="235"/>
        <v>0</v>
      </c>
      <c r="AE578" s="3051"/>
      <c r="AF578" s="2968"/>
      <c r="AG578" s="2968"/>
      <c r="AH578" s="2968"/>
      <c r="AI578" s="2968"/>
      <c r="AJ578" s="2968">
        <f t="shared" si="236"/>
        <v>0</v>
      </c>
      <c r="AK578" s="1374"/>
      <c r="AL578" s="1374"/>
      <c r="AM578" s="1374"/>
      <c r="AN578" s="1374"/>
      <c r="AO578" s="1374"/>
      <c r="AP578" s="1374">
        <f t="shared" si="237"/>
        <v>0</v>
      </c>
      <c r="AQ578" s="2970"/>
      <c r="AR578" s="2970"/>
      <c r="AS578" s="1374"/>
      <c r="AT578" s="1374"/>
      <c r="AU578" s="1374"/>
      <c r="AV578" s="1374"/>
      <c r="AW578" s="1374"/>
      <c r="AX578" s="1374">
        <f t="shared" si="238"/>
        <v>0</v>
      </c>
      <c r="AY578" s="1374"/>
      <c r="AZ578" s="1374"/>
      <c r="BA578" s="1374"/>
      <c r="BB578" s="1374"/>
      <c r="BC578" s="1374"/>
      <c r="BD578" s="1374">
        <f t="shared" si="239"/>
        <v>0</v>
      </c>
      <c r="BE578" s="1374"/>
      <c r="BF578" s="1374"/>
      <c r="BG578" s="1374"/>
      <c r="BH578" s="1374"/>
      <c r="BI578" s="1374"/>
      <c r="BJ578" s="1374">
        <f t="shared" si="240"/>
        <v>0</v>
      </c>
      <c r="BK578" s="2923"/>
      <c r="BL578" s="2923"/>
      <c r="CF578" s="2981">
        <f t="shared" si="244"/>
        <v>0</v>
      </c>
      <c r="CG578" s="2981">
        <f t="shared" si="244"/>
        <v>0</v>
      </c>
      <c r="CH578" s="2981">
        <f t="shared" si="244"/>
        <v>0</v>
      </c>
      <c r="CI578" s="2981">
        <f t="shared" si="244"/>
        <v>0</v>
      </c>
      <c r="CJ578" s="2981">
        <f t="shared" si="244"/>
        <v>0</v>
      </c>
      <c r="CQ578" s="2981">
        <f t="shared" si="250"/>
        <v>0</v>
      </c>
      <c r="CR578" s="2981">
        <f t="shared" si="251"/>
        <v>0</v>
      </c>
      <c r="CS578" s="2981">
        <f t="shared" si="252"/>
        <v>0</v>
      </c>
      <c r="CT578" s="2981">
        <f t="shared" si="253"/>
        <v>0</v>
      </c>
      <c r="CU578" s="2981">
        <f t="shared" si="254"/>
        <v>0</v>
      </c>
    </row>
    <row r="579" spans="1:99" ht="24.75" hidden="1" customHeight="1">
      <c r="B579" s="3125"/>
      <c r="C579" s="3226"/>
      <c r="D579" s="3227"/>
      <c r="E579" s="1372"/>
      <c r="F579" s="1374"/>
      <c r="G579" s="1374"/>
      <c r="H579" s="1374"/>
      <c r="I579" s="1374"/>
      <c r="J579" s="1372"/>
      <c r="K579" s="1372">
        <f t="shared" si="233"/>
        <v>0</v>
      </c>
      <c r="L579" s="2961"/>
      <c r="M579" s="2961"/>
      <c r="N579" s="2961"/>
      <c r="O579" s="2961"/>
      <c r="P579" s="2960"/>
      <c r="Q579" s="2961">
        <f t="shared" si="245"/>
        <v>0</v>
      </c>
      <c r="R579" s="1358"/>
      <c r="S579" s="891"/>
      <c r="T579" s="891"/>
      <c r="U579" s="889"/>
      <c r="V579" s="1372"/>
      <c r="W579" s="1374">
        <f t="shared" si="234"/>
        <v>0</v>
      </c>
      <c r="X579" s="1374"/>
      <c r="Y579" s="1401"/>
      <c r="Z579" s="1401"/>
      <c r="AA579" s="1401"/>
      <c r="AB579" s="1401"/>
      <c r="AC579" s="1375"/>
      <c r="AD579" s="1401">
        <f t="shared" si="235"/>
        <v>0</v>
      </c>
      <c r="AE579" s="3051"/>
      <c r="AF579" s="2962"/>
      <c r="AG579" s="2962"/>
      <c r="AH579" s="2962"/>
      <c r="AI579" s="2962"/>
      <c r="AJ579" s="2968">
        <f t="shared" si="236"/>
        <v>0</v>
      </c>
      <c r="AK579" s="1374"/>
      <c r="AL579" s="1374"/>
      <c r="AM579" s="1374"/>
      <c r="AN579" s="1374"/>
      <c r="AO579" s="1374"/>
      <c r="AP579" s="1374">
        <f t="shared" si="237"/>
        <v>0</v>
      </c>
      <c r="AQ579" s="2970"/>
      <c r="AR579" s="2970"/>
      <c r="AS579" s="1374"/>
      <c r="AT579" s="1374"/>
      <c r="AU579" s="1374"/>
      <c r="AV579" s="1374"/>
      <c r="AW579" s="1372"/>
      <c r="AX579" s="1374">
        <f t="shared" si="238"/>
        <v>0</v>
      </c>
      <c r="AY579" s="1374"/>
      <c r="AZ579" s="1374"/>
      <c r="BA579" s="1374"/>
      <c r="BB579" s="1374"/>
      <c r="BC579" s="1372"/>
      <c r="BD579" s="1374">
        <f t="shared" si="239"/>
        <v>0</v>
      </c>
      <c r="BE579" s="1374"/>
      <c r="BF579" s="1374"/>
      <c r="BG579" s="1374"/>
      <c r="BH579" s="1374"/>
      <c r="BI579" s="1374"/>
      <c r="BJ579" s="1374">
        <f t="shared" si="240"/>
        <v>0</v>
      </c>
      <c r="BK579" s="2923"/>
      <c r="BL579" s="2923"/>
      <c r="CF579" s="2981">
        <f t="shared" si="244"/>
        <v>0</v>
      </c>
      <c r="CG579" s="2981">
        <f t="shared" si="244"/>
        <v>0</v>
      </c>
      <c r="CH579" s="2981">
        <f t="shared" si="244"/>
        <v>0</v>
      </c>
      <c r="CI579" s="2981">
        <f t="shared" si="244"/>
        <v>0</v>
      </c>
      <c r="CJ579" s="2981">
        <f t="shared" si="244"/>
        <v>0</v>
      </c>
      <c r="CQ579" s="2981">
        <f t="shared" si="250"/>
        <v>0</v>
      </c>
      <c r="CR579" s="2981">
        <f t="shared" si="251"/>
        <v>0</v>
      </c>
      <c r="CS579" s="2981">
        <f t="shared" si="252"/>
        <v>0</v>
      </c>
      <c r="CT579" s="2981">
        <f t="shared" si="253"/>
        <v>0</v>
      </c>
      <c r="CU579" s="2981">
        <f t="shared" si="254"/>
        <v>0</v>
      </c>
    </row>
    <row r="580" spans="1:99" ht="19.5" customHeight="1">
      <c r="B580" s="3038" t="s">
        <v>576</v>
      </c>
      <c r="C580" s="2897" t="s">
        <v>607</v>
      </c>
      <c r="D580" s="3228"/>
      <c r="E580" s="1925"/>
      <c r="F580" s="1925">
        <v>4.4400000000000004</v>
      </c>
      <c r="G580" s="1925">
        <v>145919.20000000001</v>
      </c>
      <c r="H580" s="1925">
        <v>0</v>
      </c>
      <c r="I580" s="1925"/>
      <c r="J580" s="1925">
        <v>0</v>
      </c>
      <c r="K580" s="1925">
        <f t="shared" si="233"/>
        <v>145919.20000000001</v>
      </c>
      <c r="L580" s="1925">
        <f>SUM(L581:L600)</f>
        <v>0</v>
      </c>
      <c r="M580" s="1925">
        <f>SUM(M581:M600)</f>
        <v>-86509.1</v>
      </c>
      <c r="N580" s="1925">
        <f>SUM(N581:N600)</f>
        <v>30500</v>
      </c>
      <c r="O580" s="1925">
        <f>SUM(O581:O600)</f>
        <v>2500</v>
      </c>
      <c r="P580" s="1925">
        <f>SUM(P581:P600)</f>
        <v>60000</v>
      </c>
      <c r="Q580" s="1925">
        <f t="shared" si="245"/>
        <v>6490.8999999999942</v>
      </c>
      <c r="R580" s="1925">
        <f>SUM(R581:R600)</f>
        <v>4.4400000000000004</v>
      </c>
      <c r="S580" s="1925">
        <f>SUM(S581:S600)</f>
        <v>59410.100000000006</v>
      </c>
      <c r="T580" s="1925">
        <f>SUM(T581:T600)</f>
        <v>30500</v>
      </c>
      <c r="U580" s="1925">
        <f>SUM(U581:U600)</f>
        <v>2500</v>
      </c>
      <c r="V580" s="1925">
        <f>SUM(V581:V600)</f>
        <v>60000</v>
      </c>
      <c r="W580" s="1925">
        <f t="shared" si="234"/>
        <v>152410.1</v>
      </c>
      <c r="X580" s="1925"/>
      <c r="Y580" s="1925">
        <v>0</v>
      </c>
      <c r="Z580" s="1925">
        <v>0</v>
      </c>
      <c r="AA580" s="1925">
        <v>0</v>
      </c>
      <c r="AB580" s="1925"/>
      <c r="AC580" s="1925">
        <v>0</v>
      </c>
      <c r="AD580" s="1925">
        <f t="shared" si="235"/>
        <v>0</v>
      </c>
      <c r="AE580" s="1925">
        <f>SUM(AE581:AE600)</f>
        <v>0</v>
      </c>
      <c r="AF580" s="1925">
        <f>SUM(AF581:AF600)</f>
        <v>0</v>
      </c>
      <c r="AG580" s="1925">
        <f>SUM(AG581:AG600)</f>
        <v>0</v>
      </c>
      <c r="AH580" s="1925"/>
      <c r="AI580" s="1925">
        <f>SUM(AI581:AI600)</f>
        <v>0</v>
      </c>
      <c r="AJ580" s="1925">
        <f t="shared" si="236"/>
        <v>0</v>
      </c>
      <c r="AK580" s="1925">
        <f>SUM(AK581:AK600)</f>
        <v>0</v>
      </c>
      <c r="AL580" s="1925">
        <f>SUM(AL581:AL600)</f>
        <v>0</v>
      </c>
      <c r="AM580" s="1925">
        <f>SUM(AM581:AM600)</f>
        <v>0</v>
      </c>
      <c r="AN580" s="1925"/>
      <c r="AO580" s="1925">
        <f>SUM(AO581:AO600)</f>
        <v>0</v>
      </c>
      <c r="AP580" s="1925">
        <f t="shared" si="237"/>
        <v>0</v>
      </c>
      <c r="AQ580" s="3040"/>
      <c r="AR580" s="3040"/>
      <c r="AS580" s="1925">
        <v>0</v>
      </c>
      <c r="AT580" s="1925">
        <v>0</v>
      </c>
      <c r="AU580" s="1925">
        <v>0</v>
      </c>
      <c r="AV580" s="1925">
        <v>0</v>
      </c>
      <c r="AW580" s="1925">
        <v>0</v>
      </c>
      <c r="AX580" s="1925">
        <f t="shared" si="238"/>
        <v>0</v>
      </c>
      <c r="AY580" s="1925">
        <f t="shared" ref="AY580:BG580" si="255">SUM(AY581:AY600)</f>
        <v>0</v>
      </c>
      <c r="AZ580" s="1925">
        <f t="shared" si="255"/>
        <v>0</v>
      </c>
      <c r="BA580" s="1925">
        <f t="shared" si="255"/>
        <v>0</v>
      </c>
      <c r="BB580" s="1925"/>
      <c r="BC580" s="1925">
        <f t="shared" si="255"/>
        <v>0</v>
      </c>
      <c r="BD580" s="1925">
        <f t="shared" si="239"/>
        <v>0</v>
      </c>
      <c r="BE580" s="1925">
        <f t="shared" si="255"/>
        <v>0</v>
      </c>
      <c r="BF580" s="1925">
        <f t="shared" si="255"/>
        <v>0</v>
      </c>
      <c r="BG580" s="1925">
        <f t="shared" si="255"/>
        <v>0</v>
      </c>
      <c r="BH580" s="1925">
        <f>SUM(BH581:BH600)</f>
        <v>0</v>
      </c>
      <c r="BI580" s="1925">
        <f>SUM(BI581:BI600)</f>
        <v>0</v>
      </c>
      <c r="BJ580" s="1925">
        <f t="shared" si="240"/>
        <v>0</v>
      </c>
      <c r="BK580" s="2539"/>
      <c r="BL580" s="2539"/>
      <c r="CA580" s="885">
        <v>0</v>
      </c>
      <c r="CB580" s="885">
        <v>0</v>
      </c>
      <c r="CC580" s="885">
        <v>0</v>
      </c>
      <c r="CE580" s="885">
        <v>0</v>
      </c>
      <c r="CF580" s="2981">
        <f t="shared" si="244"/>
        <v>0</v>
      </c>
      <c r="CG580" s="2981">
        <f t="shared" si="244"/>
        <v>0</v>
      </c>
      <c r="CH580" s="2981">
        <f t="shared" si="244"/>
        <v>0</v>
      </c>
      <c r="CI580" s="2981">
        <f t="shared" si="244"/>
        <v>0</v>
      </c>
      <c r="CJ580" s="2981">
        <f t="shared" si="244"/>
        <v>0</v>
      </c>
      <c r="CL580" s="885">
        <v>0</v>
      </c>
      <c r="CM580" s="885">
        <v>0</v>
      </c>
      <c r="CN580" s="885">
        <v>0</v>
      </c>
      <c r="CO580" s="885">
        <v>0</v>
      </c>
      <c r="CP580" s="885">
        <v>0</v>
      </c>
      <c r="CQ580" s="2981">
        <f t="shared" si="250"/>
        <v>0</v>
      </c>
      <c r="CR580" s="2981">
        <f t="shared" si="251"/>
        <v>0</v>
      </c>
      <c r="CS580" s="2981">
        <f t="shared" si="252"/>
        <v>0</v>
      </c>
      <c r="CT580" s="2981">
        <f t="shared" si="253"/>
        <v>0</v>
      </c>
      <c r="CU580" s="2981">
        <f t="shared" si="254"/>
        <v>0</v>
      </c>
    </row>
    <row r="581" spans="1:99" ht="24" hidden="1" customHeight="1">
      <c r="A581" s="901" t="s">
        <v>635</v>
      </c>
      <c r="B581" s="3090"/>
      <c r="C581" s="3229" t="s">
        <v>643</v>
      </c>
      <c r="D581" s="3230"/>
      <c r="E581" s="3231"/>
      <c r="F581" s="1339">
        <v>0</v>
      </c>
      <c r="G581" s="3231">
        <v>0</v>
      </c>
      <c r="H581" s="1422">
        <v>0</v>
      </c>
      <c r="I581" s="1422"/>
      <c r="J581" s="1422">
        <v>0</v>
      </c>
      <c r="K581" s="1422">
        <f t="shared" si="233"/>
        <v>0</v>
      </c>
      <c r="L581" s="2948"/>
      <c r="M581" s="2948"/>
      <c r="N581" s="2948"/>
      <c r="O581" s="2948"/>
      <c r="P581" s="2942"/>
      <c r="Q581" s="2942">
        <f t="shared" si="245"/>
        <v>0</v>
      </c>
      <c r="R581" s="1422">
        <f>F581+L581</f>
        <v>0</v>
      </c>
      <c r="S581" s="1422">
        <f>G581+M581</f>
        <v>0</v>
      </c>
      <c r="T581" s="1422">
        <f>H581+N581</f>
        <v>0</v>
      </c>
      <c r="U581" s="1422">
        <f t="shared" ref="U581:V588" si="256">I581+O581</f>
        <v>0</v>
      </c>
      <c r="V581" s="1422">
        <f t="shared" si="256"/>
        <v>0</v>
      </c>
      <c r="W581" s="1525">
        <f t="shared" si="234"/>
        <v>0</v>
      </c>
      <c r="X581" s="1525"/>
      <c r="Y581" s="1501">
        <v>0</v>
      </c>
      <c r="Z581" s="1501">
        <v>0</v>
      </c>
      <c r="AA581" s="1501">
        <v>0</v>
      </c>
      <c r="AB581" s="1501"/>
      <c r="AC581" s="1424">
        <v>0</v>
      </c>
      <c r="AD581" s="1501">
        <f t="shared" si="235"/>
        <v>0</v>
      </c>
      <c r="AE581" s="3196"/>
      <c r="AF581" s="2943"/>
      <c r="AG581" s="2943"/>
      <c r="AH581" s="2943"/>
      <c r="AI581" s="2943"/>
      <c r="AJ581" s="2949">
        <f t="shared" si="236"/>
        <v>0</v>
      </c>
      <c r="AK581" s="1357">
        <f t="shared" ref="AK581:AM587" si="257">Y581+AE581</f>
        <v>0</v>
      </c>
      <c r="AL581" s="1422">
        <f t="shared" si="257"/>
        <v>0</v>
      </c>
      <c r="AM581" s="1422">
        <f t="shared" si="257"/>
        <v>0</v>
      </c>
      <c r="AN581" s="1525"/>
      <c r="AO581" s="1525">
        <f t="shared" ref="AO581:AO586" si="258">AC581+AI581</f>
        <v>0</v>
      </c>
      <c r="AP581" s="1525">
        <f t="shared" si="237"/>
        <v>0</v>
      </c>
      <c r="AQ581" s="2950"/>
      <c r="AR581" s="2950"/>
      <c r="AS581" s="1357">
        <v>0</v>
      </c>
      <c r="AT581" s="1422">
        <v>0</v>
      </c>
      <c r="AU581" s="1422">
        <v>0</v>
      </c>
      <c r="AV581" s="1422">
        <v>0</v>
      </c>
      <c r="AW581" s="1422">
        <v>0</v>
      </c>
      <c r="AX581" s="1525">
        <f t="shared" si="238"/>
        <v>0</v>
      </c>
      <c r="AY581" s="1525"/>
      <c r="AZ581" s="1525"/>
      <c r="BA581" s="1525"/>
      <c r="BB581" s="1525"/>
      <c r="BC581" s="1422"/>
      <c r="BD581" s="1525">
        <f t="shared" si="239"/>
        <v>0</v>
      </c>
      <c r="BE581" s="1357">
        <f t="shared" ref="BE581:BI587" si="259">AS581+AY581</f>
        <v>0</v>
      </c>
      <c r="BF581" s="1422">
        <f t="shared" si="259"/>
        <v>0</v>
      </c>
      <c r="BG581" s="1422">
        <f t="shared" si="259"/>
        <v>0</v>
      </c>
      <c r="BH581" s="1422">
        <f t="shared" si="259"/>
        <v>0</v>
      </c>
      <c r="BI581" s="1422">
        <f t="shared" si="259"/>
        <v>0</v>
      </c>
      <c r="BJ581" s="1525">
        <f t="shared" si="240"/>
        <v>0</v>
      </c>
      <c r="BK581" s="2920"/>
      <c r="BL581" s="2920"/>
      <c r="CA581" s="885">
        <v>0</v>
      </c>
      <c r="CB581" s="885">
        <v>0</v>
      </c>
      <c r="CC581" s="885">
        <v>0</v>
      </c>
      <c r="CE581" s="885">
        <v>0</v>
      </c>
      <c r="CF581" s="2981">
        <f t="shared" si="244"/>
        <v>0</v>
      </c>
      <c r="CG581" s="2981">
        <f t="shared" si="244"/>
        <v>0</v>
      </c>
      <c r="CH581" s="2981">
        <f t="shared" si="244"/>
        <v>0</v>
      </c>
      <c r="CI581" s="2981">
        <f t="shared" si="244"/>
        <v>0</v>
      </c>
      <c r="CJ581" s="2981">
        <f t="shared" si="244"/>
        <v>0</v>
      </c>
      <c r="CL581" s="885">
        <v>0</v>
      </c>
      <c r="CM581" s="885">
        <v>0</v>
      </c>
      <c r="CN581" s="885">
        <v>0</v>
      </c>
      <c r="CO581" s="885">
        <v>0</v>
      </c>
      <c r="CP581" s="885">
        <v>0</v>
      </c>
      <c r="CQ581" s="2981">
        <f t="shared" si="250"/>
        <v>0</v>
      </c>
      <c r="CR581" s="2981">
        <f t="shared" si="251"/>
        <v>0</v>
      </c>
      <c r="CS581" s="2981">
        <f t="shared" si="252"/>
        <v>0</v>
      </c>
      <c r="CT581" s="2981">
        <f t="shared" si="253"/>
        <v>0</v>
      </c>
      <c r="CU581" s="2981">
        <f t="shared" si="254"/>
        <v>0</v>
      </c>
    </row>
    <row r="582" spans="1:99" ht="48" hidden="1" customHeight="1">
      <c r="A582" s="901" t="s">
        <v>635</v>
      </c>
      <c r="B582" s="3091"/>
      <c r="C582" s="3176" t="s">
        <v>642</v>
      </c>
      <c r="D582" s="3232"/>
      <c r="E582" s="1357"/>
      <c r="F582" s="1357"/>
      <c r="G582" s="1592">
        <v>0</v>
      </c>
      <c r="H582" s="1432">
        <v>0</v>
      </c>
      <c r="I582" s="1432"/>
      <c r="J582" s="1432">
        <v>0</v>
      </c>
      <c r="K582" s="1432">
        <f t="shared" si="233"/>
        <v>0</v>
      </c>
      <c r="L582" s="2953"/>
      <c r="M582" s="2953"/>
      <c r="N582" s="2953"/>
      <c r="O582" s="2953"/>
      <c r="P582" s="2953"/>
      <c r="Q582" s="2953">
        <f t="shared" si="245"/>
        <v>0</v>
      </c>
      <c r="R582" s="1357"/>
      <c r="S582" s="891">
        <f t="shared" ref="S582:T586" si="260">G582+M582</f>
        <v>0</v>
      </c>
      <c r="T582" s="891">
        <f t="shared" si="260"/>
        <v>0</v>
      </c>
      <c r="U582" s="1432">
        <f t="shared" si="256"/>
        <v>0</v>
      </c>
      <c r="V582" s="1432">
        <f t="shared" si="256"/>
        <v>0</v>
      </c>
      <c r="W582" s="1432">
        <f t="shared" si="234"/>
        <v>0</v>
      </c>
      <c r="X582" s="1432"/>
      <c r="Y582" s="1433">
        <v>0</v>
      </c>
      <c r="Z582" s="1433">
        <v>0</v>
      </c>
      <c r="AA582" s="1433">
        <v>0</v>
      </c>
      <c r="AB582" s="1433"/>
      <c r="AC582" s="1433">
        <v>0</v>
      </c>
      <c r="AD582" s="1433">
        <f t="shared" si="235"/>
        <v>0</v>
      </c>
      <c r="AE582" s="3026"/>
      <c r="AF582" s="2954"/>
      <c r="AG582" s="2954"/>
      <c r="AH582" s="2954"/>
      <c r="AI582" s="2954"/>
      <c r="AJ582" s="2954">
        <f t="shared" si="236"/>
        <v>0</v>
      </c>
      <c r="AK582" s="1357">
        <f t="shared" si="257"/>
        <v>0</v>
      </c>
      <c r="AL582" s="1592">
        <f t="shared" si="257"/>
        <v>0</v>
      </c>
      <c r="AM582" s="1432">
        <f t="shared" si="257"/>
        <v>0</v>
      </c>
      <c r="AN582" s="1432"/>
      <c r="AO582" s="1432">
        <f t="shared" si="258"/>
        <v>0</v>
      </c>
      <c r="AP582" s="1432">
        <f t="shared" si="237"/>
        <v>0</v>
      </c>
      <c r="AQ582" s="2955"/>
      <c r="AR582" s="2955"/>
      <c r="AS582" s="1357">
        <v>0</v>
      </c>
      <c r="AT582" s="1592">
        <v>0</v>
      </c>
      <c r="AU582" s="1432">
        <v>0</v>
      </c>
      <c r="AV582" s="1432">
        <v>0</v>
      </c>
      <c r="AW582" s="1432">
        <v>0</v>
      </c>
      <c r="AX582" s="1432">
        <f t="shared" si="238"/>
        <v>0</v>
      </c>
      <c r="AY582" s="1432"/>
      <c r="AZ582" s="1432"/>
      <c r="BA582" s="1432"/>
      <c r="BB582" s="1432"/>
      <c r="BC582" s="1432"/>
      <c r="BD582" s="1432">
        <f t="shared" si="239"/>
        <v>0</v>
      </c>
      <c r="BE582" s="1357">
        <f t="shared" si="259"/>
        <v>0</v>
      </c>
      <c r="BF582" s="1592">
        <f t="shared" si="259"/>
        <v>0</v>
      </c>
      <c r="BG582" s="1432">
        <f t="shared" si="259"/>
        <v>0</v>
      </c>
      <c r="BH582" s="1432">
        <f t="shared" si="259"/>
        <v>0</v>
      </c>
      <c r="BI582" s="1432">
        <f t="shared" si="259"/>
        <v>0</v>
      </c>
      <c r="BJ582" s="1432">
        <f t="shared" si="240"/>
        <v>0</v>
      </c>
      <c r="BK582" s="2923"/>
      <c r="BL582" s="2923"/>
      <c r="CA582" s="885">
        <v>0</v>
      </c>
      <c r="CB582" s="885">
        <v>0</v>
      </c>
      <c r="CC582" s="885">
        <v>0</v>
      </c>
      <c r="CE582" s="885">
        <v>0</v>
      </c>
      <c r="CF582" s="2981">
        <f t="shared" si="244"/>
        <v>0</v>
      </c>
      <c r="CG582" s="2981">
        <f t="shared" si="244"/>
        <v>0</v>
      </c>
      <c r="CH582" s="2981">
        <f t="shared" si="244"/>
        <v>0</v>
      </c>
      <c r="CI582" s="2981">
        <f t="shared" si="244"/>
        <v>0</v>
      </c>
      <c r="CJ582" s="2981">
        <f t="shared" si="244"/>
        <v>0</v>
      </c>
      <c r="CL582" s="885">
        <v>0</v>
      </c>
      <c r="CM582" s="885">
        <v>0</v>
      </c>
      <c r="CN582" s="885">
        <v>0</v>
      </c>
      <c r="CO582" s="885">
        <v>0</v>
      </c>
      <c r="CP582" s="885">
        <v>0</v>
      </c>
      <c r="CQ582" s="2981">
        <f t="shared" si="250"/>
        <v>0</v>
      </c>
      <c r="CR582" s="2981">
        <f t="shared" si="251"/>
        <v>0</v>
      </c>
      <c r="CS582" s="2981">
        <f t="shared" si="252"/>
        <v>0</v>
      </c>
      <c r="CT582" s="2981">
        <f t="shared" si="253"/>
        <v>0</v>
      </c>
      <c r="CU582" s="2981">
        <f t="shared" si="254"/>
        <v>0</v>
      </c>
    </row>
    <row r="583" spans="1:99" ht="14.25" hidden="1">
      <c r="A583" s="913"/>
      <c r="B583" s="3091"/>
      <c r="C583" s="3176" t="s">
        <v>367</v>
      </c>
      <c r="D583" s="3232" t="s">
        <v>957</v>
      </c>
      <c r="E583" s="1432"/>
      <c r="F583" s="1432">
        <v>0</v>
      </c>
      <c r="G583" s="1432">
        <v>0</v>
      </c>
      <c r="H583" s="1432">
        <v>0</v>
      </c>
      <c r="I583" s="1432"/>
      <c r="J583" s="1432">
        <v>0</v>
      </c>
      <c r="K583" s="1432">
        <f t="shared" si="233"/>
        <v>0</v>
      </c>
      <c r="L583" s="2953"/>
      <c r="M583" s="2953"/>
      <c r="N583" s="2953"/>
      <c r="O583" s="2953"/>
      <c r="P583" s="2953"/>
      <c r="Q583" s="2948">
        <f t="shared" si="245"/>
        <v>0</v>
      </c>
      <c r="R583" s="1525">
        <f t="shared" ref="R583:R588" si="261">F583+L583</f>
        <v>0</v>
      </c>
      <c r="S583" s="891">
        <f t="shared" si="260"/>
        <v>0</v>
      </c>
      <c r="T583" s="891">
        <f t="shared" si="260"/>
        <v>0</v>
      </c>
      <c r="U583" s="1432">
        <f t="shared" si="256"/>
        <v>0</v>
      </c>
      <c r="V583" s="1432">
        <f t="shared" si="256"/>
        <v>0</v>
      </c>
      <c r="W583" s="1432">
        <f t="shared" si="234"/>
        <v>0</v>
      </c>
      <c r="X583" s="1432"/>
      <c r="Y583" s="1433">
        <v>0</v>
      </c>
      <c r="Z583" s="1433">
        <v>0</v>
      </c>
      <c r="AA583" s="1433">
        <v>0</v>
      </c>
      <c r="AB583" s="1433"/>
      <c r="AC583" s="1433">
        <v>0</v>
      </c>
      <c r="AD583" s="1433">
        <f t="shared" si="235"/>
        <v>0</v>
      </c>
      <c r="AE583" s="3026"/>
      <c r="AF583" s="2954"/>
      <c r="AG583" s="2954"/>
      <c r="AH583" s="2954"/>
      <c r="AI583" s="2954"/>
      <c r="AJ583" s="2954">
        <f t="shared" si="236"/>
        <v>0</v>
      </c>
      <c r="AK583" s="1432">
        <f t="shared" si="257"/>
        <v>0</v>
      </c>
      <c r="AL583" s="1432">
        <f t="shared" si="257"/>
        <v>0</v>
      </c>
      <c r="AM583" s="1432">
        <f t="shared" si="257"/>
        <v>0</v>
      </c>
      <c r="AN583" s="1432"/>
      <c r="AO583" s="1432">
        <f t="shared" si="258"/>
        <v>0</v>
      </c>
      <c r="AP583" s="1432">
        <f t="shared" si="237"/>
        <v>0</v>
      </c>
      <c r="AQ583" s="3150">
        <v>2</v>
      </c>
      <c r="AR583" s="3150"/>
      <c r="AS583" s="1432">
        <v>0</v>
      </c>
      <c r="AT583" s="1432">
        <v>0</v>
      </c>
      <c r="AU583" s="1432">
        <v>0</v>
      </c>
      <c r="AV583" s="1432">
        <v>0</v>
      </c>
      <c r="AW583" s="1432">
        <v>0</v>
      </c>
      <c r="AX583" s="1432">
        <f t="shared" si="238"/>
        <v>0</v>
      </c>
      <c r="AY583" s="1432"/>
      <c r="AZ583" s="1432"/>
      <c r="BA583" s="1432"/>
      <c r="BB583" s="1432"/>
      <c r="BC583" s="1432"/>
      <c r="BD583" s="1432">
        <f t="shared" si="239"/>
        <v>0</v>
      </c>
      <c r="BE583" s="1432">
        <f t="shared" si="259"/>
        <v>0</v>
      </c>
      <c r="BF583" s="1432">
        <f t="shared" si="259"/>
        <v>0</v>
      </c>
      <c r="BG583" s="1432">
        <f t="shared" si="259"/>
        <v>0</v>
      </c>
      <c r="BH583" s="1432">
        <f t="shared" si="259"/>
        <v>0</v>
      </c>
      <c r="BI583" s="1432">
        <f t="shared" si="259"/>
        <v>0</v>
      </c>
      <c r="BJ583" s="1432">
        <f t="shared" si="240"/>
        <v>0</v>
      </c>
      <c r="BK583" s="2923"/>
      <c r="BL583" s="2923"/>
      <c r="CA583" s="885">
        <v>0</v>
      </c>
      <c r="CB583" s="885">
        <v>0</v>
      </c>
      <c r="CC583" s="885">
        <v>0</v>
      </c>
      <c r="CE583" s="885">
        <v>0</v>
      </c>
      <c r="CF583" s="2981">
        <f t="shared" si="244"/>
        <v>0</v>
      </c>
      <c r="CG583" s="2981">
        <f t="shared" si="244"/>
        <v>0</v>
      </c>
      <c r="CH583" s="2981">
        <f t="shared" si="244"/>
        <v>0</v>
      </c>
      <c r="CI583" s="2981">
        <f t="shared" si="244"/>
        <v>0</v>
      </c>
      <c r="CJ583" s="2981">
        <f t="shared" si="244"/>
        <v>0</v>
      </c>
      <c r="CL583" s="885">
        <v>0</v>
      </c>
      <c r="CM583" s="885">
        <v>0</v>
      </c>
      <c r="CN583" s="885">
        <v>0</v>
      </c>
      <c r="CO583" s="885">
        <v>0</v>
      </c>
      <c r="CP583" s="885">
        <v>0</v>
      </c>
      <c r="CQ583" s="2981">
        <f t="shared" si="250"/>
        <v>0</v>
      </c>
      <c r="CR583" s="2981">
        <f t="shared" si="251"/>
        <v>0</v>
      </c>
      <c r="CS583" s="2981">
        <f t="shared" si="252"/>
        <v>0</v>
      </c>
      <c r="CT583" s="2981">
        <f t="shared" si="253"/>
        <v>0</v>
      </c>
      <c r="CU583" s="2981">
        <f t="shared" si="254"/>
        <v>0</v>
      </c>
    </row>
    <row r="584" spans="1:99" ht="15" hidden="1">
      <c r="A584" s="912">
        <v>4</v>
      </c>
      <c r="B584" s="3091" t="s">
        <v>549</v>
      </c>
      <c r="C584" s="3176" t="s">
        <v>368</v>
      </c>
      <c r="D584" s="3232" t="s">
        <v>957</v>
      </c>
      <c r="E584" s="1432"/>
      <c r="F584" s="1432">
        <v>0</v>
      </c>
      <c r="G584" s="1432">
        <v>0</v>
      </c>
      <c r="H584" s="1432">
        <v>0</v>
      </c>
      <c r="I584" s="1432"/>
      <c r="J584" s="1432">
        <v>0</v>
      </c>
      <c r="K584" s="1432">
        <f t="shared" si="233"/>
        <v>0</v>
      </c>
      <c r="L584" s="2953"/>
      <c r="M584" s="2957"/>
      <c r="N584" s="3111"/>
      <c r="O584" s="2953"/>
      <c r="P584" s="2953"/>
      <c r="Q584" s="3111">
        <f t="shared" si="245"/>
        <v>0</v>
      </c>
      <c r="R584" s="1358">
        <f t="shared" si="261"/>
        <v>0</v>
      </c>
      <c r="S584" s="891">
        <f t="shared" si="260"/>
        <v>0</v>
      </c>
      <c r="T584" s="891">
        <f t="shared" si="260"/>
        <v>0</v>
      </c>
      <c r="U584" s="1432">
        <f t="shared" si="256"/>
        <v>0</v>
      </c>
      <c r="V584" s="1432">
        <f t="shared" si="256"/>
        <v>0</v>
      </c>
      <c r="W584" s="1432">
        <f t="shared" si="234"/>
        <v>0</v>
      </c>
      <c r="X584" s="1432"/>
      <c r="Y584" s="1433">
        <v>0</v>
      </c>
      <c r="Z584" s="1433">
        <v>0</v>
      </c>
      <c r="AA584" s="1433">
        <v>0</v>
      </c>
      <c r="AB584" s="1433"/>
      <c r="AC584" s="1433">
        <v>0</v>
      </c>
      <c r="AD584" s="1433">
        <f t="shared" si="235"/>
        <v>0</v>
      </c>
      <c r="AE584" s="3233"/>
      <c r="AF584" s="2954"/>
      <c r="AG584" s="2954"/>
      <c r="AH584" s="2954"/>
      <c r="AI584" s="2954"/>
      <c r="AJ584" s="2954">
        <f t="shared" si="236"/>
        <v>0</v>
      </c>
      <c r="AK584" s="3023">
        <f t="shared" si="257"/>
        <v>0</v>
      </c>
      <c r="AL584" s="1432">
        <f t="shared" si="257"/>
        <v>0</v>
      </c>
      <c r="AM584" s="1432">
        <f t="shared" si="257"/>
        <v>0</v>
      </c>
      <c r="AN584" s="1432"/>
      <c r="AO584" s="1432">
        <f t="shared" si="258"/>
        <v>0</v>
      </c>
      <c r="AP584" s="1432">
        <f t="shared" si="237"/>
        <v>0</v>
      </c>
      <c r="AQ584" s="3202"/>
      <c r="AR584" s="3202"/>
      <c r="AS584" s="1432">
        <v>0</v>
      </c>
      <c r="AT584" s="1432">
        <v>0</v>
      </c>
      <c r="AU584" s="1432">
        <v>0</v>
      </c>
      <c r="AV584" s="1432">
        <v>0</v>
      </c>
      <c r="AW584" s="1432">
        <v>0</v>
      </c>
      <c r="AX584" s="1432">
        <f t="shared" si="238"/>
        <v>0</v>
      </c>
      <c r="AY584" s="3023"/>
      <c r="AZ584" s="1432"/>
      <c r="BA584" s="1432"/>
      <c r="BB584" s="1432"/>
      <c r="BC584" s="1432"/>
      <c r="BD584" s="1432">
        <f t="shared" si="239"/>
        <v>0</v>
      </c>
      <c r="BE584" s="3023">
        <f t="shared" si="259"/>
        <v>0</v>
      </c>
      <c r="BF584" s="1432">
        <f t="shared" si="259"/>
        <v>0</v>
      </c>
      <c r="BG584" s="1432">
        <f t="shared" si="259"/>
        <v>0</v>
      </c>
      <c r="BH584" s="1432">
        <f t="shared" si="259"/>
        <v>0</v>
      </c>
      <c r="BI584" s="1432">
        <f t="shared" si="259"/>
        <v>0</v>
      </c>
      <c r="BJ584" s="1432">
        <f t="shared" si="240"/>
        <v>0</v>
      </c>
      <c r="BK584" s="2989"/>
      <c r="BL584" s="2989"/>
      <c r="CA584" s="885">
        <v>0</v>
      </c>
      <c r="CB584" s="885">
        <v>0</v>
      </c>
      <c r="CC584" s="885">
        <v>0</v>
      </c>
      <c r="CE584" s="885">
        <v>0</v>
      </c>
      <c r="CF584" s="2981">
        <f t="shared" si="244"/>
        <v>0</v>
      </c>
      <c r="CG584" s="2981">
        <f t="shared" si="244"/>
        <v>0</v>
      </c>
      <c r="CH584" s="2981">
        <f t="shared" si="244"/>
        <v>0</v>
      </c>
      <c r="CI584" s="2981">
        <f t="shared" si="244"/>
        <v>0</v>
      </c>
      <c r="CJ584" s="2981">
        <f t="shared" si="244"/>
        <v>0</v>
      </c>
      <c r="CL584" s="885">
        <v>0</v>
      </c>
      <c r="CM584" s="885">
        <v>0</v>
      </c>
      <c r="CN584" s="885">
        <v>0</v>
      </c>
      <c r="CO584" s="885">
        <v>0</v>
      </c>
      <c r="CP584" s="885">
        <v>0</v>
      </c>
      <c r="CQ584" s="2981">
        <f t="shared" si="250"/>
        <v>0</v>
      </c>
      <c r="CR584" s="2981">
        <f t="shared" si="251"/>
        <v>0</v>
      </c>
      <c r="CS584" s="2981">
        <f t="shared" si="252"/>
        <v>0</v>
      </c>
      <c r="CT584" s="2981">
        <f t="shared" si="253"/>
        <v>0</v>
      </c>
      <c r="CU584" s="2981">
        <f t="shared" si="254"/>
        <v>0</v>
      </c>
    </row>
    <row r="585" spans="1:99" ht="14.25" hidden="1" customHeight="1">
      <c r="B585" s="3234"/>
      <c r="C585" s="3176" t="s">
        <v>640</v>
      </c>
      <c r="D585" s="1679" t="s">
        <v>955</v>
      </c>
      <c r="E585" s="1432"/>
      <c r="F585" s="1592">
        <v>0</v>
      </c>
      <c r="G585" s="1592">
        <v>0</v>
      </c>
      <c r="H585" s="1432">
        <v>0</v>
      </c>
      <c r="I585" s="1432"/>
      <c r="J585" s="1432">
        <v>0</v>
      </c>
      <c r="K585" s="1432">
        <f t="shared" si="233"/>
        <v>0</v>
      </c>
      <c r="L585" s="2953"/>
      <c r="M585" s="2953"/>
      <c r="N585" s="2953"/>
      <c r="O585" s="2953"/>
      <c r="P585" s="2953"/>
      <c r="Q585" s="2953">
        <f>SUM(M585:P585)</f>
        <v>0</v>
      </c>
      <c r="R585" s="891">
        <f t="shared" si="261"/>
        <v>0</v>
      </c>
      <c r="S585" s="891">
        <f t="shared" si="260"/>
        <v>0</v>
      </c>
      <c r="T585" s="891">
        <f t="shared" si="260"/>
        <v>0</v>
      </c>
      <c r="U585" s="1432">
        <f t="shared" si="256"/>
        <v>0</v>
      </c>
      <c r="V585" s="1432">
        <f t="shared" si="256"/>
        <v>0</v>
      </c>
      <c r="W585" s="1432">
        <f t="shared" si="234"/>
        <v>0</v>
      </c>
      <c r="X585" s="1432"/>
      <c r="Y585" s="1433">
        <v>0</v>
      </c>
      <c r="Z585" s="1433">
        <v>0</v>
      </c>
      <c r="AA585" s="1433">
        <v>0</v>
      </c>
      <c r="AB585" s="1433"/>
      <c r="AC585" s="1433">
        <v>0</v>
      </c>
      <c r="AD585" s="1433">
        <f t="shared" si="235"/>
        <v>0</v>
      </c>
      <c r="AE585" s="3026"/>
      <c r="AF585" s="3026"/>
      <c r="AG585" s="3026"/>
      <c r="AH585" s="3026"/>
      <c r="AI585" s="2954"/>
      <c r="AJ585" s="2954">
        <f t="shared" si="236"/>
        <v>0</v>
      </c>
      <c r="AK585" s="1592">
        <f t="shared" si="257"/>
        <v>0</v>
      </c>
      <c r="AL585" s="1592">
        <f t="shared" si="257"/>
        <v>0</v>
      </c>
      <c r="AM585" s="1432">
        <f t="shared" si="257"/>
        <v>0</v>
      </c>
      <c r="AN585" s="1432"/>
      <c r="AO585" s="1432">
        <f t="shared" si="258"/>
        <v>0</v>
      </c>
      <c r="AP585" s="1432">
        <f t="shared" si="237"/>
        <v>0</v>
      </c>
      <c r="AQ585" s="2955"/>
      <c r="AR585" s="2955"/>
      <c r="AS585" s="1592">
        <v>0</v>
      </c>
      <c r="AT585" s="1592">
        <v>0</v>
      </c>
      <c r="AU585" s="1432">
        <v>0</v>
      </c>
      <c r="AV585" s="1432"/>
      <c r="AW585" s="1432">
        <v>0</v>
      </c>
      <c r="AX585" s="1432">
        <f t="shared" si="238"/>
        <v>0</v>
      </c>
      <c r="AY585" s="1432"/>
      <c r="AZ585" s="1432"/>
      <c r="BA585" s="1432"/>
      <c r="BB585" s="1432"/>
      <c r="BC585" s="1432"/>
      <c r="BD585" s="1432">
        <f t="shared" si="239"/>
        <v>0</v>
      </c>
      <c r="BE585" s="1592">
        <f t="shared" si="259"/>
        <v>0</v>
      </c>
      <c r="BF585" s="1592">
        <f t="shared" si="259"/>
        <v>0</v>
      </c>
      <c r="BG585" s="1432">
        <f t="shared" si="259"/>
        <v>0</v>
      </c>
      <c r="BH585" s="1432"/>
      <c r="BI585" s="1432">
        <f t="shared" si="259"/>
        <v>0</v>
      </c>
      <c r="BJ585" s="1432">
        <f t="shared" si="240"/>
        <v>0</v>
      </c>
      <c r="BK585" s="3138"/>
      <c r="BL585" s="3138"/>
      <c r="CF585" s="3235"/>
      <c r="CG585" s="1150"/>
      <c r="CQ585" s="3235"/>
      <c r="CR585" s="1150"/>
    </row>
    <row r="586" spans="1:99" ht="47.45" hidden="1" customHeight="1">
      <c r="A586" s="885" t="s">
        <v>636</v>
      </c>
      <c r="B586" s="3234"/>
      <c r="C586" s="3176" t="s">
        <v>639</v>
      </c>
      <c r="D586" s="1679"/>
      <c r="E586" s="1432"/>
      <c r="F586" s="1432">
        <v>0</v>
      </c>
      <c r="G586" s="1432">
        <v>0</v>
      </c>
      <c r="H586" s="1432">
        <v>0</v>
      </c>
      <c r="I586" s="1432"/>
      <c r="J586" s="1432">
        <v>0</v>
      </c>
      <c r="K586" s="1432">
        <f t="shared" si="233"/>
        <v>0</v>
      </c>
      <c r="L586" s="2953"/>
      <c r="M586" s="2953"/>
      <c r="N586" s="2953"/>
      <c r="O586" s="2953"/>
      <c r="P586" s="2953"/>
      <c r="Q586" s="2953">
        <f>SUM(M586:P586)</f>
        <v>0</v>
      </c>
      <c r="R586" s="1358">
        <f t="shared" si="261"/>
        <v>0</v>
      </c>
      <c r="S586" s="891">
        <f t="shared" si="260"/>
        <v>0</v>
      </c>
      <c r="T586" s="891">
        <f t="shared" si="260"/>
        <v>0</v>
      </c>
      <c r="U586" s="1432">
        <f t="shared" si="256"/>
        <v>0</v>
      </c>
      <c r="V586" s="1432">
        <f t="shared" si="256"/>
        <v>0</v>
      </c>
      <c r="W586" s="1432">
        <f t="shared" si="234"/>
        <v>0</v>
      </c>
      <c r="X586" s="1432"/>
      <c r="Y586" s="1433">
        <v>0</v>
      </c>
      <c r="Z586" s="1433">
        <v>0</v>
      </c>
      <c r="AA586" s="1433">
        <v>0</v>
      </c>
      <c r="AB586" s="1433"/>
      <c r="AC586" s="1433">
        <v>0</v>
      </c>
      <c r="AD586" s="1433">
        <f t="shared" si="235"/>
        <v>0</v>
      </c>
      <c r="AE586" s="3026"/>
      <c r="AF586" s="3026"/>
      <c r="AG586" s="3026"/>
      <c r="AH586" s="3026"/>
      <c r="AI586" s="2954"/>
      <c r="AJ586" s="2954">
        <f t="shared" si="236"/>
        <v>0</v>
      </c>
      <c r="AK586" s="1432">
        <f t="shared" si="257"/>
        <v>0</v>
      </c>
      <c r="AL586" s="1432">
        <f t="shared" si="257"/>
        <v>0</v>
      </c>
      <c r="AM586" s="1432">
        <f t="shared" si="257"/>
        <v>0</v>
      </c>
      <c r="AN586" s="1432"/>
      <c r="AO586" s="1432">
        <f t="shared" si="258"/>
        <v>0</v>
      </c>
      <c r="AP586" s="1432">
        <f t="shared" si="237"/>
        <v>0</v>
      </c>
      <c r="AQ586" s="2955"/>
      <c r="AR586" s="2955"/>
      <c r="AS586" s="1432">
        <v>0</v>
      </c>
      <c r="AT586" s="1432">
        <v>0</v>
      </c>
      <c r="AU586" s="1432">
        <v>0</v>
      </c>
      <c r="AV586" s="1432"/>
      <c r="AW586" s="1432">
        <v>0</v>
      </c>
      <c r="AX586" s="1432">
        <f t="shared" si="238"/>
        <v>0</v>
      </c>
      <c r="AY586" s="1432"/>
      <c r="AZ586" s="1432"/>
      <c r="BA586" s="1432"/>
      <c r="BB586" s="1432"/>
      <c r="BC586" s="1432"/>
      <c r="BD586" s="1432">
        <f t="shared" si="239"/>
        <v>0</v>
      </c>
      <c r="BE586" s="1432">
        <f t="shared" si="259"/>
        <v>0</v>
      </c>
      <c r="BF586" s="1432">
        <f t="shared" si="259"/>
        <v>0</v>
      </c>
      <c r="BG586" s="1432">
        <f t="shared" si="259"/>
        <v>0</v>
      </c>
      <c r="BH586" s="1432"/>
      <c r="BI586" s="1432">
        <f t="shared" si="259"/>
        <v>0</v>
      </c>
      <c r="BJ586" s="1432">
        <f t="shared" si="240"/>
        <v>0</v>
      </c>
      <c r="BK586" s="2989" t="s">
        <v>1502</v>
      </c>
      <c r="BL586" s="2989" t="s">
        <v>1382</v>
      </c>
      <c r="CF586" s="3235"/>
      <c r="CG586" s="1150"/>
      <c r="CQ586" s="3235"/>
      <c r="CR586" s="1150"/>
    </row>
    <row r="587" spans="1:99" ht="24.75" customHeight="1">
      <c r="A587" s="911">
        <v>20</v>
      </c>
      <c r="B587" s="3224" t="s">
        <v>1503</v>
      </c>
      <c r="C587" s="3176" t="s">
        <v>368</v>
      </c>
      <c r="D587" s="3197" t="s">
        <v>957</v>
      </c>
      <c r="E587" s="1474"/>
      <c r="F587" s="1474">
        <v>4.4400000000000004</v>
      </c>
      <c r="G587" s="1474">
        <v>145919.20000000001</v>
      </c>
      <c r="H587" s="1474">
        <v>0</v>
      </c>
      <c r="I587" s="1474"/>
      <c r="J587" s="1474">
        <v>0</v>
      </c>
      <c r="K587" s="1474">
        <f>SUM(G587:J587)</f>
        <v>145919.20000000001</v>
      </c>
      <c r="L587" s="2957"/>
      <c r="M587" s="2957">
        <f>-5617-49000+1107.9-33000</f>
        <v>-86509.1</v>
      </c>
      <c r="N587" s="2957">
        <v>30500</v>
      </c>
      <c r="O587" s="2957">
        <f>P587/24</f>
        <v>2500</v>
      </c>
      <c r="P587" s="2957">
        <v>60000</v>
      </c>
      <c r="Q587" s="2953">
        <f>SUM(M587:P587)</f>
        <v>6490.8999999999942</v>
      </c>
      <c r="R587" s="891">
        <f t="shared" si="261"/>
        <v>4.4400000000000004</v>
      </c>
      <c r="S587" s="891">
        <f>G587+M587</f>
        <v>59410.100000000006</v>
      </c>
      <c r="T587" s="891">
        <f>H587+N587</f>
        <v>30500</v>
      </c>
      <c r="U587" s="1432">
        <f t="shared" si="256"/>
        <v>2500</v>
      </c>
      <c r="V587" s="1432">
        <f t="shared" si="256"/>
        <v>60000</v>
      </c>
      <c r="W587" s="1432">
        <f>SUM(S587:V587)</f>
        <v>152410.1</v>
      </c>
      <c r="X587" s="1474"/>
      <c r="Y587" s="1477">
        <v>0</v>
      </c>
      <c r="Z587" s="1477">
        <v>0</v>
      </c>
      <c r="AA587" s="1477">
        <v>0</v>
      </c>
      <c r="AB587" s="1477"/>
      <c r="AC587" s="1477">
        <v>0</v>
      </c>
      <c r="AD587" s="1477">
        <f>SUM(Z587:AC587)</f>
        <v>0</v>
      </c>
      <c r="AE587" s="3093"/>
      <c r="AF587" s="3093"/>
      <c r="AG587" s="3093"/>
      <c r="AH587" s="3093"/>
      <c r="AI587" s="2958"/>
      <c r="AJ587" s="2958">
        <f t="shared" si="236"/>
        <v>0</v>
      </c>
      <c r="AK587" s="1474">
        <f>Y587+AE587</f>
        <v>0</v>
      </c>
      <c r="AL587" s="1474">
        <f>Z587+AF587</f>
        <v>0</v>
      </c>
      <c r="AM587" s="1432">
        <f t="shared" si="257"/>
        <v>0</v>
      </c>
      <c r="AN587" s="1474"/>
      <c r="AO587" s="1474">
        <f>AC587+AI587</f>
        <v>0</v>
      </c>
      <c r="AP587" s="1474">
        <f>SUM(AL587:AO587)</f>
        <v>0</v>
      </c>
      <c r="AQ587" s="3150">
        <v>2</v>
      </c>
      <c r="AR587" s="3236"/>
      <c r="AS587" s="1474">
        <v>0</v>
      </c>
      <c r="AT587" s="1474">
        <v>0</v>
      </c>
      <c r="AU587" s="1474">
        <v>0</v>
      </c>
      <c r="AV587" s="1474"/>
      <c r="AW587" s="1474">
        <v>0</v>
      </c>
      <c r="AX587" s="1474">
        <f>SUM(AT587:AW587)</f>
        <v>0</v>
      </c>
      <c r="AY587" s="1474"/>
      <c r="AZ587" s="1474"/>
      <c r="BA587" s="1474"/>
      <c r="BB587" s="1474"/>
      <c r="BC587" s="1474"/>
      <c r="BD587" s="1474">
        <f t="shared" si="239"/>
        <v>0</v>
      </c>
      <c r="BE587" s="1432">
        <f>AS587+AY587</f>
        <v>0</v>
      </c>
      <c r="BF587" s="1432">
        <f>AT587+AZ587</f>
        <v>0</v>
      </c>
      <c r="BG587" s="1432">
        <f t="shared" si="259"/>
        <v>0</v>
      </c>
      <c r="BH587" s="1432"/>
      <c r="BI587" s="1432">
        <f>AW587+BC587</f>
        <v>0</v>
      </c>
      <c r="BJ587" s="1432">
        <f>SUM(BF587:BI587)</f>
        <v>0</v>
      </c>
      <c r="BK587" s="3201"/>
      <c r="BL587" s="3201"/>
      <c r="CF587" s="3235"/>
      <c r="CG587" s="1150"/>
      <c r="CQ587" s="3235"/>
      <c r="CR587" s="1150"/>
    </row>
    <row r="588" spans="1:99" ht="25.5" hidden="1" customHeight="1">
      <c r="B588" s="3224" t="s">
        <v>1500</v>
      </c>
      <c r="C588" s="3176" t="s">
        <v>638</v>
      </c>
      <c r="D588" s="3197"/>
      <c r="E588" s="1474"/>
      <c r="F588" s="1474">
        <v>0</v>
      </c>
      <c r="G588" s="1474">
        <v>0</v>
      </c>
      <c r="H588" s="1474">
        <v>0</v>
      </c>
      <c r="I588" s="1474"/>
      <c r="J588" s="1474">
        <v>0</v>
      </c>
      <c r="K588" s="1474">
        <f>SUM(G588:J588)</f>
        <v>0</v>
      </c>
      <c r="L588" s="2957"/>
      <c r="M588" s="2957">
        <f>7000-7000</f>
        <v>0</v>
      </c>
      <c r="N588" s="2957"/>
      <c r="O588" s="2957"/>
      <c r="P588" s="2957"/>
      <c r="Q588" s="2957">
        <f>SUM(M588:P588)</f>
        <v>0</v>
      </c>
      <c r="R588" s="1358">
        <f t="shared" si="261"/>
        <v>0</v>
      </c>
      <c r="S588" s="891">
        <f>G588+M588</f>
        <v>0</v>
      </c>
      <c r="T588" s="891">
        <f>H588+N588</f>
        <v>0</v>
      </c>
      <c r="U588" s="889"/>
      <c r="V588" s="1474">
        <f t="shared" si="256"/>
        <v>0</v>
      </c>
      <c r="W588" s="1474">
        <f>SUM(S588:V588)</f>
        <v>0</v>
      </c>
      <c r="X588" s="1474"/>
      <c r="Y588" s="1477"/>
      <c r="Z588" s="1477"/>
      <c r="AA588" s="1477"/>
      <c r="AB588" s="1477"/>
      <c r="AC588" s="1477"/>
      <c r="AD588" s="1477">
        <f t="shared" si="235"/>
        <v>0</v>
      </c>
      <c r="AE588" s="3093"/>
      <c r="AF588" s="3093"/>
      <c r="AG588" s="3093"/>
      <c r="AH588" s="3093"/>
      <c r="AI588" s="2958"/>
      <c r="AJ588" s="2958">
        <f t="shared" si="236"/>
        <v>0</v>
      </c>
      <c r="AK588" s="1474"/>
      <c r="AL588" s="1474"/>
      <c r="AM588" s="1432"/>
      <c r="AN588" s="1474"/>
      <c r="AO588" s="1474"/>
      <c r="AP588" s="1474">
        <f t="shared" si="237"/>
        <v>0</v>
      </c>
      <c r="AQ588" s="2929"/>
      <c r="AR588" s="2929"/>
      <c r="AS588" s="1474"/>
      <c r="AT588" s="1474"/>
      <c r="AU588" s="1474"/>
      <c r="AV588" s="1474"/>
      <c r="AW588" s="1474"/>
      <c r="AX588" s="1474">
        <f t="shared" si="238"/>
        <v>0</v>
      </c>
      <c r="AY588" s="1474"/>
      <c r="AZ588" s="1474"/>
      <c r="BA588" s="1474"/>
      <c r="BB588" s="1474"/>
      <c r="BC588" s="1474"/>
      <c r="BD588" s="1474">
        <f t="shared" si="239"/>
        <v>0</v>
      </c>
      <c r="BE588" s="1474"/>
      <c r="BF588" s="1474"/>
      <c r="BG588" s="1474"/>
      <c r="BH588" s="1474"/>
      <c r="BI588" s="1474"/>
      <c r="BJ588" s="1474">
        <f t="shared" si="240"/>
        <v>0</v>
      </c>
      <c r="BK588" s="3237"/>
      <c r="BL588" s="3237"/>
      <c r="CF588" s="3235"/>
      <c r="CG588" s="1150"/>
      <c r="CQ588" s="3235"/>
      <c r="CR588" s="1150"/>
    </row>
    <row r="589" spans="1:99" ht="14.25" hidden="1" customHeight="1">
      <c r="B589" s="3224" t="s">
        <v>1500</v>
      </c>
      <c r="C589" s="3176"/>
      <c r="D589" s="3197"/>
      <c r="E589" s="1474"/>
      <c r="F589" s="1474"/>
      <c r="G589" s="1474"/>
      <c r="H589" s="1474"/>
      <c r="I589" s="1474"/>
      <c r="J589" s="1474"/>
      <c r="K589" s="1474">
        <f t="shared" si="233"/>
        <v>0</v>
      </c>
      <c r="L589" s="2957"/>
      <c r="M589" s="2957"/>
      <c r="N589" s="2957"/>
      <c r="O589" s="2957"/>
      <c r="P589" s="2957"/>
      <c r="Q589" s="2957">
        <f>SUM(M589:P589)</f>
        <v>0</v>
      </c>
      <c r="R589" s="1358"/>
      <c r="S589" s="891"/>
      <c r="T589" s="891"/>
      <c r="U589" s="889"/>
      <c r="V589" s="1474"/>
      <c r="W589" s="1474">
        <f t="shared" si="234"/>
        <v>0</v>
      </c>
      <c r="X589" s="1474"/>
      <c r="Y589" s="1477"/>
      <c r="Z589" s="1477"/>
      <c r="AA589" s="1477"/>
      <c r="AB589" s="1477"/>
      <c r="AC589" s="1477"/>
      <c r="AD589" s="1477">
        <f t="shared" si="235"/>
        <v>0</v>
      </c>
      <c r="AE589" s="3093"/>
      <c r="AF589" s="3093"/>
      <c r="AG589" s="3093"/>
      <c r="AH589" s="3093"/>
      <c r="AI589" s="2958"/>
      <c r="AJ589" s="2958">
        <f t="shared" si="236"/>
        <v>0</v>
      </c>
      <c r="AK589" s="1474"/>
      <c r="AL589" s="1474"/>
      <c r="AM589" s="1432"/>
      <c r="AN589" s="1474"/>
      <c r="AO589" s="1474"/>
      <c r="AP589" s="1474">
        <f t="shared" si="237"/>
        <v>0</v>
      </c>
      <c r="AQ589" s="2929"/>
      <c r="AR589" s="2929"/>
      <c r="AS589" s="1474"/>
      <c r="AT589" s="1474"/>
      <c r="AU589" s="1474"/>
      <c r="AV589" s="1474"/>
      <c r="AW589" s="1474"/>
      <c r="AX589" s="1474">
        <f t="shared" si="238"/>
        <v>0</v>
      </c>
      <c r="AY589" s="1474"/>
      <c r="AZ589" s="1474"/>
      <c r="BA589" s="1474"/>
      <c r="BB589" s="1474"/>
      <c r="BC589" s="1474"/>
      <c r="BD589" s="1474">
        <f t="shared" si="239"/>
        <v>0</v>
      </c>
      <c r="BE589" s="1474"/>
      <c r="BF589" s="1474"/>
      <c r="BG589" s="1474"/>
      <c r="BH589" s="1474"/>
      <c r="BI589" s="1474"/>
      <c r="BJ589" s="1474">
        <f t="shared" si="240"/>
        <v>0</v>
      </c>
      <c r="BK589" s="3237"/>
      <c r="BL589" s="3237"/>
      <c r="CF589" s="3235"/>
      <c r="CG589" s="1150"/>
      <c r="CQ589" s="3235"/>
      <c r="CR589" s="1150"/>
    </row>
    <row r="590" spans="1:99" ht="14.25" hidden="1" customHeight="1">
      <c r="B590" s="3224" t="s">
        <v>1500</v>
      </c>
      <c r="C590" s="3176"/>
      <c r="D590" s="3197"/>
      <c r="E590" s="1474"/>
      <c r="F590" s="1474"/>
      <c r="G590" s="1474"/>
      <c r="H590" s="1474"/>
      <c r="I590" s="1474"/>
      <c r="J590" s="1474"/>
      <c r="K590" s="1474">
        <f t="shared" ref="K590:K647" si="262">SUM(G590:J590)</f>
        <v>0</v>
      </c>
      <c r="L590" s="2957"/>
      <c r="M590" s="2957"/>
      <c r="N590" s="2957"/>
      <c r="O590" s="2957"/>
      <c r="P590" s="2957"/>
      <c r="Q590" s="2957">
        <f t="shared" ref="Q590:Q647" si="263">SUM(M590:P590)</f>
        <v>0</v>
      </c>
      <c r="R590" s="1358"/>
      <c r="S590" s="891"/>
      <c r="T590" s="891"/>
      <c r="U590" s="889"/>
      <c r="V590" s="1474"/>
      <c r="W590" s="1474">
        <f t="shared" ref="W590:W648" si="264">SUM(S590:V590)</f>
        <v>0</v>
      </c>
      <c r="X590" s="1474"/>
      <c r="Y590" s="1477"/>
      <c r="Z590" s="1477"/>
      <c r="AA590" s="1477"/>
      <c r="AB590" s="1477"/>
      <c r="AC590" s="1477"/>
      <c r="AD590" s="1477">
        <f t="shared" ref="AD590:AD647" si="265">SUM(Z590:AC590)</f>
        <v>0</v>
      </c>
      <c r="AE590" s="3093"/>
      <c r="AF590" s="3093"/>
      <c r="AG590" s="3093"/>
      <c r="AH590" s="3093"/>
      <c r="AI590" s="2958"/>
      <c r="AJ590" s="2958">
        <f t="shared" ref="AJ590:AJ645" si="266">SUM(AF590:AI590)</f>
        <v>0</v>
      </c>
      <c r="AK590" s="1474"/>
      <c r="AL590" s="1474"/>
      <c r="AM590" s="1432"/>
      <c r="AN590" s="1474"/>
      <c r="AO590" s="1474"/>
      <c r="AP590" s="1474">
        <f t="shared" ref="AP590:AP648" si="267">SUM(AL590:AO590)</f>
        <v>0</v>
      </c>
      <c r="AQ590" s="2929"/>
      <c r="AR590" s="2929"/>
      <c r="AS590" s="1474"/>
      <c r="AT590" s="1474"/>
      <c r="AU590" s="1474"/>
      <c r="AV590" s="1474"/>
      <c r="AW590" s="1474"/>
      <c r="AX590" s="1474">
        <f t="shared" ref="AX590:AX647" si="268">SUM(AT590:AW590)</f>
        <v>0</v>
      </c>
      <c r="AY590" s="1474"/>
      <c r="AZ590" s="1474"/>
      <c r="BA590" s="1474"/>
      <c r="BB590" s="1474"/>
      <c r="BC590" s="1474"/>
      <c r="BD590" s="1474">
        <f t="shared" ref="BD590:BD648" si="269">SUM(AZ590:BC590)</f>
        <v>0</v>
      </c>
      <c r="BE590" s="1474"/>
      <c r="BF590" s="1474"/>
      <c r="BG590" s="1474"/>
      <c r="BH590" s="1474"/>
      <c r="BI590" s="1474"/>
      <c r="BJ590" s="1474">
        <f t="shared" ref="BJ590:BJ647" si="270">SUM(BF590:BI590)</f>
        <v>0</v>
      </c>
      <c r="BK590" s="3237"/>
      <c r="BL590" s="3237"/>
      <c r="CF590" s="3235"/>
      <c r="CG590" s="1150"/>
      <c r="CQ590" s="3235"/>
      <c r="CR590" s="1150"/>
    </row>
    <row r="591" spans="1:99" ht="14.25" hidden="1" customHeight="1">
      <c r="B591" s="3224" t="s">
        <v>1500</v>
      </c>
      <c r="C591" s="3176"/>
      <c r="D591" s="3197"/>
      <c r="E591" s="1474"/>
      <c r="F591" s="1474"/>
      <c r="G591" s="1474"/>
      <c r="H591" s="1474"/>
      <c r="I591" s="1474"/>
      <c r="J591" s="1474"/>
      <c r="K591" s="1474">
        <f t="shared" si="262"/>
        <v>0</v>
      </c>
      <c r="L591" s="2957"/>
      <c r="M591" s="2957"/>
      <c r="N591" s="2957"/>
      <c r="O591" s="2957"/>
      <c r="P591" s="2957"/>
      <c r="Q591" s="2957">
        <f t="shared" si="263"/>
        <v>0</v>
      </c>
      <c r="R591" s="1358"/>
      <c r="S591" s="891"/>
      <c r="T591" s="891"/>
      <c r="U591" s="889"/>
      <c r="V591" s="1474"/>
      <c r="W591" s="1474">
        <f t="shared" si="264"/>
        <v>0</v>
      </c>
      <c r="X591" s="1474"/>
      <c r="Y591" s="1477"/>
      <c r="Z591" s="1477"/>
      <c r="AA591" s="1477"/>
      <c r="AB591" s="1477"/>
      <c r="AC591" s="1477"/>
      <c r="AD591" s="1477">
        <f t="shared" si="265"/>
        <v>0</v>
      </c>
      <c r="AE591" s="3093"/>
      <c r="AF591" s="3093"/>
      <c r="AG591" s="3093"/>
      <c r="AH591" s="3093"/>
      <c r="AI591" s="2958"/>
      <c r="AJ591" s="2958">
        <f t="shared" si="266"/>
        <v>0</v>
      </c>
      <c r="AK591" s="1474"/>
      <c r="AL591" s="1474"/>
      <c r="AM591" s="1432"/>
      <c r="AN591" s="1474"/>
      <c r="AO591" s="1474"/>
      <c r="AP591" s="1474">
        <f t="shared" si="267"/>
        <v>0</v>
      </c>
      <c r="AQ591" s="2929"/>
      <c r="AR591" s="2929"/>
      <c r="AS591" s="1474"/>
      <c r="AT591" s="1474"/>
      <c r="AU591" s="1474"/>
      <c r="AV591" s="1474"/>
      <c r="AW591" s="1474"/>
      <c r="AX591" s="1474">
        <f t="shared" si="268"/>
        <v>0</v>
      </c>
      <c r="AY591" s="1474"/>
      <c r="AZ591" s="1474"/>
      <c r="BA591" s="1474"/>
      <c r="BB591" s="1474"/>
      <c r="BC591" s="1474"/>
      <c r="BD591" s="1474">
        <f t="shared" si="269"/>
        <v>0</v>
      </c>
      <c r="BE591" s="1474"/>
      <c r="BF591" s="1474"/>
      <c r="BG591" s="1474"/>
      <c r="BH591" s="1474"/>
      <c r="BI591" s="1474"/>
      <c r="BJ591" s="1474">
        <f t="shared" si="270"/>
        <v>0</v>
      </c>
      <c r="BK591" s="3237"/>
      <c r="BL591" s="3237"/>
      <c r="CF591" s="3235"/>
      <c r="CG591" s="1150"/>
      <c r="CQ591" s="3235"/>
      <c r="CR591" s="1150"/>
    </row>
    <row r="592" spans="1:99" ht="14.25" hidden="1" customHeight="1">
      <c r="B592" s="3224" t="s">
        <v>1500</v>
      </c>
      <c r="C592" s="3176"/>
      <c r="D592" s="3197"/>
      <c r="E592" s="1474"/>
      <c r="F592" s="1474"/>
      <c r="G592" s="1474"/>
      <c r="H592" s="1474"/>
      <c r="I592" s="1474"/>
      <c r="J592" s="1474"/>
      <c r="K592" s="1474">
        <f t="shared" si="262"/>
        <v>0</v>
      </c>
      <c r="L592" s="2957"/>
      <c r="M592" s="2957"/>
      <c r="N592" s="2957"/>
      <c r="O592" s="2957"/>
      <c r="P592" s="2957"/>
      <c r="Q592" s="2957">
        <f t="shared" si="263"/>
        <v>0</v>
      </c>
      <c r="R592" s="1358"/>
      <c r="S592" s="891"/>
      <c r="T592" s="891"/>
      <c r="U592" s="889"/>
      <c r="V592" s="1474"/>
      <c r="W592" s="1474">
        <f t="shared" si="264"/>
        <v>0</v>
      </c>
      <c r="X592" s="1474"/>
      <c r="Y592" s="1477"/>
      <c r="Z592" s="1477"/>
      <c r="AA592" s="1477"/>
      <c r="AB592" s="1477"/>
      <c r="AC592" s="1477"/>
      <c r="AD592" s="1477">
        <f t="shared" si="265"/>
        <v>0</v>
      </c>
      <c r="AE592" s="3093"/>
      <c r="AF592" s="3093"/>
      <c r="AG592" s="3093"/>
      <c r="AH592" s="3093"/>
      <c r="AI592" s="2958"/>
      <c r="AJ592" s="2958">
        <f t="shared" si="266"/>
        <v>0</v>
      </c>
      <c r="AK592" s="1474"/>
      <c r="AL592" s="1474"/>
      <c r="AM592" s="1432"/>
      <c r="AN592" s="1474"/>
      <c r="AO592" s="1474"/>
      <c r="AP592" s="1474">
        <f t="shared" si="267"/>
        <v>0</v>
      </c>
      <c r="AQ592" s="2929"/>
      <c r="AR592" s="2929"/>
      <c r="AS592" s="1474"/>
      <c r="AT592" s="1474"/>
      <c r="AU592" s="1474"/>
      <c r="AV592" s="1474"/>
      <c r="AW592" s="1474"/>
      <c r="AX592" s="1474">
        <f t="shared" si="268"/>
        <v>0</v>
      </c>
      <c r="AY592" s="1474"/>
      <c r="AZ592" s="1474"/>
      <c r="BA592" s="1474"/>
      <c r="BB592" s="1474"/>
      <c r="BC592" s="1474"/>
      <c r="BD592" s="1474">
        <f t="shared" si="269"/>
        <v>0</v>
      </c>
      <c r="BE592" s="1474"/>
      <c r="BF592" s="1474"/>
      <c r="BG592" s="1474"/>
      <c r="BH592" s="1474"/>
      <c r="BI592" s="1474"/>
      <c r="BJ592" s="1474">
        <f t="shared" si="270"/>
        <v>0</v>
      </c>
      <c r="BK592" s="3237"/>
      <c r="BL592" s="3237"/>
      <c r="CF592" s="3235"/>
      <c r="CG592" s="1150"/>
      <c r="CQ592" s="3235"/>
      <c r="CR592" s="1150"/>
    </row>
    <row r="593" spans="1:96" ht="14.25" hidden="1" customHeight="1">
      <c r="B593" s="3224" t="s">
        <v>1500</v>
      </c>
      <c r="C593" s="3176"/>
      <c r="D593" s="3197"/>
      <c r="E593" s="1474"/>
      <c r="F593" s="1474"/>
      <c r="G593" s="1474"/>
      <c r="H593" s="1474"/>
      <c r="I593" s="1474"/>
      <c r="J593" s="1474"/>
      <c r="K593" s="1474">
        <f t="shared" si="262"/>
        <v>0</v>
      </c>
      <c r="L593" s="2957"/>
      <c r="M593" s="2957"/>
      <c r="N593" s="2957"/>
      <c r="O593" s="2957"/>
      <c r="P593" s="2957"/>
      <c r="Q593" s="2957">
        <f t="shared" si="263"/>
        <v>0</v>
      </c>
      <c r="R593" s="1358"/>
      <c r="S593" s="891"/>
      <c r="T593" s="891"/>
      <c r="U593" s="889"/>
      <c r="V593" s="1474"/>
      <c r="W593" s="1474">
        <f t="shared" si="264"/>
        <v>0</v>
      </c>
      <c r="X593" s="1474"/>
      <c r="Y593" s="1477"/>
      <c r="Z593" s="1477"/>
      <c r="AA593" s="1477"/>
      <c r="AB593" s="1477"/>
      <c r="AC593" s="1477"/>
      <c r="AD593" s="1477">
        <f t="shared" si="265"/>
        <v>0</v>
      </c>
      <c r="AE593" s="3093"/>
      <c r="AF593" s="3093"/>
      <c r="AG593" s="3093"/>
      <c r="AH593" s="3093"/>
      <c r="AI593" s="2958"/>
      <c r="AJ593" s="2958">
        <f t="shared" si="266"/>
        <v>0</v>
      </c>
      <c r="AK593" s="1474"/>
      <c r="AL593" s="1474"/>
      <c r="AM593" s="1432"/>
      <c r="AN593" s="1474"/>
      <c r="AO593" s="1474"/>
      <c r="AP593" s="1474">
        <f t="shared" si="267"/>
        <v>0</v>
      </c>
      <c r="AQ593" s="2929"/>
      <c r="AR593" s="2929"/>
      <c r="AS593" s="1474"/>
      <c r="AT593" s="1474"/>
      <c r="AU593" s="1474"/>
      <c r="AV593" s="1474"/>
      <c r="AW593" s="1474"/>
      <c r="AX593" s="1474">
        <f t="shared" si="268"/>
        <v>0</v>
      </c>
      <c r="AY593" s="1474"/>
      <c r="AZ593" s="1474"/>
      <c r="BA593" s="1474"/>
      <c r="BB593" s="1474"/>
      <c r="BC593" s="1474"/>
      <c r="BD593" s="1474">
        <f t="shared" si="269"/>
        <v>0</v>
      </c>
      <c r="BE593" s="1474"/>
      <c r="BF593" s="1474"/>
      <c r="BG593" s="1474"/>
      <c r="BH593" s="1474"/>
      <c r="BI593" s="1474"/>
      <c r="BJ593" s="1474">
        <f t="shared" si="270"/>
        <v>0</v>
      </c>
      <c r="BK593" s="3237"/>
      <c r="BL593" s="3237"/>
      <c r="CF593" s="3235"/>
      <c r="CG593" s="1150"/>
      <c r="CQ593" s="3235"/>
      <c r="CR593" s="1150"/>
    </row>
    <row r="594" spans="1:96" ht="14.25" hidden="1" customHeight="1">
      <c r="B594" s="3224" t="s">
        <v>1500</v>
      </c>
      <c r="C594" s="3176"/>
      <c r="D594" s="3197"/>
      <c r="E594" s="1474"/>
      <c r="F594" s="1474"/>
      <c r="G594" s="1474"/>
      <c r="H594" s="1474"/>
      <c r="I594" s="1474"/>
      <c r="J594" s="1474"/>
      <c r="K594" s="1474">
        <f t="shared" si="262"/>
        <v>0</v>
      </c>
      <c r="L594" s="2957"/>
      <c r="M594" s="2957"/>
      <c r="N594" s="2957"/>
      <c r="O594" s="2957"/>
      <c r="P594" s="2957"/>
      <c r="Q594" s="2957">
        <f t="shared" si="263"/>
        <v>0</v>
      </c>
      <c r="R594" s="1358"/>
      <c r="S594" s="891"/>
      <c r="T594" s="891"/>
      <c r="U594" s="889"/>
      <c r="V594" s="1474"/>
      <c r="W594" s="1474">
        <f t="shared" si="264"/>
        <v>0</v>
      </c>
      <c r="X594" s="1474"/>
      <c r="Y594" s="1477"/>
      <c r="Z594" s="1477"/>
      <c r="AA594" s="1477"/>
      <c r="AB594" s="1477"/>
      <c r="AC594" s="1477"/>
      <c r="AD594" s="1477">
        <f t="shared" si="265"/>
        <v>0</v>
      </c>
      <c r="AE594" s="3093"/>
      <c r="AF594" s="3093"/>
      <c r="AG594" s="3093"/>
      <c r="AH594" s="3093"/>
      <c r="AI594" s="2958"/>
      <c r="AJ594" s="2958">
        <f t="shared" si="266"/>
        <v>0</v>
      </c>
      <c r="AK594" s="1474"/>
      <c r="AL594" s="1474"/>
      <c r="AM594" s="1432"/>
      <c r="AN594" s="1474"/>
      <c r="AO594" s="1474"/>
      <c r="AP594" s="1474">
        <f t="shared" si="267"/>
        <v>0</v>
      </c>
      <c r="AQ594" s="2929"/>
      <c r="AR594" s="2929"/>
      <c r="AS594" s="1474"/>
      <c r="AT594" s="1474"/>
      <c r="AU594" s="1474"/>
      <c r="AV594" s="1474"/>
      <c r="AW594" s="1474"/>
      <c r="AX594" s="1474">
        <f t="shared" si="268"/>
        <v>0</v>
      </c>
      <c r="AY594" s="1474"/>
      <c r="AZ594" s="1474"/>
      <c r="BA594" s="1474"/>
      <c r="BB594" s="1474"/>
      <c r="BC594" s="1474"/>
      <c r="BD594" s="1474">
        <f t="shared" si="269"/>
        <v>0</v>
      </c>
      <c r="BE594" s="1474"/>
      <c r="BF594" s="1474"/>
      <c r="BG594" s="1474"/>
      <c r="BH594" s="1474"/>
      <c r="BI594" s="1474"/>
      <c r="BJ594" s="1474">
        <f t="shared" si="270"/>
        <v>0</v>
      </c>
      <c r="BK594" s="3237"/>
      <c r="BL594" s="3237"/>
      <c r="CF594" s="3235"/>
      <c r="CG594" s="1150"/>
      <c r="CQ594" s="3235"/>
      <c r="CR594" s="1150"/>
    </row>
    <row r="595" spans="1:96" ht="14.25" hidden="1" customHeight="1">
      <c r="B595" s="3224" t="s">
        <v>1500</v>
      </c>
      <c r="C595" s="3176"/>
      <c r="D595" s="3197"/>
      <c r="E595" s="1474"/>
      <c r="F595" s="1474"/>
      <c r="G595" s="1474"/>
      <c r="H595" s="1474"/>
      <c r="I595" s="1474"/>
      <c r="J595" s="1474"/>
      <c r="K595" s="1474">
        <f t="shared" si="262"/>
        <v>0</v>
      </c>
      <c r="L595" s="2957"/>
      <c r="M595" s="2957"/>
      <c r="N595" s="2957"/>
      <c r="O595" s="2957"/>
      <c r="P595" s="2957"/>
      <c r="Q595" s="2957">
        <f t="shared" si="263"/>
        <v>0</v>
      </c>
      <c r="R595" s="1358"/>
      <c r="S595" s="891"/>
      <c r="T595" s="891"/>
      <c r="U595" s="889"/>
      <c r="V595" s="1474"/>
      <c r="W595" s="1474">
        <f t="shared" si="264"/>
        <v>0</v>
      </c>
      <c r="X595" s="1474"/>
      <c r="Y595" s="1477"/>
      <c r="Z595" s="1477"/>
      <c r="AA595" s="1477"/>
      <c r="AB595" s="1477"/>
      <c r="AC595" s="1477"/>
      <c r="AD595" s="1477">
        <f t="shared" si="265"/>
        <v>0</v>
      </c>
      <c r="AE595" s="3093"/>
      <c r="AF595" s="3093"/>
      <c r="AG595" s="3093"/>
      <c r="AH595" s="3093"/>
      <c r="AI595" s="2958"/>
      <c r="AJ595" s="2958">
        <f t="shared" si="266"/>
        <v>0</v>
      </c>
      <c r="AK595" s="1474"/>
      <c r="AL595" s="1474"/>
      <c r="AM595" s="1432"/>
      <c r="AN595" s="1474"/>
      <c r="AO595" s="1474"/>
      <c r="AP595" s="1474">
        <f t="shared" si="267"/>
        <v>0</v>
      </c>
      <c r="AQ595" s="2929"/>
      <c r="AR595" s="2929"/>
      <c r="AS595" s="1474"/>
      <c r="AT595" s="1474"/>
      <c r="AU595" s="1474"/>
      <c r="AV595" s="1474"/>
      <c r="AW595" s="1474"/>
      <c r="AX595" s="1474">
        <f t="shared" si="268"/>
        <v>0</v>
      </c>
      <c r="AY595" s="1474"/>
      <c r="AZ595" s="1474"/>
      <c r="BA595" s="1474"/>
      <c r="BB595" s="1474"/>
      <c r="BC595" s="1474"/>
      <c r="BD595" s="1474">
        <f t="shared" si="269"/>
        <v>0</v>
      </c>
      <c r="BE595" s="1474"/>
      <c r="BF595" s="1474"/>
      <c r="BG595" s="1474"/>
      <c r="BH595" s="1474"/>
      <c r="BI595" s="1474"/>
      <c r="BJ595" s="1474">
        <f t="shared" si="270"/>
        <v>0</v>
      </c>
      <c r="BK595" s="3237"/>
      <c r="BL595" s="3237"/>
      <c r="CF595" s="3235"/>
      <c r="CG595" s="1150"/>
      <c r="CQ595" s="3235"/>
      <c r="CR595" s="1150"/>
    </row>
    <row r="596" spans="1:96" ht="14.25" hidden="1" customHeight="1">
      <c r="B596" s="3224" t="s">
        <v>1500</v>
      </c>
      <c r="C596" s="3176"/>
      <c r="D596" s="3197"/>
      <c r="E596" s="1474"/>
      <c r="F596" s="1474"/>
      <c r="G596" s="1474"/>
      <c r="H596" s="1474"/>
      <c r="I596" s="1474"/>
      <c r="J596" s="1474"/>
      <c r="K596" s="1474">
        <f t="shared" si="262"/>
        <v>0</v>
      </c>
      <c r="L596" s="2957"/>
      <c r="M596" s="2957"/>
      <c r="N596" s="2957"/>
      <c r="O596" s="2957"/>
      <c r="P596" s="2957"/>
      <c r="Q596" s="2957">
        <f t="shared" si="263"/>
        <v>0</v>
      </c>
      <c r="R596" s="1358"/>
      <c r="S596" s="891"/>
      <c r="T596" s="891"/>
      <c r="U596" s="889"/>
      <c r="V596" s="1474"/>
      <c r="W596" s="1474">
        <f t="shared" si="264"/>
        <v>0</v>
      </c>
      <c r="X596" s="1474"/>
      <c r="Y596" s="1477"/>
      <c r="Z596" s="1477"/>
      <c r="AA596" s="1477"/>
      <c r="AB596" s="1477"/>
      <c r="AC596" s="1477"/>
      <c r="AD596" s="1477">
        <f t="shared" si="265"/>
        <v>0</v>
      </c>
      <c r="AE596" s="3093"/>
      <c r="AF596" s="3093"/>
      <c r="AG596" s="3093"/>
      <c r="AH596" s="3093"/>
      <c r="AI596" s="2958"/>
      <c r="AJ596" s="2958">
        <f t="shared" si="266"/>
        <v>0</v>
      </c>
      <c r="AK596" s="1474"/>
      <c r="AL596" s="1474"/>
      <c r="AM596" s="1432"/>
      <c r="AN596" s="1474"/>
      <c r="AO596" s="1474"/>
      <c r="AP596" s="1474">
        <f t="shared" si="267"/>
        <v>0</v>
      </c>
      <c r="AQ596" s="2929"/>
      <c r="AR596" s="2929"/>
      <c r="AS596" s="1474"/>
      <c r="AT596" s="1474"/>
      <c r="AU596" s="1474"/>
      <c r="AV596" s="1474"/>
      <c r="AW596" s="1474"/>
      <c r="AX596" s="1474">
        <f t="shared" si="268"/>
        <v>0</v>
      </c>
      <c r="AY596" s="1474"/>
      <c r="AZ596" s="1474"/>
      <c r="BA596" s="1474"/>
      <c r="BB596" s="1474"/>
      <c r="BC596" s="1474"/>
      <c r="BD596" s="1474">
        <f t="shared" si="269"/>
        <v>0</v>
      </c>
      <c r="BE596" s="1474"/>
      <c r="BF596" s="1474"/>
      <c r="BG596" s="1474"/>
      <c r="BH596" s="1474"/>
      <c r="BI596" s="1474"/>
      <c r="BJ596" s="1474">
        <f t="shared" si="270"/>
        <v>0</v>
      </c>
      <c r="BK596" s="3237"/>
      <c r="BL596" s="3237"/>
      <c r="CF596" s="3235"/>
      <c r="CG596" s="1150"/>
      <c r="CQ596" s="3235"/>
      <c r="CR596" s="1150"/>
    </row>
    <row r="597" spans="1:96" ht="14.25" hidden="1" customHeight="1">
      <c r="B597" s="3224" t="s">
        <v>1500</v>
      </c>
      <c r="C597" s="3176"/>
      <c r="D597" s="3197"/>
      <c r="E597" s="1474"/>
      <c r="F597" s="1474"/>
      <c r="G597" s="1474"/>
      <c r="H597" s="1474"/>
      <c r="I597" s="1474"/>
      <c r="J597" s="1474"/>
      <c r="K597" s="1474">
        <f t="shared" si="262"/>
        <v>0</v>
      </c>
      <c r="L597" s="2957"/>
      <c r="M597" s="2957"/>
      <c r="N597" s="2957"/>
      <c r="O597" s="2957"/>
      <c r="P597" s="2957"/>
      <c r="Q597" s="2957">
        <f t="shared" si="263"/>
        <v>0</v>
      </c>
      <c r="R597" s="1358"/>
      <c r="S597" s="891"/>
      <c r="T597" s="891"/>
      <c r="U597" s="889"/>
      <c r="V597" s="1474"/>
      <c r="W597" s="1474">
        <f t="shared" si="264"/>
        <v>0</v>
      </c>
      <c r="X597" s="1474"/>
      <c r="Y597" s="1477"/>
      <c r="Z597" s="1477"/>
      <c r="AA597" s="1477"/>
      <c r="AB597" s="1477"/>
      <c r="AC597" s="1477"/>
      <c r="AD597" s="1477">
        <f t="shared" si="265"/>
        <v>0</v>
      </c>
      <c r="AE597" s="3093"/>
      <c r="AF597" s="3093"/>
      <c r="AG597" s="3093"/>
      <c r="AH597" s="3093"/>
      <c r="AI597" s="2958"/>
      <c r="AJ597" s="2958">
        <f t="shared" si="266"/>
        <v>0</v>
      </c>
      <c r="AK597" s="1474"/>
      <c r="AL597" s="1474"/>
      <c r="AM597" s="1432"/>
      <c r="AN597" s="1474"/>
      <c r="AO597" s="1474"/>
      <c r="AP597" s="1474">
        <f t="shared" si="267"/>
        <v>0</v>
      </c>
      <c r="AQ597" s="2929"/>
      <c r="AR597" s="2929"/>
      <c r="AS597" s="1474"/>
      <c r="AT597" s="1474"/>
      <c r="AU597" s="1474"/>
      <c r="AV597" s="1474"/>
      <c r="AW597" s="1474"/>
      <c r="AX597" s="1474">
        <f t="shared" si="268"/>
        <v>0</v>
      </c>
      <c r="AY597" s="1474"/>
      <c r="AZ597" s="1474"/>
      <c r="BA597" s="1474"/>
      <c r="BB597" s="1474"/>
      <c r="BC597" s="1474"/>
      <c r="BD597" s="1474">
        <f t="shared" si="269"/>
        <v>0</v>
      </c>
      <c r="BE597" s="1474"/>
      <c r="BF597" s="1474"/>
      <c r="BG597" s="1474"/>
      <c r="BH597" s="1474"/>
      <c r="BI597" s="1474"/>
      <c r="BJ597" s="1474">
        <f t="shared" si="270"/>
        <v>0</v>
      </c>
      <c r="BK597" s="3237"/>
      <c r="BL597" s="3237"/>
      <c r="CF597" s="3235"/>
      <c r="CG597" s="1150"/>
      <c r="CQ597" s="3235"/>
      <c r="CR597" s="1150"/>
    </row>
    <row r="598" spans="1:96" ht="14.25" hidden="1" customHeight="1">
      <c r="B598" s="3224" t="s">
        <v>1500</v>
      </c>
      <c r="C598" s="3176"/>
      <c r="D598" s="3197"/>
      <c r="E598" s="1474"/>
      <c r="F598" s="1474"/>
      <c r="G598" s="1474"/>
      <c r="H598" s="1474"/>
      <c r="I598" s="1474"/>
      <c r="J598" s="1474"/>
      <c r="K598" s="1474">
        <f t="shared" si="262"/>
        <v>0</v>
      </c>
      <c r="L598" s="2957"/>
      <c r="M598" s="2957"/>
      <c r="N598" s="2957"/>
      <c r="O598" s="2957"/>
      <c r="P598" s="2957"/>
      <c r="Q598" s="2957">
        <f t="shared" si="263"/>
        <v>0</v>
      </c>
      <c r="R598" s="1358"/>
      <c r="S598" s="891"/>
      <c r="T598" s="891"/>
      <c r="U598" s="889"/>
      <c r="V598" s="1474"/>
      <c r="W598" s="1474">
        <f t="shared" si="264"/>
        <v>0</v>
      </c>
      <c r="X598" s="1474"/>
      <c r="Y598" s="1477"/>
      <c r="Z598" s="1477"/>
      <c r="AA598" s="1477"/>
      <c r="AB598" s="1477"/>
      <c r="AC598" s="1477"/>
      <c r="AD598" s="1477">
        <f t="shared" si="265"/>
        <v>0</v>
      </c>
      <c r="AE598" s="3093"/>
      <c r="AF598" s="3093"/>
      <c r="AG598" s="3093"/>
      <c r="AH598" s="3093"/>
      <c r="AI598" s="2958"/>
      <c r="AJ598" s="2958">
        <f t="shared" si="266"/>
        <v>0</v>
      </c>
      <c r="AK598" s="1474"/>
      <c r="AL598" s="1474"/>
      <c r="AM598" s="1432"/>
      <c r="AN598" s="1474"/>
      <c r="AO598" s="1474"/>
      <c r="AP598" s="1474">
        <f t="shared" si="267"/>
        <v>0</v>
      </c>
      <c r="AQ598" s="2929"/>
      <c r="AR598" s="2929"/>
      <c r="AS598" s="1474"/>
      <c r="AT598" s="1474"/>
      <c r="AU598" s="1474"/>
      <c r="AV598" s="1474"/>
      <c r="AW598" s="1474"/>
      <c r="AX598" s="1474">
        <f t="shared" si="268"/>
        <v>0</v>
      </c>
      <c r="AY598" s="1474"/>
      <c r="AZ598" s="1474"/>
      <c r="BA598" s="1474"/>
      <c r="BB598" s="1474"/>
      <c r="BC598" s="1474"/>
      <c r="BD598" s="1474">
        <f t="shared" si="269"/>
        <v>0</v>
      </c>
      <c r="BE598" s="1474"/>
      <c r="BF598" s="1474"/>
      <c r="BG598" s="1474"/>
      <c r="BH598" s="1474"/>
      <c r="BI598" s="1474"/>
      <c r="BJ598" s="1474">
        <f t="shared" si="270"/>
        <v>0</v>
      </c>
      <c r="BK598" s="3237"/>
      <c r="BL598" s="3237"/>
      <c r="CF598" s="3235"/>
      <c r="CG598" s="1150"/>
      <c r="CQ598" s="3235"/>
      <c r="CR598" s="1150"/>
    </row>
    <row r="599" spans="1:96" ht="14.25" hidden="1" customHeight="1">
      <c r="B599" s="3224" t="s">
        <v>1500</v>
      </c>
      <c r="C599" s="3176"/>
      <c r="D599" s="3197"/>
      <c r="E599" s="1474"/>
      <c r="F599" s="1474"/>
      <c r="G599" s="1474"/>
      <c r="H599" s="1474"/>
      <c r="I599" s="1474"/>
      <c r="J599" s="1474"/>
      <c r="K599" s="1474">
        <f t="shared" si="262"/>
        <v>0</v>
      </c>
      <c r="L599" s="2957"/>
      <c r="M599" s="2957"/>
      <c r="N599" s="2957"/>
      <c r="O599" s="2957"/>
      <c r="P599" s="2957"/>
      <c r="Q599" s="2957">
        <f t="shared" si="263"/>
        <v>0</v>
      </c>
      <c r="R599" s="1358"/>
      <c r="S599" s="891"/>
      <c r="T599" s="891"/>
      <c r="U599" s="889"/>
      <c r="V599" s="1474"/>
      <c r="W599" s="1474">
        <f t="shared" si="264"/>
        <v>0</v>
      </c>
      <c r="X599" s="1474"/>
      <c r="Y599" s="1477"/>
      <c r="Z599" s="1477"/>
      <c r="AA599" s="1477"/>
      <c r="AB599" s="1477"/>
      <c r="AC599" s="1477"/>
      <c r="AD599" s="1477">
        <f t="shared" si="265"/>
        <v>0</v>
      </c>
      <c r="AE599" s="3093"/>
      <c r="AF599" s="3093"/>
      <c r="AG599" s="3093"/>
      <c r="AH599" s="3093"/>
      <c r="AI599" s="2958"/>
      <c r="AJ599" s="2958">
        <f t="shared" si="266"/>
        <v>0</v>
      </c>
      <c r="AK599" s="1474"/>
      <c r="AL599" s="1474"/>
      <c r="AM599" s="1432"/>
      <c r="AN599" s="1474"/>
      <c r="AO599" s="1474"/>
      <c r="AP599" s="1474">
        <f t="shared" si="267"/>
        <v>0</v>
      </c>
      <c r="AQ599" s="2929"/>
      <c r="AR599" s="2929"/>
      <c r="AS599" s="1474"/>
      <c r="AT599" s="1474"/>
      <c r="AU599" s="1474"/>
      <c r="AV599" s="1474"/>
      <c r="AW599" s="1474"/>
      <c r="AX599" s="1474">
        <f t="shared" si="268"/>
        <v>0</v>
      </c>
      <c r="AY599" s="1474"/>
      <c r="AZ599" s="1474"/>
      <c r="BA599" s="1474"/>
      <c r="BB599" s="1474"/>
      <c r="BC599" s="1474"/>
      <c r="BD599" s="1474">
        <f t="shared" si="269"/>
        <v>0</v>
      </c>
      <c r="BE599" s="1474"/>
      <c r="BF599" s="1474"/>
      <c r="BG599" s="1474"/>
      <c r="BH599" s="1474"/>
      <c r="BI599" s="1474"/>
      <c r="BJ599" s="1474">
        <f t="shared" si="270"/>
        <v>0</v>
      </c>
      <c r="BK599" s="3237"/>
      <c r="BL599" s="3237"/>
      <c r="CF599" s="3235"/>
      <c r="CG599" s="1150"/>
      <c r="CQ599" s="3235"/>
      <c r="CR599" s="1150"/>
    </row>
    <row r="600" spans="1:96" ht="14.25" hidden="1" customHeight="1">
      <c r="A600" s="901"/>
      <c r="B600" s="3224" t="s">
        <v>1500</v>
      </c>
      <c r="C600" s="1860"/>
      <c r="D600" s="3238"/>
      <c r="E600" s="1435"/>
      <c r="F600" s="1435"/>
      <c r="G600" s="1435"/>
      <c r="H600" s="1435"/>
      <c r="I600" s="1435"/>
      <c r="J600" s="1435"/>
      <c r="K600" s="1435">
        <f t="shared" si="262"/>
        <v>0</v>
      </c>
      <c r="L600" s="3083"/>
      <c r="M600" s="3083"/>
      <c r="N600" s="3083"/>
      <c r="O600" s="3083"/>
      <c r="P600" s="3083"/>
      <c r="Q600" s="2957">
        <f t="shared" si="263"/>
        <v>0</v>
      </c>
      <c r="R600" s="891"/>
      <c r="S600" s="891"/>
      <c r="T600" s="891"/>
      <c r="U600" s="889"/>
      <c r="V600" s="1435"/>
      <c r="W600" s="1435">
        <f t="shared" si="264"/>
        <v>0</v>
      </c>
      <c r="X600" s="1435"/>
      <c r="Y600" s="1436"/>
      <c r="Z600" s="1436"/>
      <c r="AA600" s="1436"/>
      <c r="AB600" s="1436"/>
      <c r="AC600" s="1436"/>
      <c r="AD600" s="1436">
        <f t="shared" si="265"/>
        <v>0</v>
      </c>
      <c r="AE600" s="3084"/>
      <c r="AF600" s="3084"/>
      <c r="AG600" s="3084"/>
      <c r="AH600" s="3084"/>
      <c r="AI600" s="3085"/>
      <c r="AJ600" s="3085">
        <f t="shared" si="266"/>
        <v>0</v>
      </c>
      <c r="AK600" s="1435"/>
      <c r="AL600" s="1435"/>
      <c r="AM600" s="1432"/>
      <c r="AN600" s="1474"/>
      <c r="AO600" s="1474"/>
      <c r="AP600" s="1474">
        <f t="shared" si="267"/>
        <v>0</v>
      </c>
      <c r="AQ600" s="2929"/>
      <c r="AR600" s="2929"/>
      <c r="AS600" s="1435"/>
      <c r="AT600" s="1435"/>
      <c r="AU600" s="1435"/>
      <c r="AV600" s="1435"/>
      <c r="AW600" s="1435"/>
      <c r="AX600" s="1435">
        <f t="shared" si="268"/>
        <v>0</v>
      </c>
      <c r="AY600" s="1435"/>
      <c r="AZ600" s="1435"/>
      <c r="BA600" s="1435"/>
      <c r="BB600" s="1435"/>
      <c r="BC600" s="1435"/>
      <c r="BD600" s="1435">
        <f t="shared" si="269"/>
        <v>0</v>
      </c>
      <c r="BE600" s="1435"/>
      <c r="BF600" s="1435"/>
      <c r="BG600" s="1435"/>
      <c r="BH600" s="1435"/>
      <c r="BI600" s="1435"/>
      <c r="BJ600" s="1435">
        <f t="shared" si="270"/>
        <v>0</v>
      </c>
      <c r="BK600" s="3004"/>
      <c r="BL600" s="3004"/>
      <c r="CF600" s="3235"/>
      <c r="CG600" s="1150"/>
      <c r="CQ600" s="3235"/>
      <c r="CR600" s="1150"/>
    </row>
    <row r="601" spans="1:96" ht="18" hidden="1" customHeight="1">
      <c r="B601" s="3224" t="s">
        <v>1500</v>
      </c>
      <c r="C601" s="1027" t="s">
        <v>608</v>
      </c>
      <c r="D601" s="3239"/>
      <c r="E601" s="908"/>
      <c r="F601" s="908">
        <v>0</v>
      </c>
      <c r="G601" s="908">
        <v>0</v>
      </c>
      <c r="H601" s="908">
        <v>0</v>
      </c>
      <c r="I601" s="908"/>
      <c r="J601" s="908">
        <v>0</v>
      </c>
      <c r="K601" s="908">
        <f t="shared" si="262"/>
        <v>0</v>
      </c>
      <c r="L601" s="3059">
        <f>SUM(L602:L621)</f>
        <v>0</v>
      </c>
      <c r="M601" s="3059">
        <f>SUM(M602:M621)</f>
        <v>0</v>
      </c>
      <c r="N601" s="3059">
        <f>SUM(N602:N621)</f>
        <v>0</v>
      </c>
      <c r="O601" s="3059"/>
      <c r="P601" s="3059">
        <f>SUM(P602:P621)</f>
        <v>0</v>
      </c>
      <c r="Q601" s="3059">
        <f t="shared" si="263"/>
        <v>0</v>
      </c>
      <c r="R601" s="908">
        <f>SUM(R602:R621)</f>
        <v>0</v>
      </c>
      <c r="S601" s="908">
        <f>SUM(S602:S621)</f>
        <v>0</v>
      </c>
      <c r="T601" s="908">
        <f>SUM(T602:T621)</f>
        <v>0</v>
      </c>
      <c r="U601" s="908"/>
      <c r="V601" s="908">
        <f>SUM(V602:V621)</f>
        <v>0</v>
      </c>
      <c r="W601" s="908">
        <f t="shared" si="264"/>
        <v>0</v>
      </c>
      <c r="X601" s="908"/>
      <c r="Y601" s="905">
        <v>0</v>
      </c>
      <c r="Z601" s="905">
        <v>0</v>
      </c>
      <c r="AA601" s="905">
        <v>0</v>
      </c>
      <c r="AB601" s="905"/>
      <c r="AC601" s="905">
        <v>0</v>
      </c>
      <c r="AD601" s="905">
        <f t="shared" si="265"/>
        <v>0</v>
      </c>
      <c r="AE601" s="907">
        <f>SUM(AE602:AE621)</f>
        <v>0</v>
      </c>
      <c r="AF601" s="907">
        <f>SUM(AF602:AF621)</f>
        <v>0</v>
      </c>
      <c r="AG601" s="907">
        <f>SUM(AG602:AG621)</f>
        <v>0</v>
      </c>
      <c r="AH601" s="907"/>
      <c r="AI601" s="906">
        <f>SUM(AI602:AI621)</f>
        <v>0</v>
      </c>
      <c r="AJ601" s="906">
        <f t="shared" si="266"/>
        <v>0</v>
      </c>
      <c r="AK601" s="908">
        <f>SUM(AK602:AK621)</f>
        <v>0</v>
      </c>
      <c r="AL601" s="908">
        <f>SUM(AL602:AL621)</f>
        <v>0</v>
      </c>
      <c r="AM601" s="908">
        <f>SUM(AM602:AM621)</f>
        <v>0</v>
      </c>
      <c r="AN601" s="908"/>
      <c r="AO601" s="908">
        <f>SUM(AO602:AO621)</f>
        <v>0</v>
      </c>
      <c r="AP601" s="908">
        <f t="shared" si="267"/>
        <v>0</v>
      </c>
      <c r="AQ601" s="3060"/>
      <c r="AR601" s="3060"/>
      <c r="AS601" s="908">
        <v>0</v>
      </c>
      <c r="AT601" s="908">
        <v>0</v>
      </c>
      <c r="AU601" s="908">
        <v>0</v>
      </c>
      <c r="AV601" s="908"/>
      <c r="AW601" s="908">
        <v>0</v>
      </c>
      <c r="AX601" s="908">
        <f t="shared" si="268"/>
        <v>0</v>
      </c>
      <c r="AY601" s="908">
        <f t="shared" ref="AY601:BG601" si="271">SUM(AY602:AY621)</f>
        <v>0</v>
      </c>
      <c r="AZ601" s="908">
        <f t="shared" si="271"/>
        <v>0</v>
      </c>
      <c r="BA601" s="908">
        <f t="shared" si="271"/>
        <v>0</v>
      </c>
      <c r="BB601" s="908"/>
      <c r="BC601" s="908">
        <f t="shared" si="271"/>
        <v>0</v>
      </c>
      <c r="BD601" s="908">
        <f t="shared" si="269"/>
        <v>0</v>
      </c>
      <c r="BE601" s="908">
        <f t="shared" si="271"/>
        <v>0</v>
      </c>
      <c r="BF601" s="908">
        <f t="shared" si="271"/>
        <v>0</v>
      </c>
      <c r="BG601" s="908">
        <f t="shared" si="271"/>
        <v>0</v>
      </c>
      <c r="BH601" s="908"/>
      <c r="BI601" s="908">
        <f>SUM(BI602:BI621)</f>
        <v>0</v>
      </c>
      <c r="BJ601" s="908">
        <f t="shared" si="270"/>
        <v>0</v>
      </c>
      <c r="BK601" s="3240"/>
      <c r="BL601" s="3240"/>
      <c r="CF601" s="3235"/>
      <c r="CG601" s="1150"/>
      <c r="CQ601" s="3235"/>
      <c r="CR601" s="1150"/>
    </row>
    <row r="602" spans="1:96" ht="15" hidden="1" customHeight="1">
      <c r="A602" s="885" t="s">
        <v>636</v>
      </c>
      <c r="B602" s="3224" t="s">
        <v>1500</v>
      </c>
      <c r="C602" s="1639" t="s">
        <v>637</v>
      </c>
      <c r="D602" s="2983" t="s">
        <v>955</v>
      </c>
      <c r="E602" s="1422"/>
      <c r="F602" s="1568">
        <v>0</v>
      </c>
      <c r="G602" s="1568">
        <v>0</v>
      </c>
      <c r="H602" s="1568">
        <v>0</v>
      </c>
      <c r="I602" s="1568"/>
      <c r="J602" s="1568">
        <v>0</v>
      </c>
      <c r="K602" s="1568">
        <f t="shared" si="262"/>
        <v>0</v>
      </c>
      <c r="L602" s="2942"/>
      <c r="M602" s="2942"/>
      <c r="N602" s="2942"/>
      <c r="O602" s="2942"/>
      <c r="P602" s="3241"/>
      <c r="Q602" s="3133">
        <f t="shared" si="263"/>
        <v>0</v>
      </c>
      <c r="R602" s="891">
        <f t="shared" ref="R602:T604" si="272">F602+L602</f>
        <v>0</v>
      </c>
      <c r="S602" s="891">
        <f t="shared" si="272"/>
        <v>0</v>
      </c>
      <c r="T602" s="891">
        <f t="shared" si="272"/>
        <v>0</v>
      </c>
      <c r="U602" s="1341"/>
      <c r="V602" s="1568">
        <f>J602+P602</f>
        <v>0</v>
      </c>
      <c r="W602" s="1568">
        <f t="shared" si="264"/>
        <v>0</v>
      </c>
      <c r="X602" s="1568"/>
      <c r="Y602" s="1569">
        <v>0</v>
      </c>
      <c r="Z602" s="1569">
        <v>0</v>
      </c>
      <c r="AA602" s="1569">
        <v>0</v>
      </c>
      <c r="AB602" s="1569"/>
      <c r="AC602" s="1569">
        <v>0</v>
      </c>
      <c r="AD602" s="1569">
        <f t="shared" si="265"/>
        <v>0</v>
      </c>
      <c r="AE602" s="3242"/>
      <c r="AF602" s="3242"/>
      <c r="AG602" s="3242"/>
      <c r="AH602" s="3242"/>
      <c r="AI602" s="3243"/>
      <c r="AJ602" s="3243">
        <f t="shared" si="266"/>
        <v>0</v>
      </c>
      <c r="AK602" s="1568">
        <f t="shared" ref="AK602:AM604" si="273">Y602+AE602</f>
        <v>0</v>
      </c>
      <c r="AL602" s="1568">
        <f t="shared" si="273"/>
        <v>0</v>
      </c>
      <c r="AM602" s="1568">
        <f t="shared" si="273"/>
        <v>0</v>
      </c>
      <c r="AN602" s="1568"/>
      <c r="AO602" s="1568">
        <f>AC602+AI602</f>
        <v>0</v>
      </c>
      <c r="AP602" s="1568">
        <f t="shared" si="267"/>
        <v>0</v>
      </c>
      <c r="AQ602" s="3244"/>
      <c r="AR602" s="3244"/>
      <c r="AS602" s="1568">
        <v>0</v>
      </c>
      <c r="AT602" s="1568">
        <v>0</v>
      </c>
      <c r="AU602" s="1568">
        <v>0</v>
      </c>
      <c r="AV602" s="1568"/>
      <c r="AW602" s="1568">
        <v>0</v>
      </c>
      <c r="AX602" s="1568">
        <f t="shared" si="268"/>
        <v>0</v>
      </c>
      <c r="AY602" s="1568"/>
      <c r="AZ602" s="1568"/>
      <c r="BA602" s="1568"/>
      <c r="BB602" s="1568"/>
      <c r="BC602" s="1568"/>
      <c r="BD602" s="1568">
        <f t="shared" si="269"/>
        <v>0</v>
      </c>
      <c r="BE602" s="1568">
        <f t="shared" ref="BE602:BG604" si="274">AS602+AY602</f>
        <v>0</v>
      </c>
      <c r="BF602" s="1568">
        <f t="shared" si="274"/>
        <v>0</v>
      </c>
      <c r="BG602" s="1568">
        <f t="shared" si="274"/>
        <v>0</v>
      </c>
      <c r="BH602" s="1568"/>
      <c r="BI602" s="1568">
        <f>AW602+BC602</f>
        <v>0</v>
      </c>
      <c r="BJ602" s="1568">
        <f t="shared" si="270"/>
        <v>0</v>
      </c>
      <c r="BK602" s="2920" t="s">
        <v>1504</v>
      </c>
      <c r="BL602" s="2920" t="s">
        <v>1390</v>
      </c>
      <c r="CF602" s="3235"/>
      <c r="CG602" s="1150"/>
      <c r="CQ602" s="3235"/>
      <c r="CR602" s="1150"/>
    </row>
    <row r="603" spans="1:96" ht="28.9" hidden="1" customHeight="1">
      <c r="B603" s="3224" t="s">
        <v>1500</v>
      </c>
      <c r="C603" s="3245" t="s">
        <v>209</v>
      </c>
      <c r="D603" s="2965" t="s">
        <v>955</v>
      </c>
      <c r="E603" s="1525"/>
      <c r="F603" s="3246">
        <v>0</v>
      </c>
      <c r="G603" s="3246">
        <v>0</v>
      </c>
      <c r="H603" s="3246">
        <v>0</v>
      </c>
      <c r="I603" s="3246"/>
      <c r="J603" s="3246">
        <v>0</v>
      </c>
      <c r="K603" s="3246">
        <f t="shared" si="262"/>
        <v>0</v>
      </c>
      <c r="L603" s="2948"/>
      <c r="M603" s="3247"/>
      <c r="N603" s="2948"/>
      <c r="O603" s="2948"/>
      <c r="P603" s="3133"/>
      <c r="Q603" s="3133">
        <f t="shared" si="263"/>
        <v>0</v>
      </c>
      <c r="R603" s="891">
        <f t="shared" si="272"/>
        <v>0</v>
      </c>
      <c r="S603" s="891">
        <f t="shared" si="272"/>
        <v>0</v>
      </c>
      <c r="T603" s="891">
        <f t="shared" si="272"/>
        <v>0</v>
      </c>
      <c r="U603" s="1341"/>
      <c r="V603" s="3246">
        <f>J603+P603</f>
        <v>0</v>
      </c>
      <c r="W603" s="3246">
        <f t="shared" si="264"/>
        <v>0</v>
      </c>
      <c r="X603" s="3246"/>
      <c r="Y603" s="1570">
        <v>0</v>
      </c>
      <c r="Z603" s="1570">
        <v>0</v>
      </c>
      <c r="AA603" s="1570">
        <v>0</v>
      </c>
      <c r="AB603" s="1570"/>
      <c r="AC603" s="1570">
        <v>0</v>
      </c>
      <c r="AD603" s="1570">
        <f t="shared" si="265"/>
        <v>0</v>
      </c>
      <c r="AE603" s="3248"/>
      <c r="AF603" s="3248"/>
      <c r="AG603" s="3248"/>
      <c r="AH603" s="3248"/>
      <c r="AI603" s="3249"/>
      <c r="AJ603" s="3249">
        <f t="shared" si="266"/>
        <v>0</v>
      </c>
      <c r="AK603" s="3246">
        <f t="shared" si="273"/>
        <v>0</v>
      </c>
      <c r="AL603" s="3246">
        <f t="shared" si="273"/>
        <v>0</v>
      </c>
      <c r="AM603" s="3246">
        <f t="shared" si="273"/>
        <v>0</v>
      </c>
      <c r="AN603" s="3246"/>
      <c r="AO603" s="3246">
        <f>AC603+AI603</f>
        <v>0</v>
      </c>
      <c r="AP603" s="3246">
        <f t="shared" si="267"/>
        <v>0</v>
      </c>
      <c r="AQ603" s="3250"/>
      <c r="AR603" s="3250"/>
      <c r="AS603" s="3251">
        <v>0</v>
      </c>
      <c r="AT603" s="3246">
        <v>0</v>
      </c>
      <c r="AU603" s="3246">
        <v>0</v>
      </c>
      <c r="AV603" s="3246"/>
      <c r="AW603" s="3246">
        <v>0</v>
      </c>
      <c r="AX603" s="3246">
        <f t="shared" si="268"/>
        <v>0</v>
      </c>
      <c r="AY603" s="3246"/>
      <c r="AZ603" s="3246"/>
      <c r="BA603" s="3246"/>
      <c r="BB603" s="3246"/>
      <c r="BC603" s="3246"/>
      <c r="BD603" s="3246">
        <f t="shared" si="269"/>
        <v>0</v>
      </c>
      <c r="BE603" s="3246">
        <f t="shared" si="274"/>
        <v>0</v>
      </c>
      <c r="BF603" s="3246">
        <f t="shared" si="274"/>
        <v>0</v>
      </c>
      <c r="BG603" s="3246">
        <f t="shared" si="274"/>
        <v>0</v>
      </c>
      <c r="BH603" s="3246"/>
      <c r="BI603" s="3246">
        <f>AW603+BC603</f>
        <v>0</v>
      </c>
      <c r="BJ603" s="3246">
        <f t="shared" si="270"/>
        <v>0</v>
      </c>
      <c r="BK603" s="2551" t="s">
        <v>1505</v>
      </c>
      <c r="BL603" s="2551" t="s">
        <v>1385</v>
      </c>
      <c r="CF603" s="3235"/>
      <c r="CG603" s="1150"/>
      <c r="CQ603" s="3235"/>
      <c r="CR603" s="1150"/>
    </row>
    <row r="604" spans="1:96" ht="15" hidden="1" customHeight="1">
      <c r="B604" s="3224" t="s">
        <v>1500</v>
      </c>
      <c r="C604" s="3245"/>
      <c r="D604" s="1679" t="s">
        <v>955</v>
      </c>
      <c r="E604" s="1525"/>
      <c r="F604" s="3246">
        <v>0</v>
      </c>
      <c r="G604" s="3246">
        <v>0</v>
      </c>
      <c r="H604" s="3246">
        <v>0</v>
      </c>
      <c r="I604" s="3246"/>
      <c r="J604" s="3246">
        <v>0</v>
      </c>
      <c r="K604" s="3246">
        <f t="shared" si="262"/>
        <v>0</v>
      </c>
      <c r="L604" s="3252"/>
      <c r="M604" s="2948"/>
      <c r="N604" s="2948"/>
      <c r="O604" s="2948"/>
      <c r="P604" s="3133"/>
      <c r="Q604" s="3133">
        <f t="shared" si="263"/>
        <v>0</v>
      </c>
      <c r="R604" s="1951">
        <f t="shared" si="272"/>
        <v>0</v>
      </c>
      <c r="S604" s="891">
        <f t="shared" si="272"/>
        <v>0</v>
      </c>
      <c r="T604" s="891">
        <f t="shared" si="272"/>
        <v>0</v>
      </c>
      <c r="U604" s="1341"/>
      <c r="V604" s="3246">
        <f>J604+P604</f>
        <v>0</v>
      </c>
      <c r="W604" s="3246">
        <f t="shared" si="264"/>
        <v>0</v>
      </c>
      <c r="X604" s="3246"/>
      <c r="Y604" s="1570">
        <v>0</v>
      </c>
      <c r="Z604" s="1570">
        <v>0</v>
      </c>
      <c r="AA604" s="1570">
        <v>0</v>
      </c>
      <c r="AB604" s="1570"/>
      <c r="AC604" s="1570">
        <v>0</v>
      </c>
      <c r="AD604" s="1570">
        <f t="shared" si="265"/>
        <v>0</v>
      </c>
      <c r="AE604" s="3248"/>
      <c r="AF604" s="3248"/>
      <c r="AG604" s="3248"/>
      <c r="AH604" s="3248"/>
      <c r="AI604" s="3249"/>
      <c r="AJ604" s="3249">
        <f t="shared" si="266"/>
        <v>0</v>
      </c>
      <c r="AK604" s="3246">
        <f t="shared" si="273"/>
        <v>0</v>
      </c>
      <c r="AL604" s="3246">
        <f t="shared" si="273"/>
        <v>0</v>
      </c>
      <c r="AM604" s="3246">
        <f t="shared" si="273"/>
        <v>0</v>
      </c>
      <c r="AN604" s="3246"/>
      <c r="AO604" s="3246">
        <f>AC604+AI604</f>
        <v>0</v>
      </c>
      <c r="AP604" s="3246">
        <f t="shared" si="267"/>
        <v>0</v>
      </c>
      <c r="AQ604" s="3250"/>
      <c r="AR604" s="3250"/>
      <c r="AS604" s="3246">
        <v>0</v>
      </c>
      <c r="AT604" s="3246">
        <v>0</v>
      </c>
      <c r="AU604" s="3246">
        <v>0</v>
      </c>
      <c r="AV604" s="3246"/>
      <c r="AW604" s="3246">
        <v>0</v>
      </c>
      <c r="AX604" s="3246">
        <f t="shared" si="268"/>
        <v>0</v>
      </c>
      <c r="AY604" s="3246"/>
      <c r="AZ604" s="3246"/>
      <c r="BA604" s="3246"/>
      <c r="BB604" s="3246"/>
      <c r="BC604" s="3246"/>
      <c r="BD604" s="3246">
        <f t="shared" si="269"/>
        <v>0</v>
      </c>
      <c r="BE604" s="3246">
        <f t="shared" si="274"/>
        <v>0</v>
      </c>
      <c r="BF604" s="3246">
        <f t="shared" si="274"/>
        <v>0</v>
      </c>
      <c r="BG604" s="3246">
        <f t="shared" si="274"/>
        <v>0</v>
      </c>
      <c r="BH604" s="3246"/>
      <c r="BI604" s="3246">
        <f>AW604+BC604</f>
        <v>0</v>
      </c>
      <c r="BJ604" s="3246">
        <f t="shared" si="270"/>
        <v>0</v>
      </c>
      <c r="BK604" s="3079"/>
      <c r="BL604" s="3079"/>
      <c r="CF604" s="3235"/>
      <c r="CG604" s="1150"/>
      <c r="CQ604" s="3235"/>
      <c r="CR604" s="1150"/>
    </row>
    <row r="605" spans="1:96" ht="15" hidden="1" customHeight="1">
      <c r="B605" s="3224" t="s">
        <v>1500</v>
      </c>
      <c r="C605" s="3245"/>
      <c r="D605" s="1679"/>
      <c r="E605" s="1525"/>
      <c r="F605" s="3246"/>
      <c r="G605" s="3246"/>
      <c r="H605" s="3246"/>
      <c r="I605" s="3246"/>
      <c r="J605" s="3246"/>
      <c r="K605" s="3246">
        <f t="shared" si="262"/>
        <v>0</v>
      </c>
      <c r="L605" s="3252"/>
      <c r="M605" s="2948"/>
      <c r="N605" s="2948"/>
      <c r="O605" s="2948"/>
      <c r="P605" s="3133"/>
      <c r="Q605" s="3133">
        <f t="shared" si="263"/>
        <v>0</v>
      </c>
      <c r="R605" s="1951"/>
      <c r="S605" s="891"/>
      <c r="T605" s="891"/>
      <c r="U605" s="1341"/>
      <c r="V605" s="3246"/>
      <c r="W605" s="3246">
        <f t="shared" si="264"/>
        <v>0</v>
      </c>
      <c r="X605" s="3246"/>
      <c r="Y605" s="1570"/>
      <c r="Z605" s="1570"/>
      <c r="AA605" s="1570"/>
      <c r="AB605" s="1570"/>
      <c r="AC605" s="1570"/>
      <c r="AD605" s="1570">
        <f t="shared" si="265"/>
        <v>0</v>
      </c>
      <c r="AE605" s="3248"/>
      <c r="AF605" s="3248"/>
      <c r="AG605" s="3248"/>
      <c r="AH605" s="3248"/>
      <c r="AI605" s="3249"/>
      <c r="AJ605" s="3249">
        <f t="shared" si="266"/>
        <v>0</v>
      </c>
      <c r="AK605" s="3246"/>
      <c r="AL605" s="3246"/>
      <c r="AM605" s="3246"/>
      <c r="AN605" s="3246"/>
      <c r="AO605" s="3246"/>
      <c r="AP605" s="3246">
        <f t="shared" si="267"/>
        <v>0</v>
      </c>
      <c r="AQ605" s="3250"/>
      <c r="AR605" s="3250"/>
      <c r="AS605" s="3246"/>
      <c r="AT605" s="3246"/>
      <c r="AU605" s="3246"/>
      <c r="AV605" s="3246"/>
      <c r="AW605" s="3246"/>
      <c r="AX605" s="3246">
        <f t="shared" si="268"/>
        <v>0</v>
      </c>
      <c r="AY605" s="3246"/>
      <c r="AZ605" s="3246"/>
      <c r="BA605" s="3246"/>
      <c r="BB605" s="3246"/>
      <c r="BC605" s="3246"/>
      <c r="BD605" s="3246">
        <f t="shared" si="269"/>
        <v>0</v>
      </c>
      <c r="BE605" s="3246"/>
      <c r="BF605" s="3246"/>
      <c r="BG605" s="3246"/>
      <c r="BH605" s="3246"/>
      <c r="BI605" s="3246"/>
      <c r="BJ605" s="3246">
        <f t="shared" si="270"/>
        <v>0</v>
      </c>
      <c r="BK605" s="3079"/>
      <c r="BL605" s="3079"/>
      <c r="CF605" s="3235"/>
      <c r="CG605" s="1150"/>
      <c r="CQ605" s="3235"/>
      <c r="CR605" s="1150"/>
    </row>
    <row r="606" spans="1:96" ht="15" hidden="1" customHeight="1">
      <c r="B606" s="3224" t="s">
        <v>1500</v>
      </c>
      <c r="C606" s="3245"/>
      <c r="D606" s="1679"/>
      <c r="E606" s="1525"/>
      <c r="F606" s="3246"/>
      <c r="G606" s="3246"/>
      <c r="H606" s="3246"/>
      <c r="I606" s="3246"/>
      <c r="J606" s="3246"/>
      <c r="K606" s="3246">
        <f t="shared" si="262"/>
        <v>0</v>
      </c>
      <c r="L606" s="3252"/>
      <c r="M606" s="2948"/>
      <c r="N606" s="2948"/>
      <c r="O606" s="2948"/>
      <c r="P606" s="3133"/>
      <c r="Q606" s="3133">
        <f t="shared" si="263"/>
        <v>0</v>
      </c>
      <c r="R606" s="1951"/>
      <c r="S606" s="891"/>
      <c r="T606" s="891"/>
      <c r="U606" s="1341"/>
      <c r="V606" s="3246"/>
      <c r="W606" s="3246">
        <f t="shared" si="264"/>
        <v>0</v>
      </c>
      <c r="X606" s="3246"/>
      <c r="Y606" s="1570"/>
      <c r="Z606" s="1570"/>
      <c r="AA606" s="1570"/>
      <c r="AB606" s="1570"/>
      <c r="AC606" s="1570"/>
      <c r="AD606" s="1570">
        <f t="shared" si="265"/>
        <v>0</v>
      </c>
      <c r="AE606" s="3248"/>
      <c r="AF606" s="3248"/>
      <c r="AG606" s="3248"/>
      <c r="AH606" s="3248"/>
      <c r="AI606" s="3249"/>
      <c r="AJ606" s="3249">
        <f t="shared" si="266"/>
        <v>0</v>
      </c>
      <c r="AK606" s="3246"/>
      <c r="AL606" s="3246"/>
      <c r="AM606" s="3246"/>
      <c r="AN606" s="3246"/>
      <c r="AO606" s="3246"/>
      <c r="AP606" s="3246">
        <f t="shared" si="267"/>
        <v>0</v>
      </c>
      <c r="AQ606" s="3250"/>
      <c r="AR606" s="3250"/>
      <c r="AS606" s="3246"/>
      <c r="AT606" s="3246"/>
      <c r="AU606" s="3246"/>
      <c r="AV606" s="3246"/>
      <c r="AW606" s="3246"/>
      <c r="AX606" s="3246">
        <f t="shared" si="268"/>
        <v>0</v>
      </c>
      <c r="AY606" s="3246"/>
      <c r="AZ606" s="3246"/>
      <c r="BA606" s="3246"/>
      <c r="BB606" s="3246"/>
      <c r="BC606" s="3246"/>
      <c r="BD606" s="3246">
        <f t="shared" si="269"/>
        <v>0</v>
      </c>
      <c r="BE606" s="3246"/>
      <c r="BF606" s="3246"/>
      <c r="BG606" s="3246"/>
      <c r="BH606" s="3246"/>
      <c r="BI606" s="3246"/>
      <c r="BJ606" s="3246">
        <f t="shared" si="270"/>
        <v>0</v>
      </c>
      <c r="BK606" s="3079"/>
      <c r="BL606" s="3079"/>
      <c r="CF606" s="3235"/>
      <c r="CG606" s="1150"/>
      <c r="CQ606" s="3235"/>
      <c r="CR606" s="1150"/>
    </row>
    <row r="607" spans="1:96" ht="15" hidden="1" customHeight="1">
      <c r="B607" s="3224" t="s">
        <v>1500</v>
      </c>
      <c r="C607" s="3245"/>
      <c r="D607" s="1679"/>
      <c r="E607" s="1525"/>
      <c r="F607" s="3246"/>
      <c r="G607" s="3246"/>
      <c r="H607" s="3246"/>
      <c r="I607" s="3246"/>
      <c r="J607" s="3246"/>
      <c r="K607" s="3246">
        <f t="shared" si="262"/>
        <v>0</v>
      </c>
      <c r="L607" s="3252"/>
      <c r="M607" s="2948"/>
      <c r="N607" s="2948"/>
      <c r="O607" s="2948"/>
      <c r="P607" s="3133"/>
      <c r="Q607" s="3133">
        <f t="shared" si="263"/>
        <v>0</v>
      </c>
      <c r="R607" s="1951"/>
      <c r="S607" s="891"/>
      <c r="T607" s="891"/>
      <c r="U607" s="1341"/>
      <c r="V607" s="3246"/>
      <c r="W607" s="3246">
        <f t="shared" si="264"/>
        <v>0</v>
      </c>
      <c r="X607" s="3246"/>
      <c r="Y607" s="1570"/>
      <c r="Z607" s="1570"/>
      <c r="AA607" s="1570"/>
      <c r="AB607" s="1570"/>
      <c r="AC607" s="1570"/>
      <c r="AD607" s="1570">
        <f t="shared" si="265"/>
        <v>0</v>
      </c>
      <c r="AE607" s="3248"/>
      <c r="AF607" s="3248"/>
      <c r="AG607" s="3248"/>
      <c r="AH607" s="3248"/>
      <c r="AI607" s="3249"/>
      <c r="AJ607" s="3249">
        <f t="shared" si="266"/>
        <v>0</v>
      </c>
      <c r="AK607" s="3246"/>
      <c r="AL607" s="3246"/>
      <c r="AM607" s="3246"/>
      <c r="AN607" s="3246"/>
      <c r="AO607" s="3246"/>
      <c r="AP607" s="3246">
        <f t="shared" si="267"/>
        <v>0</v>
      </c>
      <c r="AQ607" s="3250"/>
      <c r="AR607" s="3250"/>
      <c r="AS607" s="3246"/>
      <c r="AT607" s="3246"/>
      <c r="AU607" s="3246"/>
      <c r="AV607" s="3246"/>
      <c r="AW607" s="3246"/>
      <c r="AX607" s="3246">
        <f t="shared" si="268"/>
        <v>0</v>
      </c>
      <c r="AY607" s="3246"/>
      <c r="AZ607" s="3246"/>
      <c r="BA607" s="3246"/>
      <c r="BB607" s="3246"/>
      <c r="BC607" s="3246"/>
      <c r="BD607" s="3246">
        <f t="shared" si="269"/>
        <v>0</v>
      </c>
      <c r="BE607" s="3246"/>
      <c r="BF607" s="3246"/>
      <c r="BG607" s="3246"/>
      <c r="BH607" s="3246"/>
      <c r="BI607" s="3246"/>
      <c r="BJ607" s="3246">
        <f t="shared" si="270"/>
        <v>0</v>
      </c>
      <c r="BK607" s="3079"/>
      <c r="BL607" s="3079"/>
      <c r="CF607" s="3235"/>
      <c r="CG607" s="1150"/>
      <c r="CQ607" s="3235"/>
      <c r="CR607" s="1150"/>
    </row>
    <row r="608" spans="1:96" ht="15" hidden="1" customHeight="1">
      <c r="B608" s="3224" t="s">
        <v>1500</v>
      </c>
      <c r="C608" s="3245"/>
      <c r="D608" s="1679"/>
      <c r="E608" s="1525"/>
      <c r="F608" s="3246"/>
      <c r="G608" s="3246"/>
      <c r="H608" s="3246"/>
      <c r="I608" s="3246"/>
      <c r="J608" s="3246"/>
      <c r="K608" s="3246">
        <f t="shared" si="262"/>
        <v>0</v>
      </c>
      <c r="L608" s="3252"/>
      <c r="M608" s="2948"/>
      <c r="N608" s="2948"/>
      <c r="O608" s="2948"/>
      <c r="P608" s="3133"/>
      <c r="Q608" s="3133">
        <f t="shared" si="263"/>
        <v>0</v>
      </c>
      <c r="R608" s="1951"/>
      <c r="S608" s="891"/>
      <c r="T608" s="891"/>
      <c r="U608" s="1341"/>
      <c r="V608" s="3246"/>
      <c r="W608" s="3246">
        <f t="shared" si="264"/>
        <v>0</v>
      </c>
      <c r="X608" s="3246"/>
      <c r="Y608" s="1570"/>
      <c r="Z608" s="1570"/>
      <c r="AA608" s="1570"/>
      <c r="AB608" s="1570"/>
      <c r="AC608" s="1570"/>
      <c r="AD608" s="1570">
        <f t="shared" si="265"/>
        <v>0</v>
      </c>
      <c r="AE608" s="3248"/>
      <c r="AF608" s="3248"/>
      <c r="AG608" s="3248"/>
      <c r="AH608" s="3248"/>
      <c r="AI608" s="3249"/>
      <c r="AJ608" s="3249">
        <f t="shared" si="266"/>
        <v>0</v>
      </c>
      <c r="AK608" s="3246"/>
      <c r="AL608" s="3246"/>
      <c r="AM608" s="3246"/>
      <c r="AN608" s="3246"/>
      <c r="AO608" s="3246"/>
      <c r="AP608" s="3246">
        <f t="shared" si="267"/>
        <v>0</v>
      </c>
      <c r="AQ608" s="3250"/>
      <c r="AR608" s="3250"/>
      <c r="AS608" s="3246"/>
      <c r="AT608" s="3246"/>
      <c r="AU608" s="3246"/>
      <c r="AV608" s="3246"/>
      <c r="AW608" s="3246"/>
      <c r="AX608" s="3246">
        <f t="shared" si="268"/>
        <v>0</v>
      </c>
      <c r="AY608" s="3246"/>
      <c r="AZ608" s="3246"/>
      <c r="BA608" s="3246"/>
      <c r="BB608" s="3246"/>
      <c r="BC608" s="3246"/>
      <c r="BD608" s="3246">
        <f t="shared" si="269"/>
        <v>0</v>
      </c>
      <c r="BE608" s="3246"/>
      <c r="BF608" s="3246"/>
      <c r="BG608" s="3246"/>
      <c r="BH608" s="3246"/>
      <c r="BI608" s="3246"/>
      <c r="BJ608" s="3246">
        <f t="shared" si="270"/>
        <v>0</v>
      </c>
      <c r="BK608" s="3079"/>
      <c r="BL608" s="3079"/>
      <c r="CF608" s="3235"/>
      <c r="CG608" s="1150"/>
      <c r="CQ608" s="3235"/>
      <c r="CR608" s="1150"/>
    </row>
    <row r="609" spans="1:96" ht="15" hidden="1" customHeight="1">
      <c r="B609" s="3224" t="s">
        <v>1500</v>
      </c>
      <c r="C609" s="3245"/>
      <c r="D609" s="1679"/>
      <c r="E609" s="1525"/>
      <c r="F609" s="3246"/>
      <c r="G609" s="3246"/>
      <c r="H609" s="3246"/>
      <c r="I609" s="3246"/>
      <c r="J609" s="3246"/>
      <c r="K609" s="3246">
        <f t="shared" si="262"/>
        <v>0</v>
      </c>
      <c r="L609" s="3252"/>
      <c r="M609" s="2948"/>
      <c r="N609" s="2948"/>
      <c r="O609" s="2948"/>
      <c r="P609" s="3133"/>
      <c r="Q609" s="3133">
        <f t="shared" si="263"/>
        <v>0</v>
      </c>
      <c r="R609" s="1951"/>
      <c r="S609" s="891"/>
      <c r="T609" s="891"/>
      <c r="U609" s="1341"/>
      <c r="V609" s="3246"/>
      <c r="W609" s="3246">
        <f t="shared" si="264"/>
        <v>0</v>
      </c>
      <c r="X609" s="3246"/>
      <c r="Y609" s="1570"/>
      <c r="Z609" s="1570"/>
      <c r="AA609" s="1570"/>
      <c r="AB609" s="1570"/>
      <c r="AC609" s="1570"/>
      <c r="AD609" s="1570">
        <f t="shared" si="265"/>
        <v>0</v>
      </c>
      <c r="AE609" s="3248"/>
      <c r="AF609" s="3248"/>
      <c r="AG609" s="3248"/>
      <c r="AH609" s="3248"/>
      <c r="AI609" s="3249"/>
      <c r="AJ609" s="3249">
        <f t="shared" si="266"/>
        <v>0</v>
      </c>
      <c r="AK609" s="3246"/>
      <c r="AL609" s="3246"/>
      <c r="AM609" s="3246"/>
      <c r="AN609" s="3246"/>
      <c r="AO609" s="3246"/>
      <c r="AP609" s="3246">
        <f t="shared" si="267"/>
        <v>0</v>
      </c>
      <c r="AQ609" s="3250"/>
      <c r="AR609" s="3250"/>
      <c r="AS609" s="3246"/>
      <c r="AT609" s="3246"/>
      <c r="AU609" s="3246"/>
      <c r="AV609" s="3246"/>
      <c r="AW609" s="3246"/>
      <c r="AX609" s="3246">
        <f t="shared" si="268"/>
        <v>0</v>
      </c>
      <c r="AY609" s="3246"/>
      <c r="AZ609" s="3246"/>
      <c r="BA609" s="3246"/>
      <c r="BB609" s="3246"/>
      <c r="BC609" s="3246"/>
      <c r="BD609" s="3246">
        <f t="shared" si="269"/>
        <v>0</v>
      </c>
      <c r="BE609" s="3246"/>
      <c r="BF609" s="3246"/>
      <c r="BG609" s="3246"/>
      <c r="BH609" s="3246"/>
      <c r="BI609" s="3246"/>
      <c r="BJ609" s="3246">
        <f t="shared" si="270"/>
        <v>0</v>
      </c>
      <c r="BK609" s="3079"/>
      <c r="BL609" s="3079"/>
      <c r="CF609" s="3235"/>
      <c r="CG609" s="1150"/>
      <c r="CQ609" s="3235"/>
      <c r="CR609" s="1150"/>
    </row>
    <row r="610" spans="1:96" ht="15" hidden="1" customHeight="1">
      <c r="B610" s="3224" t="s">
        <v>1500</v>
      </c>
      <c r="C610" s="3245"/>
      <c r="D610" s="1679"/>
      <c r="E610" s="1525"/>
      <c r="F610" s="3246"/>
      <c r="G610" s="3246"/>
      <c r="H610" s="3246"/>
      <c r="I610" s="3246"/>
      <c r="J610" s="3246"/>
      <c r="K610" s="3246">
        <f t="shared" si="262"/>
        <v>0</v>
      </c>
      <c r="L610" s="3252"/>
      <c r="M610" s="2948"/>
      <c r="N610" s="2948"/>
      <c r="O610" s="2948"/>
      <c r="P610" s="3133"/>
      <c r="Q610" s="3133">
        <f t="shared" si="263"/>
        <v>0</v>
      </c>
      <c r="R610" s="1951"/>
      <c r="S610" s="891"/>
      <c r="T610" s="891"/>
      <c r="U610" s="1341"/>
      <c r="V610" s="3246"/>
      <c r="W610" s="3246">
        <f t="shared" si="264"/>
        <v>0</v>
      </c>
      <c r="X610" s="3246"/>
      <c r="Y610" s="1570"/>
      <c r="Z610" s="1570"/>
      <c r="AA610" s="1570"/>
      <c r="AB610" s="1570"/>
      <c r="AC610" s="1570"/>
      <c r="AD610" s="1570">
        <f t="shared" si="265"/>
        <v>0</v>
      </c>
      <c r="AE610" s="3248"/>
      <c r="AF610" s="3248"/>
      <c r="AG610" s="3248"/>
      <c r="AH610" s="3248"/>
      <c r="AI610" s="3249"/>
      <c r="AJ610" s="3249">
        <f t="shared" si="266"/>
        <v>0</v>
      </c>
      <c r="AK610" s="3246"/>
      <c r="AL610" s="3246"/>
      <c r="AM610" s="3246"/>
      <c r="AN610" s="3246"/>
      <c r="AO610" s="3246"/>
      <c r="AP610" s="3246">
        <f t="shared" si="267"/>
        <v>0</v>
      </c>
      <c r="AQ610" s="3250"/>
      <c r="AR610" s="3250"/>
      <c r="AS610" s="3246"/>
      <c r="AT610" s="3246"/>
      <c r="AU610" s="3246"/>
      <c r="AV610" s="3246"/>
      <c r="AW610" s="3246"/>
      <c r="AX610" s="3246">
        <f t="shared" si="268"/>
        <v>0</v>
      </c>
      <c r="AY610" s="3246"/>
      <c r="AZ610" s="3246"/>
      <c r="BA610" s="3246"/>
      <c r="BB610" s="3246"/>
      <c r="BC610" s="3246"/>
      <c r="BD610" s="3246">
        <f t="shared" si="269"/>
        <v>0</v>
      </c>
      <c r="BE610" s="3246"/>
      <c r="BF610" s="3246"/>
      <c r="BG610" s="3246"/>
      <c r="BH610" s="3246"/>
      <c r="BI610" s="3246"/>
      <c r="BJ610" s="3246">
        <f t="shared" si="270"/>
        <v>0</v>
      </c>
      <c r="BK610" s="3079"/>
      <c r="BL610" s="3079"/>
      <c r="CF610" s="3235"/>
      <c r="CG610" s="1150"/>
      <c r="CQ610" s="3235"/>
      <c r="CR610" s="1150"/>
    </row>
    <row r="611" spans="1:96" ht="15" hidden="1" customHeight="1">
      <c r="B611" s="3224" t="s">
        <v>1500</v>
      </c>
      <c r="C611" s="3245"/>
      <c r="D611" s="1679"/>
      <c r="E611" s="1525"/>
      <c r="F611" s="3246"/>
      <c r="G611" s="3246"/>
      <c r="H611" s="3246"/>
      <c r="I611" s="3246"/>
      <c r="J611" s="3246"/>
      <c r="K611" s="3246">
        <f t="shared" si="262"/>
        <v>0</v>
      </c>
      <c r="L611" s="3252"/>
      <c r="M611" s="2948"/>
      <c r="N611" s="2948"/>
      <c r="O611" s="2948"/>
      <c r="P611" s="3133"/>
      <c r="Q611" s="3133">
        <f t="shared" si="263"/>
        <v>0</v>
      </c>
      <c r="R611" s="1951"/>
      <c r="S611" s="891"/>
      <c r="T611" s="891"/>
      <c r="U611" s="1341"/>
      <c r="V611" s="3246"/>
      <c r="W611" s="3246">
        <f t="shared" si="264"/>
        <v>0</v>
      </c>
      <c r="X611" s="3246"/>
      <c r="Y611" s="1570"/>
      <c r="Z611" s="1570"/>
      <c r="AA611" s="1570"/>
      <c r="AB611" s="1570"/>
      <c r="AC611" s="1570"/>
      <c r="AD611" s="1570">
        <f t="shared" si="265"/>
        <v>0</v>
      </c>
      <c r="AE611" s="3248"/>
      <c r="AF611" s="3248"/>
      <c r="AG611" s="3248"/>
      <c r="AH611" s="3248"/>
      <c r="AI611" s="3249"/>
      <c r="AJ611" s="3249">
        <f t="shared" si="266"/>
        <v>0</v>
      </c>
      <c r="AK611" s="3246"/>
      <c r="AL611" s="3246"/>
      <c r="AM611" s="3246"/>
      <c r="AN611" s="3246"/>
      <c r="AO611" s="3246"/>
      <c r="AP611" s="3246">
        <f t="shared" si="267"/>
        <v>0</v>
      </c>
      <c r="AQ611" s="3250"/>
      <c r="AR611" s="3250"/>
      <c r="AS611" s="3246"/>
      <c r="AT611" s="3246"/>
      <c r="AU611" s="3246"/>
      <c r="AV611" s="3246"/>
      <c r="AW611" s="3246"/>
      <c r="AX611" s="3246">
        <f t="shared" si="268"/>
        <v>0</v>
      </c>
      <c r="AY611" s="3246"/>
      <c r="AZ611" s="3246"/>
      <c r="BA611" s="3246"/>
      <c r="BB611" s="3246"/>
      <c r="BC611" s="3246"/>
      <c r="BD611" s="3246">
        <f t="shared" si="269"/>
        <v>0</v>
      </c>
      <c r="BE611" s="3246"/>
      <c r="BF611" s="3246"/>
      <c r="BG611" s="3246"/>
      <c r="BH611" s="3246"/>
      <c r="BI611" s="3246"/>
      <c r="BJ611" s="3246">
        <f t="shared" si="270"/>
        <v>0</v>
      </c>
      <c r="BK611" s="3079"/>
      <c r="BL611" s="3079"/>
      <c r="CF611" s="3235"/>
      <c r="CG611" s="1150"/>
      <c r="CQ611" s="3235"/>
      <c r="CR611" s="1150"/>
    </row>
    <row r="612" spans="1:96" ht="15" hidden="1" customHeight="1">
      <c r="B612" s="3224" t="s">
        <v>1500</v>
      </c>
      <c r="C612" s="3245"/>
      <c r="D612" s="1679"/>
      <c r="E612" s="1525"/>
      <c r="F612" s="3246"/>
      <c r="G612" s="3246"/>
      <c r="H612" s="3246"/>
      <c r="I612" s="3246"/>
      <c r="J612" s="3246"/>
      <c r="K612" s="3246">
        <f t="shared" si="262"/>
        <v>0</v>
      </c>
      <c r="L612" s="3252"/>
      <c r="M612" s="2948"/>
      <c r="N612" s="2948"/>
      <c r="O612" s="2948"/>
      <c r="P612" s="3133"/>
      <c r="Q612" s="3133">
        <f t="shared" si="263"/>
        <v>0</v>
      </c>
      <c r="R612" s="1951"/>
      <c r="S612" s="891"/>
      <c r="T612" s="891"/>
      <c r="U612" s="1341"/>
      <c r="V612" s="3246"/>
      <c r="W612" s="3246">
        <f t="shared" si="264"/>
        <v>0</v>
      </c>
      <c r="X612" s="3246"/>
      <c r="Y612" s="1570"/>
      <c r="Z612" s="1570"/>
      <c r="AA612" s="1570"/>
      <c r="AB612" s="1570"/>
      <c r="AC612" s="1570"/>
      <c r="AD612" s="1570">
        <f t="shared" si="265"/>
        <v>0</v>
      </c>
      <c r="AE612" s="3248"/>
      <c r="AF612" s="3248"/>
      <c r="AG612" s="3248"/>
      <c r="AH612" s="3248"/>
      <c r="AI612" s="3249"/>
      <c r="AJ612" s="3249">
        <f t="shared" si="266"/>
        <v>0</v>
      </c>
      <c r="AK612" s="3246"/>
      <c r="AL612" s="3246"/>
      <c r="AM612" s="3246"/>
      <c r="AN612" s="3246"/>
      <c r="AO612" s="3246"/>
      <c r="AP612" s="3246">
        <f t="shared" si="267"/>
        <v>0</v>
      </c>
      <c r="AQ612" s="3250"/>
      <c r="AR612" s="3250"/>
      <c r="AS612" s="3246"/>
      <c r="AT612" s="3246"/>
      <c r="AU612" s="3246"/>
      <c r="AV612" s="3246"/>
      <c r="AW612" s="3246"/>
      <c r="AX612" s="3246">
        <f t="shared" si="268"/>
        <v>0</v>
      </c>
      <c r="AY612" s="3246"/>
      <c r="AZ612" s="3246"/>
      <c r="BA612" s="3246"/>
      <c r="BB612" s="3246"/>
      <c r="BC612" s="3246"/>
      <c r="BD612" s="3246">
        <f t="shared" si="269"/>
        <v>0</v>
      </c>
      <c r="BE612" s="3246"/>
      <c r="BF612" s="3246"/>
      <c r="BG612" s="3246"/>
      <c r="BH612" s="3246"/>
      <c r="BI612" s="3246"/>
      <c r="BJ612" s="3246">
        <f t="shared" si="270"/>
        <v>0</v>
      </c>
      <c r="BK612" s="3079"/>
      <c r="BL612" s="3079"/>
      <c r="CF612" s="3235"/>
      <c r="CG612" s="1150"/>
      <c r="CQ612" s="3235"/>
      <c r="CR612" s="1150"/>
    </row>
    <row r="613" spans="1:96" ht="15" hidden="1" customHeight="1">
      <c r="B613" s="3224" t="s">
        <v>1500</v>
      </c>
      <c r="C613" s="3245"/>
      <c r="D613" s="1679"/>
      <c r="E613" s="1525"/>
      <c r="F613" s="3246"/>
      <c r="G613" s="3246"/>
      <c r="H613" s="3246"/>
      <c r="I613" s="3246"/>
      <c r="J613" s="3246"/>
      <c r="K613" s="3246">
        <f t="shared" si="262"/>
        <v>0</v>
      </c>
      <c r="L613" s="3252"/>
      <c r="M613" s="2948"/>
      <c r="N613" s="2948"/>
      <c r="O613" s="2948"/>
      <c r="P613" s="3133"/>
      <c r="Q613" s="3133">
        <f t="shared" si="263"/>
        <v>0</v>
      </c>
      <c r="R613" s="1951"/>
      <c r="S613" s="891"/>
      <c r="T613" s="891"/>
      <c r="U613" s="1341"/>
      <c r="V613" s="3246"/>
      <c r="W613" s="3246">
        <f t="shared" si="264"/>
        <v>0</v>
      </c>
      <c r="X613" s="3246"/>
      <c r="Y613" s="1570"/>
      <c r="Z613" s="1570"/>
      <c r="AA613" s="1570"/>
      <c r="AB613" s="1570"/>
      <c r="AC613" s="1570"/>
      <c r="AD613" s="1570">
        <f t="shared" si="265"/>
        <v>0</v>
      </c>
      <c r="AE613" s="3248"/>
      <c r="AF613" s="3248"/>
      <c r="AG613" s="3248"/>
      <c r="AH613" s="3248"/>
      <c r="AI613" s="3249"/>
      <c r="AJ613" s="3249">
        <f t="shared" si="266"/>
        <v>0</v>
      </c>
      <c r="AK613" s="3246"/>
      <c r="AL613" s="3246"/>
      <c r="AM613" s="3246"/>
      <c r="AN613" s="3246"/>
      <c r="AO613" s="3246"/>
      <c r="AP613" s="3246">
        <f t="shared" si="267"/>
        <v>0</v>
      </c>
      <c r="AQ613" s="3250"/>
      <c r="AR613" s="3250"/>
      <c r="AS613" s="3246"/>
      <c r="AT613" s="3246"/>
      <c r="AU613" s="3246"/>
      <c r="AV613" s="3246"/>
      <c r="AW613" s="3246"/>
      <c r="AX613" s="3246">
        <f t="shared" si="268"/>
        <v>0</v>
      </c>
      <c r="AY613" s="3246"/>
      <c r="AZ613" s="3246"/>
      <c r="BA613" s="3246"/>
      <c r="BB613" s="3246"/>
      <c r="BC613" s="3246"/>
      <c r="BD613" s="3246">
        <f t="shared" si="269"/>
        <v>0</v>
      </c>
      <c r="BE613" s="3246"/>
      <c r="BF613" s="3246"/>
      <c r="BG613" s="3246"/>
      <c r="BH613" s="3246"/>
      <c r="BI613" s="3246"/>
      <c r="BJ613" s="3246">
        <f t="shared" si="270"/>
        <v>0</v>
      </c>
      <c r="BK613" s="3079"/>
      <c r="BL613" s="3079"/>
      <c r="CF613" s="3235"/>
      <c r="CG613" s="1150"/>
      <c r="CQ613" s="3235"/>
      <c r="CR613" s="1150"/>
    </row>
    <row r="614" spans="1:96" ht="15" hidden="1" customHeight="1">
      <c r="B614" s="3224" t="s">
        <v>1500</v>
      </c>
      <c r="C614" s="3245"/>
      <c r="D614" s="1679"/>
      <c r="E614" s="1525"/>
      <c r="F614" s="3246"/>
      <c r="G614" s="3246"/>
      <c r="H614" s="3246"/>
      <c r="I614" s="3246"/>
      <c r="J614" s="3246"/>
      <c r="K614" s="3246">
        <f t="shared" si="262"/>
        <v>0</v>
      </c>
      <c r="L614" s="3252"/>
      <c r="M614" s="2948"/>
      <c r="N614" s="2948"/>
      <c r="O614" s="2948"/>
      <c r="P614" s="3133"/>
      <c r="Q614" s="3133">
        <f t="shared" si="263"/>
        <v>0</v>
      </c>
      <c r="R614" s="1951"/>
      <c r="S614" s="891"/>
      <c r="T614" s="891"/>
      <c r="U614" s="1341"/>
      <c r="V614" s="3246"/>
      <c r="W614" s="3246">
        <f t="shared" si="264"/>
        <v>0</v>
      </c>
      <c r="X614" s="3246"/>
      <c r="Y614" s="1570"/>
      <c r="Z614" s="1570"/>
      <c r="AA614" s="1570"/>
      <c r="AB614" s="1570"/>
      <c r="AC614" s="1570"/>
      <c r="AD614" s="1570">
        <f t="shared" si="265"/>
        <v>0</v>
      </c>
      <c r="AE614" s="3248"/>
      <c r="AF614" s="3248"/>
      <c r="AG614" s="3248"/>
      <c r="AH614" s="3248"/>
      <c r="AI614" s="3249"/>
      <c r="AJ614" s="3249">
        <f t="shared" si="266"/>
        <v>0</v>
      </c>
      <c r="AK614" s="3246"/>
      <c r="AL614" s="3246"/>
      <c r="AM614" s="3246"/>
      <c r="AN614" s="3246"/>
      <c r="AO614" s="3246"/>
      <c r="AP614" s="3246">
        <f t="shared" si="267"/>
        <v>0</v>
      </c>
      <c r="AQ614" s="3250"/>
      <c r="AR614" s="3250"/>
      <c r="AS614" s="3246"/>
      <c r="AT614" s="3246"/>
      <c r="AU614" s="3246"/>
      <c r="AV614" s="3246"/>
      <c r="AW614" s="3246"/>
      <c r="AX614" s="3246">
        <f t="shared" si="268"/>
        <v>0</v>
      </c>
      <c r="AY614" s="3246"/>
      <c r="AZ614" s="3246"/>
      <c r="BA614" s="3246"/>
      <c r="BB614" s="3246"/>
      <c r="BC614" s="3246"/>
      <c r="BD614" s="3246">
        <f t="shared" si="269"/>
        <v>0</v>
      </c>
      <c r="BE614" s="3246"/>
      <c r="BF614" s="3246"/>
      <c r="BG614" s="3246"/>
      <c r="BH614" s="3246"/>
      <c r="BI614" s="3246"/>
      <c r="BJ614" s="3246">
        <f t="shared" si="270"/>
        <v>0</v>
      </c>
      <c r="BK614" s="3079"/>
      <c r="BL614" s="3079"/>
      <c r="CF614" s="3235"/>
      <c r="CG614" s="1150"/>
      <c r="CQ614" s="3235"/>
      <c r="CR614" s="1150"/>
    </row>
    <row r="615" spans="1:96" ht="15" hidden="1" customHeight="1">
      <c r="B615" s="3224" t="s">
        <v>1500</v>
      </c>
      <c r="C615" s="3245"/>
      <c r="D615" s="1679"/>
      <c r="E615" s="1525"/>
      <c r="F615" s="3246"/>
      <c r="G615" s="3246"/>
      <c r="H615" s="3246"/>
      <c r="I615" s="3246"/>
      <c r="J615" s="3246"/>
      <c r="K615" s="3246">
        <f t="shared" si="262"/>
        <v>0</v>
      </c>
      <c r="L615" s="3252"/>
      <c r="M615" s="2948"/>
      <c r="N615" s="2948"/>
      <c r="O615" s="2948"/>
      <c r="P615" s="3133"/>
      <c r="Q615" s="3133">
        <f t="shared" si="263"/>
        <v>0</v>
      </c>
      <c r="R615" s="1951"/>
      <c r="S615" s="891"/>
      <c r="T615" s="891"/>
      <c r="U615" s="1341"/>
      <c r="V615" s="3246"/>
      <c r="W615" s="3246">
        <f t="shared" si="264"/>
        <v>0</v>
      </c>
      <c r="X615" s="3246"/>
      <c r="Y615" s="1570"/>
      <c r="Z615" s="1570"/>
      <c r="AA615" s="1570"/>
      <c r="AB615" s="1570"/>
      <c r="AC615" s="1570"/>
      <c r="AD615" s="1570">
        <f t="shared" si="265"/>
        <v>0</v>
      </c>
      <c r="AE615" s="3248"/>
      <c r="AF615" s="3248"/>
      <c r="AG615" s="3248"/>
      <c r="AH615" s="3248"/>
      <c r="AI615" s="3249"/>
      <c r="AJ615" s="3249">
        <f t="shared" si="266"/>
        <v>0</v>
      </c>
      <c r="AK615" s="3246"/>
      <c r="AL615" s="3246"/>
      <c r="AM615" s="3246"/>
      <c r="AN615" s="3246"/>
      <c r="AO615" s="3246"/>
      <c r="AP615" s="3246">
        <f t="shared" si="267"/>
        <v>0</v>
      </c>
      <c r="AQ615" s="3250"/>
      <c r="AR615" s="3250"/>
      <c r="AS615" s="3246"/>
      <c r="AT615" s="3246"/>
      <c r="AU615" s="3246"/>
      <c r="AV615" s="3246"/>
      <c r="AW615" s="3246"/>
      <c r="AX615" s="3246">
        <f t="shared" si="268"/>
        <v>0</v>
      </c>
      <c r="AY615" s="3246"/>
      <c r="AZ615" s="3246"/>
      <c r="BA615" s="3246"/>
      <c r="BB615" s="3246"/>
      <c r="BC615" s="3246"/>
      <c r="BD615" s="3246">
        <f t="shared" si="269"/>
        <v>0</v>
      </c>
      <c r="BE615" s="3246"/>
      <c r="BF615" s="3246"/>
      <c r="BG615" s="3246"/>
      <c r="BH615" s="3246"/>
      <c r="BI615" s="3246"/>
      <c r="BJ615" s="3246">
        <f t="shared" si="270"/>
        <v>0</v>
      </c>
      <c r="BK615" s="3079"/>
      <c r="BL615" s="3079"/>
      <c r="CF615" s="3235"/>
      <c r="CG615" s="1150"/>
      <c r="CQ615" s="3235"/>
      <c r="CR615" s="1150"/>
    </row>
    <row r="616" spans="1:96" ht="15" hidden="1" customHeight="1">
      <c r="B616" s="3224" t="s">
        <v>1500</v>
      </c>
      <c r="C616" s="3245"/>
      <c r="D616" s="1679"/>
      <c r="E616" s="1525"/>
      <c r="F616" s="3246"/>
      <c r="G616" s="3246"/>
      <c r="H616" s="3246"/>
      <c r="I616" s="3246"/>
      <c r="J616" s="3246"/>
      <c r="K616" s="3246">
        <f t="shared" si="262"/>
        <v>0</v>
      </c>
      <c r="L616" s="3252"/>
      <c r="M616" s="2948"/>
      <c r="N616" s="2948"/>
      <c r="O616" s="2948"/>
      <c r="P616" s="3133"/>
      <c r="Q616" s="3133">
        <f t="shared" si="263"/>
        <v>0</v>
      </c>
      <c r="R616" s="1951"/>
      <c r="S616" s="891"/>
      <c r="T616" s="891"/>
      <c r="U616" s="1341"/>
      <c r="V616" s="3246"/>
      <c r="W616" s="3246">
        <f t="shared" si="264"/>
        <v>0</v>
      </c>
      <c r="X616" s="3246"/>
      <c r="Y616" s="1570"/>
      <c r="Z616" s="1570"/>
      <c r="AA616" s="1570"/>
      <c r="AB616" s="1570"/>
      <c r="AC616" s="1570"/>
      <c r="AD616" s="1570">
        <f t="shared" si="265"/>
        <v>0</v>
      </c>
      <c r="AE616" s="3248"/>
      <c r="AF616" s="3248"/>
      <c r="AG616" s="3248"/>
      <c r="AH616" s="3248"/>
      <c r="AI616" s="3249"/>
      <c r="AJ616" s="3249">
        <f t="shared" si="266"/>
        <v>0</v>
      </c>
      <c r="AK616" s="3246"/>
      <c r="AL616" s="3246"/>
      <c r="AM616" s="3246"/>
      <c r="AN616" s="3246"/>
      <c r="AO616" s="3246"/>
      <c r="AP616" s="3246">
        <f t="shared" si="267"/>
        <v>0</v>
      </c>
      <c r="AQ616" s="3250"/>
      <c r="AR616" s="3250"/>
      <c r="AS616" s="3246"/>
      <c r="AT616" s="3246"/>
      <c r="AU616" s="3246"/>
      <c r="AV616" s="3246"/>
      <c r="AW616" s="3246"/>
      <c r="AX616" s="3246">
        <f t="shared" si="268"/>
        <v>0</v>
      </c>
      <c r="AY616" s="3246"/>
      <c r="AZ616" s="3246"/>
      <c r="BA616" s="3246"/>
      <c r="BB616" s="3246"/>
      <c r="BC616" s="3246"/>
      <c r="BD616" s="3246">
        <f t="shared" si="269"/>
        <v>0</v>
      </c>
      <c r="BE616" s="3246"/>
      <c r="BF616" s="3246"/>
      <c r="BG616" s="3246"/>
      <c r="BH616" s="3246"/>
      <c r="BI616" s="3246"/>
      <c r="BJ616" s="3246">
        <f t="shared" si="270"/>
        <v>0</v>
      </c>
      <c r="BK616" s="3079"/>
      <c r="BL616" s="3079"/>
      <c r="CF616" s="3235"/>
      <c r="CG616" s="1150"/>
      <c r="CQ616" s="3235"/>
      <c r="CR616" s="1150"/>
    </row>
    <row r="617" spans="1:96" ht="15" hidden="1" customHeight="1">
      <c r="B617" s="3224" t="s">
        <v>1500</v>
      </c>
      <c r="C617" s="3245"/>
      <c r="D617" s="1679"/>
      <c r="E617" s="1525"/>
      <c r="F617" s="3246"/>
      <c r="G617" s="3246"/>
      <c r="H617" s="3246"/>
      <c r="I617" s="3246"/>
      <c r="J617" s="3246"/>
      <c r="K617" s="3246">
        <f t="shared" si="262"/>
        <v>0</v>
      </c>
      <c r="L617" s="3252"/>
      <c r="M617" s="2948"/>
      <c r="N617" s="2948"/>
      <c r="O617" s="2948"/>
      <c r="P617" s="3133"/>
      <c r="Q617" s="3133">
        <f t="shared" si="263"/>
        <v>0</v>
      </c>
      <c r="R617" s="1951"/>
      <c r="S617" s="891"/>
      <c r="T617" s="891"/>
      <c r="U617" s="1341"/>
      <c r="V617" s="3246"/>
      <c r="W617" s="3246">
        <f t="shared" si="264"/>
        <v>0</v>
      </c>
      <c r="X617" s="3246"/>
      <c r="Y617" s="1570"/>
      <c r="Z617" s="1570"/>
      <c r="AA617" s="1570"/>
      <c r="AB617" s="1570"/>
      <c r="AC617" s="1570"/>
      <c r="AD617" s="1570">
        <f t="shared" si="265"/>
        <v>0</v>
      </c>
      <c r="AE617" s="3248"/>
      <c r="AF617" s="3248"/>
      <c r="AG617" s="3248"/>
      <c r="AH617" s="3248"/>
      <c r="AI617" s="3249"/>
      <c r="AJ617" s="3249">
        <f t="shared" si="266"/>
        <v>0</v>
      </c>
      <c r="AK617" s="3246"/>
      <c r="AL617" s="3246"/>
      <c r="AM617" s="3246"/>
      <c r="AN617" s="3246"/>
      <c r="AO617" s="3246"/>
      <c r="AP617" s="3246">
        <f t="shared" si="267"/>
        <v>0</v>
      </c>
      <c r="AQ617" s="3250"/>
      <c r="AR617" s="3250"/>
      <c r="AS617" s="3246"/>
      <c r="AT617" s="3246"/>
      <c r="AU617" s="3246"/>
      <c r="AV617" s="3246"/>
      <c r="AW617" s="3246"/>
      <c r="AX617" s="3246">
        <f t="shared" si="268"/>
        <v>0</v>
      </c>
      <c r="AY617" s="3246"/>
      <c r="AZ617" s="3246"/>
      <c r="BA617" s="3246"/>
      <c r="BB617" s="3246"/>
      <c r="BC617" s="3246"/>
      <c r="BD617" s="3246">
        <f t="shared" si="269"/>
        <v>0</v>
      </c>
      <c r="BE617" s="3246"/>
      <c r="BF617" s="3246"/>
      <c r="BG617" s="3246"/>
      <c r="BH617" s="3246"/>
      <c r="BI617" s="3246"/>
      <c r="BJ617" s="3246">
        <f t="shared" si="270"/>
        <v>0</v>
      </c>
      <c r="BK617" s="3079"/>
      <c r="BL617" s="3079"/>
      <c r="CF617" s="3235"/>
      <c r="CG617" s="1150"/>
      <c r="CQ617" s="3235"/>
      <c r="CR617" s="1150"/>
    </row>
    <row r="618" spans="1:96" ht="15" hidden="1" customHeight="1">
      <c r="B618" s="3224" t="s">
        <v>1500</v>
      </c>
      <c r="C618" s="3245"/>
      <c r="D618" s="1679"/>
      <c r="E618" s="1525"/>
      <c r="F618" s="3246"/>
      <c r="G618" s="3246"/>
      <c r="H618" s="3246"/>
      <c r="I618" s="3246"/>
      <c r="J618" s="3246"/>
      <c r="K618" s="3246">
        <f t="shared" si="262"/>
        <v>0</v>
      </c>
      <c r="L618" s="3252"/>
      <c r="M618" s="2948"/>
      <c r="N618" s="2948"/>
      <c r="O618" s="2948"/>
      <c r="P618" s="3133"/>
      <c r="Q618" s="3133">
        <f t="shared" si="263"/>
        <v>0</v>
      </c>
      <c r="R618" s="1951"/>
      <c r="S618" s="891"/>
      <c r="T618" s="891"/>
      <c r="U618" s="1341"/>
      <c r="V618" s="3246"/>
      <c r="W618" s="3246">
        <f t="shared" si="264"/>
        <v>0</v>
      </c>
      <c r="X618" s="3246"/>
      <c r="Y618" s="1570"/>
      <c r="Z618" s="1570"/>
      <c r="AA618" s="1570"/>
      <c r="AB618" s="1570"/>
      <c r="AC618" s="1570"/>
      <c r="AD618" s="1570">
        <f t="shared" si="265"/>
        <v>0</v>
      </c>
      <c r="AE618" s="3248"/>
      <c r="AF618" s="3248"/>
      <c r="AG618" s="3248"/>
      <c r="AH618" s="3248"/>
      <c r="AI618" s="3249"/>
      <c r="AJ618" s="3249">
        <f t="shared" si="266"/>
        <v>0</v>
      </c>
      <c r="AK618" s="3246"/>
      <c r="AL618" s="3246"/>
      <c r="AM618" s="3246"/>
      <c r="AN618" s="3246"/>
      <c r="AO618" s="3246"/>
      <c r="AP618" s="3246">
        <f t="shared" si="267"/>
        <v>0</v>
      </c>
      <c r="AQ618" s="3250"/>
      <c r="AR618" s="3250"/>
      <c r="AS618" s="3246"/>
      <c r="AT618" s="3246"/>
      <c r="AU618" s="3246"/>
      <c r="AV618" s="3246"/>
      <c r="AW618" s="3246"/>
      <c r="AX618" s="3246">
        <f t="shared" si="268"/>
        <v>0</v>
      </c>
      <c r="AY618" s="3246"/>
      <c r="AZ618" s="3246"/>
      <c r="BA618" s="3246"/>
      <c r="BB618" s="3246"/>
      <c r="BC618" s="3246"/>
      <c r="BD618" s="3246">
        <f t="shared" si="269"/>
        <v>0</v>
      </c>
      <c r="BE618" s="3246"/>
      <c r="BF618" s="3246"/>
      <c r="BG618" s="3246"/>
      <c r="BH618" s="3246"/>
      <c r="BI618" s="3246"/>
      <c r="BJ618" s="3246">
        <f t="shared" si="270"/>
        <v>0</v>
      </c>
      <c r="BK618" s="3079"/>
      <c r="BL618" s="3079"/>
      <c r="CF618" s="3235"/>
      <c r="CG618" s="1150"/>
      <c r="CQ618" s="3235"/>
      <c r="CR618" s="1150"/>
    </row>
    <row r="619" spans="1:96" ht="15" hidden="1" customHeight="1">
      <c r="B619" s="3224" t="s">
        <v>1500</v>
      </c>
      <c r="C619" s="3245"/>
      <c r="D619" s="1679"/>
      <c r="E619" s="1525"/>
      <c r="F619" s="3246"/>
      <c r="G619" s="3246"/>
      <c r="H619" s="3246"/>
      <c r="I619" s="3246"/>
      <c r="J619" s="3246"/>
      <c r="K619" s="3246">
        <f t="shared" si="262"/>
        <v>0</v>
      </c>
      <c r="L619" s="3252"/>
      <c r="M619" s="2948"/>
      <c r="N619" s="2948"/>
      <c r="O619" s="2948"/>
      <c r="P619" s="3133"/>
      <c r="Q619" s="3133">
        <f t="shared" si="263"/>
        <v>0</v>
      </c>
      <c r="R619" s="1951"/>
      <c r="S619" s="891"/>
      <c r="T619" s="891"/>
      <c r="U619" s="1341"/>
      <c r="V619" s="3246"/>
      <c r="W619" s="3246">
        <f t="shared" si="264"/>
        <v>0</v>
      </c>
      <c r="X619" s="3246"/>
      <c r="Y619" s="1570"/>
      <c r="Z619" s="1570"/>
      <c r="AA619" s="1570"/>
      <c r="AB619" s="1570"/>
      <c r="AC619" s="1570"/>
      <c r="AD619" s="1570">
        <f t="shared" si="265"/>
        <v>0</v>
      </c>
      <c r="AE619" s="3248"/>
      <c r="AF619" s="3248"/>
      <c r="AG619" s="3248"/>
      <c r="AH619" s="3248"/>
      <c r="AI619" s="3249"/>
      <c r="AJ619" s="3249">
        <f t="shared" si="266"/>
        <v>0</v>
      </c>
      <c r="AK619" s="3246"/>
      <c r="AL619" s="3246"/>
      <c r="AM619" s="3246"/>
      <c r="AN619" s="3246"/>
      <c r="AO619" s="3246"/>
      <c r="AP619" s="3246">
        <f t="shared" si="267"/>
        <v>0</v>
      </c>
      <c r="AQ619" s="3250"/>
      <c r="AR619" s="3250"/>
      <c r="AS619" s="3246"/>
      <c r="AT619" s="3246"/>
      <c r="AU619" s="3246"/>
      <c r="AV619" s="3246"/>
      <c r="AW619" s="3246"/>
      <c r="AX619" s="3246">
        <f t="shared" si="268"/>
        <v>0</v>
      </c>
      <c r="AY619" s="3246"/>
      <c r="AZ619" s="3246"/>
      <c r="BA619" s="3246"/>
      <c r="BB619" s="3246"/>
      <c r="BC619" s="3246"/>
      <c r="BD619" s="3246">
        <f t="shared" si="269"/>
        <v>0</v>
      </c>
      <c r="BE619" s="3246"/>
      <c r="BF619" s="3246"/>
      <c r="BG619" s="3246"/>
      <c r="BH619" s="3246"/>
      <c r="BI619" s="3246"/>
      <c r="BJ619" s="3246">
        <f t="shared" si="270"/>
        <v>0</v>
      </c>
      <c r="BK619" s="3079"/>
      <c r="BL619" s="3079"/>
      <c r="CF619" s="3235"/>
      <c r="CG619" s="1150"/>
      <c r="CQ619" s="3235"/>
      <c r="CR619" s="1150"/>
    </row>
    <row r="620" spans="1:96" ht="15" hidden="1" customHeight="1">
      <c r="B620" s="3224" t="s">
        <v>1500</v>
      </c>
      <c r="C620" s="3245"/>
      <c r="D620" s="1679"/>
      <c r="E620" s="1525"/>
      <c r="F620" s="3246"/>
      <c r="G620" s="3246"/>
      <c r="H620" s="3246"/>
      <c r="I620" s="3246"/>
      <c r="J620" s="3246"/>
      <c r="K620" s="3246">
        <f t="shared" si="262"/>
        <v>0</v>
      </c>
      <c r="L620" s="3252"/>
      <c r="M620" s="2948"/>
      <c r="N620" s="2948"/>
      <c r="O620" s="2948"/>
      <c r="P620" s="3133"/>
      <c r="Q620" s="3133">
        <f t="shared" si="263"/>
        <v>0</v>
      </c>
      <c r="R620" s="1951"/>
      <c r="S620" s="891"/>
      <c r="T620" s="891"/>
      <c r="U620" s="1341"/>
      <c r="V620" s="3246"/>
      <c r="W620" s="3246">
        <f t="shared" si="264"/>
        <v>0</v>
      </c>
      <c r="X620" s="3246"/>
      <c r="Y620" s="1570"/>
      <c r="Z620" s="1570"/>
      <c r="AA620" s="1570"/>
      <c r="AB620" s="1570"/>
      <c r="AC620" s="1570"/>
      <c r="AD620" s="1570">
        <f t="shared" si="265"/>
        <v>0</v>
      </c>
      <c r="AE620" s="3248"/>
      <c r="AF620" s="3248"/>
      <c r="AG620" s="3248"/>
      <c r="AH620" s="3248"/>
      <c r="AI620" s="3249"/>
      <c r="AJ620" s="3249">
        <f t="shared" si="266"/>
        <v>0</v>
      </c>
      <c r="AK620" s="3246"/>
      <c r="AL620" s="3246"/>
      <c r="AM620" s="3246"/>
      <c r="AN620" s="3246"/>
      <c r="AO620" s="3246"/>
      <c r="AP620" s="3246">
        <f t="shared" si="267"/>
        <v>0</v>
      </c>
      <c r="AQ620" s="3250"/>
      <c r="AR620" s="3250"/>
      <c r="AS620" s="3246"/>
      <c r="AT620" s="3246"/>
      <c r="AU620" s="3246"/>
      <c r="AV620" s="3246"/>
      <c r="AW620" s="3246"/>
      <c r="AX620" s="3246">
        <f t="shared" si="268"/>
        <v>0</v>
      </c>
      <c r="AY620" s="3246"/>
      <c r="AZ620" s="3246"/>
      <c r="BA620" s="3246"/>
      <c r="BB620" s="3246"/>
      <c r="BC620" s="3246"/>
      <c r="BD620" s="3246">
        <f t="shared" si="269"/>
        <v>0</v>
      </c>
      <c r="BE620" s="3246"/>
      <c r="BF620" s="3246"/>
      <c r="BG620" s="3246"/>
      <c r="BH620" s="3246"/>
      <c r="BI620" s="3246"/>
      <c r="BJ620" s="3246">
        <f t="shared" si="270"/>
        <v>0</v>
      </c>
      <c r="BK620" s="3079"/>
      <c r="BL620" s="3079"/>
      <c r="CF620" s="3235"/>
      <c r="CG620" s="1150"/>
      <c r="CQ620" s="3235"/>
      <c r="CR620" s="1150"/>
    </row>
    <row r="621" spans="1:96" ht="15" hidden="1" customHeight="1">
      <c r="A621" s="901"/>
      <c r="B621" s="3224" t="s">
        <v>1500</v>
      </c>
      <c r="C621" s="1860"/>
      <c r="D621" s="1538"/>
      <c r="E621" s="1432"/>
      <c r="F621" s="1432"/>
      <c r="G621" s="1432"/>
      <c r="H621" s="1432"/>
      <c r="I621" s="1432"/>
      <c r="J621" s="1432"/>
      <c r="K621" s="1432">
        <f t="shared" si="262"/>
        <v>0</v>
      </c>
      <c r="L621" s="2953"/>
      <c r="M621" s="2953"/>
      <c r="N621" s="2953"/>
      <c r="O621" s="2953"/>
      <c r="P621" s="2953"/>
      <c r="Q621" s="2953">
        <f t="shared" si="263"/>
        <v>0</v>
      </c>
      <c r="R621" s="1432"/>
      <c r="S621" s="1432"/>
      <c r="T621" s="1432"/>
      <c r="U621" s="1432"/>
      <c r="V621" s="1432"/>
      <c r="W621" s="1432">
        <f t="shared" si="264"/>
        <v>0</v>
      </c>
      <c r="X621" s="1432"/>
      <c r="Y621" s="1433"/>
      <c r="Z621" s="1433"/>
      <c r="AA621" s="1433"/>
      <c r="AB621" s="1433"/>
      <c r="AC621" s="1433"/>
      <c r="AD621" s="1433">
        <f t="shared" si="265"/>
        <v>0</v>
      </c>
      <c r="AE621" s="3026"/>
      <c r="AF621" s="3026"/>
      <c r="AG621" s="3026"/>
      <c r="AH621" s="3026"/>
      <c r="AI621" s="2954"/>
      <c r="AJ621" s="2954">
        <f t="shared" si="266"/>
        <v>0</v>
      </c>
      <c r="AK621" s="1432"/>
      <c r="AL621" s="1432"/>
      <c r="AM621" s="1432"/>
      <c r="AN621" s="1432"/>
      <c r="AO621" s="1432"/>
      <c r="AP621" s="1432">
        <f t="shared" si="267"/>
        <v>0</v>
      </c>
      <c r="AQ621" s="2955"/>
      <c r="AR621" s="2955"/>
      <c r="AS621" s="1432"/>
      <c r="AT621" s="1432"/>
      <c r="AU621" s="1432"/>
      <c r="AV621" s="1432"/>
      <c r="AW621" s="1432"/>
      <c r="AX621" s="1432">
        <f t="shared" si="268"/>
        <v>0</v>
      </c>
      <c r="AY621" s="1432"/>
      <c r="AZ621" s="1432"/>
      <c r="BA621" s="1432"/>
      <c r="BB621" s="1432"/>
      <c r="BC621" s="1432"/>
      <c r="BD621" s="1432">
        <f t="shared" si="269"/>
        <v>0</v>
      </c>
      <c r="BE621" s="1432"/>
      <c r="BF621" s="1432"/>
      <c r="BG621" s="1432"/>
      <c r="BH621" s="1432"/>
      <c r="BI621" s="1432"/>
      <c r="BJ621" s="1432">
        <f t="shared" si="270"/>
        <v>0</v>
      </c>
      <c r="BK621" s="3047"/>
      <c r="BL621" s="3047"/>
      <c r="CF621" s="3235"/>
      <c r="CG621" s="1150"/>
      <c r="CQ621" s="3235"/>
      <c r="CR621" s="1150"/>
    </row>
    <row r="622" spans="1:96" ht="20.25" customHeight="1">
      <c r="B622" s="3038" t="s">
        <v>581</v>
      </c>
      <c r="C622" s="2897" t="s">
        <v>609</v>
      </c>
      <c r="D622" s="2978"/>
      <c r="E622" s="1925"/>
      <c r="F622" s="1925">
        <v>0</v>
      </c>
      <c r="G622" s="1925">
        <v>0</v>
      </c>
      <c r="H622" s="1925">
        <v>0</v>
      </c>
      <c r="I622" s="1925"/>
      <c r="J622" s="1925">
        <v>0</v>
      </c>
      <c r="K622" s="1925">
        <f t="shared" si="262"/>
        <v>0</v>
      </c>
      <c r="L622" s="1925">
        <f>SUM(L623:L642)</f>
        <v>0</v>
      </c>
      <c r="M622" s="1925">
        <f>SUM(M623:M642)</f>
        <v>0</v>
      </c>
      <c r="N622" s="1925">
        <f>SUM(N623:N642)</f>
        <v>0</v>
      </c>
      <c r="O622" s="1925"/>
      <c r="P622" s="1925">
        <f>SUM(P623:P642)</f>
        <v>0</v>
      </c>
      <c r="Q622" s="1925">
        <f t="shared" si="263"/>
        <v>0</v>
      </c>
      <c r="R622" s="1925">
        <f>SUM(R623:R642)</f>
        <v>0</v>
      </c>
      <c r="S622" s="1925">
        <f>SUM(S623:S642)</f>
        <v>0</v>
      </c>
      <c r="T622" s="1925">
        <f>SUM(T623:T642)</f>
        <v>0</v>
      </c>
      <c r="U622" s="1925"/>
      <c r="V622" s="1925">
        <f>SUM(V623:V642)</f>
        <v>0</v>
      </c>
      <c r="W622" s="1925">
        <f t="shared" si="264"/>
        <v>0</v>
      </c>
      <c r="X622" s="1925"/>
      <c r="Y622" s="1925">
        <v>0</v>
      </c>
      <c r="Z622" s="1925">
        <v>5000</v>
      </c>
      <c r="AA622" s="1925">
        <v>0</v>
      </c>
      <c r="AB622" s="1925">
        <v>5000</v>
      </c>
      <c r="AC622" s="1925">
        <v>120000</v>
      </c>
      <c r="AD622" s="1925">
        <f t="shared" si="265"/>
        <v>130000</v>
      </c>
      <c r="AE622" s="1925">
        <f>SUM(AE623:AE642)</f>
        <v>0</v>
      </c>
      <c r="AF622" s="1925">
        <f>SUM(AF623:AF642)</f>
        <v>0</v>
      </c>
      <c r="AG622" s="1925">
        <f>SUM(AG623:AG642)</f>
        <v>0</v>
      </c>
      <c r="AH622" s="1925">
        <f>SUM(AH623:AH642)</f>
        <v>0</v>
      </c>
      <c r="AI622" s="1925">
        <f>SUM(AI623:AI642)</f>
        <v>0</v>
      </c>
      <c r="AJ622" s="1925">
        <f t="shared" si="266"/>
        <v>0</v>
      </c>
      <c r="AK622" s="1917">
        <f>SUM(AK623:AK642)</f>
        <v>0</v>
      </c>
      <c r="AL622" s="1917">
        <f>SUM(AL623:AL642)</f>
        <v>5000</v>
      </c>
      <c r="AM622" s="1917">
        <f>SUM(AM623:AM642)</f>
        <v>0</v>
      </c>
      <c r="AN622" s="1917">
        <f>SUM(AN623:AN642)</f>
        <v>5000</v>
      </c>
      <c r="AO622" s="1917">
        <f>SUM(AO623:AO642)</f>
        <v>120000</v>
      </c>
      <c r="AP622" s="1917">
        <f t="shared" si="267"/>
        <v>130000</v>
      </c>
      <c r="AQ622" s="3040"/>
      <c r="AR622" s="3040"/>
      <c r="AS622" s="1925">
        <v>0</v>
      </c>
      <c r="AT622" s="1925">
        <v>0</v>
      </c>
      <c r="AU622" s="1925">
        <v>0</v>
      </c>
      <c r="AV622" s="1925"/>
      <c r="AW622" s="1925">
        <v>0</v>
      </c>
      <c r="AX622" s="1925">
        <f t="shared" si="268"/>
        <v>0</v>
      </c>
      <c r="AY622" s="1925">
        <f t="shared" ref="AY622:BG622" si="275">SUM(AY623:AY642)</f>
        <v>0</v>
      </c>
      <c r="AZ622" s="1925">
        <f t="shared" si="275"/>
        <v>0</v>
      </c>
      <c r="BA622" s="1925">
        <f t="shared" si="275"/>
        <v>0</v>
      </c>
      <c r="BB622" s="1925">
        <f t="shared" si="275"/>
        <v>0</v>
      </c>
      <c r="BC622" s="1925">
        <f t="shared" si="275"/>
        <v>0</v>
      </c>
      <c r="BD622" s="1925">
        <f t="shared" si="269"/>
        <v>0</v>
      </c>
      <c r="BE622" s="1925">
        <f t="shared" si="275"/>
        <v>0</v>
      </c>
      <c r="BF622" s="1925">
        <f t="shared" si="275"/>
        <v>0</v>
      </c>
      <c r="BG622" s="1925">
        <f t="shared" si="275"/>
        <v>0</v>
      </c>
      <c r="BH622" s="1925">
        <f>SUM(BH623:BH642)</f>
        <v>0</v>
      </c>
      <c r="BI622" s="1925">
        <f>SUM(BI623:BI642)</f>
        <v>0</v>
      </c>
      <c r="BJ622" s="1925">
        <f t="shared" si="270"/>
        <v>0</v>
      </c>
      <c r="BK622" s="3240"/>
      <c r="BL622" s="3240"/>
      <c r="CF622" s="3235"/>
      <c r="CG622" s="1150"/>
      <c r="CQ622" s="3235"/>
      <c r="CR622" s="1150"/>
    </row>
    <row r="623" spans="1:96" ht="27.75" hidden="1" customHeight="1">
      <c r="A623" s="885" t="s">
        <v>636</v>
      </c>
      <c r="B623" s="3224" t="s">
        <v>1500</v>
      </c>
      <c r="C623" s="1662" t="s">
        <v>96</v>
      </c>
      <c r="D623" s="2983" t="s">
        <v>955</v>
      </c>
      <c r="E623" s="1422"/>
      <c r="F623" s="3253">
        <v>0</v>
      </c>
      <c r="G623" s="1422">
        <v>0</v>
      </c>
      <c r="H623" s="1422">
        <v>0</v>
      </c>
      <c r="I623" s="1422"/>
      <c r="J623" s="1422">
        <v>0</v>
      </c>
      <c r="K623" s="1422">
        <f t="shared" si="262"/>
        <v>0</v>
      </c>
      <c r="L623" s="3254"/>
      <c r="M623" s="2942"/>
      <c r="N623" s="2942"/>
      <c r="O623" s="2942"/>
      <c r="P623" s="2942"/>
      <c r="Q623" s="2948">
        <f t="shared" si="263"/>
        <v>0</v>
      </c>
      <c r="R623" s="891">
        <f t="shared" ref="R623:T624" si="276">F623+L623</f>
        <v>0</v>
      </c>
      <c r="S623" s="891">
        <f t="shared" si="276"/>
        <v>0</v>
      </c>
      <c r="T623" s="891">
        <f t="shared" si="276"/>
        <v>0</v>
      </c>
      <c r="U623" s="1341"/>
      <c r="V623" s="1422">
        <f>J623+P623</f>
        <v>0</v>
      </c>
      <c r="W623" s="1422">
        <f t="shared" si="264"/>
        <v>0</v>
      </c>
      <c r="X623" s="1422"/>
      <c r="Y623" s="1424">
        <v>0</v>
      </c>
      <c r="Z623" s="1424">
        <v>0</v>
      </c>
      <c r="AA623" s="1424">
        <v>0</v>
      </c>
      <c r="AB623" s="1424"/>
      <c r="AC623" s="1424">
        <v>0</v>
      </c>
      <c r="AD623" s="1424">
        <f t="shared" si="265"/>
        <v>0</v>
      </c>
      <c r="AE623" s="3069"/>
      <c r="AF623" s="3069"/>
      <c r="AG623" s="3069"/>
      <c r="AH623" s="3069"/>
      <c r="AI623" s="2943"/>
      <c r="AJ623" s="2943">
        <f t="shared" si="266"/>
        <v>0</v>
      </c>
      <c r="AK623" s="930">
        <f t="shared" ref="AK623:AO627" si="277">Y623+AE623</f>
        <v>0</v>
      </c>
      <c r="AL623" s="1432">
        <f t="shared" si="277"/>
        <v>0</v>
      </c>
      <c r="AM623" s="930">
        <f t="shared" si="277"/>
        <v>0</v>
      </c>
      <c r="AN623" s="930">
        <f t="shared" si="277"/>
        <v>0</v>
      </c>
      <c r="AO623" s="930">
        <f t="shared" si="277"/>
        <v>0</v>
      </c>
      <c r="AP623" s="1623">
        <f t="shared" si="267"/>
        <v>0</v>
      </c>
      <c r="AQ623" s="2945"/>
      <c r="AR623" s="2945"/>
      <c r="AS623" s="1422">
        <v>0</v>
      </c>
      <c r="AT623" s="1422">
        <v>0</v>
      </c>
      <c r="AU623" s="1422">
        <v>0</v>
      </c>
      <c r="AV623" s="1422"/>
      <c r="AW623" s="1422">
        <v>0</v>
      </c>
      <c r="AX623" s="1422">
        <f t="shared" si="268"/>
        <v>0</v>
      </c>
      <c r="AY623" s="1422"/>
      <c r="AZ623" s="1422"/>
      <c r="BA623" s="1422"/>
      <c r="BB623" s="1422"/>
      <c r="BC623" s="1422"/>
      <c r="BD623" s="1422">
        <f t="shared" si="269"/>
        <v>0</v>
      </c>
      <c r="BE623" s="1422">
        <f t="shared" ref="BE623:BI625" si="278">AS623+AY623</f>
        <v>0</v>
      </c>
      <c r="BF623" s="1422">
        <f t="shared" si="278"/>
        <v>0</v>
      </c>
      <c r="BG623" s="1422">
        <f t="shared" si="278"/>
        <v>0</v>
      </c>
      <c r="BH623" s="1422"/>
      <c r="BI623" s="1422">
        <f>AW623+BC623</f>
        <v>0</v>
      </c>
      <c r="BJ623" s="1422">
        <f t="shared" si="270"/>
        <v>0</v>
      </c>
      <c r="BK623" s="2920"/>
      <c r="BL623" s="2920"/>
      <c r="CF623" s="3235"/>
      <c r="CG623" s="1150"/>
      <c r="CQ623" s="3235"/>
      <c r="CR623" s="1150"/>
    </row>
    <row r="624" spans="1:96" ht="39" hidden="1" customHeight="1">
      <c r="A624" s="901" t="s">
        <v>635</v>
      </c>
      <c r="B624" s="3224" t="s">
        <v>1500</v>
      </c>
      <c r="C624" s="1692" t="s">
        <v>634</v>
      </c>
      <c r="D624" s="2965"/>
      <c r="E624" s="1525"/>
      <c r="F624" s="1525">
        <v>0</v>
      </c>
      <c r="G624" s="1525">
        <v>0</v>
      </c>
      <c r="H624" s="1525">
        <v>0</v>
      </c>
      <c r="I624" s="1525"/>
      <c r="J624" s="1525">
        <v>0</v>
      </c>
      <c r="K624" s="1525">
        <f t="shared" si="262"/>
        <v>0</v>
      </c>
      <c r="L624" s="2948"/>
      <c r="M624" s="2948"/>
      <c r="N624" s="2948"/>
      <c r="O624" s="2948"/>
      <c r="P624" s="2948"/>
      <c r="Q624" s="2948">
        <f t="shared" si="263"/>
        <v>0</v>
      </c>
      <c r="R624" s="891">
        <f t="shared" si="276"/>
        <v>0</v>
      </c>
      <c r="S624" s="891">
        <f t="shared" si="276"/>
        <v>0</v>
      </c>
      <c r="T624" s="891">
        <f t="shared" si="276"/>
        <v>0</v>
      </c>
      <c r="U624" s="1341"/>
      <c r="V624" s="1525">
        <f>J624+P624</f>
        <v>0</v>
      </c>
      <c r="W624" s="1525">
        <f t="shared" si="264"/>
        <v>0</v>
      </c>
      <c r="X624" s="1525"/>
      <c r="Y624" s="1501">
        <v>0</v>
      </c>
      <c r="Z624" s="1501">
        <v>0</v>
      </c>
      <c r="AA624" s="1501">
        <v>0</v>
      </c>
      <c r="AB624" s="1501"/>
      <c r="AC624" s="1501">
        <v>0</v>
      </c>
      <c r="AD624" s="1501">
        <f t="shared" si="265"/>
        <v>0</v>
      </c>
      <c r="AE624" s="3196"/>
      <c r="AF624" s="3196"/>
      <c r="AG624" s="3196"/>
      <c r="AH624" s="3196"/>
      <c r="AI624" s="2949"/>
      <c r="AJ624" s="2949">
        <f t="shared" si="266"/>
        <v>0</v>
      </c>
      <c r="AK624" s="1366">
        <f t="shared" si="277"/>
        <v>0</v>
      </c>
      <c r="AL624" s="1432">
        <f t="shared" si="277"/>
        <v>0</v>
      </c>
      <c r="AM624" s="1432">
        <f t="shared" si="277"/>
        <v>0</v>
      </c>
      <c r="AN624" s="1432">
        <f t="shared" si="277"/>
        <v>0</v>
      </c>
      <c r="AO624" s="1432">
        <f t="shared" si="277"/>
        <v>0</v>
      </c>
      <c r="AP624" s="1432">
        <f t="shared" si="267"/>
        <v>0</v>
      </c>
      <c r="AQ624" s="2950"/>
      <c r="AR624" s="2950"/>
      <c r="AS624" s="1525">
        <v>0</v>
      </c>
      <c r="AT624" s="1525">
        <v>0</v>
      </c>
      <c r="AU624" s="1525">
        <v>0</v>
      </c>
      <c r="AV624" s="1525"/>
      <c r="AW624" s="1525">
        <v>0</v>
      </c>
      <c r="AX624" s="1525">
        <f t="shared" si="268"/>
        <v>0</v>
      </c>
      <c r="AY624" s="1525"/>
      <c r="AZ624" s="1525"/>
      <c r="BA624" s="1525"/>
      <c r="BB624" s="1525"/>
      <c r="BC624" s="1525"/>
      <c r="BD624" s="1525">
        <f t="shared" si="269"/>
        <v>0</v>
      </c>
      <c r="BE624" s="1525">
        <f t="shared" si="278"/>
        <v>0</v>
      </c>
      <c r="BF624" s="1525">
        <f t="shared" si="278"/>
        <v>0</v>
      </c>
      <c r="BG624" s="1525">
        <f t="shared" si="278"/>
        <v>0</v>
      </c>
      <c r="BH624" s="1525"/>
      <c r="BI624" s="1525">
        <f>AW624+BC624</f>
        <v>0</v>
      </c>
      <c r="BJ624" s="1525">
        <f t="shared" si="270"/>
        <v>0</v>
      </c>
      <c r="BK624" s="2904"/>
      <c r="BL624" s="2904"/>
      <c r="CF624" s="3235"/>
      <c r="CG624" s="1150"/>
      <c r="CQ624" s="3235"/>
      <c r="CR624" s="1150"/>
    </row>
    <row r="625" spans="1:96" ht="36" customHeight="1">
      <c r="A625" s="901"/>
      <c r="B625" s="3224" t="s">
        <v>1022</v>
      </c>
      <c r="C625" s="1692" t="s">
        <v>1300</v>
      </c>
      <c r="D625" s="2965"/>
      <c r="E625" s="1525"/>
      <c r="F625" s="1525"/>
      <c r="G625" s="1525"/>
      <c r="H625" s="1525"/>
      <c r="I625" s="1525"/>
      <c r="J625" s="1525"/>
      <c r="K625" s="1525">
        <f t="shared" si="262"/>
        <v>0</v>
      </c>
      <c r="L625" s="2948"/>
      <c r="M625" s="2948"/>
      <c r="N625" s="2948"/>
      <c r="O625" s="2948"/>
      <c r="P625" s="2948"/>
      <c r="Q625" s="2948">
        <f t="shared" si="263"/>
        <v>0</v>
      </c>
      <c r="R625" s="1341"/>
      <c r="S625" s="891"/>
      <c r="T625" s="891"/>
      <c r="U625" s="1341"/>
      <c r="V625" s="1525"/>
      <c r="W625" s="1525">
        <f t="shared" si="264"/>
        <v>0</v>
      </c>
      <c r="X625" s="1525"/>
      <c r="Y625" s="1501" t="s">
        <v>1506</v>
      </c>
      <c r="Z625" s="1501">
        <v>5000</v>
      </c>
      <c r="AA625" s="1501">
        <v>0</v>
      </c>
      <c r="AB625" s="1501">
        <v>5000</v>
      </c>
      <c r="AC625" s="1501">
        <v>120000</v>
      </c>
      <c r="AD625" s="1501">
        <f t="shared" si="265"/>
        <v>130000</v>
      </c>
      <c r="AE625" s="3196"/>
      <c r="AF625" s="3196"/>
      <c r="AG625" s="3196">
        <v>0</v>
      </c>
      <c r="AH625" s="3196">
        <f>AI625/24</f>
        <v>0</v>
      </c>
      <c r="AI625" s="2949"/>
      <c r="AJ625" s="2949">
        <f t="shared" si="266"/>
        <v>0</v>
      </c>
      <c r="AK625" s="891" t="s">
        <v>1506</v>
      </c>
      <c r="AL625" s="891">
        <f t="shared" si="277"/>
        <v>5000</v>
      </c>
      <c r="AM625" s="1432">
        <f t="shared" si="277"/>
        <v>0</v>
      </c>
      <c r="AN625" s="1432">
        <f t="shared" si="277"/>
        <v>5000</v>
      </c>
      <c r="AO625" s="1432">
        <f t="shared" si="277"/>
        <v>120000</v>
      </c>
      <c r="AP625" s="1432">
        <f t="shared" si="267"/>
        <v>130000</v>
      </c>
      <c r="AQ625" s="2950"/>
      <c r="AR625" s="2950"/>
      <c r="AS625" s="1525"/>
      <c r="AT625" s="1525"/>
      <c r="AU625" s="1525"/>
      <c r="AV625" s="1525"/>
      <c r="AW625" s="1525"/>
      <c r="AX625" s="1525">
        <f t="shared" si="268"/>
        <v>0</v>
      </c>
      <c r="AY625" s="1525"/>
      <c r="AZ625" s="1525"/>
      <c r="BA625" s="1525">
        <v>0</v>
      </c>
      <c r="BB625" s="1525"/>
      <c r="BC625" s="1525"/>
      <c r="BD625" s="1525">
        <f t="shared" si="269"/>
        <v>0</v>
      </c>
      <c r="BE625" s="3200"/>
      <c r="BF625" s="1432">
        <f t="shared" si="278"/>
        <v>0</v>
      </c>
      <c r="BG625" s="1432">
        <f t="shared" si="278"/>
        <v>0</v>
      </c>
      <c r="BH625" s="1432">
        <f t="shared" si="278"/>
        <v>0</v>
      </c>
      <c r="BI625" s="1432">
        <f t="shared" si="278"/>
        <v>0</v>
      </c>
      <c r="BJ625" s="1432">
        <f>SUM(BF625:BI625)</f>
        <v>0</v>
      </c>
      <c r="BK625" s="3047"/>
      <c r="BL625" s="3047"/>
      <c r="CF625" s="3235"/>
      <c r="CG625" s="1150"/>
      <c r="CQ625" s="3235"/>
      <c r="CR625" s="1150"/>
    </row>
    <row r="626" spans="1:96" ht="15.75" hidden="1" customHeight="1">
      <c r="A626" s="901"/>
      <c r="B626" s="3255"/>
      <c r="C626" s="1692"/>
      <c r="D626" s="2965"/>
      <c r="E626" s="1525"/>
      <c r="F626" s="1525"/>
      <c r="G626" s="1525"/>
      <c r="H626" s="1525"/>
      <c r="I626" s="1525"/>
      <c r="J626" s="1525"/>
      <c r="K626" s="1525">
        <f t="shared" si="262"/>
        <v>0</v>
      </c>
      <c r="L626" s="2948"/>
      <c r="M626" s="2948"/>
      <c r="N626" s="2948"/>
      <c r="O626" s="2948"/>
      <c r="P626" s="2948"/>
      <c r="Q626" s="2948">
        <f t="shared" si="263"/>
        <v>0</v>
      </c>
      <c r="R626" s="1341"/>
      <c r="S626" s="891"/>
      <c r="T626" s="891"/>
      <c r="U626" s="1341"/>
      <c r="V626" s="1525"/>
      <c r="W626" s="1525">
        <f t="shared" si="264"/>
        <v>0</v>
      </c>
      <c r="X626" s="1525"/>
      <c r="Y626" s="1501"/>
      <c r="Z626" s="1501"/>
      <c r="AA626" s="1501"/>
      <c r="AB626" s="1501"/>
      <c r="AC626" s="1501"/>
      <c r="AD626" s="1501">
        <f t="shared" si="265"/>
        <v>0</v>
      </c>
      <c r="AE626" s="3196"/>
      <c r="AF626" s="3196"/>
      <c r="AG626" s="3196"/>
      <c r="AH626" s="3196"/>
      <c r="AI626" s="2949"/>
      <c r="AJ626" s="2949">
        <f t="shared" si="266"/>
        <v>0</v>
      </c>
      <c r="AK626" s="1366">
        <f t="shared" si="277"/>
        <v>0</v>
      </c>
      <c r="AL626" s="1432">
        <f t="shared" si="277"/>
        <v>0</v>
      </c>
      <c r="AM626" s="1432">
        <f t="shared" si="277"/>
        <v>0</v>
      </c>
      <c r="AN626" s="1432">
        <f t="shared" si="277"/>
        <v>0</v>
      </c>
      <c r="AO626" s="1432">
        <f t="shared" si="277"/>
        <v>0</v>
      </c>
      <c r="AP626" s="1432">
        <f t="shared" si="267"/>
        <v>0</v>
      </c>
      <c r="AQ626" s="2950"/>
      <c r="AR626" s="2950"/>
      <c r="AS626" s="1525"/>
      <c r="AT626" s="1525"/>
      <c r="AU626" s="1525"/>
      <c r="AV626" s="1525"/>
      <c r="AW626" s="1525"/>
      <c r="AX626" s="1525">
        <f t="shared" si="268"/>
        <v>0</v>
      </c>
      <c r="AY626" s="1525"/>
      <c r="AZ626" s="1525"/>
      <c r="BA626" s="1525"/>
      <c r="BB626" s="1525"/>
      <c r="BC626" s="1525"/>
      <c r="BD626" s="1525">
        <f t="shared" si="269"/>
        <v>0</v>
      </c>
      <c r="BE626" s="1525"/>
      <c r="BF626" s="1525"/>
      <c r="BG626" s="1525"/>
      <c r="BH626" s="1525"/>
      <c r="BI626" s="1525"/>
      <c r="BJ626" s="1525">
        <f t="shared" si="270"/>
        <v>0</v>
      </c>
      <c r="BK626" s="3047"/>
      <c r="BL626" s="3047"/>
      <c r="CF626" s="3235"/>
      <c r="CG626" s="1150"/>
      <c r="CQ626" s="3235"/>
      <c r="CR626" s="1150"/>
    </row>
    <row r="627" spans="1:96" ht="15.75" hidden="1" customHeight="1">
      <c r="A627" s="901"/>
      <c r="B627" s="3255"/>
      <c r="C627" s="1692"/>
      <c r="D627" s="2965"/>
      <c r="E627" s="1525"/>
      <c r="F627" s="1525"/>
      <c r="G627" s="1525"/>
      <c r="H627" s="1525"/>
      <c r="I627" s="1525"/>
      <c r="J627" s="1525"/>
      <c r="K627" s="1525">
        <f t="shared" si="262"/>
        <v>0</v>
      </c>
      <c r="L627" s="2948"/>
      <c r="M627" s="2948"/>
      <c r="N627" s="2948"/>
      <c r="O627" s="2948"/>
      <c r="P627" s="2948"/>
      <c r="Q627" s="2948">
        <f t="shared" si="263"/>
        <v>0</v>
      </c>
      <c r="R627" s="1341"/>
      <c r="S627" s="891"/>
      <c r="T627" s="891"/>
      <c r="U627" s="1341"/>
      <c r="V627" s="1525"/>
      <c r="W627" s="1525">
        <f t="shared" si="264"/>
        <v>0</v>
      </c>
      <c r="X627" s="1525"/>
      <c r="Y627" s="1501"/>
      <c r="Z627" s="1501"/>
      <c r="AA627" s="1501"/>
      <c r="AB627" s="1501"/>
      <c r="AC627" s="1501"/>
      <c r="AD627" s="1501">
        <f t="shared" si="265"/>
        <v>0</v>
      </c>
      <c r="AE627" s="3196"/>
      <c r="AF627" s="3196"/>
      <c r="AG627" s="3196"/>
      <c r="AH627" s="3196"/>
      <c r="AI627" s="2949"/>
      <c r="AJ627" s="2949">
        <f t="shared" si="266"/>
        <v>0</v>
      </c>
      <c r="AK627" s="1357" t="s">
        <v>1501</v>
      </c>
      <c r="AL627" s="1357">
        <f t="shared" si="277"/>
        <v>0</v>
      </c>
      <c r="AM627" s="1357">
        <f t="shared" si="277"/>
        <v>0</v>
      </c>
      <c r="AN627" s="1357">
        <f t="shared" si="277"/>
        <v>0</v>
      </c>
      <c r="AO627" s="1357">
        <f t="shared" si="277"/>
        <v>0</v>
      </c>
      <c r="AP627" s="1357">
        <f t="shared" si="267"/>
        <v>0</v>
      </c>
      <c r="AQ627" s="2950"/>
      <c r="AR627" s="2950"/>
      <c r="AS627" s="1525"/>
      <c r="AT627" s="1525"/>
      <c r="AU627" s="1525"/>
      <c r="AV627" s="1525"/>
      <c r="AW627" s="1525"/>
      <c r="AX627" s="1525">
        <f t="shared" si="268"/>
        <v>0</v>
      </c>
      <c r="AY627" s="1525"/>
      <c r="AZ627" s="1525"/>
      <c r="BA627" s="1525"/>
      <c r="BB627" s="1525"/>
      <c r="BC627" s="1525"/>
      <c r="BD627" s="1525">
        <f t="shared" si="269"/>
        <v>0</v>
      </c>
      <c r="BE627" s="1525"/>
      <c r="BF627" s="1525"/>
      <c r="BG627" s="1525"/>
      <c r="BH627" s="1525"/>
      <c r="BI627" s="1525"/>
      <c r="BJ627" s="1525">
        <f t="shared" si="270"/>
        <v>0</v>
      </c>
      <c r="BK627" s="3047"/>
      <c r="BL627" s="3047"/>
      <c r="CF627" s="3235"/>
      <c r="CG627" s="1150"/>
      <c r="CQ627" s="3235"/>
      <c r="CR627" s="1150"/>
    </row>
    <row r="628" spans="1:96" ht="15.75" hidden="1" customHeight="1">
      <c r="A628" s="901"/>
      <c r="B628" s="3255"/>
      <c r="C628" s="1692"/>
      <c r="D628" s="2965"/>
      <c r="E628" s="1525"/>
      <c r="F628" s="1525"/>
      <c r="G628" s="1525"/>
      <c r="H628" s="1525"/>
      <c r="I628" s="1525"/>
      <c r="J628" s="1525"/>
      <c r="K628" s="1525">
        <f t="shared" si="262"/>
        <v>0</v>
      </c>
      <c r="L628" s="2948"/>
      <c r="M628" s="2948"/>
      <c r="N628" s="2948"/>
      <c r="O628" s="2948"/>
      <c r="P628" s="2948"/>
      <c r="Q628" s="2948">
        <f t="shared" si="263"/>
        <v>0</v>
      </c>
      <c r="R628" s="1341"/>
      <c r="S628" s="891"/>
      <c r="T628" s="891"/>
      <c r="U628" s="1341"/>
      <c r="V628" s="1525"/>
      <c r="W628" s="1525">
        <f t="shared" si="264"/>
        <v>0</v>
      </c>
      <c r="X628" s="1525"/>
      <c r="Y628" s="1501"/>
      <c r="Z628" s="1501"/>
      <c r="AA628" s="1501"/>
      <c r="AB628" s="1501"/>
      <c r="AC628" s="1501"/>
      <c r="AD628" s="1501">
        <f t="shared" si="265"/>
        <v>0</v>
      </c>
      <c r="AE628" s="3196"/>
      <c r="AF628" s="3196"/>
      <c r="AG628" s="3196"/>
      <c r="AH628" s="3196"/>
      <c r="AI628" s="2949"/>
      <c r="AJ628" s="2949">
        <f t="shared" si="266"/>
        <v>0</v>
      </c>
      <c r="AK628" s="1525"/>
      <c r="AL628" s="1525"/>
      <c r="AM628" s="1525"/>
      <c r="AN628" s="1525"/>
      <c r="AO628" s="1525"/>
      <c r="AP628" s="1525">
        <f t="shared" si="267"/>
        <v>0</v>
      </c>
      <c r="AQ628" s="2950"/>
      <c r="AR628" s="2950"/>
      <c r="AS628" s="1525"/>
      <c r="AT628" s="1525"/>
      <c r="AU628" s="1525"/>
      <c r="AV628" s="1525"/>
      <c r="AW628" s="1525"/>
      <c r="AX628" s="1525">
        <f t="shared" si="268"/>
        <v>0</v>
      </c>
      <c r="AY628" s="1525"/>
      <c r="AZ628" s="1525"/>
      <c r="BA628" s="1525"/>
      <c r="BB628" s="1525"/>
      <c r="BC628" s="1525"/>
      <c r="BD628" s="1525">
        <f t="shared" si="269"/>
        <v>0</v>
      </c>
      <c r="BE628" s="1525"/>
      <c r="BF628" s="1525"/>
      <c r="BG628" s="1525"/>
      <c r="BH628" s="1525"/>
      <c r="BI628" s="1525"/>
      <c r="BJ628" s="1525">
        <f t="shared" si="270"/>
        <v>0</v>
      </c>
      <c r="BK628" s="3047"/>
      <c r="BL628" s="3047"/>
      <c r="CF628" s="3235"/>
      <c r="CG628" s="1150"/>
      <c r="CQ628" s="3235"/>
      <c r="CR628" s="1150"/>
    </row>
    <row r="629" spans="1:96" ht="15.75" hidden="1" customHeight="1">
      <c r="A629" s="901"/>
      <c r="B629" s="3255"/>
      <c r="C629" s="1692"/>
      <c r="D629" s="2965"/>
      <c r="E629" s="1525"/>
      <c r="F629" s="1525"/>
      <c r="G629" s="1525"/>
      <c r="H629" s="1525"/>
      <c r="I629" s="1525"/>
      <c r="J629" s="1525"/>
      <c r="K629" s="1525">
        <f t="shared" si="262"/>
        <v>0</v>
      </c>
      <c r="L629" s="2948"/>
      <c r="M629" s="2948"/>
      <c r="N629" s="2948"/>
      <c r="O629" s="2948"/>
      <c r="P629" s="2948"/>
      <c r="Q629" s="2948">
        <f t="shared" si="263"/>
        <v>0</v>
      </c>
      <c r="R629" s="1341"/>
      <c r="S629" s="891"/>
      <c r="T629" s="891"/>
      <c r="U629" s="1341"/>
      <c r="V629" s="1525"/>
      <c r="W629" s="1525">
        <f t="shared" si="264"/>
        <v>0</v>
      </c>
      <c r="X629" s="1525"/>
      <c r="Y629" s="1501"/>
      <c r="Z629" s="1501"/>
      <c r="AA629" s="1501"/>
      <c r="AB629" s="1501"/>
      <c r="AC629" s="1501"/>
      <c r="AD629" s="1501">
        <f t="shared" si="265"/>
        <v>0</v>
      </c>
      <c r="AE629" s="3196"/>
      <c r="AF629" s="3196"/>
      <c r="AG629" s="3196"/>
      <c r="AH629" s="3196"/>
      <c r="AI629" s="2949"/>
      <c r="AJ629" s="2949">
        <f t="shared" si="266"/>
        <v>0</v>
      </c>
      <c r="AK629" s="1525"/>
      <c r="AL629" s="1525"/>
      <c r="AM629" s="1525"/>
      <c r="AN629" s="1525"/>
      <c r="AO629" s="1525"/>
      <c r="AP629" s="1525">
        <f t="shared" si="267"/>
        <v>0</v>
      </c>
      <c r="AQ629" s="2950"/>
      <c r="AR629" s="2950"/>
      <c r="AS629" s="1525"/>
      <c r="AT629" s="1525"/>
      <c r="AU629" s="1525"/>
      <c r="AV629" s="1525"/>
      <c r="AW629" s="1525"/>
      <c r="AX629" s="1525">
        <f t="shared" si="268"/>
        <v>0</v>
      </c>
      <c r="AY629" s="1525"/>
      <c r="AZ629" s="1525"/>
      <c r="BA629" s="1525"/>
      <c r="BB629" s="1525"/>
      <c r="BC629" s="1525"/>
      <c r="BD629" s="1525">
        <f t="shared" si="269"/>
        <v>0</v>
      </c>
      <c r="BE629" s="1525"/>
      <c r="BF629" s="1525"/>
      <c r="BG629" s="1525"/>
      <c r="BH629" s="1525"/>
      <c r="BI629" s="1525"/>
      <c r="BJ629" s="1525">
        <f t="shared" si="270"/>
        <v>0</v>
      </c>
      <c r="BK629" s="3047"/>
      <c r="BL629" s="3047"/>
      <c r="CF629" s="3235"/>
      <c r="CG629" s="1150"/>
      <c r="CQ629" s="3235"/>
      <c r="CR629" s="1150"/>
    </row>
    <row r="630" spans="1:96" ht="15.75" hidden="1" customHeight="1">
      <c r="A630" s="901"/>
      <c r="B630" s="3255"/>
      <c r="C630" s="1692"/>
      <c r="D630" s="2965"/>
      <c r="E630" s="1525"/>
      <c r="F630" s="1525"/>
      <c r="G630" s="1525"/>
      <c r="H630" s="1525"/>
      <c r="I630" s="1525"/>
      <c r="J630" s="1525"/>
      <c r="K630" s="1525">
        <f t="shared" si="262"/>
        <v>0</v>
      </c>
      <c r="L630" s="2948"/>
      <c r="M630" s="2948"/>
      <c r="N630" s="2948"/>
      <c r="O630" s="2948"/>
      <c r="P630" s="2948"/>
      <c r="Q630" s="2948">
        <f t="shared" si="263"/>
        <v>0</v>
      </c>
      <c r="R630" s="1341"/>
      <c r="S630" s="891"/>
      <c r="T630" s="891"/>
      <c r="U630" s="1341"/>
      <c r="V630" s="1525"/>
      <c r="W630" s="1525">
        <f t="shared" si="264"/>
        <v>0</v>
      </c>
      <c r="X630" s="1525"/>
      <c r="Y630" s="1501"/>
      <c r="Z630" s="1501"/>
      <c r="AA630" s="1501"/>
      <c r="AB630" s="1501"/>
      <c r="AC630" s="1501"/>
      <c r="AD630" s="1501">
        <f t="shared" si="265"/>
        <v>0</v>
      </c>
      <c r="AE630" s="3196"/>
      <c r="AF630" s="3196"/>
      <c r="AG630" s="3196"/>
      <c r="AH630" s="3196"/>
      <c r="AI630" s="2949"/>
      <c r="AJ630" s="2949">
        <f t="shared" si="266"/>
        <v>0</v>
      </c>
      <c r="AK630" s="1525"/>
      <c r="AL630" s="1525"/>
      <c r="AM630" s="1525"/>
      <c r="AN630" s="1525"/>
      <c r="AO630" s="1525"/>
      <c r="AP630" s="1525">
        <f t="shared" si="267"/>
        <v>0</v>
      </c>
      <c r="AQ630" s="2950"/>
      <c r="AR630" s="2950"/>
      <c r="AS630" s="1525"/>
      <c r="AT630" s="1525"/>
      <c r="AU630" s="1525"/>
      <c r="AV630" s="1525"/>
      <c r="AW630" s="1525"/>
      <c r="AX630" s="1525">
        <f t="shared" si="268"/>
        <v>0</v>
      </c>
      <c r="AY630" s="1525"/>
      <c r="AZ630" s="1525"/>
      <c r="BA630" s="1525"/>
      <c r="BB630" s="1525"/>
      <c r="BC630" s="1525"/>
      <c r="BD630" s="1525">
        <f t="shared" si="269"/>
        <v>0</v>
      </c>
      <c r="BE630" s="1525"/>
      <c r="BF630" s="1525"/>
      <c r="BG630" s="1525"/>
      <c r="BH630" s="1525"/>
      <c r="BI630" s="1525"/>
      <c r="BJ630" s="1525">
        <f t="shared" si="270"/>
        <v>0</v>
      </c>
      <c r="BK630" s="3047"/>
      <c r="BL630" s="3047"/>
      <c r="CF630" s="3235"/>
      <c r="CG630" s="1150"/>
      <c r="CQ630" s="3235"/>
      <c r="CR630" s="1150"/>
    </row>
    <row r="631" spans="1:96" ht="15.75" hidden="1" customHeight="1">
      <c r="A631" s="901"/>
      <c r="B631" s="3255"/>
      <c r="C631" s="1692"/>
      <c r="D631" s="2965"/>
      <c r="E631" s="1525"/>
      <c r="F631" s="1525"/>
      <c r="G631" s="1525"/>
      <c r="H631" s="1525"/>
      <c r="I631" s="1525"/>
      <c r="J631" s="1525"/>
      <c r="K631" s="1525">
        <f t="shared" si="262"/>
        <v>0</v>
      </c>
      <c r="L631" s="2948"/>
      <c r="M631" s="2948"/>
      <c r="N631" s="2948"/>
      <c r="O631" s="2948"/>
      <c r="P631" s="2948"/>
      <c r="Q631" s="2948">
        <f t="shared" si="263"/>
        <v>0</v>
      </c>
      <c r="R631" s="1341"/>
      <c r="S631" s="891"/>
      <c r="T631" s="891"/>
      <c r="U631" s="1341"/>
      <c r="V631" s="1525"/>
      <c r="W631" s="1525">
        <f t="shared" si="264"/>
        <v>0</v>
      </c>
      <c r="X631" s="1525"/>
      <c r="Y631" s="1501"/>
      <c r="Z631" s="1501"/>
      <c r="AA631" s="1501"/>
      <c r="AB631" s="1501"/>
      <c r="AC631" s="1501"/>
      <c r="AD631" s="1501">
        <f t="shared" si="265"/>
        <v>0</v>
      </c>
      <c r="AE631" s="3196"/>
      <c r="AF631" s="3196"/>
      <c r="AG631" s="3196"/>
      <c r="AH631" s="3196"/>
      <c r="AI631" s="2949"/>
      <c r="AJ631" s="2949">
        <f t="shared" si="266"/>
        <v>0</v>
      </c>
      <c r="AK631" s="1525"/>
      <c r="AL631" s="1525"/>
      <c r="AM631" s="1525"/>
      <c r="AN631" s="1525"/>
      <c r="AO631" s="1525"/>
      <c r="AP631" s="1525">
        <f t="shared" si="267"/>
        <v>0</v>
      </c>
      <c r="AQ631" s="2950"/>
      <c r="AR631" s="2950"/>
      <c r="AS631" s="1525"/>
      <c r="AT631" s="1525"/>
      <c r="AU631" s="1525"/>
      <c r="AV631" s="1525"/>
      <c r="AW631" s="1525"/>
      <c r="AX631" s="1525">
        <f t="shared" si="268"/>
        <v>0</v>
      </c>
      <c r="AY631" s="1525"/>
      <c r="AZ631" s="1525"/>
      <c r="BA631" s="1525"/>
      <c r="BB631" s="1525"/>
      <c r="BC631" s="1525"/>
      <c r="BD631" s="1525">
        <f t="shared" si="269"/>
        <v>0</v>
      </c>
      <c r="BE631" s="1525"/>
      <c r="BF631" s="1525"/>
      <c r="BG631" s="1525"/>
      <c r="BH631" s="1525"/>
      <c r="BI631" s="1525"/>
      <c r="BJ631" s="1525">
        <f t="shared" si="270"/>
        <v>0</v>
      </c>
      <c r="BK631" s="3047"/>
      <c r="BL631" s="3047"/>
      <c r="CF631" s="3235"/>
      <c r="CG631" s="1150"/>
      <c r="CQ631" s="3235"/>
      <c r="CR631" s="1150"/>
    </row>
    <row r="632" spans="1:96" ht="15.75" hidden="1" customHeight="1">
      <c r="A632" s="901"/>
      <c r="B632" s="3255"/>
      <c r="C632" s="1692"/>
      <c r="D632" s="2965"/>
      <c r="E632" s="1525"/>
      <c r="F632" s="1525"/>
      <c r="G632" s="1525"/>
      <c r="H632" s="1525"/>
      <c r="I632" s="1525"/>
      <c r="J632" s="1525"/>
      <c r="K632" s="1525">
        <f t="shared" si="262"/>
        <v>0</v>
      </c>
      <c r="L632" s="2948"/>
      <c r="M632" s="2948"/>
      <c r="N632" s="2948"/>
      <c r="O632" s="2948"/>
      <c r="P632" s="2948"/>
      <c r="Q632" s="2948">
        <f t="shared" si="263"/>
        <v>0</v>
      </c>
      <c r="R632" s="1341"/>
      <c r="S632" s="891"/>
      <c r="T632" s="891"/>
      <c r="U632" s="1341"/>
      <c r="V632" s="1525"/>
      <c r="W632" s="1525">
        <f t="shared" si="264"/>
        <v>0</v>
      </c>
      <c r="X632" s="1525"/>
      <c r="Y632" s="1501"/>
      <c r="Z632" s="1501"/>
      <c r="AA632" s="1501"/>
      <c r="AB632" s="1501"/>
      <c r="AC632" s="1501"/>
      <c r="AD632" s="1501">
        <f t="shared" si="265"/>
        <v>0</v>
      </c>
      <c r="AE632" s="3196"/>
      <c r="AF632" s="3196"/>
      <c r="AG632" s="3196"/>
      <c r="AH632" s="3196"/>
      <c r="AI632" s="2949"/>
      <c r="AJ632" s="2949">
        <f t="shared" si="266"/>
        <v>0</v>
      </c>
      <c r="AK632" s="1525"/>
      <c r="AL632" s="1525"/>
      <c r="AM632" s="1525"/>
      <c r="AN632" s="1525"/>
      <c r="AO632" s="1525"/>
      <c r="AP632" s="1525">
        <f t="shared" si="267"/>
        <v>0</v>
      </c>
      <c r="AQ632" s="2950"/>
      <c r="AR632" s="2950"/>
      <c r="AS632" s="1525"/>
      <c r="AT632" s="1525"/>
      <c r="AU632" s="1525"/>
      <c r="AV632" s="1525"/>
      <c r="AW632" s="1525"/>
      <c r="AX632" s="1525">
        <f t="shared" si="268"/>
        <v>0</v>
      </c>
      <c r="AY632" s="1525"/>
      <c r="AZ632" s="1525"/>
      <c r="BA632" s="1525"/>
      <c r="BB632" s="1525"/>
      <c r="BC632" s="1525"/>
      <c r="BD632" s="1525">
        <f t="shared" si="269"/>
        <v>0</v>
      </c>
      <c r="BE632" s="1525"/>
      <c r="BF632" s="1525"/>
      <c r="BG632" s="1525"/>
      <c r="BH632" s="1525"/>
      <c r="BI632" s="1525"/>
      <c r="BJ632" s="1525">
        <f t="shared" si="270"/>
        <v>0</v>
      </c>
      <c r="BK632" s="3047"/>
      <c r="BL632" s="3047"/>
      <c r="CF632" s="3235"/>
      <c r="CG632" s="1150"/>
      <c r="CQ632" s="3235"/>
      <c r="CR632" s="1150"/>
    </row>
    <row r="633" spans="1:96" ht="15.75" hidden="1" customHeight="1">
      <c r="A633" s="901"/>
      <c r="B633" s="3255"/>
      <c r="C633" s="1692"/>
      <c r="D633" s="2965"/>
      <c r="E633" s="1525"/>
      <c r="F633" s="1525"/>
      <c r="G633" s="1525"/>
      <c r="H633" s="1525"/>
      <c r="I633" s="1525"/>
      <c r="J633" s="1525"/>
      <c r="K633" s="1525">
        <f t="shared" si="262"/>
        <v>0</v>
      </c>
      <c r="L633" s="2948"/>
      <c r="M633" s="2948"/>
      <c r="N633" s="2948"/>
      <c r="O633" s="2948"/>
      <c r="P633" s="2948"/>
      <c r="Q633" s="2948">
        <f t="shared" si="263"/>
        <v>0</v>
      </c>
      <c r="R633" s="1341"/>
      <c r="S633" s="891"/>
      <c r="T633" s="891"/>
      <c r="U633" s="1341"/>
      <c r="V633" s="1525"/>
      <c r="W633" s="1525">
        <f t="shared" si="264"/>
        <v>0</v>
      </c>
      <c r="X633" s="1525"/>
      <c r="Y633" s="1501"/>
      <c r="Z633" s="1501"/>
      <c r="AA633" s="1501"/>
      <c r="AB633" s="1501"/>
      <c r="AC633" s="1501"/>
      <c r="AD633" s="1501">
        <f t="shared" si="265"/>
        <v>0</v>
      </c>
      <c r="AE633" s="3196"/>
      <c r="AF633" s="3196"/>
      <c r="AG633" s="3196"/>
      <c r="AH633" s="3196"/>
      <c r="AI633" s="2949"/>
      <c r="AJ633" s="2949">
        <f t="shared" si="266"/>
        <v>0</v>
      </c>
      <c r="AK633" s="1525"/>
      <c r="AL633" s="1525"/>
      <c r="AM633" s="1525"/>
      <c r="AN633" s="1525"/>
      <c r="AO633" s="1525"/>
      <c r="AP633" s="1525">
        <f t="shared" si="267"/>
        <v>0</v>
      </c>
      <c r="AQ633" s="2950"/>
      <c r="AR633" s="2950"/>
      <c r="AS633" s="1525"/>
      <c r="AT633" s="1525"/>
      <c r="AU633" s="1525"/>
      <c r="AV633" s="1525"/>
      <c r="AW633" s="1525"/>
      <c r="AX633" s="1525">
        <f t="shared" si="268"/>
        <v>0</v>
      </c>
      <c r="AY633" s="1525"/>
      <c r="AZ633" s="1525"/>
      <c r="BA633" s="1525"/>
      <c r="BB633" s="1525"/>
      <c r="BC633" s="1525"/>
      <c r="BD633" s="1525">
        <f t="shared" si="269"/>
        <v>0</v>
      </c>
      <c r="BE633" s="1525"/>
      <c r="BF633" s="1525"/>
      <c r="BG633" s="1525"/>
      <c r="BH633" s="1525"/>
      <c r="BI633" s="1525"/>
      <c r="BJ633" s="1525">
        <f t="shared" si="270"/>
        <v>0</v>
      </c>
      <c r="BK633" s="3047"/>
      <c r="BL633" s="3047"/>
      <c r="CF633" s="3235"/>
      <c r="CG633" s="1150"/>
      <c r="CQ633" s="3235"/>
      <c r="CR633" s="1150"/>
    </row>
    <row r="634" spans="1:96" ht="15.75" hidden="1" customHeight="1">
      <c r="A634" s="901"/>
      <c r="B634" s="3255"/>
      <c r="C634" s="1692"/>
      <c r="D634" s="2965"/>
      <c r="E634" s="1525"/>
      <c r="F634" s="1525"/>
      <c r="G634" s="1525"/>
      <c r="H634" s="1525"/>
      <c r="I634" s="1525"/>
      <c r="J634" s="1525"/>
      <c r="K634" s="1525">
        <f t="shared" si="262"/>
        <v>0</v>
      </c>
      <c r="L634" s="2948"/>
      <c r="M634" s="2948"/>
      <c r="N634" s="2948"/>
      <c r="O634" s="2948"/>
      <c r="P634" s="2948"/>
      <c r="Q634" s="2948">
        <f t="shared" si="263"/>
        <v>0</v>
      </c>
      <c r="R634" s="1341"/>
      <c r="S634" s="891"/>
      <c r="T634" s="891"/>
      <c r="U634" s="1341"/>
      <c r="V634" s="1525"/>
      <c r="W634" s="1525">
        <f t="shared" si="264"/>
        <v>0</v>
      </c>
      <c r="X634" s="1525"/>
      <c r="Y634" s="1501"/>
      <c r="Z634" s="1501"/>
      <c r="AA634" s="1501"/>
      <c r="AB634" s="1501"/>
      <c r="AC634" s="1501"/>
      <c r="AD634" s="1501">
        <f t="shared" si="265"/>
        <v>0</v>
      </c>
      <c r="AE634" s="3196"/>
      <c r="AF634" s="3196"/>
      <c r="AG634" s="3196"/>
      <c r="AH634" s="3196"/>
      <c r="AI634" s="2949"/>
      <c r="AJ634" s="2949">
        <f t="shared" si="266"/>
        <v>0</v>
      </c>
      <c r="AK634" s="1525"/>
      <c r="AL634" s="1525"/>
      <c r="AM634" s="1525"/>
      <c r="AN634" s="1525"/>
      <c r="AO634" s="1525"/>
      <c r="AP634" s="1525">
        <f t="shared" si="267"/>
        <v>0</v>
      </c>
      <c r="AQ634" s="2950"/>
      <c r="AR634" s="2950"/>
      <c r="AS634" s="1525"/>
      <c r="AT634" s="1525"/>
      <c r="AU634" s="1525"/>
      <c r="AV634" s="1525"/>
      <c r="AW634" s="1525"/>
      <c r="AX634" s="1525">
        <f t="shared" si="268"/>
        <v>0</v>
      </c>
      <c r="AY634" s="1525"/>
      <c r="AZ634" s="1525"/>
      <c r="BA634" s="1525"/>
      <c r="BB634" s="1525"/>
      <c r="BC634" s="1525"/>
      <c r="BD634" s="1525">
        <f t="shared" si="269"/>
        <v>0</v>
      </c>
      <c r="BE634" s="1525"/>
      <c r="BF634" s="1525"/>
      <c r="BG634" s="1525"/>
      <c r="BH634" s="1525"/>
      <c r="BI634" s="1525"/>
      <c r="BJ634" s="1525">
        <f t="shared" si="270"/>
        <v>0</v>
      </c>
      <c r="BK634" s="3047"/>
      <c r="BL634" s="3047"/>
      <c r="CF634" s="3235"/>
      <c r="CG634" s="1150"/>
      <c r="CQ634" s="3235"/>
      <c r="CR634" s="1150"/>
    </row>
    <row r="635" spans="1:96" ht="15.75" hidden="1" customHeight="1">
      <c r="A635" s="901"/>
      <c r="B635" s="3255"/>
      <c r="C635" s="1692"/>
      <c r="D635" s="2965"/>
      <c r="E635" s="1525"/>
      <c r="F635" s="1525"/>
      <c r="G635" s="1525"/>
      <c r="H635" s="1525"/>
      <c r="I635" s="1525"/>
      <c r="J635" s="1525"/>
      <c r="K635" s="1525">
        <f t="shared" si="262"/>
        <v>0</v>
      </c>
      <c r="L635" s="2948"/>
      <c r="M635" s="2948"/>
      <c r="N635" s="2948"/>
      <c r="O635" s="2948"/>
      <c r="P635" s="2948"/>
      <c r="Q635" s="2948">
        <f t="shared" si="263"/>
        <v>0</v>
      </c>
      <c r="R635" s="1341"/>
      <c r="S635" s="891"/>
      <c r="T635" s="891"/>
      <c r="U635" s="1341"/>
      <c r="V635" s="1525"/>
      <c r="W635" s="1525">
        <f t="shared" si="264"/>
        <v>0</v>
      </c>
      <c r="X635" s="1525"/>
      <c r="Y635" s="1501"/>
      <c r="Z635" s="1501"/>
      <c r="AA635" s="1501"/>
      <c r="AB635" s="1501"/>
      <c r="AC635" s="1501"/>
      <c r="AD635" s="1501">
        <f t="shared" si="265"/>
        <v>0</v>
      </c>
      <c r="AE635" s="3196"/>
      <c r="AF635" s="3196"/>
      <c r="AG635" s="3196"/>
      <c r="AH635" s="3196"/>
      <c r="AI635" s="2949"/>
      <c r="AJ635" s="2949">
        <f t="shared" si="266"/>
        <v>0</v>
      </c>
      <c r="AK635" s="1525"/>
      <c r="AL635" s="1525"/>
      <c r="AM635" s="1525"/>
      <c r="AN635" s="1525"/>
      <c r="AO635" s="1525"/>
      <c r="AP635" s="1525">
        <f t="shared" si="267"/>
        <v>0</v>
      </c>
      <c r="AQ635" s="2950"/>
      <c r="AR635" s="2950"/>
      <c r="AS635" s="1525"/>
      <c r="AT635" s="1525"/>
      <c r="AU635" s="1525"/>
      <c r="AV635" s="1525"/>
      <c r="AW635" s="1525"/>
      <c r="AX635" s="1525">
        <f t="shared" si="268"/>
        <v>0</v>
      </c>
      <c r="AY635" s="1525"/>
      <c r="AZ635" s="1525"/>
      <c r="BA635" s="1525"/>
      <c r="BB635" s="1525"/>
      <c r="BC635" s="1525"/>
      <c r="BD635" s="1525">
        <f t="shared" si="269"/>
        <v>0</v>
      </c>
      <c r="BE635" s="1525"/>
      <c r="BF635" s="1525"/>
      <c r="BG635" s="1525"/>
      <c r="BH635" s="1525"/>
      <c r="BI635" s="1525"/>
      <c r="BJ635" s="1525">
        <f t="shared" si="270"/>
        <v>0</v>
      </c>
      <c r="BK635" s="3047"/>
      <c r="BL635" s="3047"/>
      <c r="CF635" s="3235"/>
      <c r="CG635" s="1150"/>
      <c r="CQ635" s="3235"/>
      <c r="CR635" s="1150"/>
    </row>
    <row r="636" spans="1:96" ht="15.75" hidden="1" customHeight="1">
      <c r="A636" s="901"/>
      <c r="B636" s="3255"/>
      <c r="C636" s="1692"/>
      <c r="D636" s="2965"/>
      <c r="E636" s="1525"/>
      <c r="F636" s="1525"/>
      <c r="G636" s="1525"/>
      <c r="H636" s="1525"/>
      <c r="I636" s="1525"/>
      <c r="J636" s="1525"/>
      <c r="K636" s="1525">
        <f t="shared" si="262"/>
        <v>0</v>
      </c>
      <c r="L636" s="2948"/>
      <c r="M636" s="2948"/>
      <c r="N636" s="2948"/>
      <c r="O636" s="2948"/>
      <c r="P636" s="2948"/>
      <c r="Q636" s="2948">
        <f t="shared" si="263"/>
        <v>0</v>
      </c>
      <c r="R636" s="1341"/>
      <c r="S636" s="891"/>
      <c r="T636" s="891"/>
      <c r="U636" s="1341"/>
      <c r="V636" s="1525"/>
      <c r="W636" s="1525">
        <f t="shared" si="264"/>
        <v>0</v>
      </c>
      <c r="X636" s="1525"/>
      <c r="Y636" s="1501"/>
      <c r="Z636" s="1501"/>
      <c r="AA636" s="1501"/>
      <c r="AB636" s="1501"/>
      <c r="AC636" s="1501"/>
      <c r="AD636" s="1501">
        <f t="shared" si="265"/>
        <v>0</v>
      </c>
      <c r="AE636" s="3196"/>
      <c r="AF636" s="3196"/>
      <c r="AG636" s="3196"/>
      <c r="AH636" s="3196"/>
      <c r="AI636" s="2949"/>
      <c r="AJ636" s="2949">
        <f t="shared" si="266"/>
        <v>0</v>
      </c>
      <c r="AK636" s="1525"/>
      <c r="AL636" s="1525"/>
      <c r="AM636" s="1525"/>
      <c r="AN636" s="1525"/>
      <c r="AO636" s="1525"/>
      <c r="AP636" s="1525">
        <f t="shared" si="267"/>
        <v>0</v>
      </c>
      <c r="AQ636" s="2950"/>
      <c r="AR636" s="2950"/>
      <c r="AS636" s="1525"/>
      <c r="AT636" s="1525"/>
      <c r="AU636" s="1525"/>
      <c r="AV636" s="1525"/>
      <c r="AW636" s="1525"/>
      <c r="AX636" s="1525">
        <f t="shared" si="268"/>
        <v>0</v>
      </c>
      <c r="AY636" s="1525"/>
      <c r="AZ636" s="1525"/>
      <c r="BA636" s="1525"/>
      <c r="BB636" s="1525"/>
      <c r="BC636" s="1525"/>
      <c r="BD636" s="1525">
        <f t="shared" si="269"/>
        <v>0</v>
      </c>
      <c r="BE636" s="1525"/>
      <c r="BF636" s="1525"/>
      <c r="BG636" s="1525"/>
      <c r="BH636" s="1525"/>
      <c r="BI636" s="1525"/>
      <c r="BJ636" s="1525">
        <f t="shared" si="270"/>
        <v>0</v>
      </c>
      <c r="BK636" s="3047"/>
      <c r="BL636" s="3047"/>
      <c r="CF636" s="3235"/>
      <c r="CG636" s="1150"/>
      <c r="CQ636" s="3235"/>
      <c r="CR636" s="1150"/>
    </row>
    <row r="637" spans="1:96" ht="15.75" hidden="1" customHeight="1">
      <c r="A637" s="901"/>
      <c r="B637" s="3255"/>
      <c r="C637" s="1692"/>
      <c r="D637" s="2965"/>
      <c r="E637" s="1525"/>
      <c r="F637" s="1525"/>
      <c r="G637" s="1525"/>
      <c r="H637" s="1525"/>
      <c r="I637" s="1525"/>
      <c r="J637" s="1525"/>
      <c r="K637" s="1525">
        <f t="shared" si="262"/>
        <v>0</v>
      </c>
      <c r="L637" s="2948"/>
      <c r="M637" s="2948"/>
      <c r="N637" s="2948"/>
      <c r="O637" s="2948"/>
      <c r="P637" s="2948"/>
      <c r="Q637" s="2948">
        <f t="shared" si="263"/>
        <v>0</v>
      </c>
      <c r="R637" s="1341"/>
      <c r="S637" s="891"/>
      <c r="T637" s="891"/>
      <c r="U637" s="1341"/>
      <c r="V637" s="1525"/>
      <c r="W637" s="1525">
        <f t="shared" si="264"/>
        <v>0</v>
      </c>
      <c r="X637" s="1525"/>
      <c r="Y637" s="1501"/>
      <c r="Z637" s="1501"/>
      <c r="AA637" s="1501"/>
      <c r="AB637" s="1501"/>
      <c r="AC637" s="1501"/>
      <c r="AD637" s="1501">
        <f t="shared" si="265"/>
        <v>0</v>
      </c>
      <c r="AE637" s="3196"/>
      <c r="AF637" s="3196"/>
      <c r="AG637" s="3196"/>
      <c r="AH637" s="3196"/>
      <c r="AI637" s="2949"/>
      <c r="AJ637" s="2949">
        <f t="shared" si="266"/>
        <v>0</v>
      </c>
      <c r="AK637" s="1525"/>
      <c r="AL637" s="1525"/>
      <c r="AM637" s="1525"/>
      <c r="AN637" s="1525"/>
      <c r="AO637" s="1525"/>
      <c r="AP637" s="1525">
        <f t="shared" si="267"/>
        <v>0</v>
      </c>
      <c r="AQ637" s="2950"/>
      <c r="AR637" s="2950"/>
      <c r="AS637" s="1525"/>
      <c r="AT637" s="1525"/>
      <c r="AU637" s="1525"/>
      <c r="AV637" s="1525"/>
      <c r="AW637" s="1525"/>
      <c r="AX637" s="1525">
        <f t="shared" si="268"/>
        <v>0</v>
      </c>
      <c r="AY637" s="1525"/>
      <c r="AZ637" s="1525"/>
      <c r="BA637" s="1525"/>
      <c r="BB637" s="1525"/>
      <c r="BC637" s="1525"/>
      <c r="BD637" s="1525">
        <f t="shared" si="269"/>
        <v>0</v>
      </c>
      <c r="BE637" s="1525"/>
      <c r="BF637" s="1525"/>
      <c r="BG637" s="1525"/>
      <c r="BH637" s="1525"/>
      <c r="BI637" s="1525"/>
      <c r="BJ637" s="1525">
        <f t="shared" si="270"/>
        <v>0</v>
      </c>
      <c r="BK637" s="3047"/>
      <c r="BL637" s="3047"/>
      <c r="CF637" s="3235"/>
      <c r="CG637" s="1150"/>
      <c r="CQ637" s="3235"/>
      <c r="CR637" s="1150"/>
    </row>
    <row r="638" spans="1:96" ht="15.75" hidden="1" customHeight="1">
      <c r="A638" s="901"/>
      <c r="B638" s="3255"/>
      <c r="C638" s="1692"/>
      <c r="D638" s="2965"/>
      <c r="E638" s="1525"/>
      <c r="F638" s="1525"/>
      <c r="G638" s="1525"/>
      <c r="H638" s="1525"/>
      <c r="I638" s="1525"/>
      <c r="J638" s="1525"/>
      <c r="K638" s="1525">
        <f t="shared" si="262"/>
        <v>0</v>
      </c>
      <c r="L638" s="2948"/>
      <c r="M638" s="2948"/>
      <c r="N638" s="2948"/>
      <c r="O638" s="2948"/>
      <c r="P638" s="2948"/>
      <c r="Q638" s="2948">
        <f t="shared" si="263"/>
        <v>0</v>
      </c>
      <c r="R638" s="1341"/>
      <c r="S638" s="891"/>
      <c r="T638" s="891"/>
      <c r="U638" s="1341"/>
      <c r="V638" s="1525"/>
      <c r="W638" s="1525">
        <f t="shared" si="264"/>
        <v>0</v>
      </c>
      <c r="X638" s="1525"/>
      <c r="Y638" s="1501"/>
      <c r="Z638" s="1501"/>
      <c r="AA638" s="1501"/>
      <c r="AB638" s="1501"/>
      <c r="AC638" s="1501"/>
      <c r="AD638" s="1501">
        <f t="shared" si="265"/>
        <v>0</v>
      </c>
      <c r="AE638" s="3196"/>
      <c r="AF638" s="3196"/>
      <c r="AG638" s="3196"/>
      <c r="AH638" s="3196"/>
      <c r="AI638" s="2949"/>
      <c r="AJ638" s="2949">
        <f t="shared" si="266"/>
        <v>0</v>
      </c>
      <c r="AK638" s="1525"/>
      <c r="AL638" s="1525"/>
      <c r="AM638" s="1525"/>
      <c r="AN638" s="1525"/>
      <c r="AO638" s="1525"/>
      <c r="AP638" s="1525">
        <f t="shared" si="267"/>
        <v>0</v>
      </c>
      <c r="AQ638" s="2950"/>
      <c r="AR638" s="2950"/>
      <c r="AS638" s="1525"/>
      <c r="AT638" s="1525"/>
      <c r="AU638" s="1525"/>
      <c r="AV638" s="1525"/>
      <c r="AW638" s="1525"/>
      <c r="AX638" s="1525">
        <f t="shared" si="268"/>
        <v>0</v>
      </c>
      <c r="AY638" s="1525"/>
      <c r="AZ638" s="1525"/>
      <c r="BA638" s="1525"/>
      <c r="BB638" s="1525"/>
      <c r="BC638" s="1525"/>
      <c r="BD638" s="1525">
        <f t="shared" si="269"/>
        <v>0</v>
      </c>
      <c r="BE638" s="1525"/>
      <c r="BF638" s="1525"/>
      <c r="BG638" s="1525"/>
      <c r="BH638" s="1525"/>
      <c r="BI638" s="1525"/>
      <c r="BJ638" s="1525">
        <f t="shared" si="270"/>
        <v>0</v>
      </c>
      <c r="BK638" s="3047"/>
      <c r="BL638" s="3047"/>
      <c r="CF638" s="3235"/>
      <c r="CG638" s="1150"/>
      <c r="CQ638" s="3235"/>
      <c r="CR638" s="1150"/>
    </row>
    <row r="639" spans="1:96" ht="15.75" hidden="1" customHeight="1">
      <c r="A639" s="901"/>
      <c r="B639" s="3255"/>
      <c r="C639" s="1692"/>
      <c r="D639" s="2965"/>
      <c r="E639" s="1525"/>
      <c r="F639" s="1525"/>
      <c r="G639" s="1525"/>
      <c r="H639" s="1525"/>
      <c r="I639" s="1525"/>
      <c r="J639" s="1525"/>
      <c r="K639" s="1525">
        <f t="shared" si="262"/>
        <v>0</v>
      </c>
      <c r="L639" s="2948"/>
      <c r="M639" s="2948"/>
      <c r="N639" s="2948"/>
      <c r="O639" s="2948"/>
      <c r="P639" s="2948"/>
      <c r="Q639" s="2948">
        <f t="shared" si="263"/>
        <v>0</v>
      </c>
      <c r="R639" s="1341"/>
      <c r="S639" s="891"/>
      <c r="T639" s="891"/>
      <c r="U639" s="1341"/>
      <c r="V639" s="1525"/>
      <c r="W639" s="1525">
        <f t="shared" si="264"/>
        <v>0</v>
      </c>
      <c r="X639" s="1525"/>
      <c r="Y639" s="1501"/>
      <c r="Z639" s="1501"/>
      <c r="AA639" s="1501"/>
      <c r="AB639" s="1501"/>
      <c r="AC639" s="1501"/>
      <c r="AD639" s="1501">
        <f t="shared" si="265"/>
        <v>0</v>
      </c>
      <c r="AE639" s="3196"/>
      <c r="AF639" s="3196"/>
      <c r="AG639" s="3196"/>
      <c r="AH639" s="3196"/>
      <c r="AI639" s="2949"/>
      <c r="AJ639" s="2949">
        <f t="shared" si="266"/>
        <v>0</v>
      </c>
      <c r="AK639" s="1525"/>
      <c r="AL639" s="1525"/>
      <c r="AM639" s="1525"/>
      <c r="AN639" s="1525"/>
      <c r="AO639" s="1525"/>
      <c r="AP639" s="1525">
        <f t="shared" si="267"/>
        <v>0</v>
      </c>
      <c r="AQ639" s="2950"/>
      <c r="AR639" s="2950"/>
      <c r="AS639" s="1525"/>
      <c r="AT639" s="1525"/>
      <c r="AU639" s="1525"/>
      <c r="AV639" s="1525"/>
      <c r="AW639" s="1525"/>
      <c r="AX639" s="1525">
        <f t="shared" si="268"/>
        <v>0</v>
      </c>
      <c r="AY639" s="1525"/>
      <c r="AZ639" s="1525"/>
      <c r="BA639" s="1525"/>
      <c r="BB639" s="1525"/>
      <c r="BC639" s="1525"/>
      <c r="BD639" s="1525">
        <f t="shared" si="269"/>
        <v>0</v>
      </c>
      <c r="BE639" s="1525"/>
      <c r="BF639" s="1525"/>
      <c r="BG639" s="1525"/>
      <c r="BH639" s="1525"/>
      <c r="BI639" s="1525"/>
      <c r="BJ639" s="1525">
        <f t="shared" si="270"/>
        <v>0</v>
      </c>
      <c r="BK639" s="3047"/>
      <c r="BL639" s="3047"/>
      <c r="CF639" s="3235"/>
      <c r="CG639" s="1150"/>
      <c r="CQ639" s="3235"/>
      <c r="CR639" s="1150"/>
    </row>
    <row r="640" spans="1:96" ht="15.75" hidden="1" customHeight="1">
      <c r="A640" s="901"/>
      <c r="B640" s="3255"/>
      <c r="C640" s="1692"/>
      <c r="D640" s="2965"/>
      <c r="E640" s="1525"/>
      <c r="F640" s="1525"/>
      <c r="G640" s="1525"/>
      <c r="H640" s="1525"/>
      <c r="I640" s="1525"/>
      <c r="J640" s="1525"/>
      <c r="K640" s="1525">
        <f t="shared" si="262"/>
        <v>0</v>
      </c>
      <c r="L640" s="2948"/>
      <c r="M640" s="2948"/>
      <c r="N640" s="2948"/>
      <c r="O640" s="2948"/>
      <c r="P640" s="2948"/>
      <c r="Q640" s="2948">
        <f t="shared" si="263"/>
        <v>0</v>
      </c>
      <c r="R640" s="1341"/>
      <c r="S640" s="891"/>
      <c r="T640" s="891"/>
      <c r="U640" s="1341"/>
      <c r="V640" s="1525"/>
      <c r="W640" s="1525">
        <f t="shared" si="264"/>
        <v>0</v>
      </c>
      <c r="X640" s="1525"/>
      <c r="Y640" s="1501"/>
      <c r="Z640" s="1501"/>
      <c r="AA640" s="1501"/>
      <c r="AB640" s="1501"/>
      <c r="AC640" s="1501"/>
      <c r="AD640" s="1501">
        <f t="shared" si="265"/>
        <v>0</v>
      </c>
      <c r="AE640" s="3196"/>
      <c r="AF640" s="3196"/>
      <c r="AG640" s="3196"/>
      <c r="AH640" s="3196"/>
      <c r="AI640" s="2949"/>
      <c r="AJ640" s="2949">
        <f t="shared" si="266"/>
        <v>0</v>
      </c>
      <c r="AK640" s="1525"/>
      <c r="AL640" s="1525"/>
      <c r="AM640" s="1525"/>
      <c r="AN640" s="1525"/>
      <c r="AO640" s="1525"/>
      <c r="AP640" s="1525">
        <f t="shared" si="267"/>
        <v>0</v>
      </c>
      <c r="AQ640" s="2950"/>
      <c r="AR640" s="2950"/>
      <c r="AS640" s="1525"/>
      <c r="AT640" s="1525"/>
      <c r="AU640" s="1525"/>
      <c r="AV640" s="1525"/>
      <c r="AW640" s="1525"/>
      <c r="AX640" s="1525">
        <f t="shared" si="268"/>
        <v>0</v>
      </c>
      <c r="AY640" s="1525"/>
      <c r="AZ640" s="1525"/>
      <c r="BA640" s="1525"/>
      <c r="BB640" s="1525"/>
      <c r="BC640" s="1525"/>
      <c r="BD640" s="1525">
        <f t="shared" si="269"/>
        <v>0</v>
      </c>
      <c r="BE640" s="1525"/>
      <c r="BF640" s="1525"/>
      <c r="BG640" s="1525"/>
      <c r="BH640" s="1525"/>
      <c r="BI640" s="1525"/>
      <c r="BJ640" s="1525">
        <f t="shared" si="270"/>
        <v>0</v>
      </c>
      <c r="BK640" s="3047"/>
      <c r="BL640" s="3047"/>
      <c r="CF640" s="3235"/>
      <c r="CG640" s="1150"/>
      <c r="CQ640" s="3235"/>
      <c r="CR640" s="1150"/>
    </row>
    <row r="641" spans="1:96" ht="15.75" hidden="1" customHeight="1">
      <c r="A641" s="901"/>
      <c r="B641" s="3255"/>
      <c r="C641" s="1692"/>
      <c r="D641" s="2965"/>
      <c r="E641" s="1525"/>
      <c r="F641" s="1525"/>
      <c r="G641" s="1525"/>
      <c r="H641" s="1525"/>
      <c r="I641" s="1525"/>
      <c r="J641" s="1525"/>
      <c r="K641" s="1525">
        <f t="shared" si="262"/>
        <v>0</v>
      </c>
      <c r="L641" s="2948"/>
      <c r="M641" s="2948"/>
      <c r="N641" s="2948"/>
      <c r="O641" s="2948"/>
      <c r="P641" s="2948"/>
      <c r="Q641" s="2948">
        <f t="shared" si="263"/>
        <v>0</v>
      </c>
      <c r="R641" s="1341"/>
      <c r="S641" s="891"/>
      <c r="T641" s="891"/>
      <c r="U641" s="1341"/>
      <c r="V641" s="1525"/>
      <c r="W641" s="1525">
        <f t="shared" si="264"/>
        <v>0</v>
      </c>
      <c r="X641" s="1525"/>
      <c r="Y641" s="1501"/>
      <c r="Z641" s="1501"/>
      <c r="AA641" s="1501"/>
      <c r="AB641" s="1501"/>
      <c r="AC641" s="1501"/>
      <c r="AD641" s="1501">
        <f t="shared" si="265"/>
        <v>0</v>
      </c>
      <c r="AE641" s="3196"/>
      <c r="AF641" s="3196"/>
      <c r="AG641" s="3196"/>
      <c r="AH641" s="3196"/>
      <c r="AI641" s="2949"/>
      <c r="AJ641" s="2949">
        <f t="shared" si="266"/>
        <v>0</v>
      </c>
      <c r="AK641" s="1525"/>
      <c r="AL641" s="1525"/>
      <c r="AM641" s="1525"/>
      <c r="AN641" s="1525"/>
      <c r="AO641" s="1525"/>
      <c r="AP641" s="1525">
        <f t="shared" si="267"/>
        <v>0</v>
      </c>
      <c r="AQ641" s="2950"/>
      <c r="AR641" s="2950"/>
      <c r="AS641" s="1525"/>
      <c r="AT641" s="1525"/>
      <c r="AU641" s="1525"/>
      <c r="AV641" s="1525"/>
      <c r="AW641" s="1525"/>
      <c r="AX641" s="1525">
        <f t="shared" si="268"/>
        <v>0</v>
      </c>
      <c r="AY641" s="1525"/>
      <c r="AZ641" s="1525"/>
      <c r="BA641" s="1525"/>
      <c r="BB641" s="1525"/>
      <c r="BC641" s="1525"/>
      <c r="BD641" s="1525">
        <f t="shared" si="269"/>
        <v>0</v>
      </c>
      <c r="BE641" s="1525"/>
      <c r="BF641" s="1525"/>
      <c r="BG641" s="1525"/>
      <c r="BH641" s="1525"/>
      <c r="BI641" s="1525"/>
      <c r="BJ641" s="1525">
        <f t="shared" si="270"/>
        <v>0</v>
      </c>
      <c r="BK641" s="3047"/>
      <c r="BL641" s="3047"/>
      <c r="CF641" s="3235"/>
      <c r="CG641" s="1150"/>
      <c r="CQ641" s="3235"/>
      <c r="CR641" s="1150"/>
    </row>
    <row r="642" spans="1:96" ht="15.75" hidden="1" customHeight="1">
      <c r="A642" s="901"/>
      <c r="B642" s="3255"/>
      <c r="C642" s="900"/>
      <c r="D642" s="1538"/>
      <c r="E642" s="1357"/>
      <c r="F642" s="1432"/>
      <c r="G642" s="1432"/>
      <c r="H642" s="1432"/>
      <c r="I642" s="1432"/>
      <c r="J642" s="1432"/>
      <c r="K642" s="1432">
        <f t="shared" si="262"/>
        <v>0</v>
      </c>
      <c r="L642" s="1367"/>
      <c r="M642" s="2953"/>
      <c r="N642" s="2953"/>
      <c r="O642" s="2953"/>
      <c r="P642" s="2953"/>
      <c r="Q642" s="2948">
        <f t="shared" si="263"/>
        <v>0</v>
      </c>
      <c r="R642" s="1525"/>
      <c r="S642" s="891"/>
      <c r="T642" s="891"/>
      <c r="U642" s="891"/>
      <c r="V642" s="1432"/>
      <c r="W642" s="1432">
        <f t="shared" si="264"/>
        <v>0</v>
      </c>
      <c r="X642" s="1432"/>
      <c r="Y642" s="1433"/>
      <c r="Z642" s="1433"/>
      <c r="AA642" s="1433"/>
      <c r="AB642" s="1433"/>
      <c r="AC642" s="1433"/>
      <c r="AD642" s="1433">
        <f t="shared" si="265"/>
        <v>0</v>
      </c>
      <c r="AE642" s="3026"/>
      <c r="AF642" s="3026"/>
      <c r="AG642" s="3026"/>
      <c r="AH642" s="3026"/>
      <c r="AI642" s="2954"/>
      <c r="AJ642" s="2954">
        <f t="shared" si="266"/>
        <v>0</v>
      </c>
      <c r="AK642" s="1432"/>
      <c r="AL642" s="1432"/>
      <c r="AM642" s="1432"/>
      <c r="AN642" s="1432"/>
      <c r="AO642" s="1432"/>
      <c r="AP642" s="1432">
        <f t="shared" si="267"/>
        <v>0</v>
      </c>
      <c r="AQ642" s="2955"/>
      <c r="AR642" s="2955"/>
      <c r="AS642" s="1432"/>
      <c r="AT642" s="1432"/>
      <c r="AU642" s="1432"/>
      <c r="AV642" s="1432"/>
      <c r="AW642" s="1432"/>
      <c r="AX642" s="1432">
        <f t="shared" si="268"/>
        <v>0</v>
      </c>
      <c r="AY642" s="1432"/>
      <c r="AZ642" s="1432"/>
      <c r="BA642" s="1432"/>
      <c r="BB642" s="1432"/>
      <c r="BC642" s="1432"/>
      <c r="BD642" s="1432">
        <f t="shared" si="269"/>
        <v>0</v>
      </c>
      <c r="BE642" s="1432"/>
      <c r="BF642" s="1432"/>
      <c r="BG642" s="1432"/>
      <c r="BH642" s="1432"/>
      <c r="BI642" s="1432"/>
      <c r="BJ642" s="1432">
        <f t="shared" si="270"/>
        <v>0</v>
      </c>
      <c r="BK642" s="3047"/>
      <c r="BL642" s="3047"/>
      <c r="CF642" s="3235"/>
      <c r="CG642" s="1150"/>
      <c r="CQ642" s="3235"/>
      <c r="CR642" s="1150"/>
    </row>
    <row r="643" spans="1:96" ht="22.5" customHeight="1">
      <c r="B643" s="3832" t="s">
        <v>611</v>
      </c>
      <c r="C643" s="3833"/>
      <c r="D643" s="3256">
        <v>0</v>
      </c>
      <c r="E643" s="3257">
        <f>E11+E32+E53+E74+E95+E116+E137+E158+E179+E200+E221+E242+E263+E284+E305+E326+E347+E368+E389+E410+E433+E454+E475+E496+E517+E538+E559+E580+E601+E622</f>
        <v>0</v>
      </c>
      <c r="F643" s="1929">
        <v>7.0728000000000009</v>
      </c>
      <c r="G643" s="3258">
        <v>285774.2</v>
      </c>
      <c r="H643" s="1929">
        <v>0</v>
      </c>
      <c r="I643" s="1929">
        <v>4981</v>
      </c>
      <c r="J643" s="1929">
        <v>119544</v>
      </c>
      <c r="K643" s="1929">
        <f t="shared" ref="K643:P643" si="279">K11+K32+K53+K74+K95+K116+K137+K158+K179+K200+K221+K242+K263+K284+K305+K326+K347+K368+K389+K410+K433+K454+K475+K496+K517+K538+K559+K580+K601+K622</f>
        <v>410299.2</v>
      </c>
      <c r="L643" s="3258">
        <f t="shared" si="279"/>
        <v>2.2204460492503131E-16</v>
      </c>
      <c r="M643" s="3258">
        <f t="shared" si="279"/>
        <v>-1771.8000000000029</v>
      </c>
      <c r="N643" s="3259">
        <f t="shared" si="279"/>
        <v>66820</v>
      </c>
      <c r="O643" s="1929">
        <f t="shared" si="279"/>
        <v>0</v>
      </c>
      <c r="P643" s="1929">
        <f t="shared" si="279"/>
        <v>0</v>
      </c>
      <c r="Q643" s="1929">
        <f t="shared" si="263"/>
        <v>65048.2</v>
      </c>
      <c r="R643" s="3258">
        <f>R11+R32+R53+R74+R95+R116+R137+R158+R179+R200+R221+R242+R263+R284+R305+R326+R347+R368+R389+R410+R433+R454+R475+R496+R517+R538+R559+R580+R601+R622</f>
        <v>7.0728000000000009</v>
      </c>
      <c r="S643" s="3258">
        <f>S11+S32+S53+S74+S95+S116+S137+S158+S179+S200+S221+S242+S263+S284+S305+S326+S347+S368+S389+S410+S433+S454+S475+S496+S517+S538+S559+S580+S601+S622</f>
        <v>284002.40000000002</v>
      </c>
      <c r="T643" s="1929">
        <f>T11+T32+T53+T74+T95+T116+T137+T158+T179+T200+T221+T242+T263+T284+T305+T326+T347+T368+T389+T410+T433+T454+T475+T496+T517+T538+T559+T580+T601+T622</f>
        <v>66820</v>
      </c>
      <c r="U643" s="1929">
        <f>U11+U32+U53+U74+U95+U116+U137+U158+U179+U200+U221+U242+U263+U284+U305+U326+U347+U368+U389+U410+U433+U454+U475+U496+U517+U538+U559+U580+U601+U622</f>
        <v>4981</v>
      </c>
      <c r="V643" s="1929">
        <f>V11+V32+V53+V74+V95+V116+V137+V158+V179+V200+V221+V242+V263+V284+V305+V326+V347+V368+V389+V410+V433+V454+V475+V496+V517+V538+V559+V580+V601+V622</f>
        <v>119544</v>
      </c>
      <c r="W643" s="1929">
        <f t="shared" si="264"/>
        <v>475347.4</v>
      </c>
      <c r="X643" s="1929">
        <f>SUM(X32:X587)</f>
        <v>0</v>
      </c>
      <c r="Y643" s="1929">
        <f t="shared" ref="Y643:AD643" si="280">Y11+Y32+Y53+Y74+Y95+Y116+Y137+Y158+Y179+Y200+Y221+Y242+Y263+Y284+Y305+Y326+Y347+Y368+Y389+Y410+Y433+Y454+Y475+Y496+Y517+Y538+Y559+Y580+Y601+Y622</f>
        <v>1</v>
      </c>
      <c r="Z643" s="1929">
        <f t="shared" si="280"/>
        <v>50000</v>
      </c>
      <c r="AA643" s="1929">
        <f t="shared" si="280"/>
        <v>150000</v>
      </c>
      <c r="AB643" s="1929">
        <f t="shared" si="280"/>
        <v>20807.5</v>
      </c>
      <c r="AC643" s="1929">
        <f t="shared" si="280"/>
        <v>499380</v>
      </c>
      <c r="AD643" s="1929">
        <f t="shared" si="280"/>
        <v>720187.5</v>
      </c>
      <c r="AE643" s="3258">
        <f>AE11+AE32+AE53+AE74+AE95+AE116+AE137+AE158+AE179+AE200+AE221+AE242+AE263+AE284+AE305+AE326+AE347+AE368+AE389+AE410+AE433+AE454+AE475+AE496+AE517+AE538+AE559+AE580+AE601+AE622</f>
        <v>0</v>
      </c>
      <c r="AF643" s="1929">
        <f>AF11+AF32+AF53+AF74+AF95+AF116+AF137+AF158+AF179+AF200+AF221+AF242+AF263+AF284+AF305+AF326+AF347+AF368+AF389+AF410+AF433+AF454+AF475+AF496+AF517+AF538+AF559+AF580+AF601+AF622</f>
        <v>87000</v>
      </c>
      <c r="AG643" s="1929">
        <f>AG11+AG32+AG53+AG74+AG95+AG116+AG137+AG158+AG179+AG200+AG221+AG242+AG263+AG284+AG305+AG326+AG347+AG368+AG389+AG410+AG433+AG454+AG475+AG496+AG517+AG538+AG559+AG580+AG601+AG622</f>
        <v>0</v>
      </c>
      <c r="AH643" s="1929">
        <f>AH11+AH32+AH53+AH74+AH95+AH116+AH137+AH158+AH179+AH200+AH221+AH242+AH263+AH284+AH305+AH326+AH347+AH368+AH389+AH410+AH433+AH454+AH475+AH496+AH517+AH538+AH559+AH580+AH601+AH622</f>
        <v>0</v>
      </c>
      <c r="AI643" s="1929">
        <f>AI11+AI32+AI53+AI74+AI95+AI116+AI137+AI158+AI179+AI200+AI221+AI242+AI263+AI284+AI305+AI326+AI347+AI368+AI389+AI410+AI433+AI454+AI475+AI496+AI517+AI538+AI559+AI580+AI601+AI622</f>
        <v>0</v>
      </c>
      <c r="AJ643" s="1929">
        <f t="shared" si="266"/>
        <v>87000</v>
      </c>
      <c r="AK643" s="1929">
        <f>AK11+AK32+AK53+AK74+AK95+AK116+AK137+AK158+AK179+AK200+AK221+AK242+AK263+AK284+AK305+AK326+AK347+AK368+AK389+AK410+AK433+AK454+AK475+AK496+AK517+AK538+AK559+AK580+AK601+AK622</f>
        <v>1</v>
      </c>
      <c r="AL643" s="1929">
        <f>AL11+AL32+AL53+AL74+AL95+AL116+AL137+AL158+AL179+AL200+AL221+AL242+AL263+AL284+AL305+AL326+AL347+AL368+AL389+AL410+AL433+AL454+AL475+AL496+AL517+AL538+AL559+AL580+AL601+AL622</f>
        <v>137000</v>
      </c>
      <c r="AM643" s="1929">
        <f>AM11+AM32+AM53+AM74+AM95+AM116+AM137+AM158+AM179+AM200+AM221+AM242+AM263+AM284+AM305+AM326+AM347+AM368+AM389+AM410+AM433+AM454+AM475+AM496+AM517+AM538+AM559+AM580+AM601+AM622</f>
        <v>150000</v>
      </c>
      <c r="AN643" s="1929">
        <f>AN11+AN32+AN53+AN74+AN95+AN116+AN137+AN158+AN179+AN200+AN221+AN242+AN263+AN284+AN305+AN326+AN347+AN368+AN389+AN410+AN433+AN454+AN475+AN496+AN517+AN538+AN559+AN580+AN601+AN622</f>
        <v>20807.5</v>
      </c>
      <c r="AO643" s="1929">
        <f>AO11+AO32+AO53+AO74+AO95+AO116+AO137+AO158+AO179+AO200+AO221+AO242+AO263+AO284+AO305+AO326+AO347+AO368+AO389+AO410+AO433+AO454+AO475+AO496+AO517+AO538+AO559+AO580+AO601+AO622</f>
        <v>499380</v>
      </c>
      <c r="AP643" s="1929">
        <f t="shared" si="267"/>
        <v>807187.5</v>
      </c>
      <c r="AQ643" s="3260"/>
      <c r="AR643" s="3260"/>
      <c r="AS643" s="1929">
        <f t="shared" ref="AS643:AX643" si="281">AS11+AS32+AS53+AS74+AS95+AS116+AS137+AS158+AS179+AS200+AS221+AS242+AS263+AS284+AS305+AS326+AS347+AS368+AS389+AS410+AS433+AS454+AS475+AS496+AS517+AS538+AS559+AS580+AS601+AS622</f>
        <v>6.36</v>
      </c>
      <c r="AT643" s="1929">
        <f t="shared" si="281"/>
        <v>100000</v>
      </c>
      <c r="AU643" s="1929">
        <f t="shared" si="281"/>
        <v>0</v>
      </c>
      <c r="AV643" s="1929">
        <f t="shared" si="281"/>
        <v>27000</v>
      </c>
      <c r="AW643" s="1929">
        <f t="shared" si="281"/>
        <v>648000</v>
      </c>
      <c r="AX643" s="1929">
        <f t="shared" si="281"/>
        <v>775000</v>
      </c>
      <c r="AY643" s="3258">
        <f>AY11+AY32+AY53+AY74+AY95+AY116+AY137+AY158+AY179+AY200+AY221+AY242+AY263+AY284+AY305+AY326+AY347+AY368+AY389+AY410+AY433+AY454+AY475+AY496+AY517+AY538+AY559+AY580+AY601+AY622</f>
        <v>0</v>
      </c>
      <c r="AZ643" s="3258">
        <f>AZ11+AZ32+AZ53+AZ74+AZ95+AZ116+AZ137+AZ158+AZ179+AZ200+AZ221+AZ242+AZ263+AZ284+AZ305+AZ326+AZ347+AZ368+AZ389+AZ410+AZ433+AZ454+AZ475+AZ496+AZ517+AZ538+AZ559+AZ580+AZ601+AZ622</f>
        <v>0</v>
      </c>
      <c r="BA643" s="3258">
        <f>BA11+BA32+BA53+BA74+BA95+BA116+BA137+BA158+BA179+BA200+BA221+BA242+BA263+BA284+BA305+BA326+BA347+BA368+BA389+BA410+BA433+BA454+BA475+BA496+BA517+BA538+BA559+BA580+BA601+BA622</f>
        <v>0</v>
      </c>
      <c r="BB643" s="3258">
        <f>BB11+BB32+BB53+BB74+BB95+BB116+BB137+BB158+BB179+BB200+BB221+BB242+BB263+BB284+BB305+BB326+BB347+BB368+BB389+BB410+BB433+BB454+BB475+BB496+BB517+BB538+BB559+BB580+BB601+BB622</f>
        <v>0</v>
      </c>
      <c r="BC643" s="1929">
        <f>BC11+BC32+BC53+BC74+BC95+BC116+BC137+BC158+BC179+BC200+BC221+BC242+BC263+BC284+BC305+BC326+BC347+BC368+BC389+BC410+BC433+BC454+BC475+BC496+BC517+BC538+BC559+BC580+BC601+BC622</f>
        <v>0</v>
      </c>
      <c r="BD643" s="1929">
        <f t="shared" si="269"/>
        <v>0</v>
      </c>
      <c r="BE643" s="1929">
        <f>BE11+BE32+BE53+BE74+BE95+BE116+BE137+BE158+BE179+BE200+BE221+BE242+BE263+BE284+BE305+BE326+BE347+BE368+BE389+BE410+BE433+BE454+BE475+BE496+BE517+BE538+BE559+BE580+BE601+BE622</f>
        <v>6.36</v>
      </c>
      <c r="BF643" s="1929">
        <f>BF11+BF32+BF53+BF74+BF95+BF116+BF137+BF158+BF179+BF200+BF221+BF242+BF263+BF284+BF305+BF326+BF347+BF368+BF389+BF410+BF433+BF454+BF475+BF496+BF517+BF538+BF559+BF580+BF601+BF622</f>
        <v>100000</v>
      </c>
      <c r="BG643" s="1929">
        <f>BG11+BG32+BG53+BG74+BG95+BG116+BG137+BG158+BG179+BG200+BG221+BG242+BG263+BG284+BG305+BG326+BG347+BG368+BG389+BG410+BG433+BG454+BG475+BG496+BG517+BG538+BG559+BG580+BG601+BG622</f>
        <v>0</v>
      </c>
      <c r="BH643" s="1929">
        <f>BH11+BH32+BH53+BH74+BH95+BH116+BH137+BH158+BH179+BH200+BH221+BH242+BH263+BH284+BH305+BH326+BH347+BH368+BH389+BH410+BH433+BH454+BH475+BH496+BH517+BH538+BH559+BH580+BH601+BH622</f>
        <v>27000</v>
      </c>
      <c r="BI643" s="1929">
        <f>BI11+BI32+BI53+BI74+BI95+BI116+BI137+BI158+BI179+BI200+BI221+BI242+BI263+BI284+BI305+BI326+BI347+BI368+BI389+BI410+BI433+BI454+BI475+BI496+BI517+BI538+BI559+BI580+BI601+BI622</f>
        <v>648000</v>
      </c>
      <c r="BJ643" s="1929">
        <f t="shared" si="270"/>
        <v>775000</v>
      </c>
      <c r="BK643" s="3240"/>
      <c r="BL643" s="3240"/>
      <c r="CF643" s="3235"/>
      <c r="CG643" s="1150"/>
      <c r="CQ643" s="3235"/>
      <c r="CR643" s="1150"/>
    </row>
    <row r="644" spans="1:96" ht="31.5" customHeight="1">
      <c r="B644" s="3834" t="s">
        <v>1507</v>
      </c>
      <c r="C644" s="3834"/>
      <c r="D644" s="3261"/>
      <c r="E644" s="3262"/>
      <c r="F644" s="3263" t="s">
        <v>1508</v>
      </c>
      <c r="G644" s="3264">
        <v>17975</v>
      </c>
      <c r="H644" s="3264">
        <v>0</v>
      </c>
      <c r="I644" s="3264">
        <v>2481</v>
      </c>
      <c r="J644" s="3264">
        <v>59544</v>
      </c>
      <c r="K644" s="3264">
        <f>K402+K416+K418</f>
        <v>80000</v>
      </c>
      <c r="L644" s="3265"/>
      <c r="M644" s="3265"/>
      <c r="N644" s="3266"/>
      <c r="O644" s="3266"/>
      <c r="P644" s="3265"/>
      <c r="Q644" s="3265">
        <f t="shared" si="263"/>
        <v>0</v>
      </c>
      <c r="R644" s="3263" t="s">
        <v>1508</v>
      </c>
      <c r="S644" s="3264">
        <f>S402+S416+S418</f>
        <v>17975</v>
      </c>
      <c r="T644" s="3264">
        <f>T402+T416+T418</f>
        <v>0</v>
      </c>
      <c r="U644" s="3264">
        <f>U402+U416+U418</f>
        <v>2481</v>
      </c>
      <c r="V644" s="3267">
        <f>V402+V416+V418</f>
        <v>59544</v>
      </c>
      <c r="W644" s="3264">
        <f>W402+W416+W418</f>
        <v>80000</v>
      </c>
      <c r="X644" s="3264"/>
      <c r="Y644" s="3268" t="s">
        <v>1509</v>
      </c>
      <c r="Z644" s="3269">
        <f>Z461+Z411+Z438+Z439+Z354+Z402+Z564+Z625</f>
        <v>25500</v>
      </c>
      <c r="AA644" s="3269">
        <f>AA461+AA411+AA438+AA439+AA354+AA402+AA564+AA625</f>
        <v>57000</v>
      </c>
      <c r="AB644" s="3269">
        <f>AB461+AB411+AB438+AB439+AB354+AB402+AB564+AB625</f>
        <v>20807.5</v>
      </c>
      <c r="AC644" s="3269">
        <f>AC461+AC411+AC438+AC439+AC354+AC402+AC564+AC625</f>
        <v>499380</v>
      </c>
      <c r="AD644" s="3269">
        <f>SUM(Z644:AC644)</f>
        <v>602687.5</v>
      </c>
      <c r="AE644" s="3270"/>
      <c r="AF644" s="3270"/>
      <c r="AG644" s="3270"/>
      <c r="AH644" s="3270"/>
      <c r="AI644" s="3271"/>
      <c r="AJ644" s="3271">
        <f t="shared" si="266"/>
        <v>0</v>
      </c>
      <c r="AK644" s="3272" t="s">
        <v>1509</v>
      </c>
      <c r="AL644" s="3264">
        <f>AL461+AL411+AL438+AL439+AL354+AL402+AL564+AL625</f>
        <v>25500</v>
      </c>
      <c r="AM644" s="3264">
        <f>AM461+AM411+AM438+AM439+AM354+AM402+AM564+AM625</f>
        <v>57000</v>
      </c>
      <c r="AN644" s="3264">
        <f>AN461+AN411+AN438+AN439+AN354+AN402+AN564+AN625</f>
        <v>20807.5</v>
      </c>
      <c r="AO644" s="3264">
        <f>AO461+AO411+AO438+AO439+AO354+AO402+AO564+AO625</f>
        <v>499380</v>
      </c>
      <c r="AP644" s="3264">
        <f>SUM(AL644:AO644)</f>
        <v>602687.5</v>
      </c>
      <c r="AQ644" s="3130"/>
      <c r="AR644" s="3130"/>
      <c r="AS644" s="3263" t="s">
        <v>1426</v>
      </c>
      <c r="AT644" s="3264">
        <f>AT205+AT439</f>
        <v>0</v>
      </c>
      <c r="AU644" s="3264">
        <f>AU205+AU439</f>
        <v>0</v>
      </c>
      <c r="AV644" s="3264">
        <f>AV205+AV439</f>
        <v>7000</v>
      </c>
      <c r="AW644" s="3264">
        <f>AW205+AW439</f>
        <v>168000</v>
      </c>
      <c r="AX644" s="3264">
        <f>SUM(AT644:AW644)</f>
        <v>175000</v>
      </c>
      <c r="AY644" s="3264"/>
      <c r="AZ644" s="3264"/>
      <c r="BA644" s="3264"/>
      <c r="BB644" s="3264"/>
      <c r="BC644" s="3264"/>
      <c r="BD644" s="3264">
        <f t="shared" si="269"/>
        <v>0</v>
      </c>
      <c r="BE644" s="3263" t="s">
        <v>1426</v>
      </c>
      <c r="BF644" s="3264">
        <f>BF205+BF439</f>
        <v>0</v>
      </c>
      <c r="BG644" s="3264">
        <f>BG205+BG439</f>
        <v>0</v>
      </c>
      <c r="BH644" s="3264">
        <f>BH205+BH439</f>
        <v>7000</v>
      </c>
      <c r="BI644" s="3264">
        <f>BI205+BI439</f>
        <v>168000</v>
      </c>
      <c r="BJ644" s="3264">
        <f>SUM(BF644:BI644)</f>
        <v>175000</v>
      </c>
      <c r="BK644" s="3273"/>
      <c r="BL644" s="3273"/>
      <c r="CF644" s="3235"/>
      <c r="CG644" s="1150"/>
    </row>
    <row r="645" spans="1:96" ht="24" customHeight="1">
      <c r="B645" s="3835" t="s">
        <v>1510</v>
      </c>
      <c r="C645" s="3835"/>
      <c r="D645" s="3274"/>
      <c r="E645" s="3275"/>
      <c r="F645" s="1622">
        <v>0</v>
      </c>
      <c r="G645" s="1622">
        <v>10000</v>
      </c>
      <c r="H645" s="1622">
        <v>0</v>
      </c>
      <c r="I645" s="1622"/>
      <c r="J645" s="1622">
        <v>0</v>
      </c>
      <c r="K645" s="1622">
        <f t="shared" si="262"/>
        <v>10000</v>
      </c>
      <c r="L645" s="3024"/>
      <c r="M645" s="3105">
        <v>-62</v>
      </c>
      <c r="N645" s="1996"/>
      <c r="O645" s="1996"/>
      <c r="P645" s="3024"/>
      <c r="Q645" s="2953">
        <f t="shared" si="263"/>
        <v>-62</v>
      </c>
      <c r="R645" s="891">
        <f>F645+L645</f>
        <v>0</v>
      </c>
      <c r="S645" s="3276">
        <f>G645+M645</f>
        <v>9938</v>
      </c>
      <c r="T645" s="3276">
        <f>H645+N645</f>
        <v>0</v>
      </c>
      <c r="U645" s="3276"/>
      <c r="V645" s="3276">
        <f>J645+P645</f>
        <v>0</v>
      </c>
      <c r="W645" s="3276">
        <f t="shared" si="264"/>
        <v>9938</v>
      </c>
      <c r="X645" s="3276"/>
      <c r="Y645" s="3277">
        <v>0</v>
      </c>
      <c r="Z645" s="1346">
        <v>20000</v>
      </c>
      <c r="AA645" s="1346">
        <v>0</v>
      </c>
      <c r="AB645" s="1346"/>
      <c r="AC645" s="1346">
        <v>0</v>
      </c>
      <c r="AD645" s="1346">
        <f t="shared" si="265"/>
        <v>20000</v>
      </c>
      <c r="AE645" s="3277"/>
      <c r="AF645" s="890"/>
      <c r="AG645" s="890"/>
      <c r="AH645" s="890"/>
      <c r="AI645" s="3134"/>
      <c r="AJ645" s="3025">
        <f t="shared" si="266"/>
        <v>0</v>
      </c>
      <c r="AK645" s="1622">
        <f>Y645+AE645</f>
        <v>0</v>
      </c>
      <c r="AL645" s="1357">
        <f t="shared" ref="AL645:AM647" si="282">Z645+AF645</f>
        <v>20000</v>
      </c>
      <c r="AM645" s="1357">
        <f t="shared" si="282"/>
        <v>0</v>
      </c>
      <c r="AN645" s="1357"/>
      <c r="AO645" s="1357">
        <f>AC645+AI645</f>
        <v>0</v>
      </c>
      <c r="AP645" s="1423">
        <f t="shared" si="267"/>
        <v>20000</v>
      </c>
      <c r="AQ645" s="3278"/>
      <c r="AR645" s="3278"/>
      <c r="AS645" s="1423">
        <v>0</v>
      </c>
      <c r="AT645" s="1423">
        <v>20000</v>
      </c>
      <c r="AU645" s="1423">
        <v>0</v>
      </c>
      <c r="AV645" s="1423">
        <v>0</v>
      </c>
      <c r="AW645" s="1423">
        <v>0</v>
      </c>
      <c r="AX645" s="1423">
        <f t="shared" si="268"/>
        <v>20000</v>
      </c>
      <c r="AY645" s="1423"/>
      <c r="AZ645" s="1423"/>
      <c r="BA645" s="1423"/>
      <c r="BB645" s="1423"/>
      <c r="BC645" s="1423"/>
      <c r="BD645" s="1423">
        <f t="shared" si="269"/>
        <v>0</v>
      </c>
      <c r="BE645" s="1357">
        <f t="shared" ref="BE645:BH647" si="283">AS645+AY645</f>
        <v>0</v>
      </c>
      <c r="BF645" s="1357">
        <f t="shared" si="283"/>
        <v>20000</v>
      </c>
      <c r="BG645" s="1357">
        <f t="shared" si="283"/>
        <v>0</v>
      </c>
      <c r="BH645" s="1357">
        <f t="shared" si="283"/>
        <v>0</v>
      </c>
      <c r="BI645" s="1357">
        <f>AW645+BC645</f>
        <v>0</v>
      </c>
      <c r="BJ645" s="1357">
        <f t="shared" si="270"/>
        <v>20000</v>
      </c>
      <c r="BK645" s="3279"/>
      <c r="BL645" s="3279"/>
      <c r="CF645" s="3235"/>
      <c r="CG645" s="1150"/>
    </row>
    <row r="646" spans="1:96" ht="19.5" customHeight="1">
      <c r="B646" s="3836" t="s">
        <v>1511</v>
      </c>
      <c r="C646" s="3836"/>
      <c r="D646" s="3280"/>
      <c r="E646" s="3281"/>
      <c r="F646" s="3282"/>
      <c r="G646" s="3282">
        <v>0</v>
      </c>
      <c r="H646" s="3282">
        <v>0</v>
      </c>
      <c r="I646" s="3282"/>
      <c r="J646" s="3282">
        <v>0</v>
      </c>
      <c r="K646" s="3282">
        <f t="shared" si="262"/>
        <v>0</v>
      </c>
      <c r="L646" s="3282"/>
      <c r="M646" s="3283">
        <f>1771.8+62</f>
        <v>1833.8</v>
      </c>
      <c r="N646" s="3282"/>
      <c r="O646" s="3282"/>
      <c r="P646" s="3282"/>
      <c r="Q646" s="3282">
        <f t="shared" si="263"/>
        <v>1833.8</v>
      </c>
      <c r="R646" s="3284"/>
      <c r="S646" s="3285">
        <f>G646+M646</f>
        <v>1833.8</v>
      </c>
      <c r="T646" s="3285">
        <f>H646+N646</f>
        <v>0</v>
      </c>
      <c r="U646" s="3286"/>
      <c r="V646" s="3286">
        <f>J646+P646</f>
        <v>0</v>
      </c>
      <c r="W646" s="3286">
        <f t="shared" si="264"/>
        <v>1833.8</v>
      </c>
      <c r="X646" s="3286"/>
      <c r="Y646" s="3286">
        <v>0</v>
      </c>
      <c r="Z646" s="3286">
        <v>0</v>
      </c>
      <c r="AA646" s="3286">
        <v>0</v>
      </c>
      <c r="AB646" s="3286"/>
      <c r="AC646" s="3282">
        <v>0</v>
      </c>
      <c r="AD646" s="3282">
        <f t="shared" si="265"/>
        <v>0</v>
      </c>
      <c r="AE646" s="3286"/>
      <c r="AF646" s="3286"/>
      <c r="AG646" s="3286"/>
      <c r="AH646" s="3286"/>
      <c r="AI646" s="3282"/>
      <c r="AJ646" s="3282">
        <f>SUM(AF646:AI646)</f>
        <v>0</v>
      </c>
      <c r="AK646" s="3282">
        <f>Y646+AE646</f>
        <v>0</v>
      </c>
      <c r="AL646" s="3282">
        <f t="shared" si="282"/>
        <v>0</v>
      </c>
      <c r="AM646" s="3282">
        <f t="shared" si="282"/>
        <v>0</v>
      </c>
      <c r="AN646" s="3282"/>
      <c r="AO646" s="3282">
        <f>AC646+AI646</f>
        <v>0</v>
      </c>
      <c r="AP646" s="3282">
        <f t="shared" si="267"/>
        <v>0</v>
      </c>
      <c r="AQ646" s="3281"/>
      <c r="AR646" s="3281"/>
      <c r="AS646" s="3282">
        <v>0</v>
      </c>
      <c r="AT646" s="3282">
        <v>0</v>
      </c>
      <c r="AU646" s="3282">
        <v>0</v>
      </c>
      <c r="AV646" s="3282">
        <v>0</v>
      </c>
      <c r="AW646" s="3282">
        <v>0</v>
      </c>
      <c r="AX646" s="3282">
        <f t="shared" si="268"/>
        <v>0</v>
      </c>
      <c r="AY646" s="3284"/>
      <c r="AZ646" s="3284"/>
      <c r="BA646" s="3284"/>
      <c r="BB646" s="3284"/>
      <c r="BC646" s="3287"/>
      <c r="BD646" s="3287">
        <f t="shared" si="269"/>
        <v>0</v>
      </c>
      <c r="BE646" s="3287">
        <f t="shared" si="283"/>
        <v>0</v>
      </c>
      <c r="BF646" s="3287">
        <f t="shared" si="283"/>
        <v>0</v>
      </c>
      <c r="BG646" s="3287">
        <f t="shared" si="283"/>
        <v>0</v>
      </c>
      <c r="BH646" s="3287">
        <f t="shared" si="283"/>
        <v>0</v>
      </c>
      <c r="BI646" s="3287">
        <f>AW646+BC646</f>
        <v>0</v>
      </c>
      <c r="BJ646" s="3287">
        <f t="shared" si="270"/>
        <v>0</v>
      </c>
      <c r="BK646" s="3288"/>
      <c r="BL646" s="3288"/>
    </row>
    <row r="647" spans="1:96" ht="23.25" customHeight="1">
      <c r="B647" s="3837" t="s">
        <v>1512</v>
      </c>
      <c r="C647" s="3837"/>
      <c r="D647" s="3289"/>
      <c r="E647" s="3290"/>
      <c r="F647" s="3063"/>
      <c r="G647" s="3063">
        <v>0</v>
      </c>
      <c r="H647" s="3063">
        <v>0</v>
      </c>
      <c r="I647" s="3063"/>
      <c r="J647" s="3063">
        <v>0</v>
      </c>
      <c r="K647" s="3063">
        <f t="shared" si="262"/>
        <v>0</v>
      </c>
      <c r="L647" s="2960"/>
      <c r="M647" s="2960"/>
      <c r="N647" s="2960"/>
      <c r="O647" s="2961"/>
      <c r="P647" s="2961"/>
      <c r="Q647" s="2961">
        <f t="shared" si="263"/>
        <v>0</v>
      </c>
      <c r="R647" s="1560"/>
      <c r="S647" s="3291">
        <f>M647+G647</f>
        <v>0</v>
      </c>
      <c r="T647" s="3292">
        <f>H647+N647</f>
        <v>0</v>
      </c>
      <c r="U647" s="3293"/>
      <c r="V647" s="3293">
        <f>J647+P647</f>
        <v>0</v>
      </c>
      <c r="W647" s="3293">
        <f t="shared" si="264"/>
        <v>0</v>
      </c>
      <c r="X647" s="889"/>
      <c r="Y647" s="3294">
        <v>0</v>
      </c>
      <c r="Z647" s="3294">
        <v>0</v>
      </c>
      <c r="AA647" s="3294">
        <v>0</v>
      </c>
      <c r="AB647" s="3294"/>
      <c r="AC647" s="3295">
        <v>0</v>
      </c>
      <c r="AD647" s="1476">
        <f t="shared" si="265"/>
        <v>0</v>
      </c>
      <c r="AE647" s="3296"/>
      <c r="AF647" s="3296"/>
      <c r="AG647" s="3296"/>
      <c r="AH647" s="3296"/>
      <c r="AI647" s="3297"/>
      <c r="AJ647" s="3297">
        <f>SUM(AF647:AI647)</f>
        <v>0</v>
      </c>
      <c r="AK647" s="3063">
        <f>Y647+AE647</f>
        <v>0</v>
      </c>
      <c r="AL647" s="3063">
        <f t="shared" si="282"/>
        <v>0</v>
      </c>
      <c r="AM647" s="3063">
        <f t="shared" si="282"/>
        <v>0</v>
      </c>
      <c r="AN647" s="3063"/>
      <c r="AO647" s="3063">
        <f>AC647+AI647</f>
        <v>0</v>
      </c>
      <c r="AP647" s="3063">
        <f t="shared" si="267"/>
        <v>0</v>
      </c>
      <c r="AQ647" s="3290"/>
      <c r="AR647" s="3290"/>
      <c r="AS647" s="3063">
        <v>0</v>
      </c>
      <c r="AT647" s="3063">
        <v>0</v>
      </c>
      <c r="AU647" s="3063">
        <v>0</v>
      </c>
      <c r="AV647" s="3063">
        <v>0</v>
      </c>
      <c r="AW647" s="3063">
        <v>0</v>
      </c>
      <c r="AX647" s="1650">
        <f t="shared" si="268"/>
        <v>0</v>
      </c>
      <c r="AY647" s="3298"/>
      <c r="AZ647" s="3298"/>
      <c r="BA647" s="3298"/>
      <c r="BB647" s="3298"/>
      <c r="BC647" s="3063"/>
      <c r="BD647" s="3063">
        <f t="shared" si="269"/>
        <v>0</v>
      </c>
      <c r="BE647" s="3063">
        <f t="shared" si="283"/>
        <v>0</v>
      </c>
      <c r="BF647" s="3063">
        <f t="shared" si="283"/>
        <v>0</v>
      </c>
      <c r="BG647" s="3063">
        <f t="shared" si="283"/>
        <v>0</v>
      </c>
      <c r="BH647" s="3063">
        <f t="shared" si="283"/>
        <v>0</v>
      </c>
      <c r="BI647" s="3063">
        <f>AW647+BC647</f>
        <v>0</v>
      </c>
      <c r="BJ647" s="1650">
        <f t="shared" si="270"/>
        <v>0</v>
      </c>
      <c r="BK647" s="3288"/>
      <c r="BL647" s="3288"/>
    </row>
    <row r="648" spans="1:96" ht="27.75" customHeight="1">
      <c r="B648" s="3827" t="s">
        <v>630</v>
      </c>
      <c r="C648" s="3827"/>
      <c r="D648" s="3299">
        <v>0</v>
      </c>
      <c r="E648" s="3300">
        <f>SUM(E643:E645)</f>
        <v>0</v>
      </c>
      <c r="F648" s="3301">
        <f>F643</f>
        <v>7.0728000000000009</v>
      </c>
      <c r="G648" s="3301">
        <f>SUM(G643:G647)-G644</f>
        <v>295774.2</v>
      </c>
      <c r="H648" s="3301">
        <f>SUM(H643:H647)-H644</f>
        <v>0</v>
      </c>
      <c r="I648" s="3301">
        <f>SUM(I643:I647)-I644</f>
        <v>4981</v>
      </c>
      <c r="J648" s="3301">
        <f>SUM(J643:J647)-J644</f>
        <v>119544</v>
      </c>
      <c r="K648" s="3301">
        <f>SUM(K643:K647)-K644</f>
        <v>420299.2</v>
      </c>
      <c r="L648" s="3302">
        <f t="shared" ref="L648:R648" si="284">SUM(L643:L647)</f>
        <v>2.2204460492503131E-16</v>
      </c>
      <c r="M648" s="3301">
        <f t="shared" si="284"/>
        <v>-2.9558577807620168E-12</v>
      </c>
      <c r="N648" s="3301">
        <f t="shared" si="284"/>
        <v>66820</v>
      </c>
      <c r="O648" s="3301">
        <f t="shared" si="284"/>
        <v>0</v>
      </c>
      <c r="P648" s="3301">
        <f>SUM(P643:P645)</f>
        <v>0</v>
      </c>
      <c r="Q648" s="3301">
        <f>SUM(M648:P648)</f>
        <v>66820</v>
      </c>
      <c r="R648" s="3302">
        <f t="shared" si="284"/>
        <v>7.0728000000000009</v>
      </c>
      <c r="S648" s="3301">
        <f>SUM(S643:S647)-S644</f>
        <v>295774.2</v>
      </c>
      <c r="T648" s="3301">
        <f>SUM(T643:T647)-T644</f>
        <v>66820</v>
      </c>
      <c r="U648" s="3301">
        <f>SUM(U643:U647)-U644</f>
        <v>4981</v>
      </c>
      <c r="V648" s="3301">
        <f>SUM(V643:V647)-V644</f>
        <v>119544</v>
      </c>
      <c r="W648" s="3301">
        <f t="shared" si="264"/>
        <v>487119.2</v>
      </c>
      <c r="X648" s="3301"/>
      <c r="Y648" s="3301">
        <f>Y643</f>
        <v>1</v>
      </c>
      <c r="Z648" s="3301">
        <f>SUM(Z643:Z647)-Z644</f>
        <v>70000</v>
      </c>
      <c r="AA648" s="3301">
        <f>SUM(AA643:AA647)-AA644</f>
        <v>150000</v>
      </c>
      <c r="AB648" s="3301">
        <f>SUM(AB643:AB647)-AB644</f>
        <v>20807.5</v>
      </c>
      <c r="AC648" s="3301">
        <f>SUM(AC643:AC647)-AC644</f>
        <v>499380</v>
      </c>
      <c r="AD648" s="3301">
        <f>SUM(AD643:AD647)-AD644</f>
        <v>740187.5</v>
      </c>
      <c r="AE648" s="3301">
        <f>SUM(AE643:AE645)</f>
        <v>0</v>
      </c>
      <c r="AF648" s="3301">
        <f>SUM(AF643:AF645)</f>
        <v>87000</v>
      </c>
      <c r="AG648" s="3301">
        <f>SUM(AG643:AG645)</f>
        <v>0</v>
      </c>
      <c r="AH648" s="3301">
        <f>SUM(AH643:AH645)</f>
        <v>0</v>
      </c>
      <c r="AI648" s="3301">
        <f>SUM(AI643:AI645)</f>
        <v>0</v>
      </c>
      <c r="AJ648" s="3301">
        <f>SUM(AF648:AI648)</f>
        <v>87000</v>
      </c>
      <c r="AK648" s="3301">
        <f>SUM(AK643:AK645)</f>
        <v>1</v>
      </c>
      <c r="AL648" s="3301">
        <f>SUM(AL643:AL647)-AL644</f>
        <v>157000</v>
      </c>
      <c r="AM648" s="3301">
        <f>SUM(AM643:AM647)-AM644</f>
        <v>150000</v>
      </c>
      <c r="AN648" s="3301">
        <f>SUM(AN643:AN647)-AN644</f>
        <v>20807.5</v>
      </c>
      <c r="AO648" s="3301">
        <f>SUM(AO643:AO647)-AO644</f>
        <v>499380</v>
      </c>
      <c r="AP648" s="3301">
        <f t="shared" si="267"/>
        <v>827187.5</v>
      </c>
      <c r="AQ648" s="3300"/>
      <c r="AR648" s="3300"/>
      <c r="AS648" s="3303">
        <f>AS643</f>
        <v>6.36</v>
      </c>
      <c r="AT648" s="3301">
        <f>SUM(AT643:AT647)-AT644</f>
        <v>120000</v>
      </c>
      <c r="AU648" s="3301">
        <f>SUM(AU643:AU647)-AU644</f>
        <v>0</v>
      </c>
      <c r="AV648" s="3301">
        <f>SUM(AV643:AV647)-AV644</f>
        <v>27000</v>
      </c>
      <c r="AW648" s="3301">
        <f>SUM(AW643:AW647)-AW644</f>
        <v>648000</v>
      </c>
      <c r="AX648" s="3301">
        <f>SUM(AX643:AX647)-AX644</f>
        <v>795000</v>
      </c>
      <c r="AY648" s="3301">
        <f t="shared" ref="AY648:BE648" si="285">SUM(AY643:AY645)</f>
        <v>0</v>
      </c>
      <c r="AZ648" s="3301">
        <f t="shared" si="285"/>
        <v>0</v>
      </c>
      <c r="BA648" s="3301">
        <f t="shared" si="285"/>
        <v>0</v>
      </c>
      <c r="BB648" s="3301">
        <f t="shared" si="285"/>
        <v>0</v>
      </c>
      <c r="BC648" s="3301">
        <f>SUM(BC643:BC645)</f>
        <v>0</v>
      </c>
      <c r="BD648" s="3301">
        <f t="shared" si="269"/>
        <v>0</v>
      </c>
      <c r="BE648" s="3301">
        <f t="shared" si="285"/>
        <v>6.36</v>
      </c>
      <c r="BF648" s="3301">
        <f>SUM(BF643:BF647)-BF644</f>
        <v>120000</v>
      </c>
      <c r="BG648" s="3301">
        <f>SUM(BG643:BG647)-BG644</f>
        <v>0</v>
      </c>
      <c r="BH648" s="3301">
        <f>SUM(BH643:BH647)-BH644</f>
        <v>27000</v>
      </c>
      <c r="BI648" s="3301">
        <f>SUM(BI643:BI647)-BI644</f>
        <v>648000</v>
      </c>
      <c r="BJ648" s="3301">
        <f>SUM(BJ643:BJ647)-BJ644</f>
        <v>795000</v>
      </c>
      <c r="BK648" s="3304"/>
      <c r="BL648" s="3305"/>
    </row>
    <row r="650" spans="1:96">
      <c r="R650" s="3628">
        <f>R97+R204+R371+R393</f>
        <v>1.6328</v>
      </c>
    </row>
    <row r="652" spans="1:96" hidden="1"/>
    <row r="653" spans="1:96" hidden="1">
      <c r="S653" s="886">
        <v>156618.1</v>
      </c>
      <c r="T653" s="886">
        <v>421458</v>
      </c>
      <c r="U653" s="886">
        <v>6663.6</v>
      </c>
      <c r="V653" s="886">
        <v>159926.39999999999</v>
      </c>
      <c r="W653" s="886">
        <v>778391.12682</v>
      </c>
      <c r="AP653" s="886">
        <v>420299.2</v>
      </c>
      <c r="BJ653" s="886">
        <v>540187.5</v>
      </c>
    </row>
    <row r="654" spans="1:96" hidden="1">
      <c r="S654" s="3306">
        <f>S653-S648</f>
        <v>-139156.1</v>
      </c>
      <c r="T654" s="3306">
        <f>T653-T648</f>
        <v>354638</v>
      </c>
      <c r="U654" s="3307">
        <f>U653-U648</f>
        <v>1682.6000000000004</v>
      </c>
      <c r="V654" s="3306">
        <f>V653-V648</f>
        <v>40382.399999999994</v>
      </c>
      <c r="W654" s="3306">
        <f>W653-W648</f>
        <v>291271.92681999999</v>
      </c>
      <c r="AP654" s="3306">
        <f>AP653-AP648</f>
        <v>-406888.3</v>
      </c>
      <c r="BJ654" s="3306">
        <f>BJ653-BJ648</f>
        <v>-254812.5</v>
      </c>
    </row>
    <row r="655" spans="1:96" hidden="1"/>
  </sheetData>
  <mergeCells count="73">
    <mergeCell ref="B643:C643"/>
    <mergeCell ref="B644:C644"/>
    <mergeCell ref="B645:C645"/>
    <mergeCell ref="B646:C646"/>
    <mergeCell ref="B647:C647"/>
    <mergeCell ref="AU8:AW8"/>
    <mergeCell ref="B648:C648"/>
    <mergeCell ref="CF9:CJ9"/>
    <mergeCell ref="CL9:CP9"/>
    <mergeCell ref="CQ9:CU9"/>
    <mergeCell ref="BK345:BK346"/>
    <mergeCell ref="BL345:BL346"/>
    <mergeCell ref="BK393:BK394"/>
    <mergeCell ref="BL393:BL394"/>
    <mergeCell ref="BF8:BF9"/>
    <mergeCell ref="BG8:BI8"/>
    <mergeCell ref="BJ8:BJ9"/>
    <mergeCell ref="BK9:BK10"/>
    <mergeCell ref="BL9:BL10"/>
    <mergeCell ref="CA9:CE9"/>
    <mergeCell ref="AX8:AX9"/>
    <mergeCell ref="AL8:AL9"/>
    <mergeCell ref="AM8:AO8"/>
    <mergeCell ref="AP8:AP9"/>
    <mergeCell ref="AS8:AS9"/>
    <mergeCell ref="AT8:AT9"/>
    <mergeCell ref="W8:W9"/>
    <mergeCell ref="Y8:Y9"/>
    <mergeCell ref="Z8:Z9"/>
    <mergeCell ref="AA8:AC8"/>
    <mergeCell ref="AD8:AD9"/>
    <mergeCell ref="AY7:BD7"/>
    <mergeCell ref="BE7:BJ7"/>
    <mergeCell ref="BK7:BL8"/>
    <mergeCell ref="CA7:CJ8"/>
    <mergeCell ref="CL7:CU8"/>
    <mergeCell ref="AZ8:AZ9"/>
    <mergeCell ref="BA8:BC8"/>
    <mergeCell ref="BD8:BD9"/>
    <mergeCell ref="BE8:BE9"/>
    <mergeCell ref="AY8:AY9"/>
    <mergeCell ref="AK8:AK9"/>
    <mergeCell ref="F8:F9"/>
    <mergeCell ref="G8:G9"/>
    <mergeCell ref="H8:J8"/>
    <mergeCell ref="K8:K9"/>
    <mergeCell ref="L8:L9"/>
    <mergeCell ref="AE8:AE9"/>
    <mergeCell ref="M8:M9"/>
    <mergeCell ref="N8:P8"/>
    <mergeCell ref="Q8:Q9"/>
    <mergeCell ref="R8:R9"/>
    <mergeCell ref="S8:S9"/>
    <mergeCell ref="T8:V8"/>
    <mergeCell ref="X7:X9"/>
    <mergeCell ref="Y7:AD7"/>
    <mergeCell ref="AE7:AJ7"/>
    <mergeCell ref="BG3:BJ3"/>
    <mergeCell ref="AO3:AP3"/>
    <mergeCell ref="BK3:BL3"/>
    <mergeCell ref="C5:BJ5"/>
    <mergeCell ref="B7:B10"/>
    <mergeCell ref="C7:C10"/>
    <mergeCell ref="D7:D10"/>
    <mergeCell ref="E7:K7"/>
    <mergeCell ref="L7:Q7"/>
    <mergeCell ref="R7:W7"/>
    <mergeCell ref="AK7:AP7"/>
    <mergeCell ref="AQ7:AQ9"/>
    <mergeCell ref="AS7:AX7"/>
    <mergeCell ref="AF8:AF9"/>
    <mergeCell ref="AG8:AI8"/>
    <mergeCell ref="AJ8:AJ9"/>
  </mergeCells>
  <conditionalFormatting sqref="A600 A626:B642 E644:E647 D520:E521 D241:E241 D225:D240 V563:W586 D137 V498:W504 V392:W393 D392:E393 D498:E504 D11:K34 AK13:AV34 AW11:BD34 BE13:BJ15 F37:I56 AS37:AV56 BE37:BH56 G57:G72 F57:F73 H57:I73 AL57:AL72 AK57:AK73 AT57:AT72 AS57:AS73 BF57:BF72 BE57:BE73 J37:K94 AW37:AX94 BC37:BD94 BI37:BJ96 BG57:BH96 AK74:AL96 BE74:BF96 AS74:AT94 H117:I117 J96:K140 AK114:AR117 BE114:BJ118 AC96:AD140 BC96:BD140 AU57:AV94 F177:I181 J157:K157 BE140:BF143 BG135:BJ143 AC157:AD200 AW157:AX200 BC157:BD200 BC214:BD220 AW214:AX220 J214:K215 D214:E220 V214:W220 J217:K220 D262:E326 V241:W241 J262:K326 AK262:AL301 AM262:AR326 AY241:BB241 AS262:AT301 BG262:BJ310 BE262:BF301 AC262:AD326 AU262:AX326 BC262:BD326 J329:K348 AK329:AL348 AS329:AT348 BE329:BJ348 V329:W350 D329:E348 F369:K388 AK368:AL370 AS368:AT388 BE368:BF368 BC329:BD388 AC329:AD388 AU329:AX388 D409:E454 D456:E475 V410:W412 J459:K475 AK456:AL460 F460:I473 AS459:AT494 AU460:AV473 BE459:BF460 AC459:AD475 AW459:AX475 BC459:BD475 AM460:AN460 AY246:BB326 AY392:BB393 AS392:AV393 BE392:BJ393 AY456:BB501 V523:W540 D523:E540 D542:E586 V543:W561 AY37:BB143 D350:E390 J350:K368 AE646:AH647 AC38:AD94 V352:W390 J645:K647 AK37:AR55 V38:W117 Y37:AD37 BE373:BJ390 V185:W200 W644:X644 V32:W34 D588:D648 E588:E642 V588:AB642 V433:W475 D506:E518 V506:W521 V165:W183 BE165:BJ183 AY420:BB432 D138:E157 AY372 AY418:AY419 BA418:BB419 AY505:BB558 AY502:AY504 BA502:BB504 AY588:BB621 V477:W496 D477:E496 V246:W326 D159:E200 D158 J159:K200 F159:G176 V646:AB647 V645:Y645 AK140:AT178 D37:E136 Y246:AB326 Y32:AD34 Y185:AB200 Y38:AB183 Y409:AB496 Y329:AB390 Y241:AB241 Y214:AD220 Y392:AB393 Y498:AB587 BE145:BJ163 BG312:BJ326 BE482:BF494 F115:G157 V119:W163 AQ371:AR371 AK372:AL390 AY145:BB182 BG352:BJ368 AY329:BB371 AM372:AR389 AM462:AN473 AK462:AL494 AM355:AR370 AQ354:AR354 AM329:AR353 AS390:AV390 AU96:AV183 AS96:AT138 AW96:AX140 AM57:AR96 AY560:BB583 AY559:BA559 AY434:BB437 AY433:BA433 AZ438:BB438 BE462:BF480 AY439:BB454 AY409:BB410 AY373:BB390 AY412:BB417 AY411:BA411 AY623:BB642 AY622:BA622 L11:AJ15 L17:AJ31 L16:Q16 X16:AJ16 AQ179:AT183 BE17:BJ34 A624:A625">
    <cfRule type="cellIs" dxfId="6286" priority="957" stopIfTrue="1" operator="equal">
      <formula>0</formula>
    </cfRule>
  </conditionalFormatting>
  <conditionalFormatting sqref="F520:I521 F523:I536">
    <cfRule type="cellIs" dxfId="6285" priority="932" stopIfTrue="1" operator="equal">
      <formula>0</formula>
    </cfRule>
  </conditionalFormatting>
  <conditionalFormatting sqref="AS495:AV495">
    <cfRule type="cellIs" dxfId="6284" priority="900" stopIfTrue="1" operator="equal">
      <formula>0</formula>
    </cfRule>
  </conditionalFormatting>
  <conditionalFormatting sqref="V351:W351">
    <cfRule type="cellIs" dxfId="6283" priority="956" stopIfTrue="1" operator="equal">
      <formula>0</formula>
    </cfRule>
  </conditionalFormatting>
  <conditionalFormatting sqref="J583:K586 J588:K600">
    <cfRule type="cellIs" dxfId="6282" priority="942" stopIfTrue="1" operator="equal">
      <formula>0</formula>
    </cfRule>
  </conditionalFormatting>
  <conditionalFormatting sqref="J246:K261">
    <cfRule type="cellIs" dxfId="6281" priority="941" stopIfTrue="1" operator="equal">
      <formula>0</formula>
    </cfRule>
  </conditionalFormatting>
  <conditionalFormatting sqref="AK558">
    <cfRule type="cellIs" dxfId="6280" priority="904" stopIfTrue="1" operator="equal">
      <formula>0</formula>
    </cfRule>
  </conditionalFormatting>
  <conditionalFormatting sqref="J141:K156">
    <cfRule type="cellIs" dxfId="6279" priority="940" stopIfTrue="1" operator="equal">
      <formula>0</formula>
    </cfRule>
  </conditionalFormatting>
  <conditionalFormatting sqref="A621">
    <cfRule type="cellIs" dxfId="6278" priority="953" stopIfTrue="1" operator="equal">
      <formula>0</formula>
    </cfRule>
  </conditionalFormatting>
  <conditionalFormatting sqref="BE558">
    <cfRule type="cellIs" dxfId="6277" priority="874" stopIfTrue="1" operator="equal">
      <formula>0</formula>
    </cfRule>
  </conditionalFormatting>
  <conditionalFormatting sqref="D519:E519">
    <cfRule type="cellIs" dxfId="6276" priority="951" stopIfTrue="1" operator="equal">
      <formula>0</formula>
    </cfRule>
  </conditionalFormatting>
  <conditionalFormatting sqref="H118:I134">
    <cfRule type="cellIs" dxfId="6275" priority="931" stopIfTrue="1" operator="equal">
      <formula>0</formula>
    </cfRule>
  </conditionalFormatting>
  <conditionalFormatting sqref="BG475:BH480 BF352:BF367 BF302 BF139 BE11:BG11 BE303:BF310 BE496:BH518 BG456:BH459 BE456:BF457 BE520:BH557 BE216:BH220 BF558:BH558 BE559:BH561 BE135:BF138 BE185:BH200 BE241:BH241 BE563:BH563 BF458 BE409:BH410 BE588:BH621 BE424:BH437 BE312:BF326 BG482:BH494 BE565:BH586 BE439:BH454 BE438 BE412:BH415 BF411:BH411">
    <cfRule type="cellIs" dxfId="6274" priority="883" stopIfTrue="1" operator="equal">
      <formula>0</formula>
    </cfRule>
  </conditionalFormatting>
  <conditionalFormatting sqref="F182:I199">
    <cfRule type="cellIs" dxfId="6273" priority="930" stopIfTrue="1" operator="equal">
      <formula>0</formula>
    </cfRule>
  </conditionalFormatting>
  <conditionalFormatting sqref="D455:E455">
    <cfRule type="cellIs" dxfId="6272" priority="952" stopIfTrue="1" operator="equal">
      <formula>0</formula>
    </cfRule>
  </conditionalFormatting>
  <conditionalFormatting sqref="G304:I304">
    <cfRule type="cellIs" dxfId="6271" priority="928" stopIfTrue="1" operator="equal">
      <formula>0</formula>
    </cfRule>
  </conditionalFormatting>
  <conditionalFormatting sqref="F265:I282">
    <cfRule type="cellIs" dxfId="6270" priority="929" stopIfTrue="1" operator="equal">
      <formula>0</formula>
    </cfRule>
  </conditionalFormatting>
  <conditionalFormatting sqref="D246:E261">
    <cfRule type="cellIs" dxfId="6269" priority="955" stopIfTrue="1" operator="equal">
      <formula>0</formula>
    </cfRule>
  </conditionalFormatting>
  <conditionalFormatting sqref="F519:I519">
    <cfRule type="cellIs" dxfId="6268" priority="919" stopIfTrue="1" operator="equal">
      <formula>0</formula>
    </cfRule>
  </conditionalFormatting>
  <conditionalFormatting sqref="A14:B14">
    <cfRule type="cellIs" dxfId="6267" priority="954" stopIfTrue="1" operator="equal">
      <formula>0</formula>
    </cfRule>
  </conditionalFormatting>
  <conditionalFormatting sqref="AK628:AR642 AK645:AR647 AQ622:AR627 AQ644:AR644">
    <cfRule type="cellIs" dxfId="6266" priority="917" stopIfTrue="1" operator="equal">
      <formula>0</formula>
    </cfRule>
  </conditionalFormatting>
  <conditionalFormatting sqref="AM56:AR56">
    <cfRule type="cellIs" dxfId="6265" priority="869" stopIfTrue="1" operator="equal">
      <formula>0</formula>
    </cfRule>
  </conditionalFormatting>
  <conditionalFormatting sqref="J477:K495">
    <cfRule type="cellIs" dxfId="6264" priority="943" stopIfTrue="1" operator="equal">
      <formula>0</formula>
    </cfRule>
  </conditionalFormatting>
  <conditionalFormatting sqref="J539:K540 J542:K557">
    <cfRule type="cellIs" dxfId="6263" priority="944" stopIfTrue="1" operator="equal">
      <formula>0</formula>
    </cfRule>
  </conditionalFormatting>
  <conditionalFormatting sqref="F474:G474 F454:I454 H215:I215 F368:I368 F432:I434 F537:I538 F74:I114 F217:I220 F304 F283:I285 F346:I348 F459:I459 F262:I264 F389:I390 F305:I326 H135:I138 H115:I116 F301:I303 H286:I300 F392:I393 F559:I586 F200:I200 F475:I475 F241:I241 H140:I157 F409:I410 F498:I504 F214:I214 F216:G216 F329:I342 F588:I621 F506:I518 F477:I496 H159:I176">
    <cfRule type="cellIs" dxfId="6262" priority="935" stopIfTrue="1" operator="equal">
      <formula>0</formula>
    </cfRule>
  </conditionalFormatting>
  <conditionalFormatting sqref="F645:I647">
    <cfRule type="cellIs" dxfId="6261" priority="937" stopIfTrue="1" operator="equal">
      <formula>0</formula>
    </cfRule>
  </conditionalFormatting>
  <conditionalFormatting sqref="G350:I367">
    <cfRule type="cellIs" dxfId="6260" priority="926" stopIfTrue="1" operator="equal">
      <formula>0</formula>
    </cfRule>
  </conditionalFormatting>
  <conditionalFormatting sqref="J454:K454 J432:K434 J559:K582 J496:K496 J601:K642 J520:K521 J389:K390 J241:K241 J392:K393 J409:K413 J498:K504 J523:K538 J506:K518">
    <cfRule type="cellIs" dxfId="6259" priority="950" stopIfTrue="1" operator="equal">
      <formula>0</formula>
    </cfRule>
  </conditionalFormatting>
  <conditionalFormatting sqref="F343:I345">
    <cfRule type="cellIs" dxfId="6258" priority="927" stopIfTrue="1" operator="equal">
      <formula>0</formula>
    </cfRule>
  </conditionalFormatting>
  <conditionalFormatting sqref="F435:I453">
    <cfRule type="cellIs" dxfId="6257" priority="924" stopIfTrue="1" operator="equal">
      <formula>0</formula>
    </cfRule>
  </conditionalFormatting>
  <conditionalFormatting sqref="F456:I458">
    <cfRule type="cellIs" dxfId="6256" priority="923" stopIfTrue="1" operator="equal">
      <formula>0</formula>
    </cfRule>
  </conditionalFormatting>
  <conditionalFormatting sqref="F539:I540 F542:I558">
    <cfRule type="cellIs" dxfId="6255" priority="922" stopIfTrue="1" operator="equal">
      <formula>0</formula>
    </cfRule>
  </conditionalFormatting>
  <conditionalFormatting sqref="J414:K431">
    <cfRule type="cellIs" dxfId="6254" priority="949" stopIfTrue="1" operator="equal">
      <formula>0</formula>
    </cfRule>
  </conditionalFormatting>
  <conditionalFormatting sqref="F246:I261">
    <cfRule type="cellIs" dxfId="6253" priority="921" stopIfTrue="1" operator="equal">
      <formula>0</formula>
    </cfRule>
  </conditionalFormatting>
  <conditionalFormatting sqref="BE97:BH97 BE99:BH113">
    <cfRule type="cellIs" dxfId="6252" priority="872" stopIfTrue="1" operator="equal">
      <formula>0</formula>
    </cfRule>
  </conditionalFormatting>
  <conditionalFormatting sqref="F286:G300">
    <cfRule type="cellIs" dxfId="6251" priority="918" stopIfTrue="1" operator="equal">
      <formula>0</formula>
    </cfRule>
  </conditionalFormatting>
  <conditionalFormatting sqref="AK495:AR495">
    <cfRule type="cellIs" dxfId="6250" priority="915" stopIfTrue="1" operator="equal">
      <formula>0</formula>
    </cfRule>
  </conditionalFormatting>
  <conditionalFormatting sqref="BE119:BH134">
    <cfRule type="cellIs" dxfId="6249" priority="870" stopIfTrue="1" operator="equal">
      <formula>0</formula>
    </cfRule>
  </conditionalFormatting>
  <conditionalFormatting sqref="AM475:AR494 AL349:AL353 AK216:AL220 AL215 AL302 AL139 AK11:AR11 AK303:AL326 AK496:AR496 AM456:AR459 AM215:AR220 AL558:AR558 AK135:AR138 AK56:AL56 AK118:AL118 AK241:AR241 AO139:AR139 AK392:AR393 AO390:AR390 AO394:AR394 AK194:AR200 AK409:AR409 AK498:AR501 AK420:AR423 AK424:AP424 AK506:AR518 AK502:AP505 AK567:AR621 AK412:AR415 AK410:AM410 AO410:AR410 AK520:AR557 AL355:AL367 AL411:AR411 AK416:AP419 AQ559:AR566 AK425:AR454 AQ185:AR193">
    <cfRule type="cellIs" dxfId="6248" priority="916" stopIfTrue="1" operator="equal">
      <formula>0</formula>
    </cfRule>
  </conditionalFormatting>
  <conditionalFormatting sqref="BC414:BD431">
    <cfRule type="cellIs" dxfId="6247" priority="829" stopIfTrue="1" operator="equal">
      <formula>0</formula>
    </cfRule>
  </conditionalFormatting>
  <conditionalFormatting sqref="J435:K436">
    <cfRule type="cellIs" dxfId="6246" priority="947" stopIfTrue="1" operator="equal">
      <formula>0</formula>
    </cfRule>
  </conditionalFormatting>
  <conditionalFormatting sqref="J456:K458">
    <cfRule type="cellIs" dxfId="6245" priority="946" stopIfTrue="1" operator="equal">
      <formula>0</formula>
    </cfRule>
  </conditionalFormatting>
  <conditionalFormatting sqref="J558:K558">
    <cfRule type="cellIs" dxfId="6244" priority="945" stopIfTrue="1" operator="equal">
      <formula>0</formula>
    </cfRule>
  </conditionalFormatting>
  <conditionalFormatting sqref="J455:K455">
    <cfRule type="cellIs" dxfId="6243" priority="939" stopIfTrue="1" operator="equal">
      <formula>0</formula>
    </cfRule>
  </conditionalFormatting>
  <conditionalFormatting sqref="J436:K453">
    <cfRule type="cellIs" dxfId="6242" priority="948" stopIfTrue="1" operator="equal">
      <formula>0</formula>
    </cfRule>
  </conditionalFormatting>
  <conditionalFormatting sqref="J519:K519">
    <cfRule type="cellIs" dxfId="6241" priority="938" stopIfTrue="1" operator="equal">
      <formula>0</formula>
    </cfRule>
  </conditionalFormatting>
  <conditionalFormatting sqref="AS302">
    <cfRule type="cellIs" dxfId="6240" priority="897" stopIfTrue="1" operator="equal">
      <formula>0</formula>
    </cfRule>
  </conditionalFormatting>
  <conditionalFormatting sqref="AS349">
    <cfRule type="cellIs" dxfId="6239" priority="898" stopIfTrue="1" operator="equal">
      <formula>0</formula>
    </cfRule>
  </conditionalFormatting>
  <conditionalFormatting sqref="AW454:AX454 AW432:AX434 AW560:AX582 AW496:AX518 AW601:AX642 AW520:AX538 AW390:AX390 AW241:AX241 AW409:AX413 AW392:AX393">
    <cfRule type="cellIs" dxfId="6238" priority="844" stopIfTrue="1" operator="equal">
      <formula>0</formula>
    </cfRule>
  </conditionalFormatting>
  <conditionalFormatting sqref="AS246:AV261">
    <cfRule type="cellIs" dxfId="6237" priority="895" stopIfTrue="1" operator="equal">
      <formula>0</formula>
    </cfRule>
  </conditionalFormatting>
  <conditionalFormatting sqref="AS139">
    <cfRule type="cellIs" dxfId="6236" priority="896" stopIfTrue="1" operator="equal">
      <formula>0</formula>
    </cfRule>
  </conditionalFormatting>
  <conditionalFormatting sqref="AS458">
    <cfRule type="cellIs" dxfId="6235" priority="888" stopIfTrue="1" operator="equal">
      <formula>0</formula>
    </cfRule>
  </conditionalFormatting>
  <conditionalFormatting sqref="AS455:AV455">
    <cfRule type="cellIs" dxfId="6234" priority="894" stopIfTrue="1" operator="equal">
      <formula>0</formula>
    </cfRule>
  </conditionalFormatting>
  <conditionalFormatting sqref="AS519:AV519">
    <cfRule type="cellIs" dxfId="6233" priority="893" stopIfTrue="1" operator="equal">
      <formula>0</formula>
    </cfRule>
  </conditionalFormatting>
  <conditionalFormatting sqref="AT214">
    <cfRule type="cellIs" dxfId="6232" priority="891" stopIfTrue="1" operator="equal">
      <formula>0</formula>
    </cfRule>
  </conditionalFormatting>
  <conditionalFormatting sqref="AU474:AV474">
    <cfRule type="cellIs" dxfId="6231" priority="890" stopIfTrue="1" operator="equal">
      <formula>0</formula>
    </cfRule>
  </conditionalFormatting>
  <conditionalFormatting sqref="F215:G215">
    <cfRule type="cellIs" dxfId="6230" priority="934" stopIfTrue="1" operator="equal">
      <formula>0</formula>
    </cfRule>
  </conditionalFormatting>
  <conditionalFormatting sqref="AS215">
    <cfRule type="cellIs" dxfId="6229" priority="887" stopIfTrue="1" operator="equal">
      <formula>0</formula>
    </cfRule>
  </conditionalFormatting>
  <conditionalFormatting sqref="F622:I642">
    <cfRule type="cellIs" dxfId="6228" priority="936" stopIfTrue="1" operator="equal">
      <formula>0</formula>
    </cfRule>
  </conditionalFormatting>
  <conditionalFormatting sqref="AU214:AV214">
    <cfRule type="cellIs" dxfId="6227" priority="885" stopIfTrue="1" operator="equal">
      <formula>0</formula>
    </cfRule>
  </conditionalFormatting>
  <conditionalFormatting sqref="F411:I431">
    <cfRule type="cellIs" dxfId="6226" priority="933" stopIfTrue="1" operator="equal">
      <formula>0</formula>
    </cfRule>
  </conditionalFormatting>
  <conditionalFormatting sqref="BE495:BH495">
    <cfRule type="cellIs" dxfId="6225" priority="882" stopIfTrue="1" operator="equal">
      <formula>0</formula>
    </cfRule>
  </conditionalFormatting>
  <conditionalFormatting sqref="BE623:BH624 BE645:BG647 BE626:BH642 BE622:BG622">
    <cfRule type="cellIs" dxfId="6224" priority="884" stopIfTrue="1" operator="equal">
      <formula>0</formula>
    </cfRule>
  </conditionalFormatting>
  <conditionalFormatting sqref="BE352:BE367">
    <cfRule type="cellIs" dxfId="6223" priority="881" stopIfTrue="1" operator="equal">
      <formula>0</formula>
    </cfRule>
  </conditionalFormatting>
  <conditionalFormatting sqref="AM118:AR118">
    <cfRule type="cellIs" dxfId="6222" priority="867" stopIfTrue="1" operator="equal">
      <formula>0</formula>
    </cfRule>
  </conditionalFormatting>
  <conditionalFormatting sqref="BE302">
    <cfRule type="cellIs" dxfId="6221" priority="880" stopIfTrue="1" operator="equal">
      <formula>0</formula>
    </cfRule>
  </conditionalFormatting>
  <conditionalFormatting sqref="BE455 BG455:BH455">
    <cfRule type="cellIs" dxfId="6220" priority="877" stopIfTrue="1" operator="equal">
      <formula>0</formula>
    </cfRule>
  </conditionalFormatting>
  <conditionalFormatting sqref="BE12:BH12">
    <cfRule type="cellIs" dxfId="6219" priority="875" stopIfTrue="1" operator="equal">
      <formula>0</formula>
    </cfRule>
  </conditionalFormatting>
  <conditionalFormatting sqref="F350:F367">
    <cfRule type="cellIs" dxfId="6218" priority="925" stopIfTrue="1" operator="equal">
      <formula>0</formula>
    </cfRule>
  </conditionalFormatting>
  <conditionalFormatting sqref="BE519:BH519">
    <cfRule type="cellIs" dxfId="6217" priority="876" stopIfTrue="1" operator="equal">
      <formula>0</formula>
    </cfRule>
  </conditionalFormatting>
  <conditionalFormatting sqref="AK97:AR113">
    <cfRule type="cellIs" dxfId="6216" priority="873" stopIfTrue="1" operator="equal">
      <formula>0</formula>
    </cfRule>
  </conditionalFormatting>
  <conditionalFormatting sqref="F455:I455">
    <cfRule type="cellIs" dxfId="6215" priority="920" stopIfTrue="1" operator="equal">
      <formula>0</formula>
    </cfRule>
  </conditionalFormatting>
  <conditionalFormatting sqref="AK119:AR134">
    <cfRule type="cellIs" dxfId="6214" priority="871" stopIfTrue="1" operator="equal">
      <formula>0</formula>
    </cfRule>
  </conditionalFormatting>
  <conditionalFormatting sqref="AK349">
    <cfRule type="cellIs" dxfId="6213" priority="913" stopIfTrue="1" operator="equal">
      <formula>0</formula>
    </cfRule>
  </conditionalFormatting>
  <conditionalFormatting sqref="AK519:AR519">
    <cfRule type="cellIs" dxfId="6212" priority="907" stopIfTrue="1" operator="equal">
      <formula>0</formula>
    </cfRule>
  </conditionalFormatting>
  <conditionalFormatting sqref="AK455 AM455:AR455">
    <cfRule type="cellIs" dxfId="6211" priority="908" stopIfTrue="1" operator="equal">
      <formula>0</formula>
    </cfRule>
  </conditionalFormatting>
  <conditionalFormatting sqref="AK12:AR12">
    <cfRule type="cellIs" dxfId="6210" priority="906" stopIfTrue="1" operator="equal">
      <formula>0</formula>
    </cfRule>
  </conditionalFormatting>
  <conditionalFormatting sqref="AK350:AK367">
    <cfRule type="cellIs" dxfId="6209" priority="914" stopIfTrue="1" operator="equal">
      <formula>0</formula>
    </cfRule>
  </conditionalFormatting>
  <conditionalFormatting sqref="J95">
    <cfRule type="cellIs" dxfId="6208" priority="862" stopIfTrue="1" operator="equal">
      <formula>0</formula>
    </cfRule>
  </conditionalFormatting>
  <conditionalFormatting sqref="AC646:AD647">
    <cfRule type="cellIs" dxfId="6207" priority="861" stopIfTrue="1" operator="equal">
      <formula>0</formula>
    </cfRule>
  </conditionalFormatting>
  <conditionalFormatting sqref="AK215">
    <cfRule type="cellIs" dxfId="6206" priority="912" stopIfTrue="1" operator="equal">
      <formula>0</formula>
    </cfRule>
  </conditionalFormatting>
  <conditionalFormatting sqref="AK302">
    <cfRule type="cellIs" dxfId="6205" priority="911" stopIfTrue="1" operator="equal">
      <formula>0</formula>
    </cfRule>
  </conditionalFormatting>
  <conditionalFormatting sqref="AK139">
    <cfRule type="cellIs" dxfId="6204" priority="910" stopIfTrue="1" operator="equal">
      <formula>0</formula>
    </cfRule>
  </conditionalFormatting>
  <conditionalFormatting sqref="AK246:AL261 AO246:AR261">
    <cfRule type="cellIs" dxfId="6203" priority="909" stopIfTrue="1" operator="equal">
      <formula>0</formula>
    </cfRule>
  </conditionalFormatting>
  <conditionalFormatting sqref="AK214:AR214">
    <cfRule type="cellIs" dxfId="6202" priority="905" stopIfTrue="1" operator="equal">
      <formula>0</formula>
    </cfRule>
  </conditionalFormatting>
  <conditionalFormatting sqref="BC454:BD454 BC432:BD434 BC559:BD561 BC496:BD518 BC601:BD642 BC520:BD538 BC389:BD390 BC241:BD241 BC563:BD582 BC409:BD410 BC392:BD393 BC412:BD413 BC411">
    <cfRule type="cellIs" dxfId="6201" priority="830" stopIfTrue="1" operator="equal">
      <formula>0</formula>
    </cfRule>
  </conditionalFormatting>
  <conditionalFormatting sqref="BC558:BD558">
    <cfRule type="cellIs" dxfId="6200" priority="825" stopIfTrue="1" operator="equal">
      <formula>0</formula>
    </cfRule>
  </conditionalFormatting>
  <conditionalFormatting sqref="BC539:BD557">
    <cfRule type="cellIs" dxfId="6199" priority="824" stopIfTrue="1" operator="equal">
      <formula>0</formula>
    </cfRule>
  </conditionalFormatting>
  <conditionalFormatting sqref="BC583:BD600">
    <cfRule type="cellIs" dxfId="6198" priority="822" stopIfTrue="1" operator="equal">
      <formula>0</formula>
    </cfRule>
  </conditionalFormatting>
  <conditionalFormatting sqref="BC246:BD261">
    <cfRule type="cellIs" dxfId="6197" priority="821" stopIfTrue="1" operator="equal">
      <formula>0</formula>
    </cfRule>
  </conditionalFormatting>
  <conditionalFormatting sqref="BC644:BD644 BC646:BD647">
    <cfRule type="cellIs" dxfId="6196" priority="831" stopIfTrue="1" operator="equal">
      <formula>0</formula>
    </cfRule>
  </conditionalFormatting>
  <conditionalFormatting sqref="BC435:BD436">
    <cfRule type="cellIs" dxfId="6195" priority="827" stopIfTrue="1" operator="equal">
      <formula>0</formula>
    </cfRule>
  </conditionalFormatting>
  <conditionalFormatting sqref="BC456:BD458">
    <cfRule type="cellIs" dxfId="6194" priority="826" stopIfTrue="1" operator="equal">
      <formula>0</formula>
    </cfRule>
  </conditionalFormatting>
  <conditionalFormatting sqref="AK35:AR36">
    <cfRule type="cellIs" dxfId="6193" priority="755" stopIfTrue="1" operator="equal">
      <formula>0</formula>
    </cfRule>
  </conditionalFormatting>
  <conditionalFormatting sqref="AS12:AV12">
    <cfRule type="cellIs" dxfId="6192" priority="892" stopIfTrue="1" operator="equal">
      <formula>0</formula>
    </cfRule>
  </conditionalFormatting>
  <conditionalFormatting sqref="AY185:BB200 AY214:BB220 AY644:BB644 AY646:BB647">
    <cfRule type="cellIs" dxfId="6191" priority="903" stopIfTrue="1" operator="equal">
      <formula>0</formula>
    </cfRule>
  </conditionalFormatting>
  <conditionalFormatting sqref="AQ184:AR184">
    <cfRule type="cellIs" dxfId="6190" priority="865" stopIfTrue="1" operator="equal">
      <formula>0</formula>
    </cfRule>
  </conditionalFormatting>
  <conditionalFormatting sqref="AS622:AV642 AT644:AV644 AS646:AV647">
    <cfRule type="cellIs" dxfId="6189" priority="902" stopIfTrue="1" operator="equal">
      <formula>0</formula>
    </cfRule>
  </conditionalFormatting>
  <conditionalFormatting sqref="BE394:BH394">
    <cfRule type="cellIs" dxfId="6188" priority="783" stopIfTrue="1" operator="equal">
      <formula>0</formula>
    </cfRule>
  </conditionalFormatting>
  <conditionalFormatting sqref="AS350:AS367">
    <cfRule type="cellIs" dxfId="6187" priority="899" stopIfTrue="1" operator="equal">
      <formula>0</formula>
    </cfRule>
  </conditionalFormatting>
  <conditionalFormatting sqref="AU475:AV494 AT349:AT367 AT215 AT302 AT139 AS11:AV11 AS303:AT326 AS496:AV518 AU456:AV459 AS456:AT457 AS520:AV558 AS216:AV220 AT458 AS185:AV200 AS241:AV241 AS409:AV454 AS560:AV621">
    <cfRule type="cellIs" dxfId="6186" priority="901" stopIfTrue="1" operator="equal">
      <formula>0</formula>
    </cfRule>
  </conditionalFormatting>
  <conditionalFormatting sqref="AS214">
    <cfRule type="cellIs" dxfId="6185" priority="889" stopIfTrue="1" operator="equal">
      <formula>0</formula>
    </cfRule>
  </conditionalFormatting>
  <conditionalFormatting sqref="AW414:AX431">
    <cfRule type="cellIs" dxfId="6184" priority="843" stopIfTrue="1" operator="equal">
      <formula>0</formula>
    </cfRule>
  </conditionalFormatting>
  <conditionalFormatting sqref="AW436:AX437 AW439:AX453 AX438">
    <cfRule type="cellIs" dxfId="6183" priority="842" stopIfTrue="1" operator="equal">
      <formula>0</formula>
    </cfRule>
  </conditionalFormatting>
  <conditionalFormatting sqref="AU215:AV215">
    <cfRule type="cellIs" dxfId="6182" priority="886" stopIfTrue="1" operator="equal">
      <formula>0</formula>
    </cfRule>
  </conditionalFormatting>
  <conditionalFormatting sqref="V184:W184 Y184:AB184">
    <cfRule type="cellIs" dxfId="6181" priority="866" stopIfTrue="1" operator="equal">
      <formula>0</formula>
    </cfRule>
  </conditionalFormatting>
  <conditionalFormatting sqref="AC476:AD495">
    <cfRule type="cellIs" dxfId="6180" priority="853" stopIfTrue="1" operator="equal">
      <formula>0</formula>
    </cfRule>
  </conditionalFormatting>
  <conditionalFormatting sqref="BE214:BH215">
    <cfRule type="cellIs" dxfId="6179" priority="868" stopIfTrue="1" operator="equal">
      <formula>0</formula>
    </cfRule>
  </conditionalFormatting>
  <conditionalFormatting sqref="BE139">
    <cfRule type="cellIs" dxfId="6178" priority="879" stopIfTrue="1" operator="equal">
      <formula>0</formula>
    </cfRule>
  </conditionalFormatting>
  <conditionalFormatting sqref="BE247:BH261">
    <cfRule type="cellIs" dxfId="6177" priority="878" stopIfTrue="1" operator="equal">
      <formula>0</formula>
    </cfRule>
  </conditionalFormatting>
  <conditionalFormatting sqref="BE184:BH184">
    <cfRule type="cellIs" dxfId="6176" priority="863" stopIfTrue="1" operator="equal">
      <formula>0</formula>
    </cfRule>
  </conditionalFormatting>
  <conditionalFormatting sqref="AS184:AV184">
    <cfRule type="cellIs" dxfId="6175" priority="864" stopIfTrue="1" operator="equal">
      <formula>0</formula>
    </cfRule>
  </conditionalFormatting>
  <conditionalFormatting sqref="AK327:AL328">
    <cfRule type="cellIs" dxfId="6174" priority="735" stopIfTrue="1" operator="equal">
      <formula>0</formula>
    </cfRule>
  </conditionalFormatting>
  <conditionalFormatting sqref="AC141:AD156">
    <cfRule type="cellIs" dxfId="6173" priority="850" stopIfTrue="1" operator="equal">
      <formula>0</formula>
    </cfRule>
  </conditionalFormatting>
  <conditionalFormatting sqref="AM390:AN390">
    <cfRule type="cellIs" dxfId="6172" priority="776" stopIfTrue="1" operator="equal">
      <formula>0</formula>
    </cfRule>
  </conditionalFormatting>
  <conditionalFormatting sqref="AW394:AX394">
    <cfRule type="cellIs" dxfId="6171" priority="782" stopIfTrue="1" operator="equal">
      <formula>0</formula>
    </cfRule>
  </conditionalFormatting>
  <conditionalFormatting sqref="AC436:AD453">
    <cfRule type="cellIs" dxfId="6170" priority="858" stopIfTrue="1" operator="equal">
      <formula>0</formula>
    </cfRule>
  </conditionalFormatting>
  <conditionalFormatting sqref="BI455:BJ455">
    <cfRule type="cellIs" dxfId="6169" priority="812" stopIfTrue="1" operator="equal">
      <formula>0</formula>
    </cfRule>
  </conditionalFormatting>
  <conditionalFormatting sqref="BI12:BJ12">
    <cfRule type="cellIs" dxfId="6168" priority="810" stopIfTrue="1" operator="equal">
      <formula>0</formula>
    </cfRule>
  </conditionalFormatting>
  <conditionalFormatting sqref="D245 BC242:BD244 AW242:AX244 D242:E244 V242:W244 J242:K244 Y242:AD244">
    <cfRule type="cellIs" dxfId="6167" priority="721" stopIfTrue="1" operator="equal">
      <formula>0</formula>
    </cfRule>
  </conditionalFormatting>
  <conditionalFormatting sqref="BI97:BJ97 BI99:BJ113">
    <cfRule type="cellIs" dxfId="6166" priority="809" stopIfTrue="1" operator="equal">
      <formula>0</formula>
    </cfRule>
  </conditionalFormatting>
  <conditionalFormatting sqref="BI119:BJ134">
    <cfRule type="cellIs" dxfId="6165" priority="808" stopIfTrue="1" operator="equal">
      <formula>0</formula>
    </cfRule>
  </conditionalFormatting>
  <conditionalFormatting sqref="BI214:BJ215">
    <cfRule type="cellIs" dxfId="6164" priority="807" stopIfTrue="1" operator="equal">
      <formula>0</formula>
    </cfRule>
  </conditionalFormatting>
  <conditionalFormatting sqref="AL394:AN394">
    <cfRule type="cellIs" dxfId="6163" priority="768" stopIfTrue="1" operator="equal">
      <formula>0</formula>
    </cfRule>
  </conditionalFormatting>
  <conditionalFormatting sqref="AC539:AD557">
    <cfRule type="cellIs" dxfId="6162" priority="854" stopIfTrue="1" operator="equal">
      <formula>0</formula>
    </cfRule>
  </conditionalFormatting>
  <conditionalFormatting sqref="AC583:AD600">
    <cfRule type="cellIs" dxfId="6161" priority="852" stopIfTrue="1" operator="equal">
      <formula>0</formula>
    </cfRule>
  </conditionalFormatting>
  <conditionalFormatting sqref="AC435:AD436">
    <cfRule type="cellIs" dxfId="6160" priority="857" stopIfTrue="1" operator="equal">
      <formula>0</formula>
    </cfRule>
  </conditionalFormatting>
  <conditionalFormatting sqref="AC456:AD458">
    <cfRule type="cellIs" dxfId="6159" priority="856" stopIfTrue="1" operator="equal">
      <formula>0</formula>
    </cfRule>
  </conditionalFormatting>
  <conditionalFormatting sqref="AC558:AD558">
    <cfRule type="cellIs" dxfId="6158" priority="855" stopIfTrue="1" operator="equal">
      <formula>0</formula>
    </cfRule>
  </conditionalFormatting>
  <conditionalFormatting sqref="AC455:AD455">
    <cfRule type="cellIs" dxfId="6157" priority="849" stopIfTrue="1" operator="equal">
      <formula>0</formula>
    </cfRule>
  </conditionalFormatting>
  <conditionalFormatting sqref="AC454:AD454 AC432:AD434 AC559:AD582 AC496:AD496 AC601:AD642 AC520:AD538 AC389:AD390 AC241:AD241 AC392:AD393 AC498:AD518 AC409:AD413">
    <cfRule type="cellIs" dxfId="6156" priority="860" stopIfTrue="1" operator="equal">
      <formula>0</formula>
    </cfRule>
  </conditionalFormatting>
  <conditionalFormatting sqref="AC246:AD261">
    <cfRule type="cellIs" dxfId="6155" priority="851" stopIfTrue="1" operator="equal">
      <formula>0</formula>
    </cfRule>
  </conditionalFormatting>
  <conditionalFormatting sqref="AC414:AD431">
    <cfRule type="cellIs" dxfId="6154" priority="859" stopIfTrue="1" operator="equal">
      <formula>0</formula>
    </cfRule>
  </conditionalFormatting>
  <conditionalFormatting sqref="AC519:AD519">
    <cfRule type="cellIs" dxfId="6153" priority="848" stopIfTrue="1" operator="equal">
      <formula>0</formula>
    </cfRule>
  </conditionalFormatting>
  <conditionalFormatting sqref="BC455:BD455">
    <cfRule type="cellIs" dxfId="6152" priority="819" stopIfTrue="1" operator="equal">
      <formula>0</formula>
    </cfRule>
  </conditionalFormatting>
  <conditionalFormatting sqref="AC95:AD95">
    <cfRule type="cellIs" dxfId="6151" priority="847" stopIfTrue="1" operator="equal">
      <formula>0</formula>
    </cfRule>
  </conditionalFormatting>
  <conditionalFormatting sqref="AI646:AJ647">
    <cfRule type="cellIs" dxfId="6150" priority="846" stopIfTrue="1" operator="equal">
      <formula>0</formula>
    </cfRule>
  </conditionalFormatting>
  <conditionalFormatting sqref="BC436:BD453">
    <cfRule type="cellIs" dxfId="6149" priority="828" stopIfTrue="1" operator="equal">
      <formula>0</formula>
    </cfRule>
  </conditionalFormatting>
  <conditionalFormatting sqref="BC476:BD495">
    <cfRule type="cellIs" dxfId="6148" priority="823" stopIfTrue="1" operator="equal">
      <formula>0</formula>
    </cfRule>
  </conditionalFormatting>
  <conditionalFormatting sqref="AW644:AX644 AW646:AX647">
    <cfRule type="cellIs" dxfId="6147" priority="845" stopIfTrue="1" operator="equal">
      <formula>0</formula>
    </cfRule>
  </conditionalFormatting>
  <conditionalFormatting sqref="AW476:AX495">
    <cfRule type="cellIs" dxfId="6146" priority="837" stopIfTrue="1" operator="equal">
      <formula>0</formula>
    </cfRule>
  </conditionalFormatting>
  <conditionalFormatting sqref="AW539:AX557">
    <cfRule type="cellIs" dxfId="6145" priority="838" stopIfTrue="1" operator="equal">
      <formula>0</formula>
    </cfRule>
  </conditionalFormatting>
  <conditionalFormatting sqref="AW583:AX600">
    <cfRule type="cellIs" dxfId="6144" priority="836" stopIfTrue="1" operator="equal">
      <formula>0</formula>
    </cfRule>
  </conditionalFormatting>
  <conditionalFormatting sqref="AW435:AX436">
    <cfRule type="cellIs" dxfId="6143" priority="841" stopIfTrue="1" operator="equal">
      <formula>0</formula>
    </cfRule>
  </conditionalFormatting>
  <conditionalFormatting sqref="AW456:AX458">
    <cfRule type="cellIs" dxfId="6142" priority="840" stopIfTrue="1" operator="equal">
      <formula>0</formula>
    </cfRule>
  </conditionalFormatting>
  <conditionalFormatting sqref="AW558:AX558">
    <cfRule type="cellIs" dxfId="6141" priority="839" stopIfTrue="1" operator="equal">
      <formula>0</formula>
    </cfRule>
  </conditionalFormatting>
  <conditionalFormatting sqref="AW455:AX455">
    <cfRule type="cellIs" dxfId="6140" priority="833" stopIfTrue="1" operator="equal">
      <formula>0</formula>
    </cfRule>
  </conditionalFormatting>
  <conditionalFormatting sqref="AY394:BB394">
    <cfRule type="cellIs" dxfId="6139" priority="785" stopIfTrue="1" operator="equal">
      <formula>0</formula>
    </cfRule>
  </conditionalFormatting>
  <conditionalFormatting sqref="AW246:AX261">
    <cfRule type="cellIs" dxfId="6138" priority="835" stopIfTrue="1" operator="equal">
      <formula>0</formula>
    </cfRule>
  </conditionalFormatting>
  <conditionalFormatting sqref="AW141:AX156">
    <cfRule type="cellIs" dxfId="6137" priority="834" stopIfTrue="1" operator="equal">
      <formula>0</formula>
    </cfRule>
  </conditionalFormatting>
  <conditionalFormatting sqref="BC141:BD143 BC145:BD156 BD144">
    <cfRule type="cellIs" dxfId="6136" priority="820" stopIfTrue="1" operator="equal">
      <formula>0</formula>
    </cfRule>
  </conditionalFormatting>
  <conditionalFormatting sqref="AW519:AX519">
    <cfRule type="cellIs" dxfId="6135" priority="832" stopIfTrue="1" operator="equal">
      <formula>0</formula>
    </cfRule>
  </conditionalFormatting>
  <conditionalFormatting sqref="BI225:BJ240">
    <cfRule type="cellIs" dxfId="6134" priority="795" stopIfTrue="1" operator="equal">
      <formula>0</formula>
    </cfRule>
  </conditionalFormatting>
  <conditionalFormatting sqref="F497:I497">
    <cfRule type="cellIs" dxfId="6133" priority="762" stopIfTrue="1" operator="equal">
      <formula>0</formula>
    </cfRule>
  </conditionalFormatting>
  <conditionalFormatting sqref="D35:E36 V35:W36 Y35:AB36">
    <cfRule type="cellIs" dxfId="6132" priority="758" stopIfTrue="1" operator="equal">
      <formula>0</formula>
    </cfRule>
  </conditionalFormatting>
  <conditionalFormatting sqref="D391">
    <cfRule type="cellIs" dxfId="6131" priority="760" stopIfTrue="1" operator="equal">
      <formula>0</formula>
    </cfRule>
  </conditionalFormatting>
  <conditionalFormatting sqref="F391:I391">
    <cfRule type="cellIs" dxfId="6130" priority="773" stopIfTrue="1" operator="equal">
      <formula>0</formula>
    </cfRule>
  </conditionalFormatting>
  <conditionalFormatting sqref="E391 V391:W391">
    <cfRule type="cellIs" dxfId="6129" priority="775" stopIfTrue="1" operator="equal">
      <formula>0</formula>
    </cfRule>
  </conditionalFormatting>
  <conditionalFormatting sqref="F35:I36">
    <cfRule type="cellIs" dxfId="6128" priority="756" stopIfTrue="1" operator="equal">
      <formula>0</formula>
    </cfRule>
  </conditionalFormatting>
  <conditionalFormatting sqref="BC519:BD519">
    <cfRule type="cellIs" dxfId="6127" priority="818" stopIfTrue="1" operator="equal">
      <formula>0</formula>
    </cfRule>
  </conditionalFormatting>
  <conditionalFormatting sqref="BC245:BD245">
    <cfRule type="cellIs" dxfId="6126" priority="700" stopIfTrue="1" operator="equal">
      <formula>0</formula>
    </cfRule>
  </conditionalFormatting>
  <conditionalFormatting sqref="BC95:BD95">
    <cfRule type="cellIs" dxfId="6125" priority="817" stopIfTrue="1" operator="equal">
      <formula>0</formula>
    </cfRule>
  </conditionalFormatting>
  <conditionalFormatting sqref="BI622:BJ624 BI645:BJ647 BI626:BJ642">
    <cfRule type="cellIs" dxfId="6124" priority="816" stopIfTrue="1" operator="equal">
      <formula>0</formula>
    </cfRule>
  </conditionalFormatting>
  <conditionalFormatting sqref="BI519:BJ519">
    <cfRule type="cellIs" dxfId="6123" priority="811" stopIfTrue="1" operator="equal">
      <formula>0</formula>
    </cfRule>
  </conditionalFormatting>
  <conditionalFormatting sqref="J391:K391">
    <cfRule type="cellIs" dxfId="6122" priority="774" stopIfTrue="1" operator="equal">
      <formula>0</formula>
    </cfRule>
  </conditionalFormatting>
  <conditionalFormatting sqref="BI475:BJ480 BI11:BJ11 BI456:BJ459 BI216:BJ220 BI520:BJ561 BI185:BJ200 BI241:BJ241 BI563:BJ563 BI409:BJ415 BI588:BJ621 BI424:BJ437 BI496:BJ518 BI482:BJ494 BI565:BJ586 BI439:BJ454">
    <cfRule type="cellIs" dxfId="6121" priority="815" stopIfTrue="1" operator="equal">
      <formula>0</formula>
    </cfRule>
  </conditionalFormatting>
  <conditionalFormatting sqref="BI495:BJ495">
    <cfRule type="cellIs" dxfId="6120" priority="814" stopIfTrue="1" operator="equal">
      <formula>0</formula>
    </cfRule>
  </conditionalFormatting>
  <conditionalFormatting sqref="BI247:BJ261">
    <cfRule type="cellIs" dxfId="6119" priority="813" stopIfTrue="1" operator="equal">
      <formula>0</formula>
    </cfRule>
  </conditionalFormatting>
  <conditionalFormatting sqref="BI184:BJ184">
    <cfRule type="cellIs" dxfId="6118" priority="806" stopIfTrue="1" operator="equal">
      <formula>0</formula>
    </cfRule>
  </conditionalFormatting>
  <conditionalFormatting sqref="AK225:AN240">
    <cfRule type="cellIs" dxfId="6117" priority="794" stopIfTrue="1" operator="equal">
      <formula>0</formula>
    </cfRule>
  </conditionalFormatting>
  <conditionalFormatting sqref="AM139:AN139">
    <cfRule type="cellIs" dxfId="6116" priority="793" stopIfTrue="1" operator="equal">
      <formula>0</formula>
    </cfRule>
  </conditionalFormatting>
  <conditionalFormatting sqref="E225:E240 V225:W240 Y225:AB240">
    <cfRule type="cellIs" dxfId="6115" priority="805" stopIfTrue="1" operator="equal">
      <formula>0</formula>
    </cfRule>
  </conditionalFormatting>
  <conditionalFormatting sqref="F225:I240">
    <cfRule type="cellIs" dxfId="6114" priority="803" stopIfTrue="1" operator="equal">
      <formula>0</formula>
    </cfRule>
  </conditionalFormatting>
  <conditionalFormatting sqref="J225:K240">
    <cfRule type="cellIs" dxfId="6113" priority="804" stopIfTrue="1" operator="equal">
      <formula>0</formula>
    </cfRule>
  </conditionalFormatting>
  <conditionalFormatting sqref="AL455">
    <cfRule type="cellIs" dxfId="6112" priority="671" stopIfTrue="1" operator="equal">
      <formula>0</formula>
    </cfRule>
  </conditionalFormatting>
  <conditionalFormatting sqref="AY225:BB240">
    <cfRule type="cellIs" dxfId="6111" priority="802" stopIfTrue="1" operator="equal">
      <formula>0</formula>
    </cfRule>
  </conditionalFormatting>
  <conditionalFormatting sqref="AS225:AV240">
    <cfRule type="cellIs" dxfId="6110" priority="801" stopIfTrue="1" operator="equal">
      <formula>0</formula>
    </cfRule>
  </conditionalFormatting>
  <conditionalFormatting sqref="BE225:BH240">
    <cfRule type="cellIs" dxfId="6109" priority="800" stopIfTrue="1" operator="equal">
      <formula>0</formula>
    </cfRule>
  </conditionalFormatting>
  <conditionalFormatting sqref="AO225:AR240">
    <cfRule type="cellIs" dxfId="6108" priority="799" stopIfTrue="1" operator="equal">
      <formula>0</formula>
    </cfRule>
  </conditionalFormatting>
  <conditionalFormatting sqref="AC225:AD240">
    <cfRule type="cellIs" dxfId="6107" priority="798" stopIfTrue="1" operator="equal">
      <formula>0</formula>
    </cfRule>
  </conditionalFormatting>
  <conditionalFormatting sqref="AW225:AX240">
    <cfRule type="cellIs" dxfId="6106" priority="797" stopIfTrue="1" operator="equal">
      <formula>0</formula>
    </cfRule>
  </conditionalFormatting>
  <conditionalFormatting sqref="BC225:BD240">
    <cfRule type="cellIs" dxfId="6105" priority="796" stopIfTrue="1" operator="equal">
      <formula>0</formula>
    </cfRule>
  </conditionalFormatting>
  <conditionalFormatting sqref="BI562:BJ562">
    <cfRule type="cellIs" dxfId="6104" priority="789" stopIfTrue="1" operator="equal">
      <formula>0</formula>
    </cfRule>
  </conditionalFormatting>
  <conditionalFormatting sqref="V562:W562">
    <cfRule type="cellIs" dxfId="6103" priority="792" stopIfTrue="1" operator="equal">
      <formula>0</formula>
    </cfRule>
  </conditionalFormatting>
  <conditionalFormatting sqref="BE562:BH562">
    <cfRule type="cellIs" dxfId="6102" priority="791" stopIfTrue="1" operator="equal">
      <formula>0</formula>
    </cfRule>
  </conditionalFormatting>
  <conditionalFormatting sqref="BC562:BD562">
    <cfRule type="cellIs" dxfId="6101" priority="790" stopIfTrue="1" operator="equal">
      <formula>0</formula>
    </cfRule>
  </conditionalFormatting>
  <conditionalFormatting sqref="AC245:AD245">
    <cfRule type="cellIs" dxfId="6100" priority="702" stopIfTrue="1" operator="equal">
      <formula>0</formula>
    </cfRule>
  </conditionalFormatting>
  <conditionalFormatting sqref="AW245:AX245">
    <cfRule type="cellIs" dxfId="6099" priority="701" stopIfTrue="1" operator="equal">
      <formula>0</formula>
    </cfRule>
  </conditionalFormatting>
  <conditionalFormatting sqref="BI245:BJ245">
    <cfRule type="cellIs" dxfId="6098" priority="699" stopIfTrue="1" operator="equal">
      <formula>0</formula>
    </cfRule>
  </conditionalFormatting>
  <conditionalFormatting sqref="H139:I139">
    <cfRule type="cellIs" dxfId="6097" priority="788" stopIfTrue="1" operator="equal">
      <formula>0</formula>
    </cfRule>
  </conditionalFormatting>
  <conditionalFormatting sqref="E137">
    <cfRule type="cellIs" dxfId="6096" priority="787" stopIfTrue="1" operator="equal">
      <formula>0</formula>
    </cfRule>
  </conditionalFormatting>
  <conditionalFormatting sqref="AM246:AN261">
    <cfRule type="cellIs" dxfId="6095" priority="786" stopIfTrue="1" operator="equal">
      <formula>0</formula>
    </cfRule>
  </conditionalFormatting>
  <conditionalFormatting sqref="AS394:AV394">
    <cfRule type="cellIs" dxfId="6094" priority="784" stopIfTrue="1" operator="equal">
      <formula>0</formula>
    </cfRule>
  </conditionalFormatting>
  <conditionalFormatting sqref="AS242:AT242 AU242:AV244 AS244:AT244 AT243">
    <cfRule type="cellIs" dxfId="6093" priority="717" stopIfTrue="1" operator="equal">
      <formula>0</formula>
    </cfRule>
  </conditionalFormatting>
  <conditionalFormatting sqref="AC397:AD408">
    <cfRule type="cellIs" dxfId="6092" priority="725" stopIfTrue="1" operator="equal">
      <formula>0</formula>
    </cfRule>
  </conditionalFormatting>
  <conditionalFormatting sqref="BC394:BD394">
    <cfRule type="cellIs" dxfId="6091" priority="781" stopIfTrue="1" operator="equal">
      <formula>0</formula>
    </cfRule>
  </conditionalFormatting>
  <conditionalFormatting sqref="BI394:BJ394">
    <cfRule type="cellIs" dxfId="6090" priority="780" stopIfTrue="1" operator="equal">
      <formula>0</formula>
    </cfRule>
  </conditionalFormatting>
  <conditionalFormatting sqref="Y497:AB497">
    <cfRule type="cellIs" dxfId="6089" priority="779" stopIfTrue="1" operator="equal">
      <formula>0</formula>
    </cfRule>
  </conditionalFormatting>
  <conditionalFormatting sqref="AK497:AR497">
    <cfRule type="cellIs" dxfId="6088" priority="778" stopIfTrue="1" operator="equal">
      <formula>0</formula>
    </cfRule>
  </conditionalFormatting>
  <conditionalFormatting sqref="AC497:AD497">
    <cfRule type="cellIs" dxfId="6087" priority="777" stopIfTrue="1" operator="equal">
      <formula>0</formula>
    </cfRule>
  </conditionalFormatting>
  <conditionalFormatting sqref="AY395:BB399 AY401:BB408">
    <cfRule type="cellIs" dxfId="6086" priority="728" stopIfTrue="1" operator="equal">
      <formula>0</formula>
    </cfRule>
  </conditionalFormatting>
  <conditionalFormatting sqref="F242:I244">
    <cfRule type="cellIs" dxfId="6085" priority="720" stopIfTrue="1" operator="equal">
      <formula>0</formula>
    </cfRule>
  </conditionalFormatting>
  <conditionalFormatting sqref="AK394">
    <cfRule type="cellIs" dxfId="6084" priority="660" stopIfTrue="1" operator="equal">
      <formula>0</formula>
    </cfRule>
  </conditionalFormatting>
  <conditionalFormatting sqref="F522:I522">
    <cfRule type="cellIs" dxfId="6083" priority="680" stopIfTrue="1" operator="equal">
      <formula>0</formula>
    </cfRule>
  </conditionalFormatting>
  <conditionalFormatting sqref="D522:E522 V522:W522">
    <cfRule type="cellIs" dxfId="6082" priority="682" stopIfTrue="1" operator="equal">
      <formula>0</formula>
    </cfRule>
  </conditionalFormatting>
  <conditionalFormatting sqref="BE458">
    <cfRule type="cellIs" dxfId="6081" priority="759" stopIfTrue="1" operator="equal">
      <formula>0</formula>
    </cfRule>
  </conditionalFormatting>
  <conditionalFormatting sqref="V394:W394">
    <cfRule type="cellIs" dxfId="6080" priority="772" stopIfTrue="1" operator="equal">
      <formula>0</formula>
    </cfRule>
  </conditionalFormatting>
  <conditionalFormatting sqref="R455 T455:U455">
    <cfRule type="cellIs" dxfId="6079" priority="647" stopIfTrue="1" operator="equal">
      <formula>0</formula>
    </cfRule>
  </conditionalFormatting>
  <conditionalFormatting sqref="F394:I394">
    <cfRule type="cellIs" dxfId="6078" priority="770" stopIfTrue="1" operator="equal">
      <formula>0</formula>
    </cfRule>
  </conditionalFormatting>
  <conditionalFormatting sqref="J394:K394">
    <cfRule type="cellIs" dxfId="6077" priority="771" stopIfTrue="1" operator="equal">
      <formula>0</formula>
    </cfRule>
  </conditionalFormatting>
  <conditionalFormatting sqref="AC395:AD395">
    <cfRule type="cellIs" dxfId="6076" priority="675" stopIfTrue="1" operator="equal">
      <formula>0</formula>
    </cfRule>
  </conditionalFormatting>
  <conditionalFormatting sqref="Y394:AB394">
    <cfRule type="cellIs" dxfId="6075" priority="769" stopIfTrue="1" operator="equal">
      <formula>0</formula>
    </cfRule>
  </conditionalFormatting>
  <conditionalFormatting sqref="AC394:AD394">
    <cfRule type="cellIs" dxfId="6074" priority="767" stopIfTrue="1" operator="equal">
      <formula>0</formula>
    </cfRule>
  </conditionalFormatting>
  <conditionalFormatting sqref="E394">
    <cfRule type="cellIs" dxfId="6073" priority="766" stopIfTrue="1" operator="equal">
      <formula>0</formula>
    </cfRule>
  </conditionalFormatting>
  <conditionalFormatting sqref="V497:W497">
    <cfRule type="cellIs" dxfId="6072" priority="765" stopIfTrue="1" operator="equal">
      <formula>0</formula>
    </cfRule>
  </conditionalFormatting>
  <conditionalFormatting sqref="D497:E497">
    <cfRule type="cellIs" dxfId="6071" priority="764" stopIfTrue="1" operator="equal">
      <formula>0</formula>
    </cfRule>
  </conditionalFormatting>
  <conditionalFormatting sqref="R539:U540 R543:U557">
    <cfRule type="cellIs" dxfId="6070" priority="650" stopIfTrue="1" operator="equal">
      <formula>0</formula>
    </cfRule>
  </conditionalFormatting>
  <conditionalFormatting sqref="J497:K497">
    <cfRule type="cellIs" dxfId="6069" priority="763" stopIfTrue="1" operator="equal">
      <formula>0</formula>
    </cfRule>
  </conditionalFormatting>
  <conditionalFormatting sqref="J349:K349 D349:E349">
    <cfRule type="cellIs" dxfId="6068" priority="673" stopIfTrue="1" operator="equal">
      <formula>0</formula>
    </cfRule>
  </conditionalFormatting>
  <conditionalFormatting sqref="R519:U519">
    <cfRule type="cellIs" dxfId="6067" priority="646" stopIfTrue="1" operator="equal">
      <formula>0</formula>
    </cfRule>
  </conditionalFormatting>
  <conditionalFormatting sqref="D394">
    <cfRule type="cellIs" dxfId="6066" priority="761" stopIfTrue="1" operator="equal">
      <formula>0</formula>
    </cfRule>
  </conditionalFormatting>
  <conditionalFormatting sqref="J35:K36">
    <cfRule type="cellIs" dxfId="6065" priority="757" stopIfTrue="1" operator="equal">
      <formula>0</formula>
    </cfRule>
  </conditionalFormatting>
  <conditionalFormatting sqref="AY35:BB36">
    <cfRule type="cellIs" dxfId="6064" priority="754" stopIfTrue="1" operator="equal">
      <formula>0</formula>
    </cfRule>
  </conditionalFormatting>
  <conditionalFormatting sqref="AS35:AV36">
    <cfRule type="cellIs" dxfId="6063" priority="753" stopIfTrue="1" operator="equal">
      <formula>0</formula>
    </cfRule>
  </conditionalFormatting>
  <conditionalFormatting sqref="BE35:BH35">
    <cfRule type="cellIs" dxfId="6062" priority="752" stopIfTrue="1" operator="equal">
      <formula>0</formula>
    </cfRule>
  </conditionalFormatting>
  <conditionalFormatting sqref="BE201:BH203">
    <cfRule type="cellIs" dxfId="6061" priority="741" stopIfTrue="1" operator="equal">
      <formula>0</formula>
    </cfRule>
  </conditionalFormatting>
  <conditionalFormatting sqref="AC35:AD36">
    <cfRule type="cellIs" dxfId="6060" priority="751" stopIfTrue="1" operator="equal">
      <formula>0</formula>
    </cfRule>
  </conditionalFormatting>
  <conditionalFormatting sqref="AW35:AX36">
    <cfRule type="cellIs" dxfId="6059" priority="750" stopIfTrue="1" operator="equal">
      <formula>0</formula>
    </cfRule>
  </conditionalFormatting>
  <conditionalFormatting sqref="BC35:BD36">
    <cfRule type="cellIs" dxfId="6058" priority="749" stopIfTrue="1" operator="equal">
      <formula>0</formula>
    </cfRule>
  </conditionalFormatting>
  <conditionalFormatting sqref="BI35:BJ35">
    <cfRule type="cellIs" dxfId="6057" priority="748" stopIfTrue="1" operator="equal">
      <formula>0</formula>
    </cfRule>
  </conditionalFormatting>
  <conditionalFormatting sqref="AY183:BB184">
    <cfRule type="cellIs" dxfId="6056" priority="747" stopIfTrue="1" operator="equal">
      <formula>0</formula>
    </cfRule>
  </conditionalFormatting>
  <conditionalFormatting sqref="BC201:BD213 AW201:AX213 J201:K213 D201:E213 V201:W203 Y201:AD213">
    <cfRule type="cellIs" dxfId="6055" priority="746" stopIfTrue="1" operator="equal">
      <formula>0</formula>
    </cfRule>
  </conditionalFormatting>
  <conditionalFormatting sqref="F201:I213">
    <cfRule type="cellIs" dxfId="6054" priority="745" stopIfTrue="1" operator="equal">
      <formula>0</formula>
    </cfRule>
  </conditionalFormatting>
  <conditionalFormatting sqref="AK201:AR203 AK205:AR213 AQ204:AR204">
    <cfRule type="cellIs" dxfId="6053" priority="744" stopIfTrue="1" operator="equal">
      <formula>0</formula>
    </cfRule>
  </conditionalFormatting>
  <conditionalFormatting sqref="AY201:BB213">
    <cfRule type="cellIs" dxfId="6052" priority="743" stopIfTrue="1" operator="equal">
      <formula>0</formula>
    </cfRule>
  </conditionalFormatting>
  <conditionalFormatting sqref="AS201:AV213">
    <cfRule type="cellIs" dxfId="6051" priority="742" stopIfTrue="1" operator="equal">
      <formula>0</formula>
    </cfRule>
  </conditionalFormatting>
  <conditionalFormatting sqref="BI201:BJ203">
    <cfRule type="cellIs" dxfId="6050" priority="740" stopIfTrue="1" operator="equal">
      <formula>0</formula>
    </cfRule>
  </conditionalFormatting>
  <conditionalFormatting sqref="J216:K216">
    <cfRule type="cellIs" dxfId="6049" priority="739" stopIfTrue="1" operator="equal">
      <formula>0</formula>
    </cfRule>
  </conditionalFormatting>
  <conditionalFormatting sqref="H216:I216">
    <cfRule type="cellIs" dxfId="6048" priority="738" stopIfTrue="1" operator="equal">
      <formula>0</formula>
    </cfRule>
  </conditionalFormatting>
  <conditionalFormatting sqref="AU327:BD328 AM327:AR328 J327:K328 D327:E328 BG327:BJ328 V327:W328 Y327:AD328">
    <cfRule type="cellIs" dxfId="6047" priority="737" stopIfTrue="1" operator="equal">
      <formula>0</formula>
    </cfRule>
  </conditionalFormatting>
  <conditionalFormatting sqref="T391:U391">
    <cfRule type="cellIs" dxfId="6046" priority="621" stopIfTrue="1" operator="equal">
      <formula>0</formula>
    </cfRule>
  </conditionalFormatting>
  <conditionalFormatting sqref="F327:I328">
    <cfRule type="cellIs" dxfId="6045" priority="736" stopIfTrue="1" operator="equal">
      <formula>0</formula>
    </cfRule>
  </conditionalFormatting>
  <conditionalFormatting sqref="AS243">
    <cfRule type="cellIs" dxfId="6044" priority="716" stopIfTrue="1" operator="equal">
      <formula>0</formula>
    </cfRule>
  </conditionalFormatting>
  <conditionalFormatting sqref="AS327:AT328">
    <cfRule type="cellIs" dxfId="6043" priority="734" stopIfTrue="1" operator="equal">
      <formula>0</formula>
    </cfRule>
  </conditionalFormatting>
  <conditionalFormatting sqref="BE327:BF328">
    <cfRule type="cellIs" dxfId="6042" priority="733" stopIfTrue="1" operator="equal">
      <formula>0</formula>
    </cfRule>
  </conditionalFormatting>
  <conditionalFormatting sqref="D395:E408 Y397:AB408">
    <cfRule type="cellIs" dxfId="6041" priority="732" stopIfTrue="1" operator="equal">
      <formula>0</formula>
    </cfRule>
  </conditionalFormatting>
  <conditionalFormatting sqref="F395:I408">
    <cfRule type="cellIs" dxfId="6040" priority="730" stopIfTrue="1" operator="equal">
      <formula>0</formula>
    </cfRule>
  </conditionalFormatting>
  <conditionalFormatting sqref="J395:K408">
    <cfRule type="cellIs" dxfId="6039" priority="731" stopIfTrue="1" operator="equal">
      <formula>0</formula>
    </cfRule>
  </conditionalFormatting>
  <conditionalFormatting sqref="AK395:AR395 AK397:AK400 AM397:AR398 AK401:AP401 AK404:AR408 AK403:AP403 AM400:AR400 AM399:AP399 AL402:AP402">
    <cfRule type="cellIs" dxfId="6038" priority="729" stopIfTrue="1" operator="equal">
      <formula>0</formula>
    </cfRule>
  </conditionalFormatting>
  <conditionalFormatting sqref="AS395:AV408">
    <cfRule type="cellIs" dxfId="6037" priority="727" stopIfTrue="1" operator="equal">
      <formula>0</formula>
    </cfRule>
  </conditionalFormatting>
  <conditionalFormatting sqref="BE395:BH399 BE405:BH408">
    <cfRule type="cellIs" dxfId="6036" priority="726" stopIfTrue="1" operator="equal">
      <formula>0</formula>
    </cfRule>
  </conditionalFormatting>
  <conditionalFormatting sqref="F245:I245">
    <cfRule type="cellIs" dxfId="6035" priority="707" stopIfTrue="1" operator="equal">
      <formula>0</formula>
    </cfRule>
  </conditionalFormatting>
  <conditionalFormatting sqref="AW395:AX408">
    <cfRule type="cellIs" dxfId="6034" priority="724" stopIfTrue="1" operator="equal">
      <formula>0</formula>
    </cfRule>
  </conditionalFormatting>
  <conditionalFormatting sqref="BC395:BD399 BC401:BD408 BD400">
    <cfRule type="cellIs" dxfId="6033" priority="723" stopIfTrue="1" operator="equal">
      <formula>0</formula>
    </cfRule>
  </conditionalFormatting>
  <conditionalFormatting sqref="BI405:BJ408 BI395:BJ399">
    <cfRule type="cellIs" dxfId="6032" priority="722" stopIfTrue="1" operator="equal">
      <formula>0</formula>
    </cfRule>
  </conditionalFormatting>
  <conditionalFormatting sqref="AK396 AM396:AP396">
    <cfRule type="cellIs" dxfId="6031" priority="663" stopIfTrue="1" operator="equal">
      <formula>0</formula>
    </cfRule>
  </conditionalFormatting>
  <conditionalFormatting sqref="Y396:AB396">
    <cfRule type="cellIs" dxfId="6030" priority="662" stopIfTrue="1" operator="equal">
      <formula>0</formula>
    </cfRule>
  </conditionalFormatting>
  <conditionalFormatting sqref="AK245:AN245">
    <cfRule type="cellIs" dxfId="6029" priority="698" stopIfTrue="1" operator="equal">
      <formula>0</formula>
    </cfRule>
  </conditionalFormatting>
  <conditionalFormatting sqref="AC396:AD396">
    <cfRule type="cellIs" dxfId="6028" priority="661" stopIfTrue="1" operator="equal">
      <formula>0</formula>
    </cfRule>
  </conditionalFormatting>
  <conditionalFormatting sqref="AK242:AL242 AM242:AR243 AL243">
    <cfRule type="cellIs" dxfId="6027" priority="719" stopIfTrue="1" operator="equal">
      <formula>0</formula>
    </cfRule>
  </conditionalFormatting>
  <conditionalFormatting sqref="AZ242:BB242 AY243:BB244">
    <cfRule type="cellIs" dxfId="6026" priority="718" stopIfTrue="1" operator="equal">
      <formula>0</formula>
    </cfRule>
  </conditionalFormatting>
  <conditionalFormatting sqref="BE242:BH244">
    <cfRule type="cellIs" dxfId="6025" priority="715" stopIfTrue="1" operator="equal">
      <formula>0</formula>
    </cfRule>
  </conditionalFormatting>
  <conditionalFormatting sqref="AK243">
    <cfRule type="cellIs" dxfId="6024" priority="714" stopIfTrue="1" operator="equal">
      <formula>0</formula>
    </cfRule>
  </conditionalFormatting>
  <conditionalFormatting sqref="AY242">
    <cfRule type="cellIs" dxfId="6023" priority="713" stopIfTrue="1" operator="equal">
      <formula>0</formula>
    </cfRule>
  </conditionalFormatting>
  <conditionalFormatting sqref="AO244:AR244">
    <cfRule type="cellIs" dxfId="6022" priority="712" stopIfTrue="1" operator="equal">
      <formula>0</formula>
    </cfRule>
  </conditionalFormatting>
  <conditionalFormatting sqref="R246:U261">
    <cfRule type="cellIs" dxfId="6021" priority="649" stopIfTrue="1" operator="equal">
      <formula>0</formula>
    </cfRule>
  </conditionalFormatting>
  <conditionalFormatting sqref="BI242:BJ244">
    <cfRule type="cellIs" dxfId="6020" priority="711" stopIfTrue="1" operator="equal">
      <formula>0</formula>
    </cfRule>
  </conditionalFormatting>
  <conditionalFormatting sqref="AK244:AN244">
    <cfRule type="cellIs" dxfId="6019" priority="710" stopIfTrue="1" operator="equal">
      <formula>0</formula>
    </cfRule>
  </conditionalFormatting>
  <conditionalFormatting sqref="E245 V245:W245 Y245:AB245">
    <cfRule type="cellIs" dxfId="6018" priority="709" stopIfTrue="1" operator="equal">
      <formula>0</formula>
    </cfRule>
  </conditionalFormatting>
  <conditionalFormatting sqref="J245:K245">
    <cfRule type="cellIs" dxfId="6017" priority="708" stopIfTrue="1" operator="equal">
      <formula>0</formula>
    </cfRule>
  </conditionalFormatting>
  <conditionalFormatting sqref="R225:S240">
    <cfRule type="cellIs" dxfId="6016" priority="642" stopIfTrue="1" operator="equal">
      <formula>0</formula>
    </cfRule>
  </conditionalFormatting>
  <conditionalFormatting sqref="AY245:BB245">
    <cfRule type="cellIs" dxfId="6015" priority="706" stopIfTrue="1" operator="equal">
      <formula>0</formula>
    </cfRule>
  </conditionalFormatting>
  <conditionalFormatting sqref="AS245:AV245">
    <cfRule type="cellIs" dxfId="6014" priority="705" stopIfTrue="1" operator="equal">
      <formula>0</formula>
    </cfRule>
  </conditionalFormatting>
  <conditionalFormatting sqref="BE245:BH245">
    <cfRule type="cellIs" dxfId="6013" priority="704" stopIfTrue="1" operator="equal">
      <formula>0</formula>
    </cfRule>
  </conditionalFormatting>
  <conditionalFormatting sqref="AO245:AR245">
    <cfRule type="cellIs" dxfId="6012" priority="703" stopIfTrue="1" operator="equal">
      <formula>0</formula>
    </cfRule>
  </conditionalFormatting>
  <conditionalFormatting sqref="BE369:BJ371">
    <cfRule type="cellIs" dxfId="6011" priority="659" stopIfTrue="1" operator="equal">
      <formula>0</formula>
    </cfRule>
  </conditionalFormatting>
  <conditionalFormatting sqref="R391">
    <cfRule type="cellIs" dxfId="6010" priority="638" stopIfTrue="1" operator="equal">
      <formula>0</formula>
    </cfRule>
  </conditionalFormatting>
  <conditionalFormatting sqref="D221:D224">
    <cfRule type="cellIs" dxfId="6009" priority="697" stopIfTrue="1" operator="equal">
      <formula>0</formula>
    </cfRule>
  </conditionalFormatting>
  <conditionalFormatting sqref="AK222:AN224">
    <cfRule type="cellIs" dxfId="6008" priority="685" stopIfTrue="1" operator="equal">
      <formula>0</formula>
    </cfRule>
  </conditionalFormatting>
  <conditionalFormatting sqref="E221:E224 V222:W222 Y222:AB224 V224:W224">
    <cfRule type="cellIs" dxfId="6007" priority="696" stopIfTrue="1" operator="equal">
      <formula>0</formula>
    </cfRule>
  </conditionalFormatting>
  <conditionalFormatting sqref="F222:I224 F221:G221">
    <cfRule type="cellIs" dxfId="6006" priority="694" stopIfTrue="1" operator="equal">
      <formula>0</formula>
    </cfRule>
  </conditionalFormatting>
  <conditionalFormatting sqref="J222:K224">
    <cfRule type="cellIs" dxfId="6005" priority="695" stopIfTrue="1" operator="equal">
      <formula>0</formula>
    </cfRule>
  </conditionalFormatting>
  <conditionalFormatting sqref="AZ223:BB223 AZ222:BA222 AZ224:BA224">
    <cfRule type="cellIs" dxfId="6004" priority="693" stopIfTrue="1" operator="equal">
      <formula>0</formula>
    </cfRule>
  </conditionalFormatting>
  <conditionalFormatting sqref="AS222:AV224">
    <cfRule type="cellIs" dxfId="6003" priority="692" stopIfTrue="1" operator="equal">
      <formula>0</formula>
    </cfRule>
  </conditionalFormatting>
  <conditionalFormatting sqref="BE223:BH223">
    <cfRule type="cellIs" dxfId="6002" priority="691" stopIfTrue="1" operator="equal">
      <formula>0</formula>
    </cfRule>
  </conditionalFormatting>
  <conditionalFormatting sqref="AO222:AR224">
    <cfRule type="cellIs" dxfId="6001" priority="690" stopIfTrue="1" operator="equal">
      <formula>0</formula>
    </cfRule>
  </conditionalFormatting>
  <conditionalFormatting sqref="AC222:AD224">
    <cfRule type="cellIs" dxfId="6000" priority="689" stopIfTrue="1" operator="equal">
      <formula>0</formula>
    </cfRule>
  </conditionalFormatting>
  <conditionalFormatting sqref="AW222:AX224">
    <cfRule type="cellIs" dxfId="5999" priority="688" stopIfTrue="1" operator="equal">
      <formula>0</formula>
    </cfRule>
  </conditionalFormatting>
  <conditionalFormatting sqref="BC223:BD223 BD222 BD224">
    <cfRule type="cellIs" dxfId="5998" priority="687" stopIfTrue="1" operator="equal">
      <formula>0</formula>
    </cfRule>
  </conditionalFormatting>
  <conditionalFormatting sqref="BI223:BJ223">
    <cfRule type="cellIs" dxfId="5997" priority="686" stopIfTrue="1" operator="equal">
      <formula>0</formula>
    </cfRule>
  </conditionalFormatting>
  <conditionalFormatting sqref="H221:K221">
    <cfRule type="cellIs" dxfId="5996" priority="684" stopIfTrue="1" operator="equal">
      <formula>0</formula>
    </cfRule>
  </conditionalFormatting>
  <conditionalFormatting sqref="R201:U203">
    <cfRule type="cellIs" dxfId="5995" priority="634" stopIfTrue="1" operator="equal">
      <formula>0</formula>
    </cfRule>
  </conditionalFormatting>
  <conditionalFormatting sqref="R395:U395">
    <cfRule type="cellIs" dxfId="5994" priority="632" stopIfTrue="1" operator="equal">
      <formula>0</formula>
    </cfRule>
  </conditionalFormatting>
  <conditionalFormatting sqref="AY455:BB455">
    <cfRule type="cellIs" dxfId="5993" priority="683" stopIfTrue="1" operator="equal">
      <formula>0</formula>
    </cfRule>
  </conditionalFormatting>
  <conditionalFormatting sqref="BI372:BJ372">
    <cfRule type="cellIs" dxfId="5992" priority="656" stopIfTrue="1" operator="equal">
      <formula>0</formula>
    </cfRule>
  </conditionalFormatting>
  <conditionalFormatting sqref="R222:S222 R224:S224">
    <cfRule type="cellIs" dxfId="5991" priority="629" stopIfTrue="1" operator="equal">
      <formula>0</formula>
    </cfRule>
  </conditionalFormatting>
  <conditionalFormatting sqref="J522:K522">
    <cfRule type="cellIs" dxfId="5990" priority="681" stopIfTrue="1" operator="equal">
      <formula>0</formula>
    </cfRule>
  </conditionalFormatting>
  <conditionalFormatting sqref="D541:E541 V541:W541">
    <cfRule type="cellIs" dxfId="5989" priority="679" stopIfTrue="1" operator="equal">
      <formula>0</formula>
    </cfRule>
  </conditionalFormatting>
  <conditionalFormatting sqref="T287:U287">
    <cfRule type="cellIs" dxfId="5988" priority="625" stopIfTrue="1" operator="equal">
      <formula>0</formula>
    </cfRule>
  </conditionalFormatting>
  <conditionalFormatting sqref="J541:K541">
    <cfRule type="cellIs" dxfId="5987" priority="678" stopIfTrue="1" operator="equal">
      <formula>0</formula>
    </cfRule>
  </conditionalFormatting>
  <conditionalFormatting sqref="F541:I541">
    <cfRule type="cellIs" dxfId="5986" priority="677" stopIfTrue="1" operator="equal">
      <formula>0</formula>
    </cfRule>
  </conditionalFormatting>
  <conditionalFormatting sqref="S455">
    <cfRule type="cellIs" dxfId="5985" priority="623" stopIfTrue="1" operator="equal">
      <formula>0</formula>
    </cfRule>
  </conditionalFormatting>
  <conditionalFormatting sqref="Y395:AB395">
    <cfRule type="cellIs" dxfId="5984" priority="676" stopIfTrue="1" operator="equal">
      <formula>0</formula>
    </cfRule>
  </conditionalFormatting>
  <conditionalFormatting sqref="V395:W395">
    <cfRule type="cellIs" dxfId="5983" priority="674" stopIfTrue="1" operator="equal">
      <formula>0</formula>
    </cfRule>
  </conditionalFormatting>
  <conditionalFormatting sqref="T495:U495">
    <cfRule type="cellIs" dxfId="5982" priority="648" stopIfTrue="1" operator="equal">
      <formula>0</formula>
    </cfRule>
  </conditionalFormatting>
  <conditionalFormatting sqref="F349:I349">
    <cfRule type="cellIs" dxfId="5981" priority="672" stopIfTrue="1" operator="equal">
      <formula>0</formula>
    </cfRule>
  </conditionalFormatting>
  <conditionalFormatting sqref="R74">
    <cfRule type="cellIs" dxfId="5980" priority="645" stopIfTrue="1" operator="equal">
      <formula>0</formula>
    </cfRule>
  </conditionalFormatting>
  <conditionalFormatting sqref="BE349:BJ351">
    <cfRule type="cellIs" dxfId="5979" priority="658" stopIfTrue="1" operator="equal">
      <formula>0</formula>
    </cfRule>
  </conditionalFormatting>
  <conditionalFormatting sqref="R242:U244">
    <cfRule type="cellIs" dxfId="5978" priority="631" stopIfTrue="1" operator="equal">
      <formula>0</formula>
    </cfRule>
  </conditionalFormatting>
  <conditionalFormatting sqref="T141:U141">
    <cfRule type="cellIs" dxfId="5977" priority="624" stopIfTrue="1" operator="equal">
      <formula>0</formula>
    </cfRule>
  </conditionalFormatting>
  <conditionalFormatting sqref="BF455">
    <cfRule type="cellIs" dxfId="5976" priority="670" stopIfTrue="1" operator="equal">
      <formula>0</formula>
    </cfRule>
  </conditionalFormatting>
  <conditionalFormatting sqref="R505:U505">
    <cfRule type="cellIs" dxfId="5975" priority="600" stopIfTrue="1" operator="equal">
      <formula>0</formula>
    </cfRule>
  </conditionalFormatting>
  <conditionalFormatting sqref="AY645:BB645">
    <cfRule type="cellIs" dxfId="5974" priority="669" stopIfTrue="1" operator="equal">
      <formula>0</formula>
    </cfRule>
  </conditionalFormatting>
  <conditionalFormatting sqref="AS645:AV645">
    <cfRule type="cellIs" dxfId="5973" priority="668" stopIfTrue="1" operator="equal">
      <formula>0</formula>
    </cfRule>
  </conditionalFormatting>
  <conditionalFormatting sqref="AW645:AX645">
    <cfRule type="cellIs" dxfId="5972" priority="667" stopIfTrue="1" operator="equal">
      <formula>0</formula>
    </cfRule>
  </conditionalFormatting>
  <conditionalFormatting sqref="BC645:BD645">
    <cfRule type="cellIs" dxfId="5971" priority="666" stopIfTrue="1" operator="equal">
      <formula>0</formula>
    </cfRule>
  </conditionalFormatting>
  <conditionalFormatting sqref="BE164:BJ164">
    <cfRule type="cellIs" dxfId="5970" priority="597" stopIfTrue="1" operator="equal">
      <formula>0</formula>
    </cfRule>
  </conditionalFormatting>
  <conditionalFormatting sqref="V396:W398">
    <cfRule type="cellIs" dxfId="5969" priority="665" stopIfTrue="1" operator="equal">
      <formula>0</formula>
    </cfRule>
  </conditionalFormatting>
  <conditionalFormatting sqref="V37:W37">
    <cfRule type="cellIs" dxfId="5968" priority="664" stopIfTrue="1" operator="equal">
      <formula>0</formula>
    </cfRule>
  </conditionalFormatting>
  <conditionalFormatting sqref="BI416:BJ423">
    <cfRule type="cellIs" dxfId="5967" priority="595" stopIfTrue="1" operator="equal">
      <formula>0</formula>
    </cfRule>
  </conditionalFormatting>
  <conditionalFormatting sqref="BG372:BH372">
    <cfRule type="cellIs" dxfId="5966" priority="657" stopIfTrue="1" operator="equal">
      <formula>0</formula>
    </cfRule>
  </conditionalFormatting>
  <conditionalFormatting sqref="R474:S474 R537:U538 R475:U475 R496:U496 R495:S495 R433:U434 R558:U561 S74:U74 R501:U504 R368:U368 R563:U579 R369:S369 R392:U393 R38:U73 R214:U220 R241:U241 R262:U286 R329:U348 R436:U454 R456:U473 R288:U326 R287:S287 R142:U163 R141:S141 R185:U200 R498:U499 R32:U34 R588:U642 R585:T586 R584 T584 R645:U647 R506:U518 R165:U183 R477:U494 R75:U94 R119:U140 R410:U410 S644 R370:U390 R98:U117 R97:T97 R96:U96 R95:T95 R580:T583">
    <cfRule type="cellIs" dxfId="5965" priority="655" stopIfTrue="1" operator="equal">
      <formula>0</formula>
    </cfRule>
  </conditionalFormatting>
  <conditionalFormatting sqref="R349:U367">
    <cfRule type="cellIs" dxfId="5964" priority="654" stopIfTrue="1" operator="equal">
      <formula>0</formula>
    </cfRule>
  </conditionalFormatting>
  <conditionalFormatting sqref="R411:U412">
    <cfRule type="cellIs" dxfId="5963" priority="653" stopIfTrue="1" operator="equal">
      <formula>0</formula>
    </cfRule>
  </conditionalFormatting>
  <conditionalFormatting sqref="R435:U436">
    <cfRule type="cellIs" dxfId="5962" priority="652" stopIfTrue="1" operator="equal">
      <formula>0</formula>
    </cfRule>
  </conditionalFormatting>
  <conditionalFormatting sqref="R520:U521 R523:U536">
    <cfRule type="cellIs" dxfId="5961" priority="651" stopIfTrue="1" operator="equal">
      <formula>0</formula>
    </cfRule>
  </conditionalFormatting>
  <conditionalFormatting sqref="T369:U369">
    <cfRule type="cellIs" dxfId="5960" priority="640" stopIfTrue="1" operator="equal">
      <formula>0</formula>
    </cfRule>
  </conditionalFormatting>
  <conditionalFormatting sqref="R522:U522">
    <cfRule type="cellIs" dxfId="5959" priority="627" stopIfTrue="1" operator="equal">
      <formula>0</formula>
    </cfRule>
  </conditionalFormatting>
  <conditionalFormatting sqref="R500:U500">
    <cfRule type="cellIs" dxfId="5958" priority="644" stopIfTrue="1" operator="equal">
      <formula>0</formula>
    </cfRule>
  </conditionalFormatting>
  <conditionalFormatting sqref="R394">
    <cfRule type="cellIs" dxfId="5957" priority="619" stopIfTrue="1" operator="equal">
      <formula>0</formula>
    </cfRule>
  </conditionalFormatting>
  <conditionalFormatting sqref="R184:U184">
    <cfRule type="cellIs" dxfId="5956" priority="643" stopIfTrue="1" operator="equal">
      <formula>0</formula>
    </cfRule>
  </conditionalFormatting>
  <conditionalFormatting sqref="R562:U562">
    <cfRule type="cellIs" dxfId="5955" priority="641" stopIfTrue="1" operator="equal">
      <formula>0</formula>
    </cfRule>
  </conditionalFormatting>
  <conditionalFormatting sqref="T225:U240">
    <cfRule type="cellIs" dxfId="5954" priority="639" stopIfTrue="1" operator="equal">
      <formula>0</formula>
    </cfRule>
  </conditionalFormatting>
  <conditionalFormatting sqref="S394:U394">
    <cfRule type="cellIs" dxfId="5953" priority="637" stopIfTrue="1" operator="equal">
      <formula>0</formula>
    </cfRule>
  </conditionalFormatting>
  <conditionalFormatting sqref="R497:U497">
    <cfRule type="cellIs" dxfId="5952" priority="636" stopIfTrue="1" operator="equal">
      <formula>0</formula>
    </cfRule>
  </conditionalFormatting>
  <conditionalFormatting sqref="R35:U36">
    <cfRule type="cellIs" dxfId="5951" priority="635" stopIfTrue="1" operator="equal">
      <formula>0</formula>
    </cfRule>
  </conditionalFormatting>
  <conditionalFormatting sqref="R327:U328">
    <cfRule type="cellIs" dxfId="5950" priority="633" stopIfTrue="1" operator="equal">
      <formula>0</formula>
    </cfRule>
  </conditionalFormatting>
  <conditionalFormatting sqref="R245">
    <cfRule type="cellIs" dxfId="5949" priority="630" stopIfTrue="1" operator="equal">
      <formula>0</formula>
    </cfRule>
  </conditionalFormatting>
  <conditionalFormatting sqref="T222:U222 T224:U224">
    <cfRule type="cellIs" dxfId="5948" priority="628" stopIfTrue="1" operator="equal">
      <formula>0</formula>
    </cfRule>
  </conditionalFormatting>
  <conditionalFormatting sqref="R541:U541">
    <cfRule type="cellIs" dxfId="5947" priority="626" stopIfTrue="1" operator="equal">
      <formula>0</formula>
    </cfRule>
  </conditionalFormatting>
  <conditionalFormatting sqref="S391">
    <cfRule type="cellIs" dxfId="5946" priority="622" stopIfTrue="1" operator="equal">
      <formula>0</formula>
    </cfRule>
  </conditionalFormatting>
  <conditionalFormatting sqref="R396:U398">
    <cfRule type="cellIs" dxfId="5945" priority="620" stopIfTrue="1" operator="equal">
      <formula>0</formula>
    </cfRule>
  </conditionalFormatting>
  <conditionalFormatting sqref="R37:U37">
    <cfRule type="cellIs" dxfId="5944" priority="618" stopIfTrue="1" operator="equal">
      <formula>0</formula>
    </cfRule>
  </conditionalFormatting>
  <conditionalFormatting sqref="S245">
    <cfRule type="cellIs" dxfId="5943" priority="617" stopIfTrue="1" operator="equal">
      <formula>0</formula>
    </cfRule>
  </conditionalFormatting>
  <conditionalFormatting sqref="T245:U245">
    <cfRule type="cellIs" dxfId="5942" priority="616" stopIfTrue="1" operator="equal">
      <formula>0</formula>
    </cfRule>
  </conditionalFormatting>
  <conditionalFormatting sqref="BI587:BJ587">
    <cfRule type="cellIs" dxfId="5941" priority="609" stopIfTrue="1" operator="equal">
      <formula>0</formula>
    </cfRule>
  </conditionalFormatting>
  <conditionalFormatting sqref="V399:W409">
    <cfRule type="cellIs" dxfId="5940" priority="608" stopIfTrue="1" operator="equal">
      <formula>0</formula>
    </cfRule>
  </conditionalFormatting>
  <conditionalFormatting sqref="R399:U401 R403:U409 S402:T402">
    <cfRule type="cellIs" dxfId="5939" priority="607" stopIfTrue="1" operator="equal">
      <formula>0</formula>
    </cfRule>
  </conditionalFormatting>
  <conditionalFormatting sqref="V413:W415 V417:W417 V419:W432">
    <cfRule type="cellIs" dxfId="5938" priority="606" stopIfTrue="1" operator="equal">
      <formula>0</formula>
    </cfRule>
  </conditionalFormatting>
  <conditionalFormatting sqref="BE372:BF372">
    <cfRule type="cellIs" dxfId="5937" priority="611" stopIfTrue="1" operator="equal">
      <formula>0</formula>
    </cfRule>
  </conditionalFormatting>
  <conditionalFormatting sqref="BE587:BH587">
    <cfRule type="cellIs" dxfId="5936" priority="610" stopIfTrue="1" operator="equal">
      <formula>0</formula>
    </cfRule>
  </conditionalFormatting>
  <conditionalFormatting sqref="R413:U414 S417:U417 R415 T415:U415 R419:U432">
    <cfRule type="cellIs" dxfId="5935" priority="605" stopIfTrue="1" operator="equal">
      <formula>0</formula>
    </cfRule>
  </conditionalFormatting>
  <conditionalFormatting sqref="J505:K505">
    <cfRule type="cellIs" dxfId="5934" priority="603" stopIfTrue="1" operator="equal">
      <formula>0</formula>
    </cfRule>
  </conditionalFormatting>
  <conditionalFormatting sqref="D505:E505">
    <cfRule type="cellIs" dxfId="5933" priority="604" stopIfTrue="1" operator="equal">
      <formula>0</formula>
    </cfRule>
  </conditionalFormatting>
  <conditionalFormatting sqref="V164:W164">
    <cfRule type="cellIs" dxfId="5932" priority="599" stopIfTrue="1" operator="equal">
      <formula>0</formula>
    </cfRule>
  </conditionalFormatting>
  <conditionalFormatting sqref="D587:E587 R587:T587 V587:W587">
    <cfRule type="cellIs" dxfId="5931" priority="615" stopIfTrue="1" operator="equal">
      <formula>0</formula>
    </cfRule>
  </conditionalFormatting>
  <conditionalFormatting sqref="J587:K587">
    <cfRule type="cellIs" dxfId="5930" priority="614" stopIfTrue="1" operator="equal">
      <formula>0</formula>
    </cfRule>
  </conditionalFormatting>
  <conditionalFormatting sqref="F587:I587">
    <cfRule type="cellIs" dxfId="5929" priority="613" stopIfTrue="1" operator="equal">
      <formula>0</formula>
    </cfRule>
  </conditionalFormatting>
  <conditionalFormatting sqref="S584">
    <cfRule type="cellIs" dxfId="5928" priority="612" stopIfTrue="1" operator="equal">
      <formula>0</formula>
    </cfRule>
  </conditionalFormatting>
  <conditionalFormatting sqref="F505:I505">
    <cfRule type="cellIs" dxfId="5927" priority="602" stopIfTrue="1" operator="equal">
      <formula>0</formula>
    </cfRule>
  </conditionalFormatting>
  <conditionalFormatting sqref="V505:W505">
    <cfRule type="cellIs" dxfId="5926" priority="601" stopIfTrue="1" operator="equal">
      <formula>0</formula>
    </cfRule>
  </conditionalFormatting>
  <conditionalFormatting sqref="S164:U164">
    <cfRule type="cellIs" dxfId="5925" priority="598" stopIfTrue="1" operator="equal">
      <formula>0</formula>
    </cfRule>
  </conditionalFormatting>
  <conditionalFormatting sqref="BE416:BH423">
    <cfRule type="cellIs" dxfId="5924" priority="596" stopIfTrue="1" operator="equal">
      <formula>0</formula>
    </cfRule>
  </conditionalFormatting>
  <conditionalFormatting sqref="L644:Q644 L647:Q647 L645:L646 N645:Q646">
    <cfRule type="cellIs" dxfId="5923" priority="594" stopIfTrue="1" operator="equal">
      <formula>0</formula>
    </cfRule>
  </conditionalFormatting>
  <conditionalFormatting sqref="N588:O599">
    <cfRule type="cellIs" dxfId="5922" priority="592" stopIfTrue="1" operator="equal">
      <formula>0</formula>
    </cfRule>
  </conditionalFormatting>
  <conditionalFormatting sqref="M623">
    <cfRule type="cellIs" dxfId="5921" priority="591" stopIfTrue="1" operator="equal">
      <formula>0</formula>
    </cfRule>
  </conditionalFormatting>
  <conditionalFormatting sqref="L600 L601:O622 L624:O642 L588:M599">
    <cfRule type="cellIs" dxfId="5920" priority="593" stopIfTrue="1" operator="equal">
      <formula>0</formula>
    </cfRule>
  </conditionalFormatting>
  <conditionalFormatting sqref="Q454 Q432:Q434 Q559:Q582 Q496 Q520:Q521 Q389:Q390 Q353:Q368 Q185:Q200 Q241 Q392:Q393 Q409 Q498:Q504 Q214:Q220 Q523:Q538 Q506:Q518 Q411:Q413">
    <cfRule type="cellIs" dxfId="5919" priority="583" stopIfTrue="1" operator="equal">
      <formula>0</formula>
    </cfRule>
  </conditionalFormatting>
  <conditionalFormatting sqref="Q414:Q431">
    <cfRule type="cellIs" dxfId="5918" priority="582" stopIfTrue="1" operator="equal">
      <formula>0</formula>
    </cfRule>
  </conditionalFormatting>
  <conditionalFormatting sqref="P601:Q642">
    <cfRule type="cellIs" dxfId="5917" priority="589" stopIfTrue="1" operator="equal">
      <formula>0</formula>
    </cfRule>
  </conditionalFormatting>
  <conditionalFormatting sqref="Q585:Q586 P588:Q600">
    <cfRule type="cellIs" dxfId="5916" priority="588" stopIfTrue="1" operator="equal">
      <formula>0</formula>
    </cfRule>
  </conditionalFormatting>
  <conditionalFormatting sqref="N600:O600">
    <cfRule type="cellIs" dxfId="5915" priority="587" stopIfTrue="1" operator="equal">
      <formula>0</formula>
    </cfRule>
  </conditionalFormatting>
  <conditionalFormatting sqref="L623">
    <cfRule type="cellIs" dxfId="5914" priority="586" stopIfTrue="1" operator="equal">
      <formula>0</formula>
    </cfRule>
  </conditionalFormatting>
  <conditionalFormatting sqref="N623:O623">
    <cfRule type="cellIs" dxfId="5913" priority="585" stopIfTrue="1" operator="equal">
      <formula>0</formula>
    </cfRule>
  </conditionalFormatting>
  <conditionalFormatting sqref="Q32:Q34 Q37:Q140 Q157:Q183 Q369:Q388 Q459:Q475 Q329:Q351 Q262:Q326">
    <cfRule type="cellIs" dxfId="5912" priority="584" stopIfTrue="1" operator="equal">
      <formula>0</formula>
    </cfRule>
  </conditionalFormatting>
  <conditionalFormatting sqref="M600">
    <cfRule type="cellIs" dxfId="5911" priority="590" stopIfTrue="1" operator="equal">
      <formula>0</formula>
    </cfRule>
  </conditionalFormatting>
  <conditionalFormatting sqref="Q435:Q436">
    <cfRule type="cellIs" dxfId="5910" priority="580" stopIfTrue="1" operator="equal">
      <formula>0</formula>
    </cfRule>
  </conditionalFormatting>
  <conditionalFormatting sqref="Q505">
    <cfRule type="cellIs" dxfId="5909" priority="554" stopIfTrue="1" operator="equal">
      <formula>0</formula>
    </cfRule>
  </conditionalFormatting>
  <conditionalFormatting sqref="Q242:Q244">
    <cfRule type="cellIs" dxfId="5908" priority="560" stopIfTrue="1" operator="equal">
      <formula>0</formula>
    </cfRule>
  </conditionalFormatting>
  <conditionalFormatting sqref="L245:O245">
    <cfRule type="cellIs" dxfId="5907" priority="519" stopIfTrue="1" operator="equal">
      <formula>0</formula>
    </cfRule>
  </conditionalFormatting>
  <conditionalFormatting sqref="Q352">
    <cfRule type="cellIs" dxfId="5906" priority="570" stopIfTrue="1" operator="equal">
      <formula>0</formula>
    </cfRule>
  </conditionalFormatting>
  <conditionalFormatting sqref="Q225:Q240">
    <cfRule type="cellIs" dxfId="5905" priority="568" stopIfTrue="1" operator="equal">
      <formula>0</formula>
    </cfRule>
  </conditionalFormatting>
  <conditionalFormatting sqref="Q141:Q156">
    <cfRule type="cellIs" dxfId="5904" priority="573" stopIfTrue="1" operator="equal">
      <formula>0</formula>
    </cfRule>
  </conditionalFormatting>
  <conditionalFormatting sqref="Q436:Q453">
    <cfRule type="cellIs" dxfId="5903" priority="581" stopIfTrue="1" operator="equal">
      <formula>0</formula>
    </cfRule>
  </conditionalFormatting>
  <conditionalFormatting sqref="Q456:Q458">
    <cfRule type="cellIs" dxfId="5902" priority="579" stopIfTrue="1" operator="equal">
      <formula>0</formula>
    </cfRule>
  </conditionalFormatting>
  <conditionalFormatting sqref="Q455">
    <cfRule type="cellIs" dxfId="5901" priority="572" stopIfTrue="1" operator="equal">
      <formula>0</formula>
    </cfRule>
  </conditionalFormatting>
  <conditionalFormatting sqref="Q558">
    <cfRule type="cellIs" dxfId="5900" priority="578" stopIfTrue="1" operator="equal">
      <formula>0</formula>
    </cfRule>
  </conditionalFormatting>
  <conditionalFormatting sqref="Q539:Q540 Q542:Q557">
    <cfRule type="cellIs" dxfId="5899" priority="577" stopIfTrue="1" operator="equal">
      <formula>0</formula>
    </cfRule>
  </conditionalFormatting>
  <conditionalFormatting sqref="Q477:Q495">
    <cfRule type="cellIs" dxfId="5898" priority="576" stopIfTrue="1" operator="equal">
      <formula>0</formula>
    </cfRule>
  </conditionalFormatting>
  <conditionalFormatting sqref="Q583">
    <cfRule type="cellIs" dxfId="5897" priority="575" stopIfTrue="1" operator="equal">
      <formula>0</formula>
    </cfRule>
  </conditionalFormatting>
  <conditionalFormatting sqref="Q246:Q261">
    <cfRule type="cellIs" dxfId="5896" priority="574" stopIfTrue="1" operator="equal">
      <formula>0</formula>
    </cfRule>
  </conditionalFormatting>
  <conditionalFormatting sqref="Q519">
    <cfRule type="cellIs" dxfId="5895" priority="571" stopIfTrue="1" operator="equal">
      <formula>0</formula>
    </cfRule>
  </conditionalFormatting>
  <conditionalFormatting sqref="Q184">
    <cfRule type="cellIs" dxfId="5894" priority="569" stopIfTrue="1" operator="equal">
      <formula>0</formula>
    </cfRule>
  </conditionalFormatting>
  <conditionalFormatting sqref="L265:M265 L346:O348 L350:L367 L262:O264 L215:O215 L326:O326 L214 L368:O370 L345:M345 L34:M34 L305:O308 L304:M304 L310:O324 L309:M309 L51:O56 L185:O186 L241:O241 N214:O214 L37:M50 L217:O220 M216:O216 L188:O200 N187:O187 L121:L138 L120:M120">
    <cfRule type="cellIs" dxfId="5893" priority="552" stopIfTrue="1" operator="equal">
      <formula>0</formula>
    </cfRule>
  </conditionalFormatting>
  <conditionalFormatting sqref="Q222:Q224">
    <cfRule type="cellIs" dxfId="5892" priority="558" stopIfTrue="1" operator="equal">
      <formula>0</formula>
    </cfRule>
  </conditionalFormatting>
  <conditionalFormatting sqref="Q391">
    <cfRule type="cellIs" dxfId="5891" priority="567" stopIfTrue="1" operator="equal">
      <formula>0</formula>
    </cfRule>
  </conditionalFormatting>
  <conditionalFormatting sqref="Q394">
    <cfRule type="cellIs" dxfId="5890" priority="566" stopIfTrue="1" operator="equal">
      <formula>0</formula>
    </cfRule>
  </conditionalFormatting>
  <conditionalFormatting sqref="Q497">
    <cfRule type="cellIs" dxfId="5889" priority="565" stopIfTrue="1" operator="equal">
      <formula>0</formula>
    </cfRule>
  </conditionalFormatting>
  <conditionalFormatting sqref="L187:M187">
    <cfRule type="cellIs" dxfId="5888" priority="512" stopIfTrue="1" operator="equal">
      <formula>0</formula>
    </cfRule>
  </conditionalFormatting>
  <conditionalFormatting sqref="Q35:Q36">
    <cfRule type="cellIs" dxfId="5887" priority="564" stopIfTrue="1" operator="equal">
      <formula>0</formula>
    </cfRule>
  </conditionalFormatting>
  <conditionalFormatting sqref="Q201:Q213">
    <cfRule type="cellIs" dxfId="5886" priority="563" stopIfTrue="1" operator="equal">
      <formula>0</formula>
    </cfRule>
  </conditionalFormatting>
  <conditionalFormatting sqref="Q327:Q328">
    <cfRule type="cellIs" dxfId="5885" priority="562" stopIfTrue="1" operator="equal">
      <formula>0</formula>
    </cfRule>
  </conditionalFormatting>
  <conditionalFormatting sqref="Q395:Q408">
    <cfRule type="cellIs" dxfId="5884" priority="561" stopIfTrue="1" operator="equal">
      <formula>0</formula>
    </cfRule>
  </conditionalFormatting>
  <conditionalFormatting sqref="AE159">
    <cfRule type="cellIs" dxfId="5883" priority="509" stopIfTrue="1" operator="equal">
      <formula>0</formula>
    </cfRule>
  </conditionalFormatting>
  <conditionalFormatting sqref="Q245">
    <cfRule type="cellIs" dxfId="5882" priority="559" stopIfTrue="1" operator="equal">
      <formula>0</formula>
    </cfRule>
  </conditionalFormatting>
  <conditionalFormatting sqref="L201">
    <cfRule type="cellIs" dxfId="5881" priority="515" stopIfTrue="1" operator="equal">
      <formula>0</formula>
    </cfRule>
  </conditionalFormatting>
  <conditionalFormatting sqref="M349:O349">
    <cfRule type="cellIs" dxfId="5880" priority="514" stopIfTrue="1" operator="equal">
      <formula>0</formula>
    </cfRule>
  </conditionalFormatting>
  <conditionalFormatting sqref="Q522">
    <cfRule type="cellIs" dxfId="5879" priority="557" stopIfTrue="1" operator="equal">
      <formula>0</formula>
    </cfRule>
  </conditionalFormatting>
  <conditionalFormatting sqref="Q541">
    <cfRule type="cellIs" dxfId="5878" priority="556" stopIfTrue="1" operator="equal">
      <formula>0</formula>
    </cfRule>
  </conditionalFormatting>
  <conditionalFormatting sqref="L349">
    <cfRule type="cellIs" dxfId="5877" priority="513" stopIfTrue="1" operator="equal">
      <formula>0</formula>
    </cfRule>
  </conditionalFormatting>
  <conditionalFormatting sqref="N352:O352">
    <cfRule type="cellIs" dxfId="5876" priority="549" stopIfTrue="1" operator="equal">
      <formula>0</formula>
    </cfRule>
  </conditionalFormatting>
  <conditionalFormatting sqref="AE404:AE408">
    <cfRule type="cellIs" dxfId="5875" priority="484" stopIfTrue="1" operator="equal">
      <formula>0</formula>
    </cfRule>
  </conditionalFormatting>
  <conditionalFormatting sqref="Q587">
    <cfRule type="cellIs" dxfId="5874" priority="555" stopIfTrue="1" operator="equal">
      <formula>0</formula>
    </cfRule>
  </conditionalFormatting>
  <conditionalFormatting sqref="L216">
    <cfRule type="cellIs" dxfId="5873" priority="524" stopIfTrue="1" operator="equal">
      <formula>0</formula>
    </cfRule>
  </conditionalFormatting>
  <conditionalFormatting sqref="L202:O213 M201:O201">
    <cfRule type="cellIs" dxfId="5872" priority="526" stopIfTrue="1" operator="equal">
      <formula>0</formula>
    </cfRule>
  </conditionalFormatting>
  <conditionalFormatting sqref="P201:P213">
    <cfRule type="cellIs" dxfId="5871" priority="525" stopIfTrue="1" operator="equal">
      <formula>0</formula>
    </cfRule>
  </conditionalFormatting>
  <conditionalFormatting sqref="P327:P328">
    <cfRule type="cellIs" dxfId="5870" priority="523" stopIfTrue="1" operator="equal">
      <formula>0</formula>
    </cfRule>
  </conditionalFormatting>
  <conditionalFormatting sqref="AG404:AH408">
    <cfRule type="cellIs" dxfId="5869" priority="467" stopIfTrue="1" operator="equal">
      <formula>0</formula>
    </cfRule>
  </conditionalFormatting>
  <conditionalFormatting sqref="AG243:AH243">
    <cfRule type="cellIs" dxfId="5868" priority="463" stopIfTrue="1" operator="equal">
      <formula>0</formula>
    </cfRule>
  </conditionalFormatting>
  <conditionalFormatting sqref="AI519:AJ519">
    <cfRule type="cellIs" dxfId="5867" priority="495" stopIfTrue="1" operator="equal">
      <formula>0</formula>
    </cfRule>
  </conditionalFormatting>
  <conditionalFormatting sqref="AE37:AF37">
    <cfRule type="cellIs" dxfId="5866" priority="458" stopIfTrue="1" operator="equal">
      <formula>0</formula>
    </cfRule>
  </conditionalFormatting>
  <conditionalFormatting sqref="AI558:AJ558">
    <cfRule type="cellIs" dxfId="5865" priority="502" stopIfTrue="1" operator="equal">
      <formula>0</formula>
    </cfRule>
  </conditionalFormatting>
  <conditionalFormatting sqref="L325:O325">
    <cfRule type="cellIs" dxfId="5864" priority="546" stopIfTrue="1" operator="equal">
      <formula>0</formula>
    </cfRule>
  </conditionalFormatting>
  <conditionalFormatting sqref="P353:P368 P185:P200 P241 P214:P220">
    <cfRule type="cellIs" dxfId="5863" priority="545" stopIfTrue="1" operator="equal">
      <formula>0</formula>
    </cfRule>
  </conditionalFormatting>
  <conditionalFormatting sqref="AI95:AJ95">
    <cfRule type="cellIs" dxfId="5862" priority="494" stopIfTrue="1" operator="equal">
      <formula>0</formula>
    </cfRule>
  </conditionalFormatting>
  <conditionalFormatting sqref="N183:O183">
    <cfRule type="cellIs" dxfId="5861" priority="533" stopIfTrue="1" operator="equal">
      <formula>0</formula>
    </cfRule>
  </conditionalFormatting>
  <conditionalFormatting sqref="N144:O156">
    <cfRule type="cellIs" dxfId="5860" priority="532" stopIfTrue="1" operator="equal">
      <formula>0</formula>
    </cfRule>
  </conditionalFormatting>
  <conditionalFormatting sqref="AI327:AJ328 AE327:AE328">
    <cfRule type="cellIs" dxfId="5859" priority="485" stopIfTrue="1" operator="equal">
      <formula>0</formula>
    </cfRule>
  </conditionalFormatting>
  <conditionalFormatting sqref="L35:O36">
    <cfRule type="cellIs" dxfId="5858" priority="528" stopIfTrue="1" operator="equal">
      <formula>0</formula>
    </cfRule>
  </conditionalFormatting>
  <conditionalFormatting sqref="P242:P244">
    <cfRule type="cellIs" dxfId="5857" priority="520" stopIfTrue="1" operator="equal">
      <formula>0</formula>
    </cfRule>
  </conditionalFormatting>
  <conditionalFormatting sqref="P245">
    <cfRule type="cellIs" dxfId="5856" priority="518" stopIfTrue="1" operator="equal">
      <formula>0</formula>
    </cfRule>
  </conditionalFormatting>
  <conditionalFormatting sqref="N345:O345">
    <cfRule type="cellIs" dxfId="5855" priority="547" stopIfTrue="1" operator="equal">
      <formula>0</formula>
    </cfRule>
  </conditionalFormatting>
  <conditionalFormatting sqref="P32:P34 L32:O33 P37:P94 L57:O94 P157:P183 N157:O181 L266:O303 L329:O344 P369:P372 P329:P351 P262:P326 L144:M183 L139:L143 P120:P140 L372:M372 O371:O372">
    <cfRule type="cellIs" dxfId="5854" priority="553" stopIfTrue="1" operator="equal">
      <formula>0</formula>
    </cfRule>
  </conditionalFormatting>
  <conditionalFormatting sqref="N265:O265">
    <cfRule type="cellIs" dxfId="5853" priority="551" stopIfTrue="1" operator="equal">
      <formula>0</formula>
    </cfRule>
  </conditionalFormatting>
  <conditionalFormatting sqref="M353:O367 M352 M350:O351">
    <cfRule type="cellIs" dxfId="5852" priority="550" stopIfTrue="1" operator="equal">
      <formula>0</formula>
    </cfRule>
  </conditionalFormatting>
  <conditionalFormatting sqref="N34:O34 N37:O50">
    <cfRule type="cellIs" dxfId="5851" priority="541" stopIfTrue="1" operator="equal">
      <formula>0</formula>
    </cfRule>
  </conditionalFormatting>
  <conditionalFormatting sqref="P352">
    <cfRule type="cellIs" dxfId="5850" priority="542" stopIfTrue="1" operator="equal">
      <formula>0</formula>
    </cfRule>
  </conditionalFormatting>
  <conditionalFormatting sqref="N309:O309">
    <cfRule type="cellIs" dxfId="5849" priority="538" stopIfTrue="1" operator="equal">
      <formula>0</formula>
    </cfRule>
  </conditionalFormatting>
  <conditionalFormatting sqref="AI456:AJ458">
    <cfRule type="cellIs" dxfId="5848" priority="503" stopIfTrue="1" operator="equal">
      <formula>0</formula>
    </cfRule>
  </conditionalFormatting>
  <conditionalFormatting sqref="L225:O240">
    <cfRule type="cellIs" dxfId="5847" priority="535" stopIfTrue="1" operator="equal">
      <formula>0</formula>
    </cfRule>
  </conditionalFormatting>
  <conditionalFormatting sqref="M214">
    <cfRule type="cellIs" dxfId="5846" priority="548" stopIfTrue="1" operator="equal">
      <formula>0</formula>
    </cfRule>
  </conditionalFormatting>
  <conditionalFormatting sqref="P225:P240">
    <cfRule type="cellIs" dxfId="5845" priority="534" stopIfTrue="1" operator="equal">
      <formula>0</formula>
    </cfRule>
  </conditionalFormatting>
  <conditionalFormatting sqref="P141:P142 P144:P156">
    <cfRule type="cellIs" dxfId="5844" priority="543" stopIfTrue="1" operator="equal">
      <formula>0</formula>
    </cfRule>
  </conditionalFormatting>
  <conditionalFormatting sqref="N182:O182">
    <cfRule type="cellIs" dxfId="5843" priority="531" stopIfTrue="1" operator="equal">
      <formula>0</formula>
    </cfRule>
  </conditionalFormatting>
  <conditionalFormatting sqref="AE644:AH644 AE185:AE200 AI96:AJ96 AI157:AJ200 AE214:AE220 AE241 AI262:AJ326 AE329:AE353 AI329:AJ353 AI459:AJ460 AE588:AH642 AE246:AE326 AE409:AE410 AE38:AJ94 AE95:AF115 AE498:AF500 AI214:AJ220 AG37:AJ37 AE32:AJ34 AE374:AE390 AE160:AE183 AE645:AF645 AI374:AJ388 AJ373 AG585:AH587 AE145:AE158 AI355:AJ367 AE355:AE370 AE372 AI372:AJ372 AE462:AF496 AE412:AE461 AI462:AJ475 AI98:AJ140 AJ97 AE116:AE143 AI369:AJ370 AJ368">
    <cfRule type="cellIs" dxfId="5842" priority="510" stopIfTrue="1" operator="equal">
      <formula>0</formula>
    </cfRule>
  </conditionalFormatting>
  <conditionalFormatting sqref="P246:P261">
    <cfRule type="cellIs" dxfId="5841" priority="544" stopIfTrue="1" operator="equal">
      <formula>0</formula>
    </cfRule>
  </conditionalFormatting>
  <conditionalFormatting sqref="AI539:AJ557">
    <cfRule type="cellIs" dxfId="5840" priority="501" stopIfTrue="1" operator="equal">
      <formula>0</formula>
    </cfRule>
  </conditionalFormatting>
  <conditionalFormatting sqref="N120:O120">
    <cfRule type="cellIs" dxfId="5839" priority="540" stopIfTrue="1" operator="equal">
      <formula>0</formula>
    </cfRule>
  </conditionalFormatting>
  <conditionalFormatting sqref="N304:O304">
    <cfRule type="cellIs" dxfId="5838" priority="539" stopIfTrue="1" operator="equal">
      <formula>0</formula>
    </cfRule>
  </conditionalFormatting>
  <conditionalFormatting sqref="AI476:AJ495">
    <cfRule type="cellIs" dxfId="5837" priority="500" stopIfTrue="1" operator="equal">
      <formula>0</formula>
    </cfRule>
  </conditionalFormatting>
  <conditionalFormatting sqref="L184:M184">
    <cfRule type="cellIs" dxfId="5836" priority="537" stopIfTrue="1" operator="equal">
      <formula>0</formula>
    </cfRule>
  </conditionalFormatting>
  <conditionalFormatting sqref="AI583:AJ600">
    <cfRule type="cellIs" dxfId="5835" priority="499" stopIfTrue="1" operator="equal">
      <formula>0</formula>
    </cfRule>
  </conditionalFormatting>
  <conditionalFormatting sqref="AI455:AJ455">
    <cfRule type="cellIs" dxfId="5834" priority="496" stopIfTrue="1" operator="equal">
      <formula>0</formula>
    </cfRule>
  </conditionalFormatting>
  <conditionalFormatting sqref="P184">
    <cfRule type="cellIs" dxfId="5833" priority="536" stopIfTrue="1" operator="equal">
      <formula>0</formula>
    </cfRule>
  </conditionalFormatting>
  <conditionalFormatting sqref="L222:O224">
    <cfRule type="cellIs" dxfId="5832" priority="517" stopIfTrue="1" operator="equal">
      <formula>0</formula>
    </cfRule>
  </conditionalFormatting>
  <conditionalFormatting sqref="P222:P224">
    <cfRule type="cellIs" dxfId="5831" priority="516" stopIfTrue="1" operator="equal">
      <formula>0</formula>
    </cfRule>
  </conditionalFormatting>
  <conditionalFormatting sqref="N184:O184">
    <cfRule type="cellIs" dxfId="5830" priority="530" stopIfTrue="1" operator="equal">
      <formula>0</formula>
    </cfRule>
  </conditionalFormatting>
  <conditionalFormatting sqref="L246:O261">
    <cfRule type="cellIs" dxfId="5829" priority="529" stopIfTrue="1" operator="equal">
      <formula>0</formula>
    </cfRule>
  </conditionalFormatting>
  <conditionalFormatting sqref="AI497:AJ497">
    <cfRule type="cellIs" dxfId="5828" priority="489" stopIfTrue="1" operator="equal">
      <formula>0</formula>
    </cfRule>
  </conditionalFormatting>
  <conditionalFormatting sqref="AE35:AH36">
    <cfRule type="cellIs" dxfId="5827" priority="488" stopIfTrue="1" operator="equal">
      <formula>0</formula>
    </cfRule>
  </conditionalFormatting>
  <conditionalFormatting sqref="AI35:AJ36">
    <cfRule type="cellIs" dxfId="5826" priority="487" stopIfTrue="1" operator="equal">
      <formula>0</formula>
    </cfRule>
  </conditionalFormatting>
  <conditionalFormatting sqref="AE201:AE213 AI201:AJ213">
    <cfRule type="cellIs" dxfId="5825" priority="486" stopIfTrue="1" operator="equal">
      <formula>0</formula>
    </cfRule>
  </conditionalFormatting>
  <conditionalFormatting sqref="P35:P36">
    <cfRule type="cellIs" dxfId="5824" priority="527" stopIfTrue="1" operator="equal">
      <formula>0</formula>
    </cfRule>
  </conditionalFormatting>
  <conditionalFormatting sqref="L327:O328">
    <cfRule type="cellIs" dxfId="5823" priority="522" stopIfTrue="1" operator="equal">
      <formula>0</formula>
    </cfRule>
  </conditionalFormatting>
  <conditionalFormatting sqref="AE222:AE224">
    <cfRule type="cellIs" dxfId="5822" priority="476" stopIfTrue="1" operator="equal">
      <formula>0</formula>
    </cfRule>
  </conditionalFormatting>
  <conditionalFormatting sqref="AI222:AJ224">
    <cfRule type="cellIs" dxfId="5821" priority="475" stopIfTrue="1" operator="equal">
      <formula>0</formula>
    </cfRule>
  </conditionalFormatting>
  <conditionalFormatting sqref="AG497:AH497">
    <cfRule type="cellIs" dxfId="5820" priority="470" stopIfTrue="1" operator="equal">
      <formula>0</formula>
    </cfRule>
  </conditionalFormatting>
  <conditionalFormatting sqref="AE184">
    <cfRule type="cellIs" dxfId="5819" priority="474" stopIfTrue="1" operator="equal">
      <formula>0</formula>
    </cfRule>
  </conditionalFormatting>
  <conditionalFormatting sqref="L242:O244">
    <cfRule type="cellIs" dxfId="5818" priority="521" stopIfTrue="1" operator="equal">
      <formula>0</formula>
    </cfRule>
  </conditionalFormatting>
  <conditionalFormatting sqref="AG242:AH242">
    <cfRule type="cellIs" dxfId="5817" priority="466" stopIfTrue="1" operator="equal">
      <formula>0</formula>
    </cfRule>
  </conditionalFormatting>
  <conditionalFormatting sqref="AG244:AH244">
    <cfRule type="cellIs" dxfId="5816" priority="465" stopIfTrue="1" operator="equal">
      <formula>0</formula>
    </cfRule>
  </conditionalFormatting>
  <conditionalFormatting sqref="AG245:AH245">
    <cfRule type="cellIs" dxfId="5815" priority="464" stopIfTrue="1" operator="equal">
      <formula>0</formula>
    </cfRule>
  </conditionalFormatting>
  <conditionalFormatting sqref="AG184:AH184">
    <cfRule type="cellIs" dxfId="5814" priority="461" stopIfTrue="1" operator="equal">
      <formula>0</formula>
    </cfRule>
  </conditionalFormatting>
  <conditionalFormatting sqref="AG328:AH328">
    <cfRule type="cellIs" dxfId="5813" priority="459" stopIfTrue="1" operator="equal">
      <formula>0</formula>
    </cfRule>
  </conditionalFormatting>
  <conditionalFormatting sqref="P143">
    <cfRule type="cellIs" dxfId="5812" priority="511" stopIfTrue="1" operator="equal">
      <formula>0</formula>
    </cfRule>
  </conditionalFormatting>
  <conditionalFormatting sqref="AE373">
    <cfRule type="cellIs" dxfId="5811" priority="457" stopIfTrue="1" operator="equal">
      <formula>0</formula>
    </cfRule>
  </conditionalFormatting>
  <conditionalFormatting sqref="AI246:AJ261">
    <cfRule type="cellIs" dxfId="5810" priority="498" stopIfTrue="1" operator="equal">
      <formula>0</formula>
    </cfRule>
  </conditionalFormatting>
  <conditionalFormatting sqref="AI414:AJ415 AI419:AJ431 AJ416:AJ418">
    <cfRule type="cellIs" dxfId="5809" priority="506" stopIfTrue="1" operator="equal">
      <formula>0</formula>
    </cfRule>
  </conditionalFormatting>
  <conditionalFormatting sqref="AI644:AJ645">
    <cfRule type="cellIs" dxfId="5808" priority="508" stopIfTrue="1" operator="equal">
      <formula>0</formula>
    </cfRule>
  </conditionalFormatting>
  <conditionalFormatting sqref="AI242:AJ243 AE242">
    <cfRule type="cellIs" dxfId="5807" priority="482" stopIfTrue="1" operator="equal">
      <formula>0</formula>
    </cfRule>
  </conditionalFormatting>
  <conditionalFormatting sqref="AI435:AJ436">
    <cfRule type="cellIs" dxfId="5806" priority="504" stopIfTrue="1" operator="equal">
      <formula>0</formula>
    </cfRule>
  </conditionalFormatting>
  <conditionalFormatting sqref="AI454:AJ454 AI432:AJ434 AI559:AJ582 AI496:AJ496 AI601:AJ642 AI520:AJ520 AI390:AJ390 AI241:AJ241 AI498:AJ518 AI409:AJ409 AI522:AJ538 AI521 AI412:AJ413 AJ389 AJ410">
    <cfRule type="cellIs" dxfId="5805" priority="507" stopIfTrue="1" operator="equal">
      <formula>0</formula>
    </cfRule>
  </conditionalFormatting>
  <conditionalFormatting sqref="AI141:AJ143 AI145:AJ156 AJ144">
    <cfRule type="cellIs" dxfId="5804" priority="497" stopIfTrue="1" operator="equal">
      <formula>0</formula>
    </cfRule>
  </conditionalFormatting>
  <conditionalFormatting sqref="AI436:AJ453">
    <cfRule type="cellIs" dxfId="5803" priority="505" stopIfTrue="1" operator="equal">
      <formula>0</formula>
    </cfRule>
  </conditionalFormatting>
  <conditionalFormatting sqref="AE225:AE240">
    <cfRule type="cellIs" dxfId="5802" priority="493" stopIfTrue="1" operator="equal">
      <formula>0</formula>
    </cfRule>
  </conditionalFormatting>
  <conditionalFormatting sqref="AI225:AJ240">
    <cfRule type="cellIs" dxfId="5801" priority="492" stopIfTrue="1" operator="equal">
      <formula>0</formula>
    </cfRule>
  </conditionalFormatting>
  <conditionalFormatting sqref="AG645:AH645">
    <cfRule type="cellIs" dxfId="5800" priority="491" stopIfTrue="1" operator="equal">
      <formula>0</formula>
    </cfRule>
  </conditionalFormatting>
  <conditionalFormatting sqref="AE497:AF497">
    <cfRule type="cellIs" dxfId="5799" priority="490" stopIfTrue="1" operator="equal">
      <formula>0</formula>
    </cfRule>
  </conditionalFormatting>
  <conditionalFormatting sqref="AE245">
    <cfRule type="cellIs" dxfId="5798" priority="478" stopIfTrue="1" operator="equal">
      <formula>0</formula>
    </cfRule>
  </conditionalFormatting>
  <conditionalFormatting sqref="A395 A397:A408">
    <cfRule type="cellIs" dxfId="5797" priority="448" stopIfTrue="1" operator="equal">
      <formula>0</formula>
    </cfRule>
  </conditionalFormatting>
  <conditionalFormatting sqref="AG201:AH213">
    <cfRule type="cellIs" dxfId="5796" priority="469" stopIfTrue="1" operator="equal">
      <formula>0</formula>
    </cfRule>
  </conditionalFormatting>
  <conditionalFormatting sqref="AI404:AJ408">
    <cfRule type="cellIs" dxfId="5795" priority="483" stopIfTrue="1" operator="equal">
      <formula>0</formula>
    </cfRule>
  </conditionalFormatting>
  <conditionalFormatting sqref="AG121:AH121">
    <cfRule type="cellIs" dxfId="5794" priority="460" stopIfTrue="1" operator="equal">
      <formula>0</formula>
    </cfRule>
  </conditionalFormatting>
  <conditionalFormatting sqref="AI396:AJ396">
    <cfRule type="cellIs" dxfId="5793" priority="436" stopIfTrue="1" operator="equal">
      <formula>0</formula>
    </cfRule>
  </conditionalFormatting>
  <conditionalFormatting sqref="AE243">
    <cfRule type="cellIs" dxfId="5792" priority="481" stopIfTrue="1" operator="equal">
      <formula>0</formula>
    </cfRule>
  </conditionalFormatting>
  <conditionalFormatting sqref="AE244">
    <cfRule type="cellIs" dxfId="5791" priority="480" stopIfTrue="1" operator="equal">
      <formula>0</formula>
    </cfRule>
  </conditionalFormatting>
  <conditionalFormatting sqref="AI244:AJ244">
    <cfRule type="cellIs" dxfId="5790" priority="479" stopIfTrue="1" operator="equal">
      <formula>0</formula>
    </cfRule>
  </conditionalFormatting>
  <conditionalFormatting sqref="AI245:AJ245">
    <cfRule type="cellIs" dxfId="5789" priority="477" stopIfTrue="1" operator="equal">
      <formula>0</formula>
    </cfRule>
  </conditionalFormatting>
  <conditionalFormatting sqref="A96:A114">
    <cfRule type="cellIs" dxfId="5788" priority="455" stopIfTrue="1" operator="equal">
      <formula>0</formula>
    </cfRule>
  </conditionalFormatting>
  <conditionalFormatting sqref="A520">
    <cfRule type="cellIs" dxfId="5787" priority="453" stopIfTrue="1" operator="equal">
      <formula>0</formula>
    </cfRule>
  </conditionalFormatting>
  <conditionalFormatting sqref="AE395">
    <cfRule type="cellIs" dxfId="5786" priority="441" stopIfTrue="1" operator="equal">
      <formula>0</formula>
    </cfRule>
  </conditionalFormatting>
  <conditionalFormatting sqref="AG185:AH200 AG160:AH183 AG214:AH220 AG241:AH241 AG498:AH520 AG246:AH326 AG409:AH409 AG96:AH120 AG122:AH143 AG374:AH388 AG412:AH415 AG145:AH158 AG390:AH390 AG419:AH453 AG329:AH346 AG348:AH353 AG347 AG455:AH460 AG454 AG369:AH370 AG95 AG355:AH367 AG372:AH372 AG462:AH496">
    <cfRule type="cellIs" dxfId="5785" priority="473" stopIfTrue="1" operator="equal">
      <formula>0</formula>
    </cfRule>
  </conditionalFormatting>
  <conditionalFormatting sqref="AG159:AH159">
    <cfRule type="cellIs" dxfId="5784" priority="472" stopIfTrue="1" operator="equal">
      <formula>0</formula>
    </cfRule>
  </conditionalFormatting>
  <conditionalFormatting sqref="AG225:AH240">
    <cfRule type="cellIs" dxfId="5783" priority="471" stopIfTrue="1" operator="equal">
      <formula>0</formula>
    </cfRule>
  </conditionalFormatting>
  <conditionalFormatting sqref="AG327:AH327">
    <cfRule type="cellIs" dxfId="5782" priority="468" stopIfTrue="1" operator="equal">
      <formula>0</formula>
    </cfRule>
  </conditionalFormatting>
  <conditionalFormatting sqref="AG222:AH224">
    <cfRule type="cellIs" dxfId="5781" priority="462" stopIfTrue="1" operator="equal">
      <formula>0</formula>
    </cfRule>
  </conditionalFormatting>
  <conditionalFormatting sqref="A287">
    <cfRule type="cellIs" dxfId="5780" priority="447" stopIfTrue="1" operator="equal">
      <formula>0</formula>
    </cfRule>
  </conditionalFormatting>
  <conditionalFormatting sqref="AE396">
    <cfRule type="cellIs" dxfId="5779" priority="435" stopIfTrue="1" operator="equal">
      <formula>0</formula>
    </cfRule>
  </conditionalFormatting>
  <conditionalFormatting sqref="AZ418">
    <cfRule type="cellIs" dxfId="5778" priority="432" stopIfTrue="1" operator="equal">
      <formula>0</formula>
    </cfRule>
  </conditionalFormatting>
  <conditionalFormatting sqref="A409">
    <cfRule type="cellIs" dxfId="5777" priority="450" stopIfTrue="1" operator="equal">
      <formula>0</formula>
    </cfRule>
  </conditionalFormatting>
  <conditionalFormatting sqref="A301 A518 A141 A180:A181 A33 A77:A93 A118:A120 A177 A186 A265:A282 A303:A304 A350:A352 A412:A414 A456 A477 A500:A515 A540:A557 A581:A583 A214:A215 A562 A57:A72 A341:A343 A436:A453 A461:A474 A122:A136 A144:A156 A188:A198 A416:A419 A424:A431">
    <cfRule type="cellIs" dxfId="5776" priority="456" stopIfTrue="1" operator="equal">
      <formula>0</formula>
    </cfRule>
  </conditionalFormatting>
  <conditionalFormatting sqref="A434">
    <cfRule type="cellIs" dxfId="5775" priority="454" stopIfTrue="1" operator="equal">
      <formula>0</formula>
    </cfRule>
  </conditionalFormatting>
  <conditionalFormatting sqref="A246:A261">
    <cfRule type="cellIs" dxfId="5774" priority="452" stopIfTrue="1" operator="equal">
      <formula>0</formula>
    </cfRule>
  </conditionalFormatting>
  <conditionalFormatting sqref="A309">
    <cfRule type="cellIs" dxfId="5773" priority="451" stopIfTrue="1" operator="equal">
      <formula>0</formula>
    </cfRule>
  </conditionalFormatting>
  <conditionalFormatting sqref="A327">
    <cfRule type="cellIs" dxfId="5772" priority="449" stopIfTrue="1" operator="equal">
      <formula>0</formula>
    </cfRule>
  </conditionalFormatting>
  <conditionalFormatting sqref="AE392">
    <cfRule type="cellIs" dxfId="5771" priority="446" stopIfTrue="1" operator="equal">
      <formula>0</formula>
    </cfRule>
  </conditionalFormatting>
  <conditionalFormatting sqref="AI392:AJ392">
    <cfRule type="cellIs" dxfId="5770" priority="445" stopIfTrue="1" operator="equal">
      <formula>0</formula>
    </cfRule>
  </conditionalFormatting>
  <conditionalFormatting sqref="AI394:AJ394">
    <cfRule type="cellIs" dxfId="5769" priority="444" stopIfTrue="1" operator="equal">
      <formula>0</formula>
    </cfRule>
  </conditionalFormatting>
  <conditionalFormatting sqref="AG394:AH394">
    <cfRule type="cellIs" dxfId="5768" priority="438" stopIfTrue="1" operator="equal">
      <formula>0</formula>
    </cfRule>
  </conditionalFormatting>
  <conditionalFormatting sqref="AE397:AE398 AE403 AE400:AE401">
    <cfRule type="cellIs" dxfId="5767" priority="443" stopIfTrue="1" operator="equal">
      <formula>0</formula>
    </cfRule>
  </conditionalFormatting>
  <conditionalFormatting sqref="AI395:AJ395 AI397:AJ399 AI403:AJ403 AI401:AJ401 AJ400">
    <cfRule type="cellIs" dxfId="5766" priority="442" stopIfTrue="1" operator="equal">
      <formula>0</formula>
    </cfRule>
  </conditionalFormatting>
  <conditionalFormatting sqref="AE394">
    <cfRule type="cellIs" dxfId="5765" priority="440" stopIfTrue="1" operator="equal">
      <formula>0</formula>
    </cfRule>
  </conditionalFormatting>
  <conditionalFormatting sqref="AG392:AH392">
    <cfRule type="cellIs" dxfId="5764" priority="439" stopIfTrue="1" operator="equal">
      <formula>0</formula>
    </cfRule>
  </conditionalFormatting>
  <conditionalFormatting sqref="AG397:AH399 AG395:AH395 AG403:AH403 AG401:AH401">
    <cfRule type="cellIs" dxfId="5763" priority="437" stopIfTrue="1" operator="equal">
      <formula>0</formula>
    </cfRule>
  </conditionalFormatting>
  <conditionalFormatting sqref="AG396:AH396">
    <cfRule type="cellIs" dxfId="5762" priority="434" stopIfTrue="1" operator="equal">
      <formula>0</formula>
    </cfRule>
  </conditionalFormatting>
  <conditionalFormatting sqref="AZ372:BB372">
    <cfRule type="cellIs" dxfId="5761" priority="433" stopIfTrue="1" operator="equal">
      <formula>0</formula>
    </cfRule>
  </conditionalFormatting>
  <conditionalFormatting sqref="T476:U476">
    <cfRule type="cellIs" dxfId="5760" priority="428" stopIfTrue="1" operator="equal">
      <formula>0</formula>
    </cfRule>
  </conditionalFormatting>
  <conditionalFormatting sqref="AY584:BB587">
    <cfRule type="cellIs" dxfId="5759" priority="431" stopIfTrue="1" operator="equal">
      <formula>0</formula>
    </cfRule>
  </conditionalFormatting>
  <conditionalFormatting sqref="Y391:AB391">
    <cfRule type="cellIs" dxfId="5758" priority="419" stopIfTrue="1" operator="equal">
      <formula>0</formula>
    </cfRule>
  </conditionalFormatting>
  <conditionalFormatting sqref="D476:E476 J476:K476 V476:W476">
    <cfRule type="cellIs" dxfId="5757" priority="430" stopIfTrue="1" operator="equal">
      <formula>0</formula>
    </cfRule>
  </conditionalFormatting>
  <conditionalFormatting sqref="F476:I476">
    <cfRule type="cellIs" dxfId="5756" priority="429" stopIfTrue="1" operator="equal">
      <formula>0</formula>
    </cfRule>
  </conditionalFormatting>
  <conditionalFormatting sqref="AG391:AH391">
    <cfRule type="cellIs" dxfId="5755" priority="413" stopIfTrue="1" operator="equal">
      <formula>0</formula>
    </cfRule>
  </conditionalFormatting>
  <conditionalFormatting sqref="AI391:AJ391">
    <cfRule type="cellIs" dxfId="5754" priority="415" stopIfTrue="1" operator="equal">
      <formula>0</formula>
    </cfRule>
  </conditionalFormatting>
  <conditionalFormatting sqref="AW391:AX391">
    <cfRule type="cellIs" dxfId="5753" priority="407" stopIfTrue="1" operator="equal">
      <formula>0</formula>
    </cfRule>
  </conditionalFormatting>
  <conditionalFormatting sqref="E158:K158">
    <cfRule type="cellIs" dxfId="5752" priority="427" stopIfTrue="1" operator="equal">
      <formula>0</formula>
    </cfRule>
  </conditionalFormatting>
  <conditionalFormatting sqref="N121:O140">
    <cfRule type="cellIs" dxfId="5751" priority="426" stopIfTrue="1" operator="equal">
      <formula>0</formula>
    </cfRule>
  </conditionalFormatting>
  <conditionalFormatting sqref="N141:O142">
    <cfRule type="cellIs" dxfId="5750" priority="425" stopIfTrue="1" operator="equal">
      <formula>0</formula>
    </cfRule>
  </conditionalFormatting>
  <conditionalFormatting sqref="N143:O143">
    <cfRule type="cellIs" dxfId="5749" priority="424" stopIfTrue="1" operator="equal">
      <formula>0</formula>
    </cfRule>
  </conditionalFormatting>
  <conditionalFormatting sqref="M121:M140">
    <cfRule type="cellIs" dxfId="5748" priority="423" stopIfTrue="1" operator="equal">
      <formula>0</formula>
    </cfRule>
  </conditionalFormatting>
  <conditionalFormatting sqref="M141:M142">
    <cfRule type="cellIs" dxfId="5747" priority="422" stopIfTrue="1" operator="equal">
      <formula>0</formula>
    </cfRule>
  </conditionalFormatting>
  <conditionalFormatting sqref="M143">
    <cfRule type="cellIs" dxfId="5746" priority="421" stopIfTrue="1" operator="equal">
      <formula>0</formula>
    </cfRule>
  </conditionalFormatting>
  <conditionalFormatting sqref="AO391:AP391">
    <cfRule type="cellIs" dxfId="5745" priority="420" stopIfTrue="1" operator="equal">
      <formula>0</formula>
    </cfRule>
  </conditionalFormatting>
  <conditionalFormatting sqref="AK391">
    <cfRule type="cellIs" dxfId="5744" priority="416" stopIfTrue="1" operator="equal">
      <formula>0</formula>
    </cfRule>
  </conditionalFormatting>
  <conditionalFormatting sqref="AL391:AN391">
    <cfRule type="cellIs" dxfId="5743" priority="418" stopIfTrue="1" operator="equal">
      <formula>0</formula>
    </cfRule>
  </conditionalFormatting>
  <conditionalFormatting sqref="AC391:AD391">
    <cfRule type="cellIs" dxfId="5742" priority="417" stopIfTrue="1" operator="equal">
      <formula>0</formula>
    </cfRule>
  </conditionalFormatting>
  <conditionalFormatting sqref="AE391">
    <cfRule type="cellIs" dxfId="5741" priority="414" stopIfTrue="1" operator="equal">
      <formula>0</formula>
    </cfRule>
  </conditionalFormatting>
  <conditionalFormatting sqref="Z645:AB645">
    <cfRule type="cellIs" dxfId="5740" priority="412" stopIfTrue="1" operator="equal">
      <formula>0</formula>
    </cfRule>
  </conditionalFormatting>
  <conditionalFormatting sqref="AC645:AD645">
    <cfRule type="cellIs" dxfId="5739" priority="411" stopIfTrue="1" operator="equal">
      <formula>0</formula>
    </cfRule>
  </conditionalFormatting>
  <conditionalFormatting sqref="BE391:BH391">
    <cfRule type="cellIs" dxfId="5738" priority="408" stopIfTrue="1" operator="equal">
      <formula>0</formula>
    </cfRule>
  </conditionalFormatting>
  <conditionalFormatting sqref="AY391:BB391">
    <cfRule type="cellIs" dxfId="5737" priority="410" stopIfTrue="1" operator="equal">
      <formula>0</formula>
    </cfRule>
  </conditionalFormatting>
  <conditionalFormatting sqref="AS391:AV391">
    <cfRule type="cellIs" dxfId="5736" priority="409" stopIfTrue="1" operator="equal">
      <formula>0</formula>
    </cfRule>
  </conditionalFormatting>
  <conditionalFormatting sqref="BC391:BD391">
    <cfRule type="cellIs" dxfId="5735" priority="406" stopIfTrue="1" operator="equal">
      <formula>0</formula>
    </cfRule>
  </conditionalFormatting>
  <conditionalFormatting sqref="BI391:BJ391">
    <cfRule type="cellIs" dxfId="5734" priority="405" stopIfTrue="1" operator="equal">
      <formula>0</formula>
    </cfRule>
  </conditionalFormatting>
  <conditionalFormatting sqref="AZ419">
    <cfRule type="cellIs" dxfId="5733" priority="404" stopIfTrue="1" operator="equal">
      <formula>0</formula>
    </cfRule>
  </conditionalFormatting>
  <conditionalFormatting sqref="AZ502:AZ504">
    <cfRule type="cellIs" dxfId="5732" priority="403" stopIfTrue="1" operator="equal">
      <formula>0</formula>
    </cfRule>
  </conditionalFormatting>
  <conditionalFormatting sqref="AI400">
    <cfRule type="cellIs" dxfId="5731" priority="402" stopIfTrue="1" operator="equal">
      <formula>0</formula>
    </cfRule>
  </conditionalFormatting>
  <conditionalFormatting sqref="AG400:AH400">
    <cfRule type="cellIs" dxfId="5730" priority="401" stopIfTrue="1" operator="equal">
      <formula>0</formula>
    </cfRule>
  </conditionalFormatting>
  <conditionalFormatting sqref="AL397:AL400">
    <cfRule type="cellIs" dxfId="5729" priority="400" stopIfTrue="1" operator="equal">
      <formula>0</formula>
    </cfRule>
  </conditionalFormatting>
  <conditionalFormatting sqref="AL396">
    <cfRule type="cellIs" dxfId="5728" priority="399" stopIfTrue="1" operator="equal">
      <formula>0</formula>
    </cfRule>
  </conditionalFormatting>
  <conditionalFormatting sqref="Q476">
    <cfRule type="cellIs" dxfId="5727" priority="397" stopIfTrue="1" operator="equal">
      <formula>0</formula>
    </cfRule>
  </conditionalFormatting>
  <conditionalFormatting sqref="R476:S476">
    <cfRule type="cellIs" dxfId="5726" priority="398" stopIfTrue="1" operator="equal">
      <formula>0</formula>
    </cfRule>
  </conditionalFormatting>
  <conditionalFormatting sqref="O400">
    <cfRule type="cellIs" dxfId="5725" priority="349" stopIfTrue="1" operator="equal">
      <formula>0</formula>
    </cfRule>
  </conditionalFormatting>
  <conditionalFormatting sqref="AI373">
    <cfRule type="cellIs" dxfId="5724" priority="348" stopIfTrue="1" operator="equal">
      <formula>0</formula>
    </cfRule>
  </conditionalFormatting>
  <conditionalFormatting sqref="AQ391:AR391">
    <cfRule type="cellIs" dxfId="5723" priority="396" stopIfTrue="1" operator="equal">
      <formula>0</formula>
    </cfRule>
  </conditionalFormatting>
  <conditionalFormatting sqref="AQ396:AR396">
    <cfRule type="cellIs" dxfId="5722" priority="395" stopIfTrue="1" operator="equal">
      <formula>0</formula>
    </cfRule>
  </conditionalFormatting>
  <conditionalFormatting sqref="S416:T416">
    <cfRule type="cellIs" dxfId="5721" priority="393" stopIfTrue="1" operator="equal">
      <formula>0</formula>
    </cfRule>
  </conditionalFormatting>
  <conditionalFormatting sqref="P373:P388 P459:P475 L374:M390 L498:L520 L409 N585:O587 L522:L537 L539:L587 L411:L496">
    <cfRule type="cellIs" dxfId="5720" priority="392" stopIfTrue="1" operator="equal">
      <formula>0</formula>
    </cfRule>
  </conditionalFormatting>
  <conditionalFormatting sqref="V416">
    <cfRule type="cellIs" dxfId="5719" priority="394" stopIfTrue="1" operator="equal">
      <formula>0</formula>
    </cfRule>
  </conditionalFormatting>
  <conditionalFormatting sqref="P456:P458">
    <cfRule type="cellIs" dxfId="5718" priority="387" stopIfTrue="1" operator="equal">
      <formula>0</formula>
    </cfRule>
  </conditionalFormatting>
  <conditionalFormatting sqref="P558">
    <cfRule type="cellIs" dxfId="5717" priority="386" stopIfTrue="1" operator="equal">
      <formula>0</formula>
    </cfRule>
  </conditionalFormatting>
  <conditionalFormatting sqref="P539:P557">
    <cfRule type="cellIs" dxfId="5716" priority="385" stopIfTrue="1" operator="equal">
      <formula>0</formula>
    </cfRule>
  </conditionalFormatting>
  <conditionalFormatting sqref="P519">
    <cfRule type="cellIs" dxfId="5715" priority="381" stopIfTrue="1" operator="equal">
      <formula>0</formula>
    </cfRule>
  </conditionalFormatting>
  <conditionalFormatting sqref="P583:P587">
    <cfRule type="cellIs" dxfId="5714" priority="383" stopIfTrue="1" operator="equal">
      <formula>0</formula>
    </cfRule>
  </conditionalFormatting>
  <conditionalFormatting sqref="P414:P415 P419:P431">
    <cfRule type="cellIs" dxfId="5713" priority="390" stopIfTrue="1" operator="equal">
      <formula>0</formula>
    </cfRule>
  </conditionalFormatting>
  <conditionalFormatting sqref="P455">
    <cfRule type="cellIs" dxfId="5712" priority="382" stopIfTrue="1" operator="equal">
      <formula>0</formula>
    </cfRule>
  </conditionalFormatting>
  <conditionalFormatting sqref="P476:P495">
    <cfRule type="cellIs" dxfId="5711" priority="384" stopIfTrue="1" operator="equal">
      <formula>0</formula>
    </cfRule>
  </conditionalFormatting>
  <conditionalFormatting sqref="P435:P436">
    <cfRule type="cellIs" dxfId="5710" priority="388" stopIfTrue="1" operator="equal">
      <formula>0</formula>
    </cfRule>
  </conditionalFormatting>
  <conditionalFormatting sqref="P454 P432:P434 P559:P582 P496 P520:P538 P389:P390 P498:P518 P409 P411:P413">
    <cfRule type="cellIs" dxfId="5709" priority="391" stopIfTrue="1" operator="equal">
      <formula>0</formula>
    </cfRule>
  </conditionalFormatting>
  <conditionalFormatting sqref="P436:P453">
    <cfRule type="cellIs" dxfId="5708" priority="389" stopIfTrue="1" operator="equal">
      <formula>0</formula>
    </cfRule>
  </conditionalFormatting>
  <conditionalFormatting sqref="L497">
    <cfRule type="cellIs" dxfId="5707" priority="380" stopIfTrue="1" operator="equal">
      <formula>0</formula>
    </cfRule>
  </conditionalFormatting>
  <conditionalFormatting sqref="P497">
    <cfRule type="cellIs" dxfId="5706" priority="379" stopIfTrue="1" operator="equal">
      <formula>0</formula>
    </cfRule>
  </conditionalFormatting>
  <conditionalFormatting sqref="L404:L408">
    <cfRule type="cellIs" dxfId="5705" priority="378" stopIfTrue="1" operator="equal">
      <formula>0</formula>
    </cfRule>
  </conditionalFormatting>
  <conditionalFormatting sqref="P404:P408">
    <cfRule type="cellIs" dxfId="5704" priority="377" stopIfTrue="1" operator="equal">
      <formula>0</formula>
    </cfRule>
  </conditionalFormatting>
  <conditionalFormatting sqref="P396">
    <cfRule type="cellIs" dxfId="5703" priority="359" stopIfTrue="1" operator="equal">
      <formula>0</formula>
    </cfRule>
  </conditionalFormatting>
  <conditionalFormatting sqref="L395">
    <cfRule type="cellIs" dxfId="5702" priority="365" stopIfTrue="1" operator="equal">
      <formula>0</formula>
    </cfRule>
  </conditionalFormatting>
  <conditionalFormatting sqref="O498:O520 O374:O388 O409 O411:O415 O390 O522:O584 O419:O496">
    <cfRule type="cellIs" dxfId="5701" priority="376" stopIfTrue="1" operator="equal">
      <formula>0</formula>
    </cfRule>
  </conditionalFormatting>
  <conditionalFormatting sqref="O497">
    <cfRule type="cellIs" dxfId="5700" priority="375" stopIfTrue="1" operator="equal">
      <formula>0</formula>
    </cfRule>
  </conditionalFormatting>
  <conditionalFormatting sqref="O404:O408">
    <cfRule type="cellIs" dxfId="5699" priority="374" stopIfTrue="1" operator="equal">
      <formula>0</formula>
    </cfRule>
  </conditionalFormatting>
  <conditionalFormatting sqref="M396">
    <cfRule type="cellIs" dxfId="5698" priority="360" stopIfTrue="1" operator="equal">
      <formula>0</formula>
    </cfRule>
  </conditionalFormatting>
  <conditionalFormatting sqref="L396">
    <cfRule type="cellIs" dxfId="5697" priority="358" stopIfTrue="1" operator="equal">
      <formula>0</formula>
    </cfRule>
  </conditionalFormatting>
  <conditionalFormatting sqref="O373">
    <cfRule type="cellIs" dxfId="5696" priority="372" stopIfTrue="1" operator="equal">
      <formula>0</formula>
    </cfRule>
  </conditionalFormatting>
  <conditionalFormatting sqref="L373:M373">
    <cfRule type="cellIs" dxfId="5695" priority="373" stopIfTrue="1" operator="equal">
      <formula>0</formula>
    </cfRule>
  </conditionalFormatting>
  <conditionalFormatting sqref="O391">
    <cfRule type="cellIs" dxfId="5694" priority="352" stopIfTrue="1" operator="equal">
      <formula>0</formula>
    </cfRule>
  </conditionalFormatting>
  <conditionalFormatting sqref="M394">
    <cfRule type="cellIs" dxfId="5693" priority="369" stopIfTrue="1" operator="equal">
      <formula>0</formula>
    </cfRule>
  </conditionalFormatting>
  <conditionalFormatting sqref="L392:M392">
    <cfRule type="cellIs" dxfId="5692" priority="371" stopIfTrue="1" operator="equal">
      <formula>0</formula>
    </cfRule>
  </conditionalFormatting>
  <conditionalFormatting sqref="P392:P393">
    <cfRule type="cellIs" dxfId="5691" priority="370" stopIfTrue="1" operator="equal">
      <formula>0</formula>
    </cfRule>
  </conditionalFormatting>
  <conditionalFormatting sqref="P394">
    <cfRule type="cellIs" dxfId="5690" priority="368" stopIfTrue="1" operator="equal">
      <formula>0</formula>
    </cfRule>
  </conditionalFormatting>
  <conditionalFormatting sqref="O394">
    <cfRule type="cellIs" dxfId="5689" priority="362" stopIfTrue="1" operator="equal">
      <formula>0</formula>
    </cfRule>
  </conditionalFormatting>
  <conditionalFormatting sqref="L397:M399 M395 L403 L400:L401">
    <cfRule type="cellIs" dxfId="5688" priority="367" stopIfTrue="1" operator="equal">
      <formula>0</formula>
    </cfRule>
  </conditionalFormatting>
  <conditionalFormatting sqref="P395 P397:P399 P403 P401">
    <cfRule type="cellIs" dxfId="5687" priority="366" stopIfTrue="1" operator="equal">
      <formula>0</formula>
    </cfRule>
  </conditionalFormatting>
  <conditionalFormatting sqref="L394">
    <cfRule type="cellIs" dxfId="5686" priority="364" stopIfTrue="1" operator="equal">
      <formula>0</formula>
    </cfRule>
  </conditionalFormatting>
  <conditionalFormatting sqref="O392:O393">
    <cfRule type="cellIs" dxfId="5685" priority="363" stopIfTrue="1" operator="equal">
      <formula>0</formula>
    </cfRule>
  </conditionalFormatting>
  <conditionalFormatting sqref="O397:O399 O395 O403 O401">
    <cfRule type="cellIs" dxfId="5684" priority="361" stopIfTrue="1" operator="equal">
      <formula>0</formula>
    </cfRule>
  </conditionalFormatting>
  <conditionalFormatting sqref="O396">
    <cfRule type="cellIs" dxfId="5683" priority="357" stopIfTrue="1" operator="equal">
      <formula>0</formula>
    </cfRule>
  </conditionalFormatting>
  <conditionalFormatting sqref="L391">
    <cfRule type="cellIs" dxfId="5682" priority="353" stopIfTrue="1" operator="equal">
      <formula>0</formula>
    </cfRule>
  </conditionalFormatting>
  <conditionalFormatting sqref="L402">
    <cfRule type="cellIs" dxfId="5681" priority="356" stopIfTrue="1" operator="equal">
      <formula>0</formula>
    </cfRule>
  </conditionalFormatting>
  <conditionalFormatting sqref="P391">
    <cfRule type="cellIs" dxfId="5680" priority="354" stopIfTrue="1" operator="equal">
      <formula>0</formula>
    </cfRule>
  </conditionalFormatting>
  <conditionalFormatting sqref="AG373:AH373">
    <cfRule type="cellIs" dxfId="5679" priority="347" stopIfTrue="1" operator="equal">
      <formula>0</formula>
    </cfRule>
  </conditionalFormatting>
  <conditionalFormatting sqref="M391">
    <cfRule type="cellIs" dxfId="5678" priority="355" stopIfTrue="1" operator="equal">
      <formula>0</formula>
    </cfRule>
  </conditionalFormatting>
  <conditionalFormatting sqref="AQ416:AR417">
    <cfRule type="cellIs" dxfId="5677" priority="344" stopIfTrue="1" operator="equal">
      <formula>0</formula>
    </cfRule>
  </conditionalFormatting>
  <conditionalFormatting sqref="AQ424:AR424">
    <cfRule type="cellIs" dxfId="5676" priority="343" stopIfTrue="1" operator="equal">
      <formula>0</formula>
    </cfRule>
  </conditionalFormatting>
  <conditionalFormatting sqref="M400">
    <cfRule type="cellIs" dxfId="5675" priority="351" stopIfTrue="1" operator="equal">
      <formula>0</formula>
    </cfRule>
  </conditionalFormatting>
  <conditionalFormatting sqref="P400">
    <cfRule type="cellIs" dxfId="5674" priority="350" stopIfTrue="1" operator="equal">
      <formula>0</formula>
    </cfRule>
  </conditionalFormatting>
  <conditionalFormatting sqref="AQ401:AR403">
    <cfRule type="cellIs" dxfId="5673" priority="346" stopIfTrue="1" operator="equal">
      <formula>0</formula>
    </cfRule>
  </conditionalFormatting>
  <conditionalFormatting sqref="AQ418:AR419">
    <cfRule type="cellIs" dxfId="5672" priority="345" stopIfTrue="1" operator="equal">
      <formula>0</formula>
    </cfRule>
  </conditionalFormatting>
  <conditionalFormatting sqref="AQ502:AR504">
    <cfRule type="cellIs" dxfId="5671" priority="342" stopIfTrue="1" operator="equal">
      <formula>0</formula>
    </cfRule>
  </conditionalFormatting>
  <conditionalFormatting sqref="AQ505:AR505">
    <cfRule type="cellIs" dxfId="5670" priority="341" stopIfTrue="1" operator="equal">
      <formula>0</formula>
    </cfRule>
  </conditionalFormatting>
  <conditionalFormatting sqref="AQ399:AR399">
    <cfRule type="cellIs" dxfId="5669" priority="340" stopIfTrue="1" operator="equal">
      <formula>0</formula>
    </cfRule>
  </conditionalFormatting>
  <conditionalFormatting sqref="M409 M498:M504 M425:M496 M506:M520 M411:M414 M522:M587">
    <cfRule type="cellIs" dxfId="5668" priority="339" stopIfTrue="1" operator="equal">
      <formula>0</formula>
    </cfRule>
  </conditionalFormatting>
  <conditionalFormatting sqref="M497">
    <cfRule type="cellIs" dxfId="5667" priority="338" stopIfTrue="1" operator="equal">
      <formula>0</formula>
    </cfRule>
  </conditionalFormatting>
  <conditionalFormatting sqref="M404:M408">
    <cfRule type="cellIs" dxfId="5666" priority="337" stopIfTrue="1" operator="equal">
      <formula>0</formula>
    </cfRule>
  </conditionalFormatting>
  <conditionalFormatting sqref="M401 M403">
    <cfRule type="cellIs" dxfId="5665" priority="335" stopIfTrue="1" operator="equal">
      <formula>0</formula>
    </cfRule>
  </conditionalFormatting>
  <conditionalFormatting sqref="M419">
    <cfRule type="cellIs" dxfId="5664" priority="336" stopIfTrue="1" operator="equal">
      <formula>0</formula>
    </cfRule>
  </conditionalFormatting>
  <conditionalFormatting sqref="M505">
    <cfRule type="cellIs" dxfId="5663" priority="334" stopIfTrue="1" operator="equal">
      <formula>0</formula>
    </cfRule>
  </conditionalFormatting>
  <conditionalFormatting sqref="X563:X586 X498:X501 X392:X393 X214:X220 X241 X329:X350 X410:X412 X523:X540 X542:X561 X352:X370 X38:X117 X185:X200 X32:X34 X433:X475 X506:X521 X165:X183 X477:X496 X246:X326 X119:X163 X372:X390">
    <cfRule type="cellIs" dxfId="5662" priority="333" stopIfTrue="1" operator="equal">
      <formula>0</formula>
    </cfRule>
  </conditionalFormatting>
  <conditionalFormatting sqref="X351">
    <cfRule type="cellIs" dxfId="5661" priority="332" stopIfTrue="1" operator="equal">
      <formula>0</formula>
    </cfRule>
  </conditionalFormatting>
  <conditionalFormatting sqref="X184">
    <cfRule type="cellIs" dxfId="5660" priority="331" stopIfTrue="1" operator="equal">
      <formula>0</formula>
    </cfRule>
  </conditionalFormatting>
  <conditionalFormatting sqref="X242:X244">
    <cfRule type="cellIs" dxfId="5659" priority="322" stopIfTrue="1" operator="equal">
      <formula>0</formula>
    </cfRule>
  </conditionalFormatting>
  <conditionalFormatting sqref="X35:X36">
    <cfRule type="cellIs" dxfId="5658" priority="325" stopIfTrue="1" operator="equal">
      <formula>0</formula>
    </cfRule>
  </conditionalFormatting>
  <conditionalFormatting sqref="X391">
    <cfRule type="cellIs" dxfId="5657" priority="328" stopIfTrue="1" operator="equal">
      <formula>0</formula>
    </cfRule>
  </conditionalFormatting>
  <conditionalFormatting sqref="X225:X240">
    <cfRule type="cellIs" dxfId="5656" priority="330" stopIfTrue="1" operator="equal">
      <formula>0</formula>
    </cfRule>
  </conditionalFormatting>
  <conditionalFormatting sqref="X562">
    <cfRule type="cellIs" dxfId="5655" priority="329" stopIfTrue="1" operator="equal">
      <formula>0</formula>
    </cfRule>
  </conditionalFormatting>
  <conditionalFormatting sqref="X522">
    <cfRule type="cellIs" dxfId="5654" priority="319" stopIfTrue="1" operator="equal">
      <formula>0</formula>
    </cfRule>
  </conditionalFormatting>
  <conditionalFormatting sqref="X394">
    <cfRule type="cellIs" dxfId="5653" priority="327" stopIfTrue="1" operator="equal">
      <formula>0</formula>
    </cfRule>
  </conditionalFormatting>
  <conditionalFormatting sqref="X497">
    <cfRule type="cellIs" dxfId="5652" priority="326" stopIfTrue="1" operator="equal">
      <formula>0</formula>
    </cfRule>
  </conditionalFormatting>
  <conditionalFormatting sqref="X201:X213">
    <cfRule type="cellIs" dxfId="5651" priority="324" stopIfTrue="1" operator="equal">
      <formula>0</formula>
    </cfRule>
  </conditionalFormatting>
  <conditionalFormatting sqref="X327:X328">
    <cfRule type="cellIs" dxfId="5650" priority="323" stopIfTrue="1" operator="equal">
      <formula>0</formula>
    </cfRule>
  </conditionalFormatting>
  <conditionalFormatting sqref="X245">
    <cfRule type="cellIs" dxfId="5649" priority="321" stopIfTrue="1" operator="equal">
      <formula>0</formula>
    </cfRule>
  </conditionalFormatting>
  <conditionalFormatting sqref="X222 X224">
    <cfRule type="cellIs" dxfId="5648" priority="320" stopIfTrue="1" operator="equal">
      <formula>0</formula>
    </cfRule>
  </conditionalFormatting>
  <conditionalFormatting sqref="X399:X409">
    <cfRule type="cellIs" dxfId="5647" priority="313" stopIfTrue="1" operator="equal">
      <formula>0</formula>
    </cfRule>
  </conditionalFormatting>
  <conditionalFormatting sqref="X541">
    <cfRule type="cellIs" dxfId="5646" priority="318" stopIfTrue="1" operator="equal">
      <formula>0</formula>
    </cfRule>
  </conditionalFormatting>
  <conditionalFormatting sqref="X395">
    <cfRule type="cellIs" dxfId="5645" priority="317" stopIfTrue="1" operator="equal">
      <formula>0</formula>
    </cfRule>
  </conditionalFormatting>
  <conditionalFormatting sqref="X397:X398">
    <cfRule type="cellIs" dxfId="5644" priority="316" stopIfTrue="1" operator="equal">
      <formula>0</formula>
    </cfRule>
  </conditionalFormatting>
  <conditionalFormatting sqref="X37">
    <cfRule type="cellIs" dxfId="5643" priority="315" stopIfTrue="1" operator="equal">
      <formula>0</formula>
    </cfRule>
  </conditionalFormatting>
  <conditionalFormatting sqref="BI144:BJ144">
    <cfRule type="cellIs" dxfId="5642" priority="301" stopIfTrue="1" operator="equal">
      <formula>0</formula>
    </cfRule>
  </conditionalFormatting>
  <conditionalFormatting sqref="X413:X414 X425:X432">
    <cfRule type="cellIs" dxfId="5641" priority="312" stopIfTrue="1" operator="equal">
      <formula>0</formula>
    </cfRule>
  </conditionalFormatting>
  <conditionalFormatting sqref="X164">
    <cfRule type="cellIs" dxfId="5640" priority="311" stopIfTrue="1" operator="equal">
      <formula>0</formula>
    </cfRule>
  </conditionalFormatting>
  <conditionalFormatting sqref="X587">
    <cfRule type="cellIs" dxfId="5639" priority="314" stopIfTrue="1" operator="equal">
      <formula>0</formula>
    </cfRule>
  </conditionalFormatting>
  <conditionalFormatting sqref="X476">
    <cfRule type="cellIs" dxfId="5638" priority="310" stopIfTrue="1" operator="equal">
      <formula>0</formula>
    </cfRule>
  </conditionalFormatting>
  <conditionalFormatting sqref="X396">
    <cfRule type="cellIs" dxfId="5637" priority="309" stopIfTrue="1" operator="equal">
      <formula>0</formula>
    </cfRule>
  </conditionalFormatting>
  <conditionalFormatting sqref="X415">
    <cfRule type="cellIs" dxfId="5636" priority="308" stopIfTrue="1" operator="equal">
      <formula>0</formula>
    </cfRule>
  </conditionalFormatting>
  <conditionalFormatting sqref="X416">
    <cfRule type="cellIs" dxfId="5635" priority="307" stopIfTrue="1" operator="equal">
      <formula>0</formula>
    </cfRule>
  </conditionalFormatting>
  <conditionalFormatting sqref="X417">
    <cfRule type="cellIs" dxfId="5634" priority="306" stopIfTrue="1" operator="equal">
      <formula>0</formula>
    </cfRule>
  </conditionalFormatting>
  <conditionalFormatting sqref="X419">
    <cfRule type="cellIs" dxfId="5633" priority="305" stopIfTrue="1" operator="equal">
      <formula>0</formula>
    </cfRule>
  </conditionalFormatting>
  <conditionalFormatting sqref="X420:X424">
    <cfRule type="cellIs" dxfId="5632" priority="304" stopIfTrue="1" operator="equal">
      <formula>0</formula>
    </cfRule>
  </conditionalFormatting>
  <conditionalFormatting sqref="X502:X505">
    <cfRule type="cellIs" dxfId="5631" priority="303" stopIfTrue="1" operator="equal">
      <formula>0</formula>
    </cfRule>
  </conditionalFormatting>
  <conditionalFormatting sqref="BE144:BH144">
    <cfRule type="cellIs" dxfId="5630" priority="302" stopIfTrue="1" operator="equal">
      <formula>0</formula>
    </cfRule>
  </conditionalFormatting>
  <conditionalFormatting sqref="X223">
    <cfRule type="cellIs" dxfId="5629" priority="295" stopIfTrue="1" operator="equal">
      <formula>0</formula>
    </cfRule>
  </conditionalFormatting>
  <conditionalFormatting sqref="BG311:BJ311">
    <cfRule type="cellIs" dxfId="5628" priority="300" stopIfTrue="1" operator="equal">
      <formula>0</formula>
    </cfRule>
  </conditionalFormatting>
  <conditionalFormatting sqref="BE311:BF311">
    <cfRule type="cellIs" dxfId="5627" priority="299" stopIfTrue="1" operator="equal">
      <formula>0</formula>
    </cfRule>
  </conditionalFormatting>
  <conditionalFormatting sqref="AE399">
    <cfRule type="cellIs" dxfId="5626" priority="298" stopIfTrue="1" operator="equal">
      <formula>0</formula>
    </cfRule>
  </conditionalFormatting>
  <conditionalFormatting sqref="V223:W223">
    <cfRule type="cellIs" dxfId="5625" priority="297" stopIfTrue="1" operator="equal">
      <formula>0</formula>
    </cfRule>
  </conditionalFormatting>
  <conditionalFormatting sqref="R223:U223">
    <cfRule type="cellIs" dxfId="5624" priority="296" stopIfTrue="1" operator="equal">
      <formula>0</formula>
    </cfRule>
  </conditionalFormatting>
  <conditionalFormatting sqref="V221:W221 Y221:AD221 AK221:BJ221">
    <cfRule type="cellIs" dxfId="5623" priority="294" stopIfTrue="1" operator="equal">
      <formula>0</formula>
    </cfRule>
  </conditionalFormatting>
  <conditionalFormatting sqref="R221:U221">
    <cfRule type="cellIs" dxfId="5622" priority="293" stopIfTrue="1" operator="equal">
      <formula>0</formula>
    </cfRule>
  </conditionalFormatting>
  <conditionalFormatting sqref="Q221">
    <cfRule type="cellIs" dxfId="5621" priority="292" stopIfTrue="1" operator="equal">
      <formula>0</formula>
    </cfRule>
  </conditionalFormatting>
  <conditionalFormatting sqref="L221:P221">
    <cfRule type="cellIs" dxfId="5620" priority="291" stopIfTrue="1" operator="equal">
      <formula>0</formula>
    </cfRule>
  </conditionalFormatting>
  <conditionalFormatting sqref="AI221:AJ221 AE221">
    <cfRule type="cellIs" dxfId="5619" priority="290" stopIfTrue="1" operator="equal">
      <formula>0</formula>
    </cfRule>
  </conditionalFormatting>
  <conditionalFormatting sqref="AG221:AH221">
    <cfRule type="cellIs" dxfId="5618" priority="289" stopIfTrue="1" operator="equal">
      <formula>0</formula>
    </cfRule>
  </conditionalFormatting>
  <conditionalFormatting sqref="X221">
    <cfRule type="cellIs" dxfId="5617" priority="288" stopIfTrue="1" operator="equal">
      <formula>0</formula>
    </cfRule>
  </conditionalFormatting>
  <conditionalFormatting sqref="M521">
    <cfRule type="cellIs" dxfId="5616" priority="274" stopIfTrue="1" operator="equal">
      <formula>0</formula>
    </cfRule>
  </conditionalFormatting>
  <conditionalFormatting sqref="AK371:AM371 AO371:AP371">
    <cfRule type="cellIs" dxfId="5615" priority="284" stopIfTrue="1" operator="equal">
      <formula>0</formula>
    </cfRule>
  </conditionalFormatting>
  <conditionalFormatting sqref="BE481:BH481">
    <cfRule type="cellIs" dxfId="5614" priority="283" stopIfTrue="1" operator="equal">
      <formula>0</formula>
    </cfRule>
  </conditionalFormatting>
  <conditionalFormatting sqref="R118:U118">
    <cfRule type="cellIs" dxfId="5613" priority="286" stopIfTrue="1" operator="equal">
      <formula>0</formula>
    </cfRule>
  </conditionalFormatting>
  <conditionalFormatting sqref="X118">
    <cfRule type="cellIs" dxfId="5612" priority="285" stopIfTrue="1" operator="equal">
      <formula>0</formula>
    </cfRule>
  </conditionalFormatting>
  <conditionalFormatting sqref="AE521">
    <cfRule type="cellIs" dxfId="5611" priority="276" stopIfTrue="1" operator="equal">
      <formula>0</formula>
    </cfRule>
  </conditionalFormatting>
  <conditionalFormatting sqref="O521">
    <cfRule type="cellIs" dxfId="5610" priority="275" stopIfTrue="1" operator="equal">
      <formula>0</formula>
    </cfRule>
  </conditionalFormatting>
  <conditionalFormatting sqref="BI481:BJ481">
    <cfRule type="cellIs" dxfId="5609" priority="282" stopIfTrue="1" operator="equal">
      <formula>0</formula>
    </cfRule>
  </conditionalFormatting>
  <conditionalFormatting sqref="AF501:AF520">
    <cfRule type="cellIs" dxfId="5608" priority="279" stopIfTrue="1" operator="equal">
      <formula>0</formula>
    </cfRule>
  </conditionalFormatting>
  <conditionalFormatting sqref="AE585:AE587">
    <cfRule type="cellIs" dxfId="5607" priority="278" stopIfTrue="1" operator="equal">
      <formula>0</formula>
    </cfRule>
  </conditionalFormatting>
  <conditionalFormatting sqref="AE501:AE520 AE522:AE537 AE539:AE541 AE543:AE584">
    <cfRule type="cellIs" dxfId="5606" priority="277" stopIfTrue="1" operator="equal">
      <formula>0</formula>
    </cfRule>
  </conditionalFormatting>
  <conditionalFormatting sqref="V118:W118">
    <cfRule type="cellIs" dxfId="5605" priority="287" stopIfTrue="1" operator="equal">
      <formula>0</formula>
    </cfRule>
  </conditionalFormatting>
  <conditionalFormatting sqref="BE36:BJ36">
    <cfRule type="cellIs" dxfId="5604" priority="281" stopIfTrue="1" operator="equal">
      <formula>0</formula>
    </cfRule>
  </conditionalFormatting>
  <conditionalFormatting sqref="AF585:AF587">
    <cfRule type="cellIs" dxfId="5603" priority="280" stopIfTrue="1" operator="equal">
      <formula>0</formula>
    </cfRule>
  </conditionalFormatting>
  <conditionalFormatting sqref="L521">
    <cfRule type="cellIs" dxfId="5602" priority="273" stopIfTrue="1" operator="equal">
      <formula>0</formula>
    </cfRule>
  </conditionalFormatting>
  <conditionalFormatting sqref="AJ521">
    <cfRule type="cellIs" dxfId="5601" priority="272" stopIfTrue="1" operator="equal">
      <formula>0</formula>
    </cfRule>
  </conditionalFormatting>
  <conditionalFormatting sqref="AG558:AH558">
    <cfRule type="cellIs" dxfId="5600" priority="270" stopIfTrue="1" operator="equal">
      <formula>0</formula>
    </cfRule>
  </conditionalFormatting>
  <conditionalFormatting sqref="AG539:AH541 AG543:AH557">
    <cfRule type="cellIs" dxfId="5599" priority="269" stopIfTrue="1" operator="equal">
      <formula>0</formula>
    </cfRule>
  </conditionalFormatting>
  <conditionalFormatting sqref="AG583:AH584">
    <cfRule type="cellIs" dxfId="5598" priority="268" stopIfTrue="1" operator="equal">
      <formula>0</formula>
    </cfRule>
  </conditionalFormatting>
  <conditionalFormatting sqref="AG559:AH582 AG521:AH538">
    <cfRule type="cellIs" dxfId="5597" priority="271" stopIfTrue="1" operator="equal">
      <formula>0</formula>
    </cfRule>
  </conditionalFormatting>
  <conditionalFormatting sqref="AF558">
    <cfRule type="cellIs" dxfId="5596" priority="266" stopIfTrue="1" operator="equal">
      <formula>0</formula>
    </cfRule>
  </conditionalFormatting>
  <conditionalFormatting sqref="AF539:AF541 AF543:AF557">
    <cfRule type="cellIs" dxfId="5595" priority="265" stopIfTrue="1" operator="equal">
      <formula>0</formula>
    </cfRule>
  </conditionalFormatting>
  <conditionalFormatting sqref="AF583:AF584">
    <cfRule type="cellIs" dxfId="5594" priority="264" stopIfTrue="1" operator="equal">
      <formula>0</formula>
    </cfRule>
  </conditionalFormatting>
  <conditionalFormatting sqref="AF559:AF582 AF521:AF538">
    <cfRule type="cellIs" dxfId="5593" priority="267" stopIfTrue="1" operator="equal">
      <formula>0</formula>
    </cfRule>
  </conditionalFormatting>
  <conditionalFormatting sqref="B33 B77:B93 B57:B72">
    <cfRule type="cellIs" dxfId="5592" priority="263" stopIfTrue="1" operator="equal">
      <formula>0</formula>
    </cfRule>
  </conditionalFormatting>
  <conditionalFormatting sqref="V418:W418">
    <cfRule type="cellIs" dxfId="5591" priority="262" stopIfTrue="1" operator="equal">
      <formula>0</formula>
    </cfRule>
  </conditionalFormatting>
  <conditionalFormatting sqref="S418:U418">
    <cfRule type="cellIs" dxfId="5590" priority="261" stopIfTrue="1" operator="equal">
      <formula>0</formula>
    </cfRule>
  </conditionalFormatting>
  <conditionalFormatting sqref="X418">
    <cfRule type="cellIs" dxfId="5589" priority="260" stopIfTrue="1" operator="equal">
      <formula>0</formula>
    </cfRule>
  </conditionalFormatting>
  <conditionalFormatting sqref="V542:W542">
    <cfRule type="cellIs" dxfId="5588" priority="259" stopIfTrue="1" operator="equal">
      <formula>0</formula>
    </cfRule>
  </conditionalFormatting>
  <conditionalFormatting sqref="R542:U542">
    <cfRule type="cellIs" dxfId="5587" priority="258" stopIfTrue="1" operator="equal">
      <formula>0</formula>
    </cfRule>
  </conditionalFormatting>
  <conditionalFormatting sqref="L538">
    <cfRule type="cellIs" dxfId="5586" priority="257" stopIfTrue="1" operator="equal">
      <formula>0</formula>
    </cfRule>
  </conditionalFormatting>
  <conditionalFormatting sqref="P95">
    <cfRule type="cellIs" dxfId="5585" priority="255" stopIfTrue="1" operator="equal">
      <formula>0</formula>
    </cfRule>
  </conditionalFormatting>
  <conditionalFormatting sqref="P96:P119 L95:M96 L98:M119">
    <cfRule type="cellIs" dxfId="5584" priority="256" stopIfTrue="1" operator="equal">
      <formula>0</formula>
    </cfRule>
  </conditionalFormatting>
  <conditionalFormatting sqref="N95:O119">
    <cfRule type="cellIs" dxfId="5583" priority="254" stopIfTrue="1" operator="equal">
      <formula>0</formula>
    </cfRule>
  </conditionalFormatting>
  <conditionalFormatting sqref="K95">
    <cfRule type="cellIs" dxfId="5582" priority="253" stopIfTrue="1" operator="equal">
      <formula>0</formula>
    </cfRule>
  </conditionalFormatting>
  <conditionalFormatting sqref="Q584">
    <cfRule type="cellIs" dxfId="5581" priority="252" stopIfTrue="1" operator="equal">
      <formula>0</formula>
    </cfRule>
  </conditionalFormatting>
  <conditionalFormatting sqref="AY144:BB144">
    <cfRule type="cellIs" dxfId="5580" priority="251" stopIfTrue="1" operator="equal">
      <formula>0</formula>
    </cfRule>
  </conditionalFormatting>
  <conditionalFormatting sqref="BC144">
    <cfRule type="cellIs" dxfId="5579" priority="250" stopIfTrue="1" operator="equal">
      <formula>0</formula>
    </cfRule>
  </conditionalFormatting>
  <conditionalFormatting sqref="R164">
    <cfRule type="cellIs" dxfId="5578" priority="249" stopIfTrue="1" operator="equal">
      <formula>0</formula>
    </cfRule>
  </conditionalFormatting>
  <conditionalFormatting sqref="BH645:BH647">
    <cfRule type="cellIs" dxfId="5577" priority="248" stopIfTrue="1" operator="equal">
      <formula>0</formula>
    </cfRule>
  </conditionalFormatting>
  <conditionalFormatting sqref="AE144">
    <cfRule type="cellIs" dxfId="5576" priority="247" stopIfTrue="1" operator="equal">
      <formula>0</formula>
    </cfRule>
  </conditionalFormatting>
  <conditionalFormatting sqref="AI144">
    <cfRule type="cellIs" dxfId="5575" priority="246" stopIfTrue="1" operator="equal">
      <formula>0</formula>
    </cfRule>
  </conditionalFormatting>
  <conditionalFormatting sqref="AG144:AH144">
    <cfRule type="cellIs" dxfId="5574" priority="245" stopIfTrue="1" operator="equal">
      <formula>0</formula>
    </cfRule>
  </conditionalFormatting>
  <conditionalFormatting sqref="AE538">
    <cfRule type="cellIs" dxfId="5573" priority="239" stopIfTrue="1" operator="equal">
      <formula>0</formula>
    </cfRule>
  </conditionalFormatting>
  <conditionalFormatting sqref="AY400:BC400">
    <cfRule type="cellIs" dxfId="5572" priority="244" stopIfTrue="1" operator="equal">
      <formula>0</formula>
    </cfRule>
  </conditionalFormatting>
  <conditionalFormatting sqref="T644:V644">
    <cfRule type="cellIs" dxfId="5571" priority="243" stopIfTrue="1" operator="equal">
      <formula>0</formula>
    </cfRule>
  </conditionalFormatting>
  <conditionalFormatting sqref="U416">
    <cfRule type="cellIs" dxfId="5570" priority="242" stopIfTrue="1" operator="equal">
      <formula>0</formula>
    </cfRule>
  </conditionalFormatting>
  <conditionalFormatting sqref="W416">
    <cfRule type="cellIs" dxfId="5569" priority="241" stopIfTrue="1" operator="equal">
      <formula>0</formula>
    </cfRule>
  </conditionalFormatting>
  <conditionalFormatting sqref="L410:M410 O410:Q410">
    <cfRule type="cellIs" dxfId="5568" priority="240" stopIfTrue="1" operator="equal">
      <formula>0</formula>
    </cfRule>
  </conditionalFormatting>
  <conditionalFormatting sqref="AG416:AH416">
    <cfRule type="cellIs" dxfId="5567" priority="227" stopIfTrue="1" operator="equal">
      <formula>0</formula>
    </cfRule>
  </conditionalFormatting>
  <conditionalFormatting sqref="S415">
    <cfRule type="cellIs" dxfId="5566" priority="238" stopIfTrue="1" operator="equal">
      <formula>0</formula>
    </cfRule>
  </conditionalFormatting>
  <conditionalFormatting sqref="M420">
    <cfRule type="cellIs" dxfId="5565" priority="237" stopIfTrue="1" operator="equal">
      <formula>0</formula>
    </cfRule>
  </conditionalFormatting>
  <conditionalFormatting sqref="M421">
    <cfRule type="cellIs" dxfId="5564" priority="236" stopIfTrue="1" operator="equal">
      <formula>0</formula>
    </cfRule>
  </conditionalFormatting>
  <conditionalFormatting sqref="M422">
    <cfRule type="cellIs" dxfId="5563" priority="235" stopIfTrue="1" operator="equal">
      <formula>0</formula>
    </cfRule>
  </conditionalFormatting>
  <conditionalFormatting sqref="M423">
    <cfRule type="cellIs" dxfId="5562" priority="234" stopIfTrue="1" operator="equal">
      <formula>0</formula>
    </cfRule>
  </conditionalFormatting>
  <conditionalFormatting sqref="M424">
    <cfRule type="cellIs" dxfId="5561" priority="233" stopIfTrue="1" operator="equal">
      <formula>0</formula>
    </cfRule>
  </conditionalFormatting>
  <conditionalFormatting sqref="AI418">
    <cfRule type="cellIs" dxfId="5560" priority="232" stopIfTrue="1" operator="equal">
      <formula>0</formula>
    </cfRule>
  </conditionalFormatting>
  <conditionalFormatting sqref="AG418:AH418 AH412:AH417 AH419:AH424">
    <cfRule type="cellIs" dxfId="5559" priority="231" stopIfTrue="1" operator="equal">
      <formula>0</formula>
    </cfRule>
  </conditionalFormatting>
  <conditionalFormatting sqref="AI417">
    <cfRule type="cellIs" dxfId="5558" priority="230" stopIfTrue="1" operator="equal">
      <formula>0</formula>
    </cfRule>
  </conditionalFormatting>
  <conditionalFormatting sqref="AG417:AH417">
    <cfRule type="cellIs" dxfId="5557" priority="229" stopIfTrue="1" operator="equal">
      <formula>0</formula>
    </cfRule>
  </conditionalFormatting>
  <conditionalFormatting sqref="AI416">
    <cfRule type="cellIs" dxfId="5556" priority="228" stopIfTrue="1" operator="equal">
      <formula>0</formula>
    </cfRule>
  </conditionalFormatting>
  <conditionalFormatting sqref="AH542">
    <cfRule type="cellIs" dxfId="5555" priority="226" stopIfTrue="1" operator="equal">
      <formula>0</formula>
    </cfRule>
  </conditionalFormatting>
  <conditionalFormatting sqref="AF542:AG542">
    <cfRule type="cellIs" dxfId="5554" priority="225" stopIfTrue="1" operator="equal">
      <formula>0</formula>
    </cfRule>
  </conditionalFormatting>
  <conditionalFormatting sqref="AE542">
    <cfRule type="cellIs" dxfId="5553" priority="224" stopIfTrue="1" operator="equal">
      <formula>0</formula>
    </cfRule>
  </conditionalFormatting>
  <conditionalFormatting sqref="BC222">
    <cfRule type="cellIs" dxfId="5552" priority="174" stopIfTrue="1" operator="equal">
      <formula>0</formula>
    </cfRule>
  </conditionalFormatting>
  <conditionalFormatting sqref="U402">
    <cfRule type="cellIs" dxfId="5551" priority="223" stopIfTrue="1" operator="equal">
      <formula>0</formula>
    </cfRule>
  </conditionalFormatting>
  <conditionalFormatting sqref="R402">
    <cfRule type="cellIs" dxfId="5550" priority="222" stopIfTrue="1" operator="equal">
      <formula>0</formula>
    </cfRule>
  </conditionalFormatting>
  <conditionalFormatting sqref="R416:R418">
    <cfRule type="cellIs" dxfId="5549" priority="221" stopIfTrue="1" operator="equal">
      <formula>0</formula>
    </cfRule>
  </conditionalFormatting>
  <conditionalFormatting sqref="K644">
    <cfRule type="cellIs" dxfId="5548" priority="220" stopIfTrue="1" operator="equal">
      <formula>0</formula>
    </cfRule>
  </conditionalFormatting>
  <conditionalFormatting sqref="G644">
    <cfRule type="cellIs" dxfId="5547" priority="219" stopIfTrue="1" operator="equal">
      <formula>0</formula>
    </cfRule>
  </conditionalFormatting>
  <conditionalFormatting sqref="H644:J644">
    <cfRule type="cellIs" dxfId="5546" priority="218" stopIfTrue="1" operator="equal">
      <formula>0</formula>
    </cfRule>
  </conditionalFormatting>
  <conditionalFormatting sqref="F644">
    <cfRule type="cellIs" dxfId="5545" priority="217" stopIfTrue="1" operator="equal">
      <formula>0</formula>
    </cfRule>
  </conditionalFormatting>
  <conditionalFormatting sqref="AN371">
    <cfRule type="cellIs" dxfId="5544" priority="216" stopIfTrue="1" operator="equal">
      <formula>0</formula>
    </cfRule>
  </conditionalFormatting>
  <conditionalFormatting sqref="AK411">
    <cfRule type="cellIs" dxfId="5543" priority="215" stopIfTrue="1" operator="equal">
      <formula>0</formula>
    </cfRule>
  </conditionalFormatting>
  <conditionalFormatting sqref="AL461:AP461">
    <cfRule type="cellIs" dxfId="5542" priority="214" stopIfTrue="1" operator="equal">
      <formula>0</formula>
    </cfRule>
  </conditionalFormatting>
  <conditionalFormatting sqref="AK461">
    <cfRule type="cellIs" dxfId="5541" priority="213" stopIfTrue="1" operator="equal">
      <formula>0</formula>
    </cfRule>
  </conditionalFormatting>
  <conditionalFormatting sqref="AL354:AP354">
    <cfRule type="cellIs" dxfId="5540" priority="212" stopIfTrue="1" operator="equal">
      <formula>0</formula>
    </cfRule>
  </conditionalFormatting>
  <conditionalFormatting sqref="AN410">
    <cfRule type="cellIs" dxfId="5539" priority="211" stopIfTrue="1" operator="equal">
      <formula>0</formula>
    </cfRule>
  </conditionalFormatting>
  <conditionalFormatting sqref="AH347">
    <cfRule type="cellIs" dxfId="5538" priority="210" stopIfTrue="1" operator="equal">
      <formula>0</formula>
    </cfRule>
  </conditionalFormatting>
  <conditionalFormatting sqref="AH454">
    <cfRule type="cellIs" dxfId="5537" priority="209" stopIfTrue="1" operator="equal">
      <formula>0</formula>
    </cfRule>
  </conditionalFormatting>
  <conditionalFormatting sqref="AS389:AX389">
    <cfRule type="cellIs" dxfId="5536" priority="208" stopIfTrue="1" operator="equal">
      <formula>0</formula>
    </cfRule>
  </conditionalFormatting>
  <conditionalFormatting sqref="AS95:AX95">
    <cfRule type="cellIs" dxfId="5535" priority="207" stopIfTrue="1" operator="equal">
      <formula>0</formula>
    </cfRule>
  </conditionalFormatting>
  <conditionalFormatting sqref="BE98:BH98">
    <cfRule type="cellIs" dxfId="5534" priority="206" stopIfTrue="1" operator="equal">
      <formula>0</formula>
    </cfRule>
  </conditionalFormatting>
  <conditionalFormatting sqref="BI98:BJ98">
    <cfRule type="cellIs" dxfId="5533" priority="205" stopIfTrue="1" operator="equal">
      <formula>0</formula>
    </cfRule>
  </conditionalFormatting>
  <conditionalFormatting sqref="BF564:BH564">
    <cfRule type="cellIs" dxfId="5532" priority="204" stopIfTrue="1" operator="equal">
      <formula>0</formula>
    </cfRule>
  </conditionalFormatting>
  <conditionalFormatting sqref="BI564:BJ564">
    <cfRule type="cellIs" dxfId="5531" priority="203" stopIfTrue="1" operator="equal">
      <formula>0</formula>
    </cfRule>
  </conditionalFormatting>
  <conditionalFormatting sqref="BE564">
    <cfRule type="cellIs" dxfId="5530" priority="202" stopIfTrue="1" operator="equal">
      <formula>0</formula>
    </cfRule>
  </conditionalFormatting>
  <conditionalFormatting sqref="AS559:AV559">
    <cfRule type="cellIs" dxfId="5529" priority="201" stopIfTrue="1" operator="equal">
      <formula>0</formula>
    </cfRule>
  </conditionalFormatting>
  <conditionalFormatting sqref="AW559:AX559">
    <cfRule type="cellIs" dxfId="5528" priority="200" stopIfTrue="1" operator="equal">
      <formula>0</formula>
    </cfRule>
  </conditionalFormatting>
  <conditionalFormatting sqref="BE224">
    <cfRule type="cellIs" dxfId="5527" priority="199" stopIfTrue="1" operator="equal">
      <formula>0</formula>
    </cfRule>
  </conditionalFormatting>
  <conditionalFormatting sqref="BF224:BJ224">
    <cfRule type="cellIs" dxfId="5526" priority="198" stopIfTrue="1" operator="equal">
      <formula>0</formula>
    </cfRule>
  </conditionalFormatting>
  <conditionalFormatting sqref="BE222">
    <cfRule type="cellIs" dxfId="5525" priority="197" stopIfTrue="1" operator="equal">
      <formula>0</formula>
    </cfRule>
  </conditionalFormatting>
  <conditionalFormatting sqref="BF222:BJ222">
    <cfRule type="cellIs" dxfId="5524" priority="196" stopIfTrue="1" operator="equal">
      <formula>0</formula>
    </cfRule>
  </conditionalFormatting>
  <conditionalFormatting sqref="O389">
    <cfRule type="cellIs" dxfId="5523" priority="195" stopIfTrue="1" operator="equal">
      <formula>0</formula>
    </cfRule>
  </conditionalFormatting>
  <conditionalFormatting sqref="AK402">
    <cfRule type="cellIs" dxfId="5522" priority="194" stopIfTrue="1" operator="equal">
      <formula>0</formula>
    </cfRule>
  </conditionalFormatting>
  <conditionalFormatting sqref="AH95">
    <cfRule type="cellIs" dxfId="5521" priority="193" stopIfTrue="1" operator="equal">
      <formula>0</formula>
    </cfRule>
  </conditionalFormatting>
  <conditionalFormatting sqref="AG411:AH411">
    <cfRule type="cellIs" dxfId="5520" priority="182" stopIfTrue="1" operator="equal">
      <formula>0</formula>
    </cfRule>
  </conditionalFormatting>
  <conditionalFormatting sqref="L371">
    <cfRule type="cellIs" dxfId="5519" priority="181" stopIfTrue="1" operator="equal">
      <formula>0</formula>
    </cfRule>
  </conditionalFormatting>
  <conditionalFormatting sqref="AE371">
    <cfRule type="cellIs" dxfId="5518" priority="192" stopIfTrue="1" operator="equal">
      <formula>0</formula>
    </cfRule>
  </conditionalFormatting>
  <conditionalFormatting sqref="AI371:AJ371">
    <cfRule type="cellIs" dxfId="5517" priority="191" stopIfTrue="1" operator="equal">
      <formula>0</formula>
    </cfRule>
  </conditionalFormatting>
  <conditionalFormatting sqref="AG371:AH371">
    <cfRule type="cellIs" dxfId="5516" priority="190" stopIfTrue="1" operator="equal">
      <formula>0</formula>
    </cfRule>
  </conditionalFormatting>
  <conditionalFormatting sqref="AE393">
    <cfRule type="cellIs" dxfId="5515" priority="189" stopIfTrue="1" operator="equal">
      <formula>0</formula>
    </cfRule>
  </conditionalFormatting>
  <conditionalFormatting sqref="AI393:AJ393">
    <cfRule type="cellIs" dxfId="5514" priority="188" stopIfTrue="1" operator="equal">
      <formula>0</formula>
    </cfRule>
  </conditionalFormatting>
  <conditionalFormatting sqref="AG393:AH393">
    <cfRule type="cellIs" dxfId="5513" priority="187" stopIfTrue="1" operator="equal">
      <formula>0</formula>
    </cfRule>
  </conditionalFormatting>
  <conditionalFormatting sqref="AE402">
    <cfRule type="cellIs" dxfId="5512" priority="186" stopIfTrue="1" operator="equal">
      <formula>0</formula>
    </cfRule>
  </conditionalFormatting>
  <conditionalFormatting sqref="AJ402">
    <cfRule type="cellIs" dxfId="5511" priority="185" stopIfTrue="1" operator="equal">
      <formula>0</formula>
    </cfRule>
  </conditionalFormatting>
  <conditionalFormatting sqref="AE411">
    <cfRule type="cellIs" dxfId="5510" priority="184" stopIfTrue="1" operator="equal">
      <formula>0</formula>
    </cfRule>
  </conditionalFormatting>
  <conditionalFormatting sqref="AI411:AJ411">
    <cfRule type="cellIs" dxfId="5509" priority="183" stopIfTrue="1" operator="equal">
      <formula>0</formula>
    </cfRule>
  </conditionalFormatting>
  <conditionalFormatting sqref="AJ461">
    <cfRule type="cellIs" dxfId="5508" priority="180" stopIfTrue="1" operator="equal">
      <formula>0</formula>
    </cfRule>
  </conditionalFormatting>
  <conditionalFormatting sqref="AH461">
    <cfRule type="cellIs" dxfId="5507" priority="179" stopIfTrue="1" operator="equal">
      <formula>0</formula>
    </cfRule>
  </conditionalFormatting>
  <conditionalFormatting sqref="AI461">
    <cfRule type="cellIs" dxfId="5506" priority="178" stopIfTrue="1" operator="equal">
      <formula>0</formula>
    </cfRule>
  </conditionalFormatting>
  <conditionalFormatting sqref="AG461:AH461">
    <cfRule type="cellIs" dxfId="5505" priority="177" stopIfTrue="1" operator="equal">
      <formula>0</formula>
    </cfRule>
  </conditionalFormatting>
  <conditionalFormatting sqref="BB559">
    <cfRule type="cellIs" dxfId="5504" priority="176" stopIfTrue="1" operator="equal">
      <formula>0</formula>
    </cfRule>
  </conditionalFormatting>
  <conditionalFormatting sqref="BB222">
    <cfRule type="cellIs" dxfId="5503" priority="175" stopIfTrue="1" operator="equal">
      <formula>0</formula>
    </cfRule>
  </conditionalFormatting>
  <conditionalFormatting sqref="BB224">
    <cfRule type="cellIs" dxfId="5502" priority="173" stopIfTrue="1" operator="equal">
      <formula>0</formula>
    </cfRule>
  </conditionalFormatting>
  <conditionalFormatting sqref="BC224">
    <cfRule type="cellIs" dxfId="5501" priority="172" stopIfTrue="1" operator="equal">
      <formula>0</formula>
    </cfRule>
  </conditionalFormatting>
  <conditionalFormatting sqref="AI97">
    <cfRule type="cellIs" dxfId="5500" priority="171" stopIfTrue="1" operator="equal">
      <formula>0</formula>
    </cfRule>
  </conditionalFormatting>
  <conditionalFormatting sqref="X371">
    <cfRule type="cellIs" dxfId="5499" priority="170" stopIfTrue="1" operator="equal">
      <formula>0</formula>
    </cfRule>
  </conditionalFormatting>
  <conditionalFormatting sqref="N372">
    <cfRule type="cellIs" dxfId="5498" priority="169" stopIfTrue="1" operator="equal">
      <formula>0</formula>
    </cfRule>
  </conditionalFormatting>
  <conditionalFormatting sqref="N400">
    <cfRule type="cellIs" dxfId="5497" priority="159" stopIfTrue="1" operator="equal">
      <formula>0</formula>
    </cfRule>
  </conditionalFormatting>
  <conditionalFormatting sqref="N498:N520 N409 N411:N415 N374:N390 N522:N584 N419:N496">
    <cfRule type="cellIs" dxfId="5496" priority="168" stopIfTrue="1" operator="equal">
      <formula>0</formula>
    </cfRule>
  </conditionalFormatting>
  <conditionalFormatting sqref="N497">
    <cfRule type="cellIs" dxfId="5495" priority="167" stopIfTrue="1" operator="equal">
      <formula>0</formula>
    </cfRule>
  </conditionalFormatting>
  <conditionalFormatting sqref="N404:N408">
    <cfRule type="cellIs" dxfId="5494" priority="166" stopIfTrue="1" operator="equal">
      <formula>0</formula>
    </cfRule>
  </conditionalFormatting>
  <conditionalFormatting sqref="N373">
    <cfRule type="cellIs" dxfId="5493" priority="165" stopIfTrue="1" operator="equal">
      <formula>0</formula>
    </cfRule>
  </conditionalFormatting>
  <conditionalFormatting sqref="N391">
    <cfRule type="cellIs" dxfId="5492" priority="160" stopIfTrue="1" operator="equal">
      <formula>0</formula>
    </cfRule>
  </conditionalFormatting>
  <conditionalFormatting sqref="N394">
    <cfRule type="cellIs" dxfId="5491" priority="163" stopIfTrue="1" operator="equal">
      <formula>0</formula>
    </cfRule>
  </conditionalFormatting>
  <conditionalFormatting sqref="N392:N393">
    <cfRule type="cellIs" dxfId="5490" priority="164" stopIfTrue="1" operator="equal">
      <formula>0</formula>
    </cfRule>
  </conditionalFormatting>
  <conditionalFormatting sqref="N397:N399 N395 N403 N401">
    <cfRule type="cellIs" dxfId="5489" priority="162" stopIfTrue="1" operator="equal">
      <formula>0</formula>
    </cfRule>
  </conditionalFormatting>
  <conditionalFormatting sqref="N396">
    <cfRule type="cellIs" dxfId="5488" priority="161" stopIfTrue="1" operator="equal">
      <formula>0</formula>
    </cfRule>
  </conditionalFormatting>
  <conditionalFormatting sqref="N521">
    <cfRule type="cellIs" dxfId="5487" priority="158" stopIfTrue="1" operator="equal">
      <formula>0</formula>
    </cfRule>
  </conditionalFormatting>
  <conditionalFormatting sqref="N410">
    <cfRule type="cellIs" dxfId="5486" priority="157" stopIfTrue="1" operator="equal">
      <formula>0</formula>
    </cfRule>
  </conditionalFormatting>
  <conditionalFormatting sqref="N371">
    <cfRule type="cellIs" dxfId="5485" priority="156" stopIfTrue="1" operator="equal">
      <formula>0</formula>
    </cfRule>
  </conditionalFormatting>
  <conditionalFormatting sqref="AI354:AJ354">
    <cfRule type="cellIs" dxfId="5484" priority="155" stopIfTrue="1" operator="equal">
      <formula>0</formula>
    </cfRule>
  </conditionalFormatting>
  <conditionalFormatting sqref="AG354:AH354">
    <cfRule type="cellIs" dxfId="5483" priority="154" stopIfTrue="1" operator="equal">
      <formula>0</formula>
    </cfRule>
  </conditionalFormatting>
  <conditionalFormatting sqref="AE354">
    <cfRule type="cellIs" dxfId="5482" priority="153" stopIfTrue="1" operator="equal">
      <formula>0</formula>
    </cfRule>
  </conditionalFormatting>
  <conditionalFormatting sqref="AG402:AH402">
    <cfRule type="cellIs" dxfId="5481" priority="152" stopIfTrue="1" operator="equal">
      <formula>0</formula>
    </cfRule>
  </conditionalFormatting>
  <conditionalFormatting sqref="AY223">
    <cfRule type="cellIs" dxfId="5480" priority="151" stopIfTrue="1" operator="equal">
      <formula>0</formula>
    </cfRule>
  </conditionalFormatting>
  <conditionalFormatting sqref="AY224">
    <cfRule type="cellIs" dxfId="5479" priority="150" stopIfTrue="1" operator="equal">
      <formula>0</formula>
    </cfRule>
  </conditionalFormatting>
  <conditionalFormatting sqref="AY222">
    <cfRule type="cellIs" dxfId="5478" priority="149" stopIfTrue="1" operator="equal">
      <formula>0</formula>
    </cfRule>
  </conditionalFormatting>
  <conditionalFormatting sqref="BB433">
    <cfRule type="cellIs" dxfId="5477" priority="148" stopIfTrue="1" operator="equal">
      <formula>0</formula>
    </cfRule>
  </conditionalFormatting>
  <conditionalFormatting sqref="BI438:BJ438">
    <cfRule type="cellIs" dxfId="5476" priority="146" stopIfTrue="1" operator="equal">
      <formula>0</formula>
    </cfRule>
  </conditionalFormatting>
  <conditionalFormatting sqref="BF438:BH438">
    <cfRule type="cellIs" dxfId="5475" priority="147" stopIfTrue="1" operator="equal">
      <formula>0</formula>
    </cfRule>
  </conditionalFormatting>
  <conditionalFormatting sqref="AY438">
    <cfRule type="cellIs" dxfId="5474" priority="145" stopIfTrue="1" operator="equal">
      <formula>0</formula>
    </cfRule>
  </conditionalFormatting>
  <conditionalFormatting sqref="AS644">
    <cfRule type="cellIs" dxfId="5473" priority="144" stopIfTrue="1" operator="equal">
      <formula>0</formula>
    </cfRule>
  </conditionalFormatting>
  <conditionalFormatting sqref="M371">
    <cfRule type="cellIs" dxfId="5472" priority="143" stopIfTrue="1" operator="equal">
      <formula>0</formula>
    </cfRule>
  </conditionalFormatting>
  <conditionalFormatting sqref="AF159">
    <cfRule type="cellIs" dxfId="5471" priority="141" stopIfTrue="1" operator="equal">
      <formula>0</formula>
    </cfRule>
  </conditionalFormatting>
  <conditionalFormatting sqref="AF327">
    <cfRule type="cellIs" dxfId="5470" priority="138" stopIfTrue="1" operator="equal">
      <formula>0</formula>
    </cfRule>
  </conditionalFormatting>
  <conditionalFormatting sqref="AF185:AF200 AF160:AF163 AF214:AF220 AF241 AF329:AF353 AF246:AF326 AF116:AF143 AF165:AF183 AF145:AF158 AF355:AF367 AF369:AF370">
    <cfRule type="cellIs" dxfId="5469" priority="142" stopIfTrue="1" operator="equal">
      <formula>0</formula>
    </cfRule>
  </conditionalFormatting>
  <conditionalFormatting sqref="AF201:AF213">
    <cfRule type="cellIs" dxfId="5468" priority="139" stopIfTrue="1" operator="equal">
      <formula>0</formula>
    </cfRule>
  </conditionalFormatting>
  <conditionalFormatting sqref="AF222:AF224">
    <cfRule type="cellIs" dxfId="5467" priority="133" stopIfTrue="1" operator="equal">
      <formula>0</formula>
    </cfRule>
  </conditionalFormatting>
  <conditionalFormatting sqref="AF184">
    <cfRule type="cellIs" dxfId="5466" priority="132" stopIfTrue="1" operator="equal">
      <formula>0</formula>
    </cfRule>
  </conditionalFormatting>
  <conditionalFormatting sqref="AF242">
    <cfRule type="cellIs" dxfId="5465" priority="137" stopIfTrue="1" operator="equal">
      <formula>0</formula>
    </cfRule>
  </conditionalFormatting>
  <conditionalFormatting sqref="AF225:AF240">
    <cfRule type="cellIs" dxfId="5464" priority="140" stopIfTrue="1" operator="equal">
      <formula>0</formula>
    </cfRule>
  </conditionalFormatting>
  <conditionalFormatting sqref="AF245">
    <cfRule type="cellIs" dxfId="5463" priority="134" stopIfTrue="1" operator="equal">
      <formula>0</formula>
    </cfRule>
  </conditionalFormatting>
  <conditionalFormatting sqref="AF243">
    <cfRule type="cellIs" dxfId="5462" priority="136" stopIfTrue="1" operator="equal">
      <formula>0</formula>
    </cfRule>
  </conditionalFormatting>
  <conditionalFormatting sqref="AF244">
    <cfRule type="cellIs" dxfId="5461" priority="135" stopIfTrue="1" operator="equal">
      <formula>0</formula>
    </cfRule>
  </conditionalFormatting>
  <conditionalFormatting sqref="AF328">
    <cfRule type="cellIs" dxfId="5460" priority="131" stopIfTrue="1" operator="equal">
      <formula>0</formula>
    </cfRule>
  </conditionalFormatting>
  <conditionalFormatting sqref="AF164">
    <cfRule type="cellIs" dxfId="5459" priority="130" stopIfTrue="1" operator="equal">
      <formula>0</formula>
    </cfRule>
  </conditionalFormatting>
  <conditionalFormatting sqref="AF221">
    <cfRule type="cellIs" dxfId="5458" priority="129" stopIfTrue="1" operator="equal">
      <formula>0</formula>
    </cfRule>
  </conditionalFormatting>
  <conditionalFormatting sqref="AF144">
    <cfRule type="cellIs" dxfId="5457" priority="128" stopIfTrue="1" operator="equal">
      <formula>0</formula>
    </cfRule>
  </conditionalFormatting>
  <conditionalFormatting sqref="AF354">
    <cfRule type="cellIs" dxfId="5456" priority="127" stopIfTrue="1" operator="equal">
      <formula>0</formula>
    </cfRule>
  </conditionalFormatting>
  <conditionalFormatting sqref="AI402">
    <cfRule type="cellIs" dxfId="5455" priority="126" stopIfTrue="1" operator="equal">
      <formula>0</formula>
    </cfRule>
  </conditionalFormatting>
  <conditionalFormatting sqref="AW438">
    <cfRule type="cellIs" dxfId="5454" priority="125" stopIfTrue="1" operator="equal">
      <formula>0</formula>
    </cfRule>
  </conditionalFormatting>
  <conditionalFormatting sqref="AK204:AM204 AO204:AP204">
    <cfRule type="cellIs" dxfId="5453" priority="124" stopIfTrue="1" operator="equal">
      <formula>0</formula>
    </cfRule>
  </conditionalFormatting>
  <conditionalFormatting sqref="AN204">
    <cfRule type="cellIs" dxfId="5452" priority="123" stopIfTrue="1" operator="equal">
      <formula>0</formula>
    </cfRule>
  </conditionalFormatting>
  <conditionalFormatting sqref="AF409 AF374:AF388 AF412:AF415 AF390 AF419:AF453 AF455:AF460 AF372">
    <cfRule type="cellIs" dxfId="5451" priority="122" stopIfTrue="1" operator="equal">
      <formula>0</formula>
    </cfRule>
  </conditionalFormatting>
  <conditionalFormatting sqref="AF404:AF408">
    <cfRule type="cellIs" dxfId="5450" priority="121" stopIfTrue="1" operator="equal">
      <formula>0</formula>
    </cfRule>
  </conditionalFormatting>
  <conditionalFormatting sqref="AF394">
    <cfRule type="cellIs" dxfId="5449" priority="119" stopIfTrue="1" operator="equal">
      <formula>0</formula>
    </cfRule>
  </conditionalFormatting>
  <conditionalFormatting sqref="AF392">
    <cfRule type="cellIs" dxfId="5448" priority="120" stopIfTrue="1" operator="equal">
      <formula>0</formula>
    </cfRule>
  </conditionalFormatting>
  <conditionalFormatting sqref="AF397:AF399 AF395 AF403 AF401">
    <cfRule type="cellIs" dxfId="5447" priority="118" stopIfTrue="1" operator="equal">
      <formula>0</formula>
    </cfRule>
  </conditionalFormatting>
  <conditionalFormatting sqref="AF396">
    <cfRule type="cellIs" dxfId="5446" priority="117" stopIfTrue="1" operator="equal">
      <formula>0</formula>
    </cfRule>
  </conditionalFormatting>
  <conditionalFormatting sqref="AF391">
    <cfRule type="cellIs" dxfId="5445" priority="116" stopIfTrue="1" operator="equal">
      <formula>0</formula>
    </cfRule>
  </conditionalFormatting>
  <conditionalFormatting sqref="AF400">
    <cfRule type="cellIs" dxfId="5444" priority="115" stopIfTrue="1" operator="equal">
      <formula>0</formula>
    </cfRule>
  </conditionalFormatting>
  <conditionalFormatting sqref="AF373">
    <cfRule type="cellIs" dxfId="5443" priority="114" stopIfTrue="1" operator="equal">
      <formula>0</formula>
    </cfRule>
  </conditionalFormatting>
  <conditionalFormatting sqref="AF412:AF424">
    <cfRule type="cellIs" dxfId="5442" priority="113" stopIfTrue="1" operator="equal">
      <formula>0</formula>
    </cfRule>
  </conditionalFormatting>
  <conditionalFormatting sqref="AF417">
    <cfRule type="cellIs" dxfId="5441" priority="112" stopIfTrue="1" operator="equal">
      <formula>0</formula>
    </cfRule>
  </conditionalFormatting>
  <conditionalFormatting sqref="AF416">
    <cfRule type="cellIs" dxfId="5440" priority="111" stopIfTrue="1" operator="equal">
      <formula>0</formula>
    </cfRule>
  </conditionalFormatting>
  <conditionalFormatting sqref="AF454">
    <cfRule type="cellIs" dxfId="5439" priority="110" stopIfTrue="1" operator="equal">
      <formula>0</formula>
    </cfRule>
  </conditionalFormatting>
  <conditionalFormatting sqref="AF411">
    <cfRule type="cellIs" dxfId="5438" priority="107" stopIfTrue="1" operator="equal">
      <formula>0</formula>
    </cfRule>
  </conditionalFormatting>
  <conditionalFormatting sqref="AF371">
    <cfRule type="cellIs" dxfId="5437" priority="109" stopIfTrue="1" operator="equal">
      <formula>0</formula>
    </cfRule>
  </conditionalFormatting>
  <conditionalFormatting sqref="AF393">
    <cfRule type="cellIs" dxfId="5436" priority="108" stopIfTrue="1" operator="equal">
      <formula>0</formula>
    </cfRule>
  </conditionalFormatting>
  <conditionalFormatting sqref="AF461">
    <cfRule type="cellIs" dxfId="5435" priority="106" stopIfTrue="1" operator="equal">
      <formula>0</formula>
    </cfRule>
  </conditionalFormatting>
  <conditionalFormatting sqref="AF461">
    <cfRule type="cellIs" dxfId="5434" priority="105" stopIfTrue="1" operator="equal">
      <formula>0</formula>
    </cfRule>
  </conditionalFormatting>
  <conditionalFormatting sqref="AF402">
    <cfRule type="cellIs" dxfId="5433" priority="104" stopIfTrue="1" operator="equal">
      <formula>0</formula>
    </cfRule>
  </conditionalFormatting>
  <conditionalFormatting sqref="AI368">
    <cfRule type="cellIs" dxfId="5432" priority="103" stopIfTrue="1" operator="equal">
      <formula>0</formula>
    </cfRule>
  </conditionalFormatting>
  <conditionalFormatting sqref="AG368:AH368">
    <cfRule type="cellIs" dxfId="5431" priority="102" stopIfTrue="1" operator="equal">
      <formula>0</formula>
    </cfRule>
  </conditionalFormatting>
  <conditionalFormatting sqref="AF368">
    <cfRule type="cellIs" dxfId="5430" priority="101" stopIfTrue="1" operator="equal">
      <formula>0</formula>
    </cfRule>
  </conditionalFormatting>
  <conditionalFormatting sqref="AI389">
    <cfRule type="cellIs" dxfId="5429" priority="100" stopIfTrue="1" operator="equal">
      <formula>0</formula>
    </cfRule>
  </conditionalFormatting>
  <conditionalFormatting sqref="AG389:AH389">
    <cfRule type="cellIs" dxfId="5428" priority="99" stopIfTrue="1" operator="equal">
      <formula>0</formula>
    </cfRule>
  </conditionalFormatting>
  <conditionalFormatting sqref="AF389">
    <cfRule type="cellIs" dxfId="5427" priority="98" stopIfTrue="1" operator="equal">
      <formula>0</formula>
    </cfRule>
  </conditionalFormatting>
  <conditionalFormatting sqref="AI410">
    <cfRule type="cellIs" dxfId="5426" priority="97" stopIfTrue="1" operator="equal">
      <formula>0</formula>
    </cfRule>
  </conditionalFormatting>
  <conditionalFormatting sqref="AG410:AH410">
    <cfRule type="cellIs" dxfId="5425" priority="96" stopIfTrue="1" operator="equal">
      <formula>0</formula>
    </cfRule>
  </conditionalFormatting>
  <conditionalFormatting sqref="AF410">
    <cfRule type="cellIs" dxfId="5424" priority="95" stopIfTrue="1" operator="equal">
      <formula>0</formula>
    </cfRule>
  </conditionalFormatting>
  <conditionalFormatting sqref="P416 P418">
    <cfRule type="cellIs" dxfId="5423" priority="86" stopIfTrue="1" operator="equal">
      <formula>0</formula>
    </cfRule>
  </conditionalFormatting>
  <conditionalFormatting sqref="BE411">
    <cfRule type="cellIs" dxfId="5422" priority="94" stopIfTrue="1" operator="equal">
      <formula>0</formula>
    </cfRule>
  </conditionalFormatting>
  <conditionalFormatting sqref="BD411">
    <cfRule type="cellIs" dxfId="5421" priority="93" stopIfTrue="1" operator="equal">
      <formula>0</formula>
    </cfRule>
  </conditionalFormatting>
  <conditionalFormatting sqref="BE461">
    <cfRule type="cellIs" dxfId="5420" priority="92" stopIfTrue="1" operator="equal">
      <formula>0</formula>
    </cfRule>
  </conditionalFormatting>
  <conditionalFormatting sqref="BF461:BH461">
    <cfRule type="cellIs" dxfId="5419" priority="91" stopIfTrue="1" operator="equal">
      <formula>0</formula>
    </cfRule>
  </conditionalFormatting>
  <conditionalFormatting sqref="BI461:BJ461">
    <cfRule type="cellIs" dxfId="5418" priority="90" stopIfTrue="1" operator="equal">
      <formula>0</formula>
    </cfRule>
  </conditionalFormatting>
  <conditionalFormatting sqref="N402:O402">
    <cfRule type="cellIs" dxfId="5417" priority="88" stopIfTrue="1" operator="equal">
      <formula>0</formula>
    </cfRule>
  </conditionalFormatting>
  <conditionalFormatting sqref="P402">
    <cfRule type="cellIs" dxfId="5416" priority="89" stopIfTrue="1" operator="equal">
      <formula>0</formula>
    </cfRule>
  </conditionalFormatting>
  <conditionalFormatting sqref="M402">
    <cfRule type="cellIs" dxfId="5415" priority="87" stopIfTrue="1" operator="equal">
      <formula>0</formula>
    </cfRule>
  </conditionalFormatting>
  <conditionalFormatting sqref="M418">
    <cfRule type="cellIs" dxfId="5414" priority="84" stopIfTrue="1" operator="equal">
      <formula>0</formula>
    </cfRule>
  </conditionalFormatting>
  <conditionalFormatting sqref="N418:O418 N416:O416">
    <cfRule type="cellIs" dxfId="5413" priority="85" stopIfTrue="1" operator="equal">
      <formula>0</formula>
    </cfRule>
  </conditionalFormatting>
  <conditionalFormatting sqref="M416">
    <cfRule type="cellIs" dxfId="5412" priority="83" stopIfTrue="1" operator="equal">
      <formula>0</formula>
    </cfRule>
  </conditionalFormatting>
  <conditionalFormatting sqref="P417">
    <cfRule type="cellIs" dxfId="5411" priority="82" stopIfTrue="1" operator="equal">
      <formula>0</formula>
    </cfRule>
  </conditionalFormatting>
  <conditionalFormatting sqref="N417:O417">
    <cfRule type="cellIs" dxfId="5410" priority="81" stopIfTrue="1" operator="equal">
      <formula>0</formula>
    </cfRule>
  </conditionalFormatting>
  <conditionalFormatting sqref="M417">
    <cfRule type="cellIs" dxfId="5409" priority="80" stopIfTrue="1" operator="equal">
      <formula>0</formula>
    </cfRule>
  </conditionalFormatting>
  <conditionalFormatting sqref="BB411">
    <cfRule type="cellIs" dxfId="5408" priority="79" stopIfTrue="1" operator="equal">
      <formula>0</formula>
    </cfRule>
  </conditionalFormatting>
  <conditionalFormatting sqref="BB622">
    <cfRule type="cellIs" dxfId="5407" priority="78" stopIfTrue="1" operator="equal">
      <formula>0</formula>
    </cfRule>
  </conditionalFormatting>
  <conditionalFormatting sqref="BF625:BH625">
    <cfRule type="cellIs" dxfId="5406" priority="77" stopIfTrue="1" operator="equal">
      <formula>0</formula>
    </cfRule>
  </conditionalFormatting>
  <conditionalFormatting sqref="BI625:BJ625">
    <cfRule type="cellIs" dxfId="5405" priority="76" stopIfTrue="1" operator="equal">
      <formula>0</formula>
    </cfRule>
  </conditionalFormatting>
  <conditionalFormatting sqref="BH622">
    <cfRule type="cellIs" dxfId="5404" priority="75" stopIfTrue="1" operator="equal">
      <formula>0</formula>
    </cfRule>
  </conditionalFormatting>
  <conditionalFormatting sqref="BE625">
    <cfRule type="cellIs" dxfId="5403" priority="74" stopIfTrue="1" operator="equal">
      <formula>0</formula>
    </cfRule>
  </conditionalFormatting>
  <conditionalFormatting sqref="BL11:BL31">
    <cfRule type="cellIs" dxfId="5402" priority="73" stopIfTrue="1" operator="equal">
      <formula>0</formula>
    </cfRule>
  </conditionalFormatting>
  <conditionalFormatting sqref="BL144">
    <cfRule type="cellIs" dxfId="5401" priority="62" stopIfTrue="1" operator="equal">
      <formula>0</formula>
    </cfRule>
  </conditionalFormatting>
  <conditionalFormatting sqref="BL221">
    <cfRule type="cellIs" dxfId="5400" priority="70" stopIfTrue="1" operator="equal">
      <formula>0</formula>
    </cfRule>
  </conditionalFormatting>
  <conditionalFormatting sqref="BL391">
    <cfRule type="cellIs" dxfId="5399" priority="69" stopIfTrue="1" operator="equal">
      <formula>0</formula>
    </cfRule>
  </conditionalFormatting>
  <conditionalFormatting sqref="BK221">
    <cfRule type="cellIs" dxfId="5398" priority="72" stopIfTrue="1" operator="equal">
      <formula>0</formula>
    </cfRule>
  </conditionalFormatting>
  <conditionalFormatting sqref="BK391">
    <cfRule type="cellIs" dxfId="5397" priority="71" stopIfTrue="1" operator="equal">
      <formula>0</formula>
    </cfRule>
  </conditionalFormatting>
  <conditionalFormatting sqref="BK603">
    <cfRule type="cellIs" dxfId="5396" priority="64" stopIfTrue="1" operator="equal">
      <formula>0</formula>
    </cfRule>
  </conditionalFormatting>
  <conditionalFormatting sqref="BL603">
    <cfRule type="cellIs" dxfId="5395" priority="63" stopIfTrue="1" operator="equal">
      <formula>0</formula>
    </cfRule>
  </conditionalFormatting>
  <conditionalFormatting sqref="BL480">
    <cfRule type="cellIs" dxfId="5394" priority="68" stopIfTrue="1" operator="equal">
      <formula>0</formula>
    </cfRule>
  </conditionalFormatting>
  <conditionalFormatting sqref="BK519">
    <cfRule type="cellIs" dxfId="5393" priority="67" stopIfTrue="1" operator="equal">
      <formula>0</formula>
    </cfRule>
  </conditionalFormatting>
  <conditionalFormatting sqref="BL519">
    <cfRule type="cellIs" dxfId="5392" priority="66" stopIfTrue="1" operator="equal">
      <formula>0</formula>
    </cfRule>
  </conditionalFormatting>
  <conditionalFormatting sqref="BL539">
    <cfRule type="cellIs" dxfId="5391" priority="65" stopIfTrue="1" operator="equal">
      <formula>0</formula>
    </cfRule>
  </conditionalFormatting>
  <conditionalFormatting sqref="BK521">
    <cfRule type="cellIs" dxfId="5390" priority="61" stopIfTrue="1" operator="equal">
      <formula>0</formula>
    </cfRule>
  </conditionalFormatting>
  <conditionalFormatting sqref="BL521">
    <cfRule type="cellIs" dxfId="5389" priority="60" stopIfTrue="1" operator="equal">
      <formula>0</formula>
    </cfRule>
  </conditionalFormatting>
  <conditionalFormatting sqref="R644">
    <cfRule type="cellIs" dxfId="5388" priority="59" stopIfTrue="1" operator="equal">
      <formula>0</formula>
    </cfRule>
  </conditionalFormatting>
  <conditionalFormatting sqref="V204:W213">
    <cfRule type="cellIs" dxfId="5387" priority="58" stopIfTrue="1" operator="equal">
      <formula>0</formula>
    </cfRule>
  </conditionalFormatting>
  <conditionalFormatting sqref="R204:U213">
    <cfRule type="cellIs" dxfId="5386" priority="57" stopIfTrue="1" operator="equal">
      <formula>0</formula>
    </cfRule>
  </conditionalFormatting>
  <conditionalFormatting sqref="U97">
    <cfRule type="cellIs" dxfId="5385" priority="56" stopIfTrue="1" operator="equal">
      <formula>0</formula>
    </cfRule>
  </conditionalFormatting>
  <conditionalFormatting sqref="U95">
    <cfRule type="cellIs" dxfId="5384" priority="55" stopIfTrue="1" operator="equal">
      <formula>0</formula>
    </cfRule>
  </conditionalFormatting>
  <conditionalFormatting sqref="V16:W16">
    <cfRule type="cellIs" dxfId="5383" priority="54" stopIfTrue="1" operator="equal">
      <formula>0</formula>
    </cfRule>
  </conditionalFormatting>
  <conditionalFormatting sqref="R16:T16">
    <cfRule type="cellIs" dxfId="5382" priority="53" stopIfTrue="1" operator="equal">
      <formula>0</formula>
    </cfRule>
  </conditionalFormatting>
  <conditionalFormatting sqref="U16">
    <cfRule type="cellIs" dxfId="5381" priority="52" stopIfTrue="1" operator="equal">
      <formula>0</formula>
    </cfRule>
  </conditionalFormatting>
  <conditionalFormatting sqref="AK561:AL565 AM565:AN565">
    <cfRule type="cellIs" dxfId="5380" priority="51" stopIfTrue="1" operator="equal">
      <formula>0</formula>
    </cfRule>
  </conditionalFormatting>
  <conditionalFormatting sqref="AM561:AM564 AK559:AM559 AO559:AP559 AO561:AP564">
    <cfRule type="cellIs" dxfId="5379" priority="50" stopIfTrue="1" operator="equal">
      <formula>0</formula>
    </cfRule>
  </conditionalFormatting>
  <conditionalFormatting sqref="AK560 AM560 AO560:AP560">
    <cfRule type="cellIs" dxfId="5378" priority="49" stopIfTrue="1" operator="equal">
      <formula>0</formula>
    </cfRule>
  </conditionalFormatting>
  <conditionalFormatting sqref="AL560">
    <cfRule type="cellIs" dxfId="5377" priority="48" stopIfTrue="1" operator="equal">
      <formula>0</formula>
    </cfRule>
  </conditionalFormatting>
  <conditionalFormatting sqref="AL566:AP566">
    <cfRule type="cellIs" dxfId="5376" priority="47" stopIfTrue="1" operator="equal">
      <formula>0</formula>
    </cfRule>
  </conditionalFormatting>
  <conditionalFormatting sqref="AK566">
    <cfRule type="cellIs" dxfId="5375" priority="46" stopIfTrue="1" operator="equal">
      <formula>0</formula>
    </cfRule>
  </conditionalFormatting>
  <conditionalFormatting sqref="AN559 AN561:AN564">
    <cfRule type="cellIs" dxfId="5374" priority="45" stopIfTrue="1" operator="equal">
      <formula>0</formula>
    </cfRule>
  </conditionalFormatting>
  <conditionalFormatting sqref="AN560">
    <cfRule type="cellIs" dxfId="5373" priority="44" stopIfTrue="1" operator="equal">
      <formula>0</formula>
    </cfRule>
  </conditionalFormatting>
  <conditionalFormatting sqref="AK624:AL627">
    <cfRule type="cellIs" dxfId="5372" priority="43" stopIfTrue="1" operator="equal">
      <formula>0</formula>
    </cfRule>
  </conditionalFormatting>
  <conditionalFormatting sqref="AM624:AM627 AK622:AM622 AO622:AP622 AO624:AP627">
    <cfRule type="cellIs" dxfId="5371" priority="42" stopIfTrue="1" operator="equal">
      <formula>0</formula>
    </cfRule>
  </conditionalFormatting>
  <conditionalFormatting sqref="AK623 AM623 AO623:AP623">
    <cfRule type="cellIs" dxfId="5370" priority="41" stopIfTrue="1" operator="equal">
      <formula>0</formula>
    </cfRule>
  </conditionalFormatting>
  <conditionalFormatting sqref="AL623">
    <cfRule type="cellIs" dxfId="5369" priority="40" stopIfTrue="1" operator="equal">
      <formula>0</formula>
    </cfRule>
  </conditionalFormatting>
  <conditionalFormatting sqref="AN622 AN624:AN627">
    <cfRule type="cellIs" dxfId="5368" priority="39" stopIfTrue="1" operator="equal">
      <formula>0</formula>
    </cfRule>
  </conditionalFormatting>
  <conditionalFormatting sqref="AN623">
    <cfRule type="cellIs" dxfId="5367" priority="38" stopIfTrue="1" operator="equal">
      <formula>0</formula>
    </cfRule>
  </conditionalFormatting>
  <conditionalFormatting sqref="AK179:AL180 AM179:AP179">
    <cfRule type="cellIs" dxfId="5366" priority="37" stopIfTrue="1" operator="equal">
      <formula>0</formula>
    </cfRule>
  </conditionalFormatting>
  <conditionalFormatting sqref="AK182:AP183 AO180:AP180 AO184:AP184">
    <cfRule type="cellIs" dxfId="5365" priority="36" stopIfTrue="1" operator="equal">
      <formula>0</formula>
    </cfRule>
  </conditionalFormatting>
  <conditionalFormatting sqref="AM180:AN180">
    <cfRule type="cellIs" dxfId="5364" priority="35" stopIfTrue="1" operator="equal">
      <formula>0</formula>
    </cfRule>
  </conditionalFormatting>
  <conditionalFormatting sqref="AL184:AN184">
    <cfRule type="cellIs" dxfId="5363" priority="34" stopIfTrue="1" operator="equal">
      <formula>0</formula>
    </cfRule>
  </conditionalFormatting>
  <conditionalFormatting sqref="AK184">
    <cfRule type="cellIs" dxfId="5362" priority="31" stopIfTrue="1" operator="equal">
      <formula>0</formula>
    </cfRule>
  </conditionalFormatting>
  <conditionalFormatting sqref="AK185:AP185 AK187:AK190 AK191:AP191 AK193:AP193 AL192:AP192 AM187:AP190">
    <cfRule type="cellIs" dxfId="5361" priority="33" stopIfTrue="1" operator="equal">
      <formula>0</formula>
    </cfRule>
  </conditionalFormatting>
  <conditionalFormatting sqref="AK186 AM186:AP186">
    <cfRule type="cellIs" dxfId="5360" priority="32" stopIfTrue="1" operator="equal">
      <formula>0</formula>
    </cfRule>
  </conditionalFormatting>
  <conditionalFormatting sqref="AO181:AP181">
    <cfRule type="cellIs" dxfId="5359" priority="30" stopIfTrue="1" operator="equal">
      <formula>0</formula>
    </cfRule>
  </conditionalFormatting>
  <conditionalFormatting sqref="AK181">
    <cfRule type="cellIs" dxfId="5358" priority="28" stopIfTrue="1" operator="equal">
      <formula>0</formula>
    </cfRule>
  </conditionalFormatting>
  <conditionalFormatting sqref="AL181:AN181">
    <cfRule type="cellIs" dxfId="5357" priority="29" stopIfTrue="1" operator="equal">
      <formula>0</formula>
    </cfRule>
  </conditionalFormatting>
  <conditionalFormatting sqref="AL187:AL190">
    <cfRule type="cellIs" dxfId="5356" priority="27" stopIfTrue="1" operator="equal">
      <formula>0</formula>
    </cfRule>
  </conditionalFormatting>
  <conditionalFormatting sqref="AL186">
    <cfRule type="cellIs" dxfId="5355" priority="26" stopIfTrue="1" operator="equal">
      <formula>0</formula>
    </cfRule>
  </conditionalFormatting>
  <conditionalFormatting sqref="AK192">
    <cfRule type="cellIs" dxfId="5354" priority="25" stopIfTrue="1" operator="equal">
      <formula>0</formula>
    </cfRule>
  </conditionalFormatting>
  <conditionalFormatting sqref="Z644:AD644">
    <cfRule type="cellIs" dxfId="5353" priority="24" stopIfTrue="1" operator="equal">
      <formula>0</formula>
    </cfRule>
  </conditionalFormatting>
  <conditionalFormatting sqref="Y644">
    <cfRule type="cellIs" dxfId="5352" priority="23" stopIfTrue="1" operator="equal">
      <formula>0</formula>
    </cfRule>
  </conditionalFormatting>
  <conditionalFormatting sqref="AL644:AP644">
    <cfRule type="cellIs" dxfId="5351" priority="22" stopIfTrue="1" operator="equal">
      <formula>0</formula>
    </cfRule>
  </conditionalFormatting>
  <conditionalFormatting sqref="AK644">
    <cfRule type="cellIs" dxfId="5350" priority="21" stopIfTrue="1" operator="equal">
      <formula>0</formula>
    </cfRule>
  </conditionalFormatting>
  <conditionalFormatting sqref="BF644:BH644">
    <cfRule type="cellIs" dxfId="5349" priority="20" stopIfTrue="1" operator="equal">
      <formula>0</formula>
    </cfRule>
  </conditionalFormatting>
  <conditionalFormatting sqref="BI644:BJ644">
    <cfRule type="cellIs" dxfId="5348" priority="19" stopIfTrue="1" operator="equal">
      <formula>0</formula>
    </cfRule>
  </conditionalFormatting>
  <conditionalFormatting sqref="BE644">
    <cfRule type="cellIs" dxfId="5347" priority="18" stopIfTrue="1" operator="equal">
      <formula>0</formula>
    </cfRule>
  </conditionalFormatting>
  <conditionalFormatting sqref="BE16:BH16">
    <cfRule type="cellIs" dxfId="5346" priority="17" stopIfTrue="1" operator="equal">
      <formula>0</formula>
    </cfRule>
  </conditionalFormatting>
  <conditionalFormatting sqref="BI16:BJ16">
    <cfRule type="cellIs" dxfId="5345" priority="16" stopIfTrue="1" operator="equal">
      <formula>0</formula>
    </cfRule>
  </conditionalFormatting>
  <conditionalFormatting sqref="BH11">
    <cfRule type="cellIs" dxfId="5344" priority="15" stopIfTrue="1" operator="equal">
      <formula>0</formula>
    </cfRule>
  </conditionalFormatting>
  <conditionalFormatting sqref="BE204:BH204 BE206:BH213 BF205:BH205">
    <cfRule type="cellIs" dxfId="5343" priority="14" stopIfTrue="1" operator="equal">
      <formula>0</formula>
    </cfRule>
  </conditionalFormatting>
  <conditionalFormatting sqref="BI204:BJ213">
    <cfRule type="cellIs" dxfId="5342" priority="13" stopIfTrue="1" operator="equal">
      <formula>0</formula>
    </cfRule>
  </conditionalFormatting>
  <conditionalFormatting sqref="BE205">
    <cfRule type="cellIs" dxfId="5341" priority="12" stopIfTrue="1" operator="equal">
      <formula>0</formula>
    </cfRule>
  </conditionalFormatting>
  <conditionalFormatting sqref="BE246:BH246">
    <cfRule type="cellIs" dxfId="5340" priority="11" stopIfTrue="1" operator="equal">
      <formula>0</formula>
    </cfRule>
  </conditionalFormatting>
  <conditionalFormatting sqref="BI246:BJ246">
    <cfRule type="cellIs" dxfId="5339" priority="10" stopIfTrue="1" operator="equal">
      <formula>0</formula>
    </cfRule>
  </conditionalFormatting>
  <conditionalFormatting sqref="BE400:BH404">
    <cfRule type="cellIs" dxfId="5338" priority="9" stopIfTrue="1" operator="equal">
      <formula>0</formula>
    </cfRule>
  </conditionalFormatting>
  <conditionalFormatting sqref="BI400:BJ404">
    <cfRule type="cellIs" dxfId="5337" priority="8" stopIfTrue="1" operator="equal">
      <formula>0</formula>
    </cfRule>
  </conditionalFormatting>
  <conditionalFormatting sqref="M646">
    <cfRule type="cellIs" dxfId="5336" priority="7" stopIfTrue="1" operator="equal">
      <formula>0</formula>
    </cfRule>
  </conditionalFormatting>
  <conditionalFormatting sqref="M645">
    <cfRule type="cellIs" dxfId="5335" priority="6" stopIfTrue="1" operator="equal">
      <formula>0</formula>
    </cfRule>
  </conditionalFormatting>
  <conditionalFormatting sqref="U580:U586">
    <cfRule type="cellIs" dxfId="5334" priority="5" stopIfTrue="1" operator="equal">
      <formula>0</formula>
    </cfRule>
  </conditionalFormatting>
  <conditionalFormatting sqref="U587">
    <cfRule type="cellIs" dxfId="5333" priority="4" stopIfTrue="1" operator="equal">
      <formula>0</formula>
    </cfRule>
  </conditionalFormatting>
  <conditionalFormatting sqref="L393:M393">
    <cfRule type="cellIs" dxfId="5332" priority="3" stopIfTrue="1" operator="equal">
      <formula>0</formula>
    </cfRule>
  </conditionalFormatting>
  <conditionalFormatting sqref="M415">
    <cfRule type="cellIs" dxfId="5331" priority="2" stopIfTrue="1" operator="equal">
      <formula>0</formula>
    </cfRule>
  </conditionalFormatting>
  <conditionalFormatting sqref="L97:M97">
    <cfRule type="cellIs" dxfId="5330" priority="1" stopIfTrue="1" operator="equal">
      <formula>0</formula>
    </cfRule>
  </conditionalFormatting>
  <printOptions horizontalCentered="1"/>
  <pageMargins left="0" right="0" top="0.39370078740157483" bottom="0" header="0.31496062992125984" footer="0.31496062992125984"/>
  <pageSetup paperSize="9" scale="6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O652"/>
  <sheetViews>
    <sheetView showZeros="0" view="pageBreakPreview" topLeftCell="B454" zoomScaleNormal="100" zoomScaleSheetLayoutView="100" workbookViewId="0">
      <selection activeCell="C121" sqref="C121"/>
    </sheetView>
  </sheetViews>
  <sheetFormatPr defaultColWidth="9.140625" defaultRowHeight="12.75"/>
  <cols>
    <col min="1" max="1" width="5" style="885" hidden="1" customWidth="1"/>
    <col min="2" max="2" width="5.7109375" style="887" customWidth="1"/>
    <col min="3" max="3" width="46.5703125" style="885" customWidth="1"/>
    <col min="4" max="4" width="10.5703125" style="886" hidden="1" customWidth="1"/>
    <col min="5" max="5" width="5.85546875" style="886" hidden="1" customWidth="1"/>
    <col min="6" max="8" width="8.7109375" style="886" hidden="1" customWidth="1"/>
    <col min="9" max="9" width="13.140625" style="886" hidden="1" customWidth="1"/>
    <col min="10" max="10" width="5.85546875" style="886" hidden="1" customWidth="1"/>
    <col min="11" max="11" width="8.7109375" style="886" hidden="1" customWidth="1"/>
    <col min="12" max="12" width="9.7109375" style="886" hidden="1" customWidth="1"/>
    <col min="13" max="13" width="8.7109375" style="886" hidden="1" customWidth="1"/>
    <col min="14" max="14" width="10" style="886" hidden="1" customWidth="1"/>
    <col min="15" max="15" width="7.140625" style="886" hidden="1" customWidth="1"/>
    <col min="16" max="17" width="8.28515625" style="885" hidden="1" customWidth="1"/>
    <col min="18" max="18" width="9.85546875" style="885" hidden="1" customWidth="1"/>
    <col min="19" max="19" width="10.85546875" style="885" hidden="1" customWidth="1"/>
    <col min="20" max="20" width="14.85546875" style="885" hidden="1" customWidth="1"/>
    <col min="21" max="21" width="11.42578125" style="885" hidden="1" customWidth="1"/>
    <col min="22" max="22" width="12.42578125" style="885" hidden="1" customWidth="1"/>
    <col min="23" max="23" width="6.85546875" style="885" hidden="1" customWidth="1"/>
    <col min="24" max="24" width="12.85546875" style="885" hidden="1" customWidth="1"/>
    <col min="25" max="25" width="6.42578125" style="885" hidden="1" customWidth="1"/>
    <col min="26" max="26" width="9.28515625" style="885" hidden="1" customWidth="1"/>
    <col min="27" max="29" width="8.7109375" style="885" hidden="1" customWidth="1"/>
    <col min="30" max="30" width="6.7109375" style="885" hidden="1" customWidth="1"/>
    <col min="31" max="32" width="9.28515625" style="885" hidden="1" customWidth="1"/>
    <col min="33" max="33" width="8.7109375" style="885" hidden="1" customWidth="1"/>
    <col min="34" max="34" width="11.7109375" style="885" hidden="1" customWidth="1"/>
    <col min="35" max="36" width="8.42578125" style="885" customWidth="1"/>
    <col min="37" max="37" width="6.7109375" style="885" customWidth="1"/>
    <col min="38" max="38" width="9.28515625" style="885" customWidth="1"/>
    <col min="39" max="39" width="10.42578125" style="885" customWidth="1"/>
    <col min="40" max="40" width="11.140625" style="885" customWidth="1"/>
    <col min="41" max="41" width="10.7109375" style="885" customWidth="1"/>
    <col min="42" max="42" width="12.42578125" style="885" customWidth="1"/>
    <col min="43" max="43" width="6.28515625" style="885" customWidth="1"/>
    <col min="44" max="44" width="7.140625" style="885" customWidth="1"/>
    <col min="45" max="45" width="8" style="885" customWidth="1"/>
    <col min="46" max="49" width="13.140625" style="885" customWidth="1"/>
    <col min="50" max="51" width="7.7109375" style="885" customWidth="1"/>
    <col min="52" max="52" width="6.85546875" style="885" customWidth="1"/>
    <col min="53" max="56" width="13.140625" style="885" customWidth="1"/>
    <col min="57" max="57" width="20" style="885" customWidth="1"/>
    <col min="58" max="58" width="9.28515625" style="885" customWidth="1"/>
    <col min="59" max="60" width="8.7109375" style="885" customWidth="1"/>
    <col min="61" max="61" width="6.7109375" style="885" customWidth="1"/>
    <col min="62" max="63" width="9.28515625" style="885" customWidth="1"/>
    <col min="64" max="64" width="8.7109375" style="885" customWidth="1"/>
    <col min="65" max="65" width="7" style="885" customWidth="1"/>
    <col min="66" max="66" width="0" style="885" hidden="1" customWidth="1"/>
    <col min="67" max="67" width="9.28515625" style="885" customWidth="1"/>
    <col min="68" max="68" width="10.7109375" style="885" customWidth="1"/>
    <col min="69" max="16384" width="9.140625" style="885"/>
  </cols>
  <sheetData>
    <row r="1" spans="1:57" ht="14.25" hidden="1" customHeight="1">
      <c r="C1" s="988"/>
      <c r="D1" s="991"/>
      <c r="E1" s="991"/>
      <c r="F1" s="991"/>
      <c r="G1" s="991"/>
      <c r="H1" s="991"/>
      <c r="I1" s="991"/>
      <c r="J1" s="991"/>
      <c r="K1" s="991"/>
      <c r="L1" s="991"/>
      <c r="M1" s="991"/>
      <c r="N1" s="991"/>
      <c r="O1" s="991"/>
      <c r="P1" s="992"/>
      <c r="Q1" s="992"/>
      <c r="R1" s="992"/>
      <c r="S1" s="992"/>
      <c r="T1" s="992"/>
      <c r="U1" s="992"/>
      <c r="V1" s="992"/>
      <c r="W1" s="992"/>
      <c r="X1" s="992"/>
      <c r="Y1" s="992"/>
      <c r="Z1" s="992"/>
      <c r="AA1" s="992"/>
      <c r="AB1" s="992"/>
      <c r="AC1" s="992"/>
      <c r="AD1" s="992"/>
      <c r="AE1" s="992"/>
      <c r="AF1" s="992"/>
      <c r="AG1" s="992"/>
      <c r="AH1" s="992"/>
    </row>
    <row r="2" spans="1:57" ht="14.25" hidden="1" customHeight="1">
      <c r="C2" s="988"/>
      <c r="D2" s="991"/>
      <c r="E2" s="991"/>
      <c r="F2" s="991"/>
      <c r="G2" s="991"/>
      <c r="H2" s="991"/>
      <c r="I2" s="991"/>
      <c r="J2" s="991"/>
      <c r="K2" s="991"/>
      <c r="L2" s="991"/>
      <c r="M2" s="991"/>
      <c r="N2" s="991"/>
      <c r="O2" s="991"/>
      <c r="P2" s="989"/>
      <c r="Q2" s="989"/>
      <c r="R2" s="989"/>
      <c r="S2" s="989"/>
      <c r="T2" s="989"/>
      <c r="U2" s="989"/>
      <c r="V2" s="989"/>
      <c r="W2" s="989"/>
      <c r="X2" s="989"/>
      <c r="Y2" s="989"/>
      <c r="Z2" s="989"/>
      <c r="AA2" s="989"/>
      <c r="AB2" s="989"/>
      <c r="AC2" s="989"/>
      <c r="AD2" s="989"/>
      <c r="AE2" s="989"/>
      <c r="AF2" s="989"/>
      <c r="AG2" s="989"/>
      <c r="AH2" s="989"/>
    </row>
    <row r="3" spans="1:57" ht="15.75" hidden="1" customHeight="1">
      <c r="C3" s="988"/>
      <c r="D3" s="990"/>
      <c r="E3" s="990"/>
      <c r="F3" s="990"/>
      <c r="G3" s="990"/>
      <c r="H3" s="990"/>
      <c r="I3" s="990"/>
      <c r="J3" s="990"/>
      <c r="K3" s="990"/>
      <c r="L3" s="990"/>
      <c r="M3" s="990"/>
      <c r="N3" s="990"/>
      <c r="O3" s="990"/>
      <c r="P3" s="989"/>
      <c r="Q3" s="989"/>
      <c r="R3" s="989"/>
      <c r="S3" s="989"/>
      <c r="T3" s="989"/>
      <c r="U3" s="989"/>
      <c r="V3" s="989"/>
      <c r="W3" s="989"/>
      <c r="X3" s="989"/>
      <c r="Y3" s="989"/>
      <c r="Z3" s="989"/>
      <c r="AA3" s="989"/>
      <c r="AB3" s="989"/>
      <c r="AC3" s="989"/>
      <c r="AD3" s="989"/>
      <c r="AE3" s="989"/>
      <c r="AF3" s="989"/>
      <c r="AG3" s="989"/>
      <c r="AH3" s="989"/>
    </row>
    <row r="4" spans="1:57" ht="17.25" hidden="1" customHeight="1">
      <c r="C4" s="988"/>
      <c r="D4" s="987"/>
      <c r="E4" s="987"/>
      <c r="F4" s="987"/>
      <c r="G4" s="987"/>
      <c r="H4" s="987"/>
      <c r="I4" s="987"/>
      <c r="J4" s="987"/>
      <c r="K4" s="987"/>
      <c r="L4" s="987"/>
      <c r="M4" s="987"/>
      <c r="N4" s="987"/>
      <c r="O4" s="987"/>
      <c r="P4" s="986"/>
      <c r="Q4" s="986"/>
      <c r="R4" s="986"/>
      <c r="S4" s="986"/>
      <c r="T4" s="986"/>
      <c r="U4" s="986"/>
      <c r="V4" s="986"/>
      <c r="W4" s="986"/>
      <c r="X4" s="986"/>
      <c r="Y4" s="986"/>
      <c r="Z4" s="986"/>
      <c r="AA4" s="986"/>
      <c r="AB4" s="986"/>
      <c r="AC4" s="986"/>
      <c r="AD4" s="986"/>
      <c r="AE4" s="986"/>
      <c r="AF4" s="986"/>
      <c r="AG4" s="986"/>
      <c r="AH4" s="986"/>
    </row>
    <row r="5" spans="1:57" ht="36.75" customHeight="1">
      <c r="AN5" s="3886" t="s">
        <v>1205</v>
      </c>
      <c r="AO5" s="3886"/>
      <c r="AP5" s="3886"/>
      <c r="AQ5" s="3886"/>
      <c r="AR5" s="3886"/>
      <c r="AS5" s="3886"/>
      <c r="AT5" s="3886"/>
      <c r="AU5" s="3886"/>
      <c r="AV5" s="3886"/>
      <c r="AW5" s="3886"/>
      <c r="AX5" s="3886"/>
      <c r="AY5" s="3886"/>
      <c r="AZ5" s="3886"/>
      <c r="BA5" s="3886"/>
      <c r="BB5" s="3886"/>
      <c r="BC5" s="3886"/>
      <c r="BD5" s="3886"/>
      <c r="BE5" s="3886"/>
    </row>
    <row r="6" spans="1:57" ht="22.5" customHeight="1">
      <c r="C6" s="985"/>
      <c r="D6" s="983"/>
      <c r="E6" s="983"/>
      <c r="F6" s="983"/>
      <c r="G6" s="983"/>
      <c r="H6" s="983"/>
      <c r="I6" s="983"/>
      <c r="J6" s="983"/>
      <c r="K6" s="983"/>
      <c r="L6" s="983"/>
      <c r="M6" s="983"/>
      <c r="N6" s="983"/>
      <c r="O6" s="983"/>
      <c r="P6" s="982"/>
      <c r="Q6" s="982"/>
      <c r="R6" s="982"/>
      <c r="S6" s="982"/>
      <c r="T6" s="982"/>
      <c r="U6" s="982"/>
      <c r="V6" s="982"/>
      <c r="W6" s="982"/>
      <c r="X6" s="982"/>
      <c r="Y6" s="982"/>
      <c r="Z6" s="3854" t="s">
        <v>727</v>
      </c>
      <c r="AA6" s="3854"/>
      <c r="AB6" s="3854"/>
      <c r="AC6" s="982"/>
      <c r="AD6" s="982"/>
      <c r="AE6" s="982"/>
      <c r="AF6" s="982"/>
      <c r="AG6" s="982"/>
      <c r="AH6" s="982"/>
      <c r="AP6" s="3860" t="s">
        <v>727</v>
      </c>
      <c r="AQ6" s="3860"/>
      <c r="AR6" s="3860"/>
      <c r="AS6" s="3860"/>
      <c r="AT6" s="3860"/>
      <c r="AU6" s="3860"/>
      <c r="AV6" s="3860"/>
      <c r="AW6" s="3860"/>
      <c r="AX6" s="3860"/>
      <c r="AY6" s="3860"/>
      <c r="AZ6" s="3860"/>
      <c r="BA6" s="3860"/>
      <c r="BB6" s="3860"/>
      <c r="BC6" s="3860"/>
      <c r="BD6" s="2301"/>
      <c r="BE6" s="2301"/>
    </row>
    <row r="7" spans="1:57" ht="10.9" customHeight="1">
      <c r="C7" s="985"/>
      <c r="D7" s="983"/>
      <c r="E7" s="983"/>
      <c r="F7" s="983"/>
      <c r="G7" s="983"/>
      <c r="H7" s="983"/>
      <c r="I7" s="983"/>
      <c r="J7" s="983"/>
      <c r="K7" s="983"/>
      <c r="L7" s="983"/>
      <c r="M7" s="983"/>
      <c r="N7" s="983"/>
      <c r="O7" s="983"/>
      <c r="P7" s="982"/>
      <c r="Q7" s="982"/>
      <c r="R7" s="982"/>
      <c r="S7" s="982"/>
      <c r="T7" s="982"/>
      <c r="U7" s="982"/>
      <c r="V7" s="982"/>
      <c r="W7" s="982"/>
      <c r="X7" s="982"/>
      <c r="Y7" s="982"/>
      <c r="Z7" s="982"/>
      <c r="AA7" s="982"/>
      <c r="AB7" s="982"/>
      <c r="AC7" s="982"/>
      <c r="AD7" s="982"/>
      <c r="AE7" s="982"/>
      <c r="AF7" s="982"/>
      <c r="AG7" s="982"/>
      <c r="AH7" s="982"/>
    </row>
    <row r="8" spans="1:57" ht="36.75" customHeight="1">
      <c r="B8" s="3887" t="s">
        <v>726</v>
      </c>
      <c r="C8" s="3887"/>
      <c r="D8" s="3887"/>
      <c r="E8" s="3887"/>
      <c r="F8" s="3887"/>
      <c r="G8" s="3887"/>
      <c r="H8" s="3887"/>
      <c r="I8" s="3887"/>
      <c r="J8" s="3887"/>
      <c r="K8" s="3887"/>
      <c r="L8" s="3887"/>
      <c r="M8" s="3887"/>
      <c r="N8" s="3887"/>
      <c r="O8" s="3887"/>
      <c r="P8" s="3887"/>
      <c r="Q8" s="3887"/>
      <c r="R8" s="3887"/>
      <c r="S8" s="3887"/>
      <c r="T8" s="3887"/>
      <c r="U8" s="3887"/>
      <c r="V8" s="3887"/>
      <c r="W8" s="3887"/>
      <c r="X8" s="3887"/>
      <c r="Y8" s="3887"/>
      <c r="Z8" s="3887"/>
      <c r="AA8" s="3887"/>
      <c r="AB8" s="3887"/>
      <c r="AC8" s="3887"/>
      <c r="AD8" s="3887"/>
      <c r="AE8" s="3887"/>
      <c r="AF8" s="3887"/>
      <c r="AG8" s="3887"/>
      <c r="AH8" s="3887"/>
      <c r="AI8" s="3887"/>
      <c r="AJ8" s="3887"/>
      <c r="AK8" s="3887"/>
      <c r="AL8" s="3887"/>
      <c r="AM8" s="3887"/>
      <c r="AN8" s="3887"/>
      <c r="AO8" s="3887"/>
      <c r="AP8" s="3887"/>
      <c r="AQ8" s="3887"/>
      <c r="AR8" s="3887"/>
      <c r="AS8" s="3887"/>
      <c r="AT8" s="3887"/>
      <c r="AU8" s="3887"/>
      <c r="AV8" s="3887"/>
      <c r="AW8" s="3887"/>
      <c r="AX8" s="3887"/>
      <c r="AY8" s="3887"/>
      <c r="AZ8" s="3887"/>
      <c r="BA8" s="3887"/>
      <c r="BB8" s="3887"/>
      <c r="BC8" s="3887"/>
      <c r="BD8" s="3887"/>
      <c r="BE8" s="3887"/>
    </row>
    <row r="9" spans="1:57" ht="27" customHeight="1">
      <c r="B9" s="3775" t="s">
        <v>463</v>
      </c>
      <c r="C9" s="3778" t="s">
        <v>464</v>
      </c>
      <c r="D9" s="3814" t="s">
        <v>465</v>
      </c>
      <c r="E9" s="3818" t="s">
        <v>725</v>
      </c>
      <c r="F9" s="3818"/>
      <c r="G9" s="3818"/>
      <c r="H9" s="3818"/>
      <c r="I9" s="3818"/>
      <c r="J9" s="3795" t="s">
        <v>723</v>
      </c>
      <c r="K9" s="3795"/>
      <c r="L9" s="3795"/>
      <c r="M9" s="3795"/>
      <c r="N9" s="3795"/>
      <c r="O9" s="1752"/>
      <c r="P9" s="3898" t="s">
        <v>728</v>
      </c>
      <c r="Q9" s="3898"/>
      <c r="R9" s="3898"/>
      <c r="S9" s="3898"/>
      <c r="T9" s="3898"/>
      <c r="U9" s="3898"/>
      <c r="V9" s="3898"/>
      <c r="W9" s="3825" t="s">
        <v>468</v>
      </c>
      <c r="X9" s="981"/>
      <c r="Y9" s="3857" t="s">
        <v>724</v>
      </c>
      <c r="Z9" s="3857"/>
      <c r="AA9" s="3857"/>
      <c r="AB9" s="3857"/>
      <c r="AC9" s="3857"/>
      <c r="AD9" s="3858" t="s">
        <v>723</v>
      </c>
      <c r="AE9" s="3858"/>
      <c r="AF9" s="3858"/>
      <c r="AG9" s="3858"/>
      <c r="AH9" s="3858"/>
      <c r="AI9" s="3857" t="s">
        <v>729</v>
      </c>
      <c r="AJ9" s="3857"/>
      <c r="AK9" s="3857"/>
      <c r="AL9" s="3857"/>
      <c r="AM9" s="3857"/>
      <c r="AN9" s="3857"/>
      <c r="AO9" s="3857"/>
      <c r="AP9" s="3857"/>
      <c r="AQ9" s="3864" t="s">
        <v>910</v>
      </c>
      <c r="AR9" s="3865"/>
      <c r="AS9" s="3865"/>
      <c r="AT9" s="3865"/>
      <c r="AU9" s="3865"/>
      <c r="AV9" s="3865"/>
      <c r="AW9" s="3866"/>
      <c r="AX9" s="3883" t="s">
        <v>1071</v>
      </c>
      <c r="AY9" s="3884"/>
      <c r="AZ9" s="3884"/>
      <c r="BA9" s="3884"/>
      <c r="BB9" s="3884"/>
      <c r="BC9" s="3884"/>
      <c r="BD9" s="3885"/>
      <c r="BE9" s="3895" t="s">
        <v>1199</v>
      </c>
    </row>
    <row r="10" spans="1:57" ht="34.5" customHeight="1">
      <c r="B10" s="3776"/>
      <c r="C10" s="3779"/>
      <c r="D10" s="3815"/>
      <c r="E10" s="3822" t="s">
        <v>473</v>
      </c>
      <c r="F10" s="3824" t="s">
        <v>721</v>
      </c>
      <c r="G10" s="3818" t="s">
        <v>720</v>
      </c>
      <c r="H10" s="3818"/>
      <c r="I10" s="3825" t="s">
        <v>719</v>
      </c>
      <c r="J10" s="3808" t="s">
        <v>473</v>
      </c>
      <c r="K10" s="3794" t="s">
        <v>721</v>
      </c>
      <c r="L10" s="3795" t="s">
        <v>720</v>
      </c>
      <c r="M10" s="3795"/>
      <c r="N10" s="3796" t="s">
        <v>719</v>
      </c>
      <c r="O10" s="1753"/>
      <c r="P10" s="3867" t="s">
        <v>473</v>
      </c>
      <c r="Q10" s="3867" t="s">
        <v>742</v>
      </c>
      <c r="R10" s="3861" t="s">
        <v>730</v>
      </c>
      <c r="S10" s="3862" t="s">
        <v>1030</v>
      </c>
      <c r="T10" s="3862" t="s">
        <v>1027</v>
      </c>
      <c r="U10" s="3862" t="s">
        <v>744</v>
      </c>
      <c r="V10" s="3878" t="s">
        <v>619</v>
      </c>
      <c r="W10" s="3880"/>
      <c r="X10" s="980" t="s">
        <v>722</v>
      </c>
      <c r="Y10" s="3850" t="s">
        <v>473</v>
      </c>
      <c r="Z10" s="3859" t="s">
        <v>721</v>
      </c>
      <c r="AA10" s="3857" t="s">
        <v>720</v>
      </c>
      <c r="AB10" s="3857"/>
      <c r="AC10" s="3846" t="s">
        <v>719</v>
      </c>
      <c r="AD10" s="3843" t="s">
        <v>473</v>
      </c>
      <c r="AE10" s="3845" t="s">
        <v>721</v>
      </c>
      <c r="AF10" s="3858" t="s">
        <v>720</v>
      </c>
      <c r="AG10" s="3858"/>
      <c r="AH10" s="3848" t="s">
        <v>719</v>
      </c>
      <c r="AI10" s="3852" t="s">
        <v>848</v>
      </c>
      <c r="AJ10" s="3853"/>
      <c r="AK10" s="3850" t="s">
        <v>742</v>
      </c>
      <c r="AL10" s="3859" t="s">
        <v>730</v>
      </c>
      <c r="AM10" s="3855" t="s">
        <v>743</v>
      </c>
      <c r="AN10" s="3855" t="s">
        <v>1027</v>
      </c>
      <c r="AO10" s="3855" t="s">
        <v>744</v>
      </c>
      <c r="AP10" s="3846" t="s">
        <v>619</v>
      </c>
      <c r="AQ10" s="3869" t="s">
        <v>848</v>
      </c>
      <c r="AR10" s="3870"/>
      <c r="AS10" s="3881" t="s">
        <v>742</v>
      </c>
      <c r="AT10" s="3871" t="s">
        <v>730</v>
      </c>
      <c r="AU10" s="3872" t="s">
        <v>743</v>
      </c>
      <c r="AV10" s="3872" t="s">
        <v>744</v>
      </c>
      <c r="AW10" s="3874" t="s">
        <v>619</v>
      </c>
      <c r="AX10" s="3876" t="s">
        <v>473</v>
      </c>
      <c r="AY10" s="3877"/>
      <c r="AZ10" s="3888" t="s">
        <v>742</v>
      </c>
      <c r="BA10" s="3890" t="s">
        <v>730</v>
      </c>
      <c r="BB10" s="3891" t="s">
        <v>743</v>
      </c>
      <c r="BC10" s="3891" t="s">
        <v>744</v>
      </c>
      <c r="BD10" s="3893" t="s">
        <v>619</v>
      </c>
      <c r="BE10" s="3896"/>
    </row>
    <row r="11" spans="1:57" ht="45.75" customHeight="1">
      <c r="B11" s="3777"/>
      <c r="C11" s="3779"/>
      <c r="D11" s="3816"/>
      <c r="E11" s="3823"/>
      <c r="F11" s="3824"/>
      <c r="G11" s="334" t="s">
        <v>717</v>
      </c>
      <c r="H11" s="334" t="s">
        <v>716</v>
      </c>
      <c r="I11" s="3826"/>
      <c r="J11" s="3809"/>
      <c r="K11" s="3794"/>
      <c r="L11" s="979" t="s">
        <v>717</v>
      </c>
      <c r="M11" s="979" t="s">
        <v>716</v>
      </c>
      <c r="N11" s="3797"/>
      <c r="O11" s="1754" t="s">
        <v>473</v>
      </c>
      <c r="P11" s="3868"/>
      <c r="Q11" s="3868"/>
      <c r="R11" s="3861"/>
      <c r="S11" s="3863"/>
      <c r="T11" s="3863"/>
      <c r="U11" s="3863"/>
      <c r="V11" s="3879"/>
      <c r="W11" s="3826"/>
      <c r="X11" s="978" t="s">
        <v>718</v>
      </c>
      <c r="Y11" s="3851"/>
      <c r="Z11" s="3859"/>
      <c r="AA11" s="337" t="s">
        <v>717</v>
      </c>
      <c r="AB11" s="337" t="s">
        <v>716</v>
      </c>
      <c r="AC11" s="3847"/>
      <c r="AD11" s="3844"/>
      <c r="AE11" s="3845"/>
      <c r="AF11" s="977" t="s">
        <v>717</v>
      </c>
      <c r="AG11" s="977" t="s">
        <v>716</v>
      </c>
      <c r="AH11" s="3849"/>
      <c r="AI11" s="1791" t="s">
        <v>1219</v>
      </c>
      <c r="AJ11" s="1791" t="s">
        <v>104</v>
      </c>
      <c r="AK11" s="3851"/>
      <c r="AL11" s="3859"/>
      <c r="AM11" s="3856"/>
      <c r="AN11" s="3856"/>
      <c r="AO11" s="3856"/>
      <c r="AP11" s="3847"/>
      <c r="AQ11" s="833" t="s">
        <v>104</v>
      </c>
      <c r="AR11" s="833" t="s">
        <v>1219</v>
      </c>
      <c r="AS11" s="3882"/>
      <c r="AT11" s="3871"/>
      <c r="AU11" s="3873"/>
      <c r="AV11" s="3873"/>
      <c r="AW11" s="3875"/>
      <c r="AX11" s="2412" t="s">
        <v>1219</v>
      </c>
      <c r="AY11" s="2412" t="s">
        <v>104</v>
      </c>
      <c r="AZ11" s="3889"/>
      <c r="BA11" s="3890"/>
      <c r="BB11" s="3892"/>
      <c r="BC11" s="3892"/>
      <c r="BD11" s="3894"/>
      <c r="BE11" s="3897"/>
    </row>
    <row r="12" spans="1:57" ht="20.25" hidden="1" customHeight="1">
      <c r="B12" s="3777"/>
      <c r="C12" s="3780"/>
      <c r="D12" s="976"/>
      <c r="E12" s="971" t="s">
        <v>715</v>
      </c>
      <c r="F12" s="970" t="s">
        <v>482</v>
      </c>
      <c r="G12" s="970" t="s">
        <v>482</v>
      </c>
      <c r="H12" s="970" t="s">
        <v>482</v>
      </c>
      <c r="I12" s="969" t="s">
        <v>714</v>
      </c>
      <c r="J12" s="975" t="s">
        <v>715</v>
      </c>
      <c r="K12" s="974" t="s">
        <v>482</v>
      </c>
      <c r="L12" s="974" t="s">
        <v>482</v>
      </c>
      <c r="M12" s="973" t="s">
        <v>482</v>
      </c>
      <c r="N12" s="972" t="s">
        <v>714</v>
      </c>
      <c r="O12" s="972" t="s">
        <v>988</v>
      </c>
      <c r="P12" s="993" t="s">
        <v>104</v>
      </c>
      <c r="Q12" s="993" t="s">
        <v>190</v>
      </c>
      <c r="R12" s="994" t="s">
        <v>482</v>
      </c>
      <c r="S12" s="994"/>
      <c r="T12" s="994" t="s">
        <v>482</v>
      </c>
      <c r="U12" s="994" t="s">
        <v>482</v>
      </c>
      <c r="V12" s="995" t="s">
        <v>714</v>
      </c>
      <c r="W12" s="969"/>
      <c r="X12" s="969"/>
      <c r="Y12" s="965" t="s">
        <v>715</v>
      </c>
      <c r="Z12" s="964" t="s">
        <v>482</v>
      </c>
      <c r="AA12" s="964" t="s">
        <v>482</v>
      </c>
      <c r="AB12" s="964" t="s">
        <v>482</v>
      </c>
      <c r="AC12" s="963" t="s">
        <v>714</v>
      </c>
      <c r="AD12" s="968" t="s">
        <v>715</v>
      </c>
      <c r="AE12" s="967" t="s">
        <v>482</v>
      </c>
      <c r="AF12" s="967" t="s">
        <v>482</v>
      </c>
      <c r="AG12" s="967" t="s">
        <v>482</v>
      </c>
      <c r="AH12" s="966" t="s">
        <v>714</v>
      </c>
      <c r="AI12" s="965" t="s">
        <v>481</v>
      </c>
      <c r="AJ12" s="965" t="s">
        <v>104</v>
      </c>
      <c r="AK12" s="965" t="s">
        <v>190</v>
      </c>
      <c r="AL12" s="964" t="s">
        <v>482</v>
      </c>
      <c r="AM12" s="964" t="s">
        <v>482</v>
      </c>
      <c r="AN12" s="964" t="s">
        <v>482</v>
      </c>
      <c r="AO12" s="964" t="s">
        <v>482</v>
      </c>
      <c r="AP12" s="963" t="s">
        <v>714</v>
      </c>
      <c r="AQ12" s="1298" t="s">
        <v>104</v>
      </c>
      <c r="AR12" s="1298" t="s">
        <v>481</v>
      </c>
      <c r="AS12" s="1298" t="s">
        <v>190</v>
      </c>
      <c r="AT12" s="1299" t="s">
        <v>482</v>
      </c>
      <c r="AU12" s="1299" t="s">
        <v>482</v>
      </c>
      <c r="AV12" s="1299" t="s">
        <v>482</v>
      </c>
      <c r="AW12" s="1299" t="s">
        <v>482</v>
      </c>
      <c r="AX12" s="1915" t="s">
        <v>104</v>
      </c>
      <c r="AY12" s="1915" t="s">
        <v>481</v>
      </c>
      <c r="AZ12" s="1915" t="s">
        <v>190</v>
      </c>
      <c r="BA12" s="1916" t="s">
        <v>482</v>
      </c>
      <c r="BB12" s="1916" t="s">
        <v>482</v>
      </c>
      <c r="BC12" s="1916" t="s">
        <v>482</v>
      </c>
      <c r="BD12" s="1916" t="s">
        <v>482</v>
      </c>
      <c r="BE12" s="749"/>
    </row>
    <row r="13" spans="1:57" ht="13.9" hidden="1" customHeight="1">
      <c r="B13" s="955"/>
      <c r="C13" s="909" t="s">
        <v>483</v>
      </c>
      <c r="D13" s="923"/>
      <c r="E13" s="920">
        <f>SUM(E14:E33)</f>
        <v>0</v>
      </c>
      <c r="F13" s="920">
        <f>SUM(F14:F33)</f>
        <v>0</v>
      </c>
      <c r="G13" s="920">
        <f>SUM(G14:G33)</f>
        <v>0</v>
      </c>
      <c r="H13" s="920">
        <f>SUM(H14:H33)</f>
        <v>0</v>
      </c>
      <c r="I13" s="920">
        <f t="shared" ref="I13:I76" si="0">SUM(F13:H13)</f>
        <v>0</v>
      </c>
      <c r="J13" s="922">
        <f>SUM(J14:J33)</f>
        <v>0</v>
      </c>
      <c r="K13" s="922">
        <f>SUM(K14:K33)</f>
        <v>0</v>
      </c>
      <c r="L13" s="922">
        <f>SUM(L14:L33)</f>
        <v>0</v>
      </c>
      <c r="M13" s="921">
        <f>SUM(M14:M33)</f>
        <v>0</v>
      </c>
      <c r="N13" s="921">
        <f t="shared" ref="N13:N76" si="1">SUM(K13:M13)</f>
        <v>0</v>
      </c>
      <c r="O13" s="921"/>
      <c r="P13" s="996">
        <f>SUM(P14:P33)</f>
        <v>0</v>
      </c>
      <c r="Q13" s="996"/>
      <c r="R13" s="997">
        <f>SUM(R14:R33)</f>
        <v>0</v>
      </c>
      <c r="S13" s="997"/>
      <c r="T13" s="997">
        <f>SUM(T14:T33)</f>
        <v>0</v>
      </c>
      <c r="U13" s="997">
        <f>SUM(U14:U33)</f>
        <v>0</v>
      </c>
      <c r="V13" s="997">
        <f t="shared" ref="V13:V76" si="2">SUM(R13:U13)</f>
        <v>0</v>
      </c>
      <c r="W13" s="920"/>
      <c r="X13" s="920"/>
      <c r="Y13" s="954">
        <f>SUM(Y14:Y33)</f>
        <v>0</v>
      </c>
      <c r="Z13" s="917">
        <f>SUM(Z14:Z33)</f>
        <v>0</v>
      </c>
      <c r="AA13" s="917">
        <f>SUM(AA14:AA33)</f>
        <v>0</v>
      </c>
      <c r="AB13" s="917">
        <f>SUM(AB14:AB33)</f>
        <v>0</v>
      </c>
      <c r="AC13" s="917">
        <f t="shared" ref="AC13:AC76" si="3">SUM(Z13:AB13)</f>
        <v>0</v>
      </c>
      <c r="AD13" s="918">
        <f>SUM(AD14:AD33)</f>
        <v>0</v>
      </c>
      <c r="AE13" s="918">
        <f>SUM(AE14:AE33)</f>
        <v>0</v>
      </c>
      <c r="AF13" s="918">
        <f>SUM(AF14:AF33)</f>
        <v>0</v>
      </c>
      <c r="AG13" s="918">
        <f>SUM(AG14:AG33)</f>
        <v>0</v>
      </c>
      <c r="AH13" s="918">
        <f t="shared" ref="AH13:AH76" si="4">SUM(AE13:AG13)</f>
        <v>0</v>
      </c>
      <c r="AI13" s="954">
        <f>SUM(AI14:AI33)</f>
        <v>0</v>
      </c>
      <c r="AJ13" s="954"/>
      <c r="AK13" s="954"/>
      <c r="AL13" s="917">
        <f>SUM(AL14:AL33)</f>
        <v>0</v>
      </c>
      <c r="AM13" s="917"/>
      <c r="AN13" s="917">
        <f>SUM(AN14:AN33)</f>
        <v>0</v>
      </c>
      <c r="AO13" s="917">
        <f>SUM(AO14:AO33)</f>
        <v>0</v>
      </c>
      <c r="AP13" s="917">
        <f t="shared" ref="AP13:AP76" si="5">SUM(AL13:AO13)</f>
        <v>0</v>
      </c>
      <c r="AQ13" s="1300"/>
      <c r="AR13" s="1300"/>
      <c r="AS13" s="1300"/>
      <c r="AT13" s="1300"/>
      <c r="AU13" s="1300"/>
      <c r="AV13" s="1300"/>
      <c r="AW13" s="1300"/>
      <c r="AX13" s="1917"/>
      <c r="AY13" s="1917"/>
      <c r="AZ13" s="1917"/>
      <c r="BA13" s="1917"/>
      <c r="BB13" s="1917"/>
      <c r="BC13" s="1917"/>
      <c r="BD13" s="1917"/>
      <c r="BE13" s="749"/>
    </row>
    <row r="14" spans="1:57" ht="11.25" hidden="1" customHeight="1">
      <c r="A14" s="885" t="s">
        <v>636</v>
      </c>
      <c r="B14" s="955"/>
      <c r="C14" s="606" t="s">
        <v>74</v>
      </c>
      <c r="D14" s="891"/>
      <c r="E14" s="916">
        <f>1-1</f>
        <v>0</v>
      </c>
      <c r="F14" s="916"/>
      <c r="G14" s="916">
        <f>20000-20000</f>
        <v>0</v>
      </c>
      <c r="H14" s="916"/>
      <c r="I14" s="916">
        <f t="shared" si="0"/>
        <v>0</v>
      </c>
      <c r="J14" s="890">
        <f>1-1</f>
        <v>0</v>
      </c>
      <c r="K14" s="890"/>
      <c r="L14" s="890">
        <f>20000-20000</f>
        <v>0</v>
      </c>
      <c r="M14" s="940"/>
      <c r="N14" s="940">
        <f t="shared" si="1"/>
        <v>0</v>
      </c>
      <c r="O14" s="940"/>
      <c r="P14" s="998">
        <f>E14+J14</f>
        <v>0</v>
      </c>
      <c r="Q14" s="998"/>
      <c r="R14" s="999">
        <f>F14+K14</f>
        <v>0</v>
      </c>
      <c r="S14" s="999"/>
      <c r="T14" s="999">
        <f t="shared" ref="T14:U17" si="6">G14+L14</f>
        <v>0</v>
      </c>
      <c r="U14" s="999">
        <f t="shared" si="6"/>
        <v>0</v>
      </c>
      <c r="V14" s="999">
        <f t="shared" si="2"/>
        <v>0</v>
      </c>
      <c r="W14" s="916"/>
      <c r="X14" s="916"/>
      <c r="Y14" s="961"/>
      <c r="Z14" s="915"/>
      <c r="AA14" s="915"/>
      <c r="AB14" s="915"/>
      <c r="AC14" s="915">
        <f t="shared" si="3"/>
        <v>0</v>
      </c>
      <c r="AD14" s="938">
        <f>1-1</f>
        <v>0</v>
      </c>
      <c r="AE14" s="938"/>
      <c r="AF14" s="938">
        <f>20000-20000</f>
        <v>0</v>
      </c>
      <c r="AG14" s="938"/>
      <c r="AH14" s="938">
        <f t="shared" si="4"/>
        <v>0</v>
      </c>
      <c r="AI14" s="961">
        <f>Y14+AD14</f>
        <v>0</v>
      </c>
      <c r="AJ14" s="961"/>
      <c r="AK14" s="961"/>
      <c r="AL14" s="915">
        <f>Z14+AE14</f>
        <v>0</v>
      </c>
      <c r="AM14" s="915"/>
      <c r="AN14" s="915">
        <f t="shared" ref="AN14:AO17" si="7">AA14+AF14</f>
        <v>0</v>
      </c>
      <c r="AO14" s="915">
        <f t="shared" si="7"/>
        <v>0</v>
      </c>
      <c r="AP14" s="915">
        <f t="shared" si="5"/>
        <v>0</v>
      </c>
      <c r="AQ14" s="1301"/>
      <c r="AR14" s="1301"/>
      <c r="AS14" s="1301"/>
      <c r="AT14" s="1301"/>
      <c r="AU14" s="1301"/>
      <c r="AV14" s="1301"/>
      <c r="AW14" s="1301"/>
      <c r="AX14" s="1918"/>
      <c r="AY14" s="1918"/>
      <c r="AZ14" s="1918"/>
      <c r="BA14" s="1918"/>
      <c r="BB14" s="1918"/>
      <c r="BC14" s="1918"/>
      <c r="BD14" s="1918"/>
      <c r="BE14" s="749"/>
    </row>
    <row r="15" spans="1:57" ht="11.25" hidden="1" customHeight="1">
      <c r="B15" s="955"/>
      <c r="C15" s="606" t="s">
        <v>713</v>
      </c>
      <c r="D15" s="889"/>
      <c r="E15" s="927">
        <f>1-1</f>
        <v>0</v>
      </c>
      <c r="F15" s="927"/>
      <c r="G15" s="927">
        <f>20000-20000</f>
        <v>0</v>
      </c>
      <c r="H15" s="927">
        <f>10000-10000</f>
        <v>0</v>
      </c>
      <c r="I15" s="927">
        <f t="shared" si="0"/>
        <v>0</v>
      </c>
      <c r="J15" s="929">
        <f>1-1</f>
        <v>0</v>
      </c>
      <c r="K15" s="929"/>
      <c r="L15" s="929">
        <f>20000-20000</f>
        <v>0</v>
      </c>
      <c r="M15" s="928">
        <f>10000-10000</f>
        <v>0</v>
      </c>
      <c r="N15" s="928">
        <f t="shared" si="1"/>
        <v>0</v>
      </c>
      <c r="O15" s="928"/>
      <c r="P15" s="1000">
        <f>E15+J15</f>
        <v>0</v>
      </c>
      <c r="Q15" s="1000"/>
      <c r="R15" s="1001">
        <f>F15+K15</f>
        <v>0</v>
      </c>
      <c r="S15" s="1001"/>
      <c r="T15" s="1001">
        <f t="shared" si="6"/>
        <v>0</v>
      </c>
      <c r="U15" s="1001">
        <f t="shared" si="6"/>
        <v>0</v>
      </c>
      <c r="V15" s="1001">
        <f t="shared" si="2"/>
        <v>0</v>
      </c>
      <c r="W15" s="927"/>
      <c r="X15" s="927"/>
      <c r="Y15" s="958"/>
      <c r="Z15" s="924"/>
      <c r="AA15" s="924"/>
      <c r="AB15" s="924">
        <f>10000-10000</f>
        <v>0</v>
      </c>
      <c r="AC15" s="924">
        <f t="shared" si="3"/>
        <v>0</v>
      </c>
      <c r="AD15" s="925">
        <f>1-1</f>
        <v>0</v>
      </c>
      <c r="AE15" s="925"/>
      <c r="AF15" s="925">
        <f>20000-20000</f>
        <v>0</v>
      </c>
      <c r="AG15" s="925">
        <f>10000-10000</f>
        <v>0</v>
      </c>
      <c r="AH15" s="925">
        <f t="shared" si="4"/>
        <v>0</v>
      </c>
      <c r="AI15" s="958">
        <f>Y15+AD15</f>
        <v>0</v>
      </c>
      <c r="AJ15" s="958"/>
      <c r="AK15" s="958"/>
      <c r="AL15" s="924">
        <f>Z15+AE15</f>
        <v>0</v>
      </c>
      <c r="AM15" s="924"/>
      <c r="AN15" s="924">
        <f t="shared" si="7"/>
        <v>0</v>
      </c>
      <c r="AO15" s="924">
        <f t="shared" si="7"/>
        <v>0</v>
      </c>
      <c r="AP15" s="924">
        <f t="shared" si="5"/>
        <v>0</v>
      </c>
      <c r="AQ15" s="1301"/>
      <c r="AR15" s="1301"/>
      <c r="AS15" s="1301"/>
      <c r="AT15" s="1301"/>
      <c r="AU15" s="1301"/>
      <c r="AV15" s="1301"/>
      <c r="AW15" s="1301"/>
      <c r="AX15" s="1918"/>
      <c r="AY15" s="1918"/>
      <c r="AZ15" s="1918"/>
      <c r="BA15" s="1918"/>
      <c r="BB15" s="1918"/>
      <c r="BC15" s="1918"/>
      <c r="BD15" s="1918"/>
      <c r="BE15" s="749"/>
    </row>
    <row r="16" spans="1:57" ht="11.25" hidden="1" customHeight="1">
      <c r="A16" s="901" t="s">
        <v>646</v>
      </c>
      <c r="B16" s="956"/>
      <c r="C16" s="606" t="s">
        <v>56</v>
      </c>
      <c r="D16" s="889"/>
      <c r="E16" s="927"/>
      <c r="F16" s="927"/>
      <c r="G16" s="927"/>
      <c r="H16" s="927"/>
      <c r="I16" s="927">
        <f t="shared" si="0"/>
        <v>0</v>
      </c>
      <c r="J16" s="929"/>
      <c r="K16" s="929"/>
      <c r="L16" s="929"/>
      <c r="M16" s="928"/>
      <c r="N16" s="928">
        <f t="shared" si="1"/>
        <v>0</v>
      </c>
      <c r="O16" s="928"/>
      <c r="P16" s="1000">
        <f>E16+J16</f>
        <v>0</v>
      </c>
      <c r="Q16" s="1000"/>
      <c r="R16" s="1001">
        <f>F16+K16</f>
        <v>0</v>
      </c>
      <c r="S16" s="1001"/>
      <c r="T16" s="1001">
        <f t="shared" si="6"/>
        <v>0</v>
      </c>
      <c r="U16" s="1001">
        <f t="shared" si="6"/>
        <v>0</v>
      </c>
      <c r="V16" s="1001">
        <f t="shared" si="2"/>
        <v>0</v>
      </c>
      <c r="W16" s="927"/>
      <c r="X16" s="927"/>
      <c r="Y16" s="958"/>
      <c r="Z16" s="924"/>
      <c r="AA16" s="924"/>
      <c r="AB16" s="924"/>
      <c r="AC16" s="924">
        <f t="shared" si="3"/>
        <v>0</v>
      </c>
      <c r="AD16" s="925"/>
      <c r="AE16" s="925"/>
      <c r="AF16" s="925"/>
      <c r="AG16" s="925"/>
      <c r="AH16" s="925">
        <f t="shared" si="4"/>
        <v>0</v>
      </c>
      <c r="AI16" s="958">
        <f>Y16+AD16</f>
        <v>0</v>
      </c>
      <c r="AJ16" s="958"/>
      <c r="AK16" s="958"/>
      <c r="AL16" s="924">
        <f>Z16+AE16</f>
        <v>0</v>
      </c>
      <c r="AM16" s="924"/>
      <c r="AN16" s="924">
        <f t="shared" si="7"/>
        <v>0</v>
      </c>
      <c r="AO16" s="924">
        <f t="shared" si="7"/>
        <v>0</v>
      </c>
      <c r="AP16" s="924">
        <f t="shared" si="5"/>
        <v>0</v>
      </c>
      <c r="AQ16" s="1301"/>
      <c r="AR16" s="1301"/>
      <c r="AS16" s="1301"/>
      <c r="AT16" s="1301"/>
      <c r="AU16" s="1301"/>
      <c r="AV16" s="1301"/>
      <c r="AW16" s="1301"/>
      <c r="AX16" s="1918"/>
      <c r="AY16" s="1918"/>
      <c r="AZ16" s="1918"/>
      <c r="BA16" s="1918"/>
      <c r="BB16" s="1918"/>
      <c r="BC16" s="1918"/>
      <c r="BD16" s="1918"/>
      <c r="BE16" s="749"/>
    </row>
    <row r="17" spans="2:57" ht="11.25" hidden="1" customHeight="1">
      <c r="B17" s="955"/>
      <c r="C17" s="606" t="s">
        <v>712</v>
      </c>
      <c r="D17" s="889"/>
      <c r="E17" s="927"/>
      <c r="F17" s="927"/>
      <c r="G17" s="927"/>
      <c r="H17" s="927"/>
      <c r="I17" s="927">
        <f t="shared" si="0"/>
        <v>0</v>
      </c>
      <c r="J17" s="929"/>
      <c r="K17" s="929"/>
      <c r="L17" s="929"/>
      <c r="M17" s="928"/>
      <c r="N17" s="928">
        <f t="shared" si="1"/>
        <v>0</v>
      </c>
      <c r="O17" s="928"/>
      <c r="P17" s="1000">
        <f>E17+J17</f>
        <v>0</v>
      </c>
      <c r="Q17" s="1000"/>
      <c r="R17" s="1001">
        <f>F17+K17</f>
        <v>0</v>
      </c>
      <c r="S17" s="1001"/>
      <c r="T17" s="1001">
        <f t="shared" si="6"/>
        <v>0</v>
      </c>
      <c r="U17" s="1001">
        <f t="shared" si="6"/>
        <v>0</v>
      </c>
      <c r="V17" s="1001">
        <f t="shared" si="2"/>
        <v>0</v>
      </c>
      <c r="W17" s="927"/>
      <c r="X17" s="927"/>
      <c r="Y17" s="958"/>
      <c r="Z17" s="924"/>
      <c r="AA17" s="924"/>
      <c r="AB17" s="924"/>
      <c r="AC17" s="924">
        <f t="shared" si="3"/>
        <v>0</v>
      </c>
      <c r="AD17" s="925"/>
      <c r="AE17" s="925"/>
      <c r="AF17" s="925"/>
      <c r="AG17" s="925"/>
      <c r="AH17" s="925">
        <f t="shared" si="4"/>
        <v>0</v>
      </c>
      <c r="AI17" s="958">
        <f>Y17+AD17</f>
        <v>0</v>
      </c>
      <c r="AJ17" s="958"/>
      <c r="AK17" s="958"/>
      <c r="AL17" s="924">
        <f>Z17+AE17</f>
        <v>0</v>
      </c>
      <c r="AM17" s="924"/>
      <c r="AN17" s="924">
        <f t="shared" si="7"/>
        <v>0</v>
      </c>
      <c r="AO17" s="924">
        <f t="shared" si="7"/>
        <v>0</v>
      </c>
      <c r="AP17" s="924">
        <f t="shared" si="5"/>
        <v>0</v>
      </c>
      <c r="AQ17" s="1301"/>
      <c r="AR17" s="1301"/>
      <c r="AS17" s="1301"/>
      <c r="AT17" s="1301"/>
      <c r="AU17" s="1301"/>
      <c r="AV17" s="1301"/>
      <c r="AW17" s="1301"/>
      <c r="AX17" s="1918"/>
      <c r="AY17" s="1918"/>
      <c r="AZ17" s="1918"/>
      <c r="BA17" s="1918"/>
      <c r="BB17" s="1918"/>
      <c r="BC17" s="1918"/>
      <c r="BD17" s="1918"/>
      <c r="BE17" s="749"/>
    </row>
    <row r="18" spans="2:57" ht="11.25" hidden="1" customHeight="1">
      <c r="B18" s="955"/>
      <c r="C18" s="944"/>
      <c r="D18" s="889"/>
      <c r="E18" s="927"/>
      <c r="F18" s="927"/>
      <c r="G18" s="927"/>
      <c r="H18" s="927"/>
      <c r="I18" s="927">
        <f t="shared" si="0"/>
        <v>0</v>
      </c>
      <c r="J18" s="929"/>
      <c r="K18" s="929"/>
      <c r="L18" s="929"/>
      <c r="M18" s="928"/>
      <c r="N18" s="928">
        <f t="shared" si="1"/>
        <v>0</v>
      </c>
      <c r="O18" s="928"/>
      <c r="P18" s="1000"/>
      <c r="Q18" s="1000"/>
      <c r="R18" s="1001"/>
      <c r="S18" s="1001"/>
      <c r="T18" s="1001"/>
      <c r="U18" s="1001"/>
      <c r="V18" s="1001">
        <f t="shared" si="2"/>
        <v>0</v>
      </c>
      <c r="W18" s="927"/>
      <c r="X18" s="927"/>
      <c r="Y18" s="958"/>
      <c r="Z18" s="924"/>
      <c r="AA18" s="924"/>
      <c r="AB18" s="924"/>
      <c r="AC18" s="924">
        <f t="shared" si="3"/>
        <v>0</v>
      </c>
      <c r="AD18" s="925"/>
      <c r="AE18" s="925"/>
      <c r="AF18" s="925"/>
      <c r="AG18" s="925"/>
      <c r="AH18" s="925">
        <f t="shared" si="4"/>
        <v>0</v>
      </c>
      <c r="AI18" s="958"/>
      <c r="AJ18" s="958"/>
      <c r="AK18" s="958"/>
      <c r="AL18" s="924"/>
      <c r="AM18" s="924"/>
      <c r="AN18" s="924"/>
      <c r="AO18" s="924"/>
      <c r="AP18" s="924">
        <f t="shared" si="5"/>
        <v>0</v>
      </c>
      <c r="AQ18" s="1301"/>
      <c r="AR18" s="1301"/>
      <c r="AS18" s="1301"/>
      <c r="AT18" s="1301"/>
      <c r="AU18" s="1301"/>
      <c r="AV18" s="1301"/>
      <c r="AW18" s="1301"/>
      <c r="AX18" s="1918"/>
      <c r="AY18" s="1918"/>
      <c r="AZ18" s="1918"/>
      <c r="BA18" s="1918"/>
      <c r="BB18" s="1918"/>
      <c r="BC18" s="1918"/>
      <c r="BD18" s="1918"/>
      <c r="BE18" s="749"/>
    </row>
    <row r="19" spans="2:57" ht="11.25" hidden="1" customHeight="1">
      <c r="B19" s="955"/>
      <c r="C19" s="944"/>
      <c r="D19" s="889"/>
      <c r="E19" s="927"/>
      <c r="F19" s="927"/>
      <c r="G19" s="927"/>
      <c r="H19" s="927"/>
      <c r="I19" s="927">
        <f t="shared" si="0"/>
        <v>0</v>
      </c>
      <c r="J19" s="929"/>
      <c r="K19" s="929"/>
      <c r="L19" s="929"/>
      <c r="M19" s="928"/>
      <c r="N19" s="928">
        <f t="shared" si="1"/>
        <v>0</v>
      </c>
      <c r="O19" s="928"/>
      <c r="P19" s="1000"/>
      <c r="Q19" s="1000"/>
      <c r="R19" s="1001"/>
      <c r="S19" s="1001"/>
      <c r="T19" s="1001"/>
      <c r="U19" s="1001"/>
      <c r="V19" s="1001">
        <f t="shared" si="2"/>
        <v>0</v>
      </c>
      <c r="W19" s="927"/>
      <c r="X19" s="927"/>
      <c r="Y19" s="958"/>
      <c r="Z19" s="924"/>
      <c r="AA19" s="924"/>
      <c r="AB19" s="924"/>
      <c r="AC19" s="924">
        <f t="shared" si="3"/>
        <v>0</v>
      </c>
      <c r="AD19" s="925"/>
      <c r="AE19" s="925"/>
      <c r="AF19" s="925"/>
      <c r="AG19" s="925"/>
      <c r="AH19" s="925">
        <f t="shared" si="4"/>
        <v>0</v>
      </c>
      <c r="AI19" s="958"/>
      <c r="AJ19" s="958"/>
      <c r="AK19" s="958"/>
      <c r="AL19" s="924"/>
      <c r="AM19" s="924"/>
      <c r="AN19" s="924"/>
      <c r="AO19" s="924"/>
      <c r="AP19" s="924">
        <f t="shared" si="5"/>
        <v>0</v>
      </c>
      <c r="AQ19" s="1301"/>
      <c r="AR19" s="1301"/>
      <c r="AS19" s="1301"/>
      <c r="AT19" s="1301"/>
      <c r="AU19" s="1301"/>
      <c r="AV19" s="1301"/>
      <c r="AW19" s="1301"/>
      <c r="AX19" s="1918"/>
      <c r="AY19" s="1918"/>
      <c r="AZ19" s="1918"/>
      <c r="BA19" s="1918"/>
      <c r="BB19" s="1918"/>
      <c r="BC19" s="1918"/>
      <c r="BD19" s="1918"/>
      <c r="BE19" s="749"/>
    </row>
    <row r="20" spans="2:57" ht="11.25" hidden="1" customHeight="1">
      <c r="B20" s="955"/>
      <c r="C20" s="944"/>
      <c r="D20" s="889"/>
      <c r="E20" s="927"/>
      <c r="F20" s="927"/>
      <c r="G20" s="927"/>
      <c r="H20" s="927"/>
      <c r="I20" s="927">
        <f t="shared" si="0"/>
        <v>0</v>
      </c>
      <c r="J20" s="929"/>
      <c r="K20" s="929"/>
      <c r="L20" s="929"/>
      <c r="M20" s="928"/>
      <c r="N20" s="928">
        <f t="shared" si="1"/>
        <v>0</v>
      </c>
      <c r="O20" s="928"/>
      <c r="P20" s="1000"/>
      <c r="Q20" s="1000"/>
      <c r="R20" s="1001"/>
      <c r="S20" s="1001"/>
      <c r="T20" s="1001"/>
      <c r="U20" s="1001"/>
      <c r="V20" s="1001">
        <f t="shared" si="2"/>
        <v>0</v>
      </c>
      <c r="W20" s="927"/>
      <c r="X20" s="927"/>
      <c r="Y20" s="958"/>
      <c r="Z20" s="924"/>
      <c r="AA20" s="924"/>
      <c r="AB20" s="924"/>
      <c r="AC20" s="924">
        <f t="shared" si="3"/>
        <v>0</v>
      </c>
      <c r="AD20" s="925"/>
      <c r="AE20" s="925"/>
      <c r="AF20" s="925"/>
      <c r="AG20" s="925"/>
      <c r="AH20" s="925">
        <f t="shared" si="4"/>
        <v>0</v>
      </c>
      <c r="AI20" s="958"/>
      <c r="AJ20" s="958"/>
      <c r="AK20" s="958"/>
      <c r="AL20" s="924"/>
      <c r="AM20" s="924"/>
      <c r="AN20" s="924"/>
      <c r="AO20" s="924"/>
      <c r="AP20" s="924">
        <f t="shared" si="5"/>
        <v>0</v>
      </c>
      <c r="AQ20" s="1301"/>
      <c r="AR20" s="1301"/>
      <c r="AS20" s="1301"/>
      <c r="AT20" s="1301"/>
      <c r="AU20" s="1301"/>
      <c r="AV20" s="1301"/>
      <c r="AW20" s="1301"/>
      <c r="AX20" s="1918"/>
      <c r="AY20" s="1918"/>
      <c r="AZ20" s="1918"/>
      <c r="BA20" s="1918"/>
      <c r="BB20" s="1918"/>
      <c r="BC20" s="1918"/>
      <c r="BD20" s="1918"/>
      <c r="BE20" s="749"/>
    </row>
    <row r="21" spans="2:57" ht="11.25" hidden="1" customHeight="1">
      <c r="B21" s="955"/>
      <c r="C21" s="944"/>
      <c r="D21" s="889"/>
      <c r="E21" s="927"/>
      <c r="F21" s="927"/>
      <c r="G21" s="927"/>
      <c r="H21" s="927"/>
      <c r="I21" s="927">
        <f t="shared" si="0"/>
        <v>0</v>
      </c>
      <c r="J21" s="929"/>
      <c r="K21" s="929"/>
      <c r="L21" s="929"/>
      <c r="M21" s="928"/>
      <c r="N21" s="928">
        <f t="shared" si="1"/>
        <v>0</v>
      </c>
      <c r="O21" s="928"/>
      <c r="P21" s="1000"/>
      <c r="Q21" s="1000"/>
      <c r="R21" s="1001"/>
      <c r="S21" s="1001"/>
      <c r="T21" s="1001"/>
      <c r="U21" s="1001"/>
      <c r="V21" s="1001">
        <f t="shared" si="2"/>
        <v>0</v>
      </c>
      <c r="W21" s="927"/>
      <c r="X21" s="927"/>
      <c r="Y21" s="958"/>
      <c r="Z21" s="924"/>
      <c r="AA21" s="924"/>
      <c r="AB21" s="924"/>
      <c r="AC21" s="924">
        <f t="shared" si="3"/>
        <v>0</v>
      </c>
      <c r="AD21" s="925"/>
      <c r="AE21" s="925"/>
      <c r="AF21" s="925"/>
      <c r="AG21" s="925"/>
      <c r="AH21" s="925">
        <f t="shared" si="4"/>
        <v>0</v>
      </c>
      <c r="AI21" s="958"/>
      <c r="AJ21" s="958"/>
      <c r="AK21" s="958"/>
      <c r="AL21" s="924"/>
      <c r="AM21" s="924"/>
      <c r="AN21" s="924"/>
      <c r="AO21" s="924"/>
      <c r="AP21" s="924">
        <f t="shared" si="5"/>
        <v>0</v>
      </c>
      <c r="AQ21" s="1301"/>
      <c r="AR21" s="1301"/>
      <c r="AS21" s="1301"/>
      <c r="AT21" s="1301"/>
      <c r="AU21" s="1301"/>
      <c r="AV21" s="1301"/>
      <c r="AW21" s="1301"/>
      <c r="AX21" s="1918"/>
      <c r="AY21" s="1918"/>
      <c r="AZ21" s="1918"/>
      <c r="BA21" s="1918"/>
      <c r="BB21" s="1918"/>
      <c r="BC21" s="1918"/>
      <c r="BD21" s="1918"/>
      <c r="BE21" s="749"/>
    </row>
    <row r="22" spans="2:57" ht="11.25" hidden="1" customHeight="1">
      <c r="B22" s="955"/>
      <c r="C22" s="944"/>
      <c r="D22" s="889"/>
      <c r="E22" s="927"/>
      <c r="F22" s="927"/>
      <c r="G22" s="927"/>
      <c r="H22" s="927"/>
      <c r="I22" s="927">
        <f t="shared" si="0"/>
        <v>0</v>
      </c>
      <c r="J22" s="929"/>
      <c r="K22" s="929"/>
      <c r="L22" s="929"/>
      <c r="M22" s="928"/>
      <c r="N22" s="928">
        <f t="shared" si="1"/>
        <v>0</v>
      </c>
      <c r="O22" s="928"/>
      <c r="P22" s="1000"/>
      <c r="Q22" s="1000"/>
      <c r="R22" s="1001"/>
      <c r="S22" s="1001"/>
      <c r="T22" s="1001"/>
      <c r="U22" s="1001"/>
      <c r="V22" s="1001">
        <f t="shared" si="2"/>
        <v>0</v>
      </c>
      <c r="W22" s="927"/>
      <c r="X22" s="927"/>
      <c r="Y22" s="958"/>
      <c r="Z22" s="924"/>
      <c r="AA22" s="924"/>
      <c r="AB22" s="924"/>
      <c r="AC22" s="924">
        <f t="shared" si="3"/>
        <v>0</v>
      </c>
      <c r="AD22" s="925"/>
      <c r="AE22" s="925"/>
      <c r="AF22" s="925"/>
      <c r="AG22" s="925"/>
      <c r="AH22" s="925">
        <f t="shared" si="4"/>
        <v>0</v>
      </c>
      <c r="AI22" s="958"/>
      <c r="AJ22" s="958"/>
      <c r="AK22" s="958"/>
      <c r="AL22" s="924"/>
      <c r="AM22" s="924"/>
      <c r="AN22" s="924"/>
      <c r="AO22" s="924"/>
      <c r="AP22" s="924">
        <f t="shared" si="5"/>
        <v>0</v>
      </c>
      <c r="AQ22" s="1301"/>
      <c r="AR22" s="1301"/>
      <c r="AS22" s="1301"/>
      <c r="AT22" s="1301"/>
      <c r="AU22" s="1301"/>
      <c r="AV22" s="1301"/>
      <c r="AW22" s="1301"/>
      <c r="AX22" s="1918"/>
      <c r="AY22" s="1918"/>
      <c r="AZ22" s="1918"/>
      <c r="BA22" s="1918"/>
      <c r="BB22" s="1918"/>
      <c r="BC22" s="1918"/>
      <c r="BD22" s="1918"/>
      <c r="BE22" s="749"/>
    </row>
    <row r="23" spans="2:57" ht="11.25" hidden="1" customHeight="1">
      <c r="B23" s="955"/>
      <c r="C23" s="944"/>
      <c r="D23" s="889"/>
      <c r="E23" s="927"/>
      <c r="F23" s="927"/>
      <c r="G23" s="927"/>
      <c r="H23" s="927"/>
      <c r="I23" s="927">
        <f t="shared" si="0"/>
        <v>0</v>
      </c>
      <c r="J23" s="929"/>
      <c r="K23" s="929"/>
      <c r="L23" s="929"/>
      <c r="M23" s="928"/>
      <c r="N23" s="928">
        <f t="shared" si="1"/>
        <v>0</v>
      </c>
      <c r="O23" s="928"/>
      <c r="P23" s="1000"/>
      <c r="Q23" s="1000"/>
      <c r="R23" s="1001"/>
      <c r="S23" s="1001"/>
      <c r="T23" s="1001"/>
      <c r="U23" s="1001"/>
      <c r="V23" s="1001">
        <f t="shared" si="2"/>
        <v>0</v>
      </c>
      <c r="W23" s="927"/>
      <c r="X23" s="927"/>
      <c r="Y23" s="958"/>
      <c r="Z23" s="924"/>
      <c r="AA23" s="924"/>
      <c r="AB23" s="924"/>
      <c r="AC23" s="924">
        <f t="shared" si="3"/>
        <v>0</v>
      </c>
      <c r="AD23" s="925"/>
      <c r="AE23" s="925"/>
      <c r="AF23" s="925"/>
      <c r="AG23" s="925"/>
      <c r="AH23" s="925">
        <f t="shared" si="4"/>
        <v>0</v>
      </c>
      <c r="AI23" s="958"/>
      <c r="AJ23" s="958"/>
      <c r="AK23" s="958"/>
      <c r="AL23" s="924"/>
      <c r="AM23" s="924"/>
      <c r="AN23" s="924"/>
      <c r="AO23" s="924"/>
      <c r="AP23" s="924">
        <f t="shared" si="5"/>
        <v>0</v>
      </c>
      <c r="AQ23" s="1301"/>
      <c r="AR23" s="1301"/>
      <c r="AS23" s="1301"/>
      <c r="AT23" s="1301"/>
      <c r="AU23" s="1301"/>
      <c r="AV23" s="1301"/>
      <c r="AW23" s="1301"/>
      <c r="AX23" s="1918"/>
      <c r="AY23" s="1918"/>
      <c r="AZ23" s="1918"/>
      <c r="BA23" s="1918"/>
      <c r="BB23" s="1918"/>
      <c r="BC23" s="1918"/>
      <c r="BD23" s="1918"/>
      <c r="BE23" s="749"/>
    </row>
    <row r="24" spans="2:57" ht="11.25" hidden="1" customHeight="1">
      <c r="B24" s="955"/>
      <c r="C24" s="944"/>
      <c r="D24" s="889"/>
      <c r="E24" s="927"/>
      <c r="F24" s="927"/>
      <c r="G24" s="927"/>
      <c r="H24" s="927"/>
      <c r="I24" s="927">
        <f t="shared" si="0"/>
        <v>0</v>
      </c>
      <c r="J24" s="929"/>
      <c r="K24" s="929"/>
      <c r="L24" s="929"/>
      <c r="M24" s="928"/>
      <c r="N24" s="928">
        <f t="shared" si="1"/>
        <v>0</v>
      </c>
      <c r="O24" s="928"/>
      <c r="P24" s="1000"/>
      <c r="Q24" s="1000"/>
      <c r="R24" s="1001"/>
      <c r="S24" s="1001"/>
      <c r="T24" s="1001"/>
      <c r="U24" s="1001"/>
      <c r="V24" s="1001">
        <f t="shared" si="2"/>
        <v>0</v>
      </c>
      <c r="W24" s="927"/>
      <c r="X24" s="927"/>
      <c r="Y24" s="958"/>
      <c r="Z24" s="924"/>
      <c r="AA24" s="924"/>
      <c r="AB24" s="924"/>
      <c r="AC24" s="924">
        <f t="shared" si="3"/>
        <v>0</v>
      </c>
      <c r="AD24" s="925"/>
      <c r="AE24" s="925"/>
      <c r="AF24" s="925"/>
      <c r="AG24" s="925"/>
      <c r="AH24" s="925">
        <f t="shared" si="4"/>
        <v>0</v>
      </c>
      <c r="AI24" s="958"/>
      <c r="AJ24" s="958"/>
      <c r="AK24" s="958"/>
      <c r="AL24" s="924"/>
      <c r="AM24" s="924"/>
      <c r="AN24" s="924"/>
      <c r="AO24" s="924"/>
      <c r="AP24" s="924">
        <f t="shared" si="5"/>
        <v>0</v>
      </c>
      <c r="AQ24" s="1301"/>
      <c r="AR24" s="1301"/>
      <c r="AS24" s="1301"/>
      <c r="AT24" s="1301"/>
      <c r="AU24" s="1301"/>
      <c r="AV24" s="1301"/>
      <c r="AW24" s="1301"/>
      <c r="AX24" s="1918"/>
      <c r="AY24" s="1918"/>
      <c r="AZ24" s="1918"/>
      <c r="BA24" s="1918"/>
      <c r="BB24" s="1918"/>
      <c r="BC24" s="1918"/>
      <c r="BD24" s="1918"/>
      <c r="BE24" s="749"/>
    </row>
    <row r="25" spans="2:57" ht="11.25" hidden="1" customHeight="1">
      <c r="B25" s="955"/>
      <c r="C25" s="944"/>
      <c r="D25" s="889"/>
      <c r="E25" s="927"/>
      <c r="F25" s="927"/>
      <c r="G25" s="927"/>
      <c r="H25" s="927"/>
      <c r="I25" s="927">
        <f t="shared" si="0"/>
        <v>0</v>
      </c>
      <c r="J25" s="929"/>
      <c r="K25" s="929"/>
      <c r="L25" s="929"/>
      <c r="M25" s="928"/>
      <c r="N25" s="928">
        <f t="shared" si="1"/>
        <v>0</v>
      </c>
      <c r="O25" s="928"/>
      <c r="P25" s="1000"/>
      <c r="Q25" s="1000"/>
      <c r="R25" s="1001"/>
      <c r="S25" s="1001"/>
      <c r="T25" s="1001"/>
      <c r="U25" s="1001"/>
      <c r="V25" s="1001">
        <f t="shared" si="2"/>
        <v>0</v>
      </c>
      <c r="W25" s="927"/>
      <c r="X25" s="927"/>
      <c r="Y25" s="958"/>
      <c r="Z25" s="924"/>
      <c r="AA25" s="924"/>
      <c r="AB25" s="924"/>
      <c r="AC25" s="924">
        <f t="shared" si="3"/>
        <v>0</v>
      </c>
      <c r="AD25" s="925"/>
      <c r="AE25" s="925"/>
      <c r="AF25" s="925"/>
      <c r="AG25" s="925"/>
      <c r="AH25" s="925">
        <f t="shared" si="4"/>
        <v>0</v>
      </c>
      <c r="AI25" s="958"/>
      <c r="AJ25" s="958"/>
      <c r="AK25" s="958"/>
      <c r="AL25" s="924"/>
      <c r="AM25" s="924"/>
      <c r="AN25" s="924"/>
      <c r="AO25" s="924"/>
      <c r="AP25" s="924">
        <f t="shared" si="5"/>
        <v>0</v>
      </c>
      <c r="AQ25" s="1301"/>
      <c r="AR25" s="1301"/>
      <c r="AS25" s="1301"/>
      <c r="AT25" s="1301"/>
      <c r="AU25" s="1301"/>
      <c r="AV25" s="1301"/>
      <c r="AW25" s="1301"/>
      <c r="AX25" s="1918"/>
      <c r="AY25" s="1918"/>
      <c r="AZ25" s="1918"/>
      <c r="BA25" s="1918"/>
      <c r="BB25" s="1918"/>
      <c r="BC25" s="1918"/>
      <c r="BD25" s="1918"/>
      <c r="BE25" s="749"/>
    </row>
    <row r="26" spans="2:57" ht="11.25" hidden="1" customHeight="1">
      <c r="B26" s="955"/>
      <c r="C26" s="944"/>
      <c r="D26" s="889"/>
      <c r="E26" s="927"/>
      <c r="F26" s="927"/>
      <c r="G26" s="927"/>
      <c r="H26" s="927"/>
      <c r="I26" s="927">
        <f t="shared" si="0"/>
        <v>0</v>
      </c>
      <c r="J26" s="929"/>
      <c r="K26" s="929"/>
      <c r="L26" s="929"/>
      <c r="M26" s="928"/>
      <c r="N26" s="928">
        <f t="shared" si="1"/>
        <v>0</v>
      </c>
      <c r="O26" s="928"/>
      <c r="P26" s="1000"/>
      <c r="Q26" s="1000"/>
      <c r="R26" s="1001"/>
      <c r="S26" s="1001"/>
      <c r="T26" s="1001"/>
      <c r="U26" s="1001"/>
      <c r="V26" s="1001">
        <f t="shared" si="2"/>
        <v>0</v>
      </c>
      <c r="W26" s="927"/>
      <c r="X26" s="927"/>
      <c r="Y26" s="958"/>
      <c r="Z26" s="924"/>
      <c r="AA26" s="924"/>
      <c r="AB26" s="924"/>
      <c r="AC26" s="924">
        <f t="shared" si="3"/>
        <v>0</v>
      </c>
      <c r="AD26" s="925"/>
      <c r="AE26" s="925"/>
      <c r="AF26" s="925"/>
      <c r="AG26" s="925"/>
      <c r="AH26" s="925">
        <f t="shared" si="4"/>
        <v>0</v>
      </c>
      <c r="AI26" s="958"/>
      <c r="AJ26" s="958"/>
      <c r="AK26" s="958"/>
      <c r="AL26" s="924"/>
      <c r="AM26" s="924"/>
      <c r="AN26" s="924"/>
      <c r="AO26" s="924"/>
      <c r="AP26" s="924">
        <f t="shared" si="5"/>
        <v>0</v>
      </c>
      <c r="AQ26" s="1301"/>
      <c r="AR26" s="1301"/>
      <c r="AS26" s="1301"/>
      <c r="AT26" s="1301"/>
      <c r="AU26" s="1301"/>
      <c r="AV26" s="1301"/>
      <c r="AW26" s="1301"/>
      <c r="AX26" s="1918"/>
      <c r="AY26" s="1918"/>
      <c r="AZ26" s="1918"/>
      <c r="BA26" s="1918"/>
      <c r="BB26" s="1918"/>
      <c r="BC26" s="1918"/>
      <c r="BD26" s="1918"/>
      <c r="BE26" s="749"/>
    </row>
    <row r="27" spans="2:57" ht="11.25" hidden="1" customHeight="1">
      <c r="B27" s="955"/>
      <c r="C27" s="944"/>
      <c r="D27" s="889"/>
      <c r="E27" s="927"/>
      <c r="F27" s="927"/>
      <c r="G27" s="927"/>
      <c r="H27" s="927"/>
      <c r="I27" s="927">
        <f t="shared" si="0"/>
        <v>0</v>
      </c>
      <c r="J27" s="929"/>
      <c r="K27" s="929"/>
      <c r="L27" s="929"/>
      <c r="M27" s="928"/>
      <c r="N27" s="928">
        <f t="shared" si="1"/>
        <v>0</v>
      </c>
      <c r="O27" s="928"/>
      <c r="P27" s="1000"/>
      <c r="Q27" s="1000"/>
      <c r="R27" s="1001"/>
      <c r="S27" s="1001"/>
      <c r="T27" s="1001"/>
      <c r="U27" s="1001"/>
      <c r="V27" s="1001">
        <f t="shared" si="2"/>
        <v>0</v>
      </c>
      <c r="W27" s="927"/>
      <c r="X27" s="927"/>
      <c r="Y27" s="958"/>
      <c r="Z27" s="924"/>
      <c r="AA27" s="924"/>
      <c r="AB27" s="924"/>
      <c r="AC27" s="924">
        <f t="shared" si="3"/>
        <v>0</v>
      </c>
      <c r="AD27" s="925"/>
      <c r="AE27" s="925"/>
      <c r="AF27" s="925"/>
      <c r="AG27" s="925"/>
      <c r="AH27" s="925">
        <f t="shared" si="4"/>
        <v>0</v>
      </c>
      <c r="AI27" s="958"/>
      <c r="AJ27" s="958"/>
      <c r="AK27" s="958"/>
      <c r="AL27" s="924"/>
      <c r="AM27" s="924"/>
      <c r="AN27" s="924"/>
      <c r="AO27" s="924"/>
      <c r="AP27" s="924">
        <f t="shared" si="5"/>
        <v>0</v>
      </c>
      <c r="AQ27" s="1301"/>
      <c r="AR27" s="1301"/>
      <c r="AS27" s="1301"/>
      <c r="AT27" s="1301"/>
      <c r="AU27" s="1301"/>
      <c r="AV27" s="1301"/>
      <c r="AW27" s="1301"/>
      <c r="AX27" s="1918"/>
      <c r="AY27" s="1918"/>
      <c r="AZ27" s="1918"/>
      <c r="BA27" s="1918"/>
      <c r="BB27" s="1918"/>
      <c r="BC27" s="1918"/>
      <c r="BD27" s="1918"/>
      <c r="BE27" s="749"/>
    </row>
    <row r="28" spans="2:57" ht="11.25" hidden="1" customHeight="1">
      <c r="B28" s="955"/>
      <c r="C28" s="944"/>
      <c r="D28" s="889"/>
      <c r="E28" s="927"/>
      <c r="F28" s="927"/>
      <c r="G28" s="927"/>
      <c r="H28" s="927"/>
      <c r="I28" s="927">
        <f t="shared" si="0"/>
        <v>0</v>
      </c>
      <c r="J28" s="929"/>
      <c r="K28" s="929"/>
      <c r="L28" s="929"/>
      <c r="M28" s="928"/>
      <c r="N28" s="928">
        <f t="shared" si="1"/>
        <v>0</v>
      </c>
      <c r="O28" s="928"/>
      <c r="P28" s="1000"/>
      <c r="Q28" s="1000"/>
      <c r="R28" s="1001"/>
      <c r="S28" s="1001"/>
      <c r="T28" s="1001"/>
      <c r="U28" s="1001"/>
      <c r="V28" s="1001">
        <f t="shared" si="2"/>
        <v>0</v>
      </c>
      <c r="W28" s="927"/>
      <c r="X28" s="927"/>
      <c r="Y28" s="958"/>
      <c r="Z28" s="924"/>
      <c r="AA28" s="924"/>
      <c r="AB28" s="924"/>
      <c r="AC28" s="924">
        <f t="shared" si="3"/>
        <v>0</v>
      </c>
      <c r="AD28" s="925"/>
      <c r="AE28" s="925"/>
      <c r="AF28" s="925"/>
      <c r="AG28" s="925"/>
      <c r="AH28" s="925">
        <f t="shared" si="4"/>
        <v>0</v>
      </c>
      <c r="AI28" s="958"/>
      <c r="AJ28" s="958"/>
      <c r="AK28" s="958"/>
      <c r="AL28" s="924"/>
      <c r="AM28" s="924"/>
      <c r="AN28" s="924"/>
      <c r="AO28" s="924"/>
      <c r="AP28" s="924">
        <f t="shared" si="5"/>
        <v>0</v>
      </c>
      <c r="AQ28" s="1301"/>
      <c r="AR28" s="1301"/>
      <c r="AS28" s="1301"/>
      <c r="AT28" s="1301"/>
      <c r="AU28" s="1301"/>
      <c r="AV28" s="1301"/>
      <c r="AW28" s="1301"/>
      <c r="AX28" s="1918"/>
      <c r="AY28" s="1918"/>
      <c r="AZ28" s="1918"/>
      <c r="BA28" s="1918"/>
      <c r="BB28" s="1918"/>
      <c r="BC28" s="1918"/>
      <c r="BD28" s="1918"/>
      <c r="BE28" s="749"/>
    </row>
    <row r="29" spans="2:57" ht="11.25" hidden="1" customHeight="1">
      <c r="B29" s="955"/>
      <c r="C29" s="944"/>
      <c r="D29" s="889"/>
      <c r="E29" s="927"/>
      <c r="F29" s="927"/>
      <c r="G29" s="927"/>
      <c r="H29" s="927"/>
      <c r="I29" s="927">
        <f t="shared" si="0"/>
        <v>0</v>
      </c>
      <c r="J29" s="929"/>
      <c r="K29" s="929"/>
      <c r="L29" s="929"/>
      <c r="M29" s="928"/>
      <c r="N29" s="928">
        <f t="shared" si="1"/>
        <v>0</v>
      </c>
      <c r="O29" s="928"/>
      <c r="P29" s="1000"/>
      <c r="Q29" s="1000"/>
      <c r="R29" s="1001"/>
      <c r="S29" s="1001"/>
      <c r="T29" s="1001"/>
      <c r="U29" s="1001"/>
      <c r="V29" s="1001">
        <f t="shared" si="2"/>
        <v>0</v>
      </c>
      <c r="W29" s="927"/>
      <c r="X29" s="927"/>
      <c r="Y29" s="958"/>
      <c r="Z29" s="924"/>
      <c r="AA29" s="924"/>
      <c r="AB29" s="924"/>
      <c r="AC29" s="924">
        <f t="shared" si="3"/>
        <v>0</v>
      </c>
      <c r="AD29" s="925"/>
      <c r="AE29" s="925"/>
      <c r="AF29" s="925"/>
      <c r="AG29" s="925"/>
      <c r="AH29" s="925">
        <f t="shared" si="4"/>
        <v>0</v>
      </c>
      <c r="AI29" s="958"/>
      <c r="AJ29" s="958"/>
      <c r="AK29" s="958"/>
      <c r="AL29" s="924"/>
      <c r="AM29" s="924"/>
      <c r="AN29" s="924"/>
      <c r="AO29" s="924"/>
      <c r="AP29" s="924">
        <f t="shared" si="5"/>
        <v>0</v>
      </c>
      <c r="AQ29" s="1301"/>
      <c r="AR29" s="1301"/>
      <c r="AS29" s="1301"/>
      <c r="AT29" s="1301"/>
      <c r="AU29" s="1301"/>
      <c r="AV29" s="1301"/>
      <c r="AW29" s="1301"/>
      <c r="AX29" s="1918"/>
      <c r="AY29" s="1918"/>
      <c r="AZ29" s="1918"/>
      <c r="BA29" s="1918"/>
      <c r="BB29" s="1918"/>
      <c r="BC29" s="1918"/>
      <c r="BD29" s="1918"/>
      <c r="BE29" s="749"/>
    </row>
    <row r="30" spans="2:57" ht="11.25" hidden="1" customHeight="1">
      <c r="B30" s="955"/>
      <c r="C30" s="944"/>
      <c r="D30" s="889"/>
      <c r="E30" s="927"/>
      <c r="F30" s="927"/>
      <c r="G30" s="927"/>
      <c r="H30" s="927"/>
      <c r="I30" s="927">
        <f t="shared" si="0"/>
        <v>0</v>
      </c>
      <c r="J30" s="929"/>
      <c r="K30" s="929"/>
      <c r="L30" s="929"/>
      <c r="M30" s="928"/>
      <c r="N30" s="928">
        <f t="shared" si="1"/>
        <v>0</v>
      </c>
      <c r="O30" s="928"/>
      <c r="P30" s="1000"/>
      <c r="Q30" s="1000"/>
      <c r="R30" s="1001"/>
      <c r="S30" s="1001"/>
      <c r="T30" s="1001"/>
      <c r="U30" s="1001"/>
      <c r="V30" s="1001">
        <f t="shared" si="2"/>
        <v>0</v>
      </c>
      <c r="W30" s="927"/>
      <c r="X30" s="927"/>
      <c r="Y30" s="958"/>
      <c r="Z30" s="924"/>
      <c r="AA30" s="924"/>
      <c r="AB30" s="924"/>
      <c r="AC30" s="924">
        <f t="shared" si="3"/>
        <v>0</v>
      </c>
      <c r="AD30" s="925"/>
      <c r="AE30" s="925"/>
      <c r="AF30" s="925"/>
      <c r="AG30" s="925"/>
      <c r="AH30" s="925">
        <f t="shared" si="4"/>
        <v>0</v>
      </c>
      <c r="AI30" s="958"/>
      <c r="AJ30" s="958"/>
      <c r="AK30" s="958"/>
      <c r="AL30" s="924"/>
      <c r="AM30" s="924"/>
      <c r="AN30" s="924"/>
      <c r="AO30" s="924"/>
      <c r="AP30" s="924">
        <f t="shared" si="5"/>
        <v>0</v>
      </c>
      <c r="AQ30" s="1301"/>
      <c r="AR30" s="1301"/>
      <c r="AS30" s="1301"/>
      <c r="AT30" s="1301"/>
      <c r="AU30" s="1301"/>
      <c r="AV30" s="1301"/>
      <c r="AW30" s="1301"/>
      <c r="AX30" s="1918"/>
      <c r="AY30" s="1918"/>
      <c r="AZ30" s="1918"/>
      <c r="BA30" s="1918"/>
      <c r="BB30" s="1918"/>
      <c r="BC30" s="1918"/>
      <c r="BD30" s="1918"/>
      <c r="BE30" s="749"/>
    </row>
    <row r="31" spans="2:57" ht="11.25" hidden="1" customHeight="1">
      <c r="B31" s="955"/>
      <c r="C31" s="944"/>
      <c r="D31" s="889"/>
      <c r="E31" s="927"/>
      <c r="F31" s="927"/>
      <c r="G31" s="927"/>
      <c r="H31" s="927"/>
      <c r="I31" s="927">
        <f t="shared" si="0"/>
        <v>0</v>
      </c>
      <c r="J31" s="929"/>
      <c r="K31" s="929"/>
      <c r="L31" s="929"/>
      <c r="M31" s="928"/>
      <c r="N31" s="928">
        <f t="shared" si="1"/>
        <v>0</v>
      </c>
      <c r="O31" s="928"/>
      <c r="P31" s="1000"/>
      <c r="Q31" s="1000"/>
      <c r="R31" s="1001"/>
      <c r="S31" s="1001"/>
      <c r="T31" s="1001"/>
      <c r="U31" s="1001"/>
      <c r="V31" s="1001">
        <f t="shared" si="2"/>
        <v>0</v>
      </c>
      <c r="W31" s="927"/>
      <c r="X31" s="927"/>
      <c r="Y31" s="958"/>
      <c r="Z31" s="924"/>
      <c r="AA31" s="924"/>
      <c r="AB31" s="924"/>
      <c r="AC31" s="924">
        <f t="shared" si="3"/>
        <v>0</v>
      </c>
      <c r="AD31" s="925"/>
      <c r="AE31" s="925"/>
      <c r="AF31" s="925"/>
      <c r="AG31" s="925"/>
      <c r="AH31" s="925">
        <f t="shared" si="4"/>
        <v>0</v>
      </c>
      <c r="AI31" s="958"/>
      <c r="AJ31" s="958"/>
      <c r="AK31" s="958"/>
      <c r="AL31" s="924"/>
      <c r="AM31" s="924"/>
      <c r="AN31" s="924"/>
      <c r="AO31" s="924"/>
      <c r="AP31" s="924">
        <f t="shared" si="5"/>
        <v>0</v>
      </c>
      <c r="AQ31" s="1301"/>
      <c r="AR31" s="1301"/>
      <c r="AS31" s="1301"/>
      <c r="AT31" s="1301"/>
      <c r="AU31" s="1301"/>
      <c r="AV31" s="1301"/>
      <c r="AW31" s="1301"/>
      <c r="AX31" s="1918"/>
      <c r="AY31" s="1918"/>
      <c r="AZ31" s="1918"/>
      <c r="BA31" s="1918"/>
      <c r="BB31" s="1918"/>
      <c r="BC31" s="1918"/>
      <c r="BD31" s="1918"/>
      <c r="BE31" s="749"/>
    </row>
    <row r="32" spans="2:57" ht="11.25" hidden="1" customHeight="1">
      <c r="B32" s="955"/>
      <c r="C32" s="944"/>
      <c r="D32" s="889"/>
      <c r="E32" s="927"/>
      <c r="F32" s="927"/>
      <c r="G32" s="927"/>
      <c r="H32" s="927"/>
      <c r="I32" s="927">
        <f t="shared" si="0"/>
        <v>0</v>
      </c>
      <c r="J32" s="929"/>
      <c r="K32" s="929"/>
      <c r="L32" s="929"/>
      <c r="M32" s="928"/>
      <c r="N32" s="928">
        <f t="shared" si="1"/>
        <v>0</v>
      </c>
      <c r="O32" s="928"/>
      <c r="P32" s="1000"/>
      <c r="Q32" s="1000"/>
      <c r="R32" s="1001"/>
      <c r="S32" s="1001"/>
      <c r="T32" s="1001"/>
      <c r="U32" s="1001"/>
      <c r="V32" s="1001">
        <f t="shared" si="2"/>
        <v>0</v>
      </c>
      <c r="W32" s="927"/>
      <c r="X32" s="927"/>
      <c r="Y32" s="958"/>
      <c r="Z32" s="924"/>
      <c r="AA32" s="924"/>
      <c r="AB32" s="924"/>
      <c r="AC32" s="924">
        <f t="shared" si="3"/>
        <v>0</v>
      </c>
      <c r="AD32" s="925"/>
      <c r="AE32" s="925"/>
      <c r="AF32" s="925"/>
      <c r="AG32" s="925"/>
      <c r="AH32" s="925">
        <f t="shared" si="4"/>
        <v>0</v>
      </c>
      <c r="AI32" s="958"/>
      <c r="AJ32" s="958"/>
      <c r="AK32" s="958"/>
      <c r="AL32" s="924"/>
      <c r="AM32" s="924"/>
      <c r="AN32" s="924"/>
      <c r="AO32" s="924"/>
      <c r="AP32" s="924">
        <f t="shared" si="5"/>
        <v>0</v>
      </c>
      <c r="AQ32" s="1301"/>
      <c r="AR32" s="1301"/>
      <c r="AS32" s="1301"/>
      <c r="AT32" s="1301"/>
      <c r="AU32" s="1301"/>
      <c r="AV32" s="1301"/>
      <c r="AW32" s="1301"/>
      <c r="AX32" s="1918"/>
      <c r="AY32" s="1918"/>
      <c r="AZ32" s="1918"/>
      <c r="BA32" s="1918"/>
      <c r="BB32" s="1918"/>
      <c r="BC32" s="1918"/>
      <c r="BD32" s="1918"/>
      <c r="BE32" s="749"/>
    </row>
    <row r="33" spans="1:58" ht="11.25" hidden="1" customHeight="1">
      <c r="A33" s="885" t="s">
        <v>636</v>
      </c>
      <c r="B33" s="955"/>
      <c r="C33" s="944"/>
      <c r="D33" s="889"/>
      <c r="E33" s="927"/>
      <c r="F33" s="927"/>
      <c r="G33" s="927"/>
      <c r="H33" s="927"/>
      <c r="I33" s="927">
        <f t="shared" si="0"/>
        <v>0</v>
      </c>
      <c r="J33" s="929"/>
      <c r="K33" s="929"/>
      <c r="L33" s="929"/>
      <c r="M33" s="928"/>
      <c r="N33" s="928">
        <f t="shared" si="1"/>
        <v>0</v>
      </c>
      <c r="O33" s="928"/>
      <c r="P33" s="1000">
        <f>E33+J33</f>
        <v>0</v>
      </c>
      <c r="Q33" s="1000"/>
      <c r="R33" s="1001">
        <f>F33+K33</f>
        <v>0</v>
      </c>
      <c r="S33" s="1001"/>
      <c r="T33" s="1001">
        <f>G33+L33</f>
        <v>0</v>
      </c>
      <c r="U33" s="1001">
        <f>H33+M33</f>
        <v>0</v>
      </c>
      <c r="V33" s="1001">
        <f t="shared" si="2"/>
        <v>0</v>
      </c>
      <c r="W33" s="927"/>
      <c r="X33" s="927"/>
      <c r="Y33" s="958"/>
      <c r="Z33" s="924"/>
      <c r="AA33" s="924"/>
      <c r="AB33" s="924"/>
      <c r="AC33" s="924">
        <f t="shared" si="3"/>
        <v>0</v>
      </c>
      <c r="AD33" s="925"/>
      <c r="AE33" s="925"/>
      <c r="AF33" s="925"/>
      <c r="AG33" s="925"/>
      <c r="AH33" s="925">
        <f t="shared" si="4"/>
        <v>0</v>
      </c>
      <c r="AI33" s="958">
        <f>Y33+AD33</f>
        <v>0</v>
      </c>
      <c r="AJ33" s="958"/>
      <c r="AK33" s="958"/>
      <c r="AL33" s="924">
        <f>Z33+AE33</f>
        <v>0</v>
      </c>
      <c r="AM33" s="924"/>
      <c r="AN33" s="924">
        <f>AA33+AF33</f>
        <v>0</v>
      </c>
      <c r="AO33" s="924">
        <f>AB33+AG33</f>
        <v>0</v>
      </c>
      <c r="AP33" s="924">
        <f t="shared" si="5"/>
        <v>0</v>
      </c>
      <c r="AQ33" s="1301"/>
      <c r="AR33" s="1301"/>
      <c r="AS33" s="1301"/>
      <c r="AT33" s="1301"/>
      <c r="AU33" s="1301"/>
      <c r="AV33" s="1301"/>
      <c r="AW33" s="1301"/>
      <c r="AX33" s="1918"/>
      <c r="AY33" s="1918"/>
      <c r="AZ33" s="1918"/>
      <c r="BA33" s="1918"/>
      <c r="BB33" s="1918"/>
      <c r="BC33" s="1918"/>
      <c r="BD33" s="1918"/>
      <c r="BE33" s="749"/>
    </row>
    <row r="34" spans="1:58" ht="13.9" hidden="1" customHeight="1">
      <c r="B34" s="943" t="s">
        <v>707</v>
      </c>
      <c r="C34" s="942" t="s">
        <v>486</v>
      </c>
      <c r="D34" s="1142"/>
      <c r="E34" s="1142">
        <v>0</v>
      </c>
      <c r="F34" s="1142">
        <v>0</v>
      </c>
      <c r="G34" s="1142">
        <v>0</v>
      </c>
      <c r="H34" s="1142">
        <v>0</v>
      </c>
      <c r="I34" s="1142">
        <f t="shared" si="0"/>
        <v>0</v>
      </c>
      <c r="J34" s="1142">
        <f>SUM(J35:J54)</f>
        <v>0</v>
      </c>
      <c r="K34" s="1142">
        <f>SUM(K35:K54)</f>
        <v>0</v>
      </c>
      <c r="L34" s="1142">
        <f>SUM(L35:L54)</f>
        <v>0</v>
      </c>
      <c r="M34" s="1142">
        <f>SUM(M35:M54)</f>
        <v>0</v>
      </c>
      <c r="N34" s="1142">
        <f t="shared" si="1"/>
        <v>0</v>
      </c>
      <c r="O34" s="1142"/>
      <c r="P34" s="1142">
        <f>SUM(P35:P54)</f>
        <v>0</v>
      </c>
      <c r="Q34" s="1142"/>
      <c r="R34" s="1142">
        <f>SUM(R35:R54)</f>
        <v>0</v>
      </c>
      <c r="S34" s="1142"/>
      <c r="T34" s="1142">
        <f>SUM(T35:T54)</f>
        <v>0</v>
      </c>
      <c r="U34" s="1142">
        <f>SUM(U35:U54)</f>
        <v>0</v>
      </c>
      <c r="V34" s="1142">
        <f t="shared" si="2"/>
        <v>0</v>
      </c>
      <c r="W34" s="1143"/>
      <c r="X34" s="1143"/>
      <c r="Y34" s="1144">
        <f>SUM(Y35:Y54)</f>
        <v>0</v>
      </c>
      <c r="Z34" s="1142">
        <f>SUM(Z35:Z54)</f>
        <v>0</v>
      </c>
      <c r="AA34" s="1142">
        <f>SUM(AA35:AA54)</f>
        <v>0</v>
      </c>
      <c r="AB34" s="1142">
        <f>SUM(AB35:AB54)</f>
        <v>0</v>
      </c>
      <c r="AC34" s="1142">
        <f t="shared" si="3"/>
        <v>0</v>
      </c>
      <c r="AD34" s="1142">
        <f>SUM(AD35:AD54)</f>
        <v>0</v>
      </c>
      <c r="AE34" s="1142">
        <f>SUM(AE35:AE54)</f>
        <v>0</v>
      </c>
      <c r="AF34" s="1142">
        <f>SUM(AF35:AF54)</f>
        <v>0</v>
      </c>
      <c r="AG34" s="1142">
        <f>SUM(AG35:AG54)</f>
        <v>0</v>
      </c>
      <c r="AH34" s="1142">
        <f t="shared" si="4"/>
        <v>0</v>
      </c>
      <c r="AI34" s="1144">
        <f>SUM(AI35:AI54)</f>
        <v>0</v>
      </c>
      <c r="AJ34" s="1144"/>
      <c r="AK34" s="1144"/>
      <c r="AL34" s="1142">
        <f>SUM(AL35:AL54)</f>
        <v>0</v>
      </c>
      <c r="AM34" s="1142"/>
      <c r="AN34" s="1142">
        <f>SUM(AN35:AN54)</f>
        <v>0</v>
      </c>
      <c r="AO34" s="1142">
        <f>SUM(AO35:AO54)</f>
        <v>0</v>
      </c>
      <c r="AP34" s="1142">
        <f t="shared" si="5"/>
        <v>0</v>
      </c>
      <c r="AQ34" s="1300"/>
      <c r="AR34" s="1300"/>
      <c r="AS34" s="1300"/>
      <c r="AT34" s="1300"/>
      <c r="AU34" s="1300"/>
      <c r="AV34" s="1300"/>
      <c r="AW34" s="1300"/>
      <c r="AX34" s="1917"/>
      <c r="AY34" s="1917"/>
      <c r="AZ34" s="1917"/>
      <c r="BA34" s="1917"/>
      <c r="BB34" s="1917"/>
      <c r="BC34" s="1917"/>
      <c r="BD34" s="1917"/>
      <c r="BE34" s="747"/>
    </row>
    <row r="35" spans="1:58" ht="12" hidden="1" customHeight="1">
      <c r="A35" s="901" t="s">
        <v>646</v>
      </c>
      <c r="B35" s="956"/>
      <c r="C35" s="606" t="s">
        <v>638</v>
      </c>
      <c r="D35" s="930"/>
      <c r="E35" s="933">
        <v>0</v>
      </c>
      <c r="F35" s="933">
        <v>0</v>
      </c>
      <c r="G35" s="933">
        <v>0</v>
      </c>
      <c r="H35" s="933"/>
      <c r="I35" s="933">
        <f t="shared" si="0"/>
        <v>0</v>
      </c>
      <c r="J35" s="935"/>
      <c r="K35" s="935"/>
      <c r="L35" s="935">
        <f>3500-3500</f>
        <v>0</v>
      </c>
      <c r="M35" s="934"/>
      <c r="N35" s="934">
        <f t="shared" si="1"/>
        <v>0</v>
      </c>
      <c r="O35" s="934"/>
      <c r="P35" s="1002">
        <f t="shared" ref="P35:P54" si="8">E35+J35</f>
        <v>0</v>
      </c>
      <c r="Q35" s="1002"/>
      <c r="R35" s="1002">
        <f t="shared" ref="R35:R54" si="9">F35+K35</f>
        <v>0</v>
      </c>
      <c r="S35" s="1002"/>
      <c r="T35" s="1002">
        <f t="shared" ref="T35:T54" si="10">G35+L35</f>
        <v>0</v>
      </c>
      <c r="U35" s="1002">
        <f t="shared" ref="U35:U54" si="11">H35+M35</f>
        <v>0</v>
      </c>
      <c r="V35" s="1002">
        <f t="shared" si="2"/>
        <v>0</v>
      </c>
      <c r="W35" s="941"/>
      <c r="X35" s="941"/>
      <c r="Y35" s="962"/>
      <c r="Z35" s="931"/>
      <c r="AA35" s="931"/>
      <c r="AB35" s="931"/>
      <c r="AC35" s="931">
        <f t="shared" si="3"/>
        <v>0</v>
      </c>
      <c r="AD35" s="932"/>
      <c r="AE35" s="932"/>
      <c r="AF35" s="932">
        <f>3500-3500</f>
        <v>0</v>
      </c>
      <c r="AG35" s="932"/>
      <c r="AH35" s="932">
        <f t="shared" si="4"/>
        <v>0</v>
      </c>
      <c r="AI35" s="962">
        <f>Y35+AD35</f>
        <v>0</v>
      </c>
      <c r="AJ35" s="962"/>
      <c r="AK35" s="962"/>
      <c r="AL35" s="931">
        <f>Z35+AE35</f>
        <v>0</v>
      </c>
      <c r="AM35" s="931"/>
      <c r="AN35" s="931">
        <f t="shared" ref="AN35:AO38" si="12">AA35+AF35</f>
        <v>0</v>
      </c>
      <c r="AO35" s="931">
        <f t="shared" si="12"/>
        <v>0</v>
      </c>
      <c r="AP35" s="931">
        <f t="shared" si="5"/>
        <v>0</v>
      </c>
      <c r="AQ35" s="1302"/>
      <c r="AR35" s="1302"/>
      <c r="AS35" s="1302"/>
      <c r="AT35" s="1302"/>
      <c r="AU35" s="1302"/>
      <c r="AV35" s="1302"/>
      <c r="AW35" s="1302"/>
      <c r="AX35" s="1919"/>
      <c r="AY35" s="1919"/>
      <c r="AZ35" s="1919"/>
      <c r="BA35" s="1919"/>
      <c r="BB35" s="1919"/>
      <c r="BC35" s="1919"/>
      <c r="BD35" s="1919"/>
      <c r="BE35" s="749"/>
    </row>
    <row r="36" spans="1:58" ht="12" hidden="1" customHeight="1">
      <c r="A36" s="885" t="s">
        <v>636</v>
      </c>
      <c r="B36" s="955"/>
      <c r="C36" s="606" t="s">
        <v>711</v>
      </c>
      <c r="D36" s="891"/>
      <c r="E36" s="916">
        <v>0</v>
      </c>
      <c r="F36" s="916">
        <v>0</v>
      </c>
      <c r="G36" s="916">
        <v>0</v>
      </c>
      <c r="H36" s="916"/>
      <c r="I36" s="916">
        <f t="shared" si="0"/>
        <v>0</v>
      </c>
      <c r="J36" s="940"/>
      <c r="K36" s="940"/>
      <c r="L36" s="940"/>
      <c r="M36" s="940"/>
      <c r="N36" s="940">
        <f t="shared" si="1"/>
        <v>0</v>
      </c>
      <c r="O36" s="940"/>
      <c r="P36" s="999">
        <f t="shared" si="8"/>
        <v>0</v>
      </c>
      <c r="Q36" s="999"/>
      <c r="R36" s="999">
        <f t="shared" si="9"/>
        <v>0</v>
      </c>
      <c r="S36" s="999"/>
      <c r="T36" s="999">
        <f t="shared" si="10"/>
        <v>0</v>
      </c>
      <c r="U36" s="999">
        <f t="shared" si="11"/>
        <v>0</v>
      </c>
      <c r="V36" s="999">
        <f t="shared" si="2"/>
        <v>0</v>
      </c>
      <c r="W36" s="939"/>
      <c r="X36" s="939"/>
      <c r="Y36" s="961"/>
      <c r="Z36" s="915"/>
      <c r="AA36" s="915"/>
      <c r="AB36" s="915"/>
      <c r="AC36" s="915">
        <f t="shared" si="3"/>
        <v>0</v>
      </c>
      <c r="AD36" s="938"/>
      <c r="AE36" s="938"/>
      <c r="AF36" s="938"/>
      <c r="AG36" s="938"/>
      <c r="AH36" s="938">
        <f t="shared" si="4"/>
        <v>0</v>
      </c>
      <c r="AI36" s="961">
        <f>Y36+AD36</f>
        <v>0</v>
      </c>
      <c r="AJ36" s="961"/>
      <c r="AK36" s="961"/>
      <c r="AL36" s="915">
        <f>Z36+AE36</f>
        <v>0</v>
      </c>
      <c r="AM36" s="915"/>
      <c r="AN36" s="915">
        <f t="shared" si="12"/>
        <v>0</v>
      </c>
      <c r="AO36" s="915">
        <f t="shared" si="12"/>
        <v>0</v>
      </c>
      <c r="AP36" s="915">
        <f t="shared" si="5"/>
        <v>0</v>
      </c>
      <c r="AQ36" s="1301"/>
      <c r="AR36" s="1301"/>
      <c r="AS36" s="1301"/>
      <c r="AT36" s="1301"/>
      <c r="AU36" s="1301"/>
      <c r="AV36" s="1301"/>
      <c r="AW36" s="1301"/>
      <c r="AX36" s="1918"/>
      <c r="AY36" s="1918"/>
      <c r="AZ36" s="1918"/>
      <c r="BA36" s="1918"/>
      <c r="BB36" s="1918"/>
      <c r="BC36" s="1918"/>
      <c r="BD36" s="1918"/>
      <c r="BE36" s="749"/>
    </row>
    <row r="37" spans="1:58" ht="12" hidden="1" customHeight="1">
      <c r="B37" s="955"/>
      <c r="C37" s="606" t="s">
        <v>710</v>
      </c>
      <c r="D37" s="889"/>
      <c r="E37" s="927">
        <v>0</v>
      </c>
      <c r="F37" s="927">
        <v>0</v>
      </c>
      <c r="G37" s="927">
        <v>0</v>
      </c>
      <c r="H37" s="927"/>
      <c r="I37" s="927">
        <f t="shared" si="0"/>
        <v>0</v>
      </c>
      <c r="J37" s="928"/>
      <c r="K37" s="928"/>
      <c r="L37" s="928"/>
      <c r="M37" s="928"/>
      <c r="N37" s="928">
        <f t="shared" si="1"/>
        <v>0</v>
      </c>
      <c r="O37" s="928"/>
      <c r="P37" s="999">
        <f t="shared" si="8"/>
        <v>0</v>
      </c>
      <c r="Q37" s="999"/>
      <c r="R37" s="999">
        <f t="shared" si="9"/>
        <v>0</v>
      </c>
      <c r="S37" s="999"/>
      <c r="T37" s="999">
        <f t="shared" si="10"/>
        <v>0</v>
      </c>
      <c r="U37" s="999">
        <f t="shared" si="11"/>
        <v>0</v>
      </c>
      <c r="V37" s="1001">
        <f t="shared" si="2"/>
        <v>0</v>
      </c>
      <c r="W37" s="926"/>
      <c r="X37" s="926"/>
      <c r="Y37" s="958"/>
      <c r="Z37" s="924"/>
      <c r="AA37" s="924"/>
      <c r="AB37" s="924"/>
      <c r="AC37" s="924">
        <f t="shared" si="3"/>
        <v>0</v>
      </c>
      <c r="AD37" s="925"/>
      <c r="AE37" s="925"/>
      <c r="AF37" s="925"/>
      <c r="AG37" s="925"/>
      <c r="AH37" s="925">
        <f t="shared" si="4"/>
        <v>0</v>
      </c>
      <c r="AI37" s="958">
        <f>Y37+AD37</f>
        <v>0</v>
      </c>
      <c r="AJ37" s="958"/>
      <c r="AK37" s="958"/>
      <c r="AL37" s="924">
        <f>Z37+AE37</f>
        <v>0</v>
      </c>
      <c r="AM37" s="924"/>
      <c r="AN37" s="924">
        <f t="shared" si="12"/>
        <v>0</v>
      </c>
      <c r="AO37" s="924">
        <f t="shared" si="12"/>
        <v>0</v>
      </c>
      <c r="AP37" s="924">
        <f t="shared" si="5"/>
        <v>0</v>
      </c>
      <c r="AQ37" s="1301"/>
      <c r="AR37" s="1301"/>
      <c r="AS37" s="1301"/>
      <c r="AT37" s="1301"/>
      <c r="AU37" s="1301"/>
      <c r="AV37" s="1301"/>
      <c r="AW37" s="1301"/>
      <c r="AX37" s="1918"/>
      <c r="AY37" s="1918"/>
      <c r="AZ37" s="1918"/>
      <c r="BA37" s="1918"/>
      <c r="BB37" s="1918"/>
      <c r="BC37" s="1918"/>
      <c r="BD37" s="1918"/>
      <c r="BE37" s="749"/>
      <c r="BF37" s="957" t="e">
        <f>#REF!-#REF!</f>
        <v>#REF!</v>
      </c>
    </row>
    <row r="38" spans="1:58" s="960" customFormat="1" ht="12" hidden="1" customHeight="1">
      <c r="A38" s="960" t="s">
        <v>636</v>
      </c>
      <c r="B38" s="1065"/>
      <c r="C38" s="900" t="s">
        <v>60</v>
      </c>
      <c r="D38" s="889"/>
      <c r="E38" s="927">
        <v>0</v>
      </c>
      <c r="F38" s="927">
        <v>0</v>
      </c>
      <c r="G38" s="927">
        <v>0</v>
      </c>
      <c r="H38" s="927"/>
      <c r="I38" s="927">
        <f t="shared" si="0"/>
        <v>0</v>
      </c>
      <c r="J38" s="928"/>
      <c r="K38" s="928"/>
      <c r="L38" s="928"/>
      <c r="M38" s="928"/>
      <c r="N38" s="928">
        <f t="shared" si="1"/>
        <v>0</v>
      </c>
      <c r="O38" s="928"/>
      <c r="P38" s="1001">
        <f t="shared" si="8"/>
        <v>0</v>
      </c>
      <c r="Q38" s="1001"/>
      <c r="R38" s="1001">
        <f t="shared" si="9"/>
        <v>0</v>
      </c>
      <c r="S38" s="1001"/>
      <c r="T38" s="1001">
        <f t="shared" si="10"/>
        <v>0</v>
      </c>
      <c r="U38" s="1001">
        <f t="shared" si="11"/>
        <v>0</v>
      </c>
      <c r="V38" s="1001">
        <f t="shared" si="2"/>
        <v>0</v>
      </c>
      <c r="W38" s="926"/>
      <c r="X38" s="926"/>
      <c r="Y38" s="958"/>
      <c r="Z38" s="924"/>
      <c r="AA38" s="924"/>
      <c r="AB38" s="924"/>
      <c r="AC38" s="924">
        <f t="shared" si="3"/>
        <v>0</v>
      </c>
      <c r="AD38" s="925"/>
      <c r="AE38" s="925"/>
      <c r="AF38" s="925"/>
      <c r="AG38" s="925"/>
      <c r="AH38" s="925">
        <f t="shared" si="4"/>
        <v>0</v>
      </c>
      <c r="AI38" s="910">
        <f>Y38+AD38</f>
        <v>0</v>
      </c>
      <c r="AJ38" s="910"/>
      <c r="AK38" s="910"/>
      <c r="AL38" s="910">
        <f>Z38+AE38</f>
        <v>0</v>
      </c>
      <c r="AM38" s="910"/>
      <c r="AN38" s="910">
        <f t="shared" si="12"/>
        <v>0</v>
      </c>
      <c r="AO38" s="910">
        <f t="shared" si="12"/>
        <v>0</v>
      </c>
      <c r="AP38" s="910">
        <f t="shared" si="5"/>
        <v>0</v>
      </c>
      <c r="AQ38" s="1303"/>
      <c r="AR38" s="1303"/>
      <c r="AS38" s="1303"/>
      <c r="AT38" s="1303"/>
      <c r="AU38" s="1303"/>
      <c r="AV38" s="1303"/>
      <c r="AW38" s="1303"/>
      <c r="AX38" s="1920"/>
      <c r="AY38" s="1920"/>
      <c r="AZ38" s="1920"/>
      <c r="BA38" s="1920"/>
      <c r="BB38" s="1920"/>
      <c r="BC38" s="1920"/>
      <c r="BD38" s="1920"/>
      <c r="BE38" s="1066"/>
    </row>
    <row r="39" spans="1:58" s="959" customFormat="1" ht="24.75" hidden="1" customHeight="1">
      <c r="A39" s="911">
        <v>1</v>
      </c>
      <c r="B39" s="1067" t="s">
        <v>484</v>
      </c>
      <c r="C39" s="1010" t="s">
        <v>318</v>
      </c>
      <c r="D39" s="1011"/>
      <c r="E39" s="1035">
        <v>0</v>
      </c>
      <c r="F39" s="1035">
        <v>0</v>
      </c>
      <c r="G39" s="1035">
        <v>0</v>
      </c>
      <c r="H39" s="1035"/>
      <c r="I39" s="1035">
        <f t="shared" si="0"/>
        <v>0</v>
      </c>
      <c r="J39" s="921"/>
      <c r="K39" s="921"/>
      <c r="L39" s="1037"/>
      <c r="M39" s="1037"/>
      <c r="N39" s="1037">
        <f t="shared" si="1"/>
        <v>0</v>
      </c>
      <c r="O39" s="1037"/>
      <c r="P39" s="1028">
        <f t="shared" si="8"/>
        <v>0</v>
      </c>
      <c r="Q39" s="1028"/>
      <c r="R39" s="1028">
        <f t="shared" si="9"/>
        <v>0</v>
      </c>
      <c r="S39" s="1028"/>
      <c r="T39" s="1028">
        <f t="shared" si="10"/>
        <v>0</v>
      </c>
      <c r="U39" s="1028">
        <f t="shared" si="11"/>
        <v>0</v>
      </c>
      <c r="V39" s="1028">
        <f t="shared" si="2"/>
        <v>0</v>
      </c>
      <c r="W39" s="1041"/>
      <c r="X39" s="1041"/>
      <c r="Y39" s="1068"/>
      <c r="Z39" s="1032"/>
      <c r="AA39" s="1032"/>
      <c r="AB39" s="1032"/>
      <c r="AC39" s="1032">
        <f t="shared" si="3"/>
        <v>0</v>
      </c>
      <c r="AD39" s="1039"/>
      <c r="AE39" s="1039"/>
      <c r="AF39" s="1039"/>
      <c r="AG39" s="1039"/>
      <c r="AH39" s="1039">
        <f t="shared" si="4"/>
        <v>0</v>
      </c>
      <c r="AI39" s="1068"/>
      <c r="AJ39" s="1068"/>
      <c r="AK39" s="1068"/>
      <c r="AL39" s="1032"/>
      <c r="AM39" s="1032"/>
      <c r="AN39" s="1032"/>
      <c r="AO39" s="1032"/>
      <c r="AP39" s="1032">
        <f t="shared" si="5"/>
        <v>0</v>
      </c>
      <c r="AQ39" s="1304"/>
      <c r="AR39" s="1304"/>
      <c r="AS39" s="1304"/>
      <c r="AT39" s="1304"/>
      <c r="AU39" s="1304"/>
      <c r="AV39" s="1304"/>
      <c r="AW39" s="1304"/>
      <c r="AX39" s="1921"/>
      <c r="AY39" s="1921"/>
      <c r="AZ39" s="1921"/>
      <c r="BA39" s="1921"/>
      <c r="BB39" s="1921"/>
      <c r="BC39" s="1921"/>
      <c r="BD39" s="1921"/>
      <c r="BE39" s="3765" t="s">
        <v>75</v>
      </c>
    </row>
    <row r="40" spans="1:58" ht="12" hidden="1" customHeight="1">
      <c r="B40" s="1067"/>
      <c r="C40" s="1010"/>
      <c r="D40" s="1024"/>
      <c r="E40" s="1035">
        <v>0</v>
      </c>
      <c r="F40" s="1035">
        <v>0</v>
      </c>
      <c r="G40" s="1035">
        <v>0</v>
      </c>
      <c r="H40" s="1035"/>
      <c r="I40" s="1035">
        <f t="shared" si="0"/>
        <v>0</v>
      </c>
      <c r="J40" s="1037"/>
      <c r="K40" s="1037"/>
      <c r="L40" s="1037"/>
      <c r="M40" s="1037"/>
      <c r="N40" s="1037">
        <f t="shared" si="1"/>
        <v>0</v>
      </c>
      <c r="O40" s="1037"/>
      <c r="P40" s="1069">
        <f t="shared" si="8"/>
        <v>0</v>
      </c>
      <c r="Q40" s="1069"/>
      <c r="R40" s="1028">
        <f t="shared" si="9"/>
        <v>0</v>
      </c>
      <c r="S40" s="1028"/>
      <c r="T40" s="1028">
        <f t="shared" si="10"/>
        <v>0</v>
      </c>
      <c r="U40" s="1028">
        <f t="shared" si="11"/>
        <v>0</v>
      </c>
      <c r="V40" s="1028">
        <f t="shared" si="2"/>
        <v>0</v>
      </c>
      <c r="W40" s="1041"/>
      <c r="X40" s="1041"/>
      <c r="Y40" s="1068"/>
      <c r="Z40" s="1032"/>
      <c r="AA40" s="1032"/>
      <c r="AB40" s="1032"/>
      <c r="AC40" s="1032">
        <f t="shared" si="3"/>
        <v>0</v>
      </c>
      <c r="AD40" s="1039"/>
      <c r="AE40" s="1039"/>
      <c r="AF40" s="1039"/>
      <c r="AG40" s="1039"/>
      <c r="AH40" s="1039">
        <f t="shared" si="4"/>
        <v>0</v>
      </c>
      <c r="AI40" s="1068"/>
      <c r="AJ40" s="1068"/>
      <c r="AK40" s="1068"/>
      <c r="AL40" s="1032"/>
      <c r="AM40" s="1032"/>
      <c r="AN40" s="1032"/>
      <c r="AO40" s="1032"/>
      <c r="AP40" s="1032">
        <f t="shared" si="5"/>
        <v>0</v>
      </c>
      <c r="AQ40" s="1304"/>
      <c r="AR40" s="1304"/>
      <c r="AS40" s="1304"/>
      <c r="AT40" s="1304"/>
      <c r="AU40" s="1304"/>
      <c r="AV40" s="1304"/>
      <c r="AW40" s="1304"/>
      <c r="AX40" s="1921"/>
      <c r="AY40" s="1921"/>
      <c r="AZ40" s="1921"/>
      <c r="BA40" s="1921"/>
      <c r="BB40" s="1921"/>
      <c r="BC40" s="1921"/>
      <c r="BD40" s="1921"/>
      <c r="BE40" s="3765"/>
    </row>
    <row r="41" spans="1:58" ht="12" hidden="1" customHeight="1">
      <c r="B41" s="1067"/>
      <c r="C41" s="1010"/>
      <c r="D41" s="1024"/>
      <c r="E41" s="1035">
        <v>0</v>
      </c>
      <c r="F41" s="1035">
        <v>0</v>
      </c>
      <c r="G41" s="1035">
        <v>0</v>
      </c>
      <c r="H41" s="1035"/>
      <c r="I41" s="1035">
        <f t="shared" si="0"/>
        <v>0</v>
      </c>
      <c r="J41" s="1037"/>
      <c r="K41" s="1037"/>
      <c r="L41" s="1037"/>
      <c r="M41" s="1037"/>
      <c r="N41" s="1037">
        <f t="shared" si="1"/>
        <v>0</v>
      </c>
      <c r="O41" s="1037"/>
      <c r="P41" s="1069">
        <f t="shared" si="8"/>
        <v>0</v>
      </c>
      <c r="Q41" s="1069"/>
      <c r="R41" s="1028">
        <f t="shared" si="9"/>
        <v>0</v>
      </c>
      <c r="S41" s="1028"/>
      <c r="T41" s="1028">
        <f t="shared" si="10"/>
        <v>0</v>
      </c>
      <c r="U41" s="1028">
        <f t="shared" si="11"/>
        <v>0</v>
      </c>
      <c r="V41" s="1028">
        <f t="shared" si="2"/>
        <v>0</v>
      </c>
      <c r="W41" s="1041"/>
      <c r="X41" s="1041"/>
      <c r="Y41" s="1068"/>
      <c r="Z41" s="1032"/>
      <c r="AA41" s="1032"/>
      <c r="AB41" s="1032"/>
      <c r="AC41" s="1032">
        <f t="shared" si="3"/>
        <v>0</v>
      </c>
      <c r="AD41" s="1039"/>
      <c r="AE41" s="1039"/>
      <c r="AF41" s="1039"/>
      <c r="AG41" s="1039"/>
      <c r="AH41" s="1039">
        <f t="shared" si="4"/>
        <v>0</v>
      </c>
      <c r="AI41" s="1068"/>
      <c r="AJ41" s="1068"/>
      <c r="AK41" s="1068"/>
      <c r="AL41" s="1032"/>
      <c r="AM41" s="1032"/>
      <c r="AN41" s="1032"/>
      <c r="AO41" s="1032"/>
      <c r="AP41" s="1032">
        <f t="shared" si="5"/>
        <v>0</v>
      </c>
      <c r="AQ41" s="1304"/>
      <c r="AR41" s="1304"/>
      <c r="AS41" s="1304"/>
      <c r="AT41" s="1304"/>
      <c r="AU41" s="1304"/>
      <c r="AV41" s="1304"/>
      <c r="AW41" s="1304"/>
      <c r="AX41" s="1921"/>
      <c r="AY41" s="1921"/>
      <c r="AZ41" s="1921"/>
      <c r="BA41" s="1921"/>
      <c r="BB41" s="1921"/>
      <c r="BC41" s="1921"/>
      <c r="BD41" s="1921"/>
      <c r="BE41" s="1008"/>
    </row>
    <row r="42" spans="1:58" ht="12" hidden="1" customHeight="1">
      <c r="B42" s="1067"/>
      <c r="C42" s="1010"/>
      <c r="D42" s="1024"/>
      <c r="E42" s="1035">
        <v>0</v>
      </c>
      <c r="F42" s="1035">
        <v>0</v>
      </c>
      <c r="G42" s="1035">
        <v>0</v>
      </c>
      <c r="H42" s="1035"/>
      <c r="I42" s="1035">
        <f t="shared" si="0"/>
        <v>0</v>
      </c>
      <c r="J42" s="1037"/>
      <c r="K42" s="1037"/>
      <c r="L42" s="1037"/>
      <c r="M42" s="1037"/>
      <c r="N42" s="1037">
        <f t="shared" si="1"/>
        <v>0</v>
      </c>
      <c r="O42" s="1037"/>
      <c r="P42" s="1069">
        <f t="shared" si="8"/>
        <v>0</v>
      </c>
      <c r="Q42" s="1069"/>
      <c r="R42" s="1028">
        <f t="shared" si="9"/>
        <v>0</v>
      </c>
      <c r="S42" s="1028"/>
      <c r="T42" s="1028">
        <f t="shared" si="10"/>
        <v>0</v>
      </c>
      <c r="U42" s="1028">
        <f t="shared" si="11"/>
        <v>0</v>
      </c>
      <c r="V42" s="1028">
        <f t="shared" si="2"/>
        <v>0</v>
      </c>
      <c r="W42" s="1041"/>
      <c r="X42" s="1041"/>
      <c r="Y42" s="1068"/>
      <c r="Z42" s="1032"/>
      <c r="AA42" s="1032"/>
      <c r="AB42" s="1032"/>
      <c r="AC42" s="1032">
        <f t="shared" si="3"/>
        <v>0</v>
      </c>
      <c r="AD42" s="1039"/>
      <c r="AE42" s="1039"/>
      <c r="AF42" s="1039"/>
      <c r="AG42" s="1039"/>
      <c r="AH42" s="1039">
        <f t="shared" si="4"/>
        <v>0</v>
      </c>
      <c r="AI42" s="1068"/>
      <c r="AJ42" s="1068"/>
      <c r="AK42" s="1068"/>
      <c r="AL42" s="1032"/>
      <c r="AM42" s="1032"/>
      <c r="AN42" s="1032"/>
      <c r="AO42" s="1032"/>
      <c r="AP42" s="1032">
        <f t="shared" si="5"/>
        <v>0</v>
      </c>
      <c r="AQ42" s="1304"/>
      <c r="AR42" s="1304"/>
      <c r="AS42" s="1304"/>
      <c r="AT42" s="1304"/>
      <c r="AU42" s="1304"/>
      <c r="AV42" s="1304"/>
      <c r="AW42" s="1304"/>
      <c r="AX42" s="1921"/>
      <c r="AY42" s="1921"/>
      <c r="AZ42" s="1921"/>
      <c r="BA42" s="1921"/>
      <c r="BB42" s="1921"/>
      <c r="BC42" s="1921"/>
      <c r="BD42" s="1921"/>
      <c r="BE42" s="1008"/>
    </row>
    <row r="43" spans="1:58" ht="12" hidden="1" customHeight="1">
      <c r="B43" s="1067"/>
      <c r="C43" s="1010"/>
      <c r="D43" s="1024"/>
      <c r="E43" s="1035">
        <v>0</v>
      </c>
      <c r="F43" s="1035">
        <v>0</v>
      </c>
      <c r="G43" s="1035">
        <v>0</v>
      </c>
      <c r="H43" s="1035"/>
      <c r="I43" s="1035">
        <f t="shared" si="0"/>
        <v>0</v>
      </c>
      <c r="J43" s="1037"/>
      <c r="K43" s="1037"/>
      <c r="L43" s="1037"/>
      <c r="M43" s="1037"/>
      <c r="N43" s="1037">
        <f t="shared" si="1"/>
        <v>0</v>
      </c>
      <c r="O43" s="1037"/>
      <c r="P43" s="1069">
        <f t="shared" si="8"/>
        <v>0</v>
      </c>
      <c r="Q43" s="1069"/>
      <c r="R43" s="1028">
        <f t="shared" si="9"/>
        <v>0</v>
      </c>
      <c r="S43" s="1028"/>
      <c r="T43" s="1028">
        <f t="shared" si="10"/>
        <v>0</v>
      </c>
      <c r="U43" s="1028">
        <f t="shared" si="11"/>
        <v>0</v>
      </c>
      <c r="V43" s="1028">
        <f t="shared" si="2"/>
        <v>0</v>
      </c>
      <c r="W43" s="1041"/>
      <c r="X43" s="1041"/>
      <c r="Y43" s="1068"/>
      <c r="Z43" s="1032"/>
      <c r="AA43" s="1032"/>
      <c r="AB43" s="1032"/>
      <c r="AC43" s="1032">
        <f t="shared" si="3"/>
        <v>0</v>
      </c>
      <c r="AD43" s="1039"/>
      <c r="AE43" s="1039"/>
      <c r="AF43" s="1039"/>
      <c r="AG43" s="1039"/>
      <c r="AH43" s="1039">
        <f t="shared" si="4"/>
        <v>0</v>
      </c>
      <c r="AI43" s="1068"/>
      <c r="AJ43" s="1068"/>
      <c r="AK43" s="1068"/>
      <c r="AL43" s="1032"/>
      <c r="AM43" s="1032"/>
      <c r="AN43" s="1032"/>
      <c r="AO43" s="1032"/>
      <c r="AP43" s="1032">
        <f t="shared" si="5"/>
        <v>0</v>
      </c>
      <c r="AQ43" s="1304"/>
      <c r="AR43" s="1304"/>
      <c r="AS43" s="1304"/>
      <c r="AT43" s="1304"/>
      <c r="AU43" s="1304"/>
      <c r="AV43" s="1304"/>
      <c r="AW43" s="1304"/>
      <c r="AX43" s="1921"/>
      <c r="AY43" s="1921"/>
      <c r="AZ43" s="1921"/>
      <c r="BA43" s="1921"/>
      <c r="BB43" s="1921"/>
      <c r="BC43" s="1921"/>
      <c r="BD43" s="1921"/>
      <c r="BE43" s="1008"/>
    </row>
    <row r="44" spans="1:58" ht="12" hidden="1" customHeight="1">
      <c r="B44" s="1067"/>
      <c r="C44" s="1010"/>
      <c r="D44" s="1024"/>
      <c r="E44" s="1035">
        <v>0</v>
      </c>
      <c r="F44" s="1035">
        <v>0</v>
      </c>
      <c r="G44" s="1035">
        <v>0</v>
      </c>
      <c r="H44" s="1035"/>
      <c r="I44" s="1035">
        <f t="shared" si="0"/>
        <v>0</v>
      </c>
      <c r="J44" s="1037"/>
      <c r="K44" s="1037"/>
      <c r="L44" s="1037"/>
      <c r="M44" s="1037"/>
      <c r="N44" s="1037">
        <f t="shared" si="1"/>
        <v>0</v>
      </c>
      <c r="O44" s="1037"/>
      <c r="P44" s="1069">
        <f t="shared" si="8"/>
        <v>0</v>
      </c>
      <c r="Q44" s="1069"/>
      <c r="R44" s="1028">
        <f t="shared" si="9"/>
        <v>0</v>
      </c>
      <c r="S44" s="1028"/>
      <c r="T44" s="1028">
        <f t="shared" si="10"/>
        <v>0</v>
      </c>
      <c r="U44" s="1028">
        <f t="shared" si="11"/>
        <v>0</v>
      </c>
      <c r="V44" s="1028">
        <f t="shared" si="2"/>
        <v>0</v>
      </c>
      <c r="W44" s="1041"/>
      <c r="X44" s="1041"/>
      <c r="Y44" s="1068"/>
      <c r="Z44" s="1032"/>
      <c r="AA44" s="1032"/>
      <c r="AB44" s="1032"/>
      <c r="AC44" s="1032">
        <f t="shared" si="3"/>
        <v>0</v>
      </c>
      <c r="AD44" s="1039"/>
      <c r="AE44" s="1039"/>
      <c r="AF44" s="1039"/>
      <c r="AG44" s="1039"/>
      <c r="AH44" s="1039">
        <f t="shared" si="4"/>
        <v>0</v>
      </c>
      <c r="AI44" s="1068"/>
      <c r="AJ44" s="1068"/>
      <c r="AK44" s="1068"/>
      <c r="AL44" s="1032"/>
      <c r="AM44" s="1032"/>
      <c r="AN44" s="1032"/>
      <c r="AO44" s="1032"/>
      <c r="AP44" s="1032">
        <f t="shared" si="5"/>
        <v>0</v>
      </c>
      <c r="AQ44" s="1304"/>
      <c r="AR44" s="1304"/>
      <c r="AS44" s="1304"/>
      <c r="AT44" s="1304"/>
      <c r="AU44" s="1304"/>
      <c r="AV44" s="1304"/>
      <c r="AW44" s="1304"/>
      <c r="AX44" s="1921"/>
      <c r="AY44" s="1921"/>
      <c r="AZ44" s="1921"/>
      <c r="BA44" s="1921"/>
      <c r="BB44" s="1921"/>
      <c r="BC44" s="1921"/>
      <c r="BD44" s="1921"/>
      <c r="BE44" s="1008"/>
    </row>
    <row r="45" spans="1:58" ht="12" hidden="1" customHeight="1">
      <c r="B45" s="1067"/>
      <c r="C45" s="1010"/>
      <c r="D45" s="1024"/>
      <c r="E45" s="1035">
        <v>0</v>
      </c>
      <c r="F45" s="1035">
        <v>0</v>
      </c>
      <c r="G45" s="1035">
        <v>0</v>
      </c>
      <c r="H45" s="1035"/>
      <c r="I45" s="1035">
        <f t="shared" si="0"/>
        <v>0</v>
      </c>
      <c r="J45" s="1037"/>
      <c r="K45" s="1037"/>
      <c r="L45" s="1037"/>
      <c r="M45" s="1037"/>
      <c r="N45" s="1037">
        <f t="shared" si="1"/>
        <v>0</v>
      </c>
      <c r="O45" s="1037"/>
      <c r="P45" s="1069">
        <f t="shared" si="8"/>
        <v>0</v>
      </c>
      <c r="Q45" s="1069"/>
      <c r="R45" s="1028">
        <f t="shared" si="9"/>
        <v>0</v>
      </c>
      <c r="S45" s="1028"/>
      <c r="T45" s="1028">
        <f t="shared" si="10"/>
        <v>0</v>
      </c>
      <c r="U45" s="1028">
        <f t="shared" si="11"/>
        <v>0</v>
      </c>
      <c r="V45" s="1028">
        <f t="shared" si="2"/>
        <v>0</v>
      </c>
      <c r="W45" s="1041"/>
      <c r="X45" s="1041"/>
      <c r="Y45" s="1068"/>
      <c r="Z45" s="1032"/>
      <c r="AA45" s="1032"/>
      <c r="AB45" s="1032"/>
      <c r="AC45" s="1032">
        <f t="shared" si="3"/>
        <v>0</v>
      </c>
      <c r="AD45" s="1039"/>
      <c r="AE45" s="1039"/>
      <c r="AF45" s="1039"/>
      <c r="AG45" s="1039"/>
      <c r="AH45" s="1039">
        <f t="shared" si="4"/>
        <v>0</v>
      </c>
      <c r="AI45" s="1068"/>
      <c r="AJ45" s="1068"/>
      <c r="AK45" s="1068"/>
      <c r="AL45" s="1032"/>
      <c r="AM45" s="1032"/>
      <c r="AN45" s="1032"/>
      <c r="AO45" s="1032"/>
      <c r="AP45" s="1032">
        <f t="shared" si="5"/>
        <v>0</v>
      </c>
      <c r="AQ45" s="1304"/>
      <c r="AR45" s="1304"/>
      <c r="AS45" s="1304"/>
      <c r="AT45" s="1304"/>
      <c r="AU45" s="1304"/>
      <c r="AV45" s="1304"/>
      <c r="AW45" s="1304"/>
      <c r="AX45" s="1921"/>
      <c r="AY45" s="1921"/>
      <c r="AZ45" s="1921"/>
      <c r="BA45" s="1921"/>
      <c r="BB45" s="1921"/>
      <c r="BC45" s="1921"/>
      <c r="BD45" s="1921"/>
      <c r="BE45" s="1008"/>
    </row>
    <row r="46" spans="1:58" ht="12" hidden="1" customHeight="1">
      <c r="B46" s="1067"/>
      <c r="C46" s="1010"/>
      <c r="D46" s="1024"/>
      <c r="E46" s="1035">
        <v>0</v>
      </c>
      <c r="F46" s="1035">
        <v>0</v>
      </c>
      <c r="G46" s="1035">
        <v>0</v>
      </c>
      <c r="H46" s="1035"/>
      <c r="I46" s="1035">
        <f t="shared" si="0"/>
        <v>0</v>
      </c>
      <c r="J46" s="1037"/>
      <c r="K46" s="1037"/>
      <c r="L46" s="1037"/>
      <c r="M46" s="1037"/>
      <c r="N46" s="1037">
        <f t="shared" si="1"/>
        <v>0</v>
      </c>
      <c r="O46" s="1037"/>
      <c r="P46" s="1069">
        <f t="shared" si="8"/>
        <v>0</v>
      </c>
      <c r="Q46" s="1069"/>
      <c r="R46" s="1028">
        <f t="shared" si="9"/>
        <v>0</v>
      </c>
      <c r="S46" s="1028"/>
      <c r="T46" s="1028">
        <f t="shared" si="10"/>
        <v>0</v>
      </c>
      <c r="U46" s="1028">
        <f t="shared" si="11"/>
        <v>0</v>
      </c>
      <c r="V46" s="1028">
        <f t="shared" si="2"/>
        <v>0</v>
      </c>
      <c r="W46" s="1041"/>
      <c r="X46" s="1041"/>
      <c r="Y46" s="1068"/>
      <c r="Z46" s="1032"/>
      <c r="AA46" s="1032"/>
      <c r="AB46" s="1032"/>
      <c r="AC46" s="1032">
        <f t="shared" si="3"/>
        <v>0</v>
      </c>
      <c r="AD46" s="1039"/>
      <c r="AE46" s="1039"/>
      <c r="AF46" s="1039"/>
      <c r="AG46" s="1039"/>
      <c r="AH46" s="1039">
        <f t="shared" si="4"/>
        <v>0</v>
      </c>
      <c r="AI46" s="1068"/>
      <c r="AJ46" s="1068"/>
      <c r="AK46" s="1068"/>
      <c r="AL46" s="1032"/>
      <c r="AM46" s="1032"/>
      <c r="AN46" s="1032"/>
      <c r="AO46" s="1032"/>
      <c r="AP46" s="1032">
        <f t="shared" si="5"/>
        <v>0</v>
      </c>
      <c r="AQ46" s="1304"/>
      <c r="AR46" s="1304"/>
      <c r="AS46" s="1304"/>
      <c r="AT46" s="1304"/>
      <c r="AU46" s="1304"/>
      <c r="AV46" s="1304"/>
      <c r="AW46" s="1304"/>
      <c r="AX46" s="1921"/>
      <c r="AY46" s="1921"/>
      <c r="AZ46" s="1921"/>
      <c r="BA46" s="1921"/>
      <c r="BB46" s="1921"/>
      <c r="BC46" s="1921"/>
      <c r="BD46" s="1921"/>
      <c r="BE46" s="1008"/>
    </row>
    <row r="47" spans="1:58" ht="12" hidden="1" customHeight="1">
      <c r="B47" s="1067"/>
      <c r="C47" s="1010"/>
      <c r="D47" s="1024"/>
      <c r="E47" s="1035">
        <v>0</v>
      </c>
      <c r="F47" s="1035">
        <v>0</v>
      </c>
      <c r="G47" s="1035">
        <v>0</v>
      </c>
      <c r="H47" s="1035"/>
      <c r="I47" s="1035">
        <f t="shared" si="0"/>
        <v>0</v>
      </c>
      <c r="J47" s="1037"/>
      <c r="K47" s="1037"/>
      <c r="L47" s="1037"/>
      <c r="M47" s="1037"/>
      <c r="N47" s="1037">
        <f t="shared" si="1"/>
        <v>0</v>
      </c>
      <c r="O47" s="1037"/>
      <c r="P47" s="1069">
        <f t="shared" si="8"/>
        <v>0</v>
      </c>
      <c r="Q47" s="1069"/>
      <c r="R47" s="1028">
        <f t="shared" si="9"/>
        <v>0</v>
      </c>
      <c r="S47" s="1028"/>
      <c r="T47" s="1028">
        <f t="shared" si="10"/>
        <v>0</v>
      </c>
      <c r="U47" s="1028">
        <f t="shared" si="11"/>
        <v>0</v>
      </c>
      <c r="V47" s="1028">
        <f t="shared" si="2"/>
        <v>0</v>
      </c>
      <c r="W47" s="1041"/>
      <c r="X47" s="1041"/>
      <c r="Y47" s="1068"/>
      <c r="Z47" s="1032"/>
      <c r="AA47" s="1032"/>
      <c r="AB47" s="1032"/>
      <c r="AC47" s="1032">
        <f t="shared" si="3"/>
        <v>0</v>
      </c>
      <c r="AD47" s="1039"/>
      <c r="AE47" s="1039"/>
      <c r="AF47" s="1039"/>
      <c r="AG47" s="1039"/>
      <c r="AH47" s="1039">
        <f t="shared" si="4"/>
        <v>0</v>
      </c>
      <c r="AI47" s="1068"/>
      <c r="AJ47" s="1068"/>
      <c r="AK47" s="1068"/>
      <c r="AL47" s="1032"/>
      <c r="AM47" s="1032"/>
      <c r="AN47" s="1032"/>
      <c r="AO47" s="1032"/>
      <c r="AP47" s="1032">
        <f t="shared" si="5"/>
        <v>0</v>
      </c>
      <c r="AQ47" s="1304"/>
      <c r="AR47" s="1304"/>
      <c r="AS47" s="1304"/>
      <c r="AT47" s="1304"/>
      <c r="AU47" s="1304"/>
      <c r="AV47" s="1304"/>
      <c r="AW47" s="1304"/>
      <c r="AX47" s="1921"/>
      <c r="AY47" s="1921"/>
      <c r="AZ47" s="1921"/>
      <c r="BA47" s="1921"/>
      <c r="BB47" s="1921"/>
      <c r="BC47" s="1921"/>
      <c r="BD47" s="1921"/>
      <c r="BE47" s="1008"/>
    </row>
    <row r="48" spans="1:58" ht="12" hidden="1" customHeight="1">
      <c r="B48" s="1067"/>
      <c r="C48" s="1010"/>
      <c r="D48" s="1024"/>
      <c r="E48" s="1035">
        <v>0</v>
      </c>
      <c r="F48" s="1035">
        <v>0</v>
      </c>
      <c r="G48" s="1035">
        <v>0</v>
      </c>
      <c r="H48" s="1035"/>
      <c r="I48" s="1035">
        <f t="shared" si="0"/>
        <v>0</v>
      </c>
      <c r="J48" s="1037"/>
      <c r="K48" s="1037"/>
      <c r="L48" s="1037"/>
      <c r="M48" s="1037"/>
      <c r="N48" s="1037">
        <f t="shared" si="1"/>
        <v>0</v>
      </c>
      <c r="O48" s="1037"/>
      <c r="P48" s="1069">
        <f t="shared" si="8"/>
        <v>0</v>
      </c>
      <c r="Q48" s="1069"/>
      <c r="R48" s="1028">
        <f t="shared" si="9"/>
        <v>0</v>
      </c>
      <c r="S48" s="1028"/>
      <c r="T48" s="1028">
        <f t="shared" si="10"/>
        <v>0</v>
      </c>
      <c r="U48" s="1028">
        <f t="shared" si="11"/>
        <v>0</v>
      </c>
      <c r="V48" s="1028">
        <f t="shared" si="2"/>
        <v>0</v>
      </c>
      <c r="W48" s="1041"/>
      <c r="X48" s="1041"/>
      <c r="Y48" s="1068"/>
      <c r="Z48" s="1032"/>
      <c r="AA48" s="1032"/>
      <c r="AB48" s="1032"/>
      <c r="AC48" s="1032">
        <f t="shared" si="3"/>
        <v>0</v>
      </c>
      <c r="AD48" s="1039"/>
      <c r="AE48" s="1039"/>
      <c r="AF48" s="1039"/>
      <c r="AG48" s="1039"/>
      <c r="AH48" s="1039">
        <f t="shared" si="4"/>
        <v>0</v>
      </c>
      <c r="AI48" s="1068"/>
      <c r="AJ48" s="1068"/>
      <c r="AK48" s="1068"/>
      <c r="AL48" s="1032"/>
      <c r="AM48" s="1032"/>
      <c r="AN48" s="1032"/>
      <c r="AO48" s="1032"/>
      <c r="AP48" s="1032">
        <f t="shared" si="5"/>
        <v>0</v>
      </c>
      <c r="AQ48" s="1304"/>
      <c r="AR48" s="1304"/>
      <c r="AS48" s="1304"/>
      <c r="AT48" s="1304"/>
      <c r="AU48" s="1304"/>
      <c r="AV48" s="1304"/>
      <c r="AW48" s="1304"/>
      <c r="AX48" s="1921"/>
      <c r="AY48" s="1921"/>
      <c r="AZ48" s="1921"/>
      <c r="BA48" s="1921"/>
      <c r="BB48" s="1921"/>
      <c r="BC48" s="1921"/>
      <c r="BD48" s="1921"/>
      <c r="BE48" s="1008"/>
    </row>
    <row r="49" spans="1:67" ht="12" hidden="1" customHeight="1">
      <c r="B49" s="1067"/>
      <c r="C49" s="1010"/>
      <c r="D49" s="1024"/>
      <c r="E49" s="1035">
        <v>0</v>
      </c>
      <c r="F49" s="1035">
        <v>0</v>
      </c>
      <c r="G49" s="1035">
        <v>0</v>
      </c>
      <c r="H49" s="1035"/>
      <c r="I49" s="1035">
        <f t="shared" si="0"/>
        <v>0</v>
      </c>
      <c r="J49" s="1037"/>
      <c r="K49" s="1037"/>
      <c r="L49" s="1037"/>
      <c r="M49" s="1037"/>
      <c r="N49" s="1037">
        <f t="shared" si="1"/>
        <v>0</v>
      </c>
      <c r="O49" s="1037"/>
      <c r="P49" s="1069">
        <f t="shared" si="8"/>
        <v>0</v>
      </c>
      <c r="Q49" s="1069"/>
      <c r="R49" s="1028">
        <f t="shared" si="9"/>
        <v>0</v>
      </c>
      <c r="S49" s="1028"/>
      <c r="T49" s="1028">
        <f t="shared" si="10"/>
        <v>0</v>
      </c>
      <c r="U49" s="1028">
        <f t="shared" si="11"/>
        <v>0</v>
      </c>
      <c r="V49" s="1028">
        <f t="shared" si="2"/>
        <v>0</v>
      </c>
      <c r="W49" s="1041"/>
      <c r="X49" s="1041"/>
      <c r="Y49" s="1068"/>
      <c r="Z49" s="1032"/>
      <c r="AA49" s="1032"/>
      <c r="AB49" s="1032"/>
      <c r="AC49" s="1032">
        <f t="shared" si="3"/>
        <v>0</v>
      </c>
      <c r="AD49" s="1039"/>
      <c r="AE49" s="1039"/>
      <c r="AF49" s="1039"/>
      <c r="AG49" s="1039"/>
      <c r="AH49" s="1039">
        <f t="shared" si="4"/>
        <v>0</v>
      </c>
      <c r="AI49" s="1068"/>
      <c r="AJ49" s="1068"/>
      <c r="AK49" s="1068"/>
      <c r="AL49" s="1032"/>
      <c r="AM49" s="1032"/>
      <c r="AN49" s="1032"/>
      <c r="AO49" s="1032"/>
      <c r="AP49" s="1032">
        <f t="shared" si="5"/>
        <v>0</v>
      </c>
      <c r="AQ49" s="1304"/>
      <c r="AR49" s="1304"/>
      <c r="AS49" s="1304"/>
      <c r="AT49" s="1304"/>
      <c r="AU49" s="1304"/>
      <c r="AV49" s="1304"/>
      <c r="AW49" s="1304"/>
      <c r="AX49" s="1921"/>
      <c r="AY49" s="1921"/>
      <c r="AZ49" s="1921"/>
      <c r="BA49" s="1921"/>
      <c r="BB49" s="1921"/>
      <c r="BC49" s="1921"/>
      <c r="BD49" s="1921"/>
      <c r="BE49" s="1008"/>
    </row>
    <row r="50" spans="1:67" ht="12" hidden="1" customHeight="1">
      <c r="B50" s="1067"/>
      <c r="C50" s="1010"/>
      <c r="D50" s="1024"/>
      <c r="E50" s="1035">
        <v>0</v>
      </c>
      <c r="F50" s="1035">
        <v>0</v>
      </c>
      <c r="G50" s="1035">
        <v>0</v>
      </c>
      <c r="H50" s="1035"/>
      <c r="I50" s="1035">
        <f t="shared" si="0"/>
        <v>0</v>
      </c>
      <c r="J50" s="1037"/>
      <c r="K50" s="1037"/>
      <c r="L50" s="1037"/>
      <c r="M50" s="1037"/>
      <c r="N50" s="1037">
        <f t="shared" si="1"/>
        <v>0</v>
      </c>
      <c r="O50" s="1037"/>
      <c r="P50" s="1069">
        <f t="shared" si="8"/>
        <v>0</v>
      </c>
      <c r="Q50" s="1069"/>
      <c r="R50" s="1028">
        <f t="shared" si="9"/>
        <v>0</v>
      </c>
      <c r="S50" s="1028"/>
      <c r="T50" s="1028">
        <f t="shared" si="10"/>
        <v>0</v>
      </c>
      <c r="U50" s="1028">
        <f t="shared" si="11"/>
        <v>0</v>
      </c>
      <c r="V50" s="1028">
        <f t="shared" si="2"/>
        <v>0</v>
      </c>
      <c r="W50" s="1041"/>
      <c r="X50" s="1041"/>
      <c r="Y50" s="1068"/>
      <c r="Z50" s="1032"/>
      <c r="AA50" s="1032"/>
      <c r="AB50" s="1032"/>
      <c r="AC50" s="1032">
        <f t="shared" si="3"/>
        <v>0</v>
      </c>
      <c r="AD50" s="1039"/>
      <c r="AE50" s="1039"/>
      <c r="AF50" s="1039"/>
      <c r="AG50" s="1039"/>
      <c r="AH50" s="1039">
        <f t="shared" si="4"/>
        <v>0</v>
      </c>
      <c r="AI50" s="1068"/>
      <c r="AJ50" s="1068"/>
      <c r="AK50" s="1068"/>
      <c r="AL50" s="1032"/>
      <c r="AM50" s="1032"/>
      <c r="AN50" s="1032"/>
      <c r="AO50" s="1032"/>
      <c r="AP50" s="1032">
        <f t="shared" si="5"/>
        <v>0</v>
      </c>
      <c r="AQ50" s="1304"/>
      <c r="AR50" s="1304"/>
      <c r="AS50" s="1304"/>
      <c r="AT50" s="1304"/>
      <c r="AU50" s="1304"/>
      <c r="AV50" s="1304"/>
      <c r="AW50" s="1304"/>
      <c r="AX50" s="1921"/>
      <c r="AY50" s="1921"/>
      <c r="AZ50" s="1921"/>
      <c r="BA50" s="1921"/>
      <c r="BB50" s="1921"/>
      <c r="BC50" s="1921"/>
      <c r="BD50" s="1921"/>
      <c r="BE50" s="1008"/>
    </row>
    <row r="51" spans="1:67" ht="12" hidden="1" customHeight="1">
      <c r="B51" s="1067"/>
      <c r="C51" s="1010"/>
      <c r="D51" s="1024"/>
      <c r="E51" s="1035">
        <v>0</v>
      </c>
      <c r="F51" s="1035">
        <v>0</v>
      </c>
      <c r="G51" s="1035">
        <v>0</v>
      </c>
      <c r="H51" s="1035"/>
      <c r="I51" s="1035">
        <f t="shared" si="0"/>
        <v>0</v>
      </c>
      <c r="J51" s="1037"/>
      <c r="K51" s="1037"/>
      <c r="L51" s="1037"/>
      <c r="M51" s="1037"/>
      <c r="N51" s="1037">
        <f t="shared" si="1"/>
        <v>0</v>
      </c>
      <c r="O51" s="1037"/>
      <c r="P51" s="1069">
        <f t="shared" si="8"/>
        <v>0</v>
      </c>
      <c r="Q51" s="1069"/>
      <c r="R51" s="1028">
        <f t="shared" si="9"/>
        <v>0</v>
      </c>
      <c r="S51" s="1028"/>
      <c r="T51" s="1028">
        <f t="shared" si="10"/>
        <v>0</v>
      </c>
      <c r="U51" s="1028">
        <f t="shared" si="11"/>
        <v>0</v>
      </c>
      <c r="V51" s="1028">
        <f t="shared" si="2"/>
        <v>0</v>
      </c>
      <c r="W51" s="1041"/>
      <c r="X51" s="1041"/>
      <c r="Y51" s="1068"/>
      <c r="Z51" s="1032"/>
      <c r="AA51" s="1032"/>
      <c r="AB51" s="1032"/>
      <c r="AC51" s="1032">
        <f t="shared" si="3"/>
        <v>0</v>
      </c>
      <c r="AD51" s="1039"/>
      <c r="AE51" s="1039"/>
      <c r="AF51" s="1039"/>
      <c r="AG51" s="1039"/>
      <c r="AH51" s="1039">
        <f t="shared" si="4"/>
        <v>0</v>
      </c>
      <c r="AI51" s="1068"/>
      <c r="AJ51" s="1068"/>
      <c r="AK51" s="1068"/>
      <c r="AL51" s="1032"/>
      <c r="AM51" s="1032"/>
      <c r="AN51" s="1032"/>
      <c r="AO51" s="1032"/>
      <c r="AP51" s="1032">
        <f t="shared" si="5"/>
        <v>0</v>
      </c>
      <c r="AQ51" s="1304"/>
      <c r="AR51" s="1304"/>
      <c r="AS51" s="1304"/>
      <c r="AT51" s="1304"/>
      <c r="AU51" s="1304"/>
      <c r="AV51" s="1304"/>
      <c r="AW51" s="1304"/>
      <c r="AX51" s="1921"/>
      <c r="AY51" s="1921"/>
      <c r="AZ51" s="1921"/>
      <c r="BA51" s="1921"/>
      <c r="BB51" s="1921"/>
      <c r="BC51" s="1921"/>
      <c r="BD51" s="1921"/>
      <c r="BE51" s="1008"/>
    </row>
    <row r="52" spans="1:67" ht="12" hidden="1" customHeight="1">
      <c r="B52" s="1067"/>
      <c r="C52" s="1010"/>
      <c r="D52" s="1024"/>
      <c r="E52" s="1035">
        <v>0</v>
      </c>
      <c r="F52" s="1035">
        <v>0</v>
      </c>
      <c r="G52" s="1035">
        <v>0</v>
      </c>
      <c r="H52" s="1035"/>
      <c r="I52" s="1035">
        <f t="shared" si="0"/>
        <v>0</v>
      </c>
      <c r="J52" s="1037"/>
      <c r="K52" s="1037"/>
      <c r="L52" s="1037"/>
      <c r="M52" s="1037"/>
      <c r="N52" s="1037">
        <f t="shared" si="1"/>
        <v>0</v>
      </c>
      <c r="O52" s="1037"/>
      <c r="P52" s="1069">
        <f t="shared" si="8"/>
        <v>0</v>
      </c>
      <c r="Q52" s="1069"/>
      <c r="R52" s="1028">
        <f t="shared" si="9"/>
        <v>0</v>
      </c>
      <c r="S52" s="1028"/>
      <c r="T52" s="1028">
        <f t="shared" si="10"/>
        <v>0</v>
      </c>
      <c r="U52" s="1028">
        <f t="shared" si="11"/>
        <v>0</v>
      </c>
      <c r="V52" s="1028">
        <f t="shared" si="2"/>
        <v>0</v>
      </c>
      <c r="W52" s="1041"/>
      <c r="X52" s="1041"/>
      <c r="Y52" s="1068"/>
      <c r="Z52" s="1032"/>
      <c r="AA52" s="1032"/>
      <c r="AB52" s="1032"/>
      <c r="AC52" s="1032">
        <f t="shared" si="3"/>
        <v>0</v>
      </c>
      <c r="AD52" s="1039"/>
      <c r="AE52" s="1039"/>
      <c r="AF52" s="1039"/>
      <c r="AG52" s="1039"/>
      <c r="AH52" s="1039">
        <f t="shared" si="4"/>
        <v>0</v>
      </c>
      <c r="AI52" s="1068"/>
      <c r="AJ52" s="1068"/>
      <c r="AK52" s="1068"/>
      <c r="AL52" s="1032"/>
      <c r="AM52" s="1032"/>
      <c r="AN52" s="1032"/>
      <c r="AO52" s="1032"/>
      <c r="AP52" s="1032">
        <f t="shared" si="5"/>
        <v>0</v>
      </c>
      <c r="AQ52" s="1304"/>
      <c r="AR52" s="1304"/>
      <c r="AS52" s="1304"/>
      <c r="AT52" s="1304"/>
      <c r="AU52" s="1304"/>
      <c r="AV52" s="1304"/>
      <c r="AW52" s="1304"/>
      <c r="AX52" s="1921"/>
      <c r="AY52" s="1921"/>
      <c r="AZ52" s="1921"/>
      <c r="BA52" s="1921"/>
      <c r="BB52" s="1921"/>
      <c r="BC52" s="1921"/>
      <c r="BD52" s="1921"/>
      <c r="BE52" s="1008"/>
    </row>
    <row r="53" spans="1:67" ht="12" hidden="1" customHeight="1">
      <c r="B53" s="1067"/>
      <c r="C53" s="1010"/>
      <c r="D53" s="1024"/>
      <c r="E53" s="1035">
        <v>0</v>
      </c>
      <c r="F53" s="1035">
        <v>0</v>
      </c>
      <c r="G53" s="1035">
        <v>0</v>
      </c>
      <c r="H53" s="1035"/>
      <c r="I53" s="1035">
        <f t="shared" si="0"/>
        <v>0</v>
      </c>
      <c r="J53" s="1037"/>
      <c r="K53" s="1037"/>
      <c r="L53" s="1037"/>
      <c r="M53" s="1037"/>
      <c r="N53" s="1037">
        <f t="shared" si="1"/>
        <v>0</v>
      </c>
      <c r="O53" s="1037"/>
      <c r="P53" s="1069">
        <f t="shared" si="8"/>
        <v>0</v>
      </c>
      <c r="Q53" s="1069"/>
      <c r="R53" s="1028">
        <f t="shared" si="9"/>
        <v>0</v>
      </c>
      <c r="S53" s="1028"/>
      <c r="T53" s="1028">
        <f t="shared" si="10"/>
        <v>0</v>
      </c>
      <c r="U53" s="1028">
        <f t="shared" si="11"/>
        <v>0</v>
      </c>
      <c r="V53" s="1028">
        <f t="shared" si="2"/>
        <v>0</v>
      </c>
      <c r="W53" s="1041"/>
      <c r="X53" s="1041"/>
      <c r="Y53" s="1068"/>
      <c r="Z53" s="1032"/>
      <c r="AA53" s="1032"/>
      <c r="AB53" s="1032"/>
      <c r="AC53" s="1032">
        <f t="shared" si="3"/>
        <v>0</v>
      </c>
      <c r="AD53" s="1039"/>
      <c r="AE53" s="1039"/>
      <c r="AF53" s="1039"/>
      <c r="AG53" s="1039"/>
      <c r="AH53" s="1039">
        <f t="shared" si="4"/>
        <v>0</v>
      </c>
      <c r="AI53" s="1068"/>
      <c r="AJ53" s="1068"/>
      <c r="AK53" s="1068"/>
      <c r="AL53" s="1032"/>
      <c r="AM53" s="1032"/>
      <c r="AN53" s="1032"/>
      <c r="AO53" s="1032"/>
      <c r="AP53" s="1032">
        <f t="shared" si="5"/>
        <v>0</v>
      </c>
      <c r="AQ53" s="1304"/>
      <c r="AR53" s="1304"/>
      <c r="AS53" s="1304"/>
      <c r="AT53" s="1304"/>
      <c r="AU53" s="1304"/>
      <c r="AV53" s="1304"/>
      <c r="AW53" s="1304"/>
      <c r="AX53" s="1921"/>
      <c r="AY53" s="1921"/>
      <c r="AZ53" s="1921"/>
      <c r="BA53" s="1921"/>
      <c r="BB53" s="1921"/>
      <c r="BC53" s="1921"/>
      <c r="BD53" s="1921"/>
      <c r="BE53" s="1008"/>
      <c r="BF53" s="957"/>
    </row>
    <row r="54" spans="1:67" ht="12" hidden="1" customHeight="1">
      <c r="B54" s="1067"/>
      <c r="C54" s="1010"/>
      <c r="D54" s="1024"/>
      <c r="E54" s="1035">
        <v>0</v>
      </c>
      <c r="F54" s="1035">
        <v>0</v>
      </c>
      <c r="G54" s="1035">
        <v>0</v>
      </c>
      <c r="H54" s="1035"/>
      <c r="I54" s="1035">
        <f t="shared" si="0"/>
        <v>0</v>
      </c>
      <c r="J54" s="1037"/>
      <c r="K54" s="1037"/>
      <c r="L54" s="1037"/>
      <c r="M54" s="1037"/>
      <c r="N54" s="1037">
        <f t="shared" si="1"/>
        <v>0</v>
      </c>
      <c r="O54" s="1037"/>
      <c r="P54" s="1069">
        <f t="shared" si="8"/>
        <v>0</v>
      </c>
      <c r="Q54" s="1069"/>
      <c r="R54" s="1028">
        <f t="shared" si="9"/>
        <v>0</v>
      </c>
      <c r="S54" s="1028"/>
      <c r="T54" s="1028">
        <f t="shared" si="10"/>
        <v>0</v>
      </c>
      <c r="U54" s="1028">
        <f t="shared" si="11"/>
        <v>0</v>
      </c>
      <c r="V54" s="1028">
        <f t="shared" si="2"/>
        <v>0</v>
      </c>
      <c r="W54" s="1041"/>
      <c r="X54" s="1041"/>
      <c r="Y54" s="1068"/>
      <c r="Z54" s="1032"/>
      <c r="AA54" s="1032"/>
      <c r="AB54" s="1032"/>
      <c r="AC54" s="1032">
        <f t="shared" si="3"/>
        <v>0</v>
      </c>
      <c r="AD54" s="1039"/>
      <c r="AE54" s="1039"/>
      <c r="AF54" s="1039"/>
      <c r="AG54" s="1039"/>
      <c r="AH54" s="1039">
        <f t="shared" si="4"/>
        <v>0</v>
      </c>
      <c r="AI54" s="1068"/>
      <c r="AJ54" s="1068"/>
      <c r="AK54" s="1068"/>
      <c r="AL54" s="1032"/>
      <c r="AM54" s="1032"/>
      <c r="AN54" s="1032"/>
      <c r="AO54" s="1032"/>
      <c r="AP54" s="1032">
        <f t="shared" si="5"/>
        <v>0</v>
      </c>
      <c r="AQ54" s="1304"/>
      <c r="AR54" s="1304"/>
      <c r="AS54" s="1304"/>
      <c r="AT54" s="1304"/>
      <c r="AU54" s="1304"/>
      <c r="AV54" s="1304"/>
      <c r="AW54" s="1304"/>
      <c r="AX54" s="1921"/>
      <c r="AY54" s="1921"/>
      <c r="AZ54" s="1921"/>
      <c r="BA54" s="1921"/>
      <c r="BB54" s="1921"/>
      <c r="BC54" s="1921"/>
      <c r="BD54" s="1921"/>
      <c r="BE54" s="1008"/>
    </row>
    <row r="55" spans="1:67" ht="15" hidden="1" customHeight="1">
      <c r="B55" s="1067"/>
      <c r="C55" s="909" t="s">
        <v>489</v>
      </c>
      <c r="D55" s="923"/>
      <c r="E55" s="920">
        <v>0</v>
      </c>
      <c r="F55" s="920">
        <v>0</v>
      </c>
      <c r="G55" s="920">
        <v>0</v>
      </c>
      <c r="H55" s="920">
        <v>0</v>
      </c>
      <c r="I55" s="920">
        <f t="shared" si="0"/>
        <v>0</v>
      </c>
      <c r="J55" s="921">
        <f>SUM(J56:J75)</f>
        <v>0</v>
      </c>
      <c r="K55" s="921">
        <f>SUM(K56:K75)</f>
        <v>0</v>
      </c>
      <c r="L55" s="921">
        <f>SUM(L56:L75)</f>
        <v>0</v>
      </c>
      <c r="M55" s="921">
        <f>SUM(M56:M75)</f>
        <v>0</v>
      </c>
      <c r="N55" s="921">
        <f t="shared" si="1"/>
        <v>0</v>
      </c>
      <c r="O55" s="921"/>
      <c r="P55" s="996">
        <f>SUM(P56:P75)</f>
        <v>0</v>
      </c>
      <c r="Q55" s="996"/>
      <c r="R55" s="997">
        <f>SUM(R56:R75)</f>
        <v>0</v>
      </c>
      <c r="S55" s="997"/>
      <c r="T55" s="997">
        <f>SUM(T56:T75)</f>
        <v>0</v>
      </c>
      <c r="U55" s="997">
        <f>SUM(U56:U75)</f>
        <v>0</v>
      </c>
      <c r="V55" s="997">
        <f t="shared" si="2"/>
        <v>0</v>
      </c>
      <c r="W55" s="919"/>
      <c r="X55" s="919"/>
      <c r="Y55" s="954">
        <f>SUM(Y56:Y75)</f>
        <v>0</v>
      </c>
      <c r="Z55" s="917">
        <f>SUM(Z56:Z75)</f>
        <v>0</v>
      </c>
      <c r="AA55" s="917">
        <f>SUM(AA56:AA75)</f>
        <v>0</v>
      </c>
      <c r="AB55" s="917">
        <f>SUM(AB56:AB75)</f>
        <v>0</v>
      </c>
      <c r="AC55" s="917">
        <f t="shared" si="3"/>
        <v>0</v>
      </c>
      <c r="AD55" s="918">
        <f>SUM(AD56:AD75)</f>
        <v>0</v>
      </c>
      <c r="AE55" s="918">
        <f>SUM(AE56:AE75)</f>
        <v>0</v>
      </c>
      <c r="AF55" s="918">
        <f>SUM(AF56:AF75)</f>
        <v>0</v>
      </c>
      <c r="AG55" s="918">
        <f>SUM(AG56:AG75)</f>
        <v>0</v>
      </c>
      <c r="AH55" s="918">
        <f t="shared" si="4"/>
        <v>0</v>
      </c>
      <c r="AI55" s="954">
        <f>SUM(AI56:AI75)</f>
        <v>0</v>
      </c>
      <c r="AJ55" s="954"/>
      <c r="AK55" s="954"/>
      <c r="AL55" s="917">
        <f>SUM(AL56:AL75)</f>
        <v>0</v>
      </c>
      <c r="AM55" s="917"/>
      <c r="AN55" s="917">
        <f>SUM(AN56:AN75)</f>
        <v>0</v>
      </c>
      <c r="AO55" s="917">
        <f>SUM(AO56:AO75)</f>
        <v>0</v>
      </c>
      <c r="AP55" s="917">
        <f t="shared" si="5"/>
        <v>0</v>
      </c>
      <c r="AQ55" s="1300"/>
      <c r="AR55" s="1300"/>
      <c r="AS55" s="1300"/>
      <c r="AT55" s="1300"/>
      <c r="AU55" s="1300"/>
      <c r="AV55" s="1300"/>
      <c r="AW55" s="1300"/>
      <c r="AX55" s="1917"/>
      <c r="AY55" s="1917"/>
      <c r="AZ55" s="1917"/>
      <c r="BA55" s="1917"/>
      <c r="BB55" s="1917"/>
      <c r="BC55" s="1917"/>
      <c r="BD55" s="1917"/>
      <c r="BE55" s="1008"/>
    </row>
    <row r="56" spans="1:67" ht="12" hidden="1" customHeight="1">
      <c r="B56" s="1067"/>
      <c r="C56" s="1010" t="s">
        <v>82</v>
      </c>
      <c r="D56" s="952"/>
      <c r="E56" s="1034">
        <v>0</v>
      </c>
      <c r="F56" s="1034">
        <v>0</v>
      </c>
      <c r="G56" s="1034">
        <v>0</v>
      </c>
      <c r="H56" s="1034"/>
      <c r="I56" s="1034">
        <f t="shared" si="0"/>
        <v>0</v>
      </c>
      <c r="J56" s="1031"/>
      <c r="K56" s="1031"/>
      <c r="L56" s="1031"/>
      <c r="M56" s="1031"/>
      <c r="N56" s="1031">
        <f t="shared" si="1"/>
        <v>0</v>
      </c>
      <c r="O56" s="1031"/>
      <c r="P56" s="1069">
        <f>E56+J56</f>
        <v>0</v>
      </c>
      <c r="Q56" s="1069"/>
      <c r="R56" s="1028">
        <f>F56+K56</f>
        <v>0</v>
      </c>
      <c r="S56" s="1028"/>
      <c r="T56" s="1028">
        <f t="shared" ref="T56:U59" si="13">G56+L56</f>
        <v>0</v>
      </c>
      <c r="U56" s="1028">
        <f t="shared" si="13"/>
        <v>0</v>
      </c>
      <c r="V56" s="1028">
        <f t="shared" si="2"/>
        <v>0</v>
      </c>
      <c r="W56" s="1041"/>
      <c r="X56" s="1041"/>
      <c r="Y56" s="1070"/>
      <c r="Z56" s="1029"/>
      <c r="AA56" s="1029"/>
      <c r="AB56" s="1029"/>
      <c r="AC56" s="1029">
        <f t="shared" si="3"/>
        <v>0</v>
      </c>
      <c r="AD56" s="1033"/>
      <c r="AE56" s="1033"/>
      <c r="AF56" s="1033"/>
      <c r="AG56" s="1033"/>
      <c r="AH56" s="1033">
        <f t="shared" si="4"/>
        <v>0</v>
      </c>
      <c r="AI56" s="1070">
        <f>Y56+AD56</f>
        <v>0</v>
      </c>
      <c r="AJ56" s="1070"/>
      <c r="AK56" s="1070"/>
      <c r="AL56" s="1029">
        <f>Z56+AE56</f>
        <v>0</v>
      </c>
      <c r="AM56" s="1029"/>
      <c r="AN56" s="1029">
        <f t="shared" ref="AN56:AO59" si="14">AA56+AF56</f>
        <v>0</v>
      </c>
      <c r="AO56" s="1029">
        <f t="shared" si="14"/>
        <v>0</v>
      </c>
      <c r="AP56" s="1029">
        <f t="shared" si="5"/>
        <v>0</v>
      </c>
      <c r="AQ56" s="1305"/>
      <c r="AR56" s="1305"/>
      <c r="AS56" s="1305"/>
      <c r="AT56" s="1305"/>
      <c r="AU56" s="1305"/>
      <c r="AV56" s="1305"/>
      <c r="AW56" s="1305"/>
      <c r="AX56" s="1922"/>
      <c r="AY56" s="1922"/>
      <c r="AZ56" s="1922"/>
      <c r="BA56" s="1922"/>
      <c r="BB56" s="1922"/>
      <c r="BC56" s="1922"/>
      <c r="BD56" s="1922"/>
      <c r="BE56" s="1008"/>
    </row>
    <row r="57" spans="1:67" ht="12" hidden="1" customHeight="1">
      <c r="B57" s="1067"/>
      <c r="C57" s="1010" t="s">
        <v>709</v>
      </c>
      <c r="D57" s="952"/>
      <c r="E57" s="1034">
        <v>0</v>
      </c>
      <c r="F57" s="1034">
        <v>0</v>
      </c>
      <c r="G57" s="1034">
        <v>0</v>
      </c>
      <c r="H57" s="1034"/>
      <c r="I57" s="1034">
        <f t="shared" si="0"/>
        <v>0</v>
      </c>
      <c r="J57" s="1031"/>
      <c r="K57" s="1031"/>
      <c r="L57" s="1031"/>
      <c r="M57" s="1031"/>
      <c r="N57" s="1031">
        <f t="shared" si="1"/>
        <v>0</v>
      </c>
      <c r="O57" s="1031"/>
      <c r="P57" s="1069">
        <f>E57+J57</f>
        <v>0</v>
      </c>
      <c r="Q57" s="1069"/>
      <c r="R57" s="1028">
        <f>F57+K57</f>
        <v>0</v>
      </c>
      <c r="S57" s="1028"/>
      <c r="T57" s="1028">
        <f t="shared" si="13"/>
        <v>0</v>
      </c>
      <c r="U57" s="1028">
        <f t="shared" si="13"/>
        <v>0</v>
      </c>
      <c r="V57" s="1028">
        <f t="shared" si="2"/>
        <v>0</v>
      </c>
      <c r="W57" s="1041"/>
      <c r="X57" s="1041"/>
      <c r="Y57" s="1070"/>
      <c r="Z57" s="1029"/>
      <c r="AA57" s="1029"/>
      <c r="AB57" s="1029"/>
      <c r="AC57" s="1029">
        <f t="shared" si="3"/>
        <v>0</v>
      </c>
      <c r="AD57" s="1033"/>
      <c r="AE57" s="1033"/>
      <c r="AF57" s="1033"/>
      <c r="AG57" s="1033"/>
      <c r="AH57" s="1033">
        <f t="shared" si="4"/>
        <v>0</v>
      </c>
      <c r="AI57" s="1070">
        <f>Y57+AD57</f>
        <v>0</v>
      </c>
      <c r="AJ57" s="1070"/>
      <c r="AK57" s="1070"/>
      <c r="AL57" s="1029">
        <f>Z57+AE57</f>
        <v>0</v>
      </c>
      <c r="AM57" s="1029"/>
      <c r="AN57" s="1029">
        <f t="shared" si="14"/>
        <v>0</v>
      </c>
      <c r="AO57" s="1029">
        <f t="shared" si="14"/>
        <v>0</v>
      </c>
      <c r="AP57" s="1029">
        <f t="shared" si="5"/>
        <v>0</v>
      </c>
      <c r="AQ57" s="1305"/>
      <c r="AR57" s="1305"/>
      <c r="AS57" s="1305"/>
      <c r="AT57" s="1305"/>
      <c r="AU57" s="1305"/>
      <c r="AV57" s="1305"/>
      <c r="AW57" s="1305"/>
      <c r="AX57" s="1922"/>
      <c r="AY57" s="1922"/>
      <c r="AZ57" s="1922"/>
      <c r="BA57" s="1922"/>
      <c r="BB57" s="1922"/>
      <c r="BC57" s="1922"/>
      <c r="BD57" s="1922"/>
      <c r="BE57" s="1008"/>
    </row>
    <row r="58" spans="1:67" ht="12" hidden="1" customHeight="1">
      <c r="B58" s="1067"/>
      <c r="C58" s="1010" t="s">
        <v>57</v>
      </c>
      <c r="D58" s="952"/>
      <c r="E58" s="1034">
        <v>0</v>
      </c>
      <c r="F58" s="1034">
        <v>0</v>
      </c>
      <c r="G58" s="1034">
        <v>0</v>
      </c>
      <c r="H58" s="1034"/>
      <c r="I58" s="1034">
        <f t="shared" si="0"/>
        <v>0</v>
      </c>
      <c r="J58" s="1031"/>
      <c r="K58" s="1031"/>
      <c r="L58" s="1031"/>
      <c r="M58" s="1031"/>
      <c r="N58" s="1031">
        <f t="shared" si="1"/>
        <v>0</v>
      </c>
      <c r="O58" s="1031"/>
      <c r="P58" s="1069">
        <f>E58+J58</f>
        <v>0</v>
      </c>
      <c r="Q58" s="1069"/>
      <c r="R58" s="1028">
        <f>F58+K58</f>
        <v>0</v>
      </c>
      <c r="S58" s="1028"/>
      <c r="T58" s="1014">
        <f t="shared" si="13"/>
        <v>0</v>
      </c>
      <c r="U58" s="1014">
        <f t="shared" si="13"/>
        <v>0</v>
      </c>
      <c r="V58" s="1014">
        <f t="shared" si="2"/>
        <v>0</v>
      </c>
      <c r="W58" s="1015"/>
      <c r="X58" s="1015"/>
      <c r="Y58" s="1070"/>
      <c r="Z58" s="1029"/>
      <c r="AA58" s="1029"/>
      <c r="AB58" s="1029"/>
      <c r="AC58" s="1029">
        <f t="shared" si="3"/>
        <v>0</v>
      </c>
      <c r="AD58" s="1033"/>
      <c r="AE58" s="1033"/>
      <c r="AF58" s="1033"/>
      <c r="AG58" s="1033"/>
      <c r="AH58" s="1033">
        <f t="shared" si="4"/>
        <v>0</v>
      </c>
      <c r="AI58" s="1070">
        <f>Y58+AD58</f>
        <v>0</v>
      </c>
      <c r="AJ58" s="1070"/>
      <c r="AK58" s="1070"/>
      <c r="AL58" s="1029">
        <f>Z58+AE58</f>
        <v>0</v>
      </c>
      <c r="AM58" s="1029"/>
      <c r="AN58" s="1029">
        <f t="shared" si="14"/>
        <v>0</v>
      </c>
      <c r="AO58" s="1029">
        <f t="shared" si="14"/>
        <v>0</v>
      </c>
      <c r="AP58" s="1029">
        <f t="shared" si="5"/>
        <v>0</v>
      </c>
      <c r="AQ58" s="1305"/>
      <c r="AR58" s="1305"/>
      <c r="AS58" s="1305"/>
      <c r="AT58" s="1305"/>
      <c r="AU58" s="1305"/>
      <c r="AV58" s="1305"/>
      <c r="AW58" s="1305"/>
      <c r="AX58" s="1922"/>
      <c r="AY58" s="1922"/>
      <c r="AZ58" s="1922"/>
      <c r="BA58" s="1922"/>
      <c r="BB58" s="1922"/>
      <c r="BC58" s="1922"/>
      <c r="BD58" s="1922"/>
      <c r="BE58" s="1008"/>
    </row>
    <row r="59" spans="1:67" ht="12" hidden="1" customHeight="1">
      <c r="A59" s="901" t="s">
        <v>646</v>
      </c>
      <c r="B59" s="1071"/>
      <c r="C59" s="1010" t="s">
        <v>638</v>
      </c>
      <c r="D59" s="952"/>
      <c r="E59" s="1034">
        <v>0</v>
      </c>
      <c r="F59" s="1034">
        <v>0</v>
      </c>
      <c r="G59" s="1034">
        <v>0</v>
      </c>
      <c r="H59" s="1034"/>
      <c r="I59" s="1034">
        <f t="shared" si="0"/>
        <v>0</v>
      </c>
      <c r="J59" s="1031"/>
      <c r="K59" s="1031"/>
      <c r="L59" s="1031"/>
      <c r="M59" s="1031"/>
      <c r="N59" s="1031">
        <f t="shared" si="1"/>
        <v>0</v>
      </c>
      <c r="O59" s="1031"/>
      <c r="P59" s="1069">
        <f>E59+J59</f>
        <v>0</v>
      </c>
      <c r="Q59" s="1069"/>
      <c r="R59" s="1028">
        <f>F59+K59</f>
        <v>0</v>
      </c>
      <c r="S59" s="1028"/>
      <c r="T59" s="1028">
        <f t="shared" si="13"/>
        <v>0</v>
      </c>
      <c r="U59" s="1028">
        <f t="shared" si="13"/>
        <v>0</v>
      </c>
      <c r="V59" s="1028">
        <f t="shared" si="2"/>
        <v>0</v>
      </c>
      <c r="W59" s="1041"/>
      <c r="X59" s="1041"/>
      <c r="Y59" s="1070"/>
      <c r="Z59" s="1029"/>
      <c r="AA59" s="1029"/>
      <c r="AB59" s="1029"/>
      <c r="AC59" s="1029">
        <f t="shared" si="3"/>
        <v>0</v>
      </c>
      <c r="AD59" s="1033"/>
      <c r="AE59" s="1033"/>
      <c r="AF59" s="1033"/>
      <c r="AG59" s="1033"/>
      <c r="AH59" s="1033">
        <f t="shared" si="4"/>
        <v>0</v>
      </c>
      <c r="AI59" s="1070">
        <f>Y59+AD59</f>
        <v>0</v>
      </c>
      <c r="AJ59" s="1070"/>
      <c r="AK59" s="1070"/>
      <c r="AL59" s="1029">
        <f>Z59+AE59</f>
        <v>0</v>
      </c>
      <c r="AM59" s="1029"/>
      <c r="AN59" s="1029">
        <f t="shared" si="14"/>
        <v>0</v>
      </c>
      <c r="AO59" s="1029">
        <f t="shared" si="14"/>
        <v>0</v>
      </c>
      <c r="AP59" s="1029">
        <f t="shared" si="5"/>
        <v>0</v>
      </c>
      <c r="AQ59" s="1305"/>
      <c r="AR59" s="1305"/>
      <c r="AS59" s="1305"/>
      <c r="AT59" s="1305"/>
      <c r="AU59" s="1305"/>
      <c r="AV59" s="1305"/>
      <c r="AW59" s="1305"/>
      <c r="AX59" s="1922"/>
      <c r="AY59" s="1922"/>
      <c r="AZ59" s="1922"/>
      <c r="BA59" s="1922"/>
      <c r="BB59" s="1922"/>
      <c r="BC59" s="1922"/>
      <c r="BD59" s="1922"/>
      <c r="BE59" s="1008"/>
    </row>
    <row r="60" spans="1:67" ht="12" hidden="1" customHeight="1">
      <c r="A60" s="913"/>
      <c r="B60" s="1071"/>
      <c r="C60" s="1010"/>
      <c r="D60" s="952"/>
      <c r="E60" s="1034"/>
      <c r="F60" s="1034"/>
      <c r="G60" s="1034"/>
      <c r="H60" s="1034"/>
      <c r="I60" s="1034">
        <f t="shared" si="0"/>
        <v>0</v>
      </c>
      <c r="J60" s="1031"/>
      <c r="K60" s="1031"/>
      <c r="L60" s="1031"/>
      <c r="M60" s="1031"/>
      <c r="N60" s="1031">
        <f t="shared" si="1"/>
        <v>0</v>
      </c>
      <c r="O60" s="1031"/>
      <c r="P60" s="1069"/>
      <c r="Q60" s="1069"/>
      <c r="R60" s="1028"/>
      <c r="S60" s="1028"/>
      <c r="T60" s="1028"/>
      <c r="U60" s="1028"/>
      <c r="V60" s="1028">
        <f t="shared" si="2"/>
        <v>0</v>
      </c>
      <c r="W60" s="1041"/>
      <c r="X60" s="1041"/>
      <c r="Y60" s="1070"/>
      <c r="Z60" s="1029"/>
      <c r="AA60" s="1029"/>
      <c r="AB60" s="1029"/>
      <c r="AC60" s="1029">
        <f t="shared" si="3"/>
        <v>0</v>
      </c>
      <c r="AD60" s="1033"/>
      <c r="AE60" s="1033"/>
      <c r="AF60" s="1033"/>
      <c r="AG60" s="1033"/>
      <c r="AH60" s="1033">
        <f t="shared" si="4"/>
        <v>0</v>
      </c>
      <c r="AI60" s="1070"/>
      <c r="AJ60" s="1070"/>
      <c r="AK60" s="1070"/>
      <c r="AL60" s="1029"/>
      <c r="AM60" s="1029"/>
      <c r="AN60" s="1029"/>
      <c r="AO60" s="1029"/>
      <c r="AP60" s="1029">
        <f t="shared" si="5"/>
        <v>0</v>
      </c>
      <c r="AQ60" s="1305"/>
      <c r="AR60" s="1305"/>
      <c r="AS60" s="1305"/>
      <c r="AT60" s="1305"/>
      <c r="AU60" s="1305"/>
      <c r="AV60" s="1305"/>
      <c r="AW60" s="1305"/>
      <c r="AX60" s="1922"/>
      <c r="AY60" s="1922"/>
      <c r="AZ60" s="1922"/>
      <c r="BA60" s="1922"/>
      <c r="BB60" s="1922"/>
      <c r="BC60" s="1922"/>
      <c r="BD60" s="1922"/>
      <c r="BE60" s="1008"/>
    </row>
    <row r="61" spans="1:67" ht="12" hidden="1" customHeight="1">
      <c r="A61" s="913"/>
      <c r="B61" s="1071"/>
      <c r="C61" s="1010"/>
      <c r="D61" s="952"/>
      <c r="E61" s="1034"/>
      <c r="F61" s="1034"/>
      <c r="G61" s="1034"/>
      <c r="H61" s="1034"/>
      <c r="I61" s="1034">
        <f t="shared" si="0"/>
        <v>0</v>
      </c>
      <c r="J61" s="1031"/>
      <c r="K61" s="1031"/>
      <c r="L61" s="1031"/>
      <c r="M61" s="1031"/>
      <c r="N61" s="1031">
        <f t="shared" si="1"/>
        <v>0</v>
      </c>
      <c r="O61" s="1031"/>
      <c r="P61" s="1069"/>
      <c r="Q61" s="1069"/>
      <c r="R61" s="1028"/>
      <c r="S61" s="1028"/>
      <c r="T61" s="1028"/>
      <c r="U61" s="1028"/>
      <c r="V61" s="1028">
        <f t="shared" si="2"/>
        <v>0</v>
      </c>
      <c r="W61" s="1041"/>
      <c r="X61" s="1041"/>
      <c r="Y61" s="1070"/>
      <c r="Z61" s="1029"/>
      <c r="AA61" s="1029"/>
      <c r="AB61" s="1029"/>
      <c r="AC61" s="1029">
        <f t="shared" si="3"/>
        <v>0</v>
      </c>
      <c r="AD61" s="1033"/>
      <c r="AE61" s="1033"/>
      <c r="AF61" s="1033"/>
      <c r="AG61" s="1033"/>
      <c r="AH61" s="1033">
        <f t="shared" si="4"/>
        <v>0</v>
      </c>
      <c r="AI61" s="1070"/>
      <c r="AJ61" s="1070"/>
      <c r="AK61" s="1070"/>
      <c r="AL61" s="1029"/>
      <c r="AM61" s="1029"/>
      <c r="AN61" s="1029"/>
      <c r="AO61" s="1029"/>
      <c r="AP61" s="1029">
        <f t="shared" si="5"/>
        <v>0</v>
      </c>
      <c r="AQ61" s="1305"/>
      <c r="AR61" s="1305"/>
      <c r="AS61" s="1305"/>
      <c r="AT61" s="1305"/>
      <c r="AU61" s="1305"/>
      <c r="AV61" s="1305"/>
      <c r="AW61" s="1305"/>
      <c r="AX61" s="1922"/>
      <c r="AY61" s="1922"/>
      <c r="AZ61" s="1922"/>
      <c r="BA61" s="1922"/>
      <c r="BB61" s="1922"/>
      <c r="BC61" s="1922"/>
      <c r="BD61" s="1922"/>
      <c r="BE61" s="1008"/>
    </row>
    <row r="62" spans="1:67" ht="12" hidden="1" customHeight="1">
      <c r="A62" s="913"/>
      <c r="B62" s="1071"/>
      <c r="C62" s="1010"/>
      <c r="D62" s="952"/>
      <c r="E62" s="1034"/>
      <c r="F62" s="1034"/>
      <c r="G62" s="1034"/>
      <c r="H62" s="1034"/>
      <c r="I62" s="1034">
        <f t="shared" si="0"/>
        <v>0</v>
      </c>
      <c r="J62" s="1031"/>
      <c r="K62" s="1031"/>
      <c r="L62" s="1031"/>
      <c r="M62" s="1031"/>
      <c r="N62" s="1031">
        <f t="shared" si="1"/>
        <v>0</v>
      </c>
      <c r="O62" s="1031"/>
      <c r="P62" s="1069"/>
      <c r="Q62" s="1069"/>
      <c r="R62" s="1028"/>
      <c r="S62" s="1028"/>
      <c r="T62" s="1028"/>
      <c r="U62" s="1028"/>
      <c r="V62" s="1028">
        <f t="shared" si="2"/>
        <v>0</v>
      </c>
      <c r="W62" s="1041"/>
      <c r="X62" s="1041"/>
      <c r="Y62" s="1070"/>
      <c r="Z62" s="1029"/>
      <c r="AA62" s="1029"/>
      <c r="AB62" s="1029"/>
      <c r="AC62" s="1029">
        <f t="shared" si="3"/>
        <v>0</v>
      </c>
      <c r="AD62" s="1033"/>
      <c r="AE62" s="1033"/>
      <c r="AF62" s="1033"/>
      <c r="AG62" s="1033"/>
      <c r="AH62" s="1033">
        <f t="shared" si="4"/>
        <v>0</v>
      </c>
      <c r="AI62" s="1070"/>
      <c r="AJ62" s="1070"/>
      <c r="AK62" s="1070"/>
      <c r="AL62" s="1029"/>
      <c r="AM62" s="1029"/>
      <c r="AN62" s="1029"/>
      <c r="AO62" s="1029"/>
      <c r="AP62" s="1029">
        <f t="shared" si="5"/>
        <v>0</v>
      </c>
      <c r="AQ62" s="1305"/>
      <c r="AR62" s="1305"/>
      <c r="AS62" s="1305"/>
      <c r="AT62" s="1305"/>
      <c r="AU62" s="1305"/>
      <c r="AV62" s="1305"/>
      <c r="AW62" s="1305"/>
      <c r="AX62" s="1922"/>
      <c r="AY62" s="1922"/>
      <c r="AZ62" s="1922"/>
      <c r="BA62" s="1922"/>
      <c r="BB62" s="1922"/>
      <c r="BC62" s="1922"/>
      <c r="BD62" s="1922"/>
      <c r="BE62" s="1008"/>
    </row>
    <row r="63" spans="1:67" ht="12" hidden="1" customHeight="1">
      <c r="A63" s="913"/>
      <c r="B63" s="1071"/>
      <c r="C63" s="1010"/>
      <c r="D63" s="952"/>
      <c r="E63" s="1034"/>
      <c r="F63" s="1034"/>
      <c r="G63" s="1034"/>
      <c r="H63" s="1034"/>
      <c r="I63" s="1034">
        <f t="shared" si="0"/>
        <v>0</v>
      </c>
      <c r="J63" s="1031"/>
      <c r="K63" s="1031"/>
      <c r="L63" s="1031"/>
      <c r="M63" s="1031"/>
      <c r="N63" s="1031">
        <f t="shared" si="1"/>
        <v>0</v>
      </c>
      <c r="O63" s="1031"/>
      <c r="P63" s="1069"/>
      <c r="Q63" s="1069"/>
      <c r="R63" s="1028"/>
      <c r="S63" s="1028"/>
      <c r="T63" s="1028"/>
      <c r="U63" s="1028"/>
      <c r="V63" s="1028">
        <f t="shared" si="2"/>
        <v>0</v>
      </c>
      <c r="W63" s="1041"/>
      <c r="X63" s="1041"/>
      <c r="Y63" s="1070"/>
      <c r="Z63" s="1029"/>
      <c r="AA63" s="1029"/>
      <c r="AB63" s="1029"/>
      <c r="AC63" s="1029">
        <f t="shared" si="3"/>
        <v>0</v>
      </c>
      <c r="AD63" s="1033"/>
      <c r="AE63" s="1033"/>
      <c r="AF63" s="1033"/>
      <c r="AG63" s="1033"/>
      <c r="AH63" s="1033">
        <f t="shared" si="4"/>
        <v>0</v>
      </c>
      <c r="AI63" s="1070"/>
      <c r="AJ63" s="1070"/>
      <c r="AK63" s="1070"/>
      <c r="AL63" s="1029"/>
      <c r="AM63" s="1029"/>
      <c r="AN63" s="1029"/>
      <c r="AO63" s="1029"/>
      <c r="AP63" s="1029">
        <f t="shared" si="5"/>
        <v>0</v>
      </c>
      <c r="AQ63" s="1305"/>
      <c r="AR63" s="1305"/>
      <c r="AS63" s="1305"/>
      <c r="AT63" s="1305"/>
      <c r="AU63" s="1305"/>
      <c r="AV63" s="1305"/>
      <c r="AW63" s="1305"/>
      <c r="AX63" s="1922"/>
      <c r="AY63" s="1922"/>
      <c r="AZ63" s="1922"/>
      <c r="BA63" s="1922"/>
      <c r="BB63" s="1922"/>
      <c r="BC63" s="1922"/>
      <c r="BD63" s="1922"/>
      <c r="BE63" s="1008"/>
    </row>
    <row r="64" spans="1:67" ht="12" hidden="1" customHeight="1">
      <c r="A64" s="913"/>
      <c r="B64" s="1071"/>
      <c r="C64" s="1010"/>
      <c r="D64" s="952"/>
      <c r="E64" s="1034"/>
      <c r="F64" s="1034"/>
      <c r="G64" s="1034"/>
      <c r="H64" s="1034"/>
      <c r="I64" s="1034">
        <f t="shared" si="0"/>
        <v>0</v>
      </c>
      <c r="J64" s="1031"/>
      <c r="K64" s="1031"/>
      <c r="L64" s="1031"/>
      <c r="M64" s="1031"/>
      <c r="N64" s="1031">
        <f t="shared" si="1"/>
        <v>0</v>
      </c>
      <c r="O64" s="1031"/>
      <c r="P64" s="1069"/>
      <c r="Q64" s="1069"/>
      <c r="R64" s="1028"/>
      <c r="S64" s="1028"/>
      <c r="T64" s="1028"/>
      <c r="U64" s="1028"/>
      <c r="V64" s="1028">
        <f t="shared" si="2"/>
        <v>0</v>
      </c>
      <c r="W64" s="1041"/>
      <c r="X64" s="1041"/>
      <c r="Y64" s="1070"/>
      <c r="Z64" s="1029"/>
      <c r="AA64" s="1029"/>
      <c r="AB64" s="1029"/>
      <c r="AC64" s="1029">
        <f t="shared" si="3"/>
        <v>0</v>
      </c>
      <c r="AD64" s="1033"/>
      <c r="AE64" s="1033"/>
      <c r="AF64" s="1033"/>
      <c r="AG64" s="1033"/>
      <c r="AH64" s="1033">
        <f t="shared" si="4"/>
        <v>0</v>
      </c>
      <c r="AI64" s="1070"/>
      <c r="AJ64" s="1070"/>
      <c r="AK64" s="1070"/>
      <c r="AL64" s="1029"/>
      <c r="AM64" s="1029"/>
      <c r="AN64" s="1029"/>
      <c r="AO64" s="1029"/>
      <c r="AP64" s="1029">
        <f t="shared" si="5"/>
        <v>0</v>
      </c>
      <c r="AQ64" s="1305"/>
      <c r="AR64" s="1305"/>
      <c r="AS64" s="1305"/>
      <c r="AT64" s="1305"/>
      <c r="AU64" s="1305"/>
      <c r="AV64" s="1305"/>
      <c r="AW64" s="1305"/>
      <c r="AX64" s="1922"/>
      <c r="AY64" s="1922"/>
      <c r="AZ64" s="1922"/>
      <c r="BA64" s="1922"/>
      <c r="BB64" s="1922"/>
      <c r="BC64" s="1922"/>
      <c r="BD64" s="1922"/>
      <c r="BE64" s="1008"/>
    </row>
    <row r="65" spans="1:57" ht="12" hidden="1" customHeight="1">
      <c r="A65" s="913"/>
      <c r="B65" s="1071"/>
      <c r="C65" s="1010"/>
      <c r="D65" s="952"/>
      <c r="E65" s="1034"/>
      <c r="F65" s="1034"/>
      <c r="G65" s="1034"/>
      <c r="H65" s="1034"/>
      <c r="I65" s="1034">
        <f t="shared" si="0"/>
        <v>0</v>
      </c>
      <c r="J65" s="1031"/>
      <c r="K65" s="1031"/>
      <c r="L65" s="1031"/>
      <c r="M65" s="1031"/>
      <c r="N65" s="1031">
        <f t="shared" si="1"/>
        <v>0</v>
      </c>
      <c r="O65" s="1031"/>
      <c r="P65" s="1069"/>
      <c r="Q65" s="1069"/>
      <c r="R65" s="1028"/>
      <c r="S65" s="1028"/>
      <c r="T65" s="1028"/>
      <c r="U65" s="1028"/>
      <c r="V65" s="1028">
        <f t="shared" si="2"/>
        <v>0</v>
      </c>
      <c r="W65" s="1041"/>
      <c r="X65" s="1041"/>
      <c r="Y65" s="1070"/>
      <c r="Z65" s="1029"/>
      <c r="AA65" s="1029"/>
      <c r="AB65" s="1029"/>
      <c r="AC65" s="1029">
        <f t="shared" si="3"/>
        <v>0</v>
      </c>
      <c r="AD65" s="1033"/>
      <c r="AE65" s="1033"/>
      <c r="AF65" s="1033"/>
      <c r="AG65" s="1033"/>
      <c r="AH65" s="1033">
        <f t="shared" si="4"/>
        <v>0</v>
      </c>
      <c r="AI65" s="1070"/>
      <c r="AJ65" s="1070"/>
      <c r="AK65" s="1070"/>
      <c r="AL65" s="1029"/>
      <c r="AM65" s="1029"/>
      <c r="AN65" s="1029"/>
      <c r="AO65" s="1029"/>
      <c r="AP65" s="1029">
        <f t="shared" si="5"/>
        <v>0</v>
      </c>
      <c r="AQ65" s="1305"/>
      <c r="AR65" s="1305"/>
      <c r="AS65" s="1305"/>
      <c r="AT65" s="1305"/>
      <c r="AU65" s="1305"/>
      <c r="AV65" s="1305"/>
      <c r="AW65" s="1305"/>
      <c r="AX65" s="1922"/>
      <c r="AY65" s="1922"/>
      <c r="AZ65" s="1922"/>
      <c r="BA65" s="1922"/>
      <c r="BB65" s="1922"/>
      <c r="BC65" s="1922"/>
      <c r="BD65" s="1922"/>
      <c r="BE65" s="1008"/>
    </row>
    <row r="66" spans="1:57" ht="12" hidden="1" customHeight="1">
      <c r="A66" s="913"/>
      <c r="B66" s="1071"/>
      <c r="C66" s="1010"/>
      <c r="D66" s="952"/>
      <c r="E66" s="1034"/>
      <c r="F66" s="1034"/>
      <c r="G66" s="1034"/>
      <c r="H66" s="1034"/>
      <c r="I66" s="1034">
        <f t="shared" si="0"/>
        <v>0</v>
      </c>
      <c r="J66" s="1031"/>
      <c r="K66" s="1031"/>
      <c r="L66" s="1031"/>
      <c r="M66" s="1031"/>
      <c r="N66" s="1031">
        <f t="shared" si="1"/>
        <v>0</v>
      </c>
      <c r="O66" s="1031"/>
      <c r="P66" s="1069"/>
      <c r="Q66" s="1069"/>
      <c r="R66" s="1028"/>
      <c r="S66" s="1028"/>
      <c r="T66" s="1028"/>
      <c r="U66" s="1028"/>
      <c r="V66" s="1028">
        <f t="shared" si="2"/>
        <v>0</v>
      </c>
      <c r="W66" s="1041"/>
      <c r="X66" s="1041"/>
      <c r="Y66" s="1070"/>
      <c r="Z66" s="1029"/>
      <c r="AA66" s="1029"/>
      <c r="AB66" s="1029"/>
      <c r="AC66" s="1029">
        <f t="shared" si="3"/>
        <v>0</v>
      </c>
      <c r="AD66" s="1033"/>
      <c r="AE66" s="1033"/>
      <c r="AF66" s="1033"/>
      <c r="AG66" s="1033"/>
      <c r="AH66" s="1033">
        <f t="shared" si="4"/>
        <v>0</v>
      </c>
      <c r="AI66" s="1070"/>
      <c r="AJ66" s="1070"/>
      <c r="AK66" s="1070"/>
      <c r="AL66" s="1029"/>
      <c r="AM66" s="1029"/>
      <c r="AN66" s="1029"/>
      <c r="AO66" s="1029"/>
      <c r="AP66" s="1029">
        <f t="shared" si="5"/>
        <v>0</v>
      </c>
      <c r="AQ66" s="1305"/>
      <c r="AR66" s="1305"/>
      <c r="AS66" s="1305"/>
      <c r="AT66" s="1305"/>
      <c r="AU66" s="1305"/>
      <c r="AV66" s="1305"/>
      <c r="AW66" s="1305"/>
      <c r="AX66" s="1922"/>
      <c r="AY66" s="1922"/>
      <c r="AZ66" s="1922"/>
      <c r="BA66" s="1922"/>
      <c r="BB66" s="1922"/>
      <c r="BC66" s="1922"/>
      <c r="BD66" s="1922"/>
      <c r="BE66" s="1008"/>
    </row>
    <row r="67" spans="1:57" ht="12" hidden="1" customHeight="1">
      <c r="A67" s="913"/>
      <c r="B67" s="1071"/>
      <c r="C67" s="1010"/>
      <c r="D67" s="952"/>
      <c r="E67" s="1034"/>
      <c r="F67" s="1034"/>
      <c r="G67" s="1034"/>
      <c r="H67" s="1034"/>
      <c r="I67" s="1034">
        <f t="shared" si="0"/>
        <v>0</v>
      </c>
      <c r="J67" s="1031"/>
      <c r="K67" s="1031"/>
      <c r="L67" s="1031"/>
      <c r="M67" s="1031"/>
      <c r="N67" s="1031">
        <f t="shared" si="1"/>
        <v>0</v>
      </c>
      <c r="O67" s="1031"/>
      <c r="P67" s="1069"/>
      <c r="Q67" s="1069"/>
      <c r="R67" s="1028"/>
      <c r="S67" s="1028"/>
      <c r="T67" s="1028"/>
      <c r="U67" s="1028"/>
      <c r="V67" s="1028">
        <f t="shared" si="2"/>
        <v>0</v>
      </c>
      <c r="W67" s="1041"/>
      <c r="X67" s="1041"/>
      <c r="Y67" s="1070"/>
      <c r="Z67" s="1029"/>
      <c r="AA67" s="1029"/>
      <c r="AB67" s="1029"/>
      <c r="AC67" s="1029">
        <f t="shared" si="3"/>
        <v>0</v>
      </c>
      <c r="AD67" s="1033"/>
      <c r="AE67" s="1033"/>
      <c r="AF67" s="1033"/>
      <c r="AG67" s="1033"/>
      <c r="AH67" s="1033">
        <f t="shared" si="4"/>
        <v>0</v>
      </c>
      <c r="AI67" s="1070"/>
      <c r="AJ67" s="1070"/>
      <c r="AK67" s="1070"/>
      <c r="AL67" s="1029"/>
      <c r="AM67" s="1029"/>
      <c r="AN67" s="1029"/>
      <c r="AO67" s="1029"/>
      <c r="AP67" s="1029">
        <f t="shared" si="5"/>
        <v>0</v>
      </c>
      <c r="AQ67" s="1305"/>
      <c r="AR67" s="1305"/>
      <c r="AS67" s="1305"/>
      <c r="AT67" s="1305"/>
      <c r="AU67" s="1305"/>
      <c r="AV67" s="1305"/>
      <c r="AW67" s="1305"/>
      <c r="AX67" s="1922"/>
      <c r="AY67" s="1922"/>
      <c r="AZ67" s="1922"/>
      <c r="BA67" s="1922"/>
      <c r="BB67" s="1922"/>
      <c r="BC67" s="1922"/>
      <c r="BD67" s="1922"/>
      <c r="BE67" s="1008"/>
    </row>
    <row r="68" spans="1:57" ht="12" hidden="1" customHeight="1">
      <c r="A68" s="913"/>
      <c r="B68" s="1071"/>
      <c r="C68" s="1010"/>
      <c r="D68" s="952"/>
      <c r="E68" s="1034"/>
      <c r="F68" s="1034"/>
      <c r="G68" s="1034"/>
      <c r="H68" s="1034"/>
      <c r="I68" s="1034">
        <f t="shared" si="0"/>
        <v>0</v>
      </c>
      <c r="J68" s="1031"/>
      <c r="K68" s="1031"/>
      <c r="L68" s="1031"/>
      <c r="M68" s="1031"/>
      <c r="N68" s="1031">
        <f t="shared" si="1"/>
        <v>0</v>
      </c>
      <c r="O68" s="1031"/>
      <c r="P68" s="1069"/>
      <c r="Q68" s="1069"/>
      <c r="R68" s="1028"/>
      <c r="S68" s="1028"/>
      <c r="T68" s="1028"/>
      <c r="U68" s="1028"/>
      <c r="V68" s="1028">
        <f t="shared" si="2"/>
        <v>0</v>
      </c>
      <c r="W68" s="1041"/>
      <c r="X68" s="1041"/>
      <c r="Y68" s="1070"/>
      <c r="Z68" s="1029"/>
      <c r="AA68" s="1029"/>
      <c r="AB68" s="1029"/>
      <c r="AC68" s="1029">
        <f t="shared" si="3"/>
        <v>0</v>
      </c>
      <c r="AD68" s="1033"/>
      <c r="AE68" s="1033"/>
      <c r="AF68" s="1033"/>
      <c r="AG68" s="1033"/>
      <c r="AH68" s="1033">
        <f t="shared" si="4"/>
        <v>0</v>
      </c>
      <c r="AI68" s="1070"/>
      <c r="AJ68" s="1070"/>
      <c r="AK68" s="1070"/>
      <c r="AL68" s="1029"/>
      <c r="AM68" s="1029"/>
      <c r="AN68" s="1029"/>
      <c r="AO68" s="1029"/>
      <c r="AP68" s="1029">
        <f t="shared" si="5"/>
        <v>0</v>
      </c>
      <c r="AQ68" s="1305"/>
      <c r="AR68" s="1305"/>
      <c r="AS68" s="1305"/>
      <c r="AT68" s="1305"/>
      <c r="AU68" s="1305"/>
      <c r="AV68" s="1305"/>
      <c r="AW68" s="1305"/>
      <c r="AX68" s="1922"/>
      <c r="AY68" s="1922"/>
      <c r="AZ68" s="1922"/>
      <c r="BA68" s="1922"/>
      <c r="BB68" s="1922"/>
      <c r="BC68" s="1922"/>
      <c r="BD68" s="1922"/>
      <c r="BE68" s="1008"/>
    </row>
    <row r="69" spans="1:57" ht="12" hidden="1" customHeight="1">
      <c r="A69" s="913"/>
      <c r="B69" s="1071"/>
      <c r="C69" s="1010"/>
      <c r="D69" s="952"/>
      <c r="E69" s="1034"/>
      <c r="F69" s="1034"/>
      <c r="G69" s="1034"/>
      <c r="H69" s="1034"/>
      <c r="I69" s="1034">
        <f t="shared" si="0"/>
        <v>0</v>
      </c>
      <c r="J69" s="1031"/>
      <c r="K69" s="1031"/>
      <c r="L69" s="1031"/>
      <c r="M69" s="1031"/>
      <c r="N69" s="1031">
        <f t="shared" si="1"/>
        <v>0</v>
      </c>
      <c r="O69" s="1031"/>
      <c r="P69" s="1069"/>
      <c r="Q69" s="1069"/>
      <c r="R69" s="1028"/>
      <c r="S69" s="1028"/>
      <c r="T69" s="1028"/>
      <c r="U69" s="1028"/>
      <c r="V69" s="1028">
        <f t="shared" si="2"/>
        <v>0</v>
      </c>
      <c r="W69" s="1041"/>
      <c r="X69" s="1041"/>
      <c r="Y69" s="1070"/>
      <c r="Z69" s="1029"/>
      <c r="AA69" s="1029"/>
      <c r="AB69" s="1029"/>
      <c r="AC69" s="1029">
        <f t="shared" si="3"/>
        <v>0</v>
      </c>
      <c r="AD69" s="1033"/>
      <c r="AE69" s="1033"/>
      <c r="AF69" s="1033"/>
      <c r="AG69" s="1033"/>
      <c r="AH69" s="1033">
        <f t="shared" si="4"/>
        <v>0</v>
      </c>
      <c r="AI69" s="1070"/>
      <c r="AJ69" s="1070"/>
      <c r="AK69" s="1070"/>
      <c r="AL69" s="1029"/>
      <c r="AM69" s="1029"/>
      <c r="AN69" s="1029"/>
      <c r="AO69" s="1029"/>
      <c r="AP69" s="1029">
        <f t="shared" si="5"/>
        <v>0</v>
      </c>
      <c r="AQ69" s="1305"/>
      <c r="AR69" s="1305"/>
      <c r="AS69" s="1305"/>
      <c r="AT69" s="1305"/>
      <c r="AU69" s="1305"/>
      <c r="AV69" s="1305"/>
      <c r="AW69" s="1305"/>
      <c r="AX69" s="1922"/>
      <c r="AY69" s="1922"/>
      <c r="AZ69" s="1922"/>
      <c r="BA69" s="1922"/>
      <c r="BB69" s="1922"/>
      <c r="BC69" s="1922"/>
      <c r="BD69" s="1922"/>
      <c r="BE69" s="1008"/>
    </row>
    <row r="70" spans="1:57" ht="12" hidden="1" customHeight="1">
      <c r="A70" s="913"/>
      <c r="B70" s="1071"/>
      <c r="C70" s="1010"/>
      <c r="D70" s="952"/>
      <c r="E70" s="1034"/>
      <c r="F70" s="1034"/>
      <c r="G70" s="1034"/>
      <c r="H70" s="1034"/>
      <c r="I70" s="1034">
        <f t="shared" si="0"/>
        <v>0</v>
      </c>
      <c r="J70" s="1031"/>
      <c r="K70" s="1031"/>
      <c r="L70" s="1031"/>
      <c r="M70" s="1031"/>
      <c r="N70" s="1031">
        <f t="shared" si="1"/>
        <v>0</v>
      </c>
      <c r="O70" s="1031"/>
      <c r="P70" s="1069"/>
      <c r="Q70" s="1069"/>
      <c r="R70" s="1028"/>
      <c r="S70" s="1028"/>
      <c r="T70" s="1028"/>
      <c r="U70" s="1028"/>
      <c r="V70" s="1028">
        <f t="shared" si="2"/>
        <v>0</v>
      </c>
      <c r="W70" s="1041"/>
      <c r="X70" s="1041"/>
      <c r="Y70" s="1070"/>
      <c r="Z70" s="1029"/>
      <c r="AA70" s="1029"/>
      <c r="AB70" s="1029"/>
      <c r="AC70" s="1029">
        <f t="shared" si="3"/>
        <v>0</v>
      </c>
      <c r="AD70" s="1033"/>
      <c r="AE70" s="1033"/>
      <c r="AF70" s="1033"/>
      <c r="AG70" s="1033"/>
      <c r="AH70" s="1033">
        <f t="shared" si="4"/>
        <v>0</v>
      </c>
      <c r="AI70" s="1070"/>
      <c r="AJ70" s="1070"/>
      <c r="AK70" s="1070"/>
      <c r="AL70" s="1029"/>
      <c r="AM70" s="1029"/>
      <c r="AN70" s="1029"/>
      <c r="AO70" s="1029"/>
      <c r="AP70" s="1029">
        <f t="shared" si="5"/>
        <v>0</v>
      </c>
      <c r="AQ70" s="1305"/>
      <c r="AR70" s="1305"/>
      <c r="AS70" s="1305"/>
      <c r="AT70" s="1305"/>
      <c r="AU70" s="1305"/>
      <c r="AV70" s="1305"/>
      <c r="AW70" s="1305"/>
      <c r="AX70" s="1922"/>
      <c r="AY70" s="1922"/>
      <c r="AZ70" s="1922"/>
      <c r="BA70" s="1922"/>
      <c r="BB70" s="1922"/>
      <c r="BC70" s="1922"/>
      <c r="BD70" s="1922"/>
      <c r="BE70" s="1008"/>
    </row>
    <row r="71" spans="1:57" ht="12" hidden="1" customHeight="1">
      <c r="A71" s="913"/>
      <c r="B71" s="1071"/>
      <c r="C71" s="1010"/>
      <c r="D71" s="952"/>
      <c r="E71" s="1034"/>
      <c r="F71" s="1034"/>
      <c r="G71" s="1034"/>
      <c r="H71" s="1034"/>
      <c r="I71" s="1034">
        <f t="shared" si="0"/>
        <v>0</v>
      </c>
      <c r="J71" s="1031"/>
      <c r="K71" s="1031"/>
      <c r="L71" s="1031"/>
      <c r="M71" s="1031"/>
      <c r="N71" s="1031">
        <f t="shared" si="1"/>
        <v>0</v>
      </c>
      <c r="O71" s="1031"/>
      <c r="P71" s="1069"/>
      <c r="Q71" s="1069"/>
      <c r="R71" s="1028"/>
      <c r="S71" s="1028"/>
      <c r="T71" s="1028"/>
      <c r="U71" s="1028"/>
      <c r="V71" s="1028">
        <f t="shared" si="2"/>
        <v>0</v>
      </c>
      <c r="W71" s="1041"/>
      <c r="X71" s="1041"/>
      <c r="Y71" s="1070"/>
      <c r="Z71" s="1029"/>
      <c r="AA71" s="1029"/>
      <c r="AB71" s="1029"/>
      <c r="AC71" s="1029">
        <f t="shared" si="3"/>
        <v>0</v>
      </c>
      <c r="AD71" s="1033"/>
      <c r="AE71" s="1033"/>
      <c r="AF71" s="1033"/>
      <c r="AG71" s="1033"/>
      <c r="AH71" s="1033">
        <f t="shared" si="4"/>
        <v>0</v>
      </c>
      <c r="AI71" s="1070"/>
      <c r="AJ71" s="1070"/>
      <c r="AK71" s="1070"/>
      <c r="AL71" s="1029"/>
      <c r="AM71" s="1029"/>
      <c r="AN71" s="1029"/>
      <c r="AO71" s="1029"/>
      <c r="AP71" s="1029">
        <f t="shared" si="5"/>
        <v>0</v>
      </c>
      <c r="AQ71" s="1305"/>
      <c r="AR71" s="1305"/>
      <c r="AS71" s="1305"/>
      <c r="AT71" s="1305"/>
      <c r="AU71" s="1305"/>
      <c r="AV71" s="1305"/>
      <c r="AW71" s="1305"/>
      <c r="AX71" s="1922"/>
      <c r="AY71" s="1922"/>
      <c r="AZ71" s="1922"/>
      <c r="BA71" s="1922"/>
      <c r="BB71" s="1922"/>
      <c r="BC71" s="1922"/>
      <c r="BD71" s="1922"/>
      <c r="BE71" s="1008"/>
    </row>
    <row r="72" spans="1:57" ht="12" hidden="1" customHeight="1">
      <c r="A72" s="913"/>
      <c r="B72" s="1071"/>
      <c r="C72" s="1010"/>
      <c r="D72" s="952"/>
      <c r="E72" s="1034"/>
      <c r="F72" s="1034"/>
      <c r="G72" s="1034"/>
      <c r="H72" s="1034"/>
      <c r="I72" s="1034">
        <f t="shared" si="0"/>
        <v>0</v>
      </c>
      <c r="J72" s="1031"/>
      <c r="K72" s="1031"/>
      <c r="L72" s="1031"/>
      <c r="M72" s="1031"/>
      <c r="N72" s="1031">
        <f t="shared" si="1"/>
        <v>0</v>
      </c>
      <c r="O72" s="1031"/>
      <c r="P72" s="1069"/>
      <c r="Q72" s="1069"/>
      <c r="R72" s="1028"/>
      <c r="S72" s="1028"/>
      <c r="T72" s="1028"/>
      <c r="U72" s="1028"/>
      <c r="V72" s="1028">
        <f t="shared" si="2"/>
        <v>0</v>
      </c>
      <c r="W72" s="1041"/>
      <c r="X72" s="1041"/>
      <c r="Y72" s="1070"/>
      <c r="Z72" s="1029"/>
      <c r="AA72" s="1029"/>
      <c r="AB72" s="1029"/>
      <c r="AC72" s="1029">
        <f t="shared" si="3"/>
        <v>0</v>
      </c>
      <c r="AD72" s="1033"/>
      <c r="AE72" s="1033"/>
      <c r="AF72" s="1033"/>
      <c r="AG72" s="1033"/>
      <c r="AH72" s="1033">
        <f t="shared" si="4"/>
        <v>0</v>
      </c>
      <c r="AI72" s="1070"/>
      <c r="AJ72" s="1070"/>
      <c r="AK72" s="1070"/>
      <c r="AL72" s="1029"/>
      <c r="AM72" s="1029"/>
      <c r="AN72" s="1029"/>
      <c r="AO72" s="1029"/>
      <c r="AP72" s="1029">
        <f t="shared" si="5"/>
        <v>0</v>
      </c>
      <c r="AQ72" s="1305"/>
      <c r="AR72" s="1305"/>
      <c r="AS72" s="1305"/>
      <c r="AT72" s="1305"/>
      <c r="AU72" s="1305"/>
      <c r="AV72" s="1305"/>
      <c r="AW72" s="1305"/>
      <c r="AX72" s="1922"/>
      <c r="AY72" s="1922"/>
      <c r="AZ72" s="1922"/>
      <c r="BA72" s="1922"/>
      <c r="BB72" s="1922"/>
      <c r="BC72" s="1922"/>
      <c r="BD72" s="1922"/>
      <c r="BE72" s="1008"/>
    </row>
    <row r="73" spans="1:57" ht="12" hidden="1" customHeight="1">
      <c r="A73" s="913"/>
      <c r="B73" s="1071"/>
      <c r="C73" s="1010"/>
      <c r="D73" s="952"/>
      <c r="E73" s="1034"/>
      <c r="F73" s="1034"/>
      <c r="G73" s="1034"/>
      <c r="H73" s="1034"/>
      <c r="I73" s="1034">
        <f t="shared" si="0"/>
        <v>0</v>
      </c>
      <c r="J73" s="1031"/>
      <c r="K73" s="1031"/>
      <c r="L73" s="1031"/>
      <c r="M73" s="1031"/>
      <c r="N73" s="1031">
        <f t="shared" si="1"/>
        <v>0</v>
      </c>
      <c r="O73" s="1031"/>
      <c r="P73" s="1069"/>
      <c r="Q73" s="1069"/>
      <c r="R73" s="1028"/>
      <c r="S73" s="1028"/>
      <c r="T73" s="1028"/>
      <c r="U73" s="1028"/>
      <c r="V73" s="1028">
        <f t="shared" si="2"/>
        <v>0</v>
      </c>
      <c r="W73" s="1041"/>
      <c r="X73" s="1041"/>
      <c r="Y73" s="1070"/>
      <c r="Z73" s="1029"/>
      <c r="AA73" s="1029"/>
      <c r="AB73" s="1029"/>
      <c r="AC73" s="1029">
        <f t="shared" si="3"/>
        <v>0</v>
      </c>
      <c r="AD73" s="1033"/>
      <c r="AE73" s="1033"/>
      <c r="AF73" s="1033"/>
      <c r="AG73" s="1033"/>
      <c r="AH73" s="1033">
        <f t="shared" si="4"/>
        <v>0</v>
      </c>
      <c r="AI73" s="1070"/>
      <c r="AJ73" s="1070"/>
      <c r="AK73" s="1070"/>
      <c r="AL73" s="1029"/>
      <c r="AM73" s="1029"/>
      <c r="AN73" s="1029"/>
      <c r="AO73" s="1029"/>
      <c r="AP73" s="1029">
        <f t="shared" si="5"/>
        <v>0</v>
      </c>
      <c r="AQ73" s="1305"/>
      <c r="AR73" s="1305"/>
      <c r="AS73" s="1305"/>
      <c r="AT73" s="1305"/>
      <c r="AU73" s="1305"/>
      <c r="AV73" s="1305"/>
      <c r="AW73" s="1305"/>
      <c r="AX73" s="1922"/>
      <c r="AY73" s="1922"/>
      <c r="AZ73" s="1922"/>
      <c r="BA73" s="1922"/>
      <c r="BB73" s="1922"/>
      <c r="BC73" s="1922"/>
      <c r="BD73" s="1922"/>
      <c r="BE73" s="1008"/>
    </row>
    <row r="74" spans="1:57" ht="12" hidden="1" customHeight="1">
      <c r="A74" s="913"/>
      <c r="B74" s="1071"/>
      <c r="C74" s="1010"/>
      <c r="D74" s="952"/>
      <c r="E74" s="1034"/>
      <c r="F74" s="1034"/>
      <c r="G74" s="1034"/>
      <c r="H74" s="1034"/>
      <c r="I74" s="1034">
        <f t="shared" si="0"/>
        <v>0</v>
      </c>
      <c r="J74" s="1031"/>
      <c r="K74" s="1031"/>
      <c r="L74" s="1031"/>
      <c r="M74" s="1031"/>
      <c r="N74" s="1031">
        <f t="shared" si="1"/>
        <v>0</v>
      </c>
      <c r="O74" s="1031"/>
      <c r="P74" s="1069"/>
      <c r="Q74" s="1069"/>
      <c r="R74" s="1028"/>
      <c r="S74" s="1028"/>
      <c r="T74" s="1028"/>
      <c r="U74" s="1028"/>
      <c r="V74" s="1028">
        <f t="shared" si="2"/>
        <v>0</v>
      </c>
      <c r="W74" s="1041"/>
      <c r="X74" s="1041"/>
      <c r="Y74" s="1070"/>
      <c r="Z74" s="1029"/>
      <c r="AA74" s="1029"/>
      <c r="AB74" s="1029"/>
      <c r="AC74" s="1029">
        <f t="shared" si="3"/>
        <v>0</v>
      </c>
      <c r="AD74" s="1033"/>
      <c r="AE74" s="1033"/>
      <c r="AF74" s="1033"/>
      <c r="AG74" s="1033"/>
      <c r="AH74" s="1033">
        <f t="shared" si="4"/>
        <v>0</v>
      </c>
      <c r="AI74" s="1070"/>
      <c r="AJ74" s="1070"/>
      <c r="AK74" s="1070"/>
      <c r="AL74" s="1029"/>
      <c r="AM74" s="1029"/>
      <c r="AN74" s="1029"/>
      <c r="AO74" s="1029"/>
      <c r="AP74" s="1029">
        <f t="shared" si="5"/>
        <v>0</v>
      </c>
      <c r="AQ74" s="1305"/>
      <c r="AR74" s="1305"/>
      <c r="AS74" s="1305"/>
      <c r="AT74" s="1305"/>
      <c r="AU74" s="1305"/>
      <c r="AV74" s="1305"/>
      <c r="AW74" s="1305"/>
      <c r="AX74" s="1922"/>
      <c r="AY74" s="1922"/>
      <c r="AZ74" s="1922"/>
      <c r="BA74" s="1922"/>
      <c r="BB74" s="1922"/>
      <c r="BC74" s="1922"/>
      <c r="BD74" s="1922"/>
      <c r="BE74" s="1008"/>
    </row>
    <row r="75" spans="1:57" ht="12" hidden="1" customHeight="1">
      <c r="A75" s="885" t="s">
        <v>636</v>
      </c>
      <c r="B75" s="1067"/>
      <c r="C75" s="1010"/>
      <c r="D75" s="937"/>
      <c r="E75" s="1012">
        <v>0</v>
      </c>
      <c r="F75" s="1012">
        <v>0</v>
      </c>
      <c r="G75" s="1012">
        <v>0</v>
      </c>
      <c r="H75" s="1012">
        <v>0</v>
      </c>
      <c r="I75" s="1012">
        <f t="shared" si="0"/>
        <v>0</v>
      </c>
      <c r="J75" s="1013"/>
      <c r="K75" s="1013"/>
      <c r="L75" s="1013"/>
      <c r="M75" s="1013">
        <f>12000-12000</f>
        <v>0</v>
      </c>
      <c r="N75" s="1013">
        <f t="shared" si="1"/>
        <v>0</v>
      </c>
      <c r="O75" s="1013"/>
      <c r="P75" s="1072">
        <f>E75+J75</f>
        <v>0</v>
      </c>
      <c r="Q75" s="1072"/>
      <c r="R75" s="1073">
        <f>F75+K75</f>
        <v>0</v>
      </c>
      <c r="S75" s="1073"/>
      <c r="T75" s="1014">
        <f>G75+L75</f>
        <v>0</v>
      </c>
      <c r="U75" s="1014">
        <f>H75+M75</f>
        <v>0</v>
      </c>
      <c r="V75" s="1014">
        <f t="shared" si="2"/>
        <v>0</v>
      </c>
      <c r="W75" s="1015"/>
      <c r="X75" s="1015"/>
      <c r="Y75" s="1074">
        <f>1-1</f>
        <v>0</v>
      </c>
      <c r="Z75" s="1075"/>
      <c r="AA75" s="1016">
        <f>21377-21377</f>
        <v>0</v>
      </c>
      <c r="AB75" s="1016">
        <f>12000-12000</f>
        <v>0</v>
      </c>
      <c r="AC75" s="1016">
        <f t="shared" si="3"/>
        <v>0</v>
      </c>
      <c r="AD75" s="1017"/>
      <c r="AE75" s="1017"/>
      <c r="AF75" s="1017"/>
      <c r="AG75" s="1017">
        <f>12000-12000</f>
        <v>0</v>
      </c>
      <c r="AH75" s="1017">
        <f t="shared" si="4"/>
        <v>0</v>
      </c>
      <c r="AI75" s="1074">
        <f>Y75+AD75</f>
        <v>0</v>
      </c>
      <c r="AJ75" s="1074"/>
      <c r="AK75" s="1074"/>
      <c r="AL75" s="1075">
        <f>Z75+AE75</f>
        <v>0</v>
      </c>
      <c r="AM75" s="1075"/>
      <c r="AN75" s="1016">
        <f>AA75+AF75</f>
        <v>0</v>
      </c>
      <c r="AO75" s="1016">
        <f>AB75+AG75</f>
        <v>0</v>
      </c>
      <c r="AP75" s="1016">
        <f t="shared" si="5"/>
        <v>0</v>
      </c>
      <c r="AQ75" s="1306"/>
      <c r="AR75" s="1306"/>
      <c r="AS75" s="1306"/>
      <c r="AT75" s="1306"/>
      <c r="AU75" s="1306"/>
      <c r="AV75" s="1306"/>
      <c r="AW75" s="1306"/>
      <c r="AX75" s="1923"/>
      <c r="AY75" s="1923"/>
      <c r="AZ75" s="1923"/>
      <c r="BA75" s="1923"/>
      <c r="BB75" s="1923"/>
      <c r="BC75" s="1923"/>
      <c r="BD75" s="1923"/>
      <c r="BE75" s="1008"/>
    </row>
    <row r="76" spans="1:57" ht="13.9" hidden="1" customHeight="1">
      <c r="B76" s="1067"/>
      <c r="C76" s="909" t="s">
        <v>490</v>
      </c>
      <c r="D76" s="923"/>
      <c r="E76" s="920">
        <v>0</v>
      </c>
      <c r="F76" s="920">
        <v>0</v>
      </c>
      <c r="G76" s="920">
        <v>0</v>
      </c>
      <c r="H76" s="920">
        <v>0</v>
      </c>
      <c r="I76" s="920">
        <f t="shared" si="0"/>
        <v>0</v>
      </c>
      <c r="J76" s="921">
        <f>SUM(J77:J96)</f>
        <v>0</v>
      </c>
      <c r="K76" s="921">
        <f>SUM(K77:K96)</f>
        <v>0</v>
      </c>
      <c r="L76" s="921">
        <f>SUM(L77:L96)</f>
        <v>0</v>
      </c>
      <c r="M76" s="921">
        <f>SUM(M77:M96)</f>
        <v>0</v>
      </c>
      <c r="N76" s="921">
        <f t="shared" si="1"/>
        <v>0</v>
      </c>
      <c r="O76" s="921"/>
      <c r="P76" s="996">
        <f>SUM(P77:P96)</f>
        <v>0</v>
      </c>
      <c r="Q76" s="996"/>
      <c r="R76" s="997">
        <f>SUM(R77:R96)</f>
        <v>0</v>
      </c>
      <c r="S76" s="997"/>
      <c r="T76" s="997">
        <f>SUM(T77:T96)</f>
        <v>0</v>
      </c>
      <c r="U76" s="997">
        <f>SUM(U77:U96)</f>
        <v>0</v>
      </c>
      <c r="V76" s="997">
        <f t="shared" si="2"/>
        <v>0</v>
      </c>
      <c r="W76" s="919"/>
      <c r="X76" s="919"/>
      <c r="Y76" s="954">
        <f>SUM(Y77:Y96)</f>
        <v>0</v>
      </c>
      <c r="Z76" s="917">
        <f>SUM(Z77:Z96)</f>
        <v>0</v>
      </c>
      <c r="AA76" s="917">
        <f>SUM(AA77:AA96)</f>
        <v>0</v>
      </c>
      <c r="AB76" s="917">
        <f>SUM(AB77:AB96)</f>
        <v>0</v>
      </c>
      <c r="AC76" s="917">
        <f t="shared" si="3"/>
        <v>0</v>
      </c>
      <c r="AD76" s="918">
        <f>SUM(AD77:AD96)</f>
        <v>0</v>
      </c>
      <c r="AE76" s="918">
        <f>SUM(AE77:AE96)</f>
        <v>0</v>
      </c>
      <c r="AF76" s="918">
        <f>SUM(AF77:AF96)</f>
        <v>0</v>
      </c>
      <c r="AG76" s="918">
        <f>SUM(AG77:AG96)</f>
        <v>0</v>
      </c>
      <c r="AH76" s="918">
        <f t="shared" si="4"/>
        <v>0</v>
      </c>
      <c r="AI76" s="954">
        <f>SUM(AI77:AI96)</f>
        <v>0</v>
      </c>
      <c r="AJ76" s="954"/>
      <c r="AK76" s="954"/>
      <c r="AL76" s="917">
        <f>SUM(AL77:AL96)</f>
        <v>0</v>
      </c>
      <c r="AM76" s="917"/>
      <c r="AN76" s="917">
        <f>SUM(AN77:AN96)</f>
        <v>0</v>
      </c>
      <c r="AO76" s="917">
        <f>SUM(AO77:AO96)</f>
        <v>0</v>
      </c>
      <c r="AP76" s="917">
        <f t="shared" si="5"/>
        <v>0</v>
      </c>
      <c r="AQ76" s="1300"/>
      <c r="AR76" s="1300"/>
      <c r="AS76" s="1300"/>
      <c r="AT76" s="1300"/>
      <c r="AU76" s="1300"/>
      <c r="AV76" s="1300"/>
      <c r="AW76" s="1300"/>
      <c r="AX76" s="1917"/>
      <c r="AY76" s="1917"/>
      <c r="AZ76" s="1917"/>
      <c r="BA76" s="1917"/>
      <c r="BB76" s="1917"/>
      <c r="BC76" s="1917"/>
      <c r="BD76" s="1917"/>
      <c r="BE76" s="1008"/>
    </row>
    <row r="77" spans="1:57" ht="12" hidden="1" customHeight="1">
      <c r="A77" s="885" t="s">
        <v>635</v>
      </c>
      <c r="B77" s="1067"/>
      <c r="C77" s="1010" t="s">
        <v>708</v>
      </c>
      <c r="D77" s="937"/>
      <c r="E77" s="1012">
        <v>0</v>
      </c>
      <c r="F77" s="1012">
        <v>0</v>
      </c>
      <c r="G77" s="1012">
        <v>0</v>
      </c>
      <c r="H77" s="1012"/>
      <c r="I77" s="1012">
        <f t="shared" ref="I77:I140" si="15">SUM(F77:H77)</f>
        <v>0</v>
      </c>
      <c r="J77" s="1013"/>
      <c r="K77" s="1013"/>
      <c r="L77" s="1013"/>
      <c r="M77" s="1013"/>
      <c r="N77" s="1013">
        <f t="shared" ref="N77:N140" si="16">SUM(K77:M77)</f>
        <v>0</v>
      </c>
      <c r="O77" s="1013"/>
      <c r="P77" s="1072">
        <f>E77+J77</f>
        <v>0</v>
      </c>
      <c r="Q77" s="1072"/>
      <c r="R77" s="1014">
        <f>F77+K77</f>
        <v>0</v>
      </c>
      <c r="S77" s="1014"/>
      <c r="T77" s="1014">
        <f t="shared" ref="T77:U79" si="17">G77+L77</f>
        <v>0</v>
      </c>
      <c r="U77" s="1014">
        <f t="shared" si="17"/>
        <v>0</v>
      </c>
      <c r="V77" s="1014">
        <f t="shared" ref="V77:V140" si="18">SUM(R77:U77)</f>
        <v>0</v>
      </c>
      <c r="W77" s="1015"/>
      <c r="X77" s="1015"/>
      <c r="Y77" s="1074"/>
      <c r="Z77" s="1016"/>
      <c r="AA77" s="1016"/>
      <c r="AB77" s="1016"/>
      <c r="AC77" s="1016">
        <f t="shared" ref="AC77:AC140" si="19">SUM(Z77:AB77)</f>
        <v>0</v>
      </c>
      <c r="AD77" s="1017"/>
      <c r="AE77" s="1017"/>
      <c r="AF77" s="1017"/>
      <c r="AG77" s="1017"/>
      <c r="AH77" s="1017">
        <f t="shared" ref="AH77:AH140" si="20">SUM(AE77:AG77)</f>
        <v>0</v>
      </c>
      <c r="AI77" s="1074">
        <f>Y77+AD77</f>
        <v>0</v>
      </c>
      <c r="AJ77" s="1074"/>
      <c r="AK77" s="1074"/>
      <c r="AL77" s="1016">
        <f>Z77+AE77</f>
        <v>0</v>
      </c>
      <c r="AM77" s="1016"/>
      <c r="AN77" s="1016">
        <f t="shared" ref="AN77:AO79" si="21">AA77+AF77</f>
        <v>0</v>
      </c>
      <c r="AO77" s="1016">
        <f t="shared" si="21"/>
        <v>0</v>
      </c>
      <c r="AP77" s="1016">
        <f t="shared" ref="AP77:AP140" si="22">SUM(AL77:AO77)</f>
        <v>0</v>
      </c>
      <c r="AQ77" s="1306"/>
      <c r="AR77" s="1306"/>
      <c r="AS77" s="1306"/>
      <c r="AT77" s="1306"/>
      <c r="AU77" s="1306"/>
      <c r="AV77" s="1306"/>
      <c r="AW77" s="1306"/>
      <c r="AX77" s="1923"/>
      <c r="AY77" s="1923"/>
      <c r="AZ77" s="1923"/>
      <c r="BA77" s="1923"/>
      <c r="BB77" s="1923"/>
      <c r="BC77" s="1923"/>
      <c r="BD77" s="1923"/>
      <c r="BE77" s="1008"/>
    </row>
    <row r="78" spans="1:57" ht="12" hidden="1" customHeight="1">
      <c r="B78" s="1067"/>
      <c r="C78" s="1010" t="s">
        <v>321</v>
      </c>
      <c r="D78" s="937"/>
      <c r="E78" s="1012">
        <v>0</v>
      </c>
      <c r="F78" s="1012">
        <v>0</v>
      </c>
      <c r="G78" s="1012">
        <v>0</v>
      </c>
      <c r="H78" s="1012"/>
      <c r="I78" s="1012">
        <f t="shared" si="15"/>
        <v>0</v>
      </c>
      <c r="J78" s="1013">
        <f>1-1</f>
        <v>0</v>
      </c>
      <c r="K78" s="1013">
        <f>20000-20000</f>
        <v>0</v>
      </c>
      <c r="L78" s="1013"/>
      <c r="M78" s="1013"/>
      <c r="N78" s="1013">
        <f t="shared" si="16"/>
        <v>0</v>
      </c>
      <c r="O78" s="1013"/>
      <c r="P78" s="1072">
        <f>E78+J78</f>
        <v>0</v>
      </c>
      <c r="Q78" s="1072"/>
      <c r="R78" s="1014">
        <f>F78+K78</f>
        <v>0</v>
      </c>
      <c r="S78" s="1014"/>
      <c r="T78" s="1014">
        <f t="shared" si="17"/>
        <v>0</v>
      </c>
      <c r="U78" s="1014">
        <f t="shared" si="17"/>
        <v>0</v>
      </c>
      <c r="V78" s="1014">
        <f t="shared" si="18"/>
        <v>0</v>
      </c>
      <c r="W78" s="1015"/>
      <c r="X78" s="1015"/>
      <c r="Y78" s="1074"/>
      <c r="Z78" s="1016"/>
      <c r="AA78" s="1016"/>
      <c r="AB78" s="1016"/>
      <c r="AC78" s="1016">
        <f t="shared" si="19"/>
        <v>0</v>
      </c>
      <c r="AD78" s="1017">
        <f>1-1</f>
        <v>0</v>
      </c>
      <c r="AE78" s="1017">
        <f>20000-20000</f>
        <v>0</v>
      </c>
      <c r="AF78" s="1017"/>
      <c r="AG78" s="1017"/>
      <c r="AH78" s="1017">
        <f t="shared" si="20"/>
        <v>0</v>
      </c>
      <c r="AI78" s="1074">
        <f>Y78+AD78</f>
        <v>0</v>
      </c>
      <c r="AJ78" s="1074"/>
      <c r="AK78" s="1074"/>
      <c r="AL78" s="1016">
        <f>Z78+AE78</f>
        <v>0</v>
      </c>
      <c r="AM78" s="1016"/>
      <c r="AN78" s="1016">
        <f t="shared" si="21"/>
        <v>0</v>
      </c>
      <c r="AO78" s="1016">
        <f t="shared" si="21"/>
        <v>0</v>
      </c>
      <c r="AP78" s="1016">
        <f t="shared" si="22"/>
        <v>0</v>
      </c>
      <c r="AQ78" s="1306"/>
      <c r="AR78" s="1306"/>
      <c r="AS78" s="1306"/>
      <c r="AT78" s="1306"/>
      <c r="AU78" s="1306"/>
      <c r="AV78" s="1306"/>
      <c r="AW78" s="1306"/>
      <c r="AX78" s="1923"/>
      <c r="AY78" s="1923"/>
      <c r="AZ78" s="1923"/>
      <c r="BA78" s="1923"/>
      <c r="BB78" s="1923"/>
      <c r="BC78" s="1923"/>
      <c r="BD78" s="1923"/>
      <c r="BE78" s="1008"/>
    </row>
    <row r="79" spans="1:57" ht="12" hidden="1" customHeight="1">
      <c r="A79" s="901" t="s">
        <v>646</v>
      </c>
      <c r="B79" s="1071"/>
      <c r="C79" s="1010" t="s">
        <v>638</v>
      </c>
      <c r="D79" s="937"/>
      <c r="E79" s="1012">
        <v>0</v>
      </c>
      <c r="F79" s="1012">
        <v>0</v>
      </c>
      <c r="G79" s="1012">
        <v>0</v>
      </c>
      <c r="H79" s="1012"/>
      <c r="I79" s="1012">
        <f t="shared" si="15"/>
        <v>0</v>
      </c>
      <c r="J79" s="1013"/>
      <c r="K79" s="1013"/>
      <c r="L79" s="1013"/>
      <c r="M79" s="1013"/>
      <c r="N79" s="1013">
        <f t="shared" si="16"/>
        <v>0</v>
      </c>
      <c r="O79" s="1013"/>
      <c r="P79" s="1072">
        <f>E79+J79</f>
        <v>0</v>
      </c>
      <c r="Q79" s="1072"/>
      <c r="R79" s="1026">
        <f>F79+K79</f>
        <v>0</v>
      </c>
      <c r="S79" s="1026"/>
      <c r="T79" s="1026">
        <f t="shared" si="17"/>
        <v>0</v>
      </c>
      <c r="U79" s="1026">
        <f t="shared" si="17"/>
        <v>0</v>
      </c>
      <c r="V79" s="1026">
        <f t="shared" si="18"/>
        <v>0</v>
      </c>
      <c r="W79" s="1038"/>
      <c r="X79" s="1038"/>
      <c r="Y79" s="1074"/>
      <c r="Z79" s="1016"/>
      <c r="AA79" s="1016"/>
      <c r="AB79" s="1016"/>
      <c r="AC79" s="1016">
        <f t="shared" si="19"/>
        <v>0</v>
      </c>
      <c r="AD79" s="1017"/>
      <c r="AE79" s="1017"/>
      <c r="AF79" s="1017"/>
      <c r="AG79" s="1017"/>
      <c r="AH79" s="1017">
        <f t="shared" si="20"/>
        <v>0</v>
      </c>
      <c r="AI79" s="1074">
        <f>Y79+AD79</f>
        <v>0</v>
      </c>
      <c r="AJ79" s="1074"/>
      <c r="AK79" s="1074"/>
      <c r="AL79" s="1032">
        <f>Z79+AE79</f>
        <v>0</v>
      </c>
      <c r="AM79" s="1032"/>
      <c r="AN79" s="1032">
        <f t="shared" si="21"/>
        <v>0</v>
      </c>
      <c r="AO79" s="1032">
        <f t="shared" si="21"/>
        <v>0</v>
      </c>
      <c r="AP79" s="1032">
        <f t="shared" si="22"/>
        <v>0</v>
      </c>
      <c r="AQ79" s="1304"/>
      <c r="AR79" s="1304"/>
      <c r="AS79" s="1304"/>
      <c r="AT79" s="1304"/>
      <c r="AU79" s="1304"/>
      <c r="AV79" s="1304"/>
      <c r="AW79" s="1304"/>
      <c r="AX79" s="1921"/>
      <c r="AY79" s="1921"/>
      <c r="AZ79" s="1921"/>
      <c r="BA79" s="1921"/>
      <c r="BB79" s="1921"/>
      <c r="BC79" s="1921"/>
      <c r="BD79" s="1921"/>
      <c r="BE79" s="1008"/>
    </row>
    <row r="80" spans="1:57" ht="12" hidden="1" customHeight="1">
      <c r="A80" s="913"/>
      <c r="B80" s="1071"/>
      <c r="C80" s="1010"/>
      <c r="D80" s="937"/>
      <c r="E80" s="1012"/>
      <c r="F80" s="1012"/>
      <c r="G80" s="1012"/>
      <c r="H80" s="1012"/>
      <c r="I80" s="1012">
        <f t="shared" si="15"/>
        <v>0</v>
      </c>
      <c r="J80" s="1013"/>
      <c r="K80" s="1013"/>
      <c r="L80" s="1013"/>
      <c r="M80" s="1013"/>
      <c r="N80" s="1013">
        <f t="shared" si="16"/>
        <v>0</v>
      </c>
      <c r="O80" s="1013"/>
      <c r="P80" s="1072"/>
      <c r="Q80" s="1072"/>
      <c r="R80" s="1026"/>
      <c r="S80" s="1026"/>
      <c r="T80" s="1026"/>
      <c r="U80" s="1026"/>
      <c r="V80" s="1026">
        <f t="shared" si="18"/>
        <v>0</v>
      </c>
      <c r="W80" s="1038"/>
      <c r="X80" s="1038"/>
      <c r="Y80" s="1074"/>
      <c r="Z80" s="1016"/>
      <c r="AA80" s="1016"/>
      <c r="AB80" s="1016"/>
      <c r="AC80" s="1016">
        <f t="shared" si="19"/>
        <v>0</v>
      </c>
      <c r="AD80" s="1017"/>
      <c r="AE80" s="1017"/>
      <c r="AF80" s="1017"/>
      <c r="AG80" s="1017"/>
      <c r="AH80" s="1017">
        <f t="shared" si="20"/>
        <v>0</v>
      </c>
      <c r="AI80" s="1074"/>
      <c r="AJ80" s="1074"/>
      <c r="AK80" s="1074"/>
      <c r="AL80" s="1032"/>
      <c r="AM80" s="1032"/>
      <c r="AN80" s="1032"/>
      <c r="AO80" s="1032"/>
      <c r="AP80" s="1032">
        <f t="shared" si="22"/>
        <v>0</v>
      </c>
      <c r="AQ80" s="1304"/>
      <c r="AR80" s="1304"/>
      <c r="AS80" s="1304"/>
      <c r="AT80" s="1304"/>
      <c r="AU80" s="1304"/>
      <c r="AV80" s="1304"/>
      <c r="AW80" s="1304"/>
      <c r="AX80" s="1921"/>
      <c r="AY80" s="1921"/>
      <c r="AZ80" s="1921"/>
      <c r="BA80" s="1921"/>
      <c r="BB80" s="1921"/>
      <c r="BC80" s="1921"/>
      <c r="BD80" s="1921"/>
      <c r="BE80" s="1008"/>
    </row>
    <row r="81" spans="1:57" ht="12" hidden="1" customHeight="1">
      <c r="A81" s="913"/>
      <c r="B81" s="1071"/>
      <c r="C81" s="1010"/>
      <c r="D81" s="937"/>
      <c r="E81" s="1012"/>
      <c r="F81" s="1012"/>
      <c r="G81" s="1012"/>
      <c r="H81" s="1012"/>
      <c r="I81" s="1012">
        <f t="shared" si="15"/>
        <v>0</v>
      </c>
      <c r="J81" s="1013"/>
      <c r="K81" s="1013"/>
      <c r="L81" s="1013"/>
      <c r="M81" s="1013"/>
      <c r="N81" s="1013">
        <f t="shared" si="16"/>
        <v>0</v>
      </c>
      <c r="O81" s="1013"/>
      <c r="P81" s="1072"/>
      <c r="Q81" s="1072"/>
      <c r="R81" s="1026"/>
      <c r="S81" s="1026"/>
      <c r="T81" s="1026"/>
      <c r="U81" s="1026"/>
      <c r="V81" s="1026">
        <f t="shared" si="18"/>
        <v>0</v>
      </c>
      <c r="W81" s="1038"/>
      <c r="X81" s="1038"/>
      <c r="Y81" s="1074"/>
      <c r="Z81" s="1016"/>
      <c r="AA81" s="1016"/>
      <c r="AB81" s="1016"/>
      <c r="AC81" s="1016">
        <f t="shared" si="19"/>
        <v>0</v>
      </c>
      <c r="AD81" s="1017"/>
      <c r="AE81" s="1017"/>
      <c r="AF81" s="1017"/>
      <c r="AG81" s="1017"/>
      <c r="AH81" s="1017">
        <f t="shared" si="20"/>
        <v>0</v>
      </c>
      <c r="AI81" s="1074"/>
      <c r="AJ81" s="1074"/>
      <c r="AK81" s="1074"/>
      <c r="AL81" s="1032"/>
      <c r="AM81" s="1032"/>
      <c r="AN81" s="1032"/>
      <c r="AO81" s="1032"/>
      <c r="AP81" s="1032">
        <f t="shared" si="22"/>
        <v>0</v>
      </c>
      <c r="AQ81" s="1304"/>
      <c r="AR81" s="1304"/>
      <c r="AS81" s="1304"/>
      <c r="AT81" s="1304"/>
      <c r="AU81" s="1304"/>
      <c r="AV81" s="1304"/>
      <c r="AW81" s="1304"/>
      <c r="AX81" s="1921"/>
      <c r="AY81" s="1921"/>
      <c r="AZ81" s="1921"/>
      <c r="BA81" s="1921"/>
      <c r="BB81" s="1921"/>
      <c r="BC81" s="1921"/>
      <c r="BD81" s="1921"/>
      <c r="BE81" s="1008"/>
    </row>
    <row r="82" spans="1:57" ht="12" hidden="1" customHeight="1">
      <c r="A82" s="913"/>
      <c r="B82" s="1071"/>
      <c r="C82" s="1010"/>
      <c r="D82" s="937"/>
      <c r="E82" s="1012"/>
      <c r="F82" s="1012"/>
      <c r="G82" s="1012"/>
      <c r="H82" s="1012"/>
      <c r="I82" s="1012">
        <f t="shared" si="15"/>
        <v>0</v>
      </c>
      <c r="J82" s="1013"/>
      <c r="K82" s="1013"/>
      <c r="L82" s="1013"/>
      <c r="M82" s="1013"/>
      <c r="N82" s="1013">
        <f t="shared" si="16"/>
        <v>0</v>
      </c>
      <c r="O82" s="1013"/>
      <c r="P82" s="1072"/>
      <c r="Q82" s="1072"/>
      <c r="R82" s="1026"/>
      <c r="S82" s="1026"/>
      <c r="T82" s="1026"/>
      <c r="U82" s="1026"/>
      <c r="V82" s="1026">
        <f t="shared" si="18"/>
        <v>0</v>
      </c>
      <c r="W82" s="1038"/>
      <c r="X82" s="1038"/>
      <c r="Y82" s="1074"/>
      <c r="Z82" s="1016"/>
      <c r="AA82" s="1016"/>
      <c r="AB82" s="1016"/>
      <c r="AC82" s="1016">
        <f t="shared" si="19"/>
        <v>0</v>
      </c>
      <c r="AD82" s="1017"/>
      <c r="AE82" s="1017"/>
      <c r="AF82" s="1017"/>
      <c r="AG82" s="1017"/>
      <c r="AH82" s="1017">
        <f t="shared" si="20"/>
        <v>0</v>
      </c>
      <c r="AI82" s="1074"/>
      <c r="AJ82" s="1074"/>
      <c r="AK82" s="1074"/>
      <c r="AL82" s="1032"/>
      <c r="AM82" s="1032"/>
      <c r="AN82" s="1032"/>
      <c r="AO82" s="1032"/>
      <c r="AP82" s="1032">
        <f t="shared" si="22"/>
        <v>0</v>
      </c>
      <c r="AQ82" s="1304"/>
      <c r="AR82" s="1304"/>
      <c r="AS82" s="1304"/>
      <c r="AT82" s="1304"/>
      <c r="AU82" s="1304"/>
      <c r="AV82" s="1304"/>
      <c r="AW82" s="1304"/>
      <c r="AX82" s="1921"/>
      <c r="AY82" s="1921"/>
      <c r="AZ82" s="1921"/>
      <c r="BA82" s="1921"/>
      <c r="BB82" s="1921"/>
      <c r="BC82" s="1921"/>
      <c r="BD82" s="1921"/>
      <c r="BE82" s="1008"/>
    </row>
    <row r="83" spans="1:57" ht="12" hidden="1" customHeight="1">
      <c r="A83" s="913"/>
      <c r="B83" s="1071"/>
      <c r="C83" s="1010"/>
      <c r="D83" s="937"/>
      <c r="E83" s="1012"/>
      <c r="F83" s="1012"/>
      <c r="G83" s="1012"/>
      <c r="H83" s="1012"/>
      <c r="I83" s="1012">
        <f t="shared" si="15"/>
        <v>0</v>
      </c>
      <c r="J83" s="1013"/>
      <c r="K83" s="1013"/>
      <c r="L83" s="1013"/>
      <c r="M83" s="1013"/>
      <c r="N83" s="1013">
        <f t="shared" si="16"/>
        <v>0</v>
      </c>
      <c r="O83" s="1013"/>
      <c r="P83" s="1072"/>
      <c r="Q83" s="1072"/>
      <c r="R83" s="1026"/>
      <c r="S83" s="1026"/>
      <c r="T83" s="1026"/>
      <c r="U83" s="1026"/>
      <c r="V83" s="1026">
        <f t="shared" si="18"/>
        <v>0</v>
      </c>
      <c r="W83" s="1038"/>
      <c r="X83" s="1038"/>
      <c r="Y83" s="1074"/>
      <c r="Z83" s="1016"/>
      <c r="AA83" s="1016"/>
      <c r="AB83" s="1016"/>
      <c r="AC83" s="1016">
        <f t="shared" si="19"/>
        <v>0</v>
      </c>
      <c r="AD83" s="1017"/>
      <c r="AE83" s="1017"/>
      <c r="AF83" s="1017"/>
      <c r="AG83" s="1017"/>
      <c r="AH83" s="1017">
        <f t="shared" si="20"/>
        <v>0</v>
      </c>
      <c r="AI83" s="1074"/>
      <c r="AJ83" s="1074"/>
      <c r="AK83" s="1074"/>
      <c r="AL83" s="1032"/>
      <c r="AM83" s="1032"/>
      <c r="AN83" s="1032"/>
      <c r="AO83" s="1032"/>
      <c r="AP83" s="1032">
        <f t="shared" si="22"/>
        <v>0</v>
      </c>
      <c r="AQ83" s="1304"/>
      <c r="AR83" s="1304"/>
      <c r="AS83" s="1304"/>
      <c r="AT83" s="1304"/>
      <c r="AU83" s="1304"/>
      <c r="AV83" s="1304"/>
      <c r="AW83" s="1304"/>
      <c r="AX83" s="1921"/>
      <c r="AY83" s="1921"/>
      <c r="AZ83" s="1921"/>
      <c r="BA83" s="1921"/>
      <c r="BB83" s="1921"/>
      <c r="BC83" s="1921"/>
      <c r="BD83" s="1921"/>
      <c r="BE83" s="1008"/>
    </row>
    <row r="84" spans="1:57" ht="12" hidden="1" customHeight="1">
      <c r="A84" s="913"/>
      <c r="B84" s="1071"/>
      <c r="C84" s="1010"/>
      <c r="D84" s="937"/>
      <c r="E84" s="1012"/>
      <c r="F84" s="1012"/>
      <c r="G84" s="1012"/>
      <c r="H84" s="1012"/>
      <c r="I84" s="1012">
        <f t="shared" si="15"/>
        <v>0</v>
      </c>
      <c r="J84" s="1013"/>
      <c r="K84" s="1013"/>
      <c r="L84" s="1013"/>
      <c r="M84" s="1013"/>
      <c r="N84" s="1013">
        <f t="shared" si="16"/>
        <v>0</v>
      </c>
      <c r="O84" s="1013"/>
      <c r="P84" s="1072"/>
      <c r="Q84" s="1072"/>
      <c r="R84" s="1026"/>
      <c r="S84" s="1026"/>
      <c r="T84" s="1026"/>
      <c r="U84" s="1026"/>
      <c r="V84" s="1026">
        <f t="shared" si="18"/>
        <v>0</v>
      </c>
      <c r="W84" s="1038"/>
      <c r="X84" s="1038"/>
      <c r="Y84" s="1074"/>
      <c r="Z84" s="1016"/>
      <c r="AA84" s="1016"/>
      <c r="AB84" s="1016"/>
      <c r="AC84" s="1016">
        <f t="shared" si="19"/>
        <v>0</v>
      </c>
      <c r="AD84" s="1017"/>
      <c r="AE84" s="1017"/>
      <c r="AF84" s="1017"/>
      <c r="AG84" s="1017"/>
      <c r="AH84" s="1017">
        <f t="shared" si="20"/>
        <v>0</v>
      </c>
      <c r="AI84" s="1074"/>
      <c r="AJ84" s="1074"/>
      <c r="AK84" s="1074"/>
      <c r="AL84" s="1032"/>
      <c r="AM84" s="1032"/>
      <c r="AN84" s="1032"/>
      <c r="AO84" s="1032"/>
      <c r="AP84" s="1032">
        <f t="shared" si="22"/>
        <v>0</v>
      </c>
      <c r="AQ84" s="1304"/>
      <c r="AR84" s="1304"/>
      <c r="AS84" s="1304"/>
      <c r="AT84" s="1304"/>
      <c r="AU84" s="1304"/>
      <c r="AV84" s="1304"/>
      <c r="AW84" s="1304"/>
      <c r="AX84" s="1921"/>
      <c r="AY84" s="1921"/>
      <c r="AZ84" s="1921"/>
      <c r="BA84" s="1921"/>
      <c r="BB84" s="1921"/>
      <c r="BC84" s="1921"/>
      <c r="BD84" s="1921"/>
      <c r="BE84" s="1008"/>
    </row>
    <row r="85" spans="1:57" ht="12" hidden="1" customHeight="1">
      <c r="A85" s="913"/>
      <c r="B85" s="1071"/>
      <c r="C85" s="1010"/>
      <c r="D85" s="937"/>
      <c r="E85" s="1012"/>
      <c r="F85" s="1012"/>
      <c r="G85" s="1012"/>
      <c r="H85" s="1012"/>
      <c r="I85" s="1012">
        <f t="shared" si="15"/>
        <v>0</v>
      </c>
      <c r="J85" s="1013"/>
      <c r="K85" s="1013"/>
      <c r="L85" s="1013"/>
      <c r="M85" s="1013"/>
      <c r="N85" s="1013">
        <f t="shared" si="16"/>
        <v>0</v>
      </c>
      <c r="O85" s="1013"/>
      <c r="P85" s="1072"/>
      <c r="Q85" s="1072"/>
      <c r="R85" s="1026"/>
      <c r="S85" s="1026"/>
      <c r="T85" s="1026"/>
      <c r="U85" s="1026"/>
      <c r="V85" s="1026">
        <f t="shared" si="18"/>
        <v>0</v>
      </c>
      <c r="W85" s="1038"/>
      <c r="X85" s="1038"/>
      <c r="Y85" s="1074"/>
      <c r="Z85" s="1016"/>
      <c r="AA85" s="1016"/>
      <c r="AB85" s="1016"/>
      <c r="AC85" s="1016">
        <f t="shared" si="19"/>
        <v>0</v>
      </c>
      <c r="AD85" s="1017"/>
      <c r="AE85" s="1017"/>
      <c r="AF85" s="1017"/>
      <c r="AG85" s="1017"/>
      <c r="AH85" s="1017">
        <f t="shared" si="20"/>
        <v>0</v>
      </c>
      <c r="AI85" s="1074"/>
      <c r="AJ85" s="1074"/>
      <c r="AK85" s="1074"/>
      <c r="AL85" s="1032"/>
      <c r="AM85" s="1032"/>
      <c r="AN85" s="1032"/>
      <c r="AO85" s="1032"/>
      <c r="AP85" s="1032">
        <f t="shared" si="22"/>
        <v>0</v>
      </c>
      <c r="AQ85" s="1304"/>
      <c r="AR85" s="1304"/>
      <c r="AS85" s="1304"/>
      <c r="AT85" s="1304"/>
      <c r="AU85" s="1304"/>
      <c r="AV85" s="1304"/>
      <c r="AW85" s="1304"/>
      <c r="AX85" s="1921"/>
      <c r="AY85" s="1921"/>
      <c r="AZ85" s="1921"/>
      <c r="BA85" s="1921"/>
      <c r="BB85" s="1921"/>
      <c r="BC85" s="1921"/>
      <c r="BD85" s="1921"/>
      <c r="BE85" s="1008"/>
    </row>
    <row r="86" spans="1:57" ht="12" hidden="1" customHeight="1">
      <c r="A86" s="913"/>
      <c r="B86" s="1071"/>
      <c r="C86" s="1010"/>
      <c r="D86" s="937"/>
      <c r="E86" s="1012"/>
      <c r="F86" s="1012"/>
      <c r="G86" s="1012"/>
      <c r="H86" s="1012"/>
      <c r="I86" s="1012">
        <f t="shared" si="15"/>
        <v>0</v>
      </c>
      <c r="J86" s="1013"/>
      <c r="K86" s="1013"/>
      <c r="L86" s="1013"/>
      <c r="M86" s="1013"/>
      <c r="N86" s="1013">
        <f t="shared" si="16"/>
        <v>0</v>
      </c>
      <c r="O86" s="1013"/>
      <c r="P86" s="1072"/>
      <c r="Q86" s="1072"/>
      <c r="R86" s="1026"/>
      <c r="S86" s="1026"/>
      <c r="T86" s="1026"/>
      <c r="U86" s="1026"/>
      <c r="V86" s="1026">
        <f t="shared" si="18"/>
        <v>0</v>
      </c>
      <c r="W86" s="1038"/>
      <c r="X86" s="1038"/>
      <c r="Y86" s="1074"/>
      <c r="Z86" s="1016"/>
      <c r="AA86" s="1016"/>
      <c r="AB86" s="1016"/>
      <c r="AC86" s="1016">
        <f t="shared" si="19"/>
        <v>0</v>
      </c>
      <c r="AD86" s="1017"/>
      <c r="AE86" s="1017"/>
      <c r="AF86" s="1017"/>
      <c r="AG86" s="1017"/>
      <c r="AH86" s="1017">
        <f t="shared" si="20"/>
        <v>0</v>
      </c>
      <c r="AI86" s="1074"/>
      <c r="AJ86" s="1074"/>
      <c r="AK86" s="1074"/>
      <c r="AL86" s="1032"/>
      <c r="AM86" s="1032"/>
      <c r="AN86" s="1032"/>
      <c r="AO86" s="1032"/>
      <c r="AP86" s="1032">
        <f t="shared" si="22"/>
        <v>0</v>
      </c>
      <c r="AQ86" s="1304"/>
      <c r="AR86" s="1304"/>
      <c r="AS86" s="1304"/>
      <c r="AT86" s="1304"/>
      <c r="AU86" s="1304"/>
      <c r="AV86" s="1304"/>
      <c r="AW86" s="1304"/>
      <c r="AX86" s="1921"/>
      <c r="AY86" s="1921"/>
      <c r="AZ86" s="1921"/>
      <c r="BA86" s="1921"/>
      <c r="BB86" s="1921"/>
      <c r="BC86" s="1921"/>
      <c r="BD86" s="1921"/>
      <c r="BE86" s="1008"/>
    </row>
    <row r="87" spans="1:57" ht="12" hidden="1" customHeight="1">
      <c r="A87" s="913"/>
      <c r="B87" s="1071"/>
      <c r="C87" s="1010"/>
      <c r="D87" s="937"/>
      <c r="E87" s="1012"/>
      <c r="F87" s="1012"/>
      <c r="G87" s="1012"/>
      <c r="H87" s="1012"/>
      <c r="I87" s="1012">
        <f t="shared" si="15"/>
        <v>0</v>
      </c>
      <c r="J87" s="1013"/>
      <c r="K87" s="1013"/>
      <c r="L87" s="1013"/>
      <c r="M87" s="1013"/>
      <c r="N87" s="1013">
        <f t="shared" si="16"/>
        <v>0</v>
      </c>
      <c r="O87" s="1013"/>
      <c r="P87" s="1072"/>
      <c r="Q87" s="1072"/>
      <c r="R87" s="1026"/>
      <c r="S87" s="1026"/>
      <c r="T87" s="1026"/>
      <c r="U87" s="1026"/>
      <c r="V87" s="1026">
        <f t="shared" si="18"/>
        <v>0</v>
      </c>
      <c r="W87" s="1038"/>
      <c r="X87" s="1038"/>
      <c r="Y87" s="1074"/>
      <c r="Z87" s="1016"/>
      <c r="AA87" s="1016"/>
      <c r="AB87" s="1016"/>
      <c r="AC87" s="1016">
        <f t="shared" si="19"/>
        <v>0</v>
      </c>
      <c r="AD87" s="1017"/>
      <c r="AE87" s="1017"/>
      <c r="AF87" s="1017"/>
      <c r="AG87" s="1017"/>
      <c r="AH87" s="1017">
        <f t="shared" si="20"/>
        <v>0</v>
      </c>
      <c r="AI87" s="1074"/>
      <c r="AJ87" s="1074"/>
      <c r="AK87" s="1074"/>
      <c r="AL87" s="1032"/>
      <c r="AM87" s="1032"/>
      <c r="AN87" s="1032"/>
      <c r="AO87" s="1032"/>
      <c r="AP87" s="1032">
        <f t="shared" si="22"/>
        <v>0</v>
      </c>
      <c r="AQ87" s="1304"/>
      <c r="AR87" s="1304"/>
      <c r="AS87" s="1304"/>
      <c r="AT87" s="1304"/>
      <c r="AU87" s="1304"/>
      <c r="AV87" s="1304"/>
      <c r="AW87" s="1304"/>
      <c r="AX87" s="1921"/>
      <c r="AY87" s="1921"/>
      <c r="AZ87" s="1921"/>
      <c r="BA87" s="1921"/>
      <c r="BB87" s="1921"/>
      <c r="BC87" s="1921"/>
      <c r="BD87" s="1921"/>
      <c r="BE87" s="1008"/>
    </row>
    <row r="88" spans="1:57" ht="12" hidden="1" customHeight="1">
      <c r="A88" s="913"/>
      <c r="B88" s="1071"/>
      <c r="C88" s="1010"/>
      <c r="D88" s="937"/>
      <c r="E88" s="1012"/>
      <c r="F88" s="1012"/>
      <c r="G88" s="1012"/>
      <c r="H88" s="1012"/>
      <c r="I88" s="1012">
        <f t="shared" si="15"/>
        <v>0</v>
      </c>
      <c r="J88" s="1013"/>
      <c r="K88" s="1013"/>
      <c r="L88" s="1013"/>
      <c r="M88" s="1013"/>
      <c r="N88" s="1013">
        <f t="shared" si="16"/>
        <v>0</v>
      </c>
      <c r="O88" s="1013"/>
      <c r="P88" s="1072"/>
      <c r="Q88" s="1072"/>
      <c r="R88" s="1026"/>
      <c r="S88" s="1026"/>
      <c r="T88" s="1026"/>
      <c r="U88" s="1026"/>
      <c r="V88" s="1026">
        <f t="shared" si="18"/>
        <v>0</v>
      </c>
      <c r="W88" s="1038"/>
      <c r="X88" s="1038"/>
      <c r="Y88" s="1074"/>
      <c r="Z88" s="1016"/>
      <c r="AA88" s="1016"/>
      <c r="AB88" s="1016"/>
      <c r="AC88" s="1016">
        <f t="shared" si="19"/>
        <v>0</v>
      </c>
      <c r="AD88" s="1017"/>
      <c r="AE88" s="1017"/>
      <c r="AF88" s="1017"/>
      <c r="AG88" s="1017"/>
      <c r="AH88" s="1017">
        <f t="shared" si="20"/>
        <v>0</v>
      </c>
      <c r="AI88" s="1074"/>
      <c r="AJ88" s="1074"/>
      <c r="AK88" s="1074"/>
      <c r="AL88" s="1032"/>
      <c r="AM88" s="1032"/>
      <c r="AN88" s="1032"/>
      <c r="AO88" s="1032"/>
      <c r="AP88" s="1032">
        <f t="shared" si="22"/>
        <v>0</v>
      </c>
      <c r="AQ88" s="1304"/>
      <c r="AR88" s="1304"/>
      <c r="AS88" s="1304"/>
      <c r="AT88" s="1304"/>
      <c r="AU88" s="1304"/>
      <c r="AV88" s="1304"/>
      <c r="AW88" s="1304"/>
      <c r="AX88" s="1921"/>
      <c r="AY88" s="1921"/>
      <c r="AZ88" s="1921"/>
      <c r="BA88" s="1921"/>
      <c r="BB88" s="1921"/>
      <c r="BC88" s="1921"/>
      <c r="BD88" s="1921"/>
      <c r="BE88" s="1008"/>
    </row>
    <row r="89" spans="1:57" ht="12" hidden="1" customHeight="1">
      <c r="A89" s="913"/>
      <c r="B89" s="1071"/>
      <c r="C89" s="1010"/>
      <c r="D89" s="937"/>
      <c r="E89" s="1012"/>
      <c r="F89" s="1012"/>
      <c r="G89" s="1012"/>
      <c r="H89" s="1012"/>
      <c r="I89" s="1012">
        <f t="shared" si="15"/>
        <v>0</v>
      </c>
      <c r="J89" s="1013"/>
      <c r="K89" s="1013"/>
      <c r="L89" s="1013"/>
      <c r="M89" s="1013"/>
      <c r="N89" s="1013">
        <f t="shared" si="16"/>
        <v>0</v>
      </c>
      <c r="O89" s="1013"/>
      <c r="P89" s="1072"/>
      <c r="Q89" s="1072"/>
      <c r="R89" s="1026"/>
      <c r="S89" s="1026"/>
      <c r="T89" s="1026"/>
      <c r="U89" s="1026"/>
      <c r="V89" s="1026">
        <f t="shared" si="18"/>
        <v>0</v>
      </c>
      <c r="W89" s="1038"/>
      <c r="X89" s="1038"/>
      <c r="Y89" s="1074"/>
      <c r="Z89" s="1016"/>
      <c r="AA89" s="1016"/>
      <c r="AB89" s="1016"/>
      <c r="AC89" s="1016">
        <f t="shared" si="19"/>
        <v>0</v>
      </c>
      <c r="AD89" s="1017"/>
      <c r="AE89" s="1017"/>
      <c r="AF89" s="1017"/>
      <c r="AG89" s="1017"/>
      <c r="AH89" s="1017">
        <f t="shared" si="20"/>
        <v>0</v>
      </c>
      <c r="AI89" s="1074"/>
      <c r="AJ89" s="1074"/>
      <c r="AK89" s="1074"/>
      <c r="AL89" s="1032"/>
      <c r="AM89" s="1032"/>
      <c r="AN89" s="1032"/>
      <c r="AO89" s="1032"/>
      <c r="AP89" s="1032">
        <f t="shared" si="22"/>
        <v>0</v>
      </c>
      <c r="AQ89" s="1304"/>
      <c r="AR89" s="1304"/>
      <c r="AS89" s="1304"/>
      <c r="AT89" s="1304"/>
      <c r="AU89" s="1304"/>
      <c r="AV89" s="1304"/>
      <c r="AW89" s="1304"/>
      <c r="AX89" s="1921"/>
      <c r="AY89" s="1921"/>
      <c r="AZ89" s="1921"/>
      <c r="BA89" s="1921"/>
      <c r="BB89" s="1921"/>
      <c r="BC89" s="1921"/>
      <c r="BD89" s="1921"/>
      <c r="BE89" s="1008"/>
    </row>
    <row r="90" spans="1:57" ht="12" hidden="1" customHeight="1">
      <c r="A90" s="913"/>
      <c r="B90" s="1071"/>
      <c r="C90" s="1010"/>
      <c r="D90" s="937"/>
      <c r="E90" s="1012"/>
      <c r="F90" s="1012"/>
      <c r="G90" s="1012"/>
      <c r="H90" s="1012"/>
      <c r="I90" s="1012">
        <f t="shared" si="15"/>
        <v>0</v>
      </c>
      <c r="J90" s="1013"/>
      <c r="K90" s="1013"/>
      <c r="L90" s="1013"/>
      <c r="M90" s="1013"/>
      <c r="N90" s="1013">
        <f t="shared" si="16"/>
        <v>0</v>
      </c>
      <c r="O90" s="1013"/>
      <c r="P90" s="1072"/>
      <c r="Q90" s="1072"/>
      <c r="R90" s="1026"/>
      <c r="S90" s="1026"/>
      <c r="T90" s="1026"/>
      <c r="U90" s="1026"/>
      <c r="V90" s="1026">
        <f t="shared" si="18"/>
        <v>0</v>
      </c>
      <c r="W90" s="1038"/>
      <c r="X90" s="1038"/>
      <c r="Y90" s="1074"/>
      <c r="Z90" s="1016"/>
      <c r="AA90" s="1016"/>
      <c r="AB90" s="1016"/>
      <c r="AC90" s="1016">
        <f t="shared" si="19"/>
        <v>0</v>
      </c>
      <c r="AD90" s="1017"/>
      <c r="AE90" s="1017"/>
      <c r="AF90" s="1017"/>
      <c r="AG90" s="1017"/>
      <c r="AH90" s="1017">
        <f t="shared" si="20"/>
        <v>0</v>
      </c>
      <c r="AI90" s="1074"/>
      <c r="AJ90" s="1074"/>
      <c r="AK90" s="1074"/>
      <c r="AL90" s="1032"/>
      <c r="AM90" s="1032"/>
      <c r="AN90" s="1032"/>
      <c r="AO90" s="1032"/>
      <c r="AP90" s="1032">
        <f t="shared" si="22"/>
        <v>0</v>
      </c>
      <c r="AQ90" s="1304"/>
      <c r="AR90" s="1304"/>
      <c r="AS90" s="1304"/>
      <c r="AT90" s="1304"/>
      <c r="AU90" s="1304"/>
      <c r="AV90" s="1304"/>
      <c r="AW90" s="1304"/>
      <c r="AX90" s="1921"/>
      <c r="AY90" s="1921"/>
      <c r="AZ90" s="1921"/>
      <c r="BA90" s="1921"/>
      <c r="BB90" s="1921"/>
      <c r="BC90" s="1921"/>
      <c r="BD90" s="1921"/>
      <c r="BE90" s="1008"/>
    </row>
    <row r="91" spans="1:57" ht="12" hidden="1" customHeight="1">
      <c r="A91" s="913"/>
      <c r="B91" s="1071"/>
      <c r="C91" s="1010"/>
      <c r="D91" s="937"/>
      <c r="E91" s="1012"/>
      <c r="F91" s="1012"/>
      <c r="G91" s="1012"/>
      <c r="H91" s="1012"/>
      <c r="I91" s="1012">
        <f t="shared" si="15"/>
        <v>0</v>
      </c>
      <c r="J91" s="1013"/>
      <c r="K91" s="1013"/>
      <c r="L91" s="1013"/>
      <c r="M91" s="1013"/>
      <c r="N91" s="1013">
        <f t="shared" si="16"/>
        <v>0</v>
      </c>
      <c r="O91" s="1013"/>
      <c r="P91" s="1072"/>
      <c r="Q91" s="1072"/>
      <c r="R91" s="1026"/>
      <c r="S91" s="1026"/>
      <c r="T91" s="1026"/>
      <c r="U91" s="1026"/>
      <c r="V91" s="1026">
        <f t="shared" si="18"/>
        <v>0</v>
      </c>
      <c r="W91" s="1038"/>
      <c r="X91" s="1038"/>
      <c r="Y91" s="1074"/>
      <c r="Z91" s="1016"/>
      <c r="AA91" s="1016"/>
      <c r="AB91" s="1016"/>
      <c r="AC91" s="1016">
        <f t="shared" si="19"/>
        <v>0</v>
      </c>
      <c r="AD91" s="1017"/>
      <c r="AE91" s="1017"/>
      <c r="AF91" s="1017"/>
      <c r="AG91" s="1017"/>
      <c r="AH91" s="1017">
        <f t="shared" si="20"/>
        <v>0</v>
      </c>
      <c r="AI91" s="1074"/>
      <c r="AJ91" s="1074"/>
      <c r="AK91" s="1074"/>
      <c r="AL91" s="1032"/>
      <c r="AM91" s="1032"/>
      <c r="AN91" s="1032"/>
      <c r="AO91" s="1032"/>
      <c r="AP91" s="1032">
        <f t="shared" si="22"/>
        <v>0</v>
      </c>
      <c r="AQ91" s="1304"/>
      <c r="AR91" s="1304"/>
      <c r="AS91" s="1304"/>
      <c r="AT91" s="1304"/>
      <c r="AU91" s="1304"/>
      <c r="AV91" s="1304"/>
      <c r="AW91" s="1304"/>
      <c r="AX91" s="1921"/>
      <c r="AY91" s="1921"/>
      <c r="AZ91" s="1921"/>
      <c r="BA91" s="1921"/>
      <c r="BB91" s="1921"/>
      <c r="BC91" s="1921"/>
      <c r="BD91" s="1921"/>
      <c r="BE91" s="1008"/>
    </row>
    <row r="92" spans="1:57" ht="12" hidden="1" customHeight="1">
      <c r="A92" s="913"/>
      <c r="B92" s="1071"/>
      <c r="C92" s="1010"/>
      <c r="D92" s="937"/>
      <c r="E92" s="1012"/>
      <c r="F92" s="1012"/>
      <c r="G92" s="1012"/>
      <c r="H92" s="1012"/>
      <c r="I92" s="1012">
        <f t="shared" si="15"/>
        <v>0</v>
      </c>
      <c r="J92" s="1013"/>
      <c r="K92" s="1013"/>
      <c r="L92" s="1013"/>
      <c r="M92" s="1013"/>
      <c r="N92" s="1013">
        <f t="shared" si="16"/>
        <v>0</v>
      </c>
      <c r="O92" s="1013"/>
      <c r="P92" s="1072"/>
      <c r="Q92" s="1072"/>
      <c r="R92" s="1026"/>
      <c r="S92" s="1026"/>
      <c r="T92" s="1026"/>
      <c r="U92" s="1026"/>
      <c r="V92" s="1026">
        <f t="shared" si="18"/>
        <v>0</v>
      </c>
      <c r="W92" s="1038"/>
      <c r="X92" s="1038"/>
      <c r="Y92" s="1074"/>
      <c r="Z92" s="1016"/>
      <c r="AA92" s="1016"/>
      <c r="AB92" s="1016"/>
      <c r="AC92" s="1016">
        <f t="shared" si="19"/>
        <v>0</v>
      </c>
      <c r="AD92" s="1017"/>
      <c r="AE92" s="1017"/>
      <c r="AF92" s="1017"/>
      <c r="AG92" s="1017"/>
      <c r="AH92" s="1017">
        <f t="shared" si="20"/>
        <v>0</v>
      </c>
      <c r="AI92" s="1074"/>
      <c r="AJ92" s="1074"/>
      <c r="AK92" s="1074"/>
      <c r="AL92" s="1032"/>
      <c r="AM92" s="1032"/>
      <c r="AN92" s="1032"/>
      <c r="AO92" s="1032"/>
      <c r="AP92" s="1032">
        <f t="shared" si="22"/>
        <v>0</v>
      </c>
      <c r="AQ92" s="1304"/>
      <c r="AR92" s="1304"/>
      <c r="AS92" s="1304"/>
      <c r="AT92" s="1304"/>
      <c r="AU92" s="1304"/>
      <c r="AV92" s="1304"/>
      <c r="AW92" s="1304"/>
      <c r="AX92" s="1921"/>
      <c r="AY92" s="1921"/>
      <c r="AZ92" s="1921"/>
      <c r="BA92" s="1921"/>
      <c r="BB92" s="1921"/>
      <c r="BC92" s="1921"/>
      <c r="BD92" s="1921"/>
      <c r="BE92" s="1008"/>
    </row>
    <row r="93" spans="1:57" ht="12" hidden="1" customHeight="1">
      <c r="A93" s="913"/>
      <c r="B93" s="1071"/>
      <c r="C93" s="1010"/>
      <c r="D93" s="937"/>
      <c r="E93" s="1012"/>
      <c r="F93" s="1012"/>
      <c r="G93" s="1012"/>
      <c r="H93" s="1012"/>
      <c r="I93" s="1012">
        <f t="shared" si="15"/>
        <v>0</v>
      </c>
      <c r="J93" s="1013"/>
      <c r="K93" s="1013"/>
      <c r="L93" s="1013"/>
      <c r="M93" s="1013"/>
      <c r="N93" s="1013">
        <f t="shared" si="16"/>
        <v>0</v>
      </c>
      <c r="O93" s="1013"/>
      <c r="P93" s="1072"/>
      <c r="Q93" s="1072"/>
      <c r="R93" s="1026"/>
      <c r="S93" s="1026"/>
      <c r="T93" s="1026"/>
      <c r="U93" s="1026"/>
      <c r="V93" s="1026">
        <f t="shared" si="18"/>
        <v>0</v>
      </c>
      <c r="W93" s="1038"/>
      <c r="X93" s="1038"/>
      <c r="Y93" s="1074"/>
      <c r="Z93" s="1016"/>
      <c r="AA93" s="1016"/>
      <c r="AB93" s="1016"/>
      <c r="AC93" s="1016">
        <f t="shared" si="19"/>
        <v>0</v>
      </c>
      <c r="AD93" s="1017"/>
      <c r="AE93" s="1017"/>
      <c r="AF93" s="1017"/>
      <c r="AG93" s="1017"/>
      <c r="AH93" s="1017">
        <f t="shared" si="20"/>
        <v>0</v>
      </c>
      <c r="AI93" s="1074"/>
      <c r="AJ93" s="1074"/>
      <c r="AK93" s="1074"/>
      <c r="AL93" s="1032"/>
      <c r="AM93" s="1032"/>
      <c r="AN93" s="1032"/>
      <c r="AO93" s="1032"/>
      <c r="AP93" s="1032">
        <f t="shared" si="22"/>
        <v>0</v>
      </c>
      <c r="AQ93" s="1304"/>
      <c r="AR93" s="1304"/>
      <c r="AS93" s="1304"/>
      <c r="AT93" s="1304"/>
      <c r="AU93" s="1304"/>
      <c r="AV93" s="1304"/>
      <c r="AW93" s="1304"/>
      <c r="AX93" s="1921"/>
      <c r="AY93" s="1921"/>
      <c r="AZ93" s="1921"/>
      <c r="BA93" s="1921"/>
      <c r="BB93" s="1921"/>
      <c r="BC93" s="1921"/>
      <c r="BD93" s="1921"/>
      <c r="BE93" s="1008"/>
    </row>
    <row r="94" spans="1:57" ht="12" hidden="1" customHeight="1">
      <c r="A94" s="913"/>
      <c r="B94" s="1071"/>
      <c r="C94" s="1010"/>
      <c r="D94" s="937"/>
      <c r="E94" s="1012"/>
      <c r="F94" s="1012"/>
      <c r="G94" s="1012"/>
      <c r="H94" s="1012"/>
      <c r="I94" s="1012">
        <f t="shared" si="15"/>
        <v>0</v>
      </c>
      <c r="J94" s="1013"/>
      <c r="K94" s="1013"/>
      <c r="L94" s="1013"/>
      <c r="M94" s="1013"/>
      <c r="N94" s="1013">
        <f t="shared" si="16"/>
        <v>0</v>
      </c>
      <c r="O94" s="1013"/>
      <c r="P94" s="1072"/>
      <c r="Q94" s="1072"/>
      <c r="R94" s="1026"/>
      <c r="S94" s="1026"/>
      <c r="T94" s="1026"/>
      <c r="U94" s="1026"/>
      <c r="V94" s="1026">
        <f t="shared" si="18"/>
        <v>0</v>
      </c>
      <c r="W94" s="1038"/>
      <c r="X94" s="1038"/>
      <c r="Y94" s="1074"/>
      <c r="Z94" s="1016"/>
      <c r="AA94" s="1016"/>
      <c r="AB94" s="1016"/>
      <c r="AC94" s="1016">
        <f t="shared" si="19"/>
        <v>0</v>
      </c>
      <c r="AD94" s="1017"/>
      <c r="AE94" s="1017"/>
      <c r="AF94" s="1017"/>
      <c r="AG94" s="1017"/>
      <c r="AH94" s="1017">
        <f t="shared" si="20"/>
        <v>0</v>
      </c>
      <c r="AI94" s="1074"/>
      <c r="AJ94" s="1074"/>
      <c r="AK94" s="1074"/>
      <c r="AL94" s="1032"/>
      <c r="AM94" s="1032"/>
      <c r="AN94" s="1032"/>
      <c r="AO94" s="1032"/>
      <c r="AP94" s="1032">
        <f t="shared" si="22"/>
        <v>0</v>
      </c>
      <c r="AQ94" s="1304"/>
      <c r="AR94" s="1304"/>
      <c r="AS94" s="1304"/>
      <c r="AT94" s="1304"/>
      <c r="AU94" s="1304"/>
      <c r="AV94" s="1304"/>
      <c r="AW94" s="1304"/>
      <c r="AX94" s="1921"/>
      <c r="AY94" s="1921"/>
      <c r="AZ94" s="1921"/>
      <c r="BA94" s="1921"/>
      <c r="BB94" s="1921"/>
      <c r="BC94" s="1921"/>
      <c r="BD94" s="1921"/>
      <c r="BE94" s="1008"/>
    </row>
    <row r="95" spans="1:57" ht="12" hidden="1" customHeight="1">
      <c r="A95" s="913"/>
      <c r="B95" s="1071"/>
      <c r="C95" s="1010"/>
      <c r="D95" s="937"/>
      <c r="E95" s="1012"/>
      <c r="F95" s="1012"/>
      <c r="G95" s="1012"/>
      <c r="H95" s="1012"/>
      <c r="I95" s="1012">
        <f t="shared" si="15"/>
        <v>0</v>
      </c>
      <c r="J95" s="1013"/>
      <c r="K95" s="1013"/>
      <c r="L95" s="1013"/>
      <c r="M95" s="1013"/>
      <c r="N95" s="1013">
        <f t="shared" si="16"/>
        <v>0</v>
      </c>
      <c r="O95" s="1013"/>
      <c r="P95" s="1072"/>
      <c r="Q95" s="1072"/>
      <c r="R95" s="1026"/>
      <c r="S95" s="1026"/>
      <c r="T95" s="1026"/>
      <c r="U95" s="1026"/>
      <c r="V95" s="1026">
        <f t="shared" si="18"/>
        <v>0</v>
      </c>
      <c r="W95" s="1038"/>
      <c r="X95" s="1038"/>
      <c r="Y95" s="1074"/>
      <c r="Z95" s="1016"/>
      <c r="AA95" s="1016"/>
      <c r="AB95" s="1016"/>
      <c r="AC95" s="1016">
        <f t="shared" si="19"/>
        <v>0</v>
      </c>
      <c r="AD95" s="1017"/>
      <c r="AE95" s="1017"/>
      <c r="AF95" s="1017"/>
      <c r="AG95" s="1017"/>
      <c r="AH95" s="1017">
        <f t="shared" si="20"/>
        <v>0</v>
      </c>
      <c r="AI95" s="1074"/>
      <c r="AJ95" s="1074"/>
      <c r="AK95" s="1074"/>
      <c r="AL95" s="1032"/>
      <c r="AM95" s="1032"/>
      <c r="AN95" s="1032"/>
      <c r="AO95" s="1032"/>
      <c r="AP95" s="1032">
        <f t="shared" si="22"/>
        <v>0</v>
      </c>
      <c r="AQ95" s="1304"/>
      <c r="AR95" s="1304"/>
      <c r="AS95" s="1304"/>
      <c r="AT95" s="1304"/>
      <c r="AU95" s="1304"/>
      <c r="AV95" s="1304"/>
      <c r="AW95" s="1304"/>
      <c r="AX95" s="1921"/>
      <c r="AY95" s="1921"/>
      <c r="AZ95" s="1921"/>
      <c r="BA95" s="1921"/>
      <c r="BB95" s="1921"/>
      <c r="BC95" s="1921"/>
      <c r="BD95" s="1921"/>
      <c r="BE95" s="1008"/>
    </row>
    <row r="96" spans="1:57" ht="12" hidden="1" customHeight="1">
      <c r="A96" s="885" t="s">
        <v>636</v>
      </c>
      <c r="B96" s="1067"/>
      <c r="C96" s="1010"/>
      <c r="D96" s="1011"/>
      <c r="E96" s="1018">
        <v>0</v>
      </c>
      <c r="F96" s="1018">
        <v>0</v>
      </c>
      <c r="G96" s="1018">
        <v>0</v>
      </c>
      <c r="H96" s="1018"/>
      <c r="I96" s="1018">
        <f t="shared" si="15"/>
        <v>0</v>
      </c>
      <c r="J96" s="1019"/>
      <c r="K96" s="1019"/>
      <c r="L96" s="1019"/>
      <c r="M96" s="1019"/>
      <c r="N96" s="1019">
        <f t="shared" si="16"/>
        <v>0</v>
      </c>
      <c r="O96" s="1019"/>
      <c r="P96" s="1072">
        <f>E96+J96</f>
        <v>0</v>
      </c>
      <c r="Q96" s="1072"/>
      <c r="R96" s="1014">
        <f>F96+K96</f>
        <v>0</v>
      </c>
      <c r="S96" s="1014"/>
      <c r="T96" s="1014">
        <f>G96+L96</f>
        <v>0</v>
      </c>
      <c r="U96" s="1014">
        <f>H96+M96</f>
        <v>0</v>
      </c>
      <c r="V96" s="1014">
        <f t="shared" si="18"/>
        <v>0</v>
      </c>
      <c r="W96" s="1015"/>
      <c r="X96" s="1015"/>
      <c r="Y96" s="1074"/>
      <c r="Z96" s="1016"/>
      <c r="AA96" s="1016"/>
      <c r="AB96" s="1022"/>
      <c r="AC96" s="1022">
        <f t="shared" si="19"/>
        <v>0</v>
      </c>
      <c r="AD96" s="1023"/>
      <c r="AE96" s="1023"/>
      <c r="AF96" s="1023"/>
      <c r="AG96" s="1023"/>
      <c r="AH96" s="1023">
        <f t="shared" si="20"/>
        <v>0</v>
      </c>
      <c r="AI96" s="1074">
        <f>Y96+AD96</f>
        <v>0</v>
      </c>
      <c r="AJ96" s="1074"/>
      <c r="AK96" s="1074"/>
      <c r="AL96" s="1016">
        <f>Z96+AE96</f>
        <v>0</v>
      </c>
      <c r="AM96" s="1016"/>
      <c r="AN96" s="1016">
        <f>AA96+AF96</f>
        <v>0</v>
      </c>
      <c r="AO96" s="1016">
        <f>AB96+AG96</f>
        <v>0</v>
      </c>
      <c r="AP96" s="1016">
        <f t="shared" si="22"/>
        <v>0</v>
      </c>
      <c r="AQ96" s="1306"/>
      <c r="AR96" s="1306"/>
      <c r="AS96" s="1306"/>
      <c r="AT96" s="1306"/>
      <c r="AU96" s="1306"/>
      <c r="AV96" s="1306"/>
      <c r="AW96" s="1306"/>
      <c r="AX96" s="1923"/>
      <c r="AY96" s="1923"/>
      <c r="AZ96" s="1923"/>
      <c r="BA96" s="1923"/>
      <c r="BB96" s="1923"/>
      <c r="BC96" s="1923"/>
      <c r="BD96" s="1923"/>
      <c r="BE96" s="1008"/>
    </row>
    <row r="97" spans="1:57" ht="23.25" customHeight="1">
      <c r="B97" s="943" t="s">
        <v>707</v>
      </c>
      <c r="C97" s="942" t="s">
        <v>498</v>
      </c>
      <c r="D97" s="1142"/>
      <c r="E97" s="1142">
        <v>0</v>
      </c>
      <c r="F97" s="1142">
        <v>0</v>
      </c>
      <c r="G97" s="1142">
        <v>0</v>
      </c>
      <c r="H97" s="1142">
        <v>0</v>
      </c>
      <c r="I97" s="1142">
        <f t="shared" si="15"/>
        <v>0</v>
      </c>
      <c r="J97" s="1142">
        <f>SUM(J98:J117)</f>
        <v>0</v>
      </c>
      <c r="K97" s="1142">
        <f>SUM(K98:K117)</f>
        <v>0</v>
      </c>
      <c r="L97" s="1142">
        <f>SUM(L98:L117)</f>
        <v>0</v>
      </c>
      <c r="M97" s="1142">
        <f>SUM(M98:M117)</f>
        <v>0</v>
      </c>
      <c r="N97" s="1142">
        <f t="shared" si="16"/>
        <v>0</v>
      </c>
      <c r="O97" s="1142"/>
      <c r="P97" s="1142">
        <f>SUM(P98:P117)</f>
        <v>0</v>
      </c>
      <c r="Q97" s="1142">
        <f>SUM(Q98:Q117)</f>
        <v>0</v>
      </c>
      <c r="R97" s="1142">
        <f>SUM(R98:R117)</f>
        <v>0</v>
      </c>
      <c r="S97" s="1142"/>
      <c r="T97" s="1142">
        <f>SUM(T98:T117)</f>
        <v>0</v>
      </c>
      <c r="U97" s="1142">
        <f>SUM(U98:U117)</f>
        <v>0</v>
      </c>
      <c r="V97" s="1142">
        <f t="shared" si="18"/>
        <v>0</v>
      </c>
      <c r="W97" s="1143"/>
      <c r="X97" s="1143"/>
      <c r="Y97" s="1144">
        <f>SUM(Y98:Y117)</f>
        <v>0</v>
      </c>
      <c r="Z97" s="1142">
        <f>SUM(Z98:Z117)</f>
        <v>0</v>
      </c>
      <c r="AA97" s="1142">
        <f>SUM(AA98:AA117)</f>
        <v>0</v>
      </c>
      <c r="AB97" s="1142">
        <f>SUM(AB98:AB117)</f>
        <v>0</v>
      </c>
      <c r="AC97" s="1142">
        <f t="shared" si="19"/>
        <v>0</v>
      </c>
      <c r="AD97" s="1142">
        <f>SUM(AD98:AD117)</f>
        <v>0</v>
      </c>
      <c r="AE97" s="1142">
        <f>SUM(AE98:AE117)</f>
        <v>0</v>
      </c>
      <c r="AF97" s="1142">
        <f>SUM(AF98:AF117)</f>
        <v>0</v>
      </c>
      <c r="AG97" s="1142">
        <f>SUM(AG98:AG117)</f>
        <v>0</v>
      </c>
      <c r="AH97" s="1142">
        <f t="shared" si="20"/>
        <v>0</v>
      </c>
      <c r="AI97" s="1142">
        <f>SUM(AI98:AI117)</f>
        <v>0</v>
      </c>
      <c r="AJ97" s="1142"/>
      <c r="AK97" s="1142"/>
      <c r="AL97" s="1142">
        <f>SUM(AL98:AL117)</f>
        <v>0</v>
      </c>
      <c r="AM97" s="1142"/>
      <c r="AN97" s="1142">
        <f>SUM(AN98:AN117)</f>
        <v>0</v>
      </c>
      <c r="AO97" s="1142">
        <f>SUM(AO98:AO117)</f>
        <v>0</v>
      </c>
      <c r="AP97" s="1861">
        <f t="shared" si="22"/>
        <v>0</v>
      </c>
      <c r="AQ97" s="1861">
        <f>AQ99</f>
        <v>2.6</v>
      </c>
      <c r="AR97" s="1861"/>
      <c r="AS97" s="1861">
        <f>AS99</f>
        <v>1</v>
      </c>
      <c r="AT97" s="1861">
        <f>AT99</f>
        <v>94500</v>
      </c>
      <c r="AU97" s="1861">
        <f>AU99</f>
        <v>2500</v>
      </c>
      <c r="AV97" s="1861">
        <f>AV99</f>
        <v>60000</v>
      </c>
      <c r="AW97" s="1861">
        <f>AT97+AU97+AV97</f>
        <v>157000</v>
      </c>
      <c r="AX97" s="1861"/>
      <c r="AY97" s="1861"/>
      <c r="AZ97" s="1861"/>
      <c r="BA97" s="1861"/>
      <c r="BB97" s="1861"/>
      <c r="BC97" s="1861"/>
      <c r="BD97" s="1861"/>
      <c r="BE97" s="1147"/>
    </row>
    <row r="98" spans="1:57" ht="12" hidden="1" customHeight="1">
      <c r="A98" s="901" t="s">
        <v>646</v>
      </c>
      <c r="B98" s="1087"/>
      <c r="C98" s="1010" t="s">
        <v>638</v>
      </c>
      <c r="D98" s="937"/>
      <c r="E98" s="1012">
        <v>0</v>
      </c>
      <c r="F98" s="1012">
        <v>0</v>
      </c>
      <c r="G98" s="1012">
        <v>0</v>
      </c>
      <c r="H98" s="1012"/>
      <c r="I98" s="1012">
        <f t="shared" si="15"/>
        <v>0</v>
      </c>
      <c r="J98" s="1013"/>
      <c r="K98" s="1013"/>
      <c r="L98" s="1013"/>
      <c r="M98" s="1013"/>
      <c r="N98" s="1013">
        <f t="shared" si="16"/>
        <v>0</v>
      </c>
      <c r="O98" s="1013"/>
      <c r="P98" s="1014">
        <f>E98+J98</f>
        <v>0</v>
      </c>
      <c r="Q98" s="1014"/>
      <c r="R98" s="1014">
        <f>F98+K98</f>
        <v>0</v>
      </c>
      <c r="S98" s="1014"/>
      <c r="T98" s="1014">
        <f>G98+L98</f>
        <v>0</v>
      </c>
      <c r="U98" s="1014">
        <f>H98+M98</f>
        <v>0</v>
      </c>
      <c r="V98" s="1014">
        <f t="shared" si="18"/>
        <v>0</v>
      </c>
      <c r="W98" s="1015"/>
      <c r="X98" s="1015"/>
      <c r="Y98" s="1074"/>
      <c r="Z98" s="1016"/>
      <c r="AA98" s="1016"/>
      <c r="AB98" s="1016"/>
      <c r="AC98" s="1016">
        <f t="shared" si="19"/>
        <v>0</v>
      </c>
      <c r="AD98" s="1017"/>
      <c r="AE98" s="1017"/>
      <c r="AF98" s="1017"/>
      <c r="AG98" s="1017"/>
      <c r="AH98" s="1017">
        <f t="shared" si="20"/>
        <v>0</v>
      </c>
      <c r="AI98" s="1016">
        <f>Y98+AD98</f>
        <v>0</v>
      </c>
      <c r="AJ98" s="1016"/>
      <c r="AK98" s="1016"/>
      <c r="AL98" s="1016">
        <f>Z98+AE98</f>
        <v>0</v>
      </c>
      <c r="AM98" s="1016"/>
      <c r="AN98" s="1016">
        <f>AA98+AF98</f>
        <v>0</v>
      </c>
      <c r="AO98" s="1016">
        <f>AB98+AG98</f>
        <v>0</v>
      </c>
      <c r="AP98" s="1016">
        <f t="shared" si="22"/>
        <v>0</v>
      </c>
      <c r="AQ98" s="1306"/>
      <c r="AR98" s="1306"/>
      <c r="AS98" s="1306"/>
      <c r="AT98" s="1306"/>
      <c r="AU98" s="1306"/>
      <c r="AV98" s="1306"/>
      <c r="AW98" s="1861">
        <f>AT98+AU98+AV98</f>
        <v>0</v>
      </c>
      <c r="AX98" s="1923"/>
      <c r="AY98" s="1923"/>
      <c r="AZ98" s="1923"/>
      <c r="BA98" s="1923"/>
      <c r="BB98" s="1923"/>
      <c r="BC98" s="1923"/>
      <c r="BD98" s="1923"/>
      <c r="BE98" s="1008"/>
    </row>
    <row r="99" spans="1:57" ht="39.75" customHeight="1">
      <c r="A99" s="913"/>
      <c r="B99" s="1087" t="s">
        <v>484</v>
      </c>
      <c r="C99" s="1010" t="s">
        <v>98</v>
      </c>
      <c r="D99" s="937"/>
      <c r="E99" s="1012">
        <v>0</v>
      </c>
      <c r="F99" s="1012">
        <v>0</v>
      </c>
      <c r="G99" s="1012">
        <v>0</v>
      </c>
      <c r="H99" s="1012"/>
      <c r="I99" s="1012">
        <f t="shared" si="15"/>
        <v>0</v>
      </c>
      <c r="J99" s="1013"/>
      <c r="K99" s="1013"/>
      <c r="L99" s="1013"/>
      <c r="M99" s="1013"/>
      <c r="N99" s="1013">
        <f t="shared" si="16"/>
        <v>0</v>
      </c>
      <c r="O99" s="1013"/>
      <c r="P99" s="1014">
        <v>0</v>
      </c>
      <c r="Q99" s="1014">
        <v>0</v>
      </c>
      <c r="R99" s="1014">
        <v>0</v>
      </c>
      <c r="S99" s="1014"/>
      <c r="T99" s="1014">
        <v>0</v>
      </c>
      <c r="U99" s="1014">
        <f>H99+M99</f>
        <v>0</v>
      </c>
      <c r="V99" s="1014">
        <f t="shared" si="18"/>
        <v>0</v>
      </c>
      <c r="W99" s="1059"/>
      <c r="X99" s="1059"/>
      <c r="Y99" s="1074"/>
      <c r="Z99" s="1016"/>
      <c r="AA99" s="1016"/>
      <c r="AB99" s="1016"/>
      <c r="AC99" s="1016">
        <f t="shared" si="19"/>
        <v>0</v>
      </c>
      <c r="AD99" s="1023"/>
      <c r="AE99" s="1023"/>
      <c r="AF99" s="1017"/>
      <c r="AG99" s="1017"/>
      <c r="AH99" s="1017">
        <f t="shared" si="20"/>
        <v>0</v>
      </c>
      <c r="AI99" s="1016">
        <f>Y99+AD99</f>
        <v>0</v>
      </c>
      <c r="AJ99" s="1016"/>
      <c r="AK99" s="1016"/>
      <c r="AL99" s="1016">
        <f>Z99+AE99</f>
        <v>0</v>
      </c>
      <c r="AM99" s="1016"/>
      <c r="AN99" s="1016">
        <f>AA99+AF99</f>
        <v>0</v>
      </c>
      <c r="AO99" s="1016">
        <f>AB99+AG99</f>
        <v>0</v>
      </c>
      <c r="AP99" s="1016">
        <f t="shared" si="22"/>
        <v>0</v>
      </c>
      <c r="AQ99" s="1306">
        <v>2.6</v>
      </c>
      <c r="AR99" s="1306"/>
      <c r="AS99" s="1306">
        <v>1</v>
      </c>
      <c r="AT99" s="1306">
        <v>94500</v>
      </c>
      <c r="AU99" s="1306">
        <v>2500</v>
      </c>
      <c r="AV99" s="1306">
        <v>60000</v>
      </c>
      <c r="AW99" s="1300">
        <f>AT99+AU99+AV99</f>
        <v>157000</v>
      </c>
      <c r="AX99" s="1923"/>
      <c r="AY99" s="1923"/>
      <c r="AZ99" s="1923"/>
      <c r="BA99" s="1923"/>
      <c r="BB99" s="1923"/>
      <c r="BC99" s="1923"/>
      <c r="BD99" s="1923"/>
      <c r="BE99" s="1009" t="s">
        <v>1072</v>
      </c>
    </row>
    <row r="100" spans="1:57" ht="12" hidden="1" customHeight="1">
      <c r="A100" s="913"/>
      <c r="B100" s="1087"/>
      <c r="C100" s="1010"/>
      <c r="D100" s="937"/>
      <c r="E100" s="1012"/>
      <c r="F100" s="1012"/>
      <c r="G100" s="1012"/>
      <c r="H100" s="1012"/>
      <c r="I100" s="1012">
        <f t="shared" si="15"/>
        <v>0</v>
      </c>
      <c r="J100" s="1013"/>
      <c r="K100" s="1013"/>
      <c r="L100" s="1013"/>
      <c r="M100" s="1013"/>
      <c r="N100" s="1013">
        <f t="shared" si="16"/>
        <v>0</v>
      </c>
      <c r="O100" s="1013"/>
      <c r="P100" s="1072"/>
      <c r="Q100" s="1072"/>
      <c r="R100" s="1014"/>
      <c r="S100" s="1014"/>
      <c r="T100" s="1014"/>
      <c r="U100" s="1014"/>
      <c r="V100" s="1014">
        <f t="shared" si="18"/>
        <v>0</v>
      </c>
      <c r="W100" s="1015"/>
      <c r="X100" s="1015"/>
      <c r="Y100" s="1074"/>
      <c r="Z100" s="1016"/>
      <c r="AA100" s="1016"/>
      <c r="AB100" s="1016"/>
      <c r="AC100" s="1016">
        <f t="shared" si="19"/>
        <v>0</v>
      </c>
      <c r="AD100" s="1023"/>
      <c r="AE100" s="1023"/>
      <c r="AF100" s="1023"/>
      <c r="AG100" s="1017"/>
      <c r="AH100" s="1017">
        <f t="shared" si="20"/>
        <v>0</v>
      </c>
      <c r="AI100" s="1016"/>
      <c r="AJ100" s="1016"/>
      <c r="AK100" s="1016"/>
      <c r="AL100" s="1016"/>
      <c r="AM100" s="1016"/>
      <c r="AN100" s="1016"/>
      <c r="AO100" s="1016"/>
      <c r="AP100" s="1016">
        <f t="shared" si="22"/>
        <v>0</v>
      </c>
      <c r="AQ100" s="1306"/>
      <c r="AR100" s="1306"/>
      <c r="AS100" s="1306"/>
      <c r="AT100" s="1306"/>
      <c r="AU100" s="1306"/>
      <c r="AV100" s="1306"/>
      <c r="AW100" s="1306"/>
      <c r="AX100" s="1923"/>
      <c r="AY100" s="1923"/>
      <c r="AZ100" s="1923"/>
      <c r="BA100" s="1923"/>
      <c r="BB100" s="1923"/>
      <c r="BC100" s="1923"/>
      <c r="BD100" s="1923"/>
      <c r="BE100" s="1008"/>
    </row>
    <row r="101" spans="1:57" ht="12" hidden="1" customHeight="1">
      <c r="A101" s="913"/>
      <c r="B101" s="1087"/>
      <c r="C101" s="1010"/>
      <c r="D101" s="937"/>
      <c r="E101" s="1012"/>
      <c r="F101" s="1012"/>
      <c r="G101" s="1012"/>
      <c r="H101" s="1012"/>
      <c r="I101" s="1012">
        <f t="shared" si="15"/>
        <v>0</v>
      </c>
      <c r="J101" s="1013"/>
      <c r="K101" s="1013"/>
      <c r="L101" s="1013"/>
      <c r="M101" s="1013"/>
      <c r="N101" s="1013">
        <f t="shared" si="16"/>
        <v>0</v>
      </c>
      <c r="O101" s="1013"/>
      <c r="P101" s="1072"/>
      <c r="Q101" s="1072"/>
      <c r="R101" s="1014"/>
      <c r="S101" s="1014"/>
      <c r="T101" s="1014"/>
      <c r="U101" s="1014"/>
      <c r="V101" s="1014">
        <f t="shared" si="18"/>
        <v>0</v>
      </c>
      <c r="W101" s="1015"/>
      <c r="X101" s="1015"/>
      <c r="Y101" s="1074"/>
      <c r="Z101" s="1016"/>
      <c r="AA101" s="1016"/>
      <c r="AB101" s="1016"/>
      <c r="AC101" s="1016">
        <f t="shared" si="19"/>
        <v>0</v>
      </c>
      <c r="AD101" s="1023"/>
      <c r="AE101" s="1023"/>
      <c r="AF101" s="1023"/>
      <c r="AG101" s="1017"/>
      <c r="AH101" s="1017">
        <f t="shared" si="20"/>
        <v>0</v>
      </c>
      <c r="AI101" s="1016"/>
      <c r="AJ101" s="1016"/>
      <c r="AK101" s="1016"/>
      <c r="AL101" s="1016"/>
      <c r="AM101" s="1016"/>
      <c r="AN101" s="1016"/>
      <c r="AO101" s="1016"/>
      <c r="AP101" s="1016">
        <f t="shared" si="22"/>
        <v>0</v>
      </c>
      <c r="AQ101" s="1306"/>
      <c r="AR101" s="1306"/>
      <c r="AS101" s="1306"/>
      <c r="AT101" s="1306"/>
      <c r="AU101" s="1306"/>
      <c r="AV101" s="1306"/>
      <c r="AW101" s="1306"/>
      <c r="AX101" s="1923"/>
      <c r="AY101" s="1923"/>
      <c r="AZ101" s="1923"/>
      <c r="BA101" s="1923"/>
      <c r="BB101" s="1923"/>
      <c r="BC101" s="1923"/>
      <c r="BD101" s="1923"/>
      <c r="BE101" s="1008"/>
    </row>
    <row r="102" spans="1:57" ht="12" hidden="1" customHeight="1">
      <c r="A102" s="913"/>
      <c r="B102" s="1087"/>
      <c r="C102" s="1010"/>
      <c r="D102" s="937"/>
      <c r="E102" s="1012"/>
      <c r="F102" s="1012"/>
      <c r="G102" s="1012"/>
      <c r="H102" s="1012"/>
      <c r="I102" s="1012">
        <f t="shared" si="15"/>
        <v>0</v>
      </c>
      <c r="J102" s="1013"/>
      <c r="K102" s="1013"/>
      <c r="L102" s="1013"/>
      <c r="M102" s="1013"/>
      <c r="N102" s="1013">
        <f t="shared" si="16"/>
        <v>0</v>
      </c>
      <c r="O102" s="1013"/>
      <c r="P102" s="1072"/>
      <c r="Q102" s="1072"/>
      <c r="R102" s="1014"/>
      <c r="S102" s="1014"/>
      <c r="T102" s="1014"/>
      <c r="U102" s="1014"/>
      <c r="V102" s="1014">
        <f t="shared" si="18"/>
        <v>0</v>
      </c>
      <c r="W102" s="1015"/>
      <c r="X102" s="1015"/>
      <c r="Y102" s="1074"/>
      <c r="Z102" s="1016"/>
      <c r="AA102" s="1016"/>
      <c r="AB102" s="1016"/>
      <c r="AC102" s="1016">
        <f t="shared" si="19"/>
        <v>0</v>
      </c>
      <c r="AD102" s="1023"/>
      <c r="AE102" s="1023"/>
      <c r="AF102" s="1023"/>
      <c r="AG102" s="1017"/>
      <c r="AH102" s="1017">
        <f t="shared" si="20"/>
        <v>0</v>
      </c>
      <c r="AI102" s="1016"/>
      <c r="AJ102" s="1016"/>
      <c r="AK102" s="1016"/>
      <c r="AL102" s="1016"/>
      <c r="AM102" s="1016"/>
      <c r="AN102" s="1016"/>
      <c r="AO102" s="1016"/>
      <c r="AP102" s="1016">
        <f t="shared" si="22"/>
        <v>0</v>
      </c>
      <c r="AQ102" s="1306"/>
      <c r="AR102" s="1306"/>
      <c r="AS102" s="1306"/>
      <c r="AT102" s="1306"/>
      <c r="AU102" s="1306"/>
      <c r="AV102" s="1306"/>
      <c r="AW102" s="1306"/>
      <c r="AX102" s="1923"/>
      <c r="AY102" s="1923"/>
      <c r="AZ102" s="1923"/>
      <c r="BA102" s="1923"/>
      <c r="BB102" s="1923"/>
      <c r="BC102" s="1923"/>
      <c r="BD102" s="1923"/>
      <c r="BE102" s="1008"/>
    </row>
    <row r="103" spans="1:57" ht="12" hidden="1" customHeight="1">
      <c r="A103" s="913"/>
      <c r="B103" s="1087"/>
      <c r="C103" s="1010"/>
      <c r="D103" s="937"/>
      <c r="E103" s="1012"/>
      <c r="F103" s="1012"/>
      <c r="G103" s="1012"/>
      <c r="H103" s="1012"/>
      <c r="I103" s="1012">
        <f t="shared" si="15"/>
        <v>0</v>
      </c>
      <c r="J103" s="1013"/>
      <c r="K103" s="1013"/>
      <c r="L103" s="1013"/>
      <c r="M103" s="1013"/>
      <c r="N103" s="1013">
        <f t="shared" si="16"/>
        <v>0</v>
      </c>
      <c r="O103" s="1013"/>
      <c r="P103" s="1072"/>
      <c r="Q103" s="1072"/>
      <c r="R103" s="1014"/>
      <c r="S103" s="1014"/>
      <c r="T103" s="1014"/>
      <c r="U103" s="1014"/>
      <c r="V103" s="1014">
        <f t="shared" si="18"/>
        <v>0</v>
      </c>
      <c r="W103" s="1015"/>
      <c r="X103" s="1015"/>
      <c r="Y103" s="1074"/>
      <c r="Z103" s="1016"/>
      <c r="AA103" s="1016"/>
      <c r="AB103" s="1016"/>
      <c r="AC103" s="1016">
        <f t="shared" si="19"/>
        <v>0</v>
      </c>
      <c r="AD103" s="1023"/>
      <c r="AE103" s="1023"/>
      <c r="AF103" s="1023"/>
      <c r="AG103" s="1017"/>
      <c r="AH103" s="1017">
        <f t="shared" si="20"/>
        <v>0</v>
      </c>
      <c r="AI103" s="1016"/>
      <c r="AJ103" s="1016"/>
      <c r="AK103" s="1016"/>
      <c r="AL103" s="1016"/>
      <c r="AM103" s="1016"/>
      <c r="AN103" s="1016"/>
      <c r="AO103" s="1016"/>
      <c r="AP103" s="1016">
        <f t="shared" si="22"/>
        <v>0</v>
      </c>
      <c r="AQ103" s="1306"/>
      <c r="AR103" s="1306"/>
      <c r="AS103" s="1306"/>
      <c r="AT103" s="1306"/>
      <c r="AU103" s="1306"/>
      <c r="AV103" s="1306"/>
      <c r="AW103" s="1306"/>
      <c r="AX103" s="1923"/>
      <c r="AY103" s="1923"/>
      <c r="AZ103" s="1923"/>
      <c r="BA103" s="1923"/>
      <c r="BB103" s="1923"/>
      <c r="BC103" s="1923"/>
      <c r="BD103" s="1923"/>
      <c r="BE103" s="1008"/>
    </row>
    <row r="104" spans="1:57" ht="12" hidden="1" customHeight="1">
      <c r="A104" s="913"/>
      <c r="B104" s="1087"/>
      <c r="C104" s="1010"/>
      <c r="D104" s="937"/>
      <c r="E104" s="1012"/>
      <c r="F104" s="1012"/>
      <c r="G104" s="1012"/>
      <c r="H104" s="1012"/>
      <c r="I104" s="1012">
        <f t="shared" si="15"/>
        <v>0</v>
      </c>
      <c r="J104" s="1013"/>
      <c r="K104" s="1013"/>
      <c r="L104" s="1013"/>
      <c r="M104" s="1013"/>
      <c r="N104" s="1013">
        <f t="shared" si="16"/>
        <v>0</v>
      </c>
      <c r="O104" s="1013"/>
      <c r="P104" s="1072"/>
      <c r="Q104" s="1072"/>
      <c r="R104" s="1014"/>
      <c r="S104" s="1014"/>
      <c r="T104" s="1014"/>
      <c r="U104" s="1014"/>
      <c r="V104" s="1014">
        <f t="shared" si="18"/>
        <v>0</v>
      </c>
      <c r="W104" s="1015"/>
      <c r="X104" s="1015"/>
      <c r="Y104" s="1074"/>
      <c r="Z104" s="1016"/>
      <c r="AA104" s="1016"/>
      <c r="AB104" s="1016"/>
      <c r="AC104" s="1016">
        <f t="shared" si="19"/>
        <v>0</v>
      </c>
      <c r="AD104" s="1023"/>
      <c r="AE104" s="1023"/>
      <c r="AF104" s="1023"/>
      <c r="AG104" s="1017"/>
      <c r="AH104" s="1017">
        <f t="shared" si="20"/>
        <v>0</v>
      </c>
      <c r="AI104" s="1016"/>
      <c r="AJ104" s="1016"/>
      <c r="AK104" s="1016"/>
      <c r="AL104" s="1016"/>
      <c r="AM104" s="1016"/>
      <c r="AN104" s="1016"/>
      <c r="AO104" s="1016"/>
      <c r="AP104" s="1016">
        <f t="shared" si="22"/>
        <v>0</v>
      </c>
      <c r="AQ104" s="1306"/>
      <c r="AR104" s="1306"/>
      <c r="AS104" s="1306"/>
      <c r="AT104" s="1306"/>
      <c r="AU104" s="1306"/>
      <c r="AV104" s="1306"/>
      <c r="AW104" s="1306"/>
      <c r="AX104" s="1923"/>
      <c r="AY104" s="1923"/>
      <c r="AZ104" s="1923"/>
      <c r="BA104" s="1923"/>
      <c r="BB104" s="1923"/>
      <c r="BC104" s="1923"/>
      <c r="BD104" s="1923"/>
      <c r="BE104" s="1008"/>
    </row>
    <row r="105" spans="1:57" ht="12" hidden="1" customHeight="1">
      <c r="A105" s="913"/>
      <c r="B105" s="1087"/>
      <c r="C105" s="1010"/>
      <c r="D105" s="937"/>
      <c r="E105" s="1012"/>
      <c r="F105" s="1012"/>
      <c r="G105" s="1012"/>
      <c r="H105" s="1012"/>
      <c r="I105" s="1012">
        <f t="shared" si="15"/>
        <v>0</v>
      </c>
      <c r="J105" s="1013"/>
      <c r="K105" s="1013"/>
      <c r="L105" s="1013"/>
      <c r="M105" s="1013"/>
      <c r="N105" s="1013">
        <f t="shared" si="16"/>
        <v>0</v>
      </c>
      <c r="O105" s="1013"/>
      <c r="P105" s="1072"/>
      <c r="Q105" s="1072"/>
      <c r="R105" s="1014"/>
      <c r="S105" s="1014"/>
      <c r="T105" s="1014"/>
      <c r="U105" s="1014"/>
      <c r="V105" s="1014">
        <f t="shared" si="18"/>
        <v>0</v>
      </c>
      <c r="W105" s="1015"/>
      <c r="X105" s="1015"/>
      <c r="Y105" s="1074"/>
      <c r="Z105" s="1016"/>
      <c r="AA105" s="1016"/>
      <c r="AB105" s="1016"/>
      <c r="AC105" s="1016">
        <f t="shared" si="19"/>
        <v>0</v>
      </c>
      <c r="AD105" s="1023"/>
      <c r="AE105" s="1023"/>
      <c r="AF105" s="1023"/>
      <c r="AG105" s="1017"/>
      <c r="AH105" s="1017">
        <f t="shared" si="20"/>
        <v>0</v>
      </c>
      <c r="AI105" s="1016"/>
      <c r="AJ105" s="1016"/>
      <c r="AK105" s="1016"/>
      <c r="AL105" s="1016"/>
      <c r="AM105" s="1016"/>
      <c r="AN105" s="1016"/>
      <c r="AO105" s="1016"/>
      <c r="AP105" s="1016">
        <f t="shared" si="22"/>
        <v>0</v>
      </c>
      <c r="AQ105" s="1306"/>
      <c r="AR105" s="1306"/>
      <c r="AS105" s="1306"/>
      <c r="AT105" s="1306"/>
      <c r="AU105" s="1306"/>
      <c r="AV105" s="1306"/>
      <c r="AW105" s="1306"/>
      <c r="AX105" s="1923"/>
      <c r="AY105" s="1923"/>
      <c r="AZ105" s="1923"/>
      <c r="BA105" s="1923"/>
      <c r="BB105" s="1923"/>
      <c r="BC105" s="1923"/>
      <c r="BD105" s="1923"/>
      <c r="BE105" s="1008"/>
    </row>
    <row r="106" spans="1:57" ht="12" hidden="1" customHeight="1">
      <c r="A106" s="913"/>
      <c r="B106" s="1087"/>
      <c r="C106" s="1010"/>
      <c r="D106" s="937"/>
      <c r="E106" s="1012"/>
      <c r="F106" s="1012"/>
      <c r="G106" s="1012"/>
      <c r="H106" s="1012"/>
      <c r="I106" s="1012">
        <f t="shared" si="15"/>
        <v>0</v>
      </c>
      <c r="J106" s="1013"/>
      <c r="K106" s="1013"/>
      <c r="L106" s="1013"/>
      <c r="M106" s="1013"/>
      <c r="N106" s="1013">
        <f t="shared" si="16"/>
        <v>0</v>
      </c>
      <c r="O106" s="1013"/>
      <c r="P106" s="1072"/>
      <c r="Q106" s="1072"/>
      <c r="R106" s="1014"/>
      <c r="S106" s="1014"/>
      <c r="T106" s="1014"/>
      <c r="U106" s="1014"/>
      <c r="V106" s="1014">
        <f t="shared" si="18"/>
        <v>0</v>
      </c>
      <c r="W106" s="1015"/>
      <c r="X106" s="1015"/>
      <c r="Y106" s="1074"/>
      <c r="Z106" s="1016"/>
      <c r="AA106" s="1016"/>
      <c r="AB106" s="1016"/>
      <c r="AC106" s="1016">
        <f t="shared" si="19"/>
        <v>0</v>
      </c>
      <c r="AD106" s="1023"/>
      <c r="AE106" s="1023"/>
      <c r="AF106" s="1023"/>
      <c r="AG106" s="1017"/>
      <c r="AH106" s="1017">
        <f t="shared" si="20"/>
        <v>0</v>
      </c>
      <c r="AI106" s="1016"/>
      <c r="AJ106" s="1016"/>
      <c r="AK106" s="1016"/>
      <c r="AL106" s="1016"/>
      <c r="AM106" s="1016"/>
      <c r="AN106" s="1016"/>
      <c r="AO106" s="1016"/>
      <c r="AP106" s="1016">
        <f t="shared" si="22"/>
        <v>0</v>
      </c>
      <c r="AQ106" s="1306"/>
      <c r="AR106" s="1306"/>
      <c r="AS106" s="1306"/>
      <c r="AT106" s="1306"/>
      <c r="AU106" s="1306"/>
      <c r="AV106" s="1306"/>
      <c r="AW106" s="1306"/>
      <c r="AX106" s="1923"/>
      <c r="AY106" s="1923"/>
      <c r="AZ106" s="1923"/>
      <c r="BA106" s="1923"/>
      <c r="BB106" s="1923"/>
      <c r="BC106" s="1923"/>
      <c r="BD106" s="1923"/>
      <c r="BE106" s="1008"/>
    </row>
    <row r="107" spans="1:57" ht="12" hidden="1" customHeight="1">
      <c r="A107" s="913"/>
      <c r="B107" s="1087"/>
      <c r="C107" s="1010"/>
      <c r="D107" s="937"/>
      <c r="E107" s="1012"/>
      <c r="F107" s="1012"/>
      <c r="G107" s="1012"/>
      <c r="H107" s="1012"/>
      <c r="I107" s="1012">
        <f t="shared" si="15"/>
        <v>0</v>
      </c>
      <c r="J107" s="1013"/>
      <c r="K107" s="1013"/>
      <c r="L107" s="1013"/>
      <c r="M107" s="1013"/>
      <c r="N107" s="1013">
        <f t="shared" si="16"/>
        <v>0</v>
      </c>
      <c r="O107" s="1013"/>
      <c r="P107" s="1072"/>
      <c r="Q107" s="1072"/>
      <c r="R107" s="1014"/>
      <c r="S107" s="1014"/>
      <c r="T107" s="1014"/>
      <c r="U107" s="1014"/>
      <c r="V107" s="1014">
        <f t="shared" si="18"/>
        <v>0</v>
      </c>
      <c r="W107" s="1015"/>
      <c r="X107" s="1015"/>
      <c r="Y107" s="1074"/>
      <c r="Z107" s="1016"/>
      <c r="AA107" s="1016"/>
      <c r="AB107" s="1016"/>
      <c r="AC107" s="1016">
        <f t="shared" si="19"/>
        <v>0</v>
      </c>
      <c r="AD107" s="1023"/>
      <c r="AE107" s="1023"/>
      <c r="AF107" s="1023"/>
      <c r="AG107" s="1017"/>
      <c r="AH107" s="1017">
        <f t="shared" si="20"/>
        <v>0</v>
      </c>
      <c r="AI107" s="1016"/>
      <c r="AJ107" s="1016"/>
      <c r="AK107" s="1016"/>
      <c r="AL107" s="1016"/>
      <c r="AM107" s="1016"/>
      <c r="AN107" s="1016"/>
      <c r="AO107" s="1016"/>
      <c r="AP107" s="1016">
        <f t="shared" si="22"/>
        <v>0</v>
      </c>
      <c r="AQ107" s="1306"/>
      <c r="AR107" s="1306"/>
      <c r="AS107" s="1306"/>
      <c r="AT107" s="1306"/>
      <c r="AU107" s="1306"/>
      <c r="AV107" s="1306"/>
      <c r="AW107" s="1306"/>
      <c r="AX107" s="1923"/>
      <c r="AY107" s="1923"/>
      <c r="AZ107" s="1923"/>
      <c r="BA107" s="1923"/>
      <c r="BB107" s="1923"/>
      <c r="BC107" s="1923"/>
      <c r="BD107" s="1923"/>
      <c r="BE107" s="1008"/>
    </row>
    <row r="108" spans="1:57" ht="12" hidden="1" customHeight="1">
      <c r="A108" s="913"/>
      <c r="B108" s="1087"/>
      <c r="C108" s="1010"/>
      <c r="D108" s="937"/>
      <c r="E108" s="1012"/>
      <c r="F108" s="1012"/>
      <c r="G108" s="1012"/>
      <c r="H108" s="1012"/>
      <c r="I108" s="1012">
        <f t="shared" si="15"/>
        <v>0</v>
      </c>
      <c r="J108" s="1013"/>
      <c r="K108" s="1013"/>
      <c r="L108" s="1013"/>
      <c r="M108" s="1013"/>
      <c r="N108" s="1013">
        <f t="shared" si="16"/>
        <v>0</v>
      </c>
      <c r="O108" s="1013"/>
      <c r="P108" s="1072"/>
      <c r="Q108" s="1072"/>
      <c r="R108" s="1014"/>
      <c r="S108" s="1014"/>
      <c r="T108" s="1014"/>
      <c r="U108" s="1014"/>
      <c r="V108" s="1014">
        <f t="shared" si="18"/>
        <v>0</v>
      </c>
      <c r="W108" s="1015"/>
      <c r="X108" s="1015"/>
      <c r="Y108" s="1074"/>
      <c r="Z108" s="1016"/>
      <c r="AA108" s="1016"/>
      <c r="AB108" s="1016"/>
      <c r="AC108" s="1016">
        <f t="shared" si="19"/>
        <v>0</v>
      </c>
      <c r="AD108" s="1023"/>
      <c r="AE108" s="1023"/>
      <c r="AF108" s="1023"/>
      <c r="AG108" s="1017"/>
      <c r="AH108" s="1017">
        <f t="shared" si="20"/>
        <v>0</v>
      </c>
      <c r="AI108" s="1016"/>
      <c r="AJ108" s="1016"/>
      <c r="AK108" s="1016"/>
      <c r="AL108" s="1016"/>
      <c r="AM108" s="1016"/>
      <c r="AN108" s="1016"/>
      <c r="AO108" s="1016"/>
      <c r="AP108" s="1016">
        <f t="shared" si="22"/>
        <v>0</v>
      </c>
      <c r="AQ108" s="1306"/>
      <c r="AR108" s="1306"/>
      <c r="AS108" s="1306"/>
      <c r="AT108" s="1306"/>
      <c r="AU108" s="1306"/>
      <c r="AV108" s="1306"/>
      <c r="AW108" s="1306"/>
      <c r="AX108" s="1923"/>
      <c r="AY108" s="1923"/>
      <c r="AZ108" s="1923"/>
      <c r="BA108" s="1923"/>
      <c r="BB108" s="1923"/>
      <c r="BC108" s="1923"/>
      <c r="BD108" s="1923"/>
      <c r="BE108" s="1008"/>
    </row>
    <row r="109" spans="1:57" ht="12" hidden="1" customHeight="1">
      <c r="A109" s="913"/>
      <c r="B109" s="1087"/>
      <c r="C109" s="1010"/>
      <c r="D109" s="937"/>
      <c r="E109" s="1012"/>
      <c r="F109" s="1012"/>
      <c r="G109" s="1012"/>
      <c r="H109" s="1012"/>
      <c r="I109" s="1012">
        <f t="shared" si="15"/>
        <v>0</v>
      </c>
      <c r="J109" s="1013"/>
      <c r="K109" s="1013"/>
      <c r="L109" s="1013"/>
      <c r="M109" s="1013"/>
      <c r="N109" s="1013">
        <f t="shared" si="16"/>
        <v>0</v>
      </c>
      <c r="O109" s="1013"/>
      <c r="P109" s="1072"/>
      <c r="Q109" s="1072"/>
      <c r="R109" s="1014"/>
      <c r="S109" s="1014"/>
      <c r="T109" s="1014"/>
      <c r="U109" s="1014"/>
      <c r="V109" s="1014">
        <f t="shared" si="18"/>
        <v>0</v>
      </c>
      <c r="W109" s="1015"/>
      <c r="X109" s="1015"/>
      <c r="Y109" s="1074"/>
      <c r="Z109" s="1016"/>
      <c r="AA109" s="1016"/>
      <c r="AB109" s="1016"/>
      <c r="AC109" s="1016">
        <f t="shared" si="19"/>
        <v>0</v>
      </c>
      <c r="AD109" s="1023"/>
      <c r="AE109" s="1023"/>
      <c r="AF109" s="1023"/>
      <c r="AG109" s="1017"/>
      <c r="AH109" s="1017">
        <f t="shared" si="20"/>
        <v>0</v>
      </c>
      <c r="AI109" s="1016"/>
      <c r="AJ109" s="1016"/>
      <c r="AK109" s="1016"/>
      <c r="AL109" s="1016"/>
      <c r="AM109" s="1016"/>
      <c r="AN109" s="1016"/>
      <c r="AO109" s="1016"/>
      <c r="AP109" s="1016">
        <f t="shared" si="22"/>
        <v>0</v>
      </c>
      <c r="AQ109" s="1306"/>
      <c r="AR109" s="1306"/>
      <c r="AS109" s="1306"/>
      <c r="AT109" s="1306"/>
      <c r="AU109" s="1306"/>
      <c r="AV109" s="1306"/>
      <c r="AW109" s="1306"/>
      <c r="AX109" s="1923"/>
      <c r="AY109" s="1923"/>
      <c r="AZ109" s="1923"/>
      <c r="BA109" s="1923"/>
      <c r="BB109" s="1923"/>
      <c r="BC109" s="1923"/>
      <c r="BD109" s="1923"/>
      <c r="BE109" s="1008"/>
    </row>
    <row r="110" spans="1:57" ht="12" hidden="1" customHeight="1">
      <c r="A110" s="913"/>
      <c r="B110" s="1087"/>
      <c r="C110" s="1010"/>
      <c r="D110" s="937"/>
      <c r="E110" s="1012"/>
      <c r="F110" s="1012"/>
      <c r="G110" s="1012"/>
      <c r="H110" s="1012"/>
      <c r="I110" s="1012">
        <f t="shared" si="15"/>
        <v>0</v>
      </c>
      <c r="J110" s="1013"/>
      <c r="K110" s="1013"/>
      <c r="L110" s="1013"/>
      <c r="M110" s="1013"/>
      <c r="N110" s="1013">
        <f t="shared" si="16"/>
        <v>0</v>
      </c>
      <c r="O110" s="1013"/>
      <c r="P110" s="1072"/>
      <c r="Q110" s="1072"/>
      <c r="R110" s="1014"/>
      <c r="S110" s="1014"/>
      <c r="T110" s="1014"/>
      <c r="U110" s="1014"/>
      <c r="V110" s="1014">
        <f t="shared" si="18"/>
        <v>0</v>
      </c>
      <c r="W110" s="1015"/>
      <c r="X110" s="1015"/>
      <c r="Y110" s="1074"/>
      <c r="Z110" s="1016"/>
      <c r="AA110" s="1016"/>
      <c r="AB110" s="1016"/>
      <c r="AC110" s="1016">
        <f t="shared" si="19"/>
        <v>0</v>
      </c>
      <c r="AD110" s="1023"/>
      <c r="AE110" s="1023"/>
      <c r="AF110" s="1023"/>
      <c r="AG110" s="1017"/>
      <c r="AH110" s="1017">
        <f t="shared" si="20"/>
        <v>0</v>
      </c>
      <c r="AI110" s="1016"/>
      <c r="AJ110" s="1016"/>
      <c r="AK110" s="1016"/>
      <c r="AL110" s="1016"/>
      <c r="AM110" s="1016"/>
      <c r="AN110" s="1016"/>
      <c r="AO110" s="1016"/>
      <c r="AP110" s="1016">
        <f t="shared" si="22"/>
        <v>0</v>
      </c>
      <c r="AQ110" s="1306"/>
      <c r="AR110" s="1306"/>
      <c r="AS110" s="1306"/>
      <c r="AT110" s="1306"/>
      <c r="AU110" s="1306"/>
      <c r="AV110" s="1306"/>
      <c r="AW110" s="1306"/>
      <c r="AX110" s="1923"/>
      <c r="AY110" s="1923"/>
      <c r="AZ110" s="1923"/>
      <c r="BA110" s="1923"/>
      <c r="BB110" s="1923"/>
      <c r="BC110" s="1923"/>
      <c r="BD110" s="1923"/>
      <c r="BE110" s="1008"/>
    </row>
    <row r="111" spans="1:57" ht="12" hidden="1" customHeight="1">
      <c r="A111" s="913"/>
      <c r="B111" s="1087"/>
      <c r="C111" s="1010"/>
      <c r="D111" s="937"/>
      <c r="E111" s="1012"/>
      <c r="F111" s="1012"/>
      <c r="G111" s="1012"/>
      <c r="H111" s="1012"/>
      <c r="I111" s="1012">
        <f t="shared" si="15"/>
        <v>0</v>
      </c>
      <c r="J111" s="1013"/>
      <c r="K111" s="1013"/>
      <c r="L111" s="1013"/>
      <c r="M111" s="1013"/>
      <c r="N111" s="1013">
        <f t="shared" si="16"/>
        <v>0</v>
      </c>
      <c r="O111" s="1013"/>
      <c r="P111" s="1072"/>
      <c r="Q111" s="1072"/>
      <c r="R111" s="1014"/>
      <c r="S111" s="1014"/>
      <c r="T111" s="1014"/>
      <c r="U111" s="1014"/>
      <c r="V111" s="1014">
        <f t="shared" si="18"/>
        <v>0</v>
      </c>
      <c r="W111" s="1015"/>
      <c r="X111" s="1015"/>
      <c r="Y111" s="1074"/>
      <c r="Z111" s="1016"/>
      <c r="AA111" s="1016"/>
      <c r="AB111" s="1016"/>
      <c r="AC111" s="1016">
        <f t="shared" si="19"/>
        <v>0</v>
      </c>
      <c r="AD111" s="1023"/>
      <c r="AE111" s="1023"/>
      <c r="AF111" s="1023"/>
      <c r="AG111" s="1017"/>
      <c r="AH111" s="1017">
        <f t="shared" si="20"/>
        <v>0</v>
      </c>
      <c r="AI111" s="1016"/>
      <c r="AJ111" s="1016"/>
      <c r="AK111" s="1016"/>
      <c r="AL111" s="1016"/>
      <c r="AM111" s="1016"/>
      <c r="AN111" s="1016"/>
      <c r="AO111" s="1016"/>
      <c r="AP111" s="1016">
        <f t="shared" si="22"/>
        <v>0</v>
      </c>
      <c r="AQ111" s="1306"/>
      <c r="AR111" s="1306"/>
      <c r="AS111" s="1306"/>
      <c r="AT111" s="1306"/>
      <c r="AU111" s="1306"/>
      <c r="AV111" s="1306"/>
      <c r="AW111" s="1306"/>
      <c r="AX111" s="1923"/>
      <c r="AY111" s="1923"/>
      <c r="AZ111" s="1923"/>
      <c r="BA111" s="1923"/>
      <c r="BB111" s="1923"/>
      <c r="BC111" s="1923"/>
      <c r="BD111" s="1923"/>
      <c r="BE111" s="1008"/>
    </row>
    <row r="112" spans="1:57" ht="12" hidden="1" customHeight="1">
      <c r="A112" s="913"/>
      <c r="B112" s="1087"/>
      <c r="C112" s="1010"/>
      <c r="D112" s="937"/>
      <c r="E112" s="1012"/>
      <c r="F112" s="1012"/>
      <c r="G112" s="1012"/>
      <c r="H112" s="1012"/>
      <c r="I112" s="1012">
        <f t="shared" si="15"/>
        <v>0</v>
      </c>
      <c r="J112" s="1013"/>
      <c r="K112" s="1013"/>
      <c r="L112" s="1013"/>
      <c r="M112" s="1013"/>
      <c r="N112" s="1013">
        <f t="shared" si="16"/>
        <v>0</v>
      </c>
      <c r="O112" s="1013"/>
      <c r="P112" s="1072"/>
      <c r="Q112" s="1072"/>
      <c r="R112" s="1014"/>
      <c r="S112" s="1014"/>
      <c r="T112" s="1014"/>
      <c r="U112" s="1014"/>
      <c r="V112" s="1014">
        <f t="shared" si="18"/>
        <v>0</v>
      </c>
      <c r="W112" s="1015"/>
      <c r="X112" s="1015"/>
      <c r="Y112" s="1074"/>
      <c r="Z112" s="1016"/>
      <c r="AA112" s="1016"/>
      <c r="AB112" s="1016"/>
      <c r="AC112" s="1016">
        <f t="shared" si="19"/>
        <v>0</v>
      </c>
      <c r="AD112" s="1023"/>
      <c r="AE112" s="1023"/>
      <c r="AF112" s="1023"/>
      <c r="AG112" s="1017"/>
      <c r="AH112" s="1017">
        <f t="shared" si="20"/>
        <v>0</v>
      </c>
      <c r="AI112" s="1016"/>
      <c r="AJ112" s="1016"/>
      <c r="AK112" s="1016"/>
      <c r="AL112" s="1016"/>
      <c r="AM112" s="1016"/>
      <c r="AN112" s="1016"/>
      <c r="AO112" s="1016"/>
      <c r="AP112" s="1016">
        <f t="shared" si="22"/>
        <v>0</v>
      </c>
      <c r="AQ112" s="1306"/>
      <c r="AR112" s="1306"/>
      <c r="AS112" s="1306"/>
      <c r="AT112" s="1306"/>
      <c r="AU112" s="1306"/>
      <c r="AV112" s="1306"/>
      <c r="AW112" s="1306"/>
      <c r="AX112" s="1923"/>
      <c r="AY112" s="1923"/>
      <c r="AZ112" s="1923"/>
      <c r="BA112" s="1923"/>
      <c r="BB112" s="1923"/>
      <c r="BC112" s="1923"/>
      <c r="BD112" s="1923"/>
      <c r="BE112" s="1008"/>
    </row>
    <row r="113" spans="1:57" ht="12" hidden="1" customHeight="1">
      <c r="A113" s="913"/>
      <c r="B113" s="1087"/>
      <c r="C113" s="1010"/>
      <c r="D113" s="937"/>
      <c r="E113" s="1012"/>
      <c r="F113" s="1012"/>
      <c r="G113" s="1012"/>
      <c r="H113" s="1012"/>
      <c r="I113" s="1012">
        <f t="shared" si="15"/>
        <v>0</v>
      </c>
      <c r="J113" s="1013"/>
      <c r="K113" s="1013"/>
      <c r="L113" s="1013"/>
      <c r="M113" s="1013"/>
      <c r="N113" s="1013">
        <f t="shared" si="16"/>
        <v>0</v>
      </c>
      <c r="O113" s="1013"/>
      <c r="P113" s="1072"/>
      <c r="Q113" s="1072"/>
      <c r="R113" s="1014"/>
      <c r="S113" s="1014"/>
      <c r="T113" s="1014"/>
      <c r="U113" s="1014"/>
      <c r="V113" s="1014">
        <f t="shared" si="18"/>
        <v>0</v>
      </c>
      <c r="W113" s="1015"/>
      <c r="X113" s="1015"/>
      <c r="Y113" s="1074"/>
      <c r="Z113" s="1016"/>
      <c r="AA113" s="1016"/>
      <c r="AB113" s="1016"/>
      <c r="AC113" s="1016">
        <f t="shared" si="19"/>
        <v>0</v>
      </c>
      <c r="AD113" s="1023"/>
      <c r="AE113" s="1023"/>
      <c r="AF113" s="1023"/>
      <c r="AG113" s="1017"/>
      <c r="AH113" s="1017">
        <f t="shared" si="20"/>
        <v>0</v>
      </c>
      <c r="AI113" s="1016"/>
      <c r="AJ113" s="1016"/>
      <c r="AK113" s="1016"/>
      <c r="AL113" s="1016"/>
      <c r="AM113" s="1016"/>
      <c r="AN113" s="1016"/>
      <c r="AO113" s="1016"/>
      <c r="AP113" s="1016">
        <f t="shared" si="22"/>
        <v>0</v>
      </c>
      <c r="AQ113" s="1306"/>
      <c r="AR113" s="1306"/>
      <c r="AS113" s="1306"/>
      <c r="AT113" s="1306"/>
      <c r="AU113" s="1306"/>
      <c r="AV113" s="1306"/>
      <c r="AW113" s="1306"/>
      <c r="AX113" s="1923"/>
      <c r="AY113" s="1923"/>
      <c r="AZ113" s="1923"/>
      <c r="BA113" s="1923"/>
      <c r="BB113" s="1923"/>
      <c r="BC113" s="1923"/>
      <c r="BD113" s="1923"/>
      <c r="BE113" s="1008"/>
    </row>
    <row r="114" spans="1:57" ht="12" hidden="1" customHeight="1">
      <c r="A114" s="913"/>
      <c r="B114" s="1087"/>
      <c r="C114" s="1010"/>
      <c r="D114" s="937"/>
      <c r="E114" s="1012"/>
      <c r="F114" s="1012"/>
      <c r="G114" s="1012"/>
      <c r="H114" s="1012"/>
      <c r="I114" s="1012">
        <f t="shared" si="15"/>
        <v>0</v>
      </c>
      <c r="J114" s="1013"/>
      <c r="K114" s="1013"/>
      <c r="L114" s="1013"/>
      <c r="M114" s="1013"/>
      <c r="N114" s="1013">
        <f t="shared" si="16"/>
        <v>0</v>
      </c>
      <c r="O114" s="1013"/>
      <c r="P114" s="1072"/>
      <c r="Q114" s="1072"/>
      <c r="R114" s="1014"/>
      <c r="S114" s="1014"/>
      <c r="T114" s="1014"/>
      <c r="U114" s="1014"/>
      <c r="V114" s="1014">
        <f t="shared" si="18"/>
        <v>0</v>
      </c>
      <c r="W114" s="1015"/>
      <c r="X114" s="1015"/>
      <c r="Y114" s="1074"/>
      <c r="Z114" s="1016"/>
      <c r="AA114" s="1016"/>
      <c r="AB114" s="1016"/>
      <c r="AC114" s="1016">
        <f t="shared" si="19"/>
        <v>0</v>
      </c>
      <c r="AD114" s="1023"/>
      <c r="AE114" s="1023"/>
      <c r="AF114" s="1023"/>
      <c r="AG114" s="1017"/>
      <c r="AH114" s="1017">
        <f t="shared" si="20"/>
        <v>0</v>
      </c>
      <c r="AI114" s="1016"/>
      <c r="AJ114" s="1016"/>
      <c r="AK114" s="1016"/>
      <c r="AL114" s="1016"/>
      <c r="AM114" s="1016"/>
      <c r="AN114" s="1016"/>
      <c r="AO114" s="1016"/>
      <c r="AP114" s="1016">
        <f t="shared" si="22"/>
        <v>0</v>
      </c>
      <c r="AQ114" s="1306"/>
      <c r="AR114" s="1306"/>
      <c r="AS114" s="1306"/>
      <c r="AT114" s="1306"/>
      <c r="AU114" s="1306"/>
      <c r="AV114" s="1306"/>
      <c r="AW114" s="1306"/>
      <c r="AX114" s="1923"/>
      <c r="AY114" s="1923"/>
      <c r="AZ114" s="1923"/>
      <c r="BA114" s="1923"/>
      <c r="BB114" s="1923"/>
      <c r="BC114" s="1923"/>
      <c r="BD114" s="1923"/>
      <c r="BE114" s="1008"/>
    </row>
    <row r="115" spans="1:57" ht="12" hidden="1" customHeight="1">
      <c r="A115" s="913"/>
      <c r="B115" s="1087"/>
      <c r="C115" s="1010"/>
      <c r="D115" s="937"/>
      <c r="E115" s="1012"/>
      <c r="F115" s="1012"/>
      <c r="G115" s="1012"/>
      <c r="H115" s="1012"/>
      <c r="I115" s="1012">
        <f t="shared" si="15"/>
        <v>0</v>
      </c>
      <c r="J115" s="1013"/>
      <c r="K115" s="1013"/>
      <c r="L115" s="1013"/>
      <c r="M115" s="1013"/>
      <c r="N115" s="1013">
        <f t="shared" si="16"/>
        <v>0</v>
      </c>
      <c r="O115" s="1013"/>
      <c r="P115" s="1072"/>
      <c r="Q115" s="1072"/>
      <c r="R115" s="1014"/>
      <c r="S115" s="1014"/>
      <c r="T115" s="1014"/>
      <c r="U115" s="1014"/>
      <c r="V115" s="1014">
        <f t="shared" si="18"/>
        <v>0</v>
      </c>
      <c r="W115" s="1015"/>
      <c r="X115" s="1015"/>
      <c r="Y115" s="1074"/>
      <c r="Z115" s="1016"/>
      <c r="AA115" s="1016"/>
      <c r="AB115" s="1016"/>
      <c r="AC115" s="1016">
        <f t="shared" si="19"/>
        <v>0</v>
      </c>
      <c r="AD115" s="1023"/>
      <c r="AE115" s="1023"/>
      <c r="AF115" s="1023"/>
      <c r="AG115" s="1017"/>
      <c r="AH115" s="1017">
        <f t="shared" si="20"/>
        <v>0</v>
      </c>
      <c r="AI115" s="1016"/>
      <c r="AJ115" s="1016"/>
      <c r="AK115" s="1016"/>
      <c r="AL115" s="1016"/>
      <c r="AM115" s="1016"/>
      <c r="AN115" s="1016"/>
      <c r="AO115" s="1016"/>
      <c r="AP115" s="1016">
        <f t="shared" si="22"/>
        <v>0</v>
      </c>
      <c r="AQ115" s="1306"/>
      <c r="AR115" s="1306"/>
      <c r="AS115" s="1306"/>
      <c r="AT115" s="1306"/>
      <c r="AU115" s="1306"/>
      <c r="AV115" s="1306"/>
      <c r="AW115" s="1306"/>
      <c r="AX115" s="1923"/>
      <c r="AY115" s="1923"/>
      <c r="AZ115" s="1923"/>
      <c r="BA115" s="1923"/>
      <c r="BB115" s="1923"/>
      <c r="BC115" s="1923"/>
      <c r="BD115" s="1923"/>
      <c r="BE115" s="1008"/>
    </row>
    <row r="116" spans="1:57" ht="12" hidden="1" customHeight="1">
      <c r="A116" s="913"/>
      <c r="B116" s="1087"/>
      <c r="C116" s="1010"/>
      <c r="D116" s="937"/>
      <c r="E116" s="1012">
        <v>0</v>
      </c>
      <c r="F116" s="1012">
        <v>0</v>
      </c>
      <c r="G116" s="1012">
        <v>0</v>
      </c>
      <c r="H116" s="1012"/>
      <c r="I116" s="1012">
        <f t="shared" si="15"/>
        <v>0</v>
      </c>
      <c r="J116" s="1013"/>
      <c r="K116" s="1013"/>
      <c r="L116" s="1013"/>
      <c r="M116" s="1013"/>
      <c r="N116" s="1013">
        <f t="shared" si="16"/>
        <v>0</v>
      </c>
      <c r="O116" s="1013"/>
      <c r="P116" s="1072">
        <f>E116+J116</f>
        <v>0</v>
      </c>
      <c r="Q116" s="1072"/>
      <c r="R116" s="1014">
        <f>F116+K116</f>
        <v>0</v>
      </c>
      <c r="S116" s="1014"/>
      <c r="T116" s="1014">
        <f>G116+L116</f>
        <v>0</v>
      </c>
      <c r="U116" s="1014">
        <f>H116+M116</f>
        <v>0</v>
      </c>
      <c r="V116" s="1014">
        <f t="shared" si="18"/>
        <v>0</v>
      </c>
      <c r="W116" s="1015"/>
      <c r="X116" s="1015"/>
      <c r="Y116" s="1074"/>
      <c r="Z116" s="1016"/>
      <c r="AA116" s="1016"/>
      <c r="AB116" s="1016"/>
      <c r="AC116" s="1016">
        <f t="shared" si="19"/>
        <v>0</v>
      </c>
      <c r="AD116" s="1033"/>
      <c r="AE116" s="1033"/>
      <c r="AF116" s="1033"/>
      <c r="AG116" s="1017"/>
      <c r="AH116" s="1017">
        <f t="shared" si="20"/>
        <v>0</v>
      </c>
      <c r="AI116" s="1016">
        <f>Y116+AD116</f>
        <v>0</v>
      </c>
      <c r="AJ116" s="1016"/>
      <c r="AK116" s="1016"/>
      <c r="AL116" s="1016">
        <f>Z116+AE116</f>
        <v>0</v>
      </c>
      <c r="AM116" s="1016"/>
      <c r="AN116" s="1016">
        <f>AA116+AF116</f>
        <v>0</v>
      </c>
      <c r="AO116" s="1016">
        <f>AB116+AG116</f>
        <v>0</v>
      </c>
      <c r="AP116" s="1016">
        <f t="shared" si="22"/>
        <v>0</v>
      </c>
      <c r="AQ116" s="1306"/>
      <c r="AR116" s="1306"/>
      <c r="AS116" s="1306"/>
      <c r="AT116" s="1306"/>
      <c r="AU116" s="1306"/>
      <c r="AV116" s="1306"/>
      <c r="AW116" s="1306"/>
      <c r="AX116" s="1923"/>
      <c r="AY116" s="1923"/>
      <c r="AZ116" s="1923"/>
      <c r="BA116" s="1923"/>
      <c r="BB116" s="1923"/>
      <c r="BC116" s="1923"/>
      <c r="BD116" s="1923"/>
      <c r="BE116" s="1008"/>
    </row>
    <row r="117" spans="1:57" ht="12" hidden="1" customHeight="1">
      <c r="B117" s="1087"/>
      <c r="C117" s="1010"/>
      <c r="D117" s="937"/>
      <c r="E117" s="1012">
        <v>0</v>
      </c>
      <c r="F117" s="1012">
        <v>0</v>
      </c>
      <c r="G117" s="1012">
        <v>0</v>
      </c>
      <c r="H117" s="1012"/>
      <c r="I117" s="1012">
        <f t="shared" si="15"/>
        <v>0</v>
      </c>
      <c r="J117" s="1013"/>
      <c r="K117" s="1013"/>
      <c r="L117" s="1013"/>
      <c r="M117" s="1013"/>
      <c r="N117" s="1013">
        <f t="shared" si="16"/>
        <v>0</v>
      </c>
      <c r="O117" s="1013"/>
      <c r="P117" s="1072">
        <f>E117+J117</f>
        <v>0</v>
      </c>
      <c r="Q117" s="1072"/>
      <c r="R117" s="1014">
        <f>F117+K117</f>
        <v>0</v>
      </c>
      <c r="S117" s="1014"/>
      <c r="T117" s="1014">
        <f>G117+L117</f>
        <v>0</v>
      </c>
      <c r="U117" s="1014">
        <f>H117+M117</f>
        <v>0</v>
      </c>
      <c r="V117" s="1014">
        <f t="shared" si="18"/>
        <v>0</v>
      </c>
      <c r="W117" s="1015"/>
      <c r="X117" s="1015"/>
      <c r="Y117" s="1074"/>
      <c r="Z117" s="1016"/>
      <c r="AA117" s="1016"/>
      <c r="AB117" s="1016"/>
      <c r="AC117" s="1016">
        <f t="shared" si="19"/>
        <v>0</v>
      </c>
      <c r="AD117" s="1017"/>
      <c r="AE117" s="1017"/>
      <c r="AF117" s="1017"/>
      <c r="AG117" s="1017"/>
      <c r="AH117" s="1017">
        <f t="shared" si="20"/>
        <v>0</v>
      </c>
      <c r="AI117" s="1016">
        <f>Y117+AD117</f>
        <v>0</v>
      </c>
      <c r="AJ117" s="1016"/>
      <c r="AK117" s="1016"/>
      <c r="AL117" s="1016">
        <f>Z117+AE117</f>
        <v>0</v>
      </c>
      <c r="AM117" s="1016"/>
      <c r="AN117" s="1016">
        <f>AA117+AF117</f>
        <v>0</v>
      </c>
      <c r="AO117" s="1016">
        <f>AB117+AG117</f>
        <v>0</v>
      </c>
      <c r="AP117" s="1016">
        <f t="shared" si="22"/>
        <v>0</v>
      </c>
      <c r="AQ117" s="1306"/>
      <c r="AR117" s="1306"/>
      <c r="AS117" s="1306"/>
      <c r="AT117" s="1306"/>
      <c r="AU117" s="1306"/>
      <c r="AV117" s="1306"/>
      <c r="AW117" s="1306"/>
      <c r="AX117" s="1923"/>
      <c r="AY117" s="1923"/>
      <c r="AZ117" s="1923"/>
      <c r="BA117" s="1923"/>
      <c r="BB117" s="1923"/>
      <c r="BC117" s="1923"/>
      <c r="BD117" s="1923"/>
      <c r="BE117" s="1008"/>
    </row>
    <row r="118" spans="1:57" ht="15.95" customHeight="1">
      <c r="B118" s="1145" t="s">
        <v>706</v>
      </c>
      <c r="C118" s="1148" t="s">
        <v>500</v>
      </c>
      <c r="D118" s="1142"/>
      <c r="E118" s="1142">
        <v>0</v>
      </c>
      <c r="F118" s="1142">
        <v>0</v>
      </c>
      <c r="G118" s="1142">
        <v>0</v>
      </c>
      <c r="H118" s="1142">
        <v>0</v>
      </c>
      <c r="I118" s="1142">
        <f t="shared" si="15"/>
        <v>0</v>
      </c>
      <c r="J118" s="1142">
        <f>SUM(J119:J138)</f>
        <v>0</v>
      </c>
      <c r="K118" s="1142">
        <f>SUM(K119:K138)</f>
        <v>0</v>
      </c>
      <c r="L118" s="1142">
        <f>SUM(L119:L138)</f>
        <v>0</v>
      </c>
      <c r="M118" s="1142">
        <f>SUM(M119:M138)</f>
        <v>0</v>
      </c>
      <c r="N118" s="1142">
        <f t="shared" si="16"/>
        <v>0</v>
      </c>
      <c r="O118" s="1142"/>
      <c r="P118" s="1142">
        <f>SUM(P119:P138)</f>
        <v>0</v>
      </c>
      <c r="Q118" s="1142">
        <f>SUM(Q119:Q138)</f>
        <v>0</v>
      </c>
      <c r="R118" s="1142">
        <f>SUM(R119:R138)</f>
        <v>0</v>
      </c>
      <c r="S118" s="1142"/>
      <c r="T118" s="1142">
        <f>SUM(T119:T138)</f>
        <v>0</v>
      </c>
      <c r="U118" s="1142">
        <f>SUM(U119:U138)</f>
        <v>0</v>
      </c>
      <c r="V118" s="1142">
        <f t="shared" si="18"/>
        <v>0</v>
      </c>
      <c r="W118" s="1143"/>
      <c r="X118" s="1143"/>
      <c r="Y118" s="1142">
        <f>SUM(Y119:Y138)</f>
        <v>0</v>
      </c>
      <c r="Z118" s="1142">
        <f>SUM(Z119:Z138)</f>
        <v>0</v>
      </c>
      <c r="AA118" s="1142">
        <f>SUM(AA119:AA138)</f>
        <v>0</v>
      </c>
      <c r="AB118" s="1142">
        <f>SUM(AB119:AB138)</f>
        <v>0</v>
      </c>
      <c r="AC118" s="1142">
        <f t="shared" si="19"/>
        <v>0</v>
      </c>
      <c r="AD118" s="1142">
        <f>SUM(AD119:AD138)</f>
        <v>0</v>
      </c>
      <c r="AE118" s="1142">
        <f>SUM(AE119:AE138)</f>
        <v>0</v>
      </c>
      <c r="AF118" s="1142">
        <f>SUM(AF119:AF138)</f>
        <v>0</v>
      </c>
      <c r="AG118" s="1142">
        <f>SUM(AG119:AG138)</f>
        <v>0</v>
      </c>
      <c r="AH118" s="1142">
        <f t="shared" si="20"/>
        <v>0</v>
      </c>
      <c r="AI118" s="1142">
        <f>SUM(AI119:AI138)</f>
        <v>0</v>
      </c>
      <c r="AJ118" s="1142"/>
      <c r="AK118" s="1142"/>
      <c r="AL118" s="1142">
        <f>SUM(AL119:AL138)</f>
        <v>0</v>
      </c>
      <c r="AM118" s="1142"/>
      <c r="AN118" s="1142">
        <f>SUM(AN119:AN138)</f>
        <v>0</v>
      </c>
      <c r="AO118" s="1142">
        <f>SUM(AO119:AO138)</f>
        <v>0</v>
      </c>
      <c r="AP118" s="1142">
        <f t="shared" si="22"/>
        <v>0</v>
      </c>
      <c r="AQ118" s="1142">
        <f>AQ121</f>
        <v>5.8</v>
      </c>
      <c r="AR118" s="1861"/>
      <c r="AS118" s="1142">
        <f>AS121</f>
        <v>1</v>
      </c>
      <c r="AT118" s="1142">
        <f>AT121</f>
        <v>25919.200000000001</v>
      </c>
      <c r="AU118" s="1142">
        <f>AU121</f>
        <v>0</v>
      </c>
      <c r="AV118" s="1142">
        <f>AV121</f>
        <v>0</v>
      </c>
      <c r="AW118" s="1861">
        <f>AW121</f>
        <v>25919.200000000001</v>
      </c>
      <c r="AX118" s="1861"/>
      <c r="AY118" s="1861"/>
      <c r="AZ118" s="1861"/>
      <c r="BA118" s="1861"/>
      <c r="BB118" s="1861"/>
      <c r="BC118" s="1861"/>
      <c r="BD118" s="1861"/>
      <c r="BE118" s="1147"/>
    </row>
    <row r="119" spans="1:57" ht="21" hidden="1" customHeight="1">
      <c r="A119" s="885" t="s">
        <v>636</v>
      </c>
      <c r="B119" s="1089"/>
      <c r="C119" s="1042" t="s">
        <v>705</v>
      </c>
      <c r="D119" s="1011"/>
      <c r="E119" s="1018">
        <v>0</v>
      </c>
      <c r="F119" s="1018">
        <v>0</v>
      </c>
      <c r="G119" s="1018">
        <v>0</v>
      </c>
      <c r="H119" s="1018"/>
      <c r="I119" s="1018">
        <f t="shared" si="15"/>
        <v>0</v>
      </c>
      <c r="J119" s="1019"/>
      <c r="K119" s="1019"/>
      <c r="L119" s="1019"/>
      <c r="M119" s="1019"/>
      <c r="N119" s="1019">
        <f t="shared" si="16"/>
        <v>0</v>
      </c>
      <c r="O119" s="1019"/>
      <c r="P119" s="1020">
        <f>E119+J119</f>
        <v>0</v>
      </c>
      <c r="Q119" s="1020"/>
      <c r="R119" s="1020">
        <f>F119+K119</f>
        <v>0</v>
      </c>
      <c r="S119" s="1020"/>
      <c r="T119" s="1020">
        <f>G119+L119</f>
        <v>0</v>
      </c>
      <c r="U119" s="1020">
        <f>H119+M119</f>
        <v>0</v>
      </c>
      <c r="V119" s="1020">
        <f t="shared" si="18"/>
        <v>0</v>
      </c>
      <c r="W119" s="1021"/>
      <c r="X119" s="1021"/>
      <c r="Y119" s="1022"/>
      <c r="Z119" s="1022"/>
      <c r="AA119" s="1022"/>
      <c r="AB119" s="1022"/>
      <c r="AC119" s="1022">
        <f t="shared" si="19"/>
        <v>0</v>
      </c>
      <c r="AD119" s="1023"/>
      <c r="AE119" s="1023"/>
      <c r="AF119" s="1023"/>
      <c r="AG119" s="1023"/>
      <c r="AH119" s="1023">
        <f t="shared" si="20"/>
        <v>0</v>
      </c>
      <c r="AI119" s="1022">
        <f>Y119+AD119</f>
        <v>0</v>
      </c>
      <c r="AJ119" s="1022"/>
      <c r="AK119" s="1022"/>
      <c r="AL119" s="1022">
        <f>Z119+AE119</f>
        <v>0</v>
      </c>
      <c r="AM119" s="1022"/>
      <c r="AN119" s="1022">
        <f t="shared" ref="AN119:AO122" si="23">AA119+AF119</f>
        <v>0</v>
      </c>
      <c r="AO119" s="1022">
        <f t="shared" si="23"/>
        <v>0</v>
      </c>
      <c r="AP119" s="1022">
        <f t="shared" si="22"/>
        <v>0</v>
      </c>
      <c r="AQ119" s="1307"/>
      <c r="AR119" s="1307"/>
      <c r="AS119" s="1307"/>
      <c r="AT119" s="1307"/>
      <c r="AU119" s="1307"/>
      <c r="AV119" s="1307"/>
      <c r="AW119" s="1307"/>
      <c r="AX119" s="1924"/>
      <c r="AY119" s="1924"/>
      <c r="AZ119" s="1924"/>
      <c r="BA119" s="1924"/>
      <c r="BB119" s="1924"/>
      <c r="BC119" s="1924"/>
      <c r="BD119" s="1924"/>
      <c r="BE119" s="1008"/>
    </row>
    <row r="120" spans="1:57" ht="29.25" hidden="1" customHeight="1">
      <c r="A120" s="901" t="s">
        <v>646</v>
      </c>
      <c r="B120" s="1087" t="s">
        <v>491</v>
      </c>
      <c r="C120" s="1010" t="s">
        <v>638</v>
      </c>
      <c r="D120" s="1076"/>
      <c r="E120" s="1018">
        <v>0</v>
      </c>
      <c r="F120" s="1018">
        <v>0</v>
      </c>
      <c r="G120" s="1018">
        <v>0</v>
      </c>
      <c r="H120" s="1018"/>
      <c r="I120" s="1018">
        <f t="shared" si="15"/>
        <v>0</v>
      </c>
      <c r="J120" s="1019"/>
      <c r="K120" s="1019"/>
      <c r="L120" s="1019"/>
      <c r="M120" s="1019"/>
      <c r="N120" s="1019">
        <f t="shared" si="16"/>
        <v>0</v>
      </c>
      <c r="O120" s="1019"/>
      <c r="P120" s="1020">
        <f>E120+J120</f>
        <v>0</v>
      </c>
      <c r="Q120" s="1020"/>
      <c r="R120" s="1020">
        <f>F120+K120</f>
        <v>0</v>
      </c>
      <c r="S120" s="1020"/>
      <c r="T120" s="1014">
        <f>G120+L120</f>
        <v>0</v>
      </c>
      <c r="U120" s="1014">
        <f>H120+M120</f>
        <v>0</v>
      </c>
      <c r="V120" s="1014">
        <f t="shared" si="18"/>
        <v>0</v>
      </c>
      <c r="W120" s="1015"/>
      <c r="X120" s="1015"/>
      <c r="Y120" s="1022"/>
      <c r="Z120" s="1022"/>
      <c r="AA120" s="1022"/>
      <c r="AB120" s="1022"/>
      <c r="AC120" s="1022">
        <f t="shared" si="19"/>
        <v>0</v>
      </c>
      <c r="AD120" s="1023"/>
      <c r="AE120" s="1023"/>
      <c r="AF120" s="1023"/>
      <c r="AG120" s="1023"/>
      <c r="AH120" s="1023">
        <f t="shared" si="20"/>
        <v>0</v>
      </c>
      <c r="AI120" s="1022">
        <f>Y120+AD120</f>
        <v>0</v>
      </c>
      <c r="AJ120" s="1022"/>
      <c r="AK120" s="1022"/>
      <c r="AL120" s="1022">
        <f>Z120+AE120</f>
        <v>0</v>
      </c>
      <c r="AM120" s="1022"/>
      <c r="AN120" s="1022">
        <f t="shared" si="23"/>
        <v>0</v>
      </c>
      <c r="AO120" s="1022">
        <f t="shared" si="23"/>
        <v>0</v>
      </c>
      <c r="AP120" s="1022">
        <f t="shared" si="22"/>
        <v>0</v>
      </c>
      <c r="AQ120" s="1307"/>
      <c r="AR120" s="1307"/>
      <c r="AS120" s="1307"/>
      <c r="AT120" s="1307"/>
      <c r="AU120" s="1307"/>
      <c r="AV120" s="1307"/>
      <c r="AW120" s="1307"/>
      <c r="AX120" s="1924"/>
      <c r="AY120" s="1924"/>
      <c r="AZ120" s="1924"/>
      <c r="BA120" s="1924"/>
      <c r="BB120" s="1924"/>
      <c r="BC120" s="1924"/>
      <c r="BD120" s="1924"/>
      <c r="BE120" s="1008" t="s">
        <v>451</v>
      </c>
    </row>
    <row r="121" spans="1:57" ht="35.25" customHeight="1">
      <c r="A121" s="901"/>
      <c r="B121" s="1087" t="s">
        <v>487</v>
      </c>
      <c r="C121" s="1010" t="s">
        <v>98</v>
      </c>
      <c r="D121" s="1011"/>
      <c r="E121" s="1018">
        <v>0</v>
      </c>
      <c r="F121" s="1018">
        <v>0</v>
      </c>
      <c r="G121" s="1018">
        <v>0</v>
      </c>
      <c r="H121" s="1018"/>
      <c r="I121" s="1018">
        <f t="shared" si="15"/>
        <v>0</v>
      </c>
      <c r="J121" s="1019"/>
      <c r="K121" s="1019"/>
      <c r="L121" s="1019"/>
      <c r="M121" s="1019"/>
      <c r="N121" s="1019">
        <f t="shared" si="16"/>
        <v>0</v>
      </c>
      <c r="O121" s="1019"/>
      <c r="P121" s="1020">
        <v>0</v>
      </c>
      <c r="Q121" s="1020">
        <v>0</v>
      </c>
      <c r="R121" s="1020">
        <v>0</v>
      </c>
      <c r="S121" s="1020"/>
      <c r="T121" s="1020">
        <v>0</v>
      </c>
      <c r="U121" s="1020">
        <f>H121+M121</f>
        <v>0</v>
      </c>
      <c r="V121" s="1020">
        <f t="shared" si="18"/>
        <v>0</v>
      </c>
      <c r="W121" s="1059"/>
      <c r="X121" s="1059"/>
      <c r="Y121" s="1022"/>
      <c r="Z121" s="1022"/>
      <c r="AA121" s="1022"/>
      <c r="AB121" s="1022"/>
      <c r="AC121" s="1022">
        <f t="shared" si="19"/>
        <v>0</v>
      </c>
      <c r="AD121" s="1023"/>
      <c r="AE121" s="1023"/>
      <c r="AF121" s="1023"/>
      <c r="AG121" s="1023"/>
      <c r="AH121" s="1023">
        <f t="shared" si="20"/>
        <v>0</v>
      </c>
      <c r="AI121" s="1022">
        <f>Y121+AD121</f>
        <v>0</v>
      </c>
      <c r="AJ121" s="1022"/>
      <c r="AK121" s="1022"/>
      <c r="AL121" s="1022">
        <f>Z121+AE121</f>
        <v>0</v>
      </c>
      <c r="AM121" s="1022"/>
      <c r="AN121" s="1022">
        <f t="shared" si="23"/>
        <v>0</v>
      </c>
      <c r="AO121" s="1022">
        <f t="shared" si="23"/>
        <v>0</v>
      </c>
      <c r="AP121" s="1022">
        <f t="shared" si="22"/>
        <v>0</v>
      </c>
      <c r="AQ121" s="1307">
        <v>5.8</v>
      </c>
      <c r="AR121" s="1307"/>
      <c r="AS121" s="1307">
        <v>1</v>
      </c>
      <c r="AT121" s="1307">
        <v>25919.200000000001</v>
      </c>
      <c r="AU121" s="1307"/>
      <c r="AV121" s="1307"/>
      <c r="AW121" s="1307">
        <f>AT121</f>
        <v>25919.200000000001</v>
      </c>
      <c r="AX121" s="1924"/>
      <c r="AY121" s="1924"/>
      <c r="AZ121" s="1924"/>
      <c r="BA121" s="1924"/>
      <c r="BB121" s="1924"/>
      <c r="BC121" s="1924"/>
      <c r="BD121" s="1924"/>
      <c r="BE121" s="1008" t="s">
        <v>1026</v>
      </c>
    </row>
    <row r="122" spans="1:57" ht="23.25" hidden="1" customHeight="1">
      <c r="A122" s="901"/>
      <c r="B122" s="1087" t="s">
        <v>704</v>
      </c>
      <c r="C122" s="1010" t="s">
        <v>93</v>
      </c>
      <c r="D122" s="1011"/>
      <c r="E122" s="1018">
        <v>0</v>
      </c>
      <c r="F122" s="1018">
        <v>0</v>
      </c>
      <c r="G122" s="1018">
        <v>0</v>
      </c>
      <c r="H122" s="1018"/>
      <c r="I122" s="1018">
        <f t="shared" si="15"/>
        <v>0</v>
      </c>
      <c r="J122" s="1019"/>
      <c r="K122" s="1019"/>
      <c r="L122" s="1019"/>
      <c r="M122" s="1019"/>
      <c r="N122" s="1019">
        <f t="shared" si="16"/>
        <v>0</v>
      </c>
      <c r="O122" s="1019"/>
      <c r="P122" s="1020">
        <f>E122+J122</f>
        <v>0</v>
      </c>
      <c r="Q122" s="1020"/>
      <c r="R122" s="1020">
        <f>F122+K122</f>
        <v>0</v>
      </c>
      <c r="S122" s="1020"/>
      <c r="T122" s="1020">
        <f>G122+L122</f>
        <v>0</v>
      </c>
      <c r="U122" s="1020">
        <f>H122+M122</f>
        <v>0</v>
      </c>
      <c r="V122" s="1020">
        <f t="shared" si="18"/>
        <v>0</v>
      </c>
      <c r="W122" s="1021"/>
      <c r="X122" s="1021"/>
      <c r="Y122" s="1022"/>
      <c r="Z122" s="1022"/>
      <c r="AA122" s="1022"/>
      <c r="AB122" s="1022"/>
      <c r="AC122" s="1022">
        <f t="shared" si="19"/>
        <v>0</v>
      </c>
      <c r="AD122" s="1023"/>
      <c r="AE122" s="1023"/>
      <c r="AF122" s="1023"/>
      <c r="AG122" s="1023"/>
      <c r="AH122" s="1023">
        <f t="shared" si="20"/>
        <v>0</v>
      </c>
      <c r="AI122" s="1022">
        <f>Y122+AD122</f>
        <v>0</v>
      </c>
      <c r="AJ122" s="1022"/>
      <c r="AK122" s="1022"/>
      <c r="AL122" s="1022">
        <f>Z122+AE122</f>
        <v>0</v>
      </c>
      <c r="AM122" s="1022"/>
      <c r="AN122" s="1022">
        <f t="shared" si="23"/>
        <v>0</v>
      </c>
      <c r="AO122" s="1022">
        <f t="shared" si="23"/>
        <v>0</v>
      </c>
      <c r="AP122" s="1022">
        <f t="shared" si="22"/>
        <v>0</v>
      </c>
      <c r="AQ122" s="1307"/>
      <c r="AR122" s="1307"/>
      <c r="AS122" s="1307"/>
      <c r="AT122" s="1307"/>
      <c r="AU122" s="1307"/>
      <c r="AV122" s="1307"/>
      <c r="AW122" s="1307">
        <f t="shared" ref="AW122:AW185" si="24">AT122</f>
        <v>0</v>
      </c>
      <c r="AX122" s="1924"/>
      <c r="AY122" s="1924"/>
      <c r="AZ122" s="1924"/>
      <c r="BA122" s="1924"/>
      <c r="BB122" s="1924"/>
      <c r="BC122" s="1924"/>
      <c r="BD122" s="1924"/>
      <c r="BE122" s="1007"/>
    </row>
    <row r="123" spans="1:57" ht="31.5" hidden="1" customHeight="1">
      <c r="A123" s="953">
        <v>1</v>
      </c>
      <c r="B123" s="1087" t="s">
        <v>703</v>
      </c>
      <c r="C123" s="1010" t="s">
        <v>702</v>
      </c>
      <c r="D123" s="1024"/>
      <c r="E123" s="1018"/>
      <c r="F123" s="1018">
        <v>0</v>
      </c>
      <c r="G123" s="1018">
        <v>0</v>
      </c>
      <c r="H123" s="1018"/>
      <c r="I123" s="1018">
        <f t="shared" si="15"/>
        <v>0</v>
      </c>
      <c r="J123" s="1077"/>
      <c r="K123" s="1077"/>
      <c r="L123" s="1078"/>
      <c r="M123" s="1077"/>
      <c r="N123" s="1077">
        <f t="shared" si="16"/>
        <v>0</v>
      </c>
      <c r="O123" s="1077"/>
      <c r="P123" s="1079"/>
      <c r="Q123" s="1079"/>
      <c r="R123" s="1079">
        <f>F123+K123</f>
        <v>0</v>
      </c>
      <c r="S123" s="1079"/>
      <c r="T123" s="1020">
        <f>G123+L123</f>
        <v>0</v>
      </c>
      <c r="U123" s="1020"/>
      <c r="V123" s="1020">
        <f t="shared" si="18"/>
        <v>0</v>
      </c>
      <c r="W123" s="1021"/>
      <c r="X123" s="1021"/>
      <c r="Y123" s="1022"/>
      <c r="Z123" s="1022"/>
      <c r="AA123" s="1022"/>
      <c r="AB123" s="1022"/>
      <c r="AC123" s="1022">
        <f t="shared" si="19"/>
        <v>0</v>
      </c>
      <c r="AD123" s="1023"/>
      <c r="AE123" s="1023"/>
      <c r="AF123" s="1023"/>
      <c r="AG123" s="1023"/>
      <c r="AH123" s="1023">
        <f t="shared" si="20"/>
        <v>0</v>
      </c>
      <c r="AI123" s="1022"/>
      <c r="AJ123" s="1022"/>
      <c r="AK123" s="1022"/>
      <c r="AL123" s="1022"/>
      <c r="AM123" s="1022"/>
      <c r="AN123" s="1022"/>
      <c r="AO123" s="1022"/>
      <c r="AP123" s="1022">
        <f t="shared" si="22"/>
        <v>0</v>
      </c>
      <c r="AQ123" s="1307"/>
      <c r="AR123" s="1307"/>
      <c r="AS123" s="1307"/>
      <c r="AT123" s="1307"/>
      <c r="AU123" s="1307"/>
      <c r="AV123" s="1307"/>
      <c r="AW123" s="1307">
        <f t="shared" si="24"/>
        <v>0</v>
      </c>
      <c r="AX123" s="1924"/>
      <c r="AY123" s="1924"/>
      <c r="AZ123" s="1924"/>
      <c r="BA123" s="1924"/>
      <c r="BB123" s="1924"/>
      <c r="BC123" s="1924"/>
      <c r="BD123" s="1924"/>
      <c r="BE123" s="1007"/>
    </row>
    <row r="124" spans="1:57" ht="11.25" hidden="1" customHeight="1">
      <c r="A124" s="901"/>
      <c r="B124" s="1087"/>
      <c r="C124" s="1010"/>
      <c r="D124" s="1011"/>
      <c r="E124" s="1018"/>
      <c r="F124" s="1018"/>
      <c r="G124" s="1018"/>
      <c r="H124" s="1018"/>
      <c r="I124" s="1018">
        <f t="shared" si="15"/>
        <v>0</v>
      </c>
      <c r="J124" s="1019"/>
      <c r="K124" s="1019"/>
      <c r="L124" s="1019"/>
      <c r="M124" s="1019"/>
      <c r="N124" s="1019">
        <f t="shared" si="16"/>
        <v>0</v>
      </c>
      <c r="O124" s="1019"/>
      <c r="P124" s="1020"/>
      <c r="Q124" s="1020"/>
      <c r="R124" s="1020"/>
      <c r="S124" s="1020"/>
      <c r="T124" s="1020"/>
      <c r="U124" s="1020"/>
      <c r="V124" s="1020">
        <f t="shared" si="18"/>
        <v>0</v>
      </c>
      <c r="W124" s="1021"/>
      <c r="X124" s="1021"/>
      <c r="Y124" s="1022"/>
      <c r="Z124" s="1022"/>
      <c r="AA124" s="1022"/>
      <c r="AB124" s="1022"/>
      <c r="AC124" s="1022">
        <f t="shared" si="19"/>
        <v>0</v>
      </c>
      <c r="AD124" s="1023"/>
      <c r="AE124" s="1023"/>
      <c r="AF124" s="1023"/>
      <c r="AG124" s="1023"/>
      <c r="AH124" s="1023">
        <f t="shared" si="20"/>
        <v>0</v>
      </c>
      <c r="AI124" s="1022"/>
      <c r="AJ124" s="1022"/>
      <c r="AK124" s="1022"/>
      <c r="AL124" s="1022"/>
      <c r="AM124" s="1022"/>
      <c r="AN124" s="1022"/>
      <c r="AO124" s="1022"/>
      <c r="AP124" s="1022">
        <f t="shared" si="22"/>
        <v>0</v>
      </c>
      <c r="AQ124" s="1307"/>
      <c r="AR124" s="1307"/>
      <c r="AS124" s="1307"/>
      <c r="AT124" s="1307"/>
      <c r="AU124" s="1307"/>
      <c r="AV124" s="1307"/>
      <c r="AW124" s="1307">
        <f t="shared" si="24"/>
        <v>0</v>
      </c>
      <c r="AX124" s="1924"/>
      <c r="AY124" s="1924"/>
      <c r="AZ124" s="1924"/>
      <c r="BA124" s="1924"/>
      <c r="BB124" s="1924"/>
      <c r="BC124" s="1924"/>
      <c r="BD124" s="1924"/>
      <c r="BE124" s="1007"/>
    </row>
    <row r="125" spans="1:57" ht="11.25" hidden="1" customHeight="1">
      <c r="A125" s="901"/>
      <c r="B125" s="1087"/>
      <c r="C125" s="1010"/>
      <c r="D125" s="1011"/>
      <c r="E125" s="1018"/>
      <c r="F125" s="1018"/>
      <c r="G125" s="1018"/>
      <c r="H125" s="1018"/>
      <c r="I125" s="1018">
        <f t="shared" si="15"/>
        <v>0</v>
      </c>
      <c r="J125" s="1019"/>
      <c r="K125" s="1019"/>
      <c r="L125" s="1019"/>
      <c r="M125" s="1019"/>
      <c r="N125" s="1019">
        <f t="shared" si="16"/>
        <v>0</v>
      </c>
      <c r="O125" s="1019"/>
      <c r="P125" s="1020"/>
      <c r="Q125" s="1020"/>
      <c r="R125" s="1020"/>
      <c r="S125" s="1020"/>
      <c r="T125" s="1020"/>
      <c r="U125" s="1020"/>
      <c r="V125" s="1020">
        <f t="shared" si="18"/>
        <v>0</v>
      </c>
      <c r="W125" s="1021"/>
      <c r="X125" s="1021"/>
      <c r="Y125" s="1022"/>
      <c r="Z125" s="1022"/>
      <c r="AA125" s="1022"/>
      <c r="AB125" s="1022"/>
      <c r="AC125" s="1022">
        <f t="shared" si="19"/>
        <v>0</v>
      </c>
      <c r="AD125" s="1023"/>
      <c r="AE125" s="1023"/>
      <c r="AF125" s="1023"/>
      <c r="AG125" s="1023"/>
      <c r="AH125" s="1023">
        <f t="shared" si="20"/>
        <v>0</v>
      </c>
      <c r="AI125" s="1022"/>
      <c r="AJ125" s="1022"/>
      <c r="AK125" s="1022"/>
      <c r="AL125" s="1022"/>
      <c r="AM125" s="1022"/>
      <c r="AN125" s="1022"/>
      <c r="AO125" s="1022"/>
      <c r="AP125" s="1022">
        <f t="shared" si="22"/>
        <v>0</v>
      </c>
      <c r="AQ125" s="1307"/>
      <c r="AR125" s="1307"/>
      <c r="AS125" s="1307"/>
      <c r="AT125" s="1307"/>
      <c r="AU125" s="1307"/>
      <c r="AV125" s="1307"/>
      <c r="AW125" s="1307">
        <f t="shared" si="24"/>
        <v>0</v>
      </c>
      <c r="AX125" s="1924"/>
      <c r="AY125" s="1924"/>
      <c r="AZ125" s="1924"/>
      <c r="BA125" s="1924"/>
      <c r="BB125" s="1924"/>
      <c r="BC125" s="1924"/>
      <c r="BD125" s="1924"/>
      <c r="BE125" s="1007"/>
    </row>
    <row r="126" spans="1:57" ht="11.25" hidden="1" customHeight="1">
      <c r="A126" s="901"/>
      <c r="B126" s="1087"/>
      <c r="C126" s="1010"/>
      <c r="D126" s="1011"/>
      <c r="E126" s="1018"/>
      <c r="F126" s="1018"/>
      <c r="G126" s="1018"/>
      <c r="H126" s="1018"/>
      <c r="I126" s="1018">
        <f t="shared" si="15"/>
        <v>0</v>
      </c>
      <c r="J126" s="1019"/>
      <c r="K126" s="1019"/>
      <c r="L126" s="1019"/>
      <c r="M126" s="1019"/>
      <c r="N126" s="1019">
        <f t="shared" si="16"/>
        <v>0</v>
      </c>
      <c r="O126" s="1019"/>
      <c r="P126" s="1020"/>
      <c r="Q126" s="1020"/>
      <c r="R126" s="1020"/>
      <c r="S126" s="1020"/>
      <c r="T126" s="1020"/>
      <c r="U126" s="1020"/>
      <c r="V126" s="1020">
        <f t="shared" si="18"/>
        <v>0</v>
      </c>
      <c r="W126" s="1021"/>
      <c r="X126" s="1021"/>
      <c r="Y126" s="1022"/>
      <c r="Z126" s="1022"/>
      <c r="AA126" s="1022"/>
      <c r="AB126" s="1022"/>
      <c r="AC126" s="1022">
        <f t="shared" si="19"/>
        <v>0</v>
      </c>
      <c r="AD126" s="1023"/>
      <c r="AE126" s="1023"/>
      <c r="AF126" s="1023"/>
      <c r="AG126" s="1023"/>
      <c r="AH126" s="1023">
        <f t="shared" si="20"/>
        <v>0</v>
      </c>
      <c r="AI126" s="1022"/>
      <c r="AJ126" s="1022"/>
      <c r="AK126" s="1022"/>
      <c r="AL126" s="1022"/>
      <c r="AM126" s="1022"/>
      <c r="AN126" s="1022"/>
      <c r="AO126" s="1022"/>
      <c r="AP126" s="1022">
        <f t="shared" si="22"/>
        <v>0</v>
      </c>
      <c r="AQ126" s="1307"/>
      <c r="AR126" s="1307"/>
      <c r="AS126" s="1307"/>
      <c r="AT126" s="1307"/>
      <c r="AU126" s="1307"/>
      <c r="AV126" s="1307"/>
      <c r="AW126" s="1307">
        <f t="shared" si="24"/>
        <v>0</v>
      </c>
      <c r="AX126" s="1924"/>
      <c r="AY126" s="1924"/>
      <c r="AZ126" s="1924"/>
      <c r="BA126" s="1924"/>
      <c r="BB126" s="1924"/>
      <c r="BC126" s="1924"/>
      <c r="BD126" s="1924"/>
      <c r="BE126" s="1007"/>
    </row>
    <row r="127" spans="1:57" ht="11.25" hidden="1" customHeight="1">
      <c r="A127" s="901"/>
      <c r="B127" s="1087"/>
      <c r="C127" s="1010"/>
      <c r="D127" s="1011"/>
      <c r="E127" s="1018"/>
      <c r="F127" s="1018"/>
      <c r="G127" s="1018"/>
      <c r="H127" s="1018"/>
      <c r="I127" s="1018">
        <f t="shared" si="15"/>
        <v>0</v>
      </c>
      <c r="J127" s="1019"/>
      <c r="K127" s="1019"/>
      <c r="L127" s="1019"/>
      <c r="M127" s="1019"/>
      <c r="N127" s="1019">
        <f t="shared" si="16"/>
        <v>0</v>
      </c>
      <c r="O127" s="1019"/>
      <c r="P127" s="1020"/>
      <c r="Q127" s="1020"/>
      <c r="R127" s="1020"/>
      <c r="S127" s="1020"/>
      <c r="T127" s="1020"/>
      <c r="U127" s="1020"/>
      <c r="V127" s="1020">
        <f t="shared" si="18"/>
        <v>0</v>
      </c>
      <c r="W127" s="1021"/>
      <c r="X127" s="1021"/>
      <c r="Y127" s="1022"/>
      <c r="Z127" s="1022"/>
      <c r="AA127" s="1022"/>
      <c r="AB127" s="1022"/>
      <c r="AC127" s="1022">
        <f t="shared" si="19"/>
        <v>0</v>
      </c>
      <c r="AD127" s="1023"/>
      <c r="AE127" s="1023"/>
      <c r="AF127" s="1023"/>
      <c r="AG127" s="1023"/>
      <c r="AH127" s="1023">
        <f t="shared" si="20"/>
        <v>0</v>
      </c>
      <c r="AI127" s="1022"/>
      <c r="AJ127" s="1022"/>
      <c r="AK127" s="1022"/>
      <c r="AL127" s="1022"/>
      <c r="AM127" s="1022"/>
      <c r="AN127" s="1022"/>
      <c r="AO127" s="1022"/>
      <c r="AP127" s="1022">
        <f t="shared" si="22"/>
        <v>0</v>
      </c>
      <c r="AQ127" s="1307"/>
      <c r="AR127" s="1307"/>
      <c r="AS127" s="1307"/>
      <c r="AT127" s="1307"/>
      <c r="AU127" s="1307"/>
      <c r="AV127" s="1307"/>
      <c r="AW127" s="1307">
        <f t="shared" si="24"/>
        <v>0</v>
      </c>
      <c r="AX127" s="1924"/>
      <c r="AY127" s="1924"/>
      <c r="AZ127" s="1924"/>
      <c r="BA127" s="1924"/>
      <c r="BB127" s="1924"/>
      <c r="BC127" s="1924"/>
      <c r="BD127" s="1924"/>
      <c r="BE127" s="1007"/>
    </row>
    <row r="128" spans="1:57" ht="11.25" hidden="1" customHeight="1">
      <c r="A128" s="901"/>
      <c r="B128" s="1087"/>
      <c r="C128" s="1010"/>
      <c r="D128" s="1011"/>
      <c r="E128" s="1018"/>
      <c r="F128" s="1018"/>
      <c r="G128" s="1018"/>
      <c r="H128" s="1018"/>
      <c r="I128" s="1018">
        <f t="shared" si="15"/>
        <v>0</v>
      </c>
      <c r="J128" s="1019"/>
      <c r="K128" s="1019"/>
      <c r="L128" s="1019"/>
      <c r="M128" s="1019"/>
      <c r="N128" s="1019">
        <f t="shared" si="16"/>
        <v>0</v>
      </c>
      <c r="O128" s="1019"/>
      <c r="P128" s="1020"/>
      <c r="Q128" s="1020"/>
      <c r="R128" s="1020"/>
      <c r="S128" s="1020"/>
      <c r="T128" s="1020"/>
      <c r="U128" s="1020"/>
      <c r="V128" s="1020">
        <f t="shared" si="18"/>
        <v>0</v>
      </c>
      <c r="W128" s="1021"/>
      <c r="X128" s="1021"/>
      <c r="Y128" s="1022"/>
      <c r="Z128" s="1022"/>
      <c r="AA128" s="1022"/>
      <c r="AB128" s="1022"/>
      <c r="AC128" s="1022">
        <f t="shared" si="19"/>
        <v>0</v>
      </c>
      <c r="AD128" s="1023"/>
      <c r="AE128" s="1023"/>
      <c r="AF128" s="1023"/>
      <c r="AG128" s="1023"/>
      <c r="AH128" s="1023">
        <f t="shared" si="20"/>
        <v>0</v>
      </c>
      <c r="AI128" s="1022"/>
      <c r="AJ128" s="1022"/>
      <c r="AK128" s="1022"/>
      <c r="AL128" s="1022"/>
      <c r="AM128" s="1022"/>
      <c r="AN128" s="1022"/>
      <c r="AO128" s="1022"/>
      <c r="AP128" s="1022">
        <f t="shared" si="22"/>
        <v>0</v>
      </c>
      <c r="AQ128" s="1307"/>
      <c r="AR128" s="1307"/>
      <c r="AS128" s="1307"/>
      <c r="AT128" s="1307"/>
      <c r="AU128" s="1307"/>
      <c r="AV128" s="1307"/>
      <c r="AW128" s="1307">
        <f t="shared" si="24"/>
        <v>0</v>
      </c>
      <c r="AX128" s="1924"/>
      <c r="AY128" s="1924"/>
      <c r="AZ128" s="1924"/>
      <c r="BA128" s="1924"/>
      <c r="BB128" s="1924"/>
      <c r="BC128" s="1924"/>
      <c r="BD128" s="1924"/>
      <c r="BE128" s="1007"/>
    </row>
    <row r="129" spans="1:57" ht="11.25" hidden="1" customHeight="1">
      <c r="A129" s="901"/>
      <c r="B129" s="1087"/>
      <c r="C129" s="1010"/>
      <c r="D129" s="1011"/>
      <c r="E129" s="1018"/>
      <c r="F129" s="1018"/>
      <c r="G129" s="1018"/>
      <c r="H129" s="1018"/>
      <c r="I129" s="1018">
        <f t="shared" si="15"/>
        <v>0</v>
      </c>
      <c r="J129" s="1019"/>
      <c r="K129" s="1019"/>
      <c r="L129" s="1019"/>
      <c r="M129" s="1019"/>
      <c r="N129" s="1019">
        <f t="shared" si="16"/>
        <v>0</v>
      </c>
      <c r="O129" s="1019"/>
      <c r="P129" s="1020"/>
      <c r="Q129" s="1020"/>
      <c r="R129" s="1020"/>
      <c r="S129" s="1020"/>
      <c r="T129" s="1020"/>
      <c r="U129" s="1020"/>
      <c r="V129" s="1020">
        <f t="shared" si="18"/>
        <v>0</v>
      </c>
      <c r="W129" s="1021"/>
      <c r="X129" s="1021"/>
      <c r="Y129" s="1022"/>
      <c r="Z129" s="1022"/>
      <c r="AA129" s="1022"/>
      <c r="AB129" s="1022"/>
      <c r="AC129" s="1022">
        <f t="shared" si="19"/>
        <v>0</v>
      </c>
      <c r="AD129" s="1023"/>
      <c r="AE129" s="1023"/>
      <c r="AF129" s="1023"/>
      <c r="AG129" s="1023"/>
      <c r="AH129" s="1023">
        <f t="shared" si="20"/>
        <v>0</v>
      </c>
      <c r="AI129" s="1022"/>
      <c r="AJ129" s="1022"/>
      <c r="AK129" s="1022"/>
      <c r="AL129" s="1022"/>
      <c r="AM129" s="1022"/>
      <c r="AN129" s="1022"/>
      <c r="AO129" s="1022"/>
      <c r="AP129" s="1022">
        <f t="shared" si="22"/>
        <v>0</v>
      </c>
      <c r="AQ129" s="1307"/>
      <c r="AR129" s="1307"/>
      <c r="AS129" s="1307"/>
      <c r="AT129" s="1307"/>
      <c r="AU129" s="1307"/>
      <c r="AV129" s="1307"/>
      <c r="AW129" s="1307">
        <f t="shared" si="24"/>
        <v>0</v>
      </c>
      <c r="AX129" s="1924"/>
      <c r="AY129" s="1924"/>
      <c r="AZ129" s="1924"/>
      <c r="BA129" s="1924"/>
      <c r="BB129" s="1924"/>
      <c r="BC129" s="1924"/>
      <c r="BD129" s="1924"/>
      <c r="BE129" s="1007"/>
    </row>
    <row r="130" spans="1:57" ht="11.25" hidden="1" customHeight="1">
      <c r="A130" s="901"/>
      <c r="B130" s="1087"/>
      <c r="C130" s="1010"/>
      <c r="D130" s="1011"/>
      <c r="E130" s="1018"/>
      <c r="F130" s="1018"/>
      <c r="G130" s="1018"/>
      <c r="H130" s="1018"/>
      <c r="I130" s="1018">
        <f t="shared" si="15"/>
        <v>0</v>
      </c>
      <c r="J130" s="1019"/>
      <c r="K130" s="1019"/>
      <c r="L130" s="1019"/>
      <c r="M130" s="1019"/>
      <c r="N130" s="1019">
        <f t="shared" si="16"/>
        <v>0</v>
      </c>
      <c r="O130" s="1019"/>
      <c r="P130" s="1020"/>
      <c r="Q130" s="1020"/>
      <c r="R130" s="1020"/>
      <c r="S130" s="1020"/>
      <c r="T130" s="1020"/>
      <c r="U130" s="1020"/>
      <c r="V130" s="1020">
        <f t="shared" si="18"/>
        <v>0</v>
      </c>
      <c r="W130" s="1021"/>
      <c r="X130" s="1021"/>
      <c r="Y130" s="1022"/>
      <c r="Z130" s="1022"/>
      <c r="AA130" s="1022"/>
      <c r="AB130" s="1022"/>
      <c r="AC130" s="1022">
        <f t="shared" si="19"/>
        <v>0</v>
      </c>
      <c r="AD130" s="1023"/>
      <c r="AE130" s="1023"/>
      <c r="AF130" s="1023"/>
      <c r="AG130" s="1023"/>
      <c r="AH130" s="1023">
        <f t="shared" si="20"/>
        <v>0</v>
      </c>
      <c r="AI130" s="1022"/>
      <c r="AJ130" s="1022"/>
      <c r="AK130" s="1022"/>
      <c r="AL130" s="1022"/>
      <c r="AM130" s="1022"/>
      <c r="AN130" s="1022"/>
      <c r="AO130" s="1022"/>
      <c r="AP130" s="1022">
        <f t="shared" si="22"/>
        <v>0</v>
      </c>
      <c r="AQ130" s="1307"/>
      <c r="AR130" s="1307"/>
      <c r="AS130" s="1307"/>
      <c r="AT130" s="1307"/>
      <c r="AU130" s="1307"/>
      <c r="AV130" s="1307"/>
      <c r="AW130" s="1307">
        <f t="shared" si="24"/>
        <v>0</v>
      </c>
      <c r="AX130" s="1924"/>
      <c r="AY130" s="1924"/>
      <c r="AZ130" s="1924"/>
      <c r="BA130" s="1924"/>
      <c r="BB130" s="1924"/>
      <c r="BC130" s="1924"/>
      <c r="BD130" s="1924"/>
      <c r="BE130" s="1007"/>
    </row>
    <row r="131" spans="1:57" ht="11.25" hidden="1" customHeight="1">
      <c r="A131" s="901"/>
      <c r="B131" s="1087"/>
      <c r="C131" s="1010"/>
      <c r="D131" s="1011"/>
      <c r="E131" s="1018"/>
      <c r="F131" s="1018"/>
      <c r="G131" s="1018"/>
      <c r="H131" s="1018"/>
      <c r="I131" s="1018">
        <f t="shared" si="15"/>
        <v>0</v>
      </c>
      <c r="J131" s="1019"/>
      <c r="K131" s="1019"/>
      <c r="L131" s="1019"/>
      <c r="M131" s="1019"/>
      <c r="N131" s="1019">
        <f t="shared" si="16"/>
        <v>0</v>
      </c>
      <c r="O131" s="1019"/>
      <c r="P131" s="1020"/>
      <c r="Q131" s="1020"/>
      <c r="R131" s="1020"/>
      <c r="S131" s="1020"/>
      <c r="T131" s="1020"/>
      <c r="U131" s="1020"/>
      <c r="V131" s="1020">
        <f t="shared" si="18"/>
        <v>0</v>
      </c>
      <c r="W131" s="1021"/>
      <c r="X131" s="1021"/>
      <c r="Y131" s="1022"/>
      <c r="Z131" s="1022"/>
      <c r="AA131" s="1022"/>
      <c r="AB131" s="1022"/>
      <c r="AC131" s="1022">
        <f t="shared" si="19"/>
        <v>0</v>
      </c>
      <c r="AD131" s="1023"/>
      <c r="AE131" s="1023"/>
      <c r="AF131" s="1023"/>
      <c r="AG131" s="1023"/>
      <c r="AH131" s="1023">
        <f t="shared" si="20"/>
        <v>0</v>
      </c>
      <c r="AI131" s="1022"/>
      <c r="AJ131" s="1022"/>
      <c r="AK131" s="1022"/>
      <c r="AL131" s="1022"/>
      <c r="AM131" s="1022"/>
      <c r="AN131" s="1022"/>
      <c r="AO131" s="1022"/>
      <c r="AP131" s="1022">
        <f t="shared" si="22"/>
        <v>0</v>
      </c>
      <c r="AQ131" s="1307"/>
      <c r="AR131" s="1307"/>
      <c r="AS131" s="1307"/>
      <c r="AT131" s="1307"/>
      <c r="AU131" s="1307"/>
      <c r="AV131" s="1307"/>
      <c r="AW131" s="1307">
        <f t="shared" si="24"/>
        <v>0</v>
      </c>
      <c r="AX131" s="1924"/>
      <c r="AY131" s="1924"/>
      <c r="AZ131" s="1924"/>
      <c r="BA131" s="1924"/>
      <c r="BB131" s="1924"/>
      <c r="BC131" s="1924"/>
      <c r="BD131" s="1924"/>
      <c r="BE131" s="1007"/>
    </row>
    <row r="132" spans="1:57" ht="11.25" hidden="1" customHeight="1">
      <c r="A132" s="901"/>
      <c r="B132" s="1087"/>
      <c r="C132" s="1010"/>
      <c r="D132" s="1011"/>
      <c r="E132" s="1018"/>
      <c r="F132" s="1018"/>
      <c r="G132" s="1018"/>
      <c r="H132" s="1018"/>
      <c r="I132" s="1018">
        <f t="shared" si="15"/>
        <v>0</v>
      </c>
      <c r="J132" s="1019"/>
      <c r="K132" s="1019"/>
      <c r="L132" s="1019"/>
      <c r="M132" s="1019"/>
      <c r="N132" s="1019">
        <f t="shared" si="16"/>
        <v>0</v>
      </c>
      <c r="O132" s="1019"/>
      <c r="P132" s="1020"/>
      <c r="Q132" s="1020"/>
      <c r="R132" s="1020"/>
      <c r="S132" s="1020"/>
      <c r="T132" s="1020"/>
      <c r="U132" s="1020"/>
      <c r="V132" s="1020">
        <f t="shared" si="18"/>
        <v>0</v>
      </c>
      <c r="W132" s="1021"/>
      <c r="X132" s="1021"/>
      <c r="Y132" s="1022"/>
      <c r="Z132" s="1022"/>
      <c r="AA132" s="1022"/>
      <c r="AB132" s="1022"/>
      <c r="AC132" s="1022">
        <f t="shared" si="19"/>
        <v>0</v>
      </c>
      <c r="AD132" s="1023"/>
      <c r="AE132" s="1023"/>
      <c r="AF132" s="1023"/>
      <c r="AG132" s="1023"/>
      <c r="AH132" s="1023">
        <f t="shared" si="20"/>
        <v>0</v>
      </c>
      <c r="AI132" s="1022"/>
      <c r="AJ132" s="1022"/>
      <c r="AK132" s="1022"/>
      <c r="AL132" s="1022"/>
      <c r="AM132" s="1022"/>
      <c r="AN132" s="1022"/>
      <c r="AO132" s="1022"/>
      <c r="AP132" s="1022">
        <f t="shared" si="22"/>
        <v>0</v>
      </c>
      <c r="AQ132" s="1307"/>
      <c r="AR132" s="1307"/>
      <c r="AS132" s="1307"/>
      <c r="AT132" s="1307"/>
      <c r="AU132" s="1307"/>
      <c r="AV132" s="1307"/>
      <c r="AW132" s="1307">
        <f t="shared" si="24"/>
        <v>0</v>
      </c>
      <c r="AX132" s="1924"/>
      <c r="AY132" s="1924"/>
      <c r="AZ132" s="1924"/>
      <c r="BA132" s="1924"/>
      <c r="BB132" s="1924"/>
      <c r="BC132" s="1924"/>
      <c r="BD132" s="1924"/>
      <c r="BE132" s="1007"/>
    </row>
    <row r="133" spans="1:57" ht="11.25" hidden="1" customHeight="1">
      <c r="A133" s="901"/>
      <c r="B133" s="1087"/>
      <c r="C133" s="1010"/>
      <c r="D133" s="1011"/>
      <c r="E133" s="1018"/>
      <c r="F133" s="1018"/>
      <c r="G133" s="1018"/>
      <c r="H133" s="1018"/>
      <c r="I133" s="1018">
        <f t="shared" si="15"/>
        <v>0</v>
      </c>
      <c r="J133" s="1019"/>
      <c r="K133" s="1019"/>
      <c r="L133" s="1019"/>
      <c r="M133" s="1019"/>
      <c r="N133" s="1019">
        <f t="shared" si="16"/>
        <v>0</v>
      </c>
      <c r="O133" s="1019"/>
      <c r="P133" s="1020"/>
      <c r="Q133" s="1020"/>
      <c r="R133" s="1020"/>
      <c r="S133" s="1020"/>
      <c r="T133" s="1020"/>
      <c r="U133" s="1020"/>
      <c r="V133" s="1020">
        <f t="shared" si="18"/>
        <v>0</v>
      </c>
      <c r="W133" s="1021"/>
      <c r="X133" s="1021"/>
      <c r="Y133" s="1022"/>
      <c r="Z133" s="1022"/>
      <c r="AA133" s="1022"/>
      <c r="AB133" s="1022"/>
      <c r="AC133" s="1022">
        <f t="shared" si="19"/>
        <v>0</v>
      </c>
      <c r="AD133" s="1023"/>
      <c r="AE133" s="1023"/>
      <c r="AF133" s="1023"/>
      <c r="AG133" s="1023"/>
      <c r="AH133" s="1023">
        <f t="shared" si="20"/>
        <v>0</v>
      </c>
      <c r="AI133" s="1022"/>
      <c r="AJ133" s="1022"/>
      <c r="AK133" s="1022"/>
      <c r="AL133" s="1022"/>
      <c r="AM133" s="1022"/>
      <c r="AN133" s="1022"/>
      <c r="AO133" s="1022"/>
      <c r="AP133" s="1022">
        <f t="shared" si="22"/>
        <v>0</v>
      </c>
      <c r="AQ133" s="1307"/>
      <c r="AR133" s="1307"/>
      <c r="AS133" s="1307"/>
      <c r="AT133" s="1307"/>
      <c r="AU133" s="1307"/>
      <c r="AV133" s="1307"/>
      <c r="AW133" s="1307">
        <f t="shared" si="24"/>
        <v>0</v>
      </c>
      <c r="AX133" s="1924"/>
      <c r="AY133" s="1924"/>
      <c r="AZ133" s="1924"/>
      <c r="BA133" s="1924"/>
      <c r="BB133" s="1924"/>
      <c r="BC133" s="1924"/>
      <c r="BD133" s="1924"/>
      <c r="BE133" s="1007"/>
    </row>
    <row r="134" spans="1:57" ht="11.25" hidden="1" customHeight="1">
      <c r="A134" s="901"/>
      <c r="B134" s="1087"/>
      <c r="C134" s="1010"/>
      <c r="D134" s="1011"/>
      <c r="E134" s="1018"/>
      <c r="F134" s="1018"/>
      <c r="G134" s="1018"/>
      <c r="H134" s="1018"/>
      <c r="I134" s="1018">
        <f t="shared" si="15"/>
        <v>0</v>
      </c>
      <c r="J134" s="1019"/>
      <c r="K134" s="1019"/>
      <c r="L134" s="1019"/>
      <c r="M134" s="1019"/>
      <c r="N134" s="1019">
        <f t="shared" si="16"/>
        <v>0</v>
      </c>
      <c r="O134" s="1019"/>
      <c r="P134" s="1020"/>
      <c r="Q134" s="1020"/>
      <c r="R134" s="1020"/>
      <c r="S134" s="1020"/>
      <c r="T134" s="1020"/>
      <c r="U134" s="1020"/>
      <c r="V134" s="1020">
        <f t="shared" si="18"/>
        <v>0</v>
      </c>
      <c r="W134" s="1021"/>
      <c r="X134" s="1021"/>
      <c r="Y134" s="1022"/>
      <c r="Z134" s="1022"/>
      <c r="AA134" s="1022"/>
      <c r="AB134" s="1022"/>
      <c r="AC134" s="1022">
        <f t="shared" si="19"/>
        <v>0</v>
      </c>
      <c r="AD134" s="1023"/>
      <c r="AE134" s="1023"/>
      <c r="AF134" s="1023"/>
      <c r="AG134" s="1023"/>
      <c r="AH134" s="1023">
        <f t="shared" si="20"/>
        <v>0</v>
      </c>
      <c r="AI134" s="1022"/>
      <c r="AJ134" s="1022"/>
      <c r="AK134" s="1022"/>
      <c r="AL134" s="1022"/>
      <c r="AM134" s="1022"/>
      <c r="AN134" s="1022"/>
      <c r="AO134" s="1022"/>
      <c r="AP134" s="1022">
        <f t="shared" si="22"/>
        <v>0</v>
      </c>
      <c r="AQ134" s="1307"/>
      <c r="AR134" s="1307"/>
      <c r="AS134" s="1307"/>
      <c r="AT134" s="1307"/>
      <c r="AU134" s="1307"/>
      <c r="AV134" s="1307"/>
      <c r="AW134" s="1307">
        <f t="shared" si="24"/>
        <v>0</v>
      </c>
      <c r="AX134" s="1924"/>
      <c r="AY134" s="1924"/>
      <c r="AZ134" s="1924"/>
      <c r="BA134" s="1924"/>
      <c r="BB134" s="1924"/>
      <c r="BC134" s="1924"/>
      <c r="BD134" s="1924"/>
      <c r="BE134" s="1007"/>
    </row>
    <row r="135" spans="1:57" ht="11.25" hidden="1" customHeight="1">
      <c r="A135" s="901"/>
      <c r="B135" s="1087"/>
      <c r="C135" s="1010"/>
      <c r="D135" s="1011"/>
      <c r="E135" s="1018"/>
      <c r="F135" s="1018"/>
      <c r="G135" s="1018"/>
      <c r="H135" s="1018"/>
      <c r="I135" s="1018">
        <f t="shared" si="15"/>
        <v>0</v>
      </c>
      <c r="J135" s="1019"/>
      <c r="K135" s="1019"/>
      <c r="L135" s="1019"/>
      <c r="M135" s="1019"/>
      <c r="N135" s="1019">
        <f t="shared" si="16"/>
        <v>0</v>
      </c>
      <c r="O135" s="1019"/>
      <c r="P135" s="1020"/>
      <c r="Q135" s="1020"/>
      <c r="R135" s="1020"/>
      <c r="S135" s="1020"/>
      <c r="T135" s="1020"/>
      <c r="U135" s="1020"/>
      <c r="V135" s="1020">
        <f t="shared" si="18"/>
        <v>0</v>
      </c>
      <c r="W135" s="1021"/>
      <c r="X135" s="1021"/>
      <c r="Y135" s="1022"/>
      <c r="Z135" s="1022"/>
      <c r="AA135" s="1022"/>
      <c r="AB135" s="1022"/>
      <c r="AC135" s="1022">
        <f t="shared" si="19"/>
        <v>0</v>
      </c>
      <c r="AD135" s="1023"/>
      <c r="AE135" s="1023"/>
      <c r="AF135" s="1023"/>
      <c r="AG135" s="1023"/>
      <c r="AH135" s="1023">
        <f t="shared" si="20"/>
        <v>0</v>
      </c>
      <c r="AI135" s="1022"/>
      <c r="AJ135" s="1022"/>
      <c r="AK135" s="1022"/>
      <c r="AL135" s="1022"/>
      <c r="AM135" s="1022"/>
      <c r="AN135" s="1022"/>
      <c r="AO135" s="1022"/>
      <c r="AP135" s="1022">
        <f t="shared" si="22"/>
        <v>0</v>
      </c>
      <c r="AQ135" s="1307"/>
      <c r="AR135" s="1307"/>
      <c r="AS135" s="1307"/>
      <c r="AT135" s="1307"/>
      <c r="AU135" s="1307"/>
      <c r="AV135" s="1307"/>
      <c r="AW135" s="1307">
        <f t="shared" si="24"/>
        <v>0</v>
      </c>
      <c r="AX135" s="1924"/>
      <c r="AY135" s="1924"/>
      <c r="AZ135" s="1924"/>
      <c r="BA135" s="1924"/>
      <c r="BB135" s="1924"/>
      <c r="BC135" s="1924"/>
      <c r="BD135" s="1924"/>
      <c r="BE135" s="1007"/>
    </row>
    <row r="136" spans="1:57" ht="11.25" hidden="1" customHeight="1">
      <c r="A136" s="901"/>
      <c r="B136" s="1087"/>
      <c r="C136" s="1010"/>
      <c r="D136" s="1011"/>
      <c r="E136" s="1018"/>
      <c r="F136" s="1018"/>
      <c r="G136" s="1018"/>
      <c r="H136" s="1018"/>
      <c r="I136" s="1018">
        <f t="shared" si="15"/>
        <v>0</v>
      </c>
      <c r="J136" s="1019"/>
      <c r="K136" s="1019"/>
      <c r="L136" s="1019"/>
      <c r="M136" s="1019"/>
      <c r="N136" s="1019">
        <f t="shared" si="16"/>
        <v>0</v>
      </c>
      <c r="O136" s="1019"/>
      <c r="P136" s="1020"/>
      <c r="Q136" s="1020"/>
      <c r="R136" s="1020"/>
      <c r="S136" s="1020"/>
      <c r="T136" s="1020"/>
      <c r="U136" s="1020"/>
      <c r="V136" s="1020">
        <f t="shared" si="18"/>
        <v>0</v>
      </c>
      <c r="W136" s="1021"/>
      <c r="X136" s="1021"/>
      <c r="Y136" s="1022"/>
      <c r="Z136" s="1022"/>
      <c r="AA136" s="1022"/>
      <c r="AB136" s="1022"/>
      <c r="AC136" s="1022">
        <f t="shared" si="19"/>
        <v>0</v>
      </c>
      <c r="AD136" s="1023"/>
      <c r="AE136" s="1023"/>
      <c r="AF136" s="1023"/>
      <c r="AG136" s="1023"/>
      <c r="AH136" s="1023">
        <f t="shared" si="20"/>
        <v>0</v>
      </c>
      <c r="AI136" s="1022"/>
      <c r="AJ136" s="1022"/>
      <c r="AK136" s="1022"/>
      <c r="AL136" s="1022"/>
      <c r="AM136" s="1022"/>
      <c r="AN136" s="1022"/>
      <c r="AO136" s="1022"/>
      <c r="AP136" s="1022">
        <f t="shared" si="22"/>
        <v>0</v>
      </c>
      <c r="AQ136" s="1307"/>
      <c r="AR136" s="1307"/>
      <c r="AS136" s="1307"/>
      <c r="AT136" s="1307"/>
      <c r="AU136" s="1307"/>
      <c r="AV136" s="1307"/>
      <c r="AW136" s="1307">
        <f t="shared" si="24"/>
        <v>0</v>
      </c>
      <c r="AX136" s="1924"/>
      <c r="AY136" s="1924"/>
      <c r="AZ136" s="1924"/>
      <c r="BA136" s="1924"/>
      <c r="BB136" s="1924"/>
      <c r="BC136" s="1924"/>
      <c r="BD136" s="1924"/>
      <c r="BE136" s="1007"/>
    </row>
    <row r="137" spans="1:57" ht="11.25" hidden="1" customHeight="1">
      <c r="A137" s="901"/>
      <c r="B137" s="1087"/>
      <c r="C137" s="1010"/>
      <c r="D137" s="1011"/>
      <c r="E137" s="1018">
        <v>0</v>
      </c>
      <c r="F137" s="1018">
        <v>0</v>
      </c>
      <c r="G137" s="1018">
        <v>0</v>
      </c>
      <c r="H137" s="1018"/>
      <c r="I137" s="1018">
        <f t="shared" si="15"/>
        <v>0</v>
      </c>
      <c r="J137" s="1019"/>
      <c r="K137" s="1019"/>
      <c r="L137" s="1019"/>
      <c r="M137" s="1019"/>
      <c r="N137" s="1019">
        <f t="shared" si="16"/>
        <v>0</v>
      </c>
      <c r="O137" s="1019"/>
      <c r="P137" s="1014">
        <f>E137+J137</f>
        <v>0</v>
      </c>
      <c r="Q137" s="1014"/>
      <c r="R137" s="1014">
        <f>F137+K137</f>
        <v>0</v>
      </c>
      <c r="S137" s="1014"/>
      <c r="T137" s="1020">
        <f>G137+L137</f>
        <v>0</v>
      </c>
      <c r="U137" s="1020">
        <f>H137+M137</f>
        <v>0</v>
      </c>
      <c r="V137" s="1020">
        <f t="shared" si="18"/>
        <v>0</v>
      </c>
      <c r="W137" s="1021"/>
      <c r="X137" s="1021"/>
      <c r="Y137" s="1016"/>
      <c r="Z137" s="1016"/>
      <c r="AA137" s="1022"/>
      <c r="AB137" s="1022"/>
      <c r="AC137" s="1022">
        <f t="shared" si="19"/>
        <v>0</v>
      </c>
      <c r="AD137" s="1023"/>
      <c r="AE137" s="1023"/>
      <c r="AF137" s="1023"/>
      <c r="AG137" s="1023"/>
      <c r="AH137" s="1023">
        <f t="shared" si="20"/>
        <v>0</v>
      </c>
      <c r="AI137" s="1016">
        <f>Y137+AD137</f>
        <v>0</v>
      </c>
      <c r="AJ137" s="1016"/>
      <c r="AK137" s="1016"/>
      <c r="AL137" s="1016">
        <f>Z137+AE137</f>
        <v>0</v>
      </c>
      <c r="AM137" s="1016"/>
      <c r="AN137" s="1022">
        <f>AA137+AF137</f>
        <v>0</v>
      </c>
      <c r="AO137" s="1022">
        <f>AB137+AG137</f>
        <v>0</v>
      </c>
      <c r="AP137" s="1022">
        <f t="shared" si="22"/>
        <v>0</v>
      </c>
      <c r="AQ137" s="1307"/>
      <c r="AR137" s="1307"/>
      <c r="AS137" s="1307"/>
      <c r="AT137" s="1307"/>
      <c r="AU137" s="1307"/>
      <c r="AV137" s="1307"/>
      <c r="AW137" s="1307">
        <f t="shared" si="24"/>
        <v>0</v>
      </c>
      <c r="AX137" s="1924"/>
      <c r="AY137" s="1924"/>
      <c r="AZ137" s="1924"/>
      <c r="BA137" s="1924"/>
      <c r="BB137" s="1924"/>
      <c r="BC137" s="1924"/>
      <c r="BD137" s="1924"/>
      <c r="BE137" s="1007"/>
    </row>
    <row r="138" spans="1:57" ht="11.25" hidden="1" customHeight="1">
      <c r="A138" s="901" t="s">
        <v>635</v>
      </c>
      <c r="B138" s="1089"/>
      <c r="C138" s="1042"/>
      <c r="D138" s="937"/>
      <c r="E138" s="1012">
        <v>0</v>
      </c>
      <c r="F138" s="1012">
        <v>0</v>
      </c>
      <c r="G138" s="1012">
        <v>0</v>
      </c>
      <c r="H138" s="1012"/>
      <c r="I138" s="1012">
        <f t="shared" si="15"/>
        <v>0</v>
      </c>
      <c r="J138" s="1013"/>
      <c r="K138" s="1013"/>
      <c r="L138" s="1013"/>
      <c r="M138" s="1013"/>
      <c r="N138" s="1013">
        <f t="shared" si="16"/>
        <v>0</v>
      </c>
      <c r="O138" s="1013"/>
      <c r="P138" s="1020">
        <f>E138+J138</f>
        <v>0</v>
      </c>
      <c r="Q138" s="1020"/>
      <c r="R138" s="1020">
        <f>F138+K138</f>
        <v>0</v>
      </c>
      <c r="S138" s="1020"/>
      <c r="T138" s="1020">
        <f>G138+L138</f>
        <v>0</v>
      </c>
      <c r="U138" s="1020">
        <f>H138+M138</f>
        <v>0</v>
      </c>
      <c r="V138" s="1020">
        <f t="shared" si="18"/>
        <v>0</v>
      </c>
      <c r="W138" s="1021"/>
      <c r="X138" s="1021"/>
      <c r="Y138" s="1022"/>
      <c r="Z138" s="1022"/>
      <c r="AA138" s="1022"/>
      <c r="AB138" s="1016"/>
      <c r="AC138" s="1016">
        <f t="shared" si="19"/>
        <v>0</v>
      </c>
      <c r="AD138" s="1017"/>
      <c r="AE138" s="1017"/>
      <c r="AF138" s="1017"/>
      <c r="AG138" s="1017"/>
      <c r="AH138" s="1017">
        <f t="shared" si="20"/>
        <v>0</v>
      </c>
      <c r="AI138" s="1022">
        <f>Y138+AD138</f>
        <v>0</v>
      </c>
      <c r="AJ138" s="1022"/>
      <c r="AK138" s="1022"/>
      <c r="AL138" s="1022">
        <f>Z138+AE138</f>
        <v>0</v>
      </c>
      <c r="AM138" s="1022"/>
      <c r="AN138" s="1022">
        <f>AA138+AF138</f>
        <v>0</v>
      </c>
      <c r="AO138" s="1022">
        <f>AB138+AG138</f>
        <v>0</v>
      </c>
      <c r="AP138" s="1022">
        <f t="shared" si="22"/>
        <v>0</v>
      </c>
      <c r="AQ138" s="1307"/>
      <c r="AR138" s="1307"/>
      <c r="AS138" s="1307"/>
      <c r="AT138" s="1307"/>
      <c r="AU138" s="1307"/>
      <c r="AV138" s="1307"/>
      <c r="AW138" s="1307">
        <f t="shared" si="24"/>
        <v>0</v>
      </c>
      <c r="AX138" s="1924"/>
      <c r="AY138" s="1924"/>
      <c r="AZ138" s="1924"/>
      <c r="BA138" s="1924"/>
      <c r="BB138" s="1924"/>
      <c r="BC138" s="1924"/>
      <c r="BD138" s="1924"/>
      <c r="BE138" s="1007"/>
    </row>
    <row r="139" spans="1:57" ht="15" hidden="1" customHeight="1">
      <c r="B139" s="1145" t="s">
        <v>706</v>
      </c>
      <c r="C139" s="1148" t="s">
        <v>503</v>
      </c>
      <c r="D139" s="1142"/>
      <c r="E139" s="1142">
        <v>0</v>
      </c>
      <c r="F139" s="1142">
        <v>0</v>
      </c>
      <c r="G139" s="1142">
        <v>0</v>
      </c>
      <c r="H139" s="1142">
        <v>0</v>
      </c>
      <c r="I139" s="1142">
        <f t="shared" si="15"/>
        <v>0</v>
      </c>
      <c r="J139" s="1142">
        <f>SUM(J140:J159)</f>
        <v>0</v>
      </c>
      <c r="K139" s="1142">
        <f>SUM(K140:K159)</f>
        <v>0</v>
      </c>
      <c r="L139" s="1142">
        <f>SUM(L140:L159)</f>
        <v>0</v>
      </c>
      <c r="M139" s="1142">
        <f>SUM(M140:M159)</f>
        <v>0</v>
      </c>
      <c r="N139" s="1142">
        <f t="shared" si="16"/>
        <v>0</v>
      </c>
      <c r="O139" s="1142"/>
      <c r="P139" s="1142">
        <f>SUM(P140:P159)</f>
        <v>0</v>
      </c>
      <c r="Q139" s="1142"/>
      <c r="R139" s="1142">
        <f>SUM(R140:R159)</f>
        <v>0</v>
      </c>
      <c r="S139" s="1142"/>
      <c r="T139" s="1142">
        <f>SUM(T140:T159)</f>
        <v>0</v>
      </c>
      <c r="U139" s="1142">
        <f>SUM(U140:U159)</f>
        <v>0</v>
      </c>
      <c r="V139" s="1142">
        <f t="shared" si="18"/>
        <v>0</v>
      </c>
      <c r="W139" s="1143"/>
      <c r="X139" s="1143"/>
      <c r="Y139" s="1142">
        <v>6.2889999999999997</v>
      </c>
      <c r="Z139" s="1142">
        <v>0</v>
      </c>
      <c r="AA139" s="1142">
        <v>250201</v>
      </c>
      <c r="AB139" s="1142">
        <v>0</v>
      </c>
      <c r="AC139" s="1142">
        <f t="shared" si="19"/>
        <v>250201</v>
      </c>
      <c r="AD139" s="1142">
        <f>SUM(AD140:AD159)</f>
        <v>0</v>
      </c>
      <c r="AE139" s="1142">
        <f>SUM(AE140:AE159)</f>
        <v>0</v>
      </c>
      <c r="AF139" s="1142">
        <f>SUM(AF140:AF159)</f>
        <v>0</v>
      </c>
      <c r="AG139" s="1142">
        <f>SUM(AG140:AG159)</f>
        <v>0</v>
      </c>
      <c r="AH139" s="1142">
        <f t="shared" si="20"/>
        <v>0</v>
      </c>
      <c r="AI139" s="1142">
        <f>SUM(AI140:AI159)</f>
        <v>0</v>
      </c>
      <c r="AJ139" s="1142"/>
      <c r="AK139" s="1142">
        <f>AK146</f>
        <v>0</v>
      </c>
      <c r="AL139" s="1142">
        <f>SUM(AL140:AL159)</f>
        <v>0</v>
      </c>
      <c r="AM139" s="1142"/>
      <c r="AN139" s="1142">
        <f>SUM(AN140:AN159)</f>
        <v>0</v>
      </c>
      <c r="AO139" s="1142">
        <f>SUM(AO140:AO159)</f>
        <v>0</v>
      </c>
      <c r="AP139" s="1142">
        <f t="shared" si="22"/>
        <v>0</v>
      </c>
      <c r="AQ139" s="1300"/>
      <c r="AR139" s="1300"/>
      <c r="AS139" s="1300"/>
      <c r="AT139" s="1300"/>
      <c r="AU139" s="1300"/>
      <c r="AV139" s="1300"/>
      <c r="AW139" s="1307">
        <f t="shared" si="24"/>
        <v>0</v>
      </c>
      <c r="AX139" s="1917"/>
      <c r="AY139" s="1917"/>
      <c r="AZ139" s="1917"/>
      <c r="BA139" s="1917"/>
      <c r="BB139" s="1917"/>
      <c r="BC139" s="1917"/>
      <c r="BD139" s="1917"/>
      <c r="BE139" s="1149"/>
    </row>
    <row r="140" spans="1:57" ht="33.75" hidden="1" customHeight="1">
      <c r="B140" s="1089"/>
      <c r="C140" s="1042" t="s">
        <v>700</v>
      </c>
      <c r="D140" s="952"/>
      <c r="E140" s="1034">
        <v>0</v>
      </c>
      <c r="F140" s="1034">
        <v>0</v>
      </c>
      <c r="G140" s="1034">
        <v>0</v>
      </c>
      <c r="H140" s="1034">
        <v>0</v>
      </c>
      <c r="I140" s="1034">
        <f t="shared" si="15"/>
        <v>0</v>
      </c>
      <c r="J140" s="1031"/>
      <c r="K140" s="1031"/>
      <c r="L140" s="1031"/>
      <c r="M140" s="1031"/>
      <c r="N140" s="1031">
        <f t="shared" si="16"/>
        <v>0</v>
      </c>
      <c r="O140" s="1031"/>
      <c r="P140" s="1028">
        <f>E140+J140</f>
        <v>0</v>
      </c>
      <c r="Q140" s="1028"/>
      <c r="R140" s="1028">
        <f t="shared" ref="R140:R159" si="25">F140+K140</f>
        <v>0</v>
      </c>
      <c r="S140" s="1028"/>
      <c r="T140" s="1028">
        <f t="shared" ref="T140:T159" si="26">G140+L140</f>
        <v>0</v>
      </c>
      <c r="U140" s="1028">
        <f t="shared" ref="U140:U159" si="27">H140+M140</f>
        <v>0</v>
      </c>
      <c r="V140" s="1028">
        <f t="shared" si="18"/>
        <v>0</v>
      </c>
      <c r="W140" s="1041"/>
      <c r="X140" s="1041"/>
      <c r="Y140" s="1029">
        <v>0</v>
      </c>
      <c r="Z140" s="1029">
        <v>0</v>
      </c>
      <c r="AA140" s="1029">
        <v>0</v>
      </c>
      <c r="AB140" s="1029">
        <v>0</v>
      </c>
      <c r="AC140" s="1029">
        <f t="shared" si="19"/>
        <v>0</v>
      </c>
      <c r="AD140" s="1033"/>
      <c r="AE140" s="1033"/>
      <c r="AF140" s="1033"/>
      <c r="AG140" s="1033"/>
      <c r="AH140" s="1033">
        <f t="shared" si="20"/>
        <v>0</v>
      </c>
      <c r="AI140" s="1029">
        <f>Y140+AD140</f>
        <v>0</v>
      </c>
      <c r="AJ140" s="1029"/>
      <c r="AK140" s="1029"/>
      <c r="AL140" s="1029">
        <f>Z140+AE140</f>
        <v>0</v>
      </c>
      <c r="AM140" s="1029"/>
      <c r="AN140" s="1029">
        <f t="shared" ref="AN140:AO144" si="28">AA140+AF140</f>
        <v>0</v>
      </c>
      <c r="AO140" s="1029">
        <f t="shared" si="28"/>
        <v>0</v>
      </c>
      <c r="AP140" s="1029">
        <f t="shared" si="22"/>
        <v>0</v>
      </c>
      <c r="AQ140" s="1305"/>
      <c r="AR140" s="1305"/>
      <c r="AS140" s="1305"/>
      <c r="AT140" s="1305"/>
      <c r="AU140" s="1305"/>
      <c r="AV140" s="1305"/>
      <c r="AW140" s="1307">
        <f t="shared" si="24"/>
        <v>0</v>
      </c>
      <c r="AX140" s="1922"/>
      <c r="AY140" s="1922"/>
      <c r="AZ140" s="1922"/>
      <c r="BA140" s="1922"/>
      <c r="BB140" s="1922"/>
      <c r="BC140" s="1922"/>
      <c r="BD140" s="1922"/>
      <c r="BE140" s="1007"/>
    </row>
    <row r="141" spans="1:57" ht="60" hidden="1" customHeight="1">
      <c r="A141" s="885" t="s">
        <v>635</v>
      </c>
      <c r="B141" s="1089"/>
      <c r="C141" s="1042" t="s">
        <v>699</v>
      </c>
      <c r="D141" s="952"/>
      <c r="E141" s="1061"/>
      <c r="F141" s="1034">
        <v>0</v>
      </c>
      <c r="G141" s="1034">
        <v>0</v>
      </c>
      <c r="H141" s="1034">
        <v>0</v>
      </c>
      <c r="I141" s="1034">
        <f t="shared" ref="I141:I204" si="29">SUM(F141:H141)</f>
        <v>0</v>
      </c>
      <c r="J141" s="1013"/>
      <c r="K141" s="1013"/>
      <c r="L141" s="1013"/>
      <c r="M141" s="1031"/>
      <c r="N141" s="1031">
        <f t="shared" ref="N141:N204" si="30">SUM(K141:M141)</f>
        <v>0</v>
      </c>
      <c r="O141" s="1031"/>
      <c r="P141" s="1026"/>
      <c r="Q141" s="1026"/>
      <c r="R141" s="1028">
        <f t="shared" si="25"/>
        <v>0</v>
      </c>
      <c r="S141" s="1028"/>
      <c r="T141" s="1014">
        <f t="shared" si="26"/>
        <v>0</v>
      </c>
      <c r="U141" s="1028">
        <f t="shared" si="27"/>
        <v>0</v>
      </c>
      <c r="V141" s="1028">
        <f t="shared" ref="V141:V204" si="31">SUM(R141:U141)</f>
        <v>0</v>
      </c>
      <c r="W141" s="1041"/>
      <c r="X141" s="1041"/>
      <c r="Y141" s="1016">
        <v>0</v>
      </c>
      <c r="Z141" s="1029">
        <v>0</v>
      </c>
      <c r="AA141" s="1029">
        <v>0</v>
      </c>
      <c r="AB141" s="1029">
        <v>0</v>
      </c>
      <c r="AC141" s="1029">
        <f t="shared" ref="AC141:AC204" si="32">SUM(Z141:AB141)</f>
        <v>0</v>
      </c>
      <c r="AD141" s="1023"/>
      <c r="AE141" s="1023"/>
      <c r="AF141" s="1023"/>
      <c r="AG141" s="1033"/>
      <c r="AH141" s="1033">
        <f t="shared" ref="AH141:AH204" si="33">SUM(AE141:AG141)</f>
        <v>0</v>
      </c>
      <c r="AI141" s="1032">
        <f>Y141+AD141</f>
        <v>0</v>
      </c>
      <c r="AJ141" s="1032"/>
      <c r="AK141" s="1032"/>
      <c r="AL141" s="1029">
        <f>Z141+AE141</f>
        <v>0</v>
      </c>
      <c r="AM141" s="1029"/>
      <c r="AN141" s="1029">
        <f t="shared" si="28"/>
        <v>0</v>
      </c>
      <c r="AO141" s="1029">
        <f t="shared" si="28"/>
        <v>0</v>
      </c>
      <c r="AP141" s="1029">
        <f t="shared" ref="AP141:AP204" si="34">SUM(AL141:AO141)</f>
        <v>0</v>
      </c>
      <c r="AQ141" s="1305"/>
      <c r="AR141" s="1305"/>
      <c r="AS141" s="1305"/>
      <c r="AT141" s="1305"/>
      <c r="AU141" s="1305"/>
      <c r="AV141" s="1305"/>
      <c r="AW141" s="1307">
        <f t="shared" si="24"/>
        <v>0</v>
      </c>
      <c r="AX141" s="1922"/>
      <c r="AY141" s="1922"/>
      <c r="AZ141" s="1922"/>
      <c r="BA141" s="1922"/>
      <c r="BB141" s="1922"/>
      <c r="BC141" s="1922"/>
      <c r="BD141" s="1922"/>
      <c r="BE141" s="1007"/>
    </row>
    <row r="142" spans="1:57" ht="24" hidden="1" customHeight="1">
      <c r="A142" s="911">
        <v>2</v>
      </c>
      <c r="B142" s="1089"/>
      <c r="C142" s="1042" t="s">
        <v>363</v>
      </c>
      <c r="D142" s="952"/>
      <c r="E142" s="1034">
        <v>0</v>
      </c>
      <c r="F142" s="1034">
        <v>0</v>
      </c>
      <c r="G142" s="1034">
        <v>0</v>
      </c>
      <c r="H142" s="1034">
        <v>0</v>
      </c>
      <c r="I142" s="1034">
        <f t="shared" si="29"/>
        <v>0</v>
      </c>
      <c r="J142" s="1031"/>
      <c r="K142" s="1031"/>
      <c r="L142" s="1031"/>
      <c r="M142" s="1031"/>
      <c r="N142" s="1031">
        <f t="shared" si="30"/>
        <v>0</v>
      </c>
      <c r="O142" s="1031"/>
      <c r="P142" s="1080">
        <f t="shared" ref="P142:P159" si="35">E142+J142</f>
        <v>0</v>
      </c>
      <c r="Q142" s="1080"/>
      <c r="R142" s="1028">
        <f t="shared" si="25"/>
        <v>0</v>
      </c>
      <c r="S142" s="1028"/>
      <c r="T142" s="1028">
        <f t="shared" si="26"/>
        <v>0</v>
      </c>
      <c r="U142" s="1028">
        <f t="shared" si="27"/>
        <v>0</v>
      </c>
      <c r="V142" s="1028">
        <f t="shared" si="31"/>
        <v>0</v>
      </c>
      <c r="W142" s="1041"/>
      <c r="X142" s="1041"/>
      <c r="Y142" s="1081">
        <v>0</v>
      </c>
      <c r="Z142" s="917">
        <v>0</v>
      </c>
      <c r="AA142" s="1029">
        <v>0</v>
      </c>
      <c r="AB142" s="1029">
        <v>0</v>
      </c>
      <c r="AC142" s="1029">
        <f t="shared" si="32"/>
        <v>0</v>
      </c>
      <c r="AD142" s="1033"/>
      <c r="AE142" s="1033"/>
      <c r="AF142" s="1033"/>
      <c r="AG142" s="1033"/>
      <c r="AH142" s="1033">
        <f t="shared" si="33"/>
        <v>0</v>
      </c>
      <c r="AI142" s="1081">
        <f>Y142+AD142</f>
        <v>0</v>
      </c>
      <c r="AJ142" s="1081"/>
      <c r="AK142" s="1081"/>
      <c r="AL142" s="917">
        <f>Z142+AE142</f>
        <v>0</v>
      </c>
      <c r="AM142" s="917"/>
      <c r="AN142" s="1029">
        <f t="shared" si="28"/>
        <v>0</v>
      </c>
      <c r="AO142" s="1029">
        <f t="shared" si="28"/>
        <v>0</v>
      </c>
      <c r="AP142" s="1029">
        <f t="shared" si="34"/>
        <v>0</v>
      </c>
      <c r="AQ142" s="1305"/>
      <c r="AR142" s="1305"/>
      <c r="AS142" s="1305"/>
      <c r="AT142" s="1305"/>
      <c r="AU142" s="1305"/>
      <c r="AV142" s="1305"/>
      <c r="AW142" s="1307">
        <f t="shared" si="24"/>
        <v>0</v>
      </c>
      <c r="AX142" s="1922"/>
      <c r="AY142" s="1922"/>
      <c r="AZ142" s="1922"/>
      <c r="BA142" s="1922"/>
      <c r="BB142" s="1922"/>
      <c r="BC142" s="1922"/>
      <c r="BD142" s="1922"/>
      <c r="BE142" s="1007"/>
    </row>
    <row r="143" spans="1:57" ht="20.45" hidden="1" customHeight="1">
      <c r="A143" s="901" t="s">
        <v>646</v>
      </c>
      <c r="B143" s="1087" t="s">
        <v>491</v>
      </c>
      <c r="C143" s="1010" t="s">
        <v>638</v>
      </c>
      <c r="D143" s="1076"/>
      <c r="E143" s="1082">
        <v>0</v>
      </c>
      <c r="F143" s="1082">
        <v>0</v>
      </c>
      <c r="G143" s="1082">
        <v>0</v>
      </c>
      <c r="H143" s="1082">
        <v>0</v>
      </c>
      <c r="I143" s="1082">
        <f t="shared" si="29"/>
        <v>0</v>
      </c>
      <c r="J143" s="1083"/>
      <c r="K143" s="1083"/>
      <c r="L143" s="1083"/>
      <c r="M143" s="1083"/>
      <c r="N143" s="1083">
        <f t="shared" si="30"/>
        <v>0</v>
      </c>
      <c r="O143" s="1083"/>
      <c r="P143" s="997">
        <f t="shared" si="35"/>
        <v>0</v>
      </c>
      <c r="Q143" s="997"/>
      <c r="R143" s="997">
        <f t="shared" si="25"/>
        <v>0</v>
      </c>
      <c r="S143" s="997"/>
      <c r="T143" s="1028">
        <f t="shared" si="26"/>
        <v>0</v>
      </c>
      <c r="U143" s="1028">
        <f t="shared" si="27"/>
        <v>0</v>
      </c>
      <c r="V143" s="1028">
        <f t="shared" si="31"/>
        <v>0</v>
      </c>
      <c r="W143" s="1041"/>
      <c r="X143" s="1041"/>
      <c r="Y143" s="917">
        <v>0</v>
      </c>
      <c r="Z143" s="917">
        <v>0</v>
      </c>
      <c r="AA143" s="1029">
        <v>0</v>
      </c>
      <c r="AB143" s="1084">
        <v>0</v>
      </c>
      <c r="AC143" s="1084">
        <f t="shared" si="32"/>
        <v>0</v>
      </c>
      <c r="AD143" s="1085"/>
      <c r="AE143" s="1085"/>
      <c r="AF143" s="1085"/>
      <c r="AG143" s="1085"/>
      <c r="AH143" s="1085">
        <f t="shared" si="33"/>
        <v>0</v>
      </c>
      <c r="AI143" s="917">
        <f>Y143+AD143</f>
        <v>0</v>
      </c>
      <c r="AJ143" s="917"/>
      <c r="AK143" s="917"/>
      <c r="AL143" s="917">
        <f>Z143+AE143</f>
        <v>0</v>
      </c>
      <c r="AM143" s="917"/>
      <c r="AN143" s="1029">
        <f t="shared" si="28"/>
        <v>0</v>
      </c>
      <c r="AO143" s="1029">
        <f t="shared" si="28"/>
        <v>0</v>
      </c>
      <c r="AP143" s="1029">
        <f t="shared" si="34"/>
        <v>0</v>
      </c>
      <c r="AQ143" s="1305"/>
      <c r="AR143" s="1305"/>
      <c r="AS143" s="1305"/>
      <c r="AT143" s="1305"/>
      <c r="AU143" s="1305"/>
      <c r="AV143" s="1305"/>
      <c r="AW143" s="1307">
        <f t="shared" si="24"/>
        <v>0</v>
      </c>
      <c r="AX143" s="1922"/>
      <c r="AY143" s="1922"/>
      <c r="AZ143" s="1922"/>
      <c r="BA143" s="1922"/>
      <c r="BB143" s="1922"/>
      <c r="BC143" s="1922"/>
      <c r="BD143" s="1922"/>
      <c r="BE143" s="1007"/>
    </row>
    <row r="144" spans="1:57" ht="42.75" hidden="1" customHeight="1">
      <c r="A144" s="911"/>
      <c r="B144" s="1087" t="s">
        <v>499</v>
      </c>
      <c r="C144" s="1010" t="s">
        <v>316</v>
      </c>
      <c r="D144" s="1076"/>
      <c r="E144" s="1082">
        <v>0</v>
      </c>
      <c r="F144" s="1082">
        <v>0</v>
      </c>
      <c r="G144" s="1082">
        <v>0</v>
      </c>
      <c r="H144" s="1082">
        <v>0</v>
      </c>
      <c r="I144" s="1082">
        <f t="shared" si="29"/>
        <v>0</v>
      </c>
      <c r="J144" s="1083"/>
      <c r="K144" s="1083"/>
      <c r="L144" s="1083"/>
      <c r="M144" s="1083"/>
      <c r="N144" s="1083">
        <f t="shared" si="30"/>
        <v>0</v>
      </c>
      <c r="O144" s="1083"/>
      <c r="P144" s="1028">
        <f t="shared" si="35"/>
        <v>0</v>
      </c>
      <c r="Q144" s="1028"/>
      <c r="R144" s="1028">
        <f t="shared" si="25"/>
        <v>0</v>
      </c>
      <c r="S144" s="1028"/>
      <c r="T144" s="1028">
        <f t="shared" si="26"/>
        <v>0</v>
      </c>
      <c r="U144" s="1028">
        <f t="shared" si="27"/>
        <v>0</v>
      </c>
      <c r="V144" s="1028">
        <f t="shared" si="31"/>
        <v>0</v>
      </c>
      <c r="W144" s="1063"/>
      <c r="X144" s="1063"/>
      <c r="Y144" s="1029">
        <v>0</v>
      </c>
      <c r="Z144" s="1029">
        <v>0</v>
      </c>
      <c r="AA144" s="1029">
        <v>0</v>
      </c>
      <c r="AB144" s="1084">
        <v>0</v>
      </c>
      <c r="AC144" s="1084">
        <f t="shared" si="32"/>
        <v>0</v>
      </c>
      <c r="AD144" s="1085"/>
      <c r="AE144" s="1085"/>
      <c r="AF144" s="1085"/>
      <c r="AG144" s="1085"/>
      <c r="AH144" s="1085">
        <f t="shared" si="33"/>
        <v>0</v>
      </c>
      <c r="AI144" s="1029">
        <f>Y144+AD144</f>
        <v>0</v>
      </c>
      <c r="AJ144" s="1029"/>
      <c r="AK144" s="1029"/>
      <c r="AL144" s="1029">
        <f>Z144+AE144</f>
        <v>0</v>
      </c>
      <c r="AM144" s="1029"/>
      <c r="AN144" s="1029">
        <f t="shared" si="28"/>
        <v>0</v>
      </c>
      <c r="AO144" s="1029">
        <f t="shared" si="28"/>
        <v>0</v>
      </c>
      <c r="AP144" s="1029">
        <f t="shared" si="34"/>
        <v>0</v>
      </c>
      <c r="AQ144" s="1305"/>
      <c r="AR144" s="1305"/>
      <c r="AS144" s="1305"/>
      <c r="AT144" s="1305"/>
      <c r="AU144" s="1305"/>
      <c r="AV144" s="1305"/>
      <c r="AW144" s="1307">
        <f t="shared" si="24"/>
        <v>0</v>
      </c>
      <c r="AX144" s="1922"/>
      <c r="AY144" s="1922"/>
      <c r="AZ144" s="1922"/>
      <c r="BA144" s="1922"/>
      <c r="BB144" s="1922"/>
      <c r="BC144" s="1922"/>
      <c r="BD144" s="1922"/>
      <c r="BE144" s="752" t="s">
        <v>388</v>
      </c>
    </row>
    <row r="145" spans="1:57" ht="18.600000000000001" hidden="1" customHeight="1">
      <c r="A145" s="911">
        <v>3</v>
      </c>
      <c r="B145" s="1087" t="s">
        <v>698</v>
      </c>
      <c r="C145" s="1010" t="s">
        <v>364</v>
      </c>
      <c r="D145" s="1076"/>
      <c r="E145" s="1082">
        <v>0</v>
      </c>
      <c r="F145" s="1082">
        <v>0</v>
      </c>
      <c r="G145" s="1082">
        <v>0</v>
      </c>
      <c r="H145" s="1082"/>
      <c r="I145" s="1082">
        <f t="shared" si="29"/>
        <v>0</v>
      </c>
      <c r="J145" s="1083"/>
      <c r="K145" s="1083"/>
      <c r="L145" s="1083"/>
      <c r="M145" s="1083"/>
      <c r="N145" s="1083">
        <f t="shared" si="30"/>
        <v>0</v>
      </c>
      <c r="O145" s="1083"/>
      <c r="P145" s="1086">
        <f t="shared" si="35"/>
        <v>0</v>
      </c>
      <c r="Q145" s="1086"/>
      <c r="R145" s="997">
        <f t="shared" si="25"/>
        <v>0</v>
      </c>
      <c r="S145" s="997"/>
      <c r="T145" s="1028">
        <f t="shared" si="26"/>
        <v>0</v>
      </c>
      <c r="U145" s="1028">
        <f t="shared" si="27"/>
        <v>0</v>
      </c>
      <c r="V145" s="1028">
        <f t="shared" si="31"/>
        <v>0</v>
      </c>
      <c r="W145" s="1041"/>
      <c r="X145" s="1041"/>
      <c r="Y145" s="917"/>
      <c r="Z145" s="917"/>
      <c r="AA145" s="1029"/>
      <c r="AB145" s="1084"/>
      <c r="AC145" s="1084">
        <f t="shared" si="32"/>
        <v>0</v>
      </c>
      <c r="AD145" s="1085"/>
      <c r="AE145" s="1085"/>
      <c r="AF145" s="1085"/>
      <c r="AG145" s="1085"/>
      <c r="AH145" s="1085">
        <f t="shared" si="33"/>
        <v>0</v>
      </c>
      <c r="AI145" s="917"/>
      <c r="AJ145" s="917"/>
      <c r="AK145" s="917"/>
      <c r="AL145" s="917"/>
      <c r="AM145" s="917"/>
      <c r="AN145" s="1029"/>
      <c r="AO145" s="1029"/>
      <c r="AP145" s="1029">
        <f t="shared" si="34"/>
        <v>0</v>
      </c>
      <c r="AQ145" s="1305"/>
      <c r="AR145" s="1305"/>
      <c r="AS145" s="1305"/>
      <c r="AT145" s="1305"/>
      <c r="AU145" s="1305"/>
      <c r="AV145" s="1305"/>
      <c r="AW145" s="1307">
        <f t="shared" si="24"/>
        <v>0</v>
      </c>
      <c r="AX145" s="1922"/>
      <c r="AY145" s="1922"/>
      <c r="AZ145" s="1922"/>
      <c r="BA145" s="1922"/>
      <c r="BB145" s="1922"/>
      <c r="BC145" s="1922"/>
      <c r="BD145" s="1922"/>
      <c r="BE145" s="1007"/>
    </row>
    <row r="146" spans="1:57" ht="45.75" hidden="1" customHeight="1">
      <c r="A146" s="913"/>
      <c r="B146" s="1087" t="s">
        <v>487</v>
      </c>
      <c r="C146" s="1010" t="s">
        <v>697</v>
      </c>
      <c r="D146" s="1076"/>
      <c r="E146" s="1082">
        <v>0</v>
      </c>
      <c r="F146" s="1082">
        <v>0</v>
      </c>
      <c r="G146" s="1082">
        <v>0</v>
      </c>
      <c r="H146" s="1082"/>
      <c r="I146" s="1082">
        <f t="shared" si="29"/>
        <v>0</v>
      </c>
      <c r="J146" s="1083"/>
      <c r="K146" s="1083"/>
      <c r="L146" s="1083"/>
      <c r="M146" s="1083"/>
      <c r="N146" s="1083">
        <f t="shared" si="30"/>
        <v>0</v>
      </c>
      <c r="O146" s="1083"/>
      <c r="P146" s="997">
        <f t="shared" si="35"/>
        <v>0</v>
      </c>
      <c r="Q146" s="997"/>
      <c r="R146" s="997">
        <f t="shared" si="25"/>
        <v>0</v>
      </c>
      <c r="S146" s="997"/>
      <c r="T146" s="1028">
        <f t="shared" si="26"/>
        <v>0</v>
      </c>
      <c r="U146" s="1028">
        <f t="shared" si="27"/>
        <v>0</v>
      </c>
      <c r="V146" s="1028">
        <f t="shared" si="31"/>
        <v>0</v>
      </c>
      <c r="W146" s="1041"/>
      <c r="X146" s="1041"/>
      <c r="Y146" s="917">
        <v>6.2889999999999997</v>
      </c>
      <c r="Z146" s="917">
        <v>0</v>
      </c>
      <c r="AA146" s="1029">
        <v>250201</v>
      </c>
      <c r="AB146" s="1084"/>
      <c r="AC146" s="1084">
        <f t="shared" si="32"/>
        <v>250201</v>
      </c>
      <c r="AD146" s="1085"/>
      <c r="AE146" s="1085"/>
      <c r="AF146" s="1085"/>
      <c r="AG146" s="1085"/>
      <c r="AH146" s="1085">
        <f t="shared" si="33"/>
        <v>0</v>
      </c>
      <c r="AI146" s="1022">
        <v>0</v>
      </c>
      <c r="AJ146" s="1022"/>
      <c r="AK146" s="1022">
        <v>0</v>
      </c>
      <c r="AL146" s="1022">
        <f>Z146+AE146</f>
        <v>0</v>
      </c>
      <c r="AM146" s="1022"/>
      <c r="AN146" s="1022">
        <v>0</v>
      </c>
      <c r="AO146" s="1022">
        <f>AB146+AG146</f>
        <v>0</v>
      </c>
      <c r="AP146" s="1022">
        <f t="shared" si="34"/>
        <v>0</v>
      </c>
      <c r="AQ146" s="1307"/>
      <c r="AR146" s="1307"/>
      <c r="AS146" s="1307"/>
      <c r="AT146" s="1307"/>
      <c r="AU146" s="1307"/>
      <c r="AV146" s="1307"/>
      <c r="AW146" s="1307">
        <f t="shared" si="24"/>
        <v>0</v>
      </c>
      <c r="AX146" s="1924"/>
      <c r="AY146" s="1924"/>
      <c r="AZ146" s="1924"/>
      <c r="BA146" s="1924"/>
      <c r="BB146" s="1924"/>
      <c r="BC146" s="1924"/>
      <c r="BD146" s="1924"/>
      <c r="BE146" s="1008" t="s">
        <v>734</v>
      </c>
    </row>
    <row r="147" spans="1:57" ht="12.75" hidden="1" customHeight="1">
      <c r="A147" s="913"/>
      <c r="B147" s="1087"/>
      <c r="C147" s="1010"/>
      <c r="D147" s="1076"/>
      <c r="E147" s="1082">
        <v>0</v>
      </c>
      <c r="F147" s="1082">
        <v>0</v>
      </c>
      <c r="G147" s="1082">
        <v>0</v>
      </c>
      <c r="H147" s="1082"/>
      <c r="I147" s="1082">
        <f t="shared" si="29"/>
        <v>0</v>
      </c>
      <c r="J147" s="1083"/>
      <c r="K147" s="1083"/>
      <c r="L147" s="1083"/>
      <c r="M147" s="1083"/>
      <c r="N147" s="1083">
        <f t="shared" si="30"/>
        <v>0</v>
      </c>
      <c r="O147" s="1083"/>
      <c r="P147" s="997">
        <f t="shared" si="35"/>
        <v>0</v>
      </c>
      <c r="Q147" s="997"/>
      <c r="R147" s="997">
        <f t="shared" si="25"/>
        <v>0</v>
      </c>
      <c r="S147" s="997"/>
      <c r="T147" s="1028">
        <f t="shared" si="26"/>
        <v>0</v>
      </c>
      <c r="U147" s="1028">
        <f t="shared" si="27"/>
        <v>0</v>
      </c>
      <c r="V147" s="1028">
        <f t="shared" si="31"/>
        <v>0</v>
      </c>
      <c r="W147" s="1041"/>
      <c r="X147" s="1041"/>
      <c r="Y147" s="917"/>
      <c r="Z147" s="917"/>
      <c r="AA147" s="1029"/>
      <c r="AB147" s="1084"/>
      <c r="AC147" s="1084">
        <f t="shared" si="32"/>
        <v>0</v>
      </c>
      <c r="AD147" s="1085"/>
      <c r="AE147" s="1085"/>
      <c r="AF147" s="1085"/>
      <c r="AG147" s="1085"/>
      <c r="AH147" s="1085">
        <f t="shared" si="33"/>
        <v>0</v>
      </c>
      <c r="AI147" s="917"/>
      <c r="AJ147" s="917"/>
      <c r="AK147" s="917"/>
      <c r="AL147" s="917"/>
      <c r="AM147" s="917"/>
      <c r="AN147" s="1029"/>
      <c r="AO147" s="1029"/>
      <c r="AP147" s="1029">
        <f t="shared" si="34"/>
        <v>0</v>
      </c>
      <c r="AQ147" s="1305"/>
      <c r="AR147" s="1305"/>
      <c r="AS147" s="1305"/>
      <c r="AT147" s="1305"/>
      <c r="AU147" s="1305"/>
      <c r="AV147" s="1305"/>
      <c r="AW147" s="1307">
        <f t="shared" si="24"/>
        <v>0</v>
      </c>
      <c r="AX147" s="1922"/>
      <c r="AY147" s="1922"/>
      <c r="AZ147" s="1922"/>
      <c r="BA147" s="1922"/>
      <c r="BB147" s="1922"/>
      <c r="BC147" s="1922"/>
      <c r="BD147" s="1922"/>
      <c r="BE147" s="1007"/>
    </row>
    <row r="148" spans="1:57" ht="12.75" hidden="1" customHeight="1">
      <c r="A148" s="913"/>
      <c r="B148" s="1087"/>
      <c r="C148" s="1010"/>
      <c r="D148" s="1076"/>
      <c r="E148" s="1082">
        <v>0</v>
      </c>
      <c r="F148" s="1082">
        <v>0</v>
      </c>
      <c r="G148" s="1082">
        <v>0</v>
      </c>
      <c r="H148" s="1082"/>
      <c r="I148" s="1082">
        <f t="shared" si="29"/>
        <v>0</v>
      </c>
      <c r="J148" s="1083"/>
      <c r="K148" s="1083"/>
      <c r="L148" s="1083"/>
      <c r="M148" s="1083"/>
      <c r="N148" s="1083">
        <f t="shared" si="30"/>
        <v>0</v>
      </c>
      <c r="O148" s="1083"/>
      <c r="P148" s="997">
        <f t="shared" si="35"/>
        <v>0</v>
      </c>
      <c r="Q148" s="997"/>
      <c r="R148" s="997">
        <f t="shared" si="25"/>
        <v>0</v>
      </c>
      <c r="S148" s="997"/>
      <c r="T148" s="1028">
        <f t="shared" si="26"/>
        <v>0</v>
      </c>
      <c r="U148" s="1028">
        <f t="shared" si="27"/>
        <v>0</v>
      </c>
      <c r="V148" s="1028">
        <f t="shared" si="31"/>
        <v>0</v>
      </c>
      <c r="W148" s="1041"/>
      <c r="X148" s="1041"/>
      <c r="Y148" s="917"/>
      <c r="Z148" s="917"/>
      <c r="AA148" s="1029"/>
      <c r="AB148" s="1084"/>
      <c r="AC148" s="1084">
        <f t="shared" si="32"/>
        <v>0</v>
      </c>
      <c r="AD148" s="1085"/>
      <c r="AE148" s="1085"/>
      <c r="AF148" s="1085"/>
      <c r="AG148" s="1085"/>
      <c r="AH148" s="1085">
        <f t="shared" si="33"/>
        <v>0</v>
      </c>
      <c r="AI148" s="917"/>
      <c r="AJ148" s="917"/>
      <c r="AK148" s="917"/>
      <c r="AL148" s="917"/>
      <c r="AM148" s="917"/>
      <c r="AN148" s="1029"/>
      <c r="AO148" s="1029"/>
      <c r="AP148" s="1029">
        <f t="shared" si="34"/>
        <v>0</v>
      </c>
      <c r="AQ148" s="1305"/>
      <c r="AR148" s="1305"/>
      <c r="AS148" s="1305"/>
      <c r="AT148" s="1305"/>
      <c r="AU148" s="1305"/>
      <c r="AV148" s="1305"/>
      <c r="AW148" s="1307">
        <f t="shared" si="24"/>
        <v>0</v>
      </c>
      <c r="AX148" s="1922"/>
      <c r="AY148" s="1922"/>
      <c r="AZ148" s="1922"/>
      <c r="BA148" s="1922"/>
      <c r="BB148" s="1922"/>
      <c r="BC148" s="1922"/>
      <c r="BD148" s="1922"/>
      <c r="BE148" s="1007"/>
    </row>
    <row r="149" spans="1:57" ht="12.75" hidden="1" customHeight="1">
      <c r="A149" s="913"/>
      <c r="B149" s="1087"/>
      <c r="C149" s="1010"/>
      <c r="D149" s="1076"/>
      <c r="E149" s="1082">
        <v>0</v>
      </c>
      <c r="F149" s="1082">
        <v>0</v>
      </c>
      <c r="G149" s="1082">
        <v>0</v>
      </c>
      <c r="H149" s="1082"/>
      <c r="I149" s="1082">
        <f t="shared" si="29"/>
        <v>0</v>
      </c>
      <c r="J149" s="1083"/>
      <c r="K149" s="1083"/>
      <c r="L149" s="1083"/>
      <c r="M149" s="1083"/>
      <c r="N149" s="1083">
        <f t="shared" si="30"/>
        <v>0</v>
      </c>
      <c r="O149" s="1083"/>
      <c r="P149" s="997">
        <f t="shared" si="35"/>
        <v>0</v>
      </c>
      <c r="Q149" s="997"/>
      <c r="R149" s="997">
        <f t="shared" si="25"/>
        <v>0</v>
      </c>
      <c r="S149" s="997"/>
      <c r="T149" s="1028">
        <f t="shared" si="26"/>
        <v>0</v>
      </c>
      <c r="U149" s="1028">
        <f t="shared" si="27"/>
        <v>0</v>
      </c>
      <c r="V149" s="1028">
        <f t="shared" si="31"/>
        <v>0</v>
      </c>
      <c r="W149" s="1041"/>
      <c r="X149" s="1041"/>
      <c r="Y149" s="917"/>
      <c r="Z149" s="917"/>
      <c r="AA149" s="1029"/>
      <c r="AB149" s="1084"/>
      <c r="AC149" s="1084">
        <f t="shared" si="32"/>
        <v>0</v>
      </c>
      <c r="AD149" s="1085"/>
      <c r="AE149" s="1085"/>
      <c r="AF149" s="1085"/>
      <c r="AG149" s="1085"/>
      <c r="AH149" s="1085">
        <f t="shared" si="33"/>
        <v>0</v>
      </c>
      <c r="AI149" s="917"/>
      <c r="AJ149" s="917"/>
      <c r="AK149" s="917"/>
      <c r="AL149" s="917"/>
      <c r="AM149" s="917"/>
      <c r="AN149" s="1029"/>
      <c r="AO149" s="1029"/>
      <c r="AP149" s="1029">
        <f t="shared" si="34"/>
        <v>0</v>
      </c>
      <c r="AQ149" s="1305"/>
      <c r="AR149" s="1305"/>
      <c r="AS149" s="1305"/>
      <c r="AT149" s="1305"/>
      <c r="AU149" s="1305"/>
      <c r="AV149" s="1305"/>
      <c r="AW149" s="1307">
        <f t="shared" si="24"/>
        <v>0</v>
      </c>
      <c r="AX149" s="1922"/>
      <c r="AY149" s="1922"/>
      <c r="AZ149" s="1922"/>
      <c r="BA149" s="1922"/>
      <c r="BB149" s="1922"/>
      <c r="BC149" s="1922"/>
      <c r="BD149" s="1922"/>
      <c r="BE149" s="1007"/>
    </row>
    <row r="150" spans="1:57" ht="12.75" hidden="1" customHeight="1">
      <c r="A150" s="913"/>
      <c r="B150" s="1087"/>
      <c r="C150" s="1010"/>
      <c r="D150" s="1076"/>
      <c r="E150" s="1082">
        <v>0</v>
      </c>
      <c r="F150" s="1082">
        <v>0</v>
      </c>
      <c r="G150" s="1082">
        <v>0</v>
      </c>
      <c r="H150" s="1082"/>
      <c r="I150" s="1082">
        <f t="shared" si="29"/>
        <v>0</v>
      </c>
      <c r="J150" s="1083"/>
      <c r="K150" s="1083"/>
      <c r="L150" s="1083"/>
      <c r="M150" s="1083"/>
      <c r="N150" s="1083">
        <f t="shared" si="30"/>
        <v>0</v>
      </c>
      <c r="O150" s="1083"/>
      <c r="P150" s="997">
        <f t="shared" si="35"/>
        <v>0</v>
      </c>
      <c r="Q150" s="997"/>
      <c r="R150" s="997">
        <f t="shared" si="25"/>
        <v>0</v>
      </c>
      <c r="S150" s="997"/>
      <c r="T150" s="1028">
        <f t="shared" si="26"/>
        <v>0</v>
      </c>
      <c r="U150" s="1028">
        <f t="shared" si="27"/>
        <v>0</v>
      </c>
      <c r="V150" s="1028">
        <f t="shared" si="31"/>
        <v>0</v>
      </c>
      <c r="W150" s="1041"/>
      <c r="X150" s="1041"/>
      <c r="Y150" s="917"/>
      <c r="Z150" s="917"/>
      <c r="AA150" s="1029"/>
      <c r="AB150" s="1084"/>
      <c r="AC150" s="1084">
        <f t="shared" si="32"/>
        <v>0</v>
      </c>
      <c r="AD150" s="1085"/>
      <c r="AE150" s="1085"/>
      <c r="AF150" s="1085"/>
      <c r="AG150" s="1085"/>
      <c r="AH150" s="1085">
        <f t="shared" si="33"/>
        <v>0</v>
      </c>
      <c r="AI150" s="917"/>
      <c r="AJ150" s="917"/>
      <c r="AK150" s="917"/>
      <c r="AL150" s="917"/>
      <c r="AM150" s="917"/>
      <c r="AN150" s="1029"/>
      <c r="AO150" s="1029"/>
      <c r="AP150" s="1029">
        <f t="shared" si="34"/>
        <v>0</v>
      </c>
      <c r="AQ150" s="1305"/>
      <c r="AR150" s="1305"/>
      <c r="AS150" s="1305"/>
      <c r="AT150" s="1305"/>
      <c r="AU150" s="1305"/>
      <c r="AV150" s="1305"/>
      <c r="AW150" s="1307">
        <f t="shared" si="24"/>
        <v>0</v>
      </c>
      <c r="AX150" s="1922"/>
      <c r="AY150" s="1922"/>
      <c r="AZ150" s="1922"/>
      <c r="BA150" s="1922"/>
      <c r="BB150" s="1922"/>
      <c r="BC150" s="1922"/>
      <c r="BD150" s="1922"/>
      <c r="BE150" s="1007"/>
    </row>
    <row r="151" spans="1:57" ht="12.75" hidden="1" customHeight="1">
      <c r="A151" s="913"/>
      <c r="B151" s="1087"/>
      <c r="C151" s="1010"/>
      <c r="D151" s="1076"/>
      <c r="E151" s="1082">
        <v>0</v>
      </c>
      <c r="F151" s="1082">
        <v>0</v>
      </c>
      <c r="G151" s="1082">
        <v>0</v>
      </c>
      <c r="H151" s="1082"/>
      <c r="I151" s="1082">
        <f t="shared" si="29"/>
        <v>0</v>
      </c>
      <c r="J151" s="1083"/>
      <c r="K151" s="1083"/>
      <c r="L151" s="1083"/>
      <c r="M151" s="1083"/>
      <c r="N151" s="1083">
        <f t="shared" si="30"/>
        <v>0</v>
      </c>
      <c r="O151" s="1083"/>
      <c r="P151" s="997">
        <f t="shared" si="35"/>
        <v>0</v>
      </c>
      <c r="Q151" s="997"/>
      <c r="R151" s="997">
        <f t="shared" si="25"/>
        <v>0</v>
      </c>
      <c r="S151" s="997"/>
      <c r="T151" s="1028">
        <f t="shared" si="26"/>
        <v>0</v>
      </c>
      <c r="U151" s="1028">
        <f t="shared" si="27"/>
        <v>0</v>
      </c>
      <c r="V151" s="1028">
        <f t="shared" si="31"/>
        <v>0</v>
      </c>
      <c r="W151" s="1041"/>
      <c r="X151" s="1041"/>
      <c r="Y151" s="917"/>
      <c r="Z151" s="917"/>
      <c r="AA151" s="1029"/>
      <c r="AB151" s="1084"/>
      <c r="AC151" s="1084">
        <f t="shared" si="32"/>
        <v>0</v>
      </c>
      <c r="AD151" s="1085"/>
      <c r="AE151" s="1085"/>
      <c r="AF151" s="1085"/>
      <c r="AG151" s="1085"/>
      <c r="AH151" s="1085">
        <f t="shared" si="33"/>
        <v>0</v>
      </c>
      <c r="AI151" s="917"/>
      <c r="AJ151" s="917"/>
      <c r="AK151" s="917"/>
      <c r="AL151" s="917"/>
      <c r="AM151" s="917"/>
      <c r="AN151" s="1029"/>
      <c r="AO151" s="1029"/>
      <c r="AP151" s="1029">
        <f t="shared" si="34"/>
        <v>0</v>
      </c>
      <c r="AQ151" s="1305"/>
      <c r="AR151" s="1305"/>
      <c r="AS151" s="1305"/>
      <c r="AT151" s="1305"/>
      <c r="AU151" s="1305"/>
      <c r="AV151" s="1305"/>
      <c r="AW151" s="1307">
        <f t="shared" si="24"/>
        <v>0</v>
      </c>
      <c r="AX151" s="1922"/>
      <c r="AY151" s="1922"/>
      <c r="AZ151" s="1922"/>
      <c r="BA151" s="1922"/>
      <c r="BB151" s="1922"/>
      <c r="BC151" s="1922"/>
      <c r="BD151" s="1922"/>
      <c r="BE151" s="1007"/>
    </row>
    <row r="152" spans="1:57" ht="12.75" hidden="1" customHeight="1">
      <c r="A152" s="913"/>
      <c r="B152" s="1087"/>
      <c r="C152" s="1010"/>
      <c r="D152" s="1076"/>
      <c r="E152" s="1082">
        <v>0</v>
      </c>
      <c r="F152" s="1082">
        <v>0</v>
      </c>
      <c r="G152" s="1082">
        <v>0</v>
      </c>
      <c r="H152" s="1082"/>
      <c r="I152" s="1082">
        <f t="shared" si="29"/>
        <v>0</v>
      </c>
      <c r="J152" s="1083"/>
      <c r="K152" s="1083"/>
      <c r="L152" s="1083"/>
      <c r="M152" s="1083"/>
      <c r="N152" s="1083">
        <f t="shared" si="30"/>
        <v>0</v>
      </c>
      <c r="O152" s="1083"/>
      <c r="P152" s="997">
        <f t="shared" si="35"/>
        <v>0</v>
      </c>
      <c r="Q152" s="997"/>
      <c r="R152" s="997">
        <f t="shared" si="25"/>
        <v>0</v>
      </c>
      <c r="S152" s="997"/>
      <c r="T152" s="1028">
        <f t="shared" si="26"/>
        <v>0</v>
      </c>
      <c r="U152" s="1028">
        <f t="shared" si="27"/>
        <v>0</v>
      </c>
      <c r="V152" s="1028">
        <f t="shared" si="31"/>
        <v>0</v>
      </c>
      <c r="W152" s="1041"/>
      <c r="X152" s="1041"/>
      <c r="Y152" s="917"/>
      <c r="Z152" s="917"/>
      <c r="AA152" s="1029"/>
      <c r="AB152" s="1084"/>
      <c r="AC152" s="1084">
        <f t="shared" si="32"/>
        <v>0</v>
      </c>
      <c r="AD152" s="1085"/>
      <c r="AE152" s="1085"/>
      <c r="AF152" s="1085"/>
      <c r="AG152" s="1085"/>
      <c r="AH152" s="1085">
        <f t="shared" si="33"/>
        <v>0</v>
      </c>
      <c r="AI152" s="917"/>
      <c r="AJ152" s="917"/>
      <c r="AK152" s="917"/>
      <c r="AL152" s="917"/>
      <c r="AM152" s="917"/>
      <c r="AN152" s="1029"/>
      <c r="AO152" s="1029"/>
      <c r="AP152" s="1029">
        <f t="shared" si="34"/>
        <v>0</v>
      </c>
      <c r="AQ152" s="1305"/>
      <c r="AR152" s="1305"/>
      <c r="AS152" s="1305"/>
      <c r="AT152" s="1305"/>
      <c r="AU152" s="1305"/>
      <c r="AV152" s="1305"/>
      <c r="AW152" s="1307">
        <f t="shared" si="24"/>
        <v>0</v>
      </c>
      <c r="AX152" s="1922"/>
      <c r="AY152" s="1922"/>
      <c r="AZ152" s="1922"/>
      <c r="BA152" s="1922"/>
      <c r="BB152" s="1922"/>
      <c r="BC152" s="1922"/>
      <c r="BD152" s="1922"/>
      <c r="BE152" s="1007"/>
    </row>
    <row r="153" spans="1:57" ht="12.75" hidden="1" customHeight="1">
      <c r="A153" s="913"/>
      <c r="B153" s="1087"/>
      <c r="C153" s="1010"/>
      <c r="D153" s="1076"/>
      <c r="E153" s="1082">
        <v>0</v>
      </c>
      <c r="F153" s="1082">
        <v>0</v>
      </c>
      <c r="G153" s="1082">
        <v>0</v>
      </c>
      <c r="H153" s="1082"/>
      <c r="I153" s="1082">
        <f t="shared" si="29"/>
        <v>0</v>
      </c>
      <c r="J153" s="1083"/>
      <c r="K153" s="1083"/>
      <c r="L153" s="1083"/>
      <c r="M153" s="1083"/>
      <c r="N153" s="1083">
        <f t="shared" si="30"/>
        <v>0</v>
      </c>
      <c r="O153" s="1083"/>
      <c r="P153" s="997">
        <f t="shared" si="35"/>
        <v>0</v>
      </c>
      <c r="Q153" s="997"/>
      <c r="R153" s="997">
        <f t="shared" si="25"/>
        <v>0</v>
      </c>
      <c r="S153" s="997"/>
      <c r="T153" s="1028">
        <f t="shared" si="26"/>
        <v>0</v>
      </c>
      <c r="U153" s="1028">
        <f t="shared" si="27"/>
        <v>0</v>
      </c>
      <c r="V153" s="1028">
        <f t="shared" si="31"/>
        <v>0</v>
      </c>
      <c r="W153" s="1041"/>
      <c r="X153" s="1041"/>
      <c r="Y153" s="917"/>
      <c r="Z153" s="917"/>
      <c r="AA153" s="1029"/>
      <c r="AB153" s="1084"/>
      <c r="AC153" s="1084">
        <f t="shared" si="32"/>
        <v>0</v>
      </c>
      <c r="AD153" s="1085"/>
      <c r="AE153" s="1085"/>
      <c r="AF153" s="1085"/>
      <c r="AG153" s="1085"/>
      <c r="AH153" s="1085">
        <f t="shared" si="33"/>
        <v>0</v>
      </c>
      <c r="AI153" s="917"/>
      <c r="AJ153" s="917"/>
      <c r="AK153" s="917"/>
      <c r="AL153" s="917"/>
      <c r="AM153" s="917"/>
      <c r="AN153" s="1029"/>
      <c r="AO153" s="1029"/>
      <c r="AP153" s="1029">
        <f t="shared" si="34"/>
        <v>0</v>
      </c>
      <c r="AQ153" s="1305"/>
      <c r="AR153" s="1305"/>
      <c r="AS153" s="1305"/>
      <c r="AT153" s="1305"/>
      <c r="AU153" s="1305"/>
      <c r="AV153" s="1305"/>
      <c r="AW153" s="1307">
        <f t="shared" si="24"/>
        <v>0</v>
      </c>
      <c r="AX153" s="1922"/>
      <c r="AY153" s="1922"/>
      <c r="AZ153" s="1922"/>
      <c r="BA153" s="1922"/>
      <c r="BB153" s="1922"/>
      <c r="BC153" s="1922"/>
      <c r="BD153" s="1922"/>
      <c r="BE153" s="1007"/>
    </row>
    <row r="154" spans="1:57" ht="12.75" hidden="1" customHeight="1">
      <c r="A154" s="913"/>
      <c r="B154" s="1087"/>
      <c r="C154" s="1010"/>
      <c r="D154" s="1076"/>
      <c r="E154" s="1082">
        <v>0</v>
      </c>
      <c r="F154" s="1082">
        <v>0</v>
      </c>
      <c r="G154" s="1082">
        <v>0</v>
      </c>
      <c r="H154" s="1082"/>
      <c r="I154" s="1082">
        <f t="shared" si="29"/>
        <v>0</v>
      </c>
      <c r="J154" s="1083"/>
      <c r="K154" s="1083"/>
      <c r="L154" s="1083"/>
      <c r="M154" s="1083"/>
      <c r="N154" s="1083">
        <f t="shared" si="30"/>
        <v>0</v>
      </c>
      <c r="O154" s="1083"/>
      <c r="P154" s="997">
        <f t="shared" si="35"/>
        <v>0</v>
      </c>
      <c r="Q154" s="997"/>
      <c r="R154" s="997">
        <f t="shared" si="25"/>
        <v>0</v>
      </c>
      <c r="S154" s="997"/>
      <c r="T154" s="1028">
        <f t="shared" si="26"/>
        <v>0</v>
      </c>
      <c r="U154" s="1028">
        <f t="shared" si="27"/>
        <v>0</v>
      </c>
      <c r="V154" s="1028">
        <f t="shared" si="31"/>
        <v>0</v>
      </c>
      <c r="W154" s="1041"/>
      <c r="X154" s="1041"/>
      <c r="Y154" s="917"/>
      <c r="Z154" s="917"/>
      <c r="AA154" s="1029"/>
      <c r="AB154" s="1084"/>
      <c r="AC154" s="1084">
        <f t="shared" si="32"/>
        <v>0</v>
      </c>
      <c r="AD154" s="1085"/>
      <c r="AE154" s="1085"/>
      <c r="AF154" s="1085"/>
      <c r="AG154" s="1085"/>
      <c r="AH154" s="1085">
        <f t="shared" si="33"/>
        <v>0</v>
      </c>
      <c r="AI154" s="917"/>
      <c r="AJ154" s="917"/>
      <c r="AK154" s="917"/>
      <c r="AL154" s="917"/>
      <c r="AM154" s="917"/>
      <c r="AN154" s="1029"/>
      <c r="AO154" s="1029"/>
      <c r="AP154" s="1029">
        <f t="shared" si="34"/>
        <v>0</v>
      </c>
      <c r="AQ154" s="1305"/>
      <c r="AR154" s="1305"/>
      <c r="AS154" s="1305"/>
      <c r="AT154" s="1305"/>
      <c r="AU154" s="1305"/>
      <c r="AV154" s="1305"/>
      <c r="AW154" s="1307">
        <f t="shared" si="24"/>
        <v>0</v>
      </c>
      <c r="AX154" s="1922"/>
      <c r="AY154" s="1922"/>
      <c r="AZ154" s="1922"/>
      <c r="BA154" s="1922"/>
      <c r="BB154" s="1922"/>
      <c r="BC154" s="1922"/>
      <c r="BD154" s="1922"/>
      <c r="BE154" s="1007"/>
    </row>
    <row r="155" spans="1:57" ht="12.75" hidden="1" customHeight="1">
      <c r="A155" s="913"/>
      <c r="B155" s="1087"/>
      <c r="C155" s="1010"/>
      <c r="D155" s="1076"/>
      <c r="E155" s="1082">
        <v>0</v>
      </c>
      <c r="F155" s="1082">
        <v>0</v>
      </c>
      <c r="G155" s="1082">
        <v>0</v>
      </c>
      <c r="H155" s="1082"/>
      <c r="I155" s="1082">
        <f t="shared" si="29"/>
        <v>0</v>
      </c>
      <c r="J155" s="1083"/>
      <c r="K155" s="1083"/>
      <c r="L155" s="1083"/>
      <c r="M155" s="1083"/>
      <c r="N155" s="1083">
        <f t="shared" si="30"/>
        <v>0</v>
      </c>
      <c r="O155" s="1083"/>
      <c r="P155" s="997">
        <f t="shared" si="35"/>
        <v>0</v>
      </c>
      <c r="Q155" s="997"/>
      <c r="R155" s="997">
        <f t="shared" si="25"/>
        <v>0</v>
      </c>
      <c r="S155" s="997"/>
      <c r="T155" s="1028">
        <f t="shared" si="26"/>
        <v>0</v>
      </c>
      <c r="U155" s="1028">
        <f t="shared" si="27"/>
        <v>0</v>
      </c>
      <c r="V155" s="1028">
        <f t="shared" si="31"/>
        <v>0</v>
      </c>
      <c r="W155" s="1041"/>
      <c r="X155" s="1041"/>
      <c r="Y155" s="917"/>
      <c r="Z155" s="917"/>
      <c r="AA155" s="1029"/>
      <c r="AB155" s="1084"/>
      <c r="AC155" s="1084">
        <f t="shared" si="32"/>
        <v>0</v>
      </c>
      <c r="AD155" s="1085"/>
      <c r="AE155" s="1085"/>
      <c r="AF155" s="1085"/>
      <c r="AG155" s="1085"/>
      <c r="AH155" s="1085">
        <f t="shared" si="33"/>
        <v>0</v>
      </c>
      <c r="AI155" s="917"/>
      <c r="AJ155" s="917"/>
      <c r="AK155" s="917"/>
      <c r="AL155" s="917"/>
      <c r="AM155" s="917"/>
      <c r="AN155" s="1029"/>
      <c r="AO155" s="1029"/>
      <c r="AP155" s="1029">
        <f t="shared" si="34"/>
        <v>0</v>
      </c>
      <c r="AQ155" s="1305"/>
      <c r="AR155" s="1305"/>
      <c r="AS155" s="1305"/>
      <c r="AT155" s="1305"/>
      <c r="AU155" s="1305"/>
      <c r="AV155" s="1305"/>
      <c r="AW155" s="1307">
        <f t="shared" si="24"/>
        <v>0</v>
      </c>
      <c r="AX155" s="1922"/>
      <c r="AY155" s="1922"/>
      <c r="AZ155" s="1922"/>
      <c r="BA155" s="1922"/>
      <c r="BB155" s="1922"/>
      <c r="BC155" s="1922"/>
      <c r="BD155" s="1922"/>
      <c r="BE155" s="1007"/>
    </row>
    <row r="156" spans="1:57" ht="12.75" hidden="1" customHeight="1">
      <c r="A156" s="913"/>
      <c r="B156" s="1087"/>
      <c r="C156" s="1010"/>
      <c r="D156" s="1076"/>
      <c r="E156" s="1082">
        <v>0</v>
      </c>
      <c r="F156" s="1082">
        <v>0</v>
      </c>
      <c r="G156" s="1082">
        <v>0</v>
      </c>
      <c r="H156" s="1082"/>
      <c r="I156" s="1082">
        <f t="shared" si="29"/>
        <v>0</v>
      </c>
      <c r="J156" s="1083"/>
      <c r="K156" s="1083"/>
      <c r="L156" s="1083"/>
      <c r="M156" s="1083"/>
      <c r="N156" s="1083">
        <f t="shared" si="30"/>
        <v>0</v>
      </c>
      <c r="O156" s="1083"/>
      <c r="P156" s="997">
        <f t="shared" si="35"/>
        <v>0</v>
      </c>
      <c r="Q156" s="997"/>
      <c r="R156" s="997">
        <f t="shared" si="25"/>
        <v>0</v>
      </c>
      <c r="S156" s="997"/>
      <c r="T156" s="1028">
        <f t="shared" si="26"/>
        <v>0</v>
      </c>
      <c r="U156" s="1028">
        <f t="shared" si="27"/>
        <v>0</v>
      </c>
      <c r="V156" s="1028">
        <f t="shared" si="31"/>
        <v>0</v>
      </c>
      <c r="W156" s="1041"/>
      <c r="X156" s="1041"/>
      <c r="Y156" s="917"/>
      <c r="Z156" s="917"/>
      <c r="AA156" s="1029"/>
      <c r="AB156" s="1084"/>
      <c r="AC156" s="1084">
        <f t="shared" si="32"/>
        <v>0</v>
      </c>
      <c r="AD156" s="1085"/>
      <c r="AE156" s="1085"/>
      <c r="AF156" s="1085"/>
      <c r="AG156" s="1085"/>
      <c r="AH156" s="1085">
        <f t="shared" si="33"/>
        <v>0</v>
      </c>
      <c r="AI156" s="917"/>
      <c r="AJ156" s="917"/>
      <c r="AK156" s="917"/>
      <c r="AL156" s="917"/>
      <c r="AM156" s="917"/>
      <c r="AN156" s="1029"/>
      <c r="AO156" s="1029"/>
      <c r="AP156" s="1029">
        <f t="shared" si="34"/>
        <v>0</v>
      </c>
      <c r="AQ156" s="1305"/>
      <c r="AR156" s="1305"/>
      <c r="AS156" s="1305"/>
      <c r="AT156" s="1305"/>
      <c r="AU156" s="1305"/>
      <c r="AV156" s="1305"/>
      <c r="AW156" s="1307">
        <f t="shared" si="24"/>
        <v>0</v>
      </c>
      <c r="AX156" s="1922"/>
      <c r="AY156" s="1922"/>
      <c r="AZ156" s="1922"/>
      <c r="BA156" s="1922"/>
      <c r="BB156" s="1922"/>
      <c r="BC156" s="1922"/>
      <c r="BD156" s="1922"/>
      <c r="BE156" s="1007"/>
    </row>
    <row r="157" spans="1:57" ht="12.75" hidden="1" customHeight="1">
      <c r="A157" s="913"/>
      <c r="B157" s="1087"/>
      <c r="C157" s="1010"/>
      <c r="D157" s="1076"/>
      <c r="E157" s="1082">
        <v>0</v>
      </c>
      <c r="F157" s="1082">
        <v>0</v>
      </c>
      <c r="G157" s="1082">
        <v>0</v>
      </c>
      <c r="H157" s="1082"/>
      <c r="I157" s="1082">
        <f t="shared" si="29"/>
        <v>0</v>
      </c>
      <c r="J157" s="1083"/>
      <c r="K157" s="1083"/>
      <c r="L157" s="1083"/>
      <c r="M157" s="1083"/>
      <c r="N157" s="1083">
        <f t="shared" si="30"/>
        <v>0</v>
      </c>
      <c r="O157" s="1083"/>
      <c r="P157" s="997">
        <f t="shared" si="35"/>
        <v>0</v>
      </c>
      <c r="Q157" s="997"/>
      <c r="R157" s="997">
        <f t="shared" si="25"/>
        <v>0</v>
      </c>
      <c r="S157" s="997"/>
      <c r="T157" s="1028">
        <f t="shared" si="26"/>
        <v>0</v>
      </c>
      <c r="U157" s="1028">
        <f t="shared" si="27"/>
        <v>0</v>
      </c>
      <c r="V157" s="1028">
        <f t="shared" si="31"/>
        <v>0</v>
      </c>
      <c r="W157" s="1041"/>
      <c r="X157" s="1041"/>
      <c r="Y157" s="917"/>
      <c r="Z157" s="917"/>
      <c r="AA157" s="1029"/>
      <c r="AB157" s="1084"/>
      <c r="AC157" s="1084">
        <f t="shared" si="32"/>
        <v>0</v>
      </c>
      <c r="AD157" s="1085"/>
      <c r="AE157" s="1085"/>
      <c r="AF157" s="1085"/>
      <c r="AG157" s="1085"/>
      <c r="AH157" s="1085">
        <f t="shared" si="33"/>
        <v>0</v>
      </c>
      <c r="AI157" s="917"/>
      <c r="AJ157" s="917"/>
      <c r="AK157" s="917"/>
      <c r="AL157" s="917"/>
      <c r="AM157" s="917"/>
      <c r="AN157" s="1029"/>
      <c r="AO157" s="1029"/>
      <c r="AP157" s="1029">
        <f t="shared" si="34"/>
        <v>0</v>
      </c>
      <c r="AQ157" s="1305"/>
      <c r="AR157" s="1305"/>
      <c r="AS157" s="1305"/>
      <c r="AT157" s="1305"/>
      <c r="AU157" s="1305"/>
      <c r="AV157" s="1305"/>
      <c r="AW157" s="1307">
        <f t="shared" si="24"/>
        <v>0</v>
      </c>
      <c r="AX157" s="1922"/>
      <c r="AY157" s="1922"/>
      <c r="AZ157" s="1922"/>
      <c r="BA157" s="1922"/>
      <c r="BB157" s="1922"/>
      <c r="BC157" s="1922"/>
      <c r="BD157" s="1922"/>
      <c r="BE157" s="1007"/>
    </row>
    <row r="158" spans="1:57" ht="12.75" hidden="1" customHeight="1">
      <c r="A158" s="913"/>
      <c r="B158" s="1087"/>
      <c r="C158" s="1010"/>
      <c r="D158" s="1076"/>
      <c r="E158" s="1082">
        <v>0</v>
      </c>
      <c r="F158" s="1082">
        <v>0</v>
      </c>
      <c r="G158" s="1082">
        <v>0</v>
      </c>
      <c r="H158" s="1082"/>
      <c r="I158" s="1082">
        <f t="shared" si="29"/>
        <v>0</v>
      </c>
      <c r="J158" s="1083"/>
      <c r="K158" s="1083"/>
      <c r="L158" s="1083"/>
      <c r="M158" s="1083"/>
      <c r="N158" s="1083">
        <f t="shared" si="30"/>
        <v>0</v>
      </c>
      <c r="O158" s="1083"/>
      <c r="P158" s="997">
        <f t="shared" si="35"/>
        <v>0</v>
      </c>
      <c r="Q158" s="997"/>
      <c r="R158" s="997">
        <f t="shared" si="25"/>
        <v>0</v>
      </c>
      <c r="S158" s="997"/>
      <c r="T158" s="1028">
        <f t="shared" si="26"/>
        <v>0</v>
      </c>
      <c r="U158" s="1028">
        <f t="shared" si="27"/>
        <v>0</v>
      </c>
      <c r="V158" s="1028">
        <f t="shared" si="31"/>
        <v>0</v>
      </c>
      <c r="W158" s="1041"/>
      <c r="X158" s="1041"/>
      <c r="Y158" s="917"/>
      <c r="Z158" s="917"/>
      <c r="AA158" s="1029"/>
      <c r="AB158" s="1084"/>
      <c r="AC158" s="1084">
        <f t="shared" si="32"/>
        <v>0</v>
      </c>
      <c r="AD158" s="1085"/>
      <c r="AE158" s="1085"/>
      <c r="AF158" s="1085"/>
      <c r="AG158" s="1085"/>
      <c r="AH158" s="1085">
        <f t="shared" si="33"/>
        <v>0</v>
      </c>
      <c r="AI158" s="917"/>
      <c r="AJ158" s="917"/>
      <c r="AK158" s="917"/>
      <c r="AL158" s="917"/>
      <c r="AM158" s="917"/>
      <c r="AN158" s="1029"/>
      <c r="AO158" s="1029"/>
      <c r="AP158" s="1029">
        <f t="shared" si="34"/>
        <v>0</v>
      </c>
      <c r="AQ158" s="1305"/>
      <c r="AR158" s="1305"/>
      <c r="AS158" s="1305"/>
      <c r="AT158" s="1305"/>
      <c r="AU158" s="1305"/>
      <c r="AV158" s="1305"/>
      <c r="AW158" s="1307">
        <f t="shared" si="24"/>
        <v>0</v>
      </c>
      <c r="AX158" s="1922"/>
      <c r="AY158" s="1922"/>
      <c r="AZ158" s="1922"/>
      <c r="BA158" s="1922"/>
      <c r="BB158" s="1922"/>
      <c r="BC158" s="1922"/>
      <c r="BD158" s="1922"/>
      <c r="BE158" s="1007"/>
    </row>
    <row r="159" spans="1:57" ht="12.75" hidden="1" customHeight="1">
      <c r="B159" s="1089"/>
      <c r="C159" s="1042"/>
      <c r="D159" s="923"/>
      <c r="E159" s="920">
        <v>0</v>
      </c>
      <c r="F159" s="920">
        <v>0</v>
      </c>
      <c r="G159" s="920">
        <v>0</v>
      </c>
      <c r="H159" s="920">
        <v>0</v>
      </c>
      <c r="I159" s="920">
        <f t="shared" si="29"/>
        <v>0</v>
      </c>
      <c r="J159" s="921"/>
      <c r="K159" s="921"/>
      <c r="L159" s="921"/>
      <c r="M159" s="921"/>
      <c r="N159" s="921">
        <f t="shared" si="30"/>
        <v>0</v>
      </c>
      <c r="O159" s="921"/>
      <c r="P159" s="997">
        <f t="shared" si="35"/>
        <v>0</v>
      </c>
      <c r="Q159" s="997"/>
      <c r="R159" s="997">
        <f t="shared" si="25"/>
        <v>0</v>
      </c>
      <c r="S159" s="997"/>
      <c r="T159" s="1028">
        <f t="shared" si="26"/>
        <v>0</v>
      </c>
      <c r="U159" s="1028">
        <f t="shared" si="27"/>
        <v>0</v>
      </c>
      <c r="V159" s="1028">
        <f t="shared" si="31"/>
        <v>0</v>
      </c>
      <c r="W159" s="1041"/>
      <c r="X159" s="1041"/>
      <c r="Y159" s="917">
        <v>0</v>
      </c>
      <c r="Z159" s="917">
        <v>0</v>
      </c>
      <c r="AA159" s="917">
        <v>0</v>
      </c>
      <c r="AB159" s="917">
        <v>0</v>
      </c>
      <c r="AC159" s="917">
        <f t="shared" si="32"/>
        <v>0</v>
      </c>
      <c r="AD159" s="918"/>
      <c r="AE159" s="918"/>
      <c r="AF159" s="918"/>
      <c r="AG159" s="918"/>
      <c r="AH159" s="918">
        <f t="shared" si="33"/>
        <v>0</v>
      </c>
      <c r="AI159" s="917">
        <f>Y159+AD159</f>
        <v>0</v>
      </c>
      <c r="AJ159" s="917"/>
      <c r="AK159" s="917"/>
      <c r="AL159" s="917">
        <f>Z159+AE159</f>
        <v>0</v>
      </c>
      <c r="AM159" s="917"/>
      <c r="AN159" s="917">
        <f>AA159+AF159</f>
        <v>0</v>
      </c>
      <c r="AO159" s="917">
        <f>AB159+AG159</f>
        <v>0</v>
      </c>
      <c r="AP159" s="917">
        <f t="shared" si="34"/>
        <v>0</v>
      </c>
      <c r="AQ159" s="1300"/>
      <c r="AR159" s="1300"/>
      <c r="AS159" s="1300"/>
      <c r="AT159" s="1300"/>
      <c r="AU159" s="1300"/>
      <c r="AV159" s="1300"/>
      <c r="AW159" s="1307">
        <f t="shared" si="24"/>
        <v>0</v>
      </c>
      <c r="AX159" s="1917"/>
      <c r="AY159" s="1917"/>
      <c r="AZ159" s="1917"/>
      <c r="BA159" s="1917"/>
      <c r="BB159" s="1917"/>
      <c r="BC159" s="1917"/>
      <c r="BD159" s="1917"/>
      <c r="BE159" s="1007"/>
    </row>
    <row r="160" spans="1:57" ht="30.75" hidden="1" customHeight="1">
      <c r="B160" s="1145" t="s">
        <v>706</v>
      </c>
      <c r="C160" s="1148" t="s">
        <v>510</v>
      </c>
      <c r="D160" s="1142"/>
      <c r="E160" s="1142">
        <v>0</v>
      </c>
      <c r="F160" s="1142">
        <v>0</v>
      </c>
      <c r="G160" s="1142">
        <v>0</v>
      </c>
      <c r="H160" s="1142">
        <v>0</v>
      </c>
      <c r="I160" s="1142">
        <f t="shared" si="29"/>
        <v>0</v>
      </c>
      <c r="J160" s="1142">
        <f>SUM(J161:J180)</f>
        <v>0</v>
      </c>
      <c r="K160" s="1142">
        <f>SUM(K161:K180)</f>
        <v>0</v>
      </c>
      <c r="L160" s="1142">
        <f>SUM(L161:L180)</f>
        <v>0</v>
      </c>
      <c r="M160" s="1142">
        <f>SUM(M161:M180)</f>
        <v>0</v>
      </c>
      <c r="N160" s="1142">
        <f t="shared" si="30"/>
        <v>0</v>
      </c>
      <c r="O160" s="1314">
        <f>O166</f>
        <v>0</v>
      </c>
      <c r="P160" s="1316">
        <f>SUM(P161:P180)</f>
        <v>0</v>
      </c>
      <c r="Q160" s="1142">
        <f t="shared" ref="Q160:V160" si="36">SUM(Q161:Q180)</f>
        <v>0</v>
      </c>
      <c r="R160" s="1142">
        <f t="shared" si="36"/>
        <v>3503.8</v>
      </c>
      <c r="S160" s="1142"/>
      <c r="T160" s="1142">
        <f t="shared" si="36"/>
        <v>0</v>
      </c>
      <c r="U160" s="1142">
        <f t="shared" si="36"/>
        <v>0</v>
      </c>
      <c r="V160" s="1142">
        <f t="shared" si="36"/>
        <v>3503.8</v>
      </c>
      <c r="W160" s="1143"/>
      <c r="X160" s="1143"/>
      <c r="Y160" s="1142">
        <v>0</v>
      </c>
      <c r="Z160" s="1142">
        <v>0</v>
      </c>
      <c r="AA160" s="1142">
        <v>0</v>
      </c>
      <c r="AB160" s="1142">
        <v>0</v>
      </c>
      <c r="AC160" s="1142">
        <f t="shared" si="32"/>
        <v>0</v>
      </c>
      <c r="AD160" s="1142">
        <f>SUM(AD161:AD180)</f>
        <v>0</v>
      </c>
      <c r="AE160" s="1142">
        <f>SUM(AE161:AE180)</f>
        <v>0</v>
      </c>
      <c r="AF160" s="1142">
        <f>SUM(AF161:AF180)</f>
        <v>0</v>
      </c>
      <c r="AG160" s="1142">
        <f>SUM(AG161:AG180)</f>
        <v>0</v>
      </c>
      <c r="AH160" s="1142">
        <f t="shared" si="33"/>
        <v>0</v>
      </c>
      <c r="AI160" s="1142">
        <f>SUM(AI161:AI180)</f>
        <v>0</v>
      </c>
      <c r="AJ160" s="1142"/>
      <c r="AK160" s="1142"/>
      <c r="AL160" s="1142">
        <f>SUM(AL161:AL180)</f>
        <v>0</v>
      </c>
      <c r="AM160" s="1142"/>
      <c r="AN160" s="1142">
        <f>SUM(AN161:AN180)</f>
        <v>0</v>
      </c>
      <c r="AO160" s="1142">
        <f>SUM(AO161:AO180)</f>
        <v>0</v>
      </c>
      <c r="AP160" s="1142">
        <f t="shared" si="34"/>
        <v>0</v>
      </c>
      <c r="AQ160" s="1142"/>
      <c r="AR160" s="1861"/>
      <c r="AS160" s="1142"/>
      <c r="AT160" s="1142"/>
      <c r="AU160" s="1142"/>
      <c r="AV160" s="1142"/>
      <c r="AW160" s="1307">
        <f t="shared" si="24"/>
        <v>0</v>
      </c>
      <c r="AX160" s="1861"/>
      <c r="AY160" s="1861"/>
      <c r="AZ160" s="1861"/>
      <c r="BA160" s="1861"/>
      <c r="BB160" s="1861"/>
      <c r="BC160" s="1861"/>
      <c r="BD160" s="1861"/>
      <c r="BE160" s="1149"/>
    </row>
    <row r="161" spans="1:57" ht="26.25" hidden="1" customHeight="1">
      <c r="A161" s="885" t="s">
        <v>636</v>
      </c>
      <c r="B161" s="1089"/>
      <c r="C161" s="1042" t="s">
        <v>696</v>
      </c>
      <c r="D161" s="923"/>
      <c r="E161" s="920">
        <v>0</v>
      </c>
      <c r="F161" s="920">
        <v>0</v>
      </c>
      <c r="G161" s="920">
        <v>0</v>
      </c>
      <c r="H161" s="920">
        <v>0</v>
      </c>
      <c r="I161" s="920">
        <f t="shared" si="29"/>
        <v>0</v>
      </c>
      <c r="J161" s="1013"/>
      <c r="K161" s="1013"/>
      <c r="L161" s="1013"/>
      <c r="M161" s="921"/>
      <c r="N161" s="921">
        <f t="shared" si="30"/>
        <v>0</v>
      </c>
      <c r="O161" s="921"/>
      <c r="P161" s="1317">
        <f>E161+J161</f>
        <v>0</v>
      </c>
      <c r="Q161" s="1014"/>
      <c r="R161" s="1014">
        <f>F161+K161</f>
        <v>0</v>
      </c>
      <c r="S161" s="1014"/>
      <c r="T161" s="1028">
        <f t="shared" ref="T161:U166" si="37">G161+L161</f>
        <v>0</v>
      </c>
      <c r="U161" s="1028">
        <f t="shared" si="37"/>
        <v>0</v>
      </c>
      <c r="V161" s="1028">
        <f t="shared" si="31"/>
        <v>0</v>
      </c>
      <c r="W161" s="1041"/>
      <c r="X161" s="1041"/>
      <c r="Y161" s="1016">
        <v>0</v>
      </c>
      <c r="Z161" s="1016">
        <v>0</v>
      </c>
      <c r="AA161" s="917">
        <v>0</v>
      </c>
      <c r="AB161" s="917">
        <v>0</v>
      </c>
      <c r="AC161" s="917">
        <f t="shared" si="32"/>
        <v>0</v>
      </c>
      <c r="AD161" s="918"/>
      <c r="AE161" s="918"/>
      <c r="AF161" s="918"/>
      <c r="AG161" s="918"/>
      <c r="AH161" s="918">
        <f t="shared" si="33"/>
        <v>0</v>
      </c>
      <c r="AI161" s="1016">
        <f t="shared" ref="AI161:AI166" si="38">Y161+AD161</f>
        <v>0</v>
      </c>
      <c r="AJ161" s="1016"/>
      <c r="AK161" s="1016"/>
      <c r="AL161" s="1016">
        <f t="shared" ref="AL161:AL166" si="39">Z161+AE161</f>
        <v>0</v>
      </c>
      <c r="AM161" s="1016"/>
      <c r="AN161" s="917">
        <f t="shared" ref="AN161:AO166" si="40">AA161+AF161</f>
        <v>0</v>
      </c>
      <c r="AO161" s="917">
        <f t="shared" si="40"/>
        <v>0</v>
      </c>
      <c r="AP161" s="917">
        <f t="shared" si="34"/>
        <v>0</v>
      </c>
      <c r="AQ161" s="1300"/>
      <c r="AR161" s="1300"/>
      <c r="AS161" s="1300"/>
      <c r="AT161" s="1300"/>
      <c r="AU161" s="1300"/>
      <c r="AV161" s="1300"/>
      <c r="AW161" s="1307">
        <f t="shared" si="24"/>
        <v>0</v>
      </c>
      <c r="AX161" s="1917"/>
      <c r="AY161" s="1917"/>
      <c r="AZ161" s="1917"/>
      <c r="BA161" s="1917"/>
      <c r="BB161" s="1917"/>
      <c r="BC161" s="1917"/>
      <c r="BD161" s="1917"/>
      <c r="BE161" s="1007"/>
    </row>
    <row r="162" spans="1:57" ht="31.5" hidden="1" customHeight="1">
      <c r="A162" s="885" t="s">
        <v>636</v>
      </c>
      <c r="B162" s="1089"/>
      <c r="C162" s="1042" t="s">
        <v>695</v>
      </c>
      <c r="D162" s="937"/>
      <c r="E162" s="1012">
        <v>0</v>
      </c>
      <c r="F162" s="1012">
        <v>0</v>
      </c>
      <c r="G162" s="1012">
        <v>0</v>
      </c>
      <c r="H162" s="1012">
        <v>0</v>
      </c>
      <c r="I162" s="1012">
        <f t="shared" si="29"/>
        <v>0</v>
      </c>
      <c r="J162" s="1013"/>
      <c r="K162" s="1013"/>
      <c r="L162" s="1013"/>
      <c r="M162" s="1013"/>
      <c r="N162" s="1013">
        <f t="shared" si="30"/>
        <v>0</v>
      </c>
      <c r="O162" s="1013"/>
      <c r="P162" s="1317">
        <f>E162+J162</f>
        <v>0</v>
      </c>
      <c r="Q162" s="1014"/>
      <c r="R162" s="997">
        <f>F162+K162</f>
        <v>0</v>
      </c>
      <c r="S162" s="997"/>
      <c r="T162" s="1014">
        <f t="shared" si="37"/>
        <v>0</v>
      </c>
      <c r="U162" s="1014">
        <f t="shared" si="37"/>
        <v>0</v>
      </c>
      <c r="V162" s="1014">
        <f t="shared" si="31"/>
        <v>0</v>
      </c>
      <c r="W162" s="1015"/>
      <c r="X162" s="1015"/>
      <c r="Y162" s="1016">
        <v>0</v>
      </c>
      <c r="Z162" s="917">
        <v>0</v>
      </c>
      <c r="AA162" s="1016">
        <v>0</v>
      </c>
      <c r="AB162" s="1016">
        <v>0</v>
      </c>
      <c r="AC162" s="1016">
        <f t="shared" si="32"/>
        <v>0</v>
      </c>
      <c r="AD162" s="1017"/>
      <c r="AE162" s="1017"/>
      <c r="AF162" s="1017"/>
      <c r="AG162" s="1017"/>
      <c r="AH162" s="1017">
        <f t="shared" si="33"/>
        <v>0</v>
      </c>
      <c r="AI162" s="1016">
        <f t="shared" si="38"/>
        <v>0</v>
      </c>
      <c r="AJ162" s="1016"/>
      <c r="AK162" s="1016"/>
      <c r="AL162" s="917">
        <f t="shared" si="39"/>
        <v>0</v>
      </c>
      <c r="AM162" s="917"/>
      <c r="AN162" s="1016">
        <f t="shared" si="40"/>
        <v>0</v>
      </c>
      <c r="AO162" s="1016">
        <f t="shared" si="40"/>
        <v>0</v>
      </c>
      <c r="AP162" s="1016">
        <f t="shared" si="34"/>
        <v>0</v>
      </c>
      <c r="AQ162" s="1306"/>
      <c r="AR162" s="1306"/>
      <c r="AS162" s="1306"/>
      <c r="AT162" s="1306"/>
      <c r="AU162" s="1306"/>
      <c r="AV162" s="1306"/>
      <c r="AW162" s="1307">
        <f t="shared" si="24"/>
        <v>0</v>
      </c>
      <c r="AX162" s="1923"/>
      <c r="AY162" s="1923"/>
      <c r="AZ162" s="1923"/>
      <c r="BA162" s="1923"/>
      <c r="BB162" s="1923"/>
      <c r="BC162" s="1923"/>
      <c r="BD162" s="1923"/>
      <c r="BE162" s="1007"/>
    </row>
    <row r="163" spans="1:57" ht="33" hidden="1" customHeight="1">
      <c r="A163" s="885" t="s">
        <v>636</v>
      </c>
      <c r="B163" s="1089"/>
      <c r="C163" s="1042" t="s">
        <v>694</v>
      </c>
      <c r="D163" s="1024"/>
      <c r="E163" s="1035">
        <v>0</v>
      </c>
      <c r="F163" s="1035">
        <v>0</v>
      </c>
      <c r="G163" s="1035">
        <v>0</v>
      </c>
      <c r="H163" s="920">
        <v>0</v>
      </c>
      <c r="I163" s="920">
        <f t="shared" si="29"/>
        <v>0</v>
      </c>
      <c r="J163" s="1037"/>
      <c r="K163" s="1037"/>
      <c r="L163" s="1037"/>
      <c r="M163" s="921"/>
      <c r="N163" s="921">
        <f t="shared" si="30"/>
        <v>0</v>
      </c>
      <c r="O163" s="921"/>
      <c r="P163" s="1317">
        <f>E163+J163</f>
        <v>0</v>
      </c>
      <c r="Q163" s="1014"/>
      <c r="R163" s="1014">
        <f>F163+K163</f>
        <v>0</v>
      </c>
      <c r="S163" s="1014"/>
      <c r="T163" s="997">
        <f t="shared" si="37"/>
        <v>0</v>
      </c>
      <c r="U163" s="997">
        <f t="shared" si="37"/>
        <v>0</v>
      </c>
      <c r="V163" s="997">
        <f t="shared" si="31"/>
        <v>0</v>
      </c>
      <c r="W163" s="919"/>
      <c r="X163" s="919"/>
      <c r="Y163" s="1016">
        <v>0</v>
      </c>
      <c r="Z163" s="1016">
        <v>0</v>
      </c>
      <c r="AA163" s="917">
        <v>0</v>
      </c>
      <c r="AB163" s="917">
        <v>0</v>
      </c>
      <c r="AC163" s="917">
        <f t="shared" si="32"/>
        <v>0</v>
      </c>
      <c r="AD163" s="1039"/>
      <c r="AE163" s="1039"/>
      <c r="AF163" s="1039"/>
      <c r="AG163" s="918"/>
      <c r="AH163" s="918">
        <f t="shared" si="33"/>
        <v>0</v>
      </c>
      <c r="AI163" s="1016">
        <f t="shared" si="38"/>
        <v>0</v>
      </c>
      <c r="AJ163" s="1016"/>
      <c r="AK163" s="1016"/>
      <c r="AL163" s="1016">
        <f t="shared" si="39"/>
        <v>0</v>
      </c>
      <c r="AM163" s="1016"/>
      <c r="AN163" s="917">
        <f t="shared" si="40"/>
        <v>0</v>
      </c>
      <c r="AO163" s="917">
        <f t="shared" si="40"/>
        <v>0</v>
      </c>
      <c r="AP163" s="917">
        <f t="shared" si="34"/>
        <v>0</v>
      </c>
      <c r="AQ163" s="1300"/>
      <c r="AR163" s="1300"/>
      <c r="AS163" s="1300"/>
      <c r="AT163" s="1300"/>
      <c r="AU163" s="1300"/>
      <c r="AV163" s="1300"/>
      <c r="AW163" s="1307">
        <f t="shared" si="24"/>
        <v>0</v>
      </c>
      <c r="AX163" s="1917"/>
      <c r="AY163" s="1917"/>
      <c r="AZ163" s="1917"/>
      <c r="BA163" s="1917"/>
      <c r="BB163" s="1917"/>
      <c r="BC163" s="1917"/>
      <c r="BD163" s="1917"/>
      <c r="BE163" s="1007"/>
    </row>
    <row r="164" spans="1:57" ht="36.75" hidden="1" customHeight="1">
      <c r="A164" s="885" t="s">
        <v>636</v>
      </c>
      <c r="B164" s="1089"/>
      <c r="C164" s="1042" t="s">
        <v>693</v>
      </c>
      <c r="D164" s="937"/>
      <c r="E164" s="1012">
        <v>0</v>
      </c>
      <c r="F164" s="1012">
        <v>0</v>
      </c>
      <c r="G164" s="1012">
        <v>0</v>
      </c>
      <c r="H164" s="1012">
        <v>0</v>
      </c>
      <c r="I164" s="1012">
        <f t="shared" si="29"/>
        <v>0</v>
      </c>
      <c r="J164" s="1013"/>
      <c r="K164" s="1013"/>
      <c r="L164" s="1013"/>
      <c r="M164" s="1013"/>
      <c r="N164" s="1013">
        <f t="shared" si="30"/>
        <v>0</v>
      </c>
      <c r="O164" s="1013"/>
      <c r="P164" s="1317">
        <f>E164+J164</f>
        <v>0</v>
      </c>
      <c r="Q164" s="1014"/>
      <c r="R164" s="1014">
        <f>F164+K164</f>
        <v>0</v>
      </c>
      <c r="S164" s="1014"/>
      <c r="T164" s="1014">
        <f t="shared" si="37"/>
        <v>0</v>
      </c>
      <c r="U164" s="1014">
        <f t="shared" si="37"/>
        <v>0</v>
      </c>
      <c r="V164" s="1014">
        <f t="shared" si="31"/>
        <v>0</v>
      </c>
      <c r="W164" s="1015"/>
      <c r="X164" s="1015"/>
      <c r="Y164" s="1016">
        <v>0</v>
      </c>
      <c r="Z164" s="1016">
        <v>0</v>
      </c>
      <c r="AA164" s="1016">
        <v>0</v>
      </c>
      <c r="AB164" s="1016">
        <v>0</v>
      </c>
      <c r="AC164" s="1016">
        <f t="shared" si="32"/>
        <v>0</v>
      </c>
      <c r="AD164" s="1017"/>
      <c r="AE164" s="1017"/>
      <c r="AF164" s="1017"/>
      <c r="AG164" s="1017"/>
      <c r="AH164" s="1017">
        <f t="shared" si="33"/>
        <v>0</v>
      </c>
      <c r="AI164" s="1016">
        <f t="shared" si="38"/>
        <v>0</v>
      </c>
      <c r="AJ164" s="1016"/>
      <c r="AK164" s="1016"/>
      <c r="AL164" s="1016">
        <f t="shared" si="39"/>
        <v>0</v>
      </c>
      <c r="AM164" s="1016"/>
      <c r="AN164" s="1016">
        <f t="shared" si="40"/>
        <v>0</v>
      </c>
      <c r="AO164" s="1016">
        <f t="shared" si="40"/>
        <v>0</v>
      </c>
      <c r="AP164" s="1016">
        <f t="shared" si="34"/>
        <v>0</v>
      </c>
      <c r="AQ164" s="1306"/>
      <c r="AR164" s="1306"/>
      <c r="AS164" s="1306"/>
      <c r="AT164" s="1306"/>
      <c r="AU164" s="1306"/>
      <c r="AV164" s="1306"/>
      <c r="AW164" s="1307">
        <f t="shared" si="24"/>
        <v>0</v>
      </c>
      <c r="AX164" s="1923"/>
      <c r="AY164" s="1923"/>
      <c r="AZ164" s="1923"/>
      <c r="BA164" s="1923"/>
      <c r="BB164" s="1923"/>
      <c r="BC164" s="1923"/>
      <c r="BD164" s="1923"/>
      <c r="BE164" s="1007"/>
    </row>
    <row r="165" spans="1:57" ht="37.5" hidden="1" customHeight="1">
      <c r="B165" s="1089"/>
      <c r="C165" s="1042" t="s">
        <v>664</v>
      </c>
      <c r="D165" s="937"/>
      <c r="E165" s="1012">
        <v>0</v>
      </c>
      <c r="F165" s="1012">
        <v>0</v>
      </c>
      <c r="G165" s="1012">
        <v>0</v>
      </c>
      <c r="H165" s="1012">
        <v>0</v>
      </c>
      <c r="I165" s="1012">
        <f t="shared" si="29"/>
        <v>0</v>
      </c>
      <c r="J165" s="1013">
        <f>1-1</f>
        <v>0</v>
      </c>
      <c r="K165" s="1013">
        <f>19509-19509</f>
        <v>0</v>
      </c>
      <c r="L165" s="1013"/>
      <c r="M165" s="1013"/>
      <c r="N165" s="1013">
        <f t="shared" si="30"/>
        <v>0</v>
      </c>
      <c r="O165" s="1013"/>
      <c r="P165" s="1317">
        <f>E165+J165</f>
        <v>0</v>
      </c>
      <c r="Q165" s="1014"/>
      <c r="R165" s="1014">
        <f>F165+K165</f>
        <v>0</v>
      </c>
      <c r="S165" s="1014"/>
      <c r="T165" s="1014">
        <f t="shared" si="37"/>
        <v>0</v>
      </c>
      <c r="U165" s="1014">
        <f t="shared" si="37"/>
        <v>0</v>
      </c>
      <c r="V165" s="1014">
        <f t="shared" si="31"/>
        <v>0</v>
      </c>
      <c r="W165" s="1015"/>
      <c r="X165" s="1015"/>
      <c r="Y165" s="1016">
        <v>0</v>
      </c>
      <c r="Z165" s="1016">
        <v>0</v>
      </c>
      <c r="AA165" s="1016">
        <v>0</v>
      </c>
      <c r="AB165" s="1016">
        <v>0</v>
      </c>
      <c r="AC165" s="1016">
        <f t="shared" si="32"/>
        <v>0</v>
      </c>
      <c r="AD165" s="1017">
        <f>1-1</f>
        <v>0</v>
      </c>
      <c r="AE165" s="1017">
        <f>19509-19509</f>
        <v>0</v>
      </c>
      <c r="AF165" s="1017"/>
      <c r="AG165" s="1017"/>
      <c r="AH165" s="1017">
        <f t="shared" si="33"/>
        <v>0</v>
      </c>
      <c r="AI165" s="1016">
        <f t="shared" si="38"/>
        <v>0</v>
      </c>
      <c r="AJ165" s="1016"/>
      <c r="AK165" s="1016"/>
      <c r="AL165" s="1016">
        <f t="shared" si="39"/>
        <v>0</v>
      </c>
      <c r="AM165" s="1016"/>
      <c r="AN165" s="1016">
        <f t="shared" si="40"/>
        <v>0</v>
      </c>
      <c r="AO165" s="1016">
        <f t="shared" si="40"/>
        <v>0</v>
      </c>
      <c r="AP165" s="1016">
        <f t="shared" si="34"/>
        <v>0</v>
      </c>
      <c r="AQ165" s="1306"/>
      <c r="AR165" s="1306"/>
      <c r="AS165" s="1306"/>
      <c r="AT165" s="1306"/>
      <c r="AU165" s="1306"/>
      <c r="AV165" s="1306"/>
      <c r="AW165" s="1307">
        <f t="shared" si="24"/>
        <v>0</v>
      </c>
      <c r="AX165" s="1923"/>
      <c r="AY165" s="1923"/>
      <c r="AZ165" s="1923"/>
      <c r="BA165" s="1923"/>
      <c r="BB165" s="1923"/>
      <c r="BC165" s="1923"/>
      <c r="BD165" s="1923"/>
      <c r="BE165" s="1007"/>
    </row>
    <row r="166" spans="1:57" ht="48" hidden="1" customHeight="1">
      <c r="A166" s="936">
        <v>4</v>
      </c>
      <c r="B166" s="1089" t="s">
        <v>487</v>
      </c>
      <c r="C166" s="1042" t="s">
        <v>326</v>
      </c>
      <c r="D166" s="1076"/>
      <c r="E166" s="1035"/>
      <c r="F166" s="1012">
        <v>0</v>
      </c>
      <c r="G166" s="1012">
        <v>0</v>
      </c>
      <c r="H166" s="1012">
        <v>0</v>
      </c>
      <c r="I166" s="1012">
        <f t="shared" si="29"/>
        <v>0</v>
      </c>
      <c r="J166" s="1037"/>
      <c r="K166" s="1013"/>
      <c r="L166" s="1013"/>
      <c r="M166" s="1013"/>
      <c r="N166" s="1013">
        <f t="shared" si="30"/>
        <v>0</v>
      </c>
      <c r="O166" s="1318"/>
      <c r="P166" s="1318">
        <v>0</v>
      </c>
      <c r="Q166" s="1080"/>
      <c r="R166" s="1028">
        <v>3503.8</v>
      </c>
      <c r="S166" s="1028"/>
      <c r="T166" s="1028">
        <f t="shared" si="37"/>
        <v>0</v>
      </c>
      <c r="U166" s="1028">
        <f t="shared" si="37"/>
        <v>0</v>
      </c>
      <c r="V166" s="1028">
        <f t="shared" si="31"/>
        <v>3503.8</v>
      </c>
      <c r="W166" s="1063"/>
      <c r="X166" s="1063"/>
      <c r="Y166" s="1016">
        <v>0</v>
      </c>
      <c r="Z166" s="1016">
        <v>0</v>
      </c>
      <c r="AA166" s="1016">
        <v>0</v>
      </c>
      <c r="AB166" s="1016">
        <v>0</v>
      </c>
      <c r="AC166" s="1016">
        <f t="shared" si="32"/>
        <v>0</v>
      </c>
      <c r="AD166" s="1017"/>
      <c r="AE166" s="1017"/>
      <c r="AF166" s="1017"/>
      <c r="AG166" s="1017"/>
      <c r="AH166" s="1017">
        <f t="shared" si="33"/>
        <v>0</v>
      </c>
      <c r="AI166" s="1029">
        <f t="shared" si="38"/>
        <v>0</v>
      </c>
      <c r="AJ166" s="1029"/>
      <c r="AK166" s="1029"/>
      <c r="AL166" s="1029">
        <f t="shared" si="39"/>
        <v>0</v>
      </c>
      <c r="AM166" s="1029"/>
      <c r="AN166" s="1029">
        <f t="shared" si="40"/>
        <v>0</v>
      </c>
      <c r="AO166" s="1029">
        <f t="shared" si="40"/>
        <v>0</v>
      </c>
      <c r="AP166" s="1029">
        <f t="shared" si="34"/>
        <v>0</v>
      </c>
      <c r="AQ166" s="1305"/>
      <c r="AR166" s="1305"/>
      <c r="AS166" s="1305"/>
      <c r="AT166" s="1305"/>
      <c r="AU166" s="1305"/>
      <c r="AV166" s="1305"/>
      <c r="AW166" s="1307">
        <f t="shared" si="24"/>
        <v>0</v>
      </c>
      <c r="AX166" s="1922"/>
      <c r="AY166" s="1922"/>
      <c r="AZ166" s="1922"/>
      <c r="BA166" s="1922"/>
      <c r="BB166" s="1922"/>
      <c r="BC166" s="1922"/>
      <c r="BD166" s="1922"/>
      <c r="BE166" s="1008" t="s">
        <v>1063</v>
      </c>
    </row>
    <row r="167" spans="1:57" ht="25.5" hidden="1" customHeight="1">
      <c r="B167" s="1089" t="s">
        <v>505</v>
      </c>
      <c r="C167" s="1010" t="s">
        <v>638</v>
      </c>
      <c r="D167" s="937"/>
      <c r="E167" s="1012"/>
      <c r="F167" s="1012"/>
      <c r="G167" s="1012"/>
      <c r="H167" s="1012"/>
      <c r="I167" s="1012">
        <f t="shared" si="29"/>
        <v>0</v>
      </c>
      <c r="J167" s="1013"/>
      <c r="K167" s="1013"/>
      <c r="L167" s="1013"/>
      <c r="M167" s="1013"/>
      <c r="N167" s="1013">
        <f t="shared" si="30"/>
        <v>0</v>
      </c>
      <c r="O167" s="1013"/>
      <c r="P167" s="1317"/>
      <c r="Q167" s="1014"/>
      <c r="R167" s="1014"/>
      <c r="S167" s="1014"/>
      <c r="T167" s="1014"/>
      <c r="U167" s="1014"/>
      <c r="V167" s="1014">
        <f t="shared" si="31"/>
        <v>0</v>
      </c>
      <c r="W167" s="1015"/>
      <c r="X167" s="1015"/>
      <c r="Y167" s="1016"/>
      <c r="Z167" s="1016"/>
      <c r="AA167" s="1016"/>
      <c r="AB167" s="1016"/>
      <c r="AC167" s="1016">
        <f t="shared" si="32"/>
        <v>0</v>
      </c>
      <c r="AD167" s="1017"/>
      <c r="AE167" s="1017"/>
      <c r="AF167" s="1017"/>
      <c r="AG167" s="1017"/>
      <c r="AH167" s="1017">
        <f t="shared" si="33"/>
        <v>0</v>
      </c>
      <c r="AI167" s="1016"/>
      <c r="AJ167" s="1016"/>
      <c r="AK167" s="1016"/>
      <c r="AL167" s="1016"/>
      <c r="AM167" s="1016"/>
      <c r="AN167" s="1016"/>
      <c r="AO167" s="1016"/>
      <c r="AP167" s="1016">
        <f t="shared" si="34"/>
        <v>0</v>
      </c>
      <c r="AQ167" s="1306"/>
      <c r="AR167" s="1306"/>
      <c r="AS167" s="1306"/>
      <c r="AT167" s="1306"/>
      <c r="AU167" s="1306"/>
      <c r="AV167" s="1306"/>
      <c r="AW167" s="1307">
        <f t="shared" si="24"/>
        <v>0</v>
      </c>
      <c r="AX167" s="1923"/>
      <c r="AY167" s="1923"/>
      <c r="AZ167" s="1923"/>
      <c r="BA167" s="1923"/>
      <c r="BB167" s="1923"/>
      <c r="BC167" s="1923"/>
      <c r="BD167" s="1923"/>
      <c r="BE167" s="753" t="s">
        <v>451</v>
      </c>
    </row>
    <row r="168" spans="1:57" ht="13.5" hidden="1" customHeight="1">
      <c r="B168" s="1089"/>
      <c r="C168" s="1042"/>
      <c r="D168" s="937"/>
      <c r="E168" s="1012"/>
      <c r="F168" s="1012"/>
      <c r="G168" s="1012"/>
      <c r="H168" s="1012"/>
      <c r="I168" s="1012">
        <f t="shared" si="29"/>
        <v>0</v>
      </c>
      <c r="J168" s="1013"/>
      <c r="K168" s="1013"/>
      <c r="L168" s="1013"/>
      <c r="M168" s="1013"/>
      <c r="N168" s="1013">
        <f t="shared" si="30"/>
        <v>0</v>
      </c>
      <c r="O168" s="1013"/>
      <c r="P168" s="1317"/>
      <c r="Q168" s="1014"/>
      <c r="R168" s="1014"/>
      <c r="S168" s="1014"/>
      <c r="T168" s="1014"/>
      <c r="U168" s="1014"/>
      <c r="V168" s="1014">
        <f t="shared" si="31"/>
        <v>0</v>
      </c>
      <c r="W168" s="1015"/>
      <c r="X168" s="1015"/>
      <c r="Y168" s="1016"/>
      <c r="Z168" s="1016"/>
      <c r="AA168" s="1016"/>
      <c r="AB168" s="1016"/>
      <c r="AC168" s="1016">
        <f t="shared" si="32"/>
        <v>0</v>
      </c>
      <c r="AD168" s="1017"/>
      <c r="AE168" s="1017"/>
      <c r="AF168" s="1017"/>
      <c r="AG168" s="1017"/>
      <c r="AH168" s="1017">
        <f t="shared" si="33"/>
        <v>0</v>
      </c>
      <c r="AI168" s="1016"/>
      <c r="AJ168" s="1016"/>
      <c r="AK168" s="1016"/>
      <c r="AL168" s="1016"/>
      <c r="AM168" s="1016"/>
      <c r="AN168" s="1016"/>
      <c r="AO168" s="1016"/>
      <c r="AP168" s="1016">
        <f t="shared" si="34"/>
        <v>0</v>
      </c>
      <c r="AQ168" s="1306"/>
      <c r="AR168" s="1306"/>
      <c r="AS168" s="1306"/>
      <c r="AT168" s="1306"/>
      <c r="AU168" s="1306"/>
      <c r="AV168" s="1306"/>
      <c r="AW168" s="1307">
        <f t="shared" si="24"/>
        <v>0</v>
      </c>
      <c r="AX168" s="1923"/>
      <c r="AY168" s="1923"/>
      <c r="AZ168" s="1923"/>
      <c r="BA168" s="1923"/>
      <c r="BB168" s="1923"/>
      <c r="BC168" s="1923"/>
      <c r="BD168" s="1923"/>
      <c r="BE168" s="1007"/>
    </row>
    <row r="169" spans="1:57" ht="13.5" hidden="1" customHeight="1">
      <c r="B169" s="1089"/>
      <c r="C169" s="1042"/>
      <c r="D169" s="937"/>
      <c r="E169" s="1012"/>
      <c r="F169" s="1012"/>
      <c r="G169" s="1012"/>
      <c r="H169" s="1012"/>
      <c r="I169" s="1012">
        <f t="shared" si="29"/>
        <v>0</v>
      </c>
      <c r="J169" s="1013"/>
      <c r="K169" s="1013"/>
      <c r="L169" s="1013"/>
      <c r="M169" s="1013"/>
      <c r="N169" s="1013">
        <f t="shared" si="30"/>
        <v>0</v>
      </c>
      <c r="O169" s="1013"/>
      <c r="P169" s="1317"/>
      <c r="Q169" s="1014"/>
      <c r="R169" s="1014"/>
      <c r="S169" s="1014"/>
      <c r="T169" s="1014"/>
      <c r="U169" s="1014"/>
      <c r="V169" s="1014">
        <f t="shared" si="31"/>
        <v>0</v>
      </c>
      <c r="W169" s="1015"/>
      <c r="X169" s="1015"/>
      <c r="Y169" s="1016"/>
      <c r="Z169" s="1016"/>
      <c r="AA169" s="1016"/>
      <c r="AB169" s="1016"/>
      <c r="AC169" s="1016">
        <f t="shared" si="32"/>
        <v>0</v>
      </c>
      <c r="AD169" s="1017"/>
      <c r="AE169" s="1017"/>
      <c r="AF169" s="1017"/>
      <c r="AG169" s="1017"/>
      <c r="AH169" s="1017">
        <f t="shared" si="33"/>
        <v>0</v>
      </c>
      <c r="AI169" s="1016"/>
      <c r="AJ169" s="1016"/>
      <c r="AK169" s="1016"/>
      <c r="AL169" s="1016"/>
      <c r="AM169" s="1016"/>
      <c r="AN169" s="1016"/>
      <c r="AO169" s="1016"/>
      <c r="AP169" s="1016">
        <f t="shared" si="34"/>
        <v>0</v>
      </c>
      <c r="AQ169" s="1306"/>
      <c r="AR169" s="1306"/>
      <c r="AS169" s="1306"/>
      <c r="AT169" s="1306"/>
      <c r="AU169" s="1306"/>
      <c r="AV169" s="1306"/>
      <c r="AW169" s="1307">
        <f t="shared" si="24"/>
        <v>0</v>
      </c>
      <c r="AX169" s="1923"/>
      <c r="AY169" s="1923"/>
      <c r="AZ169" s="1923"/>
      <c r="BA169" s="1923"/>
      <c r="BB169" s="1923"/>
      <c r="BC169" s="1923"/>
      <c r="BD169" s="1923"/>
      <c r="BE169" s="1007"/>
    </row>
    <row r="170" spans="1:57" ht="13.5" hidden="1" customHeight="1">
      <c r="B170" s="1089"/>
      <c r="C170" s="1042"/>
      <c r="D170" s="937"/>
      <c r="E170" s="1012"/>
      <c r="F170" s="1012"/>
      <c r="G170" s="1012"/>
      <c r="H170" s="1012"/>
      <c r="I170" s="1012">
        <f t="shared" si="29"/>
        <v>0</v>
      </c>
      <c r="J170" s="1013"/>
      <c r="K170" s="1013"/>
      <c r="L170" s="1013"/>
      <c r="M170" s="1013"/>
      <c r="N170" s="1013">
        <f t="shared" si="30"/>
        <v>0</v>
      </c>
      <c r="O170" s="1013"/>
      <c r="P170" s="1317"/>
      <c r="Q170" s="1014"/>
      <c r="R170" s="1014"/>
      <c r="S170" s="1014"/>
      <c r="T170" s="1014"/>
      <c r="U170" s="1014"/>
      <c r="V170" s="1014">
        <f t="shared" si="31"/>
        <v>0</v>
      </c>
      <c r="W170" s="1015"/>
      <c r="X170" s="1015"/>
      <c r="Y170" s="1016"/>
      <c r="Z170" s="1016"/>
      <c r="AA170" s="1016"/>
      <c r="AB170" s="1016"/>
      <c r="AC170" s="1016">
        <f t="shared" si="32"/>
        <v>0</v>
      </c>
      <c r="AD170" s="1017"/>
      <c r="AE170" s="1017"/>
      <c r="AF170" s="1017"/>
      <c r="AG170" s="1017"/>
      <c r="AH170" s="1017">
        <f t="shared" si="33"/>
        <v>0</v>
      </c>
      <c r="AI170" s="1016"/>
      <c r="AJ170" s="1016"/>
      <c r="AK170" s="1016"/>
      <c r="AL170" s="1016"/>
      <c r="AM170" s="1016"/>
      <c r="AN170" s="1016"/>
      <c r="AO170" s="1016"/>
      <c r="AP170" s="1016">
        <f t="shared" si="34"/>
        <v>0</v>
      </c>
      <c r="AQ170" s="1306"/>
      <c r="AR170" s="1306"/>
      <c r="AS170" s="1306"/>
      <c r="AT170" s="1306"/>
      <c r="AU170" s="1306"/>
      <c r="AV170" s="1306"/>
      <c r="AW170" s="1307">
        <f t="shared" si="24"/>
        <v>0</v>
      </c>
      <c r="AX170" s="1923"/>
      <c r="AY170" s="1923"/>
      <c r="AZ170" s="1923"/>
      <c r="BA170" s="1923"/>
      <c r="BB170" s="1923"/>
      <c r="BC170" s="1923"/>
      <c r="BD170" s="1923"/>
      <c r="BE170" s="1007"/>
    </row>
    <row r="171" spans="1:57" ht="13.5" hidden="1" customHeight="1">
      <c r="B171" s="1089"/>
      <c r="C171" s="1042"/>
      <c r="D171" s="937"/>
      <c r="E171" s="1012"/>
      <c r="F171" s="1012"/>
      <c r="G171" s="1012"/>
      <c r="H171" s="1012"/>
      <c r="I171" s="1012">
        <f t="shared" si="29"/>
        <v>0</v>
      </c>
      <c r="J171" s="1013"/>
      <c r="K171" s="1013"/>
      <c r="L171" s="1013"/>
      <c r="M171" s="1013"/>
      <c r="N171" s="1013">
        <f t="shared" si="30"/>
        <v>0</v>
      </c>
      <c r="O171" s="1013"/>
      <c r="P171" s="1317"/>
      <c r="Q171" s="1014"/>
      <c r="R171" s="1014"/>
      <c r="S171" s="1014"/>
      <c r="T171" s="1014"/>
      <c r="U171" s="1014"/>
      <c r="V171" s="1014">
        <f t="shared" si="31"/>
        <v>0</v>
      </c>
      <c r="W171" s="1015"/>
      <c r="X171" s="1015"/>
      <c r="Y171" s="1016"/>
      <c r="Z171" s="1016"/>
      <c r="AA171" s="1016"/>
      <c r="AB171" s="1016"/>
      <c r="AC171" s="1016">
        <f t="shared" si="32"/>
        <v>0</v>
      </c>
      <c r="AD171" s="1017"/>
      <c r="AE171" s="1017"/>
      <c r="AF171" s="1017"/>
      <c r="AG171" s="1017"/>
      <c r="AH171" s="1017">
        <f t="shared" si="33"/>
        <v>0</v>
      </c>
      <c r="AI171" s="1016"/>
      <c r="AJ171" s="1016"/>
      <c r="AK171" s="1016"/>
      <c r="AL171" s="1016"/>
      <c r="AM171" s="1016"/>
      <c r="AN171" s="1016"/>
      <c r="AO171" s="1016"/>
      <c r="AP171" s="1016">
        <f t="shared" si="34"/>
        <v>0</v>
      </c>
      <c r="AQ171" s="1306"/>
      <c r="AR171" s="1306"/>
      <c r="AS171" s="1306"/>
      <c r="AT171" s="1306"/>
      <c r="AU171" s="1306"/>
      <c r="AV171" s="1306"/>
      <c r="AW171" s="1307">
        <f t="shared" si="24"/>
        <v>0</v>
      </c>
      <c r="AX171" s="1923"/>
      <c r="AY171" s="1923"/>
      <c r="AZ171" s="1923"/>
      <c r="BA171" s="1923"/>
      <c r="BB171" s="1923"/>
      <c r="BC171" s="1923"/>
      <c r="BD171" s="1923"/>
      <c r="BE171" s="1007"/>
    </row>
    <row r="172" spans="1:57" ht="13.5" hidden="1" customHeight="1">
      <c r="B172" s="1089"/>
      <c r="C172" s="1042"/>
      <c r="D172" s="937"/>
      <c r="E172" s="1012"/>
      <c r="F172" s="1012"/>
      <c r="G172" s="1012"/>
      <c r="H172" s="1012"/>
      <c r="I172" s="1012">
        <f t="shared" si="29"/>
        <v>0</v>
      </c>
      <c r="J172" s="1013"/>
      <c r="K172" s="1013"/>
      <c r="L172" s="1013"/>
      <c r="M172" s="1013"/>
      <c r="N172" s="1013">
        <f t="shared" si="30"/>
        <v>0</v>
      </c>
      <c r="O172" s="1013"/>
      <c r="P172" s="1317"/>
      <c r="Q172" s="1014"/>
      <c r="R172" s="1014"/>
      <c r="S172" s="1014"/>
      <c r="T172" s="1014"/>
      <c r="U172" s="1014"/>
      <c r="V172" s="1014">
        <f t="shared" si="31"/>
        <v>0</v>
      </c>
      <c r="W172" s="1015"/>
      <c r="X172" s="1015"/>
      <c r="Y172" s="1016"/>
      <c r="Z172" s="1016"/>
      <c r="AA172" s="1016"/>
      <c r="AB172" s="1016"/>
      <c r="AC172" s="1016">
        <f t="shared" si="32"/>
        <v>0</v>
      </c>
      <c r="AD172" s="1017"/>
      <c r="AE172" s="1017"/>
      <c r="AF172" s="1017"/>
      <c r="AG172" s="1017"/>
      <c r="AH172" s="1017">
        <f t="shared" si="33"/>
        <v>0</v>
      </c>
      <c r="AI172" s="1016"/>
      <c r="AJ172" s="1016"/>
      <c r="AK172" s="1016"/>
      <c r="AL172" s="1016"/>
      <c r="AM172" s="1016"/>
      <c r="AN172" s="1016"/>
      <c r="AO172" s="1016"/>
      <c r="AP172" s="1016">
        <f t="shared" si="34"/>
        <v>0</v>
      </c>
      <c r="AQ172" s="1306"/>
      <c r="AR172" s="1306"/>
      <c r="AS172" s="1306"/>
      <c r="AT172" s="1306"/>
      <c r="AU172" s="1306"/>
      <c r="AV172" s="1306"/>
      <c r="AW172" s="1307">
        <f t="shared" si="24"/>
        <v>0</v>
      </c>
      <c r="AX172" s="1923"/>
      <c r="AY172" s="1923"/>
      <c r="AZ172" s="1923"/>
      <c r="BA172" s="1923"/>
      <c r="BB172" s="1923"/>
      <c r="BC172" s="1923"/>
      <c r="BD172" s="1923"/>
      <c r="BE172" s="1007"/>
    </row>
    <row r="173" spans="1:57" ht="13.5" hidden="1" customHeight="1">
      <c r="B173" s="1089"/>
      <c r="C173" s="1042"/>
      <c r="D173" s="937"/>
      <c r="E173" s="1012"/>
      <c r="F173" s="1012"/>
      <c r="G173" s="1012"/>
      <c r="H173" s="1012"/>
      <c r="I173" s="1012">
        <f t="shared" si="29"/>
        <v>0</v>
      </c>
      <c r="J173" s="1013"/>
      <c r="K173" s="1013"/>
      <c r="L173" s="1013"/>
      <c r="M173" s="1013"/>
      <c r="N173" s="1013">
        <f t="shared" si="30"/>
        <v>0</v>
      </c>
      <c r="O173" s="1013"/>
      <c r="P173" s="1317"/>
      <c r="Q173" s="1014"/>
      <c r="R173" s="1014"/>
      <c r="S173" s="1014"/>
      <c r="T173" s="1014"/>
      <c r="U173" s="1014"/>
      <c r="V173" s="1014">
        <f t="shared" si="31"/>
        <v>0</v>
      </c>
      <c r="W173" s="1015"/>
      <c r="X173" s="1015"/>
      <c r="Y173" s="1016"/>
      <c r="Z173" s="1016"/>
      <c r="AA173" s="1016"/>
      <c r="AB173" s="1016"/>
      <c r="AC173" s="1016">
        <f t="shared" si="32"/>
        <v>0</v>
      </c>
      <c r="AD173" s="1017"/>
      <c r="AE173" s="1017"/>
      <c r="AF173" s="1017"/>
      <c r="AG173" s="1017"/>
      <c r="AH173" s="1017">
        <f t="shared" si="33"/>
        <v>0</v>
      </c>
      <c r="AI173" s="1016"/>
      <c r="AJ173" s="1016"/>
      <c r="AK173" s="1016"/>
      <c r="AL173" s="1016"/>
      <c r="AM173" s="1016"/>
      <c r="AN173" s="1016"/>
      <c r="AO173" s="1016"/>
      <c r="AP173" s="1016">
        <f t="shared" si="34"/>
        <v>0</v>
      </c>
      <c r="AQ173" s="1306"/>
      <c r="AR173" s="1306"/>
      <c r="AS173" s="1306"/>
      <c r="AT173" s="1306"/>
      <c r="AU173" s="1306"/>
      <c r="AV173" s="1306"/>
      <c r="AW173" s="1307">
        <f t="shared" si="24"/>
        <v>0</v>
      </c>
      <c r="AX173" s="1923"/>
      <c r="AY173" s="1923"/>
      <c r="AZ173" s="1923"/>
      <c r="BA173" s="1923"/>
      <c r="BB173" s="1923"/>
      <c r="BC173" s="1923"/>
      <c r="BD173" s="1923"/>
      <c r="BE173" s="1007"/>
    </row>
    <row r="174" spans="1:57" ht="13.5" hidden="1" customHeight="1">
      <c r="B174" s="1089"/>
      <c r="C174" s="1042"/>
      <c r="D174" s="937"/>
      <c r="E174" s="1012"/>
      <c r="F174" s="1012"/>
      <c r="G174" s="1012"/>
      <c r="H174" s="1012"/>
      <c r="I174" s="1012">
        <f t="shared" si="29"/>
        <v>0</v>
      </c>
      <c r="J174" s="1013"/>
      <c r="K174" s="1013"/>
      <c r="L174" s="1013"/>
      <c r="M174" s="1013"/>
      <c r="N174" s="1013">
        <f t="shared" si="30"/>
        <v>0</v>
      </c>
      <c r="O174" s="1013"/>
      <c r="P174" s="1317"/>
      <c r="Q174" s="1014"/>
      <c r="R174" s="1014"/>
      <c r="S174" s="1014"/>
      <c r="T174" s="1014"/>
      <c r="U174" s="1014"/>
      <c r="V174" s="1014">
        <f t="shared" si="31"/>
        <v>0</v>
      </c>
      <c r="W174" s="1015"/>
      <c r="X174" s="1015"/>
      <c r="Y174" s="1016"/>
      <c r="Z174" s="1016"/>
      <c r="AA174" s="1016"/>
      <c r="AB174" s="1016"/>
      <c r="AC174" s="1016">
        <f t="shared" si="32"/>
        <v>0</v>
      </c>
      <c r="AD174" s="1017"/>
      <c r="AE174" s="1017"/>
      <c r="AF174" s="1017"/>
      <c r="AG174" s="1017"/>
      <c r="AH174" s="1017">
        <f t="shared" si="33"/>
        <v>0</v>
      </c>
      <c r="AI174" s="1016"/>
      <c r="AJ174" s="1016"/>
      <c r="AK174" s="1016"/>
      <c r="AL174" s="1016"/>
      <c r="AM174" s="1016"/>
      <c r="AN174" s="1016"/>
      <c r="AO174" s="1016"/>
      <c r="AP174" s="1016">
        <f t="shared" si="34"/>
        <v>0</v>
      </c>
      <c r="AQ174" s="1306"/>
      <c r="AR174" s="1306"/>
      <c r="AS174" s="1306"/>
      <c r="AT174" s="1306"/>
      <c r="AU174" s="1306"/>
      <c r="AV174" s="1306"/>
      <c r="AW174" s="1307">
        <f t="shared" si="24"/>
        <v>0</v>
      </c>
      <c r="AX174" s="1923"/>
      <c r="AY174" s="1923"/>
      <c r="AZ174" s="1923"/>
      <c r="BA174" s="1923"/>
      <c r="BB174" s="1923"/>
      <c r="BC174" s="1923"/>
      <c r="BD174" s="1923"/>
      <c r="BE174" s="1007"/>
    </row>
    <row r="175" spans="1:57" ht="13.5" hidden="1" customHeight="1">
      <c r="B175" s="1089"/>
      <c r="C175" s="1042"/>
      <c r="D175" s="937"/>
      <c r="E175" s="1012"/>
      <c r="F175" s="1012"/>
      <c r="G175" s="1012"/>
      <c r="H175" s="1012"/>
      <c r="I175" s="1012">
        <f t="shared" si="29"/>
        <v>0</v>
      </c>
      <c r="J175" s="1013"/>
      <c r="K175" s="1013"/>
      <c r="L175" s="1013"/>
      <c r="M175" s="1013"/>
      <c r="N175" s="1013">
        <f t="shared" si="30"/>
        <v>0</v>
      </c>
      <c r="O175" s="1013"/>
      <c r="P175" s="1317"/>
      <c r="Q175" s="1014"/>
      <c r="R175" s="1014"/>
      <c r="S175" s="1014"/>
      <c r="T175" s="1014"/>
      <c r="U175" s="1014"/>
      <c r="V175" s="1014">
        <f t="shared" si="31"/>
        <v>0</v>
      </c>
      <c r="W175" s="1015"/>
      <c r="X175" s="1015"/>
      <c r="Y175" s="1016"/>
      <c r="Z175" s="1016"/>
      <c r="AA175" s="1016"/>
      <c r="AB175" s="1016"/>
      <c r="AC175" s="1016">
        <f t="shared" si="32"/>
        <v>0</v>
      </c>
      <c r="AD175" s="1017"/>
      <c r="AE175" s="1017"/>
      <c r="AF175" s="1017"/>
      <c r="AG175" s="1017"/>
      <c r="AH175" s="1017">
        <f t="shared" si="33"/>
        <v>0</v>
      </c>
      <c r="AI175" s="1016"/>
      <c r="AJ175" s="1016"/>
      <c r="AK175" s="1016"/>
      <c r="AL175" s="1016"/>
      <c r="AM175" s="1016"/>
      <c r="AN175" s="1016"/>
      <c r="AO175" s="1016"/>
      <c r="AP175" s="1016">
        <f t="shared" si="34"/>
        <v>0</v>
      </c>
      <c r="AQ175" s="1306"/>
      <c r="AR175" s="1306"/>
      <c r="AS175" s="1306"/>
      <c r="AT175" s="1306"/>
      <c r="AU175" s="1306"/>
      <c r="AV175" s="1306"/>
      <c r="AW175" s="1307">
        <f t="shared" si="24"/>
        <v>0</v>
      </c>
      <c r="AX175" s="1923"/>
      <c r="AY175" s="1923"/>
      <c r="AZ175" s="1923"/>
      <c r="BA175" s="1923"/>
      <c r="BB175" s="1923"/>
      <c r="BC175" s="1923"/>
      <c r="BD175" s="1923"/>
      <c r="BE175" s="1007"/>
    </row>
    <row r="176" spans="1:57" ht="13.5" hidden="1" customHeight="1">
      <c r="B176" s="1089"/>
      <c r="C176" s="1042"/>
      <c r="D176" s="937"/>
      <c r="E176" s="1012"/>
      <c r="F176" s="1012"/>
      <c r="G176" s="1012"/>
      <c r="H176" s="1012"/>
      <c r="I176" s="1012">
        <f t="shared" si="29"/>
        <v>0</v>
      </c>
      <c r="J176" s="1013"/>
      <c r="K176" s="1013"/>
      <c r="L176" s="1013"/>
      <c r="M176" s="1013"/>
      <c r="N176" s="1013">
        <f t="shared" si="30"/>
        <v>0</v>
      </c>
      <c r="O176" s="1013"/>
      <c r="P176" s="1317"/>
      <c r="Q176" s="1014"/>
      <c r="R176" s="1014"/>
      <c r="S176" s="1014"/>
      <c r="T176" s="1014"/>
      <c r="U176" s="1014"/>
      <c r="V176" s="1014">
        <f t="shared" si="31"/>
        <v>0</v>
      </c>
      <c r="W176" s="1015"/>
      <c r="X176" s="1015"/>
      <c r="Y176" s="1016"/>
      <c r="Z176" s="1016"/>
      <c r="AA176" s="1016"/>
      <c r="AB176" s="1016"/>
      <c r="AC176" s="1016">
        <f t="shared" si="32"/>
        <v>0</v>
      </c>
      <c r="AD176" s="1017"/>
      <c r="AE176" s="1017"/>
      <c r="AF176" s="1017"/>
      <c r="AG176" s="1017"/>
      <c r="AH176" s="1017">
        <f t="shared" si="33"/>
        <v>0</v>
      </c>
      <c r="AI176" s="1016"/>
      <c r="AJ176" s="1016"/>
      <c r="AK176" s="1016"/>
      <c r="AL176" s="1016"/>
      <c r="AM176" s="1016"/>
      <c r="AN176" s="1016"/>
      <c r="AO176" s="1016"/>
      <c r="AP176" s="1016">
        <f t="shared" si="34"/>
        <v>0</v>
      </c>
      <c r="AQ176" s="1306"/>
      <c r="AR176" s="1306"/>
      <c r="AS176" s="1306"/>
      <c r="AT176" s="1306"/>
      <c r="AU176" s="1306"/>
      <c r="AV176" s="1306"/>
      <c r="AW176" s="1307">
        <f t="shared" si="24"/>
        <v>0</v>
      </c>
      <c r="AX176" s="1923"/>
      <c r="AY176" s="1923"/>
      <c r="AZ176" s="1923"/>
      <c r="BA176" s="1923"/>
      <c r="BB176" s="1923"/>
      <c r="BC176" s="1923"/>
      <c r="BD176" s="1923"/>
      <c r="BE176" s="1007"/>
    </row>
    <row r="177" spans="1:57" ht="13.5" hidden="1" customHeight="1">
      <c r="B177" s="1089"/>
      <c r="C177" s="1042"/>
      <c r="D177" s="937"/>
      <c r="E177" s="1012"/>
      <c r="F177" s="1012"/>
      <c r="G177" s="1012"/>
      <c r="H177" s="1012"/>
      <c r="I177" s="1012">
        <f t="shared" si="29"/>
        <v>0</v>
      </c>
      <c r="J177" s="1013"/>
      <c r="K177" s="1013"/>
      <c r="L177" s="1013"/>
      <c r="M177" s="1013"/>
      <c r="N177" s="1013">
        <f t="shared" si="30"/>
        <v>0</v>
      </c>
      <c r="O177" s="1013"/>
      <c r="P177" s="1317"/>
      <c r="Q177" s="1014"/>
      <c r="R177" s="1014"/>
      <c r="S177" s="1014"/>
      <c r="T177" s="1014"/>
      <c r="U177" s="1014"/>
      <c r="V177" s="1014">
        <f t="shared" si="31"/>
        <v>0</v>
      </c>
      <c r="W177" s="1015"/>
      <c r="X177" s="1015"/>
      <c r="Y177" s="1016"/>
      <c r="Z177" s="1016"/>
      <c r="AA177" s="1016"/>
      <c r="AB177" s="1016"/>
      <c r="AC177" s="1016">
        <f t="shared" si="32"/>
        <v>0</v>
      </c>
      <c r="AD177" s="1017"/>
      <c r="AE177" s="1017"/>
      <c r="AF177" s="1017"/>
      <c r="AG177" s="1017"/>
      <c r="AH177" s="1017">
        <f t="shared" si="33"/>
        <v>0</v>
      </c>
      <c r="AI177" s="1016"/>
      <c r="AJ177" s="1016"/>
      <c r="AK177" s="1016"/>
      <c r="AL177" s="1016"/>
      <c r="AM177" s="1016"/>
      <c r="AN177" s="1016"/>
      <c r="AO177" s="1016"/>
      <c r="AP177" s="1016">
        <f t="shared" si="34"/>
        <v>0</v>
      </c>
      <c r="AQ177" s="1306"/>
      <c r="AR177" s="1306"/>
      <c r="AS177" s="1306"/>
      <c r="AT177" s="1306"/>
      <c r="AU177" s="1306"/>
      <c r="AV177" s="1306"/>
      <c r="AW177" s="1307">
        <f t="shared" si="24"/>
        <v>0</v>
      </c>
      <c r="AX177" s="1923"/>
      <c r="AY177" s="1923"/>
      <c r="AZ177" s="1923"/>
      <c r="BA177" s="1923"/>
      <c r="BB177" s="1923"/>
      <c r="BC177" s="1923"/>
      <c r="BD177" s="1923"/>
      <c r="BE177" s="1007"/>
    </row>
    <row r="178" spans="1:57" ht="13.5" hidden="1" customHeight="1">
      <c r="B178" s="1089"/>
      <c r="C178" s="1042"/>
      <c r="D178" s="937"/>
      <c r="E178" s="1012"/>
      <c r="F178" s="1012"/>
      <c r="G178" s="1012"/>
      <c r="H178" s="1012"/>
      <c r="I178" s="1012">
        <f t="shared" si="29"/>
        <v>0</v>
      </c>
      <c r="J178" s="1013"/>
      <c r="K178" s="1013"/>
      <c r="L178" s="1013"/>
      <c r="M178" s="1013"/>
      <c r="N178" s="1013">
        <f t="shared" si="30"/>
        <v>0</v>
      </c>
      <c r="O178" s="1013"/>
      <c r="P178" s="1317"/>
      <c r="Q178" s="1014"/>
      <c r="R178" s="1014"/>
      <c r="S178" s="1014"/>
      <c r="T178" s="1014"/>
      <c r="U178" s="1014"/>
      <c r="V178" s="1014">
        <f t="shared" si="31"/>
        <v>0</v>
      </c>
      <c r="W178" s="1015"/>
      <c r="X178" s="1015"/>
      <c r="Y178" s="1016"/>
      <c r="Z178" s="1016"/>
      <c r="AA178" s="1016"/>
      <c r="AB178" s="1016"/>
      <c r="AC178" s="1016">
        <f t="shared" si="32"/>
        <v>0</v>
      </c>
      <c r="AD178" s="1017"/>
      <c r="AE178" s="1017"/>
      <c r="AF178" s="1017"/>
      <c r="AG178" s="1017"/>
      <c r="AH178" s="1017">
        <f t="shared" si="33"/>
        <v>0</v>
      </c>
      <c r="AI178" s="1016"/>
      <c r="AJ178" s="1016"/>
      <c r="AK178" s="1016"/>
      <c r="AL178" s="1016"/>
      <c r="AM178" s="1016"/>
      <c r="AN178" s="1016"/>
      <c r="AO178" s="1016"/>
      <c r="AP178" s="1016">
        <f t="shared" si="34"/>
        <v>0</v>
      </c>
      <c r="AQ178" s="1306"/>
      <c r="AR178" s="1306"/>
      <c r="AS178" s="1306"/>
      <c r="AT178" s="1306"/>
      <c r="AU178" s="1306"/>
      <c r="AV178" s="1306"/>
      <c r="AW178" s="1307">
        <f t="shared" si="24"/>
        <v>0</v>
      </c>
      <c r="AX178" s="1923"/>
      <c r="AY178" s="1923"/>
      <c r="AZ178" s="1923"/>
      <c r="BA178" s="1923"/>
      <c r="BB178" s="1923"/>
      <c r="BC178" s="1923"/>
      <c r="BD178" s="1923"/>
      <c r="BE178" s="1007"/>
    </row>
    <row r="179" spans="1:57" ht="13.5" hidden="1" customHeight="1">
      <c r="A179" s="901" t="s">
        <v>646</v>
      </c>
      <c r="B179" s="1087"/>
      <c r="C179" s="1010"/>
      <c r="D179" s="937"/>
      <c r="E179" s="1012">
        <v>0</v>
      </c>
      <c r="F179" s="1012">
        <v>0</v>
      </c>
      <c r="G179" s="1012">
        <v>0</v>
      </c>
      <c r="H179" s="1012">
        <v>0</v>
      </c>
      <c r="I179" s="1012">
        <f t="shared" si="29"/>
        <v>0</v>
      </c>
      <c r="J179" s="1013"/>
      <c r="K179" s="1013"/>
      <c r="L179" s="1013"/>
      <c r="M179" s="1013"/>
      <c r="N179" s="1013">
        <f t="shared" si="30"/>
        <v>0</v>
      </c>
      <c r="O179" s="1013"/>
      <c r="P179" s="1317">
        <f>E179+J179</f>
        <v>0</v>
      </c>
      <c r="Q179" s="1014"/>
      <c r="R179" s="1014">
        <f>F179+K179</f>
        <v>0</v>
      </c>
      <c r="S179" s="1014"/>
      <c r="T179" s="1014">
        <f>G179+L179</f>
        <v>0</v>
      </c>
      <c r="U179" s="1014">
        <f>H179+M179</f>
        <v>0</v>
      </c>
      <c r="V179" s="1014">
        <f t="shared" si="31"/>
        <v>0</v>
      </c>
      <c r="W179" s="1015"/>
      <c r="X179" s="1015"/>
      <c r="Y179" s="1016">
        <v>0</v>
      </c>
      <c r="Z179" s="1016">
        <v>0</v>
      </c>
      <c r="AA179" s="1016">
        <v>0</v>
      </c>
      <c r="AB179" s="1016">
        <v>0</v>
      </c>
      <c r="AC179" s="1016">
        <f t="shared" si="32"/>
        <v>0</v>
      </c>
      <c r="AD179" s="1017"/>
      <c r="AE179" s="1017"/>
      <c r="AF179" s="1017"/>
      <c r="AG179" s="1017"/>
      <c r="AH179" s="1017">
        <f t="shared" si="33"/>
        <v>0</v>
      </c>
      <c r="AI179" s="1016">
        <f>Y179+AD179</f>
        <v>0</v>
      </c>
      <c r="AJ179" s="1016"/>
      <c r="AK179" s="1016"/>
      <c r="AL179" s="1016">
        <f>Z179+AE179</f>
        <v>0</v>
      </c>
      <c r="AM179" s="1016"/>
      <c r="AN179" s="1016">
        <f>AA179+AF179</f>
        <v>0</v>
      </c>
      <c r="AO179" s="1016">
        <f>AB179+AG179</f>
        <v>0</v>
      </c>
      <c r="AP179" s="1016">
        <f t="shared" si="34"/>
        <v>0</v>
      </c>
      <c r="AQ179" s="1306"/>
      <c r="AR179" s="1306"/>
      <c r="AS179" s="1306"/>
      <c r="AT179" s="1306"/>
      <c r="AU179" s="1306"/>
      <c r="AV179" s="1306"/>
      <c r="AW179" s="1307">
        <f t="shared" si="24"/>
        <v>0</v>
      </c>
      <c r="AX179" s="1923"/>
      <c r="AY179" s="1923"/>
      <c r="AZ179" s="1923"/>
      <c r="BA179" s="1923"/>
      <c r="BB179" s="1923"/>
      <c r="BC179" s="1923"/>
      <c r="BD179" s="1923"/>
      <c r="BE179" s="1007"/>
    </row>
    <row r="180" spans="1:57" ht="13.5" hidden="1" customHeight="1">
      <c r="A180" s="885" t="s">
        <v>635</v>
      </c>
      <c r="B180" s="1089"/>
      <c r="C180" s="1042"/>
      <c r="D180" s="937"/>
      <c r="E180" s="1012">
        <v>0</v>
      </c>
      <c r="F180" s="1012">
        <v>0</v>
      </c>
      <c r="G180" s="1012">
        <v>0</v>
      </c>
      <c r="H180" s="1012">
        <v>0</v>
      </c>
      <c r="I180" s="1012">
        <f t="shared" si="29"/>
        <v>0</v>
      </c>
      <c r="J180" s="1013"/>
      <c r="K180" s="1013"/>
      <c r="L180" s="1013"/>
      <c r="M180" s="1013"/>
      <c r="N180" s="1013">
        <f t="shared" si="30"/>
        <v>0</v>
      </c>
      <c r="O180" s="1013"/>
      <c r="P180" s="1317">
        <f>E180+J180</f>
        <v>0</v>
      </c>
      <c r="Q180" s="1014"/>
      <c r="R180" s="1014">
        <f>F180+K180</f>
        <v>0</v>
      </c>
      <c r="S180" s="1014"/>
      <c r="T180" s="1014">
        <f>G180+L180</f>
        <v>0</v>
      </c>
      <c r="U180" s="1014">
        <f>H180+M180</f>
        <v>0</v>
      </c>
      <c r="V180" s="1014">
        <f t="shared" si="31"/>
        <v>0</v>
      </c>
      <c r="W180" s="1015"/>
      <c r="X180" s="1015"/>
      <c r="Y180" s="1016">
        <v>0</v>
      </c>
      <c r="Z180" s="1016">
        <v>0</v>
      </c>
      <c r="AA180" s="1016">
        <v>0</v>
      </c>
      <c r="AB180" s="1016">
        <v>0</v>
      </c>
      <c r="AC180" s="1016">
        <f t="shared" si="32"/>
        <v>0</v>
      </c>
      <c r="AD180" s="1017"/>
      <c r="AE180" s="1017"/>
      <c r="AF180" s="1017"/>
      <c r="AG180" s="1017"/>
      <c r="AH180" s="1017">
        <f t="shared" si="33"/>
        <v>0</v>
      </c>
      <c r="AI180" s="1016">
        <f>Y180+AD180</f>
        <v>0</v>
      </c>
      <c r="AJ180" s="1016"/>
      <c r="AK180" s="1016"/>
      <c r="AL180" s="1016">
        <f>Z180+AE180</f>
        <v>0</v>
      </c>
      <c r="AM180" s="1016"/>
      <c r="AN180" s="1016">
        <f>AA180+AF180</f>
        <v>0</v>
      </c>
      <c r="AO180" s="1016">
        <f>AB180+AG180</f>
        <v>0</v>
      </c>
      <c r="AP180" s="1016">
        <f t="shared" si="34"/>
        <v>0</v>
      </c>
      <c r="AQ180" s="1306"/>
      <c r="AR180" s="1306"/>
      <c r="AS180" s="1306"/>
      <c r="AT180" s="1306"/>
      <c r="AU180" s="1306"/>
      <c r="AV180" s="1306"/>
      <c r="AW180" s="1307">
        <f t="shared" si="24"/>
        <v>0</v>
      </c>
      <c r="AX180" s="1923"/>
      <c r="AY180" s="1923"/>
      <c r="AZ180" s="1923"/>
      <c r="BA180" s="1923"/>
      <c r="BB180" s="1923"/>
      <c r="BC180" s="1923"/>
      <c r="BD180" s="1923"/>
      <c r="BE180" s="1007"/>
    </row>
    <row r="181" spans="1:57" ht="14.25" hidden="1">
      <c r="B181" s="1145" t="s">
        <v>509</v>
      </c>
      <c r="C181" s="1148" t="s">
        <v>513</v>
      </c>
      <c r="D181" s="1151"/>
      <c r="E181" s="1151">
        <v>0</v>
      </c>
      <c r="F181" s="1151">
        <v>0</v>
      </c>
      <c r="G181" s="1151">
        <v>0</v>
      </c>
      <c r="H181" s="1151">
        <v>0</v>
      </c>
      <c r="I181" s="1151">
        <f t="shared" si="29"/>
        <v>0</v>
      </c>
      <c r="J181" s="1151">
        <f>SUM(J182:J201)</f>
        <v>0</v>
      </c>
      <c r="K181" s="1151">
        <f>SUM(K182:K201)</f>
        <v>0</v>
      </c>
      <c r="L181" s="1151">
        <f>SUM(L182:L201)</f>
        <v>0</v>
      </c>
      <c r="M181" s="1151">
        <f>SUM(M182:M201)</f>
        <v>0</v>
      </c>
      <c r="N181" s="1151">
        <f t="shared" si="30"/>
        <v>0</v>
      </c>
      <c r="O181" s="1151"/>
      <c r="P181" s="1319">
        <f>SUM(P182:P201)</f>
        <v>0</v>
      </c>
      <c r="Q181" s="1151"/>
      <c r="R181" s="1151">
        <f>SUM(R182:R201)</f>
        <v>0</v>
      </c>
      <c r="S181" s="1151"/>
      <c r="T181" s="1151">
        <f>SUM(T182:T201)</f>
        <v>0</v>
      </c>
      <c r="U181" s="1151">
        <f>SUM(U182:U201)</f>
        <v>0</v>
      </c>
      <c r="V181" s="1151">
        <f t="shared" si="31"/>
        <v>0</v>
      </c>
      <c r="W181" s="1152"/>
      <c r="X181" s="1152"/>
      <c r="Y181" s="1151">
        <v>0</v>
      </c>
      <c r="Z181" s="1151">
        <v>0</v>
      </c>
      <c r="AA181" s="1151">
        <v>0</v>
      </c>
      <c r="AB181" s="1151">
        <v>0</v>
      </c>
      <c r="AC181" s="1151">
        <f t="shared" si="32"/>
        <v>0</v>
      </c>
      <c r="AD181" s="1151">
        <f>SUM(AD182:AD201)</f>
        <v>0</v>
      </c>
      <c r="AE181" s="1151">
        <f>SUM(AE182:AE201)</f>
        <v>0</v>
      </c>
      <c r="AF181" s="1151">
        <f>SUM(AF182:AF201)</f>
        <v>0</v>
      </c>
      <c r="AG181" s="1151">
        <f>SUM(AG182:AG201)</f>
        <v>0</v>
      </c>
      <c r="AH181" s="1151">
        <f t="shared" si="33"/>
        <v>0</v>
      </c>
      <c r="AI181" s="1151">
        <f>SUM(AI182:AI201)</f>
        <v>0</v>
      </c>
      <c r="AJ181" s="1151"/>
      <c r="AK181" s="1151"/>
      <c r="AL181" s="1151">
        <f>SUM(AL182:AL201)</f>
        <v>0</v>
      </c>
      <c r="AM181" s="1151"/>
      <c r="AN181" s="1151">
        <f>SUM(AN182:AN201)</f>
        <v>0</v>
      </c>
      <c r="AO181" s="1151">
        <f>SUM(AO182:AO201)</f>
        <v>0</v>
      </c>
      <c r="AP181" s="1151">
        <f t="shared" si="34"/>
        <v>0</v>
      </c>
      <c r="AQ181" s="1308"/>
      <c r="AR181" s="1308"/>
      <c r="AS181" s="1308"/>
      <c r="AT181" s="1308"/>
      <c r="AU181" s="1308"/>
      <c r="AV181" s="1308"/>
      <c r="AW181" s="1307">
        <f t="shared" si="24"/>
        <v>0</v>
      </c>
      <c r="AX181" s="1925"/>
      <c r="AY181" s="1925"/>
      <c r="AZ181" s="1925"/>
      <c r="BA181" s="1925"/>
      <c r="BB181" s="1925"/>
      <c r="BC181" s="1925"/>
      <c r="BD181" s="1925"/>
      <c r="BE181" s="1149"/>
    </row>
    <row r="182" spans="1:57" ht="48" hidden="1" customHeight="1">
      <c r="A182" s="901" t="s">
        <v>635</v>
      </c>
      <c r="B182" s="1087"/>
      <c r="C182" s="1010" t="s">
        <v>692</v>
      </c>
      <c r="D182" s="937"/>
      <c r="E182" s="1012">
        <v>0</v>
      </c>
      <c r="F182" s="1012">
        <v>0</v>
      </c>
      <c r="G182" s="1012">
        <v>0</v>
      </c>
      <c r="H182" s="1012">
        <v>0</v>
      </c>
      <c r="I182" s="1012">
        <f t="shared" si="29"/>
        <v>0</v>
      </c>
      <c r="J182" s="1013"/>
      <c r="K182" s="1013"/>
      <c r="L182" s="1013"/>
      <c r="M182" s="1013"/>
      <c r="N182" s="1013">
        <f t="shared" si="30"/>
        <v>0</v>
      </c>
      <c r="O182" s="1013"/>
      <c r="P182" s="1320">
        <f t="shared" ref="P182:P189" si="41">E182+J182</f>
        <v>0</v>
      </c>
      <c r="Q182" s="1026"/>
      <c r="R182" s="1014">
        <f t="shared" ref="R182:R189" si="42">F182+K182</f>
        <v>0</v>
      </c>
      <c r="S182" s="1014"/>
      <c r="T182" s="1014">
        <f t="shared" ref="T182:U189" si="43">G182+L182</f>
        <v>0</v>
      </c>
      <c r="U182" s="1014">
        <f t="shared" si="43"/>
        <v>0</v>
      </c>
      <c r="V182" s="1014">
        <f t="shared" si="31"/>
        <v>0</v>
      </c>
      <c r="W182" s="1015"/>
      <c r="X182" s="1015"/>
      <c r="Y182" s="1032">
        <v>0</v>
      </c>
      <c r="Z182" s="1016">
        <v>0</v>
      </c>
      <c r="AA182" s="1016">
        <v>0</v>
      </c>
      <c r="AB182" s="1016">
        <v>0</v>
      </c>
      <c r="AC182" s="1016">
        <f t="shared" si="32"/>
        <v>0</v>
      </c>
      <c r="AD182" s="1017"/>
      <c r="AE182" s="1017"/>
      <c r="AF182" s="1017"/>
      <c r="AG182" s="1017"/>
      <c r="AH182" s="1017">
        <f t="shared" si="33"/>
        <v>0</v>
      </c>
      <c r="AI182" s="1032">
        <f t="shared" ref="AI182:AI189" si="44">Y182+AD182</f>
        <v>0</v>
      </c>
      <c r="AJ182" s="1032"/>
      <c r="AK182" s="1032"/>
      <c r="AL182" s="1016">
        <f t="shared" ref="AL182:AL189" si="45">Z182+AE182</f>
        <v>0</v>
      </c>
      <c r="AM182" s="1016"/>
      <c r="AN182" s="1016">
        <f t="shared" ref="AN182:AO189" si="46">AA182+AF182</f>
        <v>0</v>
      </c>
      <c r="AO182" s="1016">
        <f t="shared" si="46"/>
        <v>0</v>
      </c>
      <c r="AP182" s="1016">
        <f t="shared" si="34"/>
        <v>0</v>
      </c>
      <c r="AQ182" s="1306"/>
      <c r="AR182" s="1306"/>
      <c r="AS182" s="1306"/>
      <c r="AT182" s="1306"/>
      <c r="AU182" s="1306"/>
      <c r="AV182" s="1306"/>
      <c r="AW182" s="1307">
        <f t="shared" si="24"/>
        <v>0</v>
      </c>
      <c r="AX182" s="1923"/>
      <c r="AY182" s="1923"/>
      <c r="AZ182" s="1923"/>
      <c r="BA182" s="1923"/>
      <c r="BB182" s="1923"/>
      <c r="BC182" s="1923"/>
      <c r="BD182" s="1923"/>
      <c r="BE182" s="1007"/>
    </row>
    <row r="183" spans="1:57" ht="24" hidden="1" customHeight="1">
      <c r="A183" s="901" t="s">
        <v>635</v>
      </c>
      <c r="B183" s="1087"/>
      <c r="C183" s="1010" t="s">
        <v>691</v>
      </c>
      <c r="D183" s="937"/>
      <c r="E183" s="1012">
        <v>0</v>
      </c>
      <c r="F183" s="1012">
        <v>0</v>
      </c>
      <c r="G183" s="1012">
        <v>0</v>
      </c>
      <c r="H183" s="1012">
        <v>0</v>
      </c>
      <c r="I183" s="1012">
        <f t="shared" si="29"/>
        <v>0</v>
      </c>
      <c r="J183" s="1013"/>
      <c r="K183" s="1013"/>
      <c r="L183" s="1013"/>
      <c r="M183" s="1013"/>
      <c r="N183" s="1013">
        <f t="shared" si="30"/>
        <v>0</v>
      </c>
      <c r="O183" s="1013"/>
      <c r="P183" s="1317">
        <f t="shared" si="41"/>
        <v>0</v>
      </c>
      <c r="Q183" s="1014"/>
      <c r="R183" s="1014">
        <f t="shared" si="42"/>
        <v>0</v>
      </c>
      <c r="S183" s="1014"/>
      <c r="T183" s="1014">
        <f t="shared" si="43"/>
        <v>0</v>
      </c>
      <c r="U183" s="1014">
        <f t="shared" si="43"/>
        <v>0</v>
      </c>
      <c r="V183" s="1014">
        <f t="shared" si="31"/>
        <v>0</v>
      </c>
      <c r="W183" s="1015"/>
      <c r="X183" s="1015"/>
      <c r="Y183" s="1016">
        <v>0</v>
      </c>
      <c r="Z183" s="1016">
        <v>0</v>
      </c>
      <c r="AA183" s="1016">
        <v>0</v>
      </c>
      <c r="AB183" s="1016">
        <v>0</v>
      </c>
      <c r="AC183" s="1016">
        <f t="shared" si="32"/>
        <v>0</v>
      </c>
      <c r="AD183" s="1017"/>
      <c r="AE183" s="1017"/>
      <c r="AF183" s="1017"/>
      <c r="AG183" s="1017"/>
      <c r="AH183" s="1017">
        <f t="shared" si="33"/>
        <v>0</v>
      </c>
      <c r="AI183" s="1016">
        <f t="shared" si="44"/>
        <v>0</v>
      </c>
      <c r="AJ183" s="1016"/>
      <c r="AK183" s="1016"/>
      <c r="AL183" s="1016">
        <f t="shared" si="45"/>
        <v>0</v>
      </c>
      <c r="AM183" s="1016"/>
      <c r="AN183" s="1016">
        <f t="shared" si="46"/>
        <v>0</v>
      </c>
      <c r="AO183" s="1016">
        <f t="shared" si="46"/>
        <v>0</v>
      </c>
      <c r="AP183" s="1016">
        <f t="shared" si="34"/>
        <v>0</v>
      </c>
      <c r="AQ183" s="1306"/>
      <c r="AR183" s="1306"/>
      <c r="AS183" s="1306"/>
      <c r="AT183" s="1306"/>
      <c r="AU183" s="1306"/>
      <c r="AV183" s="1306"/>
      <c r="AW183" s="1307">
        <f t="shared" si="24"/>
        <v>0</v>
      </c>
      <c r="AX183" s="1923"/>
      <c r="AY183" s="1923"/>
      <c r="AZ183" s="1923"/>
      <c r="BA183" s="1923"/>
      <c r="BB183" s="1923"/>
      <c r="BC183" s="1923"/>
      <c r="BD183" s="1923"/>
      <c r="BE183" s="1007"/>
    </row>
    <row r="184" spans="1:57" ht="24" hidden="1" customHeight="1">
      <c r="B184" s="1087"/>
      <c r="C184" s="1010" t="s">
        <v>690</v>
      </c>
      <c r="D184" s="937"/>
      <c r="E184" s="1012">
        <v>0</v>
      </c>
      <c r="F184" s="1012">
        <v>0</v>
      </c>
      <c r="G184" s="1012">
        <v>0</v>
      </c>
      <c r="H184" s="1012">
        <v>0</v>
      </c>
      <c r="I184" s="1012">
        <f t="shared" si="29"/>
        <v>0</v>
      </c>
      <c r="J184" s="1013"/>
      <c r="K184" s="1013"/>
      <c r="L184" s="1013"/>
      <c r="M184" s="1013"/>
      <c r="N184" s="1013">
        <f t="shared" si="30"/>
        <v>0</v>
      </c>
      <c r="O184" s="1013"/>
      <c r="P184" s="1317">
        <f t="shared" si="41"/>
        <v>0</v>
      </c>
      <c r="Q184" s="1014"/>
      <c r="R184" s="1014">
        <f t="shared" si="42"/>
        <v>0</v>
      </c>
      <c r="S184" s="1014"/>
      <c r="T184" s="1014">
        <f t="shared" si="43"/>
        <v>0</v>
      </c>
      <c r="U184" s="1014">
        <f t="shared" si="43"/>
        <v>0</v>
      </c>
      <c r="V184" s="1014">
        <f t="shared" si="31"/>
        <v>0</v>
      </c>
      <c r="W184" s="1015"/>
      <c r="X184" s="1015"/>
      <c r="Y184" s="1016">
        <v>0</v>
      </c>
      <c r="Z184" s="1016">
        <v>0</v>
      </c>
      <c r="AA184" s="1016">
        <v>0</v>
      </c>
      <c r="AB184" s="1016">
        <v>0</v>
      </c>
      <c r="AC184" s="1016">
        <f t="shared" si="32"/>
        <v>0</v>
      </c>
      <c r="AD184" s="1017"/>
      <c r="AE184" s="1017"/>
      <c r="AF184" s="1017"/>
      <c r="AG184" s="1017"/>
      <c r="AH184" s="1017">
        <f t="shared" si="33"/>
        <v>0</v>
      </c>
      <c r="AI184" s="1016">
        <f t="shared" si="44"/>
        <v>0</v>
      </c>
      <c r="AJ184" s="1016"/>
      <c r="AK184" s="1016"/>
      <c r="AL184" s="1016">
        <f t="shared" si="45"/>
        <v>0</v>
      </c>
      <c r="AM184" s="1016"/>
      <c r="AN184" s="1016">
        <f t="shared" si="46"/>
        <v>0</v>
      </c>
      <c r="AO184" s="1016">
        <f t="shared" si="46"/>
        <v>0</v>
      </c>
      <c r="AP184" s="1016">
        <f t="shared" si="34"/>
        <v>0</v>
      </c>
      <c r="AQ184" s="1306"/>
      <c r="AR184" s="1306"/>
      <c r="AS184" s="1306"/>
      <c r="AT184" s="1306"/>
      <c r="AU184" s="1306"/>
      <c r="AV184" s="1306"/>
      <c r="AW184" s="1307">
        <f t="shared" si="24"/>
        <v>0</v>
      </c>
      <c r="AX184" s="1923"/>
      <c r="AY184" s="1923"/>
      <c r="AZ184" s="1923"/>
      <c r="BA184" s="1923"/>
      <c r="BB184" s="1923"/>
      <c r="BC184" s="1923"/>
      <c r="BD184" s="1923"/>
      <c r="BE184" s="1007"/>
    </row>
    <row r="185" spans="1:57" ht="13.5" hidden="1" customHeight="1">
      <c r="B185" s="1087"/>
      <c r="C185" s="1010" t="s">
        <v>455</v>
      </c>
      <c r="D185" s="937"/>
      <c r="E185" s="1012">
        <v>0</v>
      </c>
      <c r="F185" s="1012">
        <v>0</v>
      </c>
      <c r="G185" s="1012">
        <v>0</v>
      </c>
      <c r="H185" s="1012">
        <v>0</v>
      </c>
      <c r="I185" s="1012">
        <f t="shared" si="29"/>
        <v>0</v>
      </c>
      <c r="J185" s="1013"/>
      <c r="K185" s="1013"/>
      <c r="L185" s="1013"/>
      <c r="M185" s="1013"/>
      <c r="N185" s="1013">
        <f t="shared" si="30"/>
        <v>0</v>
      </c>
      <c r="O185" s="1013"/>
      <c r="P185" s="1317">
        <f t="shared" si="41"/>
        <v>0</v>
      </c>
      <c r="Q185" s="1014"/>
      <c r="R185" s="1014">
        <f t="shared" si="42"/>
        <v>0</v>
      </c>
      <c r="S185" s="1014"/>
      <c r="T185" s="1014">
        <f t="shared" si="43"/>
        <v>0</v>
      </c>
      <c r="U185" s="1014">
        <f t="shared" si="43"/>
        <v>0</v>
      </c>
      <c r="V185" s="1014">
        <f t="shared" si="31"/>
        <v>0</v>
      </c>
      <c r="W185" s="1015"/>
      <c r="X185" s="1015"/>
      <c r="Y185" s="1016">
        <v>0</v>
      </c>
      <c r="Z185" s="1016">
        <v>0</v>
      </c>
      <c r="AA185" s="1016">
        <v>0</v>
      </c>
      <c r="AB185" s="1016">
        <v>0</v>
      </c>
      <c r="AC185" s="1016">
        <f t="shared" si="32"/>
        <v>0</v>
      </c>
      <c r="AD185" s="1017"/>
      <c r="AE185" s="1017"/>
      <c r="AF185" s="1017"/>
      <c r="AG185" s="1017"/>
      <c r="AH185" s="1017">
        <f t="shared" si="33"/>
        <v>0</v>
      </c>
      <c r="AI185" s="1016">
        <f t="shared" si="44"/>
        <v>0</v>
      </c>
      <c r="AJ185" s="1016"/>
      <c r="AK185" s="1016"/>
      <c r="AL185" s="1016">
        <f t="shared" si="45"/>
        <v>0</v>
      </c>
      <c r="AM185" s="1016"/>
      <c r="AN185" s="1016">
        <f t="shared" si="46"/>
        <v>0</v>
      </c>
      <c r="AO185" s="1016">
        <f t="shared" si="46"/>
        <v>0</v>
      </c>
      <c r="AP185" s="1016">
        <f t="shared" si="34"/>
        <v>0</v>
      </c>
      <c r="AQ185" s="1306"/>
      <c r="AR185" s="1306"/>
      <c r="AS185" s="1306"/>
      <c r="AT185" s="1306"/>
      <c r="AU185" s="1306"/>
      <c r="AV185" s="1306"/>
      <c r="AW185" s="1307">
        <f t="shared" si="24"/>
        <v>0</v>
      </c>
      <c r="AX185" s="1923"/>
      <c r="AY185" s="1923"/>
      <c r="AZ185" s="1923"/>
      <c r="BA185" s="1923"/>
      <c r="BB185" s="1923"/>
      <c r="BC185" s="1923"/>
      <c r="BD185" s="1923"/>
      <c r="BE185" s="1007"/>
    </row>
    <row r="186" spans="1:57" ht="41.25" hidden="1" customHeight="1">
      <c r="B186" s="1087" t="s">
        <v>499</v>
      </c>
      <c r="C186" s="1010" t="s">
        <v>689</v>
      </c>
      <c r="D186" s="937"/>
      <c r="E186" s="1012">
        <v>0</v>
      </c>
      <c r="F186" s="1012">
        <v>0</v>
      </c>
      <c r="G186" s="1012">
        <v>0</v>
      </c>
      <c r="H186" s="1012">
        <v>0</v>
      </c>
      <c r="I186" s="1012">
        <f t="shared" si="29"/>
        <v>0</v>
      </c>
      <c r="J186" s="1083"/>
      <c r="K186" s="1083"/>
      <c r="L186" s="1083"/>
      <c r="M186" s="1013"/>
      <c r="N186" s="1013">
        <f t="shared" si="30"/>
        <v>0</v>
      </c>
      <c r="O186" s="1013"/>
      <c r="P186" s="1317">
        <f t="shared" si="41"/>
        <v>0</v>
      </c>
      <c r="Q186" s="1014"/>
      <c r="R186" s="1014">
        <f t="shared" si="42"/>
        <v>0</v>
      </c>
      <c r="S186" s="1014"/>
      <c r="T186" s="1014">
        <f t="shared" si="43"/>
        <v>0</v>
      </c>
      <c r="U186" s="1014">
        <f t="shared" si="43"/>
        <v>0</v>
      </c>
      <c r="V186" s="1014">
        <f t="shared" si="31"/>
        <v>0</v>
      </c>
      <c r="W186" s="1015"/>
      <c r="X186" s="1015"/>
      <c r="Y186" s="1016">
        <v>0</v>
      </c>
      <c r="Z186" s="1016">
        <v>0</v>
      </c>
      <c r="AA186" s="1016">
        <v>0</v>
      </c>
      <c r="AB186" s="1016">
        <v>0</v>
      </c>
      <c r="AC186" s="1016">
        <f t="shared" si="32"/>
        <v>0</v>
      </c>
      <c r="AD186" s="1017"/>
      <c r="AE186" s="1017"/>
      <c r="AF186" s="1017"/>
      <c r="AG186" s="1017"/>
      <c r="AH186" s="1017">
        <f t="shared" si="33"/>
        <v>0</v>
      </c>
      <c r="AI186" s="1016">
        <f t="shared" si="44"/>
        <v>0</v>
      </c>
      <c r="AJ186" s="1016"/>
      <c r="AK186" s="1016"/>
      <c r="AL186" s="1016">
        <f t="shared" si="45"/>
        <v>0</v>
      </c>
      <c r="AM186" s="1016"/>
      <c r="AN186" s="1029">
        <f t="shared" si="46"/>
        <v>0</v>
      </c>
      <c r="AO186" s="1029">
        <f t="shared" si="46"/>
        <v>0</v>
      </c>
      <c r="AP186" s="1029">
        <f t="shared" si="34"/>
        <v>0</v>
      </c>
      <c r="AQ186" s="1305"/>
      <c r="AR186" s="1305"/>
      <c r="AS186" s="1305"/>
      <c r="AT186" s="1305"/>
      <c r="AU186" s="1305"/>
      <c r="AV186" s="1305"/>
      <c r="AW186" s="1307">
        <f t="shared" ref="AW186:AW203" si="47">AT186</f>
        <v>0</v>
      </c>
      <c r="AX186" s="1922"/>
      <c r="AY186" s="1922"/>
      <c r="AZ186" s="1922"/>
      <c r="BA186" s="1922"/>
      <c r="BB186" s="1922"/>
      <c r="BC186" s="1922"/>
      <c r="BD186" s="1922"/>
      <c r="BE186" s="1007"/>
    </row>
    <row r="187" spans="1:57" ht="32.25" hidden="1" customHeight="1">
      <c r="A187" s="911">
        <v>5</v>
      </c>
      <c r="B187" s="1087" t="s">
        <v>511</v>
      </c>
      <c r="C187" s="1010" t="s">
        <v>315</v>
      </c>
      <c r="D187" s="937"/>
      <c r="E187" s="1012">
        <v>0</v>
      </c>
      <c r="F187" s="1012">
        <v>0</v>
      </c>
      <c r="G187" s="1012">
        <v>0</v>
      </c>
      <c r="H187" s="1012">
        <v>0</v>
      </c>
      <c r="I187" s="1012">
        <f t="shared" si="29"/>
        <v>0</v>
      </c>
      <c r="J187" s="1013">
        <f>1-1</f>
        <v>0</v>
      </c>
      <c r="K187" s="1013">
        <f>18000-18000</f>
        <v>0</v>
      </c>
      <c r="L187" s="1013"/>
      <c r="M187" s="1013"/>
      <c r="N187" s="1013">
        <f t="shared" si="30"/>
        <v>0</v>
      </c>
      <c r="O187" s="1013"/>
      <c r="P187" s="1317">
        <f t="shared" si="41"/>
        <v>0</v>
      </c>
      <c r="Q187" s="1014"/>
      <c r="R187" s="1014">
        <f t="shared" si="42"/>
        <v>0</v>
      </c>
      <c r="S187" s="1014"/>
      <c r="T187" s="1014">
        <f t="shared" si="43"/>
        <v>0</v>
      </c>
      <c r="U187" s="1014">
        <f t="shared" si="43"/>
        <v>0</v>
      </c>
      <c r="V187" s="1014">
        <f t="shared" si="31"/>
        <v>0</v>
      </c>
      <c r="W187" s="1015"/>
      <c r="X187" s="1015"/>
      <c r="Y187" s="1016">
        <v>0</v>
      </c>
      <c r="Z187" s="1016">
        <v>0</v>
      </c>
      <c r="AA187" s="1016">
        <v>0</v>
      </c>
      <c r="AB187" s="1016">
        <v>0</v>
      </c>
      <c r="AC187" s="1016">
        <f t="shared" si="32"/>
        <v>0</v>
      </c>
      <c r="AD187" s="1017">
        <f>1-1</f>
        <v>0</v>
      </c>
      <c r="AE187" s="1017">
        <f>18000-18000</f>
        <v>0</v>
      </c>
      <c r="AF187" s="1017"/>
      <c r="AG187" s="1017"/>
      <c r="AH187" s="1017">
        <f t="shared" si="33"/>
        <v>0</v>
      </c>
      <c r="AI187" s="1016">
        <f t="shared" si="44"/>
        <v>0</v>
      </c>
      <c r="AJ187" s="1016"/>
      <c r="AK187" s="1016"/>
      <c r="AL187" s="1016">
        <f t="shared" si="45"/>
        <v>0</v>
      </c>
      <c r="AM187" s="1016"/>
      <c r="AN187" s="1016">
        <f t="shared" si="46"/>
        <v>0</v>
      </c>
      <c r="AO187" s="1016">
        <f t="shared" si="46"/>
        <v>0</v>
      </c>
      <c r="AP187" s="1016">
        <f t="shared" si="34"/>
        <v>0</v>
      </c>
      <c r="AQ187" s="1306"/>
      <c r="AR187" s="1306"/>
      <c r="AS187" s="1306"/>
      <c r="AT187" s="1306"/>
      <c r="AU187" s="1306"/>
      <c r="AV187" s="1306"/>
      <c r="AW187" s="1307">
        <f t="shared" si="47"/>
        <v>0</v>
      </c>
      <c r="AX187" s="1923"/>
      <c r="AY187" s="1923"/>
      <c r="AZ187" s="1923"/>
      <c r="BA187" s="1923"/>
      <c r="BB187" s="1923"/>
      <c r="BC187" s="1923"/>
      <c r="BD187" s="1923"/>
      <c r="BE187" s="1007" t="s">
        <v>75</v>
      </c>
    </row>
    <row r="188" spans="1:57" ht="27.75" hidden="1" customHeight="1">
      <c r="A188" s="901" t="s">
        <v>646</v>
      </c>
      <c r="B188" s="1087" t="s">
        <v>512</v>
      </c>
      <c r="C188" s="1010" t="s">
        <v>638</v>
      </c>
      <c r="D188" s="937"/>
      <c r="E188" s="1012">
        <v>0</v>
      </c>
      <c r="F188" s="1012">
        <v>0</v>
      </c>
      <c r="G188" s="1012">
        <v>0</v>
      </c>
      <c r="H188" s="1012">
        <v>0</v>
      </c>
      <c r="I188" s="1012">
        <f t="shared" si="29"/>
        <v>0</v>
      </c>
      <c r="J188" s="1013"/>
      <c r="K188" s="1013"/>
      <c r="L188" s="1013"/>
      <c r="M188" s="1013">
        <f>6420-6420</f>
        <v>0</v>
      </c>
      <c r="N188" s="1013">
        <f t="shared" si="30"/>
        <v>0</v>
      </c>
      <c r="O188" s="1013"/>
      <c r="P188" s="1317">
        <f t="shared" si="41"/>
        <v>0</v>
      </c>
      <c r="Q188" s="1014"/>
      <c r="R188" s="1014">
        <f t="shared" si="42"/>
        <v>0</v>
      </c>
      <c r="S188" s="1014"/>
      <c r="T188" s="1014">
        <f t="shared" si="43"/>
        <v>0</v>
      </c>
      <c r="U188" s="1014">
        <f t="shared" si="43"/>
        <v>0</v>
      </c>
      <c r="V188" s="1014">
        <f t="shared" si="31"/>
        <v>0</v>
      </c>
      <c r="W188" s="1015"/>
      <c r="X188" s="1015"/>
      <c r="Y188" s="1016">
        <v>0</v>
      </c>
      <c r="Z188" s="1016">
        <v>0</v>
      </c>
      <c r="AA188" s="1016">
        <v>0</v>
      </c>
      <c r="AB188" s="1016">
        <v>0</v>
      </c>
      <c r="AC188" s="1016">
        <f t="shared" si="32"/>
        <v>0</v>
      </c>
      <c r="AD188" s="1017"/>
      <c r="AE188" s="1017"/>
      <c r="AF188" s="1017"/>
      <c r="AG188" s="1017">
        <f>6420-6420</f>
        <v>0</v>
      </c>
      <c r="AH188" s="1017">
        <f t="shared" si="33"/>
        <v>0</v>
      </c>
      <c r="AI188" s="1016">
        <f t="shared" si="44"/>
        <v>0</v>
      </c>
      <c r="AJ188" s="1016"/>
      <c r="AK188" s="1016"/>
      <c r="AL188" s="1016">
        <f t="shared" si="45"/>
        <v>0</v>
      </c>
      <c r="AM188" s="1016"/>
      <c r="AN188" s="1016">
        <f t="shared" si="46"/>
        <v>0</v>
      </c>
      <c r="AO188" s="1016">
        <f t="shared" si="46"/>
        <v>0</v>
      </c>
      <c r="AP188" s="1016">
        <f t="shared" si="34"/>
        <v>0</v>
      </c>
      <c r="AQ188" s="1306"/>
      <c r="AR188" s="1306"/>
      <c r="AS188" s="1306"/>
      <c r="AT188" s="1306"/>
      <c r="AU188" s="1306"/>
      <c r="AV188" s="1306"/>
      <c r="AW188" s="1307">
        <f t="shared" si="47"/>
        <v>0</v>
      </c>
      <c r="AX188" s="1923"/>
      <c r="AY188" s="1923"/>
      <c r="AZ188" s="1923"/>
      <c r="BA188" s="1923"/>
      <c r="BB188" s="1923"/>
      <c r="BC188" s="1923"/>
      <c r="BD188" s="1923"/>
      <c r="BE188" s="1007" t="s">
        <v>451</v>
      </c>
    </row>
    <row r="189" spans="1:57" ht="24" hidden="1" customHeight="1">
      <c r="A189" s="911">
        <v>6</v>
      </c>
      <c r="B189" s="1087" t="s">
        <v>688</v>
      </c>
      <c r="C189" s="1010" t="s">
        <v>365</v>
      </c>
      <c r="D189" s="937"/>
      <c r="E189" s="1012">
        <v>0</v>
      </c>
      <c r="F189" s="1012">
        <v>0</v>
      </c>
      <c r="G189" s="1012">
        <v>0</v>
      </c>
      <c r="H189" s="1012">
        <v>0</v>
      </c>
      <c r="I189" s="1012">
        <f t="shared" si="29"/>
        <v>0</v>
      </c>
      <c r="J189" s="1013"/>
      <c r="K189" s="1013"/>
      <c r="L189" s="1013"/>
      <c r="M189" s="1013"/>
      <c r="N189" s="1013">
        <f t="shared" si="30"/>
        <v>0</v>
      </c>
      <c r="O189" s="1013"/>
      <c r="P189" s="1317">
        <f t="shared" si="41"/>
        <v>0</v>
      </c>
      <c r="Q189" s="1014"/>
      <c r="R189" s="1014">
        <f t="shared" si="42"/>
        <v>0</v>
      </c>
      <c r="S189" s="1014"/>
      <c r="T189" s="1014">
        <f t="shared" si="43"/>
        <v>0</v>
      </c>
      <c r="U189" s="1014">
        <f t="shared" si="43"/>
        <v>0</v>
      </c>
      <c r="V189" s="1014">
        <f t="shared" si="31"/>
        <v>0</v>
      </c>
      <c r="W189" s="1015"/>
      <c r="X189" s="1015"/>
      <c r="Y189" s="1016">
        <v>0</v>
      </c>
      <c r="Z189" s="1016">
        <v>0</v>
      </c>
      <c r="AA189" s="1016">
        <v>0</v>
      </c>
      <c r="AB189" s="1016">
        <v>0</v>
      </c>
      <c r="AC189" s="1016">
        <f t="shared" si="32"/>
        <v>0</v>
      </c>
      <c r="AD189" s="1017"/>
      <c r="AE189" s="1017"/>
      <c r="AF189" s="1017"/>
      <c r="AG189" s="1017"/>
      <c r="AH189" s="1017">
        <f t="shared" si="33"/>
        <v>0</v>
      </c>
      <c r="AI189" s="1016">
        <f t="shared" si="44"/>
        <v>0</v>
      </c>
      <c r="AJ189" s="1016"/>
      <c r="AK189" s="1016"/>
      <c r="AL189" s="1016">
        <f t="shared" si="45"/>
        <v>0</v>
      </c>
      <c r="AM189" s="1016"/>
      <c r="AN189" s="1016">
        <f t="shared" si="46"/>
        <v>0</v>
      </c>
      <c r="AO189" s="1016">
        <f t="shared" si="46"/>
        <v>0</v>
      </c>
      <c r="AP189" s="1016">
        <f t="shared" si="34"/>
        <v>0</v>
      </c>
      <c r="AQ189" s="1306"/>
      <c r="AR189" s="1306"/>
      <c r="AS189" s="1306"/>
      <c r="AT189" s="1306"/>
      <c r="AU189" s="1306"/>
      <c r="AV189" s="1306"/>
      <c r="AW189" s="1307">
        <f t="shared" si="47"/>
        <v>0</v>
      </c>
      <c r="AX189" s="1923"/>
      <c r="AY189" s="1923"/>
      <c r="AZ189" s="1923"/>
      <c r="BA189" s="1923"/>
      <c r="BB189" s="1923"/>
      <c r="BC189" s="1923"/>
      <c r="BD189" s="1923"/>
      <c r="BE189" s="1007"/>
    </row>
    <row r="190" spans="1:57" ht="13.5" hidden="1" customHeight="1">
      <c r="A190" s="913"/>
      <c r="B190" s="1087"/>
      <c r="C190" s="1010"/>
      <c r="D190" s="937"/>
      <c r="E190" s="1012"/>
      <c r="F190" s="1012"/>
      <c r="G190" s="1012"/>
      <c r="H190" s="1012"/>
      <c r="I190" s="1012">
        <f t="shared" si="29"/>
        <v>0</v>
      </c>
      <c r="J190" s="1013"/>
      <c r="K190" s="1013"/>
      <c r="L190" s="1013"/>
      <c r="M190" s="1013"/>
      <c r="N190" s="1013">
        <f t="shared" si="30"/>
        <v>0</v>
      </c>
      <c r="O190" s="1013"/>
      <c r="P190" s="1317"/>
      <c r="Q190" s="1014"/>
      <c r="R190" s="1014"/>
      <c r="S190" s="1014"/>
      <c r="T190" s="1014"/>
      <c r="U190" s="1014"/>
      <c r="V190" s="1014">
        <f t="shared" si="31"/>
        <v>0</v>
      </c>
      <c r="W190" s="1015"/>
      <c r="X190" s="1015"/>
      <c r="Y190" s="1016"/>
      <c r="Z190" s="1016"/>
      <c r="AA190" s="1016"/>
      <c r="AB190" s="1016"/>
      <c r="AC190" s="1016">
        <f t="shared" si="32"/>
        <v>0</v>
      </c>
      <c r="AD190" s="1017"/>
      <c r="AE190" s="1017"/>
      <c r="AF190" s="1017"/>
      <c r="AG190" s="1017"/>
      <c r="AH190" s="1017">
        <f t="shared" si="33"/>
        <v>0</v>
      </c>
      <c r="AI190" s="1016"/>
      <c r="AJ190" s="1016"/>
      <c r="AK190" s="1016"/>
      <c r="AL190" s="1016"/>
      <c r="AM190" s="1016"/>
      <c r="AN190" s="1016"/>
      <c r="AO190" s="1016"/>
      <c r="AP190" s="1016">
        <f t="shared" si="34"/>
        <v>0</v>
      </c>
      <c r="AQ190" s="1306"/>
      <c r="AR190" s="1306"/>
      <c r="AS190" s="1306"/>
      <c r="AT190" s="1306"/>
      <c r="AU190" s="1306"/>
      <c r="AV190" s="1306"/>
      <c r="AW190" s="1307">
        <f t="shared" si="47"/>
        <v>0</v>
      </c>
      <c r="AX190" s="1923"/>
      <c r="AY190" s="1923"/>
      <c r="AZ190" s="1923"/>
      <c r="BA190" s="1923"/>
      <c r="BB190" s="1923"/>
      <c r="BC190" s="1923"/>
      <c r="BD190" s="1923"/>
      <c r="BE190" s="1007"/>
    </row>
    <row r="191" spans="1:57" ht="13.5" hidden="1" customHeight="1">
      <c r="A191" s="913"/>
      <c r="B191" s="1087"/>
      <c r="C191" s="1010"/>
      <c r="D191" s="937"/>
      <c r="E191" s="1012"/>
      <c r="F191" s="1012"/>
      <c r="G191" s="1012"/>
      <c r="H191" s="1012"/>
      <c r="I191" s="1012">
        <f t="shared" si="29"/>
        <v>0</v>
      </c>
      <c r="J191" s="1013"/>
      <c r="K191" s="1013"/>
      <c r="L191" s="1013"/>
      <c r="M191" s="1013"/>
      <c r="N191" s="1013">
        <f t="shared" si="30"/>
        <v>0</v>
      </c>
      <c r="O191" s="1013"/>
      <c r="P191" s="1317"/>
      <c r="Q191" s="1014"/>
      <c r="R191" s="1014"/>
      <c r="S191" s="1014"/>
      <c r="T191" s="1014"/>
      <c r="U191" s="1014"/>
      <c r="V191" s="1014">
        <f t="shared" si="31"/>
        <v>0</v>
      </c>
      <c r="W191" s="1015"/>
      <c r="X191" s="1015"/>
      <c r="Y191" s="1016"/>
      <c r="Z191" s="1016"/>
      <c r="AA191" s="1016"/>
      <c r="AB191" s="1016"/>
      <c r="AC191" s="1016">
        <f t="shared" si="32"/>
        <v>0</v>
      </c>
      <c r="AD191" s="1017"/>
      <c r="AE191" s="1017"/>
      <c r="AF191" s="1017"/>
      <c r="AG191" s="1017"/>
      <c r="AH191" s="1017">
        <f t="shared" si="33"/>
        <v>0</v>
      </c>
      <c r="AI191" s="1016"/>
      <c r="AJ191" s="1016"/>
      <c r="AK191" s="1016"/>
      <c r="AL191" s="1016"/>
      <c r="AM191" s="1016"/>
      <c r="AN191" s="1016"/>
      <c r="AO191" s="1016"/>
      <c r="AP191" s="1016">
        <f t="shared" si="34"/>
        <v>0</v>
      </c>
      <c r="AQ191" s="1306"/>
      <c r="AR191" s="1306"/>
      <c r="AS191" s="1306"/>
      <c r="AT191" s="1306"/>
      <c r="AU191" s="1306"/>
      <c r="AV191" s="1306"/>
      <c r="AW191" s="1307">
        <f t="shared" si="47"/>
        <v>0</v>
      </c>
      <c r="AX191" s="1923"/>
      <c r="AY191" s="1923"/>
      <c r="AZ191" s="1923"/>
      <c r="BA191" s="1923"/>
      <c r="BB191" s="1923"/>
      <c r="BC191" s="1923"/>
      <c r="BD191" s="1923"/>
      <c r="BE191" s="1007"/>
    </row>
    <row r="192" spans="1:57" ht="13.5" hidden="1" customHeight="1">
      <c r="A192" s="913"/>
      <c r="B192" s="1087"/>
      <c r="C192" s="1010"/>
      <c r="D192" s="937"/>
      <c r="E192" s="1012"/>
      <c r="F192" s="1012"/>
      <c r="G192" s="1012"/>
      <c r="H192" s="1012"/>
      <c r="I192" s="1012">
        <f t="shared" si="29"/>
        <v>0</v>
      </c>
      <c r="J192" s="1013"/>
      <c r="K192" s="1013"/>
      <c r="L192" s="1013"/>
      <c r="M192" s="1013"/>
      <c r="N192" s="1013">
        <f t="shared" si="30"/>
        <v>0</v>
      </c>
      <c r="O192" s="1013"/>
      <c r="P192" s="1317"/>
      <c r="Q192" s="1014"/>
      <c r="R192" s="1014"/>
      <c r="S192" s="1014"/>
      <c r="T192" s="1014"/>
      <c r="U192" s="1014"/>
      <c r="V192" s="1014">
        <f t="shared" si="31"/>
        <v>0</v>
      </c>
      <c r="W192" s="1015"/>
      <c r="X192" s="1015"/>
      <c r="Y192" s="1016"/>
      <c r="Z192" s="1016"/>
      <c r="AA192" s="1016"/>
      <c r="AB192" s="1016"/>
      <c r="AC192" s="1016">
        <f t="shared" si="32"/>
        <v>0</v>
      </c>
      <c r="AD192" s="1017"/>
      <c r="AE192" s="1017"/>
      <c r="AF192" s="1017"/>
      <c r="AG192" s="1017"/>
      <c r="AH192" s="1017">
        <f t="shared" si="33"/>
        <v>0</v>
      </c>
      <c r="AI192" s="1016"/>
      <c r="AJ192" s="1016"/>
      <c r="AK192" s="1016"/>
      <c r="AL192" s="1016"/>
      <c r="AM192" s="1016"/>
      <c r="AN192" s="1016"/>
      <c r="AO192" s="1016"/>
      <c r="AP192" s="1016">
        <f t="shared" si="34"/>
        <v>0</v>
      </c>
      <c r="AQ192" s="1306"/>
      <c r="AR192" s="1306"/>
      <c r="AS192" s="1306"/>
      <c r="AT192" s="1306"/>
      <c r="AU192" s="1306"/>
      <c r="AV192" s="1306"/>
      <c r="AW192" s="1307">
        <f t="shared" si="47"/>
        <v>0</v>
      </c>
      <c r="AX192" s="1923"/>
      <c r="AY192" s="1923"/>
      <c r="AZ192" s="1923"/>
      <c r="BA192" s="1923"/>
      <c r="BB192" s="1923"/>
      <c r="BC192" s="1923"/>
      <c r="BD192" s="1923"/>
      <c r="BE192" s="1007"/>
    </row>
    <row r="193" spans="1:57" ht="13.5" hidden="1" customHeight="1">
      <c r="A193" s="913"/>
      <c r="B193" s="1087"/>
      <c r="C193" s="1010"/>
      <c r="D193" s="937"/>
      <c r="E193" s="1012"/>
      <c r="F193" s="1012"/>
      <c r="G193" s="1012"/>
      <c r="H193" s="1012"/>
      <c r="I193" s="1012">
        <f t="shared" si="29"/>
        <v>0</v>
      </c>
      <c r="J193" s="1013"/>
      <c r="K193" s="1013"/>
      <c r="L193" s="1013"/>
      <c r="M193" s="1013"/>
      <c r="N193" s="1013">
        <f t="shared" si="30"/>
        <v>0</v>
      </c>
      <c r="O193" s="1013"/>
      <c r="P193" s="1317"/>
      <c r="Q193" s="1014"/>
      <c r="R193" s="1014"/>
      <c r="S193" s="1014"/>
      <c r="T193" s="1014"/>
      <c r="U193" s="1014"/>
      <c r="V193" s="1014">
        <f t="shared" si="31"/>
        <v>0</v>
      </c>
      <c r="W193" s="1015"/>
      <c r="X193" s="1015"/>
      <c r="Y193" s="1016"/>
      <c r="Z193" s="1016"/>
      <c r="AA193" s="1016"/>
      <c r="AB193" s="1016"/>
      <c r="AC193" s="1016">
        <f t="shared" si="32"/>
        <v>0</v>
      </c>
      <c r="AD193" s="1017"/>
      <c r="AE193" s="1017"/>
      <c r="AF193" s="1017"/>
      <c r="AG193" s="1017"/>
      <c r="AH193" s="1017">
        <f t="shared" si="33"/>
        <v>0</v>
      </c>
      <c r="AI193" s="1016"/>
      <c r="AJ193" s="1016"/>
      <c r="AK193" s="1016"/>
      <c r="AL193" s="1016"/>
      <c r="AM193" s="1016"/>
      <c r="AN193" s="1016"/>
      <c r="AO193" s="1016"/>
      <c r="AP193" s="1016">
        <f t="shared" si="34"/>
        <v>0</v>
      </c>
      <c r="AQ193" s="1306"/>
      <c r="AR193" s="1306"/>
      <c r="AS193" s="1306"/>
      <c r="AT193" s="1306"/>
      <c r="AU193" s="1306"/>
      <c r="AV193" s="1306"/>
      <c r="AW193" s="1307">
        <f t="shared" si="47"/>
        <v>0</v>
      </c>
      <c r="AX193" s="1923"/>
      <c r="AY193" s="1923"/>
      <c r="AZ193" s="1923"/>
      <c r="BA193" s="1923"/>
      <c r="BB193" s="1923"/>
      <c r="BC193" s="1923"/>
      <c r="BD193" s="1923"/>
      <c r="BE193" s="1007"/>
    </row>
    <row r="194" spans="1:57" ht="13.5" hidden="1" customHeight="1">
      <c r="A194" s="913"/>
      <c r="B194" s="1087"/>
      <c r="C194" s="1010"/>
      <c r="D194" s="937"/>
      <c r="E194" s="1012"/>
      <c r="F194" s="1012"/>
      <c r="G194" s="1012"/>
      <c r="H194" s="1012"/>
      <c r="I194" s="1012">
        <f t="shared" si="29"/>
        <v>0</v>
      </c>
      <c r="J194" s="1013"/>
      <c r="K194" s="1013"/>
      <c r="L194" s="1013"/>
      <c r="M194" s="1013"/>
      <c r="N194" s="1013">
        <f t="shared" si="30"/>
        <v>0</v>
      </c>
      <c r="O194" s="1013"/>
      <c r="P194" s="1317"/>
      <c r="Q194" s="1014"/>
      <c r="R194" s="1014"/>
      <c r="S194" s="1014"/>
      <c r="T194" s="1014"/>
      <c r="U194" s="1014"/>
      <c r="V194" s="1014">
        <f t="shared" si="31"/>
        <v>0</v>
      </c>
      <c r="W194" s="1015"/>
      <c r="X194" s="1015"/>
      <c r="Y194" s="1016"/>
      <c r="Z194" s="1016"/>
      <c r="AA194" s="1016"/>
      <c r="AB194" s="1016"/>
      <c r="AC194" s="1016">
        <f t="shared" si="32"/>
        <v>0</v>
      </c>
      <c r="AD194" s="1017"/>
      <c r="AE194" s="1017"/>
      <c r="AF194" s="1017"/>
      <c r="AG194" s="1017"/>
      <c r="AH194" s="1017">
        <f t="shared" si="33"/>
        <v>0</v>
      </c>
      <c r="AI194" s="1016"/>
      <c r="AJ194" s="1016"/>
      <c r="AK194" s="1016"/>
      <c r="AL194" s="1016"/>
      <c r="AM194" s="1016"/>
      <c r="AN194" s="1016"/>
      <c r="AO194" s="1016"/>
      <c r="AP194" s="1016">
        <f t="shared" si="34"/>
        <v>0</v>
      </c>
      <c r="AQ194" s="1306"/>
      <c r="AR194" s="1306"/>
      <c r="AS194" s="1306"/>
      <c r="AT194" s="1306"/>
      <c r="AU194" s="1306"/>
      <c r="AV194" s="1306"/>
      <c r="AW194" s="1307">
        <f t="shared" si="47"/>
        <v>0</v>
      </c>
      <c r="AX194" s="1923"/>
      <c r="AY194" s="1923"/>
      <c r="AZ194" s="1923"/>
      <c r="BA194" s="1923"/>
      <c r="BB194" s="1923"/>
      <c r="BC194" s="1923"/>
      <c r="BD194" s="1923"/>
      <c r="BE194" s="1007"/>
    </row>
    <row r="195" spans="1:57" ht="13.5" hidden="1" customHeight="1">
      <c r="A195" s="913"/>
      <c r="B195" s="1087"/>
      <c r="C195" s="1010"/>
      <c r="D195" s="937"/>
      <c r="E195" s="1012"/>
      <c r="F195" s="1012"/>
      <c r="G195" s="1012"/>
      <c r="H195" s="1012"/>
      <c r="I195" s="1012">
        <f t="shared" si="29"/>
        <v>0</v>
      </c>
      <c r="J195" s="1013"/>
      <c r="K195" s="1013"/>
      <c r="L195" s="1013"/>
      <c r="M195" s="1013"/>
      <c r="N195" s="1013">
        <f t="shared" si="30"/>
        <v>0</v>
      </c>
      <c r="O195" s="1013"/>
      <c r="P195" s="1317"/>
      <c r="Q195" s="1014"/>
      <c r="R195" s="1014"/>
      <c r="S195" s="1014"/>
      <c r="T195" s="1014"/>
      <c r="U195" s="1014"/>
      <c r="V195" s="1014">
        <f t="shared" si="31"/>
        <v>0</v>
      </c>
      <c r="W195" s="1015"/>
      <c r="X195" s="1015"/>
      <c r="Y195" s="1016"/>
      <c r="Z195" s="1016"/>
      <c r="AA195" s="1016"/>
      <c r="AB195" s="1016"/>
      <c r="AC195" s="1016">
        <f t="shared" si="32"/>
        <v>0</v>
      </c>
      <c r="AD195" s="1017"/>
      <c r="AE195" s="1017"/>
      <c r="AF195" s="1017"/>
      <c r="AG195" s="1017"/>
      <c r="AH195" s="1017">
        <f t="shared" si="33"/>
        <v>0</v>
      </c>
      <c r="AI195" s="1016"/>
      <c r="AJ195" s="1016"/>
      <c r="AK195" s="1016"/>
      <c r="AL195" s="1016"/>
      <c r="AM195" s="1016"/>
      <c r="AN195" s="1016"/>
      <c r="AO195" s="1016"/>
      <c r="AP195" s="1016">
        <f t="shared" si="34"/>
        <v>0</v>
      </c>
      <c r="AQ195" s="1306"/>
      <c r="AR195" s="1306"/>
      <c r="AS195" s="1306"/>
      <c r="AT195" s="1306"/>
      <c r="AU195" s="1306"/>
      <c r="AV195" s="1306"/>
      <c r="AW195" s="1307">
        <f t="shared" si="47"/>
        <v>0</v>
      </c>
      <c r="AX195" s="1923"/>
      <c r="AY195" s="1923"/>
      <c r="AZ195" s="1923"/>
      <c r="BA195" s="1923"/>
      <c r="BB195" s="1923"/>
      <c r="BC195" s="1923"/>
      <c r="BD195" s="1923"/>
      <c r="BE195" s="1007"/>
    </row>
    <row r="196" spans="1:57" ht="13.5" hidden="1" customHeight="1">
      <c r="A196" s="913"/>
      <c r="B196" s="1087"/>
      <c r="C196" s="1010"/>
      <c r="D196" s="937"/>
      <c r="E196" s="1012"/>
      <c r="F196" s="1012"/>
      <c r="G196" s="1012"/>
      <c r="H196" s="1012"/>
      <c r="I196" s="1012">
        <f t="shared" si="29"/>
        <v>0</v>
      </c>
      <c r="J196" s="1013"/>
      <c r="K196" s="1013"/>
      <c r="L196" s="1013"/>
      <c r="M196" s="1013"/>
      <c r="N196" s="1013">
        <f t="shared" si="30"/>
        <v>0</v>
      </c>
      <c r="O196" s="1013"/>
      <c r="P196" s="1317"/>
      <c r="Q196" s="1014"/>
      <c r="R196" s="1014"/>
      <c r="S196" s="1014"/>
      <c r="T196" s="1014"/>
      <c r="U196" s="1014"/>
      <c r="V196" s="1014">
        <f t="shared" si="31"/>
        <v>0</v>
      </c>
      <c r="W196" s="1015"/>
      <c r="X196" s="1015"/>
      <c r="Y196" s="1016"/>
      <c r="Z196" s="1016"/>
      <c r="AA196" s="1016"/>
      <c r="AB196" s="1016"/>
      <c r="AC196" s="1016">
        <f t="shared" si="32"/>
        <v>0</v>
      </c>
      <c r="AD196" s="1017"/>
      <c r="AE196" s="1017"/>
      <c r="AF196" s="1017"/>
      <c r="AG196" s="1017"/>
      <c r="AH196" s="1017">
        <f t="shared" si="33"/>
        <v>0</v>
      </c>
      <c r="AI196" s="1016"/>
      <c r="AJ196" s="1016"/>
      <c r="AK196" s="1016"/>
      <c r="AL196" s="1016"/>
      <c r="AM196" s="1016"/>
      <c r="AN196" s="1016"/>
      <c r="AO196" s="1016"/>
      <c r="AP196" s="1016">
        <f t="shared" si="34"/>
        <v>0</v>
      </c>
      <c r="AQ196" s="1306"/>
      <c r="AR196" s="1306"/>
      <c r="AS196" s="1306"/>
      <c r="AT196" s="1306"/>
      <c r="AU196" s="1306"/>
      <c r="AV196" s="1306"/>
      <c r="AW196" s="1307">
        <f t="shared" si="47"/>
        <v>0</v>
      </c>
      <c r="AX196" s="1923"/>
      <c r="AY196" s="1923"/>
      <c r="AZ196" s="1923"/>
      <c r="BA196" s="1923"/>
      <c r="BB196" s="1923"/>
      <c r="BC196" s="1923"/>
      <c r="BD196" s="1923"/>
      <c r="BE196" s="1007"/>
    </row>
    <row r="197" spans="1:57" ht="13.5" hidden="1" customHeight="1">
      <c r="A197" s="913"/>
      <c r="B197" s="1087"/>
      <c r="C197" s="1010"/>
      <c r="D197" s="937"/>
      <c r="E197" s="1012"/>
      <c r="F197" s="1012"/>
      <c r="G197" s="1012"/>
      <c r="H197" s="1012"/>
      <c r="I197" s="1012">
        <f t="shared" si="29"/>
        <v>0</v>
      </c>
      <c r="J197" s="1013"/>
      <c r="K197" s="1013"/>
      <c r="L197" s="1013"/>
      <c r="M197" s="1013"/>
      <c r="N197" s="1013">
        <f t="shared" si="30"/>
        <v>0</v>
      </c>
      <c r="O197" s="1013"/>
      <c r="P197" s="1317"/>
      <c r="Q197" s="1014"/>
      <c r="R197" s="1014"/>
      <c r="S197" s="1014"/>
      <c r="T197" s="1014"/>
      <c r="U197" s="1014"/>
      <c r="V197" s="1014">
        <f t="shared" si="31"/>
        <v>0</v>
      </c>
      <c r="W197" s="1015"/>
      <c r="X197" s="1015"/>
      <c r="Y197" s="1016"/>
      <c r="Z197" s="1016"/>
      <c r="AA197" s="1016"/>
      <c r="AB197" s="1016"/>
      <c r="AC197" s="1016">
        <f t="shared" si="32"/>
        <v>0</v>
      </c>
      <c r="AD197" s="1017"/>
      <c r="AE197" s="1017"/>
      <c r="AF197" s="1017"/>
      <c r="AG197" s="1017"/>
      <c r="AH197" s="1017">
        <f t="shared" si="33"/>
        <v>0</v>
      </c>
      <c r="AI197" s="1016"/>
      <c r="AJ197" s="1016"/>
      <c r="AK197" s="1016"/>
      <c r="AL197" s="1016"/>
      <c r="AM197" s="1016"/>
      <c r="AN197" s="1016"/>
      <c r="AO197" s="1016"/>
      <c r="AP197" s="1016">
        <f t="shared" si="34"/>
        <v>0</v>
      </c>
      <c r="AQ197" s="1306"/>
      <c r="AR197" s="1306"/>
      <c r="AS197" s="1306"/>
      <c r="AT197" s="1306"/>
      <c r="AU197" s="1306"/>
      <c r="AV197" s="1306"/>
      <c r="AW197" s="1307">
        <f t="shared" si="47"/>
        <v>0</v>
      </c>
      <c r="AX197" s="1923"/>
      <c r="AY197" s="1923"/>
      <c r="AZ197" s="1923"/>
      <c r="BA197" s="1923"/>
      <c r="BB197" s="1923"/>
      <c r="BC197" s="1923"/>
      <c r="BD197" s="1923"/>
      <c r="BE197" s="1007"/>
    </row>
    <row r="198" spans="1:57" ht="13.5" hidden="1" customHeight="1">
      <c r="A198" s="913"/>
      <c r="B198" s="1087"/>
      <c r="C198" s="1010"/>
      <c r="D198" s="937"/>
      <c r="E198" s="1012"/>
      <c r="F198" s="1012"/>
      <c r="G198" s="1012"/>
      <c r="H198" s="1012"/>
      <c r="I198" s="1012">
        <f t="shared" si="29"/>
        <v>0</v>
      </c>
      <c r="J198" s="1013"/>
      <c r="K198" s="1013"/>
      <c r="L198" s="1013"/>
      <c r="M198" s="1013"/>
      <c r="N198" s="1013">
        <f t="shared" si="30"/>
        <v>0</v>
      </c>
      <c r="O198" s="1013"/>
      <c r="P198" s="1317"/>
      <c r="Q198" s="1014"/>
      <c r="R198" s="1014"/>
      <c r="S198" s="1014"/>
      <c r="T198" s="1014"/>
      <c r="U198" s="1014"/>
      <c r="V198" s="1014">
        <f t="shared" si="31"/>
        <v>0</v>
      </c>
      <c r="W198" s="1015"/>
      <c r="X198" s="1015"/>
      <c r="Y198" s="1016"/>
      <c r="Z198" s="1016"/>
      <c r="AA198" s="1016"/>
      <c r="AB198" s="1016"/>
      <c r="AC198" s="1016">
        <f t="shared" si="32"/>
        <v>0</v>
      </c>
      <c r="AD198" s="1017"/>
      <c r="AE198" s="1017"/>
      <c r="AF198" s="1017"/>
      <c r="AG198" s="1017"/>
      <c r="AH198" s="1017">
        <f t="shared" si="33"/>
        <v>0</v>
      </c>
      <c r="AI198" s="1016"/>
      <c r="AJ198" s="1016"/>
      <c r="AK198" s="1016"/>
      <c r="AL198" s="1016"/>
      <c r="AM198" s="1016"/>
      <c r="AN198" s="1016"/>
      <c r="AO198" s="1016"/>
      <c r="AP198" s="1016">
        <f t="shared" si="34"/>
        <v>0</v>
      </c>
      <c r="AQ198" s="1306"/>
      <c r="AR198" s="1306"/>
      <c r="AS198" s="1306"/>
      <c r="AT198" s="1306"/>
      <c r="AU198" s="1306"/>
      <c r="AV198" s="1306"/>
      <c r="AW198" s="1307">
        <f t="shared" si="47"/>
        <v>0</v>
      </c>
      <c r="AX198" s="1923"/>
      <c r="AY198" s="1923"/>
      <c r="AZ198" s="1923"/>
      <c r="BA198" s="1923"/>
      <c r="BB198" s="1923"/>
      <c r="BC198" s="1923"/>
      <c r="BD198" s="1923"/>
      <c r="BE198" s="1007"/>
    </row>
    <row r="199" spans="1:57" ht="13.5" hidden="1" customHeight="1">
      <c r="A199" s="913"/>
      <c r="B199" s="1087"/>
      <c r="C199" s="1010"/>
      <c r="D199" s="937"/>
      <c r="E199" s="1012"/>
      <c r="F199" s="1012"/>
      <c r="G199" s="1012"/>
      <c r="H199" s="1012"/>
      <c r="I199" s="1012">
        <f t="shared" si="29"/>
        <v>0</v>
      </c>
      <c r="J199" s="1013"/>
      <c r="K199" s="1013"/>
      <c r="L199" s="1013"/>
      <c r="M199" s="1013"/>
      <c r="N199" s="1013">
        <f t="shared" si="30"/>
        <v>0</v>
      </c>
      <c r="O199" s="1013"/>
      <c r="P199" s="1317"/>
      <c r="Q199" s="1014"/>
      <c r="R199" s="1014"/>
      <c r="S199" s="1014"/>
      <c r="T199" s="1014"/>
      <c r="U199" s="1014"/>
      <c r="V199" s="1014">
        <f t="shared" si="31"/>
        <v>0</v>
      </c>
      <c r="W199" s="1015"/>
      <c r="X199" s="1015"/>
      <c r="Y199" s="1016"/>
      <c r="Z199" s="1016"/>
      <c r="AA199" s="1016"/>
      <c r="AB199" s="1016"/>
      <c r="AC199" s="1016">
        <f t="shared" si="32"/>
        <v>0</v>
      </c>
      <c r="AD199" s="1017"/>
      <c r="AE199" s="1017"/>
      <c r="AF199" s="1017"/>
      <c r="AG199" s="1017"/>
      <c r="AH199" s="1017">
        <f t="shared" si="33"/>
        <v>0</v>
      </c>
      <c r="AI199" s="1016"/>
      <c r="AJ199" s="1016"/>
      <c r="AK199" s="1016"/>
      <c r="AL199" s="1016"/>
      <c r="AM199" s="1016"/>
      <c r="AN199" s="1016"/>
      <c r="AO199" s="1016"/>
      <c r="AP199" s="1016">
        <f t="shared" si="34"/>
        <v>0</v>
      </c>
      <c r="AQ199" s="1306"/>
      <c r="AR199" s="1306"/>
      <c r="AS199" s="1306"/>
      <c r="AT199" s="1306"/>
      <c r="AU199" s="1306"/>
      <c r="AV199" s="1306"/>
      <c r="AW199" s="1307">
        <f t="shared" si="47"/>
        <v>0</v>
      </c>
      <c r="AX199" s="1923"/>
      <c r="AY199" s="1923"/>
      <c r="AZ199" s="1923"/>
      <c r="BA199" s="1923"/>
      <c r="BB199" s="1923"/>
      <c r="BC199" s="1923"/>
      <c r="BD199" s="1923"/>
      <c r="BE199" s="1007"/>
    </row>
    <row r="200" spans="1:57" ht="13.5" hidden="1" customHeight="1">
      <c r="A200" s="913"/>
      <c r="B200" s="1087"/>
      <c r="C200" s="1010"/>
      <c r="D200" s="937"/>
      <c r="E200" s="1012"/>
      <c r="F200" s="1012"/>
      <c r="G200" s="1012"/>
      <c r="H200" s="1012"/>
      <c r="I200" s="1012">
        <f t="shared" si="29"/>
        <v>0</v>
      </c>
      <c r="J200" s="1013"/>
      <c r="K200" s="1013"/>
      <c r="L200" s="1013"/>
      <c r="M200" s="1013"/>
      <c r="N200" s="1013">
        <f t="shared" si="30"/>
        <v>0</v>
      </c>
      <c r="O200" s="1013"/>
      <c r="P200" s="1317"/>
      <c r="Q200" s="1014"/>
      <c r="R200" s="1014"/>
      <c r="S200" s="1014"/>
      <c r="T200" s="1014"/>
      <c r="U200" s="1014"/>
      <c r="V200" s="1014">
        <f t="shared" si="31"/>
        <v>0</v>
      </c>
      <c r="W200" s="1015"/>
      <c r="X200" s="1015"/>
      <c r="Y200" s="1016"/>
      <c r="Z200" s="1016"/>
      <c r="AA200" s="1016"/>
      <c r="AB200" s="1016"/>
      <c r="AC200" s="1016">
        <f t="shared" si="32"/>
        <v>0</v>
      </c>
      <c r="AD200" s="1017"/>
      <c r="AE200" s="1017"/>
      <c r="AF200" s="1017"/>
      <c r="AG200" s="1017"/>
      <c r="AH200" s="1017">
        <f t="shared" si="33"/>
        <v>0</v>
      </c>
      <c r="AI200" s="1016"/>
      <c r="AJ200" s="1016"/>
      <c r="AK200" s="1016"/>
      <c r="AL200" s="1016"/>
      <c r="AM200" s="1016"/>
      <c r="AN200" s="1016"/>
      <c r="AO200" s="1016"/>
      <c r="AP200" s="1016">
        <f t="shared" si="34"/>
        <v>0</v>
      </c>
      <c r="AQ200" s="1306"/>
      <c r="AR200" s="1306"/>
      <c r="AS200" s="1306"/>
      <c r="AT200" s="1306"/>
      <c r="AU200" s="1306"/>
      <c r="AV200" s="1306"/>
      <c r="AW200" s="1307">
        <f t="shared" si="47"/>
        <v>0</v>
      </c>
      <c r="AX200" s="1923"/>
      <c r="AY200" s="1923"/>
      <c r="AZ200" s="1923"/>
      <c r="BA200" s="1923"/>
      <c r="BB200" s="1923"/>
      <c r="BC200" s="1923"/>
      <c r="BD200" s="1923"/>
      <c r="BE200" s="1007"/>
    </row>
    <row r="201" spans="1:57" ht="13.5" hidden="1" customHeight="1">
      <c r="A201" s="885" t="s">
        <v>636</v>
      </c>
      <c r="B201" s="1087"/>
      <c r="C201" s="1010"/>
      <c r="D201" s="1011"/>
      <c r="E201" s="1018">
        <v>0</v>
      </c>
      <c r="F201" s="1018">
        <v>0</v>
      </c>
      <c r="G201" s="1018">
        <v>0</v>
      </c>
      <c r="H201" s="1018">
        <v>0</v>
      </c>
      <c r="I201" s="1018">
        <f t="shared" si="29"/>
        <v>0</v>
      </c>
      <c r="J201" s="1019"/>
      <c r="K201" s="1019"/>
      <c r="L201" s="1019"/>
      <c r="M201" s="1019"/>
      <c r="N201" s="1019">
        <f t="shared" si="30"/>
        <v>0</v>
      </c>
      <c r="O201" s="1019"/>
      <c r="P201" s="1321">
        <f>E201+J201</f>
        <v>0</v>
      </c>
      <c r="Q201" s="1020"/>
      <c r="R201" s="1020">
        <f>F201+K201</f>
        <v>0</v>
      </c>
      <c r="S201" s="1020"/>
      <c r="T201" s="1020">
        <f>G201+L201</f>
        <v>0</v>
      </c>
      <c r="U201" s="1020">
        <f>H201+M201</f>
        <v>0</v>
      </c>
      <c r="V201" s="1020">
        <f t="shared" si="31"/>
        <v>0</v>
      </c>
      <c r="W201" s="1021"/>
      <c r="X201" s="1021"/>
      <c r="Y201" s="1022">
        <v>0</v>
      </c>
      <c r="Z201" s="1022">
        <v>0</v>
      </c>
      <c r="AA201" s="1022">
        <v>0</v>
      </c>
      <c r="AB201" s="1022">
        <v>0</v>
      </c>
      <c r="AC201" s="1022">
        <f t="shared" si="32"/>
        <v>0</v>
      </c>
      <c r="AD201" s="1023"/>
      <c r="AE201" s="1023"/>
      <c r="AF201" s="1023"/>
      <c r="AG201" s="1023"/>
      <c r="AH201" s="1023">
        <f t="shared" si="33"/>
        <v>0</v>
      </c>
      <c r="AI201" s="1022">
        <f>Y201+AD201</f>
        <v>0</v>
      </c>
      <c r="AJ201" s="1022"/>
      <c r="AK201" s="1022"/>
      <c r="AL201" s="1022">
        <f>Z201+AE201</f>
        <v>0</v>
      </c>
      <c r="AM201" s="1022"/>
      <c r="AN201" s="1022">
        <f>AA201+AF201</f>
        <v>0</v>
      </c>
      <c r="AO201" s="1022">
        <f>AB201+AG201</f>
        <v>0</v>
      </c>
      <c r="AP201" s="1022">
        <f t="shared" si="34"/>
        <v>0</v>
      </c>
      <c r="AQ201" s="1307"/>
      <c r="AR201" s="1307"/>
      <c r="AS201" s="1307"/>
      <c r="AT201" s="1307"/>
      <c r="AU201" s="1307"/>
      <c r="AV201" s="1307"/>
      <c r="AW201" s="1307">
        <f t="shared" si="47"/>
        <v>0</v>
      </c>
      <c r="AX201" s="1924"/>
      <c r="AY201" s="1924"/>
      <c r="AZ201" s="1924"/>
      <c r="BA201" s="1924"/>
      <c r="BB201" s="1924"/>
      <c r="BC201" s="1924"/>
      <c r="BD201" s="1924"/>
      <c r="BE201" s="1007"/>
    </row>
    <row r="202" spans="1:57" ht="13.9" customHeight="1">
      <c r="B202" s="914" t="s">
        <v>701</v>
      </c>
      <c r="C202" s="942" t="s">
        <v>515</v>
      </c>
      <c r="D202" s="1861"/>
      <c r="E202" s="1861">
        <v>0</v>
      </c>
      <c r="F202" s="1861">
        <v>0</v>
      </c>
      <c r="G202" s="1861">
        <v>0</v>
      </c>
      <c r="H202" s="1861">
        <v>0</v>
      </c>
      <c r="I202" s="1861">
        <f t="shared" si="29"/>
        <v>0</v>
      </c>
      <c r="J202" s="1861">
        <f>SUM(J203:J222)</f>
        <v>0</v>
      </c>
      <c r="K202" s="1861">
        <f>SUM(K203:K222)</f>
        <v>0</v>
      </c>
      <c r="L202" s="1861">
        <f>SUM(L203:L222)</f>
        <v>0</v>
      </c>
      <c r="M202" s="1861">
        <f>SUM(M203:M222)</f>
        <v>0</v>
      </c>
      <c r="N202" s="1861">
        <f t="shared" si="30"/>
        <v>0</v>
      </c>
      <c r="O202" s="1861"/>
      <c r="P202" s="1316">
        <f>SUM(P203:P222)</f>
        <v>0</v>
      </c>
      <c r="Q202" s="1861"/>
      <c r="R202" s="1861">
        <f>SUM(R203:R222)</f>
        <v>0</v>
      </c>
      <c r="S202" s="1861"/>
      <c r="T202" s="1861">
        <f>SUM(T203:T222)</f>
        <v>0</v>
      </c>
      <c r="U202" s="1861">
        <f>SUM(U203:U222)</f>
        <v>0</v>
      </c>
      <c r="V202" s="1861">
        <f t="shared" si="31"/>
        <v>0</v>
      </c>
      <c r="W202" s="1143"/>
      <c r="X202" s="1143"/>
      <c r="Y202" s="1861">
        <v>0</v>
      </c>
      <c r="Z202" s="1861">
        <v>0</v>
      </c>
      <c r="AA202" s="1861">
        <v>0</v>
      </c>
      <c r="AB202" s="1861">
        <v>0</v>
      </c>
      <c r="AC202" s="1861">
        <f t="shared" si="32"/>
        <v>0</v>
      </c>
      <c r="AD202" s="1861">
        <f>SUM(AD203:AD222)</f>
        <v>0</v>
      </c>
      <c r="AE202" s="1861">
        <f>SUM(AE203:AE222)</f>
        <v>0</v>
      </c>
      <c r="AF202" s="1861">
        <f>SUM(AF203:AF222)</f>
        <v>0</v>
      </c>
      <c r="AG202" s="1861">
        <f>SUM(AG203:AG222)</f>
        <v>0</v>
      </c>
      <c r="AH202" s="1861">
        <f t="shared" si="33"/>
        <v>0</v>
      </c>
      <c r="AI202" s="1861">
        <f>SUM(AI203:AI222)</f>
        <v>0</v>
      </c>
      <c r="AJ202" s="1861"/>
      <c r="AK202" s="1861"/>
      <c r="AL202" s="1861">
        <f>SUM(AL203:AL222)</f>
        <v>0</v>
      </c>
      <c r="AM202" s="1861"/>
      <c r="AN202" s="1861">
        <f>SUM(AN203:AN222)</f>
        <v>0</v>
      </c>
      <c r="AO202" s="1861">
        <f>SUM(AO203:AO222)</f>
        <v>0</v>
      </c>
      <c r="AP202" s="1861">
        <f t="shared" si="34"/>
        <v>0</v>
      </c>
      <c r="AQ202" s="1861"/>
      <c r="AR202" s="1861"/>
      <c r="AS202" s="1861">
        <f>AS203</f>
        <v>1</v>
      </c>
      <c r="AT202" s="1861">
        <f t="shared" ref="AT202:BD202" si="48">AT203</f>
        <v>27380</v>
      </c>
      <c r="AU202" s="1861">
        <f t="shared" si="48"/>
        <v>0</v>
      </c>
      <c r="AV202" s="1861">
        <f t="shared" si="48"/>
        <v>0</v>
      </c>
      <c r="AW202" s="1861">
        <f t="shared" si="48"/>
        <v>27380</v>
      </c>
      <c r="AX202" s="1861">
        <f t="shared" si="48"/>
        <v>0</v>
      </c>
      <c r="AY202" s="1861">
        <f t="shared" si="48"/>
        <v>0</v>
      </c>
      <c r="AZ202" s="1861">
        <f t="shared" si="48"/>
        <v>0</v>
      </c>
      <c r="BA202" s="1861">
        <f t="shared" si="48"/>
        <v>0</v>
      </c>
      <c r="BB202" s="1861">
        <f t="shared" si="48"/>
        <v>0</v>
      </c>
      <c r="BC202" s="1861">
        <f t="shared" si="48"/>
        <v>0</v>
      </c>
      <c r="BD202" s="1861">
        <f t="shared" si="48"/>
        <v>0</v>
      </c>
      <c r="BE202" s="1149"/>
    </row>
    <row r="203" spans="1:57" ht="43.5" customHeight="1">
      <c r="B203" s="1087" t="s">
        <v>491</v>
      </c>
      <c r="C203" s="1010" t="s">
        <v>1254</v>
      </c>
      <c r="D203" s="937"/>
      <c r="E203" s="1012">
        <v>0</v>
      </c>
      <c r="F203" s="1012">
        <v>0</v>
      </c>
      <c r="G203" s="1012">
        <v>0</v>
      </c>
      <c r="H203" s="1012">
        <v>0</v>
      </c>
      <c r="I203" s="1012">
        <f t="shared" si="29"/>
        <v>0</v>
      </c>
      <c r="J203" s="1013"/>
      <c r="K203" s="1013"/>
      <c r="L203" s="1013"/>
      <c r="M203" s="1013"/>
      <c r="N203" s="1013">
        <f t="shared" si="30"/>
        <v>0</v>
      </c>
      <c r="O203" s="1013"/>
      <c r="P203" s="1317">
        <f>E203+J203</f>
        <v>0</v>
      </c>
      <c r="Q203" s="1014"/>
      <c r="R203" s="1014">
        <f>F203+K203</f>
        <v>0</v>
      </c>
      <c r="S203" s="1014"/>
      <c r="T203" s="1014">
        <f t="shared" ref="T203:U205" si="49">G203+L203</f>
        <v>0</v>
      </c>
      <c r="U203" s="1014">
        <f t="shared" si="49"/>
        <v>0</v>
      </c>
      <c r="V203" s="1014">
        <f t="shared" si="31"/>
        <v>0</v>
      </c>
      <c r="W203" s="1015"/>
      <c r="X203" s="1015"/>
      <c r="Y203" s="1016">
        <v>0</v>
      </c>
      <c r="Z203" s="1016">
        <v>0</v>
      </c>
      <c r="AA203" s="1016">
        <v>0</v>
      </c>
      <c r="AB203" s="1016">
        <v>0</v>
      </c>
      <c r="AC203" s="1016">
        <f t="shared" si="32"/>
        <v>0</v>
      </c>
      <c r="AD203" s="1017"/>
      <c r="AE203" s="1017"/>
      <c r="AF203" s="1017"/>
      <c r="AG203" s="1017"/>
      <c r="AH203" s="1017">
        <f t="shared" si="33"/>
        <v>0</v>
      </c>
      <c r="AI203" s="1016">
        <f>Y203+AD203</f>
        <v>0</v>
      </c>
      <c r="AJ203" s="1016"/>
      <c r="AK203" s="1016"/>
      <c r="AL203" s="1016">
        <f>Z203+AE203</f>
        <v>0</v>
      </c>
      <c r="AM203" s="1016"/>
      <c r="AN203" s="1016">
        <f t="shared" ref="AN203:AO205" si="50">AA203+AF203</f>
        <v>0</v>
      </c>
      <c r="AO203" s="1016">
        <f t="shared" si="50"/>
        <v>0</v>
      </c>
      <c r="AP203" s="1016">
        <f t="shared" si="34"/>
        <v>0</v>
      </c>
      <c r="AQ203" s="1306"/>
      <c r="AR203" s="1306"/>
      <c r="AS203" s="1306">
        <v>1</v>
      </c>
      <c r="AT203" s="1306">
        <v>27380</v>
      </c>
      <c r="AU203" s="1306"/>
      <c r="AV203" s="1306"/>
      <c r="AW203" s="1307">
        <f t="shared" si="47"/>
        <v>27380</v>
      </c>
      <c r="AX203" s="1923"/>
      <c r="AY203" s="1923"/>
      <c r="AZ203" s="1923"/>
      <c r="BA203" s="1923"/>
      <c r="BB203" s="1923"/>
      <c r="BC203" s="1923"/>
      <c r="BD203" s="1923"/>
      <c r="BE203" s="1007" t="s">
        <v>1255</v>
      </c>
    </row>
    <row r="204" spans="1:57" ht="33" hidden="1" customHeight="1">
      <c r="A204" s="885" t="s">
        <v>636</v>
      </c>
      <c r="B204" s="1087"/>
      <c r="C204" s="1010" t="s">
        <v>687</v>
      </c>
      <c r="D204" s="937"/>
      <c r="E204" s="1012">
        <v>0</v>
      </c>
      <c r="F204" s="1012">
        <v>0</v>
      </c>
      <c r="G204" s="1012">
        <v>0</v>
      </c>
      <c r="H204" s="1012">
        <v>0</v>
      </c>
      <c r="I204" s="1012">
        <f t="shared" si="29"/>
        <v>0</v>
      </c>
      <c r="J204" s="1025"/>
      <c r="K204" s="1025"/>
      <c r="L204" s="1025"/>
      <c r="M204" s="1013"/>
      <c r="N204" s="1013">
        <f t="shared" si="30"/>
        <v>0</v>
      </c>
      <c r="O204" s="1013"/>
      <c r="P204" s="1317">
        <f>E204+J204</f>
        <v>0</v>
      </c>
      <c r="Q204" s="1014"/>
      <c r="R204" s="1014">
        <f>F204+K204</f>
        <v>0</v>
      </c>
      <c r="S204" s="1014"/>
      <c r="T204" s="1014">
        <f t="shared" si="49"/>
        <v>0</v>
      </c>
      <c r="U204" s="1014">
        <f t="shared" si="49"/>
        <v>0</v>
      </c>
      <c r="V204" s="1014">
        <f t="shared" si="31"/>
        <v>0</v>
      </c>
      <c r="W204" s="1015"/>
      <c r="X204" s="1015"/>
      <c r="Y204" s="1016">
        <v>0</v>
      </c>
      <c r="Z204" s="1016">
        <v>0</v>
      </c>
      <c r="AA204" s="1016">
        <v>0</v>
      </c>
      <c r="AB204" s="1016">
        <v>0</v>
      </c>
      <c r="AC204" s="1016">
        <f t="shared" si="32"/>
        <v>0</v>
      </c>
      <c r="AD204" s="1017"/>
      <c r="AE204" s="1017"/>
      <c r="AF204" s="1017"/>
      <c r="AG204" s="1017"/>
      <c r="AH204" s="1017">
        <f t="shared" si="33"/>
        <v>0</v>
      </c>
      <c r="AI204" s="1016">
        <f>Y204+AD204</f>
        <v>0</v>
      </c>
      <c r="AJ204" s="1016"/>
      <c r="AK204" s="1016"/>
      <c r="AL204" s="1016">
        <f>Z204+AE204</f>
        <v>0</v>
      </c>
      <c r="AM204" s="1016"/>
      <c r="AN204" s="1016">
        <f t="shared" si="50"/>
        <v>0</v>
      </c>
      <c r="AO204" s="1016">
        <f t="shared" si="50"/>
        <v>0</v>
      </c>
      <c r="AP204" s="1016">
        <f t="shared" si="34"/>
        <v>0</v>
      </c>
      <c r="AQ204" s="1306"/>
      <c r="AR204" s="1306"/>
      <c r="AS204" s="1306"/>
      <c r="AT204" s="1306"/>
      <c r="AU204" s="1306"/>
      <c r="AV204" s="1306"/>
      <c r="AW204" s="1306"/>
      <c r="AX204" s="1923"/>
      <c r="AY204" s="1923"/>
      <c r="AZ204" s="1923"/>
      <c r="BA204" s="1923"/>
      <c r="BB204" s="1923"/>
      <c r="BC204" s="1923"/>
      <c r="BD204" s="1923"/>
      <c r="BE204" s="1007"/>
    </row>
    <row r="205" spans="1:57" ht="13.5" hidden="1" customHeight="1">
      <c r="A205" s="885" t="s">
        <v>636</v>
      </c>
      <c r="B205" s="1087"/>
      <c r="C205" s="1010" t="s">
        <v>686</v>
      </c>
      <c r="D205" s="937"/>
      <c r="E205" s="1012">
        <v>0</v>
      </c>
      <c r="F205" s="1012">
        <v>0</v>
      </c>
      <c r="G205" s="1012">
        <v>0</v>
      </c>
      <c r="H205" s="1012">
        <v>0</v>
      </c>
      <c r="I205" s="1012">
        <f t="shared" ref="I205:I268" si="51">SUM(F205:H205)</f>
        <v>0</v>
      </c>
      <c r="J205" s="1025"/>
      <c r="K205" s="1025"/>
      <c r="L205" s="1025"/>
      <c r="M205" s="1013"/>
      <c r="N205" s="1013">
        <f t="shared" ref="N205:N268" si="52">SUM(K205:M205)</f>
        <v>0</v>
      </c>
      <c r="O205" s="1013"/>
      <c r="P205" s="1317">
        <f>E205+J205</f>
        <v>0</v>
      </c>
      <c r="Q205" s="1014"/>
      <c r="R205" s="1014">
        <f>F205+K205</f>
        <v>0</v>
      </c>
      <c r="S205" s="1014"/>
      <c r="T205" s="1014">
        <f t="shared" si="49"/>
        <v>0</v>
      </c>
      <c r="U205" s="1014">
        <f t="shared" si="49"/>
        <v>0</v>
      </c>
      <c r="V205" s="1014">
        <f t="shared" ref="V205:V268" si="53">SUM(R205:U205)</f>
        <v>0</v>
      </c>
      <c r="W205" s="1015"/>
      <c r="X205" s="1015"/>
      <c r="Y205" s="1016">
        <v>0</v>
      </c>
      <c r="Z205" s="1016">
        <v>0</v>
      </c>
      <c r="AA205" s="1016">
        <v>0</v>
      </c>
      <c r="AB205" s="1016">
        <v>0</v>
      </c>
      <c r="AC205" s="1016">
        <f t="shared" ref="AC205:AC268" si="54">SUM(Z205:AB205)</f>
        <v>0</v>
      </c>
      <c r="AD205" s="1017"/>
      <c r="AE205" s="1017"/>
      <c r="AF205" s="1017"/>
      <c r="AG205" s="1017"/>
      <c r="AH205" s="1017">
        <f t="shared" ref="AH205:AH268" si="55">SUM(AE205:AG205)</f>
        <v>0</v>
      </c>
      <c r="AI205" s="1016">
        <f>Y205+AD205</f>
        <v>0</v>
      </c>
      <c r="AJ205" s="1016"/>
      <c r="AK205" s="1016"/>
      <c r="AL205" s="1016">
        <f>Z205+AE205</f>
        <v>0</v>
      </c>
      <c r="AM205" s="1016"/>
      <c r="AN205" s="1016">
        <f t="shared" si="50"/>
        <v>0</v>
      </c>
      <c r="AO205" s="1016">
        <f t="shared" si="50"/>
        <v>0</v>
      </c>
      <c r="AP205" s="1016">
        <f t="shared" ref="AP205:AP268" si="56">SUM(AL205:AO205)</f>
        <v>0</v>
      </c>
      <c r="AQ205" s="1306"/>
      <c r="AR205" s="1306"/>
      <c r="AS205" s="1306"/>
      <c r="AT205" s="1306"/>
      <c r="AU205" s="1306"/>
      <c r="AV205" s="1306"/>
      <c r="AW205" s="1306"/>
      <c r="AX205" s="1923"/>
      <c r="AY205" s="1923"/>
      <c r="AZ205" s="1923"/>
      <c r="BA205" s="1923"/>
      <c r="BB205" s="1923"/>
      <c r="BC205" s="1923"/>
      <c r="BD205" s="1923"/>
      <c r="BE205" s="1007"/>
    </row>
    <row r="206" spans="1:57" ht="13.5" hidden="1" customHeight="1">
      <c r="B206" s="1087"/>
      <c r="C206" s="1010"/>
      <c r="D206" s="937"/>
      <c r="E206" s="1012"/>
      <c r="F206" s="1012"/>
      <c r="G206" s="1012"/>
      <c r="H206" s="1012"/>
      <c r="I206" s="1012">
        <f t="shared" si="51"/>
        <v>0</v>
      </c>
      <c r="J206" s="1025"/>
      <c r="K206" s="1025"/>
      <c r="L206" s="1025"/>
      <c r="M206" s="1013"/>
      <c r="N206" s="1013">
        <f t="shared" si="52"/>
        <v>0</v>
      </c>
      <c r="O206" s="1013"/>
      <c r="P206" s="1317"/>
      <c r="Q206" s="1014"/>
      <c r="R206" s="1014"/>
      <c r="S206" s="1014"/>
      <c r="T206" s="1014"/>
      <c r="U206" s="1014"/>
      <c r="V206" s="1014">
        <f t="shared" si="53"/>
        <v>0</v>
      </c>
      <c r="W206" s="1015"/>
      <c r="X206" s="1015"/>
      <c r="Y206" s="1016"/>
      <c r="Z206" s="1016"/>
      <c r="AA206" s="1016"/>
      <c r="AB206" s="1016"/>
      <c r="AC206" s="1016">
        <f t="shared" si="54"/>
        <v>0</v>
      </c>
      <c r="AD206" s="1017"/>
      <c r="AE206" s="1017"/>
      <c r="AF206" s="1017"/>
      <c r="AG206" s="1017"/>
      <c r="AH206" s="1017">
        <f t="shared" si="55"/>
        <v>0</v>
      </c>
      <c r="AI206" s="1016"/>
      <c r="AJ206" s="1016"/>
      <c r="AK206" s="1016"/>
      <c r="AL206" s="1016"/>
      <c r="AM206" s="1016"/>
      <c r="AN206" s="1016"/>
      <c r="AO206" s="1016"/>
      <c r="AP206" s="1016">
        <f t="shared" si="56"/>
        <v>0</v>
      </c>
      <c r="AQ206" s="1306"/>
      <c r="AR206" s="1306"/>
      <c r="AS206" s="1306"/>
      <c r="AT206" s="1306"/>
      <c r="AU206" s="1306"/>
      <c r="AV206" s="1306"/>
      <c r="AW206" s="1306"/>
      <c r="AX206" s="1923"/>
      <c r="AY206" s="1923"/>
      <c r="AZ206" s="1923"/>
      <c r="BA206" s="1923"/>
      <c r="BB206" s="1923"/>
      <c r="BC206" s="1923"/>
      <c r="BD206" s="1923"/>
      <c r="BE206" s="1007"/>
    </row>
    <row r="207" spans="1:57" ht="13.5" hidden="1" customHeight="1">
      <c r="B207" s="1087"/>
      <c r="C207" s="1010"/>
      <c r="D207" s="937"/>
      <c r="E207" s="1012"/>
      <c r="F207" s="1012"/>
      <c r="G207" s="1012"/>
      <c r="H207" s="1012"/>
      <c r="I207" s="1012">
        <f t="shared" si="51"/>
        <v>0</v>
      </c>
      <c r="J207" s="1025"/>
      <c r="K207" s="1025"/>
      <c r="L207" s="1025"/>
      <c r="M207" s="1013"/>
      <c r="N207" s="1013">
        <f t="shared" si="52"/>
        <v>0</v>
      </c>
      <c r="O207" s="1013"/>
      <c r="P207" s="1317"/>
      <c r="Q207" s="1014"/>
      <c r="R207" s="1014"/>
      <c r="S207" s="1014"/>
      <c r="T207" s="1014"/>
      <c r="U207" s="1014"/>
      <c r="V207" s="1014">
        <f t="shared" si="53"/>
        <v>0</v>
      </c>
      <c r="W207" s="1015"/>
      <c r="X207" s="1015"/>
      <c r="Y207" s="1016"/>
      <c r="Z207" s="1016"/>
      <c r="AA207" s="1016"/>
      <c r="AB207" s="1016"/>
      <c r="AC207" s="1016">
        <f t="shared" si="54"/>
        <v>0</v>
      </c>
      <c r="AD207" s="1017"/>
      <c r="AE207" s="1017"/>
      <c r="AF207" s="1017"/>
      <c r="AG207" s="1017"/>
      <c r="AH207" s="1017">
        <f t="shared" si="55"/>
        <v>0</v>
      </c>
      <c r="AI207" s="1016"/>
      <c r="AJ207" s="1016"/>
      <c r="AK207" s="1016"/>
      <c r="AL207" s="1016"/>
      <c r="AM207" s="1016"/>
      <c r="AN207" s="1016"/>
      <c r="AO207" s="1016"/>
      <c r="AP207" s="1016">
        <f t="shared" si="56"/>
        <v>0</v>
      </c>
      <c r="AQ207" s="1306"/>
      <c r="AR207" s="1306"/>
      <c r="AS207" s="1306"/>
      <c r="AT207" s="1306"/>
      <c r="AU207" s="1306"/>
      <c r="AV207" s="1306"/>
      <c r="AW207" s="1306"/>
      <c r="AX207" s="1923"/>
      <c r="AY207" s="1923"/>
      <c r="AZ207" s="1923"/>
      <c r="BA207" s="1923"/>
      <c r="BB207" s="1923"/>
      <c r="BC207" s="1923"/>
      <c r="BD207" s="1923"/>
      <c r="BE207" s="1007"/>
    </row>
    <row r="208" spans="1:57" ht="13.5" hidden="1" customHeight="1">
      <c r="B208" s="1087"/>
      <c r="C208" s="1010"/>
      <c r="D208" s="937"/>
      <c r="E208" s="1012"/>
      <c r="F208" s="1012"/>
      <c r="G208" s="1012"/>
      <c r="H208" s="1012"/>
      <c r="I208" s="1012">
        <f t="shared" si="51"/>
        <v>0</v>
      </c>
      <c r="J208" s="1025"/>
      <c r="K208" s="1025"/>
      <c r="L208" s="1025"/>
      <c r="M208" s="1013"/>
      <c r="N208" s="1013">
        <f t="shared" si="52"/>
        <v>0</v>
      </c>
      <c r="O208" s="1013"/>
      <c r="P208" s="1317"/>
      <c r="Q208" s="1014"/>
      <c r="R208" s="1014"/>
      <c r="S208" s="1014"/>
      <c r="T208" s="1014"/>
      <c r="U208" s="1014"/>
      <c r="V208" s="1014">
        <f t="shared" si="53"/>
        <v>0</v>
      </c>
      <c r="W208" s="1015"/>
      <c r="X208" s="1015"/>
      <c r="Y208" s="1016"/>
      <c r="Z208" s="1016"/>
      <c r="AA208" s="1016"/>
      <c r="AB208" s="1016"/>
      <c r="AC208" s="1016">
        <f t="shared" si="54"/>
        <v>0</v>
      </c>
      <c r="AD208" s="1017"/>
      <c r="AE208" s="1017"/>
      <c r="AF208" s="1017"/>
      <c r="AG208" s="1017"/>
      <c r="AH208" s="1017">
        <f t="shared" si="55"/>
        <v>0</v>
      </c>
      <c r="AI208" s="1016"/>
      <c r="AJ208" s="1016"/>
      <c r="AK208" s="1016"/>
      <c r="AL208" s="1016"/>
      <c r="AM208" s="1016"/>
      <c r="AN208" s="1016"/>
      <c r="AO208" s="1016"/>
      <c r="AP208" s="1016">
        <f t="shared" si="56"/>
        <v>0</v>
      </c>
      <c r="AQ208" s="1306"/>
      <c r="AR208" s="1306"/>
      <c r="AS208" s="1306"/>
      <c r="AT208" s="1306"/>
      <c r="AU208" s="1306"/>
      <c r="AV208" s="1306"/>
      <c r="AW208" s="1306"/>
      <c r="AX208" s="1923"/>
      <c r="AY208" s="1923"/>
      <c r="AZ208" s="1923"/>
      <c r="BA208" s="1923"/>
      <c r="BB208" s="1923"/>
      <c r="BC208" s="1923"/>
      <c r="BD208" s="1923"/>
      <c r="BE208" s="1007"/>
    </row>
    <row r="209" spans="1:57" ht="13.5" hidden="1" customHeight="1">
      <c r="B209" s="1087"/>
      <c r="C209" s="1010"/>
      <c r="D209" s="937"/>
      <c r="E209" s="1012"/>
      <c r="F209" s="1012"/>
      <c r="G209" s="1012"/>
      <c r="H209" s="1012"/>
      <c r="I209" s="1012">
        <f t="shared" si="51"/>
        <v>0</v>
      </c>
      <c r="J209" s="1025"/>
      <c r="K209" s="1025"/>
      <c r="L209" s="1025"/>
      <c r="M209" s="1013"/>
      <c r="N209" s="1013">
        <f t="shared" si="52"/>
        <v>0</v>
      </c>
      <c r="O209" s="1013"/>
      <c r="P209" s="1317"/>
      <c r="Q209" s="1014"/>
      <c r="R209" s="1014"/>
      <c r="S209" s="1014"/>
      <c r="T209" s="1014"/>
      <c r="U209" s="1014"/>
      <c r="V209" s="1014">
        <f t="shared" si="53"/>
        <v>0</v>
      </c>
      <c r="W209" s="1015"/>
      <c r="X209" s="1015"/>
      <c r="Y209" s="1016"/>
      <c r="Z209" s="1016"/>
      <c r="AA209" s="1016"/>
      <c r="AB209" s="1016"/>
      <c r="AC209" s="1016">
        <f t="shared" si="54"/>
        <v>0</v>
      </c>
      <c r="AD209" s="1017"/>
      <c r="AE209" s="1017"/>
      <c r="AF209" s="1017"/>
      <c r="AG209" s="1017"/>
      <c r="AH209" s="1017">
        <f t="shared" si="55"/>
        <v>0</v>
      </c>
      <c r="AI209" s="1016"/>
      <c r="AJ209" s="1016"/>
      <c r="AK209" s="1016"/>
      <c r="AL209" s="1016"/>
      <c r="AM209" s="1016"/>
      <c r="AN209" s="1016"/>
      <c r="AO209" s="1016"/>
      <c r="AP209" s="1016">
        <f t="shared" si="56"/>
        <v>0</v>
      </c>
      <c r="AQ209" s="1306"/>
      <c r="AR209" s="1306"/>
      <c r="AS209" s="1306"/>
      <c r="AT209" s="1306"/>
      <c r="AU209" s="1306"/>
      <c r="AV209" s="1306"/>
      <c r="AW209" s="1306"/>
      <c r="AX209" s="1923"/>
      <c r="AY209" s="1923"/>
      <c r="AZ209" s="1923"/>
      <c r="BA209" s="1923"/>
      <c r="BB209" s="1923"/>
      <c r="BC209" s="1923"/>
      <c r="BD209" s="1923"/>
      <c r="BE209" s="1007"/>
    </row>
    <row r="210" spans="1:57" ht="13.5" hidden="1" customHeight="1">
      <c r="B210" s="1087"/>
      <c r="C210" s="1010"/>
      <c r="D210" s="937"/>
      <c r="E210" s="1012"/>
      <c r="F210" s="1012"/>
      <c r="G210" s="1012"/>
      <c r="H210" s="1012"/>
      <c r="I210" s="1012">
        <f t="shared" si="51"/>
        <v>0</v>
      </c>
      <c r="J210" s="1025"/>
      <c r="K210" s="1025"/>
      <c r="L210" s="1025"/>
      <c r="M210" s="1013"/>
      <c r="N210" s="1013">
        <f t="shared" si="52"/>
        <v>0</v>
      </c>
      <c r="O210" s="1013"/>
      <c r="P210" s="1317"/>
      <c r="Q210" s="1014"/>
      <c r="R210" s="1014"/>
      <c r="S210" s="1014"/>
      <c r="T210" s="1014"/>
      <c r="U210" s="1014"/>
      <c r="V210" s="1014">
        <f t="shared" si="53"/>
        <v>0</v>
      </c>
      <c r="W210" s="1015"/>
      <c r="X210" s="1015"/>
      <c r="Y210" s="1016"/>
      <c r="Z210" s="1016"/>
      <c r="AA210" s="1016"/>
      <c r="AB210" s="1016"/>
      <c r="AC210" s="1016">
        <f t="shared" si="54"/>
        <v>0</v>
      </c>
      <c r="AD210" s="1017"/>
      <c r="AE210" s="1017"/>
      <c r="AF210" s="1017"/>
      <c r="AG210" s="1017"/>
      <c r="AH210" s="1017">
        <f t="shared" si="55"/>
        <v>0</v>
      </c>
      <c r="AI210" s="1016"/>
      <c r="AJ210" s="1016"/>
      <c r="AK210" s="1016"/>
      <c r="AL210" s="1016"/>
      <c r="AM210" s="1016"/>
      <c r="AN210" s="1016"/>
      <c r="AO210" s="1016"/>
      <c r="AP210" s="1016">
        <f t="shared" si="56"/>
        <v>0</v>
      </c>
      <c r="AQ210" s="1306"/>
      <c r="AR210" s="1306"/>
      <c r="AS210" s="1306"/>
      <c r="AT210" s="1306"/>
      <c r="AU210" s="1306"/>
      <c r="AV210" s="1306"/>
      <c r="AW210" s="1306"/>
      <c r="AX210" s="1923"/>
      <c r="AY210" s="1923"/>
      <c r="AZ210" s="1923"/>
      <c r="BA210" s="1923"/>
      <c r="BB210" s="1923"/>
      <c r="BC210" s="1923"/>
      <c r="BD210" s="1923"/>
      <c r="BE210" s="1007"/>
    </row>
    <row r="211" spans="1:57" ht="13.5" hidden="1" customHeight="1">
      <c r="B211" s="1087"/>
      <c r="C211" s="1010"/>
      <c r="D211" s="937"/>
      <c r="E211" s="1012"/>
      <c r="F211" s="1012"/>
      <c r="G211" s="1012"/>
      <c r="H211" s="1012"/>
      <c r="I211" s="1012">
        <f t="shared" si="51"/>
        <v>0</v>
      </c>
      <c r="J211" s="1025"/>
      <c r="K211" s="1025"/>
      <c r="L211" s="1025"/>
      <c r="M211" s="1013"/>
      <c r="N211" s="1013">
        <f t="shared" si="52"/>
        <v>0</v>
      </c>
      <c r="O211" s="1013"/>
      <c r="P211" s="1317"/>
      <c r="Q211" s="1014"/>
      <c r="R211" s="1014"/>
      <c r="S211" s="1014"/>
      <c r="T211" s="1014"/>
      <c r="U211" s="1014"/>
      <c r="V211" s="1014">
        <f t="shared" si="53"/>
        <v>0</v>
      </c>
      <c r="W211" s="1015"/>
      <c r="X211" s="1015"/>
      <c r="Y211" s="1016"/>
      <c r="Z211" s="1016"/>
      <c r="AA211" s="1016"/>
      <c r="AB211" s="1016"/>
      <c r="AC211" s="1016">
        <f t="shared" si="54"/>
        <v>0</v>
      </c>
      <c r="AD211" s="1017"/>
      <c r="AE211" s="1017"/>
      <c r="AF211" s="1017"/>
      <c r="AG211" s="1017"/>
      <c r="AH211" s="1017">
        <f t="shared" si="55"/>
        <v>0</v>
      </c>
      <c r="AI211" s="1016"/>
      <c r="AJ211" s="1016"/>
      <c r="AK211" s="1016"/>
      <c r="AL211" s="1016"/>
      <c r="AM211" s="1016"/>
      <c r="AN211" s="1016"/>
      <c r="AO211" s="1016"/>
      <c r="AP211" s="1016">
        <f t="shared" si="56"/>
        <v>0</v>
      </c>
      <c r="AQ211" s="1306"/>
      <c r="AR211" s="1306"/>
      <c r="AS211" s="1306"/>
      <c r="AT211" s="1306"/>
      <c r="AU211" s="1306"/>
      <c r="AV211" s="1306"/>
      <c r="AW211" s="1306"/>
      <c r="AX211" s="1923"/>
      <c r="AY211" s="1923"/>
      <c r="AZ211" s="1923"/>
      <c r="BA211" s="1923"/>
      <c r="BB211" s="1923"/>
      <c r="BC211" s="1923"/>
      <c r="BD211" s="1923"/>
      <c r="BE211" s="1007"/>
    </row>
    <row r="212" spans="1:57" ht="13.5" hidden="1" customHeight="1">
      <c r="B212" s="1087"/>
      <c r="C212" s="1010"/>
      <c r="D212" s="937"/>
      <c r="E212" s="1012"/>
      <c r="F212" s="1012"/>
      <c r="G212" s="1012"/>
      <c r="H212" s="1012"/>
      <c r="I212" s="1012">
        <f t="shared" si="51"/>
        <v>0</v>
      </c>
      <c r="J212" s="1025"/>
      <c r="K212" s="1025"/>
      <c r="L212" s="1025"/>
      <c r="M212" s="1013"/>
      <c r="N212" s="1013">
        <f t="shared" si="52"/>
        <v>0</v>
      </c>
      <c r="O212" s="1013"/>
      <c r="P212" s="1317"/>
      <c r="Q212" s="1014"/>
      <c r="R212" s="1014"/>
      <c r="S212" s="1014"/>
      <c r="T212" s="1014"/>
      <c r="U212" s="1014"/>
      <c r="V212" s="1014">
        <f t="shared" si="53"/>
        <v>0</v>
      </c>
      <c r="W212" s="1015"/>
      <c r="X212" s="1015"/>
      <c r="Y212" s="1016"/>
      <c r="Z212" s="1016"/>
      <c r="AA212" s="1016"/>
      <c r="AB212" s="1016"/>
      <c r="AC212" s="1016">
        <f t="shared" si="54"/>
        <v>0</v>
      </c>
      <c r="AD212" s="1017"/>
      <c r="AE212" s="1017"/>
      <c r="AF212" s="1017"/>
      <c r="AG212" s="1017"/>
      <c r="AH212" s="1017">
        <f t="shared" si="55"/>
        <v>0</v>
      </c>
      <c r="AI212" s="1016"/>
      <c r="AJ212" s="1016"/>
      <c r="AK212" s="1016"/>
      <c r="AL212" s="1016"/>
      <c r="AM212" s="1016"/>
      <c r="AN212" s="1016"/>
      <c r="AO212" s="1016"/>
      <c r="AP212" s="1016">
        <f t="shared" si="56"/>
        <v>0</v>
      </c>
      <c r="AQ212" s="1306"/>
      <c r="AR212" s="1306"/>
      <c r="AS212" s="1306"/>
      <c r="AT212" s="1306"/>
      <c r="AU212" s="1306"/>
      <c r="AV212" s="1306"/>
      <c r="AW212" s="1306"/>
      <c r="AX212" s="1923"/>
      <c r="AY212" s="1923"/>
      <c r="AZ212" s="1923"/>
      <c r="BA212" s="1923"/>
      <c r="BB212" s="1923"/>
      <c r="BC212" s="1923"/>
      <c r="BD212" s="1923"/>
      <c r="BE212" s="1007"/>
    </row>
    <row r="213" spans="1:57" ht="13.5" hidden="1" customHeight="1">
      <c r="B213" s="1087"/>
      <c r="C213" s="1010"/>
      <c r="D213" s="937"/>
      <c r="E213" s="1012"/>
      <c r="F213" s="1012"/>
      <c r="G213" s="1012"/>
      <c r="H213" s="1012"/>
      <c r="I213" s="1012">
        <f t="shared" si="51"/>
        <v>0</v>
      </c>
      <c r="J213" s="1025"/>
      <c r="K213" s="1025"/>
      <c r="L213" s="1025"/>
      <c r="M213" s="1013"/>
      <c r="N213" s="1013">
        <f t="shared" si="52"/>
        <v>0</v>
      </c>
      <c r="O213" s="1013"/>
      <c r="P213" s="1317"/>
      <c r="Q213" s="1014"/>
      <c r="R213" s="1014"/>
      <c r="S213" s="1014"/>
      <c r="T213" s="1014"/>
      <c r="U213" s="1014"/>
      <c r="V213" s="1014">
        <f t="shared" si="53"/>
        <v>0</v>
      </c>
      <c r="W213" s="1015"/>
      <c r="X213" s="1015"/>
      <c r="Y213" s="1016"/>
      <c r="Z213" s="1016"/>
      <c r="AA213" s="1016"/>
      <c r="AB213" s="1016"/>
      <c r="AC213" s="1016">
        <f t="shared" si="54"/>
        <v>0</v>
      </c>
      <c r="AD213" s="1017"/>
      <c r="AE213" s="1017"/>
      <c r="AF213" s="1017"/>
      <c r="AG213" s="1017"/>
      <c r="AH213" s="1017">
        <f t="shared" si="55"/>
        <v>0</v>
      </c>
      <c r="AI213" s="1016"/>
      <c r="AJ213" s="1016"/>
      <c r="AK213" s="1016"/>
      <c r="AL213" s="1016"/>
      <c r="AM213" s="1016"/>
      <c r="AN213" s="1016"/>
      <c r="AO213" s="1016"/>
      <c r="AP213" s="1016">
        <f t="shared" si="56"/>
        <v>0</v>
      </c>
      <c r="AQ213" s="1306"/>
      <c r="AR213" s="1306"/>
      <c r="AS213" s="1306"/>
      <c r="AT213" s="1306"/>
      <c r="AU213" s="1306"/>
      <c r="AV213" s="1306"/>
      <c r="AW213" s="1306"/>
      <c r="AX213" s="1923"/>
      <c r="AY213" s="1923"/>
      <c r="AZ213" s="1923"/>
      <c r="BA213" s="1923"/>
      <c r="BB213" s="1923"/>
      <c r="BC213" s="1923"/>
      <c r="BD213" s="1923"/>
      <c r="BE213" s="1007"/>
    </row>
    <row r="214" spans="1:57" ht="13.5" hidden="1" customHeight="1">
      <c r="B214" s="1087"/>
      <c r="C214" s="1010"/>
      <c r="D214" s="937"/>
      <c r="E214" s="1012"/>
      <c r="F214" s="1012"/>
      <c r="G214" s="1012"/>
      <c r="H214" s="1012"/>
      <c r="I214" s="1012">
        <f t="shared" si="51"/>
        <v>0</v>
      </c>
      <c r="J214" s="1025"/>
      <c r="K214" s="1025"/>
      <c r="L214" s="1025"/>
      <c r="M214" s="1013"/>
      <c r="N214" s="1013">
        <f t="shared" si="52"/>
        <v>0</v>
      </c>
      <c r="O214" s="1013"/>
      <c r="P214" s="1317"/>
      <c r="Q214" s="1014"/>
      <c r="R214" s="1014"/>
      <c r="S214" s="1014"/>
      <c r="T214" s="1014"/>
      <c r="U214" s="1014"/>
      <c r="V214" s="1014">
        <f t="shared" si="53"/>
        <v>0</v>
      </c>
      <c r="W214" s="1015"/>
      <c r="X214" s="1015"/>
      <c r="Y214" s="1016"/>
      <c r="Z214" s="1016"/>
      <c r="AA214" s="1016"/>
      <c r="AB214" s="1016"/>
      <c r="AC214" s="1016">
        <f t="shared" si="54"/>
        <v>0</v>
      </c>
      <c r="AD214" s="1017"/>
      <c r="AE214" s="1017"/>
      <c r="AF214" s="1017"/>
      <c r="AG214" s="1017"/>
      <c r="AH214" s="1017">
        <f t="shared" si="55"/>
        <v>0</v>
      </c>
      <c r="AI214" s="1016"/>
      <c r="AJ214" s="1016"/>
      <c r="AK214" s="1016"/>
      <c r="AL214" s="1016"/>
      <c r="AM214" s="1016"/>
      <c r="AN214" s="1016"/>
      <c r="AO214" s="1016"/>
      <c r="AP214" s="1016">
        <f t="shared" si="56"/>
        <v>0</v>
      </c>
      <c r="AQ214" s="1306"/>
      <c r="AR214" s="1306"/>
      <c r="AS214" s="1306"/>
      <c r="AT214" s="1306"/>
      <c r="AU214" s="1306"/>
      <c r="AV214" s="1306"/>
      <c r="AW214" s="1306"/>
      <c r="AX214" s="1923"/>
      <c r="AY214" s="1923"/>
      <c r="AZ214" s="1923"/>
      <c r="BA214" s="1923"/>
      <c r="BB214" s="1923"/>
      <c r="BC214" s="1923"/>
      <c r="BD214" s="1923"/>
      <c r="BE214" s="1007"/>
    </row>
    <row r="215" spans="1:57" ht="13.5" hidden="1" customHeight="1">
      <c r="B215" s="1087"/>
      <c r="C215" s="1010"/>
      <c r="D215" s="937"/>
      <c r="E215" s="1012"/>
      <c r="F215" s="1012"/>
      <c r="G215" s="1012"/>
      <c r="H215" s="1012"/>
      <c r="I215" s="1012">
        <f t="shared" si="51"/>
        <v>0</v>
      </c>
      <c r="J215" s="1025"/>
      <c r="K215" s="1025"/>
      <c r="L215" s="1025"/>
      <c r="M215" s="1013"/>
      <c r="N215" s="1013">
        <f t="shared" si="52"/>
        <v>0</v>
      </c>
      <c r="O215" s="1013"/>
      <c r="P215" s="1317"/>
      <c r="Q215" s="1014"/>
      <c r="R215" s="1014"/>
      <c r="S215" s="1014"/>
      <c r="T215" s="1014"/>
      <c r="U215" s="1014"/>
      <c r="V215" s="1014">
        <f t="shared" si="53"/>
        <v>0</v>
      </c>
      <c r="W215" s="1015"/>
      <c r="X215" s="1015"/>
      <c r="Y215" s="1016"/>
      <c r="Z215" s="1016"/>
      <c r="AA215" s="1016"/>
      <c r="AB215" s="1016"/>
      <c r="AC215" s="1016">
        <f t="shared" si="54"/>
        <v>0</v>
      </c>
      <c r="AD215" s="1017"/>
      <c r="AE215" s="1017"/>
      <c r="AF215" s="1017"/>
      <c r="AG215" s="1017"/>
      <c r="AH215" s="1017">
        <f t="shared" si="55"/>
        <v>0</v>
      </c>
      <c r="AI215" s="1016"/>
      <c r="AJ215" s="1016"/>
      <c r="AK215" s="1016"/>
      <c r="AL215" s="1016"/>
      <c r="AM215" s="1016"/>
      <c r="AN215" s="1016"/>
      <c r="AO215" s="1016"/>
      <c r="AP215" s="1016">
        <f t="shared" si="56"/>
        <v>0</v>
      </c>
      <c r="AQ215" s="1306"/>
      <c r="AR215" s="1306"/>
      <c r="AS215" s="1306"/>
      <c r="AT215" s="1306"/>
      <c r="AU215" s="1306"/>
      <c r="AV215" s="1306"/>
      <c r="AW215" s="1306"/>
      <c r="AX215" s="1923"/>
      <c r="AY215" s="1923"/>
      <c r="AZ215" s="1923"/>
      <c r="BA215" s="1923"/>
      <c r="BB215" s="1923"/>
      <c r="BC215" s="1923"/>
      <c r="BD215" s="1923"/>
      <c r="BE215" s="1007"/>
    </row>
    <row r="216" spans="1:57" ht="13.5" hidden="1" customHeight="1">
      <c r="A216" s="901" t="s">
        <v>635</v>
      </c>
      <c r="B216" s="1087"/>
      <c r="C216" s="1010"/>
      <c r="D216" s="937"/>
      <c r="E216" s="1012"/>
      <c r="F216" s="1012">
        <v>0</v>
      </c>
      <c r="G216" s="1012">
        <v>0</v>
      </c>
      <c r="H216" s="1012">
        <v>0</v>
      </c>
      <c r="I216" s="1012">
        <f t="shared" si="51"/>
        <v>0</v>
      </c>
      <c r="J216" s="1013"/>
      <c r="K216" s="1013"/>
      <c r="L216" s="1013"/>
      <c r="M216" s="1013"/>
      <c r="N216" s="1013">
        <f t="shared" si="52"/>
        <v>0</v>
      </c>
      <c r="O216" s="1013"/>
      <c r="P216" s="1317"/>
      <c r="Q216" s="1014"/>
      <c r="R216" s="1014">
        <f>F216+K216</f>
        <v>0</v>
      </c>
      <c r="S216" s="1014"/>
      <c r="T216" s="1014">
        <f>G216+L216</f>
        <v>0</v>
      </c>
      <c r="U216" s="1014">
        <f>H216+M216</f>
        <v>0</v>
      </c>
      <c r="V216" s="1014">
        <f t="shared" si="53"/>
        <v>0</v>
      </c>
      <c r="W216" s="1015"/>
      <c r="X216" s="1015"/>
      <c r="Y216" s="1016">
        <v>0</v>
      </c>
      <c r="Z216" s="1016">
        <v>0</v>
      </c>
      <c r="AA216" s="1016">
        <v>0</v>
      </c>
      <c r="AB216" s="1016">
        <v>0</v>
      </c>
      <c r="AC216" s="1016">
        <f t="shared" si="54"/>
        <v>0</v>
      </c>
      <c r="AD216" s="1017"/>
      <c r="AE216" s="1017"/>
      <c r="AF216" s="1017"/>
      <c r="AG216" s="1017"/>
      <c r="AH216" s="1017">
        <f t="shared" si="55"/>
        <v>0</v>
      </c>
      <c r="AI216" s="1022">
        <f>Y216+AD216</f>
        <v>0</v>
      </c>
      <c r="AJ216" s="1022"/>
      <c r="AK216" s="1022"/>
      <c r="AL216" s="1022">
        <f>Z216+AE216</f>
        <v>0</v>
      </c>
      <c r="AM216" s="1022"/>
      <c r="AN216" s="1022">
        <f>AA216+AF216</f>
        <v>0</v>
      </c>
      <c r="AO216" s="1022">
        <f>AB216+AG216</f>
        <v>0</v>
      </c>
      <c r="AP216" s="1022">
        <f t="shared" si="56"/>
        <v>0</v>
      </c>
      <c r="AQ216" s="1307"/>
      <c r="AR216" s="1307"/>
      <c r="AS216" s="1307"/>
      <c r="AT216" s="1307"/>
      <c r="AU216" s="1307"/>
      <c r="AV216" s="1307"/>
      <c r="AW216" s="1307"/>
      <c r="AX216" s="1924"/>
      <c r="AY216" s="1924"/>
      <c r="AZ216" s="1924"/>
      <c r="BA216" s="1924"/>
      <c r="BB216" s="1924"/>
      <c r="BC216" s="1924"/>
      <c r="BD216" s="1924"/>
      <c r="BE216" s="1007"/>
    </row>
    <row r="217" spans="1:57" ht="13.5" hidden="1" customHeight="1">
      <c r="A217" s="901" t="s">
        <v>635</v>
      </c>
      <c r="B217" s="1087"/>
      <c r="C217" s="1010"/>
      <c r="D217" s="937"/>
      <c r="E217" s="1012"/>
      <c r="F217" s="1012">
        <v>0</v>
      </c>
      <c r="G217" s="1012">
        <v>0</v>
      </c>
      <c r="H217" s="1012">
        <v>0</v>
      </c>
      <c r="I217" s="1012">
        <f t="shared" si="51"/>
        <v>0</v>
      </c>
      <c r="J217" s="1013"/>
      <c r="K217" s="1013"/>
      <c r="L217" s="1013"/>
      <c r="M217" s="1013"/>
      <c r="N217" s="1013">
        <f t="shared" si="52"/>
        <v>0</v>
      </c>
      <c r="O217" s="1013"/>
      <c r="P217" s="1317"/>
      <c r="Q217" s="1014"/>
      <c r="R217" s="1014">
        <f>F217+K217</f>
        <v>0</v>
      </c>
      <c r="S217" s="1014"/>
      <c r="T217" s="1014">
        <f>G217+L217</f>
        <v>0</v>
      </c>
      <c r="U217" s="1014">
        <f>H217+M217</f>
        <v>0</v>
      </c>
      <c r="V217" s="1014">
        <f t="shared" si="53"/>
        <v>0</v>
      </c>
      <c r="W217" s="1015"/>
      <c r="X217" s="1015"/>
      <c r="Y217" s="1016">
        <v>0</v>
      </c>
      <c r="Z217" s="1016">
        <v>0</v>
      </c>
      <c r="AA217" s="1016">
        <v>0</v>
      </c>
      <c r="AB217" s="1016">
        <v>0</v>
      </c>
      <c r="AC217" s="1016">
        <f t="shared" si="54"/>
        <v>0</v>
      </c>
      <c r="AD217" s="1017"/>
      <c r="AE217" s="1017"/>
      <c r="AF217" s="1017"/>
      <c r="AG217" s="1017"/>
      <c r="AH217" s="1017">
        <f t="shared" si="55"/>
        <v>0</v>
      </c>
      <c r="AI217" s="1022">
        <f>Y217+AD217</f>
        <v>0</v>
      </c>
      <c r="AJ217" s="1022"/>
      <c r="AK217" s="1022"/>
      <c r="AL217" s="1022">
        <f>Z217+AE217</f>
        <v>0</v>
      </c>
      <c r="AM217" s="1022"/>
      <c r="AN217" s="1022">
        <f>AA217+AF217</f>
        <v>0</v>
      </c>
      <c r="AO217" s="1022">
        <f>AB217+AG217</f>
        <v>0</v>
      </c>
      <c r="AP217" s="1022">
        <f t="shared" si="56"/>
        <v>0</v>
      </c>
      <c r="AQ217" s="1307"/>
      <c r="AR217" s="1307"/>
      <c r="AS217" s="1307"/>
      <c r="AT217" s="1307"/>
      <c r="AU217" s="1307"/>
      <c r="AV217" s="1307"/>
      <c r="AW217" s="1307"/>
      <c r="AX217" s="1924"/>
      <c r="AY217" s="1924"/>
      <c r="AZ217" s="1924"/>
      <c r="BA217" s="1924"/>
      <c r="BB217" s="1924"/>
      <c r="BC217" s="1924"/>
      <c r="BD217" s="1924"/>
      <c r="BE217" s="1007"/>
    </row>
    <row r="218" spans="1:57" ht="13.5" hidden="1" customHeight="1">
      <c r="B218" s="1087"/>
      <c r="C218" s="1010"/>
      <c r="D218" s="937"/>
      <c r="E218" s="1012"/>
      <c r="F218" s="1012"/>
      <c r="G218" s="1012"/>
      <c r="H218" s="1012"/>
      <c r="I218" s="1012">
        <f t="shared" si="51"/>
        <v>0</v>
      </c>
      <c r="J218" s="1013"/>
      <c r="K218" s="1013"/>
      <c r="L218" s="1013"/>
      <c r="M218" s="1013"/>
      <c r="N218" s="1013">
        <f t="shared" si="52"/>
        <v>0</v>
      </c>
      <c r="O218" s="1013"/>
      <c r="P218" s="1317"/>
      <c r="Q218" s="1014"/>
      <c r="R218" s="1014"/>
      <c r="S218" s="1014"/>
      <c r="T218" s="1014"/>
      <c r="U218" s="1014"/>
      <c r="V218" s="1014">
        <f t="shared" si="53"/>
        <v>0</v>
      </c>
      <c r="W218" s="1015"/>
      <c r="X218" s="1015"/>
      <c r="Y218" s="1016"/>
      <c r="Z218" s="1016"/>
      <c r="AA218" s="1016"/>
      <c r="AB218" s="1016"/>
      <c r="AC218" s="1016">
        <f t="shared" si="54"/>
        <v>0</v>
      </c>
      <c r="AD218" s="1017"/>
      <c r="AE218" s="1017"/>
      <c r="AF218" s="1017"/>
      <c r="AG218" s="1017"/>
      <c r="AH218" s="1017">
        <f t="shared" si="55"/>
        <v>0</v>
      </c>
      <c r="AI218" s="1016"/>
      <c r="AJ218" s="1016"/>
      <c r="AK218" s="1016"/>
      <c r="AL218" s="1016"/>
      <c r="AM218" s="1016"/>
      <c r="AN218" s="1016"/>
      <c r="AO218" s="1016"/>
      <c r="AP218" s="1016">
        <f t="shared" si="56"/>
        <v>0</v>
      </c>
      <c r="AQ218" s="1306"/>
      <c r="AR218" s="1306"/>
      <c r="AS218" s="1306"/>
      <c r="AT218" s="1306"/>
      <c r="AU218" s="1306"/>
      <c r="AV218" s="1306"/>
      <c r="AW218" s="1306"/>
      <c r="AX218" s="1923"/>
      <c r="AY218" s="1923"/>
      <c r="AZ218" s="1923"/>
      <c r="BA218" s="1923"/>
      <c r="BB218" s="1923"/>
      <c r="BC218" s="1923"/>
      <c r="BD218" s="1923"/>
      <c r="BE218" s="1007"/>
    </row>
    <row r="219" spans="1:57" ht="13.5" hidden="1" customHeight="1">
      <c r="B219" s="1087"/>
      <c r="C219" s="1010"/>
      <c r="D219" s="937"/>
      <c r="E219" s="1012"/>
      <c r="F219" s="1012"/>
      <c r="G219" s="1012"/>
      <c r="H219" s="1012"/>
      <c r="I219" s="1012">
        <f t="shared" si="51"/>
        <v>0</v>
      </c>
      <c r="J219" s="1025"/>
      <c r="K219" s="1025"/>
      <c r="L219" s="1025"/>
      <c r="M219" s="1013"/>
      <c r="N219" s="1013">
        <f t="shared" si="52"/>
        <v>0</v>
      </c>
      <c r="O219" s="1013"/>
      <c r="P219" s="1317"/>
      <c r="Q219" s="1014"/>
      <c r="R219" s="1014"/>
      <c r="S219" s="1014"/>
      <c r="T219" s="1014"/>
      <c r="U219" s="1014"/>
      <c r="V219" s="1014">
        <f t="shared" si="53"/>
        <v>0</v>
      </c>
      <c r="W219" s="1015"/>
      <c r="X219" s="1015"/>
      <c r="Y219" s="1016"/>
      <c r="Z219" s="1016"/>
      <c r="AA219" s="1016"/>
      <c r="AB219" s="1016"/>
      <c r="AC219" s="1016">
        <f t="shared" si="54"/>
        <v>0</v>
      </c>
      <c r="AD219" s="1017"/>
      <c r="AE219" s="1017"/>
      <c r="AF219" s="1017"/>
      <c r="AG219" s="1017"/>
      <c r="AH219" s="1017">
        <f t="shared" si="55"/>
        <v>0</v>
      </c>
      <c r="AI219" s="1016"/>
      <c r="AJ219" s="1016"/>
      <c r="AK219" s="1016"/>
      <c r="AL219" s="1016"/>
      <c r="AM219" s="1016"/>
      <c r="AN219" s="1016"/>
      <c r="AO219" s="1016"/>
      <c r="AP219" s="1016">
        <f t="shared" si="56"/>
        <v>0</v>
      </c>
      <c r="AQ219" s="1306"/>
      <c r="AR219" s="1306"/>
      <c r="AS219" s="1306"/>
      <c r="AT219" s="1306"/>
      <c r="AU219" s="1306"/>
      <c r="AV219" s="1306"/>
      <c r="AW219" s="1306"/>
      <c r="AX219" s="1923"/>
      <c r="AY219" s="1923"/>
      <c r="AZ219" s="1923"/>
      <c r="BA219" s="1923"/>
      <c r="BB219" s="1923"/>
      <c r="BC219" s="1923"/>
      <c r="BD219" s="1923"/>
      <c r="BE219" s="1007"/>
    </row>
    <row r="220" spans="1:57" ht="13.5" hidden="1" customHeight="1">
      <c r="B220" s="1087"/>
      <c r="C220" s="1010"/>
      <c r="D220" s="937"/>
      <c r="E220" s="1012"/>
      <c r="F220" s="1012"/>
      <c r="G220" s="1012"/>
      <c r="H220" s="1012"/>
      <c r="I220" s="1012">
        <f t="shared" si="51"/>
        <v>0</v>
      </c>
      <c r="J220" s="1025"/>
      <c r="K220" s="1025"/>
      <c r="L220" s="1025"/>
      <c r="M220" s="1013"/>
      <c r="N220" s="1013">
        <f t="shared" si="52"/>
        <v>0</v>
      </c>
      <c r="O220" s="1013"/>
      <c r="P220" s="1317"/>
      <c r="Q220" s="1014"/>
      <c r="R220" s="1014"/>
      <c r="S220" s="1014"/>
      <c r="T220" s="1014"/>
      <c r="U220" s="1014"/>
      <c r="V220" s="1014">
        <f t="shared" si="53"/>
        <v>0</v>
      </c>
      <c r="W220" s="1015"/>
      <c r="X220" s="1015"/>
      <c r="Y220" s="1016"/>
      <c r="Z220" s="1016"/>
      <c r="AA220" s="1016"/>
      <c r="AB220" s="1016"/>
      <c r="AC220" s="1016">
        <f t="shared" si="54"/>
        <v>0</v>
      </c>
      <c r="AD220" s="1017"/>
      <c r="AE220" s="1017"/>
      <c r="AF220" s="1017"/>
      <c r="AG220" s="1017"/>
      <c r="AH220" s="1017">
        <f t="shared" si="55"/>
        <v>0</v>
      </c>
      <c r="AI220" s="1016"/>
      <c r="AJ220" s="1016"/>
      <c r="AK220" s="1016"/>
      <c r="AL220" s="1016"/>
      <c r="AM220" s="1016"/>
      <c r="AN220" s="1016"/>
      <c r="AO220" s="1016"/>
      <c r="AP220" s="1016">
        <f t="shared" si="56"/>
        <v>0</v>
      </c>
      <c r="AQ220" s="1306"/>
      <c r="AR220" s="1306"/>
      <c r="AS220" s="1306"/>
      <c r="AT220" s="1306"/>
      <c r="AU220" s="1306"/>
      <c r="AV220" s="1306"/>
      <c r="AW220" s="1306"/>
      <c r="AX220" s="1923"/>
      <c r="AY220" s="1923"/>
      <c r="AZ220" s="1923"/>
      <c r="BA220" s="1923"/>
      <c r="BB220" s="1923"/>
      <c r="BC220" s="1923"/>
      <c r="BD220" s="1923"/>
      <c r="BE220" s="1007"/>
    </row>
    <row r="221" spans="1:57" ht="13.5" hidden="1" customHeight="1">
      <c r="B221" s="1087"/>
      <c r="C221" s="1010"/>
      <c r="D221" s="937"/>
      <c r="E221" s="1012"/>
      <c r="F221" s="1012"/>
      <c r="G221" s="1012"/>
      <c r="H221" s="1012"/>
      <c r="I221" s="1012">
        <f t="shared" si="51"/>
        <v>0</v>
      </c>
      <c r="J221" s="1025"/>
      <c r="K221" s="1025"/>
      <c r="L221" s="1025"/>
      <c r="M221" s="1013"/>
      <c r="N221" s="1013">
        <f t="shared" si="52"/>
        <v>0</v>
      </c>
      <c r="O221" s="1013"/>
      <c r="P221" s="1317"/>
      <c r="Q221" s="1014"/>
      <c r="R221" s="1014"/>
      <c r="S221" s="1014"/>
      <c r="T221" s="1014"/>
      <c r="U221" s="1014"/>
      <c r="V221" s="1014">
        <f t="shared" si="53"/>
        <v>0</v>
      </c>
      <c r="W221" s="1015"/>
      <c r="X221" s="1015"/>
      <c r="Y221" s="1016"/>
      <c r="Z221" s="1016"/>
      <c r="AA221" s="1016"/>
      <c r="AB221" s="1016"/>
      <c r="AC221" s="1016">
        <f t="shared" si="54"/>
        <v>0</v>
      </c>
      <c r="AD221" s="1017"/>
      <c r="AE221" s="1017"/>
      <c r="AF221" s="1017"/>
      <c r="AG221" s="1017"/>
      <c r="AH221" s="1017">
        <f t="shared" si="55"/>
        <v>0</v>
      </c>
      <c r="AI221" s="1016"/>
      <c r="AJ221" s="1016"/>
      <c r="AK221" s="1016"/>
      <c r="AL221" s="1016"/>
      <c r="AM221" s="1016"/>
      <c r="AN221" s="1016"/>
      <c r="AO221" s="1016"/>
      <c r="AP221" s="1016">
        <f t="shared" si="56"/>
        <v>0</v>
      </c>
      <c r="AQ221" s="1306"/>
      <c r="AR221" s="1306"/>
      <c r="AS221" s="1306"/>
      <c r="AT221" s="1306"/>
      <c r="AU221" s="1306"/>
      <c r="AV221" s="1306"/>
      <c r="AW221" s="1306"/>
      <c r="AX221" s="1923"/>
      <c r="AY221" s="1923"/>
      <c r="AZ221" s="1923"/>
      <c r="BA221" s="1923"/>
      <c r="BB221" s="1923"/>
      <c r="BC221" s="1923"/>
      <c r="BD221" s="1923"/>
      <c r="BE221" s="1007"/>
    </row>
    <row r="222" spans="1:57" ht="13.5" hidden="1" customHeight="1">
      <c r="A222" s="885" t="s">
        <v>636</v>
      </c>
      <c r="B222" s="1087"/>
      <c r="C222" s="1010"/>
      <c r="D222" s="937"/>
      <c r="E222" s="1012">
        <v>0</v>
      </c>
      <c r="F222" s="1012">
        <v>0</v>
      </c>
      <c r="G222" s="1012">
        <v>0</v>
      </c>
      <c r="H222" s="1012">
        <v>0</v>
      </c>
      <c r="I222" s="1012">
        <f t="shared" si="51"/>
        <v>0</v>
      </c>
      <c r="J222" s="1025">
        <f>2.8-2.8</f>
        <v>0</v>
      </c>
      <c r="K222" s="1025">
        <f>15400+10000+20000-45400</f>
        <v>0</v>
      </c>
      <c r="L222" s="1025"/>
      <c r="M222" s="1013"/>
      <c r="N222" s="1013">
        <f t="shared" si="52"/>
        <v>0</v>
      </c>
      <c r="O222" s="1013"/>
      <c r="P222" s="1317">
        <f>E222+J222</f>
        <v>0</v>
      </c>
      <c r="Q222" s="1014"/>
      <c r="R222" s="1014">
        <f>F222+K222</f>
        <v>0</v>
      </c>
      <c r="S222" s="1014"/>
      <c r="T222" s="1014">
        <f>G222+L222</f>
        <v>0</v>
      </c>
      <c r="U222" s="1014">
        <f>H222+M222</f>
        <v>0</v>
      </c>
      <c r="V222" s="1014">
        <f t="shared" si="53"/>
        <v>0</v>
      </c>
      <c r="W222" s="1015"/>
      <c r="X222" s="1015"/>
      <c r="Y222" s="1016">
        <v>0</v>
      </c>
      <c r="Z222" s="1016">
        <v>0</v>
      </c>
      <c r="AA222" s="1016">
        <v>0</v>
      </c>
      <c r="AB222" s="1016">
        <v>0</v>
      </c>
      <c r="AC222" s="1016">
        <f t="shared" si="54"/>
        <v>0</v>
      </c>
      <c r="AD222" s="1017">
        <f>2.8-2.8</f>
        <v>0</v>
      </c>
      <c r="AE222" s="1017">
        <f>15400+10000+20000-45400</f>
        <v>0</v>
      </c>
      <c r="AF222" s="1017"/>
      <c r="AG222" s="1017"/>
      <c r="AH222" s="1017">
        <f t="shared" si="55"/>
        <v>0</v>
      </c>
      <c r="AI222" s="1016">
        <f>Y222+AD222</f>
        <v>0</v>
      </c>
      <c r="AJ222" s="1016"/>
      <c r="AK222" s="1016"/>
      <c r="AL222" s="1016">
        <f>Z222+AE222</f>
        <v>0</v>
      </c>
      <c r="AM222" s="1016"/>
      <c r="AN222" s="1016">
        <f>AA222+AF222</f>
        <v>0</v>
      </c>
      <c r="AO222" s="1016">
        <f>AB222+AG222</f>
        <v>0</v>
      </c>
      <c r="AP222" s="1016">
        <f t="shared" si="56"/>
        <v>0</v>
      </c>
      <c r="AQ222" s="1306"/>
      <c r="AR222" s="1306"/>
      <c r="AS222" s="1306"/>
      <c r="AT222" s="1306"/>
      <c r="AU222" s="1306"/>
      <c r="AV222" s="1306"/>
      <c r="AW222" s="1306"/>
      <c r="AX222" s="1923"/>
      <c r="AY222" s="1923"/>
      <c r="AZ222" s="1923"/>
      <c r="BA222" s="1923"/>
      <c r="BB222" s="1923"/>
      <c r="BC222" s="1923"/>
      <c r="BD222" s="1923"/>
      <c r="BE222" s="1007"/>
    </row>
    <row r="223" spans="1:57" ht="17.25" hidden="1" customHeight="1">
      <c r="B223" s="943" t="s">
        <v>701</v>
      </c>
      <c r="C223" s="942" t="s">
        <v>517</v>
      </c>
      <c r="D223" s="1151"/>
      <c r="E223" s="1151">
        <v>0</v>
      </c>
      <c r="F223" s="1151">
        <v>0</v>
      </c>
      <c r="G223" s="1151">
        <v>0</v>
      </c>
      <c r="H223" s="1151">
        <v>0</v>
      </c>
      <c r="I223" s="1151">
        <f t="shared" si="51"/>
        <v>0</v>
      </c>
      <c r="J223" s="1151">
        <f>SUM(J224:J243)</f>
        <v>0</v>
      </c>
      <c r="K223" s="1151">
        <f>SUM(K224:K243)</f>
        <v>0</v>
      </c>
      <c r="L223" s="1151">
        <f>SUM(L224:L243)</f>
        <v>0</v>
      </c>
      <c r="M223" s="1151">
        <f>SUM(M224:M243)</f>
        <v>0</v>
      </c>
      <c r="N223" s="1151">
        <f t="shared" si="52"/>
        <v>0</v>
      </c>
      <c r="O223" s="1151"/>
      <c r="P223" s="1319">
        <f>SUM(P224:P243)</f>
        <v>0</v>
      </c>
      <c r="Q223" s="1151"/>
      <c r="R223" s="1151">
        <f>SUM(R224:R243)</f>
        <v>0</v>
      </c>
      <c r="S223" s="1151"/>
      <c r="T223" s="1151">
        <f>SUM(T224:T243)</f>
        <v>0</v>
      </c>
      <c r="U223" s="1151">
        <f>SUM(U224:U243)</f>
        <v>0</v>
      </c>
      <c r="V223" s="1151">
        <f t="shared" si="53"/>
        <v>0</v>
      </c>
      <c r="W223" s="1152"/>
      <c r="X223" s="1152"/>
      <c r="Y223" s="1151">
        <v>0</v>
      </c>
      <c r="Z223" s="1151">
        <v>0</v>
      </c>
      <c r="AA223" s="1151">
        <v>0</v>
      </c>
      <c r="AB223" s="1151">
        <v>0</v>
      </c>
      <c r="AC223" s="1151">
        <f t="shared" si="54"/>
        <v>0</v>
      </c>
      <c r="AD223" s="1151">
        <f>SUM(AD224:AD243)</f>
        <v>0</v>
      </c>
      <c r="AE223" s="1151">
        <f>SUM(AE224:AE243)</f>
        <v>0</v>
      </c>
      <c r="AF223" s="1151">
        <f>SUM(AF224:AF243)</f>
        <v>0</v>
      </c>
      <c r="AG223" s="1151">
        <f>SUM(AG224:AG243)</f>
        <v>0</v>
      </c>
      <c r="AH223" s="1151">
        <f t="shared" si="55"/>
        <v>0</v>
      </c>
      <c r="AI223" s="1151">
        <f>SUM(AI224:AI243)</f>
        <v>0</v>
      </c>
      <c r="AJ223" s="1151"/>
      <c r="AK223" s="1151"/>
      <c r="AL223" s="1151">
        <f>SUM(AL224:AL243)</f>
        <v>0</v>
      </c>
      <c r="AM223" s="1151"/>
      <c r="AN223" s="1151">
        <f>SUM(AN224:AN243)</f>
        <v>0</v>
      </c>
      <c r="AO223" s="1151">
        <f>SUM(AO224:AO243)</f>
        <v>0</v>
      </c>
      <c r="AP223" s="1151">
        <f t="shared" si="56"/>
        <v>0</v>
      </c>
      <c r="AQ223" s="1151"/>
      <c r="AR223" s="1151"/>
      <c r="AS223" s="1151"/>
      <c r="AT223" s="1151"/>
      <c r="AU223" s="1151"/>
      <c r="AV223" s="1151"/>
      <c r="AW223" s="1151"/>
      <c r="AX223" s="1151"/>
      <c r="AY223" s="1190">
        <f t="shared" ref="AY223:BD223" si="57">AY224+AY225</f>
        <v>0</v>
      </c>
      <c r="AZ223" s="1190">
        <f t="shared" si="57"/>
        <v>0</v>
      </c>
      <c r="BA223" s="1190">
        <f t="shared" si="57"/>
        <v>0</v>
      </c>
      <c r="BB223" s="1190">
        <f t="shared" si="57"/>
        <v>0</v>
      </c>
      <c r="BC223" s="1190">
        <f t="shared" si="57"/>
        <v>0</v>
      </c>
      <c r="BD223" s="1190">
        <f t="shared" si="57"/>
        <v>0</v>
      </c>
      <c r="BE223" s="1149"/>
    </row>
    <row r="224" spans="1:57" ht="27.75" hidden="1" customHeight="1">
      <c r="B224" s="1087" t="s">
        <v>491</v>
      </c>
      <c r="C224" s="1010" t="s">
        <v>1153</v>
      </c>
      <c r="D224" s="937"/>
      <c r="E224" s="1012"/>
      <c r="F224" s="1012"/>
      <c r="G224" s="1012"/>
      <c r="H224" s="1012"/>
      <c r="I224" s="1012">
        <f t="shared" si="51"/>
        <v>0</v>
      </c>
      <c r="J224" s="1025"/>
      <c r="K224" s="1025"/>
      <c r="L224" s="1025"/>
      <c r="M224" s="1013"/>
      <c r="N224" s="1013">
        <f t="shared" si="52"/>
        <v>0</v>
      </c>
      <c r="O224" s="1013"/>
      <c r="P224" s="1320"/>
      <c r="Q224" s="1026"/>
      <c r="R224" s="1014"/>
      <c r="S224" s="1014"/>
      <c r="T224" s="1014"/>
      <c r="U224" s="1014"/>
      <c r="V224" s="1014">
        <f t="shared" si="53"/>
        <v>0</v>
      </c>
      <c r="W224" s="1015"/>
      <c r="X224" s="1015"/>
      <c r="Y224" s="1016"/>
      <c r="Z224" s="1016"/>
      <c r="AA224" s="1016"/>
      <c r="AB224" s="1016"/>
      <c r="AC224" s="1016">
        <f t="shared" si="54"/>
        <v>0</v>
      </c>
      <c r="AD224" s="1017"/>
      <c r="AE224" s="1017"/>
      <c r="AF224" s="1017"/>
      <c r="AG224" s="1017"/>
      <c r="AH224" s="1017">
        <f t="shared" si="55"/>
        <v>0</v>
      </c>
      <c r="AI224" s="1016"/>
      <c r="AJ224" s="1016"/>
      <c r="AK224" s="1016"/>
      <c r="AL224" s="1016"/>
      <c r="AM224" s="1016"/>
      <c r="AN224" s="1016"/>
      <c r="AO224" s="1016"/>
      <c r="AP224" s="1016">
        <f t="shared" si="56"/>
        <v>0</v>
      </c>
      <c r="AQ224" s="1306"/>
      <c r="AR224" s="1306"/>
      <c r="AS224" s="1306"/>
      <c r="AT224" s="1306"/>
      <c r="AU224" s="1306"/>
      <c r="AV224" s="1306"/>
      <c r="AW224" s="1306"/>
      <c r="AX224" s="1923"/>
      <c r="AY224" s="2226">
        <v>0</v>
      </c>
      <c r="AZ224" s="1923">
        <v>0</v>
      </c>
      <c r="BA224" s="1923"/>
      <c r="BB224" s="1923">
        <v>0</v>
      </c>
      <c r="BC224" s="1923">
        <v>0</v>
      </c>
      <c r="BD224" s="1923">
        <f>BA224+BB224+BC224</f>
        <v>0</v>
      </c>
      <c r="BE224" s="1007" t="s">
        <v>1158</v>
      </c>
    </row>
    <row r="225" spans="2:57" ht="25.5" hidden="1" customHeight="1">
      <c r="B225" s="1087" t="s">
        <v>493</v>
      </c>
      <c r="C225" s="1010" t="s">
        <v>1154</v>
      </c>
      <c r="D225" s="937"/>
      <c r="E225" s="1012"/>
      <c r="F225" s="1012"/>
      <c r="G225" s="1012"/>
      <c r="H225" s="1012"/>
      <c r="I225" s="1012">
        <f t="shared" si="51"/>
        <v>0</v>
      </c>
      <c r="J225" s="1025"/>
      <c r="K225" s="1025"/>
      <c r="L225" s="1025"/>
      <c r="M225" s="1013"/>
      <c r="N225" s="1013">
        <f t="shared" si="52"/>
        <v>0</v>
      </c>
      <c r="O225" s="1013"/>
      <c r="P225" s="1320"/>
      <c r="Q225" s="1026"/>
      <c r="R225" s="1014"/>
      <c r="S225" s="1014"/>
      <c r="T225" s="1014"/>
      <c r="U225" s="1014"/>
      <c r="V225" s="1014">
        <f t="shared" si="53"/>
        <v>0</v>
      </c>
      <c r="W225" s="1015"/>
      <c r="X225" s="1015"/>
      <c r="Y225" s="1016"/>
      <c r="Z225" s="1016"/>
      <c r="AA225" s="1016"/>
      <c r="AB225" s="1016"/>
      <c r="AC225" s="1016">
        <f t="shared" si="54"/>
        <v>0</v>
      </c>
      <c r="AD225" s="1017"/>
      <c r="AE225" s="1017"/>
      <c r="AF225" s="1017"/>
      <c r="AG225" s="1017"/>
      <c r="AH225" s="1017">
        <f t="shared" si="55"/>
        <v>0</v>
      </c>
      <c r="AI225" s="1016"/>
      <c r="AJ225" s="1016"/>
      <c r="AK225" s="1016"/>
      <c r="AL225" s="1016"/>
      <c r="AM225" s="1016"/>
      <c r="AN225" s="1016"/>
      <c r="AO225" s="1016"/>
      <c r="AP225" s="1016">
        <f t="shared" si="56"/>
        <v>0</v>
      </c>
      <c r="AQ225" s="1306"/>
      <c r="AR225" s="1306"/>
      <c r="AS225" s="1306"/>
      <c r="AT225" s="1306"/>
      <c r="AU225" s="1306"/>
      <c r="AV225" s="1306"/>
      <c r="AW225" s="1306"/>
      <c r="AX225" s="1923">
        <v>0</v>
      </c>
      <c r="AY225" s="2226">
        <v>0</v>
      </c>
      <c r="AZ225" s="1923">
        <v>0</v>
      </c>
      <c r="BA225" s="1923"/>
      <c r="BB225" s="1923">
        <v>0</v>
      </c>
      <c r="BC225" s="1923">
        <v>0</v>
      </c>
      <c r="BD225" s="1923">
        <f t="shared" ref="BD225:BD243" si="58">BA225+BB225+BC225</f>
        <v>0</v>
      </c>
      <c r="BE225" s="1007" t="s">
        <v>1155</v>
      </c>
    </row>
    <row r="226" spans="2:57" ht="12" hidden="1" customHeight="1">
      <c r="B226" s="1087"/>
      <c r="C226" s="1010"/>
      <c r="D226" s="937"/>
      <c r="E226" s="1012"/>
      <c r="F226" s="1012"/>
      <c r="G226" s="1012"/>
      <c r="H226" s="1012"/>
      <c r="I226" s="1012">
        <f t="shared" si="51"/>
        <v>0</v>
      </c>
      <c r="J226" s="1025"/>
      <c r="K226" s="1025"/>
      <c r="L226" s="1025"/>
      <c r="M226" s="1013"/>
      <c r="N226" s="1013">
        <f t="shared" si="52"/>
        <v>0</v>
      </c>
      <c r="O226" s="1013"/>
      <c r="P226" s="1320"/>
      <c r="Q226" s="1026"/>
      <c r="R226" s="1014"/>
      <c r="S226" s="1014"/>
      <c r="T226" s="1014"/>
      <c r="U226" s="1014"/>
      <c r="V226" s="1014">
        <f t="shared" si="53"/>
        <v>0</v>
      </c>
      <c r="W226" s="1015"/>
      <c r="X226" s="1015"/>
      <c r="Y226" s="1016"/>
      <c r="Z226" s="1016"/>
      <c r="AA226" s="1016"/>
      <c r="AB226" s="1016"/>
      <c r="AC226" s="1016">
        <f t="shared" si="54"/>
        <v>0</v>
      </c>
      <c r="AD226" s="1017"/>
      <c r="AE226" s="1017"/>
      <c r="AF226" s="1017"/>
      <c r="AG226" s="1017"/>
      <c r="AH226" s="1017">
        <f t="shared" si="55"/>
        <v>0</v>
      </c>
      <c r="AI226" s="1016"/>
      <c r="AJ226" s="1016"/>
      <c r="AK226" s="1016"/>
      <c r="AL226" s="1016"/>
      <c r="AM226" s="1016"/>
      <c r="AN226" s="1016"/>
      <c r="AO226" s="1016"/>
      <c r="AP226" s="1016">
        <f t="shared" si="56"/>
        <v>0</v>
      </c>
      <c r="AQ226" s="1306"/>
      <c r="AR226" s="1306"/>
      <c r="AS226" s="1306"/>
      <c r="AT226" s="1306"/>
      <c r="AU226" s="1306"/>
      <c r="AV226" s="1306"/>
      <c r="AW226" s="1306"/>
      <c r="AX226" s="1923"/>
      <c r="AY226" s="1923"/>
      <c r="AZ226" s="1923"/>
      <c r="BA226" s="1923"/>
      <c r="BB226" s="1923"/>
      <c r="BC226" s="1923"/>
      <c r="BD226" s="1923">
        <f t="shared" si="58"/>
        <v>0</v>
      </c>
      <c r="BE226" s="1007"/>
    </row>
    <row r="227" spans="2:57" ht="12" hidden="1" customHeight="1">
      <c r="B227" s="1087"/>
      <c r="C227" s="1010"/>
      <c r="D227" s="937"/>
      <c r="E227" s="1012"/>
      <c r="F227" s="1012"/>
      <c r="G227" s="1012"/>
      <c r="H227" s="1012"/>
      <c r="I227" s="1012">
        <f t="shared" si="51"/>
        <v>0</v>
      </c>
      <c r="J227" s="1025"/>
      <c r="K227" s="1025"/>
      <c r="L227" s="1025"/>
      <c r="M227" s="1013"/>
      <c r="N227" s="1013">
        <f t="shared" si="52"/>
        <v>0</v>
      </c>
      <c r="O227" s="1013"/>
      <c r="P227" s="1320"/>
      <c r="Q227" s="1026"/>
      <c r="R227" s="1014"/>
      <c r="S227" s="1014"/>
      <c r="T227" s="1014"/>
      <c r="U227" s="1014"/>
      <c r="V227" s="1014">
        <f t="shared" si="53"/>
        <v>0</v>
      </c>
      <c r="W227" s="1015"/>
      <c r="X227" s="1015"/>
      <c r="Y227" s="1016"/>
      <c r="Z227" s="1016"/>
      <c r="AA227" s="1016"/>
      <c r="AB227" s="1016"/>
      <c r="AC227" s="1016">
        <f t="shared" si="54"/>
        <v>0</v>
      </c>
      <c r="AD227" s="1017"/>
      <c r="AE227" s="1017"/>
      <c r="AF227" s="1017"/>
      <c r="AG227" s="1017"/>
      <c r="AH227" s="1017">
        <f t="shared" si="55"/>
        <v>0</v>
      </c>
      <c r="AI227" s="1016"/>
      <c r="AJ227" s="1016"/>
      <c r="AK227" s="1016"/>
      <c r="AL227" s="1016"/>
      <c r="AM227" s="1016"/>
      <c r="AN227" s="1016"/>
      <c r="AO227" s="1016"/>
      <c r="AP227" s="1016">
        <f t="shared" si="56"/>
        <v>0</v>
      </c>
      <c r="AQ227" s="1306"/>
      <c r="AR227" s="1306"/>
      <c r="AS227" s="1306"/>
      <c r="AT227" s="1306"/>
      <c r="AU227" s="1306"/>
      <c r="AV227" s="1306"/>
      <c r="AW227" s="1306"/>
      <c r="AX227" s="1923"/>
      <c r="AY227" s="1923"/>
      <c r="AZ227" s="1923"/>
      <c r="BA227" s="1923"/>
      <c r="BB227" s="1923"/>
      <c r="BC227" s="1923"/>
      <c r="BD227" s="1923">
        <f t="shared" si="58"/>
        <v>0</v>
      </c>
      <c r="BE227" s="1007"/>
    </row>
    <row r="228" spans="2:57" ht="12" hidden="1" customHeight="1">
      <c r="B228" s="1087"/>
      <c r="C228" s="1010"/>
      <c r="D228" s="937"/>
      <c r="E228" s="1012"/>
      <c r="F228" s="1012"/>
      <c r="G228" s="1012"/>
      <c r="H228" s="1012"/>
      <c r="I228" s="1012">
        <f t="shared" si="51"/>
        <v>0</v>
      </c>
      <c r="J228" s="1025"/>
      <c r="K228" s="1025"/>
      <c r="L228" s="1025"/>
      <c r="M228" s="1013"/>
      <c r="N228" s="1013">
        <f t="shared" si="52"/>
        <v>0</v>
      </c>
      <c r="O228" s="1013"/>
      <c r="P228" s="1320"/>
      <c r="Q228" s="1026"/>
      <c r="R228" s="1014"/>
      <c r="S228" s="1014"/>
      <c r="T228" s="1014"/>
      <c r="U228" s="1014"/>
      <c r="V228" s="1014">
        <f t="shared" si="53"/>
        <v>0</v>
      </c>
      <c r="W228" s="1015"/>
      <c r="X228" s="1015"/>
      <c r="Y228" s="1016"/>
      <c r="Z228" s="1016"/>
      <c r="AA228" s="1016"/>
      <c r="AB228" s="1016"/>
      <c r="AC228" s="1016">
        <f t="shared" si="54"/>
        <v>0</v>
      </c>
      <c r="AD228" s="1017"/>
      <c r="AE228" s="1017"/>
      <c r="AF228" s="1017"/>
      <c r="AG228" s="1017"/>
      <c r="AH228" s="1017">
        <f t="shared" si="55"/>
        <v>0</v>
      </c>
      <c r="AI228" s="1016"/>
      <c r="AJ228" s="1016"/>
      <c r="AK228" s="1016"/>
      <c r="AL228" s="1016"/>
      <c r="AM228" s="1016"/>
      <c r="AN228" s="1016"/>
      <c r="AO228" s="1016"/>
      <c r="AP228" s="1016">
        <f t="shared" si="56"/>
        <v>0</v>
      </c>
      <c r="AQ228" s="1306"/>
      <c r="AR228" s="1306"/>
      <c r="AS228" s="1306"/>
      <c r="AT228" s="1306"/>
      <c r="AU228" s="1306"/>
      <c r="AV228" s="1306"/>
      <c r="AW228" s="1306"/>
      <c r="AX228" s="1923"/>
      <c r="AY228" s="1923"/>
      <c r="AZ228" s="1923"/>
      <c r="BA228" s="1923"/>
      <c r="BB228" s="1923"/>
      <c r="BC228" s="1923"/>
      <c r="BD228" s="1923">
        <f t="shared" si="58"/>
        <v>0</v>
      </c>
      <c r="BE228" s="1007"/>
    </row>
    <row r="229" spans="2:57" ht="12" hidden="1" customHeight="1">
      <c r="B229" s="1146"/>
      <c r="C229" s="1027"/>
      <c r="D229" s="937"/>
      <c r="E229" s="1012"/>
      <c r="F229" s="1012"/>
      <c r="G229" s="1012"/>
      <c r="H229" s="1012"/>
      <c r="I229" s="1012">
        <f t="shared" si="51"/>
        <v>0</v>
      </c>
      <c r="J229" s="1025"/>
      <c r="K229" s="1025"/>
      <c r="L229" s="1025"/>
      <c r="M229" s="1013"/>
      <c r="N229" s="1013">
        <f t="shared" si="52"/>
        <v>0</v>
      </c>
      <c r="O229" s="1013"/>
      <c r="P229" s="1320"/>
      <c r="Q229" s="1026"/>
      <c r="R229" s="1014"/>
      <c r="S229" s="1014"/>
      <c r="T229" s="1014"/>
      <c r="U229" s="1014"/>
      <c r="V229" s="1014">
        <f t="shared" si="53"/>
        <v>0</v>
      </c>
      <c r="W229" s="1015"/>
      <c r="X229" s="1015"/>
      <c r="Y229" s="1016"/>
      <c r="Z229" s="1016"/>
      <c r="AA229" s="1016"/>
      <c r="AB229" s="1016"/>
      <c r="AC229" s="1016">
        <f t="shared" si="54"/>
        <v>0</v>
      </c>
      <c r="AD229" s="1017"/>
      <c r="AE229" s="1017"/>
      <c r="AF229" s="1017"/>
      <c r="AG229" s="1017"/>
      <c r="AH229" s="1017">
        <f t="shared" si="55"/>
        <v>0</v>
      </c>
      <c r="AI229" s="1016"/>
      <c r="AJ229" s="1016"/>
      <c r="AK229" s="1016"/>
      <c r="AL229" s="1016"/>
      <c r="AM229" s="1016"/>
      <c r="AN229" s="1016"/>
      <c r="AO229" s="1016"/>
      <c r="AP229" s="1016">
        <f t="shared" si="56"/>
        <v>0</v>
      </c>
      <c r="AQ229" s="1306"/>
      <c r="AR229" s="1306"/>
      <c r="AS229" s="1306"/>
      <c r="AT229" s="1306"/>
      <c r="AU229" s="1306"/>
      <c r="AV229" s="1306"/>
      <c r="AW229" s="1306"/>
      <c r="AX229" s="1923"/>
      <c r="AY229" s="1923"/>
      <c r="AZ229" s="1923"/>
      <c r="BA229" s="1923"/>
      <c r="BB229" s="1923"/>
      <c r="BC229" s="1923"/>
      <c r="BD229" s="1923">
        <f t="shared" si="58"/>
        <v>0</v>
      </c>
      <c r="BE229" s="1007"/>
    </row>
    <row r="230" spans="2:57" ht="12" hidden="1" customHeight="1">
      <c r="B230" s="1087"/>
      <c r="C230" s="1010"/>
      <c r="D230" s="937"/>
      <c r="E230" s="1012"/>
      <c r="F230" s="1012"/>
      <c r="G230" s="1012"/>
      <c r="H230" s="1012"/>
      <c r="I230" s="1012">
        <f t="shared" si="51"/>
        <v>0</v>
      </c>
      <c r="J230" s="1025"/>
      <c r="K230" s="1025"/>
      <c r="L230" s="1025"/>
      <c r="M230" s="1013"/>
      <c r="N230" s="1013">
        <f t="shared" si="52"/>
        <v>0</v>
      </c>
      <c r="O230" s="1013"/>
      <c r="P230" s="1320"/>
      <c r="Q230" s="1026"/>
      <c r="R230" s="1014"/>
      <c r="S230" s="1014"/>
      <c r="T230" s="1014"/>
      <c r="U230" s="1014"/>
      <c r="V230" s="1014">
        <f t="shared" si="53"/>
        <v>0</v>
      </c>
      <c r="W230" s="1015"/>
      <c r="X230" s="1015"/>
      <c r="Y230" s="1016"/>
      <c r="Z230" s="1016"/>
      <c r="AA230" s="1016"/>
      <c r="AB230" s="1016"/>
      <c r="AC230" s="1016">
        <f t="shared" si="54"/>
        <v>0</v>
      </c>
      <c r="AD230" s="1017"/>
      <c r="AE230" s="1017"/>
      <c r="AF230" s="1017"/>
      <c r="AG230" s="1017"/>
      <c r="AH230" s="1017">
        <f t="shared" si="55"/>
        <v>0</v>
      </c>
      <c r="AI230" s="1016"/>
      <c r="AJ230" s="1016"/>
      <c r="AK230" s="1016"/>
      <c r="AL230" s="1016"/>
      <c r="AM230" s="1016"/>
      <c r="AN230" s="1016"/>
      <c r="AO230" s="1016"/>
      <c r="AP230" s="1016">
        <f t="shared" si="56"/>
        <v>0</v>
      </c>
      <c r="AQ230" s="1306"/>
      <c r="AR230" s="1306"/>
      <c r="AS230" s="1306"/>
      <c r="AT230" s="1306"/>
      <c r="AU230" s="1306"/>
      <c r="AV230" s="1306"/>
      <c r="AW230" s="1306"/>
      <c r="AX230" s="1923"/>
      <c r="AY230" s="1923"/>
      <c r="AZ230" s="1923"/>
      <c r="BA230" s="1923"/>
      <c r="BB230" s="1923"/>
      <c r="BC230" s="1923"/>
      <c r="BD230" s="1923">
        <f t="shared" si="58"/>
        <v>0</v>
      </c>
      <c r="BE230" s="1007"/>
    </row>
    <row r="231" spans="2:57" ht="12" hidden="1" customHeight="1">
      <c r="B231" s="1087"/>
      <c r="C231" s="1010"/>
      <c r="D231" s="937"/>
      <c r="E231" s="1012"/>
      <c r="F231" s="1012"/>
      <c r="G231" s="1012"/>
      <c r="H231" s="1012"/>
      <c r="I231" s="1012">
        <f t="shared" si="51"/>
        <v>0</v>
      </c>
      <c r="J231" s="1025"/>
      <c r="K231" s="1025"/>
      <c r="L231" s="1025"/>
      <c r="M231" s="1013"/>
      <c r="N231" s="1013">
        <f t="shared" si="52"/>
        <v>0</v>
      </c>
      <c r="O231" s="1013"/>
      <c r="P231" s="1320"/>
      <c r="Q231" s="1026"/>
      <c r="R231" s="1014"/>
      <c r="S231" s="1014"/>
      <c r="T231" s="1014"/>
      <c r="U231" s="1014"/>
      <c r="V231" s="1014">
        <f t="shared" si="53"/>
        <v>0</v>
      </c>
      <c r="W231" s="1015"/>
      <c r="X231" s="1015"/>
      <c r="Y231" s="1016"/>
      <c r="Z231" s="1016"/>
      <c r="AA231" s="1016"/>
      <c r="AB231" s="1016"/>
      <c r="AC231" s="1016">
        <f t="shared" si="54"/>
        <v>0</v>
      </c>
      <c r="AD231" s="1017"/>
      <c r="AE231" s="1017"/>
      <c r="AF231" s="1017"/>
      <c r="AG231" s="1017"/>
      <c r="AH231" s="1017">
        <f t="shared" si="55"/>
        <v>0</v>
      </c>
      <c r="AI231" s="1016"/>
      <c r="AJ231" s="1016"/>
      <c r="AK231" s="1016"/>
      <c r="AL231" s="1016"/>
      <c r="AM231" s="1016"/>
      <c r="AN231" s="1016"/>
      <c r="AO231" s="1016"/>
      <c r="AP231" s="1016">
        <f t="shared" si="56"/>
        <v>0</v>
      </c>
      <c r="AQ231" s="1306"/>
      <c r="AR231" s="1306"/>
      <c r="AS231" s="1306"/>
      <c r="AT231" s="1306"/>
      <c r="AU231" s="1306"/>
      <c r="AV231" s="1306"/>
      <c r="AW231" s="1306"/>
      <c r="AX231" s="1923"/>
      <c r="AY231" s="1923"/>
      <c r="AZ231" s="1923"/>
      <c r="BA231" s="1923"/>
      <c r="BB231" s="1923"/>
      <c r="BC231" s="1923"/>
      <c r="BD231" s="1923">
        <f t="shared" si="58"/>
        <v>0</v>
      </c>
      <c r="BE231" s="1007"/>
    </row>
    <row r="232" spans="2:57" ht="12" hidden="1" customHeight="1">
      <c r="B232" s="1087"/>
      <c r="C232" s="1010"/>
      <c r="D232" s="937"/>
      <c r="E232" s="1012"/>
      <c r="F232" s="1012"/>
      <c r="G232" s="1012"/>
      <c r="H232" s="1012"/>
      <c r="I232" s="1012">
        <f t="shared" si="51"/>
        <v>0</v>
      </c>
      <c r="J232" s="1025"/>
      <c r="K232" s="1025"/>
      <c r="L232" s="1025"/>
      <c r="M232" s="1013"/>
      <c r="N232" s="1013">
        <f t="shared" si="52"/>
        <v>0</v>
      </c>
      <c r="O232" s="1013"/>
      <c r="P232" s="1320"/>
      <c r="Q232" s="1026"/>
      <c r="R232" s="1014"/>
      <c r="S232" s="1014"/>
      <c r="T232" s="1014"/>
      <c r="U232" s="1014"/>
      <c r="V232" s="1014">
        <f t="shared" si="53"/>
        <v>0</v>
      </c>
      <c r="W232" s="1015"/>
      <c r="X232" s="1015"/>
      <c r="Y232" s="1016"/>
      <c r="Z232" s="1016"/>
      <c r="AA232" s="1016"/>
      <c r="AB232" s="1016"/>
      <c r="AC232" s="1016">
        <f t="shared" si="54"/>
        <v>0</v>
      </c>
      <c r="AD232" s="1017"/>
      <c r="AE232" s="1017"/>
      <c r="AF232" s="1017"/>
      <c r="AG232" s="1017"/>
      <c r="AH232" s="1017">
        <f t="shared" si="55"/>
        <v>0</v>
      </c>
      <c r="AI232" s="1016"/>
      <c r="AJ232" s="1016"/>
      <c r="AK232" s="1016"/>
      <c r="AL232" s="1016"/>
      <c r="AM232" s="1016"/>
      <c r="AN232" s="1016"/>
      <c r="AO232" s="1016"/>
      <c r="AP232" s="1016">
        <f t="shared" si="56"/>
        <v>0</v>
      </c>
      <c r="AQ232" s="1306"/>
      <c r="AR232" s="1306"/>
      <c r="AS232" s="1306"/>
      <c r="AT232" s="1306"/>
      <c r="AU232" s="1306"/>
      <c r="AV232" s="1306"/>
      <c r="AW232" s="1306"/>
      <c r="AX232" s="1923"/>
      <c r="AY232" s="1923"/>
      <c r="AZ232" s="1923"/>
      <c r="BA232" s="1923"/>
      <c r="BB232" s="1923"/>
      <c r="BC232" s="1923"/>
      <c r="BD232" s="1923">
        <f t="shared" si="58"/>
        <v>0</v>
      </c>
      <c r="BE232" s="1007"/>
    </row>
    <row r="233" spans="2:57" ht="12" hidden="1" customHeight="1">
      <c r="B233" s="1087"/>
      <c r="C233" s="1010"/>
      <c r="D233" s="937"/>
      <c r="E233" s="1012"/>
      <c r="F233" s="1012"/>
      <c r="G233" s="1012"/>
      <c r="H233" s="1012"/>
      <c r="I233" s="1012">
        <f t="shared" si="51"/>
        <v>0</v>
      </c>
      <c r="J233" s="1025"/>
      <c r="K233" s="1025"/>
      <c r="L233" s="1025"/>
      <c r="M233" s="1013"/>
      <c r="N233" s="1013">
        <f t="shared" si="52"/>
        <v>0</v>
      </c>
      <c r="O233" s="1013"/>
      <c r="P233" s="1320"/>
      <c r="Q233" s="1026"/>
      <c r="R233" s="1014"/>
      <c r="S233" s="1014"/>
      <c r="T233" s="1014"/>
      <c r="U233" s="1014"/>
      <c r="V233" s="1014">
        <f t="shared" si="53"/>
        <v>0</v>
      </c>
      <c r="W233" s="1015"/>
      <c r="X233" s="1015"/>
      <c r="Y233" s="1016"/>
      <c r="Z233" s="1016"/>
      <c r="AA233" s="1016"/>
      <c r="AB233" s="1016"/>
      <c r="AC233" s="1016">
        <f t="shared" si="54"/>
        <v>0</v>
      </c>
      <c r="AD233" s="1017"/>
      <c r="AE233" s="1017"/>
      <c r="AF233" s="1017"/>
      <c r="AG233" s="1017"/>
      <c r="AH233" s="1017">
        <f t="shared" si="55"/>
        <v>0</v>
      </c>
      <c r="AI233" s="1016"/>
      <c r="AJ233" s="1016"/>
      <c r="AK233" s="1016"/>
      <c r="AL233" s="1016"/>
      <c r="AM233" s="1016"/>
      <c r="AN233" s="1016"/>
      <c r="AO233" s="1016"/>
      <c r="AP233" s="1016">
        <f t="shared" si="56"/>
        <v>0</v>
      </c>
      <c r="AQ233" s="1306"/>
      <c r="AR233" s="1306"/>
      <c r="AS233" s="1306"/>
      <c r="AT233" s="1306"/>
      <c r="AU233" s="1306"/>
      <c r="AV233" s="1306"/>
      <c r="AW233" s="1306"/>
      <c r="AX233" s="1923"/>
      <c r="AY233" s="1923"/>
      <c r="AZ233" s="1923"/>
      <c r="BA233" s="1923"/>
      <c r="BB233" s="1923"/>
      <c r="BC233" s="1923"/>
      <c r="BD233" s="1923">
        <f t="shared" si="58"/>
        <v>0</v>
      </c>
      <c r="BE233" s="1007"/>
    </row>
    <row r="234" spans="2:57" ht="12" hidden="1" customHeight="1">
      <c r="B234" s="1087"/>
      <c r="C234" s="1010"/>
      <c r="D234" s="937"/>
      <c r="E234" s="1012"/>
      <c r="F234" s="1012"/>
      <c r="G234" s="1012"/>
      <c r="H234" s="1012"/>
      <c r="I234" s="1012">
        <f t="shared" si="51"/>
        <v>0</v>
      </c>
      <c r="J234" s="1025"/>
      <c r="K234" s="1025"/>
      <c r="L234" s="1025"/>
      <c r="M234" s="1013"/>
      <c r="N234" s="1013">
        <f t="shared" si="52"/>
        <v>0</v>
      </c>
      <c r="O234" s="1013"/>
      <c r="P234" s="1320"/>
      <c r="Q234" s="1026"/>
      <c r="R234" s="1014"/>
      <c r="S234" s="1014"/>
      <c r="T234" s="1014"/>
      <c r="U234" s="1014"/>
      <c r="V234" s="1014">
        <f t="shared" si="53"/>
        <v>0</v>
      </c>
      <c r="W234" s="1015"/>
      <c r="X234" s="1015"/>
      <c r="Y234" s="1016"/>
      <c r="Z234" s="1016"/>
      <c r="AA234" s="1016"/>
      <c r="AB234" s="1016"/>
      <c r="AC234" s="1016">
        <f t="shared" si="54"/>
        <v>0</v>
      </c>
      <c r="AD234" s="1017"/>
      <c r="AE234" s="1017"/>
      <c r="AF234" s="1017"/>
      <c r="AG234" s="1017"/>
      <c r="AH234" s="1017">
        <f t="shared" si="55"/>
        <v>0</v>
      </c>
      <c r="AI234" s="1016"/>
      <c r="AJ234" s="1016"/>
      <c r="AK234" s="1016"/>
      <c r="AL234" s="1016"/>
      <c r="AM234" s="1016"/>
      <c r="AN234" s="1016"/>
      <c r="AO234" s="1016"/>
      <c r="AP234" s="1016">
        <f t="shared" si="56"/>
        <v>0</v>
      </c>
      <c r="AQ234" s="1306"/>
      <c r="AR234" s="1306"/>
      <c r="AS234" s="1306"/>
      <c r="AT234" s="1306"/>
      <c r="AU234" s="1306"/>
      <c r="AV234" s="1306"/>
      <c r="AW234" s="1306"/>
      <c r="AX234" s="1923"/>
      <c r="AY234" s="1923"/>
      <c r="AZ234" s="1923"/>
      <c r="BA234" s="1923"/>
      <c r="BB234" s="1923"/>
      <c r="BC234" s="1923"/>
      <c r="BD234" s="1923">
        <f t="shared" si="58"/>
        <v>0</v>
      </c>
      <c r="BE234" s="1007"/>
    </row>
    <row r="235" spans="2:57" ht="12" hidden="1" customHeight="1">
      <c r="B235" s="1087"/>
      <c r="C235" s="1010"/>
      <c r="D235" s="937"/>
      <c r="E235" s="1012"/>
      <c r="F235" s="1012"/>
      <c r="G235" s="1012"/>
      <c r="H235" s="1012"/>
      <c r="I235" s="1012">
        <f t="shared" si="51"/>
        <v>0</v>
      </c>
      <c r="J235" s="1025"/>
      <c r="K235" s="1025"/>
      <c r="L235" s="1025"/>
      <c r="M235" s="1013"/>
      <c r="N235" s="1013">
        <f t="shared" si="52"/>
        <v>0</v>
      </c>
      <c r="O235" s="1013"/>
      <c r="P235" s="1320"/>
      <c r="Q235" s="1026"/>
      <c r="R235" s="1014"/>
      <c r="S235" s="1014"/>
      <c r="T235" s="1014"/>
      <c r="U235" s="1014"/>
      <c r="V235" s="1014">
        <f t="shared" si="53"/>
        <v>0</v>
      </c>
      <c r="W235" s="1015"/>
      <c r="X235" s="1015"/>
      <c r="Y235" s="1016"/>
      <c r="Z235" s="1016"/>
      <c r="AA235" s="1016"/>
      <c r="AB235" s="1016"/>
      <c r="AC235" s="1016">
        <f t="shared" si="54"/>
        <v>0</v>
      </c>
      <c r="AD235" s="1017"/>
      <c r="AE235" s="1017"/>
      <c r="AF235" s="1017"/>
      <c r="AG235" s="1017"/>
      <c r="AH235" s="1017">
        <f t="shared" si="55"/>
        <v>0</v>
      </c>
      <c r="AI235" s="1016"/>
      <c r="AJ235" s="1016"/>
      <c r="AK235" s="1016"/>
      <c r="AL235" s="1016"/>
      <c r="AM235" s="1016"/>
      <c r="AN235" s="1016"/>
      <c r="AO235" s="1016"/>
      <c r="AP235" s="1016">
        <f t="shared" si="56"/>
        <v>0</v>
      </c>
      <c r="AQ235" s="1306"/>
      <c r="AR235" s="1306"/>
      <c r="AS235" s="1306"/>
      <c r="AT235" s="1306"/>
      <c r="AU235" s="1306"/>
      <c r="AV235" s="1306"/>
      <c r="AW235" s="1306"/>
      <c r="AX235" s="1923"/>
      <c r="AY235" s="1923"/>
      <c r="AZ235" s="1923"/>
      <c r="BA235" s="1923"/>
      <c r="BB235" s="1923"/>
      <c r="BC235" s="1923"/>
      <c r="BD235" s="1923">
        <f t="shared" si="58"/>
        <v>0</v>
      </c>
      <c r="BE235" s="1007"/>
    </row>
    <row r="236" spans="2:57" ht="12" hidden="1" customHeight="1">
      <c r="B236" s="1087"/>
      <c r="C236" s="1010"/>
      <c r="D236" s="937"/>
      <c r="E236" s="1012"/>
      <c r="F236" s="1012"/>
      <c r="G236" s="1012"/>
      <c r="H236" s="1012"/>
      <c r="I236" s="1012">
        <f t="shared" si="51"/>
        <v>0</v>
      </c>
      <c r="J236" s="1025"/>
      <c r="K236" s="1025"/>
      <c r="L236" s="1025"/>
      <c r="M236" s="1013"/>
      <c r="N236" s="1013">
        <f t="shared" si="52"/>
        <v>0</v>
      </c>
      <c r="O236" s="1013"/>
      <c r="P236" s="1320"/>
      <c r="Q236" s="1026"/>
      <c r="R236" s="1014"/>
      <c r="S236" s="1014"/>
      <c r="T236" s="1014"/>
      <c r="U236" s="1014"/>
      <c r="V236" s="1014">
        <f t="shared" si="53"/>
        <v>0</v>
      </c>
      <c r="W236" s="1015"/>
      <c r="X236" s="1015"/>
      <c r="Y236" s="1016"/>
      <c r="Z236" s="1016"/>
      <c r="AA236" s="1016"/>
      <c r="AB236" s="1016"/>
      <c r="AC236" s="1016">
        <f t="shared" si="54"/>
        <v>0</v>
      </c>
      <c r="AD236" s="1017"/>
      <c r="AE236" s="1017"/>
      <c r="AF236" s="1017"/>
      <c r="AG236" s="1017"/>
      <c r="AH236" s="1017">
        <f t="shared" si="55"/>
        <v>0</v>
      </c>
      <c r="AI236" s="1016"/>
      <c r="AJ236" s="1016"/>
      <c r="AK236" s="1016"/>
      <c r="AL236" s="1016"/>
      <c r="AM236" s="1016"/>
      <c r="AN236" s="1016"/>
      <c r="AO236" s="1016"/>
      <c r="AP236" s="1016">
        <f t="shared" si="56"/>
        <v>0</v>
      </c>
      <c r="AQ236" s="1306"/>
      <c r="AR236" s="1306"/>
      <c r="AS236" s="1306"/>
      <c r="AT236" s="1306"/>
      <c r="AU236" s="1306"/>
      <c r="AV236" s="1306"/>
      <c r="AW236" s="1306"/>
      <c r="AX236" s="1923"/>
      <c r="AY236" s="1923"/>
      <c r="AZ236" s="1923"/>
      <c r="BA236" s="1923"/>
      <c r="BB236" s="1923"/>
      <c r="BC236" s="1923"/>
      <c r="BD236" s="1923">
        <f t="shared" si="58"/>
        <v>0</v>
      </c>
      <c r="BE236" s="1007"/>
    </row>
    <row r="237" spans="2:57" ht="12" hidden="1" customHeight="1">
      <c r="B237" s="1087"/>
      <c r="C237" s="1010"/>
      <c r="D237" s="937"/>
      <c r="E237" s="1012"/>
      <c r="F237" s="1012"/>
      <c r="G237" s="1012"/>
      <c r="H237" s="1012"/>
      <c r="I237" s="1012">
        <f t="shared" si="51"/>
        <v>0</v>
      </c>
      <c r="J237" s="1025"/>
      <c r="K237" s="1025"/>
      <c r="L237" s="1025"/>
      <c r="M237" s="1013"/>
      <c r="N237" s="1013">
        <f t="shared" si="52"/>
        <v>0</v>
      </c>
      <c r="O237" s="1013"/>
      <c r="P237" s="1320"/>
      <c r="Q237" s="1026"/>
      <c r="R237" s="1014"/>
      <c r="S237" s="1014"/>
      <c r="T237" s="1014"/>
      <c r="U237" s="1014"/>
      <c r="V237" s="1014">
        <f t="shared" si="53"/>
        <v>0</v>
      </c>
      <c r="W237" s="1015"/>
      <c r="X237" s="1015"/>
      <c r="Y237" s="1016"/>
      <c r="Z237" s="1016"/>
      <c r="AA237" s="1016"/>
      <c r="AB237" s="1016"/>
      <c r="AC237" s="1016">
        <f t="shared" si="54"/>
        <v>0</v>
      </c>
      <c r="AD237" s="1017"/>
      <c r="AE237" s="1017"/>
      <c r="AF237" s="1017"/>
      <c r="AG237" s="1017"/>
      <c r="AH237" s="1017">
        <f t="shared" si="55"/>
        <v>0</v>
      </c>
      <c r="AI237" s="1016"/>
      <c r="AJ237" s="1016"/>
      <c r="AK237" s="1016"/>
      <c r="AL237" s="1016"/>
      <c r="AM237" s="1016"/>
      <c r="AN237" s="1016"/>
      <c r="AO237" s="1016"/>
      <c r="AP237" s="1016">
        <f t="shared" si="56"/>
        <v>0</v>
      </c>
      <c r="AQ237" s="1306"/>
      <c r="AR237" s="1306"/>
      <c r="AS237" s="1306"/>
      <c r="AT237" s="1306"/>
      <c r="AU237" s="1306"/>
      <c r="AV237" s="1306"/>
      <c r="AW237" s="1306"/>
      <c r="AX237" s="1923"/>
      <c r="AY237" s="1923"/>
      <c r="AZ237" s="1923"/>
      <c r="BA237" s="1923"/>
      <c r="BB237" s="1923"/>
      <c r="BC237" s="1923"/>
      <c r="BD237" s="1923">
        <f t="shared" si="58"/>
        <v>0</v>
      </c>
      <c r="BE237" s="1007"/>
    </row>
    <row r="238" spans="2:57" ht="12" hidden="1" customHeight="1">
      <c r="B238" s="1087"/>
      <c r="C238" s="1010"/>
      <c r="D238" s="937"/>
      <c r="E238" s="1012"/>
      <c r="F238" s="1012"/>
      <c r="G238" s="1012"/>
      <c r="H238" s="1012"/>
      <c r="I238" s="1012">
        <f t="shared" si="51"/>
        <v>0</v>
      </c>
      <c r="J238" s="1025"/>
      <c r="K238" s="1025"/>
      <c r="L238" s="1025"/>
      <c r="M238" s="1013"/>
      <c r="N238" s="1013">
        <f t="shared" si="52"/>
        <v>0</v>
      </c>
      <c r="O238" s="1013"/>
      <c r="P238" s="1320"/>
      <c r="Q238" s="1026"/>
      <c r="R238" s="1014"/>
      <c r="S238" s="1014"/>
      <c r="T238" s="1014"/>
      <c r="U238" s="1014"/>
      <c r="V238" s="1014">
        <f t="shared" si="53"/>
        <v>0</v>
      </c>
      <c r="W238" s="1015"/>
      <c r="X238" s="1015"/>
      <c r="Y238" s="1016"/>
      <c r="Z238" s="1016"/>
      <c r="AA238" s="1016"/>
      <c r="AB238" s="1016"/>
      <c r="AC238" s="1016">
        <f t="shared" si="54"/>
        <v>0</v>
      </c>
      <c r="AD238" s="1017"/>
      <c r="AE238" s="1017"/>
      <c r="AF238" s="1017"/>
      <c r="AG238" s="1017"/>
      <c r="AH238" s="1017">
        <f t="shared" si="55"/>
        <v>0</v>
      </c>
      <c r="AI238" s="1016"/>
      <c r="AJ238" s="1016"/>
      <c r="AK238" s="1016"/>
      <c r="AL238" s="1016"/>
      <c r="AM238" s="1016"/>
      <c r="AN238" s="1016"/>
      <c r="AO238" s="1016"/>
      <c r="AP238" s="1016">
        <f t="shared" si="56"/>
        <v>0</v>
      </c>
      <c r="AQ238" s="1306"/>
      <c r="AR238" s="1306"/>
      <c r="AS238" s="1306"/>
      <c r="AT238" s="1306"/>
      <c r="AU238" s="1306"/>
      <c r="AV238" s="1306"/>
      <c r="AW238" s="1306"/>
      <c r="AX238" s="1923"/>
      <c r="AY238" s="1923"/>
      <c r="AZ238" s="1923"/>
      <c r="BA238" s="1923"/>
      <c r="BB238" s="1923"/>
      <c r="BC238" s="1923"/>
      <c r="BD238" s="1923">
        <f t="shared" si="58"/>
        <v>0</v>
      </c>
      <c r="BE238" s="1007"/>
    </row>
    <row r="239" spans="2:57" ht="12" hidden="1" customHeight="1">
      <c r="B239" s="1087"/>
      <c r="C239" s="1010"/>
      <c r="D239" s="937"/>
      <c r="E239" s="1012"/>
      <c r="F239" s="1012"/>
      <c r="G239" s="1012"/>
      <c r="H239" s="1012"/>
      <c r="I239" s="1012">
        <f t="shared" si="51"/>
        <v>0</v>
      </c>
      <c r="J239" s="1025"/>
      <c r="K239" s="1025"/>
      <c r="L239" s="1025"/>
      <c r="M239" s="1013"/>
      <c r="N239" s="1013">
        <f t="shared" si="52"/>
        <v>0</v>
      </c>
      <c r="O239" s="1013"/>
      <c r="P239" s="1320"/>
      <c r="Q239" s="1026"/>
      <c r="R239" s="1014"/>
      <c r="S239" s="1014"/>
      <c r="T239" s="1014"/>
      <c r="U239" s="1014"/>
      <c r="V239" s="1014">
        <f t="shared" si="53"/>
        <v>0</v>
      </c>
      <c r="W239" s="1015"/>
      <c r="X239" s="1015"/>
      <c r="Y239" s="1016"/>
      <c r="Z239" s="1016"/>
      <c r="AA239" s="1016"/>
      <c r="AB239" s="1016"/>
      <c r="AC239" s="1016">
        <f t="shared" si="54"/>
        <v>0</v>
      </c>
      <c r="AD239" s="1017"/>
      <c r="AE239" s="1017"/>
      <c r="AF239" s="1017"/>
      <c r="AG239" s="1017"/>
      <c r="AH239" s="1017">
        <f t="shared" si="55"/>
        <v>0</v>
      </c>
      <c r="AI239" s="1016"/>
      <c r="AJ239" s="1016"/>
      <c r="AK239" s="1016"/>
      <c r="AL239" s="1016"/>
      <c r="AM239" s="1016"/>
      <c r="AN239" s="1016"/>
      <c r="AO239" s="1016"/>
      <c r="AP239" s="1016">
        <f t="shared" si="56"/>
        <v>0</v>
      </c>
      <c r="AQ239" s="1306"/>
      <c r="AR239" s="1306"/>
      <c r="AS239" s="1306"/>
      <c r="AT239" s="1306"/>
      <c r="AU239" s="1306"/>
      <c r="AV239" s="1306"/>
      <c r="AW239" s="1306"/>
      <c r="AX239" s="1923"/>
      <c r="AY239" s="1923"/>
      <c r="AZ239" s="1923"/>
      <c r="BA239" s="1923"/>
      <c r="BB239" s="1923"/>
      <c r="BC239" s="1923"/>
      <c r="BD239" s="1923">
        <f t="shared" si="58"/>
        <v>0</v>
      </c>
      <c r="BE239" s="1007"/>
    </row>
    <row r="240" spans="2:57" ht="12" hidden="1" customHeight="1">
      <c r="B240" s="1087"/>
      <c r="C240" s="1010"/>
      <c r="D240" s="937"/>
      <c r="E240" s="1012"/>
      <c r="F240" s="1012"/>
      <c r="G240" s="1012"/>
      <c r="H240" s="1012"/>
      <c r="I240" s="1012">
        <f t="shared" si="51"/>
        <v>0</v>
      </c>
      <c r="J240" s="1025"/>
      <c r="K240" s="1025"/>
      <c r="L240" s="1025"/>
      <c r="M240" s="1013"/>
      <c r="N240" s="1013">
        <f t="shared" si="52"/>
        <v>0</v>
      </c>
      <c r="O240" s="1013"/>
      <c r="P240" s="1320"/>
      <c r="Q240" s="1026"/>
      <c r="R240" s="1014"/>
      <c r="S240" s="1014"/>
      <c r="T240" s="1014"/>
      <c r="U240" s="1014"/>
      <c r="V240" s="1014">
        <f t="shared" si="53"/>
        <v>0</v>
      </c>
      <c r="W240" s="1015"/>
      <c r="X240" s="1015"/>
      <c r="Y240" s="1016"/>
      <c r="Z240" s="1016"/>
      <c r="AA240" s="1016"/>
      <c r="AB240" s="1016"/>
      <c r="AC240" s="1016">
        <f t="shared" si="54"/>
        <v>0</v>
      </c>
      <c r="AD240" s="1017"/>
      <c r="AE240" s="1017"/>
      <c r="AF240" s="1017"/>
      <c r="AG240" s="1017"/>
      <c r="AH240" s="1017">
        <f t="shared" si="55"/>
        <v>0</v>
      </c>
      <c r="AI240" s="1016"/>
      <c r="AJ240" s="1016"/>
      <c r="AK240" s="1016"/>
      <c r="AL240" s="1016"/>
      <c r="AM240" s="1016"/>
      <c r="AN240" s="1016"/>
      <c r="AO240" s="1016"/>
      <c r="AP240" s="1016">
        <f t="shared" si="56"/>
        <v>0</v>
      </c>
      <c r="AQ240" s="1306"/>
      <c r="AR240" s="1306"/>
      <c r="AS240" s="1306"/>
      <c r="AT240" s="1306"/>
      <c r="AU240" s="1306"/>
      <c r="AV240" s="1306"/>
      <c r="AW240" s="1306"/>
      <c r="AX240" s="1923"/>
      <c r="AY240" s="1923"/>
      <c r="AZ240" s="1923"/>
      <c r="BA240" s="1923"/>
      <c r="BB240" s="1923"/>
      <c r="BC240" s="1923"/>
      <c r="BD240" s="1923">
        <f t="shared" si="58"/>
        <v>0</v>
      </c>
      <c r="BE240" s="1007"/>
    </row>
    <row r="241" spans="1:57" ht="12" hidden="1" customHeight="1">
      <c r="B241" s="1087"/>
      <c r="C241" s="1010"/>
      <c r="D241" s="937"/>
      <c r="E241" s="1012"/>
      <c r="F241" s="1012"/>
      <c r="G241" s="1012"/>
      <c r="H241" s="1012"/>
      <c r="I241" s="1012">
        <f t="shared" si="51"/>
        <v>0</v>
      </c>
      <c r="J241" s="1025"/>
      <c r="K241" s="1025"/>
      <c r="L241" s="1025"/>
      <c r="M241" s="1013"/>
      <c r="N241" s="1013">
        <f t="shared" si="52"/>
        <v>0</v>
      </c>
      <c r="O241" s="1013"/>
      <c r="P241" s="1320"/>
      <c r="Q241" s="1026"/>
      <c r="R241" s="1014"/>
      <c r="S241" s="1014"/>
      <c r="T241" s="1014"/>
      <c r="U241" s="1014"/>
      <c r="V241" s="1014">
        <f t="shared" si="53"/>
        <v>0</v>
      </c>
      <c r="W241" s="1015"/>
      <c r="X241" s="1015"/>
      <c r="Y241" s="1016"/>
      <c r="Z241" s="1016"/>
      <c r="AA241" s="1016"/>
      <c r="AB241" s="1016"/>
      <c r="AC241" s="1016">
        <f t="shared" si="54"/>
        <v>0</v>
      </c>
      <c r="AD241" s="1017"/>
      <c r="AE241" s="1017"/>
      <c r="AF241" s="1017"/>
      <c r="AG241" s="1017"/>
      <c r="AH241" s="1017">
        <f t="shared" si="55"/>
        <v>0</v>
      </c>
      <c r="AI241" s="1016"/>
      <c r="AJ241" s="1016"/>
      <c r="AK241" s="1016"/>
      <c r="AL241" s="1016"/>
      <c r="AM241" s="1016"/>
      <c r="AN241" s="1016"/>
      <c r="AO241" s="1016"/>
      <c r="AP241" s="1016">
        <f t="shared" si="56"/>
        <v>0</v>
      </c>
      <c r="AQ241" s="1306"/>
      <c r="AR241" s="1306"/>
      <c r="AS241" s="1306"/>
      <c r="AT241" s="1306"/>
      <c r="AU241" s="1306"/>
      <c r="AV241" s="1306"/>
      <c r="AW241" s="1306"/>
      <c r="AX241" s="1923"/>
      <c r="AY241" s="1923"/>
      <c r="AZ241" s="1923"/>
      <c r="BA241" s="1923"/>
      <c r="BB241" s="1923"/>
      <c r="BC241" s="1923"/>
      <c r="BD241" s="1923">
        <f t="shared" si="58"/>
        <v>0</v>
      </c>
      <c r="BE241" s="1007"/>
    </row>
    <row r="242" spans="1:57" ht="12" hidden="1" customHeight="1">
      <c r="B242" s="1087"/>
      <c r="C242" s="1010"/>
      <c r="D242" s="937"/>
      <c r="E242" s="1012"/>
      <c r="F242" s="1012"/>
      <c r="G242" s="1012"/>
      <c r="H242" s="1012"/>
      <c r="I242" s="1012">
        <f t="shared" si="51"/>
        <v>0</v>
      </c>
      <c r="J242" s="1025"/>
      <c r="K242" s="1025"/>
      <c r="L242" s="1025"/>
      <c r="M242" s="1013"/>
      <c r="N242" s="1013">
        <f t="shared" si="52"/>
        <v>0</v>
      </c>
      <c r="O242" s="1013"/>
      <c r="P242" s="1320"/>
      <c r="Q242" s="1026"/>
      <c r="R242" s="1014"/>
      <c r="S242" s="1014"/>
      <c r="T242" s="1014"/>
      <c r="U242" s="1014"/>
      <c r="V242" s="1014">
        <f t="shared" si="53"/>
        <v>0</v>
      </c>
      <c r="W242" s="1015"/>
      <c r="X242" s="1015"/>
      <c r="Y242" s="1016"/>
      <c r="Z242" s="1016"/>
      <c r="AA242" s="1016"/>
      <c r="AB242" s="1016"/>
      <c r="AC242" s="1016">
        <f t="shared" si="54"/>
        <v>0</v>
      </c>
      <c r="AD242" s="1017"/>
      <c r="AE242" s="1017"/>
      <c r="AF242" s="1017"/>
      <c r="AG242" s="1017"/>
      <c r="AH242" s="1017">
        <f t="shared" si="55"/>
        <v>0</v>
      </c>
      <c r="AI242" s="1016"/>
      <c r="AJ242" s="1016"/>
      <c r="AK242" s="1016"/>
      <c r="AL242" s="1016"/>
      <c r="AM242" s="1016"/>
      <c r="AN242" s="1016"/>
      <c r="AO242" s="1016"/>
      <c r="AP242" s="1016">
        <f t="shared" si="56"/>
        <v>0</v>
      </c>
      <c r="AQ242" s="1306"/>
      <c r="AR242" s="1306"/>
      <c r="AS242" s="1306"/>
      <c r="AT242" s="1306"/>
      <c r="AU242" s="1306"/>
      <c r="AV242" s="1306"/>
      <c r="AW242" s="1306"/>
      <c r="AX242" s="1923"/>
      <c r="AY242" s="1923"/>
      <c r="AZ242" s="1923"/>
      <c r="BA242" s="1923"/>
      <c r="BB242" s="1923"/>
      <c r="BC242" s="1923"/>
      <c r="BD242" s="1923">
        <f t="shared" si="58"/>
        <v>0</v>
      </c>
      <c r="BE242" s="1007"/>
    </row>
    <row r="243" spans="1:57" ht="12" hidden="1" customHeight="1">
      <c r="B243" s="1087"/>
      <c r="C243" s="1010"/>
      <c r="D243" s="937"/>
      <c r="E243" s="1012">
        <v>0</v>
      </c>
      <c r="F243" s="1012">
        <v>0</v>
      </c>
      <c r="G243" s="1012">
        <v>0</v>
      </c>
      <c r="H243" s="1012">
        <v>0</v>
      </c>
      <c r="I243" s="1012">
        <f t="shared" si="51"/>
        <v>0</v>
      </c>
      <c r="J243" s="1025"/>
      <c r="K243" s="1025"/>
      <c r="L243" s="1025"/>
      <c r="M243" s="1013"/>
      <c r="N243" s="1013">
        <f t="shared" si="52"/>
        <v>0</v>
      </c>
      <c r="O243" s="1013"/>
      <c r="P243" s="1317">
        <f>E243+J243</f>
        <v>0</v>
      </c>
      <c r="Q243" s="1014"/>
      <c r="R243" s="1028">
        <f>F243+K243</f>
        <v>0</v>
      </c>
      <c r="S243" s="1028"/>
      <c r="T243" s="1014">
        <f>G243+L243</f>
        <v>0</v>
      </c>
      <c r="U243" s="1014">
        <f>H243+M243</f>
        <v>0</v>
      </c>
      <c r="V243" s="1014">
        <f t="shared" si="53"/>
        <v>0</v>
      </c>
      <c r="W243" s="1015"/>
      <c r="X243" s="1015"/>
      <c r="Y243" s="1016">
        <v>0</v>
      </c>
      <c r="Z243" s="1029">
        <v>0</v>
      </c>
      <c r="AA243" s="1016">
        <v>0</v>
      </c>
      <c r="AB243" s="1016">
        <v>0</v>
      </c>
      <c r="AC243" s="1016">
        <f t="shared" si="54"/>
        <v>0</v>
      </c>
      <c r="AD243" s="1017"/>
      <c r="AE243" s="1017"/>
      <c r="AF243" s="1017"/>
      <c r="AG243" s="1017"/>
      <c r="AH243" s="1017">
        <f t="shared" si="55"/>
        <v>0</v>
      </c>
      <c r="AI243" s="1016">
        <f>Y243+AD243</f>
        <v>0</v>
      </c>
      <c r="AJ243" s="1016"/>
      <c r="AK243" s="1016"/>
      <c r="AL243" s="1029">
        <f>Z243+AE243</f>
        <v>0</v>
      </c>
      <c r="AM243" s="1029"/>
      <c r="AN243" s="1016">
        <f>AA243+AF243</f>
        <v>0</v>
      </c>
      <c r="AO243" s="1016">
        <f>AB243+AG243</f>
        <v>0</v>
      </c>
      <c r="AP243" s="1016">
        <f t="shared" si="56"/>
        <v>0</v>
      </c>
      <c r="AQ243" s="1306"/>
      <c r="AR243" s="1306"/>
      <c r="AS243" s="1306"/>
      <c r="AT243" s="1306"/>
      <c r="AU243" s="1306"/>
      <c r="AV243" s="1306"/>
      <c r="AW243" s="1306"/>
      <c r="AX243" s="1923"/>
      <c r="AY243" s="1923"/>
      <c r="AZ243" s="1923"/>
      <c r="BA243" s="1923"/>
      <c r="BB243" s="1923"/>
      <c r="BC243" s="1923"/>
      <c r="BD243" s="1923">
        <f t="shared" si="58"/>
        <v>0</v>
      </c>
      <c r="BE243" s="1007"/>
    </row>
    <row r="244" spans="1:57" ht="14.25" hidden="1" customHeight="1">
      <c r="B244" s="914" t="s">
        <v>509</v>
      </c>
      <c r="C244" s="909" t="s">
        <v>521</v>
      </c>
      <c r="D244" s="951"/>
      <c r="E244" s="948">
        <v>0</v>
      </c>
      <c r="F244" s="948">
        <v>0</v>
      </c>
      <c r="G244" s="948">
        <v>0</v>
      </c>
      <c r="H244" s="948">
        <v>0</v>
      </c>
      <c r="I244" s="948">
        <f t="shared" si="51"/>
        <v>0</v>
      </c>
      <c r="J244" s="950">
        <f>SUM(J245:J264)</f>
        <v>0</v>
      </c>
      <c r="K244" s="950">
        <f>SUM(K245:K264)</f>
        <v>0</v>
      </c>
      <c r="L244" s="950">
        <f>SUM(L245:L264)</f>
        <v>0</v>
      </c>
      <c r="M244" s="949">
        <f>SUM(M245:M264)</f>
        <v>0</v>
      </c>
      <c r="N244" s="949">
        <f t="shared" si="52"/>
        <v>0</v>
      </c>
      <c r="O244" s="949"/>
      <c r="P244" s="1323">
        <f>SUM(P245:P264)</f>
        <v>0</v>
      </c>
      <c r="Q244" s="1004"/>
      <c r="R244" s="1004">
        <f>SUM(R245:R264)</f>
        <v>0</v>
      </c>
      <c r="S244" s="1004"/>
      <c r="T244" s="1004">
        <f>SUM(T245:T264)</f>
        <v>0</v>
      </c>
      <c r="U244" s="1004">
        <f>SUM(U245:U264)</f>
        <v>0</v>
      </c>
      <c r="V244" s="1004">
        <f t="shared" si="53"/>
        <v>0</v>
      </c>
      <c r="W244" s="947"/>
      <c r="X244" s="947"/>
      <c r="Y244" s="945">
        <v>0</v>
      </c>
      <c r="Z244" s="945">
        <v>0</v>
      </c>
      <c r="AA244" s="945">
        <v>0</v>
      </c>
      <c r="AB244" s="945">
        <v>0</v>
      </c>
      <c r="AC244" s="945">
        <f t="shared" si="54"/>
        <v>0</v>
      </c>
      <c r="AD244" s="946">
        <f>SUM(AD245:AD264)</f>
        <v>0</v>
      </c>
      <c r="AE244" s="946">
        <f>SUM(AE245:AE264)</f>
        <v>0</v>
      </c>
      <c r="AF244" s="946">
        <f>SUM(AF245:AF264)</f>
        <v>0</v>
      </c>
      <c r="AG244" s="946">
        <f>SUM(AG245:AG264)</f>
        <v>0</v>
      </c>
      <c r="AH244" s="946">
        <f t="shared" si="55"/>
        <v>0</v>
      </c>
      <c r="AI244" s="945">
        <f>SUM(AI245:AI264)</f>
        <v>0</v>
      </c>
      <c r="AJ244" s="945"/>
      <c r="AK244" s="945"/>
      <c r="AL244" s="945">
        <f>SUM(AL245:AL264)</f>
        <v>0</v>
      </c>
      <c r="AM244" s="945"/>
      <c r="AN244" s="945">
        <f>SUM(AN245:AN264)</f>
        <v>0</v>
      </c>
      <c r="AO244" s="945">
        <f>SUM(AO245:AO264)</f>
        <v>0</v>
      </c>
      <c r="AP244" s="945">
        <f t="shared" si="56"/>
        <v>0</v>
      </c>
      <c r="AQ244" s="1309"/>
      <c r="AR244" s="1309"/>
      <c r="AS244" s="1309"/>
      <c r="AT244" s="1309"/>
      <c r="AU244" s="1309"/>
      <c r="AV244" s="1309"/>
      <c r="AW244" s="1309"/>
      <c r="AX244" s="1926"/>
      <c r="AY244" s="1926"/>
      <c r="AZ244" s="1926"/>
      <c r="BA244" s="1926"/>
      <c r="BB244" s="1926"/>
      <c r="BC244" s="1926"/>
      <c r="BD244" s="1926"/>
      <c r="BE244" s="1007"/>
    </row>
    <row r="245" spans="1:57" ht="24" hidden="1" customHeight="1">
      <c r="A245" s="885" t="s">
        <v>635</v>
      </c>
      <c r="B245" s="1087"/>
      <c r="C245" s="1010" t="s">
        <v>85</v>
      </c>
      <c r="D245" s="937"/>
      <c r="E245" s="1012">
        <v>0</v>
      </c>
      <c r="F245" s="1012">
        <v>0</v>
      </c>
      <c r="G245" s="1012">
        <v>0</v>
      </c>
      <c r="H245" s="1012">
        <v>0</v>
      </c>
      <c r="I245" s="1012">
        <f t="shared" si="51"/>
        <v>0</v>
      </c>
      <c r="J245" s="1030"/>
      <c r="K245" s="1030"/>
      <c r="L245" s="1031"/>
      <c r="M245" s="1013"/>
      <c r="N245" s="1013">
        <f t="shared" si="52"/>
        <v>0</v>
      </c>
      <c r="O245" s="1013"/>
      <c r="P245" s="1317">
        <f>E245+J245</f>
        <v>0</v>
      </c>
      <c r="Q245" s="1014"/>
      <c r="R245" s="997">
        <f>F245+K245</f>
        <v>0</v>
      </c>
      <c r="S245" s="997"/>
      <c r="T245" s="1014">
        <f t="shared" ref="T245:U247" si="59">G245+L245</f>
        <v>0</v>
      </c>
      <c r="U245" s="1014">
        <f t="shared" si="59"/>
        <v>0</v>
      </c>
      <c r="V245" s="1014">
        <f t="shared" si="53"/>
        <v>0</v>
      </c>
      <c r="W245" s="1015"/>
      <c r="X245" s="1015"/>
      <c r="Y245" s="1032"/>
      <c r="Z245" s="917">
        <v>0</v>
      </c>
      <c r="AA245" s="1016">
        <v>0</v>
      </c>
      <c r="AB245" s="1016">
        <v>0</v>
      </c>
      <c r="AC245" s="1016">
        <f t="shared" si="54"/>
        <v>0</v>
      </c>
      <c r="AD245" s="1033"/>
      <c r="AE245" s="1033"/>
      <c r="AF245" s="1033"/>
      <c r="AG245" s="1017"/>
      <c r="AH245" s="1017">
        <f t="shared" si="55"/>
        <v>0</v>
      </c>
      <c r="AI245" s="1032"/>
      <c r="AJ245" s="1032"/>
      <c r="AK245" s="1032"/>
      <c r="AL245" s="917">
        <f>Z245+AE245</f>
        <v>0</v>
      </c>
      <c r="AM245" s="917"/>
      <c r="AN245" s="1016">
        <f t="shared" ref="AN245:AO247" si="60">AA245+AF245</f>
        <v>0</v>
      </c>
      <c r="AO245" s="1016">
        <f t="shared" si="60"/>
        <v>0</v>
      </c>
      <c r="AP245" s="1016">
        <f t="shared" si="56"/>
        <v>0</v>
      </c>
      <c r="AQ245" s="1306"/>
      <c r="AR245" s="1306"/>
      <c r="AS245" s="1306"/>
      <c r="AT245" s="1306"/>
      <c r="AU245" s="1306"/>
      <c r="AV245" s="1306"/>
      <c r="AW245" s="1306"/>
      <c r="AX245" s="1923"/>
      <c r="AY245" s="1923"/>
      <c r="AZ245" s="1923"/>
      <c r="BA245" s="1923"/>
      <c r="BB245" s="1923"/>
      <c r="BC245" s="1923"/>
      <c r="BD245" s="1923"/>
      <c r="BE245" s="1007"/>
    </row>
    <row r="246" spans="1:57" ht="12" hidden="1" customHeight="1">
      <c r="B246" s="1087"/>
      <c r="C246" s="1010" t="s">
        <v>685</v>
      </c>
      <c r="D246" s="937"/>
      <c r="E246" s="1012">
        <v>0</v>
      </c>
      <c r="F246" s="1012">
        <v>0</v>
      </c>
      <c r="G246" s="1012">
        <v>0</v>
      </c>
      <c r="H246" s="1012">
        <v>0</v>
      </c>
      <c r="I246" s="1012">
        <f t="shared" si="51"/>
        <v>0</v>
      </c>
      <c r="J246" s="1025"/>
      <c r="K246" s="1025"/>
      <c r="L246" s="1025"/>
      <c r="M246" s="1013"/>
      <c r="N246" s="1013">
        <f t="shared" si="52"/>
        <v>0</v>
      </c>
      <c r="O246" s="1013"/>
      <c r="P246" s="1320">
        <f>E246+J246</f>
        <v>0</v>
      </c>
      <c r="Q246" s="1026"/>
      <c r="R246" s="1014">
        <f>F246+K246</f>
        <v>0</v>
      </c>
      <c r="S246" s="1014"/>
      <c r="T246" s="1014">
        <f t="shared" si="59"/>
        <v>0</v>
      </c>
      <c r="U246" s="1014">
        <f t="shared" si="59"/>
        <v>0</v>
      </c>
      <c r="V246" s="1014">
        <f t="shared" si="53"/>
        <v>0</v>
      </c>
      <c r="W246" s="1015"/>
      <c r="X246" s="1015"/>
      <c r="Y246" s="1016">
        <v>0</v>
      </c>
      <c r="Z246" s="1016">
        <v>0</v>
      </c>
      <c r="AA246" s="1016">
        <v>0</v>
      </c>
      <c r="AB246" s="1016">
        <v>0</v>
      </c>
      <c r="AC246" s="1016">
        <f t="shared" si="54"/>
        <v>0</v>
      </c>
      <c r="AD246" s="1017"/>
      <c r="AE246" s="1017"/>
      <c r="AF246" s="1017"/>
      <c r="AG246" s="1017"/>
      <c r="AH246" s="1017">
        <f t="shared" si="55"/>
        <v>0</v>
      </c>
      <c r="AI246" s="1016">
        <f>Y246+AD246</f>
        <v>0</v>
      </c>
      <c r="AJ246" s="1016"/>
      <c r="AK246" s="1016"/>
      <c r="AL246" s="1016">
        <f>Z246+AE246</f>
        <v>0</v>
      </c>
      <c r="AM246" s="1016"/>
      <c r="AN246" s="1016">
        <f t="shared" si="60"/>
        <v>0</v>
      </c>
      <c r="AO246" s="1016">
        <f t="shared" si="60"/>
        <v>0</v>
      </c>
      <c r="AP246" s="1016">
        <f t="shared" si="56"/>
        <v>0</v>
      </c>
      <c r="AQ246" s="1306"/>
      <c r="AR246" s="1306"/>
      <c r="AS246" s="1306"/>
      <c r="AT246" s="1306"/>
      <c r="AU246" s="1306"/>
      <c r="AV246" s="1306"/>
      <c r="AW246" s="1306"/>
      <c r="AX246" s="1923"/>
      <c r="AY246" s="1923"/>
      <c r="AZ246" s="1923"/>
      <c r="BA246" s="1923"/>
      <c r="BB246" s="1923"/>
      <c r="BC246" s="1923"/>
      <c r="BD246" s="1923"/>
      <c r="BE246" s="1007"/>
    </row>
    <row r="247" spans="1:57" ht="19.149999999999999" hidden="1" customHeight="1">
      <c r="A247" s="911">
        <v>7</v>
      </c>
      <c r="B247" s="1087" t="s">
        <v>511</v>
      </c>
      <c r="C247" s="1010" t="s">
        <v>638</v>
      </c>
      <c r="D247" s="937"/>
      <c r="E247" s="1012">
        <v>0</v>
      </c>
      <c r="F247" s="1012">
        <v>0</v>
      </c>
      <c r="G247" s="1012">
        <v>0</v>
      </c>
      <c r="H247" s="1012">
        <v>0</v>
      </c>
      <c r="I247" s="1012">
        <f t="shared" si="51"/>
        <v>0</v>
      </c>
      <c r="J247" s="1025"/>
      <c r="K247" s="1025"/>
      <c r="L247" s="1025"/>
      <c r="M247" s="1013"/>
      <c r="N247" s="1013">
        <f t="shared" si="52"/>
        <v>0</v>
      </c>
      <c r="O247" s="1013"/>
      <c r="P247" s="1320">
        <f>E247+J247</f>
        <v>0</v>
      </c>
      <c r="Q247" s="1026"/>
      <c r="R247" s="1014">
        <f>F247+K247</f>
        <v>0</v>
      </c>
      <c r="S247" s="1014"/>
      <c r="T247" s="1014">
        <f t="shared" si="59"/>
        <v>0</v>
      </c>
      <c r="U247" s="1014">
        <f t="shared" si="59"/>
        <v>0</v>
      </c>
      <c r="V247" s="1014">
        <f t="shared" si="53"/>
        <v>0</v>
      </c>
      <c r="W247" s="1015"/>
      <c r="X247" s="1015"/>
      <c r="Y247" s="1016">
        <v>0</v>
      </c>
      <c r="Z247" s="1016">
        <v>0</v>
      </c>
      <c r="AA247" s="1016">
        <v>0</v>
      </c>
      <c r="AB247" s="1016">
        <v>0</v>
      </c>
      <c r="AC247" s="1016">
        <f t="shared" si="54"/>
        <v>0</v>
      </c>
      <c r="AD247" s="1017"/>
      <c r="AE247" s="1017"/>
      <c r="AF247" s="1017"/>
      <c r="AG247" s="1017"/>
      <c r="AH247" s="1017">
        <f t="shared" si="55"/>
        <v>0</v>
      </c>
      <c r="AI247" s="1016">
        <f>Y247+AD247</f>
        <v>0</v>
      </c>
      <c r="AJ247" s="1016"/>
      <c r="AK247" s="1016"/>
      <c r="AL247" s="1016">
        <f>Z247+AE247</f>
        <v>0</v>
      </c>
      <c r="AM247" s="1016"/>
      <c r="AN247" s="1016">
        <f t="shared" si="60"/>
        <v>0</v>
      </c>
      <c r="AO247" s="1016">
        <f t="shared" si="60"/>
        <v>0</v>
      </c>
      <c r="AP247" s="1016">
        <f t="shared" si="56"/>
        <v>0</v>
      </c>
      <c r="AQ247" s="1306"/>
      <c r="AR247" s="1306"/>
      <c r="AS247" s="1306"/>
      <c r="AT247" s="1306"/>
      <c r="AU247" s="1306"/>
      <c r="AV247" s="1306"/>
      <c r="AW247" s="1306"/>
      <c r="AX247" s="1923"/>
      <c r="AY247" s="1923"/>
      <c r="AZ247" s="1923"/>
      <c r="BA247" s="1923"/>
      <c r="BB247" s="1923"/>
      <c r="BC247" s="1923"/>
      <c r="BD247" s="1923"/>
      <c r="BE247" s="1007"/>
    </row>
    <row r="248" spans="1:57" ht="12" hidden="1" customHeight="1">
      <c r="A248" s="913"/>
      <c r="B248" s="1087"/>
      <c r="C248" s="1010"/>
      <c r="D248" s="952"/>
      <c r="E248" s="1034"/>
      <c r="F248" s="1034"/>
      <c r="G248" s="1034"/>
      <c r="H248" s="1034"/>
      <c r="I248" s="1034">
        <f t="shared" si="51"/>
        <v>0</v>
      </c>
      <c r="J248" s="1030"/>
      <c r="K248" s="1030"/>
      <c r="L248" s="1030"/>
      <c r="M248" s="1031"/>
      <c r="N248" s="1031">
        <f t="shared" si="52"/>
        <v>0</v>
      </c>
      <c r="O248" s="1031"/>
      <c r="P248" s="1317"/>
      <c r="Q248" s="1014"/>
      <c r="R248" s="1004"/>
      <c r="S248" s="1004"/>
      <c r="T248" s="1014"/>
      <c r="U248" s="1020"/>
      <c r="V248" s="1020">
        <f t="shared" si="53"/>
        <v>0</v>
      </c>
      <c r="W248" s="1021"/>
      <c r="X248" s="1021"/>
      <c r="Y248" s="1022"/>
      <c r="Z248" s="945"/>
      <c r="AA248" s="1022"/>
      <c r="AB248" s="1029"/>
      <c r="AC248" s="1029">
        <f t="shared" si="54"/>
        <v>0</v>
      </c>
      <c r="AD248" s="1033"/>
      <c r="AE248" s="1033"/>
      <c r="AF248" s="1033"/>
      <c r="AG248" s="1033"/>
      <c r="AH248" s="1033">
        <f t="shared" si="55"/>
        <v>0</v>
      </c>
      <c r="AI248" s="1016"/>
      <c r="AJ248" s="1016"/>
      <c r="AK248" s="1016"/>
      <c r="AL248" s="945"/>
      <c r="AM248" s="945"/>
      <c r="AN248" s="1022"/>
      <c r="AO248" s="1022"/>
      <c r="AP248" s="1022">
        <f t="shared" si="56"/>
        <v>0</v>
      </c>
      <c r="AQ248" s="1307"/>
      <c r="AR248" s="1307"/>
      <c r="AS248" s="1307"/>
      <c r="AT248" s="1307"/>
      <c r="AU248" s="1307"/>
      <c r="AV248" s="1307"/>
      <c r="AW248" s="1307"/>
      <c r="AX248" s="1924"/>
      <c r="AY248" s="1924"/>
      <c r="AZ248" s="1924"/>
      <c r="BA248" s="1924"/>
      <c r="BB248" s="1924"/>
      <c r="BC248" s="1924"/>
      <c r="BD248" s="1924"/>
      <c r="BE248" s="1007"/>
    </row>
    <row r="249" spans="1:57" ht="12" hidden="1" customHeight="1">
      <c r="A249" s="913"/>
      <c r="B249" s="1087"/>
      <c r="C249" s="1010"/>
      <c r="D249" s="952"/>
      <c r="E249" s="1034"/>
      <c r="F249" s="1034"/>
      <c r="G249" s="1034"/>
      <c r="H249" s="1034"/>
      <c r="I249" s="1034">
        <f t="shared" si="51"/>
        <v>0</v>
      </c>
      <c r="J249" s="1030"/>
      <c r="K249" s="1030"/>
      <c r="L249" s="1030"/>
      <c r="M249" s="1031"/>
      <c r="N249" s="1031">
        <f t="shared" si="52"/>
        <v>0</v>
      </c>
      <c r="O249" s="1031"/>
      <c r="P249" s="1317"/>
      <c r="Q249" s="1014"/>
      <c r="R249" s="1004"/>
      <c r="S249" s="1004"/>
      <c r="T249" s="1014"/>
      <c r="U249" s="1020"/>
      <c r="V249" s="1020">
        <f t="shared" si="53"/>
        <v>0</v>
      </c>
      <c r="W249" s="1021"/>
      <c r="X249" s="1021"/>
      <c r="Y249" s="1022"/>
      <c r="Z249" s="945"/>
      <c r="AA249" s="1022"/>
      <c r="AB249" s="1029"/>
      <c r="AC249" s="1029">
        <f t="shared" si="54"/>
        <v>0</v>
      </c>
      <c r="AD249" s="1033"/>
      <c r="AE249" s="1033"/>
      <c r="AF249" s="1033"/>
      <c r="AG249" s="1033"/>
      <c r="AH249" s="1033">
        <f t="shared" si="55"/>
        <v>0</v>
      </c>
      <c r="AI249" s="1016"/>
      <c r="AJ249" s="1016"/>
      <c r="AK249" s="1016"/>
      <c r="AL249" s="945"/>
      <c r="AM249" s="945"/>
      <c r="AN249" s="1022"/>
      <c r="AO249" s="1022"/>
      <c r="AP249" s="1022">
        <f t="shared" si="56"/>
        <v>0</v>
      </c>
      <c r="AQ249" s="1307"/>
      <c r="AR249" s="1307"/>
      <c r="AS249" s="1307"/>
      <c r="AT249" s="1307"/>
      <c r="AU249" s="1307"/>
      <c r="AV249" s="1307"/>
      <c r="AW249" s="1307"/>
      <c r="AX249" s="1924"/>
      <c r="AY249" s="1924"/>
      <c r="AZ249" s="1924"/>
      <c r="BA249" s="1924"/>
      <c r="BB249" s="1924"/>
      <c r="BC249" s="1924"/>
      <c r="BD249" s="1924"/>
      <c r="BE249" s="1007"/>
    </row>
    <row r="250" spans="1:57" ht="12" hidden="1" customHeight="1">
      <c r="A250" s="913"/>
      <c r="B250" s="1087"/>
      <c r="C250" s="1010"/>
      <c r="D250" s="952"/>
      <c r="E250" s="1034"/>
      <c r="F250" s="1034"/>
      <c r="G250" s="1034"/>
      <c r="H250" s="1034"/>
      <c r="I250" s="1034">
        <f t="shared" si="51"/>
        <v>0</v>
      </c>
      <c r="J250" s="1030"/>
      <c r="K250" s="1030"/>
      <c r="L250" s="1030"/>
      <c r="M250" s="1031"/>
      <c r="N250" s="1031">
        <f t="shared" si="52"/>
        <v>0</v>
      </c>
      <c r="O250" s="1031"/>
      <c r="P250" s="1317"/>
      <c r="Q250" s="1014"/>
      <c r="R250" s="1004"/>
      <c r="S250" s="1004"/>
      <c r="T250" s="1014"/>
      <c r="U250" s="1020"/>
      <c r="V250" s="1020">
        <f t="shared" si="53"/>
        <v>0</v>
      </c>
      <c r="W250" s="1021"/>
      <c r="X250" s="1021"/>
      <c r="Y250" s="1022"/>
      <c r="Z250" s="945"/>
      <c r="AA250" s="1022"/>
      <c r="AB250" s="1029"/>
      <c r="AC250" s="1029">
        <f t="shared" si="54"/>
        <v>0</v>
      </c>
      <c r="AD250" s="1033"/>
      <c r="AE250" s="1033"/>
      <c r="AF250" s="1033"/>
      <c r="AG250" s="1033"/>
      <c r="AH250" s="1033">
        <f t="shared" si="55"/>
        <v>0</v>
      </c>
      <c r="AI250" s="1016"/>
      <c r="AJ250" s="1016"/>
      <c r="AK250" s="1016"/>
      <c r="AL250" s="945"/>
      <c r="AM250" s="945"/>
      <c r="AN250" s="1022"/>
      <c r="AO250" s="1022"/>
      <c r="AP250" s="1022">
        <f t="shared" si="56"/>
        <v>0</v>
      </c>
      <c r="AQ250" s="1307"/>
      <c r="AR250" s="1307"/>
      <c r="AS250" s="1307"/>
      <c r="AT250" s="1307"/>
      <c r="AU250" s="1307"/>
      <c r="AV250" s="1307"/>
      <c r="AW250" s="1307"/>
      <c r="AX250" s="1924"/>
      <c r="AY250" s="1924"/>
      <c r="AZ250" s="1924"/>
      <c r="BA250" s="1924"/>
      <c r="BB250" s="1924"/>
      <c r="BC250" s="1924"/>
      <c r="BD250" s="1924"/>
      <c r="BE250" s="1007"/>
    </row>
    <row r="251" spans="1:57" ht="12" hidden="1" customHeight="1">
      <c r="A251" s="913"/>
      <c r="B251" s="1087"/>
      <c r="C251" s="1010"/>
      <c r="D251" s="952"/>
      <c r="E251" s="1034"/>
      <c r="F251" s="1034"/>
      <c r="G251" s="1034"/>
      <c r="H251" s="1034"/>
      <c r="I251" s="1034">
        <f t="shared" si="51"/>
        <v>0</v>
      </c>
      <c r="J251" s="1030"/>
      <c r="K251" s="1030"/>
      <c r="L251" s="1030"/>
      <c r="M251" s="1031"/>
      <c r="N251" s="1031">
        <f t="shared" si="52"/>
        <v>0</v>
      </c>
      <c r="O251" s="1031"/>
      <c r="P251" s="1317"/>
      <c r="Q251" s="1014"/>
      <c r="R251" s="1004"/>
      <c r="S251" s="1004"/>
      <c r="T251" s="1014"/>
      <c r="U251" s="1020"/>
      <c r="V251" s="1020">
        <f t="shared" si="53"/>
        <v>0</v>
      </c>
      <c r="W251" s="1021"/>
      <c r="X251" s="1021"/>
      <c r="Y251" s="1022"/>
      <c r="Z251" s="945"/>
      <c r="AA251" s="1022"/>
      <c r="AB251" s="1029"/>
      <c r="AC251" s="1029">
        <f t="shared" si="54"/>
        <v>0</v>
      </c>
      <c r="AD251" s="1033"/>
      <c r="AE251" s="1033"/>
      <c r="AF251" s="1033"/>
      <c r="AG251" s="1033"/>
      <c r="AH251" s="1033">
        <f t="shared" si="55"/>
        <v>0</v>
      </c>
      <c r="AI251" s="1016"/>
      <c r="AJ251" s="1016"/>
      <c r="AK251" s="1016"/>
      <c r="AL251" s="945"/>
      <c r="AM251" s="945"/>
      <c r="AN251" s="1022"/>
      <c r="AO251" s="1022"/>
      <c r="AP251" s="1022">
        <f t="shared" si="56"/>
        <v>0</v>
      </c>
      <c r="AQ251" s="1307"/>
      <c r="AR251" s="1307"/>
      <c r="AS251" s="1307"/>
      <c r="AT251" s="1307"/>
      <c r="AU251" s="1307"/>
      <c r="AV251" s="1307"/>
      <c r="AW251" s="1307"/>
      <c r="AX251" s="1924"/>
      <c r="AY251" s="1924"/>
      <c r="AZ251" s="1924"/>
      <c r="BA251" s="1924"/>
      <c r="BB251" s="1924"/>
      <c r="BC251" s="1924"/>
      <c r="BD251" s="1924"/>
      <c r="BE251" s="1007"/>
    </row>
    <row r="252" spans="1:57" ht="12" hidden="1" customHeight="1">
      <c r="A252" s="913"/>
      <c r="B252" s="1087"/>
      <c r="C252" s="1010"/>
      <c r="D252" s="952"/>
      <c r="E252" s="1034"/>
      <c r="F252" s="1034"/>
      <c r="G252" s="1034"/>
      <c r="H252" s="1034"/>
      <c r="I252" s="1034">
        <f t="shared" si="51"/>
        <v>0</v>
      </c>
      <c r="J252" s="1030"/>
      <c r="K252" s="1030"/>
      <c r="L252" s="1030"/>
      <c r="M252" s="1031"/>
      <c r="N252" s="1031">
        <f t="shared" si="52"/>
        <v>0</v>
      </c>
      <c r="O252" s="1031"/>
      <c r="P252" s="1317"/>
      <c r="Q252" s="1014"/>
      <c r="R252" s="1004"/>
      <c r="S252" s="1004"/>
      <c r="T252" s="1014"/>
      <c r="U252" s="1020"/>
      <c r="V252" s="1020">
        <f t="shared" si="53"/>
        <v>0</v>
      </c>
      <c r="W252" s="1021"/>
      <c r="X252" s="1021"/>
      <c r="Y252" s="1022"/>
      <c r="Z252" s="945"/>
      <c r="AA252" s="1022"/>
      <c r="AB252" s="1029"/>
      <c r="AC252" s="1029">
        <f t="shared" si="54"/>
        <v>0</v>
      </c>
      <c r="AD252" s="1033"/>
      <c r="AE252" s="1033"/>
      <c r="AF252" s="1033"/>
      <c r="AG252" s="1033"/>
      <c r="AH252" s="1033">
        <f t="shared" si="55"/>
        <v>0</v>
      </c>
      <c r="AI252" s="1016"/>
      <c r="AJ252" s="1016"/>
      <c r="AK252" s="1016"/>
      <c r="AL252" s="945"/>
      <c r="AM252" s="945"/>
      <c r="AN252" s="1022"/>
      <c r="AO252" s="1022"/>
      <c r="AP252" s="1022">
        <f t="shared" si="56"/>
        <v>0</v>
      </c>
      <c r="AQ252" s="1307"/>
      <c r="AR252" s="1307"/>
      <c r="AS252" s="1307"/>
      <c r="AT252" s="1307"/>
      <c r="AU252" s="1307"/>
      <c r="AV252" s="1307"/>
      <c r="AW252" s="1307"/>
      <c r="AX252" s="1924"/>
      <c r="AY252" s="1924"/>
      <c r="AZ252" s="1924"/>
      <c r="BA252" s="1924"/>
      <c r="BB252" s="1924"/>
      <c r="BC252" s="1924"/>
      <c r="BD252" s="1924"/>
      <c r="BE252" s="1007"/>
    </row>
    <row r="253" spans="1:57" ht="12" hidden="1" customHeight="1">
      <c r="A253" s="913"/>
      <c r="B253" s="1087"/>
      <c r="C253" s="1010"/>
      <c r="D253" s="952"/>
      <c r="E253" s="1034"/>
      <c r="F253" s="1034"/>
      <c r="G253" s="1034"/>
      <c r="H253" s="1034"/>
      <c r="I253" s="1034">
        <f t="shared" si="51"/>
        <v>0</v>
      </c>
      <c r="J253" s="1030"/>
      <c r="K253" s="1030"/>
      <c r="L253" s="1030"/>
      <c r="M253" s="1031"/>
      <c r="N253" s="1031">
        <f t="shared" si="52"/>
        <v>0</v>
      </c>
      <c r="O253" s="1031"/>
      <c r="P253" s="1317"/>
      <c r="Q253" s="1014"/>
      <c r="R253" s="1004"/>
      <c r="S253" s="1004"/>
      <c r="T253" s="1014"/>
      <c r="U253" s="1020"/>
      <c r="V253" s="1020">
        <f t="shared" si="53"/>
        <v>0</v>
      </c>
      <c r="W253" s="1021"/>
      <c r="X253" s="1021"/>
      <c r="Y253" s="1022"/>
      <c r="Z253" s="945"/>
      <c r="AA253" s="1022"/>
      <c r="AB253" s="1029"/>
      <c r="AC253" s="1029">
        <f t="shared" si="54"/>
        <v>0</v>
      </c>
      <c r="AD253" s="1033"/>
      <c r="AE253" s="1033"/>
      <c r="AF253" s="1033"/>
      <c r="AG253" s="1033"/>
      <c r="AH253" s="1033">
        <f t="shared" si="55"/>
        <v>0</v>
      </c>
      <c r="AI253" s="1016"/>
      <c r="AJ253" s="1016"/>
      <c r="AK253" s="1016"/>
      <c r="AL253" s="945"/>
      <c r="AM253" s="945"/>
      <c r="AN253" s="1022"/>
      <c r="AO253" s="1022"/>
      <c r="AP253" s="1022">
        <f t="shared" si="56"/>
        <v>0</v>
      </c>
      <c r="AQ253" s="1307"/>
      <c r="AR253" s="1307"/>
      <c r="AS253" s="1307"/>
      <c r="AT253" s="1307"/>
      <c r="AU253" s="1307"/>
      <c r="AV253" s="1307"/>
      <c r="AW253" s="1307"/>
      <c r="AX253" s="1924"/>
      <c r="AY253" s="1924"/>
      <c r="AZ253" s="1924"/>
      <c r="BA253" s="1924"/>
      <c r="BB253" s="1924"/>
      <c r="BC253" s="1924"/>
      <c r="BD253" s="1924"/>
      <c r="BE253" s="1007"/>
    </row>
    <row r="254" spans="1:57" ht="12" hidden="1" customHeight="1">
      <c r="A254" s="913"/>
      <c r="B254" s="1087"/>
      <c r="C254" s="1010"/>
      <c r="D254" s="952"/>
      <c r="E254" s="1034"/>
      <c r="F254" s="1034"/>
      <c r="G254" s="1034"/>
      <c r="H254" s="1034"/>
      <c r="I254" s="1034">
        <f t="shared" si="51"/>
        <v>0</v>
      </c>
      <c r="J254" s="1030"/>
      <c r="K254" s="1030"/>
      <c r="L254" s="1030"/>
      <c r="M254" s="1031"/>
      <c r="N254" s="1031">
        <f t="shared" si="52"/>
        <v>0</v>
      </c>
      <c r="O254" s="1031"/>
      <c r="P254" s="1317"/>
      <c r="Q254" s="1014"/>
      <c r="R254" s="1004"/>
      <c r="S254" s="1004"/>
      <c r="T254" s="1014"/>
      <c r="U254" s="1020"/>
      <c r="V254" s="1020">
        <f t="shared" si="53"/>
        <v>0</v>
      </c>
      <c r="W254" s="1021"/>
      <c r="X254" s="1021"/>
      <c r="Y254" s="1022"/>
      <c r="Z254" s="945"/>
      <c r="AA254" s="1022"/>
      <c r="AB254" s="1029"/>
      <c r="AC254" s="1029">
        <f t="shared" si="54"/>
        <v>0</v>
      </c>
      <c r="AD254" s="1033"/>
      <c r="AE254" s="1033"/>
      <c r="AF254" s="1033"/>
      <c r="AG254" s="1033"/>
      <c r="AH254" s="1033">
        <f t="shared" si="55"/>
        <v>0</v>
      </c>
      <c r="AI254" s="1016"/>
      <c r="AJ254" s="1016"/>
      <c r="AK254" s="1016"/>
      <c r="AL254" s="945"/>
      <c r="AM254" s="945"/>
      <c r="AN254" s="1022"/>
      <c r="AO254" s="1022"/>
      <c r="AP254" s="1022">
        <f t="shared" si="56"/>
        <v>0</v>
      </c>
      <c r="AQ254" s="1307"/>
      <c r="AR254" s="1307"/>
      <c r="AS254" s="1307"/>
      <c r="AT254" s="1307"/>
      <c r="AU254" s="1307"/>
      <c r="AV254" s="1307"/>
      <c r="AW254" s="1307"/>
      <c r="AX254" s="1924"/>
      <c r="AY254" s="1924"/>
      <c r="AZ254" s="1924"/>
      <c r="BA254" s="1924"/>
      <c r="BB254" s="1924"/>
      <c r="BC254" s="1924"/>
      <c r="BD254" s="1924"/>
      <c r="BE254" s="1007"/>
    </row>
    <row r="255" spans="1:57" ht="12" hidden="1" customHeight="1">
      <c r="A255" s="913"/>
      <c r="B255" s="1087"/>
      <c r="C255" s="1010"/>
      <c r="D255" s="952"/>
      <c r="E255" s="1034"/>
      <c r="F255" s="1034"/>
      <c r="G255" s="1034"/>
      <c r="H255" s="1034"/>
      <c r="I255" s="1034">
        <f t="shared" si="51"/>
        <v>0</v>
      </c>
      <c r="J255" s="1030"/>
      <c r="K255" s="1030"/>
      <c r="L255" s="1030"/>
      <c r="M255" s="1031"/>
      <c r="N255" s="1031">
        <f t="shared" si="52"/>
        <v>0</v>
      </c>
      <c r="O255" s="1031"/>
      <c r="P255" s="1317"/>
      <c r="Q255" s="1014"/>
      <c r="R255" s="1004"/>
      <c r="S255" s="1004"/>
      <c r="T255" s="1014"/>
      <c r="U255" s="1020"/>
      <c r="V255" s="1020">
        <f t="shared" si="53"/>
        <v>0</v>
      </c>
      <c r="W255" s="1021"/>
      <c r="X255" s="1021"/>
      <c r="Y255" s="1022"/>
      <c r="Z255" s="945"/>
      <c r="AA255" s="1022"/>
      <c r="AB255" s="1029"/>
      <c r="AC255" s="1029">
        <f t="shared" si="54"/>
        <v>0</v>
      </c>
      <c r="AD255" s="1033"/>
      <c r="AE255" s="1033"/>
      <c r="AF255" s="1033"/>
      <c r="AG255" s="1033"/>
      <c r="AH255" s="1033">
        <f t="shared" si="55"/>
        <v>0</v>
      </c>
      <c r="AI255" s="1016"/>
      <c r="AJ255" s="1016"/>
      <c r="AK255" s="1016"/>
      <c r="AL255" s="945"/>
      <c r="AM255" s="945"/>
      <c r="AN255" s="1022"/>
      <c r="AO255" s="1022"/>
      <c r="AP255" s="1022">
        <f t="shared" si="56"/>
        <v>0</v>
      </c>
      <c r="AQ255" s="1307"/>
      <c r="AR255" s="1307"/>
      <c r="AS255" s="1307"/>
      <c r="AT255" s="1307"/>
      <c r="AU255" s="1307"/>
      <c r="AV255" s="1307"/>
      <c r="AW255" s="1307"/>
      <c r="AX255" s="1924"/>
      <c r="AY255" s="1924"/>
      <c r="AZ255" s="1924"/>
      <c r="BA255" s="1924"/>
      <c r="BB255" s="1924"/>
      <c r="BC255" s="1924"/>
      <c r="BD255" s="1924"/>
      <c r="BE255" s="1007"/>
    </row>
    <row r="256" spans="1:57" ht="12" hidden="1" customHeight="1">
      <c r="A256" s="913"/>
      <c r="B256" s="1087"/>
      <c r="C256" s="1010"/>
      <c r="D256" s="952"/>
      <c r="E256" s="1034"/>
      <c r="F256" s="1034"/>
      <c r="G256" s="1034"/>
      <c r="H256" s="1034"/>
      <c r="I256" s="1034">
        <f t="shared" si="51"/>
        <v>0</v>
      </c>
      <c r="J256" s="1030"/>
      <c r="K256" s="1030"/>
      <c r="L256" s="1030"/>
      <c r="M256" s="1031"/>
      <c r="N256" s="1031">
        <f t="shared" si="52"/>
        <v>0</v>
      </c>
      <c r="O256" s="1031"/>
      <c r="P256" s="1317"/>
      <c r="Q256" s="1014"/>
      <c r="R256" s="1004"/>
      <c r="S256" s="1004"/>
      <c r="T256" s="1014"/>
      <c r="U256" s="1020"/>
      <c r="V256" s="1020">
        <f t="shared" si="53"/>
        <v>0</v>
      </c>
      <c r="W256" s="1021"/>
      <c r="X256" s="1021"/>
      <c r="Y256" s="1022"/>
      <c r="Z256" s="945"/>
      <c r="AA256" s="1022"/>
      <c r="AB256" s="1029"/>
      <c r="AC256" s="1029">
        <f t="shared" si="54"/>
        <v>0</v>
      </c>
      <c r="AD256" s="1033"/>
      <c r="AE256" s="1033"/>
      <c r="AF256" s="1033"/>
      <c r="AG256" s="1033"/>
      <c r="AH256" s="1033">
        <f t="shared" si="55"/>
        <v>0</v>
      </c>
      <c r="AI256" s="1016"/>
      <c r="AJ256" s="1016"/>
      <c r="AK256" s="1016"/>
      <c r="AL256" s="945"/>
      <c r="AM256" s="945"/>
      <c r="AN256" s="1022"/>
      <c r="AO256" s="1022"/>
      <c r="AP256" s="1022">
        <f t="shared" si="56"/>
        <v>0</v>
      </c>
      <c r="AQ256" s="1307"/>
      <c r="AR256" s="1307"/>
      <c r="AS256" s="1307"/>
      <c r="AT256" s="1307"/>
      <c r="AU256" s="1307"/>
      <c r="AV256" s="1307"/>
      <c r="AW256" s="1307"/>
      <c r="AX256" s="1924"/>
      <c r="AY256" s="1924"/>
      <c r="AZ256" s="1924"/>
      <c r="BA256" s="1924"/>
      <c r="BB256" s="1924"/>
      <c r="BC256" s="1924"/>
      <c r="BD256" s="1924"/>
      <c r="BE256" s="1007"/>
    </row>
    <row r="257" spans="1:57" ht="12" hidden="1" customHeight="1">
      <c r="A257" s="913"/>
      <c r="B257" s="1087"/>
      <c r="C257" s="1010"/>
      <c r="D257" s="952"/>
      <c r="E257" s="1034"/>
      <c r="F257" s="1034"/>
      <c r="G257" s="1034"/>
      <c r="H257" s="1034"/>
      <c r="I257" s="1034">
        <f t="shared" si="51"/>
        <v>0</v>
      </c>
      <c r="J257" s="1030"/>
      <c r="K257" s="1030"/>
      <c r="L257" s="1030"/>
      <c r="M257" s="1031"/>
      <c r="N257" s="1031">
        <f t="shared" si="52"/>
        <v>0</v>
      </c>
      <c r="O257" s="1031"/>
      <c r="P257" s="1317"/>
      <c r="Q257" s="1014"/>
      <c r="R257" s="1004"/>
      <c r="S257" s="1004"/>
      <c r="T257" s="1014"/>
      <c r="U257" s="1020"/>
      <c r="V257" s="1020">
        <f t="shared" si="53"/>
        <v>0</v>
      </c>
      <c r="W257" s="1021"/>
      <c r="X257" s="1021"/>
      <c r="Y257" s="1022"/>
      <c r="Z257" s="945"/>
      <c r="AA257" s="1022"/>
      <c r="AB257" s="1029"/>
      <c r="AC257" s="1029">
        <f t="shared" si="54"/>
        <v>0</v>
      </c>
      <c r="AD257" s="1033"/>
      <c r="AE257" s="1033"/>
      <c r="AF257" s="1033"/>
      <c r="AG257" s="1033"/>
      <c r="AH257" s="1033">
        <f t="shared" si="55"/>
        <v>0</v>
      </c>
      <c r="AI257" s="1016"/>
      <c r="AJ257" s="1016"/>
      <c r="AK257" s="1016"/>
      <c r="AL257" s="945"/>
      <c r="AM257" s="945"/>
      <c r="AN257" s="1022"/>
      <c r="AO257" s="1022"/>
      <c r="AP257" s="1022">
        <f t="shared" si="56"/>
        <v>0</v>
      </c>
      <c r="AQ257" s="1307"/>
      <c r="AR257" s="1307"/>
      <c r="AS257" s="1307"/>
      <c r="AT257" s="1307"/>
      <c r="AU257" s="1307"/>
      <c r="AV257" s="1307"/>
      <c r="AW257" s="1307"/>
      <c r="AX257" s="1924"/>
      <c r="AY257" s="1924"/>
      <c r="AZ257" s="1924"/>
      <c r="BA257" s="1924"/>
      <c r="BB257" s="1924"/>
      <c r="BC257" s="1924"/>
      <c r="BD257" s="1924"/>
      <c r="BE257" s="1007"/>
    </row>
    <row r="258" spans="1:57" ht="12" hidden="1" customHeight="1">
      <c r="A258" s="913"/>
      <c r="B258" s="1087"/>
      <c r="C258" s="1010"/>
      <c r="D258" s="952"/>
      <c r="E258" s="1034"/>
      <c r="F258" s="1034"/>
      <c r="G258" s="1034"/>
      <c r="H258" s="1034"/>
      <c r="I258" s="1034">
        <f t="shared" si="51"/>
        <v>0</v>
      </c>
      <c r="J258" s="1030"/>
      <c r="K258" s="1030"/>
      <c r="L258" s="1030"/>
      <c r="M258" s="1031"/>
      <c r="N258" s="1031">
        <f t="shared" si="52"/>
        <v>0</v>
      </c>
      <c r="O258" s="1031"/>
      <c r="P258" s="1317"/>
      <c r="Q258" s="1014"/>
      <c r="R258" s="1004"/>
      <c r="S258" s="1004"/>
      <c r="T258" s="1014"/>
      <c r="U258" s="1020"/>
      <c r="V258" s="1020">
        <f t="shared" si="53"/>
        <v>0</v>
      </c>
      <c r="W258" s="1021"/>
      <c r="X258" s="1021"/>
      <c r="Y258" s="1022"/>
      <c r="Z258" s="945"/>
      <c r="AA258" s="1022"/>
      <c r="AB258" s="1029"/>
      <c r="AC258" s="1029">
        <f t="shared" si="54"/>
        <v>0</v>
      </c>
      <c r="AD258" s="1033"/>
      <c r="AE258" s="1033"/>
      <c r="AF258" s="1033"/>
      <c r="AG258" s="1033"/>
      <c r="AH258" s="1033">
        <f t="shared" si="55"/>
        <v>0</v>
      </c>
      <c r="AI258" s="1016"/>
      <c r="AJ258" s="1016"/>
      <c r="AK258" s="1016"/>
      <c r="AL258" s="945"/>
      <c r="AM258" s="945"/>
      <c r="AN258" s="1022"/>
      <c r="AO258" s="1022"/>
      <c r="AP258" s="1022">
        <f t="shared" si="56"/>
        <v>0</v>
      </c>
      <c r="AQ258" s="1307"/>
      <c r="AR258" s="1307"/>
      <c r="AS258" s="1307"/>
      <c r="AT258" s="1307"/>
      <c r="AU258" s="1307"/>
      <c r="AV258" s="1307"/>
      <c r="AW258" s="1307"/>
      <c r="AX258" s="1924"/>
      <c r="AY258" s="1924"/>
      <c r="AZ258" s="1924"/>
      <c r="BA258" s="1924"/>
      <c r="BB258" s="1924"/>
      <c r="BC258" s="1924"/>
      <c r="BD258" s="1924"/>
      <c r="BE258" s="1007"/>
    </row>
    <row r="259" spans="1:57" ht="12" hidden="1" customHeight="1">
      <c r="A259" s="913"/>
      <c r="B259" s="1087"/>
      <c r="C259" s="1010"/>
      <c r="D259" s="952"/>
      <c r="E259" s="1034"/>
      <c r="F259" s="1034"/>
      <c r="G259" s="1034"/>
      <c r="H259" s="1034"/>
      <c r="I259" s="1034">
        <f t="shared" si="51"/>
        <v>0</v>
      </c>
      <c r="J259" s="1030"/>
      <c r="K259" s="1030"/>
      <c r="L259" s="1030"/>
      <c r="M259" s="1031"/>
      <c r="N259" s="1031">
        <f t="shared" si="52"/>
        <v>0</v>
      </c>
      <c r="O259" s="1031"/>
      <c r="P259" s="1317"/>
      <c r="Q259" s="1014"/>
      <c r="R259" s="1004"/>
      <c r="S259" s="1004"/>
      <c r="T259" s="1014"/>
      <c r="U259" s="1020"/>
      <c r="V259" s="1020">
        <f t="shared" si="53"/>
        <v>0</v>
      </c>
      <c r="W259" s="1021"/>
      <c r="X259" s="1021"/>
      <c r="Y259" s="1022"/>
      <c r="Z259" s="945"/>
      <c r="AA259" s="1022"/>
      <c r="AB259" s="1029"/>
      <c r="AC259" s="1029">
        <f t="shared" si="54"/>
        <v>0</v>
      </c>
      <c r="AD259" s="1033"/>
      <c r="AE259" s="1033"/>
      <c r="AF259" s="1033"/>
      <c r="AG259" s="1033"/>
      <c r="AH259" s="1033">
        <f t="shared" si="55"/>
        <v>0</v>
      </c>
      <c r="AI259" s="1016"/>
      <c r="AJ259" s="1016"/>
      <c r="AK259" s="1016"/>
      <c r="AL259" s="945"/>
      <c r="AM259" s="945"/>
      <c r="AN259" s="1022"/>
      <c r="AO259" s="1022"/>
      <c r="AP259" s="1022">
        <f t="shared" si="56"/>
        <v>0</v>
      </c>
      <c r="AQ259" s="1307"/>
      <c r="AR259" s="1307"/>
      <c r="AS259" s="1307"/>
      <c r="AT259" s="1307"/>
      <c r="AU259" s="1307"/>
      <c r="AV259" s="1307"/>
      <c r="AW259" s="1307"/>
      <c r="AX259" s="1924"/>
      <c r="AY259" s="1924"/>
      <c r="AZ259" s="1924"/>
      <c r="BA259" s="1924"/>
      <c r="BB259" s="1924"/>
      <c r="BC259" s="1924"/>
      <c r="BD259" s="1924"/>
      <c r="BE259" s="1007"/>
    </row>
    <row r="260" spans="1:57" ht="12" hidden="1" customHeight="1">
      <c r="A260" s="913"/>
      <c r="B260" s="1087"/>
      <c r="C260" s="1010"/>
      <c r="D260" s="952"/>
      <c r="E260" s="1034"/>
      <c r="F260" s="1034"/>
      <c r="G260" s="1034"/>
      <c r="H260" s="1034"/>
      <c r="I260" s="1034">
        <f t="shared" si="51"/>
        <v>0</v>
      </c>
      <c r="J260" s="1030"/>
      <c r="K260" s="1030"/>
      <c r="L260" s="1030"/>
      <c r="M260" s="1031"/>
      <c r="N260" s="1031">
        <f t="shared" si="52"/>
        <v>0</v>
      </c>
      <c r="O260" s="1031"/>
      <c r="P260" s="1317"/>
      <c r="Q260" s="1014"/>
      <c r="R260" s="1004"/>
      <c r="S260" s="1004"/>
      <c r="T260" s="1014"/>
      <c r="U260" s="1020"/>
      <c r="V260" s="1020">
        <f t="shared" si="53"/>
        <v>0</v>
      </c>
      <c r="W260" s="1021"/>
      <c r="X260" s="1021"/>
      <c r="Y260" s="1022"/>
      <c r="Z260" s="945"/>
      <c r="AA260" s="1022"/>
      <c r="AB260" s="1029"/>
      <c r="AC260" s="1029">
        <f t="shared" si="54"/>
        <v>0</v>
      </c>
      <c r="AD260" s="1033"/>
      <c r="AE260" s="1033"/>
      <c r="AF260" s="1033"/>
      <c r="AG260" s="1033"/>
      <c r="AH260" s="1033">
        <f t="shared" si="55"/>
        <v>0</v>
      </c>
      <c r="AI260" s="1016"/>
      <c r="AJ260" s="1016"/>
      <c r="AK260" s="1016"/>
      <c r="AL260" s="945"/>
      <c r="AM260" s="945"/>
      <c r="AN260" s="1022"/>
      <c r="AO260" s="1022"/>
      <c r="AP260" s="1022">
        <f t="shared" si="56"/>
        <v>0</v>
      </c>
      <c r="AQ260" s="1307"/>
      <c r="AR260" s="1307"/>
      <c r="AS260" s="1307"/>
      <c r="AT260" s="1307"/>
      <c r="AU260" s="1307"/>
      <c r="AV260" s="1307"/>
      <c r="AW260" s="1307"/>
      <c r="AX260" s="1924"/>
      <c r="AY260" s="1924"/>
      <c r="AZ260" s="1924"/>
      <c r="BA260" s="1924"/>
      <c r="BB260" s="1924"/>
      <c r="BC260" s="1924"/>
      <c r="BD260" s="1924"/>
      <c r="BE260" s="1007"/>
    </row>
    <row r="261" spans="1:57" ht="12" hidden="1" customHeight="1">
      <c r="A261" s="913"/>
      <c r="B261" s="1087"/>
      <c r="C261" s="1010"/>
      <c r="D261" s="952"/>
      <c r="E261" s="1034"/>
      <c r="F261" s="1034"/>
      <c r="G261" s="1034"/>
      <c r="H261" s="1034"/>
      <c r="I261" s="1034">
        <f t="shared" si="51"/>
        <v>0</v>
      </c>
      <c r="J261" s="1030"/>
      <c r="K261" s="1030"/>
      <c r="L261" s="1030"/>
      <c r="M261" s="1031"/>
      <c r="N261" s="1031">
        <f t="shared" si="52"/>
        <v>0</v>
      </c>
      <c r="O261" s="1031"/>
      <c r="P261" s="1317"/>
      <c r="Q261" s="1014"/>
      <c r="R261" s="1004"/>
      <c r="S261" s="1004"/>
      <c r="T261" s="1014"/>
      <c r="U261" s="1020"/>
      <c r="V261" s="1020">
        <f t="shared" si="53"/>
        <v>0</v>
      </c>
      <c r="W261" s="1021"/>
      <c r="X261" s="1021"/>
      <c r="Y261" s="1022"/>
      <c r="Z261" s="945"/>
      <c r="AA261" s="1022"/>
      <c r="AB261" s="1029"/>
      <c r="AC261" s="1029">
        <f t="shared" si="54"/>
        <v>0</v>
      </c>
      <c r="AD261" s="1033"/>
      <c r="AE261" s="1033"/>
      <c r="AF261" s="1033"/>
      <c r="AG261" s="1033"/>
      <c r="AH261" s="1033">
        <f t="shared" si="55"/>
        <v>0</v>
      </c>
      <c r="AI261" s="1016"/>
      <c r="AJ261" s="1016"/>
      <c r="AK261" s="1016"/>
      <c r="AL261" s="945"/>
      <c r="AM261" s="945"/>
      <c r="AN261" s="1022"/>
      <c r="AO261" s="1022"/>
      <c r="AP261" s="1022">
        <f t="shared" si="56"/>
        <v>0</v>
      </c>
      <c r="AQ261" s="1307"/>
      <c r="AR261" s="1307"/>
      <c r="AS261" s="1307"/>
      <c r="AT261" s="1307"/>
      <c r="AU261" s="1307"/>
      <c r="AV261" s="1307"/>
      <c r="AW261" s="1307"/>
      <c r="AX261" s="1924"/>
      <c r="AY261" s="1924"/>
      <c r="AZ261" s="1924"/>
      <c r="BA261" s="1924"/>
      <c r="BB261" s="1924"/>
      <c r="BC261" s="1924"/>
      <c r="BD261" s="1924"/>
      <c r="BE261" s="1007"/>
    </row>
    <row r="262" spans="1:57" ht="12" hidden="1" customHeight="1">
      <c r="A262" s="913"/>
      <c r="B262" s="1087"/>
      <c r="C262" s="1010"/>
      <c r="D262" s="952"/>
      <c r="E262" s="1034"/>
      <c r="F262" s="1034"/>
      <c r="G262" s="1034"/>
      <c r="H262" s="1034"/>
      <c r="I262" s="1034">
        <f t="shared" si="51"/>
        <v>0</v>
      </c>
      <c r="J262" s="1030"/>
      <c r="K262" s="1030"/>
      <c r="L262" s="1030"/>
      <c r="M262" s="1031"/>
      <c r="N262" s="1031">
        <f t="shared" si="52"/>
        <v>0</v>
      </c>
      <c r="O262" s="1031"/>
      <c r="P262" s="1317"/>
      <c r="Q262" s="1014"/>
      <c r="R262" s="1004"/>
      <c r="S262" s="1004"/>
      <c r="T262" s="1014"/>
      <c r="U262" s="1020"/>
      <c r="V262" s="1020">
        <f t="shared" si="53"/>
        <v>0</v>
      </c>
      <c r="W262" s="1021"/>
      <c r="X262" s="1021"/>
      <c r="Y262" s="1022"/>
      <c r="Z262" s="945"/>
      <c r="AA262" s="1022"/>
      <c r="AB262" s="1029"/>
      <c r="AC262" s="1029">
        <f t="shared" si="54"/>
        <v>0</v>
      </c>
      <c r="AD262" s="1033"/>
      <c r="AE262" s="1033"/>
      <c r="AF262" s="1033"/>
      <c r="AG262" s="1033"/>
      <c r="AH262" s="1033">
        <f t="shared" si="55"/>
        <v>0</v>
      </c>
      <c r="AI262" s="1016"/>
      <c r="AJ262" s="1016"/>
      <c r="AK262" s="1016"/>
      <c r="AL262" s="945"/>
      <c r="AM262" s="945"/>
      <c r="AN262" s="1022"/>
      <c r="AO262" s="1022"/>
      <c r="AP262" s="1022">
        <f t="shared" si="56"/>
        <v>0</v>
      </c>
      <c r="AQ262" s="1307"/>
      <c r="AR262" s="1307"/>
      <c r="AS262" s="1307"/>
      <c r="AT262" s="1307"/>
      <c r="AU262" s="1307"/>
      <c r="AV262" s="1307"/>
      <c r="AW262" s="1307"/>
      <c r="AX262" s="1924"/>
      <c r="AY262" s="1924"/>
      <c r="AZ262" s="1924"/>
      <c r="BA262" s="1924"/>
      <c r="BB262" s="1924"/>
      <c r="BC262" s="1924"/>
      <c r="BD262" s="1924"/>
      <c r="BE262" s="1007"/>
    </row>
    <row r="263" spans="1:57" ht="12" hidden="1" customHeight="1">
      <c r="A263" s="913"/>
      <c r="B263" s="1087"/>
      <c r="C263" s="1010"/>
      <c r="D263" s="952"/>
      <c r="E263" s="1034"/>
      <c r="F263" s="1034"/>
      <c r="G263" s="1034"/>
      <c r="H263" s="1034"/>
      <c r="I263" s="1034">
        <f t="shared" si="51"/>
        <v>0</v>
      </c>
      <c r="J263" s="1030"/>
      <c r="K263" s="1030"/>
      <c r="L263" s="1030"/>
      <c r="M263" s="1031"/>
      <c r="N263" s="1031">
        <f t="shared" si="52"/>
        <v>0</v>
      </c>
      <c r="O263" s="1031"/>
      <c r="P263" s="1317"/>
      <c r="Q263" s="1014"/>
      <c r="R263" s="1004"/>
      <c r="S263" s="1004"/>
      <c r="T263" s="1014"/>
      <c r="U263" s="1020"/>
      <c r="V263" s="1020">
        <f t="shared" si="53"/>
        <v>0</v>
      </c>
      <c r="W263" s="1021"/>
      <c r="X263" s="1021"/>
      <c r="Y263" s="1022"/>
      <c r="Z263" s="945"/>
      <c r="AA263" s="1022"/>
      <c r="AB263" s="1029"/>
      <c r="AC263" s="1029">
        <f t="shared" si="54"/>
        <v>0</v>
      </c>
      <c r="AD263" s="1033"/>
      <c r="AE263" s="1033"/>
      <c r="AF263" s="1033"/>
      <c r="AG263" s="1033"/>
      <c r="AH263" s="1033">
        <f t="shared" si="55"/>
        <v>0</v>
      </c>
      <c r="AI263" s="1016"/>
      <c r="AJ263" s="1016"/>
      <c r="AK263" s="1016"/>
      <c r="AL263" s="945"/>
      <c r="AM263" s="945"/>
      <c r="AN263" s="1022"/>
      <c r="AO263" s="1022"/>
      <c r="AP263" s="1022">
        <f t="shared" si="56"/>
        <v>0</v>
      </c>
      <c r="AQ263" s="1307"/>
      <c r="AR263" s="1307"/>
      <c r="AS263" s="1307"/>
      <c r="AT263" s="1307"/>
      <c r="AU263" s="1307"/>
      <c r="AV263" s="1307"/>
      <c r="AW263" s="1307"/>
      <c r="AX263" s="1924"/>
      <c r="AY263" s="1924"/>
      <c r="AZ263" s="1924"/>
      <c r="BA263" s="1924"/>
      <c r="BB263" s="1924"/>
      <c r="BC263" s="1924"/>
      <c r="BD263" s="1924"/>
      <c r="BE263" s="1007"/>
    </row>
    <row r="264" spans="1:57" ht="12" hidden="1" customHeight="1">
      <c r="B264" s="1087"/>
      <c r="C264" s="1010"/>
      <c r="D264" s="952"/>
      <c r="E264" s="1034">
        <v>0</v>
      </c>
      <c r="F264" s="1034">
        <v>0</v>
      </c>
      <c r="G264" s="1034">
        <v>0</v>
      </c>
      <c r="H264" s="1034">
        <v>0</v>
      </c>
      <c r="I264" s="1034">
        <f t="shared" si="51"/>
        <v>0</v>
      </c>
      <c r="J264" s="1030"/>
      <c r="K264" s="1030"/>
      <c r="L264" s="1030"/>
      <c r="M264" s="1031"/>
      <c r="N264" s="1031">
        <f t="shared" si="52"/>
        <v>0</v>
      </c>
      <c r="O264" s="1031"/>
      <c r="P264" s="1317">
        <f>E264+J264</f>
        <v>0</v>
      </c>
      <c r="Q264" s="1014"/>
      <c r="R264" s="1004">
        <f>F264+K264</f>
        <v>0</v>
      </c>
      <c r="S264" s="1004"/>
      <c r="T264" s="1020">
        <f>G264+L264</f>
        <v>0</v>
      </c>
      <c r="U264" s="1020">
        <f>H264+M264</f>
        <v>0</v>
      </c>
      <c r="V264" s="1020">
        <f t="shared" si="53"/>
        <v>0</v>
      </c>
      <c r="W264" s="1021"/>
      <c r="X264" s="1021"/>
      <c r="Y264" s="1022">
        <v>0</v>
      </c>
      <c r="Z264" s="945">
        <v>0</v>
      </c>
      <c r="AA264" s="1022">
        <v>0</v>
      </c>
      <c r="AB264" s="1029">
        <v>0</v>
      </c>
      <c r="AC264" s="1029">
        <f t="shared" si="54"/>
        <v>0</v>
      </c>
      <c r="AD264" s="1033"/>
      <c r="AE264" s="1033"/>
      <c r="AF264" s="1033"/>
      <c r="AG264" s="1033"/>
      <c r="AH264" s="1033">
        <f t="shared" si="55"/>
        <v>0</v>
      </c>
      <c r="AI264" s="1016">
        <f>Y264+AD264</f>
        <v>0</v>
      </c>
      <c r="AJ264" s="1016"/>
      <c r="AK264" s="1016"/>
      <c r="AL264" s="945">
        <f>Z264+AE264</f>
        <v>0</v>
      </c>
      <c r="AM264" s="945"/>
      <c r="AN264" s="1022">
        <f>AA264+AF264</f>
        <v>0</v>
      </c>
      <c r="AO264" s="1022">
        <f>AB264+AG264</f>
        <v>0</v>
      </c>
      <c r="AP264" s="1022">
        <f t="shared" si="56"/>
        <v>0</v>
      </c>
      <c r="AQ264" s="1307"/>
      <c r="AR264" s="1307"/>
      <c r="AS264" s="1307"/>
      <c r="AT264" s="1307"/>
      <c r="AU264" s="1307"/>
      <c r="AV264" s="1307"/>
      <c r="AW264" s="1307"/>
      <c r="AX264" s="1924"/>
      <c r="AY264" s="1924"/>
      <c r="AZ264" s="1924"/>
      <c r="BA264" s="1924"/>
      <c r="BB264" s="1924"/>
      <c r="BC264" s="1924"/>
      <c r="BD264" s="1924"/>
      <c r="BE264" s="1007"/>
    </row>
    <row r="265" spans="1:57" ht="15.75" hidden="1" customHeight="1">
      <c r="B265" s="943"/>
      <c r="C265" s="942" t="s">
        <v>523</v>
      </c>
      <c r="D265" s="923"/>
      <c r="E265" s="920">
        <v>0</v>
      </c>
      <c r="F265" s="920">
        <v>0</v>
      </c>
      <c r="G265" s="920">
        <v>0</v>
      </c>
      <c r="H265" s="920">
        <v>0</v>
      </c>
      <c r="I265" s="920">
        <f t="shared" si="51"/>
        <v>0</v>
      </c>
      <c r="J265" s="922">
        <f>SUM(J266:J285)</f>
        <v>0</v>
      </c>
      <c r="K265" s="922">
        <f>SUM(K266:K285)</f>
        <v>0</v>
      </c>
      <c r="L265" s="922">
        <f>SUM(L266:L285)</f>
        <v>0</v>
      </c>
      <c r="M265" s="921">
        <f>SUM(M266:M285)</f>
        <v>0</v>
      </c>
      <c r="N265" s="921">
        <f t="shared" si="52"/>
        <v>0</v>
      </c>
      <c r="O265" s="921"/>
      <c r="P265" s="1322">
        <f>SUM(P266:P285)</f>
        <v>0</v>
      </c>
      <c r="Q265" s="997"/>
      <c r="R265" s="997">
        <f>SUM(R266:R285)</f>
        <v>0</v>
      </c>
      <c r="S265" s="997"/>
      <c r="T265" s="997">
        <f>SUM(T266:T285)</f>
        <v>0</v>
      </c>
      <c r="U265" s="997">
        <f>SUM(U266:U285)</f>
        <v>0</v>
      </c>
      <c r="V265" s="997">
        <f t="shared" si="53"/>
        <v>0</v>
      </c>
      <c r="W265" s="919"/>
      <c r="X265" s="919"/>
      <c r="Y265" s="917">
        <v>0</v>
      </c>
      <c r="Z265" s="917">
        <v>0</v>
      </c>
      <c r="AA265" s="917">
        <v>0</v>
      </c>
      <c r="AB265" s="917">
        <v>0</v>
      </c>
      <c r="AC265" s="917">
        <f t="shared" si="54"/>
        <v>0</v>
      </c>
      <c r="AD265" s="918">
        <f>SUM(AD266:AD285)</f>
        <v>0</v>
      </c>
      <c r="AE265" s="918">
        <f>SUM(AE266:AE285)</f>
        <v>0</v>
      </c>
      <c r="AF265" s="918">
        <f>SUM(AF266:AF285)</f>
        <v>0</v>
      </c>
      <c r="AG265" s="918">
        <f>SUM(AG266:AG285)</f>
        <v>0</v>
      </c>
      <c r="AH265" s="918">
        <f t="shared" si="55"/>
        <v>0</v>
      </c>
      <c r="AI265" s="917">
        <f>SUM(AI266:AI285)</f>
        <v>0</v>
      </c>
      <c r="AJ265" s="917"/>
      <c r="AK265" s="917"/>
      <c r="AL265" s="917">
        <f>SUM(AL266:AL285)</f>
        <v>0</v>
      </c>
      <c r="AM265" s="917"/>
      <c r="AN265" s="917">
        <f>SUM(AN266:AN285)</f>
        <v>0</v>
      </c>
      <c r="AO265" s="917">
        <f>SUM(AO266:AO285)</f>
        <v>0</v>
      </c>
      <c r="AP265" s="917">
        <f t="shared" si="56"/>
        <v>0</v>
      </c>
      <c r="AQ265" s="1300"/>
      <c r="AR265" s="1300"/>
      <c r="AS265" s="1300"/>
      <c r="AT265" s="1300"/>
      <c r="AU265" s="1300"/>
      <c r="AV265" s="1300"/>
      <c r="AW265" s="1300"/>
      <c r="AX265" s="1917"/>
      <c r="AY265" s="1917"/>
      <c r="AZ265" s="1917"/>
      <c r="BA265" s="1917"/>
      <c r="BB265" s="1917"/>
      <c r="BC265" s="1917"/>
      <c r="BD265" s="1917"/>
      <c r="BE265" s="1007"/>
    </row>
    <row r="266" spans="1:57" ht="12.75" hidden="1" customHeight="1">
      <c r="A266" s="885" t="s">
        <v>636</v>
      </c>
      <c r="B266" s="1087"/>
      <c r="C266" s="1010" t="s">
        <v>684</v>
      </c>
      <c r="D266" s="937"/>
      <c r="E266" s="1012">
        <v>0</v>
      </c>
      <c r="F266" s="1012">
        <v>0</v>
      </c>
      <c r="G266" s="1012">
        <v>0</v>
      </c>
      <c r="H266" s="1012">
        <v>0</v>
      </c>
      <c r="I266" s="1012">
        <f t="shared" si="51"/>
        <v>0</v>
      </c>
      <c r="J266" s="1025"/>
      <c r="K266" s="1025"/>
      <c r="L266" s="1025"/>
      <c r="M266" s="1013"/>
      <c r="N266" s="1013">
        <f t="shared" si="52"/>
        <v>0</v>
      </c>
      <c r="O266" s="1013"/>
      <c r="P266" s="1317">
        <f>E266+J266</f>
        <v>0</v>
      </c>
      <c r="Q266" s="1014"/>
      <c r="R266" s="997">
        <f>F266+K266</f>
        <v>0</v>
      </c>
      <c r="S266" s="997"/>
      <c r="T266" s="1014">
        <f t="shared" ref="T266:U268" si="61">G266+L266</f>
        <v>0</v>
      </c>
      <c r="U266" s="1014">
        <f t="shared" si="61"/>
        <v>0</v>
      </c>
      <c r="V266" s="1014">
        <f t="shared" si="53"/>
        <v>0</v>
      </c>
      <c r="W266" s="1015"/>
      <c r="X266" s="1015"/>
      <c r="Y266" s="1016">
        <v>0</v>
      </c>
      <c r="Z266" s="917">
        <v>0</v>
      </c>
      <c r="AA266" s="1016">
        <v>0</v>
      </c>
      <c r="AB266" s="1016">
        <v>0</v>
      </c>
      <c r="AC266" s="1016">
        <f t="shared" si="54"/>
        <v>0</v>
      </c>
      <c r="AD266" s="1017"/>
      <c r="AE266" s="1017"/>
      <c r="AF266" s="1017"/>
      <c r="AG266" s="1017"/>
      <c r="AH266" s="1017">
        <f t="shared" si="55"/>
        <v>0</v>
      </c>
      <c r="AI266" s="1016">
        <f>Y266+AD266</f>
        <v>0</v>
      </c>
      <c r="AJ266" s="1016"/>
      <c r="AK266" s="1016"/>
      <c r="AL266" s="917">
        <f>Z266+AE266</f>
        <v>0</v>
      </c>
      <c r="AM266" s="917"/>
      <c r="AN266" s="1016">
        <f t="shared" ref="AN266:AO268" si="62">AA266+AF266</f>
        <v>0</v>
      </c>
      <c r="AO266" s="1016">
        <f t="shared" si="62"/>
        <v>0</v>
      </c>
      <c r="AP266" s="1016">
        <f t="shared" si="56"/>
        <v>0</v>
      </c>
      <c r="AQ266" s="1306"/>
      <c r="AR266" s="1306"/>
      <c r="AS266" s="1306"/>
      <c r="AT266" s="1306"/>
      <c r="AU266" s="1306"/>
      <c r="AV266" s="1306"/>
      <c r="AW266" s="1306"/>
      <c r="AX266" s="1923"/>
      <c r="AY266" s="1923"/>
      <c r="AZ266" s="1923"/>
      <c r="BA266" s="1923"/>
      <c r="BB266" s="1923"/>
      <c r="BC266" s="1923"/>
      <c r="BD266" s="1923"/>
      <c r="BE266" s="1007"/>
    </row>
    <row r="267" spans="1:57" ht="12.75" hidden="1" customHeight="1">
      <c r="A267" s="901" t="s">
        <v>646</v>
      </c>
      <c r="B267" s="1087"/>
      <c r="C267" s="1010" t="s">
        <v>638</v>
      </c>
      <c r="D267" s="937"/>
      <c r="E267" s="1012">
        <v>0</v>
      </c>
      <c r="F267" s="1012">
        <v>0</v>
      </c>
      <c r="G267" s="1012">
        <v>0</v>
      </c>
      <c r="H267" s="1012">
        <v>0</v>
      </c>
      <c r="I267" s="1012">
        <f t="shared" si="51"/>
        <v>0</v>
      </c>
      <c r="J267" s="1025"/>
      <c r="K267" s="1025"/>
      <c r="L267" s="1025">
        <f>2635.7-2635.7</f>
        <v>0</v>
      </c>
      <c r="M267" s="1013"/>
      <c r="N267" s="1013">
        <f t="shared" si="52"/>
        <v>0</v>
      </c>
      <c r="O267" s="1013"/>
      <c r="P267" s="1317">
        <f>E267+J267</f>
        <v>0</v>
      </c>
      <c r="Q267" s="1014"/>
      <c r="R267" s="1028">
        <f>F267+K267</f>
        <v>0</v>
      </c>
      <c r="S267" s="1028"/>
      <c r="T267" s="1014">
        <f t="shared" si="61"/>
        <v>0</v>
      </c>
      <c r="U267" s="1014">
        <f t="shared" si="61"/>
        <v>0</v>
      </c>
      <c r="V267" s="1014">
        <f t="shared" si="53"/>
        <v>0</v>
      </c>
      <c r="W267" s="1015"/>
      <c r="X267" s="1015"/>
      <c r="Y267" s="1016">
        <v>0</v>
      </c>
      <c r="Z267" s="1029">
        <v>0</v>
      </c>
      <c r="AA267" s="1029">
        <v>0</v>
      </c>
      <c r="AB267" s="1016">
        <v>0</v>
      </c>
      <c r="AC267" s="1016">
        <f t="shared" si="54"/>
        <v>0</v>
      </c>
      <c r="AD267" s="1017"/>
      <c r="AE267" s="1017"/>
      <c r="AF267" s="1017">
        <f>2635.7-2635.7</f>
        <v>0</v>
      </c>
      <c r="AG267" s="1017"/>
      <c r="AH267" s="1017">
        <f t="shared" si="55"/>
        <v>0</v>
      </c>
      <c r="AI267" s="1016">
        <f>Y267+AD267</f>
        <v>0</v>
      </c>
      <c r="AJ267" s="1016"/>
      <c r="AK267" s="1016"/>
      <c r="AL267" s="1029">
        <f>Z267+AE267</f>
        <v>0</v>
      </c>
      <c r="AM267" s="1029"/>
      <c r="AN267" s="1016">
        <f t="shared" si="62"/>
        <v>0</v>
      </c>
      <c r="AO267" s="1016">
        <f t="shared" si="62"/>
        <v>0</v>
      </c>
      <c r="AP267" s="1016">
        <f t="shared" si="56"/>
        <v>0</v>
      </c>
      <c r="AQ267" s="1306"/>
      <c r="AR267" s="1306"/>
      <c r="AS267" s="1306"/>
      <c r="AT267" s="1306"/>
      <c r="AU267" s="1306"/>
      <c r="AV267" s="1306"/>
      <c r="AW267" s="1306"/>
      <c r="AX267" s="1923"/>
      <c r="AY267" s="1923"/>
      <c r="AZ267" s="1923"/>
      <c r="BA267" s="1923"/>
      <c r="BB267" s="1923"/>
      <c r="BC267" s="1923"/>
      <c r="BD267" s="1923"/>
      <c r="BE267" s="1007"/>
    </row>
    <row r="268" spans="1:57" ht="12.75" hidden="1" customHeight="1">
      <c r="A268" s="913"/>
      <c r="B268" s="1087"/>
      <c r="C268" s="1010" t="s">
        <v>664</v>
      </c>
      <c r="D268" s="937"/>
      <c r="E268" s="1012">
        <v>0</v>
      </c>
      <c r="F268" s="1012">
        <v>0</v>
      </c>
      <c r="G268" s="1012">
        <v>0</v>
      </c>
      <c r="H268" s="1012">
        <v>0</v>
      </c>
      <c r="I268" s="1012">
        <f t="shared" si="51"/>
        <v>0</v>
      </c>
      <c r="J268" s="1025"/>
      <c r="K268" s="1025"/>
      <c r="L268" s="1025"/>
      <c r="M268" s="1013"/>
      <c r="N268" s="1013">
        <f t="shared" si="52"/>
        <v>0</v>
      </c>
      <c r="O268" s="1013"/>
      <c r="P268" s="1317">
        <f>E268+J268</f>
        <v>0</v>
      </c>
      <c r="Q268" s="1014"/>
      <c r="R268" s="1014">
        <f>F268+K268</f>
        <v>0</v>
      </c>
      <c r="S268" s="1014"/>
      <c r="T268" s="1014">
        <f t="shared" si="61"/>
        <v>0</v>
      </c>
      <c r="U268" s="1014">
        <f t="shared" si="61"/>
        <v>0</v>
      </c>
      <c r="V268" s="1014">
        <f t="shared" si="53"/>
        <v>0</v>
      </c>
      <c r="W268" s="1015"/>
      <c r="X268" s="1015"/>
      <c r="Y268" s="1016">
        <v>0</v>
      </c>
      <c r="Z268" s="1016">
        <v>0</v>
      </c>
      <c r="AA268" s="1016">
        <v>0</v>
      </c>
      <c r="AB268" s="1016">
        <v>0</v>
      </c>
      <c r="AC268" s="1016">
        <f t="shared" si="54"/>
        <v>0</v>
      </c>
      <c r="AD268" s="1017"/>
      <c r="AE268" s="1017"/>
      <c r="AF268" s="1017"/>
      <c r="AG268" s="1017"/>
      <c r="AH268" s="1017">
        <f t="shared" si="55"/>
        <v>0</v>
      </c>
      <c r="AI268" s="1016">
        <f>Y268+AD268</f>
        <v>0</v>
      </c>
      <c r="AJ268" s="1016"/>
      <c r="AK268" s="1016"/>
      <c r="AL268" s="1016">
        <f>Z268+AE268</f>
        <v>0</v>
      </c>
      <c r="AM268" s="1016"/>
      <c r="AN268" s="1016">
        <f t="shared" si="62"/>
        <v>0</v>
      </c>
      <c r="AO268" s="1016">
        <f t="shared" si="62"/>
        <v>0</v>
      </c>
      <c r="AP268" s="1016">
        <f t="shared" si="56"/>
        <v>0</v>
      </c>
      <c r="AQ268" s="1306"/>
      <c r="AR268" s="1306"/>
      <c r="AS268" s="1306"/>
      <c r="AT268" s="1306"/>
      <c r="AU268" s="1306"/>
      <c r="AV268" s="1306"/>
      <c r="AW268" s="1306"/>
      <c r="AX268" s="1923"/>
      <c r="AY268" s="1923"/>
      <c r="AZ268" s="1923"/>
      <c r="BA268" s="1923"/>
      <c r="BB268" s="1923"/>
      <c r="BC268" s="1923"/>
      <c r="BD268" s="1923"/>
      <c r="BE268" s="1007"/>
    </row>
    <row r="269" spans="1:57" ht="12.75" hidden="1" customHeight="1">
      <c r="A269" s="913"/>
      <c r="B269" s="1087"/>
      <c r="C269" s="1010"/>
      <c r="D269" s="937"/>
      <c r="E269" s="1012"/>
      <c r="F269" s="1012"/>
      <c r="G269" s="1012"/>
      <c r="H269" s="1012"/>
      <c r="I269" s="1012">
        <f t="shared" ref="I269:I332" si="63">SUM(F269:H269)</f>
        <v>0</v>
      </c>
      <c r="J269" s="1025"/>
      <c r="K269" s="1025"/>
      <c r="L269" s="1025"/>
      <c r="M269" s="1013"/>
      <c r="N269" s="1013">
        <f t="shared" ref="N269:N332" si="64">SUM(K269:M269)</f>
        <v>0</v>
      </c>
      <c r="O269" s="1013"/>
      <c r="P269" s="1317"/>
      <c r="Q269" s="1014"/>
      <c r="R269" s="1014"/>
      <c r="S269" s="1014"/>
      <c r="T269" s="1014"/>
      <c r="U269" s="1014"/>
      <c r="V269" s="1014">
        <f t="shared" ref="V269:V332" si="65">SUM(R269:U269)</f>
        <v>0</v>
      </c>
      <c r="W269" s="1015"/>
      <c r="X269" s="1015"/>
      <c r="Y269" s="1016"/>
      <c r="Z269" s="1016"/>
      <c r="AA269" s="1016"/>
      <c r="AB269" s="1016"/>
      <c r="AC269" s="1016">
        <f t="shared" ref="AC269:AC332" si="66">SUM(Z269:AB269)</f>
        <v>0</v>
      </c>
      <c r="AD269" s="1017"/>
      <c r="AE269" s="1017"/>
      <c r="AF269" s="1017"/>
      <c r="AG269" s="1017"/>
      <c r="AH269" s="1017">
        <f t="shared" ref="AH269:AH332" si="67">SUM(AE269:AG269)</f>
        <v>0</v>
      </c>
      <c r="AI269" s="1016"/>
      <c r="AJ269" s="1016"/>
      <c r="AK269" s="1016"/>
      <c r="AL269" s="1016"/>
      <c r="AM269" s="1016"/>
      <c r="AN269" s="1016"/>
      <c r="AO269" s="1016"/>
      <c r="AP269" s="1016">
        <f t="shared" ref="AP269:AP332" si="68">SUM(AL269:AO269)</f>
        <v>0</v>
      </c>
      <c r="AQ269" s="1306"/>
      <c r="AR269" s="1306"/>
      <c r="AS269" s="1306"/>
      <c r="AT269" s="1306"/>
      <c r="AU269" s="1306"/>
      <c r="AV269" s="1306"/>
      <c r="AW269" s="1306"/>
      <c r="AX269" s="1923"/>
      <c r="AY269" s="1923"/>
      <c r="AZ269" s="1923"/>
      <c r="BA269" s="1923"/>
      <c r="BB269" s="1923"/>
      <c r="BC269" s="1923"/>
      <c r="BD269" s="1923"/>
      <c r="BE269" s="1007"/>
    </row>
    <row r="270" spans="1:57" ht="12.75" hidden="1" customHeight="1">
      <c r="A270" s="913"/>
      <c r="B270" s="1087"/>
      <c r="C270" s="1010"/>
      <c r="D270" s="937"/>
      <c r="E270" s="1012"/>
      <c r="F270" s="1012"/>
      <c r="G270" s="1012"/>
      <c r="H270" s="1012"/>
      <c r="I270" s="1012">
        <f t="shared" si="63"/>
        <v>0</v>
      </c>
      <c r="J270" s="1025"/>
      <c r="K270" s="1025"/>
      <c r="L270" s="1025"/>
      <c r="M270" s="1013"/>
      <c r="N270" s="1013">
        <f t="shared" si="64"/>
        <v>0</v>
      </c>
      <c r="O270" s="1013"/>
      <c r="P270" s="1317"/>
      <c r="Q270" s="1014"/>
      <c r="R270" s="1014"/>
      <c r="S270" s="1014"/>
      <c r="T270" s="1014"/>
      <c r="U270" s="1014"/>
      <c r="V270" s="1014">
        <f t="shared" si="65"/>
        <v>0</v>
      </c>
      <c r="W270" s="1015"/>
      <c r="X270" s="1015"/>
      <c r="Y270" s="1016"/>
      <c r="Z270" s="1016"/>
      <c r="AA270" s="1016"/>
      <c r="AB270" s="1016"/>
      <c r="AC270" s="1016">
        <f t="shared" si="66"/>
        <v>0</v>
      </c>
      <c r="AD270" s="1017"/>
      <c r="AE270" s="1017"/>
      <c r="AF270" s="1017"/>
      <c r="AG270" s="1017"/>
      <c r="AH270" s="1017">
        <f t="shared" si="67"/>
        <v>0</v>
      </c>
      <c r="AI270" s="1016"/>
      <c r="AJ270" s="1016"/>
      <c r="AK270" s="1016"/>
      <c r="AL270" s="1016"/>
      <c r="AM270" s="1016"/>
      <c r="AN270" s="1016"/>
      <c r="AO270" s="1016"/>
      <c r="AP270" s="1016">
        <f t="shared" si="68"/>
        <v>0</v>
      </c>
      <c r="AQ270" s="1306"/>
      <c r="AR270" s="1306"/>
      <c r="AS270" s="1306"/>
      <c r="AT270" s="1306"/>
      <c r="AU270" s="1306"/>
      <c r="AV270" s="1306"/>
      <c r="AW270" s="1306"/>
      <c r="AX270" s="1923"/>
      <c r="AY270" s="1923"/>
      <c r="AZ270" s="1923"/>
      <c r="BA270" s="1923"/>
      <c r="BB270" s="1923"/>
      <c r="BC270" s="1923"/>
      <c r="BD270" s="1923"/>
      <c r="BE270" s="1007"/>
    </row>
    <row r="271" spans="1:57" ht="12.75" hidden="1" customHeight="1">
      <c r="A271" s="913"/>
      <c r="B271" s="1087"/>
      <c r="C271" s="1010"/>
      <c r="D271" s="937"/>
      <c r="E271" s="1012"/>
      <c r="F271" s="1012"/>
      <c r="G271" s="1012"/>
      <c r="H271" s="1012"/>
      <c r="I271" s="1012">
        <f t="shared" si="63"/>
        <v>0</v>
      </c>
      <c r="J271" s="1025"/>
      <c r="K271" s="1025"/>
      <c r="L271" s="1025"/>
      <c r="M271" s="1013"/>
      <c r="N271" s="1013">
        <f t="shared" si="64"/>
        <v>0</v>
      </c>
      <c r="O271" s="1013"/>
      <c r="P271" s="1317"/>
      <c r="Q271" s="1014"/>
      <c r="R271" s="1014"/>
      <c r="S271" s="1014"/>
      <c r="T271" s="1014"/>
      <c r="U271" s="1014"/>
      <c r="V271" s="1014">
        <f t="shared" si="65"/>
        <v>0</v>
      </c>
      <c r="W271" s="1015"/>
      <c r="X271" s="1015"/>
      <c r="Y271" s="1016"/>
      <c r="Z271" s="1016"/>
      <c r="AA271" s="1016"/>
      <c r="AB271" s="1016"/>
      <c r="AC271" s="1016">
        <f t="shared" si="66"/>
        <v>0</v>
      </c>
      <c r="AD271" s="1017"/>
      <c r="AE271" s="1017"/>
      <c r="AF271" s="1017"/>
      <c r="AG271" s="1017"/>
      <c r="AH271" s="1017">
        <f t="shared" si="67"/>
        <v>0</v>
      </c>
      <c r="AI271" s="1016"/>
      <c r="AJ271" s="1016"/>
      <c r="AK271" s="1016"/>
      <c r="AL271" s="1016"/>
      <c r="AM271" s="1016"/>
      <c r="AN271" s="1016"/>
      <c r="AO271" s="1016"/>
      <c r="AP271" s="1016">
        <f t="shared" si="68"/>
        <v>0</v>
      </c>
      <c r="AQ271" s="1306"/>
      <c r="AR271" s="1306"/>
      <c r="AS271" s="1306"/>
      <c r="AT271" s="1306"/>
      <c r="AU271" s="1306"/>
      <c r="AV271" s="1306"/>
      <c r="AW271" s="1306"/>
      <c r="AX271" s="1923"/>
      <c r="AY271" s="1923"/>
      <c r="AZ271" s="1923"/>
      <c r="BA271" s="1923"/>
      <c r="BB271" s="1923"/>
      <c r="BC271" s="1923"/>
      <c r="BD271" s="1923"/>
      <c r="BE271" s="1007"/>
    </row>
    <row r="272" spans="1:57" ht="12.75" hidden="1" customHeight="1">
      <c r="A272" s="913"/>
      <c r="B272" s="1087"/>
      <c r="C272" s="1010"/>
      <c r="D272" s="937"/>
      <c r="E272" s="1012"/>
      <c r="F272" s="1012"/>
      <c r="G272" s="1012"/>
      <c r="H272" s="1012"/>
      <c r="I272" s="1012">
        <f t="shared" si="63"/>
        <v>0</v>
      </c>
      <c r="J272" s="1025"/>
      <c r="K272" s="1025"/>
      <c r="L272" s="1025"/>
      <c r="M272" s="1013"/>
      <c r="N272" s="1013">
        <f t="shared" si="64"/>
        <v>0</v>
      </c>
      <c r="O272" s="1013"/>
      <c r="P272" s="1317"/>
      <c r="Q272" s="1014"/>
      <c r="R272" s="1014"/>
      <c r="S272" s="1014"/>
      <c r="T272" s="1014"/>
      <c r="U272" s="1014"/>
      <c r="V272" s="1014">
        <f t="shared" si="65"/>
        <v>0</v>
      </c>
      <c r="W272" s="1015"/>
      <c r="X272" s="1015"/>
      <c r="Y272" s="1016"/>
      <c r="Z272" s="1016"/>
      <c r="AA272" s="1016"/>
      <c r="AB272" s="1016"/>
      <c r="AC272" s="1016">
        <f t="shared" si="66"/>
        <v>0</v>
      </c>
      <c r="AD272" s="1017"/>
      <c r="AE272" s="1017"/>
      <c r="AF272" s="1017"/>
      <c r="AG272" s="1017"/>
      <c r="AH272" s="1017">
        <f t="shared" si="67"/>
        <v>0</v>
      </c>
      <c r="AI272" s="1016"/>
      <c r="AJ272" s="1016"/>
      <c r="AK272" s="1016"/>
      <c r="AL272" s="1016"/>
      <c r="AM272" s="1016"/>
      <c r="AN272" s="1016"/>
      <c r="AO272" s="1016"/>
      <c r="AP272" s="1016">
        <f t="shared" si="68"/>
        <v>0</v>
      </c>
      <c r="AQ272" s="1306"/>
      <c r="AR272" s="1306"/>
      <c r="AS272" s="1306"/>
      <c r="AT272" s="1306"/>
      <c r="AU272" s="1306"/>
      <c r="AV272" s="1306"/>
      <c r="AW272" s="1306"/>
      <c r="AX272" s="1923"/>
      <c r="AY272" s="1923"/>
      <c r="AZ272" s="1923"/>
      <c r="BA272" s="1923"/>
      <c r="BB272" s="1923"/>
      <c r="BC272" s="1923"/>
      <c r="BD272" s="1923"/>
      <c r="BE272" s="1007"/>
    </row>
    <row r="273" spans="1:57" ht="12.75" hidden="1" customHeight="1">
      <c r="A273" s="913"/>
      <c r="B273" s="1087"/>
      <c r="C273" s="1010"/>
      <c r="D273" s="937"/>
      <c r="E273" s="1012"/>
      <c r="F273" s="1012"/>
      <c r="G273" s="1012"/>
      <c r="H273" s="1012"/>
      <c r="I273" s="1012">
        <f t="shared" si="63"/>
        <v>0</v>
      </c>
      <c r="J273" s="1025"/>
      <c r="K273" s="1025"/>
      <c r="L273" s="1025"/>
      <c r="M273" s="1013"/>
      <c r="N273" s="1013">
        <f t="shared" si="64"/>
        <v>0</v>
      </c>
      <c r="O273" s="1013"/>
      <c r="P273" s="1317"/>
      <c r="Q273" s="1014"/>
      <c r="R273" s="1014"/>
      <c r="S273" s="1014"/>
      <c r="T273" s="1014"/>
      <c r="U273" s="1014"/>
      <c r="V273" s="1014">
        <f t="shared" si="65"/>
        <v>0</v>
      </c>
      <c r="W273" s="1015"/>
      <c r="X273" s="1015"/>
      <c r="Y273" s="1016"/>
      <c r="Z273" s="1016"/>
      <c r="AA273" s="1016"/>
      <c r="AB273" s="1016"/>
      <c r="AC273" s="1016">
        <f t="shared" si="66"/>
        <v>0</v>
      </c>
      <c r="AD273" s="1017"/>
      <c r="AE273" s="1017"/>
      <c r="AF273" s="1017"/>
      <c r="AG273" s="1017"/>
      <c r="AH273" s="1017">
        <f t="shared" si="67"/>
        <v>0</v>
      </c>
      <c r="AI273" s="1016"/>
      <c r="AJ273" s="1016"/>
      <c r="AK273" s="1016"/>
      <c r="AL273" s="1016"/>
      <c r="AM273" s="1016"/>
      <c r="AN273" s="1016"/>
      <c r="AO273" s="1016"/>
      <c r="AP273" s="1016">
        <f t="shared" si="68"/>
        <v>0</v>
      </c>
      <c r="AQ273" s="1306"/>
      <c r="AR273" s="1306"/>
      <c r="AS273" s="1306"/>
      <c r="AT273" s="1306"/>
      <c r="AU273" s="1306"/>
      <c r="AV273" s="1306"/>
      <c r="AW273" s="1306"/>
      <c r="AX273" s="1923"/>
      <c r="AY273" s="1923"/>
      <c r="AZ273" s="1923"/>
      <c r="BA273" s="1923"/>
      <c r="BB273" s="1923"/>
      <c r="BC273" s="1923"/>
      <c r="BD273" s="1923"/>
      <c r="BE273" s="1007"/>
    </row>
    <row r="274" spans="1:57" ht="12.75" hidden="1" customHeight="1">
      <c r="A274" s="913"/>
      <c r="B274" s="1087"/>
      <c r="C274" s="1010"/>
      <c r="D274" s="937"/>
      <c r="E274" s="1012"/>
      <c r="F274" s="1012"/>
      <c r="G274" s="1012"/>
      <c r="H274" s="1012"/>
      <c r="I274" s="1012">
        <f t="shared" si="63"/>
        <v>0</v>
      </c>
      <c r="J274" s="1025"/>
      <c r="K274" s="1025"/>
      <c r="L274" s="1025"/>
      <c r="M274" s="1013"/>
      <c r="N274" s="1013">
        <f t="shared" si="64"/>
        <v>0</v>
      </c>
      <c r="O274" s="1013"/>
      <c r="P274" s="1317"/>
      <c r="Q274" s="1014"/>
      <c r="R274" s="1014"/>
      <c r="S274" s="1014"/>
      <c r="T274" s="1014"/>
      <c r="U274" s="1014"/>
      <c r="V274" s="1014">
        <f t="shared" si="65"/>
        <v>0</v>
      </c>
      <c r="W274" s="1015"/>
      <c r="X274" s="1015"/>
      <c r="Y274" s="1016"/>
      <c r="Z274" s="1016"/>
      <c r="AA274" s="1016"/>
      <c r="AB274" s="1016"/>
      <c r="AC274" s="1016">
        <f t="shared" si="66"/>
        <v>0</v>
      </c>
      <c r="AD274" s="1017"/>
      <c r="AE274" s="1017"/>
      <c r="AF274" s="1017"/>
      <c r="AG274" s="1017"/>
      <c r="AH274" s="1017">
        <f t="shared" si="67"/>
        <v>0</v>
      </c>
      <c r="AI274" s="1016"/>
      <c r="AJ274" s="1016"/>
      <c r="AK274" s="1016"/>
      <c r="AL274" s="1016"/>
      <c r="AM274" s="1016"/>
      <c r="AN274" s="1016"/>
      <c r="AO274" s="1016"/>
      <c r="AP274" s="1016">
        <f t="shared" si="68"/>
        <v>0</v>
      </c>
      <c r="AQ274" s="1306"/>
      <c r="AR274" s="1306"/>
      <c r="AS274" s="1306"/>
      <c r="AT274" s="1306"/>
      <c r="AU274" s="1306"/>
      <c r="AV274" s="1306"/>
      <c r="AW274" s="1306"/>
      <c r="AX274" s="1923"/>
      <c r="AY274" s="1923"/>
      <c r="AZ274" s="1923"/>
      <c r="BA274" s="1923"/>
      <c r="BB274" s="1923"/>
      <c r="BC274" s="1923"/>
      <c r="BD274" s="1923"/>
      <c r="BE274" s="1007"/>
    </row>
    <row r="275" spans="1:57" ht="12.75" hidden="1" customHeight="1">
      <c r="A275" s="913"/>
      <c r="B275" s="1087"/>
      <c r="C275" s="1010"/>
      <c r="D275" s="937"/>
      <c r="E275" s="1012"/>
      <c r="F275" s="1012"/>
      <c r="G275" s="1012"/>
      <c r="H275" s="1012"/>
      <c r="I275" s="1012">
        <f t="shared" si="63"/>
        <v>0</v>
      </c>
      <c r="J275" s="1025"/>
      <c r="K275" s="1025"/>
      <c r="L275" s="1025"/>
      <c r="M275" s="1013"/>
      <c r="N275" s="1013">
        <f t="shared" si="64"/>
        <v>0</v>
      </c>
      <c r="O275" s="1013"/>
      <c r="P275" s="1317"/>
      <c r="Q275" s="1014"/>
      <c r="R275" s="1014"/>
      <c r="S275" s="1014"/>
      <c r="T275" s="1014"/>
      <c r="U275" s="1014"/>
      <c r="V275" s="1014">
        <f t="shared" si="65"/>
        <v>0</v>
      </c>
      <c r="W275" s="1015"/>
      <c r="X275" s="1015"/>
      <c r="Y275" s="1016"/>
      <c r="Z275" s="1016"/>
      <c r="AA275" s="1016"/>
      <c r="AB275" s="1016"/>
      <c r="AC275" s="1016">
        <f t="shared" si="66"/>
        <v>0</v>
      </c>
      <c r="AD275" s="1017"/>
      <c r="AE275" s="1017"/>
      <c r="AF275" s="1017"/>
      <c r="AG275" s="1017"/>
      <c r="AH275" s="1017">
        <f t="shared" si="67"/>
        <v>0</v>
      </c>
      <c r="AI275" s="1016"/>
      <c r="AJ275" s="1016"/>
      <c r="AK275" s="1016"/>
      <c r="AL275" s="1016"/>
      <c r="AM275" s="1016"/>
      <c r="AN275" s="1016"/>
      <c r="AO275" s="1016"/>
      <c r="AP275" s="1016">
        <f t="shared" si="68"/>
        <v>0</v>
      </c>
      <c r="AQ275" s="1306"/>
      <c r="AR275" s="1306"/>
      <c r="AS275" s="1306"/>
      <c r="AT275" s="1306"/>
      <c r="AU275" s="1306"/>
      <c r="AV275" s="1306"/>
      <c r="AW275" s="1306"/>
      <c r="AX275" s="1923"/>
      <c r="AY275" s="1923"/>
      <c r="AZ275" s="1923"/>
      <c r="BA275" s="1923"/>
      <c r="BB275" s="1923"/>
      <c r="BC275" s="1923"/>
      <c r="BD275" s="1923"/>
      <c r="BE275" s="1007"/>
    </row>
    <row r="276" spans="1:57" ht="12.75" hidden="1" customHeight="1">
      <c r="A276" s="913"/>
      <c r="B276" s="1087"/>
      <c r="C276" s="1010"/>
      <c r="D276" s="937"/>
      <c r="E276" s="1012"/>
      <c r="F276" s="1012"/>
      <c r="G276" s="1012"/>
      <c r="H276" s="1012"/>
      <c r="I276" s="1012">
        <f t="shared" si="63"/>
        <v>0</v>
      </c>
      <c r="J276" s="1025"/>
      <c r="K276" s="1025"/>
      <c r="L276" s="1025"/>
      <c r="M276" s="1013"/>
      <c r="N276" s="1013">
        <f t="shared" si="64"/>
        <v>0</v>
      </c>
      <c r="O276" s="1013"/>
      <c r="P276" s="1317"/>
      <c r="Q276" s="1014"/>
      <c r="R276" s="1014"/>
      <c r="S276" s="1014"/>
      <c r="T276" s="1014"/>
      <c r="U276" s="1014"/>
      <c r="V276" s="1014">
        <f t="shared" si="65"/>
        <v>0</v>
      </c>
      <c r="W276" s="1015"/>
      <c r="X276" s="1015"/>
      <c r="Y276" s="1016"/>
      <c r="Z276" s="1016"/>
      <c r="AA276" s="1016"/>
      <c r="AB276" s="1016"/>
      <c r="AC276" s="1016">
        <f t="shared" si="66"/>
        <v>0</v>
      </c>
      <c r="AD276" s="1017"/>
      <c r="AE276" s="1017"/>
      <c r="AF276" s="1017"/>
      <c r="AG276" s="1017"/>
      <c r="AH276" s="1017">
        <f t="shared" si="67"/>
        <v>0</v>
      </c>
      <c r="AI276" s="1016"/>
      <c r="AJ276" s="1016"/>
      <c r="AK276" s="1016"/>
      <c r="AL276" s="1016"/>
      <c r="AM276" s="1016"/>
      <c r="AN276" s="1016"/>
      <c r="AO276" s="1016"/>
      <c r="AP276" s="1016">
        <f t="shared" si="68"/>
        <v>0</v>
      </c>
      <c r="AQ276" s="1306"/>
      <c r="AR276" s="1306"/>
      <c r="AS276" s="1306"/>
      <c r="AT276" s="1306"/>
      <c r="AU276" s="1306"/>
      <c r="AV276" s="1306"/>
      <c r="AW276" s="1306"/>
      <c r="AX276" s="1923"/>
      <c r="AY276" s="1923"/>
      <c r="AZ276" s="1923"/>
      <c r="BA276" s="1923"/>
      <c r="BB276" s="1923"/>
      <c r="BC276" s="1923"/>
      <c r="BD276" s="1923"/>
      <c r="BE276" s="1007"/>
    </row>
    <row r="277" spans="1:57" ht="12.75" hidden="1" customHeight="1">
      <c r="A277" s="913"/>
      <c r="B277" s="1087"/>
      <c r="C277" s="1010"/>
      <c r="D277" s="937"/>
      <c r="E277" s="1012"/>
      <c r="F277" s="1012"/>
      <c r="G277" s="1012"/>
      <c r="H277" s="1012"/>
      <c r="I277" s="1012">
        <f t="shared" si="63"/>
        <v>0</v>
      </c>
      <c r="J277" s="1025"/>
      <c r="K277" s="1025"/>
      <c r="L277" s="1025"/>
      <c r="M277" s="1013"/>
      <c r="N277" s="1013">
        <f t="shared" si="64"/>
        <v>0</v>
      </c>
      <c r="O277" s="1013"/>
      <c r="P277" s="1317"/>
      <c r="Q277" s="1014"/>
      <c r="R277" s="1014"/>
      <c r="S277" s="1014"/>
      <c r="T277" s="1014"/>
      <c r="U277" s="1014"/>
      <c r="V277" s="1014">
        <f t="shared" si="65"/>
        <v>0</v>
      </c>
      <c r="W277" s="1015"/>
      <c r="X277" s="1015"/>
      <c r="Y277" s="1016"/>
      <c r="Z277" s="1016"/>
      <c r="AA277" s="1016"/>
      <c r="AB277" s="1016"/>
      <c r="AC277" s="1016">
        <f t="shared" si="66"/>
        <v>0</v>
      </c>
      <c r="AD277" s="1017"/>
      <c r="AE277" s="1017"/>
      <c r="AF277" s="1017"/>
      <c r="AG277" s="1017"/>
      <c r="AH277" s="1017">
        <f t="shared" si="67"/>
        <v>0</v>
      </c>
      <c r="AI277" s="1016"/>
      <c r="AJ277" s="1016"/>
      <c r="AK277" s="1016"/>
      <c r="AL277" s="1016"/>
      <c r="AM277" s="1016"/>
      <c r="AN277" s="1016"/>
      <c r="AO277" s="1016"/>
      <c r="AP277" s="1016">
        <f t="shared" si="68"/>
        <v>0</v>
      </c>
      <c r="AQ277" s="1306"/>
      <c r="AR277" s="1306"/>
      <c r="AS277" s="1306"/>
      <c r="AT277" s="1306"/>
      <c r="AU277" s="1306"/>
      <c r="AV277" s="1306"/>
      <c r="AW277" s="1306"/>
      <c r="AX277" s="1923"/>
      <c r="AY277" s="1923"/>
      <c r="AZ277" s="1923"/>
      <c r="BA277" s="1923"/>
      <c r="BB277" s="1923"/>
      <c r="BC277" s="1923"/>
      <c r="BD277" s="1923"/>
      <c r="BE277" s="1007"/>
    </row>
    <row r="278" spans="1:57" ht="12.75" hidden="1" customHeight="1">
      <c r="A278" s="913"/>
      <c r="B278" s="1087"/>
      <c r="C278" s="1010"/>
      <c r="D278" s="937"/>
      <c r="E278" s="1012"/>
      <c r="F278" s="1012"/>
      <c r="G278" s="1012"/>
      <c r="H278" s="1012"/>
      <c r="I278" s="1012">
        <f t="shared" si="63"/>
        <v>0</v>
      </c>
      <c r="J278" s="1025"/>
      <c r="K278" s="1025"/>
      <c r="L278" s="1025"/>
      <c r="M278" s="1013"/>
      <c r="N278" s="1013">
        <f t="shared" si="64"/>
        <v>0</v>
      </c>
      <c r="O278" s="1013"/>
      <c r="P278" s="1317"/>
      <c r="Q278" s="1014"/>
      <c r="R278" s="1014"/>
      <c r="S278" s="1014"/>
      <c r="T278" s="1014"/>
      <c r="U278" s="1014"/>
      <c r="V278" s="1014">
        <f t="shared" si="65"/>
        <v>0</v>
      </c>
      <c r="W278" s="1015"/>
      <c r="X278" s="1015"/>
      <c r="Y278" s="1016"/>
      <c r="Z278" s="1016"/>
      <c r="AA278" s="1016"/>
      <c r="AB278" s="1016"/>
      <c r="AC278" s="1016">
        <f t="shared" si="66"/>
        <v>0</v>
      </c>
      <c r="AD278" s="1017"/>
      <c r="AE278" s="1017"/>
      <c r="AF278" s="1017"/>
      <c r="AG278" s="1017"/>
      <c r="AH278" s="1017">
        <f t="shared" si="67"/>
        <v>0</v>
      </c>
      <c r="AI278" s="1016"/>
      <c r="AJ278" s="1016"/>
      <c r="AK278" s="1016"/>
      <c r="AL278" s="1016"/>
      <c r="AM278" s="1016"/>
      <c r="AN278" s="1016"/>
      <c r="AO278" s="1016"/>
      <c r="AP278" s="1016">
        <f t="shared" si="68"/>
        <v>0</v>
      </c>
      <c r="AQ278" s="1306"/>
      <c r="AR278" s="1306"/>
      <c r="AS278" s="1306"/>
      <c r="AT278" s="1306"/>
      <c r="AU278" s="1306"/>
      <c r="AV278" s="1306"/>
      <c r="AW278" s="1306"/>
      <c r="AX278" s="1923"/>
      <c r="AY278" s="1923"/>
      <c r="AZ278" s="1923"/>
      <c r="BA278" s="1923"/>
      <c r="BB278" s="1923"/>
      <c r="BC278" s="1923"/>
      <c r="BD278" s="1923"/>
      <c r="BE278" s="1007"/>
    </row>
    <row r="279" spans="1:57" ht="12.75" hidden="1" customHeight="1">
      <c r="A279" s="913"/>
      <c r="B279" s="1087"/>
      <c r="C279" s="1010"/>
      <c r="D279" s="937"/>
      <c r="E279" s="1012"/>
      <c r="F279" s="1012"/>
      <c r="G279" s="1012"/>
      <c r="H279" s="1012"/>
      <c r="I279" s="1012">
        <f t="shared" si="63"/>
        <v>0</v>
      </c>
      <c r="J279" s="1025"/>
      <c r="K279" s="1025"/>
      <c r="L279" s="1025"/>
      <c r="M279" s="1013"/>
      <c r="N279" s="1013">
        <f t="shared" si="64"/>
        <v>0</v>
      </c>
      <c r="O279" s="1013"/>
      <c r="P279" s="1317"/>
      <c r="Q279" s="1014"/>
      <c r="R279" s="1014"/>
      <c r="S279" s="1014"/>
      <c r="T279" s="1014"/>
      <c r="U279" s="1014"/>
      <c r="V279" s="1014">
        <f t="shared" si="65"/>
        <v>0</v>
      </c>
      <c r="W279" s="1015"/>
      <c r="X279" s="1015"/>
      <c r="Y279" s="1016"/>
      <c r="Z279" s="1016"/>
      <c r="AA279" s="1016"/>
      <c r="AB279" s="1016"/>
      <c r="AC279" s="1016">
        <f t="shared" si="66"/>
        <v>0</v>
      </c>
      <c r="AD279" s="1017"/>
      <c r="AE279" s="1017"/>
      <c r="AF279" s="1017"/>
      <c r="AG279" s="1017"/>
      <c r="AH279" s="1017">
        <f t="shared" si="67"/>
        <v>0</v>
      </c>
      <c r="AI279" s="1016"/>
      <c r="AJ279" s="1016"/>
      <c r="AK279" s="1016"/>
      <c r="AL279" s="1016"/>
      <c r="AM279" s="1016"/>
      <c r="AN279" s="1016"/>
      <c r="AO279" s="1016"/>
      <c r="AP279" s="1016">
        <f t="shared" si="68"/>
        <v>0</v>
      </c>
      <c r="AQ279" s="1306"/>
      <c r="AR279" s="1306"/>
      <c r="AS279" s="1306"/>
      <c r="AT279" s="1306"/>
      <c r="AU279" s="1306"/>
      <c r="AV279" s="1306"/>
      <c r="AW279" s="1306"/>
      <c r="AX279" s="1923"/>
      <c r="AY279" s="1923"/>
      <c r="AZ279" s="1923"/>
      <c r="BA279" s="1923"/>
      <c r="BB279" s="1923"/>
      <c r="BC279" s="1923"/>
      <c r="BD279" s="1923"/>
      <c r="BE279" s="1007"/>
    </row>
    <row r="280" spans="1:57" ht="12.75" hidden="1" customHeight="1">
      <c r="A280" s="913"/>
      <c r="B280" s="1087"/>
      <c r="C280" s="1010"/>
      <c r="D280" s="937"/>
      <c r="E280" s="1012"/>
      <c r="F280" s="1012"/>
      <c r="G280" s="1012"/>
      <c r="H280" s="1012"/>
      <c r="I280" s="1012">
        <f t="shared" si="63"/>
        <v>0</v>
      </c>
      <c r="J280" s="1025"/>
      <c r="K280" s="1025"/>
      <c r="L280" s="1025"/>
      <c r="M280" s="1013"/>
      <c r="N280" s="1013">
        <f t="shared" si="64"/>
        <v>0</v>
      </c>
      <c r="O280" s="1013"/>
      <c r="P280" s="1317"/>
      <c r="Q280" s="1014"/>
      <c r="R280" s="1014"/>
      <c r="S280" s="1014"/>
      <c r="T280" s="1014"/>
      <c r="U280" s="1014"/>
      <c r="V280" s="1014">
        <f t="shared" si="65"/>
        <v>0</v>
      </c>
      <c r="W280" s="1015"/>
      <c r="X280" s="1015"/>
      <c r="Y280" s="1016"/>
      <c r="Z280" s="1016"/>
      <c r="AA280" s="1016"/>
      <c r="AB280" s="1016"/>
      <c r="AC280" s="1016">
        <f t="shared" si="66"/>
        <v>0</v>
      </c>
      <c r="AD280" s="1017"/>
      <c r="AE280" s="1017"/>
      <c r="AF280" s="1017"/>
      <c r="AG280" s="1017"/>
      <c r="AH280" s="1017">
        <f t="shared" si="67"/>
        <v>0</v>
      </c>
      <c r="AI280" s="1016"/>
      <c r="AJ280" s="1016"/>
      <c r="AK280" s="1016"/>
      <c r="AL280" s="1016"/>
      <c r="AM280" s="1016"/>
      <c r="AN280" s="1016"/>
      <c r="AO280" s="1016"/>
      <c r="AP280" s="1016">
        <f t="shared" si="68"/>
        <v>0</v>
      </c>
      <c r="AQ280" s="1306"/>
      <c r="AR280" s="1306"/>
      <c r="AS280" s="1306"/>
      <c r="AT280" s="1306"/>
      <c r="AU280" s="1306"/>
      <c r="AV280" s="1306"/>
      <c r="AW280" s="1306"/>
      <c r="AX280" s="1923"/>
      <c r="AY280" s="1923"/>
      <c r="AZ280" s="1923"/>
      <c r="BA280" s="1923"/>
      <c r="BB280" s="1923"/>
      <c r="BC280" s="1923"/>
      <c r="BD280" s="1923"/>
      <c r="BE280" s="1007"/>
    </row>
    <row r="281" spans="1:57" ht="12.75" hidden="1" customHeight="1">
      <c r="A281" s="913"/>
      <c r="B281" s="1087"/>
      <c r="C281" s="1010"/>
      <c r="D281" s="937"/>
      <c r="E281" s="1012"/>
      <c r="F281" s="1012"/>
      <c r="G281" s="1012"/>
      <c r="H281" s="1012"/>
      <c r="I281" s="1012">
        <f t="shared" si="63"/>
        <v>0</v>
      </c>
      <c r="J281" s="1025"/>
      <c r="K281" s="1025"/>
      <c r="L281" s="1025"/>
      <c r="M281" s="1013"/>
      <c r="N281" s="1013">
        <f t="shared" si="64"/>
        <v>0</v>
      </c>
      <c r="O281" s="1013"/>
      <c r="P281" s="1317"/>
      <c r="Q281" s="1014"/>
      <c r="R281" s="1014"/>
      <c r="S281" s="1014"/>
      <c r="T281" s="1014"/>
      <c r="U281" s="1014"/>
      <c r="V281" s="1014">
        <f t="shared" si="65"/>
        <v>0</v>
      </c>
      <c r="W281" s="1015"/>
      <c r="X281" s="1015"/>
      <c r="Y281" s="1016"/>
      <c r="Z281" s="1016"/>
      <c r="AA281" s="1016"/>
      <c r="AB281" s="1016"/>
      <c r="AC281" s="1016">
        <f t="shared" si="66"/>
        <v>0</v>
      </c>
      <c r="AD281" s="1017"/>
      <c r="AE281" s="1017"/>
      <c r="AF281" s="1017"/>
      <c r="AG281" s="1017"/>
      <c r="AH281" s="1017">
        <f t="shared" si="67"/>
        <v>0</v>
      </c>
      <c r="AI281" s="1016"/>
      <c r="AJ281" s="1016"/>
      <c r="AK281" s="1016"/>
      <c r="AL281" s="1016"/>
      <c r="AM281" s="1016"/>
      <c r="AN281" s="1016"/>
      <c r="AO281" s="1016"/>
      <c r="AP281" s="1016">
        <f t="shared" si="68"/>
        <v>0</v>
      </c>
      <c r="AQ281" s="1306"/>
      <c r="AR281" s="1306"/>
      <c r="AS281" s="1306"/>
      <c r="AT281" s="1306"/>
      <c r="AU281" s="1306"/>
      <c r="AV281" s="1306"/>
      <c r="AW281" s="1306"/>
      <c r="AX281" s="1923"/>
      <c r="AY281" s="1923"/>
      <c r="AZ281" s="1923"/>
      <c r="BA281" s="1923"/>
      <c r="BB281" s="1923"/>
      <c r="BC281" s="1923"/>
      <c r="BD281" s="1923"/>
      <c r="BE281" s="1007"/>
    </row>
    <row r="282" spans="1:57" ht="12.75" hidden="1" customHeight="1">
      <c r="A282" s="913"/>
      <c r="B282" s="1087"/>
      <c r="C282" s="1010"/>
      <c r="D282" s="937"/>
      <c r="E282" s="1012"/>
      <c r="F282" s="1012"/>
      <c r="G282" s="1012"/>
      <c r="H282" s="1012"/>
      <c r="I282" s="1012">
        <f t="shared" si="63"/>
        <v>0</v>
      </c>
      <c r="J282" s="1025"/>
      <c r="K282" s="1025"/>
      <c r="L282" s="1025"/>
      <c r="M282" s="1013"/>
      <c r="N282" s="1013">
        <f t="shared" si="64"/>
        <v>0</v>
      </c>
      <c r="O282" s="1013"/>
      <c r="P282" s="1317"/>
      <c r="Q282" s="1014"/>
      <c r="R282" s="1014"/>
      <c r="S282" s="1014"/>
      <c r="T282" s="1014"/>
      <c r="U282" s="1014"/>
      <c r="V282" s="1014">
        <f t="shared" si="65"/>
        <v>0</v>
      </c>
      <c r="W282" s="1015"/>
      <c r="X282" s="1015"/>
      <c r="Y282" s="1016"/>
      <c r="Z282" s="1016"/>
      <c r="AA282" s="1016"/>
      <c r="AB282" s="1016"/>
      <c r="AC282" s="1016">
        <f t="shared" si="66"/>
        <v>0</v>
      </c>
      <c r="AD282" s="1017"/>
      <c r="AE282" s="1017"/>
      <c r="AF282" s="1017"/>
      <c r="AG282" s="1017"/>
      <c r="AH282" s="1017">
        <f t="shared" si="67"/>
        <v>0</v>
      </c>
      <c r="AI282" s="1016"/>
      <c r="AJ282" s="1016"/>
      <c r="AK282" s="1016"/>
      <c r="AL282" s="1016"/>
      <c r="AM282" s="1016"/>
      <c r="AN282" s="1016"/>
      <c r="AO282" s="1016"/>
      <c r="AP282" s="1016">
        <f t="shared" si="68"/>
        <v>0</v>
      </c>
      <c r="AQ282" s="1306"/>
      <c r="AR282" s="1306"/>
      <c r="AS282" s="1306"/>
      <c r="AT282" s="1306"/>
      <c r="AU282" s="1306"/>
      <c r="AV282" s="1306"/>
      <c r="AW282" s="1306"/>
      <c r="AX282" s="1923"/>
      <c r="AY282" s="1923"/>
      <c r="AZ282" s="1923"/>
      <c r="BA282" s="1923"/>
      <c r="BB282" s="1923"/>
      <c r="BC282" s="1923"/>
      <c r="BD282" s="1923"/>
      <c r="BE282" s="1007"/>
    </row>
    <row r="283" spans="1:57" ht="12.75" hidden="1" customHeight="1">
      <c r="A283" s="913"/>
      <c r="B283" s="1087"/>
      <c r="C283" s="1010"/>
      <c r="D283" s="937"/>
      <c r="E283" s="1012"/>
      <c r="F283" s="1012"/>
      <c r="G283" s="1012"/>
      <c r="H283" s="1012"/>
      <c r="I283" s="1012">
        <f t="shared" si="63"/>
        <v>0</v>
      </c>
      <c r="J283" s="1025"/>
      <c r="K283" s="1025"/>
      <c r="L283" s="1025"/>
      <c r="M283" s="1013"/>
      <c r="N283" s="1013">
        <f t="shared" si="64"/>
        <v>0</v>
      </c>
      <c r="O283" s="1013"/>
      <c r="P283" s="1317"/>
      <c r="Q283" s="1014"/>
      <c r="R283" s="1014"/>
      <c r="S283" s="1014"/>
      <c r="T283" s="1014"/>
      <c r="U283" s="1014"/>
      <c r="V283" s="1014">
        <f t="shared" si="65"/>
        <v>0</v>
      </c>
      <c r="W283" s="1015"/>
      <c r="X283" s="1015"/>
      <c r="Y283" s="1016"/>
      <c r="Z283" s="1016"/>
      <c r="AA283" s="1016"/>
      <c r="AB283" s="1016"/>
      <c r="AC283" s="1016">
        <f t="shared" si="66"/>
        <v>0</v>
      </c>
      <c r="AD283" s="1017"/>
      <c r="AE283" s="1017"/>
      <c r="AF283" s="1017"/>
      <c r="AG283" s="1017"/>
      <c r="AH283" s="1017">
        <f t="shared" si="67"/>
        <v>0</v>
      </c>
      <c r="AI283" s="1016"/>
      <c r="AJ283" s="1016"/>
      <c r="AK283" s="1016"/>
      <c r="AL283" s="1016"/>
      <c r="AM283" s="1016"/>
      <c r="AN283" s="1016"/>
      <c r="AO283" s="1016"/>
      <c r="AP283" s="1016">
        <f t="shared" si="68"/>
        <v>0</v>
      </c>
      <c r="AQ283" s="1306"/>
      <c r="AR283" s="1306"/>
      <c r="AS283" s="1306"/>
      <c r="AT283" s="1306"/>
      <c r="AU283" s="1306"/>
      <c r="AV283" s="1306"/>
      <c r="AW283" s="1306"/>
      <c r="AX283" s="1923"/>
      <c r="AY283" s="1923"/>
      <c r="AZ283" s="1923"/>
      <c r="BA283" s="1923"/>
      <c r="BB283" s="1923"/>
      <c r="BC283" s="1923"/>
      <c r="BD283" s="1923"/>
      <c r="BE283" s="1007"/>
    </row>
    <row r="284" spans="1:57" ht="12.75" hidden="1" customHeight="1">
      <c r="A284" s="913"/>
      <c r="B284" s="1087"/>
      <c r="C284" s="1010"/>
      <c r="D284" s="937"/>
      <c r="E284" s="1012"/>
      <c r="F284" s="1012"/>
      <c r="G284" s="1012"/>
      <c r="H284" s="1012"/>
      <c r="I284" s="1012">
        <f t="shared" si="63"/>
        <v>0</v>
      </c>
      <c r="J284" s="1025"/>
      <c r="K284" s="1025"/>
      <c r="L284" s="1025"/>
      <c r="M284" s="1013"/>
      <c r="N284" s="1013">
        <f t="shared" si="64"/>
        <v>0</v>
      </c>
      <c r="O284" s="1013"/>
      <c r="P284" s="1317"/>
      <c r="Q284" s="1014"/>
      <c r="R284" s="1014"/>
      <c r="S284" s="1014"/>
      <c r="T284" s="1014"/>
      <c r="U284" s="1014"/>
      <c r="V284" s="1014">
        <f t="shared" si="65"/>
        <v>0</v>
      </c>
      <c r="W284" s="1015"/>
      <c r="X284" s="1015"/>
      <c r="Y284" s="1016"/>
      <c r="Z284" s="1016"/>
      <c r="AA284" s="1016"/>
      <c r="AB284" s="1016"/>
      <c r="AC284" s="1016">
        <f t="shared" si="66"/>
        <v>0</v>
      </c>
      <c r="AD284" s="1017"/>
      <c r="AE284" s="1017"/>
      <c r="AF284" s="1017"/>
      <c r="AG284" s="1017"/>
      <c r="AH284" s="1017">
        <f t="shared" si="67"/>
        <v>0</v>
      </c>
      <c r="AI284" s="1016"/>
      <c r="AJ284" s="1016"/>
      <c r="AK284" s="1016"/>
      <c r="AL284" s="1016"/>
      <c r="AM284" s="1016"/>
      <c r="AN284" s="1016"/>
      <c r="AO284" s="1016"/>
      <c r="AP284" s="1016">
        <f t="shared" si="68"/>
        <v>0</v>
      </c>
      <c r="AQ284" s="1306"/>
      <c r="AR284" s="1306"/>
      <c r="AS284" s="1306"/>
      <c r="AT284" s="1306"/>
      <c r="AU284" s="1306"/>
      <c r="AV284" s="1306"/>
      <c r="AW284" s="1306"/>
      <c r="AX284" s="1923"/>
      <c r="AY284" s="1923"/>
      <c r="AZ284" s="1923"/>
      <c r="BA284" s="1923"/>
      <c r="BB284" s="1923"/>
      <c r="BC284" s="1923"/>
      <c r="BD284" s="1923"/>
      <c r="BE284" s="1007"/>
    </row>
    <row r="285" spans="1:57" ht="12.75" hidden="1" customHeight="1">
      <c r="A285" s="885" t="s">
        <v>636</v>
      </c>
      <c r="B285" s="1087"/>
      <c r="C285" s="1010"/>
      <c r="D285" s="937"/>
      <c r="E285" s="1012">
        <v>0</v>
      </c>
      <c r="F285" s="1012">
        <v>0</v>
      </c>
      <c r="G285" s="1012">
        <v>0</v>
      </c>
      <c r="H285" s="1012">
        <v>0</v>
      </c>
      <c r="I285" s="1012">
        <f t="shared" si="63"/>
        <v>0</v>
      </c>
      <c r="J285" s="1025"/>
      <c r="K285" s="1025"/>
      <c r="L285" s="1025"/>
      <c r="M285" s="1013"/>
      <c r="N285" s="1013">
        <f t="shared" si="64"/>
        <v>0</v>
      </c>
      <c r="O285" s="1013"/>
      <c r="P285" s="1317">
        <f>E285+J285</f>
        <v>0</v>
      </c>
      <c r="Q285" s="1014"/>
      <c r="R285" s="997">
        <f>F285+K285</f>
        <v>0</v>
      </c>
      <c r="S285" s="997"/>
      <c r="T285" s="1014">
        <f>G285+L285</f>
        <v>0</v>
      </c>
      <c r="U285" s="1014">
        <f>H285+M285</f>
        <v>0</v>
      </c>
      <c r="V285" s="1014">
        <f t="shared" si="65"/>
        <v>0</v>
      </c>
      <c r="W285" s="1015"/>
      <c r="X285" s="1015"/>
      <c r="Y285" s="1016">
        <v>0</v>
      </c>
      <c r="Z285" s="917">
        <v>0</v>
      </c>
      <c r="AA285" s="1016">
        <v>0</v>
      </c>
      <c r="AB285" s="1016">
        <v>0</v>
      </c>
      <c r="AC285" s="1016">
        <f t="shared" si="66"/>
        <v>0</v>
      </c>
      <c r="AD285" s="1017"/>
      <c r="AE285" s="1017"/>
      <c r="AF285" s="1017"/>
      <c r="AG285" s="1017"/>
      <c r="AH285" s="1017">
        <f t="shared" si="67"/>
        <v>0</v>
      </c>
      <c r="AI285" s="1016">
        <f>Y285+AD285</f>
        <v>0</v>
      </c>
      <c r="AJ285" s="1016"/>
      <c r="AK285" s="1016"/>
      <c r="AL285" s="917">
        <f>Z285+AE285</f>
        <v>0</v>
      </c>
      <c r="AM285" s="917"/>
      <c r="AN285" s="1016">
        <f>AA285+AF285</f>
        <v>0</v>
      </c>
      <c r="AO285" s="1016">
        <f>AB285+AG285</f>
        <v>0</v>
      </c>
      <c r="AP285" s="1016">
        <f t="shared" si="68"/>
        <v>0</v>
      </c>
      <c r="AQ285" s="1306"/>
      <c r="AR285" s="1306"/>
      <c r="AS285" s="1306"/>
      <c r="AT285" s="1306"/>
      <c r="AU285" s="1306"/>
      <c r="AV285" s="1306"/>
      <c r="AW285" s="1306"/>
      <c r="AX285" s="1923"/>
      <c r="AY285" s="1923"/>
      <c r="AZ285" s="1923"/>
      <c r="BA285" s="1923"/>
      <c r="BB285" s="1923"/>
      <c r="BC285" s="1923"/>
      <c r="BD285" s="1923"/>
      <c r="BE285" s="1007"/>
    </row>
    <row r="286" spans="1:57" ht="17.100000000000001" hidden="1" customHeight="1">
      <c r="B286" s="914"/>
      <c r="C286" s="909" t="s">
        <v>528</v>
      </c>
      <c r="D286" s="923"/>
      <c r="E286" s="920">
        <v>0</v>
      </c>
      <c r="F286" s="920">
        <v>0</v>
      </c>
      <c r="G286" s="920">
        <v>0</v>
      </c>
      <c r="H286" s="920">
        <v>0</v>
      </c>
      <c r="I286" s="920">
        <f t="shared" si="63"/>
        <v>0</v>
      </c>
      <c r="J286" s="922">
        <f>SUM(J287:J306)</f>
        <v>0</v>
      </c>
      <c r="K286" s="922">
        <f>SUM(K287:K306)</f>
        <v>0</v>
      </c>
      <c r="L286" s="922">
        <f>SUM(L287:L306)</f>
        <v>0</v>
      </c>
      <c r="M286" s="921">
        <f>SUM(M287:M306)</f>
        <v>0</v>
      </c>
      <c r="N286" s="921">
        <f t="shared" si="64"/>
        <v>0</v>
      </c>
      <c r="O286" s="921"/>
      <c r="P286" s="1322">
        <f>SUM(P287:P306)</f>
        <v>0</v>
      </c>
      <c r="Q286" s="997"/>
      <c r="R286" s="997">
        <f>SUM(R287:R306)</f>
        <v>0</v>
      </c>
      <c r="S286" s="997"/>
      <c r="T286" s="997">
        <f>SUM(T287:T306)</f>
        <v>0</v>
      </c>
      <c r="U286" s="997">
        <f>SUM(U287:U306)</f>
        <v>0</v>
      </c>
      <c r="V286" s="997">
        <f t="shared" si="65"/>
        <v>0</v>
      </c>
      <c r="W286" s="919"/>
      <c r="X286" s="919"/>
      <c r="Y286" s="917">
        <v>0</v>
      </c>
      <c r="Z286" s="917">
        <v>0</v>
      </c>
      <c r="AA286" s="917">
        <v>0</v>
      </c>
      <c r="AB286" s="917">
        <v>0</v>
      </c>
      <c r="AC286" s="917">
        <f t="shared" si="66"/>
        <v>0</v>
      </c>
      <c r="AD286" s="918">
        <f>SUM(AD287:AD306)</f>
        <v>0</v>
      </c>
      <c r="AE286" s="918">
        <f>SUM(AE287:AE306)</f>
        <v>0</v>
      </c>
      <c r="AF286" s="918">
        <f>SUM(AF287:AF306)</f>
        <v>0</v>
      </c>
      <c r="AG286" s="918">
        <f>SUM(AG287:AG306)</f>
        <v>0</v>
      </c>
      <c r="AH286" s="918">
        <f t="shared" si="67"/>
        <v>0</v>
      </c>
      <c r="AI286" s="917">
        <f>SUM(AI287:AI306)</f>
        <v>0</v>
      </c>
      <c r="AJ286" s="917"/>
      <c r="AK286" s="917"/>
      <c r="AL286" s="917">
        <f>SUM(AL287:AL306)</f>
        <v>0</v>
      </c>
      <c r="AM286" s="917"/>
      <c r="AN286" s="917">
        <f>SUM(AN287:AN306)</f>
        <v>0</v>
      </c>
      <c r="AO286" s="917">
        <f>SUM(AO287:AO306)</f>
        <v>0</v>
      </c>
      <c r="AP286" s="917">
        <f t="shared" si="68"/>
        <v>0</v>
      </c>
      <c r="AQ286" s="1300"/>
      <c r="AR286" s="1300"/>
      <c r="AS286" s="1300"/>
      <c r="AT286" s="1300"/>
      <c r="AU286" s="1300"/>
      <c r="AV286" s="1300"/>
      <c r="AW286" s="1300"/>
      <c r="AX286" s="1917"/>
      <c r="AY286" s="1917"/>
      <c r="AZ286" s="1917"/>
      <c r="BA286" s="1917"/>
      <c r="BB286" s="1917"/>
      <c r="BC286" s="1917"/>
      <c r="BD286" s="1917"/>
      <c r="BE286" s="1007"/>
    </row>
    <row r="287" spans="1:57" ht="13.5" hidden="1" customHeight="1">
      <c r="A287" s="885" t="s">
        <v>636</v>
      </c>
      <c r="B287" s="1087"/>
      <c r="C287" s="1010" t="s">
        <v>683</v>
      </c>
      <c r="D287" s="1024"/>
      <c r="E287" s="1035">
        <v>0</v>
      </c>
      <c r="F287" s="1035">
        <v>0</v>
      </c>
      <c r="G287" s="1035">
        <v>0</v>
      </c>
      <c r="H287" s="1035">
        <v>0</v>
      </c>
      <c r="I287" s="1035">
        <f t="shared" si="63"/>
        <v>0</v>
      </c>
      <c r="J287" s="1036"/>
      <c r="K287" s="1036"/>
      <c r="L287" s="1036"/>
      <c r="M287" s="1037"/>
      <c r="N287" s="1037">
        <f t="shared" si="64"/>
        <v>0</v>
      </c>
      <c r="O287" s="1037"/>
      <c r="P287" s="1320">
        <f>E287+J287</f>
        <v>0</v>
      </c>
      <c r="Q287" s="1026"/>
      <c r="R287" s="1026">
        <f>F287+K287</f>
        <v>0</v>
      </c>
      <c r="S287" s="1026"/>
      <c r="T287" s="1026">
        <f>G287+L287</f>
        <v>0</v>
      </c>
      <c r="U287" s="1026">
        <f>H287+M287</f>
        <v>0</v>
      </c>
      <c r="V287" s="1026">
        <f t="shared" si="65"/>
        <v>0</v>
      </c>
      <c r="W287" s="1038"/>
      <c r="X287" s="1038"/>
      <c r="Y287" s="1032">
        <v>0</v>
      </c>
      <c r="Z287" s="1032">
        <v>0</v>
      </c>
      <c r="AA287" s="1032">
        <v>0</v>
      </c>
      <c r="AB287" s="1032">
        <v>0</v>
      </c>
      <c r="AC287" s="1032">
        <f t="shared" si="66"/>
        <v>0</v>
      </c>
      <c r="AD287" s="1039"/>
      <c r="AE287" s="1039"/>
      <c r="AF287" s="1039"/>
      <c r="AG287" s="1039"/>
      <c r="AH287" s="1039">
        <f t="shared" si="67"/>
        <v>0</v>
      </c>
      <c r="AI287" s="1032">
        <f>Y287+AD287</f>
        <v>0</v>
      </c>
      <c r="AJ287" s="1032"/>
      <c r="AK287" s="1032"/>
      <c r="AL287" s="1032">
        <f>Z287+AE287</f>
        <v>0</v>
      </c>
      <c r="AM287" s="1032"/>
      <c r="AN287" s="1032">
        <f>AA287+AF287</f>
        <v>0</v>
      </c>
      <c r="AO287" s="1032">
        <f>AB287+AG287</f>
        <v>0</v>
      </c>
      <c r="AP287" s="1032">
        <f t="shared" si="68"/>
        <v>0</v>
      </c>
      <c r="AQ287" s="1304"/>
      <c r="AR287" s="1304"/>
      <c r="AS287" s="1304"/>
      <c r="AT287" s="1304"/>
      <c r="AU287" s="1304"/>
      <c r="AV287" s="1304"/>
      <c r="AW287" s="1304"/>
      <c r="AX287" s="1921"/>
      <c r="AY287" s="1921"/>
      <c r="AZ287" s="1921"/>
      <c r="BA287" s="1921"/>
      <c r="BB287" s="1921"/>
      <c r="BC287" s="1921"/>
      <c r="BD287" s="1921"/>
      <c r="BE287" s="1007"/>
    </row>
    <row r="288" spans="1:57" ht="13.5" hidden="1" customHeight="1">
      <c r="A288" s="885" t="s">
        <v>636</v>
      </c>
      <c r="B288" s="1087"/>
      <c r="C288" s="1010" t="s">
        <v>682</v>
      </c>
      <c r="D288" s="1024"/>
      <c r="E288" s="1035">
        <v>0</v>
      </c>
      <c r="F288" s="1035">
        <v>0</v>
      </c>
      <c r="G288" s="1035">
        <v>0</v>
      </c>
      <c r="H288" s="1035">
        <v>0</v>
      </c>
      <c r="I288" s="1035">
        <f t="shared" si="63"/>
        <v>0</v>
      </c>
      <c r="J288" s="1036"/>
      <c r="K288" s="1036"/>
      <c r="L288" s="1036"/>
      <c r="M288" s="1037"/>
      <c r="N288" s="1037">
        <f t="shared" si="64"/>
        <v>0</v>
      </c>
      <c r="O288" s="1037"/>
      <c r="P288" s="1317">
        <f>E288+J288</f>
        <v>0</v>
      </c>
      <c r="Q288" s="1014"/>
      <c r="R288" s="1014">
        <f>F288+K288</f>
        <v>0</v>
      </c>
      <c r="S288" s="1014"/>
      <c r="T288" s="1026">
        <f>G288+L288</f>
        <v>0</v>
      </c>
      <c r="U288" s="1026">
        <f>H288+M288</f>
        <v>0</v>
      </c>
      <c r="V288" s="1026">
        <f t="shared" si="65"/>
        <v>0</v>
      </c>
      <c r="W288" s="1038"/>
      <c r="X288" s="1038"/>
      <c r="Y288" s="1016">
        <v>0</v>
      </c>
      <c r="Z288" s="1016">
        <v>0</v>
      </c>
      <c r="AA288" s="1032">
        <v>0</v>
      </c>
      <c r="AB288" s="1032">
        <v>0</v>
      </c>
      <c r="AC288" s="1032">
        <f t="shared" si="66"/>
        <v>0</v>
      </c>
      <c r="AD288" s="1039"/>
      <c r="AE288" s="1039"/>
      <c r="AF288" s="1039"/>
      <c r="AG288" s="1039"/>
      <c r="AH288" s="1039">
        <f t="shared" si="67"/>
        <v>0</v>
      </c>
      <c r="AI288" s="1016">
        <f>Y288+AD288</f>
        <v>0</v>
      </c>
      <c r="AJ288" s="1016"/>
      <c r="AK288" s="1016"/>
      <c r="AL288" s="1016">
        <f>Z288+AE288</f>
        <v>0</v>
      </c>
      <c r="AM288" s="1016"/>
      <c r="AN288" s="1032">
        <f>AA288+AF288</f>
        <v>0</v>
      </c>
      <c r="AO288" s="1032">
        <f>AB288+AG288</f>
        <v>0</v>
      </c>
      <c r="AP288" s="1032">
        <f t="shared" si="68"/>
        <v>0</v>
      </c>
      <c r="AQ288" s="1304"/>
      <c r="AR288" s="1304"/>
      <c r="AS288" s="1304"/>
      <c r="AT288" s="1304"/>
      <c r="AU288" s="1304"/>
      <c r="AV288" s="1304"/>
      <c r="AW288" s="1304"/>
      <c r="AX288" s="1921"/>
      <c r="AY288" s="1921"/>
      <c r="AZ288" s="1921"/>
      <c r="BA288" s="1921"/>
      <c r="BB288" s="1921"/>
      <c r="BC288" s="1921"/>
      <c r="BD288" s="1921"/>
      <c r="BE288" s="1007"/>
    </row>
    <row r="289" spans="1:57" ht="13.5" hidden="1" customHeight="1">
      <c r="A289" s="901" t="s">
        <v>646</v>
      </c>
      <c r="B289" s="1087" t="s">
        <v>681</v>
      </c>
      <c r="C289" s="1010" t="s">
        <v>638</v>
      </c>
      <c r="D289" s="1024"/>
      <c r="E289" s="1035"/>
      <c r="F289" s="1035"/>
      <c r="G289" s="1035"/>
      <c r="H289" s="1035"/>
      <c r="I289" s="1035">
        <f t="shared" si="63"/>
        <v>0</v>
      </c>
      <c r="J289" s="1036"/>
      <c r="K289" s="1036"/>
      <c r="L289" s="1036"/>
      <c r="M289" s="1037"/>
      <c r="N289" s="1037">
        <f t="shared" si="64"/>
        <v>0</v>
      </c>
      <c r="O289" s="1037"/>
      <c r="P289" s="1317"/>
      <c r="Q289" s="1014"/>
      <c r="R289" s="1014"/>
      <c r="S289" s="1014"/>
      <c r="T289" s="1026"/>
      <c r="U289" s="1026"/>
      <c r="V289" s="1026">
        <f t="shared" si="65"/>
        <v>0</v>
      </c>
      <c r="W289" s="1038"/>
      <c r="X289" s="1038"/>
      <c r="Y289" s="1016"/>
      <c r="Z289" s="1016"/>
      <c r="AA289" s="1032"/>
      <c r="AB289" s="1032"/>
      <c r="AC289" s="1032">
        <f t="shared" si="66"/>
        <v>0</v>
      </c>
      <c r="AD289" s="1039"/>
      <c r="AE289" s="1039"/>
      <c r="AF289" s="1039"/>
      <c r="AG289" s="1039"/>
      <c r="AH289" s="1039">
        <f t="shared" si="67"/>
        <v>0</v>
      </c>
      <c r="AI289" s="1016"/>
      <c r="AJ289" s="1016"/>
      <c r="AK289" s="1016"/>
      <c r="AL289" s="1016"/>
      <c r="AM289" s="1016"/>
      <c r="AN289" s="1032"/>
      <c r="AO289" s="1032"/>
      <c r="AP289" s="1032">
        <f t="shared" si="68"/>
        <v>0</v>
      </c>
      <c r="AQ289" s="1304"/>
      <c r="AR289" s="1304"/>
      <c r="AS289" s="1304"/>
      <c r="AT289" s="1304"/>
      <c r="AU289" s="1304"/>
      <c r="AV289" s="1304"/>
      <c r="AW289" s="1304"/>
      <c r="AX289" s="1921"/>
      <c r="AY289" s="1921"/>
      <c r="AZ289" s="1921"/>
      <c r="BA289" s="1921"/>
      <c r="BB289" s="1921"/>
      <c r="BC289" s="1921"/>
      <c r="BD289" s="1921"/>
      <c r="BE289" s="1007"/>
    </row>
    <row r="290" spans="1:57" ht="13.5" hidden="1" customHeight="1">
      <c r="B290" s="1087"/>
      <c r="C290" s="1010"/>
      <c r="D290" s="1024"/>
      <c r="E290" s="1035"/>
      <c r="F290" s="1035"/>
      <c r="G290" s="1035"/>
      <c r="H290" s="1035"/>
      <c r="I290" s="1035">
        <f t="shared" si="63"/>
        <v>0</v>
      </c>
      <c r="J290" s="1036"/>
      <c r="K290" s="1036"/>
      <c r="L290" s="1036"/>
      <c r="M290" s="1037"/>
      <c r="N290" s="1037">
        <f t="shared" si="64"/>
        <v>0</v>
      </c>
      <c r="O290" s="1037"/>
      <c r="P290" s="1317"/>
      <c r="Q290" s="1014"/>
      <c r="R290" s="1014"/>
      <c r="S290" s="1014"/>
      <c r="T290" s="1026"/>
      <c r="U290" s="1026"/>
      <c r="V290" s="1026">
        <f t="shared" si="65"/>
        <v>0</v>
      </c>
      <c r="W290" s="1038"/>
      <c r="X290" s="1038"/>
      <c r="Y290" s="1016"/>
      <c r="Z290" s="1016"/>
      <c r="AA290" s="1032"/>
      <c r="AB290" s="1032"/>
      <c r="AC290" s="1032">
        <f t="shared" si="66"/>
        <v>0</v>
      </c>
      <c r="AD290" s="1039"/>
      <c r="AE290" s="1039"/>
      <c r="AF290" s="1039"/>
      <c r="AG290" s="1039"/>
      <c r="AH290" s="1039">
        <f t="shared" si="67"/>
        <v>0</v>
      </c>
      <c r="AI290" s="1016"/>
      <c r="AJ290" s="1016"/>
      <c r="AK290" s="1016"/>
      <c r="AL290" s="1016"/>
      <c r="AM290" s="1016"/>
      <c r="AN290" s="1032"/>
      <c r="AO290" s="1032"/>
      <c r="AP290" s="1032">
        <f t="shared" si="68"/>
        <v>0</v>
      </c>
      <c r="AQ290" s="1304"/>
      <c r="AR290" s="1304"/>
      <c r="AS290" s="1304"/>
      <c r="AT290" s="1304"/>
      <c r="AU290" s="1304"/>
      <c r="AV290" s="1304"/>
      <c r="AW290" s="1304"/>
      <c r="AX290" s="1921"/>
      <c r="AY290" s="1921"/>
      <c r="AZ290" s="1921"/>
      <c r="BA290" s="1921"/>
      <c r="BB290" s="1921"/>
      <c r="BC290" s="1921"/>
      <c r="BD290" s="1921"/>
      <c r="BE290" s="1007"/>
    </row>
    <row r="291" spans="1:57" ht="13.5" hidden="1" customHeight="1">
      <c r="B291" s="1087"/>
      <c r="C291" s="1010"/>
      <c r="D291" s="1024"/>
      <c r="E291" s="1035"/>
      <c r="F291" s="1035"/>
      <c r="G291" s="1035"/>
      <c r="H291" s="1035"/>
      <c r="I291" s="1035">
        <f t="shared" si="63"/>
        <v>0</v>
      </c>
      <c r="J291" s="1036"/>
      <c r="K291" s="1036"/>
      <c r="L291" s="1036"/>
      <c r="M291" s="1037"/>
      <c r="N291" s="1037">
        <f t="shared" si="64"/>
        <v>0</v>
      </c>
      <c r="O291" s="1037"/>
      <c r="P291" s="1317"/>
      <c r="Q291" s="1014"/>
      <c r="R291" s="1014"/>
      <c r="S291" s="1014"/>
      <c r="T291" s="1026"/>
      <c r="U291" s="1026"/>
      <c r="V291" s="1026">
        <f t="shared" si="65"/>
        <v>0</v>
      </c>
      <c r="W291" s="1038"/>
      <c r="X291" s="1038"/>
      <c r="Y291" s="1016"/>
      <c r="Z291" s="1016"/>
      <c r="AA291" s="1032"/>
      <c r="AB291" s="1032"/>
      <c r="AC291" s="1032">
        <f t="shared" si="66"/>
        <v>0</v>
      </c>
      <c r="AD291" s="1039"/>
      <c r="AE291" s="1039"/>
      <c r="AF291" s="1039"/>
      <c r="AG291" s="1039"/>
      <c r="AH291" s="1039">
        <f t="shared" si="67"/>
        <v>0</v>
      </c>
      <c r="AI291" s="1016"/>
      <c r="AJ291" s="1016"/>
      <c r="AK291" s="1016"/>
      <c r="AL291" s="1016"/>
      <c r="AM291" s="1016"/>
      <c r="AN291" s="1032"/>
      <c r="AO291" s="1032"/>
      <c r="AP291" s="1032">
        <f t="shared" si="68"/>
        <v>0</v>
      </c>
      <c r="AQ291" s="1304"/>
      <c r="AR291" s="1304"/>
      <c r="AS291" s="1304"/>
      <c r="AT291" s="1304"/>
      <c r="AU291" s="1304"/>
      <c r="AV291" s="1304"/>
      <c r="AW291" s="1304"/>
      <c r="AX291" s="1921"/>
      <c r="AY291" s="1921"/>
      <c r="AZ291" s="1921"/>
      <c r="BA291" s="1921"/>
      <c r="BB291" s="1921"/>
      <c r="BC291" s="1921"/>
      <c r="BD291" s="1921"/>
      <c r="BE291" s="1007"/>
    </row>
    <row r="292" spans="1:57" ht="13.5" hidden="1" customHeight="1">
      <c r="B292" s="1087"/>
      <c r="C292" s="1010"/>
      <c r="D292" s="1024"/>
      <c r="E292" s="1035"/>
      <c r="F292" s="1035"/>
      <c r="G292" s="1035"/>
      <c r="H292" s="1035"/>
      <c r="I292" s="1035">
        <f t="shared" si="63"/>
        <v>0</v>
      </c>
      <c r="J292" s="1036"/>
      <c r="K292" s="1036"/>
      <c r="L292" s="1036"/>
      <c r="M292" s="1037"/>
      <c r="N292" s="1037">
        <f t="shared" si="64"/>
        <v>0</v>
      </c>
      <c r="O292" s="1037"/>
      <c r="P292" s="1317"/>
      <c r="Q292" s="1014"/>
      <c r="R292" s="1014"/>
      <c r="S292" s="1014"/>
      <c r="T292" s="1026"/>
      <c r="U292" s="1026"/>
      <c r="V292" s="1026">
        <f t="shared" si="65"/>
        <v>0</v>
      </c>
      <c r="W292" s="1038"/>
      <c r="X292" s="1038"/>
      <c r="Y292" s="1016"/>
      <c r="Z292" s="1016"/>
      <c r="AA292" s="1032"/>
      <c r="AB292" s="1032"/>
      <c r="AC292" s="1032">
        <f t="shared" si="66"/>
        <v>0</v>
      </c>
      <c r="AD292" s="1039"/>
      <c r="AE292" s="1039"/>
      <c r="AF292" s="1039"/>
      <c r="AG292" s="1039"/>
      <c r="AH292" s="1039">
        <f t="shared" si="67"/>
        <v>0</v>
      </c>
      <c r="AI292" s="1016"/>
      <c r="AJ292" s="1016"/>
      <c r="AK292" s="1016"/>
      <c r="AL292" s="1016"/>
      <c r="AM292" s="1016"/>
      <c r="AN292" s="1032"/>
      <c r="AO292" s="1032"/>
      <c r="AP292" s="1032">
        <f t="shared" si="68"/>
        <v>0</v>
      </c>
      <c r="AQ292" s="1304"/>
      <c r="AR292" s="1304"/>
      <c r="AS292" s="1304"/>
      <c r="AT292" s="1304"/>
      <c r="AU292" s="1304"/>
      <c r="AV292" s="1304"/>
      <c r="AW292" s="1304"/>
      <c r="AX292" s="1921"/>
      <c r="AY292" s="1921"/>
      <c r="AZ292" s="1921"/>
      <c r="BA292" s="1921"/>
      <c r="BB292" s="1921"/>
      <c r="BC292" s="1921"/>
      <c r="BD292" s="1921"/>
      <c r="BE292" s="1007"/>
    </row>
    <row r="293" spans="1:57" ht="13.5" hidden="1" customHeight="1">
      <c r="B293" s="1087"/>
      <c r="C293" s="1010"/>
      <c r="D293" s="1024"/>
      <c r="E293" s="1035"/>
      <c r="F293" s="1035"/>
      <c r="G293" s="1035"/>
      <c r="H293" s="1035"/>
      <c r="I293" s="1035">
        <f t="shared" si="63"/>
        <v>0</v>
      </c>
      <c r="J293" s="1036"/>
      <c r="K293" s="1036"/>
      <c r="L293" s="1036"/>
      <c r="M293" s="1037"/>
      <c r="N293" s="1037">
        <f t="shared" si="64"/>
        <v>0</v>
      </c>
      <c r="O293" s="1037"/>
      <c r="P293" s="1317"/>
      <c r="Q293" s="1014"/>
      <c r="R293" s="1014"/>
      <c r="S293" s="1014"/>
      <c r="T293" s="1026"/>
      <c r="U293" s="1026"/>
      <c r="V293" s="1026">
        <f t="shared" si="65"/>
        <v>0</v>
      </c>
      <c r="W293" s="1038"/>
      <c r="X293" s="1038"/>
      <c r="Y293" s="1016"/>
      <c r="Z293" s="1016"/>
      <c r="AA293" s="1032"/>
      <c r="AB293" s="1032"/>
      <c r="AC293" s="1032">
        <f t="shared" si="66"/>
        <v>0</v>
      </c>
      <c r="AD293" s="1039"/>
      <c r="AE293" s="1039"/>
      <c r="AF293" s="1039"/>
      <c r="AG293" s="1039"/>
      <c r="AH293" s="1039">
        <f t="shared" si="67"/>
        <v>0</v>
      </c>
      <c r="AI293" s="1016"/>
      <c r="AJ293" s="1016"/>
      <c r="AK293" s="1016"/>
      <c r="AL293" s="1016"/>
      <c r="AM293" s="1016"/>
      <c r="AN293" s="1032"/>
      <c r="AO293" s="1032"/>
      <c r="AP293" s="1032">
        <f t="shared" si="68"/>
        <v>0</v>
      </c>
      <c r="AQ293" s="1304"/>
      <c r="AR293" s="1304"/>
      <c r="AS293" s="1304"/>
      <c r="AT293" s="1304"/>
      <c r="AU293" s="1304"/>
      <c r="AV293" s="1304"/>
      <c r="AW293" s="1304"/>
      <c r="AX293" s="1921"/>
      <c r="AY293" s="1921"/>
      <c r="AZ293" s="1921"/>
      <c r="BA293" s="1921"/>
      <c r="BB293" s="1921"/>
      <c r="BC293" s="1921"/>
      <c r="BD293" s="1921"/>
      <c r="BE293" s="1007"/>
    </row>
    <row r="294" spans="1:57" ht="13.5" hidden="1" customHeight="1">
      <c r="B294" s="1087"/>
      <c r="C294" s="1010"/>
      <c r="D294" s="1024"/>
      <c r="E294" s="1035"/>
      <c r="F294" s="1035"/>
      <c r="G294" s="1035"/>
      <c r="H294" s="1035"/>
      <c r="I294" s="1035">
        <f t="shared" si="63"/>
        <v>0</v>
      </c>
      <c r="J294" s="1036"/>
      <c r="K294" s="1036"/>
      <c r="L294" s="1036"/>
      <c r="M294" s="1037"/>
      <c r="N294" s="1037">
        <f t="shared" si="64"/>
        <v>0</v>
      </c>
      <c r="O294" s="1037"/>
      <c r="P294" s="1317"/>
      <c r="Q294" s="1014"/>
      <c r="R294" s="1014"/>
      <c r="S294" s="1014"/>
      <c r="T294" s="1026"/>
      <c r="U294" s="1026"/>
      <c r="V294" s="1026">
        <f t="shared" si="65"/>
        <v>0</v>
      </c>
      <c r="W294" s="1038"/>
      <c r="X294" s="1038"/>
      <c r="Y294" s="1016"/>
      <c r="Z294" s="1016"/>
      <c r="AA294" s="1032"/>
      <c r="AB294" s="1032"/>
      <c r="AC294" s="1032">
        <f t="shared" si="66"/>
        <v>0</v>
      </c>
      <c r="AD294" s="1039"/>
      <c r="AE294" s="1039"/>
      <c r="AF294" s="1039"/>
      <c r="AG294" s="1039"/>
      <c r="AH294" s="1039">
        <f t="shared" si="67"/>
        <v>0</v>
      </c>
      <c r="AI294" s="1016"/>
      <c r="AJ294" s="1016"/>
      <c r="AK294" s="1016"/>
      <c r="AL294" s="1016"/>
      <c r="AM294" s="1016"/>
      <c r="AN294" s="1032"/>
      <c r="AO294" s="1032"/>
      <c r="AP294" s="1032">
        <f t="shared" si="68"/>
        <v>0</v>
      </c>
      <c r="AQ294" s="1304"/>
      <c r="AR294" s="1304"/>
      <c r="AS294" s="1304"/>
      <c r="AT294" s="1304"/>
      <c r="AU294" s="1304"/>
      <c r="AV294" s="1304"/>
      <c r="AW294" s="1304"/>
      <c r="AX294" s="1921"/>
      <c r="AY294" s="1921"/>
      <c r="AZ294" s="1921"/>
      <c r="BA294" s="1921"/>
      <c r="BB294" s="1921"/>
      <c r="BC294" s="1921"/>
      <c r="BD294" s="1921"/>
      <c r="BE294" s="1007"/>
    </row>
    <row r="295" spans="1:57" ht="13.5" hidden="1" customHeight="1">
      <c r="B295" s="1087"/>
      <c r="C295" s="1010"/>
      <c r="D295" s="1024"/>
      <c r="E295" s="1035"/>
      <c r="F295" s="1035"/>
      <c r="G295" s="1035"/>
      <c r="H295" s="1035"/>
      <c r="I295" s="1035">
        <f t="shared" si="63"/>
        <v>0</v>
      </c>
      <c r="J295" s="1036"/>
      <c r="K295" s="1036"/>
      <c r="L295" s="1036"/>
      <c r="M295" s="1037"/>
      <c r="N295" s="1037">
        <f t="shared" si="64"/>
        <v>0</v>
      </c>
      <c r="O295" s="1037"/>
      <c r="P295" s="1317"/>
      <c r="Q295" s="1014"/>
      <c r="R295" s="1014"/>
      <c r="S295" s="1014"/>
      <c r="T295" s="1026"/>
      <c r="U295" s="1026"/>
      <c r="V295" s="1026">
        <f t="shared" si="65"/>
        <v>0</v>
      </c>
      <c r="W295" s="1038"/>
      <c r="X295" s="1038"/>
      <c r="Y295" s="1016"/>
      <c r="Z295" s="1016"/>
      <c r="AA295" s="1032"/>
      <c r="AB295" s="1032"/>
      <c r="AC295" s="1032">
        <f t="shared" si="66"/>
        <v>0</v>
      </c>
      <c r="AD295" s="1039"/>
      <c r="AE295" s="1039"/>
      <c r="AF295" s="1039"/>
      <c r="AG295" s="1039"/>
      <c r="AH295" s="1039">
        <f t="shared" si="67"/>
        <v>0</v>
      </c>
      <c r="AI295" s="1016"/>
      <c r="AJ295" s="1016"/>
      <c r="AK295" s="1016"/>
      <c r="AL295" s="1016"/>
      <c r="AM295" s="1016"/>
      <c r="AN295" s="1032"/>
      <c r="AO295" s="1032"/>
      <c r="AP295" s="1032">
        <f t="shared" si="68"/>
        <v>0</v>
      </c>
      <c r="AQ295" s="1304"/>
      <c r="AR295" s="1304"/>
      <c r="AS295" s="1304"/>
      <c r="AT295" s="1304"/>
      <c r="AU295" s="1304"/>
      <c r="AV295" s="1304"/>
      <c r="AW295" s="1304"/>
      <c r="AX295" s="1921"/>
      <c r="AY295" s="1921"/>
      <c r="AZ295" s="1921"/>
      <c r="BA295" s="1921"/>
      <c r="BB295" s="1921"/>
      <c r="BC295" s="1921"/>
      <c r="BD295" s="1921"/>
      <c r="BE295" s="1007"/>
    </row>
    <row r="296" spans="1:57" ht="13.5" hidden="1" customHeight="1">
      <c r="B296" s="1087"/>
      <c r="C296" s="1010"/>
      <c r="D296" s="1024"/>
      <c r="E296" s="1035"/>
      <c r="F296" s="1035"/>
      <c r="G296" s="1035"/>
      <c r="H296" s="1035"/>
      <c r="I296" s="1035">
        <f t="shared" si="63"/>
        <v>0</v>
      </c>
      <c r="J296" s="1036"/>
      <c r="K296" s="1036"/>
      <c r="L296" s="1036"/>
      <c r="M296" s="1037"/>
      <c r="N296" s="1037">
        <f t="shared" si="64"/>
        <v>0</v>
      </c>
      <c r="O296" s="1037"/>
      <c r="P296" s="1317"/>
      <c r="Q296" s="1014"/>
      <c r="R296" s="1014"/>
      <c r="S296" s="1014"/>
      <c r="T296" s="1026"/>
      <c r="U296" s="1026"/>
      <c r="V296" s="1026">
        <f t="shared" si="65"/>
        <v>0</v>
      </c>
      <c r="W296" s="1038"/>
      <c r="X296" s="1038"/>
      <c r="Y296" s="1016"/>
      <c r="Z296" s="1016"/>
      <c r="AA296" s="1032"/>
      <c r="AB296" s="1032"/>
      <c r="AC296" s="1032">
        <f t="shared" si="66"/>
        <v>0</v>
      </c>
      <c r="AD296" s="1039"/>
      <c r="AE296" s="1039"/>
      <c r="AF296" s="1039"/>
      <c r="AG296" s="1039"/>
      <c r="AH296" s="1039">
        <f t="shared" si="67"/>
        <v>0</v>
      </c>
      <c r="AI296" s="1016"/>
      <c r="AJ296" s="1016"/>
      <c r="AK296" s="1016"/>
      <c r="AL296" s="1016"/>
      <c r="AM296" s="1016"/>
      <c r="AN296" s="1032"/>
      <c r="AO296" s="1032"/>
      <c r="AP296" s="1032">
        <f t="shared" si="68"/>
        <v>0</v>
      </c>
      <c r="AQ296" s="1304"/>
      <c r="AR296" s="1304"/>
      <c r="AS296" s="1304"/>
      <c r="AT296" s="1304"/>
      <c r="AU296" s="1304"/>
      <c r="AV296" s="1304"/>
      <c r="AW296" s="1304"/>
      <c r="AX296" s="1921"/>
      <c r="AY296" s="1921"/>
      <c r="AZ296" s="1921"/>
      <c r="BA296" s="1921"/>
      <c r="BB296" s="1921"/>
      <c r="BC296" s="1921"/>
      <c r="BD296" s="1921"/>
      <c r="BE296" s="1007"/>
    </row>
    <row r="297" spans="1:57" ht="13.5" hidden="1" customHeight="1">
      <c r="B297" s="1087"/>
      <c r="C297" s="1010"/>
      <c r="D297" s="1024"/>
      <c r="E297" s="1035"/>
      <c r="F297" s="1035"/>
      <c r="G297" s="1035"/>
      <c r="H297" s="1035"/>
      <c r="I297" s="1035">
        <f t="shared" si="63"/>
        <v>0</v>
      </c>
      <c r="J297" s="1036"/>
      <c r="K297" s="1036"/>
      <c r="L297" s="1036"/>
      <c r="M297" s="1037"/>
      <c r="N297" s="1037">
        <f t="shared" si="64"/>
        <v>0</v>
      </c>
      <c r="O297" s="1037"/>
      <c r="P297" s="1317"/>
      <c r="Q297" s="1014"/>
      <c r="R297" s="1014"/>
      <c r="S297" s="1014"/>
      <c r="T297" s="1026"/>
      <c r="U297" s="1026"/>
      <c r="V297" s="1026">
        <f t="shared" si="65"/>
        <v>0</v>
      </c>
      <c r="W297" s="1038"/>
      <c r="X297" s="1038"/>
      <c r="Y297" s="1016"/>
      <c r="Z297" s="1016"/>
      <c r="AA297" s="1032"/>
      <c r="AB297" s="1032"/>
      <c r="AC297" s="1032">
        <f t="shared" si="66"/>
        <v>0</v>
      </c>
      <c r="AD297" s="1039"/>
      <c r="AE297" s="1039"/>
      <c r="AF297" s="1039"/>
      <c r="AG297" s="1039"/>
      <c r="AH297" s="1039">
        <f t="shared" si="67"/>
        <v>0</v>
      </c>
      <c r="AI297" s="1016"/>
      <c r="AJ297" s="1016"/>
      <c r="AK297" s="1016"/>
      <c r="AL297" s="1016"/>
      <c r="AM297" s="1016"/>
      <c r="AN297" s="1032"/>
      <c r="AO297" s="1032"/>
      <c r="AP297" s="1032">
        <f t="shared" si="68"/>
        <v>0</v>
      </c>
      <c r="AQ297" s="1304"/>
      <c r="AR297" s="1304"/>
      <c r="AS297" s="1304"/>
      <c r="AT297" s="1304"/>
      <c r="AU297" s="1304"/>
      <c r="AV297" s="1304"/>
      <c r="AW297" s="1304"/>
      <c r="AX297" s="1921"/>
      <c r="AY297" s="1921"/>
      <c r="AZ297" s="1921"/>
      <c r="BA297" s="1921"/>
      <c r="BB297" s="1921"/>
      <c r="BC297" s="1921"/>
      <c r="BD297" s="1921"/>
      <c r="BE297" s="1007"/>
    </row>
    <row r="298" spans="1:57" ht="13.5" hidden="1" customHeight="1">
      <c r="B298" s="1087"/>
      <c r="C298" s="1010"/>
      <c r="D298" s="1024"/>
      <c r="E298" s="1035"/>
      <c r="F298" s="1035"/>
      <c r="G298" s="1035"/>
      <c r="H298" s="1035"/>
      <c r="I298" s="1035">
        <f t="shared" si="63"/>
        <v>0</v>
      </c>
      <c r="J298" s="1036"/>
      <c r="K298" s="1036"/>
      <c r="L298" s="1036"/>
      <c r="M298" s="1037"/>
      <c r="N298" s="1037">
        <f t="shared" si="64"/>
        <v>0</v>
      </c>
      <c r="O298" s="1037"/>
      <c r="P298" s="1317"/>
      <c r="Q298" s="1014"/>
      <c r="R298" s="1014"/>
      <c r="S298" s="1014"/>
      <c r="T298" s="1026"/>
      <c r="U298" s="1026"/>
      <c r="V298" s="1026">
        <f t="shared" si="65"/>
        <v>0</v>
      </c>
      <c r="W298" s="1038"/>
      <c r="X298" s="1038"/>
      <c r="Y298" s="1016"/>
      <c r="Z298" s="1016"/>
      <c r="AA298" s="1032"/>
      <c r="AB298" s="1032"/>
      <c r="AC298" s="1032">
        <f t="shared" si="66"/>
        <v>0</v>
      </c>
      <c r="AD298" s="1039"/>
      <c r="AE298" s="1039"/>
      <c r="AF298" s="1039"/>
      <c r="AG298" s="1039"/>
      <c r="AH298" s="1039">
        <f t="shared" si="67"/>
        <v>0</v>
      </c>
      <c r="AI298" s="1016"/>
      <c r="AJ298" s="1016"/>
      <c r="AK298" s="1016"/>
      <c r="AL298" s="1016"/>
      <c r="AM298" s="1016"/>
      <c r="AN298" s="1032"/>
      <c r="AO298" s="1032"/>
      <c r="AP298" s="1032">
        <f t="shared" si="68"/>
        <v>0</v>
      </c>
      <c r="AQ298" s="1304"/>
      <c r="AR298" s="1304"/>
      <c r="AS298" s="1304"/>
      <c r="AT298" s="1304"/>
      <c r="AU298" s="1304"/>
      <c r="AV298" s="1304"/>
      <c r="AW298" s="1304"/>
      <c r="AX298" s="1921"/>
      <c r="AY298" s="1921"/>
      <c r="AZ298" s="1921"/>
      <c r="BA298" s="1921"/>
      <c r="BB298" s="1921"/>
      <c r="BC298" s="1921"/>
      <c r="BD298" s="1921"/>
      <c r="BE298" s="1007"/>
    </row>
    <row r="299" spans="1:57" ht="13.5" hidden="1" customHeight="1">
      <c r="B299" s="1087"/>
      <c r="C299" s="1010"/>
      <c r="D299" s="1024"/>
      <c r="E299" s="1035"/>
      <c r="F299" s="1035"/>
      <c r="G299" s="1035"/>
      <c r="H299" s="1035"/>
      <c r="I299" s="1035">
        <f t="shared" si="63"/>
        <v>0</v>
      </c>
      <c r="J299" s="1036"/>
      <c r="K299" s="1036"/>
      <c r="L299" s="1036"/>
      <c r="M299" s="1037"/>
      <c r="N299" s="1037">
        <f t="shared" si="64"/>
        <v>0</v>
      </c>
      <c r="O299" s="1037"/>
      <c r="P299" s="1317"/>
      <c r="Q299" s="1014"/>
      <c r="R299" s="1014"/>
      <c r="S299" s="1014"/>
      <c r="T299" s="1026"/>
      <c r="U299" s="1026"/>
      <c r="V299" s="1026">
        <f t="shared" si="65"/>
        <v>0</v>
      </c>
      <c r="W299" s="1038"/>
      <c r="X299" s="1038"/>
      <c r="Y299" s="1016"/>
      <c r="Z299" s="1016"/>
      <c r="AA299" s="1032"/>
      <c r="AB299" s="1032"/>
      <c r="AC299" s="1032">
        <f t="shared" si="66"/>
        <v>0</v>
      </c>
      <c r="AD299" s="1039"/>
      <c r="AE299" s="1039"/>
      <c r="AF299" s="1039"/>
      <c r="AG299" s="1039"/>
      <c r="AH299" s="1039">
        <f t="shared" si="67"/>
        <v>0</v>
      </c>
      <c r="AI299" s="1016"/>
      <c r="AJ299" s="1016"/>
      <c r="AK299" s="1016"/>
      <c r="AL299" s="1016"/>
      <c r="AM299" s="1016"/>
      <c r="AN299" s="1032"/>
      <c r="AO299" s="1032"/>
      <c r="AP299" s="1032">
        <f t="shared" si="68"/>
        <v>0</v>
      </c>
      <c r="AQ299" s="1304"/>
      <c r="AR299" s="1304"/>
      <c r="AS299" s="1304"/>
      <c r="AT299" s="1304"/>
      <c r="AU299" s="1304"/>
      <c r="AV299" s="1304"/>
      <c r="AW299" s="1304"/>
      <c r="AX299" s="1921"/>
      <c r="AY299" s="1921"/>
      <c r="AZ299" s="1921"/>
      <c r="BA299" s="1921"/>
      <c r="BB299" s="1921"/>
      <c r="BC299" s="1921"/>
      <c r="BD299" s="1921"/>
      <c r="BE299" s="1007"/>
    </row>
    <row r="300" spans="1:57" ht="13.5" hidden="1" customHeight="1">
      <c r="B300" s="1087"/>
      <c r="C300" s="1010"/>
      <c r="D300" s="1024"/>
      <c r="E300" s="1035"/>
      <c r="F300" s="1035"/>
      <c r="G300" s="1035"/>
      <c r="H300" s="1035"/>
      <c r="I300" s="1035">
        <f t="shared" si="63"/>
        <v>0</v>
      </c>
      <c r="J300" s="1036"/>
      <c r="K300" s="1036"/>
      <c r="L300" s="1036"/>
      <c r="M300" s="1037"/>
      <c r="N300" s="1037">
        <f t="shared" si="64"/>
        <v>0</v>
      </c>
      <c r="O300" s="1037"/>
      <c r="P300" s="1317"/>
      <c r="Q300" s="1014"/>
      <c r="R300" s="1014"/>
      <c r="S300" s="1014"/>
      <c r="T300" s="1026"/>
      <c r="U300" s="1026"/>
      <c r="V300" s="1026">
        <f t="shared" si="65"/>
        <v>0</v>
      </c>
      <c r="W300" s="1038"/>
      <c r="X300" s="1038"/>
      <c r="Y300" s="1016"/>
      <c r="Z300" s="1016"/>
      <c r="AA300" s="1032"/>
      <c r="AB300" s="1032"/>
      <c r="AC300" s="1032">
        <f t="shared" si="66"/>
        <v>0</v>
      </c>
      <c r="AD300" s="1039"/>
      <c r="AE300" s="1039"/>
      <c r="AF300" s="1039"/>
      <c r="AG300" s="1039"/>
      <c r="AH300" s="1039">
        <f t="shared" si="67"/>
        <v>0</v>
      </c>
      <c r="AI300" s="1016"/>
      <c r="AJ300" s="1016"/>
      <c r="AK300" s="1016"/>
      <c r="AL300" s="1016"/>
      <c r="AM300" s="1016"/>
      <c r="AN300" s="1032"/>
      <c r="AO300" s="1032"/>
      <c r="AP300" s="1032">
        <f t="shared" si="68"/>
        <v>0</v>
      </c>
      <c r="AQ300" s="1304"/>
      <c r="AR300" s="1304"/>
      <c r="AS300" s="1304"/>
      <c r="AT300" s="1304"/>
      <c r="AU300" s="1304"/>
      <c r="AV300" s="1304"/>
      <c r="AW300" s="1304"/>
      <c r="AX300" s="1921"/>
      <c r="AY300" s="1921"/>
      <c r="AZ300" s="1921"/>
      <c r="BA300" s="1921"/>
      <c r="BB300" s="1921"/>
      <c r="BC300" s="1921"/>
      <c r="BD300" s="1921"/>
      <c r="BE300" s="1007"/>
    </row>
    <row r="301" spans="1:57" ht="13.5" hidden="1" customHeight="1">
      <c r="B301" s="1087"/>
      <c r="C301" s="1010"/>
      <c r="D301" s="1024"/>
      <c r="E301" s="1035"/>
      <c r="F301" s="1035"/>
      <c r="G301" s="1035"/>
      <c r="H301" s="1035"/>
      <c r="I301" s="1035">
        <f t="shared" si="63"/>
        <v>0</v>
      </c>
      <c r="J301" s="1036"/>
      <c r="K301" s="1036"/>
      <c r="L301" s="1036"/>
      <c r="M301" s="1037"/>
      <c r="N301" s="1037">
        <f t="shared" si="64"/>
        <v>0</v>
      </c>
      <c r="O301" s="1037"/>
      <c r="P301" s="1317"/>
      <c r="Q301" s="1014"/>
      <c r="R301" s="1014"/>
      <c r="S301" s="1014"/>
      <c r="T301" s="1026"/>
      <c r="U301" s="1026"/>
      <c r="V301" s="1026">
        <f t="shared" si="65"/>
        <v>0</v>
      </c>
      <c r="W301" s="1038"/>
      <c r="X301" s="1038"/>
      <c r="Y301" s="1016"/>
      <c r="Z301" s="1016"/>
      <c r="AA301" s="1032"/>
      <c r="AB301" s="1032"/>
      <c r="AC301" s="1032">
        <f t="shared" si="66"/>
        <v>0</v>
      </c>
      <c r="AD301" s="1039"/>
      <c r="AE301" s="1039"/>
      <c r="AF301" s="1039"/>
      <c r="AG301" s="1039"/>
      <c r="AH301" s="1039">
        <f t="shared" si="67"/>
        <v>0</v>
      </c>
      <c r="AI301" s="1016"/>
      <c r="AJ301" s="1016"/>
      <c r="AK301" s="1016"/>
      <c r="AL301" s="1016"/>
      <c r="AM301" s="1016"/>
      <c r="AN301" s="1032"/>
      <c r="AO301" s="1032"/>
      <c r="AP301" s="1032">
        <f t="shared" si="68"/>
        <v>0</v>
      </c>
      <c r="AQ301" s="1304"/>
      <c r="AR301" s="1304"/>
      <c r="AS301" s="1304"/>
      <c r="AT301" s="1304"/>
      <c r="AU301" s="1304"/>
      <c r="AV301" s="1304"/>
      <c r="AW301" s="1304"/>
      <c r="AX301" s="1921"/>
      <c r="AY301" s="1921"/>
      <c r="AZ301" s="1921"/>
      <c r="BA301" s="1921"/>
      <c r="BB301" s="1921"/>
      <c r="BC301" s="1921"/>
      <c r="BD301" s="1921"/>
      <c r="BE301" s="1007"/>
    </row>
    <row r="302" spans="1:57" ht="13.5" hidden="1" customHeight="1">
      <c r="B302" s="1087"/>
      <c r="C302" s="1010"/>
      <c r="D302" s="1024"/>
      <c r="E302" s="1035"/>
      <c r="F302" s="1035"/>
      <c r="G302" s="1035"/>
      <c r="H302" s="1035"/>
      <c r="I302" s="1035">
        <f t="shared" si="63"/>
        <v>0</v>
      </c>
      <c r="J302" s="1036"/>
      <c r="K302" s="1036"/>
      <c r="L302" s="1036"/>
      <c r="M302" s="1037"/>
      <c r="N302" s="1037">
        <f t="shared" si="64"/>
        <v>0</v>
      </c>
      <c r="O302" s="1037"/>
      <c r="P302" s="1317"/>
      <c r="Q302" s="1014"/>
      <c r="R302" s="1014"/>
      <c r="S302" s="1014"/>
      <c r="T302" s="1026"/>
      <c r="U302" s="1026"/>
      <c r="V302" s="1026">
        <f t="shared" si="65"/>
        <v>0</v>
      </c>
      <c r="W302" s="1038"/>
      <c r="X302" s="1038"/>
      <c r="Y302" s="1016"/>
      <c r="Z302" s="1016"/>
      <c r="AA302" s="1032"/>
      <c r="AB302" s="1032"/>
      <c r="AC302" s="1032">
        <f t="shared" si="66"/>
        <v>0</v>
      </c>
      <c r="AD302" s="1039"/>
      <c r="AE302" s="1039"/>
      <c r="AF302" s="1039"/>
      <c r="AG302" s="1039"/>
      <c r="AH302" s="1039">
        <f t="shared" si="67"/>
        <v>0</v>
      </c>
      <c r="AI302" s="1016"/>
      <c r="AJ302" s="1016"/>
      <c r="AK302" s="1016"/>
      <c r="AL302" s="1016"/>
      <c r="AM302" s="1016"/>
      <c r="AN302" s="1032"/>
      <c r="AO302" s="1032"/>
      <c r="AP302" s="1032">
        <f t="shared" si="68"/>
        <v>0</v>
      </c>
      <c r="AQ302" s="1304"/>
      <c r="AR302" s="1304"/>
      <c r="AS302" s="1304"/>
      <c r="AT302" s="1304"/>
      <c r="AU302" s="1304"/>
      <c r="AV302" s="1304"/>
      <c r="AW302" s="1304"/>
      <c r="AX302" s="1921"/>
      <c r="AY302" s="1921"/>
      <c r="AZ302" s="1921"/>
      <c r="BA302" s="1921"/>
      <c r="BB302" s="1921"/>
      <c r="BC302" s="1921"/>
      <c r="BD302" s="1921"/>
      <c r="BE302" s="1007"/>
    </row>
    <row r="303" spans="1:57" ht="13.5" hidden="1" customHeight="1">
      <c r="A303" s="901" t="s">
        <v>635</v>
      </c>
      <c r="B303" s="1087"/>
      <c r="C303" s="1010"/>
      <c r="D303" s="1024"/>
      <c r="E303" s="1035">
        <v>0</v>
      </c>
      <c r="F303" s="1035">
        <v>0</v>
      </c>
      <c r="G303" s="1035">
        <v>0</v>
      </c>
      <c r="H303" s="1035">
        <v>0</v>
      </c>
      <c r="I303" s="1035">
        <f t="shared" si="63"/>
        <v>0</v>
      </c>
      <c r="J303" s="1036"/>
      <c r="K303" s="1036"/>
      <c r="L303" s="1036"/>
      <c r="M303" s="1037"/>
      <c r="N303" s="1037">
        <f t="shared" si="64"/>
        <v>0</v>
      </c>
      <c r="O303" s="1037"/>
      <c r="P303" s="1317">
        <f>E303+J303</f>
        <v>0</v>
      </c>
      <c r="Q303" s="1014"/>
      <c r="R303" s="1026">
        <f>F303+K303</f>
        <v>0</v>
      </c>
      <c r="S303" s="1026"/>
      <c r="T303" s="1026">
        <f t="shared" ref="T303:U306" si="69">G303+L303</f>
        <v>0</v>
      </c>
      <c r="U303" s="1026">
        <f t="shared" si="69"/>
        <v>0</v>
      </c>
      <c r="V303" s="1026">
        <f t="shared" si="65"/>
        <v>0</v>
      </c>
      <c r="W303" s="1038"/>
      <c r="X303" s="1038"/>
      <c r="Y303" s="1016">
        <v>0</v>
      </c>
      <c r="Z303" s="1032">
        <v>0</v>
      </c>
      <c r="AA303" s="1032">
        <v>0</v>
      </c>
      <c r="AB303" s="1032">
        <v>0</v>
      </c>
      <c r="AC303" s="1032">
        <f t="shared" si="66"/>
        <v>0</v>
      </c>
      <c r="AD303" s="1039"/>
      <c r="AE303" s="1039"/>
      <c r="AF303" s="1039"/>
      <c r="AG303" s="1039"/>
      <c r="AH303" s="1039">
        <f t="shared" si="67"/>
        <v>0</v>
      </c>
      <c r="AI303" s="1016">
        <f>Y303+AD303</f>
        <v>0</v>
      </c>
      <c r="AJ303" s="1016"/>
      <c r="AK303" s="1016"/>
      <c r="AL303" s="1032">
        <f>Z303+AE303</f>
        <v>0</v>
      </c>
      <c r="AM303" s="1032"/>
      <c r="AN303" s="1032">
        <f t="shared" ref="AN303:AO306" si="70">AA303+AF303</f>
        <v>0</v>
      </c>
      <c r="AO303" s="1032">
        <f t="shared" si="70"/>
        <v>0</v>
      </c>
      <c r="AP303" s="1032">
        <f t="shared" si="68"/>
        <v>0</v>
      </c>
      <c r="AQ303" s="1304"/>
      <c r="AR303" s="1304"/>
      <c r="AS303" s="1304"/>
      <c r="AT303" s="1304"/>
      <c r="AU303" s="1304"/>
      <c r="AV303" s="1304"/>
      <c r="AW303" s="1304"/>
      <c r="AX303" s="1921"/>
      <c r="AY303" s="1921"/>
      <c r="AZ303" s="1921"/>
      <c r="BA303" s="1921"/>
      <c r="BB303" s="1921"/>
      <c r="BC303" s="1921"/>
      <c r="BD303" s="1921"/>
      <c r="BE303" s="1007"/>
    </row>
    <row r="304" spans="1:57" ht="13.5" hidden="1" customHeight="1">
      <c r="A304" s="885" t="s">
        <v>635</v>
      </c>
      <c r="B304" s="1087"/>
      <c r="C304" s="1010"/>
      <c r="D304" s="1024"/>
      <c r="E304" s="1035">
        <v>0</v>
      </c>
      <c r="F304" s="1035">
        <v>0</v>
      </c>
      <c r="G304" s="1035">
        <v>0</v>
      </c>
      <c r="H304" s="1035">
        <v>0</v>
      </c>
      <c r="I304" s="1035">
        <f t="shared" si="63"/>
        <v>0</v>
      </c>
      <c r="J304" s="1036"/>
      <c r="K304" s="1036"/>
      <c r="L304" s="1036"/>
      <c r="M304" s="1037"/>
      <c r="N304" s="1037">
        <f t="shared" si="64"/>
        <v>0</v>
      </c>
      <c r="O304" s="1037"/>
      <c r="P304" s="1317">
        <f>E304+J304</f>
        <v>0</v>
      </c>
      <c r="Q304" s="1014"/>
      <c r="R304" s="1026">
        <f>F304+K304</f>
        <v>0</v>
      </c>
      <c r="S304" s="1026"/>
      <c r="T304" s="1026">
        <f t="shared" si="69"/>
        <v>0</v>
      </c>
      <c r="U304" s="1026">
        <f t="shared" si="69"/>
        <v>0</v>
      </c>
      <c r="V304" s="1026">
        <f t="shared" si="65"/>
        <v>0</v>
      </c>
      <c r="W304" s="1038"/>
      <c r="X304" s="1038"/>
      <c r="Y304" s="1016">
        <v>0</v>
      </c>
      <c r="Z304" s="1032">
        <v>0</v>
      </c>
      <c r="AA304" s="1032">
        <v>0</v>
      </c>
      <c r="AB304" s="1032">
        <v>0</v>
      </c>
      <c r="AC304" s="1032">
        <f t="shared" si="66"/>
        <v>0</v>
      </c>
      <c r="AD304" s="1039"/>
      <c r="AE304" s="1039"/>
      <c r="AF304" s="1039"/>
      <c r="AG304" s="1039"/>
      <c r="AH304" s="1039">
        <f t="shared" si="67"/>
        <v>0</v>
      </c>
      <c r="AI304" s="1016">
        <f>Y304+AD304</f>
        <v>0</v>
      </c>
      <c r="AJ304" s="1016"/>
      <c r="AK304" s="1016"/>
      <c r="AL304" s="1032">
        <f>Z304+AE304</f>
        <v>0</v>
      </c>
      <c r="AM304" s="1032"/>
      <c r="AN304" s="1032">
        <f t="shared" si="70"/>
        <v>0</v>
      </c>
      <c r="AO304" s="1032">
        <f t="shared" si="70"/>
        <v>0</v>
      </c>
      <c r="AP304" s="1032">
        <f t="shared" si="68"/>
        <v>0</v>
      </c>
      <c r="AQ304" s="1304"/>
      <c r="AR304" s="1304"/>
      <c r="AS304" s="1304"/>
      <c r="AT304" s="1304"/>
      <c r="AU304" s="1304"/>
      <c r="AV304" s="1304"/>
      <c r="AW304" s="1304"/>
      <c r="AX304" s="1921"/>
      <c r="AY304" s="1921"/>
      <c r="AZ304" s="1921"/>
      <c r="BA304" s="1921"/>
      <c r="BB304" s="1921"/>
      <c r="BC304" s="1921"/>
      <c r="BD304" s="1921"/>
      <c r="BE304" s="1007"/>
    </row>
    <row r="305" spans="1:57" ht="13.5" hidden="1" customHeight="1">
      <c r="A305" s="901" t="s">
        <v>635</v>
      </c>
      <c r="B305" s="1087"/>
      <c r="C305" s="1010"/>
      <c r="D305" s="1024"/>
      <c r="E305" s="1035">
        <v>0</v>
      </c>
      <c r="F305" s="1035">
        <v>0</v>
      </c>
      <c r="G305" s="1035">
        <v>0</v>
      </c>
      <c r="H305" s="1035">
        <v>0</v>
      </c>
      <c r="I305" s="1035">
        <f t="shared" si="63"/>
        <v>0</v>
      </c>
      <c r="J305" s="1036"/>
      <c r="K305" s="1036"/>
      <c r="L305" s="1036"/>
      <c r="M305" s="1037"/>
      <c r="N305" s="1037">
        <f t="shared" si="64"/>
        <v>0</v>
      </c>
      <c r="O305" s="1037"/>
      <c r="P305" s="1317">
        <f>E305+J305</f>
        <v>0</v>
      </c>
      <c r="Q305" s="1014"/>
      <c r="R305" s="1026">
        <f>F305+K305</f>
        <v>0</v>
      </c>
      <c r="S305" s="1026"/>
      <c r="T305" s="1026">
        <f t="shared" si="69"/>
        <v>0</v>
      </c>
      <c r="U305" s="1026">
        <f t="shared" si="69"/>
        <v>0</v>
      </c>
      <c r="V305" s="1026">
        <f t="shared" si="65"/>
        <v>0</v>
      </c>
      <c r="W305" s="1038"/>
      <c r="X305" s="1038"/>
      <c r="Y305" s="1016">
        <v>0</v>
      </c>
      <c r="Z305" s="1032">
        <v>0</v>
      </c>
      <c r="AA305" s="1032">
        <v>0</v>
      </c>
      <c r="AB305" s="1032">
        <v>0</v>
      </c>
      <c r="AC305" s="1032">
        <f t="shared" si="66"/>
        <v>0</v>
      </c>
      <c r="AD305" s="1039"/>
      <c r="AE305" s="1039"/>
      <c r="AF305" s="1039"/>
      <c r="AG305" s="1039"/>
      <c r="AH305" s="1039">
        <f t="shared" si="67"/>
        <v>0</v>
      </c>
      <c r="AI305" s="1016">
        <f>Y305+AD305</f>
        <v>0</v>
      </c>
      <c r="AJ305" s="1016"/>
      <c r="AK305" s="1016"/>
      <c r="AL305" s="1032">
        <f>Z305+AE305</f>
        <v>0</v>
      </c>
      <c r="AM305" s="1032"/>
      <c r="AN305" s="1032">
        <f t="shared" si="70"/>
        <v>0</v>
      </c>
      <c r="AO305" s="1032">
        <f t="shared" si="70"/>
        <v>0</v>
      </c>
      <c r="AP305" s="1032">
        <f t="shared" si="68"/>
        <v>0</v>
      </c>
      <c r="AQ305" s="1304"/>
      <c r="AR305" s="1304"/>
      <c r="AS305" s="1304"/>
      <c r="AT305" s="1304"/>
      <c r="AU305" s="1304"/>
      <c r="AV305" s="1304"/>
      <c r="AW305" s="1304"/>
      <c r="AX305" s="1921"/>
      <c r="AY305" s="1921"/>
      <c r="AZ305" s="1921"/>
      <c r="BA305" s="1921"/>
      <c r="BB305" s="1921"/>
      <c r="BC305" s="1921"/>
      <c r="BD305" s="1921"/>
      <c r="BE305" s="1007"/>
    </row>
    <row r="306" spans="1:57" ht="13.5" hidden="1" customHeight="1">
      <c r="A306" s="901" t="s">
        <v>646</v>
      </c>
      <c r="B306" s="1087"/>
      <c r="C306" s="1010"/>
      <c r="D306" s="937"/>
      <c r="E306" s="1012">
        <v>0</v>
      </c>
      <c r="F306" s="1012">
        <v>0</v>
      </c>
      <c r="G306" s="1012">
        <v>0</v>
      </c>
      <c r="H306" s="1012">
        <v>0</v>
      </c>
      <c r="I306" s="1012">
        <f t="shared" si="63"/>
        <v>0</v>
      </c>
      <c r="J306" s="1025"/>
      <c r="K306" s="1025">
        <f>9770.4-9770.4</f>
        <v>0</v>
      </c>
      <c r="L306" s="1025"/>
      <c r="M306" s="1013"/>
      <c r="N306" s="1013">
        <f t="shared" si="64"/>
        <v>0</v>
      </c>
      <c r="O306" s="1013"/>
      <c r="P306" s="1317">
        <f>E306+J306</f>
        <v>0</v>
      </c>
      <c r="Q306" s="1014"/>
      <c r="R306" s="1014">
        <f>F306+K306</f>
        <v>0</v>
      </c>
      <c r="S306" s="1014"/>
      <c r="T306" s="1014">
        <f t="shared" si="69"/>
        <v>0</v>
      </c>
      <c r="U306" s="1014">
        <f t="shared" si="69"/>
        <v>0</v>
      </c>
      <c r="V306" s="1014">
        <f t="shared" si="65"/>
        <v>0</v>
      </c>
      <c r="W306" s="1015"/>
      <c r="X306" s="1015"/>
      <c r="Y306" s="1016">
        <v>0</v>
      </c>
      <c r="Z306" s="1016">
        <v>0</v>
      </c>
      <c r="AA306" s="1016">
        <v>0</v>
      </c>
      <c r="AB306" s="1016">
        <v>0</v>
      </c>
      <c r="AC306" s="1016">
        <f t="shared" si="66"/>
        <v>0</v>
      </c>
      <c r="AD306" s="1017"/>
      <c r="AE306" s="1017">
        <f>9770.4-9770.4</f>
        <v>0</v>
      </c>
      <c r="AF306" s="1017"/>
      <c r="AG306" s="1017"/>
      <c r="AH306" s="1017">
        <f t="shared" si="67"/>
        <v>0</v>
      </c>
      <c r="AI306" s="1016">
        <f>Y306+AD306</f>
        <v>0</v>
      </c>
      <c r="AJ306" s="1016"/>
      <c r="AK306" s="1016"/>
      <c r="AL306" s="1016">
        <f>Z306+AE306</f>
        <v>0</v>
      </c>
      <c r="AM306" s="1016"/>
      <c r="AN306" s="1016">
        <f t="shared" si="70"/>
        <v>0</v>
      </c>
      <c r="AO306" s="1016">
        <f t="shared" si="70"/>
        <v>0</v>
      </c>
      <c r="AP306" s="1016">
        <f t="shared" si="68"/>
        <v>0</v>
      </c>
      <c r="AQ306" s="1306"/>
      <c r="AR306" s="1306"/>
      <c r="AS306" s="1306"/>
      <c r="AT306" s="1306"/>
      <c r="AU306" s="1306"/>
      <c r="AV306" s="1306"/>
      <c r="AW306" s="1306"/>
      <c r="AX306" s="1923"/>
      <c r="AY306" s="1923"/>
      <c r="AZ306" s="1923"/>
      <c r="BA306" s="1923"/>
      <c r="BB306" s="1923"/>
      <c r="BC306" s="1923"/>
      <c r="BD306" s="1923"/>
      <c r="BE306" s="1007"/>
    </row>
    <row r="307" spans="1:57" ht="18.75" hidden="1" customHeight="1">
      <c r="B307" s="914" t="s">
        <v>509</v>
      </c>
      <c r="C307" s="909" t="s">
        <v>535</v>
      </c>
      <c r="D307" s="923"/>
      <c r="E307" s="920">
        <v>0</v>
      </c>
      <c r="F307" s="920">
        <v>0</v>
      </c>
      <c r="G307" s="920">
        <v>0</v>
      </c>
      <c r="H307" s="920">
        <v>0</v>
      </c>
      <c r="I307" s="920">
        <f t="shared" si="63"/>
        <v>0</v>
      </c>
      <c r="J307" s="922">
        <f>SUM(J308:J327)</f>
        <v>0</v>
      </c>
      <c r="K307" s="922">
        <f>SUM(K308:K327)</f>
        <v>0</v>
      </c>
      <c r="L307" s="922">
        <f>SUM(L308:L327)</f>
        <v>0</v>
      </c>
      <c r="M307" s="921">
        <f>SUM(M308:M327)</f>
        <v>0</v>
      </c>
      <c r="N307" s="921">
        <f t="shared" si="64"/>
        <v>0</v>
      </c>
      <c r="O307" s="921"/>
      <c r="P307" s="1322">
        <f>SUM(P308:P327)</f>
        <v>0</v>
      </c>
      <c r="Q307" s="997"/>
      <c r="R307" s="997">
        <f>SUM(R308:R327)</f>
        <v>0</v>
      </c>
      <c r="S307" s="997"/>
      <c r="T307" s="997">
        <f>SUM(T308:T327)</f>
        <v>0</v>
      </c>
      <c r="U307" s="997">
        <f>SUM(U308:U327)</f>
        <v>0</v>
      </c>
      <c r="V307" s="997">
        <f t="shared" si="65"/>
        <v>0</v>
      </c>
      <c r="W307" s="919"/>
      <c r="X307" s="919"/>
      <c r="Y307" s="917">
        <v>0</v>
      </c>
      <c r="Z307" s="917">
        <v>0</v>
      </c>
      <c r="AA307" s="917">
        <v>0</v>
      </c>
      <c r="AB307" s="917">
        <v>0</v>
      </c>
      <c r="AC307" s="917">
        <f t="shared" si="66"/>
        <v>0</v>
      </c>
      <c r="AD307" s="918">
        <f>SUM(AD308:AD327)</f>
        <v>0</v>
      </c>
      <c r="AE307" s="918">
        <f>SUM(AE308:AE327)</f>
        <v>0</v>
      </c>
      <c r="AF307" s="918">
        <f>SUM(AF308:AF327)</f>
        <v>0</v>
      </c>
      <c r="AG307" s="918">
        <f>SUM(AG308:AG327)</f>
        <v>0</v>
      </c>
      <c r="AH307" s="918">
        <f t="shared" si="67"/>
        <v>0</v>
      </c>
      <c r="AI307" s="917">
        <f>SUM(AI308:AI327)</f>
        <v>0</v>
      </c>
      <c r="AJ307" s="917"/>
      <c r="AK307" s="917"/>
      <c r="AL307" s="917">
        <f>SUM(AL308:AL327)</f>
        <v>0</v>
      </c>
      <c r="AM307" s="917"/>
      <c r="AN307" s="917">
        <f>SUM(AN308:AN327)</f>
        <v>0</v>
      </c>
      <c r="AO307" s="917">
        <f>SUM(AO308:AO327)</f>
        <v>0</v>
      </c>
      <c r="AP307" s="917">
        <f t="shared" si="68"/>
        <v>0</v>
      </c>
      <c r="AQ307" s="1300"/>
      <c r="AR307" s="1300"/>
      <c r="AS307" s="1300"/>
      <c r="AT307" s="1300"/>
      <c r="AU307" s="1300"/>
      <c r="AV307" s="1300"/>
      <c r="AW307" s="1300"/>
      <c r="AX307" s="1917"/>
      <c r="AY307" s="1917"/>
      <c r="AZ307" s="1917"/>
      <c r="BA307" s="1917"/>
      <c r="BB307" s="1917"/>
      <c r="BC307" s="1917"/>
      <c r="BD307" s="1917"/>
      <c r="BE307" s="1007"/>
    </row>
    <row r="308" spans="1:57" ht="15" hidden="1" customHeight="1">
      <c r="B308" s="1088"/>
      <c r="C308" s="1040" t="s">
        <v>680</v>
      </c>
      <c r="D308" s="952"/>
      <c r="E308" s="1034">
        <v>0</v>
      </c>
      <c r="F308" s="1034">
        <v>0</v>
      </c>
      <c r="G308" s="1034">
        <v>0</v>
      </c>
      <c r="H308" s="1034">
        <v>0</v>
      </c>
      <c r="I308" s="1034">
        <f t="shared" si="63"/>
        <v>0</v>
      </c>
      <c r="J308" s="1030"/>
      <c r="K308" s="1030"/>
      <c r="L308" s="1030"/>
      <c r="M308" s="1031"/>
      <c r="N308" s="1031">
        <f t="shared" si="64"/>
        <v>0</v>
      </c>
      <c r="O308" s="1031"/>
      <c r="P308" s="1324">
        <f>E308+J308</f>
        <v>0</v>
      </c>
      <c r="Q308" s="1028"/>
      <c r="R308" s="1028">
        <f>F308+K308</f>
        <v>0</v>
      </c>
      <c r="S308" s="1028"/>
      <c r="T308" s="1028">
        <f t="shared" ref="T308:U312" si="71">G308+L308</f>
        <v>0</v>
      </c>
      <c r="U308" s="1028">
        <f t="shared" si="71"/>
        <v>0</v>
      </c>
      <c r="V308" s="1028">
        <f t="shared" si="65"/>
        <v>0</v>
      </c>
      <c r="W308" s="1041"/>
      <c r="X308" s="1041"/>
      <c r="Y308" s="1029">
        <v>0</v>
      </c>
      <c r="Z308" s="1029">
        <v>0</v>
      </c>
      <c r="AA308" s="1029">
        <v>0</v>
      </c>
      <c r="AB308" s="1029">
        <v>0</v>
      </c>
      <c r="AC308" s="1029">
        <f t="shared" si="66"/>
        <v>0</v>
      </c>
      <c r="AD308" s="1033"/>
      <c r="AE308" s="1033"/>
      <c r="AF308" s="1033"/>
      <c r="AG308" s="1033"/>
      <c r="AH308" s="1033">
        <f t="shared" si="67"/>
        <v>0</v>
      </c>
      <c r="AI308" s="1029">
        <f t="shared" ref="AI308:AI313" si="72">Y308+AD308</f>
        <v>0</v>
      </c>
      <c r="AJ308" s="1029"/>
      <c r="AK308" s="1029"/>
      <c r="AL308" s="1029">
        <f t="shared" ref="AL308:AL313" si="73">Z308+AE308</f>
        <v>0</v>
      </c>
      <c r="AM308" s="1029"/>
      <c r="AN308" s="1029">
        <f t="shared" ref="AN308:AO313" si="74">AA308+AF308</f>
        <v>0</v>
      </c>
      <c r="AO308" s="1029">
        <f t="shared" si="74"/>
        <v>0</v>
      </c>
      <c r="AP308" s="1029">
        <f t="shared" si="68"/>
        <v>0</v>
      </c>
      <c r="AQ308" s="1305"/>
      <c r="AR308" s="1305"/>
      <c r="AS308" s="1305"/>
      <c r="AT308" s="1305"/>
      <c r="AU308" s="1305"/>
      <c r="AV308" s="1305"/>
      <c r="AW308" s="1305"/>
      <c r="AX308" s="1922"/>
      <c r="AY308" s="1922"/>
      <c r="AZ308" s="1922"/>
      <c r="BA308" s="1922"/>
      <c r="BB308" s="1922"/>
      <c r="BC308" s="1922"/>
      <c r="BD308" s="1922"/>
      <c r="BE308" s="1007"/>
    </row>
    <row r="309" spans="1:57" ht="15" hidden="1" customHeight="1">
      <c r="B309" s="1088"/>
      <c r="C309" s="1040" t="s">
        <v>679</v>
      </c>
      <c r="D309" s="952"/>
      <c r="E309" s="1034">
        <v>0</v>
      </c>
      <c r="F309" s="1034">
        <v>0</v>
      </c>
      <c r="G309" s="1034">
        <v>0</v>
      </c>
      <c r="H309" s="1034">
        <v>0</v>
      </c>
      <c r="I309" s="1034">
        <f t="shared" si="63"/>
        <v>0</v>
      </c>
      <c r="J309" s="1030"/>
      <c r="K309" s="1030"/>
      <c r="L309" s="1030"/>
      <c r="M309" s="1031"/>
      <c r="N309" s="1031">
        <f t="shared" si="64"/>
        <v>0</v>
      </c>
      <c r="O309" s="1031"/>
      <c r="P309" s="1324">
        <f>E309+J309</f>
        <v>0</v>
      </c>
      <c r="Q309" s="1028"/>
      <c r="R309" s="1028">
        <f>F309+K309</f>
        <v>0</v>
      </c>
      <c r="S309" s="1028"/>
      <c r="T309" s="1028">
        <f t="shared" si="71"/>
        <v>0</v>
      </c>
      <c r="U309" s="1028">
        <f t="shared" si="71"/>
        <v>0</v>
      </c>
      <c r="V309" s="1028">
        <f t="shared" si="65"/>
        <v>0</v>
      </c>
      <c r="W309" s="1041"/>
      <c r="X309" s="1041"/>
      <c r="Y309" s="1029">
        <v>0</v>
      </c>
      <c r="Z309" s="1029">
        <v>0</v>
      </c>
      <c r="AA309" s="1029">
        <v>0</v>
      </c>
      <c r="AB309" s="1029">
        <v>0</v>
      </c>
      <c r="AC309" s="1029">
        <f t="shared" si="66"/>
        <v>0</v>
      </c>
      <c r="AD309" s="1033"/>
      <c r="AE309" s="1033"/>
      <c r="AF309" s="1033"/>
      <c r="AG309" s="1033"/>
      <c r="AH309" s="1033">
        <f t="shared" si="67"/>
        <v>0</v>
      </c>
      <c r="AI309" s="1029">
        <f t="shared" si="72"/>
        <v>0</v>
      </c>
      <c r="AJ309" s="1029"/>
      <c r="AK309" s="1029"/>
      <c r="AL309" s="1029">
        <f t="shared" si="73"/>
        <v>0</v>
      </c>
      <c r="AM309" s="1029"/>
      <c r="AN309" s="1029">
        <f t="shared" si="74"/>
        <v>0</v>
      </c>
      <c r="AO309" s="1029">
        <f t="shared" si="74"/>
        <v>0</v>
      </c>
      <c r="AP309" s="1029">
        <f t="shared" si="68"/>
        <v>0</v>
      </c>
      <c r="AQ309" s="1305"/>
      <c r="AR309" s="1305"/>
      <c r="AS309" s="1305"/>
      <c r="AT309" s="1305"/>
      <c r="AU309" s="1305"/>
      <c r="AV309" s="1305"/>
      <c r="AW309" s="1305"/>
      <c r="AX309" s="1922"/>
      <c r="AY309" s="1922"/>
      <c r="AZ309" s="1922"/>
      <c r="BA309" s="1922"/>
      <c r="BB309" s="1922"/>
      <c r="BC309" s="1922"/>
      <c r="BD309" s="1922"/>
      <c r="BE309" s="1007"/>
    </row>
    <row r="310" spans="1:57" ht="15" hidden="1" customHeight="1">
      <c r="B310" s="1089"/>
      <c r="C310" s="1042" t="s">
        <v>678</v>
      </c>
      <c r="D310" s="952"/>
      <c r="E310" s="1034">
        <v>0</v>
      </c>
      <c r="F310" s="1034">
        <v>0</v>
      </c>
      <c r="G310" s="1034">
        <v>0</v>
      </c>
      <c r="H310" s="1034">
        <v>0</v>
      </c>
      <c r="I310" s="1034">
        <f t="shared" si="63"/>
        <v>0</v>
      </c>
      <c r="J310" s="1030"/>
      <c r="K310" s="1030"/>
      <c r="L310" s="1030"/>
      <c r="M310" s="1031"/>
      <c r="N310" s="1031">
        <f t="shared" si="64"/>
        <v>0</v>
      </c>
      <c r="O310" s="1031"/>
      <c r="P310" s="1322">
        <f>E310+J310</f>
        <v>0</v>
      </c>
      <c r="Q310" s="997"/>
      <c r="R310" s="997">
        <f>F310+K310</f>
        <v>0</v>
      </c>
      <c r="S310" s="997"/>
      <c r="T310" s="997">
        <f t="shared" si="71"/>
        <v>0</v>
      </c>
      <c r="U310" s="997">
        <f t="shared" si="71"/>
        <v>0</v>
      </c>
      <c r="V310" s="997">
        <f t="shared" si="65"/>
        <v>0</v>
      </c>
      <c r="W310" s="919"/>
      <c r="X310" s="919"/>
      <c r="Y310" s="917">
        <v>0</v>
      </c>
      <c r="Z310" s="917">
        <v>0</v>
      </c>
      <c r="AA310" s="917">
        <v>0</v>
      </c>
      <c r="AB310" s="1029">
        <v>0</v>
      </c>
      <c r="AC310" s="1029">
        <f t="shared" si="66"/>
        <v>0</v>
      </c>
      <c r="AD310" s="1033"/>
      <c r="AE310" s="1033"/>
      <c r="AF310" s="1033"/>
      <c r="AG310" s="1033"/>
      <c r="AH310" s="1033">
        <f t="shared" si="67"/>
        <v>0</v>
      </c>
      <c r="AI310" s="917">
        <f t="shared" si="72"/>
        <v>0</v>
      </c>
      <c r="AJ310" s="917"/>
      <c r="AK310" s="917"/>
      <c r="AL310" s="917">
        <f t="shared" si="73"/>
        <v>0</v>
      </c>
      <c r="AM310" s="917"/>
      <c r="AN310" s="917">
        <f t="shared" si="74"/>
        <v>0</v>
      </c>
      <c r="AO310" s="917">
        <f t="shared" si="74"/>
        <v>0</v>
      </c>
      <c r="AP310" s="917">
        <f t="shared" si="68"/>
        <v>0</v>
      </c>
      <c r="AQ310" s="1300"/>
      <c r="AR310" s="1300"/>
      <c r="AS310" s="1300"/>
      <c r="AT310" s="1300"/>
      <c r="AU310" s="1300"/>
      <c r="AV310" s="1300"/>
      <c r="AW310" s="1300"/>
      <c r="AX310" s="1917"/>
      <c r="AY310" s="1917"/>
      <c r="AZ310" s="1917"/>
      <c r="BA310" s="1917"/>
      <c r="BB310" s="1917"/>
      <c r="BC310" s="1917"/>
      <c r="BD310" s="1917"/>
      <c r="BE310" s="1007"/>
    </row>
    <row r="311" spans="1:57" ht="15" hidden="1" customHeight="1">
      <c r="A311" s="901" t="s">
        <v>646</v>
      </c>
      <c r="B311" s="1087"/>
      <c r="C311" s="1010" t="s">
        <v>658</v>
      </c>
      <c r="D311" s="923"/>
      <c r="E311" s="1034">
        <v>0</v>
      </c>
      <c r="F311" s="1034">
        <v>0</v>
      </c>
      <c r="G311" s="1034">
        <v>0</v>
      </c>
      <c r="H311" s="1034">
        <v>0</v>
      </c>
      <c r="I311" s="1034">
        <f t="shared" si="63"/>
        <v>0</v>
      </c>
      <c r="J311" s="1030"/>
      <c r="K311" s="1030"/>
      <c r="L311" s="1030"/>
      <c r="M311" s="1031"/>
      <c r="N311" s="1031">
        <f t="shared" si="64"/>
        <v>0</v>
      </c>
      <c r="O311" s="1031"/>
      <c r="P311" s="1324">
        <f>E311+J311</f>
        <v>0</v>
      </c>
      <c r="Q311" s="1028"/>
      <c r="R311" s="1028">
        <f>F311+K311</f>
        <v>0</v>
      </c>
      <c r="S311" s="1028"/>
      <c r="T311" s="1028">
        <f t="shared" si="71"/>
        <v>0</v>
      </c>
      <c r="U311" s="1028">
        <f t="shared" si="71"/>
        <v>0</v>
      </c>
      <c r="V311" s="1028">
        <f t="shared" si="65"/>
        <v>0</v>
      </c>
      <c r="W311" s="1041"/>
      <c r="X311" s="1041"/>
      <c r="Y311" s="1029">
        <v>0</v>
      </c>
      <c r="Z311" s="1029">
        <v>0</v>
      </c>
      <c r="AA311" s="1029">
        <v>0</v>
      </c>
      <c r="AB311" s="1029">
        <v>0</v>
      </c>
      <c r="AC311" s="1029">
        <f t="shared" si="66"/>
        <v>0</v>
      </c>
      <c r="AD311" s="1033"/>
      <c r="AE311" s="1033"/>
      <c r="AF311" s="1033"/>
      <c r="AG311" s="1033"/>
      <c r="AH311" s="1033">
        <f t="shared" si="67"/>
        <v>0</v>
      </c>
      <c r="AI311" s="1029">
        <f t="shared" si="72"/>
        <v>0</v>
      </c>
      <c r="AJ311" s="1029"/>
      <c r="AK311" s="1029"/>
      <c r="AL311" s="1029">
        <f t="shared" si="73"/>
        <v>0</v>
      </c>
      <c r="AM311" s="1029"/>
      <c r="AN311" s="1029">
        <f t="shared" si="74"/>
        <v>0</v>
      </c>
      <c r="AO311" s="1029">
        <f t="shared" si="74"/>
        <v>0</v>
      </c>
      <c r="AP311" s="1029">
        <f t="shared" si="68"/>
        <v>0</v>
      </c>
      <c r="AQ311" s="1305"/>
      <c r="AR311" s="1305"/>
      <c r="AS311" s="1305"/>
      <c r="AT311" s="1305"/>
      <c r="AU311" s="1305"/>
      <c r="AV311" s="1305"/>
      <c r="AW311" s="1305"/>
      <c r="AX311" s="1922"/>
      <c r="AY311" s="1922"/>
      <c r="AZ311" s="1922"/>
      <c r="BA311" s="1922"/>
      <c r="BB311" s="1922"/>
      <c r="BC311" s="1922"/>
      <c r="BD311" s="1922"/>
      <c r="BE311" s="1007"/>
    </row>
    <row r="312" spans="1:57" ht="15" hidden="1" customHeight="1">
      <c r="B312" s="1088"/>
      <c r="C312" s="1040" t="s">
        <v>677</v>
      </c>
      <c r="D312" s="952"/>
      <c r="E312" s="1034">
        <v>0</v>
      </c>
      <c r="F312" s="1034">
        <v>0</v>
      </c>
      <c r="G312" s="1034">
        <v>0</v>
      </c>
      <c r="H312" s="1034">
        <v>0</v>
      </c>
      <c r="I312" s="1034">
        <f t="shared" si="63"/>
        <v>0</v>
      </c>
      <c r="J312" s="1030"/>
      <c r="K312" s="1030"/>
      <c r="L312" s="1030"/>
      <c r="M312" s="1031"/>
      <c r="N312" s="1031">
        <f t="shared" si="64"/>
        <v>0</v>
      </c>
      <c r="O312" s="1031"/>
      <c r="P312" s="1324">
        <f>E312+J312</f>
        <v>0</v>
      </c>
      <c r="Q312" s="1028"/>
      <c r="R312" s="1028">
        <f>F312+K312</f>
        <v>0</v>
      </c>
      <c r="S312" s="1028"/>
      <c r="T312" s="1028">
        <f t="shared" si="71"/>
        <v>0</v>
      </c>
      <c r="U312" s="1028">
        <f t="shared" si="71"/>
        <v>0</v>
      </c>
      <c r="V312" s="1028">
        <f t="shared" si="65"/>
        <v>0</v>
      </c>
      <c r="W312" s="1041"/>
      <c r="X312" s="1041"/>
      <c r="Y312" s="1029">
        <v>0</v>
      </c>
      <c r="Z312" s="1029">
        <v>0</v>
      </c>
      <c r="AA312" s="1029">
        <v>0</v>
      </c>
      <c r="AB312" s="1029">
        <v>0</v>
      </c>
      <c r="AC312" s="1029">
        <f t="shared" si="66"/>
        <v>0</v>
      </c>
      <c r="AD312" s="1033"/>
      <c r="AE312" s="1033"/>
      <c r="AF312" s="1033"/>
      <c r="AG312" s="1033"/>
      <c r="AH312" s="1033">
        <f t="shared" si="67"/>
        <v>0</v>
      </c>
      <c r="AI312" s="1029">
        <f t="shared" si="72"/>
        <v>0</v>
      </c>
      <c r="AJ312" s="1029"/>
      <c r="AK312" s="1029"/>
      <c r="AL312" s="1029">
        <f t="shared" si="73"/>
        <v>0</v>
      </c>
      <c r="AM312" s="1029"/>
      <c r="AN312" s="1029">
        <f t="shared" si="74"/>
        <v>0</v>
      </c>
      <c r="AO312" s="1029">
        <f t="shared" si="74"/>
        <v>0</v>
      </c>
      <c r="AP312" s="1029">
        <f t="shared" si="68"/>
        <v>0</v>
      </c>
      <c r="AQ312" s="1305"/>
      <c r="AR312" s="1305"/>
      <c r="AS312" s="1305"/>
      <c r="AT312" s="1305"/>
      <c r="AU312" s="1305"/>
      <c r="AV312" s="1305"/>
      <c r="AW312" s="1305"/>
      <c r="AX312" s="1922"/>
      <c r="AY312" s="1922"/>
      <c r="AZ312" s="1922"/>
      <c r="BA312" s="1922"/>
      <c r="BB312" s="1922"/>
      <c r="BC312" s="1922"/>
      <c r="BD312" s="1922"/>
      <c r="BE312" s="1007"/>
    </row>
    <row r="313" spans="1:57" ht="15" hidden="1" customHeight="1">
      <c r="B313" s="1088"/>
      <c r="C313" s="1043" t="s">
        <v>371</v>
      </c>
      <c r="D313" s="952"/>
      <c r="E313" s="1034"/>
      <c r="F313" s="1034"/>
      <c r="G313" s="1034"/>
      <c r="H313" s="1034"/>
      <c r="I313" s="1034">
        <f t="shared" si="63"/>
        <v>0</v>
      </c>
      <c r="J313" s="1030"/>
      <c r="K313" s="1030"/>
      <c r="L313" s="1030"/>
      <c r="M313" s="1031"/>
      <c r="N313" s="1031">
        <f t="shared" si="64"/>
        <v>0</v>
      </c>
      <c r="O313" s="1031"/>
      <c r="P313" s="1324"/>
      <c r="Q313" s="1028"/>
      <c r="R313" s="1028"/>
      <c r="S313" s="1028"/>
      <c r="T313" s="1028"/>
      <c r="U313" s="1028"/>
      <c r="V313" s="1028">
        <f t="shared" si="65"/>
        <v>0</v>
      </c>
      <c r="W313" s="1041"/>
      <c r="X313" s="1041"/>
      <c r="Y313" s="1029"/>
      <c r="Z313" s="1029"/>
      <c r="AA313" s="1029"/>
      <c r="AB313" s="1029"/>
      <c r="AC313" s="1029">
        <f t="shared" si="66"/>
        <v>0</v>
      </c>
      <c r="AD313" s="1033"/>
      <c r="AE313" s="1033"/>
      <c r="AF313" s="1033"/>
      <c r="AG313" s="1033"/>
      <c r="AH313" s="1033">
        <f t="shared" si="67"/>
        <v>0</v>
      </c>
      <c r="AI313" s="1029">
        <f t="shared" si="72"/>
        <v>0</v>
      </c>
      <c r="AJ313" s="1029"/>
      <c r="AK313" s="1029"/>
      <c r="AL313" s="1029">
        <f t="shared" si="73"/>
        <v>0</v>
      </c>
      <c r="AM313" s="1029"/>
      <c r="AN313" s="1029">
        <f t="shared" si="74"/>
        <v>0</v>
      </c>
      <c r="AO313" s="1029">
        <f t="shared" si="74"/>
        <v>0</v>
      </c>
      <c r="AP313" s="1029">
        <f t="shared" si="68"/>
        <v>0</v>
      </c>
      <c r="AQ313" s="1305"/>
      <c r="AR313" s="1305"/>
      <c r="AS313" s="1305"/>
      <c r="AT313" s="1305"/>
      <c r="AU313" s="1305"/>
      <c r="AV313" s="1305"/>
      <c r="AW313" s="1305"/>
      <c r="AX313" s="1922"/>
      <c r="AY313" s="1922"/>
      <c r="AZ313" s="1922"/>
      <c r="BA313" s="1922"/>
      <c r="BB313" s="1922"/>
      <c r="BC313" s="1922"/>
      <c r="BD313" s="1922"/>
      <c r="BE313" s="1007"/>
    </row>
    <row r="314" spans="1:57" ht="15" hidden="1" customHeight="1">
      <c r="B314" s="1088"/>
      <c r="C314" s="1040"/>
      <c r="D314" s="952"/>
      <c r="E314" s="1034"/>
      <c r="F314" s="1034"/>
      <c r="G314" s="1034"/>
      <c r="H314" s="1034"/>
      <c r="I314" s="1034">
        <f t="shared" si="63"/>
        <v>0</v>
      </c>
      <c r="J314" s="1030"/>
      <c r="K314" s="1030"/>
      <c r="L314" s="1030"/>
      <c r="M314" s="1031"/>
      <c r="N314" s="1031">
        <f t="shared" si="64"/>
        <v>0</v>
      </c>
      <c r="O314" s="1031"/>
      <c r="P314" s="1324"/>
      <c r="Q314" s="1028"/>
      <c r="R314" s="1028"/>
      <c r="S314" s="1028"/>
      <c r="T314" s="1028"/>
      <c r="U314" s="1028"/>
      <c r="V314" s="1028">
        <f t="shared" si="65"/>
        <v>0</v>
      </c>
      <c r="W314" s="1041"/>
      <c r="X314" s="1041"/>
      <c r="Y314" s="1029"/>
      <c r="Z314" s="1029"/>
      <c r="AA314" s="1029"/>
      <c r="AB314" s="1029"/>
      <c r="AC314" s="1029">
        <f t="shared" si="66"/>
        <v>0</v>
      </c>
      <c r="AD314" s="1033"/>
      <c r="AE314" s="1033"/>
      <c r="AF314" s="1033"/>
      <c r="AG314" s="1033"/>
      <c r="AH314" s="1033">
        <f t="shared" si="67"/>
        <v>0</v>
      </c>
      <c r="AI314" s="1029"/>
      <c r="AJ314" s="1029"/>
      <c r="AK314" s="1029"/>
      <c r="AL314" s="1029"/>
      <c r="AM314" s="1029"/>
      <c r="AN314" s="1029"/>
      <c r="AO314" s="1029"/>
      <c r="AP314" s="1029">
        <f t="shared" si="68"/>
        <v>0</v>
      </c>
      <c r="AQ314" s="1305"/>
      <c r="AR314" s="1305"/>
      <c r="AS314" s="1305"/>
      <c r="AT314" s="1305"/>
      <c r="AU314" s="1305"/>
      <c r="AV314" s="1305"/>
      <c r="AW314" s="1305"/>
      <c r="AX314" s="1922"/>
      <c r="AY314" s="1922"/>
      <c r="AZ314" s="1922"/>
      <c r="BA314" s="1922"/>
      <c r="BB314" s="1922"/>
      <c r="BC314" s="1922"/>
      <c r="BD314" s="1922"/>
      <c r="BE314" s="1007"/>
    </row>
    <row r="315" spans="1:57" ht="15" hidden="1" customHeight="1">
      <c r="B315" s="1088"/>
      <c r="C315" s="1040"/>
      <c r="D315" s="952"/>
      <c r="E315" s="1034"/>
      <c r="F315" s="1034"/>
      <c r="G315" s="1034"/>
      <c r="H315" s="1034"/>
      <c r="I315" s="1034">
        <f t="shared" si="63"/>
        <v>0</v>
      </c>
      <c r="J315" s="1030"/>
      <c r="K315" s="1030"/>
      <c r="L315" s="1030"/>
      <c r="M315" s="1031"/>
      <c r="N315" s="1031">
        <f t="shared" si="64"/>
        <v>0</v>
      </c>
      <c r="O315" s="1031"/>
      <c r="P315" s="1324"/>
      <c r="Q315" s="1028"/>
      <c r="R315" s="1028"/>
      <c r="S315" s="1028"/>
      <c r="T315" s="1028"/>
      <c r="U315" s="1028"/>
      <c r="V315" s="1028">
        <f t="shared" si="65"/>
        <v>0</v>
      </c>
      <c r="W315" s="1041"/>
      <c r="X315" s="1041"/>
      <c r="Y315" s="1029"/>
      <c r="Z315" s="1029"/>
      <c r="AA315" s="1029"/>
      <c r="AB315" s="1029"/>
      <c r="AC315" s="1029">
        <f t="shared" si="66"/>
        <v>0</v>
      </c>
      <c r="AD315" s="1033"/>
      <c r="AE315" s="1033"/>
      <c r="AF315" s="1033"/>
      <c r="AG315" s="1033"/>
      <c r="AH315" s="1033">
        <f t="shared" si="67"/>
        <v>0</v>
      </c>
      <c r="AI315" s="1029"/>
      <c r="AJ315" s="1029"/>
      <c r="AK315" s="1029"/>
      <c r="AL315" s="1029"/>
      <c r="AM315" s="1029"/>
      <c r="AN315" s="1029"/>
      <c r="AO315" s="1029"/>
      <c r="AP315" s="1029">
        <f t="shared" si="68"/>
        <v>0</v>
      </c>
      <c r="AQ315" s="1305"/>
      <c r="AR315" s="1305"/>
      <c r="AS315" s="1305"/>
      <c r="AT315" s="1305"/>
      <c r="AU315" s="1305"/>
      <c r="AV315" s="1305"/>
      <c r="AW315" s="1305"/>
      <c r="AX315" s="1922"/>
      <c r="AY315" s="1922"/>
      <c r="AZ315" s="1922"/>
      <c r="BA315" s="1922"/>
      <c r="BB315" s="1922"/>
      <c r="BC315" s="1922"/>
      <c r="BD315" s="1922"/>
      <c r="BE315" s="1007"/>
    </row>
    <row r="316" spans="1:57" ht="15" hidden="1" customHeight="1">
      <c r="B316" s="1088"/>
      <c r="C316" s="1040"/>
      <c r="D316" s="952"/>
      <c r="E316" s="1034"/>
      <c r="F316" s="1034"/>
      <c r="G316" s="1034"/>
      <c r="H316" s="1034"/>
      <c r="I316" s="1034">
        <f t="shared" si="63"/>
        <v>0</v>
      </c>
      <c r="J316" s="1030"/>
      <c r="K316" s="1030"/>
      <c r="L316" s="1030"/>
      <c r="M316" s="1031"/>
      <c r="N316" s="1031">
        <f t="shared" si="64"/>
        <v>0</v>
      </c>
      <c r="O316" s="1031"/>
      <c r="P316" s="1324"/>
      <c r="Q316" s="1028"/>
      <c r="R316" s="1028"/>
      <c r="S316" s="1028"/>
      <c r="T316" s="1028"/>
      <c r="U316" s="1028"/>
      <c r="V316" s="1028">
        <f t="shared" si="65"/>
        <v>0</v>
      </c>
      <c r="W316" s="1041"/>
      <c r="X316" s="1041"/>
      <c r="Y316" s="1029"/>
      <c r="Z316" s="1029"/>
      <c r="AA316" s="1029"/>
      <c r="AB316" s="1029"/>
      <c r="AC316" s="1029">
        <f t="shared" si="66"/>
        <v>0</v>
      </c>
      <c r="AD316" s="1033"/>
      <c r="AE316" s="1033"/>
      <c r="AF316" s="1033"/>
      <c r="AG316" s="1033"/>
      <c r="AH316" s="1033">
        <f t="shared" si="67"/>
        <v>0</v>
      </c>
      <c r="AI316" s="1029"/>
      <c r="AJ316" s="1029"/>
      <c r="AK316" s="1029"/>
      <c r="AL316" s="1029"/>
      <c r="AM316" s="1029"/>
      <c r="AN316" s="1029"/>
      <c r="AO316" s="1029"/>
      <c r="AP316" s="1029">
        <f t="shared" si="68"/>
        <v>0</v>
      </c>
      <c r="AQ316" s="1305"/>
      <c r="AR316" s="1305"/>
      <c r="AS316" s="1305"/>
      <c r="AT316" s="1305"/>
      <c r="AU316" s="1305"/>
      <c r="AV316" s="1305"/>
      <c r="AW316" s="1305"/>
      <c r="AX316" s="1922"/>
      <c r="AY316" s="1922"/>
      <c r="AZ316" s="1922"/>
      <c r="BA316" s="1922"/>
      <c r="BB316" s="1922"/>
      <c r="BC316" s="1922"/>
      <c r="BD316" s="1922"/>
      <c r="BE316" s="1007"/>
    </row>
    <row r="317" spans="1:57" ht="15" hidden="1" customHeight="1">
      <c r="B317" s="1088"/>
      <c r="C317" s="1040"/>
      <c r="D317" s="952"/>
      <c r="E317" s="1034"/>
      <c r="F317" s="1034"/>
      <c r="G317" s="1034"/>
      <c r="H317" s="1034"/>
      <c r="I317" s="1034">
        <f t="shared" si="63"/>
        <v>0</v>
      </c>
      <c r="J317" s="1030"/>
      <c r="K317" s="1030"/>
      <c r="L317" s="1030"/>
      <c r="M317" s="1031"/>
      <c r="N317" s="1031">
        <f t="shared" si="64"/>
        <v>0</v>
      </c>
      <c r="O317" s="1031"/>
      <c r="P317" s="1324"/>
      <c r="Q317" s="1028"/>
      <c r="R317" s="1028"/>
      <c r="S317" s="1028"/>
      <c r="T317" s="1028"/>
      <c r="U317" s="1028"/>
      <c r="V317" s="1028">
        <f t="shared" si="65"/>
        <v>0</v>
      </c>
      <c r="W317" s="1041"/>
      <c r="X317" s="1041"/>
      <c r="Y317" s="1029"/>
      <c r="Z317" s="1029"/>
      <c r="AA317" s="1029"/>
      <c r="AB317" s="1029"/>
      <c r="AC317" s="1029">
        <f t="shared" si="66"/>
        <v>0</v>
      </c>
      <c r="AD317" s="1033"/>
      <c r="AE317" s="1033"/>
      <c r="AF317" s="1033"/>
      <c r="AG317" s="1033"/>
      <c r="AH317" s="1033">
        <f t="shared" si="67"/>
        <v>0</v>
      </c>
      <c r="AI317" s="1029"/>
      <c r="AJ317" s="1029"/>
      <c r="AK317" s="1029"/>
      <c r="AL317" s="1029"/>
      <c r="AM317" s="1029"/>
      <c r="AN317" s="1029"/>
      <c r="AO317" s="1029"/>
      <c r="AP317" s="1029">
        <f t="shared" si="68"/>
        <v>0</v>
      </c>
      <c r="AQ317" s="1305"/>
      <c r="AR317" s="1305"/>
      <c r="AS317" s="1305"/>
      <c r="AT317" s="1305"/>
      <c r="AU317" s="1305"/>
      <c r="AV317" s="1305"/>
      <c r="AW317" s="1305"/>
      <c r="AX317" s="1922"/>
      <c r="AY317" s="1922"/>
      <c r="AZ317" s="1922"/>
      <c r="BA317" s="1922"/>
      <c r="BB317" s="1922"/>
      <c r="BC317" s="1922"/>
      <c r="BD317" s="1922"/>
      <c r="BE317" s="1007"/>
    </row>
    <row r="318" spans="1:57" ht="15" hidden="1" customHeight="1">
      <c r="B318" s="1088"/>
      <c r="C318" s="1040"/>
      <c r="D318" s="952"/>
      <c r="E318" s="1034"/>
      <c r="F318" s="1034"/>
      <c r="G318" s="1034"/>
      <c r="H318" s="1034"/>
      <c r="I318" s="1034">
        <f t="shared" si="63"/>
        <v>0</v>
      </c>
      <c r="J318" s="1030"/>
      <c r="K318" s="1030"/>
      <c r="L318" s="1030"/>
      <c r="M318" s="1031"/>
      <c r="N318" s="1031">
        <f t="shared" si="64"/>
        <v>0</v>
      </c>
      <c r="O318" s="1031"/>
      <c r="P318" s="1324"/>
      <c r="Q318" s="1028"/>
      <c r="R318" s="1028"/>
      <c r="S318" s="1028"/>
      <c r="T318" s="1028"/>
      <c r="U318" s="1028"/>
      <c r="V318" s="1028">
        <f t="shared" si="65"/>
        <v>0</v>
      </c>
      <c r="W318" s="1041"/>
      <c r="X318" s="1041"/>
      <c r="Y318" s="1029"/>
      <c r="Z318" s="1029"/>
      <c r="AA318" s="1029"/>
      <c r="AB318" s="1029"/>
      <c r="AC318" s="1029">
        <f t="shared" si="66"/>
        <v>0</v>
      </c>
      <c r="AD318" s="1033"/>
      <c r="AE318" s="1033"/>
      <c r="AF318" s="1033"/>
      <c r="AG318" s="1033"/>
      <c r="AH318" s="1033">
        <f t="shared" si="67"/>
        <v>0</v>
      </c>
      <c r="AI318" s="1029"/>
      <c r="AJ318" s="1029"/>
      <c r="AK318" s="1029"/>
      <c r="AL318" s="1029"/>
      <c r="AM318" s="1029"/>
      <c r="AN318" s="1029"/>
      <c r="AO318" s="1029"/>
      <c r="AP318" s="1029">
        <f t="shared" si="68"/>
        <v>0</v>
      </c>
      <c r="AQ318" s="1305"/>
      <c r="AR318" s="1305"/>
      <c r="AS318" s="1305"/>
      <c r="AT318" s="1305"/>
      <c r="AU318" s="1305"/>
      <c r="AV318" s="1305"/>
      <c r="AW318" s="1305"/>
      <c r="AX318" s="1922"/>
      <c r="AY318" s="1922"/>
      <c r="AZ318" s="1922"/>
      <c r="BA318" s="1922"/>
      <c r="BB318" s="1922"/>
      <c r="BC318" s="1922"/>
      <c r="BD318" s="1922"/>
      <c r="BE318" s="1007"/>
    </row>
    <row r="319" spans="1:57" ht="15" hidden="1" customHeight="1">
      <c r="B319" s="1088"/>
      <c r="C319" s="1040"/>
      <c r="D319" s="952"/>
      <c r="E319" s="1034"/>
      <c r="F319" s="1034"/>
      <c r="G319" s="1034"/>
      <c r="H319" s="1034"/>
      <c r="I319" s="1034">
        <f t="shared" si="63"/>
        <v>0</v>
      </c>
      <c r="J319" s="1030"/>
      <c r="K319" s="1030"/>
      <c r="L319" s="1030"/>
      <c r="M319" s="1031"/>
      <c r="N319" s="1031">
        <f t="shared" si="64"/>
        <v>0</v>
      </c>
      <c r="O319" s="1031"/>
      <c r="P319" s="1324"/>
      <c r="Q319" s="1028"/>
      <c r="R319" s="1028"/>
      <c r="S319" s="1028"/>
      <c r="T319" s="1028"/>
      <c r="U319" s="1028"/>
      <c r="V319" s="1028">
        <f t="shared" si="65"/>
        <v>0</v>
      </c>
      <c r="W319" s="1041"/>
      <c r="X319" s="1041"/>
      <c r="Y319" s="1029"/>
      <c r="Z319" s="1029"/>
      <c r="AA319" s="1029"/>
      <c r="AB319" s="1029"/>
      <c r="AC319" s="1029">
        <f t="shared" si="66"/>
        <v>0</v>
      </c>
      <c r="AD319" s="1033"/>
      <c r="AE319" s="1033"/>
      <c r="AF319" s="1033"/>
      <c r="AG319" s="1033"/>
      <c r="AH319" s="1033">
        <f t="shared" si="67"/>
        <v>0</v>
      </c>
      <c r="AI319" s="1029"/>
      <c r="AJ319" s="1029"/>
      <c r="AK319" s="1029"/>
      <c r="AL319" s="1029"/>
      <c r="AM319" s="1029"/>
      <c r="AN319" s="1029"/>
      <c r="AO319" s="1029"/>
      <c r="AP319" s="1029">
        <f t="shared" si="68"/>
        <v>0</v>
      </c>
      <c r="AQ319" s="1305"/>
      <c r="AR319" s="1305"/>
      <c r="AS319" s="1305"/>
      <c r="AT319" s="1305"/>
      <c r="AU319" s="1305"/>
      <c r="AV319" s="1305"/>
      <c r="AW319" s="1305"/>
      <c r="AX319" s="1922"/>
      <c r="AY319" s="1922"/>
      <c r="AZ319" s="1922"/>
      <c r="BA319" s="1922"/>
      <c r="BB319" s="1922"/>
      <c r="BC319" s="1922"/>
      <c r="BD319" s="1922"/>
      <c r="BE319" s="1007"/>
    </row>
    <row r="320" spans="1:57" ht="15" hidden="1" customHeight="1">
      <c r="B320" s="1088"/>
      <c r="C320" s="1040"/>
      <c r="D320" s="952"/>
      <c r="E320" s="1034"/>
      <c r="F320" s="1034"/>
      <c r="G320" s="1034"/>
      <c r="H320" s="1034"/>
      <c r="I320" s="1034">
        <f t="shared" si="63"/>
        <v>0</v>
      </c>
      <c r="J320" s="1030"/>
      <c r="K320" s="1030"/>
      <c r="L320" s="1030"/>
      <c r="M320" s="1031"/>
      <c r="N320" s="1031">
        <f t="shared" si="64"/>
        <v>0</v>
      </c>
      <c r="O320" s="1031"/>
      <c r="P320" s="1324"/>
      <c r="Q320" s="1028"/>
      <c r="R320" s="1028"/>
      <c r="S320" s="1028"/>
      <c r="T320" s="1028"/>
      <c r="U320" s="1028"/>
      <c r="V320" s="1028">
        <f t="shared" si="65"/>
        <v>0</v>
      </c>
      <c r="W320" s="1041"/>
      <c r="X320" s="1041"/>
      <c r="Y320" s="1029"/>
      <c r="Z320" s="1029"/>
      <c r="AA320" s="1029"/>
      <c r="AB320" s="1029"/>
      <c r="AC320" s="1029">
        <f t="shared" si="66"/>
        <v>0</v>
      </c>
      <c r="AD320" s="1033"/>
      <c r="AE320" s="1033"/>
      <c r="AF320" s="1033"/>
      <c r="AG320" s="1033"/>
      <c r="AH320" s="1033">
        <f t="shared" si="67"/>
        <v>0</v>
      </c>
      <c r="AI320" s="1029"/>
      <c r="AJ320" s="1029"/>
      <c r="AK320" s="1029"/>
      <c r="AL320" s="1029"/>
      <c r="AM320" s="1029"/>
      <c r="AN320" s="1029"/>
      <c r="AO320" s="1029"/>
      <c r="AP320" s="1029">
        <f t="shared" si="68"/>
        <v>0</v>
      </c>
      <c r="AQ320" s="1305"/>
      <c r="AR320" s="1305"/>
      <c r="AS320" s="1305"/>
      <c r="AT320" s="1305"/>
      <c r="AU320" s="1305"/>
      <c r="AV320" s="1305"/>
      <c r="AW320" s="1305"/>
      <c r="AX320" s="1922"/>
      <c r="AY320" s="1922"/>
      <c r="AZ320" s="1922"/>
      <c r="BA320" s="1922"/>
      <c r="BB320" s="1922"/>
      <c r="BC320" s="1922"/>
      <c r="BD320" s="1922"/>
      <c r="BE320" s="1007"/>
    </row>
    <row r="321" spans="1:57" ht="15" hidden="1" customHeight="1">
      <c r="B321" s="1088"/>
      <c r="C321" s="1040"/>
      <c r="D321" s="952"/>
      <c r="E321" s="1034"/>
      <c r="F321" s="1034"/>
      <c r="G321" s="1034"/>
      <c r="H321" s="1034"/>
      <c r="I321" s="1034">
        <f t="shared" si="63"/>
        <v>0</v>
      </c>
      <c r="J321" s="1030"/>
      <c r="K321" s="1030"/>
      <c r="L321" s="1030"/>
      <c r="M321" s="1031"/>
      <c r="N321" s="1031">
        <f t="shared" si="64"/>
        <v>0</v>
      </c>
      <c r="O321" s="1031"/>
      <c r="P321" s="1324"/>
      <c r="Q321" s="1028"/>
      <c r="R321" s="1028"/>
      <c r="S321" s="1028"/>
      <c r="T321" s="1028"/>
      <c r="U321" s="1028"/>
      <c r="V321" s="1028">
        <f t="shared" si="65"/>
        <v>0</v>
      </c>
      <c r="W321" s="1041"/>
      <c r="X321" s="1041"/>
      <c r="Y321" s="1029"/>
      <c r="Z321" s="1029"/>
      <c r="AA321" s="1029"/>
      <c r="AB321" s="1029"/>
      <c r="AC321" s="1029">
        <f t="shared" si="66"/>
        <v>0</v>
      </c>
      <c r="AD321" s="1033"/>
      <c r="AE321" s="1033"/>
      <c r="AF321" s="1033"/>
      <c r="AG321" s="1033"/>
      <c r="AH321" s="1033">
        <f t="shared" si="67"/>
        <v>0</v>
      </c>
      <c r="AI321" s="1029"/>
      <c r="AJ321" s="1029"/>
      <c r="AK321" s="1029"/>
      <c r="AL321" s="1029"/>
      <c r="AM321" s="1029"/>
      <c r="AN321" s="1029"/>
      <c r="AO321" s="1029"/>
      <c r="AP321" s="1029">
        <f t="shared" si="68"/>
        <v>0</v>
      </c>
      <c r="AQ321" s="1305"/>
      <c r="AR321" s="1305"/>
      <c r="AS321" s="1305"/>
      <c r="AT321" s="1305"/>
      <c r="AU321" s="1305"/>
      <c r="AV321" s="1305"/>
      <c r="AW321" s="1305"/>
      <c r="AX321" s="1922"/>
      <c r="AY321" s="1922"/>
      <c r="AZ321" s="1922"/>
      <c r="BA321" s="1922"/>
      <c r="BB321" s="1922"/>
      <c r="BC321" s="1922"/>
      <c r="BD321" s="1922"/>
      <c r="BE321" s="1007"/>
    </row>
    <row r="322" spans="1:57" ht="15" hidden="1" customHeight="1">
      <c r="B322" s="1088"/>
      <c r="C322" s="1040"/>
      <c r="D322" s="952"/>
      <c r="E322" s="1034"/>
      <c r="F322" s="1034"/>
      <c r="G322" s="1034"/>
      <c r="H322" s="1034"/>
      <c r="I322" s="1034">
        <f t="shared" si="63"/>
        <v>0</v>
      </c>
      <c r="J322" s="1030"/>
      <c r="K322" s="1030"/>
      <c r="L322" s="1030"/>
      <c r="M322" s="1031"/>
      <c r="N322" s="1031">
        <f t="shared" si="64"/>
        <v>0</v>
      </c>
      <c r="O322" s="1031"/>
      <c r="P322" s="1324"/>
      <c r="Q322" s="1028"/>
      <c r="R322" s="1028"/>
      <c r="S322" s="1028"/>
      <c r="T322" s="1028"/>
      <c r="U322" s="1028"/>
      <c r="V322" s="1028">
        <f t="shared" si="65"/>
        <v>0</v>
      </c>
      <c r="W322" s="1041"/>
      <c r="X322" s="1041"/>
      <c r="Y322" s="1029"/>
      <c r="Z322" s="1029"/>
      <c r="AA322" s="1029"/>
      <c r="AB322" s="1029"/>
      <c r="AC322" s="1029">
        <f t="shared" si="66"/>
        <v>0</v>
      </c>
      <c r="AD322" s="1033"/>
      <c r="AE322" s="1033"/>
      <c r="AF322" s="1033"/>
      <c r="AG322" s="1033"/>
      <c r="AH322" s="1033">
        <f t="shared" si="67"/>
        <v>0</v>
      </c>
      <c r="AI322" s="1029"/>
      <c r="AJ322" s="1029"/>
      <c r="AK322" s="1029"/>
      <c r="AL322" s="1029"/>
      <c r="AM322" s="1029"/>
      <c r="AN322" s="1029"/>
      <c r="AO322" s="1029"/>
      <c r="AP322" s="1029">
        <f t="shared" si="68"/>
        <v>0</v>
      </c>
      <c r="AQ322" s="1305"/>
      <c r="AR322" s="1305"/>
      <c r="AS322" s="1305"/>
      <c r="AT322" s="1305"/>
      <c r="AU322" s="1305"/>
      <c r="AV322" s="1305"/>
      <c r="AW322" s="1305"/>
      <c r="AX322" s="1922"/>
      <c r="AY322" s="1922"/>
      <c r="AZ322" s="1922"/>
      <c r="BA322" s="1922"/>
      <c r="BB322" s="1922"/>
      <c r="BC322" s="1922"/>
      <c r="BD322" s="1922"/>
      <c r="BE322" s="1007"/>
    </row>
    <row r="323" spans="1:57" ht="15" hidden="1" customHeight="1">
      <c r="B323" s="1088"/>
      <c r="C323" s="1040"/>
      <c r="D323" s="952"/>
      <c r="E323" s="1034"/>
      <c r="F323" s="1034"/>
      <c r="G323" s="1034"/>
      <c r="H323" s="1034"/>
      <c r="I323" s="1034">
        <f t="shared" si="63"/>
        <v>0</v>
      </c>
      <c r="J323" s="1030"/>
      <c r="K323" s="1030"/>
      <c r="L323" s="1030"/>
      <c r="M323" s="1031"/>
      <c r="N323" s="1031">
        <f t="shared" si="64"/>
        <v>0</v>
      </c>
      <c r="O323" s="1031"/>
      <c r="P323" s="1324"/>
      <c r="Q323" s="1028"/>
      <c r="R323" s="1028"/>
      <c r="S323" s="1028"/>
      <c r="T323" s="1028"/>
      <c r="U323" s="1028"/>
      <c r="V323" s="1028">
        <f t="shared" si="65"/>
        <v>0</v>
      </c>
      <c r="W323" s="1041"/>
      <c r="X323" s="1041"/>
      <c r="Y323" s="1029"/>
      <c r="Z323" s="1029"/>
      <c r="AA323" s="1029"/>
      <c r="AB323" s="1029"/>
      <c r="AC323" s="1029">
        <f t="shared" si="66"/>
        <v>0</v>
      </c>
      <c r="AD323" s="1033"/>
      <c r="AE323" s="1033"/>
      <c r="AF323" s="1033"/>
      <c r="AG323" s="1033"/>
      <c r="AH323" s="1033">
        <f t="shared" si="67"/>
        <v>0</v>
      </c>
      <c r="AI323" s="1029"/>
      <c r="AJ323" s="1029"/>
      <c r="AK323" s="1029"/>
      <c r="AL323" s="1029"/>
      <c r="AM323" s="1029"/>
      <c r="AN323" s="1029"/>
      <c r="AO323" s="1029"/>
      <c r="AP323" s="1029">
        <f t="shared" si="68"/>
        <v>0</v>
      </c>
      <c r="AQ323" s="1305"/>
      <c r="AR323" s="1305"/>
      <c r="AS323" s="1305"/>
      <c r="AT323" s="1305"/>
      <c r="AU323" s="1305"/>
      <c r="AV323" s="1305"/>
      <c r="AW323" s="1305"/>
      <c r="AX323" s="1922"/>
      <c r="AY323" s="1922"/>
      <c r="AZ323" s="1922"/>
      <c r="BA323" s="1922"/>
      <c r="BB323" s="1922"/>
      <c r="BC323" s="1922"/>
      <c r="BD323" s="1922"/>
      <c r="BE323" s="1007"/>
    </row>
    <row r="324" spans="1:57" ht="15" hidden="1" customHeight="1">
      <c r="B324" s="1088"/>
      <c r="C324" s="1040"/>
      <c r="D324" s="952"/>
      <c r="E324" s="1034"/>
      <c r="F324" s="1034"/>
      <c r="G324" s="1034"/>
      <c r="H324" s="1034"/>
      <c r="I324" s="1034">
        <f t="shared" si="63"/>
        <v>0</v>
      </c>
      <c r="J324" s="1030"/>
      <c r="K324" s="1030"/>
      <c r="L324" s="1030"/>
      <c r="M324" s="1031"/>
      <c r="N324" s="1031">
        <f t="shared" si="64"/>
        <v>0</v>
      </c>
      <c r="O324" s="1031"/>
      <c r="P324" s="1324"/>
      <c r="Q324" s="1028"/>
      <c r="R324" s="1028"/>
      <c r="S324" s="1028"/>
      <c r="T324" s="1028"/>
      <c r="U324" s="1028"/>
      <c r="V324" s="1028">
        <f t="shared" si="65"/>
        <v>0</v>
      </c>
      <c r="W324" s="1041"/>
      <c r="X324" s="1041"/>
      <c r="Y324" s="1029"/>
      <c r="Z324" s="1029"/>
      <c r="AA324" s="1029"/>
      <c r="AB324" s="1029"/>
      <c r="AC324" s="1029">
        <f t="shared" si="66"/>
        <v>0</v>
      </c>
      <c r="AD324" s="1033"/>
      <c r="AE324" s="1033"/>
      <c r="AF324" s="1033"/>
      <c r="AG324" s="1033"/>
      <c r="AH324" s="1033">
        <f t="shared" si="67"/>
        <v>0</v>
      </c>
      <c r="AI324" s="1029"/>
      <c r="AJ324" s="1029"/>
      <c r="AK324" s="1029"/>
      <c r="AL324" s="1029"/>
      <c r="AM324" s="1029"/>
      <c r="AN324" s="1029"/>
      <c r="AO324" s="1029"/>
      <c r="AP324" s="1029">
        <f t="shared" si="68"/>
        <v>0</v>
      </c>
      <c r="AQ324" s="1305"/>
      <c r="AR324" s="1305"/>
      <c r="AS324" s="1305"/>
      <c r="AT324" s="1305"/>
      <c r="AU324" s="1305"/>
      <c r="AV324" s="1305"/>
      <c r="AW324" s="1305"/>
      <c r="AX324" s="1922"/>
      <c r="AY324" s="1922"/>
      <c r="AZ324" s="1922"/>
      <c r="BA324" s="1922"/>
      <c r="BB324" s="1922"/>
      <c r="BC324" s="1922"/>
      <c r="BD324" s="1922"/>
      <c r="BE324" s="1007"/>
    </row>
    <row r="325" spans="1:57" ht="15" hidden="1" customHeight="1">
      <c r="B325" s="1088"/>
      <c r="C325" s="1040"/>
      <c r="D325" s="952"/>
      <c r="E325" s="1034"/>
      <c r="F325" s="1034"/>
      <c r="G325" s="1034"/>
      <c r="H325" s="1034"/>
      <c r="I325" s="1034">
        <f t="shared" si="63"/>
        <v>0</v>
      </c>
      <c r="J325" s="1030"/>
      <c r="K325" s="1030"/>
      <c r="L325" s="1030"/>
      <c r="M325" s="1031"/>
      <c r="N325" s="1031">
        <f t="shared" si="64"/>
        <v>0</v>
      </c>
      <c r="O325" s="1031"/>
      <c r="P325" s="1324"/>
      <c r="Q325" s="1028"/>
      <c r="R325" s="1028"/>
      <c r="S325" s="1028"/>
      <c r="T325" s="1028"/>
      <c r="U325" s="1028"/>
      <c r="V325" s="1028">
        <f t="shared" si="65"/>
        <v>0</v>
      </c>
      <c r="W325" s="1041"/>
      <c r="X325" s="1041"/>
      <c r="Y325" s="1029"/>
      <c r="Z325" s="1029"/>
      <c r="AA325" s="1029"/>
      <c r="AB325" s="1029"/>
      <c r="AC325" s="1029">
        <f t="shared" si="66"/>
        <v>0</v>
      </c>
      <c r="AD325" s="1033"/>
      <c r="AE325" s="1033"/>
      <c r="AF325" s="1033"/>
      <c r="AG325" s="1033"/>
      <c r="AH325" s="1033">
        <f t="shared" si="67"/>
        <v>0</v>
      </c>
      <c r="AI325" s="1029"/>
      <c r="AJ325" s="1029"/>
      <c r="AK325" s="1029"/>
      <c r="AL325" s="1029"/>
      <c r="AM325" s="1029"/>
      <c r="AN325" s="1029"/>
      <c r="AO325" s="1029"/>
      <c r="AP325" s="1029">
        <f t="shared" si="68"/>
        <v>0</v>
      </c>
      <c r="AQ325" s="1305"/>
      <c r="AR325" s="1305"/>
      <c r="AS325" s="1305"/>
      <c r="AT325" s="1305"/>
      <c r="AU325" s="1305"/>
      <c r="AV325" s="1305"/>
      <c r="AW325" s="1305"/>
      <c r="AX325" s="1922"/>
      <c r="AY325" s="1922"/>
      <c r="AZ325" s="1922"/>
      <c r="BA325" s="1922"/>
      <c r="BB325" s="1922"/>
      <c r="BC325" s="1922"/>
      <c r="BD325" s="1922"/>
      <c r="BE325" s="1007"/>
    </row>
    <row r="326" spans="1:57" ht="15" hidden="1" customHeight="1">
      <c r="B326" s="1088"/>
      <c r="C326" s="1040"/>
      <c r="D326" s="952"/>
      <c r="E326" s="1034">
        <v>0</v>
      </c>
      <c r="F326" s="1034">
        <v>0</v>
      </c>
      <c r="G326" s="1034">
        <v>0</v>
      </c>
      <c r="H326" s="1034">
        <v>0</v>
      </c>
      <c r="I326" s="1034">
        <f t="shared" si="63"/>
        <v>0</v>
      </c>
      <c r="J326" s="1030"/>
      <c r="K326" s="1030"/>
      <c r="L326" s="1030"/>
      <c r="M326" s="1031"/>
      <c r="N326" s="1031">
        <f t="shared" si="64"/>
        <v>0</v>
      </c>
      <c r="O326" s="1031"/>
      <c r="P326" s="1324">
        <f>E326+J326</f>
        <v>0</v>
      </c>
      <c r="Q326" s="1028"/>
      <c r="R326" s="1028">
        <f>F326+K326</f>
        <v>0</v>
      </c>
      <c r="S326" s="1028"/>
      <c r="T326" s="1028">
        <f>G326+L326</f>
        <v>0</v>
      </c>
      <c r="U326" s="1028">
        <f>H326+M326</f>
        <v>0</v>
      </c>
      <c r="V326" s="1028">
        <f t="shared" si="65"/>
        <v>0</v>
      </c>
      <c r="W326" s="1041"/>
      <c r="X326" s="1041"/>
      <c r="Y326" s="1029">
        <v>0</v>
      </c>
      <c r="Z326" s="1029">
        <v>0</v>
      </c>
      <c r="AA326" s="1029">
        <v>0</v>
      </c>
      <c r="AB326" s="1029">
        <v>0</v>
      </c>
      <c r="AC326" s="1029">
        <f t="shared" si="66"/>
        <v>0</v>
      </c>
      <c r="AD326" s="1033"/>
      <c r="AE326" s="1033"/>
      <c r="AF326" s="1033"/>
      <c r="AG326" s="1033"/>
      <c r="AH326" s="1033">
        <f t="shared" si="67"/>
        <v>0</v>
      </c>
      <c r="AI326" s="1029">
        <f>Y326+AD326</f>
        <v>0</v>
      </c>
      <c r="AJ326" s="1029"/>
      <c r="AK326" s="1029"/>
      <c r="AL326" s="1029">
        <f>Z326+AE326</f>
        <v>0</v>
      </c>
      <c r="AM326" s="1029"/>
      <c r="AN326" s="1029">
        <f>AA326+AF326</f>
        <v>0</v>
      </c>
      <c r="AO326" s="1029">
        <f>AB326+AG326</f>
        <v>0</v>
      </c>
      <c r="AP326" s="1029">
        <f t="shared" si="68"/>
        <v>0</v>
      </c>
      <c r="AQ326" s="1305"/>
      <c r="AR326" s="1305"/>
      <c r="AS326" s="1305"/>
      <c r="AT326" s="1305"/>
      <c r="AU326" s="1305"/>
      <c r="AV326" s="1305"/>
      <c r="AW326" s="1305"/>
      <c r="AX326" s="1922"/>
      <c r="AY326" s="1922"/>
      <c r="AZ326" s="1922"/>
      <c r="BA326" s="1922"/>
      <c r="BB326" s="1922"/>
      <c r="BC326" s="1922"/>
      <c r="BD326" s="1922"/>
      <c r="BE326" s="1007"/>
    </row>
    <row r="327" spans="1:57" ht="15" hidden="1" customHeight="1">
      <c r="A327" s="885" t="s">
        <v>636</v>
      </c>
      <c r="B327" s="1087"/>
      <c r="C327" s="1044"/>
      <c r="D327" s="1011"/>
      <c r="E327" s="1018">
        <v>0</v>
      </c>
      <c r="F327" s="1018">
        <v>0</v>
      </c>
      <c r="G327" s="1018">
        <v>0</v>
      </c>
      <c r="H327" s="1018">
        <v>0</v>
      </c>
      <c r="I327" s="1018">
        <f t="shared" si="63"/>
        <v>0</v>
      </c>
      <c r="J327" s="1045">
        <f>1-1</f>
        <v>0</v>
      </c>
      <c r="K327" s="1045"/>
      <c r="L327" s="1045">
        <f>20000-20000</f>
        <v>0</v>
      </c>
      <c r="M327" s="1019"/>
      <c r="N327" s="1019">
        <f t="shared" si="64"/>
        <v>0</v>
      </c>
      <c r="O327" s="1019"/>
      <c r="P327" s="1321">
        <f>E327+J327</f>
        <v>0</v>
      </c>
      <c r="Q327" s="1020"/>
      <c r="R327" s="1020">
        <f>F327+K327</f>
        <v>0</v>
      </c>
      <c r="S327" s="1020"/>
      <c r="T327" s="1020">
        <f>G327+L327</f>
        <v>0</v>
      </c>
      <c r="U327" s="1020">
        <f>H327+M327</f>
        <v>0</v>
      </c>
      <c r="V327" s="1020">
        <f t="shared" si="65"/>
        <v>0</v>
      </c>
      <c r="W327" s="1021"/>
      <c r="X327" s="1021"/>
      <c r="Y327" s="1022">
        <v>0</v>
      </c>
      <c r="Z327" s="1022">
        <v>0</v>
      </c>
      <c r="AA327" s="1022">
        <v>0</v>
      </c>
      <c r="AB327" s="1022">
        <v>0</v>
      </c>
      <c r="AC327" s="1022">
        <f t="shared" si="66"/>
        <v>0</v>
      </c>
      <c r="AD327" s="1023">
        <f>1-1</f>
        <v>0</v>
      </c>
      <c r="AE327" s="1023"/>
      <c r="AF327" s="1023">
        <f>20000-20000</f>
        <v>0</v>
      </c>
      <c r="AG327" s="1023"/>
      <c r="AH327" s="1023">
        <f t="shared" si="67"/>
        <v>0</v>
      </c>
      <c r="AI327" s="1022">
        <f>Y327+AD327</f>
        <v>0</v>
      </c>
      <c r="AJ327" s="1022"/>
      <c r="AK327" s="1022"/>
      <c r="AL327" s="1022">
        <f>Z327+AE327</f>
        <v>0</v>
      </c>
      <c r="AM327" s="1022"/>
      <c r="AN327" s="1022">
        <f>AA327+AF327</f>
        <v>0</v>
      </c>
      <c r="AO327" s="1022">
        <f>AB327+AG327</f>
        <v>0</v>
      </c>
      <c r="AP327" s="1022">
        <f t="shared" si="68"/>
        <v>0</v>
      </c>
      <c r="AQ327" s="1307"/>
      <c r="AR327" s="1307"/>
      <c r="AS327" s="1307"/>
      <c r="AT327" s="1307"/>
      <c r="AU327" s="1307"/>
      <c r="AV327" s="1307"/>
      <c r="AW327" s="1307"/>
      <c r="AX327" s="1924"/>
      <c r="AY327" s="1924"/>
      <c r="AZ327" s="1924"/>
      <c r="BA327" s="1924"/>
      <c r="BB327" s="1924"/>
      <c r="BC327" s="1924"/>
      <c r="BD327" s="1924"/>
      <c r="BE327" s="1007"/>
    </row>
    <row r="328" spans="1:57" ht="18" hidden="1" customHeight="1">
      <c r="B328" s="914" t="s">
        <v>516</v>
      </c>
      <c r="C328" s="909" t="s">
        <v>542</v>
      </c>
      <c r="D328" s="923"/>
      <c r="E328" s="920">
        <v>0</v>
      </c>
      <c r="F328" s="920">
        <v>0</v>
      </c>
      <c r="G328" s="920">
        <v>0</v>
      </c>
      <c r="H328" s="920">
        <v>0</v>
      </c>
      <c r="I328" s="920">
        <f t="shared" si="63"/>
        <v>0</v>
      </c>
      <c r="J328" s="922">
        <f>SUM(J329:J348)</f>
        <v>0</v>
      </c>
      <c r="K328" s="922">
        <f>SUM(K329:K348)</f>
        <v>0</v>
      </c>
      <c r="L328" s="922">
        <f>SUM(L329:L348)</f>
        <v>0</v>
      </c>
      <c r="M328" s="921">
        <f>SUM(M329:M348)</f>
        <v>0</v>
      </c>
      <c r="N328" s="921">
        <f t="shared" si="64"/>
        <v>0</v>
      </c>
      <c r="O328" s="921"/>
      <c r="P328" s="1322">
        <f>SUM(P329:P348)</f>
        <v>0</v>
      </c>
      <c r="Q328" s="997"/>
      <c r="R328" s="997">
        <f>SUM(R329:R348)</f>
        <v>0</v>
      </c>
      <c r="S328" s="997"/>
      <c r="T328" s="997">
        <f>SUM(T329:T348)</f>
        <v>0</v>
      </c>
      <c r="U328" s="997">
        <f>SUM(U329:U348)</f>
        <v>0</v>
      </c>
      <c r="V328" s="997">
        <f t="shared" si="65"/>
        <v>0</v>
      </c>
      <c r="W328" s="919"/>
      <c r="X328" s="919"/>
      <c r="Y328" s="917">
        <v>0</v>
      </c>
      <c r="Z328" s="917">
        <v>0</v>
      </c>
      <c r="AA328" s="917">
        <v>0</v>
      </c>
      <c r="AB328" s="917">
        <v>0</v>
      </c>
      <c r="AC328" s="917">
        <f t="shared" si="66"/>
        <v>0</v>
      </c>
      <c r="AD328" s="918">
        <f>SUM(AD329:AD348)</f>
        <v>0</v>
      </c>
      <c r="AE328" s="918">
        <f>SUM(AE329:AE348)</f>
        <v>0</v>
      </c>
      <c r="AF328" s="918">
        <f>SUM(AF329:AF348)</f>
        <v>0</v>
      </c>
      <c r="AG328" s="918">
        <f>SUM(AG329:AG348)</f>
        <v>0</v>
      </c>
      <c r="AH328" s="918">
        <f t="shared" si="67"/>
        <v>0</v>
      </c>
      <c r="AI328" s="917">
        <f>SUM(AI329:AI348)</f>
        <v>0</v>
      </c>
      <c r="AJ328" s="917"/>
      <c r="AK328" s="917"/>
      <c r="AL328" s="917">
        <f>SUM(AL329:AL348)</f>
        <v>0</v>
      </c>
      <c r="AM328" s="917"/>
      <c r="AN328" s="917">
        <f>SUM(AN329:AN348)</f>
        <v>0</v>
      </c>
      <c r="AO328" s="917">
        <f>SUM(AO329:AO348)</f>
        <v>0</v>
      </c>
      <c r="AP328" s="917">
        <f t="shared" si="68"/>
        <v>0</v>
      </c>
      <c r="AQ328" s="1300"/>
      <c r="AR328" s="1300"/>
      <c r="AS328" s="1300"/>
      <c r="AT328" s="1300"/>
      <c r="AU328" s="1300"/>
      <c r="AV328" s="1300"/>
      <c r="AW328" s="1300"/>
      <c r="AX328" s="1917"/>
      <c r="AY328" s="1917"/>
      <c r="AZ328" s="1917"/>
      <c r="BA328" s="1917"/>
      <c r="BB328" s="1917"/>
      <c r="BC328" s="1917"/>
      <c r="BD328" s="1917"/>
      <c r="BE328" s="1007"/>
    </row>
    <row r="329" spans="1:57" ht="13.5" hidden="1" customHeight="1">
      <c r="A329" s="901" t="s">
        <v>646</v>
      </c>
      <c r="B329" s="1087" t="s">
        <v>514</v>
      </c>
      <c r="C329" s="1010" t="s">
        <v>638</v>
      </c>
      <c r="D329" s="1046"/>
      <c r="E329" s="1047">
        <v>0</v>
      </c>
      <c r="F329" s="1047">
        <v>0</v>
      </c>
      <c r="G329" s="1047">
        <v>0</v>
      </c>
      <c r="H329" s="1047">
        <v>0</v>
      </c>
      <c r="I329" s="1047">
        <f t="shared" si="63"/>
        <v>0</v>
      </c>
      <c r="J329" s="1048"/>
      <c r="K329" s="1048"/>
      <c r="L329" s="1048"/>
      <c r="M329" s="1049"/>
      <c r="N329" s="1049">
        <f t="shared" si="64"/>
        <v>0</v>
      </c>
      <c r="O329" s="1049"/>
      <c r="P329" s="1324">
        <f>E329+J329</f>
        <v>0</v>
      </c>
      <c r="Q329" s="1028"/>
      <c r="R329" s="1028">
        <f>F329+K329</f>
        <v>0</v>
      </c>
      <c r="S329" s="1028"/>
      <c r="T329" s="1028">
        <f t="shared" ref="T329:U331" si="75">G329+L329</f>
        <v>0</v>
      </c>
      <c r="U329" s="1028">
        <f t="shared" si="75"/>
        <v>0</v>
      </c>
      <c r="V329" s="1028">
        <f t="shared" si="65"/>
        <v>0</v>
      </c>
      <c r="W329" s="1041"/>
      <c r="X329" s="1041"/>
      <c r="Y329" s="1029">
        <v>0</v>
      </c>
      <c r="Z329" s="1029">
        <v>0</v>
      </c>
      <c r="AA329" s="1029">
        <v>0</v>
      </c>
      <c r="AB329" s="1050">
        <v>0</v>
      </c>
      <c r="AC329" s="1050">
        <f t="shared" si="66"/>
        <v>0</v>
      </c>
      <c r="AD329" s="1051"/>
      <c r="AE329" s="1051"/>
      <c r="AF329" s="1051"/>
      <c r="AG329" s="1051"/>
      <c r="AH329" s="1051">
        <f t="shared" si="67"/>
        <v>0</v>
      </c>
      <c r="AI329" s="1029">
        <f>Y329+AD329</f>
        <v>0</v>
      </c>
      <c r="AJ329" s="1029"/>
      <c r="AK329" s="1029"/>
      <c r="AL329" s="1029">
        <f>Z329+AE329</f>
        <v>0</v>
      </c>
      <c r="AM329" s="1029"/>
      <c r="AN329" s="1029">
        <f t="shared" ref="AN329:AO331" si="76">AA329+AF329</f>
        <v>0</v>
      </c>
      <c r="AO329" s="1029">
        <f t="shared" si="76"/>
        <v>0</v>
      </c>
      <c r="AP329" s="1029">
        <f t="shared" si="68"/>
        <v>0</v>
      </c>
      <c r="AQ329" s="1305"/>
      <c r="AR329" s="1305"/>
      <c r="AS329" s="1305"/>
      <c r="AT329" s="1305"/>
      <c r="AU329" s="1305"/>
      <c r="AV329" s="1305"/>
      <c r="AW329" s="1305"/>
      <c r="AX329" s="1922"/>
      <c r="AY329" s="1922"/>
      <c r="AZ329" s="1922"/>
      <c r="BA329" s="1922"/>
      <c r="BB329" s="1922"/>
      <c r="BC329" s="1922"/>
      <c r="BD329" s="1922"/>
      <c r="BE329" s="1007"/>
    </row>
    <row r="330" spans="1:57" ht="24" hidden="1" customHeight="1">
      <c r="A330" s="912">
        <v>2</v>
      </c>
      <c r="B330" s="1087" t="s">
        <v>676</v>
      </c>
      <c r="C330" s="1010" t="s">
        <v>675</v>
      </c>
      <c r="D330" s="1046"/>
      <c r="E330" s="1047">
        <v>0</v>
      </c>
      <c r="F330" s="1047">
        <v>0</v>
      </c>
      <c r="G330" s="1047">
        <v>0</v>
      </c>
      <c r="H330" s="1047">
        <v>0</v>
      </c>
      <c r="I330" s="1047">
        <f t="shared" si="63"/>
        <v>0</v>
      </c>
      <c r="J330" s="1048"/>
      <c r="K330" s="1048"/>
      <c r="L330" s="1049"/>
      <c r="M330" s="1049"/>
      <c r="N330" s="1049">
        <f t="shared" si="64"/>
        <v>0</v>
      </c>
      <c r="O330" s="1049"/>
      <c r="P330" s="1317">
        <f>E330+J330</f>
        <v>0</v>
      </c>
      <c r="Q330" s="1052"/>
      <c r="R330" s="1014">
        <f>F330+K330</f>
        <v>0</v>
      </c>
      <c r="S330" s="1014"/>
      <c r="T330" s="1028">
        <f t="shared" si="75"/>
        <v>0</v>
      </c>
      <c r="U330" s="1028">
        <f t="shared" si="75"/>
        <v>0</v>
      </c>
      <c r="V330" s="1028">
        <f t="shared" si="65"/>
        <v>0</v>
      </c>
      <c r="W330" s="1041"/>
      <c r="X330" s="1041"/>
      <c r="Y330" s="1016">
        <v>0</v>
      </c>
      <c r="Z330" s="1016">
        <v>0</v>
      </c>
      <c r="AA330" s="1029">
        <v>0</v>
      </c>
      <c r="AB330" s="1050">
        <v>0</v>
      </c>
      <c r="AC330" s="1050">
        <f t="shared" si="66"/>
        <v>0</v>
      </c>
      <c r="AD330" s="1051"/>
      <c r="AE330" s="1051"/>
      <c r="AF330" s="1051"/>
      <c r="AG330" s="1051"/>
      <c r="AH330" s="1051">
        <f t="shared" si="67"/>
        <v>0</v>
      </c>
      <c r="AI330" s="1016">
        <f>Y330+AD330</f>
        <v>0</v>
      </c>
      <c r="AJ330" s="1016"/>
      <c r="AK330" s="1016"/>
      <c r="AL330" s="1016">
        <f>Z330+AE330</f>
        <v>0</v>
      </c>
      <c r="AM330" s="1016"/>
      <c r="AN330" s="1029">
        <f t="shared" si="76"/>
        <v>0</v>
      </c>
      <c r="AO330" s="1029">
        <f t="shared" si="76"/>
        <v>0</v>
      </c>
      <c r="AP330" s="1029">
        <f t="shared" si="68"/>
        <v>0</v>
      </c>
      <c r="AQ330" s="1305"/>
      <c r="AR330" s="1305"/>
      <c r="AS330" s="1305"/>
      <c r="AT330" s="1305"/>
      <c r="AU330" s="1305"/>
      <c r="AV330" s="1305"/>
      <c r="AW330" s="1305"/>
      <c r="AX330" s="1922"/>
      <c r="AY330" s="1922"/>
      <c r="AZ330" s="1922"/>
      <c r="BA330" s="1922"/>
      <c r="BB330" s="1922"/>
      <c r="BC330" s="1922"/>
      <c r="BD330" s="1922"/>
      <c r="BE330" s="1007"/>
    </row>
    <row r="331" spans="1:57" ht="13.5" hidden="1" customHeight="1">
      <c r="A331" s="885" t="s">
        <v>635</v>
      </c>
      <c r="B331" s="1088"/>
      <c r="C331" s="1040"/>
      <c r="D331" s="952"/>
      <c r="E331" s="1034">
        <v>0</v>
      </c>
      <c r="F331" s="1034">
        <v>0</v>
      </c>
      <c r="G331" s="1034">
        <v>0</v>
      </c>
      <c r="H331" s="1034">
        <v>0</v>
      </c>
      <c r="I331" s="1034">
        <f t="shared" si="63"/>
        <v>0</v>
      </c>
      <c r="J331" s="1030"/>
      <c r="K331" s="1030"/>
      <c r="L331" s="1030"/>
      <c r="M331" s="1031"/>
      <c r="N331" s="1031">
        <f t="shared" si="64"/>
        <v>0</v>
      </c>
      <c r="O331" s="1031"/>
      <c r="P331" s="1324">
        <f>E331+J331</f>
        <v>0</v>
      </c>
      <c r="Q331" s="1028"/>
      <c r="R331" s="997">
        <f>F331+K331</f>
        <v>0</v>
      </c>
      <c r="S331" s="997"/>
      <c r="T331" s="1028">
        <f t="shared" si="75"/>
        <v>0</v>
      </c>
      <c r="U331" s="1028">
        <f t="shared" si="75"/>
        <v>0</v>
      </c>
      <c r="V331" s="1028">
        <f t="shared" si="65"/>
        <v>0</v>
      </c>
      <c r="W331" s="1041"/>
      <c r="X331" s="1041"/>
      <c r="Y331" s="1029">
        <v>0</v>
      </c>
      <c r="Z331" s="917">
        <v>0</v>
      </c>
      <c r="AA331" s="1029">
        <v>0</v>
      </c>
      <c r="AB331" s="1029">
        <v>0</v>
      </c>
      <c r="AC331" s="1029">
        <f t="shared" si="66"/>
        <v>0</v>
      </c>
      <c r="AD331" s="1033"/>
      <c r="AE331" s="1033"/>
      <c r="AF331" s="1033"/>
      <c r="AG331" s="1033"/>
      <c r="AH331" s="1033">
        <f t="shared" si="67"/>
        <v>0</v>
      </c>
      <c r="AI331" s="1029">
        <f>Y331+AD331</f>
        <v>0</v>
      </c>
      <c r="AJ331" s="1029"/>
      <c r="AK331" s="1029"/>
      <c r="AL331" s="917">
        <f>Z331+AE331</f>
        <v>0</v>
      </c>
      <c r="AM331" s="917"/>
      <c r="AN331" s="1029">
        <f t="shared" si="76"/>
        <v>0</v>
      </c>
      <c r="AO331" s="1029">
        <f t="shared" si="76"/>
        <v>0</v>
      </c>
      <c r="AP331" s="1029">
        <f t="shared" si="68"/>
        <v>0</v>
      </c>
      <c r="AQ331" s="1305"/>
      <c r="AR331" s="1305"/>
      <c r="AS331" s="1305"/>
      <c r="AT331" s="1305"/>
      <c r="AU331" s="1305"/>
      <c r="AV331" s="1305"/>
      <c r="AW331" s="1305"/>
      <c r="AX331" s="1922"/>
      <c r="AY331" s="1922"/>
      <c r="AZ331" s="1922"/>
      <c r="BA331" s="1922"/>
      <c r="BB331" s="1922"/>
      <c r="BC331" s="1922"/>
      <c r="BD331" s="1922"/>
      <c r="BE331" s="1007"/>
    </row>
    <row r="332" spans="1:57" ht="13.5" hidden="1" customHeight="1">
      <c r="B332" s="1088"/>
      <c r="C332" s="1040"/>
      <c r="D332" s="952"/>
      <c r="E332" s="1034"/>
      <c r="F332" s="1034"/>
      <c r="G332" s="1034"/>
      <c r="H332" s="1034"/>
      <c r="I332" s="1034">
        <f t="shared" si="63"/>
        <v>0</v>
      </c>
      <c r="J332" s="1030"/>
      <c r="K332" s="1030"/>
      <c r="L332" s="1030"/>
      <c r="M332" s="1031"/>
      <c r="N332" s="1031">
        <f t="shared" si="64"/>
        <v>0</v>
      </c>
      <c r="O332" s="1031"/>
      <c r="P332" s="1324"/>
      <c r="Q332" s="1028"/>
      <c r="R332" s="997"/>
      <c r="S332" s="997"/>
      <c r="T332" s="1028"/>
      <c r="U332" s="1028"/>
      <c r="V332" s="1028">
        <f t="shared" si="65"/>
        <v>0</v>
      </c>
      <c r="W332" s="1041"/>
      <c r="X332" s="1041"/>
      <c r="Y332" s="1029"/>
      <c r="Z332" s="917"/>
      <c r="AA332" s="1029"/>
      <c r="AB332" s="1029"/>
      <c r="AC332" s="1029">
        <f t="shared" si="66"/>
        <v>0</v>
      </c>
      <c r="AD332" s="1033"/>
      <c r="AE332" s="1033"/>
      <c r="AF332" s="1033"/>
      <c r="AG332" s="1033"/>
      <c r="AH332" s="1033">
        <f t="shared" si="67"/>
        <v>0</v>
      </c>
      <c r="AI332" s="1029"/>
      <c r="AJ332" s="1029"/>
      <c r="AK332" s="1029"/>
      <c r="AL332" s="917"/>
      <c r="AM332" s="917"/>
      <c r="AN332" s="1029"/>
      <c r="AO332" s="1029"/>
      <c r="AP332" s="1029">
        <f t="shared" si="68"/>
        <v>0</v>
      </c>
      <c r="AQ332" s="1305"/>
      <c r="AR332" s="1305"/>
      <c r="AS332" s="1305"/>
      <c r="AT332" s="1305"/>
      <c r="AU332" s="1305"/>
      <c r="AV332" s="1305"/>
      <c r="AW332" s="1305"/>
      <c r="AX332" s="1922"/>
      <c r="AY332" s="1922"/>
      <c r="AZ332" s="1922"/>
      <c r="BA332" s="1922"/>
      <c r="BB332" s="1922"/>
      <c r="BC332" s="1922"/>
      <c r="BD332" s="1922"/>
      <c r="BE332" s="1007"/>
    </row>
    <row r="333" spans="1:57" ht="13.5" hidden="1" customHeight="1">
      <c r="B333" s="1088"/>
      <c r="C333" s="1040"/>
      <c r="D333" s="952"/>
      <c r="E333" s="1034"/>
      <c r="F333" s="1034"/>
      <c r="G333" s="1034"/>
      <c r="H333" s="1034"/>
      <c r="I333" s="1034">
        <f t="shared" ref="I333:I396" si="77">SUM(F333:H333)</f>
        <v>0</v>
      </c>
      <c r="J333" s="1030"/>
      <c r="K333" s="1030"/>
      <c r="L333" s="1030"/>
      <c r="M333" s="1031"/>
      <c r="N333" s="1031">
        <f t="shared" ref="N333:N396" si="78">SUM(K333:M333)</f>
        <v>0</v>
      </c>
      <c r="O333" s="1031"/>
      <c r="P333" s="1324"/>
      <c r="Q333" s="1028"/>
      <c r="R333" s="997"/>
      <c r="S333" s="997"/>
      <c r="T333" s="1028"/>
      <c r="U333" s="1028"/>
      <c r="V333" s="1028">
        <f t="shared" ref="V333:V396" si="79">SUM(R333:U333)</f>
        <v>0</v>
      </c>
      <c r="W333" s="1041"/>
      <c r="X333" s="1041"/>
      <c r="Y333" s="1029"/>
      <c r="Z333" s="917"/>
      <c r="AA333" s="1029"/>
      <c r="AB333" s="1029"/>
      <c r="AC333" s="1029">
        <f t="shared" ref="AC333:AC396" si="80">SUM(Z333:AB333)</f>
        <v>0</v>
      </c>
      <c r="AD333" s="1033"/>
      <c r="AE333" s="1033"/>
      <c r="AF333" s="1033"/>
      <c r="AG333" s="1033"/>
      <c r="AH333" s="1033">
        <f t="shared" ref="AH333:AH396" si="81">SUM(AE333:AG333)</f>
        <v>0</v>
      </c>
      <c r="AI333" s="1029"/>
      <c r="AJ333" s="1029"/>
      <c r="AK333" s="1029"/>
      <c r="AL333" s="917"/>
      <c r="AM333" s="917"/>
      <c r="AN333" s="1029"/>
      <c r="AO333" s="1029"/>
      <c r="AP333" s="1029">
        <f t="shared" ref="AP333:AP396" si="82">SUM(AL333:AO333)</f>
        <v>0</v>
      </c>
      <c r="AQ333" s="1305"/>
      <c r="AR333" s="1305"/>
      <c r="AS333" s="1305"/>
      <c r="AT333" s="1305"/>
      <c r="AU333" s="1305"/>
      <c r="AV333" s="1305"/>
      <c r="AW333" s="1305"/>
      <c r="AX333" s="1922"/>
      <c r="AY333" s="1922"/>
      <c r="AZ333" s="1922"/>
      <c r="BA333" s="1922"/>
      <c r="BB333" s="1922"/>
      <c r="BC333" s="1922"/>
      <c r="BD333" s="1922"/>
      <c r="BE333" s="1007"/>
    </row>
    <row r="334" spans="1:57" ht="13.5" hidden="1" customHeight="1">
      <c r="B334" s="1088"/>
      <c r="C334" s="1040"/>
      <c r="D334" s="952"/>
      <c r="E334" s="1034"/>
      <c r="F334" s="1034"/>
      <c r="G334" s="1034"/>
      <c r="H334" s="1034"/>
      <c r="I334" s="1034">
        <f t="shared" si="77"/>
        <v>0</v>
      </c>
      <c r="J334" s="1030"/>
      <c r="K334" s="1030"/>
      <c r="L334" s="1030"/>
      <c r="M334" s="1031"/>
      <c r="N334" s="1031">
        <f t="shared" si="78"/>
        <v>0</v>
      </c>
      <c r="O334" s="1031"/>
      <c r="P334" s="1324"/>
      <c r="Q334" s="1028"/>
      <c r="R334" s="997"/>
      <c r="S334" s="997"/>
      <c r="T334" s="1028"/>
      <c r="U334" s="1028"/>
      <c r="V334" s="1028">
        <f t="shared" si="79"/>
        <v>0</v>
      </c>
      <c r="W334" s="1041"/>
      <c r="X334" s="1041"/>
      <c r="Y334" s="1029"/>
      <c r="Z334" s="917"/>
      <c r="AA334" s="1029"/>
      <c r="AB334" s="1029"/>
      <c r="AC334" s="1029">
        <f t="shared" si="80"/>
        <v>0</v>
      </c>
      <c r="AD334" s="1033"/>
      <c r="AE334" s="1033"/>
      <c r="AF334" s="1033"/>
      <c r="AG334" s="1033"/>
      <c r="AH334" s="1033">
        <f t="shared" si="81"/>
        <v>0</v>
      </c>
      <c r="AI334" s="1029"/>
      <c r="AJ334" s="1029"/>
      <c r="AK334" s="1029"/>
      <c r="AL334" s="917"/>
      <c r="AM334" s="917"/>
      <c r="AN334" s="1029"/>
      <c r="AO334" s="1029"/>
      <c r="AP334" s="1029">
        <f t="shared" si="82"/>
        <v>0</v>
      </c>
      <c r="AQ334" s="1305"/>
      <c r="AR334" s="1305"/>
      <c r="AS334" s="1305"/>
      <c r="AT334" s="1305"/>
      <c r="AU334" s="1305"/>
      <c r="AV334" s="1305"/>
      <c r="AW334" s="1305"/>
      <c r="AX334" s="1922"/>
      <c r="AY334" s="1922"/>
      <c r="AZ334" s="1922"/>
      <c r="BA334" s="1922"/>
      <c r="BB334" s="1922"/>
      <c r="BC334" s="1922"/>
      <c r="BD334" s="1922"/>
      <c r="BE334" s="1007"/>
    </row>
    <row r="335" spans="1:57" ht="13.5" hidden="1" customHeight="1">
      <c r="B335" s="1088"/>
      <c r="C335" s="1040"/>
      <c r="D335" s="952"/>
      <c r="E335" s="1034"/>
      <c r="F335" s="1034"/>
      <c r="G335" s="1034"/>
      <c r="H335" s="1034"/>
      <c r="I335" s="1034">
        <f t="shared" si="77"/>
        <v>0</v>
      </c>
      <c r="J335" s="1030"/>
      <c r="K335" s="1030"/>
      <c r="L335" s="1030"/>
      <c r="M335" s="1031"/>
      <c r="N335" s="1031">
        <f t="shared" si="78"/>
        <v>0</v>
      </c>
      <c r="O335" s="1031"/>
      <c r="P335" s="1324"/>
      <c r="Q335" s="1028"/>
      <c r="R335" s="997"/>
      <c r="S335" s="997"/>
      <c r="T335" s="1028"/>
      <c r="U335" s="1028"/>
      <c r="V335" s="1028">
        <f t="shared" si="79"/>
        <v>0</v>
      </c>
      <c r="W335" s="1041"/>
      <c r="X335" s="1041"/>
      <c r="Y335" s="1029"/>
      <c r="Z335" s="917"/>
      <c r="AA335" s="1029"/>
      <c r="AB335" s="1029"/>
      <c r="AC335" s="1029">
        <f t="shared" si="80"/>
        <v>0</v>
      </c>
      <c r="AD335" s="1033"/>
      <c r="AE335" s="1033"/>
      <c r="AF335" s="1033"/>
      <c r="AG335" s="1033"/>
      <c r="AH335" s="1033">
        <f t="shared" si="81"/>
        <v>0</v>
      </c>
      <c r="AI335" s="1029"/>
      <c r="AJ335" s="1029"/>
      <c r="AK335" s="1029"/>
      <c r="AL335" s="917"/>
      <c r="AM335" s="917"/>
      <c r="AN335" s="1029"/>
      <c r="AO335" s="1029"/>
      <c r="AP335" s="1029">
        <f t="shared" si="82"/>
        <v>0</v>
      </c>
      <c r="AQ335" s="1305"/>
      <c r="AR335" s="1305"/>
      <c r="AS335" s="1305"/>
      <c r="AT335" s="1305"/>
      <c r="AU335" s="1305"/>
      <c r="AV335" s="1305"/>
      <c r="AW335" s="1305"/>
      <c r="AX335" s="1922"/>
      <c r="AY335" s="1922"/>
      <c r="AZ335" s="1922"/>
      <c r="BA335" s="1922"/>
      <c r="BB335" s="1922"/>
      <c r="BC335" s="1922"/>
      <c r="BD335" s="1922"/>
      <c r="BE335" s="1007"/>
    </row>
    <row r="336" spans="1:57" ht="13.5" hidden="1" customHeight="1">
      <c r="B336" s="1088"/>
      <c r="C336" s="1040"/>
      <c r="D336" s="952"/>
      <c r="E336" s="1034"/>
      <c r="F336" s="1034"/>
      <c r="G336" s="1034"/>
      <c r="H336" s="1034"/>
      <c r="I336" s="1034">
        <f t="shared" si="77"/>
        <v>0</v>
      </c>
      <c r="J336" s="1030"/>
      <c r="K336" s="1030"/>
      <c r="L336" s="1030"/>
      <c r="M336" s="1031"/>
      <c r="N336" s="1031">
        <f t="shared" si="78"/>
        <v>0</v>
      </c>
      <c r="O336" s="1031"/>
      <c r="P336" s="1324"/>
      <c r="Q336" s="1028"/>
      <c r="R336" s="997"/>
      <c r="S336" s="997"/>
      <c r="T336" s="1028"/>
      <c r="U336" s="1028"/>
      <c r="V336" s="1028">
        <f t="shared" si="79"/>
        <v>0</v>
      </c>
      <c r="W336" s="1041"/>
      <c r="X336" s="1041"/>
      <c r="Y336" s="1029"/>
      <c r="Z336" s="917"/>
      <c r="AA336" s="1029"/>
      <c r="AB336" s="1029"/>
      <c r="AC336" s="1029">
        <f t="shared" si="80"/>
        <v>0</v>
      </c>
      <c r="AD336" s="1033"/>
      <c r="AE336" s="1033"/>
      <c r="AF336" s="1033"/>
      <c r="AG336" s="1033"/>
      <c r="AH336" s="1033">
        <f t="shared" si="81"/>
        <v>0</v>
      </c>
      <c r="AI336" s="1029"/>
      <c r="AJ336" s="1029"/>
      <c r="AK336" s="1029"/>
      <c r="AL336" s="917"/>
      <c r="AM336" s="917"/>
      <c r="AN336" s="1029"/>
      <c r="AO336" s="1029"/>
      <c r="AP336" s="1029">
        <f t="shared" si="82"/>
        <v>0</v>
      </c>
      <c r="AQ336" s="1305"/>
      <c r="AR336" s="1305"/>
      <c r="AS336" s="1305"/>
      <c r="AT336" s="1305"/>
      <c r="AU336" s="1305"/>
      <c r="AV336" s="1305"/>
      <c r="AW336" s="1305"/>
      <c r="AX336" s="1922"/>
      <c r="AY336" s="1922"/>
      <c r="AZ336" s="1922"/>
      <c r="BA336" s="1922"/>
      <c r="BB336" s="1922"/>
      <c r="BC336" s="1922"/>
      <c r="BD336" s="1922"/>
      <c r="BE336" s="1007"/>
    </row>
    <row r="337" spans="1:57" ht="13.5" hidden="1" customHeight="1">
      <c r="B337" s="1088"/>
      <c r="C337" s="1040"/>
      <c r="D337" s="952"/>
      <c r="E337" s="1034"/>
      <c r="F337" s="1034"/>
      <c r="G337" s="1034"/>
      <c r="H337" s="1034"/>
      <c r="I337" s="1034">
        <f t="shared" si="77"/>
        <v>0</v>
      </c>
      <c r="J337" s="1030"/>
      <c r="K337" s="1030"/>
      <c r="L337" s="1030"/>
      <c r="M337" s="1031"/>
      <c r="N337" s="1031">
        <f t="shared" si="78"/>
        <v>0</v>
      </c>
      <c r="O337" s="1031"/>
      <c r="P337" s="1324"/>
      <c r="Q337" s="1028"/>
      <c r="R337" s="997"/>
      <c r="S337" s="997"/>
      <c r="T337" s="1028"/>
      <c r="U337" s="1028"/>
      <c r="V337" s="1028">
        <f t="shared" si="79"/>
        <v>0</v>
      </c>
      <c r="W337" s="1041"/>
      <c r="X337" s="1041"/>
      <c r="Y337" s="1029"/>
      <c r="Z337" s="917"/>
      <c r="AA337" s="1029"/>
      <c r="AB337" s="1029"/>
      <c r="AC337" s="1029">
        <f t="shared" si="80"/>
        <v>0</v>
      </c>
      <c r="AD337" s="1033"/>
      <c r="AE337" s="1033"/>
      <c r="AF337" s="1033"/>
      <c r="AG337" s="1033"/>
      <c r="AH337" s="1033">
        <f t="shared" si="81"/>
        <v>0</v>
      </c>
      <c r="AI337" s="1029"/>
      <c r="AJ337" s="1029"/>
      <c r="AK337" s="1029"/>
      <c r="AL337" s="917"/>
      <c r="AM337" s="917"/>
      <c r="AN337" s="1029"/>
      <c r="AO337" s="1029"/>
      <c r="AP337" s="1029">
        <f t="shared" si="82"/>
        <v>0</v>
      </c>
      <c r="AQ337" s="1305"/>
      <c r="AR337" s="1305"/>
      <c r="AS337" s="1305"/>
      <c r="AT337" s="1305"/>
      <c r="AU337" s="1305"/>
      <c r="AV337" s="1305"/>
      <c r="AW337" s="1305"/>
      <c r="AX337" s="1922"/>
      <c r="AY337" s="1922"/>
      <c r="AZ337" s="1922"/>
      <c r="BA337" s="1922"/>
      <c r="BB337" s="1922"/>
      <c r="BC337" s="1922"/>
      <c r="BD337" s="1922"/>
      <c r="BE337" s="1007"/>
    </row>
    <row r="338" spans="1:57" ht="13.5" hidden="1" customHeight="1">
      <c r="B338" s="1088"/>
      <c r="C338" s="1040"/>
      <c r="D338" s="952"/>
      <c r="E338" s="1034"/>
      <c r="F338" s="1034"/>
      <c r="G338" s="1034"/>
      <c r="H338" s="1034"/>
      <c r="I338" s="1034">
        <f t="shared" si="77"/>
        <v>0</v>
      </c>
      <c r="J338" s="1030"/>
      <c r="K338" s="1030"/>
      <c r="L338" s="1030"/>
      <c r="M338" s="1031"/>
      <c r="N338" s="1031">
        <f t="shared" si="78"/>
        <v>0</v>
      </c>
      <c r="O338" s="1031"/>
      <c r="P338" s="1324"/>
      <c r="Q338" s="1028"/>
      <c r="R338" s="997"/>
      <c r="S338" s="997"/>
      <c r="T338" s="1028"/>
      <c r="U338" s="1028"/>
      <c r="V338" s="1028">
        <f t="shared" si="79"/>
        <v>0</v>
      </c>
      <c r="W338" s="1041"/>
      <c r="X338" s="1041"/>
      <c r="Y338" s="1029"/>
      <c r="Z338" s="917"/>
      <c r="AA338" s="1029"/>
      <c r="AB338" s="1029"/>
      <c r="AC338" s="1029">
        <f t="shared" si="80"/>
        <v>0</v>
      </c>
      <c r="AD338" s="1033"/>
      <c r="AE338" s="1033"/>
      <c r="AF338" s="1033"/>
      <c r="AG338" s="1033"/>
      <c r="AH338" s="1033">
        <f t="shared" si="81"/>
        <v>0</v>
      </c>
      <c r="AI338" s="1029"/>
      <c r="AJ338" s="1029"/>
      <c r="AK338" s="1029"/>
      <c r="AL338" s="917"/>
      <c r="AM338" s="917"/>
      <c r="AN338" s="1029"/>
      <c r="AO338" s="1029"/>
      <c r="AP338" s="1029">
        <f t="shared" si="82"/>
        <v>0</v>
      </c>
      <c r="AQ338" s="1305"/>
      <c r="AR338" s="1305"/>
      <c r="AS338" s="1305"/>
      <c r="AT338" s="1305"/>
      <c r="AU338" s="1305"/>
      <c r="AV338" s="1305"/>
      <c r="AW338" s="1305"/>
      <c r="AX338" s="1922"/>
      <c r="AY338" s="1922"/>
      <c r="AZ338" s="1922"/>
      <c r="BA338" s="1922"/>
      <c r="BB338" s="1922"/>
      <c r="BC338" s="1922"/>
      <c r="BD338" s="1922"/>
      <c r="BE338" s="1007"/>
    </row>
    <row r="339" spans="1:57" ht="13.5" hidden="1" customHeight="1">
      <c r="B339" s="1088"/>
      <c r="C339" s="1040"/>
      <c r="D339" s="952"/>
      <c r="E339" s="1034"/>
      <c r="F339" s="1034"/>
      <c r="G339" s="1034"/>
      <c r="H339" s="1034"/>
      <c r="I339" s="1034">
        <f t="shared" si="77"/>
        <v>0</v>
      </c>
      <c r="J339" s="1030"/>
      <c r="K339" s="1030"/>
      <c r="L339" s="1030"/>
      <c r="M339" s="1031"/>
      <c r="N339" s="1031">
        <f t="shared" si="78"/>
        <v>0</v>
      </c>
      <c r="O339" s="1031"/>
      <c r="P339" s="1324"/>
      <c r="Q339" s="1028"/>
      <c r="R339" s="997"/>
      <c r="S339" s="997"/>
      <c r="T339" s="1028"/>
      <c r="U339" s="1028"/>
      <c r="V339" s="1028">
        <f t="shared" si="79"/>
        <v>0</v>
      </c>
      <c r="W339" s="1041"/>
      <c r="X339" s="1041"/>
      <c r="Y339" s="1029"/>
      <c r="Z339" s="917"/>
      <c r="AA339" s="1029"/>
      <c r="AB339" s="1029"/>
      <c r="AC339" s="1029">
        <f t="shared" si="80"/>
        <v>0</v>
      </c>
      <c r="AD339" s="1033"/>
      <c r="AE339" s="1033"/>
      <c r="AF339" s="1033"/>
      <c r="AG339" s="1033"/>
      <c r="AH339" s="1033">
        <f t="shared" si="81"/>
        <v>0</v>
      </c>
      <c r="AI339" s="1029"/>
      <c r="AJ339" s="1029"/>
      <c r="AK339" s="1029"/>
      <c r="AL339" s="917"/>
      <c r="AM339" s="917"/>
      <c r="AN339" s="1029"/>
      <c r="AO339" s="1029"/>
      <c r="AP339" s="1029">
        <f t="shared" si="82"/>
        <v>0</v>
      </c>
      <c r="AQ339" s="1305"/>
      <c r="AR339" s="1305"/>
      <c r="AS339" s="1305"/>
      <c r="AT339" s="1305"/>
      <c r="AU339" s="1305"/>
      <c r="AV339" s="1305"/>
      <c r="AW339" s="1305"/>
      <c r="AX339" s="1922"/>
      <c r="AY339" s="1922"/>
      <c r="AZ339" s="1922"/>
      <c r="BA339" s="1922"/>
      <c r="BB339" s="1922"/>
      <c r="BC339" s="1922"/>
      <c r="BD339" s="1922"/>
      <c r="BE339" s="1007"/>
    </row>
    <row r="340" spans="1:57" ht="13.5" hidden="1" customHeight="1">
      <c r="B340" s="1088"/>
      <c r="C340" s="1040"/>
      <c r="D340" s="952"/>
      <c r="E340" s="1034"/>
      <c r="F340" s="1034"/>
      <c r="G340" s="1034"/>
      <c r="H340" s="1034"/>
      <c r="I340" s="1034">
        <f t="shared" si="77"/>
        <v>0</v>
      </c>
      <c r="J340" s="1030"/>
      <c r="K340" s="1030"/>
      <c r="L340" s="1030"/>
      <c r="M340" s="1031"/>
      <c r="N340" s="1031">
        <f t="shared" si="78"/>
        <v>0</v>
      </c>
      <c r="O340" s="1031"/>
      <c r="P340" s="1324"/>
      <c r="Q340" s="1028"/>
      <c r="R340" s="997"/>
      <c r="S340" s="997"/>
      <c r="T340" s="1028"/>
      <c r="U340" s="1028"/>
      <c r="V340" s="1028">
        <f t="shared" si="79"/>
        <v>0</v>
      </c>
      <c r="W340" s="1041"/>
      <c r="X340" s="1041"/>
      <c r="Y340" s="1029"/>
      <c r="Z340" s="917"/>
      <c r="AA340" s="1029"/>
      <c r="AB340" s="1029"/>
      <c r="AC340" s="1029">
        <f t="shared" si="80"/>
        <v>0</v>
      </c>
      <c r="AD340" s="1033"/>
      <c r="AE340" s="1033"/>
      <c r="AF340" s="1033"/>
      <c r="AG340" s="1033"/>
      <c r="AH340" s="1033">
        <f t="shared" si="81"/>
        <v>0</v>
      </c>
      <c r="AI340" s="1029"/>
      <c r="AJ340" s="1029"/>
      <c r="AK340" s="1029"/>
      <c r="AL340" s="917"/>
      <c r="AM340" s="917"/>
      <c r="AN340" s="1029"/>
      <c r="AO340" s="1029"/>
      <c r="AP340" s="1029">
        <f t="shared" si="82"/>
        <v>0</v>
      </c>
      <c r="AQ340" s="1305"/>
      <c r="AR340" s="1305"/>
      <c r="AS340" s="1305"/>
      <c r="AT340" s="1305"/>
      <c r="AU340" s="1305"/>
      <c r="AV340" s="1305"/>
      <c r="AW340" s="1305"/>
      <c r="AX340" s="1922"/>
      <c r="AY340" s="1922"/>
      <c r="AZ340" s="1922"/>
      <c r="BA340" s="1922"/>
      <c r="BB340" s="1922"/>
      <c r="BC340" s="1922"/>
      <c r="BD340" s="1922"/>
      <c r="BE340" s="1007"/>
    </row>
    <row r="341" spans="1:57" ht="13.5" hidden="1" customHeight="1">
      <c r="B341" s="1088"/>
      <c r="C341" s="1040"/>
      <c r="D341" s="952"/>
      <c r="E341" s="1034"/>
      <c r="F341" s="1034"/>
      <c r="G341" s="1034"/>
      <c r="H341" s="1034"/>
      <c r="I341" s="1034">
        <f t="shared" si="77"/>
        <v>0</v>
      </c>
      <c r="J341" s="1030"/>
      <c r="K341" s="1030"/>
      <c r="L341" s="1030"/>
      <c r="M341" s="1031"/>
      <c r="N341" s="1031">
        <f t="shared" si="78"/>
        <v>0</v>
      </c>
      <c r="O341" s="1031"/>
      <c r="P341" s="1324"/>
      <c r="Q341" s="1028"/>
      <c r="R341" s="997"/>
      <c r="S341" s="997"/>
      <c r="T341" s="1028"/>
      <c r="U341" s="1028"/>
      <c r="V341" s="1028">
        <f t="shared" si="79"/>
        <v>0</v>
      </c>
      <c r="W341" s="1041"/>
      <c r="X341" s="1041"/>
      <c r="Y341" s="1029"/>
      <c r="Z341" s="917"/>
      <c r="AA341" s="1029"/>
      <c r="AB341" s="1029"/>
      <c r="AC341" s="1029">
        <f t="shared" si="80"/>
        <v>0</v>
      </c>
      <c r="AD341" s="1033"/>
      <c r="AE341" s="1033"/>
      <c r="AF341" s="1033"/>
      <c r="AG341" s="1033"/>
      <c r="AH341" s="1033">
        <f t="shared" si="81"/>
        <v>0</v>
      </c>
      <c r="AI341" s="1029"/>
      <c r="AJ341" s="1029"/>
      <c r="AK341" s="1029"/>
      <c r="AL341" s="917"/>
      <c r="AM341" s="917"/>
      <c r="AN341" s="1029"/>
      <c r="AO341" s="1029"/>
      <c r="AP341" s="1029">
        <f t="shared" si="82"/>
        <v>0</v>
      </c>
      <c r="AQ341" s="1305"/>
      <c r="AR341" s="1305"/>
      <c r="AS341" s="1305"/>
      <c r="AT341" s="1305"/>
      <c r="AU341" s="1305"/>
      <c r="AV341" s="1305"/>
      <c r="AW341" s="1305"/>
      <c r="AX341" s="1922"/>
      <c r="AY341" s="1922"/>
      <c r="AZ341" s="1922"/>
      <c r="BA341" s="1922"/>
      <c r="BB341" s="1922"/>
      <c r="BC341" s="1922"/>
      <c r="BD341" s="1922"/>
      <c r="BE341" s="1007"/>
    </row>
    <row r="342" spans="1:57" ht="13.5" hidden="1" customHeight="1">
      <c r="B342" s="1088"/>
      <c r="C342" s="1040"/>
      <c r="D342" s="952"/>
      <c r="E342" s="1034"/>
      <c r="F342" s="1034"/>
      <c r="G342" s="1034"/>
      <c r="H342" s="1034"/>
      <c r="I342" s="1034">
        <f t="shared" si="77"/>
        <v>0</v>
      </c>
      <c r="J342" s="1030"/>
      <c r="K342" s="1030"/>
      <c r="L342" s="1030"/>
      <c r="M342" s="1031"/>
      <c r="N342" s="1031">
        <f t="shared" si="78"/>
        <v>0</v>
      </c>
      <c r="O342" s="1031"/>
      <c r="P342" s="1324"/>
      <c r="Q342" s="1028"/>
      <c r="R342" s="997"/>
      <c r="S342" s="997"/>
      <c r="T342" s="1028"/>
      <c r="U342" s="1028"/>
      <c r="V342" s="1028">
        <f t="shared" si="79"/>
        <v>0</v>
      </c>
      <c r="W342" s="1041"/>
      <c r="X342" s="1041"/>
      <c r="Y342" s="1029"/>
      <c r="Z342" s="917"/>
      <c r="AA342" s="1029"/>
      <c r="AB342" s="1029"/>
      <c r="AC342" s="1029">
        <f t="shared" si="80"/>
        <v>0</v>
      </c>
      <c r="AD342" s="1033"/>
      <c r="AE342" s="1033"/>
      <c r="AF342" s="1033"/>
      <c r="AG342" s="1033"/>
      <c r="AH342" s="1033">
        <f t="shared" si="81"/>
        <v>0</v>
      </c>
      <c r="AI342" s="1029"/>
      <c r="AJ342" s="1029"/>
      <c r="AK342" s="1029"/>
      <c r="AL342" s="917"/>
      <c r="AM342" s="917"/>
      <c r="AN342" s="1029"/>
      <c r="AO342" s="1029"/>
      <c r="AP342" s="1029">
        <f t="shared" si="82"/>
        <v>0</v>
      </c>
      <c r="AQ342" s="1305"/>
      <c r="AR342" s="1305"/>
      <c r="AS342" s="1305"/>
      <c r="AT342" s="1305"/>
      <c r="AU342" s="1305"/>
      <c r="AV342" s="1305"/>
      <c r="AW342" s="1305"/>
      <c r="AX342" s="1922"/>
      <c r="AY342" s="1922"/>
      <c r="AZ342" s="1922"/>
      <c r="BA342" s="1922"/>
      <c r="BB342" s="1922"/>
      <c r="BC342" s="1922"/>
      <c r="BD342" s="1922"/>
      <c r="BE342" s="1007"/>
    </row>
    <row r="343" spans="1:57" ht="13.5" hidden="1" customHeight="1">
      <c r="A343" s="901" t="s">
        <v>635</v>
      </c>
      <c r="B343" s="1088"/>
      <c r="C343" s="1040"/>
      <c r="D343" s="952"/>
      <c r="E343" s="1034">
        <v>0</v>
      </c>
      <c r="F343" s="1034">
        <v>0</v>
      </c>
      <c r="G343" s="1034">
        <v>0</v>
      </c>
      <c r="H343" s="1034">
        <v>0</v>
      </c>
      <c r="I343" s="1034">
        <f t="shared" si="77"/>
        <v>0</v>
      </c>
      <c r="J343" s="1030"/>
      <c r="K343" s="1030"/>
      <c r="L343" s="1030"/>
      <c r="M343" s="1031"/>
      <c r="N343" s="1031">
        <f t="shared" si="78"/>
        <v>0</v>
      </c>
      <c r="O343" s="1031"/>
      <c r="P343" s="1322">
        <f>E343+J343</f>
        <v>0</v>
      </c>
      <c r="Q343" s="997"/>
      <c r="R343" s="997">
        <f>F343+K343</f>
        <v>0</v>
      </c>
      <c r="S343" s="997"/>
      <c r="T343" s="997">
        <f>G343+L343</f>
        <v>0</v>
      </c>
      <c r="U343" s="997">
        <f>H343+M343</f>
        <v>0</v>
      </c>
      <c r="V343" s="997">
        <f t="shared" si="79"/>
        <v>0</v>
      </c>
      <c r="W343" s="919"/>
      <c r="X343" s="919"/>
      <c r="Y343" s="917">
        <v>0</v>
      </c>
      <c r="Z343" s="917">
        <v>0</v>
      </c>
      <c r="AA343" s="917">
        <v>0</v>
      </c>
      <c r="AB343" s="1029">
        <v>0</v>
      </c>
      <c r="AC343" s="1029">
        <f t="shared" si="80"/>
        <v>0</v>
      </c>
      <c r="AD343" s="1033"/>
      <c r="AE343" s="1033"/>
      <c r="AF343" s="1033"/>
      <c r="AG343" s="1033"/>
      <c r="AH343" s="1033">
        <f t="shared" si="81"/>
        <v>0</v>
      </c>
      <c r="AI343" s="917">
        <f>Y343+AD343</f>
        <v>0</v>
      </c>
      <c r="AJ343" s="917"/>
      <c r="AK343" s="917"/>
      <c r="AL343" s="917">
        <f>Z343+AE343</f>
        <v>0</v>
      </c>
      <c r="AM343" s="917"/>
      <c r="AN343" s="917">
        <f>AA343+AF343</f>
        <v>0</v>
      </c>
      <c r="AO343" s="917">
        <f>AB343+AG343</f>
        <v>0</v>
      </c>
      <c r="AP343" s="917">
        <f t="shared" si="82"/>
        <v>0</v>
      </c>
      <c r="AQ343" s="1300"/>
      <c r="AR343" s="1300"/>
      <c r="AS343" s="1300"/>
      <c r="AT343" s="1300"/>
      <c r="AU343" s="1300"/>
      <c r="AV343" s="1300"/>
      <c r="AW343" s="1300"/>
      <c r="AX343" s="1917"/>
      <c r="AY343" s="1917"/>
      <c r="AZ343" s="1917"/>
      <c r="BA343" s="1917"/>
      <c r="BB343" s="1917"/>
      <c r="BC343" s="1917"/>
      <c r="BD343" s="1917"/>
      <c r="BE343" s="1007"/>
    </row>
    <row r="344" spans="1:57" ht="13.5" hidden="1" customHeight="1">
      <c r="A344" s="901" t="s">
        <v>635</v>
      </c>
      <c r="B344" s="1088"/>
      <c r="C344" s="1040"/>
      <c r="D344" s="1053"/>
      <c r="E344" s="1054">
        <v>0</v>
      </c>
      <c r="F344" s="1054">
        <v>0</v>
      </c>
      <c r="G344" s="1054">
        <v>0</v>
      </c>
      <c r="H344" s="1054">
        <v>0</v>
      </c>
      <c r="I344" s="1054">
        <f t="shared" si="77"/>
        <v>0</v>
      </c>
      <c r="J344" s="1055"/>
      <c r="K344" s="1055"/>
      <c r="L344" s="1055"/>
      <c r="M344" s="1056"/>
      <c r="N344" s="1056">
        <f t="shared" si="78"/>
        <v>0</v>
      </c>
      <c r="O344" s="1056"/>
      <c r="P344" s="1324">
        <f>E344+J344</f>
        <v>0</v>
      </c>
      <c r="Q344" s="1028"/>
      <c r="R344" s="997">
        <f>F344+K344</f>
        <v>0</v>
      </c>
      <c r="S344" s="997"/>
      <c r="T344" s="1028">
        <f>G344+L344</f>
        <v>0</v>
      </c>
      <c r="U344" s="1028">
        <f>H344+M344</f>
        <v>0</v>
      </c>
      <c r="V344" s="1028">
        <f t="shared" si="79"/>
        <v>0</v>
      </c>
      <c r="W344" s="1041"/>
      <c r="X344" s="1041"/>
      <c r="Y344" s="1029">
        <v>0</v>
      </c>
      <c r="Z344" s="917">
        <v>0</v>
      </c>
      <c r="AA344" s="1029">
        <v>0</v>
      </c>
      <c r="AB344" s="1057">
        <v>0</v>
      </c>
      <c r="AC344" s="1057">
        <f t="shared" si="80"/>
        <v>0</v>
      </c>
      <c r="AD344" s="1058"/>
      <c r="AE344" s="1058"/>
      <c r="AF344" s="1058"/>
      <c r="AG344" s="1058"/>
      <c r="AH344" s="1058">
        <f t="shared" si="81"/>
        <v>0</v>
      </c>
      <c r="AI344" s="1029">
        <f>Y344+AD344</f>
        <v>0</v>
      </c>
      <c r="AJ344" s="1029"/>
      <c r="AK344" s="1029"/>
      <c r="AL344" s="917">
        <f>Z344+AE344</f>
        <v>0</v>
      </c>
      <c r="AM344" s="917"/>
      <c r="AN344" s="1029">
        <f>AA344+AF344</f>
        <v>0</v>
      </c>
      <c r="AO344" s="1029">
        <f>AB344+AG344</f>
        <v>0</v>
      </c>
      <c r="AP344" s="1029">
        <f t="shared" si="82"/>
        <v>0</v>
      </c>
      <c r="AQ344" s="1305"/>
      <c r="AR344" s="1305"/>
      <c r="AS344" s="1305"/>
      <c r="AT344" s="1305"/>
      <c r="AU344" s="1305"/>
      <c r="AV344" s="1305"/>
      <c r="AW344" s="1305"/>
      <c r="AX344" s="1922"/>
      <c r="AY344" s="1922"/>
      <c r="AZ344" s="1922"/>
      <c r="BA344" s="1922"/>
      <c r="BB344" s="1922"/>
      <c r="BC344" s="1922"/>
      <c r="BD344" s="1922"/>
      <c r="BE344" s="1007"/>
    </row>
    <row r="345" spans="1:57" ht="13.5" hidden="1" customHeight="1">
      <c r="A345" s="901"/>
      <c r="B345" s="1087"/>
      <c r="C345" s="1010"/>
      <c r="D345" s="1046"/>
      <c r="E345" s="1047"/>
      <c r="F345" s="1047"/>
      <c r="G345" s="1047"/>
      <c r="H345" s="1047"/>
      <c r="I345" s="1047">
        <f t="shared" si="77"/>
        <v>0</v>
      </c>
      <c r="J345" s="1048"/>
      <c r="K345" s="1048"/>
      <c r="L345" s="1048"/>
      <c r="M345" s="1049"/>
      <c r="N345" s="1049">
        <f t="shared" si="78"/>
        <v>0</v>
      </c>
      <c r="O345" s="1049"/>
      <c r="P345" s="1324"/>
      <c r="Q345" s="1028"/>
      <c r="R345" s="1028"/>
      <c r="S345" s="1028"/>
      <c r="T345" s="1028"/>
      <c r="U345" s="1028"/>
      <c r="V345" s="1028">
        <f t="shared" si="79"/>
        <v>0</v>
      </c>
      <c r="W345" s="1041"/>
      <c r="X345" s="1041"/>
      <c r="Y345" s="1029"/>
      <c r="Z345" s="1029"/>
      <c r="AA345" s="1029"/>
      <c r="AB345" s="1050"/>
      <c r="AC345" s="1050">
        <f t="shared" si="80"/>
        <v>0</v>
      </c>
      <c r="AD345" s="1051"/>
      <c r="AE345" s="1051"/>
      <c r="AF345" s="1051"/>
      <c r="AG345" s="1051"/>
      <c r="AH345" s="1051">
        <f t="shared" si="81"/>
        <v>0</v>
      </c>
      <c r="AI345" s="1029"/>
      <c r="AJ345" s="1029"/>
      <c r="AK345" s="1029"/>
      <c r="AL345" s="1029"/>
      <c r="AM345" s="1029"/>
      <c r="AN345" s="1029"/>
      <c r="AO345" s="1029"/>
      <c r="AP345" s="1029">
        <f t="shared" si="82"/>
        <v>0</v>
      </c>
      <c r="AQ345" s="1305"/>
      <c r="AR345" s="1305"/>
      <c r="AS345" s="1305"/>
      <c r="AT345" s="1305"/>
      <c r="AU345" s="1305"/>
      <c r="AV345" s="1305"/>
      <c r="AW345" s="1305"/>
      <c r="AX345" s="1922"/>
      <c r="AY345" s="1922"/>
      <c r="AZ345" s="1922"/>
      <c r="BA345" s="1922"/>
      <c r="BB345" s="1922"/>
      <c r="BC345" s="1922"/>
      <c r="BD345" s="1922"/>
      <c r="BE345" s="1007"/>
    </row>
    <row r="346" spans="1:57" ht="13.5" hidden="1" customHeight="1">
      <c r="B346" s="1087"/>
      <c r="C346" s="1010"/>
      <c r="D346" s="1046"/>
      <c r="E346" s="1047"/>
      <c r="F346" s="1047"/>
      <c r="G346" s="1047"/>
      <c r="H346" s="1047"/>
      <c r="I346" s="1047">
        <f t="shared" si="77"/>
        <v>0</v>
      </c>
      <c r="J346" s="1048"/>
      <c r="K346" s="1048"/>
      <c r="L346" s="1048"/>
      <c r="M346" s="1049"/>
      <c r="N346" s="1049">
        <f t="shared" si="78"/>
        <v>0</v>
      </c>
      <c r="O346" s="1049"/>
      <c r="P346" s="1317"/>
      <c r="Q346" s="1014"/>
      <c r="R346" s="1014"/>
      <c r="S346" s="1014"/>
      <c r="T346" s="1028"/>
      <c r="U346" s="1028"/>
      <c r="V346" s="1028">
        <f t="shared" si="79"/>
        <v>0</v>
      </c>
      <c r="W346" s="1041"/>
      <c r="X346" s="1041"/>
      <c r="Y346" s="1016"/>
      <c r="Z346" s="1016"/>
      <c r="AA346" s="1029"/>
      <c r="AB346" s="1050"/>
      <c r="AC346" s="1050">
        <f t="shared" si="80"/>
        <v>0</v>
      </c>
      <c r="AD346" s="1051"/>
      <c r="AE346" s="1051"/>
      <c r="AF346" s="1051"/>
      <c r="AG346" s="1051"/>
      <c r="AH346" s="1051">
        <f t="shared" si="81"/>
        <v>0</v>
      </c>
      <c r="AI346" s="1016"/>
      <c r="AJ346" s="1016"/>
      <c r="AK346" s="1016"/>
      <c r="AL346" s="1016"/>
      <c r="AM346" s="1016"/>
      <c r="AN346" s="1029"/>
      <c r="AO346" s="1029"/>
      <c r="AP346" s="1029">
        <f t="shared" si="82"/>
        <v>0</v>
      </c>
      <c r="AQ346" s="1305"/>
      <c r="AR346" s="1305"/>
      <c r="AS346" s="1305"/>
      <c r="AT346" s="1305"/>
      <c r="AU346" s="1305"/>
      <c r="AV346" s="1305"/>
      <c r="AW346" s="1305"/>
      <c r="AX346" s="1922"/>
      <c r="AY346" s="1922"/>
      <c r="AZ346" s="1922"/>
      <c r="BA346" s="1922"/>
      <c r="BB346" s="1922"/>
      <c r="BC346" s="1922"/>
      <c r="BD346" s="1922"/>
      <c r="BE346" s="1007"/>
    </row>
    <row r="347" spans="1:57" ht="13.5" hidden="1" customHeight="1">
      <c r="B347" s="1088"/>
      <c r="C347" s="1040"/>
      <c r="D347" s="1046"/>
      <c r="E347" s="1047">
        <v>0</v>
      </c>
      <c r="F347" s="1047">
        <v>0</v>
      </c>
      <c r="G347" s="1047">
        <v>0</v>
      </c>
      <c r="H347" s="1047">
        <v>0</v>
      </c>
      <c r="I347" s="1047">
        <f t="shared" si="77"/>
        <v>0</v>
      </c>
      <c r="J347" s="1048"/>
      <c r="K347" s="1048"/>
      <c r="L347" s="1048"/>
      <c r="M347" s="1049">
        <f>18140-18140</f>
        <v>0</v>
      </c>
      <c r="N347" s="1049">
        <f t="shared" si="78"/>
        <v>0</v>
      </c>
      <c r="O347" s="1049"/>
      <c r="P347" s="1324">
        <f>E347+J347</f>
        <v>0</v>
      </c>
      <c r="Q347" s="1028"/>
      <c r="R347" s="1028">
        <f>F347+K347</f>
        <v>0</v>
      </c>
      <c r="S347" s="1028"/>
      <c r="T347" s="1028">
        <f>G347+L347</f>
        <v>0</v>
      </c>
      <c r="U347" s="1028">
        <f>H347+M347</f>
        <v>0</v>
      </c>
      <c r="V347" s="1028">
        <f t="shared" si="79"/>
        <v>0</v>
      </c>
      <c r="W347" s="1041"/>
      <c r="X347" s="1041"/>
      <c r="Y347" s="1029">
        <v>0</v>
      </c>
      <c r="Z347" s="1029">
        <v>0</v>
      </c>
      <c r="AA347" s="1029">
        <v>0</v>
      </c>
      <c r="AB347" s="1050">
        <v>0</v>
      </c>
      <c r="AC347" s="1050">
        <f t="shared" si="80"/>
        <v>0</v>
      </c>
      <c r="AD347" s="1051"/>
      <c r="AE347" s="1051"/>
      <c r="AF347" s="1051"/>
      <c r="AG347" s="1051">
        <f>18140-18140</f>
        <v>0</v>
      </c>
      <c r="AH347" s="1051">
        <f t="shared" si="81"/>
        <v>0</v>
      </c>
      <c r="AI347" s="1029">
        <f>Y347+AD347</f>
        <v>0</v>
      </c>
      <c r="AJ347" s="1029"/>
      <c r="AK347" s="1029"/>
      <c r="AL347" s="1029">
        <f>Z347+AE347</f>
        <v>0</v>
      </c>
      <c r="AM347" s="1029"/>
      <c r="AN347" s="1029">
        <f>AA347+AF347</f>
        <v>0</v>
      </c>
      <c r="AO347" s="1029">
        <f>AB347+AG347</f>
        <v>0</v>
      </c>
      <c r="AP347" s="1029">
        <f t="shared" si="82"/>
        <v>0</v>
      </c>
      <c r="AQ347" s="1305"/>
      <c r="AR347" s="1305"/>
      <c r="AS347" s="1305"/>
      <c r="AT347" s="1305"/>
      <c r="AU347" s="1305"/>
      <c r="AV347" s="1305"/>
      <c r="AW347" s="1305"/>
      <c r="AX347" s="1922"/>
      <c r="AY347" s="1922"/>
      <c r="AZ347" s="1922"/>
      <c r="BA347" s="1922"/>
      <c r="BB347" s="1922"/>
      <c r="BC347" s="1922"/>
      <c r="BD347" s="1922"/>
      <c r="BE347" s="1007"/>
    </row>
    <row r="348" spans="1:57" ht="8.25" hidden="1" customHeight="1">
      <c r="A348" s="885" t="s">
        <v>636</v>
      </c>
      <c r="B348" s="1088"/>
      <c r="C348" s="1040"/>
      <c r="D348" s="952"/>
      <c r="E348" s="1034">
        <v>0</v>
      </c>
      <c r="F348" s="1034">
        <v>0</v>
      </c>
      <c r="G348" s="1034">
        <v>0</v>
      </c>
      <c r="H348" s="1034">
        <v>0</v>
      </c>
      <c r="I348" s="1034">
        <f t="shared" si="77"/>
        <v>0</v>
      </c>
      <c r="J348" s="1030"/>
      <c r="K348" s="1030"/>
      <c r="L348" s="1030"/>
      <c r="M348" s="1031"/>
      <c r="N348" s="1031">
        <f t="shared" si="78"/>
        <v>0</v>
      </c>
      <c r="O348" s="1031"/>
      <c r="P348" s="1324">
        <f>E348+J348</f>
        <v>0</v>
      </c>
      <c r="Q348" s="1028"/>
      <c r="R348" s="1028">
        <f>F348+K348</f>
        <v>0</v>
      </c>
      <c r="S348" s="1028"/>
      <c r="T348" s="1028">
        <f>G348+L348</f>
        <v>0</v>
      </c>
      <c r="U348" s="1028">
        <f>H348+M348</f>
        <v>0</v>
      </c>
      <c r="V348" s="1028">
        <f t="shared" si="79"/>
        <v>0</v>
      </c>
      <c r="W348" s="1041"/>
      <c r="X348" s="1041"/>
      <c r="Y348" s="1029">
        <v>0</v>
      </c>
      <c r="Z348" s="1029">
        <v>0</v>
      </c>
      <c r="AA348" s="1029">
        <v>0</v>
      </c>
      <c r="AB348" s="1029">
        <v>0</v>
      </c>
      <c r="AC348" s="1029">
        <f t="shared" si="80"/>
        <v>0</v>
      </c>
      <c r="AD348" s="1033"/>
      <c r="AE348" s="1033"/>
      <c r="AF348" s="1033"/>
      <c r="AG348" s="1033"/>
      <c r="AH348" s="1033">
        <f t="shared" si="81"/>
        <v>0</v>
      </c>
      <c r="AI348" s="1029">
        <f>Y348+AD348</f>
        <v>0</v>
      </c>
      <c r="AJ348" s="1029"/>
      <c r="AK348" s="1029"/>
      <c r="AL348" s="1029">
        <f>Z348+AE348</f>
        <v>0</v>
      </c>
      <c r="AM348" s="1029"/>
      <c r="AN348" s="1029">
        <f>AA348+AF348</f>
        <v>0</v>
      </c>
      <c r="AO348" s="1029">
        <f>AB348+AG348</f>
        <v>0</v>
      </c>
      <c r="AP348" s="1029">
        <f t="shared" si="82"/>
        <v>0</v>
      </c>
      <c r="AQ348" s="1305"/>
      <c r="AR348" s="1305"/>
      <c r="AS348" s="1305"/>
      <c r="AT348" s="1305"/>
      <c r="AU348" s="1305"/>
      <c r="AV348" s="1305"/>
      <c r="AW348" s="1305"/>
      <c r="AX348" s="1922"/>
      <c r="AY348" s="1922"/>
      <c r="AZ348" s="1922"/>
      <c r="BA348" s="1922"/>
      <c r="BB348" s="1922"/>
      <c r="BC348" s="1922"/>
      <c r="BD348" s="1922"/>
      <c r="BE348" s="1007"/>
    </row>
    <row r="349" spans="1:57" ht="19.5" hidden="1" customHeight="1">
      <c r="B349" s="914" t="s">
        <v>701</v>
      </c>
      <c r="C349" s="909" t="s">
        <v>544</v>
      </c>
      <c r="D349" s="923"/>
      <c r="E349" s="920">
        <v>0</v>
      </c>
      <c r="F349" s="920">
        <v>0</v>
      </c>
      <c r="G349" s="920">
        <v>0</v>
      </c>
      <c r="H349" s="920">
        <v>0</v>
      </c>
      <c r="I349" s="920">
        <f t="shared" si="77"/>
        <v>0</v>
      </c>
      <c r="J349" s="922">
        <f>SUM(J350:J369)</f>
        <v>0</v>
      </c>
      <c r="K349" s="922">
        <f>SUM(K350:K369)</f>
        <v>0</v>
      </c>
      <c r="L349" s="922">
        <f>SUM(L350:L369)</f>
        <v>0</v>
      </c>
      <c r="M349" s="921">
        <f>SUM(M350:M369)</f>
        <v>0</v>
      </c>
      <c r="N349" s="921">
        <f t="shared" si="78"/>
        <v>0</v>
      </c>
      <c r="O349" s="921"/>
      <c r="P349" s="1322">
        <f>SUM(P350:P369)</f>
        <v>0</v>
      </c>
      <c r="Q349" s="997"/>
      <c r="R349" s="997">
        <f>SUM(R350:R369)</f>
        <v>0</v>
      </c>
      <c r="S349" s="997"/>
      <c r="T349" s="997">
        <f>SUM(T350:T369)</f>
        <v>0</v>
      </c>
      <c r="U349" s="997">
        <f>SUM(U350:U369)</f>
        <v>0</v>
      </c>
      <c r="V349" s="997">
        <f t="shared" si="79"/>
        <v>0</v>
      </c>
      <c r="W349" s="919"/>
      <c r="X349" s="919"/>
      <c r="Y349" s="917">
        <v>0</v>
      </c>
      <c r="Z349" s="917">
        <v>0</v>
      </c>
      <c r="AA349" s="917">
        <v>0</v>
      </c>
      <c r="AB349" s="917">
        <v>0</v>
      </c>
      <c r="AC349" s="917">
        <f t="shared" si="80"/>
        <v>0</v>
      </c>
      <c r="AD349" s="918">
        <f>SUM(AD350:AD369)</f>
        <v>0</v>
      </c>
      <c r="AE349" s="918">
        <f>SUM(AE350:AE369)</f>
        <v>0</v>
      </c>
      <c r="AF349" s="918">
        <f>SUM(AF350:AF369)</f>
        <v>0</v>
      </c>
      <c r="AG349" s="918">
        <f>SUM(AG350:AG369)</f>
        <v>0</v>
      </c>
      <c r="AH349" s="918">
        <f t="shared" si="81"/>
        <v>0</v>
      </c>
      <c r="AI349" s="1861">
        <f>SUM(AI350:AI369)</f>
        <v>0</v>
      </c>
      <c r="AJ349" s="1861"/>
      <c r="AK349" s="1861"/>
      <c r="AL349" s="1861">
        <f>SUM(AL350:AL369)</f>
        <v>0</v>
      </c>
      <c r="AM349" s="1861"/>
      <c r="AN349" s="1861">
        <f>SUM(AN350:AN369)</f>
        <v>0</v>
      </c>
      <c r="AO349" s="1861">
        <f>SUM(AO350:AO369)</f>
        <v>0</v>
      </c>
      <c r="AP349" s="1861">
        <f t="shared" si="82"/>
        <v>0</v>
      </c>
      <c r="AQ349" s="1861">
        <f t="shared" ref="AQ349:AV349" si="83">AQ350</f>
        <v>0</v>
      </c>
      <c r="AR349" s="1314">
        <f t="shared" si="83"/>
        <v>0</v>
      </c>
      <c r="AS349" s="1861">
        <f t="shared" si="83"/>
        <v>0</v>
      </c>
      <c r="AT349" s="1861">
        <f t="shared" si="83"/>
        <v>0</v>
      </c>
      <c r="AU349" s="1861">
        <f t="shared" si="83"/>
        <v>0</v>
      </c>
      <c r="AV349" s="1861">
        <f t="shared" si="83"/>
        <v>0</v>
      </c>
      <c r="AW349" s="1861">
        <f>AT349+AU349+AV349</f>
        <v>0</v>
      </c>
      <c r="AX349" s="1861"/>
      <c r="AY349" s="1861"/>
      <c r="AZ349" s="1861"/>
      <c r="BA349" s="1861"/>
      <c r="BB349" s="1861"/>
      <c r="BC349" s="1861"/>
      <c r="BD349" s="1861"/>
      <c r="BE349" s="1149"/>
    </row>
    <row r="350" spans="1:57" ht="30" hidden="1" customHeight="1">
      <c r="A350" s="885" t="s">
        <v>635</v>
      </c>
      <c r="B350" s="1087" t="s">
        <v>491</v>
      </c>
      <c r="C350" s="1010" t="s">
        <v>1047</v>
      </c>
      <c r="D350" s="923"/>
      <c r="E350" s="920">
        <v>0</v>
      </c>
      <c r="F350" s="920">
        <v>0</v>
      </c>
      <c r="G350" s="920">
        <v>0</v>
      </c>
      <c r="H350" s="920">
        <v>0</v>
      </c>
      <c r="I350" s="920">
        <f t="shared" si="77"/>
        <v>0</v>
      </c>
      <c r="J350" s="922"/>
      <c r="K350" s="922"/>
      <c r="L350" s="922"/>
      <c r="M350" s="921"/>
      <c r="N350" s="921">
        <f t="shared" si="78"/>
        <v>0</v>
      </c>
      <c r="O350" s="921"/>
      <c r="P350" s="1322">
        <f t="shared" ref="P350:P355" si="84">E350+J350</f>
        <v>0</v>
      </c>
      <c r="Q350" s="997"/>
      <c r="R350" s="997">
        <f t="shared" ref="R350:R355" si="85">F350+K350</f>
        <v>0</v>
      </c>
      <c r="S350" s="997"/>
      <c r="T350" s="997">
        <f t="shared" ref="T350:U355" si="86">G350+L350</f>
        <v>0</v>
      </c>
      <c r="U350" s="997">
        <f t="shared" si="86"/>
        <v>0</v>
      </c>
      <c r="V350" s="997">
        <f t="shared" si="79"/>
        <v>0</v>
      </c>
      <c r="W350" s="919"/>
      <c r="X350" s="919"/>
      <c r="Y350" s="917">
        <v>0</v>
      </c>
      <c r="Z350" s="917">
        <v>0</v>
      </c>
      <c r="AA350" s="917">
        <v>0</v>
      </c>
      <c r="AB350" s="917">
        <v>0</v>
      </c>
      <c r="AC350" s="917">
        <f t="shared" si="80"/>
        <v>0</v>
      </c>
      <c r="AD350" s="918"/>
      <c r="AE350" s="918"/>
      <c r="AF350" s="918"/>
      <c r="AG350" s="918"/>
      <c r="AH350" s="918">
        <f t="shared" si="81"/>
        <v>0</v>
      </c>
      <c r="AI350" s="917">
        <f t="shared" ref="AI350:AI355" si="87">Y350+AD350</f>
        <v>0</v>
      </c>
      <c r="AJ350" s="917"/>
      <c r="AK350" s="917"/>
      <c r="AL350" s="917">
        <f t="shared" ref="AL350:AL355" si="88">Z350+AE350</f>
        <v>0</v>
      </c>
      <c r="AM350" s="917"/>
      <c r="AN350" s="917">
        <f t="shared" ref="AN350:AO355" si="89">AA350+AF350</f>
        <v>0</v>
      </c>
      <c r="AO350" s="917">
        <f t="shared" si="89"/>
        <v>0</v>
      </c>
      <c r="AP350" s="917">
        <f t="shared" si="82"/>
        <v>0</v>
      </c>
      <c r="AQ350" s="1300"/>
      <c r="AR350" s="1933"/>
      <c r="AS350" s="1305"/>
      <c r="AT350" s="1305"/>
      <c r="AU350" s="1305"/>
      <c r="AV350" s="1305"/>
      <c r="AW350" s="1307">
        <f>AT350+AU350+AV350</f>
        <v>0</v>
      </c>
      <c r="AX350" s="1917"/>
      <c r="AY350" s="1917"/>
      <c r="AZ350" s="1917"/>
      <c r="BA350" s="1917"/>
      <c r="BB350" s="1917"/>
      <c r="BC350" s="1917"/>
      <c r="BD350" s="1917"/>
      <c r="BE350" s="1007" t="s">
        <v>1073</v>
      </c>
    </row>
    <row r="351" spans="1:57" ht="35.450000000000003" hidden="1" customHeight="1">
      <c r="B351" s="1087" t="s">
        <v>524</v>
      </c>
      <c r="C351" s="1010" t="s">
        <v>408</v>
      </c>
      <c r="D351" s="937"/>
      <c r="E351" s="1012">
        <v>0</v>
      </c>
      <c r="F351" s="1012">
        <v>0</v>
      </c>
      <c r="G351" s="1012">
        <v>0</v>
      </c>
      <c r="H351" s="1012">
        <v>0</v>
      </c>
      <c r="I351" s="1012">
        <f t="shared" si="77"/>
        <v>0</v>
      </c>
      <c r="J351" s="1013"/>
      <c r="K351" s="1013"/>
      <c r="L351" s="1013"/>
      <c r="M351" s="1013"/>
      <c r="N351" s="1013">
        <f t="shared" si="78"/>
        <v>0</v>
      </c>
      <c r="O351" s="1013"/>
      <c r="P351" s="1321">
        <f t="shared" si="84"/>
        <v>0</v>
      </c>
      <c r="Q351" s="1020"/>
      <c r="R351" s="1020">
        <f t="shared" si="85"/>
        <v>0</v>
      </c>
      <c r="S351" s="1020"/>
      <c r="T351" s="1028">
        <f t="shared" si="86"/>
        <v>0</v>
      </c>
      <c r="U351" s="1020">
        <f t="shared" si="86"/>
        <v>0</v>
      </c>
      <c r="V351" s="1020">
        <f t="shared" si="79"/>
        <v>0</v>
      </c>
      <c r="W351" s="1021"/>
      <c r="X351" s="1021"/>
      <c r="Y351" s="1022">
        <v>0</v>
      </c>
      <c r="Z351" s="1022">
        <v>0</v>
      </c>
      <c r="AA351" s="1022">
        <v>0</v>
      </c>
      <c r="AB351" s="1016">
        <v>0</v>
      </c>
      <c r="AC351" s="1016">
        <f t="shared" si="80"/>
        <v>0</v>
      </c>
      <c r="AD351" s="1017"/>
      <c r="AE351" s="1017"/>
      <c r="AF351" s="1017"/>
      <c r="AG351" s="1017"/>
      <c r="AH351" s="1017">
        <f t="shared" si="81"/>
        <v>0</v>
      </c>
      <c r="AI351" s="1016">
        <f t="shared" si="87"/>
        <v>0</v>
      </c>
      <c r="AJ351" s="1016"/>
      <c r="AK351" s="1016"/>
      <c r="AL351" s="1029">
        <f t="shared" si="88"/>
        <v>0</v>
      </c>
      <c r="AM351" s="1029"/>
      <c r="AN351" s="1016">
        <f t="shared" si="89"/>
        <v>0</v>
      </c>
      <c r="AO351" s="1016">
        <f t="shared" si="89"/>
        <v>0</v>
      </c>
      <c r="AP351" s="1016">
        <f t="shared" si="82"/>
        <v>0</v>
      </c>
      <c r="AQ351" s="1306"/>
      <c r="AR351" s="1306"/>
      <c r="AS351" s="1306"/>
      <c r="AT351" s="1306"/>
      <c r="AU351" s="1306"/>
      <c r="AV351" s="1306"/>
      <c r="AW351" s="1306"/>
      <c r="AX351" s="1923"/>
      <c r="AY351" s="1923"/>
      <c r="AZ351" s="1923"/>
      <c r="BA351" s="1923"/>
      <c r="BB351" s="1923"/>
      <c r="BC351" s="1923"/>
      <c r="BD351" s="1923"/>
      <c r="BE351" s="1007"/>
    </row>
    <row r="352" spans="1:57" ht="48" hidden="1" customHeight="1">
      <c r="A352" s="901" t="s">
        <v>635</v>
      </c>
      <c r="B352" s="1087"/>
      <c r="C352" s="1010" t="s">
        <v>674</v>
      </c>
      <c r="D352" s="923"/>
      <c r="E352" s="920">
        <v>0</v>
      </c>
      <c r="F352" s="920">
        <v>0</v>
      </c>
      <c r="G352" s="920">
        <v>0</v>
      </c>
      <c r="H352" s="920">
        <v>0</v>
      </c>
      <c r="I352" s="920">
        <f t="shared" si="77"/>
        <v>0</v>
      </c>
      <c r="J352" s="922"/>
      <c r="K352" s="922"/>
      <c r="L352" s="1030"/>
      <c r="M352" s="1031"/>
      <c r="N352" s="1031">
        <f t="shared" si="78"/>
        <v>0</v>
      </c>
      <c r="O352" s="1031"/>
      <c r="P352" s="1324">
        <f t="shared" si="84"/>
        <v>0</v>
      </c>
      <c r="Q352" s="1028"/>
      <c r="R352" s="1028">
        <f t="shared" si="85"/>
        <v>0</v>
      </c>
      <c r="S352" s="1028"/>
      <c r="T352" s="1028">
        <f t="shared" si="86"/>
        <v>0</v>
      </c>
      <c r="U352" s="997">
        <f t="shared" si="86"/>
        <v>0</v>
      </c>
      <c r="V352" s="997">
        <f t="shared" si="79"/>
        <v>0</v>
      </c>
      <c r="W352" s="919"/>
      <c r="X352" s="919"/>
      <c r="Y352" s="1016">
        <v>0</v>
      </c>
      <c r="Z352" s="1029">
        <v>0</v>
      </c>
      <c r="AA352" s="917">
        <v>0</v>
      </c>
      <c r="AB352" s="917">
        <v>0</v>
      </c>
      <c r="AC352" s="917">
        <f t="shared" si="80"/>
        <v>0</v>
      </c>
      <c r="AD352" s="918"/>
      <c r="AE352" s="918"/>
      <c r="AF352" s="918"/>
      <c r="AG352" s="918"/>
      <c r="AH352" s="918">
        <f t="shared" si="81"/>
        <v>0</v>
      </c>
      <c r="AI352" s="1016">
        <f t="shared" si="87"/>
        <v>0</v>
      </c>
      <c r="AJ352" s="1016"/>
      <c r="AK352" s="1016"/>
      <c r="AL352" s="1029">
        <f t="shared" si="88"/>
        <v>0</v>
      </c>
      <c r="AM352" s="1029"/>
      <c r="AN352" s="1016">
        <f t="shared" si="89"/>
        <v>0</v>
      </c>
      <c r="AO352" s="1016">
        <f t="shared" si="89"/>
        <v>0</v>
      </c>
      <c r="AP352" s="1016">
        <f t="shared" si="82"/>
        <v>0</v>
      </c>
      <c r="AQ352" s="1306"/>
      <c r="AR352" s="1306"/>
      <c r="AS352" s="1306"/>
      <c r="AT352" s="1306"/>
      <c r="AU352" s="1306"/>
      <c r="AV352" s="1306"/>
      <c r="AW352" s="1306"/>
      <c r="AX352" s="1923"/>
      <c r="AY352" s="1923"/>
      <c r="AZ352" s="1923"/>
      <c r="BA352" s="1923"/>
      <c r="BB352" s="1923"/>
      <c r="BC352" s="1923"/>
      <c r="BD352" s="1923"/>
      <c r="BE352" s="1007"/>
    </row>
    <row r="353" spans="1:57" ht="15.75" hidden="1" customHeight="1">
      <c r="A353" s="913"/>
      <c r="B353" s="1087" t="s">
        <v>673</v>
      </c>
      <c r="C353" s="1010"/>
      <c r="D353" s="1024"/>
      <c r="E353" s="1012">
        <v>0</v>
      </c>
      <c r="F353" s="1012">
        <v>0</v>
      </c>
      <c r="G353" s="1012">
        <v>0</v>
      </c>
      <c r="H353" s="1012">
        <v>0</v>
      </c>
      <c r="I353" s="1012">
        <f t="shared" si="77"/>
        <v>0</v>
      </c>
      <c r="J353" s="1025"/>
      <c r="K353" s="1025"/>
      <c r="L353" s="1025"/>
      <c r="M353" s="1013"/>
      <c r="N353" s="1013">
        <f t="shared" si="78"/>
        <v>0</v>
      </c>
      <c r="O353" s="1013"/>
      <c r="P353" s="1317">
        <f t="shared" si="84"/>
        <v>0</v>
      </c>
      <c r="Q353" s="1014"/>
      <c r="R353" s="1020">
        <f t="shared" si="85"/>
        <v>0</v>
      </c>
      <c r="S353" s="1020"/>
      <c r="T353" s="1028">
        <f t="shared" si="86"/>
        <v>0</v>
      </c>
      <c r="U353" s="1020">
        <f t="shared" si="86"/>
        <v>0</v>
      </c>
      <c r="V353" s="1020">
        <f t="shared" si="79"/>
        <v>0</v>
      </c>
      <c r="W353" s="1021"/>
      <c r="X353" s="1021"/>
      <c r="Y353" s="1016">
        <v>0</v>
      </c>
      <c r="Z353" s="1022">
        <v>0</v>
      </c>
      <c r="AA353" s="1022">
        <v>0</v>
      </c>
      <c r="AB353" s="1016">
        <v>0</v>
      </c>
      <c r="AC353" s="1016">
        <f t="shared" si="80"/>
        <v>0</v>
      </c>
      <c r="AD353" s="1017"/>
      <c r="AE353" s="1017"/>
      <c r="AF353" s="1017"/>
      <c r="AG353" s="1017"/>
      <c r="AH353" s="1017">
        <f t="shared" si="81"/>
        <v>0</v>
      </c>
      <c r="AI353" s="1016">
        <f t="shared" si="87"/>
        <v>0</v>
      </c>
      <c r="AJ353" s="1016"/>
      <c r="AK353" s="1016"/>
      <c r="AL353" s="1029">
        <f t="shared" si="88"/>
        <v>0</v>
      </c>
      <c r="AM353" s="1029"/>
      <c r="AN353" s="1016">
        <f t="shared" si="89"/>
        <v>0</v>
      </c>
      <c r="AO353" s="1016">
        <f t="shared" si="89"/>
        <v>0</v>
      </c>
      <c r="AP353" s="1016">
        <f t="shared" si="82"/>
        <v>0</v>
      </c>
      <c r="AQ353" s="1306"/>
      <c r="AR353" s="1306"/>
      <c r="AS353" s="1306"/>
      <c r="AT353" s="1306"/>
      <c r="AU353" s="1306"/>
      <c r="AV353" s="1306"/>
      <c r="AW353" s="1306"/>
      <c r="AX353" s="1923"/>
      <c r="AY353" s="1923"/>
      <c r="AZ353" s="1923"/>
      <c r="BA353" s="1923"/>
      <c r="BB353" s="1923"/>
      <c r="BC353" s="1923"/>
      <c r="BD353" s="1923"/>
      <c r="BE353" s="1007"/>
    </row>
    <row r="354" spans="1:57" ht="15.75" hidden="1" customHeight="1">
      <c r="A354" s="901" t="s">
        <v>646</v>
      </c>
      <c r="B354" s="1087"/>
      <c r="C354" s="1010" t="s">
        <v>638</v>
      </c>
      <c r="D354" s="1024"/>
      <c r="E354" s="1035">
        <v>0</v>
      </c>
      <c r="F354" s="1035">
        <v>0</v>
      </c>
      <c r="G354" s="1035">
        <v>0</v>
      </c>
      <c r="H354" s="1034">
        <v>0</v>
      </c>
      <c r="I354" s="1034">
        <f t="shared" si="77"/>
        <v>0</v>
      </c>
      <c r="J354" s="1036"/>
      <c r="K354" s="1036"/>
      <c r="L354" s="1036"/>
      <c r="M354" s="1031"/>
      <c r="N354" s="1031">
        <f t="shared" si="78"/>
        <v>0</v>
      </c>
      <c r="O354" s="1031"/>
      <c r="P354" s="1317">
        <f t="shared" si="84"/>
        <v>0</v>
      </c>
      <c r="Q354" s="1014"/>
      <c r="R354" s="1028">
        <f t="shared" si="85"/>
        <v>0</v>
      </c>
      <c r="S354" s="1028"/>
      <c r="T354" s="997">
        <f t="shared" si="86"/>
        <v>0</v>
      </c>
      <c r="U354" s="997">
        <f t="shared" si="86"/>
        <v>0</v>
      </c>
      <c r="V354" s="997">
        <f t="shared" si="79"/>
        <v>0</v>
      </c>
      <c r="W354" s="919"/>
      <c r="X354" s="919"/>
      <c r="Y354" s="1016">
        <v>0</v>
      </c>
      <c r="Z354" s="1029">
        <v>0</v>
      </c>
      <c r="AA354" s="1029">
        <v>0</v>
      </c>
      <c r="AB354" s="1029">
        <v>0</v>
      </c>
      <c r="AC354" s="1029">
        <f t="shared" si="80"/>
        <v>0</v>
      </c>
      <c r="AD354" s="1039"/>
      <c r="AE354" s="1039"/>
      <c r="AF354" s="1039"/>
      <c r="AG354" s="1033"/>
      <c r="AH354" s="1033">
        <f t="shared" si="81"/>
        <v>0</v>
      </c>
      <c r="AI354" s="1016">
        <f t="shared" si="87"/>
        <v>0</v>
      </c>
      <c r="AJ354" s="1016"/>
      <c r="AK354" s="1016"/>
      <c r="AL354" s="1029">
        <f t="shared" si="88"/>
        <v>0</v>
      </c>
      <c r="AM354" s="1029"/>
      <c r="AN354" s="917">
        <f t="shared" si="89"/>
        <v>0</v>
      </c>
      <c r="AO354" s="917">
        <f t="shared" si="89"/>
        <v>0</v>
      </c>
      <c r="AP354" s="917">
        <f t="shared" si="82"/>
        <v>0</v>
      </c>
      <c r="AQ354" s="1300"/>
      <c r="AR354" s="1300"/>
      <c r="AS354" s="1300"/>
      <c r="AT354" s="1300"/>
      <c r="AU354" s="1300"/>
      <c r="AV354" s="1300"/>
      <c r="AW354" s="1300"/>
      <c r="AX354" s="1917"/>
      <c r="AY354" s="1917"/>
      <c r="AZ354" s="1917"/>
      <c r="BA354" s="1917"/>
      <c r="BB354" s="1917"/>
      <c r="BC354" s="1917"/>
      <c r="BD354" s="1917"/>
      <c r="BE354" s="1007"/>
    </row>
    <row r="355" spans="1:57" ht="15.75" hidden="1" customHeight="1">
      <c r="A355" s="885" t="s">
        <v>636</v>
      </c>
      <c r="B355" s="1087"/>
      <c r="C355" s="1010" t="s">
        <v>672</v>
      </c>
      <c r="D355" s="937"/>
      <c r="E355" s="1012">
        <v>0</v>
      </c>
      <c r="F355" s="1012">
        <v>0</v>
      </c>
      <c r="G355" s="1012">
        <v>0</v>
      </c>
      <c r="H355" s="1012">
        <v>0</v>
      </c>
      <c r="I355" s="1012">
        <f t="shared" si="77"/>
        <v>0</v>
      </c>
      <c r="J355" s="1025"/>
      <c r="K355" s="1025"/>
      <c r="L355" s="1025"/>
      <c r="M355" s="1013"/>
      <c r="N355" s="1013">
        <f t="shared" si="78"/>
        <v>0</v>
      </c>
      <c r="O355" s="1013"/>
      <c r="P355" s="1317">
        <f t="shared" si="84"/>
        <v>0</v>
      </c>
      <c r="Q355" s="1014"/>
      <c r="R355" s="1014">
        <f t="shared" si="85"/>
        <v>0</v>
      </c>
      <c r="S355" s="1014"/>
      <c r="T355" s="1014">
        <f t="shared" si="86"/>
        <v>0</v>
      </c>
      <c r="U355" s="1014">
        <f t="shared" si="86"/>
        <v>0</v>
      </c>
      <c r="V355" s="1014">
        <f t="shared" si="79"/>
        <v>0</v>
      </c>
      <c r="W355" s="1015"/>
      <c r="X355" s="1015"/>
      <c r="Y355" s="1016">
        <v>0</v>
      </c>
      <c r="Z355" s="1016">
        <v>0</v>
      </c>
      <c r="AA355" s="1016">
        <v>0</v>
      </c>
      <c r="AB355" s="1016">
        <v>0</v>
      </c>
      <c r="AC355" s="1016">
        <f t="shared" si="80"/>
        <v>0</v>
      </c>
      <c r="AD355" s="1017"/>
      <c r="AE355" s="1017"/>
      <c r="AF355" s="1017"/>
      <c r="AG355" s="1017"/>
      <c r="AH355" s="1017">
        <f t="shared" si="81"/>
        <v>0</v>
      </c>
      <c r="AI355" s="1016">
        <f t="shared" si="87"/>
        <v>0</v>
      </c>
      <c r="AJ355" s="1016"/>
      <c r="AK355" s="1016"/>
      <c r="AL355" s="1016">
        <f t="shared" si="88"/>
        <v>0</v>
      </c>
      <c r="AM355" s="1016"/>
      <c r="AN355" s="1016">
        <f t="shared" si="89"/>
        <v>0</v>
      </c>
      <c r="AO355" s="1016">
        <f t="shared" si="89"/>
        <v>0</v>
      </c>
      <c r="AP355" s="1016">
        <f t="shared" si="82"/>
        <v>0</v>
      </c>
      <c r="AQ355" s="1306"/>
      <c r="AR355" s="1306"/>
      <c r="AS355" s="1306"/>
      <c r="AT355" s="1306"/>
      <c r="AU355" s="1306"/>
      <c r="AV355" s="1306"/>
      <c r="AW355" s="1306"/>
      <c r="AX355" s="1923"/>
      <c r="AY355" s="1923"/>
      <c r="AZ355" s="1923"/>
      <c r="BA355" s="1923"/>
      <c r="BB355" s="1923"/>
      <c r="BC355" s="1923"/>
      <c r="BD355" s="1923"/>
      <c r="BE355" s="1007"/>
    </row>
    <row r="356" spans="1:57" ht="15.75" hidden="1" customHeight="1">
      <c r="B356" s="1087"/>
      <c r="C356" s="1010"/>
      <c r="D356" s="937"/>
      <c r="E356" s="1012"/>
      <c r="F356" s="1012"/>
      <c r="G356" s="1012"/>
      <c r="H356" s="1012"/>
      <c r="I356" s="1012">
        <f t="shared" si="77"/>
        <v>0</v>
      </c>
      <c r="J356" s="1025"/>
      <c r="K356" s="1025"/>
      <c r="L356" s="1025"/>
      <c r="M356" s="1013"/>
      <c r="N356" s="1013">
        <f t="shared" si="78"/>
        <v>0</v>
      </c>
      <c r="O356" s="1013"/>
      <c r="P356" s="1317"/>
      <c r="Q356" s="1014"/>
      <c r="R356" s="1014"/>
      <c r="S356" s="1014"/>
      <c r="T356" s="1014"/>
      <c r="U356" s="1014"/>
      <c r="V356" s="1014">
        <f t="shared" si="79"/>
        <v>0</v>
      </c>
      <c r="W356" s="1015"/>
      <c r="X356" s="1015"/>
      <c r="Y356" s="1016"/>
      <c r="Z356" s="1016"/>
      <c r="AA356" s="1016"/>
      <c r="AB356" s="1016"/>
      <c r="AC356" s="1016">
        <f t="shared" si="80"/>
        <v>0</v>
      </c>
      <c r="AD356" s="1017"/>
      <c r="AE356" s="1017"/>
      <c r="AF356" s="1017"/>
      <c r="AG356" s="1017"/>
      <c r="AH356" s="1017">
        <f t="shared" si="81"/>
        <v>0</v>
      </c>
      <c r="AI356" s="1016"/>
      <c r="AJ356" s="1016"/>
      <c r="AK356" s="1016"/>
      <c r="AL356" s="1016"/>
      <c r="AM356" s="1016"/>
      <c r="AN356" s="1016"/>
      <c r="AO356" s="1016"/>
      <c r="AP356" s="1016">
        <f t="shared" si="82"/>
        <v>0</v>
      </c>
      <c r="AQ356" s="1306"/>
      <c r="AR356" s="1306"/>
      <c r="AS356" s="1306"/>
      <c r="AT356" s="1306"/>
      <c r="AU356" s="1306"/>
      <c r="AV356" s="1306"/>
      <c r="AW356" s="1306"/>
      <c r="AX356" s="1923"/>
      <c r="AY356" s="1923"/>
      <c r="AZ356" s="1923"/>
      <c r="BA356" s="1923"/>
      <c r="BB356" s="1923"/>
      <c r="BC356" s="1923"/>
      <c r="BD356" s="1923"/>
      <c r="BE356" s="1007"/>
    </row>
    <row r="357" spans="1:57" ht="15.75" hidden="1" customHeight="1">
      <c r="B357" s="1087"/>
      <c r="C357" s="1010"/>
      <c r="D357" s="937"/>
      <c r="E357" s="1012"/>
      <c r="F357" s="1012"/>
      <c r="G357" s="1012"/>
      <c r="H357" s="1012"/>
      <c r="I357" s="1012">
        <f t="shared" si="77"/>
        <v>0</v>
      </c>
      <c r="J357" s="1025"/>
      <c r="K357" s="1025"/>
      <c r="L357" s="1025"/>
      <c r="M357" s="1013"/>
      <c r="N357" s="1013">
        <f t="shared" si="78"/>
        <v>0</v>
      </c>
      <c r="O357" s="1013"/>
      <c r="P357" s="1317"/>
      <c r="Q357" s="1014"/>
      <c r="R357" s="1014"/>
      <c r="S357" s="1014"/>
      <c r="T357" s="1014"/>
      <c r="U357" s="1014"/>
      <c r="V357" s="1014">
        <f t="shared" si="79"/>
        <v>0</v>
      </c>
      <c r="W357" s="1015"/>
      <c r="X357" s="1015"/>
      <c r="Y357" s="1016"/>
      <c r="Z357" s="1016"/>
      <c r="AA357" s="1016"/>
      <c r="AB357" s="1016"/>
      <c r="AC357" s="1016">
        <f t="shared" si="80"/>
        <v>0</v>
      </c>
      <c r="AD357" s="1017"/>
      <c r="AE357" s="1017"/>
      <c r="AF357" s="1017"/>
      <c r="AG357" s="1017"/>
      <c r="AH357" s="1017">
        <f t="shared" si="81"/>
        <v>0</v>
      </c>
      <c r="AI357" s="1016"/>
      <c r="AJ357" s="1016"/>
      <c r="AK357" s="1016"/>
      <c r="AL357" s="1016"/>
      <c r="AM357" s="1016"/>
      <c r="AN357" s="1016"/>
      <c r="AO357" s="1016"/>
      <c r="AP357" s="1016">
        <f t="shared" si="82"/>
        <v>0</v>
      </c>
      <c r="AQ357" s="1306"/>
      <c r="AR357" s="1306"/>
      <c r="AS357" s="1306"/>
      <c r="AT357" s="1306"/>
      <c r="AU357" s="1306"/>
      <c r="AV357" s="1306"/>
      <c r="AW357" s="1306"/>
      <c r="AX357" s="1923"/>
      <c r="AY357" s="1923"/>
      <c r="AZ357" s="1923"/>
      <c r="BA357" s="1923"/>
      <c r="BB357" s="1923"/>
      <c r="BC357" s="1923"/>
      <c r="BD357" s="1923"/>
      <c r="BE357" s="1007"/>
    </row>
    <row r="358" spans="1:57" ht="15.75" hidden="1" customHeight="1">
      <c r="B358" s="1087"/>
      <c r="C358" s="1010"/>
      <c r="D358" s="937"/>
      <c r="E358" s="1012"/>
      <c r="F358" s="1012"/>
      <c r="G358" s="1012"/>
      <c r="H358" s="1012"/>
      <c r="I358" s="1012">
        <f t="shared" si="77"/>
        <v>0</v>
      </c>
      <c r="J358" s="1025"/>
      <c r="K358" s="1025"/>
      <c r="L358" s="1025"/>
      <c r="M358" s="1013"/>
      <c r="N358" s="1013">
        <f t="shared" si="78"/>
        <v>0</v>
      </c>
      <c r="O358" s="1013"/>
      <c r="P358" s="1317"/>
      <c r="Q358" s="1014"/>
      <c r="R358" s="1014"/>
      <c r="S358" s="1014"/>
      <c r="T358" s="1014"/>
      <c r="U358" s="1014"/>
      <c r="V358" s="1014">
        <f t="shared" si="79"/>
        <v>0</v>
      </c>
      <c r="W358" s="1015"/>
      <c r="X358" s="1015"/>
      <c r="Y358" s="1016"/>
      <c r="Z358" s="1016"/>
      <c r="AA358" s="1016"/>
      <c r="AB358" s="1016"/>
      <c r="AC358" s="1016">
        <f t="shared" si="80"/>
        <v>0</v>
      </c>
      <c r="AD358" s="1017"/>
      <c r="AE358" s="1017"/>
      <c r="AF358" s="1017"/>
      <c r="AG358" s="1017"/>
      <c r="AH358" s="1017">
        <f t="shared" si="81"/>
        <v>0</v>
      </c>
      <c r="AI358" s="1016"/>
      <c r="AJ358" s="1016"/>
      <c r="AK358" s="1016"/>
      <c r="AL358" s="1016"/>
      <c r="AM358" s="1016"/>
      <c r="AN358" s="1016"/>
      <c r="AO358" s="1016"/>
      <c r="AP358" s="1016">
        <f t="shared" si="82"/>
        <v>0</v>
      </c>
      <c r="AQ358" s="1306"/>
      <c r="AR358" s="1306"/>
      <c r="AS358" s="1306"/>
      <c r="AT358" s="1306"/>
      <c r="AU358" s="1306"/>
      <c r="AV358" s="1306"/>
      <c r="AW358" s="1306"/>
      <c r="AX358" s="1923"/>
      <c r="AY358" s="1923"/>
      <c r="AZ358" s="1923"/>
      <c r="BA358" s="1923"/>
      <c r="BB358" s="1923"/>
      <c r="BC358" s="1923"/>
      <c r="BD358" s="1923"/>
      <c r="BE358" s="1007"/>
    </row>
    <row r="359" spans="1:57" ht="15.75" hidden="1" customHeight="1">
      <c r="B359" s="1087"/>
      <c r="C359" s="1010"/>
      <c r="D359" s="937"/>
      <c r="E359" s="1012"/>
      <c r="F359" s="1012"/>
      <c r="G359" s="1012"/>
      <c r="H359" s="1012"/>
      <c r="I359" s="1012">
        <f t="shared" si="77"/>
        <v>0</v>
      </c>
      <c r="J359" s="1025"/>
      <c r="K359" s="1025"/>
      <c r="L359" s="1025"/>
      <c r="M359" s="1013"/>
      <c r="N359" s="1013">
        <f t="shared" si="78"/>
        <v>0</v>
      </c>
      <c r="O359" s="1013"/>
      <c r="P359" s="1317"/>
      <c r="Q359" s="1014"/>
      <c r="R359" s="1014"/>
      <c r="S359" s="1014"/>
      <c r="T359" s="1014"/>
      <c r="U359" s="1014"/>
      <c r="V359" s="1014">
        <f t="shared" si="79"/>
        <v>0</v>
      </c>
      <c r="W359" s="1015"/>
      <c r="X359" s="1015"/>
      <c r="Y359" s="1016"/>
      <c r="Z359" s="1016"/>
      <c r="AA359" s="1016"/>
      <c r="AB359" s="1016"/>
      <c r="AC359" s="1016">
        <f t="shared" si="80"/>
        <v>0</v>
      </c>
      <c r="AD359" s="1017"/>
      <c r="AE359" s="1017"/>
      <c r="AF359" s="1017"/>
      <c r="AG359" s="1017"/>
      <c r="AH359" s="1017">
        <f t="shared" si="81"/>
        <v>0</v>
      </c>
      <c r="AI359" s="1016"/>
      <c r="AJ359" s="1016"/>
      <c r="AK359" s="1016"/>
      <c r="AL359" s="1016"/>
      <c r="AM359" s="1016"/>
      <c r="AN359" s="1016"/>
      <c r="AO359" s="1016"/>
      <c r="AP359" s="1016">
        <f t="shared" si="82"/>
        <v>0</v>
      </c>
      <c r="AQ359" s="1306"/>
      <c r="AR359" s="1306"/>
      <c r="AS359" s="1306"/>
      <c r="AT359" s="1306"/>
      <c r="AU359" s="1306"/>
      <c r="AV359" s="1306"/>
      <c r="AW359" s="1306"/>
      <c r="AX359" s="1923"/>
      <c r="AY359" s="1923"/>
      <c r="AZ359" s="1923"/>
      <c r="BA359" s="1923"/>
      <c r="BB359" s="1923"/>
      <c r="BC359" s="1923"/>
      <c r="BD359" s="1923"/>
      <c r="BE359" s="1007"/>
    </row>
    <row r="360" spans="1:57" ht="15.75" hidden="1" customHeight="1">
      <c r="B360" s="1087"/>
      <c r="C360" s="1010"/>
      <c r="D360" s="937"/>
      <c r="E360" s="1012"/>
      <c r="F360" s="1012"/>
      <c r="G360" s="1012"/>
      <c r="H360" s="1012"/>
      <c r="I360" s="1012">
        <f t="shared" si="77"/>
        <v>0</v>
      </c>
      <c r="J360" s="1025"/>
      <c r="K360" s="1025"/>
      <c r="L360" s="1025"/>
      <c r="M360" s="1013"/>
      <c r="N360" s="1013">
        <f t="shared" si="78"/>
        <v>0</v>
      </c>
      <c r="O360" s="1013"/>
      <c r="P360" s="1317"/>
      <c r="Q360" s="1014"/>
      <c r="R360" s="1014"/>
      <c r="S360" s="1014"/>
      <c r="T360" s="1014"/>
      <c r="U360" s="1014"/>
      <c r="V360" s="1014">
        <f t="shared" si="79"/>
        <v>0</v>
      </c>
      <c r="W360" s="1015"/>
      <c r="X360" s="1015"/>
      <c r="Y360" s="1016"/>
      <c r="Z360" s="1016"/>
      <c r="AA360" s="1016"/>
      <c r="AB360" s="1016"/>
      <c r="AC360" s="1016">
        <f t="shared" si="80"/>
        <v>0</v>
      </c>
      <c r="AD360" s="1017"/>
      <c r="AE360" s="1017"/>
      <c r="AF360" s="1017"/>
      <c r="AG360" s="1017"/>
      <c r="AH360" s="1017">
        <f t="shared" si="81"/>
        <v>0</v>
      </c>
      <c r="AI360" s="1016"/>
      <c r="AJ360" s="1016"/>
      <c r="AK360" s="1016"/>
      <c r="AL360" s="1016"/>
      <c r="AM360" s="1016"/>
      <c r="AN360" s="1016"/>
      <c r="AO360" s="1016"/>
      <c r="AP360" s="1016">
        <f t="shared" si="82"/>
        <v>0</v>
      </c>
      <c r="AQ360" s="1306"/>
      <c r="AR360" s="1306"/>
      <c r="AS360" s="1306"/>
      <c r="AT360" s="1306"/>
      <c r="AU360" s="1306"/>
      <c r="AV360" s="1306"/>
      <c r="AW360" s="1306"/>
      <c r="AX360" s="1923"/>
      <c r="AY360" s="1923"/>
      <c r="AZ360" s="1923"/>
      <c r="BA360" s="1923"/>
      <c r="BB360" s="1923"/>
      <c r="BC360" s="1923"/>
      <c r="BD360" s="1923"/>
      <c r="BE360" s="1007"/>
    </row>
    <row r="361" spans="1:57" ht="15.75" hidden="1" customHeight="1">
      <c r="B361" s="1087"/>
      <c r="C361" s="1010"/>
      <c r="D361" s="937"/>
      <c r="E361" s="1012"/>
      <c r="F361" s="1012"/>
      <c r="G361" s="1012"/>
      <c r="H361" s="1012"/>
      <c r="I361" s="1012">
        <f t="shared" si="77"/>
        <v>0</v>
      </c>
      <c r="J361" s="1025"/>
      <c r="K361" s="1025"/>
      <c r="L361" s="1025"/>
      <c r="M361" s="1013"/>
      <c r="N361" s="1013">
        <f t="shared" si="78"/>
        <v>0</v>
      </c>
      <c r="O361" s="1013"/>
      <c r="P361" s="1317"/>
      <c r="Q361" s="1014"/>
      <c r="R361" s="1014"/>
      <c r="S361" s="1014"/>
      <c r="T361" s="1014"/>
      <c r="U361" s="1014"/>
      <c r="V361" s="1014">
        <f t="shared" si="79"/>
        <v>0</v>
      </c>
      <c r="W361" s="1015"/>
      <c r="X361" s="1015"/>
      <c r="Y361" s="1016"/>
      <c r="Z361" s="1016"/>
      <c r="AA361" s="1016"/>
      <c r="AB361" s="1016"/>
      <c r="AC361" s="1016">
        <f t="shared" si="80"/>
        <v>0</v>
      </c>
      <c r="AD361" s="1017"/>
      <c r="AE361" s="1017"/>
      <c r="AF361" s="1017"/>
      <c r="AG361" s="1017"/>
      <c r="AH361" s="1017">
        <f t="shared" si="81"/>
        <v>0</v>
      </c>
      <c r="AI361" s="1016"/>
      <c r="AJ361" s="1016"/>
      <c r="AK361" s="1016"/>
      <c r="AL361" s="1016"/>
      <c r="AM361" s="1016"/>
      <c r="AN361" s="1016"/>
      <c r="AO361" s="1016"/>
      <c r="AP361" s="1016">
        <f t="shared" si="82"/>
        <v>0</v>
      </c>
      <c r="AQ361" s="1306"/>
      <c r="AR361" s="1306"/>
      <c r="AS361" s="1306"/>
      <c r="AT361" s="1306"/>
      <c r="AU361" s="1306"/>
      <c r="AV361" s="1306"/>
      <c r="AW361" s="1306"/>
      <c r="AX361" s="1923"/>
      <c r="AY361" s="1923"/>
      <c r="AZ361" s="1923"/>
      <c r="BA361" s="1923"/>
      <c r="BB361" s="1923"/>
      <c r="BC361" s="1923"/>
      <c r="BD361" s="1923"/>
      <c r="BE361" s="1007"/>
    </row>
    <row r="362" spans="1:57" ht="15.75" hidden="1" customHeight="1">
      <c r="B362" s="1087"/>
      <c r="C362" s="1010"/>
      <c r="D362" s="937"/>
      <c r="E362" s="1012"/>
      <c r="F362" s="1012"/>
      <c r="G362" s="1012"/>
      <c r="H362" s="1012"/>
      <c r="I362" s="1012">
        <f t="shared" si="77"/>
        <v>0</v>
      </c>
      <c r="J362" s="1025"/>
      <c r="K362" s="1025"/>
      <c r="L362" s="1025"/>
      <c r="M362" s="1013"/>
      <c r="N362" s="1013">
        <f t="shared" si="78"/>
        <v>0</v>
      </c>
      <c r="O362" s="1013"/>
      <c r="P362" s="1317"/>
      <c r="Q362" s="1014"/>
      <c r="R362" s="1014"/>
      <c r="S362" s="1014"/>
      <c r="T362" s="1014"/>
      <c r="U362" s="1014"/>
      <c r="V362" s="1014">
        <f t="shared" si="79"/>
        <v>0</v>
      </c>
      <c r="W362" s="1015"/>
      <c r="X362" s="1015"/>
      <c r="Y362" s="1016"/>
      <c r="Z362" s="1016"/>
      <c r="AA362" s="1016"/>
      <c r="AB362" s="1016"/>
      <c r="AC362" s="1016">
        <f t="shared" si="80"/>
        <v>0</v>
      </c>
      <c r="AD362" s="1017"/>
      <c r="AE362" s="1017"/>
      <c r="AF362" s="1017"/>
      <c r="AG362" s="1017"/>
      <c r="AH362" s="1017">
        <f t="shared" si="81"/>
        <v>0</v>
      </c>
      <c r="AI362" s="1016"/>
      <c r="AJ362" s="1016"/>
      <c r="AK362" s="1016"/>
      <c r="AL362" s="1016"/>
      <c r="AM362" s="1016"/>
      <c r="AN362" s="1016"/>
      <c r="AO362" s="1016"/>
      <c r="AP362" s="1016">
        <f t="shared" si="82"/>
        <v>0</v>
      </c>
      <c r="AQ362" s="1306"/>
      <c r="AR362" s="1306"/>
      <c r="AS362" s="1306"/>
      <c r="AT362" s="1306"/>
      <c r="AU362" s="1306"/>
      <c r="AV362" s="1306"/>
      <c r="AW362" s="1306"/>
      <c r="AX362" s="1923"/>
      <c r="AY362" s="1923"/>
      <c r="AZ362" s="1923"/>
      <c r="BA362" s="1923"/>
      <c r="BB362" s="1923"/>
      <c r="BC362" s="1923"/>
      <c r="BD362" s="1923"/>
      <c r="BE362" s="1007"/>
    </row>
    <row r="363" spans="1:57" ht="15.75" hidden="1" customHeight="1">
      <c r="B363" s="1087"/>
      <c r="C363" s="1010"/>
      <c r="D363" s="937"/>
      <c r="E363" s="1012"/>
      <c r="F363" s="1012"/>
      <c r="G363" s="1012"/>
      <c r="H363" s="1012"/>
      <c r="I363" s="1012">
        <f t="shared" si="77"/>
        <v>0</v>
      </c>
      <c r="J363" s="1025"/>
      <c r="K363" s="1025"/>
      <c r="L363" s="1025"/>
      <c r="M363" s="1013"/>
      <c r="N363" s="1013">
        <f t="shared" si="78"/>
        <v>0</v>
      </c>
      <c r="O363" s="1013"/>
      <c r="P363" s="1317"/>
      <c r="Q363" s="1014"/>
      <c r="R363" s="1014"/>
      <c r="S363" s="1014"/>
      <c r="T363" s="1014"/>
      <c r="U363" s="1014"/>
      <c r="V363" s="1014">
        <f t="shared" si="79"/>
        <v>0</v>
      </c>
      <c r="W363" s="1015"/>
      <c r="X363" s="1015"/>
      <c r="Y363" s="1016"/>
      <c r="Z363" s="1016"/>
      <c r="AA363" s="1016"/>
      <c r="AB363" s="1016"/>
      <c r="AC363" s="1016">
        <f t="shared" si="80"/>
        <v>0</v>
      </c>
      <c r="AD363" s="1017"/>
      <c r="AE363" s="1017"/>
      <c r="AF363" s="1017"/>
      <c r="AG363" s="1017"/>
      <c r="AH363" s="1017">
        <f t="shared" si="81"/>
        <v>0</v>
      </c>
      <c r="AI363" s="1016"/>
      <c r="AJ363" s="1016"/>
      <c r="AK363" s="1016"/>
      <c r="AL363" s="1016"/>
      <c r="AM363" s="1016"/>
      <c r="AN363" s="1016"/>
      <c r="AO363" s="1016"/>
      <c r="AP363" s="1016">
        <f t="shared" si="82"/>
        <v>0</v>
      </c>
      <c r="AQ363" s="1306"/>
      <c r="AR363" s="1306"/>
      <c r="AS363" s="1306"/>
      <c r="AT363" s="1306"/>
      <c r="AU363" s="1306"/>
      <c r="AV363" s="1306"/>
      <c r="AW363" s="1306"/>
      <c r="AX363" s="1923"/>
      <c r="AY363" s="1923"/>
      <c r="AZ363" s="1923"/>
      <c r="BA363" s="1923"/>
      <c r="BB363" s="1923"/>
      <c r="BC363" s="1923"/>
      <c r="BD363" s="1923"/>
      <c r="BE363" s="1007"/>
    </row>
    <row r="364" spans="1:57" ht="15.75" hidden="1" customHeight="1">
      <c r="B364" s="1087"/>
      <c r="C364" s="1010"/>
      <c r="D364" s="937"/>
      <c r="E364" s="1012"/>
      <c r="F364" s="1012"/>
      <c r="G364" s="1012"/>
      <c r="H364" s="1012"/>
      <c r="I364" s="1012">
        <f t="shared" si="77"/>
        <v>0</v>
      </c>
      <c r="J364" s="1025"/>
      <c r="K364" s="1025"/>
      <c r="L364" s="1025"/>
      <c r="M364" s="1013"/>
      <c r="N364" s="1013">
        <f t="shared" si="78"/>
        <v>0</v>
      </c>
      <c r="O364" s="1013"/>
      <c r="P364" s="1317"/>
      <c r="Q364" s="1014"/>
      <c r="R364" s="1014"/>
      <c r="S364" s="1014"/>
      <c r="T364" s="1014"/>
      <c r="U364" s="1014"/>
      <c r="V364" s="1014">
        <f t="shared" si="79"/>
        <v>0</v>
      </c>
      <c r="W364" s="1015"/>
      <c r="X364" s="1015"/>
      <c r="Y364" s="1016"/>
      <c r="Z364" s="1016"/>
      <c r="AA364" s="1016"/>
      <c r="AB364" s="1016"/>
      <c r="AC364" s="1016">
        <f t="shared" si="80"/>
        <v>0</v>
      </c>
      <c r="AD364" s="1017"/>
      <c r="AE364" s="1017"/>
      <c r="AF364" s="1017"/>
      <c r="AG364" s="1017"/>
      <c r="AH364" s="1017">
        <f t="shared" si="81"/>
        <v>0</v>
      </c>
      <c r="AI364" s="1016"/>
      <c r="AJ364" s="1016"/>
      <c r="AK364" s="1016"/>
      <c r="AL364" s="1016"/>
      <c r="AM364" s="1016"/>
      <c r="AN364" s="1016"/>
      <c r="AO364" s="1016"/>
      <c r="AP364" s="1016">
        <f t="shared" si="82"/>
        <v>0</v>
      </c>
      <c r="AQ364" s="1306"/>
      <c r="AR364" s="1306"/>
      <c r="AS364" s="1306"/>
      <c r="AT364" s="1306"/>
      <c r="AU364" s="1306"/>
      <c r="AV364" s="1306"/>
      <c r="AW364" s="1306"/>
      <c r="AX364" s="1923"/>
      <c r="AY364" s="1923"/>
      <c r="AZ364" s="1923"/>
      <c r="BA364" s="1923"/>
      <c r="BB364" s="1923"/>
      <c r="BC364" s="1923"/>
      <c r="BD364" s="1923"/>
      <c r="BE364" s="1007"/>
    </row>
    <row r="365" spans="1:57" ht="15.75" hidden="1" customHeight="1">
      <c r="B365" s="1087"/>
      <c r="C365" s="1010"/>
      <c r="D365" s="937"/>
      <c r="E365" s="1012"/>
      <c r="F365" s="1012"/>
      <c r="G365" s="1012"/>
      <c r="H365" s="1012"/>
      <c r="I365" s="1012">
        <f t="shared" si="77"/>
        <v>0</v>
      </c>
      <c r="J365" s="1025"/>
      <c r="K365" s="1025"/>
      <c r="L365" s="1025"/>
      <c r="M365" s="1013"/>
      <c r="N365" s="1013">
        <f t="shared" si="78"/>
        <v>0</v>
      </c>
      <c r="O365" s="1013"/>
      <c r="P365" s="1317"/>
      <c r="Q365" s="1014"/>
      <c r="R365" s="1014"/>
      <c r="S365" s="1014"/>
      <c r="T365" s="1014"/>
      <c r="U365" s="1014"/>
      <c r="V365" s="1014">
        <f t="shared" si="79"/>
        <v>0</v>
      </c>
      <c r="W365" s="1015"/>
      <c r="X365" s="1015"/>
      <c r="Y365" s="1016"/>
      <c r="Z365" s="1016"/>
      <c r="AA365" s="1016"/>
      <c r="AB365" s="1016"/>
      <c r="AC365" s="1016">
        <f t="shared" si="80"/>
        <v>0</v>
      </c>
      <c r="AD365" s="1017"/>
      <c r="AE365" s="1017"/>
      <c r="AF365" s="1017"/>
      <c r="AG365" s="1017"/>
      <c r="AH365" s="1017">
        <f t="shared" si="81"/>
        <v>0</v>
      </c>
      <c r="AI365" s="1016"/>
      <c r="AJ365" s="1016"/>
      <c r="AK365" s="1016"/>
      <c r="AL365" s="1016"/>
      <c r="AM365" s="1016"/>
      <c r="AN365" s="1016"/>
      <c r="AO365" s="1016"/>
      <c r="AP365" s="1016">
        <f t="shared" si="82"/>
        <v>0</v>
      </c>
      <c r="AQ365" s="1306"/>
      <c r="AR365" s="1306"/>
      <c r="AS365" s="1306"/>
      <c r="AT365" s="1306"/>
      <c r="AU365" s="1306"/>
      <c r="AV365" s="1306"/>
      <c r="AW365" s="1306"/>
      <c r="AX365" s="1923"/>
      <c r="AY365" s="1923"/>
      <c r="AZ365" s="1923"/>
      <c r="BA365" s="1923"/>
      <c r="BB365" s="1923"/>
      <c r="BC365" s="1923"/>
      <c r="BD365" s="1923"/>
      <c r="BE365" s="1007"/>
    </row>
    <row r="366" spans="1:57" ht="15.75" hidden="1" customHeight="1">
      <c r="B366" s="1087"/>
      <c r="C366" s="1010"/>
      <c r="D366" s="937"/>
      <c r="E366" s="1012"/>
      <c r="F366" s="1012"/>
      <c r="G366" s="1012"/>
      <c r="H366" s="1012"/>
      <c r="I366" s="1012">
        <f t="shared" si="77"/>
        <v>0</v>
      </c>
      <c r="J366" s="1025"/>
      <c r="K366" s="1025"/>
      <c r="L366" s="1025"/>
      <c r="M366" s="1013"/>
      <c r="N366" s="1013">
        <f t="shared" si="78"/>
        <v>0</v>
      </c>
      <c r="O366" s="1013"/>
      <c r="P366" s="1317"/>
      <c r="Q366" s="1014"/>
      <c r="R366" s="1014"/>
      <c r="S366" s="1014"/>
      <c r="T366" s="1014"/>
      <c r="U366" s="1014"/>
      <c r="V366" s="1014">
        <f t="shared" si="79"/>
        <v>0</v>
      </c>
      <c r="W366" s="1015"/>
      <c r="X366" s="1015"/>
      <c r="Y366" s="1016"/>
      <c r="Z366" s="1016"/>
      <c r="AA366" s="1016"/>
      <c r="AB366" s="1016"/>
      <c r="AC366" s="1016">
        <f t="shared" si="80"/>
        <v>0</v>
      </c>
      <c r="AD366" s="1017"/>
      <c r="AE366" s="1017"/>
      <c r="AF366" s="1017"/>
      <c r="AG366" s="1017"/>
      <c r="AH366" s="1017">
        <f t="shared" si="81"/>
        <v>0</v>
      </c>
      <c r="AI366" s="1016"/>
      <c r="AJ366" s="1016"/>
      <c r="AK366" s="1016"/>
      <c r="AL366" s="1016"/>
      <c r="AM366" s="1016"/>
      <c r="AN366" s="1016"/>
      <c r="AO366" s="1016"/>
      <c r="AP366" s="1016">
        <f t="shared" si="82"/>
        <v>0</v>
      </c>
      <c r="AQ366" s="1306"/>
      <c r="AR366" s="1306"/>
      <c r="AS366" s="1306"/>
      <c r="AT366" s="1306"/>
      <c r="AU366" s="1306"/>
      <c r="AV366" s="1306"/>
      <c r="AW366" s="1306"/>
      <c r="AX366" s="1923"/>
      <c r="AY366" s="1923"/>
      <c r="AZ366" s="1923"/>
      <c r="BA366" s="1923"/>
      <c r="BB366" s="1923"/>
      <c r="BC366" s="1923"/>
      <c r="BD366" s="1923"/>
      <c r="BE366" s="1007"/>
    </row>
    <row r="367" spans="1:57" ht="15.75" hidden="1" customHeight="1">
      <c r="B367" s="1087"/>
      <c r="C367" s="1010"/>
      <c r="D367" s="937"/>
      <c r="E367" s="1012"/>
      <c r="F367" s="1012"/>
      <c r="G367" s="1012"/>
      <c r="H367" s="1012"/>
      <c r="I367" s="1012">
        <f t="shared" si="77"/>
        <v>0</v>
      </c>
      <c r="J367" s="1025"/>
      <c r="K367" s="1025"/>
      <c r="L367" s="1025"/>
      <c r="M367" s="1013"/>
      <c r="N367" s="1013">
        <f t="shared" si="78"/>
        <v>0</v>
      </c>
      <c r="O367" s="1013"/>
      <c r="P367" s="1317"/>
      <c r="Q367" s="1014"/>
      <c r="R367" s="1014"/>
      <c r="S367" s="1014"/>
      <c r="T367" s="1014"/>
      <c r="U367" s="1014"/>
      <c r="V367" s="1014">
        <f t="shared" si="79"/>
        <v>0</v>
      </c>
      <c r="W367" s="1015"/>
      <c r="X367" s="1015"/>
      <c r="Y367" s="1016"/>
      <c r="Z367" s="1016"/>
      <c r="AA367" s="1016"/>
      <c r="AB367" s="1016"/>
      <c r="AC367" s="1016">
        <f t="shared" si="80"/>
        <v>0</v>
      </c>
      <c r="AD367" s="1017"/>
      <c r="AE367" s="1017"/>
      <c r="AF367" s="1017"/>
      <c r="AG367" s="1017"/>
      <c r="AH367" s="1017">
        <f t="shared" si="81"/>
        <v>0</v>
      </c>
      <c r="AI367" s="1016"/>
      <c r="AJ367" s="1016"/>
      <c r="AK367" s="1016"/>
      <c r="AL367" s="1016"/>
      <c r="AM367" s="1016"/>
      <c r="AN367" s="1016"/>
      <c r="AO367" s="1016"/>
      <c r="AP367" s="1016">
        <f t="shared" si="82"/>
        <v>0</v>
      </c>
      <c r="AQ367" s="1306"/>
      <c r="AR367" s="1306"/>
      <c r="AS367" s="1306"/>
      <c r="AT367" s="1306"/>
      <c r="AU367" s="1306"/>
      <c r="AV367" s="1306"/>
      <c r="AW367" s="1306"/>
      <c r="AX367" s="1923"/>
      <c r="AY367" s="1923"/>
      <c r="AZ367" s="1923"/>
      <c r="BA367" s="1923"/>
      <c r="BB367" s="1923"/>
      <c r="BC367" s="1923"/>
      <c r="BD367" s="1923"/>
      <c r="BE367" s="1007"/>
    </row>
    <row r="368" spans="1:57" ht="15.75" hidden="1" customHeight="1">
      <c r="B368" s="1087"/>
      <c r="C368" s="1010"/>
      <c r="D368" s="937"/>
      <c r="E368" s="1012"/>
      <c r="F368" s="1012"/>
      <c r="G368" s="1012"/>
      <c r="H368" s="1012"/>
      <c r="I368" s="1012">
        <f t="shared" si="77"/>
        <v>0</v>
      </c>
      <c r="J368" s="1025"/>
      <c r="K368" s="1025"/>
      <c r="L368" s="1025"/>
      <c r="M368" s="1013"/>
      <c r="N368" s="1013">
        <f t="shared" si="78"/>
        <v>0</v>
      </c>
      <c r="O368" s="1013"/>
      <c r="P368" s="1317"/>
      <c r="Q368" s="1014"/>
      <c r="R368" s="1014"/>
      <c r="S368" s="1014"/>
      <c r="T368" s="1014"/>
      <c r="U368" s="1014"/>
      <c r="V368" s="1014">
        <f t="shared" si="79"/>
        <v>0</v>
      </c>
      <c r="W368" s="1015"/>
      <c r="X368" s="1015"/>
      <c r="Y368" s="1016"/>
      <c r="Z368" s="1016"/>
      <c r="AA368" s="1016"/>
      <c r="AB368" s="1016"/>
      <c r="AC368" s="1016">
        <f t="shared" si="80"/>
        <v>0</v>
      </c>
      <c r="AD368" s="1017"/>
      <c r="AE368" s="1017"/>
      <c r="AF368" s="1017"/>
      <c r="AG368" s="1017"/>
      <c r="AH368" s="1017">
        <f t="shared" si="81"/>
        <v>0</v>
      </c>
      <c r="AI368" s="1016"/>
      <c r="AJ368" s="1016"/>
      <c r="AK368" s="1016"/>
      <c r="AL368" s="1016"/>
      <c r="AM368" s="1016"/>
      <c r="AN368" s="1016"/>
      <c r="AO368" s="1016"/>
      <c r="AP368" s="1016">
        <f t="shared" si="82"/>
        <v>0</v>
      </c>
      <c r="AQ368" s="1306"/>
      <c r="AR368" s="1306"/>
      <c r="AS368" s="1306"/>
      <c r="AT368" s="1306"/>
      <c r="AU368" s="1306"/>
      <c r="AV368" s="1306"/>
      <c r="AW368" s="1306"/>
      <c r="AX368" s="1923"/>
      <c r="AY368" s="1923"/>
      <c r="AZ368" s="1923"/>
      <c r="BA368" s="1923"/>
      <c r="BB368" s="1923"/>
      <c r="BC368" s="1923"/>
      <c r="BD368" s="1923"/>
      <c r="BE368" s="1007"/>
    </row>
    <row r="369" spans="1:57" ht="15.75" hidden="1" customHeight="1">
      <c r="A369" s="885" t="s">
        <v>636</v>
      </c>
      <c r="B369" s="1087"/>
      <c r="C369" s="1010"/>
      <c r="D369" s="937"/>
      <c r="E369" s="1012">
        <v>0</v>
      </c>
      <c r="F369" s="1012">
        <v>0</v>
      </c>
      <c r="G369" s="1012">
        <v>0</v>
      </c>
      <c r="H369" s="1012">
        <v>0</v>
      </c>
      <c r="I369" s="1012">
        <f t="shared" si="77"/>
        <v>0</v>
      </c>
      <c r="J369" s="1025"/>
      <c r="K369" s="1025"/>
      <c r="L369" s="1025"/>
      <c r="M369" s="1013"/>
      <c r="N369" s="1013">
        <f t="shared" si="78"/>
        <v>0</v>
      </c>
      <c r="O369" s="1013"/>
      <c r="P369" s="1317">
        <f>E369+J369</f>
        <v>0</v>
      </c>
      <c r="Q369" s="1014"/>
      <c r="R369" s="1014">
        <f>F369+K369</f>
        <v>0</v>
      </c>
      <c r="S369" s="1014"/>
      <c r="T369" s="1014">
        <f>G369+L369</f>
        <v>0</v>
      </c>
      <c r="U369" s="1014">
        <f>H369+M369</f>
        <v>0</v>
      </c>
      <c r="V369" s="1014">
        <f t="shared" si="79"/>
        <v>0</v>
      </c>
      <c r="W369" s="1015"/>
      <c r="X369" s="1015"/>
      <c r="Y369" s="1016">
        <v>0</v>
      </c>
      <c r="Z369" s="1016">
        <v>0</v>
      </c>
      <c r="AA369" s="1016">
        <v>0</v>
      </c>
      <c r="AB369" s="1016">
        <v>0</v>
      </c>
      <c r="AC369" s="1016">
        <f t="shared" si="80"/>
        <v>0</v>
      </c>
      <c r="AD369" s="1017"/>
      <c r="AE369" s="1017"/>
      <c r="AF369" s="1017"/>
      <c r="AG369" s="1017"/>
      <c r="AH369" s="1017">
        <f t="shared" si="81"/>
        <v>0</v>
      </c>
      <c r="AI369" s="1016">
        <f>Y369+AD369</f>
        <v>0</v>
      </c>
      <c r="AJ369" s="1016"/>
      <c r="AK369" s="1016"/>
      <c r="AL369" s="1016">
        <f>Z369+AE369</f>
        <v>0</v>
      </c>
      <c r="AM369" s="1016"/>
      <c r="AN369" s="1016">
        <f>AA369+AF369</f>
        <v>0</v>
      </c>
      <c r="AO369" s="1016">
        <f>AB369+AG369</f>
        <v>0</v>
      </c>
      <c r="AP369" s="1016">
        <f t="shared" si="82"/>
        <v>0</v>
      </c>
      <c r="AQ369" s="1306"/>
      <c r="AR369" s="1306"/>
      <c r="AS369" s="1306"/>
      <c r="AT369" s="1306"/>
      <c r="AU369" s="1306"/>
      <c r="AV369" s="1306"/>
      <c r="AW369" s="1306"/>
      <c r="AX369" s="1923"/>
      <c r="AY369" s="1923"/>
      <c r="AZ369" s="1923"/>
      <c r="BA369" s="1923"/>
      <c r="BB369" s="1923"/>
      <c r="BC369" s="1923"/>
      <c r="BD369" s="1923"/>
      <c r="BE369" s="1007"/>
    </row>
    <row r="370" spans="1:57" ht="13.9" customHeight="1">
      <c r="B370" s="914" t="s">
        <v>497</v>
      </c>
      <c r="C370" s="942" t="s">
        <v>548</v>
      </c>
      <c r="D370" s="1142"/>
      <c r="E370" s="1142">
        <v>0</v>
      </c>
      <c r="F370" s="1142">
        <v>0</v>
      </c>
      <c r="G370" s="1142">
        <v>0</v>
      </c>
      <c r="H370" s="1142">
        <v>0</v>
      </c>
      <c r="I370" s="1142">
        <f t="shared" si="77"/>
        <v>0</v>
      </c>
      <c r="J370" s="1142">
        <f>SUM(J371:J390)</f>
        <v>0</v>
      </c>
      <c r="K370" s="1142">
        <f>SUM(K371:K390)</f>
        <v>0</v>
      </c>
      <c r="L370" s="1142">
        <f>SUM(L371:L390)</f>
        <v>0</v>
      </c>
      <c r="M370" s="1142">
        <f>SUM(M371:M390)</f>
        <v>0</v>
      </c>
      <c r="N370" s="1142">
        <f t="shared" si="78"/>
        <v>0</v>
      </c>
      <c r="O370" s="1142"/>
      <c r="P370" s="1750">
        <f>SUM(P371:P390)</f>
        <v>1.19</v>
      </c>
      <c r="Q370" s="1750">
        <f>SUM(Q371:Q390)</f>
        <v>1</v>
      </c>
      <c r="R370" s="1142">
        <f>SUM(R371:R390)</f>
        <v>68310</v>
      </c>
      <c r="S370" s="1142"/>
      <c r="T370" s="1142">
        <f>SUM(T371:T390)</f>
        <v>0</v>
      </c>
      <c r="U370" s="1142">
        <f>SUM(U371:U390)</f>
        <v>0</v>
      </c>
      <c r="V370" s="1142">
        <f t="shared" si="79"/>
        <v>68310</v>
      </c>
      <c r="W370" s="1143"/>
      <c r="X370" s="1143"/>
      <c r="Y370" s="1142">
        <v>0</v>
      </c>
      <c r="Z370" s="1142">
        <v>0</v>
      </c>
      <c r="AA370" s="1142">
        <v>0</v>
      </c>
      <c r="AB370" s="1142">
        <v>0</v>
      </c>
      <c r="AC370" s="1142">
        <f t="shared" si="80"/>
        <v>0</v>
      </c>
      <c r="AD370" s="1142">
        <f>SUM(AD371:AD390)</f>
        <v>0</v>
      </c>
      <c r="AE370" s="1142">
        <f>SUM(AE371:AE390)</f>
        <v>0</v>
      </c>
      <c r="AF370" s="1142">
        <f>SUM(AF371:AF390)</f>
        <v>0</v>
      </c>
      <c r="AG370" s="1142">
        <f>SUM(AG371:AG390)</f>
        <v>0</v>
      </c>
      <c r="AH370" s="1142">
        <f t="shared" si="81"/>
        <v>0</v>
      </c>
      <c r="AI370" s="1142">
        <f>AI373</f>
        <v>0</v>
      </c>
      <c r="AJ370" s="1861">
        <f t="shared" ref="AJ370:AP370" si="90">AJ373</f>
        <v>0</v>
      </c>
      <c r="AK370" s="1861">
        <f t="shared" si="90"/>
        <v>0</v>
      </c>
      <c r="AL370" s="1861">
        <f t="shared" si="90"/>
        <v>63694</v>
      </c>
      <c r="AM370" s="1861">
        <f t="shared" si="90"/>
        <v>0</v>
      </c>
      <c r="AN370" s="1861">
        <f t="shared" si="90"/>
        <v>0</v>
      </c>
      <c r="AO370" s="1861">
        <f t="shared" si="90"/>
        <v>0</v>
      </c>
      <c r="AP370" s="1861">
        <f t="shared" si="90"/>
        <v>63694</v>
      </c>
      <c r="AQ370" s="1142">
        <f>AQ373</f>
        <v>0</v>
      </c>
      <c r="AR370" s="1861"/>
      <c r="AS370" s="1142">
        <f>AS373</f>
        <v>0</v>
      </c>
      <c r="AT370" s="1142">
        <f>AT373</f>
        <v>0</v>
      </c>
      <c r="AU370" s="1142">
        <f>AU373</f>
        <v>0</v>
      </c>
      <c r="AV370" s="1142">
        <f>AV373</f>
        <v>0</v>
      </c>
      <c r="AW370" s="1861">
        <f>AW373</f>
        <v>0</v>
      </c>
      <c r="AX370" s="1861"/>
      <c r="AY370" s="1861"/>
      <c r="AZ370" s="1861"/>
      <c r="BA370" s="1861"/>
      <c r="BB370" s="1861"/>
      <c r="BC370" s="1861"/>
      <c r="BD370" s="1861"/>
      <c r="BE370" s="1149"/>
    </row>
    <row r="371" spans="1:57" ht="24" hidden="1" customHeight="1">
      <c r="A371" s="911">
        <v>8</v>
      </c>
      <c r="B371" s="1087" t="s">
        <v>499</v>
      </c>
      <c r="C371" s="1010" t="s">
        <v>638</v>
      </c>
      <c r="D371" s="952"/>
      <c r="E371" s="1034">
        <v>0</v>
      </c>
      <c r="F371" s="1034">
        <v>0</v>
      </c>
      <c r="G371" s="1034">
        <v>0</v>
      </c>
      <c r="H371" s="1034">
        <v>0</v>
      </c>
      <c r="I371" s="1034">
        <f t="shared" si="77"/>
        <v>0</v>
      </c>
      <c r="J371" s="1030"/>
      <c r="K371" s="1030"/>
      <c r="L371" s="1030"/>
      <c r="M371" s="1031"/>
      <c r="N371" s="1031">
        <f t="shared" si="78"/>
        <v>0</v>
      </c>
      <c r="O371" s="1031"/>
      <c r="P371" s="1847">
        <f>E371+J371</f>
        <v>0</v>
      </c>
      <c r="Q371" s="997"/>
      <c r="R371" s="1028">
        <f>F371+K371</f>
        <v>0</v>
      </c>
      <c r="S371" s="1028"/>
      <c r="T371" s="1028">
        <f t="shared" ref="T371:U375" si="91">G371+L371</f>
        <v>0</v>
      </c>
      <c r="U371" s="1028">
        <f t="shared" si="91"/>
        <v>0</v>
      </c>
      <c r="V371" s="1028">
        <f t="shared" si="79"/>
        <v>0</v>
      </c>
      <c r="W371" s="1041"/>
      <c r="X371" s="1041"/>
      <c r="Y371" s="917">
        <v>0</v>
      </c>
      <c r="Z371" s="917">
        <v>0</v>
      </c>
      <c r="AA371" s="1029">
        <v>0</v>
      </c>
      <c r="AB371" s="1029">
        <v>0</v>
      </c>
      <c r="AC371" s="1029">
        <f t="shared" si="80"/>
        <v>0</v>
      </c>
      <c r="AD371" s="1033"/>
      <c r="AE371" s="1033"/>
      <c r="AF371" s="1033"/>
      <c r="AG371" s="1033"/>
      <c r="AH371" s="1033">
        <f t="shared" si="81"/>
        <v>0</v>
      </c>
      <c r="AI371" s="1016">
        <f>Y371+AD371</f>
        <v>0</v>
      </c>
      <c r="AJ371" s="1016"/>
      <c r="AK371" s="1016"/>
      <c r="AL371" s="1029">
        <f>Z371+AE371</f>
        <v>0</v>
      </c>
      <c r="AM371" s="1029"/>
      <c r="AN371" s="1016">
        <f t="shared" ref="AN371:AO374" si="92">AA371+AF371</f>
        <v>0</v>
      </c>
      <c r="AO371" s="1016">
        <f t="shared" si="92"/>
        <v>0</v>
      </c>
      <c r="AP371" s="1016">
        <f t="shared" si="82"/>
        <v>0</v>
      </c>
      <c r="AQ371" s="1306"/>
      <c r="AR371" s="1306"/>
      <c r="AS371" s="1306"/>
      <c r="AT371" s="1306"/>
      <c r="AU371" s="1306"/>
      <c r="AV371" s="1306"/>
      <c r="AW371" s="1306"/>
      <c r="AX371" s="1923"/>
      <c r="AY371" s="1923"/>
      <c r="AZ371" s="1923"/>
      <c r="BA371" s="1923"/>
      <c r="BB371" s="1923"/>
      <c r="BC371" s="1923"/>
      <c r="BD371" s="1923"/>
      <c r="BE371" s="1007"/>
    </row>
    <row r="372" spans="1:57" ht="14.25" hidden="1" customHeight="1">
      <c r="A372" s="885" t="s">
        <v>636</v>
      </c>
      <c r="B372" s="1087"/>
      <c r="C372" s="1010" t="s">
        <v>671</v>
      </c>
      <c r="D372" s="937"/>
      <c r="E372" s="1012">
        <v>0</v>
      </c>
      <c r="F372" s="1012">
        <v>0</v>
      </c>
      <c r="G372" s="1012">
        <v>0</v>
      </c>
      <c r="H372" s="1012">
        <v>0</v>
      </c>
      <c r="I372" s="1012">
        <f t="shared" si="77"/>
        <v>0</v>
      </c>
      <c r="J372" s="1025"/>
      <c r="K372" s="1025"/>
      <c r="L372" s="1025"/>
      <c r="M372" s="1013"/>
      <c r="N372" s="1013">
        <f t="shared" si="78"/>
        <v>0</v>
      </c>
      <c r="O372" s="1013"/>
      <c r="P372" s="1848">
        <f>E372+J372</f>
        <v>0</v>
      </c>
      <c r="Q372" s="1014"/>
      <c r="R372" s="1014">
        <f>F372+K372</f>
        <v>0</v>
      </c>
      <c r="S372" s="1014"/>
      <c r="T372" s="1014">
        <f t="shared" si="91"/>
        <v>0</v>
      </c>
      <c r="U372" s="1014">
        <f t="shared" si="91"/>
        <v>0</v>
      </c>
      <c r="V372" s="1014">
        <f t="shared" si="79"/>
        <v>0</v>
      </c>
      <c r="W372" s="1015"/>
      <c r="X372" s="1015"/>
      <c r="Y372" s="1016">
        <v>0</v>
      </c>
      <c r="Z372" s="1016">
        <v>0</v>
      </c>
      <c r="AA372" s="1016">
        <v>0</v>
      </c>
      <c r="AB372" s="1016">
        <v>0</v>
      </c>
      <c r="AC372" s="1016">
        <f t="shared" si="80"/>
        <v>0</v>
      </c>
      <c r="AD372" s="1017"/>
      <c r="AE372" s="1017"/>
      <c r="AF372" s="1017"/>
      <c r="AG372" s="1017"/>
      <c r="AH372" s="1017">
        <f t="shared" si="81"/>
        <v>0</v>
      </c>
      <c r="AI372" s="1016">
        <f>Y372+AD372</f>
        <v>0</v>
      </c>
      <c r="AJ372" s="1016"/>
      <c r="AK372" s="1016"/>
      <c r="AL372" s="1029">
        <f>Z372+AE372</f>
        <v>0</v>
      </c>
      <c r="AM372" s="1029"/>
      <c r="AN372" s="1016">
        <f t="shared" si="92"/>
        <v>0</v>
      </c>
      <c r="AO372" s="1016">
        <f t="shared" si="92"/>
        <v>0</v>
      </c>
      <c r="AP372" s="1016">
        <f t="shared" si="82"/>
        <v>0</v>
      </c>
      <c r="AQ372" s="1306"/>
      <c r="AR372" s="1306"/>
      <c r="AS372" s="1306"/>
      <c r="AT372" s="1306"/>
      <c r="AU372" s="1306"/>
      <c r="AV372" s="1306"/>
      <c r="AW372" s="1306"/>
      <c r="AX372" s="1923"/>
      <c r="AY372" s="1923"/>
      <c r="AZ372" s="1923"/>
      <c r="BA372" s="1923"/>
      <c r="BB372" s="1923"/>
      <c r="BC372" s="1923"/>
      <c r="BD372" s="1923"/>
      <c r="BE372" s="1007"/>
    </row>
    <row r="373" spans="1:57" ht="39.75" customHeight="1">
      <c r="B373" s="1087" t="s">
        <v>499</v>
      </c>
      <c r="C373" s="1010" t="s">
        <v>670</v>
      </c>
      <c r="D373" s="937"/>
      <c r="E373" s="1012">
        <v>0</v>
      </c>
      <c r="F373" s="1012">
        <v>0</v>
      </c>
      <c r="G373" s="1012">
        <v>0</v>
      </c>
      <c r="H373" s="1012">
        <v>0</v>
      </c>
      <c r="I373" s="1012">
        <f t="shared" si="77"/>
        <v>0</v>
      </c>
      <c r="J373" s="1025"/>
      <c r="K373" s="1025"/>
      <c r="L373" s="1025"/>
      <c r="M373" s="1013"/>
      <c r="N373" s="1013">
        <f t="shared" si="78"/>
        <v>0</v>
      </c>
      <c r="O373" s="1013"/>
      <c r="P373" s="1848">
        <v>1.19</v>
      </c>
      <c r="Q373" s="1014">
        <v>1</v>
      </c>
      <c r="R373" s="1014">
        <v>68310</v>
      </c>
      <c r="S373" s="1014"/>
      <c r="T373" s="1014">
        <f t="shared" si="91"/>
        <v>0</v>
      </c>
      <c r="U373" s="1014">
        <f t="shared" si="91"/>
        <v>0</v>
      </c>
      <c r="V373" s="1014">
        <f t="shared" si="79"/>
        <v>68310</v>
      </c>
      <c r="W373" s="1015"/>
      <c r="X373" s="1015"/>
      <c r="Y373" s="1016">
        <v>0</v>
      </c>
      <c r="Z373" s="1016">
        <v>0</v>
      </c>
      <c r="AA373" s="1016">
        <v>0</v>
      </c>
      <c r="AB373" s="1016">
        <v>0</v>
      </c>
      <c r="AC373" s="1016">
        <f t="shared" si="80"/>
        <v>0</v>
      </c>
      <c r="AD373" s="1017"/>
      <c r="AE373" s="1017"/>
      <c r="AF373" s="1017"/>
      <c r="AG373" s="1017"/>
      <c r="AH373" s="1017">
        <f t="shared" si="81"/>
        <v>0</v>
      </c>
      <c r="AI373" s="1016">
        <f>Y373+AD373</f>
        <v>0</v>
      </c>
      <c r="AJ373" s="1016"/>
      <c r="AK373" s="1016"/>
      <c r="AL373" s="1029">
        <v>63694</v>
      </c>
      <c r="AM373" s="1029"/>
      <c r="AN373" s="1016">
        <f t="shared" si="92"/>
        <v>0</v>
      </c>
      <c r="AO373" s="1016">
        <f t="shared" si="92"/>
        <v>0</v>
      </c>
      <c r="AP373" s="1016">
        <f t="shared" si="82"/>
        <v>63694</v>
      </c>
      <c r="AQ373" s="1306"/>
      <c r="AR373" s="1306"/>
      <c r="AS373" s="1306"/>
      <c r="AT373" s="1306"/>
      <c r="AU373" s="1306">
        <v>0</v>
      </c>
      <c r="AV373" s="1306">
        <v>0</v>
      </c>
      <c r="AW373" s="1306">
        <f>AT373+AU373+AV373</f>
        <v>0</v>
      </c>
      <c r="AX373" s="1923"/>
      <c r="AY373" s="1923"/>
      <c r="AZ373" s="1923"/>
      <c r="BA373" s="1923"/>
      <c r="BB373" s="1923"/>
      <c r="BC373" s="1923"/>
      <c r="BD373" s="1923"/>
      <c r="BE373" s="1007" t="s">
        <v>1308</v>
      </c>
    </row>
    <row r="374" spans="1:57" ht="14.25" hidden="1" customHeight="1">
      <c r="B374" s="1087" t="s">
        <v>669</v>
      </c>
      <c r="C374" s="1010" t="s">
        <v>291</v>
      </c>
      <c r="D374" s="937"/>
      <c r="E374" s="1012">
        <v>0</v>
      </c>
      <c r="F374" s="1012">
        <v>0</v>
      </c>
      <c r="G374" s="1012">
        <v>0</v>
      </c>
      <c r="H374" s="1012">
        <v>0</v>
      </c>
      <c r="I374" s="1012">
        <f t="shared" si="77"/>
        <v>0</v>
      </c>
      <c r="J374" s="1025"/>
      <c r="K374" s="1025"/>
      <c r="L374" s="1025"/>
      <c r="M374" s="1013"/>
      <c r="N374" s="1013">
        <f t="shared" si="78"/>
        <v>0</v>
      </c>
      <c r="O374" s="1013"/>
      <c r="P374" s="1317">
        <f>E374+J374</f>
        <v>0</v>
      </c>
      <c r="Q374" s="1014"/>
      <c r="R374" s="1014">
        <f>F374+K374</f>
        <v>0</v>
      </c>
      <c r="S374" s="1014"/>
      <c r="T374" s="1014">
        <f t="shared" si="91"/>
        <v>0</v>
      </c>
      <c r="U374" s="1014">
        <f t="shared" si="91"/>
        <v>0</v>
      </c>
      <c r="V374" s="1014">
        <f t="shared" si="79"/>
        <v>0</v>
      </c>
      <c r="W374" s="1015"/>
      <c r="X374" s="1015"/>
      <c r="Y374" s="1016">
        <v>0</v>
      </c>
      <c r="Z374" s="1016">
        <v>0</v>
      </c>
      <c r="AA374" s="1016">
        <v>0</v>
      </c>
      <c r="AB374" s="1016">
        <v>0</v>
      </c>
      <c r="AC374" s="1016">
        <f t="shared" si="80"/>
        <v>0</v>
      </c>
      <c r="AD374" s="1017"/>
      <c r="AE374" s="1017"/>
      <c r="AF374" s="1017"/>
      <c r="AG374" s="1017"/>
      <c r="AH374" s="1017">
        <f t="shared" si="81"/>
        <v>0</v>
      </c>
      <c r="AI374" s="1016">
        <f>Y374+AD374</f>
        <v>0</v>
      </c>
      <c r="AJ374" s="1016"/>
      <c r="AK374" s="1016"/>
      <c r="AL374" s="1029">
        <f>Z374+AE374</f>
        <v>0</v>
      </c>
      <c r="AM374" s="1029"/>
      <c r="AN374" s="1016">
        <f t="shared" si="92"/>
        <v>0</v>
      </c>
      <c r="AO374" s="1016">
        <f t="shared" si="92"/>
        <v>0</v>
      </c>
      <c r="AP374" s="1016">
        <f t="shared" si="82"/>
        <v>0</v>
      </c>
      <c r="AQ374" s="1306"/>
      <c r="AR374" s="1306"/>
      <c r="AS374" s="1306"/>
      <c r="AT374" s="1306"/>
      <c r="AU374" s="1306"/>
      <c r="AV374" s="1306"/>
      <c r="AW374" s="1306"/>
      <c r="AX374" s="1923"/>
      <c r="AY374" s="1923"/>
      <c r="AZ374" s="1923"/>
      <c r="BA374" s="1923"/>
      <c r="BB374" s="1923"/>
      <c r="BC374" s="1923"/>
      <c r="BD374" s="1923"/>
      <c r="BE374" s="1007"/>
    </row>
    <row r="375" spans="1:57" ht="14.25" hidden="1" customHeight="1">
      <c r="B375" s="1087"/>
      <c r="C375" s="1010" t="s">
        <v>317</v>
      </c>
      <c r="D375" s="937"/>
      <c r="E375" s="1012">
        <v>0</v>
      </c>
      <c r="F375" s="1012">
        <v>0</v>
      </c>
      <c r="G375" s="1012">
        <v>0</v>
      </c>
      <c r="H375" s="1012"/>
      <c r="I375" s="1012">
        <f t="shared" si="77"/>
        <v>0</v>
      </c>
      <c r="J375" s="1025"/>
      <c r="K375" s="1025"/>
      <c r="L375" s="1025"/>
      <c r="M375" s="1013"/>
      <c r="N375" s="1013">
        <f t="shared" si="78"/>
        <v>0</v>
      </c>
      <c r="O375" s="1013"/>
      <c r="P375" s="1317">
        <f>E375+J375</f>
        <v>0</v>
      </c>
      <c r="Q375" s="1014"/>
      <c r="R375" s="1014">
        <f>F375+K375</f>
        <v>0</v>
      </c>
      <c r="S375" s="1014"/>
      <c r="T375" s="1014">
        <f t="shared" si="91"/>
        <v>0</v>
      </c>
      <c r="U375" s="1014">
        <f t="shared" si="91"/>
        <v>0</v>
      </c>
      <c r="V375" s="1014">
        <f t="shared" si="79"/>
        <v>0</v>
      </c>
      <c r="W375" s="1059"/>
      <c r="X375" s="1059"/>
      <c r="Y375" s="1016"/>
      <c r="Z375" s="1016"/>
      <c r="AA375" s="1016"/>
      <c r="AB375" s="1016"/>
      <c r="AC375" s="1016">
        <f t="shared" si="80"/>
        <v>0</v>
      </c>
      <c r="AD375" s="1017"/>
      <c r="AE375" s="1017"/>
      <c r="AF375" s="1017"/>
      <c r="AG375" s="1017"/>
      <c r="AH375" s="1017">
        <f t="shared" si="81"/>
        <v>0</v>
      </c>
      <c r="AI375" s="1016"/>
      <c r="AJ375" s="1016"/>
      <c r="AK375" s="1016"/>
      <c r="AL375" s="1016"/>
      <c r="AM375" s="1016"/>
      <c r="AN375" s="1016"/>
      <c r="AO375" s="1016"/>
      <c r="AP375" s="1016">
        <f t="shared" si="82"/>
        <v>0</v>
      </c>
      <c r="AQ375" s="1306"/>
      <c r="AR375" s="1306"/>
      <c r="AS375" s="1306"/>
      <c r="AT375" s="1306"/>
      <c r="AU375" s="1306"/>
      <c r="AV375" s="1306"/>
      <c r="AW375" s="1306"/>
      <c r="AX375" s="1923"/>
      <c r="AY375" s="1923"/>
      <c r="AZ375" s="1923"/>
      <c r="BA375" s="1923"/>
      <c r="BB375" s="1923"/>
      <c r="BC375" s="1923"/>
      <c r="BD375" s="1923"/>
      <c r="BE375" s="1007"/>
    </row>
    <row r="376" spans="1:57" ht="14.25" hidden="1" customHeight="1">
      <c r="B376" s="1087"/>
      <c r="C376" s="1010"/>
      <c r="D376" s="937"/>
      <c r="E376" s="1012"/>
      <c r="F376" s="1012"/>
      <c r="G376" s="1012"/>
      <c r="H376" s="1012"/>
      <c r="I376" s="1012">
        <f t="shared" si="77"/>
        <v>0</v>
      </c>
      <c r="J376" s="1025"/>
      <c r="K376" s="1025"/>
      <c r="L376" s="1025"/>
      <c r="M376" s="1013"/>
      <c r="N376" s="1013">
        <f t="shared" si="78"/>
        <v>0</v>
      </c>
      <c r="O376" s="1013"/>
      <c r="P376" s="1317"/>
      <c r="Q376" s="1014"/>
      <c r="R376" s="1014"/>
      <c r="S376" s="1014"/>
      <c r="T376" s="1014"/>
      <c r="U376" s="1014"/>
      <c r="V376" s="1014">
        <f t="shared" si="79"/>
        <v>0</v>
      </c>
      <c r="W376" s="1015"/>
      <c r="X376" s="1015"/>
      <c r="Y376" s="1016"/>
      <c r="Z376" s="1016"/>
      <c r="AA376" s="1016"/>
      <c r="AB376" s="1016"/>
      <c r="AC376" s="1016">
        <f t="shared" si="80"/>
        <v>0</v>
      </c>
      <c r="AD376" s="1017"/>
      <c r="AE376" s="1017"/>
      <c r="AF376" s="1017"/>
      <c r="AG376" s="1017"/>
      <c r="AH376" s="1017">
        <f t="shared" si="81"/>
        <v>0</v>
      </c>
      <c r="AI376" s="1016"/>
      <c r="AJ376" s="1016"/>
      <c r="AK376" s="1016"/>
      <c r="AL376" s="1016"/>
      <c r="AM376" s="1016"/>
      <c r="AN376" s="1016"/>
      <c r="AO376" s="1016"/>
      <c r="AP376" s="1016">
        <f t="shared" si="82"/>
        <v>0</v>
      </c>
      <c r="AQ376" s="1306"/>
      <c r="AR376" s="1306"/>
      <c r="AS376" s="1306"/>
      <c r="AT376" s="1306"/>
      <c r="AU376" s="1306"/>
      <c r="AV376" s="1306"/>
      <c r="AW376" s="1306"/>
      <c r="AX376" s="1923"/>
      <c r="AY376" s="1923"/>
      <c r="AZ376" s="1923"/>
      <c r="BA376" s="1923"/>
      <c r="BB376" s="1923"/>
      <c r="BC376" s="1923"/>
      <c r="BD376" s="1923"/>
      <c r="BE376" s="1007"/>
    </row>
    <row r="377" spans="1:57" ht="14.25" hidden="1" customHeight="1">
      <c r="B377" s="1087"/>
      <c r="C377" s="1010"/>
      <c r="D377" s="937"/>
      <c r="E377" s="1012"/>
      <c r="F377" s="1012"/>
      <c r="G377" s="1012"/>
      <c r="H377" s="1012"/>
      <c r="I377" s="1012">
        <f t="shared" si="77"/>
        <v>0</v>
      </c>
      <c r="J377" s="1025"/>
      <c r="K377" s="1025"/>
      <c r="L377" s="1025"/>
      <c r="M377" s="1013"/>
      <c r="N377" s="1013">
        <f t="shared" si="78"/>
        <v>0</v>
      </c>
      <c r="O377" s="1013"/>
      <c r="P377" s="1317"/>
      <c r="Q377" s="1014"/>
      <c r="R377" s="1014"/>
      <c r="S377" s="1014"/>
      <c r="T377" s="1014"/>
      <c r="U377" s="1014"/>
      <c r="V377" s="1014">
        <f t="shared" si="79"/>
        <v>0</v>
      </c>
      <c r="W377" s="1015"/>
      <c r="X377" s="1015"/>
      <c r="Y377" s="1016"/>
      <c r="Z377" s="1016"/>
      <c r="AA377" s="1016"/>
      <c r="AB377" s="1016"/>
      <c r="AC377" s="1016">
        <f t="shared" si="80"/>
        <v>0</v>
      </c>
      <c r="AD377" s="1017"/>
      <c r="AE377" s="1017"/>
      <c r="AF377" s="1017"/>
      <c r="AG377" s="1017"/>
      <c r="AH377" s="1017">
        <f t="shared" si="81"/>
        <v>0</v>
      </c>
      <c r="AI377" s="1016"/>
      <c r="AJ377" s="1016"/>
      <c r="AK377" s="1016"/>
      <c r="AL377" s="1016"/>
      <c r="AM377" s="1016"/>
      <c r="AN377" s="1016"/>
      <c r="AO377" s="1016"/>
      <c r="AP377" s="1016">
        <f t="shared" si="82"/>
        <v>0</v>
      </c>
      <c r="AQ377" s="1306"/>
      <c r="AR377" s="1306"/>
      <c r="AS377" s="1306"/>
      <c r="AT377" s="1306"/>
      <c r="AU377" s="1306"/>
      <c r="AV377" s="1306"/>
      <c r="AW377" s="1306"/>
      <c r="AX377" s="1923"/>
      <c r="AY377" s="1923"/>
      <c r="AZ377" s="1923"/>
      <c r="BA377" s="1923"/>
      <c r="BB377" s="1923"/>
      <c r="BC377" s="1923"/>
      <c r="BD377" s="1923"/>
      <c r="BE377" s="1007"/>
    </row>
    <row r="378" spans="1:57" ht="14.25" hidden="1" customHeight="1">
      <c r="B378" s="1087"/>
      <c r="C378" s="1010"/>
      <c r="D378" s="937"/>
      <c r="E378" s="1012"/>
      <c r="F378" s="1012"/>
      <c r="G378" s="1012"/>
      <c r="H378" s="1012"/>
      <c r="I378" s="1012">
        <f t="shared" si="77"/>
        <v>0</v>
      </c>
      <c r="J378" s="1025"/>
      <c r="K378" s="1025"/>
      <c r="L378" s="1025"/>
      <c r="M378" s="1013"/>
      <c r="N378" s="1013">
        <f t="shared" si="78"/>
        <v>0</v>
      </c>
      <c r="O378" s="1013"/>
      <c r="P378" s="1317"/>
      <c r="Q378" s="1014"/>
      <c r="R378" s="1014"/>
      <c r="S378" s="1014"/>
      <c r="T378" s="1014"/>
      <c r="U378" s="1014"/>
      <c r="V378" s="1014">
        <f t="shared" si="79"/>
        <v>0</v>
      </c>
      <c r="W378" s="1015"/>
      <c r="X378" s="1015"/>
      <c r="Y378" s="1016"/>
      <c r="Z378" s="1016"/>
      <c r="AA378" s="1016"/>
      <c r="AB378" s="1016"/>
      <c r="AC378" s="1016">
        <f t="shared" si="80"/>
        <v>0</v>
      </c>
      <c r="AD378" s="1017"/>
      <c r="AE378" s="1017"/>
      <c r="AF378" s="1017"/>
      <c r="AG378" s="1017"/>
      <c r="AH378" s="1017">
        <f t="shared" si="81"/>
        <v>0</v>
      </c>
      <c r="AI378" s="1016"/>
      <c r="AJ378" s="1016"/>
      <c r="AK378" s="1016"/>
      <c r="AL378" s="1016"/>
      <c r="AM378" s="1016"/>
      <c r="AN378" s="1016"/>
      <c r="AO378" s="1016"/>
      <c r="AP378" s="1016">
        <f t="shared" si="82"/>
        <v>0</v>
      </c>
      <c r="AQ378" s="1306"/>
      <c r="AR378" s="1306"/>
      <c r="AS378" s="1306"/>
      <c r="AT378" s="1306"/>
      <c r="AU378" s="1306"/>
      <c r="AV378" s="1306"/>
      <c r="AW378" s="1306"/>
      <c r="AX378" s="1923"/>
      <c r="AY378" s="1923"/>
      <c r="AZ378" s="1923"/>
      <c r="BA378" s="1923"/>
      <c r="BB378" s="1923"/>
      <c r="BC378" s="1923"/>
      <c r="BD378" s="1923"/>
      <c r="BE378" s="1007"/>
    </row>
    <row r="379" spans="1:57" ht="14.25" hidden="1" customHeight="1">
      <c r="B379" s="1087"/>
      <c r="C379" s="1010"/>
      <c r="D379" s="937"/>
      <c r="E379" s="1012"/>
      <c r="F379" s="1012"/>
      <c r="G379" s="1012"/>
      <c r="H379" s="1012"/>
      <c r="I379" s="1012">
        <f t="shared" si="77"/>
        <v>0</v>
      </c>
      <c r="J379" s="1025"/>
      <c r="K379" s="1025"/>
      <c r="L379" s="1025"/>
      <c r="M379" s="1013"/>
      <c r="N379" s="1013">
        <f t="shared" si="78"/>
        <v>0</v>
      </c>
      <c r="O379" s="1013"/>
      <c r="P379" s="1317"/>
      <c r="Q379" s="1014"/>
      <c r="R379" s="1014"/>
      <c r="S379" s="1014"/>
      <c r="T379" s="1014"/>
      <c r="U379" s="1014"/>
      <c r="V379" s="1014">
        <f t="shared" si="79"/>
        <v>0</v>
      </c>
      <c r="W379" s="1015"/>
      <c r="X379" s="1015"/>
      <c r="Y379" s="1016"/>
      <c r="Z379" s="1016"/>
      <c r="AA379" s="1016"/>
      <c r="AB379" s="1016"/>
      <c r="AC379" s="1016">
        <f t="shared" si="80"/>
        <v>0</v>
      </c>
      <c r="AD379" s="1017"/>
      <c r="AE379" s="1017"/>
      <c r="AF379" s="1017"/>
      <c r="AG379" s="1017"/>
      <c r="AH379" s="1017">
        <f t="shared" si="81"/>
        <v>0</v>
      </c>
      <c r="AI379" s="1016"/>
      <c r="AJ379" s="1016"/>
      <c r="AK379" s="1016"/>
      <c r="AL379" s="1016"/>
      <c r="AM379" s="1016"/>
      <c r="AN379" s="1016"/>
      <c r="AO379" s="1016"/>
      <c r="AP379" s="1016">
        <f t="shared" si="82"/>
        <v>0</v>
      </c>
      <c r="AQ379" s="1306"/>
      <c r="AR379" s="1306"/>
      <c r="AS379" s="1306"/>
      <c r="AT379" s="1306"/>
      <c r="AU379" s="1306"/>
      <c r="AV379" s="1306"/>
      <c r="AW379" s="1306"/>
      <c r="AX379" s="1923"/>
      <c r="AY379" s="1923"/>
      <c r="AZ379" s="1923"/>
      <c r="BA379" s="1923"/>
      <c r="BB379" s="1923"/>
      <c r="BC379" s="1923"/>
      <c r="BD379" s="1923"/>
      <c r="BE379" s="1007"/>
    </row>
    <row r="380" spans="1:57" ht="14.25" hidden="1" customHeight="1">
      <c r="B380" s="1087"/>
      <c r="C380" s="1010"/>
      <c r="D380" s="937"/>
      <c r="E380" s="1012"/>
      <c r="F380" s="1012"/>
      <c r="G380" s="1012"/>
      <c r="H380" s="1012"/>
      <c r="I380" s="1012">
        <f t="shared" si="77"/>
        <v>0</v>
      </c>
      <c r="J380" s="1025"/>
      <c r="K380" s="1025"/>
      <c r="L380" s="1025"/>
      <c r="M380" s="1013"/>
      <c r="N380" s="1013">
        <f t="shared" si="78"/>
        <v>0</v>
      </c>
      <c r="O380" s="1013"/>
      <c r="P380" s="1317"/>
      <c r="Q380" s="1014"/>
      <c r="R380" s="1014"/>
      <c r="S380" s="1014"/>
      <c r="T380" s="1014"/>
      <c r="U380" s="1014"/>
      <c r="V380" s="1014">
        <f t="shared" si="79"/>
        <v>0</v>
      </c>
      <c r="W380" s="1015"/>
      <c r="X380" s="1015"/>
      <c r="Y380" s="1016"/>
      <c r="Z380" s="1016"/>
      <c r="AA380" s="1016"/>
      <c r="AB380" s="1016"/>
      <c r="AC380" s="1016">
        <f t="shared" si="80"/>
        <v>0</v>
      </c>
      <c r="AD380" s="1017"/>
      <c r="AE380" s="1017"/>
      <c r="AF380" s="1017"/>
      <c r="AG380" s="1017"/>
      <c r="AH380" s="1017">
        <f t="shared" si="81"/>
        <v>0</v>
      </c>
      <c r="AI380" s="1016"/>
      <c r="AJ380" s="1016"/>
      <c r="AK380" s="1016"/>
      <c r="AL380" s="1016"/>
      <c r="AM380" s="1016"/>
      <c r="AN380" s="1016"/>
      <c r="AO380" s="1016"/>
      <c r="AP380" s="1016">
        <f t="shared" si="82"/>
        <v>0</v>
      </c>
      <c r="AQ380" s="1306"/>
      <c r="AR380" s="1306"/>
      <c r="AS380" s="1306"/>
      <c r="AT380" s="1306"/>
      <c r="AU380" s="1306"/>
      <c r="AV380" s="1306"/>
      <c r="AW380" s="1306"/>
      <c r="AX380" s="1923"/>
      <c r="AY380" s="1923"/>
      <c r="AZ380" s="1923"/>
      <c r="BA380" s="1923"/>
      <c r="BB380" s="1923"/>
      <c r="BC380" s="1923"/>
      <c r="BD380" s="1923"/>
      <c r="BE380" s="1007"/>
    </row>
    <row r="381" spans="1:57" ht="14.25" hidden="1" customHeight="1">
      <c r="B381" s="1087"/>
      <c r="C381" s="1010"/>
      <c r="D381" s="937"/>
      <c r="E381" s="1012"/>
      <c r="F381" s="1012"/>
      <c r="G381" s="1012"/>
      <c r="H381" s="1012"/>
      <c r="I381" s="1012">
        <f t="shared" si="77"/>
        <v>0</v>
      </c>
      <c r="J381" s="1025"/>
      <c r="K381" s="1025"/>
      <c r="L381" s="1025"/>
      <c r="M381" s="1013"/>
      <c r="N381" s="1013">
        <f t="shared" si="78"/>
        <v>0</v>
      </c>
      <c r="O381" s="1013"/>
      <c r="P381" s="1317"/>
      <c r="Q381" s="1014"/>
      <c r="R381" s="1014"/>
      <c r="S381" s="1014"/>
      <c r="T381" s="1014"/>
      <c r="U381" s="1014"/>
      <c r="V381" s="1014">
        <f t="shared" si="79"/>
        <v>0</v>
      </c>
      <c r="W381" s="1015"/>
      <c r="X381" s="1015"/>
      <c r="Y381" s="1016"/>
      <c r="Z381" s="1016"/>
      <c r="AA381" s="1016"/>
      <c r="AB381" s="1016"/>
      <c r="AC381" s="1016">
        <f t="shared" si="80"/>
        <v>0</v>
      </c>
      <c r="AD381" s="1017"/>
      <c r="AE381" s="1017"/>
      <c r="AF381" s="1017"/>
      <c r="AG381" s="1017"/>
      <c r="AH381" s="1017">
        <f t="shared" si="81"/>
        <v>0</v>
      </c>
      <c r="AI381" s="1016"/>
      <c r="AJ381" s="1016"/>
      <c r="AK381" s="1016"/>
      <c r="AL381" s="1016"/>
      <c r="AM381" s="1016"/>
      <c r="AN381" s="1016"/>
      <c r="AO381" s="1016"/>
      <c r="AP381" s="1016">
        <f t="shared" si="82"/>
        <v>0</v>
      </c>
      <c r="AQ381" s="1306"/>
      <c r="AR381" s="1306"/>
      <c r="AS381" s="1306"/>
      <c r="AT381" s="1306"/>
      <c r="AU381" s="1306"/>
      <c r="AV381" s="1306"/>
      <c r="AW381" s="1306"/>
      <c r="AX381" s="1923"/>
      <c r="AY381" s="1923"/>
      <c r="AZ381" s="1923"/>
      <c r="BA381" s="1923"/>
      <c r="BB381" s="1923"/>
      <c r="BC381" s="1923"/>
      <c r="BD381" s="1923"/>
      <c r="BE381" s="1007"/>
    </row>
    <row r="382" spans="1:57" ht="14.25" hidden="1" customHeight="1">
      <c r="B382" s="1087"/>
      <c r="C382" s="1010"/>
      <c r="D382" s="937"/>
      <c r="E382" s="1012"/>
      <c r="F382" s="1012"/>
      <c r="G382" s="1012"/>
      <c r="H382" s="1012"/>
      <c r="I382" s="1012">
        <f t="shared" si="77"/>
        <v>0</v>
      </c>
      <c r="J382" s="1025"/>
      <c r="K382" s="1025"/>
      <c r="L382" s="1025"/>
      <c r="M382" s="1013"/>
      <c r="N382" s="1013">
        <f t="shared" si="78"/>
        <v>0</v>
      </c>
      <c r="O382" s="1013"/>
      <c r="P382" s="1317"/>
      <c r="Q382" s="1014"/>
      <c r="R382" s="1014"/>
      <c r="S382" s="1014"/>
      <c r="T382" s="1014"/>
      <c r="U382" s="1014"/>
      <c r="V382" s="1014">
        <f t="shared" si="79"/>
        <v>0</v>
      </c>
      <c r="W382" s="1015"/>
      <c r="X382" s="1015"/>
      <c r="Y382" s="1016"/>
      <c r="Z382" s="1016"/>
      <c r="AA382" s="1016"/>
      <c r="AB382" s="1016"/>
      <c r="AC382" s="1016">
        <f t="shared" si="80"/>
        <v>0</v>
      </c>
      <c r="AD382" s="1017"/>
      <c r="AE382" s="1017"/>
      <c r="AF382" s="1017"/>
      <c r="AG382" s="1017"/>
      <c r="AH382" s="1017">
        <f t="shared" si="81"/>
        <v>0</v>
      </c>
      <c r="AI382" s="1016"/>
      <c r="AJ382" s="1016"/>
      <c r="AK382" s="1016"/>
      <c r="AL382" s="1016"/>
      <c r="AM382" s="1016"/>
      <c r="AN382" s="1016"/>
      <c r="AO382" s="1016"/>
      <c r="AP382" s="1016">
        <f t="shared" si="82"/>
        <v>0</v>
      </c>
      <c r="AQ382" s="1306"/>
      <c r="AR382" s="1306"/>
      <c r="AS382" s="1306"/>
      <c r="AT382" s="1306"/>
      <c r="AU382" s="1306"/>
      <c r="AV382" s="1306"/>
      <c r="AW382" s="1306"/>
      <c r="AX382" s="1923"/>
      <c r="AY382" s="1923"/>
      <c r="AZ382" s="1923"/>
      <c r="BA382" s="1923"/>
      <c r="BB382" s="1923"/>
      <c r="BC382" s="1923"/>
      <c r="BD382" s="1923"/>
      <c r="BE382" s="1007"/>
    </row>
    <row r="383" spans="1:57" ht="14.25" hidden="1" customHeight="1">
      <c r="B383" s="1087"/>
      <c r="C383" s="1010"/>
      <c r="D383" s="937"/>
      <c r="E383" s="1012"/>
      <c r="F383" s="1012"/>
      <c r="G383" s="1012"/>
      <c r="H383" s="1012"/>
      <c r="I383" s="1012">
        <f t="shared" si="77"/>
        <v>0</v>
      </c>
      <c r="J383" s="1025"/>
      <c r="K383" s="1025"/>
      <c r="L383" s="1025"/>
      <c r="M383" s="1013"/>
      <c r="N383" s="1013">
        <f t="shared" si="78"/>
        <v>0</v>
      </c>
      <c r="O383" s="1013"/>
      <c r="P383" s="1317"/>
      <c r="Q383" s="1014"/>
      <c r="R383" s="1014"/>
      <c r="S383" s="1014"/>
      <c r="T383" s="1014"/>
      <c r="U383" s="1014"/>
      <c r="V383" s="1014">
        <f t="shared" si="79"/>
        <v>0</v>
      </c>
      <c r="W383" s="1015"/>
      <c r="X383" s="1015"/>
      <c r="Y383" s="1016"/>
      <c r="Z383" s="1016"/>
      <c r="AA383" s="1016"/>
      <c r="AB383" s="1016"/>
      <c r="AC383" s="1016">
        <f t="shared" si="80"/>
        <v>0</v>
      </c>
      <c r="AD383" s="1017"/>
      <c r="AE383" s="1017"/>
      <c r="AF383" s="1017"/>
      <c r="AG383" s="1017"/>
      <c r="AH383" s="1017">
        <f t="shared" si="81"/>
        <v>0</v>
      </c>
      <c r="AI383" s="1016"/>
      <c r="AJ383" s="1016"/>
      <c r="AK383" s="1016"/>
      <c r="AL383" s="1016"/>
      <c r="AM383" s="1016"/>
      <c r="AN383" s="1016"/>
      <c r="AO383" s="1016"/>
      <c r="AP383" s="1016">
        <f t="shared" si="82"/>
        <v>0</v>
      </c>
      <c r="AQ383" s="1306"/>
      <c r="AR383" s="1306"/>
      <c r="AS383" s="1306"/>
      <c r="AT383" s="1306"/>
      <c r="AU383" s="1306"/>
      <c r="AV383" s="1306"/>
      <c r="AW383" s="1306"/>
      <c r="AX383" s="1923"/>
      <c r="AY383" s="1923"/>
      <c r="AZ383" s="1923"/>
      <c r="BA383" s="1923"/>
      <c r="BB383" s="1923"/>
      <c r="BC383" s="1923"/>
      <c r="BD383" s="1923"/>
      <c r="BE383" s="1007"/>
    </row>
    <row r="384" spans="1:57" ht="14.25" hidden="1" customHeight="1">
      <c r="B384" s="1087"/>
      <c r="C384" s="1010"/>
      <c r="D384" s="937"/>
      <c r="E384" s="1012"/>
      <c r="F384" s="1012"/>
      <c r="G384" s="1012"/>
      <c r="H384" s="1012"/>
      <c r="I384" s="1012">
        <f t="shared" si="77"/>
        <v>0</v>
      </c>
      <c r="J384" s="1025"/>
      <c r="K384" s="1025"/>
      <c r="L384" s="1025"/>
      <c r="M384" s="1013"/>
      <c r="N384" s="1013">
        <f t="shared" si="78"/>
        <v>0</v>
      </c>
      <c r="O384" s="1013"/>
      <c r="P384" s="1317"/>
      <c r="Q384" s="1014"/>
      <c r="R384" s="1014"/>
      <c r="S384" s="1014"/>
      <c r="T384" s="1014"/>
      <c r="U384" s="1014"/>
      <c r="V384" s="1014">
        <f t="shared" si="79"/>
        <v>0</v>
      </c>
      <c r="W384" s="1015"/>
      <c r="X384" s="1015"/>
      <c r="Y384" s="1016"/>
      <c r="Z384" s="1016"/>
      <c r="AA384" s="1016"/>
      <c r="AB384" s="1016"/>
      <c r="AC384" s="1016">
        <f t="shared" si="80"/>
        <v>0</v>
      </c>
      <c r="AD384" s="1017"/>
      <c r="AE384" s="1017"/>
      <c r="AF384" s="1017"/>
      <c r="AG384" s="1017"/>
      <c r="AH384" s="1017">
        <f t="shared" si="81"/>
        <v>0</v>
      </c>
      <c r="AI384" s="1016"/>
      <c r="AJ384" s="1016"/>
      <c r="AK384" s="1016"/>
      <c r="AL384" s="1016"/>
      <c r="AM384" s="1016"/>
      <c r="AN384" s="1016"/>
      <c r="AO384" s="1016"/>
      <c r="AP384" s="1016">
        <f t="shared" si="82"/>
        <v>0</v>
      </c>
      <c r="AQ384" s="1306"/>
      <c r="AR384" s="1306"/>
      <c r="AS384" s="1306"/>
      <c r="AT384" s="1306"/>
      <c r="AU384" s="1306"/>
      <c r="AV384" s="1306"/>
      <c r="AW384" s="1306"/>
      <c r="AX384" s="1923"/>
      <c r="AY384" s="1923"/>
      <c r="AZ384" s="1923"/>
      <c r="BA384" s="1923"/>
      <c r="BB384" s="1923"/>
      <c r="BC384" s="1923"/>
      <c r="BD384" s="1923"/>
      <c r="BE384" s="1007"/>
    </row>
    <row r="385" spans="1:57" ht="14.25" hidden="1" customHeight="1">
      <c r="B385" s="1087"/>
      <c r="C385" s="1010"/>
      <c r="D385" s="937"/>
      <c r="E385" s="1012"/>
      <c r="F385" s="1012"/>
      <c r="G385" s="1012"/>
      <c r="H385" s="1012"/>
      <c r="I385" s="1012">
        <f t="shared" si="77"/>
        <v>0</v>
      </c>
      <c r="J385" s="1025"/>
      <c r="K385" s="1025"/>
      <c r="L385" s="1025"/>
      <c r="M385" s="1013"/>
      <c r="N385" s="1013">
        <f t="shared" si="78"/>
        <v>0</v>
      </c>
      <c r="O385" s="1013"/>
      <c r="P385" s="1317"/>
      <c r="Q385" s="1014"/>
      <c r="R385" s="1014"/>
      <c r="S385" s="1014"/>
      <c r="T385" s="1014"/>
      <c r="U385" s="1014"/>
      <c r="V385" s="1014">
        <f t="shared" si="79"/>
        <v>0</v>
      </c>
      <c r="W385" s="1015"/>
      <c r="X385" s="1015"/>
      <c r="Y385" s="1016"/>
      <c r="Z385" s="1016"/>
      <c r="AA385" s="1016"/>
      <c r="AB385" s="1016"/>
      <c r="AC385" s="1016">
        <f t="shared" si="80"/>
        <v>0</v>
      </c>
      <c r="AD385" s="1017"/>
      <c r="AE385" s="1017"/>
      <c r="AF385" s="1017"/>
      <c r="AG385" s="1017"/>
      <c r="AH385" s="1017">
        <f t="shared" si="81"/>
        <v>0</v>
      </c>
      <c r="AI385" s="1016"/>
      <c r="AJ385" s="1016"/>
      <c r="AK385" s="1016"/>
      <c r="AL385" s="1016"/>
      <c r="AM385" s="1016"/>
      <c r="AN385" s="1016"/>
      <c r="AO385" s="1016"/>
      <c r="AP385" s="1016">
        <f t="shared" si="82"/>
        <v>0</v>
      </c>
      <c r="AQ385" s="1306"/>
      <c r="AR385" s="1306"/>
      <c r="AS385" s="1306"/>
      <c r="AT385" s="1306"/>
      <c r="AU385" s="1306"/>
      <c r="AV385" s="1306"/>
      <c r="AW385" s="1306"/>
      <c r="AX385" s="1923"/>
      <c r="AY385" s="1923"/>
      <c r="AZ385" s="1923"/>
      <c r="BA385" s="1923"/>
      <c r="BB385" s="1923"/>
      <c r="BC385" s="1923"/>
      <c r="BD385" s="1923"/>
      <c r="BE385" s="1007"/>
    </row>
    <row r="386" spans="1:57" ht="14.25" hidden="1" customHeight="1">
      <c r="B386" s="1087"/>
      <c r="C386" s="1010"/>
      <c r="D386" s="937"/>
      <c r="E386" s="1012"/>
      <c r="F386" s="1012"/>
      <c r="G386" s="1012"/>
      <c r="H386" s="1012"/>
      <c r="I386" s="1012">
        <f t="shared" si="77"/>
        <v>0</v>
      </c>
      <c r="J386" s="1025"/>
      <c r="K386" s="1025"/>
      <c r="L386" s="1025"/>
      <c r="M386" s="1013"/>
      <c r="N386" s="1013">
        <f t="shared" si="78"/>
        <v>0</v>
      </c>
      <c r="O386" s="1013"/>
      <c r="P386" s="1317"/>
      <c r="Q386" s="1014"/>
      <c r="R386" s="1014"/>
      <c r="S386" s="1014"/>
      <c r="T386" s="1014"/>
      <c r="U386" s="1014"/>
      <c r="V386" s="1014">
        <f t="shared" si="79"/>
        <v>0</v>
      </c>
      <c r="W386" s="1015"/>
      <c r="X386" s="1015"/>
      <c r="Y386" s="1016"/>
      <c r="Z386" s="1016"/>
      <c r="AA386" s="1016"/>
      <c r="AB386" s="1016"/>
      <c r="AC386" s="1016">
        <f t="shared" si="80"/>
        <v>0</v>
      </c>
      <c r="AD386" s="1017"/>
      <c r="AE386" s="1017"/>
      <c r="AF386" s="1017"/>
      <c r="AG386" s="1017"/>
      <c r="AH386" s="1017">
        <f t="shared" si="81"/>
        <v>0</v>
      </c>
      <c r="AI386" s="1016"/>
      <c r="AJ386" s="1016"/>
      <c r="AK386" s="1016"/>
      <c r="AL386" s="1016"/>
      <c r="AM386" s="1016"/>
      <c r="AN386" s="1016"/>
      <c r="AO386" s="1016"/>
      <c r="AP386" s="1016">
        <f t="shared" si="82"/>
        <v>0</v>
      </c>
      <c r="AQ386" s="1306"/>
      <c r="AR386" s="1306"/>
      <c r="AS386" s="1306"/>
      <c r="AT386" s="1306"/>
      <c r="AU386" s="1306"/>
      <c r="AV386" s="1306"/>
      <c r="AW386" s="1306"/>
      <c r="AX386" s="1923"/>
      <c r="AY386" s="1923"/>
      <c r="AZ386" s="1923"/>
      <c r="BA386" s="1923"/>
      <c r="BB386" s="1923"/>
      <c r="BC386" s="1923"/>
      <c r="BD386" s="1923"/>
      <c r="BE386" s="1007"/>
    </row>
    <row r="387" spans="1:57" ht="14.25" hidden="1" customHeight="1">
      <c r="B387" s="1087"/>
      <c r="C387" s="1010"/>
      <c r="D387" s="937"/>
      <c r="E387" s="1012"/>
      <c r="F387" s="1012"/>
      <c r="G387" s="1012"/>
      <c r="H387" s="1012"/>
      <c r="I387" s="1012">
        <f t="shared" si="77"/>
        <v>0</v>
      </c>
      <c r="J387" s="1025"/>
      <c r="K387" s="1025"/>
      <c r="L387" s="1025"/>
      <c r="M387" s="1013"/>
      <c r="N387" s="1013">
        <f t="shared" si="78"/>
        <v>0</v>
      </c>
      <c r="O387" s="1013"/>
      <c r="P387" s="1317"/>
      <c r="Q387" s="1014"/>
      <c r="R387" s="1014"/>
      <c r="S387" s="1014"/>
      <c r="T387" s="1014"/>
      <c r="U387" s="1014"/>
      <c r="V387" s="1014">
        <f t="shared" si="79"/>
        <v>0</v>
      </c>
      <c r="W387" s="1015"/>
      <c r="X387" s="1015"/>
      <c r="Y387" s="1016"/>
      <c r="Z387" s="1016"/>
      <c r="AA387" s="1016"/>
      <c r="AB387" s="1016"/>
      <c r="AC387" s="1016">
        <f t="shared" si="80"/>
        <v>0</v>
      </c>
      <c r="AD387" s="1017"/>
      <c r="AE387" s="1017"/>
      <c r="AF387" s="1017"/>
      <c r="AG387" s="1017"/>
      <c r="AH387" s="1017">
        <f t="shared" si="81"/>
        <v>0</v>
      </c>
      <c r="AI387" s="1016"/>
      <c r="AJ387" s="1016"/>
      <c r="AK387" s="1016"/>
      <c r="AL387" s="1016"/>
      <c r="AM387" s="1016"/>
      <c r="AN387" s="1016"/>
      <c r="AO387" s="1016"/>
      <c r="AP387" s="1016">
        <f t="shared" si="82"/>
        <v>0</v>
      </c>
      <c r="AQ387" s="1306"/>
      <c r="AR387" s="1306"/>
      <c r="AS387" s="1306"/>
      <c r="AT387" s="1306"/>
      <c r="AU387" s="1306"/>
      <c r="AV387" s="1306"/>
      <c r="AW387" s="1306"/>
      <c r="AX387" s="1923"/>
      <c r="AY387" s="1923"/>
      <c r="AZ387" s="1923"/>
      <c r="BA387" s="1923"/>
      <c r="BB387" s="1923"/>
      <c r="BC387" s="1923"/>
      <c r="BD387" s="1923"/>
      <c r="BE387" s="1007"/>
    </row>
    <row r="388" spans="1:57" ht="14.25" hidden="1" customHeight="1">
      <c r="B388" s="1087"/>
      <c r="C388" s="1010"/>
      <c r="D388" s="937"/>
      <c r="E388" s="1012"/>
      <c r="F388" s="1012"/>
      <c r="G388" s="1012"/>
      <c r="H388" s="1012"/>
      <c r="I388" s="1012">
        <f t="shared" si="77"/>
        <v>0</v>
      </c>
      <c r="J388" s="1025"/>
      <c r="K388" s="1025"/>
      <c r="L388" s="1025"/>
      <c r="M388" s="1013"/>
      <c r="N388" s="1013">
        <f t="shared" si="78"/>
        <v>0</v>
      </c>
      <c r="O388" s="1013"/>
      <c r="P388" s="1317"/>
      <c r="Q388" s="1014"/>
      <c r="R388" s="1014"/>
      <c r="S388" s="1014"/>
      <c r="T388" s="1014"/>
      <c r="U388" s="1014"/>
      <c r="V388" s="1014">
        <f t="shared" si="79"/>
        <v>0</v>
      </c>
      <c r="W388" s="1015"/>
      <c r="X388" s="1015"/>
      <c r="Y388" s="1016"/>
      <c r="Z388" s="1016"/>
      <c r="AA388" s="1016"/>
      <c r="AB388" s="1016"/>
      <c r="AC388" s="1016">
        <f t="shared" si="80"/>
        <v>0</v>
      </c>
      <c r="AD388" s="1017"/>
      <c r="AE388" s="1017"/>
      <c r="AF388" s="1017"/>
      <c r="AG388" s="1017"/>
      <c r="AH388" s="1017">
        <f t="shared" si="81"/>
        <v>0</v>
      </c>
      <c r="AI388" s="1016"/>
      <c r="AJ388" s="1016"/>
      <c r="AK388" s="1016"/>
      <c r="AL388" s="1016"/>
      <c r="AM388" s="1016"/>
      <c r="AN388" s="1016"/>
      <c r="AO388" s="1016"/>
      <c r="AP388" s="1016">
        <f t="shared" si="82"/>
        <v>0</v>
      </c>
      <c r="AQ388" s="1306"/>
      <c r="AR388" s="1306"/>
      <c r="AS388" s="1306"/>
      <c r="AT388" s="1306"/>
      <c r="AU388" s="1306"/>
      <c r="AV388" s="1306"/>
      <c r="AW388" s="1306"/>
      <c r="AX388" s="1923"/>
      <c r="AY388" s="1923"/>
      <c r="AZ388" s="1923"/>
      <c r="BA388" s="1923"/>
      <c r="BB388" s="1923"/>
      <c r="BC388" s="1923"/>
      <c r="BD388" s="1923"/>
      <c r="BE388" s="1007"/>
    </row>
    <row r="389" spans="1:57" ht="14.25" hidden="1" customHeight="1">
      <c r="B389" s="1087"/>
      <c r="C389" s="1010"/>
      <c r="D389" s="937"/>
      <c r="E389" s="1012"/>
      <c r="F389" s="1012"/>
      <c r="G389" s="1012"/>
      <c r="H389" s="1012"/>
      <c r="I389" s="1012">
        <f t="shared" si="77"/>
        <v>0</v>
      </c>
      <c r="J389" s="1025"/>
      <c r="K389" s="1025"/>
      <c r="L389" s="1025"/>
      <c r="M389" s="1013"/>
      <c r="N389" s="1013">
        <f t="shared" si="78"/>
        <v>0</v>
      </c>
      <c r="O389" s="1013"/>
      <c r="P389" s="1317"/>
      <c r="Q389" s="1014"/>
      <c r="R389" s="1014"/>
      <c r="S389" s="1014"/>
      <c r="T389" s="1014"/>
      <c r="U389" s="1014"/>
      <c r="V389" s="1014">
        <f t="shared" si="79"/>
        <v>0</v>
      </c>
      <c r="W389" s="1015"/>
      <c r="X389" s="1015"/>
      <c r="Y389" s="1016"/>
      <c r="Z389" s="1016"/>
      <c r="AA389" s="1016"/>
      <c r="AB389" s="1016"/>
      <c r="AC389" s="1016">
        <f t="shared" si="80"/>
        <v>0</v>
      </c>
      <c r="AD389" s="1017"/>
      <c r="AE389" s="1017"/>
      <c r="AF389" s="1017"/>
      <c r="AG389" s="1017"/>
      <c r="AH389" s="1017">
        <f t="shared" si="81"/>
        <v>0</v>
      </c>
      <c r="AI389" s="1016"/>
      <c r="AJ389" s="1016"/>
      <c r="AK389" s="1016"/>
      <c r="AL389" s="1016"/>
      <c r="AM389" s="1016"/>
      <c r="AN389" s="1016"/>
      <c r="AO389" s="1016"/>
      <c r="AP389" s="1016">
        <f t="shared" si="82"/>
        <v>0</v>
      </c>
      <c r="AQ389" s="1306"/>
      <c r="AR389" s="1306"/>
      <c r="AS389" s="1306"/>
      <c r="AT389" s="1306"/>
      <c r="AU389" s="1306"/>
      <c r="AV389" s="1306"/>
      <c r="AW389" s="1306"/>
      <c r="AX389" s="1923"/>
      <c r="AY389" s="1923"/>
      <c r="AZ389" s="1923"/>
      <c r="BA389" s="1923"/>
      <c r="BB389" s="1923"/>
      <c r="BC389" s="1923"/>
      <c r="BD389" s="1923"/>
      <c r="BE389" s="1007"/>
    </row>
    <row r="390" spans="1:57" ht="14.25" hidden="1" customHeight="1">
      <c r="B390" s="1087"/>
      <c r="C390" s="1010"/>
      <c r="D390" s="937"/>
      <c r="E390" s="1012">
        <v>0</v>
      </c>
      <c r="F390" s="1012">
        <v>0</v>
      </c>
      <c r="G390" s="1012">
        <v>0</v>
      </c>
      <c r="H390" s="1012">
        <v>0</v>
      </c>
      <c r="I390" s="1012">
        <f t="shared" si="77"/>
        <v>0</v>
      </c>
      <c r="J390" s="1025"/>
      <c r="K390" s="1025"/>
      <c r="L390" s="1025"/>
      <c r="M390" s="1013"/>
      <c r="N390" s="1013">
        <f t="shared" si="78"/>
        <v>0</v>
      </c>
      <c r="O390" s="1013"/>
      <c r="P390" s="1317">
        <f>E390+J390</f>
        <v>0</v>
      </c>
      <c r="Q390" s="1014"/>
      <c r="R390" s="1014">
        <f>F390+K390</f>
        <v>0</v>
      </c>
      <c r="S390" s="1014"/>
      <c r="T390" s="1014">
        <f>G390+L390</f>
        <v>0</v>
      </c>
      <c r="U390" s="1014">
        <f>H390+M390</f>
        <v>0</v>
      </c>
      <c r="V390" s="1014">
        <f t="shared" si="79"/>
        <v>0</v>
      </c>
      <c r="W390" s="1015"/>
      <c r="X390" s="1015"/>
      <c r="Y390" s="1016">
        <v>0</v>
      </c>
      <c r="Z390" s="1016">
        <v>0</v>
      </c>
      <c r="AA390" s="1016">
        <v>0</v>
      </c>
      <c r="AB390" s="1016">
        <v>0</v>
      </c>
      <c r="AC390" s="1016">
        <f t="shared" si="80"/>
        <v>0</v>
      </c>
      <c r="AD390" s="1017"/>
      <c r="AE390" s="1017"/>
      <c r="AF390" s="1017"/>
      <c r="AG390" s="1017"/>
      <c r="AH390" s="1017">
        <f t="shared" si="81"/>
        <v>0</v>
      </c>
      <c r="AI390" s="1016">
        <f>Y390+AD390</f>
        <v>0</v>
      </c>
      <c r="AJ390" s="1016"/>
      <c r="AK390" s="1016"/>
      <c r="AL390" s="1016">
        <f>Z390+AE390</f>
        <v>0</v>
      </c>
      <c r="AM390" s="1016"/>
      <c r="AN390" s="1016">
        <f>AA390+AF390</f>
        <v>0</v>
      </c>
      <c r="AO390" s="1016">
        <f>AB390+AG390</f>
        <v>0</v>
      </c>
      <c r="AP390" s="1016">
        <f t="shared" si="82"/>
        <v>0</v>
      </c>
      <c r="AQ390" s="1306"/>
      <c r="AR390" s="1306"/>
      <c r="AS390" s="1306"/>
      <c r="AT390" s="1306"/>
      <c r="AU390" s="1306"/>
      <c r="AV390" s="1306"/>
      <c r="AW390" s="1306"/>
      <c r="AX390" s="1923"/>
      <c r="AY390" s="1923"/>
      <c r="AZ390" s="1923"/>
      <c r="BA390" s="1923"/>
      <c r="BB390" s="1923"/>
      <c r="BC390" s="1923"/>
      <c r="BD390" s="1923"/>
      <c r="BE390" s="1007"/>
    </row>
    <row r="391" spans="1:57" ht="25.5" customHeight="1">
      <c r="B391" s="943" t="s">
        <v>502</v>
      </c>
      <c r="C391" s="942" t="s">
        <v>552</v>
      </c>
      <c r="D391" s="1142"/>
      <c r="E391" s="1142">
        <v>0</v>
      </c>
      <c r="F391" s="1142">
        <v>10292.6</v>
      </c>
      <c r="G391" s="1142">
        <v>0</v>
      </c>
      <c r="H391" s="1142">
        <v>0</v>
      </c>
      <c r="I391" s="1142">
        <f t="shared" si="77"/>
        <v>10292.6</v>
      </c>
      <c r="J391" s="1142">
        <f>SUM(J392:J411)</f>
        <v>0</v>
      </c>
      <c r="K391" s="1142">
        <f>SUM(K392:K411)</f>
        <v>0</v>
      </c>
      <c r="L391" s="1142">
        <f>SUM(L392:L411)</f>
        <v>0</v>
      </c>
      <c r="M391" s="1142">
        <f>SUM(M392:M411)</f>
        <v>0</v>
      </c>
      <c r="N391" s="1142">
        <f t="shared" si="78"/>
        <v>0</v>
      </c>
      <c r="O391" s="1142"/>
      <c r="P391" s="1316">
        <f>SUM(P392:P411)</f>
        <v>0</v>
      </c>
      <c r="Q391" s="1142">
        <f>Q403+Q405</f>
        <v>0</v>
      </c>
      <c r="R391" s="1142">
        <f>SUM(R392:R411)</f>
        <v>0</v>
      </c>
      <c r="S391" s="1142"/>
      <c r="T391" s="1142">
        <f>SUM(T392:T411)</f>
        <v>0</v>
      </c>
      <c r="U391" s="1142">
        <f>SUM(U392:U411)</f>
        <v>0</v>
      </c>
      <c r="V391" s="1142">
        <f t="shared" si="79"/>
        <v>0</v>
      </c>
      <c r="W391" s="1143"/>
      <c r="X391" s="1143"/>
      <c r="Y391" s="1142"/>
      <c r="Z391" s="1142"/>
      <c r="AA391" s="1142">
        <v>0</v>
      </c>
      <c r="AB391" s="1142">
        <v>0</v>
      </c>
      <c r="AC391" s="1142">
        <f t="shared" si="80"/>
        <v>0</v>
      </c>
      <c r="AD391" s="1142">
        <f>SUM(AD392:AD411)</f>
        <v>0</v>
      </c>
      <c r="AE391" s="1142">
        <f>SUM(AE392:AE411)</f>
        <v>0</v>
      </c>
      <c r="AF391" s="1142">
        <f>SUM(AF392:AF411)</f>
        <v>0</v>
      </c>
      <c r="AG391" s="1142">
        <f>SUM(AG392:AG411)</f>
        <v>0</v>
      </c>
      <c r="AH391" s="1142">
        <f t="shared" si="81"/>
        <v>0</v>
      </c>
      <c r="AI391" s="1314">
        <f t="shared" ref="AI391:AO391" si="93">SUM(AI392:AI411)</f>
        <v>0</v>
      </c>
      <c r="AJ391" s="1861">
        <f t="shared" si="93"/>
        <v>0</v>
      </c>
      <c r="AK391" s="1142">
        <f t="shared" si="93"/>
        <v>0</v>
      </c>
      <c r="AL391" s="1142">
        <f t="shared" si="93"/>
        <v>57188.600000000006</v>
      </c>
      <c r="AM391" s="1142">
        <f t="shared" si="93"/>
        <v>0</v>
      </c>
      <c r="AN391" s="1142">
        <f t="shared" si="93"/>
        <v>0</v>
      </c>
      <c r="AO391" s="1142">
        <f t="shared" si="93"/>
        <v>0</v>
      </c>
      <c r="AP391" s="1142">
        <f t="shared" si="82"/>
        <v>57188.600000000006</v>
      </c>
      <c r="AQ391" s="1142">
        <f>AQ404</f>
        <v>0</v>
      </c>
      <c r="AR391" s="1314">
        <f t="shared" ref="AR391:AW391" si="94">AR404</f>
        <v>0</v>
      </c>
      <c r="AS391" s="1861">
        <f t="shared" si="94"/>
        <v>0</v>
      </c>
      <c r="AT391" s="1861">
        <f t="shared" si="94"/>
        <v>17975</v>
      </c>
      <c r="AU391" s="1861">
        <f t="shared" si="94"/>
        <v>2481</v>
      </c>
      <c r="AV391" s="1861">
        <f t="shared" si="94"/>
        <v>59544</v>
      </c>
      <c r="AW391" s="1861">
        <f t="shared" si="94"/>
        <v>80000</v>
      </c>
      <c r="AX391" s="1314">
        <f>AX404</f>
        <v>51.56</v>
      </c>
      <c r="AY391" s="1861">
        <f t="shared" ref="AY391:BD391" si="95">AY404</f>
        <v>0</v>
      </c>
      <c r="AZ391" s="1861">
        <f t="shared" si="95"/>
        <v>1</v>
      </c>
      <c r="BA391" s="1861">
        <f t="shared" si="95"/>
        <v>0</v>
      </c>
      <c r="BB391" s="1861">
        <f t="shared" si="95"/>
        <v>2680</v>
      </c>
      <c r="BC391" s="1861">
        <f t="shared" si="95"/>
        <v>64320</v>
      </c>
      <c r="BD391" s="1861">
        <f t="shared" si="95"/>
        <v>67000</v>
      </c>
      <c r="BE391" s="1160"/>
    </row>
    <row r="392" spans="1:57" ht="43.5" customHeight="1">
      <c r="B392" s="1090" t="s">
        <v>504</v>
      </c>
      <c r="C392" s="1060" t="s">
        <v>1217</v>
      </c>
      <c r="D392" s="937"/>
      <c r="E392" s="1012">
        <v>0</v>
      </c>
      <c r="F392" s="1012">
        <v>0</v>
      </c>
      <c r="G392" s="1012">
        <v>0</v>
      </c>
      <c r="H392" s="1012">
        <v>0</v>
      </c>
      <c r="I392" s="1012">
        <f t="shared" si="77"/>
        <v>0</v>
      </c>
      <c r="J392" s="1025"/>
      <c r="K392" s="1025"/>
      <c r="L392" s="1025"/>
      <c r="M392" s="1013"/>
      <c r="N392" s="1013">
        <f t="shared" si="78"/>
        <v>0</v>
      </c>
      <c r="O392" s="1013"/>
      <c r="P392" s="1317">
        <f t="shared" ref="P392:P411" si="96">E392+J392</f>
        <v>0</v>
      </c>
      <c r="Q392" s="1014"/>
      <c r="R392" s="1028">
        <f t="shared" ref="R392:R411" si="97">F392+K392</f>
        <v>0</v>
      </c>
      <c r="S392" s="1028"/>
      <c r="T392" s="1014">
        <f t="shared" ref="T392:T411" si="98">G392+L392</f>
        <v>0</v>
      </c>
      <c r="U392" s="1014">
        <f t="shared" ref="U392:U411" si="99">H392+M392</f>
        <v>0</v>
      </c>
      <c r="V392" s="1014">
        <f t="shared" si="79"/>
        <v>0</v>
      </c>
      <c r="W392" s="1015"/>
      <c r="X392" s="1015"/>
      <c r="Y392" s="1016">
        <v>0</v>
      </c>
      <c r="Z392" s="1029">
        <v>0</v>
      </c>
      <c r="AA392" s="1016">
        <v>0</v>
      </c>
      <c r="AB392" s="1016">
        <v>0</v>
      </c>
      <c r="AC392" s="1016">
        <f t="shared" si="80"/>
        <v>0</v>
      </c>
      <c r="AD392" s="1017"/>
      <c r="AE392" s="1017"/>
      <c r="AF392" s="1017"/>
      <c r="AG392" s="1017"/>
      <c r="AH392" s="1017">
        <f t="shared" si="81"/>
        <v>0</v>
      </c>
      <c r="AI392" s="1315">
        <f t="shared" ref="AI392:AI402" si="100">Y392+AD392</f>
        <v>0</v>
      </c>
      <c r="AJ392" s="1016"/>
      <c r="AK392" s="1016"/>
      <c r="AL392" s="1029">
        <v>57041.3</v>
      </c>
      <c r="AM392" s="1029"/>
      <c r="AN392" s="1016">
        <f t="shared" ref="AN392:AN402" si="101">AA392+AF392</f>
        <v>0</v>
      </c>
      <c r="AO392" s="1016">
        <f t="shared" ref="AO392:AO402" si="102">AB392+AG392</f>
        <v>0</v>
      </c>
      <c r="AP392" s="1016">
        <f t="shared" si="82"/>
        <v>57041.3</v>
      </c>
      <c r="AQ392" s="1306"/>
      <c r="AR392" s="1932"/>
      <c r="AS392" s="1306"/>
      <c r="AT392" s="1306"/>
      <c r="AU392" s="1306"/>
      <c r="AV392" s="1306"/>
      <c r="AW392" s="1306"/>
      <c r="AX392" s="1923"/>
      <c r="AY392" s="1923"/>
      <c r="AZ392" s="1923"/>
      <c r="BA392" s="1923"/>
      <c r="BB392" s="1923"/>
      <c r="BC392" s="1923"/>
      <c r="BD392" s="1923"/>
      <c r="BE392" s="1009" t="s">
        <v>1308</v>
      </c>
    </row>
    <row r="393" spans="1:57" ht="25.5" hidden="1" customHeight="1">
      <c r="A393" s="912"/>
      <c r="B393" s="1087" t="s">
        <v>514</v>
      </c>
      <c r="C393" s="1010" t="s">
        <v>389</v>
      </c>
      <c r="D393" s="952"/>
      <c r="E393" s="1061">
        <v>0</v>
      </c>
      <c r="F393" s="1034">
        <v>0</v>
      </c>
      <c r="G393" s="1034">
        <v>0</v>
      </c>
      <c r="H393" s="1034">
        <v>0</v>
      </c>
      <c r="I393" s="1034">
        <f t="shared" si="77"/>
        <v>0</v>
      </c>
      <c r="J393" s="1062"/>
      <c r="K393" s="1030"/>
      <c r="L393" s="1031"/>
      <c r="M393" s="1031"/>
      <c r="N393" s="1031">
        <f t="shared" si="78"/>
        <v>0</v>
      </c>
      <c r="O393" s="1031"/>
      <c r="P393" s="1317">
        <f t="shared" si="96"/>
        <v>0</v>
      </c>
      <c r="Q393" s="1014"/>
      <c r="R393" s="1028">
        <f t="shared" si="97"/>
        <v>0</v>
      </c>
      <c r="S393" s="1028"/>
      <c r="T393" s="1028">
        <f t="shared" si="98"/>
        <v>0</v>
      </c>
      <c r="U393" s="1014">
        <f t="shared" si="99"/>
        <v>0</v>
      </c>
      <c r="V393" s="1014">
        <f t="shared" si="79"/>
        <v>0</v>
      </c>
      <c r="W393" s="1063"/>
      <c r="X393" s="1063"/>
      <c r="Y393" s="1016">
        <v>0</v>
      </c>
      <c r="Z393" s="1029">
        <v>0</v>
      </c>
      <c r="AA393" s="1016">
        <v>0</v>
      </c>
      <c r="AB393" s="1016">
        <v>0</v>
      </c>
      <c r="AC393" s="1016">
        <f t="shared" si="80"/>
        <v>0</v>
      </c>
      <c r="AD393" s="1017"/>
      <c r="AE393" s="1017"/>
      <c r="AF393" s="1017"/>
      <c r="AG393" s="1017"/>
      <c r="AH393" s="1017">
        <f t="shared" si="81"/>
        <v>0</v>
      </c>
      <c r="AI393" s="1315">
        <f t="shared" si="100"/>
        <v>0</v>
      </c>
      <c r="AJ393" s="1315"/>
      <c r="AK393" s="1016"/>
      <c r="AL393" s="1029">
        <f t="shared" ref="AL393:AL402" si="103">Z393+AE393</f>
        <v>0</v>
      </c>
      <c r="AM393" s="1029"/>
      <c r="AN393" s="1016">
        <f t="shared" si="101"/>
        <v>0</v>
      </c>
      <c r="AO393" s="1016">
        <f t="shared" si="102"/>
        <v>0</v>
      </c>
      <c r="AP393" s="1016">
        <f t="shared" si="82"/>
        <v>0</v>
      </c>
      <c r="AQ393" s="1306"/>
      <c r="AR393" s="1932"/>
      <c r="AS393" s="1306"/>
      <c r="AT393" s="1306"/>
      <c r="AU393" s="1306"/>
      <c r="AV393" s="1306"/>
      <c r="AW393" s="1306"/>
      <c r="AX393" s="1923"/>
      <c r="AY393" s="1923"/>
      <c r="AZ393" s="1923"/>
      <c r="BA393" s="1923"/>
      <c r="BB393" s="1923"/>
      <c r="BC393" s="1923"/>
      <c r="BD393" s="1923"/>
      <c r="BE393" s="3765" t="s">
        <v>75</v>
      </c>
    </row>
    <row r="394" spans="1:57" ht="25.5" hidden="1" customHeight="1">
      <c r="B394" s="1090"/>
      <c r="C394" s="1060" t="s">
        <v>668</v>
      </c>
      <c r="D394" s="937"/>
      <c r="E394" s="1012">
        <v>0</v>
      </c>
      <c r="F394" s="1012">
        <v>0</v>
      </c>
      <c r="G394" s="1012">
        <v>0</v>
      </c>
      <c r="H394" s="1012">
        <v>0</v>
      </c>
      <c r="I394" s="1012">
        <f t="shared" si="77"/>
        <v>0</v>
      </c>
      <c r="J394" s="1025"/>
      <c r="K394" s="1025"/>
      <c r="L394" s="1025"/>
      <c r="M394" s="1013"/>
      <c r="N394" s="1013">
        <f t="shared" si="78"/>
        <v>0</v>
      </c>
      <c r="O394" s="1013"/>
      <c r="P394" s="1317">
        <f t="shared" si="96"/>
        <v>0</v>
      </c>
      <c r="Q394" s="1014"/>
      <c r="R394" s="1028">
        <f t="shared" si="97"/>
        <v>0</v>
      </c>
      <c r="S394" s="1028"/>
      <c r="T394" s="1014">
        <f t="shared" si="98"/>
        <v>0</v>
      </c>
      <c r="U394" s="1014">
        <f t="shared" si="99"/>
        <v>0</v>
      </c>
      <c r="V394" s="1014">
        <f t="shared" si="79"/>
        <v>0</v>
      </c>
      <c r="W394" s="1015"/>
      <c r="X394" s="1015"/>
      <c r="Y394" s="1016">
        <v>0</v>
      </c>
      <c r="Z394" s="1029">
        <v>0</v>
      </c>
      <c r="AA394" s="1016">
        <v>0</v>
      </c>
      <c r="AB394" s="1016">
        <v>0</v>
      </c>
      <c r="AC394" s="1016">
        <f t="shared" si="80"/>
        <v>0</v>
      </c>
      <c r="AD394" s="1017"/>
      <c r="AE394" s="1017"/>
      <c r="AF394" s="1017"/>
      <c r="AG394" s="1017"/>
      <c r="AH394" s="1017">
        <f t="shared" si="81"/>
        <v>0</v>
      </c>
      <c r="AI394" s="1315">
        <f t="shared" si="100"/>
        <v>0</v>
      </c>
      <c r="AJ394" s="1315"/>
      <c r="AK394" s="1016"/>
      <c r="AL394" s="1029">
        <f t="shared" si="103"/>
        <v>0</v>
      </c>
      <c r="AM394" s="1029"/>
      <c r="AN394" s="1016">
        <f t="shared" si="101"/>
        <v>0</v>
      </c>
      <c r="AO394" s="1016">
        <f t="shared" si="102"/>
        <v>0</v>
      </c>
      <c r="AP394" s="1016">
        <f t="shared" si="82"/>
        <v>0</v>
      </c>
      <c r="AQ394" s="1306"/>
      <c r="AR394" s="1932"/>
      <c r="AS394" s="1306"/>
      <c r="AT394" s="1306"/>
      <c r="AU394" s="1306"/>
      <c r="AV394" s="1306"/>
      <c r="AW394" s="1306"/>
      <c r="AX394" s="1923"/>
      <c r="AY394" s="1923"/>
      <c r="AZ394" s="1923"/>
      <c r="BA394" s="1923"/>
      <c r="BB394" s="1923"/>
      <c r="BC394" s="1923"/>
      <c r="BD394" s="1923"/>
      <c r="BE394" s="3765"/>
    </row>
    <row r="395" spans="1:57" ht="25.5" hidden="1" customHeight="1">
      <c r="B395" s="1090"/>
      <c r="C395" s="1060" t="s">
        <v>230</v>
      </c>
      <c r="D395" s="937"/>
      <c r="E395" s="1012">
        <v>0</v>
      </c>
      <c r="F395" s="1012">
        <v>0</v>
      </c>
      <c r="G395" s="1012">
        <v>0</v>
      </c>
      <c r="H395" s="1012">
        <v>0</v>
      </c>
      <c r="I395" s="1012">
        <f t="shared" si="77"/>
        <v>0</v>
      </c>
      <c r="J395" s="1025"/>
      <c r="K395" s="1025"/>
      <c r="L395" s="1025"/>
      <c r="M395" s="1013"/>
      <c r="N395" s="1013">
        <f t="shared" si="78"/>
        <v>0</v>
      </c>
      <c r="O395" s="1013"/>
      <c r="P395" s="1317">
        <f t="shared" si="96"/>
        <v>0</v>
      </c>
      <c r="Q395" s="1014"/>
      <c r="R395" s="1028">
        <f t="shared" si="97"/>
        <v>0</v>
      </c>
      <c r="S395" s="1028"/>
      <c r="T395" s="1014">
        <f t="shared" si="98"/>
        <v>0</v>
      </c>
      <c r="U395" s="1014">
        <f t="shared" si="99"/>
        <v>0</v>
      </c>
      <c r="V395" s="1014">
        <f t="shared" si="79"/>
        <v>0</v>
      </c>
      <c r="W395" s="1015"/>
      <c r="X395" s="1015"/>
      <c r="Y395" s="1016">
        <v>0</v>
      </c>
      <c r="Z395" s="1029">
        <v>0</v>
      </c>
      <c r="AA395" s="1016">
        <v>0</v>
      </c>
      <c r="AB395" s="1016">
        <v>0</v>
      </c>
      <c r="AC395" s="1016">
        <f t="shared" si="80"/>
        <v>0</v>
      </c>
      <c r="AD395" s="1017"/>
      <c r="AE395" s="1017"/>
      <c r="AF395" s="1017"/>
      <c r="AG395" s="1017"/>
      <c r="AH395" s="1017">
        <f t="shared" si="81"/>
        <v>0</v>
      </c>
      <c r="AI395" s="1315">
        <f t="shared" si="100"/>
        <v>0</v>
      </c>
      <c r="AJ395" s="1315"/>
      <c r="AK395" s="1016"/>
      <c r="AL395" s="1029">
        <f t="shared" si="103"/>
        <v>0</v>
      </c>
      <c r="AM395" s="1029"/>
      <c r="AN395" s="1016">
        <f t="shared" si="101"/>
        <v>0</v>
      </c>
      <c r="AO395" s="1016">
        <f t="shared" si="102"/>
        <v>0</v>
      </c>
      <c r="AP395" s="1016">
        <f t="shared" si="82"/>
        <v>0</v>
      </c>
      <c r="AQ395" s="1306"/>
      <c r="AR395" s="1932"/>
      <c r="AS395" s="1306"/>
      <c r="AT395" s="1306"/>
      <c r="AU395" s="1306"/>
      <c r="AV395" s="1306"/>
      <c r="AW395" s="1306"/>
      <c r="AX395" s="1923"/>
      <c r="AY395" s="1923"/>
      <c r="AZ395" s="1923"/>
      <c r="BA395" s="1923"/>
      <c r="BB395" s="1923"/>
      <c r="BC395" s="1923"/>
      <c r="BD395" s="1923"/>
      <c r="BE395" s="1009"/>
    </row>
    <row r="396" spans="1:57" ht="25.5" hidden="1" customHeight="1">
      <c r="A396" s="885" t="s">
        <v>635</v>
      </c>
      <c r="B396" s="1087" t="s">
        <v>540</v>
      </c>
      <c r="C396" s="1010" t="s">
        <v>55</v>
      </c>
      <c r="D396" s="937"/>
      <c r="E396" s="1061">
        <v>0</v>
      </c>
      <c r="F396" s="1034">
        <v>0</v>
      </c>
      <c r="G396" s="1034">
        <v>0</v>
      </c>
      <c r="H396" s="1034">
        <v>0</v>
      </c>
      <c r="I396" s="1034">
        <f t="shared" si="77"/>
        <v>0</v>
      </c>
      <c r="J396" s="1062"/>
      <c r="K396" s="1030"/>
      <c r="L396" s="1031"/>
      <c r="M396" s="1031"/>
      <c r="N396" s="1031">
        <f t="shared" si="78"/>
        <v>0</v>
      </c>
      <c r="O396" s="1031"/>
      <c r="P396" s="1317">
        <f t="shared" si="96"/>
        <v>0</v>
      </c>
      <c r="Q396" s="1014"/>
      <c r="R396" s="1028">
        <f t="shared" si="97"/>
        <v>0</v>
      </c>
      <c r="S396" s="1028"/>
      <c r="T396" s="1028">
        <f t="shared" si="98"/>
        <v>0</v>
      </c>
      <c r="U396" s="1014">
        <f t="shared" si="99"/>
        <v>0</v>
      </c>
      <c r="V396" s="1014">
        <f t="shared" si="79"/>
        <v>0</v>
      </c>
      <c r="W396" s="1015"/>
      <c r="X396" s="1015"/>
      <c r="Y396" s="1016">
        <v>0</v>
      </c>
      <c r="Z396" s="1029">
        <v>0</v>
      </c>
      <c r="AA396" s="1016">
        <v>0</v>
      </c>
      <c r="AB396" s="1016">
        <v>0</v>
      </c>
      <c r="AC396" s="1016">
        <f t="shared" si="80"/>
        <v>0</v>
      </c>
      <c r="AD396" s="1017"/>
      <c r="AE396" s="1017"/>
      <c r="AF396" s="1017"/>
      <c r="AG396" s="1017"/>
      <c r="AH396" s="1017">
        <f t="shared" si="81"/>
        <v>0</v>
      </c>
      <c r="AI396" s="1315">
        <f t="shared" si="100"/>
        <v>0</v>
      </c>
      <c r="AJ396" s="1315"/>
      <c r="AK396" s="1016"/>
      <c r="AL396" s="1029">
        <f t="shared" si="103"/>
        <v>0</v>
      </c>
      <c r="AM396" s="1029"/>
      <c r="AN396" s="1016">
        <f t="shared" si="101"/>
        <v>0</v>
      </c>
      <c r="AO396" s="1016">
        <f t="shared" si="102"/>
        <v>0</v>
      </c>
      <c r="AP396" s="1016">
        <f t="shared" si="82"/>
        <v>0</v>
      </c>
      <c r="AQ396" s="1306"/>
      <c r="AR396" s="1932"/>
      <c r="AS396" s="1306"/>
      <c r="AT396" s="1306"/>
      <c r="AU396" s="1306"/>
      <c r="AV396" s="1306"/>
      <c r="AW396" s="1306"/>
      <c r="AX396" s="1923"/>
      <c r="AY396" s="1923"/>
      <c r="AZ396" s="1923"/>
      <c r="BA396" s="1923"/>
      <c r="BB396" s="1923"/>
      <c r="BC396" s="1923"/>
      <c r="BD396" s="1923"/>
      <c r="BE396" s="1009"/>
    </row>
    <row r="397" spans="1:57" ht="25.5" hidden="1" customHeight="1">
      <c r="A397" s="901" t="s">
        <v>646</v>
      </c>
      <c r="B397" s="1087" t="s">
        <v>531</v>
      </c>
      <c r="C397" s="1044" t="s">
        <v>638</v>
      </c>
      <c r="D397" s="952"/>
      <c r="E397" s="1034">
        <v>0</v>
      </c>
      <c r="F397" s="1034">
        <v>0</v>
      </c>
      <c r="G397" s="1034">
        <v>0</v>
      </c>
      <c r="H397" s="1034">
        <v>0</v>
      </c>
      <c r="I397" s="1034">
        <f t="shared" ref="I397:I458" si="104">SUM(F397:H397)</f>
        <v>0</v>
      </c>
      <c r="J397" s="1030"/>
      <c r="K397" s="1025"/>
      <c r="L397" s="1030"/>
      <c r="M397" s="1013"/>
      <c r="N397" s="1013">
        <f t="shared" ref="N397:N417" si="105">SUM(K397:M397)</f>
        <v>0</v>
      </c>
      <c r="O397" s="1013"/>
      <c r="P397" s="1317">
        <f t="shared" si="96"/>
        <v>0</v>
      </c>
      <c r="Q397" s="1014"/>
      <c r="R397" s="1014">
        <f t="shared" si="97"/>
        <v>0</v>
      </c>
      <c r="S397" s="1014"/>
      <c r="T397" s="1014">
        <f t="shared" si="98"/>
        <v>0</v>
      </c>
      <c r="U397" s="1014">
        <f t="shared" si="99"/>
        <v>0</v>
      </c>
      <c r="V397" s="1014">
        <f t="shared" ref="V397:V402" si="106">SUM(R397:U397)</f>
        <v>0</v>
      </c>
      <c r="W397" s="1015"/>
      <c r="X397" s="1015"/>
      <c r="Y397" s="1016">
        <v>0</v>
      </c>
      <c r="Z397" s="1016">
        <v>0</v>
      </c>
      <c r="AA397" s="1016">
        <v>0</v>
      </c>
      <c r="AB397" s="1016">
        <v>0</v>
      </c>
      <c r="AC397" s="1016">
        <f t="shared" ref="AC397:AC417" si="107">SUM(Z397:AB397)</f>
        <v>0</v>
      </c>
      <c r="AD397" s="1017"/>
      <c r="AE397" s="1017"/>
      <c r="AF397" s="1017"/>
      <c r="AG397" s="1017"/>
      <c r="AH397" s="1017">
        <f t="shared" ref="AH397:AH417" si="108">SUM(AE397:AG397)</f>
        <v>0</v>
      </c>
      <c r="AI397" s="1315">
        <f t="shared" si="100"/>
        <v>0</v>
      </c>
      <c r="AJ397" s="1315"/>
      <c r="AK397" s="1016"/>
      <c r="AL397" s="1016">
        <f t="shared" si="103"/>
        <v>0</v>
      </c>
      <c r="AM397" s="1016"/>
      <c r="AN397" s="1016">
        <f t="shared" si="101"/>
        <v>0</v>
      </c>
      <c r="AO397" s="1016">
        <f t="shared" si="102"/>
        <v>0</v>
      </c>
      <c r="AP397" s="1016">
        <f t="shared" ref="AP397:AP458" si="109">SUM(AL397:AO397)</f>
        <v>0</v>
      </c>
      <c r="AQ397" s="1306"/>
      <c r="AR397" s="1932"/>
      <c r="AS397" s="1306"/>
      <c r="AT397" s="1306"/>
      <c r="AU397" s="1306"/>
      <c r="AV397" s="1306"/>
      <c r="AW397" s="1306"/>
      <c r="AX397" s="1923"/>
      <c r="AY397" s="1923"/>
      <c r="AZ397" s="1923"/>
      <c r="BA397" s="1923"/>
      <c r="BB397" s="1923"/>
      <c r="BC397" s="1923"/>
      <c r="BD397" s="1923"/>
      <c r="BE397" s="1009"/>
    </row>
    <row r="398" spans="1:57" ht="25.5" hidden="1" customHeight="1">
      <c r="A398" s="912">
        <v>3</v>
      </c>
      <c r="B398" s="1087" t="s">
        <v>676</v>
      </c>
      <c r="C398" s="1060" t="s">
        <v>66</v>
      </c>
      <c r="D398" s="952"/>
      <c r="E398" s="1034">
        <v>0</v>
      </c>
      <c r="F398" s="1034">
        <v>0</v>
      </c>
      <c r="G398" s="1034">
        <v>0</v>
      </c>
      <c r="H398" s="1034">
        <v>0</v>
      </c>
      <c r="I398" s="1034">
        <f t="shared" si="104"/>
        <v>0</v>
      </c>
      <c r="J398" s="1030"/>
      <c r="K398" s="1025"/>
      <c r="L398" s="1030"/>
      <c r="M398" s="1013"/>
      <c r="N398" s="1013">
        <f t="shared" si="105"/>
        <v>0</v>
      </c>
      <c r="O398" s="1013"/>
      <c r="P398" s="1317">
        <f t="shared" si="96"/>
        <v>0</v>
      </c>
      <c r="Q398" s="1014"/>
      <c r="R398" s="1014">
        <f t="shared" si="97"/>
        <v>0</v>
      </c>
      <c r="S398" s="1014"/>
      <c r="T398" s="1014">
        <f t="shared" si="98"/>
        <v>0</v>
      </c>
      <c r="U398" s="1014">
        <f t="shared" si="99"/>
        <v>0</v>
      </c>
      <c r="V398" s="1014">
        <f t="shared" si="106"/>
        <v>0</v>
      </c>
      <c r="W398" s="1063"/>
      <c r="X398" s="1063"/>
      <c r="Y398" s="1016">
        <v>0</v>
      </c>
      <c r="Z398" s="1016">
        <v>0</v>
      </c>
      <c r="AA398" s="1016">
        <v>0</v>
      </c>
      <c r="AB398" s="1016">
        <v>0</v>
      </c>
      <c r="AC398" s="1016">
        <f t="shared" si="107"/>
        <v>0</v>
      </c>
      <c r="AD398" s="1017"/>
      <c r="AE398" s="1017"/>
      <c r="AF398" s="1017"/>
      <c r="AG398" s="1017"/>
      <c r="AH398" s="1017">
        <f t="shared" si="108"/>
        <v>0</v>
      </c>
      <c r="AI398" s="1315">
        <f t="shared" si="100"/>
        <v>0</v>
      </c>
      <c r="AJ398" s="1315"/>
      <c r="AK398" s="1016"/>
      <c r="AL398" s="1016">
        <f t="shared" si="103"/>
        <v>0</v>
      </c>
      <c r="AM398" s="1016"/>
      <c r="AN398" s="1016">
        <f t="shared" si="101"/>
        <v>0</v>
      </c>
      <c r="AO398" s="1016">
        <f t="shared" si="102"/>
        <v>0</v>
      </c>
      <c r="AP398" s="1016">
        <f t="shared" si="109"/>
        <v>0</v>
      </c>
      <c r="AQ398" s="1306"/>
      <c r="AR398" s="1932"/>
      <c r="AS398" s="1306"/>
      <c r="AT398" s="1306"/>
      <c r="AU398" s="1306"/>
      <c r="AV398" s="1306"/>
      <c r="AW398" s="1306"/>
      <c r="AX398" s="1923"/>
      <c r="AY398" s="1923"/>
      <c r="AZ398" s="1923"/>
      <c r="BA398" s="1923"/>
      <c r="BB398" s="1923"/>
      <c r="BC398" s="1923"/>
      <c r="BD398" s="1923"/>
      <c r="BE398" s="3765" t="s">
        <v>75</v>
      </c>
    </row>
    <row r="399" spans="1:57" ht="25.5" hidden="1" customHeight="1">
      <c r="A399" s="901"/>
      <c r="B399" s="1087" t="s">
        <v>666</v>
      </c>
      <c r="C399" s="1044" t="s">
        <v>319</v>
      </c>
      <c r="D399" s="952"/>
      <c r="E399" s="1012">
        <v>0</v>
      </c>
      <c r="F399" s="1012">
        <v>0</v>
      </c>
      <c r="G399" s="1012">
        <v>0</v>
      </c>
      <c r="H399" s="1012">
        <v>0</v>
      </c>
      <c r="I399" s="1012">
        <f t="shared" si="104"/>
        <v>0</v>
      </c>
      <c r="J399" s="1025"/>
      <c r="K399" s="1025"/>
      <c r="L399" s="1030"/>
      <c r="M399" s="1013"/>
      <c r="N399" s="1013">
        <f t="shared" si="105"/>
        <v>0</v>
      </c>
      <c r="O399" s="1013"/>
      <c r="P399" s="1317">
        <f t="shared" si="96"/>
        <v>0</v>
      </c>
      <c r="Q399" s="1014"/>
      <c r="R399" s="1014">
        <f t="shared" si="97"/>
        <v>0</v>
      </c>
      <c r="S399" s="1014"/>
      <c r="T399" s="1014">
        <f t="shared" si="98"/>
        <v>0</v>
      </c>
      <c r="U399" s="1014">
        <f t="shared" si="99"/>
        <v>0</v>
      </c>
      <c r="V399" s="1014">
        <f t="shared" si="106"/>
        <v>0</v>
      </c>
      <c r="W399" s="1063"/>
      <c r="X399" s="1063"/>
      <c r="Y399" s="1016">
        <v>0</v>
      </c>
      <c r="Z399" s="1016">
        <v>0</v>
      </c>
      <c r="AA399" s="1016">
        <v>0</v>
      </c>
      <c r="AB399" s="1016">
        <v>0</v>
      </c>
      <c r="AC399" s="1016">
        <f t="shared" si="107"/>
        <v>0</v>
      </c>
      <c r="AD399" s="1017"/>
      <c r="AE399" s="1017"/>
      <c r="AF399" s="1017"/>
      <c r="AG399" s="1017"/>
      <c r="AH399" s="1017">
        <f t="shared" si="108"/>
        <v>0</v>
      </c>
      <c r="AI399" s="1315">
        <f t="shared" si="100"/>
        <v>0</v>
      </c>
      <c r="AJ399" s="1315"/>
      <c r="AK399" s="1016"/>
      <c r="AL399" s="1016">
        <f t="shared" si="103"/>
        <v>0</v>
      </c>
      <c r="AM399" s="1016"/>
      <c r="AN399" s="1016">
        <f t="shared" si="101"/>
        <v>0</v>
      </c>
      <c r="AO399" s="1016">
        <f t="shared" si="102"/>
        <v>0</v>
      </c>
      <c r="AP399" s="1016">
        <f t="shared" si="109"/>
        <v>0</v>
      </c>
      <c r="AQ399" s="1306"/>
      <c r="AR399" s="1932"/>
      <c r="AS399" s="1306"/>
      <c r="AT399" s="1306"/>
      <c r="AU399" s="1306"/>
      <c r="AV399" s="1306"/>
      <c r="AW399" s="1306"/>
      <c r="AX399" s="1923"/>
      <c r="AY399" s="1923"/>
      <c r="AZ399" s="1923"/>
      <c r="BA399" s="1923"/>
      <c r="BB399" s="1923"/>
      <c r="BC399" s="1923"/>
      <c r="BD399" s="1923"/>
      <c r="BE399" s="3765"/>
    </row>
    <row r="400" spans="1:57" ht="25.5" hidden="1" customHeight="1">
      <c r="A400" s="901"/>
      <c r="B400" s="1087" t="s">
        <v>895</v>
      </c>
      <c r="C400" s="1044" t="s">
        <v>292</v>
      </c>
      <c r="D400" s="952"/>
      <c r="E400" s="1012">
        <v>0</v>
      </c>
      <c r="F400" s="1012">
        <v>0</v>
      </c>
      <c r="G400" s="1012">
        <v>0</v>
      </c>
      <c r="H400" s="1012">
        <v>0</v>
      </c>
      <c r="I400" s="1012">
        <f t="shared" si="104"/>
        <v>0</v>
      </c>
      <c r="J400" s="1025"/>
      <c r="K400" s="1025"/>
      <c r="L400" s="1030"/>
      <c r="M400" s="1013"/>
      <c r="N400" s="1013">
        <f t="shared" si="105"/>
        <v>0</v>
      </c>
      <c r="O400" s="1013"/>
      <c r="P400" s="1317">
        <f t="shared" si="96"/>
        <v>0</v>
      </c>
      <c r="Q400" s="1014"/>
      <c r="R400" s="1014">
        <f t="shared" si="97"/>
        <v>0</v>
      </c>
      <c r="S400" s="1014"/>
      <c r="T400" s="1014">
        <f t="shared" si="98"/>
        <v>0</v>
      </c>
      <c r="U400" s="1014">
        <f t="shared" si="99"/>
        <v>0</v>
      </c>
      <c r="V400" s="1014">
        <f t="shared" si="106"/>
        <v>0</v>
      </c>
      <c r="W400" s="1063"/>
      <c r="X400" s="1063"/>
      <c r="Y400" s="1016">
        <v>0</v>
      </c>
      <c r="Z400" s="1016">
        <v>0</v>
      </c>
      <c r="AA400" s="1016">
        <v>0</v>
      </c>
      <c r="AB400" s="1016">
        <v>0</v>
      </c>
      <c r="AC400" s="1016">
        <f t="shared" si="107"/>
        <v>0</v>
      </c>
      <c r="AD400" s="1017"/>
      <c r="AE400" s="1017"/>
      <c r="AF400" s="1017"/>
      <c r="AG400" s="1017"/>
      <c r="AH400" s="1017">
        <f t="shared" si="108"/>
        <v>0</v>
      </c>
      <c r="AI400" s="1315">
        <f t="shared" si="100"/>
        <v>0</v>
      </c>
      <c r="AJ400" s="1315"/>
      <c r="AK400" s="1016"/>
      <c r="AL400" s="1016">
        <f t="shared" si="103"/>
        <v>0</v>
      </c>
      <c r="AM400" s="1016"/>
      <c r="AN400" s="1016">
        <f t="shared" si="101"/>
        <v>0</v>
      </c>
      <c r="AO400" s="1016">
        <f t="shared" si="102"/>
        <v>0</v>
      </c>
      <c r="AP400" s="1016">
        <f t="shared" si="109"/>
        <v>0</v>
      </c>
      <c r="AQ400" s="1306"/>
      <c r="AR400" s="1932"/>
      <c r="AS400" s="1306"/>
      <c r="AT400" s="1306"/>
      <c r="AU400" s="1306"/>
      <c r="AV400" s="1306"/>
      <c r="AW400" s="1306"/>
      <c r="AX400" s="1923"/>
      <c r="AY400" s="1923"/>
      <c r="AZ400" s="1923"/>
      <c r="BA400" s="1923"/>
      <c r="BB400" s="1923"/>
      <c r="BC400" s="1923"/>
      <c r="BD400" s="1923"/>
      <c r="BE400" s="3765" t="s">
        <v>75</v>
      </c>
    </row>
    <row r="401" spans="1:57" ht="25.5" hidden="1" customHeight="1">
      <c r="A401" s="901"/>
      <c r="B401" s="1087" t="s">
        <v>665</v>
      </c>
      <c r="C401" s="1044" t="s">
        <v>293</v>
      </c>
      <c r="D401" s="952"/>
      <c r="E401" s="1012">
        <v>0</v>
      </c>
      <c r="F401" s="1012">
        <v>0</v>
      </c>
      <c r="G401" s="1012">
        <v>0</v>
      </c>
      <c r="H401" s="1012">
        <v>0</v>
      </c>
      <c r="I401" s="1012">
        <f t="shared" si="104"/>
        <v>0</v>
      </c>
      <c r="J401" s="1025"/>
      <c r="K401" s="1025"/>
      <c r="L401" s="1030"/>
      <c r="M401" s="1013"/>
      <c r="N401" s="1013">
        <f t="shared" si="105"/>
        <v>0</v>
      </c>
      <c r="O401" s="1013"/>
      <c r="P401" s="1317">
        <f t="shared" si="96"/>
        <v>0</v>
      </c>
      <c r="Q401" s="1014"/>
      <c r="R401" s="1014">
        <f t="shared" si="97"/>
        <v>0</v>
      </c>
      <c r="S401" s="1014"/>
      <c r="T401" s="1014">
        <f t="shared" si="98"/>
        <v>0</v>
      </c>
      <c r="U401" s="1014">
        <f t="shared" si="99"/>
        <v>0</v>
      </c>
      <c r="V401" s="1014">
        <f t="shared" si="106"/>
        <v>0</v>
      </c>
      <c r="W401" s="1064"/>
      <c r="X401" s="1064"/>
      <c r="Y401" s="1016"/>
      <c r="Z401" s="1016"/>
      <c r="AA401" s="1016">
        <v>0</v>
      </c>
      <c r="AB401" s="1016">
        <v>0</v>
      </c>
      <c r="AC401" s="1016">
        <f t="shared" si="107"/>
        <v>0</v>
      </c>
      <c r="AD401" s="1017"/>
      <c r="AE401" s="1017"/>
      <c r="AF401" s="1017"/>
      <c r="AG401" s="1017"/>
      <c r="AH401" s="1017">
        <f t="shared" si="108"/>
        <v>0</v>
      </c>
      <c r="AI401" s="1315">
        <f t="shared" si="100"/>
        <v>0</v>
      </c>
      <c r="AJ401" s="1315"/>
      <c r="AK401" s="1016"/>
      <c r="AL401" s="1016">
        <f t="shared" si="103"/>
        <v>0</v>
      </c>
      <c r="AM401" s="1016"/>
      <c r="AN401" s="1016">
        <f t="shared" si="101"/>
        <v>0</v>
      </c>
      <c r="AO401" s="1016">
        <f t="shared" si="102"/>
        <v>0</v>
      </c>
      <c r="AP401" s="1016">
        <f t="shared" si="109"/>
        <v>0</v>
      </c>
      <c r="AQ401" s="1306"/>
      <c r="AR401" s="1932"/>
      <c r="AS401" s="1306"/>
      <c r="AT401" s="1306"/>
      <c r="AU401" s="1306"/>
      <c r="AV401" s="1306"/>
      <c r="AW401" s="1306"/>
      <c r="AX401" s="1923"/>
      <c r="AY401" s="1923"/>
      <c r="AZ401" s="1923"/>
      <c r="BA401" s="1923"/>
      <c r="BB401" s="1923"/>
      <c r="BC401" s="1923"/>
      <c r="BD401" s="1923"/>
      <c r="BE401" s="3765"/>
    </row>
    <row r="402" spans="1:57" ht="25.5" hidden="1" customHeight="1">
      <c r="A402" s="901"/>
      <c r="B402" s="1087" t="s">
        <v>491</v>
      </c>
      <c r="C402" s="1044" t="s">
        <v>320</v>
      </c>
      <c r="D402" s="952"/>
      <c r="E402" s="1012">
        <v>0</v>
      </c>
      <c r="F402" s="1012">
        <v>0</v>
      </c>
      <c r="G402" s="1012">
        <v>0</v>
      </c>
      <c r="H402" s="1012">
        <v>0</v>
      </c>
      <c r="I402" s="1012">
        <f t="shared" si="104"/>
        <v>0</v>
      </c>
      <c r="J402" s="1025"/>
      <c r="K402" s="1025"/>
      <c r="L402" s="1030"/>
      <c r="M402" s="1013"/>
      <c r="N402" s="1013">
        <f t="shared" si="105"/>
        <v>0</v>
      </c>
      <c r="O402" s="1013"/>
      <c r="P402" s="1317">
        <f t="shared" si="96"/>
        <v>0</v>
      </c>
      <c r="Q402" s="1014"/>
      <c r="R402" s="1014">
        <f t="shared" si="97"/>
        <v>0</v>
      </c>
      <c r="S402" s="1014"/>
      <c r="T402" s="1014">
        <f t="shared" si="98"/>
        <v>0</v>
      </c>
      <c r="U402" s="1014">
        <f t="shared" si="99"/>
        <v>0</v>
      </c>
      <c r="V402" s="1014">
        <f t="shared" si="106"/>
        <v>0</v>
      </c>
      <c r="W402" s="1063"/>
      <c r="X402" s="1063"/>
      <c r="Y402" s="1016">
        <v>0</v>
      </c>
      <c r="Z402" s="1016">
        <v>0</v>
      </c>
      <c r="AA402" s="1016">
        <v>0</v>
      </c>
      <c r="AB402" s="1016">
        <v>0</v>
      </c>
      <c r="AC402" s="1016">
        <f t="shared" si="107"/>
        <v>0</v>
      </c>
      <c r="AD402" s="1017"/>
      <c r="AE402" s="1017"/>
      <c r="AF402" s="1017"/>
      <c r="AG402" s="1017"/>
      <c r="AH402" s="1017">
        <f t="shared" si="108"/>
        <v>0</v>
      </c>
      <c r="AI402" s="1315">
        <f t="shared" si="100"/>
        <v>0</v>
      </c>
      <c r="AJ402" s="1315"/>
      <c r="AK402" s="1016"/>
      <c r="AL402" s="1016">
        <f t="shared" si="103"/>
        <v>0</v>
      </c>
      <c r="AM402" s="1016"/>
      <c r="AN402" s="1016">
        <f t="shared" si="101"/>
        <v>0</v>
      </c>
      <c r="AO402" s="1016">
        <f t="shared" si="102"/>
        <v>0</v>
      </c>
      <c r="AP402" s="1016">
        <f t="shared" si="109"/>
        <v>0</v>
      </c>
      <c r="AQ402" s="1306">
        <v>0</v>
      </c>
      <c r="AR402" s="1932"/>
      <c r="AS402" s="1306">
        <v>0</v>
      </c>
      <c r="AT402" s="1306">
        <v>0</v>
      </c>
      <c r="AU402" s="1306">
        <v>0</v>
      </c>
      <c r="AV402" s="1306"/>
      <c r="AW402" s="1306">
        <f>AT402+AU402</f>
        <v>0</v>
      </c>
      <c r="AX402" s="1923"/>
      <c r="AY402" s="1923"/>
      <c r="AZ402" s="1923"/>
      <c r="BA402" s="1923"/>
      <c r="BB402" s="1923"/>
      <c r="BC402" s="1923"/>
      <c r="BD402" s="1923"/>
      <c r="BE402" s="328" t="s">
        <v>896</v>
      </c>
    </row>
    <row r="403" spans="1:57" ht="25.5" hidden="1" customHeight="1">
      <c r="A403" s="901"/>
      <c r="B403" s="1087" t="s">
        <v>912</v>
      </c>
      <c r="C403" s="1044" t="s">
        <v>351</v>
      </c>
      <c r="D403" s="952"/>
      <c r="E403" s="1012">
        <v>0</v>
      </c>
      <c r="F403" s="1012">
        <v>8292.6</v>
      </c>
      <c r="G403" s="1012">
        <v>0</v>
      </c>
      <c r="H403" s="1012">
        <v>0</v>
      </c>
      <c r="I403" s="1012">
        <f t="shared" si="104"/>
        <v>8292.6</v>
      </c>
      <c r="J403" s="1025"/>
      <c r="K403" s="1030"/>
      <c r="L403" s="1030"/>
      <c r="M403" s="1013"/>
      <c r="N403" s="1013">
        <f t="shared" si="105"/>
        <v>0</v>
      </c>
      <c r="O403" s="1013"/>
      <c r="P403" s="1317">
        <f t="shared" si="96"/>
        <v>0</v>
      </c>
      <c r="Q403" s="1014">
        <v>0</v>
      </c>
      <c r="R403" s="1014">
        <v>0</v>
      </c>
      <c r="S403" s="1014"/>
      <c r="T403" s="1014">
        <f t="shared" si="98"/>
        <v>0</v>
      </c>
      <c r="U403" s="1014">
        <f t="shared" si="99"/>
        <v>0</v>
      </c>
      <c r="V403" s="1014">
        <v>0</v>
      </c>
      <c r="W403" s="1063"/>
      <c r="X403" s="1063"/>
      <c r="Y403" s="1016"/>
      <c r="Z403" s="1016"/>
      <c r="AA403" s="1016"/>
      <c r="AB403" s="1016"/>
      <c r="AC403" s="1016">
        <f t="shared" si="107"/>
        <v>0</v>
      </c>
      <c r="AD403" s="1017"/>
      <c r="AE403" s="1017"/>
      <c r="AF403" s="1017"/>
      <c r="AG403" s="1017"/>
      <c r="AH403" s="1017">
        <f t="shared" si="108"/>
        <v>0</v>
      </c>
      <c r="AI403" s="1315"/>
      <c r="AJ403" s="1315"/>
      <c r="AK403" s="1016"/>
      <c r="AL403" s="1016"/>
      <c r="AM403" s="1016"/>
      <c r="AN403" s="1016"/>
      <c r="AO403" s="1016"/>
      <c r="AP403" s="1016">
        <f t="shared" si="109"/>
        <v>0</v>
      </c>
      <c r="AQ403" s="1306"/>
      <c r="AR403" s="1932"/>
      <c r="AS403" s="1306"/>
      <c r="AT403" s="1306"/>
      <c r="AU403" s="1306"/>
      <c r="AV403" s="1306"/>
      <c r="AW403" s="1306"/>
      <c r="AX403" s="1923"/>
      <c r="AY403" s="1923"/>
      <c r="AZ403" s="1923"/>
      <c r="BA403" s="1923"/>
      <c r="BB403" s="1923"/>
      <c r="BC403" s="1923"/>
      <c r="BD403" s="1923"/>
      <c r="BE403" s="328" t="s">
        <v>329</v>
      </c>
    </row>
    <row r="404" spans="1:57" ht="25.5" customHeight="1">
      <c r="A404" s="901"/>
      <c r="B404" s="1087" t="s">
        <v>505</v>
      </c>
      <c r="C404" s="1044" t="s">
        <v>348</v>
      </c>
      <c r="D404" s="952"/>
      <c r="E404" s="1035">
        <v>0</v>
      </c>
      <c r="F404" s="1012">
        <v>0</v>
      </c>
      <c r="G404" s="1012">
        <v>0</v>
      </c>
      <c r="H404" s="1012">
        <v>0</v>
      </c>
      <c r="I404" s="1012">
        <f t="shared" si="104"/>
        <v>0</v>
      </c>
      <c r="J404" s="1036"/>
      <c r="K404" s="1030"/>
      <c r="L404" s="1030"/>
      <c r="M404" s="1013"/>
      <c r="N404" s="1013">
        <f t="shared" si="105"/>
        <v>0</v>
      </c>
      <c r="O404" s="1013"/>
      <c r="P404" s="1317">
        <f t="shared" si="96"/>
        <v>0</v>
      </c>
      <c r="Q404" s="1014"/>
      <c r="R404" s="1014">
        <f t="shared" si="97"/>
        <v>0</v>
      </c>
      <c r="S404" s="1014"/>
      <c r="T404" s="1014">
        <f t="shared" si="98"/>
        <v>0</v>
      </c>
      <c r="U404" s="1014">
        <f t="shared" si="99"/>
        <v>0</v>
      </c>
      <c r="V404" s="1014">
        <f t="shared" ref="V404:V411" si="110">SUM(R404:U404)</f>
        <v>0</v>
      </c>
      <c r="W404" s="1063"/>
      <c r="X404" s="1063"/>
      <c r="Y404" s="1016"/>
      <c r="Z404" s="1016"/>
      <c r="AA404" s="1016"/>
      <c r="AB404" s="1016"/>
      <c r="AC404" s="1016">
        <f t="shared" si="107"/>
        <v>0</v>
      </c>
      <c r="AD404" s="1017"/>
      <c r="AE404" s="1017"/>
      <c r="AF404" s="1017"/>
      <c r="AG404" s="1017"/>
      <c r="AH404" s="1017">
        <f t="shared" si="108"/>
        <v>0</v>
      </c>
      <c r="AI404" s="1315"/>
      <c r="AJ404" s="1315"/>
      <c r="AK404" s="1016"/>
      <c r="AL404" s="1016">
        <v>147.30000000000001</v>
      </c>
      <c r="AM404" s="1016"/>
      <c r="AN404" s="1016"/>
      <c r="AO404" s="1016"/>
      <c r="AP404" s="1016">
        <f t="shared" si="109"/>
        <v>147.30000000000001</v>
      </c>
      <c r="AQ404" s="1306"/>
      <c r="AR404" s="1932"/>
      <c r="AS404" s="1306"/>
      <c r="AT404" s="1306">
        <v>17975</v>
      </c>
      <c r="AU404" s="1306">
        <v>2481</v>
      </c>
      <c r="AV404" s="1306">
        <v>59544</v>
      </c>
      <c r="AW404" s="1306">
        <f>AT404+AU404+AV404</f>
        <v>80000</v>
      </c>
      <c r="AX404" s="2226">
        <v>51.56</v>
      </c>
      <c r="AY404" s="1923"/>
      <c r="AZ404" s="1923">
        <v>1</v>
      </c>
      <c r="BA404" s="1923"/>
      <c r="BB404" s="1923">
        <v>2680</v>
      </c>
      <c r="BC404" s="1923">
        <v>64320</v>
      </c>
      <c r="BD404" s="1923">
        <f>BB404+BC404</f>
        <v>67000</v>
      </c>
      <c r="BE404" s="1008" t="s">
        <v>1197</v>
      </c>
    </row>
    <row r="405" spans="1:57" ht="50.25" hidden="1" customHeight="1">
      <c r="A405" s="901"/>
      <c r="B405" s="1087" t="s">
        <v>867</v>
      </c>
      <c r="C405" s="1044" t="s">
        <v>352</v>
      </c>
      <c r="D405" s="952"/>
      <c r="E405" s="1012">
        <v>0</v>
      </c>
      <c r="F405" s="1012">
        <v>2000</v>
      </c>
      <c r="G405" s="1012">
        <v>0</v>
      </c>
      <c r="H405" s="1012">
        <v>0</v>
      </c>
      <c r="I405" s="1012">
        <f t="shared" si="104"/>
        <v>2000</v>
      </c>
      <c r="J405" s="1025"/>
      <c r="K405" s="1030"/>
      <c r="L405" s="1030"/>
      <c r="M405" s="1013"/>
      <c r="N405" s="1013">
        <f t="shared" si="105"/>
        <v>0</v>
      </c>
      <c r="O405" s="1013"/>
      <c r="P405" s="1317">
        <f t="shared" si="96"/>
        <v>0</v>
      </c>
      <c r="Q405" s="1014">
        <v>0</v>
      </c>
      <c r="R405" s="1014">
        <v>0</v>
      </c>
      <c r="S405" s="1014"/>
      <c r="T405" s="1014">
        <f t="shared" si="98"/>
        <v>0</v>
      </c>
      <c r="U405" s="1014">
        <f t="shared" si="99"/>
        <v>0</v>
      </c>
      <c r="V405" s="1014">
        <f t="shared" si="110"/>
        <v>0</v>
      </c>
      <c r="W405" s="1063"/>
      <c r="X405" s="1063"/>
      <c r="Y405" s="1016"/>
      <c r="Z405" s="1016"/>
      <c r="AA405" s="1016"/>
      <c r="AB405" s="1016"/>
      <c r="AC405" s="1016">
        <f t="shared" si="107"/>
        <v>0</v>
      </c>
      <c r="AD405" s="1017"/>
      <c r="AE405" s="1017"/>
      <c r="AF405" s="1017"/>
      <c r="AG405" s="1017"/>
      <c r="AH405" s="1017">
        <f t="shared" si="108"/>
        <v>0</v>
      </c>
      <c r="AI405" s="1315"/>
      <c r="AJ405" s="1315"/>
      <c r="AK405" s="1016"/>
      <c r="AL405" s="1016"/>
      <c r="AM405" s="1016"/>
      <c r="AN405" s="1016"/>
      <c r="AO405" s="1016"/>
      <c r="AP405" s="1016">
        <f t="shared" si="109"/>
        <v>0</v>
      </c>
      <c r="AQ405" s="1306"/>
      <c r="AR405" s="1306"/>
      <c r="AS405" s="1306"/>
      <c r="AT405" s="1306"/>
      <c r="AU405" s="1306"/>
      <c r="AV405" s="1306"/>
      <c r="AW405" s="1306"/>
      <c r="AX405" s="1923"/>
      <c r="AY405" s="1923"/>
      <c r="AZ405" s="1923"/>
      <c r="BA405" s="1923"/>
      <c r="BB405" s="1923"/>
      <c r="BC405" s="1923"/>
      <c r="BD405" s="1923"/>
      <c r="BE405" s="1008" t="s">
        <v>329</v>
      </c>
    </row>
    <row r="406" spans="1:57" ht="14.25" hidden="1" customHeight="1">
      <c r="A406" s="901"/>
      <c r="B406" s="1087"/>
      <c r="C406" s="1044"/>
      <c r="D406" s="952"/>
      <c r="E406" s="1012">
        <v>0</v>
      </c>
      <c r="F406" s="1012">
        <v>0</v>
      </c>
      <c r="G406" s="1012">
        <v>0</v>
      </c>
      <c r="H406" s="1012">
        <v>0</v>
      </c>
      <c r="I406" s="1012">
        <f t="shared" si="104"/>
        <v>0</v>
      </c>
      <c r="J406" s="1025"/>
      <c r="K406" s="1025"/>
      <c r="L406" s="1030"/>
      <c r="M406" s="1013"/>
      <c r="N406" s="1013">
        <f t="shared" si="105"/>
        <v>0</v>
      </c>
      <c r="O406" s="1013"/>
      <c r="P406" s="1317">
        <f t="shared" si="96"/>
        <v>0</v>
      </c>
      <c r="Q406" s="1014"/>
      <c r="R406" s="1014">
        <f t="shared" si="97"/>
        <v>0</v>
      </c>
      <c r="S406" s="1014"/>
      <c r="T406" s="1014">
        <f t="shared" si="98"/>
        <v>0</v>
      </c>
      <c r="U406" s="1014">
        <f t="shared" si="99"/>
        <v>0</v>
      </c>
      <c r="V406" s="1014">
        <f t="shared" si="110"/>
        <v>0</v>
      </c>
      <c r="W406" s="1015"/>
      <c r="X406" s="1015"/>
      <c r="Y406" s="1016"/>
      <c r="Z406" s="1016"/>
      <c r="AA406" s="1016"/>
      <c r="AB406" s="1016"/>
      <c r="AC406" s="1016">
        <f t="shared" si="107"/>
        <v>0</v>
      </c>
      <c r="AD406" s="1017"/>
      <c r="AE406" s="1017"/>
      <c r="AF406" s="1017"/>
      <c r="AG406" s="1017"/>
      <c r="AH406" s="1017">
        <f t="shared" si="108"/>
        <v>0</v>
      </c>
      <c r="AI406" s="1315"/>
      <c r="AJ406" s="1315"/>
      <c r="AK406" s="1016"/>
      <c r="AL406" s="1016"/>
      <c r="AM406" s="1016"/>
      <c r="AN406" s="1016"/>
      <c r="AO406" s="1016"/>
      <c r="AP406" s="1016">
        <f t="shared" si="109"/>
        <v>0</v>
      </c>
      <c r="AQ406" s="1306"/>
      <c r="AR406" s="1306"/>
      <c r="AS406" s="1306"/>
      <c r="AT406" s="1306"/>
      <c r="AU406" s="1306"/>
      <c r="AV406" s="1306"/>
      <c r="AW406" s="1306"/>
      <c r="AX406" s="1923"/>
      <c r="AY406" s="1923"/>
      <c r="AZ406" s="1923"/>
      <c r="BA406" s="1923"/>
      <c r="BB406" s="1923"/>
      <c r="BC406" s="1923"/>
      <c r="BD406" s="1923"/>
      <c r="BE406" s="1008"/>
    </row>
    <row r="407" spans="1:57" ht="14.25" hidden="1" customHeight="1">
      <c r="A407" s="901"/>
      <c r="B407" s="1087"/>
      <c r="C407" s="1044"/>
      <c r="D407" s="952"/>
      <c r="E407" s="1012">
        <v>0</v>
      </c>
      <c r="F407" s="1012">
        <v>0</v>
      </c>
      <c r="G407" s="1012">
        <v>0</v>
      </c>
      <c r="H407" s="1012">
        <v>0</v>
      </c>
      <c r="I407" s="1012">
        <f t="shared" si="104"/>
        <v>0</v>
      </c>
      <c r="J407" s="1025"/>
      <c r="K407" s="1025"/>
      <c r="L407" s="1030"/>
      <c r="M407" s="1013"/>
      <c r="N407" s="1013">
        <f t="shared" si="105"/>
        <v>0</v>
      </c>
      <c r="O407" s="1013"/>
      <c r="P407" s="1317">
        <f t="shared" si="96"/>
        <v>0</v>
      </c>
      <c r="Q407" s="1014"/>
      <c r="R407" s="1014">
        <f t="shared" si="97"/>
        <v>0</v>
      </c>
      <c r="S407" s="1014"/>
      <c r="T407" s="1014">
        <f t="shared" si="98"/>
        <v>0</v>
      </c>
      <c r="U407" s="1014">
        <f t="shared" si="99"/>
        <v>0</v>
      </c>
      <c r="V407" s="1014">
        <f t="shared" si="110"/>
        <v>0</v>
      </c>
      <c r="W407" s="1015"/>
      <c r="X407" s="1015"/>
      <c r="Y407" s="1016"/>
      <c r="Z407" s="1016"/>
      <c r="AA407" s="1016"/>
      <c r="AB407" s="1016"/>
      <c r="AC407" s="1016">
        <f t="shared" si="107"/>
        <v>0</v>
      </c>
      <c r="AD407" s="1017"/>
      <c r="AE407" s="1017"/>
      <c r="AF407" s="1017"/>
      <c r="AG407" s="1017"/>
      <c r="AH407" s="1017">
        <f t="shared" si="108"/>
        <v>0</v>
      </c>
      <c r="AI407" s="1315"/>
      <c r="AJ407" s="1315"/>
      <c r="AK407" s="1016"/>
      <c r="AL407" s="1016"/>
      <c r="AM407" s="1016"/>
      <c r="AN407" s="1016"/>
      <c r="AO407" s="1016"/>
      <c r="AP407" s="1016">
        <f t="shared" si="109"/>
        <v>0</v>
      </c>
      <c r="AQ407" s="1306"/>
      <c r="AR407" s="1306"/>
      <c r="AS407" s="1306"/>
      <c r="AT407" s="1306"/>
      <c r="AU407" s="1306"/>
      <c r="AV407" s="1306"/>
      <c r="AW407" s="1306"/>
      <c r="AX407" s="1923"/>
      <c r="AY407" s="1923"/>
      <c r="AZ407" s="1923"/>
      <c r="BA407" s="1923"/>
      <c r="BB407" s="1923"/>
      <c r="BC407" s="1923"/>
      <c r="BD407" s="1923"/>
      <c r="BE407" s="1008"/>
    </row>
    <row r="408" spans="1:57" ht="14.25" hidden="1" customHeight="1">
      <c r="A408" s="901"/>
      <c r="B408" s="1087"/>
      <c r="C408" s="1044"/>
      <c r="D408" s="952"/>
      <c r="E408" s="1012">
        <v>0</v>
      </c>
      <c r="F408" s="1012">
        <v>0</v>
      </c>
      <c r="G408" s="1012">
        <v>0</v>
      </c>
      <c r="H408" s="1012">
        <v>0</v>
      </c>
      <c r="I408" s="1012">
        <f t="shared" si="104"/>
        <v>0</v>
      </c>
      <c r="J408" s="1025"/>
      <c r="K408" s="1025"/>
      <c r="L408" s="1030"/>
      <c r="M408" s="1013"/>
      <c r="N408" s="1013">
        <f t="shared" si="105"/>
        <v>0</v>
      </c>
      <c r="O408" s="1013"/>
      <c r="P408" s="1317">
        <f t="shared" si="96"/>
        <v>0</v>
      </c>
      <c r="Q408" s="1014"/>
      <c r="R408" s="1014">
        <f t="shared" si="97"/>
        <v>0</v>
      </c>
      <c r="S408" s="1014"/>
      <c r="T408" s="1014">
        <f t="shared" si="98"/>
        <v>0</v>
      </c>
      <c r="U408" s="1014">
        <f t="shared" si="99"/>
        <v>0</v>
      </c>
      <c r="V408" s="1014">
        <f t="shared" si="110"/>
        <v>0</v>
      </c>
      <c r="W408" s="1015"/>
      <c r="X408" s="1015"/>
      <c r="Y408" s="1016"/>
      <c r="Z408" s="1016"/>
      <c r="AA408" s="1016"/>
      <c r="AB408" s="1016"/>
      <c r="AC408" s="1016">
        <f t="shared" si="107"/>
        <v>0</v>
      </c>
      <c r="AD408" s="1017"/>
      <c r="AE408" s="1017"/>
      <c r="AF408" s="1017"/>
      <c r="AG408" s="1017"/>
      <c r="AH408" s="1017">
        <f t="shared" si="108"/>
        <v>0</v>
      </c>
      <c r="AI408" s="1315"/>
      <c r="AJ408" s="1315"/>
      <c r="AK408" s="1016"/>
      <c r="AL408" s="1016"/>
      <c r="AM408" s="1016"/>
      <c r="AN408" s="1016"/>
      <c r="AO408" s="1016"/>
      <c r="AP408" s="1016">
        <f t="shared" si="109"/>
        <v>0</v>
      </c>
      <c r="AQ408" s="1306"/>
      <c r="AR408" s="1306"/>
      <c r="AS408" s="1306"/>
      <c r="AT408" s="1306"/>
      <c r="AU408" s="1306"/>
      <c r="AV408" s="1306"/>
      <c r="AW408" s="1306"/>
      <c r="AX408" s="1923"/>
      <c r="AY408" s="1923"/>
      <c r="AZ408" s="1923"/>
      <c r="BA408" s="1923"/>
      <c r="BB408" s="1923"/>
      <c r="BC408" s="1923"/>
      <c r="BD408" s="1923"/>
      <c r="BE408" s="1008"/>
    </row>
    <row r="409" spans="1:57" ht="14.25" hidden="1" customHeight="1">
      <c r="A409" s="901"/>
      <c r="B409" s="1087"/>
      <c r="C409" s="1044"/>
      <c r="D409" s="952"/>
      <c r="E409" s="1012">
        <v>0</v>
      </c>
      <c r="F409" s="1012">
        <v>0</v>
      </c>
      <c r="G409" s="1012">
        <v>0</v>
      </c>
      <c r="H409" s="1012">
        <v>0</v>
      </c>
      <c r="I409" s="1012">
        <f t="shared" si="104"/>
        <v>0</v>
      </c>
      <c r="J409" s="1025"/>
      <c r="K409" s="1025"/>
      <c r="L409" s="1030"/>
      <c r="M409" s="1013"/>
      <c r="N409" s="1013">
        <f t="shared" si="105"/>
        <v>0</v>
      </c>
      <c r="O409" s="1013"/>
      <c r="P409" s="1317">
        <f t="shared" si="96"/>
        <v>0</v>
      </c>
      <c r="Q409" s="1014"/>
      <c r="R409" s="1014">
        <f t="shared" si="97"/>
        <v>0</v>
      </c>
      <c r="S409" s="1014"/>
      <c r="T409" s="1014">
        <f t="shared" si="98"/>
        <v>0</v>
      </c>
      <c r="U409" s="1014">
        <f t="shared" si="99"/>
        <v>0</v>
      </c>
      <c r="V409" s="1014">
        <f t="shared" si="110"/>
        <v>0</v>
      </c>
      <c r="W409" s="1015"/>
      <c r="X409" s="1015"/>
      <c r="Y409" s="1016"/>
      <c r="Z409" s="1016"/>
      <c r="AA409" s="1016"/>
      <c r="AB409" s="1016"/>
      <c r="AC409" s="1016">
        <f t="shared" si="107"/>
        <v>0</v>
      </c>
      <c r="AD409" s="1017"/>
      <c r="AE409" s="1017"/>
      <c r="AF409" s="1017"/>
      <c r="AG409" s="1017"/>
      <c r="AH409" s="1017">
        <f t="shared" si="108"/>
        <v>0</v>
      </c>
      <c r="AI409" s="1315"/>
      <c r="AJ409" s="1315"/>
      <c r="AK409" s="1016"/>
      <c r="AL409" s="1016"/>
      <c r="AM409" s="1016"/>
      <c r="AN409" s="1016"/>
      <c r="AO409" s="1016"/>
      <c r="AP409" s="1016">
        <f t="shared" si="109"/>
        <v>0</v>
      </c>
      <c r="AQ409" s="1306"/>
      <c r="AR409" s="1306"/>
      <c r="AS409" s="1306"/>
      <c r="AT409" s="1306"/>
      <c r="AU409" s="1306"/>
      <c r="AV409" s="1306"/>
      <c r="AW409" s="1306"/>
      <c r="AX409" s="1923"/>
      <c r="AY409" s="1923"/>
      <c r="AZ409" s="1923"/>
      <c r="BA409" s="1923"/>
      <c r="BB409" s="1923"/>
      <c r="BC409" s="1923"/>
      <c r="BD409" s="1923"/>
      <c r="BE409" s="1008"/>
    </row>
    <row r="410" spans="1:57" ht="14.25" hidden="1" customHeight="1">
      <c r="A410" s="901"/>
      <c r="B410" s="1087"/>
      <c r="C410" s="1044"/>
      <c r="D410" s="952"/>
      <c r="E410" s="1012">
        <v>0</v>
      </c>
      <c r="F410" s="1012">
        <v>0</v>
      </c>
      <c r="G410" s="1012">
        <v>0</v>
      </c>
      <c r="H410" s="1012">
        <v>0</v>
      </c>
      <c r="I410" s="1012">
        <f t="shared" si="104"/>
        <v>0</v>
      </c>
      <c r="J410" s="1025"/>
      <c r="K410" s="1025"/>
      <c r="L410" s="1030"/>
      <c r="M410" s="1013"/>
      <c r="N410" s="1013">
        <f t="shared" si="105"/>
        <v>0</v>
      </c>
      <c r="O410" s="1013"/>
      <c r="P410" s="1317">
        <f t="shared" si="96"/>
        <v>0</v>
      </c>
      <c r="Q410" s="1014"/>
      <c r="R410" s="1014">
        <f t="shared" si="97"/>
        <v>0</v>
      </c>
      <c r="S410" s="1014"/>
      <c r="T410" s="1014">
        <f t="shared" si="98"/>
        <v>0</v>
      </c>
      <c r="U410" s="1014">
        <f t="shared" si="99"/>
        <v>0</v>
      </c>
      <c r="V410" s="1014">
        <f t="shared" si="110"/>
        <v>0</v>
      </c>
      <c r="W410" s="1015"/>
      <c r="X410" s="1015"/>
      <c r="Y410" s="1016"/>
      <c r="Z410" s="1016"/>
      <c r="AA410" s="1016"/>
      <c r="AB410" s="1016"/>
      <c r="AC410" s="1016">
        <f t="shared" si="107"/>
        <v>0</v>
      </c>
      <c r="AD410" s="1017"/>
      <c r="AE410" s="1017"/>
      <c r="AF410" s="1017"/>
      <c r="AG410" s="1017"/>
      <c r="AH410" s="1017">
        <f t="shared" si="108"/>
        <v>0</v>
      </c>
      <c r="AI410" s="1315"/>
      <c r="AJ410" s="1315"/>
      <c r="AK410" s="1016"/>
      <c r="AL410" s="1016"/>
      <c r="AM410" s="1016"/>
      <c r="AN410" s="1016"/>
      <c r="AO410" s="1016"/>
      <c r="AP410" s="1016">
        <f t="shared" si="109"/>
        <v>0</v>
      </c>
      <c r="AQ410" s="1306"/>
      <c r="AR410" s="1306"/>
      <c r="AS410" s="1306"/>
      <c r="AT410" s="1306"/>
      <c r="AU410" s="1306"/>
      <c r="AV410" s="1306"/>
      <c r="AW410" s="1306"/>
      <c r="AX410" s="1923"/>
      <c r="AY410" s="1923"/>
      <c r="AZ410" s="1923"/>
      <c r="BA410" s="1923"/>
      <c r="BB410" s="1923"/>
      <c r="BC410" s="1923"/>
      <c r="BD410" s="1923"/>
      <c r="BE410" s="1008"/>
    </row>
    <row r="411" spans="1:57" ht="14.25" hidden="1" customHeight="1">
      <c r="A411" s="901"/>
      <c r="B411" s="1087"/>
      <c r="C411" s="1044"/>
      <c r="D411" s="952"/>
      <c r="E411" s="1012">
        <v>0</v>
      </c>
      <c r="F411" s="1012">
        <v>0</v>
      </c>
      <c r="G411" s="1012">
        <v>0</v>
      </c>
      <c r="H411" s="1012">
        <v>0</v>
      </c>
      <c r="I411" s="1012">
        <f t="shared" si="104"/>
        <v>0</v>
      </c>
      <c r="J411" s="1025"/>
      <c r="K411" s="1025"/>
      <c r="L411" s="1030"/>
      <c r="M411" s="1013"/>
      <c r="N411" s="1013">
        <f t="shared" si="105"/>
        <v>0</v>
      </c>
      <c r="O411" s="1013"/>
      <c r="P411" s="1317">
        <f t="shared" si="96"/>
        <v>0</v>
      </c>
      <c r="Q411" s="1014"/>
      <c r="R411" s="1014">
        <f t="shared" si="97"/>
        <v>0</v>
      </c>
      <c r="S411" s="1014"/>
      <c r="T411" s="1014">
        <f t="shared" si="98"/>
        <v>0</v>
      </c>
      <c r="U411" s="1014">
        <f t="shared" si="99"/>
        <v>0</v>
      </c>
      <c r="V411" s="1014">
        <f t="shared" si="110"/>
        <v>0</v>
      </c>
      <c r="W411" s="1015"/>
      <c r="X411" s="1015"/>
      <c r="Y411" s="1016"/>
      <c r="Z411" s="1016"/>
      <c r="AA411" s="1016"/>
      <c r="AB411" s="1016"/>
      <c r="AC411" s="1016">
        <f t="shared" si="107"/>
        <v>0</v>
      </c>
      <c r="AD411" s="1017"/>
      <c r="AE411" s="1017"/>
      <c r="AF411" s="1017"/>
      <c r="AG411" s="1017"/>
      <c r="AH411" s="1017">
        <f t="shared" si="108"/>
        <v>0</v>
      </c>
      <c r="AI411" s="1315"/>
      <c r="AJ411" s="1315"/>
      <c r="AK411" s="1016"/>
      <c r="AL411" s="1016"/>
      <c r="AM411" s="1016"/>
      <c r="AN411" s="1016"/>
      <c r="AO411" s="1016"/>
      <c r="AP411" s="1016">
        <f t="shared" si="109"/>
        <v>0</v>
      </c>
      <c r="AQ411" s="1306"/>
      <c r="AR411" s="1306"/>
      <c r="AS411" s="1306"/>
      <c r="AT411" s="1306"/>
      <c r="AU411" s="1306"/>
      <c r="AV411" s="1306"/>
      <c r="AW411" s="1306"/>
      <c r="AX411" s="1923"/>
      <c r="AY411" s="1923"/>
      <c r="AZ411" s="1923"/>
      <c r="BA411" s="1923"/>
      <c r="BB411" s="1923"/>
      <c r="BC411" s="1923"/>
      <c r="BD411" s="1923"/>
      <c r="BE411" s="1008"/>
    </row>
    <row r="412" spans="1:57" ht="19.5" customHeight="1">
      <c r="B412" s="943" t="s">
        <v>509</v>
      </c>
      <c r="C412" s="942" t="s">
        <v>562</v>
      </c>
      <c r="D412" s="1151"/>
      <c r="E412" s="1151">
        <v>0</v>
      </c>
      <c r="F412" s="1151">
        <v>81768.400000000009</v>
      </c>
      <c r="G412" s="1151">
        <v>0</v>
      </c>
      <c r="H412" s="1151">
        <v>0</v>
      </c>
      <c r="I412" s="1151">
        <f t="shared" si="104"/>
        <v>81768.400000000009</v>
      </c>
      <c r="J412" s="1151">
        <f>SUM(J413:J432)</f>
        <v>0</v>
      </c>
      <c r="K412" s="1151">
        <f>SUM(K413:K432)</f>
        <v>0</v>
      </c>
      <c r="L412" s="1151">
        <f>SUM(L413:L432)</f>
        <v>0</v>
      </c>
      <c r="M412" s="1151">
        <f>SUM(M413:M432)</f>
        <v>0</v>
      </c>
      <c r="N412" s="1151">
        <f t="shared" si="105"/>
        <v>0</v>
      </c>
      <c r="O412" s="1190">
        <f>O419</f>
        <v>0</v>
      </c>
      <c r="P412" s="1319">
        <f>SUM(P413:P432)</f>
        <v>0</v>
      </c>
      <c r="Q412" s="1151" t="e">
        <f>Q417+#REF!+Q418+Q419+Q420+Q421+Q422+Q423+Q424</f>
        <v>#REF!</v>
      </c>
      <c r="R412" s="1151" t="e">
        <f>R417+#REF!+R418+R419+R420+R421+R422+R423+R424</f>
        <v>#REF!</v>
      </c>
      <c r="S412" s="1151"/>
      <c r="T412" s="1151" t="e">
        <f>T417+#REF!+T418+T419+T420+T421+T422+T423+T424</f>
        <v>#REF!</v>
      </c>
      <c r="U412" s="1151" t="e">
        <f>U417+#REF!+U418+U419+U420+U421+U422+U423+U424</f>
        <v>#REF!</v>
      </c>
      <c r="V412" s="1151" t="e">
        <f>V417+#REF!+V418+V419+V420+V421+V422+V423+V424</f>
        <v>#REF!</v>
      </c>
      <c r="W412" s="1152"/>
      <c r="X412" s="1152"/>
      <c r="Y412" s="1151">
        <v>0</v>
      </c>
      <c r="Z412" s="1151"/>
      <c r="AA412" s="1151">
        <v>0</v>
      </c>
      <c r="AB412" s="1151">
        <v>0</v>
      </c>
      <c r="AC412" s="1151">
        <f t="shared" si="107"/>
        <v>0</v>
      </c>
      <c r="AD412" s="1151">
        <f>SUM(AD413:AD432)</f>
        <v>0</v>
      </c>
      <c r="AE412" s="1151">
        <f>SUM(AE413:AE432)</f>
        <v>0</v>
      </c>
      <c r="AF412" s="1151">
        <f>SUM(AF413:AF432)</f>
        <v>0</v>
      </c>
      <c r="AG412" s="1151">
        <f>SUM(AG413:AG432)</f>
        <v>0</v>
      </c>
      <c r="AH412" s="1151">
        <f t="shared" si="108"/>
        <v>0</v>
      </c>
      <c r="AI412" s="1190">
        <f>SUM(AI413:AI432)</f>
        <v>115.99</v>
      </c>
      <c r="AJ412" s="1190"/>
      <c r="AK412" s="1151">
        <f t="shared" ref="AK412:AQ412" si="111">SUM(AK413:AK432)</f>
        <v>2</v>
      </c>
      <c r="AL412" s="1151">
        <f>SUM(AL413:AL432)</f>
        <v>11154.8</v>
      </c>
      <c r="AM412" s="1151">
        <f t="shared" si="111"/>
        <v>38501.9</v>
      </c>
      <c r="AN412" s="1151">
        <f t="shared" si="111"/>
        <v>6663.6</v>
      </c>
      <c r="AO412" s="1151">
        <f t="shared" si="111"/>
        <v>159926.39999999999</v>
      </c>
      <c r="AP412" s="1151">
        <f t="shared" si="111"/>
        <v>216246.7</v>
      </c>
      <c r="AQ412" s="1151">
        <f t="shared" si="111"/>
        <v>0</v>
      </c>
      <c r="AR412" s="1151">
        <f>AR417</f>
        <v>0</v>
      </c>
      <c r="AS412" s="1151">
        <f>SUM(AS413:AS432)</f>
        <v>0</v>
      </c>
      <c r="AT412" s="1151">
        <f>SUM(AT413:AT432)</f>
        <v>0</v>
      </c>
      <c r="AU412" s="1151">
        <f>SUM(AU413:AU432)</f>
        <v>0</v>
      </c>
      <c r="AV412" s="1151">
        <f>SUM(AV413:AV432)</f>
        <v>0</v>
      </c>
      <c r="AW412" s="1151">
        <f>SUM(AW413:AW432)</f>
        <v>0</v>
      </c>
      <c r="AX412" s="1190">
        <f>AX417</f>
        <v>64.180000000000007</v>
      </c>
      <c r="AY412" s="1151">
        <f t="shared" ref="AY412:BD412" si="112">AY417</f>
        <v>0</v>
      </c>
      <c r="AZ412" s="1151">
        <f t="shared" si="112"/>
        <v>1</v>
      </c>
      <c r="BA412" s="1151">
        <f t="shared" si="112"/>
        <v>0</v>
      </c>
      <c r="BB412" s="1151">
        <f t="shared" si="112"/>
        <v>3170</v>
      </c>
      <c r="BC412" s="1151">
        <f t="shared" si="112"/>
        <v>76080</v>
      </c>
      <c r="BD412" s="1151">
        <f t="shared" si="112"/>
        <v>79250</v>
      </c>
      <c r="BE412" s="1147"/>
    </row>
    <row r="413" spans="1:57" ht="22.5" hidden="1" customHeight="1">
      <c r="A413" s="911">
        <v>9</v>
      </c>
      <c r="B413" s="1087"/>
      <c r="C413" s="1010" t="s">
        <v>638</v>
      </c>
      <c r="D413" s="937"/>
      <c r="E413" s="1012">
        <v>0</v>
      </c>
      <c r="F413" s="1012">
        <v>0</v>
      </c>
      <c r="G413" s="1012">
        <v>0</v>
      </c>
      <c r="H413" s="1012">
        <v>0</v>
      </c>
      <c r="I413" s="1012">
        <f t="shared" si="104"/>
        <v>0</v>
      </c>
      <c r="J413" s="1025"/>
      <c r="K413" s="1025"/>
      <c r="L413" s="1025"/>
      <c r="M413" s="1013"/>
      <c r="N413" s="1013">
        <f t="shared" si="105"/>
        <v>0</v>
      </c>
      <c r="O413" s="1013"/>
      <c r="P413" s="1317">
        <f>E413+J413</f>
        <v>0</v>
      </c>
      <c r="Q413" s="1014"/>
      <c r="R413" s="1028">
        <f t="shared" ref="R413:R432" si="113">F413+K413</f>
        <v>0</v>
      </c>
      <c r="S413" s="1028"/>
      <c r="T413" s="1014">
        <f t="shared" ref="T413:U417" si="114">G413+L413</f>
        <v>0</v>
      </c>
      <c r="U413" s="1014">
        <f t="shared" si="114"/>
        <v>0</v>
      </c>
      <c r="V413" s="1014">
        <f t="shared" ref="V413:V458" si="115">SUM(R413:U413)</f>
        <v>0</v>
      </c>
      <c r="W413" s="1015"/>
      <c r="X413" s="1015"/>
      <c r="Y413" s="1016">
        <v>0</v>
      </c>
      <c r="Z413" s="1029"/>
      <c r="AA413" s="1016">
        <v>0</v>
      </c>
      <c r="AB413" s="1016">
        <v>0</v>
      </c>
      <c r="AC413" s="1016">
        <f t="shared" si="107"/>
        <v>0</v>
      </c>
      <c r="AD413" s="1017"/>
      <c r="AE413" s="1017"/>
      <c r="AF413" s="1017"/>
      <c r="AG413" s="1017"/>
      <c r="AH413" s="1017">
        <f t="shared" si="108"/>
        <v>0</v>
      </c>
      <c r="AI413" s="1315">
        <f t="shared" ref="AI413:AI432" si="116">Y413+AD413</f>
        <v>0</v>
      </c>
      <c r="AJ413" s="1315"/>
      <c r="AK413" s="1016"/>
      <c r="AL413" s="1029">
        <f>Z413+AE413</f>
        <v>0</v>
      </c>
      <c r="AM413" s="1029"/>
      <c r="AN413" s="1016">
        <f t="shared" ref="AN413:AN432" si="117">AA413+AF413</f>
        <v>0</v>
      </c>
      <c r="AO413" s="1016">
        <f t="shared" ref="AO413:AO432" si="118">AB413+AG413</f>
        <v>0</v>
      </c>
      <c r="AP413" s="1016">
        <f t="shared" si="109"/>
        <v>0</v>
      </c>
      <c r="AQ413" s="1306"/>
      <c r="AR413" s="1306"/>
      <c r="AS413" s="1306"/>
      <c r="AT413" s="1306"/>
      <c r="AU413" s="1306"/>
      <c r="AV413" s="1306"/>
      <c r="AW413" s="1306"/>
      <c r="AX413" s="1923"/>
      <c r="AY413" s="1923"/>
      <c r="AZ413" s="1923"/>
      <c r="BA413" s="1923"/>
      <c r="BB413" s="1923"/>
      <c r="BC413" s="1923"/>
      <c r="BD413" s="1923"/>
      <c r="BE413" s="1008"/>
    </row>
    <row r="414" spans="1:57" ht="12.75" hidden="1" customHeight="1">
      <c r="A414" s="913"/>
      <c r="B414" s="1087"/>
      <c r="C414" s="1010" t="s">
        <v>664</v>
      </c>
      <c r="D414" s="937"/>
      <c r="E414" s="1012">
        <v>0</v>
      </c>
      <c r="F414" s="1012">
        <v>0</v>
      </c>
      <c r="G414" s="1012">
        <v>0</v>
      </c>
      <c r="H414" s="1012">
        <v>0</v>
      </c>
      <c r="I414" s="1012">
        <f t="shared" si="104"/>
        <v>0</v>
      </c>
      <c r="J414" s="1025"/>
      <c r="K414" s="1025"/>
      <c r="L414" s="1025"/>
      <c r="M414" s="1013"/>
      <c r="N414" s="1013">
        <f t="shared" si="105"/>
        <v>0</v>
      </c>
      <c r="O414" s="1013"/>
      <c r="P414" s="1317">
        <f>E414+J414</f>
        <v>0</v>
      </c>
      <c r="Q414" s="1014"/>
      <c r="R414" s="1028">
        <f t="shared" si="113"/>
        <v>0</v>
      </c>
      <c r="S414" s="1028"/>
      <c r="T414" s="1014">
        <f t="shared" si="114"/>
        <v>0</v>
      </c>
      <c r="U414" s="1014">
        <f t="shared" si="114"/>
        <v>0</v>
      </c>
      <c r="V414" s="1014">
        <f t="shared" si="115"/>
        <v>0</v>
      </c>
      <c r="W414" s="1015"/>
      <c r="X414" s="1015"/>
      <c r="Y414" s="1016">
        <v>0</v>
      </c>
      <c r="Z414" s="1029"/>
      <c r="AA414" s="1016">
        <v>0</v>
      </c>
      <c r="AB414" s="1016">
        <v>0</v>
      </c>
      <c r="AC414" s="1016">
        <f t="shared" si="107"/>
        <v>0</v>
      </c>
      <c r="AD414" s="1017"/>
      <c r="AE414" s="1017"/>
      <c r="AF414" s="1017"/>
      <c r="AG414" s="1017"/>
      <c r="AH414" s="1017">
        <f t="shared" si="108"/>
        <v>0</v>
      </c>
      <c r="AI414" s="1315">
        <f t="shared" si="116"/>
        <v>0</v>
      </c>
      <c r="AJ414" s="1315"/>
      <c r="AK414" s="1016"/>
      <c r="AL414" s="1029">
        <f>Z414+AE414</f>
        <v>0</v>
      </c>
      <c r="AM414" s="1029"/>
      <c r="AN414" s="1016">
        <f t="shared" si="117"/>
        <v>0</v>
      </c>
      <c r="AO414" s="1016">
        <f t="shared" si="118"/>
        <v>0</v>
      </c>
      <c r="AP414" s="1016">
        <f t="shared" si="109"/>
        <v>0</v>
      </c>
      <c r="AQ414" s="1306"/>
      <c r="AR414" s="1306"/>
      <c r="AS414" s="1306"/>
      <c r="AT414" s="1306"/>
      <c r="AU414" s="1306"/>
      <c r="AV414" s="1306"/>
      <c r="AW414" s="1306"/>
      <c r="AX414" s="1923"/>
      <c r="AY414" s="1923"/>
      <c r="AZ414" s="1923"/>
      <c r="BA414" s="1923"/>
      <c r="BB414" s="1923"/>
      <c r="BC414" s="1923"/>
      <c r="BD414" s="1923"/>
      <c r="BE414" s="1008"/>
    </row>
    <row r="415" spans="1:57" ht="12.75" hidden="1" customHeight="1">
      <c r="A415" s="913"/>
      <c r="B415" s="1087"/>
      <c r="C415" s="1010" t="s">
        <v>663</v>
      </c>
      <c r="D415" s="937"/>
      <c r="E415" s="1012">
        <v>0</v>
      </c>
      <c r="F415" s="1012">
        <v>0</v>
      </c>
      <c r="G415" s="1012">
        <v>0</v>
      </c>
      <c r="H415" s="1012">
        <v>0</v>
      </c>
      <c r="I415" s="1012">
        <f t="shared" si="104"/>
        <v>0</v>
      </c>
      <c r="J415" s="1025"/>
      <c r="K415" s="1025"/>
      <c r="L415" s="1025"/>
      <c r="M415" s="1013"/>
      <c r="N415" s="1013">
        <f t="shared" si="105"/>
        <v>0</v>
      </c>
      <c r="O415" s="1013"/>
      <c r="P415" s="1317">
        <f>E415+J415</f>
        <v>0</v>
      </c>
      <c r="Q415" s="1014"/>
      <c r="R415" s="1028">
        <f t="shared" si="113"/>
        <v>0</v>
      </c>
      <c r="S415" s="1028"/>
      <c r="T415" s="1014">
        <f t="shared" si="114"/>
        <v>0</v>
      </c>
      <c r="U415" s="1014">
        <f t="shared" si="114"/>
        <v>0</v>
      </c>
      <c r="V415" s="1014">
        <f t="shared" si="115"/>
        <v>0</v>
      </c>
      <c r="W415" s="1015"/>
      <c r="X415" s="1015"/>
      <c r="Y415" s="1016">
        <v>0</v>
      </c>
      <c r="Z415" s="1029"/>
      <c r="AA415" s="1016">
        <v>0</v>
      </c>
      <c r="AB415" s="1016">
        <v>0</v>
      </c>
      <c r="AC415" s="1016">
        <f t="shared" si="107"/>
        <v>0</v>
      </c>
      <c r="AD415" s="1017"/>
      <c r="AE415" s="1017"/>
      <c r="AF415" s="1017"/>
      <c r="AG415" s="1017"/>
      <c r="AH415" s="1017">
        <f t="shared" si="108"/>
        <v>0</v>
      </c>
      <c r="AI415" s="1315">
        <f t="shared" si="116"/>
        <v>0</v>
      </c>
      <c r="AJ415" s="1315"/>
      <c r="AK415" s="1016"/>
      <c r="AL415" s="1029">
        <f>Z415+AE415</f>
        <v>0</v>
      </c>
      <c r="AM415" s="1029"/>
      <c r="AN415" s="1016">
        <f t="shared" si="117"/>
        <v>0</v>
      </c>
      <c r="AO415" s="1016">
        <f t="shared" si="118"/>
        <v>0</v>
      </c>
      <c r="AP415" s="1016">
        <f t="shared" si="109"/>
        <v>0</v>
      </c>
      <c r="AQ415" s="1306"/>
      <c r="AR415" s="1306"/>
      <c r="AS415" s="1306"/>
      <c r="AT415" s="1306"/>
      <c r="AU415" s="1306"/>
      <c r="AV415" s="1306"/>
      <c r="AW415" s="1306"/>
      <c r="AX415" s="1923"/>
      <c r="AY415" s="1923"/>
      <c r="AZ415" s="1923"/>
      <c r="BA415" s="1923"/>
      <c r="BB415" s="1923"/>
      <c r="BC415" s="1923"/>
      <c r="BD415" s="1923"/>
      <c r="BE415" s="1008"/>
    </row>
    <row r="416" spans="1:57" ht="24" hidden="1" customHeight="1">
      <c r="A416" s="913"/>
      <c r="B416" s="1087"/>
      <c r="C416" s="1010" t="s">
        <v>96</v>
      </c>
      <c r="D416" s="937"/>
      <c r="E416" s="1012">
        <v>0</v>
      </c>
      <c r="F416" s="1012">
        <v>0</v>
      </c>
      <c r="G416" s="1012">
        <v>0</v>
      </c>
      <c r="H416" s="1012">
        <v>0</v>
      </c>
      <c r="I416" s="1012">
        <f t="shared" si="104"/>
        <v>0</v>
      </c>
      <c r="J416" s="1025"/>
      <c r="K416" s="1025"/>
      <c r="L416" s="1025"/>
      <c r="M416" s="1013"/>
      <c r="N416" s="1013">
        <f t="shared" si="105"/>
        <v>0</v>
      </c>
      <c r="O416" s="1013"/>
      <c r="P416" s="1317">
        <f>E416+J416</f>
        <v>0</v>
      </c>
      <c r="Q416" s="1014"/>
      <c r="R416" s="1014">
        <f t="shared" si="113"/>
        <v>0</v>
      </c>
      <c r="S416" s="1014"/>
      <c r="T416" s="1014">
        <f t="shared" si="114"/>
        <v>0</v>
      </c>
      <c r="U416" s="1014">
        <f t="shared" si="114"/>
        <v>0</v>
      </c>
      <c r="V416" s="1014">
        <f t="shared" si="115"/>
        <v>0</v>
      </c>
      <c r="W416" s="1015"/>
      <c r="X416" s="1015"/>
      <c r="Y416" s="1016">
        <v>0</v>
      </c>
      <c r="Z416" s="1016"/>
      <c r="AA416" s="1016">
        <v>0</v>
      </c>
      <c r="AB416" s="1016">
        <v>0</v>
      </c>
      <c r="AC416" s="1016">
        <f t="shared" si="107"/>
        <v>0</v>
      </c>
      <c r="AD416" s="1017"/>
      <c r="AE416" s="1017"/>
      <c r="AF416" s="1017"/>
      <c r="AG416" s="1017"/>
      <c r="AH416" s="1017">
        <f t="shared" si="108"/>
        <v>0</v>
      </c>
      <c r="AI416" s="1315">
        <f t="shared" si="116"/>
        <v>0</v>
      </c>
      <c r="AJ416" s="1315"/>
      <c r="AK416" s="1016"/>
      <c r="AL416" s="1016">
        <f>Z416+AE416</f>
        <v>0</v>
      </c>
      <c r="AM416" s="1016"/>
      <c r="AN416" s="1016">
        <f t="shared" si="117"/>
        <v>0</v>
      </c>
      <c r="AO416" s="1016">
        <f t="shared" si="118"/>
        <v>0</v>
      </c>
      <c r="AP416" s="1016">
        <f t="shared" si="109"/>
        <v>0</v>
      </c>
      <c r="AQ416" s="1306"/>
      <c r="AR416" s="1306"/>
      <c r="AS416" s="1306"/>
      <c r="AT416" s="1306"/>
      <c r="AU416" s="1306"/>
      <c r="AV416" s="1306"/>
      <c r="AW416" s="1306"/>
      <c r="AX416" s="1923"/>
      <c r="AY416" s="1923"/>
      <c r="AZ416" s="1923"/>
      <c r="BA416" s="1923"/>
      <c r="BB416" s="1923"/>
      <c r="BC416" s="1923"/>
      <c r="BD416" s="1923"/>
      <c r="BE416" s="1008"/>
    </row>
    <row r="417" spans="1:57" ht="32.25" customHeight="1">
      <c r="A417" s="936">
        <v>10</v>
      </c>
      <c r="B417" s="1849" t="s">
        <v>511</v>
      </c>
      <c r="C417" s="1850" t="s">
        <v>1050</v>
      </c>
      <c r="D417" s="952"/>
      <c r="E417" s="1012">
        <v>0</v>
      </c>
      <c r="F417" s="1012">
        <v>11287.1</v>
      </c>
      <c r="G417" s="1012">
        <v>0</v>
      </c>
      <c r="H417" s="1012">
        <v>0</v>
      </c>
      <c r="I417" s="1012">
        <f t="shared" si="104"/>
        <v>11287.1</v>
      </c>
      <c r="J417" s="1025"/>
      <c r="K417" s="1025"/>
      <c r="L417" s="1025"/>
      <c r="M417" s="1013"/>
      <c r="N417" s="1013">
        <f t="shared" si="105"/>
        <v>0</v>
      </c>
      <c r="O417" s="1013"/>
      <c r="P417" s="1317">
        <f>E417+J417</f>
        <v>0</v>
      </c>
      <c r="Q417" s="1014">
        <v>1</v>
      </c>
      <c r="R417" s="1014">
        <v>9729</v>
      </c>
      <c r="S417" s="1014"/>
      <c r="T417" s="1014">
        <f t="shared" si="114"/>
        <v>0</v>
      </c>
      <c r="U417" s="1014">
        <f t="shared" si="114"/>
        <v>0</v>
      </c>
      <c r="V417" s="1014">
        <f t="shared" si="115"/>
        <v>9729</v>
      </c>
      <c r="W417" s="1015"/>
      <c r="X417" s="1015"/>
      <c r="Y417" s="1016">
        <v>0</v>
      </c>
      <c r="Z417" s="1016"/>
      <c r="AA417" s="1016">
        <v>0</v>
      </c>
      <c r="AB417" s="1016">
        <v>0</v>
      </c>
      <c r="AC417" s="1016">
        <f t="shared" si="107"/>
        <v>0</v>
      </c>
      <c r="AD417" s="1017"/>
      <c r="AE417" s="1017"/>
      <c r="AF417" s="1017"/>
      <c r="AG417" s="1017"/>
      <c r="AH417" s="1017">
        <f t="shared" si="108"/>
        <v>0</v>
      </c>
      <c r="AI417" s="1315">
        <f t="shared" si="116"/>
        <v>0</v>
      </c>
      <c r="AJ417" s="1315"/>
      <c r="AK417" s="1016"/>
      <c r="AL417" s="1016">
        <v>0</v>
      </c>
      <c r="AM417" s="1016"/>
      <c r="AN417" s="1016">
        <f t="shared" si="117"/>
        <v>0</v>
      </c>
      <c r="AO417" s="1016">
        <f t="shared" si="118"/>
        <v>0</v>
      </c>
      <c r="AP417" s="1016">
        <f t="shared" si="109"/>
        <v>0</v>
      </c>
      <c r="AQ417" s="1306"/>
      <c r="AR417" s="1932"/>
      <c r="AS417" s="1306"/>
      <c r="AT417" s="1306"/>
      <c r="AU417" s="1306"/>
      <c r="AV417" s="1306"/>
      <c r="AW417" s="1306">
        <f>AT417+AU417+AV417</f>
        <v>0</v>
      </c>
      <c r="AX417" s="2226">
        <v>64.180000000000007</v>
      </c>
      <c r="AY417" s="1923"/>
      <c r="AZ417" s="1923">
        <v>1</v>
      </c>
      <c r="BA417" s="1923"/>
      <c r="BB417" s="1923">
        <v>3170</v>
      </c>
      <c r="BC417" s="1923">
        <v>76080</v>
      </c>
      <c r="BD417" s="1923">
        <f>BB417+BC417</f>
        <v>79250</v>
      </c>
      <c r="BE417" s="1008" t="s">
        <v>1074</v>
      </c>
    </row>
    <row r="418" spans="1:57" ht="28.5" customHeight="1">
      <c r="A418" s="913"/>
      <c r="B418" s="1849" t="s">
        <v>512</v>
      </c>
      <c r="C418" s="1850" t="s">
        <v>1031</v>
      </c>
      <c r="D418" s="952"/>
      <c r="E418" s="1012">
        <v>0</v>
      </c>
      <c r="F418" s="1012">
        <v>65000</v>
      </c>
      <c r="G418" s="1012">
        <v>0</v>
      </c>
      <c r="H418" s="1012">
        <v>0</v>
      </c>
      <c r="I418" s="1012">
        <f t="shared" si="104"/>
        <v>65000</v>
      </c>
      <c r="J418" s="1025"/>
      <c r="K418" s="1025"/>
      <c r="L418" s="1025"/>
      <c r="M418" s="1013"/>
      <c r="N418" s="1013"/>
      <c r="O418" s="1013"/>
      <c r="P418" s="1317">
        <f t="shared" ref="P418:P432" si="119">E418+J418</f>
        <v>0</v>
      </c>
      <c r="Q418" s="1014">
        <v>0</v>
      </c>
      <c r="R418" s="1014">
        <v>3125</v>
      </c>
      <c r="S418" s="1014"/>
      <c r="T418" s="1014">
        <v>675</v>
      </c>
      <c r="U418" s="1014">
        <v>16200</v>
      </c>
      <c r="V418" s="1014">
        <f t="shared" si="115"/>
        <v>20000</v>
      </c>
      <c r="W418" s="1091">
        <v>2</v>
      </c>
      <c r="X418" s="1092"/>
      <c r="Y418" s="1016">
        <v>0</v>
      </c>
      <c r="Z418" s="1016"/>
      <c r="AA418" s="1016">
        <v>0</v>
      </c>
      <c r="AB418" s="1016">
        <v>0</v>
      </c>
      <c r="AC418" s="1016"/>
      <c r="AD418" s="1017"/>
      <c r="AE418" s="1017"/>
      <c r="AF418" s="1017"/>
      <c r="AG418" s="1017"/>
      <c r="AH418" s="1017">
        <f t="shared" ref="AH418:AH480" si="120">SUM(AE418:AG418)</f>
        <v>0</v>
      </c>
      <c r="AI418" s="1315">
        <v>42.64</v>
      </c>
      <c r="AJ418" s="1315"/>
      <c r="AK418" s="1016">
        <v>1</v>
      </c>
      <c r="AL418" s="1016">
        <v>3540.8</v>
      </c>
      <c r="AM418" s="1016">
        <v>22764.9</v>
      </c>
      <c r="AN418" s="1016">
        <v>2237.9</v>
      </c>
      <c r="AO418" s="1016">
        <v>53709.599999999999</v>
      </c>
      <c r="AP418" s="1016">
        <f t="shared" si="109"/>
        <v>82253.2</v>
      </c>
      <c r="AQ418" s="1306"/>
      <c r="AR418" s="1932"/>
      <c r="AS418" s="1306"/>
      <c r="AT418" s="1306"/>
      <c r="AU418" s="1306"/>
      <c r="AV418" s="1306"/>
      <c r="AW418" s="1306"/>
      <c r="AX418" s="1923"/>
      <c r="AY418" s="1923"/>
      <c r="AZ418" s="1923"/>
      <c r="BA418" s="1923"/>
      <c r="BB418" s="1923"/>
      <c r="BC418" s="1923"/>
      <c r="BD418" s="1923"/>
      <c r="BE418" s="1007" t="s">
        <v>1032</v>
      </c>
    </row>
    <row r="419" spans="1:57" ht="35.25" customHeight="1">
      <c r="A419" s="913"/>
      <c r="B419" s="1849" t="s">
        <v>839</v>
      </c>
      <c r="C419" s="1850" t="s">
        <v>354</v>
      </c>
      <c r="D419" s="952"/>
      <c r="E419" s="1012">
        <v>0</v>
      </c>
      <c r="F419" s="1012">
        <v>5481.2999999999993</v>
      </c>
      <c r="G419" s="1012">
        <v>0</v>
      </c>
      <c r="H419" s="1012">
        <v>0</v>
      </c>
      <c r="I419" s="1012">
        <f t="shared" si="104"/>
        <v>5481.2999999999993</v>
      </c>
      <c r="J419" s="1025"/>
      <c r="K419" s="1025"/>
      <c r="L419" s="1025"/>
      <c r="M419" s="1013"/>
      <c r="N419" s="1013">
        <f t="shared" ref="N419:N482" si="121">SUM(K419:M419)</f>
        <v>0</v>
      </c>
      <c r="O419" s="1756"/>
      <c r="P419" s="1317">
        <v>0</v>
      </c>
      <c r="Q419" s="1014"/>
      <c r="R419" s="1014">
        <f>15000+6000</f>
        <v>21000</v>
      </c>
      <c r="S419" s="1014"/>
      <c r="T419" s="1014">
        <v>1000</v>
      </c>
      <c r="U419" s="1014">
        <v>24000</v>
      </c>
      <c r="V419" s="1014">
        <f t="shared" si="115"/>
        <v>46000</v>
      </c>
      <c r="W419" s="1091">
        <v>2</v>
      </c>
      <c r="X419" s="1092"/>
      <c r="Y419" s="1016">
        <v>0</v>
      </c>
      <c r="Z419" s="1016"/>
      <c r="AA419" s="1016">
        <v>0</v>
      </c>
      <c r="AB419" s="1016">
        <v>0</v>
      </c>
      <c r="AC419" s="1016">
        <f t="shared" ref="AC419:AC482" si="122">SUM(Z419:AB419)</f>
        <v>0</v>
      </c>
      <c r="AD419" s="1017"/>
      <c r="AE419" s="1017"/>
      <c r="AF419" s="1017"/>
      <c r="AG419" s="1017"/>
      <c r="AH419" s="1017">
        <f t="shared" si="120"/>
        <v>0</v>
      </c>
      <c r="AI419" s="1315">
        <v>73.349999999999994</v>
      </c>
      <c r="AJ419" s="1016"/>
      <c r="AK419" s="1016">
        <v>1</v>
      </c>
      <c r="AL419" s="1016">
        <v>3297.7</v>
      </c>
      <c r="AM419" s="1016">
        <v>15737</v>
      </c>
      <c r="AN419" s="1016">
        <v>4425.7</v>
      </c>
      <c r="AO419" s="1016">
        <v>106216.8</v>
      </c>
      <c r="AP419" s="1016">
        <f t="shared" si="109"/>
        <v>129677.20000000001</v>
      </c>
      <c r="AQ419" s="1306"/>
      <c r="AR419" s="1932"/>
      <c r="AS419" s="1306"/>
      <c r="AT419" s="1306"/>
      <c r="AU419" s="1306"/>
      <c r="AV419" s="1306"/>
      <c r="AW419" s="1306"/>
      <c r="AX419" s="1923"/>
      <c r="AY419" s="1923"/>
      <c r="AZ419" s="1923"/>
      <c r="BA419" s="1923"/>
      <c r="BB419" s="1923"/>
      <c r="BC419" s="1923"/>
      <c r="BD419" s="1923"/>
      <c r="BE419" s="1008" t="s">
        <v>948</v>
      </c>
    </row>
    <row r="420" spans="1:57" ht="50.25" hidden="1" customHeight="1">
      <c r="A420" s="936">
        <v>11</v>
      </c>
      <c r="B420" s="1849" t="s">
        <v>890</v>
      </c>
      <c r="C420" s="1850" t="s">
        <v>327</v>
      </c>
      <c r="D420" s="952"/>
      <c r="E420" s="1012">
        <v>0</v>
      </c>
      <c r="F420" s="1012">
        <v>0</v>
      </c>
      <c r="G420" s="1012">
        <v>0</v>
      </c>
      <c r="H420" s="1012">
        <v>0</v>
      </c>
      <c r="I420" s="1012">
        <f t="shared" si="104"/>
        <v>0</v>
      </c>
      <c r="J420" s="1025"/>
      <c r="K420" s="1025"/>
      <c r="L420" s="1025"/>
      <c r="M420" s="1013"/>
      <c r="N420" s="1013">
        <f t="shared" si="121"/>
        <v>0</v>
      </c>
      <c r="O420" s="1013"/>
      <c r="P420" s="1014">
        <f t="shared" si="119"/>
        <v>0</v>
      </c>
      <c r="Q420" s="1014">
        <v>1</v>
      </c>
      <c r="R420" s="1014">
        <v>933.9</v>
      </c>
      <c r="S420" s="1014"/>
      <c r="T420" s="1014">
        <f t="shared" ref="T420:T432" si="123">G420+L420</f>
        <v>0</v>
      </c>
      <c r="U420" s="1014">
        <f t="shared" ref="U420:U432" si="124">H420+M420</f>
        <v>0</v>
      </c>
      <c r="V420" s="1014">
        <f t="shared" si="115"/>
        <v>933.9</v>
      </c>
      <c r="W420" s="1015"/>
      <c r="X420" s="1015"/>
      <c r="Y420" s="1016">
        <v>0</v>
      </c>
      <c r="Z420" s="1016">
        <v>0</v>
      </c>
      <c r="AA420" s="1016">
        <v>0</v>
      </c>
      <c r="AB420" s="1016">
        <v>0</v>
      </c>
      <c r="AC420" s="1016">
        <f t="shared" si="122"/>
        <v>0</v>
      </c>
      <c r="AD420" s="1017"/>
      <c r="AE420" s="1017"/>
      <c r="AF420" s="1017"/>
      <c r="AG420" s="1017"/>
      <c r="AH420" s="1017">
        <f t="shared" si="120"/>
        <v>0</v>
      </c>
      <c r="AI420" s="1016">
        <f t="shared" si="116"/>
        <v>0</v>
      </c>
      <c r="AJ420" s="1016"/>
      <c r="AK420" s="1016"/>
      <c r="AL420" s="1016">
        <f t="shared" ref="AL420:AL432" si="125">Z420+AE420</f>
        <v>0</v>
      </c>
      <c r="AM420" s="1016"/>
      <c r="AN420" s="1016">
        <f t="shared" si="117"/>
        <v>0</v>
      </c>
      <c r="AO420" s="1016">
        <f t="shared" si="118"/>
        <v>0</v>
      </c>
      <c r="AP420" s="1016">
        <f t="shared" si="109"/>
        <v>0</v>
      </c>
      <c r="AQ420" s="1306"/>
      <c r="AR420" s="1932"/>
      <c r="AS420" s="1306"/>
      <c r="AT420" s="1306"/>
      <c r="AU420" s="1306"/>
      <c r="AV420" s="1306"/>
      <c r="AW420" s="1306"/>
      <c r="AX420" s="1923"/>
      <c r="AY420" s="1923"/>
      <c r="AZ420" s="1923"/>
      <c r="BA420" s="1923"/>
      <c r="BB420" s="1923"/>
      <c r="BC420" s="1923"/>
      <c r="BD420" s="1923"/>
      <c r="BE420" s="1007" t="s">
        <v>329</v>
      </c>
    </row>
    <row r="421" spans="1:57" ht="60" hidden="1">
      <c r="A421" s="936">
        <v>12</v>
      </c>
      <c r="B421" s="1849" t="s">
        <v>1028</v>
      </c>
      <c r="C421" s="1851" t="s">
        <v>366</v>
      </c>
      <c r="D421" s="952"/>
      <c r="E421" s="1012">
        <v>0</v>
      </c>
      <c r="F421" s="1012">
        <v>0</v>
      </c>
      <c r="G421" s="1012">
        <v>0</v>
      </c>
      <c r="H421" s="1012">
        <v>0</v>
      </c>
      <c r="I421" s="1012">
        <f t="shared" si="104"/>
        <v>0</v>
      </c>
      <c r="J421" s="1025"/>
      <c r="K421" s="1025"/>
      <c r="L421" s="1025"/>
      <c r="M421" s="1013"/>
      <c r="N421" s="1013">
        <f t="shared" si="121"/>
        <v>0</v>
      </c>
      <c r="O421" s="1013"/>
      <c r="P421" s="1014">
        <f t="shared" si="119"/>
        <v>0</v>
      </c>
      <c r="Q421" s="1014">
        <v>1</v>
      </c>
      <c r="R421" s="1014">
        <v>1731.7</v>
      </c>
      <c r="S421" s="1014"/>
      <c r="T421" s="1014">
        <f t="shared" si="123"/>
        <v>0</v>
      </c>
      <c r="U421" s="1014">
        <f t="shared" si="124"/>
        <v>0</v>
      </c>
      <c r="V421" s="1014">
        <f t="shared" si="115"/>
        <v>1731.7</v>
      </c>
      <c r="W421" s="1015"/>
      <c r="X421" s="1015"/>
      <c r="Y421" s="1016">
        <v>0</v>
      </c>
      <c r="Z421" s="1016">
        <v>0</v>
      </c>
      <c r="AA421" s="1016">
        <v>0</v>
      </c>
      <c r="AB421" s="1016">
        <v>0</v>
      </c>
      <c r="AC421" s="1016">
        <f t="shared" si="122"/>
        <v>0</v>
      </c>
      <c r="AD421" s="1017"/>
      <c r="AE421" s="1017"/>
      <c r="AF421" s="1017"/>
      <c r="AG421" s="1017"/>
      <c r="AH421" s="1017">
        <f t="shared" si="120"/>
        <v>0</v>
      </c>
      <c r="AI421" s="1016">
        <f t="shared" si="116"/>
        <v>0</v>
      </c>
      <c r="AJ421" s="1016"/>
      <c r="AK421" s="1016"/>
      <c r="AL421" s="1016">
        <f t="shared" si="125"/>
        <v>0</v>
      </c>
      <c r="AM421" s="1016"/>
      <c r="AN421" s="1016">
        <f t="shared" si="117"/>
        <v>0</v>
      </c>
      <c r="AO421" s="1016">
        <f t="shared" si="118"/>
        <v>0</v>
      </c>
      <c r="AP421" s="1016">
        <f t="shared" si="109"/>
        <v>0</v>
      </c>
      <c r="AQ421" s="1306"/>
      <c r="AR421" s="1932"/>
      <c r="AS421" s="1306"/>
      <c r="AT421" s="1306"/>
      <c r="AU421" s="1306"/>
      <c r="AV421" s="1306"/>
      <c r="AW421" s="1306"/>
      <c r="AX421" s="1923"/>
      <c r="AY421" s="1923"/>
      <c r="AZ421" s="1923"/>
      <c r="BA421" s="1923"/>
      <c r="BB421" s="1923"/>
      <c r="BC421" s="1923"/>
      <c r="BD421" s="1923"/>
      <c r="BE421" s="1007" t="s">
        <v>329</v>
      </c>
    </row>
    <row r="422" spans="1:57" ht="60" hidden="1">
      <c r="A422" s="936">
        <v>13</v>
      </c>
      <c r="B422" s="1849" t="s">
        <v>1029</v>
      </c>
      <c r="C422" s="1850" t="s">
        <v>328</v>
      </c>
      <c r="D422" s="952"/>
      <c r="E422" s="1012">
        <v>0</v>
      </c>
      <c r="F422" s="1012">
        <v>0</v>
      </c>
      <c r="G422" s="1012">
        <v>0</v>
      </c>
      <c r="H422" s="1012">
        <v>0</v>
      </c>
      <c r="I422" s="1012">
        <f t="shared" si="104"/>
        <v>0</v>
      </c>
      <c r="J422" s="1025"/>
      <c r="K422" s="1025"/>
      <c r="L422" s="1025"/>
      <c r="M422" s="1013"/>
      <c r="N422" s="1013">
        <f t="shared" si="121"/>
        <v>0</v>
      </c>
      <c r="O422" s="1013"/>
      <c r="P422" s="1014">
        <f t="shared" si="119"/>
        <v>0</v>
      </c>
      <c r="Q422" s="1014">
        <v>1</v>
      </c>
      <c r="R422" s="1014">
        <v>941.5</v>
      </c>
      <c r="S422" s="1014"/>
      <c r="T422" s="1014">
        <f t="shared" si="123"/>
        <v>0</v>
      </c>
      <c r="U422" s="1014">
        <f t="shared" si="124"/>
        <v>0</v>
      </c>
      <c r="V422" s="1014">
        <f t="shared" si="115"/>
        <v>941.5</v>
      </c>
      <c r="W422" s="1015"/>
      <c r="X422" s="1015"/>
      <c r="Y422" s="1016">
        <v>0</v>
      </c>
      <c r="Z422" s="1016">
        <v>0</v>
      </c>
      <c r="AA422" s="1016">
        <v>0</v>
      </c>
      <c r="AB422" s="1016">
        <v>0</v>
      </c>
      <c r="AC422" s="1016">
        <f t="shared" si="122"/>
        <v>0</v>
      </c>
      <c r="AD422" s="1017"/>
      <c r="AE422" s="1017"/>
      <c r="AF422" s="1017"/>
      <c r="AG422" s="1017"/>
      <c r="AH422" s="1017">
        <f t="shared" si="120"/>
        <v>0</v>
      </c>
      <c r="AI422" s="1016">
        <f t="shared" si="116"/>
        <v>0</v>
      </c>
      <c r="AJ422" s="1016"/>
      <c r="AK422" s="1016"/>
      <c r="AL422" s="1016">
        <f t="shared" si="125"/>
        <v>0</v>
      </c>
      <c r="AM422" s="1016"/>
      <c r="AN422" s="1016">
        <f t="shared" si="117"/>
        <v>0</v>
      </c>
      <c r="AO422" s="1016">
        <f t="shared" si="118"/>
        <v>0</v>
      </c>
      <c r="AP422" s="1016">
        <f t="shared" si="109"/>
        <v>0</v>
      </c>
      <c r="AQ422" s="1306"/>
      <c r="AR422" s="1932"/>
      <c r="AS422" s="1306"/>
      <c r="AT422" s="1306"/>
      <c r="AU422" s="1306"/>
      <c r="AV422" s="1306"/>
      <c r="AW422" s="1306"/>
      <c r="AX422" s="1923"/>
      <c r="AY422" s="1923"/>
      <c r="AZ422" s="1923"/>
      <c r="BA422" s="1923"/>
      <c r="BB422" s="1923"/>
      <c r="BC422" s="1923"/>
      <c r="BD422" s="1923"/>
      <c r="BE422" s="1007" t="s">
        <v>329</v>
      </c>
    </row>
    <row r="423" spans="1:57" ht="33.75" customHeight="1">
      <c r="A423" s="936">
        <v>14</v>
      </c>
      <c r="B423" s="1849" t="s">
        <v>838</v>
      </c>
      <c r="C423" s="1850" t="s">
        <v>353</v>
      </c>
      <c r="D423" s="952"/>
      <c r="E423" s="1012">
        <v>0</v>
      </c>
      <c r="F423" s="1012">
        <v>0</v>
      </c>
      <c r="G423" s="1012">
        <v>0</v>
      </c>
      <c r="H423" s="1012">
        <v>0</v>
      </c>
      <c r="I423" s="1012">
        <f t="shared" si="104"/>
        <v>0</v>
      </c>
      <c r="J423" s="1025"/>
      <c r="K423" s="1025"/>
      <c r="L423" s="1025"/>
      <c r="M423" s="1013"/>
      <c r="N423" s="1013">
        <f t="shared" si="121"/>
        <v>0</v>
      </c>
      <c r="O423" s="1013"/>
      <c r="P423" s="1014">
        <f t="shared" si="119"/>
        <v>0</v>
      </c>
      <c r="Q423" s="1014">
        <v>1</v>
      </c>
      <c r="R423" s="1014">
        <v>1252.0999999999999</v>
      </c>
      <c r="S423" s="1014"/>
      <c r="T423" s="1014">
        <f t="shared" si="123"/>
        <v>0</v>
      </c>
      <c r="U423" s="1014">
        <f t="shared" si="124"/>
        <v>0</v>
      </c>
      <c r="V423" s="1014">
        <f t="shared" si="115"/>
        <v>1252.0999999999999</v>
      </c>
      <c r="W423" s="1015"/>
      <c r="X423" s="1015"/>
      <c r="Y423" s="1016">
        <v>0</v>
      </c>
      <c r="Z423" s="1016">
        <v>0</v>
      </c>
      <c r="AA423" s="1016">
        <v>0</v>
      </c>
      <c r="AB423" s="1016">
        <v>0</v>
      </c>
      <c r="AC423" s="1016">
        <f t="shared" si="122"/>
        <v>0</v>
      </c>
      <c r="AD423" s="1017"/>
      <c r="AE423" s="1017"/>
      <c r="AF423" s="1017"/>
      <c r="AG423" s="1017"/>
      <c r="AH423" s="1017">
        <f t="shared" si="120"/>
        <v>0</v>
      </c>
      <c r="AI423" s="1016">
        <f t="shared" si="116"/>
        <v>0</v>
      </c>
      <c r="AJ423" s="1016"/>
      <c r="AK423" s="1016"/>
      <c r="AL423" s="1016">
        <v>3776.6</v>
      </c>
      <c r="AM423" s="1016"/>
      <c r="AN423" s="1016">
        <f t="shared" si="117"/>
        <v>0</v>
      </c>
      <c r="AO423" s="1016">
        <f t="shared" si="118"/>
        <v>0</v>
      </c>
      <c r="AP423" s="1016">
        <f t="shared" si="109"/>
        <v>3776.6</v>
      </c>
      <c r="AQ423" s="1306"/>
      <c r="AR423" s="1932"/>
      <c r="AS423" s="1306"/>
      <c r="AT423" s="1306"/>
      <c r="AU423" s="1306"/>
      <c r="AV423" s="1306"/>
      <c r="AW423" s="1306"/>
      <c r="AX423" s="1923"/>
      <c r="AY423" s="1923"/>
      <c r="AZ423" s="1923"/>
      <c r="BA423" s="1923"/>
      <c r="BB423" s="1923"/>
      <c r="BC423" s="1923"/>
      <c r="BD423" s="1923"/>
      <c r="BE423" s="1007" t="s">
        <v>329</v>
      </c>
    </row>
    <row r="424" spans="1:57" ht="49.5" customHeight="1">
      <c r="A424" s="913"/>
      <c r="B424" s="1849" t="s">
        <v>918</v>
      </c>
      <c r="C424" s="1850" t="s">
        <v>327</v>
      </c>
      <c r="D424" s="952"/>
      <c r="E424" s="1012">
        <v>0</v>
      </c>
      <c r="F424" s="1012">
        <v>0</v>
      </c>
      <c r="G424" s="1012">
        <v>0</v>
      </c>
      <c r="H424" s="1012">
        <v>0</v>
      </c>
      <c r="I424" s="1012">
        <f t="shared" si="104"/>
        <v>0</v>
      </c>
      <c r="J424" s="1025"/>
      <c r="K424" s="1025"/>
      <c r="L424" s="1025"/>
      <c r="M424" s="1013"/>
      <c r="N424" s="1013">
        <f t="shared" si="121"/>
        <v>0</v>
      </c>
      <c r="O424" s="1013"/>
      <c r="P424" s="1014">
        <f t="shared" si="119"/>
        <v>0</v>
      </c>
      <c r="Q424" s="1014">
        <v>1</v>
      </c>
      <c r="R424" s="1014">
        <v>672</v>
      </c>
      <c r="S424" s="1014"/>
      <c r="T424" s="1014">
        <f t="shared" si="123"/>
        <v>0</v>
      </c>
      <c r="U424" s="1014">
        <f t="shared" si="124"/>
        <v>0</v>
      </c>
      <c r="V424" s="1014">
        <f t="shared" si="115"/>
        <v>672</v>
      </c>
      <c r="W424" s="1015"/>
      <c r="X424" s="1015"/>
      <c r="Y424" s="1016">
        <v>0</v>
      </c>
      <c r="Z424" s="1016">
        <v>0</v>
      </c>
      <c r="AA424" s="1016">
        <v>0</v>
      </c>
      <c r="AB424" s="1016">
        <v>0</v>
      </c>
      <c r="AC424" s="1016">
        <f t="shared" si="122"/>
        <v>0</v>
      </c>
      <c r="AD424" s="1017"/>
      <c r="AE424" s="1017"/>
      <c r="AF424" s="1017"/>
      <c r="AG424" s="1017"/>
      <c r="AH424" s="1017">
        <f t="shared" si="120"/>
        <v>0</v>
      </c>
      <c r="AI424" s="1016">
        <f t="shared" si="116"/>
        <v>0</v>
      </c>
      <c r="AJ424" s="1016"/>
      <c r="AK424" s="1016"/>
      <c r="AL424" s="1016">
        <v>305.8</v>
      </c>
      <c r="AM424" s="1016"/>
      <c r="AN424" s="1016">
        <f t="shared" si="117"/>
        <v>0</v>
      </c>
      <c r="AO424" s="1016">
        <f t="shared" si="118"/>
        <v>0</v>
      </c>
      <c r="AP424" s="1016">
        <f t="shared" si="109"/>
        <v>305.8</v>
      </c>
      <c r="AQ424" s="1306"/>
      <c r="AR424" s="1932"/>
      <c r="AS424" s="1306"/>
      <c r="AT424" s="1306"/>
      <c r="AU424" s="1306"/>
      <c r="AV424" s="1306"/>
      <c r="AW424" s="1306"/>
      <c r="AX424" s="1923"/>
      <c r="AY424" s="1923"/>
      <c r="AZ424" s="1923"/>
      <c r="BA424" s="1923"/>
      <c r="BB424" s="1923"/>
      <c r="BC424" s="1923"/>
      <c r="BD424" s="1923"/>
      <c r="BE424" s="1007" t="s">
        <v>329</v>
      </c>
    </row>
    <row r="425" spans="1:57" ht="49.5" customHeight="1">
      <c r="A425" s="913"/>
      <c r="B425" s="1087" t="s">
        <v>996</v>
      </c>
      <c r="C425" s="1010" t="s">
        <v>366</v>
      </c>
      <c r="D425" s="937"/>
      <c r="E425" s="1012">
        <v>0</v>
      </c>
      <c r="F425" s="1012">
        <v>0</v>
      </c>
      <c r="G425" s="1012">
        <v>0</v>
      </c>
      <c r="H425" s="1012">
        <v>0</v>
      </c>
      <c r="I425" s="1012">
        <f t="shared" si="104"/>
        <v>0</v>
      </c>
      <c r="J425" s="1025"/>
      <c r="K425" s="1025"/>
      <c r="L425" s="1025"/>
      <c r="M425" s="1013"/>
      <c r="N425" s="1013">
        <f t="shared" si="121"/>
        <v>0</v>
      </c>
      <c r="O425" s="1013"/>
      <c r="P425" s="1014">
        <f t="shared" si="119"/>
        <v>0</v>
      </c>
      <c r="Q425" s="1014"/>
      <c r="R425" s="1014">
        <f t="shared" si="113"/>
        <v>0</v>
      </c>
      <c r="S425" s="1014"/>
      <c r="T425" s="1014">
        <f t="shared" si="123"/>
        <v>0</v>
      </c>
      <c r="U425" s="1014">
        <f t="shared" si="124"/>
        <v>0</v>
      </c>
      <c r="V425" s="1014">
        <f t="shared" si="115"/>
        <v>0</v>
      </c>
      <c r="W425" s="1015"/>
      <c r="X425" s="1015"/>
      <c r="Y425" s="1016">
        <v>0</v>
      </c>
      <c r="Z425" s="1016">
        <v>0</v>
      </c>
      <c r="AA425" s="1016">
        <v>0</v>
      </c>
      <c r="AB425" s="1016">
        <v>0</v>
      </c>
      <c r="AC425" s="1016">
        <f t="shared" si="122"/>
        <v>0</v>
      </c>
      <c r="AD425" s="1017"/>
      <c r="AE425" s="1017"/>
      <c r="AF425" s="1017"/>
      <c r="AG425" s="1017"/>
      <c r="AH425" s="1017">
        <f t="shared" si="120"/>
        <v>0</v>
      </c>
      <c r="AI425" s="1016">
        <f t="shared" si="116"/>
        <v>0</v>
      </c>
      <c r="AJ425" s="1016"/>
      <c r="AK425" s="1016"/>
      <c r="AL425" s="1016">
        <v>48.9</v>
      </c>
      <c r="AM425" s="1016"/>
      <c r="AN425" s="1016">
        <f t="shared" si="117"/>
        <v>0</v>
      </c>
      <c r="AO425" s="1016">
        <f t="shared" si="118"/>
        <v>0</v>
      </c>
      <c r="AP425" s="1016">
        <f t="shared" si="109"/>
        <v>48.9</v>
      </c>
      <c r="AQ425" s="1306"/>
      <c r="AR425" s="1932"/>
      <c r="AS425" s="1306"/>
      <c r="AT425" s="1306"/>
      <c r="AU425" s="1306"/>
      <c r="AV425" s="1306"/>
      <c r="AW425" s="1306"/>
      <c r="AX425" s="1923"/>
      <c r="AY425" s="1923"/>
      <c r="AZ425" s="1923"/>
      <c r="BA425" s="1923"/>
      <c r="BB425" s="1923"/>
      <c r="BC425" s="1923"/>
      <c r="BD425" s="1923"/>
      <c r="BE425" s="1007" t="s">
        <v>329</v>
      </c>
    </row>
    <row r="426" spans="1:57" ht="40.5" customHeight="1">
      <c r="A426" s="913"/>
      <c r="B426" s="1087" t="s">
        <v>1271</v>
      </c>
      <c r="C426" s="2470" t="s">
        <v>1270</v>
      </c>
      <c r="D426" s="937"/>
      <c r="E426" s="1012">
        <v>0</v>
      </c>
      <c r="F426" s="1012">
        <v>0</v>
      </c>
      <c r="G426" s="1012">
        <v>0</v>
      </c>
      <c r="H426" s="1012">
        <v>0</v>
      </c>
      <c r="I426" s="1012">
        <f t="shared" si="104"/>
        <v>0</v>
      </c>
      <c r="J426" s="1025"/>
      <c r="K426" s="1025"/>
      <c r="L426" s="1025"/>
      <c r="M426" s="1013"/>
      <c r="N426" s="1013">
        <f t="shared" si="121"/>
        <v>0</v>
      </c>
      <c r="O426" s="1013"/>
      <c r="P426" s="1014">
        <f t="shared" si="119"/>
        <v>0</v>
      </c>
      <c r="Q426" s="1014"/>
      <c r="R426" s="1014">
        <f t="shared" si="113"/>
        <v>0</v>
      </c>
      <c r="S426" s="1014"/>
      <c r="T426" s="1014">
        <f t="shared" si="123"/>
        <v>0</v>
      </c>
      <c r="U426" s="1014">
        <f t="shared" si="124"/>
        <v>0</v>
      </c>
      <c r="V426" s="1014">
        <f t="shared" si="115"/>
        <v>0</v>
      </c>
      <c r="W426" s="1015"/>
      <c r="X426" s="1015"/>
      <c r="Y426" s="1016">
        <v>0</v>
      </c>
      <c r="Z426" s="1016">
        <v>0</v>
      </c>
      <c r="AA426" s="1016">
        <v>0</v>
      </c>
      <c r="AB426" s="1016">
        <v>0</v>
      </c>
      <c r="AC426" s="1016">
        <f t="shared" si="122"/>
        <v>0</v>
      </c>
      <c r="AD426" s="1017"/>
      <c r="AE426" s="1017"/>
      <c r="AF426" s="1017"/>
      <c r="AG426" s="1017"/>
      <c r="AH426" s="1017">
        <f t="shared" si="120"/>
        <v>0</v>
      </c>
      <c r="AI426" s="1016">
        <f t="shared" si="116"/>
        <v>0</v>
      </c>
      <c r="AJ426" s="1016"/>
      <c r="AK426" s="1016"/>
      <c r="AL426" s="1016">
        <v>185</v>
      </c>
      <c r="AM426" s="1016"/>
      <c r="AN426" s="1016">
        <f t="shared" si="117"/>
        <v>0</v>
      </c>
      <c r="AO426" s="1016">
        <f t="shared" si="118"/>
        <v>0</v>
      </c>
      <c r="AP426" s="1016">
        <f t="shared" si="109"/>
        <v>185</v>
      </c>
      <c r="AQ426" s="1306"/>
      <c r="AR426" s="1932"/>
      <c r="AS426" s="1306"/>
      <c r="AT426" s="1306"/>
      <c r="AU426" s="1306"/>
      <c r="AV426" s="1306"/>
      <c r="AW426" s="1306"/>
      <c r="AX426" s="1923"/>
      <c r="AY426" s="1923"/>
      <c r="AZ426" s="1923"/>
      <c r="BA426" s="1923"/>
      <c r="BB426" s="1923"/>
      <c r="BC426" s="1923"/>
      <c r="BD426" s="1923"/>
      <c r="BE426" s="1007" t="s">
        <v>329</v>
      </c>
    </row>
    <row r="427" spans="1:57" ht="87.75" hidden="1" customHeight="1">
      <c r="A427" s="913"/>
      <c r="B427" s="1087"/>
      <c r="C427" s="1010"/>
      <c r="D427" s="937"/>
      <c r="E427" s="1012">
        <v>0</v>
      </c>
      <c r="F427" s="1012">
        <v>0</v>
      </c>
      <c r="G427" s="1012">
        <v>0</v>
      </c>
      <c r="H427" s="1012">
        <v>0</v>
      </c>
      <c r="I427" s="1012">
        <f t="shared" si="104"/>
        <v>0</v>
      </c>
      <c r="J427" s="1025"/>
      <c r="K427" s="1025"/>
      <c r="L427" s="1025"/>
      <c r="M427" s="1013"/>
      <c r="N427" s="1013">
        <f t="shared" si="121"/>
        <v>0</v>
      </c>
      <c r="O427" s="1013"/>
      <c r="P427" s="1014">
        <f t="shared" si="119"/>
        <v>0</v>
      </c>
      <c r="Q427" s="1014"/>
      <c r="R427" s="1014">
        <f t="shared" si="113"/>
        <v>0</v>
      </c>
      <c r="S427" s="1014"/>
      <c r="T427" s="1014">
        <f t="shared" si="123"/>
        <v>0</v>
      </c>
      <c r="U427" s="1014">
        <f t="shared" si="124"/>
        <v>0</v>
      </c>
      <c r="V427" s="1014">
        <f t="shared" si="115"/>
        <v>0</v>
      </c>
      <c r="W427" s="1015"/>
      <c r="X427" s="1015"/>
      <c r="Y427" s="1016">
        <v>0</v>
      </c>
      <c r="Z427" s="1016">
        <v>0</v>
      </c>
      <c r="AA427" s="1016">
        <v>0</v>
      </c>
      <c r="AB427" s="1016">
        <v>0</v>
      </c>
      <c r="AC427" s="1016">
        <f t="shared" si="122"/>
        <v>0</v>
      </c>
      <c r="AD427" s="1017"/>
      <c r="AE427" s="1017"/>
      <c r="AF427" s="1017"/>
      <c r="AG427" s="1017"/>
      <c r="AH427" s="1017">
        <f t="shared" si="120"/>
        <v>0</v>
      </c>
      <c r="AI427" s="1016">
        <f t="shared" si="116"/>
        <v>0</v>
      </c>
      <c r="AJ427" s="1016"/>
      <c r="AK427" s="1016"/>
      <c r="AL427" s="1016">
        <f t="shared" si="125"/>
        <v>0</v>
      </c>
      <c r="AM427" s="1016"/>
      <c r="AN427" s="1016">
        <f t="shared" si="117"/>
        <v>0</v>
      </c>
      <c r="AO427" s="1016">
        <f t="shared" si="118"/>
        <v>0</v>
      </c>
      <c r="AP427" s="1016">
        <f t="shared" si="109"/>
        <v>0</v>
      </c>
      <c r="AQ427" s="1306"/>
      <c r="AR427" s="1932"/>
      <c r="AS427" s="1306"/>
      <c r="AT427" s="1306"/>
      <c r="AU427" s="1306"/>
      <c r="AV427" s="1306"/>
      <c r="AW427" s="1306"/>
      <c r="AX427" s="1923"/>
      <c r="AY427" s="1923"/>
      <c r="AZ427" s="1923"/>
      <c r="BA427" s="1923"/>
      <c r="BB427" s="1923"/>
      <c r="BC427" s="1923"/>
      <c r="BD427" s="1923"/>
      <c r="BE427" s="1007"/>
    </row>
    <row r="428" spans="1:57" ht="87.75" hidden="1" customHeight="1">
      <c r="A428" s="913"/>
      <c r="B428" s="1087"/>
      <c r="C428" s="1010"/>
      <c r="D428" s="937"/>
      <c r="E428" s="1012">
        <v>0</v>
      </c>
      <c r="F428" s="1012">
        <v>0</v>
      </c>
      <c r="G428" s="1012">
        <v>0</v>
      </c>
      <c r="H428" s="1012">
        <v>0</v>
      </c>
      <c r="I428" s="1012">
        <f t="shared" si="104"/>
        <v>0</v>
      </c>
      <c r="J428" s="1025"/>
      <c r="K428" s="1025"/>
      <c r="L428" s="1025"/>
      <c r="M428" s="1013"/>
      <c r="N428" s="1013">
        <f t="shared" si="121"/>
        <v>0</v>
      </c>
      <c r="O428" s="1013"/>
      <c r="P428" s="1014">
        <f t="shared" si="119"/>
        <v>0</v>
      </c>
      <c r="Q428" s="1014"/>
      <c r="R428" s="1014">
        <f t="shared" si="113"/>
        <v>0</v>
      </c>
      <c r="S428" s="1014"/>
      <c r="T428" s="1014">
        <f t="shared" si="123"/>
        <v>0</v>
      </c>
      <c r="U428" s="1014">
        <f t="shared" si="124"/>
        <v>0</v>
      </c>
      <c r="V428" s="1014">
        <f t="shared" si="115"/>
        <v>0</v>
      </c>
      <c r="W428" s="1015"/>
      <c r="X428" s="1015"/>
      <c r="Y428" s="1016">
        <v>0</v>
      </c>
      <c r="Z428" s="1016">
        <v>0</v>
      </c>
      <c r="AA428" s="1016">
        <v>0</v>
      </c>
      <c r="AB428" s="1016">
        <v>0</v>
      </c>
      <c r="AC428" s="1016">
        <f t="shared" si="122"/>
        <v>0</v>
      </c>
      <c r="AD428" s="1017"/>
      <c r="AE428" s="1017"/>
      <c r="AF428" s="1017"/>
      <c r="AG428" s="1017"/>
      <c r="AH428" s="1017">
        <f t="shared" si="120"/>
        <v>0</v>
      </c>
      <c r="AI428" s="1016">
        <f t="shared" si="116"/>
        <v>0</v>
      </c>
      <c r="AJ428" s="1016"/>
      <c r="AK428" s="1016"/>
      <c r="AL428" s="1016">
        <f t="shared" si="125"/>
        <v>0</v>
      </c>
      <c r="AM428" s="1016"/>
      <c r="AN428" s="1016">
        <f t="shared" si="117"/>
        <v>0</v>
      </c>
      <c r="AO428" s="1016">
        <f t="shared" si="118"/>
        <v>0</v>
      </c>
      <c r="AP428" s="1016">
        <f t="shared" si="109"/>
        <v>0</v>
      </c>
      <c r="AQ428" s="1306"/>
      <c r="AR428" s="1932"/>
      <c r="AS428" s="1306"/>
      <c r="AT428" s="1306"/>
      <c r="AU428" s="1306"/>
      <c r="AV428" s="1306"/>
      <c r="AW428" s="1306"/>
      <c r="AX428" s="1923"/>
      <c r="AY428" s="1923"/>
      <c r="AZ428" s="1923"/>
      <c r="BA428" s="1923"/>
      <c r="BB428" s="1923"/>
      <c r="BC428" s="1923"/>
      <c r="BD428" s="1923"/>
      <c r="BE428" s="1007"/>
    </row>
    <row r="429" spans="1:57" ht="87.75" hidden="1" customHeight="1">
      <c r="A429" s="913"/>
      <c r="B429" s="1087"/>
      <c r="C429" s="1010"/>
      <c r="D429" s="937"/>
      <c r="E429" s="1012">
        <v>0</v>
      </c>
      <c r="F429" s="1012">
        <v>0</v>
      </c>
      <c r="G429" s="1012">
        <v>0</v>
      </c>
      <c r="H429" s="1012">
        <v>0</v>
      </c>
      <c r="I429" s="1012">
        <f t="shared" si="104"/>
        <v>0</v>
      </c>
      <c r="J429" s="1025"/>
      <c r="K429" s="1025"/>
      <c r="L429" s="1025"/>
      <c r="M429" s="1013"/>
      <c r="N429" s="1013">
        <f t="shared" si="121"/>
        <v>0</v>
      </c>
      <c r="O429" s="1013"/>
      <c r="P429" s="1014">
        <f t="shared" si="119"/>
        <v>0</v>
      </c>
      <c r="Q429" s="1014"/>
      <c r="R429" s="1014">
        <f t="shared" si="113"/>
        <v>0</v>
      </c>
      <c r="S429" s="1014"/>
      <c r="T429" s="1014">
        <f t="shared" si="123"/>
        <v>0</v>
      </c>
      <c r="U429" s="1014">
        <f t="shared" si="124"/>
        <v>0</v>
      </c>
      <c r="V429" s="1014">
        <f t="shared" si="115"/>
        <v>0</v>
      </c>
      <c r="W429" s="1015"/>
      <c r="X429" s="1015"/>
      <c r="Y429" s="1016">
        <v>0</v>
      </c>
      <c r="Z429" s="1016">
        <v>0</v>
      </c>
      <c r="AA429" s="1016">
        <v>0</v>
      </c>
      <c r="AB429" s="1016">
        <v>0</v>
      </c>
      <c r="AC429" s="1016">
        <f t="shared" si="122"/>
        <v>0</v>
      </c>
      <c r="AD429" s="1017"/>
      <c r="AE429" s="1017"/>
      <c r="AF429" s="1017"/>
      <c r="AG429" s="1017"/>
      <c r="AH429" s="1017">
        <f t="shared" si="120"/>
        <v>0</v>
      </c>
      <c r="AI429" s="1016">
        <f t="shared" si="116"/>
        <v>0</v>
      </c>
      <c r="AJ429" s="1016"/>
      <c r="AK429" s="1016"/>
      <c r="AL429" s="1016">
        <f t="shared" si="125"/>
        <v>0</v>
      </c>
      <c r="AM429" s="1016"/>
      <c r="AN429" s="1016">
        <f t="shared" si="117"/>
        <v>0</v>
      </c>
      <c r="AO429" s="1016">
        <f t="shared" si="118"/>
        <v>0</v>
      </c>
      <c r="AP429" s="1016">
        <f t="shared" si="109"/>
        <v>0</v>
      </c>
      <c r="AQ429" s="1306"/>
      <c r="AR429" s="1932"/>
      <c r="AS429" s="1306"/>
      <c r="AT429" s="1306"/>
      <c r="AU429" s="1306"/>
      <c r="AV429" s="1306"/>
      <c r="AW429" s="1306"/>
      <c r="AX429" s="1923"/>
      <c r="AY429" s="1923"/>
      <c r="AZ429" s="1923"/>
      <c r="BA429" s="1923"/>
      <c r="BB429" s="1923"/>
      <c r="BC429" s="1923"/>
      <c r="BD429" s="1923"/>
      <c r="BE429" s="1007"/>
    </row>
    <row r="430" spans="1:57" ht="87.75" hidden="1" customHeight="1">
      <c r="A430" s="913"/>
      <c r="B430" s="1087"/>
      <c r="C430" s="1010"/>
      <c r="D430" s="937"/>
      <c r="E430" s="1012">
        <v>0</v>
      </c>
      <c r="F430" s="1012">
        <v>0</v>
      </c>
      <c r="G430" s="1012">
        <v>0</v>
      </c>
      <c r="H430" s="1012">
        <v>0</v>
      </c>
      <c r="I430" s="1012">
        <f t="shared" si="104"/>
        <v>0</v>
      </c>
      <c r="J430" s="1025"/>
      <c r="K430" s="1025"/>
      <c r="L430" s="1025"/>
      <c r="M430" s="1013"/>
      <c r="N430" s="1013">
        <f t="shared" si="121"/>
        <v>0</v>
      </c>
      <c r="O430" s="1013"/>
      <c r="P430" s="1014">
        <f t="shared" si="119"/>
        <v>0</v>
      </c>
      <c r="Q430" s="1014"/>
      <c r="R430" s="1014">
        <f t="shared" si="113"/>
        <v>0</v>
      </c>
      <c r="S430" s="1014"/>
      <c r="T430" s="1014">
        <f t="shared" si="123"/>
        <v>0</v>
      </c>
      <c r="U430" s="1014">
        <f t="shared" si="124"/>
        <v>0</v>
      </c>
      <c r="V430" s="1014">
        <f t="shared" si="115"/>
        <v>0</v>
      </c>
      <c r="W430" s="1015"/>
      <c r="X430" s="1015"/>
      <c r="Y430" s="1016">
        <v>0</v>
      </c>
      <c r="Z430" s="1016">
        <v>0</v>
      </c>
      <c r="AA430" s="1016">
        <v>0</v>
      </c>
      <c r="AB430" s="1016">
        <v>0</v>
      </c>
      <c r="AC430" s="1016">
        <f t="shared" si="122"/>
        <v>0</v>
      </c>
      <c r="AD430" s="1017"/>
      <c r="AE430" s="1017"/>
      <c r="AF430" s="1017"/>
      <c r="AG430" s="1017"/>
      <c r="AH430" s="1017">
        <f t="shared" si="120"/>
        <v>0</v>
      </c>
      <c r="AI430" s="1016">
        <f t="shared" si="116"/>
        <v>0</v>
      </c>
      <c r="AJ430" s="1016"/>
      <c r="AK430" s="1016"/>
      <c r="AL430" s="1016">
        <f t="shared" si="125"/>
        <v>0</v>
      </c>
      <c r="AM430" s="1016"/>
      <c r="AN430" s="1016">
        <f t="shared" si="117"/>
        <v>0</v>
      </c>
      <c r="AO430" s="1016">
        <f t="shared" si="118"/>
        <v>0</v>
      </c>
      <c r="AP430" s="1016">
        <f t="shared" si="109"/>
        <v>0</v>
      </c>
      <c r="AQ430" s="1306"/>
      <c r="AR430" s="1932"/>
      <c r="AS430" s="1306"/>
      <c r="AT430" s="1306"/>
      <c r="AU430" s="1306"/>
      <c r="AV430" s="1306"/>
      <c r="AW430" s="1306"/>
      <c r="AX430" s="1923"/>
      <c r="AY430" s="1923"/>
      <c r="AZ430" s="1923"/>
      <c r="BA430" s="1923"/>
      <c r="BB430" s="1923"/>
      <c r="BC430" s="1923"/>
      <c r="BD430" s="1923"/>
      <c r="BE430" s="1007"/>
    </row>
    <row r="431" spans="1:57" ht="87.75" hidden="1" customHeight="1">
      <c r="A431" s="913"/>
      <c r="B431" s="1087"/>
      <c r="C431" s="1010"/>
      <c r="D431" s="937"/>
      <c r="E431" s="1012">
        <v>0</v>
      </c>
      <c r="F431" s="1012">
        <v>0</v>
      </c>
      <c r="G431" s="1012">
        <v>0</v>
      </c>
      <c r="H431" s="1012">
        <v>0</v>
      </c>
      <c r="I431" s="1012">
        <f t="shared" si="104"/>
        <v>0</v>
      </c>
      <c r="J431" s="1025"/>
      <c r="K431" s="1025"/>
      <c r="L431" s="1025"/>
      <c r="M431" s="1013"/>
      <c r="N431" s="1013">
        <f t="shared" si="121"/>
        <v>0</v>
      </c>
      <c r="O431" s="1013"/>
      <c r="P431" s="1014">
        <f t="shared" si="119"/>
        <v>0</v>
      </c>
      <c r="Q431" s="1014"/>
      <c r="R431" s="1014">
        <f t="shared" si="113"/>
        <v>0</v>
      </c>
      <c r="S431" s="1014"/>
      <c r="T431" s="1014">
        <f t="shared" si="123"/>
        <v>0</v>
      </c>
      <c r="U431" s="1014">
        <f t="shared" si="124"/>
        <v>0</v>
      </c>
      <c r="V431" s="1014">
        <f t="shared" si="115"/>
        <v>0</v>
      </c>
      <c r="W431" s="1015"/>
      <c r="X431" s="1015"/>
      <c r="Y431" s="1016">
        <v>0</v>
      </c>
      <c r="Z431" s="1016">
        <v>0</v>
      </c>
      <c r="AA431" s="1016">
        <v>0</v>
      </c>
      <c r="AB431" s="1016">
        <v>0</v>
      </c>
      <c r="AC431" s="1016">
        <f t="shared" si="122"/>
        <v>0</v>
      </c>
      <c r="AD431" s="1017"/>
      <c r="AE431" s="1017"/>
      <c r="AF431" s="1017"/>
      <c r="AG431" s="1017"/>
      <c r="AH431" s="1017">
        <f t="shared" si="120"/>
        <v>0</v>
      </c>
      <c r="AI431" s="1016">
        <f t="shared" si="116"/>
        <v>0</v>
      </c>
      <c r="AJ431" s="1016"/>
      <c r="AK431" s="1016"/>
      <c r="AL431" s="1016">
        <f t="shared" si="125"/>
        <v>0</v>
      </c>
      <c r="AM431" s="1016"/>
      <c r="AN431" s="1016">
        <f t="shared" si="117"/>
        <v>0</v>
      </c>
      <c r="AO431" s="1016">
        <f t="shared" si="118"/>
        <v>0</v>
      </c>
      <c r="AP431" s="1016">
        <f t="shared" si="109"/>
        <v>0</v>
      </c>
      <c r="AQ431" s="1306"/>
      <c r="AR431" s="1932"/>
      <c r="AS431" s="1306"/>
      <c r="AT431" s="1306"/>
      <c r="AU431" s="1306"/>
      <c r="AV431" s="1306"/>
      <c r="AW431" s="1306"/>
      <c r="AX431" s="1923"/>
      <c r="AY431" s="1923"/>
      <c r="AZ431" s="1923"/>
      <c r="BA431" s="1923"/>
      <c r="BB431" s="1923"/>
      <c r="BC431" s="1923"/>
      <c r="BD431" s="1923"/>
      <c r="BE431" s="1007"/>
    </row>
    <row r="432" spans="1:57" ht="87.75" hidden="1" customHeight="1">
      <c r="A432" s="885" t="s">
        <v>636</v>
      </c>
      <c r="B432" s="1087"/>
      <c r="C432" s="1044"/>
      <c r="D432" s="937"/>
      <c r="E432" s="1012">
        <v>0</v>
      </c>
      <c r="F432" s="1012">
        <v>0</v>
      </c>
      <c r="G432" s="1012">
        <v>0</v>
      </c>
      <c r="H432" s="1012">
        <v>0</v>
      </c>
      <c r="I432" s="1012">
        <f t="shared" si="104"/>
        <v>0</v>
      </c>
      <c r="J432" s="1025"/>
      <c r="K432" s="1025"/>
      <c r="L432" s="1025"/>
      <c r="M432" s="1013"/>
      <c r="N432" s="1013">
        <f t="shared" si="121"/>
        <v>0</v>
      </c>
      <c r="O432" s="1013"/>
      <c r="P432" s="1014">
        <f t="shared" si="119"/>
        <v>0</v>
      </c>
      <c r="Q432" s="1014"/>
      <c r="R432" s="1014">
        <f t="shared" si="113"/>
        <v>0</v>
      </c>
      <c r="S432" s="1014"/>
      <c r="T432" s="1014">
        <f t="shared" si="123"/>
        <v>0</v>
      </c>
      <c r="U432" s="1014">
        <f t="shared" si="124"/>
        <v>0</v>
      </c>
      <c r="V432" s="1014">
        <f t="shared" si="115"/>
        <v>0</v>
      </c>
      <c r="W432" s="1015"/>
      <c r="X432" s="1015"/>
      <c r="Y432" s="1016">
        <v>0</v>
      </c>
      <c r="Z432" s="1016">
        <v>0</v>
      </c>
      <c r="AA432" s="1016">
        <v>0</v>
      </c>
      <c r="AB432" s="1016">
        <v>0</v>
      </c>
      <c r="AC432" s="1016">
        <f t="shared" si="122"/>
        <v>0</v>
      </c>
      <c r="AD432" s="1017"/>
      <c r="AE432" s="1017"/>
      <c r="AF432" s="1017"/>
      <c r="AG432" s="1017"/>
      <c r="AH432" s="1017">
        <f t="shared" si="120"/>
        <v>0</v>
      </c>
      <c r="AI432" s="1016">
        <f t="shared" si="116"/>
        <v>0</v>
      </c>
      <c r="AJ432" s="1016"/>
      <c r="AK432" s="1016"/>
      <c r="AL432" s="1016">
        <f t="shared" si="125"/>
        <v>0</v>
      </c>
      <c r="AM432" s="1016"/>
      <c r="AN432" s="1016">
        <f t="shared" si="117"/>
        <v>0</v>
      </c>
      <c r="AO432" s="1016">
        <f t="shared" si="118"/>
        <v>0</v>
      </c>
      <c r="AP432" s="1016">
        <f t="shared" si="109"/>
        <v>0</v>
      </c>
      <c r="AQ432" s="1306"/>
      <c r="AR432" s="1932"/>
      <c r="AS432" s="1306"/>
      <c r="AT432" s="1306"/>
      <c r="AU432" s="1306"/>
      <c r="AV432" s="1306"/>
      <c r="AW432" s="1306"/>
      <c r="AX432" s="1923"/>
      <c r="AY432" s="1923"/>
      <c r="AZ432" s="1923"/>
      <c r="BA432" s="1923"/>
      <c r="BB432" s="1923"/>
      <c r="BC432" s="1923"/>
      <c r="BD432" s="1923"/>
      <c r="BE432" s="1007"/>
    </row>
    <row r="433" spans="1:57" ht="18.75" customHeight="1">
      <c r="B433" s="943" t="s">
        <v>516</v>
      </c>
      <c r="C433" s="942" t="s">
        <v>577</v>
      </c>
      <c r="D433" s="923"/>
      <c r="E433" s="920">
        <v>0</v>
      </c>
      <c r="F433" s="920">
        <v>0</v>
      </c>
      <c r="G433" s="920">
        <v>0</v>
      </c>
      <c r="H433" s="920">
        <v>0</v>
      </c>
      <c r="I433" s="920">
        <f t="shared" si="104"/>
        <v>0</v>
      </c>
      <c r="J433" s="922">
        <f>SUM(J434:J453)</f>
        <v>0</v>
      </c>
      <c r="K433" s="922">
        <f>SUM(K434:K453)</f>
        <v>0</v>
      </c>
      <c r="L433" s="922">
        <f>SUM(L434:L453)</f>
        <v>0</v>
      </c>
      <c r="M433" s="921">
        <f>SUM(M434:M453)</f>
        <v>0</v>
      </c>
      <c r="N433" s="921">
        <f t="shared" si="121"/>
        <v>0</v>
      </c>
      <c r="O433" s="921"/>
      <c r="P433" s="997">
        <f>SUM(P434:P453)</f>
        <v>0</v>
      </c>
      <c r="Q433" s="997"/>
      <c r="R433" s="997">
        <f>SUM(R434:R453)</f>
        <v>0</v>
      </c>
      <c r="S433" s="997"/>
      <c r="T433" s="997">
        <f>SUM(T434:T453)</f>
        <v>0</v>
      </c>
      <c r="U433" s="997">
        <f>SUM(U434:U453)</f>
        <v>0</v>
      </c>
      <c r="V433" s="997">
        <f t="shared" si="115"/>
        <v>0</v>
      </c>
      <c r="W433" s="919"/>
      <c r="X433" s="919"/>
      <c r="Y433" s="917">
        <v>0</v>
      </c>
      <c r="Z433" s="917">
        <v>0</v>
      </c>
      <c r="AA433" s="917">
        <v>0</v>
      </c>
      <c r="AB433" s="917">
        <v>0</v>
      </c>
      <c r="AC433" s="917">
        <f t="shared" si="122"/>
        <v>0</v>
      </c>
      <c r="AD433" s="918">
        <f>SUM(AD434:AD453)</f>
        <v>0</v>
      </c>
      <c r="AE433" s="918">
        <f>SUM(AE434:AE453)</f>
        <v>0</v>
      </c>
      <c r="AF433" s="918">
        <f>SUM(AF434:AF453)</f>
        <v>0</v>
      </c>
      <c r="AG433" s="918">
        <f>SUM(AG434:AG453)</f>
        <v>0</v>
      </c>
      <c r="AH433" s="918">
        <f t="shared" si="120"/>
        <v>0</v>
      </c>
      <c r="AI433" s="1861">
        <f>SUM(AI434:AI453)</f>
        <v>0</v>
      </c>
      <c r="AJ433" s="1861"/>
      <c r="AK433" s="1861"/>
      <c r="AL433" s="1861">
        <f>SUM(AL434:AL453)</f>
        <v>0</v>
      </c>
      <c r="AM433" s="1861"/>
      <c r="AN433" s="1861">
        <f>SUM(AN434:AN453)</f>
        <v>0</v>
      </c>
      <c r="AO433" s="1861">
        <f>SUM(AO434:AO453)</f>
        <v>0</v>
      </c>
      <c r="AP433" s="1861">
        <f t="shared" si="109"/>
        <v>0</v>
      </c>
      <c r="AQ433" s="1861"/>
      <c r="AR433" s="1314"/>
      <c r="AS433" s="1861"/>
      <c r="AT433" s="1861"/>
      <c r="AU433" s="1861"/>
      <c r="AV433" s="1861"/>
      <c r="AW433" s="1861"/>
      <c r="AX433" s="1314">
        <f>AX435+AX436</f>
        <v>77</v>
      </c>
      <c r="AY433" s="1861">
        <f t="shared" ref="AY433:BD433" si="126">AY435+AY436</f>
        <v>0</v>
      </c>
      <c r="AZ433" s="1861">
        <f t="shared" si="126"/>
        <v>1</v>
      </c>
      <c r="BA433" s="1861">
        <f t="shared" si="126"/>
        <v>0</v>
      </c>
      <c r="BB433" s="1861">
        <f t="shared" si="126"/>
        <v>3000</v>
      </c>
      <c r="BC433" s="1861">
        <f t="shared" si="126"/>
        <v>72000</v>
      </c>
      <c r="BD433" s="1861">
        <f t="shared" si="126"/>
        <v>75000</v>
      </c>
      <c r="BE433" s="1149"/>
    </row>
    <row r="434" spans="1:57" ht="28.5" hidden="1" customHeight="1">
      <c r="A434" s="901" t="s">
        <v>646</v>
      </c>
      <c r="B434" s="1087"/>
      <c r="C434" s="1010" t="s">
        <v>638</v>
      </c>
      <c r="D434" s="952"/>
      <c r="E434" s="1034">
        <v>0</v>
      </c>
      <c r="F434" s="1034">
        <v>0</v>
      </c>
      <c r="G434" s="1034">
        <v>0</v>
      </c>
      <c r="H434" s="1034">
        <v>0</v>
      </c>
      <c r="I434" s="1034">
        <f t="shared" si="104"/>
        <v>0</v>
      </c>
      <c r="J434" s="1030"/>
      <c r="K434" s="1030"/>
      <c r="L434" s="1030"/>
      <c r="M434" s="1031"/>
      <c r="N434" s="1031">
        <f t="shared" si="121"/>
        <v>0</v>
      </c>
      <c r="O434" s="1031"/>
      <c r="P434" s="1026">
        <f t="shared" ref="P434:P453" si="127">E434+J434</f>
        <v>0</v>
      </c>
      <c r="Q434" s="1026"/>
      <c r="R434" s="1026">
        <f t="shared" ref="R434:R453" si="128">F434+K434</f>
        <v>0</v>
      </c>
      <c r="S434" s="1026"/>
      <c r="T434" s="1028">
        <f t="shared" ref="T434:T453" si="129">G434+L434</f>
        <v>0</v>
      </c>
      <c r="U434" s="1028">
        <f t="shared" ref="U434:U453" si="130">H434+M434</f>
        <v>0</v>
      </c>
      <c r="V434" s="1028">
        <f t="shared" si="115"/>
        <v>0</v>
      </c>
      <c r="W434" s="1041"/>
      <c r="X434" s="1041"/>
      <c r="Y434" s="1032">
        <v>0</v>
      </c>
      <c r="Z434" s="1032">
        <v>0</v>
      </c>
      <c r="AA434" s="1029">
        <v>0</v>
      </c>
      <c r="AB434" s="1029">
        <v>0</v>
      </c>
      <c r="AC434" s="1029">
        <f t="shared" si="122"/>
        <v>0</v>
      </c>
      <c r="AD434" s="1033"/>
      <c r="AE434" s="1033"/>
      <c r="AF434" s="1033"/>
      <c r="AG434" s="1033"/>
      <c r="AH434" s="1033">
        <f t="shared" si="120"/>
        <v>0</v>
      </c>
      <c r="AI434" s="1032">
        <f>Y434+AD434</f>
        <v>0</v>
      </c>
      <c r="AJ434" s="1032"/>
      <c r="AK434" s="1032"/>
      <c r="AL434" s="1032">
        <f>Z434+AE434</f>
        <v>0</v>
      </c>
      <c r="AM434" s="1032"/>
      <c r="AN434" s="1029">
        <f t="shared" ref="AN434:AO437" si="131">AA434+AF434</f>
        <v>0</v>
      </c>
      <c r="AO434" s="1029">
        <f t="shared" si="131"/>
        <v>0</v>
      </c>
      <c r="AP434" s="1029">
        <f t="shared" si="109"/>
        <v>0</v>
      </c>
      <c r="AQ434" s="1305"/>
      <c r="AR434" s="1933"/>
      <c r="AS434" s="1305"/>
      <c r="AT434" s="1305"/>
      <c r="AU434" s="1305"/>
      <c r="AV434" s="1305"/>
      <c r="AW434" s="1305"/>
      <c r="AX434" s="1922"/>
      <c r="AY434" s="1922"/>
      <c r="AZ434" s="1922"/>
      <c r="BA434" s="1922"/>
      <c r="BB434" s="1922"/>
      <c r="BC434" s="1922"/>
      <c r="BD434" s="1922"/>
      <c r="BE434" s="1007"/>
    </row>
    <row r="435" spans="1:57" ht="30" customHeight="1">
      <c r="A435" s="885" t="s">
        <v>636</v>
      </c>
      <c r="B435" s="1087" t="s">
        <v>514</v>
      </c>
      <c r="C435" s="1044" t="s">
        <v>1218</v>
      </c>
      <c r="D435" s="937"/>
      <c r="E435" s="1012">
        <v>0</v>
      </c>
      <c r="F435" s="1012">
        <v>0</v>
      </c>
      <c r="G435" s="1012">
        <v>0</v>
      </c>
      <c r="H435" s="1012">
        <v>0</v>
      </c>
      <c r="I435" s="1012">
        <f t="shared" si="104"/>
        <v>0</v>
      </c>
      <c r="J435" s="1045"/>
      <c r="K435" s="1045"/>
      <c r="L435" s="1045"/>
      <c r="M435" s="1013"/>
      <c r="N435" s="1013">
        <f t="shared" si="121"/>
        <v>0</v>
      </c>
      <c r="O435" s="1013"/>
      <c r="P435" s="1014">
        <f t="shared" si="127"/>
        <v>0</v>
      </c>
      <c r="Q435" s="1014"/>
      <c r="R435" s="1014">
        <f t="shared" si="128"/>
        <v>0</v>
      </c>
      <c r="S435" s="1014"/>
      <c r="T435" s="1014">
        <f t="shared" si="129"/>
        <v>0</v>
      </c>
      <c r="U435" s="1014">
        <f t="shared" si="130"/>
        <v>0</v>
      </c>
      <c r="V435" s="1014">
        <f t="shared" si="115"/>
        <v>0</v>
      </c>
      <c r="W435" s="1015"/>
      <c r="X435" s="1015"/>
      <c r="Y435" s="1016">
        <v>0</v>
      </c>
      <c r="Z435" s="1016">
        <v>0</v>
      </c>
      <c r="AA435" s="1016">
        <v>0</v>
      </c>
      <c r="AB435" s="1016">
        <v>0</v>
      </c>
      <c r="AC435" s="1016">
        <f t="shared" si="122"/>
        <v>0</v>
      </c>
      <c r="AD435" s="1017"/>
      <c r="AE435" s="1017"/>
      <c r="AF435" s="1017"/>
      <c r="AG435" s="1017"/>
      <c r="AH435" s="1017">
        <f t="shared" si="120"/>
        <v>0</v>
      </c>
      <c r="AI435" s="1016">
        <f>Y435+AD435</f>
        <v>0</v>
      </c>
      <c r="AJ435" s="1016"/>
      <c r="AK435" s="1016"/>
      <c r="AL435" s="1016">
        <f>Z435+AE435</f>
        <v>0</v>
      </c>
      <c r="AM435" s="1016"/>
      <c r="AN435" s="1016">
        <f t="shared" si="131"/>
        <v>0</v>
      </c>
      <c r="AO435" s="1016">
        <f t="shared" si="131"/>
        <v>0</v>
      </c>
      <c r="AP435" s="1016">
        <f t="shared" si="109"/>
        <v>0</v>
      </c>
      <c r="AQ435" s="1306"/>
      <c r="AR435" s="1932"/>
      <c r="AS435" s="1306"/>
      <c r="AT435" s="1306"/>
      <c r="AU435" s="1306"/>
      <c r="AV435" s="1306"/>
      <c r="AW435" s="1306"/>
      <c r="AX435" s="2226">
        <v>77</v>
      </c>
      <c r="AY435" s="1923"/>
      <c r="AZ435" s="1923">
        <v>1</v>
      </c>
      <c r="BA435" s="1923"/>
      <c r="BB435" s="1923">
        <v>3000</v>
      </c>
      <c r="BC435" s="1923">
        <v>72000</v>
      </c>
      <c r="BD435" s="1923">
        <f>BA435+BB435+BC435</f>
        <v>75000</v>
      </c>
      <c r="BE435" s="1007" t="s">
        <v>1220</v>
      </c>
    </row>
    <row r="436" spans="1:57" ht="30.75" hidden="1" customHeight="1">
      <c r="A436" s="901"/>
      <c r="B436" s="1087" t="s">
        <v>676</v>
      </c>
      <c r="C436" s="1044" t="s">
        <v>1227</v>
      </c>
      <c r="D436" s="1094"/>
      <c r="E436" s="1095">
        <v>0</v>
      </c>
      <c r="F436" s="1095">
        <v>0</v>
      </c>
      <c r="G436" s="1095">
        <v>0</v>
      </c>
      <c r="H436" s="1095">
        <v>0</v>
      </c>
      <c r="I436" s="1095">
        <f t="shared" si="104"/>
        <v>0</v>
      </c>
      <c r="J436" s="1019"/>
      <c r="K436" s="1019"/>
      <c r="L436" s="1019"/>
      <c r="M436" s="1096"/>
      <c r="N436" s="1096">
        <f t="shared" si="121"/>
        <v>0</v>
      </c>
      <c r="O436" s="1096"/>
      <c r="P436" s="1028">
        <f t="shared" si="127"/>
        <v>0</v>
      </c>
      <c r="Q436" s="1028"/>
      <c r="R436" s="997">
        <f t="shared" si="128"/>
        <v>0</v>
      </c>
      <c r="S436" s="997"/>
      <c r="T436" s="1014">
        <f t="shared" si="129"/>
        <v>0</v>
      </c>
      <c r="U436" s="1014">
        <f t="shared" si="130"/>
        <v>0</v>
      </c>
      <c r="V436" s="1014">
        <f t="shared" si="115"/>
        <v>0</v>
      </c>
      <c r="W436" s="1015"/>
      <c r="X436" s="1015"/>
      <c r="Y436" s="1029">
        <v>0</v>
      </c>
      <c r="Z436" s="917">
        <v>0</v>
      </c>
      <c r="AA436" s="1016">
        <v>0</v>
      </c>
      <c r="AB436" s="1097">
        <v>0</v>
      </c>
      <c r="AC436" s="1097">
        <f t="shared" si="122"/>
        <v>0</v>
      </c>
      <c r="AD436" s="1098"/>
      <c r="AE436" s="1098"/>
      <c r="AF436" s="1098"/>
      <c r="AG436" s="1098"/>
      <c r="AH436" s="1098">
        <f t="shared" si="120"/>
        <v>0</v>
      </c>
      <c r="AI436" s="1029">
        <f>Y436+AD436</f>
        <v>0</v>
      </c>
      <c r="AJ436" s="1029"/>
      <c r="AK436" s="1029"/>
      <c r="AL436" s="917">
        <f>Z436+AE436</f>
        <v>0</v>
      </c>
      <c r="AM436" s="917"/>
      <c r="AN436" s="1016">
        <f t="shared" si="131"/>
        <v>0</v>
      </c>
      <c r="AO436" s="1016">
        <f t="shared" si="131"/>
        <v>0</v>
      </c>
      <c r="AP436" s="1016">
        <f t="shared" si="109"/>
        <v>0</v>
      </c>
      <c r="AQ436" s="1306"/>
      <c r="AR436" s="1932"/>
      <c r="AS436" s="1306"/>
      <c r="AT436" s="1306"/>
      <c r="AU436" s="1306"/>
      <c r="AV436" s="1306"/>
      <c r="AW436" s="1306"/>
      <c r="AX436" s="1923"/>
      <c r="AY436" s="1923"/>
      <c r="AZ436" s="1923"/>
      <c r="BA436" s="1923"/>
      <c r="BB436" s="1923"/>
      <c r="BC436" s="1923"/>
      <c r="BD436" s="1923">
        <f t="shared" ref="BD436:BD453" si="132">BA436+BB436+BC436</f>
        <v>0</v>
      </c>
      <c r="BE436" s="1007" t="s">
        <v>1272</v>
      </c>
    </row>
    <row r="437" spans="1:57" ht="38.25" hidden="1" customHeight="1">
      <c r="A437" s="901"/>
      <c r="B437" s="1087"/>
      <c r="C437" s="1044" t="s">
        <v>62</v>
      </c>
      <c r="D437" s="1011"/>
      <c r="E437" s="1018">
        <v>0</v>
      </c>
      <c r="F437" s="1018">
        <v>0</v>
      </c>
      <c r="G437" s="1018">
        <v>0</v>
      </c>
      <c r="H437" s="1095">
        <v>0</v>
      </c>
      <c r="I437" s="1095">
        <f t="shared" si="104"/>
        <v>0</v>
      </c>
      <c r="J437" s="1045"/>
      <c r="K437" s="1045"/>
      <c r="L437" s="1045"/>
      <c r="M437" s="1096"/>
      <c r="N437" s="1096">
        <f t="shared" si="121"/>
        <v>0</v>
      </c>
      <c r="O437" s="1096"/>
      <c r="P437" s="1028">
        <f t="shared" si="127"/>
        <v>0</v>
      </c>
      <c r="Q437" s="1028"/>
      <c r="R437" s="1028">
        <f t="shared" si="128"/>
        <v>0</v>
      </c>
      <c r="S437" s="1028"/>
      <c r="T437" s="1028">
        <f t="shared" si="129"/>
        <v>0</v>
      </c>
      <c r="U437" s="1028">
        <f t="shared" si="130"/>
        <v>0</v>
      </c>
      <c r="V437" s="1028">
        <f t="shared" si="115"/>
        <v>0</v>
      </c>
      <c r="W437" s="1041"/>
      <c r="X437" s="1041"/>
      <c r="Y437" s="1029">
        <v>0</v>
      </c>
      <c r="Z437" s="1029">
        <v>0</v>
      </c>
      <c r="AA437" s="1029">
        <v>0</v>
      </c>
      <c r="AB437" s="1097">
        <v>0</v>
      </c>
      <c r="AC437" s="1097">
        <f t="shared" si="122"/>
        <v>0</v>
      </c>
      <c r="AD437" s="1098"/>
      <c r="AE437" s="1098"/>
      <c r="AF437" s="1098"/>
      <c r="AG437" s="1098"/>
      <c r="AH437" s="1098">
        <f t="shared" si="120"/>
        <v>0</v>
      </c>
      <c r="AI437" s="1029">
        <f>Y437+AD437</f>
        <v>0</v>
      </c>
      <c r="AJ437" s="1029"/>
      <c r="AK437" s="1029"/>
      <c r="AL437" s="1029">
        <f>Z437+AE437</f>
        <v>0</v>
      </c>
      <c r="AM437" s="1029"/>
      <c r="AN437" s="1029">
        <f t="shared" si="131"/>
        <v>0</v>
      </c>
      <c r="AO437" s="1029">
        <f t="shared" si="131"/>
        <v>0</v>
      </c>
      <c r="AP437" s="1029">
        <f t="shared" si="109"/>
        <v>0</v>
      </c>
      <c r="AQ437" s="1305"/>
      <c r="AR437" s="1933"/>
      <c r="AS437" s="1305"/>
      <c r="AT437" s="1305"/>
      <c r="AU437" s="1305"/>
      <c r="AV437" s="1305"/>
      <c r="AW437" s="1305"/>
      <c r="AX437" s="1922"/>
      <c r="AY437" s="1922"/>
      <c r="AZ437" s="1922"/>
      <c r="BA437" s="1922"/>
      <c r="BB437" s="1922"/>
      <c r="BC437" s="1922"/>
      <c r="BD437" s="1923">
        <f t="shared" si="132"/>
        <v>0</v>
      </c>
      <c r="BE437" s="1007"/>
    </row>
    <row r="438" spans="1:57" ht="13.5" hidden="1" customHeight="1">
      <c r="A438" s="901"/>
      <c r="B438" s="1087"/>
      <c r="C438" s="1044"/>
      <c r="D438" s="1094"/>
      <c r="E438" s="1018">
        <v>0</v>
      </c>
      <c r="F438" s="1018">
        <v>0</v>
      </c>
      <c r="G438" s="1018">
        <v>0</v>
      </c>
      <c r="H438" s="1095">
        <v>0</v>
      </c>
      <c r="I438" s="1095">
        <f t="shared" si="104"/>
        <v>0</v>
      </c>
      <c r="J438" s="1045"/>
      <c r="K438" s="1045"/>
      <c r="L438" s="1045"/>
      <c r="M438" s="1096"/>
      <c r="N438" s="1096">
        <f t="shared" si="121"/>
        <v>0</v>
      </c>
      <c r="O438" s="1096"/>
      <c r="P438" s="1028">
        <f t="shared" si="127"/>
        <v>0</v>
      </c>
      <c r="Q438" s="1028"/>
      <c r="R438" s="1028">
        <f t="shared" si="128"/>
        <v>0</v>
      </c>
      <c r="S438" s="1028"/>
      <c r="T438" s="1028">
        <f t="shared" si="129"/>
        <v>0</v>
      </c>
      <c r="U438" s="1028">
        <f t="shared" si="130"/>
        <v>0</v>
      </c>
      <c r="V438" s="1028">
        <f t="shared" si="115"/>
        <v>0</v>
      </c>
      <c r="W438" s="1041"/>
      <c r="X438" s="1041"/>
      <c r="Y438" s="1029"/>
      <c r="Z438" s="1029"/>
      <c r="AA438" s="1029"/>
      <c r="AB438" s="1097"/>
      <c r="AC438" s="1097">
        <f t="shared" si="122"/>
        <v>0</v>
      </c>
      <c r="AD438" s="1098"/>
      <c r="AE438" s="1098"/>
      <c r="AF438" s="1098"/>
      <c r="AG438" s="1098"/>
      <c r="AH438" s="1098">
        <f t="shared" si="120"/>
        <v>0</v>
      </c>
      <c r="AI438" s="1029"/>
      <c r="AJ438" s="1029"/>
      <c r="AK438" s="1029"/>
      <c r="AL438" s="1029"/>
      <c r="AM438" s="1029"/>
      <c r="AN438" s="1029"/>
      <c r="AO438" s="1029"/>
      <c r="AP438" s="1029">
        <f t="shared" si="109"/>
        <v>0</v>
      </c>
      <c r="AQ438" s="1305"/>
      <c r="AR438" s="1933"/>
      <c r="AS438" s="1305"/>
      <c r="AT438" s="1305"/>
      <c r="AU438" s="1305"/>
      <c r="AV438" s="1305"/>
      <c r="AW438" s="1305"/>
      <c r="AX438" s="1922"/>
      <c r="AY438" s="1922"/>
      <c r="AZ438" s="1922"/>
      <c r="BA438" s="1922"/>
      <c r="BB438" s="1922"/>
      <c r="BC438" s="1922"/>
      <c r="BD438" s="1923">
        <f t="shared" si="132"/>
        <v>0</v>
      </c>
      <c r="BE438" s="1007"/>
    </row>
    <row r="439" spans="1:57" ht="13.5" hidden="1" customHeight="1">
      <c r="A439" s="901"/>
      <c r="B439" s="1087"/>
      <c r="C439" s="1044"/>
      <c r="D439" s="1094"/>
      <c r="E439" s="1018">
        <v>0</v>
      </c>
      <c r="F439" s="1018">
        <v>0</v>
      </c>
      <c r="G439" s="1018">
        <v>0</v>
      </c>
      <c r="H439" s="1095">
        <v>0</v>
      </c>
      <c r="I439" s="1095">
        <f t="shared" si="104"/>
        <v>0</v>
      </c>
      <c r="J439" s="1045"/>
      <c r="K439" s="1045"/>
      <c r="L439" s="1045"/>
      <c r="M439" s="1096"/>
      <c r="N439" s="1096">
        <f t="shared" si="121"/>
        <v>0</v>
      </c>
      <c r="O439" s="1096"/>
      <c r="P439" s="1028">
        <f t="shared" si="127"/>
        <v>0</v>
      </c>
      <c r="Q439" s="1028"/>
      <c r="R439" s="1028">
        <f t="shared" si="128"/>
        <v>0</v>
      </c>
      <c r="S439" s="1028"/>
      <c r="T439" s="1028">
        <f t="shared" si="129"/>
        <v>0</v>
      </c>
      <c r="U439" s="1028">
        <f t="shared" si="130"/>
        <v>0</v>
      </c>
      <c r="V439" s="1028">
        <f t="shared" si="115"/>
        <v>0</v>
      </c>
      <c r="W439" s="1041"/>
      <c r="X439" s="1041"/>
      <c r="Y439" s="1029"/>
      <c r="Z439" s="1029"/>
      <c r="AA439" s="1029"/>
      <c r="AB439" s="1097"/>
      <c r="AC439" s="1097">
        <f t="shared" si="122"/>
        <v>0</v>
      </c>
      <c r="AD439" s="1098"/>
      <c r="AE439" s="1098"/>
      <c r="AF439" s="1098"/>
      <c r="AG439" s="1098"/>
      <c r="AH439" s="1098">
        <f t="shared" si="120"/>
        <v>0</v>
      </c>
      <c r="AI439" s="1029"/>
      <c r="AJ439" s="1029"/>
      <c r="AK439" s="1029"/>
      <c r="AL439" s="1029"/>
      <c r="AM439" s="1029"/>
      <c r="AN439" s="1029"/>
      <c r="AO439" s="1029"/>
      <c r="AP439" s="1029">
        <f t="shared" si="109"/>
        <v>0</v>
      </c>
      <c r="AQ439" s="1305"/>
      <c r="AR439" s="1933"/>
      <c r="AS439" s="1305"/>
      <c r="AT439" s="1305"/>
      <c r="AU439" s="1305"/>
      <c r="AV439" s="1305"/>
      <c r="AW439" s="1305"/>
      <c r="AX439" s="1922"/>
      <c r="AY439" s="1922"/>
      <c r="AZ439" s="1922"/>
      <c r="BA439" s="1922"/>
      <c r="BB439" s="1922"/>
      <c r="BC439" s="1922"/>
      <c r="BD439" s="1923">
        <f t="shared" si="132"/>
        <v>0</v>
      </c>
      <c r="BE439" s="1007"/>
    </row>
    <row r="440" spans="1:57" ht="13.5" hidden="1" customHeight="1">
      <c r="A440" s="901"/>
      <c r="B440" s="1087"/>
      <c r="C440" s="1044"/>
      <c r="D440" s="1094"/>
      <c r="E440" s="1018">
        <v>0</v>
      </c>
      <c r="F440" s="1018">
        <v>0</v>
      </c>
      <c r="G440" s="1018">
        <v>0</v>
      </c>
      <c r="H440" s="1095">
        <v>0</v>
      </c>
      <c r="I440" s="1095">
        <f t="shared" si="104"/>
        <v>0</v>
      </c>
      <c r="J440" s="1045"/>
      <c r="K440" s="1045"/>
      <c r="L440" s="1045"/>
      <c r="M440" s="1096"/>
      <c r="N440" s="1096">
        <f t="shared" si="121"/>
        <v>0</v>
      </c>
      <c r="O440" s="1096"/>
      <c r="P440" s="1028">
        <f t="shared" si="127"/>
        <v>0</v>
      </c>
      <c r="Q440" s="1028"/>
      <c r="R440" s="1028">
        <f t="shared" si="128"/>
        <v>0</v>
      </c>
      <c r="S440" s="1028"/>
      <c r="T440" s="1028">
        <f t="shared" si="129"/>
        <v>0</v>
      </c>
      <c r="U440" s="1028">
        <f t="shared" si="130"/>
        <v>0</v>
      </c>
      <c r="V440" s="1028">
        <f t="shared" si="115"/>
        <v>0</v>
      </c>
      <c r="W440" s="1041"/>
      <c r="X440" s="1041"/>
      <c r="Y440" s="1029"/>
      <c r="Z440" s="1029"/>
      <c r="AA440" s="1029"/>
      <c r="AB440" s="1097"/>
      <c r="AC440" s="1097">
        <f t="shared" si="122"/>
        <v>0</v>
      </c>
      <c r="AD440" s="1098"/>
      <c r="AE440" s="1098"/>
      <c r="AF440" s="1098"/>
      <c r="AG440" s="1098"/>
      <c r="AH440" s="1098">
        <f t="shared" si="120"/>
        <v>0</v>
      </c>
      <c r="AI440" s="1029"/>
      <c r="AJ440" s="1029"/>
      <c r="AK440" s="1029"/>
      <c r="AL440" s="1029"/>
      <c r="AM440" s="1029"/>
      <c r="AN440" s="1029"/>
      <c r="AO440" s="1029"/>
      <c r="AP440" s="1029">
        <f t="shared" si="109"/>
        <v>0</v>
      </c>
      <c r="AQ440" s="1305"/>
      <c r="AR440" s="1933"/>
      <c r="AS440" s="1305"/>
      <c r="AT440" s="1305"/>
      <c r="AU440" s="1305"/>
      <c r="AV440" s="1305"/>
      <c r="AW440" s="1305"/>
      <c r="AX440" s="1922"/>
      <c r="AY440" s="1922"/>
      <c r="AZ440" s="1922"/>
      <c r="BA440" s="1922"/>
      <c r="BB440" s="1922"/>
      <c r="BC440" s="1922"/>
      <c r="BD440" s="1923">
        <f t="shared" si="132"/>
        <v>0</v>
      </c>
      <c r="BE440" s="1007"/>
    </row>
    <row r="441" spans="1:57" ht="13.5" hidden="1" customHeight="1">
      <c r="A441" s="901"/>
      <c r="B441" s="1087"/>
      <c r="C441" s="1044"/>
      <c r="D441" s="1094"/>
      <c r="E441" s="1018">
        <v>0</v>
      </c>
      <c r="F441" s="1018">
        <v>0</v>
      </c>
      <c r="G441" s="1018">
        <v>0</v>
      </c>
      <c r="H441" s="1095">
        <v>0</v>
      </c>
      <c r="I441" s="1095">
        <f t="shared" si="104"/>
        <v>0</v>
      </c>
      <c r="J441" s="1045"/>
      <c r="K441" s="1045"/>
      <c r="L441" s="1045"/>
      <c r="M441" s="1096"/>
      <c r="N441" s="1096">
        <f t="shared" si="121"/>
        <v>0</v>
      </c>
      <c r="O441" s="1096"/>
      <c r="P441" s="1028">
        <f t="shared" si="127"/>
        <v>0</v>
      </c>
      <c r="Q441" s="1028"/>
      <c r="R441" s="1028">
        <f t="shared" si="128"/>
        <v>0</v>
      </c>
      <c r="S441" s="1028"/>
      <c r="T441" s="1028">
        <f t="shared" si="129"/>
        <v>0</v>
      </c>
      <c r="U441" s="1028">
        <f t="shared" si="130"/>
        <v>0</v>
      </c>
      <c r="V441" s="1028">
        <f t="shared" si="115"/>
        <v>0</v>
      </c>
      <c r="W441" s="1041"/>
      <c r="X441" s="1041"/>
      <c r="Y441" s="1029"/>
      <c r="Z441" s="1029"/>
      <c r="AA441" s="1029"/>
      <c r="AB441" s="1097"/>
      <c r="AC441" s="1097">
        <f t="shared" si="122"/>
        <v>0</v>
      </c>
      <c r="AD441" s="1098"/>
      <c r="AE441" s="1098"/>
      <c r="AF441" s="1098"/>
      <c r="AG441" s="1098"/>
      <c r="AH441" s="1098">
        <f t="shared" si="120"/>
        <v>0</v>
      </c>
      <c r="AI441" s="1029"/>
      <c r="AJ441" s="1029"/>
      <c r="AK441" s="1029"/>
      <c r="AL441" s="1029"/>
      <c r="AM441" s="1029"/>
      <c r="AN441" s="1029"/>
      <c r="AO441" s="1029"/>
      <c r="AP441" s="1029">
        <f t="shared" si="109"/>
        <v>0</v>
      </c>
      <c r="AQ441" s="1305"/>
      <c r="AR441" s="1933"/>
      <c r="AS441" s="1305"/>
      <c r="AT441" s="1305"/>
      <c r="AU441" s="1305"/>
      <c r="AV441" s="1305"/>
      <c r="AW441" s="1305"/>
      <c r="AX441" s="1922"/>
      <c r="AY441" s="1922"/>
      <c r="AZ441" s="1922"/>
      <c r="BA441" s="1922"/>
      <c r="BB441" s="1922"/>
      <c r="BC441" s="1922"/>
      <c r="BD441" s="1923">
        <f t="shared" si="132"/>
        <v>0</v>
      </c>
      <c r="BE441" s="1007"/>
    </row>
    <row r="442" spans="1:57" ht="13.5" hidden="1" customHeight="1">
      <c r="A442" s="901"/>
      <c r="B442" s="1087"/>
      <c r="C442" s="1044"/>
      <c r="D442" s="1094"/>
      <c r="E442" s="1018">
        <v>0</v>
      </c>
      <c r="F442" s="1018">
        <v>0</v>
      </c>
      <c r="G442" s="1018">
        <v>0</v>
      </c>
      <c r="H442" s="1095">
        <v>0</v>
      </c>
      <c r="I442" s="1095">
        <f t="shared" si="104"/>
        <v>0</v>
      </c>
      <c r="J442" s="1045"/>
      <c r="K442" s="1045"/>
      <c r="L442" s="1045"/>
      <c r="M442" s="1096"/>
      <c r="N442" s="1096">
        <f t="shared" si="121"/>
        <v>0</v>
      </c>
      <c r="O442" s="1096"/>
      <c r="P442" s="1028">
        <f t="shared" si="127"/>
        <v>0</v>
      </c>
      <c r="Q442" s="1028"/>
      <c r="R442" s="1028">
        <f t="shared" si="128"/>
        <v>0</v>
      </c>
      <c r="S442" s="1028"/>
      <c r="T442" s="1028">
        <f t="shared" si="129"/>
        <v>0</v>
      </c>
      <c r="U442" s="1028">
        <f t="shared" si="130"/>
        <v>0</v>
      </c>
      <c r="V442" s="1028">
        <f t="shared" si="115"/>
        <v>0</v>
      </c>
      <c r="W442" s="1041"/>
      <c r="X442" s="1041"/>
      <c r="Y442" s="1029"/>
      <c r="Z442" s="1029"/>
      <c r="AA442" s="1029"/>
      <c r="AB442" s="1097"/>
      <c r="AC442" s="1097">
        <f t="shared" si="122"/>
        <v>0</v>
      </c>
      <c r="AD442" s="1098"/>
      <c r="AE442" s="1098"/>
      <c r="AF442" s="1098"/>
      <c r="AG442" s="1098"/>
      <c r="AH442" s="1098">
        <f t="shared" si="120"/>
        <v>0</v>
      </c>
      <c r="AI442" s="1029"/>
      <c r="AJ442" s="1029"/>
      <c r="AK442" s="1029"/>
      <c r="AL442" s="1029"/>
      <c r="AM442" s="1029"/>
      <c r="AN442" s="1029"/>
      <c r="AO442" s="1029"/>
      <c r="AP442" s="1029">
        <f t="shared" si="109"/>
        <v>0</v>
      </c>
      <c r="AQ442" s="1305"/>
      <c r="AR442" s="1933"/>
      <c r="AS442" s="1305"/>
      <c r="AT442" s="1305"/>
      <c r="AU442" s="1305"/>
      <c r="AV442" s="1305"/>
      <c r="AW442" s="1305"/>
      <c r="AX442" s="1922"/>
      <c r="AY442" s="1922"/>
      <c r="AZ442" s="1922"/>
      <c r="BA442" s="1922"/>
      <c r="BB442" s="1922"/>
      <c r="BC442" s="1922"/>
      <c r="BD442" s="1923">
        <f t="shared" si="132"/>
        <v>0</v>
      </c>
      <c r="BE442" s="1007"/>
    </row>
    <row r="443" spans="1:57" ht="13.5" hidden="1" customHeight="1">
      <c r="A443" s="901"/>
      <c r="B443" s="1087"/>
      <c r="C443" s="1044"/>
      <c r="D443" s="1094"/>
      <c r="E443" s="1018">
        <v>0</v>
      </c>
      <c r="F443" s="1018">
        <v>0</v>
      </c>
      <c r="G443" s="1018">
        <v>0</v>
      </c>
      <c r="H443" s="1095">
        <v>0</v>
      </c>
      <c r="I443" s="1095">
        <f t="shared" si="104"/>
        <v>0</v>
      </c>
      <c r="J443" s="1045"/>
      <c r="K443" s="1045"/>
      <c r="L443" s="1045"/>
      <c r="M443" s="1096"/>
      <c r="N443" s="1096">
        <f t="shared" si="121"/>
        <v>0</v>
      </c>
      <c r="O443" s="1096"/>
      <c r="P443" s="1028">
        <f t="shared" si="127"/>
        <v>0</v>
      </c>
      <c r="Q443" s="1028"/>
      <c r="R443" s="1028">
        <f t="shared" si="128"/>
        <v>0</v>
      </c>
      <c r="S443" s="1028"/>
      <c r="T443" s="1028">
        <f t="shared" si="129"/>
        <v>0</v>
      </c>
      <c r="U443" s="1028">
        <f t="shared" si="130"/>
        <v>0</v>
      </c>
      <c r="V443" s="1028">
        <f t="shared" si="115"/>
        <v>0</v>
      </c>
      <c r="W443" s="1041"/>
      <c r="X443" s="1041"/>
      <c r="Y443" s="1029"/>
      <c r="Z443" s="1029"/>
      <c r="AA443" s="1029"/>
      <c r="AB443" s="1097"/>
      <c r="AC443" s="1097">
        <f t="shared" si="122"/>
        <v>0</v>
      </c>
      <c r="AD443" s="1098"/>
      <c r="AE443" s="1098"/>
      <c r="AF443" s="1098"/>
      <c r="AG443" s="1098"/>
      <c r="AH443" s="1098">
        <f t="shared" si="120"/>
        <v>0</v>
      </c>
      <c r="AI443" s="1029"/>
      <c r="AJ443" s="1029"/>
      <c r="AK443" s="1029"/>
      <c r="AL443" s="1029"/>
      <c r="AM443" s="1029"/>
      <c r="AN443" s="1029"/>
      <c r="AO443" s="1029"/>
      <c r="AP443" s="1029">
        <f t="shared" si="109"/>
        <v>0</v>
      </c>
      <c r="AQ443" s="1305"/>
      <c r="AR443" s="1933"/>
      <c r="AS443" s="1305"/>
      <c r="AT443" s="1305"/>
      <c r="AU443" s="1305"/>
      <c r="AV443" s="1305"/>
      <c r="AW443" s="1305"/>
      <c r="AX443" s="1922"/>
      <c r="AY443" s="1922"/>
      <c r="AZ443" s="1922"/>
      <c r="BA443" s="1922"/>
      <c r="BB443" s="1922"/>
      <c r="BC443" s="1922"/>
      <c r="BD443" s="1923">
        <f t="shared" si="132"/>
        <v>0</v>
      </c>
      <c r="BE443" s="1007"/>
    </row>
    <row r="444" spans="1:57" ht="13.5" hidden="1" customHeight="1">
      <c r="A444" s="901"/>
      <c r="B444" s="1087"/>
      <c r="C444" s="1044"/>
      <c r="D444" s="1094"/>
      <c r="E444" s="1018">
        <v>0</v>
      </c>
      <c r="F444" s="1018">
        <v>0</v>
      </c>
      <c r="G444" s="1018">
        <v>0</v>
      </c>
      <c r="H444" s="1095">
        <v>0</v>
      </c>
      <c r="I444" s="1095">
        <f t="shared" si="104"/>
        <v>0</v>
      </c>
      <c r="J444" s="1045"/>
      <c r="K444" s="1045"/>
      <c r="L444" s="1045"/>
      <c r="M444" s="1096"/>
      <c r="N444" s="1096">
        <f t="shared" si="121"/>
        <v>0</v>
      </c>
      <c r="O444" s="1096"/>
      <c r="P444" s="1028">
        <f t="shared" si="127"/>
        <v>0</v>
      </c>
      <c r="Q444" s="1028"/>
      <c r="R444" s="1028">
        <f t="shared" si="128"/>
        <v>0</v>
      </c>
      <c r="S444" s="1028"/>
      <c r="T444" s="1028">
        <f t="shared" si="129"/>
        <v>0</v>
      </c>
      <c r="U444" s="1028">
        <f t="shared" si="130"/>
        <v>0</v>
      </c>
      <c r="V444" s="1028">
        <f t="shared" si="115"/>
        <v>0</v>
      </c>
      <c r="W444" s="1041"/>
      <c r="X444" s="1041"/>
      <c r="Y444" s="1029"/>
      <c r="Z444" s="1029"/>
      <c r="AA444" s="1029"/>
      <c r="AB444" s="1097"/>
      <c r="AC444" s="1097">
        <f t="shared" si="122"/>
        <v>0</v>
      </c>
      <c r="AD444" s="1098"/>
      <c r="AE444" s="1098"/>
      <c r="AF444" s="1098"/>
      <c r="AG444" s="1098"/>
      <c r="AH444" s="1098">
        <f t="shared" si="120"/>
        <v>0</v>
      </c>
      <c r="AI444" s="1029"/>
      <c r="AJ444" s="1029"/>
      <c r="AK444" s="1029"/>
      <c r="AL444" s="1029"/>
      <c r="AM444" s="1029"/>
      <c r="AN444" s="1029"/>
      <c r="AO444" s="1029"/>
      <c r="AP444" s="1029">
        <f t="shared" si="109"/>
        <v>0</v>
      </c>
      <c r="AQ444" s="1305"/>
      <c r="AR444" s="1933"/>
      <c r="AS444" s="1305"/>
      <c r="AT444" s="1305"/>
      <c r="AU444" s="1305"/>
      <c r="AV444" s="1305"/>
      <c r="AW444" s="1305"/>
      <c r="AX444" s="1922"/>
      <c r="AY444" s="1922"/>
      <c r="AZ444" s="1922"/>
      <c r="BA444" s="1922"/>
      <c r="BB444" s="1922"/>
      <c r="BC444" s="1922"/>
      <c r="BD444" s="1923">
        <f t="shared" si="132"/>
        <v>0</v>
      </c>
      <c r="BE444" s="1007"/>
    </row>
    <row r="445" spans="1:57" ht="13.5" hidden="1" customHeight="1">
      <c r="A445" s="901"/>
      <c r="B445" s="1087"/>
      <c r="C445" s="1044"/>
      <c r="D445" s="1094"/>
      <c r="E445" s="1018">
        <v>0</v>
      </c>
      <c r="F445" s="1018">
        <v>0</v>
      </c>
      <c r="G445" s="1018">
        <v>0</v>
      </c>
      <c r="H445" s="1095">
        <v>0</v>
      </c>
      <c r="I445" s="1095">
        <f t="shared" si="104"/>
        <v>0</v>
      </c>
      <c r="J445" s="1045"/>
      <c r="K445" s="1045"/>
      <c r="L445" s="1045"/>
      <c r="M445" s="1096"/>
      <c r="N445" s="1096">
        <f t="shared" si="121"/>
        <v>0</v>
      </c>
      <c r="O445" s="1096"/>
      <c r="P445" s="1028">
        <f t="shared" si="127"/>
        <v>0</v>
      </c>
      <c r="Q445" s="1028"/>
      <c r="R445" s="1028">
        <f t="shared" si="128"/>
        <v>0</v>
      </c>
      <c r="S445" s="1028"/>
      <c r="T445" s="1028">
        <f t="shared" si="129"/>
        <v>0</v>
      </c>
      <c r="U445" s="1028">
        <f t="shared" si="130"/>
        <v>0</v>
      </c>
      <c r="V445" s="1028">
        <f t="shared" si="115"/>
        <v>0</v>
      </c>
      <c r="W445" s="1041"/>
      <c r="X445" s="1041"/>
      <c r="Y445" s="1029"/>
      <c r="Z445" s="1029"/>
      <c r="AA445" s="1029"/>
      <c r="AB445" s="1097"/>
      <c r="AC445" s="1097">
        <f t="shared" si="122"/>
        <v>0</v>
      </c>
      <c r="AD445" s="1098"/>
      <c r="AE445" s="1098"/>
      <c r="AF445" s="1098"/>
      <c r="AG445" s="1098"/>
      <c r="AH445" s="1098">
        <f t="shared" si="120"/>
        <v>0</v>
      </c>
      <c r="AI445" s="1029"/>
      <c r="AJ445" s="1029"/>
      <c r="AK445" s="1029"/>
      <c r="AL445" s="1029"/>
      <c r="AM445" s="1029"/>
      <c r="AN445" s="1029"/>
      <c r="AO445" s="1029"/>
      <c r="AP445" s="1029">
        <f t="shared" si="109"/>
        <v>0</v>
      </c>
      <c r="AQ445" s="1305"/>
      <c r="AR445" s="1933"/>
      <c r="AS445" s="1305"/>
      <c r="AT445" s="1305"/>
      <c r="AU445" s="1305"/>
      <c r="AV445" s="1305"/>
      <c r="AW445" s="1305"/>
      <c r="AX445" s="1922"/>
      <c r="AY445" s="1922"/>
      <c r="AZ445" s="1922"/>
      <c r="BA445" s="1922"/>
      <c r="BB445" s="1922"/>
      <c r="BC445" s="1922"/>
      <c r="BD445" s="1923">
        <f t="shared" si="132"/>
        <v>0</v>
      </c>
      <c r="BE445" s="1007"/>
    </row>
    <row r="446" spans="1:57" ht="13.5" hidden="1" customHeight="1">
      <c r="A446" s="901"/>
      <c r="B446" s="1087"/>
      <c r="C446" s="1044"/>
      <c r="D446" s="1094"/>
      <c r="E446" s="1018">
        <v>0</v>
      </c>
      <c r="F446" s="1018">
        <v>0</v>
      </c>
      <c r="G446" s="1018">
        <v>0</v>
      </c>
      <c r="H446" s="1095">
        <v>0</v>
      </c>
      <c r="I446" s="1095">
        <f t="shared" si="104"/>
        <v>0</v>
      </c>
      <c r="J446" s="1045"/>
      <c r="K446" s="1045"/>
      <c r="L446" s="1045"/>
      <c r="M446" s="1096"/>
      <c r="N446" s="1096">
        <f t="shared" si="121"/>
        <v>0</v>
      </c>
      <c r="O446" s="1096"/>
      <c r="P446" s="1028">
        <f t="shared" si="127"/>
        <v>0</v>
      </c>
      <c r="Q446" s="1028"/>
      <c r="R446" s="1028">
        <f t="shared" si="128"/>
        <v>0</v>
      </c>
      <c r="S446" s="1028"/>
      <c r="T446" s="1028">
        <f t="shared" si="129"/>
        <v>0</v>
      </c>
      <c r="U446" s="1028">
        <f t="shared" si="130"/>
        <v>0</v>
      </c>
      <c r="V446" s="1028">
        <f t="shared" si="115"/>
        <v>0</v>
      </c>
      <c r="W446" s="1041"/>
      <c r="X446" s="1041"/>
      <c r="Y446" s="1029"/>
      <c r="Z446" s="1029"/>
      <c r="AA446" s="1029"/>
      <c r="AB446" s="1097"/>
      <c r="AC446" s="1097">
        <f t="shared" si="122"/>
        <v>0</v>
      </c>
      <c r="AD446" s="1098"/>
      <c r="AE446" s="1098"/>
      <c r="AF446" s="1098"/>
      <c r="AG446" s="1098"/>
      <c r="AH446" s="1098">
        <f t="shared" si="120"/>
        <v>0</v>
      </c>
      <c r="AI446" s="1029"/>
      <c r="AJ446" s="1029"/>
      <c r="AK446" s="1029"/>
      <c r="AL446" s="1029"/>
      <c r="AM446" s="1029"/>
      <c r="AN446" s="1029"/>
      <c r="AO446" s="1029"/>
      <c r="AP446" s="1029">
        <f t="shared" si="109"/>
        <v>0</v>
      </c>
      <c r="AQ446" s="1305"/>
      <c r="AR446" s="1933"/>
      <c r="AS446" s="1305"/>
      <c r="AT446" s="1305"/>
      <c r="AU446" s="1305"/>
      <c r="AV446" s="1305"/>
      <c r="AW446" s="1305"/>
      <c r="AX446" s="1922"/>
      <c r="AY446" s="1922"/>
      <c r="AZ446" s="1922"/>
      <c r="BA446" s="1922"/>
      <c r="BB446" s="1922"/>
      <c r="BC446" s="1922"/>
      <c r="BD446" s="1923">
        <f t="shared" si="132"/>
        <v>0</v>
      </c>
      <c r="BE446" s="1007"/>
    </row>
    <row r="447" spans="1:57" ht="13.5" hidden="1" customHeight="1">
      <c r="A447" s="901"/>
      <c r="B447" s="1087"/>
      <c r="C447" s="1044"/>
      <c r="D447" s="1094"/>
      <c r="E447" s="1018">
        <v>0</v>
      </c>
      <c r="F447" s="1018">
        <v>0</v>
      </c>
      <c r="G447" s="1018">
        <v>0</v>
      </c>
      <c r="H447" s="1095">
        <v>0</v>
      </c>
      <c r="I447" s="1095">
        <f t="shared" si="104"/>
        <v>0</v>
      </c>
      <c r="J447" s="1045"/>
      <c r="K447" s="1045"/>
      <c r="L447" s="1045"/>
      <c r="M447" s="1096"/>
      <c r="N447" s="1096">
        <f t="shared" si="121"/>
        <v>0</v>
      </c>
      <c r="O447" s="1096"/>
      <c r="P447" s="1028">
        <f t="shared" si="127"/>
        <v>0</v>
      </c>
      <c r="Q447" s="1028"/>
      <c r="R447" s="1028">
        <f t="shared" si="128"/>
        <v>0</v>
      </c>
      <c r="S447" s="1028"/>
      <c r="T447" s="1028">
        <f t="shared" si="129"/>
        <v>0</v>
      </c>
      <c r="U447" s="1028">
        <f t="shared" si="130"/>
        <v>0</v>
      </c>
      <c r="V447" s="1028">
        <f t="shared" si="115"/>
        <v>0</v>
      </c>
      <c r="W447" s="1041"/>
      <c r="X447" s="1041"/>
      <c r="Y447" s="1029"/>
      <c r="Z447" s="1029"/>
      <c r="AA447" s="1029"/>
      <c r="AB447" s="1097"/>
      <c r="AC447" s="1097">
        <f t="shared" si="122"/>
        <v>0</v>
      </c>
      <c r="AD447" s="1098"/>
      <c r="AE447" s="1098"/>
      <c r="AF447" s="1098"/>
      <c r="AG447" s="1098"/>
      <c r="AH447" s="1098">
        <f t="shared" si="120"/>
        <v>0</v>
      </c>
      <c r="AI447" s="1029"/>
      <c r="AJ447" s="1029"/>
      <c r="AK447" s="1029"/>
      <c r="AL447" s="1029"/>
      <c r="AM447" s="1029"/>
      <c r="AN447" s="1029"/>
      <c r="AO447" s="1029"/>
      <c r="AP447" s="1029">
        <f t="shared" si="109"/>
        <v>0</v>
      </c>
      <c r="AQ447" s="1305"/>
      <c r="AR447" s="1933"/>
      <c r="AS447" s="1305"/>
      <c r="AT447" s="1305"/>
      <c r="AU447" s="1305"/>
      <c r="AV447" s="1305"/>
      <c r="AW447" s="1305"/>
      <c r="AX447" s="1922"/>
      <c r="AY447" s="1922"/>
      <c r="AZ447" s="1922"/>
      <c r="BA447" s="1922"/>
      <c r="BB447" s="1922"/>
      <c r="BC447" s="1922"/>
      <c r="BD447" s="1923">
        <f t="shared" si="132"/>
        <v>0</v>
      </c>
      <c r="BE447" s="1007"/>
    </row>
    <row r="448" spans="1:57" ht="13.5" hidden="1" customHeight="1">
      <c r="A448" s="901"/>
      <c r="B448" s="1087"/>
      <c r="C448" s="1044"/>
      <c r="D448" s="1094"/>
      <c r="E448" s="1018">
        <v>0</v>
      </c>
      <c r="F448" s="1018">
        <v>0</v>
      </c>
      <c r="G448" s="1018">
        <v>0</v>
      </c>
      <c r="H448" s="1095">
        <v>0</v>
      </c>
      <c r="I448" s="1095">
        <f t="shared" si="104"/>
        <v>0</v>
      </c>
      <c r="J448" s="1045"/>
      <c r="K448" s="1045"/>
      <c r="L448" s="1045"/>
      <c r="M448" s="1096"/>
      <c r="N448" s="1096">
        <f t="shared" si="121"/>
        <v>0</v>
      </c>
      <c r="O448" s="1096"/>
      <c r="P448" s="1028">
        <f t="shared" si="127"/>
        <v>0</v>
      </c>
      <c r="Q448" s="1028"/>
      <c r="R448" s="1028">
        <f t="shared" si="128"/>
        <v>0</v>
      </c>
      <c r="S448" s="1028"/>
      <c r="T448" s="1028">
        <f t="shared" si="129"/>
        <v>0</v>
      </c>
      <c r="U448" s="1028">
        <f t="shared" si="130"/>
        <v>0</v>
      </c>
      <c r="V448" s="1028">
        <f t="shared" si="115"/>
        <v>0</v>
      </c>
      <c r="W448" s="1041"/>
      <c r="X448" s="1041"/>
      <c r="Y448" s="1029"/>
      <c r="Z448" s="1029"/>
      <c r="AA448" s="1029"/>
      <c r="AB448" s="1097"/>
      <c r="AC448" s="1097">
        <f t="shared" si="122"/>
        <v>0</v>
      </c>
      <c r="AD448" s="1098"/>
      <c r="AE448" s="1098"/>
      <c r="AF448" s="1098"/>
      <c r="AG448" s="1098"/>
      <c r="AH448" s="1098">
        <f t="shared" si="120"/>
        <v>0</v>
      </c>
      <c r="AI448" s="1029"/>
      <c r="AJ448" s="1029"/>
      <c r="AK448" s="1029"/>
      <c r="AL448" s="1029"/>
      <c r="AM448" s="1029"/>
      <c r="AN448" s="1029"/>
      <c r="AO448" s="1029"/>
      <c r="AP448" s="1029">
        <f t="shared" si="109"/>
        <v>0</v>
      </c>
      <c r="AQ448" s="1305"/>
      <c r="AR448" s="1933"/>
      <c r="AS448" s="1305"/>
      <c r="AT448" s="1305"/>
      <c r="AU448" s="1305"/>
      <c r="AV448" s="1305"/>
      <c r="AW448" s="1305"/>
      <c r="AX448" s="1922"/>
      <c r="AY448" s="1922"/>
      <c r="AZ448" s="1922"/>
      <c r="BA448" s="1922"/>
      <c r="BB448" s="1922"/>
      <c r="BC448" s="1922"/>
      <c r="BD448" s="1923">
        <f t="shared" si="132"/>
        <v>0</v>
      </c>
      <c r="BE448" s="1007"/>
    </row>
    <row r="449" spans="1:57" ht="13.5" hidden="1" customHeight="1">
      <c r="A449" s="901"/>
      <c r="B449" s="1087"/>
      <c r="C449" s="1044"/>
      <c r="D449" s="1094"/>
      <c r="E449" s="1018">
        <v>0</v>
      </c>
      <c r="F449" s="1018">
        <v>0</v>
      </c>
      <c r="G449" s="1018">
        <v>0</v>
      </c>
      <c r="H449" s="1095">
        <v>0</v>
      </c>
      <c r="I449" s="1095">
        <f t="shared" si="104"/>
        <v>0</v>
      </c>
      <c r="J449" s="1045"/>
      <c r="K449" s="1045"/>
      <c r="L449" s="1045"/>
      <c r="M449" s="1096"/>
      <c r="N449" s="1096">
        <f t="shared" si="121"/>
        <v>0</v>
      </c>
      <c r="O449" s="1096"/>
      <c r="P449" s="1028">
        <f t="shared" si="127"/>
        <v>0</v>
      </c>
      <c r="Q449" s="1028"/>
      <c r="R449" s="1028">
        <f t="shared" si="128"/>
        <v>0</v>
      </c>
      <c r="S449" s="1028"/>
      <c r="T449" s="1028">
        <f t="shared" si="129"/>
        <v>0</v>
      </c>
      <c r="U449" s="1028">
        <f t="shared" si="130"/>
        <v>0</v>
      </c>
      <c r="V449" s="1028">
        <f t="shared" si="115"/>
        <v>0</v>
      </c>
      <c r="W449" s="1041"/>
      <c r="X449" s="1041"/>
      <c r="Y449" s="1029"/>
      <c r="Z449" s="1029"/>
      <c r="AA449" s="1029"/>
      <c r="AB449" s="1097"/>
      <c r="AC449" s="1097">
        <f t="shared" si="122"/>
        <v>0</v>
      </c>
      <c r="AD449" s="1098"/>
      <c r="AE449" s="1098"/>
      <c r="AF449" s="1098"/>
      <c r="AG449" s="1098"/>
      <c r="AH449" s="1098">
        <f t="shared" si="120"/>
        <v>0</v>
      </c>
      <c r="AI449" s="1029"/>
      <c r="AJ449" s="1029"/>
      <c r="AK449" s="1029"/>
      <c r="AL449" s="1029"/>
      <c r="AM449" s="1029"/>
      <c r="AN449" s="1029"/>
      <c r="AO449" s="1029"/>
      <c r="AP449" s="1029">
        <f t="shared" si="109"/>
        <v>0</v>
      </c>
      <c r="AQ449" s="1305"/>
      <c r="AR449" s="1933"/>
      <c r="AS449" s="1305"/>
      <c r="AT449" s="1305"/>
      <c r="AU449" s="1305"/>
      <c r="AV449" s="1305"/>
      <c r="AW449" s="1305"/>
      <c r="AX449" s="1922"/>
      <c r="AY449" s="1922"/>
      <c r="AZ449" s="1922"/>
      <c r="BA449" s="1922"/>
      <c r="BB449" s="1922"/>
      <c r="BC449" s="1922"/>
      <c r="BD449" s="1923">
        <f t="shared" si="132"/>
        <v>0</v>
      </c>
      <c r="BE449" s="1007"/>
    </row>
    <row r="450" spans="1:57" ht="13.5" hidden="1" customHeight="1">
      <c r="A450" s="901"/>
      <c r="B450" s="1087"/>
      <c r="C450" s="1044"/>
      <c r="D450" s="1094"/>
      <c r="E450" s="1018">
        <v>0</v>
      </c>
      <c r="F450" s="1018">
        <v>0</v>
      </c>
      <c r="G450" s="1018">
        <v>0</v>
      </c>
      <c r="H450" s="1095">
        <v>0</v>
      </c>
      <c r="I450" s="1095">
        <f t="shared" si="104"/>
        <v>0</v>
      </c>
      <c r="J450" s="1045"/>
      <c r="K450" s="1045"/>
      <c r="L450" s="1045"/>
      <c r="M450" s="1096"/>
      <c r="N450" s="1096">
        <f t="shared" si="121"/>
        <v>0</v>
      </c>
      <c r="O450" s="1096"/>
      <c r="P450" s="1028">
        <f t="shared" si="127"/>
        <v>0</v>
      </c>
      <c r="Q450" s="1028"/>
      <c r="R450" s="1028">
        <f t="shared" si="128"/>
        <v>0</v>
      </c>
      <c r="S450" s="1028"/>
      <c r="T450" s="1028">
        <f t="shared" si="129"/>
        <v>0</v>
      </c>
      <c r="U450" s="1028">
        <f t="shared" si="130"/>
        <v>0</v>
      </c>
      <c r="V450" s="1028">
        <f t="shared" si="115"/>
        <v>0</v>
      </c>
      <c r="W450" s="1041"/>
      <c r="X450" s="1041"/>
      <c r="Y450" s="1029"/>
      <c r="Z450" s="1029"/>
      <c r="AA450" s="1029"/>
      <c r="AB450" s="1097"/>
      <c r="AC450" s="1097">
        <f t="shared" si="122"/>
        <v>0</v>
      </c>
      <c r="AD450" s="1098"/>
      <c r="AE450" s="1098"/>
      <c r="AF450" s="1098"/>
      <c r="AG450" s="1098"/>
      <c r="AH450" s="1098">
        <f t="shared" si="120"/>
        <v>0</v>
      </c>
      <c r="AI450" s="1029"/>
      <c r="AJ450" s="1029"/>
      <c r="AK450" s="1029"/>
      <c r="AL450" s="1029"/>
      <c r="AM450" s="1029"/>
      <c r="AN450" s="1029"/>
      <c r="AO450" s="1029"/>
      <c r="AP450" s="1029">
        <f t="shared" si="109"/>
        <v>0</v>
      </c>
      <c r="AQ450" s="1305"/>
      <c r="AR450" s="1933"/>
      <c r="AS450" s="1305"/>
      <c r="AT450" s="1305"/>
      <c r="AU450" s="1305"/>
      <c r="AV450" s="1305"/>
      <c r="AW450" s="1305"/>
      <c r="AX450" s="1922"/>
      <c r="AY450" s="1922"/>
      <c r="AZ450" s="1922"/>
      <c r="BA450" s="1922"/>
      <c r="BB450" s="1922"/>
      <c r="BC450" s="1922"/>
      <c r="BD450" s="1923">
        <f t="shared" si="132"/>
        <v>0</v>
      </c>
      <c r="BE450" s="1007"/>
    </row>
    <row r="451" spans="1:57" ht="13.5" hidden="1" customHeight="1">
      <c r="A451" s="901"/>
      <c r="B451" s="1087"/>
      <c r="C451" s="1044"/>
      <c r="D451" s="1094"/>
      <c r="E451" s="1018">
        <v>0</v>
      </c>
      <c r="F451" s="1018">
        <v>0</v>
      </c>
      <c r="G451" s="1018">
        <v>0</v>
      </c>
      <c r="H451" s="1095">
        <v>0</v>
      </c>
      <c r="I451" s="1095">
        <f t="shared" si="104"/>
        <v>0</v>
      </c>
      <c r="J451" s="1045"/>
      <c r="K451" s="1045"/>
      <c r="L451" s="1045"/>
      <c r="M451" s="1096"/>
      <c r="N451" s="1096">
        <f t="shared" si="121"/>
        <v>0</v>
      </c>
      <c r="O451" s="1096"/>
      <c r="P451" s="1028">
        <f t="shared" si="127"/>
        <v>0</v>
      </c>
      <c r="Q451" s="1028"/>
      <c r="R451" s="1028">
        <f t="shared" si="128"/>
        <v>0</v>
      </c>
      <c r="S451" s="1028"/>
      <c r="T451" s="1028">
        <f t="shared" si="129"/>
        <v>0</v>
      </c>
      <c r="U451" s="1028">
        <f t="shared" si="130"/>
        <v>0</v>
      </c>
      <c r="V451" s="1028">
        <f t="shared" si="115"/>
        <v>0</v>
      </c>
      <c r="W451" s="1041"/>
      <c r="X451" s="1041"/>
      <c r="Y451" s="1029"/>
      <c r="Z451" s="1029"/>
      <c r="AA451" s="1029"/>
      <c r="AB451" s="1097"/>
      <c r="AC451" s="1097">
        <f t="shared" si="122"/>
        <v>0</v>
      </c>
      <c r="AD451" s="1098"/>
      <c r="AE451" s="1098"/>
      <c r="AF451" s="1098"/>
      <c r="AG451" s="1098"/>
      <c r="AH451" s="1098">
        <f t="shared" si="120"/>
        <v>0</v>
      </c>
      <c r="AI451" s="1029"/>
      <c r="AJ451" s="1029"/>
      <c r="AK451" s="1029"/>
      <c r="AL451" s="1029"/>
      <c r="AM451" s="1029"/>
      <c r="AN451" s="1029"/>
      <c r="AO451" s="1029"/>
      <c r="AP451" s="1029">
        <f t="shared" si="109"/>
        <v>0</v>
      </c>
      <c r="AQ451" s="1305"/>
      <c r="AR451" s="1933"/>
      <c r="AS451" s="1305"/>
      <c r="AT451" s="1305"/>
      <c r="AU451" s="1305"/>
      <c r="AV451" s="1305"/>
      <c r="AW451" s="1305"/>
      <c r="AX451" s="1922"/>
      <c r="AY451" s="1922"/>
      <c r="AZ451" s="1922"/>
      <c r="BA451" s="1922"/>
      <c r="BB451" s="1922"/>
      <c r="BC451" s="1922"/>
      <c r="BD451" s="1923">
        <f t="shared" si="132"/>
        <v>0</v>
      </c>
      <c r="BE451" s="1007"/>
    </row>
    <row r="452" spans="1:57" ht="13.5" hidden="1" customHeight="1">
      <c r="A452" s="901"/>
      <c r="B452" s="1087"/>
      <c r="C452" s="1044"/>
      <c r="D452" s="1094"/>
      <c r="E452" s="1018">
        <v>0</v>
      </c>
      <c r="F452" s="1018">
        <v>0</v>
      </c>
      <c r="G452" s="1018">
        <v>0</v>
      </c>
      <c r="H452" s="1095">
        <v>0</v>
      </c>
      <c r="I452" s="1095">
        <f t="shared" si="104"/>
        <v>0</v>
      </c>
      <c r="J452" s="1045"/>
      <c r="K452" s="1045"/>
      <c r="L452" s="1045"/>
      <c r="M452" s="1096"/>
      <c r="N452" s="1096">
        <f t="shared" si="121"/>
        <v>0</v>
      </c>
      <c r="O452" s="1096"/>
      <c r="P452" s="1028">
        <f t="shared" si="127"/>
        <v>0</v>
      </c>
      <c r="Q452" s="1028"/>
      <c r="R452" s="1028">
        <f t="shared" si="128"/>
        <v>0</v>
      </c>
      <c r="S452" s="1028"/>
      <c r="T452" s="1028">
        <f t="shared" si="129"/>
        <v>0</v>
      </c>
      <c r="U452" s="1028">
        <f t="shared" si="130"/>
        <v>0</v>
      </c>
      <c r="V452" s="1028">
        <f t="shared" si="115"/>
        <v>0</v>
      </c>
      <c r="W452" s="1041"/>
      <c r="X452" s="1041"/>
      <c r="Y452" s="1029"/>
      <c r="Z452" s="1029"/>
      <c r="AA452" s="1029"/>
      <c r="AB452" s="1097"/>
      <c r="AC452" s="1097">
        <f t="shared" si="122"/>
        <v>0</v>
      </c>
      <c r="AD452" s="1098"/>
      <c r="AE452" s="1098"/>
      <c r="AF452" s="1098"/>
      <c r="AG452" s="1098"/>
      <c r="AH452" s="1098">
        <f t="shared" si="120"/>
        <v>0</v>
      </c>
      <c r="AI452" s="1029"/>
      <c r="AJ452" s="1029"/>
      <c r="AK452" s="1029"/>
      <c r="AL452" s="1029"/>
      <c r="AM452" s="1029"/>
      <c r="AN452" s="1029"/>
      <c r="AO452" s="1029"/>
      <c r="AP452" s="1029">
        <f t="shared" si="109"/>
        <v>0</v>
      </c>
      <c r="AQ452" s="1305"/>
      <c r="AR452" s="1933"/>
      <c r="AS452" s="1305"/>
      <c r="AT452" s="1305"/>
      <c r="AU452" s="1305"/>
      <c r="AV452" s="1305"/>
      <c r="AW452" s="1305"/>
      <c r="AX452" s="1922"/>
      <c r="AY452" s="1922"/>
      <c r="AZ452" s="1922"/>
      <c r="BA452" s="1922"/>
      <c r="BB452" s="1922"/>
      <c r="BC452" s="1922"/>
      <c r="BD452" s="1923">
        <f t="shared" si="132"/>
        <v>0</v>
      </c>
      <c r="BE452" s="1007"/>
    </row>
    <row r="453" spans="1:57" ht="13.5" hidden="1" customHeight="1">
      <c r="A453" s="901"/>
      <c r="B453" s="1087"/>
      <c r="C453" s="1044"/>
      <c r="D453" s="1094"/>
      <c r="E453" s="1018">
        <v>0</v>
      </c>
      <c r="F453" s="1018">
        <v>0</v>
      </c>
      <c r="G453" s="1018">
        <v>0</v>
      </c>
      <c r="H453" s="1095">
        <v>0</v>
      </c>
      <c r="I453" s="1095">
        <f t="shared" si="104"/>
        <v>0</v>
      </c>
      <c r="J453" s="1045"/>
      <c r="K453" s="1045"/>
      <c r="L453" s="1045"/>
      <c r="M453" s="1096"/>
      <c r="N453" s="1096">
        <f t="shared" si="121"/>
        <v>0</v>
      </c>
      <c r="O453" s="1096"/>
      <c r="P453" s="1028">
        <f t="shared" si="127"/>
        <v>0</v>
      </c>
      <c r="Q453" s="1028"/>
      <c r="R453" s="1028">
        <f t="shared" si="128"/>
        <v>0</v>
      </c>
      <c r="S453" s="1028"/>
      <c r="T453" s="1028">
        <f t="shared" si="129"/>
        <v>0</v>
      </c>
      <c r="U453" s="1028">
        <f t="shared" si="130"/>
        <v>0</v>
      </c>
      <c r="V453" s="1028">
        <f t="shared" si="115"/>
        <v>0</v>
      </c>
      <c r="W453" s="1041"/>
      <c r="X453" s="1041"/>
      <c r="Y453" s="1029"/>
      <c r="Z453" s="1029"/>
      <c r="AA453" s="1029"/>
      <c r="AB453" s="1097"/>
      <c r="AC453" s="1097">
        <f t="shared" si="122"/>
        <v>0</v>
      </c>
      <c r="AD453" s="1098"/>
      <c r="AE453" s="1098"/>
      <c r="AF453" s="1098"/>
      <c r="AG453" s="1098"/>
      <c r="AH453" s="1098">
        <f t="shared" si="120"/>
        <v>0</v>
      </c>
      <c r="AI453" s="1029"/>
      <c r="AJ453" s="1029"/>
      <c r="AK453" s="1029"/>
      <c r="AL453" s="1029"/>
      <c r="AM453" s="1029"/>
      <c r="AN453" s="1029"/>
      <c r="AO453" s="1029"/>
      <c r="AP453" s="1029">
        <f t="shared" si="109"/>
        <v>0</v>
      </c>
      <c r="AQ453" s="1305"/>
      <c r="AR453" s="1933"/>
      <c r="AS453" s="1305"/>
      <c r="AT453" s="1305"/>
      <c r="AU453" s="1305"/>
      <c r="AV453" s="1305"/>
      <c r="AW453" s="1305"/>
      <c r="AX453" s="1922"/>
      <c r="AY453" s="1922"/>
      <c r="AZ453" s="1922"/>
      <c r="BA453" s="1922"/>
      <c r="BB453" s="1922"/>
      <c r="BC453" s="1922"/>
      <c r="BD453" s="1923">
        <f t="shared" si="132"/>
        <v>0</v>
      </c>
      <c r="BE453" s="1007"/>
    </row>
    <row r="454" spans="1:57" ht="14.25" customHeight="1">
      <c r="B454" s="943" t="s">
        <v>522</v>
      </c>
      <c r="C454" s="942" t="s">
        <v>582</v>
      </c>
      <c r="D454" s="923"/>
      <c r="E454" s="920">
        <v>0</v>
      </c>
      <c r="F454" s="920">
        <v>0</v>
      </c>
      <c r="G454" s="920">
        <v>0</v>
      </c>
      <c r="H454" s="920">
        <v>0</v>
      </c>
      <c r="I454" s="920">
        <f t="shared" si="104"/>
        <v>0</v>
      </c>
      <c r="J454" s="922">
        <f>SUM(J455:J474)</f>
        <v>0</v>
      </c>
      <c r="K454" s="922">
        <f>SUM(K455:K474)</f>
        <v>0</v>
      </c>
      <c r="L454" s="922">
        <f>SUM(L455:L474)</f>
        <v>0</v>
      </c>
      <c r="M454" s="921">
        <f>SUM(M455:M474)</f>
        <v>0</v>
      </c>
      <c r="N454" s="921">
        <f t="shared" si="121"/>
        <v>0</v>
      </c>
      <c r="O454" s="921"/>
      <c r="P454" s="997">
        <f>SUM(P455:P474)</f>
        <v>0</v>
      </c>
      <c r="Q454" s="997"/>
      <c r="R454" s="997">
        <f>SUM(R455:R474)</f>
        <v>0</v>
      </c>
      <c r="S454" s="997"/>
      <c r="T454" s="997">
        <f>SUM(T455:T474)</f>
        <v>0</v>
      </c>
      <c r="U454" s="997">
        <f>SUM(U455:U474)</f>
        <v>0</v>
      </c>
      <c r="V454" s="997">
        <f t="shared" si="115"/>
        <v>0</v>
      </c>
      <c r="W454" s="919"/>
      <c r="X454" s="919"/>
      <c r="Y454" s="917">
        <v>0</v>
      </c>
      <c r="Z454" s="917">
        <v>0</v>
      </c>
      <c r="AA454" s="917">
        <v>0</v>
      </c>
      <c r="AB454" s="917">
        <v>0</v>
      </c>
      <c r="AC454" s="917">
        <f t="shared" si="122"/>
        <v>0</v>
      </c>
      <c r="AD454" s="918">
        <f>SUM(AD455:AD474)</f>
        <v>0</v>
      </c>
      <c r="AE454" s="918">
        <f>SUM(AE455:AE474)</f>
        <v>0</v>
      </c>
      <c r="AF454" s="918">
        <f>SUM(AF455:AF474)</f>
        <v>0</v>
      </c>
      <c r="AG454" s="918">
        <f>SUM(AG455:AG474)</f>
        <v>0</v>
      </c>
      <c r="AH454" s="918">
        <f t="shared" si="120"/>
        <v>0</v>
      </c>
      <c r="AI454" s="1861">
        <f>AI457</f>
        <v>0</v>
      </c>
      <c r="AJ454" s="1861">
        <f t="shared" ref="AJ454:AO454" si="133">AJ457</f>
        <v>0</v>
      </c>
      <c r="AK454" s="1861">
        <f t="shared" si="133"/>
        <v>0</v>
      </c>
      <c r="AL454" s="1861">
        <f t="shared" si="133"/>
        <v>0</v>
      </c>
      <c r="AM454" s="1861">
        <f t="shared" si="133"/>
        <v>0</v>
      </c>
      <c r="AN454" s="1861">
        <f t="shared" si="133"/>
        <v>0</v>
      </c>
      <c r="AO454" s="1861">
        <f t="shared" si="133"/>
        <v>0</v>
      </c>
      <c r="AP454" s="1861">
        <f>AP457</f>
        <v>0</v>
      </c>
      <c r="AQ454" s="1861">
        <f>AQ457</f>
        <v>0</v>
      </c>
      <c r="AR454" s="1314">
        <f t="shared" ref="AR454:AW454" si="134">AR457</f>
        <v>0</v>
      </c>
      <c r="AS454" s="1861">
        <f t="shared" si="134"/>
        <v>0</v>
      </c>
      <c r="AT454" s="1861">
        <f t="shared" si="134"/>
        <v>0</v>
      </c>
      <c r="AU454" s="1861">
        <f t="shared" si="134"/>
        <v>0</v>
      </c>
      <c r="AV454" s="1861">
        <f t="shared" si="134"/>
        <v>0</v>
      </c>
      <c r="AW454" s="1861">
        <f t="shared" si="134"/>
        <v>0</v>
      </c>
      <c r="AX454" s="1314">
        <f>AX457</f>
        <v>41.2</v>
      </c>
      <c r="AY454" s="1861">
        <f t="shared" ref="AY454:BD454" si="135">AY457</f>
        <v>0</v>
      </c>
      <c r="AZ454" s="1861">
        <f t="shared" si="135"/>
        <v>1</v>
      </c>
      <c r="BA454" s="1861">
        <f t="shared" si="135"/>
        <v>0</v>
      </c>
      <c r="BB454" s="1861">
        <f t="shared" si="135"/>
        <v>2000</v>
      </c>
      <c r="BC454" s="1861">
        <f t="shared" si="135"/>
        <v>48000</v>
      </c>
      <c r="BD454" s="1861">
        <f t="shared" si="135"/>
        <v>50000</v>
      </c>
      <c r="BE454" s="1149"/>
    </row>
    <row r="455" spans="1:57" ht="28.5" hidden="1" customHeight="1">
      <c r="A455" s="885" t="s">
        <v>636</v>
      </c>
      <c r="B455" s="1087" t="s">
        <v>536</v>
      </c>
      <c r="C455" s="1010" t="s">
        <v>316</v>
      </c>
      <c r="D455" s="1024"/>
      <c r="E455" s="1035">
        <v>0</v>
      </c>
      <c r="F455" s="1035">
        <v>0</v>
      </c>
      <c r="G455" s="1035">
        <v>0</v>
      </c>
      <c r="H455" s="1035">
        <v>0</v>
      </c>
      <c r="I455" s="1035">
        <f t="shared" si="104"/>
        <v>0</v>
      </c>
      <c r="J455" s="1036"/>
      <c r="K455" s="1036"/>
      <c r="L455" s="1031"/>
      <c r="M455" s="1037"/>
      <c r="N455" s="1037">
        <f t="shared" si="121"/>
        <v>0</v>
      </c>
      <c r="O455" s="1037"/>
      <c r="P455" s="1026">
        <f t="shared" ref="P455:P460" si="136">E455+J455</f>
        <v>0</v>
      </c>
      <c r="Q455" s="1026"/>
      <c r="R455" s="1028">
        <f t="shared" ref="R455:R460" si="137">F455+K455</f>
        <v>0</v>
      </c>
      <c r="S455" s="1028"/>
      <c r="T455" s="1026">
        <f t="shared" ref="T455:U460" si="138">G455+L455</f>
        <v>0</v>
      </c>
      <c r="U455" s="1026">
        <f t="shared" si="138"/>
        <v>0</v>
      </c>
      <c r="V455" s="1026">
        <f t="shared" si="115"/>
        <v>0</v>
      </c>
      <c r="W455" s="1038"/>
      <c r="X455" s="1038"/>
      <c r="Y455" s="1099">
        <v>0</v>
      </c>
      <c r="Z455" s="1099">
        <v>0</v>
      </c>
      <c r="AA455" s="1099">
        <v>0</v>
      </c>
      <c r="AB455" s="1032">
        <v>0</v>
      </c>
      <c r="AC455" s="1032">
        <f t="shared" si="122"/>
        <v>0</v>
      </c>
      <c r="AD455" s="1017"/>
      <c r="AE455" s="1017"/>
      <c r="AF455" s="1017"/>
      <c r="AG455" s="1039"/>
      <c r="AH455" s="1039">
        <f t="shared" si="120"/>
        <v>0</v>
      </c>
      <c r="AI455" s="1032">
        <f t="shared" ref="AI455:AI460" si="139">Y455+AD455</f>
        <v>0</v>
      </c>
      <c r="AJ455" s="1032"/>
      <c r="AK455" s="1032"/>
      <c r="AL455" s="1029">
        <f t="shared" ref="AL455:AL460" si="140">Z455+AE455</f>
        <v>0</v>
      </c>
      <c r="AM455" s="1029"/>
      <c r="AN455" s="1032">
        <f t="shared" ref="AN455:AO460" si="141">AA455+AF455</f>
        <v>0</v>
      </c>
      <c r="AO455" s="1032">
        <f t="shared" si="141"/>
        <v>0</v>
      </c>
      <c r="AP455" s="1032">
        <f t="shared" si="109"/>
        <v>0</v>
      </c>
      <c r="AQ455" s="1304"/>
      <c r="AR455" s="1934"/>
      <c r="AS455" s="1304"/>
      <c r="AT455" s="1304"/>
      <c r="AU455" s="1304"/>
      <c r="AV455" s="1304"/>
      <c r="AW455" s="1304"/>
      <c r="AX455" s="1921"/>
      <c r="AY455" s="1921"/>
      <c r="AZ455" s="1921"/>
      <c r="BA455" s="1921"/>
      <c r="BB455" s="1921"/>
      <c r="BC455" s="1921"/>
      <c r="BD455" s="1921"/>
      <c r="BE455" s="1007"/>
    </row>
    <row r="456" spans="1:57" ht="27" hidden="1" customHeight="1">
      <c r="A456" s="901" t="s">
        <v>646</v>
      </c>
      <c r="B456" s="1087"/>
      <c r="C456" s="1010" t="s">
        <v>638</v>
      </c>
      <c r="D456" s="952"/>
      <c r="E456" s="1034">
        <v>0</v>
      </c>
      <c r="F456" s="1034">
        <v>0</v>
      </c>
      <c r="G456" s="1034">
        <v>0</v>
      </c>
      <c r="H456" s="1034">
        <v>0</v>
      </c>
      <c r="I456" s="1034">
        <f t="shared" si="104"/>
        <v>0</v>
      </c>
      <c r="J456" s="1030"/>
      <c r="K456" s="1030">
        <f>4274.6-4274.6</f>
        <v>0</v>
      </c>
      <c r="L456" s="1030"/>
      <c r="M456" s="1031"/>
      <c r="N456" s="1031">
        <f t="shared" si="121"/>
        <v>0</v>
      </c>
      <c r="O456" s="1031"/>
      <c r="P456" s="1020">
        <f t="shared" si="136"/>
        <v>0</v>
      </c>
      <c r="Q456" s="1020"/>
      <c r="R456" s="1028">
        <f t="shared" si="137"/>
        <v>0</v>
      </c>
      <c r="S456" s="1028"/>
      <c r="T456" s="1028">
        <f t="shared" si="138"/>
        <v>0</v>
      </c>
      <c r="U456" s="1028">
        <f t="shared" si="138"/>
        <v>0</v>
      </c>
      <c r="V456" s="1028">
        <f t="shared" si="115"/>
        <v>0</v>
      </c>
      <c r="W456" s="1041"/>
      <c r="X456" s="1041"/>
      <c r="Y456" s="1022">
        <v>0</v>
      </c>
      <c r="Z456" s="1029">
        <v>0</v>
      </c>
      <c r="AA456" s="1029">
        <v>0</v>
      </c>
      <c r="AB456" s="1029">
        <v>0</v>
      </c>
      <c r="AC456" s="1029">
        <f t="shared" si="122"/>
        <v>0</v>
      </c>
      <c r="AD456" s="1033"/>
      <c r="AE456" s="1033">
        <f>4274.6-4274.6</f>
        <v>0</v>
      </c>
      <c r="AF456" s="1033"/>
      <c r="AG456" s="1033"/>
      <c r="AH456" s="1033">
        <f t="shared" si="120"/>
        <v>0</v>
      </c>
      <c r="AI456" s="1022">
        <f t="shared" si="139"/>
        <v>0</v>
      </c>
      <c r="AJ456" s="1022"/>
      <c r="AK456" s="1022"/>
      <c r="AL456" s="1029">
        <f t="shared" si="140"/>
        <v>0</v>
      </c>
      <c r="AM456" s="1029"/>
      <c r="AN456" s="1029">
        <f t="shared" si="141"/>
        <v>0</v>
      </c>
      <c r="AO456" s="1029">
        <f t="shared" si="141"/>
        <v>0</v>
      </c>
      <c r="AP456" s="1029">
        <f t="shared" si="109"/>
        <v>0</v>
      </c>
      <c r="AQ456" s="1305"/>
      <c r="AR456" s="1933"/>
      <c r="AS456" s="1305"/>
      <c r="AT456" s="1305"/>
      <c r="AU456" s="1305"/>
      <c r="AV456" s="1305"/>
      <c r="AW456" s="1305"/>
      <c r="AX456" s="1922"/>
      <c r="AY456" s="1922"/>
      <c r="AZ456" s="1922"/>
      <c r="BA456" s="1922"/>
      <c r="BB456" s="1922"/>
      <c r="BC456" s="1922"/>
      <c r="BD456" s="1922"/>
      <c r="BE456" s="1007"/>
    </row>
    <row r="457" spans="1:57" ht="33" customHeight="1">
      <c r="B457" s="1088" t="s">
        <v>524</v>
      </c>
      <c r="C457" s="1100" t="s">
        <v>1053</v>
      </c>
      <c r="D457" s="952"/>
      <c r="E457" s="1034">
        <v>0</v>
      </c>
      <c r="F457" s="1034">
        <v>0</v>
      </c>
      <c r="G457" s="1034">
        <v>0</v>
      </c>
      <c r="H457" s="1034">
        <v>0</v>
      </c>
      <c r="I457" s="1034">
        <f t="shared" si="104"/>
        <v>0</v>
      </c>
      <c r="J457" s="1030">
        <f>1-1</f>
        <v>0</v>
      </c>
      <c r="K457" s="1030">
        <f>25000-25000</f>
        <v>0</v>
      </c>
      <c r="L457" s="1030"/>
      <c r="M457" s="1031">
        <v>0</v>
      </c>
      <c r="N457" s="1031">
        <f t="shared" si="121"/>
        <v>0</v>
      </c>
      <c r="O457" s="1031"/>
      <c r="P457" s="1026">
        <f t="shared" si="136"/>
        <v>0</v>
      </c>
      <c r="Q457" s="1026"/>
      <c r="R457" s="1026">
        <f t="shared" si="137"/>
        <v>0</v>
      </c>
      <c r="S457" s="1026"/>
      <c r="T457" s="1028">
        <f t="shared" si="138"/>
        <v>0</v>
      </c>
      <c r="U457" s="1028">
        <f t="shared" si="138"/>
        <v>0</v>
      </c>
      <c r="V457" s="1028">
        <f t="shared" si="115"/>
        <v>0</v>
      </c>
      <c r="W457" s="1041"/>
      <c r="X457" s="1041"/>
      <c r="Y457" s="1032">
        <v>0</v>
      </c>
      <c r="Z457" s="1032">
        <v>0</v>
      </c>
      <c r="AA457" s="1029">
        <v>0</v>
      </c>
      <c r="AB457" s="1029">
        <v>0</v>
      </c>
      <c r="AC457" s="1029">
        <f t="shared" si="122"/>
        <v>0</v>
      </c>
      <c r="AD457" s="1033">
        <f>1-1</f>
        <v>0</v>
      </c>
      <c r="AE457" s="1033">
        <f>25000-25000</f>
        <v>0</v>
      </c>
      <c r="AF457" s="1033"/>
      <c r="AG457" s="1033">
        <v>0</v>
      </c>
      <c r="AH457" s="1033">
        <f t="shared" si="120"/>
        <v>0</v>
      </c>
      <c r="AI457" s="1032">
        <f t="shared" si="139"/>
        <v>0</v>
      </c>
      <c r="AJ457" s="1032"/>
      <c r="AK457" s="1032"/>
      <c r="AL457" s="1032">
        <f t="shared" si="140"/>
        <v>0</v>
      </c>
      <c r="AM457" s="1032"/>
      <c r="AN457" s="1029">
        <f t="shared" si="141"/>
        <v>0</v>
      </c>
      <c r="AO457" s="1029">
        <f t="shared" si="141"/>
        <v>0</v>
      </c>
      <c r="AP457" s="1029">
        <f t="shared" si="109"/>
        <v>0</v>
      </c>
      <c r="AQ457" s="1305"/>
      <c r="AR457" s="1933"/>
      <c r="AS457" s="1305"/>
      <c r="AT457" s="1305"/>
      <c r="AU457" s="1305"/>
      <c r="AV457" s="1305"/>
      <c r="AW457" s="1305">
        <f>AT457+AU457+AV457</f>
        <v>0</v>
      </c>
      <c r="AX457" s="2489">
        <v>41.2</v>
      </c>
      <c r="AY457" s="1922"/>
      <c r="AZ457" s="1922">
        <v>1</v>
      </c>
      <c r="BA457" s="1922"/>
      <c r="BB457" s="1922">
        <v>2000</v>
      </c>
      <c r="BC457" s="1922">
        <v>48000</v>
      </c>
      <c r="BD457" s="1922">
        <f>BB457+BC457</f>
        <v>50000</v>
      </c>
      <c r="BE457" s="1008" t="s">
        <v>1075</v>
      </c>
    </row>
    <row r="458" spans="1:57" ht="22.9" hidden="1" customHeight="1">
      <c r="B458" s="1087" t="s">
        <v>662</v>
      </c>
      <c r="C458" s="1010" t="s">
        <v>189</v>
      </c>
      <c r="D458" s="952"/>
      <c r="E458" s="1034">
        <v>0</v>
      </c>
      <c r="F458" s="1034">
        <v>0</v>
      </c>
      <c r="G458" s="1034">
        <v>0</v>
      </c>
      <c r="H458" s="1034">
        <v>0</v>
      </c>
      <c r="I458" s="1034">
        <f t="shared" si="104"/>
        <v>0</v>
      </c>
      <c r="J458" s="1030"/>
      <c r="K458" s="1030"/>
      <c r="L458" s="1031"/>
      <c r="M458" s="1031">
        <v>0</v>
      </c>
      <c r="N458" s="1031">
        <f t="shared" si="121"/>
        <v>0</v>
      </c>
      <c r="O458" s="1031"/>
      <c r="P458" s="1020">
        <f t="shared" si="136"/>
        <v>0</v>
      </c>
      <c r="Q458" s="1020"/>
      <c r="R458" s="1028">
        <f t="shared" si="137"/>
        <v>0</v>
      </c>
      <c r="S458" s="1028"/>
      <c r="T458" s="1028">
        <f t="shared" si="138"/>
        <v>0</v>
      </c>
      <c r="U458" s="1028">
        <f t="shared" si="138"/>
        <v>0</v>
      </c>
      <c r="V458" s="1028">
        <f t="shared" si="115"/>
        <v>0</v>
      </c>
      <c r="W458" s="1041"/>
      <c r="X458" s="1041"/>
      <c r="Y458" s="1032">
        <v>0</v>
      </c>
      <c r="Z458" s="1029">
        <v>0</v>
      </c>
      <c r="AA458" s="1029">
        <v>0</v>
      </c>
      <c r="AB458" s="1029">
        <v>0</v>
      </c>
      <c r="AC458" s="1029">
        <f t="shared" si="122"/>
        <v>0</v>
      </c>
      <c r="AD458" s="1033"/>
      <c r="AE458" s="1033"/>
      <c r="AF458" s="1033"/>
      <c r="AG458" s="1033">
        <v>0</v>
      </c>
      <c r="AH458" s="1033">
        <f t="shared" si="120"/>
        <v>0</v>
      </c>
      <c r="AI458" s="1032">
        <f t="shared" si="139"/>
        <v>0</v>
      </c>
      <c r="AJ458" s="1032"/>
      <c r="AK458" s="1032"/>
      <c r="AL458" s="1029">
        <f t="shared" si="140"/>
        <v>0</v>
      </c>
      <c r="AM458" s="1029"/>
      <c r="AN458" s="1029">
        <f t="shared" si="141"/>
        <v>0</v>
      </c>
      <c r="AO458" s="1029">
        <f t="shared" si="141"/>
        <v>0</v>
      </c>
      <c r="AP458" s="1029">
        <f t="shared" si="109"/>
        <v>0</v>
      </c>
      <c r="AQ458" s="1305"/>
      <c r="AR458" s="1933"/>
      <c r="AS458" s="1305"/>
      <c r="AT458" s="1305"/>
      <c r="AU458" s="1305"/>
      <c r="AV458" s="1305"/>
      <c r="AW458" s="1305"/>
      <c r="AX458" s="1922"/>
      <c r="AY458" s="1922"/>
      <c r="AZ458" s="1922"/>
      <c r="BA458" s="1922"/>
      <c r="BB458" s="1922"/>
      <c r="BC458" s="1922"/>
      <c r="BD458" s="1922"/>
      <c r="BE458" s="1007"/>
    </row>
    <row r="459" spans="1:57" ht="24" hidden="1" customHeight="1">
      <c r="B459" s="1089"/>
      <c r="C459" s="1101" t="s">
        <v>661</v>
      </c>
      <c r="D459" s="937"/>
      <c r="E459" s="1012">
        <v>0</v>
      </c>
      <c r="F459" s="1012">
        <v>0</v>
      </c>
      <c r="G459" s="1012">
        <v>0</v>
      </c>
      <c r="H459" s="1012">
        <v>0</v>
      </c>
      <c r="I459" s="1012">
        <f t="shared" ref="I459:I522" si="142">SUM(F459:H459)</f>
        <v>0</v>
      </c>
      <c r="J459" s="1025"/>
      <c r="K459" s="1025"/>
      <c r="L459" s="1025"/>
      <c r="M459" s="1013"/>
      <c r="N459" s="1013">
        <f t="shared" si="121"/>
        <v>0</v>
      </c>
      <c r="O459" s="1013"/>
      <c r="P459" s="1014">
        <f t="shared" si="136"/>
        <v>0</v>
      </c>
      <c r="Q459" s="1014"/>
      <c r="R459" s="1014">
        <f t="shared" si="137"/>
        <v>0</v>
      </c>
      <c r="S459" s="1014"/>
      <c r="T459" s="1014">
        <f t="shared" si="138"/>
        <v>0</v>
      </c>
      <c r="U459" s="1014">
        <f t="shared" si="138"/>
        <v>0</v>
      </c>
      <c r="V459" s="1014">
        <f t="shared" ref="V459:V522" si="143">SUM(R459:U459)</f>
        <v>0</v>
      </c>
      <c r="W459" s="1015"/>
      <c r="X459" s="1015"/>
      <c r="Y459" s="1016">
        <v>0</v>
      </c>
      <c r="Z459" s="1016">
        <v>0</v>
      </c>
      <c r="AA459" s="1016">
        <v>0</v>
      </c>
      <c r="AB459" s="1016">
        <v>0</v>
      </c>
      <c r="AC459" s="1016">
        <f t="shared" si="122"/>
        <v>0</v>
      </c>
      <c r="AD459" s="1017"/>
      <c r="AE459" s="1017"/>
      <c r="AF459" s="1017"/>
      <c r="AG459" s="1017"/>
      <c r="AH459" s="1017">
        <f t="shared" si="120"/>
        <v>0</v>
      </c>
      <c r="AI459" s="1016">
        <f t="shared" si="139"/>
        <v>0</v>
      </c>
      <c r="AJ459" s="1016"/>
      <c r="AK459" s="1016"/>
      <c r="AL459" s="1016">
        <f t="shared" si="140"/>
        <v>0</v>
      </c>
      <c r="AM459" s="1016"/>
      <c r="AN459" s="1016">
        <f t="shared" si="141"/>
        <v>0</v>
      </c>
      <c r="AO459" s="1016">
        <f t="shared" si="141"/>
        <v>0</v>
      </c>
      <c r="AP459" s="1016">
        <f t="shared" ref="AP459:AP522" si="144">SUM(AL459:AO459)</f>
        <v>0</v>
      </c>
      <c r="AQ459" s="1306"/>
      <c r="AR459" s="1932"/>
      <c r="AS459" s="1306"/>
      <c r="AT459" s="1306"/>
      <c r="AU459" s="1306"/>
      <c r="AV459" s="1306"/>
      <c r="AW459" s="1306"/>
      <c r="AX459" s="1923"/>
      <c r="AY459" s="1923"/>
      <c r="AZ459" s="1923"/>
      <c r="BA459" s="1923"/>
      <c r="BB459" s="1923"/>
      <c r="BC459" s="1923"/>
      <c r="BD459" s="1923"/>
      <c r="BE459" s="1007"/>
    </row>
    <row r="460" spans="1:57" ht="21.6" hidden="1" customHeight="1">
      <c r="A460" s="912"/>
      <c r="B460" s="1087" t="s">
        <v>660</v>
      </c>
      <c r="C460" s="1101" t="s">
        <v>659</v>
      </c>
      <c r="D460" s="952"/>
      <c r="E460" s="1034">
        <v>0</v>
      </c>
      <c r="F460" s="1034">
        <v>0</v>
      </c>
      <c r="G460" s="1034">
        <v>0</v>
      </c>
      <c r="H460" s="1034">
        <v>0</v>
      </c>
      <c r="I460" s="1034">
        <f t="shared" si="142"/>
        <v>0</v>
      </c>
      <c r="J460" s="1030"/>
      <c r="K460" s="1030"/>
      <c r="L460" s="1030"/>
      <c r="M460" s="1031"/>
      <c r="N460" s="1031">
        <f t="shared" si="121"/>
        <v>0</v>
      </c>
      <c r="O460" s="1031"/>
      <c r="P460" s="1014">
        <f t="shared" si="136"/>
        <v>0</v>
      </c>
      <c r="Q460" s="1014"/>
      <c r="R460" s="1014">
        <f t="shared" si="137"/>
        <v>0</v>
      </c>
      <c r="S460" s="1014"/>
      <c r="T460" s="1028">
        <f t="shared" si="138"/>
        <v>0</v>
      </c>
      <c r="U460" s="1102">
        <f t="shared" si="138"/>
        <v>0</v>
      </c>
      <c r="V460" s="1102">
        <f t="shared" si="143"/>
        <v>0</v>
      </c>
      <c r="W460" s="1103"/>
      <c r="X460" s="1103"/>
      <c r="Y460" s="1016">
        <v>0</v>
      </c>
      <c r="Z460" s="1016">
        <v>0</v>
      </c>
      <c r="AA460" s="1016">
        <v>0</v>
      </c>
      <c r="AB460" s="1029">
        <v>0</v>
      </c>
      <c r="AC460" s="1029">
        <f t="shared" si="122"/>
        <v>0</v>
      </c>
      <c r="AD460" s="1033"/>
      <c r="AE460" s="1033"/>
      <c r="AF460" s="1033"/>
      <c r="AG460" s="1033"/>
      <c r="AH460" s="1033">
        <f t="shared" si="120"/>
        <v>0</v>
      </c>
      <c r="AI460" s="1016">
        <f t="shared" si="139"/>
        <v>0</v>
      </c>
      <c r="AJ460" s="1016"/>
      <c r="AK460" s="1016"/>
      <c r="AL460" s="1016">
        <f t="shared" si="140"/>
        <v>0</v>
      </c>
      <c r="AM460" s="1016"/>
      <c r="AN460" s="1104">
        <f t="shared" si="141"/>
        <v>0</v>
      </c>
      <c r="AO460" s="1104">
        <f t="shared" si="141"/>
        <v>0</v>
      </c>
      <c r="AP460" s="1104">
        <f t="shared" si="144"/>
        <v>0</v>
      </c>
      <c r="AQ460" s="1310"/>
      <c r="AR460" s="1935"/>
      <c r="AS460" s="1310"/>
      <c r="AT460" s="1310"/>
      <c r="AU460" s="1310"/>
      <c r="AV460" s="1310"/>
      <c r="AW460" s="1310"/>
      <c r="AX460" s="1927"/>
      <c r="AY460" s="1927"/>
      <c r="AZ460" s="1927"/>
      <c r="BA460" s="1927"/>
      <c r="BB460" s="1927"/>
      <c r="BC460" s="1927"/>
      <c r="BD460" s="1927"/>
      <c r="BE460" s="1007"/>
    </row>
    <row r="461" spans="1:57" ht="12.75" hidden="1" customHeight="1">
      <c r="A461" s="901"/>
      <c r="B461" s="1089"/>
      <c r="C461" s="1101"/>
      <c r="D461" s="952"/>
      <c r="E461" s="1034"/>
      <c r="F461" s="1034"/>
      <c r="G461" s="1034"/>
      <c r="H461" s="1034"/>
      <c r="I461" s="1034">
        <f t="shared" si="142"/>
        <v>0</v>
      </c>
      <c r="J461" s="1030"/>
      <c r="K461" s="1030"/>
      <c r="L461" s="1030"/>
      <c r="M461" s="1031"/>
      <c r="N461" s="1031">
        <f t="shared" si="121"/>
        <v>0</v>
      </c>
      <c r="O461" s="1031"/>
      <c r="P461" s="1014"/>
      <c r="Q461" s="1014"/>
      <c r="R461" s="1014"/>
      <c r="S461" s="1014"/>
      <c r="T461" s="1028"/>
      <c r="U461" s="1102"/>
      <c r="V461" s="1102">
        <f t="shared" si="143"/>
        <v>0</v>
      </c>
      <c r="W461" s="1103"/>
      <c r="X461" s="1103"/>
      <c r="Y461" s="1016"/>
      <c r="Z461" s="1016"/>
      <c r="AA461" s="1016"/>
      <c r="AB461" s="1029"/>
      <c r="AC461" s="1029">
        <f t="shared" si="122"/>
        <v>0</v>
      </c>
      <c r="AD461" s="1033"/>
      <c r="AE461" s="1033"/>
      <c r="AF461" s="1033"/>
      <c r="AG461" s="1033"/>
      <c r="AH461" s="1033">
        <f t="shared" si="120"/>
        <v>0</v>
      </c>
      <c r="AI461" s="1016"/>
      <c r="AJ461" s="1016"/>
      <c r="AK461" s="1016"/>
      <c r="AL461" s="1016"/>
      <c r="AM461" s="1016"/>
      <c r="AN461" s="1104"/>
      <c r="AO461" s="1104"/>
      <c r="AP461" s="1104">
        <f t="shared" si="144"/>
        <v>0</v>
      </c>
      <c r="AQ461" s="1310"/>
      <c r="AR461" s="1935"/>
      <c r="AS461" s="1310"/>
      <c r="AT461" s="1310"/>
      <c r="AU461" s="1310"/>
      <c r="AV461" s="1310"/>
      <c r="AW461" s="1310"/>
      <c r="AX461" s="1927"/>
      <c r="AY461" s="1927"/>
      <c r="AZ461" s="1927"/>
      <c r="BA461" s="1927"/>
      <c r="BB461" s="1927"/>
      <c r="BC461" s="1927"/>
      <c r="BD461" s="1927"/>
      <c r="BE461" s="1007"/>
    </row>
    <row r="462" spans="1:57" ht="12.75" hidden="1" customHeight="1">
      <c r="A462" s="901"/>
      <c r="B462" s="1089"/>
      <c r="C462" s="1101"/>
      <c r="D462" s="952"/>
      <c r="E462" s="1034"/>
      <c r="F462" s="1034"/>
      <c r="G462" s="1034"/>
      <c r="H462" s="1034"/>
      <c r="I462" s="1034">
        <f t="shared" si="142"/>
        <v>0</v>
      </c>
      <c r="J462" s="1030"/>
      <c r="K462" s="1030"/>
      <c r="L462" s="1030"/>
      <c r="M462" s="1031"/>
      <c r="N462" s="1031">
        <f t="shared" si="121"/>
        <v>0</v>
      </c>
      <c r="O462" s="1031"/>
      <c r="P462" s="1014"/>
      <c r="Q462" s="1014"/>
      <c r="R462" s="1014"/>
      <c r="S462" s="1014"/>
      <c r="T462" s="1028"/>
      <c r="U462" s="1102"/>
      <c r="V462" s="1102">
        <f t="shared" si="143"/>
        <v>0</v>
      </c>
      <c r="W462" s="1103"/>
      <c r="X462" s="1103"/>
      <c r="Y462" s="1016"/>
      <c r="Z462" s="1016"/>
      <c r="AA462" s="1016"/>
      <c r="AB462" s="1029"/>
      <c r="AC462" s="1029">
        <f t="shared" si="122"/>
        <v>0</v>
      </c>
      <c r="AD462" s="1033"/>
      <c r="AE462" s="1033"/>
      <c r="AF462" s="1033"/>
      <c r="AG462" s="1033"/>
      <c r="AH462" s="1033">
        <f t="shared" si="120"/>
        <v>0</v>
      </c>
      <c r="AI462" s="1016"/>
      <c r="AJ462" s="1016"/>
      <c r="AK462" s="1016"/>
      <c r="AL462" s="1016"/>
      <c r="AM462" s="1016"/>
      <c r="AN462" s="1104"/>
      <c r="AO462" s="1104"/>
      <c r="AP462" s="1104">
        <f t="shared" si="144"/>
        <v>0</v>
      </c>
      <c r="AQ462" s="1310"/>
      <c r="AR462" s="1935"/>
      <c r="AS462" s="1310"/>
      <c r="AT462" s="1310"/>
      <c r="AU462" s="1310"/>
      <c r="AV462" s="1310"/>
      <c r="AW462" s="1310"/>
      <c r="AX462" s="1927"/>
      <c r="AY462" s="1927"/>
      <c r="AZ462" s="1927"/>
      <c r="BA462" s="1927"/>
      <c r="BB462" s="1927"/>
      <c r="BC462" s="1927"/>
      <c r="BD462" s="1927"/>
      <c r="BE462" s="1007"/>
    </row>
    <row r="463" spans="1:57" ht="12.75" hidden="1" customHeight="1">
      <c r="A463" s="901"/>
      <c r="B463" s="1089"/>
      <c r="C463" s="1101"/>
      <c r="D463" s="952"/>
      <c r="E463" s="1034"/>
      <c r="F463" s="1034"/>
      <c r="G463" s="1034"/>
      <c r="H463" s="1034"/>
      <c r="I463" s="1034">
        <f t="shared" si="142"/>
        <v>0</v>
      </c>
      <c r="J463" s="1030"/>
      <c r="K463" s="1030"/>
      <c r="L463" s="1030"/>
      <c r="M463" s="1031"/>
      <c r="N463" s="1031">
        <f t="shared" si="121"/>
        <v>0</v>
      </c>
      <c r="O463" s="1031"/>
      <c r="P463" s="1014"/>
      <c r="Q463" s="1014"/>
      <c r="R463" s="1014"/>
      <c r="S463" s="1014"/>
      <c r="T463" s="1028"/>
      <c r="U463" s="1102"/>
      <c r="V463" s="1102">
        <f t="shared" si="143"/>
        <v>0</v>
      </c>
      <c r="W463" s="1103"/>
      <c r="X463" s="1103"/>
      <c r="Y463" s="1016"/>
      <c r="Z463" s="1016"/>
      <c r="AA463" s="1016"/>
      <c r="AB463" s="1029"/>
      <c r="AC463" s="1029">
        <f t="shared" si="122"/>
        <v>0</v>
      </c>
      <c r="AD463" s="1033"/>
      <c r="AE463" s="1033"/>
      <c r="AF463" s="1033"/>
      <c r="AG463" s="1033"/>
      <c r="AH463" s="1033">
        <f t="shared" si="120"/>
        <v>0</v>
      </c>
      <c r="AI463" s="1016"/>
      <c r="AJ463" s="1016"/>
      <c r="AK463" s="1016"/>
      <c r="AL463" s="1016"/>
      <c r="AM463" s="1016"/>
      <c r="AN463" s="1104"/>
      <c r="AO463" s="1104"/>
      <c r="AP463" s="1104">
        <f t="shared" si="144"/>
        <v>0</v>
      </c>
      <c r="AQ463" s="1310"/>
      <c r="AR463" s="1935"/>
      <c r="AS463" s="1310"/>
      <c r="AT463" s="1310"/>
      <c r="AU463" s="1310"/>
      <c r="AV463" s="1310"/>
      <c r="AW463" s="1310"/>
      <c r="AX463" s="1927"/>
      <c r="AY463" s="1927"/>
      <c r="AZ463" s="1927"/>
      <c r="BA463" s="1927"/>
      <c r="BB463" s="1927"/>
      <c r="BC463" s="1927"/>
      <c r="BD463" s="1927"/>
      <c r="BE463" s="1007"/>
    </row>
    <row r="464" spans="1:57" ht="12.75" hidden="1" customHeight="1">
      <c r="A464" s="901"/>
      <c r="B464" s="1089"/>
      <c r="C464" s="1101"/>
      <c r="D464" s="952"/>
      <c r="E464" s="1034"/>
      <c r="F464" s="1034"/>
      <c r="G464" s="1034"/>
      <c r="H464" s="1034"/>
      <c r="I464" s="1034">
        <f t="shared" si="142"/>
        <v>0</v>
      </c>
      <c r="J464" s="1030"/>
      <c r="K464" s="1030"/>
      <c r="L464" s="1030"/>
      <c r="M464" s="1031"/>
      <c r="N464" s="1031">
        <f t="shared" si="121"/>
        <v>0</v>
      </c>
      <c r="O464" s="1031"/>
      <c r="P464" s="1014"/>
      <c r="Q464" s="1014"/>
      <c r="R464" s="1014"/>
      <c r="S464" s="1014"/>
      <c r="T464" s="1028"/>
      <c r="U464" s="1102"/>
      <c r="V464" s="1102">
        <f t="shared" si="143"/>
        <v>0</v>
      </c>
      <c r="W464" s="1103"/>
      <c r="X464" s="1103"/>
      <c r="Y464" s="1016"/>
      <c r="Z464" s="1016"/>
      <c r="AA464" s="1016"/>
      <c r="AB464" s="1029"/>
      <c r="AC464" s="1029">
        <f t="shared" si="122"/>
        <v>0</v>
      </c>
      <c r="AD464" s="1033"/>
      <c r="AE464" s="1033"/>
      <c r="AF464" s="1033"/>
      <c r="AG464" s="1033"/>
      <c r="AH464" s="1033">
        <f t="shared" si="120"/>
        <v>0</v>
      </c>
      <c r="AI464" s="1016"/>
      <c r="AJ464" s="1016"/>
      <c r="AK464" s="1016"/>
      <c r="AL464" s="1016"/>
      <c r="AM464" s="1016"/>
      <c r="AN464" s="1104"/>
      <c r="AO464" s="1104"/>
      <c r="AP464" s="1104">
        <f t="shared" si="144"/>
        <v>0</v>
      </c>
      <c r="AQ464" s="1310"/>
      <c r="AR464" s="1935"/>
      <c r="AS464" s="1310"/>
      <c r="AT464" s="1310"/>
      <c r="AU464" s="1310"/>
      <c r="AV464" s="1310"/>
      <c r="AW464" s="1310"/>
      <c r="AX464" s="1927"/>
      <c r="AY464" s="1927"/>
      <c r="AZ464" s="1927"/>
      <c r="BA464" s="1927"/>
      <c r="BB464" s="1927"/>
      <c r="BC464" s="1927"/>
      <c r="BD464" s="1927"/>
      <c r="BE464" s="1007"/>
    </row>
    <row r="465" spans="1:57" ht="12.75" hidden="1" customHeight="1">
      <c r="A465" s="901"/>
      <c r="B465" s="1089"/>
      <c r="C465" s="1101"/>
      <c r="D465" s="952"/>
      <c r="E465" s="1034"/>
      <c r="F465" s="1034"/>
      <c r="G465" s="1034"/>
      <c r="H465" s="1034"/>
      <c r="I465" s="1034">
        <f t="shared" si="142"/>
        <v>0</v>
      </c>
      <c r="J465" s="1030"/>
      <c r="K465" s="1030"/>
      <c r="L465" s="1030"/>
      <c r="M465" s="1031"/>
      <c r="N465" s="1031">
        <f t="shared" si="121"/>
        <v>0</v>
      </c>
      <c r="O465" s="1031"/>
      <c r="P465" s="1014"/>
      <c r="Q465" s="1014"/>
      <c r="R465" s="1014"/>
      <c r="S465" s="1014"/>
      <c r="T465" s="1028"/>
      <c r="U465" s="1102"/>
      <c r="V465" s="1102">
        <f t="shared" si="143"/>
        <v>0</v>
      </c>
      <c r="W465" s="1103"/>
      <c r="X465" s="1103"/>
      <c r="Y465" s="1016"/>
      <c r="Z465" s="1016"/>
      <c r="AA465" s="1016"/>
      <c r="AB465" s="1029"/>
      <c r="AC465" s="1029">
        <f t="shared" si="122"/>
        <v>0</v>
      </c>
      <c r="AD465" s="1033"/>
      <c r="AE465" s="1033"/>
      <c r="AF465" s="1033"/>
      <c r="AG465" s="1033"/>
      <c r="AH465" s="1033">
        <f t="shared" si="120"/>
        <v>0</v>
      </c>
      <c r="AI465" s="1016"/>
      <c r="AJ465" s="1016"/>
      <c r="AK465" s="1016"/>
      <c r="AL465" s="1016"/>
      <c r="AM465" s="1016"/>
      <c r="AN465" s="1104"/>
      <c r="AO465" s="1104"/>
      <c r="AP465" s="1104">
        <f t="shared" si="144"/>
        <v>0</v>
      </c>
      <c r="AQ465" s="1310"/>
      <c r="AR465" s="1935"/>
      <c r="AS465" s="1310"/>
      <c r="AT465" s="1310"/>
      <c r="AU465" s="1310"/>
      <c r="AV465" s="1310"/>
      <c r="AW465" s="1310"/>
      <c r="AX465" s="1927"/>
      <c r="AY465" s="1927"/>
      <c r="AZ465" s="1927"/>
      <c r="BA465" s="1927"/>
      <c r="BB465" s="1927"/>
      <c r="BC465" s="1927"/>
      <c r="BD465" s="1927"/>
      <c r="BE465" s="1007"/>
    </row>
    <row r="466" spans="1:57" ht="12.75" hidden="1" customHeight="1">
      <c r="A466" s="901"/>
      <c r="B466" s="1089"/>
      <c r="C466" s="1101"/>
      <c r="D466" s="952"/>
      <c r="E466" s="1034"/>
      <c r="F466" s="1034"/>
      <c r="G466" s="1034"/>
      <c r="H466" s="1034"/>
      <c r="I466" s="1034">
        <f t="shared" si="142"/>
        <v>0</v>
      </c>
      <c r="J466" s="1030"/>
      <c r="K466" s="1030"/>
      <c r="L466" s="1030"/>
      <c r="M466" s="1031"/>
      <c r="N466" s="1031">
        <f t="shared" si="121"/>
        <v>0</v>
      </c>
      <c r="O466" s="1031"/>
      <c r="P466" s="1014"/>
      <c r="Q466" s="1014"/>
      <c r="R466" s="1014"/>
      <c r="S466" s="1014"/>
      <c r="T466" s="1028"/>
      <c r="U466" s="1102"/>
      <c r="V466" s="1102">
        <f t="shared" si="143"/>
        <v>0</v>
      </c>
      <c r="W466" s="1103"/>
      <c r="X466" s="1103"/>
      <c r="Y466" s="1016"/>
      <c r="Z466" s="1016"/>
      <c r="AA466" s="1016"/>
      <c r="AB466" s="1029"/>
      <c r="AC466" s="1029">
        <f t="shared" si="122"/>
        <v>0</v>
      </c>
      <c r="AD466" s="1033"/>
      <c r="AE466" s="1033"/>
      <c r="AF466" s="1033"/>
      <c r="AG466" s="1033"/>
      <c r="AH466" s="1033">
        <f t="shared" si="120"/>
        <v>0</v>
      </c>
      <c r="AI466" s="1016"/>
      <c r="AJ466" s="1016"/>
      <c r="AK466" s="1016"/>
      <c r="AL466" s="1016"/>
      <c r="AM466" s="1016"/>
      <c r="AN466" s="1104"/>
      <c r="AO466" s="1104"/>
      <c r="AP466" s="1104">
        <f t="shared" si="144"/>
        <v>0</v>
      </c>
      <c r="AQ466" s="1310"/>
      <c r="AR466" s="1935"/>
      <c r="AS466" s="1310"/>
      <c r="AT466" s="1310"/>
      <c r="AU466" s="1310"/>
      <c r="AV466" s="1310"/>
      <c r="AW466" s="1310"/>
      <c r="AX466" s="1927"/>
      <c r="AY466" s="1927"/>
      <c r="AZ466" s="1927"/>
      <c r="BA466" s="1927"/>
      <c r="BB466" s="1927"/>
      <c r="BC466" s="1927"/>
      <c r="BD466" s="1927"/>
      <c r="BE466" s="1007"/>
    </row>
    <row r="467" spans="1:57" ht="12.75" hidden="1" customHeight="1">
      <c r="A467" s="901"/>
      <c r="B467" s="1089"/>
      <c r="C467" s="1101"/>
      <c r="D467" s="952"/>
      <c r="E467" s="1034"/>
      <c r="F467" s="1034"/>
      <c r="G467" s="1034"/>
      <c r="H467" s="1034"/>
      <c r="I467" s="1034">
        <f t="shared" si="142"/>
        <v>0</v>
      </c>
      <c r="J467" s="1030"/>
      <c r="K467" s="1030"/>
      <c r="L467" s="1030"/>
      <c r="M467" s="1031"/>
      <c r="N467" s="1031">
        <f t="shared" si="121"/>
        <v>0</v>
      </c>
      <c r="O467" s="1031"/>
      <c r="P467" s="1014"/>
      <c r="Q467" s="1014"/>
      <c r="R467" s="1014"/>
      <c r="S467" s="1014"/>
      <c r="T467" s="1028"/>
      <c r="U467" s="1102"/>
      <c r="V467" s="1102">
        <f t="shared" si="143"/>
        <v>0</v>
      </c>
      <c r="W467" s="1103"/>
      <c r="X467" s="1103"/>
      <c r="Y467" s="1016"/>
      <c r="Z467" s="1016"/>
      <c r="AA467" s="1016"/>
      <c r="AB467" s="1029"/>
      <c r="AC467" s="1029">
        <f t="shared" si="122"/>
        <v>0</v>
      </c>
      <c r="AD467" s="1033"/>
      <c r="AE467" s="1033"/>
      <c r="AF467" s="1033"/>
      <c r="AG467" s="1033"/>
      <c r="AH467" s="1033">
        <f t="shared" si="120"/>
        <v>0</v>
      </c>
      <c r="AI467" s="1016"/>
      <c r="AJ467" s="1016"/>
      <c r="AK467" s="1016"/>
      <c r="AL467" s="1016"/>
      <c r="AM467" s="1016"/>
      <c r="AN467" s="1104"/>
      <c r="AO467" s="1104"/>
      <c r="AP467" s="1104">
        <f t="shared" si="144"/>
        <v>0</v>
      </c>
      <c r="AQ467" s="1310"/>
      <c r="AR467" s="1935"/>
      <c r="AS467" s="1310"/>
      <c r="AT467" s="1310"/>
      <c r="AU467" s="1310"/>
      <c r="AV467" s="1310"/>
      <c r="AW467" s="1310"/>
      <c r="AX467" s="1927"/>
      <c r="AY467" s="1927"/>
      <c r="AZ467" s="1927"/>
      <c r="BA467" s="1927"/>
      <c r="BB467" s="1927"/>
      <c r="BC467" s="1927"/>
      <c r="BD467" s="1927"/>
      <c r="BE467" s="1007"/>
    </row>
    <row r="468" spans="1:57" ht="12.75" hidden="1" customHeight="1">
      <c r="A468" s="901"/>
      <c r="B468" s="1089"/>
      <c r="C468" s="1101"/>
      <c r="D468" s="952"/>
      <c r="E468" s="1034"/>
      <c r="F468" s="1034"/>
      <c r="G468" s="1034"/>
      <c r="H468" s="1034"/>
      <c r="I468" s="1034">
        <f t="shared" si="142"/>
        <v>0</v>
      </c>
      <c r="J468" s="1030"/>
      <c r="K468" s="1030"/>
      <c r="L468" s="1030"/>
      <c r="M468" s="1031"/>
      <c r="N468" s="1031">
        <f t="shared" si="121"/>
        <v>0</v>
      </c>
      <c r="O468" s="1031"/>
      <c r="P468" s="1014"/>
      <c r="Q468" s="1014"/>
      <c r="R468" s="1014"/>
      <c r="S468" s="1014"/>
      <c r="T468" s="1028"/>
      <c r="U468" s="1102"/>
      <c r="V468" s="1102">
        <f t="shared" si="143"/>
        <v>0</v>
      </c>
      <c r="W468" s="1103"/>
      <c r="X468" s="1103"/>
      <c r="Y468" s="1016"/>
      <c r="Z468" s="1016"/>
      <c r="AA468" s="1016"/>
      <c r="AB468" s="1029"/>
      <c r="AC468" s="1029">
        <f t="shared" si="122"/>
        <v>0</v>
      </c>
      <c r="AD468" s="1033"/>
      <c r="AE468" s="1033"/>
      <c r="AF468" s="1033"/>
      <c r="AG468" s="1033"/>
      <c r="AH468" s="1033">
        <f t="shared" si="120"/>
        <v>0</v>
      </c>
      <c r="AI468" s="1016"/>
      <c r="AJ468" s="1016"/>
      <c r="AK468" s="1016"/>
      <c r="AL468" s="1016"/>
      <c r="AM468" s="1016"/>
      <c r="AN468" s="1104"/>
      <c r="AO468" s="1104"/>
      <c r="AP468" s="1104">
        <f t="shared" si="144"/>
        <v>0</v>
      </c>
      <c r="AQ468" s="1310"/>
      <c r="AR468" s="1935"/>
      <c r="AS468" s="1310"/>
      <c r="AT468" s="1310"/>
      <c r="AU468" s="1310"/>
      <c r="AV468" s="1310"/>
      <c r="AW468" s="1310"/>
      <c r="AX468" s="1927"/>
      <c r="AY468" s="1927"/>
      <c r="AZ468" s="1927"/>
      <c r="BA468" s="1927"/>
      <c r="BB468" s="1927"/>
      <c r="BC468" s="1927"/>
      <c r="BD468" s="1927"/>
      <c r="BE468" s="1007"/>
    </row>
    <row r="469" spans="1:57" ht="12.75" hidden="1" customHeight="1">
      <c r="A469" s="901"/>
      <c r="B469" s="1089"/>
      <c r="C469" s="1101"/>
      <c r="D469" s="952"/>
      <c r="E469" s="1034"/>
      <c r="F469" s="1034"/>
      <c r="G469" s="1034"/>
      <c r="H469" s="1034"/>
      <c r="I469" s="1034">
        <f t="shared" si="142"/>
        <v>0</v>
      </c>
      <c r="J469" s="1030"/>
      <c r="K469" s="1030"/>
      <c r="L469" s="1030"/>
      <c r="M469" s="1031"/>
      <c r="N469" s="1031">
        <f t="shared" si="121"/>
        <v>0</v>
      </c>
      <c r="O469" s="1031"/>
      <c r="P469" s="1014"/>
      <c r="Q469" s="1014"/>
      <c r="R469" s="1014"/>
      <c r="S469" s="1014"/>
      <c r="T469" s="1028"/>
      <c r="U469" s="1102"/>
      <c r="V469" s="1102">
        <f t="shared" si="143"/>
        <v>0</v>
      </c>
      <c r="W469" s="1103"/>
      <c r="X469" s="1103"/>
      <c r="Y469" s="1016"/>
      <c r="Z469" s="1016"/>
      <c r="AA469" s="1016"/>
      <c r="AB469" s="1029"/>
      <c r="AC469" s="1029">
        <f t="shared" si="122"/>
        <v>0</v>
      </c>
      <c r="AD469" s="1033"/>
      <c r="AE469" s="1033"/>
      <c r="AF469" s="1033"/>
      <c r="AG469" s="1033"/>
      <c r="AH469" s="1033">
        <f t="shared" si="120"/>
        <v>0</v>
      </c>
      <c r="AI469" s="1016"/>
      <c r="AJ469" s="1016"/>
      <c r="AK469" s="1016"/>
      <c r="AL469" s="1016"/>
      <c r="AM469" s="1016"/>
      <c r="AN469" s="1104"/>
      <c r="AO469" s="1104"/>
      <c r="AP469" s="1104">
        <f t="shared" si="144"/>
        <v>0</v>
      </c>
      <c r="AQ469" s="1310"/>
      <c r="AR469" s="1935"/>
      <c r="AS469" s="1310"/>
      <c r="AT469" s="1310"/>
      <c r="AU469" s="1310"/>
      <c r="AV469" s="1310"/>
      <c r="AW469" s="1310"/>
      <c r="AX469" s="1927"/>
      <c r="AY469" s="1927"/>
      <c r="AZ469" s="1927"/>
      <c r="BA469" s="1927"/>
      <c r="BB469" s="1927"/>
      <c r="BC469" s="1927"/>
      <c r="BD469" s="1927"/>
      <c r="BE469" s="1007"/>
    </row>
    <row r="470" spans="1:57" ht="12.75" hidden="1" customHeight="1">
      <c r="A470" s="901"/>
      <c r="B470" s="1089"/>
      <c r="C470" s="1101"/>
      <c r="D470" s="952"/>
      <c r="E470" s="1034"/>
      <c r="F470" s="1034"/>
      <c r="G470" s="1034"/>
      <c r="H470" s="1034"/>
      <c r="I470" s="1034">
        <f t="shared" si="142"/>
        <v>0</v>
      </c>
      <c r="J470" s="1030"/>
      <c r="K470" s="1030"/>
      <c r="L470" s="1030"/>
      <c r="M470" s="1031"/>
      <c r="N470" s="1031">
        <f t="shared" si="121"/>
        <v>0</v>
      </c>
      <c r="O470" s="1031"/>
      <c r="P470" s="1014"/>
      <c r="Q470" s="1014"/>
      <c r="R470" s="1014"/>
      <c r="S470" s="1014"/>
      <c r="T470" s="1028"/>
      <c r="U470" s="1102"/>
      <c r="V470" s="1102">
        <f t="shared" si="143"/>
        <v>0</v>
      </c>
      <c r="W470" s="1103"/>
      <c r="X470" s="1103"/>
      <c r="Y470" s="1016"/>
      <c r="Z470" s="1016"/>
      <c r="AA470" s="1016"/>
      <c r="AB470" s="1029"/>
      <c r="AC470" s="1029">
        <f t="shared" si="122"/>
        <v>0</v>
      </c>
      <c r="AD470" s="1033"/>
      <c r="AE470" s="1033"/>
      <c r="AF470" s="1033"/>
      <c r="AG470" s="1033"/>
      <c r="AH470" s="1033">
        <f t="shared" si="120"/>
        <v>0</v>
      </c>
      <c r="AI470" s="1016"/>
      <c r="AJ470" s="1016"/>
      <c r="AK470" s="1016"/>
      <c r="AL470" s="1016"/>
      <c r="AM470" s="1016"/>
      <c r="AN470" s="1104"/>
      <c r="AO470" s="1104"/>
      <c r="AP470" s="1104">
        <f t="shared" si="144"/>
        <v>0</v>
      </c>
      <c r="AQ470" s="1310"/>
      <c r="AR470" s="1935"/>
      <c r="AS470" s="1310"/>
      <c r="AT470" s="1310"/>
      <c r="AU470" s="1310"/>
      <c r="AV470" s="1310"/>
      <c r="AW470" s="1310"/>
      <c r="AX470" s="1927"/>
      <c r="AY470" s="1927"/>
      <c r="AZ470" s="1927"/>
      <c r="BA470" s="1927"/>
      <c r="BB470" s="1927"/>
      <c r="BC470" s="1927"/>
      <c r="BD470" s="1927"/>
      <c r="BE470" s="1007"/>
    </row>
    <row r="471" spans="1:57" ht="12.75" hidden="1" customHeight="1">
      <c r="A471" s="901"/>
      <c r="B471" s="1089"/>
      <c r="C471" s="1101"/>
      <c r="D471" s="952"/>
      <c r="E471" s="1034"/>
      <c r="F471" s="1034"/>
      <c r="G471" s="1034"/>
      <c r="H471" s="1034"/>
      <c r="I471" s="1034">
        <f t="shared" si="142"/>
        <v>0</v>
      </c>
      <c r="J471" s="1030"/>
      <c r="K471" s="1030"/>
      <c r="L471" s="1030"/>
      <c r="M471" s="1031"/>
      <c r="N471" s="1031">
        <f t="shared" si="121"/>
        <v>0</v>
      </c>
      <c r="O471" s="1031"/>
      <c r="P471" s="1014"/>
      <c r="Q471" s="1014"/>
      <c r="R471" s="1014"/>
      <c r="S471" s="1014"/>
      <c r="T471" s="1028"/>
      <c r="U471" s="1102"/>
      <c r="V471" s="1102">
        <f t="shared" si="143"/>
        <v>0</v>
      </c>
      <c r="W471" s="1103"/>
      <c r="X471" s="1103"/>
      <c r="Y471" s="1016"/>
      <c r="Z471" s="1016"/>
      <c r="AA471" s="1016"/>
      <c r="AB471" s="1029"/>
      <c r="AC471" s="1029">
        <f t="shared" si="122"/>
        <v>0</v>
      </c>
      <c r="AD471" s="1033"/>
      <c r="AE471" s="1033"/>
      <c r="AF471" s="1033"/>
      <c r="AG471" s="1033"/>
      <c r="AH471" s="1033">
        <f t="shared" si="120"/>
        <v>0</v>
      </c>
      <c r="AI471" s="1016"/>
      <c r="AJ471" s="1016"/>
      <c r="AK471" s="1016"/>
      <c r="AL471" s="1016"/>
      <c r="AM471" s="1016"/>
      <c r="AN471" s="1104"/>
      <c r="AO471" s="1104"/>
      <c r="AP471" s="1104">
        <f t="shared" si="144"/>
        <v>0</v>
      </c>
      <c r="AQ471" s="1310"/>
      <c r="AR471" s="1935"/>
      <c r="AS471" s="1310"/>
      <c r="AT471" s="1310"/>
      <c r="AU471" s="1310"/>
      <c r="AV471" s="1310"/>
      <c r="AW471" s="1310"/>
      <c r="AX471" s="1927"/>
      <c r="AY471" s="1927"/>
      <c r="AZ471" s="1927"/>
      <c r="BA471" s="1927"/>
      <c r="BB471" s="1927"/>
      <c r="BC471" s="1927"/>
      <c r="BD471" s="1927"/>
      <c r="BE471" s="1007"/>
    </row>
    <row r="472" spans="1:57" ht="12.75" hidden="1" customHeight="1">
      <c r="A472" s="901"/>
      <c r="B472" s="1089"/>
      <c r="C472" s="1101"/>
      <c r="D472" s="952"/>
      <c r="E472" s="1034"/>
      <c r="F472" s="1034"/>
      <c r="G472" s="1034"/>
      <c r="H472" s="1034"/>
      <c r="I472" s="1034">
        <f t="shared" si="142"/>
        <v>0</v>
      </c>
      <c r="J472" s="1030"/>
      <c r="K472" s="1030"/>
      <c r="L472" s="1030"/>
      <c r="M472" s="1031"/>
      <c r="N472" s="1031">
        <f t="shared" si="121"/>
        <v>0</v>
      </c>
      <c r="O472" s="1031"/>
      <c r="P472" s="1014"/>
      <c r="Q472" s="1014"/>
      <c r="R472" s="1014"/>
      <c r="S472" s="1014"/>
      <c r="T472" s="1028"/>
      <c r="U472" s="1102"/>
      <c r="V472" s="1102">
        <f t="shared" si="143"/>
        <v>0</v>
      </c>
      <c r="W472" s="1103"/>
      <c r="X472" s="1103"/>
      <c r="Y472" s="1016"/>
      <c r="Z472" s="1016"/>
      <c r="AA472" s="1016"/>
      <c r="AB472" s="1029"/>
      <c r="AC472" s="1029">
        <f t="shared" si="122"/>
        <v>0</v>
      </c>
      <c r="AD472" s="1033"/>
      <c r="AE472" s="1033"/>
      <c r="AF472" s="1033"/>
      <c r="AG472" s="1033"/>
      <c r="AH472" s="1033">
        <f t="shared" si="120"/>
        <v>0</v>
      </c>
      <c r="AI472" s="1016"/>
      <c r="AJ472" s="1016"/>
      <c r="AK472" s="1016"/>
      <c r="AL472" s="1016"/>
      <c r="AM472" s="1016"/>
      <c r="AN472" s="1104"/>
      <c r="AO472" s="1104"/>
      <c r="AP472" s="1104">
        <f t="shared" si="144"/>
        <v>0</v>
      </c>
      <c r="AQ472" s="1310"/>
      <c r="AR472" s="1935"/>
      <c r="AS472" s="1310"/>
      <c r="AT472" s="1310"/>
      <c r="AU472" s="1310"/>
      <c r="AV472" s="1310"/>
      <c r="AW472" s="1310"/>
      <c r="AX472" s="1927"/>
      <c r="AY472" s="1927"/>
      <c r="AZ472" s="1927"/>
      <c r="BA472" s="1927"/>
      <c r="BB472" s="1927"/>
      <c r="BC472" s="1927"/>
      <c r="BD472" s="1927"/>
      <c r="BE472" s="1007"/>
    </row>
    <row r="473" spans="1:57" ht="12.75" hidden="1" customHeight="1">
      <c r="A473" s="901"/>
      <c r="B473" s="1089"/>
      <c r="C473" s="1101"/>
      <c r="D473" s="952"/>
      <c r="E473" s="1034"/>
      <c r="F473" s="1034"/>
      <c r="G473" s="1034"/>
      <c r="H473" s="1034"/>
      <c r="I473" s="1034">
        <f t="shared" si="142"/>
        <v>0</v>
      </c>
      <c r="J473" s="1030"/>
      <c r="K473" s="1030"/>
      <c r="L473" s="1030"/>
      <c r="M473" s="1031"/>
      <c r="N473" s="1031">
        <f t="shared" si="121"/>
        <v>0</v>
      </c>
      <c r="O473" s="1031"/>
      <c r="P473" s="1014"/>
      <c r="Q473" s="1014"/>
      <c r="R473" s="1014"/>
      <c r="S473" s="1014"/>
      <c r="T473" s="1028"/>
      <c r="U473" s="1102"/>
      <c r="V473" s="1102">
        <f t="shared" si="143"/>
        <v>0</v>
      </c>
      <c r="W473" s="1103"/>
      <c r="X473" s="1103"/>
      <c r="Y473" s="1016"/>
      <c r="Z473" s="1016"/>
      <c r="AA473" s="1016"/>
      <c r="AB473" s="1029"/>
      <c r="AC473" s="1029">
        <f t="shared" si="122"/>
        <v>0</v>
      </c>
      <c r="AD473" s="1033"/>
      <c r="AE473" s="1033"/>
      <c r="AF473" s="1033"/>
      <c r="AG473" s="1033"/>
      <c r="AH473" s="1033">
        <f t="shared" si="120"/>
        <v>0</v>
      </c>
      <c r="AI473" s="1016"/>
      <c r="AJ473" s="1016"/>
      <c r="AK473" s="1016"/>
      <c r="AL473" s="1016"/>
      <c r="AM473" s="1016"/>
      <c r="AN473" s="1104"/>
      <c r="AO473" s="1104"/>
      <c r="AP473" s="1104">
        <f t="shared" si="144"/>
        <v>0</v>
      </c>
      <c r="AQ473" s="1310"/>
      <c r="AR473" s="1935"/>
      <c r="AS473" s="1310"/>
      <c r="AT473" s="1310"/>
      <c r="AU473" s="1310"/>
      <c r="AV473" s="1310"/>
      <c r="AW473" s="1310"/>
      <c r="AX473" s="1927"/>
      <c r="AY473" s="1927"/>
      <c r="AZ473" s="1927"/>
      <c r="BA473" s="1927"/>
      <c r="BB473" s="1927"/>
      <c r="BC473" s="1927"/>
      <c r="BD473" s="1927"/>
      <c r="BE473" s="1007"/>
    </row>
    <row r="474" spans="1:57" ht="12.75" hidden="1" customHeight="1">
      <c r="A474" s="901"/>
      <c r="B474" s="1087"/>
      <c r="C474" s="1044"/>
      <c r="D474" s="952"/>
      <c r="E474" s="1034">
        <v>0</v>
      </c>
      <c r="F474" s="1034">
        <v>0</v>
      </c>
      <c r="G474" s="1034">
        <v>0</v>
      </c>
      <c r="H474" s="1034">
        <v>0</v>
      </c>
      <c r="I474" s="1034">
        <f t="shared" si="142"/>
        <v>0</v>
      </c>
      <c r="J474" s="1030"/>
      <c r="K474" s="1030"/>
      <c r="L474" s="1030"/>
      <c r="M474" s="1031"/>
      <c r="N474" s="1031">
        <f t="shared" si="121"/>
        <v>0</v>
      </c>
      <c r="O474" s="1031"/>
      <c r="P474" s="1014">
        <f>E474+J474</f>
        <v>0</v>
      </c>
      <c r="Q474" s="1014"/>
      <c r="R474" s="1014">
        <f>F474+K474</f>
        <v>0</v>
      </c>
      <c r="S474" s="1014"/>
      <c r="T474" s="1102">
        <f>G474+L474</f>
        <v>0</v>
      </c>
      <c r="U474" s="1102">
        <f>H474+M474</f>
        <v>0</v>
      </c>
      <c r="V474" s="1102">
        <f t="shared" si="143"/>
        <v>0</v>
      </c>
      <c r="W474" s="1103"/>
      <c r="X474" s="1103"/>
      <c r="Y474" s="1016">
        <v>0</v>
      </c>
      <c r="Z474" s="1016">
        <v>0</v>
      </c>
      <c r="AA474" s="1016">
        <v>0</v>
      </c>
      <c r="AB474" s="1029">
        <v>0</v>
      </c>
      <c r="AC474" s="1029">
        <f t="shared" si="122"/>
        <v>0</v>
      </c>
      <c r="AD474" s="1033"/>
      <c r="AE474" s="1033"/>
      <c r="AF474" s="1033"/>
      <c r="AG474" s="1033"/>
      <c r="AH474" s="1033">
        <f t="shared" si="120"/>
        <v>0</v>
      </c>
      <c r="AI474" s="1016">
        <f>Y474+AD474</f>
        <v>0</v>
      </c>
      <c r="AJ474" s="1016"/>
      <c r="AK474" s="1016"/>
      <c r="AL474" s="1016">
        <f>Z474+AE474</f>
        <v>0</v>
      </c>
      <c r="AM474" s="1016"/>
      <c r="AN474" s="1104">
        <f>AA474+AF474</f>
        <v>0</v>
      </c>
      <c r="AO474" s="1104">
        <f>AB474+AG474</f>
        <v>0</v>
      </c>
      <c r="AP474" s="1104">
        <f t="shared" si="144"/>
        <v>0</v>
      </c>
      <c r="AQ474" s="1310"/>
      <c r="AR474" s="1935"/>
      <c r="AS474" s="1310"/>
      <c r="AT474" s="1310"/>
      <c r="AU474" s="1310"/>
      <c r="AV474" s="1310"/>
      <c r="AW474" s="1310"/>
      <c r="AX474" s="1927"/>
      <c r="AY474" s="1927"/>
      <c r="AZ474" s="1927"/>
      <c r="BA474" s="1927"/>
      <c r="BB474" s="1927"/>
      <c r="BC474" s="1927"/>
      <c r="BD474" s="1927"/>
      <c r="BE474" s="1007"/>
    </row>
    <row r="475" spans="1:57" ht="18" hidden="1" customHeight="1">
      <c r="B475" s="914"/>
      <c r="C475" s="909" t="s">
        <v>585</v>
      </c>
      <c r="D475" s="923"/>
      <c r="E475" s="920">
        <v>0</v>
      </c>
      <c r="F475" s="920">
        <v>0</v>
      </c>
      <c r="G475" s="920">
        <v>0</v>
      </c>
      <c r="H475" s="920">
        <v>0</v>
      </c>
      <c r="I475" s="920">
        <f t="shared" si="142"/>
        <v>0</v>
      </c>
      <c r="J475" s="922">
        <f>SUM(J476:J495)</f>
        <v>0</v>
      </c>
      <c r="K475" s="922">
        <f>SUM(K476:K495)</f>
        <v>0</v>
      </c>
      <c r="L475" s="922">
        <f>SUM(L476:L495)</f>
        <v>0</v>
      </c>
      <c r="M475" s="921">
        <f>SUM(M476:M495)</f>
        <v>0</v>
      </c>
      <c r="N475" s="921">
        <f t="shared" si="121"/>
        <v>0</v>
      </c>
      <c r="O475" s="921"/>
      <c r="P475" s="997">
        <f>SUM(P476:P495)</f>
        <v>0</v>
      </c>
      <c r="Q475" s="997"/>
      <c r="R475" s="997">
        <f>SUM(R476:R495)</f>
        <v>0</v>
      </c>
      <c r="S475" s="997"/>
      <c r="T475" s="997">
        <f>SUM(T476:T495)</f>
        <v>0</v>
      </c>
      <c r="U475" s="997">
        <f>SUM(U476:U495)</f>
        <v>0</v>
      </c>
      <c r="V475" s="997">
        <f t="shared" si="143"/>
        <v>0</v>
      </c>
      <c r="W475" s="919"/>
      <c r="X475" s="919"/>
      <c r="Y475" s="917">
        <v>0</v>
      </c>
      <c r="Z475" s="917">
        <v>0</v>
      </c>
      <c r="AA475" s="917">
        <v>0</v>
      </c>
      <c r="AB475" s="917">
        <v>0</v>
      </c>
      <c r="AC475" s="917">
        <f t="shared" si="122"/>
        <v>0</v>
      </c>
      <c r="AD475" s="918">
        <f>SUM(AD476:AD495)</f>
        <v>0</v>
      </c>
      <c r="AE475" s="918">
        <f>SUM(AE476:AE495)</f>
        <v>0</v>
      </c>
      <c r="AF475" s="918">
        <f>SUM(AF476:AF495)</f>
        <v>0</v>
      </c>
      <c r="AG475" s="918">
        <f>SUM(AG476:AG495)</f>
        <v>0</v>
      </c>
      <c r="AH475" s="918">
        <f t="shared" si="120"/>
        <v>0</v>
      </c>
      <c r="AI475" s="917">
        <f>SUM(AI476:AI495)</f>
        <v>0</v>
      </c>
      <c r="AJ475" s="917"/>
      <c r="AK475" s="917"/>
      <c r="AL475" s="917">
        <f>SUM(AL476:AL495)</f>
        <v>0</v>
      </c>
      <c r="AM475" s="917"/>
      <c r="AN475" s="917">
        <f>SUM(AN476:AN495)</f>
        <v>0</v>
      </c>
      <c r="AO475" s="917">
        <f>SUM(AO476:AO495)</f>
        <v>0</v>
      </c>
      <c r="AP475" s="917">
        <f t="shared" si="144"/>
        <v>0</v>
      </c>
      <c r="AQ475" s="1300"/>
      <c r="AR475" s="1931"/>
      <c r="AS475" s="1300"/>
      <c r="AT475" s="1300"/>
      <c r="AU475" s="1300"/>
      <c r="AV475" s="1300"/>
      <c r="AW475" s="1300"/>
      <c r="AX475" s="1917"/>
      <c r="AY475" s="1917"/>
      <c r="AZ475" s="1917"/>
      <c r="BA475" s="1917"/>
      <c r="BB475" s="1917"/>
      <c r="BC475" s="1917"/>
      <c r="BD475" s="1917"/>
      <c r="BE475" s="1007"/>
    </row>
    <row r="476" spans="1:57" ht="30.75" hidden="1" customHeight="1">
      <c r="A476" s="911">
        <v>15</v>
      </c>
      <c r="B476" s="1087"/>
      <c r="C476" s="1010" t="s">
        <v>658</v>
      </c>
      <c r="D476" s="952"/>
      <c r="E476" s="1034">
        <v>0</v>
      </c>
      <c r="F476" s="1034">
        <v>0</v>
      </c>
      <c r="G476" s="1034">
        <v>0</v>
      </c>
      <c r="H476" s="1034">
        <v>0</v>
      </c>
      <c r="I476" s="1034">
        <f t="shared" si="142"/>
        <v>0</v>
      </c>
      <c r="J476" s="1030"/>
      <c r="K476" s="1030"/>
      <c r="L476" s="1030"/>
      <c r="M476" s="1031"/>
      <c r="N476" s="1031">
        <f t="shared" si="121"/>
        <v>0</v>
      </c>
      <c r="O476" s="1031"/>
      <c r="P476" s="1028">
        <f>E476+J476</f>
        <v>0</v>
      </c>
      <c r="Q476" s="1028"/>
      <c r="R476" s="1028">
        <f>F476+K476</f>
        <v>0</v>
      </c>
      <c r="S476" s="1028"/>
      <c r="T476" s="1028">
        <f t="shared" ref="T476:U480" si="145">G476+L476</f>
        <v>0</v>
      </c>
      <c r="U476" s="1028">
        <f t="shared" si="145"/>
        <v>0</v>
      </c>
      <c r="V476" s="1028">
        <f t="shared" si="143"/>
        <v>0</v>
      </c>
      <c r="W476" s="1041"/>
      <c r="X476" s="1041"/>
      <c r="Y476" s="1029">
        <v>0</v>
      </c>
      <c r="Z476" s="1029">
        <v>0</v>
      </c>
      <c r="AA476" s="1029">
        <v>0</v>
      </c>
      <c r="AB476" s="1029">
        <v>0</v>
      </c>
      <c r="AC476" s="1029">
        <f t="shared" si="122"/>
        <v>0</v>
      </c>
      <c r="AD476" s="1033"/>
      <c r="AE476" s="1033"/>
      <c r="AF476" s="1033"/>
      <c r="AG476" s="1033"/>
      <c r="AH476" s="1033">
        <f t="shared" si="120"/>
        <v>0</v>
      </c>
      <c r="AI476" s="1029">
        <f t="shared" ref="AI476:AI481" si="146">Y476+AD476</f>
        <v>0</v>
      </c>
      <c r="AJ476" s="1029"/>
      <c r="AK476" s="1029"/>
      <c r="AL476" s="1029">
        <f t="shared" ref="AL476:AL481" si="147">Z476+AE476</f>
        <v>0</v>
      </c>
      <c r="AM476" s="1029"/>
      <c r="AN476" s="1029">
        <f t="shared" ref="AN476:AO481" si="148">AA476+AF476</f>
        <v>0</v>
      </c>
      <c r="AO476" s="1029">
        <f t="shared" si="148"/>
        <v>0</v>
      </c>
      <c r="AP476" s="1029">
        <f t="shared" si="144"/>
        <v>0</v>
      </c>
      <c r="AQ476" s="1305"/>
      <c r="AR476" s="1933"/>
      <c r="AS476" s="1305"/>
      <c r="AT476" s="1305"/>
      <c r="AU476" s="1305"/>
      <c r="AV476" s="1305"/>
      <c r="AW476" s="1305"/>
      <c r="AX476" s="1922"/>
      <c r="AY476" s="1922"/>
      <c r="AZ476" s="1922"/>
      <c r="BA476" s="1922"/>
      <c r="BB476" s="1922"/>
      <c r="BC476" s="1922"/>
      <c r="BD476" s="1922"/>
      <c r="BE476" s="1007"/>
    </row>
    <row r="477" spans="1:57" ht="35.25" hidden="1" customHeight="1">
      <c r="A477" s="913"/>
      <c r="B477" s="1087"/>
      <c r="C477" s="1010" t="s">
        <v>657</v>
      </c>
      <c r="D477" s="952"/>
      <c r="E477" s="1034">
        <v>0</v>
      </c>
      <c r="F477" s="1034">
        <v>0</v>
      </c>
      <c r="G477" s="1034">
        <v>0</v>
      </c>
      <c r="H477" s="1034">
        <v>0</v>
      </c>
      <c r="I477" s="1034">
        <f t="shared" si="142"/>
        <v>0</v>
      </c>
      <c r="J477" s="1030"/>
      <c r="K477" s="1030"/>
      <c r="L477" s="1030"/>
      <c r="M477" s="1031"/>
      <c r="N477" s="1031">
        <f t="shared" si="121"/>
        <v>0</v>
      </c>
      <c r="O477" s="1031"/>
      <c r="P477" s="1028">
        <f>E477+J477</f>
        <v>0</v>
      </c>
      <c r="Q477" s="1028"/>
      <c r="R477" s="1028">
        <f>F477+K477</f>
        <v>0</v>
      </c>
      <c r="S477" s="1028"/>
      <c r="T477" s="1028">
        <f t="shared" si="145"/>
        <v>0</v>
      </c>
      <c r="U477" s="1028">
        <f t="shared" si="145"/>
        <v>0</v>
      </c>
      <c r="V477" s="1028">
        <f t="shared" si="143"/>
        <v>0</v>
      </c>
      <c r="W477" s="1041"/>
      <c r="X477" s="1041"/>
      <c r="Y477" s="1029">
        <v>0</v>
      </c>
      <c r="Z477" s="1029">
        <v>0</v>
      </c>
      <c r="AA477" s="1029">
        <v>0</v>
      </c>
      <c r="AB477" s="1029">
        <v>0</v>
      </c>
      <c r="AC477" s="1029">
        <f t="shared" si="122"/>
        <v>0</v>
      </c>
      <c r="AD477" s="1033"/>
      <c r="AE477" s="1033"/>
      <c r="AF477" s="1033"/>
      <c r="AG477" s="1033"/>
      <c r="AH477" s="1033">
        <f t="shared" si="120"/>
        <v>0</v>
      </c>
      <c r="AI477" s="1029">
        <f t="shared" si="146"/>
        <v>0</v>
      </c>
      <c r="AJ477" s="1029"/>
      <c r="AK477" s="1029"/>
      <c r="AL477" s="1029">
        <f t="shared" si="147"/>
        <v>0</v>
      </c>
      <c r="AM477" s="1029"/>
      <c r="AN477" s="1029">
        <f t="shared" si="148"/>
        <v>0</v>
      </c>
      <c r="AO477" s="1029">
        <f t="shared" si="148"/>
        <v>0</v>
      </c>
      <c r="AP477" s="1029">
        <f t="shared" si="144"/>
        <v>0</v>
      </c>
      <c r="AQ477" s="1305"/>
      <c r="AR477" s="1933"/>
      <c r="AS477" s="1305"/>
      <c r="AT477" s="1305"/>
      <c r="AU477" s="1305"/>
      <c r="AV477" s="1305"/>
      <c r="AW477" s="1305"/>
      <c r="AX477" s="1922"/>
      <c r="AY477" s="1922"/>
      <c r="AZ477" s="1922"/>
      <c r="BA477" s="1922"/>
      <c r="BB477" s="1922"/>
      <c r="BC477" s="1922"/>
      <c r="BD477" s="1922"/>
      <c r="BE477" s="1007"/>
    </row>
    <row r="478" spans="1:57" ht="25.5" hidden="1" customHeight="1">
      <c r="B478" s="1105"/>
      <c r="C478" s="1043" t="s">
        <v>656</v>
      </c>
      <c r="D478" s="952"/>
      <c r="E478" s="1034">
        <v>0</v>
      </c>
      <c r="F478" s="1034">
        <v>0</v>
      </c>
      <c r="G478" s="1034">
        <v>0</v>
      </c>
      <c r="H478" s="1034">
        <v>0</v>
      </c>
      <c r="I478" s="1034">
        <f t="shared" si="142"/>
        <v>0</v>
      </c>
      <c r="J478" s="1030"/>
      <c r="K478" s="1030"/>
      <c r="L478" s="1030"/>
      <c r="M478" s="1031"/>
      <c r="N478" s="1031">
        <f t="shared" si="121"/>
        <v>0</v>
      </c>
      <c r="O478" s="1031"/>
      <c r="P478" s="1028">
        <f>E478+J478</f>
        <v>0</v>
      </c>
      <c r="Q478" s="1028"/>
      <c r="R478" s="1028">
        <f>F478+K478</f>
        <v>0</v>
      </c>
      <c r="S478" s="1028"/>
      <c r="T478" s="1028">
        <f t="shared" si="145"/>
        <v>0</v>
      </c>
      <c r="U478" s="1028">
        <f t="shared" si="145"/>
        <v>0</v>
      </c>
      <c r="V478" s="1028">
        <f t="shared" si="143"/>
        <v>0</v>
      </c>
      <c r="W478" s="1041"/>
      <c r="X478" s="1041"/>
      <c r="Y478" s="1029">
        <v>0</v>
      </c>
      <c r="Z478" s="1029">
        <v>0</v>
      </c>
      <c r="AA478" s="1029">
        <v>0</v>
      </c>
      <c r="AB478" s="1029">
        <v>0</v>
      </c>
      <c r="AC478" s="1029">
        <f t="shared" si="122"/>
        <v>0</v>
      </c>
      <c r="AD478" s="1033"/>
      <c r="AE478" s="1033"/>
      <c r="AF478" s="1033"/>
      <c r="AG478" s="1033"/>
      <c r="AH478" s="1033">
        <f t="shared" si="120"/>
        <v>0</v>
      </c>
      <c r="AI478" s="1029">
        <f t="shared" si="146"/>
        <v>0</v>
      </c>
      <c r="AJ478" s="1029"/>
      <c r="AK478" s="1029"/>
      <c r="AL478" s="1029">
        <f t="shared" si="147"/>
        <v>0</v>
      </c>
      <c r="AM478" s="1029"/>
      <c r="AN478" s="1029">
        <f t="shared" si="148"/>
        <v>0</v>
      </c>
      <c r="AO478" s="1029">
        <f t="shared" si="148"/>
        <v>0</v>
      </c>
      <c r="AP478" s="1029">
        <f t="shared" si="144"/>
        <v>0</v>
      </c>
      <c r="AQ478" s="1305"/>
      <c r="AR478" s="1933"/>
      <c r="AS478" s="1305"/>
      <c r="AT478" s="1305"/>
      <c r="AU478" s="1305"/>
      <c r="AV478" s="1305"/>
      <c r="AW478" s="1305"/>
      <c r="AX478" s="1922"/>
      <c r="AY478" s="1922"/>
      <c r="AZ478" s="1922"/>
      <c r="BA478" s="1922"/>
      <c r="BB478" s="1922"/>
      <c r="BC478" s="1922"/>
      <c r="BD478" s="1922"/>
      <c r="BE478" s="1007"/>
    </row>
    <row r="479" spans="1:57" ht="30" hidden="1" customHeight="1">
      <c r="B479" s="1105"/>
      <c r="C479" s="1043" t="s">
        <v>655</v>
      </c>
      <c r="D479" s="952"/>
      <c r="E479" s="1034">
        <v>0</v>
      </c>
      <c r="F479" s="1034">
        <v>0</v>
      </c>
      <c r="G479" s="1034">
        <v>0</v>
      </c>
      <c r="H479" s="1034">
        <v>0</v>
      </c>
      <c r="I479" s="1034">
        <f t="shared" si="142"/>
        <v>0</v>
      </c>
      <c r="J479" s="1030"/>
      <c r="K479" s="1030"/>
      <c r="L479" s="1030"/>
      <c r="M479" s="1031"/>
      <c r="N479" s="1031">
        <f t="shared" si="121"/>
        <v>0</v>
      </c>
      <c r="O479" s="1031"/>
      <c r="P479" s="1028">
        <f>E479+J479</f>
        <v>0</v>
      </c>
      <c r="Q479" s="1028"/>
      <c r="R479" s="1028">
        <f>F479+K479</f>
        <v>0</v>
      </c>
      <c r="S479" s="1028"/>
      <c r="T479" s="1028">
        <f t="shared" si="145"/>
        <v>0</v>
      </c>
      <c r="U479" s="1028">
        <f t="shared" si="145"/>
        <v>0</v>
      </c>
      <c r="V479" s="1028">
        <f t="shared" si="143"/>
        <v>0</v>
      </c>
      <c r="W479" s="1041"/>
      <c r="X479" s="1041"/>
      <c r="Y479" s="1029">
        <v>0</v>
      </c>
      <c r="Z479" s="1029">
        <v>0</v>
      </c>
      <c r="AA479" s="1029">
        <v>0</v>
      </c>
      <c r="AB479" s="1029">
        <v>0</v>
      </c>
      <c r="AC479" s="1029">
        <f t="shared" si="122"/>
        <v>0</v>
      </c>
      <c r="AD479" s="1033"/>
      <c r="AE479" s="1033"/>
      <c r="AF479" s="1033"/>
      <c r="AG479" s="1033"/>
      <c r="AH479" s="1033">
        <f t="shared" si="120"/>
        <v>0</v>
      </c>
      <c r="AI479" s="1029">
        <f t="shared" si="146"/>
        <v>0</v>
      </c>
      <c r="AJ479" s="1029"/>
      <c r="AK479" s="1029"/>
      <c r="AL479" s="1029">
        <f t="shared" si="147"/>
        <v>0</v>
      </c>
      <c r="AM479" s="1029"/>
      <c r="AN479" s="1029">
        <f t="shared" si="148"/>
        <v>0</v>
      </c>
      <c r="AO479" s="1029">
        <f t="shared" si="148"/>
        <v>0</v>
      </c>
      <c r="AP479" s="1029">
        <f t="shared" si="144"/>
        <v>0</v>
      </c>
      <c r="AQ479" s="1305"/>
      <c r="AR479" s="1933"/>
      <c r="AS479" s="1305"/>
      <c r="AT479" s="1305"/>
      <c r="AU479" s="1305"/>
      <c r="AV479" s="1305"/>
      <c r="AW479" s="1305"/>
      <c r="AX479" s="1922"/>
      <c r="AY479" s="1922"/>
      <c r="AZ479" s="1922"/>
      <c r="BA479" s="1922"/>
      <c r="BB479" s="1922"/>
      <c r="BC479" s="1922"/>
      <c r="BD479" s="1922"/>
      <c r="BE479" s="1007"/>
    </row>
    <row r="480" spans="1:57" ht="36" hidden="1" customHeight="1">
      <c r="B480" s="1105"/>
      <c r="C480" s="1043" t="s">
        <v>654</v>
      </c>
      <c r="D480" s="952"/>
      <c r="E480" s="1034">
        <v>0</v>
      </c>
      <c r="F480" s="1034">
        <v>0</v>
      </c>
      <c r="G480" s="1034">
        <v>0</v>
      </c>
      <c r="H480" s="1034">
        <v>0</v>
      </c>
      <c r="I480" s="1034">
        <f t="shared" si="142"/>
        <v>0</v>
      </c>
      <c r="J480" s="1030"/>
      <c r="K480" s="1030"/>
      <c r="L480" s="1030"/>
      <c r="M480" s="1031"/>
      <c r="N480" s="1031">
        <f t="shared" si="121"/>
        <v>0</v>
      </c>
      <c r="O480" s="1031"/>
      <c r="P480" s="1028">
        <f>E480+J480</f>
        <v>0</v>
      </c>
      <c r="Q480" s="1028"/>
      <c r="R480" s="1028">
        <f>F480+K480</f>
        <v>0</v>
      </c>
      <c r="S480" s="1028"/>
      <c r="T480" s="1028">
        <f t="shared" si="145"/>
        <v>0</v>
      </c>
      <c r="U480" s="1028">
        <f t="shared" si="145"/>
        <v>0</v>
      </c>
      <c r="V480" s="1028">
        <f t="shared" si="143"/>
        <v>0</v>
      </c>
      <c r="W480" s="1041"/>
      <c r="X480" s="1041"/>
      <c r="Y480" s="1029">
        <v>0</v>
      </c>
      <c r="Z480" s="1029">
        <v>0</v>
      </c>
      <c r="AA480" s="1029">
        <v>0</v>
      </c>
      <c r="AB480" s="1029">
        <v>0</v>
      </c>
      <c r="AC480" s="1029">
        <f t="shared" si="122"/>
        <v>0</v>
      </c>
      <c r="AD480" s="1033"/>
      <c r="AE480" s="1033"/>
      <c r="AF480" s="1033"/>
      <c r="AG480" s="1033"/>
      <c r="AH480" s="1033">
        <f t="shared" si="120"/>
        <v>0</v>
      </c>
      <c r="AI480" s="1029">
        <f t="shared" si="146"/>
        <v>0</v>
      </c>
      <c r="AJ480" s="1029"/>
      <c r="AK480" s="1029"/>
      <c r="AL480" s="1029">
        <f t="shared" si="147"/>
        <v>0</v>
      </c>
      <c r="AM480" s="1029"/>
      <c r="AN480" s="1029">
        <f t="shared" si="148"/>
        <v>0</v>
      </c>
      <c r="AO480" s="1029">
        <f t="shared" si="148"/>
        <v>0</v>
      </c>
      <c r="AP480" s="1029">
        <f t="shared" si="144"/>
        <v>0</v>
      </c>
      <c r="AQ480" s="1305"/>
      <c r="AR480" s="1933"/>
      <c r="AS480" s="1305"/>
      <c r="AT480" s="1305"/>
      <c r="AU480" s="1305"/>
      <c r="AV480" s="1305"/>
      <c r="AW480" s="1305"/>
      <c r="AX480" s="1922"/>
      <c r="AY480" s="1922"/>
      <c r="AZ480" s="1922"/>
      <c r="BA480" s="1922"/>
      <c r="BB480" s="1922"/>
      <c r="BC480" s="1922"/>
      <c r="BD480" s="1922"/>
      <c r="BE480" s="1007"/>
    </row>
    <row r="481" spans="1:57" ht="14.25" hidden="1" customHeight="1">
      <c r="B481" s="1105"/>
      <c r="C481" s="1043" t="s">
        <v>653</v>
      </c>
      <c r="D481" s="952"/>
      <c r="E481" s="1034"/>
      <c r="F481" s="1034"/>
      <c r="G481" s="1034"/>
      <c r="H481" s="1034"/>
      <c r="I481" s="1034">
        <f t="shared" si="142"/>
        <v>0</v>
      </c>
      <c r="J481" s="1030"/>
      <c r="K481" s="1030"/>
      <c r="L481" s="1030"/>
      <c r="M481" s="1031"/>
      <c r="N481" s="1031">
        <f t="shared" si="121"/>
        <v>0</v>
      </c>
      <c r="O481" s="1031"/>
      <c r="P481" s="1028"/>
      <c r="Q481" s="1028"/>
      <c r="R481" s="1028"/>
      <c r="S481" s="1028"/>
      <c r="T481" s="1028"/>
      <c r="U481" s="1028"/>
      <c r="V481" s="1028">
        <f t="shared" si="143"/>
        <v>0</v>
      </c>
      <c r="W481" s="1041"/>
      <c r="X481" s="1041"/>
      <c r="Y481" s="1029"/>
      <c r="Z481" s="1029"/>
      <c r="AA481" s="1029"/>
      <c r="AB481" s="1029"/>
      <c r="AC481" s="1029">
        <f t="shared" si="122"/>
        <v>0</v>
      </c>
      <c r="AD481" s="1033"/>
      <c r="AE481" s="1033"/>
      <c r="AF481" s="1033"/>
      <c r="AG481" s="1033"/>
      <c r="AH481" s="1033">
        <f t="shared" ref="AH481:AH544" si="149">SUM(AE481:AG481)</f>
        <v>0</v>
      </c>
      <c r="AI481" s="1029">
        <f t="shared" si="146"/>
        <v>0</v>
      </c>
      <c r="AJ481" s="1029"/>
      <c r="AK481" s="1029"/>
      <c r="AL481" s="1029">
        <f t="shared" si="147"/>
        <v>0</v>
      </c>
      <c r="AM481" s="1029"/>
      <c r="AN481" s="1029">
        <f t="shared" si="148"/>
        <v>0</v>
      </c>
      <c r="AO481" s="1029">
        <f t="shared" si="148"/>
        <v>0</v>
      </c>
      <c r="AP481" s="1029">
        <f t="shared" si="144"/>
        <v>0</v>
      </c>
      <c r="AQ481" s="1305"/>
      <c r="AR481" s="1933"/>
      <c r="AS481" s="1305"/>
      <c r="AT481" s="1305"/>
      <c r="AU481" s="1305"/>
      <c r="AV481" s="1305"/>
      <c r="AW481" s="1305"/>
      <c r="AX481" s="1922"/>
      <c r="AY481" s="1922"/>
      <c r="AZ481" s="1922"/>
      <c r="BA481" s="1922"/>
      <c r="BB481" s="1922"/>
      <c r="BC481" s="1922"/>
      <c r="BD481" s="1922"/>
      <c r="BE481" s="1007"/>
    </row>
    <row r="482" spans="1:57" ht="14.25" hidden="1" customHeight="1">
      <c r="B482" s="1105"/>
      <c r="C482" s="1043"/>
      <c r="D482" s="952"/>
      <c r="E482" s="1034"/>
      <c r="F482" s="1034"/>
      <c r="G482" s="1034"/>
      <c r="H482" s="1034"/>
      <c r="I482" s="1034">
        <f t="shared" si="142"/>
        <v>0</v>
      </c>
      <c r="J482" s="1030"/>
      <c r="K482" s="1030"/>
      <c r="L482" s="1030"/>
      <c r="M482" s="1031"/>
      <c r="N482" s="1031">
        <f t="shared" si="121"/>
        <v>0</v>
      </c>
      <c r="O482" s="1031"/>
      <c r="P482" s="1028"/>
      <c r="Q482" s="1028"/>
      <c r="R482" s="1028"/>
      <c r="S482" s="1028"/>
      <c r="T482" s="1028"/>
      <c r="U482" s="1028"/>
      <c r="V482" s="1028">
        <f t="shared" si="143"/>
        <v>0</v>
      </c>
      <c r="W482" s="1041"/>
      <c r="X482" s="1041"/>
      <c r="Y482" s="1029"/>
      <c r="Z482" s="1029"/>
      <c r="AA482" s="1029"/>
      <c r="AB482" s="1029"/>
      <c r="AC482" s="1029">
        <f t="shared" si="122"/>
        <v>0</v>
      </c>
      <c r="AD482" s="1033"/>
      <c r="AE482" s="1033"/>
      <c r="AF482" s="1033"/>
      <c r="AG482" s="1033"/>
      <c r="AH482" s="1033">
        <f t="shared" si="149"/>
        <v>0</v>
      </c>
      <c r="AI482" s="1029"/>
      <c r="AJ482" s="1029"/>
      <c r="AK482" s="1029"/>
      <c r="AL482" s="1029"/>
      <c r="AM482" s="1029"/>
      <c r="AN482" s="1029"/>
      <c r="AO482" s="1029"/>
      <c r="AP482" s="1029">
        <f t="shared" si="144"/>
        <v>0</v>
      </c>
      <c r="AQ482" s="1305"/>
      <c r="AR482" s="1933"/>
      <c r="AS482" s="1305"/>
      <c r="AT482" s="1305"/>
      <c r="AU482" s="1305"/>
      <c r="AV482" s="1305"/>
      <c r="AW482" s="1305"/>
      <c r="AX482" s="1922"/>
      <c r="AY482" s="1922"/>
      <c r="AZ482" s="1922"/>
      <c r="BA482" s="1922"/>
      <c r="BB482" s="1922"/>
      <c r="BC482" s="1922"/>
      <c r="BD482" s="1922"/>
      <c r="BE482" s="1007"/>
    </row>
    <row r="483" spans="1:57" ht="14.25" hidden="1" customHeight="1">
      <c r="B483" s="1105"/>
      <c r="C483" s="1043"/>
      <c r="D483" s="952"/>
      <c r="E483" s="1034"/>
      <c r="F483" s="1034"/>
      <c r="G483" s="1034"/>
      <c r="H483" s="1034"/>
      <c r="I483" s="1034">
        <f t="shared" si="142"/>
        <v>0</v>
      </c>
      <c r="J483" s="1030"/>
      <c r="K483" s="1030"/>
      <c r="L483" s="1030"/>
      <c r="M483" s="1031"/>
      <c r="N483" s="1031">
        <f t="shared" ref="N483:N546" si="150">SUM(K483:M483)</f>
        <v>0</v>
      </c>
      <c r="O483" s="1031"/>
      <c r="P483" s="1028"/>
      <c r="Q483" s="1028"/>
      <c r="R483" s="1028"/>
      <c r="S483" s="1028"/>
      <c r="T483" s="1028"/>
      <c r="U483" s="1028"/>
      <c r="V483" s="1028">
        <f t="shared" si="143"/>
        <v>0</v>
      </c>
      <c r="W483" s="1041"/>
      <c r="X483" s="1041"/>
      <c r="Y483" s="1029"/>
      <c r="Z483" s="1029"/>
      <c r="AA483" s="1029"/>
      <c r="AB483" s="1029"/>
      <c r="AC483" s="1029">
        <f t="shared" ref="AC483:AC546" si="151">SUM(Z483:AB483)</f>
        <v>0</v>
      </c>
      <c r="AD483" s="1033"/>
      <c r="AE483" s="1033"/>
      <c r="AF483" s="1033"/>
      <c r="AG483" s="1033"/>
      <c r="AH483" s="1033">
        <f t="shared" si="149"/>
        <v>0</v>
      </c>
      <c r="AI483" s="1029"/>
      <c r="AJ483" s="1029"/>
      <c r="AK483" s="1029"/>
      <c r="AL483" s="1029"/>
      <c r="AM483" s="1029"/>
      <c r="AN483" s="1029"/>
      <c r="AO483" s="1029"/>
      <c r="AP483" s="1029">
        <f t="shared" si="144"/>
        <v>0</v>
      </c>
      <c r="AQ483" s="1305"/>
      <c r="AR483" s="1933"/>
      <c r="AS483" s="1305"/>
      <c r="AT483" s="1305"/>
      <c r="AU483" s="1305"/>
      <c r="AV483" s="1305"/>
      <c r="AW483" s="1305"/>
      <c r="AX483" s="1922"/>
      <c r="AY483" s="1922"/>
      <c r="AZ483" s="1922"/>
      <c r="BA483" s="1922"/>
      <c r="BB483" s="1922"/>
      <c r="BC483" s="1922"/>
      <c r="BD483" s="1922"/>
      <c r="BE483" s="1007"/>
    </row>
    <row r="484" spans="1:57" ht="14.25" hidden="1" customHeight="1">
      <c r="B484" s="1105"/>
      <c r="C484" s="1043"/>
      <c r="D484" s="952"/>
      <c r="E484" s="1034"/>
      <c r="F484" s="1034"/>
      <c r="G484" s="1034"/>
      <c r="H484" s="1034"/>
      <c r="I484" s="1034">
        <f t="shared" si="142"/>
        <v>0</v>
      </c>
      <c r="J484" s="1030"/>
      <c r="K484" s="1030"/>
      <c r="L484" s="1030"/>
      <c r="M484" s="1031"/>
      <c r="N484" s="1031">
        <f t="shared" si="150"/>
        <v>0</v>
      </c>
      <c r="O484" s="1031"/>
      <c r="P484" s="1028"/>
      <c r="Q484" s="1028"/>
      <c r="R484" s="1028"/>
      <c r="S484" s="1028"/>
      <c r="T484" s="1028"/>
      <c r="U484" s="1028"/>
      <c r="V484" s="1028">
        <f t="shared" si="143"/>
        <v>0</v>
      </c>
      <c r="W484" s="1041"/>
      <c r="X484" s="1041"/>
      <c r="Y484" s="1029"/>
      <c r="Z484" s="1029"/>
      <c r="AA484" s="1029"/>
      <c r="AB484" s="1029"/>
      <c r="AC484" s="1029">
        <f t="shared" si="151"/>
        <v>0</v>
      </c>
      <c r="AD484" s="1033"/>
      <c r="AE484" s="1033"/>
      <c r="AF484" s="1033"/>
      <c r="AG484" s="1033"/>
      <c r="AH484" s="1033">
        <f t="shared" si="149"/>
        <v>0</v>
      </c>
      <c r="AI484" s="1029"/>
      <c r="AJ484" s="1029"/>
      <c r="AK484" s="1029"/>
      <c r="AL484" s="1029"/>
      <c r="AM484" s="1029"/>
      <c r="AN484" s="1029"/>
      <c r="AO484" s="1029"/>
      <c r="AP484" s="1029">
        <f t="shared" si="144"/>
        <v>0</v>
      </c>
      <c r="AQ484" s="1305"/>
      <c r="AR484" s="1933"/>
      <c r="AS484" s="1305"/>
      <c r="AT484" s="1305"/>
      <c r="AU484" s="1305"/>
      <c r="AV484" s="1305"/>
      <c r="AW484" s="1305"/>
      <c r="AX484" s="1922"/>
      <c r="AY484" s="1922"/>
      <c r="AZ484" s="1922"/>
      <c r="BA484" s="1922"/>
      <c r="BB484" s="1922"/>
      <c r="BC484" s="1922"/>
      <c r="BD484" s="1922"/>
      <c r="BE484" s="1007"/>
    </row>
    <row r="485" spans="1:57" ht="14.25" hidden="1" customHeight="1">
      <c r="B485" s="1105"/>
      <c r="C485" s="1043"/>
      <c r="D485" s="952"/>
      <c r="E485" s="1034"/>
      <c r="F485" s="1034"/>
      <c r="G485" s="1034"/>
      <c r="H485" s="1034"/>
      <c r="I485" s="1034">
        <f t="shared" si="142"/>
        <v>0</v>
      </c>
      <c r="J485" s="1030"/>
      <c r="K485" s="1030"/>
      <c r="L485" s="1030"/>
      <c r="M485" s="1031"/>
      <c r="N485" s="1031">
        <f t="shared" si="150"/>
        <v>0</v>
      </c>
      <c r="O485" s="1031"/>
      <c r="P485" s="1028"/>
      <c r="Q485" s="1028"/>
      <c r="R485" s="1028"/>
      <c r="S485" s="1028"/>
      <c r="T485" s="1028"/>
      <c r="U485" s="1028"/>
      <c r="V485" s="1028">
        <f t="shared" si="143"/>
        <v>0</v>
      </c>
      <c r="W485" s="1041"/>
      <c r="X485" s="1041"/>
      <c r="Y485" s="1029"/>
      <c r="Z485" s="1029"/>
      <c r="AA485" s="1029"/>
      <c r="AB485" s="1029"/>
      <c r="AC485" s="1029">
        <f t="shared" si="151"/>
        <v>0</v>
      </c>
      <c r="AD485" s="1033"/>
      <c r="AE485" s="1033"/>
      <c r="AF485" s="1033"/>
      <c r="AG485" s="1033"/>
      <c r="AH485" s="1033">
        <f t="shared" si="149"/>
        <v>0</v>
      </c>
      <c r="AI485" s="1029"/>
      <c r="AJ485" s="1029"/>
      <c r="AK485" s="1029"/>
      <c r="AL485" s="1029"/>
      <c r="AM485" s="1029"/>
      <c r="AN485" s="1029"/>
      <c r="AO485" s="1029"/>
      <c r="AP485" s="1029">
        <f t="shared" si="144"/>
        <v>0</v>
      </c>
      <c r="AQ485" s="1305"/>
      <c r="AR485" s="1933"/>
      <c r="AS485" s="1305"/>
      <c r="AT485" s="1305"/>
      <c r="AU485" s="1305"/>
      <c r="AV485" s="1305"/>
      <c r="AW485" s="1305"/>
      <c r="AX485" s="1922"/>
      <c r="AY485" s="1922"/>
      <c r="AZ485" s="1922"/>
      <c r="BA485" s="1922"/>
      <c r="BB485" s="1922"/>
      <c r="BC485" s="1922"/>
      <c r="BD485" s="1922"/>
      <c r="BE485" s="1007"/>
    </row>
    <row r="486" spans="1:57" ht="14.25" hidden="1" customHeight="1">
      <c r="B486" s="1105"/>
      <c r="C486" s="1043"/>
      <c r="D486" s="952"/>
      <c r="E486" s="1034"/>
      <c r="F486" s="1034"/>
      <c r="G486" s="1034"/>
      <c r="H486" s="1034"/>
      <c r="I486" s="1034">
        <f t="shared" si="142"/>
        <v>0</v>
      </c>
      <c r="J486" s="1030"/>
      <c r="K486" s="1030"/>
      <c r="L486" s="1030"/>
      <c r="M486" s="1031"/>
      <c r="N486" s="1031">
        <f t="shared" si="150"/>
        <v>0</v>
      </c>
      <c r="O486" s="1031"/>
      <c r="P486" s="1028"/>
      <c r="Q486" s="1028"/>
      <c r="R486" s="1028"/>
      <c r="S486" s="1028"/>
      <c r="T486" s="1028"/>
      <c r="U486" s="1028"/>
      <c r="V486" s="1028">
        <f t="shared" si="143"/>
        <v>0</v>
      </c>
      <c r="W486" s="1041"/>
      <c r="X486" s="1041"/>
      <c r="Y486" s="1029"/>
      <c r="Z486" s="1029"/>
      <c r="AA486" s="1029"/>
      <c r="AB486" s="1029"/>
      <c r="AC486" s="1029">
        <f t="shared" si="151"/>
        <v>0</v>
      </c>
      <c r="AD486" s="1033"/>
      <c r="AE486" s="1033"/>
      <c r="AF486" s="1033"/>
      <c r="AG486" s="1033"/>
      <c r="AH486" s="1033">
        <f t="shared" si="149"/>
        <v>0</v>
      </c>
      <c r="AI486" s="1029"/>
      <c r="AJ486" s="1029"/>
      <c r="AK486" s="1029"/>
      <c r="AL486" s="1029"/>
      <c r="AM486" s="1029"/>
      <c r="AN486" s="1029"/>
      <c r="AO486" s="1029"/>
      <c r="AP486" s="1029">
        <f t="shared" si="144"/>
        <v>0</v>
      </c>
      <c r="AQ486" s="1305"/>
      <c r="AR486" s="1933"/>
      <c r="AS486" s="1305"/>
      <c r="AT486" s="1305"/>
      <c r="AU486" s="1305"/>
      <c r="AV486" s="1305"/>
      <c r="AW486" s="1305"/>
      <c r="AX486" s="1922"/>
      <c r="AY486" s="1922"/>
      <c r="AZ486" s="1922"/>
      <c r="BA486" s="1922"/>
      <c r="BB486" s="1922"/>
      <c r="BC486" s="1922"/>
      <c r="BD486" s="1922"/>
      <c r="BE486" s="1007"/>
    </row>
    <row r="487" spans="1:57" ht="14.25" hidden="1" customHeight="1">
      <c r="B487" s="1105"/>
      <c r="C487" s="1043"/>
      <c r="D487" s="952"/>
      <c r="E487" s="1034"/>
      <c r="F487" s="1034"/>
      <c r="G487" s="1034"/>
      <c r="H487" s="1034"/>
      <c r="I487" s="1034">
        <f t="shared" si="142"/>
        <v>0</v>
      </c>
      <c r="J487" s="1030"/>
      <c r="K487" s="1030"/>
      <c r="L487" s="1030"/>
      <c r="M487" s="1031"/>
      <c r="N487" s="1031">
        <f t="shared" si="150"/>
        <v>0</v>
      </c>
      <c r="O487" s="1031"/>
      <c r="P487" s="1028"/>
      <c r="Q487" s="1028"/>
      <c r="R487" s="1028"/>
      <c r="S487" s="1028"/>
      <c r="T487" s="1028"/>
      <c r="U487" s="1028"/>
      <c r="V487" s="1028">
        <f t="shared" si="143"/>
        <v>0</v>
      </c>
      <c r="W487" s="1041"/>
      <c r="X487" s="1041"/>
      <c r="Y487" s="1029"/>
      <c r="Z487" s="1029"/>
      <c r="AA487" s="1029"/>
      <c r="AB487" s="1029"/>
      <c r="AC487" s="1029">
        <f t="shared" si="151"/>
        <v>0</v>
      </c>
      <c r="AD487" s="1033"/>
      <c r="AE487" s="1033"/>
      <c r="AF487" s="1033"/>
      <c r="AG487" s="1033"/>
      <c r="AH487" s="1033">
        <f t="shared" si="149"/>
        <v>0</v>
      </c>
      <c r="AI487" s="1029"/>
      <c r="AJ487" s="1029"/>
      <c r="AK487" s="1029"/>
      <c r="AL487" s="1029"/>
      <c r="AM487" s="1029"/>
      <c r="AN487" s="1029"/>
      <c r="AO487" s="1029"/>
      <c r="AP487" s="1029">
        <f t="shared" si="144"/>
        <v>0</v>
      </c>
      <c r="AQ487" s="1305"/>
      <c r="AR487" s="1933"/>
      <c r="AS487" s="1305"/>
      <c r="AT487" s="1305"/>
      <c r="AU487" s="1305"/>
      <c r="AV487" s="1305"/>
      <c r="AW487" s="1305"/>
      <c r="AX487" s="1922"/>
      <c r="AY487" s="1922"/>
      <c r="AZ487" s="1922"/>
      <c r="BA487" s="1922"/>
      <c r="BB487" s="1922"/>
      <c r="BC487" s="1922"/>
      <c r="BD487" s="1922"/>
      <c r="BE487" s="1007"/>
    </row>
    <row r="488" spans="1:57" ht="14.25" hidden="1" customHeight="1">
      <c r="B488" s="1105"/>
      <c r="C488" s="1043"/>
      <c r="D488" s="952"/>
      <c r="E488" s="1034"/>
      <c r="F488" s="1034"/>
      <c r="G488" s="1034"/>
      <c r="H488" s="1034"/>
      <c r="I488" s="1034">
        <f t="shared" si="142"/>
        <v>0</v>
      </c>
      <c r="J488" s="1030"/>
      <c r="K488" s="1030"/>
      <c r="L488" s="1030"/>
      <c r="M488" s="1031"/>
      <c r="N488" s="1031">
        <f t="shared" si="150"/>
        <v>0</v>
      </c>
      <c r="O488" s="1031"/>
      <c r="P488" s="1028"/>
      <c r="Q488" s="1028"/>
      <c r="R488" s="1028"/>
      <c r="S488" s="1028"/>
      <c r="T488" s="1028"/>
      <c r="U488" s="1028"/>
      <c r="V488" s="1028">
        <f t="shared" si="143"/>
        <v>0</v>
      </c>
      <c r="W488" s="1041"/>
      <c r="X488" s="1041"/>
      <c r="Y488" s="1029"/>
      <c r="Z488" s="1029"/>
      <c r="AA488" s="1029"/>
      <c r="AB488" s="1029"/>
      <c r="AC488" s="1029">
        <f t="shared" si="151"/>
        <v>0</v>
      </c>
      <c r="AD488" s="1033"/>
      <c r="AE488" s="1033"/>
      <c r="AF488" s="1033"/>
      <c r="AG488" s="1033"/>
      <c r="AH488" s="1033">
        <f t="shared" si="149"/>
        <v>0</v>
      </c>
      <c r="AI488" s="1029"/>
      <c r="AJ488" s="1029"/>
      <c r="AK488" s="1029"/>
      <c r="AL488" s="1029"/>
      <c r="AM488" s="1029"/>
      <c r="AN488" s="1029"/>
      <c r="AO488" s="1029"/>
      <c r="AP488" s="1029">
        <f t="shared" si="144"/>
        <v>0</v>
      </c>
      <c r="AQ488" s="1305"/>
      <c r="AR488" s="1933"/>
      <c r="AS488" s="1305"/>
      <c r="AT488" s="1305"/>
      <c r="AU488" s="1305"/>
      <c r="AV488" s="1305"/>
      <c r="AW488" s="1305"/>
      <c r="AX488" s="1922"/>
      <c r="AY488" s="1922"/>
      <c r="AZ488" s="1922"/>
      <c r="BA488" s="1922"/>
      <c r="BB488" s="1922"/>
      <c r="BC488" s="1922"/>
      <c r="BD488" s="1922"/>
      <c r="BE488" s="1007"/>
    </row>
    <row r="489" spans="1:57" ht="14.25" hidden="1" customHeight="1">
      <c r="B489" s="1105"/>
      <c r="C489" s="1043"/>
      <c r="D489" s="952"/>
      <c r="E489" s="1034"/>
      <c r="F489" s="1034"/>
      <c r="G489" s="1034"/>
      <c r="H489" s="1034"/>
      <c r="I489" s="1034">
        <f t="shared" si="142"/>
        <v>0</v>
      </c>
      <c r="J489" s="1030"/>
      <c r="K489" s="1030"/>
      <c r="L489" s="1030"/>
      <c r="M489" s="1031"/>
      <c r="N489" s="1031">
        <f t="shared" si="150"/>
        <v>0</v>
      </c>
      <c r="O489" s="1031"/>
      <c r="P489" s="1028"/>
      <c r="Q489" s="1028"/>
      <c r="R489" s="1028"/>
      <c r="S489" s="1028"/>
      <c r="T489" s="1028"/>
      <c r="U489" s="1028"/>
      <c r="V489" s="1028">
        <f t="shared" si="143"/>
        <v>0</v>
      </c>
      <c r="W489" s="1041"/>
      <c r="X489" s="1041"/>
      <c r="Y489" s="1029"/>
      <c r="Z489" s="1029"/>
      <c r="AA489" s="1029"/>
      <c r="AB489" s="1029"/>
      <c r="AC489" s="1029">
        <f t="shared" si="151"/>
        <v>0</v>
      </c>
      <c r="AD489" s="1033"/>
      <c r="AE489" s="1033"/>
      <c r="AF489" s="1033"/>
      <c r="AG489" s="1033"/>
      <c r="AH489" s="1033">
        <f t="shared" si="149"/>
        <v>0</v>
      </c>
      <c r="AI489" s="1029"/>
      <c r="AJ489" s="1029"/>
      <c r="AK489" s="1029"/>
      <c r="AL489" s="1029"/>
      <c r="AM489" s="1029"/>
      <c r="AN489" s="1029"/>
      <c r="AO489" s="1029"/>
      <c r="AP489" s="1029">
        <f t="shared" si="144"/>
        <v>0</v>
      </c>
      <c r="AQ489" s="1305"/>
      <c r="AR489" s="1933"/>
      <c r="AS489" s="1305"/>
      <c r="AT489" s="1305"/>
      <c r="AU489" s="1305"/>
      <c r="AV489" s="1305"/>
      <c r="AW489" s="1305"/>
      <c r="AX489" s="1922"/>
      <c r="AY489" s="1922"/>
      <c r="AZ489" s="1922"/>
      <c r="BA489" s="1922"/>
      <c r="BB489" s="1922"/>
      <c r="BC489" s="1922"/>
      <c r="BD489" s="1922"/>
      <c r="BE489" s="1007"/>
    </row>
    <row r="490" spans="1:57" ht="14.25" hidden="1" customHeight="1">
      <c r="B490" s="1105"/>
      <c r="C490" s="1043"/>
      <c r="D490" s="952"/>
      <c r="E490" s="1034"/>
      <c r="F490" s="1034"/>
      <c r="G490" s="1034"/>
      <c r="H490" s="1034"/>
      <c r="I490" s="1034">
        <f t="shared" si="142"/>
        <v>0</v>
      </c>
      <c r="J490" s="1030"/>
      <c r="K490" s="1030"/>
      <c r="L490" s="1030"/>
      <c r="M490" s="1031"/>
      <c r="N490" s="1031">
        <f t="shared" si="150"/>
        <v>0</v>
      </c>
      <c r="O490" s="1031"/>
      <c r="P490" s="1028"/>
      <c r="Q490" s="1028"/>
      <c r="R490" s="1028"/>
      <c r="S490" s="1028"/>
      <c r="T490" s="1028"/>
      <c r="U490" s="1028"/>
      <c r="V490" s="1028">
        <f t="shared" si="143"/>
        <v>0</v>
      </c>
      <c r="W490" s="1041"/>
      <c r="X490" s="1041"/>
      <c r="Y490" s="1029"/>
      <c r="Z490" s="1029"/>
      <c r="AA490" s="1029"/>
      <c r="AB490" s="1029"/>
      <c r="AC490" s="1029">
        <f t="shared" si="151"/>
        <v>0</v>
      </c>
      <c r="AD490" s="1033"/>
      <c r="AE490" s="1033"/>
      <c r="AF490" s="1033"/>
      <c r="AG490" s="1033"/>
      <c r="AH490" s="1033">
        <f t="shared" si="149"/>
        <v>0</v>
      </c>
      <c r="AI490" s="1029"/>
      <c r="AJ490" s="1029"/>
      <c r="AK490" s="1029"/>
      <c r="AL490" s="1029"/>
      <c r="AM490" s="1029"/>
      <c r="AN490" s="1029"/>
      <c r="AO490" s="1029"/>
      <c r="AP490" s="1029">
        <f t="shared" si="144"/>
        <v>0</v>
      </c>
      <c r="AQ490" s="1305"/>
      <c r="AR490" s="1933"/>
      <c r="AS490" s="1305"/>
      <c r="AT490" s="1305"/>
      <c r="AU490" s="1305"/>
      <c r="AV490" s="1305"/>
      <c r="AW490" s="1305"/>
      <c r="AX490" s="1922"/>
      <c r="AY490" s="1922"/>
      <c r="AZ490" s="1922"/>
      <c r="BA490" s="1922"/>
      <c r="BB490" s="1922"/>
      <c r="BC490" s="1922"/>
      <c r="BD490" s="1922"/>
      <c r="BE490" s="1007"/>
    </row>
    <row r="491" spans="1:57" ht="14.25" hidden="1" customHeight="1">
      <c r="B491" s="1105"/>
      <c r="C491" s="1043"/>
      <c r="D491" s="952"/>
      <c r="E491" s="1034"/>
      <c r="F491" s="1034"/>
      <c r="G491" s="1034"/>
      <c r="H491" s="1034"/>
      <c r="I491" s="1034">
        <f t="shared" si="142"/>
        <v>0</v>
      </c>
      <c r="J491" s="1030"/>
      <c r="K491" s="1030"/>
      <c r="L491" s="1030"/>
      <c r="M491" s="1031"/>
      <c r="N491" s="1031">
        <f t="shared" si="150"/>
        <v>0</v>
      </c>
      <c r="O491" s="1031"/>
      <c r="P491" s="1028"/>
      <c r="Q491" s="1028"/>
      <c r="R491" s="1028"/>
      <c r="S491" s="1028"/>
      <c r="T491" s="1028"/>
      <c r="U491" s="1028"/>
      <c r="V491" s="1028">
        <f t="shared" si="143"/>
        <v>0</v>
      </c>
      <c r="W491" s="1041"/>
      <c r="X491" s="1041"/>
      <c r="Y491" s="1029"/>
      <c r="Z491" s="1029"/>
      <c r="AA491" s="1029"/>
      <c r="AB491" s="1029"/>
      <c r="AC491" s="1029">
        <f t="shared" si="151"/>
        <v>0</v>
      </c>
      <c r="AD491" s="1033"/>
      <c r="AE491" s="1033"/>
      <c r="AF491" s="1033"/>
      <c r="AG491" s="1033"/>
      <c r="AH491" s="1033">
        <f t="shared" si="149"/>
        <v>0</v>
      </c>
      <c r="AI491" s="1029"/>
      <c r="AJ491" s="1029"/>
      <c r="AK491" s="1029"/>
      <c r="AL491" s="1029"/>
      <c r="AM491" s="1029"/>
      <c r="AN491" s="1029"/>
      <c r="AO491" s="1029"/>
      <c r="AP491" s="1029">
        <f t="shared" si="144"/>
        <v>0</v>
      </c>
      <c r="AQ491" s="1305"/>
      <c r="AR491" s="1933"/>
      <c r="AS491" s="1305"/>
      <c r="AT491" s="1305"/>
      <c r="AU491" s="1305"/>
      <c r="AV491" s="1305"/>
      <c r="AW491" s="1305"/>
      <c r="AX491" s="1922"/>
      <c r="AY491" s="1922"/>
      <c r="AZ491" s="1922"/>
      <c r="BA491" s="1922"/>
      <c r="BB491" s="1922"/>
      <c r="BC491" s="1922"/>
      <c r="BD491" s="1922"/>
      <c r="BE491" s="1007"/>
    </row>
    <row r="492" spans="1:57" ht="14.25" hidden="1" customHeight="1">
      <c r="B492" s="1105"/>
      <c r="C492" s="1043"/>
      <c r="D492" s="952"/>
      <c r="E492" s="1034"/>
      <c r="F492" s="1034"/>
      <c r="G492" s="1034"/>
      <c r="H492" s="1034"/>
      <c r="I492" s="1034">
        <f t="shared" si="142"/>
        <v>0</v>
      </c>
      <c r="J492" s="1030"/>
      <c r="K492" s="1030"/>
      <c r="L492" s="1030"/>
      <c r="M492" s="1031"/>
      <c r="N492" s="1031">
        <f t="shared" si="150"/>
        <v>0</v>
      </c>
      <c r="O492" s="1031"/>
      <c r="P492" s="1028"/>
      <c r="Q492" s="1028"/>
      <c r="R492" s="1028"/>
      <c r="S492" s="1028"/>
      <c r="T492" s="1028"/>
      <c r="U492" s="1028"/>
      <c r="V492" s="1028">
        <f t="shared" si="143"/>
        <v>0</v>
      </c>
      <c r="W492" s="1041"/>
      <c r="X492" s="1041"/>
      <c r="Y492" s="1029"/>
      <c r="Z492" s="1029"/>
      <c r="AA492" s="1029"/>
      <c r="AB492" s="1029"/>
      <c r="AC492" s="1029">
        <f t="shared" si="151"/>
        <v>0</v>
      </c>
      <c r="AD492" s="1033"/>
      <c r="AE492" s="1033"/>
      <c r="AF492" s="1033"/>
      <c r="AG492" s="1033"/>
      <c r="AH492" s="1033">
        <f t="shared" si="149"/>
        <v>0</v>
      </c>
      <c r="AI492" s="1029"/>
      <c r="AJ492" s="1029"/>
      <c r="AK492" s="1029"/>
      <c r="AL492" s="1029"/>
      <c r="AM492" s="1029"/>
      <c r="AN492" s="1029"/>
      <c r="AO492" s="1029"/>
      <c r="AP492" s="1029">
        <f t="shared" si="144"/>
        <v>0</v>
      </c>
      <c r="AQ492" s="1305"/>
      <c r="AR492" s="1933"/>
      <c r="AS492" s="1305"/>
      <c r="AT492" s="1305"/>
      <c r="AU492" s="1305"/>
      <c r="AV492" s="1305"/>
      <c r="AW492" s="1305"/>
      <c r="AX492" s="1922"/>
      <c r="AY492" s="1922"/>
      <c r="AZ492" s="1922"/>
      <c r="BA492" s="1922"/>
      <c r="BB492" s="1922"/>
      <c r="BC492" s="1922"/>
      <c r="BD492" s="1922"/>
      <c r="BE492" s="1007"/>
    </row>
    <row r="493" spans="1:57" ht="14.25" hidden="1" customHeight="1">
      <c r="B493" s="1105"/>
      <c r="C493" s="1043"/>
      <c r="D493" s="952"/>
      <c r="E493" s="1034"/>
      <c r="F493" s="1034"/>
      <c r="G493" s="1034"/>
      <c r="H493" s="1034"/>
      <c r="I493" s="1034">
        <f t="shared" si="142"/>
        <v>0</v>
      </c>
      <c r="J493" s="1030"/>
      <c r="K493" s="1030"/>
      <c r="L493" s="1030"/>
      <c r="M493" s="1031"/>
      <c r="N493" s="1031">
        <f t="shared" si="150"/>
        <v>0</v>
      </c>
      <c r="O493" s="1031"/>
      <c r="P493" s="1028"/>
      <c r="Q493" s="1028"/>
      <c r="R493" s="1028"/>
      <c r="S493" s="1028"/>
      <c r="T493" s="1028"/>
      <c r="U493" s="1028"/>
      <c r="V493" s="1028">
        <f t="shared" si="143"/>
        <v>0</v>
      </c>
      <c r="W493" s="1041"/>
      <c r="X493" s="1041"/>
      <c r="Y493" s="1029"/>
      <c r="Z493" s="1029"/>
      <c r="AA493" s="1029"/>
      <c r="AB493" s="1029"/>
      <c r="AC493" s="1029">
        <f t="shared" si="151"/>
        <v>0</v>
      </c>
      <c r="AD493" s="1033"/>
      <c r="AE493" s="1033"/>
      <c r="AF493" s="1033"/>
      <c r="AG493" s="1033"/>
      <c r="AH493" s="1033">
        <f t="shared" si="149"/>
        <v>0</v>
      </c>
      <c r="AI493" s="1029"/>
      <c r="AJ493" s="1029"/>
      <c r="AK493" s="1029"/>
      <c r="AL493" s="1029"/>
      <c r="AM493" s="1029"/>
      <c r="AN493" s="1029"/>
      <c r="AO493" s="1029"/>
      <c r="AP493" s="1029">
        <f t="shared" si="144"/>
        <v>0</v>
      </c>
      <c r="AQ493" s="1305"/>
      <c r="AR493" s="1933"/>
      <c r="AS493" s="1305"/>
      <c r="AT493" s="1305"/>
      <c r="AU493" s="1305"/>
      <c r="AV493" s="1305"/>
      <c r="AW493" s="1305"/>
      <c r="AX493" s="1922"/>
      <c r="AY493" s="1922"/>
      <c r="AZ493" s="1922"/>
      <c r="BA493" s="1922"/>
      <c r="BB493" s="1922"/>
      <c r="BC493" s="1922"/>
      <c r="BD493" s="1922"/>
      <c r="BE493" s="1007"/>
    </row>
    <row r="494" spans="1:57" ht="14.25" hidden="1" customHeight="1">
      <c r="B494" s="1105"/>
      <c r="C494" s="1043"/>
      <c r="D494" s="952"/>
      <c r="E494" s="1034"/>
      <c r="F494" s="1034"/>
      <c r="G494" s="1034"/>
      <c r="H494" s="1034"/>
      <c r="I494" s="1034">
        <f t="shared" si="142"/>
        <v>0</v>
      </c>
      <c r="J494" s="1030"/>
      <c r="K494" s="1030"/>
      <c r="L494" s="1030"/>
      <c r="M494" s="1031"/>
      <c r="N494" s="1031">
        <f t="shared" si="150"/>
        <v>0</v>
      </c>
      <c r="O494" s="1031"/>
      <c r="P494" s="1028"/>
      <c r="Q494" s="1028"/>
      <c r="R494" s="1028"/>
      <c r="S494" s="1028"/>
      <c r="T494" s="1028"/>
      <c r="U494" s="1028"/>
      <c r="V494" s="1028">
        <f t="shared" si="143"/>
        <v>0</v>
      </c>
      <c r="W494" s="1041"/>
      <c r="X494" s="1041"/>
      <c r="Y494" s="1029"/>
      <c r="Z494" s="1029"/>
      <c r="AA494" s="1029"/>
      <c r="AB494" s="1029"/>
      <c r="AC494" s="1029">
        <f t="shared" si="151"/>
        <v>0</v>
      </c>
      <c r="AD494" s="1033"/>
      <c r="AE494" s="1033"/>
      <c r="AF494" s="1033"/>
      <c r="AG494" s="1033"/>
      <c r="AH494" s="1033">
        <f t="shared" si="149"/>
        <v>0</v>
      </c>
      <c r="AI494" s="1029"/>
      <c r="AJ494" s="1029"/>
      <c r="AK494" s="1029"/>
      <c r="AL494" s="1029"/>
      <c r="AM494" s="1029"/>
      <c r="AN494" s="1029"/>
      <c r="AO494" s="1029"/>
      <c r="AP494" s="1029">
        <f t="shared" si="144"/>
        <v>0</v>
      </c>
      <c r="AQ494" s="1305"/>
      <c r="AR494" s="1933"/>
      <c r="AS494" s="1305"/>
      <c r="AT494" s="1305"/>
      <c r="AU494" s="1305"/>
      <c r="AV494" s="1305"/>
      <c r="AW494" s="1305"/>
      <c r="AX494" s="1922"/>
      <c r="AY494" s="1922"/>
      <c r="AZ494" s="1922"/>
      <c r="BA494" s="1922"/>
      <c r="BB494" s="1922"/>
      <c r="BC494" s="1922"/>
      <c r="BD494" s="1922"/>
      <c r="BE494" s="1007"/>
    </row>
    <row r="495" spans="1:57" ht="14.25" hidden="1" customHeight="1">
      <c r="A495" s="885" t="s">
        <v>636</v>
      </c>
      <c r="B495" s="1090"/>
      <c r="C495" s="1106"/>
      <c r="D495" s="952"/>
      <c r="E495" s="1034">
        <v>0</v>
      </c>
      <c r="F495" s="1034">
        <v>0</v>
      </c>
      <c r="G495" s="1034">
        <v>0</v>
      </c>
      <c r="H495" s="1034">
        <v>0</v>
      </c>
      <c r="I495" s="1034">
        <f t="shared" si="142"/>
        <v>0</v>
      </c>
      <c r="J495" s="1030"/>
      <c r="K495" s="1030"/>
      <c r="L495" s="1030"/>
      <c r="M495" s="1031"/>
      <c r="N495" s="1031">
        <f t="shared" si="150"/>
        <v>0</v>
      </c>
      <c r="O495" s="1031"/>
      <c r="P495" s="1028">
        <f>E495+J495</f>
        <v>0</v>
      </c>
      <c r="Q495" s="1028"/>
      <c r="R495" s="1028">
        <f>F495+K495</f>
        <v>0</v>
      </c>
      <c r="S495" s="1028"/>
      <c r="T495" s="1028">
        <f>G495+L495</f>
        <v>0</v>
      </c>
      <c r="U495" s="1028">
        <f>H495+M495</f>
        <v>0</v>
      </c>
      <c r="V495" s="1028">
        <f t="shared" si="143"/>
        <v>0</v>
      </c>
      <c r="W495" s="1041"/>
      <c r="X495" s="1041"/>
      <c r="Y495" s="1029">
        <v>0</v>
      </c>
      <c r="Z495" s="1029">
        <v>0</v>
      </c>
      <c r="AA495" s="1029">
        <v>0</v>
      </c>
      <c r="AB495" s="1029">
        <v>0</v>
      </c>
      <c r="AC495" s="1029">
        <f t="shared" si="151"/>
        <v>0</v>
      </c>
      <c r="AD495" s="1033"/>
      <c r="AE495" s="1033"/>
      <c r="AF495" s="1033"/>
      <c r="AG495" s="1033"/>
      <c r="AH495" s="1033">
        <f t="shared" si="149"/>
        <v>0</v>
      </c>
      <c r="AI495" s="1029">
        <f>Y495+AD495</f>
        <v>0</v>
      </c>
      <c r="AJ495" s="1029"/>
      <c r="AK495" s="1029"/>
      <c r="AL495" s="1029">
        <f>Z495+AE495</f>
        <v>0</v>
      </c>
      <c r="AM495" s="1029"/>
      <c r="AN495" s="1029">
        <f>AA495+AF495</f>
        <v>0</v>
      </c>
      <c r="AO495" s="1029">
        <f>AB495+AG495</f>
        <v>0</v>
      </c>
      <c r="AP495" s="1029">
        <f t="shared" si="144"/>
        <v>0</v>
      </c>
      <c r="AQ495" s="1305"/>
      <c r="AR495" s="1933"/>
      <c r="AS495" s="1305"/>
      <c r="AT495" s="1305"/>
      <c r="AU495" s="1305"/>
      <c r="AV495" s="1305"/>
      <c r="AW495" s="1305"/>
      <c r="AX495" s="1922"/>
      <c r="AY495" s="1922"/>
      <c r="AZ495" s="1922"/>
      <c r="BA495" s="1922"/>
      <c r="BB495" s="1922"/>
      <c r="BC495" s="1922"/>
      <c r="BD495" s="1922"/>
      <c r="BE495" s="1007"/>
    </row>
    <row r="496" spans="1:57" ht="19.5" customHeight="1">
      <c r="B496" s="943" t="s">
        <v>527</v>
      </c>
      <c r="C496" s="942" t="s">
        <v>587</v>
      </c>
      <c r="D496" s="1142"/>
      <c r="E496" s="1142">
        <v>0.5</v>
      </c>
      <c r="F496" s="1142">
        <v>68000</v>
      </c>
      <c r="G496" s="1142">
        <v>0</v>
      </c>
      <c r="H496" s="1142">
        <v>0</v>
      </c>
      <c r="I496" s="1142">
        <f t="shared" si="142"/>
        <v>68000</v>
      </c>
      <c r="J496" s="1142">
        <f>SUM(J497:J516)</f>
        <v>0</v>
      </c>
      <c r="K496" s="1142">
        <f>SUM(K497:K516)</f>
        <v>0</v>
      </c>
      <c r="L496" s="1142">
        <f>SUM(L497:L516)</f>
        <v>0</v>
      </c>
      <c r="M496" s="1142">
        <f>SUM(M497:M516)</f>
        <v>0</v>
      </c>
      <c r="N496" s="1142">
        <f t="shared" si="150"/>
        <v>0</v>
      </c>
      <c r="O496" s="1142"/>
      <c r="P496" s="1142">
        <f>SUM(P497:P516)</f>
        <v>0</v>
      </c>
      <c r="Q496" s="1142">
        <f>Q501+Q502+Q503+Q504+Q505</f>
        <v>2</v>
      </c>
      <c r="R496" s="1142">
        <f>SUM(R497:R516)</f>
        <v>37906.800000000003</v>
      </c>
      <c r="S496" s="1142"/>
      <c r="T496" s="1142">
        <f>SUM(T497:T516)</f>
        <v>0</v>
      </c>
      <c r="U496" s="1142">
        <f>SUM(U497:U516)</f>
        <v>0</v>
      </c>
      <c r="V496" s="1142">
        <f t="shared" si="143"/>
        <v>37906.800000000003</v>
      </c>
      <c r="W496" s="1143"/>
      <c r="X496" s="1143"/>
      <c r="Y496" s="1142">
        <v>0</v>
      </c>
      <c r="Z496" s="1142"/>
      <c r="AA496" s="1142">
        <v>0</v>
      </c>
      <c r="AB496" s="1142">
        <v>0</v>
      </c>
      <c r="AC496" s="1142">
        <f t="shared" si="151"/>
        <v>0</v>
      </c>
      <c r="AD496" s="1142">
        <f>SUM(AD497:AD516)</f>
        <v>0</v>
      </c>
      <c r="AE496" s="1142">
        <f>SUM(AE497:AE516)</f>
        <v>0</v>
      </c>
      <c r="AF496" s="1142">
        <f>SUM(AF497:AF516)</f>
        <v>0</v>
      </c>
      <c r="AG496" s="1142">
        <f>SUM(AG497:AG516)</f>
        <v>0</v>
      </c>
      <c r="AH496" s="1142">
        <f t="shared" si="149"/>
        <v>0</v>
      </c>
      <c r="AI496" s="1142">
        <f>SUM(AI497:AI516)</f>
        <v>0</v>
      </c>
      <c r="AJ496" s="1142"/>
      <c r="AK496" s="1142"/>
      <c r="AL496" s="1142">
        <f>SUM(AL497:AL516)</f>
        <v>5948.5</v>
      </c>
      <c r="AM496" s="1142"/>
      <c r="AN496" s="1142">
        <f>SUM(AN497:AN516)</f>
        <v>0</v>
      </c>
      <c r="AO496" s="1142">
        <f>SUM(AO497:AO516)</f>
        <v>0</v>
      </c>
      <c r="AP496" s="1142">
        <f t="shared" si="144"/>
        <v>5948.5</v>
      </c>
      <c r="AQ496" s="1142"/>
      <c r="AR496" s="1314"/>
      <c r="AS496" s="1142"/>
      <c r="AT496" s="1142"/>
      <c r="AU496" s="1142"/>
      <c r="AV496" s="1142"/>
      <c r="AW496" s="1861"/>
      <c r="AX496" s="1861"/>
      <c r="AY496" s="1861"/>
      <c r="AZ496" s="1861"/>
      <c r="BA496" s="1861"/>
      <c r="BB496" s="1861"/>
      <c r="BC496" s="1861"/>
      <c r="BD496" s="1861"/>
      <c r="BE496" s="1149"/>
    </row>
    <row r="497" spans="1:57" ht="24" hidden="1" customHeight="1">
      <c r="A497" s="885" t="s">
        <v>636</v>
      </c>
      <c r="B497" s="1087"/>
      <c r="C497" s="1010" t="s">
        <v>231</v>
      </c>
      <c r="D497" s="1024"/>
      <c r="E497" s="1034">
        <v>0</v>
      </c>
      <c r="F497" s="1034">
        <v>0</v>
      </c>
      <c r="G497" s="1034">
        <v>0</v>
      </c>
      <c r="H497" s="1034">
        <v>0</v>
      </c>
      <c r="I497" s="1034">
        <f t="shared" si="142"/>
        <v>0</v>
      </c>
      <c r="J497" s="1030"/>
      <c r="K497" s="1030"/>
      <c r="L497" s="1030"/>
      <c r="M497" s="1031"/>
      <c r="N497" s="1031">
        <f t="shared" si="150"/>
        <v>0</v>
      </c>
      <c r="O497" s="1031"/>
      <c r="P497" s="1026">
        <f t="shared" ref="P497:P505" si="152">E497+J497</f>
        <v>0</v>
      </c>
      <c r="Q497" s="1026"/>
      <c r="R497" s="1026">
        <f>F497+K497</f>
        <v>0</v>
      </c>
      <c r="S497" s="1026"/>
      <c r="T497" s="1028">
        <f t="shared" ref="T497:T505" si="153">G497+L497</f>
        <v>0</v>
      </c>
      <c r="U497" s="1028">
        <f t="shared" ref="U497:U505" si="154">H497+M497</f>
        <v>0</v>
      </c>
      <c r="V497" s="1028">
        <f t="shared" si="143"/>
        <v>0</v>
      </c>
      <c r="W497" s="1041"/>
      <c r="X497" s="1041"/>
      <c r="Y497" s="1029">
        <v>0</v>
      </c>
      <c r="Z497" s="1029"/>
      <c r="AA497" s="1029">
        <v>0</v>
      </c>
      <c r="AB497" s="1029">
        <v>0</v>
      </c>
      <c r="AC497" s="1029">
        <f t="shared" si="151"/>
        <v>0</v>
      </c>
      <c r="AD497" s="1033"/>
      <c r="AE497" s="1033"/>
      <c r="AF497" s="1033"/>
      <c r="AG497" s="1033"/>
      <c r="AH497" s="1033">
        <f t="shared" si="149"/>
        <v>0</v>
      </c>
      <c r="AI497" s="1029">
        <f t="shared" ref="AI497:AI522" si="155">Y497+AD497</f>
        <v>0</v>
      </c>
      <c r="AJ497" s="1029"/>
      <c r="AK497" s="1029"/>
      <c r="AL497" s="1029">
        <f t="shared" ref="AL497:AL521" si="156">Z497+AE497</f>
        <v>0</v>
      </c>
      <c r="AM497" s="1029"/>
      <c r="AN497" s="1029">
        <f t="shared" ref="AN497:AN521" si="157">AA497+AF497</f>
        <v>0</v>
      </c>
      <c r="AO497" s="1029">
        <f t="shared" ref="AO497:AO521" si="158">AB497+AG497</f>
        <v>0</v>
      </c>
      <c r="AP497" s="1029">
        <f t="shared" si="144"/>
        <v>0</v>
      </c>
      <c r="AQ497" s="1305"/>
      <c r="AR497" s="1933"/>
      <c r="AS497" s="1305"/>
      <c r="AT497" s="1305"/>
      <c r="AU497" s="1305"/>
      <c r="AV497" s="1305"/>
      <c r="AW497" s="1305"/>
      <c r="AX497" s="1922"/>
      <c r="AY497" s="1922"/>
      <c r="AZ497" s="1922"/>
      <c r="BA497" s="1922"/>
      <c r="BB497" s="1922"/>
      <c r="BC497" s="1922"/>
      <c r="BD497" s="1922"/>
      <c r="BE497" s="1007"/>
    </row>
    <row r="498" spans="1:57" ht="15" hidden="1" customHeight="1">
      <c r="B498" s="1090"/>
      <c r="C498" s="1106" t="s">
        <v>652</v>
      </c>
      <c r="D498" s="952"/>
      <c r="E498" s="1034">
        <v>0</v>
      </c>
      <c r="F498" s="1034">
        <v>0</v>
      </c>
      <c r="G498" s="1034">
        <v>0</v>
      </c>
      <c r="H498" s="1034">
        <v>0</v>
      </c>
      <c r="I498" s="1034">
        <f t="shared" si="142"/>
        <v>0</v>
      </c>
      <c r="J498" s="1030"/>
      <c r="K498" s="1030"/>
      <c r="L498" s="1030"/>
      <c r="M498" s="1031"/>
      <c r="N498" s="1031">
        <f t="shared" si="150"/>
        <v>0</v>
      </c>
      <c r="O498" s="1031"/>
      <c r="P498" s="1028">
        <f t="shared" si="152"/>
        <v>0</v>
      </c>
      <c r="Q498" s="1028"/>
      <c r="R498" s="1028">
        <f>F498+K498</f>
        <v>0</v>
      </c>
      <c r="S498" s="1028"/>
      <c r="T498" s="1028">
        <f t="shared" si="153"/>
        <v>0</v>
      </c>
      <c r="U498" s="1028">
        <f t="shared" si="154"/>
        <v>0</v>
      </c>
      <c r="V498" s="1028">
        <f t="shared" si="143"/>
        <v>0</v>
      </c>
      <c r="W498" s="1041"/>
      <c r="X498" s="1041"/>
      <c r="Y498" s="1029">
        <v>0</v>
      </c>
      <c r="Z498" s="1029"/>
      <c r="AA498" s="1029">
        <v>0</v>
      </c>
      <c r="AB498" s="1029">
        <v>0</v>
      </c>
      <c r="AC498" s="1029">
        <f t="shared" si="151"/>
        <v>0</v>
      </c>
      <c r="AD498" s="1033"/>
      <c r="AE498" s="1033"/>
      <c r="AF498" s="1033"/>
      <c r="AG498" s="1033"/>
      <c r="AH498" s="1033">
        <f t="shared" si="149"/>
        <v>0</v>
      </c>
      <c r="AI498" s="1029">
        <f t="shared" si="155"/>
        <v>0</v>
      </c>
      <c r="AJ498" s="1029"/>
      <c r="AK498" s="1029"/>
      <c r="AL498" s="1029">
        <f t="shared" si="156"/>
        <v>0</v>
      </c>
      <c r="AM498" s="1029"/>
      <c r="AN498" s="1029">
        <f t="shared" si="157"/>
        <v>0</v>
      </c>
      <c r="AO498" s="1029">
        <f t="shared" si="158"/>
        <v>0</v>
      </c>
      <c r="AP498" s="1029">
        <f t="shared" si="144"/>
        <v>0</v>
      </c>
      <c r="AQ498" s="1305"/>
      <c r="AR498" s="1933"/>
      <c r="AS498" s="1305"/>
      <c r="AT498" s="1305"/>
      <c r="AU498" s="1305"/>
      <c r="AV498" s="1305"/>
      <c r="AW498" s="1305"/>
      <c r="AX498" s="1922"/>
      <c r="AY498" s="1922"/>
      <c r="AZ498" s="1922"/>
      <c r="BA498" s="1922"/>
      <c r="BB498" s="1922"/>
      <c r="BC498" s="1922"/>
      <c r="BD498" s="1922"/>
      <c r="BE498" s="1007"/>
    </row>
    <row r="499" spans="1:57" ht="24" hidden="1" customHeight="1">
      <c r="A499" s="911">
        <v>16</v>
      </c>
      <c r="B499" s="1087" t="s">
        <v>549</v>
      </c>
      <c r="C499" s="1010" t="s">
        <v>638</v>
      </c>
      <c r="D499" s="952"/>
      <c r="E499" s="1034">
        <v>0</v>
      </c>
      <c r="F499" s="1034">
        <v>0</v>
      </c>
      <c r="G499" s="1034">
        <v>0</v>
      </c>
      <c r="H499" s="1034">
        <v>0</v>
      </c>
      <c r="I499" s="1034">
        <f t="shared" si="142"/>
        <v>0</v>
      </c>
      <c r="J499" s="1030"/>
      <c r="K499" s="1030"/>
      <c r="L499" s="1030"/>
      <c r="M499" s="1031"/>
      <c r="N499" s="1031">
        <f t="shared" si="150"/>
        <v>0</v>
      </c>
      <c r="O499" s="1031"/>
      <c r="P499" s="1028">
        <f t="shared" si="152"/>
        <v>0</v>
      </c>
      <c r="Q499" s="1028"/>
      <c r="R499" s="1028">
        <f>F499+K499</f>
        <v>0</v>
      </c>
      <c r="S499" s="1028"/>
      <c r="T499" s="1028">
        <f t="shared" si="153"/>
        <v>0</v>
      </c>
      <c r="U499" s="1028">
        <f t="shared" si="154"/>
        <v>0</v>
      </c>
      <c r="V499" s="1028">
        <f t="shared" si="143"/>
        <v>0</v>
      </c>
      <c r="W499" s="1041"/>
      <c r="X499" s="1041"/>
      <c r="Y499" s="1029">
        <v>0</v>
      </c>
      <c r="Z499" s="1029"/>
      <c r="AA499" s="1029">
        <v>0</v>
      </c>
      <c r="AB499" s="1029">
        <v>0</v>
      </c>
      <c r="AC499" s="1029">
        <f t="shared" si="151"/>
        <v>0</v>
      </c>
      <c r="AD499" s="1033"/>
      <c r="AE499" s="1033"/>
      <c r="AF499" s="1033"/>
      <c r="AG499" s="1033"/>
      <c r="AH499" s="1033">
        <f t="shared" si="149"/>
        <v>0</v>
      </c>
      <c r="AI499" s="1029">
        <f t="shared" si="155"/>
        <v>0</v>
      </c>
      <c r="AJ499" s="1029"/>
      <c r="AK499" s="1029"/>
      <c r="AL499" s="1029">
        <f t="shared" si="156"/>
        <v>0</v>
      </c>
      <c r="AM499" s="1029"/>
      <c r="AN499" s="1029">
        <f t="shared" si="157"/>
        <v>0</v>
      </c>
      <c r="AO499" s="1029">
        <f t="shared" si="158"/>
        <v>0</v>
      </c>
      <c r="AP499" s="1029">
        <f t="shared" si="144"/>
        <v>0</v>
      </c>
      <c r="AQ499" s="1305"/>
      <c r="AR499" s="1933"/>
      <c r="AS499" s="1305"/>
      <c r="AT499" s="1305"/>
      <c r="AU499" s="1305"/>
      <c r="AV499" s="1305"/>
      <c r="AW499" s="1305"/>
      <c r="AX499" s="1922"/>
      <c r="AY499" s="1922"/>
      <c r="AZ499" s="1922"/>
      <c r="BA499" s="1922"/>
      <c r="BB499" s="1922"/>
      <c r="BC499" s="1922"/>
      <c r="BD499" s="1922"/>
      <c r="BE499" s="1007"/>
    </row>
    <row r="500" spans="1:57" ht="25.5" hidden="1" customHeight="1">
      <c r="A500" s="913"/>
      <c r="B500" s="1090"/>
      <c r="C500" s="1106" t="s">
        <v>84</v>
      </c>
      <c r="D500" s="952"/>
      <c r="E500" s="1034">
        <v>0</v>
      </c>
      <c r="F500" s="1034">
        <v>0</v>
      </c>
      <c r="G500" s="1034">
        <v>0</v>
      </c>
      <c r="H500" s="1034">
        <v>0</v>
      </c>
      <c r="I500" s="1034">
        <f t="shared" si="142"/>
        <v>0</v>
      </c>
      <c r="J500" s="1030"/>
      <c r="K500" s="1030"/>
      <c r="L500" s="1030"/>
      <c r="M500" s="1031"/>
      <c r="N500" s="1031">
        <f t="shared" si="150"/>
        <v>0</v>
      </c>
      <c r="O500" s="1031"/>
      <c r="P500" s="1028">
        <f t="shared" si="152"/>
        <v>0</v>
      </c>
      <c r="Q500" s="1028"/>
      <c r="R500" s="1028">
        <f>F500+K500</f>
        <v>0</v>
      </c>
      <c r="S500" s="1028"/>
      <c r="T500" s="1028">
        <f t="shared" si="153"/>
        <v>0</v>
      </c>
      <c r="U500" s="1028">
        <f t="shared" si="154"/>
        <v>0</v>
      </c>
      <c r="V500" s="1028">
        <f t="shared" si="143"/>
        <v>0</v>
      </c>
      <c r="W500" s="1041"/>
      <c r="X500" s="1041"/>
      <c r="Y500" s="1029">
        <v>0</v>
      </c>
      <c r="Z500" s="1029"/>
      <c r="AA500" s="1029">
        <v>0</v>
      </c>
      <c r="AB500" s="1029">
        <v>0</v>
      </c>
      <c r="AC500" s="1029">
        <f t="shared" si="151"/>
        <v>0</v>
      </c>
      <c r="AD500" s="1033"/>
      <c r="AE500" s="1033"/>
      <c r="AF500" s="1033"/>
      <c r="AG500" s="1033"/>
      <c r="AH500" s="1033">
        <f t="shared" si="149"/>
        <v>0</v>
      </c>
      <c r="AI500" s="1029">
        <f t="shared" si="155"/>
        <v>0</v>
      </c>
      <c r="AJ500" s="1029"/>
      <c r="AK500" s="1029"/>
      <c r="AL500" s="1029">
        <f t="shared" si="156"/>
        <v>0</v>
      </c>
      <c r="AM500" s="1029"/>
      <c r="AN500" s="1029">
        <f t="shared" si="157"/>
        <v>0</v>
      </c>
      <c r="AO500" s="1029">
        <f t="shared" si="158"/>
        <v>0</v>
      </c>
      <c r="AP500" s="1029">
        <f t="shared" si="144"/>
        <v>0</v>
      </c>
      <c r="AQ500" s="1305"/>
      <c r="AR500" s="1933"/>
      <c r="AS500" s="1305"/>
      <c r="AT500" s="1305"/>
      <c r="AU500" s="1305"/>
      <c r="AV500" s="1305"/>
      <c r="AW500" s="1305"/>
      <c r="AX500" s="1922"/>
      <c r="AY500" s="1922"/>
      <c r="AZ500" s="1922"/>
      <c r="BA500" s="1922"/>
      <c r="BB500" s="1922"/>
      <c r="BC500" s="1922"/>
      <c r="BD500" s="1922"/>
      <c r="BE500" s="1007"/>
    </row>
    <row r="501" spans="1:57" ht="36.75" hidden="1" customHeight="1">
      <c r="A501" s="913"/>
      <c r="B501" s="1087" t="s">
        <v>529</v>
      </c>
      <c r="C501" s="1010" t="s">
        <v>448</v>
      </c>
      <c r="D501" s="952"/>
      <c r="E501" s="1034">
        <v>0.5</v>
      </c>
      <c r="F501" s="1034">
        <v>18000</v>
      </c>
      <c r="G501" s="1034">
        <v>0</v>
      </c>
      <c r="H501" s="1034">
        <v>0</v>
      </c>
      <c r="I501" s="1034">
        <f t="shared" si="142"/>
        <v>18000</v>
      </c>
      <c r="J501" s="1030"/>
      <c r="K501" s="1030"/>
      <c r="L501" s="1030"/>
      <c r="M501" s="1031"/>
      <c r="N501" s="1031">
        <f t="shared" si="150"/>
        <v>0</v>
      </c>
      <c r="O501" s="1031"/>
      <c r="P501" s="1028">
        <v>0</v>
      </c>
      <c r="Q501" s="1028">
        <v>0</v>
      </c>
      <c r="R501" s="1028">
        <v>0</v>
      </c>
      <c r="S501" s="1028"/>
      <c r="T501" s="1028">
        <f t="shared" si="153"/>
        <v>0</v>
      </c>
      <c r="U501" s="1028">
        <f t="shared" si="154"/>
        <v>0</v>
      </c>
      <c r="V501" s="1028">
        <f t="shared" si="143"/>
        <v>0</v>
      </c>
      <c r="W501" s="1041"/>
      <c r="X501" s="1041"/>
      <c r="Y501" s="1029">
        <v>0</v>
      </c>
      <c r="Z501" s="1029"/>
      <c r="AA501" s="1029">
        <v>0</v>
      </c>
      <c r="AB501" s="1029">
        <v>0</v>
      </c>
      <c r="AC501" s="1029">
        <f t="shared" si="151"/>
        <v>0</v>
      </c>
      <c r="AD501" s="1033"/>
      <c r="AE501" s="1033"/>
      <c r="AF501" s="1033"/>
      <c r="AG501" s="1033"/>
      <c r="AH501" s="1033">
        <f t="shared" si="149"/>
        <v>0</v>
      </c>
      <c r="AI501" s="1029">
        <f t="shared" si="155"/>
        <v>0</v>
      </c>
      <c r="AJ501" s="1029"/>
      <c r="AK501" s="1029"/>
      <c r="AL501" s="1029">
        <f t="shared" si="156"/>
        <v>0</v>
      </c>
      <c r="AM501" s="1029"/>
      <c r="AN501" s="1029">
        <f t="shared" si="157"/>
        <v>0</v>
      </c>
      <c r="AO501" s="1029">
        <f t="shared" si="158"/>
        <v>0</v>
      </c>
      <c r="AP501" s="1029">
        <f t="shared" si="144"/>
        <v>0</v>
      </c>
      <c r="AQ501" s="1305"/>
      <c r="AR501" s="1933"/>
      <c r="AS501" s="1305"/>
      <c r="AT501" s="1305"/>
      <c r="AU501" s="1305"/>
      <c r="AV501" s="1305"/>
      <c r="AW501" s="1305"/>
      <c r="AX501" s="1922"/>
      <c r="AY501" s="1922"/>
      <c r="AZ501" s="1922"/>
      <c r="BA501" s="1922"/>
      <c r="BB501" s="1922"/>
      <c r="BC501" s="1922"/>
      <c r="BD501" s="1922"/>
      <c r="BE501" s="1007" t="s">
        <v>75</v>
      </c>
    </row>
    <row r="502" spans="1:57" ht="60" hidden="1">
      <c r="A502" s="913"/>
      <c r="B502" s="1087" t="s">
        <v>529</v>
      </c>
      <c r="C502" s="1010" t="s">
        <v>355</v>
      </c>
      <c r="D502" s="952"/>
      <c r="E502" s="1034">
        <v>0</v>
      </c>
      <c r="F502" s="1034">
        <v>20000</v>
      </c>
      <c r="G502" s="1034">
        <v>0</v>
      </c>
      <c r="H502" s="1034">
        <v>0</v>
      </c>
      <c r="I502" s="1034">
        <f t="shared" si="142"/>
        <v>20000</v>
      </c>
      <c r="J502" s="1030"/>
      <c r="K502" s="1030"/>
      <c r="L502" s="1030"/>
      <c r="M502" s="1031"/>
      <c r="N502" s="1031">
        <f t="shared" si="150"/>
        <v>0</v>
      </c>
      <c r="O502" s="1031"/>
      <c r="P502" s="1028">
        <f t="shared" si="152"/>
        <v>0</v>
      </c>
      <c r="Q502" s="1028"/>
      <c r="R502" s="1028"/>
      <c r="S502" s="1028"/>
      <c r="T502" s="1028">
        <f t="shared" si="153"/>
        <v>0</v>
      </c>
      <c r="U502" s="1028">
        <f t="shared" si="154"/>
        <v>0</v>
      </c>
      <c r="V502" s="1028">
        <f t="shared" si="143"/>
        <v>0</v>
      </c>
      <c r="W502" s="1091">
        <v>2</v>
      </c>
      <c r="X502" s="1092"/>
      <c r="Y502" s="1029">
        <v>0</v>
      </c>
      <c r="Z502" s="1029"/>
      <c r="AA502" s="1029">
        <v>0</v>
      </c>
      <c r="AB502" s="1029">
        <v>0</v>
      </c>
      <c r="AC502" s="1029">
        <f t="shared" si="151"/>
        <v>0</v>
      </c>
      <c r="AD502" s="1033"/>
      <c r="AE502" s="1033"/>
      <c r="AF502" s="1033"/>
      <c r="AG502" s="1033"/>
      <c r="AH502" s="1033">
        <f t="shared" si="149"/>
        <v>0</v>
      </c>
      <c r="AI502" s="1029">
        <f t="shared" si="155"/>
        <v>0</v>
      </c>
      <c r="AJ502" s="1029"/>
      <c r="AK502" s="1029"/>
      <c r="AL502" s="1029">
        <f t="shared" si="156"/>
        <v>0</v>
      </c>
      <c r="AM502" s="1029"/>
      <c r="AN502" s="1029">
        <f t="shared" si="157"/>
        <v>0</v>
      </c>
      <c r="AO502" s="1029">
        <f t="shared" si="158"/>
        <v>0</v>
      </c>
      <c r="AP502" s="1029">
        <f t="shared" si="144"/>
        <v>0</v>
      </c>
      <c r="AQ502" s="1305"/>
      <c r="AR502" s="1933"/>
      <c r="AS502" s="1305"/>
      <c r="AT502" s="1305"/>
      <c r="AU502" s="1305"/>
      <c r="AV502" s="1305"/>
      <c r="AW502" s="1305"/>
      <c r="AX502" s="1922"/>
      <c r="AY502" s="1922"/>
      <c r="AZ502" s="1922"/>
      <c r="BA502" s="1922"/>
      <c r="BB502" s="1922"/>
      <c r="BC502" s="1922"/>
      <c r="BD502" s="1922"/>
      <c r="BE502" s="1007" t="s">
        <v>329</v>
      </c>
    </row>
    <row r="503" spans="1:57" ht="51" customHeight="1">
      <c r="A503" s="913"/>
      <c r="B503" s="1087" t="s">
        <v>529</v>
      </c>
      <c r="C503" s="1010" t="s">
        <v>356</v>
      </c>
      <c r="D503" s="952"/>
      <c r="E503" s="1034">
        <v>0</v>
      </c>
      <c r="F503" s="1034">
        <v>12000</v>
      </c>
      <c r="G503" s="1034">
        <v>0</v>
      </c>
      <c r="H503" s="1034">
        <v>0</v>
      </c>
      <c r="I503" s="1034">
        <f t="shared" si="142"/>
        <v>12000</v>
      </c>
      <c r="J503" s="1030"/>
      <c r="K503" s="1030"/>
      <c r="L503" s="1030"/>
      <c r="M503" s="1031"/>
      <c r="N503" s="1031">
        <f t="shared" si="150"/>
        <v>0</v>
      </c>
      <c r="O503" s="1031"/>
      <c r="P503" s="1028">
        <f t="shared" si="152"/>
        <v>0</v>
      </c>
      <c r="Q503" s="1028">
        <v>1</v>
      </c>
      <c r="R503" s="1028">
        <v>11771.4</v>
      </c>
      <c r="S503" s="1028"/>
      <c r="T503" s="1028">
        <f t="shared" si="153"/>
        <v>0</v>
      </c>
      <c r="U503" s="1028">
        <f t="shared" si="154"/>
        <v>0</v>
      </c>
      <c r="V503" s="1028">
        <f t="shared" si="143"/>
        <v>11771.4</v>
      </c>
      <c r="W503" s="1091">
        <v>2</v>
      </c>
      <c r="X503" s="1092"/>
      <c r="Y503" s="1029">
        <v>0</v>
      </c>
      <c r="Z503" s="1029"/>
      <c r="AA503" s="1029">
        <v>0</v>
      </c>
      <c r="AB503" s="1029">
        <v>0</v>
      </c>
      <c r="AC503" s="1029">
        <f t="shared" si="151"/>
        <v>0</v>
      </c>
      <c r="AD503" s="1033"/>
      <c r="AE503" s="1033"/>
      <c r="AF503" s="1033"/>
      <c r="AG503" s="1033"/>
      <c r="AH503" s="1033">
        <f t="shared" si="149"/>
        <v>0</v>
      </c>
      <c r="AI503" s="1029">
        <f t="shared" si="155"/>
        <v>0</v>
      </c>
      <c r="AJ503" s="1029"/>
      <c r="AK503" s="1029"/>
      <c r="AL503" s="1029">
        <v>174.1</v>
      </c>
      <c r="AM503" s="1029"/>
      <c r="AN503" s="1029">
        <f t="shared" si="157"/>
        <v>0</v>
      </c>
      <c r="AO503" s="1029">
        <f t="shared" si="158"/>
        <v>0</v>
      </c>
      <c r="AP503" s="1029">
        <f t="shared" si="144"/>
        <v>174.1</v>
      </c>
      <c r="AQ503" s="1305"/>
      <c r="AR503" s="1933"/>
      <c r="AS503" s="1305"/>
      <c r="AT503" s="1305"/>
      <c r="AU503" s="1305"/>
      <c r="AV503" s="1305"/>
      <c r="AW503" s="1305"/>
      <c r="AX503" s="1922"/>
      <c r="AY503" s="1922"/>
      <c r="AZ503" s="1922"/>
      <c r="BA503" s="1922"/>
      <c r="BB503" s="1922"/>
      <c r="BC503" s="1922"/>
      <c r="BD503" s="1922"/>
      <c r="BE503" s="1008" t="s">
        <v>329</v>
      </c>
    </row>
    <row r="504" spans="1:57" ht="48.75" customHeight="1">
      <c r="A504" s="913"/>
      <c r="B504" s="1087" t="s">
        <v>669</v>
      </c>
      <c r="C504" s="1010" t="s">
        <v>357</v>
      </c>
      <c r="D504" s="952"/>
      <c r="E504" s="1034">
        <v>0</v>
      </c>
      <c r="F504" s="1034">
        <v>12500</v>
      </c>
      <c r="G504" s="1034">
        <v>0</v>
      </c>
      <c r="H504" s="1034">
        <v>0</v>
      </c>
      <c r="I504" s="1034">
        <f t="shared" si="142"/>
        <v>12500</v>
      </c>
      <c r="J504" s="1030"/>
      <c r="K504" s="1030"/>
      <c r="L504" s="1030"/>
      <c r="M504" s="1031"/>
      <c r="N504" s="1031">
        <f t="shared" si="150"/>
        <v>0</v>
      </c>
      <c r="O504" s="1031"/>
      <c r="P504" s="1028">
        <f t="shared" si="152"/>
        <v>0</v>
      </c>
      <c r="Q504" s="1028">
        <v>1</v>
      </c>
      <c r="R504" s="1028">
        <v>26135.4</v>
      </c>
      <c r="S504" s="1028"/>
      <c r="T504" s="1028">
        <f t="shared" si="153"/>
        <v>0</v>
      </c>
      <c r="U504" s="1028">
        <f t="shared" si="154"/>
        <v>0</v>
      </c>
      <c r="V504" s="1028">
        <f t="shared" si="143"/>
        <v>26135.4</v>
      </c>
      <c r="W504" s="1091">
        <v>2</v>
      </c>
      <c r="X504" s="1092"/>
      <c r="Y504" s="1029">
        <v>0</v>
      </c>
      <c r="Z504" s="1029"/>
      <c r="AA504" s="1029">
        <v>0</v>
      </c>
      <c r="AB504" s="1029">
        <v>0</v>
      </c>
      <c r="AC504" s="1029">
        <f t="shared" si="151"/>
        <v>0</v>
      </c>
      <c r="AD504" s="1033"/>
      <c r="AE504" s="1033"/>
      <c r="AF504" s="1033"/>
      <c r="AG504" s="1033"/>
      <c r="AH504" s="1033">
        <f t="shared" si="149"/>
        <v>0</v>
      </c>
      <c r="AI504" s="1029">
        <f t="shared" si="155"/>
        <v>0</v>
      </c>
      <c r="AJ504" s="1029"/>
      <c r="AK504" s="1029"/>
      <c r="AL504" s="1029">
        <v>5774.4</v>
      </c>
      <c r="AM504" s="1029"/>
      <c r="AN504" s="1029">
        <f t="shared" si="157"/>
        <v>0</v>
      </c>
      <c r="AO504" s="1029">
        <f t="shared" si="158"/>
        <v>0</v>
      </c>
      <c r="AP504" s="1029">
        <f t="shared" si="144"/>
        <v>5774.4</v>
      </c>
      <c r="AQ504" s="1305"/>
      <c r="AR504" s="1933"/>
      <c r="AS504" s="1305"/>
      <c r="AT504" s="1305"/>
      <c r="AU504" s="1305"/>
      <c r="AV504" s="1305"/>
      <c r="AW504" s="1305"/>
      <c r="AX504" s="1922"/>
      <c r="AY504" s="1922"/>
      <c r="AZ504" s="1922"/>
      <c r="BA504" s="1922"/>
      <c r="BB504" s="1922"/>
      <c r="BC504" s="1922"/>
      <c r="BD504" s="1922"/>
      <c r="BE504" s="1008" t="s">
        <v>329</v>
      </c>
    </row>
    <row r="505" spans="1:57" ht="48" hidden="1" customHeight="1">
      <c r="A505" s="913"/>
      <c r="B505" s="1087" t="s">
        <v>839</v>
      </c>
      <c r="C505" s="1044" t="s">
        <v>358</v>
      </c>
      <c r="D505" s="952"/>
      <c r="E505" s="1034">
        <v>0</v>
      </c>
      <c r="F505" s="1034">
        <v>5500</v>
      </c>
      <c r="G505" s="1034">
        <v>0</v>
      </c>
      <c r="H505" s="1034">
        <v>0</v>
      </c>
      <c r="I505" s="1034">
        <f t="shared" si="142"/>
        <v>5500</v>
      </c>
      <c r="J505" s="1030"/>
      <c r="K505" s="1030"/>
      <c r="L505" s="1030"/>
      <c r="M505" s="1031"/>
      <c r="N505" s="1031">
        <f t="shared" si="150"/>
        <v>0</v>
      </c>
      <c r="O505" s="1031"/>
      <c r="P505" s="1028">
        <f t="shared" si="152"/>
        <v>0</v>
      </c>
      <c r="Q505" s="1028"/>
      <c r="R505" s="1028"/>
      <c r="S505" s="1028"/>
      <c r="T505" s="1028">
        <f t="shared" si="153"/>
        <v>0</v>
      </c>
      <c r="U505" s="1028">
        <f t="shared" si="154"/>
        <v>0</v>
      </c>
      <c r="V505" s="1028">
        <f t="shared" si="143"/>
        <v>0</v>
      </c>
      <c r="W505" s="1015"/>
      <c r="X505" s="1015"/>
      <c r="Y505" s="1029">
        <v>0</v>
      </c>
      <c r="Z505" s="1029">
        <v>0</v>
      </c>
      <c r="AA505" s="1029">
        <v>0</v>
      </c>
      <c r="AB505" s="1029">
        <v>0</v>
      </c>
      <c r="AC505" s="1029">
        <f t="shared" si="151"/>
        <v>0</v>
      </c>
      <c r="AD505" s="1033"/>
      <c r="AE505" s="1033"/>
      <c r="AF505" s="1033"/>
      <c r="AG505" s="1033"/>
      <c r="AH505" s="1033">
        <f t="shared" si="149"/>
        <v>0</v>
      </c>
      <c r="AI505" s="1029">
        <f t="shared" si="155"/>
        <v>0</v>
      </c>
      <c r="AJ505" s="1029"/>
      <c r="AK505" s="1029"/>
      <c r="AL505" s="1029">
        <f t="shared" si="156"/>
        <v>0</v>
      </c>
      <c r="AM505" s="1029"/>
      <c r="AN505" s="1029">
        <f t="shared" si="157"/>
        <v>0</v>
      </c>
      <c r="AO505" s="1029">
        <f t="shared" si="158"/>
        <v>0</v>
      </c>
      <c r="AP505" s="1029">
        <f t="shared" si="144"/>
        <v>0</v>
      </c>
      <c r="AQ505" s="1305"/>
      <c r="AR505" s="1933"/>
      <c r="AS505" s="1305"/>
      <c r="AT505" s="1305"/>
      <c r="AU505" s="1305"/>
      <c r="AV505" s="1305"/>
      <c r="AW505" s="1305"/>
      <c r="AX505" s="1922"/>
      <c r="AY505" s="1922"/>
      <c r="AZ505" s="1922"/>
      <c r="BA505" s="1922"/>
      <c r="BB505" s="1922"/>
      <c r="BC505" s="1922"/>
      <c r="BD505" s="1922"/>
      <c r="BE505" s="1007" t="s">
        <v>329</v>
      </c>
    </row>
    <row r="506" spans="1:57" ht="15" hidden="1" customHeight="1">
      <c r="A506" s="913"/>
      <c r="B506" s="1087"/>
      <c r="C506" s="1010"/>
      <c r="D506" s="952"/>
      <c r="E506" s="1034"/>
      <c r="F506" s="1034"/>
      <c r="G506" s="1034"/>
      <c r="H506" s="1034"/>
      <c r="I506" s="1034">
        <f t="shared" si="142"/>
        <v>0</v>
      </c>
      <c r="J506" s="1030"/>
      <c r="K506" s="1030"/>
      <c r="L506" s="1030"/>
      <c r="M506" s="1031"/>
      <c r="N506" s="1031">
        <f t="shared" si="150"/>
        <v>0</v>
      </c>
      <c r="O506" s="1031"/>
      <c r="P506" s="1028"/>
      <c r="Q506" s="1028"/>
      <c r="R506" s="1028"/>
      <c r="S506" s="1028"/>
      <c r="T506" s="1028"/>
      <c r="U506" s="1028"/>
      <c r="V506" s="1028">
        <f t="shared" si="143"/>
        <v>0</v>
      </c>
      <c r="W506" s="1041"/>
      <c r="X506" s="1041"/>
      <c r="Y506" s="1029">
        <v>0</v>
      </c>
      <c r="Z506" s="1029">
        <v>0</v>
      </c>
      <c r="AA506" s="1029">
        <v>0</v>
      </c>
      <c r="AB506" s="1029">
        <v>0</v>
      </c>
      <c r="AC506" s="1029">
        <f t="shared" si="151"/>
        <v>0</v>
      </c>
      <c r="AD506" s="1033"/>
      <c r="AE506" s="1033"/>
      <c r="AF506" s="1033"/>
      <c r="AG506" s="1033"/>
      <c r="AH506" s="1033">
        <f t="shared" si="149"/>
        <v>0</v>
      </c>
      <c r="AI506" s="1029">
        <f t="shared" si="155"/>
        <v>0</v>
      </c>
      <c r="AJ506" s="1029"/>
      <c r="AK506" s="1029"/>
      <c r="AL506" s="1029">
        <f t="shared" si="156"/>
        <v>0</v>
      </c>
      <c r="AM506" s="1029"/>
      <c r="AN506" s="1029">
        <f t="shared" si="157"/>
        <v>0</v>
      </c>
      <c r="AO506" s="1029">
        <f t="shared" si="158"/>
        <v>0</v>
      </c>
      <c r="AP506" s="1029">
        <f t="shared" si="144"/>
        <v>0</v>
      </c>
      <c r="AQ506" s="1305"/>
      <c r="AR506" s="1933"/>
      <c r="AS506" s="1305"/>
      <c r="AT506" s="1305"/>
      <c r="AU506" s="1305"/>
      <c r="AV506" s="1305"/>
      <c r="AW506" s="1305"/>
      <c r="AX506" s="1922"/>
      <c r="AY506" s="1922"/>
      <c r="AZ506" s="1922"/>
      <c r="BA506" s="1922"/>
      <c r="BB506" s="1922"/>
      <c r="BC506" s="1922"/>
      <c r="BD506" s="1922"/>
      <c r="BE506" s="1007"/>
    </row>
    <row r="507" spans="1:57" ht="15" hidden="1" customHeight="1">
      <c r="A507" s="913"/>
      <c r="B507" s="1087"/>
      <c r="C507" s="1010"/>
      <c r="D507" s="952"/>
      <c r="E507" s="1034"/>
      <c r="F507" s="1034"/>
      <c r="G507" s="1034"/>
      <c r="H507" s="1034"/>
      <c r="I507" s="1034">
        <f t="shared" si="142"/>
        <v>0</v>
      </c>
      <c r="J507" s="1030"/>
      <c r="K507" s="1030"/>
      <c r="L507" s="1030"/>
      <c r="M507" s="1031"/>
      <c r="N507" s="1031">
        <f t="shared" si="150"/>
        <v>0</v>
      </c>
      <c r="O507" s="1031"/>
      <c r="P507" s="1028"/>
      <c r="Q507" s="1028"/>
      <c r="R507" s="1028"/>
      <c r="S507" s="1028"/>
      <c r="T507" s="1028"/>
      <c r="U507" s="1028"/>
      <c r="V507" s="1028">
        <f t="shared" si="143"/>
        <v>0</v>
      </c>
      <c r="W507" s="1041"/>
      <c r="X507" s="1041"/>
      <c r="Y507" s="1029">
        <v>0</v>
      </c>
      <c r="Z507" s="1029">
        <v>0</v>
      </c>
      <c r="AA507" s="1029">
        <v>0</v>
      </c>
      <c r="AB507" s="1029">
        <v>0</v>
      </c>
      <c r="AC507" s="1029">
        <f t="shared" si="151"/>
        <v>0</v>
      </c>
      <c r="AD507" s="1033"/>
      <c r="AE507" s="1033"/>
      <c r="AF507" s="1033"/>
      <c r="AG507" s="1033"/>
      <c r="AH507" s="1033">
        <f t="shared" si="149"/>
        <v>0</v>
      </c>
      <c r="AI507" s="1029">
        <f t="shared" si="155"/>
        <v>0</v>
      </c>
      <c r="AJ507" s="1029"/>
      <c r="AK507" s="1029"/>
      <c r="AL507" s="1029">
        <f t="shared" si="156"/>
        <v>0</v>
      </c>
      <c r="AM507" s="1029"/>
      <c r="AN507" s="1029">
        <f t="shared" si="157"/>
        <v>0</v>
      </c>
      <c r="AO507" s="1029">
        <f t="shared" si="158"/>
        <v>0</v>
      </c>
      <c r="AP507" s="1029">
        <f t="shared" si="144"/>
        <v>0</v>
      </c>
      <c r="AQ507" s="1305"/>
      <c r="AR507" s="1933"/>
      <c r="AS507" s="1305"/>
      <c r="AT507" s="1305"/>
      <c r="AU507" s="1305"/>
      <c r="AV507" s="1305"/>
      <c r="AW507" s="1305"/>
      <c r="AX507" s="1922"/>
      <c r="AY507" s="1922"/>
      <c r="AZ507" s="1922"/>
      <c r="BA507" s="1922"/>
      <c r="BB507" s="1922"/>
      <c r="BC507" s="1922"/>
      <c r="BD507" s="1922"/>
      <c r="BE507" s="1007"/>
    </row>
    <row r="508" spans="1:57" ht="15" hidden="1" customHeight="1">
      <c r="A508" s="913"/>
      <c r="B508" s="1087"/>
      <c r="C508" s="1010"/>
      <c r="D508" s="952"/>
      <c r="E508" s="1034"/>
      <c r="F508" s="1034"/>
      <c r="G508" s="1034"/>
      <c r="H508" s="1034"/>
      <c r="I508" s="1034">
        <f t="shared" si="142"/>
        <v>0</v>
      </c>
      <c r="J508" s="1030"/>
      <c r="K508" s="1030"/>
      <c r="L508" s="1030"/>
      <c r="M508" s="1031"/>
      <c r="N508" s="1031">
        <f t="shared" si="150"/>
        <v>0</v>
      </c>
      <c r="O508" s="1031"/>
      <c r="P508" s="1028"/>
      <c r="Q508" s="1028"/>
      <c r="R508" s="1028"/>
      <c r="S508" s="1028"/>
      <c r="T508" s="1028"/>
      <c r="U508" s="1028"/>
      <c r="V508" s="1028">
        <f t="shared" si="143"/>
        <v>0</v>
      </c>
      <c r="W508" s="1041"/>
      <c r="X508" s="1041"/>
      <c r="Y508" s="1029">
        <v>0</v>
      </c>
      <c r="Z508" s="1029">
        <v>0</v>
      </c>
      <c r="AA508" s="1029">
        <v>0</v>
      </c>
      <c r="AB508" s="1029">
        <v>0</v>
      </c>
      <c r="AC508" s="1029">
        <f t="shared" si="151"/>
        <v>0</v>
      </c>
      <c r="AD508" s="1033"/>
      <c r="AE508" s="1033"/>
      <c r="AF508" s="1033"/>
      <c r="AG508" s="1033"/>
      <c r="AH508" s="1033">
        <f t="shared" si="149"/>
        <v>0</v>
      </c>
      <c r="AI508" s="1029">
        <f t="shared" si="155"/>
        <v>0</v>
      </c>
      <c r="AJ508" s="1029"/>
      <c r="AK508" s="1029"/>
      <c r="AL508" s="1029">
        <f t="shared" si="156"/>
        <v>0</v>
      </c>
      <c r="AM508" s="1029"/>
      <c r="AN508" s="1029">
        <f t="shared" si="157"/>
        <v>0</v>
      </c>
      <c r="AO508" s="1029">
        <f t="shared" si="158"/>
        <v>0</v>
      </c>
      <c r="AP508" s="1029">
        <f t="shared" si="144"/>
        <v>0</v>
      </c>
      <c r="AQ508" s="1305"/>
      <c r="AR508" s="1933"/>
      <c r="AS508" s="1305"/>
      <c r="AT508" s="1305"/>
      <c r="AU508" s="1305"/>
      <c r="AV508" s="1305"/>
      <c r="AW508" s="1305"/>
      <c r="AX508" s="1922"/>
      <c r="AY508" s="1922"/>
      <c r="AZ508" s="1922"/>
      <c r="BA508" s="1922"/>
      <c r="BB508" s="1922"/>
      <c r="BC508" s="1922"/>
      <c r="BD508" s="1922"/>
      <c r="BE508" s="1007"/>
    </row>
    <row r="509" spans="1:57" ht="15" hidden="1" customHeight="1">
      <c r="A509" s="913"/>
      <c r="B509" s="1087"/>
      <c r="C509" s="1010"/>
      <c r="D509" s="952"/>
      <c r="E509" s="1034"/>
      <c r="F509" s="1034"/>
      <c r="G509" s="1034"/>
      <c r="H509" s="1034"/>
      <c r="I509" s="1034">
        <f t="shared" si="142"/>
        <v>0</v>
      </c>
      <c r="J509" s="1030"/>
      <c r="K509" s="1030"/>
      <c r="L509" s="1030"/>
      <c r="M509" s="1031"/>
      <c r="N509" s="1031">
        <f t="shared" si="150"/>
        <v>0</v>
      </c>
      <c r="O509" s="1031"/>
      <c r="P509" s="1028"/>
      <c r="Q509" s="1028"/>
      <c r="R509" s="1028"/>
      <c r="S509" s="1028"/>
      <c r="T509" s="1028"/>
      <c r="U509" s="1028"/>
      <c r="V509" s="1028">
        <f t="shared" si="143"/>
        <v>0</v>
      </c>
      <c r="W509" s="1041"/>
      <c r="X509" s="1041"/>
      <c r="Y509" s="1029">
        <v>0</v>
      </c>
      <c r="Z509" s="1029">
        <v>0</v>
      </c>
      <c r="AA509" s="1029">
        <v>0</v>
      </c>
      <c r="AB509" s="1029">
        <v>0</v>
      </c>
      <c r="AC509" s="1029">
        <f t="shared" si="151"/>
        <v>0</v>
      </c>
      <c r="AD509" s="1033"/>
      <c r="AE509" s="1033"/>
      <c r="AF509" s="1033"/>
      <c r="AG509" s="1033"/>
      <c r="AH509" s="1033">
        <f t="shared" si="149"/>
        <v>0</v>
      </c>
      <c r="AI509" s="1029">
        <f t="shared" si="155"/>
        <v>0</v>
      </c>
      <c r="AJ509" s="1029"/>
      <c r="AK509" s="1029"/>
      <c r="AL509" s="1029">
        <f t="shared" si="156"/>
        <v>0</v>
      </c>
      <c r="AM509" s="1029"/>
      <c r="AN509" s="1029">
        <f t="shared" si="157"/>
        <v>0</v>
      </c>
      <c r="AO509" s="1029">
        <f t="shared" si="158"/>
        <v>0</v>
      </c>
      <c r="AP509" s="1029">
        <f t="shared" si="144"/>
        <v>0</v>
      </c>
      <c r="AQ509" s="1305"/>
      <c r="AR509" s="1933"/>
      <c r="AS509" s="1305"/>
      <c r="AT509" s="1305"/>
      <c r="AU509" s="1305"/>
      <c r="AV509" s="1305"/>
      <c r="AW509" s="1305"/>
      <c r="AX509" s="1922"/>
      <c r="AY509" s="1922"/>
      <c r="AZ509" s="1922"/>
      <c r="BA509" s="1922"/>
      <c r="BB509" s="1922"/>
      <c r="BC509" s="1922"/>
      <c r="BD509" s="1922"/>
      <c r="BE509" s="1007"/>
    </row>
    <row r="510" spans="1:57" ht="15" hidden="1" customHeight="1">
      <c r="A510" s="913"/>
      <c r="B510" s="1087"/>
      <c r="C510" s="1010"/>
      <c r="D510" s="952"/>
      <c r="E510" s="1034"/>
      <c r="F510" s="1034"/>
      <c r="G510" s="1034"/>
      <c r="H510" s="1034"/>
      <c r="I510" s="1034">
        <f t="shared" si="142"/>
        <v>0</v>
      </c>
      <c r="J510" s="1030"/>
      <c r="K510" s="1030"/>
      <c r="L510" s="1030"/>
      <c r="M510" s="1031"/>
      <c r="N510" s="1031">
        <f t="shared" si="150"/>
        <v>0</v>
      </c>
      <c r="O510" s="1031"/>
      <c r="P510" s="1028"/>
      <c r="Q510" s="1028"/>
      <c r="R510" s="1028"/>
      <c r="S510" s="1028"/>
      <c r="T510" s="1028"/>
      <c r="U510" s="1028"/>
      <c r="V510" s="1028">
        <f t="shared" si="143"/>
        <v>0</v>
      </c>
      <c r="W510" s="1041"/>
      <c r="X510" s="1041"/>
      <c r="Y510" s="1029">
        <v>0</v>
      </c>
      <c r="Z510" s="1029">
        <v>0</v>
      </c>
      <c r="AA510" s="1029">
        <v>0</v>
      </c>
      <c r="AB510" s="1029">
        <v>0</v>
      </c>
      <c r="AC510" s="1029">
        <f t="shared" si="151"/>
        <v>0</v>
      </c>
      <c r="AD510" s="1033"/>
      <c r="AE510" s="1033"/>
      <c r="AF510" s="1033"/>
      <c r="AG510" s="1033"/>
      <c r="AH510" s="1033">
        <f t="shared" si="149"/>
        <v>0</v>
      </c>
      <c r="AI510" s="1029">
        <f t="shared" si="155"/>
        <v>0</v>
      </c>
      <c r="AJ510" s="1029"/>
      <c r="AK510" s="1029"/>
      <c r="AL510" s="1029">
        <f t="shared" si="156"/>
        <v>0</v>
      </c>
      <c r="AM510" s="1029"/>
      <c r="AN510" s="1029">
        <f t="shared" si="157"/>
        <v>0</v>
      </c>
      <c r="AO510" s="1029">
        <f t="shared" si="158"/>
        <v>0</v>
      </c>
      <c r="AP510" s="1029">
        <f t="shared" si="144"/>
        <v>0</v>
      </c>
      <c r="AQ510" s="1305"/>
      <c r="AR510" s="1933"/>
      <c r="AS510" s="1305"/>
      <c r="AT510" s="1305"/>
      <c r="AU510" s="1305"/>
      <c r="AV510" s="1305"/>
      <c r="AW510" s="1305"/>
      <c r="AX510" s="1922"/>
      <c r="AY510" s="1922"/>
      <c r="AZ510" s="1922"/>
      <c r="BA510" s="1922"/>
      <c r="BB510" s="1922"/>
      <c r="BC510" s="1922"/>
      <c r="BD510" s="1922"/>
      <c r="BE510" s="1007"/>
    </row>
    <row r="511" spans="1:57" ht="15" hidden="1" customHeight="1">
      <c r="A511" s="913"/>
      <c r="B511" s="1087"/>
      <c r="C511" s="1010"/>
      <c r="D511" s="952"/>
      <c r="E511" s="1034"/>
      <c r="F511" s="1034"/>
      <c r="G511" s="1034"/>
      <c r="H511" s="1034"/>
      <c r="I511" s="1034">
        <f t="shared" si="142"/>
        <v>0</v>
      </c>
      <c r="J511" s="1030"/>
      <c r="K511" s="1030"/>
      <c r="L511" s="1030"/>
      <c r="M511" s="1031"/>
      <c r="N511" s="1031">
        <f t="shared" si="150"/>
        <v>0</v>
      </c>
      <c r="O511" s="1031"/>
      <c r="P511" s="1028"/>
      <c r="Q511" s="1028"/>
      <c r="R511" s="1028"/>
      <c r="S511" s="1028"/>
      <c r="T511" s="1028"/>
      <c r="U511" s="1028"/>
      <c r="V511" s="1028">
        <f t="shared" si="143"/>
        <v>0</v>
      </c>
      <c r="W511" s="1041"/>
      <c r="X511" s="1041"/>
      <c r="Y511" s="1029">
        <v>0</v>
      </c>
      <c r="Z511" s="1029">
        <v>0</v>
      </c>
      <c r="AA511" s="1029">
        <v>0</v>
      </c>
      <c r="AB511" s="1029">
        <v>0</v>
      </c>
      <c r="AC511" s="1029">
        <f t="shared" si="151"/>
        <v>0</v>
      </c>
      <c r="AD511" s="1033"/>
      <c r="AE511" s="1033"/>
      <c r="AF511" s="1033"/>
      <c r="AG511" s="1033"/>
      <c r="AH511" s="1033">
        <f t="shared" si="149"/>
        <v>0</v>
      </c>
      <c r="AI511" s="1029">
        <f t="shared" si="155"/>
        <v>0</v>
      </c>
      <c r="AJ511" s="1029"/>
      <c r="AK511" s="1029"/>
      <c r="AL511" s="1029">
        <f t="shared" si="156"/>
        <v>0</v>
      </c>
      <c r="AM511" s="1029"/>
      <c r="AN511" s="1029">
        <f t="shared" si="157"/>
        <v>0</v>
      </c>
      <c r="AO511" s="1029">
        <f t="shared" si="158"/>
        <v>0</v>
      </c>
      <c r="AP511" s="1029">
        <f t="shared" si="144"/>
        <v>0</v>
      </c>
      <c r="AQ511" s="1305"/>
      <c r="AR511" s="1933"/>
      <c r="AS511" s="1305"/>
      <c r="AT511" s="1305"/>
      <c r="AU511" s="1305"/>
      <c r="AV511" s="1305"/>
      <c r="AW511" s="1305"/>
      <c r="AX511" s="1922"/>
      <c r="AY511" s="1922"/>
      <c r="AZ511" s="1922"/>
      <c r="BA511" s="1922"/>
      <c r="BB511" s="1922"/>
      <c r="BC511" s="1922"/>
      <c r="BD511" s="1922"/>
      <c r="BE511" s="1007"/>
    </row>
    <row r="512" spans="1:57" ht="15" hidden="1" customHeight="1">
      <c r="A512" s="913"/>
      <c r="B512" s="1087"/>
      <c r="C512" s="1010"/>
      <c r="D512" s="952"/>
      <c r="E512" s="1034"/>
      <c r="F512" s="1034"/>
      <c r="G512" s="1034"/>
      <c r="H512" s="1034"/>
      <c r="I512" s="1034">
        <f t="shared" si="142"/>
        <v>0</v>
      </c>
      <c r="J512" s="1030"/>
      <c r="K512" s="1030"/>
      <c r="L512" s="1030"/>
      <c r="M512" s="1031"/>
      <c r="N512" s="1031">
        <f t="shared" si="150"/>
        <v>0</v>
      </c>
      <c r="O512" s="1031"/>
      <c r="P512" s="1028"/>
      <c r="Q512" s="1028"/>
      <c r="R512" s="1028"/>
      <c r="S512" s="1028"/>
      <c r="T512" s="1028"/>
      <c r="U512" s="1028"/>
      <c r="V512" s="1028">
        <f t="shared" si="143"/>
        <v>0</v>
      </c>
      <c r="W512" s="1041"/>
      <c r="X512" s="1041"/>
      <c r="Y512" s="1029">
        <v>0</v>
      </c>
      <c r="Z512" s="1029">
        <v>0</v>
      </c>
      <c r="AA512" s="1029">
        <v>0</v>
      </c>
      <c r="AB512" s="1029">
        <v>0</v>
      </c>
      <c r="AC512" s="1029">
        <f t="shared" si="151"/>
        <v>0</v>
      </c>
      <c r="AD512" s="1033"/>
      <c r="AE512" s="1033"/>
      <c r="AF512" s="1033"/>
      <c r="AG512" s="1033"/>
      <c r="AH512" s="1033">
        <f t="shared" si="149"/>
        <v>0</v>
      </c>
      <c r="AI512" s="1029">
        <f t="shared" si="155"/>
        <v>0</v>
      </c>
      <c r="AJ512" s="1029"/>
      <c r="AK512" s="1029"/>
      <c r="AL512" s="1029">
        <f t="shared" si="156"/>
        <v>0</v>
      </c>
      <c r="AM512" s="1029"/>
      <c r="AN512" s="1029">
        <f t="shared" si="157"/>
        <v>0</v>
      </c>
      <c r="AO512" s="1029">
        <f t="shared" si="158"/>
        <v>0</v>
      </c>
      <c r="AP512" s="1029">
        <f t="shared" si="144"/>
        <v>0</v>
      </c>
      <c r="AQ512" s="1305"/>
      <c r="AR512" s="1933"/>
      <c r="AS512" s="1305"/>
      <c r="AT512" s="1305"/>
      <c r="AU512" s="1305"/>
      <c r="AV512" s="1305"/>
      <c r="AW512" s="1305"/>
      <c r="AX512" s="1922"/>
      <c r="AY512" s="1922"/>
      <c r="AZ512" s="1922"/>
      <c r="BA512" s="1922"/>
      <c r="BB512" s="1922"/>
      <c r="BC512" s="1922"/>
      <c r="BD512" s="1922"/>
      <c r="BE512" s="1007"/>
    </row>
    <row r="513" spans="1:57" ht="15" hidden="1" customHeight="1">
      <c r="A513" s="913"/>
      <c r="B513" s="1087"/>
      <c r="C513" s="1010"/>
      <c r="D513" s="952"/>
      <c r="E513" s="1034"/>
      <c r="F513" s="1034"/>
      <c r="G513" s="1034"/>
      <c r="H513" s="1034"/>
      <c r="I513" s="1034">
        <f t="shared" si="142"/>
        <v>0</v>
      </c>
      <c r="J513" s="1030"/>
      <c r="K513" s="1030"/>
      <c r="L513" s="1030"/>
      <c r="M513" s="1031"/>
      <c r="N513" s="1031">
        <f t="shared" si="150"/>
        <v>0</v>
      </c>
      <c r="O513" s="1031"/>
      <c r="P513" s="1028"/>
      <c r="Q513" s="1028"/>
      <c r="R513" s="1028"/>
      <c r="S513" s="1028"/>
      <c r="T513" s="1028"/>
      <c r="U513" s="1028"/>
      <c r="V513" s="1028">
        <f t="shared" si="143"/>
        <v>0</v>
      </c>
      <c r="W513" s="1041"/>
      <c r="X513" s="1041"/>
      <c r="Y513" s="1029">
        <v>0</v>
      </c>
      <c r="Z513" s="1029">
        <v>0</v>
      </c>
      <c r="AA513" s="1029">
        <v>0</v>
      </c>
      <c r="AB513" s="1029">
        <v>0</v>
      </c>
      <c r="AC513" s="1029">
        <f t="shared" si="151"/>
        <v>0</v>
      </c>
      <c r="AD513" s="1033"/>
      <c r="AE513" s="1033"/>
      <c r="AF513" s="1033"/>
      <c r="AG513" s="1033"/>
      <c r="AH513" s="1033">
        <f t="shared" si="149"/>
        <v>0</v>
      </c>
      <c r="AI513" s="1029">
        <f t="shared" si="155"/>
        <v>0</v>
      </c>
      <c r="AJ513" s="1029"/>
      <c r="AK513" s="1029"/>
      <c r="AL513" s="1029">
        <f t="shared" si="156"/>
        <v>0</v>
      </c>
      <c r="AM513" s="1029"/>
      <c r="AN513" s="1029">
        <f t="shared" si="157"/>
        <v>0</v>
      </c>
      <c r="AO513" s="1029">
        <f t="shared" si="158"/>
        <v>0</v>
      </c>
      <c r="AP513" s="1029">
        <f t="shared" si="144"/>
        <v>0</v>
      </c>
      <c r="AQ513" s="1305"/>
      <c r="AR513" s="1933"/>
      <c r="AS513" s="1305"/>
      <c r="AT513" s="1305"/>
      <c r="AU513" s="1305"/>
      <c r="AV513" s="1305"/>
      <c r="AW513" s="1305"/>
      <c r="AX513" s="1922"/>
      <c r="AY513" s="1922"/>
      <c r="AZ513" s="1922"/>
      <c r="BA513" s="1922"/>
      <c r="BB513" s="1922"/>
      <c r="BC513" s="1922"/>
      <c r="BD513" s="1922"/>
      <c r="BE513" s="1007"/>
    </row>
    <row r="514" spans="1:57" ht="15" hidden="1" customHeight="1">
      <c r="A514" s="913"/>
      <c r="B514" s="1087"/>
      <c r="C514" s="1010"/>
      <c r="D514" s="952"/>
      <c r="E514" s="1034"/>
      <c r="F514" s="1034"/>
      <c r="G514" s="1034"/>
      <c r="H514" s="1034"/>
      <c r="I514" s="1034">
        <f t="shared" si="142"/>
        <v>0</v>
      </c>
      <c r="J514" s="1030"/>
      <c r="K514" s="1030"/>
      <c r="L514" s="1030"/>
      <c r="M514" s="1031"/>
      <c r="N514" s="1031">
        <f t="shared" si="150"/>
        <v>0</v>
      </c>
      <c r="O514" s="1031"/>
      <c r="P514" s="1028"/>
      <c r="Q514" s="1028"/>
      <c r="R514" s="1028"/>
      <c r="S514" s="1028"/>
      <c r="T514" s="1028"/>
      <c r="U514" s="1028"/>
      <c r="V514" s="1028">
        <f t="shared" si="143"/>
        <v>0</v>
      </c>
      <c r="W514" s="1041"/>
      <c r="X514" s="1041"/>
      <c r="Y514" s="1029">
        <v>0</v>
      </c>
      <c r="Z514" s="1029">
        <v>0</v>
      </c>
      <c r="AA514" s="1029">
        <v>0</v>
      </c>
      <c r="AB514" s="1029">
        <v>0</v>
      </c>
      <c r="AC514" s="1029">
        <f t="shared" si="151"/>
        <v>0</v>
      </c>
      <c r="AD514" s="1033"/>
      <c r="AE514" s="1033"/>
      <c r="AF514" s="1033"/>
      <c r="AG514" s="1033"/>
      <c r="AH514" s="1033">
        <f t="shared" si="149"/>
        <v>0</v>
      </c>
      <c r="AI514" s="1029">
        <f t="shared" si="155"/>
        <v>0</v>
      </c>
      <c r="AJ514" s="1029"/>
      <c r="AK514" s="1029"/>
      <c r="AL514" s="1029">
        <f t="shared" si="156"/>
        <v>0</v>
      </c>
      <c r="AM514" s="1029"/>
      <c r="AN514" s="1029">
        <f t="shared" si="157"/>
        <v>0</v>
      </c>
      <c r="AO514" s="1029">
        <f t="shared" si="158"/>
        <v>0</v>
      </c>
      <c r="AP514" s="1029">
        <f t="shared" si="144"/>
        <v>0</v>
      </c>
      <c r="AQ514" s="1305"/>
      <c r="AR514" s="1933"/>
      <c r="AS514" s="1305"/>
      <c r="AT514" s="1305"/>
      <c r="AU514" s="1305"/>
      <c r="AV514" s="1305"/>
      <c r="AW514" s="1305"/>
      <c r="AX514" s="1922"/>
      <c r="AY514" s="1922"/>
      <c r="AZ514" s="1922"/>
      <c r="BA514" s="1922"/>
      <c r="BB514" s="1922"/>
      <c r="BC514" s="1922"/>
      <c r="BD514" s="1922"/>
      <c r="BE514" s="1007"/>
    </row>
    <row r="515" spans="1:57" ht="15" hidden="1" customHeight="1">
      <c r="A515" s="913"/>
      <c r="B515" s="1087"/>
      <c r="C515" s="1010"/>
      <c r="D515" s="952"/>
      <c r="E515" s="1034"/>
      <c r="F515" s="1034"/>
      <c r="G515" s="1034"/>
      <c r="H515" s="1034"/>
      <c r="I515" s="1034">
        <f t="shared" si="142"/>
        <v>0</v>
      </c>
      <c r="J515" s="1030"/>
      <c r="K515" s="1030"/>
      <c r="L515" s="1030"/>
      <c r="M515" s="1031"/>
      <c r="N515" s="1031">
        <f t="shared" si="150"/>
        <v>0</v>
      </c>
      <c r="O515" s="1031"/>
      <c r="P515" s="1028"/>
      <c r="Q515" s="1028"/>
      <c r="R515" s="1028"/>
      <c r="S515" s="1028"/>
      <c r="T515" s="1028"/>
      <c r="U515" s="1028"/>
      <c r="V515" s="1028">
        <f t="shared" si="143"/>
        <v>0</v>
      </c>
      <c r="W515" s="1041"/>
      <c r="X515" s="1041"/>
      <c r="Y515" s="1029">
        <v>0</v>
      </c>
      <c r="Z515" s="1029">
        <v>0</v>
      </c>
      <c r="AA515" s="1029">
        <v>0</v>
      </c>
      <c r="AB515" s="1029">
        <v>0</v>
      </c>
      <c r="AC515" s="1029">
        <f t="shared" si="151"/>
        <v>0</v>
      </c>
      <c r="AD515" s="1033"/>
      <c r="AE515" s="1033"/>
      <c r="AF515" s="1033"/>
      <c r="AG515" s="1033"/>
      <c r="AH515" s="1033">
        <f t="shared" si="149"/>
        <v>0</v>
      </c>
      <c r="AI515" s="1029">
        <f t="shared" si="155"/>
        <v>0</v>
      </c>
      <c r="AJ515" s="1029"/>
      <c r="AK515" s="1029"/>
      <c r="AL515" s="1029">
        <f t="shared" si="156"/>
        <v>0</v>
      </c>
      <c r="AM515" s="1029"/>
      <c r="AN515" s="1029">
        <f t="shared" si="157"/>
        <v>0</v>
      </c>
      <c r="AO515" s="1029">
        <f t="shared" si="158"/>
        <v>0</v>
      </c>
      <c r="AP515" s="1029">
        <f t="shared" si="144"/>
        <v>0</v>
      </c>
      <c r="AQ515" s="1305"/>
      <c r="AR515" s="1933"/>
      <c r="AS515" s="1305"/>
      <c r="AT515" s="1305"/>
      <c r="AU515" s="1305"/>
      <c r="AV515" s="1305"/>
      <c r="AW515" s="1305"/>
      <c r="AX515" s="1922"/>
      <c r="AY515" s="1922"/>
      <c r="AZ515" s="1922"/>
      <c r="BA515" s="1922"/>
      <c r="BB515" s="1922"/>
      <c r="BC515" s="1922"/>
      <c r="BD515" s="1922"/>
      <c r="BE515" s="1007"/>
    </row>
    <row r="516" spans="1:57" ht="15" hidden="1" customHeight="1">
      <c r="B516" s="1107"/>
      <c r="C516" s="1108"/>
      <c r="D516" s="952"/>
      <c r="E516" s="1034"/>
      <c r="F516" s="1034"/>
      <c r="G516" s="1034"/>
      <c r="H516" s="1034"/>
      <c r="I516" s="1034">
        <f t="shared" si="142"/>
        <v>0</v>
      </c>
      <c r="J516" s="1030"/>
      <c r="K516" s="1030"/>
      <c r="L516" s="1030"/>
      <c r="M516" s="1031"/>
      <c r="N516" s="1031">
        <f t="shared" si="150"/>
        <v>0</v>
      </c>
      <c r="O516" s="1031"/>
      <c r="P516" s="1028"/>
      <c r="Q516" s="1028"/>
      <c r="R516" s="1028"/>
      <c r="S516" s="1028"/>
      <c r="T516" s="1028"/>
      <c r="U516" s="1028"/>
      <c r="V516" s="1028">
        <f t="shared" si="143"/>
        <v>0</v>
      </c>
      <c r="W516" s="1041"/>
      <c r="X516" s="1041"/>
      <c r="Y516" s="1029">
        <v>0</v>
      </c>
      <c r="Z516" s="1029">
        <v>0</v>
      </c>
      <c r="AA516" s="1029">
        <v>0</v>
      </c>
      <c r="AB516" s="1029">
        <v>0</v>
      </c>
      <c r="AC516" s="1029">
        <f t="shared" si="151"/>
        <v>0</v>
      </c>
      <c r="AD516" s="1033"/>
      <c r="AE516" s="1033"/>
      <c r="AF516" s="1033"/>
      <c r="AG516" s="1033"/>
      <c r="AH516" s="1033">
        <f t="shared" si="149"/>
        <v>0</v>
      </c>
      <c r="AI516" s="1029">
        <f t="shared" si="155"/>
        <v>0</v>
      </c>
      <c r="AJ516" s="1029"/>
      <c r="AK516" s="1029"/>
      <c r="AL516" s="1029">
        <f t="shared" si="156"/>
        <v>0</v>
      </c>
      <c r="AM516" s="1029"/>
      <c r="AN516" s="1029">
        <f t="shared" si="157"/>
        <v>0</v>
      </c>
      <c r="AO516" s="1029">
        <f t="shared" si="158"/>
        <v>0</v>
      </c>
      <c r="AP516" s="1029">
        <f t="shared" si="144"/>
        <v>0</v>
      </c>
      <c r="AQ516" s="1305"/>
      <c r="AR516" s="1933"/>
      <c r="AS516" s="1305"/>
      <c r="AT516" s="1305"/>
      <c r="AU516" s="1305"/>
      <c r="AV516" s="1305"/>
      <c r="AW516" s="1305"/>
      <c r="AX516" s="1922"/>
      <c r="AY516" s="1922"/>
      <c r="AZ516" s="1922"/>
      <c r="BA516" s="1922"/>
      <c r="BB516" s="1922"/>
      <c r="BC516" s="1922"/>
      <c r="BD516" s="1922"/>
      <c r="BE516" s="1007"/>
    </row>
    <row r="517" spans="1:57" ht="22.5" hidden="1" customHeight="1">
      <c r="B517" s="943" t="s">
        <v>516</v>
      </c>
      <c r="C517" s="942" t="s">
        <v>598</v>
      </c>
      <c r="D517" s="1142" t="e">
        <f>SUM(#REF!)</f>
        <v>#REF!</v>
      </c>
      <c r="E517" s="1142" t="e">
        <f>SUM(D517:D517)</f>
        <v>#REF!</v>
      </c>
      <c r="F517" s="1142" t="e">
        <f>SUM(D517:E517)</f>
        <v>#REF!</v>
      </c>
      <c r="G517" s="1142" t="e">
        <f t="shared" ref="G517:M517" si="159">SUM(D517:F517)</f>
        <v>#REF!</v>
      </c>
      <c r="H517" s="1142" t="e">
        <f t="shared" si="159"/>
        <v>#REF!</v>
      </c>
      <c r="I517" s="1142" t="e">
        <f t="shared" si="159"/>
        <v>#REF!</v>
      </c>
      <c r="J517" s="1142" t="e">
        <f t="shared" si="159"/>
        <v>#REF!</v>
      </c>
      <c r="K517" s="1142" t="e">
        <f t="shared" si="159"/>
        <v>#REF!</v>
      </c>
      <c r="L517" s="1142" t="e">
        <f t="shared" si="159"/>
        <v>#REF!</v>
      </c>
      <c r="M517" s="1142" t="e">
        <f t="shared" si="159"/>
        <v>#REF!</v>
      </c>
      <c r="N517" s="1142" t="e">
        <f t="shared" si="150"/>
        <v>#REF!</v>
      </c>
      <c r="O517" s="1142"/>
      <c r="P517" s="1142">
        <f>P521</f>
        <v>1.9</v>
      </c>
      <c r="Q517" s="1142">
        <f>Q521</f>
        <v>1</v>
      </c>
      <c r="R517" s="1142">
        <f>R521</f>
        <v>19804.099999999999</v>
      </c>
      <c r="S517" s="1142">
        <f>S521</f>
        <v>95000</v>
      </c>
      <c r="T517" s="1142">
        <f>SUM(T518:T537)</f>
        <v>0</v>
      </c>
      <c r="U517" s="1142">
        <f>SUM(U518:U537)</f>
        <v>0</v>
      </c>
      <c r="V517" s="1142">
        <f t="shared" si="143"/>
        <v>114804.1</v>
      </c>
      <c r="W517" s="1143"/>
      <c r="X517" s="1143"/>
      <c r="Y517" s="1142">
        <v>0</v>
      </c>
      <c r="Z517" s="1142">
        <v>0</v>
      </c>
      <c r="AA517" s="1142">
        <v>0</v>
      </c>
      <c r="AB517" s="1142">
        <v>0</v>
      </c>
      <c r="AC517" s="1142">
        <f t="shared" si="151"/>
        <v>0</v>
      </c>
      <c r="AD517" s="1142">
        <f>SUM(AD518:AD537)</f>
        <v>0</v>
      </c>
      <c r="AE517" s="1142">
        <f>SUM(AE518:AE537)</f>
        <v>0</v>
      </c>
      <c r="AF517" s="1142">
        <f>SUM(AF518:AF537)</f>
        <v>0</v>
      </c>
      <c r="AG517" s="1142">
        <f>SUM(AG518:AG537)</f>
        <v>0</v>
      </c>
      <c r="AH517" s="1142">
        <f t="shared" si="149"/>
        <v>0</v>
      </c>
      <c r="AI517" s="1142">
        <f t="shared" si="155"/>
        <v>0</v>
      </c>
      <c r="AJ517" s="1142"/>
      <c r="AK517" s="1142"/>
      <c r="AL517" s="1142">
        <f t="shared" si="156"/>
        <v>0</v>
      </c>
      <c r="AM517" s="1142"/>
      <c r="AN517" s="1142">
        <f t="shared" si="157"/>
        <v>0</v>
      </c>
      <c r="AO517" s="1142">
        <f t="shared" si="158"/>
        <v>0</v>
      </c>
      <c r="AP517" s="1142">
        <f t="shared" si="144"/>
        <v>0</v>
      </c>
      <c r="AQ517" s="1142"/>
      <c r="AR517" s="1314"/>
      <c r="AS517" s="1142"/>
      <c r="AT517" s="1142"/>
      <c r="AU517" s="1142"/>
      <c r="AV517" s="1142"/>
      <c r="AW517" s="1142"/>
      <c r="AX517" s="1861"/>
      <c r="AY517" s="1861"/>
      <c r="AZ517" s="1861"/>
      <c r="BA517" s="1861"/>
      <c r="BB517" s="1861"/>
      <c r="BC517" s="1861"/>
      <c r="BD517" s="1861"/>
      <c r="BE517" s="1149"/>
    </row>
    <row r="518" spans="1:57" ht="36" hidden="1" customHeight="1">
      <c r="A518" s="901" t="s">
        <v>635</v>
      </c>
      <c r="B518" s="1087"/>
      <c r="C518" s="1044" t="s">
        <v>651</v>
      </c>
      <c r="D518" s="952"/>
      <c r="E518" s="1034">
        <v>0</v>
      </c>
      <c r="F518" s="1034">
        <v>0</v>
      </c>
      <c r="G518" s="1034">
        <v>0</v>
      </c>
      <c r="H518" s="1034">
        <v>0</v>
      </c>
      <c r="I518" s="1034">
        <f t="shared" si="142"/>
        <v>0</v>
      </c>
      <c r="J518" s="1030"/>
      <c r="K518" s="1030"/>
      <c r="L518" s="1030"/>
      <c r="M518" s="1031"/>
      <c r="N518" s="1031">
        <f t="shared" si="150"/>
        <v>0</v>
      </c>
      <c r="O518" s="1031"/>
      <c r="P518" s="1028">
        <f t="shared" ref="P518:P537" si="160">E518+J518</f>
        <v>0</v>
      </c>
      <c r="Q518" s="1028"/>
      <c r="R518" s="1028">
        <f t="shared" ref="R518:R537" si="161">F518+K518</f>
        <v>0</v>
      </c>
      <c r="S518" s="1028"/>
      <c r="T518" s="1028">
        <f t="shared" ref="T518:T537" si="162">G518+L518</f>
        <v>0</v>
      </c>
      <c r="U518" s="1028">
        <f t="shared" ref="U518:U537" si="163">H518+M518</f>
        <v>0</v>
      </c>
      <c r="V518" s="1028">
        <f t="shared" si="143"/>
        <v>0</v>
      </c>
      <c r="W518" s="1041"/>
      <c r="X518" s="1041"/>
      <c r="Y518" s="1029">
        <v>0</v>
      </c>
      <c r="Z518" s="1029">
        <v>0</v>
      </c>
      <c r="AA518" s="1029">
        <v>0</v>
      </c>
      <c r="AB518" s="1029">
        <v>0</v>
      </c>
      <c r="AC518" s="1029">
        <f t="shared" si="151"/>
        <v>0</v>
      </c>
      <c r="AD518" s="1033"/>
      <c r="AE518" s="1033"/>
      <c r="AF518" s="1033"/>
      <c r="AG518" s="1033"/>
      <c r="AH518" s="1033">
        <f t="shared" si="149"/>
        <v>0</v>
      </c>
      <c r="AI518" s="1029">
        <f t="shared" si="155"/>
        <v>0</v>
      </c>
      <c r="AJ518" s="1029"/>
      <c r="AK518" s="1029"/>
      <c r="AL518" s="1029">
        <f t="shared" si="156"/>
        <v>0</v>
      </c>
      <c r="AM518" s="1029"/>
      <c r="AN518" s="1029">
        <f t="shared" si="157"/>
        <v>0</v>
      </c>
      <c r="AO518" s="1029">
        <f t="shared" si="158"/>
        <v>0</v>
      </c>
      <c r="AP518" s="1029">
        <f t="shared" si="144"/>
        <v>0</v>
      </c>
      <c r="AQ518" s="1305"/>
      <c r="AR518" s="1933"/>
      <c r="AS518" s="1305"/>
      <c r="AT518" s="1305"/>
      <c r="AU518" s="1305"/>
      <c r="AV518" s="1305"/>
      <c r="AW518" s="1305"/>
      <c r="AX518" s="1922"/>
      <c r="AY518" s="1922"/>
      <c r="AZ518" s="1922"/>
      <c r="BA518" s="1922"/>
      <c r="BB518" s="1922"/>
      <c r="BC518" s="1922"/>
      <c r="BD518" s="1922"/>
      <c r="BE518" s="1007"/>
    </row>
    <row r="519" spans="1:57" ht="24" hidden="1" customHeight="1">
      <c r="B519" s="1087"/>
      <c r="C519" s="1010" t="s">
        <v>650</v>
      </c>
      <c r="D519" s="1024"/>
      <c r="E519" s="1035">
        <v>0</v>
      </c>
      <c r="F519" s="1035">
        <v>0</v>
      </c>
      <c r="G519" s="1035">
        <v>0</v>
      </c>
      <c r="H519" s="1035">
        <v>0</v>
      </c>
      <c r="I519" s="1035">
        <f t="shared" si="142"/>
        <v>0</v>
      </c>
      <c r="J519" s="1036"/>
      <c r="K519" s="1036"/>
      <c r="L519" s="1036"/>
      <c r="M519" s="1037"/>
      <c r="N519" s="1037">
        <f t="shared" si="150"/>
        <v>0</v>
      </c>
      <c r="O519" s="1037"/>
      <c r="P519" s="1026">
        <f t="shared" si="160"/>
        <v>0</v>
      </c>
      <c r="Q519" s="1026"/>
      <c r="R519" s="1026">
        <f t="shared" si="161"/>
        <v>0</v>
      </c>
      <c r="S519" s="1026"/>
      <c r="T519" s="1026">
        <f t="shared" si="162"/>
        <v>0</v>
      </c>
      <c r="U519" s="1026">
        <f t="shared" si="163"/>
        <v>0</v>
      </c>
      <c r="V519" s="1026">
        <f t="shared" si="143"/>
        <v>0</v>
      </c>
      <c r="W519" s="1038"/>
      <c r="X519" s="1038"/>
      <c r="Y519" s="1032">
        <v>0</v>
      </c>
      <c r="Z519" s="1032">
        <v>0</v>
      </c>
      <c r="AA519" s="1032">
        <v>0</v>
      </c>
      <c r="AB519" s="1032">
        <v>0</v>
      </c>
      <c r="AC519" s="1032">
        <f t="shared" si="151"/>
        <v>0</v>
      </c>
      <c r="AD519" s="1039"/>
      <c r="AE519" s="1039"/>
      <c r="AF519" s="1039"/>
      <c r="AG519" s="1039"/>
      <c r="AH519" s="1039">
        <f t="shared" si="149"/>
        <v>0</v>
      </c>
      <c r="AI519" s="1032">
        <f t="shared" si="155"/>
        <v>0</v>
      </c>
      <c r="AJ519" s="1032"/>
      <c r="AK519" s="1032"/>
      <c r="AL519" s="1032">
        <f t="shared" si="156"/>
        <v>0</v>
      </c>
      <c r="AM519" s="1032"/>
      <c r="AN519" s="1032">
        <f t="shared" si="157"/>
        <v>0</v>
      </c>
      <c r="AO519" s="1032">
        <f t="shared" si="158"/>
        <v>0</v>
      </c>
      <c r="AP519" s="1032">
        <f t="shared" si="144"/>
        <v>0</v>
      </c>
      <c r="AQ519" s="1304"/>
      <c r="AR519" s="1934"/>
      <c r="AS519" s="1304"/>
      <c r="AT519" s="1304"/>
      <c r="AU519" s="1304"/>
      <c r="AV519" s="1304"/>
      <c r="AW519" s="1304"/>
      <c r="AX519" s="1921"/>
      <c r="AY519" s="1921"/>
      <c r="AZ519" s="1921"/>
      <c r="BA519" s="1921"/>
      <c r="BB519" s="1921"/>
      <c r="BC519" s="1921"/>
      <c r="BD519" s="1921"/>
      <c r="BE519" s="1007"/>
    </row>
    <row r="520" spans="1:57" ht="14.25" hidden="1" customHeight="1">
      <c r="A520" s="901" t="s">
        <v>646</v>
      </c>
      <c r="B520" s="1087"/>
      <c r="C520" s="1010" t="s">
        <v>638</v>
      </c>
      <c r="D520" s="952"/>
      <c r="E520" s="1034">
        <v>0</v>
      </c>
      <c r="F520" s="1034">
        <v>0</v>
      </c>
      <c r="G520" s="1034">
        <v>0</v>
      </c>
      <c r="H520" s="1034">
        <v>0</v>
      </c>
      <c r="I520" s="1034">
        <f t="shared" si="142"/>
        <v>0</v>
      </c>
      <c r="J520" s="1030"/>
      <c r="K520" s="1030"/>
      <c r="L520" s="1030"/>
      <c r="M520" s="1031"/>
      <c r="N520" s="1031">
        <f t="shared" si="150"/>
        <v>0</v>
      </c>
      <c r="O520" s="1031"/>
      <c r="P520" s="1028">
        <f t="shared" si="160"/>
        <v>0</v>
      </c>
      <c r="Q520" s="1028"/>
      <c r="R520" s="1028">
        <f t="shared" si="161"/>
        <v>0</v>
      </c>
      <c r="S520" s="1028"/>
      <c r="T520" s="1028">
        <f t="shared" si="162"/>
        <v>0</v>
      </c>
      <c r="U520" s="1028">
        <f t="shared" si="163"/>
        <v>0</v>
      </c>
      <c r="V520" s="1028">
        <f t="shared" si="143"/>
        <v>0</v>
      </c>
      <c r="W520" s="1041"/>
      <c r="X520" s="1041"/>
      <c r="Y520" s="1029">
        <v>0</v>
      </c>
      <c r="Z520" s="1029">
        <v>0</v>
      </c>
      <c r="AA520" s="1029">
        <v>0</v>
      </c>
      <c r="AB520" s="1029">
        <v>0</v>
      </c>
      <c r="AC520" s="1029">
        <f t="shared" si="151"/>
        <v>0</v>
      </c>
      <c r="AD520" s="1033"/>
      <c r="AE520" s="1033"/>
      <c r="AF520" s="1033"/>
      <c r="AG520" s="1033"/>
      <c r="AH520" s="1033">
        <f t="shared" si="149"/>
        <v>0</v>
      </c>
      <c r="AI520" s="1029">
        <f t="shared" si="155"/>
        <v>0</v>
      </c>
      <c r="AJ520" s="1029"/>
      <c r="AK520" s="1029"/>
      <c r="AL520" s="1029">
        <f t="shared" si="156"/>
        <v>0</v>
      </c>
      <c r="AM520" s="1029"/>
      <c r="AN520" s="1029">
        <f t="shared" si="157"/>
        <v>0</v>
      </c>
      <c r="AO520" s="1029">
        <f t="shared" si="158"/>
        <v>0</v>
      </c>
      <c r="AP520" s="1029">
        <f t="shared" si="144"/>
        <v>0</v>
      </c>
      <c r="AQ520" s="1305"/>
      <c r="AR520" s="1933"/>
      <c r="AS520" s="1305"/>
      <c r="AT520" s="1305"/>
      <c r="AU520" s="1305"/>
      <c r="AV520" s="1305"/>
      <c r="AW520" s="1305"/>
      <c r="AX520" s="1922"/>
      <c r="AY520" s="1922"/>
      <c r="AZ520" s="1922"/>
      <c r="BA520" s="1922"/>
      <c r="BB520" s="1922"/>
      <c r="BC520" s="1922"/>
      <c r="BD520" s="1922"/>
      <c r="BE520" s="1007"/>
    </row>
    <row r="521" spans="1:57" ht="30" hidden="1" customHeight="1">
      <c r="A521" s="911">
        <v>17</v>
      </c>
      <c r="B521" s="1087" t="s">
        <v>514</v>
      </c>
      <c r="C521" s="1044" t="s">
        <v>649</v>
      </c>
      <c r="D521" s="1093"/>
      <c r="E521" s="1034">
        <v>0</v>
      </c>
      <c r="F521" s="1034">
        <v>0</v>
      </c>
      <c r="G521" s="1034">
        <v>0</v>
      </c>
      <c r="H521" s="1034">
        <v>0</v>
      </c>
      <c r="I521" s="1034">
        <f t="shared" si="142"/>
        <v>0</v>
      </c>
      <c r="J521" s="1030"/>
      <c r="K521" s="1030"/>
      <c r="L521" s="1030"/>
      <c r="M521" s="1031">
        <f>28000-28000</f>
        <v>0</v>
      </c>
      <c r="N521" s="1031">
        <f t="shared" si="150"/>
        <v>0</v>
      </c>
      <c r="O521" s="1031"/>
      <c r="P521" s="1028">
        <v>1.9</v>
      </c>
      <c r="Q521" s="1028">
        <v>1</v>
      </c>
      <c r="R521" s="1028">
        <f>4543.2+15260.9</f>
        <v>19804.099999999999</v>
      </c>
      <c r="S521" s="1028">
        <v>95000</v>
      </c>
      <c r="T521" s="1028">
        <v>0</v>
      </c>
      <c r="U521" s="1028">
        <f t="shared" si="163"/>
        <v>0</v>
      </c>
      <c r="V521" s="1028">
        <f t="shared" si="143"/>
        <v>114804.1</v>
      </c>
      <c r="W521" s="1059"/>
      <c r="X521" s="1059"/>
      <c r="Y521" s="1029">
        <v>0</v>
      </c>
      <c r="Z521" s="917">
        <v>0</v>
      </c>
      <c r="AA521" s="1029">
        <v>0</v>
      </c>
      <c r="AB521" s="1029">
        <v>0</v>
      </c>
      <c r="AC521" s="1029">
        <f t="shared" si="151"/>
        <v>0</v>
      </c>
      <c r="AD521" s="1033"/>
      <c r="AE521" s="1033"/>
      <c r="AF521" s="1033"/>
      <c r="AG521" s="1033">
        <f>28000-28000</f>
        <v>0</v>
      </c>
      <c r="AH521" s="1033">
        <f t="shared" si="149"/>
        <v>0</v>
      </c>
      <c r="AI521" s="1029">
        <f t="shared" si="155"/>
        <v>0</v>
      </c>
      <c r="AJ521" s="1029"/>
      <c r="AK521" s="1029"/>
      <c r="AL521" s="917">
        <f t="shared" si="156"/>
        <v>0</v>
      </c>
      <c r="AM521" s="917"/>
      <c r="AN521" s="1029">
        <f t="shared" si="157"/>
        <v>0</v>
      </c>
      <c r="AO521" s="1029">
        <f t="shared" si="158"/>
        <v>0</v>
      </c>
      <c r="AP521" s="1029">
        <f t="shared" si="144"/>
        <v>0</v>
      </c>
      <c r="AQ521" s="1305"/>
      <c r="AR521" s="1933"/>
      <c r="AS521" s="1305"/>
      <c r="AT521" s="1305"/>
      <c r="AU521" s="1305"/>
      <c r="AV521" s="1305"/>
      <c r="AW521" s="1305"/>
      <c r="AX521" s="1922"/>
      <c r="AY521" s="1922"/>
      <c r="AZ521" s="1922"/>
      <c r="BA521" s="1922"/>
      <c r="BB521" s="1922"/>
      <c r="BC521" s="1922"/>
      <c r="BD521" s="1922"/>
      <c r="BE521" s="1008" t="s">
        <v>949</v>
      </c>
    </row>
    <row r="522" spans="1:57" ht="14.25" hidden="1" customHeight="1">
      <c r="B522" s="1087" t="s">
        <v>554</v>
      </c>
      <c r="C522" s="1010" t="s">
        <v>648</v>
      </c>
      <c r="D522" s="952"/>
      <c r="E522" s="1034">
        <v>0</v>
      </c>
      <c r="F522" s="1034">
        <v>0</v>
      </c>
      <c r="G522" s="1034">
        <v>0</v>
      </c>
      <c r="H522" s="1034">
        <v>0</v>
      </c>
      <c r="I522" s="1034">
        <f t="shared" si="142"/>
        <v>0</v>
      </c>
      <c r="J522" s="1030"/>
      <c r="K522" s="1030"/>
      <c r="L522" s="1030"/>
      <c r="M522" s="1031"/>
      <c r="N522" s="1031">
        <f t="shared" si="150"/>
        <v>0</v>
      </c>
      <c r="O522" s="1031"/>
      <c r="P522" s="1028">
        <f t="shared" si="160"/>
        <v>0</v>
      </c>
      <c r="Q522" s="1028"/>
      <c r="R522" s="997">
        <f t="shared" si="161"/>
        <v>0</v>
      </c>
      <c r="S522" s="997"/>
      <c r="T522" s="1028">
        <f t="shared" si="162"/>
        <v>0</v>
      </c>
      <c r="U522" s="1028">
        <f t="shared" si="163"/>
        <v>0</v>
      </c>
      <c r="V522" s="1028">
        <f t="shared" si="143"/>
        <v>0</v>
      </c>
      <c r="W522" s="1041"/>
      <c r="X522" s="1041"/>
      <c r="Y522" s="1029">
        <v>0</v>
      </c>
      <c r="Z522" s="917"/>
      <c r="AA522" s="1029"/>
      <c r="AB522" s="1029">
        <v>0</v>
      </c>
      <c r="AC522" s="1029">
        <f t="shared" si="151"/>
        <v>0</v>
      </c>
      <c r="AD522" s="1033"/>
      <c r="AE522" s="1033"/>
      <c r="AF522" s="1033"/>
      <c r="AG522" s="1033"/>
      <c r="AH522" s="1033">
        <f t="shared" si="149"/>
        <v>0</v>
      </c>
      <c r="AI522" s="1029">
        <f t="shared" si="155"/>
        <v>0</v>
      </c>
      <c r="AJ522" s="1029"/>
      <c r="AK522" s="1029"/>
      <c r="AL522" s="917"/>
      <c r="AM522" s="917"/>
      <c r="AN522" s="1029"/>
      <c r="AO522" s="1029">
        <f>AB522+AG522</f>
        <v>0</v>
      </c>
      <c r="AP522" s="1029">
        <f t="shared" si="144"/>
        <v>0</v>
      </c>
      <c r="AQ522" s="1305"/>
      <c r="AR522" s="1933"/>
      <c r="AS522" s="1305"/>
      <c r="AT522" s="1305"/>
      <c r="AU522" s="1305"/>
      <c r="AV522" s="1305"/>
      <c r="AW522" s="1305"/>
      <c r="AX522" s="1922"/>
      <c r="AY522" s="1922"/>
      <c r="AZ522" s="1922"/>
      <c r="BA522" s="1922"/>
      <c r="BB522" s="1922"/>
      <c r="BC522" s="1922"/>
      <c r="BD522" s="1922"/>
      <c r="BE522" s="1008"/>
    </row>
    <row r="523" spans="1:57" ht="14.25" hidden="1" customHeight="1">
      <c r="B523" s="1087"/>
      <c r="C523" s="1044"/>
      <c r="D523" s="952"/>
      <c r="E523" s="1034">
        <v>0</v>
      </c>
      <c r="F523" s="1034">
        <v>0</v>
      </c>
      <c r="G523" s="1034">
        <v>0</v>
      </c>
      <c r="H523" s="1034">
        <v>0</v>
      </c>
      <c r="I523" s="1034">
        <f t="shared" ref="I523:I586" si="164">SUM(F523:H523)</f>
        <v>0</v>
      </c>
      <c r="J523" s="1030"/>
      <c r="K523" s="1030"/>
      <c r="L523" s="1030"/>
      <c r="M523" s="1031"/>
      <c r="N523" s="1031">
        <f t="shared" si="150"/>
        <v>0</v>
      </c>
      <c r="O523" s="1031"/>
      <c r="P523" s="1028">
        <f t="shared" si="160"/>
        <v>0</v>
      </c>
      <c r="Q523" s="1028"/>
      <c r="R523" s="997">
        <f t="shared" si="161"/>
        <v>0</v>
      </c>
      <c r="S523" s="997"/>
      <c r="T523" s="1028">
        <f t="shared" si="162"/>
        <v>0</v>
      </c>
      <c r="U523" s="1028">
        <f t="shared" si="163"/>
        <v>0</v>
      </c>
      <c r="V523" s="1028">
        <f t="shared" ref="V523:V586" si="165">SUM(R523:U523)</f>
        <v>0</v>
      </c>
      <c r="W523" s="1041"/>
      <c r="X523" s="1041"/>
      <c r="Y523" s="1029"/>
      <c r="Z523" s="917"/>
      <c r="AA523" s="1029"/>
      <c r="AB523" s="1029"/>
      <c r="AC523" s="1029">
        <f t="shared" si="151"/>
        <v>0</v>
      </c>
      <c r="AD523" s="1033"/>
      <c r="AE523" s="1033"/>
      <c r="AF523" s="1033"/>
      <c r="AG523" s="1033"/>
      <c r="AH523" s="1033">
        <f t="shared" si="149"/>
        <v>0</v>
      </c>
      <c r="AI523" s="1029"/>
      <c r="AJ523" s="1029"/>
      <c r="AK523" s="1029"/>
      <c r="AL523" s="917"/>
      <c r="AM523" s="917"/>
      <c r="AN523" s="1029"/>
      <c r="AO523" s="1029"/>
      <c r="AP523" s="1029">
        <f t="shared" ref="AP523:AP586" si="166">SUM(AL523:AO523)</f>
        <v>0</v>
      </c>
      <c r="AQ523" s="1305"/>
      <c r="AR523" s="1933"/>
      <c r="AS523" s="1305"/>
      <c r="AT523" s="1305"/>
      <c r="AU523" s="1305"/>
      <c r="AV523" s="1305"/>
      <c r="AW523" s="1305"/>
      <c r="AX523" s="1922"/>
      <c r="AY523" s="1922"/>
      <c r="AZ523" s="1922"/>
      <c r="BA523" s="1922"/>
      <c r="BB523" s="1922"/>
      <c r="BC523" s="1922"/>
      <c r="BD523" s="1922"/>
      <c r="BE523" s="1008"/>
    </row>
    <row r="524" spans="1:57" ht="14.25" hidden="1" customHeight="1">
      <c r="B524" s="1087"/>
      <c r="C524" s="1044"/>
      <c r="D524" s="952"/>
      <c r="E524" s="1034">
        <v>0</v>
      </c>
      <c r="F524" s="1034">
        <v>0</v>
      </c>
      <c r="G524" s="1034">
        <v>0</v>
      </c>
      <c r="H524" s="1034">
        <v>0</v>
      </c>
      <c r="I524" s="1034">
        <f t="shared" si="164"/>
        <v>0</v>
      </c>
      <c r="J524" s="1030"/>
      <c r="K524" s="1030"/>
      <c r="L524" s="1030"/>
      <c r="M524" s="1031"/>
      <c r="N524" s="1031">
        <f t="shared" si="150"/>
        <v>0</v>
      </c>
      <c r="O524" s="1031"/>
      <c r="P524" s="1028">
        <f t="shared" si="160"/>
        <v>0</v>
      </c>
      <c r="Q524" s="1028"/>
      <c r="R524" s="997">
        <f t="shared" si="161"/>
        <v>0</v>
      </c>
      <c r="S524" s="997"/>
      <c r="T524" s="1028">
        <f t="shared" si="162"/>
        <v>0</v>
      </c>
      <c r="U524" s="1028">
        <f t="shared" si="163"/>
        <v>0</v>
      </c>
      <c r="V524" s="1028">
        <f t="shared" si="165"/>
        <v>0</v>
      </c>
      <c r="W524" s="1041"/>
      <c r="X524" s="1041"/>
      <c r="Y524" s="1029"/>
      <c r="Z524" s="917"/>
      <c r="AA524" s="1029"/>
      <c r="AB524" s="1029"/>
      <c r="AC524" s="1029">
        <f t="shared" si="151"/>
        <v>0</v>
      </c>
      <c r="AD524" s="1033"/>
      <c r="AE524" s="1033"/>
      <c r="AF524" s="1033"/>
      <c r="AG524" s="1033"/>
      <c r="AH524" s="1033">
        <f t="shared" si="149"/>
        <v>0</v>
      </c>
      <c r="AI524" s="1029"/>
      <c r="AJ524" s="1029"/>
      <c r="AK524" s="1029"/>
      <c r="AL524" s="917"/>
      <c r="AM524" s="917"/>
      <c r="AN524" s="1029"/>
      <c r="AO524" s="1029"/>
      <c r="AP524" s="1029">
        <f t="shared" si="166"/>
        <v>0</v>
      </c>
      <c r="AQ524" s="1305"/>
      <c r="AR524" s="1933"/>
      <c r="AS524" s="1305"/>
      <c r="AT524" s="1305"/>
      <c r="AU524" s="1305"/>
      <c r="AV524" s="1305"/>
      <c r="AW524" s="1305"/>
      <c r="AX524" s="1922"/>
      <c r="AY524" s="1922"/>
      <c r="AZ524" s="1922"/>
      <c r="BA524" s="1922"/>
      <c r="BB524" s="1922"/>
      <c r="BC524" s="1922"/>
      <c r="BD524" s="1922"/>
      <c r="BE524" s="1008"/>
    </row>
    <row r="525" spans="1:57" ht="14.25" hidden="1" customHeight="1">
      <c r="B525" s="1087"/>
      <c r="C525" s="1044"/>
      <c r="D525" s="952"/>
      <c r="E525" s="1034">
        <v>0</v>
      </c>
      <c r="F525" s="1034">
        <v>0</v>
      </c>
      <c r="G525" s="1034">
        <v>0</v>
      </c>
      <c r="H525" s="1034">
        <v>0</v>
      </c>
      <c r="I525" s="1034">
        <f t="shared" si="164"/>
        <v>0</v>
      </c>
      <c r="J525" s="1030"/>
      <c r="K525" s="1030"/>
      <c r="L525" s="1030"/>
      <c r="M525" s="1031"/>
      <c r="N525" s="1031">
        <f t="shared" si="150"/>
        <v>0</v>
      </c>
      <c r="O525" s="1031"/>
      <c r="P525" s="1028">
        <f t="shared" si="160"/>
        <v>0</v>
      </c>
      <c r="Q525" s="1028"/>
      <c r="R525" s="997">
        <f t="shared" si="161"/>
        <v>0</v>
      </c>
      <c r="S525" s="997"/>
      <c r="T525" s="1028">
        <f t="shared" si="162"/>
        <v>0</v>
      </c>
      <c r="U525" s="1028">
        <f t="shared" si="163"/>
        <v>0</v>
      </c>
      <c r="V525" s="1028">
        <f t="shared" si="165"/>
        <v>0</v>
      </c>
      <c r="W525" s="1041"/>
      <c r="X525" s="1041"/>
      <c r="Y525" s="1029"/>
      <c r="Z525" s="917"/>
      <c r="AA525" s="1029"/>
      <c r="AB525" s="1029"/>
      <c r="AC525" s="1029">
        <f t="shared" si="151"/>
        <v>0</v>
      </c>
      <c r="AD525" s="1033"/>
      <c r="AE525" s="1033"/>
      <c r="AF525" s="1033"/>
      <c r="AG525" s="1033"/>
      <c r="AH525" s="1033">
        <f t="shared" si="149"/>
        <v>0</v>
      </c>
      <c r="AI525" s="1029"/>
      <c r="AJ525" s="1029"/>
      <c r="AK525" s="1029"/>
      <c r="AL525" s="917"/>
      <c r="AM525" s="917"/>
      <c r="AN525" s="1029"/>
      <c r="AO525" s="1029"/>
      <c r="AP525" s="1029">
        <f t="shared" si="166"/>
        <v>0</v>
      </c>
      <c r="AQ525" s="1305"/>
      <c r="AR525" s="1933"/>
      <c r="AS525" s="1305"/>
      <c r="AT525" s="1305"/>
      <c r="AU525" s="1305"/>
      <c r="AV525" s="1305"/>
      <c r="AW525" s="1305"/>
      <c r="AX525" s="1922"/>
      <c r="AY525" s="1922"/>
      <c r="AZ525" s="1922"/>
      <c r="BA525" s="1922"/>
      <c r="BB525" s="1922"/>
      <c r="BC525" s="1922"/>
      <c r="BD525" s="1922"/>
      <c r="BE525" s="1008"/>
    </row>
    <row r="526" spans="1:57" ht="14.25" hidden="1" customHeight="1">
      <c r="B526" s="1087"/>
      <c r="C526" s="1044"/>
      <c r="D526" s="952"/>
      <c r="E526" s="1034">
        <v>0</v>
      </c>
      <c r="F526" s="1034">
        <v>0</v>
      </c>
      <c r="G526" s="1034">
        <v>0</v>
      </c>
      <c r="H526" s="1034">
        <v>0</v>
      </c>
      <c r="I526" s="1034">
        <f t="shared" si="164"/>
        <v>0</v>
      </c>
      <c r="J526" s="1030"/>
      <c r="K526" s="1030"/>
      <c r="L526" s="1030"/>
      <c r="M526" s="1031"/>
      <c r="N526" s="1031">
        <f t="shared" si="150"/>
        <v>0</v>
      </c>
      <c r="O526" s="1031"/>
      <c r="P526" s="1028">
        <f t="shared" si="160"/>
        <v>0</v>
      </c>
      <c r="Q526" s="1028"/>
      <c r="R526" s="997">
        <f t="shared" si="161"/>
        <v>0</v>
      </c>
      <c r="S526" s="997"/>
      <c r="T526" s="1028">
        <f t="shared" si="162"/>
        <v>0</v>
      </c>
      <c r="U526" s="1028">
        <f t="shared" si="163"/>
        <v>0</v>
      </c>
      <c r="V526" s="1028">
        <f t="shared" si="165"/>
        <v>0</v>
      </c>
      <c r="W526" s="1041"/>
      <c r="X526" s="1041"/>
      <c r="Y526" s="1029"/>
      <c r="Z526" s="917"/>
      <c r="AA526" s="1029"/>
      <c r="AB526" s="1029"/>
      <c r="AC526" s="1029">
        <f t="shared" si="151"/>
        <v>0</v>
      </c>
      <c r="AD526" s="1033"/>
      <c r="AE526" s="1033"/>
      <c r="AF526" s="1033"/>
      <c r="AG526" s="1033"/>
      <c r="AH526" s="1033">
        <f t="shared" si="149"/>
        <v>0</v>
      </c>
      <c r="AI526" s="1029"/>
      <c r="AJ526" s="1029"/>
      <c r="AK526" s="1029"/>
      <c r="AL526" s="917"/>
      <c r="AM526" s="917"/>
      <c r="AN526" s="1029"/>
      <c r="AO526" s="1029"/>
      <c r="AP526" s="1029">
        <f t="shared" si="166"/>
        <v>0</v>
      </c>
      <c r="AQ526" s="1305"/>
      <c r="AR526" s="1933"/>
      <c r="AS526" s="1305"/>
      <c r="AT526" s="1305"/>
      <c r="AU526" s="1305"/>
      <c r="AV526" s="1305"/>
      <c r="AW526" s="1305"/>
      <c r="AX526" s="1922"/>
      <c r="AY526" s="1922"/>
      <c r="AZ526" s="1922"/>
      <c r="BA526" s="1922"/>
      <c r="BB526" s="1922"/>
      <c r="BC526" s="1922"/>
      <c r="BD526" s="1922"/>
      <c r="BE526" s="1008"/>
    </row>
    <row r="527" spans="1:57" ht="14.25" hidden="1" customHeight="1">
      <c r="B527" s="1087"/>
      <c r="C527" s="1044"/>
      <c r="D527" s="952"/>
      <c r="E527" s="1034">
        <v>0</v>
      </c>
      <c r="F527" s="1034">
        <v>0</v>
      </c>
      <c r="G527" s="1034">
        <v>0</v>
      </c>
      <c r="H527" s="1034">
        <v>0</v>
      </c>
      <c r="I527" s="1034">
        <f t="shared" si="164"/>
        <v>0</v>
      </c>
      <c r="J527" s="1030"/>
      <c r="K527" s="1030"/>
      <c r="L527" s="1030"/>
      <c r="M527" s="1031"/>
      <c r="N527" s="1031">
        <f t="shared" si="150"/>
        <v>0</v>
      </c>
      <c r="O527" s="1031"/>
      <c r="P527" s="1028">
        <f t="shared" si="160"/>
        <v>0</v>
      </c>
      <c r="Q527" s="1028"/>
      <c r="R527" s="997">
        <f t="shared" si="161"/>
        <v>0</v>
      </c>
      <c r="S527" s="997"/>
      <c r="T527" s="1028">
        <f t="shared" si="162"/>
        <v>0</v>
      </c>
      <c r="U527" s="1028">
        <f t="shared" si="163"/>
        <v>0</v>
      </c>
      <c r="V527" s="1028">
        <f t="shared" si="165"/>
        <v>0</v>
      </c>
      <c r="W527" s="1041"/>
      <c r="X527" s="1041"/>
      <c r="Y527" s="1029"/>
      <c r="Z527" s="917"/>
      <c r="AA527" s="1029"/>
      <c r="AB527" s="1029"/>
      <c r="AC527" s="1029">
        <f t="shared" si="151"/>
        <v>0</v>
      </c>
      <c r="AD527" s="1033"/>
      <c r="AE527" s="1033"/>
      <c r="AF527" s="1033"/>
      <c r="AG527" s="1033"/>
      <c r="AH527" s="1033">
        <f t="shared" si="149"/>
        <v>0</v>
      </c>
      <c r="AI527" s="1029"/>
      <c r="AJ527" s="1029"/>
      <c r="AK527" s="1029"/>
      <c r="AL527" s="917"/>
      <c r="AM527" s="917"/>
      <c r="AN527" s="1029"/>
      <c r="AO527" s="1029"/>
      <c r="AP527" s="1029">
        <f t="shared" si="166"/>
        <v>0</v>
      </c>
      <c r="AQ527" s="1305"/>
      <c r="AR527" s="1933"/>
      <c r="AS527" s="1305"/>
      <c r="AT527" s="1305"/>
      <c r="AU527" s="1305"/>
      <c r="AV527" s="1305"/>
      <c r="AW527" s="1305"/>
      <c r="AX527" s="1922"/>
      <c r="AY527" s="1922"/>
      <c r="AZ527" s="1922"/>
      <c r="BA527" s="1922"/>
      <c r="BB527" s="1922"/>
      <c r="BC527" s="1922"/>
      <c r="BD527" s="1922"/>
      <c r="BE527" s="1008"/>
    </row>
    <row r="528" spans="1:57" ht="14.25" hidden="1" customHeight="1">
      <c r="B528" s="1087"/>
      <c r="C528" s="1044"/>
      <c r="D528" s="952"/>
      <c r="E528" s="1034">
        <v>0</v>
      </c>
      <c r="F528" s="1034">
        <v>0</v>
      </c>
      <c r="G528" s="1034">
        <v>0</v>
      </c>
      <c r="H528" s="1034">
        <v>0</v>
      </c>
      <c r="I528" s="1034">
        <f t="shared" si="164"/>
        <v>0</v>
      </c>
      <c r="J528" s="1030"/>
      <c r="K528" s="1030"/>
      <c r="L528" s="1030"/>
      <c r="M528" s="1031"/>
      <c r="N528" s="1031">
        <f t="shared" si="150"/>
        <v>0</v>
      </c>
      <c r="O528" s="1031"/>
      <c r="P528" s="1028">
        <f t="shared" si="160"/>
        <v>0</v>
      </c>
      <c r="Q528" s="1028"/>
      <c r="R528" s="997">
        <f t="shared" si="161"/>
        <v>0</v>
      </c>
      <c r="S528" s="997"/>
      <c r="T528" s="1028">
        <f t="shared" si="162"/>
        <v>0</v>
      </c>
      <c r="U528" s="1028">
        <f t="shared" si="163"/>
        <v>0</v>
      </c>
      <c r="V528" s="1028">
        <f t="shared" si="165"/>
        <v>0</v>
      </c>
      <c r="W528" s="1041"/>
      <c r="X528" s="1041"/>
      <c r="Y528" s="1029"/>
      <c r="Z528" s="917"/>
      <c r="AA528" s="1029"/>
      <c r="AB528" s="1029"/>
      <c r="AC528" s="1029">
        <f t="shared" si="151"/>
        <v>0</v>
      </c>
      <c r="AD528" s="1033"/>
      <c r="AE528" s="1033"/>
      <c r="AF528" s="1033"/>
      <c r="AG528" s="1033"/>
      <c r="AH528" s="1033">
        <f t="shared" si="149"/>
        <v>0</v>
      </c>
      <c r="AI528" s="1029"/>
      <c r="AJ528" s="1029"/>
      <c r="AK528" s="1029"/>
      <c r="AL528" s="917"/>
      <c r="AM528" s="917"/>
      <c r="AN528" s="1029"/>
      <c r="AO528" s="1029"/>
      <c r="AP528" s="1029">
        <f t="shared" si="166"/>
        <v>0</v>
      </c>
      <c r="AQ528" s="1305"/>
      <c r="AR528" s="1933"/>
      <c r="AS528" s="1305"/>
      <c r="AT528" s="1305"/>
      <c r="AU528" s="1305"/>
      <c r="AV528" s="1305"/>
      <c r="AW528" s="1305"/>
      <c r="AX528" s="1922"/>
      <c r="AY528" s="1922"/>
      <c r="AZ528" s="1922"/>
      <c r="BA528" s="1922"/>
      <c r="BB528" s="1922"/>
      <c r="BC528" s="1922"/>
      <c r="BD528" s="1922"/>
      <c r="BE528" s="1008"/>
    </row>
    <row r="529" spans="1:57" ht="14.25" hidden="1" customHeight="1">
      <c r="B529" s="1087"/>
      <c r="C529" s="1044"/>
      <c r="D529" s="952"/>
      <c r="E529" s="1034">
        <v>0</v>
      </c>
      <c r="F529" s="1034">
        <v>0</v>
      </c>
      <c r="G529" s="1034">
        <v>0</v>
      </c>
      <c r="H529" s="1034">
        <v>0</v>
      </c>
      <c r="I529" s="1034">
        <f t="shared" si="164"/>
        <v>0</v>
      </c>
      <c r="J529" s="1030"/>
      <c r="K529" s="1030"/>
      <c r="L529" s="1030"/>
      <c r="M529" s="1031"/>
      <c r="N529" s="1031">
        <f t="shared" si="150"/>
        <v>0</v>
      </c>
      <c r="O529" s="1031"/>
      <c r="P529" s="1028">
        <f t="shared" si="160"/>
        <v>0</v>
      </c>
      <c r="Q529" s="1028"/>
      <c r="R529" s="997">
        <f t="shared" si="161"/>
        <v>0</v>
      </c>
      <c r="S529" s="997"/>
      <c r="T529" s="1028">
        <f t="shared" si="162"/>
        <v>0</v>
      </c>
      <c r="U529" s="1028">
        <f t="shared" si="163"/>
        <v>0</v>
      </c>
      <c r="V529" s="1028">
        <f t="shared" si="165"/>
        <v>0</v>
      </c>
      <c r="W529" s="1041"/>
      <c r="X529" s="1041"/>
      <c r="Y529" s="1029"/>
      <c r="Z529" s="917"/>
      <c r="AA529" s="1029"/>
      <c r="AB529" s="1029"/>
      <c r="AC529" s="1029">
        <f t="shared" si="151"/>
        <v>0</v>
      </c>
      <c r="AD529" s="1033"/>
      <c r="AE529" s="1033"/>
      <c r="AF529" s="1033"/>
      <c r="AG529" s="1033"/>
      <c r="AH529" s="1033">
        <f t="shared" si="149"/>
        <v>0</v>
      </c>
      <c r="AI529" s="1029"/>
      <c r="AJ529" s="1029"/>
      <c r="AK529" s="1029"/>
      <c r="AL529" s="917"/>
      <c r="AM529" s="917"/>
      <c r="AN529" s="1029"/>
      <c r="AO529" s="1029"/>
      <c r="AP529" s="1029">
        <f t="shared" si="166"/>
        <v>0</v>
      </c>
      <c r="AQ529" s="1305"/>
      <c r="AR529" s="1933"/>
      <c r="AS529" s="1305"/>
      <c r="AT529" s="1305"/>
      <c r="AU529" s="1305"/>
      <c r="AV529" s="1305"/>
      <c r="AW529" s="1305"/>
      <c r="AX529" s="1922"/>
      <c r="AY529" s="1922"/>
      <c r="AZ529" s="1922"/>
      <c r="BA529" s="1922"/>
      <c r="BB529" s="1922"/>
      <c r="BC529" s="1922"/>
      <c r="BD529" s="1922"/>
      <c r="BE529" s="1008"/>
    </row>
    <row r="530" spans="1:57" ht="14.25" hidden="1" customHeight="1">
      <c r="B530" s="1087"/>
      <c r="C530" s="1044"/>
      <c r="D530" s="952"/>
      <c r="E530" s="1034">
        <v>0</v>
      </c>
      <c r="F530" s="1034">
        <v>0</v>
      </c>
      <c r="G530" s="1034">
        <v>0</v>
      </c>
      <c r="H530" s="1034">
        <v>0</v>
      </c>
      <c r="I530" s="1034">
        <f t="shared" si="164"/>
        <v>0</v>
      </c>
      <c r="J530" s="1030"/>
      <c r="K530" s="1030"/>
      <c r="L530" s="1030"/>
      <c r="M530" s="1031"/>
      <c r="N530" s="1031">
        <f t="shared" si="150"/>
        <v>0</v>
      </c>
      <c r="O530" s="1031"/>
      <c r="P530" s="1028">
        <f t="shared" si="160"/>
        <v>0</v>
      </c>
      <c r="Q530" s="1028"/>
      <c r="R530" s="997">
        <f t="shared" si="161"/>
        <v>0</v>
      </c>
      <c r="S530" s="997"/>
      <c r="T530" s="1028">
        <f t="shared" si="162"/>
        <v>0</v>
      </c>
      <c r="U530" s="1028">
        <f t="shared" si="163"/>
        <v>0</v>
      </c>
      <c r="V530" s="1028">
        <f t="shared" si="165"/>
        <v>0</v>
      </c>
      <c r="W530" s="1041"/>
      <c r="X530" s="1041"/>
      <c r="Y530" s="1029"/>
      <c r="Z530" s="917"/>
      <c r="AA530" s="1029"/>
      <c r="AB530" s="1029"/>
      <c r="AC530" s="1029">
        <f t="shared" si="151"/>
        <v>0</v>
      </c>
      <c r="AD530" s="1033"/>
      <c r="AE530" s="1033"/>
      <c r="AF530" s="1033"/>
      <c r="AG530" s="1033"/>
      <c r="AH530" s="1033">
        <f t="shared" si="149"/>
        <v>0</v>
      </c>
      <c r="AI530" s="1029"/>
      <c r="AJ530" s="1029"/>
      <c r="AK530" s="1029"/>
      <c r="AL530" s="917"/>
      <c r="AM530" s="917"/>
      <c r="AN530" s="1029"/>
      <c r="AO530" s="1029"/>
      <c r="AP530" s="1029">
        <f t="shared" si="166"/>
        <v>0</v>
      </c>
      <c r="AQ530" s="1305"/>
      <c r="AR530" s="1933"/>
      <c r="AS530" s="1305"/>
      <c r="AT530" s="1305"/>
      <c r="AU530" s="1305"/>
      <c r="AV530" s="1305"/>
      <c r="AW530" s="1305"/>
      <c r="AX530" s="1922"/>
      <c r="AY530" s="1922"/>
      <c r="AZ530" s="1922"/>
      <c r="BA530" s="1922"/>
      <c r="BB530" s="1922"/>
      <c r="BC530" s="1922"/>
      <c r="BD530" s="1922"/>
      <c r="BE530" s="1008"/>
    </row>
    <row r="531" spans="1:57" ht="14.25" hidden="1" customHeight="1">
      <c r="B531" s="1087"/>
      <c r="C531" s="1044"/>
      <c r="D531" s="952"/>
      <c r="E531" s="1034">
        <v>0</v>
      </c>
      <c r="F531" s="1034">
        <v>0</v>
      </c>
      <c r="G531" s="1034">
        <v>0</v>
      </c>
      <c r="H531" s="1034">
        <v>0</v>
      </c>
      <c r="I531" s="1034">
        <f t="shared" si="164"/>
        <v>0</v>
      </c>
      <c r="J531" s="1030"/>
      <c r="K531" s="1030"/>
      <c r="L531" s="1030"/>
      <c r="M531" s="1031"/>
      <c r="N531" s="1031">
        <f t="shared" si="150"/>
        <v>0</v>
      </c>
      <c r="O531" s="1031"/>
      <c r="P531" s="1028">
        <f t="shared" si="160"/>
        <v>0</v>
      </c>
      <c r="Q531" s="1028"/>
      <c r="R531" s="997">
        <f t="shared" si="161"/>
        <v>0</v>
      </c>
      <c r="S531" s="997"/>
      <c r="T531" s="1028">
        <f t="shared" si="162"/>
        <v>0</v>
      </c>
      <c r="U531" s="1028">
        <f t="shared" si="163"/>
        <v>0</v>
      </c>
      <c r="V531" s="1028">
        <f t="shared" si="165"/>
        <v>0</v>
      </c>
      <c r="W531" s="1041"/>
      <c r="X531" s="1041"/>
      <c r="Y531" s="1029"/>
      <c r="Z531" s="917"/>
      <c r="AA531" s="1029"/>
      <c r="AB531" s="1029"/>
      <c r="AC531" s="1029">
        <f t="shared" si="151"/>
        <v>0</v>
      </c>
      <c r="AD531" s="1033"/>
      <c r="AE531" s="1033"/>
      <c r="AF531" s="1033"/>
      <c r="AG531" s="1033"/>
      <c r="AH531" s="1033">
        <f t="shared" si="149"/>
        <v>0</v>
      </c>
      <c r="AI531" s="1029"/>
      <c r="AJ531" s="1029"/>
      <c r="AK531" s="1029"/>
      <c r="AL531" s="917"/>
      <c r="AM531" s="917"/>
      <c r="AN531" s="1029"/>
      <c r="AO531" s="1029"/>
      <c r="AP531" s="1029">
        <f t="shared" si="166"/>
        <v>0</v>
      </c>
      <c r="AQ531" s="1305"/>
      <c r="AR531" s="1933"/>
      <c r="AS531" s="1305"/>
      <c r="AT531" s="1305"/>
      <c r="AU531" s="1305"/>
      <c r="AV531" s="1305"/>
      <c r="AW531" s="1305"/>
      <c r="AX531" s="1922"/>
      <c r="AY531" s="1922"/>
      <c r="AZ531" s="1922"/>
      <c r="BA531" s="1922"/>
      <c r="BB531" s="1922"/>
      <c r="BC531" s="1922"/>
      <c r="BD531" s="1922"/>
      <c r="BE531" s="1008"/>
    </row>
    <row r="532" spans="1:57" ht="14.25" hidden="1" customHeight="1">
      <c r="B532" s="1087"/>
      <c r="C532" s="1044"/>
      <c r="D532" s="952"/>
      <c r="E532" s="1034">
        <v>0</v>
      </c>
      <c r="F532" s="1034">
        <v>0</v>
      </c>
      <c r="G532" s="1034">
        <v>0</v>
      </c>
      <c r="H532" s="1034">
        <v>0</v>
      </c>
      <c r="I532" s="1034">
        <f t="shared" si="164"/>
        <v>0</v>
      </c>
      <c r="J532" s="1030"/>
      <c r="K532" s="1030"/>
      <c r="L532" s="1030"/>
      <c r="M532" s="1031"/>
      <c r="N532" s="1031">
        <f t="shared" si="150"/>
        <v>0</v>
      </c>
      <c r="O532" s="1031"/>
      <c r="P532" s="1028">
        <f t="shared" si="160"/>
        <v>0</v>
      </c>
      <c r="Q532" s="1028"/>
      <c r="R532" s="997">
        <f t="shared" si="161"/>
        <v>0</v>
      </c>
      <c r="S532" s="997"/>
      <c r="T532" s="1028">
        <f t="shared" si="162"/>
        <v>0</v>
      </c>
      <c r="U532" s="1028">
        <f t="shared" si="163"/>
        <v>0</v>
      </c>
      <c r="V532" s="1028">
        <f t="shared" si="165"/>
        <v>0</v>
      </c>
      <c r="W532" s="1041"/>
      <c r="X532" s="1041"/>
      <c r="Y532" s="1029"/>
      <c r="Z532" s="917"/>
      <c r="AA532" s="1029"/>
      <c r="AB532" s="1029"/>
      <c r="AC532" s="1029">
        <f t="shared" si="151"/>
        <v>0</v>
      </c>
      <c r="AD532" s="1033"/>
      <c r="AE532" s="1033"/>
      <c r="AF532" s="1033"/>
      <c r="AG532" s="1033"/>
      <c r="AH532" s="1033">
        <f t="shared" si="149"/>
        <v>0</v>
      </c>
      <c r="AI532" s="1029"/>
      <c r="AJ532" s="1029"/>
      <c r="AK532" s="1029"/>
      <c r="AL532" s="917"/>
      <c r="AM532" s="917"/>
      <c r="AN532" s="1029"/>
      <c r="AO532" s="1029"/>
      <c r="AP532" s="1029">
        <f t="shared" si="166"/>
        <v>0</v>
      </c>
      <c r="AQ532" s="1305"/>
      <c r="AR532" s="1933"/>
      <c r="AS532" s="1305"/>
      <c r="AT532" s="1305"/>
      <c r="AU532" s="1305"/>
      <c r="AV532" s="1305"/>
      <c r="AW532" s="1305"/>
      <c r="AX532" s="1922"/>
      <c r="AY532" s="1922"/>
      <c r="AZ532" s="1922"/>
      <c r="BA532" s="1922"/>
      <c r="BB532" s="1922"/>
      <c r="BC532" s="1922"/>
      <c r="BD532" s="1922"/>
      <c r="BE532" s="1008"/>
    </row>
    <row r="533" spans="1:57" ht="14.25" hidden="1" customHeight="1">
      <c r="B533" s="1087"/>
      <c r="C533" s="1044"/>
      <c r="D533" s="952"/>
      <c r="E533" s="1034">
        <v>0</v>
      </c>
      <c r="F533" s="1034">
        <v>0</v>
      </c>
      <c r="G533" s="1034">
        <v>0</v>
      </c>
      <c r="H533" s="1034">
        <v>0</v>
      </c>
      <c r="I533" s="1034">
        <f t="shared" si="164"/>
        <v>0</v>
      </c>
      <c r="J533" s="1030"/>
      <c r="K533" s="1030"/>
      <c r="L533" s="1030"/>
      <c r="M533" s="1031"/>
      <c r="N533" s="1031">
        <f t="shared" si="150"/>
        <v>0</v>
      </c>
      <c r="O533" s="1031"/>
      <c r="P533" s="1028">
        <f t="shared" si="160"/>
        <v>0</v>
      </c>
      <c r="Q533" s="1028"/>
      <c r="R533" s="997">
        <f t="shared" si="161"/>
        <v>0</v>
      </c>
      <c r="S533" s="997"/>
      <c r="T533" s="1028">
        <f t="shared" si="162"/>
        <v>0</v>
      </c>
      <c r="U533" s="1028">
        <f t="shared" si="163"/>
        <v>0</v>
      </c>
      <c r="V533" s="1028">
        <f t="shared" si="165"/>
        <v>0</v>
      </c>
      <c r="W533" s="1041"/>
      <c r="X533" s="1041"/>
      <c r="Y533" s="1029"/>
      <c r="Z533" s="917"/>
      <c r="AA533" s="1029"/>
      <c r="AB533" s="1029"/>
      <c r="AC533" s="1029">
        <f t="shared" si="151"/>
        <v>0</v>
      </c>
      <c r="AD533" s="1033"/>
      <c r="AE533" s="1033"/>
      <c r="AF533" s="1033"/>
      <c r="AG533" s="1033"/>
      <c r="AH533" s="1033">
        <f t="shared" si="149"/>
        <v>0</v>
      </c>
      <c r="AI533" s="1029"/>
      <c r="AJ533" s="1029"/>
      <c r="AK533" s="1029"/>
      <c r="AL533" s="917"/>
      <c r="AM533" s="917"/>
      <c r="AN533" s="1029"/>
      <c r="AO533" s="1029"/>
      <c r="AP533" s="1029">
        <f t="shared" si="166"/>
        <v>0</v>
      </c>
      <c r="AQ533" s="1305"/>
      <c r="AR533" s="1933"/>
      <c r="AS533" s="1305"/>
      <c r="AT533" s="1305"/>
      <c r="AU533" s="1305"/>
      <c r="AV533" s="1305"/>
      <c r="AW533" s="1305"/>
      <c r="AX533" s="1922"/>
      <c r="AY533" s="1922"/>
      <c r="AZ533" s="1922"/>
      <c r="BA533" s="1922"/>
      <c r="BB533" s="1922"/>
      <c r="BC533" s="1922"/>
      <c r="BD533" s="1922"/>
      <c r="BE533" s="1008"/>
    </row>
    <row r="534" spans="1:57" ht="14.25" hidden="1" customHeight="1">
      <c r="B534" s="1087"/>
      <c r="C534" s="1044"/>
      <c r="D534" s="952"/>
      <c r="E534" s="1034">
        <v>0</v>
      </c>
      <c r="F534" s="1034">
        <v>0</v>
      </c>
      <c r="G534" s="1034">
        <v>0</v>
      </c>
      <c r="H534" s="1034">
        <v>0</v>
      </c>
      <c r="I534" s="1034">
        <f t="shared" si="164"/>
        <v>0</v>
      </c>
      <c r="J534" s="1030"/>
      <c r="K534" s="1030"/>
      <c r="L534" s="1030"/>
      <c r="M534" s="1031"/>
      <c r="N534" s="1031">
        <f t="shared" si="150"/>
        <v>0</v>
      </c>
      <c r="O534" s="1031"/>
      <c r="P534" s="1028">
        <f t="shared" si="160"/>
        <v>0</v>
      </c>
      <c r="Q534" s="1028"/>
      <c r="R534" s="997">
        <f t="shared" si="161"/>
        <v>0</v>
      </c>
      <c r="S534" s="997"/>
      <c r="T534" s="1028">
        <f t="shared" si="162"/>
        <v>0</v>
      </c>
      <c r="U534" s="1028">
        <f t="shared" si="163"/>
        <v>0</v>
      </c>
      <c r="V534" s="1028">
        <f t="shared" si="165"/>
        <v>0</v>
      </c>
      <c r="W534" s="1041"/>
      <c r="X534" s="1041"/>
      <c r="Y534" s="1029"/>
      <c r="Z534" s="917"/>
      <c r="AA534" s="1029"/>
      <c r="AB534" s="1029"/>
      <c r="AC534" s="1029">
        <f t="shared" si="151"/>
        <v>0</v>
      </c>
      <c r="AD534" s="1033"/>
      <c r="AE534" s="1033"/>
      <c r="AF534" s="1033"/>
      <c r="AG534" s="1033"/>
      <c r="AH534" s="1033">
        <f t="shared" si="149"/>
        <v>0</v>
      </c>
      <c r="AI534" s="1029"/>
      <c r="AJ534" s="1029"/>
      <c r="AK534" s="1029"/>
      <c r="AL534" s="917"/>
      <c r="AM534" s="917"/>
      <c r="AN534" s="1029"/>
      <c r="AO534" s="1029"/>
      <c r="AP534" s="1029">
        <f t="shared" si="166"/>
        <v>0</v>
      </c>
      <c r="AQ534" s="1305"/>
      <c r="AR534" s="1933"/>
      <c r="AS534" s="1305"/>
      <c r="AT534" s="1305"/>
      <c r="AU534" s="1305"/>
      <c r="AV534" s="1305"/>
      <c r="AW534" s="1305"/>
      <c r="AX534" s="1922"/>
      <c r="AY534" s="1922"/>
      <c r="AZ534" s="1922"/>
      <c r="BA534" s="1922"/>
      <c r="BB534" s="1922"/>
      <c r="BC534" s="1922"/>
      <c r="BD534" s="1922"/>
      <c r="BE534" s="1008"/>
    </row>
    <row r="535" spans="1:57" ht="14.25" hidden="1" customHeight="1">
      <c r="B535" s="1087"/>
      <c r="C535" s="1044"/>
      <c r="D535" s="952"/>
      <c r="E535" s="1034">
        <v>0</v>
      </c>
      <c r="F535" s="1034">
        <v>0</v>
      </c>
      <c r="G535" s="1034">
        <v>0</v>
      </c>
      <c r="H535" s="1034">
        <v>0</v>
      </c>
      <c r="I535" s="1034">
        <f t="shared" si="164"/>
        <v>0</v>
      </c>
      <c r="J535" s="1030"/>
      <c r="K535" s="1030"/>
      <c r="L535" s="1030"/>
      <c r="M535" s="1031"/>
      <c r="N535" s="1031">
        <f t="shared" si="150"/>
        <v>0</v>
      </c>
      <c r="O535" s="1031"/>
      <c r="P535" s="1028">
        <f t="shared" si="160"/>
        <v>0</v>
      </c>
      <c r="Q535" s="1028"/>
      <c r="R535" s="997">
        <f t="shared" si="161"/>
        <v>0</v>
      </c>
      <c r="S535" s="997"/>
      <c r="T535" s="1028">
        <f t="shared" si="162"/>
        <v>0</v>
      </c>
      <c r="U535" s="1028">
        <f t="shared" si="163"/>
        <v>0</v>
      </c>
      <c r="V535" s="1028">
        <f t="shared" si="165"/>
        <v>0</v>
      </c>
      <c r="W535" s="1041"/>
      <c r="X535" s="1041"/>
      <c r="Y535" s="1029"/>
      <c r="Z535" s="917"/>
      <c r="AA535" s="1029"/>
      <c r="AB535" s="1029"/>
      <c r="AC535" s="1029">
        <f t="shared" si="151"/>
        <v>0</v>
      </c>
      <c r="AD535" s="1033"/>
      <c r="AE535" s="1033"/>
      <c r="AF535" s="1033"/>
      <c r="AG535" s="1033"/>
      <c r="AH535" s="1033">
        <f t="shared" si="149"/>
        <v>0</v>
      </c>
      <c r="AI535" s="1029"/>
      <c r="AJ535" s="1029"/>
      <c r="AK535" s="1029"/>
      <c r="AL535" s="917"/>
      <c r="AM535" s="917"/>
      <c r="AN535" s="1029"/>
      <c r="AO535" s="1029"/>
      <c r="AP535" s="1029">
        <f t="shared" si="166"/>
        <v>0</v>
      </c>
      <c r="AQ535" s="1305"/>
      <c r="AR535" s="1933"/>
      <c r="AS535" s="1305"/>
      <c r="AT535" s="1305"/>
      <c r="AU535" s="1305"/>
      <c r="AV535" s="1305"/>
      <c r="AW535" s="1305"/>
      <c r="AX535" s="1922"/>
      <c r="AY535" s="1922"/>
      <c r="AZ535" s="1922"/>
      <c r="BA535" s="1922"/>
      <c r="BB535" s="1922"/>
      <c r="BC535" s="1922"/>
      <c r="BD535" s="1922"/>
      <c r="BE535" s="1008"/>
    </row>
    <row r="536" spans="1:57" ht="14.25" hidden="1" customHeight="1">
      <c r="B536" s="1087"/>
      <c r="C536" s="1044"/>
      <c r="D536" s="952"/>
      <c r="E536" s="1034">
        <v>0</v>
      </c>
      <c r="F536" s="1034">
        <v>0</v>
      </c>
      <c r="G536" s="1034">
        <v>0</v>
      </c>
      <c r="H536" s="1034">
        <v>0</v>
      </c>
      <c r="I536" s="1034">
        <f t="shared" si="164"/>
        <v>0</v>
      </c>
      <c r="J536" s="1030"/>
      <c r="K536" s="1030"/>
      <c r="L536" s="1030"/>
      <c r="M536" s="1031"/>
      <c r="N536" s="1031">
        <f t="shared" si="150"/>
        <v>0</v>
      </c>
      <c r="O536" s="1031"/>
      <c r="P536" s="1028">
        <f t="shared" si="160"/>
        <v>0</v>
      </c>
      <c r="Q536" s="1028"/>
      <c r="R536" s="997">
        <f t="shared" si="161"/>
        <v>0</v>
      </c>
      <c r="S536" s="997"/>
      <c r="T536" s="1028">
        <f t="shared" si="162"/>
        <v>0</v>
      </c>
      <c r="U536" s="1028">
        <f t="shared" si="163"/>
        <v>0</v>
      </c>
      <c r="V536" s="1028">
        <f t="shared" si="165"/>
        <v>0</v>
      </c>
      <c r="W536" s="1041"/>
      <c r="X536" s="1041"/>
      <c r="Y536" s="1029"/>
      <c r="Z536" s="917"/>
      <c r="AA536" s="1029"/>
      <c r="AB536" s="1029"/>
      <c r="AC536" s="1029">
        <f t="shared" si="151"/>
        <v>0</v>
      </c>
      <c r="AD536" s="1033"/>
      <c r="AE536" s="1033"/>
      <c r="AF536" s="1033"/>
      <c r="AG536" s="1033"/>
      <c r="AH536" s="1033">
        <f t="shared" si="149"/>
        <v>0</v>
      </c>
      <c r="AI536" s="1029"/>
      <c r="AJ536" s="1029"/>
      <c r="AK536" s="1029"/>
      <c r="AL536" s="917"/>
      <c r="AM536" s="917"/>
      <c r="AN536" s="1029"/>
      <c r="AO536" s="1029"/>
      <c r="AP536" s="1029">
        <f t="shared" si="166"/>
        <v>0</v>
      </c>
      <c r="AQ536" s="1305"/>
      <c r="AR536" s="1933"/>
      <c r="AS536" s="1305"/>
      <c r="AT536" s="1305"/>
      <c r="AU536" s="1305"/>
      <c r="AV536" s="1305"/>
      <c r="AW536" s="1305"/>
      <c r="AX536" s="1922"/>
      <c r="AY536" s="1922"/>
      <c r="AZ536" s="1922"/>
      <c r="BA536" s="1922"/>
      <c r="BB536" s="1922"/>
      <c r="BC536" s="1922"/>
      <c r="BD536" s="1922"/>
      <c r="BE536" s="1008"/>
    </row>
    <row r="537" spans="1:57" ht="14.25" hidden="1" customHeight="1">
      <c r="B537" s="1087"/>
      <c r="C537" s="1044"/>
      <c r="D537" s="952"/>
      <c r="E537" s="1034">
        <v>0</v>
      </c>
      <c r="F537" s="1034">
        <v>0</v>
      </c>
      <c r="G537" s="1034">
        <v>0</v>
      </c>
      <c r="H537" s="1034">
        <v>0</v>
      </c>
      <c r="I537" s="1034">
        <f t="shared" si="164"/>
        <v>0</v>
      </c>
      <c r="J537" s="1030"/>
      <c r="K537" s="1030"/>
      <c r="L537" s="1030"/>
      <c r="M537" s="1031"/>
      <c r="N537" s="1031">
        <f t="shared" si="150"/>
        <v>0</v>
      </c>
      <c r="O537" s="1031"/>
      <c r="P537" s="1028">
        <f t="shared" si="160"/>
        <v>0</v>
      </c>
      <c r="Q537" s="1028"/>
      <c r="R537" s="1028">
        <f t="shared" si="161"/>
        <v>0</v>
      </c>
      <c r="S537" s="1028"/>
      <c r="T537" s="1028">
        <f t="shared" si="162"/>
        <v>0</v>
      </c>
      <c r="U537" s="1028">
        <f t="shared" si="163"/>
        <v>0</v>
      </c>
      <c r="V537" s="1028">
        <f t="shared" si="165"/>
        <v>0</v>
      </c>
      <c r="W537" s="1041"/>
      <c r="X537" s="1041"/>
      <c r="Y537" s="1029"/>
      <c r="Z537" s="1029"/>
      <c r="AA537" s="1029"/>
      <c r="AB537" s="1029"/>
      <c r="AC537" s="1029">
        <f t="shared" si="151"/>
        <v>0</v>
      </c>
      <c r="AD537" s="1033"/>
      <c r="AE537" s="1033"/>
      <c r="AF537" s="1033"/>
      <c r="AG537" s="1033"/>
      <c r="AH537" s="1033">
        <f t="shared" si="149"/>
        <v>0</v>
      </c>
      <c r="AI537" s="1029"/>
      <c r="AJ537" s="1029"/>
      <c r="AK537" s="1029"/>
      <c r="AL537" s="1029"/>
      <c r="AM537" s="1029"/>
      <c r="AN537" s="1029"/>
      <c r="AO537" s="1029"/>
      <c r="AP537" s="1029">
        <f t="shared" si="166"/>
        <v>0</v>
      </c>
      <c r="AQ537" s="1305"/>
      <c r="AR537" s="1933"/>
      <c r="AS537" s="1305"/>
      <c r="AT537" s="1305"/>
      <c r="AU537" s="1305"/>
      <c r="AV537" s="1305"/>
      <c r="AW537" s="1305"/>
      <c r="AX537" s="1922"/>
      <c r="AY537" s="1922"/>
      <c r="AZ537" s="1922"/>
      <c r="BA537" s="1922"/>
      <c r="BB537" s="1922"/>
      <c r="BC537" s="1922"/>
      <c r="BD537" s="1922"/>
      <c r="BE537" s="1008"/>
    </row>
    <row r="538" spans="1:57" ht="30.75" customHeight="1">
      <c r="B538" s="914" t="s">
        <v>534</v>
      </c>
      <c r="C538" s="942" t="s">
        <v>602</v>
      </c>
      <c r="D538" s="1142"/>
      <c r="E538" s="1142">
        <v>0</v>
      </c>
      <c r="F538" s="1142">
        <v>0</v>
      </c>
      <c r="G538" s="1142">
        <v>0</v>
      </c>
      <c r="H538" s="1142">
        <v>0</v>
      </c>
      <c r="I538" s="1142">
        <f t="shared" si="164"/>
        <v>0</v>
      </c>
      <c r="J538" s="1142">
        <f>J539+J558</f>
        <v>0</v>
      </c>
      <c r="K538" s="1142">
        <f>SUM(K539:K558)</f>
        <v>0</v>
      </c>
      <c r="L538" s="1142">
        <f>SUM(L539:L558)</f>
        <v>0</v>
      </c>
      <c r="M538" s="1142">
        <f>SUM(M539:M558)</f>
        <v>0</v>
      </c>
      <c r="N538" s="1142">
        <f t="shared" si="150"/>
        <v>0</v>
      </c>
      <c r="O538" s="1142"/>
      <c r="P538" s="1142">
        <f>P539+P558</f>
        <v>0</v>
      </c>
      <c r="Q538" s="1142">
        <f>Q541</f>
        <v>1</v>
      </c>
      <c r="R538" s="1142">
        <f>SUM(R539:R558)</f>
        <v>1324.8</v>
      </c>
      <c r="S538" s="1142"/>
      <c r="T538" s="1142">
        <f>SUM(T539:T558)</f>
        <v>0</v>
      </c>
      <c r="U538" s="1142">
        <f>SUM(U539:U558)</f>
        <v>0</v>
      </c>
      <c r="V538" s="1142">
        <f t="shared" si="165"/>
        <v>1324.8</v>
      </c>
      <c r="W538" s="1143"/>
      <c r="X538" s="1143"/>
      <c r="Y538" s="1142">
        <v>0</v>
      </c>
      <c r="Z538" s="1142">
        <v>0</v>
      </c>
      <c r="AA538" s="1142">
        <v>0</v>
      </c>
      <c r="AB538" s="1142">
        <v>0</v>
      </c>
      <c r="AC538" s="1142">
        <f t="shared" si="151"/>
        <v>0</v>
      </c>
      <c r="AD538" s="1142">
        <f>AD539+AD558</f>
        <v>0</v>
      </c>
      <c r="AE538" s="1142">
        <f>SUM(AE539:AE558)</f>
        <v>0</v>
      </c>
      <c r="AF538" s="1142">
        <f>SUM(AF539:AF558)</f>
        <v>0</v>
      </c>
      <c r="AG538" s="1142">
        <f>SUM(AG539:AG558)</f>
        <v>0</v>
      </c>
      <c r="AH538" s="1142">
        <f t="shared" si="149"/>
        <v>0</v>
      </c>
      <c r="AI538" s="1142">
        <f>AI539+AI558</f>
        <v>0</v>
      </c>
      <c r="AJ538" s="1142">
        <f>AJ539</f>
        <v>0</v>
      </c>
      <c r="AK538" s="1142">
        <f t="shared" ref="AK538:AP538" si="167">AK539+AK558</f>
        <v>0</v>
      </c>
      <c r="AL538" s="1142">
        <f t="shared" si="167"/>
        <v>1059.5</v>
      </c>
      <c r="AM538" s="1142">
        <f t="shared" si="167"/>
        <v>76587.600000000006</v>
      </c>
      <c r="AN538" s="1142">
        <f t="shared" si="167"/>
        <v>0</v>
      </c>
      <c r="AO538" s="1142">
        <f t="shared" si="167"/>
        <v>0</v>
      </c>
      <c r="AP538" s="1142">
        <f t="shared" si="167"/>
        <v>77647.100000000006</v>
      </c>
      <c r="AQ538" s="1142"/>
      <c r="AR538" s="1314"/>
      <c r="AS538" s="1142"/>
      <c r="AT538" s="1142"/>
      <c r="AU538" s="1142"/>
      <c r="AV538" s="1142"/>
      <c r="AW538" s="1861"/>
      <c r="AX538" s="1861"/>
      <c r="AY538" s="1861"/>
      <c r="AZ538" s="1861"/>
      <c r="BA538" s="1861"/>
      <c r="BB538" s="1861"/>
      <c r="BC538" s="1861"/>
      <c r="BD538" s="1861"/>
      <c r="BE538" s="1147"/>
    </row>
    <row r="539" spans="1:57" ht="36" customHeight="1">
      <c r="A539" s="885" t="s">
        <v>636</v>
      </c>
      <c r="B539" s="1090" t="s">
        <v>538</v>
      </c>
      <c r="C539" s="1106" t="s">
        <v>902</v>
      </c>
      <c r="D539" s="1046"/>
      <c r="E539" s="1047">
        <v>0</v>
      </c>
      <c r="F539" s="1047">
        <v>0</v>
      </c>
      <c r="G539" s="1047">
        <v>0</v>
      </c>
      <c r="H539" s="1047">
        <v>0</v>
      </c>
      <c r="I539" s="1047">
        <f t="shared" si="164"/>
        <v>0</v>
      </c>
      <c r="J539" s="1048"/>
      <c r="K539" s="1048"/>
      <c r="L539" s="1048"/>
      <c r="M539" s="1049"/>
      <c r="N539" s="1049">
        <f t="shared" si="150"/>
        <v>0</v>
      </c>
      <c r="O539" s="1049"/>
      <c r="P539" s="1028"/>
      <c r="Q539" s="1028"/>
      <c r="R539" s="1028"/>
      <c r="S539" s="1028"/>
      <c r="T539" s="1028">
        <f t="shared" ref="T539:U541" si="168">G539+L539</f>
        <v>0</v>
      </c>
      <c r="U539" s="1028">
        <f t="shared" si="168"/>
        <v>0</v>
      </c>
      <c r="V539" s="1028">
        <f t="shared" si="165"/>
        <v>0</v>
      </c>
      <c r="W539" s="1041"/>
      <c r="X539" s="1041"/>
      <c r="Y539" s="1029">
        <v>0</v>
      </c>
      <c r="Z539" s="917">
        <v>0</v>
      </c>
      <c r="AA539" s="1029">
        <v>0</v>
      </c>
      <c r="AB539" s="1050">
        <v>0</v>
      </c>
      <c r="AC539" s="1050">
        <f t="shared" si="151"/>
        <v>0</v>
      </c>
      <c r="AD539" s="1051"/>
      <c r="AE539" s="1051"/>
      <c r="AF539" s="1051"/>
      <c r="AG539" s="1051"/>
      <c r="AH539" s="1051">
        <f t="shared" si="149"/>
        <v>0</v>
      </c>
      <c r="AI539" s="1029"/>
      <c r="AJ539" s="1029"/>
      <c r="AK539" s="1029"/>
      <c r="AL539" s="1029">
        <v>1059.5</v>
      </c>
      <c r="AM539" s="1029">
        <v>76587.600000000006</v>
      </c>
      <c r="AN539" s="1029">
        <f t="shared" ref="AN539:AO541" si="169">AA539+AF539</f>
        <v>0</v>
      </c>
      <c r="AO539" s="1029">
        <f t="shared" si="169"/>
        <v>0</v>
      </c>
      <c r="AP539" s="1029">
        <f t="shared" si="166"/>
        <v>77647.100000000006</v>
      </c>
      <c r="AQ539" s="1305"/>
      <c r="AR539" s="1933"/>
      <c r="AS539" s="1305"/>
      <c r="AT539" s="1305"/>
      <c r="AU539" s="1305"/>
      <c r="AV539" s="1305"/>
      <c r="AW539" s="1305"/>
      <c r="AX539" s="1922"/>
      <c r="AY539" s="1922"/>
      <c r="AZ539" s="1922"/>
      <c r="BA539" s="1922"/>
      <c r="BB539" s="1922"/>
      <c r="BC539" s="1922"/>
      <c r="BD539" s="1922"/>
      <c r="BE539" s="1008" t="s">
        <v>1308</v>
      </c>
    </row>
    <row r="540" spans="1:57" ht="15.75" hidden="1" customHeight="1">
      <c r="A540" s="901"/>
      <c r="B540" s="1090"/>
      <c r="C540" s="1106" t="s">
        <v>647</v>
      </c>
      <c r="D540" s="1109"/>
      <c r="E540" s="1110">
        <v>0</v>
      </c>
      <c r="F540" s="1110">
        <v>0</v>
      </c>
      <c r="G540" s="1110">
        <v>0</v>
      </c>
      <c r="H540" s="1110">
        <v>0</v>
      </c>
      <c r="I540" s="1110">
        <f t="shared" si="164"/>
        <v>0</v>
      </c>
      <c r="J540" s="1111"/>
      <c r="K540" s="1111"/>
      <c r="L540" s="1111"/>
      <c r="M540" s="1112"/>
      <c r="N540" s="1112">
        <f t="shared" si="150"/>
        <v>0</v>
      </c>
      <c r="O540" s="1112"/>
      <c r="P540" s="1014">
        <f>E540+J540</f>
        <v>0</v>
      </c>
      <c r="Q540" s="1014"/>
      <c r="R540" s="1028">
        <f>F540+K540</f>
        <v>0</v>
      </c>
      <c r="S540" s="1028"/>
      <c r="T540" s="1028">
        <f t="shared" si="168"/>
        <v>0</v>
      </c>
      <c r="U540" s="1028">
        <f t="shared" si="168"/>
        <v>0</v>
      </c>
      <c r="V540" s="1028">
        <f t="shared" si="165"/>
        <v>0</v>
      </c>
      <c r="W540" s="1041"/>
      <c r="X540" s="1041"/>
      <c r="Y540" s="1016">
        <v>0</v>
      </c>
      <c r="Z540" s="1029">
        <v>0</v>
      </c>
      <c r="AA540" s="1029">
        <v>0</v>
      </c>
      <c r="AB540" s="1113">
        <v>0</v>
      </c>
      <c r="AC540" s="1113">
        <f t="shared" si="151"/>
        <v>0</v>
      </c>
      <c r="AD540" s="1114"/>
      <c r="AE540" s="1114"/>
      <c r="AF540" s="1114"/>
      <c r="AG540" s="1114"/>
      <c r="AH540" s="1114">
        <f t="shared" si="149"/>
        <v>0</v>
      </c>
      <c r="AI540" s="1016">
        <f>Y540+AD540</f>
        <v>0</v>
      </c>
      <c r="AJ540" s="1016"/>
      <c r="AK540" s="1016"/>
      <c r="AL540" s="1029">
        <f>Z540+AE540</f>
        <v>0</v>
      </c>
      <c r="AM540" s="1029"/>
      <c r="AN540" s="1029">
        <f t="shared" si="169"/>
        <v>0</v>
      </c>
      <c r="AO540" s="1029">
        <f t="shared" si="169"/>
        <v>0</v>
      </c>
      <c r="AP540" s="1029">
        <f t="shared" si="166"/>
        <v>0</v>
      </c>
      <c r="AQ540" s="1305"/>
      <c r="AR540" s="1933"/>
      <c r="AS540" s="1305"/>
      <c r="AT540" s="1305"/>
      <c r="AU540" s="1305"/>
      <c r="AV540" s="1305"/>
      <c r="AW540" s="1305"/>
      <c r="AX540" s="1922"/>
      <c r="AY540" s="1922"/>
      <c r="AZ540" s="1922"/>
      <c r="BA540" s="1922"/>
      <c r="BB540" s="1922"/>
      <c r="BC540" s="1922"/>
      <c r="BD540" s="1922"/>
      <c r="BE540" s="1007"/>
    </row>
    <row r="541" spans="1:57" ht="34.5" hidden="1" customHeight="1">
      <c r="A541" s="901" t="s">
        <v>646</v>
      </c>
      <c r="B541" s="1087" t="s">
        <v>673</v>
      </c>
      <c r="C541" s="1010" t="s">
        <v>638</v>
      </c>
      <c r="D541" s="952"/>
      <c r="E541" s="1047">
        <v>0</v>
      </c>
      <c r="F541" s="1047">
        <v>0</v>
      </c>
      <c r="G541" s="1047">
        <v>0</v>
      </c>
      <c r="H541" s="1047">
        <v>0</v>
      </c>
      <c r="I541" s="1047">
        <f t="shared" si="164"/>
        <v>0</v>
      </c>
      <c r="J541" s="1048"/>
      <c r="K541" s="1048"/>
      <c r="L541" s="1048"/>
      <c r="M541" s="1049"/>
      <c r="N541" s="1049">
        <f t="shared" si="150"/>
        <v>0</v>
      </c>
      <c r="O541" s="1049"/>
      <c r="P541" s="1115">
        <f>E541+J541</f>
        <v>0</v>
      </c>
      <c r="Q541" s="1862">
        <v>1</v>
      </c>
      <c r="R541" s="1862">
        <v>1324.8</v>
      </c>
      <c r="S541" s="1115"/>
      <c r="T541" s="1028">
        <f t="shared" si="168"/>
        <v>0</v>
      </c>
      <c r="U541" s="1116">
        <f t="shared" si="168"/>
        <v>0</v>
      </c>
      <c r="V541" s="1116">
        <f t="shared" si="165"/>
        <v>1324.8</v>
      </c>
      <c r="W541" s="1117"/>
      <c r="X541" s="1117"/>
      <c r="Y541" s="1113">
        <v>0</v>
      </c>
      <c r="Z541" s="1113">
        <v>0</v>
      </c>
      <c r="AA541" s="1050">
        <v>0</v>
      </c>
      <c r="AB541" s="1050">
        <v>0</v>
      </c>
      <c r="AC541" s="1050">
        <f t="shared" si="151"/>
        <v>0</v>
      </c>
      <c r="AD541" s="1051"/>
      <c r="AE541" s="1051"/>
      <c r="AF541" s="1051"/>
      <c r="AG541" s="1051"/>
      <c r="AH541" s="1051">
        <f t="shared" si="149"/>
        <v>0</v>
      </c>
      <c r="AI541" s="1113">
        <f>Y541+AD541</f>
        <v>0</v>
      </c>
      <c r="AJ541" s="1113"/>
      <c r="AK541" s="1113"/>
      <c r="AL541" s="1113">
        <f>Z541+AE541</f>
        <v>0</v>
      </c>
      <c r="AM541" s="1113"/>
      <c r="AN541" s="1050">
        <f t="shared" si="169"/>
        <v>0</v>
      </c>
      <c r="AO541" s="1050">
        <f t="shared" si="169"/>
        <v>0</v>
      </c>
      <c r="AP541" s="1050">
        <f t="shared" si="166"/>
        <v>0</v>
      </c>
      <c r="AQ541" s="1311"/>
      <c r="AR541" s="1936"/>
      <c r="AS541" s="1311"/>
      <c r="AT541" s="1311"/>
      <c r="AU541" s="1311"/>
      <c r="AV541" s="1311"/>
      <c r="AW541" s="1311"/>
      <c r="AX541" s="1928"/>
      <c r="AY541" s="1928"/>
      <c r="AZ541" s="1928"/>
      <c r="BA541" s="1928"/>
      <c r="BB541" s="1928"/>
      <c r="BC541" s="1928"/>
      <c r="BD541" s="1928"/>
      <c r="BE541" s="1007" t="s">
        <v>272</v>
      </c>
    </row>
    <row r="542" spans="1:57" ht="15.75" hidden="1" customHeight="1">
      <c r="A542" s="913"/>
      <c r="B542" s="1087"/>
      <c r="C542" s="1010"/>
      <c r="D542" s="1046"/>
      <c r="E542" s="1047"/>
      <c r="F542" s="1047"/>
      <c r="G542" s="1047"/>
      <c r="H542" s="1047"/>
      <c r="I542" s="1047">
        <f t="shared" si="164"/>
        <v>0</v>
      </c>
      <c r="J542" s="1048"/>
      <c r="K542" s="1048"/>
      <c r="L542" s="1048"/>
      <c r="M542" s="1049"/>
      <c r="N542" s="1049">
        <f t="shared" si="150"/>
        <v>0</v>
      </c>
      <c r="O542" s="1049"/>
      <c r="P542" s="1115"/>
      <c r="Q542" s="1115"/>
      <c r="R542" s="1115"/>
      <c r="S542" s="1115"/>
      <c r="T542" s="1028"/>
      <c r="U542" s="1116"/>
      <c r="V542" s="1116">
        <f t="shared" si="165"/>
        <v>0</v>
      </c>
      <c r="W542" s="1117"/>
      <c r="X542" s="1117"/>
      <c r="Y542" s="1113"/>
      <c r="Z542" s="1113"/>
      <c r="AA542" s="1050"/>
      <c r="AB542" s="1050"/>
      <c r="AC542" s="1050">
        <f t="shared" si="151"/>
        <v>0</v>
      </c>
      <c r="AD542" s="1051"/>
      <c r="AE542" s="1051"/>
      <c r="AF542" s="1051"/>
      <c r="AG542" s="1051"/>
      <c r="AH542" s="1051">
        <f t="shared" si="149"/>
        <v>0</v>
      </c>
      <c r="AI542" s="1113"/>
      <c r="AJ542" s="1113"/>
      <c r="AK542" s="1113"/>
      <c r="AL542" s="1113"/>
      <c r="AM542" s="1113"/>
      <c r="AN542" s="1050"/>
      <c r="AO542" s="1050"/>
      <c r="AP542" s="1050">
        <f t="shared" si="166"/>
        <v>0</v>
      </c>
      <c r="AQ542" s="1311"/>
      <c r="AR542" s="1936"/>
      <c r="AS542" s="1311"/>
      <c r="AT542" s="1311"/>
      <c r="AU542" s="1311"/>
      <c r="AV542" s="1311"/>
      <c r="AW542" s="1311"/>
      <c r="AX542" s="1928"/>
      <c r="AY542" s="1928"/>
      <c r="AZ542" s="1928"/>
      <c r="BA542" s="1928"/>
      <c r="BB542" s="1928"/>
      <c r="BC542" s="1928"/>
      <c r="BD542" s="1928"/>
      <c r="BE542" s="1007"/>
    </row>
    <row r="543" spans="1:57" ht="15.75" hidden="1" customHeight="1">
      <c r="A543" s="913"/>
      <c r="B543" s="1087"/>
      <c r="C543" s="1010"/>
      <c r="D543" s="1046"/>
      <c r="E543" s="1047"/>
      <c r="F543" s="1047"/>
      <c r="G543" s="1047"/>
      <c r="H543" s="1047"/>
      <c r="I543" s="1047">
        <f t="shared" si="164"/>
        <v>0</v>
      </c>
      <c r="J543" s="1048"/>
      <c r="K543" s="1048"/>
      <c r="L543" s="1048"/>
      <c r="M543" s="1049"/>
      <c r="N543" s="1049">
        <f t="shared" si="150"/>
        <v>0</v>
      </c>
      <c r="O543" s="1049"/>
      <c r="P543" s="1115"/>
      <c r="Q543" s="1115"/>
      <c r="R543" s="1115"/>
      <c r="S543" s="1115"/>
      <c r="T543" s="1028"/>
      <c r="U543" s="1116"/>
      <c r="V543" s="1116">
        <f t="shared" si="165"/>
        <v>0</v>
      </c>
      <c r="W543" s="1117"/>
      <c r="X543" s="1117"/>
      <c r="Y543" s="1113"/>
      <c r="Z543" s="1113"/>
      <c r="AA543" s="1050"/>
      <c r="AB543" s="1050"/>
      <c r="AC543" s="1050">
        <f t="shared" si="151"/>
        <v>0</v>
      </c>
      <c r="AD543" s="1051"/>
      <c r="AE543" s="1051"/>
      <c r="AF543" s="1051"/>
      <c r="AG543" s="1051"/>
      <c r="AH543" s="1051">
        <f t="shared" si="149"/>
        <v>0</v>
      </c>
      <c r="AI543" s="1113"/>
      <c r="AJ543" s="1113"/>
      <c r="AK543" s="1113"/>
      <c r="AL543" s="1113"/>
      <c r="AM543" s="1113"/>
      <c r="AN543" s="1050"/>
      <c r="AO543" s="1050"/>
      <c r="AP543" s="1050">
        <f t="shared" si="166"/>
        <v>0</v>
      </c>
      <c r="AQ543" s="1311"/>
      <c r="AR543" s="1936"/>
      <c r="AS543" s="1311"/>
      <c r="AT543" s="1311"/>
      <c r="AU543" s="1311"/>
      <c r="AV543" s="1311"/>
      <c r="AW543" s="1311"/>
      <c r="AX543" s="1928"/>
      <c r="AY543" s="1928"/>
      <c r="AZ543" s="1928"/>
      <c r="BA543" s="1928"/>
      <c r="BB543" s="1928"/>
      <c r="BC543" s="1928"/>
      <c r="BD543" s="1928"/>
      <c r="BE543" s="1007"/>
    </row>
    <row r="544" spans="1:57" ht="15.75" hidden="1" customHeight="1">
      <c r="A544" s="913"/>
      <c r="B544" s="1087"/>
      <c r="C544" s="1010"/>
      <c r="D544" s="1046"/>
      <c r="E544" s="1047"/>
      <c r="F544" s="1047"/>
      <c r="G544" s="1047"/>
      <c r="H544" s="1047"/>
      <c r="I544" s="1047">
        <f t="shared" si="164"/>
        <v>0</v>
      </c>
      <c r="J544" s="1048"/>
      <c r="K544" s="1048"/>
      <c r="L544" s="1048"/>
      <c r="M544" s="1049"/>
      <c r="N544" s="1049">
        <f t="shared" si="150"/>
        <v>0</v>
      </c>
      <c r="O544" s="1049"/>
      <c r="P544" s="1115"/>
      <c r="Q544" s="1115"/>
      <c r="R544" s="1115"/>
      <c r="S544" s="1115"/>
      <c r="T544" s="1028"/>
      <c r="U544" s="1116"/>
      <c r="V544" s="1116">
        <f t="shared" si="165"/>
        <v>0</v>
      </c>
      <c r="W544" s="1117"/>
      <c r="X544" s="1117"/>
      <c r="Y544" s="1113"/>
      <c r="Z544" s="1113"/>
      <c r="AA544" s="1050"/>
      <c r="AB544" s="1050"/>
      <c r="AC544" s="1050">
        <f t="shared" si="151"/>
        <v>0</v>
      </c>
      <c r="AD544" s="1051"/>
      <c r="AE544" s="1051"/>
      <c r="AF544" s="1051"/>
      <c r="AG544" s="1051"/>
      <c r="AH544" s="1051">
        <f t="shared" si="149"/>
        <v>0</v>
      </c>
      <c r="AI544" s="1113"/>
      <c r="AJ544" s="1113"/>
      <c r="AK544" s="1113"/>
      <c r="AL544" s="1113"/>
      <c r="AM544" s="1113"/>
      <c r="AN544" s="1050"/>
      <c r="AO544" s="1050"/>
      <c r="AP544" s="1050">
        <f t="shared" si="166"/>
        <v>0</v>
      </c>
      <c r="AQ544" s="1311"/>
      <c r="AR544" s="1936"/>
      <c r="AS544" s="1311"/>
      <c r="AT544" s="1311"/>
      <c r="AU544" s="1311"/>
      <c r="AV544" s="1311"/>
      <c r="AW544" s="1311"/>
      <c r="AX544" s="1928"/>
      <c r="AY544" s="1928"/>
      <c r="AZ544" s="1928"/>
      <c r="BA544" s="1928"/>
      <c r="BB544" s="1928"/>
      <c r="BC544" s="1928"/>
      <c r="BD544" s="1928"/>
      <c r="BE544" s="1007"/>
    </row>
    <row r="545" spans="1:57" ht="15.75" hidden="1" customHeight="1">
      <c r="A545" s="913"/>
      <c r="B545" s="1087"/>
      <c r="C545" s="1010"/>
      <c r="D545" s="1046"/>
      <c r="E545" s="1047"/>
      <c r="F545" s="1047"/>
      <c r="G545" s="1047"/>
      <c r="H545" s="1047"/>
      <c r="I545" s="1047">
        <f t="shared" si="164"/>
        <v>0</v>
      </c>
      <c r="J545" s="1048"/>
      <c r="K545" s="1048"/>
      <c r="L545" s="1048"/>
      <c r="M545" s="1049"/>
      <c r="N545" s="1049">
        <f t="shared" si="150"/>
        <v>0</v>
      </c>
      <c r="O545" s="1049"/>
      <c r="P545" s="1115"/>
      <c r="Q545" s="1115"/>
      <c r="R545" s="1115"/>
      <c r="S545" s="1115"/>
      <c r="T545" s="1028"/>
      <c r="U545" s="1116"/>
      <c r="V545" s="1116">
        <f t="shared" si="165"/>
        <v>0</v>
      </c>
      <c r="W545" s="1117"/>
      <c r="X545" s="1117"/>
      <c r="Y545" s="1113"/>
      <c r="Z545" s="1113"/>
      <c r="AA545" s="1050"/>
      <c r="AB545" s="1050"/>
      <c r="AC545" s="1050">
        <f t="shared" si="151"/>
        <v>0</v>
      </c>
      <c r="AD545" s="1051"/>
      <c r="AE545" s="1051"/>
      <c r="AF545" s="1051"/>
      <c r="AG545" s="1051"/>
      <c r="AH545" s="1051">
        <f t="shared" ref="AH545:AH608" si="170">SUM(AE545:AG545)</f>
        <v>0</v>
      </c>
      <c r="AI545" s="1113"/>
      <c r="AJ545" s="1113"/>
      <c r="AK545" s="1113"/>
      <c r="AL545" s="1113"/>
      <c r="AM545" s="1113"/>
      <c r="AN545" s="1050"/>
      <c r="AO545" s="1050"/>
      <c r="AP545" s="1050">
        <f t="shared" si="166"/>
        <v>0</v>
      </c>
      <c r="AQ545" s="1311"/>
      <c r="AR545" s="1936"/>
      <c r="AS545" s="1311"/>
      <c r="AT545" s="1311"/>
      <c r="AU545" s="1311"/>
      <c r="AV545" s="1311"/>
      <c r="AW545" s="1311"/>
      <c r="AX545" s="1928"/>
      <c r="AY545" s="1928"/>
      <c r="AZ545" s="1928"/>
      <c r="BA545" s="1928"/>
      <c r="BB545" s="1928"/>
      <c r="BC545" s="1928"/>
      <c r="BD545" s="1928"/>
      <c r="BE545" s="1007"/>
    </row>
    <row r="546" spans="1:57" ht="15.75" hidden="1" customHeight="1">
      <c r="A546" s="913"/>
      <c r="B546" s="1087"/>
      <c r="C546" s="1010"/>
      <c r="D546" s="1046"/>
      <c r="E546" s="1047"/>
      <c r="F546" s="1047"/>
      <c r="G546" s="1047"/>
      <c r="H546" s="1047"/>
      <c r="I546" s="1047">
        <f t="shared" si="164"/>
        <v>0</v>
      </c>
      <c r="J546" s="1048"/>
      <c r="K546" s="1048"/>
      <c r="L546" s="1048"/>
      <c r="M546" s="1049"/>
      <c r="N546" s="1049">
        <f t="shared" si="150"/>
        <v>0</v>
      </c>
      <c r="O546" s="1049"/>
      <c r="P546" s="1115"/>
      <c r="Q546" s="1115"/>
      <c r="R546" s="1115"/>
      <c r="S546" s="1115"/>
      <c r="T546" s="1028"/>
      <c r="U546" s="1116"/>
      <c r="V546" s="1116">
        <f t="shared" si="165"/>
        <v>0</v>
      </c>
      <c r="W546" s="1117"/>
      <c r="X546" s="1117"/>
      <c r="Y546" s="1113"/>
      <c r="Z546" s="1113"/>
      <c r="AA546" s="1050"/>
      <c r="AB546" s="1050"/>
      <c r="AC546" s="1050">
        <f t="shared" si="151"/>
        <v>0</v>
      </c>
      <c r="AD546" s="1051"/>
      <c r="AE546" s="1051"/>
      <c r="AF546" s="1051"/>
      <c r="AG546" s="1051"/>
      <c r="AH546" s="1051">
        <f t="shared" si="170"/>
        <v>0</v>
      </c>
      <c r="AI546" s="1113"/>
      <c r="AJ546" s="1113"/>
      <c r="AK546" s="1113"/>
      <c r="AL546" s="1113"/>
      <c r="AM546" s="1113"/>
      <c r="AN546" s="1050"/>
      <c r="AO546" s="1050"/>
      <c r="AP546" s="1050">
        <f t="shared" si="166"/>
        <v>0</v>
      </c>
      <c r="AQ546" s="1311"/>
      <c r="AR546" s="1936"/>
      <c r="AS546" s="1311"/>
      <c r="AT546" s="1311"/>
      <c r="AU546" s="1311"/>
      <c r="AV546" s="1311"/>
      <c r="AW546" s="1311"/>
      <c r="AX546" s="1928"/>
      <c r="AY546" s="1928"/>
      <c r="AZ546" s="1928"/>
      <c r="BA546" s="1928"/>
      <c r="BB546" s="1928"/>
      <c r="BC546" s="1928"/>
      <c r="BD546" s="1928"/>
      <c r="BE546" s="1007"/>
    </row>
    <row r="547" spans="1:57" ht="15.75" hidden="1" customHeight="1">
      <c r="A547" s="913"/>
      <c r="B547" s="1087"/>
      <c r="C547" s="1010"/>
      <c r="D547" s="1046"/>
      <c r="E547" s="1047"/>
      <c r="F547" s="1047"/>
      <c r="G547" s="1047"/>
      <c r="H547" s="1047"/>
      <c r="I547" s="1047">
        <f t="shared" si="164"/>
        <v>0</v>
      </c>
      <c r="J547" s="1048"/>
      <c r="K547" s="1048"/>
      <c r="L547" s="1048"/>
      <c r="M547" s="1049"/>
      <c r="N547" s="1049">
        <f t="shared" ref="N547:N610" si="171">SUM(K547:M547)</f>
        <v>0</v>
      </c>
      <c r="O547" s="1049"/>
      <c r="P547" s="1115"/>
      <c r="Q547" s="1115"/>
      <c r="R547" s="1115"/>
      <c r="S547" s="1115"/>
      <c r="T547" s="1028"/>
      <c r="U547" s="1116"/>
      <c r="V547" s="1116">
        <f t="shared" si="165"/>
        <v>0</v>
      </c>
      <c r="W547" s="1117"/>
      <c r="X547" s="1117"/>
      <c r="Y547" s="1113"/>
      <c r="Z547" s="1113"/>
      <c r="AA547" s="1050"/>
      <c r="AB547" s="1050"/>
      <c r="AC547" s="1050">
        <f t="shared" ref="AC547:AC610" si="172">SUM(Z547:AB547)</f>
        <v>0</v>
      </c>
      <c r="AD547" s="1051"/>
      <c r="AE547" s="1051"/>
      <c r="AF547" s="1051"/>
      <c r="AG547" s="1051"/>
      <c r="AH547" s="1051">
        <f t="shared" si="170"/>
        <v>0</v>
      </c>
      <c r="AI547" s="1113"/>
      <c r="AJ547" s="1113"/>
      <c r="AK547" s="1113"/>
      <c r="AL547" s="1113"/>
      <c r="AM547" s="1113"/>
      <c r="AN547" s="1050"/>
      <c r="AO547" s="1050"/>
      <c r="AP547" s="1050">
        <f t="shared" si="166"/>
        <v>0</v>
      </c>
      <c r="AQ547" s="1311"/>
      <c r="AR547" s="1936"/>
      <c r="AS547" s="1311"/>
      <c r="AT547" s="1311"/>
      <c r="AU547" s="1311"/>
      <c r="AV547" s="1311"/>
      <c r="AW547" s="1311"/>
      <c r="AX547" s="1928"/>
      <c r="AY547" s="1928"/>
      <c r="AZ547" s="1928"/>
      <c r="BA547" s="1928"/>
      <c r="BB547" s="1928"/>
      <c r="BC547" s="1928"/>
      <c r="BD547" s="1928"/>
      <c r="BE547" s="1007"/>
    </row>
    <row r="548" spans="1:57" ht="15.75" hidden="1" customHeight="1">
      <c r="A548" s="913"/>
      <c r="B548" s="1087"/>
      <c r="C548" s="1010"/>
      <c r="D548" s="1046"/>
      <c r="E548" s="1047"/>
      <c r="F548" s="1047"/>
      <c r="G548" s="1047"/>
      <c r="H548" s="1047"/>
      <c r="I548" s="1047">
        <f t="shared" si="164"/>
        <v>0</v>
      </c>
      <c r="J548" s="1048"/>
      <c r="K548" s="1048"/>
      <c r="L548" s="1048"/>
      <c r="M548" s="1049"/>
      <c r="N548" s="1049">
        <f t="shared" si="171"/>
        <v>0</v>
      </c>
      <c r="O548" s="1049"/>
      <c r="P548" s="1115"/>
      <c r="Q548" s="1115"/>
      <c r="R548" s="1115"/>
      <c r="S548" s="1115"/>
      <c r="T548" s="1028"/>
      <c r="U548" s="1116"/>
      <c r="V548" s="1116">
        <f t="shared" si="165"/>
        <v>0</v>
      </c>
      <c r="W548" s="1117"/>
      <c r="X548" s="1117"/>
      <c r="Y548" s="1113"/>
      <c r="Z548" s="1113"/>
      <c r="AA548" s="1050"/>
      <c r="AB548" s="1050"/>
      <c r="AC548" s="1050">
        <f t="shared" si="172"/>
        <v>0</v>
      </c>
      <c r="AD548" s="1051"/>
      <c r="AE548" s="1051"/>
      <c r="AF548" s="1051"/>
      <c r="AG548" s="1051"/>
      <c r="AH548" s="1051">
        <f t="shared" si="170"/>
        <v>0</v>
      </c>
      <c r="AI548" s="1113"/>
      <c r="AJ548" s="1113"/>
      <c r="AK548" s="1113"/>
      <c r="AL548" s="1113"/>
      <c r="AM548" s="1113"/>
      <c r="AN548" s="1050"/>
      <c r="AO548" s="1050"/>
      <c r="AP548" s="1050">
        <f t="shared" si="166"/>
        <v>0</v>
      </c>
      <c r="AQ548" s="1311"/>
      <c r="AR548" s="1936"/>
      <c r="AS548" s="1311"/>
      <c r="AT548" s="1311"/>
      <c r="AU548" s="1311"/>
      <c r="AV548" s="1311"/>
      <c r="AW548" s="1311"/>
      <c r="AX548" s="1928"/>
      <c r="AY548" s="1928"/>
      <c r="AZ548" s="1928"/>
      <c r="BA548" s="1928"/>
      <c r="BB548" s="1928"/>
      <c r="BC548" s="1928"/>
      <c r="BD548" s="1928"/>
      <c r="BE548" s="1007"/>
    </row>
    <row r="549" spans="1:57" ht="15.75" hidden="1" customHeight="1">
      <c r="A549" s="913"/>
      <c r="B549" s="1087"/>
      <c r="C549" s="1010"/>
      <c r="D549" s="1046"/>
      <c r="E549" s="1047"/>
      <c r="F549" s="1047"/>
      <c r="G549" s="1047"/>
      <c r="H549" s="1047"/>
      <c r="I549" s="1047">
        <f t="shared" si="164"/>
        <v>0</v>
      </c>
      <c r="J549" s="1048"/>
      <c r="K549" s="1048"/>
      <c r="L549" s="1048"/>
      <c r="M549" s="1049"/>
      <c r="N549" s="1049">
        <f t="shared" si="171"/>
        <v>0</v>
      </c>
      <c r="O549" s="1049"/>
      <c r="P549" s="1115"/>
      <c r="Q549" s="1115"/>
      <c r="R549" s="1115"/>
      <c r="S549" s="1115"/>
      <c r="T549" s="1028"/>
      <c r="U549" s="1116"/>
      <c r="V549" s="1116">
        <f t="shared" si="165"/>
        <v>0</v>
      </c>
      <c r="W549" s="1117"/>
      <c r="X549" s="1117"/>
      <c r="Y549" s="1113"/>
      <c r="Z549" s="1113"/>
      <c r="AA549" s="1050"/>
      <c r="AB549" s="1050"/>
      <c r="AC549" s="1050">
        <f t="shared" si="172"/>
        <v>0</v>
      </c>
      <c r="AD549" s="1051"/>
      <c r="AE549" s="1051"/>
      <c r="AF549" s="1051"/>
      <c r="AG549" s="1051"/>
      <c r="AH549" s="1051">
        <f t="shared" si="170"/>
        <v>0</v>
      </c>
      <c r="AI549" s="1113"/>
      <c r="AJ549" s="1113"/>
      <c r="AK549" s="1113"/>
      <c r="AL549" s="1113"/>
      <c r="AM549" s="1113"/>
      <c r="AN549" s="1050"/>
      <c r="AO549" s="1050"/>
      <c r="AP549" s="1050">
        <f t="shared" si="166"/>
        <v>0</v>
      </c>
      <c r="AQ549" s="1311"/>
      <c r="AR549" s="1936"/>
      <c r="AS549" s="1311"/>
      <c r="AT549" s="1311"/>
      <c r="AU549" s="1311"/>
      <c r="AV549" s="1311"/>
      <c r="AW549" s="1311"/>
      <c r="AX549" s="1928"/>
      <c r="AY549" s="1928"/>
      <c r="AZ549" s="1928"/>
      <c r="BA549" s="1928"/>
      <c r="BB549" s="1928"/>
      <c r="BC549" s="1928"/>
      <c r="BD549" s="1928"/>
      <c r="BE549" s="1007"/>
    </row>
    <row r="550" spans="1:57" ht="15.75" hidden="1" customHeight="1">
      <c r="A550" s="913"/>
      <c r="B550" s="1087"/>
      <c r="C550" s="1010"/>
      <c r="D550" s="1046"/>
      <c r="E550" s="1047"/>
      <c r="F550" s="1047"/>
      <c r="G550" s="1047"/>
      <c r="H550" s="1047"/>
      <c r="I550" s="1047">
        <f t="shared" si="164"/>
        <v>0</v>
      </c>
      <c r="J550" s="1048"/>
      <c r="K550" s="1048"/>
      <c r="L550" s="1048"/>
      <c r="M550" s="1049"/>
      <c r="N550" s="1049">
        <f t="shared" si="171"/>
        <v>0</v>
      </c>
      <c r="O550" s="1049"/>
      <c r="P550" s="1115"/>
      <c r="Q550" s="1115"/>
      <c r="R550" s="1115"/>
      <c r="S550" s="1115"/>
      <c r="T550" s="1028"/>
      <c r="U550" s="1116"/>
      <c r="V550" s="1116">
        <f t="shared" si="165"/>
        <v>0</v>
      </c>
      <c r="W550" s="1117"/>
      <c r="X550" s="1117"/>
      <c r="Y550" s="1113"/>
      <c r="Z550" s="1113"/>
      <c r="AA550" s="1050"/>
      <c r="AB550" s="1050"/>
      <c r="AC550" s="1050">
        <f t="shared" si="172"/>
        <v>0</v>
      </c>
      <c r="AD550" s="1051"/>
      <c r="AE550" s="1051"/>
      <c r="AF550" s="1051"/>
      <c r="AG550" s="1051"/>
      <c r="AH550" s="1051">
        <f t="shared" si="170"/>
        <v>0</v>
      </c>
      <c r="AI550" s="1113"/>
      <c r="AJ550" s="1113"/>
      <c r="AK550" s="1113"/>
      <c r="AL550" s="1113"/>
      <c r="AM550" s="1113"/>
      <c r="AN550" s="1050"/>
      <c r="AO550" s="1050"/>
      <c r="AP550" s="1050">
        <f t="shared" si="166"/>
        <v>0</v>
      </c>
      <c r="AQ550" s="1311"/>
      <c r="AR550" s="1936"/>
      <c r="AS550" s="1311"/>
      <c r="AT550" s="1311"/>
      <c r="AU550" s="1311"/>
      <c r="AV550" s="1311"/>
      <c r="AW550" s="1311"/>
      <c r="AX550" s="1928"/>
      <c r="AY550" s="1928"/>
      <c r="AZ550" s="1928"/>
      <c r="BA550" s="1928"/>
      <c r="BB550" s="1928"/>
      <c r="BC550" s="1928"/>
      <c r="BD550" s="1928"/>
      <c r="BE550" s="1007"/>
    </row>
    <row r="551" spans="1:57" ht="15.75" hidden="1" customHeight="1">
      <c r="A551" s="913"/>
      <c r="B551" s="1087"/>
      <c r="C551" s="1010"/>
      <c r="D551" s="1046"/>
      <c r="E551" s="1047"/>
      <c r="F551" s="1047"/>
      <c r="G551" s="1047"/>
      <c r="H551" s="1047"/>
      <c r="I551" s="1047">
        <f t="shared" si="164"/>
        <v>0</v>
      </c>
      <c r="J551" s="1048"/>
      <c r="K551" s="1048"/>
      <c r="L551" s="1048"/>
      <c r="M551" s="1049"/>
      <c r="N551" s="1049">
        <f t="shared" si="171"/>
        <v>0</v>
      </c>
      <c r="O551" s="1049"/>
      <c r="P551" s="1115"/>
      <c r="Q551" s="1115"/>
      <c r="R551" s="1115"/>
      <c r="S551" s="1115"/>
      <c r="T551" s="1028"/>
      <c r="U551" s="1116"/>
      <c r="V551" s="1116">
        <f t="shared" si="165"/>
        <v>0</v>
      </c>
      <c r="W551" s="1117"/>
      <c r="X551" s="1117"/>
      <c r="Y551" s="1113"/>
      <c r="Z551" s="1113"/>
      <c r="AA551" s="1050"/>
      <c r="AB551" s="1050"/>
      <c r="AC551" s="1050">
        <f t="shared" si="172"/>
        <v>0</v>
      </c>
      <c r="AD551" s="1051"/>
      <c r="AE551" s="1051"/>
      <c r="AF551" s="1051"/>
      <c r="AG551" s="1051"/>
      <c r="AH551" s="1051">
        <f t="shared" si="170"/>
        <v>0</v>
      </c>
      <c r="AI551" s="1113"/>
      <c r="AJ551" s="1113"/>
      <c r="AK551" s="1113"/>
      <c r="AL551" s="1113"/>
      <c r="AM551" s="1113"/>
      <c r="AN551" s="1050"/>
      <c r="AO551" s="1050"/>
      <c r="AP551" s="1050">
        <f t="shared" si="166"/>
        <v>0</v>
      </c>
      <c r="AQ551" s="1311"/>
      <c r="AR551" s="1936"/>
      <c r="AS551" s="1311"/>
      <c r="AT551" s="1311"/>
      <c r="AU551" s="1311"/>
      <c r="AV551" s="1311"/>
      <c r="AW551" s="1311"/>
      <c r="AX551" s="1928"/>
      <c r="AY551" s="1928"/>
      <c r="AZ551" s="1928"/>
      <c r="BA551" s="1928"/>
      <c r="BB551" s="1928"/>
      <c r="BC551" s="1928"/>
      <c r="BD551" s="1928"/>
      <c r="BE551" s="1007"/>
    </row>
    <row r="552" spans="1:57" ht="15.75" hidden="1" customHeight="1">
      <c r="A552" s="913"/>
      <c r="B552" s="1087"/>
      <c r="C552" s="1010"/>
      <c r="D552" s="1046"/>
      <c r="E552" s="1047"/>
      <c r="F552" s="1047"/>
      <c r="G552" s="1047"/>
      <c r="H552" s="1047"/>
      <c r="I552" s="1047">
        <f t="shared" si="164"/>
        <v>0</v>
      </c>
      <c r="J552" s="1048"/>
      <c r="K552" s="1048"/>
      <c r="L552" s="1048"/>
      <c r="M552" s="1049"/>
      <c r="N552" s="1049">
        <f t="shared" si="171"/>
        <v>0</v>
      </c>
      <c r="O552" s="1049"/>
      <c r="P552" s="1115"/>
      <c r="Q552" s="1115"/>
      <c r="R552" s="1115"/>
      <c r="S552" s="1115"/>
      <c r="T552" s="1028"/>
      <c r="U552" s="1116"/>
      <c r="V552" s="1116">
        <f t="shared" si="165"/>
        <v>0</v>
      </c>
      <c r="W552" s="1117"/>
      <c r="X552" s="1117"/>
      <c r="Y552" s="1113"/>
      <c r="Z552" s="1113"/>
      <c r="AA552" s="1050"/>
      <c r="AB552" s="1050"/>
      <c r="AC552" s="1050">
        <f t="shared" si="172"/>
        <v>0</v>
      </c>
      <c r="AD552" s="1051"/>
      <c r="AE552" s="1051"/>
      <c r="AF552" s="1051"/>
      <c r="AG552" s="1051"/>
      <c r="AH552" s="1051">
        <f t="shared" si="170"/>
        <v>0</v>
      </c>
      <c r="AI552" s="1113"/>
      <c r="AJ552" s="1113"/>
      <c r="AK552" s="1113"/>
      <c r="AL552" s="1113"/>
      <c r="AM552" s="1113"/>
      <c r="AN552" s="1050"/>
      <c r="AO552" s="1050"/>
      <c r="AP552" s="1050">
        <f t="shared" si="166"/>
        <v>0</v>
      </c>
      <c r="AQ552" s="1311"/>
      <c r="AR552" s="1936"/>
      <c r="AS552" s="1311"/>
      <c r="AT552" s="1311"/>
      <c r="AU552" s="1311"/>
      <c r="AV552" s="1311"/>
      <c r="AW552" s="1311"/>
      <c r="AX552" s="1928"/>
      <c r="AY552" s="1928"/>
      <c r="AZ552" s="1928"/>
      <c r="BA552" s="1928"/>
      <c r="BB552" s="1928"/>
      <c r="BC552" s="1928"/>
      <c r="BD552" s="1928"/>
      <c r="BE552" s="1007"/>
    </row>
    <row r="553" spans="1:57" ht="15.75" hidden="1" customHeight="1">
      <c r="A553" s="913"/>
      <c r="B553" s="1087"/>
      <c r="C553" s="1010"/>
      <c r="D553" s="1046"/>
      <c r="E553" s="1047"/>
      <c r="F553" s="1047"/>
      <c r="G553" s="1047"/>
      <c r="H553" s="1047"/>
      <c r="I553" s="1047">
        <f t="shared" si="164"/>
        <v>0</v>
      </c>
      <c r="J553" s="1048"/>
      <c r="K553" s="1048"/>
      <c r="L553" s="1048"/>
      <c r="M553" s="1049"/>
      <c r="N553" s="1049">
        <f t="shared" si="171"/>
        <v>0</v>
      </c>
      <c r="O553" s="1049"/>
      <c r="P553" s="1115"/>
      <c r="Q553" s="1115"/>
      <c r="R553" s="1115"/>
      <c r="S553" s="1115"/>
      <c r="T553" s="1028"/>
      <c r="U553" s="1116"/>
      <c r="V553" s="1116">
        <f t="shared" si="165"/>
        <v>0</v>
      </c>
      <c r="W553" s="1117"/>
      <c r="X553" s="1117"/>
      <c r="Y553" s="1113"/>
      <c r="Z553" s="1113"/>
      <c r="AA553" s="1050"/>
      <c r="AB553" s="1050"/>
      <c r="AC553" s="1050">
        <f t="shared" si="172"/>
        <v>0</v>
      </c>
      <c r="AD553" s="1051"/>
      <c r="AE553" s="1051"/>
      <c r="AF553" s="1051"/>
      <c r="AG553" s="1051"/>
      <c r="AH553" s="1051">
        <f t="shared" si="170"/>
        <v>0</v>
      </c>
      <c r="AI553" s="1113"/>
      <c r="AJ553" s="1113"/>
      <c r="AK553" s="1113"/>
      <c r="AL553" s="1113"/>
      <c r="AM553" s="1113"/>
      <c r="AN553" s="1050"/>
      <c r="AO553" s="1050"/>
      <c r="AP553" s="1050">
        <f t="shared" si="166"/>
        <v>0</v>
      </c>
      <c r="AQ553" s="1311"/>
      <c r="AR553" s="1936"/>
      <c r="AS553" s="1311"/>
      <c r="AT553" s="1311"/>
      <c r="AU553" s="1311"/>
      <c r="AV553" s="1311"/>
      <c r="AW553" s="1311"/>
      <c r="AX553" s="1928"/>
      <c r="AY553" s="1928"/>
      <c r="AZ553" s="1928"/>
      <c r="BA553" s="1928"/>
      <c r="BB553" s="1928"/>
      <c r="BC553" s="1928"/>
      <c r="BD553" s="1928"/>
      <c r="BE553" s="1007"/>
    </row>
    <row r="554" spans="1:57" ht="15.75" hidden="1" customHeight="1">
      <c r="A554" s="913"/>
      <c r="B554" s="1087"/>
      <c r="C554" s="1010"/>
      <c r="D554" s="1046"/>
      <c r="E554" s="1047"/>
      <c r="F554" s="1047"/>
      <c r="G554" s="1047"/>
      <c r="H554" s="1047"/>
      <c r="I554" s="1047">
        <f t="shared" si="164"/>
        <v>0</v>
      </c>
      <c r="J554" s="1048"/>
      <c r="K554" s="1048"/>
      <c r="L554" s="1048"/>
      <c r="M554" s="1049"/>
      <c r="N554" s="1049">
        <f t="shared" si="171"/>
        <v>0</v>
      </c>
      <c r="O554" s="1049"/>
      <c r="P554" s="1115"/>
      <c r="Q554" s="1115"/>
      <c r="R554" s="1115"/>
      <c r="S554" s="1115"/>
      <c r="T554" s="1028"/>
      <c r="U554" s="1116"/>
      <c r="V554" s="1116">
        <f t="shared" si="165"/>
        <v>0</v>
      </c>
      <c r="W554" s="1117"/>
      <c r="X554" s="1117"/>
      <c r="Y554" s="1113"/>
      <c r="Z554" s="1113"/>
      <c r="AA554" s="1050"/>
      <c r="AB554" s="1050"/>
      <c r="AC554" s="1050">
        <f t="shared" si="172"/>
        <v>0</v>
      </c>
      <c r="AD554" s="1051"/>
      <c r="AE554" s="1051"/>
      <c r="AF554" s="1051"/>
      <c r="AG554" s="1051"/>
      <c r="AH554" s="1051">
        <f t="shared" si="170"/>
        <v>0</v>
      </c>
      <c r="AI554" s="1113"/>
      <c r="AJ554" s="1113"/>
      <c r="AK554" s="1113"/>
      <c r="AL554" s="1113"/>
      <c r="AM554" s="1113"/>
      <c r="AN554" s="1050"/>
      <c r="AO554" s="1050"/>
      <c r="AP554" s="1050">
        <f t="shared" si="166"/>
        <v>0</v>
      </c>
      <c r="AQ554" s="1311"/>
      <c r="AR554" s="1936"/>
      <c r="AS554" s="1311"/>
      <c r="AT554" s="1311"/>
      <c r="AU554" s="1311"/>
      <c r="AV554" s="1311"/>
      <c r="AW554" s="1311"/>
      <c r="AX554" s="1928"/>
      <c r="AY554" s="1928"/>
      <c r="AZ554" s="1928"/>
      <c r="BA554" s="1928"/>
      <c r="BB554" s="1928"/>
      <c r="BC554" s="1928"/>
      <c r="BD554" s="1928"/>
      <c r="BE554" s="1007"/>
    </row>
    <row r="555" spans="1:57" ht="15.75" hidden="1" customHeight="1">
      <c r="A555" s="913"/>
      <c r="B555" s="1087"/>
      <c r="C555" s="1010"/>
      <c r="D555" s="1046"/>
      <c r="E555" s="1047"/>
      <c r="F555" s="1047"/>
      <c r="G555" s="1047"/>
      <c r="H555" s="1047"/>
      <c r="I555" s="1047">
        <f t="shared" si="164"/>
        <v>0</v>
      </c>
      <c r="J555" s="1048"/>
      <c r="K555" s="1048"/>
      <c r="L555" s="1048"/>
      <c r="M555" s="1049"/>
      <c r="N555" s="1049">
        <f t="shared" si="171"/>
        <v>0</v>
      </c>
      <c r="O555" s="1049"/>
      <c r="P555" s="1115"/>
      <c r="Q555" s="1115"/>
      <c r="R555" s="1115"/>
      <c r="S555" s="1115"/>
      <c r="T555" s="1028"/>
      <c r="U555" s="1116"/>
      <c r="V555" s="1116">
        <f t="shared" si="165"/>
        <v>0</v>
      </c>
      <c r="W555" s="1117"/>
      <c r="X555" s="1117"/>
      <c r="Y555" s="1113"/>
      <c r="Z555" s="1113"/>
      <c r="AA555" s="1050"/>
      <c r="AB555" s="1050"/>
      <c r="AC555" s="1050">
        <f t="shared" si="172"/>
        <v>0</v>
      </c>
      <c r="AD555" s="1051"/>
      <c r="AE555" s="1051"/>
      <c r="AF555" s="1051"/>
      <c r="AG555" s="1051"/>
      <c r="AH555" s="1051">
        <f t="shared" si="170"/>
        <v>0</v>
      </c>
      <c r="AI555" s="1113"/>
      <c r="AJ555" s="1113"/>
      <c r="AK555" s="1113"/>
      <c r="AL555" s="1113"/>
      <c r="AM555" s="1113"/>
      <c r="AN555" s="1050"/>
      <c r="AO555" s="1050"/>
      <c r="AP555" s="1050">
        <f t="shared" si="166"/>
        <v>0</v>
      </c>
      <c r="AQ555" s="1311"/>
      <c r="AR555" s="1936"/>
      <c r="AS555" s="1311"/>
      <c r="AT555" s="1311"/>
      <c r="AU555" s="1311"/>
      <c r="AV555" s="1311"/>
      <c r="AW555" s="1311"/>
      <c r="AX555" s="1928"/>
      <c r="AY555" s="1928"/>
      <c r="AZ555" s="1928"/>
      <c r="BA555" s="1928"/>
      <c r="BB555" s="1928"/>
      <c r="BC555" s="1928"/>
      <c r="BD555" s="1928"/>
      <c r="BE555" s="1007"/>
    </row>
    <row r="556" spans="1:57" ht="15.75" hidden="1" customHeight="1">
      <c r="A556" s="913"/>
      <c r="B556" s="1087"/>
      <c r="C556" s="1010"/>
      <c r="D556" s="1046"/>
      <c r="E556" s="1047"/>
      <c r="F556" s="1047"/>
      <c r="G556" s="1047"/>
      <c r="H556" s="1047"/>
      <c r="I556" s="1047">
        <f t="shared" si="164"/>
        <v>0</v>
      </c>
      <c r="J556" s="1048"/>
      <c r="K556" s="1048"/>
      <c r="L556" s="1048"/>
      <c r="M556" s="1049"/>
      <c r="N556" s="1049">
        <f t="shared" si="171"/>
        <v>0</v>
      </c>
      <c r="O556" s="1049"/>
      <c r="P556" s="1115"/>
      <c r="Q556" s="1115"/>
      <c r="R556" s="1115"/>
      <c r="S556" s="1115"/>
      <c r="T556" s="1028"/>
      <c r="U556" s="1116"/>
      <c r="V556" s="1116">
        <f t="shared" si="165"/>
        <v>0</v>
      </c>
      <c r="W556" s="1117"/>
      <c r="X556" s="1117"/>
      <c r="Y556" s="1113"/>
      <c r="Z556" s="1113"/>
      <c r="AA556" s="1050"/>
      <c r="AB556" s="1050"/>
      <c r="AC556" s="1050">
        <f t="shared" si="172"/>
        <v>0</v>
      </c>
      <c r="AD556" s="1051"/>
      <c r="AE556" s="1051"/>
      <c r="AF556" s="1051"/>
      <c r="AG556" s="1051"/>
      <c r="AH556" s="1051">
        <f t="shared" si="170"/>
        <v>0</v>
      </c>
      <c r="AI556" s="1113"/>
      <c r="AJ556" s="1113"/>
      <c r="AK556" s="1113"/>
      <c r="AL556" s="1113"/>
      <c r="AM556" s="1113"/>
      <c r="AN556" s="1050"/>
      <c r="AO556" s="1050"/>
      <c r="AP556" s="1050">
        <f t="shared" si="166"/>
        <v>0</v>
      </c>
      <c r="AQ556" s="1311"/>
      <c r="AR556" s="1936"/>
      <c r="AS556" s="1311"/>
      <c r="AT556" s="1311"/>
      <c r="AU556" s="1311"/>
      <c r="AV556" s="1311"/>
      <c r="AW556" s="1311"/>
      <c r="AX556" s="1928"/>
      <c r="AY556" s="1928"/>
      <c r="AZ556" s="1928"/>
      <c r="BA556" s="1928"/>
      <c r="BB556" s="1928"/>
      <c r="BC556" s="1928"/>
      <c r="BD556" s="1928"/>
      <c r="BE556" s="1007"/>
    </row>
    <row r="557" spans="1:57" ht="15.75" hidden="1" customHeight="1">
      <c r="A557" s="913"/>
      <c r="B557" s="1087"/>
      <c r="C557" s="1010"/>
      <c r="D557" s="1046"/>
      <c r="E557" s="1047"/>
      <c r="F557" s="1047"/>
      <c r="G557" s="1047"/>
      <c r="H557" s="1047"/>
      <c r="I557" s="1047">
        <f t="shared" si="164"/>
        <v>0</v>
      </c>
      <c r="J557" s="1048"/>
      <c r="K557" s="1048"/>
      <c r="L557" s="1048"/>
      <c r="M557" s="1049"/>
      <c r="N557" s="1049">
        <f t="shared" si="171"/>
        <v>0</v>
      </c>
      <c r="O557" s="1049"/>
      <c r="P557" s="1115"/>
      <c r="Q557" s="1115"/>
      <c r="R557" s="1115"/>
      <c r="S557" s="1115"/>
      <c r="T557" s="1028"/>
      <c r="U557" s="1116"/>
      <c r="V557" s="1116">
        <f t="shared" si="165"/>
        <v>0</v>
      </c>
      <c r="W557" s="1117"/>
      <c r="X557" s="1117"/>
      <c r="Y557" s="1113"/>
      <c r="Z557" s="1113"/>
      <c r="AA557" s="1050"/>
      <c r="AB557" s="1050"/>
      <c r="AC557" s="1050">
        <f t="shared" si="172"/>
        <v>0</v>
      </c>
      <c r="AD557" s="1051"/>
      <c r="AE557" s="1051"/>
      <c r="AF557" s="1051"/>
      <c r="AG557" s="1051"/>
      <c r="AH557" s="1051">
        <f t="shared" si="170"/>
        <v>0</v>
      </c>
      <c r="AI557" s="1113"/>
      <c r="AJ557" s="1113"/>
      <c r="AK557" s="1113"/>
      <c r="AL557" s="1113"/>
      <c r="AM557" s="1113"/>
      <c r="AN557" s="1050"/>
      <c r="AO557" s="1050"/>
      <c r="AP557" s="1050">
        <f t="shared" si="166"/>
        <v>0</v>
      </c>
      <c r="AQ557" s="1311"/>
      <c r="AR557" s="1936"/>
      <c r="AS557" s="1311"/>
      <c r="AT557" s="1311"/>
      <c r="AU557" s="1311"/>
      <c r="AV557" s="1311"/>
      <c r="AW557" s="1311"/>
      <c r="AX557" s="1928"/>
      <c r="AY557" s="1928"/>
      <c r="AZ557" s="1928"/>
      <c r="BA557" s="1928"/>
      <c r="BB557" s="1928"/>
      <c r="BC557" s="1928"/>
      <c r="BD557" s="1928"/>
      <c r="BE557" s="1007"/>
    </row>
    <row r="558" spans="1:57" ht="15.75" hidden="1" customHeight="1">
      <c r="B558" s="1090"/>
      <c r="C558" s="1106"/>
      <c r="D558" s="1046"/>
      <c r="E558" s="1047"/>
      <c r="F558" s="1047"/>
      <c r="G558" s="1047"/>
      <c r="H558" s="1047"/>
      <c r="I558" s="1047">
        <f t="shared" si="164"/>
        <v>0</v>
      </c>
      <c r="J558" s="1048"/>
      <c r="K558" s="1048"/>
      <c r="L558" s="1048"/>
      <c r="M558" s="1049"/>
      <c r="N558" s="1049">
        <f t="shared" si="171"/>
        <v>0</v>
      </c>
      <c r="O558" s="1049"/>
      <c r="P558" s="1020"/>
      <c r="Q558" s="1020"/>
      <c r="R558" s="1116"/>
      <c r="S558" s="1116"/>
      <c r="T558" s="1116"/>
      <c r="U558" s="1116"/>
      <c r="V558" s="1116">
        <f t="shared" si="165"/>
        <v>0</v>
      </c>
      <c r="W558" s="1117"/>
      <c r="X558" s="1117"/>
      <c r="Y558" s="1022"/>
      <c r="Z558" s="1050"/>
      <c r="AA558" s="1050"/>
      <c r="AB558" s="1050"/>
      <c r="AC558" s="1050">
        <f t="shared" si="172"/>
        <v>0</v>
      </c>
      <c r="AD558" s="1051"/>
      <c r="AE558" s="1051"/>
      <c r="AF558" s="1051"/>
      <c r="AG558" s="1051"/>
      <c r="AH558" s="1051">
        <f t="shared" si="170"/>
        <v>0</v>
      </c>
      <c r="AI558" s="1022"/>
      <c r="AJ558" s="1022"/>
      <c r="AK558" s="1022"/>
      <c r="AL558" s="1050"/>
      <c r="AM558" s="1050"/>
      <c r="AN558" s="1050"/>
      <c r="AO558" s="1050"/>
      <c r="AP558" s="1050">
        <f t="shared" si="166"/>
        <v>0</v>
      </c>
      <c r="AQ558" s="1311"/>
      <c r="AR558" s="1936"/>
      <c r="AS558" s="1311"/>
      <c r="AT558" s="1311"/>
      <c r="AU558" s="1311"/>
      <c r="AV558" s="1311"/>
      <c r="AW558" s="1311"/>
      <c r="AX558" s="1928"/>
      <c r="AY558" s="1928"/>
      <c r="AZ558" s="1928"/>
      <c r="BA558" s="1928"/>
      <c r="BB558" s="1928"/>
      <c r="BC558" s="1928"/>
      <c r="BD558" s="1928"/>
      <c r="BE558" s="1007"/>
    </row>
    <row r="559" spans="1:57" ht="19.5" customHeight="1">
      <c r="B559" s="914" t="s">
        <v>543</v>
      </c>
      <c r="C559" s="942" t="s">
        <v>604</v>
      </c>
      <c r="D559" s="1151"/>
      <c r="E559" s="1151">
        <v>0</v>
      </c>
      <c r="F559" s="1151">
        <v>0</v>
      </c>
      <c r="G559" s="1151">
        <v>0</v>
      </c>
      <c r="H559" s="1151">
        <v>0</v>
      </c>
      <c r="I559" s="1151">
        <f t="shared" si="164"/>
        <v>0</v>
      </c>
      <c r="J559" s="1151">
        <f>SUM(J560:J579)</f>
        <v>0</v>
      </c>
      <c r="K559" s="1151">
        <f>SUM(K560:K579)</f>
        <v>0</v>
      </c>
      <c r="L559" s="1151">
        <f>SUM(L560:L579)</f>
        <v>0</v>
      </c>
      <c r="M559" s="1151">
        <f>SUM(M560:M579)</f>
        <v>0</v>
      </c>
      <c r="N559" s="1151">
        <f t="shared" si="171"/>
        <v>0</v>
      </c>
      <c r="O559" s="1151"/>
      <c r="P559" s="1151">
        <f>SUM(P560:P579)</f>
        <v>0</v>
      </c>
      <c r="Q559" s="1151"/>
      <c r="R559" s="1151">
        <f>SUM(R560:R579)</f>
        <v>0</v>
      </c>
      <c r="S559" s="1151"/>
      <c r="T559" s="1151">
        <f>SUM(T560:T579)</f>
        <v>0</v>
      </c>
      <c r="U559" s="1151">
        <f>SUM(U560:U579)</f>
        <v>0</v>
      </c>
      <c r="V559" s="1151">
        <f t="shared" si="165"/>
        <v>0</v>
      </c>
      <c r="W559" s="1152"/>
      <c r="X559" s="1152"/>
      <c r="Y559" s="1151">
        <v>0</v>
      </c>
      <c r="Z559" s="1151">
        <v>0</v>
      </c>
      <c r="AA559" s="1151">
        <v>0</v>
      </c>
      <c r="AB559" s="1151">
        <v>0</v>
      </c>
      <c r="AC559" s="1151">
        <f t="shared" si="172"/>
        <v>0</v>
      </c>
      <c r="AD559" s="1151">
        <f>SUM(AD560:AD579)</f>
        <v>0</v>
      </c>
      <c r="AE559" s="1151">
        <f>SUM(AE560:AE579)</f>
        <v>0</v>
      </c>
      <c r="AF559" s="1151">
        <f>SUM(AF560:AF579)</f>
        <v>0</v>
      </c>
      <c r="AG559" s="1151">
        <f>SUM(AG560:AG579)</f>
        <v>0</v>
      </c>
      <c r="AH559" s="1151">
        <f t="shared" si="170"/>
        <v>0</v>
      </c>
      <c r="AI559" s="1151">
        <f>SUM(AI560:AI579)</f>
        <v>0</v>
      </c>
      <c r="AJ559" s="1151"/>
      <c r="AK559" s="1151"/>
      <c r="AL559" s="1151">
        <f>SUM(AL560:AL579)</f>
        <v>0</v>
      </c>
      <c r="AM559" s="1151"/>
      <c r="AN559" s="1151">
        <f>SUM(AN560:AN579)</f>
        <v>0</v>
      </c>
      <c r="AO559" s="1151">
        <f>SUM(AO560:AO579)</f>
        <v>0</v>
      </c>
      <c r="AP559" s="1151">
        <f t="shared" si="166"/>
        <v>0</v>
      </c>
      <c r="AQ559" s="1151"/>
      <c r="AR559" s="1190"/>
      <c r="AS559" s="1151"/>
      <c r="AT559" s="1151"/>
      <c r="AU559" s="1151"/>
      <c r="AV559" s="1151"/>
      <c r="AW559" s="1151"/>
      <c r="AX559" s="1190">
        <f t="shared" ref="AX559:BD559" si="173">AX560</f>
        <v>78.83</v>
      </c>
      <c r="AY559" s="1190">
        <f t="shared" si="173"/>
        <v>0</v>
      </c>
      <c r="AZ559" s="1151">
        <f t="shared" si="173"/>
        <v>1</v>
      </c>
      <c r="BA559" s="1151">
        <f t="shared" si="173"/>
        <v>0</v>
      </c>
      <c r="BB559" s="1151">
        <f t="shared" si="173"/>
        <v>4957.5</v>
      </c>
      <c r="BC559" s="1151">
        <f t="shared" si="173"/>
        <v>118980</v>
      </c>
      <c r="BD559" s="1151">
        <f t="shared" si="173"/>
        <v>123937.5</v>
      </c>
      <c r="BE559" s="1149"/>
    </row>
    <row r="560" spans="1:57" ht="30" customHeight="1">
      <c r="A560" s="911">
        <v>18</v>
      </c>
      <c r="B560" s="1088" t="s">
        <v>536</v>
      </c>
      <c r="C560" s="1100" t="s">
        <v>1156</v>
      </c>
      <c r="D560" s="937"/>
      <c r="E560" s="1012">
        <v>0</v>
      </c>
      <c r="F560" s="1012">
        <v>0</v>
      </c>
      <c r="G560" s="1012">
        <v>0</v>
      </c>
      <c r="H560" s="1012">
        <v>0</v>
      </c>
      <c r="I560" s="1012">
        <f t="shared" si="164"/>
        <v>0</v>
      </c>
      <c r="J560" s="1025">
        <f>1-1</f>
        <v>0</v>
      </c>
      <c r="K560" s="1025">
        <f>20000-20000</f>
        <v>0</v>
      </c>
      <c r="L560" s="1025"/>
      <c r="M560" s="1013"/>
      <c r="N560" s="1013">
        <f t="shared" si="171"/>
        <v>0</v>
      </c>
      <c r="O560" s="1013"/>
      <c r="P560" s="1026">
        <f>E560+J560</f>
        <v>0</v>
      </c>
      <c r="Q560" s="1026"/>
      <c r="R560" s="1026">
        <f>F560+K560</f>
        <v>0</v>
      </c>
      <c r="S560" s="1026"/>
      <c r="T560" s="1014">
        <f t="shared" ref="T560:U563" si="174">G560+L560</f>
        <v>0</v>
      </c>
      <c r="U560" s="1014">
        <f t="shared" si="174"/>
        <v>0</v>
      </c>
      <c r="V560" s="1014">
        <f t="shared" si="165"/>
        <v>0</v>
      </c>
      <c r="W560" s="1015"/>
      <c r="X560" s="1015"/>
      <c r="Y560" s="1032">
        <v>0</v>
      </c>
      <c r="Z560" s="1032">
        <v>0</v>
      </c>
      <c r="AA560" s="1016">
        <v>0</v>
      </c>
      <c r="AB560" s="1016">
        <v>0</v>
      </c>
      <c r="AC560" s="1016">
        <f t="shared" si="172"/>
        <v>0</v>
      </c>
      <c r="AD560" s="1017">
        <f>1-1</f>
        <v>0</v>
      </c>
      <c r="AE560" s="1017">
        <f>20000-20000</f>
        <v>0</v>
      </c>
      <c r="AF560" s="1017"/>
      <c r="AG560" s="1017"/>
      <c r="AH560" s="1017">
        <f t="shared" si="170"/>
        <v>0</v>
      </c>
      <c r="AI560" s="1032">
        <f>Y560+AD560</f>
        <v>0</v>
      </c>
      <c r="AJ560" s="1032"/>
      <c r="AK560" s="1032"/>
      <c r="AL560" s="1032">
        <f>Z560+AE560</f>
        <v>0</v>
      </c>
      <c r="AM560" s="1032"/>
      <c r="AN560" s="1016">
        <f t="shared" ref="AN560:AO563" si="175">AA560+AF560</f>
        <v>0</v>
      </c>
      <c r="AO560" s="1016">
        <f t="shared" si="175"/>
        <v>0</v>
      </c>
      <c r="AP560" s="1016">
        <f t="shared" si="166"/>
        <v>0</v>
      </c>
      <c r="AQ560" s="1306"/>
      <c r="AR560" s="1932"/>
      <c r="AS560" s="1306"/>
      <c r="AT560" s="1306"/>
      <c r="AU560" s="1306"/>
      <c r="AV560" s="1306"/>
      <c r="AW560" s="1306"/>
      <c r="AX560" s="2226">
        <v>78.83</v>
      </c>
      <c r="AY560" s="2226">
        <v>0</v>
      </c>
      <c r="AZ560" s="1923">
        <v>1</v>
      </c>
      <c r="BA560" s="1923"/>
      <c r="BB560" s="1923">
        <v>4957.5</v>
      </c>
      <c r="BC560" s="1923">
        <v>118980</v>
      </c>
      <c r="BD560" s="1923">
        <f>BA560+BB560+BC560</f>
        <v>123937.5</v>
      </c>
      <c r="BE560" s="1008" t="s">
        <v>1157</v>
      </c>
    </row>
    <row r="561" spans="1:57" ht="27" hidden="1" customHeight="1">
      <c r="A561" s="911">
        <v>19</v>
      </c>
      <c r="B561" s="1153" t="s">
        <v>536</v>
      </c>
      <c r="C561" s="1010" t="s">
        <v>638</v>
      </c>
      <c r="D561" s="937"/>
      <c r="E561" s="1012">
        <v>0</v>
      </c>
      <c r="F561" s="1012">
        <v>0</v>
      </c>
      <c r="G561" s="1012">
        <v>0</v>
      </c>
      <c r="H561" s="1012">
        <v>0</v>
      </c>
      <c r="I561" s="1012">
        <f t="shared" si="164"/>
        <v>0</v>
      </c>
      <c r="J561" s="1025"/>
      <c r="K561" s="1025"/>
      <c r="L561" s="1025"/>
      <c r="M561" s="1013"/>
      <c r="N561" s="1013">
        <f t="shared" si="171"/>
        <v>0</v>
      </c>
      <c r="O561" s="1013"/>
      <c r="P561" s="1014">
        <f>E561+J561</f>
        <v>0</v>
      </c>
      <c r="Q561" s="1014"/>
      <c r="R561" s="1014">
        <f>F561+K561</f>
        <v>0</v>
      </c>
      <c r="S561" s="1014"/>
      <c r="T561" s="1014">
        <f t="shared" si="174"/>
        <v>0</v>
      </c>
      <c r="U561" s="1014">
        <f t="shared" si="174"/>
        <v>0</v>
      </c>
      <c r="V561" s="1014">
        <f t="shared" si="165"/>
        <v>0</v>
      </c>
      <c r="W561" s="1015"/>
      <c r="X561" s="1015"/>
      <c r="Y561" s="1016">
        <v>0</v>
      </c>
      <c r="Z561" s="1016">
        <v>0</v>
      </c>
      <c r="AA561" s="1016">
        <v>0</v>
      </c>
      <c r="AB561" s="1016">
        <v>0</v>
      </c>
      <c r="AC561" s="1016">
        <f t="shared" si="172"/>
        <v>0</v>
      </c>
      <c r="AD561" s="1017"/>
      <c r="AE561" s="1017"/>
      <c r="AF561" s="1017"/>
      <c r="AG561" s="1017"/>
      <c r="AH561" s="1017">
        <f t="shared" si="170"/>
        <v>0</v>
      </c>
      <c r="AI561" s="1016">
        <f>Y561+AD561</f>
        <v>0</v>
      </c>
      <c r="AJ561" s="1016"/>
      <c r="AK561" s="1016"/>
      <c r="AL561" s="1016">
        <f>Z561+AE561</f>
        <v>0</v>
      </c>
      <c r="AM561" s="1016"/>
      <c r="AN561" s="1016">
        <f t="shared" si="175"/>
        <v>0</v>
      </c>
      <c r="AO561" s="1016">
        <f t="shared" si="175"/>
        <v>0</v>
      </c>
      <c r="AP561" s="1016">
        <f t="shared" si="166"/>
        <v>0</v>
      </c>
      <c r="AQ561" s="1306"/>
      <c r="AR561" s="1932"/>
      <c r="AS561" s="1306"/>
      <c r="AT561" s="1306"/>
      <c r="AU561" s="1306"/>
      <c r="AV561" s="1306"/>
      <c r="AW561" s="1306"/>
      <c r="AX561" s="1923"/>
      <c r="AY561" s="1923"/>
      <c r="AZ561" s="1923"/>
      <c r="BA561" s="1923"/>
      <c r="BB561" s="1923"/>
      <c r="BC561" s="1923"/>
      <c r="BD561" s="1923"/>
      <c r="BE561" s="1007" t="s">
        <v>451</v>
      </c>
    </row>
    <row r="562" spans="1:57" ht="13.5" hidden="1" customHeight="1">
      <c r="A562" s="901" t="s">
        <v>646</v>
      </c>
      <c r="B562" s="1087"/>
      <c r="C562" s="1010" t="s">
        <v>645</v>
      </c>
      <c r="D562" s="937"/>
      <c r="E562" s="1012">
        <v>0</v>
      </c>
      <c r="F562" s="1012">
        <v>0</v>
      </c>
      <c r="G562" s="1012">
        <v>0</v>
      </c>
      <c r="H562" s="1012">
        <v>0</v>
      </c>
      <c r="I562" s="1012">
        <f t="shared" si="164"/>
        <v>0</v>
      </c>
      <c r="J562" s="1025"/>
      <c r="K562" s="1025"/>
      <c r="L562" s="1025"/>
      <c r="M562" s="1013"/>
      <c r="N562" s="1013">
        <f t="shared" si="171"/>
        <v>0</v>
      </c>
      <c r="O562" s="1013"/>
      <c r="P562" s="1014">
        <f>E562+J562</f>
        <v>0</v>
      </c>
      <c r="Q562" s="1014"/>
      <c r="R562" s="1014">
        <f>F562+K562</f>
        <v>0</v>
      </c>
      <c r="S562" s="1014"/>
      <c r="T562" s="1014">
        <f t="shared" si="174"/>
        <v>0</v>
      </c>
      <c r="U562" s="1014">
        <f t="shared" si="174"/>
        <v>0</v>
      </c>
      <c r="V562" s="1014">
        <f t="shared" si="165"/>
        <v>0</v>
      </c>
      <c r="W562" s="1015"/>
      <c r="X562" s="1015"/>
      <c r="Y562" s="1016">
        <v>0</v>
      </c>
      <c r="Z562" s="1016">
        <v>0</v>
      </c>
      <c r="AA562" s="1016">
        <v>0</v>
      </c>
      <c r="AB562" s="1016">
        <v>0</v>
      </c>
      <c r="AC562" s="1016">
        <f t="shared" si="172"/>
        <v>0</v>
      </c>
      <c r="AD562" s="1017"/>
      <c r="AE562" s="1017"/>
      <c r="AF562" s="1017"/>
      <c r="AG562" s="1017"/>
      <c r="AH562" s="1017">
        <f t="shared" si="170"/>
        <v>0</v>
      </c>
      <c r="AI562" s="1016">
        <f>Y562+AD562</f>
        <v>0</v>
      </c>
      <c r="AJ562" s="1016"/>
      <c r="AK562" s="1016"/>
      <c r="AL562" s="1016">
        <f>Z562+AE562</f>
        <v>0</v>
      </c>
      <c r="AM562" s="1016"/>
      <c r="AN562" s="1016">
        <f t="shared" si="175"/>
        <v>0</v>
      </c>
      <c r="AO562" s="1016">
        <f t="shared" si="175"/>
        <v>0</v>
      </c>
      <c r="AP562" s="1016">
        <f t="shared" si="166"/>
        <v>0</v>
      </c>
      <c r="AQ562" s="1306"/>
      <c r="AR562" s="1932"/>
      <c r="AS562" s="1306"/>
      <c r="AT562" s="1306"/>
      <c r="AU562" s="1306"/>
      <c r="AV562" s="1306"/>
      <c r="AW562" s="1306"/>
      <c r="AX562" s="1923"/>
      <c r="AY562" s="1923"/>
      <c r="AZ562" s="1923"/>
      <c r="BA562" s="1923"/>
      <c r="BB562" s="1923"/>
      <c r="BC562" s="1923"/>
      <c r="BD562" s="1923"/>
      <c r="BE562" s="1007"/>
    </row>
    <row r="563" spans="1:57" ht="13.5" hidden="1" customHeight="1">
      <c r="A563" s="885" t="s">
        <v>636</v>
      </c>
      <c r="B563" s="1118"/>
      <c r="C563" s="1119" t="s">
        <v>644</v>
      </c>
      <c r="D563" s="937"/>
      <c r="E563" s="1012">
        <v>0</v>
      </c>
      <c r="F563" s="1012">
        <v>0</v>
      </c>
      <c r="G563" s="1012">
        <v>0</v>
      </c>
      <c r="H563" s="1012">
        <v>0</v>
      </c>
      <c r="I563" s="1012">
        <f t="shared" si="164"/>
        <v>0</v>
      </c>
      <c r="J563" s="1025"/>
      <c r="K563" s="1025"/>
      <c r="L563" s="1025"/>
      <c r="M563" s="1013"/>
      <c r="N563" s="1013">
        <f t="shared" si="171"/>
        <v>0</v>
      </c>
      <c r="O563" s="1013"/>
      <c r="P563" s="1014">
        <f>E563+J563</f>
        <v>0</v>
      </c>
      <c r="Q563" s="1014"/>
      <c r="R563" s="1014">
        <f>F563+K563</f>
        <v>0</v>
      </c>
      <c r="S563" s="1014"/>
      <c r="T563" s="1014">
        <f t="shared" si="174"/>
        <v>0</v>
      </c>
      <c r="U563" s="1014">
        <f t="shared" si="174"/>
        <v>0</v>
      </c>
      <c r="V563" s="1014">
        <f t="shared" si="165"/>
        <v>0</v>
      </c>
      <c r="W563" s="1015"/>
      <c r="X563" s="1015"/>
      <c r="Y563" s="1016">
        <v>0</v>
      </c>
      <c r="Z563" s="1016">
        <v>0</v>
      </c>
      <c r="AA563" s="1016">
        <v>0</v>
      </c>
      <c r="AB563" s="1016">
        <v>0</v>
      </c>
      <c r="AC563" s="1016">
        <f t="shared" si="172"/>
        <v>0</v>
      </c>
      <c r="AD563" s="1017"/>
      <c r="AE563" s="1017"/>
      <c r="AF563" s="1017"/>
      <c r="AG563" s="1017"/>
      <c r="AH563" s="1017">
        <f t="shared" si="170"/>
        <v>0</v>
      </c>
      <c r="AI563" s="1016">
        <f>Y563+AD563</f>
        <v>0</v>
      </c>
      <c r="AJ563" s="1016"/>
      <c r="AK563" s="1016"/>
      <c r="AL563" s="1016">
        <f>Z563+AE563</f>
        <v>0</v>
      </c>
      <c r="AM563" s="1016"/>
      <c r="AN563" s="1016">
        <f t="shared" si="175"/>
        <v>0</v>
      </c>
      <c r="AO563" s="1016">
        <f t="shared" si="175"/>
        <v>0</v>
      </c>
      <c r="AP563" s="1016">
        <f t="shared" si="166"/>
        <v>0</v>
      </c>
      <c r="AQ563" s="1306"/>
      <c r="AR563" s="1932"/>
      <c r="AS563" s="1306"/>
      <c r="AT563" s="1306"/>
      <c r="AU563" s="1306"/>
      <c r="AV563" s="1306"/>
      <c r="AW563" s="1306"/>
      <c r="AX563" s="1923"/>
      <c r="AY563" s="1923"/>
      <c r="AZ563" s="1923"/>
      <c r="BA563" s="1923"/>
      <c r="BB563" s="1923"/>
      <c r="BC563" s="1923"/>
      <c r="BD563" s="1923"/>
      <c r="BE563" s="1007"/>
    </row>
    <row r="564" spans="1:57" ht="13.5" hidden="1" customHeight="1">
      <c r="B564" s="1118"/>
      <c r="C564" s="1119"/>
      <c r="D564" s="937"/>
      <c r="E564" s="1012"/>
      <c r="F564" s="1012"/>
      <c r="G564" s="1012"/>
      <c r="H564" s="1012"/>
      <c r="I564" s="1012">
        <f t="shared" si="164"/>
        <v>0</v>
      </c>
      <c r="J564" s="1025"/>
      <c r="K564" s="1025"/>
      <c r="L564" s="1025"/>
      <c r="M564" s="1013"/>
      <c r="N564" s="1013">
        <f t="shared" si="171"/>
        <v>0</v>
      </c>
      <c r="O564" s="1013"/>
      <c r="P564" s="1014"/>
      <c r="Q564" s="1014"/>
      <c r="R564" s="1014"/>
      <c r="S564" s="1014"/>
      <c r="T564" s="1014"/>
      <c r="U564" s="1014"/>
      <c r="V564" s="1014">
        <f t="shared" si="165"/>
        <v>0</v>
      </c>
      <c r="W564" s="1015"/>
      <c r="X564" s="1015"/>
      <c r="Y564" s="1016"/>
      <c r="Z564" s="1016"/>
      <c r="AA564" s="1016"/>
      <c r="AB564" s="1016"/>
      <c r="AC564" s="1016">
        <f t="shared" si="172"/>
        <v>0</v>
      </c>
      <c r="AD564" s="1017"/>
      <c r="AE564" s="1017"/>
      <c r="AF564" s="1017"/>
      <c r="AG564" s="1017"/>
      <c r="AH564" s="1017">
        <f t="shared" si="170"/>
        <v>0</v>
      </c>
      <c r="AI564" s="1016"/>
      <c r="AJ564" s="1016"/>
      <c r="AK564" s="1016"/>
      <c r="AL564" s="1016"/>
      <c r="AM564" s="1016"/>
      <c r="AN564" s="1016"/>
      <c r="AO564" s="1016"/>
      <c r="AP564" s="1016">
        <f t="shared" si="166"/>
        <v>0</v>
      </c>
      <c r="AQ564" s="1306"/>
      <c r="AR564" s="1932"/>
      <c r="AS564" s="1306"/>
      <c r="AT564" s="1306"/>
      <c r="AU564" s="1306"/>
      <c r="AV564" s="1306"/>
      <c r="AW564" s="1306"/>
      <c r="AX564" s="1923"/>
      <c r="AY564" s="1923"/>
      <c r="AZ564" s="1923"/>
      <c r="BA564" s="1923"/>
      <c r="BB564" s="1923"/>
      <c r="BC564" s="1923"/>
      <c r="BD564" s="1923"/>
      <c r="BE564" s="1007"/>
    </row>
    <row r="565" spans="1:57" ht="13.5" hidden="1" customHeight="1">
      <c r="B565" s="1118"/>
      <c r="C565" s="1119"/>
      <c r="D565" s="937"/>
      <c r="E565" s="1012"/>
      <c r="F565" s="1012"/>
      <c r="G565" s="1012"/>
      <c r="H565" s="1012"/>
      <c r="I565" s="1012">
        <f t="shared" si="164"/>
        <v>0</v>
      </c>
      <c r="J565" s="1025"/>
      <c r="K565" s="1025"/>
      <c r="L565" s="1025"/>
      <c r="M565" s="1013"/>
      <c r="N565" s="1013">
        <f t="shared" si="171"/>
        <v>0</v>
      </c>
      <c r="O565" s="1013"/>
      <c r="P565" s="1014"/>
      <c r="Q565" s="1014"/>
      <c r="R565" s="1014"/>
      <c r="S565" s="1014"/>
      <c r="T565" s="1014"/>
      <c r="U565" s="1014"/>
      <c r="V565" s="1014">
        <f t="shared" si="165"/>
        <v>0</v>
      </c>
      <c r="W565" s="1015"/>
      <c r="X565" s="1015"/>
      <c r="Y565" s="1016"/>
      <c r="Z565" s="1016"/>
      <c r="AA565" s="1016"/>
      <c r="AB565" s="1016"/>
      <c r="AC565" s="1016">
        <f t="shared" si="172"/>
        <v>0</v>
      </c>
      <c r="AD565" s="1017"/>
      <c r="AE565" s="1017"/>
      <c r="AF565" s="1017"/>
      <c r="AG565" s="1017"/>
      <c r="AH565" s="1017">
        <f t="shared" si="170"/>
        <v>0</v>
      </c>
      <c r="AI565" s="1016"/>
      <c r="AJ565" s="1016"/>
      <c r="AK565" s="1016"/>
      <c r="AL565" s="1016"/>
      <c r="AM565" s="1016"/>
      <c r="AN565" s="1016"/>
      <c r="AO565" s="1016"/>
      <c r="AP565" s="1016">
        <f t="shared" si="166"/>
        <v>0</v>
      </c>
      <c r="AQ565" s="1306"/>
      <c r="AR565" s="1932"/>
      <c r="AS565" s="1306"/>
      <c r="AT565" s="1306"/>
      <c r="AU565" s="1306"/>
      <c r="AV565" s="1306"/>
      <c r="AW565" s="1306"/>
      <c r="AX565" s="1923"/>
      <c r="AY565" s="1923"/>
      <c r="AZ565" s="1923"/>
      <c r="BA565" s="1923"/>
      <c r="BB565" s="1923"/>
      <c r="BC565" s="1923"/>
      <c r="BD565" s="1923"/>
      <c r="BE565" s="1007"/>
    </row>
    <row r="566" spans="1:57" ht="13.5" hidden="1" customHeight="1">
      <c r="B566" s="1118"/>
      <c r="C566" s="1119"/>
      <c r="D566" s="937"/>
      <c r="E566" s="1012"/>
      <c r="F566" s="1012"/>
      <c r="G566" s="1012"/>
      <c r="H566" s="1012"/>
      <c r="I566" s="1012">
        <f t="shared" si="164"/>
        <v>0</v>
      </c>
      <c r="J566" s="1025"/>
      <c r="K566" s="1025"/>
      <c r="L566" s="1025"/>
      <c r="M566" s="1013"/>
      <c r="N566" s="1013">
        <f t="shared" si="171"/>
        <v>0</v>
      </c>
      <c r="O566" s="1013"/>
      <c r="P566" s="1014"/>
      <c r="Q566" s="1014"/>
      <c r="R566" s="1014"/>
      <c r="S566" s="1014"/>
      <c r="T566" s="1014"/>
      <c r="U566" s="1014"/>
      <c r="V566" s="1014">
        <f t="shared" si="165"/>
        <v>0</v>
      </c>
      <c r="W566" s="1015"/>
      <c r="X566" s="1015"/>
      <c r="Y566" s="1016"/>
      <c r="Z566" s="1016"/>
      <c r="AA566" s="1016"/>
      <c r="AB566" s="1016"/>
      <c r="AC566" s="1016">
        <f t="shared" si="172"/>
        <v>0</v>
      </c>
      <c r="AD566" s="1017"/>
      <c r="AE566" s="1017"/>
      <c r="AF566" s="1017"/>
      <c r="AG566" s="1017"/>
      <c r="AH566" s="1017">
        <f t="shared" si="170"/>
        <v>0</v>
      </c>
      <c r="AI566" s="1016"/>
      <c r="AJ566" s="1016"/>
      <c r="AK566" s="1016"/>
      <c r="AL566" s="1016"/>
      <c r="AM566" s="1016"/>
      <c r="AN566" s="1016"/>
      <c r="AO566" s="1016"/>
      <c r="AP566" s="1016">
        <f t="shared" si="166"/>
        <v>0</v>
      </c>
      <c r="AQ566" s="1306"/>
      <c r="AR566" s="1932"/>
      <c r="AS566" s="1306"/>
      <c r="AT566" s="1306"/>
      <c r="AU566" s="1306"/>
      <c r="AV566" s="1306"/>
      <c r="AW566" s="1306"/>
      <c r="AX566" s="1923"/>
      <c r="AY566" s="1923"/>
      <c r="AZ566" s="1923"/>
      <c r="BA566" s="1923"/>
      <c r="BB566" s="1923"/>
      <c r="BC566" s="1923"/>
      <c r="BD566" s="1923"/>
      <c r="BE566" s="1007"/>
    </row>
    <row r="567" spans="1:57" ht="13.5" hidden="1" customHeight="1">
      <c r="B567" s="1118"/>
      <c r="C567" s="1119"/>
      <c r="D567" s="937"/>
      <c r="E567" s="1012"/>
      <c r="F567" s="1012"/>
      <c r="G567" s="1012"/>
      <c r="H567" s="1012"/>
      <c r="I567" s="1012">
        <f t="shared" si="164"/>
        <v>0</v>
      </c>
      <c r="J567" s="1025"/>
      <c r="K567" s="1025"/>
      <c r="L567" s="1025"/>
      <c r="M567" s="1013"/>
      <c r="N567" s="1013">
        <f t="shared" si="171"/>
        <v>0</v>
      </c>
      <c r="O567" s="1013"/>
      <c r="P567" s="1014"/>
      <c r="Q567" s="1014"/>
      <c r="R567" s="1014"/>
      <c r="S567" s="1014"/>
      <c r="T567" s="1014"/>
      <c r="U567" s="1014"/>
      <c r="V567" s="1014">
        <f t="shared" si="165"/>
        <v>0</v>
      </c>
      <c r="W567" s="1015"/>
      <c r="X567" s="1015"/>
      <c r="Y567" s="1016"/>
      <c r="Z567" s="1016"/>
      <c r="AA567" s="1016"/>
      <c r="AB567" s="1016"/>
      <c r="AC567" s="1016">
        <f t="shared" si="172"/>
        <v>0</v>
      </c>
      <c r="AD567" s="1017"/>
      <c r="AE567" s="1017"/>
      <c r="AF567" s="1017"/>
      <c r="AG567" s="1017"/>
      <c r="AH567" s="1017">
        <f t="shared" si="170"/>
        <v>0</v>
      </c>
      <c r="AI567" s="1016"/>
      <c r="AJ567" s="1016"/>
      <c r="AK567" s="1016"/>
      <c r="AL567" s="1016"/>
      <c r="AM567" s="1016"/>
      <c r="AN567" s="1016"/>
      <c r="AO567" s="1016"/>
      <c r="AP567" s="1016">
        <f t="shared" si="166"/>
        <v>0</v>
      </c>
      <c r="AQ567" s="1306"/>
      <c r="AR567" s="1932"/>
      <c r="AS567" s="1306"/>
      <c r="AT567" s="1306"/>
      <c r="AU567" s="1306"/>
      <c r="AV567" s="1306"/>
      <c r="AW567" s="1306"/>
      <c r="AX567" s="1923"/>
      <c r="AY567" s="1923"/>
      <c r="AZ567" s="1923"/>
      <c r="BA567" s="1923"/>
      <c r="BB567" s="1923"/>
      <c r="BC567" s="1923"/>
      <c r="BD567" s="1923"/>
      <c r="BE567" s="1007"/>
    </row>
    <row r="568" spans="1:57" ht="13.5" hidden="1" customHeight="1">
      <c r="B568" s="1118"/>
      <c r="C568" s="1119"/>
      <c r="D568" s="937"/>
      <c r="E568" s="1012"/>
      <c r="F568" s="1012"/>
      <c r="G568" s="1012"/>
      <c r="H568" s="1012"/>
      <c r="I568" s="1012">
        <f t="shared" si="164"/>
        <v>0</v>
      </c>
      <c r="J568" s="1025"/>
      <c r="K568" s="1025"/>
      <c r="L568" s="1025"/>
      <c r="M568" s="1013"/>
      <c r="N568" s="1013">
        <f t="shared" si="171"/>
        <v>0</v>
      </c>
      <c r="O568" s="1013"/>
      <c r="P568" s="1014"/>
      <c r="Q568" s="1014"/>
      <c r="R568" s="1014"/>
      <c r="S568" s="1014"/>
      <c r="T568" s="1014"/>
      <c r="U568" s="1014"/>
      <c r="V568" s="1014">
        <f t="shared" si="165"/>
        <v>0</v>
      </c>
      <c r="W568" s="1015"/>
      <c r="X568" s="1015"/>
      <c r="Y568" s="1016"/>
      <c r="Z568" s="1016"/>
      <c r="AA568" s="1016"/>
      <c r="AB568" s="1016"/>
      <c r="AC568" s="1016">
        <f t="shared" si="172"/>
        <v>0</v>
      </c>
      <c r="AD568" s="1017"/>
      <c r="AE568" s="1017"/>
      <c r="AF568" s="1017"/>
      <c r="AG568" s="1017"/>
      <c r="AH568" s="1017">
        <f t="shared" si="170"/>
        <v>0</v>
      </c>
      <c r="AI568" s="1016"/>
      <c r="AJ568" s="1016"/>
      <c r="AK568" s="1016"/>
      <c r="AL568" s="1016"/>
      <c r="AM568" s="1016"/>
      <c r="AN568" s="1016"/>
      <c r="AO568" s="1016"/>
      <c r="AP568" s="1016">
        <f t="shared" si="166"/>
        <v>0</v>
      </c>
      <c r="AQ568" s="1306"/>
      <c r="AR568" s="1932"/>
      <c r="AS568" s="1306"/>
      <c r="AT568" s="1306"/>
      <c r="AU568" s="1306"/>
      <c r="AV568" s="1306"/>
      <c r="AW568" s="1306"/>
      <c r="AX568" s="1923"/>
      <c r="AY568" s="1923"/>
      <c r="AZ568" s="1923"/>
      <c r="BA568" s="1923"/>
      <c r="BB568" s="1923"/>
      <c r="BC568" s="1923"/>
      <c r="BD568" s="1923"/>
      <c r="BE568" s="1007"/>
    </row>
    <row r="569" spans="1:57" ht="13.5" hidden="1" customHeight="1">
      <c r="B569" s="1118"/>
      <c r="C569" s="1119"/>
      <c r="D569" s="937"/>
      <c r="E569" s="1012"/>
      <c r="F569" s="1012"/>
      <c r="G569" s="1012"/>
      <c r="H569" s="1012"/>
      <c r="I569" s="1012">
        <f t="shared" si="164"/>
        <v>0</v>
      </c>
      <c r="J569" s="1025"/>
      <c r="K569" s="1025"/>
      <c r="L569" s="1025"/>
      <c r="M569" s="1013"/>
      <c r="N569" s="1013">
        <f t="shared" si="171"/>
        <v>0</v>
      </c>
      <c r="O569" s="1013"/>
      <c r="P569" s="1014"/>
      <c r="Q569" s="1014"/>
      <c r="R569" s="1014"/>
      <c r="S569" s="1014"/>
      <c r="T569" s="1014"/>
      <c r="U569" s="1014"/>
      <c r="V569" s="1014">
        <f t="shared" si="165"/>
        <v>0</v>
      </c>
      <c r="W569" s="1015"/>
      <c r="X569" s="1015"/>
      <c r="Y569" s="1016"/>
      <c r="Z569" s="1016"/>
      <c r="AA569" s="1016"/>
      <c r="AB569" s="1016"/>
      <c r="AC569" s="1016">
        <f t="shared" si="172"/>
        <v>0</v>
      </c>
      <c r="AD569" s="1017"/>
      <c r="AE569" s="1017"/>
      <c r="AF569" s="1017"/>
      <c r="AG569" s="1017"/>
      <c r="AH569" s="1017">
        <f t="shared" si="170"/>
        <v>0</v>
      </c>
      <c r="AI569" s="1016"/>
      <c r="AJ569" s="1016"/>
      <c r="AK569" s="1016"/>
      <c r="AL569" s="1016"/>
      <c r="AM569" s="1016"/>
      <c r="AN569" s="1016"/>
      <c r="AO569" s="1016"/>
      <c r="AP569" s="1016">
        <f t="shared" si="166"/>
        <v>0</v>
      </c>
      <c r="AQ569" s="1306"/>
      <c r="AR569" s="1932"/>
      <c r="AS569" s="1306"/>
      <c r="AT569" s="1306"/>
      <c r="AU569" s="1306"/>
      <c r="AV569" s="1306"/>
      <c r="AW569" s="1306"/>
      <c r="AX569" s="1923"/>
      <c r="AY569" s="1923"/>
      <c r="AZ569" s="1923"/>
      <c r="BA569" s="1923"/>
      <c r="BB569" s="1923"/>
      <c r="BC569" s="1923"/>
      <c r="BD569" s="1923"/>
      <c r="BE569" s="1007"/>
    </row>
    <row r="570" spans="1:57" ht="13.5" hidden="1" customHeight="1">
      <c r="B570" s="1118"/>
      <c r="C570" s="1119"/>
      <c r="D570" s="937"/>
      <c r="E570" s="1012"/>
      <c r="F570" s="1012"/>
      <c r="G570" s="1012"/>
      <c r="H570" s="1012"/>
      <c r="I570" s="1012">
        <f t="shared" si="164"/>
        <v>0</v>
      </c>
      <c r="J570" s="1025"/>
      <c r="K570" s="1025"/>
      <c r="L570" s="1025"/>
      <c r="M570" s="1013"/>
      <c r="N570" s="1013">
        <f t="shared" si="171"/>
        <v>0</v>
      </c>
      <c r="O570" s="1013"/>
      <c r="P570" s="1014"/>
      <c r="Q570" s="1014"/>
      <c r="R570" s="1014"/>
      <c r="S570" s="1014"/>
      <c r="T570" s="1014"/>
      <c r="U570" s="1014"/>
      <c r="V570" s="1014">
        <f t="shared" si="165"/>
        <v>0</v>
      </c>
      <c r="W570" s="1015"/>
      <c r="X570" s="1015"/>
      <c r="Y570" s="1016"/>
      <c r="Z570" s="1016"/>
      <c r="AA570" s="1016"/>
      <c r="AB570" s="1016"/>
      <c r="AC570" s="1016">
        <f t="shared" si="172"/>
        <v>0</v>
      </c>
      <c r="AD570" s="1017"/>
      <c r="AE570" s="1017"/>
      <c r="AF570" s="1017"/>
      <c r="AG570" s="1017"/>
      <c r="AH570" s="1017">
        <f t="shared" si="170"/>
        <v>0</v>
      </c>
      <c r="AI570" s="1016"/>
      <c r="AJ570" s="1016"/>
      <c r="AK570" s="1016"/>
      <c r="AL570" s="1016"/>
      <c r="AM570" s="1016"/>
      <c r="AN570" s="1016"/>
      <c r="AO570" s="1016"/>
      <c r="AP570" s="1016">
        <f t="shared" si="166"/>
        <v>0</v>
      </c>
      <c r="AQ570" s="1306"/>
      <c r="AR570" s="1932"/>
      <c r="AS570" s="1306"/>
      <c r="AT570" s="1306"/>
      <c r="AU570" s="1306"/>
      <c r="AV570" s="1306"/>
      <c r="AW570" s="1306"/>
      <c r="AX570" s="1923"/>
      <c r="AY570" s="1923"/>
      <c r="AZ570" s="1923"/>
      <c r="BA570" s="1923"/>
      <c r="BB570" s="1923"/>
      <c r="BC570" s="1923"/>
      <c r="BD570" s="1923"/>
      <c r="BE570" s="1007"/>
    </row>
    <row r="571" spans="1:57" ht="13.5" hidden="1" customHeight="1">
      <c r="B571" s="1118"/>
      <c r="C571" s="1119"/>
      <c r="D571" s="937"/>
      <c r="E571" s="1012"/>
      <c r="F571" s="1012"/>
      <c r="G571" s="1012"/>
      <c r="H571" s="1012"/>
      <c r="I571" s="1012">
        <f t="shared" si="164"/>
        <v>0</v>
      </c>
      <c r="J571" s="1025"/>
      <c r="K571" s="1025"/>
      <c r="L571" s="1025"/>
      <c r="M571" s="1013"/>
      <c r="N571" s="1013">
        <f t="shared" si="171"/>
        <v>0</v>
      </c>
      <c r="O571" s="1013"/>
      <c r="P571" s="1014"/>
      <c r="Q571" s="1014"/>
      <c r="R571" s="1014"/>
      <c r="S571" s="1014"/>
      <c r="T571" s="1014"/>
      <c r="U571" s="1014"/>
      <c r="V571" s="1014">
        <f t="shared" si="165"/>
        <v>0</v>
      </c>
      <c r="W571" s="1015"/>
      <c r="X571" s="1015"/>
      <c r="Y571" s="1016"/>
      <c r="Z571" s="1016"/>
      <c r="AA571" s="1016"/>
      <c r="AB571" s="1016"/>
      <c r="AC571" s="1016">
        <f t="shared" si="172"/>
        <v>0</v>
      </c>
      <c r="AD571" s="1017"/>
      <c r="AE571" s="1017"/>
      <c r="AF571" s="1017"/>
      <c r="AG571" s="1017"/>
      <c r="AH571" s="1017">
        <f t="shared" si="170"/>
        <v>0</v>
      </c>
      <c r="AI571" s="1016"/>
      <c r="AJ571" s="1016"/>
      <c r="AK571" s="1016"/>
      <c r="AL571" s="1016"/>
      <c r="AM571" s="1016"/>
      <c r="AN571" s="1016"/>
      <c r="AO571" s="1016"/>
      <c r="AP571" s="1016">
        <f t="shared" si="166"/>
        <v>0</v>
      </c>
      <c r="AQ571" s="1306"/>
      <c r="AR571" s="1932"/>
      <c r="AS571" s="1306"/>
      <c r="AT571" s="1306"/>
      <c r="AU571" s="1306"/>
      <c r="AV571" s="1306"/>
      <c r="AW571" s="1306"/>
      <c r="AX571" s="1923"/>
      <c r="AY571" s="1923"/>
      <c r="AZ571" s="1923"/>
      <c r="BA571" s="1923"/>
      <c r="BB571" s="1923"/>
      <c r="BC571" s="1923"/>
      <c r="BD571" s="1923"/>
      <c r="BE571" s="1007"/>
    </row>
    <row r="572" spans="1:57" ht="13.5" hidden="1" customHeight="1">
      <c r="B572" s="1118"/>
      <c r="C572" s="1119"/>
      <c r="D572" s="937"/>
      <c r="E572" s="1012"/>
      <c r="F572" s="1012"/>
      <c r="G572" s="1012"/>
      <c r="H572" s="1012"/>
      <c r="I572" s="1012">
        <f t="shared" si="164"/>
        <v>0</v>
      </c>
      <c r="J572" s="1025"/>
      <c r="K572" s="1025"/>
      <c r="L572" s="1025"/>
      <c r="M572" s="1013"/>
      <c r="N572" s="1013">
        <f t="shared" si="171"/>
        <v>0</v>
      </c>
      <c r="O572" s="1013"/>
      <c r="P572" s="1014"/>
      <c r="Q572" s="1014"/>
      <c r="R572" s="1014"/>
      <c r="S572" s="1014"/>
      <c r="T572" s="1014"/>
      <c r="U572" s="1014"/>
      <c r="V572" s="1014">
        <f t="shared" si="165"/>
        <v>0</v>
      </c>
      <c r="W572" s="1015"/>
      <c r="X572" s="1015"/>
      <c r="Y572" s="1016"/>
      <c r="Z572" s="1016"/>
      <c r="AA572" s="1016"/>
      <c r="AB572" s="1016"/>
      <c r="AC572" s="1016">
        <f t="shared" si="172"/>
        <v>0</v>
      </c>
      <c r="AD572" s="1017"/>
      <c r="AE572" s="1017"/>
      <c r="AF572" s="1017"/>
      <c r="AG572" s="1017"/>
      <c r="AH572" s="1017">
        <f t="shared" si="170"/>
        <v>0</v>
      </c>
      <c r="AI572" s="1016"/>
      <c r="AJ572" s="1016"/>
      <c r="AK572" s="1016"/>
      <c r="AL572" s="1016"/>
      <c r="AM572" s="1016"/>
      <c r="AN572" s="1016"/>
      <c r="AO572" s="1016"/>
      <c r="AP572" s="1016">
        <f t="shared" si="166"/>
        <v>0</v>
      </c>
      <c r="AQ572" s="1306"/>
      <c r="AR572" s="1932"/>
      <c r="AS572" s="1306"/>
      <c r="AT572" s="1306"/>
      <c r="AU572" s="1306"/>
      <c r="AV572" s="1306"/>
      <c r="AW572" s="1306"/>
      <c r="AX572" s="1923"/>
      <c r="AY572" s="1923"/>
      <c r="AZ572" s="1923"/>
      <c r="BA572" s="1923"/>
      <c r="BB572" s="1923"/>
      <c r="BC572" s="1923"/>
      <c r="BD572" s="1923"/>
      <c r="BE572" s="1007"/>
    </row>
    <row r="573" spans="1:57" ht="13.5" hidden="1" customHeight="1">
      <c r="B573" s="1118"/>
      <c r="C573" s="1119"/>
      <c r="D573" s="937"/>
      <c r="E573" s="1012"/>
      <c r="F573" s="1012"/>
      <c r="G573" s="1012"/>
      <c r="H573" s="1012"/>
      <c r="I573" s="1012">
        <f t="shared" si="164"/>
        <v>0</v>
      </c>
      <c r="J573" s="1025"/>
      <c r="K573" s="1025"/>
      <c r="L573" s="1025"/>
      <c r="M573" s="1013"/>
      <c r="N573" s="1013">
        <f t="shared" si="171"/>
        <v>0</v>
      </c>
      <c r="O573" s="1013"/>
      <c r="P573" s="1014"/>
      <c r="Q573" s="1014"/>
      <c r="R573" s="1014"/>
      <c r="S573" s="1014"/>
      <c r="T573" s="1014"/>
      <c r="U573" s="1014"/>
      <c r="V573" s="1014">
        <f t="shared" si="165"/>
        <v>0</v>
      </c>
      <c r="W573" s="1015"/>
      <c r="X573" s="1015"/>
      <c r="Y573" s="1016"/>
      <c r="Z573" s="1016"/>
      <c r="AA573" s="1016"/>
      <c r="AB573" s="1016"/>
      <c r="AC573" s="1016">
        <f t="shared" si="172"/>
        <v>0</v>
      </c>
      <c r="AD573" s="1017"/>
      <c r="AE573" s="1017"/>
      <c r="AF573" s="1017"/>
      <c r="AG573" s="1017"/>
      <c r="AH573" s="1017">
        <f t="shared" si="170"/>
        <v>0</v>
      </c>
      <c r="AI573" s="1016"/>
      <c r="AJ573" s="1016"/>
      <c r="AK573" s="1016"/>
      <c r="AL573" s="1016"/>
      <c r="AM573" s="1016"/>
      <c r="AN573" s="1016"/>
      <c r="AO573" s="1016"/>
      <c r="AP573" s="1016">
        <f t="shared" si="166"/>
        <v>0</v>
      </c>
      <c r="AQ573" s="1306"/>
      <c r="AR573" s="1932"/>
      <c r="AS573" s="1306"/>
      <c r="AT573" s="1306"/>
      <c r="AU573" s="1306"/>
      <c r="AV573" s="1306"/>
      <c r="AW573" s="1306"/>
      <c r="AX573" s="1923"/>
      <c r="AY573" s="1923"/>
      <c r="AZ573" s="1923"/>
      <c r="BA573" s="1923"/>
      <c r="BB573" s="1923"/>
      <c r="BC573" s="1923"/>
      <c r="BD573" s="1923"/>
      <c r="BE573" s="1007"/>
    </row>
    <row r="574" spans="1:57" ht="13.5" hidden="1" customHeight="1">
      <c r="B574" s="1118"/>
      <c r="C574" s="1119"/>
      <c r="D574" s="937"/>
      <c r="E574" s="1012"/>
      <c r="F574" s="1012"/>
      <c r="G574" s="1012"/>
      <c r="H574" s="1012"/>
      <c r="I574" s="1012">
        <f t="shared" si="164"/>
        <v>0</v>
      </c>
      <c r="J574" s="1025"/>
      <c r="K574" s="1025"/>
      <c r="L574" s="1025"/>
      <c r="M574" s="1013"/>
      <c r="N574" s="1013">
        <f t="shared" si="171"/>
        <v>0</v>
      </c>
      <c r="O574" s="1013"/>
      <c r="P574" s="1014"/>
      <c r="Q574" s="1014"/>
      <c r="R574" s="1014"/>
      <c r="S574" s="1014"/>
      <c r="T574" s="1014"/>
      <c r="U574" s="1014"/>
      <c r="V574" s="1014">
        <f t="shared" si="165"/>
        <v>0</v>
      </c>
      <c r="W574" s="1015"/>
      <c r="X574" s="1015"/>
      <c r="Y574" s="1016"/>
      <c r="Z574" s="1016"/>
      <c r="AA574" s="1016"/>
      <c r="AB574" s="1016"/>
      <c r="AC574" s="1016">
        <f t="shared" si="172"/>
        <v>0</v>
      </c>
      <c r="AD574" s="1017"/>
      <c r="AE574" s="1017"/>
      <c r="AF574" s="1017"/>
      <c r="AG574" s="1017"/>
      <c r="AH574" s="1017">
        <f t="shared" si="170"/>
        <v>0</v>
      </c>
      <c r="AI574" s="1016"/>
      <c r="AJ574" s="1016"/>
      <c r="AK574" s="1016"/>
      <c r="AL574" s="1016"/>
      <c r="AM574" s="1016"/>
      <c r="AN574" s="1016"/>
      <c r="AO574" s="1016"/>
      <c r="AP574" s="1016">
        <f t="shared" si="166"/>
        <v>0</v>
      </c>
      <c r="AQ574" s="1306"/>
      <c r="AR574" s="1932"/>
      <c r="AS574" s="1306"/>
      <c r="AT574" s="1306"/>
      <c r="AU574" s="1306"/>
      <c r="AV574" s="1306"/>
      <c r="AW574" s="1306"/>
      <c r="AX574" s="1923"/>
      <c r="AY574" s="1923"/>
      <c r="AZ574" s="1923"/>
      <c r="BA574" s="1923"/>
      <c r="BB574" s="1923"/>
      <c r="BC574" s="1923"/>
      <c r="BD574" s="1923"/>
      <c r="BE574" s="1007"/>
    </row>
    <row r="575" spans="1:57" ht="13.5" hidden="1" customHeight="1">
      <c r="B575" s="1118"/>
      <c r="C575" s="1119"/>
      <c r="D575" s="937"/>
      <c r="E575" s="1012"/>
      <c r="F575" s="1012"/>
      <c r="G575" s="1012"/>
      <c r="H575" s="1012"/>
      <c r="I575" s="1012">
        <f t="shared" si="164"/>
        <v>0</v>
      </c>
      <c r="J575" s="1025"/>
      <c r="K575" s="1025"/>
      <c r="L575" s="1025"/>
      <c r="M575" s="1013"/>
      <c r="N575" s="1013">
        <f t="shared" si="171"/>
        <v>0</v>
      </c>
      <c r="O575" s="1013"/>
      <c r="P575" s="1014"/>
      <c r="Q575" s="1014"/>
      <c r="R575" s="1014"/>
      <c r="S575" s="1014"/>
      <c r="T575" s="1014"/>
      <c r="U575" s="1014"/>
      <c r="V575" s="1014">
        <f t="shared" si="165"/>
        <v>0</v>
      </c>
      <c r="W575" s="1015"/>
      <c r="X575" s="1015"/>
      <c r="Y575" s="1016"/>
      <c r="Z575" s="1016"/>
      <c r="AA575" s="1016"/>
      <c r="AB575" s="1016"/>
      <c r="AC575" s="1016">
        <f t="shared" si="172"/>
        <v>0</v>
      </c>
      <c r="AD575" s="1017"/>
      <c r="AE575" s="1017"/>
      <c r="AF575" s="1017"/>
      <c r="AG575" s="1017"/>
      <c r="AH575" s="1017">
        <f t="shared" si="170"/>
        <v>0</v>
      </c>
      <c r="AI575" s="1016"/>
      <c r="AJ575" s="1016"/>
      <c r="AK575" s="1016"/>
      <c r="AL575" s="1016"/>
      <c r="AM575" s="1016"/>
      <c r="AN575" s="1016"/>
      <c r="AO575" s="1016"/>
      <c r="AP575" s="1016">
        <f t="shared" si="166"/>
        <v>0</v>
      </c>
      <c r="AQ575" s="1306"/>
      <c r="AR575" s="1932"/>
      <c r="AS575" s="1306"/>
      <c r="AT575" s="1306"/>
      <c r="AU575" s="1306"/>
      <c r="AV575" s="1306"/>
      <c r="AW575" s="1306"/>
      <c r="AX575" s="1923"/>
      <c r="AY575" s="1923"/>
      <c r="AZ575" s="1923"/>
      <c r="BA575" s="1923"/>
      <c r="BB575" s="1923"/>
      <c r="BC575" s="1923"/>
      <c r="BD575" s="1923"/>
      <c r="BE575" s="1007"/>
    </row>
    <row r="576" spans="1:57" ht="13.5" hidden="1" customHeight="1">
      <c r="B576" s="1118"/>
      <c r="C576" s="1119"/>
      <c r="D576" s="937"/>
      <c r="E576" s="1012"/>
      <c r="F576" s="1012"/>
      <c r="G576" s="1012"/>
      <c r="H576" s="1012"/>
      <c r="I576" s="1012">
        <f t="shared" si="164"/>
        <v>0</v>
      </c>
      <c r="J576" s="1025"/>
      <c r="K576" s="1025"/>
      <c r="L576" s="1025"/>
      <c r="M576" s="1013"/>
      <c r="N576" s="1013">
        <f t="shared" si="171"/>
        <v>0</v>
      </c>
      <c r="O576" s="1013"/>
      <c r="P576" s="1014"/>
      <c r="Q576" s="1014"/>
      <c r="R576" s="1014"/>
      <c r="S576" s="1014"/>
      <c r="T576" s="1014"/>
      <c r="U576" s="1014"/>
      <c r="V576" s="1014">
        <f t="shared" si="165"/>
        <v>0</v>
      </c>
      <c r="W576" s="1015"/>
      <c r="X576" s="1015"/>
      <c r="Y576" s="1016"/>
      <c r="Z576" s="1016"/>
      <c r="AA576" s="1016"/>
      <c r="AB576" s="1016"/>
      <c r="AC576" s="1016">
        <f t="shared" si="172"/>
        <v>0</v>
      </c>
      <c r="AD576" s="1017"/>
      <c r="AE576" s="1017"/>
      <c r="AF576" s="1017"/>
      <c r="AG576" s="1017"/>
      <c r="AH576" s="1017">
        <f t="shared" si="170"/>
        <v>0</v>
      </c>
      <c r="AI576" s="1016"/>
      <c r="AJ576" s="1016"/>
      <c r="AK576" s="1016"/>
      <c r="AL576" s="1016"/>
      <c r="AM576" s="1016"/>
      <c r="AN576" s="1016"/>
      <c r="AO576" s="1016"/>
      <c r="AP576" s="1016">
        <f t="shared" si="166"/>
        <v>0</v>
      </c>
      <c r="AQ576" s="1306"/>
      <c r="AR576" s="1932"/>
      <c r="AS576" s="1306"/>
      <c r="AT576" s="1306"/>
      <c r="AU576" s="1306"/>
      <c r="AV576" s="1306"/>
      <c r="AW576" s="1306"/>
      <c r="AX576" s="1923"/>
      <c r="AY576" s="1923"/>
      <c r="AZ576" s="1923"/>
      <c r="BA576" s="1923"/>
      <c r="BB576" s="1923"/>
      <c r="BC576" s="1923"/>
      <c r="BD576" s="1923"/>
      <c r="BE576" s="1007"/>
    </row>
    <row r="577" spans="1:57" ht="13.5" hidden="1" customHeight="1">
      <c r="B577" s="1118"/>
      <c r="C577" s="1119"/>
      <c r="D577" s="937"/>
      <c r="E577" s="1012"/>
      <c r="F577" s="1012"/>
      <c r="G577" s="1012"/>
      <c r="H577" s="1012"/>
      <c r="I577" s="1012">
        <f t="shared" si="164"/>
        <v>0</v>
      </c>
      <c r="J577" s="1025"/>
      <c r="K577" s="1025"/>
      <c r="L577" s="1025"/>
      <c r="M577" s="1013"/>
      <c r="N577" s="1013">
        <f t="shared" si="171"/>
        <v>0</v>
      </c>
      <c r="O577" s="1013"/>
      <c r="P577" s="1014"/>
      <c r="Q577" s="1014"/>
      <c r="R577" s="1014"/>
      <c r="S577" s="1014"/>
      <c r="T577" s="1014"/>
      <c r="U577" s="1014"/>
      <c r="V577" s="1014">
        <f t="shared" si="165"/>
        <v>0</v>
      </c>
      <c r="W577" s="1015"/>
      <c r="X577" s="1015"/>
      <c r="Y577" s="1016"/>
      <c r="Z577" s="1016"/>
      <c r="AA577" s="1016"/>
      <c r="AB577" s="1016"/>
      <c r="AC577" s="1016">
        <f t="shared" si="172"/>
        <v>0</v>
      </c>
      <c r="AD577" s="1017"/>
      <c r="AE577" s="1017"/>
      <c r="AF577" s="1017"/>
      <c r="AG577" s="1017"/>
      <c r="AH577" s="1017">
        <f t="shared" si="170"/>
        <v>0</v>
      </c>
      <c r="AI577" s="1016"/>
      <c r="AJ577" s="1016"/>
      <c r="AK577" s="1016"/>
      <c r="AL577" s="1016"/>
      <c r="AM577" s="1016"/>
      <c r="AN577" s="1016"/>
      <c r="AO577" s="1016"/>
      <c r="AP577" s="1016">
        <f t="shared" si="166"/>
        <v>0</v>
      </c>
      <c r="AQ577" s="1306"/>
      <c r="AR577" s="1932"/>
      <c r="AS577" s="1306"/>
      <c r="AT577" s="1306"/>
      <c r="AU577" s="1306"/>
      <c r="AV577" s="1306"/>
      <c r="AW577" s="1306"/>
      <c r="AX577" s="1923"/>
      <c r="AY577" s="1923"/>
      <c r="AZ577" s="1923"/>
      <c r="BA577" s="1923"/>
      <c r="BB577" s="1923"/>
      <c r="BC577" s="1923"/>
      <c r="BD577" s="1923"/>
      <c r="BE577" s="1007"/>
    </row>
    <row r="578" spans="1:57" ht="13.5" hidden="1" customHeight="1">
      <c r="B578" s="1118"/>
      <c r="C578" s="1119"/>
      <c r="D578" s="937"/>
      <c r="E578" s="1012"/>
      <c r="F578" s="1012"/>
      <c r="G578" s="1012"/>
      <c r="H578" s="1012"/>
      <c r="I578" s="1012">
        <f t="shared" si="164"/>
        <v>0</v>
      </c>
      <c r="J578" s="1025"/>
      <c r="K578" s="1025"/>
      <c r="L578" s="1025"/>
      <c r="M578" s="1013"/>
      <c r="N578" s="1013">
        <f t="shared" si="171"/>
        <v>0</v>
      </c>
      <c r="O578" s="1013"/>
      <c r="P578" s="1014"/>
      <c r="Q578" s="1014"/>
      <c r="R578" s="1014"/>
      <c r="S578" s="1014"/>
      <c r="T578" s="1014"/>
      <c r="U578" s="1014"/>
      <c r="V578" s="1014">
        <f t="shared" si="165"/>
        <v>0</v>
      </c>
      <c r="W578" s="1015"/>
      <c r="X578" s="1015"/>
      <c r="Y578" s="1016"/>
      <c r="Z578" s="1016"/>
      <c r="AA578" s="1016"/>
      <c r="AB578" s="1016"/>
      <c r="AC578" s="1016">
        <f t="shared" si="172"/>
        <v>0</v>
      </c>
      <c r="AD578" s="1017"/>
      <c r="AE578" s="1017"/>
      <c r="AF578" s="1017"/>
      <c r="AG578" s="1017"/>
      <c r="AH578" s="1017">
        <f t="shared" si="170"/>
        <v>0</v>
      </c>
      <c r="AI578" s="1016"/>
      <c r="AJ578" s="1016"/>
      <c r="AK578" s="1016"/>
      <c r="AL578" s="1016"/>
      <c r="AM578" s="1016"/>
      <c r="AN578" s="1016"/>
      <c r="AO578" s="1016"/>
      <c r="AP578" s="1016">
        <f t="shared" si="166"/>
        <v>0</v>
      </c>
      <c r="AQ578" s="1306"/>
      <c r="AR578" s="1932"/>
      <c r="AS578" s="1306"/>
      <c r="AT578" s="1306"/>
      <c r="AU578" s="1306"/>
      <c r="AV578" s="1306"/>
      <c r="AW578" s="1306"/>
      <c r="AX578" s="1923"/>
      <c r="AY578" s="1923"/>
      <c r="AZ578" s="1923"/>
      <c r="BA578" s="1923"/>
      <c r="BB578" s="1923"/>
      <c r="BC578" s="1923"/>
      <c r="BD578" s="1923"/>
      <c r="BE578" s="1007"/>
    </row>
    <row r="579" spans="1:57" ht="24.75" hidden="1" customHeight="1">
      <c r="B579" s="1088"/>
      <c r="C579" s="1100"/>
      <c r="D579" s="937"/>
      <c r="E579" s="1012"/>
      <c r="F579" s="1012"/>
      <c r="G579" s="1012"/>
      <c r="H579" s="1012"/>
      <c r="I579" s="1012">
        <f t="shared" si="164"/>
        <v>0</v>
      </c>
      <c r="J579" s="1025"/>
      <c r="K579" s="1025"/>
      <c r="L579" s="1025"/>
      <c r="M579" s="1013"/>
      <c r="N579" s="1013">
        <f t="shared" si="171"/>
        <v>0</v>
      </c>
      <c r="O579" s="1013"/>
      <c r="P579" s="1014"/>
      <c r="Q579" s="1014"/>
      <c r="R579" s="1014"/>
      <c r="S579" s="1014"/>
      <c r="T579" s="1014"/>
      <c r="U579" s="1014"/>
      <c r="V579" s="1014">
        <f t="shared" si="165"/>
        <v>0</v>
      </c>
      <c r="W579" s="1015"/>
      <c r="X579" s="1015"/>
      <c r="Y579" s="1016"/>
      <c r="Z579" s="1016"/>
      <c r="AA579" s="1016"/>
      <c r="AB579" s="1016"/>
      <c r="AC579" s="1016">
        <f t="shared" si="172"/>
        <v>0</v>
      </c>
      <c r="AD579" s="1017"/>
      <c r="AE579" s="1017"/>
      <c r="AF579" s="1017"/>
      <c r="AG579" s="1017"/>
      <c r="AH579" s="1017">
        <f t="shared" si="170"/>
        <v>0</v>
      </c>
      <c r="AI579" s="1016"/>
      <c r="AJ579" s="1016"/>
      <c r="AK579" s="1016"/>
      <c r="AL579" s="1016"/>
      <c r="AM579" s="1016"/>
      <c r="AN579" s="1016"/>
      <c r="AO579" s="1016"/>
      <c r="AP579" s="1016">
        <f t="shared" si="166"/>
        <v>0</v>
      </c>
      <c r="AQ579" s="1306"/>
      <c r="AR579" s="1932"/>
      <c r="AS579" s="1306"/>
      <c r="AT579" s="1306"/>
      <c r="AU579" s="1306"/>
      <c r="AV579" s="1306"/>
      <c r="AW579" s="1306"/>
      <c r="AX579" s="1923"/>
      <c r="AY579" s="1923"/>
      <c r="AZ579" s="1923"/>
      <c r="BA579" s="1923"/>
      <c r="BB579" s="1923"/>
      <c r="BC579" s="1923"/>
      <c r="BD579" s="1923"/>
      <c r="BE579" s="1007"/>
    </row>
    <row r="580" spans="1:57" ht="19.5" customHeight="1">
      <c r="B580" s="943" t="s">
        <v>547</v>
      </c>
      <c r="C580" s="942" t="s">
        <v>607</v>
      </c>
      <c r="D580" s="1151"/>
      <c r="E580" s="1151">
        <v>4</v>
      </c>
      <c r="F580" s="1151">
        <v>45000</v>
      </c>
      <c r="G580" s="1151">
        <v>40000</v>
      </c>
      <c r="H580" s="1151">
        <v>0</v>
      </c>
      <c r="I580" s="1151">
        <f t="shared" si="164"/>
        <v>85000</v>
      </c>
      <c r="J580" s="1151">
        <f>SUM(J581:J600)</f>
        <v>0</v>
      </c>
      <c r="K580" s="1151">
        <f>SUM(K581:K600)</f>
        <v>0</v>
      </c>
      <c r="L580" s="1151">
        <f>SUM(L581:L600)</f>
        <v>0</v>
      </c>
      <c r="M580" s="1151">
        <f>SUM(M581:M600)</f>
        <v>0</v>
      </c>
      <c r="N580" s="1151">
        <f t="shared" si="171"/>
        <v>0</v>
      </c>
      <c r="O580" s="1151"/>
      <c r="P580" s="1151">
        <f>SUM(P581:P600)</f>
        <v>0</v>
      </c>
      <c r="Q580" s="1151">
        <f>Q583+Q584+Q587</f>
        <v>0</v>
      </c>
      <c r="R580" s="1151">
        <f>SUM(R581:R600)</f>
        <v>7772.2999999999993</v>
      </c>
      <c r="S580" s="1151">
        <f>SUM(S581:S600)</f>
        <v>44417.3</v>
      </c>
      <c r="T580" s="1151">
        <f>SUM(T581:T600)</f>
        <v>0</v>
      </c>
      <c r="U580" s="1151">
        <f>SUM(U581:U600)</f>
        <v>0</v>
      </c>
      <c r="V580" s="1151">
        <f t="shared" si="165"/>
        <v>52189.600000000006</v>
      </c>
      <c r="W580" s="1152"/>
      <c r="X580" s="1152"/>
      <c r="Y580" s="1151"/>
      <c r="Z580" s="1151"/>
      <c r="AA580" s="1151"/>
      <c r="AB580" s="1151">
        <v>0</v>
      </c>
      <c r="AC580" s="1151">
        <f t="shared" si="172"/>
        <v>0</v>
      </c>
      <c r="AD580" s="1151">
        <f>SUM(AD581:AD600)</f>
        <v>0</v>
      </c>
      <c r="AE580" s="1151">
        <f>SUM(AE581:AE600)</f>
        <v>0</v>
      </c>
      <c r="AF580" s="1151">
        <f>SUM(AF581:AF600)</f>
        <v>0</v>
      </c>
      <c r="AG580" s="1151">
        <f>SUM(AG581:AG600)</f>
        <v>0</v>
      </c>
      <c r="AH580" s="1151">
        <f t="shared" si="170"/>
        <v>0</v>
      </c>
      <c r="AI580" s="1151">
        <f>SUM(AI581:AI600)</f>
        <v>0</v>
      </c>
      <c r="AJ580" s="1151">
        <f>SUM(AJ581:AJ600)</f>
        <v>0</v>
      </c>
      <c r="AK580" s="1151">
        <f t="shared" ref="AK580:AP580" si="176">SUM(AK581:AK600)</f>
        <v>0</v>
      </c>
      <c r="AL580" s="1151">
        <f t="shared" si="176"/>
        <v>1394</v>
      </c>
      <c r="AM580" s="1151">
        <f t="shared" si="176"/>
        <v>306368.5</v>
      </c>
      <c r="AN580" s="1151">
        <f t="shared" si="176"/>
        <v>0</v>
      </c>
      <c r="AO580" s="1151">
        <f t="shared" si="176"/>
        <v>0</v>
      </c>
      <c r="AP580" s="1151">
        <f t="shared" si="176"/>
        <v>307762.5</v>
      </c>
      <c r="AQ580" s="1151">
        <f>AQ584</f>
        <v>4.4000000000000004</v>
      </c>
      <c r="AR580" s="1151">
        <f t="shared" ref="AR580:AW580" si="177">AR584</f>
        <v>0</v>
      </c>
      <c r="AS580" s="1151">
        <f t="shared" si="177"/>
        <v>1</v>
      </c>
      <c r="AT580" s="1151">
        <f t="shared" si="177"/>
        <v>120000</v>
      </c>
      <c r="AU580" s="1151">
        <f t="shared" si="177"/>
        <v>0</v>
      </c>
      <c r="AV580" s="1151">
        <f t="shared" si="177"/>
        <v>0</v>
      </c>
      <c r="AW580" s="1151">
        <f t="shared" si="177"/>
        <v>120000</v>
      </c>
      <c r="AX580" s="1151"/>
      <c r="AY580" s="1151"/>
      <c r="AZ580" s="1151"/>
      <c r="BA580" s="1151"/>
      <c r="BB580" s="1151"/>
      <c r="BC580" s="1151"/>
      <c r="BD580" s="1151"/>
      <c r="BE580" s="1149"/>
    </row>
    <row r="581" spans="1:57" ht="24" hidden="1" customHeight="1">
      <c r="A581" s="901" t="s">
        <v>635</v>
      </c>
      <c r="B581" s="1088"/>
      <c r="C581" s="1100" t="s">
        <v>643</v>
      </c>
      <c r="D581" s="952"/>
      <c r="E581" s="1034">
        <v>0</v>
      </c>
      <c r="F581" s="1034">
        <v>0</v>
      </c>
      <c r="G581" s="1034">
        <v>0</v>
      </c>
      <c r="H581" s="1034">
        <v>0</v>
      </c>
      <c r="I581" s="1034">
        <f t="shared" si="164"/>
        <v>0</v>
      </c>
      <c r="J581" s="1030"/>
      <c r="K581" s="1030"/>
      <c r="L581" s="1030"/>
      <c r="M581" s="1031"/>
      <c r="N581" s="1031">
        <f t="shared" si="171"/>
        <v>0</v>
      </c>
      <c r="O581" s="1031"/>
      <c r="P581" s="1014">
        <f t="shared" ref="P581:P586" si="178">E581+J581</f>
        <v>0</v>
      </c>
      <c r="Q581" s="1014"/>
      <c r="R581" s="1028">
        <f>F581+K581</f>
        <v>0</v>
      </c>
      <c r="S581" s="1028"/>
      <c r="T581" s="1028">
        <f t="shared" ref="T581:U583" si="179">G581+L581</f>
        <v>0</v>
      </c>
      <c r="U581" s="1028">
        <f t="shared" si="179"/>
        <v>0</v>
      </c>
      <c r="V581" s="1028">
        <f t="shared" si="165"/>
        <v>0</v>
      </c>
      <c r="W581" s="1041"/>
      <c r="X581" s="1041"/>
      <c r="Y581" s="1016"/>
      <c r="Z581" s="1029"/>
      <c r="AA581" s="1029"/>
      <c r="AB581" s="1029">
        <v>0</v>
      </c>
      <c r="AC581" s="1029">
        <f t="shared" si="172"/>
        <v>0</v>
      </c>
      <c r="AD581" s="1033"/>
      <c r="AE581" s="1033"/>
      <c r="AF581" s="1033"/>
      <c r="AG581" s="1033"/>
      <c r="AH581" s="1033">
        <f t="shared" si="170"/>
        <v>0</v>
      </c>
      <c r="AI581" s="1016">
        <f t="shared" ref="AI581:AI587" si="180">Y581+AD581</f>
        <v>0</v>
      </c>
      <c r="AJ581" s="1016"/>
      <c r="AK581" s="1016"/>
      <c r="AL581" s="1029">
        <f t="shared" ref="AL581:AL587" si="181">Z581+AE581</f>
        <v>0</v>
      </c>
      <c r="AM581" s="1029"/>
      <c r="AN581" s="1029">
        <f t="shared" ref="AN581:AO587" si="182">AA581+AF581</f>
        <v>0</v>
      </c>
      <c r="AO581" s="1029">
        <f t="shared" si="182"/>
        <v>0</v>
      </c>
      <c r="AP581" s="1029">
        <f t="shared" si="166"/>
        <v>0</v>
      </c>
      <c r="AQ581" s="1305"/>
      <c r="AR581" s="1933"/>
      <c r="AS581" s="1305"/>
      <c r="AT581" s="1305"/>
      <c r="AU581" s="1305"/>
      <c r="AV581" s="1305"/>
      <c r="AW581" s="1305"/>
      <c r="AX581" s="1922"/>
      <c r="AY581" s="1922"/>
      <c r="AZ581" s="1922"/>
      <c r="BA581" s="1922"/>
      <c r="BB581" s="1922"/>
      <c r="BC581" s="1922"/>
      <c r="BD581" s="1922"/>
      <c r="BE581" s="1007"/>
    </row>
    <row r="582" spans="1:57" ht="48" hidden="1" customHeight="1">
      <c r="A582" s="901" t="s">
        <v>635</v>
      </c>
      <c r="B582" s="1088"/>
      <c r="C582" s="1100" t="s">
        <v>642</v>
      </c>
      <c r="D582" s="952"/>
      <c r="E582" s="1034">
        <v>0</v>
      </c>
      <c r="F582" s="1034">
        <v>0</v>
      </c>
      <c r="G582" s="1034">
        <v>0</v>
      </c>
      <c r="H582" s="1034">
        <v>0</v>
      </c>
      <c r="I582" s="1034">
        <f t="shared" si="164"/>
        <v>0</v>
      </c>
      <c r="J582" s="1030"/>
      <c r="K582" s="1030"/>
      <c r="L582" s="1030"/>
      <c r="M582" s="1031"/>
      <c r="N582" s="1031">
        <f t="shared" si="171"/>
        <v>0</v>
      </c>
      <c r="O582" s="1031"/>
      <c r="P582" s="1014">
        <f t="shared" si="178"/>
        <v>0</v>
      </c>
      <c r="Q582" s="1014"/>
      <c r="R582" s="1003">
        <f>F582+K582</f>
        <v>0</v>
      </c>
      <c r="S582" s="1003"/>
      <c r="T582" s="1028">
        <f t="shared" si="179"/>
        <v>0</v>
      </c>
      <c r="U582" s="1028">
        <f t="shared" si="179"/>
        <v>0</v>
      </c>
      <c r="V582" s="1028">
        <f t="shared" si="165"/>
        <v>0</v>
      </c>
      <c r="W582" s="1041"/>
      <c r="X582" s="1041"/>
      <c r="Y582" s="1016"/>
      <c r="Z582" s="902"/>
      <c r="AA582" s="1029"/>
      <c r="AB582" s="1029">
        <v>0</v>
      </c>
      <c r="AC582" s="1029">
        <f t="shared" si="172"/>
        <v>0</v>
      </c>
      <c r="AD582" s="1033"/>
      <c r="AE582" s="1033"/>
      <c r="AF582" s="1033"/>
      <c r="AG582" s="1033"/>
      <c r="AH582" s="1033">
        <f t="shared" si="170"/>
        <v>0</v>
      </c>
      <c r="AI582" s="1016">
        <f t="shared" si="180"/>
        <v>0</v>
      </c>
      <c r="AJ582" s="1016"/>
      <c r="AK582" s="1016"/>
      <c r="AL582" s="902">
        <f t="shared" si="181"/>
        <v>0</v>
      </c>
      <c r="AM582" s="902"/>
      <c r="AN582" s="1029">
        <f t="shared" si="182"/>
        <v>0</v>
      </c>
      <c r="AO582" s="1029">
        <f t="shared" si="182"/>
        <v>0</v>
      </c>
      <c r="AP582" s="1029">
        <f t="shared" si="166"/>
        <v>0</v>
      </c>
      <c r="AQ582" s="1305"/>
      <c r="AR582" s="1933"/>
      <c r="AS582" s="1305"/>
      <c r="AT582" s="1305"/>
      <c r="AU582" s="1305"/>
      <c r="AV582" s="1305"/>
      <c r="AW582" s="1305"/>
      <c r="AX582" s="1922"/>
      <c r="AY582" s="1922"/>
      <c r="AZ582" s="1922"/>
      <c r="BA582" s="1922"/>
      <c r="BB582" s="1922"/>
      <c r="BC582" s="1922"/>
      <c r="BD582" s="1922"/>
      <c r="BE582" s="1007"/>
    </row>
    <row r="583" spans="1:57" ht="24" hidden="1">
      <c r="A583" s="913"/>
      <c r="B583" s="1088" t="s">
        <v>549</v>
      </c>
      <c r="C583" s="1100" t="s">
        <v>367</v>
      </c>
      <c r="D583" s="952"/>
      <c r="E583" s="1034">
        <v>0.5</v>
      </c>
      <c r="F583" s="1034">
        <v>15000</v>
      </c>
      <c r="G583" s="1034">
        <v>0</v>
      </c>
      <c r="H583" s="1034">
        <v>0</v>
      </c>
      <c r="I583" s="1034">
        <f t="shared" si="164"/>
        <v>15000</v>
      </c>
      <c r="J583" s="1030"/>
      <c r="K583" s="1030"/>
      <c r="L583" s="1030"/>
      <c r="M583" s="1031"/>
      <c r="N583" s="1031">
        <f t="shared" si="171"/>
        <v>0</v>
      </c>
      <c r="O583" s="1031"/>
      <c r="P583" s="1028">
        <v>0</v>
      </c>
      <c r="Q583" s="1028">
        <v>0</v>
      </c>
      <c r="R583" s="1028">
        <v>0</v>
      </c>
      <c r="S583" s="1028"/>
      <c r="T583" s="1028">
        <f t="shared" si="179"/>
        <v>0</v>
      </c>
      <c r="U583" s="1028">
        <f t="shared" si="179"/>
        <v>0</v>
      </c>
      <c r="V583" s="1028">
        <f t="shared" si="165"/>
        <v>0</v>
      </c>
      <c r="W583" s="1064">
        <v>2</v>
      </c>
      <c r="X583" s="1064"/>
      <c r="Y583" s="1029"/>
      <c r="Z583" s="1029"/>
      <c r="AA583" s="1029"/>
      <c r="AB583" s="1029">
        <v>0</v>
      </c>
      <c r="AC583" s="1029">
        <f t="shared" si="172"/>
        <v>0</v>
      </c>
      <c r="AD583" s="1033"/>
      <c r="AE583" s="1033"/>
      <c r="AF583" s="1033"/>
      <c r="AG583" s="1033"/>
      <c r="AH583" s="1033">
        <f t="shared" si="170"/>
        <v>0</v>
      </c>
      <c r="AI583" s="1029">
        <f t="shared" si="180"/>
        <v>0</v>
      </c>
      <c r="AJ583" s="1029"/>
      <c r="AK583" s="1029"/>
      <c r="AL583" s="1029">
        <f t="shared" si="181"/>
        <v>0</v>
      </c>
      <c r="AM583" s="1029"/>
      <c r="AN583" s="1029">
        <f t="shared" si="182"/>
        <v>0</v>
      </c>
      <c r="AO583" s="1029">
        <f t="shared" si="182"/>
        <v>0</v>
      </c>
      <c r="AP583" s="1029">
        <f t="shared" si="166"/>
        <v>0</v>
      </c>
      <c r="AQ583" s="1305"/>
      <c r="AR583" s="1933"/>
      <c r="AS583" s="1305"/>
      <c r="AT583" s="1305"/>
      <c r="AU583" s="1305"/>
      <c r="AV583" s="1305"/>
      <c r="AW583" s="1305"/>
      <c r="AX583" s="1922"/>
      <c r="AY583" s="1922"/>
      <c r="AZ583" s="1922"/>
      <c r="BA583" s="1922"/>
      <c r="BB583" s="1922"/>
      <c r="BC583" s="1922"/>
      <c r="BD583" s="1922"/>
      <c r="BE583" s="1007" t="s">
        <v>75</v>
      </c>
    </row>
    <row r="584" spans="1:57" ht="24" customHeight="1">
      <c r="A584" s="912">
        <v>4</v>
      </c>
      <c r="B584" s="1088" t="s">
        <v>549</v>
      </c>
      <c r="C584" s="1100" t="s">
        <v>368</v>
      </c>
      <c r="D584" s="952"/>
      <c r="E584" s="1034">
        <v>3</v>
      </c>
      <c r="F584" s="1034">
        <v>15000</v>
      </c>
      <c r="G584" s="1034">
        <v>40000</v>
      </c>
      <c r="H584" s="1034">
        <v>0</v>
      </c>
      <c r="I584" s="1034">
        <f t="shared" si="164"/>
        <v>55000</v>
      </c>
      <c r="J584" s="1120"/>
      <c r="K584" s="1030"/>
      <c r="L584" s="1030"/>
      <c r="M584" s="1031"/>
      <c r="N584" s="1031">
        <f t="shared" si="171"/>
        <v>0</v>
      </c>
      <c r="O584" s="1031"/>
      <c r="P584" s="1028"/>
      <c r="Q584" s="1086"/>
      <c r="R584" s="1028">
        <f>13772.3-6000</f>
        <v>7772.2999999999993</v>
      </c>
      <c r="S584" s="1028">
        <v>44417.3</v>
      </c>
      <c r="T584" s="1028">
        <v>0</v>
      </c>
      <c r="U584" s="1028">
        <f>H584+M584</f>
        <v>0</v>
      </c>
      <c r="V584" s="1028">
        <f t="shared" si="165"/>
        <v>52189.600000000006</v>
      </c>
      <c r="W584" s="1059">
        <v>1</v>
      </c>
      <c r="X584" s="1059"/>
      <c r="Y584" s="1029"/>
      <c r="Z584" s="1029"/>
      <c r="AA584" s="1029"/>
      <c r="AB584" s="1029">
        <v>0</v>
      </c>
      <c r="AC584" s="1029">
        <f t="shared" si="172"/>
        <v>0</v>
      </c>
      <c r="AD584" s="1121"/>
      <c r="AE584" s="1033"/>
      <c r="AF584" s="1033"/>
      <c r="AG584" s="1033"/>
      <c r="AH584" s="1033">
        <f t="shared" si="170"/>
        <v>0</v>
      </c>
      <c r="AI584" s="1122"/>
      <c r="AJ584" s="1122"/>
      <c r="AK584" s="1122"/>
      <c r="AL584" s="1029">
        <v>1394</v>
      </c>
      <c r="AM584" s="1029">
        <v>306368.5</v>
      </c>
      <c r="AN584" s="1029">
        <f t="shared" si="182"/>
        <v>0</v>
      </c>
      <c r="AO584" s="1029">
        <f t="shared" si="182"/>
        <v>0</v>
      </c>
      <c r="AP584" s="1029">
        <f t="shared" si="166"/>
        <v>307762.5</v>
      </c>
      <c r="AQ584" s="1305">
        <v>4.4000000000000004</v>
      </c>
      <c r="AR584" s="1933"/>
      <c r="AS584" s="1305">
        <v>1</v>
      </c>
      <c r="AT584" s="1305">
        <v>120000</v>
      </c>
      <c r="AU584" s="1305"/>
      <c r="AV584" s="1305"/>
      <c r="AW584" s="1305">
        <f>AT584</f>
        <v>120000</v>
      </c>
      <c r="AX584" s="1922"/>
      <c r="AY584" s="1922"/>
      <c r="AZ584" s="1922"/>
      <c r="BA584" s="1922"/>
      <c r="BB584" s="1922"/>
      <c r="BC584" s="1922"/>
      <c r="BD584" s="1922"/>
      <c r="BE584" s="1007" t="s">
        <v>911</v>
      </c>
    </row>
    <row r="585" spans="1:57" ht="14.25" hidden="1" customHeight="1">
      <c r="B585" s="1067"/>
      <c r="C585" s="1100" t="s">
        <v>640</v>
      </c>
      <c r="D585" s="952"/>
      <c r="E585" s="1034">
        <v>0</v>
      </c>
      <c r="F585" s="1034">
        <v>0</v>
      </c>
      <c r="G585" s="1034">
        <v>0</v>
      </c>
      <c r="H585" s="1034">
        <v>0</v>
      </c>
      <c r="I585" s="1034">
        <f t="shared" si="164"/>
        <v>0</v>
      </c>
      <c r="J585" s="1030"/>
      <c r="K585" s="1030"/>
      <c r="L585" s="1030"/>
      <c r="M585" s="1031"/>
      <c r="N585" s="1031">
        <f t="shared" si="171"/>
        <v>0</v>
      </c>
      <c r="O585" s="1031"/>
      <c r="P585" s="1003">
        <f t="shared" si="178"/>
        <v>0</v>
      </c>
      <c r="Q585" s="1003"/>
      <c r="R585" s="1003">
        <f>F585+K585</f>
        <v>0</v>
      </c>
      <c r="S585" s="1003"/>
      <c r="T585" s="1028">
        <f>G585+L585</f>
        <v>0</v>
      </c>
      <c r="U585" s="1028">
        <f>H585+M585</f>
        <v>0</v>
      </c>
      <c r="V585" s="1028">
        <f t="shared" si="165"/>
        <v>0</v>
      </c>
      <c r="W585" s="1041"/>
      <c r="X585" s="1041"/>
      <c r="Y585" s="902"/>
      <c r="Z585" s="902"/>
      <c r="AA585" s="1029"/>
      <c r="AB585" s="1029">
        <v>0</v>
      </c>
      <c r="AC585" s="1029">
        <f t="shared" si="172"/>
        <v>0</v>
      </c>
      <c r="AD585" s="1033"/>
      <c r="AE585" s="1033"/>
      <c r="AF585" s="1033"/>
      <c r="AG585" s="1033"/>
      <c r="AH585" s="1033">
        <f t="shared" si="170"/>
        <v>0</v>
      </c>
      <c r="AI585" s="902">
        <f t="shared" si="180"/>
        <v>0</v>
      </c>
      <c r="AJ585" s="902"/>
      <c r="AK585" s="902"/>
      <c r="AL585" s="902">
        <f t="shared" si="181"/>
        <v>0</v>
      </c>
      <c r="AM585" s="902"/>
      <c r="AN585" s="1029">
        <f t="shared" si="182"/>
        <v>0</v>
      </c>
      <c r="AO585" s="1029">
        <f t="shared" si="182"/>
        <v>0</v>
      </c>
      <c r="AP585" s="1029">
        <f t="shared" si="166"/>
        <v>0</v>
      </c>
      <c r="AQ585" s="1305"/>
      <c r="AR585" s="1933"/>
      <c r="AS585" s="1305"/>
      <c r="AT585" s="1305"/>
      <c r="AU585" s="1305"/>
      <c r="AV585" s="1305"/>
      <c r="AW585" s="1305"/>
      <c r="AX585" s="1922"/>
      <c r="AY585" s="1922"/>
      <c r="AZ585" s="1922"/>
      <c r="BA585" s="1922"/>
      <c r="BB585" s="1922"/>
      <c r="BC585" s="1922"/>
      <c r="BD585" s="1922"/>
      <c r="BE585" s="1007"/>
    </row>
    <row r="586" spans="1:57" ht="47.45" hidden="1" customHeight="1">
      <c r="A586" s="885" t="s">
        <v>636</v>
      </c>
      <c r="B586" s="1067"/>
      <c r="C586" s="1100" t="s">
        <v>639</v>
      </c>
      <c r="D586" s="952"/>
      <c r="E586" s="1034">
        <v>0</v>
      </c>
      <c r="F586" s="1034">
        <v>0</v>
      </c>
      <c r="G586" s="1034">
        <v>0</v>
      </c>
      <c r="H586" s="1034">
        <v>0</v>
      </c>
      <c r="I586" s="1034">
        <f t="shared" si="164"/>
        <v>0</v>
      </c>
      <c r="J586" s="1030"/>
      <c r="K586" s="1030"/>
      <c r="L586" s="1030"/>
      <c r="M586" s="1031"/>
      <c r="N586" s="1031">
        <f t="shared" si="171"/>
        <v>0</v>
      </c>
      <c r="O586" s="1031"/>
      <c r="P586" s="1028">
        <f t="shared" si="178"/>
        <v>0</v>
      </c>
      <c r="Q586" s="1028"/>
      <c r="R586" s="1028">
        <f>F586+K586</f>
        <v>0</v>
      </c>
      <c r="S586" s="1028"/>
      <c r="T586" s="1028">
        <f>G586+L586</f>
        <v>0</v>
      </c>
      <c r="U586" s="1028">
        <f>H586+M586</f>
        <v>0</v>
      </c>
      <c r="V586" s="1028">
        <f t="shared" si="165"/>
        <v>0</v>
      </c>
      <c r="W586" s="1041"/>
      <c r="X586" s="1041"/>
      <c r="Y586" s="1029"/>
      <c r="Z586" s="1029"/>
      <c r="AA586" s="1029"/>
      <c r="AB586" s="1029">
        <v>0</v>
      </c>
      <c r="AC586" s="1029">
        <f t="shared" si="172"/>
        <v>0</v>
      </c>
      <c r="AD586" s="1033"/>
      <c r="AE586" s="1033"/>
      <c r="AF586" s="1033"/>
      <c r="AG586" s="1033"/>
      <c r="AH586" s="1033">
        <f t="shared" si="170"/>
        <v>0</v>
      </c>
      <c r="AI586" s="1029">
        <f t="shared" si="180"/>
        <v>0</v>
      </c>
      <c r="AJ586" s="1029"/>
      <c r="AK586" s="1029"/>
      <c r="AL586" s="1029">
        <f t="shared" si="181"/>
        <v>0</v>
      </c>
      <c r="AM586" s="1029"/>
      <c r="AN586" s="1029">
        <f t="shared" si="182"/>
        <v>0</v>
      </c>
      <c r="AO586" s="1029">
        <f t="shared" si="182"/>
        <v>0</v>
      </c>
      <c r="AP586" s="1029">
        <f t="shared" si="166"/>
        <v>0</v>
      </c>
      <c r="AQ586" s="1305"/>
      <c r="AR586" s="1933"/>
      <c r="AS586" s="1305"/>
      <c r="AT586" s="1305"/>
      <c r="AU586" s="1305"/>
      <c r="AV586" s="1305"/>
      <c r="AW586" s="1305"/>
      <c r="AX586" s="1922"/>
      <c r="AY586" s="1922"/>
      <c r="AZ586" s="1922"/>
      <c r="BA586" s="1922"/>
      <c r="BB586" s="1922"/>
      <c r="BC586" s="1922"/>
      <c r="BD586" s="1922"/>
      <c r="BE586" s="1007"/>
    </row>
    <row r="587" spans="1:57" ht="28.5" hidden="1" customHeight="1">
      <c r="A587" s="911">
        <v>20</v>
      </c>
      <c r="B587" s="1154" t="s">
        <v>732</v>
      </c>
      <c r="C587" s="1100" t="s">
        <v>368</v>
      </c>
      <c r="D587" s="952"/>
      <c r="E587" s="1034">
        <v>0.5</v>
      </c>
      <c r="F587" s="1034">
        <v>15000</v>
      </c>
      <c r="G587" s="1034">
        <v>0</v>
      </c>
      <c r="H587" s="1034">
        <v>0</v>
      </c>
      <c r="I587" s="1034">
        <f t="shared" ref="I587:I648" si="183">SUM(F587:H587)</f>
        <v>15000</v>
      </c>
      <c r="J587" s="1030"/>
      <c r="K587" s="1030"/>
      <c r="L587" s="1030"/>
      <c r="M587" s="1031"/>
      <c r="N587" s="1031">
        <f t="shared" si="171"/>
        <v>0</v>
      </c>
      <c r="O587" s="1031"/>
      <c r="P587" s="1028">
        <v>0</v>
      </c>
      <c r="Q587" s="1028">
        <v>0</v>
      </c>
      <c r="R587" s="1028">
        <v>0</v>
      </c>
      <c r="S587" s="1028"/>
      <c r="T587" s="1028">
        <f>G587+L587</f>
        <v>0</v>
      </c>
      <c r="U587" s="1028">
        <f>H587+M587</f>
        <v>0</v>
      </c>
      <c r="V587" s="1028">
        <f t="shared" ref="V587:V647" si="184">SUM(R587:U587)</f>
        <v>0</v>
      </c>
      <c r="W587" s="1064">
        <v>2</v>
      </c>
      <c r="X587" s="1064"/>
      <c r="Y587" s="1029"/>
      <c r="Z587" s="1029"/>
      <c r="AA587" s="1029"/>
      <c r="AB587" s="1029">
        <v>0</v>
      </c>
      <c r="AC587" s="1029">
        <f t="shared" si="172"/>
        <v>0</v>
      </c>
      <c r="AD587" s="1033"/>
      <c r="AE587" s="1033"/>
      <c r="AF587" s="1033"/>
      <c r="AG587" s="1033"/>
      <c r="AH587" s="1033">
        <f t="shared" si="170"/>
        <v>0</v>
      </c>
      <c r="AI587" s="1029">
        <f t="shared" si="180"/>
        <v>0</v>
      </c>
      <c r="AJ587" s="1029"/>
      <c r="AK587" s="1029"/>
      <c r="AL587" s="1029">
        <f t="shared" si="181"/>
        <v>0</v>
      </c>
      <c r="AM587" s="1029"/>
      <c r="AN587" s="1029">
        <f t="shared" si="182"/>
        <v>0</v>
      </c>
      <c r="AO587" s="1029">
        <f t="shared" si="182"/>
        <v>0</v>
      </c>
      <c r="AP587" s="1029">
        <f t="shared" ref="AP587:AP648" si="185">SUM(AL587:AO587)</f>
        <v>0</v>
      </c>
      <c r="AQ587" s="1305"/>
      <c r="AR587" s="1933"/>
      <c r="AS587" s="1305"/>
      <c r="AT587" s="1305"/>
      <c r="AU587" s="1305"/>
      <c r="AV587" s="1305"/>
      <c r="AW587" s="1305"/>
      <c r="AX587" s="1922"/>
      <c r="AY587" s="1922"/>
      <c r="AZ587" s="1922"/>
      <c r="BA587" s="1922"/>
      <c r="BB587" s="1922"/>
      <c r="BC587" s="1922"/>
      <c r="BD587" s="1922"/>
      <c r="BE587" s="1007" t="s">
        <v>75</v>
      </c>
    </row>
    <row r="588" spans="1:57" ht="25.5" hidden="1" customHeight="1">
      <c r="B588" s="1155" t="s">
        <v>741</v>
      </c>
      <c r="C588" s="1100" t="s">
        <v>638</v>
      </c>
      <c r="D588" s="952"/>
      <c r="E588" s="1034"/>
      <c r="F588" s="1034"/>
      <c r="G588" s="1034"/>
      <c r="H588" s="1034"/>
      <c r="I588" s="1034">
        <f t="shared" si="183"/>
        <v>0</v>
      </c>
      <c r="J588" s="1030"/>
      <c r="K588" s="1030"/>
      <c r="L588" s="1030"/>
      <c r="M588" s="1031"/>
      <c r="N588" s="1031">
        <f t="shared" si="171"/>
        <v>0</v>
      </c>
      <c r="O588" s="1031"/>
      <c r="P588" s="1028"/>
      <c r="Q588" s="1028"/>
      <c r="R588" s="1028"/>
      <c r="S588" s="1028"/>
      <c r="T588" s="1028"/>
      <c r="U588" s="1028"/>
      <c r="V588" s="1028">
        <f t="shared" si="184"/>
        <v>0</v>
      </c>
      <c r="W588" s="1041"/>
      <c r="X588" s="1041"/>
      <c r="Y588" s="1029"/>
      <c r="Z588" s="1029"/>
      <c r="AA588" s="1029"/>
      <c r="AB588" s="1029"/>
      <c r="AC588" s="1029">
        <f t="shared" si="172"/>
        <v>0</v>
      </c>
      <c r="AD588" s="1033"/>
      <c r="AE588" s="1033"/>
      <c r="AF588" s="1033"/>
      <c r="AG588" s="1033"/>
      <c r="AH588" s="1033">
        <f t="shared" si="170"/>
        <v>0</v>
      </c>
      <c r="AI588" s="1029"/>
      <c r="AJ588" s="1029"/>
      <c r="AK588" s="1029"/>
      <c r="AL588" s="1029"/>
      <c r="AM588" s="1029"/>
      <c r="AN588" s="1029"/>
      <c r="AO588" s="1029"/>
      <c r="AP588" s="1029">
        <f t="shared" si="185"/>
        <v>0</v>
      </c>
      <c r="AQ588" s="1305"/>
      <c r="AR588" s="1933"/>
      <c r="AS588" s="1305"/>
      <c r="AT588" s="1305"/>
      <c r="AU588" s="1305"/>
      <c r="AV588" s="1305"/>
      <c r="AW588" s="1305"/>
      <c r="AX588" s="1922"/>
      <c r="AY588" s="1922"/>
      <c r="AZ588" s="1922"/>
      <c r="BA588" s="1922"/>
      <c r="BB588" s="1922"/>
      <c r="BC588" s="1922"/>
      <c r="BD588" s="1922"/>
      <c r="BE588" s="1007" t="s">
        <v>451</v>
      </c>
    </row>
    <row r="589" spans="1:57" ht="14.25" hidden="1" customHeight="1">
      <c r="B589" s="1155"/>
      <c r="C589" s="1100"/>
      <c r="D589" s="952"/>
      <c r="E589" s="1034"/>
      <c r="F589" s="1034"/>
      <c r="G589" s="1034"/>
      <c r="H589" s="1034"/>
      <c r="I589" s="1034">
        <f t="shared" si="183"/>
        <v>0</v>
      </c>
      <c r="J589" s="1030"/>
      <c r="K589" s="1030"/>
      <c r="L589" s="1030"/>
      <c r="M589" s="1031"/>
      <c r="N589" s="1031">
        <f t="shared" si="171"/>
        <v>0</v>
      </c>
      <c r="O589" s="1031"/>
      <c r="P589" s="1028"/>
      <c r="Q589" s="1028"/>
      <c r="R589" s="1028"/>
      <c r="S589" s="1028"/>
      <c r="T589" s="1028"/>
      <c r="U589" s="1028"/>
      <c r="V589" s="1028">
        <f t="shared" si="184"/>
        <v>0</v>
      </c>
      <c r="W589" s="1041"/>
      <c r="X589" s="1041"/>
      <c r="Y589" s="1029"/>
      <c r="Z589" s="1029"/>
      <c r="AA589" s="1029"/>
      <c r="AB589" s="1029"/>
      <c r="AC589" s="1029">
        <f t="shared" si="172"/>
        <v>0</v>
      </c>
      <c r="AD589" s="1033"/>
      <c r="AE589" s="1033"/>
      <c r="AF589" s="1033"/>
      <c r="AG589" s="1033"/>
      <c r="AH589" s="1033">
        <f t="shared" si="170"/>
        <v>0</v>
      </c>
      <c r="AI589" s="1029"/>
      <c r="AJ589" s="1029"/>
      <c r="AK589" s="1029"/>
      <c r="AL589" s="1029"/>
      <c r="AM589" s="1029"/>
      <c r="AN589" s="1029"/>
      <c r="AO589" s="1029"/>
      <c r="AP589" s="1029">
        <f t="shared" si="185"/>
        <v>0</v>
      </c>
      <c r="AQ589" s="1305"/>
      <c r="AR589" s="1933"/>
      <c r="AS589" s="1305"/>
      <c r="AT589" s="1305"/>
      <c r="AU589" s="1305"/>
      <c r="AV589" s="1305"/>
      <c r="AW589" s="1305"/>
      <c r="AX589" s="1922"/>
      <c r="AY589" s="1922"/>
      <c r="AZ589" s="1922"/>
      <c r="BA589" s="1922"/>
      <c r="BB589" s="1922"/>
      <c r="BC589" s="1922"/>
      <c r="BD589" s="1922"/>
      <c r="BE589" s="1007"/>
    </row>
    <row r="590" spans="1:57" ht="14.25" hidden="1" customHeight="1">
      <c r="B590" s="1155"/>
      <c r="C590" s="1100"/>
      <c r="D590" s="952"/>
      <c r="E590" s="1034"/>
      <c r="F590" s="1034"/>
      <c r="G590" s="1034"/>
      <c r="H590" s="1034"/>
      <c r="I590" s="1034">
        <f t="shared" si="183"/>
        <v>0</v>
      </c>
      <c r="J590" s="1030"/>
      <c r="K590" s="1030"/>
      <c r="L590" s="1030"/>
      <c r="M590" s="1031"/>
      <c r="N590" s="1031">
        <f t="shared" si="171"/>
        <v>0</v>
      </c>
      <c r="O590" s="1031"/>
      <c r="P590" s="1028"/>
      <c r="Q590" s="1028"/>
      <c r="R590" s="1028"/>
      <c r="S590" s="1028"/>
      <c r="T590" s="1028"/>
      <c r="U590" s="1028"/>
      <c r="V590" s="1028">
        <f t="shared" si="184"/>
        <v>0</v>
      </c>
      <c r="W590" s="1041"/>
      <c r="X590" s="1041"/>
      <c r="Y590" s="1029"/>
      <c r="Z590" s="1029"/>
      <c r="AA590" s="1029"/>
      <c r="AB590" s="1029"/>
      <c r="AC590" s="1029">
        <f t="shared" si="172"/>
        <v>0</v>
      </c>
      <c r="AD590" s="1033"/>
      <c r="AE590" s="1033"/>
      <c r="AF590" s="1033"/>
      <c r="AG590" s="1033"/>
      <c r="AH590" s="1033">
        <f t="shared" si="170"/>
        <v>0</v>
      </c>
      <c r="AI590" s="1029"/>
      <c r="AJ590" s="1029"/>
      <c r="AK590" s="1029"/>
      <c r="AL590" s="1029"/>
      <c r="AM590" s="1029"/>
      <c r="AN590" s="1029"/>
      <c r="AO590" s="1029"/>
      <c r="AP590" s="1029">
        <f t="shared" si="185"/>
        <v>0</v>
      </c>
      <c r="AQ590" s="1305"/>
      <c r="AR590" s="1933"/>
      <c r="AS590" s="1305"/>
      <c r="AT590" s="1305"/>
      <c r="AU590" s="1305"/>
      <c r="AV590" s="1305"/>
      <c r="AW590" s="1305"/>
      <c r="AX590" s="1922"/>
      <c r="AY590" s="1922"/>
      <c r="AZ590" s="1922"/>
      <c r="BA590" s="1922"/>
      <c r="BB590" s="1922"/>
      <c r="BC590" s="1922"/>
      <c r="BD590" s="1922"/>
      <c r="BE590" s="1007"/>
    </row>
    <row r="591" spans="1:57" ht="14.25" hidden="1" customHeight="1">
      <c r="B591" s="1155"/>
      <c r="C591" s="1100"/>
      <c r="D591" s="952"/>
      <c r="E591" s="1034"/>
      <c r="F591" s="1034"/>
      <c r="G591" s="1034"/>
      <c r="H591" s="1034"/>
      <c r="I591" s="1034">
        <f t="shared" si="183"/>
        <v>0</v>
      </c>
      <c r="J591" s="1030"/>
      <c r="K591" s="1030"/>
      <c r="L591" s="1030"/>
      <c r="M591" s="1031"/>
      <c r="N591" s="1031">
        <f t="shared" si="171"/>
        <v>0</v>
      </c>
      <c r="O591" s="1031"/>
      <c r="P591" s="1028"/>
      <c r="Q591" s="1028"/>
      <c r="R591" s="1028"/>
      <c r="S591" s="1028"/>
      <c r="T591" s="1028"/>
      <c r="U591" s="1028"/>
      <c r="V591" s="1028">
        <f t="shared" si="184"/>
        <v>0</v>
      </c>
      <c r="W591" s="1041"/>
      <c r="X591" s="1041"/>
      <c r="Y591" s="1029"/>
      <c r="Z591" s="1029"/>
      <c r="AA591" s="1029"/>
      <c r="AB591" s="1029"/>
      <c r="AC591" s="1029">
        <f t="shared" si="172"/>
        <v>0</v>
      </c>
      <c r="AD591" s="1033"/>
      <c r="AE591" s="1033"/>
      <c r="AF591" s="1033"/>
      <c r="AG591" s="1033"/>
      <c r="AH591" s="1033">
        <f t="shared" si="170"/>
        <v>0</v>
      </c>
      <c r="AI591" s="1029"/>
      <c r="AJ591" s="1029"/>
      <c r="AK591" s="1029"/>
      <c r="AL591" s="1029"/>
      <c r="AM591" s="1029"/>
      <c r="AN591" s="1029"/>
      <c r="AO591" s="1029"/>
      <c r="AP591" s="1029">
        <f t="shared" si="185"/>
        <v>0</v>
      </c>
      <c r="AQ591" s="1305"/>
      <c r="AR591" s="1933"/>
      <c r="AS591" s="1305"/>
      <c r="AT591" s="1305"/>
      <c r="AU591" s="1305"/>
      <c r="AV591" s="1305"/>
      <c r="AW591" s="1305"/>
      <c r="AX591" s="1922"/>
      <c r="AY591" s="1922"/>
      <c r="AZ591" s="1922"/>
      <c r="BA591" s="1922"/>
      <c r="BB591" s="1922"/>
      <c r="BC591" s="1922"/>
      <c r="BD591" s="1922"/>
      <c r="BE591" s="1007"/>
    </row>
    <row r="592" spans="1:57" ht="14.25" hidden="1" customHeight="1">
      <c r="B592" s="1155"/>
      <c r="C592" s="1100"/>
      <c r="D592" s="952"/>
      <c r="E592" s="1034"/>
      <c r="F592" s="1034"/>
      <c r="G592" s="1034"/>
      <c r="H592" s="1034"/>
      <c r="I592" s="1034">
        <f t="shared" si="183"/>
        <v>0</v>
      </c>
      <c r="J592" s="1030"/>
      <c r="K592" s="1030"/>
      <c r="L592" s="1030"/>
      <c r="M592" s="1031"/>
      <c r="N592" s="1031">
        <f t="shared" si="171"/>
        <v>0</v>
      </c>
      <c r="O592" s="1031"/>
      <c r="P592" s="1028"/>
      <c r="Q592" s="1028"/>
      <c r="R592" s="1028"/>
      <c r="S592" s="1028"/>
      <c r="T592" s="1028"/>
      <c r="U592" s="1028"/>
      <c r="V592" s="1028">
        <f t="shared" si="184"/>
        <v>0</v>
      </c>
      <c r="W592" s="1041"/>
      <c r="X592" s="1041"/>
      <c r="Y592" s="1029"/>
      <c r="Z592" s="1029"/>
      <c r="AA592" s="1029"/>
      <c r="AB592" s="1029"/>
      <c r="AC592" s="1029">
        <f t="shared" si="172"/>
        <v>0</v>
      </c>
      <c r="AD592" s="1033"/>
      <c r="AE592" s="1033"/>
      <c r="AF592" s="1033"/>
      <c r="AG592" s="1033"/>
      <c r="AH592" s="1033">
        <f t="shared" si="170"/>
        <v>0</v>
      </c>
      <c r="AI592" s="1029"/>
      <c r="AJ592" s="1029"/>
      <c r="AK592" s="1029"/>
      <c r="AL592" s="1029"/>
      <c r="AM592" s="1029"/>
      <c r="AN592" s="1029"/>
      <c r="AO592" s="1029"/>
      <c r="AP592" s="1029">
        <f t="shared" si="185"/>
        <v>0</v>
      </c>
      <c r="AQ592" s="1305"/>
      <c r="AR592" s="1933"/>
      <c r="AS592" s="1305"/>
      <c r="AT592" s="1305"/>
      <c r="AU592" s="1305"/>
      <c r="AV592" s="1305"/>
      <c r="AW592" s="1305"/>
      <c r="AX592" s="1922"/>
      <c r="AY592" s="1922"/>
      <c r="AZ592" s="1922"/>
      <c r="BA592" s="1922"/>
      <c r="BB592" s="1922"/>
      <c r="BC592" s="1922"/>
      <c r="BD592" s="1922"/>
      <c r="BE592" s="1007"/>
    </row>
    <row r="593" spans="1:57" ht="14.25" hidden="1" customHeight="1">
      <c r="B593" s="1155"/>
      <c r="C593" s="1100"/>
      <c r="D593" s="952"/>
      <c r="E593" s="1034"/>
      <c r="F593" s="1034"/>
      <c r="G593" s="1034"/>
      <c r="H593" s="1034"/>
      <c r="I593" s="1034">
        <f t="shared" si="183"/>
        <v>0</v>
      </c>
      <c r="J593" s="1030"/>
      <c r="K593" s="1030"/>
      <c r="L593" s="1030"/>
      <c r="M593" s="1031"/>
      <c r="N593" s="1031">
        <f t="shared" si="171"/>
        <v>0</v>
      </c>
      <c r="O593" s="1031"/>
      <c r="P593" s="1028"/>
      <c r="Q593" s="1028"/>
      <c r="R593" s="1028"/>
      <c r="S593" s="1028"/>
      <c r="T593" s="1028"/>
      <c r="U593" s="1028"/>
      <c r="V593" s="1028">
        <f t="shared" si="184"/>
        <v>0</v>
      </c>
      <c r="W593" s="1041"/>
      <c r="X593" s="1041"/>
      <c r="Y593" s="1029"/>
      <c r="Z593" s="1029"/>
      <c r="AA593" s="1029"/>
      <c r="AB593" s="1029"/>
      <c r="AC593" s="1029">
        <f t="shared" si="172"/>
        <v>0</v>
      </c>
      <c r="AD593" s="1033"/>
      <c r="AE593" s="1033"/>
      <c r="AF593" s="1033"/>
      <c r="AG593" s="1033"/>
      <c r="AH593" s="1033">
        <f t="shared" si="170"/>
        <v>0</v>
      </c>
      <c r="AI593" s="1029"/>
      <c r="AJ593" s="1029"/>
      <c r="AK593" s="1029"/>
      <c r="AL593" s="1029"/>
      <c r="AM593" s="1029"/>
      <c r="AN593" s="1029"/>
      <c r="AO593" s="1029"/>
      <c r="AP593" s="1029">
        <f t="shared" si="185"/>
        <v>0</v>
      </c>
      <c r="AQ593" s="1305"/>
      <c r="AR593" s="1933"/>
      <c r="AS593" s="1305"/>
      <c r="AT593" s="1305"/>
      <c r="AU593" s="1305"/>
      <c r="AV593" s="1305"/>
      <c r="AW593" s="1305"/>
      <c r="AX593" s="1922"/>
      <c r="AY593" s="1922"/>
      <c r="AZ593" s="1922"/>
      <c r="BA593" s="1922"/>
      <c r="BB593" s="1922"/>
      <c r="BC593" s="1922"/>
      <c r="BD593" s="1922"/>
      <c r="BE593" s="1007"/>
    </row>
    <row r="594" spans="1:57" ht="14.25" hidden="1" customHeight="1">
      <c r="B594" s="1155"/>
      <c r="C594" s="1100"/>
      <c r="D594" s="952"/>
      <c r="E594" s="1034"/>
      <c r="F594" s="1034"/>
      <c r="G594" s="1034"/>
      <c r="H594" s="1034"/>
      <c r="I594" s="1034">
        <f t="shared" si="183"/>
        <v>0</v>
      </c>
      <c r="J594" s="1030"/>
      <c r="K594" s="1030"/>
      <c r="L594" s="1030"/>
      <c r="M594" s="1031"/>
      <c r="N594" s="1031">
        <f t="shared" si="171"/>
        <v>0</v>
      </c>
      <c r="O594" s="1031"/>
      <c r="P594" s="1028"/>
      <c r="Q594" s="1028"/>
      <c r="R594" s="1028"/>
      <c r="S594" s="1028"/>
      <c r="T594" s="1028"/>
      <c r="U594" s="1028"/>
      <c r="V594" s="1028">
        <f t="shared" si="184"/>
        <v>0</v>
      </c>
      <c r="W594" s="1041"/>
      <c r="X594" s="1041"/>
      <c r="Y594" s="1029"/>
      <c r="Z594" s="1029"/>
      <c r="AA594" s="1029"/>
      <c r="AB594" s="1029"/>
      <c r="AC594" s="1029">
        <f t="shared" si="172"/>
        <v>0</v>
      </c>
      <c r="AD594" s="1033"/>
      <c r="AE594" s="1033"/>
      <c r="AF594" s="1033"/>
      <c r="AG594" s="1033"/>
      <c r="AH594" s="1033">
        <f t="shared" si="170"/>
        <v>0</v>
      </c>
      <c r="AI594" s="1029"/>
      <c r="AJ594" s="1029"/>
      <c r="AK594" s="1029"/>
      <c r="AL594" s="1029"/>
      <c r="AM594" s="1029"/>
      <c r="AN594" s="1029"/>
      <c r="AO594" s="1029"/>
      <c r="AP594" s="1029">
        <f t="shared" si="185"/>
        <v>0</v>
      </c>
      <c r="AQ594" s="1305"/>
      <c r="AR594" s="1933"/>
      <c r="AS594" s="1305"/>
      <c r="AT594" s="1305"/>
      <c r="AU594" s="1305"/>
      <c r="AV594" s="1305"/>
      <c r="AW594" s="1305"/>
      <c r="AX594" s="1922"/>
      <c r="AY594" s="1922"/>
      <c r="AZ594" s="1922"/>
      <c r="BA594" s="1922"/>
      <c r="BB594" s="1922"/>
      <c r="BC594" s="1922"/>
      <c r="BD594" s="1922"/>
      <c r="BE594" s="1007"/>
    </row>
    <row r="595" spans="1:57" ht="14.25" hidden="1" customHeight="1">
      <c r="B595" s="1155"/>
      <c r="C595" s="1100"/>
      <c r="D595" s="952"/>
      <c r="E595" s="1034"/>
      <c r="F595" s="1034"/>
      <c r="G595" s="1034"/>
      <c r="H595" s="1034"/>
      <c r="I595" s="1034">
        <f t="shared" si="183"/>
        <v>0</v>
      </c>
      <c r="J595" s="1030"/>
      <c r="K595" s="1030"/>
      <c r="L595" s="1030"/>
      <c r="M595" s="1031"/>
      <c r="N595" s="1031">
        <f t="shared" si="171"/>
        <v>0</v>
      </c>
      <c r="O595" s="1031"/>
      <c r="P595" s="1028"/>
      <c r="Q595" s="1028"/>
      <c r="R595" s="1028"/>
      <c r="S595" s="1028"/>
      <c r="T595" s="1028"/>
      <c r="U595" s="1028"/>
      <c r="V595" s="1028">
        <f t="shared" si="184"/>
        <v>0</v>
      </c>
      <c r="W595" s="1041"/>
      <c r="X595" s="1041"/>
      <c r="Y595" s="1029"/>
      <c r="Z595" s="1029"/>
      <c r="AA595" s="1029"/>
      <c r="AB595" s="1029"/>
      <c r="AC595" s="1029">
        <f t="shared" si="172"/>
        <v>0</v>
      </c>
      <c r="AD595" s="1033"/>
      <c r="AE595" s="1033"/>
      <c r="AF595" s="1033"/>
      <c r="AG595" s="1033"/>
      <c r="AH595" s="1033">
        <f t="shared" si="170"/>
        <v>0</v>
      </c>
      <c r="AI595" s="1029"/>
      <c r="AJ595" s="1029"/>
      <c r="AK595" s="1029"/>
      <c r="AL595" s="1029"/>
      <c r="AM595" s="1029"/>
      <c r="AN595" s="1029"/>
      <c r="AO595" s="1029"/>
      <c r="AP595" s="1029">
        <f t="shared" si="185"/>
        <v>0</v>
      </c>
      <c r="AQ595" s="1305"/>
      <c r="AR595" s="1933"/>
      <c r="AS595" s="1305"/>
      <c r="AT595" s="1305"/>
      <c r="AU595" s="1305"/>
      <c r="AV595" s="1305"/>
      <c r="AW595" s="1305"/>
      <c r="AX595" s="1922"/>
      <c r="AY595" s="1922"/>
      <c r="AZ595" s="1922"/>
      <c r="BA595" s="1922"/>
      <c r="BB595" s="1922"/>
      <c r="BC595" s="1922"/>
      <c r="BD595" s="1922"/>
      <c r="BE595" s="1007"/>
    </row>
    <row r="596" spans="1:57" ht="14.25" hidden="1" customHeight="1">
      <c r="B596" s="1155"/>
      <c r="C596" s="1100"/>
      <c r="D596" s="952"/>
      <c r="E596" s="1034"/>
      <c r="F596" s="1034"/>
      <c r="G596" s="1034"/>
      <c r="H596" s="1034"/>
      <c r="I596" s="1034">
        <f t="shared" si="183"/>
        <v>0</v>
      </c>
      <c r="J596" s="1030"/>
      <c r="K596" s="1030"/>
      <c r="L596" s="1030"/>
      <c r="M596" s="1031"/>
      <c r="N596" s="1031">
        <f t="shared" si="171"/>
        <v>0</v>
      </c>
      <c r="O596" s="1031"/>
      <c r="P596" s="1028"/>
      <c r="Q596" s="1028"/>
      <c r="R596" s="1028"/>
      <c r="S596" s="1028"/>
      <c r="T596" s="1028"/>
      <c r="U596" s="1028"/>
      <c r="V596" s="1028">
        <f t="shared" si="184"/>
        <v>0</v>
      </c>
      <c r="W596" s="1041"/>
      <c r="X596" s="1041"/>
      <c r="Y596" s="1029"/>
      <c r="Z596" s="1029"/>
      <c r="AA596" s="1029"/>
      <c r="AB596" s="1029"/>
      <c r="AC596" s="1029">
        <f t="shared" si="172"/>
        <v>0</v>
      </c>
      <c r="AD596" s="1033"/>
      <c r="AE596" s="1033"/>
      <c r="AF596" s="1033"/>
      <c r="AG596" s="1033"/>
      <c r="AH596" s="1033">
        <f t="shared" si="170"/>
        <v>0</v>
      </c>
      <c r="AI596" s="1029"/>
      <c r="AJ596" s="1029"/>
      <c r="AK596" s="1029"/>
      <c r="AL596" s="1029"/>
      <c r="AM596" s="1029"/>
      <c r="AN596" s="1029"/>
      <c r="AO596" s="1029"/>
      <c r="AP596" s="1029">
        <f t="shared" si="185"/>
        <v>0</v>
      </c>
      <c r="AQ596" s="1305"/>
      <c r="AR596" s="1933"/>
      <c r="AS596" s="1305"/>
      <c r="AT596" s="1305"/>
      <c r="AU596" s="1305"/>
      <c r="AV596" s="1305"/>
      <c r="AW596" s="1305"/>
      <c r="AX596" s="1922"/>
      <c r="AY596" s="1922"/>
      <c r="AZ596" s="1922"/>
      <c r="BA596" s="1922"/>
      <c r="BB596" s="1922"/>
      <c r="BC596" s="1922"/>
      <c r="BD596" s="1922"/>
      <c r="BE596" s="1007"/>
    </row>
    <row r="597" spans="1:57" ht="14.25" hidden="1" customHeight="1">
      <c r="B597" s="1155"/>
      <c r="C597" s="1100"/>
      <c r="D597" s="952"/>
      <c r="E597" s="1034"/>
      <c r="F597" s="1034"/>
      <c r="G597" s="1034"/>
      <c r="H597" s="1034"/>
      <c r="I597" s="1034">
        <f t="shared" si="183"/>
        <v>0</v>
      </c>
      <c r="J597" s="1030"/>
      <c r="K597" s="1030"/>
      <c r="L597" s="1030"/>
      <c r="M597" s="1031"/>
      <c r="N597" s="1031">
        <f t="shared" si="171"/>
        <v>0</v>
      </c>
      <c r="O597" s="1031"/>
      <c r="P597" s="1028"/>
      <c r="Q597" s="1028"/>
      <c r="R597" s="1028"/>
      <c r="S597" s="1028"/>
      <c r="T597" s="1028"/>
      <c r="U597" s="1028"/>
      <c r="V597" s="1028">
        <f t="shared" si="184"/>
        <v>0</v>
      </c>
      <c r="W597" s="1041"/>
      <c r="X597" s="1041"/>
      <c r="Y597" s="1029"/>
      <c r="Z597" s="1029"/>
      <c r="AA597" s="1029"/>
      <c r="AB597" s="1029"/>
      <c r="AC597" s="1029">
        <f t="shared" si="172"/>
        <v>0</v>
      </c>
      <c r="AD597" s="1033"/>
      <c r="AE597" s="1033"/>
      <c r="AF597" s="1033"/>
      <c r="AG597" s="1033"/>
      <c r="AH597" s="1033">
        <f t="shared" si="170"/>
        <v>0</v>
      </c>
      <c r="AI597" s="1029"/>
      <c r="AJ597" s="1029"/>
      <c r="AK597" s="1029"/>
      <c r="AL597" s="1029"/>
      <c r="AM597" s="1029"/>
      <c r="AN597" s="1029"/>
      <c r="AO597" s="1029"/>
      <c r="AP597" s="1029">
        <f t="shared" si="185"/>
        <v>0</v>
      </c>
      <c r="AQ597" s="1305"/>
      <c r="AR597" s="1933"/>
      <c r="AS597" s="1305"/>
      <c r="AT597" s="1305"/>
      <c r="AU597" s="1305"/>
      <c r="AV597" s="1305"/>
      <c r="AW597" s="1305"/>
      <c r="AX597" s="1922"/>
      <c r="AY597" s="1922"/>
      <c r="AZ597" s="1922"/>
      <c r="BA597" s="1922"/>
      <c r="BB597" s="1922"/>
      <c r="BC597" s="1922"/>
      <c r="BD597" s="1922"/>
      <c r="BE597" s="1007"/>
    </row>
    <row r="598" spans="1:57" ht="14.25" hidden="1" customHeight="1">
      <c r="B598" s="1155"/>
      <c r="C598" s="1100"/>
      <c r="D598" s="952"/>
      <c r="E598" s="1034"/>
      <c r="F598" s="1034"/>
      <c r="G598" s="1034"/>
      <c r="H598" s="1034"/>
      <c r="I598" s="1034">
        <f t="shared" si="183"/>
        <v>0</v>
      </c>
      <c r="J598" s="1030"/>
      <c r="K598" s="1030"/>
      <c r="L598" s="1030"/>
      <c r="M598" s="1031"/>
      <c r="N598" s="1031">
        <f t="shared" si="171"/>
        <v>0</v>
      </c>
      <c r="O598" s="1031"/>
      <c r="P598" s="1028"/>
      <c r="Q598" s="1028"/>
      <c r="R598" s="1028"/>
      <c r="S598" s="1028"/>
      <c r="T598" s="1028"/>
      <c r="U598" s="1028"/>
      <c r="V598" s="1028">
        <f t="shared" si="184"/>
        <v>0</v>
      </c>
      <c r="W598" s="1041"/>
      <c r="X598" s="1041"/>
      <c r="Y598" s="1029"/>
      <c r="Z598" s="1029"/>
      <c r="AA598" s="1029"/>
      <c r="AB598" s="1029"/>
      <c r="AC598" s="1029">
        <f t="shared" si="172"/>
        <v>0</v>
      </c>
      <c r="AD598" s="1033"/>
      <c r="AE598" s="1033"/>
      <c r="AF598" s="1033"/>
      <c r="AG598" s="1033"/>
      <c r="AH598" s="1033">
        <f t="shared" si="170"/>
        <v>0</v>
      </c>
      <c r="AI598" s="1029"/>
      <c r="AJ598" s="1029"/>
      <c r="AK598" s="1029"/>
      <c r="AL598" s="1029"/>
      <c r="AM598" s="1029"/>
      <c r="AN598" s="1029"/>
      <c r="AO598" s="1029"/>
      <c r="AP598" s="1029">
        <f t="shared" si="185"/>
        <v>0</v>
      </c>
      <c r="AQ598" s="1305"/>
      <c r="AR598" s="1933"/>
      <c r="AS598" s="1305"/>
      <c r="AT598" s="1305"/>
      <c r="AU598" s="1305"/>
      <c r="AV598" s="1305"/>
      <c r="AW598" s="1305"/>
      <c r="AX598" s="1922"/>
      <c r="AY598" s="1922"/>
      <c r="AZ598" s="1922"/>
      <c r="BA598" s="1922"/>
      <c r="BB598" s="1922"/>
      <c r="BC598" s="1922"/>
      <c r="BD598" s="1922"/>
      <c r="BE598" s="1007"/>
    </row>
    <row r="599" spans="1:57" ht="14.25" hidden="1" customHeight="1">
      <c r="B599" s="1155"/>
      <c r="C599" s="1100"/>
      <c r="D599" s="952"/>
      <c r="E599" s="1034"/>
      <c r="F599" s="1034"/>
      <c r="G599" s="1034"/>
      <c r="H599" s="1034"/>
      <c r="I599" s="1034">
        <f t="shared" si="183"/>
        <v>0</v>
      </c>
      <c r="J599" s="1030"/>
      <c r="K599" s="1030"/>
      <c r="L599" s="1030"/>
      <c r="M599" s="1031"/>
      <c r="N599" s="1031">
        <f t="shared" si="171"/>
        <v>0</v>
      </c>
      <c r="O599" s="1031"/>
      <c r="P599" s="1028"/>
      <c r="Q599" s="1028"/>
      <c r="R599" s="1028"/>
      <c r="S599" s="1028"/>
      <c r="T599" s="1028"/>
      <c r="U599" s="1028"/>
      <c r="V599" s="1028">
        <f t="shared" si="184"/>
        <v>0</v>
      </c>
      <c r="W599" s="1041"/>
      <c r="X599" s="1041"/>
      <c r="Y599" s="1029"/>
      <c r="Z599" s="1029"/>
      <c r="AA599" s="1029"/>
      <c r="AB599" s="1029"/>
      <c r="AC599" s="1029">
        <f t="shared" si="172"/>
        <v>0</v>
      </c>
      <c r="AD599" s="1033"/>
      <c r="AE599" s="1033"/>
      <c r="AF599" s="1033"/>
      <c r="AG599" s="1033"/>
      <c r="AH599" s="1033">
        <f t="shared" si="170"/>
        <v>0</v>
      </c>
      <c r="AI599" s="1029"/>
      <c r="AJ599" s="1029"/>
      <c r="AK599" s="1029"/>
      <c r="AL599" s="1029"/>
      <c r="AM599" s="1029"/>
      <c r="AN599" s="1029"/>
      <c r="AO599" s="1029"/>
      <c r="AP599" s="1029">
        <f t="shared" si="185"/>
        <v>0</v>
      </c>
      <c r="AQ599" s="1305"/>
      <c r="AR599" s="1933"/>
      <c r="AS599" s="1305"/>
      <c r="AT599" s="1305"/>
      <c r="AU599" s="1305"/>
      <c r="AV599" s="1305"/>
      <c r="AW599" s="1305"/>
      <c r="AX599" s="1922"/>
      <c r="AY599" s="1922"/>
      <c r="AZ599" s="1922"/>
      <c r="BA599" s="1922"/>
      <c r="BB599" s="1922"/>
      <c r="BC599" s="1922"/>
      <c r="BD599" s="1922"/>
      <c r="BE599" s="1007"/>
    </row>
    <row r="600" spans="1:57" ht="14.25" hidden="1" customHeight="1">
      <c r="A600" s="901"/>
      <c r="B600" s="1156"/>
      <c r="C600" s="1010"/>
      <c r="D600" s="952"/>
      <c r="E600" s="1034"/>
      <c r="F600" s="1034"/>
      <c r="G600" s="1034"/>
      <c r="H600" s="1034"/>
      <c r="I600" s="1034">
        <f t="shared" si="183"/>
        <v>0</v>
      </c>
      <c r="J600" s="1030"/>
      <c r="K600" s="1030"/>
      <c r="L600" s="1030"/>
      <c r="M600" s="1031"/>
      <c r="N600" s="1031">
        <f t="shared" si="171"/>
        <v>0</v>
      </c>
      <c r="O600" s="1031"/>
      <c r="P600" s="1028"/>
      <c r="Q600" s="1028"/>
      <c r="R600" s="1028"/>
      <c r="S600" s="1028"/>
      <c r="T600" s="1028"/>
      <c r="U600" s="1028"/>
      <c r="V600" s="1028">
        <f t="shared" si="184"/>
        <v>0</v>
      </c>
      <c r="W600" s="1041"/>
      <c r="X600" s="1041"/>
      <c r="Y600" s="1029"/>
      <c r="Z600" s="1029"/>
      <c r="AA600" s="1029"/>
      <c r="AB600" s="1029"/>
      <c r="AC600" s="1029">
        <f t="shared" si="172"/>
        <v>0</v>
      </c>
      <c r="AD600" s="1033"/>
      <c r="AE600" s="1033"/>
      <c r="AF600" s="1033"/>
      <c r="AG600" s="1033"/>
      <c r="AH600" s="1033">
        <f t="shared" si="170"/>
        <v>0</v>
      </c>
      <c r="AI600" s="1029"/>
      <c r="AJ600" s="1029"/>
      <c r="AK600" s="1029"/>
      <c r="AL600" s="1029"/>
      <c r="AM600" s="1029"/>
      <c r="AN600" s="1029"/>
      <c r="AO600" s="1029"/>
      <c r="AP600" s="1029">
        <f t="shared" si="185"/>
        <v>0</v>
      </c>
      <c r="AQ600" s="1305"/>
      <c r="AR600" s="1933"/>
      <c r="AS600" s="1305"/>
      <c r="AT600" s="1305"/>
      <c r="AU600" s="1305"/>
      <c r="AV600" s="1305"/>
      <c r="AW600" s="1305"/>
      <c r="AX600" s="1922"/>
      <c r="AY600" s="1922"/>
      <c r="AZ600" s="1922"/>
      <c r="BA600" s="1922"/>
      <c r="BB600" s="1922"/>
      <c r="BC600" s="1922"/>
      <c r="BD600" s="1922"/>
      <c r="BE600" s="1007"/>
    </row>
    <row r="601" spans="1:57" ht="18" hidden="1" customHeight="1">
      <c r="B601" s="1155"/>
      <c r="C601" s="1157" t="s">
        <v>608</v>
      </c>
      <c r="D601" s="908"/>
      <c r="E601" s="905">
        <f>SUM(E602:E621)</f>
        <v>0</v>
      </c>
      <c r="F601" s="905">
        <f>SUM(F602:F621)</f>
        <v>0</v>
      </c>
      <c r="G601" s="905">
        <f>SUM(G602:G621)</f>
        <v>0</v>
      </c>
      <c r="H601" s="905">
        <f>SUM(H602:H621)</f>
        <v>0</v>
      </c>
      <c r="I601" s="905">
        <f t="shared" si="183"/>
        <v>0</v>
      </c>
      <c r="J601" s="907">
        <f>SUM(J602:J621)</f>
        <v>0</v>
      </c>
      <c r="K601" s="907">
        <f>SUM(K602:K621)</f>
        <v>0</v>
      </c>
      <c r="L601" s="907">
        <f>SUM(L602:L621)</f>
        <v>0</v>
      </c>
      <c r="M601" s="906">
        <f>SUM(M602:M621)</f>
        <v>0</v>
      </c>
      <c r="N601" s="906">
        <f t="shared" si="171"/>
        <v>0</v>
      </c>
      <c r="O601" s="906"/>
      <c r="P601" s="1003">
        <f>SUM(P602:P621)</f>
        <v>0</v>
      </c>
      <c r="Q601" s="1003"/>
      <c r="R601" s="1003">
        <f>SUM(R602:R621)</f>
        <v>0</v>
      </c>
      <c r="S601" s="1003"/>
      <c r="T601" s="1003">
        <f>SUM(T602:T621)</f>
        <v>0</v>
      </c>
      <c r="U601" s="1003">
        <f>SUM(U602:U621)</f>
        <v>0</v>
      </c>
      <c r="V601" s="1003">
        <f t="shared" si="184"/>
        <v>0</v>
      </c>
      <c r="W601" s="904"/>
      <c r="X601" s="904"/>
      <c r="Y601" s="902">
        <f>SUM(Y602:Y621)</f>
        <v>0</v>
      </c>
      <c r="Z601" s="902">
        <f>SUM(Z602:Z621)</f>
        <v>0</v>
      </c>
      <c r="AA601" s="902">
        <f>SUM(AA602:AA621)</f>
        <v>0</v>
      </c>
      <c r="AB601" s="902">
        <f>SUM(AB602:AB621)</f>
        <v>0</v>
      </c>
      <c r="AC601" s="902">
        <f t="shared" si="172"/>
        <v>0</v>
      </c>
      <c r="AD601" s="903">
        <f>SUM(AD602:AD621)</f>
        <v>0</v>
      </c>
      <c r="AE601" s="903">
        <f>SUM(AE602:AE621)</f>
        <v>0</v>
      </c>
      <c r="AF601" s="903">
        <f>SUM(AF602:AF621)</f>
        <v>0</v>
      </c>
      <c r="AG601" s="903">
        <f>SUM(AG602:AG621)</f>
        <v>0</v>
      </c>
      <c r="AH601" s="903">
        <f t="shared" si="170"/>
        <v>0</v>
      </c>
      <c r="AI601" s="902">
        <f>SUM(AI602:AI621)</f>
        <v>0</v>
      </c>
      <c r="AJ601" s="902"/>
      <c r="AK601" s="902"/>
      <c r="AL601" s="902">
        <f>SUM(AL602:AL621)</f>
        <v>0</v>
      </c>
      <c r="AM601" s="902"/>
      <c r="AN601" s="902">
        <f>SUM(AN602:AN621)</f>
        <v>0</v>
      </c>
      <c r="AO601" s="902">
        <f>SUM(AO602:AO621)</f>
        <v>0</v>
      </c>
      <c r="AP601" s="902">
        <f t="shared" si="185"/>
        <v>0</v>
      </c>
      <c r="AQ601" s="1308"/>
      <c r="AR601" s="1937"/>
      <c r="AS601" s="1308"/>
      <c r="AT601" s="1308"/>
      <c r="AU601" s="1308"/>
      <c r="AV601" s="1308"/>
      <c r="AW601" s="1308"/>
      <c r="AX601" s="1925"/>
      <c r="AY601" s="1925"/>
      <c r="AZ601" s="1925"/>
      <c r="BA601" s="1925"/>
      <c r="BB601" s="1925"/>
      <c r="BC601" s="1925"/>
      <c r="BD601" s="1925"/>
      <c r="BE601" s="1007"/>
    </row>
    <row r="602" spans="1:57" ht="15" hidden="1" customHeight="1">
      <c r="A602" s="885" t="s">
        <v>636</v>
      </c>
      <c r="B602" s="1155"/>
      <c r="C602" s="1044" t="s">
        <v>637</v>
      </c>
      <c r="D602" s="1046"/>
      <c r="E602" s="1047"/>
      <c r="F602" s="1047"/>
      <c r="G602" s="1047"/>
      <c r="H602" s="1047"/>
      <c r="I602" s="1047">
        <f t="shared" si="183"/>
        <v>0</v>
      </c>
      <c r="J602" s="1048"/>
      <c r="K602" s="1048"/>
      <c r="L602" s="1048"/>
      <c r="M602" s="1049"/>
      <c r="N602" s="1049">
        <f t="shared" si="171"/>
        <v>0</v>
      </c>
      <c r="O602" s="1049"/>
      <c r="P602" s="1116">
        <f>E602+J602</f>
        <v>0</v>
      </c>
      <c r="Q602" s="1116"/>
      <c r="R602" s="1116">
        <f>F602+K602</f>
        <v>0</v>
      </c>
      <c r="S602" s="1116"/>
      <c r="T602" s="1116">
        <f t="shared" ref="T602:U604" si="186">G602+L602</f>
        <v>0</v>
      </c>
      <c r="U602" s="1116">
        <f t="shared" si="186"/>
        <v>0</v>
      </c>
      <c r="V602" s="1116">
        <f t="shared" si="184"/>
        <v>0</v>
      </c>
      <c r="W602" s="1117"/>
      <c r="X602" s="1117"/>
      <c r="Y602" s="1050"/>
      <c r="Z602" s="1050"/>
      <c r="AA602" s="1050"/>
      <c r="AB602" s="1050"/>
      <c r="AC602" s="1050">
        <f t="shared" si="172"/>
        <v>0</v>
      </c>
      <c r="AD602" s="1051"/>
      <c r="AE602" s="1051"/>
      <c r="AF602" s="1051"/>
      <c r="AG602" s="1051"/>
      <c r="AH602" s="1051">
        <f t="shared" si="170"/>
        <v>0</v>
      </c>
      <c r="AI602" s="1050">
        <f>Y602+AD602</f>
        <v>0</v>
      </c>
      <c r="AJ602" s="1050"/>
      <c r="AK602" s="1050"/>
      <c r="AL602" s="1050">
        <f>Z602+AE602</f>
        <v>0</v>
      </c>
      <c r="AM602" s="1050"/>
      <c r="AN602" s="1050">
        <f t="shared" ref="AN602:AO604" si="187">AA602+AF602</f>
        <v>0</v>
      </c>
      <c r="AO602" s="1050">
        <f t="shared" si="187"/>
        <v>0</v>
      </c>
      <c r="AP602" s="1050">
        <f t="shared" si="185"/>
        <v>0</v>
      </c>
      <c r="AQ602" s="1311"/>
      <c r="AR602" s="1936"/>
      <c r="AS602" s="1311"/>
      <c r="AT602" s="1311"/>
      <c r="AU602" s="1311"/>
      <c r="AV602" s="1311"/>
      <c r="AW602" s="1311"/>
      <c r="AX602" s="1928"/>
      <c r="AY602" s="1928"/>
      <c r="AZ602" s="1928"/>
      <c r="BA602" s="1928"/>
      <c r="BB602" s="1928"/>
      <c r="BC602" s="1928"/>
      <c r="BD602" s="1928"/>
      <c r="BE602" s="1007"/>
    </row>
    <row r="603" spans="1:57" ht="28.9" hidden="1" customHeight="1">
      <c r="B603" s="1155"/>
      <c r="C603" s="1044" t="s">
        <v>209</v>
      </c>
      <c r="D603" s="1046"/>
      <c r="E603" s="1047"/>
      <c r="F603" s="1047"/>
      <c r="G603" s="1047"/>
      <c r="H603" s="1047"/>
      <c r="I603" s="1047">
        <f t="shared" si="183"/>
        <v>0</v>
      </c>
      <c r="J603" s="1048"/>
      <c r="K603" s="1048"/>
      <c r="L603" s="1048"/>
      <c r="M603" s="1049"/>
      <c r="N603" s="1049">
        <f t="shared" si="171"/>
        <v>0</v>
      </c>
      <c r="O603" s="1049"/>
      <c r="P603" s="1116">
        <f>E603+J603</f>
        <v>0</v>
      </c>
      <c r="Q603" s="1116"/>
      <c r="R603" s="1116">
        <f>F603+K603</f>
        <v>0</v>
      </c>
      <c r="S603" s="1116"/>
      <c r="T603" s="1116">
        <f t="shared" si="186"/>
        <v>0</v>
      </c>
      <c r="U603" s="1116">
        <f t="shared" si="186"/>
        <v>0</v>
      </c>
      <c r="V603" s="1116">
        <f t="shared" si="184"/>
        <v>0</v>
      </c>
      <c r="W603" s="1117"/>
      <c r="X603" s="1117"/>
      <c r="Y603" s="1123"/>
      <c r="Z603" s="1050"/>
      <c r="AA603" s="1050"/>
      <c r="AB603" s="1050"/>
      <c r="AC603" s="1050">
        <f t="shared" si="172"/>
        <v>0</v>
      </c>
      <c r="AD603" s="1051"/>
      <c r="AE603" s="1051"/>
      <c r="AF603" s="1051"/>
      <c r="AG603" s="1051"/>
      <c r="AH603" s="1051">
        <f t="shared" si="170"/>
        <v>0</v>
      </c>
      <c r="AI603" s="1050">
        <f>Y603+AD603</f>
        <v>0</v>
      </c>
      <c r="AJ603" s="1050"/>
      <c r="AK603" s="1050"/>
      <c r="AL603" s="1050">
        <f>Z603+AE603</f>
        <v>0</v>
      </c>
      <c r="AM603" s="1050"/>
      <c r="AN603" s="1050">
        <f t="shared" si="187"/>
        <v>0</v>
      </c>
      <c r="AO603" s="1050">
        <f t="shared" si="187"/>
        <v>0</v>
      </c>
      <c r="AP603" s="1050">
        <f t="shared" si="185"/>
        <v>0</v>
      </c>
      <c r="AQ603" s="1311"/>
      <c r="AR603" s="1936"/>
      <c r="AS603" s="1311"/>
      <c r="AT603" s="1311"/>
      <c r="AU603" s="1311"/>
      <c r="AV603" s="1311"/>
      <c r="AW603" s="1311"/>
      <c r="AX603" s="1928"/>
      <c r="AY603" s="1928"/>
      <c r="AZ603" s="1928"/>
      <c r="BA603" s="1928"/>
      <c r="BB603" s="1928"/>
      <c r="BC603" s="1928"/>
      <c r="BD603" s="1928"/>
      <c r="BE603" s="1007"/>
    </row>
    <row r="604" spans="1:57" ht="15" hidden="1" customHeight="1">
      <c r="B604" s="1155"/>
      <c r="C604" s="1044"/>
      <c r="D604" s="1046"/>
      <c r="E604" s="1047"/>
      <c r="F604" s="1047"/>
      <c r="G604" s="1047"/>
      <c r="H604" s="1047"/>
      <c r="I604" s="1047">
        <f t="shared" si="183"/>
        <v>0</v>
      </c>
      <c r="J604" s="1048"/>
      <c r="K604" s="1048"/>
      <c r="L604" s="1048"/>
      <c r="M604" s="1049"/>
      <c r="N604" s="1049">
        <f t="shared" si="171"/>
        <v>0</v>
      </c>
      <c r="O604" s="1049"/>
      <c r="P604" s="1116">
        <f>E604+J604</f>
        <v>0</v>
      </c>
      <c r="Q604" s="1116"/>
      <c r="R604" s="1116">
        <f>F604+K604</f>
        <v>0</v>
      </c>
      <c r="S604" s="1116"/>
      <c r="T604" s="1116">
        <f t="shared" si="186"/>
        <v>0</v>
      </c>
      <c r="U604" s="1116">
        <f t="shared" si="186"/>
        <v>0</v>
      </c>
      <c r="V604" s="1116">
        <f t="shared" si="184"/>
        <v>0</v>
      </c>
      <c r="W604" s="1117"/>
      <c r="X604" s="1117"/>
      <c r="Y604" s="1050"/>
      <c r="Z604" s="1050"/>
      <c r="AA604" s="1050"/>
      <c r="AB604" s="1050"/>
      <c r="AC604" s="1050">
        <f t="shared" si="172"/>
        <v>0</v>
      </c>
      <c r="AD604" s="1051"/>
      <c r="AE604" s="1051"/>
      <c r="AF604" s="1051"/>
      <c r="AG604" s="1051"/>
      <c r="AH604" s="1051">
        <f t="shared" si="170"/>
        <v>0</v>
      </c>
      <c r="AI604" s="1050">
        <f>Y604+AD604</f>
        <v>0</v>
      </c>
      <c r="AJ604" s="1050"/>
      <c r="AK604" s="1050"/>
      <c r="AL604" s="1050">
        <f>Z604+AE604</f>
        <v>0</v>
      </c>
      <c r="AM604" s="1050"/>
      <c r="AN604" s="1050">
        <f t="shared" si="187"/>
        <v>0</v>
      </c>
      <c r="AO604" s="1050">
        <f t="shared" si="187"/>
        <v>0</v>
      </c>
      <c r="AP604" s="1050">
        <f t="shared" si="185"/>
        <v>0</v>
      </c>
      <c r="AQ604" s="1311"/>
      <c r="AR604" s="1936"/>
      <c r="AS604" s="1311"/>
      <c r="AT604" s="1311"/>
      <c r="AU604" s="1311"/>
      <c r="AV604" s="1311"/>
      <c r="AW604" s="1311"/>
      <c r="AX604" s="1928"/>
      <c r="AY604" s="1928"/>
      <c r="AZ604" s="1928"/>
      <c r="BA604" s="1928"/>
      <c r="BB604" s="1928"/>
      <c r="BC604" s="1928"/>
      <c r="BD604" s="1928"/>
      <c r="BE604" s="1007"/>
    </row>
    <row r="605" spans="1:57" ht="15" hidden="1" customHeight="1">
      <c r="B605" s="1155"/>
      <c r="C605" s="1044"/>
      <c r="D605" s="1046"/>
      <c r="E605" s="1047"/>
      <c r="F605" s="1047"/>
      <c r="G605" s="1047"/>
      <c r="H605" s="1047"/>
      <c r="I605" s="1047">
        <f t="shared" si="183"/>
        <v>0</v>
      </c>
      <c r="J605" s="1048"/>
      <c r="K605" s="1048"/>
      <c r="L605" s="1048"/>
      <c r="M605" s="1049"/>
      <c r="N605" s="1049">
        <f t="shared" si="171"/>
        <v>0</v>
      </c>
      <c r="O605" s="1049"/>
      <c r="P605" s="1116"/>
      <c r="Q605" s="1116"/>
      <c r="R605" s="1116"/>
      <c r="S605" s="1116"/>
      <c r="T605" s="1116"/>
      <c r="U605" s="1116"/>
      <c r="V605" s="1116">
        <f t="shared" si="184"/>
        <v>0</v>
      </c>
      <c r="W605" s="1117"/>
      <c r="X605" s="1117"/>
      <c r="Y605" s="1050"/>
      <c r="Z605" s="1050"/>
      <c r="AA605" s="1050"/>
      <c r="AB605" s="1050"/>
      <c r="AC605" s="1050">
        <f t="shared" si="172"/>
        <v>0</v>
      </c>
      <c r="AD605" s="1051"/>
      <c r="AE605" s="1051"/>
      <c r="AF605" s="1051"/>
      <c r="AG605" s="1051"/>
      <c r="AH605" s="1051">
        <f t="shared" si="170"/>
        <v>0</v>
      </c>
      <c r="AI605" s="1050"/>
      <c r="AJ605" s="1050"/>
      <c r="AK605" s="1050"/>
      <c r="AL605" s="1050"/>
      <c r="AM605" s="1050"/>
      <c r="AN605" s="1050"/>
      <c r="AO605" s="1050"/>
      <c r="AP605" s="1050">
        <f t="shared" si="185"/>
        <v>0</v>
      </c>
      <c r="AQ605" s="1311"/>
      <c r="AR605" s="1936"/>
      <c r="AS605" s="1311"/>
      <c r="AT605" s="1311"/>
      <c r="AU605" s="1311"/>
      <c r="AV605" s="1311"/>
      <c r="AW605" s="1311"/>
      <c r="AX605" s="1928"/>
      <c r="AY605" s="1928"/>
      <c r="AZ605" s="1928"/>
      <c r="BA605" s="1928"/>
      <c r="BB605" s="1928"/>
      <c r="BC605" s="1928"/>
      <c r="BD605" s="1928"/>
      <c r="BE605" s="1007"/>
    </row>
    <row r="606" spans="1:57" ht="15" hidden="1" customHeight="1">
      <c r="B606" s="1155"/>
      <c r="C606" s="1044"/>
      <c r="D606" s="1046"/>
      <c r="E606" s="1047"/>
      <c r="F606" s="1047"/>
      <c r="G606" s="1047"/>
      <c r="H606" s="1047"/>
      <c r="I606" s="1047">
        <f t="shared" si="183"/>
        <v>0</v>
      </c>
      <c r="J606" s="1048"/>
      <c r="K606" s="1048"/>
      <c r="L606" s="1048"/>
      <c r="M606" s="1049"/>
      <c r="N606" s="1049">
        <f t="shared" si="171"/>
        <v>0</v>
      </c>
      <c r="O606" s="1049"/>
      <c r="P606" s="1116"/>
      <c r="Q606" s="1116"/>
      <c r="R606" s="1116"/>
      <c r="S606" s="1116"/>
      <c r="T606" s="1116"/>
      <c r="U606" s="1116"/>
      <c r="V606" s="1116">
        <f t="shared" si="184"/>
        <v>0</v>
      </c>
      <c r="W606" s="1117"/>
      <c r="X606" s="1117"/>
      <c r="Y606" s="1050"/>
      <c r="Z606" s="1050"/>
      <c r="AA606" s="1050"/>
      <c r="AB606" s="1050"/>
      <c r="AC606" s="1050">
        <f t="shared" si="172"/>
        <v>0</v>
      </c>
      <c r="AD606" s="1051"/>
      <c r="AE606" s="1051"/>
      <c r="AF606" s="1051"/>
      <c r="AG606" s="1051"/>
      <c r="AH606" s="1051">
        <f t="shared" si="170"/>
        <v>0</v>
      </c>
      <c r="AI606" s="1050"/>
      <c r="AJ606" s="1050"/>
      <c r="AK606" s="1050"/>
      <c r="AL606" s="1050"/>
      <c r="AM606" s="1050"/>
      <c r="AN606" s="1050"/>
      <c r="AO606" s="1050"/>
      <c r="AP606" s="1050">
        <f t="shared" si="185"/>
        <v>0</v>
      </c>
      <c r="AQ606" s="1311"/>
      <c r="AR606" s="1936"/>
      <c r="AS606" s="1311"/>
      <c r="AT606" s="1311"/>
      <c r="AU606" s="1311"/>
      <c r="AV606" s="1311"/>
      <c r="AW606" s="1311"/>
      <c r="AX606" s="1928"/>
      <c r="AY606" s="1928"/>
      <c r="AZ606" s="1928"/>
      <c r="BA606" s="1928"/>
      <c r="BB606" s="1928"/>
      <c r="BC606" s="1928"/>
      <c r="BD606" s="1928"/>
      <c r="BE606" s="1007"/>
    </row>
    <row r="607" spans="1:57" ht="15" hidden="1" customHeight="1">
      <c r="B607" s="1155"/>
      <c r="C607" s="1044"/>
      <c r="D607" s="1046"/>
      <c r="E607" s="1047"/>
      <c r="F607" s="1047"/>
      <c r="G607" s="1047"/>
      <c r="H607" s="1047"/>
      <c r="I607" s="1047">
        <f t="shared" si="183"/>
        <v>0</v>
      </c>
      <c r="J607" s="1048"/>
      <c r="K607" s="1048"/>
      <c r="L607" s="1048"/>
      <c r="M607" s="1049"/>
      <c r="N607" s="1049">
        <f t="shared" si="171"/>
        <v>0</v>
      </c>
      <c r="O607" s="1049"/>
      <c r="P607" s="1116"/>
      <c r="Q607" s="1116"/>
      <c r="R607" s="1116"/>
      <c r="S607" s="1116"/>
      <c r="T607" s="1116"/>
      <c r="U607" s="1116"/>
      <c r="V607" s="1116">
        <f t="shared" si="184"/>
        <v>0</v>
      </c>
      <c r="W607" s="1117"/>
      <c r="X607" s="1117"/>
      <c r="Y607" s="1050"/>
      <c r="Z607" s="1050"/>
      <c r="AA607" s="1050"/>
      <c r="AB607" s="1050"/>
      <c r="AC607" s="1050">
        <f t="shared" si="172"/>
        <v>0</v>
      </c>
      <c r="AD607" s="1051"/>
      <c r="AE607" s="1051"/>
      <c r="AF607" s="1051"/>
      <c r="AG607" s="1051"/>
      <c r="AH607" s="1051">
        <f t="shared" si="170"/>
        <v>0</v>
      </c>
      <c r="AI607" s="1050"/>
      <c r="AJ607" s="1050"/>
      <c r="AK607" s="1050"/>
      <c r="AL607" s="1050"/>
      <c r="AM607" s="1050"/>
      <c r="AN607" s="1050"/>
      <c r="AO607" s="1050"/>
      <c r="AP607" s="1050">
        <f t="shared" si="185"/>
        <v>0</v>
      </c>
      <c r="AQ607" s="1311"/>
      <c r="AR607" s="1936"/>
      <c r="AS607" s="1311"/>
      <c r="AT607" s="1311"/>
      <c r="AU607" s="1311"/>
      <c r="AV607" s="1311"/>
      <c r="AW607" s="1311"/>
      <c r="AX607" s="1928"/>
      <c r="AY607" s="1928"/>
      <c r="AZ607" s="1928"/>
      <c r="BA607" s="1928"/>
      <c r="BB607" s="1928"/>
      <c r="BC607" s="1928"/>
      <c r="BD607" s="1928"/>
      <c r="BE607" s="1007"/>
    </row>
    <row r="608" spans="1:57" ht="15" hidden="1" customHeight="1">
      <c r="B608" s="1155"/>
      <c r="C608" s="1044"/>
      <c r="D608" s="1046"/>
      <c r="E608" s="1047"/>
      <c r="F608" s="1047"/>
      <c r="G608" s="1047"/>
      <c r="H608" s="1047"/>
      <c r="I608" s="1047">
        <f t="shared" si="183"/>
        <v>0</v>
      </c>
      <c r="J608" s="1048"/>
      <c r="K608" s="1048"/>
      <c r="L608" s="1048"/>
      <c r="M608" s="1049"/>
      <c r="N608" s="1049">
        <f t="shared" si="171"/>
        <v>0</v>
      </c>
      <c r="O608" s="1049"/>
      <c r="P608" s="1116"/>
      <c r="Q608" s="1116"/>
      <c r="R608" s="1116"/>
      <c r="S608" s="1116"/>
      <c r="T608" s="1116"/>
      <c r="U608" s="1116"/>
      <c r="V608" s="1116">
        <f t="shared" si="184"/>
        <v>0</v>
      </c>
      <c r="W608" s="1117"/>
      <c r="X608" s="1117"/>
      <c r="Y608" s="1050"/>
      <c r="Z608" s="1050"/>
      <c r="AA608" s="1050"/>
      <c r="AB608" s="1050"/>
      <c r="AC608" s="1050">
        <f t="shared" si="172"/>
        <v>0</v>
      </c>
      <c r="AD608" s="1051"/>
      <c r="AE608" s="1051"/>
      <c r="AF608" s="1051"/>
      <c r="AG608" s="1051"/>
      <c r="AH608" s="1051">
        <f t="shared" si="170"/>
        <v>0</v>
      </c>
      <c r="AI608" s="1050"/>
      <c r="AJ608" s="1050"/>
      <c r="AK608" s="1050"/>
      <c r="AL608" s="1050"/>
      <c r="AM608" s="1050"/>
      <c r="AN608" s="1050"/>
      <c r="AO608" s="1050"/>
      <c r="AP608" s="1050">
        <f t="shared" si="185"/>
        <v>0</v>
      </c>
      <c r="AQ608" s="1311"/>
      <c r="AR608" s="1936"/>
      <c r="AS608" s="1311"/>
      <c r="AT608" s="1311"/>
      <c r="AU608" s="1311"/>
      <c r="AV608" s="1311"/>
      <c r="AW608" s="1311"/>
      <c r="AX608" s="1928"/>
      <c r="AY608" s="1928"/>
      <c r="AZ608" s="1928"/>
      <c r="BA608" s="1928"/>
      <c r="BB608" s="1928"/>
      <c r="BC608" s="1928"/>
      <c r="BD608" s="1928"/>
      <c r="BE608" s="1007"/>
    </row>
    <row r="609" spans="1:57" ht="15" hidden="1" customHeight="1">
      <c r="B609" s="1155"/>
      <c r="C609" s="1044"/>
      <c r="D609" s="1046"/>
      <c r="E609" s="1047"/>
      <c r="F609" s="1047"/>
      <c r="G609" s="1047"/>
      <c r="H609" s="1047"/>
      <c r="I609" s="1047">
        <f t="shared" si="183"/>
        <v>0</v>
      </c>
      <c r="J609" s="1048"/>
      <c r="K609" s="1048"/>
      <c r="L609" s="1048"/>
      <c r="M609" s="1049"/>
      <c r="N609" s="1049">
        <f t="shared" si="171"/>
        <v>0</v>
      </c>
      <c r="O609" s="1049"/>
      <c r="P609" s="1116"/>
      <c r="Q609" s="1116"/>
      <c r="R609" s="1116"/>
      <c r="S609" s="1116"/>
      <c r="T609" s="1116"/>
      <c r="U609" s="1116"/>
      <c r="V609" s="1116">
        <f t="shared" si="184"/>
        <v>0</v>
      </c>
      <c r="W609" s="1117"/>
      <c r="X609" s="1117"/>
      <c r="Y609" s="1050"/>
      <c r="Z609" s="1050"/>
      <c r="AA609" s="1050"/>
      <c r="AB609" s="1050"/>
      <c r="AC609" s="1050">
        <f t="shared" si="172"/>
        <v>0</v>
      </c>
      <c r="AD609" s="1051"/>
      <c r="AE609" s="1051"/>
      <c r="AF609" s="1051"/>
      <c r="AG609" s="1051"/>
      <c r="AH609" s="1051">
        <f t="shared" ref="AH609:AH647" si="188">SUM(AE609:AG609)</f>
        <v>0</v>
      </c>
      <c r="AI609" s="1050"/>
      <c r="AJ609" s="1050"/>
      <c r="AK609" s="1050"/>
      <c r="AL609" s="1050"/>
      <c r="AM609" s="1050"/>
      <c r="AN609" s="1050"/>
      <c r="AO609" s="1050"/>
      <c r="AP609" s="1050">
        <f t="shared" si="185"/>
        <v>0</v>
      </c>
      <c r="AQ609" s="1311"/>
      <c r="AR609" s="1936"/>
      <c r="AS609" s="1311"/>
      <c r="AT609" s="1311"/>
      <c r="AU609" s="1311"/>
      <c r="AV609" s="1311"/>
      <c r="AW609" s="1311"/>
      <c r="AX609" s="1928"/>
      <c r="AY609" s="1928"/>
      <c r="AZ609" s="1928"/>
      <c r="BA609" s="1928"/>
      <c r="BB609" s="1928"/>
      <c r="BC609" s="1928"/>
      <c r="BD609" s="1928"/>
      <c r="BE609" s="1007"/>
    </row>
    <row r="610" spans="1:57" ht="15" hidden="1" customHeight="1">
      <c r="B610" s="1155"/>
      <c r="C610" s="1044"/>
      <c r="D610" s="1046"/>
      <c r="E610" s="1047"/>
      <c r="F610" s="1047"/>
      <c r="G610" s="1047"/>
      <c r="H610" s="1047"/>
      <c r="I610" s="1047">
        <f t="shared" si="183"/>
        <v>0</v>
      </c>
      <c r="J610" s="1048"/>
      <c r="K610" s="1048"/>
      <c r="L610" s="1048"/>
      <c r="M610" s="1049"/>
      <c r="N610" s="1049">
        <f t="shared" si="171"/>
        <v>0</v>
      </c>
      <c r="O610" s="1049"/>
      <c r="P610" s="1116"/>
      <c r="Q610" s="1116"/>
      <c r="R610" s="1116"/>
      <c r="S610" s="1116"/>
      <c r="T610" s="1116"/>
      <c r="U610" s="1116"/>
      <c r="V610" s="1116">
        <f t="shared" si="184"/>
        <v>0</v>
      </c>
      <c r="W610" s="1117"/>
      <c r="X610" s="1117"/>
      <c r="Y610" s="1050"/>
      <c r="Z610" s="1050"/>
      <c r="AA610" s="1050"/>
      <c r="AB610" s="1050"/>
      <c r="AC610" s="1050">
        <f t="shared" si="172"/>
        <v>0</v>
      </c>
      <c r="AD610" s="1051"/>
      <c r="AE610" s="1051"/>
      <c r="AF610" s="1051"/>
      <c r="AG610" s="1051"/>
      <c r="AH610" s="1051">
        <f t="shared" si="188"/>
        <v>0</v>
      </c>
      <c r="AI610" s="1050"/>
      <c r="AJ610" s="1050"/>
      <c r="AK610" s="1050"/>
      <c r="AL610" s="1050"/>
      <c r="AM610" s="1050"/>
      <c r="AN610" s="1050"/>
      <c r="AO610" s="1050"/>
      <c r="AP610" s="1050">
        <f t="shared" si="185"/>
        <v>0</v>
      </c>
      <c r="AQ610" s="1311"/>
      <c r="AR610" s="1936"/>
      <c r="AS610" s="1311"/>
      <c r="AT610" s="1311"/>
      <c r="AU610" s="1311"/>
      <c r="AV610" s="1311"/>
      <c r="AW610" s="1311"/>
      <c r="AX610" s="1928"/>
      <c r="AY610" s="1928"/>
      <c r="AZ610" s="1928"/>
      <c r="BA610" s="1928"/>
      <c r="BB610" s="1928"/>
      <c r="BC610" s="1928"/>
      <c r="BD610" s="1928"/>
      <c r="BE610" s="1007"/>
    </row>
    <row r="611" spans="1:57" ht="15" hidden="1" customHeight="1">
      <c r="B611" s="1155"/>
      <c r="C611" s="1044"/>
      <c r="D611" s="1046"/>
      <c r="E611" s="1047"/>
      <c r="F611" s="1047"/>
      <c r="G611" s="1047"/>
      <c r="H611" s="1047"/>
      <c r="I611" s="1047">
        <f t="shared" si="183"/>
        <v>0</v>
      </c>
      <c r="J611" s="1048"/>
      <c r="K611" s="1048"/>
      <c r="L611" s="1048"/>
      <c r="M611" s="1049"/>
      <c r="N611" s="1049">
        <f t="shared" ref="N611:N648" si="189">SUM(K611:M611)</f>
        <v>0</v>
      </c>
      <c r="O611" s="1049"/>
      <c r="P611" s="1116"/>
      <c r="Q611" s="1116"/>
      <c r="R611" s="1116"/>
      <c r="S611" s="1116"/>
      <c r="T611" s="1116"/>
      <c r="U611" s="1116"/>
      <c r="V611" s="1116">
        <f t="shared" si="184"/>
        <v>0</v>
      </c>
      <c r="W611" s="1117"/>
      <c r="X611" s="1117"/>
      <c r="Y611" s="1050"/>
      <c r="Z611" s="1050"/>
      <c r="AA611" s="1050"/>
      <c r="AB611" s="1050"/>
      <c r="AC611" s="1050">
        <f t="shared" ref="AC611:AC647" si="190">SUM(Z611:AB611)</f>
        <v>0</v>
      </c>
      <c r="AD611" s="1051"/>
      <c r="AE611" s="1051"/>
      <c r="AF611" s="1051"/>
      <c r="AG611" s="1051"/>
      <c r="AH611" s="1051">
        <f t="shared" si="188"/>
        <v>0</v>
      </c>
      <c r="AI611" s="1050"/>
      <c r="AJ611" s="1050"/>
      <c r="AK611" s="1050"/>
      <c r="AL611" s="1050"/>
      <c r="AM611" s="1050"/>
      <c r="AN611" s="1050"/>
      <c r="AO611" s="1050"/>
      <c r="AP611" s="1050">
        <f t="shared" si="185"/>
        <v>0</v>
      </c>
      <c r="AQ611" s="1311"/>
      <c r="AR611" s="1936"/>
      <c r="AS611" s="1311"/>
      <c r="AT611" s="1311"/>
      <c r="AU611" s="1311"/>
      <c r="AV611" s="1311"/>
      <c r="AW611" s="1311"/>
      <c r="AX611" s="1928"/>
      <c r="AY611" s="1928"/>
      <c r="AZ611" s="1928"/>
      <c r="BA611" s="1928"/>
      <c r="BB611" s="1928"/>
      <c r="BC611" s="1928"/>
      <c r="BD611" s="1928"/>
      <c r="BE611" s="1007"/>
    </row>
    <row r="612" spans="1:57" ht="15" hidden="1" customHeight="1">
      <c r="B612" s="1155"/>
      <c r="C612" s="1044"/>
      <c r="D612" s="1046"/>
      <c r="E612" s="1047"/>
      <c r="F612" s="1047"/>
      <c r="G612" s="1047"/>
      <c r="H612" s="1047"/>
      <c r="I612" s="1047">
        <f t="shared" si="183"/>
        <v>0</v>
      </c>
      <c r="J612" s="1048"/>
      <c r="K612" s="1048"/>
      <c r="L612" s="1048"/>
      <c r="M612" s="1049"/>
      <c r="N612" s="1049">
        <f t="shared" si="189"/>
        <v>0</v>
      </c>
      <c r="O612" s="1049"/>
      <c r="P612" s="1116"/>
      <c r="Q612" s="1116"/>
      <c r="R612" s="1116"/>
      <c r="S612" s="1116"/>
      <c r="T612" s="1116"/>
      <c r="U612" s="1116"/>
      <c r="V612" s="1116">
        <f t="shared" si="184"/>
        <v>0</v>
      </c>
      <c r="W612" s="1117"/>
      <c r="X612" s="1117"/>
      <c r="Y612" s="1050"/>
      <c r="Z612" s="1050"/>
      <c r="AA612" s="1050"/>
      <c r="AB612" s="1050"/>
      <c r="AC612" s="1050">
        <f t="shared" si="190"/>
        <v>0</v>
      </c>
      <c r="AD612" s="1051"/>
      <c r="AE612" s="1051"/>
      <c r="AF612" s="1051"/>
      <c r="AG612" s="1051"/>
      <c r="AH612" s="1051">
        <f t="shared" si="188"/>
        <v>0</v>
      </c>
      <c r="AI612" s="1050"/>
      <c r="AJ612" s="1050"/>
      <c r="AK612" s="1050"/>
      <c r="AL612" s="1050"/>
      <c r="AM612" s="1050"/>
      <c r="AN612" s="1050"/>
      <c r="AO612" s="1050"/>
      <c r="AP612" s="1050">
        <f t="shared" si="185"/>
        <v>0</v>
      </c>
      <c r="AQ612" s="1311"/>
      <c r="AR612" s="1936"/>
      <c r="AS612" s="1311"/>
      <c r="AT612" s="1311"/>
      <c r="AU612" s="1311"/>
      <c r="AV612" s="1311"/>
      <c r="AW612" s="1311"/>
      <c r="AX612" s="1928"/>
      <c r="AY612" s="1928"/>
      <c r="AZ612" s="1928"/>
      <c r="BA612" s="1928"/>
      <c r="BB612" s="1928"/>
      <c r="BC612" s="1928"/>
      <c r="BD612" s="1928"/>
      <c r="BE612" s="1007"/>
    </row>
    <row r="613" spans="1:57" ht="15" hidden="1" customHeight="1">
      <c r="B613" s="1155"/>
      <c r="C613" s="1044"/>
      <c r="D613" s="1046"/>
      <c r="E613" s="1047"/>
      <c r="F613" s="1047"/>
      <c r="G613" s="1047"/>
      <c r="H613" s="1047"/>
      <c r="I613" s="1047">
        <f t="shared" si="183"/>
        <v>0</v>
      </c>
      <c r="J613" s="1048"/>
      <c r="K613" s="1048"/>
      <c r="L613" s="1048"/>
      <c r="M613" s="1049"/>
      <c r="N613" s="1049">
        <f t="shared" si="189"/>
        <v>0</v>
      </c>
      <c r="O613" s="1049"/>
      <c r="P613" s="1116"/>
      <c r="Q613" s="1116"/>
      <c r="R613" s="1116"/>
      <c r="S613" s="1116"/>
      <c r="T613" s="1116"/>
      <c r="U613" s="1116"/>
      <c r="V613" s="1116">
        <f t="shared" si="184"/>
        <v>0</v>
      </c>
      <c r="W613" s="1117"/>
      <c r="X613" s="1117"/>
      <c r="Y613" s="1050"/>
      <c r="Z613" s="1050"/>
      <c r="AA613" s="1050"/>
      <c r="AB613" s="1050"/>
      <c r="AC613" s="1050">
        <f t="shared" si="190"/>
        <v>0</v>
      </c>
      <c r="AD613" s="1051"/>
      <c r="AE613" s="1051"/>
      <c r="AF613" s="1051"/>
      <c r="AG613" s="1051"/>
      <c r="AH613" s="1051">
        <f t="shared" si="188"/>
        <v>0</v>
      </c>
      <c r="AI613" s="1050"/>
      <c r="AJ613" s="1050"/>
      <c r="AK613" s="1050"/>
      <c r="AL613" s="1050"/>
      <c r="AM613" s="1050"/>
      <c r="AN613" s="1050"/>
      <c r="AO613" s="1050"/>
      <c r="AP613" s="1050">
        <f t="shared" si="185"/>
        <v>0</v>
      </c>
      <c r="AQ613" s="1311"/>
      <c r="AR613" s="1936"/>
      <c r="AS613" s="1311"/>
      <c r="AT613" s="1311"/>
      <c r="AU613" s="1311"/>
      <c r="AV613" s="1311"/>
      <c r="AW613" s="1311"/>
      <c r="AX613" s="1928"/>
      <c r="AY613" s="1928"/>
      <c r="AZ613" s="1928"/>
      <c r="BA613" s="1928"/>
      <c r="BB613" s="1928"/>
      <c r="BC613" s="1928"/>
      <c r="BD613" s="1928"/>
      <c r="BE613" s="1007"/>
    </row>
    <row r="614" spans="1:57" ht="15" hidden="1" customHeight="1">
      <c r="B614" s="1155"/>
      <c r="C614" s="1044"/>
      <c r="D614" s="1046"/>
      <c r="E614" s="1047"/>
      <c r="F614" s="1047"/>
      <c r="G614" s="1047"/>
      <c r="H614" s="1047"/>
      <c r="I614" s="1047">
        <f t="shared" si="183"/>
        <v>0</v>
      </c>
      <c r="J614" s="1048"/>
      <c r="K614" s="1048"/>
      <c r="L614" s="1048"/>
      <c r="M614" s="1049"/>
      <c r="N614" s="1049">
        <f t="shared" si="189"/>
        <v>0</v>
      </c>
      <c r="O614" s="1049"/>
      <c r="P614" s="1116"/>
      <c r="Q614" s="1116"/>
      <c r="R614" s="1116"/>
      <c r="S614" s="1116"/>
      <c r="T614" s="1116"/>
      <c r="U614" s="1116"/>
      <c r="V614" s="1116">
        <f t="shared" si="184"/>
        <v>0</v>
      </c>
      <c r="W614" s="1117"/>
      <c r="X614" s="1117"/>
      <c r="Y614" s="1050"/>
      <c r="Z614" s="1050"/>
      <c r="AA614" s="1050"/>
      <c r="AB614" s="1050"/>
      <c r="AC614" s="1050">
        <f t="shared" si="190"/>
        <v>0</v>
      </c>
      <c r="AD614" s="1051"/>
      <c r="AE614" s="1051"/>
      <c r="AF614" s="1051"/>
      <c r="AG614" s="1051"/>
      <c r="AH614" s="1051">
        <f t="shared" si="188"/>
        <v>0</v>
      </c>
      <c r="AI614" s="1050"/>
      <c r="AJ614" s="1050"/>
      <c r="AK614" s="1050"/>
      <c r="AL614" s="1050"/>
      <c r="AM614" s="1050"/>
      <c r="AN614" s="1050"/>
      <c r="AO614" s="1050"/>
      <c r="AP614" s="1050">
        <f t="shared" si="185"/>
        <v>0</v>
      </c>
      <c r="AQ614" s="1311"/>
      <c r="AR614" s="1936"/>
      <c r="AS614" s="1311"/>
      <c r="AT614" s="1311"/>
      <c r="AU614" s="1311"/>
      <c r="AV614" s="1311"/>
      <c r="AW614" s="1311"/>
      <c r="AX614" s="1928"/>
      <c r="AY614" s="1928"/>
      <c r="AZ614" s="1928"/>
      <c r="BA614" s="1928"/>
      <c r="BB614" s="1928"/>
      <c r="BC614" s="1928"/>
      <c r="BD614" s="1928"/>
      <c r="BE614" s="1007"/>
    </row>
    <row r="615" spans="1:57" ht="15" hidden="1" customHeight="1">
      <c r="B615" s="1155"/>
      <c r="C615" s="1044"/>
      <c r="D615" s="1046"/>
      <c r="E615" s="1047"/>
      <c r="F615" s="1047"/>
      <c r="G615" s="1047"/>
      <c r="H615" s="1047"/>
      <c r="I615" s="1047">
        <f t="shared" si="183"/>
        <v>0</v>
      </c>
      <c r="J615" s="1048"/>
      <c r="K615" s="1048"/>
      <c r="L615" s="1048"/>
      <c r="M615" s="1049"/>
      <c r="N615" s="1049">
        <f t="shared" si="189"/>
        <v>0</v>
      </c>
      <c r="O615" s="1049"/>
      <c r="P615" s="1116"/>
      <c r="Q615" s="1116"/>
      <c r="R615" s="1116"/>
      <c r="S615" s="1116"/>
      <c r="T615" s="1116"/>
      <c r="U615" s="1116"/>
      <c r="V615" s="1116">
        <f t="shared" si="184"/>
        <v>0</v>
      </c>
      <c r="W615" s="1117"/>
      <c r="X615" s="1117"/>
      <c r="Y615" s="1050"/>
      <c r="Z615" s="1050"/>
      <c r="AA615" s="1050"/>
      <c r="AB615" s="1050"/>
      <c r="AC615" s="1050">
        <f t="shared" si="190"/>
        <v>0</v>
      </c>
      <c r="AD615" s="1051"/>
      <c r="AE615" s="1051"/>
      <c r="AF615" s="1051"/>
      <c r="AG615" s="1051"/>
      <c r="AH615" s="1051">
        <f t="shared" si="188"/>
        <v>0</v>
      </c>
      <c r="AI615" s="1050"/>
      <c r="AJ615" s="1050"/>
      <c r="AK615" s="1050"/>
      <c r="AL615" s="1050"/>
      <c r="AM615" s="1050"/>
      <c r="AN615" s="1050"/>
      <c r="AO615" s="1050"/>
      <c r="AP615" s="1050">
        <f t="shared" si="185"/>
        <v>0</v>
      </c>
      <c r="AQ615" s="1311"/>
      <c r="AR615" s="1936"/>
      <c r="AS615" s="1311"/>
      <c r="AT615" s="1311"/>
      <c r="AU615" s="1311"/>
      <c r="AV615" s="1311"/>
      <c r="AW615" s="1311"/>
      <c r="AX615" s="1928"/>
      <c r="AY615" s="1928"/>
      <c r="AZ615" s="1928"/>
      <c r="BA615" s="1928"/>
      <c r="BB615" s="1928"/>
      <c r="BC615" s="1928"/>
      <c r="BD615" s="1928"/>
      <c r="BE615" s="1007"/>
    </row>
    <row r="616" spans="1:57" ht="15" hidden="1" customHeight="1">
      <c r="B616" s="1155"/>
      <c r="C616" s="1044"/>
      <c r="D616" s="1046"/>
      <c r="E616" s="1047"/>
      <c r="F616" s="1047"/>
      <c r="G616" s="1047"/>
      <c r="H616" s="1047"/>
      <c r="I616" s="1047">
        <f t="shared" si="183"/>
        <v>0</v>
      </c>
      <c r="J616" s="1048"/>
      <c r="K616" s="1048"/>
      <c r="L616" s="1048"/>
      <c r="M616" s="1049"/>
      <c r="N616" s="1049">
        <f t="shared" si="189"/>
        <v>0</v>
      </c>
      <c r="O616" s="1049"/>
      <c r="P616" s="1116"/>
      <c r="Q616" s="1116"/>
      <c r="R616" s="1116"/>
      <c r="S616" s="1116"/>
      <c r="T616" s="1116"/>
      <c r="U616" s="1116"/>
      <c r="V616" s="1116">
        <f t="shared" si="184"/>
        <v>0</v>
      </c>
      <c r="W616" s="1117"/>
      <c r="X616" s="1117"/>
      <c r="Y616" s="1050"/>
      <c r="Z616" s="1050"/>
      <c r="AA616" s="1050"/>
      <c r="AB616" s="1050"/>
      <c r="AC616" s="1050">
        <f t="shared" si="190"/>
        <v>0</v>
      </c>
      <c r="AD616" s="1051"/>
      <c r="AE616" s="1051"/>
      <c r="AF616" s="1051"/>
      <c r="AG616" s="1051"/>
      <c r="AH616" s="1051">
        <f t="shared" si="188"/>
        <v>0</v>
      </c>
      <c r="AI616" s="1050"/>
      <c r="AJ616" s="1050"/>
      <c r="AK616" s="1050"/>
      <c r="AL616" s="1050"/>
      <c r="AM616" s="1050"/>
      <c r="AN616" s="1050"/>
      <c r="AO616" s="1050"/>
      <c r="AP616" s="1050">
        <f t="shared" si="185"/>
        <v>0</v>
      </c>
      <c r="AQ616" s="1311"/>
      <c r="AR616" s="1936"/>
      <c r="AS616" s="1311"/>
      <c r="AT616" s="1311"/>
      <c r="AU616" s="1311"/>
      <c r="AV616" s="1311"/>
      <c r="AW616" s="1311"/>
      <c r="AX616" s="1928"/>
      <c r="AY616" s="1928"/>
      <c r="AZ616" s="1928"/>
      <c r="BA616" s="1928"/>
      <c r="BB616" s="1928"/>
      <c r="BC616" s="1928"/>
      <c r="BD616" s="1928"/>
      <c r="BE616" s="1007"/>
    </row>
    <row r="617" spans="1:57" ht="15" hidden="1" customHeight="1">
      <c r="B617" s="1155"/>
      <c r="C617" s="1044"/>
      <c r="D617" s="1046"/>
      <c r="E617" s="1047"/>
      <c r="F617" s="1047"/>
      <c r="G617" s="1047"/>
      <c r="H617" s="1047"/>
      <c r="I617" s="1047">
        <f t="shared" si="183"/>
        <v>0</v>
      </c>
      <c r="J617" s="1048"/>
      <c r="K617" s="1048"/>
      <c r="L617" s="1048"/>
      <c r="M617" s="1049"/>
      <c r="N617" s="1049">
        <f t="shared" si="189"/>
        <v>0</v>
      </c>
      <c r="O617" s="1049"/>
      <c r="P617" s="1116"/>
      <c r="Q617" s="1116"/>
      <c r="R617" s="1116"/>
      <c r="S617" s="1116"/>
      <c r="T617" s="1116"/>
      <c r="U617" s="1116"/>
      <c r="V617" s="1116">
        <f t="shared" si="184"/>
        <v>0</v>
      </c>
      <c r="W617" s="1117"/>
      <c r="X617" s="1117"/>
      <c r="Y617" s="1050"/>
      <c r="Z617" s="1050"/>
      <c r="AA617" s="1050"/>
      <c r="AB617" s="1050"/>
      <c r="AC617" s="1050">
        <f t="shared" si="190"/>
        <v>0</v>
      </c>
      <c r="AD617" s="1051"/>
      <c r="AE617" s="1051"/>
      <c r="AF617" s="1051"/>
      <c r="AG617" s="1051"/>
      <c r="AH617" s="1051">
        <f t="shared" si="188"/>
        <v>0</v>
      </c>
      <c r="AI617" s="1050"/>
      <c r="AJ617" s="1050"/>
      <c r="AK617" s="1050"/>
      <c r="AL617" s="1050"/>
      <c r="AM617" s="1050"/>
      <c r="AN617" s="1050"/>
      <c r="AO617" s="1050"/>
      <c r="AP617" s="1050">
        <f t="shared" si="185"/>
        <v>0</v>
      </c>
      <c r="AQ617" s="1311"/>
      <c r="AR617" s="1936"/>
      <c r="AS617" s="1311"/>
      <c r="AT617" s="1311"/>
      <c r="AU617" s="1311"/>
      <c r="AV617" s="1311"/>
      <c r="AW617" s="1311"/>
      <c r="AX617" s="1928"/>
      <c r="AY617" s="1928"/>
      <c r="AZ617" s="1928"/>
      <c r="BA617" s="1928"/>
      <c r="BB617" s="1928"/>
      <c r="BC617" s="1928"/>
      <c r="BD617" s="1928"/>
      <c r="BE617" s="1007"/>
    </row>
    <row r="618" spans="1:57" ht="15" hidden="1" customHeight="1">
      <c r="B618" s="1155"/>
      <c r="C618" s="1044"/>
      <c r="D618" s="1046"/>
      <c r="E618" s="1047"/>
      <c r="F618" s="1047"/>
      <c r="G618" s="1047"/>
      <c r="H618" s="1047"/>
      <c r="I618" s="1047">
        <f t="shared" si="183"/>
        <v>0</v>
      </c>
      <c r="J618" s="1048"/>
      <c r="K618" s="1048"/>
      <c r="L618" s="1048"/>
      <c r="M618" s="1049"/>
      <c r="N618" s="1049">
        <f t="shared" si="189"/>
        <v>0</v>
      </c>
      <c r="O618" s="1049"/>
      <c r="P618" s="1116"/>
      <c r="Q618" s="1116"/>
      <c r="R618" s="1116"/>
      <c r="S618" s="1116"/>
      <c r="T618" s="1116"/>
      <c r="U618" s="1116"/>
      <c r="V618" s="1116">
        <f t="shared" si="184"/>
        <v>0</v>
      </c>
      <c r="W618" s="1117"/>
      <c r="X618" s="1117"/>
      <c r="Y618" s="1050"/>
      <c r="Z618" s="1050"/>
      <c r="AA618" s="1050"/>
      <c r="AB618" s="1050"/>
      <c r="AC618" s="1050">
        <f t="shared" si="190"/>
        <v>0</v>
      </c>
      <c r="AD618" s="1051"/>
      <c r="AE618" s="1051"/>
      <c r="AF618" s="1051"/>
      <c r="AG618" s="1051"/>
      <c r="AH618" s="1051">
        <f t="shared" si="188"/>
        <v>0</v>
      </c>
      <c r="AI618" s="1050"/>
      <c r="AJ618" s="1050"/>
      <c r="AK618" s="1050"/>
      <c r="AL618" s="1050"/>
      <c r="AM618" s="1050"/>
      <c r="AN618" s="1050"/>
      <c r="AO618" s="1050"/>
      <c r="AP618" s="1050">
        <f t="shared" si="185"/>
        <v>0</v>
      </c>
      <c r="AQ618" s="1311"/>
      <c r="AR618" s="1936"/>
      <c r="AS618" s="1311"/>
      <c r="AT618" s="1311"/>
      <c r="AU618" s="1311"/>
      <c r="AV618" s="1311"/>
      <c r="AW618" s="1311"/>
      <c r="AX618" s="1928"/>
      <c r="AY618" s="1928"/>
      <c r="AZ618" s="1928"/>
      <c r="BA618" s="1928"/>
      <c r="BB618" s="1928"/>
      <c r="BC618" s="1928"/>
      <c r="BD618" s="1928"/>
      <c r="BE618" s="1007"/>
    </row>
    <row r="619" spans="1:57" ht="15" hidden="1" customHeight="1">
      <c r="B619" s="1155"/>
      <c r="C619" s="1044"/>
      <c r="D619" s="1046"/>
      <c r="E619" s="1047"/>
      <c r="F619" s="1047"/>
      <c r="G619" s="1047"/>
      <c r="H619" s="1047"/>
      <c r="I619" s="1047">
        <f t="shared" si="183"/>
        <v>0</v>
      </c>
      <c r="J619" s="1048"/>
      <c r="K619" s="1048"/>
      <c r="L619" s="1048"/>
      <c r="M619" s="1049"/>
      <c r="N619" s="1049">
        <f t="shared" si="189"/>
        <v>0</v>
      </c>
      <c r="O619" s="1049"/>
      <c r="P619" s="1116"/>
      <c r="Q619" s="1116"/>
      <c r="R619" s="1116"/>
      <c r="S619" s="1116"/>
      <c r="T619" s="1116"/>
      <c r="U619" s="1116"/>
      <c r="V619" s="1116">
        <f t="shared" si="184"/>
        <v>0</v>
      </c>
      <c r="W619" s="1117"/>
      <c r="X619" s="1117"/>
      <c r="Y619" s="1050"/>
      <c r="Z619" s="1050"/>
      <c r="AA619" s="1050"/>
      <c r="AB619" s="1050"/>
      <c r="AC619" s="1050">
        <f t="shared" si="190"/>
        <v>0</v>
      </c>
      <c r="AD619" s="1051"/>
      <c r="AE619" s="1051"/>
      <c r="AF619" s="1051"/>
      <c r="AG619" s="1051"/>
      <c r="AH619" s="1051">
        <f t="shared" si="188"/>
        <v>0</v>
      </c>
      <c r="AI619" s="1050"/>
      <c r="AJ619" s="1050"/>
      <c r="AK619" s="1050"/>
      <c r="AL619" s="1050"/>
      <c r="AM619" s="1050"/>
      <c r="AN619" s="1050"/>
      <c r="AO619" s="1050"/>
      <c r="AP619" s="1050">
        <f t="shared" si="185"/>
        <v>0</v>
      </c>
      <c r="AQ619" s="1311"/>
      <c r="AR619" s="1936"/>
      <c r="AS619" s="1311"/>
      <c r="AT619" s="1311"/>
      <c r="AU619" s="1311"/>
      <c r="AV619" s="1311"/>
      <c r="AW619" s="1311"/>
      <c r="AX619" s="1928"/>
      <c r="AY619" s="1928"/>
      <c r="AZ619" s="1928"/>
      <c r="BA619" s="1928"/>
      <c r="BB619" s="1928"/>
      <c r="BC619" s="1928"/>
      <c r="BD619" s="1928"/>
      <c r="BE619" s="1007"/>
    </row>
    <row r="620" spans="1:57" ht="15" hidden="1" customHeight="1">
      <c r="B620" s="1155"/>
      <c r="C620" s="1044"/>
      <c r="D620" s="1046"/>
      <c r="E620" s="1047"/>
      <c r="F620" s="1047"/>
      <c r="G620" s="1047"/>
      <c r="H620" s="1047"/>
      <c r="I620" s="1047">
        <f t="shared" si="183"/>
        <v>0</v>
      </c>
      <c r="J620" s="1048"/>
      <c r="K620" s="1048"/>
      <c r="L620" s="1048"/>
      <c r="M620" s="1049"/>
      <c r="N620" s="1049">
        <f t="shared" si="189"/>
        <v>0</v>
      </c>
      <c r="O620" s="1049"/>
      <c r="P620" s="1116"/>
      <c r="Q620" s="1116"/>
      <c r="R620" s="1116"/>
      <c r="S620" s="1116"/>
      <c r="T620" s="1116"/>
      <c r="U620" s="1116"/>
      <c r="V620" s="1116">
        <f t="shared" si="184"/>
        <v>0</v>
      </c>
      <c r="W620" s="1117"/>
      <c r="X620" s="1117"/>
      <c r="Y620" s="1050"/>
      <c r="Z620" s="1050"/>
      <c r="AA620" s="1050"/>
      <c r="AB620" s="1050"/>
      <c r="AC620" s="1050">
        <f t="shared" si="190"/>
        <v>0</v>
      </c>
      <c r="AD620" s="1051"/>
      <c r="AE620" s="1051"/>
      <c r="AF620" s="1051"/>
      <c r="AG620" s="1051"/>
      <c r="AH620" s="1051">
        <f t="shared" si="188"/>
        <v>0</v>
      </c>
      <c r="AI620" s="1050"/>
      <c r="AJ620" s="1050"/>
      <c r="AK620" s="1050"/>
      <c r="AL620" s="1050"/>
      <c r="AM620" s="1050"/>
      <c r="AN620" s="1050"/>
      <c r="AO620" s="1050"/>
      <c r="AP620" s="1050">
        <f t="shared" si="185"/>
        <v>0</v>
      </c>
      <c r="AQ620" s="1311"/>
      <c r="AR620" s="1936"/>
      <c r="AS620" s="1311"/>
      <c r="AT620" s="1311"/>
      <c r="AU620" s="1311"/>
      <c r="AV620" s="1311"/>
      <c r="AW620" s="1311"/>
      <c r="AX620" s="1928"/>
      <c r="AY620" s="1928"/>
      <c r="AZ620" s="1928"/>
      <c r="BA620" s="1928"/>
      <c r="BB620" s="1928"/>
      <c r="BC620" s="1928"/>
      <c r="BD620" s="1928"/>
      <c r="BE620" s="1007"/>
    </row>
    <row r="621" spans="1:57" ht="15" hidden="1" customHeight="1">
      <c r="A621" s="901"/>
      <c r="B621" s="1156"/>
      <c r="C621" s="1010"/>
      <c r="D621" s="952"/>
      <c r="E621" s="1034"/>
      <c r="F621" s="1034"/>
      <c r="G621" s="1034"/>
      <c r="H621" s="1034"/>
      <c r="I621" s="1034">
        <f t="shared" si="183"/>
        <v>0</v>
      </c>
      <c r="J621" s="1030"/>
      <c r="K621" s="1030"/>
      <c r="L621" s="1030"/>
      <c r="M621" s="1031"/>
      <c r="N621" s="1031">
        <f t="shared" si="189"/>
        <v>0</v>
      </c>
      <c r="O621" s="1031"/>
      <c r="P621" s="1028"/>
      <c r="Q621" s="1028"/>
      <c r="R621" s="1028"/>
      <c r="S621" s="1028"/>
      <c r="T621" s="1028"/>
      <c r="U621" s="1028"/>
      <c r="V621" s="1028">
        <f t="shared" si="184"/>
        <v>0</v>
      </c>
      <c r="W621" s="1041"/>
      <c r="X621" s="1041"/>
      <c r="Y621" s="1029"/>
      <c r="Z621" s="1029"/>
      <c r="AA621" s="1029"/>
      <c r="AB621" s="1029"/>
      <c r="AC621" s="1029">
        <f t="shared" si="190"/>
        <v>0</v>
      </c>
      <c r="AD621" s="1033"/>
      <c r="AE621" s="1033"/>
      <c r="AF621" s="1033"/>
      <c r="AG621" s="1033"/>
      <c r="AH621" s="1033">
        <f t="shared" si="188"/>
        <v>0</v>
      </c>
      <c r="AI621" s="1029"/>
      <c r="AJ621" s="1029"/>
      <c r="AK621" s="1029"/>
      <c r="AL621" s="1029"/>
      <c r="AM621" s="1029"/>
      <c r="AN621" s="1029"/>
      <c r="AO621" s="1029"/>
      <c r="AP621" s="1029">
        <f t="shared" si="185"/>
        <v>0</v>
      </c>
      <c r="AQ621" s="1305"/>
      <c r="AR621" s="1933"/>
      <c r="AS621" s="1305"/>
      <c r="AT621" s="1305"/>
      <c r="AU621" s="1305"/>
      <c r="AV621" s="1305"/>
      <c r="AW621" s="1305"/>
      <c r="AX621" s="1922"/>
      <c r="AY621" s="1922"/>
      <c r="AZ621" s="1922"/>
      <c r="BA621" s="1922"/>
      <c r="BB621" s="1922"/>
      <c r="BC621" s="1922"/>
      <c r="BD621" s="1922"/>
      <c r="BE621" s="1007"/>
    </row>
    <row r="622" spans="1:57" ht="15" customHeight="1">
      <c r="B622" s="943" t="s">
        <v>551</v>
      </c>
      <c r="C622" s="1157" t="s">
        <v>609</v>
      </c>
      <c r="D622" s="908"/>
      <c r="E622" s="905">
        <f>SUM(E623:E642)</f>
        <v>0</v>
      </c>
      <c r="F622" s="905">
        <f>SUM(F623:F642)</f>
        <v>0</v>
      </c>
      <c r="G622" s="905">
        <f>SUM(G623:G642)</f>
        <v>0</v>
      </c>
      <c r="H622" s="905">
        <f>SUM(H623:H642)</f>
        <v>0</v>
      </c>
      <c r="I622" s="905">
        <f t="shared" si="183"/>
        <v>0</v>
      </c>
      <c r="J622" s="907">
        <f>SUM(J623:J642)</f>
        <v>0</v>
      </c>
      <c r="K622" s="907">
        <f>SUM(K623:K642)</f>
        <v>0</v>
      </c>
      <c r="L622" s="907">
        <f>SUM(L623:L642)</f>
        <v>0</v>
      </c>
      <c r="M622" s="906">
        <f>SUM(M623:M642)</f>
        <v>0</v>
      </c>
      <c r="N622" s="906">
        <f t="shared" si="189"/>
        <v>0</v>
      </c>
      <c r="O622" s="906"/>
      <c r="P622" s="1003">
        <f>SUM(P623:P642)</f>
        <v>0</v>
      </c>
      <c r="Q622" s="1003"/>
      <c r="R622" s="1003">
        <f>SUM(R623:R642)</f>
        <v>0</v>
      </c>
      <c r="S622" s="1003"/>
      <c r="T622" s="1003">
        <f>SUM(T623:T642)</f>
        <v>0</v>
      </c>
      <c r="U622" s="1003">
        <f>SUM(U623:U642)</f>
        <v>0</v>
      </c>
      <c r="V622" s="1003">
        <f t="shared" si="184"/>
        <v>0</v>
      </c>
      <c r="W622" s="904"/>
      <c r="X622" s="904"/>
      <c r="Y622" s="902">
        <f>SUM(Y623:Y642)</f>
        <v>0</v>
      </c>
      <c r="Z622" s="902">
        <f>SUM(Z623:Z642)</f>
        <v>0</v>
      </c>
      <c r="AA622" s="902">
        <f>SUM(AA623:AA642)</f>
        <v>0</v>
      </c>
      <c r="AB622" s="902">
        <f>SUM(AB623:AB642)</f>
        <v>0</v>
      </c>
      <c r="AC622" s="902">
        <f t="shared" si="190"/>
        <v>0</v>
      </c>
      <c r="AD622" s="903">
        <f>SUM(AD623:AD642)</f>
        <v>0</v>
      </c>
      <c r="AE622" s="903">
        <f>SUM(AE623:AE642)</f>
        <v>0</v>
      </c>
      <c r="AF622" s="903">
        <f>SUM(AF623:AF642)</f>
        <v>0</v>
      </c>
      <c r="AG622" s="903">
        <f>SUM(AG623:AG642)</f>
        <v>0</v>
      </c>
      <c r="AH622" s="903">
        <f t="shared" si="188"/>
        <v>0</v>
      </c>
      <c r="AI622" s="1151">
        <f>SUM(AI623:AI642)</f>
        <v>0</v>
      </c>
      <c r="AJ622" s="1151"/>
      <c r="AK622" s="1151"/>
      <c r="AL622" s="1151">
        <f>SUM(AL623:AL642)</f>
        <v>0</v>
      </c>
      <c r="AM622" s="1151"/>
      <c r="AN622" s="1151">
        <f>SUM(AN623:AN642)</f>
        <v>0</v>
      </c>
      <c r="AO622" s="1151">
        <f>SUM(AO623:AO642)</f>
        <v>0</v>
      </c>
      <c r="AP622" s="1151">
        <f t="shared" si="185"/>
        <v>0</v>
      </c>
      <c r="AQ622" s="1151"/>
      <c r="AR622" s="1190"/>
      <c r="AS622" s="1151"/>
      <c r="AT622" s="1151"/>
      <c r="AU622" s="1151"/>
      <c r="AV622" s="1151"/>
      <c r="AW622" s="1151"/>
      <c r="AX622" s="1190">
        <f>AX623</f>
        <v>47.08</v>
      </c>
      <c r="AY622" s="1151">
        <f t="shared" ref="AY622:BD622" si="191">AY623</f>
        <v>0</v>
      </c>
      <c r="AZ622" s="1151">
        <f t="shared" si="191"/>
        <v>1</v>
      </c>
      <c r="BA622" s="1151">
        <f t="shared" si="191"/>
        <v>0</v>
      </c>
      <c r="BB622" s="1151">
        <f t="shared" si="191"/>
        <v>5000</v>
      </c>
      <c r="BC622" s="1151">
        <f t="shared" si="191"/>
        <v>120000</v>
      </c>
      <c r="BD622" s="1151">
        <f t="shared" si="191"/>
        <v>125000</v>
      </c>
      <c r="BE622" s="1149"/>
    </row>
    <row r="623" spans="1:57" ht="27.75" customHeight="1">
      <c r="A623" s="885" t="s">
        <v>636</v>
      </c>
      <c r="B623" s="1088" t="s">
        <v>553</v>
      </c>
      <c r="C623" s="1043" t="s">
        <v>1300</v>
      </c>
      <c r="D623" s="952"/>
      <c r="E623" s="1034"/>
      <c r="F623" s="1034"/>
      <c r="G623" s="1034"/>
      <c r="H623" s="1034"/>
      <c r="I623" s="1034">
        <f t="shared" si="183"/>
        <v>0</v>
      </c>
      <c r="J623" s="1030"/>
      <c r="K623" s="1030"/>
      <c r="L623" s="1030"/>
      <c r="M623" s="1031"/>
      <c r="N623" s="1031">
        <f t="shared" si="189"/>
        <v>0</v>
      </c>
      <c r="O623" s="1031"/>
      <c r="P623" s="1028">
        <f>E623+J623</f>
        <v>0</v>
      </c>
      <c r="Q623" s="1028"/>
      <c r="R623" s="1028">
        <f>F623+K623</f>
        <v>0</v>
      </c>
      <c r="S623" s="1028"/>
      <c r="T623" s="1028">
        <f>G623+L623</f>
        <v>0</v>
      </c>
      <c r="U623" s="1028">
        <f>H623+M623</f>
        <v>0</v>
      </c>
      <c r="V623" s="1028">
        <f t="shared" si="184"/>
        <v>0</v>
      </c>
      <c r="W623" s="1041"/>
      <c r="X623" s="1041"/>
      <c r="Y623" s="1029"/>
      <c r="Z623" s="1029"/>
      <c r="AA623" s="1029"/>
      <c r="AB623" s="1029"/>
      <c r="AC623" s="1029">
        <f t="shared" si="190"/>
        <v>0</v>
      </c>
      <c r="AD623" s="1033"/>
      <c r="AE623" s="1033"/>
      <c r="AF623" s="1033"/>
      <c r="AG623" s="1033"/>
      <c r="AH623" s="1033">
        <f t="shared" si="188"/>
        <v>0</v>
      </c>
      <c r="AI623" s="1029">
        <f>Y623+AD623</f>
        <v>0</v>
      </c>
      <c r="AJ623" s="1029"/>
      <c r="AK623" s="1029"/>
      <c r="AL623" s="1029">
        <f>Z623+AE623</f>
        <v>0</v>
      </c>
      <c r="AM623" s="1029"/>
      <c r="AN623" s="1029">
        <f>AA623+AF623</f>
        <v>0</v>
      </c>
      <c r="AO623" s="1029">
        <f>AB623+AG623</f>
        <v>0</v>
      </c>
      <c r="AP623" s="1029">
        <f t="shared" si="185"/>
        <v>0</v>
      </c>
      <c r="AQ623" s="1305"/>
      <c r="AR623" s="1933"/>
      <c r="AS623" s="1305"/>
      <c r="AT623" s="1305"/>
      <c r="AU623" s="1305"/>
      <c r="AV623" s="1305"/>
      <c r="AW623" s="1305"/>
      <c r="AX623" s="2489">
        <v>47.08</v>
      </c>
      <c r="AY623" s="1922"/>
      <c r="AZ623" s="1922">
        <v>1</v>
      </c>
      <c r="BA623" s="1922"/>
      <c r="BB623" s="1922">
        <v>5000</v>
      </c>
      <c r="BC623" s="1922">
        <v>120000</v>
      </c>
      <c r="BD623" s="1922">
        <f>BA623+BB623+BC623</f>
        <v>125000</v>
      </c>
      <c r="BE623" s="1008" t="s">
        <v>1301</v>
      </c>
    </row>
    <row r="624" spans="1:57" ht="39" hidden="1" customHeight="1">
      <c r="A624" s="901" t="s">
        <v>635</v>
      </c>
      <c r="B624" s="1088"/>
      <c r="C624" s="1043" t="s">
        <v>634</v>
      </c>
      <c r="D624" s="952"/>
      <c r="E624" s="1034"/>
      <c r="F624" s="1034"/>
      <c r="G624" s="1034"/>
      <c r="H624" s="1034"/>
      <c r="I624" s="1034">
        <f t="shared" si="183"/>
        <v>0</v>
      </c>
      <c r="J624" s="1030"/>
      <c r="K624" s="1030"/>
      <c r="L624" s="1030"/>
      <c r="M624" s="1031"/>
      <c r="N624" s="1031">
        <f t="shared" si="189"/>
        <v>0</v>
      </c>
      <c r="O624" s="1031"/>
      <c r="P624" s="1028">
        <f>E624+J624</f>
        <v>0</v>
      </c>
      <c r="Q624" s="1028"/>
      <c r="R624" s="1028">
        <f>F624+K624</f>
        <v>0</v>
      </c>
      <c r="S624" s="1028"/>
      <c r="T624" s="1028">
        <f>G624+L624</f>
        <v>0</v>
      </c>
      <c r="U624" s="1028">
        <f>H624+M624</f>
        <v>0</v>
      </c>
      <c r="V624" s="1028">
        <f t="shared" si="184"/>
        <v>0</v>
      </c>
      <c r="W624" s="1041"/>
      <c r="X624" s="1041"/>
      <c r="Y624" s="1029"/>
      <c r="Z624" s="1029"/>
      <c r="AA624" s="1029"/>
      <c r="AB624" s="1029"/>
      <c r="AC624" s="1029">
        <f t="shared" si="190"/>
        <v>0</v>
      </c>
      <c r="AD624" s="1033"/>
      <c r="AE624" s="1033"/>
      <c r="AF624" s="1033"/>
      <c r="AG624" s="1033"/>
      <c r="AH624" s="1033">
        <f t="shared" si="188"/>
        <v>0</v>
      </c>
      <c r="AI624" s="1029">
        <f>Y624+AD624</f>
        <v>0</v>
      </c>
      <c r="AJ624" s="1029"/>
      <c r="AK624" s="1029"/>
      <c r="AL624" s="1029">
        <f>Z624+AE624</f>
        <v>0</v>
      </c>
      <c r="AM624" s="1029"/>
      <c r="AN624" s="1029">
        <f>AA624+AF624</f>
        <v>0</v>
      </c>
      <c r="AO624" s="1029">
        <f>AB624+AG624</f>
        <v>0</v>
      </c>
      <c r="AP624" s="1029">
        <f t="shared" si="185"/>
        <v>0</v>
      </c>
      <c r="AQ624" s="1305"/>
      <c r="AR624" s="1933"/>
      <c r="AS624" s="1305"/>
      <c r="AT624" s="1305"/>
      <c r="AU624" s="1305"/>
      <c r="AV624" s="1305"/>
      <c r="AW624" s="1305"/>
      <c r="AX624" s="1922"/>
      <c r="AY624" s="1922"/>
      <c r="AZ624" s="1922"/>
      <c r="BA624" s="1922"/>
      <c r="BB624" s="1922"/>
      <c r="BC624" s="1922"/>
      <c r="BD624" s="1922"/>
      <c r="BE624" s="1007"/>
    </row>
    <row r="625" spans="1:57" ht="15.75" hidden="1" customHeight="1">
      <c r="A625" s="901"/>
      <c r="B625" s="1088" t="s">
        <v>549</v>
      </c>
      <c r="C625" s="1043"/>
      <c r="D625" s="952"/>
      <c r="E625" s="1034"/>
      <c r="F625" s="1034"/>
      <c r="G625" s="1034"/>
      <c r="H625" s="1034"/>
      <c r="I625" s="1034">
        <f t="shared" si="183"/>
        <v>0</v>
      </c>
      <c r="J625" s="1030"/>
      <c r="K625" s="1030"/>
      <c r="L625" s="1030"/>
      <c r="M625" s="1031"/>
      <c r="N625" s="1031">
        <f t="shared" si="189"/>
        <v>0</v>
      </c>
      <c r="O625" s="1031"/>
      <c r="P625" s="1028"/>
      <c r="Q625" s="1028"/>
      <c r="R625" s="1028"/>
      <c r="S625" s="1028"/>
      <c r="T625" s="1028"/>
      <c r="U625" s="1028"/>
      <c r="V625" s="1028">
        <f t="shared" si="184"/>
        <v>0</v>
      </c>
      <c r="W625" s="1041"/>
      <c r="X625" s="1041"/>
      <c r="Y625" s="1029"/>
      <c r="Z625" s="1029"/>
      <c r="AA625" s="1029"/>
      <c r="AB625" s="1029"/>
      <c r="AC625" s="1029">
        <f t="shared" si="190"/>
        <v>0</v>
      </c>
      <c r="AD625" s="1033"/>
      <c r="AE625" s="1033"/>
      <c r="AF625" s="1033"/>
      <c r="AG625" s="1033"/>
      <c r="AH625" s="1033">
        <f t="shared" si="188"/>
        <v>0</v>
      </c>
      <c r="AI625" s="1029"/>
      <c r="AJ625" s="1029"/>
      <c r="AK625" s="1029"/>
      <c r="AL625" s="1029"/>
      <c r="AM625" s="1029"/>
      <c r="AN625" s="1029"/>
      <c r="AO625" s="1029"/>
      <c r="AP625" s="1029">
        <f t="shared" si="185"/>
        <v>0</v>
      </c>
      <c r="AQ625" s="1305"/>
      <c r="AR625" s="1933"/>
      <c r="AS625" s="1305"/>
      <c r="AT625" s="1305"/>
      <c r="AU625" s="1305"/>
      <c r="AV625" s="1305"/>
      <c r="AW625" s="1305"/>
      <c r="AX625" s="1922"/>
      <c r="AY625" s="1922"/>
      <c r="AZ625" s="1922"/>
      <c r="BA625" s="1922"/>
      <c r="BB625" s="1922"/>
      <c r="BC625" s="1922"/>
      <c r="BD625" s="1922"/>
      <c r="BE625" s="1007"/>
    </row>
    <row r="626" spans="1:57" ht="15.75" hidden="1" customHeight="1">
      <c r="A626" s="901"/>
      <c r="B626" s="1088" t="s">
        <v>549</v>
      </c>
      <c r="C626" s="1043"/>
      <c r="D626" s="952"/>
      <c r="E626" s="1034"/>
      <c r="F626" s="1034"/>
      <c r="G626" s="1034"/>
      <c r="H626" s="1034"/>
      <c r="I626" s="1034">
        <f t="shared" si="183"/>
        <v>0</v>
      </c>
      <c r="J626" s="1030"/>
      <c r="K626" s="1030"/>
      <c r="L626" s="1030"/>
      <c r="M626" s="1031"/>
      <c r="N626" s="1031">
        <f t="shared" si="189"/>
        <v>0</v>
      </c>
      <c r="O626" s="1031"/>
      <c r="P626" s="1028"/>
      <c r="Q626" s="1028"/>
      <c r="R626" s="1028"/>
      <c r="S626" s="1028"/>
      <c r="T626" s="1028"/>
      <c r="U626" s="1028"/>
      <c r="V626" s="1028">
        <f t="shared" si="184"/>
        <v>0</v>
      </c>
      <c r="W626" s="1041"/>
      <c r="X626" s="1041"/>
      <c r="Y626" s="1029"/>
      <c r="Z626" s="1029"/>
      <c r="AA626" s="1029"/>
      <c r="AB626" s="1029"/>
      <c r="AC626" s="1029">
        <f t="shared" si="190"/>
        <v>0</v>
      </c>
      <c r="AD626" s="1033"/>
      <c r="AE626" s="1033"/>
      <c r="AF626" s="1033"/>
      <c r="AG626" s="1033"/>
      <c r="AH626" s="1033">
        <f t="shared" si="188"/>
        <v>0</v>
      </c>
      <c r="AI626" s="1029"/>
      <c r="AJ626" s="1029"/>
      <c r="AK626" s="1029"/>
      <c r="AL626" s="1029"/>
      <c r="AM626" s="1029"/>
      <c r="AN626" s="1029"/>
      <c r="AO626" s="1029"/>
      <c r="AP626" s="1029">
        <f t="shared" si="185"/>
        <v>0</v>
      </c>
      <c r="AQ626" s="1305"/>
      <c r="AR626" s="1933"/>
      <c r="AS626" s="1305"/>
      <c r="AT626" s="1305"/>
      <c r="AU626" s="1305"/>
      <c r="AV626" s="1305"/>
      <c r="AW626" s="1305"/>
      <c r="AX626" s="1922"/>
      <c r="AY626" s="1922"/>
      <c r="AZ626" s="1922"/>
      <c r="BA626" s="1922"/>
      <c r="BB626" s="1922"/>
      <c r="BC626" s="1922"/>
      <c r="BD626" s="1922"/>
      <c r="BE626" s="1007"/>
    </row>
    <row r="627" spans="1:57" ht="15.75" hidden="1" customHeight="1">
      <c r="A627" s="901"/>
      <c r="B627" s="1156"/>
      <c r="C627" s="1043"/>
      <c r="D627" s="952"/>
      <c r="E627" s="1034"/>
      <c r="F627" s="1034"/>
      <c r="G627" s="1034"/>
      <c r="H627" s="1034"/>
      <c r="I627" s="1034">
        <f t="shared" si="183"/>
        <v>0</v>
      </c>
      <c r="J627" s="1030"/>
      <c r="K627" s="1030"/>
      <c r="L627" s="1030"/>
      <c r="M627" s="1031"/>
      <c r="N627" s="1031">
        <f t="shared" si="189"/>
        <v>0</v>
      </c>
      <c r="O627" s="1031"/>
      <c r="P627" s="1028"/>
      <c r="Q627" s="1028"/>
      <c r="R627" s="1028"/>
      <c r="S627" s="1028"/>
      <c r="T627" s="1028"/>
      <c r="U627" s="1028"/>
      <c r="V627" s="1028">
        <f t="shared" si="184"/>
        <v>0</v>
      </c>
      <c r="W627" s="1041"/>
      <c r="X627" s="1041"/>
      <c r="Y627" s="1029"/>
      <c r="Z627" s="1029"/>
      <c r="AA627" s="1029"/>
      <c r="AB627" s="1029"/>
      <c r="AC627" s="1029">
        <f t="shared" si="190"/>
        <v>0</v>
      </c>
      <c r="AD627" s="1033"/>
      <c r="AE627" s="1033"/>
      <c r="AF627" s="1033"/>
      <c r="AG627" s="1033"/>
      <c r="AH627" s="1033">
        <f t="shared" si="188"/>
        <v>0</v>
      </c>
      <c r="AI627" s="1029"/>
      <c r="AJ627" s="1029"/>
      <c r="AK627" s="1029"/>
      <c r="AL627" s="1029"/>
      <c r="AM627" s="1029"/>
      <c r="AN627" s="1029"/>
      <c r="AO627" s="1029"/>
      <c r="AP627" s="1029">
        <f t="shared" si="185"/>
        <v>0</v>
      </c>
      <c r="AQ627" s="1305"/>
      <c r="AR627" s="1933"/>
      <c r="AS627" s="1305"/>
      <c r="AT627" s="1305"/>
      <c r="AU627" s="1305"/>
      <c r="AV627" s="1305"/>
      <c r="AW627" s="1305"/>
      <c r="AX627" s="1922"/>
      <c r="AY627" s="1922"/>
      <c r="AZ627" s="1922"/>
      <c r="BA627" s="1922"/>
      <c r="BB627" s="1922"/>
      <c r="BC627" s="1922"/>
      <c r="BD627" s="1922"/>
      <c r="BE627" s="1007"/>
    </row>
    <row r="628" spans="1:57" ht="15.75" hidden="1" customHeight="1">
      <c r="A628" s="901"/>
      <c r="B628" s="1156"/>
      <c r="C628" s="1043"/>
      <c r="D628" s="952"/>
      <c r="E628" s="1034"/>
      <c r="F628" s="1034"/>
      <c r="G628" s="1034"/>
      <c r="H628" s="1034"/>
      <c r="I628" s="1034">
        <f t="shared" si="183"/>
        <v>0</v>
      </c>
      <c r="J628" s="1030"/>
      <c r="K628" s="1030"/>
      <c r="L628" s="1030"/>
      <c r="M628" s="1031"/>
      <c r="N628" s="1031">
        <f t="shared" si="189"/>
        <v>0</v>
      </c>
      <c r="O628" s="1031"/>
      <c r="P628" s="1028"/>
      <c r="Q628" s="1028"/>
      <c r="R628" s="1028"/>
      <c r="S628" s="1028"/>
      <c r="T628" s="1028"/>
      <c r="U628" s="1028"/>
      <c r="V628" s="1028">
        <f t="shared" si="184"/>
        <v>0</v>
      </c>
      <c r="W628" s="1041"/>
      <c r="X628" s="1041"/>
      <c r="Y628" s="1029"/>
      <c r="Z628" s="1029"/>
      <c r="AA628" s="1029"/>
      <c r="AB628" s="1029"/>
      <c r="AC628" s="1029">
        <f t="shared" si="190"/>
        <v>0</v>
      </c>
      <c r="AD628" s="1033"/>
      <c r="AE628" s="1033"/>
      <c r="AF628" s="1033"/>
      <c r="AG628" s="1033"/>
      <c r="AH628" s="1033">
        <f t="shared" si="188"/>
        <v>0</v>
      </c>
      <c r="AI628" s="1029"/>
      <c r="AJ628" s="1029"/>
      <c r="AK628" s="1029"/>
      <c r="AL628" s="1029"/>
      <c r="AM628" s="1029"/>
      <c r="AN628" s="1029"/>
      <c r="AO628" s="1029"/>
      <c r="AP628" s="1029">
        <f t="shared" si="185"/>
        <v>0</v>
      </c>
      <c r="AQ628" s="1305"/>
      <c r="AR628" s="1933"/>
      <c r="AS628" s="1305"/>
      <c r="AT628" s="1305"/>
      <c r="AU628" s="1305"/>
      <c r="AV628" s="1305"/>
      <c r="AW628" s="1305"/>
      <c r="AX628" s="1922"/>
      <c r="AY628" s="1922"/>
      <c r="AZ628" s="1922"/>
      <c r="BA628" s="1922"/>
      <c r="BB628" s="1922"/>
      <c r="BC628" s="1922"/>
      <c r="BD628" s="1922"/>
      <c r="BE628" s="1007"/>
    </row>
    <row r="629" spans="1:57" ht="15.75" hidden="1" customHeight="1">
      <c r="A629" s="901"/>
      <c r="B629" s="1156"/>
      <c r="C629" s="1043"/>
      <c r="D629" s="952"/>
      <c r="E629" s="1034"/>
      <c r="F629" s="1034"/>
      <c r="G629" s="1034"/>
      <c r="H629" s="1034"/>
      <c r="I629" s="1034">
        <f t="shared" si="183"/>
        <v>0</v>
      </c>
      <c r="J629" s="1030"/>
      <c r="K629" s="1030"/>
      <c r="L629" s="1030"/>
      <c r="M629" s="1031"/>
      <c r="N629" s="1031">
        <f t="shared" si="189"/>
        <v>0</v>
      </c>
      <c r="O629" s="1031"/>
      <c r="P629" s="1028"/>
      <c r="Q629" s="1028"/>
      <c r="R629" s="1028"/>
      <c r="S629" s="1028"/>
      <c r="T629" s="1028"/>
      <c r="U629" s="1028"/>
      <c r="V629" s="1028">
        <f t="shared" si="184"/>
        <v>0</v>
      </c>
      <c r="W629" s="1041"/>
      <c r="X629" s="1041"/>
      <c r="Y629" s="1029"/>
      <c r="Z629" s="1029"/>
      <c r="AA629" s="1029"/>
      <c r="AB629" s="1029"/>
      <c r="AC629" s="1029">
        <f t="shared" si="190"/>
        <v>0</v>
      </c>
      <c r="AD629" s="1033"/>
      <c r="AE629" s="1033"/>
      <c r="AF629" s="1033"/>
      <c r="AG629" s="1033"/>
      <c r="AH629" s="1033">
        <f t="shared" si="188"/>
        <v>0</v>
      </c>
      <c r="AI629" s="1029"/>
      <c r="AJ629" s="1029"/>
      <c r="AK629" s="1029"/>
      <c r="AL629" s="1029"/>
      <c r="AM629" s="1029"/>
      <c r="AN629" s="1029"/>
      <c r="AO629" s="1029"/>
      <c r="AP629" s="1029">
        <f t="shared" si="185"/>
        <v>0</v>
      </c>
      <c r="AQ629" s="1305"/>
      <c r="AR629" s="1933"/>
      <c r="AS629" s="1305"/>
      <c r="AT629" s="1305"/>
      <c r="AU629" s="1305"/>
      <c r="AV629" s="1305"/>
      <c r="AW629" s="1305"/>
      <c r="AX629" s="1922"/>
      <c r="AY629" s="1922"/>
      <c r="AZ629" s="1922"/>
      <c r="BA629" s="1922"/>
      <c r="BB629" s="1922"/>
      <c r="BC629" s="1922"/>
      <c r="BD629" s="1922"/>
      <c r="BE629" s="1007"/>
    </row>
    <row r="630" spans="1:57" ht="15.75" hidden="1" customHeight="1">
      <c r="A630" s="901"/>
      <c r="B630" s="1156"/>
      <c r="C630" s="1043"/>
      <c r="D630" s="952"/>
      <c r="E630" s="1034"/>
      <c r="F630" s="1034"/>
      <c r="G630" s="1034"/>
      <c r="H630" s="1034"/>
      <c r="I630" s="1034">
        <f t="shared" si="183"/>
        <v>0</v>
      </c>
      <c r="J630" s="1030"/>
      <c r="K630" s="1030"/>
      <c r="L630" s="1030"/>
      <c r="M630" s="1031"/>
      <c r="N630" s="1031">
        <f t="shared" si="189"/>
        <v>0</v>
      </c>
      <c r="O630" s="1031"/>
      <c r="P630" s="1028"/>
      <c r="Q630" s="1028"/>
      <c r="R630" s="1028"/>
      <c r="S630" s="1028"/>
      <c r="T630" s="1028"/>
      <c r="U630" s="1028"/>
      <c r="V630" s="1028">
        <f t="shared" si="184"/>
        <v>0</v>
      </c>
      <c r="W630" s="1041"/>
      <c r="X630" s="1041"/>
      <c r="Y630" s="1029"/>
      <c r="Z630" s="1029"/>
      <c r="AA630" s="1029"/>
      <c r="AB630" s="1029"/>
      <c r="AC630" s="1029">
        <f t="shared" si="190"/>
        <v>0</v>
      </c>
      <c r="AD630" s="1033"/>
      <c r="AE630" s="1033"/>
      <c r="AF630" s="1033"/>
      <c r="AG630" s="1033"/>
      <c r="AH630" s="1033">
        <f t="shared" si="188"/>
        <v>0</v>
      </c>
      <c r="AI630" s="1029"/>
      <c r="AJ630" s="1029"/>
      <c r="AK630" s="1029"/>
      <c r="AL630" s="1029"/>
      <c r="AM630" s="1029"/>
      <c r="AN630" s="1029"/>
      <c r="AO630" s="1029"/>
      <c r="AP630" s="1029">
        <f t="shared" si="185"/>
        <v>0</v>
      </c>
      <c r="AQ630" s="1305"/>
      <c r="AR630" s="1933"/>
      <c r="AS630" s="1305"/>
      <c r="AT630" s="1305"/>
      <c r="AU630" s="1305"/>
      <c r="AV630" s="1305"/>
      <c r="AW630" s="1305"/>
      <c r="AX630" s="1922"/>
      <c r="AY630" s="1922"/>
      <c r="AZ630" s="1922"/>
      <c r="BA630" s="1922"/>
      <c r="BB630" s="1922"/>
      <c r="BC630" s="1922"/>
      <c r="BD630" s="1922"/>
      <c r="BE630" s="1007"/>
    </row>
    <row r="631" spans="1:57" ht="15.75" hidden="1" customHeight="1">
      <c r="A631" s="901"/>
      <c r="B631" s="1156"/>
      <c r="C631" s="1043"/>
      <c r="D631" s="952"/>
      <c r="E631" s="1034"/>
      <c r="F631" s="1034"/>
      <c r="G631" s="1034"/>
      <c r="H631" s="1034"/>
      <c r="I631" s="1034">
        <f t="shared" si="183"/>
        <v>0</v>
      </c>
      <c r="J631" s="1030"/>
      <c r="K631" s="1030"/>
      <c r="L631" s="1030"/>
      <c r="M631" s="1031"/>
      <c r="N631" s="1031">
        <f t="shared" si="189"/>
        <v>0</v>
      </c>
      <c r="O631" s="1031"/>
      <c r="P631" s="1028"/>
      <c r="Q631" s="1028"/>
      <c r="R631" s="1028"/>
      <c r="S631" s="1028"/>
      <c r="T631" s="1028"/>
      <c r="U631" s="1028"/>
      <c r="V631" s="1028">
        <f t="shared" si="184"/>
        <v>0</v>
      </c>
      <c r="W631" s="1041"/>
      <c r="X631" s="1041"/>
      <c r="Y631" s="1029"/>
      <c r="Z631" s="1029"/>
      <c r="AA631" s="1029"/>
      <c r="AB631" s="1029"/>
      <c r="AC631" s="1029">
        <f t="shared" si="190"/>
        <v>0</v>
      </c>
      <c r="AD631" s="1033"/>
      <c r="AE631" s="1033"/>
      <c r="AF631" s="1033"/>
      <c r="AG631" s="1033"/>
      <c r="AH631" s="1033">
        <f t="shared" si="188"/>
        <v>0</v>
      </c>
      <c r="AI631" s="1029"/>
      <c r="AJ631" s="1029"/>
      <c r="AK631" s="1029"/>
      <c r="AL631" s="1029"/>
      <c r="AM631" s="1029"/>
      <c r="AN631" s="1029"/>
      <c r="AO631" s="1029"/>
      <c r="AP631" s="1029">
        <f t="shared" si="185"/>
        <v>0</v>
      </c>
      <c r="AQ631" s="1305"/>
      <c r="AR631" s="1933"/>
      <c r="AS631" s="1305"/>
      <c r="AT631" s="1305"/>
      <c r="AU631" s="1305"/>
      <c r="AV631" s="1305"/>
      <c r="AW631" s="1305"/>
      <c r="AX631" s="1922"/>
      <c r="AY631" s="1922"/>
      <c r="AZ631" s="1922"/>
      <c r="BA631" s="1922"/>
      <c r="BB631" s="1922"/>
      <c r="BC631" s="1922"/>
      <c r="BD631" s="1922"/>
      <c r="BE631" s="1007"/>
    </row>
    <row r="632" spans="1:57" ht="15.75" hidden="1" customHeight="1">
      <c r="A632" s="901"/>
      <c r="B632" s="1156"/>
      <c r="C632" s="1043"/>
      <c r="D632" s="952"/>
      <c r="E632" s="1034"/>
      <c r="F632" s="1034"/>
      <c r="G632" s="1034"/>
      <c r="H632" s="1034"/>
      <c r="I632" s="1034">
        <f t="shared" si="183"/>
        <v>0</v>
      </c>
      <c r="J632" s="1030"/>
      <c r="K632" s="1030"/>
      <c r="L632" s="1030"/>
      <c r="M632" s="1031"/>
      <c r="N632" s="1031">
        <f t="shared" si="189"/>
        <v>0</v>
      </c>
      <c r="O632" s="1031"/>
      <c r="P632" s="1028"/>
      <c r="Q632" s="1028"/>
      <c r="R632" s="1028"/>
      <c r="S632" s="1028"/>
      <c r="T632" s="1028"/>
      <c r="U632" s="1028"/>
      <c r="V632" s="1028">
        <f t="shared" si="184"/>
        <v>0</v>
      </c>
      <c r="W632" s="1041"/>
      <c r="X632" s="1041"/>
      <c r="Y632" s="1029"/>
      <c r="Z632" s="1029"/>
      <c r="AA632" s="1029"/>
      <c r="AB632" s="1029"/>
      <c r="AC632" s="1029">
        <f t="shared" si="190"/>
        <v>0</v>
      </c>
      <c r="AD632" s="1033"/>
      <c r="AE632" s="1033"/>
      <c r="AF632" s="1033"/>
      <c r="AG632" s="1033"/>
      <c r="AH632" s="1033">
        <f t="shared" si="188"/>
        <v>0</v>
      </c>
      <c r="AI632" s="1029"/>
      <c r="AJ632" s="1029"/>
      <c r="AK632" s="1029"/>
      <c r="AL632" s="1029"/>
      <c r="AM632" s="1029"/>
      <c r="AN632" s="1029"/>
      <c r="AO632" s="1029"/>
      <c r="AP632" s="1029">
        <f t="shared" si="185"/>
        <v>0</v>
      </c>
      <c r="AQ632" s="1305"/>
      <c r="AR632" s="1933"/>
      <c r="AS632" s="1305"/>
      <c r="AT632" s="1305"/>
      <c r="AU632" s="1305"/>
      <c r="AV632" s="1305"/>
      <c r="AW632" s="1305"/>
      <c r="AX632" s="1922"/>
      <c r="AY632" s="1922"/>
      <c r="AZ632" s="1922"/>
      <c r="BA632" s="1922"/>
      <c r="BB632" s="1922"/>
      <c r="BC632" s="1922"/>
      <c r="BD632" s="1922"/>
      <c r="BE632" s="1007"/>
    </row>
    <row r="633" spans="1:57" ht="15.75" hidden="1" customHeight="1">
      <c r="A633" s="901"/>
      <c r="B633" s="1156"/>
      <c r="C633" s="1043"/>
      <c r="D633" s="952"/>
      <c r="E633" s="1034"/>
      <c r="F633" s="1034"/>
      <c r="G633" s="1034"/>
      <c r="H633" s="1034"/>
      <c r="I633" s="1034">
        <f t="shared" si="183"/>
        <v>0</v>
      </c>
      <c r="J633" s="1030"/>
      <c r="K633" s="1030"/>
      <c r="L633" s="1030"/>
      <c r="M633" s="1031"/>
      <c r="N633" s="1031">
        <f t="shared" si="189"/>
        <v>0</v>
      </c>
      <c r="O633" s="1031"/>
      <c r="P633" s="1028"/>
      <c r="Q633" s="1028"/>
      <c r="R633" s="1028"/>
      <c r="S633" s="1028"/>
      <c r="T633" s="1028"/>
      <c r="U633" s="1028"/>
      <c r="V633" s="1028">
        <f t="shared" si="184"/>
        <v>0</v>
      </c>
      <c r="W633" s="1041"/>
      <c r="X633" s="1041"/>
      <c r="Y633" s="1029"/>
      <c r="Z633" s="1029"/>
      <c r="AA633" s="1029"/>
      <c r="AB633" s="1029"/>
      <c r="AC633" s="1029">
        <f t="shared" si="190"/>
        <v>0</v>
      </c>
      <c r="AD633" s="1033"/>
      <c r="AE633" s="1033"/>
      <c r="AF633" s="1033"/>
      <c r="AG633" s="1033"/>
      <c r="AH633" s="1033">
        <f t="shared" si="188"/>
        <v>0</v>
      </c>
      <c r="AI633" s="1029"/>
      <c r="AJ633" s="1029"/>
      <c r="AK633" s="1029"/>
      <c r="AL633" s="1029"/>
      <c r="AM633" s="1029"/>
      <c r="AN633" s="1029"/>
      <c r="AO633" s="1029"/>
      <c r="AP633" s="1029">
        <f t="shared" si="185"/>
        <v>0</v>
      </c>
      <c r="AQ633" s="1305"/>
      <c r="AR633" s="1933"/>
      <c r="AS633" s="1305"/>
      <c r="AT633" s="1305"/>
      <c r="AU633" s="1305"/>
      <c r="AV633" s="1305"/>
      <c r="AW633" s="1305"/>
      <c r="AX633" s="1922"/>
      <c r="AY633" s="1922"/>
      <c r="AZ633" s="1922"/>
      <c r="BA633" s="1922"/>
      <c r="BB633" s="1922"/>
      <c r="BC633" s="1922"/>
      <c r="BD633" s="1922"/>
      <c r="BE633" s="1007"/>
    </row>
    <row r="634" spans="1:57" ht="15.75" hidden="1" customHeight="1">
      <c r="A634" s="901"/>
      <c r="B634" s="1156"/>
      <c r="C634" s="1043"/>
      <c r="D634" s="952"/>
      <c r="E634" s="1034"/>
      <c r="F634" s="1034"/>
      <c r="G634" s="1034"/>
      <c r="H634" s="1034"/>
      <c r="I634" s="1034">
        <f t="shared" si="183"/>
        <v>0</v>
      </c>
      <c r="J634" s="1030"/>
      <c r="K634" s="1030"/>
      <c r="L634" s="1030"/>
      <c r="M634" s="1031"/>
      <c r="N634" s="1031">
        <f t="shared" si="189"/>
        <v>0</v>
      </c>
      <c r="O634" s="1031"/>
      <c r="P634" s="1028"/>
      <c r="Q634" s="1028"/>
      <c r="R634" s="1028"/>
      <c r="S634" s="1028"/>
      <c r="T634" s="1028"/>
      <c r="U634" s="1028"/>
      <c r="V634" s="1028">
        <f t="shared" si="184"/>
        <v>0</v>
      </c>
      <c r="W634" s="1041"/>
      <c r="X634" s="1041"/>
      <c r="Y634" s="1029"/>
      <c r="Z634" s="1029"/>
      <c r="AA634" s="1029"/>
      <c r="AB634" s="1029"/>
      <c r="AC634" s="1029">
        <f t="shared" si="190"/>
        <v>0</v>
      </c>
      <c r="AD634" s="1033"/>
      <c r="AE634" s="1033"/>
      <c r="AF634" s="1033"/>
      <c r="AG634" s="1033"/>
      <c r="AH634" s="1033">
        <f t="shared" si="188"/>
        <v>0</v>
      </c>
      <c r="AI634" s="1029"/>
      <c r="AJ634" s="1029"/>
      <c r="AK634" s="1029"/>
      <c r="AL634" s="1029"/>
      <c r="AM634" s="1029"/>
      <c r="AN634" s="1029"/>
      <c r="AO634" s="1029"/>
      <c r="AP634" s="1029">
        <f t="shared" si="185"/>
        <v>0</v>
      </c>
      <c r="AQ634" s="1305"/>
      <c r="AR634" s="1933"/>
      <c r="AS634" s="1305"/>
      <c r="AT634" s="1305"/>
      <c r="AU634" s="1305"/>
      <c r="AV634" s="1305"/>
      <c r="AW634" s="1305"/>
      <c r="AX634" s="1922"/>
      <c r="AY634" s="1922"/>
      <c r="AZ634" s="1922"/>
      <c r="BA634" s="1922"/>
      <c r="BB634" s="1922"/>
      <c r="BC634" s="1922"/>
      <c r="BD634" s="1922"/>
      <c r="BE634" s="1007"/>
    </row>
    <row r="635" spans="1:57" ht="15.75" hidden="1" customHeight="1">
      <c r="A635" s="901"/>
      <c r="B635" s="1156"/>
      <c r="C635" s="1043"/>
      <c r="D635" s="952"/>
      <c r="E635" s="1034"/>
      <c r="F635" s="1034"/>
      <c r="G635" s="1034"/>
      <c r="H635" s="1034"/>
      <c r="I635" s="1034">
        <f t="shared" si="183"/>
        <v>0</v>
      </c>
      <c r="J635" s="1030"/>
      <c r="K635" s="1030"/>
      <c r="L635" s="1030"/>
      <c r="M635" s="1031"/>
      <c r="N635" s="1031">
        <f t="shared" si="189"/>
        <v>0</v>
      </c>
      <c r="O635" s="1031"/>
      <c r="P635" s="1028"/>
      <c r="Q635" s="1028"/>
      <c r="R635" s="1028"/>
      <c r="S635" s="1028"/>
      <c r="T635" s="1028"/>
      <c r="U635" s="1028"/>
      <c r="V635" s="1028">
        <f t="shared" si="184"/>
        <v>0</v>
      </c>
      <c r="W635" s="1041"/>
      <c r="X635" s="1041"/>
      <c r="Y635" s="1029"/>
      <c r="Z635" s="1029"/>
      <c r="AA635" s="1029"/>
      <c r="AB635" s="1029"/>
      <c r="AC635" s="1029">
        <f t="shared" si="190"/>
        <v>0</v>
      </c>
      <c r="AD635" s="1033"/>
      <c r="AE635" s="1033"/>
      <c r="AF635" s="1033"/>
      <c r="AG635" s="1033"/>
      <c r="AH635" s="1033">
        <f t="shared" si="188"/>
        <v>0</v>
      </c>
      <c r="AI635" s="1029"/>
      <c r="AJ635" s="1029"/>
      <c r="AK635" s="1029"/>
      <c r="AL635" s="1029"/>
      <c r="AM635" s="1029"/>
      <c r="AN635" s="1029"/>
      <c r="AO635" s="1029"/>
      <c r="AP635" s="1029">
        <f t="shared" si="185"/>
        <v>0</v>
      </c>
      <c r="AQ635" s="1305"/>
      <c r="AR635" s="1933"/>
      <c r="AS635" s="1305"/>
      <c r="AT635" s="1305"/>
      <c r="AU635" s="1305"/>
      <c r="AV635" s="1305"/>
      <c r="AW635" s="1305"/>
      <c r="AX635" s="1922"/>
      <c r="AY635" s="1922"/>
      <c r="AZ635" s="1922"/>
      <c r="BA635" s="1922"/>
      <c r="BB635" s="1922"/>
      <c r="BC635" s="1922"/>
      <c r="BD635" s="1922"/>
      <c r="BE635" s="1007"/>
    </row>
    <row r="636" spans="1:57" ht="15.75" hidden="1" customHeight="1">
      <c r="A636" s="901"/>
      <c r="B636" s="1156"/>
      <c r="C636" s="1043"/>
      <c r="D636" s="952"/>
      <c r="E636" s="1034"/>
      <c r="F636" s="1034"/>
      <c r="G636" s="1034"/>
      <c r="H636" s="1034"/>
      <c r="I636" s="1034">
        <f t="shared" si="183"/>
        <v>0</v>
      </c>
      <c r="J636" s="1030"/>
      <c r="K636" s="1030"/>
      <c r="L636" s="1030"/>
      <c r="M636" s="1031"/>
      <c r="N636" s="1031">
        <f t="shared" si="189"/>
        <v>0</v>
      </c>
      <c r="O636" s="1031"/>
      <c r="P636" s="1028"/>
      <c r="Q636" s="1028"/>
      <c r="R636" s="1028"/>
      <c r="S636" s="1028"/>
      <c r="T636" s="1028"/>
      <c r="U636" s="1028"/>
      <c r="V636" s="1028">
        <f t="shared" si="184"/>
        <v>0</v>
      </c>
      <c r="W636" s="1041"/>
      <c r="X636" s="1041"/>
      <c r="Y636" s="1029"/>
      <c r="Z636" s="1029"/>
      <c r="AA636" s="1029"/>
      <c r="AB636" s="1029"/>
      <c r="AC636" s="1029">
        <f t="shared" si="190"/>
        <v>0</v>
      </c>
      <c r="AD636" s="1033"/>
      <c r="AE636" s="1033"/>
      <c r="AF636" s="1033"/>
      <c r="AG636" s="1033"/>
      <c r="AH636" s="1033">
        <f t="shared" si="188"/>
        <v>0</v>
      </c>
      <c r="AI636" s="1029"/>
      <c r="AJ636" s="1029"/>
      <c r="AK636" s="1029"/>
      <c r="AL636" s="1029"/>
      <c r="AM636" s="1029"/>
      <c r="AN636" s="1029"/>
      <c r="AO636" s="1029"/>
      <c r="AP636" s="1029">
        <f t="shared" si="185"/>
        <v>0</v>
      </c>
      <c r="AQ636" s="1305"/>
      <c r="AR636" s="1933"/>
      <c r="AS636" s="1305"/>
      <c r="AT636" s="1305"/>
      <c r="AU636" s="1305"/>
      <c r="AV636" s="1305"/>
      <c r="AW636" s="1305"/>
      <c r="AX636" s="1922"/>
      <c r="AY636" s="1922"/>
      <c r="AZ636" s="1922"/>
      <c r="BA636" s="1922"/>
      <c r="BB636" s="1922"/>
      <c r="BC636" s="1922"/>
      <c r="BD636" s="1922"/>
      <c r="BE636" s="1007"/>
    </row>
    <row r="637" spans="1:57" ht="15.75" hidden="1" customHeight="1">
      <c r="A637" s="901"/>
      <c r="B637" s="1156"/>
      <c r="C637" s="1043"/>
      <c r="D637" s="952"/>
      <c r="E637" s="1034"/>
      <c r="F637" s="1034"/>
      <c r="G637" s="1034"/>
      <c r="H637" s="1034"/>
      <c r="I637" s="1034">
        <f t="shared" si="183"/>
        <v>0</v>
      </c>
      <c r="J637" s="1030"/>
      <c r="K637" s="1030"/>
      <c r="L637" s="1030"/>
      <c r="M637" s="1031"/>
      <c r="N637" s="1031">
        <f t="shared" si="189"/>
        <v>0</v>
      </c>
      <c r="O637" s="1031"/>
      <c r="P637" s="1028"/>
      <c r="Q637" s="1028"/>
      <c r="R637" s="1028"/>
      <c r="S637" s="1028"/>
      <c r="T637" s="1028"/>
      <c r="U637" s="1028"/>
      <c r="V637" s="1028">
        <f t="shared" si="184"/>
        <v>0</v>
      </c>
      <c r="W637" s="1041"/>
      <c r="X637" s="1041"/>
      <c r="Y637" s="1029"/>
      <c r="Z637" s="1029"/>
      <c r="AA637" s="1029"/>
      <c r="AB637" s="1029"/>
      <c r="AC637" s="1029">
        <f t="shared" si="190"/>
        <v>0</v>
      </c>
      <c r="AD637" s="1033"/>
      <c r="AE637" s="1033"/>
      <c r="AF637" s="1033"/>
      <c r="AG637" s="1033"/>
      <c r="AH637" s="1033">
        <f t="shared" si="188"/>
        <v>0</v>
      </c>
      <c r="AI637" s="1029"/>
      <c r="AJ637" s="1029"/>
      <c r="AK637" s="1029"/>
      <c r="AL637" s="1029"/>
      <c r="AM637" s="1029"/>
      <c r="AN637" s="1029"/>
      <c r="AO637" s="1029"/>
      <c r="AP637" s="1029">
        <f t="shared" si="185"/>
        <v>0</v>
      </c>
      <c r="AQ637" s="1305"/>
      <c r="AR637" s="1933"/>
      <c r="AS637" s="1305"/>
      <c r="AT637" s="1305"/>
      <c r="AU637" s="1305"/>
      <c r="AV637" s="1305"/>
      <c r="AW637" s="1305"/>
      <c r="AX637" s="1922"/>
      <c r="AY637" s="1922"/>
      <c r="AZ637" s="1922"/>
      <c r="BA637" s="1922"/>
      <c r="BB637" s="1922"/>
      <c r="BC637" s="1922"/>
      <c r="BD637" s="1922"/>
      <c r="BE637" s="1007"/>
    </row>
    <row r="638" spans="1:57" ht="15.75" hidden="1" customHeight="1">
      <c r="A638" s="901"/>
      <c r="B638" s="1156"/>
      <c r="C638" s="1043"/>
      <c r="D638" s="952"/>
      <c r="E638" s="1034"/>
      <c r="F638" s="1034"/>
      <c r="G638" s="1034"/>
      <c r="H638" s="1034"/>
      <c r="I638" s="1034">
        <f t="shared" si="183"/>
        <v>0</v>
      </c>
      <c r="J638" s="1030"/>
      <c r="K638" s="1030"/>
      <c r="L638" s="1030"/>
      <c r="M638" s="1031"/>
      <c r="N638" s="1031">
        <f t="shared" si="189"/>
        <v>0</v>
      </c>
      <c r="O638" s="1031"/>
      <c r="P638" s="1028"/>
      <c r="Q638" s="1028"/>
      <c r="R638" s="1028"/>
      <c r="S638" s="1028"/>
      <c r="T638" s="1028"/>
      <c r="U638" s="1028"/>
      <c r="V638" s="1028">
        <f t="shared" si="184"/>
        <v>0</v>
      </c>
      <c r="W638" s="1041"/>
      <c r="X638" s="1041"/>
      <c r="Y638" s="1029"/>
      <c r="Z638" s="1029"/>
      <c r="AA638" s="1029"/>
      <c r="AB638" s="1029"/>
      <c r="AC638" s="1029">
        <f t="shared" si="190"/>
        <v>0</v>
      </c>
      <c r="AD638" s="1033"/>
      <c r="AE638" s="1033"/>
      <c r="AF638" s="1033"/>
      <c r="AG638" s="1033"/>
      <c r="AH638" s="1033">
        <f t="shared" si="188"/>
        <v>0</v>
      </c>
      <c r="AI638" s="1029"/>
      <c r="AJ638" s="1029"/>
      <c r="AK638" s="1029"/>
      <c r="AL638" s="1029"/>
      <c r="AM638" s="1029"/>
      <c r="AN638" s="1029"/>
      <c r="AO638" s="1029"/>
      <c r="AP638" s="1029">
        <f t="shared" si="185"/>
        <v>0</v>
      </c>
      <c r="AQ638" s="1305"/>
      <c r="AR638" s="1933"/>
      <c r="AS638" s="1305"/>
      <c r="AT638" s="1305"/>
      <c r="AU638" s="1305"/>
      <c r="AV638" s="1305"/>
      <c r="AW638" s="1305"/>
      <c r="AX638" s="1922"/>
      <c r="AY638" s="1922"/>
      <c r="AZ638" s="1922"/>
      <c r="BA638" s="1922"/>
      <c r="BB638" s="1922"/>
      <c r="BC638" s="1922"/>
      <c r="BD638" s="1922"/>
      <c r="BE638" s="1007"/>
    </row>
    <row r="639" spans="1:57" ht="15.75" hidden="1" customHeight="1">
      <c r="A639" s="901"/>
      <c r="B639" s="1156"/>
      <c r="C639" s="1043"/>
      <c r="D639" s="952"/>
      <c r="E639" s="1034"/>
      <c r="F639" s="1034"/>
      <c r="G639" s="1034"/>
      <c r="H639" s="1034"/>
      <c r="I639" s="1034">
        <f t="shared" si="183"/>
        <v>0</v>
      </c>
      <c r="J639" s="1030"/>
      <c r="K639" s="1030"/>
      <c r="L639" s="1030"/>
      <c r="M639" s="1031"/>
      <c r="N639" s="1031">
        <f t="shared" si="189"/>
        <v>0</v>
      </c>
      <c r="O639" s="1031"/>
      <c r="P639" s="1028"/>
      <c r="Q639" s="1028"/>
      <c r="R639" s="1028"/>
      <c r="S639" s="1028"/>
      <c r="T639" s="1028"/>
      <c r="U639" s="1028"/>
      <c r="V639" s="1028">
        <f t="shared" si="184"/>
        <v>0</v>
      </c>
      <c r="W639" s="1041"/>
      <c r="X639" s="1041"/>
      <c r="Y639" s="1029"/>
      <c r="Z639" s="1029"/>
      <c r="AA639" s="1029"/>
      <c r="AB639" s="1029"/>
      <c r="AC639" s="1029">
        <f t="shared" si="190"/>
        <v>0</v>
      </c>
      <c r="AD639" s="1033"/>
      <c r="AE639" s="1033"/>
      <c r="AF639" s="1033"/>
      <c r="AG639" s="1033"/>
      <c r="AH639" s="1033">
        <f t="shared" si="188"/>
        <v>0</v>
      </c>
      <c r="AI639" s="1029"/>
      <c r="AJ639" s="1029"/>
      <c r="AK639" s="1029"/>
      <c r="AL639" s="1029"/>
      <c r="AM639" s="1029"/>
      <c r="AN639" s="1029"/>
      <c r="AO639" s="1029"/>
      <c r="AP639" s="1029">
        <f t="shared" si="185"/>
        <v>0</v>
      </c>
      <c r="AQ639" s="1305"/>
      <c r="AR639" s="1933"/>
      <c r="AS639" s="1305"/>
      <c r="AT639" s="1305"/>
      <c r="AU639" s="1305"/>
      <c r="AV639" s="1305"/>
      <c r="AW639" s="1305"/>
      <c r="AX639" s="1922"/>
      <c r="AY639" s="1922"/>
      <c r="AZ639" s="1922"/>
      <c r="BA639" s="1922"/>
      <c r="BB639" s="1922"/>
      <c r="BC639" s="1922"/>
      <c r="BD639" s="1922"/>
      <c r="BE639" s="1007"/>
    </row>
    <row r="640" spans="1:57" ht="15.75" hidden="1" customHeight="1">
      <c r="A640" s="901"/>
      <c r="B640" s="1156"/>
      <c r="C640" s="1043"/>
      <c r="D640" s="952"/>
      <c r="E640" s="1034"/>
      <c r="F640" s="1034"/>
      <c r="G640" s="1034"/>
      <c r="H640" s="1034"/>
      <c r="I640" s="1034">
        <f t="shared" si="183"/>
        <v>0</v>
      </c>
      <c r="J640" s="1030"/>
      <c r="K640" s="1030"/>
      <c r="L640" s="1030"/>
      <c r="M640" s="1031"/>
      <c r="N640" s="1031">
        <f t="shared" si="189"/>
        <v>0</v>
      </c>
      <c r="O640" s="1031"/>
      <c r="P640" s="1028"/>
      <c r="Q640" s="1028"/>
      <c r="R640" s="1028"/>
      <c r="S640" s="1028"/>
      <c r="T640" s="1028"/>
      <c r="U640" s="1028"/>
      <c r="V640" s="1028">
        <f t="shared" si="184"/>
        <v>0</v>
      </c>
      <c r="W640" s="1041"/>
      <c r="X640" s="1041"/>
      <c r="Y640" s="1029"/>
      <c r="Z640" s="1029"/>
      <c r="AA640" s="1029"/>
      <c r="AB640" s="1029"/>
      <c r="AC640" s="1029">
        <f t="shared" si="190"/>
        <v>0</v>
      </c>
      <c r="AD640" s="1033"/>
      <c r="AE640" s="1033"/>
      <c r="AF640" s="1033"/>
      <c r="AG640" s="1033"/>
      <c r="AH640" s="1033">
        <f t="shared" si="188"/>
        <v>0</v>
      </c>
      <c r="AI640" s="1029"/>
      <c r="AJ640" s="1029"/>
      <c r="AK640" s="1029"/>
      <c r="AL640" s="1029"/>
      <c r="AM640" s="1029"/>
      <c r="AN640" s="1029"/>
      <c r="AO640" s="1029"/>
      <c r="AP640" s="1029">
        <f t="shared" si="185"/>
        <v>0</v>
      </c>
      <c r="AQ640" s="1305"/>
      <c r="AR640" s="1933"/>
      <c r="AS640" s="1305"/>
      <c r="AT640" s="1305"/>
      <c r="AU640" s="1305"/>
      <c r="AV640" s="1305"/>
      <c r="AW640" s="1305"/>
      <c r="AX640" s="1922"/>
      <c r="AY640" s="1922"/>
      <c r="AZ640" s="1922"/>
      <c r="BA640" s="1922"/>
      <c r="BB640" s="1922"/>
      <c r="BC640" s="1922"/>
      <c r="BD640" s="1922"/>
      <c r="BE640" s="1007"/>
    </row>
    <row r="641" spans="1:57" ht="15.75" hidden="1" customHeight="1">
      <c r="A641" s="901"/>
      <c r="B641" s="1156"/>
      <c r="C641" s="1043"/>
      <c r="D641" s="952"/>
      <c r="E641" s="1034"/>
      <c r="F641" s="1034"/>
      <c r="G641" s="1034"/>
      <c r="H641" s="1034"/>
      <c r="I641" s="1034">
        <f t="shared" si="183"/>
        <v>0</v>
      </c>
      <c r="J641" s="1030"/>
      <c r="K641" s="1030"/>
      <c r="L641" s="1030"/>
      <c r="M641" s="1031"/>
      <c r="N641" s="1031">
        <f t="shared" si="189"/>
        <v>0</v>
      </c>
      <c r="O641" s="1031"/>
      <c r="P641" s="1028"/>
      <c r="Q641" s="1028"/>
      <c r="R641" s="1028"/>
      <c r="S641" s="1028"/>
      <c r="T641" s="1028"/>
      <c r="U641" s="1028"/>
      <c r="V641" s="1028">
        <f t="shared" si="184"/>
        <v>0</v>
      </c>
      <c r="W641" s="1041"/>
      <c r="X641" s="1041"/>
      <c r="Y641" s="1029"/>
      <c r="Z641" s="1029"/>
      <c r="AA641" s="1029"/>
      <c r="AB641" s="1029"/>
      <c r="AC641" s="1029">
        <f t="shared" si="190"/>
        <v>0</v>
      </c>
      <c r="AD641" s="1033"/>
      <c r="AE641" s="1033"/>
      <c r="AF641" s="1033"/>
      <c r="AG641" s="1033"/>
      <c r="AH641" s="1033">
        <f t="shared" si="188"/>
        <v>0</v>
      </c>
      <c r="AI641" s="1029"/>
      <c r="AJ641" s="1029"/>
      <c r="AK641" s="1029"/>
      <c r="AL641" s="1029"/>
      <c r="AM641" s="1029"/>
      <c r="AN641" s="1029"/>
      <c r="AO641" s="1029"/>
      <c r="AP641" s="1029">
        <f t="shared" si="185"/>
        <v>0</v>
      </c>
      <c r="AQ641" s="1305"/>
      <c r="AR641" s="1933"/>
      <c r="AS641" s="1305"/>
      <c r="AT641" s="1305"/>
      <c r="AU641" s="1305"/>
      <c r="AV641" s="1305"/>
      <c r="AW641" s="1305"/>
      <c r="AX641" s="1922"/>
      <c r="AY641" s="1922"/>
      <c r="AZ641" s="1922"/>
      <c r="BA641" s="1922"/>
      <c r="BB641" s="1922"/>
      <c r="BC641" s="1922"/>
      <c r="BD641" s="1922"/>
      <c r="BE641" s="1007"/>
    </row>
    <row r="642" spans="1:57" ht="15.75" hidden="1" customHeight="1">
      <c r="A642" s="901"/>
      <c r="B642" s="1156"/>
      <c r="C642" s="1010"/>
      <c r="D642" s="952"/>
      <c r="E642" s="1034"/>
      <c r="F642" s="1034"/>
      <c r="G642" s="1034"/>
      <c r="H642" s="1034"/>
      <c r="I642" s="1034">
        <f t="shared" si="183"/>
        <v>0</v>
      </c>
      <c r="J642" s="1030"/>
      <c r="K642" s="1030"/>
      <c r="L642" s="1030"/>
      <c r="M642" s="1031"/>
      <c r="N642" s="1031">
        <f t="shared" si="189"/>
        <v>0</v>
      </c>
      <c r="O642" s="1031"/>
      <c r="P642" s="1028"/>
      <c r="Q642" s="1028"/>
      <c r="R642" s="1028"/>
      <c r="S642" s="1028"/>
      <c r="T642" s="1028"/>
      <c r="U642" s="1028"/>
      <c r="V642" s="1028">
        <f t="shared" si="184"/>
        <v>0</v>
      </c>
      <c r="W642" s="1041"/>
      <c r="X642" s="1041"/>
      <c r="Y642" s="1029"/>
      <c r="Z642" s="1029"/>
      <c r="AA642" s="1029"/>
      <c r="AB642" s="1029"/>
      <c r="AC642" s="1029">
        <f t="shared" si="190"/>
        <v>0</v>
      </c>
      <c r="AD642" s="1033"/>
      <c r="AE642" s="1033"/>
      <c r="AF642" s="1033"/>
      <c r="AG642" s="1033"/>
      <c r="AH642" s="1033">
        <f t="shared" si="188"/>
        <v>0</v>
      </c>
      <c r="AI642" s="1029"/>
      <c r="AJ642" s="1029"/>
      <c r="AK642" s="1029"/>
      <c r="AL642" s="1029"/>
      <c r="AM642" s="1029"/>
      <c r="AN642" s="1029"/>
      <c r="AO642" s="1029"/>
      <c r="AP642" s="1029">
        <f t="shared" si="185"/>
        <v>0</v>
      </c>
      <c r="AQ642" s="1305"/>
      <c r="AR642" s="1933"/>
      <c r="AS642" s="1305"/>
      <c r="AT642" s="1305"/>
      <c r="AU642" s="1305"/>
      <c r="AV642" s="1305"/>
      <c r="AW642" s="1305"/>
      <c r="AX642" s="1922"/>
      <c r="AY642" s="1922"/>
      <c r="AZ642" s="1922"/>
      <c r="BA642" s="1922"/>
      <c r="BB642" s="1922"/>
      <c r="BC642" s="1922"/>
      <c r="BD642" s="1922"/>
      <c r="BE642" s="1007"/>
    </row>
    <row r="643" spans="1:57" ht="12.75" hidden="1" customHeight="1">
      <c r="B643" s="3841" t="s">
        <v>611</v>
      </c>
      <c r="C643" s="3841"/>
      <c r="D643" s="888" t="e">
        <f>SUM(D34:D587)</f>
        <v>#REF!</v>
      </c>
      <c r="E643" s="897" t="e">
        <f>E13+E34+E55+E76+E97+E118+E139+E160+E181+E202+E223+E244+E265+E286+E307+E328+E349+E370+E391+E412+E433+E454+E475+E496+E517+E538+E559+E580+E601+E622</f>
        <v>#REF!</v>
      </c>
      <c r="F643" s="897" t="e">
        <f>F13+F34+F55+F76+F97+F118+F139+F160+F181+F202+F223+F244+F265+F286+F307+F328+F349+F370+F391+F412+F433+F454+F475+F496+F517+F538+F559+F580+F601+F622</f>
        <v>#REF!</v>
      </c>
      <c r="G643" s="897" t="e">
        <f>G13+G34+G55+G76+G97+G118+G139+G160+G181+G202+G223+G244+G265+G286+G307+G328+G349+G370+G391+G412+G433+G454+G475+G496+G517+G538+G559+G580+G601+G622</f>
        <v>#REF!</v>
      </c>
      <c r="H643" s="897" t="e">
        <f>H13+H34+H55+H76+H97+H118+H139+H160+H181+H202+H223+H244+H265+H286+H307+H328+H349+H370+H391+H412+H433+H454+H475+H496+H517+H538+H559+H580+H601+H622</f>
        <v>#REF!</v>
      </c>
      <c r="I643" s="897" t="e">
        <f t="shared" si="183"/>
        <v>#REF!</v>
      </c>
      <c r="J643" s="898" t="e">
        <f>J13+J34+J55+J76+J97+J118+J139+J160+J181+J202+J223+J244+J265+J286+J307+J328+J349+J370+J391+J412+J433+J454+J475+J496+J517+J538+J559+J580+J601+J622</f>
        <v>#REF!</v>
      </c>
      <c r="K643" s="898" t="e">
        <f>K13+K34+K55+K76+K97+K118+K139+K160+K181+K202+K223+K244+K265+K286+K307+K328+K349+K370+K391+K412+K433+K454+K475+K496+K517+K538+K559+K580+K601+K622</f>
        <v>#REF!</v>
      </c>
      <c r="L643" s="898" t="e">
        <f>L13+L34+L55+L76+L97+L118+L139+L160+L181+L202+L223+L244+L265+L286+L307+L328+L349+L370+L391+L412+L433+L454+L475+L496+L517+L538+L559+L580+L601+L622</f>
        <v>#REF!</v>
      </c>
      <c r="M643" s="899" t="e">
        <f>M13+M34+M55+M76+M97+M118+M139+M160+M181+M202+M223+M244+M265+M286+M307+M328+M349+M370+M391+M412+M433+M454+M475+M496+M517+M538+M559+M580+M601+M622</f>
        <v>#REF!</v>
      </c>
      <c r="N643" s="899" t="e">
        <f t="shared" si="189"/>
        <v>#REF!</v>
      </c>
      <c r="O643" s="899"/>
      <c r="P643" s="1005">
        <f>P13+P34+P55+P76+P97+P118+P139+P160+P181+P202+P223+P244+P265+P286+P307+P328+P349+P370+P391+P412+P433+P454+P475+P496+P517+P538+P559+P580+P601+P622</f>
        <v>3.09</v>
      </c>
      <c r="Q643" s="1005"/>
      <c r="R643" s="1005" t="e">
        <f>R13+R34+R55+R76+R97+R118+R139+R160+R181+R202+R223+R244+R265+R286+R307+R328+R349+R370+R391+R412+R433+R454+R475+R496+R517+R538+R559+R580+R601+R622</f>
        <v>#REF!</v>
      </c>
      <c r="S643" s="1005"/>
      <c r="T643" s="1005" t="e">
        <f>T13+T34+T55+T76+T97+T118+T139+T160+T181+T202+T223+T244+T265+T286+T307+T328+T349+T370+T391+T412+T433+T454+T475+T496+T517+T538+T559+T580+T601+T622</f>
        <v>#REF!</v>
      </c>
      <c r="U643" s="1005" t="e">
        <f>U13+U34+U55+U76+U97+U118+U139+U160+U181+U202+U223+U244+U265+U286+U307+U328+U349+U370+U391+U412+U433+U454+U475+U496+U517+U538+U559+U580+U601+U622</f>
        <v>#REF!</v>
      </c>
      <c r="V643" s="1005" t="e">
        <f t="shared" si="184"/>
        <v>#REF!</v>
      </c>
      <c r="W643" s="896"/>
      <c r="X643" s="896"/>
      <c r="Y643" s="892">
        <f>Y13+Y34+Y55+Y76+Y97+Y118+Y139+Y160+Y181+Y202+Y223+Y244+Y265+Y286+Y307+Y328+Y349+Y370+Y391+Y412+Y433+Y454+Y475+Y496+Y517+Y538+Y559+Y580+Y601+Y622</f>
        <v>6.2889999999999997</v>
      </c>
      <c r="Z643" s="892">
        <f>Z13+Z34+Z55+Z76+Z97+Z118+Z139+Z160+Z181+Z202+Z223+Z244+Z265+Z286+Z307+Z328+Z349+Z370+Z391+Z412+Z433+Z454+Z475+Z496+Z517+Z538+Z559+Z580+Z601+Z622</f>
        <v>0</v>
      </c>
      <c r="AA643" s="892">
        <f>AA13+AA34+AA55+AA76+AA97+AA118+AA139+AA160+AA181+AA202+AA223+AA244+AA265+AA286+AA307+AA328+AA349+AA370+AA391+AA412+AA433+AA454+AA475+AA496+AA517+AA538+AA559+AA580+AA601+AA622</f>
        <v>250201</v>
      </c>
      <c r="AB643" s="892">
        <f>AB13+AB34+AB55+AB76+AB97+AB118+AB139+AB160+AB181+AB202+AB223+AB244+AB265+AB286+AB307+AB328+AB349+AB370+AB391+AB412+AB433+AB454+AB475+AB496+AB517+AB538+AB559+AB580+AB601+AB622</f>
        <v>0</v>
      </c>
      <c r="AC643" s="892">
        <f t="shared" si="190"/>
        <v>250201</v>
      </c>
      <c r="AD643" s="895">
        <f>AD13+AD34+AD55+AD76+AD97+AD118+AD139+AD160+AD181+AD202+AD223+AD244+AD265+AD286+AD307+AD328+AD349+AD370+AD391+AD412+AD433+AD454+AD475+AD496+AD517+AD538+AD559+AD580+AD601+AD622</f>
        <v>0</v>
      </c>
      <c r="AE643" s="895">
        <f>AE13+AE34+AE55+AE76+AE97+AE118+AE139+AE160+AE181+AE202+AE223+AE244+AE265+AE286+AE307+AE328+AE349+AE370+AE391+AE412+AE433+AE454+AE475+AE496+AE517+AE538+AE559+AE580+AE601+AE622</f>
        <v>0</v>
      </c>
      <c r="AF643" s="894">
        <f>AF13+AF34+AF55+AF76+AF97+AF118+AF139+AF160+AF181+AF202+AF223+AF244+AF265+AF286+AF307+AF328+AF349+AF370+AF391+AF412+AF433+AF454+AF475+AF496+AF517+AF538+AF559+AF580+AF601+AF622</f>
        <v>0</v>
      </c>
      <c r="AG643" s="893">
        <f>AG13+AG34+AG55+AG76+AG97+AG118+AG139+AG160+AG181+AG202+AG223+AG244+AG265+AG286+AG307+AG328+AG349+AG370+AG391+AG412+AG433+AG454+AG475+AG496+AG517+AG538+AG559+AG580+AG601+AG622</f>
        <v>0</v>
      </c>
      <c r="AH643" s="893">
        <f t="shared" si="188"/>
        <v>0</v>
      </c>
      <c r="AI643" s="892">
        <f>AI13+AI34+AI55+AI76+AI97+AI118+AI139+AI160+AI181+AI202+AI223+AI244+AI265+AI286+AI307+AI328+AI349+AI370+AI391+AI412+AI433+AI454+AI475+AI496+AI517+AI538+AI559+AI580+AI601+AI622</f>
        <v>115.99</v>
      </c>
      <c r="AJ643" s="892"/>
      <c r="AK643" s="892"/>
      <c r="AL643" s="892">
        <f>AL13+AL34+AL55+AL76+AL97+AL118+AL139+AL160+AL181+AL202+AL223+AL244+AL265+AL286+AL307+AL328+AL349+AL370+AL391+AL412+AL433+AL454+AL475+AL496+AL517+AL538+AL559+AL580+AL601+AL622</f>
        <v>140439.4</v>
      </c>
      <c r="AM643" s="892"/>
      <c r="AN643" s="892">
        <f>AN13+AN34+AN55+AN76+AN97+AN118+AN139+AN160+AN181+AN202+AN223+AN244+AN265+AN286+AN307+AN328+AN349+AN370+AN391+AN412+AN433+AN454+AN475+AN496+AN517+AN538+AN559+AN580+AN601+AN622</f>
        <v>6663.6</v>
      </c>
      <c r="AO643" s="892">
        <f>AO13+AO34+AO55+AO76+AO97+AO118+AO139+AO160+AO181+AO202+AO223+AO244+AO265+AO286+AO307+AO328+AO349+AO370+AO391+AO412+AO433+AO454+AO475+AO496+AO517+AO538+AO559+AO580+AO601+AO622</f>
        <v>159926.39999999999</v>
      </c>
      <c r="AP643" s="892">
        <f t="shared" si="185"/>
        <v>307029.40000000002</v>
      </c>
      <c r="AQ643" s="1312"/>
      <c r="AR643" s="1938"/>
      <c r="AS643" s="1312"/>
      <c r="AT643" s="1312"/>
      <c r="AU643" s="1312"/>
      <c r="AV643" s="1312"/>
      <c r="AW643" s="1312"/>
      <c r="AX643" s="1929"/>
      <c r="AY643" s="1929"/>
      <c r="AZ643" s="1929"/>
      <c r="BA643" s="1929"/>
      <c r="BB643" s="1929"/>
      <c r="BC643" s="1929"/>
      <c r="BD643" s="1929"/>
      <c r="BE643" s="1007"/>
    </row>
    <row r="644" spans="1:57" ht="12" hidden="1" customHeight="1">
      <c r="B644" s="3841" t="s">
        <v>633</v>
      </c>
      <c r="C644" s="3841"/>
      <c r="D644" s="1124"/>
      <c r="E644" s="1125"/>
      <c r="F644" s="1125"/>
      <c r="G644" s="1125"/>
      <c r="H644" s="1125"/>
      <c r="I644" s="1125">
        <f t="shared" si="183"/>
        <v>0</v>
      </c>
      <c r="J644" s="1126"/>
      <c r="K644" s="1126"/>
      <c r="L644" s="1126"/>
      <c r="M644" s="1127"/>
      <c r="N644" s="1127">
        <f t="shared" si="189"/>
        <v>0</v>
      </c>
      <c r="O644" s="1127"/>
      <c r="P644" s="1128">
        <f>E644+J644</f>
        <v>0</v>
      </c>
      <c r="Q644" s="1128"/>
      <c r="R644" s="1128">
        <f>F644+K644</f>
        <v>0</v>
      </c>
      <c r="S644" s="1128"/>
      <c r="T644" s="1128">
        <f t="shared" ref="T644:U647" si="192">G644+L644</f>
        <v>0</v>
      </c>
      <c r="U644" s="1128">
        <f t="shared" si="192"/>
        <v>0</v>
      </c>
      <c r="V644" s="1128">
        <f t="shared" si="184"/>
        <v>0</v>
      </c>
      <c r="W644" s="919"/>
      <c r="X644" s="919"/>
      <c r="Y644" s="1129"/>
      <c r="Z644" s="1129"/>
      <c r="AA644" s="1129"/>
      <c r="AB644" s="1129"/>
      <c r="AC644" s="1129">
        <f t="shared" si="190"/>
        <v>0</v>
      </c>
      <c r="AD644" s="1130"/>
      <c r="AE644" s="1130"/>
      <c r="AF644" s="1130"/>
      <c r="AG644" s="1130"/>
      <c r="AH644" s="1130">
        <f t="shared" si="188"/>
        <v>0</v>
      </c>
      <c r="AI644" s="1129">
        <f>Y644+AD644</f>
        <v>0</v>
      </c>
      <c r="AJ644" s="1129"/>
      <c r="AK644" s="1129"/>
      <c r="AL644" s="1129">
        <f>Z644+AE644</f>
        <v>0</v>
      </c>
      <c r="AM644" s="1129"/>
      <c r="AN644" s="1129">
        <f t="shared" ref="AN644:AO647" si="193">AA644+AF644</f>
        <v>0</v>
      </c>
      <c r="AO644" s="1129">
        <f t="shared" si="193"/>
        <v>0</v>
      </c>
      <c r="AP644" s="1129">
        <f t="shared" si="185"/>
        <v>0</v>
      </c>
      <c r="AQ644" s="1313"/>
      <c r="AR644" s="1939"/>
      <c r="AS644" s="1313"/>
      <c r="AT644" s="1313"/>
      <c r="AU644" s="1313"/>
      <c r="AV644" s="1313"/>
      <c r="AW644" s="1313"/>
      <c r="AX644" s="1930"/>
      <c r="AY644" s="1930"/>
      <c r="AZ644" s="1930"/>
      <c r="BA644" s="1930"/>
      <c r="BB644" s="1930"/>
      <c r="BC644" s="1930"/>
      <c r="BD644" s="1930"/>
      <c r="BE644" s="1007"/>
    </row>
    <row r="645" spans="1:57" ht="50.25" customHeight="1">
      <c r="B645" s="2484" t="s">
        <v>561</v>
      </c>
      <c r="C645" s="2485" t="s">
        <v>632</v>
      </c>
      <c r="D645" s="1131"/>
      <c r="E645" s="1132"/>
      <c r="F645" s="1012">
        <v>5000</v>
      </c>
      <c r="G645" s="1012"/>
      <c r="H645" s="1012"/>
      <c r="I645" s="1012">
        <f t="shared" si="183"/>
        <v>5000</v>
      </c>
      <c r="J645" s="1132"/>
      <c r="K645" s="1036"/>
      <c r="L645" s="1036"/>
      <c r="M645" s="922"/>
      <c r="N645" s="1025">
        <f t="shared" si="189"/>
        <v>0</v>
      </c>
      <c r="O645" s="1025"/>
      <c r="P645" s="997">
        <f>E645+J645</f>
        <v>0</v>
      </c>
      <c r="Q645" s="997"/>
      <c r="R645" s="1003">
        <v>13000</v>
      </c>
      <c r="S645" s="1003"/>
      <c r="T645" s="1003">
        <f t="shared" si="192"/>
        <v>0</v>
      </c>
      <c r="U645" s="1003">
        <f t="shared" si="192"/>
        <v>0</v>
      </c>
      <c r="V645" s="1003">
        <f t="shared" si="184"/>
        <v>13000</v>
      </c>
      <c r="W645" s="1133"/>
      <c r="X645" s="1133"/>
      <c r="Y645" s="1016"/>
      <c r="Z645" s="1016"/>
      <c r="AA645" s="1016"/>
      <c r="AB645" s="1016"/>
      <c r="AC645" s="1016">
        <f t="shared" si="190"/>
        <v>0</v>
      </c>
      <c r="AD645" s="1017"/>
      <c r="AE645" s="1017"/>
      <c r="AF645" s="1017"/>
      <c r="AG645" s="1017"/>
      <c r="AH645" s="1017">
        <f t="shared" si="188"/>
        <v>0</v>
      </c>
      <c r="AI645" s="1016">
        <f>Y645+AD645</f>
        <v>0</v>
      </c>
      <c r="AJ645" s="1016"/>
      <c r="AK645" s="1016"/>
      <c r="AL645" s="902">
        <v>16178.7</v>
      </c>
      <c r="AM645" s="902"/>
      <c r="AN645" s="902">
        <f t="shared" si="193"/>
        <v>0</v>
      </c>
      <c r="AO645" s="902">
        <f t="shared" si="193"/>
        <v>0</v>
      </c>
      <c r="AP645" s="902">
        <f t="shared" si="185"/>
        <v>16178.7</v>
      </c>
      <c r="AQ645" s="1308"/>
      <c r="AR645" s="1937"/>
      <c r="AS645" s="1308"/>
      <c r="AT645" s="1308">
        <v>10000</v>
      </c>
      <c r="AU645" s="1306"/>
      <c r="AV645" s="1306"/>
      <c r="AW645" s="1308">
        <f>AT645</f>
        <v>10000</v>
      </c>
      <c r="AX645" s="1923"/>
      <c r="AY645" s="1923"/>
      <c r="AZ645" s="1923"/>
      <c r="BA645" s="1925">
        <v>20000</v>
      </c>
      <c r="BB645" s="1925"/>
      <c r="BC645" s="1925"/>
      <c r="BD645" s="1925">
        <f>BA645</f>
        <v>20000</v>
      </c>
      <c r="BE645" s="1007" t="s">
        <v>290</v>
      </c>
    </row>
    <row r="646" spans="1:57" ht="19.149999999999999" hidden="1" customHeight="1">
      <c r="B646" s="3839" t="s">
        <v>631</v>
      </c>
      <c r="C646" s="3839"/>
      <c r="D646" s="1136"/>
      <c r="E646" s="1136"/>
      <c r="F646" s="1136"/>
      <c r="G646" s="1136"/>
      <c r="H646" s="1134"/>
      <c r="I646" s="1134">
        <f t="shared" si="183"/>
        <v>0</v>
      </c>
      <c r="J646" s="1136"/>
      <c r="K646" s="1136"/>
      <c r="L646" s="1136"/>
      <c r="M646" s="1134"/>
      <c r="N646" s="1134">
        <f t="shared" si="189"/>
        <v>0</v>
      </c>
      <c r="O646" s="1134"/>
      <c r="P646" s="997">
        <f>E646+J646</f>
        <v>0</v>
      </c>
      <c r="Q646" s="997"/>
      <c r="R646" s="997">
        <f>F646+K646</f>
        <v>0</v>
      </c>
      <c r="S646" s="997"/>
      <c r="T646" s="997">
        <f t="shared" si="192"/>
        <v>0</v>
      </c>
      <c r="U646" s="997">
        <f t="shared" si="192"/>
        <v>0</v>
      </c>
      <c r="V646" s="997">
        <f t="shared" si="184"/>
        <v>0</v>
      </c>
      <c r="W646" s="1137"/>
      <c r="X646" s="1137"/>
      <c r="Y646" s="1134"/>
      <c r="Z646" s="1134"/>
      <c r="AA646" s="1134"/>
      <c r="AB646" s="1134"/>
      <c r="AC646" s="1134">
        <f t="shared" si="190"/>
        <v>0</v>
      </c>
      <c r="AD646" s="1135"/>
      <c r="AE646" s="1138"/>
      <c r="AF646" s="1135"/>
      <c r="AG646" s="1139"/>
      <c r="AH646" s="1139">
        <f t="shared" si="188"/>
        <v>0</v>
      </c>
      <c r="AI646" s="1016">
        <f>Y646+AD646</f>
        <v>0</v>
      </c>
      <c r="AJ646" s="1016"/>
      <c r="AK646" s="1016"/>
      <c r="AL646" s="1016">
        <f>Z646+AE646</f>
        <v>0</v>
      </c>
      <c r="AM646" s="1016"/>
      <c r="AN646" s="1016">
        <f t="shared" si="193"/>
        <v>0</v>
      </c>
      <c r="AO646" s="1016">
        <f t="shared" si="193"/>
        <v>0</v>
      </c>
      <c r="AP646" s="1016">
        <f t="shared" si="185"/>
        <v>0</v>
      </c>
      <c r="AQ646" s="1016"/>
      <c r="AR646" s="1315"/>
      <c r="AS646" s="1016"/>
      <c r="AT646" s="1016"/>
      <c r="AU646" s="1016"/>
      <c r="AV646" s="1016"/>
      <c r="AW646" s="1016"/>
      <c r="AX646" s="1016"/>
      <c r="AY646" s="1016"/>
      <c r="AZ646" s="1016"/>
      <c r="BA646" s="1016"/>
      <c r="BB646" s="1016"/>
      <c r="BC646" s="1016"/>
      <c r="BD646" s="1016"/>
      <c r="BE646" s="1007"/>
    </row>
    <row r="647" spans="1:57" ht="69" hidden="1" customHeight="1">
      <c r="B647" s="1158" t="s">
        <v>534</v>
      </c>
      <c r="C647" s="1159" t="s">
        <v>452</v>
      </c>
      <c r="D647" s="1024"/>
      <c r="E647" s="1140"/>
      <c r="F647" s="1140"/>
      <c r="G647" s="1140"/>
      <c r="H647" s="920"/>
      <c r="I647" s="920">
        <f t="shared" si="183"/>
        <v>0</v>
      </c>
      <c r="J647" s="1132"/>
      <c r="K647" s="1132"/>
      <c r="L647" s="1132"/>
      <c r="M647" s="921"/>
      <c r="N647" s="921">
        <f t="shared" si="189"/>
        <v>0</v>
      </c>
      <c r="O647" s="921"/>
      <c r="P647" s="997">
        <f>E647+J647</f>
        <v>0</v>
      </c>
      <c r="Q647" s="997"/>
      <c r="R647" s="997">
        <f>F647+K647</f>
        <v>0</v>
      </c>
      <c r="S647" s="997"/>
      <c r="T647" s="997">
        <f t="shared" si="192"/>
        <v>0</v>
      </c>
      <c r="U647" s="997">
        <f t="shared" si="192"/>
        <v>0</v>
      </c>
      <c r="V647" s="997">
        <f t="shared" si="184"/>
        <v>0</v>
      </c>
      <c r="W647" s="1133"/>
      <c r="X647" s="1133"/>
      <c r="Y647" s="917"/>
      <c r="Z647" s="917"/>
      <c r="AA647" s="917"/>
      <c r="AB647" s="917"/>
      <c r="AC647" s="917">
        <f t="shared" si="190"/>
        <v>0</v>
      </c>
      <c r="AD647" s="1141"/>
      <c r="AE647" s="1141"/>
      <c r="AF647" s="1141"/>
      <c r="AG647" s="918"/>
      <c r="AH647" s="918">
        <f t="shared" si="188"/>
        <v>0</v>
      </c>
      <c r="AI647" s="917">
        <f>Y647+AD647</f>
        <v>0</v>
      </c>
      <c r="AJ647" s="917"/>
      <c r="AK647" s="917"/>
      <c r="AL647" s="917">
        <f>Z647+AE647</f>
        <v>0</v>
      </c>
      <c r="AM647" s="917"/>
      <c r="AN647" s="917">
        <f t="shared" si="193"/>
        <v>0</v>
      </c>
      <c r="AO647" s="917">
        <f t="shared" si="193"/>
        <v>0</v>
      </c>
      <c r="AP647" s="917">
        <f t="shared" si="185"/>
        <v>0</v>
      </c>
      <c r="AQ647" s="917"/>
      <c r="AR647" s="1940"/>
      <c r="AS647" s="917"/>
      <c r="AT647" s="917"/>
      <c r="AU647" s="917"/>
      <c r="AV647" s="917"/>
      <c r="AW647" s="917"/>
      <c r="AX647" s="917"/>
      <c r="AY647" s="917"/>
      <c r="AZ647" s="917"/>
      <c r="BA647" s="917"/>
      <c r="BB647" s="917"/>
      <c r="BC647" s="917"/>
      <c r="BD647" s="917"/>
      <c r="BE647" s="1007" t="s">
        <v>913</v>
      </c>
    </row>
    <row r="648" spans="1:57" ht="30" customHeight="1">
      <c r="B648" s="3840" t="s">
        <v>630</v>
      </c>
      <c r="C648" s="3840"/>
      <c r="D648" s="1221"/>
      <c r="E648" s="1221" t="e">
        <f>SUM(E643:E645)</f>
        <v>#REF!</v>
      </c>
      <c r="F648" s="1221" t="e">
        <f>SUM(F643:F645)</f>
        <v>#REF!</v>
      </c>
      <c r="G648" s="1221" t="e">
        <f>SUM(G643:G645)</f>
        <v>#REF!</v>
      </c>
      <c r="H648" s="1221" t="e">
        <f>SUM(H643:H645)</f>
        <v>#REF!</v>
      </c>
      <c r="I648" s="1221" t="e">
        <f t="shared" si="183"/>
        <v>#REF!</v>
      </c>
      <c r="J648" s="1221" t="e">
        <f>SUM(J643:J645)</f>
        <v>#REF!</v>
      </c>
      <c r="K648" s="1221" t="e">
        <f>SUM(K643:K645)</f>
        <v>#REF!</v>
      </c>
      <c r="L648" s="1221" t="e">
        <f>SUM(L643:L645)</f>
        <v>#REF!</v>
      </c>
      <c r="M648" s="1221" t="e">
        <f>SUM(M643:M645)</f>
        <v>#REF!</v>
      </c>
      <c r="N648" s="1221" t="e">
        <f t="shared" si="189"/>
        <v>#REF!</v>
      </c>
      <c r="O648" s="1221">
        <f>O412+O160</f>
        <v>0</v>
      </c>
      <c r="P648" s="1230">
        <f>P118+P160+P370+P412+P496+P517+P580</f>
        <v>3.09</v>
      </c>
      <c r="Q648" s="1230" t="e">
        <f>Q118+Q160+Q370+Q412+Q496+Q517+Q580+Q538</f>
        <v>#REF!</v>
      </c>
      <c r="R648" s="1221" t="e">
        <f>R160+R370+R391+R412+R496+R517+R580+R645+R538</f>
        <v>#REF!</v>
      </c>
      <c r="S648" s="1221">
        <f>S160+S370+S391+S412+S496+S517+S580+S645+S538</f>
        <v>139417.29999999999</v>
      </c>
      <c r="T648" s="1221" t="e">
        <f>T160+T370+T391+T412+T496+T517+T580+T645+T538</f>
        <v>#REF!</v>
      </c>
      <c r="U648" s="1221" t="e">
        <f>U160+U370+U391+U412+U496+U517+U580+U645+U538</f>
        <v>#REF!</v>
      </c>
      <c r="V648" s="1221" t="e">
        <f>V160+V370+V391+V412+V496+V517+V580+V645+V538</f>
        <v>#REF!</v>
      </c>
      <c r="W648" s="1221">
        <f t="shared" ref="W648:AH648" si="194">SUM(W643:W645)</f>
        <v>0</v>
      </c>
      <c r="X648" s="1221">
        <f t="shared" si="194"/>
        <v>0</v>
      </c>
      <c r="Y648" s="1221">
        <f t="shared" si="194"/>
        <v>6.2889999999999997</v>
      </c>
      <c r="Z648" s="1221">
        <f t="shared" si="194"/>
        <v>0</v>
      </c>
      <c r="AA648" s="1221">
        <f t="shared" si="194"/>
        <v>250201</v>
      </c>
      <c r="AB648" s="1221">
        <f t="shared" si="194"/>
        <v>0</v>
      </c>
      <c r="AC648" s="1221">
        <f t="shared" si="194"/>
        <v>250201</v>
      </c>
      <c r="AD648" s="1221">
        <f t="shared" si="194"/>
        <v>0</v>
      </c>
      <c r="AE648" s="1221">
        <f t="shared" si="194"/>
        <v>0</v>
      </c>
      <c r="AF648" s="1221">
        <f t="shared" si="194"/>
        <v>0</v>
      </c>
      <c r="AG648" s="1221">
        <f t="shared" si="194"/>
        <v>0</v>
      </c>
      <c r="AH648" s="1221">
        <f t="shared" si="194"/>
        <v>0</v>
      </c>
      <c r="AI648" s="1220">
        <f>AI391+AI412</f>
        <v>115.99</v>
      </c>
      <c r="AJ648" s="1221">
        <f>AJ580+AJ538+AJ370+AJ391</f>
        <v>0</v>
      </c>
      <c r="AK648" s="1221">
        <f>AK391+AK412+AK538+AK580+AK370</f>
        <v>2</v>
      </c>
      <c r="AL648" s="1221">
        <f>AL645+AL412+AL391+AL370+AL496+AL580+AL538</f>
        <v>156618.1</v>
      </c>
      <c r="AM648" s="1221">
        <f>AM580+AM538+AM412+AM391+AM370</f>
        <v>421458</v>
      </c>
      <c r="AN648" s="1221">
        <f>SUM(AN643:AN647)</f>
        <v>6663.6</v>
      </c>
      <c r="AO648" s="1221">
        <f>SUM(AO643:AO647)</f>
        <v>159926.39999999999</v>
      </c>
      <c r="AP648" s="1221">
        <f t="shared" si="185"/>
        <v>744666.1</v>
      </c>
      <c r="AQ648" s="1221">
        <f>AQ118+AQ370+AQ97+AQ580</f>
        <v>12.8</v>
      </c>
      <c r="AR648" s="1221">
        <f>AR118+AR370+AR97+AR580</f>
        <v>0</v>
      </c>
      <c r="AS648" s="1221">
        <f>AS118+AS370+AS97+AS580+AS202</f>
        <v>4</v>
      </c>
      <c r="AT648" s="1221">
        <f>AT97+AT118+AT202+AT370+AT391+AT412+AT433+AT454+AT496+AT538+AT559+AT580+AT645</f>
        <v>295774.2</v>
      </c>
      <c r="AU648" s="1221">
        <f>AU97+AU118+AU202+AU370+AU391+AU412+AU433+AU454+AU496+AU538+AU559+AU580+AU645</f>
        <v>4981</v>
      </c>
      <c r="AV648" s="1221">
        <f>AV97+AV118+AV202+AV370+AV391+AV412+AV433+AV454+AV496+AV538+AV559+AV580+AV645</f>
        <v>119544</v>
      </c>
      <c r="AW648" s="1221">
        <f>AW97+AW118+AW202+AW370+AW391+AW412+AW433+AW454+AW496+AW538+AW559+AW580+AW645</f>
        <v>420299.2</v>
      </c>
      <c r="AX648" s="1220">
        <f>AX391+AX412+AX433+AX454+AX559+AX623</f>
        <v>359.84999999999997</v>
      </c>
      <c r="AY648" s="1221">
        <f>AY391+AY412+AY433+AY454+AY559+AY623</f>
        <v>0</v>
      </c>
      <c r="AZ648" s="1221">
        <f>AZ391+AZ412+AZ433+AZ454+AZ559+AZ623</f>
        <v>6</v>
      </c>
      <c r="BA648" s="1221">
        <f>BA645</f>
        <v>20000</v>
      </c>
      <c r="BB648" s="1221">
        <f>BB391+BB412+BB433+BB454+BB559+BB623</f>
        <v>20807.5</v>
      </c>
      <c r="BC648" s="1221">
        <f>BC391+BC412+BC433+BC454+BC559+BC623</f>
        <v>499380</v>
      </c>
      <c r="BD648" s="1221">
        <f>BD391+BD412+BD433+BD454+BD559+BD623+BD645</f>
        <v>540187.5</v>
      </c>
      <c r="BE648" s="1007"/>
    </row>
    <row r="649" spans="1:57" s="1150" customFormat="1" ht="18.75" hidden="1">
      <c r="B649" s="1223"/>
      <c r="C649" s="1224"/>
      <c r="D649" s="1226"/>
      <c r="E649" s="1226"/>
      <c r="F649" s="1226"/>
      <c r="G649" s="1226"/>
      <c r="H649" s="1226"/>
      <c r="I649" s="1226"/>
      <c r="J649" s="1226"/>
      <c r="K649" s="1226"/>
      <c r="L649" s="1226"/>
      <c r="M649" s="1226"/>
      <c r="N649" s="1226"/>
      <c r="O649" s="1755"/>
      <c r="P649" s="1231"/>
      <c r="Q649" s="1231"/>
      <c r="R649" s="1227"/>
      <c r="S649" s="1227"/>
      <c r="T649" s="1227"/>
      <c r="U649" s="1227"/>
      <c r="V649" s="1227"/>
      <c r="W649" s="1226"/>
      <c r="X649" s="1226"/>
      <c r="Y649" s="1225"/>
      <c r="Z649" s="1226"/>
      <c r="AA649" s="1226"/>
      <c r="AB649" s="1226"/>
      <c r="AC649" s="1226"/>
      <c r="AD649" s="1226"/>
      <c r="AE649" s="1226"/>
      <c r="AF649" s="1226"/>
      <c r="AG649" s="1225"/>
      <c r="AH649" s="1225"/>
      <c r="AI649" s="1941"/>
      <c r="AJ649" s="1225"/>
      <c r="AK649" s="1225"/>
      <c r="AL649" s="1226"/>
      <c r="AM649" s="1805"/>
      <c r="AN649" s="3842"/>
      <c r="AO649" s="3842"/>
      <c r="AP649" s="1226"/>
      <c r="AQ649" s="1273"/>
      <c r="AR649" s="1941"/>
      <c r="AS649" s="1273"/>
      <c r="AT649" s="1273"/>
      <c r="AU649" s="1273"/>
      <c r="AV649" s="1293"/>
      <c r="AW649" s="1273"/>
      <c r="AX649" s="1867"/>
      <c r="AY649" s="2219"/>
      <c r="AZ649" s="1867"/>
      <c r="BA649" s="1867"/>
      <c r="BB649" s="1867"/>
      <c r="BC649" s="1867"/>
      <c r="BD649" s="1867"/>
    </row>
    <row r="650" spans="1:57" s="1150" customFormat="1" ht="24" customHeight="1">
      <c r="B650" s="3755" t="s">
        <v>882</v>
      </c>
      <c r="C650" s="3755"/>
      <c r="D650" s="1221"/>
      <c r="E650" s="1221"/>
      <c r="F650" s="1221"/>
      <c r="G650" s="1221"/>
      <c r="H650" s="1221"/>
      <c r="I650" s="1221"/>
      <c r="J650" s="1221"/>
      <c r="K650" s="1221"/>
      <c r="L650" s="1221"/>
      <c r="M650" s="1221"/>
      <c r="N650" s="1221"/>
      <c r="O650" s="1221">
        <f>O166</f>
        <v>0</v>
      </c>
      <c r="P650" s="1230">
        <f>P370</f>
        <v>1.19</v>
      </c>
      <c r="Q650" s="1230" t="e">
        <f>Q160+Q370+Q417+#REF!+Q420+Q421+Q422+Q423+Q424+Q496+Q541</f>
        <v>#REF!</v>
      </c>
      <c r="R650" s="1221"/>
      <c r="S650" s="1221"/>
      <c r="T650" s="1221"/>
      <c r="U650" s="1221"/>
      <c r="V650" s="1221"/>
      <c r="W650" s="1221"/>
      <c r="X650" s="1221"/>
      <c r="Y650" s="1222"/>
      <c r="Z650" s="1221"/>
      <c r="AA650" s="1221"/>
      <c r="AB650" s="1221"/>
      <c r="AC650" s="1221"/>
      <c r="AD650" s="1221"/>
      <c r="AE650" s="1221"/>
      <c r="AF650" s="1221"/>
      <c r="AG650" s="1222"/>
      <c r="AH650" s="1222"/>
      <c r="AI650" s="1220"/>
      <c r="AJ650" s="1221">
        <f>AJ373+AJ392</f>
        <v>0</v>
      </c>
      <c r="AK650" s="1221">
        <f>AK373+AK392</f>
        <v>0</v>
      </c>
      <c r="AL650" s="1221"/>
      <c r="AM650" s="1221"/>
      <c r="AN650" s="1221"/>
      <c r="AO650" s="1221"/>
      <c r="AP650" s="1221"/>
      <c r="AQ650" s="1221">
        <f>AQ373+AQ121+AQ584</f>
        <v>10.199999999999999</v>
      </c>
      <c r="AR650" s="1220"/>
      <c r="AS650" s="1221">
        <f>AS118+AS202+AS580</f>
        <v>3</v>
      </c>
      <c r="AT650" s="1221"/>
      <c r="AU650" s="1221"/>
      <c r="AV650" s="1221"/>
      <c r="AW650" s="1221"/>
      <c r="AX650" s="1221"/>
      <c r="AY650" s="1221"/>
      <c r="AZ650" s="1221"/>
      <c r="BA650" s="1221"/>
      <c r="BB650" s="1221"/>
      <c r="BC650" s="1221"/>
      <c r="BD650" s="1221"/>
      <c r="BE650" s="1218"/>
    </row>
    <row r="651" spans="1:57" ht="27.75" customHeight="1">
      <c r="B651" s="3756" t="s">
        <v>883</v>
      </c>
      <c r="C651" s="3756"/>
      <c r="D651" s="1229"/>
      <c r="E651" s="1229"/>
      <c r="F651" s="1229"/>
      <c r="G651" s="1229"/>
      <c r="H651" s="1229"/>
      <c r="I651" s="1229"/>
      <c r="J651" s="1229"/>
      <c r="K651" s="1229"/>
      <c r="L651" s="1229"/>
      <c r="M651" s="1229"/>
      <c r="N651" s="1229"/>
      <c r="O651" s="1779">
        <f>O419</f>
        <v>0</v>
      </c>
      <c r="P651" s="1232">
        <f>P521</f>
        <v>1.9</v>
      </c>
      <c r="Q651" s="1232">
        <f>Q521</f>
        <v>1</v>
      </c>
      <c r="R651" s="1232"/>
      <c r="S651" s="1232"/>
      <c r="T651" s="1228"/>
      <c r="U651" s="1228"/>
      <c r="V651" s="1228"/>
      <c r="W651" s="1229"/>
      <c r="X651" s="1229"/>
      <c r="Y651" s="1229"/>
      <c r="Z651" s="1229"/>
      <c r="AA651" s="1229"/>
      <c r="AB651" s="1229"/>
      <c r="AC651" s="1229"/>
      <c r="AD651" s="1229"/>
      <c r="AE651" s="1229"/>
      <c r="AF651" s="1229"/>
      <c r="AG651" s="1229"/>
      <c r="AH651" s="1229"/>
      <c r="AI651" s="1779">
        <f>AI648</f>
        <v>115.99</v>
      </c>
      <c r="AJ651" s="1228">
        <f>AJ539+AJ584</f>
        <v>0</v>
      </c>
      <c r="AK651" s="1228">
        <f>AK584+AK539+AK419+AK418</f>
        <v>2</v>
      </c>
      <c r="AL651" s="1228"/>
      <c r="AM651" s="1228"/>
      <c r="AN651" s="1228"/>
      <c r="AO651" s="1228"/>
      <c r="AP651" s="1228"/>
      <c r="AQ651" s="1228">
        <f>AQ99</f>
        <v>2.6</v>
      </c>
      <c r="AR651" s="1779">
        <f>AR648</f>
        <v>0</v>
      </c>
      <c r="AS651" s="1228">
        <f>AS97</f>
        <v>1</v>
      </c>
      <c r="AT651" s="1228"/>
      <c r="AU651" s="1228"/>
      <c r="AV651" s="1228"/>
      <c r="AW651" s="1228"/>
      <c r="AX651" s="1779">
        <f>AX648</f>
        <v>359.84999999999997</v>
      </c>
      <c r="AY651" s="1228">
        <f>AY648</f>
        <v>0</v>
      </c>
      <c r="AZ651" s="1228">
        <f>AZ648</f>
        <v>6</v>
      </c>
      <c r="BA651" s="1228"/>
      <c r="BB651" s="1228"/>
      <c r="BC651" s="1228"/>
      <c r="BD651" s="1228"/>
      <c r="BE651" s="1219"/>
    </row>
    <row r="652" spans="1:57" ht="38.25" hidden="1" customHeight="1">
      <c r="B652" s="3838" t="s">
        <v>881</v>
      </c>
      <c r="C652" s="3838"/>
      <c r="D652" s="1229"/>
      <c r="E652" s="1229"/>
      <c r="F652" s="1229"/>
      <c r="G652" s="1229"/>
      <c r="H652" s="1229"/>
      <c r="I652" s="1229"/>
      <c r="J652" s="1229"/>
      <c r="K652" s="1229"/>
      <c r="L652" s="1229"/>
      <c r="M652" s="1229"/>
      <c r="N652" s="1229"/>
      <c r="O652" s="1229"/>
      <c r="P652" s="1232">
        <f>P650+P651</f>
        <v>3.09</v>
      </c>
      <c r="Q652" s="1232" t="e">
        <f>Q650+Q651</f>
        <v>#REF!</v>
      </c>
      <c r="R652" s="1229"/>
      <c r="S652" s="1229"/>
      <c r="T652" s="1229"/>
      <c r="U652" s="1229"/>
      <c r="V652" s="1229"/>
      <c r="W652" s="1229"/>
      <c r="X652" s="1229"/>
      <c r="Y652" s="1229"/>
      <c r="Z652" s="1229"/>
      <c r="AA652" s="1229"/>
      <c r="AB652" s="1229"/>
      <c r="AC652" s="1229"/>
      <c r="AD652" s="1229"/>
      <c r="AE652" s="1229"/>
      <c r="AF652" s="1229"/>
      <c r="AG652" s="1229"/>
      <c r="AH652" s="1229"/>
      <c r="AI652" s="1228">
        <f>AI651</f>
        <v>115.99</v>
      </c>
      <c r="AJ652" s="1228"/>
      <c r="AK652" s="1228">
        <f>AK651</f>
        <v>2</v>
      </c>
      <c r="AL652" s="1229"/>
      <c r="AM652" s="1229"/>
      <c r="AN652" s="1229"/>
      <c r="AO652" s="1229"/>
      <c r="AP652" s="1229"/>
      <c r="AQ652" s="1229"/>
      <c r="AR652" s="1229"/>
      <c r="AS652" s="1229"/>
      <c r="AT652" s="1229"/>
      <c r="AU652" s="1229"/>
      <c r="AV652" s="1229"/>
      <c r="AW652" s="1229"/>
      <c r="AX652" s="1229"/>
      <c r="AY652" s="1229"/>
      <c r="AZ652" s="1229"/>
      <c r="BA652" s="1229"/>
      <c r="BB652" s="1229"/>
      <c r="BC652" s="1229"/>
      <c r="BD652" s="1229"/>
      <c r="BE652" s="1219"/>
    </row>
  </sheetData>
  <mergeCells count="71">
    <mergeCell ref="AN5:BE5"/>
    <mergeCell ref="B8:BE8"/>
    <mergeCell ref="AZ10:AZ11"/>
    <mergeCell ref="BA10:BA11"/>
    <mergeCell ref="BB10:BB11"/>
    <mergeCell ref="BC10:BC11"/>
    <mergeCell ref="BD10:BD11"/>
    <mergeCell ref="BE9:BE11"/>
    <mergeCell ref="K10:K11"/>
    <mergeCell ref="L10:M10"/>
    <mergeCell ref="C9:C12"/>
    <mergeCell ref="J9:N9"/>
    <mergeCell ref="N10:N11"/>
    <mergeCell ref="J10:J11"/>
    <mergeCell ref="P9:V9"/>
    <mergeCell ref="Q10:Q11"/>
    <mergeCell ref="BE39:BE40"/>
    <mergeCell ref="T10:T11"/>
    <mergeCell ref="U10:U11"/>
    <mergeCell ref="AT10:AT11"/>
    <mergeCell ref="AU10:AU11"/>
    <mergeCell ref="AW10:AW11"/>
    <mergeCell ref="AV10:AV11"/>
    <mergeCell ref="AX10:AY10"/>
    <mergeCell ref="V10:V11"/>
    <mergeCell ref="W9:W11"/>
    <mergeCell ref="AA10:AB10"/>
    <mergeCell ref="AS10:AS11"/>
    <mergeCell ref="AX9:BD9"/>
    <mergeCell ref="R10:R11"/>
    <mergeCell ref="S10:S11"/>
    <mergeCell ref="AQ9:AW9"/>
    <mergeCell ref="P10:P11"/>
    <mergeCell ref="AQ10:AR10"/>
    <mergeCell ref="BE393:BE394"/>
    <mergeCell ref="BE398:BE399"/>
    <mergeCell ref="BE400:BE401"/>
    <mergeCell ref="Z6:AB6"/>
    <mergeCell ref="AN10:AN11"/>
    <mergeCell ref="AO10:AO11"/>
    <mergeCell ref="Y9:AC9"/>
    <mergeCell ref="AD9:AH9"/>
    <mergeCell ref="AI9:AP9"/>
    <mergeCell ref="AP10:AP11"/>
    <mergeCell ref="AF10:AG10"/>
    <mergeCell ref="AL10:AL11"/>
    <mergeCell ref="Y10:Y11"/>
    <mergeCell ref="AM10:AM11"/>
    <mergeCell ref="AP6:BC6"/>
    <mergeCell ref="Z10:Z11"/>
    <mergeCell ref="AN649:AO649"/>
    <mergeCell ref="AD10:AD11"/>
    <mergeCell ref="AE10:AE11"/>
    <mergeCell ref="AC10:AC11"/>
    <mergeCell ref="AH10:AH11"/>
    <mergeCell ref="AK10:AK11"/>
    <mergeCell ref="AI10:AJ10"/>
    <mergeCell ref="B652:C652"/>
    <mergeCell ref="B650:C650"/>
    <mergeCell ref="B646:C646"/>
    <mergeCell ref="B648:C648"/>
    <mergeCell ref="B643:C643"/>
    <mergeCell ref="B644:C644"/>
    <mergeCell ref="B651:C651"/>
    <mergeCell ref="B9:B12"/>
    <mergeCell ref="G10:H10"/>
    <mergeCell ref="E10:E11"/>
    <mergeCell ref="D9:D11"/>
    <mergeCell ref="E9:I9"/>
    <mergeCell ref="I10:I11"/>
    <mergeCell ref="F10:F11"/>
  </mergeCells>
  <conditionalFormatting sqref="A600:B600 A627:B642 B35 B79:B95 P15:AA36 AB13:AH36 AI15:BD36 Y39:AA58 AI39:AN58 B59:B74 R59:S74 P59:Q75 Z59:Z74 Y59:Y75 AL59:AM74 AI59:AK75 AB39:AC96 AG39:AH96 T59:X98 AN59:AN98 AI76:AM98 Y76:Z140 H98:I142 AB98:AC142 AG98:AH142 AA59:AA185 AI142:AM145 AN137:AV145 H159:I202 AB159:AC202 AG159:AH202 AG216:AH222 AB216:AC222 P264:S303 T264:X328 AD243:AF243 Y264:Z303 AN264:BD312 AI264:AM303 H264:I328 AA264:AC328 AG264:AH328 P331:S350 Y331:Z350 AA331:AA392 AD331:AF373 Y370:Z392 AG331:AH390 H331:I390 AB331:AC390 P456:S494 AD411:AF417 Y459:Z494 AA460:AA473 AI459:AM480 H459:I475 AB459:AC475 AG459:AH475 T460:T473 AD248:AF328 AD394:AF395 Y394:AA395 AI394:BD395 AD456:AF501 AD39:AF184 J646:L647 H40:I96 P39:X57 T331:X391 E39:I39 AI167:AV185 AD420:AF454 AD375:AF392 AD374 AD418:AD419 AF418:AF419 AD505:AF583 AD502:AD504 AF502:AF504 AD588:AF642 E248:G328 E34:I36 E187:G202 E40:G185 E331:G392 E243:G243 E216:I222 E394:G395 E498:G516 AI147:AV165 AN314:BD328 AI482:AM494 E518:G587 D517:Q517 P76:S98 P116:X119 D13:O33 D644:G644 D588:G642 D646:G647 D645:E645 P142:Z185 AN354:BD369 AI116:BD120 P370:S392 AO39:BD97 AO98:AV98 AX98:BD98 AW98:AW99 AI331:BD349 AI350:AV350 AX350:BD350 AI370:BD370 E411:G496 P418:V419 AG416:AH431 Y411:AA454 AB416:AC431 H416:I431 AI418:BD423 J418:J424 M416:O431 L411:L496 A418:A419 AI392 AK392:BD392 AX147:BD165 AX167:BD185 AX137:BD145 AI375:BD391 A624:A626">
    <cfRule type="cellIs" dxfId="5329" priority="718" stopIfTrue="1" operator="equal">
      <formula>0</formula>
    </cfRule>
  </conditionalFormatting>
  <conditionalFormatting sqref="Y495:AA495">
    <cfRule type="cellIs" dxfId="5328" priority="661" stopIfTrue="1" operator="equal">
      <formula>0</formula>
    </cfRule>
  </conditionalFormatting>
  <conditionalFormatting sqref="P558:Q558">
    <cfRule type="cellIs" dxfId="5327" priority="665" stopIfTrue="1" operator="equal">
      <formula>0</formula>
    </cfRule>
  </conditionalFormatting>
  <conditionalFormatting sqref="A621:B621">
    <cfRule type="cellIs" dxfId="5326" priority="714" stopIfTrue="1" operator="equal">
      <formula>0</formula>
    </cfRule>
  </conditionalFormatting>
  <conditionalFormatting sqref="AI558:AK558">
    <cfRule type="cellIs" dxfId="5325" priority="635" stopIfTrue="1" operator="equal">
      <formula>0</formula>
    </cfRule>
  </conditionalFormatting>
  <conditionalFormatting sqref="AN475:AN480 AL354:AM369 AL304:AM304 AL141:AM141 AI13:AN13 AI305:AM312 AI496:AN518 AN456:AN459 AI456:AM457 AI520:AN537 AI218:AN222 AL558:AN558 AI559:AN561 AI137:AM140 AI187:AN202 AI243:AN243 AI563:AN579 AL458:AM458 AI411:AN411 AI588:AN621 AI424:AN453 AI314:AM328 AN482:AN494 AI413:AN417 AI538:AP538 AI581:AN586 AI580:AP580 AI454:AP454 AI412:BD412 AI539:AN557">
    <cfRule type="cellIs" dxfId="5324" priority="644" stopIfTrue="1" operator="equal">
      <formula>0</formula>
    </cfRule>
  </conditionalFormatting>
  <conditionalFormatting sqref="A16:B16">
    <cfRule type="cellIs" dxfId="5323" priority="715" stopIfTrue="1" operator="equal">
      <formula>0</formula>
    </cfRule>
  </conditionalFormatting>
  <conditionalFormatting sqref="P622:X642 P644:X647">
    <cfRule type="cellIs" dxfId="5322" priority="678" stopIfTrue="1" operator="equal">
      <formula>0</formula>
    </cfRule>
  </conditionalFormatting>
  <conditionalFormatting sqref="T58:X58">
    <cfRule type="cellIs" dxfId="5321" priority="630" stopIfTrue="1" operator="equal">
      <formula>0</formula>
    </cfRule>
  </conditionalFormatting>
  <conditionalFormatting sqref="AI99:AN115">
    <cfRule type="cellIs" dxfId="5320" priority="633" stopIfTrue="1" operator="equal">
      <formula>0</formula>
    </cfRule>
  </conditionalFormatting>
  <conditionalFormatting sqref="P495:X495">
    <cfRule type="cellIs" dxfId="5319" priority="676" stopIfTrue="1" operator="equal">
      <formula>0</formula>
    </cfRule>
  </conditionalFormatting>
  <conditionalFormatting sqref="AI121:AN136">
    <cfRule type="cellIs" dxfId="5318" priority="631" stopIfTrue="1" operator="equal">
      <formula>0</formula>
    </cfRule>
  </conditionalFormatting>
  <conditionalFormatting sqref="T475:X494 R351:S369 P218:S222 R217:S217 R304:S304 R141:S141 P13:X13 P305:S328 P496:X496 T456:X459 T217:X222 R558:X558 P137:X140 P58:S58 P120:S120 P243:X243 U141:X141 P394:X395 U392:X392 U396:X396 P187:X202 P498:X501 P420:X423 P425:X454 P424:V424 P506:X516 P502:V505 P518:X518 P520:X557 P411:X417 R517:X517 P559:X621">
    <cfRule type="cellIs" dxfId="5317" priority="677" stopIfTrue="1" operator="equal">
      <formula>0</formula>
    </cfRule>
  </conditionalFormatting>
  <conditionalFormatting sqref="Y304">
    <cfRule type="cellIs" dxfId="5316" priority="658" stopIfTrue="1" operator="equal">
      <formula>0</formula>
    </cfRule>
  </conditionalFormatting>
  <conditionalFormatting sqref="Y351">
    <cfRule type="cellIs" dxfId="5315" priority="659" stopIfTrue="1" operator="equal">
      <formula>0</formula>
    </cfRule>
  </conditionalFormatting>
  <conditionalFormatting sqref="AB454:AC454 AB432:AC434 AB559:AC582 AB496:AC518 AB601:AC642 AB520:AC538 AB391:AC392 AB243:AC243 AB411:AC415 AB394:AC395">
    <cfRule type="cellIs" dxfId="5314" priority="605" stopIfTrue="1" operator="equal">
      <formula>0</formula>
    </cfRule>
  </conditionalFormatting>
  <conditionalFormatting sqref="Y248:AA263">
    <cfRule type="cellIs" dxfId="5313" priority="656" stopIfTrue="1" operator="equal">
      <formula>0</formula>
    </cfRule>
  </conditionalFormatting>
  <conditionalFormatting sqref="Y141">
    <cfRule type="cellIs" dxfId="5312" priority="657" stopIfTrue="1" operator="equal">
      <formula>0</formula>
    </cfRule>
  </conditionalFormatting>
  <conditionalFormatting sqref="Y458">
    <cfRule type="cellIs" dxfId="5311" priority="649" stopIfTrue="1" operator="equal">
      <formula>0</formula>
    </cfRule>
  </conditionalFormatting>
  <conditionalFormatting sqref="Y455:AA455">
    <cfRule type="cellIs" dxfId="5310" priority="655" stopIfTrue="1" operator="equal">
      <formula>0</formula>
    </cfRule>
  </conditionalFormatting>
  <conditionalFormatting sqref="Y519:AA519">
    <cfRule type="cellIs" dxfId="5309" priority="654" stopIfTrue="1" operator="equal">
      <formula>0</formula>
    </cfRule>
  </conditionalFormatting>
  <conditionalFormatting sqref="Z216">
    <cfRule type="cellIs" dxfId="5308" priority="652" stopIfTrue="1" operator="equal">
      <formula>0</formula>
    </cfRule>
  </conditionalFormatting>
  <conditionalFormatting sqref="AA474">
    <cfRule type="cellIs" dxfId="5307" priority="651" stopIfTrue="1" operator="equal">
      <formula>0</formula>
    </cfRule>
  </conditionalFormatting>
  <conditionalFormatting sqref="Y217">
    <cfRule type="cellIs" dxfId="5306" priority="648" stopIfTrue="1" operator="equal">
      <formula>0</formula>
    </cfRule>
  </conditionalFormatting>
  <conditionalFormatting sqref="AA216">
    <cfRule type="cellIs" dxfId="5305" priority="646" stopIfTrue="1" operator="equal">
      <formula>0</formula>
    </cfRule>
  </conditionalFormatting>
  <conditionalFormatting sqref="AI495:AN495">
    <cfRule type="cellIs" dxfId="5304" priority="643" stopIfTrue="1" operator="equal">
      <formula>0</formula>
    </cfRule>
  </conditionalFormatting>
  <conditionalFormatting sqref="AI622:AN642 AI644:AN647">
    <cfRule type="cellIs" dxfId="5303" priority="645" stopIfTrue="1" operator="equal">
      <formula>0</formula>
    </cfRule>
  </conditionalFormatting>
  <conditionalFormatting sqref="AI354:AK369">
    <cfRule type="cellIs" dxfId="5302" priority="642" stopIfTrue="1" operator="equal">
      <formula>0</formula>
    </cfRule>
  </conditionalFormatting>
  <conditionalFormatting sqref="T120:X120">
    <cfRule type="cellIs" dxfId="5301" priority="628" stopIfTrue="1" operator="equal">
      <formula>0</formula>
    </cfRule>
  </conditionalFormatting>
  <conditionalFormatting sqref="AI304:AK304">
    <cfRule type="cellIs" dxfId="5300" priority="641" stopIfTrue="1" operator="equal">
      <formula>0</formula>
    </cfRule>
  </conditionalFormatting>
  <conditionalFormatting sqref="AI455:AK455 AN455">
    <cfRule type="cellIs" dxfId="5299" priority="638" stopIfTrue="1" operator="equal">
      <formula>0</formula>
    </cfRule>
  </conditionalFormatting>
  <conditionalFormatting sqref="AI14:AN14">
    <cfRule type="cellIs" dxfId="5298" priority="636" stopIfTrue="1" operator="equal">
      <formula>0</formula>
    </cfRule>
  </conditionalFormatting>
  <conditionalFormatting sqref="AI519:AN519">
    <cfRule type="cellIs" dxfId="5297" priority="637" stopIfTrue="1" operator="equal">
      <formula>0</formula>
    </cfRule>
  </conditionalFormatting>
  <conditionalFormatting sqref="P99:X115">
    <cfRule type="cellIs" dxfId="5296" priority="634" stopIfTrue="1" operator="equal">
      <formula>0</formula>
    </cfRule>
  </conditionalFormatting>
  <conditionalFormatting sqref="P121:X136">
    <cfRule type="cellIs" dxfId="5295" priority="632" stopIfTrue="1" operator="equal">
      <formula>0</formula>
    </cfRule>
  </conditionalFormatting>
  <conditionalFormatting sqref="P351:Q351">
    <cfRule type="cellIs" dxfId="5294" priority="674" stopIfTrue="1" operator="equal">
      <formula>0</formula>
    </cfRule>
  </conditionalFormatting>
  <conditionalFormatting sqref="P519:X519">
    <cfRule type="cellIs" dxfId="5293" priority="668" stopIfTrue="1" operator="equal">
      <formula>0</formula>
    </cfRule>
  </conditionalFormatting>
  <conditionalFormatting sqref="P455:Q455 T455:X455">
    <cfRule type="cellIs" dxfId="5292" priority="669" stopIfTrue="1" operator="equal">
      <formula>0</formula>
    </cfRule>
  </conditionalFormatting>
  <conditionalFormatting sqref="P14:X14">
    <cfRule type="cellIs" dxfId="5291" priority="667" stopIfTrue="1" operator="equal">
      <formula>0</formula>
    </cfRule>
  </conditionalFormatting>
  <conditionalFormatting sqref="P352:Q369">
    <cfRule type="cellIs" dxfId="5290" priority="675" stopIfTrue="1" operator="equal">
      <formula>0</formula>
    </cfRule>
  </conditionalFormatting>
  <conditionalFormatting sqref="H644:I644 H646:I647">
    <cfRule type="cellIs" dxfId="5289" priority="622" stopIfTrue="1" operator="equal">
      <formula>0</formula>
    </cfRule>
  </conditionalFormatting>
  <conditionalFormatting sqref="P217:Q217">
    <cfRule type="cellIs" dxfId="5288" priority="673" stopIfTrue="1" operator="equal">
      <formula>0</formula>
    </cfRule>
  </conditionalFormatting>
  <conditionalFormatting sqref="P304:Q304">
    <cfRule type="cellIs" dxfId="5287" priority="672" stopIfTrue="1" operator="equal">
      <formula>0</formula>
    </cfRule>
  </conditionalFormatting>
  <conditionalFormatting sqref="P141:Q141">
    <cfRule type="cellIs" dxfId="5286" priority="671" stopIfTrue="1" operator="equal">
      <formula>0</formula>
    </cfRule>
  </conditionalFormatting>
  <conditionalFormatting sqref="P248:S263 U248:X263">
    <cfRule type="cellIs" dxfId="5285" priority="670" stopIfTrue="1" operator="equal">
      <formula>0</formula>
    </cfRule>
  </conditionalFormatting>
  <conditionalFormatting sqref="P216:X216">
    <cfRule type="cellIs" dxfId="5284" priority="666" stopIfTrue="1" operator="equal">
      <formula>0</formula>
    </cfRule>
  </conditionalFormatting>
  <conditionalFormatting sqref="AG454:AH454 AG432:AH434 AG559:AH561 AG496:AH518 AG601:AH642 AG520:AH538 AG391:AH392 AG243:AH243 AG563:AH582 AG411:AH415 AG394:AH395">
    <cfRule type="cellIs" dxfId="5283" priority="590" stopIfTrue="1" operator="equal">
      <formula>0</formula>
    </cfRule>
  </conditionalFormatting>
  <conditionalFormatting sqref="AG558:AH558">
    <cfRule type="cellIs" dxfId="5282" priority="585" stopIfTrue="1" operator="equal">
      <formula>0</formula>
    </cfRule>
  </conditionalFormatting>
  <conditionalFormatting sqref="AG539:AH557">
    <cfRule type="cellIs" dxfId="5281" priority="584" stopIfTrue="1" operator="equal">
      <formula>0</formula>
    </cfRule>
  </conditionalFormatting>
  <conditionalFormatting sqref="AG583:AH600">
    <cfRule type="cellIs" dxfId="5280" priority="582" stopIfTrue="1" operator="equal">
      <formula>0</formula>
    </cfRule>
  </conditionalFormatting>
  <conditionalFormatting sqref="AB97:AC97">
    <cfRule type="cellIs" dxfId="5279" priority="592" stopIfTrue="1" operator="equal">
      <formula>0</formula>
    </cfRule>
  </conditionalFormatting>
  <conditionalFormatting sqref="AG644:AH644 AG646:AH647">
    <cfRule type="cellIs" dxfId="5278" priority="591" stopIfTrue="1" operator="equal">
      <formula>0</formula>
    </cfRule>
  </conditionalFormatting>
  <conditionalFormatting sqref="AG435:AH436">
    <cfRule type="cellIs" dxfId="5277" priority="587" stopIfTrue="1" operator="equal">
      <formula>0</formula>
    </cfRule>
  </conditionalFormatting>
  <conditionalFormatting sqref="AG456:AH458">
    <cfRule type="cellIs" dxfId="5276" priority="586" stopIfTrue="1" operator="equal">
      <formula>0</formula>
    </cfRule>
  </conditionalFormatting>
  <conditionalFormatting sqref="AG248:AH263">
    <cfRule type="cellIs" dxfId="5275" priority="581" stopIfTrue="1" operator="equal">
      <formula>0</formula>
    </cfRule>
  </conditionalFormatting>
  <conditionalFormatting sqref="P37:X38">
    <cfRule type="cellIs" dxfId="5274" priority="515" stopIfTrue="1" operator="equal">
      <formula>0</formula>
    </cfRule>
  </conditionalFormatting>
  <conditionalFormatting sqref="Y14:AA14">
    <cfRule type="cellIs" dxfId="5273" priority="653" stopIfTrue="1" operator="equal">
      <formula>0</formula>
    </cfRule>
  </conditionalFormatting>
  <conditionalFormatting sqref="AD187:AF202 AD216:AF222 AD644:AF644 AD646:AF647">
    <cfRule type="cellIs" dxfId="5272" priority="664" stopIfTrue="1" operator="equal">
      <formula>0</formula>
    </cfRule>
  </conditionalFormatting>
  <conditionalFormatting sqref="P186:X186">
    <cfRule type="cellIs" dxfId="5271" priority="626" stopIfTrue="1" operator="equal">
      <formula>0</formula>
    </cfRule>
  </conditionalFormatting>
  <conditionalFormatting sqref="Y622:AA642 Y644:AA644 Y646:AA647">
    <cfRule type="cellIs" dxfId="5270" priority="663" stopIfTrue="1" operator="equal">
      <formula>0</formula>
    </cfRule>
  </conditionalFormatting>
  <conditionalFormatting sqref="AI396:AN396">
    <cfRule type="cellIs" dxfId="5269" priority="543" stopIfTrue="1" operator="equal">
      <formula>0</formula>
    </cfRule>
  </conditionalFormatting>
  <conditionalFormatting sqref="Y352:Y369">
    <cfRule type="cellIs" dxfId="5268" priority="660" stopIfTrue="1" operator="equal">
      <formula>0</formula>
    </cfRule>
  </conditionalFormatting>
  <conditionalFormatting sqref="AA475:AA494 Z351:Z369 Z217 Z304 Z141 Y13:AA13 Y305:Z328 Y496:AA518 AA456:AA459 Y456:Z457 Y520:AA621 Y218:AA222 Z458 Y187:AA202 Y243:AA243">
    <cfRule type="cellIs" dxfId="5267" priority="662" stopIfTrue="1" operator="equal">
      <formula>0</formula>
    </cfRule>
  </conditionalFormatting>
  <conditionalFormatting sqref="Y216">
    <cfRule type="cellIs" dxfId="5266" priority="650" stopIfTrue="1" operator="equal">
      <formula>0</formula>
    </cfRule>
  </conditionalFormatting>
  <conditionalFormatting sqref="AB436:AC453">
    <cfRule type="cellIs" dxfId="5265" priority="603" stopIfTrue="1" operator="equal">
      <formula>0</formula>
    </cfRule>
  </conditionalFormatting>
  <conditionalFormatting sqref="AA217">
    <cfRule type="cellIs" dxfId="5264" priority="647" stopIfTrue="1" operator="equal">
      <formula>0</formula>
    </cfRule>
  </conditionalFormatting>
  <conditionalFormatting sqref="E186:G186">
    <cfRule type="cellIs" dxfId="5263" priority="627" stopIfTrue="1" operator="equal">
      <formula>0</formula>
    </cfRule>
  </conditionalFormatting>
  <conditionalFormatting sqref="H476:I495">
    <cfRule type="cellIs" dxfId="5262" priority="614" stopIfTrue="1" operator="equal">
      <formula>0</formula>
    </cfRule>
  </conditionalFormatting>
  <conditionalFormatting sqref="AI216:AN217">
    <cfRule type="cellIs" dxfId="5261" priority="629" stopIfTrue="1" operator="equal">
      <formula>0</formula>
    </cfRule>
  </conditionalFormatting>
  <conditionalFormatting sqref="AI141:AK141">
    <cfRule type="cellIs" dxfId="5260" priority="640" stopIfTrue="1" operator="equal">
      <formula>0</formula>
    </cfRule>
  </conditionalFormatting>
  <conditionalFormatting sqref="AI248:AN263">
    <cfRule type="cellIs" dxfId="5259" priority="639" stopIfTrue="1" operator="equal">
      <formula>0</formula>
    </cfRule>
  </conditionalFormatting>
  <conditionalFormatting sqref="AI186:AN186">
    <cfRule type="cellIs" dxfId="5258" priority="624" stopIfTrue="1" operator="equal">
      <formula>0</formula>
    </cfRule>
  </conditionalFormatting>
  <conditionalFormatting sqref="Y186:AA186">
    <cfRule type="cellIs" dxfId="5257" priority="625" stopIfTrue="1" operator="equal">
      <formula>0</formula>
    </cfRule>
  </conditionalFormatting>
  <conditionalFormatting sqref="P329:S330">
    <cfRule type="cellIs" dxfId="5256" priority="495" stopIfTrue="1" operator="equal">
      <formula>0</formula>
    </cfRule>
  </conditionalFormatting>
  <conditionalFormatting sqref="H143:I158">
    <cfRule type="cellIs" dxfId="5255" priority="611" stopIfTrue="1" operator="equal">
      <formula>0</formula>
    </cfRule>
  </conditionalFormatting>
  <conditionalFormatting sqref="T392">
    <cfRule type="cellIs" dxfId="5254" priority="536" stopIfTrue="1" operator="equal">
      <formula>0</formula>
    </cfRule>
  </conditionalFormatting>
  <conditionalFormatting sqref="AB396:AC396">
    <cfRule type="cellIs" dxfId="5253" priority="542" stopIfTrue="1" operator="equal">
      <formula>0</formula>
    </cfRule>
  </conditionalFormatting>
  <conditionalFormatting sqref="H436:I453">
    <cfRule type="cellIs" dxfId="5252" priority="619" stopIfTrue="1" operator="equal">
      <formula>0</formula>
    </cfRule>
  </conditionalFormatting>
  <conditionalFormatting sqref="AO455:BD455">
    <cfRule type="cellIs" dxfId="5251" priority="572" stopIfTrue="1" operator="equal">
      <formula>0</formula>
    </cfRule>
  </conditionalFormatting>
  <conditionalFormatting sqref="AO14:BD14">
    <cfRule type="cellIs" dxfId="5250" priority="570" stopIfTrue="1" operator="equal">
      <formula>0</formula>
    </cfRule>
  </conditionalFormatting>
  <conditionalFormatting sqref="AG244:AH246 AB244:AC246 E244:I246">
    <cfRule type="cellIs" dxfId="5249" priority="481" stopIfTrue="1" operator="equal">
      <formula>0</formula>
    </cfRule>
  </conditionalFormatting>
  <conditionalFormatting sqref="AO100:BD115 AO99:AV99 AX99:BD99">
    <cfRule type="cellIs" dxfId="5248" priority="569" stopIfTrue="1" operator="equal">
      <formula>0</formula>
    </cfRule>
  </conditionalFormatting>
  <conditionalFormatting sqref="AO121:BD121 AO122:AV136 AX122:BD136 AW122:AW201 AW203">
    <cfRule type="cellIs" dxfId="5247" priority="568" stopIfTrue="1" operator="equal">
      <formula>0</formula>
    </cfRule>
  </conditionalFormatting>
  <conditionalFormatting sqref="AO216:BD217">
    <cfRule type="cellIs" dxfId="5246" priority="567" stopIfTrue="1" operator="equal">
      <formula>0</formula>
    </cfRule>
  </conditionalFormatting>
  <conditionalFormatting sqref="R396:T396">
    <cfRule type="cellIs" dxfId="5245" priority="528" stopIfTrue="1" operator="equal">
      <formula>0</formula>
    </cfRule>
  </conditionalFormatting>
  <conditionalFormatting sqref="H539:I557">
    <cfRule type="cellIs" dxfId="5244" priority="615" stopIfTrue="1" operator="equal">
      <formula>0</formula>
    </cfRule>
  </conditionalFormatting>
  <conditionalFormatting sqref="H583:I600">
    <cfRule type="cellIs" dxfId="5243" priority="613" stopIfTrue="1" operator="equal">
      <formula>0</formula>
    </cfRule>
  </conditionalFormatting>
  <conditionalFormatting sqref="H435:I436">
    <cfRule type="cellIs" dxfId="5242" priority="618" stopIfTrue="1" operator="equal">
      <formula>0</formula>
    </cfRule>
  </conditionalFormatting>
  <conditionalFormatting sqref="H456:I458">
    <cfRule type="cellIs" dxfId="5241" priority="617" stopIfTrue="1" operator="equal">
      <formula>0</formula>
    </cfRule>
  </conditionalFormatting>
  <conditionalFormatting sqref="H558:I558">
    <cfRule type="cellIs" dxfId="5240" priority="616" stopIfTrue="1" operator="equal">
      <formula>0</formula>
    </cfRule>
  </conditionalFormatting>
  <conditionalFormatting sqref="H455:I455">
    <cfRule type="cellIs" dxfId="5239" priority="610" stopIfTrue="1" operator="equal">
      <formula>0</formula>
    </cfRule>
  </conditionalFormatting>
  <conditionalFormatting sqref="H454:I454 H432:I434 H559:I582 H496:I496 H601:I642 H520:I538 H391:I392 H243:I243 H394:I395 H498:I516 H411:I415 H518:I518">
    <cfRule type="cellIs" dxfId="5238" priority="621" stopIfTrue="1" operator="equal">
      <formula>0</formula>
    </cfRule>
  </conditionalFormatting>
  <conditionalFormatting sqref="H248:I263">
    <cfRule type="cellIs" dxfId="5237" priority="612" stopIfTrue="1" operator="equal">
      <formula>0</formula>
    </cfRule>
  </conditionalFormatting>
  <conditionalFormatting sqref="H519:I519">
    <cfRule type="cellIs" dxfId="5236" priority="609" stopIfTrue="1" operator="equal">
      <formula>0</formula>
    </cfRule>
  </conditionalFormatting>
  <conditionalFormatting sqref="AG455:AH455">
    <cfRule type="cellIs" dxfId="5235" priority="579" stopIfTrue="1" operator="equal">
      <formula>0</formula>
    </cfRule>
  </conditionalFormatting>
  <conditionalFormatting sqref="H97:I97">
    <cfRule type="cellIs" dxfId="5234" priority="608" stopIfTrue="1" operator="equal">
      <formula>0</formula>
    </cfRule>
  </conditionalFormatting>
  <conditionalFormatting sqref="M646:O647">
    <cfRule type="cellIs" dxfId="5233" priority="607" stopIfTrue="1" operator="equal">
      <formula>0</formula>
    </cfRule>
  </conditionalFormatting>
  <conditionalFormatting sqref="AG436:AH453">
    <cfRule type="cellIs" dxfId="5232" priority="588" stopIfTrue="1" operator="equal">
      <formula>0</formula>
    </cfRule>
  </conditionalFormatting>
  <conditionalFormatting sqref="AG476:AH495">
    <cfRule type="cellIs" dxfId="5231" priority="583" stopIfTrue="1" operator="equal">
      <formula>0</formula>
    </cfRule>
  </conditionalFormatting>
  <conditionalFormatting sqref="AB644:AC644 AB646:AC647">
    <cfRule type="cellIs" dxfId="5230" priority="606" stopIfTrue="1" operator="equal">
      <formula>0</formula>
    </cfRule>
  </conditionalFormatting>
  <conditionalFormatting sqref="AB476:AC495">
    <cfRule type="cellIs" dxfId="5229" priority="598" stopIfTrue="1" operator="equal">
      <formula>0</formula>
    </cfRule>
  </conditionalFormatting>
  <conditionalFormatting sqref="AB539:AC557">
    <cfRule type="cellIs" dxfId="5228" priority="599" stopIfTrue="1" operator="equal">
      <formula>0</formula>
    </cfRule>
  </conditionalFormatting>
  <conditionalFormatting sqref="AB583:AC600">
    <cfRule type="cellIs" dxfId="5227" priority="597" stopIfTrue="1" operator="equal">
      <formula>0</formula>
    </cfRule>
  </conditionalFormatting>
  <conditionalFormatting sqref="AB435:AC436">
    <cfRule type="cellIs" dxfId="5226" priority="602" stopIfTrue="1" operator="equal">
      <formula>0</formula>
    </cfRule>
  </conditionalFormatting>
  <conditionalFormatting sqref="AB456:AC458">
    <cfRule type="cellIs" dxfId="5225" priority="601" stopIfTrue="1" operator="equal">
      <formula>0</formula>
    </cfRule>
  </conditionalFormatting>
  <conditionalFormatting sqref="AB558:AC558">
    <cfRule type="cellIs" dxfId="5224" priority="600" stopIfTrue="1" operator="equal">
      <formula>0</formula>
    </cfRule>
  </conditionalFormatting>
  <conditionalFormatting sqref="AB455:AC455">
    <cfRule type="cellIs" dxfId="5223" priority="594" stopIfTrue="1" operator="equal">
      <formula>0</formula>
    </cfRule>
  </conditionalFormatting>
  <conditionalFormatting sqref="AD396:AF396">
    <cfRule type="cellIs" dxfId="5222" priority="545" stopIfTrue="1" operator="equal">
      <formula>0</formula>
    </cfRule>
  </conditionalFormatting>
  <conditionalFormatting sqref="AB248:AC263">
    <cfRule type="cellIs" dxfId="5221" priority="596" stopIfTrue="1" operator="equal">
      <formula>0</formula>
    </cfRule>
  </conditionalFormatting>
  <conditionalFormatting sqref="AB143:AC158">
    <cfRule type="cellIs" dxfId="5220" priority="595" stopIfTrue="1" operator="equal">
      <formula>0</formula>
    </cfRule>
  </conditionalFormatting>
  <conditionalFormatting sqref="AG143:AH158">
    <cfRule type="cellIs" dxfId="5219" priority="580" stopIfTrue="1" operator="equal">
      <formula>0</formula>
    </cfRule>
  </conditionalFormatting>
  <conditionalFormatting sqref="AB519:AC519">
    <cfRule type="cellIs" dxfId="5218" priority="593" stopIfTrue="1" operator="equal">
      <formula>0</formula>
    </cfRule>
  </conditionalFormatting>
  <conditionalFormatting sqref="AO227:BC242">
    <cfRule type="cellIs" dxfId="5217" priority="555" stopIfTrue="1" operator="equal">
      <formula>0</formula>
    </cfRule>
  </conditionalFormatting>
  <conditionalFormatting sqref="E37:G38">
    <cfRule type="cellIs" dxfId="5216" priority="518" stopIfTrue="1" operator="equal">
      <formula>0</formula>
    </cfRule>
  </conditionalFormatting>
  <conditionalFormatting sqref="AG519:AH519">
    <cfRule type="cellIs" dxfId="5215" priority="578" stopIfTrue="1" operator="equal">
      <formula>0</formula>
    </cfRule>
  </conditionalFormatting>
  <conditionalFormatting sqref="AG247:AH247">
    <cfRule type="cellIs" dxfId="5214" priority="460" stopIfTrue="1" operator="equal">
      <formula>0</formula>
    </cfRule>
  </conditionalFormatting>
  <conditionalFormatting sqref="AG97:AH97">
    <cfRule type="cellIs" dxfId="5213" priority="577" stopIfTrue="1" operator="equal">
      <formula>0</formula>
    </cfRule>
  </conditionalFormatting>
  <conditionalFormatting sqref="AO644:BD647 AO622:BD642">
    <cfRule type="cellIs" dxfId="5212" priority="576" stopIfTrue="1" operator="equal">
      <formula>0</formula>
    </cfRule>
  </conditionalFormatting>
  <conditionalFormatting sqref="AO519:BD519">
    <cfRule type="cellIs" dxfId="5211" priority="571" stopIfTrue="1" operator="equal">
      <formula>0</formula>
    </cfRule>
  </conditionalFormatting>
  <conditionalFormatting sqref="AO475:BD480 AO13:BD13 AO456:BD459 AO218:BD222 AO520:BD537 AO187:AV201 AO243:BC243 AO411:BD411 AO588:BD621 AO496:BD518 AO563:BD579 AO482:BD494 AO413:BD417 AQ538:BD538 AO581:BD586 AO539:BD561 AX187:BD201 AO202:BD202 AO424:BD453 AQ454:BD454 AQ580:BD580">
    <cfRule type="cellIs" dxfId="5210" priority="575" stopIfTrue="1" operator="equal">
      <formula>0</formula>
    </cfRule>
  </conditionalFormatting>
  <conditionalFormatting sqref="AO495:BD495">
    <cfRule type="cellIs" dxfId="5209" priority="574" stopIfTrue="1" operator="equal">
      <formula>0</formula>
    </cfRule>
  </conditionalFormatting>
  <conditionalFormatting sqref="AO248:BD263">
    <cfRule type="cellIs" dxfId="5208" priority="573" stopIfTrue="1" operator="equal">
      <formula>0</formula>
    </cfRule>
  </conditionalFormatting>
  <conditionalFormatting sqref="AO186:AV186 AX186:BD186">
    <cfRule type="cellIs" dxfId="5207" priority="566" stopIfTrue="1" operator="equal">
      <formula>0</formula>
    </cfRule>
  </conditionalFormatting>
  <conditionalFormatting sqref="P227:T242">
    <cfRule type="cellIs" dxfId="5206" priority="554" stopIfTrue="1" operator="equal">
      <formula>0</formula>
    </cfRule>
  </conditionalFormatting>
  <conditionalFormatting sqref="T141">
    <cfRule type="cellIs" dxfId="5205" priority="553" stopIfTrue="1" operator="equal">
      <formula>0</formula>
    </cfRule>
  </conditionalFormatting>
  <conditionalFormatting sqref="E227:G242">
    <cfRule type="cellIs" dxfId="5204" priority="565" stopIfTrue="1" operator="equal">
      <formula>0</formula>
    </cfRule>
  </conditionalFormatting>
  <conditionalFormatting sqref="R455:S455">
    <cfRule type="cellIs" dxfId="5203" priority="431" stopIfTrue="1" operator="equal">
      <formula>0</formula>
    </cfRule>
  </conditionalFormatting>
  <conditionalFormatting sqref="AD227:AF242">
    <cfRule type="cellIs" dxfId="5202" priority="562" stopIfTrue="1" operator="equal">
      <formula>0</formula>
    </cfRule>
  </conditionalFormatting>
  <conditionalFormatting sqref="Y227:AA242">
    <cfRule type="cellIs" dxfId="5201" priority="561" stopIfTrue="1" operator="equal">
      <formula>0</formula>
    </cfRule>
  </conditionalFormatting>
  <conditionalFormatting sqref="AI227:AN242">
    <cfRule type="cellIs" dxfId="5200" priority="560" stopIfTrue="1" operator="equal">
      <formula>0</formula>
    </cfRule>
  </conditionalFormatting>
  <conditionalFormatting sqref="U227:X242">
    <cfRule type="cellIs" dxfId="5199" priority="559" stopIfTrue="1" operator="equal">
      <formula>0</formula>
    </cfRule>
  </conditionalFormatting>
  <conditionalFormatting sqref="H227:I242">
    <cfRule type="cellIs" dxfId="5198" priority="558" stopIfTrue="1" operator="equal">
      <formula>0</formula>
    </cfRule>
  </conditionalFormatting>
  <conditionalFormatting sqref="AB227:AC242">
    <cfRule type="cellIs" dxfId="5197" priority="557" stopIfTrue="1" operator="equal">
      <formula>0</formula>
    </cfRule>
  </conditionalFormatting>
  <conditionalFormatting sqref="AG227:AH242">
    <cfRule type="cellIs" dxfId="5196" priority="556" stopIfTrue="1" operator="equal">
      <formula>0</formula>
    </cfRule>
  </conditionalFormatting>
  <conditionalFormatting sqref="AO562:BD562">
    <cfRule type="cellIs" dxfId="5195" priority="549" stopIfTrue="1" operator="equal">
      <formula>0</formula>
    </cfRule>
  </conditionalFormatting>
  <conditionalFormatting sqref="AI562:AN562">
    <cfRule type="cellIs" dxfId="5194" priority="551" stopIfTrue="1" operator="equal">
      <formula>0</formula>
    </cfRule>
  </conditionalFormatting>
  <conditionalFormatting sqref="AG562:AH562">
    <cfRule type="cellIs" dxfId="5193" priority="550" stopIfTrue="1" operator="equal">
      <formula>0</formula>
    </cfRule>
  </conditionalFormatting>
  <conditionalFormatting sqref="H247:I247">
    <cfRule type="cellIs" dxfId="5192" priority="462" stopIfTrue="1" operator="equal">
      <formula>0</formula>
    </cfRule>
  </conditionalFormatting>
  <conditionalFormatting sqref="AB247:AC247">
    <cfRule type="cellIs" dxfId="5191" priority="461" stopIfTrue="1" operator="equal">
      <formula>0</formula>
    </cfRule>
  </conditionalFormatting>
  <conditionalFormatting sqref="AO247:BD247">
    <cfRule type="cellIs" dxfId="5190" priority="459" stopIfTrue="1" operator="equal">
      <formula>0</formula>
    </cfRule>
  </conditionalFormatting>
  <conditionalFormatting sqref="T248:T263">
    <cfRule type="cellIs" dxfId="5189" priority="546" stopIfTrue="1" operator="equal">
      <formula>0</formula>
    </cfRule>
  </conditionalFormatting>
  <conditionalFormatting sqref="Y396:AA396">
    <cfRule type="cellIs" dxfId="5188" priority="544" stopIfTrue="1" operator="equal">
      <formula>0</formula>
    </cfRule>
  </conditionalFormatting>
  <conditionalFormatting sqref="H399:I410">
    <cfRule type="cellIs" dxfId="5187" priority="485" stopIfTrue="1" operator="equal">
      <formula>0</formula>
    </cfRule>
  </conditionalFormatting>
  <conditionalFormatting sqref="AG396:AH396">
    <cfRule type="cellIs" dxfId="5186" priority="541" stopIfTrue="1" operator="equal">
      <formula>0</formula>
    </cfRule>
  </conditionalFormatting>
  <conditionalFormatting sqref="AO396:BD396">
    <cfRule type="cellIs" dxfId="5185" priority="540" stopIfTrue="1" operator="equal">
      <formula>0</formula>
    </cfRule>
  </conditionalFormatting>
  <conditionalFormatting sqref="E497:G497">
    <cfRule type="cellIs" dxfId="5184" priority="539" stopIfTrue="1" operator="equal">
      <formula>0</formula>
    </cfRule>
  </conditionalFormatting>
  <conditionalFormatting sqref="P497:X497">
    <cfRule type="cellIs" dxfId="5183" priority="538" stopIfTrue="1" operator="equal">
      <formula>0</formula>
    </cfRule>
  </conditionalFormatting>
  <conditionalFormatting sqref="H497:I497">
    <cfRule type="cellIs" dxfId="5182" priority="537" stopIfTrue="1" operator="equal">
      <formula>0</formula>
    </cfRule>
  </conditionalFormatting>
  <conditionalFormatting sqref="AD397:AF410">
    <cfRule type="cellIs" dxfId="5181" priority="488" stopIfTrue="1" operator="equal">
      <formula>0</formula>
    </cfRule>
  </conditionalFormatting>
  <conditionalFormatting sqref="P396:Q396">
    <cfRule type="cellIs" dxfId="5180" priority="420" stopIfTrue="1" operator="equal">
      <formula>0</formula>
    </cfRule>
  </conditionalFormatting>
  <conditionalFormatting sqref="AI458:AK458">
    <cfRule type="cellIs" dxfId="5179" priority="519" stopIfTrue="1" operator="equal">
      <formula>0</formula>
    </cfRule>
  </conditionalFormatting>
  <conditionalFormatting sqref="H397:I397">
    <cfRule type="cellIs" dxfId="5178" priority="435" stopIfTrue="1" operator="equal">
      <formula>0</formula>
    </cfRule>
  </conditionalFormatting>
  <conditionalFormatting sqref="E396:G396">
    <cfRule type="cellIs" dxfId="5177" priority="529" stopIfTrue="1" operator="equal">
      <formula>0</formula>
    </cfRule>
  </conditionalFormatting>
  <conditionalFormatting sqref="H396:I396">
    <cfRule type="cellIs" dxfId="5176" priority="527" stopIfTrue="1" operator="equal">
      <formula>0</formula>
    </cfRule>
  </conditionalFormatting>
  <conditionalFormatting sqref="AD37:AF38">
    <cfRule type="cellIs" dxfId="5175" priority="514" stopIfTrue="1" operator="equal">
      <formula>0</formula>
    </cfRule>
  </conditionalFormatting>
  <conditionalFormatting sqref="Y37:AA38">
    <cfRule type="cellIs" dxfId="5174" priority="513" stopIfTrue="1" operator="equal">
      <formula>0</formula>
    </cfRule>
  </conditionalFormatting>
  <conditionalFormatting sqref="AI37:AN37">
    <cfRule type="cellIs" dxfId="5173" priority="512" stopIfTrue="1" operator="equal">
      <formula>0</formula>
    </cfRule>
  </conditionalFormatting>
  <conditionalFormatting sqref="H37:I38">
    <cfRule type="cellIs" dxfId="5172" priority="511" stopIfTrue="1" operator="equal">
      <formula>0</formula>
    </cfRule>
  </conditionalFormatting>
  <conditionalFormatting sqref="AB37:AC38">
    <cfRule type="cellIs" dxfId="5171" priority="510" stopIfTrue="1" operator="equal">
      <formula>0</formula>
    </cfRule>
  </conditionalFormatting>
  <conditionalFormatting sqref="AG37:AH38">
    <cfRule type="cellIs" dxfId="5170" priority="509" stopIfTrue="1" operator="equal">
      <formula>0</formula>
    </cfRule>
  </conditionalFormatting>
  <conditionalFormatting sqref="AO37:BD37">
    <cfRule type="cellIs" dxfId="5169" priority="508" stopIfTrue="1" operator="equal">
      <formula>0</formula>
    </cfRule>
  </conditionalFormatting>
  <conditionalFormatting sqref="AD185:AF186">
    <cfRule type="cellIs" dxfId="5168" priority="507" stopIfTrue="1" operator="equal">
      <formula>0</formula>
    </cfRule>
  </conditionalFormatting>
  <conditionalFormatting sqref="AG203:AH215 AB203:AC215 E203:I215">
    <cfRule type="cellIs" dxfId="5167" priority="506" stopIfTrue="1" operator="equal">
      <formula>0</formula>
    </cfRule>
  </conditionalFormatting>
  <conditionalFormatting sqref="P203:X215">
    <cfRule type="cellIs" dxfId="5166" priority="504" stopIfTrue="1" operator="equal">
      <formula>0</formula>
    </cfRule>
  </conditionalFormatting>
  <conditionalFormatting sqref="AD203:AF215">
    <cfRule type="cellIs" dxfId="5165" priority="503" stopIfTrue="1" operator="equal">
      <formula>0</formula>
    </cfRule>
  </conditionalFormatting>
  <conditionalFormatting sqref="Y203:AA215">
    <cfRule type="cellIs" dxfId="5164" priority="502" stopIfTrue="1" operator="equal">
      <formula>0</formula>
    </cfRule>
  </conditionalFormatting>
  <conditionalFormatting sqref="AI203:AN215">
    <cfRule type="cellIs" dxfId="5163" priority="501" stopIfTrue="1" operator="equal">
      <formula>0</formula>
    </cfRule>
  </conditionalFormatting>
  <conditionalFormatting sqref="AO204:BD215 AO203:AV203 AX203:BD203">
    <cfRule type="cellIs" dxfId="5162" priority="500" stopIfTrue="1" operator="equal">
      <formula>0</formula>
    </cfRule>
  </conditionalFormatting>
  <conditionalFormatting sqref="AA329:AH330 T329:X330 AN329:BD330 E329:I330">
    <cfRule type="cellIs" dxfId="5161" priority="497" stopIfTrue="1" operator="equal">
      <formula>0</formula>
    </cfRule>
  </conditionalFormatting>
  <conditionalFormatting sqref="Y245">
    <cfRule type="cellIs" dxfId="5160" priority="476" stopIfTrue="1" operator="equal">
      <formula>0</formula>
    </cfRule>
  </conditionalFormatting>
  <conditionalFormatting sqref="Y329:Z330">
    <cfRule type="cellIs" dxfId="5159" priority="494" stopIfTrue="1" operator="equal">
      <formula>0</formula>
    </cfRule>
  </conditionalFormatting>
  <conditionalFormatting sqref="AI329:AM330">
    <cfRule type="cellIs" dxfId="5158" priority="493" stopIfTrue="1" operator="equal">
      <formula>0</formula>
    </cfRule>
  </conditionalFormatting>
  <conditionalFormatting sqref="E399:G410">
    <cfRule type="cellIs" dxfId="5157" priority="492" stopIfTrue="1" operator="equal">
      <formula>0</formula>
    </cfRule>
  </conditionalFormatting>
  <conditionalFormatting sqref="P397:X397 P399:Q402 T399:X400 P403:V403 P406:X410 R404:V404 P405:V405 T402:X402 T401:V401">
    <cfRule type="cellIs" dxfId="5156" priority="489" stopIfTrue="1" operator="equal">
      <formula>0</formula>
    </cfRule>
  </conditionalFormatting>
  <conditionalFormatting sqref="Y397:AA410">
    <cfRule type="cellIs" dxfId="5155" priority="487" stopIfTrue="1" operator="equal">
      <formula>0</formula>
    </cfRule>
  </conditionalFormatting>
  <conditionalFormatting sqref="AI397:AN410">
    <cfRule type="cellIs" dxfId="5154" priority="486" stopIfTrue="1" operator="equal">
      <formula>0</formula>
    </cfRule>
  </conditionalFormatting>
  <conditionalFormatting sqref="AB397:AC410">
    <cfRule type="cellIs" dxfId="5153" priority="484" stopIfTrue="1" operator="equal">
      <formula>0</formula>
    </cfRule>
  </conditionalFormatting>
  <conditionalFormatting sqref="AG397:AH410">
    <cfRule type="cellIs" dxfId="5152" priority="483" stopIfTrue="1" operator="equal">
      <formula>0</formula>
    </cfRule>
  </conditionalFormatting>
  <conditionalFormatting sqref="AO397:BD410">
    <cfRule type="cellIs" dxfId="5151" priority="482" stopIfTrue="1" operator="equal">
      <formula>0</formula>
    </cfRule>
  </conditionalFormatting>
  <conditionalFormatting sqref="P398:Q398 T398:V398">
    <cfRule type="cellIs" dxfId="5150" priority="423" stopIfTrue="1" operator="equal">
      <formula>0</formula>
    </cfRule>
  </conditionalFormatting>
  <conditionalFormatting sqref="E398:G398">
    <cfRule type="cellIs" dxfId="5149" priority="422" stopIfTrue="1" operator="equal">
      <formula>0</formula>
    </cfRule>
  </conditionalFormatting>
  <conditionalFormatting sqref="P247:T247">
    <cfRule type="cellIs" dxfId="5148" priority="458" stopIfTrue="1" operator="equal">
      <formula>0</formula>
    </cfRule>
  </conditionalFormatting>
  <conditionalFormatting sqref="H398:I398">
    <cfRule type="cellIs" dxfId="5147" priority="421" stopIfTrue="1" operator="equal">
      <formula>0</formula>
    </cfRule>
  </conditionalFormatting>
  <conditionalFormatting sqref="P244:S244 T244:X245 R245:S245">
    <cfRule type="cellIs" dxfId="5146" priority="479" stopIfTrue="1" operator="equal">
      <formula>0</formula>
    </cfRule>
  </conditionalFormatting>
  <conditionalFormatting sqref="AE244:AF244 AD245:AF246">
    <cfRule type="cellIs" dxfId="5145" priority="478" stopIfTrue="1" operator="equal">
      <formula>0</formula>
    </cfRule>
  </conditionalFormatting>
  <conditionalFormatting sqref="Y244:Z244 AA244:AA246 Y246:Z246 Z245">
    <cfRule type="cellIs" dxfId="5144" priority="477" stopIfTrue="1" operator="equal">
      <formula>0</formula>
    </cfRule>
  </conditionalFormatting>
  <conditionalFormatting sqref="AI244:AN246">
    <cfRule type="cellIs" dxfId="5143" priority="475" stopIfTrue="1" operator="equal">
      <formula>0</formula>
    </cfRule>
  </conditionalFormatting>
  <conditionalFormatting sqref="P245:Q245">
    <cfRule type="cellIs" dxfId="5142" priority="474" stopIfTrue="1" operator="equal">
      <formula>0</formula>
    </cfRule>
  </conditionalFormatting>
  <conditionalFormatting sqref="AD244">
    <cfRule type="cellIs" dxfId="5141" priority="473" stopIfTrue="1" operator="equal">
      <formula>0</formula>
    </cfRule>
  </conditionalFormatting>
  <conditionalFormatting sqref="U246:X246">
    <cfRule type="cellIs" dxfId="5140" priority="472" stopIfTrue="1" operator="equal">
      <formula>0</formula>
    </cfRule>
  </conditionalFormatting>
  <conditionalFormatting sqref="AO244:BD246">
    <cfRule type="cellIs" dxfId="5139" priority="471" stopIfTrue="1" operator="equal">
      <formula>0</formula>
    </cfRule>
  </conditionalFormatting>
  <conditionalFormatting sqref="P246:T246">
    <cfRule type="cellIs" dxfId="5138" priority="470" stopIfTrue="1" operator="equal">
      <formula>0</formula>
    </cfRule>
  </conditionalFormatting>
  <conditionalFormatting sqref="E247:G247">
    <cfRule type="cellIs" dxfId="5137" priority="469" stopIfTrue="1" operator="equal">
      <formula>0</formula>
    </cfRule>
  </conditionalFormatting>
  <conditionalFormatting sqref="AD247:AF247">
    <cfRule type="cellIs" dxfId="5136" priority="466" stopIfTrue="1" operator="equal">
      <formula>0</formula>
    </cfRule>
  </conditionalFormatting>
  <conditionalFormatting sqref="Y247:AA247">
    <cfRule type="cellIs" dxfId="5135" priority="465" stopIfTrue="1" operator="equal">
      <formula>0</formula>
    </cfRule>
  </conditionalFormatting>
  <conditionalFormatting sqref="AI247:AN247">
    <cfRule type="cellIs" dxfId="5134" priority="464" stopIfTrue="1" operator="equal">
      <formula>0</formula>
    </cfRule>
  </conditionalFormatting>
  <conditionalFormatting sqref="U247:X247">
    <cfRule type="cellIs" dxfId="5133" priority="463" stopIfTrue="1" operator="equal">
      <formula>0</formula>
    </cfRule>
  </conditionalFormatting>
  <conditionalFormatting sqref="AI371:BD373">
    <cfRule type="cellIs" dxfId="5132" priority="419" stopIfTrue="1" operator="equal">
      <formula>0</formula>
    </cfRule>
  </conditionalFormatting>
  <conditionalFormatting sqref="P224:T226">
    <cfRule type="cellIs" dxfId="5131" priority="445" stopIfTrue="1" operator="equal">
      <formula>0</formula>
    </cfRule>
  </conditionalFormatting>
  <conditionalFormatting sqref="E224:G226">
    <cfRule type="cellIs" dxfId="5130" priority="456" stopIfTrue="1" operator="equal">
      <formula>0</formula>
    </cfRule>
  </conditionalFormatting>
  <conditionalFormatting sqref="AD224:AF226">
    <cfRule type="cellIs" dxfId="5129" priority="453" stopIfTrue="1" operator="equal">
      <formula>0</formula>
    </cfRule>
  </conditionalFormatting>
  <conditionalFormatting sqref="Y224:AA226">
    <cfRule type="cellIs" dxfId="5128" priority="452" stopIfTrue="1" operator="equal">
      <formula>0</formula>
    </cfRule>
  </conditionalFormatting>
  <conditionalFormatting sqref="AI224:AN226">
    <cfRule type="cellIs" dxfId="5127" priority="451" stopIfTrue="1" operator="equal">
      <formula>0</formula>
    </cfRule>
  </conditionalFormatting>
  <conditionalFormatting sqref="U224:X226">
    <cfRule type="cellIs" dxfId="5126" priority="450" stopIfTrue="1" operator="equal">
      <formula>0</formula>
    </cfRule>
  </conditionalFormatting>
  <conditionalFormatting sqref="H224:I226">
    <cfRule type="cellIs" dxfId="5125" priority="449" stopIfTrue="1" operator="equal">
      <formula>0</formula>
    </cfRule>
  </conditionalFormatting>
  <conditionalFormatting sqref="AB224:AC226">
    <cfRule type="cellIs" dxfId="5124" priority="448" stopIfTrue="1" operator="equal">
      <formula>0</formula>
    </cfRule>
  </conditionalFormatting>
  <conditionalFormatting sqref="AG224:AH226">
    <cfRule type="cellIs" dxfId="5123" priority="447" stopIfTrue="1" operator="equal">
      <formula>0</formula>
    </cfRule>
  </conditionalFormatting>
  <conditionalFormatting sqref="AO224:BD224 AO225:BC226 BD225:BD243">
    <cfRule type="cellIs" dxfId="5122" priority="446" stopIfTrue="1" operator="equal">
      <formula>0</formula>
    </cfRule>
  </conditionalFormatting>
  <conditionalFormatting sqref="AD455:AF455">
    <cfRule type="cellIs" dxfId="5121" priority="443" stopIfTrue="1" operator="equal">
      <formula>0</formula>
    </cfRule>
  </conditionalFormatting>
  <conditionalFormatting sqref="AO374:BD374">
    <cfRule type="cellIs" dxfId="5120" priority="416" stopIfTrue="1" operator="equal">
      <formula>0</formula>
    </cfRule>
  </conditionalFormatting>
  <conditionalFormatting sqref="E397:G397">
    <cfRule type="cellIs" dxfId="5119" priority="436" stopIfTrue="1" operator="equal">
      <formula>0</formula>
    </cfRule>
  </conditionalFormatting>
  <conditionalFormatting sqref="AI351:BD353">
    <cfRule type="cellIs" dxfId="5118" priority="418" stopIfTrue="1" operator="equal">
      <formula>0</formula>
    </cfRule>
  </conditionalFormatting>
  <conditionalFormatting sqref="AL455:AM455">
    <cfRule type="cellIs" dxfId="5117" priority="430" stopIfTrue="1" operator="equal">
      <formula>0</formula>
    </cfRule>
  </conditionalFormatting>
  <conditionalFormatting sqref="AD645:AF645">
    <cfRule type="cellIs" dxfId="5116" priority="429" stopIfTrue="1" operator="equal">
      <formula>0</formula>
    </cfRule>
  </conditionalFormatting>
  <conditionalFormatting sqref="Y645:AA645">
    <cfRule type="cellIs" dxfId="5115" priority="428" stopIfTrue="1" operator="equal">
      <formula>0</formula>
    </cfRule>
  </conditionalFormatting>
  <conditionalFormatting sqref="AB645:AC645">
    <cfRule type="cellIs" dxfId="5114" priority="427" stopIfTrue="1" operator="equal">
      <formula>0</formula>
    </cfRule>
  </conditionalFormatting>
  <conditionalFormatting sqref="AG645:AH645">
    <cfRule type="cellIs" dxfId="5113" priority="426" stopIfTrue="1" operator="equal">
      <formula>0</formula>
    </cfRule>
  </conditionalFormatting>
  <conditionalFormatting sqref="AI166:AV166 AX166:BD166">
    <cfRule type="cellIs" dxfId="5112" priority="357" stopIfTrue="1" operator="equal">
      <formula>0</formula>
    </cfRule>
  </conditionalFormatting>
  <conditionalFormatting sqref="AN374">
    <cfRule type="cellIs" dxfId="5111" priority="417" stopIfTrue="1" operator="equal">
      <formula>0</formula>
    </cfRule>
  </conditionalFormatting>
  <conditionalFormatting sqref="AO587:BD587">
    <cfRule type="cellIs" dxfId="5110" priority="369" stopIfTrue="1" operator="equal">
      <formula>0</formula>
    </cfRule>
  </conditionalFormatting>
  <conditionalFormatting sqref="AI374:AM374">
    <cfRule type="cellIs" dxfId="5109" priority="371" stopIfTrue="1" operator="equal">
      <formula>0</formula>
    </cfRule>
  </conditionalFormatting>
  <conditionalFormatting sqref="AI587:AN587">
    <cfRule type="cellIs" dxfId="5108" priority="370" stopIfTrue="1" operator="equal">
      <formula>0</formula>
    </cfRule>
  </conditionalFormatting>
  <conditionalFormatting sqref="J161:K161">
    <cfRule type="cellIs" dxfId="5107" priority="269" stopIfTrue="1" operator="equal">
      <formula>0</formula>
    </cfRule>
  </conditionalFormatting>
  <conditionalFormatting sqref="J406:K410">
    <cfRule type="cellIs" dxfId="5106" priority="244" stopIfTrue="1" operator="equal">
      <formula>0</formula>
    </cfRule>
  </conditionalFormatting>
  <conditionalFormatting sqref="L406:L410">
    <cfRule type="cellIs" dxfId="5105" priority="227" stopIfTrue="1" operator="equal">
      <formula>0</formula>
    </cfRule>
  </conditionalFormatting>
  <conditionalFormatting sqref="L245">
    <cfRule type="cellIs" dxfId="5104" priority="223" stopIfTrue="1" operator="equal">
      <formula>0</formula>
    </cfRule>
  </conditionalFormatting>
  <conditionalFormatting sqref="M519:O519">
    <cfRule type="cellIs" dxfId="5103" priority="255" stopIfTrue="1" operator="equal">
      <formula>0</formula>
    </cfRule>
  </conditionalFormatting>
  <conditionalFormatting sqref="J39:K39">
    <cfRule type="cellIs" dxfId="5102" priority="217" stopIfTrue="1" operator="equal">
      <formula>0</formula>
    </cfRule>
  </conditionalFormatting>
  <conditionalFormatting sqref="M558:O558">
    <cfRule type="cellIs" dxfId="5101" priority="262" stopIfTrue="1" operator="equal">
      <formula>0</formula>
    </cfRule>
  </conditionalFormatting>
  <conditionalFormatting sqref="M97:O97">
    <cfRule type="cellIs" dxfId="5100" priority="254" stopIfTrue="1" operator="equal">
      <formula>0</formula>
    </cfRule>
  </conditionalFormatting>
  <conditionalFormatting sqref="M329:O330 J329:K329 J330">
    <cfRule type="cellIs" dxfId="5099" priority="245" stopIfTrue="1" operator="equal">
      <formula>0</formula>
    </cfRule>
  </conditionalFormatting>
  <conditionalFormatting sqref="M456:O458">
    <cfRule type="cellIs" dxfId="5098" priority="263" stopIfTrue="1" operator="equal">
      <formula>0</formula>
    </cfRule>
  </conditionalFormatting>
  <conditionalFormatting sqref="J644:L644 J187:K202 M98:O142 J162:K165 M159:O165 J216:K222 J243:K243 M264:O328 J331:K374 M331:O374 M459:O475 J585:L642 J248:K328 J411:K417 J40:O96 J97:K160 J498:K500 M216:O222 L39:O39 J34:O36 J376:K392 J506:K516 J505 J425:K496 J167:K185 J166 J645:K645 M376:O390 N375:O375 J502:K504 J518:K584 M167:O202 M166:N166">
    <cfRule type="cellIs" dxfId="5097" priority="270" stopIfTrue="1" operator="equal">
      <formula>0</formula>
    </cfRule>
  </conditionalFormatting>
  <conditionalFormatting sqref="M539:O557">
    <cfRule type="cellIs" dxfId="5096" priority="261" stopIfTrue="1" operator="equal">
      <formula>0</formula>
    </cfRule>
  </conditionalFormatting>
  <conditionalFormatting sqref="M476:O495">
    <cfRule type="cellIs" dxfId="5095" priority="260" stopIfTrue="1" operator="equal">
      <formula>0</formula>
    </cfRule>
  </conditionalFormatting>
  <conditionalFormatting sqref="M583:O600">
    <cfRule type="cellIs" dxfId="5094" priority="259" stopIfTrue="1" operator="equal">
      <formula>0</formula>
    </cfRule>
  </conditionalFormatting>
  <conditionalFormatting sqref="M455:O455">
    <cfRule type="cellIs" dxfId="5093" priority="256" stopIfTrue="1" operator="equal">
      <formula>0</formula>
    </cfRule>
  </conditionalFormatting>
  <conditionalFormatting sqref="M497:O497">
    <cfRule type="cellIs" dxfId="5092" priority="249" stopIfTrue="1" operator="equal">
      <formula>0</formula>
    </cfRule>
  </conditionalFormatting>
  <conditionalFormatting sqref="J37:L38">
    <cfRule type="cellIs" dxfId="5091" priority="248" stopIfTrue="1" operator="equal">
      <formula>0</formula>
    </cfRule>
  </conditionalFormatting>
  <conditionalFormatting sqref="M37:O38">
    <cfRule type="cellIs" dxfId="5090" priority="247" stopIfTrue="1" operator="equal">
      <formula>0</formula>
    </cfRule>
  </conditionalFormatting>
  <conditionalFormatting sqref="J203:K215 M203:O215">
    <cfRule type="cellIs" dxfId="5089" priority="246" stopIfTrue="1" operator="equal">
      <formula>0</formula>
    </cfRule>
  </conditionalFormatting>
  <conditionalFormatting sqref="J224:K226">
    <cfRule type="cellIs" dxfId="5088" priority="236" stopIfTrue="1" operator="equal">
      <formula>0</formula>
    </cfRule>
  </conditionalFormatting>
  <conditionalFormatting sqref="M224:O226">
    <cfRule type="cellIs" dxfId="5087" priority="235" stopIfTrue="1" operator="equal">
      <formula>0</formula>
    </cfRule>
  </conditionalFormatting>
  <conditionalFormatting sqref="L497">
    <cfRule type="cellIs" dxfId="5086" priority="230" stopIfTrue="1" operator="equal">
      <formula>0</formula>
    </cfRule>
  </conditionalFormatting>
  <conditionalFormatting sqref="J186:K186">
    <cfRule type="cellIs" dxfId="5085" priority="234" stopIfTrue="1" operator="equal">
      <formula>0</formula>
    </cfRule>
  </conditionalFormatting>
  <conditionalFormatting sqref="L244">
    <cfRule type="cellIs" dxfId="5084" priority="226" stopIfTrue="1" operator="equal">
      <formula>0</formula>
    </cfRule>
  </conditionalFormatting>
  <conditionalFormatting sqref="L246">
    <cfRule type="cellIs" dxfId="5083" priority="225" stopIfTrue="1" operator="equal">
      <formula>0</formula>
    </cfRule>
  </conditionalFormatting>
  <conditionalFormatting sqref="L247">
    <cfRule type="cellIs" dxfId="5082" priority="224" stopIfTrue="1" operator="equal">
      <formula>0</formula>
    </cfRule>
  </conditionalFormatting>
  <conditionalFormatting sqref="L186">
    <cfRule type="cellIs" dxfId="5081" priority="221" stopIfTrue="1" operator="equal">
      <formula>0</formula>
    </cfRule>
  </conditionalFormatting>
  <conditionalFormatting sqref="L330">
    <cfRule type="cellIs" dxfId="5080" priority="218" stopIfTrue="1" operator="equal">
      <formula>0</formula>
    </cfRule>
  </conditionalFormatting>
  <conditionalFormatting sqref="J375">
    <cfRule type="cellIs" dxfId="5079" priority="216" stopIfTrue="1" operator="equal">
      <formula>0</formula>
    </cfRule>
  </conditionalFormatting>
  <conditionalFormatting sqref="M248:O263">
    <cfRule type="cellIs" dxfId="5078" priority="258" stopIfTrue="1" operator="equal">
      <formula>0</formula>
    </cfRule>
  </conditionalFormatting>
  <conditionalFormatting sqref="M644:O645">
    <cfRule type="cellIs" dxfId="5077" priority="268" stopIfTrue="1" operator="equal">
      <formula>0</formula>
    </cfRule>
  </conditionalFormatting>
  <conditionalFormatting sqref="M244:O245 J244:K244">
    <cfRule type="cellIs" dxfId="5076" priority="242" stopIfTrue="1" operator="equal">
      <formula>0</formula>
    </cfRule>
  </conditionalFormatting>
  <conditionalFormatting sqref="M435:O436">
    <cfRule type="cellIs" dxfId="5075" priority="264" stopIfTrue="1" operator="equal">
      <formula>0</formula>
    </cfRule>
  </conditionalFormatting>
  <conditionalFormatting sqref="M454:O454 M432:O434 M559:O582 M496:O496 M601:O642 M520:O538 M391:O392 M243:O243 M498:O516 M411:O415 M518:O518">
    <cfRule type="cellIs" dxfId="5074" priority="267" stopIfTrue="1" operator="equal">
      <formula>0</formula>
    </cfRule>
  </conditionalFormatting>
  <conditionalFormatting sqref="M143:O158">
    <cfRule type="cellIs" dxfId="5073" priority="257" stopIfTrue="1" operator="equal">
      <formula>0</formula>
    </cfRule>
  </conditionalFormatting>
  <conditionalFormatting sqref="M436:O453">
    <cfRule type="cellIs" dxfId="5072" priority="265" stopIfTrue="1" operator="equal">
      <formula>0</formula>
    </cfRule>
  </conditionalFormatting>
  <conditionalFormatting sqref="J227:K242">
    <cfRule type="cellIs" dxfId="5071" priority="253" stopIfTrue="1" operator="equal">
      <formula>0</formula>
    </cfRule>
  </conditionalFormatting>
  <conditionalFormatting sqref="M227:O242">
    <cfRule type="cellIs" dxfId="5070" priority="252" stopIfTrue="1" operator="equal">
      <formula>0</formula>
    </cfRule>
  </conditionalFormatting>
  <conditionalFormatting sqref="L645">
    <cfRule type="cellIs" dxfId="5069" priority="251" stopIfTrue="1" operator="equal">
      <formula>0</formula>
    </cfRule>
  </conditionalFormatting>
  <conditionalFormatting sqref="J497:K497">
    <cfRule type="cellIs" dxfId="5068" priority="250" stopIfTrue="1" operator="equal">
      <formula>0</formula>
    </cfRule>
  </conditionalFormatting>
  <conditionalFormatting sqref="J247:K247">
    <cfRule type="cellIs" dxfId="5067" priority="238" stopIfTrue="1" operator="equal">
      <formula>0</formula>
    </cfRule>
  </conditionalFormatting>
  <conditionalFormatting sqref="A397 A399:A410">
    <cfRule type="cellIs" dxfId="5066" priority="207" stopIfTrue="1" operator="equal">
      <formula>0</formula>
    </cfRule>
  </conditionalFormatting>
  <conditionalFormatting sqref="L203:L215">
    <cfRule type="cellIs" dxfId="5065" priority="229" stopIfTrue="1" operator="equal">
      <formula>0</formula>
    </cfRule>
  </conditionalFormatting>
  <conditionalFormatting sqref="M406:O410">
    <cfRule type="cellIs" dxfId="5064" priority="243" stopIfTrue="1" operator="equal">
      <formula>0</formula>
    </cfRule>
  </conditionalFormatting>
  <conditionalFormatting sqref="L123">
    <cfRule type="cellIs" dxfId="5063" priority="220" stopIfTrue="1" operator="equal">
      <formula>0</formula>
    </cfRule>
  </conditionalFormatting>
  <conditionalFormatting sqref="M398:O398">
    <cfRule type="cellIs" dxfId="5062" priority="193" stopIfTrue="1" operator="equal">
      <formula>0</formula>
    </cfRule>
  </conditionalFormatting>
  <conditionalFormatting sqref="J245:K245">
    <cfRule type="cellIs" dxfId="5061" priority="241" stopIfTrue="1" operator="equal">
      <formula>0</formula>
    </cfRule>
  </conditionalFormatting>
  <conditionalFormatting sqref="J246:K246">
    <cfRule type="cellIs" dxfId="5060" priority="240" stopIfTrue="1" operator="equal">
      <formula>0</formula>
    </cfRule>
  </conditionalFormatting>
  <conditionalFormatting sqref="M246:O246">
    <cfRule type="cellIs" dxfId="5059" priority="239" stopIfTrue="1" operator="equal">
      <formula>0</formula>
    </cfRule>
  </conditionalFormatting>
  <conditionalFormatting sqref="M247:O247">
    <cfRule type="cellIs" dxfId="5058" priority="237" stopIfTrue="1" operator="equal">
      <formula>0</formula>
    </cfRule>
  </conditionalFormatting>
  <conditionalFormatting sqref="A98:A116">
    <cfRule type="cellIs" dxfId="5057" priority="214" stopIfTrue="1" operator="equal">
      <formula>0</formula>
    </cfRule>
  </conditionalFormatting>
  <conditionalFormatting sqref="A520">
    <cfRule type="cellIs" dxfId="5056" priority="212" stopIfTrue="1" operator="equal">
      <formula>0</formula>
    </cfRule>
  </conditionalFormatting>
  <conditionalFormatting sqref="J397">
    <cfRule type="cellIs" dxfId="5055" priority="199" stopIfTrue="1" operator="equal">
      <formula>0</formula>
    </cfRule>
  </conditionalFormatting>
  <conditionalFormatting sqref="L187:L202 L162:L185 L216:L222 L243 L331:L374 L498:L516 L248:L328 L97:L122 L124:L160 L376:L392 L518:L584">
    <cfRule type="cellIs" dxfId="5054" priority="233" stopIfTrue="1" operator="equal">
      <formula>0</formula>
    </cfRule>
  </conditionalFormatting>
  <conditionalFormatting sqref="L161">
    <cfRule type="cellIs" dxfId="5053" priority="232" stopIfTrue="1" operator="equal">
      <formula>0</formula>
    </cfRule>
  </conditionalFormatting>
  <conditionalFormatting sqref="L227:L242">
    <cfRule type="cellIs" dxfId="5052" priority="231" stopIfTrue="1" operator="equal">
      <formula>0</formula>
    </cfRule>
  </conditionalFormatting>
  <conditionalFormatting sqref="L329">
    <cfRule type="cellIs" dxfId="5051" priority="228" stopIfTrue="1" operator="equal">
      <formula>0</formula>
    </cfRule>
  </conditionalFormatting>
  <conditionalFormatting sqref="L224:L226">
    <cfRule type="cellIs" dxfId="5050" priority="222" stopIfTrue="1" operator="equal">
      <formula>0</formula>
    </cfRule>
  </conditionalFormatting>
  <conditionalFormatting sqref="A289">
    <cfRule type="cellIs" dxfId="5049" priority="206" stopIfTrue="1" operator="equal">
      <formula>0</formula>
    </cfRule>
  </conditionalFormatting>
  <conditionalFormatting sqref="K330">
    <cfRule type="cellIs" dxfId="5048" priority="219" stopIfTrue="1" operator="equal">
      <formula>0</formula>
    </cfRule>
  </conditionalFormatting>
  <conditionalFormatting sqref="K398">
    <cfRule type="cellIs" dxfId="5047" priority="194" stopIfTrue="1" operator="equal">
      <formula>0</formula>
    </cfRule>
  </conditionalFormatting>
  <conditionalFormatting sqref="J398">
    <cfRule type="cellIs" dxfId="5046" priority="192" stopIfTrue="1" operator="equal">
      <formula>0</formula>
    </cfRule>
  </conditionalFormatting>
  <conditionalFormatting sqref="AE418">
    <cfRule type="cellIs" dxfId="5045" priority="183" stopIfTrue="1" operator="equal">
      <formula>0</formula>
    </cfRule>
  </conditionalFormatting>
  <conditionalFormatting sqref="A411">
    <cfRule type="cellIs" dxfId="5044" priority="209" stopIfTrue="1" operator="equal">
      <formula>0</formula>
    </cfRule>
  </conditionalFormatting>
  <conditionalFormatting sqref="K418">
    <cfRule type="cellIs" dxfId="5043" priority="188" stopIfTrue="1" operator="equal">
      <formula>0</formula>
    </cfRule>
  </conditionalFormatting>
  <conditionalFormatting sqref="K419">
    <cfRule type="cellIs" dxfId="5042" priority="189" stopIfTrue="1" operator="equal">
      <formula>0</formula>
    </cfRule>
  </conditionalFormatting>
  <conditionalFormatting sqref="K396">
    <cfRule type="cellIs" dxfId="5041" priority="203" stopIfTrue="1" operator="equal">
      <formula>0</formula>
    </cfRule>
  </conditionalFormatting>
  <conditionalFormatting sqref="A303 A518 A143 A182:A183 A35 A79:A95 A120:A122 A179 A188 A267:A284 A305:A306 A352:A354 A414:A416 A456 A477 A500:A515 A540:A557 A581:A583 A216:A217 A562 A59:A74 A343:A345 A436:A453 A461:A474 A124:A138 A146:A158 A190:A200 A424:A431">
    <cfRule type="cellIs" dxfId="5040" priority="215" stopIfTrue="1" operator="equal">
      <formula>0</formula>
    </cfRule>
  </conditionalFormatting>
  <conditionalFormatting sqref="A434">
    <cfRule type="cellIs" dxfId="5039" priority="213" stopIfTrue="1" operator="equal">
      <formula>0</formula>
    </cfRule>
  </conditionalFormatting>
  <conditionalFormatting sqref="A248:A263">
    <cfRule type="cellIs" dxfId="5038" priority="211" stopIfTrue="1" operator="equal">
      <formula>0</formula>
    </cfRule>
  </conditionalFormatting>
  <conditionalFormatting sqref="A311">
    <cfRule type="cellIs" dxfId="5037" priority="210" stopIfTrue="1" operator="equal">
      <formula>0</formula>
    </cfRule>
  </conditionalFormatting>
  <conditionalFormatting sqref="A329">
    <cfRule type="cellIs" dxfId="5036" priority="208" stopIfTrue="1" operator="equal">
      <formula>0</formula>
    </cfRule>
  </conditionalFormatting>
  <conditionalFormatting sqref="J394:K395">
    <cfRule type="cellIs" dxfId="5035" priority="205" stopIfTrue="1" operator="equal">
      <formula>0</formula>
    </cfRule>
  </conditionalFormatting>
  <conditionalFormatting sqref="M394:O395">
    <cfRule type="cellIs" dxfId="5034" priority="204" stopIfTrue="1" operator="equal">
      <formula>0</formula>
    </cfRule>
  </conditionalFormatting>
  <conditionalFormatting sqref="M396:O396">
    <cfRule type="cellIs" dxfId="5033" priority="202" stopIfTrue="1" operator="equal">
      <formula>0</formula>
    </cfRule>
  </conditionalFormatting>
  <conditionalFormatting sqref="L396">
    <cfRule type="cellIs" dxfId="5032" priority="196" stopIfTrue="1" operator="equal">
      <formula>0</formula>
    </cfRule>
  </conditionalFormatting>
  <conditionalFormatting sqref="J399:K400 K397 J405 J402:J403">
    <cfRule type="cellIs" dxfId="5031" priority="201" stopIfTrue="1" operator="equal">
      <formula>0</formula>
    </cfRule>
  </conditionalFormatting>
  <conditionalFormatting sqref="M397:O397 M399:O401 M405:O405 M403:O403 N402:O402">
    <cfRule type="cellIs" dxfId="5030" priority="200" stopIfTrue="1" operator="equal">
      <formula>0</formula>
    </cfRule>
  </conditionalFormatting>
  <conditionalFormatting sqref="J396">
    <cfRule type="cellIs" dxfId="5029" priority="198" stopIfTrue="1" operator="equal">
      <formula>0</formula>
    </cfRule>
  </conditionalFormatting>
  <conditionalFormatting sqref="L394:L395">
    <cfRule type="cellIs" dxfId="5028" priority="197" stopIfTrue="1" operator="equal">
      <formula>0</formula>
    </cfRule>
  </conditionalFormatting>
  <conditionalFormatting sqref="L399:L401 L397 L405 L403">
    <cfRule type="cellIs" dxfId="5027" priority="195" stopIfTrue="1" operator="equal">
      <formula>0</formula>
    </cfRule>
  </conditionalFormatting>
  <conditionalFormatting sqref="L398">
    <cfRule type="cellIs" dxfId="5026" priority="191" stopIfTrue="1" operator="equal">
      <formula>0</formula>
    </cfRule>
  </conditionalFormatting>
  <conditionalFormatting sqref="L404">
    <cfRule type="cellIs" dxfId="5025" priority="185" stopIfTrue="1" operator="equal">
      <formula>0</formula>
    </cfRule>
  </conditionalFormatting>
  <conditionalFormatting sqref="K420:K423">
    <cfRule type="cellIs" dxfId="5024" priority="190" stopIfTrue="1" operator="equal">
      <formula>0</formula>
    </cfRule>
  </conditionalFormatting>
  <conditionalFormatting sqref="J404">
    <cfRule type="cellIs" dxfId="5023" priority="187" stopIfTrue="1" operator="equal">
      <formula>0</formula>
    </cfRule>
  </conditionalFormatting>
  <conditionalFormatting sqref="M404:O404">
    <cfRule type="cellIs" dxfId="5022" priority="186" stopIfTrue="1" operator="equal">
      <formula>0</formula>
    </cfRule>
  </conditionalFormatting>
  <conditionalFormatting sqref="AE374:AF374">
    <cfRule type="cellIs" dxfId="5021" priority="184" stopIfTrue="1" operator="equal">
      <formula>0</formula>
    </cfRule>
  </conditionalFormatting>
  <conditionalFormatting sqref="AD584:AF587">
    <cfRule type="cellIs" dxfId="5020" priority="182" stopIfTrue="1" operator="equal">
      <formula>0</formula>
    </cfRule>
  </conditionalFormatting>
  <conditionalFormatting sqref="E393:G393">
    <cfRule type="cellIs" dxfId="5019" priority="166" stopIfTrue="1" operator="equal">
      <formula>0</formula>
    </cfRule>
  </conditionalFormatting>
  <conditionalFormatting sqref="L393">
    <cfRule type="cellIs" dxfId="5018" priority="159" stopIfTrue="1" operator="equal">
      <formula>0</formula>
    </cfRule>
  </conditionalFormatting>
  <conditionalFormatting sqref="M393:O393">
    <cfRule type="cellIs" dxfId="5017" priority="161" stopIfTrue="1" operator="equal">
      <formula>0</formula>
    </cfRule>
  </conditionalFormatting>
  <conditionalFormatting sqref="AB393:AC393">
    <cfRule type="cellIs" dxfId="5016" priority="151" stopIfTrue="1" operator="equal">
      <formula>0</formula>
    </cfRule>
  </conditionalFormatting>
  <conditionalFormatting sqref="K166">
    <cfRule type="cellIs" dxfId="5015" priority="171" stopIfTrue="1" operator="equal">
      <formula>0</formula>
    </cfRule>
  </conditionalFormatting>
  <conditionalFormatting sqref="K403 K405">
    <cfRule type="cellIs" dxfId="5014" priority="170" stopIfTrue="1" operator="equal">
      <formula>0</formula>
    </cfRule>
  </conditionalFormatting>
  <conditionalFormatting sqref="K404">
    <cfRule type="cellIs" dxfId="5013" priority="169" stopIfTrue="1" operator="equal">
      <formula>0</formula>
    </cfRule>
  </conditionalFormatting>
  <conditionalFormatting sqref="U393:V393">
    <cfRule type="cellIs" dxfId="5012" priority="167" stopIfTrue="1" operator="equal">
      <formula>0</formula>
    </cfRule>
  </conditionalFormatting>
  <conditionalFormatting sqref="P393:Q393">
    <cfRule type="cellIs" dxfId="5011" priority="163" stopIfTrue="1" operator="equal">
      <formula>0</formula>
    </cfRule>
  </conditionalFormatting>
  <conditionalFormatting sqref="R393:T393">
    <cfRule type="cellIs" dxfId="5010" priority="165" stopIfTrue="1" operator="equal">
      <formula>0</formula>
    </cfRule>
  </conditionalFormatting>
  <conditionalFormatting sqref="H393:I393">
    <cfRule type="cellIs" dxfId="5009" priority="164" stopIfTrue="1" operator="equal">
      <formula>0</formula>
    </cfRule>
  </conditionalFormatting>
  <conditionalFormatting sqref="K393">
    <cfRule type="cellIs" dxfId="5008" priority="162" stopIfTrue="1" operator="equal">
      <formula>0</formula>
    </cfRule>
  </conditionalFormatting>
  <conditionalFormatting sqref="J393">
    <cfRule type="cellIs" dxfId="5007" priority="160" stopIfTrue="1" operator="equal">
      <formula>0</formula>
    </cfRule>
  </conditionalFormatting>
  <conditionalFormatting sqref="K424">
    <cfRule type="cellIs" dxfId="5006" priority="158" stopIfTrue="1" operator="equal">
      <formula>0</formula>
    </cfRule>
  </conditionalFormatting>
  <conditionalFormatting sqref="K505">
    <cfRule type="cellIs" dxfId="5005" priority="157" stopIfTrue="1" operator="equal">
      <formula>0</formula>
    </cfRule>
  </conditionalFormatting>
  <conditionalFormatting sqref="F645:G645">
    <cfRule type="cellIs" dxfId="5004" priority="156" stopIfTrue="1" operator="equal">
      <formula>0</formula>
    </cfRule>
  </conditionalFormatting>
  <conditionalFormatting sqref="H645:I645">
    <cfRule type="cellIs" dxfId="5003" priority="155" stopIfTrue="1" operator="equal">
      <formula>0</formula>
    </cfRule>
  </conditionalFormatting>
  <conditionalFormatting sqref="AI393:AN393">
    <cfRule type="cellIs" dxfId="5002" priority="152" stopIfTrue="1" operator="equal">
      <formula>0</formula>
    </cfRule>
  </conditionalFormatting>
  <conditionalFormatting sqref="AD393:AF393">
    <cfRule type="cellIs" dxfId="5001" priority="154" stopIfTrue="1" operator="equal">
      <formula>0</formula>
    </cfRule>
  </conditionalFormatting>
  <conditionalFormatting sqref="Y393:AA393">
    <cfRule type="cellIs" dxfId="5000" priority="153" stopIfTrue="1" operator="equal">
      <formula>0</formula>
    </cfRule>
  </conditionalFormatting>
  <conditionalFormatting sqref="AG393:AH393">
    <cfRule type="cellIs" dxfId="4999" priority="150" stopIfTrue="1" operator="equal">
      <formula>0</formula>
    </cfRule>
  </conditionalFormatting>
  <conditionalFormatting sqref="AO393:BD393">
    <cfRule type="cellIs" dxfId="4998" priority="149" stopIfTrue="1" operator="equal">
      <formula>0</formula>
    </cfRule>
  </conditionalFormatting>
  <conditionalFormatting sqref="AE419">
    <cfRule type="cellIs" dxfId="4997" priority="148" stopIfTrue="1" operator="equal">
      <formula>0</formula>
    </cfRule>
  </conditionalFormatting>
  <conditionalFormatting sqref="AE502:AE504">
    <cfRule type="cellIs" dxfId="4996" priority="147" stopIfTrue="1" operator="equal">
      <formula>0</formula>
    </cfRule>
  </conditionalFormatting>
  <conditionalFormatting sqref="K402">
    <cfRule type="cellIs" dxfId="4995" priority="146" stopIfTrue="1" operator="equal">
      <formula>0</formula>
    </cfRule>
  </conditionalFormatting>
  <conditionalFormatting sqref="M402">
    <cfRule type="cellIs" dxfId="4994" priority="145" stopIfTrue="1" operator="equal">
      <formula>0</formula>
    </cfRule>
  </conditionalFormatting>
  <conditionalFormatting sqref="L402">
    <cfRule type="cellIs" dxfId="4993" priority="144" stopIfTrue="1" operator="equal">
      <formula>0</formula>
    </cfRule>
  </conditionalFormatting>
  <conditionalFormatting sqref="R399:S402">
    <cfRule type="cellIs" dxfId="4992" priority="143" stopIfTrue="1" operator="equal">
      <formula>0</formula>
    </cfRule>
  </conditionalFormatting>
  <conditionalFormatting sqref="R398:S398">
    <cfRule type="cellIs" dxfId="4991" priority="142" stopIfTrue="1" operator="equal">
      <formula>0</formula>
    </cfRule>
  </conditionalFormatting>
  <conditionalFormatting sqref="K375 M375">
    <cfRule type="cellIs" dxfId="4990" priority="86" stopIfTrue="1" operator="equal">
      <formula>0</formula>
    </cfRule>
  </conditionalFormatting>
  <conditionalFormatting sqref="W393:X393">
    <cfRule type="cellIs" dxfId="4989" priority="139" stopIfTrue="1" operator="equal">
      <formula>0</formula>
    </cfRule>
  </conditionalFormatting>
  <conditionalFormatting sqref="W398:X398">
    <cfRule type="cellIs" dxfId="4988" priority="138" stopIfTrue="1" operator="equal">
      <formula>0</formula>
    </cfRule>
  </conditionalFormatting>
  <conditionalFormatting sqref="L375">
    <cfRule type="cellIs" dxfId="4987" priority="85" stopIfTrue="1" operator="equal">
      <formula>0</formula>
    </cfRule>
  </conditionalFormatting>
  <conditionalFormatting sqref="W424:X424">
    <cfRule type="cellIs" dxfId="4986" priority="80" stopIfTrue="1" operator="equal">
      <formula>0</formula>
    </cfRule>
  </conditionalFormatting>
  <conditionalFormatting sqref="P404:Q404">
    <cfRule type="cellIs" dxfId="4985" priority="84" stopIfTrue="1" operator="equal">
      <formula>0</formula>
    </cfRule>
  </conditionalFormatting>
  <conditionalFormatting sqref="W403:X405">
    <cfRule type="cellIs" dxfId="4984" priority="83" stopIfTrue="1" operator="equal">
      <formula>0</formula>
    </cfRule>
  </conditionalFormatting>
  <conditionalFormatting sqref="W418:X419">
    <cfRule type="cellIs" dxfId="4983" priority="82" stopIfTrue="1" operator="equal">
      <formula>0</formula>
    </cfRule>
  </conditionalFormatting>
  <conditionalFormatting sqref="W502:X504">
    <cfRule type="cellIs" dxfId="4982" priority="79" stopIfTrue="1" operator="equal">
      <formula>0</formula>
    </cfRule>
  </conditionalFormatting>
  <conditionalFormatting sqref="W505:X505">
    <cfRule type="cellIs" dxfId="4981" priority="78" stopIfTrue="1" operator="equal">
      <formula>0</formula>
    </cfRule>
  </conditionalFormatting>
  <conditionalFormatting sqref="W401:X401">
    <cfRule type="cellIs" dxfId="4980" priority="77" stopIfTrue="1" operator="equal">
      <formula>0</formula>
    </cfRule>
  </conditionalFormatting>
  <conditionalFormatting sqref="D563:D586 D498:D501 D394:D395 D216:D222 D243 D331:D352 D412:D414 D523:D540 D542:D561 D354:D392 D40:D119 D187:D202 D34:D36 D433:D475 D506:D516 D167:D185 D477:D496 D248:D328 D121:D165 D518:D521">
    <cfRule type="cellIs" dxfId="4979" priority="63" stopIfTrue="1" operator="equal">
      <formula>0</formula>
    </cfRule>
  </conditionalFormatting>
  <conditionalFormatting sqref="D353">
    <cfRule type="cellIs" dxfId="4978" priority="62" stopIfTrue="1" operator="equal">
      <formula>0</formula>
    </cfRule>
  </conditionalFormatting>
  <conditionalFormatting sqref="D186">
    <cfRule type="cellIs" dxfId="4977" priority="61" stopIfTrue="1" operator="equal">
      <formula>0</formula>
    </cfRule>
  </conditionalFormatting>
  <conditionalFormatting sqref="D244:D246">
    <cfRule type="cellIs" dxfId="4976" priority="52" stopIfTrue="1" operator="equal">
      <formula>0</formula>
    </cfRule>
  </conditionalFormatting>
  <conditionalFormatting sqref="D37:D38">
    <cfRule type="cellIs" dxfId="4975" priority="55" stopIfTrue="1" operator="equal">
      <formula>0</formula>
    </cfRule>
  </conditionalFormatting>
  <conditionalFormatting sqref="D393">
    <cfRule type="cellIs" dxfId="4974" priority="58" stopIfTrue="1" operator="equal">
      <formula>0</formula>
    </cfRule>
  </conditionalFormatting>
  <conditionalFormatting sqref="D227:D242">
    <cfRule type="cellIs" dxfId="4973" priority="60" stopIfTrue="1" operator="equal">
      <formula>0</formula>
    </cfRule>
  </conditionalFormatting>
  <conditionalFormatting sqref="D562">
    <cfRule type="cellIs" dxfId="4972" priority="59" stopIfTrue="1" operator="equal">
      <formula>0</formula>
    </cfRule>
  </conditionalFormatting>
  <conditionalFormatting sqref="D522">
    <cfRule type="cellIs" dxfId="4971" priority="49" stopIfTrue="1" operator="equal">
      <formula>0</formula>
    </cfRule>
  </conditionalFormatting>
  <conditionalFormatting sqref="D396">
    <cfRule type="cellIs" dxfId="4970" priority="57" stopIfTrue="1" operator="equal">
      <formula>0</formula>
    </cfRule>
  </conditionalFormatting>
  <conditionalFormatting sqref="D497">
    <cfRule type="cellIs" dxfId="4969" priority="56" stopIfTrue="1" operator="equal">
      <formula>0</formula>
    </cfRule>
  </conditionalFormatting>
  <conditionalFormatting sqref="D203:D215">
    <cfRule type="cellIs" dxfId="4968" priority="54" stopIfTrue="1" operator="equal">
      <formula>0</formula>
    </cfRule>
  </conditionalFormatting>
  <conditionalFormatting sqref="D329:D330">
    <cfRule type="cellIs" dxfId="4967" priority="53" stopIfTrue="1" operator="equal">
      <formula>0</formula>
    </cfRule>
  </conditionalFormatting>
  <conditionalFormatting sqref="D247">
    <cfRule type="cellIs" dxfId="4966" priority="51" stopIfTrue="1" operator="equal">
      <formula>0</formula>
    </cfRule>
  </conditionalFormatting>
  <conditionalFormatting sqref="D224 D226">
    <cfRule type="cellIs" dxfId="4965" priority="50" stopIfTrue="1" operator="equal">
      <formula>0</formula>
    </cfRule>
  </conditionalFormatting>
  <conditionalFormatting sqref="D401:D411">
    <cfRule type="cellIs" dxfId="4964" priority="43" stopIfTrue="1" operator="equal">
      <formula>0</formula>
    </cfRule>
  </conditionalFormatting>
  <conditionalFormatting sqref="D541">
    <cfRule type="cellIs" dxfId="4963" priority="48" stopIfTrue="1" operator="equal">
      <formula>0</formula>
    </cfRule>
  </conditionalFormatting>
  <conditionalFormatting sqref="D397">
    <cfRule type="cellIs" dxfId="4962" priority="47" stopIfTrue="1" operator="equal">
      <formula>0</formula>
    </cfRule>
  </conditionalFormatting>
  <conditionalFormatting sqref="D399:D400">
    <cfRule type="cellIs" dxfId="4961" priority="46" stopIfTrue="1" operator="equal">
      <formula>0</formula>
    </cfRule>
  </conditionalFormatting>
  <conditionalFormatting sqref="D39">
    <cfRule type="cellIs" dxfId="4960" priority="45" stopIfTrue="1" operator="equal">
      <formula>0</formula>
    </cfRule>
  </conditionalFormatting>
  <conditionalFormatting sqref="AO146:AV146 AX146:BD146">
    <cfRule type="cellIs" dxfId="4959" priority="30" stopIfTrue="1" operator="equal">
      <formula>0</formula>
    </cfRule>
  </conditionalFormatting>
  <conditionalFormatting sqref="D415:D416 D425:D432">
    <cfRule type="cellIs" dxfId="4958" priority="42" stopIfTrue="1" operator="equal">
      <formula>0</formula>
    </cfRule>
  </conditionalFormatting>
  <conditionalFormatting sqref="D166">
    <cfRule type="cellIs" dxfId="4957" priority="41" stopIfTrue="1" operator="equal">
      <formula>0</formula>
    </cfRule>
  </conditionalFormatting>
  <conditionalFormatting sqref="D587">
    <cfRule type="cellIs" dxfId="4956" priority="44" stopIfTrue="1" operator="equal">
      <formula>0</formula>
    </cfRule>
  </conditionalFormatting>
  <conditionalFormatting sqref="D476">
    <cfRule type="cellIs" dxfId="4955" priority="40" stopIfTrue="1" operator="equal">
      <formula>0</formula>
    </cfRule>
  </conditionalFormatting>
  <conditionalFormatting sqref="D398">
    <cfRule type="cellIs" dxfId="4954" priority="39" stopIfTrue="1" operator="equal">
      <formula>0</formula>
    </cfRule>
  </conditionalFormatting>
  <conditionalFormatting sqref="D417">
    <cfRule type="cellIs" dxfId="4953" priority="38" stopIfTrue="1" operator="equal">
      <formula>0</formula>
    </cfRule>
  </conditionalFormatting>
  <conditionalFormatting sqref="D418">
    <cfRule type="cellIs" dxfId="4952" priority="35" stopIfTrue="1" operator="equal">
      <formula>0</formula>
    </cfRule>
  </conditionalFormatting>
  <conditionalFormatting sqref="D419">
    <cfRule type="cellIs" dxfId="4951" priority="34" stopIfTrue="1" operator="equal">
      <formula>0</formula>
    </cfRule>
  </conditionalFormatting>
  <conditionalFormatting sqref="D420:D424">
    <cfRule type="cellIs" dxfId="4950" priority="33" stopIfTrue="1" operator="equal">
      <formula>0</formula>
    </cfRule>
  </conditionalFormatting>
  <conditionalFormatting sqref="D502:D505">
    <cfRule type="cellIs" dxfId="4949" priority="32" stopIfTrue="1" operator="equal">
      <formula>0</formula>
    </cfRule>
  </conditionalFormatting>
  <conditionalFormatting sqref="AI146:AN146">
    <cfRule type="cellIs" dxfId="4948" priority="31" stopIfTrue="1" operator="equal">
      <formula>0</formula>
    </cfRule>
  </conditionalFormatting>
  <conditionalFormatting sqref="D225">
    <cfRule type="cellIs" dxfId="4947" priority="18" stopIfTrue="1" operator="equal">
      <formula>0</formula>
    </cfRule>
  </conditionalFormatting>
  <conditionalFormatting sqref="AN313:BD313">
    <cfRule type="cellIs" dxfId="4946" priority="27" stopIfTrue="1" operator="equal">
      <formula>0</formula>
    </cfRule>
  </conditionalFormatting>
  <conditionalFormatting sqref="AN38:BD38">
    <cfRule type="cellIs" dxfId="4945" priority="29" stopIfTrue="1" operator="equal">
      <formula>0</formula>
    </cfRule>
  </conditionalFormatting>
  <conditionalFormatting sqref="AI38:AM38">
    <cfRule type="cellIs" dxfId="4944" priority="28" stopIfTrue="1" operator="equal">
      <formula>0</formula>
    </cfRule>
  </conditionalFormatting>
  <conditionalFormatting sqref="AI313:AM313">
    <cfRule type="cellIs" dxfId="4943" priority="26" stopIfTrue="1" operator="equal">
      <formula>0</formula>
    </cfRule>
  </conditionalFormatting>
  <conditionalFormatting sqref="AN481:BD481">
    <cfRule type="cellIs" dxfId="4942" priority="25" stopIfTrue="1" operator="equal">
      <formula>0</formula>
    </cfRule>
  </conditionalFormatting>
  <conditionalFormatting sqref="AI481:AM481">
    <cfRule type="cellIs" dxfId="4941" priority="24" stopIfTrue="1" operator="equal">
      <formula>0</formula>
    </cfRule>
  </conditionalFormatting>
  <conditionalFormatting sqref="J501:K501">
    <cfRule type="cellIs" dxfId="4940" priority="23" stopIfTrue="1" operator="equal">
      <formula>0</formula>
    </cfRule>
  </conditionalFormatting>
  <conditionalFormatting sqref="J401">
    <cfRule type="cellIs" dxfId="4939" priority="22" stopIfTrue="1" operator="equal">
      <formula>0</formula>
    </cfRule>
  </conditionalFormatting>
  <conditionalFormatting sqref="K401">
    <cfRule type="cellIs" dxfId="4938" priority="21" stopIfTrue="1" operator="equal">
      <formula>0</formula>
    </cfRule>
  </conditionalFormatting>
  <conditionalFormatting sqref="P223:AX223 E223:I223">
    <cfRule type="cellIs" dxfId="4937" priority="17" stopIfTrue="1" operator="equal">
      <formula>0</formula>
    </cfRule>
  </conditionalFormatting>
  <conditionalFormatting sqref="M223:O223 J223:K223">
    <cfRule type="cellIs" dxfId="4936" priority="13" stopIfTrue="1" operator="equal">
      <formula>0</formula>
    </cfRule>
  </conditionalFormatting>
  <conditionalFormatting sqref="L223">
    <cfRule type="cellIs" dxfId="4935" priority="12" stopIfTrue="1" operator="equal">
      <formula>0</formula>
    </cfRule>
  </conditionalFormatting>
  <conditionalFormatting sqref="D223">
    <cfRule type="cellIs" dxfId="4934" priority="11" stopIfTrue="1" operator="equal">
      <formula>0</formula>
    </cfRule>
  </conditionalFormatting>
  <conditionalFormatting sqref="D120">
    <cfRule type="cellIs" dxfId="4933" priority="8" stopIfTrue="1" operator="equal">
      <formula>0</formula>
    </cfRule>
  </conditionalFormatting>
  <conditionalFormatting sqref="O166">
    <cfRule type="cellIs" dxfId="4932" priority="4" stopIfTrue="1" operator="equal">
      <formula>0</formula>
    </cfRule>
  </conditionalFormatting>
  <conditionalFormatting sqref="AW350">
    <cfRule type="cellIs" dxfId="4931" priority="3" stopIfTrue="1" operator="equal">
      <formula>0</formula>
    </cfRule>
  </conditionalFormatting>
  <conditionalFormatting sqref="AY223:BD223">
    <cfRule type="cellIs" dxfId="4930" priority="2" stopIfTrue="1" operator="equal">
      <formula>0</formula>
    </cfRule>
  </conditionalFormatting>
  <conditionalFormatting sqref="AJ392">
    <cfRule type="cellIs" dxfId="4929" priority="1" stopIfTrue="1" operator="equal">
      <formula>0</formula>
    </cfRule>
  </conditionalFormatting>
  <printOptions horizontalCentered="1"/>
  <pageMargins left="0" right="0" top="0.39370078740157483" bottom="0" header="0.31496062992125984" footer="0.31496062992125984"/>
  <pageSetup paperSize="9" scale="48" fitToHeight="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T655"/>
  <sheetViews>
    <sheetView showZeros="0" view="pageBreakPreview" topLeftCell="A4" zoomScaleNormal="100" zoomScaleSheetLayoutView="100" workbookViewId="0">
      <pane xSplit="3" ySplit="7" topLeftCell="U620" activePane="bottomRight" state="frozen"/>
      <selection activeCell="A4" sqref="A4"/>
      <selection pane="topRight" activeCell="D4" sqref="D4"/>
      <selection pane="bottomLeft" activeCell="A11" sqref="A11"/>
      <selection pane="bottomRight" activeCell="AU650" sqref="AU650"/>
    </sheetView>
  </sheetViews>
  <sheetFormatPr defaultColWidth="9.140625" defaultRowHeight="14.25"/>
  <cols>
    <col min="1" max="1" width="6.7109375" style="1166" hidden="1" customWidth="1"/>
    <col min="2" max="2" width="4.28515625" style="1165" customWidth="1"/>
    <col min="3" max="3" width="35.140625" style="886" customWidth="1"/>
    <col min="4" max="4" width="11.28515625" style="886" hidden="1" customWidth="1"/>
    <col min="5" max="5" width="7.140625" style="886" hidden="1" customWidth="1"/>
    <col min="6" max="8" width="10.85546875" style="886" hidden="1" customWidth="1"/>
    <col min="9" max="9" width="11.28515625" style="886" hidden="1" customWidth="1"/>
    <col min="10" max="11" width="10.85546875" style="886" hidden="1" customWidth="1"/>
    <col min="12" max="12" width="14.7109375" style="886" hidden="1" customWidth="1"/>
    <col min="13" max="13" width="5.42578125" style="886" hidden="1" customWidth="1"/>
    <col min="14" max="14" width="11.5703125" style="886" hidden="1" customWidth="1"/>
    <col min="15" max="15" width="9.140625" style="886" hidden="1" customWidth="1"/>
    <col min="16" max="17" width="10.42578125" style="886" hidden="1" customWidth="1"/>
    <col min="18" max="18" width="12.140625" style="886" hidden="1" customWidth="1"/>
    <col min="19" max="19" width="10.42578125" style="886" hidden="1" customWidth="1"/>
    <col min="20" max="20" width="12.28515625" style="886" hidden="1" customWidth="1"/>
    <col min="21" max="21" width="6.7109375" style="886" customWidth="1"/>
    <col min="22" max="22" width="11.5703125" style="886" customWidth="1"/>
    <col min="23" max="23" width="12" style="886" customWidth="1"/>
    <col min="24" max="24" width="10.85546875" style="886" hidden="1" customWidth="1"/>
    <col min="25" max="25" width="12.28515625" style="886" customWidth="1"/>
    <col min="26" max="26" width="10.140625" style="886" customWidth="1"/>
    <col min="27" max="27" width="10.5703125" style="886" customWidth="1"/>
    <col min="28" max="28" width="12.85546875" style="886" customWidth="1"/>
    <col min="29" max="29" width="12.140625" style="886" hidden="1" customWidth="1"/>
    <col min="30" max="30" width="12.7109375" style="886" hidden="1" customWidth="1"/>
    <col min="31" max="31" width="8.28515625" style="885" hidden="1" customWidth="1"/>
    <col min="32" max="32" width="11.28515625" style="885" hidden="1" customWidth="1"/>
    <col min="33" max="36" width="11.140625" style="885" hidden="1" customWidth="1"/>
    <col min="37" max="37" width="12.28515625" style="885" hidden="1" customWidth="1"/>
    <col min="38" max="38" width="6.7109375" style="886" hidden="1" customWidth="1"/>
    <col min="39" max="39" width="12" style="886" hidden="1" customWidth="1"/>
    <col min="40" max="42" width="11.28515625" style="886" hidden="1" customWidth="1"/>
    <col min="43" max="43" width="13.5703125" style="1164" hidden="1" customWidth="1"/>
    <col min="44" max="44" width="11.7109375" style="1164" hidden="1" customWidth="1"/>
    <col min="45" max="45" width="6.85546875" style="885" customWidth="1"/>
    <col min="46" max="48" width="12.5703125" style="885" customWidth="1"/>
    <col min="49" max="49" width="10" style="885" customWidth="1"/>
    <col min="50" max="50" width="11.140625" style="885" customWidth="1"/>
    <col min="51" max="51" width="13" style="885" customWidth="1"/>
    <col min="52" max="53" width="8.5703125" style="885" hidden="1" customWidth="1"/>
    <col min="54" max="54" width="8.5703125" style="885" customWidth="1"/>
    <col min="55" max="55" width="10.85546875" style="885" customWidth="1"/>
    <col min="56" max="57" width="10.7109375" style="885" customWidth="1"/>
    <col min="58" max="58" width="11.140625" style="885" customWidth="1"/>
    <col min="59" max="59" width="13.140625" style="885" customWidth="1"/>
    <col min="60" max="60" width="5.42578125" style="885" hidden="1" customWidth="1"/>
    <col min="61" max="61" width="11.42578125" style="885" hidden="1" customWidth="1"/>
    <col min="62" max="63" width="11.140625" style="885" hidden="1" customWidth="1"/>
    <col min="64" max="64" width="13.28515625" style="885" hidden="1" customWidth="1"/>
    <col min="65" max="65" width="11.28515625" style="885" hidden="1" customWidth="1"/>
    <col min="66" max="66" width="7.140625" style="885" hidden="1" customWidth="1"/>
    <col min="67" max="67" width="10.140625" style="885" hidden="1" customWidth="1"/>
    <col min="68" max="68" width="11.140625" style="885" hidden="1" customWidth="1"/>
    <col min="69" max="69" width="10.140625" style="885" hidden="1" customWidth="1"/>
    <col min="70" max="70" width="11.42578125" style="885" hidden="1" customWidth="1"/>
    <col min="71" max="71" width="13.85546875" style="885" hidden="1" customWidth="1"/>
    <col min="72" max="72" width="9.140625" style="885" hidden="1" customWidth="1"/>
    <col min="73" max="73" width="18.140625" style="885" hidden="1" customWidth="1"/>
    <col min="74" max="81" width="9.140625" style="885" customWidth="1"/>
    <col min="82" max="90" width="9.140625" style="885" hidden="1" customWidth="1"/>
    <col min="91" max="91" width="10.85546875" style="885" hidden="1" customWidth="1"/>
    <col min="92" max="92" width="10.5703125" style="885" hidden="1" customWidth="1"/>
    <col min="93" max="93" width="9.140625" style="885" hidden="1" customWidth="1"/>
    <col min="94" max="94" width="11.5703125" style="885" hidden="1" customWidth="1"/>
    <col min="95" max="95" width="9.140625" style="885" hidden="1" customWidth="1"/>
    <col min="96" max="96" width="12.42578125" style="885" hidden="1" customWidth="1"/>
    <col min="97" max="106" width="9.140625" style="885" hidden="1" customWidth="1"/>
    <col min="107" max="107" width="11.28515625" style="885" hidden="1" customWidth="1"/>
    <col min="108" max="108" width="11.42578125" style="885" hidden="1" customWidth="1"/>
    <col min="109" max="109" width="12" style="885" hidden="1" customWidth="1"/>
    <col min="110" max="110" width="12.7109375" style="885" hidden="1" customWidth="1"/>
    <col min="111" max="111" width="11.5703125" style="885" hidden="1" customWidth="1"/>
    <col min="112" max="121" width="9.140625" style="885" hidden="1" customWidth="1"/>
    <col min="122" max="122" width="11.5703125" style="885" hidden="1" customWidth="1"/>
    <col min="123" max="123" width="10.42578125" style="885" hidden="1" customWidth="1"/>
    <col min="124" max="124" width="11.85546875" style="885" hidden="1" customWidth="1"/>
    <col min="125" max="125" width="0" style="885" hidden="1" customWidth="1"/>
    <col min="126" max="16384" width="9.140625" style="885"/>
  </cols>
  <sheetData>
    <row r="1" spans="1:124" ht="12" hidden="1" customHeight="1">
      <c r="C1" s="1183"/>
      <c r="D1" s="1183"/>
      <c r="E1" s="1327"/>
      <c r="F1" s="1327"/>
      <c r="G1" s="1328"/>
      <c r="H1" s="1328"/>
      <c r="I1" s="1328"/>
      <c r="J1" s="1328"/>
      <c r="K1" s="1328"/>
      <c r="L1" s="1328"/>
      <c r="M1" s="1328"/>
      <c r="N1" s="1328"/>
      <c r="O1" s="1328"/>
      <c r="P1" s="1328"/>
      <c r="Q1" s="1328"/>
      <c r="R1" s="1328"/>
      <c r="S1" s="1328"/>
      <c r="T1" s="1328"/>
      <c r="U1" s="1328"/>
      <c r="V1" s="1328"/>
      <c r="W1" s="1182" t="s">
        <v>951</v>
      </c>
      <c r="X1" s="1182"/>
      <c r="Y1" s="1182"/>
      <c r="Z1" s="1182"/>
      <c r="AA1" s="1182"/>
      <c r="AB1" s="1182"/>
      <c r="AC1" s="1182"/>
      <c r="AD1" s="1182"/>
      <c r="AE1" s="1182"/>
      <c r="AF1" s="1182"/>
      <c r="AG1" s="1182"/>
      <c r="AH1" s="1182"/>
      <c r="AI1" s="1182"/>
      <c r="AJ1" s="1182"/>
      <c r="AK1" s="1182"/>
      <c r="AL1" s="1182"/>
      <c r="AM1" s="1182"/>
      <c r="AN1" s="1182"/>
      <c r="AO1" s="1182"/>
      <c r="AP1" s="1182"/>
      <c r="AQ1" s="1181"/>
      <c r="AR1" s="1181"/>
      <c r="AS1" s="992"/>
      <c r="AT1" s="992"/>
      <c r="AU1" s="992"/>
      <c r="AV1" s="992"/>
      <c r="AW1" s="992"/>
      <c r="AX1" s="992"/>
      <c r="AY1" s="992"/>
      <c r="AZ1" s="992"/>
      <c r="BA1" s="992"/>
      <c r="BB1" s="992"/>
      <c r="BC1" s="992"/>
      <c r="BD1" s="992"/>
      <c r="BE1" s="992"/>
      <c r="BF1" s="992"/>
      <c r="BG1" s="992"/>
      <c r="BH1" s="992"/>
      <c r="BI1" s="992"/>
      <c r="BJ1" s="992"/>
      <c r="BK1" s="992"/>
      <c r="BL1" s="992"/>
      <c r="BM1" s="992"/>
      <c r="BN1" s="992"/>
      <c r="BO1" s="992"/>
    </row>
    <row r="2" spans="1:124" ht="12" hidden="1" customHeight="1">
      <c r="C2" s="1183"/>
      <c r="D2" s="1183"/>
      <c r="E2" s="1327"/>
      <c r="F2" s="1327"/>
      <c r="G2" s="990"/>
      <c r="H2" s="990"/>
      <c r="I2" s="990"/>
      <c r="J2" s="990"/>
      <c r="K2" s="990"/>
      <c r="L2" s="990"/>
      <c r="M2" s="990"/>
      <c r="N2" s="990"/>
      <c r="O2" s="990"/>
      <c r="P2" s="990"/>
      <c r="Q2" s="990"/>
      <c r="R2" s="990"/>
      <c r="S2" s="990"/>
      <c r="T2" s="990"/>
      <c r="U2" s="990"/>
      <c r="V2" s="990"/>
      <c r="W2" s="1182" t="s">
        <v>952</v>
      </c>
      <c r="X2" s="1182"/>
      <c r="Y2" s="1182"/>
      <c r="Z2" s="1182"/>
      <c r="AA2" s="1182"/>
      <c r="AB2" s="1182"/>
      <c r="AC2" s="1182"/>
      <c r="AD2" s="1182"/>
      <c r="AE2" s="1182"/>
      <c r="AF2" s="1182"/>
      <c r="AG2" s="1182"/>
      <c r="AH2" s="1182"/>
      <c r="AI2" s="1182"/>
      <c r="AJ2" s="1182"/>
      <c r="AK2" s="1182"/>
      <c r="AL2" s="1182"/>
      <c r="AM2" s="1182"/>
      <c r="AN2" s="1182"/>
      <c r="AO2" s="1182"/>
      <c r="AP2" s="1182"/>
      <c r="AQ2" s="1181"/>
      <c r="AR2" s="1181"/>
      <c r="AS2" s="989"/>
      <c r="AT2" s="989"/>
      <c r="AU2" s="989"/>
      <c r="AV2" s="989"/>
      <c r="AW2" s="989"/>
      <c r="AX2" s="989"/>
      <c r="AY2" s="989"/>
      <c r="AZ2" s="989"/>
      <c r="BA2" s="989"/>
      <c r="BB2" s="989"/>
      <c r="BC2" s="989"/>
      <c r="BD2" s="989"/>
      <c r="BE2" s="989"/>
      <c r="BF2" s="989"/>
      <c r="BG2" s="989"/>
      <c r="BH2" s="989"/>
      <c r="BI2" s="989"/>
      <c r="BJ2" s="989"/>
      <c r="BK2" s="989"/>
      <c r="BL2" s="989"/>
      <c r="BM2" s="989"/>
      <c r="BN2" s="989"/>
      <c r="BO2" s="989"/>
    </row>
    <row r="3" spans="1:124" ht="12" hidden="1" customHeight="1">
      <c r="C3" s="1180"/>
      <c r="D3" s="1180"/>
      <c r="E3" s="1327"/>
      <c r="F3" s="1327"/>
      <c r="G3" s="990"/>
      <c r="H3" s="990"/>
      <c r="I3" s="990"/>
      <c r="J3" s="990"/>
      <c r="K3" s="990"/>
      <c r="L3" s="990"/>
      <c r="M3" s="990"/>
      <c r="N3" s="990"/>
      <c r="O3" s="990"/>
      <c r="P3" s="990"/>
      <c r="Q3" s="990"/>
      <c r="R3" s="990"/>
      <c r="S3" s="990"/>
      <c r="T3" s="990"/>
      <c r="U3" s="990"/>
      <c r="V3" s="990"/>
      <c r="W3" s="990"/>
      <c r="X3" s="990"/>
      <c r="Y3" s="990"/>
      <c r="Z3" s="990"/>
      <c r="AA3" s="990"/>
      <c r="AB3" s="990"/>
      <c r="AC3" s="990"/>
      <c r="AD3" s="990"/>
      <c r="AE3" s="989"/>
      <c r="AF3" s="989"/>
      <c r="AG3" s="989"/>
      <c r="AH3" s="989"/>
      <c r="AI3" s="989"/>
      <c r="AJ3" s="989"/>
      <c r="AK3" s="989"/>
      <c r="AL3" s="990"/>
      <c r="AM3" s="990"/>
      <c r="AN3" s="990"/>
      <c r="AO3" s="990"/>
      <c r="AP3" s="990"/>
      <c r="AQ3" s="990"/>
      <c r="AR3" s="990"/>
      <c r="AS3" s="989"/>
      <c r="AT3" s="989"/>
      <c r="AU3" s="989"/>
      <c r="AV3" s="989"/>
      <c r="AW3" s="989"/>
      <c r="AX3" s="989"/>
      <c r="AY3" s="989"/>
      <c r="AZ3" s="989"/>
      <c r="BA3" s="989"/>
      <c r="BB3" s="989"/>
      <c r="BC3" s="989"/>
      <c r="BD3" s="989"/>
      <c r="BE3" s="989"/>
      <c r="BF3" s="989"/>
      <c r="BG3" s="989"/>
      <c r="BH3" s="989"/>
      <c r="BI3" s="989"/>
      <c r="BJ3" s="989"/>
      <c r="BK3" s="989"/>
      <c r="BL3" s="989"/>
      <c r="BM3" s="989"/>
      <c r="BN3" s="989"/>
      <c r="BO3" s="989"/>
    </row>
    <row r="4" spans="1:124" ht="30.75" customHeight="1">
      <c r="C4" s="1180"/>
      <c r="D4" s="1180"/>
      <c r="E4" s="1327"/>
      <c r="F4" s="1327"/>
      <c r="G4" s="987"/>
      <c r="H4" s="987"/>
      <c r="I4" s="987"/>
      <c r="J4" s="987"/>
      <c r="K4" s="987"/>
      <c r="L4" s="987"/>
      <c r="M4" s="987"/>
      <c r="N4" s="987"/>
      <c r="O4" s="987"/>
      <c r="P4" s="987"/>
      <c r="Q4" s="987"/>
      <c r="R4" s="987"/>
      <c r="S4" s="987"/>
      <c r="T4" s="987"/>
      <c r="U4" s="987"/>
      <c r="V4" s="987"/>
      <c r="W4" s="987"/>
      <c r="X4" s="987"/>
      <c r="Y4" s="987"/>
      <c r="AA4" s="987"/>
      <c r="AB4" s="987"/>
      <c r="AC4" s="987"/>
      <c r="AD4" s="987"/>
      <c r="AE4" s="986"/>
      <c r="AF4" s="986"/>
      <c r="AG4" s="986"/>
      <c r="AH4" s="986"/>
      <c r="AI4" s="986"/>
      <c r="AJ4" s="986"/>
      <c r="AK4" s="986"/>
      <c r="AL4" s="987"/>
      <c r="AM4" s="987"/>
      <c r="AN4" s="987"/>
      <c r="AO4" s="987"/>
      <c r="AP4" s="987"/>
      <c r="AQ4" s="987"/>
      <c r="AR4" s="987"/>
      <c r="AS4" s="986"/>
      <c r="AT4" s="986"/>
      <c r="AU4" s="986"/>
      <c r="AV4" s="986"/>
      <c r="AW4" s="987"/>
      <c r="AX4" s="3773"/>
      <c r="AY4" s="3773"/>
      <c r="AZ4" s="986"/>
      <c r="BA4" s="986"/>
      <c r="BB4" s="986"/>
      <c r="BC4" s="986"/>
      <c r="BD4" s="3772" t="s">
        <v>1700</v>
      </c>
      <c r="BE4" s="3772"/>
      <c r="BF4" s="3772"/>
      <c r="BG4" s="3772"/>
      <c r="BH4" s="3772"/>
      <c r="BI4" s="986"/>
      <c r="BJ4" s="986"/>
      <c r="BK4" s="986"/>
      <c r="BL4" s="986"/>
      <c r="BM4" s="986"/>
      <c r="BN4" s="986"/>
      <c r="BO4" s="986"/>
      <c r="BR4" s="3773" t="s">
        <v>1513</v>
      </c>
      <c r="BS4" s="3773"/>
    </row>
    <row r="5" spans="1:124" ht="23.25" customHeight="1">
      <c r="C5" s="3774" t="s">
        <v>1514</v>
      </c>
      <c r="D5" s="3774"/>
      <c r="E5" s="3774"/>
      <c r="F5" s="3774"/>
      <c r="G5" s="3774"/>
      <c r="H5" s="3774"/>
      <c r="I5" s="3774"/>
      <c r="J5" s="3774"/>
      <c r="K5" s="3774"/>
      <c r="L5" s="3774"/>
      <c r="M5" s="3774"/>
      <c r="N5" s="3774"/>
      <c r="O5" s="3774"/>
      <c r="P5" s="3774"/>
      <c r="Q5" s="3774"/>
      <c r="R5" s="3774"/>
      <c r="S5" s="3774"/>
      <c r="T5" s="3774"/>
      <c r="U5" s="3774"/>
      <c r="V5" s="3774"/>
      <c r="W5" s="3774"/>
      <c r="X5" s="3774"/>
      <c r="Y5" s="3774"/>
      <c r="Z5" s="3774"/>
      <c r="AA5" s="3774"/>
      <c r="AB5" s="3774"/>
      <c r="AC5" s="3774"/>
      <c r="AD5" s="3774"/>
      <c r="AE5" s="3774"/>
      <c r="AF5" s="3774"/>
      <c r="AG5" s="3774"/>
      <c r="AH5" s="3774"/>
      <c r="AI5" s="3774"/>
      <c r="AJ5" s="3774"/>
      <c r="AK5" s="3774"/>
      <c r="AL5" s="3774"/>
      <c r="AM5" s="3774"/>
      <c r="AN5" s="3774"/>
      <c r="AO5" s="3774"/>
      <c r="AP5" s="3774"/>
      <c r="AQ5" s="3774"/>
      <c r="AR5" s="3774"/>
      <c r="AS5" s="3774"/>
      <c r="AT5" s="3774"/>
      <c r="AU5" s="3774"/>
      <c r="AV5" s="3774"/>
      <c r="AW5" s="3774"/>
      <c r="AX5" s="3774"/>
      <c r="AY5" s="3774"/>
      <c r="AZ5" s="3774"/>
      <c r="BA5" s="3774"/>
      <c r="BB5" s="3774"/>
      <c r="BC5" s="3774"/>
      <c r="BD5" s="3774"/>
      <c r="BE5" s="3774"/>
      <c r="BF5" s="3774"/>
      <c r="BG5" s="3774"/>
      <c r="BH5" s="3774"/>
      <c r="BI5" s="3774"/>
      <c r="BJ5" s="3774"/>
      <c r="BK5" s="3774"/>
      <c r="BL5" s="3774"/>
      <c r="BM5" s="3774"/>
      <c r="BN5" s="3774"/>
      <c r="BO5" s="3774"/>
      <c r="BP5" s="3774"/>
      <c r="BQ5" s="3774"/>
      <c r="BR5" s="3774"/>
    </row>
    <row r="6" spans="1:124" ht="15.75" customHeight="1">
      <c r="C6" s="984"/>
      <c r="D6" s="984"/>
      <c r="E6" s="1179"/>
      <c r="F6" s="1179"/>
      <c r="G6" s="1179"/>
      <c r="H6" s="1179"/>
      <c r="I6" s="1179"/>
      <c r="J6" s="1179"/>
      <c r="K6" s="1179"/>
      <c r="L6" s="1179"/>
      <c r="M6" s="1179"/>
      <c r="N6" s="1179"/>
      <c r="O6" s="1179"/>
      <c r="P6" s="1179"/>
      <c r="Q6" s="1179"/>
      <c r="R6" s="1179"/>
      <c r="S6" s="1179"/>
      <c r="T6" s="1179"/>
      <c r="U6" s="1179"/>
      <c r="V6" s="1179"/>
      <c r="W6" s="1179"/>
      <c r="X6" s="1179"/>
      <c r="Y6" s="1179"/>
      <c r="Z6" s="1179"/>
      <c r="AA6" s="1179"/>
      <c r="AB6" s="1179"/>
      <c r="AC6" s="1179"/>
      <c r="AD6" s="1179"/>
      <c r="AE6" s="1178"/>
      <c r="AF6" s="1178"/>
      <c r="AG6" s="1178"/>
      <c r="AH6" s="1178"/>
      <c r="AI6" s="1178"/>
      <c r="AJ6" s="1178"/>
      <c r="AK6" s="1178"/>
      <c r="AL6" s="1179"/>
      <c r="AM6" s="1179"/>
      <c r="AN6" s="1179"/>
      <c r="AO6" s="1179"/>
      <c r="AP6" s="1179"/>
      <c r="AQ6" s="1179"/>
      <c r="AR6" s="1179"/>
      <c r="AS6" s="1178"/>
      <c r="AT6" s="1178"/>
      <c r="AU6" s="1178"/>
      <c r="AV6" s="1178"/>
      <c r="AW6" s="1178"/>
      <c r="AX6" s="1178"/>
      <c r="AY6" s="1178"/>
      <c r="AZ6" s="1178"/>
      <c r="BA6" s="1178"/>
      <c r="BB6" s="1178"/>
      <c r="BC6" s="1178"/>
      <c r="BD6" s="1178"/>
      <c r="BE6" s="1178"/>
      <c r="BF6" s="1178"/>
      <c r="BG6" s="1178"/>
      <c r="BH6" s="1178"/>
      <c r="BI6" s="1178"/>
      <c r="BJ6" s="1178"/>
      <c r="BK6" s="1178"/>
      <c r="BL6" s="1178"/>
      <c r="BM6" s="1178"/>
      <c r="BN6" s="1178"/>
      <c r="BO6" s="1178"/>
    </row>
    <row r="7" spans="1:124" ht="21.75" customHeight="1">
      <c r="A7" s="1165"/>
      <c r="B7" s="3899" t="s">
        <v>463</v>
      </c>
      <c r="C7" s="3902" t="s">
        <v>464</v>
      </c>
      <c r="D7" s="3903"/>
      <c r="E7" s="3906" t="s">
        <v>1396</v>
      </c>
      <c r="F7" s="3907"/>
      <c r="G7" s="3907"/>
      <c r="H7" s="3907"/>
      <c r="I7" s="3907"/>
      <c r="J7" s="3907"/>
      <c r="K7" s="3907"/>
      <c r="L7" s="3908"/>
      <c r="M7" s="3909" t="s">
        <v>1515</v>
      </c>
      <c r="N7" s="3910"/>
      <c r="O7" s="3910"/>
      <c r="P7" s="3910"/>
      <c r="Q7" s="3910"/>
      <c r="R7" s="3910"/>
      <c r="S7" s="3910"/>
      <c r="T7" s="3911"/>
      <c r="U7" s="3786" t="s">
        <v>1516</v>
      </c>
      <c r="V7" s="3787"/>
      <c r="W7" s="3787"/>
      <c r="X7" s="3787"/>
      <c r="Y7" s="3787"/>
      <c r="Z7" s="3787"/>
      <c r="AA7" s="3787"/>
      <c r="AB7" s="3788"/>
      <c r="AC7" s="1873"/>
      <c r="AD7" s="3814" t="s">
        <v>115</v>
      </c>
      <c r="AE7" s="3782" t="s">
        <v>1396</v>
      </c>
      <c r="AF7" s="3783"/>
      <c r="AG7" s="3783"/>
      <c r="AH7" s="3783"/>
      <c r="AI7" s="3783"/>
      <c r="AJ7" s="3783"/>
      <c r="AK7" s="3784"/>
      <c r="AL7" s="3919" t="s">
        <v>1399</v>
      </c>
      <c r="AM7" s="3920"/>
      <c r="AN7" s="3920"/>
      <c r="AO7" s="3920"/>
      <c r="AP7" s="3920"/>
      <c r="AQ7" s="3920"/>
      <c r="AR7" s="3921"/>
      <c r="AS7" s="3922" t="s">
        <v>1071</v>
      </c>
      <c r="AT7" s="3923"/>
      <c r="AU7" s="3923"/>
      <c r="AV7" s="3923"/>
      <c r="AW7" s="3923"/>
      <c r="AX7" s="3923"/>
      <c r="AY7" s="3924"/>
      <c r="AZ7" s="3922"/>
      <c r="BA7" s="3924"/>
      <c r="BB7" s="3912" t="s">
        <v>1148</v>
      </c>
      <c r="BC7" s="3913"/>
      <c r="BD7" s="3913"/>
      <c r="BE7" s="3913"/>
      <c r="BF7" s="3913"/>
      <c r="BG7" s="3914"/>
      <c r="BH7" s="3922" t="s">
        <v>1517</v>
      </c>
      <c r="BI7" s="3923"/>
      <c r="BJ7" s="3923"/>
      <c r="BK7" s="3923"/>
      <c r="BL7" s="3923"/>
      <c r="BM7" s="3924"/>
      <c r="BN7" s="3922" t="s">
        <v>1518</v>
      </c>
      <c r="BO7" s="3923"/>
      <c r="BP7" s="3923"/>
      <c r="BQ7" s="3923"/>
      <c r="BR7" s="3923"/>
      <c r="BS7" s="3924"/>
      <c r="BT7" s="3819" t="s">
        <v>1321</v>
      </c>
      <c r="BU7" s="3819"/>
      <c r="CD7" s="3906" t="s">
        <v>1519</v>
      </c>
      <c r="CE7" s="3907"/>
      <c r="CF7" s="3907"/>
      <c r="CG7" s="3907"/>
      <c r="CH7" s="3907"/>
      <c r="CI7" s="3907"/>
      <c r="CJ7" s="3907"/>
      <c r="CK7" s="3907"/>
      <c r="CL7" s="3907"/>
      <c r="CM7" s="3907"/>
      <c r="CN7" s="3907"/>
      <c r="CO7" s="3907"/>
      <c r="CP7" s="3907"/>
      <c r="CQ7" s="3907"/>
      <c r="CR7" s="3907"/>
      <c r="CS7" s="3908"/>
      <c r="CT7" s="3928" t="s">
        <v>257</v>
      </c>
      <c r="CU7" s="3926"/>
      <c r="CV7" s="3926"/>
      <c r="CW7" s="3926"/>
      <c r="CX7" s="3926"/>
      <c r="CY7" s="3926"/>
      <c r="CZ7" s="3926"/>
      <c r="DA7" s="3926"/>
      <c r="DB7" s="3926"/>
      <c r="DC7" s="3926"/>
      <c r="DD7" s="3926"/>
      <c r="DE7" s="3926"/>
      <c r="DF7" s="3926"/>
      <c r="DG7" s="3927"/>
      <c r="DI7" s="3925" t="s">
        <v>1148</v>
      </c>
      <c r="DJ7" s="3926"/>
      <c r="DK7" s="3926"/>
      <c r="DL7" s="3926"/>
      <c r="DM7" s="3926"/>
      <c r="DN7" s="3926"/>
      <c r="DO7" s="3926"/>
      <c r="DP7" s="3926"/>
      <c r="DQ7" s="3926"/>
      <c r="DR7" s="3926"/>
      <c r="DS7" s="3926"/>
      <c r="DT7" s="3927"/>
    </row>
    <row r="8" spans="1:124" ht="23.25" customHeight="1">
      <c r="A8" s="1165"/>
      <c r="B8" s="3900"/>
      <c r="C8" s="3902"/>
      <c r="D8" s="3904"/>
      <c r="E8" s="3933" t="s">
        <v>473</v>
      </c>
      <c r="F8" s="3802" t="s">
        <v>721</v>
      </c>
      <c r="G8" s="3803" t="s">
        <v>1077</v>
      </c>
      <c r="H8" s="3803"/>
      <c r="I8" s="3803"/>
      <c r="J8" s="3803"/>
      <c r="K8" s="3803"/>
      <c r="L8" s="3804" t="s">
        <v>719</v>
      </c>
      <c r="M8" s="3935" t="s">
        <v>473</v>
      </c>
      <c r="N8" s="3810" t="s">
        <v>721</v>
      </c>
      <c r="O8" s="3811" t="s">
        <v>1077</v>
      </c>
      <c r="P8" s="3811"/>
      <c r="Q8" s="3811"/>
      <c r="R8" s="3811"/>
      <c r="S8" s="3811"/>
      <c r="T8" s="3812" t="s">
        <v>719</v>
      </c>
      <c r="U8" s="3933" t="s">
        <v>473</v>
      </c>
      <c r="V8" s="3802" t="s">
        <v>721</v>
      </c>
      <c r="W8" s="3803" t="s">
        <v>1077</v>
      </c>
      <c r="X8" s="3803"/>
      <c r="Y8" s="3803"/>
      <c r="Z8" s="3803"/>
      <c r="AA8" s="3803"/>
      <c r="AB8" s="3814" t="s">
        <v>719</v>
      </c>
      <c r="AC8" s="3308" t="s">
        <v>1078</v>
      </c>
      <c r="AD8" s="3815"/>
      <c r="AE8" s="3915" t="s">
        <v>473</v>
      </c>
      <c r="AF8" s="3821" t="s">
        <v>721</v>
      </c>
      <c r="AG8" s="3789" t="s">
        <v>1077</v>
      </c>
      <c r="AH8" s="3789"/>
      <c r="AI8" s="3789"/>
      <c r="AJ8" s="3789"/>
      <c r="AK8" s="3917" t="s">
        <v>719</v>
      </c>
      <c r="AL8" s="3929" t="s">
        <v>473</v>
      </c>
      <c r="AM8" s="3861" t="s">
        <v>721</v>
      </c>
      <c r="AN8" s="3898" t="s">
        <v>1077</v>
      </c>
      <c r="AO8" s="3898"/>
      <c r="AP8" s="3898"/>
      <c r="AQ8" s="3898"/>
      <c r="AR8" s="3931" t="s">
        <v>719</v>
      </c>
      <c r="AS8" s="3915" t="s">
        <v>473</v>
      </c>
      <c r="AT8" s="3821" t="s">
        <v>721</v>
      </c>
      <c r="AU8" s="3789" t="s">
        <v>1077</v>
      </c>
      <c r="AV8" s="3789"/>
      <c r="AW8" s="3789"/>
      <c r="AX8" s="3789"/>
      <c r="AY8" s="3790" t="s">
        <v>719</v>
      </c>
      <c r="AZ8" s="3309"/>
      <c r="BA8" s="3310"/>
      <c r="BB8" s="3915" t="s">
        <v>848</v>
      </c>
      <c r="BC8" s="3821" t="s">
        <v>721</v>
      </c>
      <c r="BD8" s="3789" t="s">
        <v>1077</v>
      </c>
      <c r="BE8" s="3789"/>
      <c r="BF8" s="3789"/>
      <c r="BG8" s="3790" t="s">
        <v>719</v>
      </c>
      <c r="BH8" s="3915" t="s">
        <v>473</v>
      </c>
      <c r="BI8" s="3821" t="s">
        <v>721</v>
      </c>
      <c r="BJ8" s="3789" t="s">
        <v>1077</v>
      </c>
      <c r="BK8" s="3789"/>
      <c r="BL8" s="3789"/>
      <c r="BM8" s="3790" t="s">
        <v>719</v>
      </c>
      <c r="BN8" s="3915" t="s">
        <v>473</v>
      </c>
      <c r="BO8" s="3821" t="s">
        <v>721</v>
      </c>
      <c r="BP8" s="3789" t="s">
        <v>1077</v>
      </c>
      <c r="BQ8" s="3789"/>
      <c r="BR8" s="3789"/>
      <c r="BS8" s="3790" t="s">
        <v>719</v>
      </c>
      <c r="BT8" s="3819"/>
      <c r="BU8" s="3819"/>
      <c r="CD8" s="3933" t="s">
        <v>473</v>
      </c>
      <c r="CE8" s="3802" t="s">
        <v>721</v>
      </c>
      <c r="CF8" s="3803" t="s">
        <v>1077</v>
      </c>
      <c r="CG8" s="3803"/>
      <c r="CH8" s="3803"/>
      <c r="CI8" s="3803"/>
      <c r="CJ8" s="3803"/>
      <c r="CK8" s="3814"/>
      <c r="CL8" s="3933" t="s">
        <v>473</v>
      </c>
      <c r="CM8" s="3802" t="s">
        <v>721</v>
      </c>
      <c r="CN8" s="3803" t="s">
        <v>1077</v>
      </c>
      <c r="CO8" s="3803"/>
      <c r="CP8" s="3803"/>
      <c r="CQ8" s="3803"/>
      <c r="CR8" s="3803"/>
      <c r="CS8" s="3814"/>
      <c r="CT8" s="3937" t="s">
        <v>473</v>
      </c>
      <c r="CU8" s="3939" t="s">
        <v>721</v>
      </c>
      <c r="CV8" s="3826" t="s">
        <v>1077</v>
      </c>
      <c r="CW8" s="3826"/>
      <c r="CX8" s="3826"/>
      <c r="CY8" s="3826"/>
      <c r="DB8" s="3937" t="s">
        <v>473</v>
      </c>
      <c r="DC8" s="3939" t="s">
        <v>721</v>
      </c>
      <c r="DD8" s="3826" t="s">
        <v>1077</v>
      </c>
      <c r="DE8" s="3826"/>
      <c r="DF8" s="3826"/>
      <c r="DG8" s="3826"/>
      <c r="DI8" s="3937" t="s">
        <v>473</v>
      </c>
      <c r="DJ8" s="3939" t="s">
        <v>721</v>
      </c>
      <c r="DK8" s="3826" t="s">
        <v>1077</v>
      </c>
      <c r="DL8" s="3826"/>
      <c r="DM8" s="3826"/>
      <c r="DP8" s="3937" t="s">
        <v>473</v>
      </c>
      <c r="DQ8" s="3939" t="s">
        <v>721</v>
      </c>
      <c r="DR8" s="3826" t="s">
        <v>1077</v>
      </c>
      <c r="DS8" s="3826"/>
      <c r="DT8" s="3826"/>
    </row>
    <row r="9" spans="1:124" ht="58.5" customHeight="1">
      <c r="A9" s="1165"/>
      <c r="B9" s="3901"/>
      <c r="C9" s="3902"/>
      <c r="D9" s="3905"/>
      <c r="E9" s="3934"/>
      <c r="F9" s="3802"/>
      <c r="G9" s="1329" t="s">
        <v>1079</v>
      </c>
      <c r="H9" s="1329" t="s">
        <v>1080</v>
      </c>
      <c r="I9" s="2888" t="s">
        <v>1520</v>
      </c>
      <c r="J9" s="1329" t="s">
        <v>1081</v>
      </c>
      <c r="K9" s="1329" t="s">
        <v>1082</v>
      </c>
      <c r="L9" s="3805"/>
      <c r="M9" s="3936"/>
      <c r="N9" s="3810"/>
      <c r="O9" s="1330" t="s">
        <v>1079</v>
      </c>
      <c r="P9" s="1330" t="s">
        <v>1080</v>
      </c>
      <c r="Q9" s="3311" t="s">
        <v>1520</v>
      </c>
      <c r="R9" s="1330" t="s">
        <v>1081</v>
      </c>
      <c r="S9" s="1330" t="s">
        <v>1083</v>
      </c>
      <c r="T9" s="3813"/>
      <c r="U9" s="3934"/>
      <c r="V9" s="3802"/>
      <c r="W9" s="1329" t="s">
        <v>1079</v>
      </c>
      <c r="X9" s="1329" t="s">
        <v>1080</v>
      </c>
      <c r="Y9" s="3312" t="s">
        <v>1521</v>
      </c>
      <c r="Z9" s="1329" t="s">
        <v>1522</v>
      </c>
      <c r="AA9" s="1329" t="s">
        <v>1082</v>
      </c>
      <c r="AB9" s="3816"/>
      <c r="AC9" s="2526" t="s">
        <v>1084</v>
      </c>
      <c r="AD9" s="3816"/>
      <c r="AE9" s="3916"/>
      <c r="AF9" s="3821"/>
      <c r="AG9" s="2888" t="s">
        <v>1079</v>
      </c>
      <c r="AH9" s="2888" t="s">
        <v>1080</v>
      </c>
      <c r="AI9" s="2888" t="s">
        <v>1081</v>
      </c>
      <c r="AJ9" s="2888" t="s">
        <v>1083</v>
      </c>
      <c r="AK9" s="3918"/>
      <c r="AL9" s="3930"/>
      <c r="AM9" s="3861"/>
      <c r="AN9" s="2524" t="s">
        <v>1079</v>
      </c>
      <c r="AO9" s="2524" t="s">
        <v>1080</v>
      </c>
      <c r="AP9" s="2524" t="s">
        <v>1081</v>
      </c>
      <c r="AQ9" s="2524" t="s">
        <v>1085</v>
      </c>
      <c r="AR9" s="3932"/>
      <c r="AS9" s="3916"/>
      <c r="AT9" s="3821"/>
      <c r="AU9" s="2888" t="s">
        <v>1079</v>
      </c>
      <c r="AV9" s="2888" t="s">
        <v>1080</v>
      </c>
      <c r="AW9" s="2888" t="s">
        <v>1081</v>
      </c>
      <c r="AX9" s="2888" t="s">
        <v>1083</v>
      </c>
      <c r="AY9" s="3792"/>
      <c r="AZ9" s="2889" t="s">
        <v>104</v>
      </c>
      <c r="BA9" s="3313" t="s">
        <v>15</v>
      </c>
      <c r="BB9" s="3916"/>
      <c r="BC9" s="3821"/>
      <c r="BD9" s="2888" t="s">
        <v>1079</v>
      </c>
      <c r="BE9" s="2888" t="s">
        <v>954</v>
      </c>
      <c r="BF9" s="2888" t="s">
        <v>716</v>
      </c>
      <c r="BG9" s="3792"/>
      <c r="BH9" s="3916"/>
      <c r="BI9" s="3821"/>
      <c r="BJ9" s="2888" t="s">
        <v>1079</v>
      </c>
      <c r="BK9" s="2888" t="s">
        <v>954</v>
      </c>
      <c r="BL9" s="2888" t="s">
        <v>716</v>
      </c>
      <c r="BM9" s="3792"/>
      <c r="BN9" s="3916"/>
      <c r="BO9" s="3821"/>
      <c r="BP9" s="2888" t="s">
        <v>1079</v>
      </c>
      <c r="BQ9" s="2888" t="s">
        <v>1081</v>
      </c>
      <c r="BR9" s="2888" t="s">
        <v>1083</v>
      </c>
      <c r="BS9" s="3792"/>
      <c r="BT9" s="3831" t="s">
        <v>1331</v>
      </c>
      <c r="BU9" s="3831" t="s">
        <v>1332</v>
      </c>
      <c r="CD9" s="3934"/>
      <c r="CE9" s="3802"/>
      <c r="CF9" s="1329" t="s">
        <v>1079</v>
      </c>
      <c r="CG9" s="1329" t="s">
        <v>1080</v>
      </c>
      <c r="CH9" s="2888" t="s">
        <v>1520</v>
      </c>
      <c r="CI9" s="1329" t="s">
        <v>1081</v>
      </c>
      <c r="CJ9" s="1329" t="s">
        <v>1082</v>
      </c>
      <c r="CK9" s="3816"/>
      <c r="CL9" s="3934"/>
      <c r="CM9" s="3802"/>
      <c r="CN9" s="1329" t="s">
        <v>1079</v>
      </c>
      <c r="CO9" s="1329" t="s">
        <v>1080</v>
      </c>
      <c r="CP9" s="2888" t="s">
        <v>1520</v>
      </c>
      <c r="CQ9" s="1329" t="s">
        <v>1081</v>
      </c>
      <c r="CR9" s="1329" t="s">
        <v>1082</v>
      </c>
      <c r="CS9" s="3816"/>
      <c r="CT9" s="3938"/>
      <c r="CU9" s="3824"/>
      <c r="CV9" s="2527" t="s">
        <v>1079</v>
      </c>
      <c r="CW9" s="2527" t="s">
        <v>1080</v>
      </c>
      <c r="CX9" s="2527" t="s">
        <v>1081</v>
      </c>
      <c r="CY9" s="2527" t="s">
        <v>1083</v>
      </c>
      <c r="DB9" s="3938"/>
      <c r="DC9" s="3824"/>
      <c r="DD9" s="2527" t="s">
        <v>1079</v>
      </c>
      <c r="DE9" s="2527" t="s">
        <v>1080</v>
      </c>
      <c r="DF9" s="2527" t="s">
        <v>1081</v>
      </c>
      <c r="DG9" s="2527" t="s">
        <v>1083</v>
      </c>
      <c r="DI9" s="3938"/>
      <c r="DJ9" s="3824"/>
      <c r="DK9" s="2527" t="s">
        <v>1079</v>
      </c>
      <c r="DL9" s="2527" t="s">
        <v>1081</v>
      </c>
      <c r="DM9" s="2527" t="s">
        <v>1083</v>
      </c>
      <c r="DP9" s="3938"/>
      <c r="DQ9" s="3824"/>
      <c r="DR9" s="2527" t="s">
        <v>1079</v>
      </c>
      <c r="DS9" s="2527" t="s">
        <v>1081</v>
      </c>
      <c r="DT9" s="2527" t="s">
        <v>1083</v>
      </c>
    </row>
    <row r="10" spans="1:124" ht="14.25" customHeight="1">
      <c r="A10" s="1165"/>
      <c r="B10" s="3901"/>
      <c r="C10" s="3902"/>
      <c r="D10" s="1331" t="s">
        <v>104</v>
      </c>
      <c r="E10" s="1331" t="s">
        <v>104</v>
      </c>
      <c r="F10" s="1329" t="s">
        <v>482</v>
      </c>
      <c r="G10" s="1329" t="s">
        <v>482</v>
      </c>
      <c r="H10" s="1329" t="s">
        <v>482</v>
      </c>
      <c r="I10" s="1329" t="s">
        <v>482</v>
      </c>
      <c r="J10" s="1329" t="s">
        <v>482</v>
      </c>
      <c r="K10" s="1332" t="s">
        <v>482</v>
      </c>
      <c r="L10" s="1332" t="s">
        <v>482</v>
      </c>
      <c r="M10" s="1333" t="s">
        <v>104</v>
      </c>
      <c r="N10" s="1330" t="s">
        <v>482</v>
      </c>
      <c r="O10" s="1330" t="s">
        <v>482</v>
      </c>
      <c r="P10" s="1330" t="s">
        <v>482</v>
      </c>
      <c r="Q10" s="1330" t="s">
        <v>482</v>
      </c>
      <c r="R10" s="1330" t="s">
        <v>482</v>
      </c>
      <c r="S10" s="1334" t="s">
        <v>482</v>
      </c>
      <c r="T10" s="1334" t="s">
        <v>482</v>
      </c>
      <c r="U10" s="1331" t="s">
        <v>104</v>
      </c>
      <c r="V10" s="1329" t="s">
        <v>482</v>
      </c>
      <c r="W10" s="2528" t="s">
        <v>482</v>
      </c>
      <c r="X10" s="2528" t="s">
        <v>482</v>
      </c>
      <c r="Y10" s="2528" t="s">
        <v>482</v>
      </c>
      <c r="Z10" s="2528" t="s">
        <v>482</v>
      </c>
      <c r="AA10" s="1942" t="s">
        <v>482</v>
      </c>
      <c r="AB10" s="1335" t="s">
        <v>714</v>
      </c>
      <c r="AC10" s="976"/>
      <c r="AD10" s="976"/>
      <c r="AE10" s="3314" t="s">
        <v>104</v>
      </c>
      <c r="AF10" s="2888" t="s">
        <v>482</v>
      </c>
      <c r="AG10" s="2888" t="s">
        <v>482</v>
      </c>
      <c r="AH10" s="2888"/>
      <c r="AI10" s="2888"/>
      <c r="AJ10" s="2895" t="s">
        <v>482</v>
      </c>
      <c r="AK10" s="2895" t="s">
        <v>482</v>
      </c>
      <c r="AL10" s="2524" t="s">
        <v>104</v>
      </c>
      <c r="AM10" s="2524" t="s">
        <v>482</v>
      </c>
      <c r="AN10" s="2524" t="s">
        <v>482</v>
      </c>
      <c r="AO10" s="2524" t="s">
        <v>482</v>
      </c>
      <c r="AP10" s="2524" t="s">
        <v>482</v>
      </c>
      <c r="AQ10" s="1174" t="s">
        <v>482</v>
      </c>
      <c r="AR10" s="994" t="s">
        <v>482</v>
      </c>
      <c r="AS10" s="3314" t="s">
        <v>104</v>
      </c>
      <c r="AT10" s="2888" t="s">
        <v>482</v>
      </c>
      <c r="AU10" s="2888" t="s">
        <v>482</v>
      </c>
      <c r="AV10" s="2888" t="s">
        <v>482</v>
      </c>
      <c r="AW10" s="2888" t="s">
        <v>482</v>
      </c>
      <c r="AX10" s="2895" t="s">
        <v>482</v>
      </c>
      <c r="AY10" s="2895" t="s">
        <v>482</v>
      </c>
      <c r="AZ10" s="976"/>
      <c r="BA10" s="976"/>
      <c r="BB10" s="2888" t="s">
        <v>104</v>
      </c>
      <c r="BC10" s="2888"/>
      <c r="BD10" s="2895" t="s">
        <v>482</v>
      </c>
      <c r="BE10" s="2895"/>
      <c r="BF10" s="2895" t="s">
        <v>482</v>
      </c>
      <c r="BG10" s="976" t="s">
        <v>714</v>
      </c>
      <c r="BH10" s="2888" t="s">
        <v>104</v>
      </c>
      <c r="BI10" s="2888" t="s">
        <v>482</v>
      </c>
      <c r="BJ10" s="2888" t="s">
        <v>482</v>
      </c>
      <c r="BK10" s="2895" t="s">
        <v>482</v>
      </c>
      <c r="BL10" s="2895" t="s">
        <v>482</v>
      </c>
      <c r="BM10" s="976" t="s">
        <v>714</v>
      </c>
      <c r="BN10" s="3314" t="s">
        <v>104</v>
      </c>
      <c r="BO10" s="2888" t="s">
        <v>482</v>
      </c>
      <c r="BP10" s="2888" t="s">
        <v>482</v>
      </c>
      <c r="BQ10" s="2888"/>
      <c r="BR10" s="2895" t="s">
        <v>482</v>
      </c>
      <c r="BS10" s="976" t="s">
        <v>714</v>
      </c>
      <c r="BT10" s="3831"/>
      <c r="BU10" s="3831"/>
    </row>
    <row r="11" spans="1:124" ht="21" customHeight="1">
      <c r="A11" s="1165" t="s">
        <v>759</v>
      </c>
      <c r="B11" s="3315" t="s">
        <v>707</v>
      </c>
      <c r="C11" s="2897" t="s">
        <v>483</v>
      </c>
      <c r="D11" s="1930"/>
      <c r="E11" s="1917">
        <v>1</v>
      </c>
      <c r="F11" s="1917">
        <v>20000</v>
      </c>
      <c r="G11" s="1917">
        <v>0</v>
      </c>
      <c r="H11" s="1917">
        <v>0</v>
      </c>
      <c r="I11" s="1917">
        <v>0</v>
      </c>
      <c r="J11" s="1917">
        <v>0</v>
      </c>
      <c r="K11" s="1917">
        <v>0</v>
      </c>
      <c r="L11" s="1917">
        <f>SUM(F11:K11)</f>
        <v>20000</v>
      </c>
      <c r="M11" s="1926">
        <f t="shared" ref="M11:S11" si="0">SUM(M12:M31)</f>
        <v>0</v>
      </c>
      <c r="N11" s="1926">
        <f t="shared" si="0"/>
        <v>0</v>
      </c>
      <c r="O11" s="1926">
        <f t="shared" si="0"/>
        <v>0</v>
      </c>
      <c r="P11" s="1926">
        <f>SUM(P12:P31)</f>
        <v>0</v>
      </c>
      <c r="Q11" s="1926">
        <f>SUM(Q12:Q31)</f>
        <v>0</v>
      </c>
      <c r="R11" s="1926">
        <f t="shared" si="0"/>
        <v>0</v>
      </c>
      <c r="S11" s="1926">
        <f t="shared" si="0"/>
        <v>0</v>
      </c>
      <c r="T11" s="1926">
        <f>SUM(N11:S11)</f>
        <v>0</v>
      </c>
      <c r="U11" s="1917">
        <f t="shared" ref="U11:AA11" si="1">SUM(U12:U31)</f>
        <v>1</v>
      </c>
      <c r="V11" s="1917">
        <f t="shared" si="1"/>
        <v>20000</v>
      </c>
      <c r="W11" s="1917">
        <f t="shared" si="1"/>
        <v>0</v>
      </c>
      <c r="X11" s="1917">
        <f t="shared" si="1"/>
        <v>0</v>
      </c>
      <c r="Y11" s="1917">
        <f>SUM(Y12:Y31)</f>
        <v>0</v>
      </c>
      <c r="Z11" s="1917">
        <f t="shared" si="1"/>
        <v>0</v>
      </c>
      <c r="AA11" s="1917">
        <f t="shared" si="1"/>
        <v>0</v>
      </c>
      <c r="AB11" s="1917">
        <f>SUM(V11:AA11)</f>
        <v>20000</v>
      </c>
      <c r="AC11" s="1917"/>
      <c r="AD11" s="1917"/>
      <c r="AE11" s="1917">
        <v>6</v>
      </c>
      <c r="AF11" s="1917">
        <v>20000</v>
      </c>
      <c r="AG11" s="1917">
        <v>57500</v>
      </c>
      <c r="AH11" s="1917">
        <v>0</v>
      </c>
      <c r="AI11" s="1917">
        <v>4500</v>
      </c>
      <c r="AJ11" s="1917">
        <v>108000</v>
      </c>
      <c r="AK11" s="1917">
        <f>SUM(AF11:AJ11)</f>
        <v>190000</v>
      </c>
      <c r="AL11" s="1917">
        <f t="shared" ref="AL11:AQ11" si="2">SUM(AL12:AL31)</f>
        <v>0</v>
      </c>
      <c r="AM11" s="1926">
        <f t="shared" si="2"/>
        <v>0</v>
      </c>
      <c r="AN11" s="1917">
        <f t="shared" si="2"/>
        <v>0</v>
      </c>
      <c r="AO11" s="1917">
        <f t="shared" si="2"/>
        <v>0</v>
      </c>
      <c r="AP11" s="1917">
        <f t="shared" si="2"/>
        <v>0</v>
      </c>
      <c r="AQ11" s="1926">
        <f t="shared" si="2"/>
        <v>0</v>
      </c>
      <c r="AR11" s="1926">
        <f>SUM(AM11:AQ11)</f>
        <v>0</v>
      </c>
      <c r="AS11" s="3316">
        <f t="shared" ref="AS11:AX11" si="3">SUM(AS12:AS31)</f>
        <v>6</v>
      </c>
      <c r="AT11" s="1917">
        <f t="shared" si="3"/>
        <v>20000</v>
      </c>
      <c r="AU11" s="1917">
        <f t="shared" si="3"/>
        <v>57500</v>
      </c>
      <c r="AV11" s="1917">
        <f t="shared" si="3"/>
        <v>0</v>
      </c>
      <c r="AW11" s="1917">
        <f>SUM(AW12:AW31)</f>
        <v>4500</v>
      </c>
      <c r="AX11" s="1917">
        <f t="shared" si="3"/>
        <v>108000</v>
      </c>
      <c r="AY11" s="1917">
        <f>SUM(AT11:AX11)</f>
        <v>190000</v>
      </c>
      <c r="AZ11" s="3317">
        <f>AX11/24-AW11</f>
        <v>0</v>
      </c>
      <c r="BA11" s="3318"/>
      <c r="BB11" s="1917">
        <v>2</v>
      </c>
      <c r="BC11" s="1917">
        <v>0</v>
      </c>
      <c r="BD11" s="1917">
        <v>40000</v>
      </c>
      <c r="BE11" s="1917">
        <v>2000</v>
      </c>
      <c r="BF11" s="1917">
        <v>48000</v>
      </c>
      <c r="BG11" s="1917">
        <f>SUM(BC11:BF11)</f>
        <v>90000</v>
      </c>
      <c r="BH11" s="923">
        <f>SUM(BH12:BH31)</f>
        <v>0</v>
      </c>
      <c r="BI11" s="923">
        <f>SUM(BI12:BI31)</f>
        <v>0</v>
      </c>
      <c r="BJ11" s="923">
        <f>SUM(BJ12:BJ31)</f>
        <v>0</v>
      </c>
      <c r="BK11" s="923">
        <f>SUM(BK12:BK31)</f>
        <v>0</v>
      </c>
      <c r="BL11" s="951">
        <f>SUM(BL12:BL31)</f>
        <v>0</v>
      </c>
      <c r="BM11" s="951">
        <f>SUM(BI11:BL11)</f>
        <v>0</v>
      </c>
      <c r="BN11" s="923">
        <f>SUM(BN12:BN31)</f>
        <v>2</v>
      </c>
      <c r="BO11" s="923">
        <f>SUM(BO12:BO31)</f>
        <v>0</v>
      </c>
      <c r="BP11" s="923">
        <f>SUM(BP12:BP31)</f>
        <v>40000</v>
      </c>
      <c r="BQ11" s="923">
        <f>SUM(BQ12:BQ31)</f>
        <v>2000</v>
      </c>
      <c r="BR11" s="923">
        <f>SUM(BR12:BR31)</f>
        <v>48000</v>
      </c>
      <c r="BS11" s="923">
        <f>SUM(BO11:BR11)</f>
        <v>90000</v>
      </c>
      <c r="BT11" s="923"/>
      <c r="BU11" s="923"/>
      <c r="CD11" s="3319">
        <v>18.8</v>
      </c>
      <c r="CE11" s="3319">
        <v>7394.6</v>
      </c>
      <c r="CF11" s="3319">
        <v>52703.4</v>
      </c>
      <c r="CG11" s="3319">
        <v>138000</v>
      </c>
      <c r="CH11" s="3319">
        <v>131602.79999999999</v>
      </c>
      <c r="CI11" s="3319">
        <v>6519.9</v>
      </c>
      <c r="CJ11" s="3319">
        <v>23187.7</v>
      </c>
      <c r="CK11" s="3320"/>
      <c r="CL11" s="3321">
        <f>CD11-U11</f>
        <v>17.8</v>
      </c>
      <c r="CM11" s="3321">
        <f t="shared" ref="CM11:CR53" si="4">CE11-V11</f>
        <v>-12605.4</v>
      </c>
      <c r="CN11" s="3321">
        <f t="shared" si="4"/>
        <v>52703.4</v>
      </c>
      <c r="CO11" s="3321">
        <f t="shared" si="4"/>
        <v>138000</v>
      </c>
      <c r="CP11" s="3321">
        <f t="shared" si="4"/>
        <v>131602.79999999999</v>
      </c>
      <c r="CQ11" s="3321">
        <f t="shared" si="4"/>
        <v>6519.9</v>
      </c>
      <c r="CR11" s="3321">
        <f t="shared" si="4"/>
        <v>23187.7</v>
      </c>
      <c r="CS11" s="3321"/>
      <c r="CT11" s="885">
        <v>1</v>
      </c>
      <c r="CU11" s="885">
        <v>17000</v>
      </c>
      <c r="CV11" s="885">
        <v>0</v>
      </c>
      <c r="CW11" s="885">
        <v>0</v>
      </c>
      <c r="CX11" s="885">
        <v>0</v>
      </c>
      <c r="CY11" s="885">
        <v>0</v>
      </c>
      <c r="CZ11" s="885">
        <v>0</v>
      </c>
      <c r="DB11" s="3321">
        <f t="shared" ref="DB11:DB42" si="5">CT11-AS11</f>
        <v>-5</v>
      </c>
      <c r="DC11" s="3321">
        <f t="shared" ref="DC11:DG61" si="6">CU11-AT11</f>
        <v>-3000</v>
      </c>
      <c r="DD11" s="3321">
        <f t="shared" si="6"/>
        <v>-57500</v>
      </c>
      <c r="DE11" s="3321">
        <f t="shared" si="6"/>
        <v>0</v>
      </c>
      <c r="DF11" s="3321">
        <f t="shared" si="6"/>
        <v>-4500</v>
      </c>
      <c r="DG11" s="3321">
        <f t="shared" si="6"/>
        <v>-108000</v>
      </c>
      <c r="DH11" s="3321"/>
      <c r="DI11" s="885">
        <v>6</v>
      </c>
      <c r="DJ11" s="885">
        <v>0</v>
      </c>
      <c r="DK11" s="885">
        <v>57500</v>
      </c>
      <c r="DL11" s="885">
        <v>4500</v>
      </c>
      <c r="DM11" s="885">
        <v>108000</v>
      </c>
      <c r="DN11" s="885">
        <v>0</v>
      </c>
      <c r="DP11" s="3321">
        <f t="shared" ref="DP11:DT15" si="7">DI11-BN11</f>
        <v>4</v>
      </c>
      <c r="DQ11" s="3321">
        <f t="shared" si="7"/>
        <v>0</v>
      </c>
      <c r="DR11" s="3321">
        <f t="shared" si="7"/>
        <v>17500</v>
      </c>
      <c r="DS11" s="3321">
        <f t="shared" si="7"/>
        <v>2500</v>
      </c>
      <c r="DT11" s="3321">
        <f t="shared" si="7"/>
        <v>60000</v>
      </c>
    </row>
    <row r="12" spans="1:124" ht="30.75" customHeight="1">
      <c r="A12" s="912">
        <v>1</v>
      </c>
      <c r="B12" s="1943" t="s">
        <v>1086</v>
      </c>
      <c r="C12" s="1337" t="s">
        <v>59</v>
      </c>
      <c r="D12" s="3322"/>
      <c r="E12" s="1339">
        <v>0</v>
      </c>
      <c r="F12" s="1339">
        <v>0</v>
      </c>
      <c r="G12" s="1339">
        <v>0</v>
      </c>
      <c r="H12" s="1339">
        <v>0</v>
      </c>
      <c r="I12" s="1339">
        <v>0</v>
      </c>
      <c r="J12" s="1339">
        <v>0</v>
      </c>
      <c r="K12" s="1339">
        <v>0</v>
      </c>
      <c r="L12" s="1339">
        <f t="shared" ref="L12:L75" si="8">SUM(F12:K12)</f>
        <v>0</v>
      </c>
      <c r="M12" s="1944"/>
      <c r="N12" s="1640"/>
      <c r="O12" s="1640"/>
      <c r="P12" s="1640"/>
      <c r="Q12" s="1946"/>
      <c r="R12" s="1440">
        <f>S12/24</f>
        <v>0</v>
      </c>
      <c r="S12" s="1640"/>
      <c r="T12" s="1640">
        <f t="shared" ref="T12:T75" si="9">SUM(N12:S12)</f>
        <v>0</v>
      </c>
      <c r="U12" s="2919">
        <f t="shared" ref="U12:AA31" si="10">E12+M12</f>
        <v>0</v>
      </c>
      <c r="V12" s="930">
        <f t="shared" si="10"/>
        <v>0</v>
      </c>
      <c r="W12" s="930">
        <f t="shared" si="10"/>
        <v>0</v>
      </c>
      <c r="X12" s="930">
        <f t="shared" si="10"/>
        <v>0</v>
      </c>
      <c r="Y12" s="930">
        <f t="shared" si="10"/>
        <v>0</v>
      </c>
      <c r="Z12" s="1341">
        <f t="shared" si="10"/>
        <v>0</v>
      </c>
      <c r="AA12" s="891">
        <f t="shared" si="10"/>
        <v>0</v>
      </c>
      <c r="AB12" s="1718">
        <f t="shared" ref="AB12:AB75" si="11">SUM(V12:AA12)</f>
        <v>0</v>
      </c>
      <c r="AC12" s="1341"/>
      <c r="AD12" s="1341"/>
      <c r="AE12" s="1339">
        <v>3</v>
      </c>
      <c r="AF12" s="1339">
        <v>20000</v>
      </c>
      <c r="AG12" s="1339">
        <v>45000</v>
      </c>
      <c r="AH12" s="1423">
        <v>0</v>
      </c>
      <c r="AI12" s="1423">
        <v>0</v>
      </c>
      <c r="AJ12" s="1423">
        <v>0</v>
      </c>
      <c r="AK12" s="1423">
        <f t="shared" ref="AK12:AK75" si="12">SUM(AF12:AJ12)</f>
        <v>65000</v>
      </c>
      <c r="AL12" s="1344"/>
      <c r="AM12" s="1344"/>
      <c r="AN12" s="1344"/>
      <c r="AO12" s="1344"/>
      <c r="AP12" s="1360">
        <f>AQ12/24</f>
        <v>0</v>
      </c>
      <c r="AQ12" s="1361"/>
      <c r="AR12" s="1345">
        <f t="shared" ref="AR12:AR75" si="13">SUM(AM12:AQ12)</f>
        <v>0</v>
      </c>
      <c r="AS12" s="1358">
        <f t="shared" ref="AS12:AX31" si="14">AE12+AL12</f>
        <v>3</v>
      </c>
      <c r="AT12" s="1357">
        <f t="shared" si="14"/>
        <v>20000</v>
      </c>
      <c r="AU12" s="1357">
        <f t="shared" si="14"/>
        <v>45000</v>
      </c>
      <c r="AV12" s="1357">
        <f t="shared" si="14"/>
        <v>0</v>
      </c>
      <c r="AW12" s="1357">
        <f t="shared" si="14"/>
        <v>0</v>
      </c>
      <c r="AX12" s="1357">
        <f t="shared" si="14"/>
        <v>0</v>
      </c>
      <c r="AY12" s="1357">
        <f t="shared" ref="AY12:AY75" si="15">SUM(AT12:AX12)</f>
        <v>65000</v>
      </c>
      <c r="AZ12" s="2029">
        <f t="shared" ref="AZ12:AZ75" si="16">AX12/24-AW12</f>
        <v>0</v>
      </c>
      <c r="BA12" s="1468"/>
      <c r="BB12" s="1339">
        <v>0</v>
      </c>
      <c r="BC12" s="1339">
        <v>0</v>
      </c>
      <c r="BD12" s="1339">
        <v>0</v>
      </c>
      <c r="BE12" s="1423">
        <v>0</v>
      </c>
      <c r="BF12" s="1423">
        <v>0</v>
      </c>
      <c r="BG12" s="1423">
        <f t="shared" ref="BG12:BG75" si="17">SUM(BC12:BF12)</f>
        <v>0</v>
      </c>
      <c r="BH12" s="1341"/>
      <c r="BI12" s="1341"/>
      <c r="BJ12" s="3099"/>
      <c r="BK12" s="3099">
        <f>BL12/24</f>
        <v>0</v>
      </c>
      <c r="BL12" s="3099"/>
      <c r="BM12" s="3099">
        <f t="shared" ref="BM12:BM75" si="18">SUM(BI12:BL12)</f>
        <v>0</v>
      </c>
      <c r="BN12" s="1357">
        <f t="shared" ref="BN12:BR27" si="19">BB12+BH12</f>
        <v>0</v>
      </c>
      <c r="BO12" s="1357">
        <f t="shared" si="19"/>
        <v>0</v>
      </c>
      <c r="BP12" s="1357">
        <f t="shared" si="19"/>
        <v>0</v>
      </c>
      <c r="BQ12" s="1357">
        <f t="shared" si="19"/>
        <v>0</v>
      </c>
      <c r="BR12" s="1357">
        <f>BF12+BL12</f>
        <v>0</v>
      </c>
      <c r="BS12" s="1423">
        <f t="shared" ref="BS12:BS75" si="20">SUM(BO12:BR12)</f>
        <v>0</v>
      </c>
      <c r="BT12" s="1341" t="s">
        <v>1523</v>
      </c>
      <c r="BU12" s="1341" t="s">
        <v>1524</v>
      </c>
      <c r="CD12" s="3319">
        <v>3</v>
      </c>
      <c r="CE12" s="3319">
        <v>0</v>
      </c>
      <c r="CF12" s="3319">
        <v>4348.6000000000004</v>
      </c>
      <c r="CG12" s="3319">
        <v>0</v>
      </c>
      <c r="CH12" s="3319">
        <v>0</v>
      </c>
      <c r="CI12" s="3319">
        <v>966.2</v>
      </c>
      <c r="CJ12" s="3319">
        <v>23187.7</v>
      </c>
      <c r="CK12" s="3320"/>
      <c r="CL12" s="3321">
        <f t="shared" ref="CL12:CO75" si="21">CD12-U12</f>
        <v>3</v>
      </c>
      <c r="CM12" s="3321">
        <f t="shared" si="4"/>
        <v>0</v>
      </c>
      <c r="CN12" s="3321">
        <f t="shared" si="4"/>
        <v>4348.6000000000004</v>
      </c>
      <c r="CO12" s="3321">
        <f t="shared" si="4"/>
        <v>0</v>
      </c>
      <c r="CP12" s="3321">
        <f t="shared" si="4"/>
        <v>0</v>
      </c>
      <c r="CQ12" s="3321">
        <f t="shared" si="4"/>
        <v>966.2</v>
      </c>
      <c r="CR12" s="3321">
        <f t="shared" si="4"/>
        <v>23187.7</v>
      </c>
      <c r="CS12" s="3321"/>
      <c r="CT12" s="885">
        <v>0</v>
      </c>
      <c r="CU12" s="885">
        <v>0</v>
      </c>
      <c r="CV12" s="885">
        <v>0</v>
      </c>
      <c r="CW12" s="885">
        <v>0</v>
      </c>
      <c r="CX12" s="885">
        <v>0</v>
      </c>
      <c r="CY12" s="885">
        <v>0</v>
      </c>
      <c r="CZ12" s="885">
        <v>0</v>
      </c>
      <c r="DB12" s="3321">
        <f t="shared" si="5"/>
        <v>-3</v>
      </c>
      <c r="DC12" s="3321">
        <f t="shared" si="6"/>
        <v>-20000</v>
      </c>
      <c r="DD12" s="3321">
        <f t="shared" si="6"/>
        <v>-45000</v>
      </c>
      <c r="DE12" s="3321">
        <f t="shared" si="6"/>
        <v>0</v>
      </c>
      <c r="DF12" s="3321">
        <f t="shared" si="6"/>
        <v>0</v>
      </c>
      <c r="DG12" s="3321">
        <f t="shared" si="6"/>
        <v>0</v>
      </c>
      <c r="DH12" s="3321"/>
      <c r="DI12" s="885">
        <v>3</v>
      </c>
      <c r="DJ12" s="885">
        <v>0</v>
      </c>
      <c r="DK12" s="885">
        <v>45000</v>
      </c>
      <c r="DL12" s="885">
        <v>0</v>
      </c>
      <c r="DM12" s="885">
        <v>0</v>
      </c>
      <c r="DN12" s="885">
        <v>0</v>
      </c>
      <c r="DP12" s="3321">
        <f t="shared" si="7"/>
        <v>3</v>
      </c>
      <c r="DQ12" s="3321">
        <f t="shared" si="7"/>
        <v>0</v>
      </c>
      <c r="DR12" s="3321">
        <f t="shared" si="7"/>
        <v>45000</v>
      </c>
      <c r="DS12" s="3321">
        <f t="shared" si="7"/>
        <v>0</v>
      </c>
      <c r="DT12" s="3321">
        <f t="shared" si="7"/>
        <v>0</v>
      </c>
    </row>
    <row r="13" spans="1:124" ht="25.5">
      <c r="A13" s="911">
        <v>1</v>
      </c>
      <c r="B13" s="1949" t="s">
        <v>1087</v>
      </c>
      <c r="C13" s="1355" t="s">
        <v>897</v>
      </c>
      <c r="D13" s="3323"/>
      <c r="E13" s="1357">
        <v>1</v>
      </c>
      <c r="F13" s="1357">
        <v>20000</v>
      </c>
      <c r="G13" s="1357">
        <v>0</v>
      </c>
      <c r="H13" s="1357">
        <v>0</v>
      </c>
      <c r="I13" s="1357">
        <v>0</v>
      </c>
      <c r="J13" s="1357">
        <v>0</v>
      </c>
      <c r="K13" s="1357">
        <v>0</v>
      </c>
      <c r="L13" s="1357">
        <f>SUM(F13:K13)</f>
        <v>20000</v>
      </c>
      <c r="M13" s="1621"/>
      <c r="N13" s="1440"/>
      <c r="O13" s="1440"/>
      <c r="P13" s="1440"/>
      <c r="Q13" s="1950"/>
      <c r="R13" s="1621">
        <f>S13/24</f>
        <v>0</v>
      </c>
      <c r="S13" s="1440"/>
      <c r="T13" s="1440">
        <f t="shared" si="9"/>
        <v>0</v>
      </c>
      <c r="U13" s="1951">
        <f t="shared" si="10"/>
        <v>1</v>
      </c>
      <c r="V13" s="891">
        <f t="shared" si="10"/>
        <v>20000</v>
      </c>
      <c r="W13" s="891">
        <f t="shared" si="10"/>
        <v>0</v>
      </c>
      <c r="X13" s="891">
        <f t="shared" si="10"/>
        <v>0</v>
      </c>
      <c r="Y13" s="891">
        <f t="shared" si="10"/>
        <v>0</v>
      </c>
      <c r="Z13" s="1952">
        <f t="shared" si="10"/>
        <v>0</v>
      </c>
      <c r="AA13" s="891">
        <f t="shared" si="10"/>
        <v>0</v>
      </c>
      <c r="AB13" s="1719">
        <f>SUM(V13:AA13)</f>
        <v>20000</v>
      </c>
      <c r="AC13" s="1341"/>
      <c r="AD13" s="3324"/>
      <c r="AE13" s="1357">
        <v>0</v>
      </c>
      <c r="AF13" s="1357">
        <v>0</v>
      </c>
      <c r="AG13" s="1357">
        <v>0</v>
      </c>
      <c r="AH13" s="1357">
        <v>0</v>
      </c>
      <c r="AI13" s="1357">
        <v>0</v>
      </c>
      <c r="AJ13" s="1357">
        <v>0</v>
      </c>
      <c r="AK13" s="1357">
        <f t="shared" si="12"/>
        <v>0</v>
      </c>
      <c r="AL13" s="1360"/>
      <c r="AM13" s="1361"/>
      <c r="AN13" s="1360"/>
      <c r="AO13" s="1360"/>
      <c r="AP13" s="1360">
        <f>AQ13/24</f>
        <v>0</v>
      </c>
      <c r="AQ13" s="1361"/>
      <c r="AR13" s="1361">
        <f t="shared" si="13"/>
        <v>0</v>
      </c>
      <c r="AS13" s="1358">
        <f t="shared" si="14"/>
        <v>0</v>
      </c>
      <c r="AT13" s="1357">
        <f t="shared" si="14"/>
        <v>0</v>
      </c>
      <c r="AU13" s="1357">
        <f t="shared" si="14"/>
        <v>0</v>
      </c>
      <c r="AV13" s="1357">
        <f t="shared" si="14"/>
        <v>0</v>
      </c>
      <c r="AW13" s="1357">
        <f t="shared" si="14"/>
        <v>0</v>
      </c>
      <c r="AX13" s="1357">
        <f t="shared" si="14"/>
        <v>0</v>
      </c>
      <c r="AY13" s="1357">
        <f t="shared" si="15"/>
        <v>0</v>
      </c>
      <c r="AZ13" s="3088">
        <f t="shared" si="16"/>
        <v>0</v>
      </c>
      <c r="BA13" s="3325"/>
      <c r="BB13" s="1357">
        <v>0</v>
      </c>
      <c r="BC13" s="1357">
        <v>0</v>
      </c>
      <c r="BD13" s="1357">
        <v>0</v>
      </c>
      <c r="BE13" s="1357">
        <v>0</v>
      </c>
      <c r="BF13" s="1357">
        <v>0</v>
      </c>
      <c r="BG13" s="1357">
        <f t="shared" si="17"/>
        <v>0</v>
      </c>
      <c r="BH13" s="1357"/>
      <c r="BI13" s="1357"/>
      <c r="BJ13" s="1366"/>
      <c r="BK13" s="1366">
        <f>BL13/24</f>
        <v>0</v>
      </c>
      <c r="BL13" s="1366"/>
      <c r="BM13" s="1366">
        <f t="shared" si="18"/>
        <v>0</v>
      </c>
      <c r="BN13" s="1357">
        <f t="shared" si="19"/>
        <v>0</v>
      </c>
      <c r="BO13" s="1357">
        <f t="shared" si="19"/>
        <v>0</v>
      </c>
      <c r="BP13" s="1357">
        <f t="shared" si="19"/>
        <v>0</v>
      </c>
      <c r="BQ13" s="1357">
        <f>BE13+BK13</f>
        <v>0</v>
      </c>
      <c r="BR13" s="1357">
        <f>BF13+BL13</f>
        <v>0</v>
      </c>
      <c r="BS13" s="1357">
        <f t="shared" si="20"/>
        <v>0</v>
      </c>
      <c r="BT13" s="891" t="s">
        <v>1525</v>
      </c>
      <c r="BU13" s="891" t="s">
        <v>1526</v>
      </c>
      <c r="CD13" s="3319">
        <v>6.8</v>
      </c>
      <c r="CE13" s="3319">
        <v>1142.0999999999999</v>
      </c>
      <c r="CF13" s="3319">
        <v>48354.8</v>
      </c>
      <c r="CG13" s="3319">
        <v>0</v>
      </c>
      <c r="CH13" s="3319">
        <v>0</v>
      </c>
      <c r="CI13" s="3319">
        <v>0</v>
      </c>
      <c r="CJ13" s="3319">
        <v>0</v>
      </c>
      <c r="CK13" s="3320"/>
      <c r="CL13" s="3321">
        <f t="shared" si="21"/>
        <v>5.8</v>
      </c>
      <c r="CM13" s="3321">
        <f t="shared" si="4"/>
        <v>-18857.900000000001</v>
      </c>
      <c r="CN13" s="3321">
        <f t="shared" si="4"/>
        <v>48354.8</v>
      </c>
      <c r="CO13" s="3321">
        <f t="shared" si="4"/>
        <v>0</v>
      </c>
      <c r="CP13" s="3321">
        <f t="shared" si="4"/>
        <v>0</v>
      </c>
      <c r="CQ13" s="3321">
        <f t="shared" si="4"/>
        <v>0</v>
      </c>
      <c r="CR13" s="3321">
        <f t="shared" si="4"/>
        <v>0</v>
      </c>
      <c r="CS13" s="3321"/>
      <c r="CT13" s="885">
        <v>1</v>
      </c>
      <c r="CU13" s="885">
        <v>17000</v>
      </c>
      <c r="CV13" s="885">
        <v>0</v>
      </c>
      <c r="CW13" s="885">
        <v>0</v>
      </c>
      <c r="CX13" s="885">
        <v>0</v>
      </c>
      <c r="CY13" s="885">
        <v>0</v>
      </c>
      <c r="CZ13" s="885">
        <v>0</v>
      </c>
      <c r="DB13" s="3321">
        <f t="shared" si="5"/>
        <v>1</v>
      </c>
      <c r="DC13" s="3321">
        <f t="shared" si="6"/>
        <v>17000</v>
      </c>
      <c r="DD13" s="3321">
        <f t="shared" si="6"/>
        <v>0</v>
      </c>
      <c r="DE13" s="3321">
        <f t="shared" si="6"/>
        <v>0</v>
      </c>
      <c r="DF13" s="3321">
        <f t="shared" si="6"/>
        <v>0</v>
      </c>
      <c r="DG13" s="3321">
        <f t="shared" si="6"/>
        <v>0</v>
      </c>
      <c r="DH13" s="3321"/>
      <c r="DI13" s="885">
        <v>0</v>
      </c>
      <c r="DJ13" s="885">
        <v>0</v>
      </c>
      <c r="DK13" s="885">
        <v>0</v>
      </c>
      <c r="DL13" s="885">
        <v>0</v>
      </c>
      <c r="DM13" s="885">
        <v>0</v>
      </c>
      <c r="DN13" s="885">
        <v>0</v>
      </c>
      <c r="DP13" s="3321">
        <f t="shared" si="7"/>
        <v>0</v>
      </c>
      <c r="DQ13" s="3321">
        <f t="shared" si="7"/>
        <v>0</v>
      </c>
      <c r="DR13" s="3321">
        <f t="shared" si="7"/>
        <v>0</v>
      </c>
      <c r="DS13" s="3321">
        <f t="shared" si="7"/>
        <v>0</v>
      </c>
      <c r="DT13" s="3321">
        <f t="shared" si="7"/>
        <v>0</v>
      </c>
    </row>
    <row r="14" spans="1:124" ht="14.25" hidden="1" customHeight="1">
      <c r="A14" s="1170"/>
      <c r="B14" s="1949" t="s">
        <v>1088</v>
      </c>
      <c r="C14" s="1355" t="s">
        <v>371</v>
      </c>
      <c r="D14" s="3323"/>
      <c r="E14" s="1357">
        <v>0</v>
      </c>
      <c r="F14" s="1357">
        <v>0</v>
      </c>
      <c r="G14" s="1357">
        <v>0</v>
      </c>
      <c r="H14" s="1357">
        <v>0</v>
      </c>
      <c r="I14" s="1357">
        <v>0</v>
      </c>
      <c r="J14" s="1357">
        <v>0</v>
      </c>
      <c r="K14" s="1357">
        <v>0</v>
      </c>
      <c r="L14" s="1357">
        <f>SUM(F14:K14)</f>
        <v>0</v>
      </c>
      <c r="M14" s="1621"/>
      <c r="N14" s="1440"/>
      <c r="O14" s="1440"/>
      <c r="P14" s="1440"/>
      <c r="Q14" s="1621"/>
      <c r="R14" s="1950"/>
      <c r="S14" s="1950"/>
      <c r="T14" s="1440">
        <f>SUM(N14:S14)</f>
        <v>0</v>
      </c>
      <c r="U14" s="1951">
        <f t="shared" si="10"/>
        <v>0</v>
      </c>
      <c r="V14" s="891">
        <f t="shared" si="10"/>
        <v>0</v>
      </c>
      <c r="W14" s="891">
        <f t="shared" si="10"/>
        <v>0</v>
      </c>
      <c r="X14" s="891">
        <f t="shared" si="10"/>
        <v>0</v>
      </c>
      <c r="Y14" s="891">
        <f t="shared" si="10"/>
        <v>0</v>
      </c>
      <c r="Z14" s="1358">
        <f t="shared" si="10"/>
        <v>0</v>
      </c>
      <c r="AA14" s="891">
        <f t="shared" si="10"/>
        <v>0</v>
      </c>
      <c r="AB14" s="1719">
        <f>SUM(V14:AA14)</f>
        <v>0</v>
      </c>
      <c r="AC14" s="1341"/>
      <c r="AD14" s="891"/>
      <c r="AE14" s="1357">
        <v>0</v>
      </c>
      <c r="AF14" s="1357">
        <v>0</v>
      </c>
      <c r="AG14" s="1357">
        <v>0</v>
      </c>
      <c r="AH14" s="1357">
        <v>0</v>
      </c>
      <c r="AI14" s="1357">
        <v>0</v>
      </c>
      <c r="AJ14" s="1357">
        <v>0</v>
      </c>
      <c r="AK14" s="1357">
        <f>SUM(AF14:AJ14)</f>
        <v>0</v>
      </c>
      <c r="AL14" s="1360"/>
      <c r="AM14" s="1361"/>
      <c r="AN14" s="1360"/>
      <c r="AO14" s="1360"/>
      <c r="AP14" s="1360">
        <f>AQ14/24</f>
        <v>0</v>
      </c>
      <c r="AQ14" s="1361"/>
      <c r="AR14" s="1361">
        <f>SUM(AM14:AQ14)</f>
        <v>0</v>
      </c>
      <c r="AS14" s="1358">
        <f t="shared" si="14"/>
        <v>0</v>
      </c>
      <c r="AT14" s="1357">
        <f t="shared" si="14"/>
        <v>0</v>
      </c>
      <c r="AU14" s="1357">
        <f t="shared" si="14"/>
        <v>0</v>
      </c>
      <c r="AV14" s="1357">
        <f t="shared" si="14"/>
        <v>0</v>
      </c>
      <c r="AW14" s="1357">
        <f>AI14+AP14</f>
        <v>0</v>
      </c>
      <c r="AX14" s="1357">
        <f>AJ14+AQ14</f>
        <v>0</v>
      </c>
      <c r="AY14" s="1357">
        <f>SUM(AT14:AX14)</f>
        <v>0</v>
      </c>
      <c r="AZ14" s="3088">
        <f t="shared" si="16"/>
        <v>0</v>
      </c>
      <c r="BA14" s="3325"/>
      <c r="BB14" s="1357">
        <v>0</v>
      </c>
      <c r="BC14" s="1357">
        <v>0</v>
      </c>
      <c r="BD14" s="1357">
        <v>0</v>
      </c>
      <c r="BE14" s="1357">
        <v>0</v>
      </c>
      <c r="BF14" s="1357">
        <v>0</v>
      </c>
      <c r="BG14" s="1357">
        <f>SUM(BC14:BF14)</f>
        <v>0</v>
      </c>
      <c r="BH14" s="1357"/>
      <c r="BI14" s="1357"/>
      <c r="BJ14" s="1366"/>
      <c r="BK14" s="1366">
        <f>BL14/24</f>
        <v>0</v>
      </c>
      <c r="BL14" s="1366"/>
      <c r="BM14" s="1366">
        <f>SUM(BI14:BL14)</f>
        <v>0</v>
      </c>
      <c r="BN14" s="1357">
        <f t="shared" si="19"/>
        <v>0</v>
      </c>
      <c r="BO14" s="1357">
        <f t="shared" si="19"/>
        <v>0</v>
      </c>
      <c r="BP14" s="1357">
        <f t="shared" si="19"/>
        <v>0</v>
      </c>
      <c r="BQ14" s="1357">
        <f>BE14+BK14</f>
        <v>0</v>
      </c>
      <c r="BR14" s="1357">
        <f>BF14+BL14</f>
        <v>0</v>
      </c>
      <c r="BS14" s="1357">
        <f>SUM(BO14:BR14)</f>
        <v>0</v>
      </c>
      <c r="BT14" s="891"/>
      <c r="BU14" s="891"/>
      <c r="CD14" s="3319">
        <v>4</v>
      </c>
      <c r="CE14" s="3319">
        <v>0</v>
      </c>
      <c r="CF14" s="3319">
        <v>0</v>
      </c>
      <c r="CG14" s="3319">
        <v>0</v>
      </c>
      <c r="CH14" s="3319">
        <v>131602.79999999999</v>
      </c>
      <c r="CI14" s="3319">
        <v>5553.7</v>
      </c>
      <c r="CJ14" s="3319">
        <v>0</v>
      </c>
      <c r="CK14" s="3320"/>
      <c r="CL14" s="3321">
        <f t="shared" si="21"/>
        <v>4</v>
      </c>
      <c r="CM14" s="3321">
        <f t="shared" si="4"/>
        <v>0</v>
      </c>
      <c r="CN14" s="3321">
        <f t="shared" si="4"/>
        <v>0</v>
      </c>
      <c r="CO14" s="3321">
        <f t="shared" si="4"/>
        <v>0</v>
      </c>
      <c r="CP14" s="3321">
        <f t="shared" si="4"/>
        <v>131602.79999999999</v>
      </c>
      <c r="CQ14" s="3321">
        <f t="shared" si="4"/>
        <v>5553.7</v>
      </c>
      <c r="CR14" s="3321">
        <f t="shared" si="4"/>
        <v>0</v>
      </c>
      <c r="CS14" s="3321"/>
      <c r="CT14" s="885">
        <v>0</v>
      </c>
      <c r="CU14" s="885">
        <v>0</v>
      </c>
      <c r="CV14" s="885">
        <v>0</v>
      </c>
      <c r="CW14" s="885">
        <v>0</v>
      </c>
      <c r="CX14" s="885">
        <v>0</v>
      </c>
      <c r="CY14" s="885">
        <v>0</v>
      </c>
      <c r="CZ14" s="885">
        <v>0</v>
      </c>
      <c r="DB14" s="3321">
        <f t="shared" si="5"/>
        <v>0</v>
      </c>
      <c r="DC14" s="3321">
        <f t="shared" si="6"/>
        <v>0</v>
      </c>
      <c r="DD14" s="3321">
        <f t="shared" si="6"/>
        <v>0</v>
      </c>
      <c r="DE14" s="3321">
        <f t="shared" si="6"/>
        <v>0</v>
      </c>
      <c r="DF14" s="3321">
        <f t="shared" si="6"/>
        <v>0</v>
      </c>
      <c r="DG14" s="3321">
        <f t="shared" si="6"/>
        <v>0</v>
      </c>
      <c r="DH14" s="3321"/>
      <c r="DI14" s="885">
        <v>0</v>
      </c>
      <c r="DJ14" s="885">
        <v>0</v>
      </c>
      <c r="DK14" s="885">
        <v>0</v>
      </c>
      <c r="DL14" s="885">
        <v>0</v>
      </c>
      <c r="DM14" s="885">
        <v>0</v>
      </c>
      <c r="DN14" s="885">
        <v>0</v>
      </c>
      <c r="DP14" s="3321">
        <f t="shared" si="7"/>
        <v>0</v>
      </c>
      <c r="DQ14" s="3321">
        <f t="shared" si="7"/>
        <v>0</v>
      </c>
      <c r="DR14" s="3321">
        <f t="shared" si="7"/>
        <v>0</v>
      </c>
      <c r="DS14" s="3321">
        <f t="shared" si="7"/>
        <v>0</v>
      </c>
      <c r="DT14" s="3321">
        <f t="shared" si="7"/>
        <v>0</v>
      </c>
    </row>
    <row r="15" spans="1:124" ht="27.75" customHeight="1">
      <c r="A15" s="1170"/>
      <c r="B15" s="1949" t="s">
        <v>1088</v>
      </c>
      <c r="C15" s="1860" t="s">
        <v>371</v>
      </c>
      <c r="D15" s="3323"/>
      <c r="E15" s="1357">
        <v>0</v>
      </c>
      <c r="F15" s="1357">
        <v>0</v>
      </c>
      <c r="G15" s="1357">
        <v>0</v>
      </c>
      <c r="H15" s="1357">
        <v>0</v>
      </c>
      <c r="I15" s="1357">
        <v>0</v>
      </c>
      <c r="J15" s="1357">
        <v>0</v>
      </c>
      <c r="K15" s="1357">
        <v>0</v>
      </c>
      <c r="L15" s="1357">
        <f>SUM(F15:K15)</f>
        <v>0</v>
      </c>
      <c r="M15" s="1440"/>
      <c r="N15" s="1440"/>
      <c r="O15" s="1440"/>
      <c r="P15" s="1440"/>
      <c r="Q15" s="1440"/>
      <c r="R15" s="1950">
        <f>S15/24</f>
        <v>0</v>
      </c>
      <c r="S15" s="1440"/>
      <c r="T15" s="1440">
        <f>SUM(N15:S15)</f>
        <v>0</v>
      </c>
      <c r="U15" s="1951">
        <f t="shared" si="10"/>
        <v>0</v>
      </c>
      <c r="V15" s="891">
        <f t="shared" si="10"/>
        <v>0</v>
      </c>
      <c r="W15" s="891">
        <f t="shared" si="10"/>
        <v>0</v>
      </c>
      <c r="X15" s="891">
        <f t="shared" si="10"/>
        <v>0</v>
      </c>
      <c r="Y15" s="891">
        <f t="shared" si="10"/>
        <v>0</v>
      </c>
      <c r="Z15" s="891">
        <f t="shared" si="10"/>
        <v>0</v>
      </c>
      <c r="AA15" s="891">
        <f t="shared" si="10"/>
        <v>0</v>
      </c>
      <c r="AB15" s="1719">
        <f>SUM(V15:AA15)</f>
        <v>0</v>
      </c>
      <c r="AC15" s="1341"/>
      <c r="AD15" s="891"/>
      <c r="AE15" s="1357">
        <v>3</v>
      </c>
      <c r="AF15" s="1357">
        <v>0</v>
      </c>
      <c r="AG15" s="1357">
        <v>12500</v>
      </c>
      <c r="AH15" s="1357">
        <v>0</v>
      </c>
      <c r="AI15" s="1357">
        <v>4500</v>
      </c>
      <c r="AJ15" s="1357">
        <v>108000</v>
      </c>
      <c r="AK15" s="1357">
        <f>SUM(AF15:AJ15)</f>
        <v>125000</v>
      </c>
      <c r="AL15" s="1360"/>
      <c r="AM15" s="1361"/>
      <c r="AN15" s="1360"/>
      <c r="AO15" s="1360"/>
      <c r="AP15" s="1360">
        <f>AQ15/24</f>
        <v>0</v>
      </c>
      <c r="AQ15" s="1361"/>
      <c r="AR15" s="1361">
        <f>SUM(AM15:AQ15)</f>
        <v>0</v>
      </c>
      <c r="AS15" s="1358">
        <f t="shared" si="14"/>
        <v>3</v>
      </c>
      <c r="AT15" s="1357">
        <f t="shared" si="14"/>
        <v>0</v>
      </c>
      <c r="AU15" s="1357">
        <f t="shared" si="14"/>
        <v>12500</v>
      </c>
      <c r="AV15" s="1357">
        <f t="shared" si="14"/>
        <v>0</v>
      </c>
      <c r="AW15" s="1357">
        <f>AI15+AP15</f>
        <v>4500</v>
      </c>
      <c r="AX15" s="1357">
        <f>AJ15+AQ15</f>
        <v>108000</v>
      </c>
      <c r="AY15" s="1357">
        <f>SUM(AT15:AX15)</f>
        <v>125000</v>
      </c>
      <c r="AZ15" s="3088">
        <f t="shared" si="16"/>
        <v>0</v>
      </c>
      <c r="BA15" s="3325"/>
      <c r="BB15" s="1357">
        <v>2</v>
      </c>
      <c r="BC15" s="1357">
        <v>0</v>
      </c>
      <c r="BD15" s="1357">
        <v>40000</v>
      </c>
      <c r="BE15" s="1357">
        <v>2000</v>
      </c>
      <c r="BF15" s="1357">
        <v>48000</v>
      </c>
      <c r="BG15" s="1357">
        <f>SUM(BC15:BF15)</f>
        <v>90000</v>
      </c>
      <c r="BH15" s="1357"/>
      <c r="BI15" s="1357"/>
      <c r="BJ15" s="1366"/>
      <c r="BK15" s="1366">
        <f>BL15/24</f>
        <v>0</v>
      </c>
      <c r="BL15" s="1366"/>
      <c r="BM15" s="1366">
        <f>SUM(BI15:BL15)</f>
        <v>0</v>
      </c>
      <c r="BN15" s="1357">
        <f t="shared" si="19"/>
        <v>2</v>
      </c>
      <c r="BO15" s="1357">
        <f t="shared" si="19"/>
        <v>0</v>
      </c>
      <c r="BP15" s="1357">
        <f t="shared" si="19"/>
        <v>40000</v>
      </c>
      <c r="BQ15" s="1357">
        <f>BE15+BK15</f>
        <v>2000</v>
      </c>
      <c r="BR15" s="1357">
        <f>BF15+BL15</f>
        <v>48000</v>
      </c>
      <c r="BS15" s="1357">
        <f>SUM(BO15:BR15)</f>
        <v>90000</v>
      </c>
      <c r="BT15" s="891"/>
      <c r="BU15" s="891"/>
      <c r="CD15" s="3319">
        <v>5</v>
      </c>
      <c r="CE15" s="3319">
        <v>6252.5</v>
      </c>
      <c r="CF15" s="3319">
        <v>0</v>
      </c>
      <c r="CG15" s="3319">
        <v>138000</v>
      </c>
      <c r="CH15" s="3319">
        <v>0</v>
      </c>
      <c r="CI15" s="3319">
        <v>0</v>
      </c>
      <c r="CJ15" s="3319">
        <v>0</v>
      </c>
      <c r="CK15" s="3320"/>
      <c r="CL15" s="3321">
        <f t="shared" si="21"/>
        <v>5</v>
      </c>
      <c r="CM15" s="3321">
        <f t="shared" si="4"/>
        <v>6252.5</v>
      </c>
      <c r="CN15" s="3321">
        <f t="shared" si="4"/>
        <v>0</v>
      </c>
      <c r="CO15" s="3321">
        <f t="shared" si="4"/>
        <v>138000</v>
      </c>
      <c r="CP15" s="3321">
        <f t="shared" si="4"/>
        <v>0</v>
      </c>
      <c r="CQ15" s="3321">
        <f t="shared" si="4"/>
        <v>0</v>
      </c>
      <c r="CR15" s="3321">
        <f t="shared" si="4"/>
        <v>0</v>
      </c>
      <c r="CS15" s="3321"/>
      <c r="CT15" s="885">
        <v>0</v>
      </c>
      <c r="CU15" s="885">
        <v>0</v>
      </c>
      <c r="CV15" s="885">
        <v>0</v>
      </c>
      <c r="CW15" s="885">
        <v>0</v>
      </c>
      <c r="CX15" s="885">
        <v>0</v>
      </c>
      <c r="CY15" s="885">
        <v>0</v>
      </c>
      <c r="CZ15" s="885">
        <v>0</v>
      </c>
      <c r="DB15" s="3321">
        <f t="shared" si="5"/>
        <v>-3</v>
      </c>
      <c r="DC15" s="3321">
        <f t="shared" si="6"/>
        <v>0</v>
      </c>
      <c r="DD15" s="3321">
        <f t="shared" si="6"/>
        <v>-12500</v>
      </c>
      <c r="DE15" s="3321">
        <f t="shared" si="6"/>
        <v>0</v>
      </c>
      <c r="DF15" s="3321">
        <f t="shared" si="6"/>
        <v>-4500</v>
      </c>
      <c r="DG15" s="3321">
        <f t="shared" si="6"/>
        <v>-108000</v>
      </c>
      <c r="DH15" s="3321"/>
      <c r="DI15" s="885">
        <v>3</v>
      </c>
      <c r="DJ15" s="885">
        <v>0</v>
      </c>
      <c r="DK15" s="885">
        <v>12500</v>
      </c>
      <c r="DL15" s="885">
        <v>4500</v>
      </c>
      <c r="DM15" s="885">
        <v>108000</v>
      </c>
      <c r="DN15" s="885">
        <v>0</v>
      </c>
      <c r="DP15" s="3321">
        <f t="shared" si="7"/>
        <v>1</v>
      </c>
      <c r="DQ15" s="3321">
        <f t="shared" si="7"/>
        <v>0</v>
      </c>
      <c r="DR15" s="3321">
        <f t="shared" si="7"/>
        <v>-27500</v>
      </c>
      <c r="DS15" s="3321">
        <f t="shared" si="7"/>
        <v>2500</v>
      </c>
      <c r="DT15" s="3321">
        <f t="shared" si="7"/>
        <v>60000</v>
      </c>
    </row>
    <row r="16" spans="1:124" ht="13.9" hidden="1" customHeight="1">
      <c r="A16" s="1170"/>
      <c r="B16" s="1354"/>
      <c r="C16" s="1368"/>
      <c r="D16" s="3323"/>
      <c r="E16" s="1357">
        <v>0</v>
      </c>
      <c r="F16" s="1357">
        <v>0</v>
      </c>
      <c r="G16" s="1357">
        <v>0</v>
      </c>
      <c r="H16" s="1357">
        <v>0</v>
      </c>
      <c r="I16" s="1357">
        <v>0</v>
      </c>
      <c r="J16" s="1357">
        <v>0</v>
      </c>
      <c r="K16" s="1357">
        <v>0</v>
      </c>
      <c r="L16" s="1357">
        <f t="shared" si="8"/>
        <v>0</v>
      </c>
      <c r="M16" s="1440"/>
      <c r="N16" s="1440"/>
      <c r="O16" s="1440"/>
      <c r="P16" s="1440"/>
      <c r="Q16" s="1440"/>
      <c r="R16" s="1440"/>
      <c r="S16" s="1440"/>
      <c r="T16" s="1440">
        <f t="shared" si="9"/>
        <v>0</v>
      </c>
      <c r="U16" s="1951">
        <f t="shared" si="10"/>
        <v>0</v>
      </c>
      <c r="V16" s="891">
        <f t="shared" si="10"/>
        <v>0</v>
      </c>
      <c r="W16" s="891">
        <f t="shared" si="10"/>
        <v>0</v>
      </c>
      <c r="X16" s="891">
        <f t="shared" si="10"/>
        <v>0</v>
      </c>
      <c r="Y16" s="891">
        <f t="shared" si="10"/>
        <v>0</v>
      </c>
      <c r="Z16" s="891">
        <f t="shared" si="10"/>
        <v>0</v>
      </c>
      <c r="AA16" s="891">
        <f t="shared" si="10"/>
        <v>0</v>
      </c>
      <c r="AB16" s="1357">
        <f t="shared" si="11"/>
        <v>0</v>
      </c>
      <c r="AC16" s="1341"/>
      <c r="AD16" s="891"/>
      <c r="AE16" s="1357">
        <v>0</v>
      </c>
      <c r="AF16" s="1357">
        <v>0</v>
      </c>
      <c r="AG16" s="1357">
        <v>0</v>
      </c>
      <c r="AH16" s="1357">
        <v>0</v>
      </c>
      <c r="AI16" s="1357">
        <v>0</v>
      </c>
      <c r="AJ16" s="1357">
        <v>0</v>
      </c>
      <c r="AK16" s="1357">
        <f t="shared" si="12"/>
        <v>0</v>
      </c>
      <c r="AL16" s="1360"/>
      <c r="AM16" s="1361"/>
      <c r="AN16" s="1360"/>
      <c r="AO16" s="1360"/>
      <c r="AP16" s="1360"/>
      <c r="AQ16" s="1361"/>
      <c r="AR16" s="1361">
        <f t="shared" si="13"/>
        <v>0</v>
      </c>
      <c r="AS16" s="1358">
        <f t="shared" si="14"/>
        <v>0</v>
      </c>
      <c r="AT16" s="1357">
        <f t="shared" si="14"/>
        <v>0</v>
      </c>
      <c r="AU16" s="1357">
        <f t="shared" si="14"/>
        <v>0</v>
      </c>
      <c r="AV16" s="1357">
        <f t="shared" si="14"/>
        <v>0</v>
      </c>
      <c r="AW16" s="1357">
        <f t="shared" si="14"/>
        <v>0</v>
      </c>
      <c r="AX16" s="1357">
        <f t="shared" si="14"/>
        <v>0</v>
      </c>
      <c r="AY16" s="1357">
        <f t="shared" si="15"/>
        <v>0</v>
      </c>
      <c r="AZ16" s="3088">
        <f t="shared" si="16"/>
        <v>0</v>
      </c>
      <c r="BA16" s="3325"/>
      <c r="BB16" s="1357">
        <v>0</v>
      </c>
      <c r="BC16" s="1357">
        <v>0</v>
      </c>
      <c r="BD16" s="1357">
        <v>0</v>
      </c>
      <c r="BE16" s="1357">
        <v>0</v>
      </c>
      <c r="BF16" s="1357">
        <v>0</v>
      </c>
      <c r="BG16" s="1357">
        <f t="shared" si="17"/>
        <v>0</v>
      </c>
      <c r="BH16" s="1357"/>
      <c r="BI16" s="1357"/>
      <c r="BJ16" s="1366"/>
      <c r="BK16" s="1366"/>
      <c r="BL16" s="1366"/>
      <c r="BM16" s="1366">
        <f t="shared" si="18"/>
        <v>0</v>
      </c>
      <c r="BN16" s="1357">
        <f t="shared" si="19"/>
        <v>0</v>
      </c>
      <c r="BO16" s="1357">
        <f t="shared" si="19"/>
        <v>0</v>
      </c>
      <c r="BP16" s="1357">
        <f t="shared" si="19"/>
        <v>0</v>
      </c>
      <c r="BQ16" s="1357">
        <f t="shared" si="19"/>
        <v>0</v>
      </c>
      <c r="BR16" s="1357">
        <f t="shared" si="19"/>
        <v>0</v>
      </c>
      <c r="BS16" s="1357">
        <f t="shared" si="20"/>
        <v>0</v>
      </c>
      <c r="BT16" s="891"/>
      <c r="BU16" s="891"/>
      <c r="CD16" s="3319">
        <v>0</v>
      </c>
      <c r="CE16" s="3319">
        <v>0</v>
      </c>
      <c r="CF16" s="3319">
        <v>0</v>
      </c>
      <c r="CG16" s="3319">
        <v>0</v>
      </c>
      <c r="CH16" s="3319">
        <v>0</v>
      </c>
      <c r="CI16" s="3319">
        <v>0</v>
      </c>
      <c r="CJ16" s="3319">
        <v>0</v>
      </c>
      <c r="CK16" s="3320"/>
      <c r="CL16" s="3321">
        <f t="shared" si="21"/>
        <v>0</v>
      </c>
      <c r="CM16" s="3321">
        <f t="shared" si="4"/>
        <v>0</v>
      </c>
      <c r="CN16" s="3321">
        <f t="shared" si="4"/>
        <v>0</v>
      </c>
      <c r="CO16" s="3321">
        <f t="shared" si="4"/>
        <v>0</v>
      </c>
      <c r="CP16" s="3321">
        <f t="shared" si="4"/>
        <v>0</v>
      </c>
      <c r="CQ16" s="3321">
        <f t="shared" si="4"/>
        <v>0</v>
      </c>
      <c r="CR16" s="3321">
        <f t="shared" si="4"/>
        <v>0</v>
      </c>
      <c r="CS16" s="3321"/>
      <c r="CT16" s="885">
        <v>0</v>
      </c>
      <c r="CU16" s="885">
        <v>0</v>
      </c>
      <c r="CV16" s="885">
        <v>0</v>
      </c>
      <c r="CW16" s="885">
        <v>0</v>
      </c>
      <c r="CX16" s="885">
        <v>0</v>
      </c>
      <c r="CY16" s="885">
        <v>0</v>
      </c>
      <c r="CZ16" s="885">
        <v>0</v>
      </c>
      <c r="DB16" s="3321">
        <f t="shared" si="5"/>
        <v>0</v>
      </c>
      <c r="DC16" s="3321">
        <f t="shared" si="6"/>
        <v>0</v>
      </c>
      <c r="DD16" s="3321">
        <f t="shared" si="6"/>
        <v>0</v>
      </c>
      <c r="DE16" s="3321">
        <f t="shared" si="6"/>
        <v>0</v>
      </c>
      <c r="DF16" s="3321">
        <f t="shared" si="6"/>
        <v>0</v>
      </c>
      <c r="DG16" s="3321">
        <f t="shared" si="6"/>
        <v>0</v>
      </c>
      <c r="DH16" s="3321"/>
      <c r="DI16" s="885">
        <v>0</v>
      </c>
      <c r="DJ16" s="885">
        <v>0</v>
      </c>
      <c r="DK16" s="885">
        <v>0</v>
      </c>
      <c r="DL16" s="885">
        <v>0</v>
      </c>
      <c r="DM16" s="885">
        <v>0</v>
      </c>
      <c r="DN16" s="885">
        <v>0</v>
      </c>
      <c r="DP16" s="3321">
        <f t="shared" ref="DP16:DR31" si="22">DI16-BH16</f>
        <v>0</v>
      </c>
      <c r="DQ16" s="3321">
        <f t="shared" si="22"/>
        <v>0</v>
      </c>
      <c r="DR16" s="3321">
        <f t="shared" si="22"/>
        <v>0</v>
      </c>
      <c r="DS16" s="3321">
        <f t="shared" ref="DS16:DT31" si="23">DL16-BL16</f>
        <v>0</v>
      </c>
      <c r="DT16" s="3321">
        <f t="shared" si="23"/>
        <v>0</v>
      </c>
    </row>
    <row r="17" spans="1:124" ht="13.9" hidden="1" customHeight="1">
      <c r="A17" s="1170"/>
      <c r="B17" s="1955"/>
      <c r="C17" s="1369"/>
      <c r="D17" s="3323"/>
      <c r="E17" s="1357">
        <v>0</v>
      </c>
      <c r="F17" s="1357">
        <v>0</v>
      </c>
      <c r="G17" s="1357">
        <v>0</v>
      </c>
      <c r="H17" s="1357">
        <v>0</v>
      </c>
      <c r="I17" s="1357">
        <v>0</v>
      </c>
      <c r="J17" s="1357">
        <v>0</v>
      </c>
      <c r="K17" s="1357">
        <v>0</v>
      </c>
      <c r="L17" s="1357">
        <f t="shared" si="8"/>
        <v>0</v>
      </c>
      <c r="M17" s="1440"/>
      <c r="N17" s="1440"/>
      <c r="O17" s="1440"/>
      <c r="P17" s="1440"/>
      <c r="Q17" s="1440"/>
      <c r="R17" s="1440"/>
      <c r="S17" s="1440"/>
      <c r="T17" s="1440">
        <f t="shared" si="9"/>
        <v>0</v>
      </c>
      <c r="U17" s="1951">
        <f t="shared" si="10"/>
        <v>0</v>
      </c>
      <c r="V17" s="891">
        <f t="shared" si="10"/>
        <v>0</v>
      </c>
      <c r="W17" s="891">
        <f t="shared" si="10"/>
        <v>0</v>
      </c>
      <c r="X17" s="891">
        <f t="shared" si="10"/>
        <v>0</v>
      </c>
      <c r="Y17" s="891">
        <f t="shared" si="10"/>
        <v>0</v>
      </c>
      <c r="Z17" s="891">
        <f t="shared" si="10"/>
        <v>0</v>
      </c>
      <c r="AA17" s="891">
        <f t="shared" si="10"/>
        <v>0</v>
      </c>
      <c r="AB17" s="1357">
        <f t="shared" si="11"/>
        <v>0</v>
      </c>
      <c r="AC17" s="1341"/>
      <c r="AD17" s="891"/>
      <c r="AE17" s="1357">
        <v>0</v>
      </c>
      <c r="AF17" s="1357">
        <v>0</v>
      </c>
      <c r="AG17" s="1357">
        <v>0</v>
      </c>
      <c r="AH17" s="1357">
        <v>0</v>
      </c>
      <c r="AI17" s="1357">
        <v>0</v>
      </c>
      <c r="AJ17" s="1357">
        <v>0</v>
      </c>
      <c r="AK17" s="1357">
        <f t="shared" si="12"/>
        <v>0</v>
      </c>
      <c r="AL17" s="1360"/>
      <c r="AM17" s="1361"/>
      <c r="AN17" s="1360"/>
      <c r="AO17" s="1360"/>
      <c r="AP17" s="1360"/>
      <c r="AQ17" s="1361"/>
      <c r="AR17" s="1361">
        <f t="shared" si="13"/>
        <v>0</v>
      </c>
      <c r="AS17" s="1358">
        <f t="shared" si="14"/>
        <v>0</v>
      </c>
      <c r="AT17" s="1357">
        <f t="shared" si="14"/>
        <v>0</v>
      </c>
      <c r="AU17" s="1357">
        <f t="shared" si="14"/>
        <v>0</v>
      </c>
      <c r="AV17" s="1357">
        <f t="shared" si="14"/>
        <v>0</v>
      </c>
      <c r="AW17" s="1357">
        <f t="shared" si="14"/>
        <v>0</v>
      </c>
      <c r="AX17" s="1357">
        <f t="shared" si="14"/>
        <v>0</v>
      </c>
      <c r="AY17" s="1357">
        <f t="shared" si="15"/>
        <v>0</v>
      </c>
      <c r="AZ17" s="3088">
        <f t="shared" si="16"/>
        <v>0</v>
      </c>
      <c r="BA17" s="3325"/>
      <c r="BB17" s="1357">
        <v>0</v>
      </c>
      <c r="BC17" s="1357">
        <v>0</v>
      </c>
      <c r="BD17" s="1357">
        <v>0</v>
      </c>
      <c r="BE17" s="1357">
        <v>0</v>
      </c>
      <c r="BF17" s="1357">
        <v>0</v>
      </c>
      <c r="BG17" s="1357">
        <f t="shared" si="17"/>
        <v>0</v>
      </c>
      <c r="BH17" s="1357"/>
      <c r="BI17" s="1357"/>
      <c r="BJ17" s="1366"/>
      <c r="BK17" s="1366"/>
      <c r="BL17" s="1366"/>
      <c r="BM17" s="1366">
        <f t="shared" si="18"/>
        <v>0</v>
      </c>
      <c r="BN17" s="1357">
        <f t="shared" si="19"/>
        <v>0</v>
      </c>
      <c r="BO17" s="1357">
        <f t="shared" si="19"/>
        <v>0</v>
      </c>
      <c r="BP17" s="1357">
        <f t="shared" si="19"/>
        <v>0</v>
      </c>
      <c r="BQ17" s="1357">
        <f t="shared" si="19"/>
        <v>0</v>
      </c>
      <c r="BR17" s="1357">
        <f t="shared" si="19"/>
        <v>0</v>
      </c>
      <c r="BS17" s="1357">
        <f t="shared" si="20"/>
        <v>0</v>
      </c>
      <c r="BT17" s="891"/>
      <c r="BU17" s="891"/>
      <c r="CD17" s="3319">
        <v>0</v>
      </c>
      <c r="CE17" s="3319">
        <v>0</v>
      </c>
      <c r="CF17" s="3319">
        <v>0</v>
      </c>
      <c r="CG17" s="3319">
        <v>0</v>
      </c>
      <c r="CH17" s="3319">
        <v>0</v>
      </c>
      <c r="CI17" s="3319">
        <v>0</v>
      </c>
      <c r="CJ17" s="3319">
        <v>0</v>
      </c>
      <c r="CK17" s="3320"/>
      <c r="CL17" s="3321">
        <f t="shared" si="21"/>
        <v>0</v>
      </c>
      <c r="CM17" s="3321">
        <f t="shared" si="4"/>
        <v>0</v>
      </c>
      <c r="CN17" s="3321">
        <f t="shared" si="4"/>
        <v>0</v>
      </c>
      <c r="CO17" s="3321">
        <f t="shared" si="4"/>
        <v>0</v>
      </c>
      <c r="CP17" s="3321">
        <f t="shared" si="4"/>
        <v>0</v>
      </c>
      <c r="CQ17" s="3321">
        <f t="shared" si="4"/>
        <v>0</v>
      </c>
      <c r="CR17" s="3321">
        <f t="shared" si="4"/>
        <v>0</v>
      </c>
      <c r="CS17" s="3321"/>
      <c r="CT17" s="885">
        <v>0</v>
      </c>
      <c r="CU17" s="885">
        <v>0</v>
      </c>
      <c r="CV17" s="885">
        <v>0</v>
      </c>
      <c r="CW17" s="885">
        <v>0</v>
      </c>
      <c r="CX17" s="885">
        <v>0</v>
      </c>
      <c r="CY17" s="885">
        <v>0</v>
      </c>
      <c r="CZ17" s="885">
        <v>0</v>
      </c>
      <c r="DB17" s="3321">
        <f t="shared" si="5"/>
        <v>0</v>
      </c>
      <c r="DC17" s="3321">
        <f t="shared" si="6"/>
        <v>0</v>
      </c>
      <c r="DD17" s="3321">
        <f t="shared" si="6"/>
        <v>0</v>
      </c>
      <c r="DE17" s="3321">
        <f t="shared" si="6"/>
        <v>0</v>
      </c>
      <c r="DF17" s="3321">
        <f t="shared" si="6"/>
        <v>0</v>
      </c>
      <c r="DG17" s="3321">
        <f t="shared" si="6"/>
        <v>0</v>
      </c>
      <c r="DH17" s="3321"/>
      <c r="DI17" s="885">
        <v>0</v>
      </c>
      <c r="DJ17" s="885">
        <v>0</v>
      </c>
      <c r="DK17" s="885">
        <v>0</v>
      </c>
      <c r="DL17" s="885">
        <v>0</v>
      </c>
      <c r="DM17" s="885">
        <v>0</v>
      </c>
      <c r="DN17" s="885">
        <v>0</v>
      </c>
      <c r="DP17" s="3321">
        <f t="shared" si="22"/>
        <v>0</v>
      </c>
      <c r="DQ17" s="3321">
        <f t="shared" si="22"/>
        <v>0</v>
      </c>
      <c r="DR17" s="3321">
        <f t="shared" si="22"/>
        <v>0</v>
      </c>
      <c r="DS17" s="3321">
        <f t="shared" si="23"/>
        <v>0</v>
      </c>
      <c r="DT17" s="3321">
        <f t="shared" si="23"/>
        <v>0</v>
      </c>
    </row>
    <row r="18" spans="1:124" ht="13.9" hidden="1" customHeight="1">
      <c r="A18" s="1170"/>
      <c r="B18" s="1354"/>
      <c r="C18" s="1368"/>
      <c r="D18" s="3323"/>
      <c r="E18" s="1357">
        <v>0</v>
      </c>
      <c r="F18" s="1357">
        <v>0</v>
      </c>
      <c r="G18" s="1357">
        <v>0</v>
      </c>
      <c r="H18" s="1357">
        <v>0</v>
      </c>
      <c r="I18" s="1357">
        <v>0</v>
      </c>
      <c r="J18" s="1357">
        <v>0</v>
      </c>
      <c r="K18" s="1357">
        <v>0</v>
      </c>
      <c r="L18" s="1357">
        <f t="shared" si="8"/>
        <v>0</v>
      </c>
      <c r="M18" s="1440"/>
      <c r="N18" s="1440"/>
      <c r="O18" s="1440"/>
      <c r="P18" s="1440"/>
      <c r="Q18" s="1440"/>
      <c r="R18" s="1440"/>
      <c r="S18" s="1440"/>
      <c r="T18" s="1440">
        <f t="shared" si="9"/>
        <v>0</v>
      </c>
      <c r="U18" s="1951">
        <f t="shared" si="10"/>
        <v>0</v>
      </c>
      <c r="V18" s="891">
        <f t="shared" si="10"/>
        <v>0</v>
      </c>
      <c r="W18" s="891">
        <f t="shared" si="10"/>
        <v>0</v>
      </c>
      <c r="X18" s="891">
        <f t="shared" si="10"/>
        <v>0</v>
      </c>
      <c r="Y18" s="891">
        <f t="shared" si="10"/>
        <v>0</v>
      </c>
      <c r="Z18" s="891">
        <f t="shared" si="10"/>
        <v>0</v>
      </c>
      <c r="AA18" s="891">
        <f t="shared" si="10"/>
        <v>0</v>
      </c>
      <c r="AB18" s="1357">
        <f t="shared" si="11"/>
        <v>0</v>
      </c>
      <c r="AC18" s="1341"/>
      <c r="AD18" s="891"/>
      <c r="AE18" s="1357">
        <v>0</v>
      </c>
      <c r="AF18" s="1357">
        <v>0</v>
      </c>
      <c r="AG18" s="1357">
        <v>0</v>
      </c>
      <c r="AH18" s="1357">
        <v>0</v>
      </c>
      <c r="AI18" s="1357">
        <v>0</v>
      </c>
      <c r="AJ18" s="1357">
        <v>0</v>
      </c>
      <c r="AK18" s="1357">
        <f t="shared" si="12"/>
        <v>0</v>
      </c>
      <c r="AL18" s="1360"/>
      <c r="AM18" s="1361"/>
      <c r="AN18" s="1360"/>
      <c r="AO18" s="1360"/>
      <c r="AP18" s="1360"/>
      <c r="AQ18" s="1361"/>
      <c r="AR18" s="1361">
        <f t="shared" si="13"/>
        <v>0</v>
      </c>
      <c r="AS18" s="1358">
        <f t="shared" si="14"/>
        <v>0</v>
      </c>
      <c r="AT18" s="1357">
        <f t="shared" si="14"/>
        <v>0</v>
      </c>
      <c r="AU18" s="1357">
        <f t="shared" si="14"/>
        <v>0</v>
      </c>
      <c r="AV18" s="1357">
        <f t="shared" si="14"/>
        <v>0</v>
      </c>
      <c r="AW18" s="1357">
        <f t="shared" si="14"/>
        <v>0</v>
      </c>
      <c r="AX18" s="1357">
        <f t="shared" si="14"/>
        <v>0</v>
      </c>
      <c r="AY18" s="1357">
        <f t="shared" si="15"/>
        <v>0</v>
      </c>
      <c r="AZ18" s="3088">
        <f t="shared" si="16"/>
        <v>0</v>
      </c>
      <c r="BA18" s="3325"/>
      <c r="BB18" s="1357">
        <v>0</v>
      </c>
      <c r="BC18" s="1357">
        <v>0</v>
      </c>
      <c r="BD18" s="1357">
        <v>0</v>
      </c>
      <c r="BE18" s="1357">
        <v>0</v>
      </c>
      <c r="BF18" s="1357">
        <v>0</v>
      </c>
      <c r="BG18" s="1357">
        <f t="shared" si="17"/>
        <v>0</v>
      </c>
      <c r="BH18" s="1357"/>
      <c r="BI18" s="1357"/>
      <c r="BJ18" s="1366"/>
      <c r="BK18" s="1366"/>
      <c r="BL18" s="1366"/>
      <c r="BM18" s="1366">
        <f t="shared" si="18"/>
        <v>0</v>
      </c>
      <c r="BN18" s="1357">
        <f t="shared" si="19"/>
        <v>0</v>
      </c>
      <c r="BO18" s="1357">
        <f t="shared" si="19"/>
        <v>0</v>
      </c>
      <c r="BP18" s="1357">
        <f t="shared" si="19"/>
        <v>0</v>
      </c>
      <c r="BQ18" s="1357">
        <f t="shared" si="19"/>
        <v>0</v>
      </c>
      <c r="BR18" s="1357">
        <f t="shared" si="19"/>
        <v>0</v>
      </c>
      <c r="BS18" s="1357">
        <f t="shared" si="20"/>
        <v>0</v>
      </c>
      <c r="BT18" s="891"/>
      <c r="BU18" s="891"/>
      <c r="CD18" s="3319">
        <v>0</v>
      </c>
      <c r="CE18" s="3319">
        <v>0</v>
      </c>
      <c r="CF18" s="3319">
        <v>0</v>
      </c>
      <c r="CG18" s="3319">
        <v>0</v>
      </c>
      <c r="CH18" s="3319">
        <v>0</v>
      </c>
      <c r="CI18" s="3319">
        <v>0</v>
      </c>
      <c r="CJ18" s="3319">
        <v>0</v>
      </c>
      <c r="CK18" s="3320"/>
      <c r="CL18" s="3321">
        <f t="shared" si="21"/>
        <v>0</v>
      </c>
      <c r="CM18" s="3321">
        <f t="shared" si="4"/>
        <v>0</v>
      </c>
      <c r="CN18" s="3321">
        <f t="shared" si="4"/>
        <v>0</v>
      </c>
      <c r="CO18" s="3321">
        <f t="shared" si="4"/>
        <v>0</v>
      </c>
      <c r="CP18" s="3321">
        <f t="shared" si="4"/>
        <v>0</v>
      </c>
      <c r="CQ18" s="3321">
        <f t="shared" si="4"/>
        <v>0</v>
      </c>
      <c r="CR18" s="3321">
        <f t="shared" si="4"/>
        <v>0</v>
      </c>
      <c r="CS18" s="3321"/>
      <c r="CT18" s="885">
        <v>0</v>
      </c>
      <c r="CU18" s="885">
        <v>0</v>
      </c>
      <c r="CV18" s="885">
        <v>0</v>
      </c>
      <c r="CW18" s="885">
        <v>0</v>
      </c>
      <c r="CX18" s="885">
        <v>0</v>
      </c>
      <c r="CY18" s="885">
        <v>0</v>
      </c>
      <c r="CZ18" s="885">
        <v>0</v>
      </c>
      <c r="DB18" s="3321">
        <f t="shared" si="5"/>
        <v>0</v>
      </c>
      <c r="DC18" s="3321">
        <f t="shared" si="6"/>
        <v>0</v>
      </c>
      <c r="DD18" s="3321">
        <f t="shared" si="6"/>
        <v>0</v>
      </c>
      <c r="DE18" s="3321">
        <f t="shared" si="6"/>
        <v>0</v>
      </c>
      <c r="DF18" s="3321">
        <f t="shared" si="6"/>
        <v>0</v>
      </c>
      <c r="DG18" s="3321">
        <f t="shared" si="6"/>
        <v>0</v>
      </c>
      <c r="DH18" s="3321"/>
      <c r="DI18" s="885">
        <v>0</v>
      </c>
      <c r="DJ18" s="885">
        <v>0</v>
      </c>
      <c r="DK18" s="885">
        <v>0</v>
      </c>
      <c r="DL18" s="885">
        <v>0</v>
      </c>
      <c r="DM18" s="885">
        <v>0</v>
      </c>
      <c r="DN18" s="885">
        <v>0</v>
      </c>
      <c r="DP18" s="3321">
        <f t="shared" si="22"/>
        <v>0</v>
      </c>
      <c r="DQ18" s="3321">
        <f t="shared" si="22"/>
        <v>0</v>
      </c>
      <c r="DR18" s="3321">
        <f t="shared" si="22"/>
        <v>0</v>
      </c>
      <c r="DS18" s="3321">
        <f t="shared" si="23"/>
        <v>0</v>
      </c>
      <c r="DT18" s="3321">
        <f t="shared" si="23"/>
        <v>0</v>
      </c>
    </row>
    <row r="19" spans="1:124" ht="13.9" hidden="1" customHeight="1">
      <c r="A19" s="1170"/>
      <c r="B19" s="1354"/>
      <c r="C19" s="1368"/>
      <c r="D19" s="3323"/>
      <c r="E19" s="1357">
        <v>0</v>
      </c>
      <c r="F19" s="1357">
        <v>0</v>
      </c>
      <c r="G19" s="1357">
        <v>0</v>
      </c>
      <c r="H19" s="1357">
        <v>0</v>
      </c>
      <c r="I19" s="1357">
        <v>0</v>
      </c>
      <c r="J19" s="1357">
        <v>0</v>
      </c>
      <c r="K19" s="1357">
        <v>0</v>
      </c>
      <c r="L19" s="1357">
        <f t="shared" si="8"/>
        <v>0</v>
      </c>
      <c r="M19" s="1440"/>
      <c r="N19" s="1440"/>
      <c r="O19" s="1440"/>
      <c r="P19" s="1440"/>
      <c r="Q19" s="1440"/>
      <c r="R19" s="1440"/>
      <c r="S19" s="1440"/>
      <c r="T19" s="1440">
        <f t="shared" si="9"/>
        <v>0</v>
      </c>
      <c r="U19" s="1951">
        <f t="shared" si="10"/>
        <v>0</v>
      </c>
      <c r="V19" s="891">
        <f t="shared" si="10"/>
        <v>0</v>
      </c>
      <c r="W19" s="891">
        <f t="shared" si="10"/>
        <v>0</v>
      </c>
      <c r="X19" s="891">
        <f t="shared" si="10"/>
        <v>0</v>
      </c>
      <c r="Y19" s="891">
        <f t="shared" si="10"/>
        <v>0</v>
      </c>
      <c r="Z19" s="891">
        <f t="shared" si="10"/>
        <v>0</v>
      </c>
      <c r="AA19" s="891">
        <f t="shared" si="10"/>
        <v>0</v>
      </c>
      <c r="AB19" s="1357">
        <f t="shared" si="11"/>
        <v>0</v>
      </c>
      <c r="AC19" s="1341"/>
      <c r="AD19" s="891"/>
      <c r="AE19" s="1357">
        <v>0</v>
      </c>
      <c r="AF19" s="1357">
        <v>0</v>
      </c>
      <c r="AG19" s="1357">
        <v>0</v>
      </c>
      <c r="AH19" s="1357">
        <v>0</v>
      </c>
      <c r="AI19" s="1357">
        <v>0</v>
      </c>
      <c r="AJ19" s="1357">
        <v>0</v>
      </c>
      <c r="AK19" s="1357">
        <f t="shared" si="12"/>
        <v>0</v>
      </c>
      <c r="AL19" s="1360"/>
      <c r="AM19" s="1361"/>
      <c r="AN19" s="1360"/>
      <c r="AO19" s="1360"/>
      <c r="AP19" s="1360"/>
      <c r="AQ19" s="1361"/>
      <c r="AR19" s="1361">
        <f t="shared" si="13"/>
        <v>0</v>
      </c>
      <c r="AS19" s="1358">
        <f t="shared" si="14"/>
        <v>0</v>
      </c>
      <c r="AT19" s="1357">
        <f t="shared" si="14"/>
        <v>0</v>
      </c>
      <c r="AU19" s="1357">
        <f t="shared" si="14"/>
        <v>0</v>
      </c>
      <c r="AV19" s="1357">
        <f t="shared" si="14"/>
        <v>0</v>
      </c>
      <c r="AW19" s="1357">
        <f t="shared" si="14"/>
        <v>0</v>
      </c>
      <c r="AX19" s="1357">
        <f t="shared" si="14"/>
        <v>0</v>
      </c>
      <c r="AY19" s="1357">
        <f t="shared" si="15"/>
        <v>0</v>
      </c>
      <c r="AZ19" s="3088">
        <f t="shared" si="16"/>
        <v>0</v>
      </c>
      <c r="BA19" s="3325"/>
      <c r="BB19" s="1357">
        <v>0</v>
      </c>
      <c r="BC19" s="1357">
        <v>0</v>
      </c>
      <c r="BD19" s="1357">
        <v>0</v>
      </c>
      <c r="BE19" s="1357">
        <v>0</v>
      </c>
      <c r="BF19" s="1357">
        <v>0</v>
      </c>
      <c r="BG19" s="1357">
        <f t="shared" si="17"/>
        <v>0</v>
      </c>
      <c r="BH19" s="1357"/>
      <c r="BI19" s="1357"/>
      <c r="BJ19" s="1366"/>
      <c r="BK19" s="1366"/>
      <c r="BL19" s="1366"/>
      <c r="BM19" s="1366">
        <f t="shared" si="18"/>
        <v>0</v>
      </c>
      <c r="BN19" s="1357">
        <f t="shared" si="19"/>
        <v>0</v>
      </c>
      <c r="BO19" s="1357">
        <f t="shared" si="19"/>
        <v>0</v>
      </c>
      <c r="BP19" s="1357">
        <f t="shared" si="19"/>
        <v>0</v>
      </c>
      <c r="BQ19" s="1357">
        <f t="shared" si="19"/>
        <v>0</v>
      </c>
      <c r="BR19" s="1357">
        <f t="shared" si="19"/>
        <v>0</v>
      </c>
      <c r="BS19" s="1357">
        <f t="shared" si="20"/>
        <v>0</v>
      </c>
      <c r="BT19" s="891"/>
      <c r="BU19" s="891"/>
      <c r="CD19" s="3319">
        <v>0</v>
      </c>
      <c r="CE19" s="3319">
        <v>0</v>
      </c>
      <c r="CF19" s="3319">
        <v>0</v>
      </c>
      <c r="CG19" s="3319">
        <v>0</v>
      </c>
      <c r="CH19" s="3319">
        <v>0</v>
      </c>
      <c r="CI19" s="3319">
        <v>0</v>
      </c>
      <c r="CJ19" s="3319">
        <v>0</v>
      </c>
      <c r="CK19" s="3320"/>
      <c r="CL19" s="3321">
        <f t="shared" si="21"/>
        <v>0</v>
      </c>
      <c r="CM19" s="3321">
        <f t="shared" si="4"/>
        <v>0</v>
      </c>
      <c r="CN19" s="3321">
        <f t="shared" si="4"/>
        <v>0</v>
      </c>
      <c r="CO19" s="3321">
        <f t="shared" si="4"/>
        <v>0</v>
      </c>
      <c r="CP19" s="3321">
        <f t="shared" si="4"/>
        <v>0</v>
      </c>
      <c r="CQ19" s="3321">
        <f t="shared" si="4"/>
        <v>0</v>
      </c>
      <c r="CR19" s="3321">
        <f t="shared" si="4"/>
        <v>0</v>
      </c>
      <c r="CS19" s="3321"/>
      <c r="CT19" s="885">
        <v>0</v>
      </c>
      <c r="CU19" s="885">
        <v>0</v>
      </c>
      <c r="CV19" s="885">
        <v>0</v>
      </c>
      <c r="CW19" s="885">
        <v>0</v>
      </c>
      <c r="CX19" s="885">
        <v>0</v>
      </c>
      <c r="CY19" s="885">
        <v>0</v>
      </c>
      <c r="CZ19" s="885">
        <v>0</v>
      </c>
      <c r="DB19" s="3321">
        <f t="shared" si="5"/>
        <v>0</v>
      </c>
      <c r="DC19" s="3321">
        <f t="shared" si="6"/>
        <v>0</v>
      </c>
      <c r="DD19" s="3321">
        <f t="shared" si="6"/>
        <v>0</v>
      </c>
      <c r="DE19" s="3321">
        <f t="shared" si="6"/>
        <v>0</v>
      </c>
      <c r="DF19" s="3321">
        <f t="shared" si="6"/>
        <v>0</v>
      </c>
      <c r="DG19" s="3321">
        <f t="shared" si="6"/>
        <v>0</v>
      </c>
      <c r="DH19" s="3321"/>
      <c r="DI19" s="885">
        <v>0</v>
      </c>
      <c r="DJ19" s="885">
        <v>0</v>
      </c>
      <c r="DK19" s="885">
        <v>0</v>
      </c>
      <c r="DL19" s="885">
        <v>0</v>
      </c>
      <c r="DM19" s="885">
        <v>0</v>
      </c>
      <c r="DN19" s="885">
        <v>0</v>
      </c>
      <c r="DP19" s="3321">
        <f t="shared" si="22"/>
        <v>0</v>
      </c>
      <c r="DQ19" s="3321">
        <f t="shared" si="22"/>
        <v>0</v>
      </c>
      <c r="DR19" s="3321">
        <f t="shared" si="22"/>
        <v>0</v>
      </c>
      <c r="DS19" s="3321">
        <f t="shared" si="23"/>
        <v>0</v>
      </c>
      <c r="DT19" s="3321">
        <f t="shared" si="23"/>
        <v>0</v>
      </c>
    </row>
    <row r="20" spans="1:124" ht="13.9" hidden="1" customHeight="1">
      <c r="A20" s="1170"/>
      <c r="B20" s="1354"/>
      <c r="C20" s="1368"/>
      <c r="D20" s="3323"/>
      <c r="E20" s="1357">
        <v>0</v>
      </c>
      <c r="F20" s="1357">
        <v>0</v>
      </c>
      <c r="G20" s="1357">
        <v>0</v>
      </c>
      <c r="H20" s="1357">
        <v>0</v>
      </c>
      <c r="I20" s="1357">
        <v>0</v>
      </c>
      <c r="J20" s="1357">
        <v>0</v>
      </c>
      <c r="K20" s="1357">
        <v>0</v>
      </c>
      <c r="L20" s="1357">
        <f t="shared" si="8"/>
        <v>0</v>
      </c>
      <c r="M20" s="1440"/>
      <c r="N20" s="1440"/>
      <c r="O20" s="1440"/>
      <c r="P20" s="1440"/>
      <c r="Q20" s="1440"/>
      <c r="R20" s="1440"/>
      <c r="S20" s="1440"/>
      <c r="T20" s="1440">
        <f t="shared" si="9"/>
        <v>0</v>
      </c>
      <c r="U20" s="1951">
        <f t="shared" si="10"/>
        <v>0</v>
      </c>
      <c r="V20" s="891">
        <f t="shared" si="10"/>
        <v>0</v>
      </c>
      <c r="W20" s="891">
        <f t="shared" si="10"/>
        <v>0</v>
      </c>
      <c r="X20" s="891">
        <f t="shared" si="10"/>
        <v>0</v>
      </c>
      <c r="Y20" s="891">
        <f t="shared" si="10"/>
        <v>0</v>
      </c>
      <c r="Z20" s="891">
        <f t="shared" si="10"/>
        <v>0</v>
      </c>
      <c r="AA20" s="891">
        <f t="shared" si="10"/>
        <v>0</v>
      </c>
      <c r="AB20" s="1357">
        <f t="shared" si="11"/>
        <v>0</v>
      </c>
      <c r="AC20" s="1341"/>
      <c r="AD20" s="891"/>
      <c r="AE20" s="1357">
        <v>0</v>
      </c>
      <c r="AF20" s="1357">
        <v>0</v>
      </c>
      <c r="AG20" s="1357">
        <v>0</v>
      </c>
      <c r="AH20" s="1357">
        <v>0</v>
      </c>
      <c r="AI20" s="1357">
        <v>0</v>
      </c>
      <c r="AJ20" s="1357">
        <v>0</v>
      </c>
      <c r="AK20" s="1357">
        <f t="shared" si="12"/>
        <v>0</v>
      </c>
      <c r="AL20" s="1360"/>
      <c r="AM20" s="1361"/>
      <c r="AN20" s="1360"/>
      <c r="AO20" s="1360"/>
      <c r="AP20" s="1360"/>
      <c r="AQ20" s="1361"/>
      <c r="AR20" s="1361">
        <f t="shared" si="13"/>
        <v>0</v>
      </c>
      <c r="AS20" s="1358">
        <f t="shared" si="14"/>
        <v>0</v>
      </c>
      <c r="AT20" s="1357">
        <f t="shared" si="14"/>
        <v>0</v>
      </c>
      <c r="AU20" s="1357">
        <f t="shared" si="14"/>
        <v>0</v>
      </c>
      <c r="AV20" s="1357">
        <f t="shared" si="14"/>
        <v>0</v>
      </c>
      <c r="AW20" s="1357">
        <f t="shared" si="14"/>
        <v>0</v>
      </c>
      <c r="AX20" s="1357">
        <f t="shared" si="14"/>
        <v>0</v>
      </c>
      <c r="AY20" s="1357">
        <f t="shared" si="15"/>
        <v>0</v>
      </c>
      <c r="AZ20" s="3088">
        <f t="shared" si="16"/>
        <v>0</v>
      </c>
      <c r="BA20" s="3325"/>
      <c r="BB20" s="1357">
        <v>0</v>
      </c>
      <c r="BC20" s="1357">
        <v>0</v>
      </c>
      <c r="BD20" s="1357">
        <v>0</v>
      </c>
      <c r="BE20" s="1357">
        <v>0</v>
      </c>
      <c r="BF20" s="1357">
        <v>0</v>
      </c>
      <c r="BG20" s="1357">
        <f t="shared" si="17"/>
        <v>0</v>
      </c>
      <c r="BH20" s="1357"/>
      <c r="BI20" s="1357"/>
      <c r="BJ20" s="1366"/>
      <c r="BK20" s="1366"/>
      <c r="BL20" s="1366"/>
      <c r="BM20" s="1366">
        <f t="shared" si="18"/>
        <v>0</v>
      </c>
      <c r="BN20" s="1357">
        <f t="shared" si="19"/>
        <v>0</v>
      </c>
      <c r="BO20" s="1357">
        <f t="shared" si="19"/>
        <v>0</v>
      </c>
      <c r="BP20" s="1357">
        <f t="shared" si="19"/>
        <v>0</v>
      </c>
      <c r="BQ20" s="1357">
        <f t="shared" si="19"/>
        <v>0</v>
      </c>
      <c r="BR20" s="1357">
        <f t="shared" si="19"/>
        <v>0</v>
      </c>
      <c r="BS20" s="1357">
        <f t="shared" si="20"/>
        <v>0</v>
      </c>
      <c r="BT20" s="891"/>
      <c r="BU20" s="891"/>
      <c r="CD20" s="3319">
        <v>0</v>
      </c>
      <c r="CE20" s="3319">
        <v>0</v>
      </c>
      <c r="CF20" s="3319">
        <v>0</v>
      </c>
      <c r="CG20" s="3319">
        <v>0</v>
      </c>
      <c r="CH20" s="3319">
        <v>0</v>
      </c>
      <c r="CI20" s="3319">
        <v>0</v>
      </c>
      <c r="CJ20" s="3319">
        <v>0</v>
      </c>
      <c r="CK20" s="3320"/>
      <c r="CL20" s="3321">
        <f t="shared" si="21"/>
        <v>0</v>
      </c>
      <c r="CM20" s="3321">
        <f t="shared" si="4"/>
        <v>0</v>
      </c>
      <c r="CN20" s="3321">
        <f t="shared" si="4"/>
        <v>0</v>
      </c>
      <c r="CO20" s="3321">
        <f t="shared" si="4"/>
        <v>0</v>
      </c>
      <c r="CP20" s="3321">
        <f t="shared" si="4"/>
        <v>0</v>
      </c>
      <c r="CQ20" s="3321">
        <f t="shared" si="4"/>
        <v>0</v>
      </c>
      <c r="CR20" s="3321">
        <f t="shared" si="4"/>
        <v>0</v>
      </c>
      <c r="CS20" s="3321"/>
      <c r="CT20" s="885">
        <v>0</v>
      </c>
      <c r="CU20" s="885">
        <v>0</v>
      </c>
      <c r="CV20" s="885">
        <v>0</v>
      </c>
      <c r="CW20" s="885">
        <v>0</v>
      </c>
      <c r="CX20" s="885">
        <v>0</v>
      </c>
      <c r="CY20" s="885">
        <v>0</v>
      </c>
      <c r="CZ20" s="885">
        <v>0</v>
      </c>
      <c r="DB20" s="3321">
        <f t="shared" si="5"/>
        <v>0</v>
      </c>
      <c r="DC20" s="3321">
        <f t="shared" si="6"/>
        <v>0</v>
      </c>
      <c r="DD20" s="3321">
        <f t="shared" si="6"/>
        <v>0</v>
      </c>
      <c r="DE20" s="3321">
        <f t="shared" si="6"/>
        <v>0</v>
      </c>
      <c r="DF20" s="3321">
        <f t="shared" si="6"/>
        <v>0</v>
      </c>
      <c r="DG20" s="3321">
        <f t="shared" si="6"/>
        <v>0</v>
      </c>
      <c r="DH20" s="3321"/>
      <c r="DI20" s="885">
        <v>0</v>
      </c>
      <c r="DJ20" s="885">
        <v>0</v>
      </c>
      <c r="DK20" s="885">
        <v>0</v>
      </c>
      <c r="DL20" s="885">
        <v>0</v>
      </c>
      <c r="DM20" s="885">
        <v>0</v>
      </c>
      <c r="DN20" s="885">
        <v>0</v>
      </c>
      <c r="DP20" s="3321">
        <f t="shared" si="22"/>
        <v>0</v>
      </c>
      <c r="DQ20" s="3321">
        <f t="shared" si="22"/>
        <v>0</v>
      </c>
      <c r="DR20" s="3321">
        <f t="shared" si="22"/>
        <v>0</v>
      </c>
      <c r="DS20" s="3321">
        <f t="shared" si="23"/>
        <v>0</v>
      </c>
      <c r="DT20" s="3321">
        <f t="shared" si="23"/>
        <v>0</v>
      </c>
    </row>
    <row r="21" spans="1:124" ht="13.9" hidden="1" customHeight="1">
      <c r="A21" s="1170"/>
      <c r="B21" s="1354"/>
      <c r="C21" s="1368"/>
      <c r="D21" s="3323"/>
      <c r="E21" s="1357">
        <v>0</v>
      </c>
      <c r="F21" s="1357">
        <v>0</v>
      </c>
      <c r="G21" s="1357">
        <v>0</v>
      </c>
      <c r="H21" s="1357">
        <v>0</v>
      </c>
      <c r="I21" s="1357">
        <v>0</v>
      </c>
      <c r="J21" s="1357">
        <v>0</v>
      </c>
      <c r="K21" s="1357">
        <v>0</v>
      </c>
      <c r="L21" s="1357">
        <f t="shared" si="8"/>
        <v>0</v>
      </c>
      <c r="M21" s="1440"/>
      <c r="N21" s="1440"/>
      <c r="O21" s="1440"/>
      <c r="P21" s="1440"/>
      <c r="Q21" s="1440"/>
      <c r="R21" s="1440"/>
      <c r="S21" s="1440"/>
      <c r="T21" s="1440">
        <f t="shared" si="9"/>
        <v>0</v>
      </c>
      <c r="U21" s="1951">
        <f t="shared" si="10"/>
        <v>0</v>
      </c>
      <c r="V21" s="891">
        <f t="shared" si="10"/>
        <v>0</v>
      </c>
      <c r="W21" s="891">
        <f t="shared" si="10"/>
        <v>0</v>
      </c>
      <c r="X21" s="891">
        <f t="shared" si="10"/>
        <v>0</v>
      </c>
      <c r="Y21" s="891">
        <f t="shared" si="10"/>
        <v>0</v>
      </c>
      <c r="Z21" s="891">
        <f t="shared" si="10"/>
        <v>0</v>
      </c>
      <c r="AA21" s="891">
        <f t="shared" si="10"/>
        <v>0</v>
      </c>
      <c r="AB21" s="1357">
        <f t="shared" si="11"/>
        <v>0</v>
      </c>
      <c r="AC21" s="1341"/>
      <c r="AD21" s="891"/>
      <c r="AE21" s="1357">
        <v>0</v>
      </c>
      <c r="AF21" s="1357">
        <v>0</v>
      </c>
      <c r="AG21" s="1357">
        <v>0</v>
      </c>
      <c r="AH21" s="1357">
        <v>0</v>
      </c>
      <c r="AI21" s="1357">
        <v>0</v>
      </c>
      <c r="AJ21" s="1357">
        <v>0</v>
      </c>
      <c r="AK21" s="1357">
        <f t="shared" si="12"/>
        <v>0</v>
      </c>
      <c r="AL21" s="1360"/>
      <c r="AM21" s="1361"/>
      <c r="AN21" s="1360"/>
      <c r="AO21" s="1360"/>
      <c r="AP21" s="1360"/>
      <c r="AQ21" s="1361"/>
      <c r="AR21" s="1361">
        <f t="shared" si="13"/>
        <v>0</v>
      </c>
      <c r="AS21" s="1358">
        <f t="shared" si="14"/>
        <v>0</v>
      </c>
      <c r="AT21" s="1357">
        <f t="shared" si="14"/>
        <v>0</v>
      </c>
      <c r="AU21" s="1357">
        <f t="shared" si="14"/>
        <v>0</v>
      </c>
      <c r="AV21" s="1357">
        <f t="shared" si="14"/>
        <v>0</v>
      </c>
      <c r="AW21" s="1357">
        <f t="shared" si="14"/>
        <v>0</v>
      </c>
      <c r="AX21" s="1357">
        <f t="shared" si="14"/>
        <v>0</v>
      </c>
      <c r="AY21" s="1357">
        <f t="shared" si="15"/>
        <v>0</v>
      </c>
      <c r="AZ21" s="3088">
        <f t="shared" si="16"/>
        <v>0</v>
      </c>
      <c r="BA21" s="3325"/>
      <c r="BB21" s="1357">
        <v>0</v>
      </c>
      <c r="BC21" s="1357">
        <v>0</v>
      </c>
      <c r="BD21" s="1357">
        <v>0</v>
      </c>
      <c r="BE21" s="1357">
        <v>0</v>
      </c>
      <c r="BF21" s="1357">
        <v>0</v>
      </c>
      <c r="BG21" s="1357">
        <f t="shared" si="17"/>
        <v>0</v>
      </c>
      <c r="BH21" s="1357"/>
      <c r="BI21" s="1357"/>
      <c r="BJ21" s="1366"/>
      <c r="BK21" s="1366"/>
      <c r="BL21" s="1366"/>
      <c r="BM21" s="1366">
        <f t="shared" si="18"/>
        <v>0</v>
      </c>
      <c r="BN21" s="1357">
        <f t="shared" si="19"/>
        <v>0</v>
      </c>
      <c r="BO21" s="1357">
        <f t="shared" si="19"/>
        <v>0</v>
      </c>
      <c r="BP21" s="1357">
        <f t="shared" si="19"/>
        <v>0</v>
      </c>
      <c r="BQ21" s="1357">
        <f t="shared" si="19"/>
        <v>0</v>
      </c>
      <c r="BR21" s="1357">
        <f t="shared" si="19"/>
        <v>0</v>
      </c>
      <c r="BS21" s="1357">
        <f t="shared" si="20"/>
        <v>0</v>
      </c>
      <c r="BT21" s="891"/>
      <c r="BU21" s="891"/>
      <c r="CD21" s="3319">
        <v>0</v>
      </c>
      <c r="CE21" s="3319">
        <v>0</v>
      </c>
      <c r="CF21" s="3319">
        <v>0</v>
      </c>
      <c r="CG21" s="3319">
        <v>0</v>
      </c>
      <c r="CH21" s="3319">
        <v>0</v>
      </c>
      <c r="CI21" s="3319">
        <v>0</v>
      </c>
      <c r="CJ21" s="3319">
        <v>0</v>
      </c>
      <c r="CK21" s="3320"/>
      <c r="CL21" s="3321">
        <f t="shared" si="21"/>
        <v>0</v>
      </c>
      <c r="CM21" s="3321">
        <f t="shared" si="4"/>
        <v>0</v>
      </c>
      <c r="CN21" s="3321">
        <f t="shared" si="4"/>
        <v>0</v>
      </c>
      <c r="CO21" s="3321">
        <f t="shared" si="4"/>
        <v>0</v>
      </c>
      <c r="CP21" s="3321">
        <f t="shared" si="4"/>
        <v>0</v>
      </c>
      <c r="CQ21" s="3321">
        <f t="shared" si="4"/>
        <v>0</v>
      </c>
      <c r="CR21" s="3321">
        <f t="shared" si="4"/>
        <v>0</v>
      </c>
      <c r="CS21" s="3321"/>
      <c r="CT21" s="885">
        <v>0</v>
      </c>
      <c r="CU21" s="885">
        <v>0</v>
      </c>
      <c r="CV21" s="885">
        <v>0</v>
      </c>
      <c r="CW21" s="885">
        <v>0</v>
      </c>
      <c r="CX21" s="885">
        <v>0</v>
      </c>
      <c r="CY21" s="885">
        <v>0</v>
      </c>
      <c r="CZ21" s="885">
        <v>0</v>
      </c>
      <c r="DB21" s="3321">
        <f t="shared" si="5"/>
        <v>0</v>
      </c>
      <c r="DC21" s="3321">
        <f t="shared" si="6"/>
        <v>0</v>
      </c>
      <c r="DD21" s="3321">
        <f t="shared" si="6"/>
        <v>0</v>
      </c>
      <c r="DE21" s="3321">
        <f t="shared" si="6"/>
        <v>0</v>
      </c>
      <c r="DF21" s="3321">
        <f t="shared" si="6"/>
        <v>0</v>
      </c>
      <c r="DG21" s="3321">
        <f t="shared" si="6"/>
        <v>0</v>
      </c>
      <c r="DH21" s="3321"/>
      <c r="DI21" s="885">
        <v>0</v>
      </c>
      <c r="DJ21" s="885">
        <v>0</v>
      </c>
      <c r="DK21" s="885">
        <v>0</v>
      </c>
      <c r="DL21" s="885">
        <v>0</v>
      </c>
      <c r="DM21" s="885">
        <v>0</v>
      </c>
      <c r="DN21" s="885">
        <v>0</v>
      </c>
      <c r="DP21" s="3321">
        <f t="shared" si="22"/>
        <v>0</v>
      </c>
      <c r="DQ21" s="3321">
        <f t="shared" si="22"/>
        <v>0</v>
      </c>
      <c r="DR21" s="3321">
        <f t="shared" si="22"/>
        <v>0</v>
      </c>
      <c r="DS21" s="3321">
        <f t="shared" si="23"/>
        <v>0</v>
      </c>
      <c r="DT21" s="3321">
        <f t="shared" si="23"/>
        <v>0</v>
      </c>
    </row>
    <row r="22" spans="1:124" ht="13.9" hidden="1" customHeight="1">
      <c r="A22" s="1170"/>
      <c r="B22" s="1354"/>
      <c r="C22" s="1368"/>
      <c r="D22" s="3323"/>
      <c r="E22" s="1357">
        <v>0</v>
      </c>
      <c r="F22" s="1357">
        <v>0</v>
      </c>
      <c r="G22" s="1357">
        <v>0</v>
      </c>
      <c r="H22" s="1357">
        <v>0</v>
      </c>
      <c r="I22" s="1357">
        <v>0</v>
      </c>
      <c r="J22" s="1357">
        <v>0</v>
      </c>
      <c r="K22" s="1357">
        <v>0</v>
      </c>
      <c r="L22" s="1357">
        <f t="shared" si="8"/>
        <v>0</v>
      </c>
      <c r="M22" s="1440"/>
      <c r="N22" s="1440"/>
      <c r="O22" s="1440"/>
      <c r="P22" s="1440"/>
      <c r="Q22" s="1440"/>
      <c r="R22" s="1440"/>
      <c r="S22" s="1440"/>
      <c r="T22" s="1440">
        <f t="shared" si="9"/>
        <v>0</v>
      </c>
      <c r="U22" s="1951">
        <f t="shared" si="10"/>
        <v>0</v>
      </c>
      <c r="V22" s="891">
        <f t="shared" si="10"/>
        <v>0</v>
      </c>
      <c r="W22" s="891">
        <f t="shared" si="10"/>
        <v>0</v>
      </c>
      <c r="X22" s="891">
        <f t="shared" si="10"/>
        <v>0</v>
      </c>
      <c r="Y22" s="891">
        <f t="shared" si="10"/>
        <v>0</v>
      </c>
      <c r="Z22" s="891">
        <f t="shared" si="10"/>
        <v>0</v>
      </c>
      <c r="AA22" s="891">
        <f t="shared" si="10"/>
        <v>0</v>
      </c>
      <c r="AB22" s="1357">
        <f t="shared" si="11"/>
        <v>0</v>
      </c>
      <c r="AC22" s="1341"/>
      <c r="AD22" s="891"/>
      <c r="AE22" s="1357">
        <v>0</v>
      </c>
      <c r="AF22" s="1357">
        <v>0</v>
      </c>
      <c r="AG22" s="1357">
        <v>0</v>
      </c>
      <c r="AH22" s="1357">
        <v>0</v>
      </c>
      <c r="AI22" s="1357">
        <v>0</v>
      </c>
      <c r="AJ22" s="1357">
        <v>0</v>
      </c>
      <c r="AK22" s="1357">
        <f t="shared" si="12"/>
        <v>0</v>
      </c>
      <c r="AL22" s="1360"/>
      <c r="AM22" s="1361"/>
      <c r="AN22" s="1360"/>
      <c r="AO22" s="1360"/>
      <c r="AP22" s="1360"/>
      <c r="AQ22" s="1361"/>
      <c r="AR22" s="1361">
        <f t="shared" si="13"/>
        <v>0</v>
      </c>
      <c r="AS22" s="1358">
        <f t="shared" si="14"/>
        <v>0</v>
      </c>
      <c r="AT22" s="1357">
        <f t="shared" si="14"/>
        <v>0</v>
      </c>
      <c r="AU22" s="1357">
        <f t="shared" si="14"/>
        <v>0</v>
      </c>
      <c r="AV22" s="1357">
        <f t="shared" si="14"/>
        <v>0</v>
      </c>
      <c r="AW22" s="1357">
        <f t="shared" si="14"/>
        <v>0</v>
      </c>
      <c r="AX22" s="1357">
        <f t="shared" si="14"/>
        <v>0</v>
      </c>
      <c r="AY22" s="1357">
        <f t="shared" si="15"/>
        <v>0</v>
      </c>
      <c r="AZ22" s="3088">
        <f t="shared" si="16"/>
        <v>0</v>
      </c>
      <c r="BA22" s="3325"/>
      <c r="BB22" s="1357">
        <v>0</v>
      </c>
      <c r="BC22" s="1357">
        <v>0</v>
      </c>
      <c r="BD22" s="1357">
        <v>0</v>
      </c>
      <c r="BE22" s="1357">
        <v>0</v>
      </c>
      <c r="BF22" s="1357">
        <v>0</v>
      </c>
      <c r="BG22" s="1357">
        <f t="shared" si="17"/>
        <v>0</v>
      </c>
      <c r="BH22" s="1357"/>
      <c r="BI22" s="1357"/>
      <c r="BJ22" s="1366"/>
      <c r="BK22" s="1366"/>
      <c r="BL22" s="1366"/>
      <c r="BM22" s="1366">
        <f t="shared" si="18"/>
        <v>0</v>
      </c>
      <c r="BN22" s="1357">
        <f t="shared" si="19"/>
        <v>0</v>
      </c>
      <c r="BO22" s="1357">
        <f t="shared" si="19"/>
        <v>0</v>
      </c>
      <c r="BP22" s="1357">
        <f t="shared" si="19"/>
        <v>0</v>
      </c>
      <c r="BQ22" s="1357">
        <f t="shared" si="19"/>
        <v>0</v>
      </c>
      <c r="BR22" s="1357">
        <f t="shared" si="19"/>
        <v>0</v>
      </c>
      <c r="BS22" s="1357">
        <f t="shared" si="20"/>
        <v>0</v>
      </c>
      <c r="BT22" s="891"/>
      <c r="BU22" s="891"/>
      <c r="CD22" s="3319">
        <v>0</v>
      </c>
      <c r="CE22" s="3319">
        <v>0</v>
      </c>
      <c r="CF22" s="3319">
        <v>0</v>
      </c>
      <c r="CG22" s="3319">
        <v>0</v>
      </c>
      <c r="CH22" s="3319">
        <v>0</v>
      </c>
      <c r="CI22" s="3319">
        <v>0</v>
      </c>
      <c r="CJ22" s="3319">
        <v>0</v>
      </c>
      <c r="CK22" s="3320"/>
      <c r="CL22" s="3321">
        <f t="shared" si="21"/>
        <v>0</v>
      </c>
      <c r="CM22" s="3321">
        <f t="shared" si="4"/>
        <v>0</v>
      </c>
      <c r="CN22" s="3321">
        <f t="shared" si="4"/>
        <v>0</v>
      </c>
      <c r="CO22" s="3321">
        <f t="shared" si="4"/>
        <v>0</v>
      </c>
      <c r="CP22" s="3321">
        <f t="shared" si="4"/>
        <v>0</v>
      </c>
      <c r="CQ22" s="3321">
        <f t="shared" si="4"/>
        <v>0</v>
      </c>
      <c r="CR22" s="3321">
        <f t="shared" si="4"/>
        <v>0</v>
      </c>
      <c r="CS22" s="3321"/>
      <c r="CT22" s="885">
        <v>0</v>
      </c>
      <c r="CU22" s="885">
        <v>0</v>
      </c>
      <c r="CV22" s="885">
        <v>0</v>
      </c>
      <c r="CW22" s="885">
        <v>0</v>
      </c>
      <c r="CX22" s="885">
        <v>0</v>
      </c>
      <c r="CY22" s="885">
        <v>0</v>
      </c>
      <c r="CZ22" s="885">
        <v>0</v>
      </c>
      <c r="DB22" s="3321">
        <f t="shared" si="5"/>
        <v>0</v>
      </c>
      <c r="DC22" s="3321">
        <f t="shared" si="6"/>
        <v>0</v>
      </c>
      <c r="DD22" s="3321">
        <f t="shared" si="6"/>
        <v>0</v>
      </c>
      <c r="DE22" s="3321">
        <f t="shared" si="6"/>
        <v>0</v>
      </c>
      <c r="DF22" s="3321">
        <f t="shared" si="6"/>
        <v>0</v>
      </c>
      <c r="DG22" s="3321">
        <f t="shared" si="6"/>
        <v>0</v>
      </c>
      <c r="DH22" s="3321"/>
      <c r="DI22" s="885">
        <v>0</v>
      </c>
      <c r="DJ22" s="885">
        <v>0</v>
      </c>
      <c r="DK22" s="885">
        <v>0</v>
      </c>
      <c r="DL22" s="885">
        <v>0</v>
      </c>
      <c r="DM22" s="885">
        <v>0</v>
      </c>
      <c r="DN22" s="885">
        <v>0</v>
      </c>
      <c r="DP22" s="3321">
        <f t="shared" si="22"/>
        <v>0</v>
      </c>
      <c r="DQ22" s="3321">
        <f t="shared" si="22"/>
        <v>0</v>
      </c>
      <c r="DR22" s="3321">
        <f t="shared" si="22"/>
        <v>0</v>
      </c>
      <c r="DS22" s="3321">
        <f t="shared" si="23"/>
        <v>0</v>
      </c>
      <c r="DT22" s="3321">
        <f t="shared" si="23"/>
        <v>0</v>
      </c>
    </row>
    <row r="23" spans="1:124" ht="13.9" hidden="1" customHeight="1">
      <c r="A23" s="1170"/>
      <c r="B23" s="1354"/>
      <c r="C23" s="1368"/>
      <c r="D23" s="3323"/>
      <c r="E23" s="1357">
        <v>0</v>
      </c>
      <c r="F23" s="1357">
        <v>0</v>
      </c>
      <c r="G23" s="1357">
        <v>0</v>
      </c>
      <c r="H23" s="1357">
        <v>0</v>
      </c>
      <c r="I23" s="1357">
        <v>0</v>
      </c>
      <c r="J23" s="1357">
        <v>0</v>
      </c>
      <c r="K23" s="1357">
        <v>0</v>
      </c>
      <c r="L23" s="1357">
        <f t="shared" si="8"/>
        <v>0</v>
      </c>
      <c r="M23" s="1440"/>
      <c r="N23" s="1440"/>
      <c r="O23" s="1440"/>
      <c r="P23" s="1440"/>
      <c r="Q23" s="1440"/>
      <c r="R23" s="1440"/>
      <c r="S23" s="1440"/>
      <c r="T23" s="1440">
        <f t="shared" si="9"/>
        <v>0</v>
      </c>
      <c r="U23" s="1951">
        <f t="shared" si="10"/>
        <v>0</v>
      </c>
      <c r="V23" s="891">
        <f t="shared" si="10"/>
        <v>0</v>
      </c>
      <c r="W23" s="891">
        <f t="shared" si="10"/>
        <v>0</v>
      </c>
      <c r="X23" s="891">
        <f t="shared" si="10"/>
        <v>0</v>
      </c>
      <c r="Y23" s="891">
        <f t="shared" si="10"/>
        <v>0</v>
      </c>
      <c r="Z23" s="891">
        <f t="shared" si="10"/>
        <v>0</v>
      </c>
      <c r="AA23" s="891">
        <f t="shared" si="10"/>
        <v>0</v>
      </c>
      <c r="AB23" s="1357">
        <f t="shared" si="11"/>
        <v>0</v>
      </c>
      <c r="AC23" s="1341"/>
      <c r="AD23" s="891"/>
      <c r="AE23" s="1357">
        <v>0</v>
      </c>
      <c r="AF23" s="1357">
        <v>0</v>
      </c>
      <c r="AG23" s="1357">
        <v>0</v>
      </c>
      <c r="AH23" s="1357">
        <v>0</v>
      </c>
      <c r="AI23" s="1357">
        <v>0</v>
      </c>
      <c r="AJ23" s="1357">
        <v>0</v>
      </c>
      <c r="AK23" s="1357">
        <f t="shared" si="12"/>
        <v>0</v>
      </c>
      <c r="AL23" s="1360"/>
      <c r="AM23" s="1361"/>
      <c r="AN23" s="1360"/>
      <c r="AO23" s="1360"/>
      <c r="AP23" s="1360"/>
      <c r="AQ23" s="1361"/>
      <c r="AR23" s="1361">
        <f t="shared" si="13"/>
        <v>0</v>
      </c>
      <c r="AS23" s="1358">
        <f t="shared" si="14"/>
        <v>0</v>
      </c>
      <c r="AT23" s="1357">
        <f t="shared" si="14"/>
        <v>0</v>
      </c>
      <c r="AU23" s="1357">
        <f t="shared" si="14"/>
        <v>0</v>
      </c>
      <c r="AV23" s="1357">
        <f t="shared" si="14"/>
        <v>0</v>
      </c>
      <c r="AW23" s="1357">
        <f t="shared" si="14"/>
        <v>0</v>
      </c>
      <c r="AX23" s="1357">
        <f t="shared" si="14"/>
        <v>0</v>
      </c>
      <c r="AY23" s="1357">
        <f t="shared" si="15"/>
        <v>0</v>
      </c>
      <c r="AZ23" s="3088">
        <f t="shared" si="16"/>
        <v>0</v>
      </c>
      <c r="BA23" s="3325"/>
      <c r="BB23" s="1357">
        <v>0</v>
      </c>
      <c r="BC23" s="1357">
        <v>0</v>
      </c>
      <c r="BD23" s="1357">
        <v>0</v>
      </c>
      <c r="BE23" s="1357">
        <v>0</v>
      </c>
      <c r="BF23" s="1357">
        <v>0</v>
      </c>
      <c r="BG23" s="1357">
        <f t="shared" si="17"/>
        <v>0</v>
      </c>
      <c r="BH23" s="1357"/>
      <c r="BI23" s="1357"/>
      <c r="BJ23" s="1366"/>
      <c r="BK23" s="1366"/>
      <c r="BL23" s="1366"/>
      <c r="BM23" s="1366">
        <f t="shared" si="18"/>
        <v>0</v>
      </c>
      <c r="BN23" s="1357">
        <f t="shared" si="19"/>
        <v>0</v>
      </c>
      <c r="BO23" s="1357">
        <f t="shared" si="19"/>
        <v>0</v>
      </c>
      <c r="BP23" s="1357">
        <f t="shared" si="19"/>
        <v>0</v>
      </c>
      <c r="BQ23" s="1357">
        <f t="shared" si="19"/>
        <v>0</v>
      </c>
      <c r="BR23" s="1357">
        <f t="shared" si="19"/>
        <v>0</v>
      </c>
      <c r="BS23" s="1357">
        <f t="shared" si="20"/>
        <v>0</v>
      </c>
      <c r="BT23" s="891"/>
      <c r="BU23" s="891"/>
      <c r="CD23" s="3319">
        <v>0</v>
      </c>
      <c r="CE23" s="3319">
        <v>0</v>
      </c>
      <c r="CF23" s="3319">
        <v>0</v>
      </c>
      <c r="CG23" s="3319">
        <v>0</v>
      </c>
      <c r="CH23" s="3319">
        <v>0</v>
      </c>
      <c r="CI23" s="3319">
        <v>0</v>
      </c>
      <c r="CJ23" s="3319">
        <v>0</v>
      </c>
      <c r="CK23" s="3320"/>
      <c r="CL23" s="3321">
        <f t="shared" si="21"/>
        <v>0</v>
      </c>
      <c r="CM23" s="3321">
        <f t="shared" si="4"/>
        <v>0</v>
      </c>
      <c r="CN23" s="3321">
        <f t="shared" si="4"/>
        <v>0</v>
      </c>
      <c r="CO23" s="3321">
        <f t="shared" si="4"/>
        <v>0</v>
      </c>
      <c r="CP23" s="3321">
        <f t="shared" si="4"/>
        <v>0</v>
      </c>
      <c r="CQ23" s="3321">
        <f t="shared" si="4"/>
        <v>0</v>
      </c>
      <c r="CR23" s="3321">
        <f t="shared" si="4"/>
        <v>0</v>
      </c>
      <c r="CS23" s="3321"/>
      <c r="CT23" s="885">
        <v>0</v>
      </c>
      <c r="CU23" s="885">
        <v>0</v>
      </c>
      <c r="CV23" s="885">
        <v>0</v>
      </c>
      <c r="CW23" s="885">
        <v>0</v>
      </c>
      <c r="CX23" s="885">
        <v>0</v>
      </c>
      <c r="CY23" s="885">
        <v>0</v>
      </c>
      <c r="CZ23" s="885">
        <v>0</v>
      </c>
      <c r="DB23" s="3321">
        <f t="shared" si="5"/>
        <v>0</v>
      </c>
      <c r="DC23" s="3321">
        <f t="shared" si="6"/>
        <v>0</v>
      </c>
      <c r="DD23" s="3321">
        <f t="shared" si="6"/>
        <v>0</v>
      </c>
      <c r="DE23" s="3321">
        <f t="shared" si="6"/>
        <v>0</v>
      </c>
      <c r="DF23" s="3321">
        <f t="shared" si="6"/>
        <v>0</v>
      </c>
      <c r="DG23" s="3321">
        <f t="shared" si="6"/>
        <v>0</v>
      </c>
      <c r="DH23" s="3321"/>
      <c r="DI23" s="885">
        <v>0</v>
      </c>
      <c r="DJ23" s="885">
        <v>0</v>
      </c>
      <c r="DK23" s="885">
        <v>0</v>
      </c>
      <c r="DL23" s="885">
        <v>0</v>
      </c>
      <c r="DM23" s="885">
        <v>0</v>
      </c>
      <c r="DN23" s="885">
        <v>0</v>
      </c>
      <c r="DP23" s="3321">
        <f t="shared" si="22"/>
        <v>0</v>
      </c>
      <c r="DQ23" s="3321">
        <f t="shared" si="22"/>
        <v>0</v>
      </c>
      <c r="DR23" s="3321">
        <f t="shared" si="22"/>
        <v>0</v>
      </c>
      <c r="DS23" s="3321">
        <f t="shared" si="23"/>
        <v>0</v>
      </c>
      <c r="DT23" s="3321">
        <f t="shared" si="23"/>
        <v>0</v>
      </c>
    </row>
    <row r="24" spans="1:124" ht="13.9" hidden="1" customHeight="1">
      <c r="A24" s="1170"/>
      <c r="B24" s="1354"/>
      <c r="C24" s="1368"/>
      <c r="D24" s="3323"/>
      <c r="E24" s="1357">
        <v>0</v>
      </c>
      <c r="F24" s="1357">
        <v>0</v>
      </c>
      <c r="G24" s="1357">
        <v>0</v>
      </c>
      <c r="H24" s="1357">
        <v>0</v>
      </c>
      <c r="I24" s="1357">
        <v>0</v>
      </c>
      <c r="J24" s="1357">
        <v>0</v>
      </c>
      <c r="K24" s="1357">
        <v>0</v>
      </c>
      <c r="L24" s="1357">
        <f t="shared" si="8"/>
        <v>0</v>
      </c>
      <c r="M24" s="1440"/>
      <c r="N24" s="1440"/>
      <c r="O24" s="1440"/>
      <c r="P24" s="1440"/>
      <c r="Q24" s="1440"/>
      <c r="R24" s="1440"/>
      <c r="S24" s="1440"/>
      <c r="T24" s="1440">
        <f t="shared" si="9"/>
        <v>0</v>
      </c>
      <c r="U24" s="1951">
        <f t="shared" si="10"/>
        <v>0</v>
      </c>
      <c r="V24" s="891">
        <f t="shared" si="10"/>
        <v>0</v>
      </c>
      <c r="W24" s="891">
        <f t="shared" si="10"/>
        <v>0</v>
      </c>
      <c r="X24" s="891">
        <f t="shared" si="10"/>
        <v>0</v>
      </c>
      <c r="Y24" s="891">
        <f t="shared" si="10"/>
        <v>0</v>
      </c>
      <c r="Z24" s="891">
        <f t="shared" si="10"/>
        <v>0</v>
      </c>
      <c r="AA24" s="891">
        <f t="shared" si="10"/>
        <v>0</v>
      </c>
      <c r="AB24" s="1357">
        <f t="shared" si="11"/>
        <v>0</v>
      </c>
      <c r="AC24" s="1341"/>
      <c r="AD24" s="891"/>
      <c r="AE24" s="1357">
        <v>0</v>
      </c>
      <c r="AF24" s="1357">
        <v>0</v>
      </c>
      <c r="AG24" s="1357">
        <v>0</v>
      </c>
      <c r="AH24" s="1357">
        <v>0</v>
      </c>
      <c r="AI24" s="1357">
        <v>0</v>
      </c>
      <c r="AJ24" s="1357">
        <v>0</v>
      </c>
      <c r="AK24" s="1357">
        <f t="shared" si="12"/>
        <v>0</v>
      </c>
      <c r="AL24" s="1360"/>
      <c r="AM24" s="1361"/>
      <c r="AN24" s="1360"/>
      <c r="AO24" s="1360"/>
      <c r="AP24" s="1360"/>
      <c r="AQ24" s="1361"/>
      <c r="AR24" s="1361">
        <f t="shared" si="13"/>
        <v>0</v>
      </c>
      <c r="AS24" s="1358">
        <f t="shared" si="14"/>
        <v>0</v>
      </c>
      <c r="AT24" s="1357">
        <f t="shared" si="14"/>
        <v>0</v>
      </c>
      <c r="AU24" s="1357">
        <f t="shared" si="14"/>
        <v>0</v>
      </c>
      <c r="AV24" s="1357">
        <f t="shared" si="14"/>
        <v>0</v>
      </c>
      <c r="AW24" s="1357">
        <f t="shared" si="14"/>
        <v>0</v>
      </c>
      <c r="AX24" s="1357">
        <f t="shared" si="14"/>
        <v>0</v>
      </c>
      <c r="AY24" s="1357">
        <f t="shared" si="15"/>
        <v>0</v>
      </c>
      <c r="AZ24" s="3088">
        <f t="shared" si="16"/>
        <v>0</v>
      </c>
      <c r="BA24" s="3325"/>
      <c r="BB24" s="1357">
        <v>0</v>
      </c>
      <c r="BC24" s="1357">
        <v>0</v>
      </c>
      <c r="BD24" s="1357">
        <v>0</v>
      </c>
      <c r="BE24" s="1357">
        <v>0</v>
      </c>
      <c r="BF24" s="1357">
        <v>0</v>
      </c>
      <c r="BG24" s="1357">
        <f t="shared" si="17"/>
        <v>0</v>
      </c>
      <c r="BH24" s="1357"/>
      <c r="BI24" s="1357"/>
      <c r="BJ24" s="1366"/>
      <c r="BK24" s="1366"/>
      <c r="BL24" s="1366"/>
      <c r="BM24" s="1366">
        <f t="shared" si="18"/>
        <v>0</v>
      </c>
      <c r="BN24" s="1357">
        <f t="shared" si="19"/>
        <v>0</v>
      </c>
      <c r="BO24" s="1357">
        <f t="shared" si="19"/>
        <v>0</v>
      </c>
      <c r="BP24" s="1357">
        <f t="shared" si="19"/>
        <v>0</v>
      </c>
      <c r="BQ24" s="1357">
        <f t="shared" si="19"/>
        <v>0</v>
      </c>
      <c r="BR24" s="1357">
        <f t="shared" si="19"/>
        <v>0</v>
      </c>
      <c r="BS24" s="1357">
        <f t="shared" si="20"/>
        <v>0</v>
      </c>
      <c r="BT24" s="891"/>
      <c r="BU24" s="891"/>
      <c r="CD24" s="3319">
        <v>0</v>
      </c>
      <c r="CE24" s="3319">
        <v>0</v>
      </c>
      <c r="CF24" s="3319">
        <v>0</v>
      </c>
      <c r="CG24" s="3319">
        <v>0</v>
      </c>
      <c r="CH24" s="3319">
        <v>0</v>
      </c>
      <c r="CI24" s="3319">
        <v>0</v>
      </c>
      <c r="CJ24" s="3319">
        <v>0</v>
      </c>
      <c r="CK24" s="3320"/>
      <c r="CL24" s="3321">
        <f t="shared" si="21"/>
        <v>0</v>
      </c>
      <c r="CM24" s="3321">
        <f t="shared" si="4"/>
        <v>0</v>
      </c>
      <c r="CN24" s="3321">
        <f t="shared" si="4"/>
        <v>0</v>
      </c>
      <c r="CO24" s="3321">
        <f t="shared" si="4"/>
        <v>0</v>
      </c>
      <c r="CP24" s="3321">
        <f t="shared" si="4"/>
        <v>0</v>
      </c>
      <c r="CQ24" s="3321">
        <f t="shared" si="4"/>
        <v>0</v>
      </c>
      <c r="CR24" s="3321">
        <f t="shared" si="4"/>
        <v>0</v>
      </c>
      <c r="CS24" s="3321"/>
      <c r="CT24" s="885">
        <v>0</v>
      </c>
      <c r="CU24" s="885">
        <v>0</v>
      </c>
      <c r="CV24" s="885">
        <v>0</v>
      </c>
      <c r="CW24" s="885">
        <v>0</v>
      </c>
      <c r="CX24" s="885">
        <v>0</v>
      </c>
      <c r="CY24" s="885">
        <v>0</v>
      </c>
      <c r="CZ24" s="885">
        <v>0</v>
      </c>
      <c r="DB24" s="3321">
        <f t="shared" si="5"/>
        <v>0</v>
      </c>
      <c r="DC24" s="3321">
        <f t="shared" si="6"/>
        <v>0</v>
      </c>
      <c r="DD24" s="3321">
        <f t="shared" si="6"/>
        <v>0</v>
      </c>
      <c r="DE24" s="3321">
        <f t="shared" si="6"/>
        <v>0</v>
      </c>
      <c r="DF24" s="3321">
        <f t="shared" si="6"/>
        <v>0</v>
      </c>
      <c r="DG24" s="3321">
        <f t="shared" si="6"/>
        <v>0</v>
      </c>
      <c r="DH24" s="3321"/>
      <c r="DI24" s="885">
        <v>0</v>
      </c>
      <c r="DJ24" s="885">
        <v>0</v>
      </c>
      <c r="DK24" s="885">
        <v>0</v>
      </c>
      <c r="DL24" s="885">
        <v>0</v>
      </c>
      <c r="DM24" s="885">
        <v>0</v>
      </c>
      <c r="DN24" s="885">
        <v>0</v>
      </c>
      <c r="DP24" s="3321">
        <f t="shared" si="22"/>
        <v>0</v>
      </c>
      <c r="DQ24" s="3321">
        <f t="shared" si="22"/>
        <v>0</v>
      </c>
      <c r="DR24" s="3321">
        <f t="shared" si="22"/>
        <v>0</v>
      </c>
      <c r="DS24" s="3321">
        <f t="shared" si="23"/>
        <v>0</v>
      </c>
      <c r="DT24" s="3321">
        <f t="shared" si="23"/>
        <v>0</v>
      </c>
    </row>
    <row r="25" spans="1:124" ht="13.9" hidden="1" customHeight="1">
      <c r="A25" s="1170"/>
      <c r="B25" s="1354"/>
      <c r="C25" s="1368"/>
      <c r="D25" s="3323"/>
      <c r="E25" s="1357">
        <v>0</v>
      </c>
      <c r="F25" s="1357">
        <v>0</v>
      </c>
      <c r="G25" s="1357">
        <v>0</v>
      </c>
      <c r="H25" s="1357">
        <v>0</v>
      </c>
      <c r="I25" s="1357">
        <v>0</v>
      </c>
      <c r="J25" s="1357">
        <v>0</v>
      </c>
      <c r="K25" s="1357">
        <v>0</v>
      </c>
      <c r="L25" s="1357">
        <f t="shared" si="8"/>
        <v>0</v>
      </c>
      <c r="M25" s="1440"/>
      <c r="N25" s="1440"/>
      <c r="O25" s="1440"/>
      <c r="P25" s="1440"/>
      <c r="Q25" s="1440"/>
      <c r="R25" s="1440"/>
      <c r="S25" s="1440"/>
      <c r="T25" s="1440">
        <f t="shared" si="9"/>
        <v>0</v>
      </c>
      <c r="U25" s="1951">
        <f t="shared" si="10"/>
        <v>0</v>
      </c>
      <c r="V25" s="891">
        <f t="shared" si="10"/>
        <v>0</v>
      </c>
      <c r="W25" s="891">
        <f t="shared" si="10"/>
        <v>0</v>
      </c>
      <c r="X25" s="891">
        <f t="shared" si="10"/>
        <v>0</v>
      </c>
      <c r="Y25" s="891">
        <f t="shared" si="10"/>
        <v>0</v>
      </c>
      <c r="Z25" s="891">
        <f t="shared" si="10"/>
        <v>0</v>
      </c>
      <c r="AA25" s="891">
        <f t="shared" si="10"/>
        <v>0</v>
      </c>
      <c r="AB25" s="1357">
        <f t="shared" si="11"/>
        <v>0</v>
      </c>
      <c r="AC25" s="1341"/>
      <c r="AD25" s="891"/>
      <c r="AE25" s="1357">
        <v>0</v>
      </c>
      <c r="AF25" s="1357">
        <v>0</v>
      </c>
      <c r="AG25" s="1357">
        <v>0</v>
      </c>
      <c r="AH25" s="1357">
        <v>0</v>
      </c>
      <c r="AI25" s="1357">
        <v>0</v>
      </c>
      <c r="AJ25" s="1357">
        <v>0</v>
      </c>
      <c r="AK25" s="1357">
        <f t="shared" si="12"/>
        <v>0</v>
      </c>
      <c r="AL25" s="1360"/>
      <c r="AM25" s="1361"/>
      <c r="AN25" s="1360"/>
      <c r="AO25" s="1360"/>
      <c r="AP25" s="1360"/>
      <c r="AQ25" s="1361"/>
      <c r="AR25" s="1361">
        <f t="shared" si="13"/>
        <v>0</v>
      </c>
      <c r="AS25" s="1358">
        <f t="shared" si="14"/>
        <v>0</v>
      </c>
      <c r="AT25" s="1357">
        <f t="shared" si="14"/>
        <v>0</v>
      </c>
      <c r="AU25" s="1357">
        <f t="shared" si="14"/>
        <v>0</v>
      </c>
      <c r="AV25" s="1357">
        <f t="shared" si="14"/>
        <v>0</v>
      </c>
      <c r="AW25" s="1357">
        <f t="shared" si="14"/>
        <v>0</v>
      </c>
      <c r="AX25" s="1357">
        <f t="shared" si="14"/>
        <v>0</v>
      </c>
      <c r="AY25" s="1357">
        <f t="shared" si="15"/>
        <v>0</v>
      </c>
      <c r="AZ25" s="3088">
        <f t="shared" si="16"/>
        <v>0</v>
      </c>
      <c r="BA25" s="3325"/>
      <c r="BB25" s="1357">
        <v>0</v>
      </c>
      <c r="BC25" s="1357">
        <v>0</v>
      </c>
      <c r="BD25" s="1357">
        <v>0</v>
      </c>
      <c r="BE25" s="1357">
        <v>0</v>
      </c>
      <c r="BF25" s="1357">
        <v>0</v>
      </c>
      <c r="BG25" s="1357">
        <f t="shared" si="17"/>
        <v>0</v>
      </c>
      <c r="BH25" s="1357"/>
      <c r="BI25" s="1357"/>
      <c r="BJ25" s="1366"/>
      <c r="BK25" s="1366"/>
      <c r="BL25" s="1366"/>
      <c r="BM25" s="1366">
        <f t="shared" si="18"/>
        <v>0</v>
      </c>
      <c r="BN25" s="1357">
        <f t="shared" si="19"/>
        <v>0</v>
      </c>
      <c r="BO25" s="1357">
        <f t="shared" si="19"/>
        <v>0</v>
      </c>
      <c r="BP25" s="1357">
        <f t="shared" si="19"/>
        <v>0</v>
      </c>
      <c r="BQ25" s="1357">
        <f t="shared" si="19"/>
        <v>0</v>
      </c>
      <c r="BR25" s="1357">
        <f t="shared" si="19"/>
        <v>0</v>
      </c>
      <c r="BS25" s="1357">
        <f t="shared" si="20"/>
        <v>0</v>
      </c>
      <c r="BT25" s="891"/>
      <c r="BU25" s="891"/>
      <c r="CD25" s="3319">
        <v>0</v>
      </c>
      <c r="CE25" s="3319">
        <v>0</v>
      </c>
      <c r="CF25" s="3319">
        <v>0</v>
      </c>
      <c r="CG25" s="3319">
        <v>0</v>
      </c>
      <c r="CH25" s="3319">
        <v>0</v>
      </c>
      <c r="CI25" s="3319">
        <v>0</v>
      </c>
      <c r="CJ25" s="3319">
        <v>0</v>
      </c>
      <c r="CK25" s="3320"/>
      <c r="CL25" s="3321">
        <f t="shared" si="21"/>
        <v>0</v>
      </c>
      <c r="CM25" s="3321">
        <f t="shared" si="4"/>
        <v>0</v>
      </c>
      <c r="CN25" s="3321">
        <f t="shared" si="4"/>
        <v>0</v>
      </c>
      <c r="CO25" s="3321">
        <f t="shared" si="4"/>
        <v>0</v>
      </c>
      <c r="CP25" s="3321">
        <f t="shared" si="4"/>
        <v>0</v>
      </c>
      <c r="CQ25" s="3321">
        <f t="shared" si="4"/>
        <v>0</v>
      </c>
      <c r="CR25" s="3321">
        <f t="shared" si="4"/>
        <v>0</v>
      </c>
      <c r="CS25" s="3321"/>
      <c r="CT25" s="885">
        <v>0</v>
      </c>
      <c r="CU25" s="885">
        <v>0</v>
      </c>
      <c r="CV25" s="885">
        <v>0</v>
      </c>
      <c r="CW25" s="885">
        <v>0</v>
      </c>
      <c r="CX25" s="885">
        <v>0</v>
      </c>
      <c r="CY25" s="885">
        <v>0</v>
      </c>
      <c r="CZ25" s="885">
        <v>0</v>
      </c>
      <c r="DB25" s="3321">
        <f t="shared" si="5"/>
        <v>0</v>
      </c>
      <c r="DC25" s="3321">
        <f t="shared" si="6"/>
        <v>0</v>
      </c>
      <c r="DD25" s="3321">
        <f t="shared" si="6"/>
        <v>0</v>
      </c>
      <c r="DE25" s="3321">
        <f t="shared" si="6"/>
        <v>0</v>
      </c>
      <c r="DF25" s="3321">
        <f t="shared" si="6"/>
        <v>0</v>
      </c>
      <c r="DG25" s="3321">
        <f t="shared" si="6"/>
        <v>0</v>
      </c>
      <c r="DH25" s="3321"/>
      <c r="DI25" s="885">
        <v>0</v>
      </c>
      <c r="DJ25" s="885">
        <v>0</v>
      </c>
      <c r="DK25" s="885">
        <v>0</v>
      </c>
      <c r="DL25" s="885">
        <v>0</v>
      </c>
      <c r="DM25" s="885">
        <v>0</v>
      </c>
      <c r="DN25" s="885">
        <v>0</v>
      </c>
      <c r="DP25" s="3321">
        <f t="shared" si="22"/>
        <v>0</v>
      </c>
      <c r="DQ25" s="3321">
        <f t="shared" si="22"/>
        <v>0</v>
      </c>
      <c r="DR25" s="3321">
        <f t="shared" si="22"/>
        <v>0</v>
      </c>
      <c r="DS25" s="3321">
        <f t="shared" si="23"/>
        <v>0</v>
      </c>
      <c r="DT25" s="3321">
        <f t="shared" si="23"/>
        <v>0</v>
      </c>
    </row>
    <row r="26" spans="1:124" ht="13.9" hidden="1" customHeight="1">
      <c r="A26" s="1170"/>
      <c r="B26" s="1354"/>
      <c r="C26" s="1368"/>
      <c r="D26" s="3323"/>
      <c r="E26" s="1357">
        <v>0</v>
      </c>
      <c r="F26" s="1357">
        <v>0</v>
      </c>
      <c r="G26" s="1357">
        <v>0</v>
      </c>
      <c r="H26" s="1357">
        <v>0</v>
      </c>
      <c r="I26" s="1357">
        <v>0</v>
      </c>
      <c r="J26" s="1357">
        <v>0</v>
      </c>
      <c r="K26" s="1357">
        <v>0</v>
      </c>
      <c r="L26" s="1357">
        <f t="shared" si="8"/>
        <v>0</v>
      </c>
      <c r="M26" s="1440"/>
      <c r="N26" s="1440"/>
      <c r="O26" s="1440"/>
      <c r="P26" s="1440"/>
      <c r="Q26" s="1440"/>
      <c r="R26" s="1440"/>
      <c r="S26" s="1440"/>
      <c r="T26" s="1440">
        <f t="shared" si="9"/>
        <v>0</v>
      </c>
      <c r="U26" s="1951">
        <f t="shared" si="10"/>
        <v>0</v>
      </c>
      <c r="V26" s="891">
        <f t="shared" si="10"/>
        <v>0</v>
      </c>
      <c r="W26" s="891">
        <f t="shared" si="10"/>
        <v>0</v>
      </c>
      <c r="X26" s="891">
        <f t="shared" si="10"/>
        <v>0</v>
      </c>
      <c r="Y26" s="891">
        <f t="shared" si="10"/>
        <v>0</v>
      </c>
      <c r="Z26" s="891">
        <f t="shared" si="10"/>
        <v>0</v>
      </c>
      <c r="AA26" s="891">
        <f t="shared" si="10"/>
        <v>0</v>
      </c>
      <c r="AB26" s="1357">
        <f t="shared" si="11"/>
        <v>0</v>
      </c>
      <c r="AC26" s="1341"/>
      <c r="AD26" s="891"/>
      <c r="AE26" s="1357">
        <v>0</v>
      </c>
      <c r="AF26" s="1357">
        <v>0</v>
      </c>
      <c r="AG26" s="1357">
        <v>0</v>
      </c>
      <c r="AH26" s="1357">
        <v>0</v>
      </c>
      <c r="AI26" s="1357">
        <v>0</v>
      </c>
      <c r="AJ26" s="1357">
        <v>0</v>
      </c>
      <c r="AK26" s="1357">
        <f t="shared" si="12"/>
        <v>0</v>
      </c>
      <c r="AL26" s="1360"/>
      <c r="AM26" s="1361"/>
      <c r="AN26" s="1360"/>
      <c r="AO26" s="1360"/>
      <c r="AP26" s="1360"/>
      <c r="AQ26" s="1361"/>
      <c r="AR26" s="1361">
        <f t="shared" si="13"/>
        <v>0</v>
      </c>
      <c r="AS26" s="1358">
        <f t="shared" si="14"/>
        <v>0</v>
      </c>
      <c r="AT26" s="1357">
        <f t="shared" si="14"/>
        <v>0</v>
      </c>
      <c r="AU26" s="1357">
        <f t="shared" si="14"/>
        <v>0</v>
      </c>
      <c r="AV26" s="1357">
        <f t="shared" si="14"/>
        <v>0</v>
      </c>
      <c r="AW26" s="1357">
        <f t="shared" si="14"/>
        <v>0</v>
      </c>
      <c r="AX26" s="1357">
        <f t="shared" si="14"/>
        <v>0</v>
      </c>
      <c r="AY26" s="1357">
        <f t="shared" si="15"/>
        <v>0</v>
      </c>
      <c r="AZ26" s="3088">
        <f t="shared" si="16"/>
        <v>0</v>
      </c>
      <c r="BA26" s="3325"/>
      <c r="BB26" s="1357">
        <v>0</v>
      </c>
      <c r="BC26" s="1357">
        <v>0</v>
      </c>
      <c r="BD26" s="1357">
        <v>0</v>
      </c>
      <c r="BE26" s="1357">
        <v>0</v>
      </c>
      <c r="BF26" s="1357">
        <v>0</v>
      </c>
      <c r="BG26" s="1357">
        <f t="shared" si="17"/>
        <v>0</v>
      </c>
      <c r="BH26" s="1357"/>
      <c r="BI26" s="1357"/>
      <c r="BJ26" s="1366"/>
      <c r="BK26" s="1366"/>
      <c r="BL26" s="1366"/>
      <c r="BM26" s="1366">
        <f t="shared" si="18"/>
        <v>0</v>
      </c>
      <c r="BN26" s="1357">
        <f t="shared" si="19"/>
        <v>0</v>
      </c>
      <c r="BO26" s="1357">
        <f t="shared" si="19"/>
        <v>0</v>
      </c>
      <c r="BP26" s="1357">
        <f t="shared" si="19"/>
        <v>0</v>
      </c>
      <c r="BQ26" s="1357">
        <f t="shared" si="19"/>
        <v>0</v>
      </c>
      <c r="BR26" s="1357">
        <f t="shared" si="19"/>
        <v>0</v>
      </c>
      <c r="BS26" s="1357">
        <f t="shared" si="20"/>
        <v>0</v>
      </c>
      <c r="BT26" s="891"/>
      <c r="BU26" s="891"/>
      <c r="CD26" s="3319">
        <v>0</v>
      </c>
      <c r="CE26" s="3319">
        <v>0</v>
      </c>
      <c r="CF26" s="3319">
        <v>0</v>
      </c>
      <c r="CG26" s="3319">
        <v>0</v>
      </c>
      <c r="CH26" s="3319">
        <v>0</v>
      </c>
      <c r="CI26" s="3319">
        <v>0</v>
      </c>
      <c r="CJ26" s="3319">
        <v>0</v>
      </c>
      <c r="CK26" s="3320"/>
      <c r="CL26" s="3321">
        <f t="shared" si="21"/>
        <v>0</v>
      </c>
      <c r="CM26" s="3321">
        <f t="shared" si="4"/>
        <v>0</v>
      </c>
      <c r="CN26" s="3321">
        <f t="shared" si="4"/>
        <v>0</v>
      </c>
      <c r="CO26" s="3321">
        <f t="shared" si="4"/>
        <v>0</v>
      </c>
      <c r="CP26" s="3321">
        <f t="shared" si="4"/>
        <v>0</v>
      </c>
      <c r="CQ26" s="3321">
        <f t="shared" si="4"/>
        <v>0</v>
      </c>
      <c r="CR26" s="3321">
        <f t="shared" si="4"/>
        <v>0</v>
      </c>
      <c r="CS26" s="3321"/>
      <c r="CT26" s="885">
        <v>0</v>
      </c>
      <c r="CU26" s="885">
        <v>0</v>
      </c>
      <c r="CV26" s="885">
        <v>0</v>
      </c>
      <c r="CW26" s="885">
        <v>0</v>
      </c>
      <c r="CX26" s="885">
        <v>0</v>
      </c>
      <c r="CY26" s="885">
        <v>0</v>
      </c>
      <c r="CZ26" s="885">
        <v>0</v>
      </c>
      <c r="DB26" s="3321">
        <f t="shared" si="5"/>
        <v>0</v>
      </c>
      <c r="DC26" s="3321">
        <f t="shared" si="6"/>
        <v>0</v>
      </c>
      <c r="DD26" s="3321">
        <f t="shared" si="6"/>
        <v>0</v>
      </c>
      <c r="DE26" s="3321">
        <f t="shared" si="6"/>
        <v>0</v>
      </c>
      <c r="DF26" s="3321">
        <f t="shared" si="6"/>
        <v>0</v>
      </c>
      <c r="DG26" s="3321">
        <f t="shared" si="6"/>
        <v>0</v>
      </c>
      <c r="DH26" s="3321"/>
      <c r="DI26" s="885">
        <v>0</v>
      </c>
      <c r="DJ26" s="885">
        <v>0</v>
      </c>
      <c r="DK26" s="885">
        <v>0</v>
      </c>
      <c r="DL26" s="885">
        <v>0</v>
      </c>
      <c r="DM26" s="885">
        <v>0</v>
      </c>
      <c r="DN26" s="885">
        <v>0</v>
      </c>
      <c r="DP26" s="3321">
        <f t="shared" si="22"/>
        <v>0</v>
      </c>
      <c r="DQ26" s="3321">
        <f t="shared" si="22"/>
        <v>0</v>
      </c>
      <c r="DR26" s="3321">
        <f t="shared" si="22"/>
        <v>0</v>
      </c>
      <c r="DS26" s="3321">
        <f t="shared" si="23"/>
        <v>0</v>
      </c>
      <c r="DT26" s="3321">
        <f t="shared" si="23"/>
        <v>0</v>
      </c>
    </row>
    <row r="27" spans="1:124" ht="13.9" hidden="1" customHeight="1">
      <c r="A27" s="1170"/>
      <c r="B27" s="1354"/>
      <c r="C27" s="1368"/>
      <c r="D27" s="3323"/>
      <c r="E27" s="1357">
        <v>0</v>
      </c>
      <c r="F27" s="1357">
        <v>0</v>
      </c>
      <c r="G27" s="1357">
        <v>0</v>
      </c>
      <c r="H27" s="1357">
        <v>0</v>
      </c>
      <c r="I27" s="1357">
        <v>0</v>
      </c>
      <c r="J27" s="1357">
        <v>0</v>
      </c>
      <c r="K27" s="1357">
        <v>0</v>
      </c>
      <c r="L27" s="1357">
        <f t="shared" si="8"/>
        <v>0</v>
      </c>
      <c r="M27" s="1440"/>
      <c r="N27" s="1440"/>
      <c r="O27" s="1440"/>
      <c r="P27" s="1440"/>
      <c r="Q27" s="1440"/>
      <c r="R27" s="1440"/>
      <c r="S27" s="1440"/>
      <c r="T27" s="1440">
        <f t="shared" si="9"/>
        <v>0</v>
      </c>
      <c r="U27" s="1951">
        <f t="shared" si="10"/>
        <v>0</v>
      </c>
      <c r="V27" s="891">
        <f t="shared" si="10"/>
        <v>0</v>
      </c>
      <c r="W27" s="891">
        <f t="shared" si="10"/>
        <v>0</v>
      </c>
      <c r="X27" s="891">
        <f t="shared" si="10"/>
        <v>0</v>
      </c>
      <c r="Y27" s="891">
        <f t="shared" si="10"/>
        <v>0</v>
      </c>
      <c r="Z27" s="891">
        <f t="shared" si="10"/>
        <v>0</v>
      </c>
      <c r="AA27" s="891">
        <f t="shared" si="10"/>
        <v>0</v>
      </c>
      <c r="AB27" s="1357">
        <f t="shared" si="11"/>
        <v>0</v>
      </c>
      <c r="AC27" s="1341"/>
      <c r="AD27" s="891"/>
      <c r="AE27" s="1357">
        <v>0</v>
      </c>
      <c r="AF27" s="1357">
        <v>0</v>
      </c>
      <c r="AG27" s="1357">
        <v>0</v>
      </c>
      <c r="AH27" s="1357">
        <v>0</v>
      </c>
      <c r="AI27" s="1357">
        <v>0</v>
      </c>
      <c r="AJ27" s="1357">
        <v>0</v>
      </c>
      <c r="AK27" s="1357">
        <f t="shared" si="12"/>
        <v>0</v>
      </c>
      <c r="AL27" s="1360"/>
      <c r="AM27" s="1361"/>
      <c r="AN27" s="1360"/>
      <c r="AO27" s="1360"/>
      <c r="AP27" s="1360"/>
      <c r="AQ27" s="1361"/>
      <c r="AR27" s="1361">
        <f t="shared" si="13"/>
        <v>0</v>
      </c>
      <c r="AS27" s="1358">
        <f t="shared" si="14"/>
        <v>0</v>
      </c>
      <c r="AT27" s="1357">
        <f t="shared" si="14"/>
        <v>0</v>
      </c>
      <c r="AU27" s="1357">
        <f t="shared" si="14"/>
        <v>0</v>
      </c>
      <c r="AV27" s="1357">
        <f t="shared" si="14"/>
        <v>0</v>
      </c>
      <c r="AW27" s="1357">
        <f t="shared" si="14"/>
        <v>0</v>
      </c>
      <c r="AX27" s="1357">
        <f t="shared" si="14"/>
        <v>0</v>
      </c>
      <c r="AY27" s="1357">
        <f t="shared" si="15"/>
        <v>0</v>
      </c>
      <c r="AZ27" s="3088">
        <f t="shared" si="16"/>
        <v>0</v>
      </c>
      <c r="BA27" s="3325"/>
      <c r="BB27" s="1357">
        <v>0</v>
      </c>
      <c r="BC27" s="1357">
        <v>0</v>
      </c>
      <c r="BD27" s="1357">
        <v>0</v>
      </c>
      <c r="BE27" s="1357">
        <v>0</v>
      </c>
      <c r="BF27" s="1357">
        <v>0</v>
      </c>
      <c r="BG27" s="1357">
        <f t="shared" si="17"/>
        <v>0</v>
      </c>
      <c r="BH27" s="1357"/>
      <c r="BI27" s="1357"/>
      <c r="BJ27" s="1366"/>
      <c r="BK27" s="1366"/>
      <c r="BL27" s="1366"/>
      <c r="BM27" s="1366">
        <f t="shared" si="18"/>
        <v>0</v>
      </c>
      <c r="BN27" s="1357">
        <f t="shared" si="19"/>
        <v>0</v>
      </c>
      <c r="BO27" s="1357">
        <f t="shared" si="19"/>
        <v>0</v>
      </c>
      <c r="BP27" s="1357">
        <f t="shared" si="19"/>
        <v>0</v>
      </c>
      <c r="BQ27" s="1357">
        <f t="shared" si="19"/>
        <v>0</v>
      </c>
      <c r="BR27" s="1357">
        <f t="shared" si="19"/>
        <v>0</v>
      </c>
      <c r="BS27" s="1357">
        <f t="shared" si="20"/>
        <v>0</v>
      </c>
      <c r="BT27" s="891"/>
      <c r="BU27" s="891"/>
      <c r="CD27" s="3319">
        <v>0</v>
      </c>
      <c r="CE27" s="3319">
        <v>0</v>
      </c>
      <c r="CF27" s="3319">
        <v>0</v>
      </c>
      <c r="CG27" s="3319">
        <v>0</v>
      </c>
      <c r="CH27" s="3319">
        <v>0</v>
      </c>
      <c r="CI27" s="3319">
        <v>0</v>
      </c>
      <c r="CJ27" s="3319">
        <v>0</v>
      </c>
      <c r="CK27" s="3320"/>
      <c r="CL27" s="3321">
        <f t="shared" si="21"/>
        <v>0</v>
      </c>
      <c r="CM27" s="3321">
        <f t="shared" si="4"/>
        <v>0</v>
      </c>
      <c r="CN27" s="3321">
        <f t="shared" si="4"/>
        <v>0</v>
      </c>
      <c r="CO27" s="3321">
        <f t="shared" si="4"/>
        <v>0</v>
      </c>
      <c r="CP27" s="3321">
        <f t="shared" si="4"/>
        <v>0</v>
      </c>
      <c r="CQ27" s="3321">
        <f t="shared" si="4"/>
        <v>0</v>
      </c>
      <c r="CR27" s="3321">
        <f t="shared" si="4"/>
        <v>0</v>
      </c>
      <c r="CS27" s="3321"/>
      <c r="CT27" s="885">
        <v>0</v>
      </c>
      <c r="CU27" s="885">
        <v>0</v>
      </c>
      <c r="CV27" s="885">
        <v>0</v>
      </c>
      <c r="CW27" s="885">
        <v>0</v>
      </c>
      <c r="CX27" s="885">
        <v>0</v>
      </c>
      <c r="CY27" s="885">
        <v>0</v>
      </c>
      <c r="CZ27" s="885">
        <v>0</v>
      </c>
      <c r="DB27" s="3321">
        <f t="shared" si="5"/>
        <v>0</v>
      </c>
      <c r="DC27" s="3321">
        <f t="shared" si="6"/>
        <v>0</v>
      </c>
      <c r="DD27" s="3321">
        <f t="shared" si="6"/>
        <v>0</v>
      </c>
      <c r="DE27" s="3321">
        <f t="shared" si="6"/>
        <v>0</v>
      </c>
      <c r="DF27" s="3321">
        <f t="shared" si="6"/>
        <v>0</v>
      </c>
      <c r="DG27" s="3321">
        <f t="shared" si="6"/>
        <v>0</v>
      </c>
      <c r="DH27" s="3321"/>
      <c r="DI27" s="885">
        <v>0</v>
      </c>
      <c r="DJ27" s="885">
        <v>0</v>
      </c>
      <c r="DK27" s="885">
        <v>0</v>
      </c>
      <c r="DL27" s="885">
        <v>0</v>
      </c>
      <c r="DM27" s="885">
        <v>0</v>
      </c>
      <c r="DN27" s="885">
        <v>0</v>
      </c>
      <c r="DP27" s="3321">
        <f t="shared" si="22"/>
        <v>0</v>
      </c>
      <c r="DQ27" s="3321">
        <f t="shared" si="22"/>
        <v>0</v>
      </c>
      <c r="DR27" s="3321">
        <f t="shared" si="22"/>
        <v>0</v>
      </c>
      <c r="DS27" s="3321">
        <f t="shared" si="23"/>
        <v>0</v>
      </c>
      <c r="DT27" s="3321">
        <f t="shared" si="23"/>
        <v>0</v>
      </c>
    </row>
    <row r="28" spans="1:124" ht="13.9" hidden="1" customHeight="1">
      <c r="A28" s="1170"/>
      <c r="B28" s="1354"/>
      <c r="C28" s="1368"/>
      <c r="D28" s="3323"/>
      <c r="E28" s="1357">
        <v>0</v>
      </c>
      <c r="F28" s="1357">
        <v>0</v>
      </c>
      <c r="G28" s="1357">
        <v>0</v>
      </c>
      <c r="H28" s="1357">
        <v>0</v>
      </c>
      <c r="I28" s="1357">
        <v>0</v>
      </c>
      <c r="J28" s="1357">
        <v>0</v>
      </c>
      <c r="K28" s="1357">
        <v>0</v>
      </c>
      <c r="L28" s="1357">
        <f t="shared" si="8"/>
        <v>0</v>
      </c>
      <c r="M28" s="1440"/>
      <c r="N28" s="1440"/>
      <c r="O28" s="1440"/>
      <c r="P28" s="1440"/>
      <c r="Q28" s="1440"/>
      <c r="R28" s="1440"/>
      <c r="S28" s="1440"/>
      <c r="T28" s="1440">
        <f t="shared" si="9"/>
        <v>0</v>
      </c>
      <c r="U28" s="1951">
        <f t="shared" si="10"/>
        <v>0</v>
      </c>
      <c r="V28" s="891">
        <f t="shared" si="10"/>
        <v>0</v>
      </c>
      <c r="W28" s="891">
        <f t="shared" si="10"/>
        <v>0</v>
      </c>
      <c r="X28" s="891">
        <f t="shared" si="10"/>
        <v>0</v>
      </c>
      <c r="Y28" s="891">
        <f t="shared" si="10"/>
        <v>0</v>
      </c>
      <c r="Z28" s="891">
        <f t="shared" si="10"/>
        <v>0</v>
      </c>
      <c r="AA28" s="891">
        <f t="shared" si="10"/>
        <v>0</v>
      </c>
      <c r="AB28" s="1357">
        <f t="shared" si="11"/>
        <v>0</v>
      </c>
      <c r="AC28" s="1341"/>
      <c r="AD28" s="891"/>
      <c r="AE28" s="1357">
        <v>0</v>
      </c>
      <c r="AF28" s="1357">
        <v>0</v>
      </c>
      <c r="AG28" s="1357">
        <v>0</v>
      </c>
      <c r="AH28" s="1357">
        <v>0</v>
      </c>
      <c r="AI28" s="1357">
        <v>0</v>
      </c>
      <c r="AJ28" s="1357">
        <v>0</v>
      </c>
      <c r="AK28" s="1357">
        <f t="shared" si="12"/>
        <v>0</v>
      </c>
      <c r="AL28" s="1360"/>
      <c r="AM28" s="1361"/>
      <c r="AN28" s="1360"/>
      <c r="AO28" s="1360"/>
      <c r="AP28" s="1360"/>
      <c r="AQ28" s="1361"/>
      <c r="AR28" s="1361">
        <f t="shared" si="13"/>
        <v>0</v>
      </c>
      <c r="AS28" s="1358">
        <f t="shared" si="14"/>
        <v>0</v>
      </c>
      <c r="AT28" s="1357">
        <f t="shared" si="14"/>
        <v>0</v>
      </c>
      <c r="AU28" s="1357">
        <f t="shared" si="14"/>
        <v>0</v>
      </c>
      <c r="AV28" s="1357">
        <f t="shared" si="14"/>
        <v>0</v>
      </c>
      <c r="AW28" s="1357">
        <f t="shared" si="14"/>
        <v>0</v>
      </c>
      <c r="AX28" s="1357">
        <f t="shared" si="14"/>
        <v>0</v>
      </c>
      <c r="AY28" s="1357">
        <f t="shared" si="15"/>
        <v>0</v>
      </c>
      <c r="AZ28" s="3088">
        <f t="shared" si="16"/>
        <v>0</v>
      </c>
      <c r="BA28" s="3325"/>
      <c r="BB28" s="1357">
        <v>0</v>
      </c>
      <c r="BC28" s="1357">
        <v>0</v>
      </c>
      <c r="BD28" s="1357">
        <v>0</v>
      </c>
      <c r="BE28" s="1357">
        <v>0</v>
      </c>
      <c r="BF28" s="1357">
        <v>0</v>
      </c>
      <c r="BG28" s="1357">
        <f t="shared" si="17"/>
        <v>0</v>
      </c>
      <c r="BH28" s="1357"/>
      <c r="BI28" s="1357"/>
      <c r="BJ28" s="1366"/>
      <c r="BK28" s="1366"/>
      <c r="BL28" s="1366"/>
      <c r="BM28" s="1366">
        <f t="shared" si="18"/>
        <v>0</v>
      </c>
      <c r="BN28" s="1357">
        <f t="shared" ref="BN28:BR31" si="24">BB28+BH28</f>
        <v>0</v>
      </c>
      <c r="BO28" s="1357">
        <f t="shared" si="24"/>
        <v>0</v>
      </c>
      <c r="BP28" s="1357">
        <f t="shared" si="24"/>
        <v>0</v>
      </c>
      <c r="BQ28" s="1357">
        <f t="shared" si="24"/>
        <v>0</v>
      </c>
      <c r="BR28" s="1357">
        <f t="shared" si="24"/>
        <v>0</v>
      </c>
      <c r="BS28" s="1357">
        <f t="shared" si="20"/>
        <v>0</v>
      </c>
      <c r="BT28" s="891"/>
      <c r="BU28" s="891"/>
      <c r="CD28" s="3319">
        <v>0</v>
      </c>
      <c r="CE28" s="3319">
        <v>0</v>
      </c>
      <c r="CF28" s="3319">
        <v>0</v>
      </c>
      <c r="CG28" s="3319">
        <v>0</v>
      </c>
      <c r="CH28" s="3319">
        <v>0</v>
      </c>
      <c r="CI28" s="3319">
        <v>0</v>
      </c>
      <c r="CJ28" s="3319">
        <v>0</v>
      </c>
      <c r="CK28" s="3320"/>
      <c r="CL28" s="3321">
        <f t="shared" si="21"/>
        <v>0</v>
      </c>
      <c r="CM28" s="3321">
        <f t="shared" si="4"/>
        <v>0</v>
      </c>
      <c r="CN28" s="3321">
        <f t="shared" si="4"/>
        <v>0</v>
      </c>
      <c r="CO28" s="3321">
        <f t="shared" si="4"/>
        <v>0</v>
      </c>
      <c r="CP28" s="3321">
        <f t="shared" si="4"/>
        <v>0</v>
      </c>
      <c r="CQ28" s="3321">
        <f t="shared" si="4"/>
        <v>0</v>
      </c>
      <c r="CR28" s="3321">
        <f t="shared" si="4"/>
        <v>0</v>
      </c>
      <c r="CS28" s="3321"/>
      <c r="CT28" s="885">
        <v>0</v>
      </c>
      <c r="CU28" s="885">
        <v>0</v>
      </c>
      <c r="CV28" s="885">
        <v>0</v>
      </c>
      <c r="CW28" s="885">
        <v>0</v>
      </c>
      <c r="CX28" s="885">
        <v>0</v>
      </c>
      <c r="CY28" s="885">
        <v>0</v>
      </c>
      <c r="CZ28" s="885">
        <v>0</v>
      </c>
      <c r="DB28" s="3321">
        <f t="shared" si="5"/>
        <v>0</v>
      </c>
      <c r="DC28" s="3321">
        <f t="shared" si="6"/>
        <v>0</v>
      </c>
      <c r="DD28" s="3321">
        <f t="shared" si="6"/>
        <v>0</v>
      </c>
      <c r="DE28" s="3321">
        <f t="shared" si="6"/>
        <v>0</v>
      </c>
      <c r="DF28" s="3321">
        <f t="shared" si="6"/>
        <v>0</v>
      </c>
      <c r="DG28" s="3321">
        <f t="shared" si="6"/>
        <v>0</v>
      </c>
      <c r="DH28" s="3321"/>
      <c r="DI28" s="885">
        <v>0</v>
      </c>
      <c r="DJ28" s="885">
        <v>0</v>
      </c>
      <c r="DK28" s="885">
        <v>0</v>
      </c>
      <c r="DL28" s="885">
        <v>0</v>
      </c>
      <c r="DM28" s="885">
        <v>0</v>
      </c>
      <c r="DN28" s="885">
        <v>0</v>
      </c>
      <c r="DP28" s="3321">
        <f t="shared" si="22"/>
        <v>0</v>
      </c>
      <c r="DQ28" s="3321">
        <f t="shared" si="22"/>
        <v>0</v>
      </c>
      <c r="DR28" s="3321">
        <f t="shared" si="22"/>
        <v>0</v>
      </c>
      <c r="DS28" s="3321">
        <f t="shared" si="23"/>
        <v>0</v>
      </c>
      <c r="DT28" s="3321">
        <f t="shared" si="23"/>
        <v>0</v>
      </c>
    </row>
    <row r="29" spans="1:124" ht="13.9" hidden="1" customHeight="1">
      <c r="A29" s="1170"/>
      <c r="B29" s="1354"/>
      <c r="C29" s="1368"/>
      <c r="D29" s="3323"/>
      <c r="E29" s="1357">
        <v>0</v>
      </c>
      <c r="F29" s="1357">
        <v>0</v>
      </c>
      <c r="G29" s="1357">
        <v>0</v>
      </c>
      <c r="H29" s="1357">
        <v>0</v>
      </c>
      <c r="I29" s="1357">
        <v>0</v>
      </c>
      <c r="J29" s="1357">
        <v>0</v>
      </c>
      <c r="K29" s="1357">
        <v>0</v>
      </c>
      <c r="L29" s="1357">
        <f t="shared" si="8"/>
        <v>0</v>
      </c>
      <c r="M29" s="1440"/>
      <c r="N29" s="1440"/>
      <c r="O29" s="1440"/>
      <c r="P29" s="1440"/>
      <c r="Q29" s="1440"/>
      <c r="R29" s="1440"/>
      <c r="S29" s="1440"/>
      <c r="T29" s="1440">
        <f t="shared" si="9"/>
        <v>0</v>
      </c>
      <c r="U29" s="1951">
        <f t="shared" si="10"/>
        <v>0</v>
      </c>
      <c r="V29" s="891">
        <f t="shared" si="10"/>
        <v>0</v>
      </c>
      <c r="W29" s="891">
        <f t="shared" si="10"/>
        <v>0</v>
      </c>
      <c r="X29" s="891">
        <f t="shared" si="10"/>
        <v>0</v>
      </c>
      <c r="Y29" s="891">
        <f t="shared" si="10"/>
        <v>0</v>
      </c>
      <c r="Z29" s="891">
        <f t="shared" si="10"/>
        <v>0</v>
      </c>
      <c r="AA29" s="891">
        <f t="shared" si="10"/>
        <v>0</v>
      </c>
      <c r="AB29" s="1357">
        <f t="shared" si="11"/>
        <v>0</v>
      </c>
      <c r="AC29" s="1341"/>
      <c r="AD29" s="891"/>
      <c r="AE29" s="1357">
        <v>0</v>
      </c>
      <c r="AF29" s="1357">
        <v>0</v>
      </c>
      <c r="AG29" s="1357">
        <v>0</v>
      </c>
      <c r="AH29" s="1357">
        <v>0</v>
      </c>
      <c r="AI29" s="1357">
        <v>0</v>
      </c>
      <c r="AJ29" s="1357">
        <v>0</v>
      </c>
      <c r="AK29" s="1357">
        <f t="shared" si="12"/>
        <v>0</v>
      </c>
      <c r="AL29" s="1360"/>
      <c r="AM29" s="1361"/>
      <c r="AN29" s="1360"/>
      <c r="AO29" s="1360"/>
      <c r="AP29" s="1360"/>
      <c r="AQ29" s="1361"/>
      <c r="AR29" s="1361">
        <f t="shared" si="13"/>
        <v>0</v>
      </c>
      <c r="AS29" s="1358">
        <f t="shared" si="14"/>
        <v>0</v>
      </c>
      <c r="AT29" s="1357">
        <f t="shared" si="14"/>
        <v>0</v>
      </c>
      <c r="AU29" s="1357">
        <f t="shared" si="14"/>
        <v>0</v>
      </c>
      <c r="AV29" s="1357">
        <f t="shared" si="14"/>
        <v>0</v>
      </c>
      <c r="AW29" s="1357">
        <f t="shared" si="14"/>
        <v>0</v>
      </c>
      <c r="AX29" s="1357">
        <f t="shared" si="14"/>
        <v>0</v>
      </c>
      <c r="AY29" s="1357">
        <f t="shared" si="15"/>
        <v>0</v>
      </c>
      <c r="AZ29" s="3088">
        <f t="shared" si="16"/>
        <v>0</v>
      </c>
      <c r="BA29" s="3325"/>
      <c r="BB29" s="1357">
        <v>0</v>
      </c>
      <c r="BC29" s="1357">
        <v>0</v>
      </c>
      <c r="BD29" s="1357">
        <v>0</v>
      </c>
      <c r="BE29" s="1357">
        <v>0</v>
      </c>
      <c r="BF29" s="1357">
        <v>0</v>
      </c>
      <c r="BG29" s="1357">
        <f t="shared" si="17"/>
        <v>0</v>
      </c>
      <c r="BH29" s="1357"/>
      <c r="BI29" s="1357"/>
      <c r="BJ29" s="1366"/>
      <c r="BK29" s="1366"/>
      <c r="BL29" s="1366"/>
      <c r="BM29" s="1366">
        <f t="shared" si="18"/>
        <v>0</v>
      </c>
      <c r="BN29" s="1357">
        <f t="shared" si="24"/>
        <v>0</v>
      </c>
      <c r="BO29" s="1357">
        <f t="shared" si="24"/>
        <v>0</v>
      </c>
      <c r="BP29" s="1357">
        <f t="shared" si="24"/>
        <v>0</v>
      </c>
      <c r="BQ29" s="1357">
        <f t="shared" si="24"/>
        <v>0</v>
      </c>
      <c r="BR29" s="1357">
        <f t="shared" si="24"/>
        <v>0</v>
      </c>
      <c r="BS29" s="1357">
        <f t="shared" si="20"/>
        <v>0</v>
      </c>
      <c r="BT29" s="891"/>
      <c r="BU29" s="891"/>
      <c r="CD29" s="3319">
        <v>0</v>
      </c>
      <c r="CE29" s="3319">
        <v>0</v>
      </c>
      <c r="CF29" s="3319">
        <v>0</v>
      </c>
      <c r="CG29" s="3319">
        <v>0</v>
      </c>
      <c r="CH29" s="3319">
        <v>0</v>
      </c>
      <c r="CI29" s="3319">
        <v>0</v>
      </c>
      <c r="CJ29" s="3319">
        <v>0</v>
      </c>
      <c r="CK29" s="3320"/>
      <c r="CL29" s="3321">
        <f t="shared" si="21"/>
        <v>0</v>
      </c>
      <c r="CM29" s="3321">
        <f t="shared" si="4"/>
        <v>0</v>
      </c>
      <c r="CN29" s="3321">
        <f t="shared" si="4"/>
        <v>0</v>
      </c>
      <c r="CO29" s="3321">
        <f t="shared" si="4"/>
        <v>0</v>
      </c>
      <c r="CP29" s="3321">
        <f t="shared" si="4"/>
        <v>0</v>
      </c>
      <c r="CQ29" s="3321">
        <f t="shared" si="4"/>
        <v>0</v>
      </c>
      <c r="CR29" s="3321">
        <f t="shared" si="4"/>
        <v>0</v>
      </c>
      <c r="CS29" s="3321"/>
      <c r="CT29" s="885">
        <v>0</v>
      </c>
      <c r="CU29" s="885">
        <v>0</v>
      </c>
      <c r="CV29" s="885">
        <v>0</v>
      </c>
      <c r="CW29" s="885">
        <v>0</v>
      </c>
      <c r="CX29" s="885">
        <v>0</v>
      </c>
      <c r="CY29" s="885">
        <v>0</v>
      </c>
      <c r="CZ29" s="885">
        <v>0</v>
      </c>
      <c r="DB29" s="3321">
        <f t="shared" si="5"/>
        <v>0</v>
      </c>
      <c r="DC29" s="3321">
        <f t="shared" si="6"/>
        <v>0</v>
      </c>
      <c r="DD29" s="3321">
        <f t="shared" si="6"/>
        <v>0</v>
      </c>
      <c r="DE29" s="3321">
        <f t="shared" si="6"/>
        <v>0</v>
      </c>
      <c r="DF29" s="3321">
        <f t="shared" si="6"/>
        <v>0</v>
      </c>
      <c r="DG29" s="3321">
        <f t="shared" si="6"/>
        <v>0</v>
      </c>
      <c r="DH29" s="3321"/>
      <c r="DI29" s="885">
        <v>0</v>
      </c>
      <c r="DJ29" s="885">
        <v>0</v>
      </c>
      <c r="DK29" s="885">
        <v>0</v>
      </c>
      <c r="DL29" s="885">
        <v>0</v>
      </c>
      <c r="DM29" s="885">
        <v>0</v>
      </c>
      <c r="DN29" s="885">
        <v>0</v>
      </c>
      <c r="DP29" s="3321">
        <f t="shared" si="22"/>
        <v>0</v>
      </c>
      <c r="DQ29" s="3321">
        <f t="shared" si="22"/>
        <v>0</v>
      </c>
      <c r="DR29" s="3321">
        <f t="shared" si="22"/>
        <v>0</v>
      </c>
      <c r="DS29" s="3321">
        <f t="shared" si="23"/>
        <v>0</v>
      </c>
      <c r="DT29" s="3321">
        <f t="shared" si="23"/>
        <v>0</v>
      </c>
    </row>
    <row r="30" spans="1:124" ht="22.5" hidden="1" customHeight="1">
      <c r="A30" s="911">
        <v>2</v>
      </c>
      <c r="B30" s="1354"/>
      <c r="C30" s="1368" t="s">
        <v>748</v>
      </c>
      <c r="D30" s="3323"/>
      <c r="E30" s="1357">
        <v>0</v>
      </c>
      <c r="F30" s="1357">
        <v>0</v>
      </c>
      <c r="G30" s="1357">
        <v>0</v>
      </c>
      <c r="H30" s="1357">
        <v>0</v>
      </c>
      <c r="I30" s="1357">
        <v>0</v>
      </c>
      <c r="J30" s="1357">
        <v>0</v>
      </c>
      <c r="K30" s="1357">
        <v>0</v>
      </c>
      <c r="L30" s="1357">
        <f t="shared" si="8"/>
        <v>0</v>
      </c>
      <c r="M30" s="1440"/>
      <c r="N30" s="1440"/>
      <c r="O30" s="1440"/>
      <c r="P30" s="1440"/>
      <c r="Q30" s="1440"/>
      <c r="R30" s="1440"/>
      <c r="S30" s="1440"/>
      <c r="T30" s="1440">
        <f t="shared" si="9"/>
        <v>0</v>
      </c>
      <c r="U30" s="1951">
        <f t="shared" si="10"/>
        <v>0</v>
      </c>
      <c r="V30" s="891">
        <f t="shared" si="10"/>
        <v>0</v>
      </c>
      <c r="W30" s="891">
        <f t="shared" si="10"/>
        <v>0</v>
      </c>
      <c r="X30" s="891">
        <f t="shared" si="10"/>
        <v>0</v>
      </c>
      <c r="Y30" s="891">
        <f t="shared" si="10"/>
        <v>0</v>
      </c>
      <c r="Z30" s="891">
        <f t="shared" si="10"/>
        <v>0</v>
      </c>
      <c r="AA30" s="891">
        <f t="shared" si="10"/>
        <v>0</v>
      </c>
      <c r="AB30" s="1357">
        <f t="shared" si="11"/>
        <v>0</v>
      </c>
      <c r="AC30" s="1341"/>
      <c r="AD30" s="891"/>
      <c r="AE30" s="1357">
        <v>0</v>
      </c>
      <c r="AF30" s="1357">
        <v>0</v>
      </c>
      <c r="AG30" s="1357">
        <v>0</v>
      </c>
      <c r="AH30" s="1357">
        <v>0</v>
      </c>
      <c r="AI30" s="1357">
        <v>0</v>
      </c>
      <c r="AJ30" s="1357">
        <v>0</v>
      </c>
      <c r="AK30" s="1357">
        <f t="shared" si="12"/>
        <v>0</v>
      </c>
      <c r="AL30" s="1360"/>
      <c r="AM30" s="1361"/>
      <c r="AN30" s="1360"/>
      <c r="AO30" s="1360"/>
      <c r="AP30" s="1360"/>
      <c r="AQ30" s="1361"/>
      <c r="AR30" s="1361">
        <f t="shared" si="13"/>
        <v>0</v>
      </c>
      <c r="AS30" s="1358">
        <f t="shared" si="14"/>
        <v>0</v>
      </c>
      <c r="AT30" s="1357">
        <f t="shared" si="14"/>
        <v>0</v>
      </c>
      <c r="AU30" s="1357">
        <f t="shared" si="14"/>
        <v>0</v>
      </c>
      <c r="AV30" s="1357">
        <f t="shared" si="14"/>
        <v>0</v>
      </c>
      <c r="AW30" s="1357">
        <f t="shared" si="14"/>
        <v>0</v>
      </c>
      <c r="AX30" s="1357">
        <f t="shared" si="14"/>
        <v>0</v>
      </c>
      <c r="AY30" s="1357">
        <f t="shared" si="15"/>
        <v>0</v>
      </c>
      <c r="AZ30" s="2029">
        <f t="shared" si="16"/>
        <v>0</v>
      </c>
      <c r="BA30" s="3325"/>
      <c r="BB30" s="1357">
        <v>0</v>
      </c>
      <c r="BC30" s="1357">
        <v>0</v>
      </c>
      <c r="BD30" s="1357">
        <v>0</v>
      </c>
      <c r="BE30" s="1357">
        <v>0</v>
      </c>
      <c r="BF30" s="1357">
        <v>0</v>
      </c>
      <c r="BG30" s="1357">
        <f t="shared" si="17"/>
        <v>0</v>
      </c>
      <c r="BH30" s="1357"/>
      <c r="BI30" s="1357"/>
      <c r="BJ30" s="1366"/>
      <c r="BK30" s="1366"/>
      <c r="BL30" s="1366"/>
      <c r="BM30" s="1366">
        <f t="shared" si="18"/>
        <v>0</v>
      </c>
      <c r="BN30" s="1357">
        <f t="shared" si="24"/>
        <v>0</v>
      </c>
      <c r="BO30" s="1357">
        <f t="shared" si="24"/>
        <v>0</v>
      </c>
      <c r="BP30" s="1357">
        <f t="shared" si="24"/>
        <v>0</v>
      </c>
      <c r="BQ30" s="1357">
        <f t="shared" si="24"/>
        <v>0</v>
      </c>
      <c r="BR30" s="1357">
        <f t="shared" si="24"/>
        <v>0</v>
      </c>
      <c r="BS30" s="1357">
        <f t="shared" si="20"/>
        <v>0</v>
      </c>
      <c r="BT30" s="891" t="s">
        <v>1527</v>
      </c>
      <c r="BU30" s="1341" t="s">
        <v>1524</v>
      </c>
      <c r="CD30" s="3319">
        <v>0</v>
      </c>
      <c r="CE30" s="3319">
        <v>0</v>
      </c>
      <c r="CF30" s="3319">
        <v>0</v>
      </c>
      <c r="CG30" s="3319">
        <v>0</v>
      </c>
      <c r="CH30" s="3319">
        <v>0</v>
      </c>
      <c r="CI30" s="3319">
        <v>0</v>
      </c>
      <c r="CJ30" s="3319">
        <v>0</v>
      </c>
      <c r="CK30" s="3320"/>
      <c r="CL30" s="3321">
        <f t="shared" si="21"/>
        <v>0</v>
      </c>
      <c r="CM30" s="3321">
        <f t="shared" si="4"/>
        <v>0</v>
      </c>
      <c r="CN30" s="3321">
        <f t="shared" si="4"/>
        <v>0</v>
      </c>
      <c r="CO30" s="3321">
        <f t="shared" si="4"/>
        <v>0</v>
      </c>
      <c r="CP30" s="3321">
        <f t="shared" si="4"/>
        <v>0</v>
      </c>
      <c r="CQ30" s="3321">
        <f t="shared" si="4"/>
        <v>0</v>
      </c>
      <c r="CR30" s="3321">
        <f t="shared" si="4"/>
        <v>0</v>
      </c>
      <c r="CS30" s="3321"/>
      <c r="CT30" s="885">
        <v>0</v>
      </c>
      <c r="CU30" s="885">
        <v>0</v>
      </c>
      <c r="CV30" s="885">
        <v>0</v>
      </c>
      <c r="CW30" s="885">
        <v>0</v>
      </c>
      <c r="CX30" s="885">
        <v>0</v>
      </c>
      <c r="CY30" s="885">
        <v>0</v>
      </c>
      <c r="CZ30" s="885">
        <v>0</v>
      </c>
      <c r="DB30" s="3321">
        <f t="shared" si="5"/>
        <v>0</v>
      </c>
      <c r="DC30" s="3321">
        <f t="shared" si="6"/>
        <v>0</v>
      </c>
      <c r="DD30" s="3321">
        <f t="shared" si="6"/>
        <v>0</v>
      </c>
      <c r="DE30" s="3321">
        <f t="shared" si="6"/>
        <v>0</v>
      </c>
      <c r="DF30" s="3321">
        <f t="shared" si="6"/>
        <v>0</v>
      </c>
      <c r="DG30" s="3321">
        <f t="shared" si="6"/>
        <v>0</v>
      </c>
      <c r="DH30" s="3321"/>
      <c r="DI30" s="885">
        <v>0</v>
      </c>
      <c r="DJ30" s="885">
        <v>0</v>
      </c>
      <c r="DK30" s="885">
        <v>0</v>
      </c>
      <c r="DL30" s="885">
        <v>0</v>
      </c>
      <c r="DM30" s="885">
        <v>0</v>
      </c>
      <c r="DN30" s="885">
        <v>0</v>
      </c>
      <c r="DP30" s="3321">
        <f t="shared" si="22"/>
        <v>0</v>
      </c>
      <c r="DQ30" s="3321">
        <f t="shared" si="22"/>
        <v>0</v>
      </c>
      <c r="DR30" s="3321">
        <f t="shared" si="22"/>
        <v>0</v>
      </c>
      <c r="DS30" s="3321">
        <f t="shared" si="23"/>
        <v>0</v>
      </c>
      <c r="DT30" s="3321">
        <f t="shared" si="23"/>
        <v>0</v>
      </c>
    </row>
    <row r="31" spans="1:124" ht="13.9" hidden="1" customHeight="1">
      <c r="A31" s="1165"/>
      <c r="B31" s="1370"/>
      <c r="C31" s="1368" t="s">
        <v>747</v>
      </c>
      <c r="D31" s="3326"/>
      <c r="E31" s="1372">
        <v>0</v>
      </c>
      <c r="F31" s="1372">
        <v>0</v>
      </c>
      <c r="G31" s="1373">
        <v>0</v>
      </c>
      <c r="H31" s="1373">
        <v>0</v>
      </c>
      <c r="I31" s="1373">
        <v>0</v>
      </c>
      <c r="J31" s="1373">
        <v>0</v>
      </c>
      <c r="K31" s="1373">
        <v>0</v>
      </c>
      <c r="L31" s="1373">
        <f t="shared" si="8"/>
        <v>0</v>
      </c>
      <c r="M31" s="1496"/>
      <c r="N31" s="1496"/>
      <c r="O31" s="1496"/>
      <c r="P31" s="1496"/>
      <c r="Q31" s="1496"/>
      <c r="R31" s="1496"/>
      <c r="S31" s="1496"/>
      <c r="T31" s="1444">
        <f t="shared" si="9"/>
        <v>0</v>
      </c>
      <c r="U31" s="1951">
        <f t="shared" si="10"/>
        <v>0</v>
      </c>
      <c r="V31" s="891">
        <f t="shared" si="10"/>
        <v>0</v>
      </c>
      <c r="W31" s="891">
        <f t="shared" si="10"/>
        <v>0</v>
      </c>
      <c r="X31" s="891">
        <f t="shared" si="10"/>
        <v>0</v>
      </c>
      <c r="Y31" s="891">
        <f t="shared" si="10"/>
        <v>0</v>
      </c>
      <c r="Z31" s="891">
        <f t="shared" si="10"/>
        <v>0</v>
      </c>
      <c r="AA31" s="891">
        <f t="shared" si="10"/>
        <v>0</v>
      </c>
      <c r="AB31" s="1374">
        <f t="shared" si="11"/>
        <v>0</v>
      </c>
      <c r="AC31" s="1341"/>
      <c r="AD31" s="889"/>
      <c r="AE31" s="1372">
        <v>0</v>
      </c>
      <c r="AF31" s="1372">
        <v>0</v>
      </c>
      <c r="AG31" s="1373">
        <v>0</v>
      </c>
      <c r="AH31" s="1373">
        <v>0</v>
      </c>
      <c r="AI31" s="1373">
        <v>0</v>
      </c>
      <c r="AJ31" s="1373">
        <v>0</v>
      </c>
      <c r="AK31" s="1373">
        <f t="shared" si="12"/>
        <v>0</v>
      </c>
      <c r="AL31" s="1377"/>
      <c r="AM31" s="1378"/>
      <c r="AN31" s="1377"/>
      <c r="AO31" s="1377"/>
      <c r="AP31" s="1377"/>
      <c r="AQ31" s="1379"/>
      <c r="AR31" s="1378">
        <f t="shared" si="13"/>
        <v>0</v>
      </c>
      <c r="AS31" s="1358">
        <f t="shared" si="14"/>
        <v>0</v>
      </c>
      <c r="AT31" s="1357">
        <f t="shared" si="14"/>
        <v>0</v>
      </c>
      <c r="AU31" s="1357">
        <f t="shared" si="14"/>
        <v>0</v>
      </c>
      <c r="AV31" s="1357">
        <f t="shared" si="14"/>
        <v>0</v>
      </c>
      <c r="AW31" s="1357">
        <f t="shared" si="14"/>
        <v>0</v>
      </c>
      <c r="AX31" s="1357">
        <f t="shared" si="14"/>
        <v>0</v>
      </c>
      <c r="AY31" s="1357">
        <f t="shared" si="15"/>
        <v>0</v>
      </c>
      <c r="AZ31" s="3113">
        <f t="shared" si="16"/>
        <v>0</v>
      </c>
      <c r="BA31" s="3327"/>
      <c r="BB31" s="1372">
        <v>0</v>
      </c>
      <c r="BC31" s="1372">
        <v>0</v>
      </c>
      <c r="BD31" s="1373">
        <v>0</v>
      </c>
      <c r="BE31" s="1373">
        <v>0</v>
      </c>
      <c r="BF31" s="1373">
        <v>0</v>
      </c>
      <c r="BG31" s="1373">
        <f t="shared" si="17"/>
        <v>0</v>
      </c>
      <c r="BH31" s="1372"/>
      <c r="BI31" s="1372"/>
      <c r="BJ31" s="1388"/>
      <c r="BK31" s="1388"/>
      <c r="BL31" s="1388"/>
      <c r="BM31" s="1443">
        <f t="shared" si="18"/>
        <v>0</v>
      </c>
      <c r="BN31" s="1372">
        <f t="shared" si="24"/>
        <v>0</v>
      </c>
      <c r="BO31" s="1372">
        <f t="shared" si="24"/>
        <v>0</v>
      </c>
      <c r="BP31" s="1357">
        <f t="shared" si="24"/>
        <v>0</v>
      </c>
      <c r="BQ31" s="1357">
        <f t="shared" si="24"/>
        <v>0</v>
      </c>
      <c r="BR31" s="1357">
        <f t="shared" si="24"/>
        <v>0</v>
      </c>
      <c r="BS31" s="1374">
        <f t="shared" si="20"/>
        <v>0</v>
      </c>
      <c r="BT31" s="889"/>
      <c r="BU31" s="889"/>
      <c r="CD31" s="3319">
        <v>0</v>
      </c>
      <c r="CE31" s="3319">
        <v>0</v>
      </c>
      <c r="CF31" s="3319">
        <v>0</v>
      </c>
      <c r="CG31" s="3319">
        <v>0</v>
      </c>
      <c r="CH31" s="3319">
        <v>0</v>
      </c>
      <c r="CI31" s="3319">
        <v>0</v>
      </c>
      <c r="CJ31" s="3319">
        <v>0</v>
      </c>
      <c r="CK31" s="3320"/>
      <c r="CL31" s="3321">
        <f t="shared" si="21"/>
        <v>0</v>
      </c>
      <c r="CM31" s="3321">
        <f t="shared" si="4"/>
        <v>0</v>
      </c>
      <c r="CN31" s="3321">
        <f t="shared" si="4"/>
        <v>0</v>
      </c>
      <c r="CO31" s="3321">
        <f t="shared" si="4"/>
        <v>0</v>
      </c>
      <c r="CP31" s="3321">
        <f t="shared" si="4"/>
        <v>0</v>
      </c>
      <c r="CQ31" s="3321">
        <f t="shared" si="4"/>
        <v>0</v>
      </c>
      <c r="CR31" s="3321">
        <f t="shared" si="4"/>
        <v>0</v>
      </c>
      <c r="CS31" s="3321"/>
      <c r="CT31" s="885">
        <v>0</v>
      </c>
      <c r="CU31" s="885">
        <v>0</v>
      </c>
      <c r="CV31" s="885">
        <v>0</v>
      </c>
      <c r="CW31" s="885">
        <v>0</v>
      </c>
      <c r="CX31" s="885">
        <v>0</v>
      </c>
      <c r="CY31" s="885">
        <v>0</v>
      </c>
      <c r="CZ31" s="885">
        <v>0</v>
      </c>
      <c r="DB31" s="3321">
        <f t="shared" si="5"/>
        <v>0</v>
      </c>
      <c r="DC31" s="3321">
        <f t="shared" si="6"/>
        <v>0</v>
      </c>
      <c r="DD31" s="3321">
        <f t="shared" si="6"/>
        <v>0</v>
      </c>
      <c r="DE31" s="3321">
        <f t="shared" si="6"/>
        <v>0</v>
      </c>
      <c r="DF31" s="3321">
        <f t="shared" si="6"/>
        <v>0</v>
      </c>
      <c r="DG31" s="3321">
        <f t="shared" si="6"/>
        <v>0</v>
      </c>
      <c r="DH31" s="3321"/>
      <c r="DI31" s="885">
        <v>0</v>
      </c>
      <c r="DJ31" s="885">
        <v>0</v>
      </c>
      <c r="DK31" s="885">
        <v>0</v>
      </c>
      <c r="DL31" s="885">
        <v>0</v>
      </c>
      <c r="DM31" s="885">
        <v>0</v>
      </c>
      <c r="DN31" s="885">
        <v>0</v>
      </c>
      <c r="DP31" s="3321">
        <f t="shared" si="22"/>
        <v>0</v>
      </c>
      <c r="DQ31" s="3321">
        <f t="shared" si="22"/>
        <v>0</v>
      </c>
      <c r="DR31" s="3321">
        <f t="shared" si="22"/>
        <v>0</v>
      </c>
      <c r="DS31" s="3321">
        <f t="shared" si="23"/>
        <v>0</v>
      </c>
      <c r="DT31" s="3321">
        <f t="shared" si="23"/>
        <v>0</v>
      </c>
    </row>
    <row r="32" spans="1:124" ht="21" customHeight="1">
      <c r="A32" s="1165" t="s">
        <v>759</v>
      </c>
      <c r="B32" s="3315" t="s">
        <v>706</v>
      </c>
      <c r="C32" s="2897" t="s">
        <v>486</v>
      </c>
      <c r="D32" s="3328"/>
      <c r="E32" s="1917">
        <v>6.4799999999999995</v>
      </c>
      <c r="F32" s="1917">
        <v>3000</v>
      </c>
      <c r="G32" s="1917">
        <v>197183.7</v>
      </c>
      <c r="H32" s="1917">
        <v>0</v>
      </c>
      <c r="I32" s="1917">
        <v>0</v>
      </c>
      <c r="J32" s="1917">
        <v>2500</v>
      </c>
      <c r="K32" s="1917">
        <v>60000</v>
      </c>
      <c r="L32" s="1917">
        <f t="shared" si="8"/>
        <v>262683.7</v>
      </c>
      <c r="M32" s="3329">
        <f t="shared" ref="M32:S32" si="25">SUM(M33:M52)</f>
        <v>0</v>
      </c>
      <c r="N32" s="1926">
        <f t="shared" si="25"/>
        <v>0</v>
      </c>
      <c r="O32" s="1926">
        <f t="shared" si="25"/>
        <v>-41391</v>
      </c>
      <c r="P32" s="1926">
        <f>SUM(P33:P52)</f>
        <v>0</v>
      </c>
      <c r="Q32" s="1926">
        <f>SUM(Q33:Q52)</f>
        <v>0</v>
      </c>
      <c r="R32" s="1926">
        <f t="shared" si="25"/>
        <v>0</v>
      </c>
      <c r="S32" s="1926">
        <f t="shared" si="25"/>
        <v>0</v>
      </c>
      <c r="T32" s="1926">
        <f t="shared" si="9"/>
        <v>-41391</v>
      </c>
      <c r="U32" s="2899">
        <f t="shared" ref="U32:AA32" si="26">SUM(U33:U52)</f>
        <v>6.4799999999999995</v>
      </c>
      <c r="V32" s="1917">
        <f t="shared" si="26"/>
        <v>3000</v>
      </c>
      <c r="W32" s="1917">
        <f t="shared" si="26"/>
        <v>156708.70000000001</v>
      </c>
      <c r="X32" s="1917">
        <f t="shared" si="26"/>
        <v>0</v>
      </c>
      <c r="Y32" s="1917">
        <f>SUM(Y33:Y52)</f>
        <v>0</v>
      </c>
      <c r="Z32" s="1917">
        <f t="shared" si="26"/>
        <v>2500</v>
      </c>
      <c r="AA32" s="1917">
        <f t="shared" si="26"/>
        <v>60000</v>
      </c>
      <c r="AB32" s="1917">
        <f t="shared" si="11"/>
        <v>222208.7</v>
      </c>
      <c r="AC32" s="3330"/>
      <c r="AD32" s="1917"/>
      <c r="AE32" s="1917">
        <v>4.5</v>
      </c>
      <c r="AF32" s="1917">
        <v>110000</v>
      </c>
      <c r="AG32" s="1917">
        <v>147242</v>
      </c>
      <c r="AH32" s="1917">
        <v>0</v>
      </c>
      <c r="AI32" s="1917">
        <v>0</v>
      </c>
      <c r="AJ32" s="1917">
        <v>0</v>
      </c>
      <c r="AK32" s="1917">
        <f t="shared" si="12"/>
        <v>257242</v>
      </c>
      <c r="AL32" s="1917">
        <f t="shared" ref="AL32:AQ32" si="27">SUM(AL33:AL52)</f>
        <v>0</v>
      </c>
      <c r="AM32" s="1926">
        <f t="shared" si="27"/>
        <v>-87000</v>
      </c>
      <c r="AN32" s="1917">
        <f t="shared" si="27"/>
        <v>94015.1</v>
      </c>
      <c r="AO32" s="1917">
        <f t="shared" si="27"/>
        <v>0</v>
      </c>
      <c r="AP32" s="1917">
        <f t="shared" si="27"/>
        <v>0</v>
      </c>
      <c r="AQ32" s="1926">
        <f t="shared" si="27"/>
        <v>0</v>
      </c>
      <c r="AR32" s="1926">
        <f t="shared" si="13"/>
        <v>7015.1000000000058</v>
      </c>
      <c r="AS32" s="3316">
        <f t="shared" ref="AS32:AX32" si="28">SUM(AS33:AS52)</f>
        <v>4.5</v>
      </c>
      <c r="AT32" s="1917">
        <f t="shared" si="28"/>
        <v>23000.000000000004</v>
      </c>
      <c r="AU32" s="1917">
        <f t="shared" si="28"/>
        <v>241257.1</v>
      </c>
      <c r="AV32" s="1917">
        <f t="shared" si="28"/>
        <v>0</v>
      </c>
      <c r="AW32" s="1917">
        <f>SUM(AW33:AW52)</f>
        <v>0</v>
      </c>
      <c r="AX32" s="1917">
        <f t="shared" si="28"/>
        <v>0</v>
      </c>
      <c r="AY32" s="1917">
        <f t="shared" si="15"/>
        <v>264257.10000000003</v>
      </c>
      <c r="AZ32" s="3317">
        <f t="shared" si="16"/>
        <v>0</v>
      </c>
      <c r="BA32" s="3318"/>
      <c r="BB32" s="1917">
        <v>6.2299999999999995</v>
      </c>
      <c r="BC32" s="1917">
        <v>0</v>
      </c>
      <c r="BD32" s="1917">
        <v>18500</v>
      </c>
      <c r="BE32" s="1917">
        <v>9500</v>
      </c>
      <c r="BF32" s="1917">
        <v>228000</v>
      </c>
      <c r="BG32" s="1917">
        <f t="shared" si="17"/>
        <v>256000</v>
      </c>
      <c r="BH32" s="923">
        <f>SUM(BH33:BH52)</f>
        <v>0</v>
      </c>
      <c r="BI32" s="923">
        <f>SUM(BI33:BI52)</f>
        <v>0</v>
      </c>
      <c r="BJ32" s="951">
        <f>SUM(BJ33:BJ52)</f>
        <v>0</v>
      </c>
      <c r="BK32" s="951">
        <f>SUM(BK33:BK52)</f>
        <v>0</v>
      </c>
      <c r="BL32" s="951">
        <f>SUM(BL33:BL52)</f>
        <v>0</v>
      </c>
      <c r="BM32" s="951">
        <f t="shared" si="18"/>
        <v>0</v>
      </c>
      <c r="BN32" s="923">
        <f>SUM(BN33:BN52)</f>
        <v>6.2299999999999995</v>
      </c>
      <c r="BO32" s="923">
        <f>SUM(BO33:BO52)</f>
        <v>0</v>
      </c>
      <c r="BP32" s="923">
        <f>SUM(BP33:BP52)</f>
        <v>18500</v>
      </c>
      <c r="BQ32" s="923">
        <f>SUM(BQ33:BQ52)</f>
        <v>9500</v>
      </c>
      <c r="BR32" s="923">
        <f>SUM(BR33:BR52)</f>
        <v>228000</v>
      </c>
      <c r="BS32" s="923">
        <f t="shared" si="20"/>
        <v>256000</v>
      </c>
      <c r="BT32" s="923"/>
      <c r="BU32" s="923"/>
      <c r="CD32" s="3319">
        <v>5.5359999999999996</v>
      </c>
      <c r="CE32" s="3319">
        <v>71353.099999999991</v>
      </c>
      <c r="CF32" s="3319">
        <v>12247.100000000002</v>
      </c>
      <c r="CG32" s="3319">
        <v>0</v>
      </c>
      <c r="CH32" s="3319">
        <v>54600</v>
      </c>
      <c r="CI32" s="3319">
        <v>9499.2999999999993</v>
      </c>
      <c r="CJ32" s="3319">
        <v>108000</v>
      </c>
      <c r="CK32" s="3320"/>
      <c r="CL32" s="3321">
        <f t="shared" si="21"/>
        <v>-0.94399999999999995</v>
      </c>
      <c r="CM32" s="3321">
        <f t="shared" si="4"/>
        <v>68353.099999999991</v>
      </c>
      <c r="CN32" s="3321">
        <f t="shared" si="4"/>
        <v>-144461.6</v>
      </c>
      <c r="CO32" s="3321">
        <f t="shared" si="4"/>
        <v>0</v>
      </c>
      <c r="CP32" s="3321">
        <f t="shared" si="4"/>
        <v>54600</v>
      </c>
      <c r="CQ32" s="3321">
        <f t="shared" si="4"/>
        <v>6999.2999999999993</v>
      </c>
      <c r="CR32" s="3321">
        <f t="shared" si="4"/>
        <v>48000</v>
      </c>
      <c r="CS32" s="3321"/>
      <c r="CT32" s="885">
        <v>6.4799999999999995</v>
      </c>
      <c r="CU32" s="885">
        <v>3000</v>
      </c>
      <c r="CV32" s="885">
        <v>197183.7</v>
      </c>
      <c r="CW32" s="885">
        <v>0</v>
      </c>
      <c r="CX32" s="885">
        <v>2500</v>
      </c>
      <c r="CY32" s="885">
        <v>60000</v>
      </c>
      <c r="DB32" s="3321">
        <f t="shared" si="5"/>
        <v>1.9799999999999995</v>
      </c>
      <c r="DC32" s="3321">
        <f t="shared" si="6"/>
        <v>-20000.000000000004</v>
      </c>
      <c r="DD32" s="3321">
        <f t="shared" si="6"/>
        <v>-44073.399999999994</v>
      </c>
      <c r="DE32" s="3321">
        <f t="shared" si="6"/>
        <v>0</v>
      </c>
      <c r="DF32" s="3321">
        <f t="shared" si="6"/>
        <v>2500</v>
      </c>
      <c r="DG32" s="3321">
        <f t="shared" si="6"/>
        <v>60000</v>
      </c>
      <c r="DH32" s="3321"/>
      <c r="DI32" s="885">
        <v>4.5</v>
      </c>
      <c r="DJ32" s="885">
        <v>0</v>
      </c>
      <c r="DK32" s="885">
        <v>147242</v>
      </c>
      <c r="DL32" s="885">
        <v>0</v>
      </c>
      <c r="DM32" s="885">
        <v>0</v>
      </c>
      <c r="DP32" s="3321">
        <f t="shared" ref="DP32:DT82" si="29">DI32-BN32</f>
        <v>-1.7299999999999995</v>
      </c>
      <c r="DQ32" s="3321">
        <f t="shared" si="29"/>
        <v>0</v>
      </c>
      <c r="DR32" s="3321">
        <f t="shared" si="29"/>
        <v>128742</v>
      </c>
      <c r="DS32" s="3321">
        <f t="shared" si="29"/>
        <v>-9500</v>
      </c>
      <c r="DT32" s="3321">
        <f t="shared" si="29"/>
        <v>-228000</v>
      </c>
    </row>
    <row r="33" spans="1:124" ht="15" hidden="1">
      <c r="A33" s="912">
        <v>2</v>
      </c>
      <c r="B33" s="1943" t="s">
        <v>487</v>
      </c>
      <c r="C33" s="1337" t="s">
        <v>1528</v>
      </c>
      <c r="D33" s="3322"/>
      <c r="E33" s="1339">
        <v>0</v>
      </c>
      <c r="F33" s="1339">
        <v>0</v>
      </c>
      <c r="G33" s="1339">
        <v>0</v>
      </c>
      <c r="H33" s="1339">
        <v>0</v>
      </c>
      <c r="I33" s="1339">
        <v>0</v>
      </c>
      <c r="J33" s="1339">
        <v>0</v>
      </c>
      <c r="K33" s="1339">
        <v>0</v>
      </c>
      <c r="L33" s="1339">
        <f t="shared" si="8"/>
        <v>0</v>
      </c>
      <c r="M33" s="1944"/>
      <c r="N33" s="1440"/>
      <c r="O33" s="1440"/>
      <c r="P33" s="1440"/>
      <c r="Q33" s="1440"/>
      <c r="R33" s="1440"/>
      <c r="S33" s="1640"/>
      <c r="T33" s="1946">
        <f t="shared" si="9"/>
        <v>0</v>
      </c>
      <c r="U33" s="1951">
        <f t="shared" ref="U33:AA52" si="30">E33+M33</f>
        <v>0</v>
      </c>
      <c r="V33" s="891">
        <f t="shared" si="30"/>
        <v>0</v>
      </c>
      <c r="W33" s="891">
        <f t="shared" si="30"/>
        <v>0</v>
      </c>
      <c r="X33" s="891">
        <f t="shared" si="30"/>
        <v>0</v>
      </c>
      <c r="Y33" s="891">
        <f t="shared" si="30"/>
        <v>0</v>
      </c>
      <c r="Z33" s="891">
        <f t="shared" si="30"/>
        <v>0</v>
      </c>
      <c r="AA33" s="891">
        <f t="shared" si="30"/>
        <v>0</v>
      </c>
      <c r="AB33" s="1339">
        <f t="shared" si="11"/>
        <v>0</v>
      </c>
      <c r="AC33" s="1341"/>
      <c r="AD33" s="1341"/>
      <c r="AE33" s="1339">
        <v>0</v>
      </c>
      <c r="AF33" s="1339">
        <v>0</v>
      </c>
      <c r="AG33" s="1339">
        <v>0</v>
      </c>
      <c r="AH33" s="1339">
        <v>0</v>
      </c>
      <c r="AI33" s="1339">
        <v>0</v>
      </c>
      <c r="AJ33" s="1339">
        <v>0</v>
      </c>
      <c r="AK33" s="1339">
        <f t="shared" si="12"/>
        <v>0</v>
      </c>
      <c r="AL33" s="1002"/>
      <c r="AM33" s="1389"/>
      <c r="AN33" s="1002"/>
      <c r="AO33" s="1002"/>
      <c r="AP33" s="1002"/>
      <c r="AQ33" s="1389"/>
      <c r="AR33" s="1389">
        <f t="shared" si="13"/>
        <v>0</v>
      </c>
      <c r="AS33" s="1340">
        <f t="shared" ref="AS33:AX48" si="31">AE33+AL33</f>
        <v>0</v>
      </c>
      <c r="AT33" s="1339">
        <f t="shared" si="31"/>
        <v>0</v>
      </c>
      <c r="AU33" s="1339">
        <f t="shared" si="31"/>
        <v>0</v>
      </c>
      <c r="AV33" s="1339">
        <f t="shared" si="31"/>
        <v>0</v>
      </c>
      <c r="AW33" s="1339">
        <f t="shared" si="31"/>
        <v>0</v>
      </c>
      <c r="AX33" s="1339">
        <f t="shared" si="31"/>
        <v>0</v>
      </c>
      <c r="AY33" s="1342">
        <f t="shared" si="15"/>
        <v>0</v>
      </c>
      <c r="AZ33" s="3331">
        <f t="shared" si="16"/>
        <v>0</v>
      </c>
      <c r="BA33" s="3332"/>
      <c r="BB33" s="1339">
        <v>0</v>
      </c>
      <c r="BC33" s="1339">
        <v>0</v>
      </c>
      <c r="BD33" s="1339">
        <v>0</v>
      </c>
      <c r="BE33" s="1339">
        <v>0</v>
      </c>
      <c r="BF33" s="1339">
        <v>0</v>
      </c>
      <c r="BG33" s="1339">
        <f t="shared" si="17"/>
        <v>0</v>
      </c>
      <c r="BH33" s="930"/>
      <c r="BI33" s="930"/>
      <c r="BJ33" s="1546"/>
      <c r="BK33" s="1546"/>
      <c r="BL33" s="1546"/>
      <c r="BM33" s="1546">
        <f t="shared" si="18"/>
        <v>0</v>
      </c>
      <c r="BN33" s="1339">
        <f t="shared" ref="BN33:BR52" si="32">BB33+BH33</f>
        <v>0</v>
      </c>
      <c r="BO33" s="1339">
        <f t="shared" si="32"/>
        <v>0</v>
      </c>
      <c r="BP33" s="1339">
        <f t="shared" si="32"/>
        <v>0</v>
      </c>
      <c r="BQ33" s="1339">
        <f t="shared" si="32"/>
        <v>0</v>
      </c>
      <c r="BR33" s="1339">
        <f t="shared" si="32"/>
        <v>0</v>
      </c>
      <c r="BS33" s="1339">
        <f t="shared" si="20"/>
        <v>0</v>
      </c>
      <c r="BT33" s="1341" t="s">
        <v>1529</v>
      </c>
      <c r="BU33" s="1341" t="s">
        <v>1530</v>
      </c>
      <c r="CD33" s="3319">
        <v>0</v>
      </c>
      <c r="CE33" s="3319">
        <v>0</v>
      </c>
      <c r="CF33" s="3319">
        <v>0</v>
      </c>
      <c r="CG33" s="3319">
        <v>0</v>
      </c>
      <c r="CH33" s="3319">
        <v>0</v>
      </c>
      <c r="CI33" s="3319">
        <v>0</v>
      </c>
      <c r="CJ33" s="3319">
        <v>0</v>
      </c>
      <c r="CK33" s="3320"/>
      <c r="CL33" s="3321">
        <f t="shared" si="21"/>
        <v>0</v>
      </c>
      <c r="CM33" s="3321">
        <f t="shared" si="4"/>
        <v>0</v>
      </c>
      <c r="CN33" s="3321">
        <f t="shared" si="4"/>
        <v>0</v>
      </c>
      <c r="CO33" s="3321">
        <f t="shared" si="4"/>
        <v>0</v>
      </c>
      <c r="CP33" s="3321">
        <f t="shared" si="4"/>
        <v>0</v>
      </c>
      <c r="CQ33" s="3321">
        <f t="shared" si="4"/>
        <v>0</v>
      </c>
      <c r="CR33" s="3321">
        <f t="shared" si="4"/>
        <v>0</v>
      </c>
      <c r="CS33" s="3321"/>
      <c r="CT33" s="885">
        <v>0</v>
      </c>
      <c r="CU33" s="885">
        <v>0</v>
      </c>
      <c r="CV33" s="885">
        <v>0</v>
      </c>
      <c r="CW33" s="885">
        <v>0</v>
      </c>
      <c r="CX33" s="885">
        <v>0</v>
      </c>
      <c r="CY33" s="885">
        <v>0</v>
      </c>
      <c r="DB33" s="3321">
        <f t="shared" si="5"/>
        <v>0</v>
      </c>
      <c r="DC33" s="3321">
        <f t="shared" si="6"/>
        <v>0</v>
      </c>
      <c r="DD33" s="3321">
        <f t="shared" si="6"/>
        <v>0</v>
      </c>
      <c r="DE33" s="3321">
        <f t="shared" si="6"/>
        <v>0</v>
      </c>
      <c r="DF33" s="3321">
        <f t="shared" si="6"/>
        <v>0</v>
      </c>
      <c r="DG33" s="3321">
        <f t="shared" si="6"/>
        <v>0</v>
      </c>
      <c r="DH33" s="3321"/>
      <c r="DI33" s="885">
        <v>0</v>
      </c>
      <c r="DJ33" s="885">
        <v>0</v>
      </c>
      <c r="DK33" s="885">
        <v>0</v>
      </c>
      <c r="DL33" s="885">
        <v>0</v>
      </c>
      <c r="DM33" s="885">
        <v>0</v>
      </c>
      <c r="DP33" s="3321">
        <f t="shared" si="29"/>
        <v>0</v>
      </c>
      <c r="DQ33" s="3321">
        <f t="shared" si="29"/>
        <v>0</v>
      </c>
      <c r="DR33" s="3321">
        <f t="shared" si="29"/>
        <v>0</v>
      </c>
      <c r="DS33" s="3321">
        <f t="shared" si="29"/>
        <v>0</v>
      </c>
      <c r="DT33" s="3321">
        <f t="shared" si="29"/>
        <v>0</v>
      </c>
    </row>
    <row r="34" spans="1:124" ht="21" customHeight="1">
      <c r="A34" s="1165"/>
      <c r="B34" s="1949" t="s">
        <v>956</v>
      </c>
      <c r="C34" s="1355" t="s">
        <v>332</v>
      </c>
      <c r="D34" s="3323"/>
      <c r="E34" s="1357">
        <v>4</v>
      </c>
      <c r="F34" s="1357">
        <v>0</v>
      </c>
      <c r="G34" s="1357">
        <v>57150.8</v>
      </c>
      <c r="H34" s="1357">
        <v>0</v>
      </c>
      <c r="I34" s="1357">
        <v>0</v>
      </c>
      <c r="J34" s="1357">
        <v>2500</v>
      </c>
      <c r="K34" s="1357">
        <v>60000</v>
      </c>
      <c r="L34" s="1357">
        <f t="shared" si="8"/>
        <v>119650.8</v>
      </c>
      <c r="M34" s="1641"/>
      <c r="N34" s="1440"/>
      <c r="O34" s="1440">
        <v>-14358.1</v>
      </c>
      <c r="P34" s="1440"/>
      <c r="Q34" s="1440"/>
      <c r="R34" s="1440">
        <f>S34/24</f>
        <v>0</v>
      </c>
      <c r="S34" s="1440"/>
      <c r="T34" s="1440">
        <f t="shared" si="9"/>
        <v>-14358.1</v>
      </c>
      <c r="U34" s="1951">
        <f t="shared" si="30"/>
        <v>4</v>
      </c>
      <c r="V34" s="891">
        <f t="shared" si="30"/>
        <v>0</v>
      </c>
      <c r="W34" s="891">
        <f t="shared" si="30"/>
        <v>42792.700000000004</v>
      </c>
      <c r="X34" s="891">
        <f t="shared" si="30"/>
        <v>0</v>
      </c>
      <c r="Y34" s="891">
        <f t="shared" si="30"/>
        <v>0</v>
      </c>
      <c r="Z34" s="891">
        <f t="shared" si="30"/>
        <v>2500</v>
      </c>
      <c r="AA34" s="891">
        <f t="shared" si="30"/>
        <v>60000</v>
      </c>
      <c r="AB34" s="1719">
        <f t="shared" si="11"/>
        <v>105292.70000000001</v>
      </c>
      <c r="AC34" s="1341"/>
      <c r="AD34" s="1341"/>
      <c r="AE34" s="1357">
        <v>2</v>
      </c>
      <c r="AF34" s="1357">
        <v>30000</v>
      </c>
      <c r="AG34" s="1357">
        <v>63242</v>
      </c>
      <c r="AH34" s="1357">
        <v>0</v>
      </c>
      <c r="AI34" s="1357">
        <v>0</v>
      </c>
      <c r="AJ34" s="1357">
        <v>0</v>
      </c>
      <c r="AK34" s="1357">
        <f t="shared" si="12"/>
        <v>93242</v>
      </c>
      <c r="AL34" s="998"/>
      <c r="AM34" s="1394">
        <f>-11964.3</f>
        <v>-11964.3</v>
      </c>
      <c r="AN34" s="999">
        <v>18979.400000000001</v>
      </c>
      <c r="AO34" s="999"/>
      <c r="AP34" s="999">
        <f t="shared" ref="AP34:AP39" si="33">AQ34/24</f>
        <v>0</v>
      </c>
      <c r="AQ34" s="1394"/>
      <c r="AR34" s="1394">
        <f t="shared" si="13"/>
        <v>7015.1000000000022</v>
      </c>
      <c r="AS34" s="1951">
        <f t="shared" si="31"/>
        <v>2</v>
      </c>
      <c r="AT34" s="1357">
        <f t="shared" si="31"/>
        <v>18035.7</v>
      </c>
      <c r="AU34" s="1357">
        <f t="shared" si="31"/>
        <v>82221.399999999994</v>
      </c>
      <c r="AV34" s="1357">
        <f t="shared" si="31"/>
        <v>0</v>
      </c>
      <c r="AW34" s="1357">
        <f t="shared" si="31"/>
        <v>0</v>
      </c>
      <c r="AX34" s="1357">
        <f t="shared" si="31"/>
        <v>0</v>
      </c>
      <c r="AY34" s="1719">
        <f t="shared" si="15"/>
        <v>100257.09999999999</v>
      </c>
      <c r="AZ34" s="3088">
        <f t="shared" si="16"/>
        <v>0</v>
      </c>
      <c r="BA34" s="1634"/>
      <c r="BB34" s="1357">
        <v>5.63</v>
      </c>
      <c r="BC34" s="1357">
        <v>0</v>
      </c>
      <c r="BD34" s="1357">
        <v>13500</v>
      </c>
      <c r="BE34" s="1357">
        <v>8500</v>
      </c>
      <c r="BF34" s="1357">
        <v>204000</v>
      </c>
      <c r="BG34" s="1357">
        <f t="shared" si="17"/>
        <v>226000</v>
      </c>
      <c r="BH34" s="891"/>
      <c r="BI34" s="891"/>
      <c r="BJ34" s="1397"/>
      <c r="BK34" s="1397">
        <f t="shared" ref="BK34:BK39" si="34">BL34/24</f>
        <v>0</v>
      </c>
      <c r="BL34" s="1397"/>
      <c r="BM34" s="1397">
        <f t="shared" si="18"/>
        <v>0</v>
      </c>
      <c r="BN34" s="1357">
        <f t="shared" si="32"/>
        <v>5.63</v>
      </c>
      <c r="BO34" s="1357">
        <f t="shared" si="32"/>
        <v>0</v>
      </c>
      <c r="BP34" s="1357">
        <f t="shared" si="32"/>
        <v>13500</v>
      </c>
      <c r="BQ34" s="1357">
        <f t="shared" si="32"/>
        <v>8500</v>
      </c>
      <c r="BR34" s="1357">
        <f t="shared" si="32"/>
        <v>204000</v>
      </c>
      <c r="BS34" s="1357">
        <f t="shared" si="20"/>
        <v>226000</v>
      </c>
      <c r="BT34" s="891" t="s">
        <v>90</v>
      </c>
      <c r="BU34" s="891" t="s">
        <v>90</v>
      </c>
      <c r="CD34" s="3319">
        <v>4.5960000000000001</v>
      </c>
      <c r="CE34" s="3319">
        <v>71353.099999999991</v>
      </c>
      <c r="CF34" s="3319">
        <v>12247.100000000002</v>
      </c>
      <c r="CG34" s="3319">
        <v>0</v>
      </c>
      <c r="CH34" s="3319">
        <v>0</v>
      </c>
      <c r="CI34" s="3319">
        <v>4500</v>
      </c>
      <c r="CJ34" s="3319">
        <v>108000</v>
      </c>
      <c r="CK34" s="3320"/>
      <c r="CL34" s="2059">
        <f t="shared" si="21"/>
        <v>0.59600000000000009</v>
      </c>
      <c r="CM34" s="3321">
        <f t="shared" si="4"/>
        <v>71353.099999999991</v>
      </c>
      <c r="CN34" s="3321">
        <f t="shared" si="4"/>
        <v>-30545.600000000002</v>
      </c>
      <c r="CO34" s="3321">
        <f t="shared" si="4"/>
        <v>0</v>
      </c>
      <c r="CP34" s="3321">
        <f t="shared" si="4"/>
        <v>0</v>
      </c>
      <c r="CQ34" s="3321">
        <f t="shared" si="4"/>
        <v>2000</v>
      </c>
      <c r="CR34" s="3321">
        <f t="shared" si="4"/>
        <v>48000</v>
      </c>
      <c r="CS34" s="3321"/>
      <c r="CT34" s="885">
        <v>4</v>
      </c>
      <c r="CU34" s="885">
        <v>0</v>
      </c>
      <c r="CV34" s="885">
        <v>57150.8</v>
      </c>
      <c r="CW34" s="885">
        <v>0</v>
      </c>
      <c r="CX34" s="885">
        <v>2500</v>
      </c>
      <c r="CY34" s="885">
        <v>60000</v>
      </c>
      <c r="DB34" s="3321">
        <f t="shared" si="5"/>
        <v>2</v>
      </c>
      <c r="DC34" s="3321">
        <f t="shared" si="6"/>
        <v>-18035.7</v>
      </c>
      <c r="DD34" s="3321">
        <f t="shared" si="6"/>
        <v>-25070.599999999991</v>
      </c>
      <c r="DE34" s="3321">
        <f t="shared" si="6"/>
        <v>0</v>
      </c>
      <c r="DF34" s="3321">
        <f t="shared" si="6"/>
        <v>2500</v>
      </c>
      <c r="DG34" s="3321">
        <f t="shared" si="6"/>
        <v>60000</v>
      </c>
      <c r="DH34" s="3321"/>
      <c r="DI34" s="885">
        <v>2</v>
      </c>
      <c r="DJ34" s="885">
        <v>0</v>
      </c>
      <c r="DK34" s="885">
        <v>63242</v>
      </c>
      <c r="DL34" s="885">
        <v>0</v>
      </c>
      <c r="DM34" s="885">
        <v>0</v>
      </c>
      <c r="DP34" s="3321">
        <f t="shared" si="29"/>
        <v>-3.63</v>
      </c>
      <c r="DQ34" s="3321">
        <f t="shared" si="29"/>
        <v>0</v>
      </c>
      <c r="DR34" s="3321">
        <f t="shared" si="29"/>
        <v>49742</v>
      </c>
      <c r="DS34" s="3321">
        <f t="shared" si="29"/>
        <v>-8500</v>
      </c>
      <c r="DT34" s="3321">
        <f t="shared" si="29"/>
        <v>-204000</v>
      </c>
    </row>
    <row r="35" spans="1:124" hidden="1">
      <c r="A35" s="1165"/>
      <c r="B35" s="1949" t="s">
        <v>703</v>
      </c>
      <c r="C35" s="1355" t="s">
        <v>845</v>
      </c>
      <c r="D35" s="3323"/>
      <c r="E35" s="1357">
        <v>0</v>
      </c>
      <c r="F35" s="1357">
        <v>0</v>
      </c>
      <c r="G35" s="1357">
        <v>0</v>
      </c>
      <c r="H35" s="1357">
        <v>0</v>
      </c>
      <c r="I35" s="1357">
        <v>0</v>
      </c>
      <c r="J35" s="1357">
        <v>0</v>
      </c>
      <c r="K35" s="1357">
        <v>0</v>
      </c>
      <c r="L35" s="1357">
        <f t="shared" si="8"/>
        <v>0</v>
      </c>
      <c r="M35" s="1440"/>
      <c r="N35" s="1440"/>
      <c r="O35" s="1440"/>
      <c r="P35" s="1440"/>
      <c r="Q35" s="1440"/>
      <c r="R35" s="1440">
        <f>S35/24</f>
        <v>0</v>
      </c>
      <c r="S35" s="1440"/>
      <c r="T35" s="1440">
        <f t="shared" si="9"/>
        <v>0</v>
      </c>
      <c r="U35" s="1951">
        <f t="shared" si="30"/>
        <v>0</v>
      </c>
      <c r="V35" s="891">
        <f t="shared" si="30"/>
        <v>0</v>
      </c>
      <c r="W35" s="891">
        <f t="shared" si="30"/>
        <v>0</v>
      </c>
      <c r="X35" s="891">
        <f t="shared" si="30"/>
        <v>0</v>
      </c>
      <c r="Y35" s="891">
        <f t="shared" si="30"/>
        <v>0</v>
      </c>
      <c r="Z35" s="891">
        <f t="shared" si="30"/>
        <v>0</v>
      </c>
      <c r="AA35" s="891">
        <f t="shared" si="30"/>
        <v>0</v>
      </c>
      <c r="AB35" s="1719">
        <f t="shared" si="11"/>
        <v>0</v>
      </c>
      <c r="AC35" s="1341"/>
      <c r="AD35" s="891"/>
      <c r="AE35" s="1357">
        <v>0</v>
      </c>
      <c r="AF35" s="1357">
        <v>0</v>
      </c>
      <c r="AG35" s="1357">
        <v>0</v>
      </c>
      <c r="AH35" s="1357">
        <v>0</v>
      </c>
      <c r="AI35" s="1357">
        <v>0</v>
      </c>
      <c r="AJ35" s="1357">
        <v>0</v>
      </c>
      <c r="AK35" s="1357">
        <f t="shared" si="12"/>
        <v>0</v>
      </c>
      <c r="AL35" s="999"/>
      <c r="AM35" s="1394"/>
      <c r="AN35" s="999"/>
      <c r="AO35" s="999"/>
      <c r="AP35" s="999">
        <f t="shared" si="33"/>
        <v>0</v>
      </c>
      <c r="AQ35" s="1394"/>
      <c r="AR35" s="1394">
        <f t="shared" si="13"/>
        <v>0</v>
      </c>
      <c r="AS35" s="1358">
        <f t="shared" si="31"/>
        <v>0</v>
      </c>
      <c r="AT35" s="1357">
        <f t="shared" si="31"/>
        <v>0</v>
      </c>
      <c r="AU35" s="1357">
        <f t="shared" si="31"/>
        <v>0</v>
      </c>
      <c r="AV35" s="1357">
        <f t="shared" si="31"/>
        <v>0</v>
      </c>
      <c r="AW35" s="1357">
        <f t="shared" si="31"/>
        <v>0</v>
      </c>
      <c r="AX35" s="1357">
        <f t="shared" si="31"/>
        <v>0</v>
      </c>
      <c r="AY35" s="1719">
        <f t="shared" si="15"/>
        <v>0</v>
      </c>
      <c r="AZ35" s="3088">
        <f t="shared" si="16"/>
        <v>0</v>
      </c>
      <c r="BA35" s="3333"/>
      <c r="BB35" s="1357">
        <v>0</v>
      </c>
      <c r="BC35" s="1357">
        <v>0</v>
      </c>
      <c r="BD35" s="1357">
        <v>0</v>
      </c>
      <c r="BE35" s="1357">
        <v>0</v>
      </c>
      <c r="BF35" s="1357">
        <v>0</v>
      </c>
      <c r="BG35" s="1357">
        <f t="shared" si="17"/>
        <v>0</v>
      </c>
      <c r="BH35" s="891"/>
      <c r="BI35" s="891"/>
      <c r="BJ35" s="1397"/>
      <c r="BK35" s="1397">
        <f t="shared" si="34"/>
        <v>0</v>
      </c>
      <c r="BL35" s="1397"/>
      <c r="BM35" s="1397">
        <f t="shared" si="18"/>
        <v>0</v>
      </c>
      <c r="BN35" s="1357">
        <f t="shared" si="32"/>
        <v>0</v>
      </c>
      <c r="BO35" s="1357">
        <f t="shared" si="32"/>
        <v>0</v>
      </c>
      <c r="BP35" s="1357">
        <f t="shared" si="32"/>
        <v>0</v>
      </c>
      <c r="BQ35" s="1357">
        <f t="shared" si="32"/>
        <v>0</v>
      </c>
      <c r="BR35" s="1357">
        <f t="shared" si="32"/>
        <v>0</v>
      </c>
      <c r="BS35" s="1357">
        <f t="shared" si="20"/>
        <v>0</v>
      </c>
      <c r="BT35" s="891" t="s">
        <v>90</v>
      </c>
      <c r="BU35" s="891" t="s">
        <v>90</v>
      </c>
      <c r="CD35" s="3319">
        <v>0</v>
      </c>
      <c r="CE35" s="3319">
        <v>0</v>
      </c>
      <c r="CF35" s="3319">
        <v>0</v>
      </c>
      <c r="CG35" s="3319">
        <v>0</v>
      </c>
      <c r="CH35" s="3319">
        <v>0</v>
      </c>
      <c r="CI35" s="3319">
        <v>0</v>
      </c>
      <c r="CJ35" s="3319">
        <v>0</v>
      </c>
      <c r="CK35" s="3320"/>
      <c r="CL35" s="3321">
        <f t="shared" si="21"/>
        <v>0</v>
      </c>
      <c r="CM35" s="3321">
        <f t="shared" si="4"/>
        <v>0</v>
      </c>
      <c r="CN35" s="3321">
        <f t="shared" si="4"/>
        <v>0</v>
      </c>
      <c r="CO35" s="3321">
        <f t="shared" si="4"/>
        <v>0</v>
      </c>
      <c r="CP35" s="3321">
        <f t="shared" si="4"/>
        <v>0</v>
      </c>
      <c r="CQ35" s="3321">
        <f t="shared" si="4"/>
        <v>0</v>
      </c>
      <c r="CR35" s="3321">
        <f t="shared" si="4"/>
        <v>0</v>
      </c>
      <c r="CS35" s="3321"/>
      <c r="CT35" s="885">
        <v>0</v>
      </c>
      <c r="CU35" s="885">
        <v>0</v>
      </c>
      <c r="CV35" s="885">
        <v>0</v>
      </c>
      <c r="CW35" s="885">
        <v>0</v>
      </c>
      <c r="CX35" s="885">
        <v>0</v>
      </c>
      <c r="CY35" s="885">
        <v>0</v>
      </c>
      <c r="DB35" s="3321">
        <f t="shared" si="5"/>
        <v>0</v>
      </c>
      <c r="DC35" s="3321">
        <f t="shared" si="6"/>
        <v>0</v>
      </c>
      <c r="DD35" s="3321">
        <f t="shared" si="6"/>
        <v>0</v>
      </c>
      <c r="DE35" s="3321">
        <f t="shared" si="6"/>
        <v>0</v>
      </c>
      <c r="DF35" s="3321">
        <f t="shared" si="6"/>
        <v>0</v>
      </c>
      <c r="DG35" s="3321">
        <f t="shared" si="6"/>
        <v>0</v>
      </c>
      <c r="DH35" s="3321"/>
      <c r="DI35" s="885">
        <v>0</v>
      </c>
      <c r="DJ35" s="885">
        <v>0</v>
      </c>
      <c r="DK35" s="885">
        <v>0</v>
      </c>
      <c r="DL35" s="885">
        <v>0</v>
      </c>
      <c r="DM35" s="885">
        <v>0</v>
      </c>
      <c r="DP35" s="3321">
        <f t="shared" si="29"/>
        <v>0</v>
      </c>
      <c r="DQ35" s="3321">
        <f t="shared" si="29"/>
        <v>0</v>
      </c>
      <c r="DR35" s="3321">
        <f t="shared" si="29"/>
        <v>0</v>
      </c>
      <c r="DS35" s="3321">
        <f t="shared" si="29"/>
        <v>0</v>
      </c>
      <c r="DT35" s="3321">
        <f t="shared" si="29"/>
        <v>0</v>
      </c>
    </row>
    <row r="36" spans="1:124" ht="13.9" hidden="1" customHeight="1">
      <c r="A36" s="1165"/>
      <c r="B36" s="1949"/>
      <c r="C36" s="1355" t="s">
        <v>844</v>
      </c>
      <c r="D36" s="3323"/>
      <c r="E36" s="1357">
        <v>0</v>
      </c>
      <c r="F36" s="1357">
        <v>0</v>
      </c>
      <c r="G36" s="1357">
        <v>0</v>
      </c>
      <c r="H36" s="1357">
        <v>0</v>
      </c>
      <c r="I36" s="1357">
        <v>0</v>
      </c>
      <c r="J36" s="1357">
        <v>0</v>
      </c>
      <c r="K36" s="1357">
        <v>0</v>
      </c>
      <c r="L36" s="1357">
        <f t="shared" si="8"/>
        <v>0</v>
      </c>
      <c r="M36" s="1440"/>
      <c r="N36" s="1440"/>
      <c r="O36" s="1440"/>
      <c r="P36" s="1440"/>
      <c r="Q36" s="1440"/>
      <c r="R36" s="1440">
        <f>S36/24</f>
        <v>0</v>
      </c>
      <c r="S36" s="1440"/>
      <c r="T36" s="1440">
        <f t="shared" si="9"/>
        <v>0</v>
      </c>
      <c r="U36" s="1951">
        <f t="shared" si="30"/>
        <v>0</v>
      </c>
      <c r="V36" s="891">
        <f t="shared" si="30"/>
        <v>0</v>
      </c>
      <c r="W36" s="891">
        <f t="shared" si="30"/>
        <v>0</v>
      </c>
      <c r="X36" s="891">
        <f t="shared" si="30"/>
        <v>0</v>
      </c>
      <c r="Y36" s="891">
        <f t="shared" si="30"/>
        <v>0</v>
      </c>
      <c r="Z36" s="891">
        <f t="shared" si="30"/>
        <v>0</v>
      </c>
      <c r="AA36" s="891">
        <f t="shared" si="30"/>
        <v>0</v>
      </c>
      <c r="AB36" s="1719">
        <f t="shared" si="11"/>
        <v>0</v>
      </c>
      <c r="AC36" s="1341"/>
      <c r="AD36" s="891"/>
      <c r="AE36" s="1357">
        <v>0</v>
      </c>
      <c r="AF36" s="1357">
        <v>0</v>
      </c>
      <c r="AG36" s="1357">
        <v>0</v>
      </c>
      <c r="AH36" s="1357">
        <v>0</v>
      </c>
      <c r="AI36" s="1357">
        <v>0</v>
      </c>
      <c r="AJ36" s="1357">
        <v>0</v>
      </c>
      <c r="AK36" s="1357">
        <f t="shared" si="12"/>
        <v>0</v>
      </c>
      <c r="AL36" s="999"/>
      <c r="AM36" s="1394"/>
      <c r="AN36" s="999"/>
      <c r="AO36" s="999"/>
      <c r="AP36" s="999">
        <f t="shared" si="33"/>
        <v>0</v>
      </c>
      <c r="AQ36" s="1394"/>
      <c r="AR36" s="1394">
        <f t="shared" si="13"/>
        <v>0</v>
      </c>
      <c r="AS36" s="1358">
        <f t="shared" si="31"/>
        <v>0</v>
      </c>
      <c r="AT36" s="1357">
        <f t="shared" si="31"/>
        <v>0</v>
      </c>
      <c r="AU36" s="1357">
        <f t="shared" si="31"/>
        <v>0</v>
      </c>
      <c r="AV36" s="1357">
        <f t="shared" si="31"/>
        <v>0</v>
      </c>
      <c r="AW36" s="1357">
        <f t="shared" si="31"/>
        <v>0</v>
      </c>
      <c r="AX36" s="1357">
        <f t="shared" si="31"/>
        <v>0</v>
      </c>
      <c r="AY36" s="1719">
        <f t="shared" si="15"/>
        <v>0</v>
      </c>
      <c r="AZ36" s="3088">
        <f t="shared" si="16"/>
        <v>0</v>
      </c>
      <c r="BA36" s="3325"/>
      <c r="BB36" s="1357">
        <v>0</v>
      </c>
      <c r="BC36" s="1357">
        <v>0</v>
      </c>
      <c r="BD36" s="1357">
        <v>0</v>
      </c>
      <c r="BE36" s="1357">
        <v>0</v>
      </c>
      <c r="BF36" s="1357">
        <v>0</v>
      </c>
      <c r="BG36" s="1357">
        <f t="shared" si="17"/>
        <v>0</v>
      </c>
      <c r="BH36" s="891"/>
      <c r="BI36" s="891"/>
      <c r="BJ36" s="1397"/>
      <c r="BK36" s="1397">
        <f t="shared" si="34"/>
        <v>0</v>
      </c>
      <c r="BL36" s="1397"/>
      <c r="BM36" s="1397">
        <f t="shared" si="18"/>
        <v>0</v>
      </c>
      <c r="BN36" s="1357">
        <f t="shared" si="32"/>
        <v>0</v>
      </c>
      <c r="BO36" s="1357">
        <f t="shared" si="32"/>
        <v>0</v>
      </c>
      <c r="BP36" s="1357">
        <f t="shared" si="32"/>
        <v>0</v>
      </c>
      <c r="BQ36" s="1357">
        <f t="shared" si="32"/>
        <v>0</v>
      </c>
      <c r="BR36" s="1357">
        <f t="shared" si="32"/>
        <v>0</v>
      </c>
      <c r="BS36" s="1357">
        <f t="shared" si="20"/>
        <v>0</v>
      </c>
      <c r="BT36" s="891"/>
      <c r="BU36" s="891"/>
      <c r="CD36" s="3319">
        <v>0</v>
      </c>
      <c r="CE36" s="3319">
        <v>0</v>
      </c>
      <c r="CF36" s="3319">
        <v>0</v>
      </c>
      <c r="CG36" s="3319">
        <v>0</v>
      </c>
      <c r="CH36" s="3319">
        <v>0</v>
      </c>
      <c r="CI36" s="3319">
        <v>0</v>
      </c>
      <c r="CJ36" s="3319">
        <v>0</v>
      </c>
      <c r="CK36" s="3320"/>
      <c r="CL36" s="3321">
        <f t="shared" si="21"/>
        <v>0</v>
      </c>
      <c r="CM36" s="3321">
        <f t="shared" si="4"/>
        <v>0</v>
      </c>
      <c r="CN36" s="3321">
        <f t="shared" si="4"/>
        <v>0</v>
      </c>
      <c r="CO36" s="3321">
        <f t="shared" si="4"/>
        <v>0</v>
      </c>
      <c r="CP36" s="3321">
        <f t="shared" si="4"/>
        <v>0</v>
      </c>
      <c r="CQ36" s="3321">
        <f t="shared" si="4"/>
        <v>0</v>
      </c>
      <c r="CR36" s="3321">
        <f t="shared" si="4"/>
        <v>0</v>
      </c>
      <c r="CS36" s="3321"/>
      <c r="CT36" s="885">
        <v>0</v>
      </c>
      <c r="CU36" s="885">
        <v>0</v>
      </c>
      <c r="CV36" s="885">
        <v>0</v>
      </c>
      <c r="CW36" s="885">
        <v>0</v>
      </c>
      <c r="CX36" s="885">
        <v>0</v>
      </c>
      <c r="CY36" s="885">
        <v>0</v>
      </c>
      <c r="DB36" s="3321">
        <f t="shared" si="5"/>
        <v>0</v>
      </c>
      <c r="DC36" s="3321">
        <f t="shared" si="6"/>
        <v>0</v>
      </c>
      <c r="DD36" s="3321">
        <f t="shared" si="6"/>
        <v>0</v>
      </c>
      <c r="DE36" s="3321">
        <f t="shared" si="6"/>
        <v>0</v>
      </c>
      <c r="DF36" s="3321">
        <f t="shared" si="6"/>
        <v>0</v>
      </c>
      <c r="DG36" s="3321">
        <f t="shared" si="6"/>
        <v>0</v>
      </c>
      <c r="DH36" s="3321"/>
      <c r="DI36" s="885">
        <v>0</v>
      </c>
      <c r="DJ36" s="885">
        <v>0</v>
      </c>
      <c r="DK36" s="885">
        <v>0</v>
      </c>
      <c r="DL36" s="885">
        <v>0</v>
      </c>
      <c r="DM36" s="885">
        <v>0</v>
      </c>
      <c r="DP36" s="3321">
        <f t="shared" si="29"/>
        <v>0</v>
      </c>
      <c r="DQ36" s="3321">
        <f t="shared" si="29"/>
        <v>0</v>
      </c>
      <c r="DR36" s="3321">
        <f t="shared" si="29"/>
        <v>0</v>
      </c>
      <c r="DS36" s="3321">
        <f t="shared" si="29"/>
        <v>0</v>
      </c>
      <c r="DT36" s="3321">
        <f t="shared" si="29"/>
        <v>0</v>
      </c>
    </row>
    <row r="37" spans="1:124" ht="24.75" customHeight="1">
      <c r="A37" s="1165"/>
      <c r="B37" s="1949" t="s">
        <v>704</v>
      </c>
      <c r="C37" s="1355" t="s">
        <v>318</v>
      </c>
      <c r="D37" s="3323"/>
      <c r="E37" s="1357">
        <v>0</v>
      </c>
      <c r="F37" s="1357">
        <v>0</v>
      </c>
      <c r="G37" s="1357">
        <v>0</v>
      </c>
      <c r="H37" s="1357">
        <v>0</v>
      </c>
      <c r="I37" s="1357">
        <v>0</v>
      </c>
      <c r="J37" s="1357">
        <v>0</v>
      </c>
      <c r="K37" s="1357">
        <v>0</v>
      </c>
      <c r="L37" s="1357">
        <f t="shared" si="8"/>
        <v>0</v>
      </c>
      <c r="M37" s="1440"/>
      <c r="N37" s="1440"/>
      <c r="O37" s="1440"/>
      <c r="P37" s="1440"/>
      <c r="Q37" s="1440"/>
      <c r="R37" s="1440">
        <f>S37/24</f>
        <v>0</v>
      </c>
      <c r="S37" s="1440"/>
      <c r="T37" s="1440">
        <f t="shared" si="9"/>
        <v>0</v>
      </c>
      <c r="U37" s="1951">
        <f t="shared" si="30"/>
        <v>0</v>
      </c>
      <c r="V37" s="891">
        <f t="shared" si="30"/>
        <v>0</v>
      </c>
      <c r="W37" s="891">
        <f t="shared" si="30"/>
        <v>0</v>
      </c>
      <c r="X37" s="891">
        <f t="shared" si="30"/>
        <v>0</v>
      </c>
      <c r="Y37" s="891">
        <f t="shared" si="30"/>
        <v>0</v>
      </c>
      <c r="Z37" s="891">
        <f t="shared" si="30"/>
        <v>0</v>
      </c>
      <c r="AA37" s="891">
        <f t="shared" si="30"/>
        <v>0</v>
      </c>
      <c r="AB37" s="1719">
        <f t="shared" si="11"/>
        <v>0</v>
      </c>
      <c r="AC37" s="1341"/>
      <c r="AD37" s="891"/>
      <c r="AE37" s="1357">
        <v>0</v>
      </c>
      <c r="AF37" s="1357">
        <v>0</v>
      </c>
      <c r="AG37" s="1357">
        <v>0</v>
      </c>
      <c r="AH37" s="1357">
        <v>0</v>
      </c>
      <c r="AI37" s="1357">
        <v>0</v>
      </c>
      <c r="AJ37" s="1357">
        <v>0</v>
      </c>
      <c r="AK37" s="1357">
        <f t="shared" si="12"/>
        <v>0</v>
      </c>
      <c r="AL37" s="999"/>
      <c r="AM37" s="1394"/>
      <c r="AN37" s="1394"/>
      <c r="AO37" s="1394"/>
      <c r="AP37" s="1394">
        <f t="shared" si="33"/>
        <v>0</v>
      </c>
      <c r="AQ37" s="1394"/>
      <c r="AR37" s="1394">
        <f t="shared" si="13"/>
        <v>0</v>
      </c>
      <c r="AS37" s="1358">
        <f t="shared" si="31"/>
        <v>0</v>
      </c>
      <c r="AT37" s="1357">
        <f t="shared" si="31"/>
        <v>0</v>
      </c>
      <c r="AU37" s="1357">
        <f t="shared" si="31"/>
        <v>0</v>
      </c>
      <c r="AV37" s="1357">
        <f t="shared" si="31"/>
        <v>0</v>
      </c>
      <c r="AW37" s="1357">
        <f t="shared" si="31"/>
        <v>0</v>
      </c>
      <c r="AX37" s="1357">
        <f t="shared" si="31"/>
        <v>0</v>
      </c>
      <c r="AY37" s="1719">
        <f t="shared" si="15"/>
        <v>0</v>
      </c>
      <c r="AZ37" s="3088">
        <f t="shared" si="16"/>
        <v>0</v>
      </c>
      <c r="BA37" s="3333"/>
      <c r="BB37" s="1357">
        <v>0.6</v>
      </c>
      <c r="BC37" s="1357">
        <v>0</v>
      </c>
      <c r="BD37" s="1357">
        <v>5000</v>
      </c>
      <c r="BE37" s="1357">
        <v>1000</v>
      </c>
      <c r="BF37" s="1357">
        <v>24000</v>
      </c>
      <c r="BG37" s="1357">
        <f t="shared" si="17"/>
        <v>30000</v>
      </c>
      <c r="BH37" s="891"/>
      <c r="BI37" s="891"/>
      <c r="BJ37" s="1397"/>
      <c r="BK37" s="1397">
        <f t="shared" si="34"/>
        <v>0</v>
      </c>
      <c r="BL37" s="1397"/>
      <c r="BM37" s="1397">
        <f t="shared" si="18"/>
        <v>0</v>
      </c>
      <c r="BN37" s="1357">
        <f t="shared" si="32"/>
        <v>0.6</v>
      </c>
      <c r="BO37" s="1357">
        <f t="shared" si="32"/>
        <v>0</v>
      </c>
      <c r="BP37" s="1357">
        <f t="shared" si="32"/>
        <v>5000</v>
      </c>
      <c r="BQ37" s="1357">
        <f t="shared" si="32"/>
        <v>1000</v>
      </c>
      <c r="BR37" s="1357">
        <f t="shared" si="32"/>
        <v>24000</v>
      </c>
      <c r="BS37" s="1357">
        <f t="shared" si="20"/>
        <v>30000</v>
      </c>
      <c r="BT37" s="891"/>
      <c r="BU37" s="891"/>
      <c r="CD37" s="3319">
        <v>0</v>
      </c>
      <c r="CE37" s="3319">
        <v>0</v>
      </c>
      <c r="CF37" s="3319">
        <v>0</v>
      </c>
      <c r="CG37" s="3319">
        <v>0</v>
      </c>
      <c r="CH37" s="3319">
        <v>0</v>
      </c>
      <c r="CI37" s="3319">
        <v>0</v>
      </c>
      <c r="CJ37" s="3319">
        <v>0</v>
      </c>
      <c r="CK37" s="3320"/>
      <c r="CL37" s="3321">
        <f t="shared" si="21"/>
        <v>0</v>
      </c>
      <c r="CM37" s="3321">
        <f t="shared" si="4"/>
        <v>0</v>
      </c>
      <c r="CN37" s="3321">
        <f t="shared" si="4"/>
        <v>0</v>
      </c>
      <c r="CO37" s="3321">
        <f t="shared" si="4"/>
        <v>0</v>
      </c>
      <c r="CP37" s="3321">
        <f t="shared" si="4"/>
        <v>0</v>
      </c>
      <c r="CQ37" s="3321">
        <f t="shared" si="4"/>
        <v>0</v>
      </c>
      <c r="CR37" s="3321">
        <f t="shared" si="4"/>
        <v>0</v>
      </c>
      <c r="CS37" s="3321"/>
      <c r="CT37" s="885">
        <v>0</v>
      </c>
      <c r="CU37" s="885">
        <v>0</v>
      </c>
      <c r="CV37" s="885">
        <v>0</v>
      </c>
      <c r="CW37" s="885">
        <v>0</v>
      </c>
      <c r="CX37" s="885">
        <v>0</v>
      </c>
      <c r="CY37" s="885">
        <v>0</v>
      </c>
      <c r="DB37" s="3321">
        <f t="shared" si="5"/>
        <v>0</v>
      </c>
      <c r="DC37" s="3321">
        <f t="shared" si="6"/>
        <v>0</v>
      </c>
      <c r="DD37" s="3321">
        <f t="shared" si="6"/>
        <v>0</v>
      </c>
      <c r="DE37" s="3321">
        <f t="shared" si="6"/>
        <v>0</v>
      </c>
      <c r="DF37" s="3321">
        <f t="shared" si="6"/>
        <v>0</v>
      </c>
      <c r="DG37" s="3321">
        <f t="shared" si="6"/>
        <v>0</v>
      </c>
      <c r="DH37" s="3321"/>
      <c r="DI37" s="885">
        <v>0</v>
      </c>
      <c r="DJ37" s="885">
        <v>0</v>
      </c>
      <c r="DK37" s="885">
        <v>0</v>
      </c>
      <c r="DL37" s="885">
        <v>0</v>
      </c>
      <c r="DM37" s="885">
        <v>0</v>
      </c>
      <c r="DP37" s="3321">
        <f t="shared" si="29"/>
        <v>-0.6</v>
      </c>
      <c r="DQ37" s="3321">
        <f t="shared" si="29"/>
        <v>0</v>
      </c>
      <c r="DR37" s="3321">
        <f t="shared" si="29"/>
        <v>-5000</v>
      </c>
      <c r="DS37" s="3321">
        <f t="shared" si="29"/>
        <v>-1000</v>
      </c>
      <c r="DT37" s="3321">
        <f t="shared" si="29"/>
        <v>-24000</v>
      </c>
    </row>
    <row r="38" spans="1:124" ht="24.75" customHeight="1">
      <c r="A38" s="1165"/>
      <c r="B38" s="1949" t="s">
        <v>1090</v>
      </c>
      <c r="C38" s="3334" t="s">
        <v>843</v>
      </c>
      <c r="D38" s="3323"/>
      <c r="E38" s="1357">
        <v>2.4799999999999995</v>
      </c>
      <c r="F38" s="1357">
        <v>3000</v>
      </c>
      <c r="G38" s="1357">
        <v>140032.9</v>
      </c>
      <c r="H38" s="1357">
        <v>0</v>
      </c>
      <c r="I38" s="1357">
        <v>0</v>
      </c>
      <c r="J38" s="1357">
        <v>0</v>
      </c>
      <c r="K38" s="1357">
        <v>0</v>
      </c>
      <c r="L38" s="1357">
        <f t="shared" si="8"/>
        <v>143032.9</v>
      </c>
      <c r="M38" s="1440"/>
      <c r="N38" s="1440"/>
      <c r="O38" s="1440">
        <v>-27032.9</v>
      </c>
      <c r="P38" s="1440"/>
      <c r="Q38" s="1440"/>
      <c r="R38" s="1621"/>
      <c r="S38" s="1440"/>
      <c r="T38" s="1440">
        <f t="shared" si="9"/>
        <v>-27032.9</v>
      </c>
      <c r="U38" s="1951">
        <f t="shared" si="30"/>
        <v>2.4799999999999995</v>
      </c>
      <c r="V38" s="891">
        <f t="shared" si="30"/>
        <v>3000</v>
      </c>
      <c r="W38" s="891">
        <v>113916</v>
      </c>
      <c r="X38" s="891">
        <f t="shared" si="30"/>
        <v>0</v>
      </c>
      <c r="Y38" s="891">
        <f t="shared" si="30"/>
        <v>0</v>
      </c>
      <c r="Z38" s="1358">
        <f>J38+R38</f>
        <v>0</v>
      </c>
      <c r="AA38" s="891">
        <f>K38+S38</f>
        <v>0</v>
      </c>
      <c r="AB38" s="1719">
        <f t="shared" si="11"/>
        <v>116916</v>
      </c>
      <c r="AC38" s="1341"/>
      <c r="AD38" s="891"/>
      <c r="AE38" s="1357">
        <v>2.5</v>
      </c>
      <c r="AF38" s="1357">
        <v>80000</v>
      </c>
      <c r="AG38" s="1357">
        <v>84000</v>
      </c>
      <c r="AH38" s="1357">
        <v>0</v>
      </c>
      <c r="AI38" s="1357">
        <v>0</v>
      </c>
      <c r="AJ38" s="1357">
        <v>0</v>
      </c>
      <c r="AK38" s="1357">
        <f t="shared" si="12"/>
        <v>164000</v>
      </c>
      <c r="AL38" s="999"/>
      <c r="AM38" s="1394">
        <f>-69200-5835.7</f>
        <v>-75035.7</v>
      </c>
      <c r="AN38" s="999">
        <f>69200+5835.7</f>
        <v>75035.7</v>
      </c>
      <c r="AO38" s="999"/>
      <c r="AP38" s="999">
        <f t="shared" si="33"/>
        <v>0</v>
      </c>
      <c r="AQ38" s="1394"/>
      <c r="AR38" s="1394">
        <f t="shared" si="13"/>
        <v>0</v>
      </c>
      <c r="AS38" s="1358">
        <f t="shared" si="31"/>
        <v>2.5</v>
      </c>
      <c r="AT38" s="1357">
        <f t="shared" si="31"/>
        <v>4964.3000000000029</v>
      </c>
      <c r="AU38" s="1357">
        <f t="shared" si="31"/>
        <v>159035.70000000001</v>
      </c>
      <c r="AV38" s="1357">
        <f t="shared" si="31"/>
        <v>0</v>
      </c>
      <c r="AW38" s="1357">
        <f t="shared" si="31"/>
        <v>0</v>
      </c>
      <c r="AX38" s="1357">
        <f t="shared" si="31"/>
        <v>0</v>
      </c>
      <c r="AY38" s="1719">
        <f t="shared" si="15"/>
        <v>164000</v>
      </c>
      <c r="AZ38" s="3088">
        <f t="shared" si="16"/>
        <v>0</v>
      </c>
      <c r="BA38" s="1468"/>
      <c r="BB38" s="1357">
        <v>0</v>
      </c>
      <c r="BC38" s="1357">
        <v>0</v>
      </c>
      <c r="BD38" s="1357">
        <v>0</v>
      </c>
      <c r="BE38" s="1357">
        <v>0</v>
      </c>
      <c r="BF38" s="1357">
        <v>0</v>
      </c>
      <c r="BG38" s="1357">
        <f t="shared" si="17"/>
        <v>0</v>
      </c>
      <c r="BH38" s="891"/>
      <c r="BI38" s="891">
        <v>0</v>
      </c>
      <c r="BJ38" s="1397"/>
      <c r="BK38" s="1397">
        <f t="shared" si="34"/>
        <v>0</v>
      </c>
      <c r="BL38" s="1397"/>
      <c r="BM38" s="1397">
        <f t="shared" si="18"/>
        <v>0</v>
      </c>
      <c r="BN38" s="1357">
        <f t="shared" si="32"/>
        <v>0</v>
      </c>
      <c r="BO38" s="1357">
        <f t="shared" si="32"/>
        <v>0</v>
      </c>
      <c r="BP38" s="1357">
        <f t="shared" si="32"/>
        <v>0</v>
      </c>
      <c r="BQ38" s="1357">
        <f t="shared" si="32"/>
        <v>0</v>
      </c>
      <c r="BR38" s="1357">
        <f t="shared" si="32"/>
        <v>0</v>
      </c>
      <c r="BS38" s="1357">
        <f t="shared" si="20"/>
        <v>0</v>
      </c>
      <c r="BT38" s="891" t="s">
        <v>1531</v>
      </c>
      <c r="BU38" s="891" t="s">
        <v>1532</v>
      </c>
      <c r="CD38" s="3335">
        <v>0.94</v>
      </c>
      <c r="CE38" s="3319">
        <v>0</v>
      </c>
      <c r="CF38" s="3319">
        <v>0</v>
      </c>
      <c r="CG38" s="3319">
        <v>0</v>
      </c>
      <c r="CH38" s="3319">
        <v>54600</v>
      </c>
      <c r="CI38" s="3319">
        <v>4999.3</v>
      </c>
      <c r="CJ38" s="3319">
        <v>0</v>
      </c>
      <c r="CK38" s="3320"/>
      <c r="CL38" s="2059">
        <f t="shared" si="21"/>
        <v>-1.5399999999999996</v>
      </c>
      <c r="CM38" s="3321">
        <f t="shared" si="4"/>
        <v>-3000</v>
      </c>
      <c r="CN38" s="3321">
        <f t="shared" si="4"/>
        <v>-113916</v>
      </c>
      <c r="CO38" s="3321">
        <f t="shared" si="4"/>
        <v>0</v>
      </c>
      <c r="CP38" s="3321">
        <f t="shared" si="4"/>
        <v>54600</v>
      </c>
      <c r="CQ38" s="3321">
        <f t="shared" si="4"/>
        <v>4999.3</v>
      </c>
      <c r="CR38" s="3321">
        <f t="shared" si="4"/>
        <v>0</v>
      </c>
      <c r="CS38" s="3321"/>
      <c r="CT38" s="885">
        <v>2.4799999999999995</v>
      </c>
      <c r="CU38" s="885">
        <v>3000</v>
      </c>
      <c r="CV38" s="885">
        <v>140032.9</v>
      </c>
      <c r="CW38" s="885">
        <v>0</v>
      </c>
      <c r="CX38" s="885">
        <v>0</v>
      </c>
      <c r="CY38" s="885">
        <v>0</v>
      </c>
      <c r="DB38" s="3321">
        <f t="shared" si="5"/>
        <v>-2.0000000000000462E-2</v>
      </c>
      <c r="DC38" s="3321">
        <f t="shared" si="6"/>
        <v>-1964.3000000000029</v>
      </c>
      <c r="DD38" s="3321">
        <f t="shared" si="6"/>
        <v>-19002.800000000017</v>
      </c>
      <c r="DE38" s="3321">
        <f t="shared" si="6"/>
        <v>0</v>
      </c>
      <c r="DF38" s="3321">
        <f t="shared" si="6"/>
        <v>0</v>
      </c>
      <c r="DG38" s="3321">
        <f t="shared" si="6"/>
        <v>0</v>
      </c>
      <c r="DH38" s="3321"/>
      <c r="DI38" s="885">
        <v>2.5</v>
      </c>
      <c r="DJ38" s="885">
        <v>0</v>
      </c>
      <c r="DK38" s="885">
        <v>84000</v>
      </c>
      <c r="DL38" s="885">
        <v>0</v>
      </c>
      <c r="DM38" s="885">
        <v>0</v>
      </c>
      <c r="DP38" s="3321">
        <f t="shared" si="29"/>
        <v>2.5</v>
      </c>
      <c r="DQ38" s="3321">
        <f t="shared" si="29"/>
        <v>0</v>
      </c>
      <c r="DR38" s="3321">
        <f t="shared" si="29"/>
        <v>84000</v>
      </c>
      <c r="DS38" s="3321">
        <f t="shared" si="29"/>
        <v>0</v>
      </c>
      <c r="DT38" s="3321">
        <f t="shared" si="29"/>
        <v>0</v>
      </c>
    </row>
    <row r="39" spans="1:124" ht="25.5" hidden="1">
      <c r="A39" s="1165"/>
      <c r="B39" s="1949" t="s">
        <v>1090</v>
      </c>
      <c r="C39" s="1355" t="s">
        <v>843</v>
      </c>
      <c r="D39" s="3323"/>
      <c r="E39" s="1357">
        <v>0</v>
      </c>
      <c r="F39" s="1357">
        <v>0</v>
      </c>
      <c r="G39" s="1357">
        <v>0</v>
      </c>
      <c r="H39" s="1357">
        <v>0</v>
      </c>
      <c r="I39" s="1357">
        <v>0</v>
      </c>
      <c r="J39" s="1357">
        <v>0</v>
      </c>
      <c r="K39" s="1357">
        <v>0</v>
      </c>
      <c r="L39" s="1357">
        <f t="shared" si="8"/>
        <v>0</v>
      </c>
      <c r="M39" s="1440"/>
      <c r="N39" s="1440"/>
      <c r="O39" s="1440"/>
      <c r="P39" s="1440"/>
      <c r="Q39" s="1440"/>
      <c r="R39" s="1440"/>
      <c r="S39" s="1440"/>
      <c r="T39" s="1440">
        <f>SUM(N39:S39)</f>
        <v>0</v>
      </c>
      <c r="U39" s="1951">
        <f t="shared" si="30"/>
        <v>0</v>
      </c>
      <c r="V39" s="891">
        <f t="shared" si="30"/>
        <v>0</v>
      </c>
      <c r="W39" s="891">
        <f t="shared" si="30"/>
        <v>0</v>
      </c>
      <c r="X39" s="891">
        <f t="shared" si="30"/>
        <v>0</v>
      </c>
      <c r="Y39" s="891">
        <f t="shared" si="30"/>
        <v>0</v>
      </c>
      <c r="Z39" s="891">
        <f t="shared" si="30"/>
        <v>0</v>
      </c>
      <c r="AA39" s="891">
        <f t="shared" si="30"/>
        <v>0</v>
      </c>
      <c r="AB39" s="1357">
        <f t="shared" si="11"/>
        <v>0</v>
      </c>
      <c r="AC39" s="1341"/>
      <c r="AD39" s="891"/>
      <c r="AE39" s="1357">
        <v>0</v>
      </c>
      <c r="AF39" s="1357">
        <v>0</v>
      </c>
      <c r="AG39" s="1357">
        <v>0</v>
      </c>
      <c r="AH39" s="1357">
        <v>0</v>
      </c>
      <c r="AI39" s="1357">
        <v>0</v>
      </c>
      <c r="AJ39" s="1357">
        <v>0</v>
      </c>
      <c r="AK39" s="1357">
        <f t="shared" si="12"/>
        <v>0</v>
      </c>
      <c r="AL39" s="999"/>
      <c r="AM39" s="1394"/>
      <c r="AN39" s="999"/>
      <c r="AO39" s="999"/>
      <c r="AP39" s="999">
        <f t="shared" si="33"/>
        <v>0</v>
      </c>
      <c r="AQ39" s="1394"/>
      <c r="AR39" s="1394">
        <f t="shared" si="13"/>
        <v>0</v>
      </c>
      <c r="AS39" s="1358">
        <f t="shared" si="31"/>
        <v>0</v>
      </c>
      <c r="AT39" s="1357">
        <f t="shared" si="31"/>
        <v>0</v>
      </c>
      <c r="AU39" s="1357">
        <f t="shared" si="31"/>
        <v>0</v>
      </c>
      <c r="AV39" s="1357">
        <f t="shared" si="31"/>
        <v>0</v>
      </c>
      <c r="AW39" s="1357">
        <f t="shared" si="31"/>
        <v>0</v>
      </c>
      <c r="AX39" s="1357">
        <f t="shared" si="31"/>
        <v>0</v>
      </c>
      <c r="AY39" s="1357">
        <f t="shared" si="15"/>
        <v>0</v>
      </c>
      <c r="AZ39" s="3088">
        <f t="shared" si="16"/>
        <v>0</v>
      </c>
      <c r="BA39" s="3325"/>
      <c r="BB39" s="1357">
        <v>0</v>
      </c>
      <c r="BC39" s="1357">
        <v>0</v>
      </c>
      <c r="BD39" s="1357">
        <v>0</v>
      </c>
      <c r="BE39" s="1357">
        <v>0</v>
      </c>
      <c r="BF39" s="1357">
        <v>0</v>
      </c>
      <c r="BG39" s="1357">
        <f t="shared" si="17"/>
        <v>0</v>
      </c>
      <c r="BH39" s="891"/>
      <c r="BI39" s="891"/>
      <c r="BJ39" s="1397"/>
      <c r="BK39" s="1397">
        <f t="shared" si="34"/>
        <v>0</v>
      </c>
      <c r="BL39" s="1397"/>
      <c r="BM39" s="1397">
        <f t="shared" si="18"/>
        <v>0</v>
      </c>
      <c r="BN39" s="1357">
        <f t="shared" si="32"/>
        <v>0</v>
      </c>
      <c r="BO39" s="1357">
        <f t="shared" si="32"/>
        <v>0</v>
      </c>
      <c r="BP39" s="1357">
        <f t="shared" si="32"/>
        <v>0</v>
      </c>
      <c r="BQ39" s="1357">
        <f t="shared" si="32"/>
        <v>0</v>
      </c>
      <c r="BR39" s="1357">
        <f t="shared" si="32"/>
        <v>0</v>
      </c>
      <c r="BS39" s="1357">
        <f t="shared" si="20"/>
        <v>0</v>
      </c>
      <c r="BT39" s="891"/>
      <c r="BU39" s="891"/>
      <c r="CD39" s="3319">
        <v>0</v>
      </c>
      <c r="CE39" s="3319">
        <v>0</v>
      </c>
      <c r="CF39" s="3319">
        <v>0</v>
      </c>
      <c r="CG39" s="3319">
        <v>0</v>
      </c>
      <c r="CH39" s="3319">
        <v>0</v>
      </c>
      <c r="CI39" s="3319">
        <v>0</v>
      </c>
      <c r="CJ39" s="3319">
        <v>0</v>
      </c>
      <c r="CK39" s="3320"/>
      <c r="CL39" s="3321">
        <f t="shared" si="21"/>
        <v>0</v>
      </c>
      <c r="CM39" s="3321">
        <f t="shared" si="4"/>
        <v>0</v>
      </c>
      <c r="CN39" s="3321">
        <f t="shared" si="4"/>
        <v>0</v>
      </c>
      <c r="CO39" s="3321">
        <f t="shared" si="4"/>
        <v>0</v>
      </c>
      <c r="CP39" s="3321">
        <f t="shared" si="4"/>
        <v>0</v>
      </c>
      <c r="CQ39" s="3321">
        <f t="shared" si="4"/>
        <v>0</v>
      </c>
      <c r="CR39" s="3321">
        <f t="shared" si="4"/>
        <v>0</v>
      </c>
      <c r="CS39" s="3321"/>
      <c r="CT39" s="885">
        <v>0</v>
      </c>
      <c r="CU39" s="885">
        <v>0</v>
      </c>
      <c r="CV39" s="885">
        <v>0</v>
      </c>
      <c r="CW39" s="885">
        <v>0</v>
      </c>
      <c r="CX39" s="885">
        <v>0</v>
      </c>
      <c r="CY39" s="885">
        <v>0</v>
      </c>
      <c r="DB39" s="3321">
        <f t="shared" si="5"/>
        <v>0</v>
      </c>
      <c r="DC39" s="3321">
        <f t="shared" si="6"/>
        <v>0</v>
      </c>
      <c r="DD39" s="3321">
        <f t="shared" si="6"/>
        <v>0</v>
      </c>
      <c r="DE39" s="3321">
        <f t="shared" si="6"/>
        <v>0</v>
      </c>
      <c r="DF39" s="3321">
        <f t="shared" si="6"/>
        <v>0</v>
      </c>
      <c r="DG39" s="3321">
        <f t="shared" si="6"/>
        <v>0</v>
      </c>
      <c r="DH39" s="3321"/>
      <c r="DI39" s="885">
        <v>0</v>
      </c>
      <c r="DJ39" s="885">
        <v>0</v>
      </c>
      <c r="DK39" s="885">
        <v>0</v>
      </c>
      <c r="DL39" s="885">
        <v>0</v>
      </c>
      <c r="DM39" s="885">
        <v>0</v>
      </c>
      <c r="DP39" s="3321">
        <f t="shared" si="29"/>
        <v>0</v>
      </c>
      <c r="DQ39" s="3321">
        <f t="shared" si="29"/>
        <v>0</v>
      </c>
      <c r="DR39" s="3321">
        <f t="shared" si="29"/>
        <v>0</v>
      </c>
      <c r="DS39" s="3321">
        <f t="shared" si="29"/>
        <v>0</v>
      </c>
      <c r="DT39" s="3321">
        <f t="shared" si="29"/>
        <v>0</v>
      </c>
    </row>
    <row r="40" spans="1:124" ht="13.9" hidden="1" customHeight="1">
      <c r="A40" s="1165"/>
      <c r="B40" s="1949"/>
      <c r="C40" s="1355"/>
      <c r="D40" s="3323"/>
      <c r="E40" s="1357">
        <v>0</v>
      </c>
      <c r="F40" s="1357">
        <v>0</v>
      </c>
      <c r="G40" s="1357">
        <v>0</v>
      </c>
      <c r="H40" s="1357">
        <v>0</v>
      </c>
      <c r="I40" s="1357">
        <v>0</v>
      </c>
      <c r="J40" s="1357">
        <v>0</v>
      </c>
      <c r="K40" s="1357">
        <v>0</v>
      </c>
      <c r="L40" s="1357">
        <f t="shared" si="8"/>
        <v>0</v>
      </c>
      <c r="M40" s="1440"/>
      <c r="N40" s="1440"/>
      <c r="O40" s="1440"/>
      <c r="P40" s="1440"/>
      <c r="Q40" s="1440"/>
      <c r="R40" s="1440"/>
      <c r="S40" s="1440"/>
      <c r="T40" s="1440">
        <f t="shared" si="9"/>
        <v>0</v>
      </c>
      <c r="U40" s="1951">
        <f t="shared" si="30"/>
        <v>0</v>
      </c>
      <c r="V40" s="891">
        <f t="shared" si="30"/>
        <v>0</v>
      </c>
      <c r="W40" s="891">
        <f t="shared" si="30"/>
        <v>0</v>
      </c>
      <c r="X40" s="891">
        <f t="shared" si="30"/>
        <v>0</v>
      </c>
      <c r="Y40" s="891">
        <f t="shared" si="30"/>
        <v>0</v>
      </c>
      <c r="Z40" s="891">
        <f t="shared" si="30"/>
        <v>0</v>
      </c>
      <c r="AA40" s="891">
        <f t="shared" si="30"/>
        <v>0</v>
      </c>
      <c r="AB40" s="1357">
        <f t="shared" si="11"/>
        <v>0</v>
      </c>
      <c r="AC40" s="1341"/>
      <c r="AD40" s="891"/>
      <c r="AE40" s="1357">
        <v>0</v>
      </c>
      <c r="AF40" s="1357">
        <v>0</v>
      </c>
      <c r="AG40" s="1357">
        <v>0</v>
      </c>
      <c r="AH40" s="1357">
        <v>0</v>
      </c>
      <c r="AI40" s="1357">
        <v>0</v>
      </c>
      <c r="AJ40" s="1357">
        <v>0</v>
      </c>
      <c r="AK40" s="1357">
        <f t="shared" si="12"/>
        <v>0</v>
      </c>
      <c r="AL40" s="999"/>
      <c r="AM40" s="1394"/>
      <c r="AN40" s="999"/>
      <c r="AO40" s="999"/>
      <c r="AP40" s="999"/>
      <c r="AQ40" s="1394"/>
      <c r="AR40" s="1394">
        <f t="shared" si="13"/>
        <v>0</v>
      </c>
      <c r="AS40" s="1358">
        <f t="shared" si="31"/>
        <v>0</v>
      </c>
      <c r="AT40" s="1357">
        <f t="shared" si="31"/>
        <v>0</v>
      </c>
      <c r="AU40" s="1357">
        <f t="shared" si="31"/>
        <v>0</v>
      </c>
      <c r="AV40" s="1357">
        <f t="shared" si="31"/>
        <v>0</v>
      </c>
      <c r="AW40" s="1357">
        <f t="shared" si="31"/>
        <v>0</v>
      </c>
      <c r="AX40" s="1357">
        <f t="shared" si="31"/>
        <v>0</v>
      </c>
      <c r="AY40" s="1357">
        <f t="shared" si="15"/>
        <v>0</v>
      </c>
      <c r="AZ40" s="3088">
        <f t="shared" si="16"/>
        <v>0</v>
      </c>
      <c r="BA40" s="3325"/>
      <c r="BB40" s="1357">
        <v>0</v>
      </c>
      <c r="BC40" s="1357">
        <v>0</v>
      </c>
      <c r="BD40" s="1357">
        <v>0</v>
      </c>
      <c r="BE40" s="1357">
        <v>0</v>
      </c>
      <c r="BF40" s="1357">
        <v>0</v>
      </c>
      <c r="BG40" s="1357">
        <f t="shared" si="17"/>
        <v>0</v>
      </c>
      <c r="BH40" s="891"/>
      <c r="BI40" s="891"/>
      <c r="BJ40" s="1397"/>
      <c r="BK40" s="1397"/>
      <c r="BL40" s="1397"/>
      <c r="BM40" s="1397">
        <f t="shared" si="18"/>
        <v>0</v>
      </c>
      <c r="BN40" s="1357">
        <f t="shared" si="32"/>
        <v>0</v>
      </c>
      <c r="BO40" s="1357">
        <f t="shared" si="32"/>
        <v>0</v>
      </c>
      <c r="BP40" s="1357">
        <f t="shared" si="32"/>
        <v>0</v>
      </c>
      <c r="BQ40" s="1357">
        <f t="shared" si="32"/>
        <v>0</v>
      </c>
      <c r="BR40" s="1357">
        <f t="shared" si="32"/>
        <v>0</v>
      </c>
      <c r="BS40" s="1357">
        <f t="shared" si="20"/>
        <v>0</v>
      </c>
      <c r="BT40" s="891"/>
      <c r="BU40" s="891"/>
      <c r="CD40" s="3319">
        <v>0</v>
      </c>
      <c r="CE40" s="3319">
        <v>0</v>
      </c>
      <c r="CF40" s="3319">
        <v>0</v>
      </c>
      <c r="CG40" s="3319">
        <v>0</v>
      </c>
      <c r="CH40" s="3319">
        <v>0</v>
      </c>
      <c r="CI40" s="3319">
        <v>0</v>
      </c>
      <c r="CJ40" s="3319">
        <v>0</v>
      </c>
      <c r="CK40" s="3320"/>
      <c r="CL40" s="3321">
        <f t="shared" si="21"/>
        <v>0</v>
      </c>
      <c r="CM40" s="3321">
        <f t="shared" si="4"/>
        <v>0</v>
      </c>
      <c r="CN40" s="3321">
        <f t="shared" si="4"/>
        <v>0</v>
      </c>
      <c r="CO40" s="3321">
        <f t="shared" si="4"/>
        <v>0</v>
      </c>
      <c r="CP40" s="3321">
        <f t="shared" si="4"/>
        <v>0</v>
      </c>
      <c r="CQ40" s="3321">
        <f t="shared" si="4"/>
        <v>0</v>
      </c>
      <c r="CR40" s="3321">
        <f t="shared" si="4"/>
        <v>0</v>
      </c>
      <c r="CS40" s="3321"/>
      <c r="CT40" s="885">
        <v>0</v>
      </c>
      <c r="CU40" s="885">
        <v>0</v>
      </c>
      <c r="CV40" s="885">
        <v>0</v>
      </c>
      <c r="CW40" s="885">
        <v>0</v>
      </c>
      <c r="CX40" s="885">
        <v>0</v>
      </c>
      <c r="CY40" s="885">
        <v>0</v>
      </c>
      <c r="DB40" s="3321">
        <f t="shared" si="5"/>
        <v>0</v>
      </c>
      <c r="DC40" s="3321">
        <f t="shared" si="6"/>
        <v>0</v>
      </c>
      <c r="DD40" s="3321">
        <f t="shared" si="6"/>
        <v>0</v>
      </c>
      <c r="DE40" s="3321">
        <f t="shared" si="6"/>
        <v>0</v>
      </c>
      <c r="DF40" s="3321">
        <f t="shared" si="6"/>
        <v>0</v>
      </c>
      <c r="DG40" s="3321">
        <f t="shared" si="6"/>
        <v>0</v>
      </c>
      <c r="DH40" s="3321"/>
      <c r="DI40" s="885">
        <v>0</v>
      </c>
      <c r="DJ40" s="885">
        <v>0</v>
      </c>
      <c r="DK40" s="885">
        <v>0</v>
      </c>
      <c r="DL40" s="885">
        <v>0</v>
      </c>
      <c r="DM40" s="885">
        <v>0</v>
      </c>
      <c r="DP40" s="3321">
        <f t="shared" si="29"/>
        <v>0</v>
      </c>
      <c r="DQ40" s="3321">
        <f t="shared" si="29"/>
        <v>0</v>
      </c>
      <c r="DR40" s="3321">
        <f t="shared" si="29"/>
        <v>0</v>
      </c>
      <c r="DS40" s="3321">
        <f t="shared" si="29"/>
        <v>0</v>
      </c>
      <c r="DT40" s="3321">
        <f t="shared" si="29"/>
        <v>0</v>
      </c>
    </row>
    <row r="41" spans="1:124" ht="13.9" hidden="1" customHeight="1">
      <c r="A41" s="1165"/>
      <c r="B41" s="1949"/>
      <c r="C41" s="1355"/>
      <c r="D41" s="3323"/>
      <c r="E41" s="1357">
        <v>0</v>
      </c>
      <c r="F41" s="1357">
        <v>0</v>
      </c>
      <c r="G41" s="1357">
        <v>0</v>
      </c>
      <c r="H41" s="1357">
        <v>0</v>
      </c>
      <c r="I41" s="1357">
        <v>0</v>
      </c>
      <c r="J41" s="1357">
        <v>0</v>
      </c>
      <c r="K41" s="1357">
        <v>0</v>
      </c>
      <c r="L41" s="1357">
        <f t="shared" si="8"/>
        <v>0</v>
      </c>
      <c r="M41" s="1440"/>
      <c r="N41" s="1440"/>
      <c r="O41" s="1440"/>
      <c r="P41" s="1440"/>
      <c r="Q41" s="1440"/>
      <c r="R41" s="1440"/>
      <c r="S41" s="1440"/>
      <c r="T41" s="1440">
        <f t="shared" si="9"/>
        <v>0</v>
      </c>
      <c r="U41" s="1951">
        <f t="shared" si="30"/>
        <v>0</v>
      </c>
      <c r="V41" s="891">
        <f t="shared" si="30"/>
        <v>0</v>
      </c>
      <c r="W41" s="891">
        <f t="shared" si="30"/>
        <v>0</v>
      </c>
      <c r="X41" s="891">
        <f t="shared" si="30"/>
        <v>0</v>
      </c>
      <c r="Y41" s="891">
        <f t="shared" si="30"/>
        <v>0</v>
      </c>
      <c r="Z41" s="891">
        <f t="shared" si="30"/>
        <v>0</v>
      </c>
      <c r="AA41" s="891">
        <f t="shared" si="30"/>
        <v>0</v>
      </c>
      <c r="AB41" s="1357">
        <f t="shared" si="11"/>
        <v>0</v>
      </c>
      <c r="AC41" s="1341"/>
      <c r="AD41" s="891"/>
      <c r="AE41" s="1357">
        <v>0</v>
      </c>
      <c r="AF41" s="1357">
        <v>0</v>
      </c>
      <c r="AG41" s="1357">
        <v>0</v>
      </c>
      <c r="AH41" s="1357">
        <v>0</v>
      </c>
      <c r="AI41" s="1357">
        <v>0</v>
      </c>
      <c r="AJ41" s="1357">
        <v>0</v>
      </c>
      <c r="AK41" s="1357">
        <f t="shared" si="12"/>
        <v>0</v>
      </c>
      <c r="AL41" s="999"/>
      <c r="AM41" s="1394"/>
      <c r="AN41" s="999"/>
      <c r="AO41" s="999"/>
      <c r="AP41" s="999"/>
      <c r="AQ41" s="1394"/>
      <c r="AR41" s="1394">
        <f t="shared" si="13"/>
        <v>0</v>
      </c>
      <c r="AS41" s="1358">
        <f t="shared" si="31"/>
        <v>0</v>
      </c>
      <c r="AT41" s="1357">
        <f t="shared" si="31"/>
        <v>0</v>
      </c>
      <c r="AU41" s="1357">
        <f t="shared" si="31"/>
        <v>0</v>
      </c>
      <c r="AV41" s="1357">
        <f t="shared" si="31"/>
        <v>0</v>
      </c>
      <c r="AW41" s="1357">
        <f t="shared" si="31"/>
        <v>0</v>
      </c>
      <c r="AX41" s="1357">
        <f t="shared" si="31"/>
        <v>0</v>
      </c>
      <c r="AY41" s="1357">
        <f t="shared" si="15"/>
        <v>0</v>
      </c>
      <c r="AZ41" s="3088">
        <f t="shared" si="16"/>
        <v>0</v>
      </c>
      <c r="BA41" s="3325"/>
      <c r="BB41" s="1357">
        <v>0</v>
      </c>
      <c r="BC41" s="1357">
        <v>0</v>
      </c>
      <c r="BD41" s="1357">
        <v>0</v>
      </c>
      <c r="BE41" s="1357">
        <v>0</v>
      </c>
      <c r="BF41" s="1357">
        <v>0</v>
      </c>
      <c r="BG41" s="1357">
        <f t="shared" si="17"/>
        <v>0</v>
      </c>
      <c r="BH41" s="891"/>
      <c r="BI41" s="891"/>
      <c r="BJ41" s="1397"/>
      <c r="BK41" s="1397"/>
      <c r="BL41" s="1397"/>
      <c r="BM41" s="1397">
        <f t="shared" si="18"/>
        <v>0</v>
      </c>
      <c r="BN41" s="1357">
        <f t="shared" si="32"/>
        <v>0</v>
      </c>
      <c r="BO41" s="1357">
        <f t="shared" si="32"/>
        <v>0</v>
      </c>
      <c r="BP41" s="1357">
        <f t="shared" si="32"/>
        <v>0</v>
      </c>
      <c r="BQ41" s="1357">
        <f t="shared" si="32"/>
        <v>0</v>
      </c>
      <c r="BR41" s="1357">
        <f t="shared" si="32"/>
        <v>0</v>
      </c>
      <c r="BS41" s="1357">
        <f t="shared" si="20"/>
        <v>0</v>
      </c>
      <c r="BT41" s="891"/>
      <c r="BU41" s="891"/>
      <c r="CD41" s="3319">
        <v>0</v>
      </c>
      <c r="CE41" s="3319">
        <v>0</v>
      </c>
      <c r="CF41" s="3319">
        <v>0</v>
      </c>
      <c r="CG41" s="3319">
        <v>0</v>
      </c>
      <c r="CH41" s="3319">
        <v>0</v>
      </c>
      <c r="CI41" s="3319">
        <v>0</v>
      </c>
      <c r="CJ41" s="3319">
        <v>0</v>
      </c>
      <c r="CK41" s="3320"/>
      <c r="CL41" s="3321">
        <f t="shared" si="21"/>
        <v>0</v>
      </c>
      <c r="CM41" s="3321">
        <f t="shared" si="4"/>
        <v>0</v>
      </c>
      <c r="CN41" s="3321">
        <f t="shared" si="4"/>
        <v>0</v>
      </c>
      <c r="CO41" s="3321">
        <f t="shared" si="4"/>
        <v>0</v>
      </c>
      <c r="CP41" s="3321">
        <f t="shared" si="4"/>
        <v>0</v>
      </c>
      <c r="CQ41" s="3321">
        <f t="shared" si="4"/>
        <v>0</v>
      </c>
      <c r="CR41" s="3321">
        <f t="shared" si="4"/>
        <v>0</v>
      </c>
      <c r="CS41" s="3321"/>
      <c r="CT41" s="885">
        <v>0</v>
      </c>
      <c r="CU41" s="885">
        <v>0</v>
      </c>
      <c r="CV41" s="885">
        <v>0</v>
      </c>
      <c r="CW41" s="885">
        <v>0</v>
      </c>
      <c r="CX41" s="885">
        <v>0</v>
      </c>
      <c r="CY41" s="885">
        <v>0</v>
      </c>
      <c r="DB41" s="3321">
        <f t="shared" si="5"/>
        <v>0</v>
      </c>
      <c r="DC41" s="3321">
        <f t="shared" si="6"/>
        <v>0</v>
      </c>
      <c r="DD41" s="3321">
        <f t="shared" si="6"/>
        <v>0</v>
      </c>
      <c r="DE41" s="3321">
        <f t="shared" si="6"/>
        <v>0</v>
      </c>
      <c r="DF41" s="3321">
        <f t="shared" si="6"/>
        <v>0</v>
      </c>
      <c r="DG41" s="3321">
        <f t="shared" si="6"/>
        <v>0</v>
      </c>
      <c r="DH41" s="3321"/>
      <c r="DI41" s="885">
        <v>0</v>
      </c>
      <c r="DJ41" s="885">
        <v>0</v>
      </c>
      <c r="DK41" s="885">
        <v>0</v>
      </c>
      <c r="DL41" s="885">
        <v>0</v>
      </c>
      <c r="DM41" s="885">
        <v>0</v>
      </c>
      <c r="DP41" s="3321">
        <f t="shared" si="29"/>
        <v>0</v>
      </c>
      <c r="DQ41" s="3321">
        <f t="shared" si="29"/>
        <v>0</v>
      </c>
      <c r="DR41" s="3321">
        <f t="shared" si="29"/>
        <v>0</v>
      </c>
      <c r="DS41" s="3321">
        <f t="shared" si="29"/>
        <v>0</v>
      </c>
      <c r="DT41" s="3321">
        <f t="shared" si="29"/>
        <v>0</v>
      </c>
    </row>
    <row r="42" spans="1:124" ht="13.9" hidden="1" customHeight="1">
      <c r="A42" s="1165"/>
      <c r="B42" s="1949"/>
      <c r="C42" s="1355"/>
      <c r="D42" s="3323"/>
      <c r="E42" s="1357">
        <v>0</v>
      </c>
      <c r="F42" s="1357">
        <v>0</v>
      </c>
      <c r="G42" s="1357">
        <v>0</v>
      </c>
      <c r="H42" s="1357">
        <v>0</v>
      </c>
      <c r="I42" s="1357">
        <v>0</v>
      </c>
      <c r="J42" s="1357">
        <v>0</v>
      </c>
      <c r="K42" s="1357">
        <v>0</v>
      </c>
      <c r="L42" s="1357">
        <f t="shared" si="8"/>
        <v>0</v>
      </c>
      <c r="M42" s="1440"/>
      <c r="N42" s="1440"/>
      <c r="O42" s="1440"/>
      <c r="P42" s="1440"/>
      <c r="Q42" s="1440"/>
      <c r="R42" s="1440"/>
      <c r="S42" s="1440"/>
      <c r="T42" s="1440">
        <f t="shared" si="9"/>
        <v>0</v>
      </c>
      <c r="U42" s="1951">
        <f t="shared" si="30"/>
        <v>0</v>
      </c>
      <c r="V42" s="891">
        <f t="shared" si="30"/>
        <v>0</v>
      </c>
      <c r="W42" s="891">
        <f t="shared" si="30"/>
        <v>0</v>
      </c>
      <c r="X42" s="891">
        <f t="shared" si="30"/>
        <v>0</v>
      </c>
      <c r="Y42" s="891">
        <f t="shared" si="30"/>
        <v>0</v>
      </c>
      <c r="Z42" s="891">
        <f t="shared" si="30"/>
        <v>0</v>
      </c>
      <c r="AA42" s="891">
        <f t="shared" si="30"/>
        <v>0</v>
      </c>
      <c r="AB42" s="1357">
        <f t="shared" si="11"/>
        <v>0</v>
      </c>
      <c r="AC42" s="1341"/>
      <c r="AD42" s="891"/>
      <c r="AE42" s="1357">
        <v>0</v>
      </c>
      <c r="AF42" s="1357">
        <v>0</v>
      </c>
      <c r="AG42" s="1357">
        <v>0</v>
      </c>
      <c r="AH42" s="1357">
        <v>0</v>
      </c>
      <c r="AI42" s="1357">
        <v>0</v>
      </c>
      <c r="AJ42" s="1357">
        <v>0</v>
      </c>
      <c r="AK42" s="1357">
        <f t="shared" si="12"/>
        <v>0</v>
      </c>
      <c r="AL42" s="999"/>
      <c r="AM42" s="1394"/>
      <c r="AN42" s="999"/>
      <c r="AO42" s="999"/>
      <c r="AP42" s="999"/>
      <c r="AQ42" s="1394"/>
      <c r="AR42" s="1394">
        <f t="shared" si="13"/>
        <v>0</v>
      </c>
      <c r="AS42" s="1358">
        <f t="shared" si="31"/>
        <v>0</v>
      </c>
      <c r="AT42" s="1357">
        <f t="shared" si="31"/>
        <v>0</v>
      </c>
      <c r="AU42" s="1357">
        <f t="shared" si="31"/>
        <v>0</v>
      </c>
      <c r="AV42" s="1357">
        <f t="shared" si="31"/>
        <v>0</v>
      </c>
      <c r="AW42" s="1357">
        <f t="shared" si="31"/>
        <v>0</v>
      </c>
      <c r="AX42" s="1357">
        <f t="shared" si="31"/>
        <v>0</v>
      </c>
      <c r="AY42" s="1357">
        <f t="shared" si="15"/>
        <v>0</v>
      </c>
      <c r="AZ42" s="3088">
        <f t="shared" si="16"/>
        <v>0</v>
      </c>
      <c r="BA42" s="3325"/>
      <c r="BB42" s="1357">
        <v>0</v>
      </c>
      <c r="BC42" s="1357">
        <v>0</v>
      </c>
      <c r="BD42" s="1357">
        <v>0</v>
      </c>
      <c r="BE42" s="1357">
        <v>0</v>
      </c>
      <c r="BF42" s="1357">
        <v>0</v>
      </c>
      <c r="BG42" s="1357">
        <f t="shared" si="17"/>
        <v>0</v>
      </c>
      <c r="BH42" s="891"/>
      <c r="BI42" s="891"/>
      <c r="BJ42" s="1397"/>
      <c r="BK42" s="1397"/>
      <c r="BL42" s="1397"/>
      <c r="BM42" s="1397">
        <f t="shared" si="18"/>
        <v>0</v>
      </c>
      <c r="BN42" s="1357">
        <f t="shared" si="32"/>
        <v>0</v>
      </c>
      <c r="BO42" s="1357">
        <f t="shared" si="32"/>
        <v>0</v>
      </c>
      <c r="BP42" s="1357">
        <f t="shared" si="32"/>
        <v>0</v>
      </c>
      <c r="BQ42" s="1357">
        <f t="shared" si="32"/>
        <v>0</v>
      </c>
      <c r="BR42" s="1357">
        <f t="shared" si="32"/>
        <v>0</v>
      </c>
      <c r="BS42" s="1357">
        <f t="shared" si="20"/>
        <v>0</v>
      </c>
      <c r="BT42" s="891"/>
      <c r="BU42" s="891"/>
      <c r="CD42" s="3319">
        <v>0</v>
      </c>
      <c r="CE42" s="3319">
        <v>0</v>
      </c>
      <c r="CF42" s="3319">
        <v>0</v>
      </c>
      <c r="CG42" s="3319">
        <v>0</v>
      </c>
      <c r="CH42" s="3319">
        <v>0</v>
      </c>
      <c r="CI42" s="3319">
        <v>0</v>
      </c>
      <c r="CJ42" s="3319">
        <v>0</v>
      </c>
      <c r="CK42" s="3320"/>
      <c r="CL42" s="3321">
        <f t="shared" si="21"/>
        <v>0</v>
      </c>
      <c r="CM42" s="3321">
        <f t="shared" si="4"/>
        <v>0</v>
      </c>
      <c r="CN42" s="3321">
        <f t="shared" si="4"/>
        <v>0</v>
      </c>
      <c r="CO42" s="3321">
        <f t="shared" si="4"/>
        <v>0</v>
      </c>
      <c r="CP42" s="3321">
        <f t="shared" si="4"/>
        <v>0</v>
      </c>
      <c r="CQ42" s="3321">
        <f t="shared" si="4"/>
        <v>0</v>
      </c>
      <c r="CR42" s="3321">
        <f t="shared" si="4"/>
        <v>0</v>
      </c>
      <c r="CS42" s="3321"/>
      <c r="CT42" s="885">
        <v>0</v>
      </c>
      <c r="CU42" s="885">
        <v>0</v>
      </c>
      <c r="CV42" s="885">
        <v>0</v>
      </c>
      <c r="CW42" s="885">
        <v>0</v>
      </c>
      <c r="CX42" s="885">
        <v>0</v>
      </c>
      <c r="CY42" s="885">
        <v>0</v>
      </c>
      <c r="DB42" s="3321">
        <f t="shared" si="5"/>
        <v>0</v>
      </c>
      <c r="DC42" s="3321">
        <f t="shared" si="6"/>
        <v>0</v>
      </c>
      <c r="DD42" s="3321">
        <f t="shared" si="6"/>
        <v>0</v>
      </c>
      <c r="DE42" s="3321">
        <f t="shared" si="6"/>
        <v>0</v>
      </c>
      <c r="DF42" s="3321">
        <f t="shared" si="6"/>
        <v>0</v>
      </c>
      <c r="DG42" s="3321">
        <f t="shared" si="6"/>
        <v>0</v>
      </c>
      <c r="DH42" s="3321"/>
      <c r="DI42" s="885">
        <v>0</v>
      </c>
      <c r="DJ42" s="885">
        <v>0</v>
      </c>
      <c r="DK42" s="885">
        <v>0</v>
      </c>
      <c r="DL42" s="885">
        <v>0</v>
      </c>
      <c r="DM42" s="885">
        <v>0</v>
      </c>
      <c r="DP42" s="3321">
        <f t="shared" si="29"/>
        <v>0</v>
      </c>
      <c r="DQ42" s="3321">
        <f t="shared" si="29"/>
        <v>0</v>
      </c>
      <c r="DR42" s="3321">
        <f t="shared" si="29"/>
        <v>0</v>
      </c>
      <c r="DS42" s="3321">
        <f t="shared" si="29"/>
        <v>0</v>
      </c>
      <c r="DT42" s="3321">
        <f t="shared" si="29"/>
        <v>0</v>
      </c>
    </row>
    <row r="43" spans="1:124" ht="13.9" hidden="1" customHeight="1">
      <c r="A43" s="1165"/>
      <c r="B43" s="1949"/>
      <c r="C43" s="1355"/>
      <c r="D43" s="3323"/>
      <c r="E43" s="1357">
        <v>0</v>
      </c>
      <c r="F43" s="1357">
        <v>0</v>
      </c>
      <c r="G43" s="1357">
        <v>0</v>
      </c>
      <c r="H43" s="1357">
        <v>0</v>
      </c>
      <c r="I43" s="1357">
        <v>0</v>
      </c>
      <c r="J43" s="1357">
        <v>0</v>
      </c>
      <c r="K43" s="1357">
        <v>0</v>
      </c>
      <c r="L43" s="1357">
        <f t="shared" si="8"/>
        <v>0</v>
      </c>
      <c r="M43" s="1440"/>
      <c r="N43" s="1440"/>
      <c r="O43" s="1440"/>
      <c r="P43" s="1440"/>
      <c r="Q43" s="1440"/>
      <c r="R43" s="1440"/>
      <c r="S43" s="1440"/>
      <c r="T43" s="1440">
        <f t="shared" si="9"/>
        <v>0</v>
      </c>
      <c r="U43" s="1951">
        <f t="shared" si="30"/>
        <v>0</v>
      </c>
      <c r="V43" s="891">
        <f t="shared" si="30"/>
        <v>0</v>
      </c>
      <c r="W43" s="891">
        <f t="shared" si="30"/>
        <v>0</v>
      </c>
      <c r="X43" s="891">
        <f t="shared" si="30"/>
        <v>0</v>
      </c>
      <c r="Y43" s="891">
        <f t="shared" si="30"/>
        <v>0</v>
      </c>
      <c r="Z43" s="891">
        <f t="shared" si="30"/>
        <v>0</v>
      </c>
      <c r="AA43" s="891">
        <f t="shared" si="30"/>
        <v>0</v>
      </c>
      <c r="AB43" s="1357">
        <f t="shared" si="11"/>
        <v>0</v>
      </c>
      <c r="AC43" s="1341"/>
      <c r="AD43" s="891"/>
      <c r="AE43" s="1357">
        <v>0</v>
      </c>
      <c r="AF43" s="1357">
        <v>0</v>
      </c>
      <c r="AG43" s="1357">
        <v>0</v>
      </c>
      <c r="AH43" s="1357">
        <v>0</v>
      </c>
      <c r="AI43" s="1357">
        <v>0</v>
      </c>
      <c r="AJ43" s="1357">
        <v>0</v>
      </c>
      <c r="AK43" s="1357">
        <f t="shared" si="12"/>
        <v>0</v>
      </c>
      <c r="AL43" s="999"/>
      <c r="AM43" s="1394"/>
      <c r="AN43" s="999"/>
      <c r="AO43" s="999"/>
      <c r="AP43" s="999"/>
      <c r="AQ43" s="1394"/>
      <c r="AR43" s="1394">
        <f t="shared" si="13"/>
        <v>0</v>
      </c>
      <c r="AS43" s="1358">
        <f t="shared" si="31"/>
        <v>0</v>
      </c>
      <c r="AT43" s="1357">
        <f t="shared" si="31"/>
        <v>0</v>
      </c>
      <c r="AU43" s="1357">
        <f t="shared" si="31"/>
        <v>0</v>
      </c>
      <c r="AV43" s="1357">
        <f t="shared" si="31"/>
        <v>0</v>
      </c>
      <c r="AW43" s="1357">
        <f t="shared" si="31"/>
        <v>0</v>
      </c>
      <c r="AX43" s="1357">
        <f t="shared" si="31"/>
        <v>0</v>
      </c>
      <c r="AY43" s="1357">
        <f t="shared" si="15"/>
        <v>0</v>
      </c>
      <c r="AZ43" s="3088">
        <f t="shared" si="16"/>
        <v>0</v>
      </c>
      <c r="BA43" s="3325"/>
      <c r="BB43" s="1357">
        <v>0</v>
      </c>
      <c r="BC43" s="1357">
        <v>0</v>
      </c>
      <c r="BD43" s="1357">
        <v>0</v>
      </c>
      <c r="BE43" s="1357">
        <v>0</v>
      </c>
      <c r="BF43" s="1357">
        <v>0</v>
      </c>
      <c r="BG43" s="1357">
        <f t="shared" si="17"/>
        <v>0</v>
      </c>
      <c r="BH43" s="891"/>
      <c r="BI43" s="891"/>
      <c r="BJ43" s="1397"/>
      <c r="BK43" s="1397"/>
      <c r="BL43" s="1397"/>
      <c r="BM43" s="1397">
        <f t="shared" si="18"/>
        <v>0</v>
      </c>
      <c r="BN43" s="1357">
        <f t="shared" si="32"/>
        <v>0</v>
      </c>
      <c r="BO43" s="1357">
        <f t="shared" si="32"/>
        <v>0</v>
      </c>
      <c r="BP43" s="1357">
        <f t="shared" si="32"/>
        <v>0</v>
      </c>
      <c r="BQ43" s="1357">
        <f t="shared" si="32"/>
        <v>0</v>
      </c>
      <c r="BR43" s="1357">
        <f t="shared" si="32"/>
        <v>0</v>
      </c>
      <c r="BS43" s="1357">
        <f t="shared" si="20"/>
        <v>0</v>
      </c>
      <c r="BT43" s="891"/>
      <c r="BU43" s="891"/>
      <c r="CD43" s="3319">
        <v>0</v>
      </c>
      <c r="CE43" s="3319">
        <v>0</v>
      </c>
      <c r="CF43" s="3319">
        <v>0</v>
      </c>
      <c r="CG43" s="3319">
        <v>0</v>
      </c>
      <c r="CH43" s="3319">
        <v>0</v>
      </c>
      <c r="CI43" s="3319">
        <v>0</v>
      </c>
      <c r="CJ43" s="3319">
        <v>0</v>
      </c>
      <c r="CK43" s="3320"/>
      <c r="CL43" s="3321">
        <f t="shared" si="21"/>
        <v>0</v>
      </c>
      <c r="CM43" s="3321">
        <f t="shared" si="4"/>
        <v>0</v>
      </c>
      <c r="CN43" s="3321">
        <f t="shared" si="4"/>
        <v>0</v>
      </c>
      <c r="CO43" s="3321">
        <f t="shared" si="4"/>
        <v>0</v>
      </c>
      <c r="CP43" s="3321">
        <f t="shared" si="4"/>
        <v>0</v>
      </c>
      <c r="CQ43" s="3321">
        <f t="shared" si="4"/>
        <v>0</v>
      </c>
      <c r="CR43" s="3321">
        <f t="shared" si="4"/>
        <v>0</v>
      </c>
      <c r="CS43" s="3321"/>
      <c r="CT43" s="885">
        <v>0</v>
      </c>
      <c r="CU43" s="885">
        <v>0</v>
      </c>
      <c r="CV43" s="885">
        <v>0</v>
      </c>
      <c r="CW43" s="885">
        <v>0</v>
      </c>
      <c r="CX43" s="885">
        <v>0</v>
      </c>
      <c r="CY43" s="885">
        <v>0</v>
      </c>
      <c r="DB43" s="3321">
        <f t="shared" ref="DB43:DB75" si="35">CT43-AS43</f>
        <v>0</v>
      </c>
      <c r="DC43" s="3321">
        <f t="shared" si="6"/>
        <v>0</v>
      </c>
      <c r="DD43" s="3321">
        <f t="shared" si="6"/>
        <v>0</v>
      </c>
      <c r="DE43" s="3321">
        <f t="shared" si="6"/>
        <v>0</v>
      </c>
      <c r="DF43" s="3321">
        <f t="shared" si="6"/>
        <v>0</v>
      </c>
      <c r="DG43" s="3321">
        <f t="shared" si="6"/>
        <v>0</v>
      </c>
      <c r="DH43" s="3321"/>
      <c r="DI43" s="885">
        <v>0</v>
      </c>
      <c r="DJ43" s="885">
        <v>0</v>
      </c>
      <c r="DK43" s="885">
        <v>0</v>
      </c>
      <c r="DL43" s="885">
        <v>0</v>
      </c>
      <c r="DM43" s="885">
        <v>0</v>
      </c>
      <c r="DP43" s="3321">
        <f t="shared" si="29"/>
        <v>0</v>
      </c>
      <c r="DQ43" s="3321">
        <f t="shared" si="29"/>
        <v>0</v>
      </c>
      <c r="DR43" s="3321">
        <f t="shared" si="29"/>
        <v>0</v>
      </c>
      <c r="DS43" s="3321">
        <f t="shared" si="29"/>
        <v>0</v>
      </c>
      <c r="DT43" s="3321">
        <f t="shared" si="29"/>
        <v>0</v>
      </c>
    </row>
    <row r="44" spans="1:124" ht="13.9" hidden="1" customHeight="1">
      <c r="A44" s="1165"/>
      <c r="B44" s="1949"/>
      <c r="C44" s="1355"/>
      <c r="D44" s="3323"/>
      <c r="E44" s="1357">
        <v>0</v>
      </c>
      <c r="F44" s="1357">
        <v>0</v>
      </c>
      <c r="G44" s="1357">
        <v>0</v>
      </c>
      <c r="H44" s="1357">
        <v>0</v>
      </c>
      <c r="I44" s="1357">
        <v>0</v>
      </c>
      <c r="J44" s="1357">
        <v>0</v>
      </c>
      <c r="K44" s="1357">
        <v>0</v>
      </c>
      <c r="L44" s="1357">
        <f t="shared" si="8"/>
        <v>0</v>
      </c>
      <c r="M44" s="1440"/>
      <c r="N44" s="1440"/>
      <c r="O44" s="1440"/>
      <c r="P44" s="1440"/>
      <c r="Q44" s="1440"/>
      <c r="R44" s="1440"/>
      <c r="S44" s="1440"/>
      <c r="T44" s="1440">
        <f t="shared" si="9"/>
        <v>0</v>
      </c>
      <c r="U44" s="1951">
        <f t="shared" si="30"/>
        <v>0</v>
      </c>
      <c r="V44" s="891">
        <f t="shared" si="30"/>
        <v>0</v>
      </c>
      <c r="W44" s="891">
        <f t="shared" si="30"/>
        <v>0</v>
      </c>
      <c r="X44" s="891">
        <f t="shared" si="30"/>
        <v>0</v>
      </c>
      <c r="Y44" s="891">
        <f t="shared" si="30"/>
        <v>0</v>
      </c>
      <c r="Z44" s="891">
        <f t="shared" si="30"/>
        <v>0</v>
      </c>
      <c r="AA44" s="891">
        <f t="shared" si="30"/>
        <v>0</v>
      </c>
      <c r="AB44" s="1357">
        <f t="shared" si="11"/>
        <v>0</v>
      </c>
      <c r="AC44" s="1341"/>
      <c r="AD44" s="891"/>
      <c r="AE44" s="1357">
        <v>0</v>
      </c>
      <c r="AF44" s="1357">
        <v>0</v>
      </c>
      <c r="AG44" s="1357">
        <v>0</v>
      </c>
      <c r="AH44" s="1357">
        <v>0</v>
      </c>
      <c r="AI44" s="1357">
        <v>0</v>
      </c>
      <c r="AJ44" s="1357">
        <v>0</v>
      </c>
      <c r="AK44" s="1357">
        <f t="shared" si="12"/>
        <v>0</v>
      </c>
      <c r="AL44" s="999"/>
      <c r="AM44" s="1394"/>
      <c r="AN44" s="999"/>
      <c r="AO44" s="999"/>
      <c r="AP44" s="999"/>
      <c r="AQ44" s="1394"/>
      <c r="AR44" s="1394">
        <f t="shared" si="13"/>
        <v>0</v>
      </c>
      <c r="AS44" s="1358">
        <f t="shared" si="31"/>
        <v>0</v>
      </c>
      <c r="AT44" s="1357">
        <f t="shared" si="31"/>
        <v>0</v>
      </c>
      <c r="AU44" s="1357">
        <f t="shared" si="31"/>
        <v>0</v>
      </c>
      <c r="AV44" s="1357">
        <f t="shared" si="31"/>
        <v>0</v>
      </c>
      <c r="AW44" s="1357">
        <f t="shared" si="31"/>
        <v>0</v>
      </c>
      <c r="AX44" s="1357">
        <f t="shared" si="31"/>
        <v>0</v>
      </c>
      <c r="AY44" s="1357">
        <f t="shared" si="15"/>
        <v>0</v>
      </c>
      <c r="AZ44" s="3088">
        <f t="shared" si="16"/>
        <v>0</v>
      </c>
      <c r="BA44" s="3325"/>
      <c r="BB44" s="1357">
        <v>0</v>
      </c>
      <c r="BC44" s="1357">
        <v>0</v>
      </c>
      <c r="BD44" s="1357">
        <v>0</v>
      </c>
      <c r="BE44" s="1357">
        <v>0</v>
      </c>
      <c r="BF44" s="1357">
        <v>0</v>
      </c>
      <c r="BG44" s="1357">
        <f t="shared" si="17"/>
        <v>0</v>
      </c>
      <c r="BH44" s="891"/>
      <c r="BI44" s="891"/>
      <c r="BJ44" s="1397"/>
      <c r="BK44" s="1397"/>
      <c r="BL44" s="1397"/>
      <c r="BM44" s="1397">
        <f t="shared" si="18"/>
        <v>0</v>
      </c>
      <c r="BN44" s="1357">
        <f t="shared" si="32"/>
        <v>0</v>
      </c>
      <c r="BO44" s="1357">
        <f t="shared" si="32"/>
        <v>0</v>
      </c>
      <c r="BP44" s="1357">
        <f t="shared" si="32"/>
        <v>0</v>
      </c>
      <c r="BQ44" s="1357">
        <f t="shared" si="32"/>
        <v>0</v>
      </c>
      <c r="BR44" s="1357">
        <f t="shared" si="32"/>
        <v>0</v>
      </c>
      <c r="BS44" s="1357">
        <f t="shared" si="20"/>
        <v>0</v>
      </c>
      <c r="BT44" s="891"/>
      <c r="BU44" s="891"/>
      <c r="CD44" s="3319">
        <v>0</v>
      </c>
      <c r="CE44" s="3319">
        <v>0</v>
      </c>
      <c r="CF44" s="3319">
        <v>0</v>
      </c>
      <c r="CG44" s="3319">
        <v>0</v>
      </c>
      <c r="CH44" s="3319">
        <v>0</v>
      </c>
      <c r="CI44" s="3319">
        <v>0</v>
      </c>
      <c r="CJ44" s="3319">
        <v>0</v>
      </c>
      <c r="CK44" s="3320"/>
      <c r="CL44" s="3321">
        <f t="shared" si="21"/>
        <v>0</v>
      </c>
      <c r="CM44" s="3321">
        <f t="shared" si="4"/>
        <v>0</v>
      </c>
      <c r="CN44" s="3321">
        <f t="shared" si="4"/>
        <v>0</v>
      </c>
      <c r="CO44" s="3321">
        <f t="shared" si="4"/>
        <v>0</v>
      </c>
      <c r="CP44" s="3321">
        <f t="shared" si="4"/>
        <v>0</v>
      </c>
      <c r="CQ44" s="3321">
        <f t="shared" si="4"/>
        <v>0</v>
      </c>
      <c r="CR44" s="3321">
        <f t="shared" si="4"/>
        <v>0</v>
      </c>
      <c r="CS44" s="3321"/>
      <c r="CT44" s="885">
        <v>0</v>
      </c>
      <c r="CU44" s="885">
        <v>0</v>
      </c>
      <c r="CV44" s="885">
        <v>0</v>
      </c>
      <c r="CW44" s="885">
        <v>0</v>
      </c>
      <c r="CX44" s="885">
        <v>0</v>
      </c>
      <c r="CY44" s="885">
        <v>0</v>
      </c>
      <c r="DB44" s="3321">
        <f t="shared" si="35"/>
        <v>0</v>
      </c>
      <c r="DC44" s="3321">
        <f t="shared" si="6"/>
        <v>0</v>
      </c>
      <c r="DD44" s="3321">
        <f t="shared" si="6"/>
        <v>0</v>
      </c>
      <c r="DE44" s="3321">
        <f t="shared" si="6"/>
        <v>0</v>
      </c>
      <c r="DF44" s="3321">
        <f t="shared" si="6"/>
        <v>0</v>
      </c>
      <c r="DG44" s="3321">
        <f t="shared" si="6"/>
        <v>0</v>
      </c>
      <c r="DH44" s="3321"/>
      <c r="DI44" s="885">
        <v>0</v>
      </c>
      <c r="DJ44" s="885">
        <v>0</v>
      </c>
      <c r="DK44" s="885">
        <v>0</v>
      </c>
      <c r="DL44" s="885">
        <v>0</v>
      </c>
      <c r="DM44" s="885">
        <v>0</v>
      </c>
      <c r="DP44" s="3321">
        <f t="shared" si="29"/>
        <v>0</v>
      </c>
      <c r="DQ44" s="3321">
        <f t="shared" si="29"/>
        <v>0</v>
      </c>
      <c r="DR44" s="3321">
        <f t="shared" si="29"/>
        <v>0</v>
      </c>
      <c r="DS44" s="3321">
        <f t="shared" si="29"/>
        <v>0</v>
      </c>
      <c r="DT44" s="3321">
        <f t="shared" si="29"/>
        <v>0</v>
      </c>
    </row>
    <row r="45" spans="1:124" ht="13.9" hidden="1" customHeight="1">
      <c r="A45" s="1165"/>
      <c r="B45" s="1949"/>
      <c r="C45" s="1355"/>
      <c r="D45" s="3323"/>
      <c r="E45" s="1357">
        <v>0</v>
      </c>
      <c r="F45" s="1357">
        <v>0</v>
      </c>
      <c r="G45" s="1357">
        <v>0</v>
      </c>
      <c r="H45" s="1357">
        <v>0</v>
      </c>
      <c r="I45" s="1357">
        <v>0</v>
      </c>
      <c r="J45" s="1357">
        <v>0</v>
      </c>
      <c r="K45" s="1357">
        <v>0</v>
      </c>
      <c r="L45" s="1357">
        <f t="shared" si="8"/>
        <v>0</v>
      </c>
      <c r="M45" s="1440"/>
      <c r="N45" s="1440"/>
      <c r="O45" s="1440"/>
      <c r="P45" s="1440"/>
      <c r="Q45" s="1440"/>
      <c r="R45" s="1440"/>
      <c r="S45" s="1440"/>
      <c r="T45" s="1440">
        <f t="shared" si="9"/>
        <v>0</v>
      </c>
      <c r="U45" s="1951">
        <f t="shared" si="30"/>
        <v>0</v>
      </c>
      <c r="V45" s="891">
        <f t="shared" si="30"/>
        <v>0</v>
      </c>
      <c r="W45" s="891">
        <f t="shared" si="30"/>
        <v>0</v>
      </c>
      <c r="X45" s="891">
        <f t="shared" si="30"/>
        <v>0</v>
      </c>
      <c r="Y45" s="891">
        <f t="shared" si="30"/>
        <v>0</v>
      </c>
      <c r="Z45" s="891">
        <f t="shared" si="30"/>
        <v>0</v>
      </c>
      <c r="AA45" s="891">
        <f t="shared" si="30"/>
        <v>0</v>
      </c>
      <c r="AB45" s="1357">
        <f t="shared" si="11"/>
        <v>0</v>
      </c>
      <c r="AC45" s="1341"/>
      <c r="AD45" s="891"/>
      <c r="AE45" s="1357">
        <v>0</v>
      </c>
      <c r="AF45" s="1357">
        <v>0</v>
      </c>
      <c r="AG45" s="1357">
        <v>0</v>
      </c>
      <c r="AH45" s="1357">
        <v>0</v>
      </c>
      <c r="AI45" s="1357">
        <v>0</v>
      </c>
      <c r="AJ45" s="1357">
        <v>0</v>
      </c>
      <c r="AK45" s="1357">
        <f t="shared" si="12"/>
        <v>0</v>
      </c>
      <c r="AL45" s="999"/>
      <c r="AM45" s="1394"/>
      <c r="AN45" s="999"/>
      <c r="AO45" s="999"/>
      <c r="AP45" s="999"/>
      <c r="AQ45" s="1394"/>
      <c r="AR45" s="1394">
        <f t="shared" si="13"/>
        <v>0</v>
      </c>
      <c r="AS45" s="1358">
        <f t="shared" si="31"/>
        <v>0</v>
      </c>
      <c r="AT45" s="1357">
        <f t="shared" si="31"/>
        <v>0</v>
      </c>
      <c r="AU45" s="1357">
        <f t="shared" si="31"/>
        <v>0</v>
      </c>
      <c r="AV45" s="1357">
        <f t="shared" si="31"/>
        <v>0</v>
      </c>
      <c r="AW45" s="1357">
        <f t="shared" si="31"/>
        <v>0</v>
      </c>
      <c r="AX45" s="1357">
        <f t="shared" si="31"/>
        <v>0</v>
      </c>
      <c r="AY45" s="1357">
        <f t="shared" si="15"/>
        <v>0</v>
      </c>
      <c r="AZ45" s="3088">
        <f t="shared" si="16"/>
        <v>0</v>
      </c>
      <c r="BA45" s="3325"/>
      <c r="BB45" s="1357">
        <v>0</v>
      </c>
      <c r="BC45" s="1357">
        <v>0</v>
      </c>
      <c r="BD45" s="1357">
        <v>0</v>
      </c>
      <c r="BE45" s="1357">
        <v>0</v>
      </c>
      <c r="BF45" s="1357">
        <v>0</v>
      </c>
      <c r="BG45" s="1357">
        <f t="shared" si="17"/>
        <v>0</v>
      </c>
      <c r="BH45" s="891"/>
      <c r="BI45" s="891"/>
      <c r="BJ45" s="1397"/>
      <c r="BK45" s="1397"/>
      <c r="BL45" s="1397"/>
      <c r="BM45" s="1397">
        <f t="shared" si="18"/>
        <v>0</v>
      </c>
      <c r="BN45" s="1357">
        <f t="shared" si="32"/>
        <v>0</v>
      </c>
      <c r="BO45" s="1357">
        <f t="shared" si="32"/>
        <v>0</v>
      </c>
      <c r="BP45" s="1357">
        <f t="shared" si="32"/>
        <v>0</v>
      </c>
      <c r="BQ45" s="1357">
        <f t="shared" si="32"/>
        <v>0</v>
      </c>
      <c r="BR45" s="1357">
        <f t="shared" si="32"/>
        <v>0</v>
      </c>
      <c r="BS45" s="1357">
        <f t="shared" si="20"/>
        <v>0</v>
      </c>
      <c r="BT45" s="891"/>
      <c r="BU45" s="891"/>
      <c r="CD45" s="3319">
        <v>0</v>
      </c>
      <c r="CE45" s="3319">
        <v>0</v>
      </c>
      <c r="CF45" s="3319">
        <v>0</v>
      </c>
      <c r="CG45" s="3319">
        <v>0</v>
      </c>
      <c r="CH45" s="3319">
        <v>0</v>
      </c>
      <c r="CI45" s="3319">
        <v>0</v>
      </c>
      <c r="CJ45" s="3319">
        <v>0</v>
      </c>
      <c r="CK45" s="3320"/>
      <c r="CL45" s="3321">
        <f t="shared" si="21"/>
        <v>0</v>
      </c>
      <c r="CM45" s="3321">
        <f t="shared" si="4"/>
        <v>0</v>
      </c>
      <c r="CN45" s="3321">
        <f t="shared" si="4"/>
        <v>0</v>
      </c>
      <c r="CO45" s="3321">
        <f t="shared" si="4"/>
        <v>0</v>
      </c>
      <c r="CP45" s="3321">
        <f t="shared" si="4"/>
        <v>0</v>
      </c>
      <c r="CQ45" s="3321">
        <f t="shared" si="4"/>
        <v>0</v>
      </c>
      <c r="CR45" s="3321">
        <f t="shared" si="4"/>
        <v>0</v>
      </c>
      <c r="CS45" s="3321"/>
      <c r="CT45" s="885">
        <v>0</v>
      </c>
      <c r="CU45" s="885">
        <v>0</v>
      </c>
      <c r="CV45" s="885">
        <v>0</v>
      </c>
      <c r="CW45" s="885">
        <v>0</v>
      </c>
      <c r="CX45" s="885">
        <v>0</v>
      </c>
      <c r="CY45" s="885">
        <v>0</v>
      </c>
      <c r="DB45" s="3321">
        <f t="shared" si="35"/>
        <v>0</v>
      </c>
      <c r="DC45" s="3321">
        <f t="shared" si="6"/>
        <v>0</v>
      </c>
      <c r="DD45" s="3321">
        <f t="shared" si="6"/>
        <v>0</v>
      </c>
      <c r="DE45" s="3321">
        <f t="shared" si="6"/>
        <v>0</v>
      </c>
      <c r="DF45" s="3321">
        <f t="shared" si="6"/>
        <v>0</v>
      </c>
      <c r="DG45" s="3321">
        <f t="shared" si="6"/>
        <v>0</v>
      </c>
      <c r="DH45" s="3321"/>
      <c r="DI45" s="885">
        <v>0</v>
      </c>
      <c r="DJ45" s="885">
        <v>0</v>
      </c>
      <c r="DK45" s="885">
        <v>0</v>
      </c>
      <c r="DL45" s="885">
        <v>0</v>
      </c>
      <c r="DM45" s="885">
        <v>0</v>
      </c>
      <c r="DP45" s="3321">
        <f t="shared" si="29"/>
        <v>0</v>
      </c>
      <c r="DQ45" s="3321">
        <f t="shared" si="29"/>
        <v>0</v>
      </c>
      <c r="DR45" s="3321">
        <f t="shared" si="29"/>
        <v>0</v>
      </c>
      <c r="DS45" s="3321">
        <f t="shared" si="29"/>
        <v>0</v>
      </c>
      <c r="DT45" s="3321">
        <f t="shared" si="29"/>
        <v>0</v>
      </c>
    </row>
    <row r="46" spans="1:124" ht="13.9" hidden="1" customHeight="1">
      <c r="A46" s="1165"/>
      <c r="B46" s="1949"/>
      <c r="C46" s="1355"/>
      <c r="D46" s="3323"/>
      <c r="E46" s="1357">
        <v>0</v>
      </c>
      <c r="F46" s="1357">
        <v>0</v>
      </c>
      <c r="G46" s="1357">
        <v>0</v>
      </c>
      <c r="H46" s="1357">
        <v>0</v>
      </c>
      <c r="I46" s="1357">
        <v>0</v>
      </c>
      <c r="J46" s="1357">
        <v>0</v>
      </c>
      <c r="K46" s="1357">
        <v>0</v>
      </c>
      <c r="L46" s="1357">
        <f t="shared" si="8"/>
        <v>0</v>
      </c>
      <c r="M46" s="1440"/>
      <c r="N46" s="1440"/>
      <c r="O46" s="1440"/>
      <c r="P46" s="1440"/>
      <c r="Q46" s="1440"/>
      <c r="R46" s="1440"/>
      <c r="S46" s="1440"/>
      <c r="T46" s="1440">
        <f t="shared" si="9"/>
        <v>0</v>
      </c>
      <c r="U46" s="1951">
        <f t="shared" si="30"/>
        <v>0</v>
      </c>
      <c r="V46" s="891">
        <f t="shared" si="30"/>
        <v>0</v>
      </c>
      <c r="W46" s="891">
        <f t="shared" si="30"/>
        <v>0</v>
      </c>
      <c r="X46" s="891">
        <f t="shared" si="30"/>
        <v>0</v>
      </c>
      <c r="Y46" s="891">
        <f t="shared" si="30"/>
        <v>0</v>
      </c>
      <c r="Z46" s="891">
        <f t="shared" si="30"/>
        <v>0</v>
      </c>
      <c r="AA46" s="891">
        <f t="shared" si="30"/>
        <v>0</v>
      </c>
      <c r="AB46" s="1357">
        <f t="shared" si="11"/>
        <v>0</v>
      </c>
      <c r="AC46" s="1341"/>
      <c r="AD46" s="891"/>
      <c r="AE46" s="1357">
        <v>0</v>
      </c>
      <c r="AF46" s="1357">
        <v>0</v>
      </c>
      <c r="AG46" s="1357">
        <v>0</v>
      </c>
      <c r="AH46" s="1357">
        <v>0</v>
      </c>
      <c r="AI46" s="1357">
        <v>0</v>
      </c>
      <c r="AJ46" s="1357">
        <v>0</v>
      </c>
      <c r="AK46" s="1357">
        <f t="shared" si="12"/>
        <v>0</v>
      </c>
      <c r="AL46" s="999"/>
      <c r="AM46" s="1394"/>
      <c r="AN46" s="999"/>
      <c r="AO46" s="999"/>
      <c r="AP46" s="999"/>
      <c r="AQ46" s="1394"/>
      <c r="AR46" s="1394">
        <f t="shared" si="13"/>
        <v>0</v>
      </c>
      <c r="AS46" s="1358">
        <f t="shared" si="31"/>
        <v>0</v>
      </c>
      <c r="AT46" s="1357">
        <f t="shared" si="31"/>
        <v>0</v>
      </c>
      <c r="AU46" s="1357">
        <f t="shared" si="31"/>
        <v>0</v>
      </c>
      <c r="AV46" s="1357">
        <f t="shared" si="31"/>
        <v>0</v>
      </c>
      <c r="AW46" s="1357">
        <f t="shared" si="31"/>
        <v>0</v>
      </c>
      <c r="AX46" s="1357">
        <f t="shared" si="31"/>
        <v>0</v>
      </c>
      <c r="AY46" s="1357">
        <f t="shared" si="15"/>
        <v>0</v>
      </c>
      <c r="AZ46" s="3088">
        <f t="shared" si="16"/>
        <v>0</v>
      </c>
      <c r="BA46" s="3325"/>
      <c r="BB46" s="1357">
        <v>0</v>
      </c>
      <c r="BC46" s="1357">
        <v>0</v>
      </c>
      <c r="BD46" s="1357">
        <v>0</v>
      </c>
      <c r="BE46" s="1357">
        <v>0</v>
      </c>
      <c r="BF46" s="1357">
        <v>0</v>
      </c>
      <c r="BG46" s="1357">
        <f t="shared" si="17"/>
        <v>0</v>
      </c>
      <c r="BH46" s="891"/>
      <c r="BI46" s="891"/>
      <c r="BJ46" s="1397"/>
      <c r="BK46" s="1397"/>
      <c r="BL46" s="1397"/>
      <c r="BM46" s="1397">
        <f t="shared" si="18"/>
        <v>0</v>
      </c>
      <c r="BN46" s="1357">
        <f t="shared" si="32"/>
        <v>0</v>
      </c>
      <c r="BO46" s="1357">
        <f t="shared" si="32"/>
        <v>0</v>
      </c>
      <c r="BP46" s="1357">
        <f t="shared" si="32"/>
        <v>0</v>
      </c>
      <c r="BQ46" s="1357">
        <f t="shared" si="32"/>
        <v>0</v>
      </c>
      <c r="BR46" s="1357">
        <f t="shared" si="32"/>
        <v>0</v>
      </c>
      <c r="BS46" s="1357">
        <f t="shared" si="20"/>
        <v>0</v>
      </c>
      <c r="BT46" s="891"/>
      <c r="BU46" s="891"/>
      <c r="CD46" s="3319">
        <v>0</v>
      </c>
      <c r="CE46" s="3319">
        <v>0</v>
      </c>
      <c r="CF46" s="3319">
        <v>0</v>
      </c>
      <c r="CG46" s="3319">
        <v>0</v>
      </c>
      <c r="CH46" s="3319">
        <v>0</v>
      </c>
      <c r="CI46" s="3319">
        <v>0</v>
      </c>
      <c r="CJ46" s="3319">
        <v>0</v>
      </c>
      <c r="CK46" s="3320"/>
      <c r="CL46" s="3321">
        <f t="shared" si="21"/>
        <v>0</v>
      </c>
      <c r="CM46" s="3321">
        <f t="shared" si="4"/>
        <v>0</v>
      </c>
      <c r="CN46" s="3321">
        <f t="shared" si="4"/>
        <v>0</v>
      </c>
      <c r="CO46" s="3321">
        <f t="shared" si="4"/>
        <v>0</v>
      </c>
      <c r="CP46" s="3321">
        <f t="shared" si="4"/>
        <v>0</v>
      </c>
      <c r="CQ46" s="3321">
        <f t="shared" si="4"/>
        <v>0</v>
      </c>
      <c r="CR46" s="3321">
        <f t="shared" si="4"/>
        <v>0</v>
      </c>
      <c r="CS46" s="3321"/>
      <c r="CT46" s="885">
        <v>0</v>
      </c>
      <c r="CU46" s="885">
        <v>0</v>
      </c>
      <c r="CV46" s="885">
        <v>0</v>
      </c>
      <c r="CW46" s="885">
        <v>0</v>
      </c>
      <c r="CX46" s="885">
        <v>0</v>
      </c>
      <c r="CY46" s="885">
        <v>0</v>
      </c>
      <c r="DB46" s="3321">
        <f t="shared" si="35"/>
        <v>0</v>
      </c>
      <c r="DC46" s="3321">
        <f t="shared" si="6"/>
        <v>0</v>
      </c>
      <c r="DD46" s="3321">
        <f t="shared" si="6"/>
        <v>0</v>
      </c>
      <c r="DE46" s="3321">
        <f t="shared" si="6"/>
        <v>0</v>
      </c>
      <c r="DF46" s="3321">
        <f t="shared" si="6"/>
        <v>0</v>
      </c>
      <c r="DG46" s="3321">
        <f t="shared" si="6"/>
        <v>0</v>
      </c>
      <c r="DH46" s="3321"/>
      <c r="DI46" s="885">
        <v>0</v>
      </c>
      <c r="DJ46" s="885">
        <v>0</v>
      </c>
      <c r="DK46" s="885">
        <v>0</v>
      </c>
      <c r="DL46" s="885">
        <v>0</v>
      </c>
      <c r="DM46" s="885">
        <v>0</v>
      </c>
      <c r="DP46" s="3321">
        <f t="shared" si="29"/>
        <v>0</v>
      </c>
      <c r="DQ46" s="3321">
        <f t="shared" si="29"/>
        <v>0</v>
      </c>
      <c r="DR46" s="3321">
        <f t="shared" si="29"/>
        <v>0</v>
      </c>
      <c r="DS46" s="3321">
        <f t="shared" si="29"/>
        <v>0</v>
      </c>
      <c r="DT46" s="3321">
        <f t="shared" si="29"/>
        <v>0</v>
      </c>
    </row>
    <row r="47" spans="1:124" ht="13.9" hidden="1" customHeight="1">
      <c r="A47" s="1165"/>
      <c r="B47" s="1949"/>
      <c r="C47" s="1355"/>
      <c r="D47" s="3323"/>
      <c r="E47" s="1357">
        <v>0</v>
      </c>
      <c r="F47" s="1357">
        <v>0</v>
      </c>
      <c r="G47" s="1357">
        <v>0</v>
      </c>
      <c r="H47" s="1357">
        <v>0</v>
      </c>
      <c r="I47" s="1357">
        <v>0</v>
      </c>
      <c r="J47" s="1357">
        <v>0</v>
      </c>
      <c r="K47" s="1357">
        <v>0</v>
      </c>
      <c r="L47" s="1357">
        <f t="shared" si="8"/>
        <v>0</v>
      </c>
      <c r="M47" s="1440"/>
      <c r="N47" s="1440"/>
      <c r="O47" s="1440"/>
      <c r="P47" s="1440"/>
      <c r="Q47" s="1440"/>
      <c r="R47" s="1440"/>
      <c r="S47" s="1440"/>
      <c r="T47" s="1440">
        <f t="shared" si="9"/>
        <v>0</v>
      </c>
      <c r="U47" s="1951">
        <f t="shared" si="30"/>
        <v>0</v>
      </c>
      <c r="V47" s="891">
        <f t="shared" si="30"/>
        <v>0</v>
      </c>
      <c r="W47" s="891">
        <f t="shared" si="30"/>
        <v>0</v>
      </c>
      <c r="X47" s="891">
        <f t="shared" si="30"/>
        <v>0</v>
      </c>
      <c r="Y47" s="891">
        <f t="shared" si="30"/>
        <v>0</v>
      </c>
      <c r="Z47" s="891">
        <f t="shared" si="30"/>
        <v>0</v>
      </c>
      <c r="AA47" s="891">
        <f t="shared" si="30"/>
        <v>0</v>
      </c>
      <c r="AB47" s="1357">
        <f t="shared" si="11"/>
        <v>0</v>
      </c>
      <c r="AC47" s="1341"/>
      <c r="AD47" s="891"/>
      <c r="AE47" s="1357">
        <v>0</v>
      </c>
      <c r="AF47" s="1357">
        <v>0</v>
      </c>
      <c r="AG47" s="1357">
        <v>0</v>
      </c>
      <c r="AH47" s="1357">
        <v>0</v>
      </c>
      <c r="AI47" s="1357">
        <v>0</v>
      </c>
      <c r="AJ47" s="1357">
        <v>0</v>
      </c>
      <c r="AK47" s="1357">
        <f t="shared" si="12"/>
        <v>0</v>
      </c>
      <c r="AL47" s="999"/>
      <c r="AM47" s="1394"/>
      <c r="AN47" s="999"/>
      <c r="AO47" s="999"/>
      <c r="AP47" s="999"/>
      <c r="AQ47" s="1394"/>
      <c r="AR47" s="1394">
        <f t="shared" si="13"/>
        <v>0</v>
      </c>
      <c r="AS47" s="1358">
        <f t="shared" si="31"/>
        <v>0</v>
      </c>
      <c r="AT47" s="1357">
        <f t="shared" si="31"/>
        <v>0</v>
      </c>
      <c r="AU47" s="1357">
        <f t="shared" si="31"/>
        <v>0</v>
      </c>
      <c r="AV47" s="1357">
        <f t="shared" si="31"/>
        <v>0</v>
      </c>
      <c r="AW47" s="1357">
        <f t="shared" si="31"/>
        <v>0</v>
      </c>
      <c r="AX47" s="1357">
        <f t="shared" si="31"/>
        <v>0</v>
      </c>
      <c r="AY47" s="1357">
        <f t="shared" si="15"/>
        <v>0</v>
      </c>
      <c r="AZ47" s="3088">
        <f t="shared" si="16"/>
        <v>0</v>
      </c>
      <c r="BA47" s="3325"/>
      <c r="BB47" s="1357">
        <v>0</v>
      </c>
      <c r="BC47" s="1357">
        <v>0</v>
      </c>
      <c r="BD47" s="1357">
        <v>0</v>
      </c>
      <c r="BE47" s="1357">
        <v>0</v>
      </c>
      <c r="BF47" s="1357">
        <v>0</v>
      </c>
      <c r="BG47" s="1357">
        <f t="shared" si="17"/>
        <v>0</v>
      </c>
      <c r="BH47" s="891"/>
      <c r="BI47" s="891"/>
      <c r="BJ47" s="1397"/>
      <c r="BK47" s="1397"/>
      <c r="BL47" s="1397"/>
      <c r="BM47" s="1397">
        <f t="shared" si="18"/>
        <v>0</v>
      </c>
      <c r="BN47" s="1357">
        <f t="shared" si="32"/>
        <v>0</v>
      </c>
      <c r="BO47" s="1357">
        <f t="shared" si="32"/>
        <v>0</v>
      </c>
      <c r="BP47" s="1357">
        <f t="shared" si="32"/>
        <v>0</v>
      </c>
      <c r="BQ47" s="1357">
        <f t="shared" si="32"/>
        <v>0</v>
      </c>
      <c r="BR47" s="1357">
        <f t="shared" si="32"/>
        <v>0</v>
      </c>
      <c r="BS47" s="1357">
        <f t="shared" si="20"/>
        <v>0</v>
      </c>
      <c r="BT47" s="891"/>
      <c r="BU47" s="891"/>
      <c r="CD47" s="3319">
        <v>0</v>
      </c>
      <c r="CE47" s="3319">
        <v>0</v>
      </c>
      <c r="CF47" s="3319">
        <v>0</v>
      </c>
      <c r="CG47" s="3319">
        <v>0</v>
      </c>
      <c r="CH47" s="3319">
        <v>0</v>
      </c>
      <c r="CI47" s="3319">
        <v>0</v>
      </c>
      <c r="CJ47" s="3319">
        <v>0</v>
      </c>
      <c r="CK47" s="3320"/>
      <c r="CL47" s="3321">
        <f t="shared" si="21"/>
        <v>0</v>
      </c>
      <c r="CM47" s="3321">
        <f t="shared" si="4"/>
        <v>0</v>
      </c>
      <c r="CN47" s="3321">
        <f t="shared" si="4"/>
        <v>0</v>
      </c>
      <c r="CO47" s="3321">
        <f t="shared" si="4"/>
        <v>0</v>
      </c>
      <c r="CP47" s="3321">
        <f t="shared" si="4"/>
        <v>0</v>
      </c>
      <c r="CQ47" s="3321">
        <f t="shared" si="4"/>
        <v>0</v>
      </c>
      <c r="CR47" s="3321">
        <f t="shared" si="4"/>
        <v>0</v>
      </c>
      <c r="CS47" s="3321"/>
      <c r="CT47" s="885">
        <v>0</v>
      </c>
      <c r="CU47" s="885">
        <v>0</v>
      </c>
      <c r="CV47" s="885">
        <v>0</v>
      </c>
      <c r="CW47" s="885">
        <v>0</v>
      </c>
      <c r="CX47" s="885">
        <v>0</v>
      </c>
      <c r="CY47" s="885">
        <v>0</v>
      </c>
      <c r="DB47" s="3321">
        <f t="shared" si="35"/>
        <v>0</v>
      </c>
      <c r="DC47" s="3321">
        <f t="shared" si="6"/>
        <v>0</v>
      </c>
      <c r="DD47" s="3321">
        <f t="shared" si="6"/>
        <v>0</v>
      </c>
      <c r="DE47" s="3321">
        <f t="shared" si="6"/>
        <v>0</v>
      </c>
      <c r="DF47" s="3321">
        <f t="shared" si="6"/>
        <v>0</v>
      </c>
      <c r="DG47" s="3321">
        <f t="shared" si="6"/>
        <v>0</v>
      </c>
      <c r="DH47" s="3321"/>
      <c r="DI47" s="885">
        <v>0</v>
      </c>
      <c r="DJ47" s="885">
        <v>0</v>
      </c>
      <c r="DK47" s="885">
        <v>0</v>
      </c>
      <c r="DL47" s="885">
        <v>0</v>
      </c>
      <c r="DM47" s="885">
        <v>0</v>
      </c>
      <c r="DP47" s="3321">
        <f t="shared" si="29"/>
        <v>0</v>
      </c>
      <c r="DQ47" s="3321">
        <f t="shared" si="29"/>
        <v>0</v>
      </c>
      <c r="DR47" s="3321">
        <f t="shared" si="29"/>
        <v>0</v>
      </c>
      <c r="DS47" s="3321">
        <f t="shared" si="29"/>
        <v>0</v>
      </c>
      <c r="DT47" s="3321">
        <f t="shared" si="29"/>
        <v>0</v>
      </c>
    </row>
    <row r="48" spans="1:124" ht="13.9" hidden="1" customHeight="1">
      <c r="A48" s="1165"/>
      <c r="B48" s="1955"/>
      <c r="C48" s="1369"/>
      <c r="D48" s="3323"/>
      <c r="E48" s="1357">
        <v>0</v>
      </c>
      <c r="F48" s="1357">
        <v>0</v>
      </c>
      <c r="G48" s="1357">
        <v>0</v>
      </c>
      <c r="H48" s="1357">
        <v>0</v>
      </c>
      <c r="I48" s="1357">
        <v>0</v>
      </c>
      <c r="J48" s="1357">
        <v>0</v>
      </c>
      <c r="K48" s="1357">
        <v>0</v>
      </c>
      <c r="L48" s="1357">
        <f t="shared" si="8"/>
        <v>0</v>
      </c>
      <c r="M48" s="1440"/>
      <c r="N48" s="1440"/>
      <c r="O48" s="1440"/>
      <c r="P48" s="1440"/>
      <c r="Q48" s="1440"/>
      <c r="R48" s="1440"/>
      <c r="S48" s="1440"/>
      <c r="T48" s="1440">
        <f t="shared" si="9"/>
        <v>0</v>
      </c>
      <c r="U48" s="1951">
        <f t="shared" si="30"/>
        <v>0</v>
      </c>
      <c r="V48" s="891">
        <f t="shared" si="30"/>
        <v>0</v>
      </c>
      <c r="W48" s="891">
        <f t="shared" si="30"/>
        <v>0</v>
      </c>
      <c r="X48" s="891">
        <f t="shared" si="30"/>
        <v>0</v>
      </c>
      <c r="Y48" s="891">
        <f t="shared" si="30"/>
        <v>0</v>
      </c>
      <c r="Z48" s="891">
        <f t="shared" si="30"/>
        <v>0</v>
      </c>
      <c r="AA48" s="891">
        <f t="shared" si="30"/>
        <v>0</v>
      </c>
      <c r="AB48" s="1357">
        <f t="shared" si="11"/>
        <v>0</v>
      </c>
      <c r="AC48" s="1341"/>
      <c r="AD48" s="891"/>
      <c r="AE48" s="1357">
        <v>0</v>
      </c>
      <c r="AF48" s="1357">
        <v>0</v>
      </c>
      <c r="AG48" s="1357">
        <v>0</v>
      </c>
      <c r="AH48" s="1357">
        <v>0</v>
      </c>
      <c r="AI48" s="1357">
        <v>0</v>
      </c>
      <c r="AJ48" s="1357">
        <v>0</v>
      </c>
      <c r="AK48" s="1357">
        <f t="shared" si="12"/>
        <v>0</v>
      </c>
      <c r="AL48" s="999"/>
      <c r="AM48" s="1394"/>
      <c r="AN48" s="999"/>
      <c r="AO48" s="999"/>
      <c r="AP48" s="999"/>
      <c r="AQ48" s="1394"/>
      <c r="AR48" s="1394">
        <f t="shared" si="13"/>
        <v>0</v>
      </c>
      <c r="AS48" s="1358">
        <f t="shared" si="31"/>
        <v>0</v>
      </c>
      <c r="AT48" s="1357">
        <f t="shared" si="31"/>
        <v>0</v>
      </c>
      <c r="AU48" s="1357">
        <f t="shared" si="31"/>
        <v>0</v>
      </c>
      <c r="AV48" s="1357">
        <f t="shared" si="31"/>
        <v>0</v>
      </c>
      <c r="AW48" s="1357">
        <f t="shared" si="31"/>
        <v>0</v>
      </c>
      <c r="AX48" s="1357">
        <f t="shared" si="31"/>
        <v>0</v>
      </c>
      <c r="AY48" s="1357">
        <f t="shared" si="15"/>
        <v>0</v>
      </c>
      <c r="AZ48" s="3088">
        <f t="shared" si="16"/>
        <v>0</v>
      </c>
      <c r="BA48" s="3325"/>
      <c r="BB48" s="1357">
        <v>0</v>
      </c>
      <c r="BC48" s="1357">
        <v>0</v>
      </c>
      <c r="BD48" s="1357">
        <v>0</v>
      </c>
      <c r="BE48" s="1357">
        <v>0</v>
      </c>
      <c r="BF48" s="1357">
        <v>0</v>
      </c>
      <c r="BG48" s="1357">
        <f t="shared" si="17"/>
        <v>0</v>
      </c>
      <c r="BH48" s="891"/>
      <c r="BI48" s="891"/>
      <c r="BJ48" s="1397"/>
      <c r="BK48" s="1397"/>
      <c r="BL48" s="1397"/>
      <c r="BM48" s="1397">
        <f t="shared" si="18"/>
        <v>0</v>
      </c>
      <c r="BN48" s="1357">
        <f t="shared" si="32"/>
        <v>0</v>
      </c>
      <c r="BO48" s="1357">
        <f t="shared" si="32"/>
        <v>0</v>
      </c>
      <c r="BP48" s="1357">
        <f t="shared" si="32"/>
        <v>0</v>
      </c>
      <c r="BQ48" s="1357">
        <f t="shared" si="32"/>
        <v>0</v>
      </c>
      <c r="BR48" s="1357">
        <f t="shared" si="32"/>
        <v>0</v>
      </c>
      <c r="BS48" s="1357">
        <f t="shared" si="20"/>
        <v>0</v>
      </c>
      <c r="BT48" s="891"/>
      <c r="BU48" s="891"/>
      <c r="CD48" s="3319">
        <v>0</v>
      </c>
      <c r="CE48" s="3319">
        <v>0</v>
      </c>
      <c r="CF48" s="3319">
        <v>0</v>
      </c>
      <c r="CG48" s="3319">
        <v>0</v>
      </c>
      <c r="CH48" s="3319">
        <v>0</v>
      </c>
      <c r="CI48" s="3319">
        <v>0</v>
      </c>
      <c r="CJ48" s="3319">
        <v>0</v>
      </c>
      <c r="CK48" s="3320"/>
      <c r="CL48" s="3321">
        <f t="shared" si="21"/>
        <v>0</v>
      </c>
      <c r="CM48" s="3321">
        <f t="shared" si="4"/>
        <v>0</v>
      </c>
      <c r="CN48" s="3321">
        <f t="shared" si="4"/>
        <v>0</v>
      </c>
      <c r="CO48" s="3321">
        <f t="shared" si="4"/>
        <v>0</v>
      </c>
      <c r="CP48" s="3321">
        <f t="shared" si="4"/>
        <v>0</v>
      </c>
      <c r="CQ48" s="3321">
        <f t="shared" si="4"/>
        <v>0</v>
      </c>
      <c r="CR48" s="3321">
        <f t="shared" si="4"/>
        <v>0</v>
      </c>
      <c r="CS48" s="3321"/>
      <c r="CT48" s="885">
        <v>0</v>
      </c>
      <c r="CU48" s="885">
        <v>0</v>
      </c>
      <c r="CV48" s="885">
        <v>0</v>
      </c>
      <c r="CW48" s="885">
        <v>0</v>
      </c>
      <c r="CX48" s="885">
        <v>0</v>
      </c>
      <c r="CY48" s="885">
        <v>0</v>
      </c>
      <c r="DB48" s="3321">
        <f t="shared" si="35"/>
        <v>0</v>
      </c>
      <c r="DC48" s="3321">
        <f t="shared" si="6"/>
        <v>0</v>
      </c>
      <c r="DD48" s="3321">
        <f t="shared" si="6"/>
        <v>0</v>
      </c>
      <c r="DE48" s="3321">
        <f t="shared" si="6"/>
        <v>0</v>
      </c>
      <c r="DF48" s="3321">
        <f t="shared" si="6"/>
        <v>0</v>
      </c>
      <c r="DG48" s="3321">
        <f t="shared" si="6"/>
        <v>0</v>
      </c>
      <c r="DH48" s="3321"/>
      <c r="DI48" s="885">
        <v>0</v>
      </c>
      <c r="DJ48" s="885">
        <v>0</v>
      </c>
      <c r="DK48" s="885">
        <v>0</v>
      </c>
      <c r="DL48" s="885">
        <v>0</v>
      </c>
      <c r="DM48" s="885">
        <v>0</v>
      </c>
      <c r="DP48" s="3321">
        <f t="shared" si="29"/>
        <v>0</v>
      </c>
      <c r="DQ48" s="3321">
        <f t="shared" si="29"/>
        <v>0</v>
      </c>
      <c r="DR48" s="3321">
        <f t="shared" si="29"/>
        <v>0</v>
      </c>
      <c r="DS48" s="3321">
        <f t="shared" si="29"/>
        <v>0</v>
      </c>
      <c r="DT48" s="3321">
        <f t="shared" si="29"/>
        <v>0</v>
      </c>
    </row>
    <row r="49" spans="1:124" ht="13.9" hidden="1" customHeight="1">
      <c r="A49" s="1165"/>
      <c r="B49" s="1949"/>
      <c r="C49" s="1355"/>
      <c r="D49" s="3323"/>
      <c r="E49" s="1357">
        <v>0</v>
      </c>
      <c r="F49" s="1357">
        <v>0</v>
      </c>
      <c r="G49" s="1357">
        <v>0</v>
      </c>
      <c r="H49" s="1357">
        <v>0</v>
      </c>
      <c r="I49" s="1357">
        <v>0</v>
      </c>
      <c r="J49" s="1357">
        <v>0</v>
      </c>
      <c r="K49" s="1357">
        <v>0</v>
      </c>
      <c r="L49" s="1357">
        <f t="shared" si="8"/>
        <v>0</v>
      </c>
      <c r="M49" s="1440"/>
      <c r="N49" s="1440"/>
      <c r="O49" s="1440"/>
      <c r="P49" s="1440"/>
      <c r="Q49" s="1440"/>
      <c r="R49" s="1440"/>
      <c r="S49" s="1440"/>
      <c r="T49" s="1440">
        <f t="shared" si="9"/>
        <v>0</v>
      </c>
      <c r="U49" s="1951">
        <f t="shared" si="30"/>
        <v>0</v>
      </c>
      <c r="V49" s="891">
        <f t="shared" si="30"/>
        <v>0</v>
      </c>
      <c r="W49" s="891">
        <f t="shared" si="30"/>
        <v>0</v>
      </c>
      <c r="X49" s="891">
        <f t="shared" si="30"/>
        <v>0</v>
      </c>
      <c r="Y49" s="891">
        <f t="shared" si="30"/>
        <v>0</v>
      </c>
      <c r="Z49" s="891">
        <f t="shared" si="30"/>
        <v>0</v>
      </c>
      <c r="AA49" s="891">
        <f t="shared" si="30"/>
        <v>0</v>
      </c>
      <c r="AB49" s="1357">
        <f t="shared" si="11"/>
        <v>0</v>
      </c>
      <c r="AC49" s="1341"/>
      <c r="AD49" s="891"/>
      <c r="AE49" s="1357">
        <v>0</v>
      </c>
      <c r="AF49" s="1357">
        <v>0</v>
      </c>
      <c r="AG49" s="1357">
        <v>0</v>
      </c>
      <c r="AH49" s="1357">
        <v>0</v>
      </c>
      <c r="AI49" s="1357">
        <v>0</v>
      </c>
      <c r="AJ49" s="1357">
        <v>0</v>
      </c>
      <c r="AK49" s="1357">
        <f t="shared" si="12"/>
        <v>0</v>
      </c>
      <c r="AL49" s="999"/>
      <c r="AM49" s="1394"/>
      <c r="AN49" s="999"/>
      <c r="AO49" s="999"/>
      <c r="AP49" s="999"/>
      <c r="AQ49" s="1394"/>
      <c r="AR49" s="1394">
        <f t="shared" si="13"/>
        <v>0</v>
      </c>
      <c r="AS49" s="1358">
        <f t="shared" ref="AS49:AX52" si="36">AE49+AL49</f>
        <v>0</v>
      </c>
      <c r="AT49" s="1357">
        <f t="shared" si="36"/>
        <v>0</v>
      </c>
      <c r="AU49" s="1357">
        <f t="shared" si="36"/>
        <v>0</v>
      </c>
      <c r="AV49" s="1357">
        <f t="shared" si="36"/>
        <v>0</v>
      </c>
      <c r="AW49" s="1357">
        <f t="shared" si="36"/>
        <v>0</v>
      </c>
      <c r="AX49" s="1357">
        <f t="shared" si="36"/>
        <v>0</v>
      </c>
      <c r="AY49" s="1357">
        <f t="shared" si="15"/>
        <v>0</v>
      </c>
      <c r="AZ49" s="3088">
        <f t="shared" si="16"/>
        <v>0</v>
      </c>
      <c r="BA49" s="3325"/>
      <c r="BB49" s="1357">
        <v>0</v>
      </c>
      <c r="BC49" s="1357">
        <v>0</v>
      </c>
      <c r="BD49" s="1357">
        <v>0</v>
      </c>
      <c r="BE49" s="1357">
        <v>0</v>
      </c>
      <c r="BF49" s="1357">
        <v>0</v>
      </c>
      <c r="BG49" s="1357">
        <f t="shared" si="17"/>
        <v>0</v>
      </c>
      <c r="BH49" s="891"/>
      <c r="BI49" s="891"/>
      <c r="BJ49" s="1397"/>
      <c r="BK49" s="1397"/>
      <c r="BL49" s="1397"/>
      <c r="BM49" s="1397">
        <f t="shared" si="18"/>
        <v>0</v>
      </c>
      <c r="BN49" s="1357">
        <f t="shared" si="32"/>
        <v>0</v>
      </c>
      <c r="BO49" s="1357">
        <f t="shared" si="32"/>
        <v>0</v>
      </c>
      <c r="BP49" s="1357">
        <f t="shared" si="32"/>
        <v>0</v>
      </c>
      <c r="BQ49" s="1357">
        <f t="shared" si="32"/>
        <v>0</v>
      </c>
      <c r="BR49" s="1357">
        <f t="shared" si="32"/>
        <v>0</v>
      </c>
      <c r="BS49" s="1357">
        <f t="shared" si="20"/>
        <v>0</v>
      </c>
      <c r="BT49" s="891"/>
      <c r="BU49" s="891"/>
      <c r="CD49" s="3319">
        <v>0</v>
      </c>
      <c r="CE49" s="3319">
        <v>0</v>
      </c>
      <c r="CF49" s="3319">
        <v>0</v>
      </c>
      <c r="CG49" s="3319">
        <v>0</v>
      </c>
      <c r="CH49" s="3319">
        <v>0</v>
      </c>
      <c r="CI49" s="3319">
        <v>0</v>
      </c>
      <c r="CJ49" s="3319">
        <v>0</v>
      </c>
      <c r="CK49" s="3320"/>
      <c r="CL49" s="3321">
        <f t="shared" si="21"/>
        <v>0</v>
      </c>
      <c r="CM49" s="3321">
        <f t="shared" si="4"/>
        <v>0</v>
      </c>
      <c r="CN49" s="3321">
        <f t="shared" si="4"/>
        <v>0</v>
      </c>
      <c r="CO49" s="3321">
        <f t="shared" si="4"/>
        <v>0</v>
      </c>
      <c r="CP49" s="3321">
        <f t="shared" si="4"/>
        <v>0</v>
      </c>
      <c r="CQ49" s="3321">
        <f t="shared" si="4"/>
        <v>0</v>
      </c>
      <c r="CR49" s="3321">
        <f t="shared" si="4"/>
        <v>0</v>
      </c>
      <c r="CS49" s="3321"/>
      <c r="CT49" s="885">
        <v>0</v>
      </c>
      <c r="CU49" s="885">
        <v>0</v>
      </c>
      <c r="CV49" s="885">
        <v>0</v>
      </c>
      <c r="CW49" s="885">
        <v>0</v>
      </c>
      <c r="CX49" s="885">
        <v>0</v>
      </c>
      <c r="CY49" s="885">
        <v>0</v>
      </c>
      <c r="DB49" s="3321">
        <f t="shared" si="35"/>
        <v>0</v>
      </c>
      <c r="DC49" s="3321">
        <f t="shared" si="6"/>
        <v>0</v>
      </c>
      <c r="DD49" s="3321">
        <f t="shared" si="6"/>
        <v>0</v>
      </c>
      <c r="DE49" s="3321">
        <f t="shared" si="6"/>
        <v>0</v>
      </c>
      <c r="DF49" s="3321">
        <f t="shared" si="6"/>
        <v>0</v>
      </c>
      <c r="DG49" s="3321">
        <f t="shared" si="6"/>
        <v>0</v>
      </c>
      <c r="DH49" s="3321"/>
      <c r="DI49" s="885">
        <v>0</v>
      </c>
      <c r="DJ49" s="885">
        <v>0</v>
      </c>
      <c r="DK49" s="885">
        <v>0</v>
      </c>
      <c r="DL49" s="885">
        <v>0</v>
      </c>
      <c r="DM49" s="885">
        <v>0</v>
      </c>
      <c r="DP49" s="3321">
        <f t="shared" si="29"/>
        <v>0</v>
      </c>
      <c r="DQ49" s="3321">
        <f t="shared" si="29"/>
        <v>0</v>
      </c>
      <c r="DR49" s="3321">
        <f t="shared" si="29"/>
        <v>0</v>
      </c>
      <c r="DS49" s="3321">
        <f t="shared" si="29"/>
        <v>0</v>
      </c>
      <c r="DT49" s="3321">
        <f t="shared" si="29"/>
        <v>0</v>
      </c>
    </row>
    <row r="50" spans="1:124" ht="13.9" hidden="1" customHeight="1">
      <c r="A50" s="1165"/>
      <c r="B50" s="1949"/>
      <c r="C50" s="1355"/>
      <c r="D50" s="3323"/>
      <c r="E50" s="1357">
        <v>0</v>
      </c>
      <c r="F50" s="1357">
        <v>0</v>
      </c>
      <c r="G50" s="1357">
        <v>0</v>
      </c>
      <c r="H50" s="1357">
        <v>0</v>
      </c>
      <c r="I50" s="1357">
        <v>0</v>
      </c>
      <c r="J50" s="1357">
        <v>0</v>
      </c>
      <c r="K50" s="1357">
        <v>0</v>
      </c>
      <c r="L50" s="1357">
        <f t="shared" si="8"/>
        <v>0</v>
      </c>
      <c r="M50" s="1440"/>
      <c r="N50" s="1440"/>
      <c r="O50" s="1440"/>
      <c r="P50" s="1440"/>
      <c r="Q50" s="1440"/>
      <c r="R50" s="1440"/>
      <c r="S50" s="1440"/>
      <c r="T50" s="1440">
        <f t="shared" si="9"/>
        <v>0</v>
      </c>
      <c r="U50" s="1951">
        <f t="shared" si="30"/>
        <v>0</v>
      </c>
      <c r="V50" s="891">
        <f t="shared" si="30"/>
        <v>0</v>
      </c>
      <c r="W50" s="891">
        <f t="shared" si="30"/>
        <v>0</v>
      </c>
      <c r="X50" s="891">
        <f t="shared" si="30"/>
        <v>0</v>
      </c>
      <c r="Y50" s="891">
        <f t="shared" si="30"/>
        <v>0</v>
      </c>
      <c r="Z50" s="891">
        <f t="shared" si="30"/>
        <v>0</v>
      </c>
      <c r="AA50" s="891">
        <f t="shared" si="30"/>
        <v>0</v>
      </c>
      <c r="AB50" s="1357">
        <f t="shared" si="11"/>
        <v>0</v>
      </c>
      <c r="AC50" s="1341"/>
      <c r="AD50" s="891"/>
      <c r="AE50" s="1357">
        <v>0</v>
      </c>
      <c r="AF50" s="1357">
        <v>0</v>
      </c>
      <c r="AG50" s="1357">
        <v>0</v>
      </c>
      <c r="AH50" s="1357">
        <v>0</v>
      </c>
      <c r="AI50" s="1357">
        <v>0</v>
      </c>
      <c r="AJ50" s="1357">
        <v>0</v>
      </c>
      <c r="AK50" s="1357">
        <f t="shared" si="12"/>
        <v>0</v>
      </c>
      <c r="AL50" s="999"/>
      <c r="AM50" s="1394"/>
      <c r="AN50" s="999"/>
      <c r="AO50" s="999"/>
      <c r="AP50" s="999"/>
      <c r="AQ50" s="1394"/>
      <c r="AR50" s="1394">
        <f t="shared" si="13"/>
        <v>0</v>
      </c>
      <c r="AS50" s="1358">
        <f t="shared" si="36"/>
        <v>0</v>
      </c>
      <c r="AT50" s="1357">
        <f t="shared" si="36"/>
        <v>0</v>
      </c>
      <c r="AU50" s="1357">
        <f t="shared" si="36"/>
        <v>0</v>
      </c>
      <c r="AV50" s="1357">
        <f t="shared" si="36"/>
        <v>0</v>
      </c>
      <c r="AW50" s="1357">
        <f t="shared" si="36"/>
        <v>0</v>
      </c>
      <c r="AX50" s="1357">
        <f t="shared" si="36"/>
        <v>0</v>
      </c>
      <c r="AY50" s="1357">
        <f t="shared" si="15"/>
        <v>0</v>
      </c>
      <c r="AZ50" s="3088">
        <f t="shared" si="16"/>
        <v>0</v>
      </c>
      <c r="BA50" s="3325"/>
      <c r="BB50" s="1357">
        <v>0</v>
      </c>
      <c r="BC50" s="1357">
        <v>0</v>
      </c>
      <c r="BD50" s="1357">
        <v>0</v>
      </c>
      <c r="BE50" s="1357">
        <v>0</v>
      </c>
      <c r="BF50" s="1357">
        <v>0</v>
      </c>
      <c r="BG50" s="1357">
        <f t="shared" si="17"/>
        <v>0</v>
      </c>
      <c r="BH50" s="891"/>
      <c r="BI50" s="891"/>
      <c r="BJ50" s="1397"/>
      <c r="BK50" s="1397"/>
      <c r="BL50" s="1397"/>
      <c r="BM50" s="1397">
        <f t="shared" si="18"/>
        <v>0</v>
      </c>
      <c r="BN50" s="1357">
        <f t="shared" si="32"/>
        <v>0</v>
      </c>
      <c r="BO50" s="1357">
        <f t="shared" si="32"/>
        <v>0</v>
      </c>
      <c r="BP50" s="1357">
        <f t="shared" si="32"/>
        <v>0</v>
      </c>
      <c r="BQ50" s="1357">
        <f t="shared" si="32"/>
        <v>0</v>
      </c>
      <c r="BR50" s="1357">
        <f t="shared" si="32"/>
        <v>0</v>
      </c>
      <c r="BS50" s="1357">
        <f t="shared" si="20"/>
        <v>0</v>
      </c>
      <c r="BT50" s="891"/>
      <c r="BU50" s="891"/>
      <c r="CD50" s="3319">
        <v>0</v>
      </c>
      <c r="CE50" s="3319">
        <v>0</v>
      </c>
      <c r="CF50" s="3319">
        <v>0</v>
      </c>
      <c r="CG50" s="3319">
        <v>0</v>
      </c>
      <c r="CH50" s="3319">
        <v>0</v>
      </c>
      <c r="CI50" s="3319">
        <v>0</v>
      </c>
      <c r="CJ50" s="3319">
        <v>0</v>
      </c>
      <c r="CK50" s="3320"/>
      <c r="CL50" s="3321">
        <f t="shared" si="21"/>
        <v>0</v>
      </c>
      <c r="CM50" s="3321">
        <f t="shared" si="4"/>
        <v>0</v>
      </c>
      <c r="CN50" s="3321">
        <f t="shared" si="4"/>
        <v>0</v>
      </c>
      <c r="CO50" s="3321">
        <f t="shared" si="4"/>
        <v>0</v>
      </c>
      <c r="CP50" s="3321">
        <f t="shared" si="4"/>
        <v>0</v>
      </c>
      <c r="CQ50" s="3321">
        <f t="shared" si="4"/>
        <v>0</v>
      </c>
      <c r="CR50" s="3321">
        <f t="shared" si="4"/>
        <v>0</v>
      </c>
      <c r="CS50" s="3321"/>
      <c r="CT50" s="885">
        <v>0</v>
      </c>
      <c r="CU50" s="885">
        <v>0</v>
      </c>
      <c r="CV50" s="885">
        <v>0</v>
      </c>
      <c r="CW50" s="885">
        <v>0</v>
      </c>
      <c r="CX50" s="885">
        <v>0</v>
      </c>
      <c r="CY50" s="885">
        <v>0</v>
      </c>
      <c r="DB50" s="3321">
        <f t="shared" si="35"/>
        <v>0</v>
      </c>
      <c r="DC50" s="3321">
        <f t="shared" si="6"/>
        <v>0</v>
      </c>
      <c r="DD50" s="3321">
        <f t="shared" si="6"/>
        <v>0</v>
      </c>
      <c r="DE50" s="3321">
        <f t="shared" si="6"/>
        <v>0</v>
      </c>
      <c r="DF50" s="3321">
        <f t="shared" si="6"/>
        <v>0</v>
      </c>
      <c r="DG50" s="3321">
        <f t="shared" si="6"/>
        <v>0</v>
      </c>
      <c r="DH50" s="3321"/>
      <c r="DI50" s="885">
        <v>0</v>
      </c>
      <c r="DJ50" s="885">
        <v>0</v>
      </c>
      <c r="DK50" s="885">
        <v>0</v>
      </c>
      <c r="DL50" s="885">
        <v>0</v>
      </c>
      <c r="DM50" s="885">
        <v>0</v>
      </c>
      <c r="DP50" s="3321">
        <f t="shared" si="29"/>
        <v>0</v>
      </c>
      <c r="DQ50" s="3321">
        <f t="shared" si="29"/>
        <v>0</v>
      </c>
      <c r="DR50" s="3321">
        <f t="shared" si="29"/>
        <v>0</v>
      </c>
      <c r="DS50" s="3321">
        <f t="shared" si="29"/>
        <v>0</v>
      </c>
      <c r="DT50" s="3321">
        <f t="shared" si="29"/>
        <v>0</v>
      </c>
    </row>
    <row r="51" spans="1:124" ht="13.9" hidden="1" customHeight="1">
      <c r="A51" s="911">
        <v>3</v>
      </c>
      <c r="B51" s="1949"/>
      <c r="C51" s="1368" t="s">
        <v>748</v>
      </c>
      <c r="D51" s="3323"/>
      <c r="E51" s="1357">
        <v>0</v>
      </c>
      <c r="F51" s="1357">
        <v>0</v>
      </c>
      <c r="G51" s="1357">
        <v>0</v>
      </c>
      <c r="H51" s="1357">
        <v>0</v>
      </c>
      <c r="I51" s="1357">
        <v>0</v>
      </c>
      <c r="J51" s="1357">
        <v>0</v>
      </c>
      <c r="K51" s="1357">
        <v>0</v>
      </c>
      <c r="L51" s="1357">
        <f t="shared" si="8"/>
        <v>0</v>
      </c>
      <c r="M51" s="1440"/>
      <c r="N51" s="1440"/>
      <c r="O51" s="1440"/>
      <c r="P51" s="1440"/>
      <c r="Q51" s="1440"/>
      <c r="R51" s="1440"/>
      <c r="S51" s="1440"/>
      <c r="T51" s="1440">
        <f t="shared" si="9"/>
        <v>0</v>
      </c>
      <c r="U51" s="1951">
        <f t="shared" si="30"/>
        <v>0</v>
      </c>
      <c r="V51" s="891">
        <f t="shared" si="30"/>
        <v>0</v>
      </c>
      <c r="W51" s="891">
        <f t="shared" si="30"/>
        <v>0</v>
      </c>
      <c r="X51" s="891">
        <f t="shared" si="30"/>
        <v>0</v>
      </c>
      <c r="Y51" s="891">
        <f t="shared" si="30"/>
        <v>0</v>
      </c>
      <c r="Z51" s="891">
        <f t="shared" si="30"/>
        <v>0</v>
      </c>
      <c r="AA51" s="891">
        <f t="shared" si="30"/>
        <v>0</v>
      </c>
      <c r="AB51" s="1357">
        <f t="shared" si="11"/>
        <v>0</v>
      </c>
      <c r="AC51" s="1341"/>
      <c r="AD51" s="891"/>
      <c r="AE51" s="1357">
        <v>0</v>
      </c>
      <c r="AF51" s="1357">
        <v>0</v>
      </c>
      <c r="AG51" s="1357">
        <v>0</v>
      </c>
      <c r="AH51" s="1357">
        <v>0</v>
      </c>
      <c r="AI51" s="1357">
        <v>0</v>
      </c>
      <c r="AJ51" s="1357">
        <v>0</v>
      </c>
      <c r="AK51" s="1357">
        <f t="shared" si="12"/>
        <v>0</v>
      </c>
      <c r="AL51" s="999"/>
      <c r="AM51" s="1394"/>
      <c r="AN51" s="999"/>
      <c r="AO51" s="999"/>
      <c r="AP51" s="999"/>
      <c r="AQ51" s="1394"/>
      <c r="AR51" s="1394">
        <f t="shared" si="13"/>
        <v>0</v>
      </c>
      <c r="AS51" s="1358">
        <f t="shared" si="36"/>
        <v>0</v>
      </c>
      <c r="AT51" s="1357">
        <f t="shared" si="36"/>
        <v>0</v>
      </c>
      <c r="AU51" s="1357">
        <f t="shared" si="36"/>
        <v>0</v>
      </c>
      <c r="AV51" s="1357">
        <f t="shared" si="36"/>
        <v>0</v>
      </c>
      <c r="AW51" s="1357">
        <f t="shared" si="36"/>
        <v>0</v>
      </c>
      <c r="AX51" s="1357">
        <f t="shared" si="36"/>
        <v>0</v>
      </c>
      <c r="AY51" s="1357">
        <f t="shared" si="15"/>
        <v>0</v>
      </c>
      <c r="AZ51" s="3088">
        <f t="shared" si="16"/>
        <v>0</v>
      </c>
      <c r="BA51" s="3325"/>
      <c r="BB51" s="1357">
        <v>0</v>
      </c>
      <c r="BC51" s="1357">
        <v>0</v>
      </c>
      <c r="BD51" s="1357">
        <v>0</v>
      </c>
      <c r="BE51" s="1357">
        <v>0</v>
      </c>
      <c r="BF51" s="1357">
        <v>0</v>
      </c>
      <c r="BG51" s="1357">
        <f t="shared" si="17"/>
        <v>0</v>
      </c>
      <c r="BH51" s="891"/>
      <c r="BI51" s="1397"/>
      <c r="BJ51" s="1397"/>
      <c r="BK51" s="1397"/>
      <c r="BL51" s="1397"/>
      <c r="BM51" s="1397">
        <f t="shared" si="18"/>
        <v>0</v>
      </c>
      <c r="BN51" s="1357">
        <f t="shared" si="32"/>
        <v>0</v>
      </c>
      <c r="BO51" s="1357">
        <f t="shared" si="32"/>
        <v>0</v>
      </c>
      <c r="BP51" s="1357">
        <f t="shared" si="32"/>
        <v>0</v>
      </c>
      <c r="BQ51" s="1357">
        <f t="shared" si="32"/>
        <v>0</v>
      </c>
      <c r="BR51" s="1357">
        <f t="shared" si="32"/>
        <v>0</v>
      </c>
      <c r="BS51" s="1357">
        <f t="shared" si="20"/>
        <v>0</v>
      </c>
      <c r="BT51" s="891" t="s">
        <v>1533</v>
      </c>
      <c r="BU51" s="891" t="s">
        <v>1532</v>
      </c>
      <c r="CD51" s="3319">
        <v>0</v>
      </c>
      <c r="CE51" s="3319">
        <v>0</v>
      </c>
      <c r="CF51" s="3319">
        <v>0</v>
      </c>
      <c r="CG51" s="3319">
        <v>0</v>
      </c>
      <c r="CH51" s="3319">
        <v>0</v>
      </c>
      <c r="CI51" s="3319">
        <v>0</v>
      </c>
      <c r="CJ51" s="3319">
        <v>0</v>
      </c>
      <c r="CK51" s="3320"/>
      <c r="CL51" s="3321">
        <f t="shared" si="21"/>
        <v>0</v>
      </c>
      <c r="CM51" s="3321">
        <f t="shared" si="4"/>
        <v>0</v>
      </c>
      <c r="CN51" s="3321">
        <f t="shared" si="4"/>
        <v>0</v>
      </c>
      <c r="CO51" s="3321">
        <f t="shared" si="4"/>
        <v>0</v>
      </c>
      <c r="CP51" s="3321">
        <f t="shared" si="4"/>
        <v>0</v>
      </c>
      <c r="CQ51" s="3321">
        <f t="shared" si="4"/>
        <v>0</v>
      </c>
      <c r="CR51" s="3321">
        <f t="shared" si="4"/>
        <v>0</v>
      </c>
      <c r="CS51" s="3321"/>
      <c r="CT51" s="885">
        <v>0</v>
      </c>
      <c r="CU51" s="885">
        <v>0</v>
      </c>
      <c r="CV51" s="885">
        <v>0</v>
      </c>
      <c r="CW51" s="885">
        <v>0</v>
      </c>
      <c r="CX51" s="885">
        <v>0</v>
      </c>
      <c r="CY51" s="885">
        <v>0</v>
      </c>
      <c r="DB51" s="3321">
        <f t="shared" si="35"/>
        <v>0</v>
      </c>
      <c r="DC51" s="3321">
        <f t="shared" si="6"/>
        <v>0</v>
      </c>
      <c r="DD51" s="3321">
        <f t="shared" si="6"/>
        <v>0</v>
      </c>
      <c r="DE51" s="3321">
        <f t="shared" si="6"/>
        <v>0</v>
      </c>
      <c r="DF51" s="3321">
        <f t="shared" si="6"/>
        <v>0</v>
      </c>
      <c r="DG51" s="3321">
        <f t="shared" si="6"/>
        <v>0</v>
      </c>
      <c r="DH51" s="3321"/>
      <c r="DI51" s="885">
        <v>0</v>
      </c>
      <c r="DJ51" s="885">
        <v>0</v>
      </c>
      <c r="DK51" s="885">
        <v>0</v>
      </c>
      <c r="DL51" s="885">
        <v>0</v>
      </c>
      <c r="DM51" s="885">
        <v>0</v>
      </c>
      <c r="DP51" s="3321">
        <f t="shared" si="29"/>
        <v>0</v>
      </c>
      <c r="DQ51" s="3321">
        <f t="shared" si="29"/>
        <v>0</v>
      </c>
      <c r="DR51" s="3321">
        <f t="shared" si="29"/>
        <v>0</v>
      </c>
      <c r="DS51" s="3321">
        <f t="shared" si="29"/>
        <v>0</v>
      </c>
      <c r="DT51" s="3321">
        <f t="shared" si="29"/>
        <v>0</v>
      </c>
    </row>
    <row r="52" spans="1:124" ht="19.5" hidden="1" customHeight="1">
      <c r="A52" s="1165"/>
      <c r="B52" s="1400"/>
      <c r="C52" s="1368" t="s">
        <v>747</v>
      </c>
      <c r="D52" s="3326"/>
      <c r="E52" s="1372">
        <v>0</v>
      </c>
      <c r="F52" s="1372">
        <v>0</v>
      </c>
      <c r="G52" s="1372">
        <v>0</v>
      </c>
      <c r="H52" s="1372">
        <v>0</v>
      </c>
      <c r="I52" s="1372">
        <v>0</v>
      </c>
      <c r="J52" s="1372">
        <v>0</v>
      </c>
      <c r="K52" s="1372">
        <v>0</v>
      </c>
      <c r="L52" s="1372">
        <f t="shared" si="8"/>
        <v>0</v>
      </c>
      <c r="M52" s="1496"/>
      <c r="N52" s="1496"/>
      <c r="O52" s="1496"/>
      <c r="P52" s="1496"/>
      <c r="Q52" s="1496"/>
      <c r="R52" s="1496"/>
      <c r="S52" s="1444"/>
      <c r="T52" s="1444">
        <f t="shared" si="9"/>
        <v>0</v>
      </c>
      <c r="U52" s="1951">
        <f t="shared" si="30"/>
        <v>0</v>
      </c>
      <c r="V52" s="891">
        <f t="shared" si="30"/>
        <v>0</v>
      </c>
      <c r="W52" s="891">
        <f t="shared" si="30"/>
        <v>0</v>
      </c>
      <c r="X52" s="891">
        <f t="shared" si="30"/>
        <v>0</v>
      </c>
      <c r="Y52" s="891">
        <f t="shared" si="30"/>
        <v>0</v>
      </c>
      <c r="Z52" s="891">
        <f t="shared" si="30"/>
        <v>0</v>
      </c>
      <c r="AA52" s="891">
        <f t="shared" si="30"/>
        <v>0</v>
      </c>
      <c r="AB52" s="1374">
        <f t="shared" si="11"/>
        <v>0</v>
      </c>
      <c r="AC52" s="1341"/>
      <c r="AD52" s="889"/>
      <c r="AE52" s="1372">
        <v>0</v>
      </c>
      <c r="AF52" s="1372">
        <v>0</v>
      </c>
      <c r="AG52" s="1372">
        <v>0</v>
      </c>
      <c r="AH52" s="1374">
        <v>0</v>
      </c>
      <c r="AI52" s="1374">
        <v>0</v>
      </c>
      <c r="AJ52" s="1374">
        <v>0</v>
      </c>
      <c r="AK52" s="1374">
        <f t="shared" si="12"/>
        <v>0</v>
      </c>
      <c r="AL52" s="1001"/>
      <c r="AM52" s="1402"/>
      <c r="AN52" s="1001"/>
      <c r="AO52" s="1001"/>
      <c r="AP52" s="1001"/>
      <c r="AQ52" s="1402"/>
      <c r="AR52" s="1402">
        <f t="shared" si="13"/>
        <v>0</v>
      </c>
      <c r="AS52" s="1358">
        <f t="shared" si="36"/>
        <v>0</v>
      </c>
      <c r="AT52" s="1357">
        <f t="shared" si="36"/>
        <v>0</v>
      </c>
      <c r="AU52" s="1357">
        <f t="shared" si="36"/>
        <v>0</v>
      </c>
      <c r="AV52" s="1357">
        <f t="shared" si="36"/>
        <v>0</v>
      </c>
      <c r="AW52" s="1357">
        <f t="shared" si="36"/>
        <v>0</v>
      </c>
      <c r="AX52" s="1357">
        <f t="shared" si="36"/>
        <v>0</v>
      </c>
      <c r="AY52" s="1357">
        <f t="shared" si="15"/>
        <v>0</v>
      </c>
      <c r="AZ52" s="3113">
        <f t="shared" si="16"/>
        <v>0</v>
      </c>
      <c r="BA52" s="3327"/>
      <c r="BB52" s="1372">
        <v>0</v>
      </c>
      <c r="BC52" s="1372">
        <v>0</v>
      </c>
      <c r="BD52" s="1372">
        <v>0</v>
      </c>
      <c r="BE52" s="1374">
        <v>0</v>
      </c>
      <c r="BF52" s="1374">
        <v>0</v>
      </c>
      <c r="BG52" s="1374">
        <f t="shared" si="17"/>
        <v>0</v>
      </c>
      <c r="BH52" s="889"/>
      <c r="BI52" s="889"/>
      <c r="BJ52" s="1405"/>
      <c r="BK52" s="1405"/>
      <c r="BL52" s="1405"/>
      <c r="BM52" s="1405">
        <f t="shared" si="18"/>
        <v>0</v>
      </c>
      <c r="BN52" s="1357">
        <f t="shared" si="32"/>
        <v>0</v>
      </c>
      <c r="BO52" s="1357">
        <f t="shared" si="32"/>
        <v>0</v>
      </c>
      <c r="BP52" s="1357">
        <f t="shared" si="32"/>
        <v>0</v>
      </c>
      <c r="BQ52" s="1357">
        <f t="shared" si="32"/>
        <v>0</v>
      </c>
      <c r="BR52" s="1357">
        <f t="shared" si="32"/>
        <v>0</v>
      </c>
      <c r="BS52" s="1374">
        <f t="shared" si="20"/>
        <v>0</v>
      </c>
      <c r="BT52" s="889"/>
      <c r="BU52" s="889"/>
      <c r="CD52" s="3319">
        <v>0</v>
      </c>
      <c r="CE52" s="3319">
        <v>0</v>
      </c>
      <c r="CF52" s="3319">
        <v>0</v>
      </c>
      <c r="CG52" s="3319">
        <v>0</v>
      </c>
      <c r="CH52" s="3319">
        <v>0</v>
      </c>
      <c r="CI52" s="3319">
        <v>0</v>
      </c>
      <c r="CJ52" s="3319">
        <v>0</v>
      </c>
      <c r="CK52" s="3320"/>
      <c r="CL52" s="3321">
        <f t="shared" si="21"/>
        <v>0</v>
      </c>
      <c r="CM52" s="3321">
        <f t="shared" si="4"/>
        <v>0</v>
      </c>
      <c r="CN52" s="3321">
        <f t="shared" si="4"/>
        <v>0</v>
      </c>
      <c r="CO52" s="3321">
        <f t="shared" si="4"/>
        <v>0</v>
      </c>
      <c r="CP52" s="3321">
        <f t="shared" si="4"/>
        <v>0</v>
      </c>
      <c r="CQ52" s="3321">
        <f t="shared" si="4"/>
        <v>0</v>
      </c>
      <c r="CR52" s="3321">
        <f t="shared" si="4"/>
        <v>0</v>
      </c>
      <c r="CS52" s="3321"/>
      <c r="CT52" s="885">
        <v>0</v>
      </c>
      <c r="CU52" s="885">
        <v>0</v>
      </c>
      <c r="CV52" s="885">
        <v>0</v>
      </c>
      <c r="CW52" s="885">
        <v>0</v>
      </c>
      <c r="CX52" s="885">
        <v>0</v>
      </c>
      <c r="CY52" s="885">
        <v>0</v>
      </c>
      <c r="DB52" s="3321">
        <f t="shared" si="35"/>
        <v>0</v>
      </c>
      <c r="DC52" s="3321">
        <f t="shared" si="6"/>
        <v>0</v>
      </c>
      <c r="DD52" s="3321">
        <f t="shared" si="6"/>
        <v>0</v>
      </c>
      <c r="DE52" s="3321">
        <f t="shared" si="6"/>
        <v>0</v>
      </c>
      <c r="DF52" s="3321">
        <f t="shared" si="6"/>
        <v>0</v>
      </c>
      <c r="DG52" s="3321">
        <f t="shared" si="6"/>
        <v>0</v>
      </c>
      <c r="DH52" s="3321"/>
      <c r="DI52" s="885">
        <v>0</v>
      </c>
      <c r="DJ52" s="885">
        <v>0</v>
      </c>
      <c r="DK52" s="885">
        <v>0</v>
      </c>
      <c r="DL52" s="885">
        <v>0</v>
      </c>
      <c r="DM52" s="885">
        <v>0</v>
      </c>
      <c r="DP52" s="3321">
        <f t="shared" si="29"/>
        <v>0</v>
      </c>
      <c r="DQ52" s="3321">
        <f t="shared" si="29"/>
        <v>0</v>
      </c>
      <c r="DR52" s="3321">
        <f t="shared" si="29"/>
        <v>0</v>
      </c>
      <c r="DS52" s="3321">
        <f t="shared" si="29"/>
        <v>0</v>
      </c>
      <c r="DT52" s="3321">
        <f t="shared" si="29"/>
        <v>0</v>
      </c>
    </row>
    <row r="53" spans="1:124" ht="19.5" customHeight="1">
      <c r="A53" s="1165" t="s">
        <v>759</v>
      </c>
      <c r="B53" s="3315" t="s">
        <v>701</v>
      </c>
      <c r="C53" s="2897" t="s">
        <v>489</v>
      </c>
      <c r="D53" s="3336"/>
      <c r="E53" s="1917">
        <v>3.0000000000000004</v>
      </c>
      <c r="F53" s="1917">
        <v>1294.9000000000015</v>
      </c>
      <c r="G53" s="1917">
        <v>98930.4</v>
      </c>
      <c r="H53" s="1917">
        <v>0</v>
      </c>
      <c r="I53" s="1917">
        <v>0</v>
      </c>
      <c r="J53" s="1917">
        <v>0</v>
      </c>
      <c r="K53" s="1917">
        <v>0</v>
      </c>
      <c r="L53" s="1917">
        <f t="shared" si="8"/>
        <v>100225.29999999999</v>
      </c>
      <c r="M53" s="1926">
        <f t="shared" ref="M53:S53" si="37">SUM(M54:M73)</f>
        <v>0</v>
      </c>
      <c r="N53" s="1926">
        <f>SUM(N54:N73)</f>
        <v>0</v>
      </c>
      <c r="O53" s="1926">
        <f t="shared" si="37"/>
        <v>0</v>
      </c>
      <c r="P53" s="1926">
        <f>SUM(P54:P73)</f>
        <v>0</v>
      </c>
      <c r="Q53" s="1926"/>
      <c r="R53" s="1926">
        <f t="shared" si="37"/>
        <v>0</v>
      </c>
      <c r="S53" s="1926">
        <f t="shared" si="37"/>
        <v>0</v>
      </c>
      <c r="T53" s="1926">
        <f t="shared" si="9"/>
        <v>0</v>
      </c>
      <c r="U53" s="2899">
        <f t="shared" ref="U53:AA53" si="38">SUM(U54:U73)</f>
        <v>3.0000000000000004</v>
      </c>
      <c r="V53" s="1917">
        <f t="shared" si="38"/>
        <v>1294.9000000000015</v>
      </c>
      <c r="W53" s="1917">
        <f t="shared" si="38"/>
        <v>98930.4</v>
      </c>
      <c r="X53" s="1917">
        <f t="shared" si="38"/>
        <v>0</v>
      </c>
      <c r="Y53" s="1917">
        <f>SUM(Y54:Y73)</f>
        <v>0</v>
      </c>
      <c r="Z53" s="1917">
        <f t="shared" si="38"/>
        <v>0</v>
      </c>
      <c r="AA53" s="1917">
        <f t="shared" si="38"/>
        <v>0</v>
      </c>
      <c r="AB53" s="1917">
        <f t="shared" si="11"/>
        <v>100225.29999999999</v>
      </c>
      <c r="AC53" s="3330"/>
      <c r="AD53" s="1917"/>
      <c r="AE53" s="1917">
        <v>4</v>
      </c>
      <c r="AF53" s="1917">
        <v>0</v>
      </c>
      <c r="AG53" s="1917">
        <v>70000</v>
      </c>
      <c r="AH53" s="1917">
        <v>0</v>
      </c>
      <c r="AI53" s="1917">
        <v>0</v>
      </c>
      <c r="AJ53" s="1917">
        <v>0</v>
      </c>
      <c r="AK53" s="1917">
        <f t="shared" si="12"/>
        <v>70000</v>
      </c>
      <c r="AL53" s="1917">
        <f t="shared" ref="AL53:AQ53" si="39">SUM(AL54:AL73)</f>
        <v>0</v>
      </c>
      <c r="AM53" s="1926">
        <f t="shared" si="39"/>
        <v>0</v>
      </c>
      <c r="AN53" s="1917">
        <f t="shared" si="39"/>
        <v>0</v>
      </c>
      <c r="AO53" s="1917">
        <f t="shared" si="39"/>
        <v>0</v>
      </c>
      <c r="AP53" s="1917">
        <f t="shared" si="39"/>
        <v>0</v>
      </c>
      <c r="AQ53" s="1926">
        <f t="shared" si="39"/>
        <v>0</v>
      </c>
      <c r="AR53" s="1926">
        <f t="shared" si="13"/>
        <v>0</v>
      </c>
      <c r="AS53" s="3316">
        <f t="shared" ref="AS53:AX53" si="40">SUM(AS54:AS73)</f>
        <v>4</v>
      </c>
      <c r="AT53" s="1917">
        <f t="shared" si="40"/>
        <v>0</v>
      </c>
      <c r="AU53" s="1917">
        <f t="shared" si="40"/>
        <v>70000</v>
      </c>
      <c r="AV53" s="1917">
        <f t="shared" si="40"/>
        <v>0</v>
      </c>
      <c r="AW53" s="1917">
        <f>SUM(AW54:AW73)</f>
        <v>0</v>
      </c>
      <c r="AX53" s="1917">
        <f t="shared" si="40"/>
        <v>0</v>
      </c>
      <c r="AY53" s="1917">
        <f t="shared" si="15"/>
        <v>70000</v>
      </c>
      <c r="AZ53" s="3317">
        <f t="shared" si="16"/>
        <v>0</v>
      </c>
      <c r="BA53" s="3318"/>
      <c r="BB53" s="1917">
        <v>2.5</v>
      </c>
      <c r="BC53" s="1917">
        <v>0</v>
      </c>
      <c r="BD53" s="1917">
        <v>20000</v>
      </c>
      <c r="BE53" s="1917">
        <v>1500</v>
      </c>
      <c r="BF53" s="1917">
        <v>36000</v>
      </c>
      <c r="BG53" s="1917">
        <f t="shared" si="17"/>
        <v>57500</v>
      </c>
      <c r="BH53" s="923">
        <f>SUM(BH54:BH73)</f>
        <v>0</v>
      </c>
      <c r="BI53" s="923">
        <f>SUM(BI54:BI73)</f>
        <v>0</v>
      </c>
      <c r="BJ53" s="951">
        <f>SUM(BJ54:BJ73)</f>
        <v>0</v>
      </c>
      <c r="BK53" s="951">
        <f>SUM(BK54:BK73)</f>
        <v>0</v>
      </c>
      <c r="BL53" s="951">
        <f>SUM(BL54:BL73)</f>
        <v>0</v>
      </c>
      <c r="BM53" s="951">
        <f t="shared" si="18"/>
        <v>0</v>
      </c>
      <c r="BN53" s="923">
        <f>SUM(BN54:BN73)</f>
        <v>2.5</v>
      </c>
      <c r="BO53" s="923">
        <f>SUM(BO54:BO73)</f>
        <v>0</v>
      </c>
      <c r="BP53" s="923">
        <f>SUM(BP54:BP73)</f>
        <v>20000</v>
      </c>
      <c r="BQ53" s="923">
        <f>SUM(BQ54:BQ73)</f>
        <v>1500</v>
      </c>
      <c r="BR53" s="923">
        <f>SUM(BR54:BR73)</f>
        <v>36000</v>
      </c>
      <c r="BS53" s="923">
        <f t="shared" si="20"/>
        <v>57500</v>
      </c>
      <c r="BT53" s="923"/>
      <c r="BU53" s="923"/>
      <c r="CD53" s="3319">
        <v>0</v>
      </c>
      <c r="CE53" s="3319">
        <v>954.5</v>
      </c>
      <c r="CF53" s="3319">
        <v>0</v>
      </c>
      <c r="CG53" s="3319">
        <v>0</v>
      </c>
      <c r="CH53" s="3319">
        <v>0</v>
      </c>
      <c r="CI53" s="3319">
        <v>625</v>
      </c>
      <c r="CJ53" s="3319">
        <v>15000</v>
      </c>
      <c r="CK53" s="3320"/>
      <c r="CL53" s="3321">
        <f t="shared" si="21"/>
        <v>-3.0000000000000004</v>
      </c>
      <c r="CM53" s="3321">
        <f t="shared" si="4"/>
        <v>-340.40000000000146</v>
      </c>
      <c r="CN53" s="3321">
        <f t="shared" si="4"/>
        <v>-98930.4</v>
      </c>
      <c r="CO53" s="3321">
        <f t="shared" si="4"/>
        <v>0</v>
      </c>
      <c r="CP53" s="3321">
        <f t="shared" ref="CP53:CR116" si="41">CH53-Y53</f>
        <v>0</v>
      </c>
      <c r="CQ53" s="3321">
        <f t="shared" si="41"/>
        <v>625</v>
      </c>
      <c r="CR53" s="3321">
        <f t="shared" si="41"/>
        <v>15000</v>
      </c>
      <c r="CS53" s="3321"/>
      <c r="CT53" s="885">
        <v>3.0000000000000004</v>
      </c>
      <c r="CU53" s="885">
        <v>1294.9000000000015</v>
      </c>
      <c r="CV53" s="885">
        <v>98930.4</v>
      </c>
      <c r="CW53" s="885">
        <v>0</v>
      </c>
      <c r="CX53" s="885">
        <v>0</v>
      </c>
      <c r="CY53" s="885">
        <v>0</v>
      </c>
      <c r="DB53" s="3321">
        <f t="shared" si="35"/>
        <v>-0.99999999999999956</v>
      </c>
      <c r="DC53" s="3321">
        <f t="shared" si="6"/>
        <v>1294.9000000000015</v>
      </c>
      <c r="DD53" s="3321">
        <f t="shared" si="6"/>
        <v>28930.399999999994</v>
      </c>
      <c r="DE53" s="3321">
        <f t="shared" si="6"/>
        <v>0</v>
      </c>
      <c r="DF53" s="3321">
        <f t="shared" si="6"/>
        <v>0</v>
      </c>
      <c r="DG53" s="3321">
        <f t="shared" si="6"/>
        <v>0</v>
      </c>
      <c r="DH53" s="3321"/>
      <c r="DI53" s="885">
        <v>4</v>
      </c>
      <c r="DJ53" s="885">
        <v>0</v>
      </c>
      <c r="DK53" s="885">
        <v>70000</v>
      </c>
      <c r="DL53" s="885">
        <v>0</v>
      </c>
      <c r="DM53" s="885">
        <v>0</v>
      </c>
      <c r="DP53" s="3321">
        <f t="shared" si="29"/>
        <v>1.5</v>
      </c>
      <c r="DQ53" s="3321">
        <f t="shared" si="29"/>
        <v>0</v>
      </c>
      <c r="DR53" s="3321">
        <f t="shared" si="29"/>
        <v>50000</v>
      </c>
      <c r="DS53" s="3321">
        <f t="shared" si="29"/>
        <v>-1500</v>
      </c>
      <c r="DT53" s="3321">
        <f t="shared" si="29"/>
        <v>-36000</v>
      </c>
    </row>
    <row r="54" spans="1:124" ht="24" customHeight="1">
      <c r="A54" s="912">
        <v>3</v>
      </c>
      <c r="B54" s="1957" t="s">
        <v>491</v>
      </c>
      <c r="C54" s="1406" t="s">
        <v>369</v>
      </c>
      <c r="D54" s="3337"/>
      <c r="E54" s="1339">
        <v>3.0000000000000004</v>
      </c>
      <c r="F54" s="1339">
        <v>1294.9000000000015</v>
      </c>
      <c r="G54" s="1339">
        <v>98930.4</v>
      </c>
      <c r="H54" s="1339">
        <v>0</v>
      </c>
      <c r="I54" s="1339">
        <v>0</v>
      </c>
      <c r="J54" s="1339">
        <v>0</v>
      </c>
      <c r="K54" s="1339">
        <v>0</v>
      </c>
      <c r="L54" s="1339">
        <f t="shared" si="8"/>
        <v>100225.29999999999</v>
      </c>
      <c r="M54" s="1640"/>
      <c r="N54" s="1640"/>
      <c r="O54" s="1640"/>
      <c r="P54" s="1640"/>
      <c r="Q54" s="1640"/>
      <c r="R54" s="1640">
        <f>S54/24</f>
        <v>0</v>
      </c>
      <c r="S54" s="1640"/>
      <c r="T54" s="1946">
        <f t="shared" si="9"/>
        <v>0</v>
      </c>
      <c r="U54" s="1951">
        <f>E54+M54</f>
        <v>3.0000000000000004</v>
      </c>
      <c r="V54" s="891">
        <f t="shared" ref="V54:AA73" si="42">F54+N54</f>
        <v>1294.9000000000015</v>
      </c>
      <c r="W54" s="891">
        <f t="shared" si="42"/>
        <v>98930.4</v>
      </c>
      <c r="X54" s="891">
        <f t="shared" si="42"/>
        <v>0</v>
      </c>
      <c r="Y54" s="891">
        <f t="shared" si="42"/>
        <v>0</v>
      </c>
      <c r="Z54" s="891">
        <f t="shared" si="42"/>
        <v>0</v>
      </c>
      <c r="AA54" s="1358">
        <f t="shared" si="42"/>
        <v>0</v>
      </c>
      <c r="AB54" s="1357">
        <f t="shared" si="11"/>
        <v>100225.29999999999</v>
      </c>
      <c r="AC54" s="1341"/>
      <c r="AD54" s="1409"/>
      <c r="AE54" s="1339">
        <v>0</v>
      </c>
      <c r="AF54" s="1339">
        <v>0</v>
      </c>
      <c r="AG54" s="1339">
        <v>0</v>
      </c>
      <c r="AH54" s="1339">
        <v>0</v>
      </c>
      <c r="AI54" s="1339">
        <v>0</v>
      </c>
      <c r="AJ54" s="1339">
        <v>0</v>
      </c>
      <c r="AK54" s="1339">
        <f t="shared" si="12"/>
        <v>0</v>
      </c>
      <c r="AL54" s="1002"/>
      <c r="AM54" s="1389"/>
      <c r="AN54" s="1389"/>
      <c r="AO54" s="1389"/>
      <c r="AP54" s="1389">
        <f>AQ54/24</f>
        <v>0</v>
      </c>
      <c r="AQ54" s="1389"/>
      <c r="AR54" s="1389">
        <f t="shared" si="13"/>
        <v>0</v>
      </c>
      <c r="AS54" s="1358">
        <f>AE54+AL54</f>
        <v>0</v>
      </c>
      <c r="AT54" s="1357">
        <f>AF54+AM54</f>
        <v>0</v>
      </c>
      <c r="AU54" s="1357">
        <f>AG54+AN54</f>
        <v>0</v>
      </c>
      <c r="AV54" s="1357">
        <f>AH54+AO54</f>
        <v>0</v>
      </c>
      <c r="AW54" s="1357">
        <f t="shared" ref="AW54:AX73" si="43">AI54+AP54</f>
        <v>0</v>
      </c>
      <c r="AX54" s="1357">
        <f t="shared" si="43"/>
        <v>0</v>
      </c>
      <c r="AY54" s="1719">
        <f t="shared" si="15"/>
        <v>0</v>
      </c>
      <c r="AZ54" s="3088">
        <f t="shared" si="16"/>
        <v>0</v>
      </c>
      <c r="BA54" s="3338"/>
      <c r="BB54" s="1339">
        <v>0</v>
      </c>
      <c r="BC54" s="1339">
        <v>0</v>
      </c>
      <c r="BD54" s="1339">
        <v>0</v>
      </c>
      <c r="BE54" s="1339">
        <v>0</v>
      </c>
      <c r="BF54" s="1339">
        <v>0</v>
      </c>
      <c r="BG54" s="1339">
        <f t="shared" si="17"/>
        <v>0</v>
      </c>
      <c r="BH54" s="930"/>
      <c r="BI54" s="930"/>
      <c r="BJ54" s="1546"/>
      <c r="BK54" s="1546">
        <f>BL54/24</f>
        <v>0</v>
      </c>
      <c r="BL54" s="1546"/>
      <c r="BM54" s="1546">
        <f t="shared" si="18"/>
        <v>0</v>
      </c>
      <c r="BN54" s="930">
        <f t="shared" ref="BN54:BR73" si="44">BB54+BH54</f>
        <v>0</v>
      </c>
      <c r="BO54" s="930">
        <f t="shared" si="44"/>
        <v>0</v>
      </c>
      <c r="BP54" s="1339">
        <f t="shared" si="44"/>
        <v>0</v>
      </c>
      <c r="BQ54" s="1339">
        <f t="shared" si="44"/>
        <v>0</v>
      </c>
      <c r="BR54" s="1339">
        <f t="shared" si="44"/>
        <v>0</v>
      </c>
      <c r="BS54" s="1339">
        <f t="shared" si="20"/>
        <v>0</v>
      </c>
      <c r="BT54" s="891" t="s">
        <v>90</v>
      </c>
      <c r="BU54" s="891" t="s">
        <v>90</v>
      </c>
      <c r="CD54" s="3319">
        <v>0</v>
      </c>
      <c r="CE54" s="3319">
        <v>0</v>
      </c>
      <c r="CF54" s="3319">
        <v>0</v>
      </c>
      <c r="CG54" s="3319">
        <v>0</v>
      </c>
      <c r="CH54" s="3319">
        <v>0</v>
      </c>
      <c r="CI54" s="3319">
        <v>0</v>
      </c>
      <c r="CJ54" s="3319">
        <v>0</v>
      </c>
      <c r="CK54" s="3320"/>
      <c r="CL54" s="3321">
        <f t="shared" si="21"/>
        <v>-3.0000000000000004</v>
      </c>
      <c r="CM54" s="3321">
        <f t="shared" si="21"/>
        <v>-1294.9000000000015</v>
      </c>
      <c r="CN54" s="3321">
        <f t="shared" si="21"/>
        <v>-98930.4</v>
      </c>
      <c r="CO54" s="3321">
        <f t="shared" si="21"/>
        <v>0</v>
      </c>
      <c r="CP54" s="3321">
        <f t="shared" si="41"/>
        <v>0</v>
      </c>
      <c r="CQ54" s="3321">
        <f t="shared" si="41"/>
        <v>0</v>
      </c>
      <c r="CR54" s="3321">
        <f t="shared" si="41"/>
        <v>0</v>
      </c>
      <c r="CS54" s="3321"/>
      <c r="CT54" s="885">
        <v>3.0000000000000004</v>
      </c>
      <c r="CU54" s="885">
        <v>1294.9000000000015</v>
      </c>
      <c r="CV54" s="885">
        <v>98930.4</v>
      </c>
      <c r="CW54" s="885">
        <v>0</v>
      </c>
      <c r="CX54" s="885">
        <v>0</v>
      </c>
      <c r="CY54" s="885">
        <v>0</v>
      </c>
      <c r="DB54" s="3321">
        <f t="shared" si="35"/>
        <v>3.0000000000000004</v>
      </c>
      <c r="DC54" s="3321">
        <f t="shared" si="6"/>
        <v>1294.9000000000015</v>
      </c>
      <c r="DD54" s="3321">
        <f t="shared" si="6"/>
        <v>98930.4</v>
      </c>
      <c r="DE54" s="3321">
        <f t="shared" si="6"/>
        <v>0</v>
      </c>
      <c r="DF54" s="3321">
        <f t="shared" si="6"/>
        <v>0</v>
      </c>
      <c r="DG54" s="3321">
        <f t="shared" si="6"/>
        <v>0</v>
      </c>
      <c r="DH54" s="3321"/>
      <c r="DI54" s="885">
        <v>2</v>
      </c>
      <c r="DJ54" s="885">
        <v>0</v>
      </c>
      <c r="DK54" s="885">
        <v>35000</v>
      </c>
      <c r="DL54" s="885">
        <v>0</v>
      </c>
      <c r="DM54" s="885">
        <v>0</v>
      </c>
      <c r="DP54" s="3321">
        <f t="shared" si="29"/>
        <v>2</v>
      </c>
      <c r="DQ54" s="3321">
        <f t="shared" si="29"/>
        <v>0</v>
      </c>
      <c r="DR54" s="3321">
        <f t="shared" si="29"/>
        <v>35000</v>
      </c>
      <c r="DS54" s="3321">
        <f t="shared" si="29"/>
        <v>0</v>
      </c>
      <c r="DT54" s="3321">
        <f t="shared" si="29"/>
        <v>0</v>
      </c>
    </row>
    <row r="55" spans="1:124" ht="25.5" hidden="1" customHeight="1">
      <c r="A55" s="912">
        <v>4</v>
      </c>
      <c r="B55" s="1958" t="s">
        <v>493</v>
      </c>
      <c r="C55" s="1860" t="s">
        <v>333</v>
      </c>
      <c r="D55" s="3339"/>
      <c r="E55" s="1357">
        <v>0</v>
      </c>
      <c r="F55" s="1357">
        <v>0</v>
      </c>
      <c r="G55" s="1357">
        <v>0</v>
      </c>
      <c r="H55" s="1357">
        <v>0</v>
      </c>
      <c r="I55" s="1357">
        <v>0</v>
      </c>
      <c r="J55" s="1357">
        <v>0</v>
      </c>
      <c r="K55" s="1357">
        <v>0</v>
      </c>
      <c r="L55" s="1357">
        <f t="shared" si="8"/>
        <v>0</v>
      </c>
      <c r="M55" s="1621"/>
      <c r="N55" s="1440"/>
      <c r="O55" s="1440"/>
      <c r="P55" s="1440"/>
      <c r="Q55" s="1440"/>
      <c r="R55" s="1440">
        <f>S55/24</f>
        <v>0</v>
      </c>
      <c r="S55" s="1440"/>
      <c r="T55" s="1440">
        <f t="shared" si="9"/>
        <v>0</v>
      </c>
      <c r="U55" s="1951">
        <f t="shared" ref="U55:U73" si="45">E55+M55</f>
        <v>0</v>
      </c>
      <c r="V55" s="891">
        <f t="shared" si="42"/>
        <v>0</v>
      </c>
      <c r="W55" s="891">
        <f t="shared" si="42"/>
        <v>0</v>
      </c>
      <c r="X55" s="891">
        <f t="shared" si="42"/>
        <v>0</v>
      </c>
      <c r="Y55" s="891">
        <f t="shared" si="42"/>
        <v>0</v>
      </c>
      <c r="Z55" s="891">
        <f t="shared" si="42"/>
        <v>0</v>
      </c>
      <c r="AA55" s="891">
        <f t="shared" si="42"/>
        <v>0</v>
      </c>
      <c r="AB55" s="1357">
        <f t="shared" si="11"/>
        <v>0</v>
      </c>
      <c r="AC55" s="1341"/>
      <c r="AD55" s="891"/>
      <c r="AE55" s="1357">
        <v>0</v>
      </c>
      <c r="AF55" s="1357">
        <v>0</v>
      </c>
      <c r="AG55" s="1357">
        <v>0</v>
      </c>
      <c r="AH55" s="1357">
        <v>0</v>
      </c>
      <c r="AI55" s="1357">
        <v>0</v>
      </c>
      <c r="AJ55" s="1357">
        <v>0</v>
      </c>
      <c r="AK55" s="1357">
        <f t="shared" si="12"/>
        <v>0</v>
      </c>
      <c r="AL55" s="999"/>
      <c r="AM55" s="1394"/>
      <c r="AN55" s="999"/>
      <c r="AO55" s="999"/>
      <c r="AP55" s="999">
        <f>AQ55/24</f>
        <v>0</v>
      </c>
      <c r="AQ55" s="1394"/>
      <c r="AR55" s="1394">
        <f t="shared" si="13"/>
        <v>0</v>
      </c>
      <c r="AS55" s="1358">
        <f>AE55+AL55</f>
        <v>0</v>
      </c>
      <c r="AT55" s="1357">
        <f t="shared" ref="AT55:AV73" si="46">AF55+AM55</f>
        <v>0</v>
      </c>
      <c r="AU55" s="1357">
        <f t="shared" si="46"/>
        <v>0</v>
      </c>
      <c r="AV55" s="1357">
        <f t="shared" si="46"/>
        <v>0</v>
      </c>
      <c r="AW55" s="1357">
        <f t="shared" si="43"/>
        <v>0</v>
      </c>
      <c r="AX55" s="1357">
        <f t="shared" si="43"/>
        <v>0</v>
      </c>
      <c r="AY55" s="1357">
        <f t="shared" si="15"/>
        <v>0</v>
      </c>
      <c r="AZ55" s="3088">
        <f t="shared" si="16"/>
        <v>0</v>
      </c>
      <c r="BA55" s="1468"/>
      <c r="BB55" s="1357">
        <v>0</v>
      </c>
      <c r="BC55" s="1357">
        <v>0</v>
      </c>
      <c r="BD55" s="1357">
        <v>0</v>
      </c>
      <c r="BE55" s="1357">
        <v>0</v>
      </c>
      <c r="BF55" s="1357">
        <v>0</v>
      </c>
      <c r="BG55" s="1357">
        <f t="shared" si="17"/>
        <v>0</v>
      </c>
      <c r="BH55" s="891"/>
      <c r="BI55" s="891"/>
      <c r="BJ55" s="1397"/>
      <c r="BK55" s="1397">
        <f>BL55/24</f>
        <v>0</v>
      </c>
      <c r="BL55" s="1397"/>
      <c r="BM55" s="1397">
        <f t="shared" si="18"/>
        <v>0</v>
      </c>
      <c r="BN55" s="1357">
        <f t="shared" si="44"/>
        <v>0</v>
      </c>
      <c r="BO55" s="1357">
        <f t="shared" si="44"/>
        <v>0</v>
      </c>
      <c r="BP55" s="1357">
        <f t="shared" si="44"/>
        <v>0</v>
      </c>
      <c r="BQ55" s="1357">
        <f t="shared" si="44"/>
        <v>0</v>
      </c>
      <c r="BR55" s="1357">
        <f t="shared" si="44"/>
        <v>0</v>
      </c>
      <c r="BS55" s="1357">
        <f t="shared" si="20"/>
        <v>0</v>
      </c>
      <c r="BT55" s="1409"/>
      <c r="BU55" s="1409"/>
      <c r="CD55" s="3319">
        <v>0</v>
      </c>
      <c r="CE55" s="3319">
        <v>0</v>
      </c>
      <c r="CF55" s="3319">
        <v>0</v>
      </c>
      <c r="CG55" s="3319">
        <v>0</v>
      </c>
      <c r="CH55" s="3319">
        <v>0</v>
      </c>
      <c r="CI55" s="3319">
        <v>0</v>
      </c>
      <c r="CJ55" s="3319">
        <v>0</v>
      </c>
      <c r="CK55" s="3320"/>
      <c r="CL55" s="3321">
        <f t="shared" si="21"/>
        <v>0</v>
      </c>
      <c r="CM55" s="3321">
        <f t="shared" si="21"/>
        <v>0</v>
      </c>
      <c r="CN55" s="3321">
        <f t="shared" si="21"/>
        <v>0</v>
      </c>
      <c r="CO55" s="3321">
        <f t="shared" si="21"/>
        <v>0</v>
      </c>
      <c r="CP55" s="3321">
        <f t="shared" si="41"/>
        <v>0</v>
      </c>
      <c r="CQ55" s="3321">
        <f t="shared" si="41"/>
        <v>0</v>
      </c>
      <c r="CR55" s="3321">
        <f t="shared" si="41"/>
        <v>0</v>
      </c>
      <c r="CS55" s="3321"/>
      <c r="CT55" s="885">
        <v>0</v>
      </c>
      <c r="CU55" s="885">
        <v>0</v>
      </c>
      <c r="CV55" s="885">
        <v>0</v>
      </c>
      <c r="CW55" s="885">
        <v>0</v>
      </c>
      <c r="CX55" s="885">
        <v>0</v>
      </c>
      <c r="CY55" s="885">
        <v>0</v>
      </c>
      <c r="DB55" s="3321">
        <f t="shared" si="35"/>
        <v>0</v>
      </c>
      <c r="DC55" s="3321">
        <f t="shared" si="6"/>
        <v>0</v>
      </c>
      <c r="DD55" s="3321">
        <f t="shared" si="6"/>
        <v>0</v>
      </c>
      <c r="DE55" s="3321">
        <f t="shared" si="6"/>
        <v>0</v>
      </c>
      <c r="DF55" s="3321">
        <f t="shared" si="6"/>
        <v>0</v>
      </c>
      <c r="DG55" s="3321">
        <f t="shared" si="6"/>
        <v>0</v>
      </c>
      <c r="DH55" s="3321"/>
      <c r="DI55" s="885">
        <v>0</v>
      </c>
      <c r="DJ55" s="885">
        <v>0</v>
      </c>
      <c r="DK55" s="885">
        <v>0</v>
      </c>
      <c r="DL55" s="885">
        <v>0</v>
      </c>
      <c r="DM55" s="885">
        <v>0</v>
      </c>
      <c r="DP55" s="3321">
        <f t="shared" si="29"/>
        <v>0</v>
      </c>
      <c r="DQ55" s="3321">
        <f t="shared" si="29"/>
        <v>0</v>
      </c>
      <c r="DR55" s="3321">
        <f t="shared" si="29"/>
        <v>0</v>
      </c>
      <c r="DS55" s="3321">
        <f t="shared" si="29"/>
        <v>0</v>
      </c>
      <c r="DT55" s="3321">
        <f t="shared" si="29"/>
        <v>0</v>
      </c>
    </row>
    <row r="56" spans="1:124" ht="31.5" customHeight="1">
      <c r="A56" s="1165"/>
      <c r="B56" s="1958" t="s">
        <v>958</v>
      </c>
      <c r="C56" s="1860" t="s">
        <v>449</v>
      </c>
      <c r="D56" s="3339"/>
      <c r="E56" s="1357">
        <v>0</v>
      </c>
      <c r="F56" s="1357">
        <v>0</v>
      </c>
      <c r="G56" s="1357">
        <v>0</v>
      </c>
      <c r="H56" s="1357">
        <v>0</v>
      </c>
      <c r="I56" s="1357">
        <v>0</v>
      </c>
      <c r="J56" s="1357">
        <v>0</v>
      </c>
      <c r="K56" s="1357">
        <v>0</v>
      </c>
      <c r="L56" s="1357">
        <f t="shared" si="8"/>
        <v>0</v>
      </c>
      <c r="M56" s="1440"/>
      <c r="N56" s="1440"/>
      <c r="O56" s="1440"/>
      <c r="P56" s="1440"/>
      <c r="Q56" s="1440"/>
      <c r="R56" s="1440">
        <f>S56/24</f>
        <v>0</v>
      </c>
      <c r="S56" s="1440"/>
      <c r="T56" s="1440">
        <f t="shared" si="9"/>
        <v>0</v>
      </c>
      <c r="U56" s="1951">
        <f t="shared" si="45"/>
        <v>0</v>
      </c>
      <c r="V56" s="891">
        <f t="shared" si="42"/>
        <v>0</v>
      </c>
      <c r="W56" s="891">
        <f t="shared" si="42"/>
        <v>0</v>
      </c>
      <c r="X56" s="891">
        <f t="shared" si="42"/>
        <v>0</v>
      </c>
      <c r="Y56" s="891">
        <f t="shared" si="42"/>
        <v>0</v>
      </c>
      <c r="Z56" s="891">
        <f t="shared" si="42"/>
        <v>0</v>
      </c>
      <c r="AA56" s="891">
        <f t="shared" si="42"/>
        <v>0</v>
      </c>
      <c r="AB56" s="1357">
        <f t="shared" si="11"/>
        <v>0</v>
      </c>
      <c r="AC56" s="1341"/>
      <c r="AD56" s="891"/>
      <c r="AE56" s="1357">
        <v>4</v>
      </c>
      <c r="AF56" s="1357">
        <v>0</v>
      </c>
      <c r="AG56" s="1357">
        <v>70000</v>
      </c>
      <c r="AH56" s="1357">
        <v>0</v>
      </c>
      <c r="AI56" s="1357">
        <v>0</v>
      </c>
      <c r="AJ56" s="1357">
        <v>0</v>
      </c>
      <c r="AK56" s="1357">
        <f t="shared" si="12"/>
        <v>70000</v>
      </c>
      <c r="AL56" s="999"/>
      <c r="AM56" s="1394"/>
      <c r="AN56" s="999"/>
      <c r="AO56" s="999"/>
      <c r="AP56" s="999">
        <f>AQ56/24</f>
        <v>0</v>
      </c>
      <c r="AQ56" s="1394"/>
      <c r="AR56" s="1394">
        <f t="shared" si="13"/>
        <v>0</v>
      </c>
      <c r="AS56" s="1358">
        <f t="shared" ref="AS56:AS73" si="47">AE56+AL56</f>
        <v>4</v>
      </c>
      <c r="AT56" s="1357">
        <f t="shared" si="46"/>
        <v>0</v>
      </c>
      <c r="AU56" s="1357">
        <f t="shared" si="46"/>
        <v>70000</v>
      </c>
      <c r="AV56" s="1357">
        <f t="shared" si="46"/>
        <v>0</v>
      </c>
      <c r="AW56" s="1357">
        <f t="shared" si="43"/>
        <v>0</v>
      </c>
      <c r="AX56" s="1357">
        <f t="shared" si="43"/>
        <v>0</v>
      </c>
      <c r="AY56" s="1357">
        <f t="shared" si="15"/>
        <v>70000</v>
      </c>
      <c r="AZ56" s="3088">
        <f t="shared" si="16"/>
        <v>0</v>
      </c>
      <c r="BA56" s="1468"/>
      <c r="BB56" s="1357">
        <v>0</v>
      </c>
      <c r="BC56" s="1357">
        <v>0</v>
      </c>
      <c r="BD56" s="1357">
        <v>0</v>
      </c>
      <c r="BE56" s="1357">
        <v>0</v>
      </c>
      <c r="BF56" s="1357">
        <v>0</v>
      </c>
      <c r="BG56" s="1357">
        <f t="shared" si="17"/>
        <v>0</v>
      </c>
      <c r="BH56" s="891"/>
      <c r="BI56" s="891"/>
      <c r="BJ56" s="1397"/>
      <c r="BK56" s="1397">
        <f>BL56/24</f>
        <v>0</v>
      </c>
      <c r="BL56" s="1397"/>
      <c r="BM56" s="1397">
        <f t="shared" si="18"/>
        <v>0</v>
      </c>
      <c r="BN56" s="1357">
        <f t="shared" si="44"/>
        <v>0</v>
      </c>
      <c r="BO56" s="1357">
        <f t="shared" si="44"/>
        <v>0</v>
      </c>
      <c r="BP56" s="1357">
        <f t="shared" si="44"/>
        <v>0</v>
      </c>
      <c r="BQ56" s="1357">
        <f t="shared" si="44"/>
        <v>0</v>
      </c>
      <c r="BR56" s="1357">
        <f t="shared" si="44"/>
        <v>0</v>
      </c>
      <c r="BS56" s="1357">
        <f t="shared" si="20"/>
        <v>0</v>
      </c>
      <c r="BT56" s="891" t="s">
        <v>1534</v>
      </c>
      <c r="BU56" s="891" t="s">
        <v>1535</v>
      </c>
      <c r="CD56" s="3319">
        <v>0</v>
      </c>
      <c r="CE56" s="3319">
        <v>0</v>
      </c>
      <c r="CF56" s="3319">
        <v>0</v>
      </c>
      <c r="CG56" s="3319">
        <v>0</v>
      </c>
      <c r="CH56" s="3319">
        <v>0</v>
      </c>
      <c r="CI56" s="3319">
        <v>0</v>
      </c>
      <c r="CJ56" s="3319">
        <v>0</v>
      </c>
      <c r="CK56" s="3320"/>
      <c r="CL56" s="3321">
        <f t="shared" si="21"/>
        <v>0</v>
      </c>
      <c r="CM56" s="3321">
        <f t="shared" si="21"/>
        <v>0</v>
      </c>
      <c r="CN56" s="3321">
        <f t="shared" si="21"/>
        <v>0</v>
      </c>
      <c r="CO56" s="3321">
        <f t="shared" si="21"/>
        <v>0</v>
      </c>
      <c r="CP56" s="3321">
        <f t="shared" si="41"/>
        <v>0</v>
      </c>
      <c r="CQ56" s="3321">
        <f t="shared" si="41"/>
        <v>0</v>
      </c>
      <c r="CR56" s="3321">
        <f t="shared" si="41"/>
        <v>0</v>
      </c>
      <c r="CS56" s="3321"/>
      <c r="CT56" s="885">
        <v>0</v>
      </c>
      <c r="CU56" s="885">
        <v>0</v>
      </c>
      <c r="CV56" s="885">
        <v>0</v>
      </c>
      <c r="CW56" s="885">
        <v>0</v>
      </c>
      <c r="CX56" s="885">
        <v>0</v>
      </c>
      <c r="CY56" s="885">
        <v>0</v>
      </c>
      <c r="DB56" s="3321">
        <f t="shared" si="35"/>
        <v>-4</v>
      </c>
      <c r="DC56" s="3321">
        <f t="shared" si="6"/>
        <v>0</v>
      </c>
      <c r="DD56" s="3321">
        <f t="shared" si="6"/>
        <v>-70000</v>
      </c>
      <c r="DE56" s="3321">
        <f t="shared" si="6"/>
        <v>0</v>
      </c>
      <c r="DF56" s="3321">
        <f t="shared" si="6"/>
        <v>0</v>
      </c>
      <c r="DG56" s="3321">
        <f t="shared" si="6"/>
        <v>0</v>
      </c>
      <c r="DH56" s="3321"/>
      <c r="DI56" s="885">
        <v>0</v>
      </c>
      <c r="DJ56" s="885">
        <v>0</v>
      </c>
      <c r="DK56" s="885">
        <v>0</v>
      </c>
      <c r="DL56" s="885">
        <v>0</v>
      </c>
      <c r="DM56" s="885">
        <v>0</v>
      </c>
      <c r="DP56" s="3321">
        <f t="shared" si="29"/>
        <v>0</v>
      </c>
      <c r="DQ56" s="3321">
        <f t="shared" si="29"/>
        <v>0</v>
      </c>
      <c r="DR56" s="3321">
        <f t="shared" si="29"/>
        <v>0</v>
      </c>
      <c r="DS56" s="3321">
        <f t="shared" si="29"/>
        <v>0</v>
      </c>
      <c r="DT56" s="3321">
        <f t="shared" si="29"/>
        <v>0</v>
      </c>
    </row>
    <row r="57" spans="1:124" ht="24" hidden="1">
      <c r="A57" s="1165"/>
      <c r="B57" s="1958" t="s">
        <v>958</v>
      </c>
      <c r="C57" s="1355" t="s">
        <v>402</v>
      </c>
      <c r="D57" s="3323"/>
      <c r="E57" s="1357">
        <v>0</v>
      </c>
      <c r="F57" s="1357">
        <v>0</v>
      </c>
      <c r="G57" s="1357">
        <v>0</v>
      </c>
      <c r="H57" s="1357">
        <v>0</v>
      </c>
      <c r="I57" s="1357">
        <v>0</v>
      </c>
      <c r="J57" s="1357">
        <v>0</v>
      </c>
      <c r="K57" s="1357">
        <v>0</v>
      </c>
      <c r="L57" s="1357">
        <f>SUM(F57:K57)</f>
        <v>0</v>
      </c>
      <c r="M57" s="1440"/>
      <c r="N57" s="1440"/>
      <c r="O57" s="1440"/>
      <c r="P57" s="1440"/>
      <c r="Q57" s="1440"/>
      <c r="R57" s="1440">
        <f>S57/24</f>
        <v>0</v>
      </c>
      <c r="S57" s="1440"/>
      <c r="T57" s="1440">
        <f>SUM(N57:S57)</f>
        <v>0</v>
      </c>
      <c r="U57" s="1951">
        <f t="shared" si="45"/>
        <v>0</v>
      </c>
      <c r="V57" s="891">
        <f t="shared" si="42"/>
        <v>0</v>
      </c>
      <c r="W57" s="891">
        <f t="shared" si="42"/>
        <v>0</v>
      </c>
      <c r="X57" s="891">
        <f t="shared" si="42"/>
        <v>0</v>
      </c>
      <c r="Y57" s="891">
        <f t="shared" si="42"/>
        <v>0</v>
      </c>
      <c r="Z57" s="891">
        <f t="shared" si="42"/>
        <v>0</v>
      </c>
      <c r="AA57" s="891">
        <f t="shared" si="42"/>
        <v>0</v>
      </c>
      <c r="AB57" s="1357">
        <f>SUM(V57:AA57)</f>
        <v>0</v>
      </c>
      <c r="AC57" s="1341"/>
      <c r="AD57" s="891"/>
      <c r="AE57" s="1357">
        <v>0</v>
      </c>
      <c r="AF57" s="1357">
        <v>0</v>
      </c>
      <c r="AG57" s="1357">
        <v>0</v>
      </c>
      <c r="AH57" s="1357">
        <v>0</v>
      </c>
      <c r="AI57" s="1357">
        <v>0</v>
      </c>
      <c r="AJ57" s="1357">
        <v>0</v>
      </c>
      <c r="AK57" s="1357">
        <f>SUM(AF57:AJ57)</f>
        <v>0</v>
      </c>
      <c r="AL57" s="999"/>
      <c r="AM57" s="1394"/>
      <c r="AN57" s="999"/>
      <c r="AO57" s="999"/>
      <c r="AP57" s="999">
        <f>AQ57/24</f>
        <v>0</v>
      </c>
      <c r="AQ57" s="1394"/>
      <c r="AR57" s="1394">
        <f>SUM(AM57:AQ57)</f>
        <v>0</v>
      </c>
      <c r="AS57" s="1358">
        <f t="shared" si="47"/>
        <v>0</v>
      </c>
      <c r="AT57" s="1357">
        <f t="shared" si="46"/>
        <v>0</v>
      </c>
      <c r="AU57" s="1357">
        <f t="shared" si="46"/>
        <v>0</v>
      </c>
      <c r="AV57" s="1357">
        <f t="shared" si="46"/>
        <v>0</v>
      </c>
      <c r="AW57" s="1357">
        <f t="shared" si="43"/>
        <v>0</v>
      </c>
      <c r="AX57" s="1357">
        <f t="shared" si="43"/>
        <v>0</v>
      </c>
      <c r="AY57" s="1357">
        <f>SUM(AT57:AX57)</f>
        <v>0</v>
      </c>
      <c r="AZ57" s="3088">
        <f t="shared" si="16"/>
        <v>0</v>
      </c>
      <c r="BA57" s="3325"/>
      <c r="BB57" s="1357">
        <v>0</v>
      </c>
      <c r="BC57" s="1357">
        <v>0</v>
      </c>
      <c r="BD57" s="1357">
        <v>0</v>
      </c>
      <c r="BE57" s="1357">
        <v>0</v>
      </c>
      <c r="BF57" s="1357">
        <v>0</v>
      </c>
      <c r="BG57" s="1357">
        <f>SUM(BC57:BF57)</f>
        <v>0</v>
      </c>
      <c r="BH57" s="891"/>
      <c r="BI57" s="891"/>
      <c r="BJ57" s="1397"/>
      <c r="BK57" s="1397">
        <f>BL57/24</f>
        <v>0</v>
      </c>
      <c r="BL57" s="1397"/>
      <c r="BM57" s="1397">
        <f>SUM(BI57:BL57)</f>
        <v>0</v>
      </c>
      <c r="BN57" s="1357">
        <f t="shared" si="44"/>
        <v>0</v>
      </c>
      <c r="BO57" s="1357">
        <f t="shared" si="44"/>
        <v>0</v>
      </c>
      <c r="BP57" s="1357">
        <f t="shared" si="44"/>
        <v>0</v>
      </c>
      <c r="BQ57" s="1357">
        <f t="shared" si="44"/>
        <v>0</v>
      </c>
      <c r="BR57" s="1357">
        <f t="shared" si="44"/>
        <v>0</v>
      </c>
      <c r="BS57" s="1357">
        <f>SUM(BO57:BR57)</f>
        <v>0</v>
      </c>
      <c r="BT57" s="891" t="s">
        <v>1536</v>
      </c>
      <c r="BU57" s="891" t="s">
        <v>1535</v>
      </c>
      <c r="CD57" s="3319">
        <v>0</v>
      </c>
      <c r="CE57" s="3319">
        <v>0</v>
      </c>
      <c r="CF57" s="3319">
        <v>0</v>
      </c>
      <c r="CG57" s="3319">
        <v>0</v>
      </c>
      <c r="CH57" s="3319">
        <v>0</v>
      </c>
      <c r="CI57" s="3319">
        <v>0</v>
      </c>
      <c r="CJ57" s="3319">
        <v>0</v>
      </c>
      <c r="CK57" s="3320"/>
      <c r="CL57" s="3321">
        <f t="shared" si="21"/>
        <v>0</v>
      </c>
      <c r="CM57" s="3321">
        <f t="shared" si="21"/>
        <v>0</v>
      </c>
      <c r="CN57" s="3321">
        <f t="shared" si="21"/>
        <v>0</v>
      </c>
      <c r="CO57" s="3321">
        <f t="shared" si="21"/>
        <v>0</v>
      </c>
      <c r="CP57" s="3321">
        <f t="shared" si="41"/>
        <v>0</v>
      </c>
      <c r="CQ57" s="3321">
        <f t="shared" si="41"/>
        <v>0</v>
      </c>
      <c r="CR57" s="3321">
        <f t="shared" si="41"/>
        <v>0</v>
      </c>
      <c r="CS57" s="3321"/>
      <c r="CT57" s="885">
        <v>0</v>
      </c>
      <c r="CU57" s="885">
        <v>0</v>
      </c>
      <c r="CV57" s="885">
        <v>0</v>
      </c>
      <c r="CW57" s="885">
        <v>0</v>
      </c>
      <c r="CX57" s="885">
        <v>0</v>
      </c>
      <c r="CY57" s="885">
        <v>0</v>
      </c>
      <c r="DB57" s="3321">
        <f t="shared" si="35"/>
        <v>0</v>
      </c>
      <c r="DC57" s="3321">
        <f t="shared" si="6"/>
        <v>0</v>
      </c>
      <c r="DD57" s="3321">
        <f t="shared" si="6"/>
        <v>0</v>
      </c>
      <c r="DE57" s="3321">
        <f t="shared" si="6"/>
        <v>0</v>
      </c>
      <c r="DF57" s="3321">
        <f t="shared" si="6"/>
        <v>0</v>
      </c>
      <c r="DG57" s="3321">
        <f t="shared" si="6"/>
        <v>0</v>
      </c>
      <c r="DH57" s="3321"/>
      <c r="DI57" s="885">
        <v>2</v>
      </c>
      <c r="DJ57" s="885">
        <v>0</v>
      </c>
      <c r="DK57" s="885">
        <v>35000</v>
      </c>
      <c r="DL57" s="885">
        <v>0</v>
      </c>
      <c r="DM57" s="885">
        <v>0</v>
      </c>
      <c r="DP57" s="3321">
        <f t="shared" si="29"/>
        <v>2</v>
      </c>
      <c r="DQ57" s="3321">
        <f t="shared" si="29"/>
        <v>0</v>
      </c>
      <c r="DR57" s="3321">
        <f t="shared" si="29"/>
        <v>35000</v>
      </c>
      <c r="DS57" s="3321">
        <f t="shared" si="29"/>
        <v>0</v>
      </c>
      <c r="DT57" s="3321">
        <f t="shared" si="29"/>
        <v>0</v>
      </c>
    </row>
    <row r="58" spans="1:124" ht="24" hidden="1">
      <c r="A58" s="1165"/>
      <c r="B58" s="1958" t="s">
        <v>698</v>
      </c>
      <c r="C58" s="1860" t="s">
        <v>959</v>
      </c>
      <c r="D58" s="3340"/>
      <c r="E58" s="1357"/>
      <c r="F58" s="1357">
        <v>0</v>
      </c>
      <c r="G58" s="1357">
        <v>0</v>
      </c>
      <c r="H58" s="1357">
        <v>0</v>
      </c>
      <c r="I58" s="1357">
        <v>0</v>
      </c>
      <c r="J58" s="1357">
        <v>0</v>
      </c>
      <c r="K58" s="1357">
        <v>0</v>
      </c>
      <c r="L58" s="1357">
        <f t="shared" si="8"/>
        <v>0</v>
      </c>
      <c r="M58" s="1440"/>
      <c r="N58" s="1440"/>
      <c r="O58" s="1440"/>
      <c r="P58" s="1440"/>
      <c r="Q58" s="1440"/>
      <c r="R58" s="1440">
        <f>S58/24</f>
        <v>0</v>
      </c>
      <c r="S58" s="1440"/>
      <c r="T58" s="1440">
        <f t="shared" si="9"/>
        <v>0</v>
      </c>
      <c r="U58" s="1951"/>
      <c r="V58" s="891">
        <f t="shared" si="42"/>
        <v>0</v>
      </c>
      <c r="W58" s="891">
        <f t="shared" si="42"/>
        <v>0</v>
      </c>
      <c r="X58" s="891">
        <f t="shared" si="42"/>
        <v>0</v>
      </c>
      <c r="Y58" s="891">
        <f t="shared" si="42"/>
        <v>0</v>
      </c>
      <c r="Z58" s="891">
        <f t="shared" si="42"/>
        <v>0</v>
      </c>
      <c r="AA58" s="891">
        <f t="shared" si="42"/>
        <v>0</v>
      </c>
      <c r="AB58" s="1719">
        <f t="shared" si="11"/>
        <v>0</v>
      </c>
      <c r="AC58" s="1341"/>
      <c r="AD58" s="891"/>
      <c r="AE58" s="1357"/>
      <c r="AF58" s="1357">
        <v>0</v>
      </c>
      <c r="AG58" s="1357">
        <v>0</v>
      </c>
      <c r="AH58" s="1357">
        <v>0</v>
      </c>
      <c r="AI58" s="1357">
        <v>0</v>
      </c>
      <c r="AJ58" s="1357">
        <v>0</v>
      </c>
      <c r="AK58" s="1357">
        <f t="shared" si="12"/>
        <v>0</v>
      </c>
      <c r="AL58" s="999"/>
      <c r="AM58" s="1394"/>
      <c r="AN58" s="999"/>
      <c r="AO58" s="999"/>
      <c r="AP58" s="999">
        <f>AQ58/24</f>
        <v>0</v>
      </c>
      <c r="AQ58" s="999">
        <f>15600+74400-74400-15600</f>
        <v>0</v>
      </c>
      <c r="AR58" s="1394">
        <f t="shared" si="13"/>
        <v>0</v>
      </c>
      <c r="AS58" s="1358"/>
      <c r="AT58" s="1357">
        <f t="shared" si="46"/>
        <v>0</v>
      </c>
      <c r="AU58" s="1357">
        <f t="shared" si="46"/>
        <v>0</v>
      </c>
      <c r="AV58" s="1357">
        <f t="shared" si="46"/>
        <v>0</v>
      </c>
      <c r="AW58" s="1357">
        <f t="shared" si="43"/>
        <v>0</v>
      </c>
      <c r="AX58" s="1357">
        <f t="shared" si="43"/>
        <v>0</v>
      </c>
      <c r="AY58" s="1357">
        <f t="shared" si="15"/>
        <v>0</v>
      </c>
      <c r="AZ58" s="3088">
        <f t="shared" si="16"/>
        <v>0</v>
      </c>
      <c r="BA58" s="3325"/>
      <c r="BB58" s="1357">
        <v>0</v>
      </c>
      <c r="BC58" s="1357">
        <v>0</v>
      </c>
      <c r="BD58" s="1357">
        <v>0</v>
      </c>
      <c r="BE58" s="1357">
        <v>0</v>
      </c>
      <c r="BF58" s="1357">
        <v>0</v>
      </c>
      <c r="BG58" s="1357">
        <f t="shared" si="17"/>
        <v>0</v>
      </c>
      <c r="BH58" s="891"/>
      <c r="BI58" s="891"/>
      <c r="BJ58" s="1397"/>
      <c r="BK58" s="1397">
        <f>BL58/24</f>
        <v>0</v>
      </c>
      <c r="BL58" s="1397"/>
      <c r="BM58" s="1397">
        <f t="shared" si="18"/>
        <v>0</v>
      </c>
      <c r="BN58" s="1357">
        <f t="shared" si="44"/>
        <v>0</v>
      </c>
      <c r="BO58" s="1357">
        <f t="shared" si="44"/>
        <v>0</v>
      </c>
      <c r="BP58" s="1357">
        <f t="shared" si="44"/>
        <v>0</v>
      </c>
      <c r="BQ58" s="1357">
        <f t="shared" si="44"/>
        <v>0</v>
      </c>
      <c r="BR58" s="1357">
        <f t="shared" si="44"/>
        <v>0</v>
      </c>
      <c r="BS58" s="1357">
        <f t="shared" si="20"/>
        <v>0</v>
      </c>
      <c r="BT58" s="891"/>
      <c r="BU58" s="891"/>
      <c r="CD58" s="3319" t="s">
        <v>1537</v>
      </c>
      <c r="CE58" s="3319">
        <v>954.5</v>
      </c>
      <c r="CF58" s="3319">
        <v>0</v>
      </c>
      <c r="CG58" s="3319">
        <v>0</v>
      </c>
      <c r="CH58" s="3319">
        <v>0</v>
      </c>
      <c r="CI58" s="3319">
        <v>625</v>
      </c>
      <c r="CJ58" s="3319">
        <v>15000</v>
      </c>
      <c r="CK58" s="3320"/>
      <c r="CL58" s="3321" t="e">
        <f t="shared" si="21"/>
        <v>#VALUE!</v>
      </c>
      <c r="CM58" s="3321">
        <f t="shared" si="21"/>
        <v>954.5</v>
      </c>
      <c r="CN58" s="3321">
        <f t="shared" si="21"/>
        <v>0</v>
      </c>
      <c r="CO58" s="3321">
        <f t="shared" si="21"/>
        <v>0</v>
      </c>
      <c r="CP58" s="3321">
        <f t="shared" si="41"/>
        <v>0</v>
      </c>
      <c r="CQ58" s="3321">
        <f t="shared" si="41"/>
        <v>625</v>
      </c>
      <c r="CR58" s="3321">
        <f t="shared" si="41"/>
        <v>15000</v>
      </c>
      <c r="CS58" s="3321"/>
      <c r="CU58" s="885">
        <v>0</v>
      </c>
      <c r="CV58" s="885">
        <v>0</v>
      </c>
      <c r="CW58" s="885">
        <v>0</v>
      </c>
      <c r="CX58" s="885">
        <v>0</v>
      </c>
      <c r="CY58" s="885">
        <v>0</v>
      </c>
      <c r="DB58" s="3321">
        <f t="shared" si="35"/>
        <v>0</v>
      </c>
      <c r="DC58" s="3321">
        <f t="shared" si="6"/>
        <v>0</v>
      </c>
      <c r="DD58" s="3321">
        <f t="shared" si="6"/>
        <v>0</v>
      </c>
      <c r="DE58" s="3321">
        <f t="shared" si="6"/>
        <v>0</v>
      </c>
      <c r="DF58" s="3321">
        <f t="shared" si="6"/>
        <v>0</v>
      </c>
      <c r="DG58" s="3321">
        <f t="shared" si="6"/>
        <v>0</v>
      </c>
      <c r="DH58" s="3321"/>
      <c r="DI58" s="885">
        <v>0</v>
      </c>
      <c r="DJ58" s="885">
        <v>0</v>
      </c>
      <c r="DK58" s="885">
        <v>0</v>
      </c>
      <c r="DL58" s="885">
        <v>0</v>
      </c>
      <c r="DM58" s="885">
        <v>0</v>
      </c>
      <c r="DP58" s="3321">
        <f t="shared" si="29"/>
        <v>0</v>
      </c>
      <c r="DQ58" s="3321">
        <f t="shared" si="29"/>
        <v>0</v>
      </c>
      <c r="DR58" s="3321">
        <f t="shared" si="29"/>
        <v>0</v>
      </c>
      <c r="DS58" s="3321">
        <f t="shared" si="29"/>
        <v>0</v>
      </c>
      <c r="DT58" s="3321">
        <f t="shared" si="29"/>
        <v>0</v>
      </c>
    </row>
    <row r="59" spans="1:124" ht="24">
      <c r="A59" s="1165"/>
      <c r="B59" s="1958" t="s">
        <v>698</v>
      </c>
      <c r="C59" s="1860" t="s">
        <v>1538</v>
      </c>
      <c r="D59" s="3339"/>
      <c r="E59" s="1357">
        <v>0</v>
      </c>
      <c r="F59" s="1357">
        <v>0</v>
      </c>
      <c r="G59" s="1357">
        <v>0</v>
      </c>
      <c r="H59" s="1357">
        <v>0</v>
      </c>
      <c r="I59" s="1357">
        <v>0</v>
      </c>
      <c r="J59" s="1357">
        <v>0</v>
      </c>
      <c r="K59" s="1357">
        <v>0</v>
      </c>
      <c r="L59" s="1357">
        <f t="shared" si="8"/>
        <v>0</v>
      </c>
      <c r="M59" s="1440"/>
      <c r="N59" s="1440"/>
      <c r="O59" s="1440"/>
      <c r="P59" s="1440"/>
      <c r="Q59" s="1440"/>
      <c r="R59" s="1440"/>
      <c r="S59" s="1440"/>
      <c r="T59" s="1440">
        <f t="shared" si="9"/>
        <v>0</v>
      </c>
      <c r="U59" s="1951">
        <f t="shared" si="45"/>
        <v>0</v>
      </c>
      <c r="V59" s="891">
        <f t="shared" si="42"/>
        <v>0</v>
      </c>
      <c r="W59" s="891">
        <f t="shared" si="42"/>
        <v>0</v>
      </c>
      <c r="X59" s="891">
        <f t="shared" si="42"/>
        <v>0</v>
      </c>
      <c r="Y59" s="891">
        <f t="shared" si="42"/>
        <v>0</v>
      </c>
      <c r="Z59" s="891">
        <f t="shared" si="42"/>
        <v>0</v>
      </c>
      <c r="AA59" s="891">
        <f t="shared" si="42"/>
        <v>0</v>
      </c>
      <c r="AB59" s="1357">
        <f t="shared" si="11"/>
        <v>0</v>
      </c>
      <c r="AC59" s="1341"/>
      <c r="AD59" s="891"/>
      <c r="AE59" s="1357">
        <v>0</v>
      </c>
      <c r="AF59" s="1357">
        <v>0</v>
      </c>
      <c r="AG59" s="1357">
        <v>0</v>
      </c>
      <c r="AH59" s="1357">
        <v>0</v>
      </c>
      <c r="AI59" s="1357">
        <v>0</v>
      </c>
      <c r="AJ59" s="1357">
        <v>0</v>
      </c>
      <c r="AK59" s="1357">
        <f t="shared" si="12"/>
        <v>0</v>
      </c>
      <c r="AL59" s="999"/>
      <c r="AM59" s="1394"/>
      <c r="AN59" s="999"/>
      <c r="AO59" s="999"/>
      <c r="AP59" s="999"/>
      <c r="AQ59" s="1394"/>
      <c r="AR59" s="1394">
        <f t="shared" si="13"/>
        <v>0</v>
      </c>
      <c r="AS59" s="1358">
        <f t="shared" si="47"/>
        <v>0</v>
      </c>
      <c r="AT59" s="1357">
        <f t="shared" si="46"/>
        <v>0</v>
      </c>
      <c r="AU59" s="1357">
        <f t="shared" si="46"/>
        <v>0</v>
      </c>
      <c r="AV59" s="1357">
        <f t="shared" si="46"/>
        <v>0</v>
      </c>
      <c r="AW59" s="1357">
        <f t="shared" si="43"/>
        <v>0</v>
      </c>
      <c r="AX59" s="1357">
        <f t="shared" si="43"/>
        <v>0</v>
      </c>
      <c r="AY59" s="1357">
        <f t="shared" si="15"/>
        <v>0</v>
      </c>
      <c r="AZ59" s="3088">
        <f t="shared" si="16"/>
        <v>0</v>
      </c>
      <c r="BA59" s="3325"/>
      <c r="BB59" s="1357">
        <v>2.5</v>
      </c>
      <c r="BC59" s="1357">
        <v>0</v>
      </c>
      <c r="BD59" s="1357">
        <v>20000</v>
      </c>
      <c r="BE59" s="1357">
        <v>1500</v>
      </c>
      <c r="BF59" s="1357">
        <v>36000</v>
      </c>
      <c r="BG59" s="1357">
        <f t="shared" si="17"/>
        <v>57500</v>
      </c>
      <c r="BH59" s="891"/>
      <c r="BI59" s="891"/>
      <c r="BJ59" s="1397"/>
      <c r="BK59" s="1397"/>
      <c r="BL59" s="1397"/>
      <c r="BM59" s="1397">
        <f t="shared" si="18"/>
        <v>0</v>
      </c>
      <c r="BN59" s="1357">
        <f t="shared" si="44"/>
        <v>2.5</v>
      </c>
      <c r="BO59" s="1357">
        <f t="shared" si="44"/>
        <v>0</v>
      </c>
      <c r="BP59" s="1357">
        <f t="shared" si="44"/>
        <v>20000</v>
      </c>
      <c r="BQ59" s="1357">
        <f t="shared" si="44"/>
        <v>1500</v>
      </c>
      <c r="BR59" s="1357">
        <f t="shared" si="44"/>
        <v>36000</v>
      </c>
      <c r="BS59" s="1357">
        <f t="shared" si="20"/>
        <v>57500</v>
      </c>
      <c r="BT59" s="891" t="s">
        <v>1539</v>
      </c>
      <c r="BU59" s="891" t="s">
        <v>1535</v>
      </c>
      <c r="CD59" s="3319">
        <v>0</v>
      </c>
      <c r="CE59" s="3319">
        <v>0</v>
      </c>
      <c r="CF59" s="3319">
        <v>0</v>
      </c>
      <c r="CG59" s="3319">
        <v>0</v>
      </c>
      <c r="CH59" s="3319">
        <v>0</v>
      </c>
      <c r="CI59" s="3319">
        <v>0</v>
      </c>
      <c r="CJ59" s="3319">
        <v>0</v>
      </c>
      <c r="CK59" s="3320"/>
      <c r="CL59" s="3321">
        <f t="shared" si="21"/>
        <v>0</v>
      </c>
      <c r="CM59" s="3321">
        <f t="shared" si="21"/>
        <v>0</v>
      </c>
      <c r="CN59" s="3321">
        <f t="shared" si="21"/>
        <v>0</v>
      </c>
      <c r="CO59" s="3321">
        <f t="shared" si="21"/>
        <v>0</v>
      </c>
      <c r="CP59" s="3321">
        <f t="shared" si="41"/>
        <v>0</v>
      </c>
      <c r="CQ59" s="3321">
        <f t="shared" si="41"/>
        <v>0</v>
      </c>
      <c r="CR59" s="3321">
        <f t="shared" si="41"/>
        <v>0</v>
      </c>
      <c r="CS59" s="3321"/>
      <c r="CT59" s="885">
        <v>0</v>
      </c>
      <c r="CU59" s="885">
        <v>0</v>
      </c>
      <c r="CV59" s="885">
        <v>0</v>
      </c>
      <c r="CW59" s="885">
        <v>0</v>
      </c>
      <c r="CX59" s="885">
        <v>0</v>
      </c>
      <c r="CY59" s="885">
        <v>0</v>
      </c>
      <c r="DB59" s="3321">
        <f t="shared" si="35"/>
        <v>0</v>
      </c>
      <c r="DC59" s="3321">
        <f t="shared" si="6"/>
        <v>0</v>
      </c>
      <c r="DD59" s="3321">
        <f t="shared" si="6"/>
        <v>0</v>
      </c>
      <c r="DE59" s="3321">
        <f t="shared" si="6"/>
        <v>0</v>
      </c>
      <c r="DF59" s="3321">
        <f t="shared" si="6"/>
        <v>0</v>
      </c>
      <c r="DG59" s="3321">
        <f t="shared" si="6"/>
        <v>0</v>
      </c>
      <c r="DH59" s="3321"/>
      <c r="DI59" s="885">
        <v>0</v>
      </c>
      <c r="DJ59" s="885">
        <v>0</v>
      </c>
      <c r="DK59" s="885">
        <v>0</v>
      </c>
      <c r="DL59" s="885">
        <v>0</v>
      </c>
      <c r="DM59" s="885">
        <v>0</v>
      </c>
      <c r="DP59" s="3321">
        <f t="shared" si="29"/>
        <v>-2.5</v>
      </c>
      <c r="DQ59" s="3321">
        <f t="shared" si="29"/>
        <v>0</v>
      </c>
      <c r="DR59" s="3321">
        <f t="shared" si="29"/>
        <v>-20000</v>
      </c>
      <c r="DS59" s="3321">
        <f t="shared" si="29"/>
        <v>-1500</v>
      </c>
      <c r="DT59" s="3321">
        <f t="shared" si="29"/>
        <v>-36000</v>
      </c>
    </row>
    <row r="60" spans="1:124" ht="13.5" hidden="1" customHeight="1">
      <c r="A60" s="1165"/>
      <c r="B60" s="1958"/>
      <c r="C60" s="1860"/>
      <c r="D60" s="3339"/>
      <c r="E60" s="1357">
        <v>0</v>
      </c>
      <c r="F60" s="1357">
        <v>0</v>
      </c>
      <c r="G60" s="1357">
        <v>0</v>
      </c>
      <c r="H60" s="1357">
        <v>0</v>
      </c>
      <c r="I60" s="1357">
        <v>0</v>
      </c>
      <c r="J60" s="1357">
        <v>0</v>
      </c>
      <c r="K60" s="1357">
        <v>0</v>
      </c>
      <c r="L60" s="1357">
        <f t="shared" si="8"/>
        <v>0</v>
      </c>
      <c r="M60" s="1440"/>
      <c r="N60" s="1440"/>
      <c r="O60" s="1440"/>
      <c r="P60" s="1440"/>
      <c r="Q60" s="1440"/>
      <c r="R60" s="1440"/>
      <c r="S60" s="1440"/>
      <c r="T60" s="1440">
        <f t="shared" si="9"/>
        <v>0</v>
      </c>
      <c r="U60" s="1951">
        <f t="shared" si="45"/>
        <v>0</v>
      </c>
      <c r="V60" s="891">
        <f t="shared" si="42"/>
        <v>0</v>
      </c>
      <c r="W60" s="891">
        <f t="shared" si="42"/>
        <v>0</v>
      </c>
      <c r="X60" s="891">
        <f t="shared" si="42"/>
        <v>0</v>
      </c>
      <c r="Y60" s="891">
        <f t="shared" si="42"/>
        <v>0</v>
      </c>
      <c r="Z60" s="891">
        <f t="shared" si="42"/>
        <v>0</v>
      </c>
      <c r="AA60" s="891">
        <f t="shared" si="42"/>
        <v>0</v>
      </c>
      <c r="AB60" s="1357">
        <f t="shared" si="11"/>
        <v>0</v>
      </c>
      <c r="AC60" s="1341"/>
      <c r="AD60" s="891"/>
      <c r="AE60" s="1357">
        <v>0</v>
      </c>
      <c r="AF60" s="1357">
        <v>0</v>
      </c>
      <c r="AG60" s="1357">
        <v>0</v>
      </c>
      <c r="AH60" s="1357">
        <v>0</v>
      </c>
      <c r="AI60" s="1357">
        <v>0</v>
      </c>
      <c r="AJ60" s="1357">
        <v>0</v>
      </c>
      <c r="AK60" s="1357">
        <f t="shared" si="12"/>
        <v>0</v>
      </c>
      <c r="AL60" s="999"/>
      <c r="AM60" s="1394"/>
      <c r="AN60" s="999"/>
      <c r="AO60" s="999"/>
      <c r="AP60" s="999"/>
      <c r="AQ60" s="1394"/>
      <c r="AR60" s="1394">
        <f t="shared" si="13"/>
        <v>0</v>
      </c>
      <c r="AS60" s="1358">
        <f t="shared" si="47"/>
        <v>0</v>
      </c>
      <c r="AT60" s="1357">
        <f t="shared" si="46"/>
        <v>0</v>
      </c>
      <c r="AU60" s="1357">
        <f t="shared" si="46"/>
        <v>0</v>
      </c>
      <c r="AV60" s="1357">
        <f t="shared" si="46"/>
        <v>0</v>
      </c>
      <c r="AW60" s="1357">
        <f t="shared" si="43"/>
        <v>0</v>
      </c>
      <c r="AX60" s="1357">
        <f t="shared" si="43"/>
        <v>0</v>
      </c>
      <c r="AY60" s="1357">
        <f t="shared" si="15"/>
        <v>0</v>
      </c>
      <c r="AZ60" s="3088">
        <f t="shared" si="16"/>
        <v>0</v>
      </c>
      <c r="BA60" s="3325"/>
      <c r="BB60" s="1357">
        <v>0</v>
      </c>
      <c r="BC60" s="1357">
        <v>0</v>
      </c>
      <c r="BD60" s="1357">
        <v>0</v>
      </c>
      <c r="BE60" s="1357">
        <v>0</v>
      </c>
      <c r="BF60" s="1357">
        <v>0</v>
      </c>
      <c r="BG60" s="1357">
        <f t="shared" si="17"/>
        <v>0</v>
      </c>
      <c r="BH60" s="891"/>
      <c r="BI60" s="891"/>
      <c r="BJ60" s="1397"/>
      <c r="BK60" s="1397"/>
      <c r="BL60" s="1397"/>
      <c r="BM60" s="1397">
        <f t="shared" si="18"/>
        <v>0</v>
      </c>
      <c r="BN60" s="1357">
        <f t="shared" si="44"/>
        <v>0</v>
      </c>
      <c r="BO60" s="1357">
        <f t="shared" si="44"/>
        <v>0</v>
      </c>
      <c r="BP60" s="1357">
        <f t="shared" si="44"/>
        <v>0</v>
      </c>
      <c r="BQ60" s="1357">
        <f t="shared" si="44"/>
        <v>0</v>
      </c>
      <c r="BR60" s="1357">
        <f t="shared" si="44"/>
        <v>0</v>
      </c>
      <c r="BS60" s="1357">
        <f t="shared" si="20"/>
        <v>0</v>
      </c>
      <c r="BT60" s="891"/>
      <c r="BU60" s="891"/>
      <c r="CD60" s="3319">
        <v>0</v>
      </c>
      <c r="CE60" s="3319">
        <v>0</v>
      </c>
      <c r="CF60" s="3319">
        <v>0</v>
      </c>
      <c r="CG60" s="3319">
        <v>0</v>
      </c>
      <c r="CH60" s="3319">
        <v>0</v>
      </c>
      <c r="CI60" s="3319">
        <v>0</v>
      </c>
      <c r="CJ60" s="3319">
        <v>0</v>
      </c>
      <c r="CK60" s="3320"/>
      <c r="CL60" s="3321">
        <f t="shared" si="21"/>
        <v>0</v>
      </c>
      <c r="CM60" s="3321">
        <f t="shared" si="21"/>
        <v>0</v>
      </c>
      <c r="CN60" s="3321">
        <f t="shared" si="21"/>
        <v>0</v>
      </c>
      <c r="CO60" s="3321">
        <f t="shared" si="21"/>
        <v>0</v>
      </c>
      <c r="CP60" s="3321">
        <f t="shared" si="41"/>
        <v>0</v>
      </c>
      <c r="CQ60" s="3321">
        <f t="shared" si="41"/>
        <v>0</v>
      </c>
      <c r="CR60" s="3321">
        <f t="shared" si="41"/>
        <v>0</v>
      </c>
      <c r="CS60" s="3321"/>
      <c r="CT60" s="885">
        <v>0</v>
      </c>
      <c r="CU60" s="885">
        <v>0</v>
      </c>
      <c r="CV60" s="885">
        <v>0</v>
      </c>
      <c r="CW60" s="885">
        <v>0</v>
      </c>
      <c r="CX60" s="885">
        <v>0</v>
      </c>
      <c r="CY60" s="885">
        <v>0</v>
      </c>
      <c r="DB60" s="3321">
        <f t="shared" si="35"/>
        <v>0</v>
      </c>
      <c r="DC60" s="3321">
        <f t="shared" si="6"/>
        <v>0</v>
      </c>
      <c r="DD60" s="3321">
        <f t="shared" si="6"/>
        <v>0</v>
      </c>
      <c r="DE60" s="3321">
        <f t="shared" si="6"/>
        <v>0</v>
      </c>
      <c r="DF60" s="3321">
        <f t="shared" si="6"/>
        <v>0</v>
      </c>
      <c r="DG60" s="3321">
        <f t="shared" si="6"/>
        <v>0</v>
      </c>
      <c r="DH60" s="3321"/>
      <c r="DI60" s="885">
        <v>0</v>
      </c>
      <c r="DJ60" s="885">
        <v>0</v>
      </c>
      <c r="DK60" s="885">
        <v>0</v>
      </c>
      <c r="DL60" s="885">
        <v>0</v>
      </c>
      <c r="DM60" s="885">
        <v>0</v>
      </c>
      <c r="DP60" s="3321">
        <f t="shared" si="29"/>
        <v>0</v>
      </c>
      <c r="DQ60" s="3321">
        <f t="shared" si="29"/>
        <v>0</v>
      </c>
      <c r="DR60" s="3321">
        <f t="shared" si="29"/>
        <v>0</v>
      </c>
      <c r="DS60" s="3321">
        <f t="shared" si="29"/>
        <v>0</v>
      </c>
      <c r="DT60" s="3321">
        <f t="shared" si="29"/>
        <v>0</v>
      </c>
    </row>
    <row r="61" spans="1:124" ht="13.5" hidden="1" customHeight="1">
      <c r="A61" s="1165"/>
      <c r="B61" s="1958"/>
      <c r="C61" s="1860"/>
      <c r="D61" s="3339"/>
      <c r="E61" s="1357">
        <v>0</v>
      </c>
      <c r="F61" s="1357">
        <v>0</v>
      </c>
      <c r="G61" s="1357">
        <v>0</v>
      </c>
      <c r="H61" s="1357">
        <v>0</v>
      </c>
      <c r="I61" s="1357">
        <v>0</v>
      </c>
      <c r="J61" s="1357">
        <v>0</v>
      </c>
      <c r="K61" s="1357">
        <v>0</v>
      </c>
      <c r="L61" s="1357">
        <f t="shared" si="8"/>
        <v>0</v>
      </c>
      <c r="M61" s="1440"/>
      <c r="N61" s="1440"/>
      <c r="O61" s="1440"/>
      <c r="P61" s="1440"/>
      <c r="Q61" s="1440"/>
      <c r="R61" s="1440"/>
      <c r="S61" s="1440"/>
      <c r="T61" s="1440">
        <f t="shared" si="9"/>
        <v>0</v>
      </c>
      <c r="U61" s="1951">
        <f t="shared" si="45"/>
        <v>0</v>
      </c>
      <c r="V61" s="891">
        <f t="shared" si="42"/>
        <v>0</v>
      </c>
      <c r="W61" s="891">
        <f t="shared" si="42"/>
        <v>0</v>
      </c>
      <c r="X61" s="891">
        <f t="shared" si="42"/>
        <v>0</v>
      </c>
      <c r="Y61" s="891">
        <f t="shared" si="42"/>
        <v>0</v>
      </c>
      <c r="Z61" s="891">
        <f t="shared" si="42"/>
        <v>0</v>
      </c>
      <c r="AA61" s="891">
        <f t="shared" si="42"/>
        <v>0</v>
      </c>
      <c r="AB61" s="1357">
        <f t="shared" si="11"/>
        <v>0</v>
      </c>
      <c r="AC61" s="1341"/>
      <c r="AD61" s="891"/>
      <c r="AE61" s="1357">
        <v>0</v>
      </c>
      <c r="AF61" s="1357">
        <v>0</v>
      </c>
      <c r="AG61" s="1357">
        <v>0</v>
      </c>
      <c r="AH61" s="1357">
        <v>0</v>
      </c>
      <c r="AI61" s="1357">
        <v>0</v>
      </c>
      <c r="AJ61" s="1357">
        <v>0</v>
      </c>
      <c r="AK61" s="1357">
        <f t="shared" si="12"/>
        <v>0</v>
      </c>
      <c r="AL61" s="999"/>
      <c r="AM61" s="1394"/>
      <c r="AN61" s="999"/>
      <c r="AO61" s="999"/>
      <c r="AP61" s="999"/>
      <c r="AQ61" s="1394"/>
      <c r="AR61" s="1394">
        <f t="shared" si="13"/>
        <v>0</v>
      </c>
      <c r="AS61" s="1358">
        <f t="shared" si="47"/>
        <v>0</v>
      </c>
      <c r="AT61" s="1357">
        <f t="shared" si="46"/>
        <v>0</v>
      </c>
      <c r="AU61" s="1357">
        <f t="shared" si="46"/>
        <v>0</v>
      </c>
      <c r="AV61" s="1357">
        <f t="shared" si="46"/>
        <v>0</v>
      </c>
      <c r="AW61" s="1357">
        <f t="shared" si="43"/>
        <v>0</v>
      </c>
      <c r="AX61" s="1357">
        <f t="shared" si="43"/>
        <v>0</v>
      </c>
      <c r="AY61" s="1357">
        <f t="shared" si="15"/>
        <v>0</v>
      </c>
      <c r="AZ61" s="3088">
        <f t="shared" si="16"/>
        <v>0</v>
      </c>
      <c r="BA61" s="3325"/>
      <c r="BB61" s="1357">
        <v>0</v>
      </c>
      <c r="BC61" s="1357">
        <v>0</v>
      </c>
      <c r="BD61" s="1357">
        <v>0</v>
      </c>
      <c r="BE61" s="1357">
        <v>0</v>
      </c>
      <c r="BF61" s="1357">
        <v>0</v>
      </c>
      <c r="BG61" s="1357">
        <f t="shared" si="17"/>
        <v>0</v>
      </c>
      <c r="BH61" s="891"/>
      <c r="BI61" s="891"/>
      <c r="BJ61" s="1397"/>
      <c r="BK61" s="1397"/>
      <c r="BL61" s="1397"/>
      <c r="BM61" s="1397">
        <f t="shared" si="18"/>
        <v>0</v>
      </c>
      <c r="BN61" s="1357">
        <f t="shared" si="44"/>
        <v>0</v>
      </c>
      <c r="BO61" s="1357">
        <f t="shared" si="44"/>
        <v>0</v>
      </c>
      <c r="BP61" s="1357">
        <f t="shared" si="44"/>
        <v>0</v>
      </c>
      <c r="BQ61" s="1357">
        <f t="shared" si="44"/>
        <v>0</v>
      </c>
      <c r="BR61" s="1357">
        <f t="shared" si="44"/>
        <v>0</v>
      </c>
      <c r="BS61" s="1357">
        <f t="shared" si="20"/>
        <v>0</v>
      </c>
      <c r="BT61" s="891"/>
      <c r="BU61" s="891"/>
      <c r="CD61" s="3319">
        <v>0</v>
      </c>
      <c r="CE61" s="3319">
        <v>0</v>
      </c>
      <c r="CF61" s="3319">
        <v>0</v>
      </c>
      <c r="CG61" s="3319">
        <v>0</v>
      </c>
      <c r="CH61" s="3319">
        <v>0</v>
      </c>
      <c r="CI61" s="3319">
        <v>0</v>
      </c>
      <c r="CJ61" s="3319">
        <v>0</v>
      </c>
      <c r="CK61" s="3320"/>
      <c r="CL61" s="3321">
        <f t="shared" si="21"/>
        <v>0</v>
      </c>
      <c r="CM61" s="3321">
        <f t="shared" si="21"/>
        <v>0</v>
      </c>
      <c r="CN61" s="3321">
        <f t="shared" si="21"/>
        <v>0</v>
      </c>
      <c r="CO61" s="3321">
        <f t="shared" si="21"/>
        <v>0</v>
      </c>
      <c r="CP61" s="3321">
        <f t="shared" si="41"/>
        <v>0</v>
      </c>
      <c r="CQ61" s="3321">
        <f t="shared" si="41"/>
        <v>0</v>
      </c>
      <c r="CR61" s="3321">
        <f t="shared" si="41"/>
        <v>0</v>
      </c>
      <c r="CS61" s="3321"/>
      <c r="CT61" s="885">
        <v>0</v>
      </c>
      <c r="CU61" s="885">
        <v>0</v>
      </c>
      <c r="CV61" s="885">
        <v>0</v>
      </c>
      <c r="CW61" s="885">
        <v>0</v>
      </c>
      <c r="CX61" s="885">
        <v>0</v>
      </c>
      <c r="CY61" s="885">
        <v>0</v>
      </c>
      <c r="DB61" s="3321">
        <f t="shared" si="35"/>
        <v>0</v>
      </c>
      <c r="DC61" s="3321">
        <f t="shared" si="6"/>
        <v>0</v>
      </c>
      <c r="DD61" s="3321">
        <f t="shared" si="6"/>
        <v>0</v>
      </c>
      <c r="DE61" s="3321">
        <f t="shared" si="6"/>
        <v>0</v>
      </c>
      <c r="DF61" s="3321">
        <f t="shared" si="6"/>
        <v>0</v>
      </c>
      <c r="DG61" s="3321">
        <f t="shared" si="6"/>
        <v>0</v>
      </c>
      <c r="DH61" s="3321"/>
      <c r="DI61" s="885">
        <v>0</v>
      </c>
      <c r="DJ61" s="885">
        <v>0</v>
      </c>
      <c r="DK61" s="885">
        <v>0</v>
      </c>
      <c r="DL61" s="885">
        <v>0</v>
      </c>
      <c r="DM61" s="885">
        <v>0</v>
      </c>
      <c r="DP61" s="3321">
        <f t="shared" si="29"/>
        <v>0</v>
      </c>
      <c r="DQ61" s="3321">
        <f t="shared" si="29"/>
        <v>0</v>
      </c>
      <c r="DR61" s="3321">
        <f t="shared" si="29"/>
        <v>0</v>
      </c>
      <c r="DS61" s="3321">
        <f t="shared" si="29"/>
        <v>0</v>
      </c>
      <c r="DT61" s="3321">
        <f t="shared" si="29"/>
        <v>0</v>
      </c>
    </row>
    <row r="62" spans="1:124" ht="13.5" hidden="1" customHeight="1">
      <c r="A62" s="1165"/>
      <c r="B62" s="1958"/>
      <c r="C62" s="1860"/>
      <c r="D62" s="3339"/>
      <c r="E62" s="1357">
        <v>0</v>
      </c>
      <c r="F62" s="1357">
        <v>0</v>
      </c>
      <c r="G62" s="1357">
        <v>0</v>
      </c>
      <c r="H62" s="1357">
        <v>0</v>
      </c>
      <c r="I62" s="1357">
        <v>0</v>
      </c>
      <c r="J62" s="1357">
        <v>0</v>
      </c>
      <c r="K62" s="1357">
        <v>0</v>
      </c>
      <c r="L62" s="1357">
        <f t="shared" si="8"/>
        <v>0</v>
      </c>
      <c r="M62" s="1440"/>
      <c r="N62" s="1440"/>
      <c r="O62" s="1440"/>
      <c r="P62" s="1440"/>
      <c r="Q62" s="1440"/>
      <c r="R62" s="1440"/>
      <c r="S62" s="1440"/>
      <c r="T62" s="1440">
        <f t="shared" si="9"/>
        <v>0</v>
      </c>
      <c r="U62" s="1951">
        <f t="shared" si="45"/>
        <v>0</v>
      </c>
      <c r="V62" s="891">
        <f t="shared" si="42"/>
        <v>0</v>
      </c>
      <c r="W62" s="891">
        <f t="shared" si="42"/>
        <v>0</v>
      </c>
      <c r="X62" s="891">
        <f t="shared" si="42"/>
        <v>0</v>
      </c>
      <c r="Y62" s="891">
        <f t="shared" si="42"/>
        <v>0</v>
      </c>
      <c r="Z62" s="891">
        <f t="shared" si="42"/>
        <v>0</v>
      </c>
      <c r="AA62" s="891">
        <f t="shared" si="42"/>
        <v>0</v>
      </c>
      <c r="AB62" s="1357">
        <f t="shared" si="11"/>
        <v>0</v>
      </c>
      <c r="AC62" s="1341"/>
      <c r="AD62" s="891"/>
      <c r="AE62" s="1357">
        <v>0</v>
      </c>
      <c r="AF62" s="1357">
        <v>0</v>
      </c>
      <c r="AG62" s="1357">
        <v>0</v>
      </c>
      <c r="AH62" s="1357">
        <v>0</v>
      </c>
      <c r="AI62" s="1357">
        <v>0</v>
      </c>
      <c r="AJ62" s="1357">
        <v>0</v>
      </c>
      <c r="AK62" s="1357">
        <f t="shared" si="12"/>
        <v>0</v>
      </c>
      <c r="AL62" s="999"/>
      <c r="AM62" s="1394"/>
      <c r="AN62" s="999"/>
      <c r="AO62" s="999"/>
      <c r="AP62" s="999"/>
      <c r="AQ62" s="1394"/>
      <c r="AR62" s="1394">
        <f t="shared" si="13"/>
        <v>0</v>
      </c>
      <c r="AS62" s="1358">
        <f t="shared" si="47"/>
        <v>0</v>
      </c>
      <c r="AT62" s="1357">
        <f t="shared" si="46"/>
        <v>0</v>
      </c>
      <c r="AU62" s="1357">
        <f t="shared" si="46"/>
        <v>0</v>
      </c>
      <c r="AV62" s="1357">
        <f t="shared" si="46"/>
        <v>0</v>
      </c>
      <c r="AW62" s="1357">
        <f t="shared" si="43"/>
        <v>0</v>
      </c>
      <c r="AX62" s="1357">
        <f t="shared" si="43"/>
        <v>0</v>
      </c>
      <c r="AY62" s="1357">
        <f t="shared" si="15"/>
        <v>0</v>
      </c>
      <c r="AZ62" s="3088">
        <f t="shared" si="16"/>
        <v>0</v>
      </c>
      <c r="BA62" s="3325"/>
      <c r="BB62" s="1357">
        <v>0</v>
      </c>
      <c r="BC62" s="1357">
        <v>0</v>
      </c>
      <c r="BD62" s="1357">
        <v>0</v>
      </c>
      <c r="BE62" s="1357">
        <v>0</v>
      </c>
      <c r="BF62" s="1357">
        <v>0</v>
      </c>
      <c r="BG62" s="1357">
        <f t="shared" si="17"/>
        <v>0</v>
      </c>
      <c r="BH62" s="891"/>
      <c r="BI62" s="891"/>
      <c r="BJ62" s="1397"/>
      <c r="BK62" s="1397"/>
      <c r="BL62" s="1397"/>
      <c r="BM62" s="1397">
        <f t="shared" si="18"/>
        <v>0</v>
      </c>
      <c r="BN62" s="1357">
        <f t="shared" si="44"/>
        <v>0</v>
      </c>
      <c r="BO62" s="1357">
        <f t="shared" si="44"/>
        <v>0</v>
      </c>
      <c r="BP62" s="1357">
        <f t="shared" si="44"/>
        <v>0</v>
      </c>
      <c r="BQ62" s="1357">
        <f t="shared" si="44"/>
        <v>0</v>
      </c>
      <c r="BR62" s="1357">
        <f t="shared" si="44"/>
        <v>0</v>
      </c>
      <c r="BS62" s="1357">
        <f t="shared" si="20"/>
        <v>0</v>
      </c>
      <c r="BT62" s="891"/>
      <c r="BU62" s="891"/>
      <c r="CD62" s="3319">
        <v>0</v>
      </c>
      <c r="CE62" s="3319">
        <v>0</v>
      </c>
      <c r="CF62" s="3319">
        <v>0</v>
      </c>
      <c r="CG62" s="3319">
        <v>0</v>
      </c>
      <c r="CH62" s="3319">
        <v>0</v>
      </c>
      <c r="CI62" s="3319">
        <v>0</v>
      </c>
      <c r="CJ62" s="3319">
        <v>0</v>
      </c>
      <c r="CK62" s="3320"/>
      <c r="CL62" s="3321">
        <f t="shared" si="21"/>
        <v>0</v>
      </c>
      <c r="CM62" s="3321">
        <f t="shared" si="21"/>
        <v>0</v>
      </c>
      <c r="CN62" s="3321">
        <f t="shared" si="21"/>
        <v>0</v>
      </c>
      <c r="CO62" s="3321">
        <f t="shared" si="21"/>
        <v>0</v>
      </c>
      <c r="CP62" s="3321">
        <f t="shared" si="41"/>
        <v>0</v>
      </c>
      <c r="CQ62" s="3321">
        <f t="shared" si="41"/>
        <v>0</v>
      </c>
      <c r="CR62" s="3321">
        <f t="shared" si="41"/>
        <v>0</v>
      </c>
      <c r="CS62" s="3321"/>
      <c r="CT62" s="885">
        <v>0</v>
      </c>
      <c r="CU62" s="885">
        <v>0</v>
      </c>
      <c r="CV62" s="885">
        <v>0</v>
      </c>
      <c r="CW62" s="885">
        <v>0</v>
      </c>
      <c r="CX62" s="885">
        <v>0</v>
      </c>
      <c r="CY62" s="885">
        <v>0</v>
      </c>
      <c r="DB62" s="3321">
        <f t="shared" si="35"/>
        <v>0</v>
      </c>
      <c r="DC62" s="3321">
        <f t="shared" ref="DC62:DC75" si="48">CU62-AT62</f>
        <v>0</v>
      </c>
      <c r="DD62" s="3321">
        <f t="shared" ref="DD62:DD75" si="49">CV62-AU62</f>
        <v>0</v>
      </c>
      <c r="DE62" s="3321">
        <f t="shared" ref="DE62:DE75" si="50">CW62-AV62</f>
        <v>0</v>
      </c>
      <c r="DF62" s="3321">
        <f t="shared" ref="DF62:DF75" si="51">CX62-AW62</f>
        <v>0</v>
      </c>
      <c r="DG62" s="3321">
        <f t="shared" ref="DG62:DG75" si="52">CY62-AX62</f>
        <v>0</v>
      </c>
      <c r="DH62" s="3321"/>
      <c r="DI62" s="885">
        <v>0</v>
      </c>
      <c r="DJ62" s="885">
        <v>0</v>
      </c>
      <c r="DK62" s="885">
        <v>0</v>
      </c>
      <c r="DL62" s="885">
        <v>0</v>
      </c>
      <c r="DM62" s="885">
        <v>0</v>
      </c>
      <c r="DP62" s="3321">
        <f t="shared" si="29"/>
        <v>0</v>
      </c>
      <c r="DQ62" s="3321">
        <f t="shared" si="29"/>
        <v>0</v>
      </c>
      <c r="DR62" s="3321">
        <f t="shared" si="29"/>
        <v>0</v>
      </c>
      <c r="DS62" s="3321">
        <f t="shared" si="29"/>
        <v>0</v>
      </c>
      <c r="DT62" s="3321">
        <f t="shared" si="29"/>
        <v>0</v>
      </c>
    </row>
    <row r="63" spans="1:124" ht="13.5" hidden="1" customHeight="1">
      <c r="A63" s="1165"/>
      <c r="B63" s="1958"/>
      <c r="C63" s="1860"/>
      <c r="D63" s="3339"/>
      <c r="E63" s="1357">
        <v>0</v>
      </c>
      <c r="F63" s="1357">
        <v>0</v>
      </c>
      <c r="G63" s="1357">
        <v>0</v>
      </c>
      <c r="H63" s="1357">
        <v>0</v>
      </c>
      <c r="I63" s="1357">
        <v>0</v>
      </c>
      <c r="J63" s="1357">
        <v>0</v>
      </c>
      <c r="K63" s="1357">
        <v>0</v>
      </c>
      <c r="L63" s="1357">
        <f t="shared" si="8"/>
        <v>0</v>
      </c>
      <c r="M63" s="1440"/>
      <c r="N63" s="1440"/>
      <c r="O63" s="1440"/>
      <c r="P63" s="1440"/>
      <c r="Q63" s="1440"/>
      <c r="R63" s="1440"/>
      <c r="S63" s="1440"/>
      <c r="T63" s="1440">
        <f t="shared" si="9"/>
        <v>0</v>
      </c>
      <c r="U63" s="1951">
        <f t="shared" si="45"/>
        <v>0</v>
      </c>
      <c r="V63" s="891">
        <f t="shared" si="42"/>
        <v>0</v>
      </c>
      <c r="W63" s="891">
        <f t="shared" si="42"/>
        <v>0</v>
      </c>
      <c r="X63" s="891">
        <f t="shared" si="42"/>
        <v>0</v>
      </c>
      <c r="Y63" s="891">
        <f t="shared" si="42"/>
        <v>0</v>
      </c>
      <c r="Z63" s="891">
        <f t="shared" si="42"/>
        <v>0</v>
      </c>
      <c r="AA63" s="891">
        <f t="shared" si="42"/>
        <v>0</v>
      </c>
      <c r="AB63" s="1357">
        <f t="shared" si="11"/>
        <v>0</v>
      </c>
      <c r="AC63" s="1341"/>
      <c r="AD63" s="891"/>
      <c r="AE63" s="1357">
        <v>0</v>
      </c>
      <c r="AF63" s="1357">
        <v>0</v>
      </c>
      <c r="AG63" s="1357">
        <v>0</v>
      </c>
      <c r="AH63" s="1357">
        <v>0</v>
      </c>
      <c r="AI63" s="1357">
        <v>0</v>
      </c>
      <c r="AJ63" s="1357">
        <v>0</v>
      </c>
      <c r="AK63" s="1357">
        <f t="shared" si="12"/>
        <v>0</v>
      </c>
      <c r="AL63" s="999"/>
      <c r="AM63" s="1394"/>
      <c r="AN63" s="999"/>
      <c r="AO63" s="999"/>
      <c r="AP63" s="999"/>
      <c r="AQ63" s="1394"/>
      <c r="AR63" s="1394">
        <f t="shared" si="13"/>
        <v>0</v>
      </c>
      <c r="AS63" s="1358">
        <f t="shared" si="47"/>
        <v>0</v>
      </c>
      <c r="AT63" s="1357">
        <f t="shared" si="46"/>
        <v>0</v>
      </c>
      <c r="AU63" s="1357">
        <f t="shared" si="46"/>
        <v>0</v>
      </c>
      <c r="AV63" s="1357">
        <f t="shared" si="46"/>
        <v>0</v>
      </c>
      <c r="AW63" s="1357">
        <f t="shared" si="43"/>
        <v>0</v>
      </c>
      <c r="AX63" s="1357">
        <f t="shared" si="43"/>
        <v>0</v>
      </c>
      <c r="AY63" s="1357">
        <f t="shared" si="15"/>
        <v>0</v>
      </c>
      <c r="AZ63" s="3088">
        <f t="shared" si="16"/>
        <v>0</v>
      </c>
      <c r="BA63" s="3325"/>
      <c r="BB63" s="1357">
        <v>0</v>
      </c>
      <c r="BC63" s="1357">
        <v>0</v>
      </c>
      <c r="BD63" s="1357">
        <v>0</v>
      </c>
      <c r="BE63" s="1357">
        <v>0</v>
      </c>
      <c r="BF63" s="1357">
        <v>0</v>
      </c>
      <c r="BG63" s="1357">
        <f t="shared" si="17"/>
        <v>0</v>
      </c>
      <c r="BH63" s="891"/>
      <c r="BI63" s="891"/>
      <c r="BJ63" s="1397"/>
      <c r="BK63" s="1397"/>
      <c r="BL63" s="1397"/>
      <c r="BM63" s="1397">
        <f t="shared" si="18"/>
        <v>0</v>
      </c>
      <c r="BN63" s="1357">
        <f t="shared" si="44"/>
        <v>0</v>
      </c>
      <c r="BO63" s="1357">
        <f t="shared" si="44"/>
        <v>0</v>
      </c>
      <c r="BP63" s="1357">
        <f t="shared" si="44"/>
        <v>0</v>
      </c>
      <c r="BQ63" s="1357">
        <f t="shared" si="44"/>
        <v>0</v>
      </c>
      <c r="BR63" s="1357">
        <f t="shared" si="44"/>
        <v>0</v>
      </c>
      <c r="BS63" s="1357">
        <f t="shared" si="20"/>
        <v>0</v>
      </c>
      <c r="BT63" s="891"/>
      <c r="BU63" s="891"/>
      <c r="CD63" s="3319">
        <v>0</v>
      </c>
      <c r="CE63" s="3319">
        <v>0</v>
      </c>
      <c r="CF63" s="3319">
        <v>0</v>
      </c>
      <c r="CG63" s="3319">
        <v>0</v>
      </c>
      <c r="CH63" s="3319">
        <v>0</v>
      </c>
      <c r="CI63" s="3319">
        <v>0</v>
      </c>
      <c r="CJ63" s="3319">
        <v>0</v>
      </c>
      <c r="CK63" s="3320"/>
      <c r="CL63" s="3321">
        <f t="shared" si="21"/>
        <v>0</v>
      </c>
      <c r="CM63" s="3321">
        <f t="shared" si="21"/>
        <v>0</v>
      </c>
      <c r="CN63" s="3321">
        <f t="shared" si="21"/>
        <v>0</v>
      </c>
      <c r="CO63" s="3321">
        <f t="shared" si="21"/>
        <v>0</v>
      </c>
      <c r="CP63" s="3321">
        <f t="shared" si="41"/>
        <v>0</v>
      </c>
      <c r="CQ63" s="3321">
        <f t="shared" si="41"/>
        <v>0</v>
      </c>
      <c r="CR63" s="3321">
        <f t="shared" si="41"/>
        <v>0</v>
      </c>
      <c r="CS63" s="3321"/>
      <c r="CT63" s="885">
        <v>0</v>
      </c>
      <c r="CU63" s="885">
        <v>0</v>
      </c>
      <c r="CV63" s="885">
        <v>0</v>
      </c>
      <c r="CW63" s="885">
        <v>0</v>
      </c>
      <c r="CX63" s="885">
        <v>0</v>
      </c>
      <c r="CY63" s="885">
        <v>0</v>
      </c>
      <c r="DB63" s="3321">
        <f t="shared" si="35"/>
        <v>0</v>
      </c>
      <c r="DC63" s="3321">
        <f t="shared" si="48"/>
        <v>0</v>
      </c>
      <c r="DD63" s="3321">
        <f t="shared" si="49"/>
        <v>0</v>
      </c>
      <c r="DE63" s="3321">
        <f t="shared" si="50"/>
        <v>0</v>
      </c>
      <c r="DF63" s="3321">
        <f t="shared" si="51"/>
        <v>0</v>
      </c>
      <c r="DG63" s="3321">
        <f t="shared" si="52"/>
        <v>0</v>
      </c>
      <c r="DH63" s="3321"/>
      <c r="DI63" s="885">
        <v>0</v>
      </c>
      <c r="DJ63" s="885">
        <v>0</v>
      </c>
      <c r="DK63" s="885">
        <v>0</v>
      </c>
      <c r="DL63" s="885">
        <v>0</v>
      </c>
      <c r="DM63" s="885">
        <v>0</v>
      </c>
      <c r="DP63" s="3321">
        <f t="shared" si="29"/>
        <v>0</v>
      </c>
      <c r="DQ63" s="3321">
        <f t="shared" si="29"/>
        <v>0</v>
      </c>
      <c r="DR63" s="3321">
        <f t="shared" si="29"/>
        <v>0</v>
      </c>
      <c r="DS63" s="3321">
        <f t="shared" si="29"/>
        <v>0</v>
      </c>
      <c r="DT63" s="3321">
        <f t="shared" si="29"/>
        <v>0</v>
      </c>
    </row>
    <row r="64" spans="1:124" ht="13.5" hidden="1" customHeight="1">
      <c r="A64" s="1165"/>
      <c r="B64" s="1958"/>
      <c r="C64" s="1860"/>
      <c r="D64" s="3339"/>
      <c r="E64" s="1357">
        <v>0</v>
      </c>
      <c r="F64" s="1357">
        <v>0</v>
      </c>
      <c r="G64" s="1357">
        <v>0</v>
      </c>
      <c r="H64" s="1357">
        <v>0</v>
      </c>
      <c r="I64" s="1357">
        <v>0</v>
      </c>
      <c r="J64" s="1357">
        <v>0</v>
      </c>
      <c r="K64" s="1357">
        <v>0</v>
      </c>
      <c r="L64" s="1357">
        <f t="shared" si="8"/>
        <v>0</v>
      </c>
      <c r="M64" s="1440"/>
      <c r="N64" s="1440"/>
      <c r="O64" s="1440"/>
      <c r="P64" s="1440"/>
      <c r="Q64" s="1440"/>
      <c r="R64" s="1440"/>
      <c r="S64" s="1440"/>
      <c r="T64" s="1440">
        <f t="shared" si="9"/>
        <v>0</v>
      </c>
      <c r="U64" s="1951">
        <f t="shared" si="45"/>
        <v>0</v>
      </c>
      <c r="V64" s="891">
        <f t="shared" si="42"/>
        <v>0</v>
      </c>
      <c r="W64" s="891">
        <f t="shared" si="42"/>
        <v>0</v>
      </c>
      <c r="X64" s="891">
        <f t="shared" si="42"/>
        <v>0</v>
      </c>
      <c r="Y64" s="891">
        <f t="shared" si="42"/>
        <v>0</v>
      </c>
      <c r="Z64" s="891">
        <f t="shared" si="42"/>
        <v>0</v>
      </c>
      <c r="AA64" s="891">
        <f t="shared" si="42"/>
        <v>0</v>
      </c>
      <c r="AB64" s="1357">
        <f t="shared" si="11"/>
        <v>0</v>
      </c>
      <c r="AC64" s="1341"/>
      <c r="AD64" s="891"/>
      <c r="AE64" s="1357">
        <v>0</v>
      </c>
      <c r="AF64" s="1357">
        <v>0</v>
      </c>
      <c r="AG64" s="1357">
        <v>0</v>
      </c>
      <c r="AH64" s="1357">
        <v>0</v>
      </c>
      <c r="AI64" s="1357">
        <v>0</v>
      </c>
      <c r="AJ64" s="1357">
        <v>0</v>
      </c>
      <c r="AK64" s="1357">
        <f t="shared" si="12"/>
        <v>0</v>
      </c>
      <c r="AL64" s="999"/>
      <c r="AM64" s="1394"/>
      <c r="AN64" s="999"/>
      <c r="AO64" s="999"/>
      <c r="AP64" s="999"/>
      <c r="AQ64" s="1394"/>
      <c r="AR64" s="1394">
        <f t="shared" si="13"/>
        <v>0</v>
      </c>
      <c r="AS64" s="1358">
        <f t="shared" si="47"/>
        <v>0</v>
      </c>
      <c r="AT64" s="1357">
        <f t="shared" si="46"/>
        <v>0</v>
      </c>
      <c r="AU64" s="1357">
        <f t="shared" si="46"/>
        <v>0</v>
      </c>
      <c r="AV64" s="1357">
        <f t="shared" si="46"/>
        <v>0</v>
      </c>
      <c r="AW64" s="1357">
        <f t="shared" si="43"/>
        <v>0</v>
      </c>
      <c r="AX64" s="1357">
        <f t="shared" si="43"/>
        <v>0</v>
      </c>
      <c r="AY64" s="1357">
        <f t="shared" si="15"/>
        <v>0</v>
      </c>
      <c r="AZ64" s="3088">
        <f t="shared" si="16"/>
        <v>0</v>
      </c>
      <c r="BA64" s="3325"/>
      <c r="BB64" s="1357">
        <v>0</v>
      </c>
      <c r="BC64" s="1357">
        <v>0</v>
      </c>
      <c r="BD64" s="1357">
        <v>0</v>
      </c>
      <c r="BE64" s="1357">
        <v>0</v>
      </c>
      <c r="BF64" s="1357">
        <v>0</v>
      </c>
      <c r="BG64" s="1357">
        <f t="shared" si="17"/>
        <v>0</v>
      </c>
      <c r="BH64" s="891"/>
      <c r="BI64" s="891"/>
      <c r="BJ64" s="1397"/>
      <c r="BK64" s="1397"/>
      <c r="BL64" s="1397"/>
      <c r="BM64" s="1397">
        <f t="shared" si="18"/>
        <v>0</v>
      </c>
      <c r="BN64" s="1357">
        <f t="shared" si="44"/>
        <v>0</v>
      </c>
      <c r="BO64" s="1357">
        <f t="shared" si="44"/>
        <v>0</v>
      </c>
      <c r="BP64" s="1357">
        <f t="shared" si="44"/>
        <v>0</v>
      </c>
      <c r="BQ64" s="1357">
        <f t="shared" si="44"/>
        <v>0</v>
      </c>
      <c r="BR64" s="1357">
        <f t="shared" si="44"/>
        <v>0</v>
      </c>
      <c r="BS64" s="1357">
        <f t="shared" si="20"/>
        <v>0</v>
      </c>
      <c r="BT64" s="891"/>
      <c r="BU64" s="891"/>
      <c r="CD64" s="3319">
        <v>0</v>
      </c>
      <c r="CE64" s="3319">
        <v>0</v>
      </c>
      <c r="CF64" s="3319">
        <v>0</v>
      </c>
      <c r="CG64" s="3319">
        <v>0</v>
      </c>
      <c r="CH64" s="3319">
        <v>0</v>
      </c>
      <c r="CI64" s="3319">
        <v>0</v>
      </c>
      <c r="CJ64" s="3319">
        <v>0</v>
      </c>
      <c r="CK64" s="3320"/>
      <c r="CL64" s="3321">
        <f t="shared" si="21"/>
        <v>0</v>
      </c>
      <c r="CM64" s="3321">
        <f t="shared" si="21"/>
        <v>0</v>
      </c>
      <c r="CN64" s="3321">
        <f t="shared" si="21"/>
        <v>0</v>
      </c>
      <c r="CO64" s="3321">
        <f t="shared" si="21"/>
        <v>0</v>
      </c>
      <c r="CP64" s="3321">
        <f t="shared" si="41"/>
        <v>0</v>
      </c>
      <c r="CQ64" s="3321">
        <f t="shared" si="41"/>
        <v>0</v>
      </c>
      <c r="CR64" s="3321">
        <f t="shared" si="41"/>
        <v>0</v>
      </c>
      <c r="CS64" s="3321"/>
      <c r="CT64" s="885">
        <v>0</v>
      </c>
      <c r="CU64" s="885">
        <v>0</v>
      </c>
      <c r="CV64" s="885">
        <v>0</v>
      </c>
      <c r="CW64" s="885">
        <v>0</v>
      </c>
      <c r="CX64" s="885">
        <v>0</v>
      </c>
      <c r="CY64" s="885">
        <v>0</v>
      </c>
      <c r="DB64" s="3321">
        <f t="shared" si="35"/>
        <v>0</v>
      </c>
      <c r="DC64" s="3321">
        <f t="shared" si="48"/>
        <v>0</v>
      </c>
      <c r="DD64" s="3321">
        <f t="shared" si="49"/>
        <v>0</v>
      </c>
      <c r="DE64" s="3321">
        <f t="shared" si="50"/>
        <v>0</v>
      </c>
      <c r="DF64" s="3321">
        <f t="shared" si="51"/>
        <v>0</v>
      </c>
      <c r="DG64" s="3321">
        <f t="shared" si="52"/>
        <v>0</v>
      </c>
      <c r="DH64" s="3321"/>
      <c r="DI64" s="885">
        <v>0</v>
      </c>
      <c r="DJ64" s="885">
        <v>0</v>
      </c>
      <c r="DK64" s="885">
        <v>0</v>
      </c>
      <c r="DL64" s="885">
        <v>0</v>
      </c>
      <c r="DM64" s="885">
        <v>0</v>
      </c>
      <c r="DP64" s="3321">
        <f t="shared" si="29"/>
        <v>0</v>
      </c>
      <c r="DQ64" s="3321">
        <f t="shared" si="29"/>
        <v>0</v>
      </c>
      <c r="DR64" s="3321">
        <f t="shared" si="29"/>
        <v>0</v>
      </c>
      <c r="DS64" s="3321">
        <f t="shared" si="29"/>
        <v>0</v>
      </c>
      <c r="DT64" s="3321">
        <f t="shared" si="29"/>
        <v>0</v>
      </c>
    </row>
    <row r="65" spans="1:124" ht="13.5" hidden="1" customHeight="1">
      <c r="A65" s="1165"/>
      <c r="B65" s="1958"/>
      <c r="C65" s="1860"/>
      <c r="D65" s="3339"/>
      <c r="E65" s="1357">
        <v>0</v>
      </c>
      <c r="F65" s="1357">
        <v>0</v>
      </c>
      <c r="G65" s="1357">
        <v>0</v>
      </c>
      <c r="H65" s="1357">
        <v>0</v>
      </c>
      <c r="I65" s="1357">
        <v>0</v>
      </c>
      <c r="J65" s="1357">
        <v>0</v>
      </c>
      <c r="K65" s="1357">
        <v>0</v>
      </c>
      <c r="L65" s="1357">
        <f t="shared" si="8"/>
        <v>0</v>
      </c>
      <c r="M65" s="1440"/>
      <c r="N65" s="1440"/>
      <c r="O65" s="1440"/>
      <c r="P65" s="1440"/>
      <c r="Q65" s="1440"/>
      <c r="R65" s="1440"/>
      <c r="S65" s="1440"/>
      <c r="T65" s="1440">
        <f t="shared" si="9"/>
        <v>0</v>
      </c>
      <c r="U65" s="1951">
        <f t="shared" si="45"/>
        <v>0</v>
      </c>
      <c r="V65" s="891">
        <f t="shared" si="42"/>
        <v>0</v>
      </c>
      <c r="W65" s="891">
        <f t="shared" si="42"/>
        <v>0</v>
      </c>
      <c r="X65" s="891">
        <f t="shared" si="42"/>
        <v>0</v>
      </c>
      <c r="Y65" s="891">
        <f t="shared" si="42"/>
        <v>0</v>
      </c>
      <c r="Z65" s="891">
        <f t="shared" si="42"/>
        <v>0</v>
      </c>
      <c r="AA65" s="891">
        <f t="shared" si="42"/>
        <v>0</v>
      </c>
      <c r="AB65" s="1357">
        <f t="shared" si="11"/>
        <v>0</v>
      </c>
      <c r="AC65" s="1341"/>
      <c r="AD65" s="891"/>
      <c r="AE65" s="1357">
        <v>0</v>
      </c>
      <c r="AF65" s="1357">
        <v>0</v>
      </c>
      <c r="AG65" s="1357">
        <v>0</v>
      </c>
      <c r="AH65" s="1357">
        <v>0</v>
      </c>
      <c r="AI65" s="1357">
        <v>0</v>
      </c>
      <c r="AJ65" s="1357">
        <v>0</v>
      </c>
      <c r="AK65" s="1357">
        <f t="shared" si="12"/>
        <v>0</v>
      </c>
      <c r="AL65" s="999"/>
      <c r="AM65" s="1394"/>
      <c r="AN65" s="999"/>
      <c r="AO65" s="999"/>
      <c r="AP65" s="999"/>
      <c r="AQ65" s="1394"/>
      <c r="AR65" s="1394">
        <f t="shared" si="13"/>
        <v>0</v>
      </c>
      <c r="AS65" s="1358">
        <f t="shared" si="47"/>
        <v>0</v>
      </c>
      <c r="AT65" s="1357">
        <f t="shared" si="46"/>
        <v>0</v>
      </c>
      <c r="AU65" s="1357">
        <f t="shared" si="46"/>
        <v>0</v>
      </c>
      <c r="AV65" s="1357">
        <f t="shared" si="46"/>
        <v>0</v>
      </c>
      <c r="AW65" s="1357">
        <f t="shared" si="43"/>
        <v>0</v>
      </c>
      <c r="AX65" s="1357">
        <f t="shared" si="43"/>
        <v>0</v>
      </c>
      <c r="AY65" s="1357">
        <f t="shared" si="15"/>
        <v>0</v>
      </c>
      <c r="AZ65" s="3088">
        <f t="shared" si="16"/>
        <v>0</v>
      </c>
      <c r="BA65" s="3325"/>
      <c r="BB65" s="1357">
        <v>0</v>
      </c>
      <c r="BC65" s="1357">
        <v>0</v>
      </c>
      <c r="BD65" s="1357">
        <v>0</v>
      </c>
      <c r="BE65" s="1357">
        <v>0</v>
      </c>
      <c r="BF65" s="1357">
        <v>0</v>
      </c>
      <c r="BG65" s="1357">
        <f t="shared" si="17"/>
        <v>0</v>
      </c>
      <c r="BH65" s="891"/>
      <c r="BI65" s="891"/>
      <c r="BJ65" s="1397"/>
      <c r="BK65" s="1397"/>
      <c r="BL65" s="1397"/>
      <c r="BM65" s="1397">
        <f t="shared" si="18"/>
        <v>0</v>
      </c>
      <c r="BN65" s="1357">
        <f t="shared" si="44"/>
        <v>0</v>
      </c>
      <c r="BO65" s="1357">
        <f t="shared" si="44"/>
        <v>0</v>
      </c>
      <c r="BP65" s="1357">
        <f t="shared" si="44"/>
        <v>0</v>
      </c>
      <c r="BQ65" s="1357">
        <f t="shared" si="44"/>
        <v>0</v>
      </c>
      <c r="BR65" s="1357">
        <f t="shared" si="44"/>
        <v>0</v>
      </c>
      <c r="BS65" s="1357">
        <f t="shared" si="20"/>
        <v>0</v>
      </c>
      <c r="BT65" s="891"/>
      <c r="BU65" s="891"/>
      <c r="CD65" s="3319">
        <v>0</v>
      </c>
      <c r="CE65" s="3319">
        <v>0</v>
      </c>
      <c r="CF65" s="3319">
        <v>0</v>
      </c>
      <c r="CG65" s="3319">
        <v>0</v>
      </c>
      <c r="CH65" s="3319">
        <v>0</v>
      </c>
      <c r="CI65" s="3319">
        <v>0</v>
      </c>
      <c r="CJ65" s="3319">
        <v>0</v>
      </c>
      <c r="CK65" s="3320"/>
      <c r="CL65" s="3321">
        <f t="shared" si="21"/>
        <v>0</v>
      </c>
      <c r="CM65" s="3321">
        <f t="shared" si="21"/>
        <v>0</v>
      </c>
      <c r="CN65" s="3321">
        <f t="shared" si="21"/>
        <v>0</v>
      </c>
      <c r="CO65" s="3321">
        <f t="shared" si="21"/>
        <v>0</v>
      </c>
      <c r="CP65" s="3321">
        <f t="shared" si="41"/>
        <v>0</v>
      </c>
      <c r="CQ65" s="3321">
        <f t="shared" si="41"/>
        <v>0</v>
      </c>
      <c r="CR65" s="3321">
        <f t="shared" si="41"/>
        <v>0</v>
      </c>
      <c r="CS65" s="3321"/>
      <c r="CT65" s="885">
        <v>0</v>
      </c>
      <c r="CU65" s="885">
        <v>0</v>
      </c>
      <c r="CV65" s="885">
        <v>0</v>
      </c>
      <c r="CW65" s="885">
        <v>0</v>
      </c>
      <c r="CX65" s="885">
        <v>0</v>
      </c>
      <c r="CY65" s="885">
        <v>0</v>
      </c>
      <c r="DB65" s="3321">
        <f t="shared" si="35"/>
        <v>0</v>
      </c>
      <c r="DC65" s="3321">
        <f t="shared" si="48"/>
        <v>0</v>
      </c>
      <c r="DD65" s="3321">
        <f t="shared" si="49"/>
        <v>0</v>
      </c>
      <c r="DE65" s="3321">
        <f t="shared" si="50"/>
        <v>0</v>
      </c>
      <c r="DF65" s="3321">
        <f t="shared" si="51"/>
        <v>0</v>
      </c>
      <c r="DG65" s="3321">
        <f t="shared" si="52"/>
        <v>0</v>
      </c>
      <c r="DH65" s="3321"/>
      <c r="DI65" s="885">
        <v>0</v>
      </c>
      <c r="DJ65" s="885">
        <v>0</v>
      </c>
      <c r="DK65" s="885">
        <v>0</v>
      </c>
      <c r="DL65" s="885">
        <v>0</v>
      </c>
      <c r="DM65" s="885">
        <v>0</v>
      </c>
      <c r="DP65" s="3321">
        <f t="shared" si="29"/>
        <v>0</v>
      </c>
      <c r="DQ65" s="3321">
        <f t="shared" si="29"/>
        <v>0</v>
      </c>
      <c r="DR65" s="3321">
        <f t="shared" si="29"/>
        <v>0</v>
      </c>
      <c r="DS65" s="3321">
        <f t="shared" si="29"/>
        <v>0</v>
      </c>
      <c r="DT65" s="3321">
        <f t="shared" si="29"/>
        <v>0</v>
      </c>
    </row>
    <row r="66" spans="1:124" ht="13.5" hidden="1" customHeight="1">
      <c r="A66" s="1165"/>
      <c r="B66" s="1958"/>
      <c r="C66" s="1860"/>
      <c r="D66" s="3339"/>
      <c r="E66" s="1357">
        <v>0</v>
      </c>
      <c r="F66" s="1357">
        <v>0</v>
      </c>
      <c r="G66" s="1357">
        <v>0</v>
      </c>
      <c r="H66" s="1357">
        <v>0</v>
      </c>
      <c r="I66" s="1357">
        <v>0</v>
      </c>
      <c r="J66" s="1357">
        <v>0</v>
      </c>
      <c r="K66" s="1357">
        <v>0</v>
      </c>
      <c r="L66" s="1357">
        <f t="shared" si="8"/>
        <v>0</v>
      </c>
      <c r="M66" s="1440"/>
      <c r="N66" s="1440"/>
      <c r="O66" s="1440"/>
      <c r="P66" s="1440"/>
      <c r="Q66" s="1440"/>
      <c r="R66" s="1440"/>
      <c r="S66" s="1440"/>
      <c r="T66" s="1440">
        <f t="shared" si="9"/>
        <v>0</v>
      </c>
      <c r="U66" s="1951">
        <f t="shared" si="45"/>
        <v>0</v>
      </c>
      <c r="V66" s="891">
        <f t="shared" si="42"/>
        <v>0</v>
      </c>
      <c r="W66" s="891">
        <f t="shared" si="42"/>
        <v>0</v>
      </c>
      <c r="X66" s="891">
        <f t="shared" si="42"/>
        <v>0</v>
      </c>
      <c r="Y66" s="891">
        <f t="shared" si="42"/>
        <v>0</v>
      </c>
      <c r="Z66" s="891">
        <f t="shared" si="42"/>
        <v>0</v>
      </c>
      <c r="AA66" s="891">
        <f t="shared" si="42"/>
        <v>0</v>
      </c>
      <c r="AB66" s="1357">
        <f t="shared" si="11"/>
        <v>0</v>
      </c>
      <c r="AC66" s="1341"/>
      <c r="AD66" s="891"/>
      <c r="AE66" s="1357">
        <v>0</v>
      </c>
      <c r="AF66" s="1357">
        <v>0</v>
      </c>
      <c r="AG66" s="1357">
        <v>0</v>
      </c>
      <c r="AH66" s="1357">
        <v>0</v>
      </c>
      <c r="AI66" s="1357">
        <v>0</v>
      </c>
      <c r="AJ66" s="1357">
        <v>0</v>
      </c>
      <c r="AK66" s="1357">
        <f t="shared" si="12"/>
        <v>0</v>
      </c>
      <c r="AL66" s="999"/>
      <c r="AM66" s="1394"/>
      <c r="AN66" s="999"/>
      <c r="AO66" s="999"/>
      <c r="AP66" s="999"/>
      <c r="AQ66" s="1394"/>
      <c r="AR66" s="1394">
        <f t="shared" si="13"/>
        <v>0</v>
      </c>
      <c r="AS66" s="1358">
        <f t="shared" si="47"/>
        <v>0</v>
      </c>
      <c r="AT66" s="1357">
        <f t="shared" si="46"/>
        <v>0</v>
      </c>
      <c r="AU66" s="1357">
        <f t="shared" si="46"/>
        <v>0</v>
      </c>
      <c r="AV66" s="1357">
        <f t="shared" si="46"/>
        <v>0</v>
      </c>
      <c r="AW66" s="1357">
        <f t="shared" si="43"/>
        <v>0</v>
      </c>
      <c r="AX66" s="1357">
        <f t="shared" si="43"/>
        <v>0</v>
      </c>
      <c r="AY66" s="1357">
        <f t="shared" si="15"/>
        <v>0</v>
      </c>
      <c r="AZ66" s="3088">
        <f t="shared" si="16"/>
        <v>0</v>
      </c>
      <c r="BA66" s="3325"/>
      <c r="BB66" s="1357">
        <v>0</v>
      </c>
      <c r="BC66" s="1357">
        <v>0</v>
      </c>
      <c r="BD66" s="1357">
        <v>0</v>
      </c>
      <c r="BE66" s="1357">
        <v>0</v>
      </c>
      <c r="BF66" s="1357">
        <v>0</v>
      </c>
      <c r="BG66" s="1357">
        <f t="shared" si="17"/>
        <v>0</v>
      </c>
      <c r="BH66" s="891"/>
      <c r="BI66" s="891"/>
      <c r="BJ66" s="1397"/>
      <c r="BK66" s="1397"/>
      <c r="BL66" s="1397"/>
      <c r="BM66" s="1397">
        <f t="shared" si="18"/>
        <v>0</v>
      </c>
      <c r="BN66" s="1357">
        <f t="shared" si="44"/>
        <v>0</v>
      </c>
      <c r="BO66" s="1357">
        <f t="shared" si="44"/>
        <v>0</v>
      </c>
      <c r="BP66" s="1357">
        <f t="shared" si="44"/>
        <v>0</v>
      </c>
      <c r="BQ66" s="1357">
        <f t="shared" si="44"/>
        <v>0</v>
      </c>
      <c r="BR66" s="1357">
        <f t="shared" si="44"/>
        <v>0</v>
      </c>
      <c r="BS66" s="1357">
        <f t="shared" si="20"/>
        <v>0</v>
      </c>
      <c r="BT66" s="891"/>
      <c r="BU66" s="891"/>
      <c r="CD66" s="3319">
        <v>0</v>
      </c>
      <c r="CE66" s="3319">
        <v>0</v>
      </c>
      <c r="CF66" s="3319">
        <v>0</v>
      </c>
      <c r="CG66" s="3319">
        <v>0</v>
      </c>
      <c r="CH66" s="3319">
        <v>0</v>
      </c>
      <c r="CI66" s="3319">
        <v>0</v>
      </c>
      <c r="CJ66" s="3319">
        <v>0</v>
      </c>
      <c r="CK66" s="3320"/>
      <c r="CL66" s="3321">
        <f t="shared" si="21"/>
        <v>0</v>
      </c>
      <c r="CM66" s="3321">
        <f t="shared" si="21"/>
        <v>0</v>
      </c>
      <c r="CN66" s="3321">
        <f t="shared" si="21"/>
        <v>0</v>
      </c>
      <c r="CO66" s="3321">
        <f t="shared" si="21"/>
        <v>0</v>
      </c>
      <c r="CP66" s="3321">
        <f t="shared" si="41"/>
        <v>0</v>
      </c>
      <c r="CQ66" s="3321">
        <f t="shared" si="41"/>
        <v>0</v>
      </c>
      <c r="CR66" s="3321">
        <f t="shared" si="41"/>
        <v>0</v>
      </c>
      <c r="CS66" s="3321"/>
      <c r="CT66" s="885">
        <v>0</v>
      </c>
      <c r="CU66" s="885">
        <v>0</v>
      </c>
      <c r="CV66" s="885">
        <v>0</v>
      </c>
      <c r="CW66" s="885">
        <v>0</v>
      </c>
      <c r="CX66" s="885">
        <v>0</v>
      </c>
      <c r="CY66" s="885">
        <v>0</v>
      </c>
      <c r="DB66" s="3321">
        <f t="shared" si="35"/>
        <v>0</v>
      </c>
      <c r="DC66" s="3321">
        <f t="shared" si="48"/>
        <v>0</v>
      </c>
      <c r="DD66" s="3321">
        <f t="shared" si="49"/>
        <v>0</v>
      </c>
      <c r="DE66" s="3321">
        <f t="shared" si="50"/>
        <v>0</v>
      </c>
      <c r="DF66" s="3321">
        <f t="shared" si="51"/>
        <v>0</v>
      </c>
      <c r="DG66" s="3321">
        <f t="shared" si="52"/>
        <v>0</v>
      </c>
      <c r="DH66" s="3321"/>
      <c r="DI66" s="885">
        <v>0</v>
      </c>
      <c r="DJ66" s="885">
        <v>0</v>
      </c>
      <c r="DK66" s="885">
        <v>0</v>
      </c>
      <c r="DL66" s="885">
        <v>0</v>
      </c>
      <c r="DM66" s="885">
        <v>0</v>
      </c>
      <c r="DP66" s="3321">
        <f t="shared" si="29"/>
        <v>0</v>
      </c>
      <c r="DQ66" s="3321">
        <f t="shared" si="29"/>
        <v>0</v>
      </c>
      <c r="DR66" s="3321">
        <f t="shared" si="29"/>
        <v>0</v>
      </c>
      <c r="DS66" s="3321">
        <f t="shared" si="29"/>
        <v>0</v>
      </c>
      <c r="DT66" s="3321">
        <f t="shared" si="29"/>
        <v>0</v>
      </c>
    </row>
    <row r="67" spans="1:124" ht="13.5" hidden="1" customHeight="1">
      <c r="A67" s="1165"/>
      <c r="B67" s="1958"/>
      <c r="C67" s="1860"/>
      <c r="D67" s="3339"/>
      <c r="E67" s="1357">
        <v>0</v>
      </c>
      <c r="F67" s="1357">
        <v>0</v>
      </c>
      <c r="G67" s="1357">
        <v>0</v>
      </c>
      <c r="H67" s="1357">
        <v>0</v>
      </c>
      <c r="I67" s="1357">
        <v>0</v>
      </c>
      <c r="J67" s="1357">
        <v>0</v>
      </c>
      <c r="K67" s="1357">
        <v>0</v>
      </c>
      <c r="L67" s="1357">
        <f t="shared" si="8"/>
        <v>0</v>
      </c>
      <c r="M67" s="1440"/>
      <c r="N67" s="1440"/>
      <c r="O67" s="1440"/>
      <c r="P67" s="1440"/>
      <c r="Q67" s="1440"/>
      <c r="R67" s="1440"/>
      <c r="S67" s="1440"/>
      <c r="T67" s="1440">
        <f t="shared" si="9"/>
        <v>0</v>
      </c>
      <c r="U67" s="1951">
        <f t="shared" si="45"/>
        <v>0</v>
      </c>
      <c r="V67" s="891">
        <f t="shared" si="42"/>
        <v>0</v>
      </c>
      <c r="W67" s="891">
        <f t="shared" si="42"/>
        <v>0</v>
      </c>
      <c r="X67" s="891">
        <f t="shared" si="42"/>
        <v>0</v>
      </c>
      <c r="Y67" s="891">
        <f t="shared" si="42"/>
        <v>0</v>
      </c>
      <c r="Z67" s="891">
        <f t="shared" si="42"/>
        <v>0</v>
      </c>
      <c r="AA67" s="891">
        <f t="shared" si="42"/>
        <v>0</v>
      </c>
      <c r="AB67" s="1357">
        <f t="shared" si="11"/>
        <v>0</v>
      </c>
      <c r="AC67" s="1341"/>
      <c r="AD67" s="891"/>
      <c r="AE67" s="1357">
        <v>0</v>
      </c>
      <c r="AF67" s="1357">
        <v>0</v>
      </c>
      <c r="AG67" s="1357">
        <v>0</v>
      </c>
      <c r="AH67" s="1357">
        <v>0</v>
      </c>
      <c r="AI67" s="1357">
        <v>0</v>
      </c>
      <c r="AJ67" s="1357">
        <v>0</v>
      </c>
      <c r="AK67" s="1357">
        <f t="shared" si="12"/>
        <v>0</v>
      </c>
      <c r="AL67" s="999"/>
      <c r="AM67" s="1394"/>
      <c r="AN67" s="999"/>
      <c r="AO67" s="999"/>
      <c r="AP67" s="999"/>
      <c r="AQ67" s="1394"/>
      <c r="AR67" s="1394">
        <f t="shared" si="13"/>
        <v>0</v>
      </c>
      <c r="AS67" s="1358">
        <f t="shared" si="47"/>
        <v>0</v>
      </c>
      <c r="AT67" s="1357">
        <f t="shared" si="46"/>
        <v>0</v>
      </c>
      <c r="AU67" s="1357">
        <f t="shared" si="46"/>
        <v>0</v>
      </c>
      <c r="AV67" s="1357">
        <f t="shared" si="46"/>
        <v>0</v>
      </c>
      <c r="AW67" s="1357">
        <f t="shared" si="43"/>
        <v>0</v>
      </c>
      <c r="AX67" s="1357">
        <f t="shared" si="43"/>
        <v>0</v>
      </c>
      <c r="AY67" s="1357">
        <f t="shared" si="15"/>
        <v>0</v>
      </c>
      <c r="AZ67" s="3088">
        <f t="shared" si="16"/>
        <v>0</v>
      </c>
      <c r="BA67" s="3325"/>
      <c r="BB67" s="1357">
        <v>0</v>
      </c>
      <c r="BC67" s="1357">
        <v>0</v>
      </c>
      <c r="BD67" s="1357">
        <v>0</v>
      </c>
      <c r="BE67" s="1357">
        <v>0</v>
      </c>
      <c r="BF67" s="1357">
        <v>0</v>
      </c>
      <c r="BG67" s="1357">
        <f t="shared" si="17"/>
        <v>0</v>
      </c>
      <c r="BH67" s="891"/>
      <c r="BI67" s="891"/>
      <c r="BJ67" s="1397"/>
      <c r="BK67" s="1397"/>
      <c r="BL67" s="1397"/>
      <c r="BM67" s="1397">
        <f t="shared" si="18"/>
        <v>0</v>
      </c>
      <c r="BN67" s="1357">
        <f t="shared" si="44"/>
        <v>0</v>
      </c>
      <c r="BO67" s="1357">
        <f t="shared" si="44"/>
        <v>0</v>
      </c>
      <c r="BP67" s="1357">
        <f t="shared" si="44"/>
        <v>0</v>
      </c>
      <c r="BQ67" s="1357">
        <f t="shared" si="44"/>
        <v>0</v>
      </c>
      <c r="BR67" s="1357">
        <f t="shared" si="44"/>
        <v>0</v>
      </c>
      <c r="BS67" s="1357">
        <f t="shared" si="20"/>
        <v>0</v>
      </c>
      <c r="BT67" s="891"/>
      <c r="BU67" s="891"/>
      <c r="CD67" s="3319">
        <v>0</v>
      </c>
      <c r="CE67" s="3319">
        <v>0</v>
      </c>
      <c r="CF67" s="3319">
        <v>0</v>
      </c>
      <c r="CG67" s="3319">
        <v>0</v>
      </c>
      <c r="CH67" s="3319">
        <v>0</v>
      </c>
      <c r="CI67" s="3319">
        <v>0</v>
      </c>
      <c r="CJ67" s="3319">
        <v>0</v>
      </c>
      <c r="CK67" s="3320"/>
      <c r="CL67" s="3321">
        <f t="shared" si="21"/>
        <v>0</v>
      </c>
      <c r="CM67" s="3321">
        <f t="shared" si="21"/>
        <v>0</v>
      </c>
      <c r="CN67" s="3321">
        <f t="shared" si="21"/>
        <v>0</v>
      </c>
      <c r="CO67" s="3321">
        <f t="shared" si="21"/>
        <v>0</v>
      </c>
      <c r="CP67" s="3321">
        <f t="shared" si="41"/>
        <v>0</v>
      </c>
      <c r="CQ67" s="3321">
        <f t="shared" si="41"/>
        <v>0</v>
      </c>
      <c r="CR67" s="3321">
        <f t="shared" si="41"/>
        <v>0</v>
      </c>
      <c r="CS67" s="3321"/>
      <c r="CT67" s="885">
        <v>0</v>
      </c>
      <c r="CU67" s="885">
        <v>0</v>
      </c>
      <c r="CV67" s="885">
        <v>0</v>
      </c>
      <c r="CW67" s="885">
        <v>0</v>
      </c>
      <c r="CX67" s="885">
        <v>0</v>
      </c>
      <c r="CY67" s="885">
        <v>0</v>
      </c>
      <c r="DB67" s="3321">
        <f t="shared" si="35"/>
        <v>0</v>
      </c>
      <c r="DC67" s="3321">
        <f t="shared" si="48"/>
        <v>0</v>
      </c>
      <c r="DD67" s="3321">
        <f t="shared" si="49"/>
        <v>0</v>
      </c>
      <c r="DE67" s="3321">
        <f t="shared" si="50"/>
        <v>0</v>
      </c>
      <c r="DF67" s="3321">
        <f t="shared" si="51"/>
        <v>0</v>
      </c>
      <c r="DG67" s="3321">
        <f t="shared" si="52"/>
        <v>0</v>
      </c>
      <c r="DH67" s="3321"/>
      <c r="DI67" s="885">
        <v>0</v>
      </c>
      <c r="DJ67" s="885">
        <v>0</v>
      </c>
      <c r="DK67" s="885">
        <v>0</v>
      </c>
      <c r="DL67" s="885">
        <v>0</v>
      </c>
      <c r="DM67" s="885">
        <v>0</v>
      </c>
      <c r="DP67" s="3321">
        <f t="shared" si="29"/>
        <v>0</v>
      </c>
      <c r="DQ67" s="3321">
        <f t="shared" si="29"/>
        <v>0</v>
      </c>
      <c r="DR67" s="3321">
        <f t="shared" si="29"/>
        <v>0</v>
      </c>
      <c r="DS67" s="3321">
        <f t="shared" si="29"/>
        <v>0</v>
      </c>
      <c r="DT67" s="3321">
        <f t="shared" si="29"/>
        <v>0</v>
      </c>
    </row>
    <row r="68" spans="1:124" ht="13.5" hidden="1" customHeight="1">
      <c r="A68" s="1165"/>
      <c r="B68" s="1958"/>
      <c r="C68" s="1860"/>
      <c r="D68" s="3339"/>
      <c r="E68" s="1357">
        <v>0</v>
      </c>
      <c r="F68" s="1357">
        <v>0</v>
      </c>
      <c r="G68" s="1357">
        <v>0</v>
      </c>
      <c r="H68" s="1357">
        <v>0</v>
      </c>
      <c r="I68" s="1357">
        <v>0</v>
      </c>
      <c r="J68" s="1357">
        <v>0</v>
      </c>
      <c r="K68" s="1357">
        <v>0</v>
      </c>
      <c r="L68" s="1357">
        <f t="shared" si="8"/>
        <v>0</v>
      </c>
      <c r="M68" s="1440"/>
      <c r="N68" s="1440"/>
      <c r="O68" s="1440"/>
      <c r="P68" s="1440"/>
      <c r="Q68" s="1440"/>
      <c r="R68" s="1440"/>
      <c r="S68" s="1440"/>
      <c r="T68" s="1440">
        <f t="shared" si="9"/>
        <v>0</v>
      </c>
      <c r="U68" s="1951">
        <f t="shared" si="45"/>
        <v>0</v>
      </c>
      <c r="V68" s="891">
        <f t="shared" si="42"/>
        <v>0</v>
      </c>
      <c r="W68" s="891">
        <f t="shared" si="42"/>
        <v>0</v>
      </c>
      <c r="X68" s="891">
        <f t="shared" si="42"/>
        <v>0</v>
      </c>
      <c r="Y68" s="891">
        <f t="shared" si="42"/>
        <v>0</v>
      </c>
      <c r="Z68" s="891">
        <f t="shared" si="42"/>
        <v>0</v>
      </c>
      <c r="AA68" s="891">
        <f t="shared" si="42"/>
        <v>0</v>
      </c>
      <c r="AB68" s="1357">
        <f t="shared" si="11"/>
        <v>0</v>
      </c>
      <c r="AC68" s="1341"/>
      <c r="AD68" s="891"/>
      <c r="AE68" s="1357">
        <v>0</v>
      </c>
      <c r="AF68" s="1357">
        <v>0</v>
      </c>
      <c r="AG68" s="1357">
        <v>0</v>
      </c>
      <c r="AH68" s="1357">
        <v>0</v>
      </c>
      <c r="AI68" s="1357">
        <v>0</v>
      </c>
      <c r="AJ68" s="1357">
        <v>0</v>
      </c>
      <c r="AK68" s="1357">
        <f t="shared" si="12"/>
        <v>0</v>
      </c>
      <c r="AL68" s="999"/>
      <c r="AM68" s="1394"/>
      <c r="AN68" s="999"/>
      <c r="AO68" s="999"/>
      <c r="AP68" s="999"/>
      <c r="AQ68" s="1394"/>
      <c r="AR68" s="1394">
        <f t="shared" si="13"/>
        <v>0</v>
      </c>
      <c r="AS68" s="1358">
        <f t="shared" si="47"/>
        <v>0</v>
      </c>
      <c r="AT68" s="1357">
        <f t="shared" si="46"/>
        <v>0</v>
      </c>
      <c r="AU68" s="1357">
        <f t="shared" si="46"/>
        <v>0</v>
      </c>
      <c r="AV68" s="1357">
        <f t="shared" si="46"/>
        <v>0</v>
      </c>
      <c r="AW68" s="1357">
        <f t="shared" si="43"/>
        <v>0</v>
      </c>
      <c r="AX68" s="1357">
        <f t="shared" si="43"/>
        <v>0</v>
      </c>
      <c r="AY68" s="1357">
        <f t="shared" si="15"/>
        <v>0</v>
      </c>
      <c r="AZ68" s="3088">
        <f t="shared" si="16"/>
        <v>0</v>
      </c>
      <c r="BA68" s="3325"/>
      <c r="BB68" s="1357">
        <v>0</v>
      </c>
      <c r="BC68" s="1357">
        <v>0</v>
      </c>
      <c r="BD68" s="1357">
        <v>0</v>
      </c>
      <c r="BE68" s="1357">
        <v>0</v>
      </c>
      <c r="BF68" s="1357">
        <v>0</v>
      </c>
      <c r="BG68" s="1357">
        <f t="shared" si="17"/>
        <v>0</v>
      </c>
      <c r="BH68" s="891"/>
      <c r="BI68" s="891"/>
      <c r="BJ68" s="1397"/>
      <c r="BK68" s="1397"/>
      <c r="BL68" s="1397"/>
      <c r="BM68" s="1397">
        <f t="shared" si="18"/>
        <v>0</v>
      </c>
      <c r="BN68" s="1357">
        <f t="shared" si="44"/>
        <v>0</v>
      </c>
      <c r="BO68" s="1357">
        <f t="shared" si="44"/>
        <v>0</v>
      </c>
      <c r="BP68" s="1357">
        <f t="shared" si="44"/>
        <v>0</v>
      </c>
      <c r="BQ68" s="1357">
        <f t="shared" si="44"/>
        <v>0</v>
      </c>
      <c r="BR68" s="1357">
        <f t="shared" si="44"/>
        <v>0</v>
      </c>
      <c r="BS68" s="1357">
        <f t="shared" si="20"/>
        <v>0</v>
      </c>
      <c r="BT68" s="891"/>
      <c r="BU68" s="891"/>
      <c r="CD68" s="3319">
        <v>0</v>
      </c>
      <c r="CE68" s="3319">
        <v>0</v>
      </c>
      <c r="CF68" s="3319">
        <v>0</v>
      </c>
      <c r="CG68" s="3319">
        <v>0</v>
      </c>
      <c r="CH68" s="3319">
        <v>0</v>
      </c>
      <c r="CI68" s="3319">
        <v>0</v>
      </c>
      <c r="CJ68" s="3319">
        <v>0</v>
      </c>
      <c r="CK68" s="3320"/>
      <c r="CL68" s="3321">
        <f t="shared" si="21"/>
        <v>0</v>
      </c>
      <c r="CM68" s="3321">
        <f t="shared" si="21"/>
        <v>0</v>
      </c>
      <c r="CN68" s="3321">
        <f t="shared" si="21"/>
        <v>0</v>
      </c>
      <c r="CO68" s="3321">
        <f t="shared" si="21"/>
        <v>0</v>
      </c>
      <c r="CP68" s="3321">
        <f t="shared" si="41"/>
        <v>0</v>
      </c>
      <c r="CQ68" s="3321">
        <f t="shared" si="41"/>
        <v>0</v>
      </c>
      <c r="CR68" s="3321">
        <f t="shared" si="41"/>
        <v>0</v>
      </c>
      <c r="CS68" s="3321"/>
      <c r="CT68" s="885">
        <v>0</v>
      </c>
      <c r="CU68" s="885">
        <v>0</v>
      </c>
      <c r="CV68" s="885">
        <v>0</v>
      </c>
      <c r="CW68" s="885">
        <v>0</v>
      </c>
      <c r="CX68" s="885">
        <v>0</v>
      </c>
      <c r="CY68" s="885">
        <v>0</v>
      </c>
      <c r="DB68" s="3321">
        <f t="shared" si="35"/>
        <v>0</v>
      </c>
      <c r="DC68" s="3321">
        <f t="shared" si="48"/>
        <v>0</v>
      </c>
      <c r="DD68" s="3321">
        <f t="shared" si="49"/>
        <v>0</v>
      </c>
      <c r="DE68" s="3321">
        <f t="shared" si="50"/>
        <v>0</v>
      </c>
      <c r="DF68" s="3321">
        <f t="shared" si="51"/>
        <v>0</v>
      </c>
      <c r="DG68" s="3321">
        <f t="shared" si="52"/>
        <v>0</v>
      </c>
      <c r="DH68" s="3321"/>
      <c r="DI68" s="885">
        <v>0</v>
      </c>
      <c r="DJ68" s="885">
        <v>0</v>
      </c>
      <c r="DK68" s="885">
        <v>0</v>
      </c>
      <c r="DL68" s="885">
        <v>0</v>
      </c>
      <c r="DM68" s="885">
        <v>0</v>
      </c>
      <c r="DP68" s="3321">
        <f t="shared" si="29"/>
        <v>0</v>
      </c>
      <c r="DQ68" s="3321">
        <f t="shared" si="29"/>
        <v>0</v>
      </c>
      <c r="DR68" s="3321">
        <f t="shared" si="29"/>
        <v>0</v>
      </c>
      <c r="DS68" s="3321">
        <f t="shared" si="29"/>
        <v>0</v>
      </c>
      <c r="DT68" s="3321">
        <f t="shared" si="29"/>
        <v>0</v>
      </c>
    </row>
    <row r="69" spans="1:124" ht="13.5" hidden="1" customHeight="1">
      <c r="A69" s="1165"/>
      <c r="B69" s="1958"/>
      <c r="C69" s="1860"/>
      <c r="D69" s="3339"/>
      <c r="E69" s="1357">
        <v>0</v>
      </c>
      <c r="F69" s="1357">
        <v>0</v>
      </c>
      <c r="G69" s="1357">
        <v>0</v>
      </c>
      <c r="H69" s="1357">
        <v>0</v>
      </c>
      <c r="I69" s="1357">
        <v>0</v>
      </c>
      <c r="J69" s="1357">
        <v>0</v>
      </c>
      <c r="K69" s="1357">
        <v>0</v>
      </c>
      <c r="L69" s="1357">
        <f t="shared" si="8"/>
        <v>0</v>
      </c>
      <c r="M69" s="1440"/>
      <c r="N69" s="1440"/>
      <c r="O69" s="1440"/>
      <c r="P69" s="1440"/>
      <c r="Q69" s="1440"/>
      <c r="R69" s="1440"/>
      <c r="S69" s="1440"/>
      <c r="T69" s="1440">
        <f t="shared" si="9"/>
        <v>0</v>
      </c>
      <c r="U69" s="1951">
        <f t="shared" si="45"/>
        <v>0</v>
      </c>
      <c r="V69" s="891">
        <f t="shared" si="42"/>
        <v>0</v>
      </c>
      <c r="W69" s="891">
        <f t="shared" si="42"/>
        <v>0</v>
      </c>
      <c r="X69" s="891">
        <f t="shared" si="42"/>
        <v>0</v>
      </c>
      <c r="Y69" s="891">
        <f t="shared" si="42"/>
        <v>0</v>
      </c>
      <c r="Z69" s="891">
        <f t="shared" si="42"/>
        <v>0</v>
      </c>
      <c r="AA69" s="891">
        <f t="shared" si="42"/>
        <v>0</v>
      </c>
      <c r="AB69" s="1357">
        <f t="shared" si="11"/>
        <v>0</v>
      </c>
      <c r="AC69" s="1341"/>
      <c r="AD69" s="891"/>
      <c r="AE69" s="1357">
        <v>0</v>
      </c>
      <c r="AF69" s="1357">
        <v>0</v>
      </c>
      <c r="AG69" s="1357">
        <v>0</v>
      </c>
      <c r="AH69" s="1357">
        <v>0</v>
      </c>
      <c r="AI69" s="1357">
        <v>0</v>
      </c>
      <c r="AJ69" s="1357">
        <v>0</v>
      </c>
      <c r="AK69" s="1357">
        <f t="shared" si="12"/>
        <v>0</v>
      </c>
      <c r="AL69" s="999"/>
      <c r="AM69" s="1394"/>
      <c r="AN69" s="999"/>
      <c r="AO69" s="999"/>
      <c r="AP69" s="999"/>
      <c r="AQ69" s="1394"/>
      <c r="AR69" s="1394">
        <f t="shared" si="13"/>
        <v>0</v>
      </c>
      <c r="AS69" s="1358">
        <f t="shared" si="47"/>
        <v>0</v>
      </c>
      <c r="AT69" s="1357">
        <f t="shared" si="46"/>
        <v>0</v>
      </c>
      <c r="AU69" s="1357">
        <f t="shared" si="46"/>
        <v>0</v>
      </c>
      <c r="AV69" s="1357">
        <f t="shared" si="46"/>
        <v>0</v>
      </c>
      <c r="AW69" s="1357">
        <f t="shared" si="43"/>
        <v>0</v>
      </c>
      <c r="AX69" s="1357">
        <f t="shared" si="43"/>
        <v>0</v>
      </c>
      <c r="AY69" s="1357">
        <f t="shared" si="15"/>
        <v>0</v>
      </c>
      <c r="AZ69" s="3088">
        <f t="shared" si="16"/>
        <v>0</v>
      </c>
      <c r="BA69" s="3325"/>
      <c r="BB69" s="1357">
        <v>0</v>
      </c>
      <c r="BC69" s="1357">
        <v>0</v>
      </c>
      <c r="BD69" s="1357">
        <v>0</v>
      </c>
      <c r="BE69" s="1357">
        <v>0</v>
      </c>
      <c r="BF69" s="1357">
        <v>0</v>
      </c>
      <c r="BG69" s="1357">
        <f t="shared" si="17"/>
        <v>0</v>
      </c>
      <c r="BH69" s="891"/>
      <c r="BI69" s="891"/>
      <c r="BJ69" s="1397"/>
      <c r="BK69" s="1397"/>
      <c r="BL69" s="1397"/>
      <c r="BM69" s="1397">
        <f t="shared" si="18"/>
        <v>0</v>
      </c>
      <c r="BN69" s="1357">
        <f t="shared" si="44"/>
        <v>0</v>
      </c>
      <c r="BO69" s="1357">
        <f t="shared" si="44"/>
        <v>0</v>
      </c>
      <c r="BP69" s="1357">
        <f t="shared" si="44"/>
        <v>0</v>
      </c>
      <c r="BQ69" s="1357">
        <f t="shared" si="44"/>
        <v>0</v>
      </c>
      <c r="BR69" s="1357">
        <f t="shared" si="44"/>
        <v>0</v>
      </c>
      <c r="BS69" s="1357">
        <f t="shared" si="20"/>
        <v>0</v>
      </c>
      <c r="BT69" s="891"/>
      <c r="BU69" s="891"/>
      <c r="CD69" s="3319">
        <v>0</v>
      </c>
      <c r="CE69" s="3319">
        <v>0</v>
      </c>
      <c r="CF69" s="3319">
        <v>0</v>
      </c>
      <c r="CG69" s="3319">
        <v>0</v>
      </c>
      <c r="CH69" s="3319">
        <v>0</v>
      </c>
      <c r="CI69" s="3319">
        <v>0</v>
      </c>
      <c r="CJ69" s="3319">
        <v>0</v>
      </c>
      <c r="CK69" s="3320"/>
      <c r="CL69" s="3321">
        <f t="shared" si="21"/>
        <v>0</v>
      </c>
      <c r="CM69" s="3321">
        <f t="shared" si="21"/>
        <v>0</v>
      </c>
      <c r="CN69" s="3321">
        <f t="shared" si="21"/>
        <v>0</v>
      </c>
      <c r="CO69" s="3321">
        <f t="shared" si="21"/>
        <v>0</v>
      </c>
      <c r="CP69" s="3321">
        <f t="shared" si="41"/>
        <v>0</v>
      </c>
      <c r="CQ69" s="3321">
        <f t="shared" si="41"/>
        <v>0</v>
      </c>
      <c r="CR69" s="3321">
        <f t="shared" si="41"/>
        <v>0</v>
      </c>
      <c r="CS69" s="3321"/>
      <c r="CT69" s="885">
        <v>0</v>
      </c>
      <c r="CU69" s="885">
        <v>0</v>
      </c>
      <c r="CV69" s="885">
        <v>0</v>
      </c>
      <c r="CW69" s="885">
        <v>0</v>
      </c>
      <c r="CX69" s="885">
        <v>0</v>
      </c>
      <c r="CY69" s="885">
        <v>0</v>
      </c>
      <c r="DB69" s="3321">
        <f t="shared" si="35"/>
        <v>0</v>
      </c>
      <c r="DC69" s="3321">
        <f t="shared" si="48"/>
        <v>0</v>
      </c>
      <c r="DD69" s="3321">
        <f t="shared" si="49"/>
        <v>0</v>
      </c>
      <c r="DE69" s="3321">
        <f t="shared" si="50"/>
        <v>0</v>
      </c>
      <c r="DF69" s="3321">
        <f t="shared" si="51"/>
        <v>0</v>
      </c>
      <c r="DG69" s="3321">
        <f t="shared" si="52"/>
        <v>0</v>
      </c>
      <c r="DH69" s="3321"/>
      <c r="DI69" s="885">
        <v>0</v>
      </c>
      <c r="DJ69" s="885">
        <v>0</v>
      </c>
      <c r="DK69" s="885">
        <v>0</v>
      </c>
      <c r="DL69" s="885">
        <v>0</v>
      </c>
      <c r="DM69" s="885">
        <v>0</v>
      </c>
      <c r="DP69" s="3321">
        <f t="shared" si="29"/>
        <v>0</v>
      </c>
      <c r="DQ69" s="3321">
        <f t="shared" si="29"/>
        <v>0</v>
      </c>
      <c r="DR69" s="3321">
        <f t="shared" si="29"/>
        <v>0</v>
      </c>
      <c r="DS69" s="3321">
        <f t="shared" si="29"/>
        <v>0</v>
      </c>
      <c r="DT69" s="3321">
        <f t="shared" si="29"/>
        <v>0</v>
      </c>
    </row>
    <row r="70" spans="1:124" ht="13.5" hidden="1" customHeight="1">
      <c r="A70" s="1165"/>
      <c r="B70" s="1958"/>
      <c r="C70" s="1860"/>
      <c r="D70" s="3339"/>
      <c r="E70" s="1357">
        <v>0</v>
      </c>
      <c r="F70" s="1357">
        <v>0</v>
      </c>
      <c r="G70" s="1357">
        <v>0</v>
      </c>
      <c r="H70" s="1357">
        <v>0</v>
      </c>
      <c r="I70" s="1357">
        <v>0</v>
      </c>
      <c r="J70" s="1357">
        <v>0</v>
      </c>
      <c r="K70" s="1357">
        <v>0</v>
      </c>
      <c r="L70" s="1357">
        <f t="shared" si="8"/>
        <v>0</v>
      </c>
      <c r="M70" s="1440"/>
      <c r="N70" s="1440"/>
      <c r="O70" s="1440"/>
      <c r="P70" s="1440"/>
      <c r="Q70" s="1440"/>
      <c r="R70" s="1440"/>
      <c r="S70" s="1440"/>
      <c r="T70" s="1440">
        <f t="shared" si="9"/>
        <v>0</v>
      </c>
      <c r="U70" s="1951">
        <f t="shared" si="45"/>
        <v>0</v>
      </c>
      <c r="V70" s="891">
        <f t="shared" si="42"/>
        <v>0</v>
      </c>
      <c r="W70" s="891">
        <f t="shared" si="42"/>
        <v>0</v>
      </c>
      <c r="X70" s="891">
        <f t="shared" si="42"/>
        <v>0</v>
      </c>
      <c r="Y70" s="891">
        <f t="shared" si="42"/>
        <v>0</v>
      </c>
      <c r="Z70" s="891">
        <f t="shared" si="42"/>
        <v>0</v>
      </c>
      <c r="AA70" s="891">
        <f t="shared" si="42"/>
        <v>0</v>
      </c>
      <c r="AB70" s="1357">
        <f t="shared" si="11"/>
        <v>0</v>
      </c>
      <c r="AC70" s="1341"/>
      <c r="AD70" s="891"/>
      <c r="AE70" s="1357">
        <v>0</v>
      </c>
      <c r="AF70" s="1357">
        <v>0</v>
      </c>
      <c r="AG70" s="1357">
        <v>0</v>
      </c>
      <c r="AH70" s="1357">
        <v>0</v>
      </c>
      <c r="AI70" s="1357">
        <v>0</v>
      </c>
      <c r="AJ70" s="1357">
        <v>0</v>
      </c>
      <c r="AK70" s="1357">
        <f t="shared" si="12"/>
        <v>0</v>
      </c>
      <c r="AL70" s="999"/>
      <c r="AM70" s="1394"/>
      <c r="AN70" s="999"/>
      <c r="AO70" s="999"/>
      <c r="AP70" s="999"/>
      <c r="AQ70" s="1394"/>
      <c r="AR70" s="1394">
        <f t="shared" si="13"/>
        <v>0</v>
      </c>
      <c r="AS70" s="1358">
        <f t="shared" si="47"/>
        <v>0</v>
      </c>
      <c r="AT70" s="1357">
        <f t="shared" si="46"/>
        <v>0</v>
      </c>
      <c r="AU70" s="1357">
        <f t="shared" si="46"/>
        <v>0</v>
      </c>
      <c r="AV70" s="1357">
        <f t="shared" si="46"/>
        <v>0</v>
      </c>
      <c r="AW70" s="1357">
        <f t="shared" si="43"/>
        <v>0</v>
      </c>
      <c r="AX70" s="1357">
        <f t="shared" si="43"/>
        <v>0</v>
      </c>
      <c r="AY70" s="1357">
        <f t="shared" si="15"/>
        <v>0</v>
      </c>
      <c r="AZ70" s="3088">
        <f t="shared" si="16"/>
        <v>0</v>
      </c>
      <c r="BA70" s="3325"/>
      <c r="BB70" s="1357">
        <v>0</v>
      </c>
      <c r="BC70" s="1357">
        <v>0</v>
      </c>
      <c r="BD70" s="1357">
        <v>0</v>
      </c>
      <c r="BE70" s="1357">
        <v>0</v>
      </c>
      <c r="BF70" s="1357">
        <v>0</v>
      </c>
      <c r="BG70" s="1357">
        <f t="shared" si="17"/>
        <v>0</v>
      </c>
      <c r="BH70" s="891"/>
      <c r="BI70" s="891"/>
      <c r="BJ70" s="1397"/>
      <c r="BK70" s="1397"/>
      <c r="BL70" s="1397"/>
      <c r="BM70" s="1397">
        <f t="shared" si="18"/>
        <v>0</v>
      </c>
      <c r="BN70" s="1357">
        <f t="shared" si="44"/>
        <v>0</v>
      </c>
      <c r="BO70" s="1357">
        <f t="shared" si="44"/>
        <v>0</v>
      </c>
      <c r="BP70" s="1357">
        <f t="shared" si="44"/>
        <v>0</v>
      </c>
      <c r="BQ70" s="1357">
        <f t="shared" si="44"/>
        <v>0</v>
      </c>
      <c r="BR70" s="1357">
        <f t="shared" si="44"/>
        <v>0</v>
      </c>
      <c r="BS70" s="1357">
        <f t="shared" si="20"/>
        <v>0</v>
      </c>
      <c r="BT70" s="891"/>
      <c r="BU70" s="891"/>
      <c r="CD70" s="3319">
        <v>0</v>
      </c>
      <c r="CE70" s="3319">
        <v>0</v>
      </c>
      <c r="CF70" s="3319">
        <v>0</v>
      </c>
      <c r="CG70" s="3319">
        <v>0</v>
      </c>
      <c r="CH70" s="3319">
        <v>0</v>
      </c>
      <c r="CI70" s="3319">
        <v>0</v>
      </c>
      <c r="CJ70" s="3319">
        <v>0</v>
      </c>
      <c r="CK70" s="3320"/>
      <c r="CL70" s="3321">
        <f t="shared" si="21"/>
        <v>0</v>
      </c>
      <c r="CM70" s="3321">
        <f t="shared" si="21"/>
        <v>0</v>
      </c>
      <c r="CN70" s="3321">
        <f t="shared" si="21"/>
        <v>0</v>
      </c>
      <c r="CO70" s="3321">
        <f t="shared" si="21"/>
        <v>0</v>
      </c>
      <c r="CP70" s="3321">
        <f t="shared" si="41"/>
        <v>0</v>
      </c>
      <c r="CQ70" s="3321">
        <f t="shared" si="41"/>
        <v>0</v>
      </c>
      <c r="CR70" s="3321">
        <f t="shared" si="41"/>
        <v>0</v>
      </c>
      <c r="CS70" s="3321"/>
      <c r="CT70" s="885">
        <v>0</v>
      </c>
      <c r="CU70" s="885">
        <v>0</v>
      </c>
      <c r="CV70" s="885">
        <v>0</v>
      </c>
      <c r="CW70" s="885">
        <v>0</v>
      </c>
      <c r="CX70" s="885">
        <v>0</v>
      </c>
      <c r="CY70" s="885">
        <v>0</v>
      </c>
      <c r="DB70" s="3321">
        <f t="shared" si="35"/>
        <v>0</v>
      </c>
      <c r="DC70" s="3321">
        <f t="shared" si="48"/>
        <v>0</v>
      </c>
      <c r="DD70" s="3321">
        <f t="shared" si="49"/>
        <v>0</v>
      </c>
      <c r="DE70" s="3321">
        <f t="shared" si="50"/>
        <v>0</v>
      </c>
      <c r="DF70" s="3321">
        <f t="shared" si="51"/>
        <v>0</v>
      </c>
      <c r="DG70" s="3321">
        <f t="shared" si="52"/>
        <v>0</v>
      </c>
      <c r="DH70" s="3321"/>
      <c r="DI70" s="885">
        <v>0</v>
      </c>
      <c r="DJ70" s="885">
        <v>0</v>
      </c>
      <c r="DK70" s="885">
        <v>0</v>
      </c>
      <c r="DL70" s="885">
        <v>0</v>
      </c>
      <c r="DM70" s="885">
        <v>0</v>
      </c>
      <c r="DP70" s="3321">
        <f t="shared" si="29"/>
        <v>0</v>
      </c>
      <c r="DQ70" s="3321">
        <f t="shared" si="29"/>
        <v>0</v>
      </c>
      <c r="DR70" s="3321">
        <f t="shared" si="29"/>
        <v>0</v>
      </c>
      <c r="DS70" s="3321">
        <f t="shared" si="29"/>
        <v>0</v>
      </c>
      <c r="DT70" s="3321">
        <f t="shared" si="29"/>
        <v>0</v>
      </c>
    </row>
    <row r="71" spans="1:124" ht="13.5" hidden="1" customHeight="1">
      <c r="A71" s="1165"/>
      <c r="B71" s="1958"/>
      <c r="C71" s="1860"/>
      <c r="D71" s="3339"/>
      <c r="E71" s="1412">
        <v>0</v>
      </c>
      <c r="F71" s="1357">
        <v>0</v>
      </c>
      <c r="G71" s="1357">
        <v>0</v>
      </c>
      <c r="H71" s="1357">
        <v>0</v>
      </c>
      <c r="I71" s="1357">
        <v>0</v>
      </c>
      <c r="J71" s="1357">
        <v>0</v>
      </c>
      <c r="K71" s="1357">
        <v>0</v>
      </c>
      <c r="L71" s="1357">
        <f t="shared" si="8"/>
        <v>0</v>
      </c>
      <c r="M71" s="1641"/>
      <c r="N71" s="1960"/>
      <c r="O71" s="1440"/>
      <c r="P71" s="1440"/>
      <c r="Q71" s="1440"/>
      <c r="R71" s="1440"/>
      <c r="S71" s="1440"/>
      <c r="T71" s="1440">
        <f t="shared" si="9"/>
        <v>0</v>
      </c>
      <c r="U71" s="1951">
        <f t="shared" si="45"/>
        <v>0</v>
      </c>
      <c r="V71" s="891">
        <f t="shared" si="42"/>
        <v>0</v>
      </c>
      <c r="W71" s="891">
        <f t="shared" si="42"/>
        <v>0</v>
      </c>
      <c r="X71" s="891">
        <f t="shared" si="42"/>
        <v>0</v>
      </c>
      <c r="Y71" s="891">
        <f t="shared" si="42"/>
        <v>0</v>
      </c>
      <c r="Z71" s="891">
        <f t="shared" si="42"/>
        <v>0</v>
      </c>
      <c r="AA71" s="891">
        <f t="shared" si="42"/>
        <v>0</v>
      </c>
      <c r="AB71" s="1357">
        <f t="shared" si="11"/>
        <v>0</v>
      </c>
      <c r="AC71" s="1341"/>
      <c r="AD71" s="891"/>
      <c r="AE71" s="1357">
        <v>0</v>
      </c>
      <c r="AF71" s="1357">
        <v>0</v>
      </c>
      <c r="AG71" s="1357">
        <v>0</v>
      </c>
      <c r="AH71" s="1357">
        <v>0</v>
      </c>
      <c r="AI71" s="1357">
        <v>0</v>
      </c>
      <c r="AJ71" s="1357">
        <v>0</v>
      </c>
      <c r="AK71" s="1357">
        <f t="shared" si="12"/>
        <v>0</v>
      </c>
      <c r="AL71" s="999"/>
      <c r="AM71" s="1394"/>
      <c r="AN71" s="999"/>
      <c r="AO71" s="999"/>
      <c r="AP71" s="999"/>
      <c r="AQ71" s="1394"/>
      <c r="AR71" s="1394">
        <f t="shared" si="13"/>
        <v>0</v>
      </c>
      <c r="AS71" s="1358">
        <f t="shared" si="47"/>
        <v>0</v>
      </c>
      <c r="AT71" s="1357">
        <f t="shared" si="46"/>
        <v>0</v>
      </c>
      <c r="AU71" s="1357">
        <f t="shared" si="46"/>
        <v>0</v>
      </c>
      <c r="AV71" s="1357">
        <f t="shared" si="46"/>
        <v>0</v>
      </c>
      <c r="AW71" s="1357">
        <f t="shared" si="43"/>
        <v>0</v>
      </c>
      <c r="AX71" s="1357">
        <f t="shared" si="43"/>
        <v>0</v>
      </c>
      <c r="AY71" s="1357">
        <f t="shared" si="15"/>
        <v>0</v>
      </c>
      <c r="AZ71" s="3088">
        <f t="shared" si="16"/>
        <v>0</v>
      </c>
      <c r="BA71" s="3325"/>
      <c r="BB71" s="1357">
        <v>0</v>
      </c>
      <c r="BC71" s="1357">
        <v>0</v>
      </c>
      <c r="BD71" s="1357">
        <v>0</v>
      </c>
      <c r="BE71" s="1357">
        <v>0</v>
      </c>
      <c r="BF71" s="1357">
        <v>0</v>
      </c>
      <c r="BG71" s="1357">
        <f t="shared" si="17"/>
        <v>0</v>
      </c>
      <c r="BH71" s="891"/>
      <c r="BI71" s="891"/>
      <c r="BJ71" s="1397"/>
      <c r="BK71" s="1397"/>
      <c r="BL71" s="1397"/>
      <c r="BM71" s="1397">
        <f t="shared" si="18"/>
        <v>0</v>
      </c>
      <c r="BN71" s="1357">
        <f t="shared" si="44"/>
        <v>0</v>
      </c>
      <c r="BO71" s="1357">
        <f t="shared" si="44"/>
        <v>0</v>
      </c>
      <c r="BP71" s="1357">
        <f t="shared" si="44"/>
        <v>0</v>
      </c>
      <c r="BQ71" s="1357">
        <f t="shared" si="44"/>
        <v>0</v>
      </c>
      <c r="BR71" s="1357">
        <f t="shared" si="44"/>
        <v>0</v>
      </c>
      <c r="BS71" s="1357">
        <f t="shared" si="20"/>
        <v>0</v>
      </c>
      <c r="BT71" s="891"/>
      <c r="BU71" s="891"/>
      <c r="CD71" s="3319">
        <v>0</v>
      </c>
      <c r="CE71" s="3319">
        <v>0</v>
      </c>
      <c r="CF71" s="3319">
        <v>0</v>
      </c>
      <c r="CG71" s="3319">
        <v>0</v>
      </c>
      <c r="CH71" s="3319">
        <v>0</v>
      </c>
      <c r="CI71" s="3319">
        <v>0</v>
      </c>
      <c r="CJ71" s="3319">
        <v>0</v>
      </c>
      <c r="CK71" s="3320"/>
      <c r="CL71" s="3321">
        <f t="shared" si="21"/>
        <v>0</v>
      </c>
      <c r="CM71" s="3321">
        <f t="shared" si="21"/>
        <v>0</v>
      </c>
      <c r="CN71" s="3321">
        <f t="shared" si="21"/>
        <v>0</v>
      </c>
      <c r="CO71" s="3321">
        <f t="shared" si="21"/>
        <v>0</v>
      </c>
      <c r="CP71" s="3321">
        <f t="shared" si="41"/>
        <v>0</v>
      </c>
      <c r="CQ71" s="3321">
        <f t="shared" si="41"/>
        <v>0</v>
      </c>
      <c r="CR71" s="3321">
        <f t="shared" si="41"/>
        <v>0</v>
      </c>
      <c r="CS71" s="3321"/>
      <c r="CT71" s="885">
        <v>0</v>
      </c>
      <c r="CU71" s="885">
        <v>0</v>
      </c>
      <c r="CV71" s="885">
        <v>0</v>
      </c>
      <c r="CW71" s="885">
        <v>0</v>
      </c>
      <c r="CX71" s="885">
        <v>0</v>
      </c>
      <c r="CY71" s="885">
        <v>0</v>
      </c>
      <c r="DB71" s="3321">
        <f t="shared" si="35"/>
        <v>0</v>
      </c>
      <c r="DC71" s="3321">
        <f t="shared" si="48"/>
        <v>0</v>
      </c>
      <c r="DD71" s="3321">
        <f t="shared" si="49"/>
        <v>0</v>
      </c>
      <c r="DE71" s="3321">
        <f t="shared" si="50"/>
        <v>0</v>
      </c>
      <c r="DF71" s="3321">
        <f t="shared" si="51"/>
        <v>0</v>
      </c>
      <c r="DG71" s="3321">
        <f t="shared" si="52"/>
        <v>0</v>
      </c>
      <c r="DH71" s="3321"/>
      <c r="DI71" s="885">
        <v>0</v>
      </c>
      <c r="DJ71" s="885">
        <v>0</v>
      </c>
      <c r="DK71" s="885">
        <v>0</v>
      </c>
      <c r="DL71" s="885">
        <v>0</v>
      </c>
      <c r="DM71" s="885">
        <v>0</v>
      </c>
      <c r="DP71" s="3321">
        <f t="shared" si="29"/>
        <v>0</v>
      </c>
      <c r="DQ71" s="3321">
        <f t="shared" si="29"/>
        <v>0</v>
      </c>
      <c r="DR71" s="3321">
        <f t="shared" si="29"/>
        <v>0</v>
      </c>
      <c r="DS71" s="3321">
        <f t="shared" si="29"/>
        <v>0</v>
      </c>
      <c r="DT71" s="3321">
        <f t="shared" si="29"/>
        <v>0</v>
      </c>
    </row>
    <row r="72" spans="1:124" ht="24" hidden="1" customHeight="1">
      <c r="A72" s="911">
        <v>4</v>
      </c>
      <c r="B72" s="1958" t="s">
        <v>1091</v>
      </c>
      <c r="C72" s="1368" t="s">
        <v>1036</v>
      </c>
      <c r="D72" s="3339"/>
      <c r="E72" s="1357">
        <v>0</v>
      </c>
      <c r="F72" s="1357">
        <v>0</v>
      </c>
      <c r="G72" s="1357">
        <v>0</v>
      </c>
      <c r="H72" s="1357">
        <v>0</v>
      </c>
      <c r="I72" s="1357">
        <v>0</v>
      </c>
      <c r="J72" s="1357">
        <v>0</v>
      </c>
      <c r="K72" s="1357">
        <v>0</v>
      </c>
      <c r="L72" s="1357">
        <f t="shared" si="8"/>
        <v>0</v>
      </c>
      <c r="M72" s="1440"/>
      <c r="N72" s="1440"/>
      <c r="O72" s="1440"/>
      <c r="P72" s="1440"/>
      <c r="Q72" s="1440"/>
      <c r="R72" s="1440"/>
      <c r="S72" s="1440"/>
      <c r="T72" s="1440">
        <f t="shared" si="9"/>
        <v>0</v>
      </c>
      <c r="U72" s="1951">
        <f t="shared" si="45"/>
        <v>0</v>
      </c>
      <c r="V72" s="891">
        <f t="shared" si="42"/>
        <v>0</v>
      </c>
      <c r="W72" s="891">
        <f t="shared" si="42"/>
        <v>0</v>
      </c>
      <c r="X72" s="891">
        <f t="shared" si="42"/>
        <v>0</v>
      </c>
      <c r="Y72" s="891">
        <f t="shared" si="42"/>
        <v>0</v>
      </c>
      <c r="Z72" s="891">
        <f t="shared" si="42"/>
        <v>0</v>
      </c>
      <c r="AA72" s="891">
        <f t="shared" si="42"/>
        <v>0</v>
      </c>
      <c r="AB72" s="1357">
        <f t="shared" si="11"/>
        <v>0</v>
      </c>
      <c r="AC72" s="1341"/>
      <c r="AD72" s="891"/>
      <c r="AE72" s="1357">
        <v>0</v>
      </c>
      <c r="AF72" s="1357">
        <v>0</v>
      </c>
      <c r="AG72" s="1357">
        <v>0</v>
      </c>
      <c r="AH72" s="1357">
        <v>0</v>
      </c>
      <c r="AI72" s="1357">
        <v>0</v>
      </c>
      <c r="AJ72" s="1357">
        <v>0</v>
      </c>
      <c r="AK72" s="1357">
        <f t="shared" si="12"/>
        <v>0</v>
      </c>
      <c r="AL72" s="999"/>
      <c r="AM72" s="1394"/>
      <c r="AN72" s="999"/>
      <c r="AO72" s="999"/>
      <c r="AP72" s="999"/>
      <c r="AQ72" s="1394"/>
      <c r="AR72" s="1394">
        <f t="shared" si="13"/>
        <v>0</v>
      </c>
      <c r="AS72" s="1358">
        <f t="shared" si="47"/>
        <v>0</v>
      </c>
      <c r="AT72" s="1357">
        <f t="shared" si="46"/>
        <v>0</v>
      </c>
      <c r="AU72" s="1357">
        <f t="shared" si="46"/>
        <v>0</v>
      </c>
      <c r="AV72" s="1357">
        <f t="shared" si="46"/>
        <v>0</v>
      </c>
      <c r="AW72" s="1357">
        <f t="shared" si="43"/>
        <v>0</v>
      </c>
      <c r="AX72" s="1357">
        <f t="shared" si="43"/>
        <v>0</v>
      </c>
      <c r="AY72" s="1357">
        <f t="shared" si="15"/>
        <v>0</v>
      </c>
      <c r="AZ72" s="3088">
        <f t="shared" si="16"/>
        <v>0</v>
      </c>
      <c r="BA72" s="3325"/>
      <c r="BB72" s="1357">
        <v>0</v>
      </c>
      <c r="BC72" s="1357">
        <v>0</v>
      </c>
      <c r="BD72" s="1357">
        <v>0</v>
      </c>
      <c r="BE72" s="1357">
        <v>0</v>
      </c>
      <c r="BF72" s="1357">
        <v>0</v>
      </c>
      <c r="BG72" s="1357">
        <f t="shared" si="17"/>
        <v>0</v>
      </c>
      <c r="BH72" s="891"/>
      <c r="BI72" s="891"/>
      <c r="BJ72" s="1397"/>
      <c r="BK72" s="1397"/>
      <c r="BL72" s="1397"/>
      <c r="BM72" s="1397">
        <f t="shared" si="18"/>
        <v>0</v>
      </c>
      <c r="BN72" s="1357">
        <f t="shared" si="44"/>
        <v>0</v>
      </c>
      <c r="BO72" s="1357">
        <f t="shared" si="44"/>
        <v>0</v>
      </c>
      <c r="BP72" s="1357">
        <f t="shared" si="44"/>
        <v>0</v>
      </c>
      <c r="BQ72" s="1357">
        <f t="shared" si="44"/>
        <v>0</v>
      </c>
      <c r="BR72" s="1357">
        <f t="shared" si="44"/>
        <v>0</v>
      </c>
      <c r="BS72" s="1357">
        <f t="shared" si="20"/>
        <v>0</v>
      </c>
      <c r="BT72" s="891"/>
      <c r="BU72" s="891"/>
      <c r="CD72" s="3319">
        <v>0</v>
      </c>
      <c r="CE72" s="3319">
        <v>0</v>
      </c>
      <c r="CF72" s="3319">
        <v>0</v>
      </c>
      <c r="CG72" s="3319">
        <v>0</v>
      </c>
      <c r="CH72" s="3319">
        <v>0</v>
      </c>
      <c r="CI72" s="3319">
        <v>0</v>
      </c>
      <c r="CJ72" s="3319">
        <v>0</v>
      </c>
      <c r="CK72" s="3320"/>
      <c r="CL72" s="3321">
        <f t="shared" si="21"/>
        <v>0</v>
      </c>
      <c r="CM72" s="3321">
        <f t="shared" si="21"/>
        <v>0</v>
      </c>
      <c r="CN72" s="3321">
        <f t="shared" si="21"/>
        <v>0</v>
      </c>
      <c r="CO72" s="3321">
        <f t="shared" si="21"/>
        <v>0</v>
      </c>
      <c r="CP72" s="3321">
        <f t="shared" si="41"/>
        <v>0</v>
      </c>
      <c r="CQ72" s="3321">
        <f t="shared" si="41"/>
        <v>0</v>
      </c>
      <c r="CR72" s="3321">
        <f t="shared" si="41"/>
        <v>0</v>
      </c>
      <c r="CS72" s="3321"/>
      <c r="CT72" s="885">
        <v>0</v>
      </c>
      <c r="CU72" s="885">
        <v>0</v>
      </c>
      <c r="CV72" s="885">
        <v>0</v>
      </c>
      <c r="CW72" s="885">
        <v>0</v>
      </c>
      <c r="CX72" s="885">
        <v>0</v>
      </c>
      <c r="CY72" s="885">
        <v>0</v>
      </c>
      <c r="DB72" s="3321">
        <f t="shared" si="35"/>
        <v>0</v>
      </c>
      <c r="DC72" s="3321">
        <f t="shared" si="48"/>
        <v>0</v>
      </c>
      <c r="DD72" s="3321">
        <f t="shared" si="49"/>
        <v>0</v>
      </c>
      <c r="DE72" s="3321">
        <f t="shared" si="50"/>
        <v>0</v>
      </c>
      <c r="DF72" s="3321">
        <f t="shared" si="51"/>
        <v>0</v>
      </c>
      <c r="DG72" s="3321">
        <f t="shared" si="52"/>
        <v>0</v>
      </c>
      <c r="DH72" s="3321"/>
      <c r="DI72" s="885">
        <v>0</v>
      </c>
      <c r="DJ72" s="885">
        <v>0</v>
      </c>
      <c r="DK72" s="885">
        <v>0</v>
      </c>
      <c r="DL72" s="885">
        <v>0</v>
      </c>
      <c r="DM72" s="885">
        <v>0</v>
      </c>
      <c r="DP72" s="3321">
        <f t="shared" si="29"/>
        <v>0</v>
      </c>
      <c r="DQ72" s="3321">
        <f t="shared" si="29"/>
        <v>0</v>
      </c>
      <c r="DR72" s="3321">
        <f t="shared" si="29"/>
        <v>0</v>
      </c>
      <c r="DS72" s="3321">
        <f t="shared" si="29"/>
        <v>0</v>
      </c>
      <c r="DT72" s="3321">
        <f t="shared" si="29"/>
        <v>0</v>
      </c>
    </row>
    <row r="73" spans="1:124" ht="22.5" hidden="1" customHeight="1">
      <c r="A73" s="1165"/>
      <c r="B73" s="1400"/>
      <c r="C73" s="1368" t="s">
        <v>747</v>
      </c>
      <c r="D73" s="3326"/>
      <c r="E73" s="1372">
        <v>0</v>
      </c>
      <c r="F73" s="1372">
        <v>0</v>
      </c>
      <c r="G73" s="1372">
        <v>0</v>
      </c>
      <c r="H73" s="1372">
        <v>0</v>
      </c>
      <c r="I73" s="1372">
        <v>0</v>
      </c>
      <c r="J73" s="1372">
        <v>0</v>
      </c>
      <c r="K73" s="1372">
        <v>0</v>
      </c>
      <c r="L73" s="1372">
        <f t="shared" si="8"/>
        <v>0</v>
      </c>
      <c r="M73" s="1496"/>
      <c r="N73" s="1496"/>
      <c r="O73" s="1496"/>
      <c r="P73" s="1496"/>
      <c r="Q73" s="1496"/>
      <c r="R73" s="1496"/>
      <c r="S73" s="1496"/>
      <c r="T73" s="1444">
        <f t="shared" si="9"/>
        <v>0</v>
      </c>
      <c r="U73" s="1951">
        <f t="shared" si="45"/>
        <v>0</v>
      </c>
      <c r="V73" s="891">
        <f t="shared" si="42"/>
        <v>0</v>
      </c>
      <c r="W73" s="891">
        <f t="shared" si="42"/>
        <v>0</v>
      </c>
      <c r="X73" s="891">
        <f t="shared" si="42"/>
        <v>0</v>
      </c>
      <c r="Y73" s="891">
        <f t="shared" si="42"/>
        <v>0</v>
      </c>
      <c r="Z73" s="891">
        <f t="shared" si="42"/>
        <v>0</v>
      </c>
      <c r="AA73" s="891">
        <f t="shared" si="42"/>
        <v>0</v>
      </c>
      <c r="AB73" s="1374">
        <f t="shared" si="11"/>
        <v>0</v>
      </c>
      <c r="AC73" s="1341"/>
      <c r="AD73" s="889"/>
      <c r="AE73" s="1372">
        <v>0</v>
      </c>
      <c r="AF73" s="1372">
        <v>0</v>
      </c>
      <c r="AG73" s="1372">
        <v>0</v>
      </c>
      <c r="AH73" s="1372">
        <v>0</v>
      </c>
      <c r="AI73" s="1372">
        <v>0</v>
      </c>
      <c r="AJ73" s="1372">
        <v>0</v>
      </c>
      <c r="AK73" s="1372">
        <f t="shared" si="12"/>
        <v>0</v>
      </c>
      <c r="AL73" s="1414"/>
      <c r="AM73" s="1402"/>
      <c r="AN73" s="1414"/>
      <c r="AO73" s="1414"/>
      <c r="AP73" s="1414"/>
      <c r="AQ73" s="1415"/>
      <c r="AR73" s="1402">
        <f t="shared" si="13"/>
        <v>0</v>
      </c>
      <c r="AS73" s="1358">
        <f t="shared" si="47"/>
        <v>0</v>
      </c>
      <c r="AT73" s="1357">
        <f t="shared" si="46"/>
        <v>0</v>
      </c>
      <c r="AU73" s="1357">
        <f t="shared" si="46"/>
        <v>0</v>
      </c>
      <c r="AV73" s="1357">
        <f t="shared" si="46"/>
        <v>0</v>
      </c>
      <c r="AW73" s="1357">
        <f t="shared" si="43"/>
        <v>0</v>
      </c>
      <c r="AX73" s="1357">
        <f t="shared" si="43"/>
        <v>0</v>
      </c>
      <c r="AY73" s="1357">
        <f t="shared" si="15"/>
        <v>0</v>
      </c>
      <c r="AZ73" s="3113">
        <f t="shared" si="16"/>
        <v>0</v>
      </c>
      <c r="BA73" s="3341"/>
      <c r="BB73" s="1372">
        <v>0</v>
      </c>
      <c r="BC73" s="1372">
        <v>0</v>
      </c>
      <c r="BD73" s="1372">
        <v>0</v>
      </c>
      <c r="BE73" s="1372">
        <v>0</v>
      </c>
      <c r="BF73" s="1372">
        <v>0</v>
      </c>
      <c r="BG73" s="1372">
        <f t="shared" si="17"/>
        <v>0</v>
      </c>
      <c r="BH73" s="1560"/>
      <c r="BI73" s="1560"/>
      <c r="BJ73" s="2975"/>
      <c r="BK73" s="2975"/>
      <c r="BL73" s="2975"/>
      <c r="BM73" s="1405">
        <f t="shared" si="18"/>
        <v>0</v>
      </c>
      <c r="BN73" s="1372">
        <f t="shared" si="44"/>
        <v>0</v>
      </c>
      <c r="BO73" s="1372">
        <f t="shared" si="44"/>
        <v>0</v>
      </c>
      <c r="BP73" s="1357">
        <f t="shared" si="44"/>
        <v>0</v>
      </c>
      <c r="BQ73" s="1357">
        <f t="shared" si="44"/>
        <v>0</v>
      </c>
      <c r="BR73" s="1357">
        <f t="shared" si="44"/>
        <v>0</v>
      </c>
      <c r="BS73" s="1374">
        <f t="shared" si="20"/>
        <v>0</v>
      </c>
      <c r="BT73" s="889"/>
      <c r="BU73" s="889"/>
      <c r="CD73" s="3319">
        <v>0</v>
      </c>
      <c r="CE73" s="3319">
        <v>0</v>
      </c>
      <c r="CF73" s="3319">
        <v>0</v>
      </c>
      <c r="CG73" s="3319">
        <v>0</v>
      </c>
      <c r="CH73" s="3319">
        <v>0</v>
      </c>
      <c r="CI73" s="3319">
        <v>0</v>
      </c>
      <c r="CJ73" s="3319">
        <v>0</v>
      </c>
      <c r="CK73" s="3320"/>
      <c r="CL73" s="3321">
        <f t="shared" si="21"/>
        <v>0</v>
      </c>
      <c r="CM73" s="3321">
        <f t="shared" si="21"/>
        <v>0</v>
      </c>
      <c r="CN73" s="3321">
        <f t="shared" si="21"/>
        <v>0</v>
      </c>
      <c r="CO73" s="3321">
        <f t="shared" si="21"/>
        <v>0</v>
      </c>
      <c r="CP73" s="3321">
        <f t="shared" si="41"/>
        <v>0</v>
      </c>
      <c r="CQ73" s="3321">
        <f t="shared" si="41"/>
        <v>0</v>
      </c>
      <c r="CR73" s="3321">
        <f t="shared" si="41"/>
        <v>0</v>
      </c>
      <c r="CS73" s="3321"/>
      <c r="CT73" s="885">
        <v>0</v>
      </c>
      <c r="CU73" s="885">
        <v>0</v>
      </c>
      <c r="CV73" s="885">
        <v>0</v>
      </c>
      <c r="CW73" s="885">
        <v>0</v>
      </c>
      <c r="CX73" s="885">
        <v>0</v>
      </c>
      <c r="CY73" s="885">
        <v>0</v>
      </c>
      <c r="DB73" s="3321">
        <f t="shared" si="35"/>
        <v>0</v>
      </c>
      <c r="DC73" s="3321">
        <f t="shared" si="48"/>
        <v>0</v>
      </c>
      <c r="DD73" s="3321">
        <f t="shared" si="49"/>
        <v>0</v>
      </c>
      <c r="DE73" s="3321">
        <f t="shared" si="50"/>
        <v>0</v>
      </c>
      <c r="DF73" s="3321">
        <f t="shared" si="51"/>
        <v>0</v>
      </c>
      <c r="DG73" s="3321">
        <f t="shared" si="52"/>
        <v>0</v>
      </c>
      <c r="DH73" s="3321"/>
      <c r="DI73" s="885">
        <v>0</v>
      </c>
      <c r="DJ73" s="885">
        <v>0</v>
      </c>
      <c r="DK73" s="885">
        <v>0</v>
      </c>
      <c r="DL73" s="885">
        <v>0</v>
      </c>
      <c r="DM73" s="885">
        <v>0</v>
      </c>
      <c r="DP73" s="3321">
        <f t="shared" si="29"/>
        <v>0</v>
      </c>
      <c r="DQ73" s="3321">
        <f t="shared" si="29"/>
        <v>0</v>
      </c>
      <c r="DR73" s="3321">
        <f t="shared" si="29"/>
        <v>0</v>
      </c>
      <c r="DS73" s="3321">
        <f t="shared" si="29"/>
        <v>0</v>
      </c>
      <c r="DT73" s="3321">
        <f t="shared" si="29"/>
        <v>0</v>
      </c>
    </row>
    <row r="74" spans="1:124" ht="18" customHeight="1">
      <c r="A74" s="1165" t="s">
        <v>759</v>
      </c>
      <c r="B74" s="3315" t="s">
        <v>497</v>
      </c>
      <c r="C74" s="2897" t="s">
        <v>490</v>
      </c>
      <c r="D74" s="3342"/>
      <c r="E74" s="1917">
        <v>9.6999999999999993</v>
      </c>
      <c r="F74" s="1917">
        <v>3875.3999999999978</v>
      </c>
      <c r="G74" s="1917">
        <v>190875.80000000002</v>
      </c>
      <c r="H74" s="1917">
        <v>0</v>
      </c>
      <c r="I74" s="1917">
        <v>0</v>
      </c>
      <c r="J74" s="1917">
        <v>5364.5</v>
      </c>
      <c r="K74" s="1917">
        <v>128748</v>
      </c>
      <c r="L74" s="1917">
        <f t="shared" si="8"/>
        <v>328863.7</v>
      </c>
      <c r="M74" s="1926">
        <f t="shared" ref="M74:S74" si="53">SUM(M75:M94)</f>
        <v>0</v>
      </c>
      <c r="N74" s="1926">
        <f t="shared" si="53"/>
        <v>0</v>
      </c>
      <c r="O74" s="1926">
        <f t="shared" si="53"/>
        <v>0</v>
      </c>
      <c r="P74" s="1926">
        <f>SUM(P75:P94)</f>
        <v>0</v>
      </c>
      <c r="Q74" s="1926">
        <f>SUM(Q75:Q94)</f>
        <v>0</v>
      </c>
      <c r="R74" s="1926">
        <f t="shared" si="53"/>
        <v>0</v>
      </c>
      <c r="S74" s="1926">
        <f t="shared" si="53"/>
        <v>0</v>
      </c>
      <c r="T74" s="1926">
        <f t="shared" si="9"/>
        <v>0</v>
      </c>
      <c r="U74" s="2899">
        <f t="shared" ref="U74:AA74" si="54">SUM(U75:U94)</f>
        <v>9.6999999999999993</v>
      </c>
      <c r="V74" s="1917">
        <f t="shared" si="54"/>
        <v>3875.3999999999978</v>
      </c>
      <c r="W74" s="1917">
        <f t="shared" si="54"/>
        <v>190875.80000000002</v>
      </c>
      <c r="X74" s="1917">
        <f t="shared" si="54"/>
        <v>0</v>
      </c>
      <c r="Y74" s="1917">
        <f>SUM(Y75:Y94)</f>
        <v>0</v>
      </c>
      <c r="Z74" s="1917">
        <f t="shared" si="54"/>
        <v>5614.5</v>
      </c>
      <c r="AA74" s="1917">
        <f t="shared" si="54"/>
        <v>134748</v>
      </c>
      <c r="AB74" s="1917">
        <f t="shared" si="11"/>
        <v>335113.7</v>
      </c>
      <c r="AC74" s="3330"/>
      <c r="AD74" s="1917"/>
      <c r="AE74" s="1917">
        <v>5</v>
      </c>
      <c r="AF74" s="1917">
        <v>0</v>
      </c>
      <c r="AG74" s="1917">
        <v>97270.8</v>
      </c>
      <c r="AH74" s="1917">
        <v>0</v>
      </c>
      <c r="AI74" s="1917">
        <v>0</v>
      </c>
      <c r="AJ74" s="1917">
        <v>0</v>
      </c>
      <c r="AK74" s="1917">
        <f t="shared" si="12"/>
        <v>97270.8</v>
      </c>
      <c r="AL74" s="1917">
        <f t="shared" ref="AL74:AQ74" si="55">SUM(AL75:AL94)</f>
        <v>0</v>
      </c>
      <c r="AM74" s="1926">
        <f t="shared" si="55"/>
        <v>0</v>
      </c>
      <c r="AN74" s="1917">
        <f t="shared" si="55"/>
        <v>0</v>
      </c>
      <c r="AO74" s="1917">
        <f t="shared" si="55"/>
        <v>0</v>
      </c>
      <c r="AP74" s="1917">
        <f t="shared" si="55"/>
        <v>0</v>
      </c>
      <c r="AQ74" s="1926">
        <f t="shared" si="55"/>
        <v>0</v>
      </c>
      <c r="AR74" s="1926">
        <f t="shared" si="13"/>
        <v>0</v>
      </c>
      <c r="AS74" s="3316">
        <f t="shared" ref="AS74:AX74" si="56">SUM(AS75:AS94)</f>
        <v>5</v>
      </c>
      <c r="AT74" s="1917">
        <f t="shared" si="56"/>
        <v>0</v>
      </c>
      <c r="AU74" s="1917">
        <f t="shared" si="56"/>
        <v>97270.8</v>
      </c>
      <c r="AV74" s="1917">
        <f t="shared" si="56"/>
        <v>0</v>
      </c>
      <c r="AW74" s="1917">
        <f>SUM(AW75:AW94)</f>
        <v>0</v>
      </c>
      <c r="AX74" s="1917">
        <f t="shared" si="56"/>
        <v>0</v>
      </c>
      <c r="AY74" s="1917">
        <f t="shared" si="15"/>
        <v>97270.8</v>
      </c>
      <c r="AZ74" s="3317">
        <f t="shared" si="16"/>
        <v>0</v>
      </c>
      <c r="BA74" s="3318"/>
      <c r="BB74" s="1917">
        <v>0</v>
      </c>
      <c r="BC74" s="1917">
        <v>0</v>
      </c>
      <c r="BD74" s="1917">
        <v>0</v>
      </c>
      <c r="BE74" s="1917">
        <v>0</v>
      </c>
      <c r="BF74" s="1917">
        <v>0</v>
      </c>
      <c r="BG74" s="1917">
        <f t="shared" si="17"/>
        <v>0</v>
      </c>
      <c r="BH74" s="923">
        <f>SUM(BH75:BH94)</f>
        <v>0</v>
      </c>
      <c r="BI74" s="923">
        <f>SUM(BI75:BI94)</f>
        <v>0</v>
      </c>
      <c r="BJ74" s="951">
        <f>SUM(BJ75:BJ94)</f>
        <v>0</v>
      </c>
      <c r="BK74" s="951">
        <f>SUM(BK75:BK94)</f>
        <v>0</v>
      </c>
      <c r="BL74" s="951">
        <f>SUM(BL75:BL94)</f>
        <v>0</v>
      </c>
      <c r="BM74" s="951">
        <f t="shared" si="18"/>
        <v>0</v>
      </c>
      <c r="BN74" s="923">
        <f>SUM(BN75:BN94)</f>
        <v>0</v>
      </c>
      <c r="BO74" s="923">
        <f>SUM(BO75:BO94)</f>
        <v>0</v>
      </c>
      <c r="BP74" s="923">
        <f>SUM(BP75:BP94)</f>
        <v>0</v>
      </c>
      <c r="BQ74" s="923">
        <f>SUM(BQ75:BQ94)</f>
        <v>0</v>
      </c>
      <c r="BR74" s="923">
        <f>SUM(BR75:BR94)</f>
        <v>0</v>
      </c>
      <c r="BS74" s="923">
        <f t="shared" si="20"/>
        <v>0</v>
      </c>
      <c r="BT74" s="923"/>
      <c r="BU74" s="923"/>
      <c r="CD74" s="3319">
        <v>15.739000000000001</v>
      </c>
      <c r="CE74" s="3319">
        <v>961.19999999999982</v>
      </c>
      <c r="CF74" s="3319">
        <v>94301.1</v>
      </c>
      <c r="CG74" s="3319">
        <v>0</v>
      </c>
      <c r="CH74" s="3319">
        <v>0</v>
      </c>
      <c r="CI74" s="3319">
        <v>11633.900003333332</v>
      </c>
      <c r="CJ74" s="3319">
        <v>279212.59999999998</v>
      </c>
      <c r="CK74" s="3320"/>
      <c r="CL74" s="3321">
        <f t="shared" si="21"/>
        <v>6.0390000000000015</v>
      </c>
      <c r="CM74" s="3321">
        <f t="shared" si="21"/>
        <v>-2914.199999999998</v>
      </c>
      <c r="CN74" s="3321">
        <f t="shared" si="21"/>
        <v>-96574.700000000012</v>
      </c>
      <c r="CO74" s="3321">
        <f t="shared" si="21"/>
        <v>0</v>
      </c>
      <c r="CP74" s="3321">
        <f t="shared" si="41"/>
        <v>0</v>
      </c>
      <c r="CQ74" s="3321">
        <f t="shared" si="41"/>
        <v>6019.4000033333323</v>
      </c>
      <c r="CR74" s="3321">
        <f t="shared" si="41"/>
        <v>144464.59999999998</v>
      </c>
      <c r="CS74" s="3321"/>
      <c r="CT74" s="885">
        <v>9.6999999999999993</v>
      </c>
      <c r="CU74" s="885">
        <v>3875.3999999999978</v>
      </c>
      <c r="CV74" s="885">
        <v>190875.80000000002</v>
      </c>
      <c r="CW74" s="885">
        <v>0</v>
      </c>
      <c r="CX74" s="885">
        <v>5364.5</v>
      </c>
      <c r="CY74" s="885">
        <v>128748</v>
      </c>
      <c r="DB74" s="3321">
        <f t="shared" si="35"/>
        <v>4.6999999999999993</v>
      </c>
      <c r="DC74" s="3321">
        <f t="shared" si="48"/>
        <v>3875.3999999999978</v>
      </c>
      <c r="DD74" s="3321">
        <f t="shared" si="49"/>
        <v>93605.000000000015</v>
      </c>
      <c r="DE74" s="3321">
        <f t="shared" si="50"/>
        <v>0</v>
      </c>
      <c r="DF74" s="3321">
        <f t="shared" si="51"/>
        <v>5364.5</v>
      </c>
      <c r="DG74" s="3321">
        <f t="shared" si="52"/>
        <v>128748</v>
      </c>
      <c r="DH74" s="3321"/>
      <c r="DI74" s="885">
        <v>5</v>
      </c>
      <c r="DJ74" s="885">
        <v>0</v>
      </c>
      <c r="DK74" s="885">
        <v>97270.8</v>
      </c>
      <c r="DL74" s="885">
        <v>0</v>
      </c>
      <c r="DM74" s="885">
        <v>0</v>
      </c>
      <c r="DP74" s="3321">
        <f t="shared" si="29"/>
        <v>5</v>
      </c>
      <c r="DQ74" s="3321">
        <f t="shared" si="29"/>
        <v>0</v>
      </c>
      <c r="DR74" s="3321">
        <f t="shared" si="29"/>
        <v>97270.8</v>
      </c>
      <c r="DS74" s="3321">
        <f t="shared" si="29"/>
        <v>0</v>
      </c>
      <c r="DT74" s="3321">
        <f t="shared" si="29"/>
        <v>0</v>
      </c>
    </row>
    <row r="75" spans="1:124" ht="18" customHeight="1">
      <c r="A75" s="1170" t="s">
        <v>80</v>
      </c>
      <c r="B75" s="1420" t="s">
        <v>499</v>
      </c>
      <c r="C75" s="1421" t="s">
        <v>216</v>
      </c>
      <c r="D75" s="3322"/>
      <c r="E75" s="1422">
        <v>6</v>
      </c>
      <c r="F75" s="1422">
        <v>3875.3999999999978</v>
      </c>
      <c r="G75" s="1422">
        <v>185809.5</v>
      </c>
      <c r="H75" s="1422">
        <v>0</v>
      </c>
      <c r="I75" s="1422">
        <v>0</v>
      </c>
      <c r="J75" s="1422">
        <v>0</v>
      </c>
      <c r="K75" s="1422">
        <v>0</v>
      </c>
      <c r="L75" s="1422">
        <f t="shared" si="8"/>
        <v>189684.9</v>
      </c>
      <c r="M75" s="1640"/>
      <c r="N75" s="1440"/>
      <c r="O75" s="1440"/>
      <c r="P75" s="1440"/>
      <c r="Q75" s="1640"/>
      <c r="R75" s="1640">
        <f>S75/24</f>
        <v>0</v>
      </c>
      <c r="S75" s="1640"/>
      <c r="T75" s="1640">
        <f t="shared" si="9"/>
        <v>0</v>
      </c>
      <c r="U75" s="2987">
        <f>E75+M75</f>
        <v>6</v>
      </c>
      <c r="V75" s="1339">
        <f t="shared" ref="V75:AA99" si="57">F75+N75</f>
        <v>3875.3999999999978</v>
      </c>
      <c r="W75" s="1339">
        <f t="shared" si="57"/>
        <v>185809.5</v>
      </c>
      <c r="X75" s="1339">
        <f t="shared" si="57"/>
        <v>0</v>
      </c>
      <c r="Y75" s="1339">
        <f t="shared" si="57"/>
        <v>0</v>
      </c>
      <c r="Z75" s="1339">
        <f t="shared" si="57"/>
        <v>0</v>
      </c>
      <c r="AA75" s="1339">
        <f t="shared" si="57"/>
        <v>0</v>
      </c>
      <c r="AB75" s="1718">
        <f t="shared" si="11"/>
        <v>189684.9</v>
      </c>
      <c r="AC75" s="1341"/>
      <c r="AD75" s="1339"/>
      <c r="AE75" s="1422">
        <v>0</v>
      </c>
      <c r="AF75" s="1422">
        <v>0</v>
      </c>
      <c r="AG75" s="1422">
        <v>0</v>
      </c>
      <c r="AH75" s="1422">
        <v>0</v>
      </c>
      <c r="AI75" s="1422">
        <v>0</v>
      </c>
      <c r="AJ75" s="1422">
        <v>0</v>
      </c>
      <c r="AK75" s="1422">
        <f t="shared" si="12"/>
        <v>0</v>
      </c>
      <c r="AL75" s="1425"/>
      <c r="AM75" s="1426"/>
      <c r="AN75" s="1425"/>
      <c r="AO75" s="1425"/>
      <c r="AP75" s="1425">
        <f t="shared" ref="AP75:AP80" si="58">AQ75/24</f>
        <v>0</v>
      </c>
      <c r="AQ75" s="1427"/>
      <c r="AR75" s="1426">
        <f t="shared" si="13"/>
        <v>0</v>
      </c>
      <c r="AS75" s="1358">
        <f t="shared" ref="AS75:AX94" si="59">AE75+AL75</f>
        <v>0</v>
      </c>
      <c r="AT75" s="1357">
        <f t="shared" si="59"/>
        <v>0</v>
      </c>
      <c r="AU75" s="1357">
        <f t="shared" si="59"/>
        <v>0</v>
      </c>
      <c r="AV75" s="1357">
        <f t="shared" si="59"/>
        <v>0</v>
      </c>
      <c r="AW75" s="1357">
        <f t="shared" si="59"/>
        <v>0</v>
      </c>
      <c r="AX75" s="1357">
        <f t="shared" si="59"/>
        <v>0</v>
      </c>
      <c r="AY75" s="1357">
        <f t="shared" si="15"/>
        <v>0</v>
      </c>
      <c r="AZ75" s="3088">
        <f t="shared" si="16"/>
        <v>0</v>
      </c>
      <c r="BA75" s="3023"/>
      <c r="BB75" s="1422">
        <v>0</v>
      </c>
      <c r="BC75" s="1422">
        <v>0</v>
      </c>
      <c r="BD75" s="1422">
        <v>0</v>
      </c>
      <c r="BE75" s="1422">
        <v>0</v>
      </c>
      <c r="BF75" s="1422">
        <v>0</v>
      </c>
      <c r="BG75" s="1422">
        <f t="shared" si="17"/>
        <v>0</v>
      </c>
      <c r="BH75" s="1339"/>
      <c r="BI75" s="1339"/>
      <c r="BJ75" s="1449"/>
      <c r="BK75" s="1449">
        <f>BL75/24</f>
        <v>0</v>
      </c>
      <c r="BL75" s="1449"/>
      <c r="BM75" s="1449">
        <f t="shared" si="18"/>
        <v>0</v>
      </c>
      <c r="BN75" s="1339">
        <f t="shared" ref="BN75:BR94" si="60">BB75+BH75</f>
        <v>0</v>
      </c>
      <c r="BO75" s="1339">
        <f t="shared" si="60"/>
        <v>0</v>
      </c>
      <c r="BP75" s="1339">
        <f t="shared" si="60"/>
        <v>0</v>
      </c>
      <c r="BQ75" s="1339">
        <f t="shared" si="60"/>
        <v>0</v>
      </c>
      <c r="BR75" s="1339">
        <f t="shared" si="60"/>
        <v>0</v>
      </c>
      <c r="BS75" s="1339">
        <f t="shared" si="20"/>
        <v>0</v>
      </c>
      <c r="BT75" s="1339"/>
      <c r="BU75" s="1339"/>
      <c r="CD75" s="3319">
        <v>4</v>
      </c>
      <c r="CE75" s="3319">
        <v>0</v>
      </c>
      <c r="CF75" s="3319">
        <v>31162.2</v>
      </c>
      <c r="CG75" s="3319">
        <v>0</v>
      </c>
      <c r="CH75" s="3319">
        <v>0</v>
      </c>
      <c r="CI75" s="3319">
        <v>3250</v>
      </c>
      <c r="CJ75" s="3319">
        <v>78000</v>
      </c>
      <c r="CK75" s="3320"/>
      <c r="CL75" s="3321">
        <f t="shared" si="21"/>
        <v>-2</v>
      </c>
      <c r="CM75" s="3321">
        <f t="shared" si="21"/>
        <v>-3875.3999999999978</v>
      </c>
      <c r="CN75" s="3321">
        <f t="shared" si="21"/>
        <v>-154647.29999999999</v>
      </c>
      <c r="CO75" s="3321">
        <f t="shared" si="21"/>
        <v>0</v>
      </c>
      <c r="CP75" s="3321">
        <f t="shared" si="41"/>
        <v>0</v>
      </c>
      <c r="CQ75" s="3321">
        <f t="shared" si="41"/>
        <v>3250</v>
      </c>
      <c r="CR75" s="3321">
        <f t="shared" si="41"/>
        <v>78000</v>
      </c>
      <c r="CS75" s="3321"/>
      <c r="CT75" s="885">
        <v>6</v>
      </c>
      <c r="CU75" s="885">
        <v>3875.3999999999978</v>
      </c>
      <c r="CV75" s="885">
        <v>185809.5</v>
      </c>
      <c r="CW75" s="885">
        <v>0</v>
      </c>
      <c r="CX75" s="885">
        <v>0</v>
      </c>
      <c r="CY75" s="885">
        <v>0</v>
      </c>
      <c r="DB75" s="3321">
        <f t="shared" si="35"/>
        <v>6</v>
      </c>
      <c r="DC75" s="3321">
        <f t="shared" si="48"/>
        <v>3875.3999999999978</v>
      </c>
      <c r="DD75" s="3321">
        <f t="shared" si="49"/>
        <v>185809.5</v>
      </c>
      <c r="DE75" s="3321">
        <f t="shared" si="50"/>
        <v>0</v>
      </c>
      <c r="DF75" s="3321">
        <f t="shared" si="51"/>
        <v>0</v>
      </c>
      <c r="DG75" s="3321">
        <f t="shared" si="52"/>
        <v>0</v>
      </c>
      <c r="DH75" s="3321"/>
      <c r="DI75" s="885">
        <v>0</v>
      </c>
      <c r="DJ75" s="885">
        <v>0</v>
      </c>
      <c r="DK75" s="885">
        <v>0</v>
      </c>
      <c r="DL75" s="885">
        <v>0</v>
      </c>
      <c r="DM75" s="885">
        <v>0</v>
      </c>
      <c r="DP75" s="3321">
        <f t="shared" si="29"/>
        <v>0</v>
      </c>
      <c r="DQ75" s="3321">
        <f t="shared" si="29"/>
        <v>0</v>
      </c>
      <c r="DR75" s="3321">
        <f t="shared" si="29"/>
        <v>0</v>
      </c>
      <c r="DS75" s="3321">
        <f t="shared" si="29"/>
        <v>0</v>
      </c>
      <c r="DT75" s="3321">
        <f t="shared" si="29"/>
        <v>0</v>
      </c>
    </row>
    <row r="76" spans="1:124" ht="24" hidden="1" customHeight="1">
      <c r="A76" s="1170" t="s">
        <v>80</v>
      </c>
      <c r="B76" s="1431" t="s">
        <v>735</v>
      </c>
      <c r="C76" s="1368" t="s">
        <v>409</v>
      </c>
      <c r="D76" s="3323"/>
      <c r="E76" s="1432">
        <v>0</v>
      </c>
      <c r="F76" s="1432">
        <v>0</v>
      </c>
      <c r="G76" s="1432">
        <v>0</v>
      </c>
      <c r="H76" s="1432">
        <v>0</v>
      </c>
      <c r="I76" s="1432">
        <v>0</v>
      </c>
      <c r="J76" s="1432">
        <v>0</v>
      </c>
      <c r="K76" s="1432">
        <v>0</v>
      </c>
      <c r="L76" s="1432">
        <f t="shared" ref="L76:L139" si="61">SUM(F76:K76)</f>
        <v>0</v>
      </c>
      <c r="M76" s="1440"/>
      <c r="N76" s="1440"/>
      <c r="O76" s="1440"/>
      <c r="P76" s="1440"/>
      <c r="Q76" s="1440"/>
      <c r="R76" s="1440">
        <f>S76/24</f>
        <v>0</v>
      </c>
      <c r="S76" s="1440"/>
      <c r="T76" s="1440">
        <f t="shared" ref="T76:T139" si="62">SUM(N76:S76)</f>
        <v>0</v>
      </c>
      <c r="U76" s="1951">
        <f t="shared" ref="U76:U99" si="63">E76+M76</f>
        <v>0</v>
      </c>
      <c r="V76" s="891">
        <f t="shared" si="57"/>
        <v>0</v>
      </c>
      <c r="W76" s="891">
        <f t="shared" si="57"/>
        <v>0</v>
      </c>
      <c r="X76" s="891">
        <f t="shared" si="57"/>
        <v>0</v>
      </c>
      <c r="Y76" s="891">
        <f t="shared" si="57"/>
        <v>0</v>
      </c>
      <c r="Z76" s="891">
        <f t="shared" si="57"/>
        <v>0</v>
      </c>
      <c r="AA76" s="891">
        <f t="shared" si="57"/>
        <v>0</v>
      </c>
      <c r="AB76" s="1719">
        <f t="shared" ref="AB76:AB139" si="64">SUM(V76:AA76)</f>
        <v>0</v>
      </c>
      <c r="AC76" s="1341"/>
      <c r="AD76" s="891"/>
      <c r="AE76" s="1357">
        <v>0</v>
      </c>
      <c r="AF76" s="1432">
        <v>0</v>
      </c>
      <c r="AG76" s="1432">
        <v>0</v>
      </c>
      <c r="AH76" s="1432">
        <v>0</v>
      </c>
      <c r="AI76" s="1432">
        <v>0</v>
      </c>
      <c r="AJ76" s="1432">
        <v>0</v>
      </c>
      <c r="AK76" s="1432">
        <f t="shared" ref="AK76:AK139" si="65">SUM(AF76:AJ76)</f>
        <v>0</v>
      </c>
      <c r="AL76" s="1360"/>
      <c r="AM76" s="1361"/>
      <c r="AN76" s="1360"/>
      <c r="AO76" s="1360"/>
      <c r="AP76" s="1360">
        <f t="shared" si="58"/>
        <v>0</v>
      </c>
      <c r="AQ76" s="1361"/>
      <c r="AR76" s="1361">
        <f t="shared" ref="AR76:AR139" si="66">SUM(AM76:AQ76)</f>
        <v>0</v>
      </c>
      <c r="AS76" s="1951">
        <f t="shared" si="59"/>
        <v>0</v>
      </c>
      <c r="AT76" s="1357">
        <f t="shared" si="59"/>
        <v>0</v>
      </c>
      <c r="AU76" s="1357">
        <f t="shared" si="59"/>
        <v>0</v>
      </c>
      <c r="AV76" s="1357">
        <f t="shared" si="59"/>
        <v>0</v>
      </c>
      <c r="AW76" s="1357">
        <f t="shared" si="59"/>
        <v>0</v>
      </c>
      <c r="AX76" s="1357">
        <f t="shared" si="59"/>
        <v>0</v>
      </c>
      <c r="AY76" s="1357">
        <f t="shared" ref="AY76:AY139" si="67">SUM(AT76:AX76)</f>
        <v>0</v>
      </c>
      <c r="AZ76" s="3088">
        <f t="shared" ref="AZ76:AZ139" si="68">AX76/24-AW76</f>
        <v>0</v>
      </c>
      <c r="BA76" s="3325"/>
      <c r="BB76" s="1357">
        <v>0</v>
      </c>
      <c r="BC76" s="1432">
        <v>0</v>
      </c>
      <c r="BD76" s="1432">
        <v>0</v>
      </c>
      <c r="BE76" s="1432">
        <v>0</v>
      </c>
      <c r="BF76" s="1432">
        <v>0</v>
      </c>
      <c r="BG76" s="1432">
        <f t="shared" ref="BG76:BG139" si="69">SUM(BC76:BF76)</f>
        <v>0</v>
      </c>
      <c r="BH76" s="1357"/>
      <c r="BI76" s="1357"/>
      <c r="BJ76" s="1366"/>
      <c r="BK76" s="1366">
        <f>BL76/24</f>
        <v>0</v>
      </c>
      <c r="BL76" s="1366"/>
      <c r="BM76" s="1366">
        <f t="shared" ref="BM76:BM139" si="70">SUM(BI76:BL76)</f>
        <v>0</v>
      </c>
      <c r="BN76" s="1357">
        <f t="shared" si="60"/>
        <v>0</v>
      </c>
      <c r="BO76" s="1357">
        <f t="shared" si="60"/>
        <v>0</v>
      </c>
      <c r="BP76" s="1357">
        <f t="shared" si="60"/>
        <v>0</v>
      </c>
      <c r="BQ76" s="1357">
        <f t="shared" si="60"/>
        <v>0</v>
      </c>
      <c r="BR76" s="1357">
        <f t="shared" si="60"/>
        <v>0</v>
      </c>
      <c r="BS76" s="1357">
        <f t="shared" ref="BS76:BS139" si="71">SUM(BO76:BR76)</f>
        <v>0</v>
      </c>
      <c r="BT76" s="891"/>
      <c r="BU76" s="891"/>
      <c r="CD76" s="3319">
        <v>8.3390000000000004</v>
      </c>
      <c r="CE76" s="3319">
        <v>0</v>
      </c>
      <c r="CF76" s="3319">
        <v>13560.300000000003</v>
      </c>
      <c r="CG76" s="3319">
        <v>0</v>
      </c>
      <c r="CH76" s="3319">
        <v>0</v>
      </c>
      <c r="CI76" s="3319">
        <v>3250</v>
      </c>
      <c r="CJ76" s="3319">
        <v>78000</v>
      </c>
      <c r="CK76" s="3320"/>
      <c r="CL76" s="3321">
        <f t="shared" ref="CL76:CR129" si="72">CD76-U76</f>
        <v>8.3390000000000004</v>
      </c>
      <c r="CM76" s="3321">
        <f t="shared" si="72"/>
        <v>0</v>
      </c>
      <c r="CN76" s="3321">
        <f t="shared" si="72"/>
        <v>13560.300000000003</v>
      </c>
      <c r="CO76" s="3321">
        <f t="shared" si="72"/>
        <v>0</v>
      </c>
      <c r="CP76" s="3321">
        <f t="shared" si="41"/>
        <v>0</v>
      </c>
      <c r="CQ76" s="3321">
        <f t="shared" si="41"/>
        <v>3250</v>
      </c>
      <c r="CR76" s="3321">
        <f t="shared" si="41"/>
        <v>78000</v>
      </c>
      <c r="CS76" s="3321"/>
      <c r="CT76" s="885">
        <v>0</v>
      </c>
      <c r="CU76" s="885">
        <v>0</v>
      </c>
      <c r="CV76" s="885">
        <v>0</v>
      </c>
      <c r="CW76" s="885">
        <v>0</v>
      </c>
      <c r="CX76" s="885">
        <v>0</v>
      </c>
      <c r="CY76" s="885">
        <v>0</v>
      </c>
      <c r="DB76" s="3321">
        <f t="shared" ref="DB76:DG118" si="73">CT76-AS76</f>
        <v>0</v>
      </c>
      <c r="DC76" s="3321">
        <f t="shared" si="73"/>
        <v>0</v>
      </c>
      <c r="DD76" s="3321">
        <f t="shared" si="73"/>
        <v>0</v>
      </c>
      <c r="DE76" s="3321">
        <f t="shared" si="73"/>
        <v>0</v>
      </c>
      <c r="DF76" s="3321">
        <f t="shared" si="73"/>
        <v>0</v>
      </c>
      <c r="DG76" s="3321">
        <f t="shared" si="73"/>
        <v>0</v>
      </c>
      <c r="DH76" s="3321"/>
      <c r="DI76" s="885">
        <v>0</v>
      </c>
      <c r="DJ76" s="885">
        <v>0</v>
      </c>
      <c r="DK76" s="885">
        <v>0</v>
      </c>
      <c r="DL76" s="885">
        <v>0</v>
      </c>
      <c r="DM76" s="885">
        <v>0</v>
      </c>
      <c r="DP76" s="3321">
        <f t="shared" si="29"/>
        <v>0</v>
      </c>
      <c r="DQ76" s="3321">
        <f t="shared" si="29"/>
        <v>0</v>
      </c>
      <c r="DR76" s="3321">
        <f t="shared" si="29"/>
        <v>0</v>
      </c>
      <c r="DS76" s="3321">
        <f t="shared" si="29"/>
        <v>0</v>
      </c>
      <c r="DT76" s="3321">
        <f t="shared" si="29"/>
        <v>0</v>
      </c>
    </row>
    <row r="77" spans="1:124" ht="23.25" customHeight="1">
      <c r="A77" s="912">
        <v>5</v>
      </c>
      <c r="B77" s="1431" t="s">
        <v>735</v>
      </c>
      <c r="C77" s="1368" t="s">
        <v>1092</v>
      </c>
      <c r="D77" s="3323"/>
      <c r="E77" s="1432">
        <v>0</v>
      </c>
      <c r="F77" s="1432">
        <v>0</v>
      </c>
      <c r="G77" s="1432">
        <v>0</v>
      </c>
      <c r="H77" s="1432">
        <v>0</v>
      </c>
      <c r="I77" s="1432">
        <v>0</v>
      </c>
      <c r="J77" s="1432">
        <v>0</v>
      </c>
      <c r="K77" s="1432">
        <v>0</v>
      </c>
      <c r="L77" s="1432">
        <f t="shared" si="61"/>
        <v>0</v>
      </c>
      <c r="M77" s="1440"/>
      <c r="N77" s="1440"/>
      <c r="O77" s="1440"/>
      <c r="P77" s="1440"/>
      <c r="Q77" s="1440"/>
      <c r="R77" s="1440">
        <f>S77/24</f>
        <v>0</v>
      </c>
      <c r="S77" s="1440"/>
      <c r="T77" s="1440">
        <f t="shared" si="62"/>
        <v>0</v>
      </c>
      <c r="U77" s="1951">
        <f t="shared" si="63"/>
        <v>0</v>
      </c>
      <c r="V77" s="891">
        <f t="shared" si="57"/>
        <v>0</v>
      </c>
      <c r="W77" s="891">
        <f t="shared" si="57"/>
        <v>0</v>
      </c>
      <c r="X77" s="891">
        <f t="shared" si="57"/>
        <v>0</v>
      </c>
      <c r="Y77" s="891">
        <f t="shared" si="57"/>
        <v>0</v>
      </c>
      <c r="Z77" s="891">
        <f t="shared" si="57"/>
        <v>0</v>
      </c>
      <c r="AA77" s="891">
        <f t="shared" si="57"/>
        <v>0</v>
      </c>
      <c r="AB77" s="1719">
        <f t="shared" si="64"/>
        <v>0</v>
      </c>
      <c r="AC77" s="1341"/>
      <c r="AD77" s="891"/>
      <c r="AE77" s="1357">
        <v>5</v>
      </c>
      <c r="AF77" s="1432">
        <v>0</v>
      </c>
      <c r="AG77" s="1432">
        <v>97270.8</v>
      </c>
      <c r="AH77" s="1432">
        <v>0</v>
      </c>
      <c r="AI77" s="1432">
        <v>0</v>
      </c>
      <c r="AJ77" s="1432">
        <v>0</v>
      </c>
      <c r="AK77" s="1432">
        <f t="shared" si="65"/>
        <v>97270.8</v>
      </c>
      <c r="AL77" s="1360"/>
      <c r="AM77" s="1361"/>
      <c r="AN77" s="1360"/>
      <c r="AO77" s="1360"/>
      <c r="AP77" s="1360">
        <f t="shared" si="58"/>
        <v>0</v>
      </c>
      <c r="AQ77" s="1361"/>
      <c r="AR77" s="1361">
        <f t="shared" si="66"/>
        <v>0</v>
      </c>
      <c r="AS77" s="1358">
        <f t="shared" si="59"/>
        <v>5</v>
      </c>
      <c r="AT77" s="1357">
        <f t="shared" si="59"/>
        <v>0</v>
      </c>
      <c r="AU77" s="1357">
        <f t="shared" si="59"/>
        <v>97270.8</v>
      </c>
      <c r="AV77" s="1357">
        <f t="shared" si="59"/>
        <v>0</v>
      </c>
      <c r="AW77" s="1357">
        <f t="shared" si="59"/>
        <v>0</v>
      </c>
      <c r="AX77" s="1357">
        <f t="shared" si="59"/>
        <v>0</v>
      </c>
      <c r="AY77" s="1357">
        <f t="shared" si="67"/>
        <v>97270.8</v>
      </c>
      <c r="AZ77" s="3088">
        <f t="shared" si="68"/>
        <v>0</v>
      </c>
      <c r="BA77" s="3333"/>
      <c r="BB77" s="1357">
        <v>0</v>
      </c>
      <c r="BC77" s="1432">
        <v>0</v>
      </c>
      <c r="BD77" s="1432">
        <v>0</v>
      </c>
      <c r="BE77" s="1432">
        <v>0</v>
      </c>
      <c r="BF77" s="1432">
        <v>0</v>
      </c>
      <c r="BG77" s="1432">
        <f t="shared" si="69"/>
        <v>0</v>
      </c>
      <c r="BH77" s="1357"/>
      <c r="BI77" s="1357">
        <v>0</v>
      </c>
      <c r="BJ77" s="1366"/>
      <c r="BK77" s="1366">
        <f>BL77/24</f>
        <v>0</v>
      </c>
      <c r="BL77" s="1366"/>
      <c r="BM77" s="1366">
        <f t="shared" si="70"/>
        <v>0</v>
      </c>
      <c r="BN77" s="1357">
        <f t="shared" si="60"/>
        <v>0</v>
      </c>
      <c r="BO77" s="1357">
        <f t="shared" si="60"/>
        <v>0</v>
      </c>
      <c r="BP77" s="1357">
        <f t="shared" si="60"/>
        <v>0</v>
      </c>
      <c r="BQ77" s="1357">
        <f t="shared" si="60"/>
        <v>0</v>
      </c>
      <c r="BR77" s="1357">
        <f t="shared" si="60"/>
        <v>0</v>
      </c>
      <c r="BS77" s="1357">
        <f t="shared" si="71"/>
        <v>0</v>
      </c>
      <c r="BT77" s="891" t="s">
        <v>1540</v>
      </c>
      <c r="BU77" s="891" t="s">
        <v>1541</v>
      </c>
      <c r="CD77" s="3319">
        <v>0</v>
      </c>
      <c r="CE77" s="3319">
        <v>0</v>
      </c>
      <c r="CF77" s="3319">
        <v>0</v>
      </c>
      <c r="CG77" s="3319">
        <v>0</v>
      </c>
      <c r="CH77" s="3319">
        <v>0</v>
      </c>
      <c r="CI77" s="3319">
        <v>0</v>
      </c>
      <c r="CJ77" s="3319">
        <v>0</v>
      </c>
      <c r="CK77" s="3320"/>
      <c r="CL77" s="3321">
        <f t="shared" si="72"/>
        <v>0</v>
      </c>
      <c r="CM77" s="3321">
        <f t="shared" si="72"/>
        <v>0</v>
      </c>
      <c r="CN77" s="3321">
        <f t="shared" si="72"/>
        <v>0</v>
      </c>
      <c r="CO77" s="3321">
        <f t="shared" si="72"/>
        <v>0</v>
      </c>
      <c r="CP77" s="3321">
        <f t="shared" si="41"/>
        <v>0</v>
      </c>
      <c r="CQ77" s="3321">
        <f t="shared" si="41"/>
        <v>0</v>
      </c>
      <c r="CR77" s="3321">
        <f t="shared" si="41"/>
        <v>0</v>
      </c>
      <c r="CS77" s="3321"/>
      <c r="CT77" s="885">
        <v>0</v>
      </c>
      <c r="CU77" s="885">
        <v>0</v>
      </c>
      <c r="CV77" s="885">
        <v>0</v>
      </c>
      <c r="CW77" s="885">
        <v>0</v>
      </c>
      <c r="CX77" s="885">
        <v>0</v>
      </c>
      <c r="CY77" s="885">
        <v>0</v>
      </c>
      <c r="DB77" s="3321">
        <f t="shared" si="73"/>
        <v>-5</v>
      </c>
      <c r="DC77" s="3321">
        <f t="shared" si="73"/>
        <v>0</v>
      </c>
      <c r="DD77" s="3321">
        <f t="shared" si="73"/>
        <v>-97270.8</v>
      </c>
      <c r="DE77" s="3321">
        <f t="shared" si="73"/>
        <v>0</v>
      </c>
      <c r="DF77" s="3321">
        <f t="shared" si="73"/>
        <v>0</v>
      </c>
      <c r="DG77" s="3321">
        <f t="shared" si="73"/>
        <v>0</v>
      </c>
      <c r="DH77" s="3321"/>
      <c r="DI77" s="885">
        <v>5</v>
      </c>
      <c r="DJ77" s="885">
        <v>0</v>
      </c>
      <c r="DK77" s="885">
        <v>97270.8</v>
      </c>
      <c r="DL77" s="885">
        <v>0</v>
      </c>
      <c r="DM77" s="885">
        <v>0</v>
      </c>
      <c r="DP77" s="3321">
        <f t="shared" si="29"/>
        <v>5</v>
      </c>
      <c r="DQ77" s="3321">
        <f t="shared" si="29"/>
        <v>0</v>
      </c>
      <c r="DR77" s="3321">
        <f t="shared" si="29"/>
        <v>97270.8</v>
      </c>
      <c r="DS77" s="3321">
        <f t="shared" si="29"/>
        <v>0</v>
      </c>
      <c r="DT77" s="3321">
        <f t="shared" si="29"/>
        <v>0</v>
      </c>
    </row>
    <row r="78" spans="1:124" ht="24">
      <c r="A78" s="1170"/>
      <c r="B78" s="1431" t="s">
        <v>842</v>
      </c>
      <c r="C78" s="1368" t="s">
        <v>1093</v>
      </c>
      <c r="D78" s="3323"/>
      <c r="E78" s="1432">
        <v>3.6999999999999997</v>
      </c>
      <c r="F78" s="1432">
        <v>0</v>
      </c>
      <c r="G78" s="1432">
        <v>3316.3000000000043</v>
      </c>
      <c r="H78" s="1432">
        <v>0</v>
      </c>
      <c r="I78" s="1432">
        <v>0</v>
      </c>
      <c r="J78" s="1432">
        <v>2714.5</v>
      </c>
      <c r="K78" s="1432">
        <v>65148</v>
      </c>
      <c r="L78" s="1432">
        <f t="shared" si="61"/>
        <v>71178.8</v>
      </c>
      <c r="M78" s="1440"/>
      <c r="N78" s="1440"/>
      <c r="O78" s="1440"/>
      <c r="P78" s="1440"/>
      <c r="Q78" s="1440"/>
      <c r="R78" s="1641">
        <f>S78/24</f>
        <v>0</v>
      </c>
      <c r="S78" s="1440"/>
      <c r="T78" s="1440">
        <f t="shared" si="62"/>
        <v>0</v>
      </c>
      <c r="U78" s="1951">
        <f t="shared" si="63"/>
        <v>3.6999999999999997</v>
      </c>
      <c r="V78" s="891">
        <f t="shared" si="57"/>
        <v>0</v>
      </c>
      <c r="W78" s="891">
        <f t="shared" si="57"/>
        <v>3316.3000000000043</v>
      </c>
      <c r="X78" s="891">
        <f t="shared" si="57"/>
        <v>0</v>
      </c>
      <c r="Y78" s="891">
        <f t="shared" si="57"/>
        <v>0</v>
      </c>
      <c r="Z78" s="891">
        <f t="shared" si="57"/>
        <v>2714.5</v>
      </c>
      <c r="AA78" s="891">
        <f t="shared" si="57"/>
        <v>65148</v>
      </c>
      <c r="AB78" s="1719">
        <f t="shared" si="64"/>
        <v>71178.8</v>
      </c>
      <c r="AC78" s="1341"/>
      <c r="AD78" s="891"/>
      <c r="AE78" s="1357">
        <v>0</v>
      </c>
      <c r="AF78" s="1432">
        <v>0</v>
      </c>
      <c r="AG78" s="1432">
        <v>0</v>
      </c>
      <c r="AH78" s="1432">
        <v>0</v>
      </c>
      <c r="AI78" s="1432">
        <v>0</v>
      </c>
      <c r="AJ78" s="1432">
        <v>0</v>
      </c>
      <c r="AK78" s="1432">
        <f>SUM(AF78:AJ78)</f>
        <v>0</v>
      </c>
      <c r="AL78" s="1360"/>
      <c r="AM78" s="1361"/>
      <c r="AN78" s="1360"/>
      <c r="AO78" s="1360"/>
      <c r="AP78" s="1360">
        <f t="shared" si="58"/>
        <v>0</v>
      </c>
      <c r="AQ78" s="1361"/>
      <c r="AR78" s="1361">
        <f t="shared" si="66"/>
        <v>0</v>
      </c>
      <c r="AS78" s="1358">
        <f>AE78+AL78</f>
        <v>0</v>
      </c>
      <c r="AT78" s="1357">
        <f>AF78+AM78</f>
        <v>0</v>
      </c>
      <c r="AU78" s="1357">
        <f t="shared" si="59"/>
        <v>0</v>
      </c>
      <c r="AV78" s="1357">
        <f t="shared" si="59"/>
        <v>0</v>
      </c>
      <c r="AW78" s="1357">
        <f>AI78+AP78</f>
        <v>0</v>
      </c>
      <c r="AX78" s="1357">
        <f>AJ78+AQ78</f>
        <v>0</v>
      </c>
      <c r="AY78" s="1719">
        <f>SUM(AT78:AX78)</f>
        <v>0</v>
      </c>
      <c r="AZ78" s="3088">
        <f t="shared" si="68"/>
        <v>0</v>
      </c>
      <c r="BA78" s="3325"/>
      <c r="BB78" s="1357">
        <v>0</v>
      </c>
      <c r="BC78" s="1432">
        <v>0</v>
      </c>
      <c r="BD78" s="1432">
        <v>0</v>
      </c>
      <c r="BE78" s="1432">
        <v>0</v>
      </c>
      <c r="BF78" s="1432">
        <v>0</v>
      </c>
      <c r="BG78" s="1432">
        <f t="shared" si="69"/>
        <v>0</v>
      </c>
      <c r="BH78" s="1357"/>
      <c r="BI78" s="1357"/>
      <c r="BJ78" s="1366"/>
      <c r="BK78" s="1366">
        <f>BL78/24</f>
        <v>0</v>
      </c>
      <c r="BL78" s="1366"/>
      <c r="BM78" s="1366">
        <f t="shared" si="70"/>
        <v>0</v>
      </c>
      <c r="BN78" s="1357">
        <f t="shared" si="60"/>
        <v>0</v>
      </c>
      <c r="BO78" s="1357">
        <f t="shared" si="60"/>
        <v>0</v>
      </c>
      <c r="BP78" s="1357">
        <f t="shared" si="60"/>
        <v>0</v>
      </c>
      <c r="BQ78" s="1357">
        <f t="shared" si="60"/>
        <v>0</v>
      </c>
      <c r="BR78" s="1357">
        <f t="shared" si="60"/>
        <v>0</v>
      </c>
      <c r="BS78" s="1357">
        <f t="shared" si="71"/>
        <v>0</v>
      </c>
      <c r="BT78" s="891" t="s">
        <v>1542</v>
      </c>
      <c r="BU78" s="891" t="s">
        <v>1543</v>
      </c>
      <c r="CD78" s="3319">
        <v>3.4</v>
      </c>
      <c r="CE78" s="3319">
        <v>0</v>
      </c>
      <c r="CF78" s="3319">
        <v>49578.6</v>
      </c>
      <c r="CG78" s="3319">
        <v>0</v>
      </c>
      <c r="CH78" s="3319">
        <v>0</v>
      </c>
      <c r="CI78" s="3319">
        <v>1850</v>
      </c>
      <c r="CJ78" s="3319">
        <v>44400</v>
      </c>
      <c r="CK78" s="3320"/>
      <c r="CL78" s="3321">
        <f t="shared" si="72"/>
        <v>-0.29999999999999982</v>
      </c>
      <c r="CM78" s="3321">
        <f t="shared" si="72"/>
        <v>0</v>
      </c>
      <c r="CN78" s="3321">
        <f t="shared" si="72"/>
        <v>46262.299999999996</v>
      </c>
      <c r="CO78" s="3321">
        <f t="shared" si="72"/>
        <v>0</v>
      </c>
      <c r="CP78" s="3321">
        <f t="shared" si="41"/>
        <v>0</v>
      </c>
      <c r="CQ78" s="3321">
        <f t="shared" si="41"/>
        <v>-864.5</v>
      </c>
      <c r="CR78" s="3321">
        <f t="shared" si="41"/>
        <v>-20748</v>
      </c>
      <c r="CS78" s="3321"/>
      <c r="CT78" s="885">
        <v>3.6999999999999997</v>
      </c>
      <c r="CU78" s="885">
        <v>0</v>
      </c>
      <c r="CV78" s="885">
        <v>3316.3000000000043</v>
      </c>
      <c r="CW78" s="885">
        <v>0</v>
      </c>
      <c r="CX78" s="885">
        <v>2714.5</v>
      </c>
      <c r="CY78" s="885">
        <v>65148</v>
      </c>
      <c r="DB78" s="3321">
        <f t="shared" si="73"/>
        <v>3.6999999999999997</v>
      </c>
      <c r="DC78" s="3321">
        <f t="shared" si="73"/>
        <v>0</v>
      </c>
      <c r="DD78" s="3321">
        <f t="shared" si="73"/>
        <v>3316.3000000000043</v>
      </c>
      <c r="DE78" s="3321">
        <f t="shared" si="73"/>
        <v>0</v>
      </c>
      <c r="DF78" s="3321">
        <f t="shared" si="73"/>
        <v>2714.5</v>
      </c>
      <c r="DG78" s="3321">
        <f t="shared" si="73"/>
        <v>65148</v>
      </c>
      <c r="DH78" s="3321"/>
      <c r="DI78" s="885">
        <v>0</v>
      </c>
      <c r="DJ78" s="885">
        <v>0</v>
      </c>
      <c r="DK78" s="885">
        <v>0</v>
      </c>
      <c r="DL78" s="885">
        <v>0</v>
      </c>
      <c r="DM78" s="885">
        <v>0</v>
      </c>
      <c r="DP78" s="3321">
        <f t="shared" si="29"/>
        <v>0</v>
      </c>
      <c r="DQ78" s="3321">
        <f t="shared" si="29"/>
        <v>0</v>
      </c>
      <c r="DR78" s="3321">
        <f t="shared" si="29"/>
        <v>0</v>
      </c>
      <c r="DS78" s="3321">
        <f t="shared" si="29"/>
        <v>0</v>
      </c>
      <c r="DT78" s="3321">
        <f t="shared" si="29"/>
        <v>0</v>
      </c>
    </row>
    <row r="79" spans="1:124" ht="36" hidden="1">
      <c r="A79" s="1170"/>
      <c r="B79" s="1431" t="s">
        <v>1222</v>
      </c>
      <c r="C79" s="1368" t="s">
        <v>961</v>
      </c>
      <c r="D79" s="1356"/>
      <c r="E79" s="1432"/>
      <c r="F79" s="1432">
        <v>0</v>
      </c>
      <c r="G79" s="1432">
        <v>0</v>
      </c>
      <c r="H79" s="1432">
        <v>0</v>
      </c>
      <c r="I79" s="1432">
        <v>0</v>
      </c>
      <c r="J79" s="1432">
        <v>0</v>
      </c>
      <c r="K79" s="1432">
        <v>0</v>
      </c>
      <c r="L79" s="1432">
        <f t="shared" si="61"/>
        <v>0</v>
      </c>
      <c r="M79" s="1440"/>
      <c r="N79" s="1440"/>
      <c r="O79" s="1440"/>
      <c r="P79" s="1440"/>
      <c r="Q79" s="1440"/>
      <c r="R79" s="1440">
        <f>S79/24</f>
        <v>0</v>
      </c>
      <c r="S79" s="1440"/>
      <c r="T79" s="1440">
        <f t="shared" si="62"/>
        <v>0</v>
      </c>
      <c r="U79" s="1951"/>
      <c r="V79" s="891">
        <f t="shared" si="57"/>
        <v>0</v>
      </c>
      <c r="W79" s="891">
        <f t="shared" si="57"/>
        <v>0</v>
      </c>
      <c r="X79" s="891">
        <f t="shared" si="57"/>
        <v>0</v>
      </c>
      <c r="Y79" s="891">
        <f t="shared" si="57"/>
        <v>0</v>
      </c>
      <c r="Z79" s="891">
        <f t="shared" si="57"/>
        <v>0</v>
      </c>
      <c r="AA79" s="891">
        <f t="shared" si="57"/>
        <v>0</v>
      </c>
      <c r="AB79" s="1719">
        <f t="shared" si="64"/>
        <v>0</v>
      </c>
      <c r="AC79" s="1341"/>
      <c r="AD79" s="891"/>
      <c r="AE79" s="1357">
        <v>0</v>
      </c>
      <c r="AF79" s="1432">
        <v>0</v>
      </c>
      <c r="AG79" s="1432">
        <v>0</v>
      </c>
      <c r="AH79" s="1432">
        <v>0</v>
      </c>
      <c r="AI79" s="1432">
        <v>0</v>
      </c>
      <c r="AJ79" s="1432">
        <v>0</v>
      </c>
      <c r="AK79" s="1432">
        <f t="shared" si="65"/>
        <v>0</v>
      </c>
      <c r="AL79" s="1360"/>
      <c r="AM79" s="1361"/>
      <c r="AN79" s="1360"/>
      <c r="AO79" s="1360"/>
      <c r="AP79" s="1360">
        <f t="shared" si="58"/>
        <v>0</v>
      </c>
      <c r="AQ79" s="1361"/>
      <c r="AR79" s="1361">
        <f t="shared" si="66"/>
        <v>0</v>
      </c>
      <c r="AS79" s="1358">
        <f>AE79+AL79</f>
        <v>0</v>
      </c>
      <c r="AT79" s="1357">
        <f t="shared" si="59"/>
        <v>0</v>
      </c>
      <c r="AU79" s="1357">
        <f t="shared" si="59"/>
        <v>0</v>
      </c>
      <c r="AV79" s="1357">
        <f t="shared" si="59"/>
        <v>0</v>
      </c>
      <c r="AW79" s="1357">
        <f t="shared" si="59"/>
        <v>0</v>
      </c>
      <c r="AX79" s="1357">
        <f t="shared" si="59"/>
        <v>0</v>
      </c>
      <c r="AY79" s="1357">
        <f t="shared" si="67"/>
        <v>0</v>
      </c>
      <c r="AZ79" s="3088">
        <f t="shared" si="68"/>
        <v>0</v>
      </c>
      <c r="BA79" s="3325"/>
      <c r="BB79" s="1357">
        <v>0</v>
      </c>
      <c r="BC79" s="1432">
        <v>0</v>
      </c>
      <c r="BD79" s="1432">
        <v>0</v>
      </c>
      <c r="BE79" s="1432">
        <v>0</v>
      </c>
      <c r="BF79" s="1432">
        <v>0</v>
      </c>
      <c r="BG79" s="1432">
        <f t="shared" si="69"/>
        <v>0</v>
      </c>
      <c r="BH79" s="1357"/>
      <c r="BI79" s="1357"/>
      <c r="BJ79" s="1366"/>
      <c r="BK79" s="1366">
        <f>BL79/24</f>
        <v>0</v>
      </c>
      <c r="BL79" s="1366"/>
      <c r="BM79" s="1366">
        <f t="shared" si="70"/>
        <v>0</v>
      </c>
      <c r="BN79" s="1357">
        <f t="shared" si="60"/>
        <v>0</v>
      </c>
      <c r="BO79" s="1357">
        <f t="shared" si="60"/>
        <v>0</v>
      </c>
      <c r="BP79" s="1357">
        <f t="shared" si="60"/>
        <v>0</v>
      </c>
      <c r="BQ79" s="1357">
        <f t="shared" si="60"/>
        <v>0</v>
      </c>
      <c r="BR79" s="1357">
        <f t="shared" si="60"/>
        <v>0</v>
      </c>
      <c r="BS79" s="1357">
        <f t="shared" si="71"/>
        <v>0</v>
      </c>
      <c r="BT79" s="891"/>
      <c r="BU79" s="891"/>
      <c r="CD79" s="3319" t="s">
        <v>1544</v>
      </c>
      <c r="CE79" s="3319">
        <v>961.19999999999982</v>
      </c>
      <c r="CF79" s="3319">
        <v>0</v>
      </c>
      <c r="CG79" s="3319">
        <v>0</v>
      </c>
      <c r="CH79" s="3319">
        <v>0</v>
      </c>
      <c r="CI79" s="3319">
        <v>3283.9000033333332</v>
      </c>
      <c r="CJ79" s="3319">
        <v>78812.600000000006</v>
      </c>
      <c r="CK79" s="3320"/>
      <c r="CL79" s="3321" t="e">
        <f t="shared" si="72"/>
        <v>#VALUE!</v>
      </c>
      <c r="CM79" s="3321">
        <f t="shared" si="72"/>
        <v>961.19999999999982</v>
      </c>
      <c r="CN79" s="3321">
        <f t="shared" si="72"/>
        <v>0</v>
      </c>
      <c r="CO79" s="3321">
        <f t="shared" si="72"/>
        <v>0</v>
      </c>
      <c r="CP79" s="3321">
        <f t="shared" si="41"/>
        <v>0</v>
      </c>
      <c r="CQ79" s="3321">
        <f t="shared" si="41"/>
        <v>3283.9000033333332</v>
      </c>
      <c r="CR79" s="3321">
        <f t="shared" si="41"/>
        <v>78812.600000000006</v>
      </c>
      <c r="CS79" s="3321"/>
      <c r="CT79" s="885">
        <v>0</v>
      </c>
      <c r="CU79" s="885">
        <v>0</v>
      </c>
      <c r="CV79" s="885">
        <v>0</v>
      </c>
      <c r="CW79" s="885">
        <v>0</v>
      </c>
      <c r="CX79" s="885">
        <v>0</v>
      </c>
      <c r="CY79" s="885">
        <v>0</v>
      </c>
      <c r="DB79" s="3321">
        <f t="shared" si="73"/>
        <v>0</v>
      </c>
      <c r="DC79" s="3321">
        <f t="shared" si="73"/>
        <v>0</v>
      </c>
      <c r="DD79" s="3321">
        <f t="shared" si="73"/>
        <v>0</v>
      </c>
      <c r="DE79" s="3321">
        <f t="shared" si="73"/>
        <v>0</v>
      </c>
      <c r="DF79" s="3321">
        <f t="shared" si="73"/>
        <v>0</v>
      </c>
      <c r="DG79" s="3321">
        <f t="shared" si="73"/>
        <v>0</v>
      </c>
      <c r="DH79" s="3321"/>
      <c r="DI79" s="885">
        <v>0</v>
      </c>
      <c r="DJ79" s="885">
        <v>0</v>
      </c>
      <c r="DK79" s="885">
        <v>0</v>
      </c>
      <c r="DL79" s="885">
        <v>0</v>
      </c>
      <c r="DM79" s="885">
        <v>0</v>
      </c>
      <c r="DP79" s="3321">
        <f t="shared" si="29"/>
        <v>0</v>
      </c>
      <c r="DQ79" s="3321">
        <f t="shared" si="29"/>
        <v>0</v>
      </c>
      <c r="DR79" s="3321">
        <f t="shared" si="29"/>
        <v>0</v>
      </c>
      <c r="DS79" s="3321">
        <f t="shared" si="29"/>
        <v>0</v>
      </c>
      <c r="DT79" s="3321">
        <f t="shared" si="29"/>
        <v>0</v>
      </c>
    </row>
    <row r="80" spans="1:124" ht="36">
      <c r="A80" s="1170"/>
      <c r="B80" s="1431" t="s">
        <v>903</v>
      </c>
      <c r="C80" s="1368" t="s">
        <v>1161</v>
      </c>
      <c r="D80" s="1356"/>
      <c r="E80" s="1432" t="s">
        <v>1545</v>
      </c>
      <c r="F80" s="1432">
        <v>0</v>
      </c>
      <c r="G80" s="1432">
        <v>1750</v>
      </c>
      <c r="H80" s="1432">
        <v>0</v>
      </c>
      <c r="I80" s="1432">
        <v>0</v>
      </c>
      <c r="J80" s="1432">
        <v>2650</v>
      </c>
      <c r="K80" s="1432">
        <v>63600</v>
      </c>
      <c r="L80" s="1432">
        <f t="shared" si="61"/>
        <v>68000</v>
      </c>
      <c r="M80" s="1440"/>
      <c r="N80" s="1440"/>
      <c r="O80" s="1440"/>
      <c r="P80" s="1440"/>
      <c r="Q80" s="1440"/>
      <c r="R80" s="1440"/>
      <c r="S80" s="1440"/>
      <c r="T80" s="1440">
        <f t="shared" si="62"/>
        <v>0</v>
      </c>
      <c r="U80" s="1951"/>
      <c r="V80" s="891">
        <f t="shared" si="57"/>
        <v>0</v>
      </c>
      <c r="W80" s="891">
        <f t="shared" si="57"/>
        <v>1750</v>
      </c>
      <c r="X80" s="891">
        <f t="shared" si="57"/>
        <v>0</v>
      </c>
      <c r="Y80" s="891">
        <f t="shared" si="57"/>
        <v>0</v>
      </c>
      <c r="Z80" s="891">
        <v>2900</v>
      </c>
      <c r="AA80" s="891">
        <v>69600</v>
      </c>
      <c r="AB80" s="1719">
        <f t="shared" si="64"/>
        <v>74250</v>
      </c>
      <c r="AC80" s="1341"/>
      <c r="AD80" s="891"/>
      <c r="AE80" s="1357">
        <v>0</v>
      </c>
      <c r="AF80" s="1432">
        <v>0</v>
      </c>
      <c r="AG80" s="1432">
        <v>0</v>
      </c>
      <c r="AH80" s="1432">
        <v>0</v>
      </c>
      <c r="AI80" s="1432">
        <v>0</v>
      </c>
      <c r="AJ80" s="1432">
        <v>0</v>
      </c>
      <c r="AK80" s="1432">
        <f t="shared" si="65"/>
        <v>0</v>
      </c>
      <c r="AL80" s="1360"/>
      <c r="AM80" s="1361"/>
      <c r="AN80" s="1360"/>
      <c r="AO80" s="1360"/>
      <c r="AP80" s="1360">
        <f t="shared" si="58"/>
        <v>0</v>
      </c>
      <c r="AQ80" s="1361"/>
      <c r="AR80" s="1361">
        <f t="shared" si="66"/>
        <v>0</v>
      </c>
      <c r="AS80" s="1358"/>
      <c r="AT80" s="1357">
        <f t="shared" si="59"/>
        <v>0</v>
      </c>
      <c r="AU80" s="1357">
        <f t="shared" si="59"/>
        <v>0</v>
      </c>
      <c r="AV80" s="1357">
        <f t="shared" si="59"/>
        <v>0</v>
      </c>
      <c r="AW80" s="1357">
        <f t="shared" si="59"/>
        <v>0</v>
      </c>
      <c r="AX80" s="1357">
        <f t="shared" si="59"/>
        <v>0</v>
      </c>
      <c r="AY80" s="1357">
        <f t="shared" si="67"/>
        <v>0</v>
      </c>
      <c r="AZ80" s="3088">
        <f t="shared" si="68"/>
        <v>0</v>
      </c>
      <c r="BA80" s="3325"/>
      <c r="BB80" s="1357">
        <v>0</v>
      </c>
      <c r="BC80" s="1432">
        <v>0</v>
      </c>
      <c r="BD80" s="1432">
        <v>0</v>
      </c>
      <c r="BE80" s="1432">
        <v>0</v>
      </c>
      <c r="BF80" s="1432">
        <v>0</v>
      </c>
      <c r="BG80" s="1432">
        <f t="shared" si="69"/>
        <v>0</v>
      </c>
      <c r="BH80" s="1357"/>
      <c r="BI80" s="1357"/>
      <c r="BJ80" s="1366"/>
      <c r="BK80" s="1366"/>
      <c r="BL80" s="1366"/>
      <c r="BM80" s="1366">
        <f t="shared" si="70"/>
        <v>0</v>
      </c>
      <c r="BN80" s="891"/>
      <c r="BO80" s="1357">
        <f t="shared" si="60"/>
        <v>0</v>
      </c>
      <c r="BP80" s="1357">
        <f t="shared" si="60"/>
        <v>0</v>
      </c>
      <c r="BQ80" s="1357">
        <f t="shared" si="60"/>
        <v>0</v>
      </c>
      <c r="BR80" s="1357">
        <f t="shared" si="60"/>
        <v>0</v>
      </c>
      <c r="BS80" s="1357">
        <f t="shared" si="71"/>
        <v>0</v>
      </c>
      <c r="BT80" s="891"/>
      <c r="BU80" s="891"/>
      <c r="CD80" s="3319">
        <v>0</v>
      </c>
      <c r="CE80" s="3319">
        <v>0</v>
      </c>
      <c r="CF80" s="3319">
        <v>0</v>
      </c>
      <c r="CG80" s="3319">
        <v>0</v>
      </c>
      <c r="CH80" s="3319">
        <v>0</v>
      </c>
      <c r="CI80" s="3319">
        <v>0</v>
      </c>
      <c r="CJ80" s="3319">
        <v>0</v>
      </c>
      <c r="CK80" s="3320"/>
      <c r="CL80" s="3321">
        <f t="shared" si="72"/>
        <v>0</v>
      </c>
      <c r="CM80" s="3321">
        <f t="shared" si="72"/>
        <v>0</v>
      </c>
      <c r="CN80" s="3321">
        <f t="shared" si="72"/>
        <v>-1750</v>
      </c>
      <c r="CO80" s="3321">
        <f t="shared" si="72"/>
        <v>0</v>
      </c>
      <c r="CP80" s="3321">
        <f t="shared" si="41"/>
        <v>0</v>
      </c>
      <c r="CQ80" s="3321">
        <f t="shared" si="41"/>
        <v>-2900</v>
      </c>
      <c r="CR80" s="3321">
        <f t="shared" si="41"/>
        <v>-69600</v>
      </c>
      <c r="CS80" s="3321"/>
      <c r="CT80" s="885" t="s">
        <v>1545</v>
      </c>
      <c r="CU80" s="885">
        <v>0</v>
      </c>
      <c r="CV80" s="885">
        <v>1750</v>
      </c>
      <c r="CW80" s="885">
        <v>0</v>
      </c>
      <c r="CX80" s="885">
        <v>2650</v>
      </c>
      <c r="CY80" s="885">
        <v>63600</v>
      </c>
      <c r="DB80" s="3321" t="e">
        <f t="shared" si="73"/>
        <v>#VALUE!</v>
      </c>
      <c r="DC80" s="3321">
        <f t="shared" si="73"/>
        <v>0</v>
      </c>
      <c r="DD80" s="3321">
        <f t="shared" si="73"/>
        <v>1750</v>
      </c>
      <c r="DE80" s="3321">
        <f t="shared" si="73"/>
        <v>0</v>
      </c>
      <c r="DF80" s="3321">
        <f t="shared" si="73"/>
        <v>2650</v>
      </c>
      <c r="DG80" s="3321">
        <f t="shared" si="73"/>
        <v>63600</v>
      </c>
      <c r="DH80" s="3321"/>
      <c r="DJ80" s="885">
        <v>0</v>
      </c>
      <c r="DK80" s="885">
        <v>0</v>
      </c>
      <c r="DL80" s="885">
        <v>0</v>
      </c>
      <c r="DM80" s="885">
        <v>0</v>
      </c>
      <c r="DP80" s="3321">
        <f t="shared" si="29"/>
        <v>0</v>
      </c>
      <c r="DQ80" s="3321">
        <f t="shared" si="29"/>
        <v>0</v>
      </c>
      <c r="DR80" s="3321">
        <f t="shared" si="29"/>
        <v>0</v>
      </c>
      <c r="DS80" s="3321">
        <f t="shared" si="29"/>
        <v>0</v>
      </c>
      <c r="DT80" s="3321">
        <f t="shared" si="29"/>
        <v>0</v>
      </c>
    </row>
    <row r="81" spans="1:124" ht="13.9" hidden="1" customHeight="1">
      <c r="A81" s="1170"/>
      <c r="B81" s="1354"/>
      <c r="C81" s="1368"/>
      <c r="D81" s="1356"/>
      <c r="E81" s="1432">
        <v>0</v>
      </c>
      <c r="F81" s="1432">
        <v>0</v>
      </c>
      <c r="G81" s="1432">
        <v>0</v>
      </c>
      <c r="H81" s="1432">
        <v>0</v>
      </c>
      <c r="I81" s="1432">
        <v>0</v>
      </c>
      <c r="J81" s="1432">
        <v>0</v>
      </c>
      <c r="K81" s="1432">
        <v>0</v>
      </c>
      <c r="L81" s="1432">
        <f t="shared" si="61"/>
        <v>0</v>
      </c>
      <c r="M81" s="1440"/>
      <c r="N81" s="1440"/>
      <c r="O81" s="1440"/>
      <c r="P81" s="1440"/>
      <c r="Q81" s="1440"/>
      <c r="R81" s="1440"/>
      <c r="S81" s="1440"/>
      <c r="T81" s="1440">
        <f t="shared" si="62"/>
        <v>0</v>
      </c>
      <c r="U81" s="1951">
        <f t="shared" si="63"/>
        <v>0</v>
      </c>
      <c r="V81" s="891">
        <f t="shared" si="57"/>
        <v>0</v>
      </c>
      <c r="W81" s="891">
        <f t="shared" si="57"/>
        <v>0</v>
      </c>
      <c r="X81" s="891">
        <f t="shared" si="57"/>
        <v>0</v>
      </c>
      <c r="Y81" s="891">
        <f t="shared" si="57"/>
        <v>0</v>
      </c>
      <c r="Z81" s="891">
        <f t="shared" si="57"/>
        <v>0</v>
      </c>
      <c r="AA81" s="891">
        <f t="shared" si="57"/>
        <v>0</v>
      </c>
      <c r="AB81" s="1357">
        <f t="shared" si="64"/>
        <v>0</v>
      </c>
      <c r="AC81" s="1341"/>
      <c r="AD81" s="891"/>
      <c r="AE81" s="1357">
        <v>0</v>
      </c>
      <c r="AF81" s="1432">
        <v>0</v>
      </c>
      <c r="AG81" s="1432">
        <v>0</v>
      </c>
      <c r="AH81" s="1432">
        <v>0</v>
      </c>
      <c r="AI81" s="1432">
        <v>0</v>
      </c>
      <c r="AJ81" s="1432">
        <v>0</v>
      </c>
      <c r="AK81" s="1432">
        <f t="shared" si="65"/>
        <v>0</v>
      </c>
      <c r="AL81" s="1360"/>
      <c r="AM81" s="1361"/>
      <c r="AN81" s="1360"/>
      <c r="AO81" s="1360"/>
      <c r="AP81" s="1360"/>
      <c r="AQ81" s="1361"/>
      <c r="AR81" s="1361">
        <f t="shared" si="66"/>
        <v>0</v>
      </c>
      <c r="AS81" s="1358">
        <f t="shared" si="59"/>
        <v>0</v>
      </c>
      <c r="AT81" s="1357">
        <f t="shared" si="59"/>
        <v>0</v>
      </c>
      <c r="AU81" s="1357">
        <f t="shared" si="59"/>
        <v>0</v>
      </c>
      <c r="AV81" s="1357">
        <f t="shared" si="59"/>
        <v>0</v>
      </c>
      <c r="AW81" s="1357">
        <f t="shared" si="59"/>
        <v>0</v>
      </c>
      <c r="AX81" s="1357">
        <f t="shared" si="59"/>
        <v>0</v>
      </c>
      <c r="AY81" s="1357">
        <f t="shared" si="67"/>
        <v>0</v>
      </c>
      <c r="AZ81" s="3088">
        <f t="shared" si="68"/>
        <v>0</v>
      </c>
      <c r="BA81" s="3325"/>
      <c r="BB81" s="1357"/>
      <c r="BC81" s="1432">
        <v>0</v>
      </c>
      <c r="BD81" s="1432">
        <v>0</v>
      </c>
      <c r="BE81" s="1432">
        <v>0</v>
      </c>
      <c r="BF81" s="1432">
        <v>0</v>
      </c>
      <c r="BG81" s="1432">
        <f t="shared" si="69"/>
        <v>0</v>
      </c>
      <c r="BH81" s="1357"/>
      <c r="BI81" s="1357"/>
      <c r="BJ81" s="1366"/>
      <c r="BK81" s="1366"/>
      <c r="BL81" s="1366"/>
      <c r="BM81" s="1366">
        <f t="shared" si="70"/>
        <v>0</v>
      </c>
      <c r="BN81" s="1357">
        <f t="shared" si="60"/>
        <v>0</v>
      </c>
      <c r="BO81" s="1357">
        <f t="shared" si="60"/>
        <v>0</v>
      </c>
      <c r="BP81" s="1357">
        <f t="shared" si="60"/>
        <v>0</v>
      </c>
      <c r="BQ81" s="1357">
        <f t="shared" si="60"/>
        <v>0</v>
      </c>
      <c r="BR81" s="1357">
        <f t="shared" si="60"/>
        <v>0</v>
      </c>
      <c r="BS81" s="1357">
        <f t="shared" si="71"/>
        <v>0</v>
      </c>
      <c r="BT81" s="891"/>
      <c r="BU81" s="891"/>
      <c r="CD81" s="3319">
        <v>0</v>
      </c>
      <c r="CE81" s="3319">
        <v>0</v>
      </c>
      <c r="CF81" s="3319">
        <v>0</v>
      </c>
      <c r="CG81" s="3319">
        <v>0</v>
      </c>
      <c r="CH81" s="3319">
        <v>0</v>
      </c>
      <c r="CI81" s="3319">
        <v>0</v>
      </c>
      <c r="CJ81" s="3319">
        <v>0</v>
      </c>
      <c r="CK81" s="3320"/>
      <c r="CL81" s="3321">
        <f t="shared" si="72"/>
        <v>0</v>
      </c>
      <c r="CM81" s="3321">
        <f t="shared" si="72"/>
        <v>0</v>
      </c>
      <c r="CN81" s="3321">
        <f t="shared" si="72"/>
        <v>0</v>
      </c>
      <c r="CO81" s="3321">
        <f t="shared" si="72"/>
        <v>0</v>
      </c>
      <c r="CP81" s="3321">
        <f t="shared" si="41"/>
        <v>0</v>
      </c>
      <c r="CQ81" s="3321">
        <f t="shared" si="41"/>
        <v>0</v>
      </c>
      <c r="CR81" s="3321">
        <f t="shared" si="41"/>
        <v>0</v>
      </c>
      <c r="CS81" s="3321"/>
      <c r="CT81" s="885">
        <v>0</v>
      </c>
      <c r="CU81" s="885">
        <v>0</v>
      </c>
      <c r="CV81" s="885">
        <v>0</v>
      </c>
      <c r="CW81" s="885">
        <v>0</v>
      </c>
      <c r="CX81" s="885">
        <v>0</v>
      </c>
      <c r="CY81" s="885">
        <v>0</v>
      </c>
      <c r="DB81" s="3321">
        <f t="shared" si="73"/>
        <v>0</v>
      </c>
      <c r="DC81" s="3321">
        <f t="shared" si="73"/>
        <v>0</v>
      </c>
      <c r="DD81" s="3321">
        <f t="shared" si="73"/>
        <v>0</v>
      </c>
      <c r="DE81" s="3321">
        <f t="shared" si="73"/>
        <v>0</v>
      </c>
      <c r="DF81" s="3321">
        <f t="shared" si="73"/>
        <v>0</v>
      </c>
      <c r="DG81" s="3321">
        <f t="shared" si="73"/>
        <v>0</v>
      </c>
      <c r="DH81" s="3321"/>
      <c r="DI81" s="885">
        <v>0</v>
      </c>
      <c r="DJ81" s="885">
        <v>0</v>
      </c>
      <c r="DK81" s="885">
        <v>0</v>
      </c>
      <c r="DL81" s="885">
        <v>0</v>
      </c>
      <c r="DM81" s="885">
        <v>0</v>
      </c>
      <c r="DP81" s="3321">
        <f t="shared" si="29"/>
        <v>0</v>
      </c>
      <c r="DQ81" s="3321">
        <f t="shared" si="29"/>
        <v>0</v>
      </c>
      <c r="DR81" s="3321">
        <f t="shared" si="29"/>
        <v>0</v>
      </c>
      <c r="DS81" s="3321">
        <f t="shared" si="29"/>
        <v>0</v>
      </c>
      <c r="DT81" s="3321">
        <f t="shared" si="29"/>
        <v>0</v>
      </c>
    </row>
    <row r="82" spans="1:124" ht="13.9" hidden="1" customHeight="1">
      <c r="A82" s="1170"/>
      <c r="B82" s="1354"/>
      <c r="C82" s="1368"/>
      <c r="D82" s="1356"/>
      <c r="E82" s="1432">
        <v>0</v>
      </c>
      <c r="F82" s="1432">
        <v>0</v>
      </c>
      <c r="G82" s="1432">
        <v>0</v>
      </c>
      <c r="H82" s="1432">
        <v>0</v>
      </c>
      <c r="I82" s="1432">
        <v>0</v>
      </c>
      <c r="J82" s="1432">
        <v>0</v>
      </c>
      <c r="K82" s="1432">
        <v>0</v>
      </c>
      <c r="L82" s="1432">
        <f t="shared" si="61"/>
        <v>0</v>
      </c>
      <c r="M82" s="1440"/>
      <c r="N82" s="1440"/>
      <c r="O82" s="1440"/>
      <c r="P82" s="1440"/>
      <c r="Q82" s="1440"/>
      <c r="R82" s="1440"/>
      <c r="S82" s="1440"/>
      <c r="T82" s="1440">
        <f t="shared" si="62"/>
        <v>0</v>
      </c>
      <c r="U82" s="1951">
        <f t="shared" si="63"/>
        <v>0</v>
      </c>
      <c r="V82" s="891">
        <f t="shared" si="57"/>
        <v>0</v>
      </c>
      <c r="W82" s="891">
        <f t="shared" si="57"/>
        <v>0</v>
      </c>
      <c r="X82" s="891">
        <f t="shared" si="57"/>
        <v>0</v>
      </c>
      <c r="Y82" s="891">
        <f t="shared" si="57"/>
        <v>0</v>
      </c>
      <c r="Z82" s="891">
        <f t="shared" si="57"/>
        <v>0</v>
      </c>
      <c r="AA82" s="891">
        <f t="shared" si="57"/>
        <v>0</v>
      </c>
      <c r="AB82" s="1357">
        <f t="shared" si="64"/>
        <v>0</v>
      </c>
      <c r="AC82" s="1341"/>
      <c r="AD82" s="891"/>
      <c r="AE82" s="1357">
        <v>0</v>
      </c>
      <c r="AF82" s="1432">
        <v>0</v>
      </c>
      <c r="AG82" s="1432">
        <v>0</v>
      </c>
      <c r="AH82" s="1432">
        <v>0</v>
      </c>
      <c r="AI82" s="1432">
        <v>0</v>
      </c>
      <c r="AJ82" s="1432">
        <v>0</v>
      </c>
      <c r="AK82" s="1432">
        <f t="shared" si="65"/>
        <v>0</v>
      </c>
      <c r="AL82" s="1360"/>
      <c r="AM82" s="1361"/>
      <c r="AN82" s="1360"/>
      <c r="AO82" s="1360"/>
      <c r="AP82" s="1360"/>
      <c r="AQ82" s="1361"/>
      <c r="AR82" s="1361">
        <f t="shared" si="66"/>
        <v>0</v>
      </c>
      <c r="AS82" s="1358">
        <f t="shared" si="59"/>
        <v>0</v>
      </c>
      <c r="AT82" s="1357">
        <f t="shared" si="59"/>
        <v>0</v>
      </c>
      <c r="AU82" s="1357">
        <f t="shared" si="59"/>
        <v>0</v>
      </c>
      <c r="AV82" s="1357">
        <f t="shared" si="59"/>
        <v>0</v>
      </c>
      <c r="AW82" s="1357">
        <f t="shared" si="59"/>
        <v>0</v>
      </c>
      <c r="AX82" s="1357">
        <f t="shared" si="59"/>
        <v>0</v>
      </c>
      <c r="AY82" s="1357">
        <f t="shared" si="67"/>
        <v>0</v>
      </c>
      <c r="AZ82" s="3088">
        <f t="shared" si="68"/>
        <v>0</v>
      </c>
      <c r="BA82" s="3325"/>
      <c r="BB82" s="1357"/>
      <c r="BC82" s="1432">
        <v>0</v>
      </c>
      <c r="BD82" s="1432">
        <v>0</v>
      </c>
      <c r="BE82" s="1432">
        <v>0</v>
      </c>
      <c r="BF82" s="1432">
        <v>0</v>
      </c>
      <c r="BG82" s="1432">
        <f t="shared" si="69"/>
        <v>0</v>
      </c>
      <c r="BH82" s="1357"/>
      <c r="BI82" s="1357"/>
      <c r="BJ82" s="1366"/>
      <c r="BK82" s="1366"/>
      <c r="BL82" s="1366"/>
      <c r="BM82" s="1366">
        <f t="shared" si="70"/>
        <v>0</v>
      </c>
      <c r="BN82" s="1357">
        <f t="shared" si="60"/>
        <v>0</v>
      </c>
      <c r="BO82" s="1357">
        <f t="shared" si="60"/>
        <v>0</v>
      </c>
      <c r="BP82" s="1357">
        <f t="shared" si="60"/>
        <v>0</v>
      </c>
      <c r="BQ82" s="1357">
        <f t="shared" si="60"/>
        <v>0</v>
      </c>
      <c r="BR82" s="1357">
        <f t="shared" si="60"/>
        <v>0</v>
      </c>
      <c r="BS82" s="1357">
        <f t="shared" si="71"/>
        <v>0</v>
      </c>
      <c r="BT82" s="891"/>
      <c r="BU82" s="891"/>
      <c r="CD82" s="3319">
        <v>0</v>
      </c>
      <c r="CE82" s="3319">
        <v>0</v>
      </c>
      <c r="CF82" s="3319">
        <v>0</v>
      </c>
      <c r="CG82" s="3319">
        <v>0</v>
      </c>
      <c r="CH82" s="3319">
        <v>0</v>
      </c>
      <c r="CI82" s="3319">
        <v>0</v>
      </c>
      <c r="CJ82" s="3319">
        <v>0</v>
      </c>
      <c r="CK82" s="3320"/>
      <c r="CL82" s="3321">
        <f t="shared" si="72"/>
        <v>0</v>
      </c>
      <c r="CM82" s="3321">
        <f t="shared" si="72"/>
        <v>0</v>
      </c>
      <c r="CN82" s="3321">
        <f t="shared" si="72"/>
        <v>0</v>
      </c>
      <c r="CO82" s="3321">
        <f t="shared" si="72"/>
        <v>0</v>
      </c>
      <c r="CP82" s="3321">
        <f t="shared" si="41"/>
        <v>0</v>
      </c>
      <c r="CQ82" s="3321">
        <f t="shared" si="41"/>
        <v>0</v>
      </c>
      <c r="CR82" s="3321">
        <f t="shared" si="41"/>
        <v>0</v>
      </c>
      <c r="CS82" s="3321"/>
      <c r="CT82" s="885">
        <v>0</v>
      </c>
      <c r="CU82" s="885">
        <v>0</v>
      </c>
      <c r="CV82" s="885">
        <v>0</v>
      </c>
      <c r="CW82" s="885">
        <v>0</v>
      </c>
      <c r="CX82" s="885">
        <v>0</v>
      </c>
      <c r="CY82" s="885">
        <v>0</v>
      </c>
      <c r="DB82" s="3321">
        <f t="shared" si="73"/>
        <v>0</v>
      </c>
      <c r="DC82" s="3321">
        <f t="shared" si="73"/>
        <v>0</v>
      </c>
      <c r="DD82" s="3321">
        <f t="shared" si="73"/>
        <v>0</v>
      </c>
      <c r="DE82" s="3321">
        <f t="shared" si="73"/>
        <v>0</v>
      </c>
      <c r="DF82" s="3321">
        <f t="shared" si="73"/>
        <v>0</v>
      </c>
      <c r="DG82" s="3321">
        <f t="shared" si="73"/>
        <v>0</v>
      </c>
      <c r="DH82" s="3321"/>
      <c r="DI82" s="885">
        <v>0</v>
      </c>
      <c r="DJ82" s="885">
        <v>0</v>
      </c>
      <c r="DK82" s="885">
        <v>0</v>
      </c>
      <c r="DL82" s="885">
        <v>0</v>
      </c>
      <c r="DM82" s="885">
        <v>0</v>
      </c>
      <c r="DP82" s="3321">
        <f t="shared" si="29"/>
        <v>0</v>
      </c>
      <c r="DQ82" s="3321">
        <f t="shared" si="29"/>
        <v>0</v>
      </c>
      <c r="DR82" s="3321">
        <f t="shared" si="29"/>
        <v>0</v>
      </c>
      <c r="DS82" s="3321">
        <f t="shared" si="29"/>
        <v>0</v>
      </c>
      <c r="DT82" s="3321">
        <f t="shared" si="29"/>
        <v>0</v>
      </c>
    </row>
    <row r="83" spans="1:124" ht="13.9" hidden="1" customHeight="1">
      <c r="A83" s="1170"/>
      <c r="B83" s="1354"/>
      <c r="C83" s="1368"/>
      <c r="D83" s="1356"/>
      <c r="E83" s="1432">
        <v>0</v>
      </c>
      <c r="F83" s="1432">
        <v>0</v>
      </c>
      <c r="G83" s="1432">
        <v>0</v>
      </c>
      <c r="H83" s="1432">
        <v>0</v>
      </c>
      <c r="I83" s="1432">
        <v>0</v>
      </c>
      <c r="J83" s="1432">
        <v>0</v>
      </c>
      <c r="K83" s="1432">
        <v>0</v>
      </c>
      <c r="L83" s="1432">
        <f t="shared" si="61"/>
        <v>0</v>
      </c>
      <c r="M83" s="1440"/>
      <c r="N83" s="1440"/>
      <c r="O83" s="1440"/>
      <c r="P83" s="1440"/>
      <c r="Q83" s="1440"/>
      <c r="R83" s="1440"/>
      <c r="S83" s="1440"/>
      <c r="T83" s="1440">
        <f t="shared" si="62"/>
        <v>0</v>
      </c>
      <c r="U83" s="1951">
        <f t="shared" si="63"/>
        <v>0</v>
      </c>
      <c r="V83" s="891">
        <f t="shared" si="57"/>
        <v>0</v>
      </c>
      <c r="W83" s="891">
        <f t="shared" si="57"/>
        <v>0</v>
      </c>
      <c r="X83" s="891">
        <f t="shared" si="57"/>
        <v>0</v>
      </c>
      <c r="Y83" s="891">
        <f t="shared" si="57"/>
        <v>0</v>
      </c>
      <c r="Z83" s="891">
        <f t="shared" si="57"/>
        <v>0</v>
      </c>
      <c r="AA83" s="891">
        <f t="shared" si="57"/>
        <v>0</v>
      </c>
      <c r="AB83" s="1357">
        <f t="shared" si="64"/>
        <v>0</v>
      </c>
      <c r="AC83" s="1341"/>
      <c r="AD83" s="891"/>
      <c r="AE83" s="1357">
        <v>0</v>
      </c>
      <c r="AF83" s="1432">
        <v>0</v>
      </c>
      <c r="AG83" s="1432">
        <v>0</v>
      </c>
      <c r="AH83" s="1432">
        <v>0</v>
      </c>
      <c r="AI83" s="1432">
        <v>0</v>
      </c>
      <c r="AJ83" s="1432">
        <v>0</v>
      </c>
      <c r="AK83" s="1432">
        <f t="shared" si="65"/>
        <v>0</v>
      </c>
      <c r="AL83" s="1360"/>
      <c r="AM83" s="1361"/>
      <c r="AN83" s="1360"/>
      <c r="AO83" s="1360"/>
      <c r="AP83" s="1360"/>
      <c r="AQ83" s="1361"/>
      <c r="AR83" s="1361">
        <f t="shared" si="66"/>
        <v>0</v>
      </c>
      <c r="AS83" s="1358">
        <f t="shared" si="59"/>
        <v>0</v>
      </c>
      <c r="AT83" s="1357">
        <f t="shared" si="59"/>
        <v>0</v>
      </c>
      <c r="AU83" s="1357">
        <f t="shared" si="59"/>
        <v>0</v>
      </c>
      <c r="AV83" s="1357">
        <f t="shared" si="59"/>
        <v>0</v>
      </c>
      <c r="AW83" s="1357">
        <f t="shared" si="59"/>
        <v>0</v>
      </c>
      <c r="AX83" s="1357">
        <f t="shared" si="59"/>
        <v>0</v>
      </c>
      <c r="AY83" s="1357">
        <f t="shared" si="67"/>
        <v>0</v>
      </c>
      <c r="AZ83" s="3088">
        <f t="shared" si="68"/>
        <v>0</v>
      </c>
      <c r="BA83" s="3325"/>
      <c r="BB83" s="1357">
        <v>0</v>
      </c>
      <c r="BC83" s="1432">
        <v>0</v>
      </c>
      <c r="BD83" s="1432">
        <v>0</v>
      </c>
      <c r="BE83" s="1432">
        <v>0</v>
      </c>
      <c r="BF83" s="1432">
        <v>0</v>
      </c>
      <c r="BG83" s="1432">
        <f t="shared" si="69"/>
        <v>0</v>
      </c>
      <c r="BH83" s="1357"/>
      <c r="BI83" s="1357"/>
      <c r="BJ83" s="1366"/>
      <c r="BK83" s="1366"/>
      <c r="BL83" s="1366"/>
      <c r="BM83" s="1366">
        <f t="shared" si="70"/>
        <v>0</v>
      </c>
      <c r="BN83" s="1357">
        <f t="shared" si="60"/>
        <v>0</v>
      </c>
      <c r="BO83" s="1357">
        <f t="shared" si="60"/>
        <v>0</v>
      </c>
      <c r="BP83" s="1357">
        <f t="shared" si="60"/>
        <v>0</v>
      </c>
      <c r="BQ83" s="1357">
        <f t="shared" si="60"/>
        <v>0</v>
      </c>
      <c r="BR83" s="1357">
        <f t="shared" si="60"/>
        <v>0</v>
      </c>
      <c r="BS83" s="1357">
        <f t="shared" si="71"/>
        <v>0</v>
      </c>
      <c r="BT83" s="891"/>
      <c r="BU83" s="891"/>
      <c r="CD83" s="3319">
        <v>0</v>
      </c>
      <c r="CE83" s="3319">
        <v>0</v>
      </c>
      <c r="CF83" s="3319">
        <v>0</v>
      </c>
      <c r="CG83" s="3319">
        <v>0</v>
      </c>
      <c r="CH83" s="3319">
        <v>0</v>
      </c>
      <c r="CI83" s="3319">
        <v>0</v>
      </c>
      <c r="CJ83" s="3319">
        <v>0</v>
      </c>
      <c r="CK83" s="3320"/>
      <c r="CL83" s="3321">
        <f t="shared" si="72"/>
        <v>0</v>
      </c>
      <c r="CM83" s="3321">
        <f t="shared" si="72"/>
        <v>0</v>
      </c>
      <c r="CN83" s="3321">
        <f t="shared" si="72"/>
        <v>0</v>
      </c>
      <c r="CO83" s="3321">
        <f t="shared" si="72"/>
        <v>0</v>
      </c>
      <c r="CP83" s="3321">
        <f t="shared" si="41"/>
        <v>0</v>
      </c>
      <c r="CQ83" s="3321">
        <f t="shared" si="41"/>
        <v>0</v>
      </c>
      <c r="CR83" s="3321">
        <f t="shared" si="41"/>
        <v>0</v>
      </c>
      <c r="CS83" s="3321"/>
      <c r="CT83" s="885">
        <v>0</v>
      </c>
      <c r="CU83" s="885">
        <v>0</v>
      </c>
      <c r="CV83" s="885">
        <v>0</v>
      </c>
      <c r="CW83" s="885">
        <v>0</v>
      </c>
      <c r="CX83" s="885">
        <v>0</v>
      </c>
      <c r="CY83" s="885">
        <v>0</v>
      </c>
      <c r="DB83" s="3321">
        <f t="shared" si="73"/>
        <v>0</v>
      </c>
      <c r="DC83" s="3321">
        <f t="shared" si="73"/>
        <v>0</v>
      </c>
      <c r="DD83" s="3321">
        <f t="shared" si="73"/>
        <v>0</v>
      </c>
      <c r="DE83" s="3321">
        <f t="shared" si="73"/>
        <v>0</v>
      </c>
      <c r="DF83" s="3321">
        <f t="shared" si="73"/>
        <v>0</v>
      </c>
      <c r="DG83" s="3321">
        <f t="shared" si="73"/>
        <v>0</v>
      </c>
      <c r="DH83" s="3321"/>
      <c r="DI83" s="885">
        <v>0</v>
      </c>
      <c r="DJ83" s="885">
        <v>0</v>
      </c>
      <c r="DK83" s="885">
        <v>0</v>
      </c>
      <c r="DL83" s="885">
        <v>0</v>
      </c>
      <c r="DM83" s="885">
        <v>0</v>
      </c>
      <c r="DP83" s="3321">
        <f t="shared" ref="DP83:DT133" si="74">DI83-BN83</f>
        <v>0</v>
      </c>
      <c r="DQ83" s="3321">
        <f t="shared" si="74"/>
        <v>0</v>
      </c>
      <c r="DR83" s="3321">
        <f t="shared" si="74"/>
        <v>0</v>
      </c>
      <c r="DS83" s="3321">
        <f t="shared" si="74"/>
        <v>0</v>
      </c>
      <c r="DT83" s="3321">
        <f t="shared" si="74"/>
        <v>0</v>
      </c>
    </row>
    <row r="84" spans="1:124" ht="13.9" hidden="1" customHeight="1">
      <c r="A84" s="1170"/>
      <c r="B84" s="1354"/>
      <c r="C84" s="1368"/>
      <c r="D84" s="1356"/>
      <c r="E84" s="1432">
        <v>0</v>
      </c>
      <c r="F84" s="1432">
        <v>0</v>
      </c>
      <c r="G84" s="1432">
        <v>0</v>
      </c>
      <c r="H84" s="1432">
        <v>0</v>
      </c>
      <c r="I84" s="1432">
        <v>0</v>
      </c>
      <c r="J84" s="1432">
        <v>0</v>
      </c>
      <c r="K84" s="1432">
        <v>0</v>
      </c>
      <c r="L84" s="1432">
        <f t="shared" si="61"/>
        <v>0</v>
      </c>
      <c r="M84" s="1440"/>
      <c r="N84" s="1440"/>
      <c r="O84" s="1440"/>
      <c r="P84" s="1440"/>
      <c r="Q84" s="1440"/>
      <c r="R84" s="1440"/>
      <c r="S84" s="1440"/>
      <c r="T84" s="1440">
        <f t="shared" si="62"/>
        <v>0</v>
      </c>
      <c r="U84" s="1951">
        <f t="shared" si="63"/>
        <v>0</v>
      </c>
      <c r="V84" s="891">
        <f t="shared" si="57"/>
        <v>0</v>
      </c>
      <c r="W84" s="891">
        <f t="shared" si="57"/>
        <v>0</v>
      </c>
      <c r="X84" s="891">
        <f t="shared" si="57"/>
        <v>0</v>
      </c>
      <c r="Y84" s="891">
        <f t="shared" si="57"/>
        <v>0</v>
      </c>
      <c r="Z84" s="891">
        <f t="shared" si="57"/>
        <v>0</v>
      </c>
      <c r="AA84" s="891">
        <f t="shared" si="57"/>
        <v>0</v>
      </c>
      <c r="AB84" s="1357">
        <f t="shared" si="64"/>
        <v>0</v>
      </c>
      <c r="AC84" s="1341"/>
      <c r="AD84" s="891"/>
      <c r="AE84" s="1357">
        <v>0</v>
      </c>
      <c r="AF84" s="1432">
        <v>0</v>
      </c>
      <c r="AG84" s="1432">
        <v>0</v>
      </c>
      <c r="AH84" s="1432">
        <v>0</v>
      </c>
      <c r="AI84" s="1432">
        <v>0</v>
      </c>
      <c r="AJ84" s="1432">
        <v>0</v>
      </c>
      <c r="AK84" s="1432">
        <f t="shared" si="65"/>
        <v>0</v>
      </c>
      <c r="AL84" s="1360"/>
      <c r="AM84" s="1361"/>
      <c r="AN84" s="1360"/>
      <c r="AO84" s="1360"/>
      <c r="AP84" s="1360"/>
      <c r="AQ84" s="1361"/>
      <c r="AR84" s="1361">
        <f t="shared" si="66"/>
        <v>0</v>
      </c>
      <c r="AS84" s="1358">
        <f t="shared" si="59"/>
        <v>0</v>
      </c>
      <c r="AT84" s="1357">
        <f t="shared" si="59"/>
        <v>0</v>
      </c>
      <c r="AU84" s="1357">
        <f t="shared" si="59"/>
        <v>0</v>
      </c>
      <c r="AV84" s="1357">
        <f t="shared" si="59"/>
        <v>0</v>
      </c>
      <c r="AW84" s="1357">
        <f t="shared" si="59"/>
        <v>0</v>
      </c>
      <c r="AX84" s="1357">
        <f t="shared" si="59"/>
        <v>0</v>
      </c>
      <c r="AY84" s="1357">
        <f t="shared" si="67"/>
        <v>0</v>
      </c>
      <c r="AZ84" s="3088">
        <f t="shared" si="68"/>
        <v>0</v>
      </c>
      <c r="BA84" s="3325"/>
      <c r="BB84" s="1357">
        <v>0</v>
      </c>
      <c r="BC84" s="1432">
        <v>0</v>
      </c>
      <c r="BD84" s="1432">
        <v>0</v>
      </c>
      <c r="BE84" s="1432">
        <v>0</v>
      </c>
      <c r="BF84" s="1432">
        <v>0</v>
      </c>
      <c r="BG84" s="1432">
        <f t="shared" si="69"/>
        <v>0</v>
      </c>
      <c r="BH84" s="1357"/>
      <c r="BI84" s="1357"/>
      <c r="BJ84" s="1366"/>
      <c r="BK84" s="1366"/>
      <c r="BL84" s="1366"/>
      <c r="BM84" s="1366">
        <f t="shared" si="70"/>
        <v>0</v>
      </c>
      <c r="BN84" s="1357">
        <f t="shared" si="60"/>
        <v>0</v>
      </c>
      <c r="BO84" s="1357">
        <f t="shared" si="60"/>
        <v>0</v>
      </c>
      <c r="BP84" s="1357">
        <f t="shared" si="60"/>
        <v>0</v>
      </c>
      <c r="BQ84" s="1357">
        <f t="shared" si="60"/>
        <v>0</v>
      </c>
      <c r="BR84" s="1357">
        <f t="shared" si="60"/>
        <v>0</v>
      </c>
      <c r="BS84" s="1357">
        <f t="shared" si="71"/>
        <v>0</v>
      </c>
      <c r="BT84" s="891"/>
      <c r="BU84" s="891"/>
      <c r="CD84" s="3319">
        <v>0</v>
      </c>
      <c r="CE84" s="3319">
        <v>0</v>
      </c>
      <c r="CF84" s="3319">
        <v>0</v>
      </c>
      <c r="CG84" s="3319">
        <v>0</v>
      </c>
      <c r="CH84" s="3319">
        <v>0</v>
      </c>
      <c r="CI84" s="3319">
        <v>0</v>
      </c>
      <c r="CJ84" s="3319">
        <v>0</v>
      </c>
      <c r="CK84" s="3320"/>
      <c r="CL84" s="3321">
        <f t="shared" si="72"/>
        <v>0</v>
      </c>
      <c r="CM84" s="3321">
        <f t="shared" si="72"/>
        <v>0</v>
      </c>
      <c r="CN84" s="3321">
        <f t="shared" si="72"/>
        <v>0</v>
      </c>
      <c r="CO84" s="3321">
        <f t="shared" si="72"/>
        <v>0</v>
      </c>
      <c r="CP84" s="3321">
        <f t="shared" si="41"/>
        <v>0</v>
      </c>
      <c r="CQ84" s="3321">
        <f t="shared" si="41"/>
        <v>0</v>
      </c>
      <c r="CR84" s="3321">
        <f t="shared" si="41"/>
        <v>0</v>
      </c>
      <c r="CS84" s="3321"/>
      <c r="CT84" s="885">
        <v>0</v>
      </c>
      <c r="CU84" s="885">
        <v>0</v>
      </c>
      <c r="CV84" s="885">
        <v>0</v>
      </c>
      <c r="CW84" s="885">
        <v>0</v>
      </c>
      <c r="CX84" s="885">
        <v>0</v>
      </c>
      <c r="CY84" s="885">
        <v>0</v>
      </c>
      <c r="DB84" s="3321">
        <f t="shared" si="73"/>
        <v>0</v>
      </c>
      <c r="DC84" s="3321">
        <f t="shared" si="73"/>
        <v>0</v>
      </c>
      <c r="DD84" s="3321">
        <f t="shared" si="73"/>
        <v>0</v>
      </c>
      <c r="DE84" s="3321">
        <f t="shared" si="73"/>
        <v>0</v>
      </c>
      <c r="DF84" s="3321">
        <f t="shared" si="73"/>
        <v>0</v>
      </c>
      <c r="DG84" s="3321">
        <f t="shared" si="73"/>
        <v>0</v>
      </c>
      <c r="DH84" s="3321"/>
      <c r="DI84" s="885">
        <v>0</v>
      </c>
      <c r="DJ84" s="885">
        <v>0</v>
      </c>
      <c r="DK84" s="885">
        <v>0</v>
      </c>
      <c r="DL84" s="885">
        <v>0</v>
      </c>
      <c r="DM84" s="885">
        <v>0</v>
      </c>
      <c r="DP84" s="3321">
        <f t="shared" si="74"/>
        <v>0</v>
      </c>
      <c r="DQ84" s="3321">
        <f t="shared" si="74"/>
        <v>0</v>
      </c>
      <c r="DR84" s="3321">
        <f t="shared" si="74"/>
        <v>0</v>
      </c>
      <c r="DS84" s="3321">
        <f t="shared" si="74"/>
        <v>0</v>
      </c>
      <c r="DT84" s="3321">
        <f t="shared" si="74"/>
        <v>0</v>
      </c>
    </row>
    <row r="85" spans="1:124" ht="13.9" hidden="1" customHeight="1">
      <c r="A85" s="1170"/>
      <c r="B85" s="1354"/>
      <c r="C85" s="1368"/>
      <c r="D85" s="1356"/>
      <c r="E85" s="1432">
        <v>0</v>
      </c>
      <c r="F85" s="1432">
        <v>0</v>
      </c>
      <c r="G85" s="1432">
        <v>0</v>
      </c>
      <c r="H85" s="1432">
        <v>0</v>
      </c>
      <c r="I85" s="1432">
        <v>0</v>
      </c>
      <c r="J85" s="1432">
        <v>0</v>
      </c>
      <c r="K85" s="1432">
        <v>0</v>
      </c>
      <c r="L85" s="1432">
        <f t="shared" si="61"/>
        <v>0</v>
      </c>
      <c r="M85" s="1440"/>
      <c r="N85" s="1440"/>
      <c r="O85" s="1440"/>
      <c r="P85" s="1440"/>
      <c r="Q85" s="1440"/>
      <c r="R85" s="1440"/>
      <c r="S85" s="1440"/>
      <c r="T85" s="1440">
        <f t="shared" si="62"/>
        <v>0</v>
      </c>
      <c r="U85" s="1951">
        <f t="shared" si="63"/>
        <v>0</v>
      </c>
      <c r="V85" s="891">
        <f t="shared" si="57"/>
        <v>0</v>
      </c>
      <c r="W85" s="891">
        <f t="shared" si="57"/>
        <v>0</v>
      </c>
      <c r="X85" s="891">
        <f t="shared" si="57"/>
        <v>0</v>
      </c>
      <c r="Y85" s="891">
        <f t="shared" si="57"/>
        <v>0</v>
      </c>
      <c r="Z85" s="891">
        <f t="shared" si="57"/>
        <v>0</v>
      </c>
      <c r="AA85" s="891">
        <f t="shared" si="57"/>
        <v>0</v>
      </c>
      <c r="AB85" s="1357">
        <f t="shared" si="64"/>
        <v>0</v>
      </c>
      <c r="AC85" s="1341"/>
      <c r="AD85" s="891"/>
      <c r="AE85" s="1357">
        <v>0</v>
      </c>
      <c r="AF85" s="1432">
        <v>0</v>
      </c>
      <c r="AG85" s="1432">
        <v>0</v>
      </c>
      <c r="AH85" s="1432">
        <v>0</v>
      </c>
      <c r="AI85" s="1432">
        <v>0</v>
      </c>
      <c r="AJ85" s="1432">
        <v>0</v>
      </c>
      <c r="AK85" s="1432">
        <f t="shared" si="65"/>
        <v>0</v>
      </c>
      <c r="AL85" s="1360"/>
      <c r="AM85" s="1361"/>
      <c r="AN85" s="1360"/>
      <c r="AO85" s="1360"/>
      <c r="AP85" s="1360"/>
      <c r="AQ85" s="1361"/>
      <c r="AR85" s="1361">
        <f t="shared" si="66"/>
        <v>0</v>
      </c>
      <c r="AS85" s="1358">
        <f t="shared" si="59"/>
        <v>0</v>
      </c>
      <c r="AT85" s="1357">
        <f t="shared" si="59"/>
        <v>0</v>
      </c>
      <c r="AU85" s="1357">
        <f t="shared" si="59"/>
        <v>0</v>
      </c>
      <c r="AV85" s="1357">
        <f t="shared" si="59"/>
        <v>0</v>
      </c>
      <c r="AW85" s="1357">
        <f t="shared" si="59"/>
        <v>0</v>
      </c>
      <c r="AX85" s="1357">
        <f t="shared" si="59"/>
        <v>0</v>
      </c>
      <c r="AY85" s="1357">
        <f t="shared" si="67"/>
        <v>0</v>
      </c>
      <c r="AZ85" s="3088">
        <f t="shared" si="68"/>
        <v>0</v>
      </c>
      <c r="BA85" s="3325"/>
      <c r="BB85" s="1357">
        <v>0</v>
      </c>
      <c r="BC85" s="1432">
        <v>0</v>
      </c>
      <c r="BD85" s="1432">
        <v>0</v>
      </c>
      <c r="BE85" s="1432">
        <v>0</v>
      </c>
      <c r="BF85" s="1432">
        <v>0</v>
      </c>
      <c r="BG85" s="1432">
        <f t="shared" si="69"/>
        <v>0</v>
      </c>
      <c r="BH85" s="1357"/>
      <c r="BI85" s="1357"/>
      <c r="BJ85" s="1366"/>
      <c r="BK85" s="1366"/>
      <c r="BL85" s="1366"/>
      <c r="BM85" s="1366">
        <f t="shared" si="70"/>
        <v>0</v>
      </c>
      <c r="BN85" s="1357">
        <f t="shared" si="60"/>
        <v>0</v>
      </c>
      <c r="BO85" s="1357">
        <f t="shared" si="60"/>
        <v>0</v>
      </c>
      <c r="BP85" s="1357">
        <f t="shared" si="60"/>
        <v>0</v>
      </c>
      <c r="BQ85" s="1357">
        <f t="shared" si="60"/>
        <v>0</v>
      </c>
      <c r="BR85" s="1357">
        <f t="shared" si="60"/>
        <v>0</v>
      </c>
      <c r="BS85" s="1357">
        <f t="shared" si="71"/>
        <v>0</v>
      </c>
      <c r="BT85" s="891"/>
      <c r="BU85" s="891"/>
      <c r="CD85" s="3319">
        <v>0</v>
      </c>
      <c r="CE85" s="3319">
        <v>0</v>
      </c>
      <c r="CF85" s="3319">
        <v>0</v>
      </c>
      <c r="CG85" s="3319">
        <v>0</v>
      </c>
      <c r="CH85" s="3319">
        <v>0</v>
      </c>
      <c r="CI85" s="3319">
        <v>0</v>
      </c>
      <c r="CJ85" s="3319">
        <v>0</v>
      </c>
      <c r="CK85" s="3320"/>
      <c r="CL85" s="3321">
        <f t="shared" si="72"/>
        <v>0</v>
      </c>
      <c r="CM85" s="3321">
        <f t="shared" si="72"/>
        <v>0</v>
      </c>
      <c r="CN85" s="3321">
        <f t="shared" si="72"/>
        <v>0</v>
      </c>
      <c r="CO85" s="3321">
        <f t="shared" si="72"/>
        <v>0</v>
      </c>
      <c r="CP85" s="3321">
        <f t="shared" si="41"/>
        <v>0</v>
      </c>
      <c r="CQ85" s="3321">
        <f t="shared" si="41"/>
        <v>0</v>
      </c>
      <c r="CR85" s="3321">
        <f t="shared" si="41"/>
        <v>0</v>
      </c>
      <c r="CS85" s="3321"/>
      <c r="CT85" s="885">
        <v>0</v>
      </c>
      <c r="CU85" s="885">
        <v>0</v>
      </c>
      <c r="CV85" s="885">
        <v>0</v>
      </c>
      <c r="CW85" s="885">
        <v>0</v>
      </c>
      <c r="CX85" s="885">
        <v>0</v>
      </c>
      <c r="CY85" s="885">
        <v>0</v>
      </c>
      <c r="DB85" s="3321">
        <f t="shared" si="73"/>
        <v>0</v>
      </c>
      <c r="DC85" s="3321">
        <f t="shared" si="73"/>
        <v>0</v>
      </c>
      <c r="DD85" s="3321">
        <f t="shared" si="73"/>
        <v>0</v>
      </c>
      <c r="DE85" s="3321">
        <f t="shared" si="73"/>
        <v>0</v>
      </c>
      <c r="DF85" s="3321">
        <f t="shared" si="73"/>
        <v>0</v>
      </c>
      <c r="DG85" s="3321">
        <f t="shared" si="73"/>
        <v>0</v>
      </c>
      <c r="DH85" s="3321"/>
      <c r="DI85" s="885">
        <v>0</v>
      </c>
      <c r="DJ85" s="885">
        <v>0</v>
      </c>
      <c r="DK85" s="885">
        <v>0</v>
      </c>
      <c r="DL85" s="885">
        <v>0</v>
      </c>
      <c r="DM85" s="885">
        <v>0</v>
      </c>
      <c r="DP85" s="3321">
        <f t="shared" si="74"/>
        <v>0</v>
      </c>
      <c r="DQ85" s="3321">
        <f t="shared" si="74"/>
        <v>0</v>
      </c>
      <c r="DR85" s="3321">
        <f t="shared" si="74"/>
        <v>0</v>
      </c>
      <c r="DS85" s="3321">
        <f t="shared" si="74"/>
        <v>0</v>
      </c>
      <c r="DT85" s="3321">
        <f t="shared" si="74"/>
        <v>0</v>
      </c>
    </row>
    <row r="86" spans="1:124" ht="13.9" hidden="1" customHeight="1">
      <c r="A86" s="1170"/>
      <c r="B86" s="1354"/>
      <c r="C86" s="1368"/>
      <c r="D86" s="1356"/>
      <c r="E86" s="1432">
        <v>0</v>
      </c>
      <c r="F86" s="1432">
        <v>0</v>
      </c>
      <c r="G86" s="1432">
        <v>0</v>
      </c>
      <c r="H86" s="1432">
        <v>0</v>
      </c>
      <c r="I86" s="1432">
        <v>0</v>
      </c>
      <c r="J86" s="1432">
        <v>0</v>
      </c>
      <c r="K86" s="1432">
        <v>0</v>
      </c>
      <c r="L86" s="1432">
        <f t="shared" si="61"/>
        <v>0</v>
      </c>
      <c r="M86" s="1440"/>
      <c r="N86" s="1440"/>
      <c r="O86" s="1440"/>
      <c r="P86" s="1440"/>
      <c r="Q86" s="1440"/>
      <c r="R86" s="1440"/>
      <c r="S86" s="1440"/>
      <c r="T86" s="1440">
        <f t="shared" si="62"/>
        <v>0</v>
      </c>
      <c r="U86" s="1951">
        <f t="shared" si="63"/>
        <v>0</v>
      </c>
      <c r="V86" s="891">
        <f t="shared" si="57"/>
        <v>0</v>
      </c>
      <c r="W86" s="891">
        <f t="shared" si="57"/>
        <v>0</v>
      </c>
      <c r="X86" s="891">
        <f t="shared" si="57"/>
        <v>0</v>
      </c>
      <c r="Y86" s="891">
        <f t="shared" si="57"/>
        <v>0</v>
      </c>
      <c r="Z86" s="891">
        <f t="shared" si="57"/>
        <v>0</v>
      </c>
      <c r="AA86" s="891">
        <f t="shared" si="57"/>
        <v>0</v>
      </c>
      <c r="AB86" s="1357">
        <f t="shared" si="64"/>
        <v>0</v>
      </c>
      <c r="AC86" s="1341"/>
      <c r="AD86" s="891"/>
      <c r="AE86" s="1357">
        <v>0</v>
      </c>
      <c r="AF86" s="1432">
        <v>0</v>
      </c>
      <c r="AG86" s="1432">
        <v>0</v>
      </c>
      <c r="AH86" s="1432">
        <v>0</v>
      </c>
      <c r="AI86" s="1432">
        <v>0</v>
      </c>
      <c r="AJ86" s="1432">
        <v>0</v>
      </c>
      <c r="AK86" s="1432">
        <f t="shared" si="65"/>
        <v>0</v>
      </c>
      <c r="AL86" s="1360"/>
      <c r="AM86" s="1361"/>
      <c r="AN86" s="1360"/>
      <c r="AO86" s="1360"/>
      <c r="AP86" s="1360"/>
      <c r="AQ86" s="1361"/>
      <c r="AR86" s="1361">
        <f t="shared" si="66"/>
        <v>0</v>
      </c>
      <c r="AS86" s="1358">
        <f t="shared" si="59"/>
        <v>0</v>
      </c>
      <c r="AT86" s="1357">
        <f t="shared" si="59"/>
        <v>0</v>
      </c>
      <c r="AU86" s="1357">
        <f t="shared" si="59"/>
        <v>0</v>
      </c>
      <c r="AV86" s="1357">
        <f t="shared" si="59"/>
        <v>0</v>
      </c>
      <c r="AW86" s="1357">
        <f t="shared" si="59"/>
        <v>0</v>
      </c>
      <c r="AX86" s="1357">
        <f t="shared" si="59"/>
        <v>0</v>
      </c>
      <c r="AY86" s="1357">
        <f t="shared" si="67"/>
        <v>0</v>
      </c>
      <c r="AZ86" s="3088">
        <f t="shared" si="68"/>
        <v>0</v>
      </c>
      <c r="BA86" s="3325"/>
      <c r="BB86" s="1357">
        <v>0</v>
      </c>
      <c r="BC86" s="1432">
        <v>0</v>
      </c>
      <c r="BD86" s="1432">
        <v>0</v>
      </c>
      <c r="BE86" s="1432">
        <v>0</v>
      </c>
      <c r="BF86" s="1432">
        <v>0</v>
      </c>
      <c r="BG86" s="1432">
        <f t="shared" si="69"/>
        <v>0</v>
      </c>
      <c r="BH86" s="1357"/>
      <c r="BI86" s="1357"/>
      <c r="BJ86" s="1366"/>
      <c r="BK86" s="1366"/>
      <c r="BL86" s="1366"/>
      <c r="BM86" s="1366">
        <f t="shared" si="70"/>
        <v>0</v>
      </c>
      <c r="BN86" s="1357">
        <f t="shared" si="60"/>
        <v>0</v>
      </c>
      <c r="BO86" s="1357">
        <f t="shared" si="60"/>
        <v>0</v>
      </c>
      <c r="BP86" s="1357">
        <f t="shared" si="60"/>
        <v>0</v>
      </c>
      <c r="BQ86" s="1357">
        <f t="shared" si="60"/>
        <v>0</v>
      </c>
      <c r="BR86" s="1357">
        <f t="shared" si="60"/>
        <v>0</v>
      </c>
      <c r="BS86" s="1357">
        <f t="shared" si="71"/>
        <v>0</v>
      </c>
      <c r="BT86" s="891"/>
      <c r="BU86" s="891"/>
      <c r="CD86" s="3319">
        <v>0</v>
      </c>
      <c r="CE86" s="3319">
        <v>0</v>
      </c>
      <c r="CF86" s="3319">
        <v>0</v>
      </c>
      <c r="CG86" s="3319">
        <v>0</v>
      </c>
      <c r="CH86" s="3319">
        <v>0</v>
      </c>
      <c r="CI86" s="3319">
        <v>0</v>
      </c>
      <c r="CJ86" s="3319">
        <v>0</v>
      </c>
      <c r="CK86" s="3320"/>
      <c r="CL86" s="3321">
        <f t="shared" si="72"/>
        <v>0</v>
      </c>
      <c r="CM86" s="3321">
        <f t="shared" si="72"/>
        <v>0</v>
      </c>
      <c r="CN86" s="3321">
        <f t="shared" si="72"/>
        <v>0</v>
      </c>
      <c r="CO86" s="3321">
        <f t="shared" si="72"/>
        <v>0</v>
      </c>
      <c r="CP86" s="3321">
        <f t="shared" si="41"/>
        <v>0</v>
      </c>
      <c r="CQ86" s="3321">
        <f t="shared" si="41"/>
        <v>0</v>
      </c>
      <c r="CR86" s="3321">
        <f t="shared" si="41"/>
        <v>0</v>
      </c>
      <c r="CS86" s="3321"/>
      <c r="CT86" s="885">
        <v>0</v>
      </c>
      <c r="CU86" s="885">
        <v>0</v>
      </c>
      <c r="CV86" s="885">
        <v>0</v>
      </c>
      <c r="CW86" s="885">
        <v>0</v>
      </c>
      <c r="CX86" s="885">
        <v>0</v>
      </c>
      <c r="CY86" s="885">
        <v>0</v>
      </c>
      <c r="DB86" s="3321">
        <f t="shared" si="73"/>
        <v>0</v>
      </c>
      <c r="DC86" s="3321">
        <f t="shared" si="73"/>
        <v>0</v>
      </c>
      <c r="DD86" s="3321">
        <f t="shared" si="73"/>
        <v>0</v>
      </c>
      <c r="DE86" s="3321">
        <f t="shared" si="73"/>
        <v>0</v>
      </c>
      <c r="DF86" s="3321">
        <f t="shared" si="73"/>
        <v>0</v>
      </c>
      <c r="DG86" s="3321">
        <f t="shared" si="73"/>
        <v>0</v>
      </c>
      <c r="DH86" s="3321"/>
      <c r="DI86" s="885">
        <v>0</v>
      </c>
      <c r="DJ86" s="885">
        <v>0</v>
      </c>
      <c r="DK86" s="885">
        <v>0</v>
      </c>
      <c r="DL86" s="885">
        <v>0</v>
      </c>
      <c r="DM86" s="885">
        <v>0</v>
      </c>
      <c r="DP86" s="3321">
        <f t="shared" si="74"/>
        <v>0</v>
      </c>
      <c r="DQ86" s="3321">
        <f t="shared" si="74"/>
        <v>0</v>
      </c>
      <c r="DR86" s="3321">
        <f t="shared" si="74"/>
        <v>0</v>
      </c>
      <c r="DS86" s="3321">
        <f t="shared" si="74"/>
        <v>0</v>
      </c>
      <c r="DT86" s="3321">
        <f t="shared" si="74"/>
        <v>0</v>
      </c>
    </row>
    <row r="87" spans="1:124" ht="13.9" hidden="1" customHeight="1">
      <c r="A87" s="1170"/>
      <c r="B87" s="1354"/>
      <c r="C87" s="1368"/>
      <c r="D87" s="1356"/>
      <c r="E87" s="1432">
        <v>0</v>
      </c>
      <c r="F87" s="1432">
        <v>0</v>
      </c>
      <c r="G87" s="1432">
        <v>0</v>
      </c>
      <c r="H87" s="1432">
        <v>0</v>
      </c>
      <c r="I87" s="1432">
        <v>0</v>
      </c>
      <c r="J87" s="1432">
        <v>0</v>
      </c>
      <c r="K87" s="1432">
        <v>0</v>
      </c>
      <c r="L87" s="1432">
        <f t="shared" si="61"/>
        <v>0</v>
      </c>
      <c r="M87" s="1440"/>
      <c r="N87" s="1440"/>
      <c r="O87" s="1440"/>
      <c r="P87" s="1440"/>
      <c r="Q87" s="1440"/>
      <c r="R87" s="1440"/>
      <c r="S87" s="1440"/>
      <c r="T87" s="1440">
        <f t="shared" si="62"/>
        <v>0</v>
      </c>
      <c r="U87" s="1951">
        <f t="shared" si="63"/>
        <v>0</v>
      </c>
      <c r="V87" s="891">
        <f t="shared" si="57"/>
        <v>0</v>
      </c>
      <c r="W87" s="891">
        <f t="shared" si="57"/>
        <v>0</v>
      </c>
      <c r="X87" s="891">
        <f t="shared" si="57"/>
        <v>0</v>
      </c>
      <c r="Y87" s="891">
        <f t="shared" si="57"/>
        <v>0</v>
      </c>
      <c r="Z87" s="891">
        <f t="shared" si="57"/>
        <v>0</v>
      </c>
      <c r="AA87" s="891">
        <f t="shared" si="57"/>
        <v>0</v>
      </c>
      <c r="AB87" s="1357">
        <f t="shared" si="64"/>
        <v>0</v>
      </c>
      <c r="AC87" s="1341"/>
      <c r="AD87" s="891"/>
      <c r="AE87" s="1357">
        <v>0</v>
      </c>
      <c r="AF87" s="1432">
        <v>0</v>
      </c>
      <c r="AG87" s="1432">
        <v>0</v>
      </c>
      <c r="AH87" s="1432">
        <v>0</v>
      </c>
      <c r="AI87" s="1432">
        <v>0</v>
      </c>
      <c r="AJ87" s="1432">
        <v>0</v>
      </c>
      <c r="AK87" s="1432">
        <f t="shared" si="65"/>
        <v>0</v>
      </c>
      <c r="AL87" s="1360"/>
      <c r="AM87" s="1361"/>
      <c r="AN87" s="1360"/>
      <c r="AO87" s="1360"/>
      <c r="AP87" s="1360"/>
      <c r="AQ87" s="1361"/>
      <c r="AR87" s="1361">
        <f t="shared" si="66"/>
        <v>0</v>
      </c>
      <c r="AS87" s="1358">
        <f t="shared" si="59"/>
        <v>0</v>
      </c>
      <c r="AT87" s="1357">
        <f t="shared" si="59"/>
        <v>0</v>
      </c>
      <c r="AU87" s="1357">
        <f t="shared" si="59"/>
        <v>0</v>
      </c>
      <c r="AV87" s="1357">
        <f t="shared" si="59"/>
        <v>0</v>
      </c>
      <c r="AW87" s="1357">
        <f t="shared" si="59"/>
        <v>0</v>
      </c>
      <c r="AX87" s="1357">
        <f t="shared" si="59"/>
        <v>0</v>
      </c>
      <c r="AY87" s="1357">
        <f t="shared" si="67"/>
        <v>0</v>
      </c>
      <c r="AZ87" s="3088">
        <f t="shared" si="68"/>
        <v>0</v>
      </c>
      <c r="BA87" s="3325"/>
      <c r="BB87" s="1357">
        <v>0</v>
      </c>
      <c r="BC87" s="1432">
        <v>0</v>
      </c>
      <c r="BD87" s="1432">
        <v>0</v>
      </c>
      <c r="BE87" s="1432">
        <v>0</v>
      </c>
      <c r="BF87" s="1432">
        <v>0</v>
      </c>
      <c r="BG87" s="1432">
        <f t="shared" si="69"/>
        <v>0</v>
      </c>
      <c r="BH87" s="1357"/>
      <c r="BI87" s="1357"/>
      <c r="BJ87" s="1366"/>
      <c r="BK87" s="1366"/>
      <c r="BL87" s="1366"/>
      <c r="BM87" s="1366">
        <f t="shared" si="70"/>
        <v>0</v>
      </c>
      <c r="BN87" s="1357">
        <f t="shared" si="60"/>
        <v>0</v>
      </c>
      <c r="BO87" s="1357">
        <f t="shared" si="60"/>
        <v>0</v>
      </c>
      <c r="BP87" s="1357">
        <f t="shared" si="60"/>
        <v>0</v>
      </c>
      <c r="BQ87" s="1357">
        <f t="shared" si="60"/>
        <v>0</v>
      </c>
      <c r="BR87" s="1357">
        <f t="shared" si="60"/>
        <v>0</v>
      </c>
      <c r="BS87" s="1357">
        <f t="shared" si="71"/>
        <v>0</v>
      </c>
      <c r="BT87" s="891"/>
      <c r="BU87" s="891"/>
      <c r="CD87" s="3319">
        <v>0</v>
      </c>
      <c r="CE87" s="3319">
        <v>0</v>
      </c>
      <c r="CF87" s="3319">
        <v>0</v>
      </c>
      <c r="CG87" s="3319">
        <v>0</v>
      </c>
      <c r="CH87" s="3319">
        <v>0</v>
      </c>
      <c r="CI87" s="3319">
        <v>0</v>
      </c>
      <c r="CJ87" s="3319">
        <v>0</v>
      </c>
      <c r="CK87" s="3320"/>
      <c r="CL87" s="3321">
        <f t="shared" si="72"/>
        <v>0</v>
      </c>
      <c r="CM87" s="3321">
        <f t="shared" si="72"/>
        <v>0</v>
      </c>
      <c r="CN87" s="3321">
        <f t="shared" si="72"/>
        <v>0</v>
      </c>
      <c r="CO87" s="3321">
        <f t="shared" si="72"/>
        <v>0</v>
      </c>
      <c r="CP87" s="3321">
        <f t="shared" si="41"/>
        <v>0</v>
      </c>
      <c r="CQ87" s="3321">
        <f t="shared" si="41"/>
        <v>0</v>
      </c>
      <c r="CR87" s="3321">
        <f t="shared" si="41"/>
        <v>0</v>
      </c>
      <c r="CS87" s="3321"/>
      <c r="CT87" s="885">
        <v>0</v>
      </c>
      <c r="CU87" s="885">
        <v>0</v>
      </c>
      <c r="CV87" s="885">
        <v>0</v>
      </c>
      <c r="CW87" s="885">
        <v>0</v>
      </c>
      <c r="CX87" s="885">
        <v>0</v>
      </c>
      <c r="CY87" s="885">
        <v>0</v>
      </c>
      <c r="DB87" s="3321">
        <f t="shared" si="73"/>
        <v>0</v>
      </c>
      <c r="DC87" s="3321">
        <f t="shared" si="73"/>
        <v>0</v>
      </c>
      <c r="DD87" s="3321">
        <f t="shared" si="73"/>
        <v>0</v>
      </c>
      <c r="DE87" s="3321">
        <f t="shared" si="73"/>
        <v>0</v>
      </c>
      <c r="DF87" s="3321">
        <f t="shared" si="73"/>
        <v>0</v>
      </c>
      <c r="DG87" s="3321">
        <f t="shared" si="73"/>
        <v>0</v>
      </c>
      <c r="DH87" s="3321"/>
      <c r="DI87" s="885">
        <v>0</v>
      </c>
      <c r="DJ87" s="885">
        <v>0</v>
      </c>
      <c r="DK87" s="885">
        <v>0</v>
      </c>
      <c r="DL87" s="885">
        <v>0</v>
      </c>
      <c r="DM87" s="885">
        <v>0</v>
      </c>
      <c r="DP87" s="3321">
        <f t="shared" si="74"/>
        <v>0</v>
      </c>
      <c r="DQ87" s="3321">
        <f t="shared" si="74"/>
        <v>0</v>
      </c>
      <c r="DR87" s="3321">
        <f t="shared" si="74"/>
        <v>0</v>
      </c>
      <c r="DS87" s="3321">
        <f t="shared" si="74"/>
        <v>0</v>
      </c>
      <c r="DT87" s="3321">
        <f t="shared" si="74"/>
        <v>0</v>
      </c>
    </row>
    <row r="88" spans="1:124" ht="13.9" hidden="1" customHeight="1">
      <c r="A88" s="1170"/>
      <c r="B88" s="1354"/>
      <c r="C88" s="1368"/>
      <c r="D88" s="1356"/>
      <c r="E88" s="1432">
        <v>0</v>
      </c>
      <c r="F88" s="1432">
        <v>0</v>
      </c>
      <c r="G88" s="1432">
        <v>0</v>
      </c>
      <c r="H88" s="1432">
        <v>0</v>
      </c>
      <c r="I88" s="1432">
        <v>0</v>
      </c>
      <c r="J88" s="1432">
        <v>0</v>
      </c>
      <c r="K88" s="1432">
        <v>0</v>
      </c>
      <c r="L88" s="1432">
        <f t="shared" si="61"/>
        <v>0</v>
      </c>
      <c r="M88" s="1440"/>
      <c r="N88" s="1440"/>
      <c r="O88" s="1440"/>
      <c r="P88" s="1440"/>
      <c r="Q88" s="1440"/>
      <c r="R88" s="1440"/>
      <c r="S88" s="1440"/>
      <c r="T88" s="1440">
        <f t="shared" si="62"/>
        <v>0</v>
      </c>
      <c r="U88" s="1951">
        <f t="shared" si="63"/>
        <v>0</v>
      </c>
      <c r="V88" s="891">
        <f t="shared" si="57"/>
        <v>0</v>
      </c>
      <c r="W88" s="891">
        <f t="shared" si="57"/>
        <v>0</v>
      </c>
      <c r="X88" s="891">
        <f t="shared" si="57"/>
        <v>0</v>
      </c>
      <c r="Y88" s="891">
        <f t="shared" si="57"/>
        <v>0</v>
      </c>
      <c r="Z88" s="891">
        <f t="shared" si="57"/>
        <v>0</v>
      </c>
      <c r="AA88" s="891">
        <f t="shared" si="57"/>
        <v>0</v>
      </c>
      <c r="AB88" s="1357">
        <f t="shared" si="64"/>
        <v>0</v>
      </c>
      <c r="AC88" s="1341"/>
      <c r="AD88" s="891"/>
      <c r="AE88" s="1357">
        <v>0</v>
      </c>
      <c r="AF88" s="1432">
        <v>0</v>
      </c>
      <c r="AG88" s="1432">
        <v>0</v>
      </c>
      <c r="AH88" s="1432">
        <v>0</v>
      </c>
      <c r="AI88" s="1432">
        <v>0</v>
      </c>
      <c r="AJ88" s="1432">
        <v>0</v>
      </c>
      <c r="AK88" s="1432">
        <f t="shared" si="65"/>
        <v>0</v>
      </c>
      <c r="AL88" s="1360"/>
      <c r="AM88" s="1361"/>
      <c r="AN88" s="1360"/>
      <c r="AO88" s="1360"/>
      <c r="AP88" s="1360"/>
      <c r="AQ88" s="1361"/>
      <c r="AR88" s="1361">
        <f t="shared" si="66"/>
        <v>0</v>
      </c>
      <c r="AS88" s="1358">
        <f t="shared" si="59"/>
        <v>0</v>
      </c>
      <c r="AT88" s="1357">
        <f t="shared" si="59"/>
        <v>0</v>
      </c>
      <c r="AU88" s="1357">
        <f t="shared" si="59"/>
        <v>0</v>
      </c>
      <c r="AV88" s="1357">
        <f t="shared" si="59"/>
        <v>0</v>
      </c>
      <c r="AW88" s="1357">
        <f t="shared" si="59"/>
        <v>0</v>
      </c>
      <c r="AX88" s="1357">
        <f t="shared" si="59"/>
        <v>0</v>
      </c>
      <c r="AY88" s="1357">
        <f t="shared" si="67"/>
        <v>0</v>
      </c>
      <c r="AZ88" s="3088">
        <f t="shared" si="68"/>
        <v>0</v>
      </c>
      <c r="BA88" s="3325"/>
      <c r="BB88" s="1357">
        <v>0</v>
      </c>
      <c r="BC88" s="1432">
        <v>0</v>
      </c>
      <c r="BD88" s="1432">
        <v>0</v>
      </c>
      <c r="BE88" s="1432">
        <v>0</v>
      </c>
      <c r="BF88" s="1432">
        <v>0</v>
      </c>
      <c r="BG88" s="1432">
        <f t="shared" si="69"/>
        <v>0</v>
      </c>
      <c r="BH88" s="1357"/>
      <c r="BI88" s="1357"/>
      <c r="BJ88" s="1366"/>
      <c r="BK88" s="1366"/>
      <c r="BL88" s="1366"/>
      <c r="BM88" s="1366">
        <f t="shared" si="70"/>
        <v>0</v>
      </c>
      <c r="BN88" s="1357">
        <f t="shared" si="60"/>
        <v>0</v>
      </c>
      <c r="BO88" s="1357">
        <f t="shared" si="60"/>
        <v>0</v>
      </c>
      <c r="BP88" s="1357">
        <f t="shared" si="60"/>
        <v>0</v>
      </c>
      <c r="BQ88" s="1357">
        <f t="shared" si="60"/>
        <v>0</v>
      </c>
      <c r="BR88" s="1357">
        <f t="shared" si="60"/>
        <v>0</v>
      </c>
      <c r="BS88" s="1357">
        <f t="shared" si="71"/>
        <v>0</v>
      </c>
      <c r="BT88" s="891"/>
      <c r="BU88" s="891"/>
      <c r="CD88" s="3319">
        <v>0</v>
      </c>
      <c r="CE88" s="3319">
        <v>0</v>
      </c>
      <c r="CF88" s="3319">
        <v>0</v>
      </c>
      <c r="CG88" s="3319">
        <v>0</v>
      </c>
      <c r="CH88" s="3319">
        <v>0</v>
      </c>
      <c r="CI88" s="3319">
        <v>0</v>
      </c>
      <c r="CJ88" s="3319">
        <v>0</v>
      </c>
      <c r="CK88" s="3320"/>
      <c r="CL88" s="3321">
        <f t="shared" si="72"/>
        <v>0</v>
      </c>
      <c r="CM88" s="3321">
        <f t="shared" si="72"/>
        <v>0</v>
      </c>
      <c r="CN88" s="3321">
        <f t="shared" si="72"/>
        <v>0</v>
      </c>
      <c r="CO88" s="3321">
        <f t="shared" si="72"/>
        <v>0</v>
      </c>
      <c r="CP88" s="3321">
        <f t="shared" si="41"/>
        <v>0</v>
      </c>
      <c r="CQ88" s="3321">
        <f t="shared" si="41"/>
        <v>0</v>
      </c>
      <c r="CR88" s="3321">
        <f t="shared" si="41"/>
        <v>0</v>
      </c>
      <c r="CS88" s="3321"/>
      <c r="CT88" s="885">
        <v>0</v>
      </c>
      <c r="CU88" s="885">
        <v>0</v>
      </c>
      <c r="CV88" s="885">
        <v>0</v>
      </c>
      <c r="CW88" s="885">
        <v>0</v>
      </c>
      <c r="CX88" s="885">
        <v>0</v>
      </c>
      <c r="CY88" s="885">
        <v>0</v>
      </c>
      <c r="DB88" s="3321">
        <f t="shared" si="73"/>
        <v>0</v>
      </c>
      <c r="DC88" s="3321">
        <f t="shared" si="73"/>
        <v>0</v>
      </c>
      <c r="DD88" s="3321">
        <f t="shared" si="73"/>
        <v>0</v>
      </c>
      <c r="DE88" s="3321">
        <f t="shared" si="73"/>
        <v>0</v>
      </c>
      <c r="DF88" s="3321">
        <f t="shared" si="73"/>
        <v>0</v>
      </c>
      <c r="DG88" s="3321">
        <f t="shared" si="73"/>
        <v>0</v>
      </c>
      <c r="DH88" s="3321"/>
      <c r="DI88" s="885">
        <v>0</v>
      </c>
      <c r="DJ88" s="885">
        <v>0</v>
      </c>
      <c r="DK88" s="885">
        <v>0</v>
      </c>
      <c r="DL88" s="885">
        <v>0</v>
      </c>
      <c r="DM88" s="885">
        <v>0</v>
      </c>
      <c r="DP88" s="3321">
        <f t="shared" si="74"/>
        <v>0</v>
      </c>
      <c r="DQ88" s="3321">
        <f t="shared" si="74"/>
        <v>0</v>
      </c>
      <c r="DR88" s="3321">
        <f t="shared" si="74"/>
        <v>0</v>
      </c>
      <c r="DS88" s="3321">
        <f t="shared" si="74"/>
        <v>0</v>
      </c>
      <c r="DT88" s="3321">
        <f t="shared" si="74"/>
        <v>0</v>
      </c>
    </row>
    <row r="89" spans="1:124" ht="13.9" hidden="1" customHeight="1">
      <c r="A89" s="1170"/>
      <c r="B89" s="1354"/>
      <c r="C89" s="1368"/>
      <c r="D89" s="1356"/>
      <c r="E89" s="1432">
        <v>0</v>
      </c>
      <c r="F89" s="1432">
        <v>0</v>
      </c>
      <c r="G89" s="1432">
        <v>0</v>
      </c>
      <c r="H89" s="1432">
        <v>0</v>
      </c>
      <c r="I89" s="1432">
        <v>0</v>
      </c>
      <c r="J89" s="1432">
        <v>0</v>
      </c>
      <c r="K89" s="1432">
        <v>0</v>
      </c>
      <c r="L89" s="1432">
        <f t="shared" si="61"/>
        <v>0</v>
      </c>
      <c r="M89" s="1440"/>
      <c r="N89" s="1440"/>
      <c r="O89" s="1440"/>
      <c r="P89" s="1440"/>
      <c r="Q89" s="1440"/>
      <c r="R89" s="1440"/>
      <c r="S89" s="1440"/>
      <c r="T89" s="1440">
        <f t="shared" si="62"/>
        <v>0</v>
      </c>
      <c r="U89" s="1951">
        <f t="shared" si="63"/>
        <v>0</v>
      </c>
      <c r="V89" s="891">
        <f t="shared" si="57"/>
        <v>0</v>
      </c>
      <c r="W89" s="891">
        <f t="shared" si="57"/>
        <v>0</v>
      </c>
      <c r="X89" s="891">
        <f t="shared" si="57"/>
        <v>0</v>
      </c>
      <c r="Y89" s="891">
        <f t="shared" si="57"/>
        <v>0</v>
      </c>
      <c r="Z89" s="891">
        <f t="shared" si="57"/>
        <v>0</v>
      </c>
      <c r="AA89" s="891">
        <f t="shared" si="57"/>
        <v>0</v>
      </c>
      <c r="AB89" s="1357">
        <f t="shared" si="64"/>
        <v>0</v>
      </c>
      <c r="AC89" s="1341"/>
      <c r="AD89" s="891"/>
      <c r="AE89" s="1357">
        <v>0</v>
      </c>
      <c r="AF89" s="1432">
        <v>0</v>
      </c>
      <c r="AG89" s="1432">
        <v>0</v>
      </c>
      <c r="AH89" s="1432">
        <v>0</v>
      </c>
      <c r="AI89" s="1432">
        <v>0</v>
      </c>
      <c r="AJ89" s="1432">
        <v>0</v>
      </c>
      <c r="AK89" s="1432">
        <f t="shared" si="65"/>
        <v>0</v>
      </c>
      <c r="AL89" s="1360"/>
      <c r="AM89" s="1361"/>
      <c r="AN89" s="1360"/>
      <c r="AO89" s="1360"/>
      <c r="AP89" s="1360"/>
      <c r="AQ89" s="1361"/>
      <c r="AR89" s="1361">
        <f t="shared" si="66"/>
        <v>0</v>
      </c>
      <c r="AS89" s="1358">
        <f t="shared" si="59"/>
        <v>0</v>
      </c>
      <c r="AT89" s="1357">
        <f t="shared" si="59"/>
        <v>0</v>
      </c>
      <c r="AU89" s="1357">
        <f t="shared" si="59"/>
        <v>0</v>
      </c>
      <c r="AV89" s="1357">
        <f t="shared" si="59"/>
        <v>0</v>
      </c>
      <c r="AW89" s="1357">
        <f t="shared" si="59"/>
        <v>0</v>
      </c>
      <c r="AX89" s="1357">
        <f t="shared" si="59"/>
        <v>0</v>
      </c>
      <c r="AY89" s="1357">
        <f t="shared" si="67"/>
        <v>0</v>
      </c>
      <c r="AZ89" s="3088">
        <f t="shared" si="68"/>
        <v>0</v>
      </c>
      <c r="BA89" s="3325"/>
      <c r="BB89" s="1357">
        <v>0</v>
      </c>
      <c r="BC89" s="1432">
        <v>0</v>
      </c>
      <c r="BD89" s="1432">
        <v>0</v>
      </c>
      <c r="BE89" s="1432">
        <v>0</v>
      </c>
      <c r="BF89" s="1432">
        <v>0</v>
      </c>
      <c r="BG89" s="1432">
        <f t="shared" si="69"/>
        <v>0</v>
      </c>
      <c r="BH89" s="1357"/>
      <c r="BI89" s="1357"/>
      <c r="BJ89" s="1366"/>
      <c r="BK89" s="1366"/>
      <c r="BL89" s="1366"/>
      <c r="BM89" s="1366">
        <f t="shared" si="70"/>
        <v>0</v>
      </c>
      <c r="BN89" s="1357">
        <f t="shared" si="60"/>
        <v>0</v>
      </c>
      <c r="BO89" s="1357">
        <f t="shared" si="60"/>
        <v>0</v>
      </c>
      <c r="BP89" s="1357">
        <f t="shared" si="60"/>
        <v>0</v>
      </c>
      <c r="BQ89" s="1357">
        <f t="shared" si="60"/>
        <v>0</v>
      </c>
      <c r="BR89" s="1357">
        <f t="shared" si="60"/>
        <v>0</v>
      </c>
      <c r="BS89" s="1357">
        <f t="shared" si="71"/>
        <v>0</v>
      </c>
      <c r="BT89" s="891"/>
      <c r="BU89" s="891"/>
      <c r="CD89" s="3319">
        <v>0</v>
      </c>
      <c r="CE89" s="3319">
        <v>0</v>
      </c>
      <c r="CF89" s="3319">
        <v>0</v>
      </c>
      <c r="CG89" s="3319">
        <v>0</v>
      </c>
      <c r="CH89" s="3319">
        <v>0</v>
      </c>
      <c r="CI89" s="3319">
        <v>0</v>
      </c>
      <c r="CJ89" s="3319">
        <v>0</v>
      </c>
      <c r="CK89" s="3320"/>
      <c r="CL89" s="3321">
        <f t="shared" si="72"/>
        <v>0</v>
      </c>
      <c r="CM89" s="3321">
        <f t="shared" si="72"/>
        <v>0</v>
      </c>
      <c r="CN89" s="3321">
        <f t="shared" si="72"/>
        <v>0</v>
      </c>
      <c r="CO89" s="3321">
        <f t="shared" si="72"/>
        <v>0</v>
      </c>
      <c r="CP89" s="3321">
        <f t="shared" si="41"/>
        <v>0</v>
      </c>
      <c r="CQ89" s="3321">
        <f t="shared" si="41"/>
        <v>0</v>
      </c>
      <c r="CR89" s="3321">
        <f t="shared" si="41"/>
        <v>0</v>
      </c>
      <c r="CS89" s="3321"/>
      <c r="CT89" s="885">
        <v>0</v>
      </c>
      <c r="CU89" s="885">
        <v>0</v>
      </c>
      <c r="CV89" s="885">
        <v>0</v>
      </c>
      <c r="CW89" s="885">
        <v>0</v>
      </c>
      <c r="CX89" s="885">
        <v>0</v>
      </c>
      <c r="CY89" s="885">
        <v>0</v>
      </c>
      <c r="DB89" s="3321">
        <f t="shared" si="73"/>
        <v>0</v>
      </c>
      <c r="DC89" s="3321">
        <f t="shared" si="73"/>
        <v>0</v>
      </c>
      <c r="DD89" s="3321">
        <f t="shared" si="73"/>
        <v>0</v>
      </c>
      <c r="DE89" s="3321">
        <f t="shared" si="73"/>
        <v>0</v>
      </c>
      <c r="DF89" s="3321">
        <f t="shared" si="73"/>
        <v>0</v>
      </c>
      <c r="DG89" s="3321">
        <f t="shared" si="73"/>
        <v>0</v>
      </c>
      <c r="DH89" s="3321"/>
      <c r="DI89" s="885">
        <v>0</v>
      </c>
      <c r="DJ89" s="885">
        <v>0</v>
      </c>
      <c r="DK89" s="885">
        <v>0</v>
      </c>
      <c r="DL89" s="885">
        <v>0</v>
      </c>
      <c r="DM89" s="885">
        <v>0</v>
      </c>
      <c r="DP89" s="3321">
        <f t="shared" si="74"/>
        <v>0</v>
      </c>
      <c r="DQ89" s="3321">
        <f t="shared" si="74"/>
        <v>0</v>
      </c>
      <c r="DR89" s="3321">
        <f t="shared" si="74"/>
        <v>0</v>
      </c>
      <c r="DS89" s="3321">
        <f t="shared" si="74"/>
        <v>0</v>
      </c>
      <c r="DT89" s="3321">
        <f t="shared" si="74"/>
        <v>0</v>
      </c>
    </row>
    <row r="90" spans="1:124" ht="13.9" hidden="1" customHeight="1">
      <c r="A90" s="1170"/>
      <c r="B90" s="1354"/>
      <c r="C90" s="1368"/>
      <c r="D90" s="1356"/>
      <c r="E90" s="1432">
        <v>0</v>
      </c>
      <c r="F90" s="1432">
        <v>0</v>
      </c>
      <c r="G90" s="1432">
        <v>0</v>
      </c>
      <c r="H90" s="1432">
        <v>0</v>
      </c>
      <c r="I90" s="1432">
        <v>0</v>
      </c>
      <c r="J90" s="1432">
        <v>0</v>
      </c>
      <c r="K90" s="1432">
        <v>0</v>
      </c>
      <c r="L90" s="1432">
        <f t="shared" si="61"/>
        <v>0</v>
      </c>
      <c r="M90" s="1440"/>
      <c r="N90" s="1440"/>
      <c r="O90" s="1440"/>
      <c r="P90" s="1440"/>
      <c r="Q90" s="1440"/>
      <c r="R90" s="1440"/>
      <c r="S90" s="1440"/>
      <c r="T90" s="1440">
        <f t="shared" si="62"/>
        <v>0</v>
      </c>
      <c r="U90" s="1951">
        <f t="shared" si="63"/>
        <v>0</v>
      </c>
      <c r="V90" s="891">
        <f t="shared" si="57"/>
        <v>0</v>
      </c>
      <c r="W90" s="891">
        <f t="shared" si="57"/>
        <v>0</v>
      </c>
      <c r="X90" s="891">
        <f t="shared" si="57"/>
        <v>0</v>
      </c>
      <c r="Y90" s="891">
        <f t="shared" si="57"/>
        <v>0</v>
      </c>
      <c r="Z90" s="891">
        <f t="shared" si="57"/>
        <v>0</v>
      </c>
      <c r="AA90" s="891">
        <f t="shared" si="57"/>
        <v>0</v>
      </c>
      <c r="AB90" s="1357">
        <f t="shared" si="64"/>
        <v>0</v>
      </c>
      <c r="AC90" s="1341"/>
      <c r="AD90" s="891"/>
      <c r="AE90" s="1357">
        <v>0</v>
      </c>
      <c r="AF90" s="1432">
        <v>0</v>
      </c>
      <c r="AG90" s="1432">
        <v>0</v>
      </c>
      <c r="AH90" s="1432">
        <v>0</v>
      </c>
      <c r="AI90" s="1432">
        <v>0</v>
      </c>
      <c r="AJ90" s="1432">
        <v>0</v>
      </c>
      <c r="AK90" s="1432">
        <f t="shared" si="65"/>
        <v>0</v>
      </c>
      <c r="AL90" s="1360"/>
      <c r="AM90" s="1361"/>
      <c r="AN90" s="1360"/>
      <c r="AO90" s="1360"/>
      <c r="AP90" s="1360"/>
      <c r="AQ90" s="1361"/>
      <c r="AR90" s="1361">
        <f t="shared" si="66"/>
        <v>0</v>
      </c>
      <c r="AS90" s="1358">
        <f t="shared" si="59"/>
        <v>0</v>
      </c>
      <c r="AT90" s="1357">
        <f t="shared" si="59"/>
        <v>0</v>
      </c>
      <c r="AU90" s="1357">
        <f t="shared" si="59"/>
        <v>0</v>
      </c>
      <c r="AV90" s="1357">
        <f t="shared" si="59"/>
        <v>0</v>
      </c>
      <c r="AW90" s="1357">
        <f t="shared" si="59"/>
        <v>0</v>
      </c>
      <c r="AX90" s="1357">
        <f t="shared" si="59"/>
        <v>0</v>
      </c>
      <c r="AY90" s="1357">
        <f t="shared" si="67"/>
        <v>0</v>
      </c>
      <c r="AZ90" s="3088">
        <f t="shared" si="68"/>
        <v>0</v>
      </c>
      <c r="BA90" s="3325"/>
      <c r="BB90" s="1357">
        <v>0</v>
      </c>
      <c r="BC90" s="1432">
        <v>0</v>
      </c>
      <c r="BD90" s="1432">
        <v>0</v>
      </c>
      <c r="BE90" s="1432">
        <v>0</v>
      </c>
      <c r="BF90" s="1432">
        <v>0</v>
      </c>
      <c r="BG90" s="1432">
        <f t="shared" si="69"/>
        <v>0</v>
      </c>
      <c r="BH90" s="1357"/>
      <c r="BI90" s="1357"/>
      <c r="BJ90" s="1366"/>
      <c r="BK90" s="1366"/>
      <c r="BL90" s="1366"/>
      <c r="BM90" s="1366">
        <f t="shared" si="70"/>
        <v>0</v>
      </c>
      <c r="BN90" s="1357">
        <f t="shared" si="60"/>
        <v>0</v>
      </c>
      <c r="BO90" s="1357">
        <f t="shared" si="60"/>
        <v>0</v>
      </c>
      <c r="BP90" s="1357">
        <f t="shared" si="60"/>
        <v>0</v>
      </c>
      <c r="BQ90" s="1357">
        <f t="shared" si="60"/>
        <v>0</v>
      </c>
      <c r="BR90" s="1357">
        <f t="shared" si="60"/>
        <v>0</v>
      </c>
      <c r="BS90" s="1357">
        <f t="shared" si="71"/>
        <v>0</v>
      </c>
      <c r="BT90" s="891"/>
      <c r="BU90" s="891"/>
      <c r="CD90" s="3319">
        <v>0</v>
      </c>
      <c r="CE90" s="3319">
        <v>0</v>
      </c>
      <c r="CF90" s="3319">
        <v>0</v>
      </c>
      <c r="CG90" s="3319">
        <v>0</v>
      </c>
      <c r="CH90" s="3319">
        <v>0</v>
      </c>
      <c r="CI90" s="3319">
        <v>0</v>
      </c>
      <c r="CJ90" s="3319">
        <v>0</v>
      </c>
      <c r="CK90" s="3320"/>
      <c r="CL90" s="3321">
        <f t="shared" si="72"/>
        <v>0</v>
      </c>
      <c r="CM90" s="3321">
        <f t="shared" si="72"/>
        <v>0</v>
      </c>
      <c r="CN90" s="3321">
        <f t="shared" si="72"/>
        <v>0</v>
      </c>
      <c r="CO90" s="3321">
        <f t="shared" si="72"/>
        <v>0</v>
      </c>
      <c r="CP90" s="3321">
        <f t="shared" si="41"/>
        <v>0</v>
      </c>
      <c r="CQ90" s="3321">
        <f t="shared" si="41"/>
        <v>0</v>
      </c>
      <c r="CR90" s="3321">
        <f t="shared" si="41"/>
        <v>0</v>
      </c>
      <c r="CS90" s="3321"/>
      <c r="CT90" s="885">
        <v>0</v>
      </c>
      <c r="CU90" s="885">
        <v>0</v>
      </c>
      <c r="CV90" s="885">
        <v>0</v>
      </c>
      <c r="CW90" s="885">
        <v>0</v>
      </c>
      <c r="CX90" s="885">
        <v>0</v>
      </c>
      <c r="CY90" s="885">
        <v>0</v>
      </c>
      <c r="DB90" s="3321">
        <f t="shared" si="73"/>
        <v>0</v>
      </c>
      <c r="DC90" s="3321">
        <f t="shared" si="73"/>
        <v>0</v>
      </c>
      <c r="DD90" s="3321">
        <f t="shared" si="73"/>
        <v>0</v>
      </c>
      <c r="DE90" s="3321">
        <f t="shared" si="73"/>
        <v>0</v>
      </c>
      <c r="DF90" s="3321">
        <f t="shared" si="73"/>
        <v>0</v>
      </c>
      <c r="DG90" s="3321">
        <f t="shared" si="73"/>
        <v>0</v>
      </c>
      <c r="DH90" s="3321"/>
      <c r="DI90" s="885">
        <v>0</v>
      </c>
      <c r="DJ90" s="885">
        <v>0</v>
      </c>
      <c r="DK90" s="885">
        <v>0</v>
      </c>
      <c r="DL90" s="885">
        <v>0</v>
      </c>
      <c r="DM90" s="885">
        <v>0</v>
      </c>
      <c r="DP90" s="3321">
        <f t="shared" si="74"/>
        <v>0</v>
      </c>
      <c r="DQ90" s="3321">
        <f t="shared" si="74"/>
        <v>0</v>
      </c>
      <c r="DR90" s="3321">
        <f t="shared" si="74"/>
        <v>0</v>
      </c>
      <c r="DS90" s="3321">
        <f t="shared" si="74"/>
        <v>0</v>
      </c>
      <c r="DT90" s="3321">
        <f t="shared" si="74"/>
        <v>0</v>
      </c>
    </row>
    <row r="91" spans="1:124" ht="13.9" hidden="1" customHeight="1">
      <c r="A91" s="1170"/>
      <c r="B91" s="1354"/>
      <c r="C91" s="1368"/>
      <c r="D91" s="1356"/>
      <c r="E91" s="1432">
        <v>0</v>
      </c>
      <c r="F91" s="1432">
        <v>0</v>
      </c>
      <c r="G91" s="1432">
        <v>0</v>
      </c>
      <c r="H91" s="1432">
        <v>0</v>
      </c>
      <c r="I91" s="1432">
        <v>0</v>
      </c>
      <c r="J91" s="1432">
        <v>0</v>
      </c>
      <c r="K91" s="1432">
        <v>0</v>
      </c>
      <c r="L91" s="1432">
        <f t="shared" si="61"/>
        <v>0</v>
      </c>
      <c r="M91" s="1440"/>
      <c r="N91" s="1440"/>
      <c r="O91" s="1440"/>
      <c r="P91" s="1440"/>
      <c r="Q91" s="1440"/>
      <c r="R91" s="1440"/>
      <c r="S91" s="1440"/>
      <c r="T91" s="1440">
        <f t="shared" si="62"/>
        <v>0</v>
      </c>
      <c r="U91" s="1951">
        <f t="shared" si="63"/>
        <v>0</v>
      </c>
      <c r="V91" s="891">
        <f t="shared" si="57"/>
        <v>0</v>
      </c>
      <c r="W91" s="891">
        <f t="shared" si="57"/>
        <v>0</v>
      </c>
      <c r="X91" s="891">
        <f t="shared" si="57"/>
        <v>0</v>
      </c>
      <c r="Y91" s="891">
        <f t="shared" si="57"/>
        <v>0</v>
      </c>
      <c r="Z91" s="891">
        <f t="shared" si="57"/>
        <v>0</v>
      </c>
      <c r="AA91" s="891">
        <f t="shared" si="57"/>
        <v>0</v>
      </c>
      <c r="AB91" s="1357">
        <f t="shared" si="64"/>
        <v>0</v>
      </c>
      <c r="AC91" s="1341"/>
      <c r="AD91" s="891"/>
      <c r="AE91" s="1357">
        <v>0</v>
      </c>
      <c r="AF91" s="1432">
        <v>0</v>
      </c>
      <c r="AG91" s="1432">
        <v>0</v>
      </c>
      <c r="AH91" s="1432">
        <v>0</v>
      </c>
      <c r="AI91" s="1432">
        <v>0</v>
      </c>
      <c r="AJ91" s="1432">
        <v>0</v>
      </c>
      <c r="AK91" s="1432">
        <f t="shared" si="65"/>
        <v>0</v>
      </c>
      <c r="AL91" s="1360"/>
      <c r="AM91" s="1361"/>
      <c r="AN91" s="1360"/>
      <c r="AO91" s="1360"/>
      <c r="AP91" s="1360"/>
      <c r="AQ91" s="1361"/>
      <c r="AR91" s="1361">
        <f t="shared" si="66"/>
        <v>0</v>
      </c>
      <c r="AS91" s="1358">
        <f t="shared" si="59"/>
        <v>0</v>
      </c>
      <c r="AT91" s="1357">
        <f t="shared" si="59"/>
        <v>0</v>
      </c>
      <c r="AU91" s="1357">
        <f t="shared" si="59"/>
        <v>0</v>
      </c>
      <c r="AV91" s="1357">
        <f t="shared" si="59"/>
        <v>0</v>
      </c>
      <c r="AW91" s="1357">
        <f t="shared" si="59"/>
        <v>0</v>
      </c>
      <c r="AX91" s="1357">
        <f t="shared" si="59"/>
        <v>0</v>
      </c>
      <c r="AY91" s="1357">
        <f t="shared" si="67"/>
        <v>0</v>
      </c>
      <c r="AZ91" s="3088">
        <f t="shared" si="68"/>
        <v>0</v>
      </c>
      <c r="BA91" s="3325"/>
      <c r="BB91" s="1357">
        <v>0</v>
      </c>
      <c r="BC91" s="1432">
        <v>0</v>
      </c>
      <c r="BD91" s="1432">
        <v>0</v>
      </c>
      <c r="BE91" s="1432">
        <v>0</v>
      </c>
      <c r="BF91" s="1432">
        <v>0</v>
      </c>
      <c r="BG91" s="1432">
        <f t="shared" si="69"/>
        <v>0</v>
      </c>
      <c r="BH91" s="1357"/>
      <c r="BI91" s="1357"/>
      <c r="BJ91" s="1366"/>
      <c r="BK91" s="1366"/>
      <c r="BL91" s="1366"/>
      <c r="BM91" s="1366">
        <f t="shared" si="70"/>
        <v>0</v>
      </c>
      <c r="BN91" s="1357">
        <f t="shared" si="60"/>
        <v>0</v>
      </c>
      <c r="BO91" s="1357">
        <f t="shared" si="60"/>
        <v>0</v>
      </c>
      <c r="BP91" s="1357">
        <f t="shared" si="60"/>
        <v>0</v>
      </c>
      <c r="BQ91" s="1357">
        <f t="shared" si="60"/>
        <v>0</v>
      </c>
      <c r="BR91" s="1357">
        <f t="shared" si="60"/>
        <v>0</v>
      </c>
      <c r="BS91" s="1357">
        <f t="shared" si="71"/>
        <v>0</v>
      </c>
      <c r="BT91" s="891"/>
      <c r="BU91" s="891"/>
      <c r="CD91" s="3319">
        <v>0</v>
      </c>
      <c r="CE91" s="3319">
        <v>0</v>
      </c>
      <c r="CF91" s="3319">
        <v>0</v>
      </c>
      <c r="CG91" s="3319">
        <v>0</v>
      </c>
      <c r="CH91" s="3319">
        <v>0</v>
      </c>
      <c r="CI91" s="3319">
        <v>0</v>
      </c>
      <c r="CJ91" s="3319">
        <v>0</v>
      </c>
      <c r="CK91" s="3320"/>
      <c r="CL91" s="3321">
        <f t="shared" si="72"/>
        <v>0</v>
      </c>
      <c r="CM91" s="3321">
        <f t="shared" si="72"/>
        <v>0</v>
      </c>
      <c r="CN91" s="3321">
        <f t="shared" si="72"/>
        <v>0</v>
      </c>
      <c r="CO91" s="3321">
        <f t="shared" si="72"/>
        <v>0</v>
      </c>
      <c r="CP91" s="3321">
        <f t="shared" si="41"/>
        <v>0</v>
      </c>
      <c r="CQ91" s="3321">
        <f t="shared" si="41"/>
        <v>0</v>
      </c>
      <c r="CR91" s="3321">
        <f t="shared" si="41"/>
        <v>0</v>
      </c>
      <c r="CS91" s="3321"/>
      <c r="CT91" s="885">
        <v>0</v>
      </c>
      <c r="CU91" s="885">
        <v>0</v>
      </c>
      <c r="CV91" s="885">
        <v>0</v>
      </c>
      <c r="CW91" s="885">
        <v>0</v>
      </c>
      <c r="CX91" s="885">
        <v>0</v>
      </c>
      <c r="CY91" s="885">
        <v>0</v>
      </c>
      <c r="DB91" s="3321">
        <f t="shared" si="73"/>
        <v>0</v>
      </c>
      <c r="DC91" s="3321">
        <f t="shared" si="73"/>
        <v>0</v>
      </c>
      <c r="DD91" s="3321">
        <f t="shared" si="73"/>
        <v>0</v>
      </c>
      <c r="DE91" s="3321">
        <f t="shared" si="73"/>
        <v>0</v>
      </c>
      <c r="DF91" s="3321">
        <f t="shared" si="73"/>
        <v>0</v>
      </c>
      <c r="DG91" s="3321">
        <f t="shared" si="73"/>
        <v>0</v>
      </c>
      <c r="DH91" s="3321"/>
      <c r="DI91" s="885">
        <v>0</v>
      </c>
      <c r="DJ91" s="885">
        <v>0</v>
      </c>
      <c r="DK91" s="885">
        <v>0</v>
      </c>
      <c r="DL91" s="885">
        <v>0</v>
      </c>
      <c r="DM91" s="885">
        <v>0</v>
      </c>
      <c r="DP91" s="3321">
        <f t="shared" si="74"/>
        <v>0</v>
      </c>
      <c r="DQ91" s="3321">
        <f t="shared" si="74"/>
        <v>0</v>
      </c>
      <c r="DR91" s="3321">
        <f t="shared" si="74"/>
        <v>0</v>
      </c>
      <c r="DS91" s="3321">
        <f t="shared" si="74"/>
        <v>0</v>
      </c>
      <c r="DT91" s="3321">
        <f t="shared" si="74"/>
        <v>0</v>
      </c>
    </row>
    <row r="92" spans="1:124" ht="13.9" hidden="1" customHeight="1">
      <c r="A92" s="1170"/>
      <c r="B92" s="1354"/>
      <c r="C92" s="1368"/>
      <c r="D92" s="1356"/>
      <c r="E92" s="1432">
        <v>0</v>
      </c>
      <c r="F92" s="1432">
        <v>0</v>
      </c>
      <c r="G92" s="1432">
        <v>0</v>
      </c>
      <c r="H92" s="1432">
        <v>0</v>
      </c>
      <c r="I92" s="1432">
        <v>0</v>
      </c>
      <c r="J92" s="1432">
        <v>0</v>
      </c>
      <c r="K92" s="1432">
        <v>0</v>
      </c>
      <c r="L92" s="1432">
        <f t="shared" si="61"/>
        <v>0</v>
      </c>
      <c r="M92" s="1440"/>
      <c r="N92" s="1440"/>
      <c r="O92" s="1440"/>
      <c r="P92" s="1440"/>
      <c r="Q92" s="1440"/>
      <c r="R92" s="1440"/>
      <c r="S92" s="1440"/>
      <c r="T92" s="1440">
        <f t="shared" si="62"/>
        <v>0</v>
      </c>
      <c r="U92" s="1951">
        <f t="shared" si="63"/>
        <v>0</v>
      </c>
      <c r="V92" s="891">
        <f t="shared" si="57"/>
        <v>0</v>
      </c>
      <c r="W92" s="891">
        <f t="shared" si="57"/>
        <v>0</v>
      </c>
      <c r="X92" s="891">
        <f t="shared" si="57"/>
        <v>0</v>
      </c>
      <c r="Y92" s="891">
        <f t="shared" si="57"/>
        <v>0</v>
      </c>
      <c r="Z92" s="891">
        <f t="shared" si="57"/>
        <v>0</v>
      </c>
      <c r="AA92" s="891">
        <f t="shared" si="57"/>
        <v>0</v>
      </c>
      <c r="AB92" s="1357">
        <f t="shared" si="64"/>
        <v>0</v>
      </c>
      <c r="AC92" s="1341"/>
      <c r="AD92" s="891"/>
      <c r="AE92" s="1357">
        <v>0</v>
      </c>
      <c r="AF92" s="1432">
        <v>0</v>
      </c>
      <c r="AG92" s="1432">
        <v>0</v>
      </c>
      <c r="AH92" s="1432">
        <v>0</v>
      </c>
      <c r="AI92" s="1432">
        <v>0</v>
      </c>
      <c r="AJ92" s="1432">
        <v>0</v>
      </c>
      <c r="AK92" s="1432">
        <f t="shared" si="65"/>
        <v>0</v>
      </c>
      <c r="AL92" s="1360"/>
      <c r="AM92" s="1361"/>
      <c r="AN92" s="1360"/>
      <c r="AO92" s="1360"/>
      <c r="AP92" s="1360"/>
      <c r="AQ92" s="1361"/>
      <c r="AR92" s="1361">
        <f t="shared" si="66"/>
        <v>0</v>
      </c>
      <c r="AS92" s="1358">
        <f t="shared" si="59"/>
        <v>0</v>
      </c>
      <c r="AT92" s="1357">
        <f t="shared" si="59"/>
        <v>0</v>
      </c>
      <c r="AU92" s="1357">
        <f t="shared" si="59"/>
        <v>0</v>
      </c>
      <c r="AV92" s="1357">
        <f t="shared" si="59"/>
        <v>0</v>
      </c>
      <c r="AW92" s="1357">
        <f t="shared" si="59"/>
        <v>0</v>
      </c>
      <c r="AX92" s="1357">
        <f t="shared" si="59"/>
        <v>0</v>
      </c>
      <c r="AY92" s="1357">
        <f t="shared" si="67"/>
        <v>0</v>
      </c>
      <c r="AZ92" s="3088">
        <f t="shared" si="68"/>
        <v>0</v>
      </c>
      <c r="BA92" s="3325"/>
      <c r="BB92" s="1357">
        <v>0</v>
      </c>
      <c r="BC92" s="1432">
        <v>0</v>
      </c>
      <c r="BD92" s="1432">
        <v>0</v>
      </c>
      <c r="BE92" s="1432">
        <v>0</v>
      </c>
      <c r="BF92" s="1432">
        <v>0</v>
      </c>
      <c r="BG92" s="1432">
        <f t="shared" si="69"/>
        <v>0</v>
      </c>
      <c r="BH92" s="1357"/>
      <c r="BI92" s="1357"/>
      <c r="BJ92" s="1366"/>
      <c r="BK92" s="1366"/>
      <c r="BL92" s="1366"/>
      <c r="BM92" s="1366">
        <f t="shared" si="70"/>
        <v>0</v>
      </c>
      <c r="BN92" s="1357">
        <f t="shared" si="60"/>
        <v>0</v>
      </c>
      <c r="BO92" s="1357">
        <f t="shared" si="60"/>
        <v>0</v>
      </c>
      <c r="BP92" s="1357">
        <f t="shared" si="60"/>
        <v>0</v>
      </c>
      <c r="BQ92" s="1357">
        <f t="shared" si="60"/>
        <v>0</v>
      </c>
      <c r="BR92" s="1357">
        <f t="shared" si="60"/>
        <v>0</v>
      </c>
      <c r="BS92" s="1357">
        <f t="shared" si="71"/>
        <v>0</v>
      </c>
      <c r="BT92" s="891"/>
      <c r="BU92" s="891"/>
      <c r="CD92" s="3319">
        <v>0</v>
      </c>
      <c r="CE92" s="3319">
        <v>0</v>
      </c>
      <c r="CF92" s="3319">
        <v>0</v>
      </c>
      <c r="CG92" s="3319">
        <v>0</v>
      </c>
      <c r="CH92" s="3319">
        <v>0</v>
      </c>
      <c r="CI92" s="3319">
        <v>0</v>
      </c>
      <c r="CJ92" s="3319">
        <v>0</v>
      </c>
      <c r="CK92" s="3320"/>
      <c r="CL92" s="3321">
        <f t="shared" si="72"/>
        <v>0</v>
      </c>
      <c r="CM92" s="3321">
        <f t="shared" si="72"/>
        <v>0</v>
      </c>
      <c r="CN92" s="3321">
        <f t="shared" si="72"/>
        <v>0</v>
      </c>
      <c r="CO92" s="3321">
        <f t="shared" si="72"/>
        <v>0</v>
      </c>
      <c r="CP92" s="3321">
        <f t="shared" si="41"/>
        <v>0</v>
      </c>
      <c r="CQ92" s="3321">
        <f t="shared" si="41"/>
        <v>0</v>
      </c>
      <c r="CR92" s="3321">
        <f t="shared" si="41"/>
        <v>0</v>
      </c>
      <c r="CS92" s="3321"/>
      <c r="CT92" s="885">
        <v>0</v>
      </c>
      <c r="CU92" s="885">
        <v>0</v>
      </c>
      <c r="CV92" s="885">
        <v>0</v>
      </c>
      <c r="CW92" s="885">
        <v>0</v>
      </c>
      <c r="CX92" s="885">
        <v>0</v>
      </c>
      <c r="CY92" s="885">
        <v>0</v>
      </c>
      <c r="DB92" s="3321">
        <f t="shared" si="73"/>
        <v>0</v>
      </c>
      <c r="DC92" s="3321">
        <f t="shared" si="73"/>
        <v>0</v>
      </c>
      <c r="DD92" s="3321">
        <f t="shared" si="73"/>
        <v>0</v>
      </c>
      <c r="DE92" s="3321">
        <f t="shared" si="73"/>
        <v>0</v>
      </c>
      <c r="DF92" s="3321">
        <f t="shared" si="73"/>
        <v>0</v>
      </c>
      <c r="DG92" s="3321">
        <f t="shared" si="73"/>
        <v>0</v>
      </c>
      <c r="DH92" s="3321"/>
      <c r="DI92" s="885">
        <v>0</v>
      </c>
      <c r="DJ92" s="885">
        <v>0</v>
      </c>
      <c r="DK92" s="885">
        <v>0</v>
      </c>
      <c r="DL92" s="885">
        <v>0</v>
      </c>
      <c r="DM92" s="885">
        <v>0</v>
      </c>
      <c r="DP92" s="3321">
        <f t="shared" si="74"/>
        <v>0</v>
      </c>
      <c r="DQ92" s="3321">
        <f t="shared" si="74"/>
        <v>0</v>
      </c>
      <c r="DR92" s="3321">
        <f t="shared" si="74"/>
        <v>0</v>
      </c>
      <c r="DS92" s="3321">
        <f t="shared" si="74"/>
        <v>0</v>
      </c>
      <c r="DT92" s="3321">
        <f t="shared" si="74"/>
        <v>0</v>
      </c>
    </row>
    <row r="93" spans="1:124" ht="13.9" hidden="1" customHeight="1">
      <c r="A93" s="911">
        <v>5</v>
      </c>
      <c r="B93" s="1354"/>
      <c r="C93" s="1368" t="s">
        <v>748</v>
      </c>
      <c r="D93" s="1356"/>
      <c r="E93" s="1432">
        <v>0</v>
      </c>
      <c r="F93" s="1432">
        <v>0</v>
      </c>
      <c r="G93" s="1432">
        <v>0</v>
      </c>
      <c r="H93" s="1432">
        <v>0</v>
      </c>
      <c r="I93" s="1432">
        <v>0</v>
      </c>
      <c r="J93" s="1432">
        <v>0</v>
      </c>
      <c r="K93" s="1432">
        <v>0</v>
      </c>
      <c r="L93" s="1432">
        <f t="shared" si="61"/>
        <v>0</v>
      </c>
      <c r="M93" s="1440"/>
      <c r="N93" s="1440"/>
      <c r="O93" s="1440"/>
      <c r="P93" s="1440"/>
      <c r="Q93" s="1440"/>
      <c r="R93" s="1440"/>
      <c r="S93" s="1440"/>
      <c r="T93" s="1440">
        <f t="shared" si="62"/>
        <v>0</v>
      </c>
      <c r="U93" s="1951">
        <f t="shared" si="63"/>
        <v>0</v>
      </c>
      <c r="V93" s="891">
        <f t="shared" si="57"/>
        <v>0</v>
      </c>
      <c r="W93" s="891">
        <f t="shared" si="57"/>
        <v>0</v>
      </c>
      <c r="X93" s="891">
        <f t="shared" si="57"/>
        <v>0</v>
      </c>
      <c r="Y93" s="891">
        <f t="shared" si="57"/>
        <v>0</v>
      </c>
      <c r="Z93" s="891">
        <f t="shared" si="57"/>
        <v>0</v>
      </c>
      <c r="AA93" s="891">
        <f t="shared" si="57"/>
        <v>0</v>
      </c>
      <c r="AB93" s="1357">
        <f t="shared" si="64"/>
        <v>0</v>
      </c>
      <c r="AC93" s="1341"/>
      <c r="AD93" s="891"/>
      <c r="AE93" s="1357">
        <v>0</v>
      </c>
      <c r="AF93" s="1432">
        <v>0</v>
      </c>
      <c r="AG93" s="1432">
        <v>0</v>
      </c>
      <c r="AH93" s="1432">
        <v>0</v>
      </c>
      <c r="AI93" s="1432">
        <v>0</v>
      </c>
      <c r="AJ93" s="1432">
        <v>0</v>
      </c>
      <c r="AK93" s="1432">
        <f t="shared" si="65"/>
        <v>0</v>
      </c>
      <c r="AL93" s="1360"/>
      <c r="AM93" s="1361"/>
      <c r="AN93" s="1360"/>
      <c r="AO93" s="1360"/>
      <c r="AP93" s="1360"/>
      <c r="AQ93" s="1361"/>
      <c r="AR93" s="1361">
        <f t="shared" si="66"/>
        <v>0</v>
      </c>
      <c r="AS93" s="1358">
        <f t="shared" si="59"/>
        <v>0</v>
      </c>
      <c r="AT93" s="1357">
        <f t="shared" si="59"/>
        <v>0</v>
      </c>
      <c r="AU93" s="1357">
        <f t="shared" si="59"/>
        <v>0</v>
      </c>
      <c r="AV93" s="1357">
        <f t="shared" si="59"/>
        <v>0</v>
      </c>
      <c r="AW93" s="1357">
        <f t="shared" si="59"/>
        <v>0</v>
      </c>
      <c r="AX93" s="1357">
        <f t="shared" si="59"/>
        <v>0</v>
      </c>
      <c r="AY93" s="1357">
        <f t="shared" si="67"/>
        <v>0</v>
      </c>
      <c r="AZ93" s="3088">
        <f t="shared" si="68"/>
        <v>0</v>
      </c>
      <c r="BA93" s="3325"/>
      <c r="BB93" s="1357">
        <v>0</v>
      </c>
      <c r="BC93" s="1432">
        <v>0</v>
      </c>
      <c r="BD93" s="1432">
        <v>0</v>
      </c>
      <c r="BE93" s="1432">
        <v>0</v>
      </c>
      <c r="BF93" s="1432">
        <v>0</v>
      </c>
      <c r="BG93" s="1432">
        <f t="shared" si="69"/>
        <v>0</v>
      </c>
      <c r="BH93" s="1357"/>
      <c r="BI93" s="1357"/>
      <c r="BJ93" s="1366"/>
      <c r="BK93" s="1366"/>
      <c r="BL93" s="1366"/>
      <c r="BM93" s="1366">
        <f t="shared" si="70"/>
        <v>0</v>
      </c>
      <c r="BN93" s="1357">
        <f t="shared" si="60"/>
        <v>0</v>
      </c>
      <c r="BO93" s="1357">
        <f t="shared" si="60"/>
        <v>0</v>
      </c>
      <c r="BP93" s="1357">
        <f t="shared" si="60"/>
        <v>0</v>
      </c>
      <c r="BQ93" s="1357">
        <f t="shared" si="60"/>
        <v>0</v>
      </c>
      <c r="BR93" s="1357">
        <f t="shared" si="60"/>
        <v>0</v>
      </c>
      <c r="BS93" s="1357">
        <f t="shared" si="71"/>
        <v>0</v>
      </c>
      <c r="BT93" s="891"/>
      <c r="BU93" s="891"/>
      <c r="CD93" s="3319">
        <v>0</v>
      </c>
      <c r="CE93" s="3319">
        <v>0</v>
      </c>
      <c r="CF93" s="3319">
        <v>0</v>
      </c>
      <c r="CG93" s="3319">
        <v>0</v>
      </c>
      <c r="CH93" s="3319">
        <v>0</v>
      </c>
      <c r="CI93" s="3319">
        <v>0</v>
      </c>
      <c r="CJ93" s="3319">
        <v>0</v>
      </c>
      <c r="CK93" s="3320"/>
      <c r="CL93" s="3321">
        <f t="shared" si="72"/>
        <v>0</v>
      </c>
      <c r="CM93" s="3321">
        <f t="shared" si="72"/>
        <v>0</v>
      </c>
      <c r="CN93" s="3321">
        <f t="shared" si="72"/>
        <v>0</v>
      </c>
      <c r="CO93" s="3321">
        <f t="shared" si="72"/>
        <v>0</v>
      </c>
      <c r="CP93" s="3321">
        <f t="shared" si="41"/>
        <v>0</v>
      </c>
      <c r="CQ93" s="3321">
        <f t="shared" si="41"/>
        <v>0</v>
      </c>
      <c r="CR93" s="3321">
        <f t="shared" si="41"/>
        <v>0</v>
      </c>
      <c r="CS93" s="3321"/>
      <c r="CT93" s="885">
        <v>0</v>
      </c>
      <c r="CU93" s="885">
        <v>0</v>
      </c>
      <c r="CV93" s="885">
        <v>0</v>
      </c>
      <c r="CW93" s="885">
        <v>0</v>
      </c>
      <c r="CX93" s="885">
        <v>0</v>
      </c>
      <c r="CY93" s="885">
        <v>0</v>
      </c>
      <c r="DB93" s="3321">
        <f t="shared" si="73"/>
        <v>0</v>
      </c>
      <c r="DC93" s="3321">
        <f t="shared" si="73"/>
        <v>0</v>
      </c>
      <c r="DD93" s="3321">
        <f t="shared" si="73"/>
        <v>0</v>
      </c>
      <c r="DE93" s="3321">
        <f t="shared" si="73"/>
        <v>0</v>
      </c>
      <c r="DF93" s="3321">
        <f t="shared" si="73"/>
        <v>0</v>
      </c>
      <c r="DG93" s="3321">
        <f t="shared" si="73"/>
        <v>0</v>
      </c>
      <c r="DH93" s="3321"/>
      <c r="DI93" s="885">
        <v>0</v>
      </c>
      <c r="DJ93" s="885">
        <v>0</v>
      </c>
      <c r="DK93" s="885">
        <v>0</v>
      </c>
      <c r="DL93" s="885">
        <v>0</v>
      </c>
      <c r="DM93" s="885">
        <v>0</v>
      </c>
      <c r="DP93" s="3321">
        <f t="shared" si="74"/>
        <v>0</v>
      </c>
      <c r="DQ93" s="3321">
        <f t="shared" si="74"/>
        <v>0</v>
      </c>
      <c r="DR93" s="3321">
        <f t="shared" si="74"/>
        <v>0</v>
      </c>
      <c r="DS93" s="3321">
        <f t="shared" si="74"/>
        <v>0</v>
      </c>
      <c r="DT93" s="3321">
        <f t="shared" si="74"/>
        <v>0</v>
      </c>
    </row>
    <row r="94" spans="1:124" ht="13.9" hidden="1" customHeight="1">
      <c r="A94" s="1165"/>
      <c r="B94" s="1370"/>
      <c r="C94" s="1368" t="s">
        <v>747</v>
      </c>
      <c r="D94" s="1371"/>
      <c r="E94" s="1435">
        <v>0</v>
      </c>
      <c r="F94" s="1435">
        <v>0</v>
      </c>
      <c r="G94" s="1435">
        <v>0</v>
      </c>
      <c r="H94" s="1435">
        <v>0</v>
      </c>
      <c r="I94" s="1435">
        <v>0</v>
      </c>
      <c r="J94" s="1435">
        <v>0</v>
      </c>
      <c r="K94" s="1435">
        <v>0</v>
      </c>
      <c r="L94" s="1435">
        <f t="shared" si="61"/>
        <v>0</v>
      </c>
      <c r="M94" s="1496"/>
      <c r="N94" s="1496"/>
      <c r="O94" s="1496"/>
      <c r="P94" s="1496"/>
      <c r="Q94" s="1496"/>
      <c r="R94" s="1496"/>
      <c r="S94" s="1496"/>
      <c r="T94" s="1444">
        <f t="shared" si="62"/>
        <v>0</v>
      </c>
      <c r="U94" s="1951">
        <f t="shared" si="63"/>
        <v>0</v>
      </c>
      <c r="V94" s="891">
        <f t="shared" si="57"/>
        <v>0</v>
      </c>
      <c r="W94" s="891">
        <f t="shared" si="57"/>
        <v>0</v>
      </c>
      <c r="X94" s="891">
        <f t="shared" si="57"/>
        <v>0</v>
      </c>
      <c r="Y94" s="891">
        <f t="shared" si="57"/>
        <v>0</v>
      </c>
      <c r="Z94" s="891">
        <f t="shared" si="57"/>
        <v>0</v>
      </c>
      <c r="AA94" s="891">
        <f t="shared" si="57"/>
        <v>0</v>
      </c>
      <c r="AB94" s="1374">
        <f t="shared" si="64"/>
        <v>0</v>
      </c>
      <c r="AC94" s="1341"/>
      <c r="AD94" s="889"/>
      <c r="AE94" s="1435">
        <v>0</v>
      </c>
      <c r="AF94" s="1435">
        <v>0</v>
      </c>
      <c r="AG94" s="1435">
        <v>0</v>
      </c>
      <c r="AH94" s="1435">
        <v>0</v>
      </c>
      <c r="AI94" s="1435">
        <v>0</v>
      </c>
      <c r="AJ94" s="1435">
        <v>0</v>
      </c>
      <c r="AK94" s="1435">
        <f t="shared" si="65"/>
        <v>0</v>
      </c>
      <c r="AL94" s="1414"/>
      <c r="AM94" s="1402"/>
      <c r="AN94" s="1414"/>
      <c r="AO94" s="1414"/>
      <c r="AP94" s="1414"/>
      <c r="AQ94" s="1415"/>
      <c r="AR94" s="1402">
        <f t="shared" si="66"/>
        <v>0</v>
      </c>
      <c r="AS94" s="1358">
        <f t="shared" si="59"/>
        <v>0</v>
      </c>
      <c r="AT94" s="1357">
        <f t="shared" si="59"/>
        <v>0</v>
      </c>
      <c r="AU94" s="1357">
        <f t="shared" si="59"/>
        <v>0</v>
      </c>
      <c r="AV94" s="1357">
        <f t="shared" si="59"/>
        <v>0</v>
      </c>
      <c r="AW94" s="1357">
        <f t="shared" si="59"/>
        <v>0</v>
      </c>
      <c r="AX94" s="1357">
        <f t="shared" si="59"/>
        <v>0</v>
      </c>
      <c r="AY94" s="1357">
        <f t="shared" si="67"/>
        <v>0</v>
      </c>
      <c r="AZ94" s="3113">
        <f t="shared" si="68"/>
        <v>0</v>
      </c>
      <c r="BA94" s="3327"/>
      <c r="BB94" s="1435">
        <v>0</v>
      </c>
      <c r="BC94" s="1435">
        <v>0</v>
      </c>
      <c r="BD94" s="1435">
        <v>0</v>
      </c>
      <c r="BE94" s="1435">
        <v>0</v>
      </c>
      <c r="BF94" s="1435">
        <v>0</v>
      </c>
      <c r="BG94" s="1435">
        <f t="shared" si="69"/>
        <v>0</v>
      </c>
      <c r="BH94" s="1560"/>
      <c r="BI94" s="1560"/>
      <c r="BJ94" s="2975"/>
      <c r="BK94" s="2975"/>
      <c r="BL94" s="2975"/>
      <c r="BM94" s="1405">
        <f t="shared" si="70"/>
        <v>0</v>
      </c>
      <c r="BN94" s="1372">
        <f t="shared" si="60"/>
        <v>0</v>
      </c>
      <c r="BO94" s="1372">
        <f t="shared" si="60"/>
        <v>0</v>
      </c>
      <c r="BP94" s="1357">
        <f t="shared" si="60"/>
        <v>0</v>
      </c>
      <c r="BQ94" s="1357">
        <f t="shared" si="60"/>
        <v>0</v>
      </c>
      <c r="BR94" s="1357">
        <f t="shared" si="60"/>
        <v>0</v>
      </c>
      <c r="BS94" s="1374">
        <f t="shared" si="71"/>
        <v>0</v>
      </c>
      <c r="BT94" s="889"/>
      <c r="BU94" s="889"/>
      <c r="CD94" s="3319">
        <v>0</v>
      </c>
      <c r="CE94" s="3319">
        <v>0</v>
      </c>
      <c r="CF94" s="3319">
        <v>0</v>
      </c>
      <c r="CG94" s="3319">
        <v>0</v>
      </c>
      <c r="CH94" s="3319">
        <v>0</v>
      </c>
      <c r="CI94" s="3319">
        <v>0</v>
      </c>
      <c r="CJ94" s="3319">
        <v>0</v>
      </c>
      <c r="CK94" s="3320"/>
      <c r="CL94" s="3321">
        <f t="shared" si="72"/>
        <v>0</v>
      </c>
      <c r="CM94" s="3321">
        <f t="shared" si="72"/>
        <v>0</v>
      </c>
      <c r="CN94" s="3321">
        <f t="shared" si="72"/>
        <v>0</v>
      </c>
      <c r="CO94" s="3321">
        <f t="shared" si="72"/>
        <v>0</v>
      </c>
      <c r="CP94" s="3321">
        <f t="shared" si="41"/>
        <v>0</v>
      </c>
      <c r="CQ94" s="3321">
        <f t="shared" si="41"/>
        <v>0</v>
      </c>
      <c r="CR94" s="3321">
        <f t="shared" si="41"/>
        <v>0</v>
      </c>
      <c r="CS94" s="3321"/>
      <c r="CT94" s="885">
        <v>0</v>
      </c>
      <c r="CU94" s="885">
        <v>0</v>
      </c>
      <c r="CV94" s="885">
        <v>0</v>
      </c>
      <c r="CW94" s="885">
        <v>0</v>
      </c>
      <c r="CX94" s="885">
        <v>0</v>
      </c>
      <c r="CY94" s="885">
        <v>0</v>
      </c>
      <c r="DB94" s="3321">
        <f t="shared" si="73"/>
        <v>0</v>
      </c>
      <c r="DC94" s="3321">
        <f t="shared" si="73"/>
        <v>0</v>
      </c>
      <c r="DD94" s="3321">
        <f t="shared" si="73"/>
        <v>0</v>
      </c>
      <c r="DE94" s="3321">
        <f t="shared" si="73"/>
        <v>0</v>
      </c>
      <c r="DF94" s="3321">
        <f t="shared" si="73"/>
        <v>0</v>
      </c>
      <c r="DG94" s="3321">
        <f t="shared" si="73"/>
        <v>0</v>
      </c>
      <c r="DH94" s="3321"/>
      <c r="DI94" s="885">
        <v>0</v>
      </c>
      <c r="DJ94" s="885">
        <v>0</v>
      </c>
      <c r="DK94" s="885">
        <v>0</v>
      </c>
      <c r="DL94" s="885">
        <v>0</v>
      </c>
      <c r="DM94" s="885">
        <v>0</v>
      </c>
      <c r="DP94" s="3321">
        <f t="shared" si="74"/>
        <v>0</v>
      </c>
      <c r="DQ94" s="3321">
        <f t="shared" si="74"/>
        <v>0</v>
      </c>
      <c r="DR94" s="3321">
        <f t="shared" si="74"/>
        <v>0</v>
      </c>
      <c r="DS94" s="3321">
        <f t="shared" si="74"/>
        <v>0</v>
      </c>
      <c r="DT94" s="3321">
        <f t="shared" si="74"/>
        <v>0</v>
      </c>
    </row>
    <row r="95" spans="1:124" ht="19.5" customHeight="1">
      <c r="A95" s="1165" t="s">
        <v>759</v>
      </c>
      <c r="B95" s="3315" t="s">
        <v>502</v>
      </c>
      <c r="C95" s="2897" t="s">
        <v>498</v>
      </c>
      <c r="D95" s="3342"/>
      <c r="E95" s="1917">
        <v>11</v>
      </c>
      <c r="F95" s="1917">
        <v>0</v>
      </c>
      <c r="G95" s="1917">
        <v>176627.3</v>
      </c>
      <c r="H95" s="1917">
        <v>0</v>
      </c>
      <c r="I95" s="1917">
        <v>0</v>
      </c>
      <c r="J95" s="1917">
        <v>3865.0000000000009</v>
      </c>
      <c r="K95" s="1917">
        <v>92760</v>
      </c>
      <c r="L95" s="1917">
        <f t="shared" si="61"/>
        <v>273252.3</v>
      </c>
      <c r="M95" s="1926">
        <f t="shared" ref="M95:S95" si="75">SUM(M96:M115)</f>
        <v>0</v>
      </c>
      <c r="N95" s="1926">
        <f t="shared" si="75"/>
        <v>12617.4</v>
      </c>
      <c r="O95" s="1926">
        <f t="shared" si="75"/>
        <v>-68764.800000000003</v>
      </c>
      <c r="P95" s="1926">
        <f>SUM(P96:P115)</f>
        <v>0</v>
      </c>
      <c r="Q95" s="1926">
        <f>SUM(Q96:Q115)</f>
        <v>0</v>
      </c>
      <c r="R95" s="1926">
        <f t="shared" si="75"/>
        <v>0</v>
      </c>
      <c r="S95" s="1926">
        <f t="shared" si="75"/>
        <v>0</v>
      </c>
      <c r="T95" s="1926">
        <f t="shared" si="62"/>
        <v>-56147.4</v>
      </c>
      <c r="U95" s="2899">
        <f t="shared" ref="U95:AA95" si="76">SUM(U96:U115)</f>
        <v>11</v>
      </c>
      <c r="V95" s="1917">
        <f t="shared" si="76"/>
        <v>12617.4</v>
      </c>
      <c r="W95" s="1917">
        <f t="shared" si="76"/>
        <v>107862.49999999999</v>
      </c>
      <c r="X95" s="1917">
        <f t="shared" si="76"/>
        <v>0</v>
      </c>
      <c r="Y95" s="1917">
        <f>SUM(Y96:Y115)</f>
        <v>0</v>
      </c>
      <c r="Z95" s="1917">
        <f t="shared" si="76"/>
        <v>3865.0000000000009</v>
      </c>
      <c r="AA95" s="1917">
        <f t="shared" si="76"/>
        <v>92760</v>
      </c>
      <c r="AB95" s="1917">
        <f t="shared" si="64"/>
        <v>217104.89999999997</v>
      </c>
      <c r="AC95" s="3330"/>
      <c r="AD95" s="1917"/>
      <c r="AE95" s="1917">
        <v>4</v>
      </c>
      <c r="AF95" s="1917">
        <v>25475</v>
      </c>
      <c r="AG95" s="1917">
        <v>60000</v>
      </c>
      <c r="AH95" s="1917">
        <v>0</v>
      </c>
      <c r="AI95" s="1917">
        <v>0</v>
      </c>
      <c r="AJ95" s="1917">
        <v>0</v>
      </c>
      <c r="AK95" s="1917">
        <f t="shared" si="65"/>
        <v>85475</v>
      </c>
      <c r="AL95" s="1917">
        <f t="shared" ref="AL95:AQ95" si="77">SUM(AL96:AL115)</f>
        <v>0</v>
      </c>
      <c r="AM95" s="1917">
        <f t="shared" si="77"/>
        <v>0</v>
      </c>
      <c r="AN95" s="1917">
        <f t="shared" si="77"/>
        <v>0</v>
      </c>
      <c r="AO95" s="1917">
        <f t="shared" si="77"/>
        <v>0</v>
      </c>
      <c r="AP95" s="1917">
        <f t="shared" si="77"/>
        <v>0</v>
      </c>
      <c r="AQ95" s="1917">
        <f t="shared" si="77"/>
        <v>0</v>
      </c>
      <c r="AR95" s="1917">
        <f t="shared" si="66"/>
        <v>0</v>
      </c>
      <c r="AS95" s="3316">
        <f t="shared" ref="AS95:AX95" si="78">SUM(AS96:AS115)</f>
        <v>4</v>
      </c>
      <c r="AT95" s="1917">
        <f t="shared" si="78"/>
        <v>25475</v>
      </c>
      <c r="AU95" s="1917">
        <f t="shared" si="78"/>
        <v>60000</v>
      </c>
      <c r="AV95" s="1917">
        <f t="shared" si="78"/>
        <v>0</v>
      </c>
      <c r="AW95" s="1917">
        <f>SUM(AW96:AW115)</f>
        <v>0</v>
      </c>
      <c r="AX95" s="1917">
        <f t="shared" si="78"/>
        <v>0</v>
      </c>
      <c r="AY95" s="1917">
        <f t="shared" si="67"/>
        <v>85475</v>
      </c>
      <c r="AZ95" s="3317">
        <f t="shared" si="68"/>
        <v>0</v>
      </c>
      <c r="BA95" s="3318"/>
      <c r="BB95" s="1917">
        <v>0</v>
      </c>
      <c r="BC95" s="1917">
        <v>0</v>
      </c>
      <c r="BD95" s="1917">
        <v>0</v>
      </c>
      <c r="BE95" s="1917">
        <v>0</v>
      </c>
      <c r="BF95" s="1917">
        <v>0</v>
      </c>
      <c r="BG95" s="1917">
        <f t="shared" si="69"/>
        <v>0</v>
      </c>
      <c r="BH95" s="923">
        <f>SUM(BH96:BH115)</f>
        <v>0</v>
      </c>
      <c r="BI95" s="923">
        <f>SUM(BI96:BI115)</f>
        <v>0</v>
      </c>
      <c r="BJ95" s="923">
        <f>SUM(BJ96:BJ115)</f>
        <v>0</v>
      </c>
      <c r="BK95" s="923">
        <f>SUM(BK96:BK115)</f>
        <v>0</v>
      </c>
      <c r="BL95" s="923">
        <f>SUM(BL96:BL115)</f>
        <v>0</v>
      </c>
      <c r="BM95" s="923">
        <f t="shared" si="70"/>
        <v>0</v>
      </c>
      <c r="BN95" s="923">
        <f>SUM(BN96:BN115)</f>
        <v>0</v>
      </c>
      <c r="BO95" s="923">
        <f>SUM(BO96:BO115)</f>
        <v>0</v>
      </c>
      <c r="BP95" s="923">
        <f>SUM(BP96:BP115)</f>
        <v>0</v>
      </c>
      <c r="BQ95" s="923">
        <f>SUM(BQ96:BQ115)</f>
        <v>0</v>
      </c>
      <c r="BR95" s="923">
        <f>SUM(BR96:BR115)</f>
        <v>0</v>
      </c>
      <c r="BS95" s="923">
        <f t="shared" si="71"/>
        <v>0</v>
      </c>
      <c r="BT95" s="923"/>
      <c r="BU95" s="923"/>
      <c r="CD95" s="3319">
        <v>17.632999999999999</v>
      </c>
      <c r="CE95" s="3319">
        <v>11179.3</v>
      </c>
      <c r="CF95" s="3319">
        <v>23931.3</v>
      </c>
      <c r="CG95" s="3319">
        <v>0</v>
      </c>
      <c r="CH95" s="3319">
        <v>102258.3</v>
      </c>
      <c r="CI95" s="3319">
        <v>6720</v>
      </c>
      <c r="CJ95" s="3319">
        <v>99360</v>
      </c>
      <c r="CK95" s="3320"/>
      <c r="CL95" s="3321">
        <f t="shared" si="72"/>
        <v>6.6329999999999991</v>
      </c>
      <c r="CM95" s="3321">
        <f t="shared" si="72"/>
        <v>-1438.1000000000004</v>
      </c>
      <c r="CN95" s="3321">
        <f t="shared" si="72"/>
        <v>-83931.199999999983</v>
      </c>
      <c r="CO95" s="3321">
        <f t="shared" si="72"/>
        <v>0</v>
      </c>
      <c r="CP95" s="3321">
        <f t="shared" si="41"/>
        <v>102258.3</v>
      </c>
      <c r="CQ95" s="3321">
        <f t="shared" si="41"/>
        <v>2854.9999999999991</v>
      </c>
      <c r="CR95" s="3321">
        <f t="shared" si="41"/>
        <v>6600</v>
      </c>
      <c r="CS95" s="3321"/>
      <c r="CT95" s="885">
        <v>11</v>
      </c>
      <c r="CU95" s="885">
        <v>0</v>
      </c>
      <c r="CV95" s="885">
        <v>176627.3</v>
      </c>
      <c r="CW95" s="885">
        <v>0</v>
      </c>
      <c r="CX95" s="885">
        <v>3865.0000000000009</v>
      </c>
      <c r="CY95" s="885">
        <v>92760</v>
      </c>
      <c r="DB95" s="3321">
        <f t="shared" si="73"/>
        <v>7</v>
      </c>
      <c r="DC95" s="3321">
        <f t="shared" si="73"/>
        <v>-25475</v>
      </c>
      <c r="DD95" s="3321">
        <f t="shared" si="73"/>
        <v>116627.29999999999</v>
      </c>
      <c r="DE95" s="3321">
        <f t="shared" si="73"/>
        <v>0</v>
      </c>
      <c r="DF95" s="3321">
        <f t="shared" si="73"/>
        <v>3865.0000000000009</v>
      </c>
      <c r="DG95" s="3321">
        <f t="shared" si="73"/>
        <v>92760</v>
      </c>
      <c r="DH95" s="3321"/>
      <c r="DI95" s="885">
        <v>4</v>
      </c>
      <c r="DJ95" s="885">
        <v>0</v>
      </c>
      <c r="DK95" s="885">
        <v>60000</v>
      </c>
      <c r="DL95" s="885">
        <v>0</v>
      </c>
      <c r="DM95" s="885">
        <v>0</v>
      </c>
      <c r="DP95" s="3321">
        <f t="shared" si="74"/>
        <v>4</v>
      </c>
      <c r="DQ95" s="3321">
        <f t="shared" si="74"/>
        <v>0</v>
      </c>
      <c r="DR95" s="3321">
        <f t="shared" si="74"/>
        <v>60000</v>
      </c>
      <c r="DS95" s="3321">
        <f t="shared" si="74"/>
        <v>0</v>
      </c>
      <c r="DT95" s="3321">
        <f t="shared" si="74"/>
        <v>0</v>
      </c>
    </row>
    <row r="96" spans="1:124" ht="25.5" customHeight="1">
      <c r="A96" s="912">
        <v>6</v>
      </c>
      <c r="B96" s="1431" t="s">
        <v>504</v>
      </c>
      <c r="C96" s="1368" t="s">
        <v>218</v>
      </c>
      <c r="D96" s="3323"/>
      <c r="E96" s="1357">
        <v>6</v>
      </c>
      <c r="F96" s="1357">
        <v>0</v>
      </c>
      <c r="G96" s="1357">
        <v>172563.4</v>
      </c>
      <c r="H96" s="1357">
        <v>0</v>
      </c>
      <c r="I96" s="1357">
        <v>0</v>
      </c>
      <c r="J96" s="1357">
        <v>1150.0000000000009</v>
      </c>
      <c r="K96" s="1357">
        <v>27600</v>
      </c>
      <c r="L96" s="1357">
        <f t="shared" si="61"/>
        <v>201313.4</v>
      </c>
      <c r="M96" s="1440"/>
      <c r="N96" s="1440"/>
      <c r="O96" s="1440">
        <v>-68764.800000000003</v>
      </c>
      <c r="P96" s="1440"/>
      <c r="Q96" s="1440"/>
      <c r="R96" s="1440"/>
      <c r="S96" s="1440"/>
      <c r="T96" s="1440">
        <f t="shared" si="62"/>
        <v>-68764.800000000003</v>
      </c>
      <c r="U96" s="1951">
        <f t="shared" si="63"/>
        <v>6</v>
      </c>
      <c r="V96" s="891">
        <f t="shared" si="57"/>
        <v>0</v>
      </c>
      <c r="W96" s="891">
        <f t="shared" si="57"/>
        <v>103798.59999999999</v>
      </c>
      <c r="X96" s="891">
        <f t="shared" si="57"/>
        <v>0</v>
      </c>
      <c r="Y96" s="891">
        <f t="shared" si="57"/>
        <v>0</v>
      </c>
      <c r="Z96" s="891">
        <f t="shared" si="57"/>
        <v>1150.0000000000009</v>
      </c>
      <c r="AA96" s="891">
        <f t="shared" si="57"/>
        <v>27600</v>
      </c>
      <c r="AB96" s="1719">
        <f t="shared" si="64"/>
        <v>132548.59999999998</v>
      </c>
      <c r="AC96" s="1341"/>
      <c r="AD96" s="2286"/>
      <c r="AE96" s="1719">
        <v>0</v>
      </c>
      <c r="AF96" s="1719">
        <v>0</v>
      </c>
      <c r="AG96" s="1719">
        <v>0</v>
      </c>
      <c r="AH96" s="1719">
        <v>0</v>
      </c>
      <c r="AI96" s="1719">
        <v>0</v>
      </c>
      <c r="AJ96" s="1719">
        <v>0</v>
      </c>
      <c r="AK96" s="1719">
        <f t="shared" si="65"/>
        <v>0</v>
      </c>
      <c r="AL96" s="999"/>
      <c r="AM96" s="1394"/>
      <c r="AN96" s="999"/>
      <c r="AO96" s="999"/>
      <c r="AP96" s="998">
        <f>AQ96/24</f>
        <v>0</v>
      </c>
      <c r="AQ96" s="1394"/>
      <c r="AR96" s="1394">
        <f t="shared" si="66"/>
        <v>0</v>
      </c>
      <c r="AS96" s="3343">
        <f>AE96+AL96</f>
        <v>0</v>
      </c>
      <c r="AT96" s="1719">
        <f t="shared" ref="AT96:AX115" si="79">AF96+AM96</f>
        <v>0</v>
      </c>
      <c r="AU96" s="1719">
        <f t="shared" si="79"/>
        <v>0</v>
      </c>
      <c r="AV96" s="1719">
        <f t="shared" si="79"/>
        <v>0</v>
      </c>
      <c r="AW96" s="3344">
        <f t="shared" si="79"/>
        <v>0</v>
      </c>
      <c r="AX96" s="1719">
        <f t="shared" si="79"/>
        <v>0</v>
      </c>
      <c r="AY96" s="1719">
        <f t="shared" si="67"/>
        <v>0</v>
      </c>
      <c r="AZ96" s="3345"/>
      <c r="BA96" s="1468"/>
      <c r="BB96" s="1357">
        <v>0</v>
      </c>
      <c r="BC96" s="1357">
        <v>0</v>
      </c>
      <c r="BD96" s="1357">
        <v>0</v>
      </c>
      <c r="BE96" s="1357">
        <v>0</v>
      </c>
      <c r="BF96" s="1357">
        <v>0</v>
      </c>
      <c r="BG96" s="1357">
        <f t="shared" si="69"/>
        <v>0</v>
      </c>
      <c r="BH96" s="891"/>
      <c r="BI96" s="891"/>
      <c r="BJ96" s="1397"/>
      <c r="BK96" s="1397">
        <f>BL96/24</f>
        <v>0</v>
      </c>
      <c r="BL96" s="1397"/>
      <c r="BM96" s="1397">
        <f t="shared" si="70"/>
        <v>0</v>
      </c>
      <c r="BN96" s="891">
        <f t="shared" ref="BN96:BR115" si="80">BB96+BH96</f>
        <v>0</v>
      </c>
      <c r="BO96" s="891">
        <f t="shared" si="80"/>
        <v>0</v>
      </c>
      <c r="BP96" s="1357">
        <f t="shared" si="80"/>
        <v>0</v>
      </c>
      <c r="BQ96" s="3346">
        <f t="shared" si="80"/>
        <v>0</v>
      </c>
      <c r="BR96" s="1357">
        <f t="shared" si="80"/>
        <v>0</v>
      </c>
      <c r="BS96" s="1357">
        <f t="shared" si="71"/>
        <v>0</v>
      </c>
      <c r="BT96" s="891" t="s">
        <v>1546</v>
      </c>
      <c r="BU96" s="891" t="s">
        <v>1351</v>
      </c>
      <c r="CD96" s="3319">
        <v>2.5</v>
      </c>
      <c r="CE96" s="3319">
        <v>0</v>
      </c>
      <c r="CF96" s="3319">
        <v>2292.3000000000002</v>
      </c>
      <c r="CG96" s="3319">
        <v>0</v>
      </c>
      <c r="CH96" s="3319">
        <v>0</v>
      </c>
      <c r="CI96" s="3319">
        <v>1190</v>
      </c>
      <c r="CJ96" s="3319">
        <v>28560</v>
      </c>
      <c r="CK96" s="3320"/>
      <c r="CL96" s="3321">
        <f t="shared" si="72"/>
        <v>-3.5</v>
      </c>
      <c r="CM96" s="3321">
        <f t="shared" si="72"/>
        <v>0</v>
      </c>
      <c r="CN96" s="3321">
        <f t="shared" si="72"/>
        <v>-101506.29999999999</v>
      </c>
      <c r="CO96" s="3321">
        <f t="shared" si="72"/>
        <v>0</v>
      </c>
      <c r="CP96" s="3321">
        <f t="shared" si="41"/>
        <v>0</v>
      </c>
      <c r="CQ96" s="3321">
        <f t="shared" si="41"/>
        <v>39.999999999999091</v>
      </c>
      <c r="CR96" s="3321">
        <f t="shared" si="41"/>
        <v>960</v>
      </c>
      <c r="CS96" s="3321"/>
      <c r="CT96" s="885">
        <v>6</v>
      </c>
      <c r="CU96" s="885">
        <v>0</v>
      </c>
      <c r="CV96" s="885">
        <v>172563.4</v>
      </c>
      <c r="CW96" s="885">
        <v>0</v>
      </c>
      <c r="CX96" s="885">
        <v>1150.0000000000009</v>
      </c>
      <c r="CY96" s="885">
        <v>27600</v>
      </c>
      <c r="DB96" s="3321">
        <f t="shared" si="73"/>
        <v>6</v>
      </c>
      <c r="DC96" s="3321">
        <f t="shared" si="73"/>
        <v>0</v>
      </c>
      <c r="DD96" s="3321">
        <f t="shared" si="73"/>
        <v>172563.4</v>
      </c>
      <c r="DE96" s="3321">
        <f t="shared" si="73"/>
        <v>0</v>
      </c>
      <c r="DF96" s="3321">
        <f t="shared" si="73"/>
        <v>1150.0000000000009</v>
      </c>
      <c r="DG96" s="3321">
        <f t="shared" si="73"/>
        <v>27600</v>
      </c>
      <c r="DH96" s="3321"/>
      <c r="DI96" s="885">
        <v>0</v>
      </c>
      <c r="DJ96" s="885">
        <v>0</v>
      </c>
      <c r="DK96" s="885">
        <v>0</v>
      </c>
      <c r="DL96" s="885">
        <v>0</v>
      </c>
      <c r="DM96" s="885">
        <v>0</v>
      </c>
      <c r="DP96" s="3321">
        <f t="shared" si="74"/>
        <v>0</v>
      </c>
      <c r="DQ96" s="3321">
        <f t="shared" si="74"/>
        <v>0</v>
      </c>
      <c r="DR96" s="3321">
        <f t="shared" si="74"/>
        <v>0</v>
      </c>
      <c r="DS96" s="3321">
        <f t="shared" si="74"/>
        <v>0</v>
      </c>
      <c r="DT96" s="3321">
        <f t="shared" si="74"/>
        <v>0</v>
      </c>
    </row>
    <row r="97" spans="1:124" ht="25.5" hidden="1" customHeight="1">
      <c r="A97" s="1165"/>
      <c r="B97" s="1431"/>
      <c r="C97" s="1368" t="s">
        <v>841</v>
      </c>
      <c r="D97" s="3323"/>
      <c r="E97" s="1366">
        <v>0</v>
      </c>
      <c r="F97" s="1366">
        <v>0</v>
      </c>
      <c r="G97" s="1366">
        <v>0</v>
      </c>
      <c r="H97" s="1366">
        <v>0</v>
      </c>
      <c r="I97" s="1366">
        <v>0</v>
      </c>
      <c r="J97" s="1366">
        <v>0</v>
      </c>
      <c r="K97" s="1366">
        <v>0</v>
      </c>
      <c r="L97" s="1366">
        <f t="shared" si="61"/>
        <v>0</v>
      </c>
      <c r="M97" s="1440"/>
      <c r="N97" s="1440"/>
      <c r="O97" s="1440"/>
      <c r="P97" s="1440"/>
      <c r="Q97" s="1440"/>
      <c r="R97" s="1440"/>
      <c r="S97" s="1440"/>
      <c r="T97" s="1440">
        <f t="shared" si="62"/>
        <v>0</v>
      </c>
      <c r="U97" s="1951">
        <f t="shared" si="63"/>
        <v>0</v>
      </c>
      <c r="V97" s="891">
        <f t="shared" si="57"/>
        <v>0</v>
      </c>
      <c r="W97" s="891">
        <f t="shared" si="57"/>
        <v>0</v>
      </c>
      <c r="X97" s="891">
        <f t="shared" si="57"/>
        <v>0</v>
      </c>
      <c r="Y97" s="891">
        <f t="shared" si="57"/>
        <v>0</v>
      </c>
      <c r="Z97" s="891">
        <f t="shared" si="57"/>
        <v>0</v>
      </c>
      <c r="AA97" s="891">
        <f t="shared" si="57"/>
        <v>0</v>
      </c>
      <c r="AB97" s="1719">
        <f t="shared" si="64"/>
        <v>0</v>
      </c>
      <c r="AC97" s="1341"/>
      <c r="AD97" s="1717"/>
      <c r="AE97" s="1722">
        <v>0</v>
      </c>
      <c r="AF97" s="1722">
        <v>0</v>
      </c>
      <c r="AG97" s="1722">
        <v>0</v>
      </c>
      <c r="AH97" s="1722">
        <v>0</v>
      </c>
      <c r="AI97" s="1722">
        <v>0</v>
      </c>
      <c r="AJ97" s="1722">
        <v>0</v>
      </c>
      <c r="AK97" s="1722">
        <f t="shared" si="65"/>
        <v>0</v>
      </c>
      <c r="AL97" s="999"/>
      <c r="AM97" s="1394"/>
      <c r="AN97" s="999"/>
      <c r="AO97" s="999"/>
      <c r="AP97" s="999">
        <f t="shared" ref="AP97:AP114" si="81">AQ97/24</f>
        <v>0</v>
      </c>
      <c r="AQ97" s="1394"/>
      <c r="AR97" s="1394">
        <f t="shared" si="66"/>
        <v>0</v>
      </c>
      <c r="AS97" s="3343">
        <f t="shared" ref="AS97:AS115" si="82">AE97+AL97</f>
        <v>0</v>
      </c>
      <c r="AT97" s="1719">
        <f t="shared" si="79"/>
        <v>0</v>
      </c>
      <c r="AU97" s="1719">
        <f t="shared" si="79"/>
        <v>0</v>
      </c>
      <c r="AV97" s="1719">
        <f t="shared" si="79"/>
        <v>0</v>
      </c>
      <c r="AW97" s="1719">
        <f t="shared" si="79"/>
        <v>0</v>
      </c>
      <c r="AX97" s="1719">
        <f t="shared" si="79"/>
        <v>0</v>
      </c>
      <c r="AY97" s="1719">
        <f t="shared" si="67"/>
        <v>0</v>
      </c>
      <c r="AZ97" s="3088">
        <f t="shared" si="68"/>
        <v>0</v>
      </c>
      <c r="BA97" s="3325"/>
      <c r="BB97" s="1366">
        <v>0</v>
      </c>
      <c r="BC97" s="1366">
        <v>0</v>
      </c>
      <c r="BD97" s="1366">
        <v>0</v>
      </c>
      <c r="BE97" s="1366">
        <v>0</v>
      </c>
      <c r="BF97" s="1366">
        <v>0</v>
      </c>
      <c r="BG97" s="1366">
        <f t="shared" si="69"/>
        <v>0</v>
      </c>
      <c r="BH97" s="891"/>
      <c r="BI97" s="891"/>
      <c r="BJ97" s="1397"/>
      <c r="BK97" s="1397">
        <f t="shared" ref="BK97:BK114" si="83">BL97/24</f>
        <v>0</v>
      </c>
      <c r="BL97" s="1397"/>
      <c r="BM97" s="1397">
        <f t="shared" si="70"/>
        <v>0</v>
      </c>
      <c r="BN97" s="1357">
        <f t="shared" si="80"/>
        <v>0</v>
      </c>
      <c r="BO97" s="1357">
        <f t="shared" si="80"/>
        <v>0</v>
      </c>
      <c r="BP97" s="1357">
        <f t="shared" si="80"/>
        <v>0</v>
      </c>
      <c r="BQ97" s="1357">
        <f t="shared" si="80"/>
        <v>0</v>
      </c>
      <c r="BR97" s="1357">
        <f t="shared" si="80"/>
        <v>0</v>
      </c>
      <c r="BS97" s="1357">
        <f t="shared" si="71"/>
        <v>0</v>
      </c>
      <c r="BT97" s="891"/>
      <c r="BU97" s="891"/>
      <c r="CD97" s="3319">
        <v>0</v>
      </c>
      <c r="CE97" s="3319">
        <v>0</v>
      </c>
      <c r="CF97" s="3319">
        <v>0</v>
      </c>
      <c r="CG97" s="3319">
        <v>0</v>
      </c>
      <c r="CH97" s="3319">
        <v>0</v>
      </c>
      <c r="CI97" s="3319">
        <v>0</v>
      </c>
      <c r="CJ97" s="3319">
        <v>0</v>
      </c>
      <c r="CK97" s="3320"/>
      <c r="CL97" s="3321">
        <f t="shared" si="72"/>
        <v>0</v>
      </c>
      <c r="CM97" s="3321">
        <f t="shared" si="72"/>
        <v>0</v>
      </c>
      <c r="CN97" s="3321">
        <f t="shared" si="72"/>
        <v>0</v>
      </c>
      <c r="CO97" s="3321">
        <f t="shared" si="72"/>
        <v>0</v>
      </c>
      <c r="CP97" s="3321">
        <f t="shared" si="41"/>
        <v>0</v>
      </c>
      <c r="CQ97" s="3321">
        <f t="shared" si="41"/>
        <v>0</v>
      </c>
      <c r="CR97" s="3321">
        <f t="shared" si="41"/>
        <v>0</v>
      </c>
      <c r="CS97" s="3321"/>
      <c r="CT97" s="885">
        <v>0</v>
      </c>
      <c r="CU97" s="885">
        <v>0</v>
      </c>
      <c r="CV97" s="885">
        <v>0</v>
      </c>
      <c r="CW97" s="885">
        <v>0</v>
      </c>
      <c r="CX97" s="885">
        <v>0</v>
      </c>
      <c r="CY97" s="885">
        <v>0</v>
      </c>
      <c r="DB97" s="3321">
        <f t="shared" si="73"/>
        <v>0</v>
      </c>
      <c r="DC97" s="3321">
        <f t="shared" si="73"/>
        <v>0</v>
      </c>
      <c r="DD97" s="3321">
        <f t="shared" si="73"/>
        <v>0</v>
      </c>
      <c r="DE97" s="3321">
        <f t="shared" si="73"/>
        <v>0</v>
      </c>
      <c r="DF97" s="3321">
        <f t="shared" si="73"/>
        <v>0</v>
      </c>
      <c r="DG97" s="3321">
        <f t="shared" si="73"/>
        <v>0</v>
      </c>
      <c r="DH97" s="3321"/>
      <c r="DI97" s="885">
        <v>0</v>
      </c>
      <c r="DJ97" s="885">
        <v>0</v>
      </c>
      <c r="DK97" s="885">
        <v>0</v>
      </c>
      <c r="DL97" s="885">
        <v>0</v>
      </c>
      <c r="DM97" s="885">
        <v>0</v>
      </c>
      <c r="DP97" s="3321">
        <f t="shared" si="74"/>
        <v>0</v>
      </c>
      <c r="DQ97" s="3321">
        <f t="shared" si="74"/>
        <v>0</v>
      </c>
      <c r="DR97" s="3321">
        <f t="shared" si="74"/>
        <v>0</v>
      </c>
      <c r="DS97" s="3321">
        <f t="shared" si="74"/>
        <v>0</v>
      </c>
      <c r="DT97" s="3321">
        <f t="shared" si="74"/>
        <v>0</v>
      </c>
    </row>
    <row r="98" spans="1:124" ht="12.75" hidden="1" customHeight="1">
      <c r="A98" s="1165"/>
      <c r="B98" s="1431"/>
      <c r="C98" s="1368" t="s">
        <v>220</v>
      </c>
      <c r="D98" s="3323"/>
      <c r="E98" s="1366">
        <v>0</v>
      </c>
      <c r="F98" s="1366">
        <v>0</v>
      </c>
      <c r="G98" s="1366">
        <v>0</v>
      </c>
      <c r="H98" s="1366">
        <v>0</v>
      </c>
      <c r="I98" s="1366">
        <v>0</v>
      </c>
      <c r="J98" s="1366">
        <v>0</v>
      </c>
      <c r="K98" s="1366">
        <v>0</v>
      </c>
      <c r="L98" s="1366">
        <f t="shared" si="61"/>
        <v>0</v>
      </c>
      <c r="M98" s="1440"/>
      <c r="N98" s="1440"/>
      <c r="O98" s="1440"/>
      <c r="P98" s="1440"/>
      <c r="Q98" s="1440"/>
      <c r="R98" s="1440"/>
      <c r="S98" s="1440"/>
      <c r="T98" s="1440">
        <f t="shared" si="62"/>
        <v>0</v>
      </c>
      <c r="U98" s="1951">
        <f t="shared" si="63"/>
        <v>0</v>
      </c>
      <c r="V98" s="891">
        <f t="shared" si="57"/>
        <v>0</v>
      </c>
      <c r="W98" s="891">
        <f t="shared" si="57"/>
        <v>0</v>
      </c>
      <c r="X98" s="891">
        <f t="shared" si="57"/>
        <v>0</v>
      </c>
      <c r="Y98" s="891">
        <f t="shared" si="57"/>
        <v>0</v>
      </c>
      <c r="Z98" s="891">
        <f t="shared" si="57"/>
        <v>0</v>
      </c>
      <c r="AA98" s="891">
        <f t="shared" si="57"/>
        <v>0</v>
      </c>
      <c r="AB98" s="1719">
        <f t="shared" si="64"/>
        <v>0</v>
      </c>
      <c r="AC98" s="1341"/>
      <c r="AD98" s="1717"/>
      <c r="AE98" s="1722">
        <v>0</v>
      </c>
      <c r="AF98" s="1722">
        <v>0</v>
      </c>
      <c r="AG98" s="1722">
        <v>0</v>
      </c>
      <c r="AH98" s="1722">
        <v>0</v>
      </c>
      <c r="AI98" s="1722">
        <v>0</v>
      </c>
      <c r="AJ98" s="1722">
        <v>0</v>
      </c>
      <c r="AK98" s="1722">
        <f t="shared" si="65"/>
        <v>0</v>
      </c>
      <c r="AL98" s="999"/>
      <c r="AM98" s="1394"/>
      <c r="AN98" s="999"/>
      <c r="AO98" s="999"/>
      <c r="AP98" s="999">
        <f t="shared" si="81"/>
        <v>0</v>
      </c>
      <c r="AQ98" s="1394"/>
      <c r="AR98" s="1394">
        <f t="shared" si="66"/>
        <v>0</v>
      </c>
      <c r="AS98" s="3343">
        <f t="shared" si="82"/>
        <v>0</v>
      </c>
      <c r="AT98" s="1719">
        <f t="shared" si="79"/>
        <v>0</v>
      </c>
      <c r="AU98" s="1719">
        <f t="shared" si="79"/>
        <v>0</v>
      </c>
      <c r="AV98" s="1719">
        <f t="shared" si="79"/>
        <v>0</v>
      </c>
      <c r="AW98" s="1719">
        <f t="shared" si="79"/>
        <v>0</v>
      </c>
      <c r="AX98" s="1719">
        <f t="shared" si="79"/>
        <v>0</v>
      </c>
      <c r="AY98" s="1719">
        <f t="shared" si="67"/>
        <v>0</v>
      </c>
      <c r="AZ98" s="3088">
        <f t="shared" si="68"/>
        <v>0</v>
      </c>
      <c r="BA98" s="3325"/>
      <c r="BB98" s="1366">
        <v>0</v>
      </c>
      <c r="BC98" s="1366">
        <v>0</v>
      </c>
      <c r="BD98" s="1366">
        <v>0</v>
      </c>
      <c r="BE98" s="1366">
        <v>0</v>
      </c>
      <c r="BF98" s="1366">
        <v>0</v>
      </c>
      <c r="BG98" s="1366">
        <f t="shared" si="69"/>
        <v>0</v>
      </c>
      <c r="BH98" s="891"/>
      <c r="BI98" s="891"/>
      <c r="BJ98" s="1397"/>
      <c r="BK98" s="1397">
        <f t="shared" si="83"/>
        <v>0</v>
      </c>
      <c r="BL98" s="1397"/>
      <c r="BM98" s="1397">
        <f t="shared" si="70"/>
        <v>0</v>
      </c>
      <c r="BN98" s="1357">
        <f t="shared" si="80"/>
        <v>0</v>
      </c>
      <c r="BO98" s="1357">
        <f t="shared" si="80"/>
        <v>0</v>
      </c>
      <c r="BP98" s="1357">
        <f t="shared" si="80"/>
        <v>0</v>
      </c>
      <c r="BQ98" s="1357">
        <f t="shared" si="80"/>
        <v>0</v>
      </c>
      <c r="BR98" s="1357">
        <f t="shared" si="80"/>
        <v>0</v>
      </c>
      <c r="BS98" s="1357">
        <f t="shared" si="71"/>
        <v>0</v>
      </c>
      <c r="BT98" s="891"/>
      <c r="BU98" s="891"/>
      <c r="CD98" s="3319">
        <v>0</v>
      </c>
      <c r="CE98" s="3319">
        <v>0</v>
      </c>
      <c r="CF98" s="3319">
        <v>0</v>
      </c>
      <c r="CG98" s="3319">
        <v>0</v>
      </c>
      <c r="CH98" s="3319">
        <v>0</v>
      </c>
      <c r="CI98" s="3319">
        <v>0</v>
      </c>
      <c r="CJ98" s="3319">
        <v>0</v>
      </c>
      <c r="CK98" s="3320"/>
      <c r="CL98" s="3321">
        <f t="shared" si="72"/>
        <v>0</v>
      </c>
      <c r="CM98" s="3321">
        <f t="shared" si="72"/>
        <v>0</v>
      </c>
      <c r="CN98" s="3321">
        <f t="shared" si="72"/>
        <v>0</v>
      </c>
      <c r="CO98" s="3321">
        <f t="shared" si="72"/>
        <v>0</v>
      </c>
      <c r="CP98" s="3321">
        <f t="shared" si="41"/>
        <v>0</v>
      </c>
      <c r="CQ98" s="3321">
        <f t="shared" si="41"/>
        <v>0</v>
      </c>
      <c r="CR98" s="3321">
        <f t="shared" si="41"/>
        <v>0</v>
      </c>
      <c r="CS98" s="3321"/>
      <c r="CT98" s="885">
        <v>0</v>
      </c>
      <c r="CU98" s="885">
        <v>0</v>
      </c>
      <c r="CV98" s="885">
        <v>0</v>
      </c>
      <c r="CW98" s="885">
        <v>0</v>
      </c>
      <c r="CX98" s="885">
        <v>0</v>
      </c>
      <c r="CY98" s="885">
        <v>0</v>
      </c>
      <c r="DB98" s="3321">
        <f t="shared" si="73"/>
        <v>0</v>
      </c>
      <c r="DC98" s="3321">
        <f t="shared" si="73"/>
        <v>0</v>
      </c>
      <c r="DD98" s="3321">
        <f t="shared" si="73"/>
        <v>0</v>
      </c>
      <c r="DE98" s="3321">
        <f t="shared" si="73"/>
        <v>0</v>
      </c>
      <c r="DF98" s="3321">
        <f t="shared" si="73"/>
        <v>0</v>
      </c>
      <c r="DG98" s="3321">
        <f t="shared" si="73"/>
        <v>0</v>
      </c>
      <c r="DH98" s="3321"/>
      <c r="DI98" s="885">
        <v>0</v>
      </c>
      <c r="DJ98" s="885">
        <v>0</v>
      </c>
      <c r="DK98" s="885">
        <v>0</v>
      </c>
      <c r="DL98" s="885">
        <v>0</v>
      </c>
      <c r="DM98" s="885">
        <v>0</v>
      </c>
      <c r="DP98" s="3321">
        <f t="shared" si="74"/>
        <v>0</v>
      </c>
      <c r="DQ98" s="3321">
        <f t="shared" si="74"/>
        <v>0</v>
      </c>
      <c r="DR98" s="3321">
        <f t="shared" si="74"/>
        <v>0</v>
      </c>
      <c r="DS98" s="3321">
        <f t="shared" si="74"/>
        <v>0</v>
      </c>
      <c r="DT98" s="3321">
        <f t="shared" si="74"/>
        <v>0</v>
      </c>
    </row>
    <row r="99" spans="1:124" ht="36" hidden="1" customHeight="1">
      <c r="A99" s="1165"/>
      <c r="B99" s="1431"/>
      <c r="C99" s="1368" t="s">
        <v>840</v>
      </c>
      <c r="D99" s="3323"/>
      <c r="E99" s="1366">
        <v>0</v>
      </c>
      <c r="F99" s="1366">
        <v>0</v>
      </c>
      <c r="G99" s="1366">
        <v>0</v>
      </c>
      <c r="H99" s="1366">
        <v>0</v>
      </c>
      <c r="I99" s="1366">
        <v>0</v>
      </c>
      <c r="J99" s="1366">
        <v>0</v>
      </c>
      <c r="K99" s="1366">
        <v>0</v>
      </c>
      <c r="L99" s="1366">
        <f t="shared" si="61"/>
        <v>0</v>
      </c>
      <c r="M99" s="1440"/>
      <c r="N99" s="1440"/>
      <c r="O99" s="1440"/>
      <c r="P99" s="1440"/>
      <c r="Q99" s="1440"/>
      <c r="R99" s="1440"/>
      <c r="S99" s="1440"/>
      <c r="T99" s="1440">
        <f t="shared" si="62"/>
        <v>0</v>
      </c>
      <c r="U99" s="1951">
        <f t="shared" si="63"/>
        <v>0</v>
      </c>
      <c r="V99" s="891">
        <f t="shared" si="57"/>
        <v>0</v>
      </c>
      <c r="W99" s="891">
        <f t="shared" si="57"/>
        <v>0</v>
      </c>
      <c r="X99" s="891">
        <f t="shared" si="57"/>
        <v>0</v>
      </c>
      <c r="Y99" s="891">
        <f t="shared" si="57"/>
        <v>0</v>
      </c>
      <c r="Z99" s="891">
        <f t="shared" si="57"/>
        <v>0</v>
      </c>
      <c r="AA99" s="891">
        <f t="shared" si="57"/>
        <v>0</v>
      </c>
      <c r="AB99" s="1719">
        <f t="shared" si="64"/>
        <v>0</v>
      </c>
      <c r="AC99" s="1341"/>
      <c r="AD99" s="1717"/>
      <c r="AE99" s="1722">
        <v>0</v>
      </c>
      <c r="AF99" s="1722">
        <v>0</v>
      </c>
      <c r="AG99" s="1722">
        <v>0</v>
      </c>
      <c r="AH99" s="1722">
        <v>0</v>
      </c>
      <c r="AI99" s="1722">
        <v>0</v>
      </c>
      <c r="AJ99" s="1722">
        <v>0</v>
      </c>
      <c r="AK99" s="1722">
        <f t="shared" si="65"/>
        <v>0</v>
      </c>
      <c r="AL99" s="999"/>
      <c r="AM99" s="1394"/>
      <c r="AN99" s="999"/>
      <c r="AO99" s="999"/>
      <c r="AP99" s="999">
        <f t="shared" si="81"/>
        <v>0</v>
      </c>
      <c r="AQ99" s="1394"/>
      <c r="AR99" s="1394">
        <f t="shared" si="66"/>
        <v>0</v>
      </c>
      <c r="AS99" s="3343">
        <f t="shared" si="82"/>
        <v>0</v>
      </c>
      <c r="AT99" s="1719">
        <f t="shared" si="79"/>
        <v>0</v>
      </c>
      <c r="AU99" s="1719">
        <f t="shared" si="79"/>
        <v>0</v>
      </c>
      <c r="AV99" s="1719">
        <f t="shared" si="79"/>
        <v>0</v>
      </c>
      <c r="AW99" s="1719">
        <f t="shared" si="79"/>
        <v>0</v>
      </c>
      <c r="AX99" s="1719">
        <f t="shared" si="79"/>
        <v>0</v>
      </c>
      <c r="AY99" s="1719">
        <f t="shared" si="67"/>
        <v>0</v>
      </c>
      <c r="AZ99" s="3088">
        <f t="shared" si="68"/>
        <v>0</v>
      </c>
      <c r="BA99" s="3325"/>
      <c r="BB99" s="1366">
        <v>0</v>
      </c>
      <c r="BC99" s="1366">
        <v>0</v>
      </c>
      <c r="BD99" s="1366">
        <v>0</v>
      </c>
      <c r="BE99" s="1366">
        <v>0</v>
      </c>
      <c r="BF99" s="1366">
        <v>0</v>
      </c>
      <c r="BG99" s="1366">
        <f t="shared" si="69"/>
        <v>0</v>
      </c>
      <c r="BH99" s="891"/>
      <c r="BI99" s="891"/>
      <c r="BJ99" s="1397"/>
      <c r="BK99" s="1397">
        <f t="shared" si="83"/>
        <v>0</v>
      </c>
      <c r="BL99" s="1397"/>
      <c r="BM99" s="1397">
        <f t="shared" si="70"/>
        <v>0</v>
      </c>
      <c r="BN99" s="1357">
        <f t="shared" si="80"/>
        <v>0</v>
      </c>
      <c r="BO99" s="1357">
        <f t="shared" si="80"/>
        <v>0</v>
      </c>
      <c r="BP99" s="1357">
        <f t="shared" si="80"/>
        <v>0</v>
      </c>
      <c r="BQ99" s="1357">
        <f t="shared" si="80"/>
        <v>0</v>
      </c>
      <c r="BR99" s="1357">
        <f t="shared" si="80"/>
        <v>0</v>
      </c>
      <c r="BS99" s="1357">
        <f t="shared" si="71"/>
        <v>0</v>
      </c>
      <c r="BT99" s="891"/>
      <c r="BU99" s="891"/>
      <c r="CD99" s="3319">
        <v>0</v>
      </c>
      <c r="CE99" s="3319">
        <v>0</v>
      </c>
      <c r="CF99" s="3319">
        <v>0</v>
      </c>
      <c r="CG99" s="3319">
        <v>0</v>
      </c>
      <c r="CH99" s="3319">
        <v>0</v>
      </c>
      <c r="CI99" s="3319">
        <v>0</v>
      </c>
      <c r="CJ99" s="3319">
        <v>0</v>
      </c>
      <c r="CK99" s="3320"/>
      <c r="CL99" s="3321">
        <f t="shared" si="72"/>
        <v>0</v>
      </c>
      <c r="CM99" s="3321">
        <f t="shared" si="72"/>
        <v>0</v>
      </c>
      <c r="CN99" s="3321">
        <f t="shared" si="72"/>
        <v>0</v>
      </c>
      <c r="CO99" s="3321">
        <f t="shared" si="72"/>
        <v>0</v>
      </c>
      <c r="CP99" s="3321">
        <f t="shared" si="41"/>
        <v>0</v>
      </c>
      <c r="CQ99" s="3321">
        <f t="shared" si="41"/>
        <v>0</v>
      </c>
      <c r="CR99" s="3321">
        <f t="shared" si="41"/>
        <v>0</v>
      </c>
      <c r="CS99" s="3321"/>
      <c r="CT99" s="885">
        <v>0</v>
      </c>
      <c r="CU99" s="885">
        <v>0</v>
      </c>
      <c r="CV99" s="885">
        <v>0</v>
      </c>
      <c r="CW99" s="885">
        <v>0</v>
      </c>
      <c r="CX99" s="885">
        <v>0</v>
      </c>
      <c r="CY99" s="885">
        <v>0</v>
      </c>
      <c r="DB99" s="3321">
        <f t="shared" si="73"/>
        <v>0</v>
      </c>
      <c r="DC99" s="3321">
        <f t="shared" si="73"/>
        <v>0</v>
      </c>
      <c r="DD99" s="3321">
        <f t="shared" si="73"/>
        <v>0</v>
      </c>
      <c r="DE99" s="3321">
        <f t="shared" si="73"/>
        <v>0</v>
      </c>
      <c r="DF99" s="3321">
        <f t="shared" si="73"/>
        <v>0</v>
      </c>
      <c r="DG99" s="3321">
        <f t="shared" si="73"/>
        <v>0</v>
      </c>
      <c r="DH99" s="3321"/>
      <c r="DI99" s="885">
        <v>0</v>
      </c>
      <c r="DJ99" s="885">
        <v>0</v>
      </c>
      <c r="DK99" s="885">
        <v>0</v>
      </c>
      <c r="DL99" s="885">
        <v>0</v>
      </c>
      <c r="DM99" s="885">
        <v>0</v>
      </c>
      <c r="DP99" s="3321">
        <f t="shared" si="74"/>
        <v>0</v>
      </c>
      <c r="DQ99" s="3321">
        <f t="shared" si="74"/>
        <v>0</v>
      </c>
      <c r="DR99" s="3321">
        <f t="shared" si="74"/>
        <v>0</v>
      </c>
      <c r="DS99" s="3321">
        <f t="shared" si="74"/>
        <v>0</v>
      </c>
      <c r="DT99" s="3321">
        <f t="shared" si="74"/>
        <v>0</v>
      </c>
    </row>
    <row r="100" spans="1:124" ht="29.25" customHeight="1">
      <c r="A100" s="1165"/>
      <c r="B100" s="1431" t="s">
        <v>505</v>
      </c>
      <c r="C100" s="1368" t="s">
        <v>334</v>
      </c>
      <c r="D100" s="3347"/>
      <c r="E100" s="1366">
        <v>2</v>
      </c>
      <c r="F100" s="1366">
        <v>0</v>
      </c>
      <c r="G100" s="1366">
        <v>2639</v>
      </c>
      <c r="H100" s="1366">
        <v>0</v>
      </c>
      <c r="I100" s="1366">
        <v>0</v>
      </c>
      <c r="J100" s="1366">
        <v>1150</v>
      </c>
      <c r="K100" s="1366">
        <v>27600</v>
      </c>
      <c r="L100" s="1443">
        <f t="shared" si="61"/>
        <v>31389</v>
      </c>
      <c r="M100" s="1444"/>
      <c r="N100" s="1444"/>
      <c r="O100" s="1444"/>
      <c r="P100" s="1444"/>
      <c r="Q100" s="1444"/>
      <c r="R100" s="1444"/>
      <c r="S100" s="1444"/>
      <c r="T100" s="1444">
        <f t="shared" si="62"/>
        <v>0</v>
      </c>
      <c r="U100" s="1951">
        <f>E100+M100</f>
        <v>2</v>
      </c>
      <c r="V100" s="891">
        <f>F100+N100</f>
        <v>0</v>
      </c>
      <c r="W100" s="891">
        <f t="shared" ref="W100:AA115" si="84">G100+O100</f>
        <v>2639</v>
      </c>
      <c r="X100" s="891">
        <f t="shared" si="84"/>
        <v>0</v>
      </c>
      <c r="Y100" s="891">
        <f t="shared" si="84"/>
        <v>0</v>
      </c>
      <c r="Z100" s="891">
        <f>J100+R100</f>
        <v>1150</v>
      </c>
      <c r="AA100" s="891">
        <f>K100+S100</f>
        <v>27600</v>
      </c>
      <c r="AB100" s="1719">
        <f t="shared" si="64"/>
        <v>31389</v>
      </c>
      <c r="AC100" s="1341"/>
      <c r="AD100" s="1717"/>
      <c r="AE100" s="1722">
        <v>2</v>
      </c>
      <c r="AF100" s="1722">
        <v>15000</v>
      </c>
      <c r="AG100" s="1722">
        <v>30000</v>
      </c>
      <c r="AH100" s="1722">
        <v>0</v>
      </c>
      <c r="AI100" s="1722">
        <v>0</v>
      </c>
      <c r="AJ100" s="1722">
        <v>0</v>
      </c>
      <c r="AK100" s="1722">
        <f t="shared" si="65"/>
        <v>45000</v>
      </c>
      <c r="AL100" s="999"/>
      <c r="AM100" s="1394"/>
      <c r="AN100" s="999"/>
      <c r="AO100" s="999"/>
      <c r="AP100" s="999">
        <f t="shared" si="81"/>
        <v>0</v>
      </c>
      <c r="AQ100" s="1394"/>
      <c r="AR100" s="1394">
        <f t="shared" si="66"/>
        <v>0</v>
      </c>
      <c r="AS100" s="3343">
        <f t="shared" si="82"/>
        <v>2</v>
      </c>
      <c r="AT100" s="1719">
        <f t="shared" si="79"/>
        <v>15000</v>
      </c>
      <c r="AU100" s="1719">
        <f t="shared" si="79"/>
        <v>30000</v>
      </c>
      <c r="AV100" s="1719">
        <f t="shared" si="79"/>
        <v>0</v>
      </c>
      <c r="AW100" s="1719">
        <f t="shared" si="79"/>
        <v>0</v>
      </c>
      <c r="AX100" s="1719">
        <f t="shared" si="79"/>
        <v>0</v>
      </c>
      <c r="AY100" s="1719">
        <f t="shared" si="67"/>
        <v>45000</v>
      </c>
      <c r="AZ100" s="3088">
        <f t="shared" si="68"/>
        <v>0</v>
      </c>
      <c r="BA100" s="1432"/>
      <c r="BB100" s="1366">
        <v>0</v>
      </c>
      <c r="BC100" s="1366">
        <v>0</v>
      </c>
      <c r="BD100" s="1366">
        <v>0</v>
      </c>
      <c r="BE100" s="1366">
        <v>0</v>
      </c>
      <c r="BF100" s="1366">
        <v>0</v>
      </c>
      <c r="BG100" s="1366">
        <f t="shared" si="69"/>
        <v>0</v>
      </c>
      <c r="BH100" s="891"/>
      <c r="BI100" s="891"/>
      <c r="BJ100" s="1397"/>
      <c r="BK100" s="1397">
        <f t="shared" si="83"/>
        <v>0</v>
      </c>
      <c r="BL100" s="1397"/>
      <c r="BM100" s="1397">
        <f t="shared" si="70"/>
        <v>0</v>
      </c>
      <c r="BN100" s="1357">
        <f t="shared" si="80"/>
        <v>0</v>
      </c>
      <c r="BO100" s="1357">
        <f t="shared" si="80"/>
        <v>0</v>
      </c>
      <c r="BP100" s="1357">
        <f t="shared" si="80"/>
        <v>0</v>
      </c>
      <c r="BQ100" s="1357">
        <f>BE100+BK100</f>
        <v>0</v>
      </c>
      <c r="BR100" s="1357">
        <f t="shared" si="80"/>
        <v>0</v>
      </c>
      <c r="BS100" s="1357">
        <f t="shared" si="71"/>
        <v>0</v>
      </c>
      <c r="BT100" s="891" t="s">
        <v>90</v>
      </c>
      <c r="BU100" s="891" t="s">
        <v>90</v>
      </c>
      <c r="CD100" s="3319">
        <v>7</v>
      </c>
      <c r="CE100" s="3319">
        <v>0</v>
      </c>
      <c r="CF100" s="3319">
        <v>21639</v>
      </c>
      <c r="CG100" s="3319">
        <v>0</v>
      </c>
      <c r="CH100" s="3319">
        <v>0</v>
      </c>
      <c r="CI100" s="3319">
        <v>2950</v>
      </c>
      <c r="CJ100" s="3319">
        <v>70800</v>
      </c>
      <c r="CK100" s="3320"/>
      <c r="CL100" s="3321">
        <f t="shared" si="72"/>
        <v>5</v>
      </c>
      <c r="CM100" s="3321">
        <f t="shared" si="72"/>
        <v>0</v>
      </c>
      <c r="CN100" s="3321">
        <f t="shared" si="72"/>
        <v>19000</v>
      </c>
      <c r="CO100" s="3321">
        <f t="shared" si="72"/>
        <v>0</v>
      </c>
      <c r="CP100" s="3321">
        <f t="shared" si="41"/>
        <v>0</v>
      </c>
      <c r="CQ100" s="3321">
        <f t="shared" si="41"/>
        <v>1800</v>
      </c>
      <c r="CR100" s="3321">
        <f t="shared" si="41"/>
        <v>43200</v>
      </c>
      <c r="CS100" s="3321"/>
      <c r="CT100" s="885">
        <v>2</v>
      </c>
      <c r="CU100" s="885">
        <v>0</v>
      </c>
      <c r="CV100" s="885">
        <v>2639</v>
      </c>
      <c r="CW100" s="885">
        <v>0</v>
      </c>
      <c r="CX100" s="885">
        <v>1150</v>
      </c>
      <c r="CY100" s="885">
        <v>27600</v>
      </c>
      <c r="DB100" s="3321">
        <f t="shared" si="73"/>
        <v>0</v>
      </c>
      <c r="DC100" s="3321">
        <f t="shared" si="73"/>
        <v>-15000</v>
      </c>
      <c r="DD100" s="3321">
        <f t="shared" si="73"/>
        <v>-27361</v>
      </c>
      <c r="DE100" s="3321">
        <f t="shared" si="73"/>
        <v>0</v>
      </c>
      <c r="DF100" s="3321">
        <f t="shared" si="73"/>
        <v>1150</v>
      </c>
      <c r="DG100" s="3321">
        <f t="shared" si="73"/>
        <v>27600</v>
      </c>
      <c r="DH100" s="3321"/>
      <c r="DI100" s="885">
        <v>2</v>
      </c>
      <c r="DJ100" s="885">
        <v>0</v>
      </c>
      <c r="DK100" s="885">
        <v>30000</v>
      </c>
      <c r="DL100" s="885">
        <v>0</v>
      </c>
      <c r="DM100" s="885">
        <v>0</v>
      </c>
      <c r="DP100" s="3321">
        <f t="shared" si="74"/>
        <v>2</v>
      </c>
      <c r="DQ100" s="3321">
        <f t="shared" si="74"/>
        <v>0</v>
      </c>
      <c r="DR100" s="3321">
        <f t="shared" si="74"/>
        <v>30000</v>
      </c>
      <c r="DS100" s="3321">
        <f t="shared" si="74"/>
        <v>0</v>
      </c>
      <c r="DT100" s="3321">
        <f t="shared" si="74"/>
        <v>0</v>
      </c>
    </row>
    <row r="101" spans="1:124" hidden="1">
      <c r="A101" s="1165"/>
      <c r="B101" s="1354"/>
      <c r="C101" s="1368" t="s">
        <v>689</v>
      </c>
      <c r="D101" s="3347"/>
      <c r="E101" s="1366">
        <v>0</v>
      </c>
      <c r="F101" s="1366">
        <v>0</v>
      </c>
      <c r="G101" s="1366">
        <v>0</v>
      </c>
      <c r="H101" s="1366">
        <v>0</v>
      </c>
      <c r="I101" s="1366">
        <v>0</v>
      </c>
      <c r="J101" s="1366">
        <v>0</v>
      </c>
      <c r="K101" s="1366">
        <v>0</v>
      </c>
      <c r="L101" s="1443">
        <f t="shared" si="61"/>
        <v>0</v>
      </c>
      <c r="M101" s="1444"/>
      <c r="N101" s="1444"/>
      <c r="O101" s="1444"/>
      <c r="P101" s="1444"/>
      <c r="Q101" s="1444"/>
      <c r="R101" s="1444"/>
      <c r="S101" s="1444"/>
      <c r="T101" s="1444">
        <f t="shared" si="62"/>
        <v>0</v>
      </c>
      <c r="U101" s="1951">
        <f t="shared" ref="U101:V115" si="85">E101+M101</f>
        <v>0</v>
      </c>
      <c r="V101" s="891">
        <f t="shared" si="85"/>
        <v>0</v>
      </c>
      <c r="W101" s="891">
        <f t="shared" si="84"/>
        <v>0</v>
      </c>
      <c r="X101" s="891">
        <f t="shared" si="84"/>
        <v>0</v>
      </c>
      <c r="Y101" s="891">
        <f t="shared" si="84"/>
        <v>0</v>
      </c>
      <c r="Z101" s="891">
        <f t="shared" si="84"/>
        <v>0</v>
      </c>
      <c r="AA101" s="891">
        <f t="shared" si="84"/>
        <v>0</v>
      </c>
      <c r="AB101" s="1719">
        <f t="shared" si="64"/>
        <v>0</v>
      </c>
      <c r="AC101" s="1341"/>
      <c r="AD101" s="1717"/>
      <c r="AE101" s="1722">
        <v>0</v>
      </c>
      <c r="AF101" s="1722">
        <v>0</v>
      </c>
      <c r="AG101" s="1722">
        <v>0</v>
      </c>
      <c r="AH101" s="1722">
        <v>0</v>
      </c>
      <c r="AI101" s="1722">
        <v>0</v>
      </c>
      <c r="AJ101" s="1722">
        <v>0</v>
      </c>
      <c r="AK101" s="1722">
        <f t="shared" si="65"/>
        <v>0</v>
      </c>
      <c r="AL101" s="999"/>
      <c r="AM101" s="1394"/>
      <c r="AN101" s="999"/>
      <c r="AO101" s="999"/>
      <c r="AP101" s="999">
        <f t="shared" si="81"/>
        <v>0</v>
      </c>
      <c r="AQ101" s="1394"/>
      <c r="AR101" s="1394">
        <f t="shared" si="66"/>
        <v>0</v>
      </c>
      <c r="AS101" s="3343">
        <f t="shared" si="82"/>
        <v>0</v>
      </c>
      <c r="AT101" s="1719">
        <f t="shared" si="79"/>
        <v>0</v>
      </c>
      <c r="AU101" s="1719">
        <f t="shared" si="79"/>
        <v>0</v>
      </c>
      <c r="AV101" s="1719">
        <f t="shared" si="79"/>
        <v>0</v>
      </c>
      <c r="AW101" s="1719">
        <f t="shared" si="79"/>
        <v>0</v>
      </c>
      <c r="AX101" s="1719">
        <f t="shared" si="79"/>
        <v>0</v>
      </c>
      <c r="AY101" s="1719">
        <f t="shared" si="67"/>
        <v>0</v>
      </c>
      <c r="AZ101" s="3088">
        <f t="shared" si="68"/>
        <v>0</v>
      </c>
      <c r="BA101" s="3325"/>
      <c r="BB101" s="1366">
        <v>0</v>
      </c>
      <c r="BC101" s="1366">
        <v>0</v>
      </c>
      <c r="BD101" s="1366">
        <v>0</v>
      </c>
      <c r="BE101" s="1366">
        <v>0</v>
      </c>
      <c r="BF101" s="1366">
        <v>0</v>
      </c>
      <c r="BG101" s="1366">
        <f t="shared" si="69"/>
        <v>0</v>
      </c>
      <c r="BH101" s="891">
        <v>0</v>
      </c>
      <c r="BI101" s="891">
        <v>0</v>
      </c>
      <c r="BJ101" s="1397">
        <v>0</v>
      </c>
      <c r="BK101" s="1397">
        <f t="shared" si="83"/>
        <v>0</v>
      </c>
      <c r="BL101" s="1397"/>
      <c r="BM101" s="1397">
        <f t="shared" si="70"/>
        <v>0</v>
      </c>
      <c r="BN101" s="1357">
        <f t="shared" si="80"/>
        <v>0</v>
      </c>
      <c r="BO101" s="1357">
        <f t="shared" si="80"/>
        <v>0</v>
      </c>
      <c r="BP101" s="1357">
        <f t="shared" si="80"/>
        <v>0</v>
      </c>
      <c r="BQ101" s="1357">
        <f t="shared" si="80"/>
        <v>0</v>
      </c>
      <c r="BR101" s="1357">
        <f t="shared" si="80"/>
        <v>0</v>
      </c>
      <c r="BS101" s="1357">
        <f t="shared" si="71"/>
        <v>0</v>
      </c>
      <c r="BT101" s="891"/>
      <c r="BU101" s="891"/>
      <c r="CD101" s="3319">
        <v>0</v>
      </c>
      <c r="CE101" s="3319">
        <v>0</v>
      </c>
      <c r="CF101" s="3319">
        <v>0</v>
      </c>
      <c r="CG101" s="3319">
        <v>0</v>
      </c>
      <c r="CH101" s="3319">
        <v>0</v>
      </c>
      <c r="CI101" s="3319">
        <v>0</v>
      </c>
      <c r="CJ101" s="3319">
        <v>0</v>
      </c>
      <c r="CK101" s="3320"/>
      <c r="CL101" s="3321">
        <f t="shared" si="72"/>
        <v>0</v>
      </c>
      <c r="CM101" s="3321">
        <f t="shared" si="72"/>
        <v>0</v>
      </c>
      <c r="CN101" s="3321">
        <f t="shared" si="72"/>
        <v>0</v>
      </c>
      <c r="CO101" s="3321">
        <f t="shared" si="72"/>
        <v>0</v>
      </c>
      <c r="CP101" s="3321">
        <f t="shared" si="41"/>
        <v>0</v>
      </c>
      <c r="CQ101" s="3321">
        <f t="shared" si="41"/>
        <v>0</v>
      </c>
      <c r="CR101" s="3321">
        <f t="shared" si="41"/>
        <v>0</v>
      </c>
      <c r="CS101" s="3321"/>
      <c r="CT101" s="885">
        <v>0</v>
      </c>
      <c r="CU101" s="885">
        <v>0</v>
      </c>
      <c r="CV101" s="885">
        <v>0</v>
      </c>
      <c r="CW101" s="885">
        <v>0</v>
      </c>
      <c r="CX101" s="885">
        <v>0</v>
      </c>
      <c r="CY101" s="885">
        <v>0</v>
      </c>
      <c r="DB101" s="3321">
        <f t="shared" si="73"/>
        <v>0</v>
      </c>
      <c r="DC101" s="3321">
        <f t="shared" si="73"/>
        <v>0</v>
      </c>
      <c r="DD101" s="3321">
        <f t="shared" si="73"/>
        <v>0</v>
      </c>
      <c r="DE101" s="3321">
        <f t="shared" si="73"/>
        <v>0</v>
      </c>
      <c r="DF101" s="3321">
        <f t="shared" si="73"/>
        <v>0</v>
      </c>
      <c r="DG101" s="3321">
        <f t="shared" si="73"/>
        <v>0</v>
      </c>
      <c r="DH101" s="3321"/>
      <c r="DI101" s="885">
        <v>0</v>
      </c>
      <c r="DJ101" s="885">
        <v>0</v>
      </c>
      <c r="DK101" s="885">
        <v>0</v>
      </c>
      <c r="DL101" s="885">
        <v>0</v>
      </c>
      <c r="DM101" s="885">
        <v>0</v>
      </c>
      <c r="DP101" s="3321">
        <f t="shared" si="74"/>
        <v>0</v>
      </c>
      <c r="DQ101" s="3321">
        <f t="shared" si="74"/>
        <v>0</v>
      </c>
      <c r="DR101" s="3321">
        <f t="shared" si="74"/>
        <v>0</v>
      </c>
      <c r="DS101" s="3321">
        <f t="shared" si="74"/>
        <v>0</v>
      </c>
      <c r="DT101" s="3321">
        <f t="shared" si="74"/>
        <v>0</v>
      </c>
    </row>
    <row r="102" spans="1:124" ht="30.75" customHeight="1">
      <c r="A102" s="1165"/>
      <c r="B102" s="1431" t="s">
        <v>994</v>
      </c>
      <c r="C102" s="1368" t="s">
        <v>83</v>
      </c>
      <c r="D102" s="3347"/>
      <c r="E102" s="1366">
        <v>0</v>
      </c>
      <c r="F102" s="1366">
        <v>0</v>
      </c>
      <c r="G102" s="1366">
        <v>0</v>
      </c>
      <c r="H102" s="1366">
        <v>0</v>
      </c>
      <c r="I102" s="1366">
        <v>0</v>
      </c>
      <c r="J102" s="1366">
        <v>0</v>
      </c>
      <c r="K102" s="1366">
        <v>0</v>
      </c>
      <c r="L102" s="1443">
        <f t="shared" si="61"/>
        <v>0</v>
      </c>
      <c r="M102" s="1444"/>
      <c r="N102" s="1440"/>
      <c r="O102" s="1444"/>
      <c r="P102" s="1444"/>
      <c r="Q102" s="1444"/>
      <c r="R102" s="1967"/>
      <c r="S102" s="1444"/>
      <c r="T102" s="1444">
        <f t="shared" si="62"/>
        <v>0</v>
      </c>
      <c r="U102" s="1951">
        <f t="shared" si="85"/>
        <v>0</v>
      </c>
      <c r="V102" s="891">
        <f>F102+N102</f>
        <v>0</v>
      </c>
      <c r="W102" s="891">
        <f t="shared" si="84"/>
        <v>0</v>
      </c>
      <c r="X102" s="891">
        <f t="shared" si="84"/>
        <v>0</v>
      </c>
      <c r="Y102" s="891">
        <f t="shared" si="84"/>
        <v>0</v>
      </c>
      <c r="Z102" s="891">
        <f t="shared" si="84"/>
        <v>0</v>
      </c>
      <c r="AA102" s="891">
        <f t="shared" si="84"/>
        <v>0</v>
      </c>
      <c r="AB102" s="1719">
        <f t="shared" si="64"/>
        <v>0</v>
      </c>
      <c r="AC102" s="1341"/>
      <c r="AD102" s="1717"/>
      <c r="AE102" s="1722">
        <v>2</v>
      </c>
      <c r="AF102" s="1722">
        <v>10475</v>
      </c>
      <c r="AG102" s="1722">
        <v>30000</v>
      </c>
      <c r="AH102" s="1722">
        <v>0</v>
      </c>
      <c r="AI102" s="1722">
        <v>0</v>
      </c>
      <c r="AJ102" s="1722">
        <v>0</v>
      </c>
      <c r="AK102" s="1722">
        <f t="shared" si="65"/>
        <v>40475</v>
      </c>
      <c r="AL102" s="999"/>
      <c r="AM102" s="1394"/>
      <c r="AN102" s="999"/>
      <c r="AO102" s="999"/>
      <c r="AP102" s="999">
        <f t="shared" si="81"/>
        <v>0</v>
      </c>
      <c r="AQ102" s="1394"/>
      <c r="AR102" s="1394">
        <f t="shared" si="66"/>
        <v>0</v>
      </c>
      <c r="AS102" s="3343">
        <f t="shared" si="82"/>
        <v>2</v>
      </c>
      <c r="AT102" s="1719">
        <f t="shared" si="79"/>
        <v>10475</v>
      </c>
      <c r="AU102" s="1719">
        <f t="shared" si="79"/>
        <v>30000</v>
      </c>
      <c r="AV102" s="1719">
        <f t="shared" si="79"/>
        <v>0</v>
      </c>
      <c r="AW102" s="1719">
        <f t="shared" si="79"/>
        <v>0</v>
      </c>
      <c r="AX102" s="1719">
        <f t="shared" si="79"/>
        <v>0</v>
      </c>
      <c r="AY102" s="1719">
        <f t="shared" si="67"/>
        <v>40475</v>
      </c>
      <c r="AZ102" s="3088">
        <f t="shared" si="68"/>
        <v>0</v>
      </c>
      <c r="BA102" s="3325"/>
      <c r="BB102" s="1366">
        <v>0</v>
      </c>
      <c r="BC102" s="1366">
        <v>0</v>
      </c>
      <c r="BD102" s="1366">
        <v>0</v>
      </c>
      <c r="BE102" s="1366">
        <v>0</v>
      </c>
      <c r="BF102" s="1366">
        <v>0</v>
      </c>
      <c r="BG102" s="1366">
        <f t="shared" si="69"/>
        <v>0</v>
      </c>
      <c r="BH102" s="891">
        <v>0</v>
      </c>
      <c r="BI102" s="891">
        <v>0</v>
      </c>
      <c r="BJ102" s="1397">
        <v>0</v>
      </c>
      <c r="BK102" s="1397">
        <f t="shared" si="83"/>
        <v>0</v>
      </c>
      <c r="BL102" s="1397"/>
      <c r="BM102" s="1397">
        <f t="shared" si="70"/>
        <v>0</v>
      </c>
      <c r="BN102" s="1357">
        <f t="shared" si="80"/>
        <v>0</v>
      </c>
      <c r="BO102" s="1357">
        <f t="shared" si="80"/>
        <v>0</v>
      </c>
      <c r="BP102" s="1357">
        <f t="shared" si="80"/>
        <v>0</v>
      </c>
      <c r="BQ102" s="1357">
        <f t="shared" si="80"/>
        <v>0</v>
      </c>
      <c r="BR102" s="1357">
        <f t="shared" si="80"/>
        <v>0</v>
      </c>
      <c r="BS102" s="1357">
        <f t="shared" si="71"/>
        <v>0</v>
      </c>
      <c r="BT102" s="891"/>
      <c r="BU102" s="891"/>
      <c r="CD102" s="3319">
        <v>0</v>
      </c>
      <c r="CE102" s="3319">
        <v>0</v>
      </c>
      <c r="CF102" s="3319">
        <v>0</v>
      </c>
      <c r="CG102" s="3319">
        <v>0</v>
      </c>
      <c r="CH102" s="3319">
        <v>0</v>
      </c>
      <c r="CI102" s="3319">
        <v>0</v>
      </c>
      <c r="CJ102" s="3319">
        <v>0</v>
      </c>
      <c r="CK102" s="3320"/>
      <c r="CL102" s="3321">
        <f t="shared" si="72"/>
        <v>0</v>
      </c>
      <c r="CM102" s="3321">
        <f t="shared" si="72"/>
        <v>0</v>
      </c>
      <c r="CN102" s="3321">
        <f t="shared" si="72"/>
        <v>0</v>
      </c>
      <c r="CO102" s="3321">
        <f t="shared" si="72"/>
        <v>0</v>
      </c>
      <c r="CP102" s="3321">
        <f t="shared" si="41"/>
        <v>0</v>
      </c>
      <c r="CQ102" s="3321">
        <f t="shared" si="41"/>
        <v>0</v>
      </c>
      <c r="CR102" s="3321">
        <f t="shared" si="41"/>
        <v>0</v>
      </c>
      <c r="CS102" s="3321"/>
      <c r="CT102" s="885">
        <v>0</v>
      </c>
      <c r="CU102" s="885">
        <v>0</v>
      </c>
      <c r="CV102" s="885">
        <v>0</v>
      </c>
      <c r="CW102" s="885">
        <v>0</v>
      </c>
      <c r="CX102" s="885">
        <v>0</v>
      </c>
      <c r="CY102" s="885">
        <v>0</v>
      </c>
      <c r="DB102" s="3321">
        <f t="shared" si="73"/>
        <v>-2</v>
      </c>
      <c r="DC102" s="3321">
        <f t="shared" si="73"/>
        <v>-10475</v>
      </c>
      <c r="DD102" s="3321">
        <f t="shared" si="73"/>
        <v>-30000</v>
      </c>
      <c r="DE102" s="3321">
        <f t="shared" si="73"/>
        <v>0</v>
      </c>
      <c r="DF102" s="3321">
        <f t="shared" si="73"/>
        <v>0</v>
      </c>
      <c r="DG102" s="3321">
        <f t="shared" si="73"/>
        <v>0</v>
      </c>
      <c r="DH102" s="3321"/>
      <c r="DI102" s="885">
        <v>2</v>
      </c>
      <c r="DJ102" s="885">
        <v>0</v>
      </c>
      <c r="DK102" s="885">
        <v>30000</v>
      </c>
      <c r="DL102" s="885">
        <v>0</v>
      </c>
      <c r="DM102" s="885">
        <v>0</v>
      </c>
      <c r="DP102" s="3321">
        <f t="shared" si="74"/>
        <v>2</v>
      </c>
      <c r="DQ102" s="3321">
        <f t="shared" si="74"/>
        <v>0</v>
      </c>
      <c r="DR102" s="3321">
        <f t="shared" si="74"/>
        <v>30000</v>
      </c>
      <c r="DS102" s="3321">
        <f t="shared" si="74"/>
        <v>0</v>
      </c>
      <c r="DT102" s="3321">
        <f t="shared" si="74"/>
        <v>0</v>
      </c>
    </row>
    <row r="103" spans="1:124" ht="21" customHeight="1">
      <c r="A103" s="1165"/>
      <c r="B103" s="1431" t="s">
        <v>508</v>
      </c>
      <c r="C103" s="1368" t="s">
        <v>1095</v>
      </c>
      <c r="D103" s="3347"/>
      <c r="E103" s="1366">
        <v>0</v>
      </c>
      <c r="F103" s="1366">
        <v>0</v>
      </c>
      <c r="G103" s="1366">
        <v>0</v>
      </c>
      <c r="H103" s="1366">
        <v>0</v>
      </c>
      <c r="I103" s="1366">
        <v>0</v>
      </c>
      <c r="J103" s="1366">
        <v>0</v>
      </c>
      <c r="K103" s="1366">
        <v>0</v>
      </c>
      <c r="L103" s="1443">
        <f t="shared" si="61"/>
        <v>0</v>
      </c>
      <c r="M103" s="1444"/>
      <c r="N103" s="1444">
        <v>12617.4</v>
      </c>
      <c r="O103" s="1444"/>
      <c r="P103" s="1444"/>
      <c r="Q103" s="1444"/>
      <c r="R103" s="1444"/>
      <c r="S103" s="1444"/>
      <c r="T103" s="1444">
        <f t="shared" si="62"/>
        <v>12617.4</v>
      </c>
      <c r="U103" s="1951">
        <f t="shared" si="85"/>
        <v>0</v>
      </c>
      <c r="V103" s="891">
        <f t="shared" si="85"/>
        <v>12617.4</v>
      </c>
      <c r="W103" s="891">
        <f t="shared" si="84"/>
        <v>0</v>
      </c>
      <c r="X103" s="891">
        <f t="shared" si="84"/>
        <v>0</v>
      </c>
      <c r="Y103" s="891">
        <f t="shared" si="84"/>
        <v>0</v>
      </c>
      <c r="Z103" s="891">
        <f t="shared" si="84"/>
        <v>0</v>
      </c>
      <c r="AA103" s="891">
        <f t="shared" si="84"/>
        <v>0</v>
      </c>
      <c r="AB103" s="1719">
        <f t="shared" si="64"/>
        <v>12617.4</v>
      </c>
      <c r="AC103" s="1341"/>
      <c r="AD103" s="1717"/>
      <c r="AE103" s="1722">
        <v>0</v>
      </c>
      <c r="AF103" s="1722">
        <v>0</v>
      </c>
      <c r="AG103" s="1722">
        <v>0</v>
      </c>
      <c r="AH103" s="1722">
        <v>0</v>
      </c>
      <c r="AI103" s="1722">
        <v>0</v>
      </c>
      <c r="AJ103" s="1722">
        <v>0</v>
      </c>
      <c r="AK103" s="1722">
        <f t="shared" si="65"/>
        <v>0</v>
      </c>
      <c r="AL103" s="999"/>
      <c r="AM103" s="1394"/>
      <c r="AN103" s="999"/>
      <c r="AO103" s="999"/>
      <c r="AP103" s="999">
        <f t="shared" si="81"/>
        <v>0</v>
      </c>
      <c r="AQ103" s="1394"/>
      <c r="AR103" s="1394">
        <f t="shared" si="66"/>
        <v>0</v>
      </c>
      <c r="AS103" s="3343">
        <f t="shared" si="82"/>
        <v>0</v>
      </c>
      <c r="AT103" s="1719">
        <f t="shared" si="79"/>
        <v>0</v>
      </c>
      <c r="AU103" s="1719">
        <f t="shared" si="79"/>
        <v>0</v>
      </c>
      <c r="AV103" s="1719">
        <f t="shared" si="79"/>
        <v>0</v>
      </c>
      <c r="AW103" s="1719">
        <f t="shared" si="79"/>
        <v>0</v>
      </c>
      <c r="AX103" s="1719">
        <f t="shared" si="79"/>
        <v>0</v>
      </c>
      <c r="AY103" s="1719">
        <f t="shared" si="67"/>
        <v>0</v>
      </c>
      <c r="AZ103" s="3088">
        <f t="shared" si="68"/>
        <v>0</v>
      </c>
      <c r="BA103" s="3325"/>
      <c r="BB103" s="1366">
        <v>0</v>
      </c>
      <c r="BC103" s="1366">
        <v>0</v>
      </c>
      <c r="BD103" s="1366">
        <v>0</v>
      </c>
      <c r="BE103" s="1366">
        <v>0</v>
      </c>
      <c r="BF103" s="1366">
        <v>0</v>
      </c>
      <c r="BG103" s="1366">
        <f t="shared" si="69"/>
        <v>0</v>
      </c>
      <c r="BH103" s="891">
        <v>0</v>
      </c>
      <c r="BI103" s="891">
        <v>0</v>
      </c>
      <c r="BJ103" s="1397">
        <v>0</v>
      </c>
      <c r="BK103" s="1397">
        <f t="shared" si="83"/>
        <v>0</v>
      </c>
      <c r="BL103" s="1397"/>
      <c r="BM103" s="1397">
        <f t="shared" si="70"/>
        <v>0</v>
      </c>
      <c r="BN103" s="1357">
        <f t="shared" si="80"/>
        <v>0</v>
      </c>
      <c r="BO103" s="1357">
        <f t="shared" si="80"/>
        <v>0</v>
      </c>
      <c r="BP103" s="1357">
        <f t="shared" si="80"/>
        <v>0</v>
      </c>
      <c r="BQ103" s="1357">
        <f t="shared" si="80"/>
        <v>0</v>
      </c>
      <c r="BR103" s="1357">
        <f t="shared" si="80"/>
        <v>0</v>
      </c>
      <c r="BS103" s="1357">
        <f t="shared" si="71"/>
        <v>0</v>
      </c>
      <c r="BT103" s="891"/>
      <c r="BU103" s="891"/>
      <c r="CD103" s="3319">
        <v>0</v>
      </c>
      <c r="CE103" s="3319">
        <v>11179.3</v>
      </c>
      <c r="CF103" s="3319">
        <v>0</v>
      </c>
      <c r="CG103" s="3319">
        <v>0</v>
      </c>
      <c r="CH103" s="3319">
        <v>0</v>
      </c>
      <c r="CI103" s="3319">
        <v>0</v>
      </c>
      <c r="CJ103" s="3319">
        <v>0</v>
      </c>
      <c r="CK103" s="3320"/>
      <c r="CL103" s="3321">
        <f t="shared" si="72"/>
        <v>0</v>
      </c>
      <c r="CM103" s="3321">
        <f t="shared" si="72"/>
        <v>-1438.1000000000004</v>
      </c>
      <c r="CN103" s="3321">
        <f t="shared" si="72"/>
        <v>0</v>
      </c>
      <c r="CO103" s="3321">
        <f t="shared" si="72"/>
        <v>0</v>
      </c>
      <c r="CP103" s="3321">
        <f t="shared" si="41"/>
        <v>0</v>
      </c>
      <c r="CQ103" s="3321">
        <f t="shared" si="41"/>
        <v>0</v>
      </c>
      <c r="CR103" s="3321">
        <f t="shared" si="41"/>
        <v>0</v>
      </c>
      <c r="CS103" s="3321"/>
      <c r="CT103" s="885">
        <v>0</v>
      </c>
      <c r="CU103" s="885">
        <v>0</v>
      </c>
      <c r="CV103" s="885">
        <v>0</v>
      </c>
      <c r="CW103" s="885">
        <v>0</v>
      </c>
      <c r="CX103" s="885">
        <v>0</v>
      </c>
      <c r="CY103" s="885">
        <v>0</v>
      </c>
      <c r="DB103" s="3321">
        <f t="shared" si="73"/>
        <v>0</v>
      </c>
      <c r="DC103" s="3321">
        <f t="shared" si="73"/>
        <v>0</v>
      </c>
      <c r="DD103" s="3321">
        <f t="shared" si="73"/>
        <v>0</v>
      </c>
      <c r="DE103" s="3321">
        <f t="shared" si="73"/>
        <v>0</v>
      </c>
      <c r="DF103" s="3321">
        <f t="shared" si="73"/>
        <v>0</v>
      </c>
      <c r="DG103" s="3321">
        <f t="shared" si="73"/>
        <v>0</v>
      </c>
      <c r="DH103" s="3321"/>
      <c r="DI103" s="885">
        <v>0</v>
      </c>
      <c r="DJ103" s="885">
        <v>0</v>
      </c>
      <c r="DK103" s="885">
        <v>0</v>
      </c>
      <c r="DL103" s="885">
        <v>0</v>
      </c>
      <c r="DM103" s="885">
        <v>0</v>
      </c>
      <c r="DP103" s="3321">
        <f t="shared" si="74"/>
        <v>0</v>
      </c>
      <c r="DQ103" s="3321">
        <f t="shared" si="74"/>
        <v>0</v>
      </c>
      <c r="DR103" s="3321">
        <f t="shared" si="74"/>
        <v>0</v>
      </c>
      <c r="DS103" s="3321">
        <f t="shared" si="74"/>
        <v>0</v>
      </c>
      <c r="DT103" s="3321">
        <f t="shared" si="74"/>
        <v>0</v>
      </c>
    </row>
    <row r="104" spans="1:124" ht="26.25" customHeight="1">
      <c r="A104" s="1165"/>
      <c r="B104" s="1431" t="s">
        <v>890</v>
      </c>
      <c r="C104" s="1368" t="s">
        <v>1096</v>
      </c>
      <c r="D104" s="3347"/>
      <c r="E104" s="1366">
        <v>3</v>
      </c>
      <c r="F104" s="1366">
        <v>0</v>
      </c>
      <c r="G104" s="1366">
        <v>1424.8999999999996</v>
      </c>
      <c r="H104" s="1366">
        <v>0</v>
      </c>
      <c r="I104" s="1366">
        <v>0</v>
      </c>
      <c r="J104" s="1366">
        <v>1565</v>
      </c>
      <c r="K104" s="1366">
        <v>37560</v>
      </c>
      <c r="L104" s="1443">
        <f t="shared" si="61"/>
        <v>40549.9</v>
      </c>
      <c r="M104" s="1444"/>
      <c r="N104" s="1444"/>
      <c r="O104" s="1444"/>
      <c r="P104" s="1444"/>
      <c r="Q104" s="1444"/>
      <c r="R104" s="1444">
        <f>S104/24</f>
        <v>0</v>
      </c>
      <c r="S104" s="1444"/>
      <c r="T104" s="1444">
        <f t="shared" si="62"/>
        <v>0</v>
      </c>
      <c r="U104" s="1951">
        <f t="shared" si="85"/>
        <v>3</v>
      </c>
      <c r="V104" s="891">
        <f t="shared" si="85"/>
        <v>0</v>
      </c>
      <c r="W104" s="891">
        <f t="shared" si="84"/>
        <v>1424.8999999999996</v>
      </c>
      <c r="X104" s="891">
        <f t="shared" si="84"/>
        <v>0</v>
      </c>
      <c r="Y104" s="891">
        <f t="shared" si="84"/>
        <v>0</v>
      </c>
      <c r="Z104" s="891">
        <f t="shared" si="84"/>
        <v>1565</v>
      </c>
      <c r="AA104" s="891">
        <f t="shared" si="84"/>
        <v>37560</v>
      </c>
      <c r="AB104" s="1719">
        <f t="shared" si="64"/>
        <v>40549.9</v>
      </c>
      <c r="AC104" s="1341"/>
      <c r="AD104" s="1717"/>
      <c r="AE104" s="1722">
        <v>0</v>
      </c>
      <c r="AF104" s="1722">
        <v>0</v>
      </c>
      <c r="AG104" s="1722">
        <v>0</v>
      </c>
      <c r="AH104" s="1722">
        <v>0</v>
      </c>
      <c r="AI104" s="1722">
        <v>0</v>
      </c>
      <c r="AJ104" s="1722">
        <v>0</v>
      </c>
      <c r="AK104" s="1722">
        <f t="shared" si="65"/>
        <v>0</v>
      </c>
      <c r="AL104" s="999"/>
      <c r="AM104" s="1394"/>
      <c r="AN104" s="999"/>
      <c r="AO104" s="999"/>
      <c r="AP104" s="999">
        <f t="shared" si="81"/>
        <v>0</v>
      </c>
      <c r="AQ104" s="1394"/>
      <c r="AR104" s="1394">
        <f t="shared" si="66"/>
        <v>0</v>
      </c>
      <c r="AS104" s="3343">
        <f t="shared" si="82"/>
        <v>0</v>
      </c>
      <c r="AT104" s="1719">
        <f t="shared" si="79"/>
        <v>0</v>
      </c>
      <c r="AU104" s="1719">
        <f t="shared" si="79"/>
        <v>0</v>
      </c>
      <c r="AV104" s="1719">
        <f t="shared" si="79"/>
        <v>0</v>
      </c>
      <c r="AW104" s="1719">
        <f t="shared" si="79"/>
        <v>0</v>
      </c>
      <c r="AX104" s="1719">
        <f t="shared" si="79"/>
        <v>0</v>
      </c>
      <c r="AY104" s="1719">
        <f t="shared" si="67"/>
        <v>0</v>
      </c>
      <c r="AZ104" s="3112">
        <f t="shared" si="68"/>
        <v>0</v>
      </c>
      <c r="BA104" s="3325"/>
      <c r="BB104" s="1633">
        <v>0</v>
      </c>
      <c r="BC104" s="1366">
        <v>0</v>
      </c>
      <c r="BD104" s="1366">
        <v>0</v>
      </c>
      <c r="BE104" s="1366">
        <v>0</v>
      </c>
      <c r="BF104" s="1366">
        <v>0</v>
      </c>
      <c r="BG104" s="1366">
        <f t="shared" si="69"/>
        <v>0</v>
      </c>
      <c r="BH104" s="891"/>
      <c r="BI104" s="891"/>
      <c r="BJ104" s="1397"/>
      <c r="BK104" s="1397">
        <f t="shared" si="83"/>
        <v>0</v>
      </c>
      <c r="BL104" s="1397"/>
      <c r="BM104" s="1397">
        <f t="shared" si="70"/>
        <v>0</v>
      </c>
      <c r="BN104" s="2907">
        <f t="shared" si="80"/>
        <v>0</v>
      </c>
      <c r="BO104" s="1357">
        <f t="shared" si="80"/>
        <v>0</v>
      </c>
      <c r="BP104" s="1357">
        <f t="shared" si="80"/>
        <v>0</v>
      </c>
      <c r="BQ104" s="1357">
        <f t="shared" si="80"/>
        <v>0</v>
      </c>
      <c r="BR104" s="1357">
        <f t="shared" si="80"/>
        <v>0</v>
      </c>
      <c r="BS104" s="1357">
        <f t="shared" si="71"/>
        <v>0</v>
      </c>
      <c r="BT104" s="891"/>
      <c r="BU104" s="891"/>
      <c r="CD104" s="3319">
        <v>8.1329999999999991</v>
      </c>
      <c r="CE104" s="3319">
        <v>0</v>
      </c>
      <c r="CF104" s="3319">
        <v>0</v>
      </c>
      <c r="CG104" s="3319">
        <v>0</v>
      </c>
      <c r="CH104" s="3319">
        <v>102258.3</v>
      </c>
      <c r="CI104" s="3319">
        <v>2580</v>
      </c>
      <c r="CJ104" s="3319">
        <v>0</v>
      </c>
      <c r="CK104" s="3320"/>
      <c r="CL104" s="3321">
        <f t="shared" si="72"/>
        <v>5.1329999999999991</v>
      </c>
      <c r="CM104" s="3321">
        <f t="shared" si="72"/>
        <v>0</v>
      </c>
      <c r="CN104" s="3321">
        <f t="shared" si="72"/>
        <v>-1424.8999999999996</v>
      </c>
      <c r="CO104" s="3321">
        <f t="shared" si="72"/>
        <v>0</v>
      </c>
      <c r="CP104" s="3321">
        <f t="shared" si="41"/>
        <v>102258.3</v>
      </c>
      <c r="CQ104" s="3321">
        <f t="shared" si="41"/>
        <v>1015</v>
      </c>
      <c r="CR104" s="3321">
        <f t="shared" si="41"/>
        <v>-37560</v>
      </c>
      <c r="CS104" s="3321"/>
      <c r="CT104" s="885">
        <v>3</v>
      </c>
      <c r="CU104" s="885">
        <v>0</v>
      </c>
      <c r="CV104" s="885">
        <v>1424.8999999999996</v>
      </c>
      <c r="CW104" s="885">
        <v>0</v>
      </c>
      <c r="CX104" s="885">
        <v>1565</v>
      </c>
      <c r="CY104" s="885">
        <v>37560</v>
      </c>
      <c r="DB104" s="3321">
        <f t="shared" si="73"/>
        <v>3</v>
      </c>
      <c r="DC104" s="3321">
        <f t="shared" si="73"/>
        <v>0</v>
      </c>
      <c r="DD104" s="3321">
        <f t="shared" si="73"/>
        <v>1424.8999999999996</v>
      </c>
      <c r="DE104" s="3321">
        <f t="shared" si="73"/>
        <v>0</v>
      </c>
      <c r="DF104" s="3321">
        <f t="shared" si="73"/>
        <v>1565</v>
      </c>
      <c r="DG104" s="3321">
        <f t="shared" si="73"/>
        <v>37560</v>
      </c>
      <c r="DH104" s="3321"/>
      <c r="DI104" s="885">
        <v>0</v>
      </c>
      <c r="DJ104" s="885">
        <v>0</v>
      </c>
      <c r="DK104" s="885">
        <v>0</v>
      </c>
      <c r="DL104" s="885">
        <v>0</v>
      </c>
      <c r="DM104" s="885">
        <v>0</v>
      </c>
      <c r="DP104" s="3321">
        <f t="shared" si="74"/>
        <v>0</v>
      </c>
      <c r="DQ104" s="3321">
        <f t="shared" si="74"/>
        <v>0</v>
      </c>
      <c r="DR104" s="3321">
        <f t="shared" si="74"/>
        <v>0</v>
      </c>
      <c r="DS104" s="3321">
        <f t="shared" si="74"/>
        <v>0</v>
      </c>
      <c r="DT104" s="3321">
        <f t="shared" si="74"/>
        <v>0</v>
      </c>
    </row>
    <row r="105" spans="1:124" ht="12.75" hidden="1" customHeight="1">
      <c r="A105" s="1165"/>
      <c r="B105" s="1354"/>
      <c r="C105" s="1368"/>
      <c r="D105" s="3347"/>
      <c r="E105" s="1366">
        <v>0</v>
      </c>
      <c r="F105" s="1366">
        <v>0</v>
      </c>
      <c r="G105" s="1366">
        <v>0</v>
      </c>
      <c r="H105" s="1366">
        <v>0</v>
      </c>
      <c r="I105" s="1366">
        <v>0</v>
      </c>
      <c r="J105" s="1366">
        <v>0</v>
      </c>
      <c r="K105" s="1366">
        <v>0</v>
      </c>
      <c r="L105" s="1443">
        <f t="shared" si="61"/>
        <v>0</v>
      </c>
      <c r="M105" s="1444"/>
      <c r="N105" s="1444"/>
      <c r="O105" s="1444"/>
      <c r="P105" s="1444"/>
      <c r="Q105" s="1444"/>
      <c r="R105" s="1444">
        <f t="shared" ref="R105:R114" si="86">S105/24</f>
        <v>0</v>
      </c>
      <c r="S105" s="1444"/>
      <c r="T105" s="1444">
        <f t="shared" si="62"/>
        <v>0</v>
      </c>
      <c r="U105" s="1951">
        <f t="shared" si="85"/>
        <v>0</v>
      </c>
      <c r="V105" s="891">
        <f t="shared" si="85"/>
        <v>0</v>
      </c>
      <c r="W105" s="891">
        <f t="shared" si="84"/>
        <v>0</v>
      </c>
      <c r="X105" s="891">
        <f t="shared" si="84"/>
        <v>0</v>
      </c>
      <c r="Y105" s="891">
        <f t="shared" si="84"/>
        <v>0</v>
      </c>
      <c r="Z105" s="891">
        <f t="shared" si="84"/>
        <v>0</v>
      </c>
      <c r="AA105" s="891">
        <f t="shared" si="84"/>
        <v>0</v>
      </c>
      <c r="AB105" s="1719">
        <f t="shared" si="64"/>
        <v>0</v>
      </c>
      <c r="AC105" s="1341"/>
      <c r="AD105" s="1717"/>
      <c r="AE105" s="1722">
        <v>0</v>
      </c>
      <c r="AF105" s="1722">
        <v>0</v>
      </c>
      <c r="AG105" s="1722">
        <v>0</v>
      </c>
      <c r="AH105" s="1722">
        <v>0</v>
      </c>
      <c r="AI105" s="1722">
        <v>0</v>
      </c>
      <c r="AJ105" s="1722">
        <v>0</v>
      </c>
      <c r="AK105" s="1722">
        <f t="shared" si="65"/>
        <v>0</v>
      </c>
      <c r="AL105" s="999"/>
      <c r="AM105" s="1394"/>
      <c r="AN105" s="999"/>
      <c r="AO105" s="999"/>
      <c r="AP105" s="999">
        <f t="shared" si="81"/>
        <v>0</v>
      </c>
      <c r="AQ105" s="1394"/>
      <c r="AR105" s="1394">
        <f t="shared" si="66"/>
        <v>0</v>
      </c>
      <c r="AS105" s="3343">
        <f t="shared" si="82"/>
        <v>0</v>
      </c>
      <c r="AT105" s="1719">
        <f t="shared" si="79"/>
        <v>0</v>
      </c>
      <c r="AU105" s="1719">
        <f t="shared" si="79"/>
        <v>0</v>
      </c>
      <c r="AV105" s="1719">
        <f t="shared" si="79"/>
        <v>0</v>
      </c>
      <c r="AW105" s="1719">
        <f t="shared" si="79"/>
        <v>0</v>
      </c>
      <c r="AX105" s="1719">
        <f t="shared" si="79"/>
        <v>0</v>
      </c>
      <c r="AY105" s="1719">
        <f t="shared" si="67"/>
        <v>0</v>
      </c>
      <c r="AZ105" s="3088">
        <f t="shared" si="68"/>
        <v>0</v>
      </c>
      <c r="BA105" s="3325"/>
      <c r="BB105" s="1366">
        <v>0</v>
      </c>
      <c r="BC105" s="1366">
        <v>0</v>
      </c>
      <c r="BD105" s="1366">
        <v>0</v>
      </c>
      <c r="BE105" s="1366">
        <v>0</v>
      </c>
      <c r="BF105" s="1366">
        <v>0</v>
      </c>
      <c r="BG105" s="1366">
        <f t="shared" si="69"/>
        <v>0</v>
      </c>
      <c r="BH105" s="891"/>
      <c r="BI105" s="891"/>
      <c r="BJ105" s="1397"/>
      <c r="BK105" s="1397">
        <f t="shared" si="83"/>
        <v>0</v>
      </c>
      <c r="BL105" s="1397"/>
      <c r="BM105" s="1397">
        <f t="shared" si="70"/>
        <v>0</v>
      </c>
      <c r="BN105" s="1357">
        <f t="shared" si="80"/>
        <v>0</v>
      </c>
      <c r="BO105" s="1357">
        <f t="shared" si="80"/>
        <v>0</v>
      </c>
      <c r="BP105" s="1357">
        <f t="shared" si="80"/>
        <v>0</v>
      </c>
      <c r="BQ105" s="1357">
        <f t="shared" si="80"/>
        <v>0</v>
      </c>
      <c r="BR105" s="1357">
        <f t="shared" si="80"/>
        <v>0</v>
      </c>
      <c r="BS105" s="1357">
        <f t="shared" si="71"/>
        <v>0</v>
      </c>
      <c r="BT105" s="891"/>
      <c r="BU105" s="891"/>
      <c r="CD105" s="3319">
        <v>0</v>
      </c>
      <c r="CE105" s="3319">
        <v>0</v>
      </c>
      <c r="CF105" s="3319">
        <v>0</v>
      </c>
      <c r="CG105" s="3319">
        <v>0</v>
      </c>
      <c r="CH105" s="3319">
        <v>0</v>
      </c>
      <c r="CI105" s="3319">
        <v>0</v>
      </c>
      <c r="CJ105" s="3319">
        <v>0</v>
      </c>
      <c r="CK105" s="3320"/>
      <c r="CL105" s="3321">
        <f t="shared" si="72"/>
        <v>0</v>
      </c>
      <c r="CM105" s="3321">
        <f t="shared" si="72"/>
        <v>0</v>
      </c>
      <c r="CN105" s="3321">
        <f t="shared" si="72"/>
        <v>0</v>
      </c>
      <c r="CO105" s="3321">
        <f t="shared" si="72"/>
        <v>0</v>
      </c>
      <c r="CP105" s="3321">
        <f t="shared" si="41"/>
        <v>0</v>
      </c>
      <c r="CQ105" s="3321">
        <f t="shared" si="41"/>
        <v>0</v>
      </c>
      <c r="CR105" s="3321">
        <f t="shared" si="41"/>
        <v>0</v>
      </c>
      <c r="CS105" s="3321"/>
      <c r="CT105" s="885">
        <v>0</v>
      </c>
      <c r="CU105" s="885">
        <v>0</v>
      </c>
      <c r="CV105" s="885">
        <v>0</v>
      </c>
      <c r="CW105" s="885">
        <v>0</v>
      </c>
      <c r="CX105" s="885">
        <v>0</v>
      </c>
      <c r="CY105" s="885">
        <v>0</v>
      </c>
      <c r="DB105" s="3321">
        <f t="shared" si="73"/>
        <v>0</v>
      </c>
      <c r="DC105" s="3321">
        <f t="shared" si="73"/>
        <v>0</v>
      </c>
      <c r="DD105" s="3321">
        <f t="shared" si="73"/>
        <v>0</v>
      </c>
      <c r="DE105" s="3321">
        <f t="shared" si="73"/>
        <v>0</v>
      </c>
      <c r="DF105" s="3321">
        <f t="shared" si="73"/>
        <v>0</v>
      </c>
      <c r="DG105" s="3321">
        <f t="shared" si="73"/>
        <v>0</v>
      </c>
      <c r="DH105" s="3321"/>
      <c r="DI105" s="885">
        <v>0</v>
      </c>
      <c r="DJ105" s="885">
        <v>0</v>
      </c>
      <c r="DK105" s="885">
        <v>0</v>
      </c>
      <c r="DL105" s="885">
        <v>0</v>
      </c>
      <c r="DM105" s="885">
        <v>0</v>
      </c>
      <c r="DP105" s="3321">
        <f t="shared" si="74"/>
        <v>0</v>
      </c>
      <c r="DQ105" s="3321">
        <f t="shared" si="74"/>
        <v>0</v>
      </c>
      <c r="DR105" s="3321">
        <f t="shared" si="74"/>
        <v>0</v>
      </c>
      <c r="DS105" s="3321">
        <f t="shared" si="74"/>
        <v>0</v>
      </c>
      <c r="DT105" s="3321">
        <f t="shared" si="74"/>
        <v>0</v>
      </c>
    </row>
    <row r="106" spans="1:124" ht="12.75" hidden="1" customHeight="1">
      <c r="A106" s="1165"/>
      <c r="B106" s="1354"/>
      <c r="C106" s="1368"/>
      <c r="D106" s="3347"/>
      <c r="E106" s="1366">
        <v>0</v>
      </c>
      <c r="F106" s="1366">
        <v>0</v>
      </c>
      <c r="G106" s="1366">
        <v>0</v>
      </c>
      <c r="H106" s="1366">
        <v>0</v>
      </c>
      <c r="I106" s="1366">
        <v>0</v>
      </c>
      <c r="J106" s="1366">
        <v>0</v>
      </c>
      <c r="K106" s="1366">
        <v>0</v>
      </c>
      <c r="L106" s="1443">
        <f t="shared" si="61"/>
        <v>0</v>
      </c>
      <c r="M106" s="1444"/>
      <c r="N106" s="1444"/>
      <c r="O106" s="1444"/>
      <c r="P106" s="1444"/>
      <c r="Q106" s="1444"/>
      <c r="R106" s="1444">
        <f t="shared" si="86"/>
        <v>0</v>
      </c>
      <c r="S106" s="1444"/>
      <c r="T106" s="1444">
        <f t="shared" si="62"/>
        <v>0</v>
      </c>
      <c r="U106" s="1951">
        <f t="shared" si="85"/>
        <v>0</v>
      </c>
      <c r="V106" s="891">
        <f t="shared" si="85"/>
        <v>0</v>
      </c>
      <c r="W106" s="891">
        <f t="shared" si="84"/>
        <v>0</v>
      </c>
      <c r="X106" s="891">
        <f t="shared" si="84"/>
        <v>0</v>
      </c>
      <c r="Y106" s="891">
        <f t="shared" si="84"/>
        <v>0</v>
      </c>
      <c r="Z106" s="891">
        <f t="shared" si="84"/>
        <v>0</v>
      </c>
      <c r="AA106" s="891">
        <f t="shared" si="84"/>
        <v>0</v>
      </c>
      <c r="AB106" s="1719">
        <f t="shared" si="64"/>
        <v>0</v>
      </c>
      <c r="AC106" s="1341"/>
      <c r="AD106" s="1717"/>
      <c r="AE106" s="1722">
        <v>0</v>
      </c>
      <c r="AF106" s="1722">
        <v>0</v>
      </c>
      <c r="AG106" s="1722">
        <v>0</v>
      </c>
      <c r="AH106" s="1722">
        <v>0</v>
      </c>
      <c r="AI106" s="1722">
        <v>0</v>
      </c>
      <c r="AJ106" s="1722">
        <v>0</v>
      </c>
      <c r="AK106" s="1722">
        <f t="shared" si="65"/>
        <v>0</v>
      </c>
      <c r="AL106" s="999"/>
      <c r="AM106" s="1394"/>
      <c r="AN106" s="999"/>
      <c r="AO106" s="999"/>
      <c r="AP106" s="999">
        <f t="shared" si="81"/>
        <v>0</v>
      </c>
      <c r="AQ106" s="1394"/>
      <c r="AR106" s="1394">
        <f t="shared" si="66"/>
        <v>0</v>
      </c>
      <c r="AS106" s="3343">
        <f t="shared" si="82"/>
        <v>0</v>
      </c>
      <c r="AT106" s="1719">
        <f t="shared" si="79"/>
        <v>0</v>
      </c>
      <c r="AU106" s="1719">
        <f t="shared" si="79"/>
        <v>0</v>
      </c>
      <c r="AV106" s="1719">
        <f t="shared" si="79"/>
        <v>0</v>
      </c>
      <c r="AW106" s="1719">
        <f t="shared" si="79"/>
        <v>0</v>
      </c>
      <c r="AX106" s="1719">
        <f t="shared" si="79"/>
        <v>0</v>
      </c>
      <c r="AY106" s="1719">
        <f t="shared" si="67"/>
        <v>0</v>
      </c>
      <c r="AZ106" s="3088">
        <f t="shared" si="68"/>
        <v>0</v>
      </c>
      <c r="BA106" s="3325"/>
      <c r="BB106" s="1366">
        <v>0</v>
      </c>
      <c r="BC106" s="1366">
        <v>0</v>
      </c>
      <c r="BD106" s="1366">
        <v>0</v>
      </c>
      <c r="BE106" s="1366">
        <v>0</v>
      </c>
      <c r="BF106" s="1366">
        <v>0</v>
      </c>
      <c r="BG106" s="1366">
        <f t="shared" si="69"/>
        <v>0</v>
      </c>
      <c r="BH106" s="891"/>
      <c r="BI106" s="891"/>
      <c r="BJ106" s="1397"/>
      <c r="BK106" s="1397">
        <f t="shared" si="83"/>
        <v>0</v>
      </c>
      <c r="BL106" s="1397"/>
      <c r="BM106" s="1397">
        <f t="shared" si="70"/>
        <v>0</v>
      </c>
      <c r="BN106" s="1357">
        <f t="shared" si="80"/>
        <v>0</v>
      </c>
      <c r="BO106" s="1357">
        <f t="shared" si="80"/>
        <v>0</v>
      </c>
      <c r="BP106" s="1357">
        <f t="shared" si="80"/>
        <v>0</v>
      </c>
      <c r="BQ106" s="1357">
        <f t="shared" si="80"/>
        <v>0</v>
      </c>
      <c r="BR106" s="1357">
        <f t="shared" si="80"/>
        <v>0</v>
      </c>
      <c r="BS106" s="1357">
        <f t="shared" si="71"/>
        <v>0</v>
      </c>
      <c r="BT106" s="891"/>
      <c r="BU106" s="891"/>
      <c r="CD106" s="3319">
        <v>0</v>
      </c>
      <c r="CE106" s="3319">
        <v>0</v>
      </c>
      <c r="CF106" s="3319">
        <v>0</v>
      </c>
      <c r="CG106" s="3319">
        <v>0</v>
      </c>
      <c r="CH106" s="3319">
        <v>0</v>
      </c>
      <c r="CI106" s="3319">
        <v>0</v>
      </c>
      <c r="CJ106" s="3319">
        <v>0</v>
      </c>
      <c r="CK106" s="3320"/>
      <c r="CL106" s="3321">
        <f t="shared" si="72"/>
        <v>0</v>
      </c>
      <c r="CM106" s="3321">
        <f t="shared" si="72"/>
        <v>0</v>
      </c>
      <c r="CN106" s="3321">
        <f t="shared" si="72"/>
        <v>0</v>
      </c>
      <c r="CO106" s="3321">
        <f t="shared" si="72"/>
        <v>0</v>
      </c>
      <c r="CP106" s="3321">
        <f t="shared" si="41"/>
        <v>0</v>
      </c>
      <c r="CQ106" s="3321">
        <f t="shared" si="41"/>
        <v>0</v>
      </c>
      <c r="CR106" s="3321">
        <f t="shared" si="41"/>
        <v>0</v>
      </c>
      <c r="CS106" s="3321"/>
      <c r="CT106" s="885">
        <v>0</v>
      </c>
      <c r="CU106" s="885">
        <v>0</v>
      </c>
      <c r="CV106" s="885">
        <v>0</v>
      </c>
      <c r="CW106" s="885">
        <v>0</v>
      </c>
      <c r="CX106" s="885">
        <v>0</v>
      </c>
      <c r="CY106" s="885">
        <v>0</v>
      </c>
      <c r="DB106" s="3321">
        <f t="shared" si="73"/>
        <v>0</v>
      </c>
      <c r="DC106" s="3321">
        <f t="shared" si="73"/>
        <v>0</v>
      </c>
      <c r="DD106" s="3321">
        <f t="shared" si="73"/>
        <v>0</v>
      </c>
      <c r="DE106" s="3321">
        <f t="shared" si="73"/>
        <v>0</v>
      </c>
      <c r="DF106" s="3321">
        <f t="shared" si="73"/>
        <v>0</v>
      </c>
      <c r="DG106" s="3321">
        <f t="shared" si="73"/>
        <v>0</v>
      </c>
      <c r="DH106" s="3321"/>
      <c r="DI106" s="885">
        <v>0</v>
      </c>
      <c r="DJ106" s="885">
        <v>0</v>
      </c>
      <c r="DK106" s="885">
        <v>0</v>
      </c>
      <c r="DL106" s="885">
        <v>0</v>
      </c>
      <c r="DM106" s="885">
        <v>0</v>
      </c>
      <c r="DP106" s="3321">
        <f t="shared" si="74"/>
        <v>0</v>
      </c>
      <c r="DQ106" s="3321">
        <f t="shared" si="74"/>
        <v>0</v>
      </c>
      <c r="DR106" s="3321">
        <f t="shared" si="74"/>
        <v>0</v>
      </c>
      <c r="DS106" s="3321">
        <f t="shared" si="74"/>
        <v>0</v>
      </c>
      <c r="DT106" s="3321">
        <f t="shared" si="74"/>
        <v>0</v>
      </c>
    </row>
    <row r="107" spans="1:124" ht="12.75" hidden="1" customHeight="1">
      <c r="A107" s="1165"/>
      <c r="B107" s="1354"/>
      <c r="C107" s="1368"/>
      <c r="D107" s="3347"/>
      <c r="E107" s="1366">
        <v>0</v>
      </c>
      <c r="F107" s="1366">
        <v>0</v>
      </c>
      <c r="G107" s="1366">
        <v>0</v>
      </c>
      <c r="H107" s="1366">
        <v>0</v>
      </c>
      <c r="I107" s="1366">
        <v>0</v>
      </c>
      <c r="J107" s="1366">
        <v>0</v>
      </c>
      <c r="K107" s="1366">
        <v>0</v>
      </c>
      <c r="L107" s="1443">
        <f t="shared" si="61"/>
        <v>0</v>
      </c>
      <c r="M107" s="1444"/>
      <c r="N107" s="1444"/>
      <c r="O107" s="1444"/>
      <c r="P107" s="1444"/>
      <c r="Q107" s="1444"/>
      <c r="R107" s="1444">
        <f t="shared" si="86"/>
        <v>0</v>
      </c>
      <c r="S107" s="1444"/>
      <c r="T107" s="1444">
        <f t="shared" si="62"/>
        <v>0</v>
      </c>
      <c r="U107" s="1951">
        <f t="shared" si="85"/>
        <v>0</v>
      </c>
      <c r="V107" s="891">
        <f t="shared" si="85"/>
        <v>0</v>
      </c>
      <c r="W107" s="891">
        <f t="shared" si="84"/>
        <v>0</v>
      </c>
      <c r="X107" s="891">
        <f t="shared" si="84"/>
        <v>0</v>
      </c>
      <c r="Y107" s="891">
        <f t="shared" si="84"/>
        <v>0</v>
      </c>
      <c r="Z107" s="891">
        <f t="shared" si="84"/>
        <v>0</v>
      </c>
      <c r="AA107" s="891">
        <f t="shared" si="84"/>
        <v>0</v>
      </c>
      <c r="AB107" s="1719">
        <f t="shared" si="64"/>
        <v>0</v>
      </c>
      <c r="AC107" s="1341"/>
      <c r="AD107" s="1717"/>
      <c r="AE107" s="1722">
        <v>0</v>
      </c>
      <c r="AF107" s="1722">
        <v>0</v>
      </c>
      <c r="AG107" s="1722">
        <v>0</v>
      </c>
      <c r="AH107" s="1722">
        <v>0</v>
      </c>
      <c r="AI107" s="1722">
        <v>0</v>
      </c>
      <c r="AJ107" s="1722">
        <v>0</v>
      </c>
      <c r="AK107" s="1722">
        <f t="shared" si="65"/>
        <v>0</v>
      </c>
      <c r="AL107" s="999"/>
      <c r="AM107" s="1394"/>
      <c r="AN107" s="999"/>
      <c r="AO107" s="999"/>
      <c r="AP107" s="999">
        <f t="shared" si="81"/>
        <v>0</v>
      </c>
      <c r="AQ107" s="1394"/>
      <c r="AR107" s="1394">
        <f t="shared" si="66"/>
        <v>0</v>
      </c>
      <c r="AS107" s="3343">
        <f t="shared" si="82"/>
        <v>0</v>
      </c>
      <c r="AT107" s="1719">
        <f t="shared" si="79"/>
        <v>0</v>
      </c>
      <c r="AU107" s="1719">
        <f t="shared" si="79"/>
        <v>0</v>
      </c>
      <c r="AV107" s="1719">
        <f t="shared" si="79"/>
        <v>0</v>
      </c>
      <c r="AW107" s="1719">
        <f t="shared" si="79"/>
        <v>0</v>
      </c>
      <c r="AX107" s="1719">
        <f t="shared" si="79"/>
        <v>0</v>
      </c>
      <c r="AY107" s="1719">
        <f t="shared" si="67"/>
        <v>0</v>
      </c>
      <c r="AZ107" s="3088">
        <f t="shared" si="68"/>
        <v>0</v>
      </c>
      <c r="BA107" s="3325"/>
      <c r="BB107" s="1366">
        <v>0</v>
      </c>
      <c r="BC107" s="1366">
        <v>0</v>
      </c>
      <c r="BD107" s="1366">
        <v>0</v>
      </c>
      <c r="BE107" s="1366">
        <v>0</v>
      </c>
      <c r="BF107" s="1366">
        <v>0</v>
      </c>
      <c r="BG107" s="1366">
        <f t="shared" si="69"/>
        <v>0</v>
      </c>
      <c r="BH107" s="891"/>
      <c r="BI107" s="891"/>
      <c r="BJ107" s="1397"/>
      <c r="BK107" s="1397">
        <f t="shared" si="83"/>
        <v>0</v>
      </c>
      <c r="BL107" s="1397"/>
      <c r="BM107" s="1397">
        <f t="shared" si="70"/>
        <v>0</v>
      </c>
      <c r="BN107" s="1357">
        <f t="shared" si="80"/>
        <v>0</v>
      </c>
      <c r="BO107" s="1357">
        <f t="shared" si="80"/>
        <v>0</v>
      </c>
      <c r="BP107" s="1357">
        <f t="shared" si="80"/>
        <v>0</v>
      </c>
      <c r="BQ107" s="1357">
        <f t="shared" si="80"/>
        <v>0</v>
      </c>
      <c r="BR107" s="1357">
        <f t="shared" si="80"/>
        <v>0</v>
      </c>
      <c r="BS107" s="1357">
        <f t="shared" si="71"/>
        <v>0</v>
      </c>
      <c r="BT107" s="891"/>
      <c r="BU107" s="891"/>
      <c r="CD107" s="3319">
        <v>0</v>
      </c>
      <c r="CE107" s="3319">
        <v>0</v>
      </c>
      <c r="CF107" s="3319">
        <v>0</v>
      </c>
      <c r="CG107" s="3319">
        <v>0</v>
      </c>
      <c r="CH107" s="3319">
        <v>0</v>
      </c>
      <c r="CI107" s="3319">
        <v>0</v>
      </c>
      <c r="CJ107" s="3319">
        <v>0</v>
      </c>
      <c r="CK107" s="3320"/>
      <c r="CL107" s="3321">
        <f t="shared" si="72"/>
        <v>0</v>
      </c>
      <c r="CM107" s="3321">
        <f t="shared" si="72"/>
        <v>0</v>
      </c>
      <c r="CN107" s="3321">
        <f t="shared" si="72"/>
        <v>0</v>
      </c>
      <c r="CO107" s="3321">
        <f t="shared" si="72"/>
        <v>0</v>
      </c>
      <c r="CP107" s="3321">
        <f t="shared" si="41"/>
        <v>0</v>
      </c>
      <c r="CQ107" s="3321">
        <f t="shared" si="41"/>
        <v>0</v>
      </c>
      <c r="CR107" s="3321">
        <f t="shared" si="41"/>
        <v>0</v>
      </c>
      <c r="CS107" s="3321"/>
      <c r="CT107" s="885">
        <v>0</v>
      </c>
      <c r="CU107" s="885">
        <v>0</v>
      </c>
      <c r="CV107" s="885">
        <v>0</v>
      </c>
      <c r="CW107" s="885">
        <v>0</v>
      </c>
      <c r="CX107" s="885">
        <v>0</v>
      </c>
      <c r="CY107" s="885">
        <v>0</v>
      </c>
      <c r="DB107" s="3321">
        <f t="shared" si="73"/>
        <v>0</v>
      </c>
      <c r="DC107" s="3321">
        <f t="shared" si="73"/>
        <v>0</v>
      </c>
      <c r="DD107" s="3321">
        <f t="shared" si="73"/>
        <v>0</v>
      </c>
      <c r="DE107" s="3321">
        <f t="shared" si="73"/>
        <v>0</v>
      </c>
      <c r="DF107" s="3321">
        <f t="shared" si="73"/>
        <v>0</v>
      </c>
      <c r="DG107" s="3321">
        <f t="shared" si="73"/>
        <v>0</v>
      </c>
      <c r="DH107" s="3321"/>
      <c r="DI107" s="885">
        <v>0</v>
      </c>
      <c r="DJ107" s="885">
        <v>0</v>
      </c>
      <c r="DK107" s="885">
        <v>0</v>
      </c>
      <c r="DL107" s="885">
        <v>0</v>
      </c>
      <c r="DM107" s="885">
        <v>0</v>
      </c>
      <c r="DP107" s="3321">
        <f t="shared" si="74"/>
        <v>0</v>
      </c>
      <c r="DQ107" s="3321">
        <f t="shared" si="74"/>
        <v>0</v>
      </c>
      <c r="DR107" s="3321">
        <f t="shared" si="74"/>
        <v>0</v>
      </c>
      <c r="DS107" s="3321">
        <f t="shared" si="74"/>
        <v>0</v>
      </c>
      <c r="DT107" s="3321">
        <f t="shared" si="74"/>
        <v>0</v>
      </c>
    </row>
    <row r="108" spans="1:124" ht="12.75" hidden="1" customHeight="1">
      <c r="A108" s="1165"/>
      <c r="B108" s="1354"/>
      <c r="C108" s="1368"/>
      <c r="D108" s="3347"/>
      <c r="E108" s="1366">
        <v>0</v>
      </c>
      <c r="F108" s="1366">
        <v>0</v>
      </c>
      <c r="G108" s="1366">
        <v>0</v>
      </c>
      <c r="H108" s="1366">
        <v>0</v>
      </c>
      <c r="I108" s="1366">
        <v>0</v>
      </c>
      <c r="J108" s="1366">
        <v>0</v>
      </c>
      <c r="K108" s="1366">
        <v>0</v>
      </c>
      <c r="L108" s="1443">
        <f t="shared" si="61"/>
        <v>0</v>
      </c>
      <c r="M108" s="1444"/>
      <c r="N108" s="1444"/>
      <c r="O108" s="1444"/>
      <c r="P108" s="1444"/>
      <c r="Q108" s="1444"/>
      <c r="R108" s="1444">
        <f t="shared" si="86"/>
        <v>0</v>
      </c>
      <c r="S108" s="1444"/>
      <c r="T108" s="1444">
        <f t="shared" si="62"/>
        <v>0</v>
      </c>
      <c r="U108" s="1951">
        <f t="shared" si="85"/>
        <v>0</v>
      </c>
      <c r="V108" s="891">
        <f t="shared" si="85"/>
        <v>0</v>
      </c>
      <c r="W108" s="891">
        <f t="shared" si="84"/>
        <v>0</v>
      </c>
      <c r="X108" s="891">
        <f t="shared" si="84"/>
        <v>0</v>
      </c>
      <c r="Y108" s="891">
        <f t="shared" si="84"/>
        <v>0</v>
      </c>
      <c r="Z108" s="891">
        <f t="shared" si="84"/>
        <v>0</v>
      </c>
      <c r="AA108" s="891">
        <f t="shared" si="84"/>
        <v>0</v>
      </c>
      <c r="AB108" s="1719">
        <f t="shared" si="64"/>
        <v>0</v>
      </c>
      <c r="AC108" s="1341"/>
      <c r="AD108" s="1717"/>
      <c r="AE108" s="1722">
        <v>0</v>
      </c>
      <c r="AF108" s="1722">
        <v>0</v>
      </c>
      <c r="AG108" s="1722">
        <v>0</v>
      </c>
      <c r="AH108" s="1722">
        <v>0</v>
      </c>
      <c r="AI108" s="1722">
        <v>0</v>
      </c>
      <c r="AJ108" s="1722">
        <v>0</v>
      </c>
      <c r="AK108" s="1722">
        <f t="shared" si="65"/>
        <v>0</v>
      </c>
      <c r="AL108" s="999"/>
      <c r="AM108" s="1394"/>
      <c r="AN108" s="999"/>
      <c r="AO108" s="999"/>
      <c r="AP108" s="999">
        <f t="shared" si="81"/>
        <v>0</v>
      </c>
      <c r="AQ108" s="1394"/>
      <c r="AR108" s="1394">
        <f t="shared" si="66"/>
        <v>0</v>
      </c>
      <c r="AS108" s="3343">
        <f t="shared" si="82"/>
        <v>0</v>
      </c>
      <c r="AT108" s="1719">
        <f t="shared" si="79"/>
        <v>0</v>
      </c>
      <c r="AU108" s="1719">
        <f t="shared" si="79"/>
        <v>0</v>
      </c>
      <c r="AV108" s="1719">
        <f t="shared" si="79"/>
        <v>0</v>
      </c>
      <c r="AW108" s="1719">
        <f t="shared" si="79"/>
        <v>0</v>
      </c>
      <c r="AX108" s="1719">
        <f t="shared" si="79"/>
        <v>0</v>
      </c>
      <c r="AY108" s="1719">
        <f t="shared" si="67"/>
        <v>0</v>
      </c>
      <c r="AZ108" s="3088">
        <f t="shared" si="68"/>
        <v>0</v>
      </c>
      <c r="BA108" s="3325"/>
      <c r="BB108" s="1366">
        <v>0</v>
      </c>
      <c r="BC108" s="1366">
        <v>0</v>
      </c>
      <c r="BD108" s="1366">
        <v>0</v>
      </c>
      <c r="BE108" s="1366">
        <v>0</v>
      </c>
      <c r="BF108" s="1366">
        <v>0</v>
      </c>
      <c r="BG108" s="1366">
        <f t="shared" si="69"/>
        <v>0</v>
      </c>
      <c r="BH108" s="891"/>
      <c r="BI108" s="891"/>
      <c r="BJ108" s="1397"/>
      <c r="BK108" s="1397">
        <f t="shared" si="83"/>
        <v>0</v>
      </c>
      <c r="BL108" s="1397"/>
      <c r="BM108" s="1397">
        <f t="shared" si="70"/>
        <v>0</v>
      </c>
      <c r="BN108" s="1357">
        <f t="shared" si="80"/>
        <v>0</v>
      </c>
      <c r="BO108" s="1357">
        <f t="shared" si="80"/>
        <v>0</v>
      </c>
      <c r="BP108" s="1357">
        <f t="shared" si="80"/>
        <v>0</v>
      </c>
      <c r="BQ108" s="1357">
        <f t="shared" si="80"/>
        <v>0</v>
      </c>
      <c r="BR108" s="1357">
        <f t="shared" si="80"/>
        <v>0</v>
      </c>
      <c r="BS108" s="1357">
        <f t="shared" si="71"/>
        <v>0</v>
      </c>
      <c r="BT108" s="891"/>
      <c r="BU108" s="891"/>
      <c r="CD108" s="3319">
        <v>0</v>
      </c>
      <c r="CE108" s="3319">
        <v>0</v>
      </c>
      <c r="CF108" s="3319">
        <v>0</v>
      </c>
      <c r="CG108" s="3319">
        <v>0</v>
      </c>
      <c r="CH108" s="3319">
        <v>0</v>
      </c>
      <c r="CI108" s="3319">
        <v>0</v>
      </c>
      <c r="CJ108" s="3319">
        <v>0</v>
      </c>
      <c r="CK108" s="3320"/>
      <c r="CL108" s="3321">
        <f t="shared" si="72"/>
        <v>0</v>
      </c>
      <c r="CM108" s="3321">
        <f t="shared" si="72"/>
        <v>0</v>
      </c>
      <c r="CN108" s="3321">
        <f t="shared" si="72"/>
        <v>0</v>
      </c>
      <c r="CO108" s="3321">
        <f t="shared" si="72"/>
        <v>0</v>
      </c>
      <c r="CP108" s="3321">
        <f t="shared" si="41"/>
        <v>0</v>
      </c>
      <c r="CQ108" s="3321">
        <f t="shared" si="41"/>
        <v>0</v>
      </c>
      <c r="CR108" s="3321">
        <f t="shared" si="41"/>
        <v>0</v>
      </c>
      <c r="CS108" s="3321"/>
      <c r="CT108" s="885">
        <v>0</v>
      </c>
      <c r="CU108" s="885">
        <v>0</v>
      </c>
      <c r="CV108" s="885">
        <v>0</v>
      </c>
      <c r="CW108" s="885">
        <v>0</v>
      </c>
      <c r="CX108" s="885">
        <v>0</v>
      </c>
      <c r="CY108" s="885">
        <v>0</v>
      </c>
      <c r="DB108" s="3321">
        <f t="shared" si="73"/>
        <v>0</v>
      </c>
      <c r="DC108" s="3321">
        <f t="shared" si="73"/>
        <v>0</v>
      </c>
      <c r="DD108" s="3321">
        <f t="shared" si="73"/>
        <v>0</v>
      </c>
      <c r="DE108" s="3321">
        <f t="shared" si="73"/>
        <v>0</v>
      </c>
      <c r="DF108" s="3321">
        <f t="shared" si="73"/>
        <v>0</v>
      </c>
      <c r="DG108" s="3321">
        <f t="shared" si="73"/>
        <v>0</v>
      </c>
      <c r="DH108" s="3321"/>
      <c r="DI108" s="885">
        <v>0</v>
      </c>
      <c r="DJ108" s="885">
        <v>0</v>
      </c>
      <c r="DK108" s="885">
        <v>0</v>
      </c>
      <c r="DL108" s="885">
        <v>0</v>
      </c>
      <c r="DM108" s="885">
        <v>0</v>
      </c>
      <c r="DP108" s="3321">
        <f t="shared" si="74"/>
        <v>0</v>
      </c>
      <c r="DQ108" s="3321">
        <f t="shared" si="74"/>
        <v>0</v>
      </c>
      <c r="DR108" s="3321">
        <f t="shared" si="74"/>
        <v>0</v>
      </c>
      <c r="DS108" s="3321">
        <f t="shared" si="74"/>
        <v>0</v>
      </c>
      <c r="DT108" s="3321">
        <f t="shared" si="74"/>
        <v>0</v>
      </c>
    </row>
    <row r="109" spans="1:124" ht="12.75" hidden="1" customHeight="1">
      <c r="A109" s="1165"/>
      <c r="B109" s="1354"/>
      <c r="C109" s="1368"/>
      <c r="D109" s="3347"/>
      <c r="E109" s="1366">
        <v>0</v>
      </c>
      <c r="F109" s="1366">
        <v>0</v>
      </c>
      <c r="G109" s="1366">
        <v>0</v>
      </c>
      <c r="H109" s="1366">
        <v>0</v>
      </c>
      <c r="I109" s="1366">
        <v>0</v>
      </c>
      <c r="J109" s="1366">
        <v>0</v>
      </c>
      <c r="K109" s="1366">
        <v>0</v>
      </c>
      <c r="L109" s="1443">
        <f t="shared" si="61"/>
        <v>0</v>
      </c>
      <c r="M109" s="1444"/>
      <c r="N109" s="1444"/>
      <c r="O109" s="1444"/>
      <c r="P109" s="1444"/>
      <c r="Q109" s="1444"/>
      <c r="R109" s="1444">
        <f t="shared" si="86"/>
        <v>0</v>
      </c>
      <c r="S109" s="1444"/>
      <c r="T109" s="1444">
        <f t="shared" si="62"/>
        <v>0</v>
      </c>
      <c r="U109" s="1951">
        <f t="shared" si="85"/>
        <v>0</v>
      </c>
      <c r="V109" s="891">
        <f t="shared" si="85"/>
        <v>0</v>
      </c>
      <c r="W109" s="891">
        <f t="shared" si="84"/>
        <v>0</v>
      </c>
      <c r="X109" s="891">
        <f t="shared" si="84"/>
        <v>0</v>
      </c>
      <c r="Y109" s="891">
        <f t="shared" si="84"/>
        <v>0</v>
      </c>
      <c r="Z109" s="891">
        <f t="shared" si="84"/>
        <v>0</v>
      </c>
      <c r="AA109" s="891">
        <f t="shared" si="84"/>
        <v>0</v>
      </c>
      <c r="AB109" s="1719">
        <f t="shared" si="64"/>
        <v>0</v>
      </c>
      <c r="AC109" s="1341"/>
      <c r="AD109" s="1717"/>
      <c r="AE109" s="1722">
        <v>0</v>
      </c>
      <c r="AF109" s="1722">
        <v>0</v>
      </c>
      <c r="AG109" s="1722">
        <v>0</v>
      </c>
      <c r="AH109" s="1722">
        <v>0</v>
      </c>
      <c r="AI109" s="1722">
        <v>0</v>
      </c>
      <c r="AJ109" s="1722">
        <v>0</v>
      </c>
      <c r="AK109" s="1722">
        <f t="shared" si="65"/>
        <v>0</v>
      </c>
      <c r="AL109" s="999"/>
      <c r="AM109" s="1394"/>
      <c r="AN109" s="999"/>
      <c r="AO109" s="999"/>
      <c r="AP109" s="999">
        <f t="shared" si="81"/>
        <v>0</v>
      </c>
      <c r="AQ109" s="1394"/>
      <c r="AR109" s="1394">
        <f t="shared" si="66"/>
        <v>0</v>
      </c>
      <c r="AS109" s="3343">
        <f t="shared" si="82"/>
        <v>0</v>
      </c>
      <c r="AT109" s="1719">
        <f t="shared" si="79"/>
        <v>0</v>
      </c>
      <c r="AU109" s="1719">
        <f t="shared" si="79"/>
        <v>0</v>
      </c>
      <c r="AV109" s="1719">
        <f t="shared" si="79"/>
        <v>0</v>
      </c>
      <c r="AW109" s="1719">
        <f t="shared" si="79"/>
        <v>0</v>
      </c>
      <c r="AX109" s="1719">
        <f t="shared" si="79"/>
        <v>0</v>
      </c>
      <c r="AY109" s="1719">
        <f t="shared" si="67"/>
        <v>0</v>
      </c>
      <c r="AZ109" s="3088">
        <f t="shared" si="68"/>
        <v>0</v>
      </c>
      <c r="BA109" s="3325"/>
      <c r="BB109" s="1366">
        <v>0</v>
      </c>
      <c r="BC109" s="1366">
        <v>0</v>
      </c>
      <c r="BD109" s="1366">
        <v>0</v>
      </c>
      <c r="BE109" s="1366">
        <v>0</v>
      </c>
      <c r="BF109" s="1366">
        <v>0</v>
      </c>
      <c r="BG109" s="1366">
        <f t="shared" si="69"/>
        <v>0</v>
      </c>
      <c r="BH109" s="891"/>
      <c r="BI109" s="891"/>
      <c r="BJ109" s="1397"/>
      <c r="BK109" s="1397">
        <f t="shared" si="83"/>
        <v>0</v>
      </c>
      <c r="BL109" s="1397"/>
      <c r="BM109" s="1397">
        <f t="shared" si="70"/>
        <v>0</v>
      </c>
      <c r="BN109" s="1357">
        <f t="shared" si="80"/>
        <v>0</v>
      </c>
      <c r="BO109" s="1357">
        <f t="shared" si="80"/>
        <v>0</v>
      </c>
      <c r="BP109" s="1357">
        <f t="shared" si="80"/>
        <v>0</v>
      </c>
      <c r="BQ109" s="1357">
        <f t="shared" si="80"/>
        <v>0</v>
      </c>
      <c r="BR109" s="1357">
        <f t="shared" si="80"/>
        <v>0</v>
      </c>
      <c r="BS109" s="1357">
        <f t="shared" si="71"/>
        <v>0</v>
      </c>
      <c r="BT109" s="891"/>
      <c r="BU109" s="891"/>
      <c r="CD109" s="3319">
        <v>0</v>
      </c>
      <c r="CE109" s="3319">
        <v>0</v>
      </c>
      <c r="CF109" s="3319">
        <v>0</v>
      </c>
      <c r="CG109" s="3319">
        <v>0</v>
      </c>
      <c r="CH109" s="3319">
        <v>0</v>
      </c>
      <c r="CI109" s="3319">
        <v>0</v>
      </c>
      <c r="CJ109" s="3319">
        <v>0</v>
      </c>
      <c r="CK109" s="3320"/>
      <c r="CL109" s="3321">
        <f t="shared" si="72"/>
        <v>0</v>
      </c>
      <c r="CM109" s="3321">
        <f t="shared" si="72"/>
        <v>0</v>
      </c>
      <c r="CN109" s="3321">
        <f t="shared" si="72"/>
        <v>0</v>
      </c>
      <c r="CO109" s="3321">
        <f t="shared" si="72"/>
        <v>0</v>
      </c>
      <c r="CP109" s="3321">
        <f t="shared" si="41"/>
        <v>0</v>
      </c>
      <c r="CQ109" s="3321">
        <f t="shared" si="41"/>
        <v>0</v>
      </c>
      <c r="CR109" s="3321">
        <f t="shared" si="41"/>
        <v>0</v>
      </c>
      <c r="CS109" s="3321"/>
      <c r="CT109" s="885">
        <v>0</v>
      </c>
      <c r="CU109" s="885">
        <v>0</v>
      </c>
      <c r="CV109" s="885">
        <v>0</v>
      </c>
      <c r="CW109" s="885">
        <v>0</v>
      </c>
      <c r="CX109" s="885">
        <v>0</v>
      </c>
      <c r="CY109" s="885">
        <v>0</v>
      </c>
      <c r="DB109" s="3321">
        <f t="shared" si="73"/>
        <v>0</v>
      </c>
      <c r="DC109" s="3321">
        <f t="shared" si="73"/>
        <v>0</v>
      </c>
      <c r="DD109" s="3321">
        <f t="shared" si="73"/>
        <v>0</v>
      </c>
      <c r="DE109" s="3321">
        <f t="shared" si="73"/>
        <v>0</v>
      </c>
      <c r="DF109" s="3321">
        <f t="shared" si="73"/>
        <v>0</v>
      </c>
      <c r="DG109" s="3321">
        <f t="shared" si="73"/>
        <v>0</v>
      </c>
      <c r="DH109" s="3321"/>
      <c r="DI109" s="885">
        <v>0</v>
      </c>
      <c r="DJ109" s="885">
        <v>0</v>
      </c>
      <c r="DK109" s="885">
        <v>0</v>
      </c>
      <c r="DL109" s="885">
        <v>0</v>
      </c>
      <c r="DM109" s="885">
        <v>0</v>
      </c>
      <c r="DP109" s="3321">
        <f t="shared" si="74"/>
        <v>0</v>
      </c>
      <c r="DQ109" s="3321">
        <f t="shared" si="74"/>
        <v>0</v>
      </c>
      <c r="DR109" s="3321">
        <f t="shared" si="74"/>
        <v>0</v>
      </c>
      <c r="DS109" s="3321">
        <f t="shared" si="74"/>
        <v>0</v>
      </c>
      <c r="DT109" s="3321">
        <f t="shared" si="74"/>
        <v>0</v>
      </c>
    </row>
    <row r="110" spans="1:124" ht="12.75" hidden="1" customHeight="1">
      <c r="A110" s="1165"/>
      <c r="B110" s="1354"/>
      <c r="C110" s="1368"/>
      <c r="D110" s="3347"/>
      <c r="E110" s="1366">
        <v>0</v>
      </c>
      <c r="F110" s="1366">
        <v>0</v>
      </c>
      <c r="G110" s="1366">
        <v>0</v>
      </c>
      <c r="H110" s="1366">
        <v>0</v>
      </c>
      <c r="I110" s="1366">
        <v>0</v>
      </c>
      <c r="J110" s="1366">
        <v>0</v>
      </c>
      <c r="K110" s="1366">
        <v>0</v>
      </c>
      <c r="L110" s="1443">
        <f t="shared" si="61"/>
        <v>0</v>
      </c>
      <c r="M110" s="1444"/>
      <c r="N110" s="1444"/>
      <c r="O110" s="1444"/>
      <c r="P110" s="1444"/>
      <c r="Q110" s="1444"/>
      <c r="R110" s="1444">
        <f t="shared" si="86"/>
        <v>0</v>
      </c>
      <c r="S110" s="1444"/>
      <c r="T110" s="1444">
        <f t="shared" si="62"/>
        <v>0</v>
      </c>
      <c r="U110" s="1951">
        <f t="shared" si="85"/>
        <v>0</v>
      </c>
      <c r="V110" s="891">
        <f t="shared" si="85"/>
        <v>0</v>
      </c>
      <c r="W110" s="891">
        <f t="shared" si="84"/>
        <v>0</v>
      </c>
      <c r="X110" s="891">
        <f t="shared" si="84"/>
        <v>0</v>
      </c>
      <c r="Y110" s="891">
        <f t="shared" si="84"/>
        <v>0</v>
      </c>
      <c r="Z110" s="891">
        <f t="shared" si="84"/>
        <v>0</v>
      </c>
      <c r="AA110" s="891">
        <f t="shared" si="84"/>
        <v>0</v>
      </c>
      <c r="AB110" s="1719">
        <f t="shared" si="64"/>
        <v>0</v>
      </c>
      <c r="AC110" s="1341"/>
      <c r="AD110" s="1717"/>
      <c r="AE110" s="1722">
        <v>0</v>
      </c>
      <c r="AF110" s="1722">
        <v>0</v>
      </c>
      <c r="AG110" s="1722">
        <v>0</v>
      </c>
      <c r="AH110" s="1722">
        <v>0</v>
      </c>
      <c r="AI110" s="1722">
        <v>0</v>
      </c>
      <c r="AJ110" s="1722">
        <v>0</v>
      </c>
      <c r="AK110" s="1722">
        <f t="shared" si="65"/>
        <v>0</v>
      </c>
      <c r="AL110" s="999"/>
      <c r="AM110" s="1394"/>
      <c r="AN110" s="999"/>
      <c r="AO110" s="999"/>
      <c r="AP110" s="999">
        <f t="shared" si="81"/>
        <v>0</v>
      </c>
      <c r="AQ110" s="1394"/>
      <c r="AR110" s="1394">
        <f t="shared" si="66"/>
        <v>0</v>
      </c>
      <c r="AS110" s="3343">
        <f t="shared" si="82"/>
        <v>0</v>
      </c>
      <c r="AT110" s="1719">
        <f t="shared" si="79"/>
        <v>0</v>
      </c>
      <c r="AU110" s="1719">
        <f t="shared" si="79"/>
        <v>0</v>
      </c>
      <c r="AV110" s="1719">
        <f t="shared" si="79"/>
        <v>0</v>
      </c>
      <c r="AW110" s="1719">
        <f t="shared" si="79"/>
        <v>0</v>
      </c>
      <c r="AX110" s="1719">
        <f t="shared" si="79"/>
        <v>0</v>
      </c>
      <c r="AY110" s="1719">
        <f t="shared" si="67"/>
        <v>0</v>
      </c>
      <c r="AZ110" s="3088">
        <f t="shared" si="68"/>
        <v>0</v>
      </c>
      <c r="BA110" s="3325"/>
      <c r="BB110" s="1366">
        <v>0</v>
      </c>
      <c r="BC110" s="1366">
        <v>0</v>
      </c>
      <c r="BD110" s="1366">
        <v>0</v>
      </c>
      <c r="BE110" s="1366">
        <v>0</v>
      </c>
      <c r="BF110" s="1366">
        <v>0</v>
      </c>
      <c r="BG110" s="1366">
        <f t="shared" si="69"/>
        <v>0</v>
      </c>
      <c r="BH110" s="891"/>
      <c r="BI110" s="891"/>
      <c r="BJ110" s="1397"/>
      <c r="BK110" s="1397">
        <f t="shared" si="83"/>
        <v>0</v>
      </c>
      <c r="BL110" s="1397"/>
      <c r="BM110" s="1397">
        <f t="shared" si="70"/>
        <v>0</v>
      </c>
      <c r="BN110" s="1357">
        <f t="shared" si="80"/>
        <v>0</v>
      </c>
      <c r="BO110" s="1357">
        <f t="shared" si="80"/>
        <v>0</v>
      </c>
      <c r="BP110" s="1357">
        <f t="shared" si="80"/>
        <v>0</v>
      </c>
      <c r="BQ110" s="1357">
        <f t="shared" si="80"/>
        <v>0</v>
      </c>
      <c r="BR110" s="1357">
        <f t="shared" si="80"/>
        <v>0</v>
      </c>
      <c r="BS110" s="1357">
        <f t="shared" si="71"/>
        <v>0</v>
      </c>
      <c r="BT110" s="891"/>
      <c r="BU110" s="891"/>
      <c r="CD110" s="3319">
        <v>0</v>
      </c>
      <c r="CE110" s="3319">
        <v>0</v>
      </c>
      <c r="CF110" s="3319">
        <v>0</v>
      </c>
      <c r="CG110" s="3319">
        <v>0</v>
      </c>
      <c r="CH110" s="3319">
        <v>0</v>
      </c>
      <c r="CI110" s="3319">
        <v>0</v>
      </c>
      <c r="CJ110" s="3319">
        <v>0</v>
      </c>
      <c r="CK110" s="3320"/>
      <c r="CL110" s="3321">
        <f t="shared" si="72"/>
        <v>0</v>
      </c>
      <c r="CM110" s="3321">
        <f t="shared" si="72"/>
        <v>0</v>
      </c>
      <c r="CN110" s="3321">
        <f t="shared" si="72"/>
        <v>0</v>
      </c>
      <c r="CO110" s="3321">
        <f t="shared" si="72"/>
        <v>0</v>
      </c>
      <c r="CP110" s="3321">
        <f t="shared" si="41"/>
        <v>0</v>
      </c>
      <c r="CQ110" s="3321">
        <f t="shared" si="41"/>
        <v>0</v>
      </c>
      <c r="CR110" s="3321">
        <f t="shared" si="41"/>
        <v>0</v>
      </c>
      <c r="CS110" s="3321"/>
      <c r="CT110" s="885">
        <v>0</v>
      </c>
      <c r="CU110" s="885">
        <v>0</v>
      </c>
      <c r="CV110" s="885">
        <v>0</v>
      </c>
      <c r="CW110" s="885">
        <v>0</v>
      </c>
      <c r="CX110" s="885">
        <v>0</v>
      </c>
      <c r="CY110" s="885">
        <v>0</v>
      </c>
      <c r="DB110" s="3321">
        <f t="shared" si="73"/>
        <v>0</v>
      </c>
      <c r="DC110" s="3321">
        <f t="shared" si="73"/>
        <v>0</v>
      </c>
      <c r="DD110" s="3321">
        <f t="shared" si="73"/>
        <v>0</v>
      </c>
      <c r="DE110" s="3321">
        <f t="shared" si="73"/>
        <v>0</v>
      </c>
      <c r="DF110" s="3321">
        <f t="shared" si="73"/>
        <v>0</v>
      </c>
      <c r="DG110" s="3321">
        <f t="shared" si="73"/>
        <v>0</v>
      </c>
      <c r="DH110" s="3321"/>
      <c r="DI110" s="885">
        <v>0</v>
      </c>
      <c r="DJ110" s="885">
        <v>0</v>
      </c>
      <c r="DK110" s="885">
        <v>0</v>
      </c>
      <c r="DL110" s="885">
        <v>0</v>
      </c>
      <c r="DM110" s="885">
        <v>0</v>
      </c>
      <c r="DP110" s="3321">
        <f t="shared" si="74"/>
        <v>0</v>
      </c>
      <c r="DQ110" s="3321">
        <f t="shared" si="74"/>
        <v>0</v>
      </c>
      <c r="DR110" s="3321">
        <f t="shared" si="74"/>
        <v>0</v>
      </c>
      <c r="DS110" s="3321">
        <f t="shared" si="74"/>
        <v>0</v>
      </c>
      <c r="DT110" s="3321">
        <f t="shared" si="74"/>
        <v>0</v>
      </c>
    </row>
    <row r="111" spans="1:124" ht="12.75" hidden="1" customHeight="1">
      <c r="A111" s="1165"/>
      <c r="B111" s="1354"/>
      <c r="C111" s="1368"/>
      <c r="D111" s="3347"/>
      <c r="E111" s="1366">
        <v>0</v>
      </c>
      <c r="F111" s="1366">
        <v>0</v>
      </c>
      <c r="G111" s="1366">
        <v>0</v>
      </c>
      <c r="H111" s="1366">
        <v>0</v>
      </c>
      <c r="I111" s="1366">
        <v>0</v>
      </c>
      <c r="J111" s="1366">
        <v>0</v>
      </c>
      <c r="K111" s="1366">
        <v>0</v>
      </c>
      <c r="L111" s="1443">
        <f t="shared" si="61"/>
        <v>0</v>
      </c>
      <c r="M111" s="1444"/>
      <c r="N111" s="1444"/>
      <c r="O111" s="1444"/>
      <c r="P111" s="1444"/>
      <c r="Q111" s="1444"/>
      <c r="R111" s="1444">
        <f t="shared" si="86"/>
        <v>0</v>
      </c>
      <c r="S111" s="1444"/>
      <c r="T111" s="1444">
        <f t="shared" si="62"/>
        <v>0</v>
      </c>
      <c r="U111" s="1951">
        <f t="shared" si="85"/>
        <v>0</v>
      </c>
      <c r="V111" s="891">
        <f t="shared" si="85"/>
        <v>0</v>
      </c>
      <c r="W111" s="891">
        <f t="shared" si="84"/>
        <v>0</v>
      </c>
      <c r="X111" s="891">
        <f t="shared" si="84"/>
        <v>0</v>
      </c>
      <c r="Y111" s="891">
        <f t="shared" si="84"/>
        <v>0</v>
      </c>
      <c r="Z111" s="891">
        <f t="shared" si="84"/>
        <v>0</v>
      </c>
      <c r="AA111" s="891">
        <f t="shared" si="84"/>
        <v>0</v>
      </c>
      <c r="AB111" s="1719">
        <f t="shared" si="64"/>
        <v>0</v>
      </c>
      <c r="AC111" s="1341"/>
      <c r="AD111" s="1717"/>
      <c r="AE111" s="1722">
        <v>0</v>
      </c>
      <c r="AF111" s="1722">
        <v>0</v>
      </c>
      <c r="AG111" s="1722">
        <v>0</v>
      </c>
      <c r="AH111" s="1722">
        <v>0</v>
      </c>
      <c r="AI111" s="1722">
        <v>0</v>
      </c>
      <c r="AJ111" s="1722">
        <v>0</v>
      </c>
      <c r="AK111" s="1722">
        <f t="shared" si="65"/>
        <v>0</v>
      </c>
      <c r="AL111" s="999"/>
      <c r="AM111" s="1394"/>
      <c r="AN111" s="999"/>
      <c r="AO111" s="999"/>
      <c r="AP111" s="999">
        <f t="shared" si="81"/>
        <v>0</v>
      </c>
      <c r="AQ111" s="1394"/>
      <c r="AR111" s="1394">
        <f t="shared" si="66"/>
        <v>0</v>
      </c>
      <c r="AS111" s="3343">
        <f t="shared" si="82"/>
        <v>0</v>
      </c>
      <c r="AT111" s="1719">
        <f t="shared" si="79"/>
        <v>0</v>
      </c>
      <c r="AU111" s="1719">
        <f t="shared" si="79"/>
        <v>0</v>
      </c>
      <c r="AV111" s="1719">
        <f t="shared" si="79"/>
        <v>0</v>
      </c>
      <c r="AW111" s="1719">
        <f t="shared" si="79"/>
        <v>0</v>
      </c>
      <c r="AX111" s="1719">
        <f t="shared" si="79"/>
        <v>0</v>
      </c>
      <c r="AY111" s="1719">
        <f t="shared" si="67"/>
        <v>0</v>
      </c>
      <c r="AZ111" s="3088">
        <f t="shared" si="68"/>
        <v>0</v>
      </c>
      <c r="BA111" s="3325"/>
      <c r="BB111" s="1366">
        <v>0</v>
      </c>
      <c r="BC111" s="1366">
        <v>0</v>
      </c>
      <c r="BD111" s="1366">
        <v>0</v>
      </c>
      <c r="BE111" s="1366">
        <v>0</v>
      </c>
      <c r="BF111" s="1366">
        <v>0</v>
      </c>
      <c r="BG111" s="1366">
        <f t="shared" si="69"/>
        <v>0</v>
      </c>
      <c r="BH111" s="891"/>
      <c r="BI111" s="891"/>
      <c r="BJ111" s="1397"/>
      <c r="BK111" s="1397">
        <f t="shared" si="83"/>
        <v>0</v>
      </c>
      <c r="BL111" s="1397"/>
      <c r="BM111" s="1397">
        <f t="shared" si="70"/>
        <v>0</v>
      </c>
      <c r="BN111" s="1357">
        <f t="shared" si="80"/>
        <v>0</v>
      </c>
      <c r="BO111" s="1357">
        <f t="shared" si="80"/>
        <v>0</v>
      </c>
      <c r="BP111" s="1357">
        <f t="shared" si="80"/>
        <v>0</v>
      </c>
      <c r="BQ111" s="1357">
        <f t="shared" si="80"/>
        <v>0</v>
      </c>
      <c r="BR111" s="1357">
        <f t="shared" si="80"/>
        <v>0</v>
      </c>
      <c r="BS111" s="1357">
        <f t="shared" si="71"/>
        <v>0</v>
      </c>
      <c r="BT111" s="891"/>
      <c r="BU111" s="891"/>
      <c r="CD111" s="3319">
        <v>0</v>
      </c>
      <c r="CE111" s="3319">
        <v>0</v>
      </c>
      <c r="CF111" s="3319">
        <v>0</v>
      </c>
      <c r="CG111" s="3319">
        <v>0</v>
      </c>
      <c r="CH111" s="3319">
        <v>0</v>
      </c>
      <c r="CI111" s="3319">
        <v>0</v>
      </c>
      <c r="CJ111" s="3319">
        <v>0</v>
      </c>
      <c r="CK111" s="3320"/>
      <c r="CL111" s="3321">
        <f t="shared" si="72"/>
        <v>0</v>
      </c>
      <c r="CM111" s="3321">
        <f t="shared" si="72"/>
        <v>0</v>
      </c>
      <c r="CN111" s="3321">
        <f t="shared" si="72"/>
        <v>0</v>
      </c>
      <c r="CO111" s="3321">
        <f t="shared" si="72"/>
        <v>0</v>
      </c>
      <c r="CP111" s="3321">
        <f t="shared" si="41"/>
        <v>0</v>
      </c>
      <c r="CQ111" s="3321">
        <f t="shared" si="41"/>
        <v>0</v>
      </c>
      <c r="CR111" s="3321">
        <f t="shared" si="41"/>
        <v>0</v>
      </c>
      <c r="CS111" s="3321"/>
      <c r="CT111" s="885">
        <v>0</v>
      </c>
      <c r="CU111" s="885">
        <v>0</v>
      </c>
      <c r="CV111" s="885">
        <v>0</v>
      </c>
      <c r="CW111" s="885">
        <v>0</v>
      </c>
      <c r="CX111" s="885">
        <v>0</v>
      </c>
      <c r="CY111" s="885">
        <v>0</v>
      </c>
      <c r="DB111" s="3321">
        <f t="shared" si="73"/>
        <v>0</v>
      </c>
      <c r="DC111" s="3321">
        <f t="shared" si="73"/>
        <v>0</v>
      </c>
      <c r="DD111" s="3321">
        <f t="shared" si="73"/>
        <v>0</v>
      </c>
      <c r="DE111" s="3321">
        <f t="shared" si="73"/>
        <v>0</v>
      </c>
      <c r="DF111" s="3321">
        <f t="shared" si="73"/>
        <v>0</v>
      </c>
      <c r="DG111" s="3321">
        <f t="shared" si="73"/>
        <v>0</v>
      </c>
      <c r="DH111" s="3321"/>
      <c r="DI111" s="885">
        <v>0</v>
      </c>
      <c r="DJ111" s="885">
        <v>0</v>
      </c>
      <c r="DK111" s="885">
        <v>0</v>
      </c>
      <c r="DL111" s="885">
        <v>0</v>
      </c>
      <c r="DM111" s="885">
        <v>0</v>
      </c>
      <c r="DP111" s="3321">
        <f t="shared" si="74"/>
        <v>0</v>
      </c>
      <c r="DQ111" s="3321">
        <f t="shared" si="74"/>
        <v>0</v>
      </c>
      <c r="DR111" s="3321">
        <f t="shared" si="74"/>
        <v>0</v>
      </c>
      <c r="DS111" s="3321">
        <f t="shared" si="74"/>
        <v>0</v>
      </c>
      <c r="DT111" s="3321">
        <f t="shared" si="74"/>
        <v>0</v>
      </c>
    </row>
    <row r="112" spans="1:124" ht="12.75" hidden="1" customHeight="1">
      <c r="A112" s="1165"/>
      <c r="B112" s="1354"/>
      <c r="C112" s="1368"/>
      <c r="D112" s="3347"/>
      <c r="E112" s="1366">
        <v>0</v>
      </c>
      <c r="F112" s="1366">
        <v>0</v>
      </c>
      <c r="G112" s="1366">
        <v>0</v>
      </c>
      <c r="H112" s="1366">
        <v>0</v>
      </c>
      <c r="I112" s="1366">
        <v>0</v>
      </c>
      <c r="J112" s="1366">
        <v>0</v>
      </c>
      <c r="K112" s="1366">
        <v>0</v>
      </c>
      <c r="L112" s="1443">
        <f t="shared" si="61"/>
        <v>0</v>
      </c>
      <c r="M112" s="1444"/>
      <c r="N112" s="1444"/>
      <c r="O112" s="1444"/>
      <c r="P112" s="1444"/>
      <c r="Q112" s="1444"/>
      <c r="R112" s="1444">
        <f t="shared" si="86"/>
        <v>0</v>
      </c>
      <c r="S112" s="1444"/>
      <c r="T112" s="1444">
        <f t="shared" si="62"/>
        <v>0</v>
      </c>
      <c r="U112" s="1951">
        <f t="shared" si="85"/>
        <v>0</v>
      </c>
      <c r="V112" s="891">
        <f t="shared" si="85"/>
        <v>0</v>
      </c>
      <c r="W112" s="891">
        <f t="shared" si="84"/>
        <v>0</v>
      </c>
      <c r="X112" s="891">
        <f t="shared" si="84"/>
        <v>0</v>
      </c>
      <c r="Y112" s="891">
        <f t="shared" si="84"/>
        <v>0</v>
      </c>
      <c r="Z112" s="891">
        <f t="shared" si="84"/>
        <v>0</v>
      </c>
      <c r="AA112" s="891">
        <f t="shared" si="84"/>
        <v>0</v>
      </c>
      <c r="AB112" s="1719">
        <f t="shared" si="64"/>
        <v>0</v>
      </c>
      <c r="AC112" s="1341"/>
      <c r="AD112" s="1717"/>
      <c r="AE112" s="1722">
        <v>0</v>
      </c>
      <c r="AF112" s="1722">
        <v>0</v>
      </c>
      <c r="AG112" s="1722">
        <v>0</v>
      </c>
      <c r="AH112" s="1722">
        <v>0</v>
      </c>
      <c r="AI112" s="1722">
        <v>0</v>
      </c>
      <c r="AJ112" s="1722">
        <v>0</v>
      </c>
      <c r="AK112" s="1722">
        <f t="shared" si="65"/>
        <v>0</v>
      </c>
      <c r="AL112" s="999"/>
      <c r="AM112" s="1394"/>
      <c r="AN112" s="999"/>
      <c r="AO112" s="999"/>
      <c r="AP112" s="999">
        <f t="shared" si="81"/>
        <v>0</v>
      </c>
      <c r="AQ112" s="1394"/>
      <c r="AR112" s="1394">
        <f t="shared" si="66"/>
        <v>0</v>
      </c>
      <c r="AS112" s="3343">
        <f t="shared" si="82"/>
        <v>0</v>
      </c>
      <c r="AT112" s="1719">
        <f t="shared" si="79"/>
        <v>0</v>
      </c>
      <c r="AU112" s="1719">
        <f t="shared" si="79"/>
        <v>0</v>
      </c>
      <c r="AV112" s="1719">
        <f t="shared" si="79"/>
        <v>0</v>
      </c>
      <c r="AW112" s="1719">
        <f t="shared" si="79"/>
        <v>0</v>
      </c>
      <c r="AX112" s="1719">
        <f t="shared" si="79"/>
        <v>0</v>
      </c>
      <c r="AY112" s="1719">
        <f t="shared" si="67"/>
        <v>0</v>
      </c>
      <c r="AZ112" s="3088">
        <f t="shared" si="68"/>
        <v>0</v>
      </c>
      <c r="BA112" s="3325"/>
      <c r="BB112" s="1366">
        <v>0</v>
      </c>
      <c r="BC112" s="1366">
        <v>0</v>
      </c>
      <c r="BD112" s="1366">
        <v>0</v>
      </c>
      <c r="BE112" s="1366">
        <v>0</v>
      </c>
      <c r="BF112" s="1366">
        <v>0</v>
      </c>
      <c r="BG112" s="1366">
        <f t="shared" si="69"/>
        <v>0</v>
      </c>
      <c r="BH112" s="891"/>
      <c r="BI112" s="891"/>
      <c r="BJ112" s="1397"/>
      <c r="BK112" s="1397">
        <f t="shared" si="83"/>
        <v>0</v>
      </c>
      <c r="BL112" s="1397"/>
      <c r="BM112" s="1397">
        <f t="shared" si="70"/>
        <v>0</v>
      </c>
      <c r="BN112" s="1357">
        <f t="shared" si="80"/>
        <v>0</v>
      </c>
      <c r="BO112" s="1357">
        <f t="shared" si="80"/>
        <v>0</v>
      </c>
      <c r="BP112" s="1357">
        <f t="shared" si="80"/>
        <v>0</v>
      </c>
      <c r="BQ112" s="1357">
        <f t="shared" si="80"/>
        <v>0</v>
      </c>
      <c r="BR112" s="1357">
        <f t="shared" si="80"/>
        <v>0</v>
      </c>
      <c r="BS112" s="1357">
        <f t="shared" si="71"/>
        <v>0</v>
      </c>
      <c r="BT112" s="891"/>
      <c r="BU112" s="891"/>
      <c r="CD112" s="3319">
        <v>0</v>
      </c>
      <c r="CE112" s="3319">
        <v>0</v>
      </c>
      <c r="CF112" s="3319">
        <v>0</v>
      </c>
      <c r="CG112" s="3319">
        <v>0</v>
      </c>
      <c r="CH112" s="3319">
        <v>0</v>
      </c>
      <c r="CI112" s="3319">
        <v>0</v>
      </c>
      <c r="CJ112" s="3319">
        <v>0</v>
      </c>
      <c r="CK112" s="3320"/>
      <c r="CL112" s="3321">
        <f t="shared" si="72"/>
        <v>0</v>
      </c>
      <c r="CM112" s="3321">
        <f t="shared" si="72"/>
        <v>0</v>
      </c>
      <c r="CN112" s="3321">
        <f t="shared" si="72"/>
        <v>0</v>
      </c>
      <c r="CO112" s="3321">
        <f t="shared" si="72"/>
        <v>0</v>
      </c>
      <c r="CP112" s="3321">
        <f t="shared" si="41"/>
        <v>0</v>
      </c>
      <c r="CQ112" s="3321">
        <f t="shared" si="41"/>
        <v>0</v>
      </c>
      <c r="CR112" s="3321">
        <f t="shared" si="41"/>
        <v>0</v>
      </c>
      <c r="CS112" s="3321"/>
      <c r="CT112" s="885">
        <v>0</v>
      </c>
      <c r="CU112" s="885">
        <v>0</v>
      </c>
      <c r="CV112" s="885">
        <v>0</v>
      </c>
      <c r="CW112" s="885">
        <v>0</v>
      </c>
      <c r="CX112" s="885">
        <v>0</v>
      </c>
      <c r="CY112" s="885">
        <v>0</v>
      </c>
      <c r="DB112" s="3321">
        <f t="shared" si="73"/>
        <v>0</v>
      </c>
      <c r="DC112" s="3321">
        <f t="shared" si="73"/>
        <v>0</v>
      </c>
      <c r="DD112" s="3321">
        <f t="shared" si="73"/>
        <v>0</v>
      </c>
      <c r="DE112" s="3321">
        <f t="shared" si="73"/>
        <v>0</v>
      </c>
      <c r="DF112" s="3321">
        <f t="shared" si="73"/>
        <v>0</v>
      </c>
      <c r="DG112" s="3321">
        <f t="shared" si="73"/>
        <v>0</v>
      </c>
      <c r="DH112" s="3321"/>
      <c r="DI112" s="885">
        <v>0</v>
      </c>
      <c r="DJ112" s="885">
        <v>0</v>
      </c>
      <c r="DK112" s="885">
        <v>0</v>
      </c>
      <c r="DL112" s="885">
        <v>0</v>
      </c>
      <c r="DM112" s="885">
        <v>0</v>
      </c>
      <c r="DP112" s="3321">
        <f t="shared" si="74"/>
        <v>0</v>
      </c>
      <c r="DQ112" s="3321">
        <f t="shared" si="74"/>
        <v>0</v>
      </c>
      <c r="DR112" s="3321">
        <f t="shared" si="74"/>
        <v>0</v>
      </c>
      <c r="DS112" s="3321">
        <f t="shared" si="74"/>
        <v>0</v>
      </c>
      <c r="DT112" s="3321">
        <f t="shared" si="74"/>
        <v>0</v>
      </c>
    </row>
    <row r="113" spans="1:124" ht="12.75" hidden="1" customHeight="1">
      <c r="A113" s="1165"/>
      <c r="B113" s="1354"/>
      <c r="C113" s="1368"/>
      <c r="D113" s="3347"/>
      <c r="E113" s="1366">
        <v>0</v>
      </c>
      <c r="F113" s="1366">
        <v>0</v>
      </c>
      <c r="G113" s="1366">
        <v>0</v>
      </c>
      <c r="H113" s="1366">
        <v>0</v>
      </c>
      <c r="I113" s="1366">
        <v>0</v>
      </c>
      <c r="J113" s="1366">
        <v>0</v>
      </c>
      <c r="K113" s="1366">
        <v>0</v>
      </c>
      <c r="L113" s="1443">
        <f t="shared" si="61"/>
        <v>0</v>
      </c>
      <c r="M113" s="1444"/>
      <c r="N113" s="1444"/>
      <c r="O113" s="1444"/>
      <c r="P113" s="1444"/>
      <c r="Q113" s="1444"/>
      <c r="R113" s="1444">
        <f t="shared" si="86"/>
        <v>0</v>
      </c>
      <c r="S113" s="1444"/>
      <c r="T113" s="1444">
        <f t="shared" si="62"/>
        <v>0</v>
      </c>
      <c r="U113" s="1951">
        <f t="shared" si="85"/>
        <v>0</v>
      </c>
      <c r="V113" s="891">
        <f t="shared" si="85"/>
        <v>0</v>
      </c>
      <c r="W113" s="891">
        <f t="shared" si="84"/>
        <v>0</v>
      </c>
      <c r="X113" s="891">
        <f t="shared" si="84"/>
        <v>0</v>
      </c>
      <c r="Y113" s="891">
        <f t="shared" si="84"/>
        <v>0</v>
      </c>
      <c r="Z113" s="891">
        <f t="shared" si="84"/>
        <v>0</v>
      </c>
      <c r="AA113" s="891">
        <f t="shared" si="84"/>
        <v>0</v>
      </c>
      <c r="AB113" s="1719">
        <f t="shared" si="64"/>
        <v>0</v>
      </c>
      <c r="AC113" s="1341"/>
      <c r="AD113" s="1717"/>
      <c r="AE113" s="1722">
        <v>0</v>
      </c>
      <c r="AF113" s="1722">
        <v>0</v>
      </c>
      <c r="AG113" s="1722">
        <v>0</v>
      </c>
      <c r="AH113" s="1722">
        <v>0</v>
      </c>
      <c r="AI113" s="1722">
        <v>0</v>
      </c>
      <c r="AJ113" s="1722">
        <v>0</v>
      </c>
      <c r="AK113" s="1722">
        <f t="shared" si="65"/>
        <v>0</v>
      </c>
      <c r="AL113" s="999"/>
      <c r="AM113" s="1394"/>
      <c r="AN113" s="999"/>
      <c r="AO113" s="999"/>
      <c r="AP113" s="999">
        <f t="shared" si="81"/>
        <v>0</v>
      </c>
      <c r="AQ113" s="1394"/>
      <c r="AR113" s="1394">
        <f t="shared" si="66"/>
        <v>0</v>
      </c>
      <c r="AS113" s="3343">
        <f t="shared" si="82"/>
        <v>0</v>
      </c>
      <c r="AT113" s="1719">
        <f t="shared" si="79"/>
        <v>0</v>
      </c>
      <c r="AU113" s="1719">
        <f t="shared" si="79"/>
        <v>0</v>
      </c>
      <c r="AV113" s="1719">
        <f t="shared" si="79"/>
        <v>0</v>
      </c>
      <c r="AW113" s="1719">
        <f t="shared" si="79"/>
        <v>0</v>
      </c>
      <c r="AX113" s="1719">
        <f t="shared" si="79"/>
        <v>0</v>
      </c>
      <c r="AY113" s="1719">
        <f t="shared" si="67"/>
        <v>0</v>
      </c>
      <c r="AZ113" s="3088">
        <f t="shared" si="68"/>
        <v>0</v>
      </c>
      <c r="BA113" s="3325"/>
      <c r="BB113" s="1366">
        <v>0</v>
      </c>
      <c r="BC113" s="1366">
        <v>0</v>
      </c>
      <c r="BD113" s="1366">
        <v>0</v>
      </c>
      <c r="BE113" s="1366">
        <v>0</v>
      </c>
      <c r="BF113" s="1366">
        <v>0</v>
      </c>
      <c r="BG113" s="1366">
        <f t="shared" si="69"/>
        <v>0</v>
      </c>
      <c r="BH113" s="891"/>
      <c r="BI113" s="891"/>
      <c r="BJ113" s="1397"/>
      <c r="BK113" s="1397">
        <f t="shared" si="83"/>
        <v>0</v>
      </c>
      <c r="BL113" s="1397"/>
      <c r="BM113" s="1397">
        <f t="shared" si="70"/>
        <v>0</v>
      </c>
      <c r="BN113" s="1357">
        <f t="shared" si="80"/>
        <v>0</v>
      </c>
      <c r="BO113" s="1357">
        <f t="shared" si="80"/>
        <v>0</v>
      </c>
      <c r="BP113" s="1357">
        <f t="shared" si="80"/>
        <v>0</v>
      </c>
      <c r="BQ113" s="1357">
        <f t="shared" si="80"/>
        <v>0</v>
      </c>
      <c r="BR113" s="1357">
        <f t="shared" si="80"/>
        <v>0</v>
      </c>
      <c r="BS113" s="1357">
        <f t="shared" si="71"/>
        <v>0</v>
      </c>
      <c r="BT113" s="891"/>
      <c r="BU113" s="891"/>
      <c r="CD113" s="3319">
        <v>0</v>
      </c>
      <c r="CE113" s="3319">
        <v>0</v>
      </c>
      <c r="CF113" s="3319">
        <v>0</v>
      </c>
      <c r="CG113" s="3319">
        <v>0</v>
      </c>
      <c r="CH113" s="3319">
        <v>0</v>
      </c>
      <c r="CI113" s="3319">
        <v>0</v>
      </c>
      <c r="CJ113" s="3319">
        <v>0</v>
      </c>
      <c r="CK113" s="3320"/>
      <c r="CL113" s="3321">
        <f t="shared" si="72"/>
        <v>0</v>
      </c>
      <c r="CM113" s="3321">
        <f t="shared" si="72"/>
        <v>0</v>
      </c>
      <c r="CN113" s="3321">
        <f t="shared" si="72"/>
        <v>0</v>
      </c>
      <c r="CO113" s="3321">
        <f t="shared" si="72"/>
        <v>0</v>
      </c>
      <c r="CP113" s="3321">
        <f t="shared" si="41"/>
        <v>0</v>
      </c>
      <c r="CQ113" s="3321">
        <f t="shared" si="41"/>
        <v>0</v>
      </c>
      <c r="CR113" s="3321">
        <f t="shared" si="41"/>
        <v>0</v>
      </c>
      <c r="CS113" s="3321"/>
      <c r="CT113" s="885">
        <v>0</v>
      </c>
      <c r="CU113" s="885">
        <v>0</v>
      </c>
      <c r="CV113" s="885">
        <v>0</v>
      </c>
      <c r="CW113" s="885">
        <v>0</v>
      </c>
      <c r="CX113" s="885">
        <v>0</v>
      </c>
      <c r="CY113" s="885">
        <v>0</v>
      </c>
      <c r="DB113" s="3321">
        <f t="shared" si="73"/>
        <v>0</v>
      </c>
      <c r="DC113" s="3321">
        <f t="shared" si="73"/>
        <v>0</v>
      </c>
      <c r="DD113" s="3321">
        <f t="shared" si="73"/>
        <v>0</v>
      </c>
      <c r="DE113" s="3321">
        <f t="shared" si="73"/>
        <v>0</v>
      </c>
      <c r="DF113" s="3321">
        <f t="shared" si="73"/>
        <v>0</v>
      </c>
      <c r="DG113" s="3321">
        <f t="shared" si="73"/>
        <v>0</v>
      </c>
      <c r="DH113" s="3321"/>
      <c r="DI113" s="885">
        <v>0</v>
      </c>
      <c r="DJ113" s="885">
        <v>0</v>
      </c>
      <c r="DK113" s="885">
        <v>0</v>
      </c>
      <c r="DL113" s="885">
        <v>0</v>
      </c>
      <c r="DM113" s="885">
        <v>0</v>
      </c>
      <c r="DP113" s="3321">
        <f t="shared" si="74"/>
        <v>0</v>
      </c>
      <c r="DQ113" s="3321">
        <f t="shared" si="74"/>
        <v>0</v>
      </c>
      <c r="DR113" s="3321">
        <f t="shared" si="74"/>
        <v>0</v>
      </c>
      <c r="DS113" s="3321">
        <f t="shared" si="74"/>
        <v>0</v>
      </c>
      <c r="DT113" s="3321">
        <f t="shared" si="74"/>
        <v>0</v>
      </c>
    </row>
    <row r="114" spans="1:124" ht="15" hidden="1">
      <c r="A114" s="911">
        <v>6</v>
      </c>
      <c r="B114" s="1431"/>
      <c r="C114" s="1368" t="s">
        <v>748</v>
      </c>
      <c r="D114" s="3347"/>
      <c r="E114" s="1366">
        <v>0</v>
      </c>
      <c r="F114" s="1366">
        <v>0</v>
      </c>
      <c r="G114" s="1366">
        <v>0</v>
      </c>
      <c r="H114" s="1366">
        <v>0</v>
      </c>
      <c r="I114" s="1366">
        <v>0</v>
      </c>
      <c r="J114" s="1366">
        <v>0</v>
      </c>
      <c r="K114" s="1366">
        <v>0</v>
      </c>
      <c r="L114" s="1443">
        <f t="shared" si="61"/>
        <v>0</v>
      </c>
      <c r="M114" s="1444"/>
      <c r="N114" s="1444"/>
      <c r="O114" s="1444"/>
      <c r="P114" s="1444"/>
      <c r="Q114" s="1444"/>
      <c r="R114" s="1444">
        <f t="shared" si="86"/>
        <v>0</v>
      </c>
      <c r="S114" s="1444"/>
      <c r="T114" s="1444">
        <f t="shared" si="62"/>
        <v>0</v>
      </c>
      <c r="U114" s="1951">
        <f t="shared" si="85"/>
        <v>0</v>
      </c>
      <c r="V114" s="891">
        <f t="shared" si="85"/>
        <v>0</v>
      </c>
      <c r="W114" s="891">
        <f t="shared" si="84"/>
        <v>0</v>
      </c>
      <c r="X114" s="891">
        <f t="shared" si="84"/>
        <v>0</v>
      </c>
      <c r="Y114" s="891">
        <f t="shared" si="84"/>
        <v>0</v>
      </c>
      <c r="Z114" s="891">
        <f t="shared" si="84"/>
        <v>0</v>
      </c>
      <c r="AA114" s="891">
        <f t="shared" si="84"/>
        <v>0</v>
      </c>
      <c r="AB114" s="1717">
        <f t="shared" si="64"/>
        <v>0</v>
      </c>
      <c r="AC114" s="1341"/>
      <c r="AD114" s="1717"/>
      <c r="AE114" s="1722">
        <v>0</v>
      </c>
      <c r="AF114" s="1722">
        <v>0</v>
      </c>
      <c r="AG114" s="1722">
        <v>0</v>
      </c>
      <c r="AH114" s="1722">
        <v>0</v>
      </c>
      <c r="AI114" s="1722">
        <v>0</v>
      </c>
      <c r="AJ114" s="1722">
        <v>0</v>
      </c>
      <c r="AK114" s="1722">
        <f t="shared" si="65"/>
        <v>0</v>
      </c>
      <c r="AL114" s="999"/>
      <c r="AM114" s="1394"/>
      <c r="AN114" s="999"/>
      <c r="AO114" s="999"/>
      <c r="AP114" s="999">
        <f t="shared" si="81"/>
        <v>0</v>
      </c>
      <c r="AQ114" s="1394"/>
      <c r="AR114" s="1394">
        <f t="shared" si="66"/>
        <v>0</v>
      </c>
      <c r="AS114" s="3343">
        <f t="shared" si="82"/>
        <v>0</v>
      </c>
      <c r="AT114" s="1719">
        <f t="shared" si="79"/>
        <v>0</v>
      </c>
      <c r="AU114" s="1719">
        <f t="shared" si="79"/>
        <v>0</v>
      </c>
      <c r="AV114" s="1719">
        <f t="shared" si="79"/>
        <v>0</v>
      </c>
      <c r="AW114" s="1719">
        <f t="shared" si="79"/>
        <v>0</v>
      </c>
      <c r="AX114" s="1719">
        <f t="shared" si="79"/>
        <v>0</v>
      </c>
      <c r="AY114" s="1719">
        <f t="shared" si="67"/>
        <v>0</v>
      </c>
      <c r="AZ114" s="3088">
        <f t="shared" si="68"/>
        <v>0</v>
      </c>
      <c r="BA114" s="3325"/>
      <c r="BB114" s="1366">
        <v>0</v>
      </c>
      <c r="BC114" s="1366">
        <v>0</v>
      </c>
      <c r="BD114" s="1366">
        <v>0</v>
      </c>
      <c r="BE114" s="1366">
        <v>0</v>
      </c>
      <c r="BF114" s="1366">
        <v>0</v>
      </c>
      <c r="BG114" s="1366">
        <f t="shared" si="69"/>
        <v>0</v>
      </c>
      <c r="BH114" s="891"/>
      <c r="BI114" s="891"/>
      <c r="BJ114" s="1397"/>
      <c r="BK114" s="1397">
        <f t="shared" si="83"/>
        <v>0</v>
      </c>
      <c r="BL114" s="1397"/>
      <c r="BM114" s="1397">
        <f t="shared" si="70"/>
        <v>0</v>
      </c>
      <c r="BN114" s="1357">
        <f t="shared" si="80"/>
        <v>0</v>
      </c>
      <c r="BO114" s="1357">
        <f t="shared" si="80"/>
        <v>0</v>
      </c>
      <c r="BP114" s="1357">
        <f t="shared" si="80"/>
        <v>0</v>
      </c>
      <c r="BQ114" s="1357">
        <f t="shared" si="80"/>
        <v>0</v>
      </c>
      <c r="BR114" s="1357">
        <f t="shared" si="80"/>
        <v>0</v>
      </c>
      <c r="BS114" s="1357">
        <f t="shared" si="71"/>
        <v>0</v>
      </c>
      <c r="BT114" s="891"/>
      <c r="BU114" s="891"/>
      <c r="CD114" s="3319">
        <v>0</v>
      </c>
      <c r="CE114" s="3319">
        <v>0</v>
      </c>
      <c r="CF114" s="3319">
        <v>0</v>
      </c>
      <c r="CG114" s="3319">
        <v>0</v>
      </c>
      <c r="CH114" s="3319">
        <v>0</v>
      </c>
      <c r="CI114" s="3319">
        <v>0</v>
      </c>
      <c r="CJ114" s="3319">
        <v>0</v>
      </c>
      <c r="CK114" s="3320"/>
      <c r="CL114" s="3321">
        <f t="shared" si="72"/>
        <v>0</v>
      </c>
      <c r="CM114" s="3321">
        <f t="shared" si="72"/>
        <v>0</v>
      </c>
      <c r="CN114" s="3321">
        <f t="shared" si="72"/>
        <v>0</v>
      </c>
      <c r="CO114" s="3321">
        <f t="shared" si="72"/>
        <v>0</v>
      </c>
      <c r="CP114" s="3321">
        <f t="shared" si="41"/>
        <v>0</v>
      </c>
      <c r="CQ114" s="3321">
        <f t="shared" si="41"/>
        <v>0</v>
      </c>
      <c r="CR114" s="3321">
        <f t="shared" si="41"/>
        <v>0</v>
      </c>
      <c r="CS114" s="3321"/>
      <c r="CT114" s="885">
        <v>0</v>
      </c>
      <c r="CU114" s="885">
        <v>0</v>
      </c>
      <c r="CV114" s="885">
        <v>0</v>
      </c>
      <c r="CW114" s="885">
        <v>0</v>
      </c>
      <c r="CX114" s="885">
        <v>0</v>
      </c>
      <c r="CY114" s="885">
        <v>0</v>
      </c>
      <c r="DB114" s="3321">
        <f t="shared" si="73"/>
        <v>0</v>
      </c>
      <c r="DC114" s="3321">
        <f t="shared" si="73"/>
        <v>0</v>
      </c>
      <c r="DD114" s="3321">
        <f t="shared" si="73"/>
        <v>0</v>
      </c>
      <c r="DE114" s="3321">
        <f t="shared" si="73"/>
        <v>0</v>
      </c>
      <c r="DF114" s="3321">
        <f t="shared" si="73"/>
        <v>0</v>
      </c>
      <c r="DG114" s="3321">
        <f t="shared" si="73"/>
        <v>0</v>
      </c>
      <c r="DH114" s="3321"/>
      <c r="DI114" s="885">
        <v>0</v>
      </c>
      <c r="DJ114" s="885">
        <v>0</v>
      </c>
      <c r="DK114" s="885">
        <v>0</v>
      </c>
      <c r="DL114" s="885">
        <v>0</v>
      </c>
      <c r="DM114" s="885">
        <v>0</v>
      </c>
      <c r="DP114" s="3321">
        <f t="shared" si="74"/>
        <v>0</v>
      </c>
      <c r="DQ114" s="3321">
        <f t="shared" si="74"/>
        <v>0</v>
      </c>
      <c r="DR114" s="3321">
        <f t="shared" si="74"/>
        <v>0</v>
      </c>
      <c r="DS114" s="3321">
        <f t="shared" si="74"/>
        <v>0</v>
      </c>
      <c r="DT114" s="3321">
        <f t="shared" si="74"/>
        <v>0</v>
      </c>
    </row>
    <row r="115" spans="1:124" ht="12.75" hidden="1" customHeight="1">
      <c r="A115" s="1170"/>
      <c r="B115" s="1354"/>
      <c r="C115" s="1368" t="s">
        <v>747</v>
      </c>
      <c r="D115" s="3326"/>
      <c r="E115" s="1366">
        <v>0</v>
      </c>
      <c r="F115" s="1366">
        <v>0</v>
      </c>
      <c r="G115" s="1366">
        <v>0</v>
      </c>
      <c r="H115" s="1366">
        <v>0</v>
      </c>
      <c r="I115" s="1366">
        <v>0</v>
      </c>
      <c r="J115" s="1366">
        <v>0</v>
      </c>
      <c r="K115" s="1445">
        <v>0</v>
      </c>
      <c r="L115" s="1446">
        <f t="shared" si="61"/>
        <v>0</v>
      </c>
      <c r="M115" s="1496"/>
      <c r="N115" s="1496"/>
      <c r="O115" s="1496"/>
      <c r="P115" s="1496"/>
      <c r="Q115" s="1496"/>
      <c r="R115" s="1496"/>
      <c r="S115" s="1444"/>
      <c r="T115" s="1444">
        <f t="shared" si="62"/>
        <v>0</v>
      </c>
      <c r="U115" s="1951">
        <f t="shared" si="85"/>
        <v>0</v>
      </c>
      <c r="V115" s="891">
        <f t="shared" si="85"/>
        <v>0</v>
      </c>
      <c r="W115" s="891">
        <f t="shared" si="84"/>
        <v>0</v>
      </c>
      <c r="X115" s="891">
        <f t="shared" si="84"/>
        <v>0</v>
      </c>
      <c r="Y115" s="891">
        <f t="shared" si="84"/>
        <v>0</v>
      </c>
      <c r="Z115" s="891">
        <f t="shared" si="84"/>
        <v>0</v>
      </c>
      <c r="AA115" s="891">
        <f t="shared" si="84"/>
        <v>0</v>
      </c>
      <c r="AB115" s="1719">
        <f t="shared" si="64"/>
        <v>0</v>
      </c>
      <c r="AC115" s="1341"/>
      <c r="AD115" s="1717"/>
      <c r="AE115" s="1725">
        <v>0</v>
      </c>
      <c r="AF115" s="1725">
        <v>0</v>
      </c>
      <c r="AG115" s="3348">
        <v>0</v>
      </c>
      <c r="AH115" s="3348">
        <v>0</v>
      </c>
      <c r="AI115" s="3348">
        <v>0</v>
      </c>
      <c r="AJ115" s="3348">
        <v>0</v>
      </c>
      <c r="AK115" s="3348">
        <f t="shared" si="65"/>
        <v>0</v>
      </c>
      <c r="AL115" s="999"/>
      <c r="AM115" s="1394"/>
      <c r="AN115" s="999"/>
      <c r="AO115" s="999"/>
      <c r="AP115" s="999"/>
      <c r="AQ115" s="1394"/>
      <c r="AR115" s="1394">
        <f t="shared" si="66"/>
        <v>0</v>
      </c>
      <c r="AS115" s="3343">
        <f t="shared" si="82"/>
        <v>0</v>
      </c>
      <c r="AT115" s="1719">
        <f t="shared" si="79"/>
        <v>0</v>
      </c>
      <c r="AU115" s="1719">
        <f t="shared" si="79"/>
        <v>0</v>
      </c>
      <c r="AV115" s="1719">
        <f t="shared" si="79"/>
        <v>0</v>
      </c>
      <c r="AW115" s="1719">
        <f t="shared" si="79"/>
        <v>0</v>
      </c>
      <c r="AX115" s="1719">
        <f t="shared" si="79"/>
        <v>0</v>
      </c>
      <c r="AY115" s="1719">
        <f t="shared" si="67"/>
        <v>0</v>
      </c>
      <c r="AZ115" s="3088">
        <f t="shared" si="68"/>
        <v>0</v>
      </c>
      <c r="BA115" s="3325"/>
      <c r="BB115" s="1432">
        <v>0</v>
      </c>
      <c r="BC115" s="1432">
        <v>0</v>
      </c>
      <c r="BD115" s="1445">
        <v>0</v>
      </c>
      <c r="BE115" s="1445">
        <v>0</v>
      </c>
      <c r="BF115" s="1445">
        <v>0</v>
      </c>
      <c r="BG115" s="1445">
        <f t="shared" si="69"/>
        <v>0</v>
      </c>
      <c r="BH115" s="891"/>
      <c r="BI115" s="891"/>
      <c r="BJ115" s="1397"/>
      <c r="BK115" s="1397"/>
      <c r="BL115" s="1397"/>
      <c r="BM115" s="1397">
        <f t="shared" si="70"/>
        <v>0</v>
      </c>
      <c r="BN115" s="1357">
        <f t="shared" si="80"/>
        <v>0</v>
      </c>
      <c r="BO115" s="1357">
        <f t="shared" si="80"/>
        <v>0</v>
      </c>
      <c r="BP115" s="1357">
        <f t="shared" si="80"/>
        <v>0</v>
      </c>
      <c r="BQ115" s="1357">
        <f t="shared" si="80"/>
        <v>0</v>
      </c>
      <c r="BR115" s="1357">
        <f t="shared" si="80"/>
        <v>0</v>
      </c>
      <c r="BS115" s="1357">
        <f t="shared" si="71"/>
        <v>0</v>
      </c>
      <c r="BT115" s="891"/>
      <c r="BU115" s="891"/>
      <c r="CD115" s="3319">
        <v>0</v>
      </c>
      <c r="CE115" s="3319">
        <v>0</v>
      </c>
      <c r="CF115" s="3319">
        <v>0</v>
      </c>
      <c r="CG115" s="3319">
        <v>0</v>
      </c>
      <c r="CH115" s="3319">
        <v>0</v>
      </c>
      <c r="CI115" s="3319">
        <v>0</v>
      </c>
      <c r="CJ115" s="3319">
        <v>0</v>
      </c>
      <c r="CK115" s="3320"/>
      <c r="CL115" s="3321">
        <f t="shared" si="72"/>
        <v>0</v>
      </c>
      <c r="CM115" s="3321">
        <f t="shared" si="72"/>
        <v>0</v>
      </c>
      <c r="CN115" s="3321">
        <f t="shared" si="72"/>
        <v>0</v>
      </c>
      <c r="CO115" s="3321">
        <f t="shared" si="72"/>
        <v>0</v>
      </c>
      <c r="CP115" s="3321">
        <f t="shared" si="41"/>
        <v>0</v>
      </c>
      <c r="CQ115" s="3321">
        <f t="shared" si="41"/>
        <v>0</v>
      </c>
      <c r="CR115" s="3321">
        <f t="shared" si="41"/>
        <v>0</v>
      </c>
      <c r="CS115" s="3321"/>
      <c r="CT115" s="885">
        <v>0</v>
      </c>
      <c r="CU115" s="885">
        <v>0</v>
      </c>
      <c r="CV115" s="885">
        <v>0</v>
      </c>
      <c r="CW115" s="885">
        <v>0</v>
      </c>
      <c r="CX115" s="885">
        <v>0</v>
      </c>
      <c r="CY115" s="885">
        <v>0</v>
      </c>
      <c r="DB115" s="3321">
        <f t="shared" si="73"/>
        <v>0</v>
      </c>
      <c r="DC115" s="3321">
        <f t="shared" si="73"/>
        <v>0</v>
      </c>
      <c r="DD115" s="3321">
        <f t="shared" si="73"/>
        <v>0</v>
      </c>
      <c r="DE115" s="3321">
        <f t="shared" si="73"/>
        <v>0</v>
      </c>
      <c r="DF115" s="3321">
        <f t="shared" si="73"/>
        <v>0</v>
      </c>
      <c r="DG115" s="3321">
        <f t="shared" si="73"/>
        <v>0</v>
      </c>
      <c r="DH115" s="3321"/>
      <c r="DI115" s="885">
        <v>0</v>
      </c>
      <c r="DJ115" s="885">
        <v>0</v>
      </c>
      <c r="DK115" s="885">
        <v>0</v>
      </c>
      <c r="DL115" s="885">
        <v>0</v>
      </c>
      <c r="DM115" s="885">
        <v>0</v>
      </c>
      <c r="DP115" s="3321">
        <f t="shared" si="74"/>
        <v>0</v>
      </c>
      <c r="DQ115" s="3321">
        <f t="shared" si="74"/>
        <v>0</v>
      </c>
      <c r="DR115" s="3321">
        <f t="shared" si="74"/>
        <v>0</v>
      </c>
      <c r="DS115" s="3321">
        <f t="shared" si="74"/>
        <v>0</v>
      </c>
      <c r="DT115" s="3321">
        <f t="shared" si="74"/>
        <v>0</v>
      </c>
    </row>
    <row r="116" spans="1:124" ht="18" customHeight="1">
      <c r="A116" s="1165" t="s">
        <v>759</v>
      </c>
      <c r="B116" s="3315" t="s">
        <v>509</v>
      </c>
      <c r="C116" s="2897" t="s">
        <v>500</v>
      </c>
      <c r="D116" s="3349"/>
      <c r="E116" s="1917">
        <v>13.864000000000001</v>
      </c>
      <c r="F116" s="1917">
        <v>0</v>
      </c>
      <c r="G116" s="1917">
        <v>237250</v>
      </c>
      <c r="H116" s="1917">
        <v>0</v>
      </c>
      <c r="I116" s="1917">
        <v>0</v>
      </c>
      <c r="J116" s="1917">
        <v>5000</v>
      </c>
      <c r="K116" s="1917">
        <v>120000</v>
      </c>
      <c r="L116" s="1917">
        <f t="shared" si="61"/>
        <v>362250</v>
      </c>
      <c r="M116" s="1926">
        <f t="shared" ref="M116:S116" si="87">SUM(M117:M136)</f>
        <v>0</v>
      </c>
      <c r="N116" s="1926">
        <f t="shared" si="87"/>
        <v>0</v>
      </c>
      <c r="O116" s="1926">
        <f t="shared" si="87"/>
        <v>-117</v>
      </c>
      <c r="P116" s="1926">
        <f>SUM(P117:P136)</f>
        <v>0</v>
      </c>
      <c r="Q116" s="1926"/>
      <c r="R116" s="1926">
        <f t="shared" si="87"/>
        <v>0</v>
      </c>
      <c r="S116" s="1926">
        <f t="shared" si="87"/>
        <v>0</v>
      </c>
      <c r="T116" s="1926">
        <f t="shared" si="62"/>
        <v>-117</v>
      </c>
      <c r="U116" s="2899">
        <f t="shared" ref="U116:AA116" si="88">SUM(U117:U136)</f>
        <v>13.864000000000001</v>
      </c>
      <c r="V116" s="1917">
        <f t="shared" si="88"/>
        <v>0</v>
      </c>
      <c r="W116" s="1917">
        <f t="shared" si="88"/>
        <v>237133</v>
      </c>
      <c r="X116" s="1917">
        <f t="shared" si="88"/>
        <v>0</v>
      </c>
      <c r="Y116" s="1917">
        <f>SUM(Y117:Y136)</f>
        <v>0</v>
      </c>
      <c r="Z116" s="1917">
        <f t="shared" si="88"/>
        <v>5000</v>
      </c>
      <c r="AA116" s="1917">
        <f t="shared" si="88"/>
        <v>120000</v>
      </c>
      <c r="AB116" s="1917">
        <f t="shared" si="64"/>
        <v>362133</v>
      </c>
      <c r="AC116" s="3330"/>
      <c r="AD116" s="1917"/>
      <c r="AE116" s="1917">
        <v>6</v>
      </c>
      <c r="AF116" s="1917">
        <v>0</v>
      </c>
      <c r="AG116" s="1917">
        <v>155000</v>
      </c>
      <c r="AH116" s="1917">
        <v>0</v>
      </c>
      <c r="AI116" s="1917">
        <v>3000</v>
      </c>
      <c r="AJ116" s="1917">
        <v>72000</v>
      </c>
      <c r="AK116" s="1917">
        <f t="shared" si="65"/>
        <v>230000</v>
      </c>
      <c r="AL116" s="1917">
        <f t="shared" ref="AL116:AQ116" si="89">SUM(AL117:AL136)</f>
        <v>0</v>
      </c>
      <c r="AM116" s="1917">
        <f t="shared" si="89"/>
        <v>0</v>
      </c>
      <c r="AN116" s="1917">
        <f t="shared" si="89"/>
        <v>0</v>
      </c>
      <c r="AO116" s="1917">
        <f t="shared" si="89"/>
        <v>0</v>
      </c>
      <c r="AP116" s="1917">
        <f t="shared" si="89"/>
        <v>0</v>
      </c>
      <c r="AQ116" s="1917">
        <f t="shared" si="89"/>
        <v>0</v>
      </c>
      <c r="AR116" s="1917">
        <f t="shared" si="66"/>
        <v>0</v>
      </c>
      <c r="AS116" s="3316">
        <f t="shared" ref="AS116:AX116" si="90">SUM(AS117:AS136)</f>
        <v>6</v>
      </c>
      <c r="AT116" s="1917">
        <f t="shared" si="90"/>
        <v>0</v>
      </c>
      <c r="AU116" s="1917">
        <f t="shared" si="90"/>
        <v>155000</v>
      </c>
      <c r="AV116" s="1917">
        <f>SUM(AV117:AV136)</f>
        <v>0</v>
      </c>
      <c r="AW116" s="1917">
        <f>SUM(AW117:AW136)</f>
        <v>3000</v>
      </c>
      <c r="AX116" s="1917">
        <f t="shared" si="90"/>
        <v>72000</v>
      </c>
      <c r="AY116" s="1917">
        <f t="shared" si="67"/>
        <v>230000</v>
      </c>
      <c r="AZ116" s="3317">
        <f t="shared" si="68"/>
        <v>0</v>
      </c>
      <c r="BA116" s="3318"/>
      <c r="BB116" s="1917">
        <v>2</v>
      </c>
      <c r="BC116" s="1917">
        <v>0</v>
      </c>
      <c r="BD116" s="1917">
        <v>20000</v>
      </c>
      <c r="BE116" s="1917">
        <v>1000</v>
      </c>
      <c r="BF116" s="1917">
        <v>24000</v>
      </c>
      <c r="BG116" s="1917">
        <f t="shared" si="69"/>
        <v>45000</v>
      </c>
      <c r="BH116" s="923">
        <f>SUM(BH117:BH136)</f>
        <v>0</v>
      </c>
      <c r="BI116" s="923">
        <f t="shared" ref="BI116:BR116" si="91">SUM(BI117:BI136)</f>
        <v>0</v>
      </c>
      <c r="BJ116" s="923">
        <f>SUM(BJ117:BJ136)</f>
        <v>0</v>
      </c>
      <c r="BK116" s="923">
        <f>SUM(BK117:BK136)</f>
        <v>0</v>
      </c>
      <c r="BL116" s="923">
        <f t="shared" si="91"/>
        <v>0</v>
      </c>
      <c r="BM116" s="923">
        <f t="shared" si="70"/>
        <v>0</v>
      </c>
      <c r="BN116" s="923">
        <f t="shared" si="91"/>
        <v>2</v>
      </c>
      <c r="BO116" s="923">
        <f t="shared" si="91"/>
        <v>0</v>
      </c>
      <c r="BP116" s="923">
        <f t="shared" si="91"/>
        <v>20000</v>
      </c>
      <c r="BQ116" s="923">
        <f>SUM(BQ117:BQ136)</f>
        <v>1000</v>
      </c>
      <c r="BR116" s="923">
        <f t="shared" si="91"/>
        <v>24000</v>
      </c>
      <c r="BS116" s="923">
        <f t="shared" si="71"/>
        <v>45000</v>
      </c>
      <c r="BT116" s="923"/>
      <c r="BU116" s="923"/>
      <c r="CD116" s="3319">
        <v>15.652000000000001</v>
      </c>
      <c r="CE116" s="3319">
        <v>79513.100000000006</v>
      </c>
      <c r="CF116" s="3319">
        <v>110647.3</v>
      </c>
      <c r="CG116" s="3319">
        <v>0</v>
      </c>
      <c r="CH116" s="3319">
        <v>0</v>
      </c>
      <c r="CI116" s="3319">
        <v>8185</v>
      </c>
      <c r="CJ116" s="3319">
        <v>196440</v>
      </c>
      <c r="CK116" s="3320"/>
      <c r="CL116" s="3321">
        <f t="shared" si="72"/>
        <v>1.7880000000000003</v>
      </c>
      <c r="CM116" s="3321">
        <f t="shared" si="72"/>
        <v>79513.100000000006</v>
      </c>
      <c r="CN116" s="3321">
        <f t="shared" si="72"/>
        <v>-126485.7</v>
      </c>
      <c r="CO116" s="3321">
        <f t="shared" si="72"/>
        <v>0</v>
      </c>
      <c r="CP116" s="3321">
        <f t="shared" si="41"/>
        <v>0</v>
      </c>
      <c r="CQ116" s="3321">
        <f t="shared" si="41"/>
        <v>3185</v>
      </c>
      <c r="CR116" s="3321">
        <f t="shared" si="41"/>
        <v>76440</v>
      </c>
      <c r="CS116" s="3321"/>
      <c r="CT116" s="885">
        <v>13.864000000000001</v>
      </c>
      <c r="CU116" s="885">
        <v>0</v>
      </c>
      <c r="CV116" s="885">
        <v>237250</v>
      </c>
      <c r="CW116" s="885">
        <v>0</v>
      </c>
      <c r="CX116" s="885">
        <v>5000</v>
      </c>
      <c r="CY116" s="885">
        <v>120000</v>
      </c>
      <c r="DB116" s="3321">
        <f t="shared" si="73"/>
        <v>7.8640000000000008</v>
      </c>
      <c r="DC116" s="3321">
        <f t="shared" si="73"/>
        <v>0</v>
      </c>
      <c r="DD116" s="3321">
        <f t="shared" si="73"/>
        <v>82250</v>
      </c>
      <c r="DE116" s="3321">
        <f t="shared" si="73"/>
        <v>0</v>
      </c>
      <c r="DF116" s="3321">
        <f t="shared" si="73"/>
        <v>2000</v>
      </c>
      <c r="DG116" s="3321">
        <f t="shared" si="73"/>
        <v>48000</v>
      </c>
      <c r="DH116" s="3321"/>
      <c r="DI116" s="885">
        <v>6</v>
      </c>
      <c r="DJ116" s="885">
        <v>0</v>
      </c>
      <c r="DK116" s="885">
        <v>155000</v>
      </c>
      <c r="DL116" s="885">
        <v>3000</v>
      </c>
      <c r="DM116" s="885">
        <v>72000</v>
      </c>
      <c r="DP116" s="3321">
        <f t="shared" si="74"/>
        <v>4</v>
      </c>
      <c r="DQ116" s="3321">
        <f t="shared" si="74"/>
        <v>0</v>
      </c>
      <c r="DR116" s="3321">
        <f t="shared" si="74"/>
        <v>135000</v>
      </c>
      <c r="DS116" s="3321">
        <f t="shared" si="74"/>
        <v>2000</v>
      </c>
      <c r="DT116" s="3321">
        <f t="shared" si="74"/>
        <v>48000</v>
      </c>
    </row>
    <row r="117" spans="1:124" ht="24">
      <c r="A117" s="911">
        <v>7</v>
      </c>
      <c r="B117" s="1420" t="s">
        <v>511</v>
      </c>
      <c r="C117" s="1421" t="s">
        <v>218</v>
      </c>
      <c r="D117" s="3322"/>
      <c r="E117" s="1449">
        <v>5</v>
      </c>
      <c r="F117" s="1449">
        <v>0</v>
      </c>
      <c r="G117" s="1449">
        <v>8614</v>
      </c>
      <c r="H117" s="1449">
        <v>0</v>
      </c>
      <c r="I117" s="1449">
        <v>0</v>
      </c>
      <c r="J117" s="1449">
        <v>5000</v>
      </c>
      <c r="K117" s="1449">
        <v>120000</v>
      </c>
      <c r="L117" s="1449">
        <f t="shared" si="61"/>
        <v>133614</v>
      </c>
      <c r="M117" s="1640"/>
      <c r="N117" s="1640"/>
      <c r="O117" s="1640"/>
      <c r="P117" s="1640"/>
      <c r="Q117" s="1640"/>
      <c r="R117" s="1640">
        <f t="shared" ref="R117:R135" si="92">S117/24</f>
        <v>0</v>
      </c>
      <c r="S117" s="1640"/>
      <c r="T117" s="1946">
        <f t="shared" si="62"/>
        <v>0</v>
      </c>
      <c r="U117" s="1951">
        <f t="shared" ref="U117:AA136" si="93">E117+M117</f>
        <v>5</v>
      </c>
      <c r="V117" s="891">
        <f t="shared" si="93"/>
        <v>0</v>
      </c>
      <c r="W117" s="891">
        <f t="shared" si="93"/>
        <v>8614</v>
      </c>
      <c r="X117" s="891">
        <f t="shared" si="93"/>
        <v>0</v>
      </c>
      <c r="Y117" s="891">
        <f t="shared" si="93"/>
        <v>0</v>
      </c>
      <c r="Z117" s="891">
        <f t="shared" si="93"/>
        <v>5000</v>
      </c>
      <c r="AA117" s="891">
        <f t="shared" si="93"/>
        <v>120000</v>
      </c>
      <c r="AB117" s="1721">
        <f t="shared" si="64"/>
        <v>133614</v>
      </c>
      <c r="AC117" s="1341"/>
      <c r="AD117" s="1717"/>
      <c r="AE117" s="2441">
        <v>3</v>
      </c>
      <c r="AF117" s="1721">
        <v>0</v>
      </c>
      <c r="AG117" s="1721">
        <v>40000</v>
      </c>
      <c r="AH117" s="1721">
        <v>0</v>
      </c>
      <c r="AI117" s="1721">
        <v>3000</v>
      </c>
      <c r="AJ117" s="1721">
        <v>72000</v>
      </c>
      <c r="AK117" s="1721">
        <f t="shared" si="65"/>
        <v>115000</v>
      </c>
      <c r="AL117" s="1002"/>
      <c r="AM117" s="1389"/>
      <c r="AN117" s="1389"/>
      <c r="AO117" s="1345"/>
      <c r="AP117" s="1345">
        <f t="shared" ref="AP117:AP135" si="94">AQ117/24</f>
        <v>0</v>
      </c>
      <c r="AQ117" s="1389"/>
      <c r="AR117" s="1389">
        <f t="shared" si="66"/>
        <v>0</v>
      </c>
      <c r="AS117" s="3350">
        <f>AE117+AL117</f>
        <v>3</v>
      </c>
      <c r="AT117" s="1721">
        <f>AF117+AM117</f>
        <v>0</v>
      </c>
      <c r="AU117" s="1721">
        <f>AG117+AN117</f>
        <v>40000</v>
      </c>
      <c r="AV117" s="1721">
        <f>AH117+AO117</f>
        <v>0</v>
      </c>
      <c r="AW117" s="1719">
        <f t="shared" ref="AW117:AX136" si="95">AI117+AP117</f>
        <v>3000</v>
      </c>
      <c r="AX117" s="1719">
        <f t="shared" si="95"/>
        <v>72000</v>
      </c>
      <c r="AY117" s="1721">
        <f t="shared" si="67"/>
        <v>115000</v>
      </c>
      <c r="AZ117" s="3088">
        <f t="shared" si="68"/>
        <v>0</v>
      </c>
      <c r="BA117" s="1432"/>
      <c r="BB117" s="1339">
        <v>0</v>
      </c>
      <c r="BC117" s="1449">
        <v>0</v>
      </c>
      <c r="BD117" s="1449">
        <v>0</v>
      </c>
      <c r="BE117" s="1449">
        <v>0</v>
      </c>
      <c r="BF117" s="1449">
        <v>0</v>
      </c>
      <c r="BG117" s="1449">
        <f t="shared" si="69"/>
        <v>0</v>
      </c>
      <c r="BH117" s="930"/>
      <c r="BI117" s="930"/>
      <c r="BJ117" s="1546"/>
      <c r="BK117" s="1546">
        <f t="shared" ref="BK117:BK135" si="96">BL117/24</f>
        <v>0</v>
      </c>
      <c r="BL117" s="1546"/>
      <c r="BM117" s="1546">
        <f t="shared" si="70"/>
        <v>0</v>
      </c>
      <c r="BN117" s="1449">
        <f t="shared" ref="BN117:BR136" si="97">BB117+BH117</f>
        <v>0</v>
      </c>
      <c r="BO117" s="1449">
        <f t="shared" si="97"/>
        <v>0</v>
      </c>
      <c r="BP117" s="1449">
        <f t="shared" si="97"/>
        <v>0</v>
      </c>
      <c r="BQ117" s="1449">
        <f t="shared" si="97"/>
        <v>0</v>
      </c>
      <c r="BR117" s="1449">
        <f t="shared" si="97"/>
        <v>0</v>
      </c>
      <c r="BS117" s="1449">
        <f t="shared" si="71"/>
        <v>0</v>
      </c>
      <c r="BT117" s="1341" t="s">
        <v>1547</v>
      </c>
      <c r="BU117" s="1341" t="s">
        <v>1532</v>
      </c>
      <c r="CD117" s="3319">
        <v>7</v>
      </c>
      <c r="CE117" s="3319">
        <v>0</v>
      </c>
      <c r="CF117" s="3319">
        <v>96541.1</v>
      </c>
      <c r="CG117" s="3319">
        <v>0</v>
      </c>
      <c r="CH117" s="3319">
        <v>0</v>
      </c>
      <c r="CI117" s="3319">
        <v>4810</v>
      </c>
      <c r="CJ117" s="3319">
        <v>115440</v>
      </c>
      <c r="CK117" s="3320"/>
      <c r="CL117" s="3321">
        <f t="shared" si="72"/>
        <v>2</v>
      </c>
      <c r="CM117" s="3321">
        <f t="shared" si="72"/>
        <v>0</v>
      </c>
      <c r="CN117" s="3321">
        <f t="shared" si="72"/>
        <v>87927.1</v>
      </c>
      <c r="CO117" s="3321">
        <f t="shared" si="72"/>
        <v>0</v>
      </c>
      <c r="CP117" s="3321">
        <f t="shared" si="72"/>
        <v>0</v>
      </c>
      <c r="CQ117" s="3321">
        <f t="shared" si="72"/>
        <v>-190</v>
      </c>
      <c r="CR117" s="3321">
        <f t="shared" si="72"/>
        <v>-4560</v>
      </c>
      <c r="CS117" s="3321"/>
      <c r="CT117" s="885">
        <v>5</v>
      </c>
      <c r="CU117" s="885">
        <v>0</v>
      </c>
      <c r="CV117" s="885">
        <v>8614</v>
      </c>
      <c r="CW117" s="885">
        <v>0</v>
      </c>
      <c r="CX117" s="885">
        <v>5000</v>
      </c>
      <c r="CY117" s="885">
        <v>120000</v>
      </c>
      <c r="DB117" s="3321">
        <f t="shared" si="73"/>
        <v>2</v>
      </c>
      <c r="DC117" s="3321">
        <f t="shared" si="73"/>
        <v>0</v>
      </c>
      <c r="DD117" s="3321">
        <f t="shared" si="73"/>
        <v>-31386</v>
      </c>
      <c r="DE117" s="3321">
        <f t="shared" si="73"/>
        <v>0</v>
      </c>
      <c r="DF117" s="3321">
        <f t="shared" si="73"/>
        <v>2000</v>
      </c>
      <c r="DG117" s="3321">
        <f t="shared" si="73"/>
        <v>48000</v>
      </c>
      <c r="DH117" s="3321"/>
      <c r="DI117" s="885">
        <v>3</v>
      </c>
      <c r="DJ117" s="885">
        <v>0</v>
      </c>
      <c r="DK117" s="885">
        <v>40000</v>
      </c>
      <c r="DL117" s="885">
        <v>3000</v>
      </c>
      <c r="DM117" s="885">
        <v>72000</v>
      </c>
      <c r="DP117" s="3321">
        <f t="shared" si="74"/>
        <v>3</v>
      </c>
      <c r="DQ117" s="3321">
        <f t="shared" si="74"/>
        <v>0</v>
      </c>
      <c r="DR117" s="3321">
        <f t="shared" si="74"/>
        <v>40000</v>
      </c>
      <c r="DS117" s="3321">
        <f t="shared" si="74"/>
        <v>3000</v>
      </c>
      <c r="DT117" s="3321">
        <f t="shared" si="74"/>
        <v>72000</v>
      </c>
    </row>
    <row r="118" spans="1:124" ht="24">
      <c r="A118" s="911">
        <v>8</v>
      </c>
      <c r="B118" s="1431" t="s">
        <v>512</v>
      </c>
      <c r="C118" s="1368" t="s">
        <v>60</v>
      </c>
      <c r="D118" s="3323"/>
      <c r="E118" s="1366">
        <v>5</v>
      </c>
      <c r="F118" s="1366">
        <v>0</v>
      </c>
      <c r="G118" s="1366">
        <v>166386</v>
      </c>
      <c r="H118" s="1366">
        <v>0</v>
      </c>
      <c r="I118" s="1366">
        <v>0</v>
      </c>
      <c r="J118" s="1366">
        <v>0</v>
      </c>
      <c r="K118" s="1366">
        <v>0</v>
      </c>
      <c r="L118" s="1366">
        <f t="shared" si="61"/>
        <v>166386</v>
      </c>
      <c r="M118" s="1440"/>
      <c r="N118" s="1440"/>
      <c r="O118" s="1440"/>
      <c r="P118" s="1440"/>
      <c r="Q118" s="1440"/>
      <c r="R118" s="1440">
        <f t="shared" si="92"/>
        <v>0</v>
      </c>
      <c r="S118" s="1440"/>
      <c r="T118" s="1440">
        <f t="shared" si="62"/>
        <v>0</v>
      </c>
      <c r="U118" s="1951">
        <f t="shared" si="93"/>
        <v>5</v>
      </c>
      <c r="V118" s="891">
        <f t="shared" si="93"/>
        <v>0</v>
      </c>
      <c r="W118" s="891">
        <f t="shared" si="93"/>
        <v>166386</v>
      </c>
      <c r="X118" s="891">
        <f t="shared" si="93"/>
        <v>0</v>
      </c>
      <c r="Y118" s="891">
        <f t="shared" si="93"/>
        <v>0</v>
      </c>
      <c r="Z118" s="891">
        <f t="shared" si="93"/>
        <v>0</v>
      </c>
      <c r="AA118" s="891">
        <f t="shared" si="93"/>
        <v>0</v>
      </c>
      <c r="AB118" s="1722">
        <f t="shared" si="64"/>
        <v>166386</v>
      </c>
      <c r="AC118" s="1341"/>
      <c r="AD118" s="3351"/>
      <c r="AE118" s="1719">
        <v>3</v>
      </c>
      <c r="AF118" s="1722">
        <v>0</v>
      </c>
      <c r="AG118" s="1722">
        <v>115000</v>
      </c>
      <c r="AH118" s="1722">
        <v>0</v>
      </c>
      <c r="AI118" s="1722">
        <v>0</v>
      </c>
      <c r="AJ118" s="1722">
        <v>0</v>
      </c>
      <c r="AK118" s="1722">
        <f t="shared" si="65"/>
        <v>115000</v>
      </c>
      <c r="AL118" s="999"/>
      <c r="AM118" s="1394"/>
      <c r="AN118" s="999"/>
      <c r="AO118" s="999"/>
      <c r="AP118" s="999">
        <f t="shared" si="94"/>
        <v>0</v>
      </c>
      <c r="AQ118" s="1394"/>
      <c r="AR118" s="1394">
        <f t="shared" si="66"/>
        <v>0</v>
      </c>
      <c r="AS118" s="3343">
        <f t="shared" ref="AS118:AV136" si="98">AE118+AL118</f>
        <v>3</v>
      </c>
      <c r="AT118" s="1722">
        <f>AF118+AM118</f>
        <v>0</v>
      </c>
      <c r="AU118" s="1722">
        <f t="shared" ref="AU118:AV136" si="99">AG118+AN118</f>
        <v>115000</v>
      </c>
      <c r="AV118" s="1722">
        <f t="shared" si="99"/>
        <v>0</v>
      </c>
      <c r="AW118" s="1722">
        <f t="shared" si="95"/>
        <v>0</v>
      </c>
      <c r="AX118" s="1722">
        <f t="shared" si="95"/>
        <v>0</v>
      </c>
      <c r="AY118" s="1722">
        <f t="shared" si="67"/>
        <v>115000</v>
      </c>
      <c r="AZ118" s="3088">
        <f t="shared" si="68"/>
        <v>0</v>
      </c>
      <c r="BA118" s="3325"/>
      <c r="BB118" s="1357">
        <v>0</v>
      </c>
      <c r="BC118" s="1366">
        <v>0</v>
      </c>
      <c r="BD118" s="1366">
        <v>0</v>
      </c>
      <c r="BE118" s="1366">
        <v>0</v>
      </c>
      <c r="BF118" s="1366">
        <v>0</v>
      </c>
      <c r="BG118" s="1366">
        <f t="shared" si="69"/>
        <v>0</v>
      </c>
      <c r="BH118" s="891"/>
      <c r="BI118" s="891"/>
      <c r="BJ118" s="1397"/>
      <c r="BK118" s="1397">
        <f>BL118/24</f>
        <v>0</v>
      </c>
      <c r="BL118" s="1397"/>
      <c r="BM118" s="1397">
        <f>SUM(BI118:BL118)</f>
        <v>0</v>
      </c>
      <c r="BN118" s="1366">
        <f t="shared" si="97"/>
        <v>0</v>
      </c>
      <c r="BO118" s="1366">
        <f t="shared" si="97"/>
        <v>0</v>
      </c>
      <c r="BP118" s="1366">
        <f t="shared" si="97"/>
        <v>0</v>
      </c>
      <c r="BQ118" s="1366">
        <f t="shared" si="97"/>
        <v>0</v>
      </c>
      <c r="BR118" s="1366">
        <f t="shared" si="97"/>
        <v>0</v>
      </c>
      <c r="BS118" s="1366">
        <f t="shared" si="71"/>
        <v>0</v>
      </c>
      <c r="BT118" s="891" t="s">
        <v>1548</v>
      </c>
      <c r="BU118" s="891" t="s">
        <v>1532</v>
      </c>
      <c r="CD118" s="3319">
        <v>0</v>
      </c>
      <c r="CE118" s="3319">
        <v>0</v>
      </c>
      <c r="CF118" s="3319">
        <v>0</v>
      </c>
      <c r="CG118" s="3319">
        <v>0</v>
      </c>
      <c r="CH118" s="3319">
        <v>0</v>
      </c>
      <c r="CI118" s="3319">
        <v>0</v>
      </c>
      <c r="CJ118" s="3319">
        <v>0</v>
      </c>
      <c r="CK118" s="3320"/>
      <c r="CL118" s="3321">
        <f t="shared" si="72"/>
        <v>-5</v>
      </c>
      <c r="CM118" s="3321">
        <f t="shared" si="72"/>
        <v>0</v>
      </c>
      <c r="CN118" s="3321">
        <f t="shared" si="72"/>
        <v>-166386</v>
      </c>
      <c r="CO118" s="3321">
        <f t="shared" si="72"/>
        <v>0</v>
      </c>
      <c r="CP118" s="3321">
        <f t="shared" si="72"/>
        <v>0</v>
      </c>
      <c r="CQ118" s="3321">
        <f t="shared" si="72"/>
        <v>0</v>
      </c>
      <c r="CR118" s="3321">
        <f t="shared" si="72"/>
        <v>0</v>
      </c>
      <c r="CS118" s="3321"/>
      <c r="CT118" s="885">
        <v>5</v>
      </c>
      <c r="CU118" s="885">
        <v>0</v>
      </c>
      <c r="CV118" s="885">
        <v>166386</v>
      </c>
      <c r="CW118" s="885">
        <v>0</v>
      </c>
      <c r="CX118" s="885">
        <v>0</v>
      </c>
      <c r="CY118" s="885">
        <v>0</v>
      </c>
      <c r="DB118" s="3321">
        <f t="shared" si="73"/>
        <v>2</v>
      </c>
      <c r="DC118" s="3321">
        <f t="shared" si="73"/>
        <v>0</v>
      </c>
      <c r="DD118" s="3321">
        <f t="shared" si="73"/>
        <v>51386</v>
      </c>
      <c r="DE118" s="3321">
        <f t="shared" ref="DE118:DG181" si="100">CW118-AV118</f>
        <v>0</v>
      </c>
      <c r="DF118" s="3321">
        <f t="shared" si="100"/>
        <v>0</v>
      </c>
      <c r="DG118" s="3321">
        <f t="shared" si="100"/>
        <v>0</v>
      </c>
      <c r="DH118" s="3321"/>
      <c r="DI118" s="885">
        <v>3</v>
      </c>
      <c r="DJ118" s="885">
        <v>0</v>
      </c>
      <c r="DK118" s="885">
        <v>115000</v>
      </c>
      <c r="DL118" s="885">
        <v>0</v>
      </c>
      <c r="DM118" s="885">
        <v>0</v>
      </c>
      <c r="DP118" s="3321">
        <f t="shared" si="74"/>
        <v>3</v>
      </c>
      <c r="DQ118" s="3321">
        <f t="shared" si="74"/>
        <v>0</v>
      </c>
      <c r="DR118" s="3321">
        <f t="shared" si="74"/>
        <v>115000</v>
      </c>
      <c r="DS118" s="3321">
        <f t="shared" si="74"/>
        <v>0</v>
      </c>
      <c r="DT118" s="3321">
        <f t="shared" si="74"/>
        <v>0</v>
      </c>
    </row>
    <row r="119" spans="1:124" ht="24" hidden="1">
      <c r="A119" s="912">
        <v>7</v>
      </c>
      <c r="B119" s="1431" t="s">
        <v>839</v>
      </c>
      <c r="C119" s="1368" t="s">
        <v>219</v>
      </c>
      <c r="D119" s="3323"/>
      <c r="E119" s="1366">
        <v>0</v>
      </c>
      <c r="F119" s="1366">
        <v>0</v>
      </c>
      <c r="G119" s="1366">
        <v>0</v>
      </c>
      <c r="H119" s="1366">
        <v>0</v>
      </c>
      <c r="I119" s="1366">
        <v>0</v>
      </c>
      <c r="J119" s="1366">
        <v>0</v>
      </c>
      <c r="K119" s="1366">
        <v>0</v>
      </c>
      <c r="L119" s="1366">
        <f t="shared" si="61"/>
        <v>0</v>
      </c>
      <c r="M119" s="1440"/>
      <c r="N119" s="1440"/>
      <c r="O119" s="1440"/>
      <c r="P119" s="1440"/>
      <c r="Q119" s="1440"/>
      <c r="R119" s="1440">
        <f t="shared" si="92"/>
        <v>0</v>
      </c>
      <c r="S119" s="1440"/>
      <c r="T119" s="1440">
        <f t="shared" si="62"/>
        <v>0</v>
      </c>
      <c r="U119" s="1951">
        <f t="shared" si="93"/>
        <v>0</v>
      </c>
      <c r="V119" s="891">
        <f t="shared" si="93"/>
        <v>0</v>
      </c>
      <c r="W119" s="891">
        <f t="shared" si="93"/>
        <v>0</v>
      </c>
      <c r="X119" s="891">
        <f t="shared" si="93"/>
        <v>0</v>
      </c>
      <c r="Y119" s="891">
        <f t="shared" si="93"/>
        <v>0</v>
      </c>
      <c r="Z119" s="891">
        <f t="shared" si="93"/>
        <v>0</v>
      </c>
      <c r="AA119" s="891">
        <f t="shared" si="93"/>
        <v>0</v>
      </c>
      <c r="AB119" s="1722">
        <f t="shared" si="64"/>
        <v>0</v>
      </c>
      <c r="AC119" s="1341"/>
      <c r="AD119" s="1717"/>
      <c r="AE119" s="1719">
        <v>0</v>
      </c>
      <c r="AF119" s="1722">
        <v>0</v>
      </c>
      <c r="AG119" s="1722">
        <v>0</v>
      </c>
      <c r="AH119" s="1722">
        <v>0</v>
      </c>
      <c r="AI119" s="1722">
        <v>0</v>
      </c>
      <c r="AJ119" s="1722">
        <v>0</v>
      </c>
      <c r="AK119" s="1722">
        <f t="shared" si="65"/>
        <v>0</v>
      </c>
      <c r="AL119" s="999"/>
      <c r="AM119" s="1394"/>
      <c r="AN119" s="999"/>
      <c r="AO119" s="999"/>
      <c r="AP119" s="999">
        <f t="shared" si="94"/>
        <v>0</v>
      </c>
      <c r="AQ119" s="1394"/>
      <c r="AR119" s="1394">
        <f t="shared" si="66"/>
        <v>0</v>
      </c>
      <c r="AS119" s="3343">
        <f t="shared" si="98"/>
        <v>0</v>
      </c>
      <c r="AT119" s="1722">
        <f>AF119+AM119</f>
        <v>0</v>
      </c>
      <c r="AU119" s="1719">
        <f t="shared" si="99"/>
        <v>0</v>
      </c>
      <c r="AV119" s="1719">
        <f t="shared" si="99"/>
        <v>0</v>
      </c>
      <c r="AW119" s="1722">
        <f t="shared" si="95"/>
        <v>0</v>
      </c>
      <c r="AX119" s="1722">
        <f t="shared" si="95"/>
        <v>0</v>
      </c>
      <c r="AY119" s="1719">
        <f t="shared" si="67"/>
        <v>0</v>
      </c>
      <c r="AZ119" s="3088">
        <f t="shared" si="68"/>
        <v>0</v>
      </c>
      <c r="BA119" s="3325"/>
      <c r="BB119" s="1357">
        <v>0</v>
      </c>
      <c r="BC119" s="1366">
        <v>0</v>
      </c>
      <c r="BD119" s="1366">
        <v>0</v>
      </c>
      <c r="BE119" s="1366">
        <v>0</v>
      </c>
      <c r="BF119" s="1366">
        <v>0</v>
      </c>
      <c r="BG119" s="1366">
        <f t="shared" si="69"/>
        <v>0</v>
      </c>
      <c r="BH119" s="891"/>
      <c r="BI119" s="891"/>
      <c r="BJ119" s="1397"/>
      <c r="BK119" s="1397">
        <f t="shared" si="96"/>
        <v>0</v>
      </c>
      <c r="BL119" s="1397"/>
      <c r="BM119" s="1397">
        <f t="shared" si="70"/>
        <v>0</v>
      </c>
      <c r="BN119" s="1366">
        <f t="shared" si="97"/>
        <v>0</v>
      </c>
      <c r="BO119" s="1366">
        <f t="shared" si="97"/>
        <v>0</v>
      </c>
      <c r="BP119" s="1366">
        <f t="shared" si="97"/>
        <v>0</v>
      </c>
      <c r="BQ119" s="1366">
        <f t="shared" si="97"/>
        <v>0</v>
      </c>
      <c r="BR119" s="1366">
        <f t="shared" si="97"/>
        <v>0</v>
      </c>
      <c r="BS119" s="1366">
        <f t="shared" si="71"/>
        <v>0</v>
      </c>
      <c r="BT119" s="891" t="s">
        <v>1549</v>
      </c>
      <c r="BU119" s="891" t="s">
        <v>1530</v>
      </c>
      <c r="CD119" s="3319">
        <v>0</v>
      </c>
      <c r="CE119" s="3319">
        <v>0</v>
      </c>
      <c r="CF119" s="3319">
        <v>0</v>
      </c>
      <c r="CG119" s="3319">
        <v>0</v>
      </c>
      <c r="CH119" s="3319">
        <v>0</v>
      </c>
      <c r="CI119" s="3319">
        <v>0</v>
      </c>
      <c r="CJ119" s="3319">
        <v>0</v>
      </c>
      <c r="CK119" s="3320"/>
      <c r="CL119" s="3321">
        <f t="shared" si="72"/>
        <v>0</v>
      </c>
      <c r="CM119" s="3321">
        <f t="shared" si="72"/>
        <v>0</v>
      </c>
      <c r="CN119" s="3321">
        <f t="shared" si="72"/>
        <v>0</v>
      </c>
      <c r="CO119" s="3321">
        <f t="shared" si="72"/>
        <v>0</v>
      </c>
      <c r="CP119" s="3321">
        <f t="shared" si="72"/>
        <v>0</v>
      </c>
      <c r="CQ119" s="3321">
        <f t="shared" si="72"/>
        <v>0</v>
      </c>
      <c r="CR119" s="3321">
        <f t="shared" si="72"/>
        <v>0</v>
      </c>
      <c r="CS119" s="3321"/>
      <c r="CT119" s="885">
        <v>0</v>
      </c>
      <c r="CU119" s="885">
        <v>0</v>
      </c>
      <c r="CV119" s="885">
        <v>0</v>
      </c>
      <c r="CW119" s="885">
        <v>0</v>
      </c>
      <c r="CX119" s="885">
        <v>0</v>
      </c>
      <c r="CY119" s="885">
        <v>0</v>
      </c>
      <c r="DB119" s="3321">
        <f t="shared" ref="DB119:DG182" si="101">CT119-AS119</f>
        <v>0</v>
      </c>
      <c r="DC119" s="3321">
        <f t="shared" si="101"/>
        <v>0</v>
      </c>
      <c r="DD119" s="3321">
        <f t="shared" si="101"/>
        <v>0</v>
      </c>
      <c r="DE119" s="3321">
        <f t="shared" si="100"/>
        <v>0</v>
      </c>
      <c r="DF119" s="3321">
        <f t="shared" si="100"/>
        <v>0</v>
      </c>
      <c r="DG119" s="3321">
        <f t="shared" si="100"/>
        <v>0</v>
      </c>
      <c r="DH119" s="3321"/>
      <c r="DI119" s="885">
        <v>0</v>
      </c>
      <c r="DJ119" s="885">
        <v>0</v>
      </c>
      <c r="DK119" s="885">
        <v>0</v>
      </c>
      <c r="DL119" s="885">
        <v>0</v>
      </c>
      <c r="DM119" s="885">
        <v>0</v>
      </c>
      <c r="DP119" s="3321">
        <f t="shared" si="74"/>
        <v>0</v>
      </c>
      <c r="DQ119" s="3321">
        <f t="shared" si="74"/>
        <v>0</v>
      </c>
      <c r="DR119" s="3321">
        <f t="shared" si="74"/>
        <v>0</v>
      </c>
      <c r="DS119" s="3321">
        <f t="shared" si="74"/>
        <v>0</v>
      </c>
      <c r="DT119" s="3321">
        <f t="shared" si="74"/>
        <v>0</v>
      </c>
    </row>
    <row r="120" spans="1:124" ht="21.75" customHeight="1">
      <c r="A120" s="1170"/>
      <c r="B120" s="1431" t="s">
        <v>839</v>
      </c>
      <c r="C120" s="1368" t="s">
        <v>335</v>
      </c>
      <c r="D120" s="3323"/>
      <c r="E120" s="1366">
        <v>0</v>
      </c>
      <c r="F120" s="1366">
        <v>0</v>
      </c>
      <c r="G120" s="1366">
        <v>0</v>
      </c>
      <c r="H120" s="1366">
        <v>0</v>
      </c>
      <c r="I120" s="1366">
        <v>0</v>
      </c>
      <c r="J120" s="1366">
        <v>0</v>
      </c>
      <c r="K120" s="1366">
        <v>0</v>
      </c>
      <c r="L120" s="1366">
        <f t="shared" si="61"/>
        <v>0</v>
      </c>
      <c r="M120" s="1440"/>
      <c r="N120" s="1440"/>
      <c r="O120" s="1440"/>
      <c r="P120" s="1440"/>
      <c r="Q120" s="1440"/>
      <c r="R120" s="1440">
        <f t="shared" si="92"/>
        <v>0</v>
      </c>
      <c r="S120" s="1440"/>
      <c r="T120" s="1440">
        <f t="shared" si="62"/>
        <v>0</v>
      </c>
      <c r="U120" s="1951">
        <f t="shared" si="93"/>
        <v>0</v>
      </c>
      <c r="V120" s="891">
        <f t="shared" si="93"/>
        <v>0</v>
      </c>
      <c r="W120" s="891">
        <f t="shared" si="93"/>
        <v>0</v>
      </c>
      <c r="X120" s="891">
        <f t="shared" si="93"/>
        <v>0</v>
      </c>
      <c r="Y120" s="891">
        <f t="shared" si="93"/>
        <v>0</v>
      </c>
      <c r="Z120" s="891">
        <f t="shared" si="93"/>
        <v>0</v>
      </c>
      <c r="AA120" s="891">
        <f t="shared" si="93"/>
        <v>0</v>
      </c>
      <c r="AB120" s="1719">
        <f t="shared" si="64"/>
        <v>0</v>
      </c>
      <c r="AC120" s="1341"/>
      <c r="AD120" s="2476"/>
      <c r="AE120" s="1719">
        <v>0</v>
      </c>
      <c r="AF120" s="1722">
        <v>0</v>
      </c>
      <c r="AG120" s="1722">
        <v>0</v>
      </c>
      <c r="AH120" s="1722">
        <v>0</v>
      </c>
      <c r="AI120" s="1722">
        <v>0</v>
      </c>
      <c r="AJ120" s="1722">
        <v>0</v>
      </c>
      <c r="AK120" s="1722">
        <f t="shared" si="65"/>
        <v>0</v>
      </c>
      <c r="AL120" s="999"/>
      <c r="AM120" s="1394"/>
      <c r="AN120" s="999"/>
      <c r="AO120" s="999"/>
      <c r="AP120" s="999">
        <f t="shared" si="94"/>
        <v>0</v>
      </c>
      <c r="AQ120" s="1394"/>
      <c r="AR120" s="1394">
        <f t="shared" si="66"/>
        <v>0</v>
      </c>
      <c r="AS120" s="3343">
        <f t="shared" si="98"/>
        <v>0</v>
      </c>
      <c r="AT120" s="1719">
        <f t="shared" si="98"/>
        <v>0</v>
      </c>
      <c r="AU120" s="1719">
        <f t="shared" si="99"/>
        <v>0</v>
      </c>
      <c r="AV120" s="1719">
        <f t="shared" si="99"/>
        <v>0</v>
      </c>
      <c r="AW120" s="1719">
        <f t="shared" si="95"/>
        <v>0</v>
      </c>
      <c r="AX120" s="1719">
        <f t="shared" si="95"/>
        <v>0</v>
      </c>
      <c r="AY120" s="1719">
        <f t="shared" si="67"/>
        <v>0</v>
      </c>
      <c r="AZ120" s="3088">
        <f t="shared" si="68"/>
        <v>0</v>
      </c>
      <c r="BA120" s="3325"/>
      <c r="BB120" s="1357">
        <v>2</v>
      </c>
      <c r="BC120" s="1366">
        <v>0</v>
      </c>
      <c r="BD120" s="1366">
        <v>20000</v>
      </c>
      <c r="BE120" s="1366">
        <v>1000</v>
      </c>
      <c r="BF120" s="1366">
        <v>24000</v>
      </c>
      <c r="BG120" s="1366">
        <f t="shared" si="69"/>
        <v>45000</v>
      </c>
      <c r="BH120" s="891"/>
      <c r="BI120" s="891"/>
      <c r="BJ120" s="891"/>
      <c r="BK120" s="891">
        <f t="shared" si="96"/>
        <v>0</v>
      </c>
      <c r="BL120" s="1397"/>
      <c r="BM120" s="1397">
        <f t="shared" si="70"/>
        <v>0</v>
      </c>
      <c r="BN120" s="1366">
        <f t="shared" si="97"/>
        <v>2</v>
      </c>
      <c r="BO120" s="1366">
        <f t="shared" si="97"/>
        <v>0</v>
      </c>
      <c r="BP120" s="1366">
        <f t="shared" si="97"/>
        <v>20000</v>
      </c>
      <c r="BQ120" s="1366">
        <f t="shared" si="97"/>
        <v>1000</v>
      </c>
      <c r="BR120" s="1366">
        <f t="shared" si="97"/>
        <v>24000</v>
      </c>
      <c r="BS120" s="1366">
        <f t="shared" si="71"/>
        <v>45000</v>
      </c>
      <c r="BT120" s="891" t="s">
        <v>90</v>
      </c>
      <c r="BU120" s="891" t="s">
        <v>90</v>
      </c>
      <c r="CD120" s="3319">
        <v>0</v>
      </c>
      <c r="CE120" s="3319">
        <v>66191</v>
      </c>
      <c r="CF120" s="3319">
        <v>0</v>
      </c>
      <c r="CG120" s="3319">
        <v>0</v>
      </c>
      <c r="CH120" s="3319">
        <v>0</v>
      </c>
      <c r="CI120" s="3319">
        <v>0</v>
      </c>
      <c r="CJ120" s="3319">
        <v>0</v>
      </c>
      <c r="CK120" s="3320"/>
      <c r="CL120" s="3352">
        <f t="shared" si="72"/>
        <v>0</v>
      </c>
      <c r="CM120" s="3321">
        <f t="shared" si="72"/>
        <v>66191</v>
      </c>
      <c r="CN120" s="3321">
        <f t="shared" si="72"/>
        <v>0</v>
      </c>
      <c r="CO120" s="3321">
        <f t="shared" si="72"/>
        <v>0</v>
      </c>
      <c r="CP120" s="3321">
        <f t="shared" si="72"/>
        <v>0</v>
      </c>
      <c r="CQ120" s="3321">
        <f t="shared" si="72"/>
        <v>0</v>
      </c>
      <c r="CR120" s="3321">
        <f t="shared" si="72"/>
        <v>0</v>
      </c>
      <c r="CS120" s="3321"/>
      <c r="CT120" s="885">
        <v>0</v>
      </c>
      <c r="CU120" s="885">
        <v>0</v>
      </c>
      <c r="CV120" s="885">
        <v>0</v>
      </c>
      <c r="CW120" s="885">
        <v>0</v>
      </c>
      <c r="CX120" s="885">
        <v>0</v>
      </c>
      <c r="CY120" s="885">
        <v>0</v>
      </c>
      <c r="DB120" s="3321">
        <f t="shared" si="101"/>
        <v>0</v>
      </c>
      <c r="DC120" s="3321">
        <f t="shared" si="101"/>
        <v>0</v>
      </c>
      <c r="DD120" s="3321">
        <f t="shared" si="101"/>
        <v>0</v>
      </c>
      <c r="DE120" s="3321">
        <f t="shared" si="100"/>
        <v>0</v>
      </c>
      <c r="DF120" s="3321">
        <f t="shared" si="100"/>
        <v>0</v>
      </c>
      <c r="DG120" s="3321">
        <f t="shared" si="100"/>
        <v>0</v>
      </c>
      <c r="DH120" s="3321"/>
      <c r="DI120" s="885">
        <v>0</v>
      </c>
      <c r="DJ120" s="885">
        <v>0</v>
      </c>
      <c r="DK120" s="885">
        <v>0</v>
      </c>
      <c r="DL120" s="885">
        <v>0</v>
      </c>
      <c r="DM120" s="885">
        <v>0</v>
      </c>
      <c r="DP120" s="3321">
        <f t="shared" si="74"/>
        <v>-2</v>
      </c>
      <c r="DQ120" s="3321">
        <f t="shared" si="74"/>
        <v>0</v>
      </c>
      <c r="DR120" s="3321">
        <f t="shared" si="74"/>
        <v>-20000</v>
      </c>
      <c r="DS120" s="3321">
        <f t="shared" si="74"/>
        <v>-1000</v>
      </c>
      <c r="DT120" s="3321">
        <f t="shared" si="74"/>
        <v>-24000</v>
      </c>
    </row>
    <row r="121" spans="1:124" ht="24" hidden="1">
      <c r="A121" s="1170"/>
      <c r="B121" s="1431" t="s">
        <v>839</v>
      </c>
      <c r="C121" s="1368" t="s">
        <v>963</v>
      </c>
      <c r="D121" s="3323"/>
      <c r="E121" s="1366">
        <v>0</v>
      </c>
      <c r="F121" s="1366">
        <v>0</v>
      </c>
      <c r="G121" s="1366">
        <v>0</v>
      </c>
      <c r="H121" s="1366">
        <v>0</v>
      </c>
      <c r="I121" s="1366">
        <v>0</v>
      </c>
      <c r="J121" s="1366">
        <v>0</v>
      </c>
      <c r="K121" s="1366">
        <v>0</v>
      </c>
      <c r="L121" s="1366">
        <f t="shared" si="61"/>
        <v>0</v>
      </c>
      <c r="M121" s="1440"/>
      <c r="N121" s="1440"/>
      <c r="O121" s="1440"/>
      <c r="P121" s="1440"/>
      <c r="Q121" s="1440"/>
      <c r="R121" s="1440">
        <f t="shared" si="92"/>
        <v>0</v>
      </c>
      <c r="S121" s="1440"/>
      <c r="T121" s="1440">
        <f t="shared" si="62"/>
        <v>0</v>
      </c>
      <c r="U121" s="1951">
        <f t="shared" si="93"/>
        <v>0</v>
      </c>
      <c r="V121" s="891">
        <f t="shared" si="93"/>
        <v>0</v>
      </c>
      <c r="W121" s="891">
        <f t="shared" si="93"/>
        <v>0</v>
      </c>
      <c r="X121" s="891">
        <f t="shared" si="93"/>
        <v>0</v>
      </c>
      <c r="Y121" s="891">
        <f t="shared" si="93"/>
        <v>0</v>
      </c>
      <c r="Z121" s="891">
        <f t="shared" si="93"/>
        <v>0</v>
      </c>
      <c r="AA121" s="891">
        <f t="shared" si="93"/>
        <v>0</v>
      </c>
      <c r="AB121" s="1719">
        <f t="shared" si="64"/>
        <v>0</v>
      </c>
      <c r="AC121" s="1341"/>
      <c r="AD121" s="1717"/>
      <c r="AE121" s="1719">
        <v>0</v>
      </c>
      <c r="AF121" s="1722">
        <v>0</v>
      </c>
      <c r="AG121" s="1722">
        <v>0</v>
      </c>
      <c r="AH121" s="1722">
        <v>0</v>
      </c>
      <c r="AI121" s="1722">
        <v>0</v>
      </c>
      <c r="AJ121" s="1722">
        <v>0</v>
      </c>
      <c r="AK121" s="1722">
        <f t="shared" si="65"/>
        <v>0</v>
      </c>
      <c r="AL121" s="999"/>
      <c r="AM121" s="1394"/>
      <c r="AN121" s="999"/>
      <c r="AO121" s="999"/>
      <c r="AP121" s="999">
        <f t="shared" si="94"/>
        <v>0</v>
      </c>
      <c r="AQ121" s="1394"/>
      <c r="AR121" s="1394">
        <f t="shared" si="66"/>
        <v>0</v>
      </c>
      <c r="AS121" s="3343">
        <f t="shared" si="98"/>
        <v>0</v>
      </c>
      <c r="AT121" s="1719">
        <f t="shared" si="98"/>
        <v>0</v>
      </c>
      <c r="AU121" s="1719">
        <f t="shared" si="99"/>
        <v>0</v>
      </c>
      <c r="AV121" s="1719">
        <f t="shared" si="99"/>
        <v>0</v>
      </c>
      <c r="AW121" s="1719">
        <f t="shared" si="95"/>
        <v>0</v>
      </c>
      <c r="AX121" s="1719">
        <f t="shared" si="95"/>
        <v>0</v>
      </c>
      <c r="AY121" s="1719">
        <f t="shared" si="67"/>
        <v>0</v>
      </c>
      <c r="AZ121" s="3088">
        <f t="shared" si="68"/>
        <v>0</v>
      </c>
      <c r="BA121" s="3325"/>
      <c r="BB121" s="1357">
        <v>0</v>
      </c>
      <c r="BC121" s="1366">
        <v>0</v>
      </c>
      <c r="BD121" s="1366">
        <v>0</v>
      </c>
      <c r="BE121" s="1366">
        <v>0</v>
      </c>
      <c r="BF121" s="1366">
        <v>0</v>
      </c>
      <c r="BG121" s="1366">
        <f t="shared" si="69"/>
        <v>0</v>
      </c>
      <c r="BH121" s="891"/>
      <c r="BI121" s="891"/>
      <c r="BJ121" s="891"/>
      <c r="BK121" s="891">
        <f t="shared" si="96"/>
        <v>0</v>
      </c>
      <c r="BL121" s="1397"/>
      <c r="BM121" s="1397">
        <f t="shared" si="70"/>
        <v>0</v>
      </c>
      <c r="BN121" s="1366">
        <f t="shared" si="97"/>
        <v>0</v>
      </c>
      <c r="BO121" s="1366">
        <f t="shared" si="97"/>
        <v>0</v>
      </c>
      <c r="BP121" s="1366">
        <f t="shared" si="97"/>
        <v>0</v>
      </c>
      <c r="BQ121" s="1366">
        <f t="shared" si="97"/>
        <v>0</v>
      </c>
      <c r="BR121" s="1366">
        <f t="shared" si="97"/>
        <v>0</v>
      </c>
      <c r="BS121" s="1366">
        <f t="shared" si="71"/>
        <v>0</v>
      </c>
      <c r="BT121" s="891" t="s">
        <v>1550</v>
      </c>
      <c r="BU121" s="891" t="s">
        <v>1532</v>
      </c>
      <c r="CD121" s="3319">
        <v>0</v>
      </c>
      <c r="CE121" s="3319">
        <v>0</v>
      </c>
      <c r="CF121" s="3319">
        <v>0</v>
      </c>
      <c r="CG121" s="3319">
        <v>0</v>
      </c>
      <c r="CH121" s="3319">
        <v>0</v>
      </c>
      <c r="CI121" s="3319">
        <v>0</v>
      </c>
      <c r="CJ121" s="3319">
        <v>0</v>
      </c>
      <c r="CK121" s="3320"/>
      <c r="CL121" s="3321">
        <f t="shared" si="72"/>
        <v>0</v>
      </c>
      <c r="CM121" s="3321">
        <f t="shared" si="72"/>
        <v>0</v>
      </c>
      <c r="CN121" s="3321">
        <f t="shared" si="72"/>
        <v>0</v>
      </c>
      <c r="CO121" s="3321">
        <f t="shared" si="72"/>
        <v>0</v>
      </c>
      <c r="CP121" s="3321">
        <f t="shared" si="72"/>
        <v>0</v>
      </c>
      <c r="CQ121" s="3321">
        <f t="shared" si="72"/>
        <v>0</v>
      </c>
      <c r="CR121" s="3321">
        <f t="shared" si="72"/>
        <v>0</v>
      </c>
      <c r="CS121" s="3321"/>
      <c r="CT121" s="885">
        <v>0</v>
      </c>
      <c r="CU121" s="885">
        <v>0</v>
      </c>
      <c r="CV121" s="885">
        <v>0</v>
      </c>
      <c r="CW121" s="885">
        <v>0</v>
      </c>
      <c r="CX121" s="885">
        <v>0</v>
      </c>
      <c r="CY121" s="885">
        <v>0</v>
      </c>
      <c r="DB121" s="3321">
        <f t="shared" si="101"/>
        <v>0</v>
      </c>
      <c r="DC121" s="3321">
        <f t="shared" si="101"/>
        <v>0</v>
      </c>
      <c r="DD121" s="3321">
        <f t="shared" si="101"/>
        <v>0</v>
      </c>
      <c r="DE121" s="3321">
        <f t="shared" si="100"/>
        <v>0</v>
      </c>
      <c r="DF121" s="3321">
        <f t="shared" si="100"/>
        <v>0</v>
      </c>
      <c r="DG121" s="3321">
        <f t="shared" si="100"/>
        <v>0</v>
      </c>
      <c r="DH121" s="3321"/>
      <c r="DI121" s="885">
        <v>0</v>
      </c>
      <c r="DJ121" s="885">
        <v>0</v>
      </c>
      <c r="DK121" s="885">
        <v>0</v>
      </c>
      <c r="DL121" s="885">
        <v>0</v>
      </c>
      <c r="DM121" s="885">
        <v>0</v>
      </c>
      <c r="DP121" s="3321">
        <f t="shared" si="74"/>
        <v>0</v>
      </c>
      <c r="DQ121" s="3321">
        <f t="shared" si="74"/>
        <v>0</v>
      </c>
      <c r="DR121" s="3321">
        <f t="shared" si="74"/>
        <v>0</v>
      </c>
      <c r="DS121" s="3321">
        <f t="shared" si="74"/>
        <v>0</v>
      </c>
      <c r="DT121" s="3321">
        <f t="shared" si="74"/>
        <v>0</v>
      </c>
    </row>
    <row r="122" spans="1:124" ht="30" customHeight="1">
      <c r="A122" s="1170"/>
      <c r="B122" s="1431" t="s">
        <v>838</v>
      </c>
      <c r="C122" s="1368" t="s">
        <v>916</v>
      </c>
      <c r="D122" s="3323"/>
      <c r="E122" s="1366">
        <v>3.8639999999999999</v>
      </c>
      <c r="F122" s="1366">
        <v>0</v>
      </c>
      <c r="G122" s="1366">
        <v>62250</v>
      </c>
      <c r="H122" s="1366">
        <v>0</v>
      </c>
      <c r="I122" s="1366">
        <v>0</v>
      </c>
      <c r="J122" s="1366">
        <v>0</v>
      </c>
      <c r="K122" s="1366">
        <v>0</v>
      </c>
      <c r="L122" s="1366">
        <f t="shared" si="61"/>
        <v>62250</v>
      </c>
      <c r="M122" s="1440"/>
      <c r="N122" s="1440"/>
      <c r="O122" s="1440">
        <v>-117</v>
      </c>
      <c r="P122" s="1440"/>
      <c r="Q122" s="1440"/>
      <c r="R122" s="1440">
        <f t="shared" si="92"/>
        <v>0</v>
      </c>
      <c r="S122" s="1440"/>
      <c r="T122" s="1440">
        <f t="shared" si="62"/>
        <v>-117</v>
      </c>
      <c r="U122" s="1951">
        <f t="shared" si="93"/>
        <v>3.8639999999999999</v>
      </c>
      <c r="V122" s="891">
        <f t="shared" si="93"/>
        <v>0</v>
      </c>
      <c r="W122" s="891">
        <f t="shared" si="93"/>
        <v>62133</v>
      </c>
      <c r="X122" s="891">
        <f t="shared" si="93"/>
        <v>0</v>
      </c>
      <c r="Y122" s="891">
        <f t="shared" si="93"/>
        <v>0</v>
      </c>
      <c r="Z122" s="891">
        <f t="shared" si="93"/>
        <v>0</v>
      </c>
      <c r="AA122" s="891">
        <f t="shared" si="93"/>
        <v>0</v>
      </c>
      <c r="AB122" s="1719">
        <f t="shared" si="64"/>
        <v>62133</v>
      </c>
      <c r="AC122" s="1341"/>
      <c r="AD122" s="1717"/>
      <c r="AE122" s="1719">
        <v>0</v>
      </c>
      <c r="AF122" s="1722">
        <v>0</v>
      </c>
      <c r="AG122" s="1722">
        <v>0</v>
      </c>
      <c r="AH122" s="1722">
        <v>0</v>
      </c>
      <c r="AI122" s="1722">
        <v>0</v>
      </c>
      <c r="AJ122" s="1722">
        <v>0</v>
      </c>
      <c r="AK122" s="1722">
        <f t="shared" si="65"/>
        <v>0</v>
      </c>
      <c r="AL122" s="999"/>
      <c r="AM122" s="1394"/>
      <c r="AN122" s="999"/>
      <c r="AO122" s="999"/>
      <c r="AP122" s="999">
        <f t="shared" si="94"/>
        <v>0</v>
      </c>
      <c r="AQ122" s="1394"/>
      <c r="AR122" s="1394">
        <f t="shared" si="66"/>
        <v>0</v>
      </c>
      <c r="AS122" s="3343">
        <f t="shared" si="98"/>
        <v>0</v>
      </c>
      <c r="AT122" s="1719">
        <f t="shared" si="98"/>
        <v>0</v>
      </c>
      <c r="AU122" s="1719">
        <f t="shared" si="99"/>
        <v>0</v>
      </c>
      <c r="AV122" s="1719">
        <f t="shared" si="99"/>
        <v>0</v>
      </c>
      <c r="AW122" s="1719">
        <f t="shared" si="95"/>
        <v>0</v>
      </c>
      <c r="AX122" s="1719">
        <f t="shared" si="95"/>
        <v>0</v>
      </c>
      <c r="AY122" s="1719">
        <f t="shared" si="67"/>
        <v>0</v>
      </c>
      <c r="AZ122" s="3088">
        <f t="shared" si="68"/>
        <v>0</v>
      </c>
      <c r="BA122" s="3325"/>
      <c r="BB122" s="1357">
        <v>0</v>
      </c>
      <c r="BC122" s="1366">
        <v>0</v>
      </c>
      <c r="BD122" s="1366">
        <v>0</v>
      </c>
      <c r="BE122" s="1366">
        <v>0</v>
      </c>
      <c r="BF122" s="1366">
        <v>0</v>
      </c>
      <c r="BG122" s="1366">
        <f t="shared" si="69"/>
        <v>0</v>
      </c>
      <c r="BH122" s="891"/>
      <c r="BI122" s="891"/>
      <c r="BJ122" s="891"/>
      <c r="BK122" s="891">
        <f t="shared" si="96"/>
        <v>0</v>
      </c>
      <c r="BL122" s="1397"/>
      <c r="BM122" s="1397">
        <f t="shared" si="70"/>
        <v>0</v>
      </c>
      <c r="BN122" s="1366">
        <f t="shared" si="97"/>
        <v>0</v>
      </c>
      <c r="BO122" s="1366">
        <f t="shared" si="97"/>
        <v>0</v>
      </c>
      <c r="BP122" s="1366">
        <f t="shared" si="97"/>
        <v>0</v>
      </c>
      <c r="BQ122" s="1366">
        <f t="shared" si="97"/>
        <v>0</v>
      </c>
      <c r="BR122" s="1366">
        <f t="shared" si="97"/>
        <v>0</v>
      </c>
      <c r="BS122" s="1366">
        <f t="shared" si="71"/>
        <v>0</v>
      </c>
      <c r="BT122" s="891"/>
      <c r="BU122" s="891"/>
      <c r="CD122" s="3319">
        <v>0</v>
      </c>
      <c r="CE122" s="3319">
        <v>0</v>
      </c>
      <c r="CF122" s="3319">
        <v>0</v>
      </c>
      <c r="CG122" s="3319">
        <v>0</v>
      </c>
      <c r="CH122" s="3319">
        <v>0</v>
      </c>
      <c r="CI122" s="3319">
        <v>0</v>
      </c>
      <c r="CJ122" s="3319">
        <v>0</v>
      </c>
      <c r="CK122" s="3320"/>
      <c r="CL122" s="3321">
        <f t="shared" si="72"/>
        <v>-3.8639999999999999</v>
      </c>
      <c r="CM122" s="3321">
        <f t="shared" si="72"/>
        <v>0</v>
      </c>
      <c r="CN122" s="3321">
        <f t="shared" si="72"/>
        <v>-62133</v>
      </c>
      <c r="CO122" s="3321">
        <f t="shared" si="72"/>
        <v>0</v>
      </c>
      <c r="CP122" s="3321">
        <f t="shared" si="72"/>
        <v>0</v>
      </c>
      <c r="CQ122" s="3321">
        <f t="shared" si="72"/>
        <v>0</v>
      </c>
      <c r="CR122" s="3321">
        <f t="shared" si="72"/>
        <v>0</v>
      </c>
      <c r="CS122" s="3321"/>
      <c r="CT122" s="885">
        <v>3.8639999999999999</v>
      </c>
      <c r="CU122" s="885">
        <v>0</v>
      </c>
      <c r="CV122" s="885">
        <v>62250</v>
      </c>
      <c r="CW122" s="885">
        <v>0</v>
      </c>
      <c r="CX122" s="885">
        <v>0</v>
      </c>
      <c r="CY122" s="885">
        <v>0</v>
      </c>
      <c r="DB122" s="3321">
        <f t="shared" si="101"/>
        <v>3.8639999999999999</v>
      </c>
      <c r="DC122" s="3321">
        <f t="shared" si="101"/>
        <v>0</v>
      </c>
      <c r="DD122" s="3321">
        <f t="shared" si="101"/>
        <v>62250</v>
      </c>
      <c r="DE122" s="3321">
        <f t="shared" si="100"/>
        <v>0</v>
      </c>
      <c r="DF122" s="3321">
        <f t="shared" si="100"/>
        <v>0</v>
      </c>
      <c r="DG122" s="3321">
        <f t="shared" si="100"/>
        <v>0</v>
      </c>
      <c r="DH122" s="3321"/>
      <c r="DI122" s="885">
        <v>0</v>
      </c>
      <c r="DJ122" s="885">
        <v>0</v>
      </c>
      <c r="DK122" s="885">
        <v>0</v>
      </c>
      <c r="DL122" s="885">
        <v>0</v>
      </c>
      <c r="DM122" s="885">
        <v>0</v>
      </c>
      <c r="DP122" s="3321">
        <f t="shared" si="74"/>
        <v>0</v>
      </c>
      <c r="DQ122" s="3321">
        <f t="shared" si="74"/>
        <v>0</v>
      </c>
      <c r="DR122" s="3321">
        <f t="shared" si="74"/>
        <v>0</v>
      </c>
      <c r="DS122" s="3321">
        <f t="shared" si="74"/>
        <v>0</v>
      </c>
      <c r="DT122" s="3321">
        <f t="shared" si="74"/>
        <v>0</v>
      </c>
    </row>
    <row r="123" spans="1:124" hidden="1">
      <c r="A123" s="1170"/>
      <c r="B123" s="1431" t="s">
        <v>839</v>
      </c>
      <c r="C123" s="1368" t="s">
        <v>916</v>
      </c>
      <c r="D123" s="3323"/>
      <c r="E123" s="1366">
        <v>0</v>
      </c>
      <c r="F123" s="1366">
        <v>0</v>
      </c>
      <c r="G123" s="1366">
        <v>0</v>
      </c>
      <c r="H123" s="1366">
        <v>0</v>
      </c>
      <c r="I123" s="1366">
        <v>0</v>
      </c>
      <c r="J123" s="1366">
        <v>0</v>
      </c>
      <c r="K123" s="1366">
        <v>0</v>
      </c>
      <c r="L123" s="1366">
        <f>SUM(F123:K123)</f>
        <v>0</v>
      </c>
      <c r="M123" s="1440"/>
      <c r="N123" s="1440"/>
      <c r="O123" s="1440"/>
      <c r="P123" s="1440"/>
      <c r="Q123" s="1440"/>
      <c r="R123" s="1440">
        <f t="shared" si="92"/>
        <v>0</v>
      </c>
      <c r="S123" s="1440"/>
      <c r="T123" s="1440">
        <f>SUM(N123:S123)</f>
        <v>0</v>
      </c>
      <c r="U123" s="1951">
        <f>E123+M123</f>
        <v>0</v>
      </c>
      <c r="V123" s="891">
        <f>F123+N123</f>
        <v>0</v>
      </c>
      <c r="W123" s="891">
        <f t="shared" si="93"/>
        <v>0</v>
      </c>
      <c r="X123" s="891">
        <f t="shared" si="93"/>
        <v>0</v>
      </c>
      <c r="Y123" s="891">
        <f t="shared" si="93"/>
        <v>0</v>
      </c>
      <c r="Z123" s="891">
        <f>J123+R123</f>
        <v>0</v>
      </c>
      <c r="AA123" s="891">
        <f>K123+S123</f>
        <v>0</v>
      </c>
      <c r="AB123" s="1719">
        <f>SUM(V123:AA123)</f>
        <v>0</v>
      </c>
      <c r="AC123" s="1341"/>
      <c r="AD123" s="1717"/>
      <c r="AE123" s="1719">
        <v>0</v>
      </c>
      <c r="AF123" s="1722">
        <v>0</v>
      </c>
      <c r="AG123" s="1722">
        <v>0</v>
      </c>
      <c r="AH123" s="1722">
        <v>0</v>
      </c>
      <c r="AI123" s="1722">
        <v>0</v>
      </c>
      <c r="AJ123" s="1722">
        <v>0</v>
      </c>
      <c r="AK123" s="1722">
        <f>SUM(AF123:AJ123)</f>
        <v>0</v>
      </c>
      <c r="AL123" s="999"/>
      <c r="AM123" s="1394"/>
      <c r="AN123" s="999"/>
      <c r="AO123" s="999"/>
      <c r="AP123" s="999">
        <f t="shared" si="94"/>
        <v>0</v>
      </c>
      <c r="AQ123" s="1394"/>
      <c r="AR123" s="1394">
        <f>SUM(AM123:AQ123)</f>
        <v>0</v>
      </c>
      <c r="AS123" s="3343">
        <f t="shared" si="98"/>
        <v>0</v>
      </c>
      <c r="AT123" s="1719">
        <f t="shared" si="98"/>
        <v>0</v>
      </c>
      <c r="AU123" s="1719">
        <f t="shared" si="98"/>
        <v>0</v>
      </c>
      <c r="AV123" s="1719">
        <f t="shared" si="98"/>
        <v>0</v>
      </c>
      <c r="AW123" s="1719">
        <f>AI123+AP123</f>
        <v>0</v>
      </c>
      <c r="AX123" s="1719">
        <f>AJ123+AQ123</f>
        <v>0</v>
      </c>
      <c r="AY123" s="1719">
        <f>SUM(AT123:AX123)</f>
        <v>0</v>
      </c>
      <c r="AZ123" s="3088">
        <f t="shared" si="68"/>
        <v>0</v>
      </c>
      <c r="BA123" s="3325"/>
      <c r="BB123" s="1357">
        <v>0</v>
      </c>
      <c r="BC123" s="1366">
        <v>0</v>
      </c>
      <c r="BD123" s="1366">
        <v>0</v>
      </c>
      <c r="BE123" s="1366">
        <v>0</v>
      </c>
      <c r="BF123" s="1366">
        <v>0</v>
      </c>
      <c r="BG123" s="1366">
        <f>SUM(BC123:BF123)</f>
        <v>0</v>
      </c>
      <c r="BH123" s="891"/>
      <c r="BI123" s="891"/>
      <c r="BJ123" s="891"/>
      <c r="BK123" s="891">
        <f t="shared" si="96"/>
        <v>0</v>
      </c>
      <c r="BL123" s="1397"/>
      <c r="BM123" s="1397">
        <f>SUM(BI123:BL123)</f>
        <v>0</v>
      </c>
      <c r="BN123" s="1366">
        <f t="shared" si="97"/>
        <v>0</v>
      </c>
      <c r="BO123" s="1366">
        <f t="shared" si="97"/>
        <v>0</v>
      </c>
      <c r="BP123" s="1366">
        <f t="shared" si="97"/>
        <v>0</v>
      </c>
      <c r="BQ123" s="1366">
        <f t="shared" si="97"/>
        <v>0</v>
      </c>
      <c r="BR123" s="1366">
        <f>BF123+BL123</f>
        <v>0</v>
      </c>
      <c r="BS123" s="1366">
        <f>SUM(BO123:BR123)</f>
        <v>0</v>
      </c>
      <c r="BT123" s="891"/>
      <c r="BU123" s="891"/>
      <c r="CD123" s="3319">
        <v>0</v>
      </c>
      <c r="CE123" s="3319">
        <v>0</v>
      </c>
      <c r="CF123" s="3319">
        <v>0</v>
      </c>
      <c r="CG123" s="3319">
        <v>0</v>
      </c>
      <c r="CH123" s="3319">
        <v>0</v>
      </c>
      <c r="CI123" s="3319">
        <v>0</v>
      </c>
      <c r="CJ123" s="3319">
        <v>0</v>
      </c>
      <c r="CK123" s="3320"/>
      <c r="CL123" s="3321">
        <f t="shared" si="72"/>
        <v>0</v>
      </c>
      <c r="CM123" s="3321">
        <f t="shared" si="72"/>
        <v>0</v>
      </c>
      <c r="CN123" s="3321">
        <f t="shared" si="72"/>
        <v>0</v>
      </c>
      <c r="CO123" s="3321">
        <f t="shared" si="72"/>
        <v>0</v>
      </c>
      <c r="CP123" s="3321">
        <f t="shared" si="72"/>
        <v>0</v>
      </c>
      <c r="CQ123" s="3321">
        <f t="shared" si="72"/>
        <v>0</v>
      </c>
      <c r="CR123" s="3321">
        <f t="shared" si="72"/>
        <v>0</v>
      </c>
      <c r="CS123" s="3321"/>
      <c r="CT123" s="885">
        <v>0</v>
      </c>
      <c r="CU123" s="885">
        <v>0</v>
      </c>
      <c r="CV123" s="885">
        <v>0</v>
      </c>
      <c r="CW123" s="885">
        <v>0</v>
      </c>
      <c r="CX123" s="885">
        <v>0</v>
      </c>
      <c r="CY123" s="885">
        <v>0</v>
      </c>
      <c r="DB123" s="3321">
        <f t="shared" si="101"/>
        <v>0</v>
      </c>
      <c r="DC123" s="3321">
        <f t="shared" si="101"/>
        <v>0</v>
      </c>
      <c r="DD123" s="3321">
        <f t="shared" si="101"/>
        <v>0</v>
      </c>
      <c r="DE123" s="3321">
        <f t="shared" si="100"/>
        <v>0</v>
      </c>
      <c r="DF123" s="3321">
        <f t="shared" si="100"/>
        <v>0</v>
      </c>
      <c r="DG123" s="3321">
        <f t="shared" si="100"/>
        <v>0</v>
      </c>
      <c r="DH123" s="3321"/>
      <c r="DI123" s="885">
        <v>0</v>
      </c>
      <c r="DJ123" s="885">
        <v>0</v>
      </c>
      <c r="DK123" s="885">
        <v>0</v>
      </c>
      <c r="DL123" s="885">
        <v>0</v>
      </c>
      <c r="DM123" s="885">
        <v>0</v>
      </c>
      <c r="DP123" s="3321">
        <f t="shared" si="74"/>
        <v>0</v>
      </c>
      <c r="DQ123" s="3321">
        <f t="shared" si="74"/>
        <v>0</v>
      </c>
      <c r="DR123" s="3321">
        <f t="shared" si="74"/>
        <v>0</v>
      </c>
      <c r="DS123" s="3321">
        <f t="shared" si="74"/>
        <v>0</v>
      </c>
      <c r="DT123" s="3321">
        <f t="shared" si="74"/>
        <v>0</v>
      </c>
    </row>
    <row r="124" spans="1:124" ht="24" hidden="1">
      <c r="A124" s="1170"/>
      <c r="B124" s="1431" t="s">
        <v>918</v>
      </c>
      <c r="C124" s="1368" t="s">
        <v>705</v>
      </c>
      <c r="D124" s="3323"/>
      <c r="E124" s="1366">
        <v>0</v>
      </c>
      <c r="F124" s="1366">
        <v>0</v>
      </c>
      <c r="G124" s="1366">
        <v>0</v>
      </c>
      <c r="H124" s="1366">
        <v>0</v>
      </c>
      <c r="I124" s="1366">
        <v>0</v>
      </c>
      <c r="J124" s="1366">
        <v>0</v>
      </c>
      <c r="K124" s="1366">
        <v>0</v>
      </c>
      <c r="L124" s="1366">
        <f>SUM(F124:K124)</f>
        <v>0</v>
      </c>
      <c r="M124" s="1440"/>
      <c r="N124" s="1440"/>
      <c r="O124" s="1440"/>
      <c r="P124" s="1440"/>
      <c r="Q124" s="1440"/>
      <c r="R124" s="1440">
        <f t="shared" si="92"/>
        <v>0</v>
      </c>
      <c r="S124" s="1440"/>
      <c r="T124" s="1440">
        <f>SUM(N124:S124)</f>
        <v>0</v>
      </c>
      <c r="U124" s="1951">
        <f>E124+M124</f>
        <v>0</v>
      </c>
      <c r="V124" s="891">
        <f>F124+N124</f>
        <v>0</v>
      </c>
      <c r="W124" s="891">
        <f t="shared" si="93"/>
        <v>0</v>
      </c>
      <c r="X124" s="891">
        <f t="shared" si="93"/>
        <v>0</v>
      </c>
      <c r="Y124" s="891">
        <f t="shared" si="93"/>
        <v>0</v>
      </c>
      <c r="Z124" s="891">
        <f>J124+R124</f>
        <v>0</v>
      </c>
      <c r="AA124" s="891">
        <f>K124+S124</f>
        <v>0</v>
      </c>
      <c r="AB124" s="1719">
        <f>SUM(V124:AA124)</f>
        <v>0</v>
      </c>
      <c r="AC124" s="1341"/>
      <c r="AD124" s="1717"/>
      <c r="AE124" s="1719">
        <v>0</v>
      </c>
      <c r="AF124" s="1722">
        <v>0</v>
      </c>
      <c r="AG124" s="1722">
        <v>0</v>
      </c>
      <c r="AH124" s="1722">
        <v>0</v>
      </c>
      <c r="AI124" s="1722">
        <v>0</v>
      </c>
      <c r="AJ124" s="1722">
        <v>0</v>
      </c>
      <c r="AK124" s="1722">
        <f>SUM(AF124:AJ124)</f>
        <v>0</v>
      </c>
      <c r="AL124" s="999"/>
      <c r="AM124" s="1394"/>
      <c r="AN124" s="999"/>
      <c r="AO124" s="999"/>
      <c r="AP124" s="999">
        <f t="shared" si="94"/>
        <v>0</v>
      </c>
      <c r="AQ124" s="1394"/>
      <c r="AR124" s="1394">
        <f>SUM(AM124:AQ124)</f>
        <v>0</v>
      </c>
      <c r="AS124" s="3353">
        <f t="shared" si="98"/>
        <v>0</v>
      </c>
      <c r="AT124" s="1719">
        <f t="shared" si="98"/>
        <v>0</v>
      </c>
      <c r="AU124" s="1719">
        <f t="shared" si="98"/>
        <v>0</v>
      </c>
      <c r="AV124" s="1719">
        <f t="shared" si="98"/>
        <v>0</v>
      </c>
      <c r="AW124" s="1719">
        <f>AI124+AP124</f>
        <v>0</v>
      </c>
      <c r="AX124" s="1719">
        <f>AJ124+AQ124</f>
        <v>0</v>
      </c>
      <c r="AY124" s="1719">
        <f>SUM(AT124:AX124)</f>
        <v>0</v>
      </c>
      <c r="AZ124" s="3088">
        <f t="shared" si="68"/>
        <v>0</v>
      </c>
      <c r="BA124" s="3325"/>
      <c r="BB124" s="1357">
        <v>0</v>
      </c>
      <c r="BC124" s="1366">
        <v>0</v>
      </c>
      <c r="BD124" s="1366">
        <v>0</v>
      </c>
      <c r="BE124" s="1366">
        <v>0</v>
      </c>
      <c r="BF124" s="1366">
        <v>0</v>
      </c>
      <c r="BG124" s="1366">
        <f>SUM(BC124:BF124)</f>
        <v>0</v>
      </c>
      <c r="BH124" s="891"/>
      <c r="BI124" s="891"/>
      <c r="BJ124" s="891"/>
      <c r="BK124" s="891">
        <f t="shared" si="96"/>
        <v>0</v>
      </c>
      <c r="BL124" s="1397"/>
      <c r="BM124" s="1397">
        <f>SUM(BI124:BL124)</f>
        <v>0</v>
      </c>
      <c r="BN124" s="1366">
        <f t="shared" si="97"/>
        <v>0</v>
      </c>
      <c r="BO124" s="1366">
        <f t="shared" si="97"/>
        <v>0</v>
      </c>
      <c r="BP124" s="1366">
        <f t="shared" si="97"/>
        <v>0</v>
      </c>
      <c r="BQ124" s="1366">
        <f t="shared" si="97"/>
        <v>0</v>
      </c>
      <c r="BR124" s="1366">
        <f>BF124+BL124</f>
        <v>0</v>
      </c>
      <c r="BS124" s="1366">
        <f>SUM(BO124:BR124)</f>
        <v>0</v>
      </c>
      <c r="BT124" s="891" t="s">
        <v>1551</v>
      </c>
      <c r="BU124" s="891" t="s">
        <v>1552</v>
      </c>
      <c r="CD124" s="3319">
        <v>7.6520000000000001</v>
      </c>
      <c r="CE124" s="3319">
        <v>0</v>
      </c>
      <c r="CF124" s="3319">
        <v>14106.2</v>
      </c>
      <c r="CG124" s="3319">
        <v>0</v>
      </c>
      <c r="CH124" s="3319">
        <v>0</v>
      </c>
      <c r="CI124" s="3319">
        <v>3375</v>
      </c>
      <c r="CJ124" s="3319">
        <v>81000</v>
      </c>
      <c r="CK124" s="3320"/>
      <c r="CL124" s="3321">
        <f t="shared" si="72"/>
        <v>7.6520000000000001</v>
      </c>
      <c r="CM124" s="3321">
        <f t="shared" si="72"/>
        <v>0</v>
      </c>
      <c r="CN124" s="3321">
        <f t="shared" si="72"/>
        <v>14106.2</v>
      </c>
      <c r="CO124" s="3321">
        <f t="shared" si="72"/>
        <v>0</v>
      </c>
      <c r="CP124" s="3321">
        <f t="shared" si="72"/>
        <v>0</v>
      </c>
      <c r="CQ124" s="3321">
        <f t="shared" si="72"/>
        <v>3375</v>
      </c>
      <c r="CR124" s="3321">
        <f t="shared" si="72"/>
        <v>81000</v>
      </c>
      <c r="CS124" s="3321"/>
      <c r="CT124" s="885">
        <v>0</v>
      </c>
      <c r="CU124" s="885">
        <v>0</v>
      </c>
      <c r="CV124" s="885">
        <v>0</v>
      </c>
      <c r="CW124" s="885">
        <v>0</v>
      </c>
      <c r="CX124" s="885">
        <v>0</v>
      </c>
      <c r="CY124" s="885">
        <v>0</v>
      </c>
      <c r="DB124" s="3321">
        <f t="shared" si="101"/>
        <v>0</v>
      </c>
      <c r="DC124" s="3321">
        <f t="shared" si="101"/>
        <v>0</v>
      </c>
      <c r="DD124" s="3321">
        <f t="shared" si="101"/>
        <v>0</v>
      </c>
      <c r="DE124" s="3321">
        <f t="shared" si="100"/>
        <v>0</v>
      </c>
      <c r="DF124" s="3321">
        <f t="shared" si="100"/>
        <v>0</v>
      </c>
      <c r="DG124" s="3321">
        <f t="shared" si="100"/>
        <v>0</v>
      </c>
      <c r="DH124" s="3321"/>
      <c r="DI124" s="885">
        <v>0</v>
      </c>
      <c r="DJ124" s="885">
        <v>0</v>
      </c>
      <c r="DK124" s="885">
        <v>0</v>
      </c>
      <c r="DL124" s="885">
        <v>0</v>
      </c>
      <c r="DM124" s="885">
        <v>0</v>
      </c>
      <c r="DP124" s="3321">
        <f t="shared" si="74"/>
        <v>0</v>
      </c>
      <c r="DQ124" s="3321">
        <f t="shared" si="74"/>
        <v>0</v>
      </c>
      <c r="DR124" s="3321">
        <f t="shared" si="74"/>
        <v>0</v>
      </c>
      <c r="DS124" s="3321">
        <f t="shared" si="74"/>
        <v>0</v>
      </c>
      <c r="DT124" s="3321">
        <f t="shared" si="74"/>
        <v>0</v>
      </c>
    </row>
    <row r="125" spans="1:124" ht="15.75" hidden="1" customHeight="1">
      <c r="A125" s="1170"/>
      <c r="B125" s="1431" t="s">
        <v>996</v>
      </c>
      <c r="C125" s="1368" t="s">
        <v>917</v>
      </c>
      <c r="D125" s="3323"/>
      <c r="E125" s="1366">
        <v>0</v>
      </c>
      <c r="F125" s="1366">
        <v>0</v>
      </c>
      <c r="G125" s="1366">
        <v>0</v>
      </c>
      <c r="H125" s="1366">
        <v>0</v>
      </c>
      <c r="I125" s="1366">
        <v>0</v>
      </c>
      <c r="J125" s="1366">
        <v>0</v>
      </c>
      <c r="K125" s="1366">
        <v>0</v>
      </c>
      <c r="L125" s="1366">
        <f t="shared" si="61"/>
        <v>0</v>
      </c>
      <c r="M125" s="1641"/>
      <c r="N125" s="1440"/>
      <c r="O125" s="1440"/>
      <c r="P125" s="1440"/>
      <c r="Q125" s="1440"/>
      <c r="R125" s="1440">
        <f t="shared" si="92"/>
        <v>0</v>
      </c>
      <c r="S125" s="1440"/>
      <c r="T125" s="1440">
        <f t="shared" si="62"/>
        <v>0</v>
      </c>
      <c r="U125" s="1951">
        <f t="shared" si="93"/>
        <v>0</v>
      </c>
      <c r="V125" s="891">
        <f t="shared" si="93"/>
        <v>0</v>
      </c>
      <c r="W125" s="891">
        <f t="shared" si="93"/>
        <v>0</v>
      </c>
      <c r="X125" s="891">
        <f t="shared" si="93"/>
        <v>0</v>
      </c>
      <c r="Y125" s="891">
        <f t="shared" si="93"/>
        <v>0</v>
      </c>
      <c r="Z125" s="891">
        <f t="shared" si="93"/>
        <v>0</v>
      </c>
      <c r="AA125" s="891">
        <f t="shared" si="93"/>
        <v>0</v>
      </c>
      <c r="AB125" s="1719">
        <f t="shared" si="64"/>
        <v>0</v>
      </c>
      <c r="AC125" s="1341"/>
      <c r="AD125" s="1717"/>
      <c r="AE125" s="1719">
        <v>0</v>
      </c>
      <c r="AF125" s="1722">
        <v>0</v>
      </c>
      <c r="AG125" s="1722">
        <v>0</v>
      </c>
      <c r="AH125" s="1722">
        <v>0</v>
      </c>
      <c r="AI125" s="1722">
        <v>0</v>
      </c>
      <c r="AJ125" s="1722">
        <v>0</v>
      </c>
      <c r="AK125" s="1722">
        <f t="shared" si="65"/>
        <v>0</v>
      </c>
      <c r="AL125" s="999"/>
      <c r="AM125" s="999"/>
      <c r="AN125" s="999"/>
      <c r="AO125" s="999"/>
      <c r="AP125" s="999">
        <f t="shared" si="94"/>
        <v>0</v>
      </c>
      <c r="AQ125" s="1394"/>
      <c r="AR125" s="1394">
        <f t="shared" si="66"/>
        <v>0</v>
      </c>
      <c r="AS125" s="3343">
        <f t="shared" si="98"/>
        <v>0</v>
      </c>
      <c r="AT125" s="1719">
        <f t="shared" si="98"/>
        <v>0</v>
      </c>
      <c r="AU125" s="1719">
        <f t="shared" si="99"/>
        <v>0</v>
      </c>
      <c r="AV125" s="1719">
        <f t="shared" si="99"/>
        <v>0</v>
      </c>
      <c r="AW125" s="1719">
        <f t="shared" si="95"/>
        <v>0</v>
      </c>
      <c r="AX125" s="1719">
        <f t="shared" si="95"/>
        <v>0</v>
      </c>
      <c r="AY125" s="1719">
        <f t="shared" si="67"/>
        <v>0</v>
      </c>
      <c r="AZ125" s="3088">
        <f t="shared" si="68"/>
        <v>0</v>
      </c>
      <c r="BA125" s="3325"/>
      <c r="BB125" s="1357">
        <v>0</v>
      </c>
      <c r="BC125" s="1366">
        <v>0</v>
      </c>
      <c r="BD125" s="1366">
        <v>0</v>
      </c>
      <c r="BE125" s="1366">
        <v>0</v>
      </c>
      <c r="BF125" s="1366">
        <v>0</v>
      </c>
      <c r="BG125" s="1366">
        <f t="shared" si="69"/>
        <v>0</v>
      </c>
      <c r="BH125" s="891"/>
      <c r="BI125" s="891"/>
      <c r="BJ125" s="891"/>
      <c r="BK125" s="891">
        <f t="shared" si="96"/>
        <v>0</v>
      </c>
      <c r="BL125" s="1397"/>
      <c r="BM125" s="1397">
        <f t="shared" si="70"/>
        <v>0</v>
      </c>
      <c r="BN125" s="1366">
        <f t="shared" si="97"/>
        <v>0</v>
      </c>
      <c r="BO125" s="1366">
        <f t="shared" si="97"/>
        <v>0</v>
      </c>
      <c r="BP125" s="1366">
        <f t="shared" si="97"/>
        <v>0</v>
      </c>
      <c r="BQ125" s="1366">
        <f t="shared" si="97"/>
        <v>0</v>
      </c>
      <c r="BR125" s="1366">
        <f t="shared" si="97"/>
        <v>0</v>
      </c>
      <c r="BS125" s="1366">
        <f t="shared" si="71"/>
        <v>0</v>
      </c>
      <c r="BT125" s="891"/>
      <c r="BU125" s="891"/>
      <c r="CD125" s="3319">
        <v>0</v>
      </c>
      <c r="CE125" s="3319">
        <v>0</v>
      </c>
      <c r="CF125" s="3319">
        <v>0</v>
      </c>
      <c r="CG125" s="3319">
        <v>0</v>
      </c>
      <c r="CH125" s="3319">
        <v>0</v>
      </c>
      <c r="CI125" s="3319">
        <v>0</v>
      </c>
      <c r="CJ125" s="3319">
        <v>0</v>
      </c>
      <c r="CK125" s="3320"/>
      <c r="CL125" s="3321">
        <f t="shared" si="72"/>
        <v>0</v>
      </c>
      <c r="CM125" s="3321">
        <f t="shared" si="72"/>
        <v>0</v>
      </c>
      <c r="CN125" s="3321">
        <f t="shared" si="72"/>
        <v>0</v>
      </c>
      <c r="CO125" s="3321">
        <f t="shared" si="72"/>
        <v>0</v>
      </c>
      <c r="CP125" s="3321">
        <f t="shared" si="72"/>
        <v>0</v>
      </c>
      <c r="CQ125" s="3321">
        <f t="shared" si="72"/>
        <v>0</v>
      </c>
      <c r="CR125" s="3321">
        <f t="shared" si="72"/>
        <v>0</v>
      </c>
      <c r="CS125" s="3321"/>
      <c r="CT125" s="885">
        <v>0</v>
      </c>
      <c r="CU125" s="885">
        <v>0</v>
      </c>
      <c r="CV125" s="885">
        <v>0</v>
      </c>
      <c r="CW125" s="885">
        <v>0</v>
      </c>
      <c r="CX125" s="885">
        <v>0</v>
      </c>
      <c r="CY125" s="885">
        <v>0</v>
      </c>
      <c r="DB125" s="3321">
        <f t="shared" si="101"/>
        <v>0</v>
      </c>
      <c r="DC125" s="3321">
        <f t="shared" si="101"/>
        <v>0</v>
      </c>
      <c r="DD125" s="3321">
        <f t="shared" si="101"/>
        <v>0</v>
      </c>
      <c r="DE125" s="3321">
        <f t="shared" si="100"/>
        <v>0</v>
      </c>
      <c r="DF125" s="3321">
        <f t="shared" si="100"/>
        <v>0</v>
      </c>
      <c r="DG125" s="3321">
        <f t="shared" si="100"/>
        <v>0</v>
      </c>
      <c r="DH125" s="3321"/>
      <c r="DI125" s="885">
        <v>0</v>
      </c>
      <c r="DJ125" s="885">
        <v>0</v>
      </c>
      <c r="DK125" s="885">
        <v>0</v>
      </c>
      <c r="DL125" s="885">
        <v>0</v>
      </c>
      <c r="DM125" s="885">
        <v>0</v>
      </c>
      <c r="DP125" s="3321">
        <f t="shared" si="74"/>
        <v>0</v>
      </c>
      <c r="DQ125" s="3321">
        <f t="shared" si="74"/>
        <v>0</v>
      </c>
      <c r="DR125" s="3321">
        <f t="shared" si="74"/>
        <v>0</v>
      </c>
      <c r="DS125" s="3321">
        <f t="shared" si="74"/>
        <v>0</v>
      </c>
      <c r="DT125" s="3321">
        <f t="shared" si="74"/>
        <v>0</v>
      </c>
    </row>
    <row r="126" spans="1:124" ht="24" hidden="1">
      <c r="A126" s="1170"/>
      <c r="B126" s="1431" t="s">
        <v>996</v>
      </c>
      <c r="C126" s="1368" t="s">
        <v>964</v>
      </c>
      <c r="D126" s="3323"/>
      <c r="E126" s="1366">
        <v>0</v>
      </c>
      <c r="F126" s="1366">
        <v>0</v>
      </c>
      <c r="G126" s="1366">
        <v>0</v>
      </c>
      <c r="H126" s="1366">
        <v>0</v>
      </c>
      <c r="I126" s="1366">
        <v>0</v>
      </c>
      <c r="J126" s="1366">
        <v>0</v>
      </c>
      <c r="K126" s="1366">
        <v>0</v>
      </c>
      <c r="L126" s="1366">
        <f t="shared" si="61"/>
        <v>0</v>
      </c>
      <c r="M126" s="1440"/>
      <c r="N126" s="1440"/>
      <c r="O126" s="1440"/>
      <c r="P126" s="1440"/>
      <c r="Q126" s="1440"/>
      <c r="R126" s="1440">
        <f t="shared" si="92"/>
        <v>0</v>
      </c>
      <c r="S126" s="1440"/>
      <c r="T126" s="1440">
        <f t="shared" si="62"/>
        <v>0</v>
      </c>
      <c r="U126" s="1951">
        <f t="shared" si="93"/>
        <v>0</v>
      </c>
      <c r="V126" s="891">
        <f t="shared" si="93"/>
        <v>0</v>
      </c>
      <c r="W126" s="891">
        <f t="shared" si="93"/>
        <v>0</v>
      </c>
      <c r="X126" s="891">
        <f t="shared" si="93"/>
        <v>0</v>
      </c>
      <c r="Y126" s="891">
        <f t="shared" si="93"/>
        <v>0</v>
      </c>
      <c r="Z126" s="891">
        <f t="shared" si="93"/>
        <v>0</v>
      </c>
      <c r="AA126" s="891">
        <f t="shared" si="93"/>
        <v>0</v>
      </c>
      <c r="AB126" s="1719">
        <f t="shared" si="64"/>
        <v>0</v>
      </c>
      <c r="AC126" s="1341"/>
      <c r="AD126" s="2476"/>
      <c r="AE126" s="1719">
        <v>0</v>
      </c>
      <c r="AF126" s="1722">
        <v>0</v>
      </c>
      <c r="AG126" s="1722">
        <v>0</v>
      </c>
      <c r="AH126" s="1722">
        <v>0</v>
      </c>
      <c r="AI126" s="1722">
        <v>0</v>
      </c>
      <c r="AJ126" s="1722">
        <v>0</v>
      </c>
      <c r="AK126" s="1722">
        <f t="shared" si="65"/>
        <v>0</v>
      </c>
      <c r="AL126" s="999"/>
      <c r="AM126" s="1394"/>
      <c r="AN126" s="999"/>
      <c r="AO126" s="999"/>
      <c r="AP126" s="999">
        <f t="shared" si="94"/>
        <v>0</v>
      </c>
      <c r="AQ126" s="1394"/>
      <c r="AR126" s="1394">
        <f t="shared" si="66"/>
        <v>0</v>
      </c>
      <c r="AS126" s="3343">
        <f t="shared" si="98"/>
        <v>0</v>
      </c>
      <c r="AT126" s="1719">
        <f t="shared" si="98"/>
        <v>0</v>
      </c>
      <c r="AU126" s="1719">
        <f t="shared" si="99"/>
        <v>0</v>
      </c>
      <c r="AV126" s="1719">
        <f t="shared" si="99"/>
        <v>0</v>
      </c>
      <c r="AW126" s="1719">
        <f t="shared" si="95"/>
        <v>0</v>
      </c>
      <c r="AX126" s="1719">
        <f t="shared" si="95"/>
        <v>0</v>
      </c>
      <c r="AY126" s="1719">
        <f t="shared" si="67"/>
        <v>0</v>
      </c>
      <c r="AZ126" s="3088">
        <f t="shared" si="68"/>
        <v>0</v>
      </c>
      <c r="BA126" s="3325"/>
      <c r="BB126" s="1357">
        <v>0</v>
      </c>
      <c r="BC126" s="1366">
        <v>0</v>
      </c>
      <c r="BD126" s="1366">
        <v>0</v>
      </c>
      <c r="BE126" s="1366">
        <v>0</v>
      </c>
      <c r="BF126" s="1366">
        <v>0</v>
      </c>
      <c r="BG126" s="1366">
        <f t="shared" si="69"/>
        <v>0</v>
      </c>
      <c r="BH126" s="891"/>
      <c r="BI126" s="891"/>
      <c r="BJ126" s="891"/>
      <c r="BK126" s="891">
        <f t="shared" si="96"/>
        <v>0</v>
      </c>
      <c r="BL126" s="1397"/>
      <c r="BM126" s="1397">
        <f t="shared" si="70"/>
        <v>0</v>
      </c>
      <c r="BN126" s="1366">
        <f t="shared" si="97"/>
        <v>0</v>
      </c>
      <c r="BO126" s="1366">
        <f t="shared" si="97"/>
        <v>0</v>
      </c>
      <c r="BP126" s="1366">
        <f t="shared" si="97"/>
        <v>0</v>
      </c>
      <c r="BQ126" s="1366">
        <f t="shared" si="97"/>
        <v>0</v>
      </c>
      <c r="BR126" s="1366">
        <f t="shared" si="97"/>
        <v>0</v>
      </c>
      <c r="BS126" s="1366">
        <f t="shared" si="71"/>
        <v>0</v>
      </c>
      <c r="BT126" s="891"/>
      <c r="BU126" s="891"/>
      <c r="CD126" s="3319">
        <v>1</v>
      </c>
      <c r="CE126" s="3319">
        <v>13322.1</v>
      </c>
      <c r="CF126" s="3319">
        <v>0</v>
      </c>
      <c r="CG126" s="3319">
        <v>0</v>
      </c>
      <c r="CH126" s="3319">
        <v>0</v>
      </c>
      <c r="CI126" s="3319">
        <v>0</v>
      </c>
      <c r="CJ126" s="3319">
        <v>0</v>
      </c>
      <c r="CK126" s="3320"/>
      <c r="CL126" s="3321">
        <f t="shared" si="72"/>
        <v>1</v>
      </c>
      <c r="CM126" s="3321">
        <f t="shared" si="72"/>
        <v>13322.1</v>
      </c>
      <c r="CN126" s="3321">
        <f t="shared" si="72"/>
        <v>0</v>
      </c>
      <c r="CO126" s="3321">
        <f t="shared" si="72"/>
        <v>0</v>
      </c>
      <c r="CP126" s="3321">
        <f t="shared" si="72"/>
        <v>0</v>
      </c>
      <c r="CQ126" s="3321">
        <f t="shared" si="72"/>
        <v>0</v>
      </c>
      <c r="CR126" s="3321">
        <f t="shared" si="72"/>
        <v>0</v>
      </c>
      <c r="CS126" s="3321"/>
      <c r="CT126" s="885">
        <v>0</v>
      </c>
      <c r="CU126" s="885">
        <v>0</v>
      </c>
      <c r="CV126" s="885">
        <v>0</v>
      </c>
      <c r="CW126" s="885">
        <v>0</v>
      </c>
      <c r="CX126" s="885">
        <v>0</v>
      </c>
      <c r="CY126" s="885">
        <v>0</v>
      </c>
      <c r="DB126" s="3321">
        <f t="shared" si="101"/>
        <v>0</v>
      </c>
      <c r="DC126" s="3321">
        <f t="shared" si="101"/>
        <v>0</v>
      </c>
      <c r="DD126" s="3321">
        <f t="shared" si="101"/>
        <v>0</v>
      </c>
      <c r="DE126" s="3321">
        <f t="shared" si="100"/>
        <v>0</v>
      </c>
      <c r="DF126" s="3321">
        <f t="shared" si="100"/>
        <v>0</v>
      </c>
      <c r="DG126" s="3321">
        <f t="shared" si="100"/>
        <v>0</v>
      </c>
      <c r="DH126" s="3321"/>
      <c r="DI126" s="885">
        <v>0</v>
      </c>
      <c r="DJ126" s="885">
        <v>0</v>
      </c>
      <c r="DK126" s="885">
        <v>0</v>
      </c>
      <c r="DL126" s="885">
        <v>0</v>
      </c>
      <c r="DM126" s="885">
        <v>0</v>
      </c>
      <c r="DP126" s="3321">
        <f t="shared" si="74"/>
        <v>0</v>
      </c>
      <c r="DQ126" s="3321">
        <f t="shared" si="74"/>
        <v>0</v>
      </c>
      <c r="DR126" s="3321">
        <f t="shared" si="74"/>
        <v>0</v>
      </c>
      <c r="DS126" s="3321">
        <f t="shared" si="74"/>
        <v>0</v>
      </c>
      <c r="DT126" s="3321">
        <f t="shared" si="74"/>
        <v>0</v>
      </c>
    </row>
    <row r="127" spans="1:124" ht="15.75" hidden="1" customHeight="1">
      <c r="A127" s="1170"/>
      <c r="B127" s="1431"/>
      <c r="C127" s="1368"/>
      <c r="D127" s="3323"/>
      <c r="E127" s="1366">
        <v>0</v>
      </c>
      <c r="F127" s="1366">
        <v>0</v>
      </c>
      <c r="G127" s="1366">
        <v>0</v>
      </c>
      <c r="H127" s="1366">
        <v>0</v>
      </c>
      <c r="I127" s="1366">
        <v>0</v>
      </c>
      <c r="J127" s="1366">
        <v>0</v>
      </c>
      <c r="K127" s="1366">
        <v>0</v>
      </c>
      <c r="L127" s="1366">
        <f t="shared" si="61"/>
        <v>0</v>
      </c>
      <c r="M127" s="1440"/>
      <c r="N127" s="1440"/>
      <c r="O127" s="1440"/>
      <c r="P127" s="1440"/>
      <c r="Q127" s="1440"/>
      <c r="R127" s="1440">
        <f t="shared" si="92"/>
        <v>0</v>
      </c>
      <c r="S127" s="1440"/>
      <c r="T127" s="1440">
        <f t="shared" si="62"/>
        <v>0</v>
      </c>
      <c r="U127" s="1951">
        <f t="shared" si="93"/>
        <v>0</v>
      </c>
      <c r="V127" s="891">
        <f t="shared" si="93"/>
        <v>0</v>
      </c>
      <c r="W127" s="891">
        <f t="shared" si="93"/>
        <v>0</v>
      </c>
      <c r="X127" s="891">
        <f t="shared" si="93"/>
        <v>0</v>
      </c>
      <c r="Y127" s="891">
        <f t="shared" si="93"/>
        <v>0</v>
      </c>
      <c r="Z127" s="891">
        <f t="shared" si="93"/>
        <v>0</v>
      </c>
      <c r="AA127" s="891">
        <f t="shared" si="93"/>
        <v>0</v>
      </c>
      <c r="AB127" s="1719">
        <f t="shared" si="64"/>
        <v>0</v>
      </c>
      <c r="AC127" s="1341"/>
      <c r="AD127" s="1717"/>
      <c r="AE127" s="1719">
        <v>0</v>
      </c>
      <c r="AF127" s="1722">
        <v>0</v>
      </c>
      <c r="AG127" s="1722">
        <v>0</v>
      </c>
      <c r="AH127" s="1722">
        <v>0</v>
      </c>
      <c r="AI127" s="1722">
        <v>0</v>
      </c>
      <c r="AJ127" s="1722">
        <v>0</v>
      </c>
      <c r="AK127" s="1722">
        <f t="shared" si="65"/>
        <v>0</v>
      </c>
      <c r="AL127" s="999"/>
      <c r="AM127" s="1394"/>
      <c r="AN127" s="999"/>
      <c r="AO127" s="999">
        <f t="shared" ref="AO127:AO134" si="102">AP127/24</f>
        <v>0</v>
      </c>
      <c r="AP127" s="999">
        <f t="shared" si="94"/>
        <v>0</v>
      </c>
      <c r="AQ127" s="1394"/>
      <c r="AR127" s="1394">
        <f t="shared" si="66"/>
        <v>0</v>
      </c>
      <c r="AS127" s="3343">
        <f t="shared" si="98"/>
        <v>0</v>
      </c>
      <c r="AT127" s="1719">
        <f t="shared" si="98"/>
        <v>0</v>
      </c>
      <c r="AU127" s="1719">
        <f t="shared" si="99"/>
        <v>0</v>
      </c>
      <c r="AV127" s="1719">
        <f t="shared" si="99"/>
        <v>0</v>
      </c>
      <c r="AW127" s="1719">
        <f t="shared" si="95"/>
        <v>0</v>
      </c>
      <c r="AX127" s="1719">
        <f t="shared" si="95"/>
        <v>0</v>
      </c>
      <c r="AY127" s="1719">
        <f t="shared" si="67"/>
        <v>0</v>
      </c>
      <c r="AZ127" s="3088">
        <f t="shared" si="68"/>
        <v>0</v>
      </c>
      <c r="BA127" s="3325"/>
      <c r="BB127" s="1357">
        <v>0</v>
      </c>
      <c r="BC127" s="1366">
        <v>0</v>
      </c>
      <c r="BD127" s="1366">
        <v>0</v>
      </c>
      <c r="BE127" s="1366">
        <v>0</v>
      </c>
      <c r="BF127" s="1366">
        <v>0</v>
      </c>
      <c r="BG127" s="1366">
        <f t="shared" si="69"/>
        <v>0</v>
      </c>
      <c r="BH127" s="891"/>
      <c r="BI127" s="891"/>
      <c r="BJ127" s="891"/>
      <c r="BK127" s="891">
        <f t="shared" si="96"/>
        <v>0</v>
      </c>
      <c r="BL127" s="1397"/>
      <c r="BM127" s="1397">
        <f t="shared" si="70"/>
        <v>0</v>
      </c>
      <c r="BN127" s="1366">
        <f t="shared" si="97"/>
        <v>0</v>
      </c>
      <c r="BO127" s="1366">
        <f t="shared" si="97"/>
        <v>0</v>
      </c>
      <c r="BP127" s="1366">
        <f t="shared" si="97"/>
        <v>0</v>
      </c>
      <c r="BQ127" s="1366">
        <f t="shared" si="97"/>
        <v>0</v>
      </c>
      <c r="BR127" s="1366">
        <f t="shared" si="97"/>
        <v>0</v>
      </c>
      <c r="BS127" s="1366">
        <f t="shared" si="71"/>
        <v>0</v>
      </c>
      <c r="BT127" s="891"/>
      <c r="BU127" s="891"/>
      <c r="CD127" s="3319">
        <v>0</v>
      </c>
      <c r="CE127" s="3319">
        <v>0</v>
      </c>
      <c r="CF127" s="3319">
        <v>0</v>
      </c>
      <c r="CG127" s="3319">
        <v>0</v>
      </c>
      <c r="CH127" s="3319">
        <v>0</v>
      </c>
      <c r="CI127" s="3319">
        <v>0</v>
      </c>
      <c r="CJ127" s="3319">
        <v>0</v>
      </c>
      <c r="CK127" s="3320"/>
      <c r="CL127" s="3321">
        <f t="shared" si="72"/>
        <v>0</v>
      </c>
      <c r="CM127" s="3321">
        <f t="shared" si="72"/>
        <v>0</v>
      </c>
      <c r="CN127" s="3321">
        <f t="shared" si="72"/>
        <v>0</v>
      </c>
      <c r="CO127" s="3321">
        <f t="shared" si="72"/>
        <v>0</v>
      </c>
      <c r="CP127" s="3321">
        <f t="shared" si="72"/>
        <v>0</v>
      </c>
      <c r="CQ127" s="3321">
        <f t="shared" si="72"/>
        <v>0</v>
      </c>
      <c r="CR127" s="3321">
        <f t="shared" si="72"/>
        <v>0</v>
      </c>
      <c r="CS127" s="3321"/>
      <c r="CT127" s="885">
        <v>0</v>
      </c>
      <c r="CU127" s="885">
        <v>0</v>
      </c>
      <c r="CV127" s="885">
        <v>0</v>
      </c>
      <c r="CW127" s="885">
        <v>0</v>
      </c>
      <c r="CX127" s="885">
        <v>0</v>
      </c>
      <c r="CY127" s="885">
        <v>0</v>
      </c>
      <c r="DB127" s="3321">
        <f t="shared" si="101"/>
        <v>0</v>
      </c>
      <c r="DC127" s="3321">
        <f t="shared" si="101"/>
        <v>0</v>
      </c>
      <c r="DD127" s="3321">
        <f t="shared" si="101"/>
        <v>0</v>
      </c>
      <c r="DE127" s="3321">
        <f t="shared" si="100"/>
        <v>0</v>
      </c>
      <c r="DF127" s="3321">
        <f t="shared" si="100"/>
        <v>0</v>
      </c>
      <c r="DG127" s="3321">
        <f t="shared" si="100"/>
        <v>0</v>
      </c>
      <c r="DH127" s="3321"/>
      <c r="DI127" s="885">
        <v>0</v>
      </c>
      <c r="DJ127" s="885">
        <v>0</v>
      </c>
      <c r="DK127" s="885">
        <v>0</v>
      </c>
      <c r="DL127" s="885">
        <v>0</v>
      </c>
      <c r="DM127" s="885">
        <v>0</v>
      </c>
      <c r="DP127" s="3321">
        <f t="shared" si="74"/>
        <v>0</v>
      </c>
      <c r="DQ127" s="3321">
        <f t="shared" si="74"/>
        <v>0</v>
      </c>
      <c r="DR127" s="3321">
        <f t="shared" si="74"/>
        <v>0</v>
      </c>
      <c r="DS127" s="3321">
        <f t="shared" si="74"/>
        <v>0</v>
      </c>
      <c r="DT127" s="3321">
        <f t="shared" si="74"/>
        <v>0</v>
      </c>
    </row>
    <row r="128" spans="1:124" ht="15.75" hidden="1" customHeight="1">
      <c r="A128" s="1170"/>
      <c r="B128" s="1431"/>
      <c r="C128" s="1368"/>
      <c r="D128" s="3323"/>
      <c r="E128" s="1366">
        <v>0</v>
      </c>
      <c r="F128" s="1366">
        <v>0</v>
      </c>
      <c r="G128" s="1366">
        <v>0</v>
      </c>
      <c r="H128" s="1366">
        <v>0</v>
      </c>
      <c r="I128" s="1366">
        <v>0</v>
      </c>
      <c r="J128" s="1366">
        <v>0</v>
      </c>
      <c r="K128" s="1366">
        <v>0</v>
      </c>
      <c r="L128" s="1366">
        <f t="shared" si="61"/>
        <v>0</v>
      </c>
      <c r="M128" s="1440"/>
      <c r="N128" s="1440"/>
      <c r="O128" s="1440"/>
      <c r="P128" s="1440"/>
      <c r="Q128" s="1440"/>
      <c r="R128" s="1440">
        <f t="shared" si="92"/>
        <v>0</v>
      </c>
      <c r="S128" s="1440"/>
      <c r="T128" s="1440">
        <f t="shared" si="62"/>
        <v>0</v>
      </c>
      <c r="U128" s="1951">
        <f t="shared" si="93"/>
        <v>0</v>
      </c>
      <c r="V128" s="891">
        <f t="shared" si="93"/>
        <v>0</v>
      </c>
      <c r="W128" s="891">
        <f t="shared" si="93"/>
        <v>0</v>
      </c>
      <c r="X128" s="891">
        <f t="shared" si="93"/>
        <v>0</v>
      </c>
      <c r="Y128" s="891">
        <f t="shared" si="93"/>
        <v>0</v>
      </c>
      <c r="Z128" s="891">
        <f t="shared" si="93"/>
        <v>0</v>
      </c>
      <c r="AA128" s="891">
        <f t="shared" si="93"/>
        <v>0</v>
      </c>
      <c r="AB128" s="1719">
        <f t="shared" si="64"/>
        <v>0</v>
      </c>
      <c r="AC128" s="1341"/>
      <c r="AD128" s="1717"/>
      <c r="AE128" s="1719">
        <v>0</v>
      </c>
      <c r="AF128" s="1722">
        <v>0</v>
      </c>
      <c r="AG128" s="1722">
        <v>0</v>
      </c>
      <c r="AH128" s="1722">
        <v>0</v>
      </c>
      <c r="AI128" s="1722">
        <v>0</v>
      </c>
      <c r="AJ128" s="1722">
        <v>0</v>
      </c>
      <c r="AK128" s="1722">
        <f t="shared" si="65"/>
        <v>0</v>
      </c>
      <c r="AL128" s="999"/>
      <c r="AM128" s="1394"/>
      <c r="AN128" s="999"/>
      <c r="AO128" s="999">
        <f t="shared" si="102"/>
        <v>0</v>
      </c>
      <c r="AP128" s="999">
        <f t="shared" si="94"/>
        <v>0</v>
      </c>
      <c r="AQ128" s="1394"/>
      <c r="AR128" s="1394">
        <f t="shared" si="66"/>
        <v>0</v>
      </c>
      <c r="AS128" s="3343">
        <f t="shared" si="98"/>
        <v>0</v>
      </c>
      <c r="AT128" s="1719">
        <f t="shared" si="98"/>
        <v>0</v>
      </c>
      <c r="AU128" s="1719">
        <f t="shared" si="99"/>
        <v>0</v>
      </c>
      <c r="AV128" s="1719">
        <f t="shared" si="99"/>
        <v>0</v>
      </c>
      <c r="AW128" s="1719">
        <f t="shared" si="95"/>
        <v>0</v>
      </c>
      <c r="AX128" s="1719">
        <f t="shared" si="95"/>
        <v>0</v>
      </c>
      <c r="AY128" s="1719">
        <f t="shared" si="67"/>
        <v>0</v>
      </c>
      <c r="AZ128" s="3088">
        <f t="shared" si="68"/>
        <v>0</v>
      </c>
      <c r="BA128" s="3325"/>
      <c r="BB128" s="1357">
        <v>0</v>
      </c>
      <c r="BC128" s="1366">
        <v>0</v>
      </c>
      <c r="BD128" s="1366">
        <v>0</v>
      </c>
      <c r="BE128" s="1366">
        <v>0</v>
      </c>
      <c r="BF128" s="1366">
        <v>0</v>
      </c>
      <c r="BG128" s="1366">
        <f t="shared" si="69"/>
        <v>0</v>
      </c>
      <c r="BH128" s="891"/>
      <c r="BI128" s="891"/>
      <c r="BJ128" s="891"/>
      <c r="BK128" s="891">
        <f t="shared" si="96"/>
        <v>0</v>
      </c>
      <c r="BL128" s="1397"/>
      <c r="BM128" s="1397">
        <f t="shared" si="70"/>
        <v>0</v>
      </c>
      <c r="BN128" s="1366">
        <f t="shared" si="97"/>
        <v>0</v>
      </c>
      <c r="BO128" s="1366">
        <f t="shared" si="97"/>
        <v>0</v>
      </c>
      <c r="BP128" s="1366">
        <f t="shared" si="97"/>
        <v>0</v>
      </c>
      <c r="BQ128" s="1366">
        <f t="shared" si="97"/>
        <v>0</v>
      </c>
      <c r="BR128" s="1366">
        <f t="shared" si="97"/>
        <v>0</v>
      </c>
      <c r="BS128" s="1366">
        <f t="shared" si="71"/>
        <v>0</v>
      </c>
      <c r="BT128" s="891"/>
      <c r="BU128" s="891"/>
      <c r="CD128" s="3319">
        <v>0</v>
      </c>
      <c r="CE128" s="3319">
        <v>0</v>
      </c>
      <c r="CF128" s="3319">
        <v>0</v>
      </c>
      <c r="CG128" s="3319">
        <v>0</v>
      </c>
      <c r="CH128" s="3319">
        <v>0</v>
      </c>
      <c r="CI128" s="3319">
        <v>0</v>
      </c>
      <c r="CJ128" s="3319">
        <v>0</v>
      </c>
      <c r="CK128" s="3320"/>
      <c r="CL128" s="3321">
        <f t="shared" si="72"/>
        <v>0</v>
      </c>
      <c r="CM128" s="3321">
        <f t="shared" si="72"/>
        <v>0</v>
      </c>
      <c r="CN128" s="3321">
        <f t="shared" si="72"/>
        <v>0</v>
      </c>
      <c r="CO128" s="3321">
        <f t="shared" si="72"/>
        <v>0</v>
      </c>
      <c r="CP128" s="3321">
        <f t="shared" si="72"/>
        <v>0</v>
      </c>
      <c r="CQ128" s="3321">
        <f t="shared" si="72"/>
        <v>0</v>
      </c>
      <c r="CR128" s="3321">
        <f t="shared" si="72"/>
        <v>0</v>
      </c>
      <c r="CS128" s="3321"/>
      <c r="CT128" s="885">
        <v>0</v>
      </c>
      <c r="CU128" s="885">
        <v>0</v>
      </c>
      <c r="CV128" s="885">
        <v>0</v>
      </c>
      <c r="CW128" s="885">
        <v>0</v>
      </c>
      <c r="CX128" s="885">
        <v>0</v>
      </c>
      <c r="CY128" s="885">
        <v>0</v>
      </c>
      <c r="DB128" s="3321">
        <f t="shared" si="101"/>
        <v>0</v>
      </c>
      <c r="DC128" s="3321">
        <f t="shared" si="101"/>
        <v>0</v>
      </c>
      <c r="DD128" s="3321">
        <f t="shared" si="101"/>
        <v>0</v>
      </c>
      <c r="DE128" s="3321">
        <f t="shared" si="100"/>
        <v>0</v>
      </c>
      <c r="DF128" s="3321">
        <f t="shared" si="100"/>
        <v>0</v>
      </c>
      <c r="DG128" s="3321">
        <f t="shared" si="100"/>
        <v>0</v>
      </c>
      <c r="DH128" s="3321"/>
      <c r="DI128" s="885">
        <v>0</v>
      </c>
      <c r="DJ128" s="885">
        <v>0</v>
      </c>
      <c r="DK128" s="885">
        <v>0</v>
      </c>
      <c r="DL128" s="885">
        <v>0</v>
      </c>
      <c r="DM128" s="885">
        <v>0</v>
      </c>
      <c r="DP128" s="3321">
        <f t="shared" si="74"/>
        <v>0</v>
      </c>
      <c r="DQ128" s="3321">
        <f t="shared" si="74"/>
        <v>0</v>
      </c>
      <c r="DR128" s="3321">
        <f t="shared" si="74"/>
        <v>0</v>
      </c>
      <c r="DS128" s="3321">
        <f t="shared" si="74"/>
        <v>0</v>
      </c>
      <c r="DT128" s="3321">
        <f t="shared" si="74"/>
        <v>0</v>
      </c>
    </row>
    <row r="129" spans="1:124" ht="15.75" hidden="1" customHeight="1">
      <c r="A129" s="1170"/>
      <c r="B129" s="1431"/>
      <c r="C129" s="1368"/>
      <c r="D129" s="3323"/>
      <c r="E129" s="1366">
        <v>0</v>
      </c>
      <c r="F129" s="1366">
        <v>0</v>
      </c>
      <c r="G129" s="1366">
        <v>0</v>
      </c>
      <c r="H129" s="1366">
        <v>0</v>
      </c>
      <c r="I129" s="1366">
        <v>0</v>
      </c>
      <c r="J129" s="1366">
        <v>0</v>
      </c>
      <c r="K129" s="1366">
        <v>0</v>
      </c>
      <c r="L129" s="1366">
        <f t="shared" si="61"/>
        <v>0</v>
      </c>
      <c r="M129" s="1440"/>
      <c r="N129" s="1440"/>
      <c r="O129" s="1440"/>
      <c r="P129" s="1440"/>
      <c r="Q129" s="1440"/>
      <c r="R129" s="1440">
        <f t="shared" si="92"/>
        <v>0</v>
      </c>
      <c r="S129" s="1440"/>
      <c r="T129" s="1440">
        <f t="shared" si="62"/>
        <v>0</v>
      </c>
      <c r="U129" s="1951">
        <f t="shared" si="93"/>
        <v>0</v>
      </c>
      <c r="V129" s="891">
        <f t="shared" si="93"/>
        <v>0</v>
      </c>
      <c r="W129" s="891">
        <f t="shared" si="93"/>
        <v>0</v>
      </c>
      <c r="X129" s="891">
        <f t="shared" si="93"/>
        <v>0</v>
      </c>
      <c r="Y129" s="891">
        <f t="shared" si="93"/>
        <v>0</v>
      </c>
      <c r="Z129" s="891">
        <f t="shared" si="93"/>
        <v>0</v>
      </c>
      <c r="AA129" s="891">
        <f t="shared" si="93"/>
        <v>0</v>
      </c>
      <c r="AB129" s="1719">
        <f t="shared" si="64"/>
        <v>0</v>
      </c>
      <c r="AC129" s="1341"/>
      <c r="AD129" s="1717"/>
      <c r="AE129" s="1719">
        <v>0</v>
      </c>
      <c r="AF129" s="1722">
        <v>0</v>
      </c>
      <c r="AG129" s="1722">
        <v>0</v>
      </c>
      <c r="AH129" s="1722">
        <v>0</v>
      </c>
      <c r="AI129" s="1722">
        <v>0</v>
      </c>
      <c r="AJ129" s="1722">
        <v>0</v>
      </c>
      <c r="AK129" s="1722">
        <f t="shared" si="65"/>
        <v>0</v>
      </c>
      <c r="AL129" s="999"/>
      <c r="AM129" s="1394"/>
      <c r="AN129" s="999"/>
      <c r="AO129" s="999">
        <f t="shared" si="102"/>
        <v>0</v>
      </c>
      <c r="AP129" s="999">
        <f t="shared" si="94"/>
        <v>0</v>
      </c>
      <c r="AQ129" s="1394"/>
      <c r="AR129" s="1394">
        <f t="shared" si="66"/>
        <v>0</v>
      </c>
      <c r="AS129" s="3343">
        <f t="shared" si="98"/>
        <v>0</v>
      </c>
      <c r="AT129" s="1719">
        <f t="shared" si="98"/>
        <v>0</v>
      </c>
      <c r="AU129" s="1719">
        <f t="shared" si="99"/>
        <v>0</v>
      </c>
      <c r="AV129" s="1719">
        <f t="shared" si="99"/>
        <v>0</v>
      </c>
      <c r="AW129" s="1719">
        <f t="shared" si="95"/>
        <v>0</v>
      </c>
      <c r="AX129" s="1719">
        <f t="shared" si="95"/>
        <v>0</v>
      </c>
      <c r="AY129" s="1719">
        <f t="shared" si="67"/>
        <v>0</v>
      </c>
      <c r="AZ129" s="3088">
        <f t="shared" si="68"/>
        <v>0</v>
      </c>
      <c r="BA129" s="3325"/>
      <c r="BB129" s="1357">
        <v>0</v>
      </c>
      <c r="BC129" s="1366">
        <v>0</v>
      </c>
      <c r="BD129" s="1366">
        <v>0</v>
      </c>
      <c r="BE129" s="1366">
        <v>0</v>
      </c>
      <c r="BF129" s="1366">
        <v>0</v>
      </c>
      <c r="BG129" s="1366">
        <f t="shared" si="69"/>
        <v>0</v>
      </c>
      <c r="BH129" s="891"/>
      <c r="BI129" s="891"/>
      <c r="BJ129" s="891"/>
      <c r="BK129" s="891">
        <f t="shared" si="96"/>
        <v>0</v>
      </c>
      <c r="BL129" s="1397"/>
      <c r="BM129" s="1397">
        <f t="shared" si="70"/>
        <v>0</v>
      </c>
      <c r="BN129" s="1366">
        <f t="shared" si="97"/>
        <v>0</v>
      </c>
      <c r="BO129" s="1366">
        <f t="shared" si="97"/>
        <v>0</v>
      </c>
      <c r="BP129" s="1366">
        <f t="shared" si="97"/>
        <v>0</v>
      </c>
      <c r="BQ129" s="1366">
        <f t="shared" si="97"/>
        <v>0</v>
      </c>
      <c r="BR129" s="1366">
        <f t="shared" si="97"/>
        <v>0</v>
      </c>
      <c r="BS129" s="1366">
        <f t="shared" si="71"/>
        <v>0</v>
      </c>
      <c r="BT129" s="891"/>
      <c r="BU129" s="891"/>
      <c r="CD129" s="3319">
        <v>0</v>
      </c>
      <c r="CE129" s="3319">
        <v>0</v>
      </c>
      <c r="CF129" s="3319">
        <v>0</v>
      </c>
      <c r="CG129" s="3319">
        <v>0</v>
      </c>
      <c r="CH129" s="3319">
        <v>0</v>
      </c>
      <c r="CI129" s="3319">
        <v>0</v>
      </c>
      <c r="CJ129" s="3319">
        <v>0</v>
      </c>
      <c r="CK129" s="3320"/>
      <c r="CL129" s="3321">
        <f t="shared" si="72"/>
        <v>0</v>
      </c>
      <c r="CM129" s="3321">
        <f t="shared" si="72"/>
        <v>0</v>
      </c>
      <c r="CN129" s="3321">
        <f t="shared" si="72"/>
        <v>0</v>
      </c>
      <c r="CO129" s="3321">
        <f t="shared" si="72"/>
        <v>0</v>
      </c>
      <c r="CP129" s="3321">
        <f t="shared" si="72"/>
        <v>0</v>
      </c>
      <c r="CQ129" s="3321">
        <f t="shared" si="72"/>
        <v>0</v>
      </c>
      <c r="CR129" s="3321">
        <f t="shared" si="72"/>
        <v>0</v>
      </c>
      <c r="CS129" s="3321"/>
      <c r="CT129" s="885">
        <v>0</v>
      </c>
      <c r="CU129" s="885">
        <v>0</v>
      </c>
      <c r="CV129" s="885">
        <v>0</v>
      </c>
      <c r="CW129" s="885">
        <v>0</v>
      </c>
      <c r="CX129" s="885">
        <v>0</v>
      </c>
      <c r="CY129" s="885">
        <v>0</v>
      </c>
      <c r="DB129" s="3321">
        <f t="shared" si="101"/>
        <v>0</v>
      </c>
      <c r="DC129" s="3321">
        <f t="shared" si="101"/>
        <v>0</v>
      </c>
      <c r="DD129" s="3321">
        <f t="shared" si="101"/>
        <v>0</v>
      </c>
      <c r="DE129" s="3321">
        <f t="shared" si="100"/>
        <v>0</v>
      </c>
      <c r="DF129" s="3321">
        <f t="shared" si="100"/>
        <v>0</v>
      </c>
      <c r="DG129" s="3321">
        <f t="shared" si="100"/>
        <v>0</v>
      </c>
      <c r="DH129" s="3321"/>
      <c r="DI129" s="885">
        <v>0</v>
      </c>
      <c r="DJ129" s="885">
        <v>0</v>
      </c>
      <c r="DK129" s="885">
        <v>0</v>
      </c>
      <c r="DL129" s="885">
        <v>0</v>
      </c>
      <c r="DM129" s="885">
        <v>0</v>
      </c>
      <c r="DP129" s="3321">
        <f t="shared" si="74"/>
        <v>0</v>
      </c>
      <c r="DQ129" s="3321">
        <f t="shared" si="74"/>
        <v>0</v>
      </c>
      <c r="DR129" s="3321">
        <f t="shared" si="74"/>
        <v>0</v>
      </c>
      <c r="DS129" s="3321">
        <f t="shared" si="74"/>
        <v>0</v>
      </c>
      <c r="DT129" s="3321">
        <f t="shared" si="74"/>
        <v>0</v>
      </c>
    </row>
    <row r="130" spans="1:124" ht="15.75" hidden="1" customHeight="1">
      <c r="A130" s="1170"/>
      <c r="B130" s="1431"/>
      <c r="C130" s="1368"/>
      <c r="D130" s="3323"/>
      <c r="E130" s="1366">
        <v>0</v>
      </c>
      <c r="F130" s="1366">
        <v>0</v>
      </c>
      <c r="G130" s="1366">
        <v>0</v>
      </c>
      <c r="H130" s="1366">
        <v>0</v>
      </c>
      <c r="I130" s="1366">
        <v>0</v>
      </c>
      <c r="J130" s="1366">
        <v>0</v>
      </c>
      <c r="K130" s="1366">
        <v>0</v>
      </c>
      <c r="L130" s="1366">
        <f t="shared" si="61"/>
        <v>0</v>
      </c>
      <c r="M130" s="1440"/>
      <c r="N130" s="1440"/>
      <c r="O130" s="1440"/>
      <c r="P130" s="1440"/>
      <c r="Q130" s="1440"/>
      <c r="R130" s="1440">
        <f t="shared" si="92"/>
        <v>0</v>
      </c>
      <c r="S130" s="1440"/>
      <c r="T130" s="1440">
        <f t="shared" si="62"/>
        <v>0</v>
      </c>
      <c r="U130" s="1951">
        <f t="shared" si="93"/>
        <v>0</v>
      </c>
      <c r="V130" s="891">
        <f t="shared" si="93"/>
        <v>0</v>
      </c>
      <c r="W130" s="891">
        <f t="shared" si="93"/>
        <v>0</v>
      </c>
      <c r="X130" s="891">
        <f t="shared" si="93"/>
        <v>0</v>
      </c>
      <c r="Y130" s="891">
        <f t="shared" si="93"/>
        <v>0</v>
      </c>
      <c r="Z130" s="891">
        <f t="shared" si="93"/>
        <v>0</v>
      </c>
      <c r="AA130" s="891">
        <f t="shared" si="93"/>
        <v>0</v>
      </c>
      <c r="AB130" s="1719">
        <f t="shared" si="64"/>
        <v>0</v>
      </c>
      <c r="AC130" s="1341"/>
      <c r="AD130" s="1717"/>
      <c r="AE130" s="1719">
        <v>0</v>
      </c>
      <c r="AF130" s="1722">
        <v>0</v>
      </c>
      <c r="AG130" s="1722">
        <v>0</v>
      </c>
      <c r="AH130" s="1722">
        <v>0</v>
      </c>
      <c r="AI130" s="1722">
        <v>0</v>
      </c>
      <c r="AJ130" s="1722">
        <v>0</v>
      </c>
      <c r="AK130" s="1722">
        <f t="shared" si="65"/>
        <v>0</v>
      </c>
      <c r="AL130" s="999"/>
      <c r="AM130" s="1394"/>
      <c r="AN130" s="999"/>
      <c r="AO130" s="999">
        <f t="shared" si="102"/>
        <v>0</v>
      </c>
      <c r="AP130" s="999">
        <f t="shared" si="94"/>
        <v>0</v>
      </c>
      <c r="AQ130" s="1394"/>
      <c r="AR130" s="1394">
        <f t="shared" si="66"/>
        <v>0</v>
      </c>
      <c r="AS130" s="3343">
        <f t="shared" si="98"/>
        <v>0</v>
      </c>
      <c r="AT130" s="1719">
        <f t="shared" si="98"/>
        <v>0</v>
      </c>
      <c r="AU130" s="1719">
        <f t="shared" si="99"/>
        <v>0</v>
      </c>
      <c r="AV130" s="1719">
        <f t="shared" si="99"/>
        <v>0</v>
      </c>
      <c r="AW130" s="1719">
        <f t="shared" si="95"/>
        <v>0</v>
      </c>
      <c r="AX130" s="1719">
        <f t="shared" si="95"/>
        <v>0</v>
      </c>
      <c r="AY130" s="1719">
        <f t="shared" si="67"/>
        <v>0</v>
      </c>
      <c r="AZ130" s="3088">
        <f t="shared" si="68"/>
        <v>0</v>
      </c>
      <c r="BA130" s="3325"/>
      <c r="BB130" s="1357">
        <v>0</v>
      </c>
      <c r="BC130" s="1366">
        <v>0</v>
      </c>
      <c r="BD130" s="1366">
        <v>0</v>
      </c>
      <c r="BE130" s="1366">
        <v>0</v>
      </c>
      <c r="BF130" s="1366">
        <v>0</v>
      </c>
      <c r="BG130" s="1366">
        <f t="shared" si="69"/>
        <v>0</v>
      </c>
      <c r="BH130" s="891"/>
      <c r="BI130" s="891"/>
      <c r="BJ130" s="891"/>
      <c r="BK130" s="891">
        <f t="shared" si="96"/>
        <v>0</v>
      </c>
      <c r="BL130" s="1397"/>
      <c r="BM130" s="1397">
        <f t="shared" si="70"/>
        <v>0</v>
      </c>
      <c r="BN130" s="1366">
        <f t="shared" si="97"/>
        <v>0</v>
      </c>
      <c r="BO130" s="1366">
        <f t="shared" si="97"/>
        <v>0</v>
      </c>
      <c r="BP130" s="1366">
        <f t="shared" si="97"/>
        <v>0</v>
      </c>
      <c r="BQ130" s="1366">
        <f t="shared" si="97"/>
        <v>0</v>
      </c>
      <c r="BR130" s="1366">
        <f t="shared" si="97"/>
        <v>0</v>
      </c>
      <c r="BS130" s="1366">
        <f t="shared" si="71"/>
        <v>0</v>
      </c>
      <c r="BT130" s="891"/>
      <c r="BU130" s="891"/>
      <c r="CD130" s="3319">
        <v>0</v>
      </c>
      <c r="CE130" s="3319">
        <v>0</v>
      </c>
      <c r="CF130" s="3319">
        <v>0</v>
      </c>
      <c r="CG130" s="3319">
        <v>0</v>
      </c>
      <c r="CH130" s="3319">
        <v>0</v>
      </c>
      <c r="CI130" s="3319">
        <v>0</v>
      </c>
      <c r="CJ130" s="3319">
        <v>0</v>
      </c>
      <c r="CK130" s="3320"/>
      <c r="CL130" s="3321">
        <f t="shared" ref="CL130:CR166" si="103">CD130-U130</f>
        <v>0</v>
      </c>
      <c r="CM130" s="3321">
        <f t="shared" si="103"/>
        <v>0</v>
      </c>
      <c r="CN130" s="3321">
        <f t="shared" si="103"/>
        <v>0</v>
      </c>
      <c r="CO130" s="3321">
        <f t="shared" si="103"/>
        <v>0</v>
      </c>
      <c r="CP130" s="3321">
        <f t="shared" si="103"/>
        <v>0</v>
      </c>
      <c r="CQ130" s="3321">
        <f t="shared" si="103"/>
        <v>0</v>
      </c>
      <c r="CR130" s="3321">
        <f t="shared" si="103"/>
        <v>0</v>
      </c>
      <c r="CS130" s="3321"/>
      <c r="CT130" s="885">
        <v>0</v>
      </c>
      <c r="CU130" s="885">
        <v>0</v>
      </c>
      <c r="CV130" s="885">
        <v>0</v>
      </c>
      <c r="CW130" s="885">
        <v>0</v>
      </c>
      <c r="CX130" s="885">
        <v>0</v>
      </c>
      <c r="CY130" s="885">
        <v>0</v>
      </c>
      <c r="DB130" s="3321">
        <f t="shared" si="101"/>
        <v>0</v>
      </c>
      <c r="DC130" s="3321">
        <f t="shared" si="101"/>
        <v>0</v>
      </c>
      <c r="DD130" s="3321">
        <f t="shared" si="101"/>
        <v>0</v>
      </c>
      <c r="DE130" s="3321">
        <f t="shared" si="100"/>
        <v>0</v>
      </c>
      <c r="DF130" s="3321">
        <f t="shared" si="100"/>
        <v>0</v>
      </c>
      <c r="DG130" s="3321">
        <f t="shared" si="100"/>
        <v>0</v>
      </c>
      <c r="DH130" s="3321"/>
      <c r="DI130" s="885">
        <v>0</v>
      </c>
      <c r="DJ130" s="885">
        <v>0</v>
      </c>
      <c r="DK130" s="885">
        <v>0</v>
      </c>
      <c r="DL130" s="885">
        <v>0</v>
      </c>
      <c r="DM130" s="885">
        <v>0</v>
      </c>
      <c r="DP130" s="3321">
        <f t="shared" si="74"/>
        <v>0</v>
      </c>
      <c r="DQ130" s="3321">
        <f t="shared" si="74"/>
        <v>0</v>
      </c>
      <c r="DR130" s="3321">
        <f t="shared" si="74"/>
        <v>0</v>
      </c>
      <c r="DS130" s="3321">
        <f t="shared" si="74"/>
        <v>0</v>
      </c>
      <c r="DT130" s="3321">
        <f t="shared" si="74"/>
        <v>0</v>
      </c>
    </row>
    <row r="131" spans="1:124" ht="15.75" hidden="1" customHeight="1">
      <c r="A131" s="1170"/>
      <c r="B131" s="1431"/>
      <c r="C131" s="1368"/>
      <c r="D131" s="3323"/>
      <c r="E131" s="1366">
        <v>0</v>
      </c>
      <c r="F131" s="1366">
        <v>0</v>
      </c>
      <c r="G131" s="1366">
        <v>0</v>
      </c>
      <c r="H131" s="1366">
        <v>0</v>
      </c>
      <c r="I131" s="1366">
        <v>0</v>
      </c>
      <c r="J131" s="1366">
        <v>0</v>
      </c>
      <c r="K131" s="1366">
        <v>0</v>
      </c>
      <c r="L131" s="1366">
        <f t="shared" si="61"/>
        <v>0</v>
      </c>
      <c r="M131" s="1440"/>
      <c r="N131" s="1440"/>
      <c r="O131" s="1440"/>
      <c r="P131" s="1440"/>
      <c r="Q131" s="1440"/>
      <c r="R131" s="1440">
        <f t="shared" si="92"/>
        <v>0</v>
      </c>
      <c r="S131" s="1440"/>
      <c r="T131" s="1440">
        <f t="shared" si="62"/>
        <v>0</v>
      </c>
      <c r="U131" s="1951">
        <f t="shared" si="93"/>
        <v>0</v>
      </c>
      <c r="V131" s="891">
        <f t="shared" si="93"/>
        <v>0</v>
      </c>
      <c r="W131" s="891">
        <f t="shared" si="93"/>
        <v>0</v>
      </c>
      <c r="X131" s="891">
        <f t="shared" si="93"/>
        <v>0</v>
      </c>
      <c r="Y131" s="891">
        <f t="shared" si="93"/>
        <v>0</v>
      </c>
      <c r="Z131" s="891">
        <f t="shared" si="93"/>
        <v>0</v>
      </c>
      <c r="AA131" s="891">
        <f t="shared" si="93"/>
        <v>0</v>
      </c>
      <c r="AB131" s="1719">
        <f t="shared" si="64"/>
        <v>0</v>
      </c>
      <c r="AC131" s="1341"/>
      <c r="AD131" s="1717"/>
      <c r="AE131" s="1719">
        <v>0</v>
      </c>
      <c r="AF131" s="1722">
        <v>0</v>
      </c>
      <c r="AG131" s="1722">
        <v>0</v>
      </c>
      <c r="AH131" s="1722">
        <v>0</v>
      </c>
      <c r="AI131" s="1722">
        <v>0</v>
      </c>
      <c r="AJ131" s="1722">
        <v>0</v>
      </c>
      <c r="AK131" s="1722">
        <f t="shared" si="65"/>
        <v>0</v>
      </c>
      <c r="AL131" s="999"/>
      <c r="AM131" s="1394"/>
      <c r="AN131" s="999"/>
      <c r="AO131" s="999">
        <f t="shared" si="102"/>
        <v>0</v>
      </c>
      <c r="AP131" s="999">
        <f t="shared" si="94"/>
        <v>0</v>
      </c>
      <c r="AQ131" s="1394"/>
      <c r="AR131" s="1394">
        <f t="shared" si="66"/>
        <v>0</v>
      </c>
      <c r="AS131" s="3343">
        <f t="shared" si="98"/>
        <v>0</v>
      </c>
      <c r="AT131" s="1719">
        <f t="shared" si="98"/>
        <v>0</v>
      </c>
      <c r="AU131" s="1719">
        <f t="shared" si="99"/>
        <v>0</v>
      </c>
      <c r="AV131" s="1719">
        <f t="shared" si="99"/>
        <v>0</v>
      </c>
      <c r="AW131" s="1719">
        <f t="shared" si="95"/>
        <v>0</v>
      </c>
      <c r="AX131" s="1719">
        <f t="shared" si="95"/>
        <v>0</v>
      </c>
      <c r="AY131" s="1719">
        <f t="shared" si="67"/>
        <v>0</v>
      </c>
      <c r="AZ131" s="3088">
        <f t="shared" si="68"/>
        <v>0</v>
      </c>
      <c r="BA131" s="3325"/>
      <c r="BB131" s="1357">
        <v>0</v>
      </c>
      <c r="BC131" s="1366">
        <v>0</v>
      </c>
      <c r="BD131" s="1366">
        <v>0</v>
      </c>
      <c r="BE131" s="1366">
        <v>0</v>
      </c>
      <c r="BF131" s="1366">
        <v>0</v>
      </c>
      <c r="BG131" s="1366">
        <f t="shared" si="69"/>
        <v>0</v>
      </c>
      <c r="BH131" s="891"/>
      <c r="BI131" s="891"/>
      <c r="BJ131" s="891"/>
      <c r="BK131" s="891">
        <f t="shared" si="96"/>
        <v>0</v>
      </c>
      <c r="BL131" s="1397"/>
      <c r="BM131" s="1397">
        <f t="shared" si="70"/>
        <v>0</v>
      </c>
      <c r="BN131" s="1366">
        <f t="shared" si="97"/>
        <v>0</v>
      </c>
      <c r="BO131" s="1366">
        <f t="shared" si="97"/>
        <v>0</v>
      </c>
      <c r="BP131" s="1366">
        <f t="shared" si="97"/>
        <v>0</v>
      </c>
      <c r="BQ131" s="1366">
        <f t="shared" si="97"/>
        <v>0</v>
      </c>
      <c r="BR131" s="1366">
        <f t="shared" si="97"/>
        <v>0</v>
      </c>
      <c r="BS131" s="1366">
        <f t="shared" si="71"/>
        <v>0</v>
      </c>
      <c r="BT131" s="891"/>
      <c r="BU131" s="891"/>
      <c r="CD131" s="3319">
        <v>0</v>
      </c>
      <c r="CE131" s="3319">
        <v>0</v>
      </c>
      <c r="CF131" s="3319">
        <v>0</v>
      </c>
      <c r="CG131" s="3319">
        <v>0</v>
      </c>
      <c r="CH131" s="3319">
        <v>0</v>
      </c>
      <c r="CI131" s="3319">
        <v>0</v>
      </c>
      <c r="CJ131" s="3319">
        <v>0</v>
      </c>
      <c r="CK131" s="3320"/>
      <c r="CL131" s="3321">
        <f t="shared" si="103"/>
        <v>0</v>
      </c>
      <c r="CM131" s="3321">
        <f t="shared" si="103"/>
        <v>0</v>
      </c>
      <c r="CN131" s="3321">
        <f t="shared" si="103"/>
        <v>0</v>
      </c>
      <c r="CO131" s="3321">
        <f t="shared" si="103"/>
        <v>0</v>
      </c>
      <c r="CP131" s="3321">
        <f t="shared" si="103"/>
        <v>0</v>
      </c>
      <c r="CQ131" s="3321">
        <f t="shared" si="103"/>
        <v>0</v>
      </c>
      <c r="CR131" s="3321">
        <f t="shared" si="103"/>
        <v>0</v>
      </c>
      <c r="CS131" s="3321"/>
      <c r="CT131" s="885">
        <v>0</v>
      </c>
      <c r="CU131" s="885">
        <v>0</v>
      </c>
      <c r="CV131" s="885">
        <v>0</v>
      </c>
      <c r="CW131" s="885">
        <v>0</v>
      </c>
      <c r="CX131" s="885">
        <v>0</v>
      </c>
      <c r="CY131" s="885">
        <v>0</v>
      </c>
      <c r="DB131" s="3321">
        <f t="shared" si="101"/>
        <v>0</v>
      </c>
      <c r="DC131" s="3321">
        <f t="shared" si="101"/>
        <v>0</v>
      </c>
      <c r="DD131" s="3321">
        <f t="shared" si="101"/>
        <v>0</v>
      </c>
      <c r="DE131" s="3321">
        <f t="shared" si="100"/>
        <v>0</v>
      </c>
      <c r="DF131" s="3321">
        <f t="shared" si="100"/>
        <v>0</v>
      </c>
      <c r="DG131" s="3321">
        <f t="shared" si="100"/>
        <v>0</v>
      </c>
      <c r="DH131" s="3321"/>
      <c r="DI131" s="885">
        <v>0</v>
      </c>
      <c r="DJ131" s="885">
        <v>0</v>
      </c>
      <c r="DK131" s="885">
        <v>0</v>
      </c>
      <c r="DL131" s="885">
        <v>0</v>
      </c>
      <c r="DM131" s="885">
        <v>0</v>
      </c>
      <c r="DP131" s="3321">
        <f t="shared" si="74"/>
        <v>0</v>
      </c>
      <c r="DQ131" s="3321">
        <f t="shared" si="74"/>
        <v>0</v>
      </c>
      <c r="DR131" s="3321">
        <f t="shared" si="74"/>
        <v>0</v>
      </c>
      <c r="DS131" s="3321">
        <f t="shared" si="74"/>
        <v>0</v>
      </c>
      <c r="DT131" s="3321">
        <f t="shared" si="74"/>
        <v>0</v>
      </c>
    </row>
    <row r="132" spans="1:124" ht="15.75" hidden="1" customHeight="1">
      <c r="A132" s="1170"/>
      <c r="B132" s="1431"/>
      <c r="C132" s="1368"/>
      <c r="D132" s="3323"/>
      <c r="E132" s="1366">
        <v>0</v>
      </c>
      <c r="F132" s="1366">
        <v>0</v>
      </c>
      <c r="G132" s="1366">
        <v>0</v>
      </c>
      <c r="H132" s="1366">
        <v>0</v>
      </c>
      <c r="I132" s="1366">
        <v>0</v>
      </c>
      <c r="J132" s="1366">
        <v>0</v>
      </c>
      <c r="K132" s="1366">
        <v>0</v>
      </c>
      <c r="L132" s="1366">
        <f t="shared" si="61"/>
        <v>0</v>
      </c>
      <c r="M132" s="1440"/>
      <c r="N132" s="1440"/>
      <c r="O132" s="1440"/>
      <c r="P132" s="1440"/>
      <c r="Q132" s="1440"/>
      <c r="R132" s="1440">
        <f t="shared" si="92"/>
        <v>0</v>
      </c>
      <c r="S132" s="1440"/>
      <c r="T132" s="1440">
        <f t="shared" si="62"/>
        <v>0</v>
      </c>
      <c r="U132" s="1951">
        <f t="shared" si="93"/>
        <v>0</v>
      </c>
      <c r="V132" s="891">
        <f t="shared" si="93"/>
        <v>0</v>
      </c>
      <c r="W132" s="891">
        <f t="shared" si="93"/>
        <v>0</v>
      </c>
      <c r="X132" s="891">
        <f t="shared" si="93"/>
        <v>0</v>
      </c>
      <c r="Y132" s="891">
        <f t="shared" si="93"/>
        <v>0</v>
      </c>
      <c r="Z132" s="891">
        <f t="shared" si="93"/>
        <v>0</v>
      </c>
      <c r="AA132" s="891">
        <f t="shared" si="93"/>
        <v>0</v>
      </c>
      <c r="AB132" s="1719">
        <f t="shared" si="64"/>
        <v>0</v>
      </c>
      <c r="AC132" s="1341"/>
      <c r="AD132" s="1717"/>
      <c r="AE132" s="1719">
        <v>0</v>
      </c>
      <c r="AF132" s="1722">
        <v>0</v>
      </c>
      <c r="AG132" s="1722">
        <v>0</v>
      </c>
      <c r="AH132" s="1722">
        <v>0</v>
      </c>
      <c r="AI132" s="1722">
        <v>0</v>
      </c>
      <c r="AJ132" s="1722">
        <v>0</v>
      </c>
      <c r="AK132" s="1722">
        <f t="shared" si="65"/>
        <v>0</v>
      </c>
      <c r="AL132" s="999"/>
      <c r="AM132" s="1394"/>
      <c r="AN132" s="999"/>
      <c r="AO132" s="999">
        <f t="shared" si="102"/>
        <v>0</v>
      </c>
      <c r="AP132" s="999">
        <f t="shared" si="94"/>
        <v>0</v>
      </c>
      <c r="AQ132" s="1394"/>
      <c r="AR132" s="1394">
        <f t="shared" si="66"/>
        <v>0</v>
      </c>
      <c r="AS132" s="3343">
        <f t="shared" si="98"/>
        <v>0</v>
      </c>
      <c r="AT132" s="1719">
        <f t="shared" si="98"/>
        <v>0</v>
      </c>
      <c r="AU132" s="1719">
        <f t="shared" si="99"/>
        <v>0</v>
      </c>
      <c r="AV132" s="1719">
        <f t="shared" si="99"/>
        <v>0</v>
      </c>
      <c r="AW132" s="1719">
        <f t="shared" si="95"/>
        <v>0</v>
      </c>
      <c r="AX132" s="1719">
        <f t="shared" si="95"/>
        <v>0</v>
      </c>
      <c r="AY132" s="1719">
        <f t="shared" si="67"/>
        <v>0</v>
      </c>
      <c r="AZ132" s="3088">
        <f t="shared" si="68"/>
        <v>0</v>
      </c>
      <c r="BA132" s="3325"/>
      <c r="BB132" s="1357">
        <v>0</v>
      </c>
      <c r="BC132" s="1366">
        <v>0</v>
      </c>
      <c r="BD132" s="1366">
        <v>0</v>
      </c>
      <c r="BE132" s="1366">
        <v>0</v>
      </c>
      <c r="BF132" s="1366">
        <v>0</v>
      </c>
      <c r="BG132" s="1366">
        <f t="shared" si="69"/>
        <v>0</v>
      </c>
      <c r="BH132" s="891"/>
      <c r="BI132" s="891"/>
      <c r="BJ132" s="891"/>
      <c r="BK132" s="891">
        <f t="shared" si="96"/>
        <v>0</v>
      </c>
      <c r="BL132" s="1397"/>
      <c r="BM132" s="1397">
        <f t="shared" si="70"/>
        <v>0</v>
      </c>
      <c r="BN132" s="1366">
        <f t="shared" si="97"/>
        <v>0</v>
      </c>
      <c r="BO132" s="1366">
        <f t="shared" si="97"/>
        <v>0</v>
      </c>
      <c r="BP132" s="1366">
        <f t="shared" si="97"/>
        <v>0</v>
      </c>
      <c r="BQ132" s="1366">
        <f t="shared" si="97"/>
        <v>0</v>
      </c>
      <c r="BR132" s="1366">
        <f t="shared" si="97"/>
        <v>0</v>
      </c>
      <c r="BS132" s="1366">
        <f t="shared" si="71"/>
        <v>0</v>
      </c>
      <c r="BT132" s="891"/>
      <c r="BU132" s="891"/>
      <c r="CD132" s="3319">
        <v>0</v>
      </c>
      <c r="CE132" s="3319">
        <v>0</v>
      </c>
      <c r="CF132" s="3319">
        <v>0</v>
      </c>
      <c r="CG132" s="3319">
        <v>0</v>
      </c>
      <c r="CH132" s="3319">
        <v>0</v>
      </c>
      <c r="CI132" s="3319">
        <v>0</v>
      </c>
      <c r="CJ132" s="3319">
        <v>0</v>
      </c>
      <c r="CK132" s="3320"/>
      <c r="CL132" s="3321">
        <f t="shared" si="103"/>
        <v>0</v>
      </c>
      <c r="CM132" s="3321">
        <f t="shared" si="103"/>
        <v>0</v>
      </c>
      <c r="CN132" s="3321">
        <f t="shared" si="103"/>
        <v>0</v>
      </c>
      <c r="CO132" s="3321">
        <f t="shared" si="103"/>
        <v>0</v>
      </c>
      <c r="CP132" s="3321">
        <f t="shared" si="103"/>
        <v>0</v>
      </c>
      <c r="CQ132" s="3321">
        <f t="shared" si="103"/>
        <v>0</v>
      </c>
      <c r="CR132" s="3321">
        <f t="shared" si="103"/>
        <v>0</v>
      </c>
      <c r="CS132" s="3321"/>
      <c r="CT132" s="885">
        <v>0</v>
      </c>
      <c r="CU132" s="885">
        <v>0</v>
      </c>
      <c r="CV132" s="885">
        <v>0</v>
      </c>
      <c r="CW132" s="885">
        <v>0</v>
      </c>
      <c r="CX132" s="885">
        <v>0</v>
      </c>
      <c r="CY132" s="885">
        <v>0</v>
      </c>
      <c r="DB132" s="3321">
        <f t="shared" si="101"/>
        <v>0</v>
      </c>
      <c r="DC132" s="3321">
        <f t="shared" si="101"/>
        <v>0</v>
      </c>
      <c r="DD132" s="3321">
        <f t="shared" si="101"/>
        <v>0</v>
      </c>
      <c r="DE132" s="3321">
        <f t="shared" si="100"/>
        <v>0</v>
      </c>
      <c r="DF132" s="3321">
        <f t="shared" si="100"/>
        <v>0</v>
      </c>
      <c r="DG132" s="3321">
        <f t="shared" si="100"/>
        <v>0</v>
      </c>
      <c r="DH132" s="3321"/>
      <c r="DI132" s="885">
        <v>0</v>
      </c>
      <c r="DJ132" s="885">
        <v>0</v>
      </c>
      <c r="DK132" s="885">
        <v>0</v>
      </c>
      <c r="DL132" s="885">
        <v>0</v>
      </c>
      <c r="DM132" s="885">
        <v>0</v>
      </c>
      <c r="DP132" s="3321">
        <f t="shared" si="74"/>
        <v>0</v>
      </c>
      <c r="DQ132" s="3321">
        <f t="shared" si="74"/>
        <v>0</v>
      </c>
      <c r="DR132" s="3321">
        <f t="shared" si="74"/>
        <v>0</v>
      </c>
      <c r="DS132" s="3321">
        <f t="shared" si="74"/>
        <v>0</v>
      </c>
      <c r="DT132" s="3321">
        <f t="shared" si="74"/>
        <v>0</v>
      </c>
    </row>
    <row r="133" spans="1:124" ht="15.75" hidden="1" customHeight="1">
      <c r="A133" s="1170"/>
      <c r="B133" s="1431"/>
      <c r="C133" s="1368"/>
      <c r="D133" s="3323"/>
      <c r="E133" s="1366">
        <v>0</v>
      </c>
      <c r="F133" s="1366">
        <v>0</v>
      </c>
      <c r="G133" s="1366">
        <v>0</v>
      </c>
      <c r="H133" s="1366">
        <v>0</v>
      </c>
      <c r="I133" s="1366">
        <v>0</v>
      </c>
      <c r="J133" s="1366">
        <v>0</v>
      </c>
      <c r="K133" s="1366">
        <v>0</v>
      </c>
      <c r="L133" s="1366">
        <f t="shared" si="61"/>
        <v>0</v>
      </c>
      <c r="M133" s="1440"/>
      <c r="N133" s="1440"/>
      <c r="O133" s="1440"/>
      <c r="P133" s="1440"/>
      <c r="Q133" s="1440"/>
      <c r="R133" s="1440">
        <f t="shared" si="92"/>
        <v>0</v>
      </c>
      <c r="S133" s="1440"/>
      <c r="T133" s="1440">
        <f t="shared" si="62"/>
        <v>0</v>
      </c>
      <c r="U133" s="1951">
        <f t="shared" si="93"/>
        <v>0</v>
      </c>
      <c r="V133" s="891">
        <f t="shared" si="93"/>
        <v>0</v>
      </c>
      <c r="W133" s="891">
        <f t="shared" si="93"/>
        <v>0</v>
      </c>
      <c r="X133" s="891">
        <f t="shared" si="93"/>
        <v>0</v>
      </c>
      <c r="Y133" s="891">
        <f t="shared" si="93"/>
        <v>0</v>
      </c>
      <c r="Z133" s="891">
        <f t="shared" si="93"/>
        <v>0</v>
      </c>
      <c r="AA133" s="891">
        <f t="shared" si="93"/>
        <v>0</v>
      </c>
      <c r="AB133" s="1719">
        <f t="shared" si="64"/>
        <v>0</v>
      </c>
      <c r="AC133" s="1341"/>
      <c r="AD133" s="1717"/>
      <c r="AE133" s="1719">
        <v>0</v>
      </c>
      <c r="AF133" s="1722">
        <v>0</v>
      </c>
      <c r="AG133" s="1722">
        <v>0</v>
      </c>
      <c r="AH133" s="1722">
        <v>0</v>
      </c>
      <c r="AI133" s="1722">
        <v>0</v>
      </c>
      <c r="AJ133" s="1722">
        <v>0</v>
      </c>
      <c r="AK133" s="1722">
        <f t="shared" si="65"/>
        <v>0</v>
      </c>
      <c r="AL133" s="999"/>
      <c r="AM133" s="1394"/>
      <c r="AN133" s="999"/>
      <c r="AO133" s="999">
        <f t="shared" si="102"/>
        <v>0</v>
      </c>
      <c r="AP133" s="999">
        <f t="shared" si="94"/>
        <v>0</v>
      </c>
      <c r="AQ133" s="1394"/>
      <c r="AR133" s="1394">
        <f t="shared" si="66"/>
        <v>0</v>
      </c>
      <c r="AS133" s="3343">
        <f t="shared" si="98"/>
        <v>0</v>
      </c>
      <c r="AT133" s="1719">
        <f t="shared" si="98"/>
        <v>0</v>
      </c>
      <c r="AU133" s="1719">
        <f t="shared" si="99"/>
        <v>0</v>
      </c>
      <c r="AV133" s="1719">
        <f t="shared" si="99"/>
        <v>0</v>
      </c>
      <c r="AW133" s="1719">
        <f t="shared" si="95"/>
        <v>0</v>
      </c>
      <c r="AX133" s="1719">
        <f t="shared" si="95"/>
        <v>0</v>
      </c>
      <c r="AY133" s="1719">
        <f t="shared" si="67"/>
        <v>0</v>
      </c>
      <c r="AZ133" s="3088">
        <f t="shared" si="68"/>
        <v>0</v>
      </c>
      <c r="BA133" s="3325"/>
      <c r="BB133" s="1357">
        <v>0</v>
      </c>
      <c r="BC133" s="1366">
        <v>0</v>
      </c>
      <c r="BD133" s="1366">
        <v>0</v>
      </c>
      <c r="BE133" s="1366">
        <v>0</v>
      </c>
      <c r="BF133" s="1366">
        <v>0</v>
      </c>
      <c r="BG133" s="1366">
        <f t="shared" si="69"/>
        <v>0</v>
      </c>
      <c r="BH133" s="891"/>
      <c r="BI133" s="891"/>
      <c r="BJ133" s="891"/>
      <c r="BK133" s="891">
        <f t="shared" si="96"/>
        <v>0</v>
      </c>
      <c r="BL133" s="1397"/>
      <c r="BM133" s="1397">
        <f t="shared" si="70"/>
        <v>0</v>
      </c>
      <c r="BN133" s="1366">
        <f t="shared" si="97"/>
        <v>0</v>
      </c>
      <c r="BO133" s="1366">
        <f t="shared" si="97"/>
        <v>0</v>
      </c>
      <c r="BP133" s="1366">
        <f t="shared" si="97"/>
        <v>0</v>
      </c>
      <c r="BQ133" s="1366">
        <f t="shared" si="97"/>
        <v>0</v>
      </c>
      <c r="BR133" s="1366">
        <f t="shared" si="97"/>
        <v>0</v>
      </c>
      <c r="BS133" s="1366">
        <f t="shared" si="71"/>
        <v>0</v>
      </c>
      <c r="BT133" s="891"/>
      <c r="BU133" s="891"/>
      <c r="CD133" s="3319">
        <v>0</v>
      </c>
      <c r="CE133" s="3319">
        <v>0</v>
      </c>
      <c r="CF133" s="3319">
        <v>0</v>
      </c>
      <c r="CG133" s="3319">
        <v>0</v>
      </c>
      <c r="CH133" s="3319">
        <v>0</v>
      </c>
      <c r="CI133" s="3319">
        <v>0</v>
      </c>
      <c r="CJ133" s="3319">
        <v>0</v>
      </c>
      <c r="CK133" s="3320"/>
      <c r="CL133" s="3321">
        <f t="shared" si="103"/>
        <v>0</v>
      </c>
      <c r="CM133" s="3321">
        <f t="shared" si="103"/>
        <v>0</v>
      </c>
      <c r="CN133" s="3321">
        <f t="shared" si="103"/>
        <v>0</v>
      </c>
      <c r="CO133" s="3321">
        <f t="shared" si="103"/>
        <v>0</v>
      </c>
      <c r="CP133" s="3321">
        <f t="shared" si="103"/>
        <v>0</v>
      </c>
      <c r="CQ133" s="3321">
        <f t="shared" si="103"/>
        <v>0</v>
      </c>
      <c r="CR133" s="3321">
        <f t="shared" si="103"/>
        <v>0</v>
      </c>
      <c r="CS133" s="3321"/>
      <c r="CT133" s="885">
        <v>0</v>
      </c>
      <c r="CU133" s="885">
        <v>0</v>
      </c>
      <c r="CV133" s="885">
        <v>0</v>
      </c>
      <c r="CW133" s="885">
        <v>0</v>
      </c>
      <c r="CX133" s="885">
        <v>0</v>
      </c>
      <c r="CY133" s="885">
        <v>0</v>
      </c>
      <c r="DB133" s="3321">
        <f t="shared" si="101"/>
        <v>0</v>
      </c>
      <c r="DC133" s="3321">
        <f t="shared" si="101"/>
        <v>0</v>
      </c>
      <c r="DD133" s="3321">
        <f t="shared" si="101"/>
        <v>0</v>
      </c>
      <c r="DE133" s="3321">
        <f t="shared" si="100"/>
        <v>0</v>
      </c>
      <c r="DF133" s="3321">
        <f t="shared" si="100"/>
        <v>0</v>
      </c>
      <c r="DG133" s="3321">
        <f t="shared" si="100"/>
        <v>0</v>
      </c>
      <c r="DH133" s="3321"/>
      <c r="DI133" s="885">
        <v>0</v>
      </c>
      <c r="DJ133" s="885">
        <v>0</v>
      </c>
      <c r="DK133" s="885">
        <v>0</v>
      </c>
      <c r="DL133" s="885">
        <v>0</v>
      </c>
      <c r="DM133" s="885">
        <v>0</v>
      </c>
      <c r="DP133" s="3321">
        <f t="shared" si="74"/>
        <v>0</v>
      </c>
      <c r="DQ133" s="3321">
        <f t="shared" si="74"/>
        <v>0</v>
      </c>
      <c r="DR133" s="3321">
        <f t="shared" si="74"/>
        <v>0</v>
      </c>
      <c r="DS133" s="3321">
        <f t="shared" si="74"/>
        <v>0</v>
      </c>
      <c r="DT133" s="3321">
        <f t="shared" si="74"/>
        <v>0</v>
      </c>
    </row>
    <row r="134" spans="1:124" ht="15.75" hidden="1" customHeight="1">
      <c r="A134" s="1170"/>
      <c r="B134" s="1431"/>
      <c r="C134" s="1368"/>
      <c r="D134" s="3323"/>
      <c r="E134" s="1366">
        <v>0</v>
      </c>
      <c r="F134" s="1366">
        <v>0</v>
      </c>
      <c r="G134" s="1366">
        <v>0</v>
      </c>
      <c r="H134" s="1366">
        <v>0</v>
      </c>
      <c r="I134" s="1366">
        <v>0</v>
      </c>
      <c r="J134" s="1366">
        <v>0</v>
      </c>
      <c r="K134" s="1366">
        <v>0</v>
      </c>
      <c r="L134" s="1366">
        <f t="shared" si="61"/>
        <v>0</v>
      </c>
      <c r="M134" s="1440"/>
      <c r="N134" s="1440"/>
      <c r="O134" s="1440"/>
      <c r="P134" s="1440"/>
      <c r="Q134" s="1440"/>
      <c r="R134" s="1440">
        <f t="shared" si="92"/>
        <v>0</v>
      </c>
      <c r="S134" s="1440"/>
      <c r="T134" s="1440">
        <f t="shared" si="62"/>
        <v>0</v>
      </c>
      <c r="U134" s="1951">
        <f t="shared" si="93"/>
        <v>0</v>
      </c>
      <c r="V134" s="891">
        <f t="shared" si="93"/>
        <v>0</v>
      </c>
      <c r="W134" s="891">
        <f t="shared" si="93"/>
        <v>0</v>
      </c>
      <c r="X134" s="891">
        <f t="shared" si="93"/>
        <v>0</v>
      </c>
      <c r="Y134" s="891">
        <f t="shared" si="93"/>
        <v>0</v>
      </c>
      <c r="Z134" s="891">
        <f t="shared" si="93"/>
        <v>0</v>
      </c>
      <c r="AA134" s="891">
        <f t="shared" si="93"/>
        <v>0</v>
      </c>
      <c r="AB134" s="1719">
        <f t="shared" si="64"/>
        <v>0</v>
      </c>
      <c r="AC134" s="1341"/>
      <c r="AD134" s="1717"/>
      <c r="AE134" s="1719">
        <v>0</v>
      </c>
      <c r="AF134" s="1722">
        <v>0</v>
      </c>
      <c r="AG134" s="1722">
        <v>0</v>
      </c>
      <c r="AH134" s="1722">
        <v>0</v>
      </c>
      <c r="AI134" s="1722">
        <v>0</v>
      </c>
      <c r="AJ134" s="1722">
        <v>0</v>
      </c>
      <c r="AK134" s="1722">
        <f t="shared" si="65"/>
        <v>0</v>
      </c>
      <c r="AL134" s="999"/>
      <c r="AM134" s="1394"/>
      <c r="AN134" s="999"/>
      <c r="AO134" s="999">
        <f t="shared" si="102"/>
        <v>0</v>
      </c>
      <c r="AP134" s="999">
        <f t="shared" si="94"/>
        <v>0</v>
      </c>
      <c r="AQ134" s="1394"/>
      <c r="AR134" s="1394">
        <f t="shared" si="66"/>
        <v>0</v>
      </c>
      <c r="AS134" s="3343">
        <f t="shared" si="98"/>
        <v>0</v>
      </c>
      <c r="AT134" s="1719">
        <f t="shared" si="98"/>
        <v>0</v>
      </c>
      <c r="AU134" s="1719">
        <f t="shared" si="99"/>
        <v>0</v>
      </c>
      <c r="AV134" s="1719">
        <f t="shared" si="99"/>
        <v>0</v>
      </c>
      <c r="AW134" s="1719">
        <f t="shared" si="95"/>
        <v>0</v>
      </c>
      <c r="AX134" s="1719">
        <f t="shared" si="95"/>
        <v>0</v>
      </c>
      <c r="AY134" s="1719">
        <f t="shared" si="67"/>
        <v>0</v>
      </c>
      <c r="AZ134" s="3088">
        <f t="shared" si="68"/>
        <v>0</v>
      </c>
      <c r="BA134" s="3325"/>
      <c r="BB134" s="1357">
        <v>0</v>
      </c>
      <c r="BC134" s="1366">
        <v>0</v>
      </c>
      <c r="BD134" s="1366">
        <v>0</v>
      </c>
      <c r="BE134" s="1366">
        <v>0</v>
      </c>
      <c r="BF134" s="1366">
        <v>0</v>
      </c>
      <c r="BG134" s="1366">
        <f t="shared" si="69"/>
        <v>0</v>
      </c>
      <c r="BH134" s="891"/>
      <c r="BI134" s="891"/>
      <c r="BJ134" s="891"/>
      <c r="BK134" s="891">
        <f t="shared" si="96"/>
        <v>0</v>
      </c>
      <c r="BL134" s="1397"/>
      <c r="BM134" s="1397">
        <f t="shared" si="70"/>
        <v>0</v>
      </c>
      <c r="BN134" s="1366">
        <f t="shared" si="97"/>
        <v>0</v>
      </c>
      <c r="BO134" s="1366">
        <f t="shared" si="97"/>
        <v>0</v>
      </c>
      <c r="BP134" s="1366">
        <f t="shared" si="97"/>
        <v>0</v>
      </c>
      <c r="BQ134" s="1366">
        <f t="shared" si="97"/>
        <v>0</v>
      </c>
      <c r="BR134" s="1366">
        <f t="shared" si="97"/>
        <v>0</v>
      </c>
      <c r="BS134" s="1366">
        <f t="shared" si="71"/>
        <v>0</v>
      </c>
      <c r="BT134" s="891"/>
      <c r="BU134" s="891"/>
      <c r="CD134" s="3319">
        <v>0</v>
      </c>
      <c r="CE134" s="3319">
        <v>0</v>
      </c>
      <c r="CF134" s="3319">
        <v>0</v>
      </c>
      <c r="CG134" s="3319">
        <v>0</v>
      </c>
      <c r="CH134" s="3319">
        <v>0</v>
      </c>
      <c r="CI134" s="3319">
        <v>0</v>
      </c>
      <c r="CJ134" s="3319">
        <v>0</v>
      </c>
      <c r="CK134" s="3320"/>
      <c r="CL134" s="3321">
        <f t="shared" si="103"/>
        <v>0</v>
      </c>
      <c r="CM134" s="3321">
        <f t="shared" si="103"/>
        <v>0</v>
      </c>
      <c r="CN134" s="3321">
        <f t="shared" si="103"/>
        <v>0</v>
      </c>
      <c r="CO134" s="3321">
        <f t="shared" si="103"/>
        <v>0</v>
      </c>
      <c r="CP134" s="3321">
        <f t="shared" si="103"/>
        <v>0</v>
      </c>
      <c r="CQ134" s="3321">
        <f t="shared" si="103"/>
        <v>0</v>
      </c>
      <c r="CR134" s="3321">
        <f t="shared" si="103"/>
        <v>0</v>
      </c>
      <c r="CS134" s="3321"/>
      <c r="CT134" s="885">
        <v>0</v>
      </c>
      <c r="CU134" s="885">
        <v>0</v>
      </c>
      <c r="CV134" s="885">
        <v>0</v>
      </c>
      <c r="CW134" s="885">
        <v>0</v>
      </c>
      <c r="CX134" s="885">
        <v>0</v>
      </c>
      <c r="CY134" s="885">
        <v>0</v>
      </c>
      <c r="DB134" s="3321">
        <f t="shared" si="101"/>
        <v>0</v>
      </c>
      <c r="DC134" s="3321">
        <f t="shared" si="101"/>
        <v>0</v>
      </c>
      <c r="DD134" s="3321">
        <f t="shared" si="101"/>
        <v>0</v>
      </c>
      <c r="DE134" s="3321">
        <f t="shared" si="100"/>
        <v>0</v>
      </c>
      <c r="DF134" s="3321">
        <f t="shared" si="100"/>
        <v>0</v>
      </c>
      <c r="DG134" s="3321">
        <f t="shared" si="100"/>
        <v>0</v>
      </c>
      <c r="DH134" s="3321"/>
      <c r="DI134" s="885">
        <v>0</v>
      </c>
      <c r="DJ134" s="885">
        <v>0</v>
      </c>
      <c r="DK134" s="885">
        <v>0</v>
      </c>
      <c r="DL134" s="885">
        <v>0</v>
      </c>
      <c r="DM134" s="885">
        <v>0</v>
      </c>
      <c r="DP134" s="3321">
        <f t="shared" ref="DP134:DT184" si="104">DI134-BN134</f>
        <v>0</v>
      </c>
      <c r="DQ134" s="3321">
        <f t="shared" si="104"/>
        <v>0</v>
      </c>
      <c r="DR134" s="3321">
        <f t="shared" si="104"/>
        <v>0</v>
      </c>
      <c r="DS134" s="3321">
        <f t="shared" si="104"/>
        <v>0</v>
      </c>
      <c r="DT134" s="3321">
        <f t="shared" si="104"/>
        <v>0</v>
      </c>
    </row>
    <row r="135" spans="1:124" ht="15" hidden="1">
      <c r="A135" s="911">
        <v>9</v>
      </c>
      <c r="B135" s="1431"/>
      <c r="C135" s="1368" t="s">
        <v>748</v>
      </c>
      <c r="D135" s="3323"/>
      <c r="E135" s="1366">
        <v>0</v>
      </c>
      <c r="F135" s="1366">
        <v>0</v>
      </c>
      <c r="G135" s="1366">
        <v>0</v>
      </c>
      <c r="H135" s="1366">
        <v>0</v>
      </c>
      <c r="I135" s="1366">
        <v>0</v>
      </c>
      <c r="J135" s="1366">
        <v>0</v>
      </c>
      <c r="K135" s="1366">
        <v>0</v>
      </c>
      <c r="L135" s="1366">
        <f t="shared" si="61"/>
        <v>0</v>
      </c>
      <c r="M135" s="1444"/>
      <c r="N135" s="1440"/>
      <c r="O135" s="1440"/>
      <c r="P135" s="1440"/>
      <c r="Q135" s="1440"/>
      <c r="R135" s="1440">
        <f t="shared" si="92"/>
        <v>0</v>
      </c>
      <c r="S135" s="1440"/>
      <c r="T135" s="1440">
        <f t="shared" si="62"/>
        <v>0</v>
      </c>
      <c r="U135" s="1951">
        <f t="shared" si="93"/>
        <v>0</v>
      </c>
      <c r="V135" s="891">
        <f t="shared" si="93"/>
        <v>0</v>
      </c>
      <c r="W135" s="891">
        <f t="shared" si="93"/>
        <v>0</v>
      </c>
      <c r="X135" s="891">
        <f t="shared" si="93"/>
        <v>0</v>
      </c>
      <c r="Y135" s="891">
        <f t="shared" si="93"/>
        <v>0</v>
      </c>
      <c r="Z135" s="891">
        <f t="shared" si="93"/>
        <v>0</v>
      </c>
      <c r="AA135" s="891">
        <f t="shared" si="93"/>
        <v>0</v>
      </c>
      <c r="AB135" s="1719">
        <f t="shared" si="64"/>
        <v>0</v>
      </c>
      <c r="AC135" s="1341"/>
      <c r="AD135" s="1717"/>
      <c r="AE135" s="1719">
        <v>0</v>
      </c>
      <c r="AF135" s="1722">
        <v>0</v>
      </c>
      <c r="AG135" s="1722">
        <v>0</v>
      </c>
      <c r="AH135" s="1722">
        <v>0</v>
      </c>
      <c r="AI135" s="1722">
        <v>0</v>
      </c>
      <c r="AJ135" s="1722">
        <v>0</v>
      </c>
      <c r="AK135" s="1722">
        <f t="shared" si="65"/>
        <v>0</v>
      </c>
      <c r="AL135" s="999"/>
      <c r="AM135" s="1394"/>
      <c r="AN135" s="999"/>
      <c r="AO135" s="999"/>
      <c r="AP135" s="999">
        <f t="shared" si="94"/>
        <v>0</v>
      </c>
      <c r="AQ135" s="1394"/>
      <c r="AR135" s="1394">
        <f t="shared" si="66"/>
        <v>0</v>
      </c>
      <c r="AS135" s="3343">
        <f t="shared" si="98"/>
        <v>0</v>
      </c>
      <c r="AT135" s="1719">
        <f t="shared" si="98"/>
        <v>0</v>
      </c>
      <c r="AU135" s="1719">
        <f t="shared" si="99"/>
        <v>0</v>
      </c>
      <c r="AV135" s="1719">
        <f t="shared" si="99"/>
        <v>0</v>
      </c>
      <c r="AW135" s="1719">
        <f t="shared" si="95"/>
        <v>0</v>
      </c>
      <c r="AX135" s="1719">
        <f t="shared" si="95"/>
        <v>0</v>
      </c>
      <c r="AY135" s="1719">
        <f t="shared" si="67"/>
        <v>0</v>
      </c>
      <c r="AZ135" s="3088">
        <f t="shared" si="68"/>
        <v>0</v>
      </c>
      <c r="BA135" s="3325"/>
      <c r="BB135" s="1357">
        <v>0</v>
      </c>
      <c r="BC135" s="1366">
        <v>0</v>
      </c>
      <c r="BD135" s="1366">
        <v>0</v>
      </c>
      <c r="BE135" s="1366">
        <v>0</v>
      </c>
      <c r="BF135" s="1366">
        <v>0</v>
      </c>
      <c r="BG135" s="1366">
        <f t="shared" si="69"/>
        <v>0</v>
      </c>
      <c r="BH135" s="891"/>
      <c r="BI135" s="891"/>
      <c r="BJ135" s="891"/>
      <c r="BK135" s="891">
        <f t="shared" si="96"/>
        <v>0</v>
      </c>
      <c r="BL135" s="1397"/>
      <c r="BM135" s="1397">
        <f t="shared" si="70"/>
        <v>0</v>
      </c>
      <c r="BN135" s="1366">
        <f t="shared" si="97"/>
        <v>0</v>
      </c>
      <c r="BO135" s="1366">
        <f t="shared" si="97"/>
        <v>0</v>
      </c>
      <c r="BP135" s="1366">
        <f t="shared" si="97"/>
        <v>0</v>
      </c>
      <c r="BQ135" s="1366">
        <f t="shared" si="97"/>
        <v>0</v>
      </c>
      <c r="BR135" s="1366">
        <f t="shared" si="97"/>
        <v>0</v>
      </c>
      <c r="BS135" s="1366">
        <f t="shared" si="71"/>
        <v>0</v>
      </c>
      <c r="BT135" s="891"/>
      <c r="BU135" s="891"/>
      <c r="CD135" s="3319">
        <v>0</v>
      </c>
      <c r="CE135" s="3319">
        <v>0</v>
      </c>
      <c r="CF135" s="3319">
        <v>0</v>
      </c>
      <c r="CG135" s="3319">
        <v>0</v>
      </c>
      <c r="CH135" s="3319">
        <v>0</v>
      </c>
      <c r="CI135" s="3319">
        <v>0</v>
      </c>
      <c r="CJ135" s="3319">
        <v>0</v>
      </c>
      <c r="CK135" s="3320"/>
      <c r="CL135" s="3321">
        <f t="shared" si="103"/>
        <v>0</v>
      </c>
      <c r="CM135" s="3321">
        <f t="shared" si="103"/>
        <v>0</v>
      </c>
      <c r="CN135" s="3321">
        <f t="shared" si="103"/>
        <v>0</v>
      </c>
      <c r="CO135" s="3321">
        <f t="shared" si="103"/>
        <v>0</v>
      </c>
      <c r="CP135" s="3321">
        <f t="shared" si="103"/>
        <v>0</v>
      </c>
      <c r="CQ135" s="3321">
        <f t="shared" si="103"/>
        <v>0</v>
      </c>
      <c r="CR135" s="3321">
        <f t="shared" si="103"/>
        <v>0</v>
      </c>
      <c r="CS135" s="3321"/>
      <c r="CT135" s="885">
        <v>0</v>
      </c>
      <c r="CU135" s="885">
        <v>0</v>
      </c>
      <c r="CV135" s="885">
        <v>0</v>
      </c>
      <c r="CW135" s="885">
        <v>0</v>
      </c>
      <c r="CX135" s="885">
        <v>0</v>
      </c>
      <c r="CY135" s="885">
        <v>0</v>
      </c>
      <c r="DB135" s="3321">
        <f t="shared" si="101"/>
        <v>0</v>
      </c>
      <c r="DC135" s="3321">
        <f t="shared" si="101"/>
        <v>0</v>
      </c>
      <c r="DD135" s="3321">
        <f t="shared" si="101"/>
        <v>0</v>
      </c>
      <c r="DE135" s="3321">
        <f t="shared" si="100"/>
        <v>0</v>
      </c>
      <c r="DF135" s="3321">
        <f t="shared" si="100"/>
        <v>0</v>
      </c>
      <c r="DG135" s="3321">
        <f t="shared" si="100"/>
        <v>0</v>
      </c>
      <c r="DH135" s="3321"/>
      <c r="DI135" s="885">
        <v>0</v>
      </c>
      <c r="DJ135" s="885">
        <v>0</v>
      </c>
      <c r="DK135" s="885">
        <v>0</v>
      </c>
      <c r="DL135" s="885">
        <v>0</v>
      </c>
      <c r="DM135" s="885">
        <v>0</v>
      </c>
      <c r="DP135" s="3321">
        <f t="shared" si="104"/>
        <v>0</v>
      </c>
      <c r="DQ135" s="3321">
        <f t="shared" si="104"/>
        <v>0</v>
      </c>
      <c r="DR135" s="3321">
        <f t="shared" si="104"/>
        <v>0</v>
      </c>
      <c r="DS135" s="3321">
        <f t="shared" si="104"/>
        <v>0</v>
      </c>
      <c r="DT135" s="3321">
        <f t="shared" si="104"/>
        <v>0</v>
      </c>
    </row>
    <row r="136" spans="1:124" ht="60" hidden="1" customHeight="1">
      <c r="A136" s="936">
        <v>10</v>
      </c>
      <c r="B136" s="1452"/>
      <c r="C136" s="1368" t="s">
        <v>747</v>
      </c>
      <c r="D136" s="3326"/>
      <c r="E136" s="1615">
        <v>0</v>
      </c>
      <c r="F136" s="1453">
        <v>0</v>
      </c>
      <c r="G136" s="1453">
        <v>0</v>
      </c>
      <c r="H136" s="1453">
        <v>0</v>
      </c>
      <c r="I136" s="1453">
        <v>0</v>
      </c>
      <c r="J136" s="1453">
        <v>0</v>
      </c>
      <c r="K136" s="1453">
        <v>0</v>
      </c>
      <c r="L136" s="1453">
        <f t="shared" si="61"/>
        <v>0</v>
      </c>
      <c r="M136" s="1969"/>
      <c r="N136" s="1970"/>
      <c r="O136" s="1970"/>
      <c r="P136" s="1970"/>
      <c r="Q136" s="1970"/>
      <c r="R136" s="1970"/>
      <c r="S136" s="1970"/>
      <c r="T136" s="1971">
        <f t="shared" si="62"/>
        <v>0</v>
      </c>
      <c r="U136" s="1951">
        <f t="shared" si="93"/>
        <v>0</v>
      </c>
      <c r="V136" s="891">
        <f t="shared" si="93"/>
        <v>0</v>
      </c>
      <c r="W136" s="891">
        <f t="shared" si="93"/>
        <v>0</v>
      </c>
      <c r="X136" s="891">
        <f t="shared" si="93"/>
        <v>0</v>
      </c>
      <c r="Y136" s="891">
        <f t="shared" si="93"/>
        <v>0</v>
      </c>
      <c r="Z136" s="891">
        <f t="shared" si="93"/>
        <v>0</v>
      </c>
      <c r="AA136" s="891">
        <f t="shared" si="93"/>
        <v>0</v>
      </c>
      <c r="AB136" s="1720">
        <f t="shared" si="64"/>
        <v>0</v>
      </c>
      <c r="AC136" s="1341"/>
      <c r="AD136" s="3354"/>
      <c r="AE136" s="3355">
        <v>0</v>
      </c>
      <c r="AF136" s="3355">
        <v>0</v>
      </c>
      <c r="AG136" s="3355">
        <v>0</v>
      </c>
      <c r="AH136" s="3355">
        <v>0</v>
      </c>
      <c r="AI136" s="3355">
        <v>0</v>
      </c>
      <c r="AJ136" s="3355">
        <v>0</v>
      </c>
      <c r="AK136" s="3355">
        <f t="shared" si="65"/>
        <v>0</v>
      </c>
      <c r="AL136" s="1414"/>
      <c r="AM136" s="1402"/>
      <c r="AN136" s="1414"/>
      <c r="AO136" s="1414"/>
      <c r="AP136" s="1414"/>
      <c r="AQ136" s="1415"/>
      <c r="AR136" s="1402">
        <f t="shared" si="66"/>
        <v>0</v>
      </c>
      <c r="AS136" s="3343">
        <f t="shared" si="98"/>
        <v>0</v>
      </c>
      <c r="AT136" s="1719">
        <f t="shared" si="98"/>
        <v>0</v>
      </c>
      <c r="AU136" s="1719">
        <f t="shared" si="99"/>
        <v>0</v>
      </c>
      <c r="AV136" s="1719">
        <f t="shared" si="99"/>
        <v>0</v>
      </c>
      <c r="AW136" s="1719">
        <f t="shared" si="95"/>
        <v>0</v>
      </c>
      <c r="AX136" s="1719">
        <f t="shared" si="95"/>
        <v>0</v>
      </c>
      <c r="AY136" s="1719">
        <f t="shared" si="67"/>
        <v>0</v>
      </c>
      <c r="AZ136" s="3088">
        <f t="shared" si="68"/>
        <v>0</v>
      </c>
      <c r="BA136" s="3341"/>
      <c r="BB136" s="1453">
        <v>0</v>
      </c>
      <c r="BC136" s="1453">
        <v>0</v>
      </c>
      <c r="BD136" s="1453">
        <v>0</v>
      </c>
      <c r="BE136" s="1453">
        <v>0</v>
      </c>
      <c r="BF136" s="1453">
        <v>0</v>
      </c>
      <c r="BG136" s="1453">
        <f t="shared" si="69"/>
        <v>0</v>
      </c>
      <c r="BH136" s="1560"/>
      <c r="BI136" s="1560"/>
      <c r="BJ136" s="1560"/>
      <c r="BK136" s="1560"/>
      <c r="BL136" s="2975"/>
      <c r="BM136" s="1405">
        <f t="shared" si="70"/>
        <v>0</v>
      </c>
      <c r="BN136" s="1453">
        <f t="shared" si="97"/>
        <v>0</v>
      </c>
      <c r="BO136" s="1453">
        <f t="shared" si="97"/>
        <v>0</v>
      </c>
      <c r="BP136" s="1366">
        <f t="shared" si="97"/>
        <v>0</v>
      </c>
      <c r="BQ136" s="1366">
        <f t="shared" si="97"/>
        <v>0</v>
      </c>
      <c r="BR136" s="1366">
        <f t="shared" si="97"/>
        <v>0</v>
      </c>
      <c r="BS136" s="1443">
        <f t="shared" si="71"/>
        <v>0</v>
      </c>
      <c r="BT136" s="889"/>
      <c r="BU136" s="889"/>
      <c r="CD136" s="3319">
        <v>0</v>
      </c>
      <c r="CE136" s="3319">
        <v>0</v>
      </c>
      <c r="CF136" s="3319">
        <v>0</v>
      </c>
      <c r="CG136" s="3319">
        <v>0</v>
      </c>
      <c r="CH136" s="3319">
        <v>0</v>
      </c>
      <c r="CI136" s="3319">
        <v>0</v>
      </c>
      <c r="CJ136" s="3319">
        <v>0</v>
      </c>
      <c r="CK136" s="3320"/>
      <c r="CL136" s="3321">
        <f t="shared" si="103"/>
        <v>0</v>
      </c>
      <c r="CM136" s="3321">
        <f t="shared" si="103"/>
        <v>0</v>
      </c>
      <c r="CN136" s="3321">
        <f t="shared" si="103"/>
        <v>0</v>
      </c>
      <c r="CO136" s="3321">
        <f t="shared" si="103"/>
        <v>0</v>
      </c>
      <c r="CP136" s="3321">
        <f t="shared" si="103"/>
        <v>0</v>
      </c>
      <c r="CQ136" s="3321">
        <f t="shared" si="103"/>
        <v>0</v>
      </c>
      <c r="CR136" s="3321">
        <f t="shared" si="103"/>
        <v>0</v>
      </c>
      <c r="CS136" s="3321"/>
      <c r="CT136" s="885">
        <v>0</v>
      </c>
      <c r="CU136" s="885">
        <v>0</v>
      </c>
      <c r="CV136" s="885">
        <v>0</v>
      </c>
      <c r="CW136" s="885">
        <v>0</v>
      </c>
      <c r="CX136" s="885">
        <v>0</v>
      </c>
      <c r="CY136" s="885">
        <v>0</v>
      </c>
      <c r="DB136" s="3321">
        <f t="shared" si="101"/>
        <v>0</v>
      </c>
      <c r="DC136" s="3321">
        <f t="shared" si="101"/>
        <v>0</v>
      </c>
      <c r="DD136" s="3321">
        <f t="shared" si="101"/>
        <v>0</v>
      </c>
      <c r="DE136" s="3321">
        <f t="shared" si="100"/>
        <v>0</v>
      </c>
      <c r="DF136" s="3321">
        <f t="shared" si="100"/>
        <v>0</v>
      </c>
      <c r="DG136" s="3321">
        <f t="shared" si="100"/>
        <v>0</v>
      </c>
      <c r="DH136" s="3321"/>
      <c r="DI136" s="885">
        <v>0</v>
      </c>
      <c r="DJ136" s="885">
        <v>0</v>
      </c>
      <c r="DK136" s="885">
        <v>0</v>
      </c>
      <c r="DL136" s="885">
        <v>0</v>
      </c>
      <c r="DM136" s="885">
        <v>0</v>
      </c>
      <c r="DP136" s="3321">
        <f t="shared" si="104"/>
        <v>0</v>
      </c>
      <c r="DQ136" s="3321">
        <f t="shared" si="104"/>
        <v>0</v>
      </c>
      <c r="DR136" s="3321">
        <f t="shared" si="104"/>
        <v>0</v>
      </c>
      <c r="DS136" s="3321">
        <f t="shared" si="104"/>
        <v>0</v>
      </c>
      <c r="DT136" s="3321">
        <f t="shared" si="104"/>
        <v>0</v>
      </c>
    </row>
    <row r="137" spans="1:124" ht="18" customHeight="1">
      <c r="A137" s="1165" t="s">
        <v>759</v>
      </c>
      <c r="B137" s="3356" t="s">
        <v>516</v>
      </c>
      <c r="C137" s="2897" t="s">
        <v>503</v>
      </c>
      <c r="D137" s="3342"/>
      <c r="E137" s="1926">
        <v>9.0749999999999993</v>
      </c>
      <c r="F137" s="1917">
        <v>0</v>
      </c>
      <c r="G137" s="1917">
        <v>157637.59999999998</v>
      </c>
      <c r="H137" s="1917">
        <v>0</v>
      </c>
      <c r="I137" s="1917">
        <v>0</v>
      </c>
      <c r="J137" s="1917">
        <v>2000</v>
      </c>
      <c r="K137" s="1917">
        <v>48000</v>
      </c>
      <c r="L137" s="1917">
        <f t="shared" si="61"/>
        <v>207637.59999999998</v>
      </c>
      <c r="M137" s="1926">
        <f t="shared" ref="M137:S137" si="105">SUM(M138:M157)</f>
        <v>0</v>
      </c>
      <c r="N137" s="1926">
        <f t="shared" si="105"/>
        <v>0</v>
      </c>
      <c r="O137" s="1926">
        <f t="shared" si="105"/>
        <v>-51205.399999999994</v>
      </c>
      <c r="P137" s="1926">
        <f>SUM(P138:P157)</f>
        <v>0</v>
      </c>
      <c r="Q137" s="1926">
        <f>SUM(Q138:Q157)</f>
        <v>0</v>
      </c>
      <c r="R137" s="1926">
        <f t="shared" si="105"/>
        <v>0</v>
      </c>
      <c r="S137" s="1926">
        <f t="shared" si="105"/>
        <v>0</v>
      </c>
      <c r="T137" s="1926">
        <f t="shared" si="62"/>
        <v>-51205.399999999994</v>
      </c>
      <c r="U137" s="2899">
        <f t="shared" ref="U137:AA137" si="106">SUM(U138:U157)</f>
        <v>9.0749999999999993</v>
      </c>
      <c r="V137" s="1917">
        <f t="shared" si="106"/>
        <v>0</v>
      </c>
      <c r="W137" s="1917">
        <f t="shared" si="106"/>
        <v>106432.19999999998</v>
      </c>
      <c r="X137" s="1917">
        <f t="shared" si="106"/>
        <v>0</v>
      </c>
      <c r="Y137" s="1917">
        <f>SUM(Y138:Y157)</f>
        <v>0</v>
      </c>
      <c r="Z137" s="1917">
        <f t="shared" si="106"/>
        <v>2000</v>
      </c>
      <c r="AA137" s="1917">
        <f t="shared" si="106"/>
        <v>48000</v>
      </c>
      <c r="AB137" s="1917">
        <f t="shared" si="64"/>
        <v>156432.19999999998</v>
      </c>
      <c r="AC137" s="3330"/>
      <c r="AD137" s="1917"/>
      <c r="AE137" s="1917">
        <v>8.7189999999999994</v>
      </c>
      <c r="AF137" s="1917">
        <v>0</v>
      </c>
      <c r="AG137" s="1917">
        <v>239558.2</v>
      </c>
      <c r="AH137" s="1917">
        <v>0</v>
      </c>
      <c r="AI137" s="1917">
        <v>1985.7008333333333</v>
      </c>
      <c r="AJ137" s="1917">
        <v>47656.1</v>
      </c>
      <c r="AK137" s="1917">
        <f t="shared" si="65"/>
        <v>289200.00083333335</v>
      </c>
      <c r="AL137" s="1917">
        <f t="shared" ref="AL137:AQ137" si="107">SUM(AL138:AL157)</f>
        <v>0</v>
      </c>
      <c r="AM137" s="1917">
        <f t="shared" si="107"/>
        <v>0</v>
      </c>
      <c r="AN137" s="1917">
        <f t="shared" si="107"/>
        <v>-69200</v>
      </c>
      <c r="AO137" s="1917">
        <f t="shared" si="107"/>
        <v>0</v>
      </c>
      <c r="AP137" s="1917">
        <f t="shared" si="107"/>
        <v>0</v>
      </c>
      <c r="AQ137" s="1917">
        <f t="shared" si="107"/>
        <v>0</v>
      </c>
      <c r="AR137" s="1917">
        <f t="shared" si="66"/>
        <v>-69200</v>
      </c>
      <c r="AS137" s="3316">
        <f t="shared" ref="AS137:AX137" si="108">SUM(AS138:AS157)</f>
        <v>6.02</v>
      </c>
      <c r="AT137" s="1917">
        <f t="shared" si="108"/>
        <v>0</v>
      </c>
      <c r="AU137" s="1917">
        <f t="shared" si="108"/>
        <v>170358.2</v>
      </c>
      <c r="AV137" s="1917">
        <f t="shared" si="108"/>
        <v>0</v>
      </c>
      <c r="AW137" s="1917">
        <f>SUM(AW138:AW157)</f>
        <v>1985.7008333333333</v>
      </c>
      <c r="AX137" s="1917">
        <f t="shared" si="108"/>
        <v>47656.1</v>
      </c>
      <c r="AY137" s="1917">
        <f t="shared" si="67"/>
        <v>220000.00083333335</v>
      </c>
      <c r="AZ137" s="3317">
        <f t="shared" si="68"/>
        <v>-2.9999999999972715E-2</v>
      </c>
      <c r="BA137" s="3318"/>
      <c r="BB137" s="1917">
        <v>6</v>
      </c>
      <c r="BC137" s="1917">
        <v>0</v>
      </c>
      <c r="BD137" s="1917">
        <v>10000</v>
      </c>
      <c r="BE137" s="1917">
        <v>4250</v>
      </c>
      <c r="BF137" s="1917">
        <v>102000</v>
      </c>
      <c r="BG137" s="1917">
        <f t="shared" si="69"/>
        <v>116250</v>
      </c>
      <c r="BH137" s="923">
        <f>SUM(BH138:BH157)</f>
        <v>0</v>
      </c>
      <c r="BI137" s="923">
        <f>SUM(BI138:BI157)</f>
        <v>0</v>
      </c>
      <c r="BJ137" s="923">
        <f>SUM(BJ138:BJ157)</f>
        <v>0</v>
      </c>
      <c r="BK137" s="923">
        <f>SUM(BK138:BK157)</f>
        <v>0</v>
      </c>
      <c r="BL137" s="923">
        <f>SUM(BL138:BL157)</f>
        <v>0</v>
      </c>
      <c r="BM137" s="923">
        <f t="shared" si="70"/>
        <v>0</v>
      </c>
      <c r="BN137" s="923">
        <f>SUM(BN138:BN157)</f>
        <v>6</v>
      </c>
      <c r="BO137" s="923">
        <f>SUM(BO138:BO157)</f>
        <v>0</v>
      </c>
      <c r="BP137" s="923">
        <f>SUM(BP138:BP157)</f>
        <v>10000</v>
      </c>
      <c r="BQ137" s="923">
        <f>SUM(BQ138:BQ157)</f>
        <v>4250</v>
      </c>
      <c r="BR137" s="923">
        <f>SUM(BR138:BR157)</f>
        <v>102000</v>
      </c>
      <c r="BS137" s="923">
        <f t="shared" si="71"/>
        <v>116250</v>
      </c>
      <c r="BT137" s="923"/>
      <c r="BU137" s="923"/>
      <c r="CD137" s="3319">
        <v>5.67</v>
      </c>
      <c r="CE137" s="3319">
        <v>21434.3</v>
      </c>
      <c r="CF137" s="3319">
        <v>80237</v>
      </c>
      <c r="CG137" s="3319">
        <v>0</v>
      </c>
      <c r="CH137" s="3319">
        <v>139690.1</v>
      </c>
      <c r="CI137" s="3319">
        <v>16090.6</v>
      </c>
      <c r="CJ137" s="3319">
        <v>120000</v>
      </c>
      <c r="CK137" s="3320"/>
      <c r="CL137" s="3321">
        <f t="shared" si="103"/>
        <v>-3.4049999999999994</v>
      </c>
      <c r="CM137" s="3321">
        <f t="shared" si="103"/>
        <v>21434.3</v>
      </c>
      <c r="CN137" s="3321">
        <f t="shared" si="103"/>
        <v>-26195.199999999983</v>
      </c>
      <c r="CO137" s="3321">
        <f t="shared" si="103"/>
        <v>0</v>
      </c>
      <c r="CP137" s="3321">
        <f t="shared" si="103"/>
        <v>139690.1</v>
      </c>
      <c r="CQ137" s="3321">
        <f t="shared" si="103"/>
        <v>14090.6</v>
      </c>
      <c r="CR137" s="3321">
        <f t="shared" si="103"/>
        <v>72000</v>
      </c>
      <c r="CS137" s="3321"/>
      <c r="CT137" s="885">
        <v>9.0749999999999993</v>
      </c>
      <c r="CU137" s="885">
        <v>0</v>
      </c>
      <c r="CV137" s="885">
        <v>187990.2</v>
      </c>
      <c r="CW137" s="885">
        <v>0</v>
      </c>
      <c r="CX137" s="885">
        <v>2000</v>
      </c>
      <c r="CY137" s="885">
        <v>48000</v>
      </c>
      <c r="DB137" s="3321">
        <f t="shared" si="101"/>
        <v>3.0549999999999997</v>
      </c>
      <c r="DC137" s="3321">
        <f t="shared" si="101"/>
        <v>0</v>
      </c>
      <c r="DD137" s="3321">
        <f t="shared" si="101"/>
        <v>17632</v>
      </c>
      <c r="DE137" s="3321">
        <f t="shared" si="100"/>
        <v>0</v>
      </c>
      <c r="DF137" s="3321">
        <f t="shared" si="100"/>
        <v>14.299166666666679</v>
      </c>
      <c r="DG137" s="3321">
        <f t="shared" si="100"/>
        <v>343.90000000000146</v>
      </c>
      <c r="DH137" s="3321"/>
      <c r="DI137" s="885">
        <v>8.7189999999999994</v>
      </c>
      <c r="DJ137" s="885">
        <v>0</v>
      </c>
      <c r="DK137" s="885">
        <v>239558.2</v>
      </c>
      <c r="DL137" s="885">
        <v>1985.7000033333334</v>
      </c>
      <c r="DM137" s="885">
        <v>47656.1</v>
      </c>
      <c r="DP137" s="3321">
        <f t="shared" si="104"/>
        <v>2.7189999999999994</v>
      </c>
      <c r="DQ137" s="3321">
        <f t="shared" si="104"/>
        <v>0</v>
      </c>
      <c r="DR137" s="3321">
        <f t="shared" si="104"/>
        <v>229558.2</v>
      </c>
      <c r="DS137" s="3321">
        <f t="shared" si="104"/>
        <v>-2264.2999966666666</v>
      </c>
      <c r="DT137" s="3321">
        <f t="shared" si="104"/>
        <v>-54343.9</v>
      </c>
    </row>
    <row r="138" spans="1:124" ht="36.75" customHeight="1">
      <c r="A138" s="1165"/>
      <c r="B138" s="1420" t="s">
        <v>514</v>
      </c>
      <c r="C138" s="1421" t="s">
        <v>837</v>
      </c>
      <c r="D138" s="3322"/>
      <c r="E138" s="1449">
        <v>0</v>
      </c>
      <c r="F138" s="1422">
        <v>0</v>
      </c>
      <c r="G138" s="1458">
        <v>0</v>
      </c>
      <c r="H138" s="1458">
        <v>0</v>
      </c>
      <c r="I138" s="1458">
        <v>0</v>
      </c>
      <c r="J138" s="1458">
        <v>0</v>
      </c>
      <c r="K138" s="1458">
        <v>0</v>
      </c>
      <c r="L138" s="1422">
        <f t="shared" si="61"/>
        <v>0</v>
      </c>
      <c r="M138" s="1640"/>
      <c r="N138" s="1640"/>
      <c r="O138" s="1972"/>
      <c r="P138" s="1972"/>
      <c r="Q138" s="1972"/>
      <c r="R138" s="1972"/>
      <c r="S138" s="1973"/>
      <c r="T138" s="1946">
        <f t="shared" si="62"/>
        <v>0</v>
      </c>
      <c r="U138" s="1951">
        <f t="shared" ref="U138:AA157" si="109">E138+M138</f>
        <v>0</v>
      </c>
      <c r="V138" s="891">
        <f t="shared" si="109"/>
        <v>0</v>
      </c>
      <c r="W138" s="891">
        <f t="shared" si="109"/>
        <v>0</v>
      </c>
      <c r="X138" s="891">
        <f t="shared" si="109"/>
        <v>0</v>
      </c>
      <c r="Y138" s="891">
        <f t="shared" si="109"/>
        <v>0</v>
      </c>
      <c r="Z138" s="891">
        <f t="shared" si="109"/>
        <v>0</v>
      </c>
      <c r="AA138" s="891">
        <f t="shared" si="109"/>
        <v>0</v>
      </c>
      <c r="AB138" s="1723">
        <f t="shared" si="64"/>
        <v>0</v>
      </c>
      <c r="AC138" s="1341"/>
      <c r="AD138" s="3357"/>
      <c r="AE138" s="1728">
        <v>0</v>
      </c>
      <c r="AF138" s="1728">
        <v>0</v>
      </c>
      <c r="AG138" s="1723">
        <v>0</v>
      </c>
      <c r="AH138" s="3358">
        <v>0</v>
      </c>
      <c r="AI138" s="3358">
        <v>0</v>
      </c>
      <c r="AJ138" s="3358">
        <v>0</v>
      </c>
      <c r="AK138" s="3358">
        <f t="shared" si="65"/>
        <v>0</v>
      </c>
      <c r="AL138" s="999"/>
      <c r="AM138" s="1394"/>
      <c r="AN138" s="999"/>
      <c r="AO138" s="999"/>
      <c r="AP138" s="999"/>
      <c r="AQ138" s="1394"/>
      <c r="AR138" s="1345">
        <f t="shared" si="66"/>
        <v>0</v>
      </c>
      <c r="AS138" s="3359">
        <f t="shared" ref="AS138:AX157" si="110">AE138+AL138</f>
        <v>0</v>
      </c>
      <c r="AT138" s="1728">
        <f t="shared" si="110"/>
        <v>0</v>
      </c>
      <c r="AU138" s="1728">
        <f t="shared" si="110"/>
        <v>0</v>
      </c>
      <c r="AV138" s="1728">
        <f t="shared" si="110"/>
        <v>0</v>
      </c>
      <c r="AW138" s="1723">
        <f t="shared" si="110"/>
        <v>0</v>
      </c>
      <c r="AX138" s="1723">
        <f t="shared" si="110"/>
        <v>0</v>
      </c>
      <c r="AY138" s="1728">
        <f t="shared" si="67"/>
        <v>0</v>
      </c>
      <c r="AZ138" s="3331">
        <f t="shared" si="68"/>
        <v>0</v>
      </c>
      <c r="BA138" s="3360"/>
      <c r="BB138" s="3367">
        <v>6</v>
      </c>
      <c r="BC138" s="1474">
        <v>0</v>
      </c>
      <c r="BD138" s="1474">
        <v>10000</v>
      </c>
      <c r="BE138" s="1474">
        <v>4250</v>
      </c>
      <c r="BF138" s="1474">
        <v>102000</v>
      </c>
      <c r="BG138" s="3087">
        <f t="shared" si="69"/>
        <v>116250</v>
      </c>
      <c r="BH138" s="1341"/>
      <c r="BI138" s="1341"/>
      <c r="BJ138" s="1341"/>
      <c r="BK138" s="1341"/>
      <c r="BL138" s="3099"/>
      <c r="BM138" s="3099">
        <f t="shared" si="70"/>
        <v>0</v>
      </c>
      <c r="BN138" s="1422">
        <f t="shared" ref="BN138:BR157" si="111">BB138+BH138</f>
        <v>6</v>
      </c>
      <c r="BO138" s="1422">
        <f t="shared" si="111"/>
        <v>0</v>
      </c>
      <c r="BP138" s="1458">
        <f t="shared" si="111"/>
        <v>10000</v>
      </c>
      <c r="BQ138" s="1458">
        <f t="shared" si="111"/>
        <v>4250</v>
      </c>
      <c r="BR138" s="1458">
        <f t="shared" si="111"/>
        <v>102000</v>
      </c>
      <c r="BS138" s="3087">
        <f t="shared" si="71"/>
        <v>116250</v>
      </c>
      <c r="BT138" s="891" t="s">
        <v>90</v>
      </c>
      <c r="BU138" s="891" t="s">
        <v>90</v>
      </c>
      <c r="CD138" s="3319">
        <v>0</v>
      </c>
      <c r="CE138" s="3319">
        <v>0</v>
      </c>
      <c r="CF138" s="3319">
        <v>0</v>
      </c>
      <c r="CG138" s="3319">
        <v>0</v>
      </c>
      <c r="CH138" s="3319">
        <v>0</v>
      </c>
      <c r="CI138" s="3319">
        <v>0</v>
      </c>
      <c r="CJ138" s="3319">
        <v>0</v>
      </c>
      <c r="CK138" s="3320"/>
      <c r="CL138" s="3321">
        <f t="shared" si="103"/>
        <v>0</v>
      </c>
      <c r="CM138" s="3321">
        <f t="shared" si="103"/>
        <v>0</v>
      </c>
      <c r="CN138" s="3321">
        <f t="shared" si="103"/>
        <v>0</v>
      </c>
      <c r="CO138" s="3321">
        <f t="shared" si="103"/>
        <v>0</v>
      </c>
      <c r="CP138" s="3321">
        <f t="shared" si="103"/>
        <v>0</v>
      </c>
      <c r="CQ138" s="3321">
        <f t="shared" si="103"/>
        <v>0</v>
      </c>
      <c r="CR138" s="3321">
        <f t="shared" si="103"/>
        <v>0</v>
      </c>
      <c r="CS138" s="3321"/>
      <c r="CT138" s="885">
        <v>0</v>
      </c>
      <c r="CU138" s="885">
        <v>0</v>
      </c>
      <c r="CV138" s="885">
        <v>0</v>
      </c>
      <c r="CW138" s="885">
        <v>0</v>
      </c>
      <c r="CX138" s="885">
        <v>0</v>
      </c>
      <c r="CY138" s="885">
        <v>0</v>
      </c>
      <c r="DB138" s="3321">
        <f t="shared" si="101"/>
        <v>0</v>
      </c>
      <c r="DC138" s="3321">
        <f t="shared" si="101"/>
        <v>0</v>
      </c>
      <c r="DD138" s="3321">
        <f t="shared" si="101"/>
        <v>0</v>
      </c>
      <c r="DE138" s="3321">
        <f t="shared" si="100"/>
        <v>0</v>
      </c>
      <c r="DF138" s="3321">
        <f t="shared" si="100"/>
        <v>0</v>
      </c>
      <c r="DG138" s="3321">
        <f t="shared" si="100"/>
        <v>0</v>
      </c>
      <c r="DH138" s="3321"/>
      <c r="DI138" s="885">
        <v>0</v>
      </c>
      <c r="DJ138" s="885">
        <v>0</v>
      </c>
      <c r="DK138" s="885">
        <v>0</v>
      </c>
      <c r="DL138" s="885">
        <v>0</v>
      </c>
      <c r="DM138" s="885">
        <v>0</v>
      </c>
      <c r="DP138" s="3321">
        <f t="shared" si="104"/>
        <v>-6</v>
      </c>
      <c r="DQ138" s="3321">
        <f t="shared" si="104"/>
        <v>0</v>
      </c>
      <c r="DR138" s="3321">
        <f t="shared" si="104"/>
        <v>-10000</v>
      </c>
      <c r="DS138" s="3321">
        <f t="shared" si="104"/>
        <v>-4250</v>
      </c>
      <c r="DT138" s="3321">
        <f t="shared" si="104"/>
        <v>-102000</v>
      </c>
    </row>
    <row r="139" spans="1:124" ht="24" hidden="1">
      <c r="A139" s="1165"/>
      <c r="B139" s="1466" t="s">
        <v>514</v>
      </c>
      <c r="C139" s="1467" t="s">
        <v>316</v>
      </c>
      <c r="D139" s="3323"/>
      <c r="E139" s="1366">
        <v>0</v>
      </c>
      <c r="F139" s="1432">
        <v>0</v>
      </c>
      <c r="G139" s="1432">
        <v>0</v>
      </c>
      <c r="H139" s="1432">
        <v>0</v>
      </c>
      <c r="I139" s="1432">
        <v>0</v>
      </c>
      <c r="J139" s="1432">
        <v>0</v>
      </c>
      <c r="K139" s="1432">
        <v>0</v>
      </c>
      <c r="L139" s="1432">
        <f t="shared" si="61"/>
        <v>0</v>
      </c>
      <c r="M139" s="1440"/>
      <c r="N139" s="1440"/>
      <c r="O139" s="1440"/>
      <c r="P139" s="1440"/>
      <c r="Q139" s="1440"/>
      <c r="R139" s="1440"/>
      <c r="S139" s="1440"/>
      <c r="T139" s="1440">
        <f t="shared" si="62"/>
        <v>0</v>
      </c>
      <c r="U139" s="1951">
        <f t="shared" si="109"/>
        <v>0</v>
      </c>
      <c r="V139" s="891">
        <f t="shared" si="109"/>
        <v>0</v>
      </c>
      <c r="W139" s="891">
        <f t="shared" si="109"/>
        <v>0</v>
      </c>
      <c r="X139" s="891">
        <f t="shared" si="109"/>
        <v>0</v>
      </c>
      <c r="Y139" s="891">
        <f t="shared" si="109"/>
        <v>0</v>
      </c>
      <c r="Z139" s="891">
        <f t="shared" si="109"/>
        <v>0</v>
      </c>
      <c r="AA139" s="891">
        <f t="shared" si="109"/>
        <v>0</v>
      </c>
      <c r="AB139" s="1719">
        <f t="shared" si="64"/>
        <v>0</v>
      </c>
      <c r="AC139" s="1341"/>
      <c r="AD139" s="1717"/>
      <c r="AE139" s="1725">
        <v>0</v>
      </c>
      <c r="AF139" s="1725">
        <v>0</v>
      </c>
      <c r="AG139" s="1725">
        <v>0</v>
      </c>
      <c r="AH139" s="1725">
        <v>0</v>
      </c>
      <c r="AI139" s="1725">
        <v>0</v>
      </c>
      <c r="AJ139" s="1725">
        <v>0</v>
      </c>
      <c r="AK139" s="1725">
        <f t="shared" si="65"/>
        <v>0</v>
      </c>
      <c r="AL139" s="999"/>
      <c r="AM139" s="1394"/>
      <c r="AN139" s="999"/>
      <c r="AO139" s="999"/>
      <c r="AP139" s="999"/>
      <c r="AQ139" s="1394"/>
      <c r="AR139" s="1394">
        <f t="shared" si="66"/>
        <v>0</v>
      </c>
      <c r="AS139" s="3343">
        <f t="shared" si="110"/>
        <v>0</v>
      </c>
      <c r="AT139" s="1719">
        <f t="shared" si="110"/>
        <v>0</v>
      </c>
      <c r="AU139" s="1719">
        <f t="shared" si="110"/>
        <v>0</v>
      </c>
      <c r="AV139" s="1719">
        <f t="shared" si="110"/>
        <v>0</v>
      </c>
      <c r="AW139" s="1719">
        <f t="shared" si="110"/>
        <v>0</v>
      </c>
      <c r="AX139" s="1719">
        <f t="shared" si="110"/>
        <v>0</v>
      </c>
      <c r="AY139" s="1719">
        <f t="shared" si="67"/>
        <v>0</v>
      </c>
      <c r="AZ139" s="3088">
        <f t="shared" si="68"/>
        <v>0</v>
      </c>
      <c r="BA139" s="3325"/>
      <c r="BB139" s="1432">
        <v>0</v>
      </c>
      <c r="BC139" s="1432">
        <v>0</v>
      </c>
      <c r="BD139" s="1432">
        <v>0</v>
      </c>
      <c r="BE139" s="1432">
        <v>0</v>
      </c>
      <c r="BF139" s="1432">
        <v>0</v>
      </c>
      <c r="BG139" s="1432">
        <f t="shared" si="69"/>
        <v>0</v>
      </c>
      <c r="BH139" s="891"/>
      <c r="BI139" s="891"/>
      <c r="BJ139" s="891"/>
      <c r="BK139" s="891"/>
      <c r="BL139" s="1397"/>
      <c r="BM139" s="1397">
        <f t="shared" si="70"/>
        <v>0</v>
      </c>
      <c r="BN139" s="1432">
        <f t="shared" si="111"/>
        <v>0</v>
      </c>
      <c r="BO139" s="1432">
        <f t="shared" si="111"/>
        <v>0</v>
      </c>
      <c r="BP139" s="1432">
        <f t="shared" si="111"/>
        <v>0</v>
      </c>
      <c r="BQ139" s="1432">
        <f t="shared" si="111"/>
        <v>0</v>
      </c>
      <c r="BR139" s="1432">
        <f t="shared" si="111"/>
        <v>0</v>
      </c>
      <c r="BS139" s="1432">
        <f t="shared" si="71"/>
        <v>0</v>
      </c>
      <c r="BT139" s="891"/>
      <c r="BU139" s="891"/>
      <c r="CD139" s="3319">
        <v>2</v>
      </c>
      <c r="CE139" s="3319">
        <v>0</v>
      </c>
      <c r="CF139" s="3319">
        <v>0</v>
      </c>
      <c r="CG139" s="3319">
        <v>0</v>
      </c>
      <c r="CH139" s="3319">
        <v>108635.6</v>
      </c>
      <c r="CI139" s="3319">
        <v>6781.7</v>
      </c>
      <c r="CJ139" s="3319">
        <v>0</v>
      </c>
      <c r="CK139" s="3320"/>
      <c r="CL139" s="3321">
        <f t="shared" si="103"/>
        <v>2</v>
      </c>
      <c r="CM139" s="3321">
        <f t="shared" si="103"/>
        <v>0</v>
      </c>
      <c r="CN139" s="3321">
        <f t="shared" si="103"/>
        <v>0</v>
      </c>
      <c r="CO139" s="3321">
        <f t="shared" si="103"/>
        <v>0</v>
      </c>
      <c r="CP139" s="3321">
        <f t="shared" si="103"/>
        <v>108635.6</v>
      </c>
      <c r="CQ139" s="3321">
        <f t="shared" si="103"/>
        <v>6781.7</v>
      </c>
      <c r="CR139" s="3321">
        <f t="shared" si="103"/>
        <v>0</v>
      </c>
      <c r="CS139" s="3321"/>
      <c r="CT139" s="885">
        <v>0</v>
      </c>
      <c r="CU139" s="885">
        <v>0</v>
      </c>
      <c r="CV139" s="885">
        <v>0</v>
      </c>
      <c r="CW139" s="885">
        <v>0</v>
      </c>
      <c r="CX139" s="885">
        <v>0</v>
      </c>
      <c r="CY139" s="885">
        <v>0</v>
      </c>
      <c r="DB139" s="3321">
        <f t="shared" si="101"/>
        <v>0</v>
      </c>
      <c r="DC139" s="3321">
        <f t="shared" si="101"/>
        <v>0</v>
      </c>
      <c r="DD139" s="3321">
        <f t="shared" si="101"/>
        <v>0</v>
      </c>
      <c r="DE139" s="3321">
        <f t="shared" si="100"/>
        <v>0</v>
      </c>
      <c r="DF139" s="3321">
        <f t="shared" si="100"/>
        <v>0</v>
      </c>
      <c r="DG139" s="3321">
        <f t="shared" si="100"/>
        <v>0</v>
      </c>
      <c r="DH139" s="3321"/>
      <c r="DI139" s="885">
        <v>0</v>
      </c>
      <c r="DJ139" s="885">
        <v>0</v>
      </c>
      <c r="DK139" s="885">
        <v>0</v>
      </c>
      <c r="DL139" s="885">
        <v>0</v>
      </c>
      <c r="DM139" s="885">
        <v>0</v>
      </c>
      <c r="DP139" s="3321">
        <f t="shared" si="104"/>
        <v>0</v>
      </c>
      <c r="DQ139" s="3321">
        <f t="shared" si="104"/>
        <v>0</v>
      </c>
      <c r="DR139" s="3321">
        <f t="shared" si="104"/>
        <v>0</v>
      </c>
      <c r="DS139" s="3321">
        <f t="shared" si="104"/>
        <v>0</v>
      </c>
      <c r="DT139" s="3321">
        <f t="shared" si="104"/>
        <v>0</v>
      </c>
    </row>
    <row r="140" spans="1:124" ht="30.75" customHeight="1">
      <c r="A140" s="1165"/>
      <c r="B140" s="1431" t="s">
        <v>676</v>
      </c>
      <c r="C140" s="1467" t="s">
        <v>376</v>
      </c>
      <c r="D140" s="3323"/>
      <c r="E140" s="1366">
        <v>0</v>
      </c>
      <c r="F140" s="1468">
        <v>0</v>
      </c>
      <c r="G140" s="1432">
        <v>0</v>
      </c>
      <c r="H140" s="1432">
        <v>0</v>
      </c>
      <c r="I140" s="1432">
        <v>0</v>
      </c>
      <c r="J140" s="1432">
        <v>0</v>
      </c>
      <c r="K140" s="1432">
        <v>0</v>
      </c>
      <c r="L140" s="1432">
        <f t="shared" ref="L140:L203" si="112">SUM(F140:K140)</f>
        <v>0</v>
      </c>
      <c r="M140" s="1440"/>
      <c r="N140" s="1440"/>
      <c r="O140" s="1440"/>
      <c r="P140" s="1440"/>
      <c r="Q140" s="1440"/>
      <c r="R140" s="1440"/>
      <c r="S140" s="1440"/>
      <c r="T140" s="1440">
        <f t="shared" ref="T140:T203" si="113">SUM(N140:S140)</f>
        <v>0</v>
      </c>
      <c r="U140" s="1951">
        <f t="shared" si="109"/>
        <v>0</v>
      </c>
      <c r="V140" s="891">
        <f t="shared" si="109"/>
        <v>0</v>
      </c>
      <c r="W140" s="891">
        <f t="shared" si="109"/>
        <v>0</v>
      </c>
      <c r="X140" s="891">
        <f t="shared" si="109"/>
        <v>0</v>
      </c>
      <c r="Y140" s="891">
        <f t="shared" si="109"/>
        <v>0</v>
      </c>
      <c r="Z140" s="891">
        <f t="shared" si="109"/>
        <v>0</v>
      </c>
      <c r="AA140" s="891">
        <f t="shared" si="109"/>
        <v>0</v>
      </c>
      <c r="AB140" s="1719">
        <f t="shared" ref="AB140:AB203" si="114">SUM(V140:AA140)</f>
        <v>0</v>
      </c>
      <c r="AC140" s="1341"/>
      <c r="AD140" s="1717"/>
      <c r="AE140" s="3361">
        <v>4.0199999999999996</v>
      </c>
      <c r="AF140" s="2279">
        <v>0</v>
      </c>
      <c r="AG140" s="1725">
        <v>65358.2</v>
      </c>
      <c r="AH140" s="1725">
        <v>0</v>
      </c>
      <c r="AI140" s="1725">
        <v>1985.7008333333333</v>
      </c>
      <c r="AJ140" s="1725">
        <v>47656.1</v>
      </c>
      <c r="AK140" s="1725">
        <f t="shared" ref="AK140:AK203" si="115">SUM(AF140:AJ140)</f>
        <v>115000.00083333332</v>
      </c>
      <c r="AL140" s="999"/>
      <c r="AM140" s="1394"/>
      <c r="AN140" s="999"/>
      <c r="AO140" s="999"/>
      <c r="AP140" s="999"/>
      <c r="AQ140" s="1394"/>
      <c r="AR140" s="1394">
        <f t="shared" ref="AR140:AR203" si="116">SUM(AM140:AQ140)</f>
        <v>0</v>
      </c>
      <c r="AS140" s="3343">
        <f t="shared" si="110"/>
        <v>4.0199999999999996</v>
      </c>
      <c r="AT140" s="1719">
        <f t="shared" si="110"/>
        <v>0</v>
      </c>
      <c r="AU140" s="1719">
        <f t="shared" si="110"/>
        <v>65358.2</v>
      </c>
      <c r="AV140" s="1719">
        <f t="shared" si="110"/>
        <v>0</v>
      </c>
      <c r="AW140" s="1719">
        <f t="shared" si="110"/>
        <v>1985.7008333333333</v>
      </c>
      <c r="AX140" s="1719">
        <f t="shared" si="110"/>
        <v>47656.1</v>
      </c>
      <c r="AY140" s="1719">
        <f t="shared" ref="AY140:AY203" si="117">SUM(AT140:AX140)</f>
        <v>115000.00083333332</v>
      </c>
      <c r="AZ140" s="3088">
        <f t="shared" ref="AZ140:AZ203" si="118">AX140/24-AW140</f>
        <v>-2.9999999999972715E-2</v>
      </c>
      <c r="BA140" s="3333"/>
      <c r="BB140" s="3362">
        <v>0</v>
      </c>
      <c r="BC140" s="1432">
        <v>0</v>
      </c>
      <c r="BD140" s="1432">
        <v>0</v>
      </c>
      <c r="BE140" s="1432">
        <v>0</v>
      </c>
      <c r="BF140" s="1432">
        <v>0</v>
      </c>
      <c r="BG140" s="1432">
        <f t="shared" ref="BG140:BG203" si="119">SUM(BC140:BF140)</f>
        <v>0</v>
      </c>
      <c r="BH140" s="891"/>
      <c r="BI140" s="891"/>
      <c r="BJ140" s="891"/>
      <c r="BK140" s="891">
        <f>BL140/24</f>
        <v>0</v>
      </c>
      <c r="BL140" s="1397"/>
      <c r="BM140" s="1397">
        <f t="shared" ref="BM140:BM203" si="120">SUM(BI140:BL140)</f>
        <v>0</v>
      </c>
      <c r="BN140" s="1432">
        <f t="shared" si="111"/>
        <v>0</v>
      </c>
      <c r="BO140" s="1432">
        <f t="shared" si="111"/>
        <v>0</v>
      </c>
      <c r="BP140" s="1432">
        <f t="shared" si="111"/>
        <v>0</v>
      </c>
      <c r="BQ140" s="1432">
        <f t="shared" si="111"/>
        <v>0</v>
      </c>
      <c r="BR140" s="1432">
        <f t="shared" si="111"/>
        <v>0</v>
      </c>
      <c r="BS140" s="1432">
        <f t="shared" ref="BS140:BS203" si="121">SUM(BO140:BR140)</f>
        <v>0</v>
      </c>
      <c r="BT140" s="891"/>
      <c r="BU140" s="891"/>
      <c r="CD140" s="3319">
        <v>0</v>
      </c>
      <c r="CE140" s="3319">
        <v>0</v>
      </c>
      <c r="CF140" s="3319">
        <v>0</v>
      </c>
      <c r="CG140" s="3319">
        <v>0</v>
      </c>
      <c r="CH140" s="3319">
        <v>0</v>
      </c>
      <c r="CI140" s="3319">
        <v>0</v>
      </c>
      <c r="CJ140" s="3319">
        <v>0</v>
      </c>
      <c r="CK140" s="3320"/>
      <c r="CL140" s="3321">
        <f t="shared" si="103"/>
        <v>0</v>
      </c>
      <c r="CM140" s="3321">
        <f t="shared" si="103"/>
        <v>0</v>
      </c>
      <c r="CN140" s="3321">
        <f t="shared" si="103"/>
        <v>0</v>
      </c>
      <c r="CO140" s="3321">
        <f t="shared" si="103"/>
        <v>0</v>
      </c>
      <c r="CP140" s="3321">
        <f t="shared" si="103"/>
        <v>0</v>
      </c>
      <c r="CQ140" s="3321">
        <f t="shared" si="103"/>
        <v>0</v>
      </c>
      <c r="CR140" s="3321">
        <f t="shared" si="103"/>
        <v>0</v>
      </c>
      <c r="CS140" s="3321"/>
      <c r="CT140" s="885">
        <v>0</v>
      </c>
      <c r="CU140" s="885">
        <v>0</v>
      </c>
      <c r="CV140" s="885">
        <v>0</v>
      </c>
      <c r="CW140" s="885">
        <v>0</v>
      </c>
      <c r="CX140" s="885">
        <v>0</v>
      </c>
      <c r="CY140" s="885">
        <v>0</v>
      </c>
      <c r="DB140" s="3321">
        <f t="shared" si="101"/>
        <v>-4.0199999999999996</v>
      </c>
      <c r="DC140" s="3321">
        <f t="shared" si="101"/>
        <v>0</v>
      </c>
      <c r="DD140" s="3321">
        <f t="shared" si="101"/>
        <v>-65358.2</v>
      </c>
      <c r="DE140" s="3321">
        <f t="shared" si="100"/>
        <v>0</v>
      </c>
      <c r="DF140" s="3321">
        <f t="shared" si="100"/>
        <v>-1985.7008333333333</v>
      </c>
      <c r="DG140" s="3321">
        <f t="shared" si="100"/>
        <v>-47656.1</v>
      </c>
      <c r="DH140" s="3321"/>
      <c r="DI140" s="885">
        <v>4.0199999999999996</v>
      </c>
      <c r="DJ140" s="885">
        <v>0</v>
      </c>
      <c r="DK140" s="885">
        <v>65358.2</v>
      </c>
      <c r="DL140" s="885">
        <v>1985.7000033333334</v>
      </c>
      <c r="DM140" s="885">
        <v>47656.1</v>
      </c>
      <c r="DP140" s="3321">
        <f t="shared" si="104"/>
        <v>4.0199999999999996</v>
      </c>
      <c r="DQ140" s="3321">
        <f t="shared" si="104"/>
        <v>0</v>
      </c>
      <c r="DR140" s="3321">
        <f t="shared" si="104"/>
        <v>65358.2</v>
      </c>
      <c r="DS140" s="3363">
        <f t="shared" si="104"/>
        <v>1985.7000033333334</v>
      </c>
      <c r="DT140" s="3321">
        <f t="shared" si="104"/>
        <v>47656.1</v>
      </c>
    </row>
    <row r="141" spans="1:124" ht="24" hidden="1">
      <c r="A141" s="1165"/>
      <c r="B141" s="1431" t="s">
        <v>895</v>
      </c>
      <c r="C141" s="1467" t="s">
        <v>834</v>
      </c>
      <c r="D141" s="3323"/>
      <c r="E141" s="1443">
        <v>0</v>
      </c>
      <c r="F141" s="1473">
        <v>0</v>
      </c>
      <c r="G141" s="1474">
        <v>0</v>
      </c>
      <c r="H141" s="1474">
        <v>0</v>
      </c>
      <c r="I141" s="1474">
        <v>0</v>
      </c>
      <c r="J141" s="1474">
        <v>0</v>
      </c>
      <c r="K141" s="1474">
        <v>0</v>
      </c>
      <c r="L141" s="1474">
        <f t="shared" si="112"/>
        <v>0</v>
      </c>
      <c r="M141" s="3364"/>
      <c r="N141" s="1444"/>
      <c r="O141" s="1444"/>
      <c r="P141" s="1444"/>
      <c r="Q141" s="1444"/>
      <c r="R141" s="1440"/>
      <c r="S141" s="1444"/>
      <c r="T141" s="1444">
        <f t="shared" si="113"/>
        <v>0</v>
      </c>
      <c r="U141" s="1951">
        <f t="shared" si="109"/>
        <v>0</v>
      </c>
      <c r="V141" s="891">
        <f t="shared" si="109"/>
        <v>0</v>
      </c>
      <c r="W141" s="891">
        <f t="shared" si="109"/>
        <v>0</v>
      </c>
      <c r="X141" s="891">
        <f t="shared" si="109"/>
        <v>0</v>
      </c>
      <c r="Y141" s="891">
        <f t="shared" si="109"/>
        <v>0</v>
      </c>
      <c r="Z141" s="891">
        <f t="shared" si="109"/>
        <v>0</v>
      </c>
      <c r="AA141" s="891">
        <f t="shared" si="109"/>
        <v>0</v>
      </c>
      <c r="AB141" s="1720">
        <f t="shared" si="114"/>
        <v>0</v>
      </c>
      <c r="AC141" s="1341"/>
      <c r="AD141" s="3354"/>
      <c r="AE141" s="3365">
        <v>0</v>
      </c>
      <c r="AF141" s="3366">
        <v>0</v>
      </c>
      <c r="AG141" s="1726">
        <v>0</v>
      </c>
      <c r="AH141" s="1726">
        <v>0</v>
      </c>
      <c r="AI141" s="1726">
        <v>0</v>
      </c>
      <c r="AJ141" s="1726">
        <v>0</v>
      </c>
      <c r="AK141" s="1726">
        <f t="shared" si="115"/>
        <v>0</v>
      </c>
      <c r="AL141" s="1000"/>
      <c r="AM141" s="1402"/>
      <c r="AN141" s="1001"/>
      <c r="AO141" s="1001"/>
      <c r="AP141" s="1001"/>
      <c r="AQ141" s="1402"/>
      <c r="AR141" s="1402">
        <f t="shared" si="116"/>
        <v>0</v>
      </c>
      <c r="AS141" s="3343">
        <f t="shared" si="110"/>
        <v>0</v>
      </c>
      <c r="AT141" s="1719">
        <f t="shared" si="110"/>
        <v>0</v>
      </c>
      <c r="AU141" s="1719">
        <f t="shared" si="110"/>
        <v>0</v>
      </c>
      <c r="AV141" s="1719">
        <f t="shared" si="110"/>
        <v>0</v>
      </c>
      <c r="AW141" s="1719">
        <f t="shared" si="110"/>
        <v>0</v>
      </c>
      <c r="AX141" s="1719">
        <f t="shared" si="110"/>
        <v>0</v>
      </c>
      <c r="AY141" s="1719">
        <f t="shared" si="117"/>
        <v>0</v>
      </c>
      <c r="AZ141" s="3113">
        <f t="shared" si="118"/>
        <v>0</v>
      </c>
      <c r="BA141" s="3327"/>
      <c r="BB141" s="3367">
        <v>0</v>
      </c>
      <c r="BC141" s="1474">
        <v>0</v>
      </c>
      <c r="BD141" s="1474">
        <v>0</v>
      </c>
      <c r="BE141" s="1474">
        <v>0</v>
      </c>
      <c r="BF141" s="1474">
        <v>0</v>
      </c>
      <c r="BG141" s="1474">
        <f t="shared" si="119"/>
        <v>0</v>
      </c>
      <c r="BH141" s="2031"/>
      <c r="BI141" s="889"/>
      <c r="BJ141" s="889"/>
      <c r="BK141" s="889"/>
      <c r="BL141" s="1405"/>
      <c r="BM141" s="1405">
        <f t="shared" si="120"/>
        <v>0</v>
      </c>
      <c r="BN141" s="1474">
        <f t="shared" si="111"/>
        <v>0</v>
      </c>
      <c r="BO141" s="1474">
        <f t="shared" si="111"/>
        <v>0</v>
      </c>
      <c r="BP141" s="1432">
        <f t="shared" si="111"/>
        <v>0</v>
      </c>
      <c r="BQ141" s="1432">
        <f t="shared" si="111"/>
        <v>0</v>
      </c>
      <c r="BR141" s="1432">
        <f t="shared" si="111"/>
        <v>0</v>
      </c>
      <c r="BS141" s="1474">
        <f t="shared" si="121"/>
        <v>0</v>
      </c>
      <c r="BT141" s="889"/>
      <c r="BU141" s="889"/>
      <c r="CD141" s="3319">
        <v>1.67</v>
      </c>
      <c r="CE141" s="3319">
        <v>1000</v>
      </c>
      <c r="CF141" s="3319">
        <v>50516.3</v>
      </c>
      <c r="CG141" s="3319">
        <v>0</v>
      </c>
      <c r="CH141" s="3319">
        <v>0</v>
      </c>
      <c r="CI141" s="3319">
        <v>0</v>
      </c>
      <c r="CJ141" s="3319">
        <v>0</v>
      </c>
      <c r="CK141" s="3320"/>
      <c r="CL141" s="3321">
        <f t="shared" si="103"/>
        <v>1.67</v>
      </c>
      <c r="CM141" s="3321">
        <f t="shared" si="103"/>
        <v>1000</v>
      </c>
      <c r="CN141" s="3321">
        <f t="shared" si="103"/>
        <v>50516.3</v>
      </c>
      <c r="CO141" s="3321">
        <f t="shared" si="103"/>
        <v>0</v>
      </c>
      <c r="CP141" s="3321">
        <f t="shared" si="103"/>
        <v>0</v>
      </c>
      <c r="CQ141" s="3321">
        <f t="shared" si="103"/>
        <v>0</v>
      </c>
      <c r="CR141" s="3321">
        <f t="shared" si="103"/>
        <v>0</v>
      </c>
      <c r="CS141" s="3321"/>
      <c r="CT141" s="885">
        <v>0</v>
      </c>
      <c r="CU141" s="885">
        <v>0</v>
      </c>
      <c r="CV141" s="885">
        <v>0</v>
      </c>
      <c r="CW141" s="885">
        <v>0</v>
      </c>
      <c r="CX141" s="885">
        <v>0</v>
      </c>
      <c r="CY141" s="885">
        <v>0</v>
      </c>
      <c r="DB141" s="3321">
        <f t="shared" si="101"/>
        <v>0</v>
      </c>
      <c r="DC141" s="3321">
        <f t="shared" si="101"/>
        <v>0</v>
      </c>
      <c r="DD141" s="3321">
        <f t="shared" si="101"/>
        <v>0</v>
      </c>
      <c r="DE141" s="3321">
        <f t="shared" si="100"/>
        <v>0</v>
      </c>
      <c r="DF141" s="3321">
        <f t="shared" si="100"/>
        <v>0</v>
      </c>
      <c r="DG141" s="3321">
        <f t="shared" si="100"/>
        <v>0</v>
      </c>
      <c r="DH141" s="3321"/>
      <c r="DI141" s="885">
        <v>0</v>
      </c>
      <c r="DJ141" s="885">
        <v>0</v>
      </c>
      <c r="DK141" s="885">
        <v>0</v>
      </c>
      <c r="DL141" s="885">
        <v>0</v>
      </c>
      <c r="DM141" s="885">
        <v>0</v>
      </c>
      <c r="DP141" s="3321">
        <f t="shared" si="104"/>
        <v>0</v>
      </c>
      <c r="DQ141" s="3321">
        <f t="shared" si="104"/>
        <v>0</v>
      </c>
      <c r="DR141" s="3321">
        <f t="shared" si="104"/>
        <v>0</v>
      </c>
      <c r="DS141" s="3321">
        <f t="shared" si="104"/>
        <v>0</v>
      </c>
      <c r="DT141" s="3321">
        <f t="shared" si="104"/>
        <v>0</v>
      </c>
    </row>
    <row r="142" spans="1:124" ht="24">
      <c r="A142" s="1165"/>
      <c r="B142" s="1431" t="s">
        <v>895</v>
      </c>
      <c r="C142" s="1467" t="s">
        <v>834</v>
      </c>
      <c r="D142" s="3323"/>
      <c r="E142" s="1443">
        <v>0.78599999999999959</v>
      </c>
      <c r="F142" s="1473">
        <v>0</v>
      </c>
      <c r="G142" s="1474">
        <v>56877.7</v>
      </c>
      <c r="H142" s="1474">
        <v>0</v>
      </c>
      <c r="I142" s="1474">
        <v>0</v>
      </c>
      <c r="J142" s="1474">
        <v>0</v>
      </c>
      <c r="K142" s="1474">
        <v>0</v>
      </c>
      <c r="L142" s="1474">
        <f t="shared" si="112"/>
        <v>56877.7</v>
      </c>
      <c r="M142" s="3364"/>
      <c r="N142" s="1444"/>
      <c r="O142" s="1444">
        <v>-33520.1</v>
      </c>
      <c r="P142" s="1444"/>
      <c r="Q142" s="1444"/>
      <c r="R142" s="1440"/>
      <c r="S142" s="1444"/>
      <c r="T142" s="1444">
        <f t="shared" si="113"/>
        <v>-33520.1</v>
      </c>
      <c r="U142" s="1951">
        <f t="shared" si="109"/>
        <v>0.78599999999999959</v>
      </c>
      <c r="V142" s="891">
        <f t="shared" si="109"/>
        <v>0</v>
      </c>
      <c r="W142" s="891">
        <f t="shared" si="109"/>
        <v>23357.599999999999</v>
      </c>
      <c r="X142" s="891">
        <f t="shared" si="109"/>
        <v>0</v>
      </c>
      <c r="Y142" s="891">
        <f t="shared" si="109"/>
        <v>0</v>
      </c>
      <c r="Z142" s="891">
        <f t="shared" si="109"/>
        <v>0</v>
      </c>
      <c r="AA142" s="891">
        <f t="shared" si="109"/>
        <v>0</v>
      </c>
      <c r="AB142" s="1720">
        <f t="shared" si="114"/>
        <v>23357.599999999999</v>
      </c>
      <c r="AC142" s="3368"/>
      <c r="AD142" s="3354"/>
      <c r="AE142" s="3367">
        <v>2.6989999999999998</v>
      </c>
      <c r="AF142" s="3366">
        <v>0</v>
      </c>
      <c r="AG142" s="1726">
        <v>69200</v>
      </c>
      <c r="AH142" s="1726">
        <v>0</v>
      </c>
      <c r="AI142" s="1726">
        <v>0</v>
      </c>
      <c r="AJ142" s="1726">
        <v>0</v>
      </c>
      <c r="AK142" s="1726">
        <f t="shared" si="115"/>
        <v>69200</v>
      </c>
      <c r="AL142" s="1001"/>
      <c r="AM142" s="1402"/>
      <c r="AN142" s="1001">
        <v>-69200</v>
      </c>
      <c r="AO142" s="1001"/>
      <c r="AP142" s="1001">
        <f t="shared" ref="AP142:AP155" si="122">AQ142/24</f>
        <v>0</v>
      </c>
      <c r="AQ142" s="1402"/>
      <c r="AR142" s="1402">
        <f t="shared" si="116"/>
        <v>-69200</v>
      </c>
      <c r="AS142" s="3353"/>
      <c r="AT142" s="1719">
        <f t="shared" si="110"/>
        <v>0</v>
      </c>
      <c r="AU142" s="1719">
        <f t="shared" si="110"/>
        <v>0</v>
      </c>
      <c r="AV142" s="1719">
        <f t="shared" si="110"/>
        <v>0</v>
      </c>
      <c r="AW142" s="1719">
        <f t="shared" si="110"/>
        <v>0</v>
      </c>
      <c r="AX142" s="1719">
        <f t="shared" si="110"/>
        <v>0</v>
      </c>
      <c r="AY142" s="1719">
        <f t="shared" si="117"/>
        <v>0</v>
      </c>
      <c r="AZ142" s="3113">
        <f t="shared" si="118"/>
        <v>0</v>
      </c>
      <c r="BA142" s="3327"/>
      <c r="BB142" s="3367">
        <v>0</v>
      </c>
      <c r="BC142" s="1474">
        <v>0</v>
      </c>
      <c r="BD142" s="1474">
        <v>0</v>
      </c>
      <c r="BE142" s="1474">
        <v>0</v>
      </c>
      <c r="BF142" s="1474">
        <v>0</v>
      </c>
      <c r="BG142" s="1474">
        <f t="shared" si="119"/>
        <v>0</v>
      </c>
      <c r="BH142" s="889"/>
      <c r="BI142" s="889"/>
      <c r="BJ142" s="889"/>
      <c r="BK142" s="891">
        <f t="shared" ref="BK142:BK156" si="123">BL142/24</f>
        <v>0</v>
      </c>
      <c r="BL142" s="1405"/>
      <c r="BM142" s="1405">
        <f t="shared" si="120"/>
        <v>0</v>
      </c>
      <c r="BN142" s="1510">
        <f t="shared" si="111"/>
        <v>0</v>
      </c>
      <c r="BO142" s="1474">
        <f t="shared" si="111"/>
        <v>0</v>
      </c>
      <c r="BP142" s="1432">
        <f t="shared" si="111"/>
        <v>0</v>
      </c>
      <c r="BQ142" s="1432">
        <f t="shared" si="111"/>
        <v>0</v>
      </c>
      <c r="BR142" s="1432">
        <f t="shared" si="111"/>
        <v>0</v>
      </c>
      <c r="BS142" s="3369">
        <f t="shared" si="121"/>
        <v>0</v>
      </c>
      <c r="BT142" s="889"/>
      <c r="BU142" s="889"/>
      <c r="CD142" s="3319">
        <v>0</v>
      </c>
      <c r="CE142" s="3319">
        <v>20434.3</v>
      </c>
      <c r="CF142" s="3319">
        <v>14998.999999999993</v>
      </c>
      <c r="CG142" s="3319">
        <v>0</v>
      </c>
      <c r="CH142" s="3319">
        <v>31054.5</v>
      </c>
      <c r="CI142" s="3319">
        <v>4308.9000000000005</v>
      </c>
      <c r="CJ142" s="3319">
        <v>0</v>
      </c>
      <c r="CK142" s="3320"/>
      <c r="CL142" s="3352">
        <f t="shared" si="103"/>
        <v>-0.78599999999999959</v>
      </c>
      <c r="CM142" s="3321">
        <f t="shared" si="103"/>
        <v>20434.3</v>
      </c>
      <c r="CN142" s="3321">
        <f t="shared" si="103"/>
        <v>-8358.6000000000058</v>
      </c>
      <c r="CO142" s="3321">
        <f t="shared" si="103"/>
        <v>0</v>
      </c>
      <c r="CP142" s="3321">
        <f t="shared" si="103"/>
        <v>31054.5</v>
      </c>
      <c r="CQ142" s="3321">
        <f t="shared" si="103"/>
        <v>4308.9000000000005</v>
      </c>
      <c r="CR142" s="3321">
        <f t="shared" si="103"/>
        <v>0</v>
      </c>
      <c r="CS142" s="3321"/>
      <c r="CT142" s="885">
        <v>0.78599999999999959</v>
      </c>
      <c r="CU142" s="885">
        <v>0</v>
      </c>
      <c r="CV142" s="885">
        <v>56877.7</v>
      </c>
      <c r="CW142" s="885">
        <v>0</v>
      </c>
      <c r="CX142" s="885">
        <v>0</v>
      </c>
      <c r="CY142" s="885">
        <v>0</v>
      </c>
      <c r="DB142" s="3321">
        <f t="shared" si="101"/>
        <v>0.78599999999999959</v>
      </c>
      <c r="DC142" s="3321">
        <f t="shared" si="101"/>
        <v>0</v>
      </c>
      <c r="DD142" s="3321">
        <f t="shared" si="101"/>
        <v>56877.7</v>
      </c>
      <c r="DE142" s="3321">
        <f t="shared" si="100"/>
        <v>0</v>
      </c>
      <c r="DF142" s="3321">
        <f t="shared" si="100"/>
        <v>0</v>
      </c>
      <c r="DG142" s="3321">
        <f t="shared" si="100"/>
        <v>0</v>
      </c>
      <c r="DH142" s="3321"/>
      <c r="DI142" s="885">
        <v>2.6989999999999998</v>
      </c>
      <c r="DJ142" s="885">
        <v>0</v>
      </c>
      <c r="DK142" s="885">
        <v>69200</v>
      </c>
      <c r="DL142" s="885">
        <v>0</v>
      </c>
      <c r="DM142" s="885">
        <v>0</v>
      </c>
      <c r="DP142" s="3321">
        <f t="shared" si="104"/>
        <v>2.6989999999999998</v>
      </c>
      <c r="DQ142" s="3321">
        <f t="shared" si="104"/>
        <v>0</v>
      </c>
      <c r="DR142" s="3321">
        <f t="shared" si="104"/>
        <v>69200</v>
      </c>
      <c r="DS142" s="3321">
        <f t="shared" si="104"/>
        <v>0</v>
      </c>
      <c r="DT142" s="3321">
        <f t="shared" si="104"/>
        <v>0</v>
      </c>
    </row>
    <row r="143" spans="1:124" ht="24">
      <c r="A143" s="1165"/>
      <c r="B143" s="1431" t="s">
        <v>997</v>
      </c>
      <c r="C143" s="1467" t="s">
        <v>316</v>
      </c>
      <c r="D143" s="3323"/>
      <c r="E143" s="1473">
        <v>2</v>
      </c>
      <c r="F143" s="1473">
        <v>0</v>
      </c>
      <c r="G143" s="1474">
        <v>31612.5</v>
      </c>
      <c r="H143" s="1474">
        <v>0</v>
      </c>
      <c r="I143" s="1474">
        <v>0</v>
      </c>
      <c r="J143" s="1474">
        <v>2000</v>
      </c>
      <c r="K143" s="1474">
        <v>48000</v>
      </c>
      <c r="L143" s="1474">
        <f t="shared" si="112"/>
        <v>81612.5</v>
      </c>
      <c r="M143" s="1444"/>
      <c r="N143" s="1444"/>
      <c r="O143" s="1444">
        <v>-5969.5</v>
      </c>
      <c r="P143" s="1444"/>
      <c r="Q143" s="1444"/>
      <c r="R143" s="1440">
        <f>S143/24</f>
        <v>0</v>
      </c>
      <c r="S143" s="1444"/>
      <c r="T143" s="1444">
        <f t="shared" si="113"/>
        <v>-5969.5</v>
      </c>
      <c r="U143" s="1951">
        <f t="shared" si="109"/>
        <v>2</v>
      </c>
      <c r="V143" s="891">
        <f t="shared" si="109"/>
        <v>0</v>
      </c>
      <c r="W143" s="891">
        <f t="shared" si="109"/>
        <v>25643</v>
      </c>
      <c r="X143" s="891">
        <f t="shared" si="109"/>
        <v>0</v>
      </c>
      <c r="Y143" s="891">
        <f t="shared" si="109"/>
        <v>0</v>
      </c>
      <c r="Z143" s="891">
        <f t="shared" si="109"/>
        <v>2000</v>
      </c>
      <c r="AA143" s="891">
        <f t="shared" si="109"/>
        <v>48000</v>
      </c>
      <c r="AB143" s="1720">
        <f t="shared" si="114"/>
        <v>75643</v>
      </c>
      <c r="AC143" s="1341"/>
      <c r="AD143" s="3354"/>
      <c r="AE143" s="3365">
        <v>2</v>
      </c>
      <c r="AF143" s="3366">
        <v>0</v>
      </c>
      <c r="AG143" s="1726">
        <v>105000</v>
      </c>
      <c r="AH143" s="1726">
        <v>0</v>
      </c>
      <c r="AI143" s="1726">
        <v>0</v>
      </c>
      <c r="AJ143" s="1726">
        <v>0</v>
      </c>
      <c r="AK143" s="1726">
        <f t="shared" si="115"/>
        <v>105000</v>
      </c>
      <c r="AL143" s="3370"/>
      <c r="AM143" s="1402"/>
      <c r="AN143" s="1001"/>
      <c r="AO143" s="1001"/>
      <c r="AP143" s="3371">
        <f t="shared" si="122"/>
        <v>0</v>
      </c>
      <c r="AQ143" s="1402"/>
      <c r="AR143" s="1402">
        <f t="shared" si="116"/>
        <v>0</v>
      </c>
      <c r="AS143" s="3343">
        <f t="shared" si="110"/>
        <v>2</v>
      </c>
      <c r="AT143" s="1719">
        <f t="shared" si="110"/>
        <v>0</v>
      </c>
      <c r="AU143" s="1719">
        <f t="shared" si="110"/>
        <v>105000</v>
      </c>
      <c r="AV143" s="1719">
        <f t="shared" si="110"/>
        <v>0</v>
      </c>
      <c r="AW143" s="1719">
        <f t="shared" si="110"/>
        <v>0</v>
      </c>
      <c r="AX143" s="1719">
        <f t="shared" si="110"/>
        <v>0</v>
      </c>
      <c r="AY143" s="1719">
        <f t="shared" si="117"/>
        <v>105000</v>
      </c>
      <c r="AZ143" s="3113">
        <f t="shared" si="118"/>
        <v>0</v>
      </c>
      <c r="BA143" s="3327"/>
      <c r="BB143" s="3367">
        <v>0</v>
      </c>
      <c r="BC143" s="1474">
        <v>0</v>
      </c>
      <c r="BD143" s="1474">
        <v>0</v>
      </c>
      <c r="BE143" s="1474">
        <v>0</v>
      </c>
      <c r="BF143" s="1474">
        <v>0</v>
      </c>
      <c r="BG143" s="1474">
        <f t="shared" si="119"/>
        <v>0</v>
      </c>
      <c r="BH143" s="889"/>
      <c r="BI143" s="889"/>
      <c r="BJ143" s="889"/>
      <c r="BK143" s="891">
        <f t="shared" si="123"/>
        <v>0</v>
      </c>
      <c r="BL143" s="1405"/>
      <c r="BM143" s="1405">
        <f t="shared" si="120"/>
        <v>0</v>
      </c>
      <c r="BN143" s="1474">
        <f t="shared" si="111"/>
        <v>0</v>
      </c>
      <c r="BO143" s="1474">
        <f t="shared" si="111"/>
        <v>0</v>
      </c>
      <c r="BP143" s="1432">
        <f t="shared" si="111"/>
        <v>0</v>
      </c>
      <c r="BQ143" s="1432">
        <f t="shared" si="111"/>
        <v>0</v>
      </c>
      <c r="BR143" s="1432">
        <f t="shared" si="111"/>
        <v>0</v>
      </c>
      <c r="BS143" s="1474">
        <f t="shared" si="121"/>
        <v>0</v>
      </c>
      <c r="BT143" s="889" t="s">
        <v>1350</v>
      </c>
      <c r="BU143" s="889" t="s">
        <v>1553</v>
      </c>
      <c r="CD143" s="3319">
        <v>2</v>
      </c>
      <c r="CE143" s="3319">
        <v>0</v>
      </c>
      <c r="CF143" s="3319">
        <v>14721.7</v>
      </c>
      <c r="CG143" s="3319">
        <v>0</v>
      </c>
      <c r="CH143" s="3319">
        <v>0</v>
      </c>
      <c r="CI143" s="3319">
        <v>5000</v>
      </c>
      <c r="CJ143" s="3319">
        <v>120000</v>
      </c>
      <c r="CK143" s="3320"/>
      <c r="CL143" s="3321">
        <f t="shared" si="103"/>
        <v>0</v>
      </c>
      <c r="CM143" s="3321">
        <f t="shared" si="103"/>
        <v>0</v>
      </c>
      <c r="CN143" s="3321">
        <f t="shared" si="103"/>
        <v>-10921.3</v>
      </c>
      <c r="CO143" s="3321">
        <f t="shared" si="103"/>
        <v>0</v>
      </c>
      <c r="CP143" s="3321">
        <f t="shared" si="103"/>
        <v>0</v>
      </c>
      <c r="CQ143" s="3321">
        <f t="shared" si="103"/>
        <v>3000</v>
      </c>
      <c r="CR143" s="3321">
        <f t="shared" si="103"/>
        <v>72000</v>
      </c>
      <c r="CS143" s="3321"/>
      <c r="CT143" s="885">
        <v>2</v>
      </c>
      <c r="CU143" s="885">
        <v>0</v>
      </c>
      <c r="CV143" s="885">
        <v>31612.5</v>
      </c>
      <c r="CW143" s="885">
        <v>0</v>
      </c>
      <c r="CX143" s="885">
        <v>2000</v>
      </c>
      <c r="CY143" s="885">
        <v>48000</v>
      </c>
      <c r="DB143" s="3321">
        <f t="shared" si="101"/>
        <v>0</v>
      </c>
      <c r="DC143" s="3321">
        <f t="shared" si="101"/>
        <v>0</v>
      </c>
      <c r="DD143" s="3321">
        <f t="shared" si="101"/>
        <v>-73387.5</v>
      </c>
      <c r="DE143" s="3321">
        <f t="shared" si="100"/>
        <v>0</v>
      </c>
      <c r="DF143" s="3321">
        <f t="shared" si="100"/>
        <v>2000</v>
      </c>
      <c r="DG143" s="3321">
        <f t="shared" si="100"/>
        <v>48000</v>
      </c>
      <c r="DH143" s="3321"/>
      <c r="DI143" s="885">
        <v>2</v>
      </c>
      <c r="DJ143" s="885">
        <v>0</v>
      </c>
      <c r="DK143" s="885">
        <v>105000</v>
      </c>
      <c r="DL143" s="885">
        <v>0</v>
      </c>
      <c r="DM143" s="885">
        <v>0</v>
      </c>
      <c r="DP143" s="3321">
        <f t="shared" si="104"/>
        <v>2</v>
      </c>
      <c r="DQ143" s="3321">
        <f t="shared" si="104"/>
        <v>0</v>
      </c>
      <c r="DR143" s="3321">
        <f t="shared" si="104"/>
        <v>105000</v>
      </c>
      <c r="DS143" s="3321">
        <f t="shared" si="104"/>
        <v>0</v>
      </c>
      <c r="DT143" s="3321">
        <f t="shared" si="104"/>
        <v>0</v>
      </c>
    </row>
    <row r="144" spans="1:124" ht="19.5" customHeight="1">
      <c r="A144" s="1165"/>
      <c r="B144" s="1431" t="s">
        <v>1250</v>
      </c>
      <c r="C144" s="1467" t="s">
        <v>697</v>
      </c>
      <c r="D144" s="3323"/>
      <c r="E144" s="1473">
        <v>6.2889999999999997</v>
      </c>
      <c r="F144" s="1473">
        <v>0</v>
      </c>
      <c r="G144" s="1474">
        <v>69147.399999999994</v>
      </c>
      <c r="H144" s="1474">
        <v>0</v>
      </c>
      <c r="I144" s="1474">
        <v>0</v>
      </c>
      <c r="J144" s="1474">
        <v>0</v>
      </c>
      <c r="K144" s="1474">
        <v>0</v>
      </c>
      <c r="L144" s="1474">
        <f t="shared" si="112"/>
        <v>69147.399999999994</v>
      </c>
      <c r="M144" s="1444"/>
      <c r="N144" s="1444"/>
      <c r="O144" s="1444">
        <v>-11715.8</v>
      </c>
      <c r="P144" s="1444"/>
      <c r="Q144" s="1444"/>
      <c r="R144" s="1440">
        <f>S144/24</f>
        <v>0</v>
      </c>
      <c r="S144" s="1444"/>
      <c r="T144" s="1444">
        <f t="shared" si="113"/>
        <v>-11715.8</v>
      </c>
      <c r="U144" s="1951">
        <f t="shared" si="109"/>
        <v>6.2889999999999997</v>
      </c>
      <c r="V144" s="891">
        <f t="shared" si="109"/>
        <v>0</v>
      </c>
      <c r="W144" s="891">
        <f t="shared" si="109"/>
        <v>57431.599999999991</v>
      </c>
      <c r="X144" s="891">
        <f t="shared" si="109"/>
        <v>0</v>
      </c>
      <c r="Y144" s="891">
        <f t="shared" si="109"/>
        <v>0</v>
      </c>
      <c r="Z144" s="891">
        <f t="shared" si="109"/>
        <v>0</v>
      </c>
      <c r="AA144" s="891">
        <f t="shared" si="109"/>
        <v>0</v>
      </c>
      <c r="AB144" s="1720">
        <f t="shared" si="114"/>
        <v>57431.599999999991</v>
      </c>
      <c r="AC144" s="1341"/>
      <c r="AD144" s="3354"/>
      <c r="AE144" s="3365">
        <v>0</v>
      </c>
      <c r="AF144" s="3366">
        <v>0</v>
      </c>
      <c r="AG144" s="1726">
        <v>0</v>
      </c>
      <c r="AH144" s="1726">
        <v>0</v>
      </c>
      <c r="AI144" s="1726">
        <v>0</v>
      </c>
      <c r="AJ144" s="1726">
        <v>0</v>
      </c>
      <c r="AK144" s="1726">
        <f t="shared" si="115"/>
        <v>0</v>
      </c>
      <c r="AL144" s="1001"/>
      <c r="AM144" s="1402"/>
      <c r="AN144" s="1001"/>
      <c r="AO144" s="1001"/>
      <c r="AP144" s="1001">
        <f t="shared" si="122"/>
        <v>0</v>
      </c>
      <c r="AQ144" s="1402"/>
      <c r="AR144" s="1402">
        <f t="shared" si="116"/>
        <v>0</v>
      </c>
      <c r="AS144" s="3343">
        <f t="shared" si="110"/>
        <v>0</v>
      </c>
      <c r="AT144" s="1719">
        <f t="shared" si="110"/>
        <v>0</v>
      </c>
      <c r="AU144" s="1719">
        <f t="shared" si="110"/>
        <v>0</v>
      </c>
      <c r="AV144" s="1719">
        <f t="shared" si="110"/>
        <v>0</v>
      </c>
      <c r="AW144" s="1719">
        <f t="shared" si="110"/>
        <v>0</v>
      </c>
      <c r="AX144" s="1719">
        <f t="shared" si="110"/>
        <v>0</v>
      </c>
      <c r="AY144" s="1719">
        <f t="shared" si="117"/>
        <v>0</v>
      </c>
      <c r="AZ144" s="3113">
        <f t="shared" si="118"/>
        <v>0</v>
      </c>
      <c r="BA144" s="3327"/>
      <c r="BB144" s="3367">
        <v>0</v>
      </c>
      <c r="BC144" s="1474">
        <v>0</v>
      </c>
      <c r="BD144" s="1474">
        <v>0</v>
      </c>
      <c r="BE144" s="1474">
        <v>0</v>
      </c>
      <c r="BF144" s="1474">
        <v>0</v>
      </c>
      <c r="BG144" s="1474">
        <f t="shared" si="119"/>
        <v>0</v>
      </c>
      <c r="BH144" s="889"/>
      <c r="BI144" s="889"/>
      <c r="BJ144" s="889"/>
      <c r="BK144" s="891">
        <f t="shared" si="123"/>
        <v>0</v>
      </c>
      <c r="BL144" s="1405"/>
      <c r="BM144" s="1405">
        <f t="shared" si="120"/>
        <v>0</v>
      </c>
      <c r="BN144" s="1474">
        <f t="shared" si="111"/>
        <v>0</v>
      </c>
      <c r="BO144" s="1474">
        <f t="shared" si="111"/>
        <v>0</v>
      </c>
      <c r="BP144" s="1432">
        <f t="shared" si="111"/>
        <v>0</v>
      </c>
      <c r="BQ144" s="1432">
        <f t="shared" si="111"/>
        <v>0</v>
      </c>
      <c r="BR144" s="1432">
        <f t="shared" si="111"/>
        <v>0</v>
      </c>
      <c r="BS144" s="1474">
        <f t="shared" si="121"/>
        <v>0</v>
      </c>
      <c r="BT144" s="889"/>
      <c r="BU144" s="889"/>
      <c r="CD144" s="3319">
        <v>0</v>
      </c>
      <c r="CE144" s="3319">
        <v>0</v>
      </c>
      <c r="CF144" s="3319">
        <v>0</v>
      </c>
      <c r="CG144" s="3319">
        <v>0</v>
      </c>
      <c r="CH144" s="3319">
        <v>0</v>
      </c>
      <c r="CI144" s="3319">
        <v>0</v>
      </c>
      <c r="CJ144" s="3319">
        <v>0</v>
      </c>
      <c r="CK144" s="3320"/>
      <c r="CL144" s="3321">
        <f t="shared" si="103"/>
        <v>-6.2889999999999997</v>
      </c>
      <c r="CM144" s="3321">
        <f t="shared" si="103"/>
        <v>0</v>
      </c>
      <c r="CN144" s="3321">
        <f t="shared" si="103"/>
        <v>-57431.599999999991</v>
      </c>
      <c r="CO144" s="3321">
        <f t="shared" si="103"/>
        <v>0</v>
      </c>
      <c r="CP144" s="3321">
        <f t="shared" si="103"/>
        <v>0</v>
      </c>
      <c r="CQ144" s="3321">
        <f t="shared" si="103"/>
        <v>0</v>
      </c>
      <c r="CR144" s="3321">
        <f t="shared" si="103"/>
        <v>0</v>
      </c>
      <c r="CS144" s="3321"/>
      <c r="CT144" s="885">
        <v>6.2889999999999997</v>
      </c>
      <c r="CU144" s="885">
        <v>0</v>
      </c>
      <c r="CV144" s="885">
        <v>99500</v>
      </c>
      <c r="CW144" s="885">
        <v>0</v>
      </c>
      <c r="CX144" s="885">
        <v>0</v>
      </c>
      <c r="CY144" s="885">
        <v>0</v>
      </c>
      <c r="DB144" s="3321">
        <f t="shared" si="101"/>
        <v>6.2889999999999997</v>
      </c>
      <c r="DC144" s="3321">
        <f t="shared" si="101"/>
        <v>0</v>
      </c>
      <c r="DD144" s="3321">
        <f t="shared" si="101"/>
        <v>99500</v>
      </c>
      <c r="DE144" s="3321">
        <f t="shared" si="100"/>
        <v>0</v>
      </c>
      <c r="DF144" s="3321">
        <f t="shared" si="100"/>
        <v>0</v>
      </c>
      <c r="DG144" s="3321">
        <f t="shared" si="100"/>
        <v>0</v>
      </c>
      <c r="DH144" s="3321"/>
      <c r="DI144" s="885">
        <v>0</v>
      </c>
      <c r="DJ144" s="885">
        <v>0</v>
      </c>
      <c r="DK144" s="885">
        <v>0</v>
      </c>
      <c r="DL144" s="885">
        <v>0</v>
      </c>
      <c r="DM144" s="885">
        <v>0</v>
      </c>
      <c r="DP144" s="3321">
        <f t="shared" si="104"/>
        <v>0</v>
      </c>
      <c r="DQ144" s="3321">
        <f t="shared" si="104"/>
        <v>0</v>
      </c>
      <c r="DR144" s="3321">
        <f t="shared" si="104"/>
        <v>0</v>
      </c>
      <c r="DS144" s="3321">
        <f t="shared" si="104"/>
        <v>0</v>
      </c>
      <c r="DT144" s="3321">
        <f t="shared" si="104"/>
        <v>0</v>
      </c>
    </row>
    <row r="145" spans="1:124" ht="14.25" hidden="1" customHeight="1">
      <c r="A145" s="1165"/>
      <c r="B145" s="1466"/>
      <c r="C145" s="1467" t="s">
        <v>1097</v>
      </c>
      <c r="D145" s="3323"/>
      <c r="E145" s="1473">
        <v>0</v>
      </c>
      <c r="F145" s="1473">
        <v>0</v>
      </c>
      <c r="G145" s="1474">
        <v>0</v>
      </c>
      <c r="H145" s="1474">
        <v>0</v>
      </c>
      <c r="I145" s="1474">
        <v>0</v>
      </c>
      <c r="J145" s="1474">
        <v>0</v>
      </c>
      <c r="K145" s="1474">
        <v>0</v>
      </c>
      <c r="L145" s="1474">
        <f t="shared" si="112"/>
        <v>0</v>
      </c>
      <c r="M145" s="1444"/>
      <c r="N145" s="1444"/>
      <c r="O145" s="1444"/>
      <c r="P145" s="1444"/>
      <c r="Q145" s="1444"/>
      <c r="R145" s="1444">
        <f>S145/24</f>
        <v>0</v>
      </c>
      <c r="S145" s="1444"/>
      <c r="T145" s="1444">
        <f t="shared" si="113"/>
        <v>0</v>
      </c>
      <c r="U145" s="1951">
        <f t="shared" si="109"/>
        <v>0</v>
      </c>
      <c r="V145" s="891">
        <f t="shared" si="109"/>
        <v>0</v>
      </c>
      <c r="W145" s="891">
        <f t="shared" si="109"/>
        <v>0</v>
      </c>
      <c r="X145" s="891">
        <f t="shared" si="109"/>
        <v>0</v>
      </c>
      <c r="Y145" s="891">
        <f t="shared" si="109"/>
        <v>0</v>
      </c>
      <c r="Z145" s="891">
        <f t="shared" si="109"/>
        <v>0</v>
      </c>
      <c r="AA145" s="891">
        <f t="shared" si="109"/>
        <v>0</v>
      </c>
      <c r="AB145" s="1720">
        <f t="shared" si="114"/>
        <v>0</v>
      </c>
      <c r="AC145" s="1341"/>
      <c r="AD145" s="3354"/>
      <c r="AE145" s="3365">
        <v>0</v>
      </c>
      <c r="AF145" s="3366">
        <v>0</v>
      </c>
      <c r="AG145" s="1726">
        <v>0</v>
      </c>
      <c r="AH145" s="1726">
        <v>0</v>
      </c>
      <c r="AI145" s="1726">
        <v>0</v>
      </c>
      <c r="AJ145" s="1726">
        <v>0</v>
      </c>
      <c r="AK145" s="1726">
        <f t="shared" si="115"/>
        <v>0</v>
      </c>
      <c r="AL145" s="1001"/>
      <c r="AM145" s="1402"/>
      <c r="AN145" s="1001"/>
      <c r="AO145" s="1001"/>
      <c r="AP145" s="1001">
        <f t="shared" si="122"/>
        <v>0</v>
      </c>
      <c r="AQ145" s="1402"/>
      <c r="AR145" s="1402">
        <f t="shared" si="116"/>
        <v>0</v>
      </c>
      <c r="AS145" s="3343">
        <f t="shared" si="110"/>
        <v>0</v>
      </c>
      <c r="AT145" s="1719">
        <f t="shared" si="110"/>
        <v>0</v>
      </c>
      <c r="AU145" s="1719">
        <f t="shared" si="110"/>
        <v>0</v>
      </c>
      <c r="AV145" s="1719">
        <f t="shared" si="110"/>
        <v>0</v>
      </c>
      <c r="AW145" s="1719">
        <f t="shared" si="110"/>
        <v>0</v>
      </c>
      <c r="AX145" s="1719">
        <f t="shared" si="110"/>
        <v>0</v>
      </c>
      <c r="AY145" s="1719">
        <f t="shared" si="117"/>
        <v>0</v>
      </c>
      <c r="AZ145" s="3113">
        <f t="shared" si="118"/>
        <v>0</v>
      </c>
      <c r="BA145" s="3327"/>
      <c r="BB145" s="3367">
        <v>0</v>
      </c>
      <c r="BC145" s="1474">
        <v>0</v>
      </c>
      <c r="BD145" s="1474">
        <v>0</v>
      </c>
      <c r="BE145" s="1474">
        <v>0</v>
      </c>
      <c r="BF145" s="1474">
        <v>0</v>
      </c>
      <c r="BG145" s="1474">
        <f t="shared" si="119"/>
        <v>0</v>
      </c>
      <c r="BH145" s="889"/>
      <c r="BI145" s="889"/>
      <c r="BJ145" s="889"/>
      <c r="BK145" s="891">
        <f t="shared" si="123"/>
        <v>0</v>
      </c>
      <c r="BL145" s="1405"/>
      <c r="BM145" s="1405">
        <f t="shared" si="120"/>
        <v>0</v>
      </c>
      <c r="BN145" s="1474">
        <f t="shared" si="111"/>
        <v>0</v>
      </c>
      <c r="BO145" s="1474">
        <f t="shared" si="111"/>
        <v>0</v>
      </c>
      <c r="BP145" s="1432">
        <f t="shared" si="111"/>
        <v>0</v>
      </c>
      <c r="BQ145" s="1432">
        <f t="shared" si="111"/>
        <v>0</v>
      </c>
      <c r="BR145" s="1432">
        <f t="shared" si="111"/>
        <v>0</v>
      </c>
      <c r="BS145" s="1474">
        <f t="shared" si="121"/>
        <v>0</v>
      </c>
      <c r="BT145" s="889"/>
      <c r="BU145" s="889"/>
      <c r="CD145" s="3319">
        <v>0</v>
      </c>
      <c r="CE145" s="3319">
        <v>0</v>
      </c>
      <c r="CF145" s="3319">
        <v>0</v>
      </c>
      <c r="CG145" s="3319">
        <v>0</v>
      </c>
      <c r="CH145" s="3319">
        <v>0</v>
      </c>
      <c r="CI145" s="3319">
        <v>0</v>
      </c>
      <c r="CJ145" s="3319">
        <v>0</v>
      </c>
      <c r="CK145" s="3320"/>
      <c r="CL145" s="3321">
        <f t="shared" si="103"/>
        <v>0</v>
      </c>
      <c r="CM145" s="3321">
        <f t="shared" si="103"/>
        <v>0</v>
      </c>
      <c r="CN145" s="3321">
        <f t="shared" si="103"/>
        <v>0</v>
      </c>
      <c r="CO145" s="3321">
        <f t="shared" si="103"/>
        <v>0</v>
      </c>
      <c r="CP145" s="3321">
        <f t="shared" si="103"/>
        <v>0</v>
      </c>
      <c r="CQ145" s="3321">
        <f t="shared" si="103"/>
        <v>0</v>
      </c>
      <c r="CR145" s="3321">
        <f t="shared" si="103"/>
        <v>0</v>
      </c>
      <c r="CS145" s="3321"/>
      <c r="CT145" s="885">
        <v>0</v>
      </c>
      <c r="CU145" s="885">
        <v>0</v>
      </c>
      <c r="CV145" s="885">
        <v>0</v>
      </c>
      <c r="CW145" s="885">
        <v>0</v>
      </c>
      <c r="CX145" s="885">
        <v>0</v>
      </c>
      <c r="CY145" s="885">
        <v>0</v>
      </c>
      <c r="DB145" s="3321">
        <f t="shared" si="101"/>
        <v>0</v>
      </c>
      <c r="DC145" s="3321">
        <f t="shared" si="101"/>
        <v>0</v>
      </c>
      <c r="DD145" s="3321">
        <f t="shared" si="101"/>
        <v>0</v>
      </c>
      <c r="DE145" s="3321">
        <f t="shared" si="100"/>
        <v>0</v>
      </c>
      <c r="DF145" s="3321">
        <f t="shared" si="100"/>
        <v>0</v>
      </c>
      <c r="DG145" s="3321">
        <f t="shared" si="100"/>
        <v>0</v>
      </c>
      <c r="DH145" s="3321"/>
      <c r="DI145" s="885">
        <v>0</v>
      </c>
      <c r="DJ145" s="885">
        <v>0</v>
      </c>
      <c r="DK145" s="885">
        <v>0</v>
      </c>
      <c r="DL145" s="885">
        <v>0</v>
      </c>
      <c r="DM145" s="885">
        <v>0</v>
      </c>
      <c r="DP145" s="3321">
        <f t="shared" si="104"/>
        <v>0</v>
      </c>
      <c r="DQ145" s="3321">
        <f t="shared" si="104"/>
        <v>0</v>
      </c>
      <c r="DR145" s="3321">
        <f t="shared" si="104"/>
        <v>0</v>
      </c>
      <c r="DS145" s="3321">
        <f t="shared" si="104"/>
        <v>0</v>
      </c>
      <c r="DT145" s="3321">
        <f t="shared" si="104"/>
        <v>0</v>
      </c>
    </row>
    <row r="146" spans="1:124" ht="21.75" hidden="1" customHeight="1">
      <c r="A146" s="1165"/>
      <c r="B146" s="1431" t="s">
        <v>1250</v>
      </c>
      <c r="C146" s="1467" t="s">
        <v>1554</v>
      </c>
      <c r="D146" s="3323"/>
      <c r="E146" s="1473">
        <v>0</v>
      </c>
      <c r="F146" s="1473">
        <v>0</v>
      </c>
      <c r="G146" s="1474">
        <v>0</v>
      </c>
      <c r="H146" s="1474">
        <v>0</v>
      </c>
      <c r="I146" s="1474">
        <v>0</v>
      </c>
      <c r="J146" s="1474">
        <v>0</v>
      </c>
      <c r="K146" s="1474">
        <v>0</v>
      </c>
      <c r="L146" s="1474">
        <f t="shared" si="112"/>
        <v>0</v>
      </c>
      <c r="M146" s="1444"/>
      <c r="N146" s="1444"/>
      <c r="O146" s="1444"/>
      <c r="P146" s="1444"/>
      <c r="Q146" s="1444"/>
      <c r="R146" s="1444"/>
      <c r="S146" s="1444"/>
      <c r="T146" s="1444">
        <f t="shared" si="113"/>
        <v>0</v>
      </c>
      <c r="U146" s="1951">
        <f t="shared" si="109"/>
        <v>0</v>
      </c>
      <c r="V146" s="891">
        <f t="shared" si="109"/>
        <v>0</v>
      </c>
      <c r="W146" s="891">
        <f t="shared" si="109"/>
        <v>0</v>
      </c>
      <c r="X146" s="891">
        <f t="shared" si="109"/>
        <v>0</v>
      </c>
      <c r="Y146" s="891">
        <f t="shared" si="109"/>
        <v>0</v>
      </c>
      <c r="Z146" s="891">
        <f t="shared" si="109"/>
        <v>0</v>
      </c>
      <c r="AA146" s="891">
        <f t="shared" si="109"/>
        <v>0</v>
      </c>
      <c r="AB146" s="1720">
        <f t="shared" si="114"/>
        <v>0</v>
      </c>
      <c r="AC146" s="1341"/>
      <c r="AD146" s="3354"/>
      <c r="AE146" s="3365">
        <v>0</v>
      </c>
      <c r="AF146" s="3366">
        <v>0</v>
      </c>
      <c r="AG146" s="1726">
        <v>0</v>
      </c>
      <c r="AH146" s="1726">
        <v>0</v>
      </c>
      <c r="AI146" s="1726">
        <v>0</v>
      </c>
      <c r="AJ146" s="1726">
        <v>0</v>
      </c>
      <c r="AK146" s="1726">
        <f t="shared" si="115"/>
        <v>0</v>
      </c>
      <c r="AL146" s="1001"/>
      <c r="AM146" s="1402"/>
      <c r="AN146" s="1001"/>
      <c r="AO146" s="1001"/>
      <c r="AP146" s="1001">
        <f t="shared" si="122"/>
        <v>0</v>
      </c>
      <c r="AQ146" s="1402"/>
      <c r="AR146" s="1402">
        <f t="shared" si="116"/>
        <v>0</v>
      </c>
      <c r="AS146" s="3343">
        <f t="shared" si="110"/>
        <v>0</v>
      </c>
      <c r="AT146" s="1719">
        <f t="shared" si="110"/>
        <v>0</v>
      </c>
      <c r="AU146" s="1719">
        <f t="shared" si="110"/>
        <v>0</v>
      </c>
      <c r="AV146" s="1719">
        <f t="shared" si="110"/>
        <v>0</v>
      </c>
      <c r="AW146" s="1719">
        <f t="shared" si="110"/>
        <v>0</v>
      </c>
      <c r="AX146" s="1719">
        <f t="shared" si="110"/>
        <v>0</v>
      </c>
      <c r="AY146" s="1719">
        <f t="shared" si="117"/>
        <v>0</v>
      </c>
      <c r="AZ146" s="3113">
        <f t="shared" si="118"/>
        <v>0</v>
      </c>
      <c r="BA146" s="3327"/>
      <c r="BB146" s="3367"/>
      <c r="BC146" s="1474">
        <v>0</v>
      </c>
      <c r="BD146" s="1474"/>
      <c r="BE146" s="1474"/>
      <c r="BF146" s="1474"/>
      <c r="BG146" s="1474">
        <f t="shared" si="119"/>
        <v>0</v>
      </c>
      <c r="BH146" s="889"/>
      <c r="BI146" s="889"/>
      <c r="BJ146" s="889"/>
      <c r="BK146" s="891">
        <f t="shared" si="123"/>
        <v>0</v>
      </c>
      <c r="BL146" s="1405"/>
      <c r="BM146" s="1405">
        <f t="shared" si="120"/>
        <v>0</v>
      </c>
      <c r="BN146" s="1474">
        <f t="shared" si="111"/>
        <v>0</v>
      </c>
      <c r="BO146" s="1474">
        <f t="shared" si="111"/>
        <v>0</v>
      </c>
      <c r="BP146" s="1432">
        <f t="shared" si="111"/>
        <v>0</v>
      </c>
      <c r="BQ146" s="1432">
        <f t="shared" si="111"/>
        <v>0</v>
      </c>
      <c r="BR146" s="1432">
        <f t="shared" si="111"/>
        <v>0</v>
      </c>
      <c r="BS146" s="1474">
        <f t="shared" si="121"/>
        <v>0</v>
      </c>
      <c r="BT146" s="889"/>
      <c r="BU146" s="889"/>
      <c r="CD146" s="3319">
        <v>0</v>
      </c>
      <c r="CE146" s="3319">
        <v>0</v>
      </c>
      <c r="CF146" s="3319">
        <v>0</v>
      </c>
      <c r="CG146" s="3319">
        <v>0</v>
      </c>
      <c r="CH146" s="3319">
        <v>0</v>
      </c>
      <c r="CI146" s="3319">
        <v>0</v>
      </c>
      <c r="CJ146" s="3319">
        <v>0</v>
      </c>
      <c r="CK146" s="3320"/>
      <c r="CL146" s="3321">
        <f t="shared" si="103"/>
        <v>0</v>
      </c>
      <c r="CM146" s="3321">
        <f t="shared" si="103"/>
        <v>0</v>
      </c>
      <c r="CN146" s="3321">
        <f t="shared" si="103"/>
        <v>0</v>
      </c>
      <c r="CO146" s="3321">
        <f t="shared" si="103"/>
        <v>0</v>
      </c>
      <c r="CP146" s="3321">
        <f t="shared" si="103"/>
        <v>0</v>
      </c>
      <c r="CQ146" s="3321">
        <f t="shared" si="103"/>
        <v>0</v>
      </c>
      <c r="CR146" s="3321">
        <f t="shared" si="103"/>
        <v>0</v>
      </c>
      <c r="CS146" s="3321"/>
      <c r="CT146" s="885">
        <v>0</v>
      </c>
      <c r="CU146" s="885">
        <v>0</v>
      </c>
      <c r="CV146" s="885">
        <v>0</v>
      </c>
      <c r="CW146" s="885">
        <v>0</v>
      </c>
      <c r="CX146" s="885">
        <v>0</v>
      </c>
      <c r="CY146" s="885">
        <v>0</v>
      </c>
      <c r="DB146" s="3321">
        <f t="shared" si="101"/>
        <v>0</v>
      </c>
      <c r="DC146" s="3321">
        <f t="shared" si="101"/>
        <v>0</v>
      </c>
      <c r="DD146" s="3321">
        <f t="shared" si="101"/>
        <v>0</v>
      </c>
      <c r="DE146" s="3321">
        <f t="shared" si="100"/>
        <v>0</v>
      </c>
      <c r="DF146" s="3321">
        <f t="shared" si="100"/>
        <v>0</v>
      </c>
      <c r="DG146" s="3321">
        <f t="shared" si="100"/>
        <v>0</v>
      </c>
      <c r="DH146" s="3321"/>
      <c r="DI146" s="885">
        <v>0</v>
      </c>
      <c r="DJ146" s="885">
        <v>0</v>
      </c>
      <c r="DK146" s="885">
        <v>0</v>
      </c>
      <c r="DL146" s="885">
        <v>0</v>
      </c>
      <c r="DM146" s="885">
        <v>0</v>
      </c>
      <c r="DP146" s="3321">
        <f t="shared" si="104"/>
        <v>0</v>
      </c>
      <c r="DQ146" s="3321">
        <f t="shared" si="104"/>
        <v>0</v>
      </c>
      <c r="DR146" s="3321">
        <f t="shared" si="104"/>
        <v>0</v>
      </c>
      <c r="DS146" s="3321">
        <f t="shared" si="104"/>
        <v>0</v>
      </c>
      <c r="DT146" s="3321">
        <f t="shared" si="104"/>
        <v>0</v>
      </c>
    </row>
    <row r="147" spans="1:124" ht="14.25" hidden="1" customHeight="1">
      <c r="A147" s="1165"/>
      <c r="B147" s="1466"/>
      <c r="C147" s="1467"/>
      <c r="D147" s="3323"/>
      <c r="E147" s="1473">
        <v>0</v>
      </c>
      <c r="F147" s="1473">
        <v>0</v>
      </c>
      <c r="G147" s="1474">
        <v>0</v>
      </c>
      <c r="H147" s="1474">
        <v>0</v>
      </c>
      <c r="I147" s="1474">
        <v>0</v>
      </c>
      <c r="J147" s="1474">
        <v>0</v>
      </c>
      <c r="K147" s="1474">
        <v>0</v>
      </c>
      <c r="L147" s="1474">
        <f t="shared" si="112"/>
        <v>0</v>
      </c>
      <c r="M147" s="1444"/>
      <c r="N147" s="1444"/>
      <c r="O147" s="1444"/>
      <c r="P147" s="1444"/>
      <c r="Q147" s="1444"/>
      <c r="R147" s="1444"/>
      <c r="S147" s="1444"/>
      <c r="T147" s="1444">
        <f t="shared" si="113"/>
        <v>0</v>
      </c>
      <c r="U147" s="1951">
        <f t="shared" si="109"/>
        <v>0</v>
      </c>
      <c r="V147" s="891">
        <f t="shared" si="109"/>
        <v>0</v>
      </c>
      <c r="W147" s="891">
        <f t="shared" si="109"/>
        <v>0</v>
      </c>
      <c r="X147" s="891">
        <f t="shared" si="109"/>
        <v>0</v>
      </c>
      <c r="Y147" s="891">
        <f t="shared" si="109"/>
        <v>0</v>
      </c>
      <c r="Z147" s="891">
        <f t="shared" si="109"/>
        <v>0</v>
      </c>
      <c r="AA147" s="891">
        <f t="shared" si="109"/>
        <v>0</v>
      </c>
      <c r="AB147" s="1720">
        <f t="shared" si="114"/>
        <v>0</v>
      </c>
      <c r="AC147" s="1341"/>
      <c r="AD147" s="3354"/>
      <c r="AE147" s="3365">
        <v>0</v>
      </c>
      <c r="AF147" s="3366">
        <v>0</v>
      </c>
      <c r="AG147" s="1726">
        <v>0</v>
      </c>
      <c r="AH147" s="1726">
        <v>0</v>
      </c>
      <c r="AI147" s="1726">
        <v>0</v>
      </c>
      <c r="AJ147" s="1726">
        <v>0</v>
      </c>
      <c r="AK147" s="1726">
        <f t="shared" si="115"/>
        <v>0</v>
      </c>
      <c r="AL147" s="1001"/>
      <c r="AM147" s="1402"/>
      <c r="AN147" s="1001"/>
      <c r="AO147" s="1001"/>
      <c r="AP147" s="1001">
        <f t="shared" si="122"/>
        <v>0</v>
      </c>
      <c r="AQ147" s="1402"/>
      <c r="AR147" s="1402">
        <f t="shared" si="116"/>
        <v>0</v>
      </c>
      <c r="AS147" s="3343">
        <f t="shared" si="110"/>
        <v>0</v>
      </c>
      <c r="AT147" s="1719">
        <f t="shared" si="110"/>
        <v>0</v>
      </c>
      <c r="AU147" s="1719">
        <f t="shared" si="110"/>
        <v>0</v>
      </c>
      <c r="AV147" s="1719">
        <f t="shared" si="110"/>
        <v>0</v>
      </c>
      <c r="AW147" s="1719">
        <f t="shared" si="110"/>
        <v>0</v>
      </c>
      <c r="AX147" s="1719">
        <f t="shared" si="110"/>
        <v>0</v>
      </c>
      <c r="AY147" s="1719">
        <f t="shared" si="117"/>
        <v>0</v>
      </c>
      <c r="AZ147" s="3113">
        <f t="shared" si="118"/>
        <v>0</v>
      </c>
      <c r="BA147" s="3327"/>
      <c r="BB147" s="3367">
        <v>0</v>
      </c>
      <c r="BC147" s="1474">
        <v>0</v>
      </c>
      <c r="BD147" s="1474">
        <v>0</v>
      </c>
      <c r="BE147" s="1474">
        <v>0</v>
      </c>
      <c r="BF147" s="1474">
        <v>0</v>
      </c>
      <c r="BG147" s="1474">
        <f t="shared" si="119"/>
        <v>0</v>
      </c>
      <c r="BH147" s="889"/>
      <c r="BI147" s="889"/>
      <c r="BJ147" s="889"/>
      <c r="BK147" s="891">
        <f t="shared" si="123"/>
        <v>0</v>
      </c>
      <c r="BL147" s="1405"/>
      <c r="BM147" s="1405">
        <f t="shared" si="120"/>
        <v>0</v>
      </c>
      <c r="BN147" s="1474">
        <f t="shared" si="111"/>
        <v>0</v>
      </c>
      <c r="BO147" s="1474">
        <f t="shared" si="111"/>
        <v>0</v>
      </c>
      <c r="BP147" s="1432">
        <f t="shared" si="111"/>
        <v>0</v>
      </c>
      <c r="BQ147" s="1432">
        <f t="shared" si="111"/>
        <v>0</v>
      </c>
      <c r="BR147" s="1432">
        <f t="shared" si="111"/>
        <v>0</v>
      </c>
      <c r="BS147" s="1474">
        <f t="shared" si="121"/>
        <v>0</v>
      </c>
      <c r="BT147" s="889"/>
      <c r="BU147" s="889"/>
      <c r="CD147" s="3319">
        <v>0</v>
      </c>
      <c r="CE147" s="3319">
        <v>0</v>
      </c>
      <c r="CF147" s="3319">
        <v>0</v>
      </c>
      <c r="CG147" s="3319">
        <v>0</v>
      </c>
      <c r="CH147" s="3319">
        <v>0</v>
      </c>
      <c r="CI147" s="3319">
        <v>0</v>
      </c>
      <c r="CJ147" s="3319">
        <v>0</v>
      </c>
      <c r="CK147" s="3320"/>
      <c r="CL147" s="3321">
        <f t="shared" si="103"/>
        <v>0</v>
      </c>
      <c r="CM147" s="3321">
        <f t="shared" si="103"/>
        <v>0</v>
      </c>
      <c r="CN147" s="3321">
        <f t="shared" si="103"/>
        <v>0</v>
      </c>
      <c r="CO147" s="3321">
        <f t="shared" si="103"/>
        <v>0</v>
      </c>
      <c r="CP147" s="3321">
        <f t="shared" si="103"/>
        <v>0</v>
      </c>
      <c r="CQ147" s="3321">
        <f t="shared" si="103"/>
        <v>0</v>
      </c>
      <c r="CR147" s="3321">
        <f t="shared" si="103"/>
        <v>0</v>
      </c>
      <c r="CS147" s="3321"/>
      <c r="CT147" s="885">
        <v>0</v>
      </c>
      <c r="CU147" s="885">
        <v>0</v>
      </c>
      <c r="CV147" s="885">
        <v>0</v>
      </c>
      <c r="CW147" s="885">
        <v>0</v>
      </c>
      <c r="CX147" s="885">
        <v>0</v>
      </c>
      <c r="CY147" s="885">
        <v>0</v>
      </c>
      <c r="DB147" s="3321">
        <f t="shared" si="101"/>
        <v>0</v>
      </c>
      <c r="DC147" s="3321">
        <f t="shared" si="101"/>
        <v>0</v>
      </c>
      <c r="DD147" s="3321">
        <f t="shared" si="101"/>
        <v>0</v>
      </c>
      <c r="DE147" s="3321">
        <f t="shared" si="100"/>
        <v>0</v>
      </c>
      <c r="DF147" s="3321">
        <f t="shared" si="100"/>
        <v>0</v>
      </c>
      <c r="DG147" s="3321">
        <f t="shared" si="100"/>
        <v>0</v>
      </c>
      <c r="DH147" s="3321"/>
      <c r="DI147" s="885">
        <v>0</v>
      </c>
      <c r="DJ147" s="885">
        <v>0</v>
      </c>
      <c r="DK147" s="885">
        <v>0</v>
      </c>
      <c r="DL147" s="885">
        <v>0</v>
      </c>
      <c r="DM147" s="885">
        <v>0</v>
      </c>
      <c r="DP147" s="3321">
        <f t="shared" si="104"/>
        <v>0</v>
      </c>
      <c r="DQ147" s="3321">
        <f t="shared" si="104"/>
        <v>0</v>
      </c>
      <c r="DR147" s="3321">
        <f t="shared" si="104"/>
        <v>0</v>
      </c>
      <c r="DS147" s="3321">
        <f t="shared" si="104"/>
        <v>0</v>
      </c>
      <c r="DT147" s="3321">
        <f t="shared" si="104"/>
        <v>0</v>
      </c>
    </row>
    <row r="148" spans="1:124" ht="14.25" hidden="1" customHeight="1">
      <c r="A148" s="1165"/>
      <c r="B148" s="1466"/>
      <c r="C148" s="1467"/>
      <c r="D148" s="3323"/>
      <c r="E148" s="1473">
        <v>0</v>
      </c>
      <c r="F148" s="1473">
        <v>0</v>
      </c>
      <c r="G148" s="1474">
        <v>0</v>
      </c>
      <c r="H148" s="1474">
        <v>0</v>
      </c>
      <c r="I148" s="1474">
        <v>0</v>
      </c>
      <c r="J148" s="1474">
        <v>0</v>
      </c>
      <c r="K148" s="1474">
        <v>0</v>
      </c>
      <c r="L148" s="1474">
        <f t="shared" si="112"/>
        <v>0</v>
      </c>
      <c r="M148" s="1444"/>
      <c r="N148" s="1444"/>
      <c r="O148" s="1444"/>
      <c r="P148" s="1444"/>
      <c r="Q148" s="1444"/>
      <c r="R148" s="1444"/>
      <c r="S148" s="1444"/>
      <c r="T148" s="1444">
        <f t="shared" si="113"/>
        <v>0</v>
      </c>
      <c r="U148" s="1951">
        <f t="shared" si="109"/>
        <v>0</v>
      </c>
      <c r="V148" s="891">
        <f t="shared" si="109"/>
        <v>0</v>
      </c>
      <c r="W148" s="891">
        <f t="shared" si="109"/>
        <v>0</v>
      </c>
      <c r="X148" s="891">
        <f t="shared" si="109"/>
        <v>0</v>
      </c>
      <c r="Y148" s="891">
        <f t="shared" si="109"/>
        <v>0</v>
      </c>
      <c r="Z148" s="891">
        <f t="shared" si="109"/>
        <v>0</v>
      </c>
      <c r="AA148" s="891">
        <f t="shared" si="109"/>
        <v>0</v>
      </c>
      <c r="AB148" s="1720">
        <f t="shared" si="114"/>
        <v>0</v>
      </c>
      <c r="AC148" s="1341"/>
      <c r="AD148" s="3354"/>
      <c r="AE148" s="3365">
        <v>0</v>
      </c>
      <c r="AF148" s="3366">
        <v>0</v>
      </c>
      <c r="AG148" s="1726">
        <v>0</v>
      </c>
      <c r="AH148" s="1726">
        <v>0</v>
      </c>
      <c r="AI148" s="1726">
        <v>0</v>
      </c>
      <c r="AJ148" s="1726">
        <v>0</v>
      </c>
      <c r="AK148" s="1726">
        <f t="shared" si="115"/>
        <v>0</v>
      </c>
      <c r="AL148" s="1001"/>
      <c r="AM148" s="1402"/>
      <c r="AN148" s="1001"/>
      <c r="AO148" s="1001"/>
      <c r="AP148" s="1001">
        <f t="shared" si="122"/>
        <v>0</v>
      </c>
      <c r="AQ148" s="1402"/>
      <c r="AR148" s="1402">
        <f t="shared" si="116"/>
        <v>0</v>
      </c>
      <c r="AS148" s="3343">
        <f t="shared" si="110"/>
        <v>0</v>
      </c>
      <c r="AT148" s="1719">
        <f t="shared" si="110"/>
        <v>0</v>
      </c>
      <c r="AU148" s="1719">
        <f t="shared" si="110"/>
        <v>0</v>
      </c>
      <c r="AV148" s="1719">
        <f t="shared" si="110"/>
        <v>0</v>
      </c>
      <c r="AW148" s="1719">
        <f t="shared" si="110"/>
        <v>0</v>
      </c>
      <c r="AX148" s="1719">
        <f t="shared" si="110"/>
        <v>0</v>
      </c>
      <c r="AY148" s="1719">
        <f t="shared" si="117"/>
        <v>0</v>
      </c>
      <c r="AZ148" s="3113">
        <f t="shared" si="118"/>
        <v>0</v>
      </c>
      <c r="BA148" s="3327"/>
      <c r="BB148" s="3367">
        <v>0</v>
      </c>
      <c r="BC148" s="1474">
        <v>0</v>
      </c>
      <c r="BD148" s="1474">
        <v>0</v>
      </c>
      <c r="BE148" s="1474">
        <v>0</v>
      </c>
      <c r="BF148" s="1474">
        <v>0</v>
      </c>
      <c r="BG148" s="1474">
        <f t="shared" si="119"/>
        <v>0</v>
      </c>
      <c r="BH148" s="889"/>
      <c r="BI148" s="889"/>
      <c r="BJ148" s="889"/>
      <c r="BK148" s="891">
        <f t="shared" si="123"/>
        <v>0</v>
      </c>
      <c r="BL148" s="1405"/>
      <c r="BM148" s="1405">
        <f t="shared" si="120"/>
        <v>0</v>
      </c>
      <c r="BN148" s="1474">
        <f t="shared" si="111"/>
        <v>0</v>
      </c>
      <c r="BO148" s="1474">
        <f t="shared" si="111"/>
        <v>0</v>
      </c>
      <c r="BP148" s="1432">
        <f t="shared" si="111"/>
        <v>0</v>
      </c>
      <c r="BQ148" s="1432">
        <f t="shared" si="111"/>
        <v>0</v>
      </c>
      <c r="BR148" s="1432">
        <f t="shared" si="111"/>
        <v>0</v>
      </c>
      <c r="BS148" s="1474">
        <f t="shared" si="121"/>
        <v>0</v>
      </c>
      <c r="BT148" s="889"/>
      <c r="BU148" s="889"/>
      <c r="CD148" s="3319">
        <v>0</v>
      </c>
      <c r="CE148" s="3319">
        <v>0</v>
      </c>
      <c r="CF148" s="3319">
        <v>0</v>
      </c>
      <c r="CG148" s="3319">
        <v>0</v>
      </c>
      <c r="CH148" s="3319">
        <v>0</v>
      </c>
      <c r="CI148" s="3319">
        <v>0</v>
      </c>
      <c r="CJ148" s="3319">
        <v>0</v>
      </c>
      <c r="CK148" s="3320"/>
      <c r="CL148" s="3321">
        <f t="shared" si="103"/>
        <v>0</v>
      </c>
      <c r="CM148" s="3321">
        <f t="shared" si="103"/>
        <v>0</v>
      </c>
      <c r="CN148" s="3321">
        <f t="shared" si="103"/>
        <v>0</v>
      </c>
      <c r="CO148" s="3321">
        <f t="shared" si="103"/>
        <v>0</v>
      </c>
      <c r="CP148" s="3321">
        <f t="shared" si="103"/>
        <v>0</v>
      </c>
      <c r="CQ148" s="3321">
        <f t="shared" si="103"/>
        <v>0</v>
      </c>
      <c r="CR148" s="3321">
        <f t="shared" si="103"/>
        <v>0</v>
      </c>
      <c r="CS148" s="3321"/>
      <c r="CT148" s="885">
        <v>0</v>
      </c>
      <c r="CU148" s="885">
        <v>0</v>
      </c>
      <c r="CV148" s="885">
        <v>0</v>
      </c>
      <c r="CW148" s="885">
        <v>0</v>
      </c>
      <c r="CX148" s="885">
        <v>0</v>
      </c>
      <c r="CY148" s="885">
        <v>0</v>
      </c>
      <c r="DB148" s="3321">
        <f t="shared" si="101"/>
        <v>0</v>
      </c>
      <c r="DC148" s="3321">
        <f t="shared" si="101"/>
        <v>0</v>
      </c>
      <c r="DD148" s="3321">
        <f t="shared" si="101"/>
        <v>0</v>
      </c>
      <c r="DE148" s="3321">
        <f t="shared" si="100"/>
        <v>0</v>
      </c>
      <c r="DF148" s="3321">
        <f t="shared" si="100"/>
        <v>0</v>
      </c>
      <c r="DG148" s="3321">
        <f t="shared" si="100"/>
        <v>0</v>
      </c>
      <c r="DH148" s="3321"/>
      <c r="DI148" s="885">
        <v>0</v>
      </c>
      <c r="DJ148" s="885">
        <v>0</v>
      </c>
      <c r="DK148" s="885">
        <v>0</v>
      </c>
      <c r="DL148" s="885">
        <v>0</v>
      </c>
      <c r="DM148" s="885">
        <v>0</v>
      </c>
      <c r="DP148" s="3321">
        <f t="shared" si="104"/>
        <v>0</v>
      </c>
      <c r="DQ148" s="3321">
        <f t="shared" si="104"/>
        <v>0</v>
      </c>
      <c r="DR148" s="3321">
        <f t="shared" si="104"/>
        <v>0</v>
      </c>
      <c r="DS148" s="3321">
        <f t="shared" si="104"/>
        <v>0</v>
      </c>
      <c r="DT148" s="3321">
        <f t="shared" si="104"/>
        <v>0</v>
      </c>
    </row>
    <row r="149" spans="1:124" ht="14.25" hidden="1" customHeight="1">
      <c r="A149" s="1165"/>
      <c r="B149" s="1466"/>
      <c r="C149" s="1467"/>
      <c r="D149" s="3323"/>
      <c r="E149" s="1473">
        <v>0</v>
      </c>
      <c r="F149" s="1473">
        <v>0</v>
      </c>
      <c r="G149" s="1474">
        <v>0</v>
      </c>
      <c r="H149" s="1474">
        <v>0</v>
      </c>
      <c r="I149" s="1474">
        <v>0</v>
      </c>
      <c r="J149" s="1474">
        <v>0</v>
      </c>
      <c r="K149" s="1474">
        <v>0</v>
      </c>
      <c r="L149" s="1474">
        <f t="shared" si="112"/>
        <v>0</v>
      </c>
      <c r="M149" s="1444"/>
      <c r="N149" s="1444"/>
      <c r="O149" s="1444"/>
      <c r="P149" s="1444"/>
      <c r="Q149" s="1444"/>
      <c r="R149" s="1444"/>
      <c r="S149" s="1444"/>
      <c r="T149" s="1444">
        <f t="shared" si="113"/>
        <v>0</v>
      </c>
      <c r="U149" s="1951">
        <f t="shared" si="109"/>
        <v>0</v>
      </c>
      <c r="V149" s="891">
        <f t="shared" si="109"/>
        <v>0</v>
      </c>
      <c r="W149" s="891">
        <f t="shared" si="109"/>
        <v>0</v>
      </c>
      <c r="X149" s="891">
        <f t="shared" si="109"/>
        <v>0</v>
      </c>
      <c r="Y149" s="891">
        <f t="shared" si="109"/>
        <v>0</v>
      </c>
      <c r="Z149" s="891">
        <f t="shared" si="109"/>
        <v>0</v>
      </c>
      <c r="AA149" s="891">
        <f t="shared" si="109"/>
        <v>0</v>
      </c>
      <c r="AB149" s="1720">
        <f t="shared" si="114"/>
        <v>0</v>
      </c>
      <c r="AC149" s="1341"/>
      <c r="AD149" s="3354"/>
      <c r="AE149" s="3365">
        <v>0</v>
      </c>
      <c r="AF149" s="3366">
        <v>0</v>
      </c>
      <c r="AG149" s="1726">
        <v>0</v>
      </c>
      <c r="AH149" s="1726">
        <v>0</v>
      </c>
      <c r="AI149" s="1726">
        <v>0</v>
      </c>
      <c r="AJ149" s="1726">
        <v>0</v>
      </c>
      <c r="AK149" s="1726">
        <f t="shared" si="115"/>
        <v>0</v>
      </c>
      <c r="AL149" s="1001"/>
      <c r="AM149" s="1402"/>
      <c r="AN149" s="1001"/>
      <c r="AO149" s="1001"/>
      <c r="AP149" s="1001">
        <f t="shared" si="122"/>
        <v>0</v>
      </c>
      <c r="AQ149" s="1402"/>
      <c r="AR149" s="1402">
        <f t="shared" si="116"/>
        <v>0</v>
      </c>
      <c r="AS149" s="3343">
        <f t="shared" si="110"/>
        <v>0</v>
      </c>
      <c r="AT149" s="1719">
        <f t="shared" si="110"/>
        <v>0</v>
      </c>
      <c r="AU149" s="1719">
        <f t="shared" si="110"/>
        <v>0</v>
      </c>
      <c r="AV149" s="1719">
        <f t="shared" si="110"/>
        <v>0</v>
      </c>
      <c r="AW149" s="1719">
        <f t="shared" si="110"/>
        <v>0</v>
      </c>
      <c r="AX149" s="1719">
        <f t="shared" si="110"/>
        <v>0</v>
      </c>
      <c r="AY149" s="1719">
        <f t="shared" si="117"/>
        <v>0</v>
      </c>
      <c r="AZ149" s="3113">
        <f t="shared" si="118"/>
        <v>0</v>
      </c>
      <c r="BA149" s="3327"/>
      <c r="BB149" s="3367">
        <v>0</v>
      </c>
      <c r="BC149" s="1474">
        <v>0</v>
      </c>
      <c r="BD149" s="1474">
        <v>0</v>
      </c>
      <c r="BE149" s="1474">
        <v>0</v>
      </c>
      <c r="BF149" s="1474">
        <v>0</v>
      </c>
      <c r="BG149" s="1474">
        <f t="shared" si="119"/>
        <v>0</v>
      </c>
      <c r="BH149" s="889"/>
      <c r="BI149" s="889"/>
      <c r="BJ149" s="889"/>
      <c r="BK149" s="891">
        <f t="shared" si="123"/>
        <v>0</v>
      </c>
      <c r="BL149" s="1405"/>
      <c r="BM149" s="1405">
        <f t="shared" si="120"/>
        <v>0</v>
      </c>
      <c r="BN149" s="1474">
        <f t="shared" si="111"/>
        <v>0</v>
      </c>
      <c r="BO149" s="1474">
        <f t="shared" si="111"/>
        <v>0</v>
      </c>
      <c r="BP149" s="1432">
        <f t="shared" si="111"/>
        <v>0</v>
      </c>
      <c r="BQ149" s="1432">
        <f t="shared" si="111"/>
        <v>0</v>
      </c>
      <c r="BR149" s="1432">
        <f t="shared" si="111"/>
        <v>0</v>
      </c>
      <c r="BS149" s="1474">
        <f t="shared" si="121"/>
        <v>0</v>
      </c>
      <c r="BT149" s="889"/>
      <c r="BU149" s="889"/>
      <c r="CD149" s="3319">
        <v>0</v>
      </c>
      <c r="CE149" s="3319">
        <v>0</v>
      </c>
      <c r="CF149" s="3319">
        <v>0</v>
      </c>
      <c r="CG149" s="3319">
        <v>0</v>
      </c>
      <c r="CH149" s="3319">
        <v>0</v>
      </c>
      <c r="CI149" s="3319">
        <v>0</v>
      </c>
      <c r="CJ149" s="3319">
        <v>0</v>
      </c>
      <c r="CK149" s="3320"/>
      <c r="CL149" s="3321">
        <f t="shared" si="103"/>
        <v>0</v>
      </c>
      <c r="CM149" s="3321">
        <f t="shared" si="103"/>
        <v>0</v>
      </c>
      <c r="CN149" s="3321">
        <f t="shared" si="103"/>
        <v>0</v>
      </c>
      <c r="CO149" s="3321">
        <f t="shared" si="103"/>
        <v>0</v>
      </c>
      <c r="CP149" s="3321">
        <f t="shared" si="103"/>
        <v>0</v>
      </c>
      <c r="CQ149" s="3321">
        <f t="shared" si="103"/>
        <v>0</v>
      </c>
      <c r="CR149" s="3321">
        <f t="shared" si="103"/>
        <v>0</v>
      </c>
      <c r="CS149" s="3321"/>
      <c r="CT149" s="885">
        <v>0</v>
      </c>
      <c r="CU149" s="885">
        <v>0</v>
      </c>
      <c r="CV149" s="885">
        <v>0</v>
      </c>
      <c r="CW149" s="885">
        <v>0</v>
      </c>
      <c r="CX149" s="885">
        <v>0</v>
      </c>
      <c r="CY149" s="885">
        <v>0</v>
      </c>
      <c r="DB149" s="3321">
        <f t="shared" si="101"/>
        <v>0</v>
      </c>
      <c r="DC149" s="3321">
        <f t="shared" si="101"/>
        <v>0</v>
      </c>
      <c r="DD149" s="3321">
        <f t="shared" si="101"/>
        <v>0</v>
      </c>
      <c r="DE149" s="3321">
        <f t="shared" si="100"/>
        <v>0</v>
      </c>
      <c r="DF149" s="3321">
        <f t="shared" si="100"/>
        <v>0</v>
      </c>
      <c r="DG149" s="3321">
        <f t="shared" si="100"/>
        <v>0</v>
      </c>
      <c r="DH149" s="3321"/>
      <c r="DI149" s="885">
        <v>0</v>
      </c>
      <c r="DJ149" s="885">
        <v>0</v>
      </c>
      <c r="DK149" s="885">
        <v>0</v>
      </c>
      <c r="DL149" s="885">
        <v>0</v>
      </c>
      <c r="DM149" s="885">
        <v>0</v>
      </c>
      <c r="DP149" s="3321">
        <f t="shared" si="104"/>
        <v>0</v>
      </c>
      <c r="DQ149" s="3321">
        <f t="shared" si="104"/>
        <v>0</v>
      </c>
      <c r="DR149" s="3321">
        <f t="shared" si="104"/>
        <v>0</v>
      </c>
      <c r="DS149" s="3321">
        <f t="shared" si="104"/>
        <v>0</v>
      </c>
      <c r="DT149" s="3321">
        <f t="shared" si="104"/>
        <v>0</v>
      </c>
    </row>
    <row r="150" spans="1:124" ht="14.25" hidden="1" customHeight="1">
      <c r="A150" s="1165"/>
      <c r="B150" s="1466"/>
      <c r="C150" s="1467"/>
      <c r="D150" s="3323"/>
      <c r="E150" s="1473">
        <v>0</v>
      </c>
      <c r="F150" s="1473">
        <v>0</v>
      </c>
      <c r="G150" s="1474">
        <v>0</v>
      </c>
      <c r="H150" s="1474">
        <v>0</v>
      </c>
      <c r="I150" s="1474">
        <v>0</v>
      </c>
      <c r="J150" s="1474">
        <v>0</v>
      </c>
      <c r="K150" s="1474">
        <v>0</v>
      </c>
      <c r="L150" s="1474">
        <f t="shared" si="112"/>
        <v>0</v>
      </c>
      <c r="M150" s="1444"/>
      <c r="N150" s="1444"/>
      <c r="O150" s="1444"/>
      <c r="P150" s="1444"/>
      <c r="Q150" s="1444"/>
      <c r="R150" s="1444"/>
      <c r="S150" s="1444"/>
      <c r="T150" s="1444">
        <f t="shared" si="113"/>
        <v>0</v>
      </c>
      <c r="U150" s="1951">
        <f t="shared" si="109"/>
        <v>0</v>
      </c>
      <c r="V150" s="891">
        <f t="shared" si="109"/>
        <v>0</v>
      </c>
      <c r="W150" s="891">
        <f t="shared" si="109"/>
        <v>0</v>
      </c>
      <c r="X150" s="891">
        <f t="shared" si="109"/>
        <v>0</v>
      </c>
      <c r="Y150" s="891">
        <f t="shared" si="109"/>
        <v>0</v>
      </c>
      <c r="Z150" s="891">
        <f t="shared" si="109"/>
        <v>0</v>
      </c>
      <c r="AA150" s="891">
        <f t="shared" si="109"/>
        <v>0</v>
      </c>
      <c r="AB150" s="1720">
        <f t="shared" si="114"/>
        <v>0</v>
      </c>
      <c r="AC150" s="1341"/>
      <c r="AD150" s="3354"/>
      <c r="AE150" s="3365">
        <v>0</v>
      </c>
      <c r="AF150" s="3366">
        <v>0</v>
      </c>
      <c r="AG150" s="1726">
        <v>0</v>
      </c>
      <c r="AH150" s="1726">
        <v>0</v>
      </c>
      <c r="AI150" s="1726">
        <v>0</v>
      </c>
      <c r="AJ150" s="1726">
        <v>0</v>
      </c>
      <c r="AK150" s="1726">
        <f t="shared" si="115"/>
        <v>0</v>
      </c>
      <c r="AL150" s="1001"/>
      <c r="AM150" s="1402"/>
      <c r="AN150" s="1001"/>
      <c r="AO150" s="1001"/>
      <c r="AP150" s="1001">
        <f t="shared" si="122"/>
        <v>0</v>
      </c>
      <c r="AQ150" s="1402"/>
      <c r="AR150" s="1402">
        <f t="shared" si="116"/>
        <v>0</v>
      </c>
      <c r="AS150" s="3343">
        <f t="shared" si="110"/>
        <v>0</v>
      </c>
      <c r="AT150" s="1719">
        <f t="shared" si="110"/>
        <v>0</v>
      </c>
      <c r="AU150" s="1719">
        <f t="shared" si="110"/>
        <v>0</v>
      </c>
      <c r="AV150" s="1719">
        <f t="shared" si="110"/>
        <v>0</v>
      </c>
      <c r="AW150" s="1719">
        <f t="shared" si="110"/>
        <v>0</v>
      </c>
      <c r="AX150" s="1719">
        <f t="shared" si="110"/>
        <v>0</v>
      </c>
      <c r="AY150" s="1719">
        <f t="shared" si="117"/>
        <v>0</v>
      </c>
      <c r="AZ150" s="3113">
        <f t="shared" si="118"/>
        <v>0</v>
      </c>
      <c r="BA150" s="3327"/>
      <c r="BB150" s="3367">
        <v>0</v>
      </c>
      <c r="BC150" s="1474">
        <v>0</v>
      </c>
      <c r="BD150" s="1474">
        <v>0</v>
      </c>
      <c r="BE150" s="1474">
        <v>0</v>
      </c>
      <c r="BF150" s="1474">
        <v>0</v>
      </c>
      <c r="BG150" s="1474">
        <f t="shared" si="119"/>
        <v>0</v>
      </c>
      <c r="BH150" s="889"/>
      <c r="BI150" s="889"/>
      <c r="BJ150" s="889"/>
      <c r="BK150" s="891">
        <f t="shared" si="123"/>
        <v>0</v>
      </c>
      <c r="BL150" s="1405"/>
      <c r="BM150" s="1405">
        <f t="shared" si="120"/>
        <v>0</v>
      </c>
      <c r="BN150" s="1474">
        <f t="shared" si="111"/>
        <v>0</v>
      </c>
      <c r="BO150" s="1474">
        <f t="shared" si="111"/>
        <v>0</v>
      </c>
      <c r="BP150" s="1432">
        <f t="shared" si="111"/>
        <v>0</v>
      </c>
      <c r="BQ150" s="1432">
        <f t="shared" si="111"/>
        <v>0</v>
      </c>
      <c r="BR150" s="1432">
        <f t="shared" si="111"/>
        <v>0</v>
      </c>
      <c r="BS150" s="1474">
        <f t="shared" si="121"/>
        <v>0</v>
      </c>
      <c r="BT150" s="889"/>
      <c r="BU150" s="889"/>
      <c r="CD150" s="3319">
        <v>0</v>
      </c>
      <c r="CE150" s="3319">
        <v>0</v>
      </c>
      <c r="CF150" s="3319">
        <v>0</v>
      </c>
      <c r="CG150" s="3319">
        <v>0</v>
      </c>
      <c r="CH150" s="3319">
        <v>0</v>
      </c>
      <c r="CI150" s="3319">
        <v>0</v>
      </c>
      <c r="CJ150" s="3319">
        <v>0</v>
      </c>
      <c r="CK150" s="3320"/>
      <c r="CL150" s="3321">
        <f t="shared" si="103"/>
        <v>0</v>
      </c>
      <c r="CM150" s="3321">
        <f t="shared" si="103"/>
        <v>0</v>
      </c>
      <c r="CN150" s="3321">
        <f t="shared" si="103"/>
        <v>0</v>
      </c>
      <c r="CO150" s="3321">
        <f t="shared" si="103"/>
        <v>0</v>
      </c>
      <c r="CP150" s="3321">
        <f t="shared" si="103"/>
        <v>0</v>
      </c>
      <c r="CQ150" s="3321">
        <f t="shared" si="103"/>
        <v>0</v>
      </c>
      <c r="CR150" s="3321">
        <f t="shared" si="103"/>
        <v>0</v>
      </c>
      <c r="CS150" s="3321"/>
      <c r="CT150" s="885">
        <v>0</v>
      </c>
      <c r="CU150" s="885">
        <v>0</v>
      </c>
      <c r="CV150" s="885">
        <v>0</v>
      </c>
      <c r="CW150" s="885">
        <v>0</v>
      </c>
      <c r="CX150" s="885">
        <v>0</v>
      </c>
      <c r="CY150" s="885">
        <v>0</v>
      </c>
      <c r="DB150" s="3321">
        <f t="shared" si="101"/>
        <v>0</v>
      </c>
      <c r="DC150" s="3321">
        <f t="shared" si="101"/>
        <v>0</v>
      </c>
      <c r="DD150" s="3321">
        <f t="shared" si="101"/>
        <v>0</v>
      </c>
      <c r="DE150" s="3321">
        <f t="shared" si="100"/>
        <v>0</v>
      </c>
      <c r="DF150" s="3321">
        <f t="shared" si="100"/>
        <v>0</v>
      </c>
      <c r="DG150" s="3321">
        <f t="shared" si="100"/>
        <v>0</v>
      </c>
      <c r="DH150" s="3321"/>
      <c r="DI150" s="885">
        <v>0</v>
      </c>
      <c r="DJ150" s="885">
        <v>0</v>
      </c>
      <c r="DK150" s="885">
        <v>0</v>
      </c>
      <c r="DL150" s="885">
        <v>0</v>
      </c>
      <c r="DM150" s="885">
        <v>0</v>
      </c>
      <c r="DP150" s="3321">
        <f t="shared" si="104"/>
        <v>0</v>
      </c>
      <c r="DQ150" s="3321">
        <f t="shared" si="104"/>
        <v>0</v>
      </c>
      <c r="DR150" s="3321">
        <f t="shared" si="104"/>
        <v>0</v>
      </c>
      <c r="DS150" s="3321">
        <f t="shared" si="104"/>
        <v>0</v>
      </c>
      <c r="DT150" s="3321">
        <f t="shared" si="104"/>
        <v>0</v>
      </c>
    </row>
    <row r="151" spans="1:124" ht="14.25" hidden="1" customHeight="1">
      <c r="A151" s="1165"/>
      <c r="B151" s="1466"/>
      <c r="C151" s="1467"/>
      <c r="D151" s="3323"/>
      <c r="E151" s="1473">
        <v>0</v>
      </c>
      <c r="F151" s="1473">
        <v>0</v>
      </c>
      <c r="G151" s="1474">
        <v>0</v>
      </c>
      <c r="H151" s="1474">
        <v>0</v>
      </c>
      <c r="I151" s="1474">
        <v>0</v>
      </c>
      <c r="J151" s="1474">
        <v>0</v>
      </c>
      <c r="K151" s="1474">
        <v>0</v>
      </c>
      <c r="L151" s="1474">
        <f t="shared" si="112"/>
        <v>0</v>
      </c>
      <c r="M151" s="1444"/>
      <c r="N151" s="1444"/>
      <c r="O151" s="1444"/>
      <c r="P151" s="1444"/>
      <c r="Q151" s="1444"/>
      <c r="R151" s="1444"/>
      <c r="S151" s="1444"/>
      <c r="T151" s="1444">
        <f t="shared" si="113"/>
        <v>0</v>
      </c>
      <c r="U151" s="1951">
        <f t="shared" si="109"/>
        <v>0</v>
      </c>
      <c r="V151" s="891">
        <f t="shared" si="109"/>
        <v>0</v>
      </c>
      <c r="W151" s="891">
        <f t="shared" si="109"/>
        <v>0</v>
      </c>
      <c r="X151" s="891">
        <f t="shared" si="109"/>
        <v>0</v>
      </c>
      <c r="Y151" s="891">
        <f t="shared" si="109"/>
        <v>0</v>
      </c>
      <c r="Z151" s="891">
        <f t="shared" si="109"/>
        <v>0</v>
      </c>
      <c r="AA151" s="891">
        <f t="shared" si="109"/>
        <v>0</v>
      </c>
      <c r="AB151" s="1720">
        <f t="shared" si="114"/>
        <v>0</v>
      </c>
      <c r="AC151" s="1341"/>
      <c r="AD151" s="3354"/>
      <c r="AE151" s="3365">
        <v>0</v>
      </c>
      <c r="AF151" s="3366">
        <v>0</v>
      </c>
      <c r="AG151" s="1726">
        <v>0</v>
      </c>
      <c r="AH151" s="1726">
        <v>0</v>
      </c>
      <c r="AI151" s="1726">
        <v>0</v>
      </c>
      <c r="AJ151" s="1726">
        <v>0</v>
      </c>
      <c r="AK151" s="1726">
        <f t="shared" si="115"/>
        <v>0</v>
      </c>
      <c r="AL151" s="1001"/>
      <c r="AM151" s="1402"/>
      <c r="AN151" s="1001"/>
      <c r="AO151" s="1001"/>
      <c r="AP151" s="1001">
        <f t="shared" si="122"/>
        <v>0</v>
      </c>
      <c r="AQ151" s="1402"/>
      <c r="AR151" s="1402">
        <f t="shared" si="116"/>
        <v>0</v>
      </c>
      <c r="AS151" s="3343">
        <f t="shared" si="110"/>
        <v>0</v>
      </c>
      <c r="AT151" s="1719">
        <f t="shared" si="110"/>
        <v>0</v>
      </c>
      <c r="AU151" s="1719">
        <f t="shared" si="110"/>
        <v>0</v>
      </c>
      <c r="AV151" s="1719">
        <f t="shared" si="110"/>
        <v>0</v>
      </c>
      <c r="AW151" s="1719">
        <f t="shared" si="110"/>
        <v>0</v>
      </c>
      <c r="AX151" s="1719">
        <f t="shared" si="110"/>
        <v>0</v>
      </c>
      <c r="AY151" s="1719">
        <f t="shared" si="117"/>
        <v>0</v>
      </c>
      <c r="AZ151" s="3113">
        <f t="shared" si="118"/>
        <v>0</v>
      </c>
      <c r="BA151" s="3327"/>
      <c r="BB151" s="3367">
        <v>0</v>
      </c>
      <c r="BC151" s="1474">
        <v>0</v>
      </c>
      <c r="BD151" s="1474">
        <v>0</v>
      </c>
      <c r="BE151" s="1474">
        <v>0</v>
      </c>
      <c r="BF151" s="1474">
        <v>0</v>
      </c>
      <c r="BG151" s="1474">
        <f t="shared" si="119"/>
        <v>0</v>
      </c>
      <c r="BH151" s="889"/>
      <c r="BI151" s="889"/>
      <c r="BJ151" s="889"/>
      <c r="BK151" s="891">
        <f t="shared" si="123"/>
        <v>0</v>
      </c>
      <c r="BL151" s="1405"/>
      <c r="BM151" s="1405">
        <f t="shared" si="120"/>
        <v>0</v>
      </c>
      <c r="BN151" s="1474">
        <f t="shared" si="111"/>
        <v>0</v>
      </c>
      <c r="BO151" s="1474">
        <f t="shared" si="111"/>
        <v>0</v>
      </c>
      <c r="BP151" s="1432">
        <f t="shared" si="111"/>
        <v>0</v>
      </c>
      <c r="BQ151" s="1432">
        <f t="shared" si="111"/>
        <v>0</v>
      </c>
      <c r="BR151" s="1432">
        <f t="shared" si="111"/>
        <v>0</v>
      </c>
      <c r="BS151" s="1474">
        <f t="shared" si="121"/>
        <v>0</v>
      </c>
      <c r="BT151" s="889"/>
      <c r="BU151" s="889"/>
      <c r="CD151" s="3319">
        <v>0</v>
      </c>
      <c r="CE151" s="3319">
        <v>0</v>
      </c>
      <c r="CF151" s="3319">
        <v>0</v>
      </c>
      <c r="CG151" s="3319">
        <v>0</v>
      </c>
      <c r="CH151" s="3319">
        <v>0</v>
      </c>
      <c r="CI151" s="3319">
        <v>0</v>
      </c>
      <c r="CJ151" s="3319">
        <v>0</v>
      </c>
      <c r="CK151" s="3320"/>
      <c r="CL151" s="3321">
        <f t="shared" si="103"/>
        <v>0</v>
      </c>
      <c r="CM151" s="3321">
        <f t="shared" si="103"/>
        <v>0</v>
      </c>
      <c r="CN151" s="3321">
        <f t="shared" si="103"/>
        <v>0</v>
      </c>
      <c r="CO151" s="3321">
        <f t="shared" si="103"/>
        <v>0</v>
      </c>
      <c r="CP151" s="3321">
        <f t="shared" si="103"/>
        <v>0</v>
      </c>
      <c r="CQ151" s="3321">
        <f t="shared" si="103"/>
        <v>0</v>
      </c>
      <c r="CR151" s="3321">
        <f t="shared" si="103"/>
        <v>0</v>
      </c>
      <c r="CS151" s="3321"/>
      <c r="CT151" s="885">
        <v>0</v>
      </c>
      <c r="CU151" s="885">
        <v>0</v>
      </c>
      <c r="CV151" s="885">
        <v>0</v>
      </c>
      <c r="CW151" s="885">
        <v>0</v>
      </c>
      <c r="CX151" s="885">
        <v>0</v>
      </c>
      <c r="CY151" s="885">
        <v>0</v>
      </c>
      <c r="DB151" s="3321">
        <f t="shared" si="101"/>
        <v>0</v>
      </c>
      <c r="DC151" s="3321">
        <f t="shared" si="101"/>
        <v>0</v>
      </c>
      <c r="DD151" s="3321">
        <f t="shared" si="101"/>
        <v>0</v>
      </c>
      <c r="DE151" s="3321">
        <f t="shared" si="100"/>
        <v>0</v>
      </c>
      <c r="DF151" s="3321">
        <f t="shared" si="100"/>
        <v>0</v>
      </c>
      <c r="DG151" s="3321">
        <f t="shared" si="100"/>
        <v>0</v>
      </c>
      <c r="DH151" s="3321"/>
      <c r="DI151" s="885">
        <v>0</v>
      </c>
      <c r="DJ151" s="885">
        <v>0</v>
      </c>
      <c r="DK151" s="885">
        <v>0</v>
      </c>
      <c r="DL151" s="885">
        <v>0</v>
      </c>
      <c r="DM151" s="885">
        <v>0</v>
      </c>
      <c r="DP151" s="3321">
        <f t="shared" si="104"/>
        <v>0</v>
      </c>
      <c r="DQ151" s="3321">
        <f t="shared" si="104"/>
        <v>0</v>
      </c>
      <c r="DR151" s="3321">
        <f t="shared" si="104"/>
        <v>0</v>
      </c>
      <c r="DS151" s="3321">
        <f t="shared" si="104"/>
        <v>0</v>
      </c>
      <c r="DT151" s="3321">
        <f t="shared" si="104"/>
        <v>0</v>
      </c>
    </row>
    <row r="152" spans="1:124" ht="14.25" hidden="1" customHeight="1">
      <c r="A152" s="1165"/>
      <c r="B152" s="1431"/>
      <c r="C152" s="1368"/>
      <c r="D152" s="3323"/>
      <c r="E152" s="1443">
        <v>0</v>
      </c>
      <c r="F152" s="1443">
        <v>0</v>
      </c>
      <c r="G152" s="1473">
        <v>0</v>
      </c>
      <c r="H152" s="1473">
        <v>0</v>
      </c>
      <c r="I152" s="1473">
        <v>0</v>
      </c>
      <c r="J152" s="1473">
        <v>0</v>
      </c>
      <c r="K152" s="1473">
        <v>0</v>
      </c>
      <c r="L152" s="1473">
        <f t="shared" si="112"/>
        <v>0</v>
      </c>
      <c r="M152" s="1444"/>
      <c r="N152" s="1444"/>
      <c r="O152" s="1444"/>
      <c r="P152" s="1444"/>
      <c r="Q152" s="1444"/>
      <c r="R152" s="1444"/>
      <c r="S152" s="1444"/>
      <c r="T152" s="1444">
        <f t="shared" si="113"/>
        <v>0</v>
      </c>
      <c r="U152" s="1951">
        <f t="shared" si="109"/>
        <v>0</v>
      </c>
      <c r="V152" s="891">
        <f t="shared" si="109"/>
        <v>0</v>
      </c>
      <c r="W152" s="891">
        <f t="shared" si="109"/>
        <v>0</v>
      </c>
      <c r="X152" s="891">
        <f t="shared" si="109"/>
        <v>0</v>
      </c>
      <c r="Y152" s="891">
        <f t="shared" si="109"/>
        <v>0</v>
      </c>
      <c r="Z152" s="891">
        <f t="shared" si="109"/>
        <v>0</v>
      </c>
      <c r="AA152" s="891">
        <f t="shared" si="109"/>
        <v>0</v>
      </c>
      <c r="AB152" s="1720">
        <f t="shared" si="114"/>
        <v>0</v>
      </c>
      <c r="AC152" s="1341"/>
      <c r="AD152" s="3354"/>
      <c r="AE152" s="1727">
        <v>0</v>
      </c>
      <c r="AF152" s="1727">
        <v>0</v>
      </c>
      <c r="AG152" s="3372">
        <v>0</v>
      </c>
      <c r="AH152" s="3372">
        <v>0</v>
      </c>
      <c r="AI152" s="3372">
        <v>0</v>
      </c>
      <c r="AJ152" s="3372">
        <v>0</v>
      </c>
      <c r="AK152" s="3372">
        <f t="shared" si="115"/>
        <v>0</v>
      </c>
      <c r="AL152" s="1001"/>
      <c r="AM152" s="1402"/>
      <c r="AN152" s="1001"/>
      <c r="AO152" s="1001"/>
      <c r="AP152" s="1001">
        <f t="shared" si="122"/>
        <v>0</v>
      </c>
      <c r="AQ152" s="1402"/>
      <c r="AR152" s="1402">
        <f t="shared" si="116"/>
        <v>0</v>
      </c>
      <c r="AS152" s="3343">
        <f t="shared" si="110"/>
        <v>0</v>
      </c>
      <c r="AT152" s="1719">
        <f t="shared" si="110"/>
        <v>0</v>
      </c>
      <c r="AU152" s="1719">
        <f t="shared" si="110"/>
        <v>0</v>
      </c>
      <c r="AV152" s="1719">
        <f t="shared" si="110"/>
        <v>0</v>
      </c>
      <c r="AW152" s="1719">
        <f t="shared" si="110"/>
        <v>0</v>
      </c>
      <c r="AX152" s="1719">
        <f t="shared" si="110"/>
        <v>0</v>
      </c>
      <c r="AY152" s="1719">
        <f t="shared" si="117"/>
        <v>0</v>
      </c>
      <c r="AZ152" s="3113">
        <f t="shared" si="118"/>
        <v>0</v>
      </c>
      <c r="BA152" s="3327"/>
      <c r="BB152" s="1443">
        <v>0</v>
      </c>
      <c r="BC152" s="1473">
        <v>0</v>
      </c>
      <c r="BD152" s="1473">
        <v>0</v>
      </c>
      <c r="BE152" s="1473">
        <v>0</v>
      </c>
      <c r="BF152" s="1473">
        <v>0</v>
      </c>
      <c r="BG152" s="1473">
        <f t="shared" si="119"/>
        <v>0</v>
      </c>
      <c r="BH152" s="889"/>
      <c r="BI152" s="889"/>
      <c r="BJ152" s="889"/>
      <c r="BK152" s="891">
        <f t="shared" si="123"/>
        <v>0</v>
      </c>
      <c r="BL152" s="1405"/>
      <c r="BM152" s="1405">
        <f t="shared" si="120"/>
        <v>0</v>
      </c>
      <c r="BN152" s="1443">
        <f t="shared" si="111"/>
        <v>0</v>
      </c>
      <c r="BO152" s="1443">
        <f t="shared" si="111"/>
        <v>0</v>
      </c>
      <c r="BP152" s="1432">
        <f t="shared" si="111"/>
        <v>0</v>
      </c>
      <c r="BQ152" s="1432">
        <f t="shared" si="111"/>
        <v>0</v>
      </c>
      <c r="BR152" s="1432">
        <f t="shared" si="111"/>
        <v>0</v>
      </c>
      <c r="BS152" s="1474">
        <f t="shared" si="121"/>
        <v>0</v>
      </c>
      <c r="BT152" s="889"/>
      <c r="BU152" s="889"/>
      <c r="CD152" s="3319">
        <v>0</v>
      </c>
      <c r="CE152" s="3319">
        <v>0</v>
      </c>
      <c r="CF152" s="3319">
        <v>0</v>
      </c>
      <c r="CG152" s="3319">
        <v>0</v>
      </c>
      <c r="CH152" s="3319">
        <v>0</v>
      </c>
      <c r="CI152" s="3319">
        <v>0</v>
      </c>
      <c r="CJ152" s="3319">
        <v>0</v>
      </c>
      <c r="CK152" s="3320"/>
      <c r="CL152" s="3321">
        <f t="shared" si="103"/>
        <v>0</v>
      </c>
      <c r="CM152" s="3321">
        <f t="shared" si="103"/>
        <v>0</v>
      </c>
      <c r="CN152" s="3321">
        <f t="shared" si="103"/>
        <v>0</v>
      </c>
      <c r="CO152" s="3321">
        <f t="shared" si="103"/>
        <v>0</v>
      </c>
      <c r="CP152" s="3321">
        <f t="shared" si="103"/>
        <v>0</v>
      </c>
      <c r="CQ152" s="3321">
        <f t="shared" si="103"/>
        <v>0</v>
      </c>
      <c r="CR152" s="3321">
        <f t="shared" si="103"/>
        <v>0</v>
      </c>
      <c r="CS152" s="3321"/>
      <c r="CT152" s="885">
        <v>0</v>
      </c>
      <c r="CU152" s="885">
        <v>0</v>
      </c>
      <c r="CV152" s="885">
        <v>0</v>
      </c>
      <c r="CW152" s="885">
        <v>0</v>
      </c>
      <c r="CX152" s="885">
        <v>0</v>
      </c>
      <c r="CY152" s="885">
        <v>0</v>
      </c>
      <c r="DB152" s="3321">
        <f t="shared" si="101"/>
        <v>0</v>
      </c>
      <c r="DC152" s="3321">
        <f t="shared" si="101"/>
        <v>0</v>
      </c>
      <c r="DD152" s="3321">
        <f t="shared" si="101"/>
        <v>0</v>
      </c>
      <c r="DE152" s="3321">
        <f t="shared" si="100"/>
        <v>0</v>
      </c>
      <c r="DF152" s="3321">
        <f t="shared" si="100"/>
        <v>0</v>
      </c>
      <c r="DG152" s="3321">
        <f t="shared" si="100"/>
        <v>0</v>
      </c>
      <c r="DH152" s="3321"/>
      <c r="DI152" s="885">
        <v>0</v>
      </c>
      <c r="DJ152" s="885">
        <v>0</v>
      </c>
      <c r="DK152" s="885">
        <v>0</v>
      </c>
      <c r="DL152" s="885">
        <v>0</v>
      </c>
      <c r="DM152" s="885">
        <v>0</v>
      </c>
      <c r="DP152" s="3321">
        <f t="shared" si="104"/>
        <v>0</v>
      </c>
      <c r="DQ152" s="3321">
        <f t="shared" si="104"/>
        <v>0</v>
      </c>
      <c r="DR152" s="3321">
        <f t="shared" si="104"/>
        <v>0</v>
      </c>
      <c r="DS152" s="3321">
        <f t="shared" si="104"/>
        <v>0</v>
      </c>
      <c r="DT152" s="3321">
        <f t="shared" si="104"/>
        <v>0</v>
      </c>
    </row>
    <row r="153" spans="1:124" ht="14.25" hidden="1" customHeight="1">
      <c r="A153" s="1165"/>
      <c r="B153" s="1975"/>
      <c r="C153" s="1484"/>
      <c r="D153" s="3323"/>
      <c r="E153" s="1443">
        <v>0</v>
      </c>
      <c r="F153" s="1443">
        <v>0</v>
      </c>
      <c r="G153" s="1473">
        <v>0</v>
      </c>
      <c r="H153" s="1473">
        <v>0</v>
      </c>
      <c r="I153" s="1473">
        <v>0</v>
      </c>
      <c r="J153" s="1473">
        <v>0</v>
      </c>
      <c r="K153" s="1473">
        <v>0</v>
      </c>
      <c r="L153" s="1473">
        <f t="shared" si="112"/>
        <v>0</v>
      </c>
      <c r="M153" s="1444"/>
      <c r="N153" s="1444"/>
      <c r="O153" s="1444"/>
      <c r="P153" s="1444"/>
      <c r="Q153" s="1444"/>
      <c r="R153" s="1444"/>
      <c r="S153" s="1444"/>
      <c r="T153" s="1444">
        <f t="shared" si="113"/>
        <v>0</v>
      </c>
      <c r="U153" s="1951">
        <f t="shared" si="109"/>
        <v>0</v>
      </c>
      <c r="V153" s="891">
        <f t="shared" si="109"/>
        <v>0</v>
      </c>
      <c r="W153" s="891">
        <f t="shared" si="109"/>
        <v>0</v>
      </c>
      <c r="X153" s="891">
        <f t="shared" si="109"/>
        <v>0</v>
      </c>
      <c r="Y153" s="891">
        <f t="shared" si="109"/>
        <v>0</v>
      </c>
      <c r="Z153" s="891">
        <f t="shared" si="109"/>
        <v>0</v>
      </c>
      <c r="AA153" s="891">
        <f t="shared" si="109"/>
        <v>0</v>
      </c>
      <c r="AB153" s="1720">
        <f t="shared" si="114"/>
        <v>0</v>
      </c>
      <c r="AC153" s="1341"/>
      <c r="AD153" s="3354"/>
      <c r="AE153" s="1727">
        <v>0</v>
      </c>
      <c r="AF153" s="1727">
        <v>0</v>
      </c>
      <c r="AG153" s="3372">
        <v>0</v>
      </c>
      <c r="AH153" s="3372">
        <v>0</v>
      </c>
      <c r="AI153" s="3372">
        <v>0</v>
      </c>
      <c r="AJ153" s="3372">
        <v>0</v>
      </c>
      <c r="AK153" s="3372">
        <f t="shared" si="115"/>
        <v>0</v>
      </c>
      <c r="AL153" s="1001"/>
      <c r="AM153" s="1402"/>
      <c r="AN153" s="1001"/>
      <c r="AO153" s="1001"/>
      <c r="AP153" s="1001">
        <f t="shared" si="122"/>
        <v>0</v>
      </c>
      <c r="AQ153" s="1402"/>
      <c r="AR153" s="1402">
        <f t="shared" si="116"/>
        <v>0</v>
      </c>
      <c r="AS153" s="3343">
        <f t="shared" si="110"/>
        <v>0</v>
      </c>
      <c r="AT153" s="1719">
        <f t="shared" si="110"/>
        <v>0</v>
      </c>
      <c r="AU153" s="1719">
        <f t="shared" si="110"/>
        <v>0</v>
      </c>
      <c r="AV153" s="1719">
        <f t="shared" si="110"/>
        <v>0</v>
      </c>
      <c r="AW153" s="1719">
        <f t="shared" si="110"/>
        <v>0</v>
      </c>
      <c r="AX153" s="1719">
        <f t="shared" si="110"/>
        <v>0</v>
      </c>
      <c r="AY153" s="1719">
        <f t="shared" si="117"/>
        <v>0</v>
      </c>
      <c r="AZ153" s="3113">
        <f t="shared" si="118"/>
        <v>0</v>
      </c>
      <c r="BA153" s="3327"/>
      <c r="BB153" s="1443">
        <v>0</v>
      </c>
      <c r="BC153" s="1473">
        <v>0</v>
      </c>
      <c r="BD153" s="1473">
        <v>0</v>
      </c>
      <c r="BE153" s="1473">
        <v>0</v>
      </c>
      <c r="BF153" s="1473">
        <v>0</v>
      </c>
      <c r="BG153" s="1473">
        <f t="shared" si="119"/>
        <v>0</v>
      </c>
      <c r="BH153" s="889"/>
      <c r="BI153" s="889"/>
      <c r="BJ153" s="889"/>
      <c r="BK153" s="891">
        <f t="shared" si="123"/>
        <v>0</v>
      </c>
      <c r="BL153" s="1405"/>
      <c r="BM153" s="1405">
        <f t="shared" si="120"/>
        <v>0</v>
      </c>
      <c r="BN153" s="1443">
        <f t="shared" si="111"/>
        <v>0</v>
      </c>
      <c r="BO153" s="1443">
        <f t="shared" si="111"/>
        <v>0</v>
      </c>
      <c r="BP153" s="1432">
        <f t="shared" si="111"/>
        <v>0</v>
      </c>
      <c r="BQ153" s="1432">
        <f t="shared" si="111"/>
        <v>0</v>
      </c>
      <c r="BR153" s="1432">
        <f t="shared" si="111"/>
        <v>0</v>
      </c>
      <c r="BS153" s="1474">
        <f t="shared" si="121"/>
        <v>0</v>
      </c>
      <c r="BT153" s="889"/>
      <c r="BU153" s="889"/>
      <c r="CD153" s="3319">
        <v>0</v>
      </c>
      <c r="CE153" s="3319">
        <v>0</v>
      </c>
      <c r="CF153" s="3319">
        <v>0</v>
      </c>
      <c r="CG153" s="3319">
        <v>0</v>
      </c>
      <c r="CH153" s="3319">
        <v>0</v>
      </c>
      <c r="CI153" s="3319">
        <v>0</v>
      </c>
      <c r="CJ153" s="3319">
        <v>0</v>
      </c>
      <c r="CK153" s="3320"/>
      <c r="CL153" s="3321">
        <f t="shared" si="103"/>
        <v>0</v>
      </c>
      <c r="CM153" s="3321">
        <f t="shared" si="103"/>
        <v>0</v>
      </c>
      <c r="CN153" s="3321">
        <f t="shared" si="103"/>
        <v>0</v>
      </c>
      <c r="CO153" s="3321">
        <f t="shared" si="103"/>
        <v>0</v>
      </c>
      <c r="CP153" s="3321">
        <f t="shared" si="103"/>
        <v>0</v>
      </c>
      <c r="CQ153" s="3321">
        <f t="shared" si="103"/>
        <v>0</v>
      </c>
      <c r="CR153" s="3321">
        <f t="shared" si="103"/>
        <v>0</v>
      </c>
      <c r="CS153" s="3321"/>
      <c r="CT153" s="885">
        <v>0</v>
      </c>
      <c r="CU153" s="885">
        <v>0</v>
      </c>
      <c r="CV153" s="885">
        <v>0</v>
      </c>
      <c r="CW153" s="885">
        <v>0</v>
      </c>
      <c r="CX153" s="885">
        <v>0</v>
      </c>
      <c r="CY153" s="885">
        <v>0</v>
      </c>
      <c r="DB153" s="3321">
        <f t="shared" si="101"/>
        <v>0</v>
      </c>
      <c r="DC153" s="3321">
        <f t="shared" si="101"/>
        <v>0</v>
      </c>
      <c r="DD153" s="3321">
        <f t="shared" si="101"/>
        <v>0</v>
      </c>
      <c r="DE153" s="3321">
        <f t="shared" si="100"/>
        <v>0</v>
      </c>
      <c r="DF153" s="3321">
        <f t="shared" si="100"/>
        <v>0</v>
      </c>
      <c r="DG153" s="3321">
        <f t="shared" si="100"/>
        <v>0</v>
      </c>
      <c r="DH153" s="3321"/>
      <c r="DI153" s="885">
        <v>0</v>
      </c>
      <c r="DJ153" s="885">
        <v>0</v>
      </c>
      <c r="DK153" s="885">
        <v>0</v>
      </c>
      <c r="DL153" s="885">
        <v>0</v>
      </c>
      <c r="DM153" s="885">
        <v>0</v>
      </c>
      <c r="DP153" s="3321">
        <f t="shared" si="104"/>
        <v>0</v>
      </c>
      <c r="DQ153" s="3321">
        <f t="shared" si="104"/>
        <v>0</v>
      </c>
      <c r="DR153" s="3321">
        <f t="shared" si="104"/>
        <v>0</v>
      </c>
      <c r="DS153" s="3321">
        <f t="shared" si="104"/>
        <v>0</v>
      </c>
      <c r="DT153" s="3321">
        <f t="shared" si="104"/>
        <v>0</v>
      </c>
    </row>
    <row r="154" spans="1:124" ht="14.25" hidden="1" customHeight="1">
      <c r="A154" s="1165"/>
      <c r="B154" s="1975"/>
      <c r="C154" s="1484"/>
      <c r="D154" s="3323"/>
      <c r="E154" s="1443">
        <v>0</v>
      </c>
      <c r="F154" s="1443">
        <v>0</v>
      </c>
      <c r="G154" s="1473">
        <v>0</v>
      </c>
      <c r="H154" s="1473">
        <v>0</v>
      </c>
      <c r="I154" s="1473">
        <v>0</v>
      </c>
      <c r="J154" s="1473">
        <v>0</v>
      </c>
      <c r="K154" s="1473">
        <v>0</v>
      </c>
      <c r="L154" s="1473">
        <f t="shared" si="112"/>
        <v>0</v>
      </c>
      <c r="M154" s="1444"/>
      <c r="N154" s="1444"/>
      <c r="O154" s="1444"/>
      <c r="P154" s="1444"/>
      <c r="Q154" s="1444"/>
      <c r="R154" s="1444"/>
      <c r="S154" s="1444"/>
      <c r="T154" s="1444">
        <f t="shared" si="113"/>
        <v>0</v>
      </c>
      <c r="U154" s="1951">
        <f t="shared" si="109"/>
        <v>0</v>
      </c>
      <c r="V154" s="891">
        <f t="shared" si="109"/>
        <v>0</v>
      </c>
      <c r="W154" s="891">
        <f t="shared" si="109"/>
        <v>0</v>
      </c>
      <c r="X154" s="891">
        <f t="shared" si="109"/>
        <v>0</v>
      </c>
      <c r="Y154" s="891">
        <f t="shared" si="109"/>
        <v>0</v>
      </c>
      <c r="Z154" s="891">
        <f t="shared" si="109"/>
        <v>0</v>
      </c>
      <c r="AA154" s="891">
        <f t="shared" si="109"/>
        <v>0</v>
      </c>
      <c r="AB154" s="1720">
        <f t="shared" si="114"/>
        <v>0</v>
      </c>
      <c r="AC154" s="1341"/>
      <c r="AD154" s="3354"/>
      <c r="AE154" s="1727">
        <v>0</v>
      </c>
      <c r="AF154" s="1727">
        <v>0</v>
      </c>
      <c r="AG154" s="3372">
        <v>0</v>
      </c>
      <c r="AH154" s="3372">
        <v>0</v>
      </c>
      <c r="AI154" s="3372">
        <v>0</v>
      </c>
      <c r="AJ154" s="3372">
        <v>0</v>
      </c>
      <c r="AK154" s="3372">
        <f t="shared" si="115"/>
        <v>0</v>
      </c>
      <c r="AL154" s="1001"/>
      <c r="AM154" s="1402"/>
      <c r="AN154" s="1001"/>
      <c r="AO154" s="1001"/>
      <c r="AP154" s="1001">
        <f t="shared" si="122"/>
        <v>0</v>
      </c>
      <c r="AQ154" s="1402"/>
      <c r="AR154" s="1402">
        <f t="shared" si="116"/>
        <v>0</v>
      </c>
      <c r="AS154" s="3343">
        <f t="shared" si="110"/>
        <v>0</v>
      </c>
      <c r="AT154" s="1719">
        <f t="shared" si="110"/>
        <v>0</v>
      </c>
      <c r="AU154" s="1719">
        <f t="shared" si="110"/>
        <v>0</v>
      </c>
      <c r="AV154" s="1719">
        <f t="shared" si="110"/>
        <v>0</v>
      </c>
      <c r="AW154" s="1719">
        <f t="shared" si="110"/>
        <v>0</v>
      </c>
      <c r="AX154" s="1719">
        <f t="shared" si="110"/>
        <v>0</v>
      </c>
      <c r="AY154" s="1719">
        <f t="shared" si="117"/>
        <v>0</v>
      </c>
      <c r="AZ154" s="3113">
        <f t="shared" si="118"/>
        <v>0</v>
      </c>
      <c r="BA154" s="3327"/>
      <c r="BB154" s="1443">
        <v>0</v>
      </c>
      <c r="BC154" s="1473">
        <v>0</v>
      </c>
      <c r="BD154" s="1473">
        <v>0</v>
      </c>
      <c r="BE154" s="1473">
        <v>0</v>
      </c>
      <c r="BF154" s="1473">
        <v>0</v>
      </c>
      <c r="BG154" s="1473">
        <f t="shared" si="119"/>
        <v>0</v>
      </c>
      <c r="BH154" s="889"/>
      <c r="BI154" s="889"/>
      <c r="BJ154" s="889"/>
      <c r="BK154" s="891">
        <f t="shared" si="123"/>
        <v>0</v>
      </c>
      <c r="BL154" s="1405"/>
      <c r="BM154" s="1405">
        <f t="shared" si="120"/>
        <v>0</v>
      </c>
      <c r="BN154" s="1443">
        <f t="shared" si="111"/>
        <v>0</v>
      </c>
      <c r="BO154" s="1443">
        <f t="shared" si="111"/>
        <v>0</v>
      </c>
      <c r="BP154" s="1432">
        <f t="shared" si="111"/>
        <v>0</v>
      </c>
      <c r="BQ154" s="1432">
        <f t="shared" si="111"/>
        <v>0</v>
      </c>
      <c r="BR154" s="1432">
        <f t="shared" si="111"/>
        <v>0</v>
      </c>
      <c r="BS154" s="1474">
        <f t="shared" si="121"/>
        <v>0</v>
      </c>
      <c r="BT154" s="889"/>
      <c r="BU154" s="889"/>
      <c r="CD154" s="3319">
        <v>0</v>
      </c>
      <c r="CE154" s="3319">
        <v>0</v>
      </c>
      <c r="CF154" s="3319">
        <v>0</v>
      </c>
      <c r="CG154" s="3319">
        <v>0</v>
      </c>
      <c r="CH154" s="3319">
        <v>0</v>
      </c>
      <c r="CI154" s="3319">
        <v>0</v>
      </c>
      <c r="CJ154" s="3319">
        <v>0</v>
      </c>
      <c r="CK154" s="3320"/>
      <c r="CL154" s="3321">
        <f t="shared" si="103"/>
        <v>0</v>
      </c>
      <c r="CM154" s="3321">
        <f t="shared" si="103"/>
        <v>0</v>
      </c>
      <c r="CN154" s="3321">
        <f t="shared" si="103"/>
        <v>0</v>
      </c>
      <c r="CO154" s="3321">
        <f t="shared" si="103"/>
        <v>0</v>
      </c>
      <c r="CP154" s="3321">
        <f t="shared" si="103"/>
        <v>0</v>
      </c>
      <c r="CQ154" s="3321">
        <f t="shared" si="103"/>
        <v>0</v>
      </c>
      <c r="CR154" s="3321">
        <f t="shared" si="103"/>
        <v>0</v>
      </c>
      <c r="CS154" s="3321"/>
      <c r="CT154" s="885">
        <v>0</v>
      </c>
      <c r="CU154" s="885">
        <v>0</v>
      </c>
      <c r="CV154" s="885">
        <v>0</v>
      </c>
      <c r="CW154" s="885">
        <v>0</v>
      </c>
      <c r="CX154" s="885">
        <v>0</v>
      </c>
      <c r="CY154" s="885">
        <v>0</v>
      </c>
      <c r="DB154" s="3321">
        <f t="shared" si="101"/>
        <v>0</v>
      </c>
      <c r="DC154" s="3321">
        <f t="shared" si="101"/>
        <v>0</v>
      </c>
      <c r="DD154" s="3321">
        <f t="shared" si="101"/>
        <v>0</v>
      </c>
      <c r="DE154" s="3321">
        <f t="shared" si="100"/>
        <v>0</v>
      </c>
      <c r="DF154" s="3321">
        <f t="shared" si="100"/>
        <v>0</v>
      </c>
      <c r="DG154" s="3321">
        <f t="shared" si="100"/>
        <v>0</v>
      </c>
      <c r="DH154" s="3321"/>
      <c r="DI154" s="885">
        <v>0</v>
      </c>
      <c r="DJ154" s="885">
        <v>0</v>
      </c>
      <c r="DK154" s="885">
        <v>0</v>
      </c>
      <c r="DL154" s="885">
        <v>0</v>
      </c>
      <c r="DM154" s="885">
        <v>0</v>
      </c>
      <c r="DP154" s="3321">
        <f t="shared" si="104"/>
        <v>0</v>
      </c>
      <c r="DQ154" s="3321">
        <f t="shared" si="104"/>
        <v>0</v>
      </c>
      <c r="DR154" s="3321">
        <f t="shared" si="104"/>
        <v>0</v>
      </c>
      <c r="DS154" s="3321">
        <f t="shared" si="104"/>
        <v>0</v>
      </c>
      <c r="DT154" s="3321">
        <f t="shared" si="104"/>
        <v>0</v>
      </c>
    </row>
    <row r="155" spans="1:124" ht="14.25" hidden="1" customHeight="1">
      <c r="A155" s="1165"/>
      <c r="B155" s="1975"/>
      <c r="C155" s="1484"/>
      <c r="D155" s="3323"/>
      <c r="E155" s="1443">
        <v>0</v>
      </c>
      <c r="F155" s="1443">
        <v>0</v>
      </c>
      <c r="G155" s="1473">
        <v>0</v>
      </c>
      <c r="H155" s="1473">
        <v>0</v>
      </c>
      <c r="I155" s="1473">
        <v>0</v>
      </c>
      <c r="J155" s="1473">
        <v>0</v>
      </c>
      <c r="K155" s="1473">
        <v>0</v>
      </c>
      <c r="L155" s="1473">
        <f t="shared" si="112"/>
        <v>0</v>
      </c>
      <c r="M155" s="1444"/>
      <c r="N155" s="1444"/>
      <c r="O155" s="1444"/>
      <c r="P155" s="1444"/>
      <c r="Q155" s="1444"/>
      <c r="R155" s="1444"/>
      <c r="S155" s="1444"/>
      <c r="T155" s="1444">
        <f t="shared" si="113"/>
        <v>0</v>
      </c>
      <c r="U155" s="1951">
        <f t="shared" si="109"/>
        <v>0</v>
      </c>
      <c r="V155" s="891">
        <f t="shared" si="109"/>
        <v>0</v>
      </c>
      <c r="W155" s="891">
        <f t="shared" si="109"/>
        <v>0</v>
      </c>
      <c r="X155" s="891">
        <f t="shared" si="109"/>
        <v>0</v>
      </c>
      <c r="Y155" s="891">
        <f t="shared" si="109"/>
        <v>0</v>
      </c>
      <c r="Z155" s="891">
        <f t="shared" si="109"/>
        <v>0</v>
      </c>
      <c r="AA155" s="891">
        <f t="shared" si="109"/>
        <v>0</v>
      </c>
      <c r="AB155" s="1720">
        <f t="shared" si="114"/>
        <v>0</v>
      </c>
      <c r="AC155" s="1341"/>
      <c r="AD155" s="3354"/>
      <c r="AE155" s="1727">
        <v>0</v>
      </c>
      <c r="AF155" s="1727">
        <v>0</v>
      </c>
      <c r="AG155" s="3372">
        <v>0</v>
      </c>
      <c r="AH155" s="3372">
        <v>0</v>
      </c>
      <c r="AI155" s="3372">
        <v>0</v>
      </c>
      <c r="AJ155" s="3372">
        <v>0</v>
      </c>
      <c r="AK155" s="3372">
        <f t="shared" si="115"/>
        <v>0</v>
      </c>
      <c r="AL155" s="1001"/>
      <c r="AM155" s="1402"/>
      <c r="AN155" s="1001"/>
      <c r="AO155" s="1001"/>
      <c r="AP155" s="1001">
        <f t="shared" si="122"/>
        <v>0</v>
      </c>
      <c r="AQ155" s="1402"/>
      <c r="AR155" s="1402">
        <f t="shared" si="116"/>
        <v>0</v>
      </c>
      <c r="AS155" s="3343">
        <f t="shared" si="110"/>
        <v>0</v>
      </c>
      <c r="AT155" s="1719">
        <f t="shared" si="110"/>
        <v>0</v>
      </c>
      <c r="AU155" s="1719">
        <f t="shared" si="110"/>
        <v>0</v>
      </c>
      <c r="AV155" s="1719">
        <f t="shared" si="110"/>
        <v>0</v>
      </c>
      <c r="AW155" s="1719">
        <f t="shared" si="110"/>
        <v>0</v>
      </c>
      <c r="AX155" s="1719">
        <f t="shared" si="110"/>
        <v>0</v>
      </c>
      <c r="AY155" s="1719">
        <f t="shared" si="117"/>
        <v>0</v>
      </c>
      <c r="AZ155" s="3113">
        <f t="shared" si="118"/>
        <v>0</v>
      </c>
      <c r="BA155" s="3327"/>
      <c r="BB155" s="1443">
        <v>0</v>
      </c>
      <c r="BC155" s="1473">
        <v>0</v>
      </c>
      <c r="BD155" s="1473">
        <v>0</v>
      </c>
      <c r="BE155" s="1473">
        <v>0</v>
      </c>
      <c r="BF155" s="1473">
        <v>0</v>
      </c>
      <c r="BG155" s="1473">
        <f t="shared" si="119"/>
        <v>0</v>
      </c>
      <c r="BH155" s="889"/>
      <c r="BI155" s="889"/>
      <c r="BJ155" s="889"/>
      <c r="BK155" s="891">
        <f t="shared" si="123"/>
        <v>0</v>
      </c>
      <c r="BL155" s="1405"/>
      <c r="BM155" s="1405">
        <f t="shared" si="120"/>
        <v>0</v>
      </c>
      <c r="BN155" s="1443">
        <f t="shared" si="111"/>
        <v>0</v>
      </c>
      <c r="BO155" s="1443">
        <f t="shared" si="111"/>
        <v>0</v>
      </c>
      <c r="BP155" s="1432">
        <f t="shared" si="111"/>
        <v>0</v>
      </c>
      <c r="BQ155" s="1432">
        <f t="shared" si="111"/>
        <v>0</v>
      </c>
      <c r="BR155" s="1432">
        <f t="shared" si="111"/>
        <v>0</v>
      </c>
      <c r="BS155" s="1474">
        <f t="shared" si="121"/>
        <v>0</v>
      </c>
      <c r="BT155" s="889"/>
      <c r="BU155" s="889"/>
      <c r="CD155" s="3319">
        <v>0</v>
      </c>
      <c r="CE155" s="3319">
        <v>0</v>
      </c>
      <c r="CF155" s="3319">
        <v>0</v>
      </c>
      <c r="CG155" s="3319">
        <v>0</v>
      </c>
      <c r="CH155" s="3319">
        <v>0</v>
      </c>
      <c r="CI155" s="3319">
        <v>0</v>
      </c>
      <c r="CJ155" s="3319">
        <v>0</v>
      </c>
      <c r="CK155" s="3320"/>
      <c r="CL155" s="3321">
        <f t="shared" si="103"/>
        <v>0</v>
      </c>
      <c r="CM155" s="3321">
        <f t="shared" si="103"/>
        <v>0</v>
      </c>
      <c r="CN155" s="3321">
        <f t="shared" si="103"/>
        <v>0</v>
      </c>
      <c r="CO155" s="3321">
        <f t="shared" si="103"/>
        <v>0</v>
      </c>
      <c r="CP155" s="3321">
        <f t="shared" si="103"/>
        <v>0</v>
      </c>
      <c r="CQ155" s="3321">
        <f t="shared" si="103"/>
        <v>0</v>
      </c>
      <c r="CR155" s="3321">
        <f t="shared" si="103"/>
        <v>0</v>
      </c>
      <c r="CS155" s="3321"/>
      <c r="CT155" s="885">
        <v>0</v>
      </c>
      <c r="CU155" s="885">
        <v>0</v>
      </c>
      <c r="CV155" s="885">
        <v>0</v>
      </c>
      <c r="CW155" s="885">
        <v>0</v>
      </c>
      <c r="CX155" s="885">
        <v>0</v>
      </c>
      <c r="CY155" s="885">
        <v>0</v>
      </c>
      <c r="DB155" s="3321">
        <f t="shared" si="101"/>
        <v>0</v>
      </c>
      <c r="DC155" s="3321">
        <f t="shared" si="101"/>
        <v>0</v>
      </c>
      <c r="DD155" s="3321">
        <f t="shared" si="101"/>
        <v>0</v>
      </c>
      <c r="DE155" s="3321">
        <f t="shared" si="100"/>
        <v>0</v>
      </c>
      <c r="DF155" s="3321">
        <f t="shared" si="100"/>
        <v>0</v>
      </c>
      <c r="DG155" s="3321">
        <f t="shared" si="100"/>
        <v>0</v>
      </c>
      <c r="DH155" s="3321"/>
      <c r="DI155" s="885">
        <v>0</v>
      </c>
      <c r="DJ155" s="885">
        <v>0</v>
      </c>
      <c r="DK155" s="885">
        <v>0</v>
      </c>
      <c r="DL155" s="885">
        <v>0</v>
      </c>
      <c r="DM155" s="885">
        <v>0</v>
      </c>
      <c r="DP155" s="3321">
        <f t="shared" si="104"/>
        <v>0</v>
      </c>
      <c r="DQ155" s="3321">
        <f t="shared" si="104"/>
        <v>0</v>
      </c>
      <c r="DR155" s="3321">
        <f t="shared" si="104"/>
        <v>0</v>
      </c>
      <c r="DS155" s="3321">
        <f t="shared" si="104"/>
        <v>0</v>
      </c>
      <c r="DT155" s="3321">
        <f t="shared" si="104"/>
        <v>0</v>
      </c>
    </row>
    <row r="156" spans="1:124" ht="24" hidden="1">
      <c r="A156" s="911">
        <v>11</v>
      </c>
      <c r="B156" s="1431" t="s">
        <v>997</v>
      </c>
      <c r="C156" s="1368" t="s">
        <v>1043</v>
      </c>
      <c r="D156" s="3323"/>
      <c r="E156" s="1443">
        <v>0</v>
      </c>
      <c r="F156" s="1443">
        <v>0</v>
      </c>
      <c r="G156" s="1473">
        <v>0</v>
      </c>
      <c r="H156" s="1473">
        <v>0</v>
      </c>
      <c r="I156" s="1473">
        <v>0</v>
      </c>
      <c r="J156" s="1473">
        <v>0</v>
      </c>
      <c r="K156" s="1473">
        <v>0</v>
      </c>
      <c r="L156" s="1473">
        <f t="shared" si="112"/>
        <v>0</v>
      </c>
      <c r="M156" s="1444"/>
      <c r="N156" s="1444"/>
      <c r="O156" s="1444"/>
      <c r="P156" s="1444"/>
      <c r="Q156" s="1444"/>
      <c r="R156" s="1444"/>
      <c r="S156" s="1444"/>
      <c r="T156" s="1444">
        <f t="shared" si="113"/>
        <v>0</v>
      </c>
      <c r="U156" s="1951">
        <f t="shared" si="109"/>
        <v>0</v>
      </c>
      <c r="V156" s="891">
        <f t="shared" si="109"/>
        <v>0</v>
      </c>
      <c r="W156" s="891">
        <f t="shared" si="109"/>
        <v>0</v>
      </c>
      <c r="X156" s="891">
        <f t="shared" si="109"/>
        <v>0</v>
      </c>
      <c r="Y156" s="891">
        <f t="shared" si="109"/>
        <v>0</v>
      </c>
      <c r="Z156" s="891">
        <f t="shared" si="109"/>
        <v>0</v>
      </c>
      <c r="AA156" s="891">
        <f t="shared" si="109"/>
        <v>0</v>
      </c>
      <c r="AB156" s="1717">
        <f t="shared" si="114"/>
        <v>0</v>
      </c>
      <c r="AC156" s="1341"/>
      <c r="AD156" s="3354"/>
      <c r="AE156" s="1727">
        <v>0</v>
      </c>
      <c r="AF156" s="1727">
        <v>0</v>
      </c>
      <c r="AG156" s="3372">
        <v>0</v>
      </c>
      <c r="AH156" s="3372">
        <v>0</v>
      </c>
      <c r="AI156" s="3372">
        <v>0</v>
      </c>
      <c r="AJ156" s="3372">
        <v>0</v>
      </c>
      <c r="AK156" s="3372">
        <f t="shared" si="115"/>
        <v>0</v>
      </c>
      <c r="AL156" s="1001"/>
      <c r="AM156" s="1402"/>
      <c r="AN156" s="1001"/>
      <c r="AO156" s="1001"/>
      <c r="AP156" s="1001"/>
      <c r="AQ156" s="1402"/>
      <c r="AR156" s="1402">
        <f t="shared" si="116"/>
        <v>0</v>
      </c>
      <c r="AS156" s="3343">
        <f t="shared" si="110"/>
        <v>0</v>
      </c>
      <c r="AT156" s="1719">
        <f t="shared" si="110"/>
        <v>0</v>
      </c>
      <c r="AU156" s="1719">
        <f t="shared" si="110"/>
        <v>0</v>
      </c>
      <c r="AV156" s="1719">
        <f t="shared" si="110"/>
        <v>0</v>
      </c>
      <c r="AW156" s="1719">
        <f t="shared" si="110"/>
        <v>0</v>
      </c>
      <c r="AX156" s="1719">
        <f t="shared" si="110"/>
        <v>0</v>
      </c>
      <c r="AY156" s="1719">
        <f t="shared" si="117"/>
        <v>0</v>
      </c>
      <c r="AZ156" s="3113">
        <f t="shared" si="118"/>
        <v>0</v>
      </c>
      <c r="BA156" s="1468"/>
      <c r="BB156" s="1443">
        <v>0</v>
      </c>
      <c r="BC156" s="1473">
        <v>0</v>
      </c>
      <c r="BD156" s="1473">
        <v>0</v>
      </c>
      <c r="BE156" s="1473">
        <v>0</v>
      </c>
      <c r="BF156" s="1473">
        <v>0</v>
      </c>
      <c r="BG156" s="1473">
        <f t="shared" si="119"/>
        <v>0</v>
      </c>
      <c r="BH156" s="889"/>
      <c r="BI156" s="889"/>
      <c r="BJ156" s="889"/>
      <c r="BK156" s="891">
        <f t="shared" si="123"/>
        <v>0</v>
      </c>
      <c r="BL156" s="1405"/>
      <c r="BM156" s="1405">
        <f t="shared" si="120"/>
        <v>0</v>
      </c>
      <c r="BN156" s="1443">
        <f t="shared" si="111"/>
        <v>0</v>
      </c>
      <c r="BO156" s="1443">
        <f t="shared" si="111"/>
        <v>0</v>
      </c>
      <c r="BP156" s="1432">
        <f t="shared" si="111"/>
        <v>0</v>
      </c>
      <c r="BQ156" s="1432">
        <f t="shared" si="111"/>
        <v>0</v>
      </c>
      <c r="BR156" s="1432">
        <f t="shared" si="111"/>
        <v>0</v>
      </c>
      <c r="BS156" s="1474">
        <f t="shared" si="121"/>
        <v>0</v>
      </c>
      <c r="BT156" s="889"/>
      <c r="BU156" s="889"/>
      <c r="CD156" s="3319">
        <v>0</v>
      </c>
      <c r="CE156" s="3319">
        <v>0</v>
      </c>
      <c r="CF156" s="3319">
        <v>0</v>
      </c>
      <c r="CG156" s="3319">
        <v>0</v>
      </c>
      <c r="CH156" s="3319">
        <v>0</v>
      </c>
      <c r="CI156" s="3319">
        <v>0</v>
      </c>
      <c r="CJ156" s="3319">
        <v>0</v>
      </c>
      <c r="CK156" s="3320"/>
      <c r="CL156" s="3321">
        <f t="shared" si="103"/>
        <v>0</v>
      </c>
      <c r="CM156" s="3321">
        <f t="shared" si="103"/>
        <v>0</v>
      </c>
      <c r="CN156" s="3321">
        <f t="shared" si="103"/>
        <v>0</v>
      </c>
      <c r="CO156" s="3321">
        <f t="shared" si="103"/>
        <v>0</v>
      </c>
      <c r="CP156" s="3321">
        <f t="shared" si="103"/>
        <v>0</v>
      </c>
      <c r="CQ156" s="3321">
        <f t="shared" si="103"/>
        <v>0</v>
      </c>
      <c r="CR156" s="3321">
        <f t="shared" si="103"/>
        <v>0</v>
      </c>
      <c r="CS156" s="3321"/>
      <c r="CT156" s="885">
        <v>0</v>
      </c>
      <c r="CU156" s="885">
        <v>0</v>
      </c>
      <c r="CV156" s="885">
        <v>0</v>
      </c>
      <c r="CW156" s="885">
        <v>0</v>
      </c>
      <c r="CX156" s="885">
        <v>0</v>
      </c>
      <c r="CY156" s="885">
        <v>0</v>
      </c>
      <c r="DB156" s="3321">
        <f t="shared" si="101"/>
        <v>0</v>
      </c>
      <c r="DC156" s="3321">
        <f t="shared" si="101"/>
        <v>0</v>
      </c>
      <c r="DD156" s="3321">
        <f t="shared" si="101"/>
        <v>0</v>
      </c>
      <c r="DE156" s="3321">
        <f t="shared" si="100"/>
        <v>0</v>
      </c>
      <c r="DF156" s="3321">
        <f t="shared" si="100"/>
        <v>0</v>
      </c>
      <c r="DG156" s="3321">
        <f t="shared" si="100"/>
        <v>0</v>
      </c>
      <c r="DH156" s="3321"/>
      <c r="DI156" s="885">
        <v>0</v>
      </c>
      <c r="DJ156" s="885">
        <v>0</v>
      </c>
      <c r="DK156" s="885">
        <v>0</v>
      </c>
      <c r="DL156" s="885">
        <v>0</v>
      </c>
      <c r="DM156" s="885">
        <v>0</v>
      </c>
      <c r="DP156" s="3321">
        <f t="shared" si="104"/>
        <v>0</v>
      </c>
      <c r="DQ156" s="3321">
        <f t="shared" si="104"/>
        <v>0</v>
      </c>
      <c r="DR156" s="3321">
        <f t="shared" si="104"/>
        <v>0</v>
      </c>
      <c r="DS156" s="3321">
        <f t="shared" si="104"/>
        <v>0</v>
      </c>
      <c r="DT156" s="3321">
        <f t="shared" si="104"/>
        <v>0</v>
      </c>
    </row>
    <row r="157" spans="1:124" ht="21.75" hidden="1" customHeight="1">
      <c r="A157" s="1165"/>
      <c r="B157" s="1486"/>
      <c r="C157" s="1368" t="s">
        <v>747</v>
      </c>
      <c r="D157" s="3326"/>
      <c r="E157" s="1435">
        <v>0</v>
      </c>
      <c r="F157" s="1435">
        <v>0</v>
      </c>
      <c r="G157" s="1435">
        <v>0</v>
      </c>
      <c r="H157" s="1435">
        <v>0</v>
      </c>
      <c r="I157" s="1435">
        <v>0</v>
      </c>
      <c r="J157" s="1435">
        <v>0</v>
      </c>
      <c r="K157" s="1435">
        <v>0</v>
      </c>
      <c r="L157" s="1435">
        <f t="shared" si="112"/>
        <v>0</v>
      </c>
      <c r="M157" s="1496"/>
      <c r="N157" s="1496"/>
      <c r="O157" s="1496"/>
      <c r="P157" s="1496"/>
      <c r="Q157" s="1496"/>
      <c r="R157" s="1496"/>
      <c r="S157" s="1444"/>
      <c r="T157" s="1444">
        <f t="shared" si="113"/>
        <v>0</v>
      </c>
      <c r="U157" s="1951">
        <f t="shared" si="109"/>
        <v>0</v>
      </c>
      <c r="V157" s="891">
        <f t="shared" si="109"/>
        <v>0</v>
      </c>
      <c r="W157" s="891">
        <f t="shared" si="109"/>
        <v>0</v>
      </c>
      <c r="X157" s="891">
        <f t="shared" si="109"/>
        <v>0</v>
      </c>
      <c r="Y157" s="891">
        <f t="shared" si="109"/>
        <v>0</v>
      </c>
      <c r="Z157" s="891">
        <f t="shared" si="109"/>
        <v>0</v>
      </c>
      <c r="AA157" s="891">
        <f t="shared" si="109"/>
        <v>0</v>
      </c>
      <c r="AB157" s="1720">
        <f t="shared" si="114"/>
        <v>0</v>
      </c>
      <c r="AC157" s="1341"/>
      <c r="AD157" s="3354"/>
      <c r="AE157" s="3373">
        <v>0</v>
      </c>
      <c r="AF157" s="3373">
        <v>0</v>
      </c>
      <c r="AG157" s="3373">
        <v>0</v>
      </c>
      <c r="AH157" s="1726">
        <v>0</v>
      </c>
      <c r="AI157" s="1726">
        <v>0</v>
      </c>
      <c r="AJ157" s="1726">
        <v>0</v>
      </c>
      <c r="AK157" s="1726">
        <f t="shared" si="115"/>
        <v>0</v>
      </c>
      <c r="AL157" s="1001"/>
      <c r="AM157" s="1402"/>
      <c r="AN157" s="1001"/>
      <c r="AO157" s="1001"/>
      <c r="AP157" s="1001"/>
      <c r="AQ157" s="1402"/>
      <c r="AR157" s="1402">
        <f t="shared" si="116"/>
        <v>0</v>
      </c>
      <c r="AS157" s="3343">
        <f t="shared" si="110"/>
        <v>0</v>
      </c>
      <c r="AT157" s="1719">
        <f t="shared" si="110"/>
        <v>0</v>
      </c>
      <c r="AU157" s="1719">
        <f t="shared" si="110"/>
        <v>0</v>
      </c>
      <c r="AV157" s="1719">
        <f t="shared" si="110"/>
        <v>0</v>
      </c>
      <c r="AW157" s="1719">
        <f t="shared" si="110"/>
        <v>0</v>
      </c>
      <c r="AX157" s="1719">
        <f t="shared" si="110"/>
        <v>0</v>
      </c>
      <c r="AY157" s="1719">
        <f t="shared" si="117"/>
        <v>0</v>
      </c>
      <c r="AZ157" s="3113">
        <f t="shared" si="118"/>
        <v>0</v>
      </c>
      <c r="BA157" s="3327"/>
      <c r="BB157" s="1435">
        <v>0</v>
      </c>
      <c r="BC157" s="1435">
        <v>0</v>
      </c>
      <c r="BD157" s="1435">
        <v>0</v>
      </c>
      <c r="BE157" s="1474">
        <v>0</v>
      </c>
      <c r="BF157" s="1474">
        <v>0</v>
      </c>
      <c r="BG157" s="1474">
        <f t="shared" si="119"/>
        <v>0</v>
      </c>
      <c r="BH157" s="889"/>
      <c r="BI157" s="889"/>
      <c r="BJ157" s="889"/>
      <c r="BK157" s="889"/>
      <c r="BL157" s="1405"/>
      <c r="BM157" s="1405">
        <f t="shared" si="120"/>
        <v>0</v>
      </c>
      <c r="BN157" s="1435">
        <f t="shared" si="111"/>
        <v>0</v>
      </c>
      <c r="BO157" s="1435">
        <f t="shared" si="111"/>
        <v>0</v>
      </c>
      <c r="BP157" s="1432">
        <f t="shared" si="111"/>
        <v>0</v>
      </c>
      <c r="BQ157" s="1432">
        <f t="shared" si="111"/>
        <v>0</v>
      </c>
      <c r="BR157" s="1432">
        <f t="shared" si="111"/>
        <v>0</v>
      </c>
      <c r="BS157" s="1474">
        <f t="shared" si="121"/>
        <v>0</v>
      </c>
      <c r="BT157" s="889"/>
      <c r="BU157" s="889"/>
      <c r="CD157" s="3319">
        <v>0</v>
      </c>
      <c r="CE157" s="3319">
        <v>0</v>
      </c>
      <c r="CF157" s="3319">
        <v>0</v>
      </c>
      <c r="CG157" s="3319">
        <v>0</v>
      </c>
      <c r="CH157" s="3319">
        <v>0</v>
      </c>
      <c r="CI157" s="3319">
        <v>0</v>
      </c>
      <c r="CJ157" s="3319">
        <v>0</v>
      </c>
      <c r="CK157" s="3320"/>
      <c r="CL157" s="3321">
        <f t="shared" si="103"/>
        <v>0</v>
      </c>
      <c r="CM157" s="3321">
        <f t="shared" si="103"/>
        <v>0</v>
      </c>
      <c r="CN157" s="3321">
        <f t="shared" si="103"/>
        <v>0</v>
      </c>
      <c r="CO157" s="3321">
        <f t="shared" si="103"/>
        <v>0</v>
      </c>
      <c r="CP157" s="3321">
        <f t="shared" si="103"/>
        <v>0</v>
      </c>
      <c r="CQ157" s="3321">
        <f t="shared" si="103"/>
        <v>0</v>
      </c>
      <c r="CR157" s="3321">
        <f t="shared" si="103"/>
        <v>0</v>
      </c>
      <c r="CS157" s="3321"/>
      <c r="CT157" s="885">
        <v>0</v>
      </c>
      <c r="CU157" s="885">
        <v>0</v>
      </c>
      <c r="CV157" s="885">
        <v>0</v>
      </c>
      <c r="CW157" s="885">
        <v>0</v>
      </c>
      <c r="CX157" s="885">
        <v>0</v>
      </c>
      <c r="CY157" s="885">
        <v>0</v>
      </c>
      <c r="DB157" s="3321">
        <f t="shared" si="101"/>
        <v>0</v>
      </c>
      <c r="DC157" s="3321">
        <f t="shared" si="101"/>
        <v>0</v>
      </c>
      <c r="DD157" s="3321">
        <f t="shared" si="101"/>
        <v>0</v>
      </c>
      <c r="DE157" s="3321">
        <f t="shared" si="100"/>
        <v>0</v>
      </c>
      <c r="DF157" s="3321">
        <f t="shared" si="100"/>
        <v>0</v>
      </c>
      <c r="DG157" s="3321">
        <f t="shared" si="100"/>
        <v>0</v>
      </c>
      <c r="DH157" s="3321"/>
      <c r="DI157" s="885">
        <v>0</v>
      </c>
      <c r="DJ157" s="885">
        <v>0</v>
      </c>
      <c r="DK157" s="885">
        <v>0</v>
      </c>
      <c r="DL157" s="885">
        <v>0</v>
      </c>
      <c r="DM157" s="885">
        <v>0</v>
      </c>
      <c r="DP157" s="3321">
        <f t="shared" si="104"/>
        <v>0</v>
      </c>
      <c r="DQ157" s="3321">
        <f t="shared" si="104"/>
        <v>0</v>
      </c>
      <c r="DR157" s="3321">
        <f t="shared" si="104"/>
        <v>0</v>
      </c>
      <c r="DS157" s="3321">
        <f t="shared" si="104"/>
        <v>0</v>
      </c>
      <c r="DT157" s="3321">
        <f t="shared" si="104"/>
        <v>0</v>
      </c>
    </row>
    <row r="158" spans="1:124" ht="29.25" customHeight="1">
      <c r="A158" s="1165" t="s">
        <v>759</v>
      </c>
      <c r="B158" s="3374" t="s">
        <v>522</v>
      </c>
      <c r="C158" s="3375" t="s">
        <v>510</v>
      </c>
      <c r="D158" s="3349"/>
      <c r="E158" s="1925">
        <v>22.75</v>
      </c>
      <c r="F158" s="1925">
        <v>20456.699999999997</v>
      </c>
      <c r="G158" s="1925">
        <v>431517.19999999995</v>
      </c>
      <c r="H158" s="1925">
        <v>0</v>
      </c>
      <c r="I158" s="1925">
        <v>0</v>
      </c>
      <c r="J158" s="1925">
        <v>12867.5</v>
      </c>
      <c r="K158" s="1925">
        <v>308820</v>
      </c>
      <c r="L158" s="1925">
        <f t="shared" si="112"/>
        <v>773661.39999999991</v>
      </c>
      <c r="M158" s="1926">
        <f t="shared" ref="M158:S158" si="124">SUM(M159:M178)</f>
        <v>1</v>
      </c>
      <c r="N158" s="1926">
        <f t="shared" si="124"/>
        <v>0</v>
      </c>
      <c r="O158" s="1926">
        <f t="shared" si="124"/>
        <v>-884.09999999999854</v>
      </c>
      <c r="P158" s="1926">
        <f>SUM(P159:P178)</f>
        <v>0</v>
      </c>
      <c r="Q158" s="1926"/>
      <c r="R158" s="1926">
        <f t="shared" si="124"/>
        <v>0</v>
      </c>
      <c r="S158" s="1926">
        <f t="shared" si="124"/>
        <v>0</v>
      </c>
      <c r="T158" s="1926">
        <f t="shared" si="113"/>
        <v>-884.09999999999854</v>
      </c>
      <c r="U158" s="2899">
        <f t="shared" ref="U158:AA158" si="125">SUM(U159:U178)</f>
        <v>23.75</v>
      </c>
      <c r="V158" s="1917">
        <f t="shared" si="125"/>
        <v>20456.699999999997</v>
      </c>
      <c r="W158" s="1917">
        <f t="shared" si="125"/>
        <v>430633.1</v>
      </c>
      <c r="X158" s="1917">
        <f t="shared" si="125"/>
        <v>0</v>
      </c>
      <c r="Y158" s="1917">
        <f>SUM(Y159:Y178)</f>
        <v>0</v>
      </c>
      <c r="Z158" s="1917">
        <f t="shared" si="125"/>
        <v>12867.5</v>
      </c>
      <c r="AA158" s="1917">
        <f t="shared" si="125"/>
        <v>308820</v>
      </c>
      <c r="AB158" s="1925">
        <f t="shared" si="114"/>
        <v>772777.3</v>
      </c>
      <c r="AC158" s="3330"/>
      <c r="AD158" s="1917"/>
      <c r="AE158" s="1925">
        <v>5.3</v>
      </c>
      <c r="AF158" s="1925">
        <v>0</v>
      </c>
      <c r="AG158" s="1925">
        <v>25250</v>
      </c>
      <c r="AH158" s="1925">
        <v>0</v>
      </c>
      <c r="AI158" s="1925">
        <v>14400</v>
      </c>
      <c r="AJ158" s="1925">
        <v>345600</v>
      </c>
      <c r="AK158" s="1925">
        <f t="shared" si="115"/>
        <v>385250</v>
      </c>
      <c r="AL158" s="1917">
        <f t="shared" ref="AL158:AQ158" si="126">SUM(AL159:AL178)</f>
        <v>0</v>
      </c>
      <c r="AM158" s="1917">
        <f t="shared" si="126"/>
        <v>0</v>
      </c>
      <c r="AN158" s="1917">
        <f t="shared" si="126"/>
        <v>0</v>
      </c>
      <c r="AO158" s="1917">
        <f t="shared" si="126"/>
        <v>0</v>
      </c>
      <c r="AP158" s="1917">
        <f t="shared" si="126"/>
        <v>0</v>
      </c>
      <c r="AQ158" s="1917">
        <f t="shared" si="126"/>
        <v>0</v>
      </c>
      <c r="AR158" s="1917">
        <f t="shared" si="116"/>
        <v>0</v>
      </c>
      <c r="AS158" s="3376">
        <f t="shared" ref="AS158:AX158" si="127">SUM(AS159:AS178)</f>
        <v>5.3</v>
      </c>
      <c r="AT158" s="1925">
        <f t="shared" si="127"/>
        <v>0</v>
      </c>
      <c r="AU158" s="1925">
        <f t="shared" si="127"/>
        <v>25250</v>
      </c>
      <c r="AV158" s="1925">
        <f t="shared" si="127"/>
        <v>0</v>
      </c>
      <c r="AW158" s="1925">
        <f>SUM(AW159:AW178)</f>
        <v>14400</v>
      </c>
      <c r="AX158" s="1925">
        <f t="shared" si="127"/>
        <v>345600</v>
      </c>
      <c r="AY158" s="1925">
        <f t="shared" si="117"/>
        <v>385250</v>
      </c>
      <c r="AZ158" s="3317">
        <f t="shared" si="118"/>
        <v>0</v>
      </c>
      <c r="BA158" s="3318"/>
      <c r="BB158" s="1925">
        <v>0</v>
      </c>
      <c r="BC158" s="1925">
        <v>0</v>
      </c>
      <c r="BD158" s="1925">
        <v>0</v>
      </c>
      <c r="BE158" s="1925">
        <v>0</v>
      </c>
      <c r="BF158" s="1925">
        <v>0</v>
      </c>
      <c r="BG158" s="1925">
        <f t="shared" si="119"/>
        <v>0</v>
      </c>
      <c r="BH158" s="923">
        <f>SUM(BH159:BH178)</f>
        <v>0</v>
      </c>
      <c r="BI158" s="923">
        <f>SUM(BI159:BI178)</f>
        <v>0</v>
      </c>
      <c r="BJ158" s="923">
        <f t="shared" ref="BJ158:BR158" si="128">SUM(BJ159:BJ178)</f>
        <v>0</v>
      </c>
      <c r="BK158" s="923">
        <f>SUM(BK159:BK178)</f>
        <v>0</v>
      </c>
      <c r="BL158" s="923">
        <f t="shared" si="128"/>
        <v>0</v>
      </c>
      <c r="BM158" s="923">
        <f t="shared" si="120"/>
        <v>0</v>
      </c>
      <c r="BN158" s="908">
        <f t="shared" si="128"/>
        <v>0</v>
      </c>
      <c r="BO158" s="908">
        <f t="shared" si="128"/>
        <v>0</v>
      </c>
      <c r="BP158" s="908">
        <f t="shared" si="128"/>
        <v>0</v>
      </c>
      <c r="BQ158" s="908">
        <f>SUM(BQ159:BQ178)</f>
        <v>0</v>
      </c>
      <c r="BR158" s="908">
        <f t="shared" si="128"/>
        <v>0</v>
      </c>
      <c r="BS158" s="908">
        <f t="shared" si="121"/>
        <v>0</v>
      </c>
      <c r="BT158" s="923"/>
      <c r="BU158" s="923"/>
      <c r="CD158" s="3319">
        <v>5.1499999999999995</v>
      </c>
      <c r="CE158" s="3319">
        <v>65901.000000000015</v>
      </c>
      <c r="CF158" s="3319">
        <v>197710.50000000006</v>
      </c>
      <c r="CG158" s="3319">
        <v>100500</v>
      </c>
      <c r="CH158" s="3319">
        <v>0</v>
      </c>
      <c r="CI158" s="3319">
        <v>0</v>
      </c>
      <c r="CJ158" s="3319">
        <v>0</v>
      </c>
      <c r="CK158" s="3320"/>
      <c r="CL158" s="3321">
        <f t="shared" si="103"/>
        <v>-18.600000000000001</v>
      </c>
      <c r="CM158" s="3321">
        <f t="shared" si="103"/>
        <v>45444.300000000017</v>
      </c>
      <c r="CN158" s="3321">
        <f t="shared" si="103"/>
        <v>-232922.59999999992</v>
      </c>
      <c r="CO158" s="3321">
        <f t="shared" si="103"/>
        <v>100500</v>
      </c>
      <c r="CP158" s="3321">
        <f t="shared" si="103"/>
        <v>0</v>
      </c>
      <c r="CQ158" s="3321">
        <f t="shared" si="103"/>
        <v>-12867.5</v>
      </c>
      <c r="CR158" s="3321">
        <f t="shared" si="103"/>
        <v>-308820</v>
      </c>
      <c r="CS158" s="3321"/>
      <c r="CT158" s="885">
        <v>17.450000000000003</v>
      </c>
      <c r="CU158" s="885">
        <v>31081.699999999997</v>
      </c>
      <c r="CV158" s="885">
        <v>90764.1</v>
      </c>
      <c r="CW158" s="885">
        <v>0</v>
      </c>
      <c r="CX158" s="885">
        <v>12442.5</v>
      </c>
      <c r="CY158" s="885">
        <v>298620</v>
      </c>
      <c r="DB158" s="3321">
        <f t="shared" si="101"/>
        <v>12.150000000000002</v>
      </c>
      <c r="DC158" s="3321">
        <f t="shared" si="101"/>
        <v>31081.699999999997</v>
      </c>
      <c r="DD158" s="3321">
        <f t="shared" si="101"/>
        <v>65514.100000000006</v>
      </c>
      <c r="DE158" s="3321">
        <f t="shared" si="100"/>
        <v>0</v>
      </c>
      <c r="DF158" s="3321">
        <f t="shared" si="100"/>
        <v>-1957.5</v>
      </c>
      <c r="DG158" s="3321">
        <f t="shared" si="100"/>
        <v>-46980</v>
      </c>
      <c r="DH158" s="3321"/>
      <c r="DI158" s="885">
        <v>5.3</v>
      </c>
      <c r="DJ158" s="885">
        <v>0</v>
      </c>
      <c r="DK158" s="885">
        <v>25250</v>
      </c>
      <c r="DL158" s="885">
        <v>14400</v>
      </c>
      <c r="DM158" s="885">
        <v>345600</v>
      </c>
      <c r="DP158" s="3321">
        <f t="shared" si="104"/>
        <v>5.3</v>
      </c>
      <c r="DQ158" s="3321">
        <f t="shared" si="104"/>
        <v>0</v>
      </c>
      <c r="DR158" s="3321">
        <f t="shared" si="104"/>
        <v>25250</v>
      </c>
      <c r="DS158" s="3321">
        <f t="shared" si="104"/>
        <v>14400</v>
      </c>
      <c r="DT158" s="3321">
        <f t="shared" si="104"/>
        <v>345600</v>
      </c>
    </row>
    <row r="159" spans="1:124" ht="39.6" hidden="1" customHeight="1">
      <c r="A159" s="1170" t="s">
        <v>80</v>
      </c>
      <c r="B159" s="3377"/>
      <c r="C159" s="3378" t="s">
        <v>1555</v>
      </c>
      <c r="D159" s="3379"/>
      <c r="E159" s="1338">
        <v>0</v>
      </c>
      <c r="F159" s="1422">
        <v>0</v>
      </c>
      <c r="G159" s="3231">
        <v>0</v>
      </c>
      <c r="H159" s="3231">
        <v>0</v>
      </c>
      <c r="I159" s="3231">
        <v>0</v>
      </c>
      <c r="J159" s="3231">
        <v>0</v>
      </c>
      <c r="K159" s="3231">
        <v>0</v>
      </c>
      <c r="L159" s="3231">
        <f t="shared" si="112"/>
        <v>0</v>
      </c>
      <c r="M159" s="1640"/>
      <c r="N159" s="1640"/>
      <c r="O159" s="1972"/>
      <c r="P159" s="1972"/>
      <c r="Q159" s="1972"/>
      <c r="R159" s="1972"/>
      <c r="S159" s="1972"/>
      <c r="T159" s="1973">
        <f t="shared" si="113"/>
        <v>0</v>
      </c>
      <c r="U159" s="1951">
        <f t="shared" ref="U159:AA174" si="129">E159+M159</f>
        <v>0</v>
      </c>
      <c r="V159" s="891">
        <f t="shared" si="129"/>
        <v>0</v>
      </c>
      <c r="W159" s="891">
        <f t="shared" si="129"/>
        <v>0</v>
      </c>
      <c r="X159" s="891">
        <f t="shared" si="129"/>
        <v>0</v>
      </c>
      <c r="Y159" s="891">
        <f t="shared" si="129"/>
        <v>0</v>
      </c>
      <c r="Z159" s="891">
        <f t="shared" si="129"/>
        <v>0</v>
      </c>
      <c r="AA159" s="891">
        <f t="shared" si="129"/>
        <v>0</v>
      </c>
      <c r="AB159" s="1718">
        <f t="shared" si="114"/>
        <v>0</v>
      </c>
      <c r="AC159" s="1341"/>
      <c r="AD159" s="3357"/>
      <c r="AE159" s="3380">
        <v>0</v>
      </c>
      <c r="AF159" s="1728">
        <v>0</v>
      </c>
      <c r="AG159" s="3381">
        <v>0</v>
      </c>
      <c r="AH159" s="3381">
        <v>0</v>
      </c>
      <c r="AI159" s="3381">
        <v>0</v>
      </c>
      <c r="AJ159" s="3381">
        <v>0</v>
      </c>
      <c r="AK159" s="3381">
        <f t="shared" si="115"/>
        <v>0</v>
      </c>
      <c r="AL159" s="3382"/>
      <c r="AM159" s="1489"/>
      <c r="AN159" s="3382"/>
      <c r="AO159" s="3382"/>
      <c r="AP159" s="3382"/>
      <c r="AQ159" s="3383"/>
      <c r="AR159" s="1489">
        <f t="shared" si="116"/>
        <v>0</v>
      </c>
      <c r="AS159" s="3343">
        <f t="shared" ref="AS159:AX178" si="130">AE159+AL159</f>
        <v>0</v>
      </c>
      <c r="AT159" s="1719">
        <f t="shared" si="130"/>
        <v>0</v>
      </c>
      <c r="AU159" s="1719">
        <f t="shared" si="130"/>
        <v>0</v>
      </c>
      <c r="AV159" s="1719">
        <f t="shared" si="130"/>
        <v>0</v>
      </c>
      <c r="AW159" s="1719">
        <f t="shared" si="130"/>
        <v>0</v>
      </c>
      <c r="AX159" s="1719">
        <f t="shared" si="130"/>
        <v>0</v>
      </c>
      <c r="AY159" s="1719">
        <f t="shared" si="117"/>
        <v>0</v>
      </c>
      <c r="AZ159" s="2029">
        <f t="shared" si="118"/>
        <v>0</v>
      </c>
      <c r="BA159" s="3338"/>
      <c r="BB159" s="1338">
        <v>0</v>
      </c>
      <c r="BC159" s="1422">
        <v>0</v>
      </c>
      <c r="BD159" s="3231">
        <v>0</v>
      </c>
      <c r="BE159" s="3231">
        <v>0</v>
      </c>
      <c r="BF159" s="3231">
        <v>0</v>
      </c>
      <c r="BG159" s="3231">
        <f t="shared" si="119"/>
        <v>0</v>
      </c>
      <c r="BH159" s="1458"/>
      <c r="BI159" s="1458"/>
      <c r="BJ159" s="1458"/>
      <c r="BK159" s="1458"/>
      <c r="BL159" s="3384"/>
      <c r="BM159" s="3384">
        <f t="shared" si="120"/>
        <v>0</v>
      </c>
      <c r="BN159" s="1422">
        <f t="shared" ref="BN159:BQ178" si="131">BB159+BH159</f>
        <v>0</v>
      </c>
      <c r="BO159" s="1422">
        <f t="shared" si="131"/>
        <v>0</v>
      </c>
      <c r="BP159" s="3231">
        <f t="shared" si="131"/>
        <v>0</v>
      </c>
      <c r="BQ159" s="3231">
        <f>BE159+BK159</f>
        <v>0</v>
      </c>
      <c r="BR159" s="3231">
        <f t="shared" ref="BR159:BR178" si="132">BF159+BL159</f>
        <v>0</v>
      </c>
      <c r="BS159" s="3231">
        <f t="shared" si="121"/>
        <v>0</v>
      </c>
      <c r="BT159" s="1341"/>
      <c r="BU159" s="1341"/>
      <c r="CD159" s="3319">
        <v>0</v>
      </c>
      <c r="CE159" s="3319">
        <v>0</v>
      </c>
      <c r="CF159" s="3319">
        <v>0</v>
      </c>
      <c r="CG159" s="3319">
        <v>0</v>
      </c>
      <c r="CH159" s="3319">
        <v>0</v>
      </c>
      <c r="CI159" s="3319">
        <v>0</v>
      </c>
      <c r="CJ159" s="3319">
        <v>0</v>
      </c>
      <c r="CK159" s="3320"/>
      <c r="CL159" s="3321">
        <f t="shared" si="103"/>
        <v>0</v>
      </c>
      <c r="CM159" s="3321">
        <f t="shared" si="103"/>
        <v>0</v>
      </c>
      <c r="CN159" s="3321">
        <f t="shared" si="103"/>
        <v>0</v>
      </c>
      <c r="CO159" s="3321">
        <f t="shared" si="103"/>
        <v>0</v>
      </c>
      <c r="CP159" s="3321">
        <f t="shared" si="103"/>
        <v>0</v>
      </c>
      <c r="CQ159" s="3321">
        <f t="shared" si="103"/>
        <v>0</v>
      </c>
      <c r="CR159" s="3321">
        <f t="shared" si="103"/>
        <v>0</v>
      </c>
      <c r="CS159" s="3321"/>
      <c r="CT159" s="885">
        <v>0</v>
      </c>
      <c r="CU159" s="885">
        <v>0</v>
      </c>
      <c r="CV159" s="885">
        <v>0</v>
      </c>
      <c r="CW159" s="885">
        <v>0</v>
      </c>
      <c r="CX159" s="885">
        <v>0</v>
      </c>
      <c r="CY159" s="885">
        <v>0</v>
      </c>
      <c r="DB159" s="3321">
        <f t="shared" si="101"/>
        <v>0</v>
      </c>
      <c r="DC159" s="3321">
        <f t="shared" si="101"/>
        <v>0</v>
      </c>
      <c r="DD159" s="3321">
        <f t="shared" si="101"/>
        <v>0</v>
      </c>
      <c r="DE159" s="3321">
        <f t="shared" si="100"/>
        <v>0</v>
      </c>
      <c r="DF159" s="3321">
        <f t="shared" si="100"/>
        <v>0</v>
      </c>
      <c r="DG159" s="3321">
        <f t="shared" si="100"/>
        <v>0</v>
      </c>
      <c r="DH159" s="3321"/>
      <c r="DI159" s="885">
        <v>0</v>
      </c>
      <c r="DJ159" s="885">
        <v>0</v>
      </c>
      <c r="DK159" s="885">
        <v>0</v>
      </c>
      <c r="DL159" s="885">
        <v>0</v>
      </c>
      <c r="DM159" s="885">
        <v>0</v>
      </c>
      <c r="DP159" s="3321">
        <f t="shared" si="104"/>
        <v>0</v>
      </c>
      <c r="DQ159" s="3321">
        <f t="shared" si="104"/>
        <v>0</v>
      </c>
      <c r="DR159" s="3321">
        <f t="shared" si="104"/>
        <v>0</v>
      </c>
      <c r="DS159" s="3321">
        <f t="shared" si="104"/>
        <v>0</v>
      </c>
      <c r="DT159" s="3321">
        <f t="shared" si="104"/>
        <v>0</v>
      </c>
    </row>
    <row r="160" spans="1:124" ht="33.6" customHeight="1">
      <c r="A160" s="1165">
        <v>1</v>
      </c>
      <c r="B160" s="1491" t="s">
        <v>524</v>
      </c>
      <c r="C160" s="1492" t="s">
        <v>664</v>
      </c>
      <c r="D160" s="3385"/>
      <c r="E160" s="1432">
        <v>11.75</v>
      </c>
      <c r="F160" s="1432">
        <v>18706.699999999997</v>
      </c>
      <c r="G160" s="1432">
        <v>324617</v>
      </c>
      <c r="H160" s="1432">
        <v>0</v>
      </c>
      <c r="I160" s="1432">
        <v>0</v>
      </c>
      <c r="J160" s="1432">
        <v>5312.5</v>
      </c>
      <c r="K160" s="1432">
        <v>127500</v>
      </c>
      <c r="L160" s="1432">
        <f t="shared" si="112"/>
        <v>476136.2</v>
      </c>
      <c r="M160" s="1641"/>
      <c r="N160" s="1440"/>
      <c r="O160" s="1440">
        <v>36000</v>
      </c>
      <c r="P160" s="1440"/>
      <c r="Q160" s="1440"/>
      <c r="R160" s="1440">
        <f>S160/24</f>
        <v>0</v>
      </c>
      <c r="S160" s="1440"/>
      <c r="T160" s="1440">
        <f t="shared" si="113"/>
        <v>36000</v>
      </c>
      <c r="U160" s="1951">
        <f t="shared" si="129"/>
        <v>11.75</v>
      </c>
      <c r="V160" s="891">
        <f t="shared" si="129"/>
        <v>18706.699999999997</v>
      </c>
      <c r="W160" s="891">
        <f t="shared" si="129"/>
        <v>360617</v>
      </c>
      <c r="X160" s="891">
        <f t="shared" si="129"/>
        <v>0</v>
      </c>
      <c r="Y160" s="891">
        <f t="shared" si="129"/>
        <v>0</v>
      </c>
      <c r="Z160" s="891">
        <f t="shared" si="129"/>
        <v>5312.5</v>
      </c>
      <c r="AA160" s="891">
        <f t="shared" si="129"/>
        <v>127500</v>
      </c>
      <c r="AB160" s="1719">
        <f t="shared" si="114"/>
        <v>512136.2</v>
      </c>
      <c r="AC160" s="1341"/>
      <c r="AD160" s="1717"/>
      <c r="AE160" s="1725">
        <v>5.3</v>
      </c>
      <c r="AF160" s="1725">
        <v>0</v>
      </c>
      <c r="AG160" s="1725">
        <v>24000</v>
      </c>
      <c r="AH160" s="1725">
        <v>0</v>
      </c>
      <c r="AI160" s="1725">
        <v>11250</v>
      </c>
      <c r="AJ160" s="1725">
        <v>270000</v>
      </c>
      <c r="AK160" s="1725">
        <f t="shared" si="115"/>
        <v>305250</v>
      </c>
      <c r="AL160" s="999"/>
      <c r="AM160" s="1394"/>
      <c r="AN160" s="999"/>
      <c r="AO160" s="999"/>
      <c r="AP160" s="999">
        <f t="shared" ref="AP160:AP177" si="133">AQ160/24</f>
        <v>0</v>
      </c>
      <c r="AQ160" s="1394"/>
      <c r="AR160" s="1394">
        <f t="shared" si="116"/>
        <v>0</v>
      </c>
      <c r="AS160" s="3343">
        <f t="shared" si="130"/>
        <v>5.3</v>
      </c>
      <c r="AT160" s="1719">
        <f t="shared" si="130"/>
        <v>0</v>
      </c>
      <c r="AU160" s="1719">
        <f t="shared" si="130"/>
        <v>24000</v>
      </c>
      <c r="AV160" s="1719">
        <f t="shared" si="130"/>
        <v>0</v>
      </c>
      <c r="AW160" s="1719">
        <f t="shared" si="130"/>
        <v>11250</v>
      </c>
      <c r="AX160" s="1719">
        <f t="shared" si="130"/>
        <v>270000</v>
      </c>
      <c r="AY160" s="1719">
        <f t="shared" si="117"/>
        <v>305250</v>
      </c>
      <c r="AZ160" s="3088">
        <f t="shared" si="118"/>
        <v>0</v>
      </c>
      <c r="BA160" s="1432"/>
      <c r="BB160" s="1432">
        <v>0</v>
      </c>
      <c r="BC160" s="1432">
        <v>0</v>
      </c>
      <c r="BD160" s="1432">
        <v>0</v>
      </c>
      <c r="BE160" s="1432">
        <v>0</v>
      </c>
      <c r="BF160" s="1432">
        <v>0</v>
      </c>
      <c r="BG160" s="1432">
        <f t="shared" si="119"/>
        <v>0</v>
      </c>
      <c r="BH160" s="891"/>
      <c r="BI160" s="891"/>
      <c r="BJ160" s="891"/>
      <c r="BK160" s="891">
        <f t="shared" ref="BK160:BK177" si="134">BL160/24</f>
        <v>0</v>
      </c>
      <c r="BL160" s="1397"/>
      <c r="BM160" s="1397">
        <f t="shared" si="120"/>
        <v>0</v>
      </c>
      <c r="BN160" s="1432">
        <f t="shared" si="131"/>
        <v>0</v>
      </c>
      <c r="BO160" s="1432">
        <f t="shared" si="131"/>
        <v>0</v>
      </c>
      <c r="BP160" s="1432">
        <f t="shared" si="131"/>
        <v>0</v>
      </c>
      <c r="BQ160" s="1432">
        <f>BE160+BK160</f>
        <v>0</v>
      </c>
      <c r="BR160" s="1432">
        <f t="shared" si="132"/>
        <v>0</v>
      </c>
      <c r="BS160" s="1432">
        <f t="shared" si="121"/>
        <v>0</v>
      </c>
      <c r="BT160" s="891"/>
      <c r="BU160" s="891"/>
      <c r="CD160" s="3319">
        <v>3.3499999999999996</v>
      </c>
      <c r="CE160" s="3319">
        <v>0</v>
      </c>
      <c r="CF160" s="3319">
        <v>197710.50000000006</v>
      </c>
      <c r="CG160" s="3319">
        <v>85500</v>
      </c>
      <c r="CH160" s="3319">
        <v>0</v>
      </c>
      <c r="CI160" s="3319">
        <v>0</v>
      </c>
      <c r="CJ160" s="3319">
        <v>0</v>
      </c>
      <c r="CK160" s="3320"/>
      <c r="CL160" s="3321">
        <f t="shared" si="103"/>
        <v>-8.4</v>
      </c>
      <c r="CM160" s="3321">
        <f t="shared" si="103"/>
        <v>-18706.699999999997</v>
      </c>
      <c r="CN160" s="3321">
        <f t="shared" si="103"/>
        <v>-162906.49999999994</v>
      </c>
      <c r="CO160" s="3321">
        <f t="shared" si="103"/>
        <v>85500</v>
      </c>
      <c r="CP160" s="3321">
        <f t="shared" si="103"/>
        <v>0</v>
      </c>
      <c r="CQ160" s="3321">
        <f t="shared" si="103"/>
        <v>-5312.5</v>
      </c>
      <c r="CR160" s="3321">
        <f t="shared" si="103"/>
        <v>-127500</v>
      </c>
      <c r="CS160" s="3321"/>
      <c r="CT160" s="885">
        <v>6.4500000000000011</v>
      </c>
      <c r="CU160" s="885">
        <v>18706.699999999997</v>
      </c>
      <c r="CV160" s="885">
        <v>0</v>
      </c>
      <c r="CW160" s="885">
        <v>0</v>
      </c>
      <c r="CX160" s="885">
        <v>5312.5</v>
      </c>
      <c r="CY160" s="885">
        <v>127500</v>
      </c>
      <c r="DB160" s="3321">
        <f t="shared" si="101"/>
        <v>1.1500000000000012</v>
      </c>
      <c r="DC160" s="3321">
        <f t="shared" si="101"/>
        <v>18706.699999999997</v>
      </c>
      <c r="DD160" s="3321">
        <f t="shared" si="101"/>
        <v>-24000</v>
      </c>
      <c r="DE160" s="3321">
        <f t="shared" si="100"/>
        <v>0</v>
      </c>
      <c r="DF160" s="3321">
        <f t="shared" si="100"/>
        <v>-5937.5</v>
      </c>
      <c r="DG160" s="3321">
        <f t="shared" si="100"/>
        <v>-142500</v>
      </c>
      <c r="DH160" s="3321"/>
      <c r="DI160" s="885">
        <v>5.3</v>
      </c>
      <c r="DJ160" s="885">
        <v>0</v>
      </c>
      <c r="DK160" s="885">
        <v>24000</v>
      </c>
      <c r="DL160" s="885">
        <v>11250</v>
      </c>
      <c r="DM160" s="885">
        <v>270000</v>
      </c>
      <c r="DP160" s="3321">
        <f t="shared" si="104"/>
        <v>5.3</v>
      </c>
      <c r="DQ160" s="3321">
        <f t="shared" si="104"/>
        <v>0</v>
      </c>
      <c r="DR160" s="3321">
        <f t="shared" si="104"/>
        <v>24000</v>
      </c>
      <c r="DS160" s="3321">
        <f t="shared" si="104"/>
        <v>11250</v>
      </c>
      <c r="DT160" s="3321">
        <f t="shared" si="104"/>
        <v>270000</v>
      </c>
    </row>
    <row r="161" spans="1:124" ht="36">
      <c r="A161" s="912">
        <v>8</v>
      </c>
      <c r="B161" s="1491" t="s">
        <v>673</v>
      </c>
      <c r="C161" s="1492" t="s">
        <v>833</v>
      </c>
      <c r="D161" s="3385"/>
      <c r="E161" s="1432">
        <v>5</v>
      </c>
      <c r="F161" s="1432">
        <v>0</v>
      </c>
      <c r="G161" s="1432">
        <v>61136.1</v>
      </c>
      <c r="H161" s="1432">
        <v>0</v>
      </c>
      <c r="I161" s="1432">
        <v>0</v>
      </c>
      <c r="J161" s="1432">
        <v>2125</v>
      </c>
      <c r="K161" s="1432">
        <v>51000</v>
      </c>
      <c r="L161" s="1432">
        <f t="shared" si="112"/>
        <v>114261.1</v>
      </c>
      <c r="M161" s="1440">
        <v>1</v>
      </c>
      <c r="N161" s="1440"/>
      <c r="O161" s="1440"/>
      <c r="P161" s="1440"/>
      <c r="Q161" s="1440"/>
      <c r="R161" s="3386">
        <f t="shared" ref="R161:R177" si="135">S161/24</f>
        <v>0</v>
      </c>
      <c r="S161" s="1440"/>
      <c r="T161" s="1440">
        <f t="shared" si="113"/>
        <v>0</v>
      </c>
      <c r="U161" s="1951">
        <f t="shared" si="129"/>
        <v>6</v>
      </c>
      <c r="V161" s="891">
        <f>F161+N161</f>
        <v>0</v>
      </c>
      <c r="W161" s="891">
        <f>G161+O161</f>
        <v>61136.1</v>
      </c>
      <c r="X161" s="891">
        <f>H161+P161</f>
        <v>0</v>
      </c>
      <c r="Y161" s="891">
        <f>I161+Q161</f>
        <v>0</v>
      </c>
      <c r="Z161" s="891">
        <f>J161+R161</f>
        <v>2125</v>
      </c>
      <c r="AA161" s="891">
        <f t="shared" si="129"/>
        <v>51000</v>
      </c>
      <c r="AB161" s="1719">
        <f t="shared" si="114"/>
        <v>114261.1</v>
      </c>
      <c r="AC161" s="1341"/>
      <c r="AD161" s="1717"/>
      <c r="AE161" s="1725">
        <v>0</v>
      </c>
      <c r="AF161" s="1725">
        <v>0</v>
      </c>
      <c r="AG161" s="1725">
        <v>0</v>
      </c>
      <c r="AH161" s="1725">
        <v>0</v>
      </c>
      <c r="AI161" s="1725">
        <v>0</v>
      </c>
      <c r="AJ161" s="1725">
        <v>0</v>
      </c>
      <c r="AK161" s="1725">
        <f t="shared" si="115"/>
        <v>0</v>
      </c>
      <c r="AL161" s="1590"/>
      <c r="AM161" s="1394"/>
      <c r="AN161" s="999"/>
      <c r="AO161" s="999"/>
      <c r="AP161" s="999">
        <f t="shared" si="133"/>
        <v>0</v>
      </c>
      <c r="AQ161" s="1394"/>
      <c r="AR161" s="1394">
        <f t="shared" si="116"/>
        <v>0</v>
      </c>
      <c r="AS161" s="3343">
        <f t="shared" si="130"/>
        <v>0</v>
      </c>
      <c r="AT161" s="1719">
        <f t="shared" si="130"/>
        <v>0</v>
      </c>
      <c r="AU161" s="1719">
        <f t="shared" si="130"/>
        <v>0</v>
      </c>
      <c r="AV161" s="1719">
        <f t="shared" si="130"/>
        <v>0</v>
      </c>
      <c r="AW161" s="1719">
        <f t="shared" si="130"/>
        <v>0</v>
      </c>
      <c r="AX161" s="1719">
        <f t="shared" si="130"/>
        <v>0</v>
      </c>
      <c r="AY161" s="1719">
        <f t="shared" si="117"/>
        <v>0</v>
      </c>
      <c r="AZ161" s="3088">
        <f t="shared" si="118"/>
        <v>0</v>
      </c>
      <c r="BA161" s="1432"/>
      <c r="BB161" s="1432">
        <v>0</v>
      </c>
      <c r="BC161" s="1432">
        <v>0</v>
      </c>
      <c r="BD161" s="1432">
        <v>0</v>
      </c>
      <c r="BE161" s="1432">
        <v>0</v>
      </c>
      <c r="BF161" s="1432">
        <v>0</v>
      </c>
      <c r="BG161" s="1432">
        <f t="shared" si="119"/>
        <v>0</v>
      </c>
      <c r="BH161" s="891"/>
      <c r="BI161" s="891"/>
      <c r="BJ161" s="1397"/>
      <c r="BK161" s="891">
        <f t="shared" si="134"/>
        <v>0</v>
      </c>
      <c r="BL161" s="1397"/>
      <c r="BM161" s="1397">
        <f t="shared" si="120"/>
        <v>0</v>
      </c>
      <c r="BN161" s="1432">
        <f t="shared" si="131"/>
        <v>0</v>
      </c>
      <c r="BO161" s="1432">
        <f t="shared" si="131"/>
        <v>0</v>
      </c>
      <c r="BP161" s="1432">
        <f t="shared" si="131"/>
        <v>0</v>
      </c>
      <c r="BQ161" s="1432">
        <f>BE161+BK161</f>
        <v>0</v>
      </c>
      <c r="BR161" s="1432">
        <f t="shared" si="132"/>
        <v>0</v>
      </c>
      <c r="BS161" s="1432">
        <f t="shared" si="121"/>
        <v>0</v>
      </c>
      <c r="BT161" s="891" t="s">
        <v>1556</v>
      </c>
      <c r="BU161" s="891" t="s">
        <v>1557</v>
      </c>
      <c r="CD161" s="3319">
        <v>0</v>
      </c>
      <c r="CE161" s="3319">
        <v>0</v>
      </c>
      <c r="CF161" s="3319">
        <v>0</v>
      </c>
      <c r="CG161" s="3319">
        <v>0</v>
      </c>
      <c r="CH161" s="3319">
        <v>0</v>
      </c>
      <c r="CI161" s="3319">
        <v>0</v>
      </c>
      <c r="CJ161" s="3319">
        <v>0</v>
      </c>
      <c r="CK161" s="3320"/>
      <c r="CL161" s="3321">
        <f t="shared" si="103"/>
        <v>-6</v>
      </c>
      <c r="CM161" s="3321">
        <f t="shared" si="103"/>
        <v>0</v>
      </c>
      <c r="CN161" s="3321">
        <f t="shared" si="103"/>
        <v>-61136.1</v>
      </c>
      <c r="CO161" s="3321">
        <f t="shared" si="103"/>
        <v>0</v>
      </c>
      <c r="CP161" s="3321">
        <f t="shared" si="103"/>
        <v>0</v>
      </c>
      <c r="CQ161" s="3321">
        <f t="shared" si="103"/>
        <v>-2125</v>
      </c>
      <c r="CR161" s="3321">
        <f t="shared" si="103"/>
        <v>-51000</v>
      </c>
      <c r="CS161" s="3321"/>
      <c r="CT161" s="885">
        <v>5</v>
      </c>
      <c r="CU161" s="885">
        <v>0</v>
      </c>
      <c r="CV161" s="885">
        <v>45000</v>
      </c>
      <c r="CW161" s="885">
        <v>0</v>
      </c>
      <c r="CX161" s="885">
        <v>2125</v>
      </c>
      <c r="CY161" s="885">
        <v>51000</v>
      </c>
      <c r="DB161" s="3321">
        <f t="shared" si="101"/>
        <v>5</v>
      </c>
      <c r="DC161" s="3321">
        <f t="shared" si="101"/>
        <v>0</v>
      </c>
      <c r="DD161" s="3321">
        <f t="shared" si="101"/>
        <v>45000</v>
      </c>
      <c r="DE161" s="3321">
        <f t="shared" si="100"/>
        <v>0</v>
      </c>
      <c r="DF161" s="3321">
        <f t="shared" si="100"/>
        <v>2125</v>
      </c>
      <c r="DG161" s="3321">
        <f t="shared" si="100"/>
        <v>51000</v>
      </c>
      <c r="DH161" s="3321"/>
      <c r="DI161" s="885">
        <v>0</v>
      </c>
      <c r="DJ161" s="885">
        <v>0</v>
      </c>
      <c r="DK161" s="885">
        <v>0</v>
      </c>
      <c r="DL161" s="885">
        <v>0</v>
      </c>
      <c r="DM161" s="885">
        <v>0</v>
      </c>
      <c r="DP161" s="3321">
        <f t="shared" si="104"/>
        <v>0</v>
      </c>
      <c r="DQ161" s="3321">
        <f t="shared" si="104"/>
        <v>0</v>
      </c>
      <c r="DR161" s="3321">
        <f t="shared" si="104"/>
        <v>0</v>
      </c>
      <c r="DS161" s="3321">
        <f t="shared" si="104"/>
        <v>0</v>
      </c>
      <c r="DT161" s="3321">
        <f t="shared" si="104"/>
        <v>0</v>
      </c>
    </row>
    <row r="162" spans="1:124" ht="36">
      <c r="A162" s="1165"/>
      <c r="B162" s="1491" t="s">
        <v>736</v>
      </c>
      <c r="C162" s="1492" t="s">
        <v>454</v>
      </c>
      <c r="D162" s="3385"/>
      <c r="E162" s="1432">
        <v>6</v>
      </c>
      <c r="F162" s="1432">
        <v>0</v>
      </c>
      <c r="G162" s="1432">
        <v>45764.1</v>
      </c>
      <c r="H162" s="1432">
        <v>0</v>
      </c>
      <c r="I162" s="1432">
        <v>0</v>
      </c>
      <c r="J162" s="1432">
        <v>2300</v>
      </c>
      <c r="K162" s="1432">
        <v>55200</v>
      </c>
      <c r="L162" s="1432">
        <f t="shared" si="112"/>
        <v>103264.1</v>
      </c>
      <c r="M162" s="1440"/>
      <c r="N162" s="1440"/>
      <c r="O162" s="1440">
        <v>-36884.1</v>
      </c>
      <c r="P162" s="1440"/>
      <c r="Q162" s="1440"/>
      <c r="R162" s="1440">
        <f t="shared" si="135"/>
        <v>0</v>
      </c>
      <c r="S162" s="1440"/>
      <c r="T162" s="1440">
        <f t="shared" si="113"/>
        <v>-36884.1</v>
      </c>
      <c r="U162" s="1951">
        <f t="shared" si="129"/>
        <v>6</v>
      </c>
      <c r="V162" s="891">
        <f t="shared" si="129"/>
        <v>0</v>
      </c>
      <c r="W162" s="891">
        <f t="shared" si="129"/>
        <v>8880</v>
      </c>
      <c r="X162" s="891">
        <f t="shared" si="129"/>
        <v>0</v>
      </c>
      <c r="Y162" s="891">
        <f t="shared" si="129"/>
        <v>0</v>
      </c>
      <c r="Z162" s="891">
        <f t="shared" si="129"/>
        <v>2300</v>
      </c>
      <c r="AA162" s="891">
        <f t="shared" si="129"/>
        <v>55200</v>
      </c>
      <c r="AB162" s="1719">
        <f t="shared" si="114"/>
        <v>66380</v>
      </c>
      <c r="AC162" s="1341"/>
      <c r="AD162" s="2286"/>
      <c r="AE162" s="1725">
        <v>0</v>
      </c>
      <c r="AF162" s="1725">
        <v>0</v>
      </c>
      <c r="AG162" s="1725">
        <v>0</v>
      </c>
      <c r="AH162" s="1725">
        <v>0</v>
      </c>
      <c r="AI162" s="1725">
        <v>0</v>
      </c>
      <c r="AJ162" s="1725">
        <v>0</v>
      </c>
      <c r="AK162" s="1725">
        <f t="shared" si="115"/>
        <v>0</v>
      </c>
      <c r="AL162" s="999"/>
      <c r="AM162" s="1394"/>
      <c r="AN162" s="999"/>
      <c r="AO162" s="999"/>
      <c r="AP162" s="999">
        <f t="shared" si="133"/>
        <v>0</v>
      </c>
      <c r="AQ162" s="1394"/>
      <c r="AR162" s="1394">
        <f t="shared" si="116"/>
        <v>0</v>
      </c>
      <c r="AS162" s="3343">
        <f t="shared" si="130"/>
        <v>0</v>
      </c>
      <c r="AT162" s="1719">
        <f t="shared" si="130"/>
        <v>0</v>
      </c>
      <c r="AU162" s="1719">
        <f t="shared" si="130"/>
        <v>0</v>
      </c>
      <c r="AV162" s="1719">
        <f t="shared" si="130"/>
        <v>0</v>
      </c>
      <c r="AW162" s="1719">
        <f t="shared" si="130"/>
        <v>0</v>
      </c>
      <c r="AX162" s="1719">
        <f t="shared" si="130"/>
        <v>0</v>
      </c>
      <c r="AY162" s="1719">
        <f t="shared" si="117"/>
        <v>0</v>
      </c>
      <c r="AZ162" s="3088">
        <f t="shared" si="118"/>
        <v>0</v>
      </c>
      <c r="BA162" s="3325"/>
      <c r="BB162" s="1432">
        <v>0</v>
      </c>
      <c r="BC162" s="1432">
        <v>0</v>
      </c>
      <c r="BD162" s="1432">
        <v>0</v>
      </c>
      <c r="BE162" s="1432">
        <v>0</v>
      </c>
      <c r="BF162" s="1432">
        <v>0</v>
      </c>
      <c r="BG162" s="1432">
        <f t="shared" si="119"/>
        <v>0</v>
      </c>
      <c r="BH162" s="891"/>
      <c r="BI162" s="891"/>
      <c r="BJ162" s="891"/>
      <c r="BK162" s="891">
        <f t="shared" si="134"/>
        <v>0</v>
      </c>
      <c r="BL162" s="1397"/>
      <c r="BM162" s="1397">
        <f t="shared" si="120"/>
        <v>0</v>
      </c>
      <c r="BN162" s="1432">
        <f t="shared" si="131"/>
        <v>0</v>
      </c>
      <c r="BO162" s="1432">
        <f t="shared" si="131"/>
        <v>0</v>
      </c>
      <c r="BP162" s="1432">
        <f t="shared" si="131"/>
        <v>0</v>
      </c>
      <c r="BQ162" s="1432">
        <f t="shared" si="131"/>
        <v>0</v>
      </c>
      <c r="BR162" s="1432">
        <f t="shared" si="132"/>
        <v>0</v>
      </c>
      <c r="BS162" s="1432">
        <f t="shared" si="121"/>
        <v>0</v>
      </c>
      <c r="BT162" s="891" t="s">
        <v>1558</v>
      </c>
      <c r="BU162" s="891" t="s">
        <v>1557</v>
      </c>
      <c r="CD162" s="3319">
        <v>0</v>
      </c>
      <c r="CE162" s="3319">
        <v>0</v>
      </c>
      <c r="CF162" s="3319">
        <v>0</v>
      </c>
      <c r="CG162" s="3319">
        <v>0</v>
      </c>
      <c r="CH162" s="3319">
        <v>0</v>
      </c>
      <c r="CI162" s="3319">
        <v>0</v>
      </c>
      <c r="CJ162" s="3319">
        <v>0</v>
      </c>
      <c r="CK162" s="3320"/>
      <c r="CL162" s="3321">
        <f t="shared" si="103"/>
        <v>-6</v>
      </c>
      <c r="CM162" s="3321">
        <f t="shared" si="103"/>
        <v>0</v>
      </c>
      <c r="CN162" s="3321">
        <f t="shared" si="103"/>
        <v>-8880</v>
      </c>
      <c r="CO162" s="3321">
        <f t="shared" si="103"/>
        <v>0</v>
      </c>
      <c r="CP162" s="3321">
        <f t="shared" si="103"/>
        <v>0</v>
      </c>
      <c r="CQ162" s="3321">
        <f t="shared" si="103"/>
        <v>-2300</v>
      </c>
      <c r="CR162" s="3321">
        <f t="shared" si="103"/>
        <v>-55200</v>
      </c>
      <c r="CS162" s="3321"/>
      <c r="CT162" s="885">
        <v>6</v>
      </c>
      <c r="CU162" s="885">
        <v>0</v>
      </c>
      <c r="CV162" s="885">
        <v>45764.1</v>
      </c>
      <c r="CW162" s="885">
        <v>0</v>
      </c>
      <c r="CX162" s="885">
        <v>2300</v>
      </c>
      <c r="CY162" s="885">
        <v>55200</v>
      </c>
      <c r="DB162" s="3321">
        <f t="shared" si="101"/>
        <v>6</v>
      </c>
      <c r="DC162" s="3321">
        <f t="shared" si="101"/>
        <v>0</v>
      </c>
      <c r="DD162" s="3321">
        <f t="shared" si="101"/>
        <v>45764.1</v>
      </c>
      <c r="DE162" s="3321">
        <f t="shared" si="100"/>
        <v>0</v>
      </c>
      <c r="DF162" s="3321">
        <f t="shared" si="100"/>
        <v>2300</v>
      </c>
      <c r="DG162" s="3321">
        <f t="shared" si="100"/>
        <v>55200</v>
      </c>
      <c r="DH162" s="3321"/>
      <c r="DI162" s="885">
        <v>0</v>
      </c>
      <c r="DJ162" s="885">
        <v>0</v>
      </c>
      <c r="DK162" s="885">
        <v>0</v>
      </c>
      <c r="DL162" s="885">
        <v>0</v>
      </c>
      <c r="DM162" s="885">
        <v>0</v>
      </c>
      <c r="DP162" s="3321">
        <f t="shared" si="104"/>
        <v>0</v>
      </c>
      <c r="DQ162" s="3321">
        <f t="shared" si="104"/>
        <v>0</v>
      </c>
      <c r="DR162" s="3321">
        <f t="shared" si="104"/>
        <v>0</v>
      </c>
      <c r="DS162" s="3321">
        <f t="shared" si="104"/>
        <v>0</v>
      </c>
      <c r="DT162" s="3321">
        <f t="shared" si="104"/>
        <v>0</v>
      </c>
    </row>
    <row r="163" spans="1:124" ht="24" hidden="1">
      <c r="A163" s="1165"/>
      <c r="B163" s="1491" t="s">
        <v>737</v>
      </c>
      <c r="C163" s="1492" t="s">
        <v>664</v>
      </c>
      <c r="D163" s="3385"/>
      <c r="E163" s="1432">
        <v>0</v>
      </c>
      <c r="F163" s="1432">
        <v>0</v>
      </c>
      <c r="G163" s="1432">
        <v>0</v>
      </c>
      <c r="H163" s="1432">
        <v>0</v>
      </c>
      <c r="I163" s="1432">
        <v>0</v>
      </c>
      <c r="J163" s="1432">
        <v>0</v>
      </c>
      <c r="K163" s="1432">
        <v>0</v>
      </c>
      <c r="L163" s="1432">
        <f t="shared" si="112"/>
        <v>0</v>
      </c>
      <c r="M163" s="1440"/>
      <c r="N163" s="1440"/>
      <c r="O163" s="1440"/>
      <c r="P163" s="1440"/>
      <c r="Q163" s="1440"/>
      <c r="R163" s="1440">
        <f t="shared" si="135"/>
        <v>0</v>
      </c>
      <c r="S163" s="1440"/>
      <c r="T163" s="1440">
        <f t="shared" si="113"/>
        <v>0</v>
      </c>
      <c r="U163" s="1951">
        <f t="shared" si="129"/>
        <v>0</v>
      </c>
      <c r="V163" s="891">
        <f t="shared" si="129"/>
        <v>0</v>
      </c>
      <c r="W163" s="891">
        <f t="shared" si="129"/>
        <v>0</v>
      </c>
      <c r="X163" s="891">
        <f t="shared" si="129"/>
        <v>0</v>
      </c>
      <c r="Y163" s="891">
        <f t="shared" si="129"/>
        <v>0</v>
      </c>
      <c r="Z163" s="891">
        <f t="shared" si="129"/>
        <v>0</v>
      </c>
      <c r="AA163" s="891">
        <f t="shared" si="129"/>
        <v>0</v>
      </c>
      <c r="AB163" s="1719">
        <f t="shared" si="114"/>
        <v>0</v>
      </c>
      <c r="AC163" s="1341"/>
      <c r="AD163" s="1717"/>
      <c r="AE163" s="1725">
        <v>0</v>
      </c>
      <c r="AF163" s="1725">
        <v>0</v>
      </c>
      <c r="AG163" s="1725">
        <v>0</v>
      </c>
      <c r="AH163" s="1725">
        <v>0</v>
      </c>
      <c r="AI163" s="1725">
        <v>0</v>
      </c>
      <c r="AJ163" s="1725">
        <v>0</v>
      </c>
      <c r="AK163" s="1725">
        <f t="shared" si="115"/>
        <v>0</v>
      </c>
      <c r="AL163" s="999"/>
      <c r="AM163" s="1394"/>
      <c r="AN163" s="999"/>
      <c r="AO163" s="999"/>
      <c r="AP163" s="999">
        <f t="shared" si="133"/>
        <v>0</v>
      </c>
      <c r="AQ163" s="1394"/>
      <c r="AR163" s="1394">
        <f t="shared" si="116"/>
        <v>0</v>
      </c>
      <c r="AS163" s="3343">
        <f t="shared" si="130"/>
        <v>0</v>
      </c>
      <c r="AT163" s="1719">
        <f t="shared" si="130"/>
        <v>0</v>
      </c>
      <c r="AU163" s="1719">
        <f t="shared" si="130"/>
        <v>0</v>
      </c>
      <c r="AV163" s="1719">
        <f t="shared" si="130"/>
        <v>0</v>
      </c>
      <c r="AW163" s="1719">
        <f t="shared" si="130"/>
        <v>0</v>
      </c>
      <c r="AX163" s="1719">
        <f t="shared" si="130"/>
        <v>0</v>
      </c>
      <c r="AY163" s="1719">
        <f t="shared" si="117"/>
        <v>0</v>
      </c>
      <c r="AZ163" s="3088">
        <f t="shared" si="118"/>
        <v>0</v>
      </c>
      <c r="BA163" s="3325"/>
      <c r="BB163" s="1432">
        <v>0</v>
      </c>
      <c r="BC163" s="1432">
        <v>0</v>
      </c>
      <c r="BD163" s="1432">
        <v>0</v>
      </c>
      <c r="BE163" s="1432">
        <v>0</v>
      </c>
      <c r="BF163" s="1432">
        <v>0</v>
      </c>
      <c r="BG163" s="1432">
        <f t="shared" si="119"/>
        <v>0</v>
      </c>
      <c r="BH163" s="891"/>
      <c r="BI163" s="891"/>
      <c r="BJ163" s="891"/>
      <c r="BK163" s="891">
        <f t="shared" si="134"/>
        <v>0</v>
      </c>
      <c r="BL163" s="1397"/>
      <c r="BM163" s="1397">
        <f t="shared" si="120"/>
        <v>0</v>
      </c>
      <c r="BN163" s="1432">
        <f t="shared" si="131"/>
        <v>0</v>
      </c>
      <c r="BO163" s="1432">
        <f t="shared" si="131"/>
        <v>0</v>
      </c>
      <c r="BP163" s="1432">
        <f t="shared" si="131"/>
        <v>0</v>
      </c>
      <c r="BQ163" s="1432">
        <f t="shared" si="131"/>
        <v>0</v>
      </c>
      <c r="BR163" s="1432">
        <f t="shared" si="132"/>
        <v>0</v>
      </c>
      <c r="BS163" s="1432">
        <f t="shared" si="121"/>
        <v>0</v>
      </c>
      <c r="BT163" s="891"/>
      <c r="BU163" s="891"/>
      <c r="CD163" s="3319">
        <v>0</v>
      </c>
      <c r="CE163" s="3319">
        <v>0</v>
      </c>
      <c r="CF163" s="3319">
        <v>0</v>
      </c>
      <c r="CG163" s="3319">
        <v>0</v>
      </c>
      <c r="CH163" s="3319">
        <v>0</v>
      </c>
      <c r="CI163" s="3319">
        <v>0</v>
      </c>
      <c r="CJ163" s="3319">
        <v>0</v>
      </c>
      <c r="CK163" s="3320"/>
      <c r="CL163" s="3321">
        <f t="shared" si="103"/>
        <v>0</v>
      </c>
      <c r="CM163" s="3321">
        <f t="shared" si="103"/>
        <v>0</v>
      </c>
      <c r="CN163" s="3321">
        <f t="shared" si="103"/>
        <v>0</v>
      </c>
      <c r="CO163" s="3321">
        <f t="shared" si="103"/>
        <v>0</v>
      </c>
      <c r="CP163" s="3321">
        <f t="shared" si="103"/>
        <v>0</v>
      </c>
      <c r="CQ163" s="3321">
        <f t="shared" si="103"/>
        <v>0</v>
      </c>
      <c r="CR163" s="3321">
        <f t="shared" si="103"/>
        <v>0</v>
      </c>
      <c r="CS163" s="3321"/>
      <c r="CT163" s="885">
        <v>0</v>
      </c>
      <c r="CU163" s="885">
        <v>0</v>
      </c>
      <c r="CV163" s="885">
        <v>0</v>
      </c>
      <c r="CW163" s="885">
        <v>0</v>
      </c>
      <c r="CX163" s="885">
        <v>0</v>
      </c>
      <c r="CY163" s="885">
        <v>0</v>
      </c>
      <c r="DB163" s="3321">
        <f t="shared" si="101"/>
        <v>0</v>
      </c>
      <c r="DC163" s="3321">
        <f t="shared" si="101"/>
        <v>0</v>
      </c>
      <c r="DD163" s="3321">
        <f t="shared" si="101"/>
        <v>0</v>
      </c>
      <c r="DE163" s="3321">
        <f t="shared" si="100"/>
        <v>0</v>
      </c>
      <c r="DF163" s="3321">
        <f t="shared" si="100"/>
        <v>0</v>
      </c>
      <c r="DG163" s="3321">
        <f t="shared" si="100"/>
        <v>0</v>
      </c>
      <c r="DH163" s="3321"/>
      <c r="DI163" s="885">
        <v>0</v>
      </c>
      <c r="DJ163" s="885">
        <v>0</v>
      </c>
      <c r="DK163" s="885">
        <v>0</v>
      </c>
      <c r="DL163" s="885">
        <v>0</v>
      </c>
      <c r="DM163" s="885">
        <v>0</v>
      </c>
      <c r="DP163" s="3321">
        <f t="shared" si="104"/>
        <v>0</v>
      </c>
      <c r="DQ163" s="3321">
        <f t="shared" si="104"/>
        <v>0</v>
      </c>
      <c r="DR163" s="3321">
        <f t="shared" si="104"/>
        <v>0</v>
      </c>
      <c r="DS163" s="3321">
        <f t="shared" si="104"/>
        <v>0</v>
      </c>
      <c r="DT163" s="3321">
        <f t="shared" si="104"/>
        <v>0</v>
      </c>
    </row>
    <row r="164" spans="1:124" ht="29.25" hidden="1" customHeight="1">
      <c r="A164" s="1165"/>
      <c r="B164" s="1491" t="s">
        <v>737</v>
      </c>
      <c r="C164" s="1492" t="s">
        <v>965</v>
      </c>
      <c r="D164" s="3385"/>
      <c r="E164" s="1432">
        <v>0</v>
      </c>
      <c r="F164" s="1432">
        <v>0</v>
      </c>
      <c r="G164" s="1432">
        <v>0</v>
      </c>
      <c r="H164" s="1432">
        <v>0</v>
      </c>
      <c r="I164" s="1432">
        <v>0</v>
      </c>
      <c r="J164" s="1432">
        <v>0</v>
      </c>
      <c r="K164" s="1432">
        <v>0</v>
      </c>
      <c r="L164" s="1432">
        <f t="shared" si="112"/>
        <v>0</v>
      </c>
      <c r="M164" s="1440"/>
      <c r="N164" s="1440"/>
      <c r="O164" s="1440"/>
      <c r="P164" s="1440"/>
      <c r="Q164" s="1440"/>
      <c r="R164" s="1440">
        <f t="shared" si="135"/>
        <v>0</v>
      </c>
      <c r="S164" s="1440"/>
      <c r="T164" s="1440">
        <f t="shared" si="113"/>
        <v>0</v>
      </c>
      <c r="U164" s="1951">
        <f t="shared" si="129"/>
        <v>0</v>
      </c>
      <c r="V164" s="891">
        <f t="shared" si="129"/>
        <v>0</v>
      </c>
      <c r="W164" s="891">
        <f t="shared" si="129"/>
        <v>0</v>
      </c>
      <c r="X164" s="891">
        <f t="shared" si="129"/>
        <v>0</v>
      </c>
      <c r="Y164" s="891">
        <f t="shared" si="129"/>
        <v>0</v>
      </c>
      <c r="Z164" s="891">
        <f t="shared" si="129"/>
        <v>0</v>
      </c>
      <c r="AA164" s="891">
        <f t="shared" si="129"/>
        <v>0</v>
      </c>
      <c r="AB164" s="1719">
        <f t="shared" si="114"/>
        <v>0</v>
      </c>
      <c r="AC164" s="1341"/>
      <c r="AD164" s="1717"/>
      <c r="AE164" s="1725">
        <v>0</v>
      </c>
      <c r="AF164" s="1725">
        <v>0</v>
      </c>
      <c r="AG164" s="1725">
        <v>0</v>
      </c>
      <c r="AH164" s="1725">
        <v>0</v>
      </c>
      <c r="AI164" s="1725">
        <v>0</v>
      </c>
      <c r="AJ164" s="1725">
        <v>0</v>
      </c>
      <c r="AK164" s="1725">
        <f t="shared" si="115"/>
        <v>0</v>
      </c>
      <c r="AL164" s="999"/>
      <c r="AM164" s="1394"/>
      <c r="AN164" s="999"/>
      <c r="AO164" s="999"/>
      <c r="AP164" s="999">
        <f t="shared" si="133"/>
        <v>0</v>
      </c>
      <c r="AQ164" s="1394"/>
      <c r="AR164" s="1394">
        <f t="shared" si="116"/>
        <v>0</v>
      </c>
      <c r="AS164" s="3343">
        <f t="shared" si="130"/>
        <v>0</v>
      </c>
      <c r="AT164" s="1719">
        <f t="shared" si="130"/>
        <v>0</v>
      </c>
      <c r="AU164" s="1719">
        <f t="shared" si="130"/>
        <v>0</v>
      </c>
      <c r="AV164" s="1719">
        <f t="shared" si="130"/>
        <v>0</v>
      </c>
      <c r="AW164" s="1719">
        <f t="shared" si="130"/>
        <v>0</v>
      </c>
      <c r="AX164" s="1719">
        <f t="shared" si="130"/>
        <v>0</v>
      </c>
      <c r="AY164" s="1719">
        <f t="shared" si="117"/>
        <v>0</v>
      </c>
      <c r="AZ164" s="3088">
        <f t="shared" si="118"/>
        <v>0</v>
      </c>
      <c r="BA164" s="3325"/>
      <c r="BB164" s="1432">
        <v>0</v>
      </c>
      <c r="BC164" s="1432">
        <v>0</v>
      </c>
      <c r="BD164" s="1432">
        <v>0</v>
      </c>
      <c r="BE164" s="1432">
        <v>0</v>
      </c>
      <c r="BF164" s="1432">
        <v>0</v>
      </c>
      <c r="BG164" s="1432">
        <f t="shared" si="119"/>
        <v>0</v>
      </c>
      <c r="BH164" s="891"/>
      <c r="BI164" s="891"/>
      <c r="BJ164" s="891"/>
      <c r="BK164" s="891">
        <f t="shared" si="134"/>
        <v>0</v>
      </c>
      <c r="BL164" s="1397"/>
      <c r="BM164" s="1397">
        <f t="shared" si="120"/>
        <v>0</v>
      </c>
      <c r="BN164" s="1432">
        <f t="shared" si="131"/>
        <v>0</v>
      </c>
      <c r="BO164" s="1432">
        <f t="shared" si="131"/>
        <v>0</v>
      </c>
      <c r="BP164" s="1432">
        <f t="shared" si="131"/>
        <v>0</v>
      </c>
      <c r="BQ164" s="1432">
        <f t="shared" si="131"/>
        <v>0</v>
      </c>
      <c r="BR164" s="1432">
        <f t="shared" si="132"/>
        <v>0</v>
      </c>
      <c r="BS164" s="1432">
        <f t="shared" si="121"/>
        <v>0</v>
      </c>
      <c r="BT164" s="891"/>
      <c r="BU164" s="891"/>
      <c r="CD164" s="3319">
        <v>1.8</v>
      </c>
      <c r="CE164" s="3319">
        <v>4399.6000000000004</v>
      </c>
      <c r="CF164" s="3319">
        <v>0</v>
      </c>
      <c r="CG164" s="3319">
        <v>15000</v>
      </c>
      <c r="CH164" s="3319">
        <v>0</v>
      </c>
      <c r="CI164" s="3319">
        <v>0</v>
      </c>
      <c r="CJ164" s="3319">
        <v>0</v>
      </c>
      <c r="CK164" s="3320"/>
      <c r="CL164" s="3321">
        <f t="shared" si="103"/>
        <v>1.8</v>
      </c>
      <c r="CM164" s="3321">
        <f t="shared" si="103"/>
        <v>4399.6000000000004</v>
      </c>
      <c r="CN164" s="3321">
        <f t="shared" si="103"/>
        <v>0</v>
      </c>
      <c r="CO164" s="3321">
        <f t="shared" si="103"/>
        <v>15000</v>
      </c>
      <c r="CP164" s="3321">
        <f t="shared" si="103"/>
        <v>0</v>
      </c>
      <c r="CQ164" s="3321">
        <f t="shared" si="103"/>
        <v>0</v>
      </c>
      <c r="CR164" s="3321">
        <f t="shared" si="103"/>
        <v>0</v>
      </c>
      <c r="CS164" s="3321"/>
      <c r="CT164" s="885">
        <v>0</v>
      </c>
      <c r="CU164" s="885">
        <v>0</v>
      </c>
      <c r="CV164" s="885">
        <v>0</v>
      </c>
      <c r="CW164" s="885">
        <v>0</v>
      </c>
      <c r="CX164" s="885">
        <v>0</v>
      </c>
      <c r="CY164" s="885">
        <v>0</v>
      </c>
      <c r="DB164" s="3321">
        <f t="shared" si="101"/>
        <v>0</v>
      </c>
      <c r="DC164" s="3321">
        <f t="shared" si="101"/>
        <v>0</v>
      </c>
      <c r="DD164" s="3321">
        <f t="shared" si="101"/>
        <v>0</v>
      </c>
      <c r="DE164" s="3321">
        <f t="shared" si="100"/>
        <v>0</v>
      </c>
      <c r="DF164" s="3321">
        <f t="shared" si="100"/>
        <v>0</v>
      </c>
      <c r="DG164" s="3321">
        <f t="shared" si="100"/>
        <v>0</v>
      </c>
      <c r="DH164" s="3321"/>
      <c r="DI164" s="885">
        <v>0</v>
      </c>
      <c r="DJ164" s="885">
        <v>0</v>
      </c>
      <c r="DK164" s="885">
        <v>0</v>
      </c>
      <c r="DL164" s="885">
        <v>0</v>
      </c>
      <c r="DM164" s="885">
        <v>0</v>
      </c>
      <c r="DP164" s="3321">
        <f t="shared" si="104"/>
        <v>0</v>
      </c>
      <c r="DQ164" s="3321">
        <f t="shared" si="104"/>
        <v>0</v>
      </c>
      <c r="DR164" s="3321">
        <f t="shared" si="104"/>
        <v>0</v>
      </c>
      <c r="DS164" s="3321">
        <f t="shared" si="104"/>
        <v>0</v>
      </c>
      <c r="DT164" s="3321">
        <f t="shared" si="104"/>
        <v>0</v>
      </c>
    </row>
    <row r="165" spans="1:124" ht="36">
      <c r="A165" s="1165"/>
      <c r="B165" s="1491" t="s">
        <v>737</v>
      </c>
      <c r="C165" s="1492" t="s">
        <v>1037</v>
      </c>
      <c r="D165" s="3385"/>
      <c r="E165" s="1432">
        <v>0</v>
      </c>
      <c r="F165" s="1432">
        <v>1750</v>
      </c>
      <c r="G165" s="1432">
        <v>0</v>
      </c>
      <c r="H165" s="1432">
        <v>0</v>
      </c>
      <c r="I165" s="1432">
        <v>0</v>
      </c>
      <c r="J165" s="1432">
        <v>3130</v>
      </c>
      <c r="K165" s="1432">
        <v>75120</v>
      </c>
      <c r="L165" s="1432">
        <f t="shared" si="112"/>
        <v>80000</v>
      </c>
      <c r="M165" s="1440"/>
      <c r="N165" s="1440"/>
      <c r="O165" s="1440"/>
      <c r="P165" s="1440"/>
      <c r="Q165" s="1440"/>
      <c r="R165" s="1440">
        <f t="shared" si="135"/>
        <v>0</v>
      </c>
      <c r="S165" s="1440"/>
      <c r="T165" s="1440">
        <f t="shared" si="113"/>
        <v>0</v>
      </c>
      <c r="U165" s="1951">
        <f t="shared" si="129"/>
        <v>0</v>
      </c>
      <c r="V165" s="891">
        <f t="shared" si="129"/>
        <v>1750</v>
      </c>
      <c r="W165" s="891">
        <f t="shared" si="129"/>
        <v>0</v>
      </c>
      <c r="X165" s="891">
        <f t="shared" si="129"/>
        <v>0</v>
      </c>
      <c r="Y165" s="891">
        <f t="shared" si="129"/>
        <v>0</v>
      </c>
      <c r="Z165" s="891">
        <f t="shared" si="129"/>
        <v>3130</v>
      </c>
      <c r="AA165" s="891">
        <f t="shared" si="129"/>
        <v>75120</v>
      </c>
      <c r="AB165" s="1719">
        <f t="shared" si="114"/>
        <v>80000</v>
      </c>
      <c r="AC165" s="1341"/>
      <c r="AD165" s="1717"/>
      <c r="AE165" s="1725" t="s">
        <v>1098</v>
      </c>
      <c r="AF165" s="1725">
        <v>0</v>
      </c>
      <c r="AG165" s="1725">
        <v>1250</v>
      </c>
      <c r="AH165" s="1725">
        <v>0</v>
      </c>
      <c r="AI165" s="1725">
        <v>3150</v>
      </c>
      <c r="AJ165" s="1725">
        <v>75600</v>
      </c>
      <c r="AK165" s="1725">
        <f t="shared" si="115"/>
        <v>80000</v>
      </c>
      <c r="AL165" s="999"/>
      <c r="AM165" s="1394"/>
      <c r="AN165" s="999"/>
      <c r="AO165" s="999"/>
      <c r="AP165" s="999">
        <f t="shared" si="133"/>
        <v>0</v>
      </c>
      <c r="AQ165" s="1394"/>
      <c r="AR165" s="1394">
        <f t="shared" si="116"/>
        <v>0</v>
      </c>
      <c r="AS165" s="3387" t="s">
        <v>1098</v>
      </c>
      <c r="AT165" s="1719">
        <f t="shared" si="130"/>
        <v>0</v>
      </c>
      <c r="AU165" s="1719">
        <f t="shared" si="130"/>
        <v>1250</v>
      </c>
      <c r="AV165" s="1719">
        <f t="shared" si="130"/>
        <v>0</v>
      </c>
      <c r="AW165" s="1719">
        <f t="shared" si="130"/>
        <v>3150</v>
      </c>
      <c r="AX165" s="1719">
        <f t="shared" si="130"/>
        <v>75600</v>
      </c>
      <c r="AY165" s="1719">
        <f t="shared" si="117"/>
        <v>80000</v>
      </c>
      <c r="AZ165" s="3088">
        <f t="shared" si="118"/>
        <v>0</v>
      </c>
      <c r="BA165" s="3325"/>
      <c r="BB165" s="1432">
        <v>0</v>
      </c>
      <c r="BC165" s="1432">
        <v>0</v>
      </c>
      <c r="BD165" s="1432">
        <v>0</v>
      </c>
      <c r="BE165" s="1432">
        <v>0</v>
      </c>
      <c r="BF165" s="1432">
        <v>0</v>
      </c>
      <c r="BG165" s="1432">
        <f t="shared" si="119"/>
        <v>0</v>
      </c>
      <c r="BH165" s="891"/>
      <c r="BI165" s="891">
        <v>0</v>
      </c>
      <c r="BJ165" s="891"/>
      <c r="BK165" s="891"/>
      <c r="BL165" s="1397"/>
      <c r="BM165" s="1397">
        <f t="shared" si="120"/>
        <v>0</v>
      </c>
      <c r="BN165" s="1634"/>
      <c r="BO165" s="1432">
        <f t="shared" si="131"/>
        <v>0</v>
      </c>
      <c r="BP165" s="1432">
        <f t="shared" si="131"/>
        <v>0</v>
      </c>
      <c r="BQ165" s="1432">
        <f t="shared" si="131"/>
        <v>0</v>
      </c>
      <c r="BR165" s="1432">
        <f t="shared" si="132"/>
        <v>0</v>
      </c>
      <c r="BS165" s="1432">
        <f t="shared" si="121"/>
        <v>0</v>
      </c>
      <c r="BT165" s="891"/>
      <c r="BU165" s="891"/>
      <c r="CD165" s="3319">
        <v>0</v>
      </c>
      <c r="CE165" s="3319">
        <v>0</v>
      </c>
      <c r="CF165" s="3319">
        <v>0</v>
      </c>
      <c r="CG165" s="3319">
        <v>0</v>
      </c>
      <c r="CH165" s="3319">
        <v>0</v>
      </c>
      <c r="CI165" s="3319">
        <v>0</v>
      </c>
      <c r="CJ165" s="3319">
        <v>0</v>
      </c>
      <c r="CK165" s="3320"/>
      <c r="CL165" s="3321">
        <f t="shared" si="103"/>
        <v>0</v>
      </c>
      <c r="CM165" s="3321">
        <f t="shared" si="103"/>
        <v>-1750</v>
      </c>
      <c r="CN165" s="3321">
        <f t="shared" si="103"/>
        <v>0</v>
      </c>
      <c r="CO165" s="3321">
        <f t="shared" si="103"/>
        <v>0</v>
      </c>
      <c r="CP165" s="3321">
        <f t="shared" si="103"/>
        <v>0</v>
      </c>
      <c r="CQ165" s="3321">
        <f t="shared" si="103"/>
        <v>-3130</v>
      </c>
      <c r="CR165" s="3321">
        <f t="shared" si="103"/>
        <v>-75120</v>
      </c>
      <c r="CS165" s="3321"/>
      <c r="CU165" s="885">
        <v>12375</v>
      </c>
      <c r="CV165" s="885">
        <v>0</v>
      </c>
      <c r="CW165" s="885">
        <v>0</v>
      </c>
      <c r="CX165" s="885">
        <v>2705</v>
      </c>
      <c r="CY165" s="885">
        <v>64920</v>
      </c>
      <c r="DB165" s="3321" t="e">
        <f t="shared" si="101"/>
        <v>#VALUE!</v>
      </c>
      <c r="DC165" s="3321">
        <f t="shared" si="101"/>
        <v>12375</v>
      </c>
      <c r="DD165" s="3321">
        <f t="shared" si="101"/>
        <v>-1250</v>
      </c>
      <c r="DE165" s="3321">
        <f t="shared" si="100"/>
        <v>0</v>
      </c>
      <c r="DF165" s="3321">
        <f t="shared" si="100"/>
        <v>-445</v>
      </c>
      <c r="DG165" s="3321">
        <f t="shared" si="100"/>
        <v>-10680</v>
      </c>
      <c r="DH165" s="3321"/>
      <c r="DI165" s="885" t="s">
        <v>1098</v>
      </c>
      <c r="DJ165" s="885">
        <v>0</v>
      </c>
      <c r="DK165" s="885">
        <v>1250</v>
      </c>
      <c r="DL165" s="885">
        <v>3150</v>
      </c>
      <c r="DM165" s="885">
        <v>75600</v>
      </c>
      <c r="DP165" s="3321" t="e">
        <f t="shared" si="104"/>
        <v>#VALUE!</v>
      </c>
      <c r="DQ165" s="3321">
        <f t="shared" si="104"/>
        <v>0</v>
      </c>
      <c r="DR165" s="3321">
        <f t="shared" si="104"/>
        <v>1250</v>
      </c>
      <c r="DS165" s="3321">
        <f t="shared" si="104"/>
        <v>3150</v>
      </c>
      <c r="DT165" s="3321">
        <f t="shared" si="104"/>
        <v>75600</v>
      </c>
    </row>
    <row r="166" spans="1:124" ht="36" hidden="1">
      <c r="A166" s="1165"/>
      <c r="B166" s="1491" t="s">
        <v>1559</v>
      </c>
      <c r="C166" s="1492" t="s">
        <v>326</v>
      </c>
      <c r="D166" s="3385"/>
      <c r="E166" s="1432"/>
      <c r="F166" s="1432">
        <v>0</v>
      </c>
      <c r="G166" s="1432">
        <v>0</v>
      </c>
      <c r="H166" s="1432">
        <v>0</v>
      </c>
      <c r="I166" s="1432">
        <v>0</v>
      </c>
      <c r="J166" s="1432">
        <v>0</v>
      </c>
      <c r="K166" s="1432">
        <v>0</v>
      </c>
      <c r="L166" s="1432">
        <f t="shared" si="112"/>
        <v>0</v>
      </c>
      <c r="M166" s="1440"/>
      <c r="N166" s="1440"/>
      <c r="O166" s="1440"/>
      <c r="P166" s="1440"/>
      <c r="Q166" s="1440"/>
      <c r="R166" s="1440">
        <f t="shared" si="135"/>
        <v>0</v>
      </c>
      <c r="S166" s="1440"/>
      <c r="T166" s="1440">
        <f t="shared" si="113"/>
        <v>0</v>
      </c>
      <c r="U166" s="1951"/>
      <c r="V166" s="891">
        <f t="shared" si="129"/>
        <v>0</v>
      </c>
      <c r="W166" s="891">
        <f t="shared" si="129"/>
        <v>0</v>
      </c>
      <c r="X166" s="891">
        <f t="shared" si="129"/>
        <v>0</v>
      </c>
      <c r="Y166" s="891">
        <f t="shared" si="129"/>
        <v>0</v>
      </c>
      <c r="Z166" s="891">
        <f t="shared" si="129"/>
        <v>0</v>
      </c>
      <c r="AA166" s="891">
        <f t="shared" si="129"/>
        <v>0</v>
      </c>
      <c r="AB166" s="1719">
        <f t="shared" si="114"/>
        <v>0</v>
      </c>
      <c r="AC166" s="1341"/>
      <c r="AD166" s="3354"/>
      <c r="AE166" s="1725"/>
      <c r="AF166" s="1725">
        <v>0</v>
      </c>
      <c r="AG166" s="1725">
        <v>0</v>
      </c>
      <c r="AH166" s="1725">
        <v>0</v>
      </c>
      <c r="AI166" s="1725">
        <v>0</v>
      </c>
      <c r="AJ166" s="1725">
        <v>0</v>
      </c>
      <c r="AK166" s="1725">
        <f t="shared" si="115"/>
        <v>0</v>
      </c>
      <c r="AL166" s="999"/>
      <c r="AM166" s="1394"/>
      <c r="AN166" s="999"/>
      <c r="AO166" s="999"/>
      <c r="AP166" s="999">
        <f t="shared" si="133"/>
        <v>0</v>
      </c>
      <c r="AQ166" s="1394"/>
      <c r="AR166" s="1394">
        <f t="shared" si="116"/>
        <v>0</v>
      </c>
      <c r="AS166" s="3343"/>
      <c r="AT166" s="1719">
        <f t="shared" si="130"/>
        <v>0</v>
      </c>
      <c r="AU166" s="1719">
        <f t="shared" si="130"/>
        <v>0</v>
      </c>
      <c r="AV166" s="1719">
        <f t="shared" si="130"/>
        <v>0</v>
      </c>
      <c r="AW166" s="1719">
        <f t="shared" si="130"/>
        <v>0</v>
      </c>
      <c r="AX166" s="1719">
        <f t="shared" si="130"/>
        <v>0</v>
      </c>
      <c r="AY166" s="1719">
        <f t="shared" si="117"/>
        <v>0</v>
      </c>
      <c r="AZ166" s="3088">
        <f t="shared" si="118"/>
        <v>0</v>
      </c>
      <c r="BA166" s="3325"/>
      <c r="BB166" s="1432">
        <v>0</v>
      </c>
      <c r="BC166" s="1432">
        <v>0</v>
      </c>
      <c r="BD166" s="1432">
        <v>0</v>
      </c>
      <c r="BE166" s="1432">
        <v>0</v>
      </c>
      <c r="BF166" s="1432">
        <v>0</v>
      </c>
      <c r="BG166" s="1432">
        <f t="shared" si="119"/>
        <v>0</v>
      </c>
      <c r="BH166" s="891"/>
      <c r="BI166" s="891"/>
      <c r="BJ166" s="891"/>
      <c r="BK166" s="891">
        <f t="shared" si="134"/>
        <v>0</v>
      </c>
      <c r="BL166" s="1397"/>
      <c r="BM166" s="1397">
        <f t="shared" si="120"/>
        <v>0</v>
      </c>
      <c r="BN166" s="1432">
        <f t="shared" si="131"/>
        <v>0</v>
      </c>
      <c r="BO166" s="1432">
        <f t="shared" si="131"/>
        <v>0</v>
      </c>
      <c r="BP166" s="1432">
        <f t="shared" si="131"/>
        <v>0</v>
      </c>
      <c r="BQ166" s="1432">
        <f t="shared" si="131"/>
        <v>0</v>
      </c>
      <c r="BR166" s="1432">
        <f t="shared" si="132"/>
        <v>0</v>
      </c>
      <c r="BS166" s="1432">
        <f t="shared" si="121"/>
        <v>0</v>
      </c>
      <c r="BT166" s="891"/>
      <c r="BU166" s="891"/>
      <c r="CD166" s="3319" t="s">
        <v>1560</v>
      </c>
      <c r="CE166" s="3319">
        <v>61501.400000000009</v>
      </c>
      <c r="CF166" s="3319">
        <v>0</v>
      </c>
      <c r="CG166" s="3319">
        <v>0</v>
      </c>
      <c r="CH166" s="3319">
        <v>0</v>
      </c>
      <c r="CI166" s="3319">
        <v>0</v>
      </c>
      <c r="CJ166" s="3319">
        <v>0</v>
      </c>
      <c r="CK166" s="3320"/>
      <c r="CL166" s="3321" t="e">
        <f t="shared" si="103"/>
        <v>#VALUE!</v>
      </c>
      <c r="CM166" s="3321">
        <f t="shared" si="103"/>
        <v>61501.400000000009</v>
      </c>
      <c r="CN166" s="3321">
        <f t="shared" si="103"/>
        <v>0</v>
      </c>
      <c r="CO166" s="3321">
        <f t="shared" ref="CO166:CR229" si="136">CG166-X166</f>
        <v>0</v>
      </c>
      <c r="CP166" s="3321">
        <f t="shared" si="136"/>
        <v>0</v>
      </c>
      <c r="CQ166" s="3321">
        <f t="shared" si="136"/>
        <v>0</v>
      </c>
      <c r="CR166" s="3321">
        <f t="shared" si="136"/>
        <v>0</v>
      </c>
      <c r="CS166" s="3321"/>
      <c r="CU166" s="885">
        <v>0</v>
      </c>
      <c r="CV166" s="885">
        <v>0</v>
      </c>
      <c r="CW166" s="885">
        <v>0</v>
      </c>
      <c r="CX166" s="885">
        <v>0</v>
      </c>
      <c r="CY166" s="885">
        <v>0</v>
      </c>
      <c r="DB166" s="3321">
        <f t="shared" si="101"/>
        <v>0</v>
      </c>
      <c r="DC166" s="3321">
        <f t="shared" si="101"/>
        <v>0</v>
      </c>
      <c r="DD166" s="3321">
        <f t="shared" si="101"/>
        <v>0</v>
      </c>
      <c r="DE166" s="3321">
        <f t="shared" si="100"/>
        <v>0</v>
      </c>
      <c r="DF166" s="3321">
        <f t="shared" si="100"/>
        <v>0</v>
      </c>
      <c r="DG166" s="3321">
        <f t="shared" si="100"/>
        <v>0</v>
      </c>
      <c r="DH166" s="3321"/>
      <c r="DI166" s="885">
        <v>0</v>
      </c>
      <c r="DJ166" s="885">
        <v>0</v>
      </c>
      <c r="DK166" s="885">
        <v>0</v>
      </c>
      <c r="DL166" s="885">
        <v>0</v>
      </c>
      <c r="DM166" s="885">
        <v>0</v>
      </c>
      <c r="DP166" s="3321">
        <f t="shared" si="104"/>
        <v>0</v>
      </c>
      <c r="DQ166" s="3321">
        <f t="shared" si="104"/>
        <v>0</v>
      </c>
      <c r="DR166" s="3321">
        <f t="shared" si="104"/>
        <v>0</v>
      </c>
      <c r="DS166" s="3321">
        <f t="shared" si="104"/>
        <v>0</v>
      </c>
      <c r="DT166" s="3321">
        <f t="shared" si="104"/>
        <v>0</v>
      </c>
    </row>
    <row r="167" spans="1:124" ht="12.75" hidden="1" customHeight="1">
      <c r="A167" s="1165"/>
      <c r="B167" s="1491"/>
      <c r="C167" s="1492"/>
      <c r="D167" s="3385"/>
      <c r="E167" s="1432">
        <v>0</v>
      </c>
      <c r="F167" s="1432">
        <v>0</v>
      </c>
      <c r="G167" s="1432">
        <v>0</v>
      </c>
      <c r="H167" s="1432">
        <v>0</v>
      </c>
      <c r="I167" s="1432">
        <v>0</v>
      </c>
      <c r="J167" s="1432">
        <v>0</v>
      </c>
      <c r="K167" s="1432">
        <v>0</v>
      </c>
      <c r="L167" s="1432">
        <f t="shared" si="112"/>
        <v>0</v>
      </c>
      <c r="M167" s="1440"/>
      <c r="N167" s="1440"/>
      <c r="O167" s="1440"/>
      <c r="P167" s="1440"/>
      <c r="Q167" s="1440"/>
      <c r="R167" s="1440">
        <f t="shared" si="135"/>
        <v>0</v>
      </c>
      <c r="S167" s="1440"/>
      <c r="T167" s="1440">
        <f t="shared" si="113"/>
        <v>0</v>
      </c>
      <c r="U167" s="1951">
        <f t="shared" si="129"/>
        <v>0</v>
      </c>
      <c r="V167" s="891">
        <f t="shared" si="129"/>
        <v>0</v>
      </c>
      <c r="W167" s="891">
        <f t="shared" si="129"/>
        <v>0</v>
      </c>
      <c r="X167" s="891">
        <f t="shared" si="129"/>
        <v>0</v>
      </c>
      <c r="Y167" s="891">
        <f t="shared" si="129"/>
        <v>0</v>
      </c>
      <c r="Z167" s="891">
        <f t="shared" si="129"/>
        <v>0</v>
      </c>
      <c r="AA167" s="891">
        <f t="shared" si="129"/>
        <v>0</v>
      </c>
      <c r="AB167" s="1719">
        <f t="shared" si="114"/>
        <v>0</v>
      </c>
      <c r="AC167" s="1341"/>
      <c r="AD167" s="1717"/>
      <c r="AE167" s="1725">
        <v>0</v>
      </c>
      <c r="AF167" s="1725">
        <v>0</v>
      </c>
      <c r="AG167" s="1725">
        <v>0</v>
      </c>
      <c r="AH167" s="1725">
        <v>0</v>
      </c>
      <c r="AI167" s="1725">
        <v>0</v>
      </c>
      <c r="AJ167" s="1725">
        <v>0</v>
      </c>
      <c r="AK167" s="1725">
        <f t="shared" si="115"/>
        <v>0</v>
      </c>
      <c r="AL167" s="999"/>
      <c r="AM167" s="1394"/>
      <c r="AN167" s="999"/>
      <c r="AO167" s="999"/>
      <c r="AP167" s="999">
        <f t="shared" si="133"/>
        <v>0</v>
      </c>
      <c r="AQ167" s="1394"/>
      <c r="AR167" s="1394">
        <f t="shared" si="116"/>
        <v>0</v>
      </c>
      <c r="AS167" s="3343">
        <f t="shared" si="130"/>
        <v>0</v>
      </c>
      <c r="AT167" s="1719">
        <f t="shared" si="130"/>
        <v>0</v>
      </c>
      <c r="AU167" s="1719">
        <f t="shared" si="130"/>
        <v>0</v>
      </c>
      <c r="AV167" s="1719">
        <f t="shared" si="130"/>
        <v>0</v>
      </c>
      <c r="AW167" s="1719">
        <f t="shared" si="130"/>
        <v>0</v>
      </c>
      <c r="AX167" s="1719">
        <f t="shared" si="130"/>
        <v>0</v>
      </c>
      <c r="AY167" s="1719">
        <f t="shared" si="117"/>
        <v>0</v>
      </c>
      <c r="AZ167" s="3088">
        <f t="shared" si="118"/>
        <v>0</v>
      </c>
      <c r="BA167" s="3325"/>
      <c r="BB167" s="1432">
        <v>0</v>
      </c>
      <c r="BC167" s="1432">
        <v>0</v>
      </c>
      <c r="BD167" s="1432">
        <v>0</v>
      </c>
      <c r="BE167" s="1432">
        <v>0</v>
      </c>
      <c r="BF167" s="1432">
        <v>0</v>
      </c>
      <c r="BG167" s="1432">
        <f t="shared" si="119"/>
        <v>0</v>
      </c>
      <c r="BH167" s="891"/>
      <c r="BI167" s="891"/>
      <c r="BJ167" s="891"/>
      <c r="BK167" s="891">
        <f t="shared" si="134"/>
        <v>0</v>
      </c>
      <c r="BL167" s="1397"/>
      <c r="BM167" s="1397">
        <f t="shared" si="120"/>
        <v>0</v>
      </c>
      <c r="BN167" s="1432">
        <f t="shared" si="131"/>
        <v>0</v>
      </c>
      <c r="BO167" s="1432">
        <f t="shared" si="131"/>
        <v>0</v>
      </c>
      <c r="BP167" s="1432">
        <f t="shared" si="131"/>
        <v>0</v>
      </c>
      <c r="BQ167" s="1432">
        <f t="shared" si="131"/>
        <v>0</v>
      </c>
      <c r="BR167" s="1432">
        <f t="shared" si="132"/>
        <v>0</v>
      </c>
      <c r="BS167" s="1432">
        <f t="shared" si="121"/>
        <v>0</v>
      </c>
      <c r="BT167" s="891"/>
      <c r="BU167" s="891"/>
      <c r="CD167" s="3319">
        <v>0</v>
      </c>
      <c r="CE167" s="3319">
        <v>0</v>
      </c>
      <c r="CF167" s="3319">
        <v>0</v>
      </c>
      <c r="CG167" s="3319">
        <v>0</v>
      </c>
      <c r="CH167" s="3319">
        <v>0</v>
      </c>
      <c r="CI167" s="3319">
        <v>0</v>
      </c>
      <c r="CJ167" s="3319">
        <v>0</v>
      </c>
      <c r="CK167" s="3320"/>
      <c r="CL167" s="3321">
        <f t="shared" ref="CL167:CQ230" si="137">CD167-U167</f>
        <v>0</v>
      </c>
      <c r="CM167" s="3321">
        <f t="shared" si="137"/>
        <v>0</v>
      </c>
      <c r="CN167" s="3321">
        <f t="shared" si="137"/>
        <v>0</v>
      </c>
      <c r="CO167" s="3321">
        <f t="shared" si="136"/>
        <v>0</v>
      </c>
      <c r="CP167" s="3321">
        <f t="shared" si="136"/>
        <v>0</v>
      </c>
      <c r="CQ167" s="3321">
        <f t="shared" si="136"/>
        <v>0</v>
      </c>
      <c r="CR167" s="3321">
        <f t="shared" si="136"/>
        <v>0</v>
      </c>
      <c r="CS167" s="3321"/>
      <c r="CT167" s="885">
        <v>0</v>
      </c>
      <c r="CU167" s="885">
        <v>0</v>
      </c>
      <c r="CV167" s="885">
        <v>0</v>
      </c>
      <c r="CW167" s="885">
        <v>0</v>
      </c>
      <c r="CX167" s="885">
        <v>0</v>
      </c>
      <c r="CY167" s="885">
        <v>0</v>
      </c>
      <c r="DB167" s="3321">
        <f t="shared" si="101"/>
        <v>0</v>
      </c>
      <c r="DC167" s="3321">
        <f t="shared" si="101"/>
        <v>0</v>
      </c>
      <c r="DD167" s="3321">
        <f t="shared" si="101"/>
        <v>0</v>
      </c>
      <c r="DE167" s="3321">
        <f t="shared" si="100"/>
        <v>0</v>
      </c>
      <c r="DF167" s="3321">
        <f t="shared" si="100"/>
        <v>0</v>
      </c>
      <c r="DG167" s="3321">
        <f t="shared" si="100"/>
        <v>0</v>
      </c>
      <c r="DH167" s="3321"/>
      <c r="DI167" s="885">
        <v>0</v>
      </c>
      <c r="DJ167" s="885">
        <v>0</v>
      </c>
      <c r="DK167" s="885">
        <v>0</v>
      </c>
      <c r="DL167" s="885">
        <v>0</v>
      </c>
      <c r="DM167" s="885">
        <v>0</v>
      </c>
      <c r="DP167" s="3321">
        <f t="shared" si="104"/>
        <v>0</v>
      </c>
      <c r="DQ167" s="3321">
        <f t="shared" si="104"/>
        <v>0</v>
      </c>
      <c r="DR167" s="3321">
        <f t="shared" si="104"/>
        <v>0</v>
      </c>
      <c r="DS167" s="3321">
        <f t="shared" si="104"/>
        <v>0</v>
      </c>
      <c r="DT167" s="3321">
        <f t="shared" si="104"/>
        <v>0</v>
      </c>
    </row>
    <row r="168" spans="1:124" ht="12.75" hidden="1" customHeight="1">
      <c r="A168" s="1165"/>
      <c r="B168" s="1491"/>
      <c r="C168" s="1492"/>
      <c r="D168" s="3385"/>
      <c r="E168" s="1432">
        <v>0</v>
      </c>
      <c r="F168" s="1432">
        <v>0</v>
      </c>
      <c r="G168" s="1432">
        <v>0</v>
      </c>
      <c r="H168" s="1432">
        <v>0</v>
      </c>
      <c r="I168" s="1432">
        <v>0</v>
      </c>
      <c r="J168" s="1432">
        <v>0</v>
      </c>
      <c r="K168" s="1432">
        <v>0</v>
      </c>
      <c r="L168" s="1432">
        <f t="shared" si="112"/>
        <v>0</v>
      </c>
      <c r="M168" s="1440"/>
      <c r="N168" s="1440"/>
      <c r="O168" s="1440"/>
      <c r="P168" s="1440"/>
      <c r="Q168" s="1440"/>
      <c r="R168" s="1440">
        <f t="shared" si="135"/>
        <v>0</v>
      </c>
      <c r="S168" s="1440"/>
      <c r="T168" s="1440">
        <f t="shared" si="113"/>
        <v>0</v>
      </c>
      <c r="U168" s="1951">
        <f t="shared" si="129"/>
        <v>0</v>
      </c>
      <c r="V168" s="891">
        <f t="shared" si="129"/>
        <v>0</v>
      </c>
      <c r="W168" s="891">
        <f t="shared" si="129"/>
        <v>0</v>
      </c>
      <c r="X168" s="891">
        <f t="shared" si="129"/>
        <v>0</v>
      </c>
      <c r="Y168" s="891">
        <f t="shared" si="129"/>
        <v>0</v>
      </c>
      <c r="Z168" s="891">
        <f t="shared" si="129"/>
        <v>0</v>
      </c>
      <c r="AA168" s="891">
        <f t="shared" si="129"/>
        <v>0</v>
      </c>
      <c r="AB168" s="1719">
        <f t="shared" si="114"/>
        <v>0</v>
      </c>
      <c r="AC168" s="1341"/>
      <c r="AD168" s="1717"/>
      <c r="AE168" s="1725">
        <v>0</v>
      </c>
      <c r="AF168" s="1725">
        <v>0</v>
      </c>
      <c r="AG168" s="1725">
        <v>0</v>
      </c>
      <c r="AH168" s="1725">
        <v>0</v>
      </c>
      <c r="AI168" s="1725">
        <v>0</v>
      </c>
      <c r="AJ168" s="1725">
        <v>0</v>
      </c>
      <c r="AK168" s="1725">
        <f t="shared" si="115"/>
        <v>0</v>
      </c>
      <c r="AL168" s="999"/>
      <c r="AM168" s="1394"/>
      <c r="AN168" s="999"/>
      <c r="AO168" s="999"/>
      <c r="AP168" s="999">
        <f t="shared" si="133"/>
        <v>0</v>
      </c>
      <c r="AQ168" s="1394"/>
      <c r="AR168" s="1394">
        <f t="shared" si="116"/>
        <v>0</v>
      </c>
      <c r="AS168" s="3343">
        <f t="shared" si="130"/>
        <v>0</v>
      </c>
      <c r="AT168" s="1719">
        <f t="shared" si="130"/>
        <v>0</v>
      </c>
      <c r="AU168" s="1719">
        <f t="shared" si="130"/>
        <v>0</v>
      </c>
      <c r="AV168" s="1719">
        <f t="shared" si="130"/>
        <v>0</v>
      </c>
      <c r="AW168" s="1719">
        <f t="shared" si="130"/>
        <v>0</v>
      </c>
      <c r="AX168" s="1719">
        <f t="shared" si="130"/>
        <v>0</v>
      </c>
      <c r="AY168" s="1719">
        <f t="shared" si="117"/>
        <v>0</v>
      </c>
      <c r="AZ168" s="3088">
        <f t="shared" si="118"/>
        <v>0</v>
      </c>
      <c r="BA168" s="3325"/>
      <c r="BB168" s="1432">
        <v>0</v>
      </c>
      <c r="BC168" s="1432">
        <v>0</v>
      </c>
      <c r="BD168" s="1432">
        <v>0</v>
      </c>
      <c r="BE168" s="1432">
        <v>0</v>
      </c>
      <c r="BF168" s="1432">
        <v>0</v>
      </c>
      <c r="BG168" s="1432">
        <f t="shared" si="119"/>
        <v>0</v>
      </c>
      <c r="BH168" s="891"/>
      <c r="BI168" s="891"/>
      <c r="BJ168" s="891"/>
      <c r="BK168" s="891">
        <f t="shared" si="134"/>
        <v>0</v>
      </c>
      <c r="BL168" s="1397"/>
      <c r="BM168" s="1397">
        <f t="shared" si="120"/>
        <v>0</v>
      </c>
      <c r="BN168" s="1432">
        <f t="shared" si="131"/>
        <v>0</v>
      </c>
      <c r="BO168" s="1432">
        <f t="shared" si="131"/>
        <v>0</v>
      </c>
      <c r="BP168" s="1432">
        <f t="shared" si="131"/>
        <v>0</v>
      </c>
      <c r="BQ168" s="1432">
        <f t="shared" si="131"/>
        <v>0</v>
      </c>
      <c r="BR168" s="1432">
        <f t="shared" si="132"/>
        <v>0</v>
      </c>
      <c r="BS168" s="1432">
        <f t="shared" si="121"/>
        <v>0</v>
      </c>
      <c r="BT168" s="891"/>
      <c r="BU168" s="891"/>
      <c r="CD168" s="3319">
        <v>0</v>
      </c>
      <c r="CE168" s="3319">
        <v>0</v>
      </c>
      <c r="CF168" s="3319">
        <v>0</v>
      </c>
      <c r="CG168" s="3319">
        <v>0</v>
      </c>
      <c r="CH168" s="3319">
        <v>0</v>
      </c>
      <c r="CI168" s="3319">
        <v>0</v>
      </c>
      <c r="CJ168" s="3319">
        <v>0</v>
      </c>
      <c r="CK168" s="3320"/>
      <c r="CL168" s="3321">
        <f t="shared" si="137"/>
        <v>0</v>
      </c>
      <c r="CM168" s="3321">
        <f t="shared" si="137"/>
        <v>0</v>
      </c>
      <c r="CN168" s="3321">
        <f t="shared" si="137"/>
        <v>0</v>
      </c>
      <c r="CO168" s="3321">
        <f t="shared" si="136"/>
        <v>0</v>
      </c>
      <c r="CP168" s="3321">
        <f t="shared" si="136"/>
        <v>0</v>
      </c>
      <c r="CQ168" s="3321">
        <f t="shared" si="136"/>
        <v>0</v>
      </c>
      <c r="CR168" s="3321">
        <f t="shared" si="136"/>
        <v>0</v>
      </c>
      <c r="CS168" s="3321"/>
      <c r="CT168" s="885">
        <v>0</v>
      </c>
      <c r="CU168" s="885">
        <v>0</v>
      </c>
      <c r="CV168" s="885">
        <v>0</v>
      </c>
      <c r="CW168" s="885">
        <v>0</v>
      </c>
      <c r="CX168" s="885">
        <v>0</v>
      </c>
      <c r="CY168" s="885">
        <v>0</v>
      </c>
      <c r="DB168" s="3321">
        <f t="shared" si="101"/>
        <v>0</v>
      </c>
      <c r="DC168" s="3321">
        <f t="shared" si="101"/>
        <v>0</v>
      </c>
      <c r="DD168" s="3321">
        <f t="shared" si="101"/>
        <v>0</v>
      </c>
      <c r="DE168" s="3321">
        <f t="shared" si="100"/>
        <v>0</v>
      </c>
      <c r="DF168" s="3321">
        <f t="shared" si="100"/>
        <v>0</v>
      </c>
      <c r="DG168" s="3321">
        <f t="shared" si="100"/>
        <v>0</v>
      </c>
      <c r="DH168" s="3321"/>
      <c r="DI168" s="885">
        <v>0</v>
      </c>
      <c r="DJ168" s="885">
        <v>0</v>
      </c>
      <c r="DK168" s="885">
        <v>0</v>
      </c>
      <c r="DL168" s="885">
        <v>0</v>
      </c>
      <c r="DM168" s="885">
        <v>0</v>
      </c>
      <c r="DP168" s="3321">
        <f t="shared" si="104"/>
        <v>0</v>
      </c>
      <c r="DQ168" s="3321">
        <f t="shared" si="104"/>
        <v>0</v>
      </c>
      <c r="DR168" s="3321">
        <f t="shared" si="104"/>
        <v>0</v>
      </c>
      <c r="DS168" s="3321">
        <f t="shared" si="104"/>
        <v>0</v>
      </c>
      <c r="DT168" s="3321">
        <f t="shared" si="104"/>
        <v>0</v>
      </c>
    </row>
    <row r="169" spans="1:124" ht="12.75" hidden="1" customHeight="1">
      <c r="A169" s="1165"/>
      <c r="B169" s="1491"/>
      <c r="C169" s="1492"/>
      <c r="D169" s="3385"/>
      <c r="E169" s="1432">
        <v>0</v>
      </c>
      <c r="F169" s="1432">
        <v>0</v>
      </c>
      <c r="G169" s="1432">
        <v>0</v>
      </c>
      <c r="H169" s="1432">
        <v>0</v>
      </c>
      <c r="I169" s="1432">
        <v>0</v>
      </c>
      <c r="J169" s="1432">
        <v>0</v>
      </c>
      <c r="K169" s="1432">
        <v>0</v>
      </c>
      <c r="L169" s="1432">
        <f t="shared" si="112"/>
        <v>0</v>
      </c>
      <c r="M169" s="1440"/>
      <c r="N169" s="1440"/>
      <c r="O169" s="1440"/>
      <c r="P169" s="1440"/>
      <c r="Q169" s="1440"/>
      <c r="R169" s="1440">
        <f t="shared" si="135"/>
        <v>0</v>
      </c>
      <c r="S169" s="1440"/>
      <c r="T169" s="1440">
        <f t="shared" si="113"/>
        <v>0</v>
      </c>
      <c r="U169" s="1951">
        <f t="shared" si="129"/>
        <v>0</v>
      </c>
      <c r="V169" s="891">
        <f t="shared" si="129"/>
        <v>0</v>
      </c>
      <c r="W169" s="891">
        <f t="shared" si="129"/>
        <v>0</v>
      </c>
      <c r="X169" s="891">
        <f t="shared" si="129"/>
        <v>0</v>
      </c>
      <c r="Y169" s="891">
        <f t="shared" si="129"/>
        <v>0</v>
      </c>
      <c r="Z169" s="891">
        <f t="shared" si="129"/>
        <v>0</v>
      </c>
      <c r="AA169" s="891">
        <f t="shared" si="129"/>
        <v>0</v>
      </c>
      <c r="AB169" s="1719">
        <f t="shared" si="114"/>
        <v>0</v>
      </c>
      <c r="AC169" s="1341"/>
      <c r="AD169" s="1717"/>
      <c r="AE169" s="1725">
        <v>0</v>
      </c>
      <c r="AF169" s="1725">
        <v>0</v>
      </c>
      <c r="AG169" s="1725">
        <v>0</v>
      </c>
      <c r="AH169" s="1725">
        <v>0</v>
      </c>
      <c r="AI169" s="1725">
        <v>0</v>
      </c>
      <c r="AJ169" s="1725">
        <v>0</v>
      </c>
      <c r="AK169" s="1725">
        <f t="shared" si="115"/>
        <v>0</v>
      </c>
      <c r="AL169" s="999"/>
      <c r="AM169" s="1394"/>
      <c r="AN169" s="999"/>
      <c r="AO169" s="999"/>
      <c r="AP169" s="999">
        <f t="shared" si="133"/>
        <v>0</v>
      </c>
      <c r="AQ169" s="1394"/>
      <c r="AR169" s="1394">
        <f t="shared" si="116"/>
        <v>0</v>
      </c>
      <c r="AS169" s="3343">
        <f t="shared" si="130"/>
        <v>0</v>
      </c>
      <c r="AT169" s="1719">
        <f t="shared" si="130"/>
        <v>0</v>
      </c>
      <c r="AU169" s="1719">
        <f t="shared" si="130"/>
        <v>0</v>
      </c>
      <c r="AV169" s="1719">
        <f t="shared" si="130"/>
        <v>0</v>
      </c>
      <c r="AW169" s="1719">
        <f t="shared" si="130"/>
        <v>0</v>
      </c>
      <c r="AX169" s="1719">
        <f t="shared" si="130"/>
        <v>0</v>
      </c>
      <c r="AY169" s="1719">
        <f t="shared" si="117"/>
        <v>0</v>
      </c>
      <c r="AZ169" s="3088">
        <f t="shared" si="118"/>
        <v>0</v>
      </c>
      <c r="BA169" s="3325"/>
      <c r="BB169" s="1432">
        <v>0</v>
      </c>
      <c r="BC169" s="1432">
        <v>0</v>
      </c>
      <c r="BD169" s="1432">
        <v>0</v>
      </c>
      <c r="BE169" s="1432">
        <v>0</v>
      </c>
      <c r="BF169" s="1432">
        <v>0</v>
      </c>
      <c r="BG169" s="1432">
        <f t="shared" si="119"/>
        <v>0</v>
      </c>
      <c r="BH169" s="891"/>
      <c r="BI169" s="891"/>
      <c r="BJ169" s="891"/>
      <c r="BK169" s="891">
        <f t="shared" si="134"/>
        <v>0</v>
      </c>
      <c r="BL169" s="1397"/>
      <c r="BM169" s="1397">
        <f t="shared" si="120"/>
        <v>0</v>
      </c>
      <c r="BN169" s="1432">
        <f t="shared" si="131"/>
        <v>0</v>
      </c>
      <c r="BO169" s="1432">
        <f t="shared" si="131"/>
        <v>0</v>
      </c>
      <c r="BP169" s="1432">
        <f t="shared" si="131"/>
        <v>0</v>
      </c>
      <c r="BQ169" s="1432">
        <f t="shared" si="131"/>
        <v>0</v>
      </c>
      <c r="BR169" s="1432">
        <f t="shared" si="132"/>
        <v>0</v>
      </c>
      <c r="BS169" s="1432">
        <f t="shared" si="121"/>
        <v>0</v>
      </c>
      <c r="BT169" s="891"/>
      <c r="BU169" s="891"/>
      <c r="CD169" s="3319">
        <v>0</v>
      </c>
      <c r="CE169" s="3319">
        <v>0</v>
      </c>
      <c r="CF169" s="3319">
        <v>0</v>
      </c>
      <c r="CG169" s="3319">
        <v>0</v>
      </c>
      <c r="CH169" s="3319">
        <v>0</v>
      </c>
      <c r="CI169" s="3319">
        <v>0</v>
      </c>
      <c r="CJ169" s="3319">
        <v>0</v>
      </c>
      <c r="CK169" s="3320"/>
      <c r="CL169" s="3321">
        <f t="shared" si="137"/>
        <v>0</v>
      </c>
      <c r="CM169" s="3321">
        <f t="shared" si="137"/>
        <v>0</v>
      </c>
      <c r="CN169" s="3321">
        <f t="shared" si="137"/>
        <v>0</v>
      </c>
      <c r="CO169" s="3321">
        <f t="shared" si="136"/>
        <v>0</v>
      </c>
      <c r="CP169" s="3321">
        <f t="shared" si="136"/>
        <v>0</v>
      </c>
      <c r="CQ169" s="3321">
        <f t="shared" si="136"/>
        <v>0</v>
      </c>
      <c r="CR169" s="3321">
        <f t="shared" si="136"/>
        <v>0</v>
      </c>
      <c r="CS169" s="3321"/>
      <c r="CT169" s="885">
        <v>0</v>
      </c>
      <c r="CU169" s="885">
        <v>0</v>
      </c>
      <c r="CV169" s="885">
        <v>0</v>
      </c>
      <c r="CW169" s="885">
        <v>0</v>
      </c>
      <c r="CX169" s="885">
        <v>0</v>
      </c>
      <c r="CY169" s="885">
        <v>0</v>
      </c>
      <c r="DB169" s="3321">
        <f t="shared" si="101"/>
        <v>0</v>
      </c>
      <c r="DC169" s="3321">
        <f t="shared" si="101"/>
        <v>0</v>
      </c>
      <c r="DD169" s="3321">
        <f t="shared" si="101"/>
        <v>0</v>
      </c>
      <c r="DE169" s="3321">
        <f t="shared" si="100"/>
        <v>0</v>
      </c>
      <c r="DF169" s="3321">
        <f t="shared" si="100"/>
        <v>0</v>
      </c>
      <c r="DG169" s="3321">
        <f t="shared" si="100"/>
        <v>0</v>
      </c>
      <c r="DH169" s="3321"/>
      <c r="DI169" s="885">
        <v>0</v>
      </c>
      <c r="DJ169" s="885">
        <v>0</v>
      </c>
      <c r="DK169" s="885">
        <v>0</v>
      </c>
      <c r="DL169" s="885">
        <v>0</v>
      </c>
      <c r="DM169" s="885">
        <v>0</v>
      </c>
      <c r="DP169" s="3321">
        <f t="shared" si="104"/>
        <v>0</v>
      </c>
      <c r="DQ169" s="3321">
        <f t="shared" si="104"/>
        <v>0</v>
      </c>
      <c r="DR169" s="3321">
        <f t="shared" si="104"/>
        <v>0</v>
      </c>
      <c r="DS169" s="3321">
        <f t="shared" si="104"/>
        <v>0</v>
      </c>
      <c r="DT169" s="3321">
        <f t="shared" si="104"/>
        <v>0</v>
      </c>
    </row>
    <row r="170" spans="1:124" ht="12.75" hidden="1" customHeight="1">
      <c r="A170" s="1165"/>
      <c r="B170" s="1491"/>
      <c r="C170" s="1492"/>
      <c r="D170" s="3385"/>
      <c r="E170" s="1432">
        <v>0</v>
      </c>
      <c r="F170" s="1432">
        <v>0</v>
      </c>
      <c r="G170" s="1432">
        <v>0</v>
      </c>
      <c r="H170" s="1432">
        <v>0</v>
      </c>
      <c r="I170" s="1432">
        <v>0</v>
      </c>
      <c r="J170" s="1432">
        <v>0</v>
      </c>
      <c r="K170" s="1432">
        <v>0</v>
      </c>
      <c r="L170" s="1432">
        <f t="shared" si="112"/>
        <v>0</v>
      </c>
      <c r="M170" s="1440"/>
      <c r="N170" s="1440"/>
      <c r="O170" s="1440"/>
      <c r="P170" s="1440"/>
      <c r="Q170" s="1440"/>
      <c r="R170" s="1440">
        <f t="shared" si="135"/>
        <v>0</v>
      </c>
      <c r="S170" s="1440"/>
      <c r="T170" s="1440">
        <f t="shared" si="113"/>
        <v>0</v>
      </c>
      <c r="U170" s="1951">
        <f t="shared" si="129"/>
        <v>0</v>
      </c>
      <c r="V170" s="891">
        <f t="shared" si="129"/>
        <v>0</v>
      </c>
      <c r="W170" s="891">
        <f t="shared" si="129"/>
        <v>0</v>
      </c>
      <c r="X170" s="891">
        <f t="shared" si="129"/>
        <v>0</v>
      </c>
      <c r="Y170" s="891">
        <f t="shared" si="129"/>
        <v>0</v>
      </c>
      <c r="Z170" s="891">
        <f t="shared" si="129"/>
        <v>0</v>
      </c>
      <c r="AA170" s="891">
        <f t="shared" si="129"/>
        <v>0</v>
      </c>
      <c r="AB170" s="1719">
        <f t="shared" si="114"/>
        <v>0</v>
      </c>
      <c r="AC170" s="1341"/>
      <c r="AD170" s="1717"/>
      <c r="AE170" s="1725">
        <v>0</v>
      </c>
      <c r="AF170" s="1725">
        <v>0</v>
      </c>
      <c r="AG170" s="1725">
        <v>0</v>
      </c>
      <c r="AH170" s="1725">
        <v>0</v>
      </c>
      <c r="AI170" s="1725">
        <v>0</v>
      </c>
      <c r="AJ170" s="1725">
        <v>0</v>
      </c>
      <c r="AK170" s="1725">
        <f t="shared" si="115"/>
        <v>0</v>
      </c>
      <c r="AL170" s="999"/>
      <c r="AM170" s="1394"/>
      <c r="AN170" s="999"/>
      <c r="AO170" s="999"/>
      <c r="AP170" s="999">
        <f t="shared" si="133"/>
        <v>0</v>
      </c>
      <c r="AQ170" s="1394"/>
      <c r="AR170" s="1394">
        <f t="shared" si="116"/>
        <v>0</v>
      </c>
      <c r="AS170" s="3343">
        <f t="shared" si="130"/>
        <v>0</v>
      </c>
      <c r="AT170" s="1719">
        <f t="shared" si="130"/>
        <v>0</v>
      </c>
      <c r="AU170" s="1719">
        <f t="shared" si="130"/>
        <v>0</v>
      </c>
      <c r="AV170" s="1719">
        <f t="shared" si="130"/>
        <v>0</v>
      </c>
      <c r="AW170" s="1719">
        <f t="shared" si="130"/>
        <v>0</v>
      </c>
      <c r="AX170" s="1719">
        <f t="shared" si="130"/>
        <v>0</v>
      </c>
      <c r="AY170" s="1719">
        <f t="shared" si="117"/>
        <v>0</v>
      </c>
      <c r="AZ170" s="3088">
        <f t="shared" si="118"/>
        <v>0</v>
      </c>
      <c r="BA170" s="3325"/>
      <c r="BB170" s="1432">
        <v>0</v>
      </c>
      <c r="BC170" s="1432">
        <v>0</v>
      </c>
      <c r="BD170" s="1432">
        <v>0</v>
      </c>
      <c r="BE170" s="1432">
        <v>0</v>
      </c>
      <c r="BF170" s="1432">
        <v>0</v>
      </c>
      <c r="BG170" s="1432">
        <f t="shared" si="119"/>
        <v>0</v>
      </c>
      <c r="BH170" s="891"/>
      <c r="BI170" s="891"/>
      <c r="BJ170" s="891"/>
      <c r="BK170" s="891">
        <f t="shared" si="134"/>
        <v>0</v>
      </c>
      <c r="BL170" s="1397"/>
      <c r="BM170" s="1397">
        <f t="shared" si="120"/>
        <v>0</v>
      </c>
      <c r="BN170" s="1432">
        <f t="shared" si="131"/>
        <v>0</v>
      </c>
      <c r="BO170" s="1432">
        <f t="shared" si="131"/>
        <v>0</v>
      </c>
      <c r="BP170" s="1432">
        <f t="shared" si="131"/>
        <v>0</v>
      </c>
      <c r="BQ170" s="1432">
        <f t="shared" si="131"/>
        <v>0</v>
      </c>
      <c r="BR170" s="1432">
        <f t="shared" si="132"/>
        <v>0</v>
      </c>
      <c r="BS170" s="1432">
        <f t="shared" si="121"/>
        <v>0</v>
      </c>
      <c r="BT170" s="891"/>
      <c r="BU170" s="891"/>
      <c r="CD170" s="3319">
        <v>0</v>
      </c>
      <c r="CE170" s="3319">
        <v>0</v>
      </c>
      <c r="CF170" s="3319">
        <v>0</v>
      </c>
      <c r="CG170" s="3319">
        <v>0</v>
      </c>
      <c r="CH170" s="3319">
        <v>0</v>
      </c>
      <c r="CI170" s="3319">
        <v>0</v>
      </c>
      <c r="CJ170" s="3319">
        <v>0</v>
      </c>
      <c r="CK170" s="3320"/>
      <c r="CL170" s="3321">
        <f t="shared" si="137"/>
        <v>0</v>
      </c>
      <c r="CM170" s="3321">
        <f t="shared" si="137"/>
        <v>0</v>
      </c>
      <c r="CN170" s="3321">
        <f t="shared" si="137"/>
        <v>0</v>
      </c>
      <c r="CO170" s="3321">
        <f t="shared" si="136"/>
        <v>0</v>
      </c>
      <c r="CP170" s="3321">
        <f t="shared" si="136"/>
        <v>0</v>
      </c>
      <c r="CQ170" s="3321">
        <f t="shared" si="136"/>
        <v>0</v>
      </c>
      <c r="CR170" s="3321">
        <f t="shared" si="136"/>
        <v>0</v>
      </c>
      <c r="CS170" s="3321"/>
      <c r="CT170" s="885">
        <v>0</v>
      </c>
      <c r="CU170" s="885">
        <v>0</v>
      </c>
      <c r="CV170" s="885">
        <v>0</v>
      </c>
      <c r="CW170" s="885">
        <v>0</v>
      </c>
      <c r="CX170" s="885">
        <v>0</v>
      </c>
      <c r="CY170" s="885">
        <v>0</v>
      </c>
      <c r="DB170" s="3321">
        <f t="shared" si="101"/>
        <v>0</v>
      </c>
      <c r="DC170" s="3321">
        <f t="shared" si="101"/>
        <v>0</v>
      </c>
      <c r="DD170" s="3321">
        <f t="shared" si="101"/>
        <v>0</v>
      </c>
      <c r="DE170" s="3321">
        <f t="shared" si="100"/>
        <v>0</v>
      </c>
      <c r="DF170" s="3321">
        <f t="shared" si="100"/>
        <v>0</v>
      </c>
      <c r="DG170" s="3321">
        <f t="shared" si="100"/>
        <v>0</v>
      </c>
      <c r="DH170" s="3321"/>
      <c r="DI170" s="885">
        <v>0</v>
      </c>
      <c r="DJ170" s="885">
        <v>0</v>
      </c>
      <c r="DK170" s="885">
        <v>0</v>
      </c>
      <c r="DL170" s="885">
        <v>0</v>
      </c>
      <c r="DM170" s="885">
        <v>0</v>
      </c>
      <c r="DP170" s="3321">
        <f t="shared" si="104"/>
        <v>0</v>
      </c>
      <c r="DQ170" s="3321">
        <f t="shared" si="104"/>
        <v>0</v>
      </c>
      <c r="DR170" s="3321">
        <f t="shared" si="104"/>
        <v>0</v>
      </c>
      <c r="DS170" s="3321">
        <f t="shared" si="104"/>
        <v>0</v>
      </c>
      <c r="DT170" s="3321">
        <f t="shared" si="104"/>
        <v>0</v>
      </c>
    </row>
    <row r="171" spans="1:124" ht="12.75" hidden="1" customHeight="1">
      <c r="A171" s="1165"/>
      <c r="B171" s="1491"/>
      <c r="C171" s="1492"/>
      <c r="D171" s="3385"/>
      <c r="E171" s="1432">
        <v>0</v>
      </c>
      <c r="F171" s="1432">
        <v>0</v>
      </c>
      <c r="G171" s="1432">
        <v>0</v>
      </c>
      <c r="H171" s="1432">
        <v>0</v>
      </c>
      <c r="I171" s="1432">
        <v>0</v>
      </c>
      <c r="J171" s="1432">
        <v>0</v>
      </c>
      <c r="K171" s="1432">
        <v>0</v>
      </c>
      <c r="L171" s="1432">
        <f t="shared" si="112"/>
        <v>0</v>
      </c>
      <c r="M171" s="1440"/>
      <c r="N171" s="1440"/>
      <c r="O171" s="1440"/>
      <c r="P171" s="1440"/>
      <c r="Q171" s="1440"/>
      <c r="R171" s="1440">
        <f t="shared" si="135"/>
        <v>0</v>
      </c>
      <c r="S171" s="1440"/>
      <c r="T171" s="1440">
        <f t="shared" si="113"/>
        <v>0</v>
      </c>
      <c r="U171" s="1951">
        <f t="shared" si="129"/>
        <v>0</v>
      </c>
      <c r="V171" s="891">
        <f t="shared" si="129"/>
        <v>0</v>
      </c>
      <c r="W171" s="891">
        <f t="shared" si="129"/>
        <v>0</v>
      </c>
      <c r="X171" s="891">
        <f t="shared" si="129"/>
        <v>0</v>
      </c>
      <c r="Y171" s="891">
        <f t="shared" si="129"/>
        <v>0</v>
      </c>
      <c r="Z171" s="891">
        <f t="shared" si="129"/>
        <v>0</v>
      </c>
      <c r="AA171" s="891">
        <f t="shared" si="129"/>
        <v>0</v>
      </c>
      <c r="AB171" s="1719">
        <f t="shared" si="114"/>
        <v>0</v>
      </c>
      <c r="AC171" s="1341"/>
      <c r="AD171" s="1717"/>
      <c r="AE171" s="1725">
        <v>0</v>
      </c>
      <c r="AF171" s="1725">
        <v>0</v>
      </c>
      <c r="AG171" s="1725">
        <v>0</v>
      </c>
      <c r="AH171" s="1725">
        <v>0</v>
      </c>
      <c r="AI171" s="1725">
        <v>0</v>
      </c>
      <c r="AJ171" s="1725">
        <v>0</v>
      </c>
      <c r="AK171" s="1725">
        <f t="shared" si="115"/>
        <v>0</v>
      </c>
      <c r="AL171" s="999"/>
      <c r="AM171" s="1394"/>
      <c r="AN171" s="999"/>
      <c r="AO171" s="999"/>
      <c r="AP171" s="999">
        <f t="shared" si="133"/>
        <v>0</v>
      </c>
      <c r="AQ171" s="1394"/>
      <c r="AR171" s="1394">
        <f t="shared" si="116"/>
        <v>0</v>
      </c>
      <c r="AS171" s="3343">
        <f t="shared" si="130"/>
        <v>0</v>
      </c>
      <c r="AT171" s="1719">
        <f t="shared" si="130"/>
        <v>0</v>
      </c>
      <c r="AU171" s="1719">
        <f t="shared" si="130"/>
        <v>0</v>
      </c>
      <c r="AV171" s="1719">
        <f t="shared" si="130"/>
        <v>0</v>
      </c>
      <c r="AW171" s="1719">
        <f t="shared" si="130"/>
        <v>0</v>
      </c>
      <c r="AX171" s="1719">
        <f t="shared" si="130"/>
        <v>0</v>
      </c>
      <c r="AY171" s="1719">
        <f t="shared" si="117"/>
        <v>0</v>
      </c>
      <c r="AZ171" s="3088">
        <f t="shared" si="118"/>
        <v>0</v>
      </c>
      <c r="BA171" s="3325"/>
      <c r="BB171" s="1432">
        <v>0</v>
      </c>
      <c r="BC171" s="1432">
        <v>0</v>
      </c>
      <c r="BD171" s="1432">
        <v>0</v>
      </c>
      <c r="BE171" s="1432">
        <v>0</v>
      </c>
      <c r="BF171" s="1432">
        <v>0</v>
      </c>
      <c r="BG171" s="1432">
        <f t="shared" si="119"/>
        <v>0</v>
      </c>
      <c r="BH171" s="891"/>
      <c r="BI171" s="891"/>
      <c r="BJ171" s="891"/>
      <c r="BK171" s="891">
        <f t="shared" si="134"/>
        <v>0</v>
      </c>
      <c r="BL171" s="1397"/>
      <c r="BM171" s="1397">
        <f t="shared" si="120"/>
        <v>0</v>
      </c>
      <c r="BN171" s="1432">
        <f t="shared" si="131"/>
        <v>0</v>
      </c>
      <c r="BO171" s="1432">
        <f t="shared" si="131"/>
        <v>0</v>
      </c>
      <c r="BP171" s="1432">
        <f t="shared" si="131"/>
        <v>0</v>
      </c>
      <c r="BQ171" s="1432">
        <f t="shared" si="131"/>
        <v>0</v>
      </c>
      <c r="BR171" s="1432">
        <f t="shared" si="132"/>
        <v>0</v>
      </c>
      <c r="BS171" s="1432">
        <f t="shared" si="121"/>
        <v>0</v>
      </c>
      <c r="BT171" s="891"/>
      <c r="BU171" s="891"/>
      <c r="CD171" s="3319">
        <v>0</v>
      </c>
      <c r="CE171" s="3319">
        <v>0</v>
      </c>
      <c r="CF171" s="3319">
        <v>0</v>
      </c>
      <c r="CG171" s="3319">
        <v>0</v>
      </c>
      <c r="CH171" s="3319">
        <v>0</v>
      </c>
      <c r="CI171" s="3319">
        <v>0</v>
      </c>
      <c r="CJ171" s="3319">
        <v>0</v>
      </c>
      <c r="CK171" s="3320"/>
      <c r="CL171" s="3321">
        <f t="shared" si="137"/>
        <v>0</v>
      </c>
      <c r="CM171" s="3321">
        <f t="shared" si="137"/>
        <v>0</v>
      </c>
      <c r="CN171" s="3321">
        <f t="shared" si="137"/>
        <v>0</v>
      </c>
      <c r="CO171" s="3321">
        <f t="shared" si="136"/>
        <v>0</v>
      </c>
      <c r="CP171" s="3321">
        <f t="shared" si="136"/>
        <v>0</v>
      </c>
      <c r="CQ171" s="3321">
        <f t="shared" si="136"/>
        <v>0</v>
      </c>
      <c r="CR171" s="3321">
        <f t="shared" si="136"/>
        <v>0</v>
      </c>
      <c r="CS171" s="3321"/>
      <c r="CT171" s="885">
        <v>0</v>
      </c>
      <c r="CU171" s="885">
        <v>0</v>
      </c>
      <c r="CV171" s="885">
        <v>0</v>
      </c>
      <c r="CW171" s="885">
        <v>0</v>
      </c>
      <c r="CX171" s="885">
        <v>0</v>
      </c>
      <c r="CY171" s="885">
        <v>0</v>
      </c>
      <c r="DB171" s="3321">
        <f t="shared" si="101"/>
        <v>0</v>
      </c>
      <c r="DC171" s="3321">
        <f t="shared" si="101"/>
        <v>0</v>
      </c>
      <c r="DD171" s="3321">
        <f t="shared" si="101"/>
        <v>0</v>
      </c>
      <c r="DE171" s="3321">
        <f t="shared" si="100"/>
        <v>0</v>
      </c>
      <c r="DF171" s="3321">
        <f t="shared" si="100"/>
        <v>0</v>
      </c>
      <c r="DG171" s="3321">
        <f t="shared" si="100"/>
        <v>0</v>
      </c>
      <c r="DH171" s="3321"/>
      <c r="DI171" s="885">
        <v>0</v>
      </c>
      <c r="DJ171" s="885">
        <v>0</v>
      </c>
      <c r="DK171" s="885">
        <v>0</v>
      </c>
      <c r="DL171" s="885">
        <v>0</v>
      </c>
      <c r="DM171" s="885">
        <v>0</v>
      </c>
      <c r="DP171" s="3321">
        <f t="shared" si="104"/>
        <v>0</v>
      </c>
      <c r="DQ171" s="3321">
        <f t="shared" si="104"/>
        <v>0</v>
      </c>
      <c r="DR171" s="3321">
        <f t="shared" si="104"/>
        <v>0</v>
      </c>
      <c r="DS171" s="3321">
        <f t="shared" si="104"/>
        <v>0</v>
      </c>
      <c r="DT171" s="3321">
        <f t="shared" si="104"/>
        <v>0</v>
      </c>
    </row>
    <row r="172" spans="1:124" ht="12.75" hidden="1" customHeight="1">
      <c r="A172" s="1165"/>
      <c r="B172" s="1491"/>
      <c r="C172" s="1492"/>
      <c r="D172" s="3385"/>
      <c r="E172" s="1432">
        <v>0</v>
      </c>
      <c r="F172" s="1432">
        <v>0</v>
      </c>
      <c r="G172" s="1432">
        <v>0</v>
      </c>
      <c r="H172" s="1432">
        <v>0</v>
      </c>
      <c r="I172" s="1432">
        <v>0</v>
      </c>
      <c r="J172" s="1432">
        <v>0</v>
      </c>
      <c r="K172" s="1432">
        <v>0</v>
      </c>
      <c r="L172" s="1432">
        <f t="shared" si="112"/>
        <v>0</v>
      </c>
      <c r="M172" s="1440"/>
      <c r="N172" s="1440"/>
      <c r="O172" s="1440"/>
      <c r="P172" s="1440"/>
      <c r="Q172" s="1440"/>
      <c r="R172" s="1440">
        <f t="shared" si="135"/>
        <v>0</v>
      </c>
      <c r="S172" s="1440"/>
      <c r="T172" s="1440">
        <f t="shared" si="113"/>
        <v>0</v>
      </c>
      <c r="U172" s="1951">
        <f t="shared" si="129"/>
        <v>0</v>
      </c>
      <c r="V172" s="891">
        <f t="shared" si="129"/>
        <v>0</v>
      </c>
      <c r="W172" s="891">
        <f t="shared" si="129"/>
        <v>0</v>
      </c>
      <c r="X172" s="891">
        <f t="shared" si="129"/>
        <v>0</v>
      </c>
      <c r="Y172" s="891">
        <f t="shared" si="129"/>
        <v>0</v>
      </c>
      <c r="Z172" s="891">
        <f t="shared" si="129"/>
        <v>0</v>
      </c>
      <c r="AA172" s="891">
        <f t="shared" si="129"/>
        <v>0</v>
      </c>
      <c r="AB172" s="1719">
        <f t="shared" si="114"/>
        <v>0</v>
      </c>
      <c r="AC172" s="1341"/>
      <c r="AD172" s="1717"/>
      <c r="AE172" s="1725">
        <v>0</v>
      </c>
      <c r="AF172" s="1725">
        <v>0</v>
      </c>
      <c r="AG172" s="1725">
        <v>0</v>
      </c>
      <c r="AH172" s="1725">
        <v>0</v>
      </c>
      <c r="AI172" s="1725">
        <v>0</v>
      </c>
      <c r="AJ172" s="1725">
        <v>0</v>
      </c>
      <c r="AK172" s="1725">
        <f t="shared" si="115"/>
        <v>0</v>
      </c>
      <c r="AL172" s="999"/>
      <c r="AM172" s="1394"/>
      <c r="AN172" s="999"/>
      <c r="AO172" s="999"/>
      <c r="AP172" s="999">
        <f t="shared" si="133"/>
        <v>0</v>
      </c>
      <c r="AQ172" s="1394"/>
      <c r="AR172" s="1394">
        <f t="shared" si="116"/>
        <v>0</v>
      </c>
      <c r="AS172" s="3343">
        <f t="shared" si="130"/>
        <v>0</v>
      </c>
      <c r="AT172" s="1719">
        <f t="shared" si="130"/>
        <v>0</v>
      </c>
      <c r="AU172" s="1719">
        <f t="shared" si="130"/>
        <v>0</v>
      </c>
      <c r="AV172" s="1719">
        <f t="shared" si="130"/>
        <v>0</v>
      </c>
      <c r="AW172" s="1719">
        <f t="shared" si="130"/>
        <v>0</v>
      </c>
      <c r="AX172" s="1719">
        <f t="shared" si="130"/>
        <v>0</v>
      </c>
      <c r="AY172" s="1719">
        <f t="shared" si="117"/>
        <v>0</v>
      </c>
      <c r="AZ172" s="3088">
        <f t="shared" si="118"/>
        <v>0</v>
      </c>
      <c r="BA172" s="3325"/>
      <c r="BB172" s="1432">
        <v>0</v>
      </c>
      <c r="BC172" s="1432">
        <v>0</v>
      </c>
      <c r="BD172" s="1432">
        <v>0</v>
      </c>
      <c r="BE172" s="1432">
        <v>0</v>
      </c>
      <c r="BF172" s="1432">
        <v>0</v>
      </c>
      <c r="BG172" s="1432">
        <f t="shared" si="119"/>
        <v>0</v>
      </c>
      <c r="BH172" s="891"/>
      <c r="BI172" s="891"/>
      <c r="BJ172" s="891"/>
      <c r="BK172" s="891">
        <f t="shared" si="134"/>
        <v>0</v>
      </c>
      <c r="BL172" s="1397"/>
      <c r="BM172" s="1397">
        <f t="shared" si="120"/>
        <v>0</v>
      </c>
      <c r="BN172" s="1432">
        <f t="shared" si="131"/>
        <v>0</v>
      </c>
      <c r="BO172" s="1432">
        <f t="shared" si="131"/>
        <v>0</v>
      </c>
      <c r="BP172" s="1432">
        <f t="shared" si="131"/>
        <v>0</v>
      </c>
      <c r="BQ172" s="1432">
        <f t="shared" si="131"/>
        <v>0</v>
      </c>
      <c r="BR172" s="1432">
        <f t="shared" si="132"/>
        <v>0</v>
      </c>
      <c r="BS172" s="1432">
        <f t="shared" si="121"/>
        <v>0</v>
      </c>
      <c r="BT172" s="891"/>
      <c r="BU172" s="891"/>
      <c r="CD172" s="3319">
        <v>0</v>
      </c>
      <c r="CE172" s="3319">
        <v>0</v>
      </c>
      <c r="CF172" s="3319">
        <v>0</v>
      </c>
      <c r="CG172" s="3319">
        <v>0</v>
      </c>
      <c r="CH172" s="3319">
        <v>0</v>
      </c>
      <c r="CI172" s="3319">
        <v>0</v>
      </c>
      <c r="CJ172" s="3319">
        <v>0</v>
      </c>
      <c r="CK172" s="3320"/>
      <c r="CL172" s="3321">
        <f t="shared" si="137"/>
        <v>0</v>
      </c>
      <c r="CM172" s="3321">
        <f t="shared" si="137"/>
        <v>0</v>
      </c>
      <c r="CN172" s="3321">
        <f t="shared" si="137"/>
        <v>0</v>
      </c>
      <c r="CO172" s="3321">
        <f t="shared" si="136"/>
        <v>0</v>
      </c>
      <c r="CP172" s="3321">
        <f t="shared" si="136"/>
        <v>0</v>
      </c>
      <c r="CQ172" s="3321">
        <f t="shared" si="136"/>
        <v>0</v>
      </c>
      <c r="CR172" s="3321">
        <f t="shared" si="136"/>
        <v>0</v>
      </c>
      <c r="CS172" s="3321"/>
      <c r="CT172" s="885">
        <v>0</v>
      </c>
      <c r="CU172" s="885">
        <v>0</v>
      </c>
      <c r="CV172" s="885">
        <v>0</v>
      </c>
      <c r="CW172" s="885">
        <v>0</v>
      </c>
      <c r="CX172" s="885">
        <v>0</v>
      </c>
      <c r="CY172" s="885">
        <v>0</v>
      </c>
      <c r="DB172" s="3321">
        <f t="shared" si="101"/>
        <v>0</v>
      </c>
      <c r="DC172" s="3321">
        <f t="shared" si="101"/>
        <v>0</v>
      </c>
      <c r="DD172" s="3321">
        <f t="shared" si="101"/>
        <v>0</v>
      </c>
      <c r="DE172" s="3321">
        <f t="shared" si="100"/>
        <v>0</v>
      </c>
      <c r="DF172" s="3321">
        <f t="shared" si="100"/>
        <v>0</v>
      </c>
      <c r="DG172" s="3321">
        <f t="shared" si="100"/>
        <v>0</v>
      </c>
      <c r="DH172" s="3321"/>
      <c r="DI172" s="885">
        <v>0</v>
      </c>
      <c r="DJ172" s="885">
        <v>0</v>
      </c>
      <c r="DK172" s="885">
        <v>0</v>
      </c>
      <c r="DL172" s="885">
        <v>0</v>
      </c>
      <c r="DM172" s="885">
        <v>0</v>
      </c>
      <c r="DP172" s="3321">
        <f t="shared" si="104"/>
        <v>0</v>
      </c>
      <c r="DQ172" s="3321">
        <f t="shared" si="104"/>
        <v>0</v>
      </c>
      <c r="DR172" s="3321">
        <f t="shared" si="104"/>
        <v>0</v>
      </c>
      <c r="DS172" s="3321">
        <f t="shared" si="104"/>
        <v>0</v>
      </c>
      <c r="DT172" s="3321">
        <f t="shared" si="104"/>
        <v>0</v>
      </c>
    </row>
    <row r="173" spans="1:124" ht="12.75" hidden="1" customHeight="1">
      <c r="A173" s="1165"/>
      <c r="B173" s="1491"/>
      <c r="C173" s="1492"/>
      <c r="D173" s="3385"/>
      <c r="E173" s="1432">
        <v>0</v>
      </c>
      <c r="F173" s="1432">
        <v>0</v>
      </c>
      <c r="G173" s="1432">
        <v>0</v>
      </c>
      <c r="H173" s="1432">
        <v>0</v>
      </c>
      <c r="I173" s="1432">
        <v>0</v>
      </c>
      <c r="J173" s="1432">
        <v>0</v>
      </c>
      <c r="K173" s="1432">
        <v>0</v>
      </c>
      <c r="L173" s="1432">
        <f t="shared" si="112"/>
        <v>0</v>
      </c>
      <c r="M173" s="1440"/>
      <c r="N173" s="1440"/>
      <c r="O173" s="1440"/>
      <c r="P173" s="1440"/>
      <c r="Q173" s="1440"/>
      <c r="R173" s="1440">
        <f t="shared" si="135"/>
        <v>0</v>
      </c>
      <c r="S173" s="1440"/>
      <c r="T173" s="1440">
        <f t="shared" si="113"/>
        <v>0</v>
      </c>
      <c r="U173" s="1951">
        <f t="shared" si="129"/>
        <v>0</v>
      </c>
      <c r="V173" s="891">
        <f t="shared" si="129"/>
        <v>0</v>
      </c>
      <c r="W173" s="891">
        <f t="shared" si="129"/>
        <v>0</v>
      </c>
      <c r="X173" s="891">
        <f t="shared" si="129"/>
        <v>0</v>
      </c>
      <c r="Y173" s="891">
        <f t="shared" si="129"/>
        <v>0</v>
      </c>
      <c r="Z173" s="891">
        <f t="shared" si="129"/>
        <v>0</v>
      </c>
      <c r="AA173" s="891">
        <f t="shared" si="129"/>
        <v>0</v>
      </c>
      <c r="AB173" s="1719">
        <f t="shared" si="114"/>
        <v>0</v>
      </c>
      <c r="AC173" s="1341"/>
      <c r="AD173" s="1717"/>
      <c r="AE173" s="1725">
        <v>0</v>
      </c>
      <c r="AF173" s="1725">
        <v>0</v>
      </c>
      <c r="AG173" s="1725">
        <v>0</v>
      </c>
      <c r="AH173" s="1725">
        <v>0</v>
      </c>
      <c r="AI173" s="1725">
        <v>0</v>
      </c>
      <c r="AJ173" s="1725">
        <v>0</v>
      </c>
      <c r="AK173" s="1725">
        <f t="shared" si="115"/>
        <v>0</v>
      </c>
      <c r="AL173" s="999"/>
      <c r="AM173" s="1394"/>
      <c r="AN173" s="999"/>
      <c r="AO173" s="999"/>
      <c r="AP173" s="999">
        <f t="shared" si="133"/>
        <v>0</v>
      </c>
      <c r="AQ173" s="1394"/>
      <c r="AR173" s="1394">
        <f t="shared" si="116"/>
        <v>0</v>
      </c>
      <c r="AS173" s="3343">
        <f t="shared" si="130"/>
        <v>0</v>
      </c>
      <c r="AT173" s="1719">
        <f t="shared" si="130"/>
        <v>0</v>
      </c>
      <c r="AU173" s="1719">
        <f t="shared" si="130"/>
        <v>0</v>
      </c>
      <c r="AV173" s="1719">
        <f t="shared" si="130"/>
        <v>0</v>
      </c>
      <c r="AW173" s="1719">
        <f t="shared" si="130"/>
        <v>0</v>
      </c>
      <c r="AX173" s="1719">
        <f t="shared" si="130"/>
        <v>0</v>
      </c>
      <c r="AY173" s="1719">
        <f t="shared" si="117"/>
        <v>0</v>
      </c>
      <c r="AZ173" s="3088">
        <f t="shared" si="118"/>
        <v>0</v>
      </c>
      <c r="BA173" s="3325"/>
      <c r="BB173" s="1432">
        <v>0</v>
      </c>
      <c r="BC173" s="1432">
        <v>0</v>
      </c>
      <c r="BD173" s="1432">
        <v>0</v>
      </c>
      <c r="BE173" s="1432">
        <v>0</v>
      </c>
      <c r="BF173" s="1432">
        <v>0</v>
      </c>
      <c r="BG173" s="1432">
        <f t="shared" si="119"/>
        <v>0</v>
      </c>
      <c r="BH173" s="891"/>
      <c r="BI173" s="891"/>
      <c r="BJ173" s="891"/>
      <c r="BK173" s="891">
        <f t="shared" si="134"/>
        <v>0</v>
      </c>
      <c r="BL173" s="1397"/>
      <c r="BM173" s="1397">
        <f t="shared" si="120"/>
        <v>0</v>
      </c>
      <c r="BN173" s="1432">
        <f t="shared" si="131"/>
        <v>0</v>
      </c>
      <c r="BO173" s="1432">
        <f t="shared" si="131"/>
        <v>0</v>
      </c>
      <c r="BP173" s="1432">
        <f t="shared" si="131"/>
        <v>0</v>
      </c>
      <c r="BQ173" s="1432">
        <f t="shared" si="131"/>
        <v>0</v>
      </c>
      <c r="BR173" s="1432">
        <f t="shared" si="132"/>
        <v>0</v>
      </c>
      <c r="BS173" s="1432">
        <f t="shared" si="121"/>
        <v>0</v>
      </c>
      <c r="BT173" s="891"/>
      <c r="BU173" s="891"/>
      <c r="CD173" s="3319">
        <v>0</v>
      </c>
      <c r="CE173" s="3319">
        <v>0</v>
      </c>
      <c r="CF173" s="3319">
        <v>0</v>
      </c>
      <c r="CG173" s="3319">
        <v>0</v>
      </c>
      <c r="CH173" s="3319">
        <v>0</v>
      </c>
      <c r="CI173" s="3319">
        <v>0</v>
      </c>
      <c r="CJ173" s="3319">
        <v>0</v>
      </c>
      <c r="CK173" s="3320"/>
      <c r="CL173" s="3321">
        <f t="shared" si="137"/>
        <v>0</v>
      </c>
      <c r="CM173" s="3321">
        <f t="shared" si="137"/>
        <v>0</v>
      </c>
      <c r="CN173" s="3321">
        <f t="shared" si="137"/>
        <v>0</v>
      </c>
      <c r="CO173" s="3321">
        <f t="shared" si="136"/>
        <v>0</v>
      </c>
      <c r="CP173" s="3321">
        <f t="shared" si="136"/>
        <v>0</v>
      </c>
      <c r="CQ173" s="3321">
        <f t="shared" si="136"/>
        <v>0</v>
      </c>
      <c r="CR173" s="3321">
        <f t="shared" si="136"/>
        <v>0</v>
      </c>
      <c r="CS173" s="3321"/>
      <c r="CT173" s="885">
        <v>0</v>
      </c>
      <c r="CU173" s="885">
        <v>0</v>
      </c>
      <c r="CV173" s="885">
        <v>0</v>
      </c>
      <c r="CW173" s="885">
        <v>0</v>
      </c>
      <c r="CX173" s="885">
        <v>0</v>
      </c>
      <c r="CY173" s="885">
        <v>0</v>
      </c>
      <c r="DB173" s="3321">
        <f t="shared" si="101"/>
        <v>0</v>
      </c>
      <c r="DC173" s="3321">
        <f t="shared" si="101"/>
        <v>0</v>
      </c>
      <c r="DD173" s="3321">
        <f t="shared" si="101"/>
        <v>0</v>
      </c>
      <c r="DE173" s="3321">
        <f t="shared" si="100"/>
        <v>0</v>
      </c>
      <c r="DF173" s="3321">
        <f t="shared" si="100"/>
        <v>0</v>
      </c>
      <c r="DG173" s="3321">
        <f t="shared" si="100"/>
        <v>0</v>
      </c>
      <c r="DH173" s="3321"/>
      <c r="DI173" s="885">
        <v>0</v>
      </c>
      <c r="DJ173" s="885">
        <v>0</v>
      </c>
      <c r="DK173" s="885">
        <v>0</v>
      </c>
      <c r="DL173" s="885">
        <v>0</v>
      </c>
      <c r="DM173" s="885">
        <v>0</v>
      </c>
      <c r="DP173" s="3321">
        <f t="shared" si="104"/>
        <v>0</v>
      </c>
      <c r="DQ173" s="3321">
        <f t="shared" si="104"/>
        <v>0</v>
      </c>
      <c r="DR173" s="3321">
        <f t="shared" si="104"/>
        <v>0</v>
      </c>
      <c r="DS173" s="3321">
        <f t="shared" si="104"/>
        <v>0</v>
      </c>
      <c r="DT173" s="3321">
        <f t="shared" si="104"/>
        <v>0</v>
      </c>
    </row>
    <row r="174" spans="1:124" ht="12.75" hidden="1" customHeight="1">
      <c r="A174" s="1165"/>
      <c r="B174" s="1491"/>
      <c r="C174" s="1492"/>
      <c r="D174" s="3385"/>
      <c r="E174" s="1432">
        <v>0</v>
      </c>
      <c r="F174" s="1432">
        <v>0</v>
      </c>
      <c r="G174" s="1432">
        <v>0</v>
      </c>
      <c r="H174" s="1432">
        <v>0</v>
      </c>
      <c r="I174" s="1432">
        <v>0</v>
      </c>
      <c r="J174" s="1432">
        <v>0</v>
      </c>
      <c r="K174" s="1432">
        <v>0</v>
      </c>
      <c r="L174" s="1432">
        <f t="shared" si="112"/>
        <v>0</v>
      </c>
      <c r="M174" s="1440"/>
      <c r="N174" s="1440"/>
      <c r="O174" s="1440"/>
      <c r="P174" s="1440"/>
      <c r="Q174" s="1440"/>
      <c r="R174" s="1440">
        <f t="shared" si="135"/>
        <v>0</v>
      </c>
      <c r="S174" s="1440"/>
      <c r="T174" s="1440">
        <f t="shared" si="113"/>
        <v>0</v>
      </c>
      <c r="U174" s="1951">
        <f t="shared" si="129"/>
        <v>0</v>
      </c>
      <c r="V174" s="891">
        <f t="shared" si="129"/>
        <v>0</v>
      </c>
      <c r="W174" s="891">
        <f t="shared" si="129"/>
        <v>0</v>
      </c>
      <c r="X174" s="891">
        <f t="shared" si="129"/>
        <v>0</v>
      </c>
      <c r="Y174" s="891">
        <f t="shared" si="129"/>
        <v>0</v>
      </c>
      <c r="Z174" s="891">
        <f t="shared" si="129"/>
        <v>0</v>
      </c>
      <c r="AA174" s="891">
        <f t="shared" si="129"/>
        <v>0</v>
      </c>
      <c r="AB174" s="1719">
        <f t="shared" si="114"/>
        <v>0</v>
      </c>
      <c r="AC174" s="1341"/>
      <c r="AD174" s="1717"/>
      <c r="AE174" s="1725">
        <v>0</v>
      </c>
      <c r="AF174" s="1725">
        <v>0</v>
      </c>
      <c r="AG174" s="1725">
        <v>0</v>
      </c>
      <c r="AH174" s="1725">
        <v>0</v>
      </c>
      <c r="AI174" s="1725">
        <v>0</v>
      </c>
      <c r="AJ174" s="1725">
        <v>0</v>
      </c>
      <c r="AK174" s="1725">
        <f t="shared" si="115"/>
        <v>0</v>
      </c>
      <c r="AL174" s="999"/>
      <c r="AM174" s="1394"/>
      <c r="AN174" s="999"/>
      <c r="AO174" s="999"/>
      <c r="AP174" s="999">
        <f t="shared" si="133"/>
        <v>0</v>
      </c>
      <c r="AQ174" s="1394"/>
      <c r="AR174" s="1394">
        <f t="shared" si="116"/>
        <v>0</v>
      </c>
      <c r="AS174" s="3343">
        <f t="shared" si="130"/>
        <v>0</v>
      </c>
      <c r="AT174" s="1719">
        <f t="shared" si="130"/>
        <v>0</v>
      </c>
      <c r="AU174" s="1719">
        <f t="shared" si="130"/>
        <v>0</v>
      </c>
      <c r="AV174" s="1719">
        <f t="shared" si="130"/>
        <v>0</v>
      </c>
      <c r="AW174" s="1719">
        <f t="shared" si="130"/>
        <v>0</v>
      </c>
      <c r="AX174" s="1719">
        <f t="shared" si="130"/>
        <v>0</v>
      </c>
      <c r="AY174" s="1719">
        <f t="shared" si="117"/>
        <v>0</v>
      </c>
      <c r="AZ174" s="3088">
        <f t="shared" si="118"/>
        <v>0</v>
      </c>
      <c r="BA174" s="3325"/>
      <c r="BB174" s="1432">
        <v>0</v>
      </c>
      <c r="BC174" s="1432">
        <v>0</v>
      </c>
      <c r="BD174" s="1432">
        <v>0</v>
      </c>
      <c r="BE174" s="1432">
        <v>0</v>
      </c>
      <c r="BF174" s="1432">
        <v>0</v>
      </c>
      <c r="BG174" s="1432">
        <f t="shared" si="119"/>
        <v>0</v>
      </c>
      <c r="BH174" s="891"/>
      <c r="BI174" s="891"/>
      <c r="BJ174" s="891"/>
      <c r="BK174" s="891">
        <f t="shared" si="134"/>
        <v>0</v>
      </c>
      <c r="BL174" s="1397"/>
      <c r="BM174" s="1397">
        <f t="shared" si="120"/>
        <v>0</v>
      </c>
      <c r="BN174" s="1432">
        <f t="shared" si="131"/>
        <v>0</v>
      </c>
      <c r="BO174" s="1432">
        <f t="shared" si="131"/>
        <v>0</v>
      </c>
      <c r="BP174" s="1432">
        <f t="shared" si="131"/>
        <v>0</v>
      </c>
      <c r="BQ174" s="1432">
        <f t="shared" si="131"/>
        <v>0</v>
      </c>
      <c r="BR174" s="1432">
        <f t="shared" si="132"/>
        <v>0</v>
      </c>
      <c r="BS174" s="1432">
        <f t="shared" si="121"/>
        <v>0</v>
      </c>
      <c r="BT174" s="891"/>
      <c r="BU174" s="891"/>
      <c r="CD174" s="3319">
        <v>0</v>
      </c>
      <c r="CE174" s="3319">
        <v>0</v>
      </c>
      <c r="CF174" s="3319">
        <v>0</v>
      </c>
      <c r="CG174" s="3319">
        <v>0</v>
      </c>
      <c r="CH174" s="3319">
        <v>0</v>
      </c>
      <c r="CI174" s="3319">
        <v>0</v>
      </c>
      <c r="CJ174" s="3319">
        <v>0</v>
      </c>
      <c r="CK174" s="3320"/>
      <c r="CL174" s="3321">
        <f t="shared" si="137"/>
        <v>0</v>
      </c>
      <c r="CM174" s="3321">
        <f t="shared" si="137"/>
        <v>0</v>
      </c>
      <c r="CN174" s="3321">
        <f t="shared" si="137"/>
        <v>0</v>
      </c>
      <c r="CO174" s="3321">
        <f t="shared" si="136"/>
        <v>0</v>
      </c>
      <c r="CP174" s="3321">
        <f t="shared" si="136"/>
        <v>0</v>
      </c>
      <c r="CQ174" s="3321">
        <f t="shared" si="136"/>
        <v>0</v>
      </c>
      <c r="CR174" s="3321">
        <f t="shared" si="136"/>
        <v>0</v>
      </c>
      <c r="CS174" s="3321"/>
      <c r="CT174" s="885">
        <v>0</v>
      </c>
      <c r="CU174" s="885">
        <v>0</v>
      </c>
      <c r="CV174" s="885">
        <v>0</v>
      </c>
      <c r="CW174" s="885">
        <v>0</v>
      </c>
      <c r="CX174" s="885">
        <v>0</v>
      </c>
      <c r="CY174" s="885">
        <v>0</v>
      </c>
      <c r="DB174" s="3321">
        <f t="shared" si="101"/>
        <v>0</v>
      </c>
      <c r="DC174" s="3321">
        <f t="shared" si="101"/>
        <v>0</v>
      </c>
      <c r="DD174" s="3321">
        <f t="shared" si="101"/>
        <v>0</v>
      </c>
      <c r="DE174" s="3321">
        <f t="shared" si="100"/>
        <v>0</v>
      </c>
      <c r="DF174" s="3321">
        <f t="shared" si="100"/>
        <v>0</v>
      </c>
      <c r="DG174" s="3321">
        <f t="shared" si="100"/>
        <v>0</v>
      </c>
      <c r="DH174" s="3321"/>
      <c r="DI174" s="885">
        <v>0</v>
      </c>
      <c r="DJ174" s="885">
        <v>0</v>
      </c>
      <c r="DK174" s="885">
        <v>0</v>
      </c>
      <c r="DL174" s="885">
        <v>0</v>
      </c>
      <c r="DM174" s="885">
        <v>0</v>
      </c>
      <c r="DP174" s="3321">
        <f t="shared" si="104"/>
        <v>0</v>
      </c>
      <c r="DQ174" s="3321">
        <f t="shared" si="104"/>
        <v>0</v>
      </c>
      <c r="DR174" s="3321">
        <f t="shared" si="104"/>
        <v>0</v>
      </c>
      <c r="DS174" s="3321">
        <f t="shared" si="104"/>
        <v>0</v>
      </c>
      <c r="DT174" s="3321">
        <f t="shared" si="104"/>
        <v>0</v>
      </c>
    </row>
    <row r="175" spans="1:124" ht="12.75" hidden="1" customHeight="1">
      <c r="A175" s="1165"/>
      <c r="B175" s="1491"/>
      <c r="C175" s="1492"/>
      <c r="D175" s="3385"/>
      <c r="E175" s="1432">
        <v>0</v>
      </c>
      <c r="F175" s="1432">
        <v>0</v>
      </c>
      <c r="G175" s="1432">
        <v>0</v>
      </c>
      <c r="H175" s="1432">
        <v>0</v>
      </c>
      <c r="I175" s="1432">
        <v>0</v>
      </c>
      <c r="J175" s="1432">
        <v>0</v>
      </c>
      <c r="K175" s="1432">
        <v>0</v>
      </c>
      <c r="L175" s="1432">
        <f t="shared" si="112"/>
        <v>0</v>
      </c>
      <c r="M175" s="1440"/>
      <c r="N175" s="1440"/>
      <c r="O175" s="1440"/>
      <c r="P175" s="1440"/>
      <c r="Q175" s="1440"/>
      <c r="R175" s="1440">
        <f t="shared" si="135"/>
        <v>0</v>
      </c>
      <c r="S175" s="1440"/>
      <c r="T175" s="1440">
        <f t="shared" si="113"/>
        <v>0</v>
      </c>
      <c r="U175" s="1951">
        <f t="shared" ref="U175:AA178" si="138">E175+M175</f>
        <v>0</v>
      </c>
      <c r="V175" s="891">
        <f t="shared" si="138"/>
        <v>0</v>
      </c>
      <c r="W175" s="891">
        <f t="shared" si="138"/>
        <v>0</v>
      </c>
      <c r="X175" s="891">
        <f t="shared" si="138"/>
        <v>0</v>
      </c>
      <c r="Y175" s="891">
        <f t="shared" si="138"/>
        <v>0</v>
      </c>
      <c r="Z175" s="891">
        <f t="shared" si="138"/>
        <v>0</v>
      </c>
      <c r="AA175" s="891">
        <f t="shared" si="138"/>
        <v>0</v>
      </c>
      <c r="AB175" s="1719">
        <f t="shared" si="114"/>
        <v>0</v>
      </c>
      <c r="AC175" s="1341"/>
      <c r="AD175" s="1717"/>
      <c r="AE175" s="1725">
        <v>0</v>
      </c>
      <c r="AF175" s="1725">
        <v>0</v>
      </c>
      <c r="AG175" s="1725">
        <v>0</v>
      </c>
      <c r="AH175" s="1725">
        <v>0</v>
      </c>
      <c r="AI175" s="1725">
        <v>0</v>
      </c>
      <c r="AJ175" s="1725">
        <v>0</v>
      </c>
      <c r="AK175" s="1725">
        <f t="shared" si="115"/>
        <v>0</v>
      </c>
      <c r="AL175" s="999"/>
      <c r="AM175" s="1394"/>
      <c r="AN175" s="999"/>
      <c r="AO175" s="999"/>
      <c r="AP175" s="999">
        <f t="shared" si="133"/>
        <v>0</v>
      </c>
      <c r="AQ175" s="1394"/>
      <c r="AR175" s="1394">
        <f t="shared" si="116"/>
        <v>0</v>
      </c>
      <c r="AS175" s="3343">
        <f t="shared" si="130"/>
        <v>0</v>
      </c>
      <c r="AT175" s="1719">
        <f t="shared" si="130"/>
        <v>0</v>
      </c>
      <c r="AU175" s="1719">
        <f t="shared" si="130"/>
        <v>0</v>
      </c>
      <c r="AV175" s="1719">
        <f t="shared" si="130"/>
        <v>0</v>
      </c>
      <c r="AW175" s="1719">
        <f t="shared" si="130"/>
        <v>0</v>
      </c>
      <c r="AX175" s="1719">
        <f t="shared" si="130"/>
        <v>0</v>
      </c>
      <c r="AY175" s="1719">
        <f t="shared" si="117"/>
        <v>0</v>
      </c>
      <c r="AZ175" s="3088">
        <f t="shared" si="118"/>
        <v>0</v>
      </c>
      <c r="BA175" s="3325"/>
      <c r="BB175" s="1432">
        <v>0</v>
      </c>
      <c r="BC175" s="1432">
        <v>0</v>
      </c>
      <c r="BD175" s="1432">
        <v>0</v>
      </c>
      <c r="BE175" s="1432">
        <v>0</v>
      </c>
      <c r="BF175" s="1432">
        <v>0</v>
      </c>
      <c r="BG175" s="1432">
        <f t="shared" si="119"/>
        <v>0</v>
      </c>
      <c r="BH175" s="891"/>
      <c r="BI175" s="891"/>
      <c r="BJ175" s="891"/>
      <c r="BK175" s="891">
        <f t="shared" si="134"/>
        <v>0</v>
      </c>
      <c r="BL175" s="1397"/>
      <c r="BM175" s="1397">
        <f t="shared" si="120"/>
        <v>0</v>
      </c>
      <c r="BN175" s="1432">
        <f t="shared" si="131"/>
        <v>0</v>
      </c>
      <c r="BO175" s="1432">
        <f t="shared" si="131"/>
        <v>0</v>
      </c>
      <c r="BP175" s="1432">
        <f t="shared" si="131"/>
        <v>0</v>
      </c>
      <c r="BQ175" s="1432">
        <f t="shared" si="131"/>
        <v>0</v>
      </c>
      <c r="BR175" s="1432">
        <f t="shared" si="132"/>
        <v>0</v>
      </c>
      <c r="BS175" s="1432">
        <f t="shared" si="121"/>
        <v>0</v>
      </c>
      <c r="BT175" s="891"/>
      <c r="BU175" s="891"/>
      <c r="CD175" s="3319">
        <v>0</v>
      </c>
      <c r="CE175" s="3319">
        <v>0</v>
      </c>
      <c r="CF175" s="3319">
        <v>0</v>
      </c>
      <c r="CG175" s="3319">
        <v>0</v>
      </c>
      <c r="CH175" s="3319">
        <v>0</v>
      </c>
      <c r="CI175" s="3319">
        <v>0</v>
      </c>
      <c r="CJ175" s="3319">
        <v>0</v>
      </c>
      <c r="CK175" s="3320"/>
      <c r="CL175" s="3321">
        <f t="shared" si="137"/>
        <v>0</v>
      </c>
      <c r="CM175" s="3321">
        <f t="shared" si="137"/>
        <v>0</v>
      </c>
      <c r="CN175" s="3321">
        <f t="shared" si="137"/>
        <v>0</v>
      </c>
      <c r="CO175" s="3321">
        <f t="shared" si="136"/>
        <v>0</v>
      </c>
      <c r="CP175" s="3321">
        <f t="shared" si="136"/>
        <v>0</v>
      </c>
      <c r="CQ175" s="3321">
        <f t="shared" si="136"/>
        <v>0</v>
      </c>
      <c r="CR175" s="3321">
        <f t="shared" si="136"/>
        <v>0</v>
      </c>
      <c r="CS175" s="3321"/>
      <c r="CT175" s="885">
        <v>0</v>
      </c>
      <c r="CU175" s="885">
        <v>0</v>
      </c>
      <c r="CV175" s="885">
        <v>0</v>
      </c>
      <c r="CW175" s="885">
        <v>0</v>
      </c>
      <c r="CX175" s="885">
        <v>0</v>
      </c>
      <c r="CY175" s="885">
        <v>0</v>
      </c>
      <c r="DB175" s="3321">
        <f t="shared" si="101"/>
        <v>0</v>
      </c>
      <c r="DC175" s="3321">
        <f t="shared" si="101"/>
        <v>0</v>
      </c>
      <c r="DD175" s="3321">
        <f t="shared" si="101"/>
        <v>0</v>
      </c>
      <c r="DE175" s="3321">
        <f t="shared" si="100"/>
        <v>0</v>
      </c>
      <c r="DF175" s="3321">
        <f t="shared" si="100"/>
        <v>0</v>
      </c>
      <c r="DG175" s="3321">
        <f t="shared" si="100"/>
        <v>0</v>
      </c>
      <c r="DH175" s="3321"/>
      <c r="DI175" s="885">
        <v>0</v>
      </c>
      <c r="DJ175" s="885">
        <v>0</v>
      </c>
      <c r="DK175" s="885">
        <v>0</v>
      </c>
      <c r="DL175" s="885">
        <v>0</v>
      </c>
      <c r="DM175" s="885">
        <v>0</v>
      </c>
      <c r="DP175" s="3321">
        <f t="shared" si="104"/>
        <v>0</v>
      </c>
      <c r="DQ175" s="3321">
        <f t="shared" si="104"/>
        <v>0</v>
      </c>
      <c r="DR175" s="3321">
        <f t="shared" si="104"/>
        <v>0</v>
      </c>
      <c r="DS175" s="3321">
        <f t="shared" si="104"/>
        <v>0</v>
      </c>
      <c r="DT175" s="3321">
        <f t="shared" si="104"/>
        <v>0</v>
      </c>
    </row>
    <row r="176" spans="1:124" hidden="1">
      <c r="A176" s="1165"/>
      <c r="B176" s="1491"/>
      <c r="C176" s="1492"/>
      <c r="D176" s="3385"/>
      <c r="E176" s="1432">
        <v>0</v>
      </c>
      <c r="F176" s="1432">
        <v>0</v>
      </c>
      <c r="G176" s="1432">
        <v>0</v>
      </c>
      <c r="H176" s="1432">
        <v>0</v>
      </c>
      <c r="I176" s="1432">
        <v>0</v>
      </c>
      <c r="J176" s="1432">
        <v>0</v>
      </c>
      <c r="K176" s="1432">
        <v>0</v>
      </c>
      <c r="L176" s="1432">
        <f t="shared" si="112"/>
        <v>0</v>
      </c>
      <c r="M176" s="1440"/>
      <c r="N176" s="1440"/>
      <c r="O176" s="1440"/>
      <c r="P176" s="1440"/>
      <c r="Q176" s="1440"/>
      <c r="R176" s="1440">
        <f t="shared" si="135"/>
        <v>0</v>
      </c>
      <c r="S176" s="1440"/>
      <c r="T176" s="1440">
        <f t="shared" si="113"/>
        <v>0</v>
      </c>
      <c r="U176" s="1951">
        <f t="shared" si="138"/>
        <v>0</v>
      </c>
      <c r="V176" s="891">
        <f t="shared" si="138"/>
        <v>0</v>
      </c>
      <c r="W176" s="891">
        <f t="shared" si="138"/>
        <v>0</v>
      </c>
      <c r="X176" s="891">
        <f t="shared" si="138"/>
        <v>0</v>
      </c>
      <c r="Y176" s="891">
        <f t="shared" si="138"/>
        <v>0</v>
      </c>
      <c r="Z176" s="891">
        <f t="shared" si="138"/>
        <v>0</v>
      </c>
      <c r="AA176" s="891">
        <f t="shared" si="138"/>
        <v>0</v>
      </c>
      <c r="AB176" s="1719">
        <f t="shared" si="114"/>
        <v>0</v>
      </c>
      <c r="AC176" s="1341"/>
      <c r="AD176" s="1717"/>
      <c r="AE176" s="1725">
        <v>0</v>
      </c>
      <c r="AF176" s="1725">
        <v>0</v>
      </c>
      <c r="AG176" s="1725">
        <v>0</v>
      </c>
      <c r="AH176" s="1725">
        <v>0</v>
      </c>
      <c r="AI176" s="1725">
        <v>0</v>
      </c>
      <c r="AJ176" s="1725">
        <v>0</v>
      </c>
      <c r="AK176" s="1725">
        <f t="shared" si="115"/>
        <v>0</v>
      </c>
      <c r="AL176" s="999"/>
      <c r="AM176" s="1394"/>
      <c r="AN176" s="999"/>
      <c r="AO176" s="999"/>
      <c r="AP176" s="999">
        <f t="shared" si="133"/>
        <v>0</v>
      </c>
      <c r="AQ176" s="1394"/>
      <c r="AR176" s="1394">
        <f t="shared" si="116"/>
        <v>0</v>
      </c>
      <c r="AS176" s="3343">
        <f t="shared" si="130"/>
        <v>0</v>
      </c>
      <c r="AT176" s="1719">
        <f t="shared" si="130"/>
        <v>0</v>
      </c>
      <c r="AU176" s="1719">
        <f t="shared" si="130"/>
        <v>0</v>
      </c>
      <c r="AV176" s="1719">
        <f t="shared" si="130"/>
        <v>0</v>
      </c>
      <c r="AW176" s="1719">
        <f t="shared" si="130"/>
        <v>0</v>
      </c>
      <c r="AX176" s="1719">
        <f t="shared" si="130"/>
        <v>0</v>
      </c>
      <c r="AY176" s="1719">
        <f t="shared" si="117"/>
        <v>0</v>
      </c>
      <c r="AZ176" s="3088">
        <f t="shared" si="118"/>
        <v>0</v>
      </c>
      <c r="BA176" s="3325"/>
      <c r="BB176" s="1432">
        <v>0</v>
      </c>
      <c r="BC176" s="1432">
        <v>0</v>
      </c>
      <c r="BD176" s="1432">
        <v>0</v>
      </c>
      <c r="BE176" s="1432">
        <v>0</v>
      </c>
      <c r="BF176" s="1432">
        <v>0</v>
      </c>
      <c r="BG176" s="1432">
        <f t="shared" si="119"/>
        <v>0</v>
      </c>
      <c r="BH176" s="891"/>
      <c r="BI176" s="891"/>
      <c r="BJ176" s="891"/>
      <c r="BK176" s="891">
        <f t="shared" si="134"/>
        <v>0</v>
      </c>
      <c r="BL176" s="1397"/>
      <c r="BM176" s="1397">
        <f t="shared" si="120"/>
        <v>0</v>
      </c>
      <c r="BN176" s="1432">
        <f t="shared" si="131"/>
        <v>0</v>
      </c>
      <c r="BO176" s="1432">
        <f t="shared" si="131"/>
        <v>0</v>
      </c>
      <c r="BP176" s="1432">
        <f t="shared" si="131"/>
        <v>0</v>
      </c>
      <c r="BQ176" s="1432">
        <f t="shared" si="131"/>
        <v>0</v>
      </c>
      <c r="BR176" s="1432">
        <f t="shared" si="132"/>
        <v>0</v>
      </c>
      <c r="BS176" s="1432">
        <f t="shared" si="121"/>
        <v>0</v>
      </c>
      <c r="BT176" s="891"/>
      <c r="BU176" s="891"/>
      <c r="CD176" s="3319">
        <v>0</v>
      </c>
      <c r="CE176" s="3319">
        <v>0</v>
      </c>
      <c r="CF176" s="3319">
        <v>0</v>
      </c>
      <c r="CG176" s="3319">
        <v>0</v>
      </c>
      <c r="CH176" s="3319">
        <v>0</v>
      </c>
      <c r="CI176" s="3319">
        <v>0</v>
      </c>
      <c r="CJ176" s="3319">
        <v>0</v>
      </c>
      <c r="CK176" s="3320"/>
      <c r="CL176" s="3321">
        <f t="shared" si="137"/>
        <v>0</v>
      </c>
      <c r="CM176" s="3321">
        <f t="shared" si="137"/>
        <v>0</v>
      </c>
      <c r="CN176" s="3321">
        <f t="shared" si="137"/>
        <v>0</v>
      </c>
      <c r="CO176" s="3321">
        <f t="shared" si="136"/>
        <v>0</v>
      </c>
      <c r="CP176" s="3321">
        <f t="shared" si="136"/>
        <v>0</v>
      </c>
      <c r="CQ176" s="3321">
        <f t="shared" si="136"/>
        <v>0</v>
      </c>
      <c r="CR176" s="3321">
        <f t="shared" si="136"/>
        <v>0</v>
      </c>
      <c r="CS176" s="3321"/>
      <c r="CT176" s="885">
        <v>0</v>
      </c>
      <c r="CU176" s="885">
        <v>0</v>
      </c>
      <c r="CV176" s="885">
        <v>0</v>
      </c>
      <c r="CW176" s="885">
        <v>0</v>
      </c>
      <c r="CX176" s="885">
        <v>0</v>
      </c>
      <c r="CY176" s="885">
        <v>0</v>
      </c>
      <c r="DB176" s="3321">
        <f t="shared" si="101"/>
        <v>0</v>
      </c>
      <c r="DC176" s="3321">
        <f t="shared" si="101"/>
        <v>0</v>
      </c>
      <c r="DD176" s="3321">
        <f t="shared" si="101"/>
        <v>0</v>
      </c>
      <c r="DE176" s="3321">
        <f t="shared" si="100"/>
        <v>0</v>
      </c>
      <c r="DF176" s="3321">
        <f t="shared" si="100"/>
        <v>0</v>
      </c>
      <c r="DG176" s="3321">
        <f t="shared" si="100"/>
        <v>0</v>
      </c>
      <c r="DH176" s="3321"/>
      <c r="DI176" s="885">
        <v>0</v>
      </c>
      <c r="DJ176" s="885">
        <v>0</v>
      </c>
      <c r="DK176" s="885">
        <v>0</v>
      </c>
      <c r="DL176" s="885">
        <v>0</v>
      </c>
      <c r="DM176" s="885">
        <v>0</v>
      </c>
      <c r="DP176" s="3321">
        <f t="shared" si="104"/>
        <v>0</v>
      </c>
      <c r="DQ176" s="3321">
        <f t="shared" si="104"/>
        <v>0</v>
      </c>
      <c r="DR176" s="3321">
        <f t="shared" si="104"/>
        <v>0</v>
      </c>
      <c r="DS176" s="3321">
        <f t="shared" si="104"/>
        <v>0</v>
      </c>
      <c r="DT176" s="3321">
        <f t="shared" si="104"/>
        <v>0</v>
      </c>
    </row>
    <row r="177" spans="1:124" ht="18" hidden="1" customHeight="1">
      <c r="A177" s="911">
        <v>12</v>
      </c>
      <c r="B177" s="1491"/>
      <c r="C177" s="1368" t="s">
        <v>748</v>
      </c>
      <c r="D177" s="3385"/>
      <c r="E177" s="1432">
        <v>0</v>
      </c>
      <c r="F177" s="1432">
        <v>0</v>
      </c>
      <c r="G177" s="1432">
        <v>0</v>
      </c>
      <c r="H177" s="1432">
        <v>0</v>
      </c>
      <c r="I177" s="1432">
        <v>0</v>
      </c>
      <c r="J177" s="1432">
        <v>0</v>
      </c>
      <c r="K177" s="1432">
        <v>0</v>
      </c>
      <c r="L177" s="1432">
        <f t="shared" si="112"/>
        <v>0</v>
      </c>
      <c r="M177" s="1440"/>
      <c r="N177" s="1440"/>
      <c r="O177" s="1440"/>
      <c r="P177" s="1440"/>
      <c r="Q177" s="1440"/>
      <c r="R177" s="1440">
        <f t="shared" si="135"/>
        <v>0</v>
      </c>
      <c r="S177" s="1440"/>
      <c r="T177" s="1440">
        <f t="shared" si="113"/>
        <v>0</v>
      </c>
      <c r="U177" s="1951">
        <f t="shared" si="138"/>
        <v>0</v>
      </c>
      <c r="V177" s="891">
        <f t="shared" si="138"/>
        <v>0</v>
      </c>
      <c r="W177" s="891">
        <f t="shared" si="138"/>
        <v>0</v>
      </c>
      <c r="X177" s="891">
        <f t="shared" si="138"/>
        <v>0</v>
      </c>
      <c r="Y177" s="891">
        <f t="shared" si="138"/>
        <v>0</v>
      </c>
      <c r="Z177" s="891">
        <f t="shared" si="138"/>
        <v>0</v>
      </c>
      <c r="AA177" s="891">
        <f t="shared" si="138"/>
        <v>0</v>
      </c>
      <c r="AB177" s="1719">
        <f t="shared" si="114"/>
        <v>0</v>
      </c>
      <c r="AC177" s="1341"/>
      <c r="AD177" s="1717"/>
      <c r="AE177" s="1725">
        <v>0</v>
      </c>
      <c r="AF177" s="1725">
        <v>0</v>
      </c>
      <c r="AG177" s="1725">
        <v>0</v>
      </c>
      <c r="AH177" s="1725">
        <v>0</v>
      </c>
      <c r="AI177" s="1725">
        <v>0</v>
      </c>
      <c r="AJ177" s="1725">
        <v>0</v>
      </c>
      <c r="AK177" s="1725">
        <f t="shared" si="115"/>
        <v>0</v>
      </c>
      <c r="AL177" s="999"/>
      <c r="AM177" s="999"/>
      <c r="AN177" s="999"/>
      <c r="AO177" s="999"/>
      <c r="AP177" s="999">
        <f t="shared" si="133"/>
        <v>0</v>
      </c>
      <c r="AQ177" s="1394"/>
      <c r="AR177" s="1394">
        <f t="shared" si="116"/>
        <v>0</v>
      </c>
      <c r="AS177" s="3343">
        <f t="shared" si="130"/>
        <v>0</v>
      </c>
      <c r="AT177" s="1719">
        <f t="shared" si="130"/>
        <v>0</v>
      </c>
      <c r="AU177" s="1719">
        <f t="shared" si="130"/>
        <v>0</v>
      </c>
      <c r="AV177" s="1719">
        <f t="shared" si="130"/>
        <v>0</v>
      </c>
      <c r="AW177" s="1719">
        <f t="shared" si="130"/>
        <v>0</v>
      </c>
      <c r="AX177" s="1719">
        <f t="shared" si="130"/>
        <v>0</v>
      </c>
      <c r="AY177" s="1719">
        <f t="shared" si="117"/>
        <v>0</v>
      </c>
      <c r="AZ177" s="3088">
        <f t="shared" si="118"/>
        <v>0</v>
      </c>
      <c r="BA177" s="3325"/>
      <c r="BB177" s="1432">
        <v>0</v>
      </c>
      <c r="BC177" s="1432">
        <v>0</v>
      </c>
      <c r="BD177" s="1432">
        <v>0</v>
      </c>
      <c r="BE177" s="1432">
        <v>0</v>
      </c>
      <c r="BF177" s="1432">
        <v>0</v>
      </c>
      <c r="BG177" s="1432">
        <f t="shared" si="119"/>
        <v>0</v>
      </c>
      <c r="BH177" s="891"/>
      <c r="BI177" s="891"/>
      <c r="BJ177" s="891"/>
      <c r="BK177" s="891">
        <f t="shared" si="134"/>
        <v>0</v>
      </c>
      <c r="BL177" s="1397"/>
      <c r="BM177" s="1397">
        <f t="shared" si="120"/>
        <v>0</v>
      </c>
      <c r="BN177" s="1432">
        <f t="shared" si="131"/>
        <v>0</v>
      </c>
      <c r="BO177" s="1432">
        <f t="shared" si="131"/>
        <v>0</v>
      </c>
      <c r="BP177" s="1432">
        <f t="shared" si="131"/>
        <v>0</v>
      </c>
      <c r="BQ177" s="1432">
        <f t="shared" si="131"/>
        <v>0</v>
      </c>
      <c r="BR177" s="1432">
        <f t="shared" si="132"/>
        <v>0</v>
      </c>
      <c r="BS177" s="1432">
        <f t="shared" si="121"/>
        <v>0</v>
      </c>
      <c r="BT177" s="891"/>
      <c r="BU177" s="891"/>
      <c r="CD177" s="3319">
        <v>0</v>
      </c>
      <c r="CE177" s="3319">
        <v>0</v>
      </c>
      <c r="CF177" s="3319">
        <v>0</v>
      </c>
      <c r="CG177" s="3319">
        <v>0</v>
      </c>
      <c r="CH177" s="3319">
        <v>0</v>
      </c>
      <c r="CI177" s="3319">
        <v>0</v>
      </c>
      <c r="CJ177" s="3319">
        <v>0</v>
      </c>
      <c r="CK177" s="3320"/>
      <c r="CL177" s="3321">
        <f t="shared" si="137"/>
        <v>0</v>
      </c>
      <c r="CM177" s="3321">
        <f t="shared" si="137"/>
        <v>0</v>
      </c>
      <c r="CN177" s="3321">
        <f t="shared" si="137"/>
        <v>0</v>
      </c>
      <c r="CO177" s="3321">
        <f t="shared" si="136"/>
        <v>0</v>
      </c>
      <c r="CP177" s="3321">
        <f t="shared" si="136"/>
        <v>0</v>
      </c>
      <c r="CQ177" s="3321">
        <f t="shared" si="136"/>
        <v>0</v>
      </c>
      <c r="CR177" s="3321">
        <f t="shared" si="136"/>
        <v>0</v>
      </c>
      <c r="CS177" s="3321"/>
      <c r="CT177" s="885">
        <v>0</v>
      </c>
      <c r="CU177" s="885">
        <v>0</v>
      </c>
      <c r="CV177" s="885">
        <v>0</v>
      </c>
      <c r="CW177" s="885">
        <v>0</v>
      </c>
      <c r="CX177" s="885">
        <v>0</v>
      </c>
      <c r="CY177" s="885">
        <v>0</v>
      </c>
      <c r="DB177" s="3321">
        <f t="shared" si="101"/>
        <v>0</v>
      </c>
      <c r="DC177" s="3321">
        <f t="shared" si="101"/>
        <v>0</v>
      </c>
      <c r="DD177" s="3321">
        <f t="shared" si="101"/>
        <v>0</v>
      </c>
      <c r="DE177" s="3321">
        <f t="shared" si="100"/>
        <v>0</v>
      </c>
      <c r="DF177" s="3321">
        <f t="shared" si="100"/>
        <v>0</v>
      </c>
      <c r="DG177" s="3321">
        <f t="shared" si="100"/>
        <v>0</v>
      </c>
      <c r="DH177" s="3321"/>
      <c r="DI177" s="885">
        <v>0</v>
      </c>
      <c r="DJ177" s="885">
        <v>0</v>
      </c>
      <c r="DK177" s="885">
        <v>0</v>
      </c>
      <c r="DL177" s="885">
        <v>0</v>
      </c>
      <c r="DM177" s="885">
        <v>0</v>
      </c>
      <c r="DP177" s="3321">
        <f t="shared" si="104"/>
        <v>0</v>
      </c>
      <c r="DQ177" s="3321">
        <f t="shared" si="104"/>
        <v>0</v>
      </c>
      <c r="DR177" s="3321">
        <f t="shared" si="104"/>
        <v>0</v>
      </c>
      <c r="DS177" s="3321">
        <f t="shared" si="104"/>
        <v>0</v>
      </c>
      <c r="DT177" s="3321">
        <f t="shared" si="104"/>
        <v>0</v>
      </c>
    </row>
    <row r="178" spans="1:124" ht="23.25" hidden="1" customHeight="1">
      <c r="A178" s="1170"/>
      <c r="B178" s="1494"/>
      <c r="C178" s="1368" t="s">
        <v>747</v>
      </c>
      <c r="D178" s="3388"/>
      <c r="E178" s="1372">
        <v>0</v>
      </c>
      <c r="F178" s="1388">
        <v>0</v>
      </c>
      <c r="G178" s="1388">
        <v>0</v>
      </c>
      <c r="H178" s="1388">
        <v>0</v>
      </c>
      <c r="I178" s="1388">
        <v>0</v>
      </c>
      <c r="J178" s="1388">
        <v>0</v>
      </c>
      <c r="K178" s="1388">
        <v>0</v>
      </c>
      <c r="L178" s="1388">
        <f t="shared" si="112"/>
        <v>0</v>
      </c>
      <c r="M178" s="1496"/>
      <c r="N178" s="1496"/>
      <c r="O178" s="1496"/>
      <c r="P178" s="1496"/>
      <c r="Q178" s="1496"/>
      <c r="R178" s="1496"/>
      <c r="S178" s="1496"/>
      <c r="T178" s="1444">
        <f t="shared" si="113"/>
        <v>0</v>
      </c>
      <c r="U178" s="1951">
        <f t="shared" si="138"/>
        <v>0</v>
      </c>
      <c r="V178" s="891">
        <f t="shared" si="138"/>
        <v>0</v>
      </c>
      <c r="W178" s="891">
        <f t="shared" si="138"/>
        <v>0</v>
      </c>
      <c r="X178" s="891">
        <f t="shared" si="138"/>
        <v>0</v>
      </c>
      <c r="Y178" s="891">
        <f t="shared" si="138"/>
        <v>0</v>
      </c>
      <c r="Z178" s="891">
        <f t="shared" si="138"/>
        <v>0</v>
      </c>
      <c r="AA178" s="891">
        <f t="shared" si="138"/>
        <v>0</v>
      </c>
      <c r="AB178" s="1720">
        <f t="shared" si="114"/>
        <v>0</v>
      </c>
      <c r="AC178" s="1341"/>
      <c r="AD178" s="3354"/>
      <c r="AE178" s="3389">
        <v>0</v>
      </c>
      <c r="AF178" s="3390">
        <v>0</v>
      </c>
      <c r="AG178" s="3390">
        <v>0</v>
      </c>
      <c r="AH178" s="3390">
        <v>0</v>
      </c>
      <c r="AI178" s="3390">
        <v>0</v>
      </c>
      <c r="AJ178" s="3390">
        <v>0</v>
      </c>
      <c r="AK178" s="3390">
        <f t="shared" si="115"/>
        <v>0</v>
      </c>
      <c r="AL178" s="1414"/>
      <c r="AM178" s="1402"/>
      <c r="AN178" s="1414"/>
      <c r="AO178" s="1414"/>
      <c r="AP178" s="1414"/>
      <c r="AQ178" s="1415"/>
      <c r="AR178" s="1402">
        <f t="shared" si="116"/>
        <v>0</v>
      </c>
      <c r="AS178" s="3343">
        <f t="shared" si="130"/>
        <v>0</v>
      </c>
      <c r="AT178" s="1719">
        <f t="shared" si="130"/>
        <v>0</v>
      </c>
      <c r="AU178" s="1719">
        <f t="shared" si="130"/>
        <v>0</v>
      </c>
      <c r="AV178" s="1719">
        <f t="shared" si="130"/>
        <v>0</v>
      </c>
      <c r="AW178" s="1719">
        <f t="shared" si="130"/>
        <v>0</v>
      </c>
      <c r="AX178" s="1719">
        <f t="shared" si="130"/>
        <v>0</v>
      </c>
      <c r="AY178" s="1719">
        <f t="shared" si="117"/>
        <v>0</v>
      </c>
      <c r="AZ178" s="3113">
        <f t="shared" si="118"/>
        <v>0</v>
      </c>
      <c r="BA178" s="3341"/>
      <c r="BB178" s="1372">
        <v>0</v>
      </c>
      <c r="BC178" s="1388">
        <v>0</v>
      </c>
      <c r="BD178" s="1388">
        <v>0</v>
      </c>
      <c r="BE178" s="1388">
        <v>0</v>
      </c>
      <c r="BF178" s="1388">
        <v>0</v>
      </c>
      <c r="BG178" s="1388">
        <f t="shared" si="119"/>
        <v>0</v>
      </c>
      <c r="BH178" s="1560"/>
      <c r="BI178" s="1560"/>
      <c r="BJ178" s="1560"/>
      <c r="BK178" s="1560"/>
      <c r="BL178" s="2975"/>
      <c r="BM178" s="1405">
        <f t="shared" si="120"/>
        <v>0</v>
      </c>
      <c r="BN178" s="1388">
        <f t="shared" si="131"/>
        <v>0</v>
      </c>
      <c r="BO178" s="1388">
        <f t="shared" si="131"/>
        <v>0</v>
      </c>
      <c r="BP178" s="1432">
        <f t="shared" si="131"/>
        <v>0</v>
      </c>
      <c r="BQ178" s="1432">
        <f t="shared" si="131"/>
        <v>0</v>
      </c>
      <c r="BR178" s="1432">
        <f t="shared" si="132"/>
        <v>0</v>
      </c>
      <c r="BS178" s="1474">
        <f t="shared" si="121"/>
        <v>0</v>
      </c>
      <c r="BT178" s="889"/>
      <c r="BU178" s="889"/>
      <c r="CD178" s="3319">
        <v>0</v>
      </c>
      <c r="CE178" s="3319">
        <v>0</v>
      </c>
      <c r="CF178" s="3319">
        <v>0</v>
      </c>
      <c r="CG178" s="3319">
        <v>0</v>
      </c>
      <c r="CH178" s="3319">
        <v>0</v>
      </c>
      <c r="CI178" s="3319">
        <v>0</v>
      </c>
      <c r="CJ178" s="3319">
        <v>0</v>
      </c>
      <c r="CK178" s="3320"/>
      <c r="CL178" s="3321">
        <f t="shared" si="137"/>
        <v>0</v>
      </c>
      <c r="CM178" s="3321">
        <f t="shared" si="137"/>
        <v>0</v>
      </c>
      <c r="CN178" s="3321">
        <f t="shared" si="137"/>
        <v>0</v>
      </c>
      <c r="CO178" s="3321">
        <f t="shared" si="136"/>
        <v>0</v>
      </c>
      <c r="CP178" s="3321">
        <f t="shared" si="136"/>
        <v>0</v>
      </c>
      <c r="CQ178" s="3321">
        <f t="shared" si="136"/>
        <v>0</v>
      </c>
      <c r="CR178" s="3321">
        <f t="shared" si="136"/>
        <v>0</v>
      </c>
      <c r="CS178" s="3321"/>
      <c r="CT178" s="885">
        <v>0</v>
      </c>
      <c r="CU178" s="885">
        <v>0</v>
      </c>
      <c r="CV178" s="885">
        <v>0</v>
      </c>
      <c r="CW178" s="885">
        <v>0</v>
      </c>
      <c r="CX178" s="885">
        <v>0</v>
      </c>
      <c r="CY178" s="885">
        <v>0</v>
      </c>
      <c r="DB178" s="3321">
        <f t="shared" si="101"/>
        <v>0</v>
      </c>
      <c r="DC178" s="3321">
        <f t="shared" si="101"/>
        <v>0</v>
      </c>
      <c r="DD178" s="3321">
        <f t="shared" si="101"/>
        <v>0</v>
      </c>
      <c r="DE178" s="3321">
        <f t="shared" si="100"/>
        <v>0</v>
      </c>
      <c r="DF178" s="3321">
        <f t="shared" si="100"/>
        <v>0</v>
      </c>
      <c r="DG178" s="3321">
        <f t="shared" si="100"/>
        <v>0</v>
      </c>
      <c r="DH178" s="3321"/>
      <c r="DI178" s="885">
        <v>0</v>
      </c>
      <c r="DJ178" s="885">
        <v>0</v>
      </c>
      <c r="DK178" s="885">
        <v>0</v>
      </c>
      <c r="DL178" s="885">
        <v>0</v>
      </c>
      <c r="DM178" s="885">
        <v>0</v>
      </c>
      <c r="DP178" s="3321">
        <f t="shared" si="104"/>
        <v>0</v>
      </c>
      <c r="DQ178" s="3321">
        <f t="shared" si="104"/>
        <v>0</v>
      </c>
      <c r="DR178" s="3321">
        <f t="shared" si="104"/>
        <v>0</v>
      </c>
      <c r="DS178" s="3321">
        <f t="shared" si="104"/>
        <v>0</v>
      </c>
      <c r="DT178" s="3321">
        <f t="shared" si="104"/>
        <v>0</v>
      </c>
    </row>
    <row r="179" spans="1:124" ht="17.25" customHeight="1">
      <c r="A179" s="1165" t="s">
        <v>759</v>
      </c>
      <c r="B179" s="3374" t="s">
        <v>527</v>
      </c>
      <c r="C179" s="3375" t="s">
        <v>513</v>
      </c>
      <c r="D179" s="3391"/>
      <c r="E179" s="1925">
        <v>5.84</v>
      </c>
      <c r="F179" s="1925">
        <v>0</v>
      </c>
      <c r="G179" s="1925">
        <v>59906.2</v>
      </c>
      <c r="H179" s="1925">
        <v>0</v>
      </c>
      <c r="I179" s="1925">
        <v>0</v>
      </c>
      <c r="J179" s="1925">
        <v>5575</v>
      </c>
      <c r="K179" s="1925">
        <v>133800</v>
      </c>
      <c r="L179" s="1925">
        <f t="shared" si="112"/>
        <v>199281.2</v>
      </c>
      <c r="M179" s="1926">
        <f>SUM(M180:M199)</f>
        <v>0</v>
      </c>
      <c r="N179" s="1926">
        <f>SUM(N180:N199)</f>
        <v>0</v>
      </c>
      <c r="O179" s="1926">
        <f>SUM(O180:O199)</f>
        <v>38.299999999999997</v>
      </c>
      <c r="P179" s="1926">
        <f>SUM(P180:P199)</f>
        <v>0</v>
      </c>
      <c r="Q179" s="1926"/>
      <c r="R179" s="1926">
        <f>SUM(R180:R199)</f>
        <v>-175</v>
      </c>
      <c r="S179" s="1926">
        <f>SUM(S180:S199)</f>
        <v>-4200</v>
      </c>
      <c r="T179" s="1926">
        <f t="shared" si="113"/>
        <v>-4336.7</v>
      </c>
      <c r="U179" s="2899">
        <f t="shared" ref="U179:AA179" si="139">SUM(U180:U199)</f>
        <v>5.84</v>
      </c>
      <c r="V179" s="1917">
        <f t="shared" si="139"/>
        <v>0</v>
      </c>
      <c r="W179" s="1917">
        <f t="shared" si="139"/>
        <v>59944.5</v>
      </c>
      <c r="X179" s="1917">
        <f t="shared" si="139"/>
        <v>0</v>
      </c>
      <c r="Y179" s="1917">
        <f>SUM(Y180:Y199)</f>
        <v>0</v>
      </c>
      <c r="Z179" s="1917">
        <f t="shared" si="139"/>
        <v>5400</v>
      </c>
      <c r="AA179" s="1917">
        <f t="shared" si="139"/>
        <v>129600</v>
      </c>
      <c r="AB179" s="1925">
        <f t="shared" si="114"/>
        <v>194944.5</v>
      </c>
      <c r="AC179" s="3330"/>
      <c r="AD179" s="1917"/>
      <c r="AE179" s="3392">
        <v>2</v>
      </c>
      <c r="AF179" s="1925">
        <v>0</v>
      </c>
      <c r="AG179" s="1925">
        <v>40000</v>
      </c>
      <c r="AH179" s="1925">
        <v>0</v>
      </c>
      <c r="AI179" s="1925">
        <v>0</v>
      </c>
      <c r="AJ179" s="1925">
        <v>0</v>
      </c>
      <c r="AK179" s="1925">
        <f t="shared" si="115"/>
        <v>40000</v>
      </c>
      <c r="AL179" s="1917">
        <f t="shared" ref="AL179:AQ179" si="140">SUM(AL180:AL199)</f>
        <v>0</v>
      </c>
      <c r="AM179" s="1917">
        <f t="shared" si="140"/>
        <v>0</v>
      </c>
      <c r="AN179" s="1917">
        <f t="shared" si="140"/>
        <v>0</v>
      </c>
      <c r="AO179" s="1917">
        <f t="shared" si="140"/>
        <v>0</v>
      </c>
      <c r="AP179" s="1917">
        <f t="shared" si="140"/>
        <v>0</v>
      </c>
      <c r="AQ179" s="1917">
        <f t="shared" si="140"/>
        <v>0</v>
      </c>
      <c r="AR179" s="1917">
        <f t="shared" si="116"/>
        <v>0</v>
      </c>
      <c r="AS179" s="3376">
        <f t="shared" ref="AS179:AX179" si="141">SUM(AS180:AS199)</f>
        <v>2</v>
      </c>
      <c r="AT179" s="1925">
        <f t="shared" si="141"/>
        <v>0</v>
      </c>
      <c r="AU179" s="1925">
        <f t="shared" si="141"/>
        <v>40000</v>
      </c>
      <c r="AV179" s="1925">
        <f>SUM(AV180:AV199)</f>
        <v>0</v>
      </c>
      <c r="AW179" s="1925">
        <f>SUM(AW180:AW199)</f>
        <v>0</v>
      </c>
      <c r="AX179" s="1925">
        <f t="shared" si="141"/>
        <v>0</v>
      </c>
      <c r="AY179" s="1925">
        <f t="shared" si="117"/>
        <v>40000</v>
      </c>
      <c r="AZ179" s="3317">
        <f t="shared" si="118"/>
        <v>0</v>
      </c>
      <c r="BA179" s="3318"/>
      <c r="BB179" s="3392">
        <v>2</v>
      </c>
      <c r="BC179" s="1925">
        <v>0</v>
      </c>
      <c r="BD179" s="1925">
        <v>0</v>
      </c>
      <c r="BE179" s="1925">
        <v>3175</v>
      </c>
      <c r="BF179" s="1925">
        <v>76200</v>
      </c>
      <c r="BG179" s="1925">
        <f t="shared" si="119"/>
        <v>79375</v>
      </c>
      <c r="BH179" s="923">
        <f>SUM(BH180:BH199)</f>
        <v>0</v>
      </c>
      <c r="BI179" s="923">
        <f t="shared" ref="BI179:BR179" si="142">SUM(BI180:BI199)</f>
        <v>0</v>
      </c>
      <c r="BJ179" s="923">
        <f t="shared" si="142"/>
        <v>0</v>
      </c>
      <c r="BK179" s="923">
        <f>SUM(BK180:BK199)</f>
        <v>0</v>
      </c>
      <c r="BL179" s="923">
        <f t="shared" si="142"/>
        <v>0</v>
      </c>
      <c r="BM179" s="923">
        <f t="shared" si="120"/>
        <v>0</v>
      </c>
      <c r="BN179" s="908">
        <f t="shared" si="142"/>
        <v>2</v>
      </c>
      <c r="BO179" s="908">
        <f t="shared" si="142"/>
        <v>0</v>
      </c>
      <c r="BP179" s="908">
        <f t="shared" si="142"/>
        <v>0</v>
      </c>
      <c r="BQ179" s="908">
        <f>SUM(BQ180:BQ199)</f>
        <v>3175</v>
      </c>
      <c r="BR179" s="908">
        <f t="shared" si="142"/>
        <v>76200</v>
      </c>
      <c r="BS179" s="908">
        <f t="shared" si="121"/>
        <v>79375</v>
      </c>
      <c r="BT179" s="923"/>
      <c r="BU179" s="923"/>
      <c r="CD179" s="3319">
        <v>3.51</v>
      </c>
      <c r="CE179" s="3319">
        <v>5712.2999999999993</v>
      </c>
      <c r="CF179" s="3319">
        <v>0</v>
      </c>
      <c r="CG179" s="3319">
        <v>42000</v>
      </c>
      <c r="CH179" s="3319">
        <v>0</v>
      </c>
      <c r="CI179" s="3319">
        <v>0</v>
      </c>
      <c r="CJ179" s="3319">
        <v>0</v>
      </c>
      <c r="CK179" s="3320"/>
      <c r="CL179" s="3321">
        <f t="shared" si="137"/>
        <v>-2.33</v>
      </c>
      <c r="CM179" s="3321">
        <f t="shared" si="137"/>
        <v>5712.2999999999993</v>
      </c>
      <c r="CN179" s="3321">
        <f t="shared" si="137"/>
        <v>-59944.5</v>
      </c>
      <c r="CO179" s="3321">
        <f t="shared" si="136"/>
        <v>42000</v>
      </c>
      <c r="CP179" s="3321">
        <f t="shared" si="136"/>
        <v>0</v>
      </c>
      <c r="CQ179" s="3321">
        <f t="shared" si="136"/>
        <v>-5400</v>
      </c>
      <c r="CR179" s="3321">
        <f t="shared" si="136"/>
        <v>-129600</v>
      </c>
      <c r="CS179" s="3321"/>
      <c r="CT179" s="885">
        <v>5.84</v>
      </c>
      <c r="CU179" s="885">
        <v>0</v>
      </c>
      <c r="CV179" s="885">
        <v>50131.199999999997</v>
      </c>
      <c r="CW179" s="885">
        <v>0</v>
      </c>
      <c r="CX179" s="885">
        <v>5150</v>
      </c>
      <c r="CY179" s="885">
        <v>123600</v>
      </c>
      <c r="DB179" s="3321">
        <f t="shared" si="101"/>
        <v>3.84</v>
      </c>
      <c r="DC179" s="3321">
        <f t="shared" si="101"/>
        <v>0</v>
      </c>
      <c r="DD179" s="3321">
        <f t="shared" si="101"/>
        <v>10131.199999999997</v>
      </c>
      <c r="DE179" s="3321">
        <f t="shared" si="100"/>
        <v>0</v>
      </c>
      <c r="DF179" s="3321">
        <f t="shared" si="100"/>
        <v>5150</v>
      </c>
      <c r="DG179" s="3321">
        <f t="shared" si="100"/>
        <v>123600</v>
      </c>
      <c r="DH179" s="3321"/>
      <c r="DI179" s="885">
        <v>2</v>
      </c>
      <c r="DJ179" s="885">
        <v>0</v>
      </c>
      <c r="DK179" s="885">
        <v>40000</v>
      </c>
      <c r="DL179" s="885">
        <v>0</v>
      </c>
      <c r="DM179" s="885">
        <v>0</v>
      </c>
      <c r="DP179" s="3321">
        <f t="shared" si="104"/>
        <v>0</v>
      </c>
      <c r="DQ179" s="3321">
        <f t="shared" si="104"/>
        <v>0</v>
      </c>
      <c r="DR179" s="3321">
        <f t="shared" si="104"/>
        <v>40000</v>
      </c>
      <c r="DS179" s="3321">
        <f t="shared" si="104"/>
        <v>-3175</v>
      </c>
      <c r="DT179" s="3321">
        <f t="shared" si="104"/>
        <v>-76200</v>
      </c>
    </row>
    <row r="180" spans="1:124" ht="25.5" customHeight="1">
      <c r="A180" s="1165"/>
      <c r="B180" s="1499" t="s">
        <v>529</v>
      </c>
      <c r="C180" s="1500" t="s">
        <v>220</v>
      </c>
      <c r="D180" s="3322"/>
      <c r="E180" s="1422">
        <v>0</v>
      </c>
      <c r="F180" s="1422">
        <v>0</v>
      </c>
      <c r="G180" s="1422">
        <v>0</v>
      </c>
      <c r="H180" s="1422">
        <v>0</v>
      </c>
      <c r="I180" s="1422">
        <v>0</v>
      </c>
      <c r="J180" s="1422">
        <v>0</v>
      </c>
      <c r="K180" s="1422">
        <v>0</v>
      </c>
      <c r="L180" s="1422">
        <f t="shared" si="112"/>
        <v>0</v>
      </c>
      <c r="M180" s="1579"/>
      <c r="N180" s="1444"/>
      <c r="O180" s="1444"/>
      <c r="P180" s="1444"/>
      <c r="Q180" s="1444"/>
      <c r="R180" s="1444">
        <f t="shared" ref="R180:R190" si="143">S180/24</f>
        <v>0</v>
      </c>
      <c r="S180" s="1946"/>
      <c r="T180" s="1946">
        <f t="shared" si="113"/>
        <v>0</v>
      </c>
      <c r="U180" s="1951">
        <f t="shared" ref="U180:AA199" si="144">E180+M180</f>
        <v>0</v>
      </c>
      <c r="V180" s="891">
        <f t="shared" si="144"/>
        <v>0</v>
      </c>
      <c r="W180" s="891">
        <f t="shared" si="144"/>
        <v>0</v>
      </c>
      <c r="X180" s="891">
        <f t="shared" si="144"/>
        <v>0</v>
      </c>
      <c r="Y180" s="891">
        <f t="shared" si="144"/>
        <v>0</v>
      </c>
      <c r="Z180" s="1341">
        <f t="shared" si="144"/>
        <v>0</v>
      </c>
      <c r="AA180" s="1341">
        <f t="shared" si="144"/>
        <v>0</v>
      </c>
      <c r="AB180" s="1724">
        <f t="shared" si="114"/>
        <v>0</v>
      </c>
      <c r="AC180" s="1341"/>
      <c r="AD180" s="1717"/>
      <c r="AE180" s="1728">
        <v>0</v>
      </c>
      <c r="AF180" s="1728">
        <v>0</v>
      </c>
      <c r="AG180" s="1728">
        <v>0</v>
      </c>
      <c r="AH180" s="1724">
        <v>0</v>
      </c>
      <c r="AI180" s="1724">
        <v>0</v>
      </c>
      <c r="AJ180" s="1724">
        <v>0</v>
      </c>
      <c r="AK180" s="1724">
        <f t="shared" si="115"/>
        <v>0</v>
      </c>
      <c r="AL180" s="1344"/>
      <c r="AM180" s="1345"/>
      <c r="AN180" s="1001"/>
      <c r="AO180" s="1001"/>
      <c r="AP180" s="1001">
        <f t="shared" ref="AP180:AP190" si="145">AQ180/24</f>
        <v>0</v>
      </c>
      <c r="AQ180" s="1345"/>
      <c r="AR180" s="1345">
        <f t="shared" si="116"/>
        <v>0</v>
      </c>
      <c r="AS180" s="3393">
        <f t="shared" ref="AS180:AX199" si="146">AE180+AL180</f>
        <v>0</v>
      </c>
      <c r="AT180" s="1725">
        <f t="shared" si="146"/>
        <v>0</v>
      </c>
      <c r="AU180" s="1719">
        <f t="shared" si="146"/>
        <v>0</v>
      </c>
      <c r="AV180" s="1719">
        <f t="shared" si="146"/>
        <v>0</v>
      </c>
      <c r="AW180" s="1725">
        <f t="shared" si="146"/>
        <v>0</v>
      </c>
      <c r="AX180" s="1725">
        <f t="shared" si="146"/>
        <v>0</v>
      </c>
      <c r="AY180" s="1719">
        <f t="shared" si="117"/>
        <v>0</v>
      </c>
      <c r="AZ180" s="3088">
        <f t="shared" si="118"/>
        <v>0</v>
      </c>
      <c r="BA180" s="3394"/>
      <c r="BB180" s="1422">
        <v>2</v>
      </c>
      <c r="BC180" s="1422">
        <v>0</v>
      </c>
      <c r="BD180" s="1422">
        <v>0</v>
      </c>
      <c r="BE180" s="1525">
        <v>3175</v>
      </c>
      <c r="BF180" s="1525">
        <v>76200</v>
      </c>
      <c r="BG180" s="1525">
        <f t="shared" si="119"/>
        <v>79375</v>
      </c>
      <c r="BH180" s="1341"/>
      <c r="BI180" s="1341"/>
      <c r="BJ180" s="3099"/>
      <c r="BK180" s="891">
        <f t="shared" ref="BK180:BK189" si="147">BL180/24</f>
        <v>0</v>
      </c>
      <c r="BL180" s="3099"/>
      <c r="BM180" s="3099">
        <f t="shared" si="120"/>
        <v>0</v>
      </c>
      <c r="BN180" s="1432">
        <f t="shared" ref="BN180:BR199" si="148">BB180+BH180</f>
        <v>2</v>
      </c>
      <c r="BO180" s="1432">
        <f t="shared" si="148"/>
        <v>0</v>
      </c>
      <c r="BP180" s="1432">
        <f t="shared" si="148"/>
        <v>0</v>
      </c>
      <c r="BQ180" s="1432">
        <f t="shared" si="148"/>
        <v>3175</v>
      </c>
      <c r="BR180" s="1432">
        <f t="shared" si="148"/>
        <v>76200</v>
      </c>
      <c r="BS180" s="1525">
        <f t="shared" si="121"/>
        <v>79375</v>
      </c>
      <c r="BT180" s="1341" t="s">
        <v>1419</v>
      </c>
      <c r="BU180" s="1341" t="s">
        <v>1387</v>
      </c>
      <c r="CD180" s="3319">
        <v>0</v>
      </c>
      <c r="CE180" s="3319">
        <v>0</v>
      </c>
      <c r="CF180" s="3319">
        <v>0</v>
      </c>
      <c r="CG180" s="3319">
        <v>0</v>
      </c>
      <c r="CH180" s="3319">
        <v>0</v>
      </c>
      <c r="CI180" s="3319">
        <v>0</v>
      </c>
      <c r="CJ180" s="3319">
        <v>0</v>
      </c>
      <c r="CK180" s="3320"/>
      <c r="CL180" s="3321">
        <f t="shared" si="137"/>
        <v>0</v>
      </c>
      <c r="CM180" s="3321">
        <f t="shared" si="137"/>
        <v>0</v>
      </c>
      <c r="CN180" s="3321">
        <f t="shared" si="137"/>
        <v>0</v>
      </c>
      <c r="CO180" s="3321">
        <f t="shared" si="136"/>
        <v>0</v>
      </c>
      <c r="CP180" s="3321">
        <f t="shared" si="136"/>
        <v>0</v>
      </c>
      <c r="CQ180" s="3321">
        <f t="shared" si="136"/>
        <v>0</v>
      </c>
      <c r="CR180" s="3321">
        <f t="shared" si="136"/>
        <v>0</v>
      </c>
      <c r="CS180" s="3321"/>
      <c r="CT180" s="885">
        <v>0</v>
      </c>
      <c r="CU180" s="885">
        <v>0</v>
      </c>
      <c r="CV180" s="885">
        <v>0</v>
      </c>
      <c r="CW180" s="885">
        <v>0</v>
      </c>
      <c r="CX180" s="885">
        <v>0</v>
      </c>
      <c r="CY180" s="885">
        <v>0</v>
      </c>
      <c r="DB180" s="3321">
        <f t="shared" si="101"/>
        <v>0</v>
      </c>
      <c r="DC180" s="3321">
        <f t="shared" si="101"/>
        <v>0</v>
      </c>
      <c r="DD180" s="3321">
        <f t="shared" si="101"/>
        <v>0</v>
      </c>
      <c r="DE180" s="3321">
        <f t="shared" si="100"/>
        <v>0</v>
      </c>
      <c r="DF180" s="3321">
        <f t="shared" si="100"/>
        <v>0</v>
      </c>
      <c r="DG180" s="3321">
        <f t="shared" si="100"/>
        <v>0</v>
      </c>
      <c r="DH180" s="3321"/>
      <c r="DI180" s="885">
        <v>0</v>
      </c>
      <c r="DJ180" s="885">
        <v>0</v>
      </c>
      <c r="DK180" s="885">
        <v>0</v>
      </c>
      <c r="DL180" s="885">
        <v>0</v>
      </c>
      <c r="DM180" s="885">
        <v>0</v>
      </c>
      <c r="DP180" s="3321">
        <f t="shared" si="104"/>
        <v>-2</v>
      </c>
      <c r="DQ180" s="3321">
        <f t="shared" si="104"/>
        <v>0</v>
      </c>
      <c r="DR180" s="3321">
        <f t="shared" si="104"/>
        <v>0</v>
      </c>
      <c r="DS180" s="3321">
        <f t="shared" si="104"/>
        <v>-3175</v>
      </c>
      <c r="DT180" s="3321">
        <f t="shared" si="104"/>
        <v>-76200</v>
      </c>
    </row>
    <row r="181" spans="1:124" ht="19.149999999999999" hidden="1" customHeight="1">
      <c r="A181" s="1165"/>
      <c r="B181" s="1466"/>
      <c r="C181" s="1467" t="s">
        <v>690</v>
      </c>
      <c r="D181" s="3385"/>
      <c r="E181" s="1504">
        <v>0</v>
      </c>
      <c r="F181" s="1432">
        <v>0</v>
      </c>
      <c r="G181" s="1432">
        <v>0</v>
      </c>
      <c r="H181" s="1432">
        <v>0</v>
      </c>
      <c r="I181" s="1432">
        <v>0</v>
      </c>
      <c r="J181" s="1432">
        <v>0</v>
      </c>
      <c r="K181" s="1432">
        <v>0</v>
      </c>
      <c r="L181" s="1432">
        <f t="shared" si="112"/>
        <v>0</v>
      </c>
      <c r="M181" s="1579"/>
      <c r="N181" s="1444"/>
      <c r="O181" s="1444"/>
      <c r="P181" s="1444"/>
      <c r="Q181" s="1444"/>
      <c r="R181" s="1444">
        <f t="shared" si="143"/>
        <v>0</v>
      </c>
      <c r="S181" s="1440"/>
      <c r="T181" s="1440">
        <f t="shared" si="113"/>
        <v>0</v>
      </c>
      <c r="U181" s="1951">
        <f t="shared" si="144"/>
        <v>0</v>
      </c>
      <c r="V181" s="891">
        <f t="shared" si="144"/>
        <v>0</v>
      </c>
      <c r="W181" s="891">
        <f t="shared" si="144"/>
        <v>0</v>
      </c>
      <c r="X181" s="891">
        <f t="shared" si="144"/>
        <v>0</v>
      </c>
      <c r="Y181" s="891">
        <f t="shared" si="144"/>
        <v>0</v>
      </c>
      <c r="Z181" s="891">
        <f t="shared" si="144"/>
        <v>0</v>
      </c>
      <c r="AA181" s="1397">
        <f t="shared" si="144"/>
        <v>0</v>
      </c>
      <c r="AB181" s="1725">
        <f t="shared" si="114"/>
        <v>0</v>
      </c>
      <c r="AC181" s="1341"/>
      <c r="AD181" s="3395"/>
      <c r="AE181" s="3396">
        <v>0</v>
      </c>
      <c r="AF181" s="1725">
        <v>0</v>
      </c>
      <c r="AG181" s="1725">
        <v>0</v>
      </c>
      <c r="AH181" s="1725">
        <v>0</v>
      </c>
      <c r="AI181" s="1725">
        <v>0</v>
      </c>
      <c r="AJ181" s="1725">
        <v>0</v>
      </c>
      <c r="AK181" s="1725">
        <f t="shared" si="115"/>
        <v>0</v>
      </c>
      <c r="AL181" s="1394"/>
      <c r="AM181" s="1394"/>
      <c r="AN181" s="999"/>
      <c r="AO181" s="999"/>
      <c r="AP181" s="999">
        <f t="shared" si="145"/>
        <v>0</v>
      </c>
      <c r="AQ181" s="1394"/>
      <c r="AR181" s="1394">
        <f t="shared" si="116"/>
        <v>0</v>
      </c>
      <c r="AS181" s="3393">
        <f t="shared" si="146"/>
        <v>0</v>
      </c>
      <c r="AT181" s="1725">
        <f t="shared" si="146"/>
        <v>0</v>
      </c>
      <c r="AU181" s="1719">
        <f t="shared" si="146"/>
        <v>0</v>
      </c>
      <c r="AV181" s="1719">
        <f t="shared" si="146"/>
        <v>0</v>
      </c>
      <c r="AW181" s="1725">
        <f t="shared" si="146"/>
        <v>0</v>
      </c>
      <c r="AX181" s="1725">
        <f t="shared" si="146"/>
        <v>0</v>
      </c>
      <c r="AY181" s="1719">
        <f t="shared" si="117"/>
        <v>0</v>
      </c>
      <c r="AZ181" s="3088">
        <f t="shared" si="118"/>
        <v>0</v>
      </c>
      <c r="BA181" s="3325"/>
      <c r="BB181" s="1504">
        <v>0</v>
      </c>
      <c r="BC181" s="1432">
        <v>0</v>
      </c>
      <c r="BD181" s="1432">
        <v>0</v>
      </c>
      <c r="BE181" s="1432">
        <v>0</v>
      </c>
      <c r="BF181" s="1432">
        <v>0</v>
      </c>
      <c r="BG181" s="1432">
        <f t="shared" si="119"/>
        <v>0</v>
      </c>
      <c r="BH181" s="1397"/>
      <c r="BI181" s="1397"/>
      <c r="BJ181" s="891"/>
      <c r="BK181" s="891">
        <f t="shared" si="147"/>
        <v>0</v>
      </c>
      <c r="BL181" s="1397"/>
      <c r="BM181" s="1397">
        <f t="shared" si="120"/>
        <v>0</v>
      </c>
      <c r="BN181" s="1432">
        <f t="shared" si="148"/>
        <v>0</v>
      </c>
      <c r="BO181" s="1432">
        <f t="shared" si="148"/>
        <v>0</v>
      </c>
      <c r="BP181" s="1357">
        <f t="shared" si="148"/>
        <v>0</v>
      </c>
      <c r="BQ181" s="1357">
        <f t="shared" si="148"/>
        <v>0</v>
      </c>
      <c r="BR181" s="1432">
        <f t="shared" si="148"/>
        <v>0</v>
      </c>
      <c r="BS181" s="1432">
        <f t="shared" si="121"/>
        <v>0</v>
      </c>
      <c r="BT181" s="1397"/>
      <c r="BU181" s="1397"/>
      <c r="CD181" s="3319">
        <v>0</v>
      </c>
      <c r="CE181" s="3319">
        <v>0</v>
      </c>
      <c r="CF181" s="3319">
        <v>0</v>
      </c>
      <c r="CG181" s="3319">
        <v>0</v>
      </c>
      <c r="CH181" s="3319">
        <v>0</v>
      </c>
      <c r="CI181" s="3319">
        <v>0</v>
      </c>
      <c r="CJ181" s="3319">
        <v>0</v>
      </c>
      <c r="CK181" s="3320"/>
      <c r="CL181" s="3321">
        <f t="shared" si="137"/>
        <v>0</v>
      </c>
      <c r="CM181" s="3321">
        <f t="shared" si="137"/>
        <v>0</v>
      </c>
      <c r="CN181" s="3321">
        <f t="shared" si="137"/>
        <v>0</v>
      </c>
      <c r="CO181" s="3321">
        <f t="shared" si="136"/>
        <v>0</v>
      </c>
      <c r="CP181" s="3321">
        <f t="shared" si="136"/>
        <v>0</v>
      </c>
      <c r="CQ181" s="3321">
        <f t="shared" si="136"/>
        <v>0</v>
      </c>
      <c r="CR181" s="3321">
        <f t="shared" si="136"/>
        <v>0</v>
      </c>
      <c r="CS181" s="3321"/>
      <c r="CT181" s="885">
        <v>0</v>
      </c>
      <c r="CU181" s="885">
        <v>0</v>
      </c>
      <c r="CV181" s="885">
        <v>0</v>
      </c>
      <c r="CW181" s="885">
        <v>0</v>
      </c>
      <c r="CX181" s="885">
        <v>0</v>
      </c>
      <c r="CY181" s="885">
        <v>0</v>
      </c>
      <c r="DB181" s="3321">
        <f t="shared" si="101"/>
        <v>0</v>
      </c>
      <c r="DC181" s="3321">
        <f t="shared" si="101"/>
        <v>0</v>
      </c>
      <c r="DD181" s="3321">
        <f t="shared" si="101"/>
        <v>0</v>
      </c>
      <c r="DE181" s="3321">
        <f t="shared" si="100"/>
        <v>0</v>
      </c>
      <c r="DF181" s="3321">
        <f t="shared" si="100"/>
        <v>0</v>
      </c>
      <c r="DG181" s="3321">
        <f t="shared" si="100"/>
        <v>0</v>
      </c>
      <c r="DH181" s="3321"/>
      <c r="DI181" s="885">
        <v>0</v>
      </c>
      <c r="DJ181" s="885">
        <v>0</v>
      </c>
      <c r="DK181" s="885">
        <v>0</v>
      </c>
      <c r="DL181" s="885">
        <v>0</v>
      </c>
      <c r="DM181" s="885">
        <v>0</v>
      </c>
      <c r="DP181" s="3321">
        <f t="shared" si="104"/>
        <v>0</v>
      </c>
      <c r="DQ181" s="3321">
        <f t="shared" si="104"/>
        <v>0</v>
      </c>
      <c r="DR181" s="3321">
        <f t="shared" si="104"/>
        <v>0</v>
      </c>
      <c r="DS181" s="3321">
        <f t="shared" si="104"/>
        <v>0</v>
      </c>
      <c r="DT181" s="3321">
        <f t="shared" si="104"/>
        <v>0</v>
      </c>
    </row>
    <row r="182" spans="1:124" ht="12.75" hidden="1" customHeight="1">
      <c r="A182" s="1165"/>
      <c r="B182" s="1507"/>
      <c r="C182" s="1508"/>
      <c r="D182" s="3397"/>
      <c r="E182" s="1510">
        <v>0</v>
      </c>
      <c r="F182" s="1474">
        <v>0</v>
      </c>
      <c r="G182" s="1474">
        <v>0</v>
      </c>
      <c r="H182" s="1474">
        <v>0</v>
      </c>
      <c r="I182" s="1474">
        <v>0</v>
      </c>
      <c r="J182" s="1474">
        <v>0</v>
      </c>
      <c r="K182" s="1474">
        <v>0</v>
      </c>
      <c r="L182" s="1474">
        <f t="shared" si="112"/>
        <v>0</v>
      </c>
      <c r="M182" s="1579"/>
      <c r="N182" s="1444"/>
      <c r="O182" s="1444"/>
      <c r="P182" s="1444"/>
      <c r="Q182" s="1444"/>
      <c r="R182" s="1444">
        <f t="shared" si="143"/>
        <v>0</v>
      </c>
      <c r="S182" s="1444"/>
      <c r="T182" s="1444">
        <f t="shared" si="113"/>
        <v>0</v>
      </c>
      <c r="U182" s="1951">
        <f t="shared" si="144"/>
        <v>0</v>
      </c>
      <c r="V182" s="891">
        <f t="shared" si="144"/>
        <v>0</v>
      </c>
      <c r="W182" s="891">
        <f t="shared" si="144"/>
        <v>0</v>
      </c>
      <c r="X182" s="891">
        <f t="shared" si="144"/>
        <v>0</v>
      </c>
      <c r="Y182" s="891">
        <f t="shared" si="144"/>
        <v>0</v>
      </c>
      <c r="Z182" s="891">
        <f t="shared" si="144"/>
        <v>0</v>
      </c>
      <c r="AA182" s="1397">
        <f t="shared" si="144"/>
        <v>0</v>
      </c>
      <c r="AB182" s="1726">
        <f t="shared" si="114"/>
        <v>0</v>
      </c>
      <c r="AC182" s="1341"/>
      <c r="AD182" s="3398"/>
      <c r="AE182" s="3399">
        <v>0</v>
      </c>
      <c r="AF182" s="1726">
        <v>0</v>
      </c>
      <c r="AG182" s="1726">
        <v>0</v>
      </c>
      <c r="AH182" s="1726">
        <v>0</v>
      </c>
      <c r="AI182" s="1726">
        <v>0</v>
      </c>
      <c r="AJ182" s="1726">
        <v>0</v>
      </c>
      <c r="AK182" s="1726">
        <f t="shared" si="115"/>
        <v>0</v>
      </c>
      <c r="AL182" s="1402"/>
      <c r="AM182" s="1402"/>
      <c r="AN182" s="1001"/>
      <c r="AO182" s="1001"/>
      <c r="AP182" s="1001">
        <f t="shared" si="145"/>
        <v>0</v>
      </c>
      <c r="AQ182" s="1402"/>
      <c r="AR182" s="1402">
        <f t="shared" si="116"/>
        <v>0</v>
      </c>
      <c r="AS182" s="3393">
        <f t="shared" si="146"/>
        <v>0</v>
      </c>
      <c r="AT182" s="1725">
        <f t="shared" si="146"/>
        <v>0</v>
      </c>
      <c r="AU182" s="1719">
        <f t="shared" si="146"/>
        <v>0</v>
      </c>
      <c r="AV182" s="1719">
        <f t="shared" si="146"/>
        <v>0</v>
      </c>
      <c r="AW182" s="1725">
        <f t="shared" si="146"/>
        <v>0</v>
      </c>
      <c r="AX182" s="1725">
        <f t="shared" si="146"/>
        <v>0</v>
      </c>
      <c r="AY182" s="1719">
        <f t="shared" si="117"/>
        <v>0</v>
      </c>
      <c r="AZ182" s="3113">
        <f t="shared" si="118"/>
        <v>0</v>
      </c>
      <c r="BA182" s="3327"/>
      <c r="BB182" s="1510">
        <v>0</v>
      </c>
      <c r="BC182" s="1474">
        <v>0</v>
      </c>
      <c r="BD182" s="1474">
        <v>0</v>
      </c>
      <c r="BE182" s="1474">
        <v>0</v>
      </c>
      <c r="BF182" s="1474">
        <v>0</v>
      </c>
      <c r="BG182" s="1474">
        <f t="shared" si="119"/>
        <v>0</v>
      </c>
      <c r="BH182" s="1405"/>
      <c r="BI182" s="1405"/>
      <c r="BJ182" s="889"/>
      <c r="BK182" s="891">
        <f t="shared" si="147"/>
        <v>0</v>
      </c>
      <c r="BL182" s="1405"/>
      <c r="BM182" s="1405">
        <f t="shared" si="120"/>
        <v>0</v>
      </c>
      <c r="BN182" s="1432">
        <f t="shared" si="148"/>
        <v>0</v>
      </c>
      <c r="BO182" s="1432">
        <f t="shared" si="148"/>
        <v>0</v>
      </c>
      <c r="BP182" s="1357">
        <f t="shared" si="148"/>
        <v>0</v>
      </c>
      <c r="BQ182" s="1357">
        <f t="shared" si="148"/>
        <v>0</v>
      </c>
      <c r="BR182" s="1432">
        <f t="shared" si="148"/>
        <v>0</v>
      </c>
      <c r="BS182" s="1474">
        <f t="shared" si="121"/>
        <v>0</v>
      </c>
      <c r="BT182" s="1405"/>
      <c r="BU182" s="1405"/>
      <c r="CD182" s="3319">
        <v>0</v>
      </c>
      <c r="CE182" s="3319">
        <v>0</v>
      </c>
      <c r="CF182" s="3319">
        <v>0</v>
      </c>
      <c r="CG182" s="3319">
        <v>0</v>
      </c>
      <c r="CH182" s="3319">
        <v>0</v>
      </c>
      <c r="CI182" s="3319">
        <v>0</v>
      </c>
      <c r="CJ182" s="3319">
        <v>0</v>
      </c>
      <c r="CK182" s="3320"/>
      <c r="CL182" s="3321">
        <f t="shared" si="137"/>
        <v>0</v>
      </c>
      <c r="CM182" s="3321">
        <f t="shared" si="137"/>
        <v>0</v>
      </c>
      <c r="CN182" s="3321">
        <f t="shared" si="137"/>
        <v>0</v>
      </c>
      <c r="CO182" s="3321">
        <f t="shared" si="136"/>
        <v>0</v>
      </c>
      <c r="CP182" s="3321">
        <f t="shared" si="136"/>
        <v>0</v>
      </c>
      <c r="CQ182" s="3321">
        <f t="shared" si="136"/>
        <v>0</v>
      </c>
      <c r="CR182" s="3321">
        <f t="shared" si="136"/>
        <v>0</v>
      </c>
      <c r="CS182" s="3321"/>
      <c r="CT182" s="885">
        <v>0</v>
      </c>
      <c r="CU182" s="885">
        <v>0</v>
      </c>
      <c r="CV182" s="885">
        <v>0</v>
      </c>
      <c r="CW182" s="885">
        <v>0</v>
      </c>
      <c r="CX182" s="885">
        <v>0</v>
      </c>
      <c r="CY182" s="885">
        <v>0</v>
      </c>
      <c r="DB182" s="3321">
        <f t="shared" si="101"/>
        <v>0</v>
      </c>
      <c r="DC182" s="3321">
        <f t="shared" si="101"/>
        <v>0</v>
      </c>
      <c r="DD182" s="3321">
        <f t="shared" si="101"/>
        <v>0</v>
      </c>
      <c r="DE182" s="3321">
        <f t="shared" si="101"/>
        <v>0</v>
      </c>
      <c r="DF182" s="3321">
        <f t="shared" si="101"/>
        <v>0</v>
      </c>
      <c r="DG182" s="3321">
        <f t="shared" si="101"/>
        <v>0</v>
      </c>
      <c r="DH182" s="3321"/>
      <c r="DI182" s="885">
        <v>0</v>
      </c>
      <c r="DJ182" s="885">
        <v>0</v>
      </c>
      <c r="DK182" s="885">
        <v>0</v>
      </c>
      <c r="DL182" s="885">
        <v>0</v>
      </c>
      <c r="DM182" s="885">
        <v>0</v>
      </c>
      <c r="DP182" s="3321">
        <f t="shared" si="104"/>
        <v>0</v>
      </c>
      <c r="DQ182" s="3321">
        <f t="shared" si="104"/>
        <v>0</v>
      </c>
      <c r="DR182" s="3321">
        <f t="shared" si="104"/>
        <v>0</v>
      </c>
      <c r="DS182" s="3321">
        <f t="shared" si="104"/>
        <v>0</v>
      </c>
      <c r="DT182" s="3321">
        <f t="shared" si="104"/>
        <v>0</v>
      </c>
    </row>
    <row r="183" spans="1:124" ht="22.5" customHeight="1">
      <c r="A183" s="912">
        <v>9</v>
      </c>
      <c r="B183" s="1466" t="s">
        <v>669</v>
      </c>
      <c r="C183" s="1508" t="s">
        <v>221</v>
      </c>
      <c r="D183" s="3397"/>
      <c r="E183" s="1510">
        <v>1.8</v>
      </c>
      <c r="F183" s="1474">
        <v>0</v>
      </c>
      <c r="G183" s="1474">
        <v>36008.799999999996</v>
      </c>
      <c r="H183" s="1474">
        <v>0</v>
      </c>
      <c r="I183" s="1474">
        <v>0</v>
      </c>
      <c r="J183" s="1474">
        <v>0</v>
      </c>
      <c r="K183" s="1474">
        <v>0</v>
      </c>
      <c r="L183" s="1474">
        <f t="shared" si="112"/>
        <v>36008.799999999996</v>
      </c>
      <c r="M183" s="1579"/>
      <c r="N183" s="1444"/>
      <c r="O183" s="1444"/>
      <c r="P183" s="1444"/>
      <c r="Q183" s="1444"/>
      <c r="R183" s="1444">
        <f t="shared" si="143"/>
        <v>0</v>
      </c>
      <c r="S183" s="1444"/>
      <c r="T183" s="1444">
        <f t="shared" si="113"/>
        <v>0</v>
      </c>
      <c r="U183" s="1951">
        <f t="shared" si="144"/>
        <v>1.8</v>
      </c>
      <c r="V183" s="891">
        <f t="shared" si="144"/>
        <v>0</v>
      </c>
      <c r="W183" s="891">
        <f t="shared" si="144"/>
        <v>36008.799999999996</v>
      </c>
      <c r="X183" s="891">
        <f t="shared" si="144"/>
        <v>0</v>
      </c>
      <c r="Y183" s="891">
        <f t="shared" si="144"/>
        <v>0</v>
      </c>
      <c r="Z183" s="891">
        <f t="shared" si="144"/>
        <v>0</v>
      </c>
      <c r="AA183" s="891">
        <f t="shared" si="144"/>
        <v>0</v>
      </c>
      <c r="AB183" s="1726">
        <f t="shared" si="114"/>
        <v>36008.799999999996</v>
      </c>
      <c r="AC183" s="1341"/>
      <c r="AD183" s="3354"/>
      <c r="AE183" s="3399">
        <v>0</v>
      </c>
      <c r="AF183" s="1726">
        <v>0</v>
      </c>
      <c r="AG183" s="1726">
        <v>0</v>
      </c>
      <c r="AH183" s="1726">
        <v>0</v>
      </c>
      <c r="AI183" s="1726">
        <v>0</v>
      </c>
      <c r="AJ183" s="1726">
        <v>0</v>
      </c>
      <c r="AK183" s="1726">
        <f t="shared" si="115"/>
        <v>0</v>
      </c>
      <c r="AL183" s="1686"/>
      <c r="AM183" s="1402"/>
      <c r="AN183" s="1001"/>
      <c r="AO183" s="1001"/>
      <c r="AP183" s="1001">
        <f t="shared" si="145"/>
        <v>0</v>
      </c>
      <c r="AQ183" s="1402"/>
      <c r="AR183" s="1402">
        <f t="shared" si="116"/>
        <v>0</v>
      </c>
      <c r="AS183" s="3393">
        <f t="shared" si="146"/>
        <v>0</v>
      </c>
      <c r="AT183" s="3387">
        <f t="shared" si="146"/>
        <v>0</v>
      </c>
      <c r="AU183" s="3387">
        <f t="shared" si="146"/>
        <v>0</v>
      </c>
      <c r="AV183" s="1719">
        <f t="shared" si="146"/>
        <v>0</v>
      </c>
      <c r="AW183" s="1725">
        <f t="shared" si="146"/>
        <v>0</v>
      </c>
      <c r="AX183" s="1725">
        <f t="shared" si="146"/>
        <v>0</v>
      </c>
      <c r="AY183" s="1719">
        <f t="shared" si="117"/>
        <v>0</v>
      </c>
      <c r="AZ183" s="3113">
        <f t="shared" si="118"/>
        <v>0</v>
      </c>
      <c r="BA183" s="1432"/>
      <c r="BB183" s="3400">
        <v>0</v>
      </c>
      <c r="BC183" s="1474">
        <v>0</v>
      </c>
      <c r="BD183" s="1474">
        <v>0</v>
      </c>
      <c r="BE183" s="1474">
        <v>0</v>
      </c>
      <c r="BF183" s="1474">
        <v>0</v>
      </c>
      <c r="BG183" s="1474">
        <f t="shared" si="119"/>
        <v>0</v>
      </c>
      <c r="BH183" s="1405"/>
      <c r="BI183" s="1405"/>
      <c r="BJ183" s="1405"/>
      <c r="BK183" s="891">
        <f t="shared" si="147"/>
        <v>0</v>
      </c>
      <c r="BL183" s="1405"/>
      <c r="BM183" s="1405">
        <f t="shared" si="120"/>
        <v>0</v>
      </c>
      <c r="BN183" s="1634">
        <f t="shared" si="148"/>
        <v>0</v>
      </c>
      <c r="BO183" s="1634">
        <f t="shared" si="148"/>
        <v>0</v>
      </c>
      <c r="BP183" s="1357">
        <f t="shared" si="148"/>
        <v>0</v>
      </c>
      <c r="BQ183" s="1357">
        <f t="shared" si="148"/>
        <v>0</v>
      </c>
      <c r="BR183" s="1432">
        <f t="shared" si="148"/>
        <v>0</v>
      </c>
      <c r="BS183" s="1474">
        <f t="shared" si="121"/>
        <v>0</v>
      </c>
      <c r="BT183" s="891" t="s">
        <v>90</v>
      </c>
      <c r="BU183" s="891" t="s">
        <v>90</v>
      </c>
      <c r="CD183" s="3319">
        <v>3.51</v>
      </c>
      <c r="CE183" s="3319">
        <v>5712.2999999999993</v>
      </c>
      <c r="CF183" s="3319">
        <v>0</v>
      </c>
      <c r="CG183" s="3319">
        <v>42000</v>
      </c>
      <c r="CH183" s="3319">
        <v>0</v>
      </c>
      <c r="CI183" s="3319">
        <v>0</v>
      </c>
      <c r="CJ183" s="3319">
        <v>0</v>
      </c>
      <c r="CK183" s="3320"/>
      <c r="CL183" s="3321">
        <f t="shared" si="137"/>
        <v>1.7099999999999997</v>
      </c>
      <c r="CM183" s="3321">
        <f t="shared" si="137"/>
        <v>5712.2999999999993</v>
      </c>
      <c r="CN183" s="3321">
        <f t="shared" si="137"/>
        <v>-36008.799999999996</v>
      </c>
      <c r="CO183" s="3321">
        <f t="shared" si="136"/>
        <v>42000</v>
      </c>
      <c r="CP183" s="3321">
        <f t="shared" si="136"/>
        <v>0</v>
      </c>
      <c r="CQ183" s="3321">
        <f t="shared" si="136"/>
        <v>0</v>
      </c>
      <c r="CR183" s="3321">
        <f t="shared" si="136"/>
        <v>0</v>
      </c>
      <c r="CS183" s="3321"/>
      <c r="CT183" s="885">
        <v>1.8</v>
      </c>
      <c r="CU183" s="885">
        <v>0</v>
      </c>
      <c r="CV183" s="885">
        <v>36008.799999999996</v>
      </c>
      <c r="CW183" s="885">
        <v>0</v>
      </c>
      <c r="CX183" s="885">
        <v>0</v>
      </c>
      <c r="CY183" s="885">
        <v>0</v>
      </c>
      <c r="DB183" s="3321">
        <f t="shared" ref="DB183:DG225" si="149">CT183-AS183</f>
        <v>1.8</v>
      </c>
      <c r="DC183" s="3321">
        <f t="shared" si="149"/>
        <v>0</v>
      </c>
      <c r="DD183" s="3321">
        <f t="shared" si="149"/>
        <v>36008.799999999996</v>
      </c>
      <c r="DE183" s="3321">
        <f t="shared" si="149"/>
        <v>0</v>
      </c>
      <c r="DF183" s="3321">
        <f t="shared" si="149"/>
        <v>0</v>
      </c>
      <c r="DG183" s="3321">
        <f t="shared" si="149"/>
        <v>0</v>
      </c>
      <c r="DH183" s="3321"/>
      <c r="DI183" s="885">
        <v>0</v>
      </c>
      <c r="DJ183" s="885">
        <v>0</v>
      </c>
      <c r="DK183" s="885">
        <v>0</v>
      </c>
      <c r="DL183" s="885">
        <v>0</v>
      </c>
      <c r="DM183" s="885">
        <v>0</v>
      </c>
      <c r="DP183" s="3321">
        <f t="shared" si="104"/>
        <v>0</v>
      </c>
      <c r="DQ183" s="3321">
        <f t="shared" si="104"/>
        <v>0</v>
      </c>
      <c r="DR183" s="3321">
        <f t="shared" si="104"/>
        <v>0</v>
      </c>
      <c r="DS183" s="3321">
        <f t="shared" si="104"/>
        <v>0</v>
      </c>
      <c r="DT183" s="3321">
        <f t="shared" si="104"/>
        <v>0</v>
      </c>
    </row>
    <row r="184" spans="1:124" ht="24">
      <c r="A184" s="911">
        <v>13</v>
      </c>
      <c r="B184" s="1507" t="s">
        <v>738</v>
      </c>
      <c r="C184" s="1508" t="s">
        <v>832</v>
      </c>
      <c r="D184" s="3397"/>
      <c r="E184" s="1510">
        <v>0</v>
      </c>
      <c r="F184" s="1474">
        <v>0</v>
      </c>
      <c r="G184" s="1474">
        <v>0</v>
      </c>
      <c r="H184" s="1474">
        <v>0</v>
      </c>
      <c r="I184" s="1474">
        <v>0</v>
      </c>
      <c r="J184" s="1474">
        <v>0</v>
      </c>
      <c r="K184" s="1474">
        <v>0</v>
      </c>
      <c r="L184" s="1474">
        <f t="shared" si="112"/>
        <v>0</v>
      </c>
      <c r="M184" s="1579"/>
      <c r="N184" s="1444"/>
      <c r="O184" s="1444"/>
      <c r="P184" s="1444"/>
      <c r="Q184" s="1444"/>
      <c r="R184" s="1444">
        <f t="shared" si="143"/>
        <v>0</v>
      </c>
      <c r="S184" s="1444"/>
      <c r="T184" s="1444">
        <f t="shared" si="113"/>
        <v>0</v>
      </c>
      <c r="U184" s="1951">
        <f t="shared" si="144"/>
        <v>0</v>
      </c>
      <c r="V184" s="891">
        <f t="shared" si="144"/>
        <v>0</v>
      </c>
      <c r="W184" s="891">
        <f t="shared" si="144"/>
        <v>0</v>
      </c>
      <c r="X184" s="891">
        <f t="shared" si="144"/>
        <v>0</v>
      </c>
      <c r="Y184" s="891">
        <f t="shared" si="144"/>
        <v>0</v>
      </c>
      <c r="Z184" s="891">
        <f t="shared" si="144"/>
        <v>0</v>
      </c>
      <c r="AA184" s="891">
        <f t="shared" si="144"/>
        <v>0</v>
      </c>
      <c r="AB184" s="1726">
        <f t="shared" si="114"/>
        <v>0</v>
      </c>
      <c r="AC184" s="1341"/>
      <c r="AD184" s="3354"/>
      <c r="AE184" s="3399">
        <v>2</v>
      </c>
      <c r="AF184" s="1726">
        <v>0</v>
      </c>
      <c r="AG184" s="1726">
        <v>40000</v>
      </c>
      <c r="AH184" s="1726">
        <v>0</v>
      </c>
      <c r="AI184" s="1726">
        <v>0</v>
      </c>
      <c r="AJ184" s="1726">
        <v>0</v>
      </c>
      <c r="AK184" s="1726">
        <f t="shared" si="115"/>
        <v>40000</v>
      </c>
      <c r="AL184" s="1402"/>
      <c r="AM184" s="1402"/>
      <c r="AN184" s="1001"/>
      <c r="AO184" s="1001"/>
      <c r="AP184" s="1001">
        <f t="shared" si="145"/>
        <v>0</v>
      </c>
      <c r="AQ184" s="1402"/>
      <c r="AR184" s="1402">
        <f t="shared" si="116"/>
        <v>0</v>
      </c>
      <c r="AS184" s="3393">
        <f t="shared" si="146"/>
        <v>2</v>
      </c>
      <c r="AT184" s="1725">
        <f t="shared" si="146"/>
        <v>0</v>
      </c>
      <c r="AU184" s="1719">
        <f t="shared" si="146"/>
        <v>40000</v>
      </c>
      <c r="AV184" s="1719">
        <f t="shared" si="146"/>
        <v>0</v>
      </c>
      <c r="AW184" s="1725">
        <f t="shared" si="146"/>
        <v>0</v>
      </c>
      <c r="AX184" s="1725">
        <f t="shared" si="146"/>
        <v>0</v>
      </c>
      <c r="AY184" s="1719">
        <f t="shared" si="117"/>
        <v>40000</v>
      </c>
      <c r="AZ184" s="3113">
        <f t="shared" si="118"/>
        <v>0</v>
      </c>
      <c r="BA184" s="3327"/>
      <c r="BB184" s="3401">
        <v>0</v>
      </c>
      <c r="BC184" s="889">
        <v>0</v>
      </c>
      <c r="BD184" s="889">
        <v>0</v>
      </c>
      <c r="BE184" s="889">
        <v>0</v>
      </c>
      <c r="BF184" s="1474">
        <v>0</v>
      </c>
      <c r="BG184" s="1474">
        <f t="shared" si="119"/>
        <v>0</v>
      </c>
      <c r="BH184" s="1405"/>
      <c r="BI184" s="889"/>
      <c r="BJ184" s="889"/>
      <c r="BK184" s="891">
        <f t="shared" si="147"/>
        <v>0</v>
      </c>
      <c r="BL184" s="1405"/>
      <c r="BM184" s="1405">
        <f t="shared" si="120"/>
        <v>0</v>
      </c>
      <c r="BN184" s="1432">
        <f t="shared" si="148"/>
        <v>0</v>
      </c>
      <c r="BO184" s="1432">
        <f t="shared" si="148"/>
        <v>0</v>
      </c>
      <c r="BP184" s="1357">
        <f t="shared" si="148"/>
        <v>0</v>
      </c>
      <c r="BQ184" s="1357">
        <f t="shared" si="148"/>
        <v>0</v>
      </c>
      <c r="BR184" s="1432">
        <f t="shared" si="148"/>
        <v>0</v>
      </c>
      <c r="BS184" s="1474">
        <f t="shared" si="121"/>
        <v>0</v>
      </c>
      <c r="BT184" s="891" t="s">
        <v>90</v>
      </c>
      <c r="BU184" s="891" t="s">
        <v>90</v>
      </c>
      <c r="CD184" s="3319">
        <v>0</v>
      </c>
      <c r="CE184" s="3319">
        <v>0</v>
      </c>
      <c r="CF184" s="3319">
        <v>0</v>
      </c>
      <c r="CG184" s="3319">
        <v>0</v>
      </c>
      <c r="CH184" s="3319">
        <v>0</v>
      </c>
      <c r="CI184" s="3319">
        <v>0</v>
      </c>
      <c r="CJ184" s="3319">
        <v>0</v>
      </c>
      <c r="CK184" s="3320"/>
      <c r="CL184" s="3321">
        <f t="shared" si="137"/>
        <v>0</v>
      </c>
      <c r="CM184" s="3321">
        <f t="shared" si="137"/>
        <v>0</v>
      </c>
      <c r="CN184" s="3321">
        <f t="shared" si="137"/>
        <v>0</v>
      </c>
      <c r="CO184" s="3321">
        <f t="shared" si="136"/>
        <v>0</v>
      </c>
      <c r="CP184" s="3321">
        <f t="shared" si="136"/>
        <v>0</v>
      </c>
      <c r="CQ184" s="3321">
        <f t="shared" si="136"/>
        <v>0</v>
      </c>
      <c r="CR184" s="3321">
        <f t="shared" si="136"/>
        <v>0</v>
      </c>
      <c r="CS184" s="3321"/>
      <c r="CT184" s="885">
        <v>0</v>
      </c>
      <c r="CU184" s="885">
        <v>0</v>
      </c>
      <c r="CV184" s="885">
        <v>0</v>
      </c>
      <c r="CW184" s="885">
        <v>0</v>
      </c>
      <c r="CX184" s="885">
        <v>0</v>
      </c>
      <c r="CY184" s="885">
        <v>0</v>
      </c>
      <c r="DB184" s="3321">
        <f t="shared" si="149"/>
        <v>-2</v>
      </c>
      <c r="DC184" s="3321">
        <f t="shared" si="149"/>
        <v>0</v>
      </c>
      <c r="DD184" s="3321">
        <f t="shared" si="149"/>
        <v>-40000</v>
      </c>
      <c r="DE184" s="3321">
        <f t="shared" si="149"/>
        <v>0</v>
      </c>
      <c r="DF184" s="3321">
        <f t="shared" si="149"/>
        <v>0</v>
      </c>
      <c r="DG184" s="3321">
        <f t="shared" si="149"/>
        <v>0</v>
      </c>
      <c r="DH184" s="3321"/>
      <c r="DI184" s="885">
        <v>2</v>
      </c>
      <c r="DJ184" s="885">
        <v>0</v>
      </c>
      <c r="DK184" s="885">
        <v>40000</v>
      </c>
      <c r="DL184" s="885">
        <v>0</v>
      </c>
      <c r="DM184" s="885">
        <v>0</v>
      </c>
      <c r="DP184" s="3321">
        <f t="shared" si="104"/>
        <v>2</v>
      </c>
      <c r="DQ184" s="3321">
        <f t="shared" si="104"/>
        <v>0</v>
      </c>
      <c r="DR184" s="3321">
        <f t="shared" si="104"/>
        <v>40000</v>
      </c>
      <c r="DS184" s="3321">
        <f t="shared" si="104"/>
        <v>0</v>
      </c>
      <c r="DT184" s="3321">
        <f t="shared" si="104"/>
        <v>0</v>
      </c>
    </row>
    <row r="185" spans="1:124" hidden="1">
      <c r="A185" s="1165"/>
      <c r="B185" s="1507" t="s">
        <v>738</v>
      </c>
      <c r="C185" s="1508" t="s">
        <v>370</v>
      </c>
      <c r="D185" s="3397"/>
      <c r="E185" s="1510">
        <v>0</v>
      </c>
      <c r="F185" s="1474">
        <v>0</v>
      </c>
      <c r="G185" s="1474">
        <v>0</v>
      </c>
      <c r="H185" s="1474">
        <v>0</v>
      </c>
      <c r="I185" s="1474">
        <v>0</v>
      </c>
      <c r="J185" s="1474">
        <v>0</v>
      </c>
      <c r="K185" s="1474">
        <v>0</v>
      </c>
      <c r="L185" s="1474">
        <f t="shared" si="112"/>
        <v>0</v>
      </c>
      <c r="M185" s="1579"/>
      <c r="N185" s="1444"/>
      <c r="O185" s="1444"/>
      <c r="P185" s="1444"/>
      <c r="Q185" s="1444"/>
      <c r="R185" s="1579">
        <f t="shared" si="143"/>
        <v>0</v>
      </c>
      <c r="S185" s="1444"/>
      <c r="T185" s="1444">
        <f t="shared" si="113"/>
        <v>0</v>
      </c>
      <c r="U185" s="1951">
        <f t="shared" si="144"/>
        <v>0</v>
      </c>
      <c r="V185" s="891">
        <f t="shared" si="144"/>
        <v>0</v>
      </c>
      <c r="W185" s="891">
        <f t="shared" si="144"/>
        <v>0</v>
      </c>
      <c r="X185" s="891">
        <f t="shared" si="144"/>
        <v>0</v>
      </c>
      <c r="Y185" s="891">
        <f t="shared" si="144"/>
        <v>0</v>
      </c>
      <c r="Z185" s="891">
        <f t="shared" si="144"/>
        <v>0</v>
      </c>
      <c r="AA185" s="891">
        <f t="shared" si="144"/>
        <v>0</v>
      </c>
      <c r="AB185" s="1726">
        <f t="shared" si="114"/>
        <v>0</v>
      </c>
      <c r="AC185" s="1341"/>
      <c r="AD185" s="3354"/>
      <c r="AE185" s="3399">
        <v>0</v>
      </c>
      <c r="AF185" s="1726">
        <v>0</v>
      </c>
      <c r="AG185" s="1726">
        <v>0</v>
      </c>
      <c r="AH185" s="1726">
        <v>0</v>
      </c>
      <c r="AI185" s="1726">
        <v>0</v>
      </c>
      <c r="AJ185" s="1726">
        <v>0</v>
      </c>
      <c r="AK185" s="1726">
        <f t="shared" si="115"/>
        <v>0</v>
      </c>
      <c r="AL185" s="1402"/>
      <c r="AM185" s="1402"/>
      <c r="AN185" s="1001"/>
      <c r="AO185" s="1001"/>
      <c r="AP185" s="1001">
        <f t="shared" si="145"/>
        <v>0</v>
      </c>
      <c r="AQ185" s="1402"/>
      <c r="AR185" s="1402">
        <f t="shared" si="116"/>
        <v>0</v>
      </c>
      <c r="AS185" s="3393">
        <f t="shared" si="146"/>
        <v>0</v>
      </c>
      <c r="AT185" s="1725">
        <f t="shared" si="146"/>
        <v>0</v>
      </c>
      <c r="AU185" s="1719">
        <f t="shared" si="146"/>
        <v>0</v>
      </c>
      <c r="AV185" s="1719">
        <f t="shared" si="146"/>
        <v>0</v>
      </c>
      <c r="AW185" s="1725">
        <f t="shared" si="146"/>
        <v>0</v>
      </c>
      <c r="AX185" s="1725">
        <f t="shared" si="146"/>
        <v>0</v>
      </c>
      <c r="AY185" s="1719">
        <f t="shared" si="117"/>
        <v>0</v>
      </c>
      <c r="AZ185" s="3088">
        <f t="shared" si="118"/>
        <v>0</v>
      </c>
      <c r="BA185" s="1432"/>
      <c r="BB185" s="3400">
        <v>0</v>
      </c>
      <c r="BC185" s="1474">
        <v>0</v>
      </c>
      <c r="BD185" s="1474">
        <v>0</v>
      </c>
      <c r="BE185" s="1474">
        <v>0</v>
      </c>
      <c r="BF185" s="1474">
        <v>0</v>
      </c>
      <c r="BG185" s="1474">
        <f t="shared" si="119"/>
        <v>0</v>
      </c>
      <c r="BH185" s="1405"/>
      <c r="BI185" s="1405"/>
      <c r="BJ185" s="1405"/>
      <c r="BK185" s="891">
        <f t="shared" si="147"/>
        <v>0</v>
      </c>
      <c r="BL185" s="1405"/>
      <c r="BM185" s="1405">
        <f t="shared" si="120"/>
        <v>0</v>
      </c>
      <c r="BN185" s="1432">
        <f t="shared" si="148"/>
        <v>0</v>
      </c>
      <c r="BO185" s="1432">
        <f t="shared" si="148"/>
        <v>0</v>
      </c>
      <c r="BP185" s="1357">
        <f t="shared" si="148"/>
        <v>0</v>
      </c>
      <c r="BQ185" s="1357">
        <f t="shared" si="148"/>
        <v>0</v>
      </c>
      <c r="BR185" s="1432">
        <f t="shared" si="148"/>
        <v>0</v>
      </c>
      <c r="BS185" s="1474">
        <f t="shared" si="121"/>
        <v>0</v>
      </c>
      <c r="BT185" s="891" t="s">
        <v>90</v>
      </c>
      <c r="BU185" s="891" t="s">
        <v>90</v>
      </c>
      <c r="CD185" s="3319">
        <v>0</v>
      </c>
      <c r="CE185" s="3319">
        <v>0</v>
      </c>
      <c r="CF185" s="3319">
        <v>0</v>
      </c>
      <c r="CG185" s="3319">
        <v>0</v>
      </c>
      <c r="CH185" s="3319">
        <v>0</v>
      </c>
      <c r="CI185" s="3319">
        <v>0</v>
      </c>
      <c r="CJ185" s="3319">
        <v>0</v>
      </c>
      <c r="CK185" s="3320"/>
      <c r="CL185" s="3321">
        <f t="shared" si="137"/>
        <v>0</v>
      </c>
      <c r="CM185" s="3321">
        <f t="shared" si="137"/>
        <v>0</v>
      </c>
      <c r="CN185" s="3321">
        <f t="shared" si="137"/>
        <v>0</v>
      </c>
      <c r="CO185" s="3321">
        <f t="shared" si="136"/>
        <v>0</v>
      </c>
      <c r="CP185" s="3321">
        <f t="shared" si="136"/>
        <v>0</v>
      </c>
      <c r="CQ185" s="3321">
        <f t="shared" si="136"/>
        <v>0</v>
      </c>
      <c r="CR185" s="3321">
        <f t="shared" si="136"/>
        <v>0</v>
      </c>
      <c r="CS185" s="3321"/>
      <c r="CT185" s="885">
        <v>0</v>
      </c>
      <c r="CU185" s="885">
        <v>0</v>
      </c>
      <c r="CV185" s="885">
        <v>0</v>
      </c>
      <c r="CW185" s="885">
        <v>0</v>
      </c>
      <c r="CX185" s="885">
        <v>0</v>
      </c>
      <c r="CY185" s="885">
        <v>0</v>
      </c>
      <c r="DB185" s="3321">
        <f t="shared" si="149"/>
        <v>0</v>
      </c>
      <c r="DC185" s="3321">
        <f t="shared" si="149"/>
        <v>0</v>
      </c>
      <c r="DD185" s="3321">
        <f t="shared" si="149"/>
        <v>0</v>
      </c>
      <c r="DE185" s="3321">
        <f t="shared" si="149"/>
        <v>0</v>
      </c>
      <c r="DF185" s="3321">
        <f t="shared" si="149"/>
        <v>0</v>
      </c>
      <c r="DG185" s="3321">
        <f t="shared" si="149"/>
        <v>0</v>
      </c>
      <c r="DH185" s="3321"/>
      <c r="DI185" s="885">
        <v>0</v>
      </c>
      <c r="DJ185" s="885">
        <v>0</v>
      </c>
      <c r="DK185" s="885">
        <v>0</v>
      </c>
      <c r="DL185" s="885">
        <v>0</v>
      </c>
      <c r="DM185" s="885">
        <v>0</v>
      </c>
      <c r="DP185" s="3321">
        <f t="shared" ref="DP185:DT235" si="150">DI185-BN185</f>
        <v>0</v>
      </c>
      <c r="DQ185" s="3321">
        <f t="shared" si="150"/>
        <v>0</v>
      </c>
      <c r="DR185" s="3321">
        <f t="shared" si="150"/>
        <v>0</v>
      </c>
      <c r="DS185" s="3321">
        <f t="shared" si="150"/>
        <v>0</v>
      </c>
      <c r="DT185" s="3321">
        <f t="shared" si="150"/>
        <v>0</v>
      </c>
    </row>
    <row r="186" spans="1:124" ht="20.25" customHeight="1">
      <c r="A186" s="1165"/>
      <c r="B186" s="1507" t="s">
        <v>739</v>
      </c>
      <c r="C186" s="1508" t="s">
        <v>322</v>
      </c>
      <c r="D186" s="3397"/>
      <c r="E186" s="1510">
        <v>1.5</v>
      </c>
      <c r="F186" s="1474">
        <v>0</v>
      </c>
      <c r="G186" s="1474">
        <v>1163.2</v>
      </c>
      <c r="H186" s="1474">
        <v>0</v>
      </c>
      <c r="I186" s="1474">
        <v>0</v>
      </c>
      <c r="J186" s="1474">
        <v>1225</v>
      </c>
      <c r="K186" s="1474">
        <v>29400</v>
      </c>
      <c r="L186" s="1474">
        <f t="shared" si="112"/>
        <v>31788.2</v>
      </c>
      <c r="M186" s="1579"/>
      <c r="N186" s="1444"/>
      <c r="O186" s="1444"/>
      <c r="P186" s="1444"/>
      <c r="Q186" s="1444"/>
      <c r="R186" s="1444">
        <f t="shared" si="143"/>
        <v>0</v>
      </c>
      <c r="S186" s="1444"/>
      <c r="T186" s="1444">
        <f t="shared" si="113"/>
        <v>0</v>
      </c>
      <c r="U186" s="1951">
        <f t="shared" si="144"/>
        <v>1.5</v>
      </c>
      <c r="V186" s="891">
        <f t="shared" si="144"/>
        <v>0</v>
      </c>
      <c r="W186" s="891">
        <f t="shared" si="144"/>
        <v>1163.2</v>
      </c>
      <c r="X186" s="891">
        <f t="shared" si="144"/>
        <v>0</v>
      </c>
      <c r="Y186" s="891">
        <f t="shared" si="144"/>
        <v>0</v>
      </c>
      <c r="Z186" s="891">
        <f t="shared" si="144"/>
        <v>1225</v>
      </c>
      <c r="AA186" s="891">
        <f t="shared" si="144"/>
        <v>29400</v>
      </c>
      <c r="AB186" s="1726">
        <f t="shared" si="114"/>
        <v>31788.2</v>
      </c>
      <c r="AC186" s="1341"/>
      <c r="AD186" s="3354"/>
      <c r="AE186" s="3399">
        <v>0</v>
      </c>
      <c r="AF186" s="1726">
        <v>0</v>
      </c>
      <c r="AG186" s="1726">
        <v>0</v>
      </c>
      <c r="AH186" s="1726">
        <v>0</v>
      </c>
      <c r="AI186" s="1726">
        <v>0</v>
      </c>
      <c r="AJ186" s="1726">
        <v>0</v>
      </c>
      <c r="AK186" s="1726">
        <f t="shared" si="115"/>
        <v>0</v>
      </c>
      <c r="AL186" s="1686"/>
      <c r="AM186" s="1402"/>
      <c r="AN186" s="1001"/>
      <c r="AO186" s="1001"/>
      <c r="AP186" s="1001">
        <f t="shared" si="145"/>
        <v>0</v>
      </c>
      <c r="AQ186" s="1402"/>
      <c r="AR186" s="1402">
        <f t="shared" si="116"/>
        <v>0</v>
      </c>
      <c r="AS186" s="3393">
        <f t="shared" si="146"/>
        <v>0</v>
      </c>
      <c r="AT186" s="1725">
        <f t="shared" si="146"/>
        <v>0</v>
      </c>
      <c r="AU186" s="1719">
        <f t="shared" si="146"/>
        <v>0</v>
      </c>
      <c r="AV186" s="1719">
        <f t="shared" si="146"/>
        <v>0</v>
      </c>
      <c r="AW186" s="1725">
        <f t="shared" si="146"/>
        <v>0</v>
      </c>
      <c r="AX186" s="1725">
        <f t="shared" si="146"/>
        <v>0</v>
      </c>
      <c r="AY186" s="1719">
        <f t="shared" si="117"/>
        <v>0</v>
      </c>
      <c r="AZ186" s="3113">
        <f t="shared" si="118"/>
        <v>0</v>
      </c>
      <c r="BA186" s="3327"/>
      <c r="BB186" s="3400">
        <v>0</v>
      </c>
      <c r="BC186" s="1474">
        <v>0</v>
      </c>
      <c r="BD186" s="1474">
        <v>0</v>
      </c>
      <c r="BE186" s="1474">
        <v>0</v>
      </c>
      <c r="BF186" s="1474">
        <v>0</v>
      </c>
      <c r="BG186" s="1474">
        <f t="shared" si="119"/>
        <v>0</v>
      </c>
      <c r="BH186" s="1405"/>
      <c r="BI186" s="1405"/>
      <c r="BJ186" s="889"/>
      <c r="BK186" s="891">
        <f t="shared" si="147"/>
        <v>0</v>
      </c>
      <c r="BL186" s="1405"/>
      <c r="BM186" s="1405">
        <f t="shared" si="120"/>
        <v>0</v>
      </c>
      <c r="BN186" s="1432">
        <f t="shared" si="148"/>
        <v>0</v>
      </c>
      <c r="BO186" s="1432">
        <f t="shared" si="148"/>
        <v>0</v>
      </c>
      <c r="BP186" s="1357">
        <f t="shared" si="148"/>
        <v>0</v>
      </c>
      <c r="BQ186" s="1357">
        <f t="shared" si="148"/>
        <v>0</v>
      </c>
      <c r="BR186" s="1432">
        <f t="shared" si="148"/>
        <v>0</v>
      </c>
      <c r="BS186" s="1474">
        <f t="shared" si="121"/>
        <v>0</v>
      </c>
      <c r="BT186" s="891" t="s">
        <v>90</v>
      </c>
      <c r="BU186" s="891" t="s">
        <v>90</v>
      </c>
      <c r="CD186" s="3319">
        <v>0</v>
      </c>
      <c r="CE186" s="3319">
        <v>0</v>
      </c>
      <c r="CF186" s="3319">
        <v>0</v>
      </c>
      <c r="CG186" s="3319">
        <v>0</v>
      </c>
      <c r="CH186" s="3319">
        <v>0</v>
      </c>
      <c r="CI186" s="3319">
        <v>0</v>
      </c>
      <c r="CJ186" s="3319">
        <v>0</v>
      </c>
      <c r="CK186" s="3320"/>
      <c r="CL186" s="3321">
        <f t="shared" si="137"/>
        <v>-1.5</v>
      </c>
      <c r="CM186" s="3321">
        <f t="shared" si="137"/>
        <v>0</v>
      </c>
      <c r="CN186" s="3321">
        <f t="shared" si="137"/>
        <v>-1163.2</v>
      </c>
      <c r="CO186" s="3321">
        <f t="shared" si="136"/>
        <v>0</v>
      </c>
      <c r="CP186" s="3321">
        <f t="shared" si="136"/>
        <v>0</v>
      </c>
      <c r="CQ186" s="3321">
        <f t="shared" si="136"/>
        <v>-1225</v>
      </c>
      <c r="CR186" s="3321">
        <f t="shared" si="136"/>
        <v>-29400</v>
      </c>
      <c r="CS186" s="3321"/>
      <c r="CT186" s="885">
        <v>1.5</v>
      </c>
      <c r="CU186" s="885">
        <v>0</v>
      </c>
      <c r="CV186" s="885">
        <v>1163.2</v>
      </c>
      <c r="CW186" s="885">
        <v>0</v>
      </c>
      <c r="CX186" s="885">
        <v>1225</v>
      </c>
      <c r="CY186" s="885">
        <v>29400</v>
      </c>
      <c r="DB186" s="3321">
        <f t="shared" si="149"/>
        <v>1.5</v>
      </c>
      <c r="DC186" s="3321">
        <f t="shared" si="149"/>
        <v>0</v>
      </c>
      <c r="DD186" s="3321">
        <f t="shared" si="149"/>
        <v>1163.2</v>
      </c>
      <c r="DE186" s="3321">
        <f t="shared" si="149"/>
        <v>0</v>
      </c>
      <c r="DF186" s="3321">
        <f t="shared" si="149"/>
        <v>1225</v>
      </c>
      <c r="DG186" s="3321">
        <f t="shared" si="149"/>
        <v>29400</v>
      </c>
      <c r="DH186" s="3321"/>
      <c r="DI186" s="885">
        <v>0</v>
      </c>
      <c r="DJ186" s="885">
        <v>0</v>
      </c>
      <c r="DK186" s="885">
        <v>0</v>
      </c>
      <c r="DL186" s="885">
        <v>0</v>
      </c>
      <c r="DM186" s="885">
        <v>0</v>
      </c>
      <c r="DP186" s="3321">
        <f t="shared" si="150"/>
        <v>0</v>
      </c>
      <c r="DQ186" s="3321">
        <f t="shared" si="150"/>
        <v>0</v>
      </c>
      <c r="DR186" s="3321">
        <f t="shared" si="150"/>
        <v>0</v>
      </c>
      <c r="DS186" s="3321">
        <f t="shared" si="150"/>
        <v>0</v>
      </c>
      <c r="DT186" s="3321">
        <f t="shared" si="150"/>
        <v>0</v>
      </c>
    </row>
    <row r="187" spans="1:124" ht="22.5" hidden="1" customHeight="1">
      <c r="A187" s="1165"/>
      <c r="B187" s="1507" t="s">
        <v>740</v>
      </c>
      <c r="C187" s="1508" t="s">
        <v>404</v>
      </c>
      <c r="D187" s="3397"/>
      <c r="E187" s="1510">
        <v>0</v>
      </c>
      <c r="F187" s="1474">
        <v>0</v>
      </c>
      <c r="G187" s="1474">
        <v>0</v>
      </c>
      <c r="H187" s="1474">
        <v>0</v>
      </c>
      <c r="I187" s="1474">
        <v>0</v>
      </c>
      <c r="J187" s="1474">
        <v>0</v>
      </c>
      <c r="K187" s="1474">
        <v>0</v>
      </c>
      <c r="L187" s="1474">
        <f t="shared" si="112"/>
        <v>0</v>
      </c>
      <c r="M187" s="1444"/>
      <c r="N187" s="1444"/>
      <c r="O187" s="1444"/>
      <c r="P187" s="1444"/>
      <c r="Q187" s="1440"/>
      <c r="R187" s="1440">
        <f t="shared" si="143"/>
        <v>0</v>
      </c>
      <c r="S187" s="1444"/>
      <c r="T187" s="1444">
        <f t="shared" si="113"/>
        <v>0</v>
      </c>
      <c r="U187" s="1951">
        <f t="shared" si="144"/>
        <v>0</v>
      </c>
      <c r="V187" s="891">
        <f t="shared" si="144"/>
        <v>0</v>
      </c>
      <c r="W187" s="891">
        <f t="shared" si="144"/>
        <v>0</v>
      </c>
      <c r="X187" s="891">
        <f t="shared" si="144"/>
        <v>0</v>
      </c>
      <c r="Y187" s="891">
        <f t="shared" si="144"/>
        <v>0</v>
      </c>
      <c r="Z187" s="891">
        <f t="shared" si="144"/>
        <v>0</v>
      </c>
      <c r="AA187" s="891">
        <f t="shared" si="144"/>
        <v>0</v>
      </c>
      <c r="AB187" s="1726">
        <f t="shared" si="114"/>
        <v>0</v>
      </c>
      <c r="AC187" s="1341"/>
      <c r="AD187" s="3354"/>
      <c r="AE187" s="3399">
        <v>0</v>
      </c>
      <c r="AF187" s="1726">
        <v>0</v>
      </c>
      <c r="AG187" s="1726">
        <v>0</v>
      </c>
      <c r="AH187" s="1726">
        <v>0</v>
      </c>
      <c r="AI187" s="1726">
        <v>0</v>
      </c>
      <c r="AJ187" s="1726">
        <v>0</v>
      </c>
      <c r="AK187" s="1726">
        <f t="shared" si="115"/>
        <v>0</v>
      </c>
      <c r="AL187" s="1402"/>
      <c r="AM187" s="1402"/>
      <c r="AN187" s="1001"/>
      <c r="AO187" s="1001"/>
      <c r="AP187" s="1001">
        <f t="shared" si="145"/>
        <v>0</v>
      </c>
      <c r="AQ187" s="1402"/>
      <c r="AR187" s="1402">
        <f t="shared" si="116"/>
        <v>0</v>
      </c>
      <c r="AS187" s="3393">
        <f t="shared" si="146"/>
        <v>0</v>
      </c>
      <c r="AT187" s="1725">
        <f t="shared" si="146"/>
        <v>0</v>
      </c>
      <c r="AU187" s="1719">
        <f t="shared" si="146"/>
        <v>0</v>
      </c>
      <c r="AV187" s="1719">
        <f t="shared" si="146"/>
        <v>0</v>
      </c>
      <c r="AW187" s="1725">
        <f t="shared" si="146"/>
        <v>0</v>
      </c>
      <c r="AX187" s="1725">
        <f t="shared" si="146"/>
        <v>0</v>
      </c>
      <c r="AY187" s="1719">
        <f t="shared" si="117"/>
        <v>0</v>
      </c>
      <c r="AZ187" s="3113">
        <f t="shared" si="118"/>
        <v>0</v>
      </c>
      <c r="BA187" s="3327"/>
      <c r="BB187" s="3400">
        <v>0</v>
      </c>
      <c r="BC187" s="1474">
        <v>0</v>
      </c>
      <c r="BD187" s="1474">
        <v>0</v>
      </c>
      <c r="BE187" s="1474">
        <v>0</v>
      </c>
      <c r="BF187" s="1474">
        <v>0</v>
      </c>
      <c r="BG187" s="1474">
        <f t="shared" si="119"/>
        <v>0</v>
      </c>
      <c r="BH187" s="1405"/>
      <c r="BI187" s="1405"/>
      <c r="BJ187" s="889"/>
      <c r="BK187" s="891">
        <f t="shared" si="147"/>
        <v>0</v>
      </c>
      <c r="BL187" s="1405"/>
      <c r="BM187" s="1405">
        <f t="shared" si="120"/>
        <v>0</v>
      </c>
      <c r="BN187" s="1432">
        <f t="shared" si="148"/>
        <v>0</v>
      </c>
      <c r="BO187" s="1432">
        <f t="shared" si="148"/>
        <v>0</v>
      </c>
      <c r="BP187" s="1357">
        <f t="shared" si="148"/>
        <v>0</v>
      </c>
      <c r="BQ187" s="1357">
        <f t="shared" si="148"/>
        <v>0</v>
      </c>
      <c r="BR187" s="1432">
        <f t="shared" si="148"/>
        <v>0</v>
      </c>
      <c r="BS187" s="1474">
        <f t="shared" si="121"/>
        <v>0</v>
      </c>
      <c r="BT187" s="889"/>
      <c r="BU187" s="889"/>
      <c r="CD187" s="3319">
        <v>0</v>
      </c>
      <c r="CE187" s="3319">
        <v>0</v>
      </c>
      <c r="CF187" s="3319">
        <v>0</v>
      </c>
      <c r="CG187" s="3319">
        <v>0</v>
      </c>
      <c r="CH187" s="3319">
        <v>0</v>
      </c>
      <c r="CI187" s="3319">
        <v>0</v>
      </c>
      <c r="CJ187" s="3319">
        <v>0</v>
      </c>
      <c r="CK187" s="3320"/>
      <c r="CL187" s="3321">
        <f t="shared" si="137"/>
        <v>0</v>
      </c>
      <c r="CM187" s="3321">
        <f t="shared" si="137"/>
        <v>0</v>
      </c>
      <c r="CN187" s="3321">
        <f t="shared" si="137"/>
        <v>0</v>
      </c>
      <c r="CO187" s="3321">
        <f t="shared" si="136"/>
        <v>0</v>
      </c>
      <c r="CP187" s="3321">
        <f t="shared" si="136"/>
        <v>0</v>
      </c>
      <c r="CQ187" s="3321">
        <f t="shared" si="136"/>
        <v>0</v>
      </c>
      <c r="CR187" s="3321">
        <f t="shared" si="136"/>
        <v>0</v>
      </c>
      <c r="CS187" s="3321"/>
      <c r="CT187" s="885">
        <v>0</v>
      </c>
      <c r="CU187" s="885">
        <v>0</v>
      </c>
      <c r="CV187" s="885">
        <v>0</v>
      </c>
      <c r="CW187" s="885">
        <v>0</v>
      </c>
      <c r="CX187" s="885">
        <v>0</v>
      </c>
      <c r="CY187" s="885">
        <v>0</v>
      </c>
      <c r="DB187" s="3321">
        <f t="shared" si="149"/>
        <v>0</v>
      </c>
      <c r="DC187" s="3321">
        <f t="shared" si="149"/>
        <v>0</v>
      </c>
      <c r="DD187" s="3321">
        <f t="shared" si="149"/>
        <v>0</v>
      </c>
      <c r="DE187" s="3321">
        <f t="shared" si="149"/>
        <v>0</v>
      </c>
      <c r="DF187" s="3321">
        <f t="shared" si="149"/>
        <v>0</v>
      </c>
      <c r="DG187" s="3321">
        <f t="shared" si="149"/>
        <v>0</v>
      </c>
      <c r="DH187" s="3321"/>
      <c r="DI187" s="885">
        <v>0</v>
      </c>
      <c r="DJ187" s="885">
        <v>0</v>
      </c>
      <c r="DK187" s="885">
        <v>0</v>
      </c>
      <c r="DL187" s="885">
        <v>0</v>
      </c>
      <c r="DM187" s="885">
        <v>0</v>
      </c>
      <c r="DP187" s="3321">
        <f t="shared" si="150"/>
        <v>0</v>
      </c>
      <c r="DQ187" s="3321">
        <f t="shared" si="150"/>
        <v>0</v>
      </c>
      <c r="DR187" s="3321">
        <f t="shared" si="150"/>
        <v>0</v>
      </c>
      <c r="DS187" s="3321">
        <f t="shared" si="150"/>
        <v>0</v>
      </c>
      <c r="DT187" s="3321">
        <f t="shared" si="150"/>
        <v>0</v>
      </c>
    </row>
    <row r="188" spans="1:124" ht="28.5" hidden="1" customHeight="1">
      <c r="A188" s="1165"/>
      <c r="B188" s="1507" t="s">
        <v>966</v>
      </c>
      <c r="C188" s="1508" t="s">
        <v>455</v>
      </c>
      <c r="D188" s="3397"/>
      <c r="E188" s="1510">
        <v>0</v>
      </c>
      <c r="F188" s="1474">
        <v>0</v>
      </c>
      <c r="G188" s="1474">
        <v>0</v>
      </c>
      <c r="H188" s="1474">
        <v>0</v>
      </c>
      <c r="I188" s="1474">
        <v>0</v>
      </c>
      <c r="J188" s="1474">
        <v>0</v>
      </c>
      <c r="K188" s="1474">
        <v>0</v>
      </c>
      <c r="L188" s="1474">
        <f t="shared" si="112"/>
        <v>0</v>
      </c>
      <c r="M188" s="1444"/>
      <c r="N188" s="1444"/>
      <c r="O188" s="1444"/>
      <c r="P188" s="1444"/>
      <c r="Q188" s="1444"/>
      <c r="R188" s="1444">
        <f t="shared" si="143"/>
        <v>0</v>
      </c>
      <c r="S188" s="1444"/>
      <c r="T188" s="1444">
        <f t="shared" si="113"/>
        <v>0</v>
      </c>
      <c r="U188" s="1951">
        <f t="shared" si="144"/>
        <v>0</v>
      </c>
      <c r="V188" s="891">
        <f t="shared" si="144"/>
        <v>0</v>
      </c>
      <c r="W188" s="891">
        <f t="shared" si="144"/>
        <v>0</v>
      </c>
      <c r="X188" s="891">
        <f t="shared" si="144"/>
        <v>0</v>
      </c>
      <c r="Y188" s="891">
        <f t="shared" si="144"/>
        <v>0</v>
      </c>
      <c r="Z188" s="891">
        <f t="shared" si="144"/>
        <v>0</v>
      </c>
      <c r="AA188" s="891">
        <f t="shared" si="144"/>
        <v>0</v>
      </c>
      <c r="AB188" s="1726">
        <f t="shared" si="114"/>
        <v>0</v>
      </c>
      <c r="AC188" s="1341"/>
      <c r="AD188" s="1717"/>
      <c r="AE188" s="3399">
        <v>0</v>
      </c>
      <c r="AF188" s="1726">
        <v>0</v>
      </c>
      <c r="AG188" s="1726">
        <v>0</v>
      </c>
      <c r="AH188" s="1726">
        <v>0</v>
      </c>
      <c r="AI188" s="1726">
        <v>0</v>
      </c>
      <c r="AJ188" s="1726">
        <v>0</v>
      </c>
      <c r="AK188" s="1726">
        <f t="shared" si="115"/>
        <v>0</v>
      </c>
      <c r="AL188" s="1402"/>
      <c r="AM188" s="1402"/>
      <c r="AN188" s="1001"/>
      <c r="AO188" s="1001"/>
      <c r="AP188" s="1001">
        <f t="shared" si="145"/>
        <v>0</v>
      </c>
      <c r="AQ188" s="1402"/>
      <c r="AR188" s="1402">
        <f t="shared" si="116"/>
        <v>0</v>
      </c>
      <c r="AS188" s="3393">
        <f t="shared" si="146"/>
        <v>0</v>
      </c>
      <c r="AT188" s="1725">
        <f t="shared" si="146"/>
        <v>0</v>
      </c>
      <c r="AU188" s="1719">
        <f t="shared" si="146"/>
        <v>0</v>
      </c>
      <c r="AV188" s="1719">
        <f t="shared" si="146"/>
        <v>0</v>
      </c>
      <c r="AW188" s="1725">
        <f t="shared" si="146"/>
        <v>0</v>
      </c>
      <c r="AX188" s="1725">
        <f t="shared" si="146"/>
        <v>0</v>
      </c>
      <c r="AY188" s="1719">
        <f t="shared" si="117"/>
        <v>0</v>
      </c>
      <c r="AZ188" s="3113">
        <f t="shared" si="118"/>
        <v>0</v>
      </c>
      <c r="BA188" s="3327"/>
      <c r="BB188" s="1510">
        <v>0</v>
      </c>
      <c r="BC188" s="1474">
        <v>0</v>
      </c>
      <c r="BD188" s="1474">
        <v>0</v>
      </c>
      <c r="BE188" s="1474">
        <v>0</v>
      </c>
      <c r="BF188" s="1474">
        <v>0</v>
      </c>
      <c r="BG188" s="1474">
        <f t="shared" si="119"/>
        <v>0</v>
      </c>
      <c r="BH188" s="1405"/>
      <c r="BI188" s="1405"/>
      <c r="BJ188" s="889"/>
      <c r="BK188" s="891">
        <f t="shared" si="147"/>
        <v>0</v>
      </c>
      <c r="BL188" s="1405"/>
      <c r="BM188" s="1405">
        <f t="shared" si="120"/>
        <v>0</v>
      </c>
      <c r="BN188" s="1432">
        <f t="shared" si="148"/>
        <v>0</v>
      </c>
      <c r="BO188" s="1432">
        <f t="shared" si="148"/>
        <v>0</v>
      </c>
      <c r="BP188" s="1357">
        <f t="shared" si="148"/>
        <v>0</v>
      </c>
      <c r="BQ188" s="1357">
        <f t="shared" si="148"/>
        <v>0</v>
      </c>
      <c r="BR188" s="1432">
        <f t="shared" si="148"/>
        <v>0</v>
      </c>
      <c r="BS188" s="1474">
        <f t="shared" si="121"/>
        <v>0</v>
      </c>
      <c r="BT188" s="889"/>
      <c r="BU188" s="889"/>
      <c r="CD188" s="3319">
        <v>0</v>
      </c>
      <c r="CE188" s="3319">
        <v>0</v>
      </c>
      <c r="CF188" s="3319">
        <v>0</v>
      </c>
      <c r="CG188" s="3319">
        <v>0</v>
      </c>
      <c r="CH188" s="3319">
        <v>0</v>
      </c>
      <c r="CI188" s="3319">
        <v>0</v>
      </c>
      <c r="CJ188" s="3319">
        <v>0</v>
      </c>
      <c r="CK188" s="3320"/>
      <c r="CL188" s="3321">
        <f t="shared" si="137"/>
        <v>0</v>
      </c>
      <c r="CM188" s="3321">
        <f t="shared" si="137"/>
        <v>0</v>
      </c>
      <c r="CN188" s="3321">
        <f t="shared" si="137"/>
        <v>0</v>
      </c>
      <c r="CO188" s="3321">
        <f t="shared" si="136"/>
        <v>0</v>
      </c>
      <c r="CP188" s="3321">
        <f t="shared" si="136"/>
        <v>0</v>
      </c>
      <c r="CQ188" s="3321">
        <f t="shared" si="136"/>
        <v>0</v>
      </c>
      <c r="CR188" s="3321">
        <f t="shared" si="136"/>
        <v>0</v>
      </c>
      <c r="CS188" s="3321"/>
      <c r="CT188" s="885">
        <v>0</v>
      </c>
      <c r="CU188" s="885">
        <v>0</v>
      </c>
      <c r="CV188" s="885">
        <v>0</v>
      </c>
      <c r="CW188" s="885">
        <v>0</v>
      </c>
      <c r="CX188" s="885">
        <v>0</v>
      </c>
      <c r="CY188" s="885">
        <v>0</v>
      </c>
      <c r="DB188" s="3321">
        <f t="shared" si="149"/>
        <v>0</v>
      </c>
      <c r="DC188" s="3321">
        <f t="shared" si="149"/>
        <v>0</v>
      </c>
      <c r="DD188" s="3321">
        <f t="shared" si="149"/>
        <v>0</v>
      </c>
      <c r="DE188" s="3321">
        <f t="shared" si="149"/>
        <v>0</v>
      </c>
      <c r="DF188" s="3321">
        <f t="shared" si="149"/>
        <v>0</v>
      </c>
      <c r="DG188" s="3321">
        <f t="shared" si="149"/>
        <v>0</v>
      </c>
      <c r="DH188" s="3321"/>
      <c r="DI188" s="885">
        <v>0</v>
      </c>
      <c r="DJ188" s="885">
        <v>0</v>
      </c>
      <c r="DK188" s="885">
        <v>0</v>
      </c>
      <c r="DL188" s="885">
        <v>0</v>
      </c>
      <c r="DM188" s="885">
        <v>0</v>
      </c>
      <c r="DP188" s="3321">
        <f t="shared" si="150"/>
        <v>0</v>
      </c>
      <c r="DQ188" s="3321">
        <f t="shared" si="150"/>
        <v>0</v>
      </c>
      <c r="DR188" s="3321">
        <f t="shared" si="150"/>
        <v>0</v>
      </c>
      <c r="DS188" s="3321">
        <f t="shared" si="150"/>
        <v>0</v>
      </c>
      <c r="DT188" s="3321">
        <f t="shared" si="150"/>
        <v>0</v>
      </c>
    </row>
    <row r="189" spans="1:124" ht="23.25" customHeight="1">
      <c r="A189" s="1165"/>
      <c r="B189" s="1507" t="s">
        <v>740</v>
      </c>
      <c r="C189" s="1508" t="s">
        <v>920</v>
      </c>
      <c r="D189" s="3397"/>
      <c r="E189" s="1510">
        <v>2.54</v>
      </c>
      <c r="F189" s="1474">
        <v>0</v>
      </c>
      <c r="G189" s="1474">
        <v>859.20000000000618</v>
      </c>
      <c r="H189" s="1474">
        <v>0</v>
      </c>
      <c r="I189" s="1474">
        <v>0</v>
      </c>
      <c r="J189" s="1474">
        <v>1300</v>
      </c>
      <c r="K189" s="1474">
        <v>31200</v>
      </c>
      <c r="L189" s="1474">
        <f t="shared" si="112"/>
        <v>33359.200000000004</v>
      </c>
      <c r="M189" s="1579"/>
      <c r="N189" s="1444"/>
      <c r="O189" s="1444">
        <v>38.299999999999997</v>
      </c>
      <c r="P189" s="1444"/>
      <c r="Q189" s="1444"/>
      <c r="R189" s="1444">
        <f t="shared" si="143"/>
        <v>-175</v>
      </c>
      <c r="S189" s="1444">
        <v>-4200</v>
      </c>
      <c r="T189" s="1444">
        <f t="shared" si="113"/>
        <v>-4336.7</v>
      </c>
      <c r="U189" s="1951">
        <f t="shared" si="144"/>
        <v>2.54</v>
      </c>
      <c r="V189" s="891">
        <f t="shared" si="144"/>
        <v>0</v>
      </c>
      <c r="W189" s="891">
        <f t="shared" si="144"/>
        <v>897.50000000000614</v>
      </c>
      <c r="X189" s="891">
        <f t="shared" si="144"/>
        <v>0</v>
      </c>
      <c r="Y189" s="891">
        <f t="shared" si="144"/>
        <v>0</v>
      </c>
      <c r="Z189" s="891">
        <f t="shared" si="144"/>
        <v>1125</v>
      </c>
      <c r="AA189" s="891">
        <f t="shared" si="144"/>
        <v>27000</v>
      </c>
      <c r="AB189" s="1726">
        <f t="shared" si="114"/>
        <v>29022.500000000007</v>
      </c>
      <c r="AC189" s="1341"/>
      <c r="AD189" s="3354"/>
      <c r="AE189" s="3399">
        <v>0</v>
      </c>
      <c r="AF189" s="1726">
        <v>0</v>
      </c>
      <c r="AG189" s="1726">
        <v>0</v>
      </c>
      <c r="AH189" s="1726">
        <v>0</v>
      </c>
      <c r="AI189" s="1726">
        <v>0</v>
      </c>
      <c r="AJ189" s="1726">
        <v>0</v>
      </c>
      <c r="AK189" s="1726">
        <f t="shared" si="115"/>
        <v>0</v>
      </c>
      <c r="AL189" s="1562"/>
      <c r="AM189" s="1402"/>
      <c r="AN189" s="1001"/>
      <c r="AO189" s="1001"/>
      <c r="AP189" s="1001">
        <f t="shared" si="145"/>
        <v>0</v>
      </c>
      <c r="AQ189" s="1402"/>
      <c r="AR189" s="1402">
        <f t="shared" si="116"/>
        <v>0</v>
      </c>
      <c r="AS189" s="3393">
        <f t="shared" si="146"/>
        <v>0</v>
      </c>
      <c r="AT189" s="1725">
        <f t="shared" si="146"/>
        <v>0</v>
      </c>
      <c r="AU189" s="1719">
        <f t="shared" si="146"/>
        <v>0</v>
      </c>
      <c r="AV189" s="1719">
        <f t="shared" si="146"/>
        <v>0</v>
      </c>
      <c r="AW189" s="1725">
        <f t="shared" si="146"/>
        <v>0</v>
      </c>
      <c r="AX189" s="1725">
        <f t="shared" si="146"/>
        <v>0</v>
      </c>
      <c r="AY189" s="1719">
        <f t="shared" si="117"/>
        <v>0</v>
      </c>
      <c r="AZ189" s="3113">
        <f t="shared" si="118"/>
        <v>0</v>
      </c>
      <c r="BA189" s="3327"/>
      <c r="BB189" s="1510">
        <v>0</v>
      </c>
      <c r="BC189" s="1474">
        <v>0</v>
      </c>
      <c r="BD189" s="1474">
        <v>0</v>
      </c>
      <c r="BE189" s="1474">
        <v>0</v>
      </c>
      <c r="BF189" s="1474">
        <v>0</v>
      </c>
      <c r="BG189" s="1474">
        <f t="shared" si="119"/>
        <v>0</v>
      </c>
      <c r="BH189" s="1405"/>
      <c r="BI189" s="1405"/>
      <c r="BJ189" s="889"/>
      <c r="BK189" s="891">
        <f t="shared" si="147"/>
        <v>0</v>
      </c>
      <c r="BL189" s="1405"/>
      <c r="BM189" s="1405">
        <f t="shared" si="120"/>
        <v>0</v>
      </c>
      <c r="BN189" s="1432">
        <f t="shared" si="148"/>
        <v>0</v>
      </c>
      <c r="BO189" s="1432">
        <f t="shared" si="148"/>
        <v>0</v>
      </c>
      <c r="BP189" s="1357">
        <f t="shared" si="148"/>
        <v>0</v>
      </c>
      <c r="BQ189" s="1357">
        <f t="shared" si="148"/>
        <v>0</v>
      </c>
      <c r="BR189" s="1432">
        <f t="shared" si="148"/>
        <v>0</v>
      </c>
      <c r="BS189" s="1474">
        <f t="shared" si="121"/>
        <v>0</v>
      </c>
      <c r="BT189" s="889"/>
      <c r="BU189" s="889"/>
      <c r="CD189" s="3319">
        <v>0</v>
      </c>
      <c r="CE189" s="3319">
        <v>0</v>
      </c>
      <c r="CF189" s="3319">
        <v>0</v>
      </c>
      <c r="CG189" s="3319">
        <v>0</v>
      </c>
      <c r="CH189" s="3319">
        <v>0</v>
      </c>
      <c r="CI189" s="3319">
        <v>0</v>
      </c>
      <c r="CJ189" s="3319">
        <v>0</v>
      </c>
      <c r="CK189" s="3320"/>
      <c r="CL189" s="3321">
        <f t="shared" si="137"/>
        <v>-2.54</v>
      </c>
      <c r="CM189" s="3321">
        <f t="shared" si="137"/>
        <v>0</v>
      </c>
      <c r="CN189" s="3321">
        <f t="shared" si="137"/>
        <v>-897.50000000000614</v>
      </c>
      <c r="CO189" s="3321">
        <f t="shared" si="136"/>
        <v>0</v>
      </c>
      <c r="CP189" s="3321">
        <f t="shared" si="136"/>
        <v>0</v>
      </c>
      <c r="CQ189" s="3321">
        <f t="shared" si="136"/>
        <v>-1125</v>
      </c>
      <c r="CR189" s="3321">
        <f t="shared" si="136"/>
        <v>-27000</v>
      </c>
      <c r="CS189" s="3321"/>
      <c r="CT189" s="885">
        <v>2.54</v>
      </c>
      <c r="CU189" s="885">
        <v>0</v>
      </c>
      <c r="CV189" s="885">
        <v>859.20000000000618</v>
      </c>
      <c r="CW189" s="885">
        <v>0</v>
      </c>
      <c r="CX189" s="885">
        <v>1300</v>
      </c>
      <c r="CY189" s="885">
        <v>31200</v>
      </c>
      <c r="DB189" s="3321">
        <f t="shared" si="149"/>
        <v>2.54</v>
      </c>
      <c r="DC189" s="3321">
        <f t="shared" si="149"/>
        <v>0</v>
      </c>
      <c r="DD189" s="3321">
        <f t="shared" si="149"/>
        <v>859.20000000000618</v>
      </c>
      <c r="DE189" s="3321">
        <f t="shared" si="149"/>
        <v>0</v>
      </c>
      <c r="DF189" s="3321">
        <f t="shared" si="149"/>
        <v>1300</v>
      </c>
      <c r="DG189" s="3321">
        <f t="shared" si="149"/>
        <v>31200</v>
      </c>
      <c r="DH189" s="3321"/>
      <c r="DI189" s="885">
        <v>0</v>
      </c>
      <c r="DJ189" s="885">
        <v>0</v>
      </c>
      <c r="DK189" s="885">
        <v>0</v>
      </c>
      <c r="DL189" s="885">
        <v>0</v>
      </c>
      <c r="DM189" s="885">
        <v>0</v>
      </c>
      <c r="DP189" s="3321">
        <f t="shared" si="150"/>
        <v>0</v>
      </c>
      <c r="DQ189" s="3321">
        <f t="shared" si="150"/>
        <v>0</v>
      </c>
      <c r="DR189" s="3321">
        <f t="shared" si="150"/>
        <v>0</v>
      </c>
      <c r="DS189" s="3321">
        <f t="shared" si="150"/>
        <v>0</v>
      </c>
      <c r="DT189" s="3321">
        <f t="shared" si="150"/>
        <v>0</v>
      </c>
    </row>
    <row r="190" spans="1:124" ht="36">
      <c r="A190" s="1165"/>
      <c r="B190" s="1507" t="s">
        <v>1561</v>
      </c>
      <c r="C190" s="1508" t="s">
        <v>1038</v>
      </c>
      <c r="D190" s="3397"/>
      <c r="E190" s="3367" t="s">
        <v>1562</v>
      </c>
      <c r="F190" s="1474">
        <v>0</v>
      </c>
      <c r="G190" s="1474">
        <v>21875</v>
      </c>
      <c r="H190" s="1474">
        <v>0</v>
      </c>
      <c r="I190" s="1474">
        <v>0</v>
      </c>
      <c r="J190" s="1474">
        <v>3050</v>
      </c>
      <c r="K190" s="1474">
        <v>73200</v>
      </c>
      <c r="L190" s="1474">
        <f t="shared" si="112"/>
        <v>98125</v>
      </c>
      <c r="M190" s="1579"/>
      <c r="N190" s="1444"/>
      <c r="O190" s="1444"/>
      <c r="P190" s="1444"/>
      <c r="Q190" s="1444"/>
      <c r="R190" s="1444">
        <f t="shared" si="143"/>
        <v>0</v>
      </c>
      <c r="S190" s="1444"/>
      <c r="T190" s="1444">
        <f t="shared" si="113"/>
        <v>0</v>
      </c>
      <c r="U190" s="1951"/>
      <c r="V190" s="891">
        <f t="shared" si="144"/>
        <v>0</v>
      </c>
      <c r="W190" s="891">
        <f t="shared" si="144"/>
        <v>21875</v>
      </c>
      <c r="X190" s="891">
        <f t="shared" si="144"/>
        <v>0</v>
      </c>
      <c r="Y190" s="891">
        <f t="shared" si="144"/>
        <v>0</v>
      </c>
      <c r="Z190" s="891">
        <f t="shared" si="144"/>
        <v>3050</v>
      </c>
      <c r="AA190" s="891">
        <f t="shared" si="144"/>
        <v>73200</v>
      </c>
      <c r="AB190" s="1726">
        <f t="shared" si="114"/>
        <v>98125</v>
      </c>
      <c r="AC190" s="1341"/>
      <c r="AD190" s="3354"/>
      <c r="AE190" s="3399">
        <v>0</v>
      </c>
      <c r="AF190" s="1726">
        <v>0</v>
      </c>
      <c r="AG190" s="1726">
        <v>0</v>
      </c>
      <c r="AH190" s="1726">
        <v>0</v>
      </c>
      <c r="AI190" s="1726">
        <v>0</v>
      </c>
      <c r="AJ190" s="1726">
        <v>0</v>
      </c>
      <c r="AK190" s="1726">
        <f t="shared" si="115"/>
        <v>0</v>
      </c>
      <c r="AL190" s="1402"/>
      <c r="AM190" s="1402"/>
      <c r="AN190" s="1001"/>
      <c r="AO190" s="1001"/>
      <c r="AP190" s="1001">
        <f t="shared" si="145"/>
        <v>0</v>
      </c>
      <c r="AQ190" s="1402"/>
      <c r="AR190" s="1402">
        <f t="shared" si="116"/>
        <v>0</v>
      </c>
      <c r="AS190" s="3365"/>
      <c r="AT190" s="1725">
        <f t="shared" si="146"/>
        <v>0</v>
      </c>
      <c r="AU190" s="1719">
        <f t="shared" si="146"/>
        <v>0</v>
      </c>
      <c r="AV190" s="1719">
        <f t="shared" si="146"/>
        <v>0</v>
      </c>
      <c r="AW190" s="1725">
        <f t="shared" si="146"/>
        <v>0</v>
      </c>
      <c r="AX190" s="1725">
        <f t="shared" si="146"/>
        <v>0</v>
      </c>
      <c r="AY190" s="1719">
        <f t="shared" si="117"/>
        <v>0</v>
      </c>
      <c r="AZ190" s="3113">
        <f t="shared" si="118"/>
        <v>0</v>
      </c>
      <c r="BA190" s="3327"/>
      <c r="BB190" s="1510">
        <v>0</v>
      </c>
      <c r="BC190" s="1474">
        <v>0</v>
      </c>
      <c r="BD190" s="1474">
        <v>0</v>
      </c>
      <c r="BE190" s="1474">
        <v>0</v>
      </c>
      <c r="BF190" s="1474">
        <v>0</v>
      </c>
      <c r="BG190" s="1474">
        <f t="shared" si="119"/>
        <v>0</v>
      </c>
      <c r="BH190" s="1405"/>
      <c r="BI190" s="1405"/>
      <c r="BJ190" s="889"/>
      <c r="BK190" s="889">
        <f>BL190/24</f>
        <v>0</v>
      </c>
      <c r="BL190" s="1405"/>
      <c r="BM190" s="1405">
        <f t="shared" si="120"/>
        <v>0</v>
      </c>
      <c r="BN190" s="1432">
        <f t="shared" si="148"/>
        <v>0</v>
      </c>
      <c r="BO190" s="1432">
        <f t="shared" si="148"/>
        <v>0</v>
      </c>
      <c r="BP190" s="1357">
        <f t="shared" si="148"/>
        <v>0</v>
      </c>
      <c r="BQ190" s="1357">
        <f t="shared" si="148"/>
        <v>0</v>
      </c>
      <c r="BR190" s="1432">
        <f t="shared" si="148"/>
        <v>0</v>
      </c>
      <c r="BS190" s="1474">
        <f t="shared" si="121"/>
        <v>0</v>
      </c>
      <c r="BT190" s="889"/>
      <c r="BU190" s="889"/>
      <c r="CD190" s="3319">
        <v>0</v>
      </c>
      <c r="CE190" s="3319">
        <v>0</v>
      </c>
      <c r="CF190" s="3319">
        <v>0</v>
      </c>
      <c r="CG190" s="3319">
        <v>0</v>
      </c>
      <c r="CH190" s="3319">
        <v>0</v>
      </c>
      <c r="CI190" s="3319">
        <v>0</v>
      </c>
      <c r="CJ190" s="3319">
        <v>0</v>
      </c>
      <c r="CK190" s="3320"/>
      <c r="CL190" s="3321">
        <f t="shared" si="137"/>
        <v>0</v>
      </c>
      <c r="CM190" s="3321">
        <f t="shared" si="137"/>
        <v>0</v>
      </c>
      <c r="CN190" s="3321">
        <f t="shared" si="137"/>
        <v>-21875</v>
      </c>
      <c r="CO190" s="3321">
        <f t="shared" si="136"/>
        <v>0</v>
      </c>
      <c r="CP190" s="3321">
        <f t="shared" si="136"/>
        <v>0</v>
      </c>
      <c r="CQ190" s="3321">
        <f t="shared" si="136"/>
        <v>-3050</v>
      </c>
      <c r="CR190" s="3321">
        <f t="shared" si="136"/>
        <v>-73200</v>
      </c>
      <c r="CS190" s="3321"/>
      <c r="CT190" s="885" t="s">
        <v>1099</v>
      </c>
      <c r="CU190" s="885">
        <v>0</v>
      </c>
      <c r="CV190" s="885">
        <v>12100</v>
      </c>
      <c r="CW190" s="885">
        <v>0</v>
      </c>
      <c r="CX190" s="885">
        <v>2625</v>
      </c>
      <c r="CY190" s="885">
        <v>63000</v>
      </c>
      <c r="DB190" s="3321" t="e">
        <f t="shared" si="149"/>
        <v>#VALUE!</v>
      </c>
      <c r="DC190" s="3321">
        <f t="shared" si="149"/>
        <v>0</v>
      </c>
      <c r="DD190" s="3321">
        <f t="shared" si="149"/>
        <v>12100</v>
      </c>
      <c r="DE190" s="3321">
        <f t="shared" si="149"/>
        <v>0</v>
      </c>
      <c r="DF190" s="3321">
        <f t="shared" si="149"/>
        <v>2625</v>
      </c>
      <c r="DG190" s="3321">
        <f t="shared" si="149"/>
        <v>63000</v>
      </c>
      <c r="DH190" s="3321"/>
      <c r="DI190" s="885">
        <v>0</v>
      </c>
      <c r="DJ190" s="885">
        <v>0</v>
      </c>
      <c r="DK190" s="885">
        <v>0</v>
      </c>
      <c r="DL190" s="885">
        <v>0</v>
      </c>
      <c r="DM190" s="885">
        <v>0</v>
      </c>
      <c r="DP190" s="3321">
        <f t="shared" si="150"/>
        <v>0</v>
      </c>
      <c r="DQ190" s="3321">
        <f t="shared" si="150"/>
        <v>0</v>
      </c>
      <c r="DR190" s="3321">
        <f t="shared" si="150"/>
        <v>0</v>
      </c>
      <c r="DS190" s="3321">
        <f t="shared" si="150"/>
        <v>0</v>
      </c>
      <c r="DT190" s="3321">
        <f t="shared" si="150"/>
        <v>0</v>
      </c>
    </row>
    <row r="191" spans="1:124" ht="12.75" hidden="1" customHeight="1">
      <c r="A191" s="1165"/>
      <c r="B191" s="1507"/>
      <c r="C191" s="1508"/>
      <c r="D191" s="3397"/>
      <c r="E191" s="1510">
        <v>0</v>
      </c>
      <c r="F191" s="1474">
        <v>0</v>
      </c>
      <c r="G191" s="1474">
        <v>0</v>
      </c>
      <c r="H191" s="1474">
        <v>0</v>
      </c>
      <c r="I191" s="1474">
        <v>0</v>
      </c>
      <c r="J191" s="1474">
        <v>0</v>
      </c>
      <c r="K191" s="1474">
        <v>0</v>
      </c>
      <c r="L191" s="1474">
        <f t="shared" si="112"/>
        <v>0</v>
      </c>
      <c r="M191" s="1579"/>
      <c r="N191" s="1444"/>
      <c r="O191" s="1444"/>
      <c r="P191" s="1444"/>
      <c r="Q191" s="1444"/>
      <c r="R191" s="1444"/>
      <c r="S191" s="1444"/>
      <c r="T191" s="1444">
        <f t="shared" si="113"/>
        <v>0</v>
      </c>
      <c r="U191" s="1951">
        <f t="shared" si="144"/>
        <v>0</v>
      </c>
      <c r="V191" s="891">
        <f t="shared" si="144"/>
        <v>0</v>
      </c>
      <c r="W191" s="891">
        <f t="shared" si="144"/>
        <v>0</v>
      </c>
      <c r="X191" s="891">
        <f t="shared" si="144"/>
        <v>0</v>
      </c>
      <c r="Y191" s="891">
        <f t="shared" si="144"/>
        <v>0</v>
      </c>
      <c r="Z191" s="891">
        <f t="shared" si="144"/>
        <v>0</v>
      </c>
      <c r="AA191" s="891">
        <f t="shared" si="144"/>
        <v>0</v>
      </c>
      <c r="AB191" s="1726">
        <f t="shared" si="114"/>
        <v>0</v>
      </c>
      <c r="AC191" s="1341"/>
      <c r="AD191" s="3354"/>
      <c r="AE191" s="3399">
        <v>0</v>
      </c>
      <c r="AF191" s="1726">
        <v>0</v>
      </c>
      <c r="AG191" s="1726">
        <v>0</v>
      </c>
      <c r="AH191" s="1726">
        <v>0</v>
      </c>
      <c r="AI191" s="1726">
        <v>0</v>
      </c>
      <c r="AJ191" s="1726">
        <v>0</v>
      </c>
      <c r="AK191" s="1726">
        <f t="shared" si="115"/>
        <v>0</v>
      </c>
      <c r="AL191" s="1402"/>
      <c r="AM191" s="1402"/>
      <c r="AN191" s="1001"/>
      <c r="AO191" s="1001"/>
      <c r="AP191" s="1001"/>
      <c r="AQ191" s="1402"/>
      <c r="AR191" s="1402">
        <f t="shared" si="116"/>
        <v>0</v>
      </c>
      <c r="AS191" s="3393">
        <f t="shared" si="146"/>
        <v>0</v>
      </c>
      <c r="AT191" s="1725">
        <f t="shared" si="146"/>
        <v>0</v>
      </c>
      <c r="AU191" s="1719">
        <f t="shared" si="146"/>
        <v>0</v>
      </c>
      <c r="AV191" s="1719">
        <f t="shared" si="146"/>
        <v>0</v>
      </c>
      <c r="AW191" s="1725">
        <f t="shared" si="146"/>
        <v>0</v>
      </c>
      <c r="AX191" s="1725">
        <f t="shared" si="146"/>
        <v>0</v>
      </c>
      <c r="AY191" s="1719">
        <f t="shared" si="117"/>
        <v>0</v>
      </c>
      <c r="AZ191" s="3113">
        <f t="shared" si="118"/>
        <v>0</v>
      </c>
      <c r="BA191" s="3327"/>
      <c r="BB191" s="1510"/>
      <c r="BC191" s="1474">
        <v>0</v>
      </c>
      <c r="BD191" s="1474">
        <v>0</v>
      </c>
      <c r="BE191" s="1474">
        <v>0</v>
      </c>
      <c r="BF191" s="1474">
        <v>0</v>
      </c>
      <c r="BG191" s="1474">
        <f t="shared" si="119"/>
        <v>0</v>
      </c>
      <c r="BH191" s="1405"/>
      <c r="BI191" s="1405"/>
      <c r="BJ191" s="889"/>
      <c r="BK191" s="889"/>
      <c r="BL191" s="1405"/>
      <c r="BM191" s="1405">
        <f t="shared" si="120"/>
        <v>0</v>
      </c>
      <c r="BN191" s="1432">
        <f t="shared" si="148"/>
        <v>0</v>
      </c>
      <c r="BO191" s="1432">
        <f t="shared" si="148"/>
        <v>0</v>
      </c>
      <c r="BP191" s="1357">
        <f t="shared" si="148"/>
        <v>0</v>
      </c>
      <c r="BQ191" s="1357">
        <f t="shared" si="148"/>
        <v>0</v>
      </c>
      <c r="BR191" s="1432">
        <f t="shared" si="148"/>
        <v>0</v>
      </c>
      <c r="BS191" s="1474">
        <f t="shared" si="121"/>
        <v>0</v>
      </c>
      <c r="BT191" s="889"/>
      <c r="BU191" s="889"/>
      <c r="CD191" s="3319">
        <v>0</v>
      </c>
      <c r="CE191" s="3319">
        <v>0</v>
      </c>
      <c r="CF191" s="3319">
        <v>0</v>
      </c>
      <c r="CG191" s="3319">
        <v>0</v>
      </c>
      <c r="CH191" s="3319">
        <v>0</v>
      </c>
      <c r="CI191" s="3319">
        <v>0</v>
      </c>
      <c r="CJ191" s="3319">
        <v>0</v>
      </c>
      <c r="CK191" s="3320"/>
      <c r="CL191" s="3321">
        <f t="shared" si="137"/>
        <v>0</v>
      </c>
      <c r="CM191" s="3321">
        <f t="shared" si="137"/>
        <v>0</v>
      </c>
      <c r="CN191" s="3321">
        <f t="shared" si="137"/>
        <v>0</v>
      </c>
      <c r="CO191" s="3321">
        <f t="shared" si="136"/>
        <v>0</v>
      </c>
      <c r="CP191" s="3321">
        <f t="shared" si="136"/>
        <v>0</v>
      </c>
      <c r="CQ191" s="3321">
        <f t="shared" si="136"/>
        <v>0</v>
      </c>
      <c r="CR191" s="3321">
        <f t="shared" si="136"/>
        <v>0</v>
      </c>
      <c r="CS191" s="3321"/>
      <c r="CT191" s="885">
        <v>0</v>
      </c>
      <c r="CU191" s="885">
        <v>0</v>
      </c>
      <c r="CV191" s="885">
        <v>0</v>
      </c>
      <c r="CW191" s="885">
        <v>0</v>
      </c>
      <c r="CX191" s="885">
        <v>0</v>
      </c>
      <c r="CY191" s="885">
        <v>0</v>
      </c>
      <c r="DB191" s="3321">
        <f t="shared" si="149"/>
        <v>0</v>
      </c>
      <c r="DC191" s="3321">
        <f t="shared" si="149"/>
        <v>0</v>
      </c>
      <c r="DD191" s="3321">
        <f t="shared" si="149"/>
        <v>0</v>
      </c>
      <c r="DE191" s="3321">
        <f t="shared" si="149"/>
        <v>0</v>
      </c>
      <c r="DF191" s="3321">
        <f t="shared" si="149"/>
        <v>0</v>
      </c>
      <c r="DG191" s="3321">
        <f t="shared" si="149"/>
        <v>0</v>
      </c>
      <c r="DH191" s="3321"/>
      <c r="DI191" s="885">
        <v>0</v>
      </c>
      <c r="DJ191" s="885">
        <v>0</v>
      </c>
      <c r="DK191" s="885">
        <v>0</v>
      </c>
      <c r="DL191" s="885">
        <v>0</v>
      </c>
      <c r="DM191" s="885">
        <v>0</v>
      </c>
      <c r="DP191" s="3321">
        <f t="shared" si="150"/>
        <v>0</v>
      </c>
      <c r="DQ191" s="3321">
        <f t="shared" si="150"/>
        <v>0</v>
      </c>
      <c r="DR191" s="3321">
        <f t="shared" si="150"/>
        <v>0</v>
      </c>
      <c r="DS191" s="3321">
        <f t="shared" si="150"/>
        <v>0</v>
      </c>
      <c r="DT191" s="3321">
        <f t="shared" si="150"/>
        <v>0</v>
      </c>
    </row>
    <row r="192" spans="1:124" ht="12.75" hidden="1" customHeight="1">
      <c r="A192" s="1165"/>
      <c r="B192" s="1507"/>
      <c r="C192" s="1508"/>
      <c r="D192" s="3397"/>
      <c r="E192" s="1510">
        <v>0</v>
      </c>
      <c r="F192" s="1474">
        <v>0</v>
      </c>
      <c r="G192" s="1474">
        <v>0</v>
      </c>
      <c r="H192" s="1474">
        <v>0</v>
      </c>
      <c r="I192" s="1474">
        <v>0</v>
      </c>
      <c r="J192" s="1474">
        <v>0</v>
      </c>
      <c r="K192" s="1474">
        <v>0</v>
      </c>
      <c r="L192" s="1474">
        <f t="shared" si="112"/>
        <v>0</v>
      </c>
      <c r="M192" s="1579"/>
      <c r="N192" s="1444"/>
      <c r="O192" s="1444"/>
      <c r="P192" s="1444"/>
      <c r="Q192" s="1444"/>
      <c r="R192" s="1444"/>
      <c r="S192" s="1444"/>
      <c r="T192" s="1444">
        <f t="shared" si="113"/>
        <v>0</v>
      </c>
      <c r="U192" s="1951">
        <f t="shared" si="144"/>
        <v>0</v>
      </c>
      <c r="V192" s="891">
        <f t="shared" si="144"/>
        <v>0</v>
      </c>
      <c r="W192" s="891">
        <f t="shared" si="144"/>
        <v>0</v>
      </c>
      <c r="X192" s="891">
        <f t="shared" si="144"/>
        <v>0</v>
      </c>
      <c r="Y192" s="891">
        <f t="shared" si="144"/>
        <v>0</v>
      </c>
      <c r="Z192" s="891">
        <f t="shared" si="144"/>
        <v>0</v>
      </c>
      <c r="AA192" s="891">
        <f t="shared" si="144"/>
        <v>0</v>
      </c>
      <c r="AB192" s="1726">
        <f t="shared" si="114"/>
        <v>0</v>
      </c>
      <c r="AC192" s="1341"/>
      <c r="AD192" s="3354"/>
      <c r="AE192" s="3399">
        <v>0</v>
      </c>
      <c r="AF192" s="1726">
        <v>0</v>
      </c>
      <c r="AG192" s="1726">
        <v>0</v>
      </c>
      <c r="AH192" s="1726">
        <v>0</v>
      </c>
      <c r="AI192" s="1726">
        <v>0</v>
      </c>
      <c r="AJ192" s="1726">
        <v>0</v>
      </c>
      <c r="AK192" s="1726">
        <f t="shared" si="115"/>
        <v>0</v>
      </c>
      <c r="AL192" s="1402"/>
      <c r="AM192" s="1402"/>
      <c r="AN192" s="1001"/>
      <c r="AO192" s="1001"/>
      <c r="AP192" s="1001"/>
      <c r="AQ192" s="1402"/>
      <c r="AR192" s="1402">
        <f t="shared" si="116"/>
        <v>0</v>
      </c>
      <c r="AS192" s="3393">
        <f t="shared" si="146"/>
        <v>0</v>
      </c>
      <c r="AT192" s="1725">
        <f t="shared" si="146"/>
        <v>0</v>
      </c>
      <c r="AU192" s="1719">
        <f t="shared" si="146"/>
        <v>0</v>
      </c>
      <c r="AV192" s="1719">
        <f t="shared" si="146"/>
        <v>0</v>
      </c>
      <c r="AW192" s="1725">
        <f t="shared" si="146"/>
        <v>0</v>
      </c>
      <c r="AX192" s="1725">
        <f t="shared" si="146"/>
        <v>0</v>
      </c>
      <c r="AY192" s="1719">
        <f t="shared" si="117"/>
        <v>0</v>
      </c>
      <c r="AZ192" s="3113">
        <f t="shared" si="118"/>
        <v>0</v>
      </c>
      <c r="BA192" s="3327"/>
      <c r="BB192" s="1510">
        <v>0</v>
      </c>
      <c r="BC192" s="1474">
        <v>0</v>
      </c>
      <c r="BD192" s="1474">
        <v>0</v>
      </c>
      <c r="BE192" s="1474">
        <v>0</v>
      </c>
      <c r="BF192" s="1474">
        <v>0</v>
      </c>
      <c r="BG192" s="1474">
        <f t="shared" si="119"/>
        <v>0</v>
      </c>
      <c r="BH192" s="1405"/>
      <c r="BI192" s="1405"/>
      <c r="BJ192" s="889"/>
      <c r="BK192" s="889"/>
      <c r="BL192" s="1405"/>
      <c r="BM192" s="1405">
        <f t="shared" si="120"/>
        <v>0</v>
      </c>
      <c r="BN192" s="1432">
        <f t="shared" si="148"/>
        <v>0</v>
      </c>
      <c r="BO192" s="1432">
        <f t="shared" si="148"/>
        <v>0</v>
      </c>
      <c r="BP192" s="1357">
        <f t="shared" si="148"/>
        <v>0</v>
      </c>
      <c r="BQ192" s="1357">
        <f t="shared" si="148"/>
        <v>0</v>
      </c>
      <c r="BR192" s="1432">
        <f t="shared" si="148"/>
        <v>0</v>
      </c>
      <c r="BS192" s="1474">
        <f t="shared" si="121"/>
        <v>0</v>
      </c>
      <c r="BT192" s="889"/>
      <c r="BU192" s="889"/>
      <c r="CD192" s="3319">
        <v>0</v>
      </c>
      <c r="CE192" s="3319">
        <v>0</v>
      </c>
      <c r="CF192" s="3319">
        <v>0</v>
      </c>
      <c r="CG192" s="3319">
        <v>0</v>
      </c>
      <c r="CH192" s="3319">
        <v>0</v>
      </c>
      <c r="CI192" s="3319">
        <v>0</v>
      </c>
      <c r="CJ192" s="3319">
        <v>0</v>
      </c>
      <c r="CK192" s="3320"/>
      <c r="CL192" s="3321">
        <f t="shared" si="137"/>
        <v>0</v>
      </c>
      <c r="CM192" s="3321">
        <f t="shared" si="137"/>
        <v>0</v>
      </c>
      <c r="CN192" s="3321">
        <f t="shared" si="137"/>
        <v>0</v>
      </c>
      <c r="CO192" s="3321">
        <f t="shared" si="136"/>
        <v>0</v>
      </c>
      <c r="CP192" s="3321">
        <f t="shared" si="136"/>
        <v>0</v>
      </c>
      <c r="CQ192" s="3321">
        <f t="shared" si="136"/>
        <v>0</v>
      </c>
      <c r="CR192" s="3321">
        <f t="shared" si="136"/>
        <v>0</v>
      </c>
      <c r="CS192" s="3321"/>
      <c r="CT192" s="885">
        <v>0</v>
      </c>
      <c r="CU192" s="885">
        <v>0</v>
      </c>
      <c r="CV192" s="885">
        <v>0</v>
      </c>
      <c r="CW192" s="885">
        <v>0</v>
      </c>
      <c r="CX192" s="885">
        <v>0</v>
      </c>
      <c r="CY192" s="885">
        <v>0</v>
      </c>
      <c r="DB192" s="3321">
        <f t="shared" si="149"/>
        <v>0</v>
      </c>
      <c r="DC192" s="3321">
        <f t="shared" si="149"/>
        <v>0</v>
      </c>
      <c r="DD192" s="3321">
        <f t="shared" si="149"/>
        <v>0</v>
      </c>
      <c r="DE192" s="3321">
        <f t="shared" si="149"/>
        <v>0</v>
      </c>
      <c r="DF192" s="3321">
        <f t="shared" si="149"/>
        <v>0</v>
      </c>
      <c r="DG192" s="3321">
        <f t="shared" si="149"/>
        <v>0</v>
      </c>
      <c r="DH192" s="3321"/>
      <c r="DI192" s="885">
        <v>0</v>
      </c>
      <c r="DJ192" s="885">
        <v>0</v>
      </c>
      <c r="DK192" s="885">
        <v>0</v>
      </c>
      <c r="DL192" s="885">
        <v>0</v>
      </c>
      <c r="DM192" s="885">
        <v>0</v>
      </c>
      <c r="DP192" s="3321">
        <f t="shared" si="150"/>
        <v>0</v>
      </c>
      <c r="DQ192" s="3321">
        <f t="shared" si="150"/>
        <v>0</v>
      </c>
      <c r="DR192" s="3321">
        <f t="shared" si="150"/>
        <v>0</v>
      </c>
      <c r="DS192" s="3321">
        <f t="shared" si="150"/>
        <v>0</v>
      </c>
      <c r="DT192" s="3321">
        <f t="shared" si="150"/>
        <v>0</v>
      </c>
    </row>
    <row r="193" spans="1:124" ht="12.75" hidden="1" customHeight="1">
      <c r="A193" s="1165"/>
      <c r="B193" s="1507"/>
      <c r="C193" s="1508"/>
      <c r="D193" s="3397"/>
      <c r="E193" s="1510">
        <v>0</v>
      </c>
      <c r="F193" s="1474">
        <v>0</v>
      </c>
      <c r="G193" s="1474">
        <v>0</v>
      </c>
      <c r="H193" s="1474">
        <v>0</v>
      </c>
      <c r="I193" s="1474">
        <v>0</v>
      </c>
      <c r="J193" s="1474">
        <v>0</v>
      </c>
      <c r="K193" s="1474">
        <v>0</v>
      </c>
      <c r="L193" s="1474">
        <f t="shared" si="112"/>
        <v>0</v>
      </c>
      <c r="M193" s="1579"/>
      <c r="N193" s="1444"/>
      <c r="O193" s="1444"/>
      <c r="P193" s="1444"/>
      <c r="Q193" s="1444"/>
      <c r="R193" s="1444"/>
      <c r="S193" s="1444"/>
      <c r="T193" s="1444">
        <f t="shared" si="113"/>
        <v>0</v>
      </c>
      <c r="U193" s="1951">
        <f t="shared" si="144"/>
        <v>0</v>
      </c>
      <c r="V193" s="891">
        <f t="shared" si="144"/>
        <v>0</v>
      </c>
      <c r="W193" s="891">
        <f t="shared" si="144"/>
        <v>0</v>
      </c>
      <c r="X193" s="891">
        <f t="shared" si="144"/>
        <v>0</v>
      </c>
      <c r="Y193" s="891">
        <f t="shared" si="144"/>
        <v>0</v>
      </c>
      <c r="Z193" s="891">
        <f t="shared" si="144"/>
        <v>0</v>
      </c>
      <c r="AA193" s="891">
        <f t="shared" si="144"/>
        <v>0</v>
      </c>
      <c r="AB193" s="1726">
        <f t="shared" si="114"/>
        <v>0</v>
      </c>
      <c r="AC193" s="1341"/>
      <c r="AD193" s="3354"/>
      <c r="AE193" s="3399">
        <v>0</v>
      </c>
      <c r="AF193" s="1726">
        <v>0</v>
      </c>
      <c r="AG193" s="1726">
        <v>0</v>
      </c>
      <c r="AH193" s="1726">
        <v>0</v>
      </c>
      <c r="AI193" s="1726">
        <v>0</v>
      </c>
      <c r="AJ193" s="1726">
        <v>0</v>
      </c>
      <c r="AK193" s="1726">
        <f t="shared" si="115"/>
        <v>0</v>
      </c>
      <c r="AL193" s="1402"/>
      <c r="AM193" s="1402"/>
      <c r="AN193" s="1001"/>
      <c r="AO193" s="1001"/>
      <c r="AP193" s="1001"/>
      <c r="AQ193" s="1402"/>
      <c r="AR193" s="1402">
        <f t="shared" si="116"/>
        <v>0</v>
      </c>
      <c r="AS193" s="3393">
        <f t="shared" si="146"/>
        <v>0</v>
      </c>
      <c r="AT193" s="1725">
        <f t="shared" si="146"/>
        <v>0</v>
      </c>
      <c r="AU193" s="1719">
        <f t="shared" si="146"/>
        <v>0</v>
      </c>
      <c r="AV193" s="1719">
        <f t="shared" si="146"/>
        <v>0</v>
      </c>
      <c r="AW193" s="1725">
        <f t="shared" si="146"/>
        <v>0</v>
      </c>
      <c r="AX193" s="1725">
        <f t="shared" si="146"/>
        <v>0</v>
      </c>
      <c r="AY193" s="1719">
        <f t="shared" si="117"/>
        <v>0</v>
      </c>
      <c r="AZ193" s="3113">
        <f t="shared" si="118"/>
        <v>0</v>
      </c>
      <c r="BA193" s="3327"/>
      <c r="BB193" s="1510">
        <v>0</v>
      </c>
      <c r="BC193" s="1474">
        <v>0</v>
      </c>
      <c r="BD193" s="1474">
        <v>0</v>
      </c>
      <c r="BE193" s="1474">
        <v>0</v>
      </c>
      <c r="BF193" s="1474">
        <v>0</v>
      </c>
      <c r="BG193" s="1474">
        <f t="shared" si="119"/>
        <v>0</v>
      </c>
      <c r="BH193" s="1405"/>
      <c r="BI193" s="1405"/>
      <c r="BJ193" s="889"/>
      <c r="BK193" s="889"/>
      <c r="BL193" s="1405"/>
      <c r="BM193" s="1405">
        <f t="shared" si="120"/>
        <v>0</v>
      </c>
      <c r="BN193" s="1432">
        <f t="shared" si="148"/>
        <v>0</v>
      </c>
      <c r="BO193" s="1432">
        <f t="shared" si="148"/>
        <v>0</v>
      </c>
      <c r="BP193" s="1357">
        <f t="shared" si="148"/>
        <v>0</v>
      </c>
      <c r="BQ193" s="1357">
        <f t="shared" si="148"/>
        <v>0</v>
      </c>
      <c r="BR193" s="1432">
        <f t="shared" si="148"/>
        <v>0</v>
      </c>
      <c r="BS193" s="1474">
        <f t="shared" si="121"/>
        <v>0</v>
      </c>
      <c r="BT193" s="889"/>
      <c r="BU193" s="889"/>
      <c r="CD193" s="3319">
        <v>0</v>
      </c>
      <c r="CE193" s="3319">
        <v>0</v>
      </c>
      <c r="CF193" s="3319">
        <v>0</v>
      </c>
      <c r="CG193" s="3319">
        <v>0</v>
      </c>
      <c r="CH193" s="3319">
        <v>0</v>
      </c>
      <c r="CI193" s="3319">
        <v>0</v>
      </c>
      <c r="CJ193" s="3319">
        <v>0</v>
      </c>
      <c r="CK193" s="3320"/>
      <c r="CL193" s="3321">
        <f t="shared" si="137"/>
        <v>0</v>
      </c>
      <c r="CM193" s="3321">
        <f t="shared" si="137"/>
        <v>0</v>
      </c>
      <c r="CN193" s="3321">
        <f t="shared" si="137"/>
        <v>0</v>
      </c>
      <c r="CO193" s="3321">
        <f t="shared" si="136"/>
        <v>0</v>
      </c>
      <c r="CP193" s="3321">
        <f t="shared" si="136"/>
        <v>0</v>
      </c>
      <c r="CQ193" s="3321">
        <f t="shared" si="136"/>
        <v>0</v>
      </c>
      <c r="CR193" s="3321">
        <f t="shared" si="136"/>
        <v>0</v>
      </c>
      <c r="CS193" s="3321"/>
      <c r="CT193" s="885">
        <v>0</v>
      </c>
      <c r="CU193" s="885">
        <v>0</v>
      </c>
      <c r="CV193" s="885">
        <v>0</v>
      </c>
      <c r="CW193" s="885">
        <v>0</v>
      </c>
      <c r="CX193" s="885">
        <v>0</v>
      </c>
      <c r="CY193" s="885">
        <v>0</v>
      </c>
      <c r="DB193" s="3321">
        <f t="shared" si="149"/>
        <v>0</v>
      </c>
      <c r="DC193" s="3321">
        <f t="shared" si="149"/>
        <v>0</v>
      </c>
      <c r="DD193" s="3321">
        <f t="shared" si="149"/>
        <v>0</v>
      </c>
      <c r="DE193" s="3321">
        <f t="shared" si="149"/>
        <v>0</v>
      </c>
      <c r="DF193" s="3321">
        <f t="shared" si="149"/>
        <v>0</v>
      </c>
      <c r="DG193" s="3321">
        <f t="shared" si="149"/>
        <v>0</v>
      </c>
      <c r="DH193" s="3321"/>
      <c r="DI193" s="885">
        <v>0</v>
      </c>
      <c r="DJ193" s="885">
        <v>0</v>
      </c>
      <c r="DK193" s="885">
        <v>0</v>
      </c>
      <c r="DL193" s="885">
        <v>0</v>
      </c>
      <c r="DM193" s="885">
        <v>0</v>
      </c>
      <c r="DP193" s="3321">
        <f t="shared" si="150"/>
        <v>0</v>
      </c>
      <c r="DQ193" s="3321">
        <f t="shared" si="150"/>
        <v>0</v>
      </c>
      <c r="DR193" s="3321">
        <f t="shared" si="150"/>
        <v>0</v>
      </c>
      <c r="DS193" s="3321">
        <f t="shared" si="150"/>
        <v>0</v>
      </c>
      <c r="DT193" s="3321">
        <f t="shared" si="150"/>
        <v>0</v>
      </c>
    </row>
    <row r="194" spans="1:124" ht="12.75" hidden="1" customHeight="1">
      <c r="A194" s="1165"/>
      <c r="B194" s="1507"/>
      <c r="C194" s="1508"/>
      <c r="D194" s="3397"/>
      <c r="E194" s="1510">
        <v>0</v>
      </c>
      <c r="F194" s="1474">
        <v>0</v>
      </c>
      <c r="G194" s="1474">
        <v>0</v>
      </c>
      <c r="H194" s="1474">
        <v>0</v>
      </c>
      <c r="I194" s="1474">
        <v>0</v>
      </c>
      <c r="J194" s="1474">
        <v>0</v>
      </c>
      <c r="K194" s="1474">
        <v>0</v>
      </c>
      <c r="L194" s="1474">
        <f t="shared" si="112"/>
        <v>0</v>
      </c>
      <c r="M194" s="1579"/>
      <c r="N194" s="1444"/>
      <c r="O194" s="1444"/>
      <c r="P194" s="1444"/>
      <c r="Q194" s="1444"/>
      <c r="R194" s="1444"/>
      <c r="S194" s="1444"/>
      <c r="T194" s="1444">
        <f t="shared" si="113"/>
        <v>0</v>
      </c>
      <c r="U194" s="1951">
        <f t="shared" si="144"/>
        <v>0</v>
      </c>
      <c r="V194" s="891">
        <f t="shared" si="144"/>
        <v>0</v>
      </c>
      <c r="W194" s="891">
        <f t="shared" si="144"/>
        <v>0</v>
      </c>
      <c r="X194" s="891">
        <f t="shared" si="144"/>
        <v>0</v>
      </c>
      <c r="Y194" s="891">
        <f t="shared" si="144"/>
        <v>0</v>
      </c>
      <c r="Z194" s="891">
        <f t="shared" si="144"/>
        <v>0</v>
      </c>
      <c r="AA194" s="891">
        <f t="shared" si="144"/>
        <v>0</v>
      </c>
      <c r="AB194" s="1726">
        <f t="shared" si="114"/>
        <v>0</v>
      </c>
      <c r="AC194" s="1341"/>
      <c r="AD194" s="3354"/>
      <c r="AE194" s="3399">
        <v>0</v>
      </c>
      <c r="AF194" s="1726">
        <v>0</v>
      </c>
      <c r="AG194" s="1726">
        <v>0</v>
      </c>
      <c r="AH194" s="1726">
        <v>0</v>
      </c>
      <c r="AI194" s="1726">
        <v>0</v>
      </c>
      <c r="AJ194" s="1726">
        <v>0</v>
      </c>
      <c r="AK194" s="1726">
        <f t="shared" si="115"/>
        <v>0</v>
      </c>
      <c r="AL194" s="1402"/>
      <c r="AM194" s="1402"/>
      <c r="AN194" s="1001"/>
      <c r="AO194" s="1001"/>
      <c r="AP194" s="1001"/>
      <c r="AQ194" s="1402"/>
      <c r="AR194" s="1402">
        <f t="shared" si="116"/>
        <v>0</v>
      </c>
      <c r="AS194" s="3393">
        <f t="shared" si="146"/>
        <v>0</v>
      </c>
      <c r="AT194" s="1725">
        <f t="shared" si="146"/>
        <v>0</v>
      </c>
      <c r="AU194" s="1719">
        <f t="shared" si="146"/>
        <v>0</v>
      </c>
      <c r="AV194" s="1719">
        <f t="shared" si="146"/>
        <v>0</v>
      </c>
      <c r="AW194" s="1725">
        <f t="shared" si="146"/>
        <v>0</v>
      </c>
      <c r="AX194" s="1725">
        <f t="shared" si="146"/>
        <v>0</v>
      </c>
      <c r="AY194" s="1719">
        <f t="shared" si="117"/>
        <v>0</v>
      </c>
      <c r="AZ194" s="3113">
        <f t="shared" si="118"/>
        <v>0</v>
      </c>
      <c r="BA194" s="3327"/>
      <c r="BB194" s="1510">
        <v>0</v>
      </c>
      <c r="BC194" s="1474">
        <v>0</v>
      </c>
      <c r="BD194" s="1474">
        <v>0</v>
      </c>
      <c r="BE194" s="1474">
        <v>0</v>
      </c>
      <c r="BF194" s="1474">
        <v>0</v>
      </c>
      <c r="BG194" s="1474">
        <f t="shared" si="119"/>
        <v>0</v>
      </c>
      <c r="BH194" s="1405"/>
      <c r="BI194" s="1405"/>
      <c r="BJ194" s="889"/>
      <c r="BK194" s="889"/>
      <c r="BL194" s="1405"/>
      <c r="BM194" s="1405">
        <f t="shared" si="120"/>
        <v>0</v>
      </c>
      <c r="BN194" s="1432">
        <f t="shared" si="148"/>
        <v>0</v>
      </c>
      <c r="BO194" s="1432">
        <f t="shared" si="148"/>
        <v>0</v>
      </c>
      <c r="BP194" s="1357">
        <f t="shared" si="148"/>
        <v>0</v>
      </c>
      <c r="BQ194" s="1357">
        <f t="shared" si="148"/>
        <v>0</v>
      </c>
      <c r="BR194" s="1432">
        <f t="shared" si="148"/>
        <v>0</v>
      </c>
      <c r="BS194" s="1474">
        <f t="shared" si="121"/>
        <v>0</v>
      </c>
      <c r="BT194" s="889"/>
      <c r="BU194" s="889"/>
      <c r="CD194" s="3319">
        <v>0</v>
      </c>
      <c r="CE194" s="3319">
        <v>0</v>
      </c>
      <c r="CF194" s="3319">
        <v>0</v>
      </c>
      <c r="CG194" s="3319">
        <v>0</v>
      </c>
      <c r="CH194" s="3319">
        <v>0</v>
      </c>
      <c r="CI194" s="3319">
        <v>0</v>
      </c>
      <c r="CJ194" s="3319">
        <v>0</v>
      </c>
      <c r="CK194" s="3320"/>
      <c r="CL194" s="3321">
        <f t="shared" si="137"/>
        <v>0</v>
      </c>
      <c r="CM194" s="3321">
        <f t="shared" si="137"/>
        <v>0</v>
      </c>
      <c r="CN194" s="3321">
        <f t="shared" si="137"/>
        <v>0</v>
      </c>
      <c r="CO194" s="3321">
        <f t="shared" si="136"/>
        <v>0</v>
      </c>
      <c r="CP194" s="3321">
        <f t="shared" si="136"/>
        <v>0</v>
      </c>
      <c r="CQ194" s="3321">
        <f t="shared" si="136"/>
        <v>0</v>
      </c>
      <c r="CR194" s="3321">
        <f t="shared" si="136"/>
        <v>0</v>
      </c>
      <c r="CS194" s="3321"/>
      <c r="CT194" s="885">
        <v>0</v>
      </c>
      <c r="CU194" s="885">
        <v>0</v>
      </c>
      <c r="CV194" s="885">
        <v>0</v>
      </c>
      <c r="CW194" s="885">
        <v>0</v>
      </c>
      <c r="CX194" s="885">
        <v>0</v>
      </c>
      <c r="CY194" s="885">
        <v>0</v>
      </c>
      <c r="DB194" s="3321">
        <f t="shared" si="149"/>
        <v>0</v>
      </c>
      <c r="DC194" s="3321">
        <f t="shared" si="149"/>
        <v>0</v>
      </c>
      <c r="DD194" s="3321">
        <f t="shared" si="149"/>
        <v>0</v>
      </c>
      <c r="DE194" s="3321">
        <f t="shared" si="149"/>
        <v>0</v>
      </c>
      <c r="DF194" s="3321">
        <f t="shared" si="149"/>
        <v>0</v>
      </c>
      <c r="DG194" s="3321">
        <f t="shared" si="149"/>
        <v>0</v>
      </c>
      <c r="DH194" s="3321"/>
      <c r="DI194" s="885">
        <v>0</v>
      </c>
      <c r="DJ194" s="885">
        <v>0</v>
      </c>
      <c r="DK194" s="885">
        <v>0</v>
      </c>
      <c r="DL194" s="885">
        <v>0</v>
      </c>
      <c r="DM194" s="885">
        <v>0</v>
      </c>
      <c r="DP194" s="3321">
        <f t="shared" si="150"/>
        <v>0</v>
      </c>
      <c r="DQ194" s="3321">
        <f t="shared" si="150"/>
        <v>0</v>
      </c>
      <c r="DR194" s="3321">
        <f t="shared" si="150"/>
        <v>0</v>
      </c>
      <c r="DS194" s="3321">
        <f t="shared" si="150"/>
        <v>0</v>
      </c>
      <c r="DT194" s="3321">
        <f t="shared" si="150"/>
        <v>0</v>
      </c>
    </row>
    <row r="195" spans="1:124" ht="12.75" hidden="1" customHeight="1">
      <c r="A195" s="1165"/>
      <c r="B195" s="1507"/>
      <c r="C195" s="1508"/>
      <c r="D195" s="3397"/>
      <c r="E195" s="1510">
        <v>0</v>
      </c>
      <c r="F195" s="1474">
        <v>0</v>
      </c>
      <c r="G195" s="1474">
        <v>0</v>
      </c>
      <c r="H195" s="1474">
        <v>0</v>
      </c>
      <c r="I195" s="1474">
        <v>0</v>
      </c>
      <c r="J195" s="1474">
        <v>0</v>
      </c>
      <c r="K195" s="1474">
        <v>0</v>
      </c>
      <c r="L195" s="1474">
        <f t="shared" si="112"/>
        <v>0</v>
      </c>
      <c r="M195" s="1579"/>
      <c r="N195" s="1444"/>
      <c r="O195" s="1444"/>
      <c r="P195" s="1444"/>
      <c r="Q195" s="1444"/>
      <c r="R195" s="1444"/>
      <c r="S195" s="1444"/>
      <c r="T195" s="1444">
        <f t="shared" si="113"/>
        <v>0</v>
      </c>
      <c r="U195" s="1951">
        <f t="shared" si="144"/>
        <v>0</v>
      </c>
      <c r="V195" s="891">
        <f t="shared" si="144"/>
        <v>0</v>
      </c>
      <c r="W195" s="891">
        <f t="shared" si="144"/>
        <v>0</v>
      </c>
      <c r="X195" s="891">
        <f t="shared" si="144"/>
        <v>0</v>
      </c>
      <c r="Y195" s="891">
        <f t="shared" si="144"/>
        <v>0</v>
      </c>
      <c r="Z195" s="891">
        <f t="shared" si="144"/>
        <v>0</v>
      </c>
      <c r="AA195" s="891">
        <f t="shared" si="144"/>
        <v>0</v>
      </c>
      <c r="AB195" s="1726">
        <f t="shared" si="114"/>
        <v>0</v>
      </c>
      <c r="AC195" s="1341"/>
      <c r="AD195" s="3354"/>
      <c r="AE195" s="3399">
        <v>0</v>
      </c>
      <c r="AF195" s="1726">
        <v>0</v>
      </c>
      <c r="AG195" s="1726">
        <v>0</v>
      </c>
      <c r="AH195" s="1726">
        <v>0</v>
      </c>
      <c r="AI195" s="1726">
        <v>0</v>
      </c>
      <c r="AJ195" s="1726">
        <v>0</v>
      </c>
      <c r="AK195" s="1726">
        <f t="shared" si="115"/>
        <v>0</v>
      </c>
      <c r="AL195" s="1402"/>
      <c r="AM195" s="1402"/>
      <c r="AN195" s="1001"/>
      <c r="AO195" s="1001"/>
      <c r="AP195" s="1001"/>
      <c r="AQ195" s="1402"/>
      <c r="AR195" s="1402">
        <f t="shared" si="116"/>
        <v>0</v>
      </c>
      <c r="AS195" s="3393">
        <f t="shared" si="146"/>
        <v>0</v>
      </c>
      <c r="AT195" s="1725">
        <f t="shared" si="146"/>
        <v>0</v>
      </c>
      <c r="AU195" s="1719">
        <f t="shared" si="146"/>
        <v>0</v>
      </c>
      <c r="AV195" s="1719">
        <f t="shared" si="146"/>
        <v>0</v>
      </c>
      <c r="AW195" s="1725">
        <f t="shared" si="146"/>
        <v>0</v>
      </c>
      <c r="AX195" s="1725">
        <f t="shared" si="146"/>
        <v>0</v>
      </c>
      <c r="AY195" s="1719">
        <f t="shared" si="117"/>
        <v>0</v>
      </c>
      <c r="AZ195" s="3113">
        <f t="shared" si="118"/>
        <v>0</v>
      </c>
      <c r="BA195" s="3327"/>
      <c r="BB195" s="1510">
        <v>0</v>
      </c>
      <c r="BC195" s="1474">
        <v>0</v>
      </c>
      <c r="BD195" s="1474">
        <v>0</v>
      </c>
      <c r="BE195" s="1474">
        <v>0</v>
      </c>
      <c r="BF195" s="1474">
        <v>0</v>
      </c>
      <c r="BG195" s="1474">
        <f t="shared" si="119"/>
        <v>0</v>
      </c>
      <c r="BH195" s="1405"/>
      <c r="BI195" s="1405"/>
      <c r="BJ195" s="889"/>
      <c r="BK195" s="889"/>
      <c r="BL195" s="1405"/>
      <c r="BM195" s="1405">
        <f t="shared" si="120"/>
        <v>0</v>
      </c>
      <c r="BN195" s="1432">
        <f t="shared" si="148"/>
        <v>0</v>
      </c>
      <c r="BO195" s="1432">
        <f t="shared" si="148"/>
        <v>0</v>
      </c>
      <c r="BP195" s="1357">
        <f t="shared" si="148"/>
        <v>0</v>
      </c>
      <c r="BQ195" s="1357">
        <f t="shared" si="148"/>
        <v>0</v>
      </c>
      <c r="BR195" s="1432">
        <f t="shared" si="148"/>
        <v>0</v>
      </c>
      <c r="BS195" s="1474">
        <f t="shared" si="121"/>
        <v>0</v>
      </c>
      <c r="BT195" s="889"/>
      <c r="BU195" s="889"/>
      <c r="CD195" s="3319">
        <v>0</v>
      </c>
      <c r="CE195" s="3319">
        <v>0</v>
      </c>
      <c r="CF195" s="3319">
        <v>0</v>
      </c>
      <c r="CG195" s="3319">
        <v>0</v>
      </c>
      <c r="CH195" s="3319">
        <v>0</v>
      </c>
      <c r="CI195" s="3319">
        <v>0</v>
      </c>
      <c r="CJ195" s="3319">
        <v>0</v>
      </c>
      <c r="CK195" s="3320"/>
      <c r="CL195" s="3321">
        <f t="shared" si="137"/>
        <v>0</v>
      </c>
      <c r="CM195" s="3321">
        <f t="shared" si="137"/>
        <v>0</v>
      </c>
      <c r="CN195" s="3321">
        <f t="shared" si="137"/>
        <v>0</v>
      </c>
      <c r="CO195" s="3321">
        <f t="shared" si="136"/>
        <v>0</v>
      </c>
      <c r="CP195" s="3321">
        <f t="shared" si="136"/>
        <v>0</v>
      </c>
      <c r="CQ195" s="3321">
        <f t="shared" si="136"/>
        <v>0</v>
      </c>
      <c r="CR195" s="3321">
        <f t="shared" si="136"/>
        <v>0</v>
      </c>
      <c r="CS195" s="3321"/>
      <c r="CT195" s="885">
        <v>0</v>
      </c>
      <c r="CU195" s="885">
        <v>0</v>
      </c>
      <c r="CV195" s="885">
        <v>0</v>
      </c>
      <c r="CW195" s="885">
        <v>0</v>
      </c>
      <c r="CX195" s="885">
        <v>0</v>
      </c>
      <c r="CY195" s="885">
        <v>0</v>
      </c>
      <c r="DB195" s="3321">
        <f t="shared" si="149"/>
        <v>0</v>
      </c>
      <c r="DC195" s="3321">
        <f t="shared" si="149"/>
        <v>0</v>
      </c>
      <c r="DD195" s="3321">
        <f t="shared" si="149"/>
        <v>0</v>
      </c>
      <c r="DE195" s="3321">
        <f t="shared" si="149"/>
        <v>0</v>
      </c>
      <c r="DF195" s="3321">
        <f t="shared" si="149"/>
        <v>0</v>
      </c>
      <c r="DG195" s="3321">
        <f t="shared" si="149"/>
        <v>0</v>
      </c>
      <c r="DH195" s="3321"/>
      <c r="DI195" s="885">
        <v>0</v>
      </c>
      <c r="DJ195" s="885">
        <v>0</v>
      </c>
      <c r="DK195" s="885">
        <v>0</v>
      </c>
      <c r="DL195" s="885">
        <v>0</v>
      </c>
      <c r="DM195" s="885">
        <v>0</v>
      </c>
      <c r="DP195" s="3321">
        <f t="shared" si="150"/>
        <v>0</v>
      </c>
      <c r="DQ195" s="3321">
        <f t="shared" si="150"/>
        <v>0</v>
      </c>
      <c r="DR195" s="3321">
        <f t="shared" si="150"/>
        <v>0</v>
      </c>
      <c r="DS195" s="3321">
        <f t="shared" si="150"/>
        <v>0</v>
      </c>
      <c r="DT195" s="3321">
        <f t="shared" si="150"/>
        <v>0</v>
      </c>
    </row>
    <row r="196" spans="1:124" ht="12.75" hidden="1" customHeight="1">
      <c r="A196" s="1165"/>
      <c r="B196" s="1507"/>
      <c r="C196" s="1508"/>
      <c r="D196" s="3397"/>
      <c r="E196" s="1510">
        <v>0</v>
      </c>
      <c r="F196" s="1474">
        <v>0</v>
      </c>
      <c r="G196" s="1474">
        <v>0</v>
      </c>
      <c r="H196" s="1474">
        <v>0</v>
      </c>
      <c r="I196" s="1474">
        <v>0</v>
      </c>
      <c r="J196" s="1474">
        <v>0</v>
      </c>
      <c r="K196" s="1474">
        <v>0</v>
      </c>
      <c r="L196" s="1474">
        <f t="shared" si="112"/>
        <v>0</v>
      </c>
      <c r="M196" s="1579"/>
      <c r="N196" s="1444"/>
      <c r="O196" s="1444"/>
      <c r="P196" s="1444"/>
      <c r="Q196" s="1444"/>
      <c r="R196" s="1444"/>
      <c r="S196" s="1444"/>
      <c r="T196" s="1444">
        <f t="shared" si="113"/>
        <v>0</v>
      </c>
      <c r="U196" s="1951">
        <f t="shared" si="144"/>
        <v>0</v>
      </c>
      <c r="V196" s="891">
        <f t="shared" si="144"/>
        <v>0</v>
      </c>
      <c r="W196" s="891">
        <f t="shared" si="144"/>
        <v>0</v>
      </c>
      <c r="X196" s="891">
        <f t="shared" si="144"/>
        <v>0</v>
      </c>
      <c r="Y196" s="891">
        <f t="shared" si="144"/>
        <v>0</v>
      </c>
      <c r="Z196" s="891">
        <f t="shared" si="144"/>
        <v>0</v>
      </c>
      <c r="AA196" s="891">
        <f t="shared" si="144"/>
        <v>0</v>
      </c>
      <c r="AB196" s="1726">
        <f t="shared" si="114"/>
        <v>0</v>
      </c>
      <c r="AC196" s="1341"/>
      <c r="AD196" s="3354"/>
      <c r="AE196" s="3399">
        <v>0</v>
      </c>
      <c r="AF196" s="1726">
        <v>0</v>
      </c>
      <c r="AG196" s="1726">
        <v>0</v>
      </c>
      <c r="AH196" s="1726">
        <v>0</v>
      </c>
      <c r="AI196" s="1726">
        <v>0</v>
      </c>
      <c r="AJ196" s="1726">
        <v>0</v>
      </c>
      <c r="AK196" s="1726">
        <f t="shared" si="115"/>
        <v>0</v>
      </c>
      <c r="AL196" s="1402"/>
      <c r="AM196" s="1402"/>
      <c r="AN196" s="1001"/>
      <c r="AO196" s="1001"/>
      <c r="AP196" s="1001"/>
      <c r="AQ196" s="1402"/>
      <c r="AR196" s="1402">
        <f t="shared" si="116"/>
        <v>0</v>
      </c>
      <c r="AS196" s="3393">
        <f t="shared" si="146"/>
        <v>0</v>
      </c>
      <c r="AT196" s="1725">
        <f t="shared" si="146"/>
        <v>0</v>
      </c>
      <c r="AU196" s="1719">
        <f t="shared" si="146"/>
        <v>0</v>
      </c>
      <c r="AV196" s="1719">
        <f t="shared" si="146"/>
        <v>0</v>
      </c>
      <c r="AW196" s="1725">
        <f t="shared" si="146"/>
        <v>0</v>
      </c>
      <c r="AX196" s="1725">
        <f t="shared" si="146"/>
        <v>0</v>
      </c>
      <c r="AY196" s="1719">
        <f t="shared" si="117"/>
        <v>0</v>
      </c>
      <c r="AZ196" s="3113">
        <f t="shared" si="118"/>
        <v>0</v>
      </c>
      <c r="BA196" s="3327"/>
      <c r="BB196" s="1510">
        <v>0</v>
      </c>
      <c r="BC196" s="1474">
        <v>0</v>
      </c>
      <c r="BD196" s="1474">
        <v>0</v>
      </c>
      <c r="BE196" s="1474">
        <v>0</v>
      </c>
      <c r="BF196" s="1474">
        <v>0</v>
      </c>
      <c r="BG196" s="1474">
        <f t="shared" si="119"/>
        <v>0</v>
      </c>
      <c r="BH196" s="1405"/>
      <c r="BI196" s="1405"/>
      <c r="BJ196" s="889"/>
      <c r="BK196" s="889"/>
      <c r="BL196" s="1405"/>
      <c r="BM196" s="1405">
        <f t="shared" si="120"/>
        <v>0</v>
      </c>
      <c r="BN196" s="1432">
        <f t="shared" si="148"/>
        <v>0</v>
      </c>
      <c r="BO196" s="1432">
        <f t="shared" si="148"/>
        <v>0</v>
      </c>
      <c r="BP196" s="1357">
        <f t="shared" si="148"/>
        <v>0</v>
      </c>
      <c r="BQ196" s="1357">
        <f t="shared" si="148"/>
        <v>0</v>
      </c>
      <c r="BR196" s="1432">
        <f t="shared" si="148"/>
        <v>0</v>
      </c>
      <c r="BS196" s="1474">
        <f t="shared" si="121"/>
        <v>0</v>
      </c>
      <c r="BT196" s="889"/>
      <c r="BU196" s="889"/>
      <c r="CD196" s="3319">
        <v>0</v>
      </c>
      <c r="CE196" s="3319">
        <v>0</v>
      </c>
      <c r="CF196" s="3319">
        <v>0</v>
      </c>
      <c r="CG196" s="3319">
        <v>0</v>
      </c>
      <c r="CH196" s="3319">
        <v>0</v>
      </c>
      <c r="CI196" s="3319">
        <v>0</v>
      </c>
      <c r="CJ196" s="3319">
        <v>0</v>
      </c>
      <c r="CK196" s="3320"/>
      <c r="CL196" s="3321">
        <f t="shared" si="137"/>
        <v>0</v>
      </c>
      <c r="CM196" s="3321">
        <f t="shared" si="137"/>
        <v>0</v>
      </c>
      <c r="CN196" s="3321">
        <f t="shared" si="137"/>
        <v>0</v>
      </c>
      <c r="CO196" s="3321">
        <f t="shared" si="136"/>
        <v>0</v>
      </c>
      <c r="CP196" s="3321">
        <f t="shared" si="136"/>
        <v>0</v>
      </c>
      <c r="CQ196" s="3321">
        <f t="shared" si="136"/>
        <v>0</v>
      </c>
      <c r="CR196" s="3321">
        <f t="shared" si="136"/>
        <v>0</v>
      </c>
      <c r="CS196" s="3321"/>
      <c r="CT196" s="885">
        <v>0</v>
      </c>
      <c r="CU196" s="885">
        <v>0</v>
      </c>
      <c r="CV196" s="885">
        <v>0</v>
      </c>
      <c r="CW196" s="885">
        <v>0</v>
      </c>
      <c r="CX196" s="885">
        <v>0</v>
      </c>
      <c r="CY196" s="885">
        <v>0</v>
      </c>
      <c r="DB196" s="3321">
        <f t="shared" si="149"/>
        <v>0</v>
      </c>
      <c r="DC196" s="3321">
        <f t="shared" si="149"/>
        <v>0</v>
      </c>
      <c r="DD196" s="3321">
        <f t="shared" si="149"/>
        <v>0</v>
      </c>
      <c r="DE196" s="3321">
        <f t="shared" si="149"/>
        <v>0</v>
      </c>
      <c r="DF196" s="3321">
        <f t="shared" si="149"/>
        <v>0</v>
      </c>
      <c r="DG196" s="3321">
        <f t="shared" si="149"/>
        <v>0</v>
      </c>
      <c r="DH196" s="3321"/>
      <c r="DI196" s="885">
        <v>0</v>
      </c>
      <c r="DJ196" s="885">
        <v>0</v>
      </c>
      <c r="DK196" s="885">
        <v>0</v>
      </c>
      <c r="DL196" s="885">
        <v>0</v>
      </c>
      <c r="DM196" s="885">
        <v>0</v>
      </c>
      <c r="DP196" s="3321">
        <f t="shared" si="150"/>
        <v>0</v>
      </c>
      <c r="DQ196" s="3321">
        <f t="shared" si="150"/>
        <v>0</v>
      </c>
      <c r="DR196" s="3321">
        <f t="shared" si="150"/>
        <v>0</v>
      </c>
      <c r="DS196" s="3321">
        <f t="shared" si="150"/>
        <v>0</v>
      </c>
      <c r="DT196" s="3321">
        <f t="shared" si="150"/>
        <v>0</v>
      </c>
    </row>
    <row r="197" spans="1:124" ht="18" hidden="1" customHeight="1">
      <c r="A197" s="1165"/>
      <c r="B197" s="1507"/>
      <c r="C197" s="1508"/>
      <c r="D197" s="3397"/>
      <c r="E197" s="1510">
        <v>0</v>
      </c>
      <c r="F197" s="1474">
        <v>0</v>
      </c>
      <c r="G197" s="1474">
        <v>0</v>
      </c>
      <c r="H197" s="1474">
        <v>0</v>
      </c>
      <c r="I197" s="1474">
        <v>0</v>
      </c>
      <c r="J197" s="1474">
        <v>0</v>
      </c>
      <c r="K197" s="1474">
        <v>0</v>
      </c>
      <c r="L197" s="1474">
        <f t="shared" si="112"/>
        <v>0</v>
      </c>
      <c r="M197" s="1579"/>
      <c r="N197" s="1444"/>
      <c r="O197" s="1444"/>
      <c r="P197" s="1444"/>
      <c r="Q197" s="1444"/>
      <c r="R197" s="1444"/>
      <c r="S197" s="1444"/>
      <c r="T197" s="1444">
        <f t="shared" si="113"/>
        <v>0</v>
      </c>
      <c r="U197" s="1951">
        <f t="shared" si="144"/>
        <v>0</v>
      </c>
      <c r="V197" s="891">
        <f t="shared" si="144"/>
        <v>0</v>
      </c>
      <c r="W197" s="891">
        <f t="shared" si="144"/>
        <v>0</v>
      </c>
      <c r="X197" s="891">
        <f t="shared" si="144"/>
        <v>0</v>
      </c>
      <c r="Y197" s="891">
        <f t="shared" si="144"/>
        <v>0</v>
      </c>
      <c r="Z197" s="891">
        <f t="shared" si="144"/>
        <v>0</v>
      </c>
      <c r="AA197" s="891">
        <f t="shared" si="144"/>
        <v>0</v>
      </c>
      <c r="AB197" s="1726">
        <f t="shared" si="114"/>
        <v>0</v>
      </c>
      <c r="AC197" s="1341"/>
      <c r="AD197" s="3354"/>
      <c r="AE197" s="3399">
        <v>0</v>
      </c>
      <c r="AF197" s="1726">
        <v>0</v>
      </c>
      <c r="AG197" s="1726">
        <v>0</v>
      </c>
      <c r="AH197" s="1726">
        <v>0</v>
      </c>
      <c r="AI197" s="1726">
        <v>0</v>
      </c>
      <c r="AJ197" s="1726">
        <v>0</v>
      </c>
      <c r="AK197" s="1726">
        <f t="shared" si="115"/>
        <v>0</v>
      </c>
      <c r="AL197" s="1402"/>
      <c r="AM197" s="1402"/>
      <c r="AN197" s="1001"/>
      <c r="AO197" s="1001"/>
      <c r="AP197" s="1001"/>
      <c r="AQ197" s="1402"/>
      <c r="AR197" s="1402">
        <f t="shared" si="116"/>
        <v>0</v>
      </c>
      <c r="AS197" s="3393">
        <f t="shared" si="146"/>
        <v>0</v>
      </c>
      <c r="AT197" s="1725">
        <f t="shared" si="146"/>
        <v>0</v>
      </c>
      <c r="AU197" s="1719">
        <f t="shared" si="146"/>
        <v>0</v>
      </c>
      <c r="AV197" s="1719">
        <f t="shared" si="146"/>
        <v>0</v>
      </c>
      <c r="AW197" s="1725">
        <f t="shared" si="146"/>
        <v>0</v>
      </c>
      <c r="AX197" s="1725">
        <f t="shared" si="146"/>
        <v>0</v>
      </c>
      <c r="AY197" s="1719">
        <f t="shared" si="117"/>
        <v>0</v>
      </c>
      <c r="AZ197" s="3113">
        <f t="shared" si="118"/>
        <v>0</v>
      </c>
      <c r="BA197" s="3327"/>
      <c r="BB197" s="1510">
        <v>0</v>
      </c>
      <c r="BC197" s="1474">
        <v>0</v>
      </c>
      <c r="BD197" s="1474">
        <v>0</v>
      </c>
      <c r="BE197" s="1474">
        <v>0</v>
      </c>
      <c r="BF197" s="1474">
        <v>0</v>
      </c>
      <c r="BG197" s="1474">
        <f t="shared" si="119"/>
        <v>0</v>
      </c>
      <c r="BH197" s="1405"/>
      <c r="BI197" s="1405"/>
      <c r="BJ197" s="889"/>
      <c r="BK197" s="889"/>
      <c r="BL197" s="1405"/>
      <c r="BM197" s="1405">
        <f t="shared" si="120"/>
        <v>0</v>
      </c>
      <c r="BN197" s="1432">
        <f t="shared" si="148"/>
        <v>0</v>
      </c>
      <c r="BO197" s="1432">
        <f t="shared" si="148"/>
        <v>0</v>
      </c>
      <c r="BP197" s="1357">
        <f t="shared" si="148"/>
        <v>0</v>
      </c>
      <c r="BQ197" s="1357">
        <f t="shared" si="148"/>
        <v>0</v>
      </c>
      <c r="BR197" s="1432">
        <f t="shared" si="148"/>
        <v>0</v>
      </c>
      <c r="BS197" s="1474">
        <f t="shared" si="121"/>
        <v>0</v>
      </c>
      <c r="BT197" s="889"/>
      <c r="BU197" s="889"/>
      <c r="CD197" s="3319">
        <v>0</v>
      </c>
      <c r="CE197" s="3319">
        <v>0</v>
      </c>
      <c r="CF197" s="3319">
        <v>0</v>
      </c>
      <c r="CG197" s="3319">
        <v>0</v>
      </c>
      <c r="CH197" s="3319">
        <v>0</v>
      </c>
      <c r="CI197" s="3319">
        <v>0</v>
      </c>
      <c r="CJ197" s="3319">
        <v>0</v>
      </c>
      <c r="CK197" s="3320"/>
      <c r="CL197" s="3321">
        <f t="shared" si="137"/>
        <v>0</v>
      </c>
      <c r="CM197" s="3321">
        <f t="shared" si="137"/>
        <v>0</v>
      </c>
      <c r="CN197" s="3321">
        <f t="shared" si="137"/>
        <v>0</v>
      </c>
      <c r="CO197" s="3321">
        <f t="shared" si="136"/>
        <v>0</v>
      </c>
      <c r="CP197" s="3321">
        <f t="shared" si="136"/>
        <v>0</v>
      </c>
      <c r="CQ197" s="3321">
        <f t="shared" si="136"/>
        <v>0</v>
      </c>
      <c r="CR197" s="3321">
        <f t="shared" si="136"/>
        <v>0</v>
      </c>
      <c r="CS197" s="3321"/>
      <c r="CT197" s="885">
        <v>0</v>
      </c>
      <c r="CU197" s="885">
        <v>0</v>
      </c>
      <c r="CV197" s="885">
        <v>0</v>
      </c>
      <c r="CW197" s="885">
        <v>0</v>
      </c>
      <c r="CX197" s="885">
        <v>0</v>
      </c>
      <c r="CY197" s="885">
        <v>0</v>
      </c>
      <c r="DB197" s="3321">
        <f t="shared" si="149"/>
        <v>0</v>
      </c>
      <c r="DC197" s="3321">
        <f t="shared" si="149"/>
        <v>0</v>
      </c>
      <c r="DD197" s="3321">
        <f t="shared" si="149"/>
        <v>0</v>
      </c>
      <c r="DE197" s="3321">
        <f t="shared" si="149"/>
        <v>0</v>
      </c>
      <c r="DF197" s="3321">
        <f t="shared" si="149"/>
        <v>0</v>
      </c>
      <c r="DG197" s="3321">
        <f t="shared" si="149"/>
        <v>0</v>
      </c>
      <c r="DH197" s="3321"/>
      <c r="DI197" s="885">
        <v>0</v>
      </c>
      <c r="DJ197" s="885">
        <v>0</v>
      </c>
      <c r="DK197" s="885">
        <v>0</v>
      </c>
      <c r="DL197" s="885">
        <v>0</v>
      </c>
      <c r="DM197" s="885">
        <v>0</v>
      </c>
      <c r="DP197" s="3321">
        <f t="shared" si="150"/>
        <v>0</v>
      </c>
      <c r="DQ197" s="3321">
        <f t="shared" si="150"/>
        <v>0</v>
      </c>
      <c r="DR197" s="3321">
        <f t="shared" si="150"/>
        <v>0</v>
      </c>
      <c r="DS197" s="3321">
        <f t="shared" si="150"/>
        <v>0</v>
      </c>
      <c r="DT197" s="3321">
        <f t="shared" si="150"/>
        <v>0</v>
      </c>
    </row>
    <row r="198" spans="1:124" ht="12.75" hidden="1" customHeight="1">
      <c r="A198" s="911">
        <v>14</v>
      </c>
      <c r="B198" s="1507"/>
      <c r="C198" s="1368" t="s">
        <v>748</v>
      </c>
      <c r="D198" s="3397"/>
      <c r="E198" s="1510">
        <v>0</v>
      </c>
      <c r="F198" s="1474">
        <v>0</v>
      </c>
      <c r="G198" s="1474">
        <v>0</v>
      </c>
      <c r="H198" s="1474">
        <v>0</v>
      </c>
      <c r="I198" s="1474">
        <v>0</v>
      </c>
      <c r="J198" s="1474">
        <v>0</v>
      </c>
      <c r="K198" s="1474">
        <v>0</v>
      </c>
      <c r="L198" s="1474">
        <f t="shared" si="112"/>
        <v>0</v>
      </c>
      <c r="M198" s="1579"/>
      <c r="N198" s="1444"/>
      <c r="O198" s="1444"/>
      <c r="P198" s="1444"/>
      <c r="Q198" s="1444"/>
      <c r="R198" s="1444"/>
      <c r="S198" s="1444"/>
      <c r="T198" s="1444">
        <f t="shared" si="113"/>
        <v>0</v>
      </c>
      <c r="U198" s="1951">
        <f t="shared" si="144"/>
        <v>0</v>
      </c>
      <c r="V198" s="891">
        <f t="shared" si="144"/>
        <v>0</v>
      </c>
      <c r="W198" s="891">
        <f t="shared" si="144"/>
        <v>0</v>
      </c>
      <c r="X198" s="891">
        <f t="shared" si="144"/>
        <v>0</v>
      </c>
      <c r="Y198" s="891">
        <f t="shared" si="144"/>
        <v>0</v>
      </c>
      <c r="Z198" s="891">
        <f t="shared" si="144"/>
        <v>0</v>
      </c>
      <c r="AA198" s="891">
        <f t="shared" si="144"/>
        <v>0</v>
      </c>
      <c r="AB198" s="1726">
        <f t="shared" si="114"/>
        <v>0</v>
      </c>
      <c r="AC198" s="1341"/>
      <c r="AD198" s="3354"/>
      <c r="AE198" s="3399">
        <v>0</v>
      </c>
      <c r="AF198" s="1726">
        <v>0</v>
      </c>
      <c r="AG198" s="1726">
        <v>0</v>
      </c>
      <c r="AH198" s="1726">
        <v>0</v>
      </c>
      <c r="AI198" s="1726">
        <v>0</v>
      </c>
      <c r="AJ198" s="1726">
        <v>0</v>
      </c>
      <c r="AK198" s="1726">
        <f t="shared" si="115"/>
        <v>0</v>
      </c>
      <c r="AL198" s="1402"/>
      <c r="AM198" s="1402"/>
      <c r="AN198" s="1001"/>
      <c r="AO198" s="1001"/>
      <c r="AP198" s="1001"/>
      <c r="AQ198" s="1402"/>
      <c r="AR198" s="1402">
        <f t="shared" si="116"/>
        <v>0</v>
      </c>
      <c r="AS198" s="3393">
        <f t="shared" si="146"/>
        <v>0</v>
      </c>
      <c r="AT198" s="1725">
        <f t="shared" si="146"/>
        <v>0</v>
      </c>
      <c r="AU198" s="1719">
        <f t="shared" si="146"/>
        <v>0</v>
      </c>
      <c r="AV198" s="1719">
        <f t="shared" si="146"/>
        <v>0</v>
      </c>
      <c r="AW198" s="1725">
        <f t="shared" si="146"/>
        <v>0</v>
      </c>
      <c r="AX198" s="1725">
        <f t="shared" si="146"/>
        <v>0</v>
      </c>
      <c r="AY198" s="1719">
        <f t="shared" si="117"/>
        <v>0</v>
      </c>
      <c r="AZ198" s="3113">
        <f t="shared" si="118"/>
        <v>0</v>
      </c>
      <c r="BA198" s="3327"/>
      <c r="BB198" s="1510">
        <v>0</v>
      </c>
      <c r="BC198" s="1474">
        <v>0</v>
      </c>
      <c r="BD198" s="1474">
        <v>0</v>
      </c>
      <c r="BE198" s="1474">
        <v>0</v>
      </c>
      <c r="BF198" s="1474">
        <v>0</v>
      </c>
      <c r="BG198" s="1474">
        <f t="shared" si="119"/>
        <v>0</v>
      </c>
      <c r="BH198" s="1405"/>
      <c r="BI198" s="1405"/>
      <c r="BJ198" s="889"/>
      <c r="BK198" s="889"/>
      <c r="BL198" s="1405"/>
      <c r="BM198" s="1405">
        <f t="shared" si="120"/>
        <v>0</v>
      </c>
      <c r="BN198" s="1432">
        <f t="shared" si="148"/>
        <v>0</v>
      </c>
      <c r="BO198" s="1432">
        <f t="shared" si="148"/>
        <v>0</v>
      </c>
      <c r="BP198" s="1357">
        <f t="shared" si="148"/>
        <v>0</v>
      </c>
      <c r="BQ198" s="1357">
        <f t="shared" si="148"/>
        <v>0</v>
      </c>
      <c r="BR198" s="1432">
        <f t="shared" si="148"/>
        <v>0</v>
      </c>
      <c r="BS198" s="1474">
        <f t="shared" si="121"/>
        <v>0</v>
      </c>
      <c r="BT198" s="889"/>
      <c r="BU198" s="889"/>
      <c r="CD198" s="3319">
        <v>0</v>
      </c>
      <c r="CE198" s="3319">
        <v>0</v>
      </c>
      <c r="CF198" s="3319">
        <v>0</v>
      </c>
      <c r="CG198" s="3319">
        <v>0</v>
      </c>
      <c r="CH198" s="3319">
        <v>0</v>
      </c>
      <c r="CI198" s="3319">
        <v>0</v>
      </c>
      <c r="CJ198" s="3319">
        <v>0</v>
      </c>
      <c r="CK198" s="3320"/>
      <c r="CL198" s="3321">
        <f t="shared" si="137"/>
        <v>0</v>
      </c>
      <c r="CM198" s="3321">
        <f t="shared" si="137"/>
        <v>0</v>
      </c>
      <c r="CN198" s="3321">
        <f t="shared" si="137"/>
        <v>0</v>
      </c>
      <c r="CO198" s="3321">
        <f t="shared" si="136"/>
        <v>0</v>
      </c>
      <c r="CP198" s="3321">
        <f t="shared" si="136"/>
        <v>0</v>
      </c>
      <c r="CQ198" s="3321">
        <f t="shared" si="136"/>
        <v>0</v>
      </c>
      <c r="CR198" s="3321">
        <f t="shared" si="136"/>
        <v>0</v>
      </c>
      <c r="CS198" s="3321"/>
      <c r="CT198" s="885">
        <v>0</v>
      </c>
      <c r="CU198" s="885">
        <v>0</v>
      </c>
      <c r="CV198" s="885">
        <v>0</v>
      </c>
      <c r="CW198" s="885">
        <v>0</v>
      </c>
      <c r="CX198" s="885">
        <v>0</v>
      </c>
      <c r="CY198" s="885">
        <v>0</v>
      </c>
      <c r="DB198" s="3321">
        <f t="shared" si="149"/>
        <v>0</v>
      </c>
      <c r="DC198" s="3321">
        <f t="shared" si="149"/>
        <v>0</v>
      </c>
      <c r="DD198" s="3321">
        <f t="shared" si="149"/>
        <v>0</v>
      </c>
      <c r="DE198" s="3321">
        <f t="shared" si="149"/>
        <v>0</v>
      </c>
      <c r="DF198" s="3321">
        <f t="shared" si="149"/>
        <v>0</v>
      </c>
      <c r="DG198" s="3321">
        <f t="shared" si="149"/>
        <v>0</v>
      </c>
      <c r="DH198" s="3321"/>
      <c r="DI198" s="885">
        <v>0</v>
      </c>
      <c r="DJ198" s="885">
        <v>0</v>
      </c>
      <c r="DK198" s="885">
        <v>0</v>
      </c>
      <c r="DL198" s="885">
        <v>0</v>
      </c>
      <c r="DM198" s="885">
        <v>0</v>
      </c>
      <c r="DP198" s="3321">
        <f t="shared" si="150"/>
        <v>0</v>
      </c>
      <c r="DQ198" s="3321">
        <f t="shared" si="150"/>
        <v>0</v>
      </c>
      <c r="DR198" s="3321">
        <f t="shared" si="150"/>
        <v>0</v>
      </c>
      <c r="DS198" s="3321">
        <f t="shared" si="150"/>
        <v>0</v>
      </c>
      <c r="DT198" s="3321">
        <f t="shared" si="150"/>
        <v>0</v>
      </c>
    </row>
    <row r="199" spans="1:124" ht="12.75" hidden="1" customHeight="1">
      <c r="A199" s="1165"/>
      <c r="B199" s="1516"/>
      <c r="C199" s="1368" t="s">
        <v>747</v>
      </c>
      <c r="D199" s="3326"/>
      <c r="E199" s="1373">
        <v>0</v>
      </c>
      <c r="F199" s="1373">
        <v>0</v>
      </c>
      <c r="G199" s="1373">
        <v>0</v>
      </c>
      <c r="H199" s="1373">
        <v>0</v>
      </c>
      <c r="I199" s="1373">
        <v>0</v>
      </c>
      <c r="J199" s="1373">
        <v>0</v>
      </c>
      <c r="K199" s="1373">
        <v>0</v>
      </c>
      <c r="L199" s="1373">
        <f t="shared" si="112"/>
        <v>0</v>
      </c>
      <c r="M199" s="1496">
        <f>1-1</f>
        <v>0</v>
      </c>
      <c r="N199" s="1496"/>
      <c r="O199" s="1496"/>
      <c r="P199" s="1496"/>
      <c r="Q199" s="1496"/>
      <c r="R199" s="1496"/>
      <c r="S199" s="1444"/>
      <c r="T199" s="1444">
        <f t="shared" si="113"/>
        <v>0</v>
      </c>
      <c r="U199" s="1951">
        <f t="shared" si="144"/>
        <v>0</v>
      </c>
      <c r="V199" s="891">
        <f t="shared" si="144"/>
        <v>0</v>
      </c>
      <c r="W199" s="891">
        <f t="shared" si="144"/>
        <v>0</v>
      </c>
      <c r="X199" s="891">
        <f t="shared" si="144"/>
        <v>0</v>
      </c>
      <c r="Y199" s="891">
        <f t="shared" si="144"/>
        <v>0</v>
      </c>
      <c r="Z199" s="891">
        <f t="shared" si="144"/>
        <v>0</v>
      </c>
      <c r="AA199" s="891">
        <f t="shared" si="144"/>
        <v>0</v>
      </c>
      <c r="AB199" s="1727">
        <f t="shared" si="114"/>
        <v>0</v>
      </c>
      <c r="AC199" s="1341"/>
      <c r="AD199" s="3354"/>
      <c r="AE199" s="3402">
        <v>0</v>
      </c>
      <c r="AF199" s="3402">
        <v>0</v>
      </c>
      <c r="AG199" s="3402">
        <v>0</v>
      </c>
      <c r="AH199" s="3372">
        <v>0</v>
      </c>
      <c r="AI199" s="3372">
        <v>0</v>
      </c>
      <c r="AJ199" s="3372">
        <v>0</v>
      </c>
      <c r="AK199" s="3372">
        <f t="shared" si="115"/>
        <v>0</v>
      </c>
      <c r="AL199" s="1402">
        <f>1-1</f>
        <v>0</v>
      </c>
      <c r="AM199" s="1402"/>
      <c r="AN199" s="1402"/>
      <c r="AO199" s="1402"/>
      <c r="AP199" s="1402"/>
      <c r="AQ199" s="1402"/>
      <c r="AR199" s="1402">
        <f t="shared" si="116"/>
        <v>0</v>
      </c>
      <c r="AS199" s="3403">
        <f t="shared" si="146"/>
        <v>0</v>
      </c>
      <c r="AT199" s="1722">
        <f t="shared" si="146"/>
        <v>0</v>
      </c>
      <c r="AU199" s="1722">
        <f t="shared" si="146"/>
        <v>0</v>
      </c>
      <c r="AV199" s="1722">
        <f t="shared" si="146"/>
        <v>0</v>
      </c>
      <c r="AW199" s="1722">
        <f t="shared" si="146"/>
        <v>0</v>
      </c>
      <c r="AX199" s="1722">
        <f t="shared" si="146"/>
        <v>0</v>
      </c>
      <c r="AY199" s="1722">
        <f t="shared" si="117"/>
        <v>0</v>
      </c>
      <c r="AZ199" s="3113">
        <f t="shared" si="118"/>
        <v>0</v>
      </c>
      <c r="BA199" s="3327"/>
      <c r="BB199" s="1388">
        <v>0</v>
      </c>
      <c r="BC199" s="1388">
        <v>0</v>
      </c>
      <c r="BD199" s="1388">
        <v>0</v>
      </c>
      <c r="BE199" s="1443">
        <v>0</v>
      </c>
      <c r="BF199" s="1443">
        <v>0</v>
      </c>
      <c r="BG199" s="1443">
        <f t="shared" si="119"/>
        <v>0</v>
      </c>
      <c r="BH199" s="1405">
        <f>1-1</f>
        <v>0</v>
      </c>
      <c r="BI199" s="1405"/>
      <c r="BJ199" s="1405"/>
      <c r="BK199" s="1405"/>
      <c r="BL199" s="1405"/>
      <c r="BM199" s="1405">
        <f t="shared" si="120"/>
        <v>0</v>
      </c>
      <c r="BN199" s="1366">
        <f t="shared" si="148"/>
        <v>0</v>
      </c>
      <c r="BO199" s="1366">
        <f t="shared" si="148"/>
        <v>0</v>
      </c>
      <c r="BP199" s="1366">
        <f t="shared" si="148"/>
        <v>0</v>
      </c>
      <c r="BQ199" s="1366">
        <f t="shared" si="148"/>
        <v>0</v>
      </c>
      <c r="BR199" s="1366">
        <f t="shared" si="148"/>
        <v>0</v>
      </c>
      <c r="BS199" s="1443">
        <f t="shared" si="121"/>
        <v>0</v>
      </c>
      <c r="BT199" s="889"/>
      <c r="BU199" s="889"/>
      <c r="CD199" s="3319">
        <v>0</v>
      </c>
      <c r="CE199" s="3319">
        <v>0</v>
      </c>
      <c r="CF199" s="3319">
        <v>0</v>
      </c>
      <c r="CG199" s="3319">
        <v>0</v>
      </c>
      <c r="CH199" s="3319">
        <v>0</v>
      </c>
      <c r="CI199" s="3319">
        <v>0</v>
      </c>
      <c r="CJ199" s="3319">
        <v>0</v>
      </c>
      <c r="CK199" s="3320"/>
      <c r="CL199" s="3321">
        <f t="shared" si="137"/>
        <v>0</v>
      </c>
      <c r="CM199" s="3321">
        <f t="shared" si="137"/>
        <v>0</v>
      </c>
      <c r="CN199" s="3321">
        <f t="shared" si="137"/>
        <v>0</v>
      </c>
      <c r="CO199" s="3321">
        <f t="shared" si="136"/>
        <v>0</v>
      </c>
      <c r="CP199" s="3321">
        <f t="shared" si="136"/>
        <v>0</v>
      </c>
      <c r="CQ199" s="3321">
        <f t="shared" si="136"/>
        <v>0</v>
      </c>
      <c r="CR199" s="3321">
        <f t="shared" si="136"/>
        <v>0</v>
      </c>
      <c r="CS199" s="3321"/>
      <c r="CT199" s="885">
        <v>0</v>
      </c>
      <c r="CU199" s="885">
        <v>0</v>
      </c>
      <c r="CV199" s="885">
        <v>0</v>
      </c>
      <c r="CW199" s="885">
        <v>0</v>
      </c>
      <c r="CX199" s="885">
        <v>0</v>
      </c>
      <c r="CY199" s="885">
        <v>0</v>
      </c>
      <c r="DB199" s="3321">
        <f t="shared" si="149"/>
        <v>0</v>
      </c>
      <c r="DC199" s="3321">
        <f t="shared" si="149"/>
        <v>0</v>
      </c>
      <c r="DD199" s="3321">
        <f t="shared" si="149"/>
        <v>0</v>
      </c>
      <c r="DE199" s="3321">
        <f t="shared" si="149"/>
        <v>0</v>
      </c>
      <c r="DF199" s="3321">
        <f t="shared" si="149"/>
        <v>0</v>
      </c>
      <c r="DG199" s="3321">
        <f t="shared" si="149"/>
        <v>0</v>
      </c>
      <c r="DH199" s="3321"/>
      <c r="DI199" s="885">
        <v>0</v>
      </c>
      <c r="DJ199" s="885">
        <v>0</v>
      </c>
      <c r="DK199" s="885">
        <v>0</v>
      </c>
      <c r="DL199" s="885">
        <v>0</v>
      </c>
      <c r="DM199" s="885">
        <v>0</v>
      </c>
      <c r="DP199" s="3321">
        <f t="shared" si="150"/>
        <v>0</v>
      </c>
      <c r="DQ199" s="3321">
        <f t="shared" si="150"/>
        <v>0</v>
      </c>
      <c r="DR199" s="3321">
        <f t="shared" si="150"/>
        <v>0</v>
      </c>
      <c r="DS199" s="3321">
        <f t="shared" si="150"/>
        <v>0</v>
      </c>
      <c r="DT199" s="3321">
        <f t="shared" si="150"/>
        <v>0</v>
      </c>
    </row>
    <row r="200" spans="1:124" ht="21" customHeight="1">
      <c r="A200" s="1165" t="s">
        <v>759</v>
      </c>
      <c r="B200" s="3374" t="s">
        <v>534</v>
      </c>
      <c r="C200" s="3375" t="s">
        <v>515</v>
      </c>
      <c r="D200" s="3349"/>
      <c r="E200" s="1925">
        <v>0</v>
      </c>
      <c r="F200" s="1925">
        <v>0</v>
      </c>
      <c r="G200" s="1925">
        <v>3175</v>
      </c>
      <c r="H200" s="1925">
        <v>0</v>
      </c>
      <c r="I200" s="1925">
        <v>0</v>
      </c>
      <c r="J200" s="1925">
        <v>2655</v>
      </c>
      <c r="K200" s="1925">
        <v>63720</v>
      </c>
      <c r="L200" s="1925">
        <f t="shared" si="112"/>
        <v>69550</v>
      </c>
      <c r="M200" s="1926">
        <f t="shared" ref="M200:S200" si="151">SUM(M201:M220)</f>
        <v>0</v>
      </c>
      <c r="N200" s="1926">
        <f t="shared" si="151"/>
        <v>0</v>
      </c>
      <c r="O200" s="1926">
        <f t="shared" si="151"/>
        <v>0</v>
      </c>
      <c r="P200" s="1926">
        <f t="shared" si="151"/>
        <v>0</v>
      </c>
      <c r="Q200" s="1926">
        <f t="shared" si="151"/>
        <v>0</v>
      </c>
      <c r="R200" s="1926">
        <f t="shared" si="151"/>
        <v>0</v>
      </c>
      <c r="S200" s="1926">
        <f t="shared" si="151"/>
        <v>0</v>
      </c>
      <c r="T200" s="1926">
        <f t="shared" si="113"/>
        <v>0</v>
      </c>
      <c r="U200" s="2899">
        <f t="shared" ref="U200:AA200" si="152">SUM(U201:U220)</f>
        <v>0</v>
      </c>
      <c r="V200" s="1917">
        <f t="shared" si="152"/>
        <v>0</v>
      </c>
      <c r="W200" s="1917">
        <f t="shared" si="152"/>
        <v>3175</v>
      </c>
      <c r="X200" s="1917">
        <f t="shared" si="152"/>
        <v>0</v>
      </c>
      <c r="Y200" s="1917">
        <f>SUM(Y201:Y220)</f>
        <v>0</v>
      </c>
      <c r="Z200" s="1917">
        <f t="shared" si="152"/>
        <v>2155</v>
      </c>
      <c r="AA200" s="1917">
        <f t="shared" si="152"/>
        <v>51720</v>
      </c>
      <c r="AB200" s="1925">
        <f t="shared" si="114"/>
        <v>57050</v>
      </c>
      <c r="AC200" s="3330"/>
      <c r="AD200" s="1917"/>
      <c r="AE200" s="1925">
        <v>7.5</v>
      </c>
      <c r="AF200" s="1925">
        <v>0</v>
      </c>
      <c r="AG200" s="1925">
        <v>36300</v>
      </c>
      <c r="AH200" s="1925">
        <v>0</v>
      </c>
      <c r="AI200" s="1925">
        <v>4300</v>
      </c>
      <c r="AJ200" s="1925">
        <v>103200</v>
      </c>
      <c r="AK200" s="1925">
        <f t="shared" si="115"/>
        <v>143800</v>
      </c>
      <c r="AL200" s="1917">
        <f t="shared" ref="AL200:AQ200" si="153">SUM(AL201:AL220)</f>
        <v>0</v>
      </c>
      <c r="AM200" s="1917">
        <f t="shared" si="153"/>
        <v>0</v>
      </c>
      <c r="AN200" s="1917">
        <f t="shared" si="153"/>
        <v>0</v>
      </c>
      <c r="AO200" s="1917">
        <f t="shared" si="153"/>
        <v>0</v>
      </c>
      <c r="AP200" s="1917">
        <f t="shared" si="153"/>
        <v>0</v>
      </c>
      <c r="AQ200" s="1917">
        <f t="shared" si="153"/>
        <v>0</v>
      </c>
      <c r="AR200" s="1917">
        <f t="shared" si="116"/>
        <v>0</v>
      </c>
      <c r="AS200" s="3376">
        <f t="shared" ref="AS200:AX200" si="154">SUM(AS201:AS220)</f>
        <v>7.5</v>
      </c>
      <c r="AT200" s="1925">
        <f t="shared" si="154"/>
        <v>0</v>
      </c>
      <c r="AU200" s="1925">
        <f t="shared" si="154"/>
        <v>36300</v>
      </c>
      <c r="AV200" s="1925">
        <f t="shared" si="154"/>
        <v>0</v>
      </c>
      <c r="AW200" s="1925">
        <f>SUM(AW201:AW220)</f>
        <v>4300</v>
      </c>
      <c r="AX200" s="1925">
        <f t="shared" si="154"/>
        <v>103200</v>
      </c>
      <c r="AY200" s="1925">
        <f t="shared" si="117"/>
        <v>143800</v>
      </c>
      <c r="AZ200" s="3317">
        <f t="shared" si="118"/>
        <v>0</v>
      </c>
      <c r="BA200" s="3318"/>
      <c r="BB200" s="1925">
        <v>3.5</v>
      </c>
      <c r="BC200" s="1925">
        <v>0</v>
      </c>
      <c r="BD200" s="1925">
        <v>7500</v>
      </c>
      <c r="BE200" s="1925">
        <v>2500</v>
      </c>
      <c r="BF200" s="1925">
        <v>60000</v>
      </c>
      <c r="BG200" s="1925">
        <f t="shared" si="119"/>
        <v>70000</v>
      </c>
      <c r="BH200" s="923">
        <f>SUM(BH201:BH220)</f>
        <v>0</v>
      </c>
      <c r="BI200" s="923">
        <f>SUM(BI201:BI220)</f>
        <v>0</v>
      </c>
      <c r="BJ200" s="923">
        <f t="shared" ref="BJ200:BR200" si="155">SUM(BJ201:BJ220)</f>
        <v>0</v>
      </c>
      <c r="BK200" s="923">
        <f>SUM(BK201:BK220)</f>
        <v>0</v>
      </c>
      <c r="BL200" s="923">
        <f t="shared" si="155"/>
        <v>0</v>
      </c>
      <c r="BM200" s="923">
        <f t="shared" si="120"/>
        <v>0</v>
      </c>
      <c r="BN200" s="908">
        <f t="shared" si="155"/>
        <v>3.5</v>
      </c>
      <c r="BO200" s="908">
        <f t="shared" si="155"/>
        <v>0</v>
      </c>
      <c r="BP200" s="908">
        <f t="shared" si="155"/>
        <v>7500</v>
      </c>
      <c r="BQ200" s="908">
        <f>SUM(BQ201:BQ220)</f>
        <v>2500</v>
      </c>
      <c r="BR200" s="908">
        <f t="shared" si="155"/>
        <v>60000</v>
      </c>
      <c r="BS200" s="908">
        <f t="shared" si="121"/>
        <v>70000</v>
      </c>
      <c r="BT200" s="923"/>
      <c r="BU200" s="923"/>
      <c r="CD200" s="3319">
        <v>14</v>
      </c>
      <c r="CE200" s="3319">
        <v>35285.700000000004</v>
      </c>
      <c r="CF200" s="3319">
        <v>70810.2</v>
      </c>
      <c r="CG200" s="3319">
        <v>0</v>
      </c>
      <c r="CH200" s="3319">
        <v>0</v>
      </c>
      <c r="CI200" s="3319">
        <v>0</v>
      </c>
      <c r="CJ200" s="3319">
        <v>0</v>
      </c>
      <c r="CK200" s="3320"/>
      <c r="CL200" s="3321">
        <f t="shared" si="137"/>
        <v>14</v>
      </c>
      <c r="CM200" s="3321">
        <f t="shared" si="137"/>
        <v>35285.700000000004</v>
      </c>
      <c r="CN200" s="3321">
        <f t="shared" si="137"/>
        <v>67635.199999999997</v>
      </c>
      <c r="CO200" s="3321">
        <f t="shared" si="136"/>
        <v>0</v>
      </c>
      <c r="CP200" s="3321">
        <f t="shared" si="136"/>
        <v>0</v>
      </c>
      <c r="CQ200" s="3321">
        <f t="shared" si="136"/>
        <v>-2155</v>
      </c>
      <c r="CR200" s="3321">
        <f t="shared" si="136"/>
        <v>-51720</v>
      </c>
      <c r="CS200" s="3321"/>
      <c r="CT200" s="885">
        <v>0</v>
      </c>
      <c r="CU200" s="885">
        <v>0</v>
      </c>
      <c r="CV200" s="885">
        <v>7700</v>
      </c>
      <c r="CW200" s="885">
        <v>0</v>
      </c>
      <c r="CX200" s="885">
        <v>2380</v>
      </c>
      <c r="CY200" s="885">
        <v>57120</v>
      </c>
      <c r="DB200" s="3321">
        <f t="shared" si="149"/>
        <v>-7.5</v>
      </c>
      <c r="DC200" s="3321">
        <f t="shared" si="149"/>
        <v>0</v>
      </c>
      <c r="DD200" s="3321">
        <f t="shared" si="149"/>
        <v>-28600</v>
      </c>
      <c r="DE200" s="3321">
        <f t="shared" si="149"/>
        <v>0</v>
      </c>
      <c r="DF200" s="3321">
        <f t="shared" si="149"/>
        <v>-1920</v>
      </c>
      <c r="DG200" s="3321">
        <f t="shared" si="149"/>
        <v>-46080</v>
      </c>
      <c r="DH200" s="3321"/>
      <c r="DI200" s="885">
        <v>7.5</v>
      </c>
      <c r="DJ200" s="885">
        <v>0</v>
      </c>
      <c r="DK200" s="885">
        <v>36300</v>
      </c>
      <c r="DL200" s="885">
        <v>4300</v>
      </c>
      <c r="DM200" s="885">
        <v>103200</v>
      </c>
      <c r="DP200" s="3321">
        <f t="shared" si="150"/>
        <v>4</v>
      </c>
      <c r="DQ200" s="3321">
        <f t="shared" si="150"/>
        <v>0</v>
      </c>
      <c r="DR200" s="3321">
        <f t="shared" si="150"/>
        <v>28800</v>
      </c>
      <c r="DS200" s="3321">
        <f t="shared" si="150"/>
        <v>1800</v>
      </c>
      <c r="DT200" s="3321">
        <f t="shared" si="150"/>
        <v>43200</v>
      </c>
    </row>
    <row r="201" spans="1:124" ht="27.75" hidden="1" customHeight="1">
      <c r="A201" s="912"/>
      <c r="B201" s="1431" t="s">
        <v>538</v>
      </c>
      <c r="C201" s="1368" t="s">
        <v>230</v>
      </c>
      <c r="D201" s="3326"/>
      <c r="E201" s="1366">
        <v>0</v>
      </c>
      <c r="F201" s="1366">
        <v>0</v>
      </c>
      <c r="G201" s="1366">
        <v>0</v>
      </c>
      <c r="H201" s="1366">
        <v>0</v>
      </c>
      <c r="I201" s="1366">
        <v>0</v>
      </c>
      <c r="J201" s="1366">
        <v>0</v>
      </c>
      <c r="K201" s="1445">
        <v>0</v>
      </c>
      <c r="L201" s="1518">
        <f t="shared" si="112"/>
        <v>0</v>
      </c>
      <c r="M201" s="1640"/>
      <c r="N201" s="1640"/>
      <c r="O201" s="1640"/>
      <c r="P201" s="1640"/>
      <c r="Q201" s="1640"/>
      <c r="R201" s="1640"/>
      <c r="S201" s="1640"/>
      <c r="T201" s="1946">
        <f t="shared" si="113"/>
        <v>0</v>
      </c>
      <c r="U201" s="1951">
        <f>E201+M201</f>
        <v>0</v>
      </c>
      <c r="V201" s="891">
        <f t="shared" ref="V201:AA220" si="156">F201+N201</f>
        <v>0</v>
      </c>
      <c r="W201" s="891">
        <f t="shared" si="156"/>
        <v>0</v>
      </c>
      <c r="X201" s="891">
        <f t="shared" si="156"/>
        <v>0</v>
      </c>
      <c r="Y201" s="891">
        <f t="shared" si="156"/>
        <v>0</v>
      </c>
      <c r="Z201" s="891">
        <f t="shared" si="156"/>
        <v>0</v>
      </c>
      <c r="AA201" s="891">
        <f t="shared" si="156"/>
        <v>0</v>
      </c>
      <c r="AB201" s="1725">
        <f t="shared" si="114"/>
        <v>0</v>
      </c>
      <c r="AC201" s="1341"/>
      <c r="AD201" s="1717"/>
      <c r="AE201" s="1725">
        <v>0</v>
      </c>
      <c r="AF201" s="1725">
        <v>0</v>
      </c>
      <c r="AG201" s="1725">
        <v>0</v>
      </c>
      <c r="AH201" s="1725">
        <v>0</v>
      </c>
      <c r="AI201" s="1725">
        <v>0</v>
      </c>
      <c r="AJ201" s="1725">
        <v>0</v>
      </c>
      <c r="AK201" s="1725">
        <f t="shared" si="115"/>
        <v>0</v>
      </c>
      <c r="AL201" s="999"/>
      <c r="AM201" s="1394"/>
      <c r="AN201" s="999"/>
      <c r="AO201" s="999"/>
      <c r="AP201" s="999"/>
      <c r="AQ201" s="1394"/>
      <c r="AR201" s="1394">
        <f t="shared" si="116"/>
        <v>0</v>
      </c>
      <c r="AS201" s="3393">
        <f t="shared" ref="AS201:AX220" si="157">AE201+AL201</f>
        <v>0</v>
      </c>
      <c r="AT201" s="1725">
        <f t="shared" si="157"/>
        <v>0</v>
      </c>
      <c r="AU201" s="1725">
        <f t="shared" si="157"/>
        <v>0</v>
      </c>
      <c r="AV201" s="1725">
        <f t="shared" si="157"/>
        <v>0</v>
      </c>
      <c r="AW201" s="1725">
        <f t="shared" si="157"/>
        <v>0</v>
      </c>
      <c r="AX201" s="1725">
        <f t="shared" si="157"/>
        <v>0</v>
      </c>
      <c r="AY201" s="1725">
        <f t="shared" si="117"/>
        <v>0</v>
      </c>
      <c r="AZ201" s="3088">
        <f t="shared" si="118"/>
        <v>0</v>
      </c>
      <c r="BA201" s="3325"/>
      <c r="BB201" s="1432">
        <v>0</v>
      </c>
      <c r="BC201" s="1432">
        <v>0</v>
      </c>
      <c r="BD201" s="1432">
        <v>0</v>
      </c>
      <c r="BE201" s="1432">
        <v>0</v>
      </c>
      <c r="BF201" s="1432">
        <v>0</v>
      </c>
      <c r="BG201" s="1432">
        <f t="shared" si="119"/>
        <v>0</v>
      </c>
      <c r="BH201" s="1525"/>
      <c r="BI201" s="1525"/>
      <c r="BJ201" s="1525"/>
      <c r="BK201" s="1525"/>
      <c r="BL201" s="3404"/>
      <c r="BM201" s="3404">
        <f t="shared" si="120"/>
        <v>0</v>
      </c>
      <c r="BN201" s="1525">
        <f t="shared" ref="BN201:BR220" si="158">BB201+BH201</f>
        <v>0</v>
      </c>
      <c r="BO201" s="1525">
        <f t="shared" si="158"/>
        <v>0</v>
      </c>
      <c r="BP201" s="1525">
        <f t="shared" si="158"/>
        <v>0</v>
      </c>
      <c r="BQ201" s="1525">
        <f t="shared" si="158"/>
        <v>0</v>
      </c>
      <c r="BR201" s="1526">
        <f t="shared" si="158"/>
        <v>0</v>
      </c>
      <c r="BS201" s="1525">
        <f t="shared" si="121"/>
        <v>0</v>
      </c>
      <c r="BT201" s="891"/>
      <c r="BU201" s="891"/>
      <c r="CD201" s="3319">
        <v>0</v>
      </c>
      <c r="CE201" s="3319">
        <v>0</v>
      </c>
      <c r="CF201" s="3319">
        <v>0</v>
      </c>
      <c r="CG201" s="3319">
        <v>0</v>
      </c>
      <c r="CH201" s="3319">
        <v>0</v>
      </c>
      <c r="CI201" s="3319">
        <v>0</v>
      </c>
      <c r="CJ201" s="3319">
        <v>0</v>
      </c>
      <c r="CK201" s="3320"/>
      <c r="CL201" s="3321">
        <f t="shared" si="137"/>
        <v>0</v>
      </c>
      <c r="CM201" s="3321">
        <f t="shared" si="137"/>
        <v>0</v>
      </c>
      <c r="CN201" s="3321">
        <f t="shared" si="137"/>
        <v>0</v>
      </c>
      <c r="CO201" s="3321">
        <f t="shared" si="136"/>
        <v>0</v>
      </c>
      <c r="CP201" s="3321">
        <f t="shared" si="136"/>
        <v>0</v>
      </c>
      <c r="CQ201" s="3321">
        <f t="shared" si="136"/>
        <v>0</v>
      </c>
      <c r="CR201" s="3321">
        <f t="shared" si="136"/>
        <v>0</v>
      </c>
      <c r="CS201" s="3321"/>
      <c r="CT201" s="885">
        <v>0</v>
      </c>
      <c r="CU201" s="885">
        <v>0</v>
      </c>
      <c r="CV201" s="885">
        <v>0</v>
      </c>
      <c r="CW201" s="885">
        <v>0</v>
      </c>
      <c r="CX201" s="885">
        <v>0</v>
      </c>
      <c r="CY201" s="885">
        <v>0</v>
      </c>
      <c r="DB201" s="3321">
        <f t="shared" si="149"/>
        <v>0</v>
      </c>
      <c r="DC201" s="3321">
        <f t="shared" si="149"/>
        <v>0</v>
      </c>
      <c r="DD201" s="3321">
        <f t="shared" si="149"/>
        <v>0</v>
      </c>
      <c r="DE201" s="3321">
        <f t="shared" si="149"/>
        <v>0</v>
      </c>
      <c r="DF201" s="3321">
        <f t="shared" si="149"/>
        <v>0</v>
      </c>
      <c r="DG201" s="3321">
        <f t="shared" si="149"/>
        <v>0</v>
      </c>
      <c r="DH201" s="3321"/>
      <c r="DI201" s="885">
        <v>0</v>
      </c>
      <c r="DJ201" s="885">
        <v>0</v>
      </c>
      <c r="DK201" s="885">
        <v>0</v>
      </c>
      <c r="DL201" s="885">
        <v>0</v>
      </c>
      <c r="DM201" s="885">
        <v>0</v>
      </c>
      <c r="DP201" s="3321">
        <f t="shared" si="150"/>
        <v>0</v>
      </c>
      <c r="DQ201" s="3321">
        <f t="shared" si="150"/>
        <v>0</v>
      </c>
      <c r="DR201" s="3321">
        <f t="shared" si="150"/>
        <v>0</v>
      </c>
      <c r="DS201" s="3321">
        <f t="shared" si="150"/>
        <v>0</v>
      </c>
      <c r="DT201" s="3321">
        <f t="shared" si="150"/>
        <v>0</v>
      </c>
    </row>
    <row r="202" spans="1:124" ht="20.25" hidden="1" customHeight="1">
      <c r="A202" s="1170"/>
      <c r="B202" s="1499" t="s">
        <v>529</v>
      </c>
      <c r="C202" s="1523" t="s">
        <v>94</v>
      </c>
      <c r="D202" s="3385"/>
      <c r="E202" s="1524">
        <v>0</v>
      </c>
      <c r="F202" s="1525">
        <v>0</v>
      </c>
      <c r="G202" s="1526">
        <v>0</v>
      </c>
      <c r="H202" s="1526">
        <v>0</v>
      </c>
      <c r="I202" s="1526">
        <v>0</v>
      </c>
      <c r="J202" s="1526">
        <v>0</v>
      </c>
      <c r="K202" s="1526">
        <v>0</v>
      </c>
      <c r="L202" s="1526">
        <f t="shared" si="112"/>
        <v>0</v>
      </c>
      <c r="M202" s="1440"/>
      <c r="N202" s="1440"/>
      <c r="O202" s="1440"/>
      <c r="P202" s="1440"/>
      <c r="Q202" s="1440"/>
      <c r="R202" s="1440"/>
      <c r="S202" s="1440"/>
      <c r="T202" s="1440">
        <f t="shared" si="113"/>
        <v>0</v>
      </c>
      <c r="U202" s="1951">
        <f>E202+M202</f>
        <v>0</v>
      </c>
      <c r="V202" s="891">
        <f t="shared" si="156"/>
        <v>0</v>
      </c>
      <c r="W202" s="891">
        <f t="shared" si="156"/>
        <v>0</v>
      </c>
      <c r="X202" s="891">
        <f t="shared" si="156"/>
        <v>0</v>
      </c>
      <c r="Y202" s="891">
        <f t="shared" si="156"/>
        <v>0</v>
      </c>
      <c r="Z202" s="891">
        <f t="shared" si="156"/>
        <v>0</v>
      </c>
      <c r="AA202" s="1358">
        <f t="shared" si="156"/>
        <v>0</v>
      </c>
      <c r="AB202" s="3405">
        <f t="shared" si="114"/>
        <v>0</v>
      </c>
      <c r="AC202" s="1341"/>
      <c r="AD202" s="3406"/>
      <c r="AE202" s="3407">
        <v>0</v>
      </c>
      <c r="AF202" s="1724">
        <v>0</v>
      </c>
      <c r="AG202" s="3405">
        <v>0</v>
      </c>
      <c r="AH202" s="3405">
        <v>0</v>
      </c>
      <c r="AI202" s="3405">
        <v>0</v>
      </c>
      <c r="AJ202" s="3405">
        <v>0</v>
      </c>
      <c r="AK202" s="3405">
        <f t="shared" si="115"/>
        <v>0</v>
      </c>
      <c r="AL202" s="1529"/>
      <c r="AM202" s="1489"/>
      <c r="AN202" s="1529"/>
      <c r="AO202" s="1529"/>
      <c r="AP202" s="1529"/>
      <c r="AQ202" s="1489"/>
      <c r="AR202" s="1489">
        <f t="shared" si="116"/>
        <v>0</v>
      </c>
      <c r="AS202" s="3408">
        <f t="shared" si="157"/>
        <v>0</v>
      </c>
      <c r="AT202" s="1724">
        <f t="shared" si="157"/>
        <v>0</v>
      </c>
      <c r="AU202" s="3405">
        <f t="shared" si="157"/>
        <v>0</v>
      </c>
      <c r="AV202" s="3405">
        <f t="shared" si="157"/>
        <v>0</v>
      </c>
      <c r="AW202" s="3405">
        <f t="shared" si="157"/>
        <v>0</v>
      </c>
      <c r="AX202" s="3405">
        <f t="shared" si="157"/>
        <v>0</v>
      </c>
      <c r="AY202" s="3405">
        <f t="shared" si="117"/>
        <v>0</v>
      </c>
      <c r="AZ202" s="2029">
        <f t="shared" si="118"/>
        <v>0</v>
      </c>
      <c r="BA202" s="3394"/>
      <c r="BB202" s="1524">
        <v>0</v>
      </c>
      <c r="BC202" s="1525">
        <v>0</v>
      </c>
      <c r="BD202" s="1526">
        <v>0</v>
      </c>
      <c r="BE202" s="1526">
        <v>0</v>
      </c>
      <c r="BF202" s="1526">
        <v>0</v>
      </c>
      <c r="BG202" s="1525">
        <f t="shared" si="119"/>
        <v>0</v>
      </c>
      <c r="BH202" s="3087"/>
      <c r="BI202" s="3087"/>
      <c r="BJ202" s="3087"/>
      <c r="BK202" s="3087"/>
      <c r="BL202" s="3404"/>
      <c r="BM202" s="3404">
        <f t="shared" si="120"/>
        <v>0</v>
      </c>
      <c r="BN202" s="1525">
        <f t="shared" si="158"/>
        <v>0</v>
      </c>
      <c r="BO202" s="1525">
        <f t="shared" si="158"/>
        <v>0</v>
      </c>
      <c r="BP202" s="1526">
        <f t="shared" si="158"/>
        <v>0</v>
      </c>
      <c r="BQ202" s="1526">
        <f t="shared" si="158"/>
        <v>0</v>
      </c>
      <c r="BR202" s="1526">
        <f t="shared" si="158"/>
        <v>0</v>
      </c>
      <c r="BS202" s="1525">
        <f t="shared" si="121"/>
        <v>0</v>
      </c>
      <c r="BT202" s="1409"/>
      <c r="BU202" s="1409"/>
      <c r="CD202" s="3319">
        <v>0</v>
      </c>
      <c r="CE202" s="3319">
        <v>0</v>
      </c>
      <c r="CF202" s="3319">
        <v>0</v>
      </c>
      <c r="CG202" s="3319">
        <v>0</v>
      </c>
      <c r="CH202" s="3319">
        <v>0</v>
      </c>
      <c r="CI202" s="3319">
        <v>0</v>
      </c>
      <c r="CJ202" s="3319">
        <v>0</v>
      </c>
      <c r="CK202" s="3320"/>
      <c r="CL202" s="3321">
        <f t="shared" si="137"/>
        <v>0</v>
      </c>
      <c r="CM202" s="3321">
        <f t="shared" si="137"/>
        <v>0</v>
      </c>
      <c r="CN202" s="3321">
        <f t="shared" si="137"/>
        <v>0</v>
      </c>
      <c r="CO202" s="3321">
        <f t="shared" si="136"/>
        <v>0</v>
      </c>
      <c r="CP202" s="3321">
        <f t="shared" si="136"/>
        <v>0</v>
      </c>
      <c r="CQ202" s="3321">
        <f t="shared" si="136"/>
        <v>0</v>
      </c>
      <c r="CR202" s="3321">
        <f t="shared" si="136"/>
        <v>0</v>
      </c>
      <c r="CS202" s="3321"/>
      <c r="CT202" s="885">
        <v>0</v>
      </c>
      <c r="CU202" s="885">
        <v>0</v>
      </c>
      <c r="CV202" s="885">
        <v>0</v>
      </c>
      <c r="CW202" s="885">
        <v>0</v>
      </c>
      <c r="CX202" s="885">
        <v>0</v>
      </c>
      <c r="CY202" s="885">
        <v>0</v>
      </c>
      <c r="DB202" s="3321">
        <f t="shared" si="149"/>
        <v>0</v>
      </c>
      <c r="DC202" s="3321">
        <f t="shared" si="149"/>
        <v>0</v>
      </c>
      <c r="DD202" s="3321">
        <f t="shared" si="149"/>
        <v>0</v>
      </c>
      <c r="DE202" s="3321">
        <f t="shared" si="149"/>
        <v>0</v>
      </c>
      <c r="DF202" s="3321">
        <f t="shared" si="149"/>
        <v>0</v>
      </c>
      <c r="DG202" s="3321">
        <f t="shared" si="149"/>
        <v>0</v>
      </c>
      <c r="DH202" s="3321"/>
      <c r="DI202" s="885">
        <v>0</v>
      </c>
      <c r="DJ202" s="885">
        <v>0</v>
      </c>
      <c r="DK202" s="885">
        <v>0</v>
      </c>
      <c r="DL202" s="885">
        <v>0</v>
      </c>
      <c r="DM202" s="885">
        <v>0</v>
      </c>
      <c r="DP202" s="3321">
        <f t="shared" si="150"/>
        <v>0</v>
      </c>
      <c r="DQ202" s="3321">
        <f t="shared" si="150"/>
        <v>0</v>
      </c>
      <c r="DR202" s="3321">
        <f t="shared" si="150"/>
        <v>0</v>
      </c>
      <c r="DS202" s="3321">
        <f t="shared" si="150"/>
        <v>0</v>
      </c>
      <c r="DT202" s="3321">
        <f t="shared" si="150"/>
        <v>0</v>
      </c>
    </row>
    <row r="203" spans="1:124" ht="23.25" customHeight="1">
      <c r="A203" s="1170"/>
      <c r="B203" s="1532" t="s">
        <v>538</v>
      </c>
      <c r="C203" s="1508" t="s">
        <v>222</v>
      </c>
      <c r="D203" s="3385"/>
      <c r="E203" s="1524">
        <v>0</v>
      </c>
      <c r="F203" s="1525">
        <v>0</v>
      </c>
      <c r="G203" s="1525">
        <v>0</v>
      </c>
      <c r="H203" s="1525">
        <v>0</v>
      </c>
      <c r="I203" s="1525">
        <v>0</v>
      </c>
      <c r="J203" s="1525">
        <v>0</v>
      </c>
      <c r="K203" s="1525">
        <v>0</v>
      </c>
      <c r="L203" s="1525">
        <f t="shared" si="112"/>
        <v>0</v>
      </c>
      <c r="M203" s="1946"/>
      <c r="N203" s="1946"/>
      <c r="O203" s="1946"/>
      <c r="P203" s="1946"/>
      <c r="Q203" s="1440"/>
      <c r="R203" s="1440">
        <f t="shared" ref="R203:R220" si="159">S203/24</f>
        <v>0</v>
      </c>
      <c r="S203" s="1946"/>
      <c r="T203" s="1946">
        <f t="shared" si="113"/>
        <v>0</v>
      </c>
      <c r="U203" s="1951">
        <f t="shared" ref="U203:U219" si="160">E203+M203</f>
        <v>0</v>
      </c>
      <c r="V203" s="891">
        <f t="shared" si="156"/>
        <v>0</v>
      </c>
      <c r="W203" s="891">
        <f t="shared" si="156"/>
        <v>0</v>
      </c>
      <c r="X203" s="891">
        <f t="shared" si="156"/>
        <v>0</v>
      </c>
      <c r="Y203" s="891">
        <f t="shared" si="156"/>
        <v>0</v>
      </c>
      <c r="Z203" s="891">
        <f t="shared" si="156"/>
        <v>0</v>
      </c>
      <c r="AA203" s="1358">
        <f t="shared" si="156"/>
        <v>0</v>
      </c>
      <c r="AB203" s="1724">
        <f t="shared" si="114"/>
        <v>0</v>
      </c>
      <c r="AC203" s="1341"/>
      <c r="AD203" s="3351"/>
      <c r="AE203" s="3407">
        <v>6.5</v>
      </c>
      <c r="AF203" s="1724">
        <v>0</v>
      </c>
      <c r="AG203" s="1724">
        <v>20000</v>
      </c>
      <c r="AH203" s="1724">
        <v>0</v>
      </c>
      <c r="AI203" s="1724">
        <v>3200</v>
      </c>
      <c r="AJ203" s="1724">
        <v>76800</v>
      </c>
      <c r="AK203" s="1724">
        <f t="shared" si="115"/>
        <v>100000</v>
      </c>
      <c r="AL203" s="1533"/>
      <c r="AM203" s="1534"/>
      <c r="AN203" s="1533"/>
      <c r="AO203" s="1533"/>
      <c r="AP203" s="1533">
        <f t="shared" ref="AP203:AP220" si="161">AQ203/24</f>
        <v>0</v>
      </c>
      <c r="AQ203" s="1534"/>
      <c r="AR203" s="1534">
        <f t="shared" si="116"/>
        <v>0</v>
      </c>
      <c r="AS203" s="3408">
        <f t="shared" si="157"/>
        <v>6.5</v>
      </c>
      <c r="AT203" s="1724">
        <f t="shared" si="157"/>
        <v>0</v>
      </c>
      <c r="AU203" s="1724">
        <f t="shared" si="157"/>
        <v>20000</v>
      </c>
      <c r="AV203" s="1724">
        <f t="shared" si="157"/>
        <v>0</v>
      </c>
      <c r="AW203" s="1724">
        <f t="shared" si="157"/>
        <v>3200</v>
      </c>
      <c r="AX203" s="1724">
        <f t="shared" si="157"/>
        <v>76800</v>
      </c>
      <c r="AY203" s="1724">
        <f t="shared" si="117"/>
        <v>100000</v>
      </c>
      <c r="AZ203" s="2029">
        <f t="shared" si="118"/>
        <v>0</v>
      </c>
      <c r="BA203" s="1525"/>
      <c r="BB203" s="1524">
        <v>3.5</v>
      </c>
      <c r="BC203" s="1525">
        <v>0</v>
      </c>
      <c r="BD203" s="1525">
        <v>7500</v>
      </c>
      <c r="BE203" s="1525">
        <v>2500</v>
      </c>
      <c r="BF203" s="1526">
        <v>60000</v>
      </c>
      <c r="BG203" s="1525">
        <f t="shared" si="119"/>
        <v>70000</v>
      </c>
      <c r="BH203" s="1525"/>
      <c r="BI203" s="1525"/>
      <c r="BJ203" s="1525"/>
      <c r="BK203" s="891">
        <f t="shared" ref="BK203:BK220" si="162">BL203/24</f>
        <v>0</v>
      </c>
      <c r="BL203" s="3246"/>
      <c r="BM203" s="3246">
        <f t="shared" si="120"/>
        <v>0</v>
      </c>
      <c r="BN203" s="1525">
        <f t="shared" si="158"/>
        <v>3.5</v>
      </c>
      <c r="BO203" s="1525">
        <f t="shared" si="158"/>
        <v>0</v>
      </c>
      <c r="BP203" s="1525">
        <f t="shared" si="158"/>
        <v>7500</v>
      </c>
      <c r="BQ203" s="1525">
        <f t="shared" si="158"/>
        <v>2500</v>
      </c>
      <c r="BR203" s="1525">
        <f t="shared" si="158"/>
        <v>60000</v>
      </c>
      <c r="BS203" s="1525">
        <f t="shared" si="121"/>
        <v>70000</v>
      </c>
      <c r="BT203" s="1409" t="s">
        <v>1563</v>
      </c>
      <c r="BU203" s="1409" t="s">
        <v>1535</v>
      </c>
      <c r="CD203" s="3319">
        <v>0</v>
      </c>
      <c r="CE203" s="3319">
        <v>0</v>
      </c>
      <c r="CF203" s="3319">
        <v>0</v>
      </c>
      <c r="CG203" s="3319">
        <v>0</v>
      </c>
      <c r="CH203" s="3319">
        <v>0</v>
      </c>
      <c r="CI203" s="3319">
        <v>0</v>
      </c>
      <c r="CJ203" s="3319">
        <v>0</v>
      </c>
      <c r="CK203" s="3320"/>
      <c r="CL203" s="3321">
        <f t="shared" si="137"/>
        <v>0</v>
      </c>
      <c r="CM203" s="3321">
        <f t="shared" si="137"/>
        <v>0</v>
      </c>
      <c r="CN203" s="3321">
        <f t="shared" si="137"/>
        <v>0</v>
      </c>
      <c r="CO203" s="3321">
        <f t="shared" si="136"/>
        <v>0</v>
      </c>
      <c r="CP203" s="3321">
        <f t="shared" si="136"/>
        <v>0</v>
      </c>
      <c r="CQ203" s="3321">
        <f t="shared" si="136"/>
        <v>0</v>
      </c>
      <c r="CR203" s="3321">
        <f t="shared" si="136"/>
        <v>0</v>
      </c>
      <c r="CS203" s="3321"/>
      <c r="CT203" s="885">
        <v>0</v>
      </c>
      <c r="CU203" s="885">
        <v>0</v>
      </c>
      <c r="CV203" s="885">
        <v>0</v>
      </c>
      <c r="CW203" s="885">
        <v>0</v>
      </c>
      <c r="CX203" s="885">
        <v>0</v>
      </c>
      <c r="CY203" s="885">
        <v>0</v>
      </c>
      <c r="DB203" s="3321">
        <f t="shared" si="149"/>
        <v>-6.5</v>
      </c>
      <c r="DC203" s="3321">
        <f t="shared" si="149"/>
        <v>0</v>
      </c>
      <c r="DD203" s="3321">
        <f t="shared" si="149"/>
        <v>-20000</v>
      </c>
      <c r="DE203" s="3321">
        <f t="shared" si="149"/>
        <v>0</v>
      </c>
      <c r="DF203" s="3321">
        <f t="shared" si="149"/>
        <v>-3200</v>
      </c>
      <c r="DG203" s="3321">
        <f t="shared" si="149"/>
        <v>-76800</v>
      </c>
      <c r="DH203" s="3321"/>
      <c r="DI203" s="885">
        <v>6.5</v>
      </c>
      <c r="DJ203" s="885">
        <v>0</v>
      </c>
      <c r="DK203" s="885">
        <v>20000</v>
      </c>
      <c r="DL203" s="885">
        <v>3200</v>
      </c>
      <c r="DM203" s="885">
        <v>76800</v>
      </c>
      <c r="DP203" s="3321">
        <f t="shared" si="150"/>
        <v>3</v>
      </c>
      <c r="DQ203" s="3321">
        <f t="shared" si="150"/>
        <v>0</v>
      </c>
      <c r="DR203" s="3321">
        <f t="shared" si="150"/>
        <v>12500</v>
      </c>
      <c r="DS203" s="3321">
        <f t="shared" si="150"/>
        <v>700</v>
      </c>
      <c r="DT203" s="3321">
        <f t="shared" si="150"/>
        <v>16800</v>
      </c>
    </row>
    <row r="204" spans="1:124" ht="24" hidden="1">
      <c r="A204" s="1170"/>
      <c r="B204" s="1532" t="s">
        <v>540</v>
      </c>
      <c r="C204" s="1467" t="s">
        <v>336</v>
      </c>
      <c r="D204" s="3385"/>
      <c r="E204" s="1524">
        <v>0</v>
      </c>
      <c r="F204" s="1525">
        <v>0</v>
      </c>
      <c r="G204" s="1525">
        <v>0</v>
      </c>
      <c r="H204" s="1525">
        <v>0</v>
      </c>
      <c r="I204" s="1525">
        <v>0</v>
      </c>
      <c r="J204" s="1525">
        <v>0</v>
      </c>
      <c r="K204" s="1525">
        <v>0</v>
      </c>
      <c r="L204" s="1525">
        <f t="shared" ref="L204:L267" si="163">SUM(F204:K204)</f>
        <v>0</v>
      </c>
      <c r="M204" s="1946"/>
      <c r="N204" s="1946"/>
      <c r="O204" s="1946"/>
      <c r="P204" s="1946"/>
      <c r="Q204" s="1946"/>
      <c r="R204" s="1946">
        <f t="shared" si="159"/>
        <v>0</v>
      </c>
      <c r="S204" s="1946"/>
      <c r="T204" s="1946">
        <f t="shared" ref="T204:T267" si="164">SUM(N204:S204)</f>
        <v>0</v>
      </c>
      <c r="U204" s="1951">
        <f t="shared" si="160"/>
        <v>0</v>
      </c>
      <c r="V204" s="891">
        <f t="shared" si="156"/>
        <v>0</v>
      </c>
      <c r="W204" s="891">
        <f t="shared" si="156"/>
        <v>0</v>
      </c>
      <c r="X204" s="891">
        <f t="shared" si="156"/>
        <v>0</v>
      </c>
      <c r="Y204" s="891">
        <f t="shared" si="156"/>
        <v>0</v>
      </c>
      <c r="Z204" s="891">
        <f t="shared" si="156"/>
        <v>0</v>
      </c>
      <c r="AA204" s="891">
        <f t="shared" si="156"/>
        <v>0</v>
      </c>
      <c r="AB204" s="1724">
        <f t="shared" ref="AB204:AB267" si="165">SUM(V204:AA204)</f>
        <v>0</v>
      </c>
      <c r="AC204" s="1341"/>
      <c r="AD204" s="3351"/>
      <c r="AE204" s="3407">
        <v>0</v>
      </c>
      <c r="AF204" s="1724">
        <v>0</v>
      </c>
      <c r="AG204" s="1724">
        <v>0</v>
      </c>
      <c r="AH204" s="1724">
        <v>0</v>
      </c>
      <c r="AI204" s="1724">
        <v>0</v>
      </c>
      <c r="AJ204" s="3405">
        <v>0</v>
      </c>
      <c r="AK204" s="1724">
        <f t="shared" ref="AK204:AK267" si="166">SUM(AF204:AJ204)</f>
        <v>0</v>
      </c>
      <c r="AL204" s="1533"/>
      <c r="AM204" s="1534"/>
      <c r="AN204" s="1533"/>
      <c r="AO204" s="1533"/>
      <c r="AP204" s="1533">
        <f t="shared" si="161"/>
        <v>0</v>
      </c>
      <c r="AQ204" s="1534"/>
      <c r="AR204" s="1534">
        <f t="shared" ref="AR204:AR267" si="167">SUM(AM204:AQ204)</f>
        <v>0</v>
      </c>
      <c r="AS204" s="3393">
        <f t="shared" si="157"/>
        <v>0</v>
      </c>
      <c r="AT204" s="1724">
        <f t="shared" si="157"/>
        <v>0</v>
      </c>
      <c r="AU204" s="1724">
        <f t="shared" si="157"/>
        <v>0</v>
      </c>
      <c r="AV204" s="1724">
        <f t="shared" si="157"/>
        <v>0</v>
      </c>
      <c r="AW204" s="1724">
        <f t="shared" si="157"/>
        <v>0</v>
      </c>
      <c r="AX204" s="1724">
        <f t="shared" si="157"/>
        <v>0</v>
      </c>
      <c r="AY204" s="1724">
        <f t="shared" ref="AY204:AY267" si="168">SUM(AT204:AX204)</f>
        <v>0</v>
      </c>
      <c r="AZ204" s="2029">
        <f t="shared" ref="AZ204:AZ267" si="169">AX204/24-AW204</f>
        <v>0</v>
      </c>
      <c r="BA204" s="1525"/>
      <c r="BB204" s="1524">
        <v>0</v>
      </c>
      <c r="BC204" s="1525">
        <v>0</v>
      </c>
      <c r="BD204" s="1525">
        <v>0</v>
      </c>
      <c r="BE204" s="1525">
        <v>0</v>
      </c>
      <c r="BF204" s="1526">
        <v>0</v>
      </c>
      <c r="BG204" s="1525">
        <f t="shared" ref="BG204:BG267" si="170">SUM(BC204:BF204)</f>
        <v>0</v>
      </c>
      <c r="BH204" s="1525"/>
      <c r="BI204" s="1525"/>
      <c r="BJ204" s="1525"/>
      <c r="BK204" s="891">
        <f t="shared" si="162"/>
        <v>0</v>
      </c>
      <c r="BL204" s="3246"/>
      <c r="BM204" s="3246">
        <f t="shared" ref="BM204:BM267" si="171">SUM(BI204:BL204)</f>
        <v>0</v>
      </c>
      <c r="BN204" s="1525">
        <f t="shared" si="158"/>
        <v>0</v>
      </c>
      <c r="BO204" s="1525">
        <f t="shared" si="158"/>
        <v>0</v>
      </c>
      <c r="BP204" s="1525">
        <f t="shared" si="158"/>
        <v>0</v>
      </c>
      <c r="BQ204" s="1525">
        <f t="shared" si="158"/>
        <v>0</v>
      </c>
      <c r="BR204" s="1525">
        <f t="shared" si="158"/>
        <v>0</v>
      </c>
      <c r="BS204" s="1525">
        <f t="shared" ref="BS204:BS267" si="172">SUM(BO204:BR204)</f>
        <v>0</v>
      </c>
      <c r="BT204" s="1341" t="s">
        <v>1564</v>
      </c>
      <c r="BU204" s="1341" t="s">
        <v>1535</v>
      </c>
      <c r="CD204" s="3319">
        <v>4</v>
      </c>
      <c r="CE204" s="3319">
        <v>0</v>
      </c>
      <c r="CF204" s="3319">
        <v>34281.699999999997</v>
      </c>
      <c r="CG204" s="3319">
        <v>0</v>
      </c>
      <c r="CH204" s="3319">
        <v>0</v>
      </c>
      <c r="CI204" s="3319">
        <v>0</v>
      </c>
      <c r="CJ204" s="3319">
        <v>0</v>
      </c>
      <c r="CK204" s="3320"/>
      <c r="CL204" s="3321">
        <f t="shared" si="137"/>
        <v>4</v>
      </c>
      <c r="CM204" s="3321">
        <f t="shared" si="137"/>
        <v>0</v>
      </c>
      <c r="CN204" s="3321">
        <f t="shared" si="137"/>
        <v>34281.699999999997</v>
      </c>
      <c r="CO204" s="3321">
        <f t="shared" si="136"/>
        <v>0</v>
      </c>
      <c r="CP204" s="3321">
        <f t="shared" si="136"/>
        <v>0</v>
      </c>
      <c r="CQ204" s="3321">
        <f t="shared" si="136"/>
        <v>0</v>
      </c>
      <c r="CR204" s="3321">
        <f t="shared" si="136"/>
        <v>0</v>
      </c>
      <c r="CS204" s="3321"/>
      <c r="CT204" s="885">
        <v>0</v>
      </c>
      <c r="CU204" s="885">
        <v>0</v>
      </c>
      <c r="CV204" s="885">
        <v>0</v>
      </c>
      <c r="CW204" s="885">
        <v>0</v>
      </c>
      <c r="CX204" s="885">
        <v>0</v>
      </c>
      <c r="CY204" s="885">
        <v>0</v>
      </c>
      <c r="DB204" s="3321">
        <f t="shared" si="149"/>
        <v>0</v>
      </c>
      <c r="DC204" s="3321">
        <f t="shared" si="149"/>
        <v>0</v>
      </c>
      <c r="DD204" s="3321">
        <f t="shared" si="149"/>
        <v>0</v>
      </c>
      <c r="DE204" s="3321">
        <f t="shared" si="149"/>
        <v>0</v>
      </c>
      <c r="DF204" s="3321">
        <f t="shared" si="149"/>
        <v>0</v>
      </c>
      <c r="DG204" s="3321">
        <f t="shared" si="149"/>
        <v>0</v>
      </c>
      <c r="DH204" s="3321"/>
      <c r="DI204" s="885">
        <v>0</v>
      </c>
      <c r="DJ204" s="885">
        <v>0</v>
      </c>
      <c r="DK204" s="885">
        <v>0</v>
      </c>
      <c r="DL204" s="885">
        <v>0</v>
      </c>
      <c r="DM204" s="885">
        <v>0</v>
      </c>
      <c r="DP204" s="3321">
        <f t="shared" si="150"/>
        <v>0</v>
      </c>
      <c r="DQ204" s="3321">
        <f t="shared" si="150"/>
        <v>0</v>
      </c>
      <c r="DR204" s="3321">
        <f t="shared" si="150"/>
        <v>0</v>
      </c>
      <c r="DS204" s="3321">
        <f t="shared" si="150"/>
        <v>0</v>
      </c>
      <c r="DT204" s="3321">
        <f t="shared" si="150"/>
        <v>0</v>
      </c>
    </row>
    <row r="205" spans="1:124" ht="12" hidden="1" customHeight="1">
      <c r="A205" s="1170"/>
      <c r="B205" s="1532" t="s">
        <v>967</v>
      </c>
      <c r="C205" s="1467" t="s">
        <v>405</v>
      </c>
      <c r="D205" s="3385"/>
      <c r="E205" s="1524">
        <v>0</v>
      </c>
      <c r="F205" s="1525">
        <v>0</v>
      </c>
      <c r="G205" s="1526">
        <v>0</v>
      </c>
      <c r="H205" s="1526">
        <v>0</v>
      </c>
      <c r="I205" s="1526">
        <v>0</v>
      </c>
      <c r="J205" s="1526">
        <v>0</v>
      </c>
      <c r="K205" s="1526">
        <v>0</v>
      </c>
      <c r="L205" s="1526">
        <f t="shared" si="163"/>
        <v>0</v>
      </c>
      <c r="M205" s="1946"/>
      <c r="N205" s="1946"/>
      <c r="O205" s="1973"/>
      <c r="P205" s="1973"/>
      <c r="Q205" s="1973"/>
      <c r="R205" s="1973">
        <f t="shared" si="159"/>
        <v>0</v>
      </c>
      <c r="S205" s="1973"/>
      <c r="T205" s="1973">
        <f t="shared" si="164"/>
        <v>0</v>
      </c>
      <c r="U205" s="1951">
        <f t="shared" si="160"/>
        <v>0</v>
      </c>
      <c r="V205" s="891">
        <f t="shared" si="156"/>
        <v>0</v>
      </c>
      <c r="W205" s="891">
        <f t="shared" si="156"/>
        <v>0</v>
      </c>
      <c r="X205" s="891">
        <f t="shared" si="156"/>
        <v>0</v>
      </c>
      <c r="Y205" s="891">
        <f t="shared" si="156"/>
        <v>0</v>
      </c>
      <c r="Z205" s="891">
        <f t="shared" si="156"/>
        <v>0</v>
      </c>
      <c r="AA205" s="891">
        <f t="shared" si="156"/>
        <v>0</v>
      </c>
      <c r="AB205" s="1724">
        <f t="shared" si="165"/>
        <v>0</v>
      </c>
      <c r="AC205" s="1341"/>
      <c r="AD205" s="3357"/>
      <c r="AE205" s="3407">
        <v>0</v>
      </c>
      <c r="AF205" s="1724">
        <v>0</v>
      </c>
      <c r="AG205" s="3405">
        <v>0</v>
      </c>
      <c r="AH205" s="3405">
        <v>0</v>
      </c>
      <c r="AI205" s="3405">
        <v>0</v>
      </c>
      <c r="AJ205" s="3405">
        <v>0</v>
      </c>
      <c r="AK205" s="3405">
        <f t="shared" si="166"/>
        <v>0</v>
      </c>
      <c r="AL205" s="1533"/>
      <c r="AM205" s="1534"/>
      <c r="AN205" s="1533"/>
      <c r="AO205" s="1533"/>
      <c r="AP205" s="1533">
        <f t="shared" si="161"/>
        <v>0</v>
      </c>
      <c r="AQ205" s="1534"/>
      <c r="AR205" s="1534">
        <f t="shared" si="167"/>
        <v>0</v>
      </c>
      <c r="AS205" s="3408">
        <f t="shared" si="157"/>
        <v>0</v>
      </c>
      <c r="AT205" s="1724">
        <f t="shared" si="157"/>
        <v>0</v>
      </c>
      <c r="AU205" s="1724">
        <f t="shared" si="157"/>
        <v>0</v>
      </c>
      <c r="AV205" s="1724">
        <f t="shared" si="157"/>
        <v>0</v>
      </c>
      <c r="AW205" s="1724">
        <f t="shared" si="157"/>
        <v>0</v>
      </c>
      <c r="AX205" s="1724">
        <f t="shared" si="157"/>
        <v>0</v>
      </c>
      <c r="AY205" s="1724">
        <f t="shared" si="168"/>
        <v>0</v>
      </c>
      <c r="AZ205" s="2029">
        <f t="shared" si="169"/>
        <v>0</v>
      </c>
      <c r="BA205" s="3394"/>
      <c r="BB205" s="1524">
        <v>0</v>
      </c>
      <c r="BC205" s="1525">
        <v>0</v>
      </c>
      <c r="BD205" s="1525">
        <v>0</v>
      </c>
      <c r="BE205" s="1525">
        <v>0</v>
      </c>
      <c r="BF205" s="1526">
        <v>0</v>
      </c>
      <c r="BG205" s="1525">
        <f t="shared" si="170"/>
        <v>0</v>
      </c>
      <c r="BH205" s="1525"/>
      <c r="BI205" s="1525"/>
      <c r="BJ205" s="3246"/>
      <c r="BK205" s="891">
        <f t="shared" si="162"/>
        <v>0</v>
      </c>
      <c r="BL205" s="3246"/>
      <c r="BM205" s="3246">
        <f t="shared" si="171"/>
        <v>0</v>
      </c>
      <c r="BN205" s="1525">
        <f t="shared" si="158"/>
        <v>0</v>
      </c>
      <c r="BO205" s="1525">
        <f t="shared" si="158"/>
        <v>0</v>
      </c>
      <c r="BP205" s="1525">
        <f t="shared" si="158"/>
        <v>0</v>
      </c>
      <c r="BQ205" s="1525">
        <f t="shared" si="158"/>
        <v>0</v>
      </c>
      <c r="BR205" s="1525">
        <f t="shared" si="158"/>
        <v>0</v>
      </c>
      <c r="BS205" s="1525">
        <f t="shared" si="172"/>
        <v>0</v>
      </c>
      <c r="BT205" s="1341"/>
      <c r="BU205" s="1341"/>
      <c r="CD205" s="3319">
        <v>0</v>
      </c>
      <c r="CE205" s="3319">
        <v>0</v>
      </c>
      <c r="CF205" s="3319">
        <v>0</v>
      </c>
      <c r="CG205" s="3319">
        <v>0</v>
      </c>
      <c r="CH205" s="3319">
        <v>0</v>
      </c>
      <c r="CI205" s="3319">
        <v>0</v>
      </c>
      <c r="CJ205" s="3319">
        <v>0</v>
      </c>
      <c r="CK205" s="3320"/>
      <c r="CL205" s="3321">
        <f t="shared" si="137"/>
        <v>0</v>
      </c>
      <c r="CM205" s="3321">
        <f t="shared" si="137"/>
        <v>0</v>
      </c>
      <c r="CN205" s="3321">
        <f t="shared" si="137"/>
        <v>0</v>
      </c>
      <c r="CO205" s="3321">
        <f t="shared" si="136"/>
        <v>0</v>
      </c>
      <c r="CP205" s="3321">
        <f t="shared" si="136"/>
        <v>0</v>
      </c>
      <c r="CQ205" s="3321">
        <f t="shared" si="136"/>
        <v>0</v>
      </c>
      <c r="CR205" s="3321">
        <f t="shared" si="136"/>
        <v>0</v>
      </c>
      <c r="CS205" s="3321"/>
      <c r="CT205" s="885">
        <v>0</v>
      </c>
      <c r="CU205" s="885">
        <v>0</v>
      </c>
      <c r="CV205" s="885">
        <v>0</v>
      </c>
      <c r="CW205" s="885">
        <v>0</v>
      </c>
      <c r="CX205" s="885">
        <v>0</v>
      </c>
      <c r="CY205" s="885">
        <v>0</v>
      </c>
      <c r="DB205" s="3321">
        <f t="shared" si="149"/>
        <v>0</v>
      </c>
      <c r="DC205" s="3321">
        <f t="shared" si="149"/>
        <v>0</v>
      </c>
      <c r="DD205" s="3321">
        <f t="shared" si="149"/>
        <v>0</v>
      </c>
      <c r="DE205" s="3321">
        <f t="shared" si="149"/>
        <v>0</v>
      </c>
      <c r="DF205" s="3321">
        <f t="shared" si="149"/>
        <v>0</v>
      </c>
      <c r="DG205" s="3321">
        <f t="shared" si="149"/>
        <v>0</v>
      </c>
      <c r="DH205" s="3321"/>
      <c r="DI205" s="885">
        <v>0</v>
      </c>
      <c r="DJ205" s="885">
        <v>0</v>
      </c>
      <c r="DK205" s="885">
        <v>0</v>
      </c>
      <c r="DL205" s="885">
        <v>0</v>
      </c>
      <c r="DM205" s="885">
        <v>0</v>
      </c>
      <c r="DP205" s="3321">
        <f t="shared" si="150"/>
        <v>0</v>
      </c>
      <c r="DQ205" s="3321">
        <f t="shared" si="150"/>
        <v>0</v>
      </c>
      <c r="DR205" s="3321">
        <f t="shared" si="150"/>
        <v>0</v>
      </c>
      <c r="DS205" s="3321">
        <f t="shared" si="150"/>
        <v>0</v>
      </c>
      <c r="DT205" s="3321">
        <f t="shared" si="150"/>
        <v>0</v>
      </c>
    </row>
    <row r="206" spans="1:124" ht="18" hidden="1" customHeight="1">
      <c r="A206" s="1170"/>
      <c r="B206" s="1532" t="s">
        <v>531</v>
      </c>
      <c r="C206" s="1467" t="s">
        <v>831</v>
      </c>
      <c r="D206" s="3385"/>
      <c r="E206" s="1524">
        <v>0</v>
      </c>
      <c r="F206" s="1525">
        <v>0</v>
      </c>
      <c r="G206" s="1525">
        <v>0</v>
      </c>
      <c r="H206" s="1525">
        <v>0</v>
      </c>
      <c r="I206" s="1525">
        <v>0</v>
      </c>
      <c r="J206" s="1525">
        <v>0</v>
      </c>
      <c r="K206" s="1525">
        <v>0</v>
      </c>
      <c r="L206" s="1525">
        <f t="shared" si="163"/>
        <v>0</v>
      </c>
      <c r="M206" s="1946"/>
      <c r="N206" s="1946"/>
      <c r="O206" s="1946"/>
      <c r="P206" s="1946"/>
      <c r="Q206" s="1946"/>
      <c r="R206" s="1946">
        <f t="shared" si="159"/>
        <v>0</v>
      </c>
      <c r="S206" s="1946"/>
      <c r="T206" s="1946">
        <f t="shared" si="164"/>
        <v>0</v>
      </c>
      <c r="U206" s="1951">
        <f t="shared" si="160"/>
        <v>0</v>
      </c>
      <c r="V206" s="891">
        <f t="shared" si="156"/>
        <v>0</v>
      </c>
      <c r="W206" s="891">
        <f t="shared" si="156"/>
        <v>0</v>
      </c>
      <c r="X206" s="891">
        <f t="shared" si="156"/>
        <v>0</v>
      </c>
      <c r="Y206" s="891">
        <f t="shared" si="156"/>
        <v>0</v>
      </c>
      <c r="Z206" s="891">
        <f t="shared" si="156"/>
        <v>0</v>
      </c>
      <c r="AA206" s="891">
        <f t="shared" si="156"/>
        <v>0</v>
      </c>
      <c r="AB206" s="1724">
        <f t="shared" si="165"/>
        <v>0</v>
      </c>
      <c r="AC206" s="1341"/>
      <c r="AD206" s="3351"/>
      <c r="AE206" s="3407">
        <v>0</v>
      </c>
      <c r="AF206" s="1724">
        <v>0</v>
      </c>
      <c r="AG206" s="1724">
        <v>0</v>
      </c>
      <c r="AH206" s="1724">
        <v>0</v>
      </c>
      <c r="AI206" s="1724">
        <v>0</v>
      </c>
      <c r="AJ206" s="1724">
        <v>0</v>
      </c>
      <c r="AK206" s="1724">
        <f t="shared" si="166"/>
        <v>0</v>
      </c>
      <c r="AL206" s="1536"/>
      <c r="AM206" s="1534"/>
      <c r="AN206" s="1533"/>
      <c r="AO206" s="1533"/>
      <c r="AP206" s="1533">
        <f t="shared" si="161"/>
        <v>0</v>
      </c>
      <c r="AQ206" s="1534"/>
      <c r="AR206" s="1534">
        <f t="shared" si="167"/>
        <v>0</v>
      </c>
      <c r="AS206" s="3409">
        <f t="shared" si="157"/>
        <v>0</v>
      </c>
      <c r="AT206" s="1724">
        <f t="shared" si="157"/>
        <v>0</v>
      </c>
      <c r="AU206" s="1724">
        <f t="shared" si="157"/>
        <v>0</v>
      </c>
      <c r="AV206" s="1724">
        <f t="shared" si="157"/>
        <v>0</v>
      </c>
      <c r="AW206" s="1724">
        <f t="shared" si="157"/>
        <v>0</v>
      </c>
      <c r="AX206" s="1724">
        <f t="shared" si="157"/>
        <v>0</v>
      </c>
      <c r="AY206" s="1724">
        <f t="shared" si="168"/>
        <v>0</v>
      </c>
      <c r="AZ206" s="2029">
        <f t="shared" si="169"/>
        <v>0</v>
      </c>
      <c r="BA206" s="3246"/>
      <c r="BB206" s="1525">
        <v>0</v>
      </c>
      <c r="BC206" s="1525">
        <v>0</v>
      </c>
      <c r="BD206" s="1525">
        <v>0</v>
      </c>
      <c r="BE206" s="1525">
        <v>0</v>
      </c>
      <c r="BF206" s="1526">
        <v>0</v>
      </c>
      <c r="BG206" s="1525">
        <f t="shared" si="170"/>
        <v>0</v>
      </c>
      <c r="BH206" s="1525"/>
      <c r="BI206" s="1525"/>
      <c r="BJ206" s="3246"/>
      <c r="BK206" s="891">
        <f t="shared" si="162"/>
        <v>0</v>
      </c>
      <c r="BL206" s="3246"/>
      <c r="BM206" s="3246">
        <f t="shared" si="171"/>
        <v>0</v>
      </c>
      <c r="BN206" s="1525">
        <f t="shared" si="158"/>
        <v>0</v>
      </c>
      <c r="BO206" s="1525">
        <f t="shared" si="158"/>
        <v>0</v>
      </c>
      <c r="BP206" s="1525">
        <f t="shared" si="158"/>
        <v>0</v>
      </c>
      <c r="BQ206" s="1525">
        <f t="shared" si="158"/>
        <v>0</v>
      </c>
      <c r="BR206" s="1525">
        <f t="shared" si="158"/>
        <v>0</v>
      </c>
      <c r="BS206" s="1525">
        <f t="shared" si="172"/>
        <v>0</v>
      </c>
      <c r="BT206" s="1341" t="s">
        <v>1565</v>
      </c>
      <c r="BU206" s="1341" t="s">
        <v>1535</v>
      </c>
      <c r="CD206" s="3319">
        <v>10</v>
      </c>
      <c r="CE206" s="3319">
        <v>35285.700000000004</v>
      </c>
      <c r="CF206" s="3319">
        <v>36528.5</v>
      </c>
      <c r="CG206" s="3319">
        <v>0</v>
      </c>
      <c r="CH206" s="3319">
        <v>0</v>
      </c>
      <c r="CI206" s="3319">
        <v>0</v>
      </c>
      <c r="CJ206" s="3319">
        <v>0</v>
      </c>
      <c r="CK206" s="3320"/>
      <c r="CL206" s="3321">
        <f t="shared" si="137"/>
        <v>10</v>
      </c>
      <c r="CM206" s="3321">
        <f t="shared" si="137"/>
        <v>35285.700000000004</v>
      </c>
      <c r="CN206" s="3321">
        <f t="shared" si="137"/>
        <v>36528.5</v>
      </c>
      <c r="CO206" s="3321">
        <f t="shared" si="136"/>
        <v>0</v>
      </c>
      <c r="CP206" s="3321">
        <f t="shared" si="136"/>
        <v>0</v>
      </c>
      <c r="CQ206" s="3321">
        <f t="shared" si="136"/>
        <v>0</v>
      </c>
      <c r="CR206" s="3321">
        <f t="shared" si="136"/>
        <v>0</v>
      </c>
      <c r="CS206" s="3321"/>
      <c r="CT206" s="885">
        <v>0</v>
      </c>
      <c r="CU206" s="885">
        <v>0</v>
      </c>
      <c r="CV206" s="885">
        <v>0</v>
      </c>
      <c r="CW206" s="885">
        <v>0</v>
      </c>
      <c r="CX206" s="885">
        <v>0</v>
      </c>
      <c r="CY206" s="885">
        <v>0</v>
      </c>
      <c r="DB206" s="3321">
        <f t="shared" si="149"/>
        <v>0</v>
      </c>
      <c r="DC206" s="3321">
        <f t="shared" si="149"/>
        <v>0</v>
      </c>
      <c r="DD206" s="3321">
        <f t="shared" si="149"/>
        <v>0</v>
      </c>
      <c r="DE206" s="3321">
        <f t="shared" si="149"/>
        <v>0</v>
      </c>
      <c r="DF206" s="3321">
        <f t="shared" si="149"/>
        <v>0</v>
      </c>
      <c r="DG206" s="3321">
        <f t="shared" si="149"/>
        <v>0</v>
      </c>
      <c r="DH206" s="3321"/>
      <c r="DI206" s="885">
        <v>0</v>
      </c>
      <c r="DJ206" s="885">
        <v>0</v>
      </c>
      <c r="DK206" s="885">
        <v>0</v>
      </c>
      <c r="DL206" s="885">
        <v>0</v>
      </c>
      <c r="DM206" s="885">
        <v>0</v>
      </c>
      <c r="DP206" s="3321">
        <f t="shared" si="150"/>
        <v>0</v>
      </c>
      <c r="DQ206" s="3321">
        <f t="shared" si="150"/>
        <v>0</v>
      </c>
      <c r="DR206" s="3321">
        <f t="shared" si="150"/>
        <v>0</v>
      </c>
      <c r="DS206" s="3321">
        <f t="shared" si="150"/>
        <v>0</v>
      </c>
      <c r="DT206" s="3321">
        <f t="shared" si="150"/>
        <v>0</v>
      </c>
    </row>
    <row r="207" spans="1:124" ht="24" hidden="1">
      <c r="A207" s="1170"/>
      <c r="B207" s="1532" t="s">
        <v>667</v>
      </c>
      <c r="C207" s="1985" t="s">
        <v>1039</v>
      </c>
      <c r="D207" s="3385"/>
      <c r="E207" s="1524"/>
      <c r="F207" s="1525">
        <v>0</v>
      </c>
      <c r="G207" s="1525">
        <v>0</v>
      </c>
      <c r="H207" s="1525">
        <v>0</v>
      </c>
      <c r="I207" s="1525">
        <v>0</v>
      </c>
      <c r="J207" s="1525">
        <v>0</v>
      </c>
      <c r="K207" s="1525">
        <v>0</v>
      </c>
      <c r="L207" s="1525">
        <f t="shared" si="163"/>
        <v>0</v>
      </c>
      <c r="M207" s="1946"/>
      <c r="N207" s="1946"/>
      <c r="O207" s="1946"/>
      <c r="P207" s="1946"/>
      <c r="Q207" s="1946"/>
      <c r="R207" s="1986">
        <f t="shared" si="159"/>
        <v>0</v>
      </c>
      <c r="S207" s="1946"/>
      <c r="T207" s="1946">
        <f t="shared" si="164"/>
        <v>0</v>
      </c>
      <c r="U207" s="1951"/>
      <c r="V207" s="891">
        <f t="shared" si="156"/>
        <v>0</v>
      </c>
      <c r="W207" s="891">
        <f t="shared" si="156"/>
        <v>0</v>
      </c>
      <c r="X207" s="891">
        <f t="shared" si="156"/>
        <v>0</v>
      </c>
      <c r="Y207" s="891">
        <f t="shared" si="156"/>
        <v>0</v>
      </c>
      <c r="Z207" s="891">
        <f t="shared" si="156"/>
        <v>0</v>
      </c>
      <c r="AA207" s="891">
        <f t="shared" si="156"/>
        <v>0</v>
      </c>
      <c r="AB207" s="1724">
        <f t="shared" si="165"/>
        <v>0</v>
      </c>
      <c r="AC207" s="1341"/>
      <c r="AD207" s="3357"/>
      <c r="AE207" s="3407">
        <v>0</v>
      </c>
      <c r="AF207" s="1724">
        <v>0</v>
      </c>
      <c r="AG207" s="3405">
        <v>0</v>
      </c>
      <c r="AH207" s="3405">
        <v>0</v>
      </c>
      <c r="AI207" s="3405">
        <v>0</v>
      </c>
      <c r="AJ207" s="3405">
        <v>0</v>
      </c>
      <c r="AK207" s="3405">
        <f t="shared" si="166"/>
        <v>0</v>
      </c>
      <c r="AL207" s="1529"/>
      <c r="AM207" s="1489"/>
      <c r="AN207" s="1529"/>
      <c r="AO207" s="1529"/>
      <c r="AP207" s="1529">
        <f t="shared" si="161"/>
        <v>0</v>
      </c>
      <c r="AQ207" s="1489"/>
      <c r="AR207" s="1489">
        <f t="shared" si="167"/>
        <v>0</v>
      </c>
      <c r="AS207" s="3408">
        <f t="shared" si="157"/>
        <v>0</v>
      </c>
      <c r="AT207" s="1724">
        <f t="shared" si="157"/>
        <v>0</v>
      </c>
      <c r="AU207" s="1724">
        <f t="shared" si="157"/>
        <v>0</v>
      </c>
      <c r="AV207" s="1724">
        <f t="shared" si="157"/>
        <v>0</v>
      </c>
      <c r="AW207" s="1724">
        <f t="shared" si="157"/>
        <v>0</v>
      </c>
      <c r="AX207" s="1724">
        <f t="shared" si="157"/>
        <v>0</v>
      </c>
      <c r="AY207" s="1724">
        <f t="shared" si="168"/>
        <v>0</v>
      </c>
      <c r="AZ207" s="2029">
        <f t="shared" si="169"/>
        <v>0</v>
      </c>
      <c r="BA207" s="3394"/>
      <c r="BB207" s="1524">
        <v>0</v>
      </c>
      <c r="BC207" s="1525">
        <v>0</v>
      </c>
      <c r="BD207" s="1525">
        <v>0</v>
      </c>
      <c r="BE207" s="1525">
        <v>0</v>
      </c>
      <c r="BF207" s="1526">
        <v>0</v>
      </c>
      <c r="BG207" s="1525">
        <f t="shared" si="170"/>
        <v>0</v>
      </c>
      <c r="BH207" s="1525"/>
      <c r="BI207" s="1525"/>
      <c r="BJ207" s="3246"/>
      <c r="BK207" s="891">
        <f t="shared" si="162"/>
        <v>0</v>
      </c>
      <c r="BL207" s="3246"/>
      <c r="BM207" s="3246">
        <f t="shared" si="171"/>
        <v>0</v>
      </c>
      <c r="BN207" s="1525">
        <f t="shared" si="158"/>
        <v>0</v>
      </c>
      <c r="BO207" s="1525">
        <f t="shared" si="158"/>
        <v>0</v>
      </c>
      <c r="BP207" s="1525">
        <f t="shared" si="158"/>
        <v>0</v>
      </c>
      <c r="BQ207" s="1525">
        <f t="shared" si="158"/>
        <v>0</v>
      </c>
      <c r="BR207" s="1525">
        <f t="shared" si="158"/>
        <v>0</v>
      </c>
      <c r="BS207" s="1525">
        <f t="shared" si="172"/>
        <v>0</v>
      </c>
      <c r="BT207" s="1341"/>
      <c r="BU207" s="1341"/>
      <c r="CD207" s="3319"/>
      <c r="CE207" s="3319">
        <v>0</v>
      </c>
      <c r="CF207" s="3319">
        <v>0</v>
      </c>
      <c r="CG207" s="3319">
        <v>0</v>
      </c>
      <c r="CH207" s="3319">
        <v>0</v>
      </c>
      <c r="CI207" s="3319">
        <v>0</v>
      </c>
      <c r="CJ207" s="3319">
        <v>0</v>
      </c>
      <c r="CK207" s="3320"/>
      <c r="CL207" s="3321">
        <f t="shared" si="137"/>
        <v>0</v>
      </c>
      <c r="CM207" s="3321">
        <f t="shared" si="137"/>
        <v>0</v>
      </c>
      <c r="CN207" s="3321">
        <f t="shared" si="137"/>
        <v>0</v>
      </c>
      <c r="CO207" s="3321">
        <f t="shared" si="136"/>
        <v>0</v>
      </c>
      <c r="CP207" s="3321">
        <f t="shared" si="136"/>
        <v>0</v>
      </c>
      <c r="CQ207" s="3321">
        <f t="shared" si="136"/>
        <v>0</v>
      </c>
      <c r="CR207" s="3321">
        <f t="shared" si="136"/>
        <v>0</v>
      </c>
      <c r="CS207" s="3321"/>
      <c r="CT207" s="885">
        <v>0</v>
      </c>
      <c r="CU207" s="885">
        <v>0</v>
      </c>
      <c r="CV207" s="885">
        <v>0</v>
      </c>
      <c r="CW207" s="885">
        <v>0</v>
      </c>
      <c r="CX207" s="885">
        <v>0</v>
      </c>
      <c r="CY207" s="885">
        <v>0</v>
      </c>
      <c r="DB207" s="3321">
        <f t="shared" si="149"/>
        <v>0</v>
      </c>
      <c r="DC207" s="3321">
        <f t="shared" si="149"/>
        <v>0</v>
      </c>
      <c r="DD207" s="3321">
        <f t="shared" si="149"/>
        <v>0</v>
      </c>
      <c r="DE207" s="3321">
        <f t="shared" si="149"/>
        <v>0</v>
      </c>
      <c r="DF207" s="3321">
        <f t="shared" si="149"/>
        <v>0</v>
      </c>
      <c r="DG207" s="3321">
        <f t="shared" si="149"/>
        <v>0</v>
      </c>
      <c r="DH207" s="3321"/>
      <c r="DI207" s="885">
        <v>0</v>
      </c>
      <c r="DJ207" s="885">
        <v>0</v>
      </c>
      <c r="DK207" s="885">
        <v>0</v>
      </c>
      <c r="DL207" s="885">
        <v>0</v>
      </c>
      <c r="DM207" s="885">
        <v>0</v>
      </c>
      <c r="DP207" s="3321">
        <f t="shared" si="150"/>
        <v>0</v>
      </c>
      <c r="DQ207" s="3321">
        <f t="shared" si="150"/>
        <v>0</v>
      </c>
      <c r="DR207" s="3321">
        <f t="shared" si="150"/>
        <v>0</v>
      </c>
      <c r="DS207" s="3321">
        <f t="shared" si="150"/>
        <v>0</v>
      </c>
      <c r="DT207" s="3321">
        <f t="shared" si="150"/>
        <v>0</v>
      </c>
    </row>
    <row r="208" spans="1:124" ht="36">
      <c r="A208" s="1170"/>
      <c r="B208" s="1532" t="s">
        <v>540</v>
      </c>
      <c r="C208" s="1985" t="s">
        <v>1040</v>
      </c>
      <c r="D208" s="3385"/>
      <c r="E208" s="1524">
        <v>0</v>
      </c>
      <c r="F208" s="1525">
        <v>0</v>
      </c>
      <c r="G208" s="1525">
        <v>3175</v>
      </c>
      <c r="H208" s="1525">
        <v>0</v>
      </c>
      <c r="I208" s="1525">
        <v>0</v>
      </c>
      <c r="J208" s="1525">
        <v>2655</v>
      </c>
      <c r="K208" s="1525">
        <v>63720</v>
      </c>
      <c r="L208" s="1525">
        <f t="shared" si="163"/>
        <v>69550</v>
      </c>
      <c r="M208" s="1946"/>
      <c r="N208" s="1946"/>
      <c r="O208" s="1946"/>
      <c r="P208" s="1946"/>
      <c r="Q208" s="1946"/>
      <c r="R208" s="1946">
        <f t="shared" si="159"/>
        <v>0</v>
      </c>
      <c r="S208" s="1946"/>
      <c r="T208" s="1946">
        <f t="shared" si="164"/>
        <v>0</v>
      </c>
      <c r="U208" s="1951">
        <f t="shared" si="160"/>
        <v>0</v>
      </c>
      <c r="V208" s="891">
        <f t="shared" si="156"/>
        <v>0</v>
      </c>
      <c r="W208" s="891">
        <f t="shared" si="156"/>
        <v>3175</v>
      </c>
      <c r="X208" s="891">
        <f t="shared" si="156"/>
        <v>0</v>
      </c>
      <c r="Y208" s="891">
        <f t="shared" si="156"/>
        <v>0</v>
      </c>
      <c r="Z208" s="891">
        <v>2155</v>
      </c>
      <c r="AA208" s="891">
        <v>51720</v>
      </c>
      <c r="AB208" s="1724">
        <f t="shared" si="165"/>
        <v>57050</v>
      </c>
      <c r="AC208" s="1341"/>
      <c r="AD208" s="3357"/>
      <c r="AE208" s="3407" t="s">
        <v>1100</v>
      </c>
      <c r="AF208" s="1724">
        <v>0</v>
      </c>
      <c r="AG208" s="3405">
        <v>1300</v>
      </c>
      <c r="AH208" s="1724">
        <v>0</v>
      </c>
      <c r="AI208" s="1724">
        <v>1100</v>
      </c>
      <c r="AJ208" s="1724">
        <v>26400</v>
      </c>
      <c r="AK208" s="1724">
        <f t="shared" si="166"/>
        <v>28800</v>
      </c>
      <c r="AL208" s="3410"/>
      <c r="AM208" s="1534"/>
      <c r="AN208" s="1533"/>
      <c r="AO208" s="1533"/>
      <c r="AP208" s="1533">
        <f t="shared" si="161"/>
        <v>0</v>
      </c>
      <c r="AQ208" s="1534"/>
      <c r="AR208" s="1534">
        <f t="shared" si="167"/>
        <v>0</v>
      </c>
      <c r="AS208" s="3411"/>
      <c r="AT208" s="1724">
        <f t="shared" si="157"/>
        <v>0</v>
      </c>
      <c r="AU208" s="1724">
        <f t="shared" si="157"/>
        <v>1300</v>
      </c>
      <c r="AV208" s="1724">
        <f t="shared" si="157"/>
        <v>0</v>
      </c>
      <c r="AW208" s="1724">
        <f t="shared" si="157"/>
        <v>1100</v>
      </c>
      <c r="AX208" s="1724">
        <f t="shared" si="157"/>
        <v>26400</v>
      </c>
      <c r="AY208" s="1724">
        <f t="shared" si="168"/>
        <v>28800</v>
      </c>
      <c r="AZ208" s="2029">
        <f t="shared" si="169"/>
        <v>0</v>
      </c>
      <c r="BA208" s="3394"/>
      <c r="BB208" s="1524">
        <v>0</v>
      </c>
      <c r="BC208" s="1525">
        <v>0</v>
      </c>
      <c r="BD208" s="1525">
        <v>0</v>
      </c>
      <c r="BE208" s="1525">
        <v>0</v>
      </c>
      <c r="BF208" s="1526">
        <v>0</v>
      </c>
      <c r="BG208" s="1525">
        <f t="shared" si="170"/>
        <v>0</v>
      </c>
      <c r="BH208" s="1525"/>
      <c r="BI208" s="1525"/>
      <c r="BJ208" s="3246"/>
      <c r="BK208" s="891"/>
      <c r="BL208" s="3246"/>
      <c r="BM208" s="3246">
        <f t="shared" si="171"/>
        <v>0</v>
      </c>
      <c r="BN208" s="3200"/>
      <c r="BO208" s="1525">
        <f t="shared" si="158"/>
        <v>0</v>
      </c>
      <c r="BP208" s="1525">
        <f t="shared" si="158"/>
        <v>0</v>
      </c>
      <c r="BQ208" s="1525">
        <f t="shared" si="158"/>
        <v>0</v>
      </c>
      <c r="BR208" s="1525">
        <f t="shared" si="158"/>
        <v>0</v>
      </c>
      <c r="BS208" s="1525">
        <f t="shared" si="172"/>
        <v>0</v>
      </c>
      <c r="BT208" s="1341"/>
      <c r="BU208" s="1341"/>
      <c r="CD208" s="3319">
        <v>0</v>
      </c>
      <c r="CE208" s="3319">
        <v>0</v>
      </c>
      <c r="CF208" s="3319">
        <v>0</v>
      </c>
      <c r="CG208" s="3319">
        <v>0</v>
      </c>
      <c r="CH208" s="3319">
        <v>0</v>
      </c>
      <c r="CI208" s="3319">
        <v>0</v>
      </c>
      <c r="CJ208" s="3319">
        <v>0</v>
      </c>
      <c r="CK208" s="3320"/>
      <c r="CL208" s="3321">
        <f t="shared" si="137"/>
        <v>0</v>
      </c>
      <c r="CM208" s="3321">
        <f t="shared" si="137"/>
        <v>0</v>
      </c>
      <c r="CN208" s="3321">
        <f t="shared" si="137"/>
        <v>-3175</v>
      </c>
      <c r="CO208" s="3321">
        <f t="shared" si="136"/>
        <v>0</v>
      </c>
      <c r="CP208" s="3321">
        <f t="shared" si="136"/>
        <v>0</v>
      </c>
      <c r="CQ208" s="3321">
        <f t="shared" si="136"/>
        <v>-2155</v>
      </c>
      <c r="CR208" s="3321">
        <f t="shared" si="136"/>
        <v>-51720</v>
      </c>
      <c r="CS208" s="3321"/>
      <c r="CU208" s="885">
        <v>0</v>
      </c>
      <c r="CV208" s="885">
        <v>7700</v>
      </c>
      <c r="CW208" s="885">
        <v>0</v>
      </c>
      <c r="CX208" s="885">
        <v>2380</v>
      </c>
      <c r="CY208" s="885">
        <v>57120</v>
      </c>
      <c r="DB208" s="3321">
        <f t="shared" si="149"/>
        <v>0</v>
      </c>
      <c r="DC208" s="3321">
        <f t="shared" si="149"/>
        <v>0</v>
      </c>
      <c r="DD208" s="3321">
        <f t="shared" si="149"/>
        <v>6400</v>
      </c>
      <c r="DE208" s="3321">
        <f t="shared" si="149"/>
        <v>0</v>
      </c>
      <c r="DF208" s="3321">
        <f t="shared" si="149"/>
        <v>1280</v>
      </c>
      <c r="DG208" s="3321">
        <f t="shared" si="149"/>
        <v>30720</v>
      </c>
      <c r="DH208" s="3321"/>
      <c r="DI208" s="885" t="s">
        <v>1100</v>
      </c>
      <c r="DJ208" s="885">
        <v>0</v>
      </c>
      <c r="DK208" s="885">
        <v>1300</v>
      </c>
      <c r="DL208" s="885">
        <v>1100</v>
      </c>
      <c r="DM208" s="885">
        <v>26400</v>
      </c>
      <c r="DP208" s="3321" t="e">
        <f t="shared" si="150"/>
        <v>#VALUE!</v>
      </c>
      <c r="DQ208" s="3321">
        <f t="shared" si="150"/>
        <v>0</v>
      </c>
      <c r="DR208" s="3321">
        <f t="shared" si="150"/>
        <v>1300</v>
      </c>
      <c r="DS208" s="3321">
        <f t="shared" si="150"/>
        <v>1100</v>
      </c>
      <c r="DT208" s="3321">
        <f t="shared" si="150"/>
        <v>26400</v>
      </c>
    </row>
    <row r="209" spans="1:124" ht="23.25" customHeight="1">
      <c r="A209" s="1170"/>
      <c r="B209" s="1532" t="s">
        <v>531</v>
      </c>
      <c r="C209" s="1987" t="s">
        <v>1101</v>
      </c>
      <c r="D209" s="3385"/>
      <c r="E209" s="1524">
        <v>0</v>
      </c>
      <c r="F209" s="1525">
        <v>0</v>
      </c>
      <c r="G209" s="1525">
        <v>0</v>
      </c>
      <c r="H209" s="1525">
        <v>0</v>
      </c>
      <c r="I209" s="1525">
        <v>0</v>
      </c>
      <c r="J209" s="1525">
        <v>0</v>
      </c>
      <c r="K209" s="1525">
        <v>0</v>
      </c>
      <c r="L209" s="1525">
        <f t="shared" si="163"/>
        <v>0</v>
      </c>
      <c r="M209" s="1946"/>
      <c r="N209" s="1946"/>
      <c r="O209" s="1946"/>
      <c r="P209" s="1946"/>
      <c r="Q209" s="1946"/>
      <c r="R209" s="1946">
        <f t="shared" si="159"/>
        <v>0</v>
      </c>
      <c r="S209" s="1946"/>
      <c r="T209" s="1946">
        <f t="shared" si="164"/>
        <v>0</v>
      </c>
      <c r="U209" s="1951">
        <f t="shared" si="160"/>
        <v>0</v>
      </c>
      <c r="V209" s="891">
        <f t="shared" si="156"/>
        <v>0</v>
      </c>
      <c r="W209" s="891">
        <f t="shared" si="156"/>
        <v>0</v>
      </c>
      <c r="X209" s="891">
        <f t="shared" si="156"/>
        <v>0</v>
      </c>
      <c r="Y209" s="891">
        <f t="shared" si="156"/>
        <v>0</v>
      </c>
      <c r="Z209" s="891">
        <f t="shared" si="156"/>
        <v>0</v>
      </c>
      <c r="AA209" s="891">
        <f t="shared" si="156"/>
        <v>0</v>
      </c>
      <c r="AB209" s="1724">
        <f t="shared" si="165"/>
        <v>0</v>
      </c>
      <c r="AC209" s="1341"/>
      <c r="AD209" s="3357"/>
      <c r="AE209" s="3407">
        <v>1</v>
      </c>
      <c r="AF209" s="1724">
        <v>0</v>
      </c>
      <c r="AG209" s="3405">
        <v>15000</v>
      </c>
      <c r="AH209" s="3405">
        <v>0</v>
      </c>
      <c r="AI209" s="3405">
        <v>0</v>
      </c>
      <c r="AJ209" s="3405">
        <v>0</v>
      </c>
      <c r="AK209" s="3405">
        <f t="shared" si="166"/>
        <v>15000</v>
      </c>
      <c r="AL209" s="1529"/>
      <c r="AM209" s="1489"/>
      <c r="AN209" s="1529"/>
      <c r="AO209" s="1529"/>
      <c r="AP209" s="1529">
        <f t="shared" si="161"/>
        <v>0</v>
      </c>
      <c r="AQ209" s="1489"/>
      <c r="AR209" s="1489">
        <f t="shared" si="167"/>
        <v>0</v>
      </c>
      <c r="AS209" s="3408">
        <f t="shared" si="157"/>
        <v>1</v>
      </c>
      <c r="AT209" s="1724">
        <f t="shared" si="157"/>
        <v>0</v>
      </c>
      <c r="AU209" s="1724">
        <f t="shared" si="157"/>
        <v>15000</v>
      </c>
      <c r="AV209" s="1724">
        <f t="shared" si="157"/>
        <v>0</v>
      </c>
      <c r="AW209" s="1724">
        <f t="shared" si="157"/>
        <v>0</v>
      </c>
      <c r="AX209" s="1724">
        <f t="shared" si="157"/>
        <v>0</v>
      </c>
      <c r="AY209" s="1724">
        <f t="shared" si="168"/>
        <v>15000</v>
      </c>
      <c r="AZ209" s="2029">
        <f t="shared" si="169"/>
        <v>0</v>
      </c>
      <c r="BA209" s="3394"/>
      <c r="BB209" s="1524">
        <v>0</v>
      </c>
      <c r="BC209" s="1525">
        <v>0</v>
      </c>
      <c r="BD209" s="1525">
        <v>0</v>
      </c>
      <c r="BE209" s="1525">
        <v>0</v>
      </c>
      <c r="BF209" s="1526">
        <v>0</v>
      </c>
      <c r="BG209" s="1525">
        <f t="shared" si="170"/>
        <v>0</v>
      </c>
      <c r="BH209" s="1525"/>
      <c r="BI209" s="1525"/>
      <c r="BJ209" s="3246"/>
      <c r="BK209" s="891">
        <f t="shared" si="162"/>
        <v>0</v>
      </c>
      <c r="BL209" s="3246"/>
      <c r="BM209" s="3246">
        <f t="shared" si="171"/>
        <v>0</v>
      </c>
      <c r="BN209" s="1525">
        <f t="shared" si="158"/>
        <v>0</v>
      </c>
      <c r="BO209" s="1525">
        <f t="shared" si="158"/>
        <v>0</v>
      </c>
      <c r="BP209" s="1525">
        <f t="shared" si="158"/>
        <v>0</v>
      </c>
      <c r="BQ209" s="1525">
        <f t="shared" si="158"/>
        <v>0</v>
      </c>
      <c r="BR209" s="1525">
        <f t="shared" si="158"/>
        <v>0</v>
      </c>
      <c r="BS209" s="1525">
        <f t="shared" si="172"/>
        <v>0</v>
      </c>
      <c r="BT209" s="1341"/>
      <c r="BU209" s="1341"/>
      <c r="CD209" s="3319">
        <v>0</v>
      </c>
      <c r="CE209" s="3319">
        <v>0</v>
      </c>
      <c r="CF209" s="3319">
        <v>0</v>
      </c>
      <c r="CG209" s="3319">
        <v>0</v>
      </c>
      <c r="CH209" s="3319">
        <v>0</v>
      </c>
      <c r="CI209" s="3319">
        <v>0</v>
      </c>
      <c r="CJ209" s="3319">
        <v>0</v>
      </c>
      <c r="CK209" s="3320"/>
      <c r="CL209" s="3321">
        <f t="shared" si="137"/>
        <v>0</v>
      </c>
      <c r="CM209" s="3321">
        <f t="shared" si="137"/>
        <v>0</v>
      </c>
      <c r="CN209" s="3321">
        <f t="shared" si="137"/>
        <v>0</v>
      </c>
      <c r="CO209" s="3321">
        <f t="shared" si="136"/>
        <v>0</v>
      </c>
      <c r="CP209" s="3321">
        <f t="shared" si="136"/>
        <v>0</v>
      </c>
      <c r="CQ209" s="3321">
        <f t="shared" si="136"/>
        <v>0</v>
      </c>
      <c r="CR209" s="3321">
        <f t="shared" si="136"/>
        <v>0</v>
      </c>
      <c r="CS209" s="3321"/>
      <c r="CT209" s="885">
        <v>0</v>
      </c>
      <c r="CU209" s="885">
        <v>0</v>
      </c>
      <c r="CV209" s="885">
        <v>0</v>
      </c>
      <c r="CW209" s="885">
        <v>0</v>
      </c>
      <c r="CX209" s="885">
        <v>0</v>
      </c>
      <c r="CY209" s="885">
        <v>0</v>
      </c>
      <c r="DB209" s="3321">
        <f t="shared" si="149"/>
        <v>-1</v>
      </c>
      <c r="DC209" s="3321">
        <f t="shared" si="149"/>
        <v>0</v>
      </c>
      <c r="DD209" s="3321">
        <f t="shared" si="149"/>
        <v>-15000</v>
      </c>
      <c r="DE209" s="3321">
        <f t="shared" si="149"/>
        <v>0</v>
      </c>
      <c r="DF209" s="3321">
        <f t="shared" si="149"/>
        <v>0</v>
      </c>
      <c r="DG209" s="3321">
        <f t="shared" si="149"/>
        <v>0</v>
      </c>
      <c r="DH209" s="3321"/>
      <c r="DI209" s="885">
        <v>1</v>
      </c>
      <c r="DJ209" s="885">
        <v>0</v>
      </c>
      <c r="DK209" s="885">
        <v>15000</v>
      </c>
      <c r="DL209" s="885">
        <v>0</v>
      </c>
      <c r="DM209" s="885">
        <v>0</v>
      </c>
      <c r="DP209" s="3321">
        <f t="shared" si="150"/>
        <v>1</v>
      </c>
      <c r="DQ209" s="3321">
        <f t="shared" si="150"/>
        <v>0</v>
      </c>
      <c r="DR209" s="3321">
        <f t="shared" si="150"/>
        <v>15000</v>
      </c>
      <c r="DS209" s="3321">
        <f t="shared" si="150"/>
        <v>0</v>
      </c>
      <c r="DT209" s="3321">
        <f t="shared" si="150"/>
        <v>0</v>
      </c>
    </row>
    <row r="210" spans="1:124" ht="12" hidden="1" customHeight="1">
      <c r="A210" s="1170"/>
      <c r="B210" s="1532"/>
      <c r="C210" s="1987"/>
      <c r="D210" s="3385"/>
      <c r="E210" s="1524">
        <v>0</v>
      </c>
      <c r="F210" s="1525">
        <v>0</v>
      </c>
      <c r="G210" s="1525">
        <v>0</v>
      </c>
      <c r="H210" s="1525">
        <v>0</v>
      </c>
      <c r="I210" s="1525">
        <v>0</v>
      </c>
      <c r="J210" s="1525">
        <v>0</v>
      </c>
      <c r="K210" s="1525">
        <v>0</v>
      </c>
      <c r="L210" s="1525">
        <f t="shared" si="163"/>
        <v>0</v>
      </c>
      <c r="M210" s="1946"/>
      <c r="N210" s="1946"/>
      <c r="O210" s="1946"/>
      <c r="P210" s="1946"/>
      <c r="Q210" s="1946"/>
      <c r="R210" s="1946">
        <f t="shared" si="159"/>
        <v>0</v>
      </c>
      <c r="S210" s="1946"/>
      <c r="T210" s="1946">
        <f t="shared" si="164"/>
        <v>0</v>
      </c>
      <c r="U210" s="1951">
        <f t="shared" si="160"/>
        <v>0</v>
      </c>
      <c r="V210" s="891">
        <f t="shared" si="156"/>
        <v>0</v>
      </c>
      <c r="W210" s="891">
        <f t="shared" si="156"/>
        <v>0</v>
      </c>
      <c r="X210" s="891">
        <f t="shared" si="156"/>
        <v>0</v>
      </c>
      <c r="Y210" s="891">
        <f t="shared" si="156"/>
        <v>0</v>
      </c>
      <c r="Z210" s="891">
        <f t="shared" si="156"/>
        <v>0</v>
      </c>
      <c r="AA210" s="891">
        <f t="shared" si="156"/>
        <v>0</v>
      </c>
      <c r="AB210" s="1724">
        <f t="shared" si="165"/>
        <v>0</v>
      </c>
      <c r="AC210" s="1341"/>
      <c r="AD210" s="3357"/>
      <c r="AE210" s="3407">
        <v>0</v>
      </c>
      <c r="AF210" s="1724">
        <v>0</v>
      </c>
      <c r="AG210" s="3405">
        <v>0</v>
      </c>
      <c r="AH210" s="3405">
        <v>0</v>
      </c>
      <c r="AI210" s="3405">
        <v>0</v>
      </c>
      <c r="AJ210" s="3405">
        <v>0</v>
      </c>
      <c r="AK210" s="3405">
        <f t="shared" si="166"/>
        <v>0</v>
      </c>
      <c r="AL210" s="1529"/>
      <c r="AM210" s="1489"/>
      <c r="AN210" s="1529"/>
      <c r="AO210" s="1529"/>
      <c r="AP210" s="1529">
        <f t="shared" si="161"/>
        <v>0</v>
      </c>
      <c r="AQ210" s="1489"/>
      <c r="AR210" s="1489">
        <f t="shared" si="167"/>
        <v>0</v>
      </c>
      <c r="AS210" s="3408">
        <f t="shared" si="157"/>
        <v>0</v>
      </c>
      <c r="AT210" s="1724">
        <f t="shared" si="157"/>
        <v>0</v>
      </c>
      <c r="AU210" s="1724">
        <f t="shared" si="157"/>
        <v>0</v>
      </c>
      <c r="AV210" s="1724">
        <f t="shared" si="157"/>
        <v>0</v>
      </c>
      <c r="AW210" s="1724">
        <f t="shared" si="157"/>
        <v>0</v>
      </c>
      <c r="AX210" s="1724">
        <f t="shared" si="157"/>
        <v>0</v>
      </c>
      <c r="AY210" s="1724">
        <f t="shared" si="168"/>
        <v>0</v>
      </c>
      <c r="AZ210" s="2029">
        <f t="shared" si="169"/>
        <v>0</v>
      </c>
      <c r="BA210" s="3394"/>
      <c r="BB210" s="1524">
        <v>0</v>
      </c>
      <c r="BC210" s="1525">
        <v>0</v>
      </c>
      <c r="BD210" s="1525">
        <v>0</v>
      </c>
      <c r="BE210" s="1525">
        <v>0</v>
      </c>
      <c r="BF210" s="1526">
        <v>0</v>
      </c>
      <c r="BG210" s="1525">
        <f t="shared" si="170"/>
        <v>0</v>
      </c>
      <c r="BH210" s="1525"/>
      <c r="BI210" s="1525"/>
      <c r="BJ210" s="3246"/>
      <c r="BK210" s="891">
        <f t="shared" si="162"/>
        <v>0</v>
      </c>
      <c r="BL210" s="3246"/>
      <c r="BM210" s="3246">
        <f t="shared" si="171"/>
        <v>0</v>
      </c>
      <c r="BN210" s="1525">
        <f t="shared" si="158"/>
        <v>0</v>
      </c>
      <c r="BO210" s="1525">
        <f t="shared" si="158"/>
        <v>0</v>
      </c>
      <c r="BP210" s="1525">
        <f t="shared" si="158"/>
        <v>0</v>
      </c>
      <c r="BQ210" s="1525">
        <f t="shared" si="158"/>
        <v>0</v>
      </c>
      <c r="BR210" s="1525">
        <f t="shared" si="158"/>
        <v>0</v>
      </c>
      <c r="BS210" s="1525">
        <f t="shared" si="172"/>
        <v>0</v>
      </c>
      <c r="BT210" s="1341"/>
      <c r="BU210" s="1341"/>
      <c r="CD210" s="3319">
        <v>0</v>
      </c>
      <c r="CE210" s="3319">
        <v>0</v>
      </c>
      <c r="CF210" s="3319">
        <v>0</v>
      </c>
      <c r="CG210" s="3319">
        <v>0</v>
      </c>
      <c r="CH210" s="3319">
        <v>0</v>
      </c>
      <c r="CI210" s="3319">
        <v>0</v>
      </c>
      <c r="CJ210" s="3319">
        <v>0</v>
      </c>
      <c r="CK210" s="3320"/>
      <c r="CL210" s="3321">
        <f t="shared" si="137"/>
        <v>0</v>
      </c>
      <c r="CM210" s="3321">
        <f t="shared" si="137"/>
        <v>0</v>
      </c>
      <c r="CN210" s="3321">
        <f t="shared" si="137"/>
        <v>0</v>
      </c>
      <c r="CO210" s="3321">
        <f t="shared" si="136"/>
        <v>0</v>
      </c>
      <c r="CP210" s="3321">
        <f t="shared" si="136"/>
        <v>0</v>
      </c>
      <c r="CQ210" s="3321">
        <f t="shared" si="136"/>
        <v>0</v>
      </c>
      <c r="CR210" s="3321">
        <f t="shared" si="136"/>
        <v>0</v>
      </c>
      <c r="CS210" s="3321"/>
      <c r="CT210" s="885">
        <v>0</v>
      </c>
      <c r="CU210" s="885">
        <v>0</v>
      </c>
      <c r="CV210" s="885">
        <v>0</v>
      </c>
      <c r="CW210" s="885">
        <v>0</v>
      </c>
      <c r="CX210" s="885">
        <v>0</v>
      </c>
      <c r="CY210" s="885">
        <v>0</v>
      </c>
      <c r="DB210" s="3321">
        <f t="shared" si="149"/>
        <v>0</v>
      </c>
      <c r="DC210" s="3321">
        <f t="shared" si="149"/>
        <v>0</v>
      </c>
      <c r="DD210" s="3321">
        <f t="shared" si="149"/>
        <v>0</v>
      </c>
      <c r="DE210" s="3321">
        <f t="shared" si="149"/>
        <v>0</v>
      </c>
      <c r="DF210" s="3321">
        <f t="shared" si="149"/>
        <v>0</v>
      </c>
      <c r="DG210" s="3321">
        <f t="shared" si="149"/>
        <v>0</v>
      </c>
      <c r="DH210" s="3321"/>
      <c r="DI210" s="885">
        <v>0</v>
      </c>
      <c r="DJ210" s="885">
        <v>0</v>
      </c>
      <c r="DK210" s="885">
        <v>0</v>
      </c>
      <c r="DL210" s="885">
        <v>0</v>
      </c>
      <c r="DM210" s="885">
        <v>0</v>
      </c>
      <c r="DP210" s="3321">
        <f t="shared" si="150"/>
        <v>0</v>
      </c>
      <c r="DQ210" s="3321">
        <f t="shared" si="150"/>
        <v>0</v>
      </c>
      <c r="DR210" s="3321">
        <f t="shared" si="150"/>
        <v>0</v>
      </c>
      <c r="DS210" s="3321">
        <f t="shared" si="150"/>
        <v>0</v>
      </c>
      <c r="DT210" s="3321">
        <f t="shared" si="150"/>
        <v>0</v>
      </c>
    </row>
    <row r="211" spans="1:124" ht="12" hidden="1" customHeight="1">
      <c r="A211" s="1170"/>
      <c r="B211" s="1532"/>
      <c r="C211" s="1987"/>
      <c r="D211" s="3385"/>
      <c r="E211" s="1524">
        <v>0</v>
      </c>
      <c r="F211" s="1525">
        <v>0</v>
      </c>
      <c r="G211" s="1525">
        <v>0</v>
      </c>
      <c r="H211" s="1525">
        <v>0</v>
      </c>
      <c r="I211" s="1525">
        <v>0</v>
      </c>
      <c r="J211" s="1525">
        <v>0</v>
      </c>
      <c r="K211" s="1525">
        <v>0</v>
      </c>
      <c r="L211" s="1525">
        <f t="shared" si="163"/>
        <v>0</v>
      </c>
      <c r="M211" s="1946"/>
      <c r="N211" s="1946"/>
      <c r="O211" s="1946"/>
      <c r="P211" s="1946"/>
      <c r="Q211" s="1946"/>
      <c r="R211" s="1946">
        <f t="shared" si="159"/>
        <v>0</v>
      </c>
      <c r="S211" s="1946"/>
      <c r="T211" s="1946">
        <f t="shared" si="164"/>
        <v>0</v>
      </c>
      <c r="U211" s="1951">
        <f t="shared" si="160"/>
        <v>0</v>
      </c>
      <c r="V211" s="891">
        <f t="shared" si="156"/>
        <v>0</v>
      </c>
      <c r="W211" s="891">
        <f t="shared" si="156"/>
        <v>0</v>
      </c>
      <c r="X211" s="891">
        <f t="shared" si="156"/>
        <v>0</v>
      </c>
      <c r="Y211" s="891">
        <f t="shared" si="156"/>
        <v>0</v>
      </c>
      <c r="Z211" s="891">
        <f t="shared" si="156"/>
        <v>0</v>
      </c>
      <c r="AA211" s="891">
        <f t="shared" si="156"/>
        <v>0</v>
      </c>
      <c r="AB211" s="1724">
        <f t="shared" si="165"/>
        <v>0</v>
      </c>
      <c r="AC211" s="1341"/>
      <c r="AD211" s="3357"/>
      <c r="AE211" s="3407">
        <v>0</v>
      </c>
      <c r="AF211" s="1724">
        <v>0</v>
      </c>
      <c r="AG211" s="3405">
        <v>0</v>
      </c>
      <c r="AH211" s="3405">
        <v>0</v>
      </c>
      <c r="AI211" s="3405">
        <v>0</v>
      </c>
      <c r="AJ211" s="3405">
        <v>0</v>
      </c>
      <c r="AK211" s="3405">
        <f t="shared" si="166"/>
        <v>0</v>
      </c>
      <c r="AL211" s="1529"/>
      <c r="AM211" s="1489"/>
      <c r="AN211" s="1529"/>
      <c r="AO211" s="1529"/>
      <c r="AP211" s="1529">
        <f t="shared" si="161"/>
        <v>0</v>
      </c>
      <c r="AQ211" s="1489"/>
      <c r="AR211" s="1489">
        <f t="shared" si="167"/>
        <v>0</v>
      </c>
      <c r="AS211" s="3408">
        <f t="shared" si="157"/>
        <v>0</v>
      </c>
      <c r="AT211" s="1724">
        <f t="shared" si="157"/>
        <v>0</v>
      </c>
      <c r="AU211" s="1724">
        <f t="shared" si="157"/>
        <v>0</v>
      </c>
      <c r="AV211" s="1724">
        <f t="shared" si="157"/>
        <v>0</v>
      </c>
      <c r="AW211" s="1724">
        <f t="shared" si="157"/>
        <v>0</v>
      </c>
      <c r="AX211" s="1724">
        <f t="shared" si="157"/>
        <v>0</v>
      </c>
      <c r="AY211" s="1724">
        <f t="shared" si="168"/>
        <v>0</v>
      </c>
      <c r="AZ211" s="2029">
        <f t="shared" si="169"/>
        <v>0</v>
      </c>
      <c r="BA211" s="3394"/>
      <c r="BB211" s="1524">
        <v>0</v>
      </c>
      <c r="BC211" s="1525">
        <v>0</v>
      </c>
      <c r="BD211" s="1525">
        <v>0</v>
      </c>
      <c r="BE211" s="1525">
        <v>0</v>
      </c>
      <c r="BF211" s="1526">
        <v>0</v>
      </c>
      <c r="BG211" s="1525">
        <f t="shared" si="170"/>
        <v>0</v>
      </c>
      <c r="BH211" s="1525"/>
      <c r="BI211" s="1525"/>
      <c r="BJ211" s="3246"/>
      <c r="BK211" s="891">
        <f t="shared" si="162"/>
        <v>0</v>
      </c>
      <c r="BL211" s="3246"/>
      <c r="BM211" s="3246">
        <f t="shared" si="171"/>
        <v>0</v>
      </c>
      <c r="BN211" s="1525">
        <f t="shared" si="158"/>
        <v>0</v>
      </c>
      <c r="BO211" s="1525">
        <f t="shared" si="158"/>
        <v>0</v>
      </c>
      <c r="BP211" s="1525">
        <f t="shared" si="158"/>
        <v>0</v>
      </c>
      <c r="BQ211" s="1525">
        <f t="shared" si="158"/>
        <v>0</v>
      </c>
      <c r="BR211" s="1525">
        <f t="shared" si="158"/>
        <v>0</v>
      </c>
      <c r="BS211" s="1525">
        <f t="shared" si="172"/>
        <v>0</v>
      </c>
      <c r="BT211" s="1341"/>
      <c r="BU211" s="1341"/>
      <c r="CD211" s="3319">
        <v>0</v>
      </c>
      <c r="CE211" s="3319">
        <v>0</v>
      </c>
      <c r="CF211" s="3319">
        <v>0</v>
      </c>
      <c r="CG211" s="3319">
        <v>0</v>
      </c>
      <c r="CH211" s="3319">
        <v>0</v>
      </c>
      <c r="CI211" s="3319">
        <v>0</v>
      </c>
      <c r="CJ211" s="3319">
        <v>0</v>
      </c>
      <c r="CK211" s="3320"/>
      <c r="CL211" s="3321">
        <f t="shared" si="137"/>
        <v>0</v>
      </c>
      <c r="CM211" s="3321">
        <f t="shared" si="137"/>
        <v>0</v>
      </c>
      <c r="CN211" s="3321">
        <f t="shared" si="137"/>
        <v>0</v>
      </c>
      <c r="CO211" s="3321">
        <f t="shared" si="136"/>
        <v>0</v>
      </c>
      <c r="CP211" s="3321">
        <f t="shared" si="136"/>
        <v>0</v>
      </c>
      <c r="CQ211" s="3321">
        <f t="shared" si="136"/>
        <v>0</v>
      </c>
      <c r="CR211" s="3321">
        <f t="shared" si="136"/>
        <v>0</v>
      </c>
      <c r="CS211" s="3321"/>
      <c r="CT211" s="885">
        <v>0</v>
      </c>
      <c r="CU211" s="885">
        <v>0</v>
      </c>
      <c r="CV211" s="885">
        <v>0</v>
      </c>
      <c r="CW211" s="885">
        <v>0</v>
      </c>
      <c r="CX211" s="885">
        <v>0</v>
      </c>
      <c r="CY211" s="885">
        <v>0</v>
      </c>
      <c r="DB211" s="3321">
        <f t="shared" si="149"/>
        <v>0</v>
      </c>
      <c r="DC211" s="3321">
        <f t="shared" si="149"/>
        <v>0</v>
      </c>
      <c r="DD211" s="3321">
        <f t="shared" si="149"/>
        <v>0</v>
      </c>
      <c r="DE211" s="3321">
        <f t="shared" si="149"/>
        <v>0</v>
      </c>
      <c r="DF211" s="3321">
        <f t="shared" si="149"/>
        <v>0</v>
      </c>
      <c r="DG211" s="3321">
        <f t="shared" si="149"/>
        <v>0</v>
      </c>
      <c r="DH211" s="3321"/>
      <c r="DI211" s="885">
        <v>0</v>
      </c>
      <c r="DJ211" s="885">
        <v>0</v>
      </c>
      <c r="DK211" s="885">
        <v>0</v>
      </c>
      <c r="DL211" s="885">
        <v>0</v>
      </c>
      <c r="DM211" s="885">
        <v>0</v>
      </c>
      <c r="DP211" s="3321">
        <f t="shared" si="150"/>
        <v>0</v>
      </c>
      <c r="DQ211" s="3321">
        <f t="shared" si="150"/>
        <v>0</v>
      </c>
      <c r="DR211" s="3321">
        <f t="shared" si="150"/>
        <v>0</v>
      </c>
      <c r="DS211" s="3321">
        <f t="shared" si="150"/>
        <v>0</v>
      </c>
      <c r="DT211" s="3321">
        <f t="shared" si="150"/>
        <v>0</v>
      </c>
    </row>
    <row r="212" spans="1:124" ht="12" hidden="1" customHeight="1">
      <c r="A212" s="1170"/>
      <c r="B212" s="1532"/>
      <c r="C212" s="1987"/>
      <c r="D212" s="3385"/>
      <c r="E212" s="1524">
        <v>0</v>
      </c>
      <c r="F212" s="1525">
        <v>0</v>
      </c>
      <c r="G212" s="1525">
        <v>0</v>
      </c>
      <c r="H212" s="1525">
        <v>0</v>
      </c>
      <c r="I212" s="1525">
        <v>0</v>
      </c>
      <c r="J212" s="1525">
        <v>0</v>
      </c>
      <c r="K212" s="1525">
        <v>0</v>
      </c>
      <c r="L212" s="1525">
        <f t="shared" si="163"/>
        <v>0</v>
      </c>
      <c r="M212" s="1946"/>
      <c r="N212" s="1946"/>
      <c r="O212" s="1946"/>
      <c r="P212" s="1946"/>
      <c r="Q212" s="1946"/>
      <c r="R212" s="1946">
        <f t="shared" si="159"/>
        <v>0</v>
      </c>
      <c r="S212" s="1946"/>
      <c r="T212" s="1946">
        <f t="shared" si="164"/>
        <v>0</v>
      </c>
      <c r="U212" s="1951">
        <f t="shared" si="160"/>
        <v>0</v>
      </c>
      <c r="V212" s="891">
        <f t="shared" si="156"/>
        <v>0</v>
      </c>
      <c r="W212" s="891">
        <f t="shared" si="156"/>
        <v>0</v>
      </c>
      <c r="X212" s="891">
        <f t="shared" si="156"/>
        <v>0</v>
      </c>
      <c r="Y212" s="891">
        <f t="shared" si="156"/>
        <v>0</v>
      </c>
      <c r="Z212" s="891">
        <f t="shared" si="156"/>
        <v>0</v>
      </c>
      <c r="AA212" s="891">
        <f t="shared" si="156"/>
        <v>0</v>
      </c>
      <c r="AB212" s="1724">
        <f t="shared" si="165"/>
        <v>0</v>
      </c>
      <c r="AC212" s="1341"/>
      <c r="AD212" s="3357"/>
      <c r="AE212" s="3407">
        <v>0</v>
      </c>
      <c r="AF212" s="1724">
        <v>0</v>
      </c>
      <c r="AG212" s="3405">
        <v>0</v>
      </c>
      <c r="AH212" s="3405">
        <v>0</v>
      </c>
      <c r="AI212" s="3405">
        <v>0</v>
      </c>
      <c r="AJ212" s="3405">
        <v>0</v>
      </c>
      <c r="AK212" s="3405">
        <f t="shared" si="166"/>
        <v>0</v>
      </c>
      <c r="AL212" s="1529"/>
      <c r="AM212" s="1489"/>
      <c r="AN212" s="1529"/>
      <c r="AO212" s="1529"/>
      <c r="AP212" s="1529">
        <f t="shared" si="161"/>
        <v>0</v>
      </c>
      <c r="AQ212" s="1489"/>
      <c r="AR212" s="1489">
        <f t="shared" si="167"/>
        <v>0</v>
      </c>
      <c r="AS212" s="3408">
        <f t="shared" si="157"/>
        <v>0</v>
      </c>
      <c r="AT212" s="1724">
        <f t="shared" si="157"/>
        <v>0</v>
      </c>
      <c r="AU212" s="1724">
        <f t="shared" si="157"/>
        <v>0</v>
      </c>
      <c r="AV212" s="1724">
        <f t="shared" si="157"/>
        <v>0</v>
      </c>
      <c r="AW212" s="1724">
        <f t="shared" si="157"/>
        <v>0</v>
      </c>
      <c r="AX212" s="1724">
        <f t="shared" si="157"/>
        <v>0</v>
      </c>
      <c r="AY212" s="1724">
        <f t="shared" si="168"/>
        <v>0</v>
      </c>
      <c r="AZ212" s="2029">
        <f t="shared" si="169"/>
        <v>0</v>
      </c>
      <c r="BA212" s="3394"/>
      <c r="BB212" s="1524">
        <v>0</v>
      </c>
      <c r="BC212" s="1525">
        <v>0</v>
      </c>
      <c r="BD212" s="1525">
        <v>0</v>
      </c>
      <c r="BE212" s="1525">
        <v>0</v>
      </c>
      <c r="BF212" s="1526">
        <v>0</v>
      </c>
      <c r="BG212" s="1525">
        <f t="shared" si="170"/>
        <v>0</v>
      </c>
      <c r="BH212" s="1525"/>
      <c r="BI212" s="1525"/>
      <c r="BJ212" s="3246"/>
      <c r="BK212" s="891">
        <f t="shared" si="162"/>
        <v>0</v>
      </c>
      <c r="BL212" s="3246"/>
      <c r="BM212" s="3246">
        <f t="shared" si="171"/>
        <v>0</v>
      </c>
      <c r="BN212" s="1525">
        <f t="shared" si="158"/>
        <v>0</v>
      </c>
      <c r="BO212" s="1525">
        <f t="shared" si="158"/>
        <v>0</v>
      </c>
      <c r="BP212" s="1525">
        <f t="shared" si="158"/>
        <v>0</v>
      </c>
      <c r="BQ212" s="1525">
        <f t="shared" si="158"/>
        <v>0</v>
      </c>
      <c r="BR212" s="1525">
        <f t="shared" si="158"/>
        <v>0</v>
      </c>
      <c r="BS212" s="1525">
        <f t="shared" si="172"/>
        <v>0</v>
      </c>
      <c r="BT212" s="1341"/>
      <c r="BU212" s="1341"/>
      <c r="CD212" s="3319">
        <v>0</v>
      </c>
      <c r="CE212" s="3319">
        <v>0</v>
      </c>
      <c r="CF212" s="3319">
        <v>0</v>
      </c>
      <c r="CG212" s="3319">
        <v>0</v>
      </c>
      <c r="CH212" s="3319">
        <v>0</v>
      </c>
      <c r="CI212" s="3319">
        <v>0</v>
      </c>
      <c r="CJ212" s="3319">
        <v>0</v>
      </c>
      <c r="CK212" s="3320"/>
      <c r="CL212" s="3321">
        <f t="shared" si="137"/>
        <v>0</v>
      </c>
      <c r="CM212" s="3321">
        <f t="shared" si="137"/>
        <v>0</v>
      </c>
      <c r="CN212" s="3321">
        <f t="shared" si="137"/>
        <v>0</v>
      </c>
      <c r="CO212" s="3321">
        <f t="shared" si="136"/>
        <v>0</v>
      </c>
      <c r="CP212" s="3321">
        <f t="shared" si="136"/>
        <v>0</v>
      </c>
      <c r="CQ212" s="3321">
        <f t="shared" si="136"/>
        <v>0</v>
      </c>
      <c r="CR212" s="3321">
        <f t="shared" si="136"/>
        <v>0</v>
      </c>
      <c r="CS212" s="3321"/>
      <c r="CT212" s="885">
        <v>0</v>
      </c>
      <c r="CU212" s="885">
        <v>0</v>
      </c>
      <c r="CV212" s="885">
        <v>0</v>
      </c>
      <c r="CW212" s="885">
        <v>0</v>
      </c>
      <c r="CX212" s="885">
        <v>0</v>
      </c>
      <c r="CY212" s="885">
        <v>0</v>
      </c>
      <c r="DB212" s="3321">
        <f t="shared" si="149"/>
        <v>0</v>
      </c>
      <c r="DC212" s="3321">
        <f t="shared" si="149"/>
        <v>0</v>
      </c>
      <c r="DD212" s="3321">
        <f t="shared" si="149"/>
        <v>0</v>
      </c>
      <c r="DE212" s="3321">
        <f t="shared" si="149"/>
        <v>0</v>
      </c>
      <c r="DF212" s="3321">
        <f t="shared" si="149"/>
        <v>0</v>
      </c>
      <c r="DG212" s="3321">
        <f t="shared" si="149"/>
        <v>0</v>
      </c>
      <c r="DH212" s="3321"/>
      <c r="DI212" s="885">
        <v>0</v>
      </c>
      <c r="DJ212" s="885">
        <v>0</v>
      </c>
      <c r="DK212" s="885">
        <v>0</v>
      </c>
      <c r="DL212" s="885">
        <v>0</v>
      </c>
      <c r="DM212" s="885">
        <v>0</v>
      </c>
      <c r="DP212" s="3321">
        <f t="shared" si="150"/>
        <v>0</v>
      </c>
      <c r="DQ212" s="3321">
        <f t="shared" si="150"/>
        <v>0</v>
      </c>
      <c r="DR212" s="3321">
        <f t="shared" si="150"/>
        <v>0</v>
      </c>
      <c r="DS212" s="3321">
        <f t="shared" si="150"/>
        <v>0</v>
      </c>
      <c r="DT212" s="3321">
        <f t="shared" si="150"/>
        <v>0</v>
      </c>
    </row>
    <row r="213" spans="1:124" ht="12" hidden="1" customHeight="1">
      <c r="A213" s="1170"/>
      <c r="B213" s="1532"/>
      <c r="C213" s="1987"/>
      <c r="D213" s="3385"/>
      <c r="E213" s="1524">
        <v>0</v>
      </c>
      <c r="F213" s="1525">
        <v>0</v>
      </c>
      <c r="G213" s="1525">
        <v>0</v>
      </c>
      <c r="H213" s="1525">
        <v>0</v>
      </c>
      <c r="I213" s="1525">
        <v>0</v>
      </c>
      <c r="J213" s="1525">
        <v>0</v>
      </c>
      <c r="K213" s="1525">
        <v>0</v>
      </c>
      <c r="L213" s="1525">
        <f t="shared" si="163"/>
        <v>0</v>
      </c>
      <c r="M213" s="1946"/>
      <c r="N213" s="1946"/>
      <c r="O213" s="1946"/>
      <c r="P213" s="1946"/>
      <c r="Q213" s="1946"/>
      <c r="R213" s="1946">
        <f t="shared" si="159"/>
        <v>0</v>
      </c>
      <c r="S213" s="1946"/>
      <c r="T213" s="1946">
        <f t="shared" si="164"/>
        <v>0</v>
      </c>
      <c r="U213" s="1951">
        <f t="shared" si="160"/>
        <v>0</v>
      </c>
      <c r="V213" s="891">
        <f t="shared" si="156"/>
        <v>0</v>
      </c>
      <c r="W213" s="891">
        <f t="shared" si="156"/>
        <v>0</v>
      </c>
      <c r="X213" s="891">
        <f t="shared" si="156"/>
        <v>0</v>
      </c>
      <c r="Y213" s="891">
        <f t="shared" si="156"/>
        <v>0</v>
      </c>
      <c r="Z213" s="891">
        <f t="shared" si="156"/>
        <v>0</v>
      </c>
      <c r="AA213" s="891">
        <f t="shared" si="156"/>
        <v>0</v>
      </c>
      <c r="AB213" s="1724">
        <f t="shared" si="165"/>
        <v>0</v>
      </c>
      <c r="AC213" s="1341"/>
      <c r="AD213" s="3357"/>
      <c r="AE213" s="3407">
        <v>0</v>
      </c>
      <c r="AF213" s="1724">
        <v>0</v>
      </c>
      <c r="AG213" s="3405">
        <v>0</v>
      </c>
      <c r="AH213" s="3405">
        <v>0</v>
      </c>
      <c r="AI213" s="3405">
        <v>0</v>
      </c>
      <c r="AJ213" s="3405">
        <v>0</v>
      </c>
      <c r="AK213" s="3405">
        <f t="shared" si="166"/>
        <v>0</v>
      </c>
      <c r="AL213" s="1529"/>
      <c r="AM213" s="1489"/>
      <c r="AN213" s="1529"/>
      <c r="AO213" s="1529"/>
      <c r="AP213" s="1529">
        <f t="shared" si="161"/>
        <v>0</v>
      </c>
      <c r="AQ213" s="1489"/>
      <c r="AR213" s="1489">
        <f t="shared" si="167"/>
        <v>0</v>
      </c>
      <c r="AS213" s="3408">
        <f t="shared" si="157"/>
        <v>0</v>
      </c>
      <c r="AT213" s="1724">
        <f t="shared" si="157"/>
        <v>0</v>
      </c>
      <c r="AU213" s="1724">
        <f t="shared" si="157"/>
        <v>0</v>
      </c>
      <c r="AV213" s="1724">
        <f t="shared" si="157"/>
        <v>0</v>
      </c>
      <c r="AW213" s="1724">
        <f t="shared" si="157"/>
        <v>0</v>
      </c>
      <c r="AX213" s="1724">
        <f t="shared" si="157"/>
        <v>0</v>
      </c>
      <c r="AY213" s="1724">
        <f t="shared" si="168"/>
        <v>0</v>
      </c>
      <c r="AZ213" s="2029">
        <f t="shared" si="169"/>
        <v>0</v>
      </c>
      <c r="BA213" s="3394"/>
      <c r="BB213" s="1524">
        <v>0</v>
      </c>
      <c r="BC213" s="1525">
        <v>0</v>
      </c>
      <c r="BD213" s="1525">
        <v>0</v>
      </c>
      <c r="BE213" s="1525">
        <v>0</v>
      </c>
      <c r="BF213" s="1526">
        <v>0</v>
      </c>
      <c r="BG213" s="1525">
        <f t="shared" si="170"/>
        <v>0</v>
      </c>
      <c r="BH213" s="1525"/>
      <c r="BI213" s="1525"/>
      <c r="BJ213" s="3246"/>
      <c r="BK213" s="891">
        <f t="shared" si="162"/>
        <v>0</v>
      </c>
      <c r="BL213" s="3246"/>
      <c r="BM213" s="3246">
        <f t="shared" si="171"/>
        <v>0</v>
      </c>
      <c r="BN213" s="1525">
        <f t="shared" si="158"/>
        <v>0</v>
      </c>
      <c r="BO213" s="1525">
        <f t="shared" si="158"/>
        <v>0</v>
      </c>
      <c r="BP213" s="1525">
        <f t="shared" si="158"/>
        <v>0</v>
      </c>
      <c r="BQ213" s="1525">
        <f t="shared" si="158"/>
        <v>0</v>
      </c>
      <c r="BR213" s="1525">
        <f t="shared" si="158"/>
        <v>0</v>
      </c>
      <c r="BS213" s="1525">
        <f t="shared" si="172"/>
        <v>0</v>
      </c>
      <c r="BT213" s="1341"/>
      <c r="BU213" s="1341"/>
      <c r="CD213" s="3319">
        <v>0</v>
      </c>
      <c r="CE213" s="3319">
        <v>0</v>
      </c>
      <c r="CF213" s="3319">
        <v>0</v>
      </c>
      <c r="CG213" s="3319">
        <v>0</v>
      </c>
      <c r="CH213" s="3319">
        <v>0</v>
      </c>
      <c r="CI213" s="3319">
        <v>0</v>
      </c>
      <c r="CJ213" s="3319">
        <v>0</v>
      </c>
      <c r="CK213" s="3320"/>
      <c r="CL213" s="3321">
        <f t="shared" si="137"/>
        <v>0</v>
      </c>
      <c r="CM213" s="3321">
        <f t="shared" si="137"/>
        <v>0</v>
      </c>
      <c r="CN213" s="3321">
        <f t="shared" si="137"/>
        <v>0</v>
      </c>
      <c r="CO213" s="3321">
        <f t="shared" si="136"/>
        <v>0</v>
      </c>
      <c r="CP213" s="3321">
        <f t="shared" si="136"/>
        <v>0</v>
      </c>
      <c r="CQ213" s="3321">
        <f t="shared" si="136"/>
        <v>0</v>
      </c>
      <c r="CR213" s="3321">
        <f t="shared" si="136"/>
        <v>0</v>
      </c>
      <c r="CS213" s="3321"/>
      <c r="CT213" s="885">
        <v>0</v>
      </c>
      <c r="CU213" s="885">
        <v>0</v>
      </c>
      <c r="CV213" s="885">
        <v>0</v>
      </c>
      <c r="CW213" s="885">
        <v>0</v>
      </c>
      <c r="CX213" s="885">
        <v>0</v>
      </c>
      <c r="CY213" s="885">
        <v>0</v>
      </c>
      <c r="DB213" s="3321">
        <f t="shared" si="149"/>
        <v>0</v>
      </c>
      <c r="DC213" s="3321">
        <f t="shared" si="149"/>
        <v>0</v>
      </c>
      <c r="DD213" s="3321">
        <f t="shared" si="149"/>
        <v>0</v>
      </c>
      <c r="DE213" s="3321">
        <f t="shared" si="149"/>
        <v>0</v>
      </c>
      <c r="DF213" s="3321">
        <f t="shared" si="149"/>
        <v>0</v>
      </c>
      <c r="DG213" s="3321">
        <f t="shared" si="149"/>
        <v>0</v>
      </c>
      <c r="DH213" s="3321"/>
      <c r="DI213" s="885">
        <v>0</v>
      </c>
      <c r="DJ213" s="885">
        <v>0</v>
      </c>
      <c r="DK213" s="885">
        <v>0</v>
      </c>
      <c r="DL213" s="885">
        <v>0</v>
      </c>
      <c r="DM213" s="885">
        <v>0</v>
      </c>
      <c r="DP213" s="3321">
        <f t="shared" si="150"/>
        <v>0</v>
      </c>
      <c r="DQ213" s="3321">
        <f t="shared" si="150"/>
        <v>0</v>
      </c>
      <c r="DR213" s="3321">
        <f t="shared" si="150"/>
        <v>0</v>
      </c>
      <c r="DS213" s="3321">
        <f t="shared" si="150"/>
        <v>0</v>
      </c>
      <c r="DT213" s="3321">
        <f t="shared" si="150"/>
        <v>0</v>
      </c>
    </row>
    <row r="214" spans="1:124" ht="12" hidden="1" customHeight="1">
      <c r="A214" s="1170"/>
      <c r="B214" s="1532"/>
      <c r="C214" s="1987"/>
      <c r="D214" s="3385"/>
      <c r="E214" s="1524">
        <v>0</v>
      </c>
      <c r="F214" s="1525">
        <v>0</v>
      </c>
      <c r="G214" s="1525">
        <v>0</v>
      </c>
      <c r="H214" s="1525">
        <v>0</v>
      </c>
      <c r="I214" s="1525">
        <v>0</v>
      </c>
      <c r="J214" s="1525">
        <v>0</v>
      </c>
      <c r="K214" s="1525">
        <v>0</v>
      </c>
      <c r="L214" s="1525">
        <f t="shared" si="163"/>
        <v>0</v>
      </c>
      <c r="M214" s="1946"/>
      <c r="N214" s="1946"/>
      <c r="O214" s="1946"/>
      <c r="P214" s="1946"/>
      <c r="Q214" s="1946"/>
      <c r="R214" s="1946">
        <f t="shared" si="159"/>
        <v>0</v>
      </c>
      <c r="S214" s="1946"/>
      <c r="T214" s="1946">
        <f t="shared" si="164"/>
        <v>0</v>
      </c>
      <c r="U214" s="1951">
        <f t="shared" si="160"/>
        <v>0</v>
      </c>
      <c r="V214" s="891">
        <f t="shared" si="156"/>
        <v>0</v>
      </c>
      <c r="W214" s="891">
        <f t="shared" si="156"/>
        <v>0</v>
      </c>
      <c r="X214" s="891">
        <f t="shared" si="156"/>
        <v>0</v>
      </c>
      <c r="Y214" s="891">
        <f t="shared" si="156"/>
        <v>0</v>
      </c>
      <c r="Z214" s="891">
        <f t="shared" si="156"/>
        <v>0</v>
      </c>
      <c r="AA214" s="891">
        <f t="shared" si="156"/>
        <v>0</v>
      </c>
      <c r="AB214" s="1724">
        <f t="shared" si="165"/>
        <v>0</v>
      </c>
      <c r="AC214" s="1341"/>
      <c r="AD214" s="3357"/>
      <c r="AE214" s="3407">
        <v>0</v>
      </c>
      <c r="AF214" s="1724">
        <v>0</v>
      </c>
      <c r="AG214" s="3405">
        <v>0</v>
      </c>
      <c r="AH214" s="3405">
        <v>0</v>
      </c>
      <c r="AI214" s="3405">
        <v>0</v>
      </c>
      <c r="AJ214" s="3405">
        <v>0</v>
      </c>
      <c r="AK214" s="3405">
        <f t="shared" si="166"/>
        <v>0</v>
      </c>
      <c r="AL214" s="1529"/>
      <c r="AM214" s="1489"/>
      <c r="AN214" s="1529"/>
      <c r="AO214" s="1529"/>
      <c r="AP214" s="1529">
        <f t="shared" si="161"/>
        <v>0</v>
      </c>
      <c r="AQ214" s="1489"/>
      <c r="AR214" s="1489">
        <f t="shared" si="167"/>
        <v>0</v>
      </c>
      <c r="AS214" s="3408">
        <f t="shared" si="157"/>
        <v>0</v>
      </c>
      <c r="AT214" s="1724">
        <f t="shared" si="157"/>
        <v>0</v>
      </c>
      <c r="AU214" s="1724">
        <f t="shared" si="157"/>
        <v>0</v>
      </c>
      <c r="AV214" s="1724">
        <f t="shared" si="157"/>
        <v>0</v>
      </c>
      <c r="AW214" s="1724">
        <f t="shared" si="157"/>
        <v>0</v>
      </c>
      <c r="AX214" s="1724">
        <f t="shared" si="157"/>
        <v>0</v>
      </c>
      <c r="AY214" s="1724">
        <f t="shared" si="168"/>
        <v>0</v>
      </c>
      <c r="AZ214" s="2029">
        <f t="shared" si="169"/>
        <v>0</v>
      </c>
      <c r="BA214" s="3394"/>
      <c r="BB214" s="1524">
        <v>0</v>
      </c>
      <c r="BC214" s="1525">
        <v>0</v>
      </c>
      <c r="BD214" s="1525">
        <v>0</v>
      </c>
      <c r="BE214" s="1525">
        <v>0</v>
      </c>
      <c r="BF214" s="1526">
        <v>0</v>
      </c>
      <c r="BG214" s="1525">
        <f t="shared" si="170"/>
        <v>0</v>
      </c>
      <c r="BH214" s="1525"/>
      <c r="BI214" s="1525"/>
      <c r="BJ214" s="3246"/>
      <c r="BK214" s="891">
        <f t="shared" si="162"/>
        <v>0</v>
      </c>
      <c r="BL214" s="3246"/>
      <c r="BM214" s="3246">
        <f t="shared" si="171"/>
        <v>0</v>
      </c>
      <c r="BN214" s="1525">
        <f t="shared" si="158"/>
        <v>0</v>
      </c>
      <c r="BO214" s="1525">
        <f t="shared" si="158"/>
        <v>0</v>
      </c>
      <c r="BP214" s="1525">
        <f t="shared" si="158"/>
        <v>0</v>
      </c>
      <c r="BQ214" s="1525">
        <f t="shared" si="158"/>
        <v>0</v>
      </c>
      <c r="BR214" s="1525">
        <f t="shared" si="158"/>
        <v>0</v>
      </c>
      <c r="BS214" s="1525">
        <f t="shared" si="172"/>
        <v>0</v>
      </c>
      <c r="BT214" s="1341"/>
      <c r="BU214" s="1341"/>
      <c r="CD214" s="3319">
        <v>0</v>
      </c>
      <c r="CE214" s="3319">
        <v>0</v>
      </c>
      <c r="CF214" s="3319">
        <v>0</v>
      </c>
      <c r="CG214" s="3319">
        <v>0</v>
      </c>
      <c r="CH214" s="3319">
        <v>0</v>
      </c>
      <c r="CI214" s="3319">
        <v>0</v>
      </c>
      <c r="CJ214" s="3319">
        <v>0</v>
      </c>
      <c r="CK214" s="3320"/>
      <c r="CL214" s="3321">
        <f t="shared" si="137"/>
        <v>0</v>
      </c>
      <c r="CM214" s="3321">
        <f t="shared" si="137"/>
        <v>0</v>
      </c>
      <c r="CN214" s="3321">
        <f t="shared" si="137"/>
        <v>0</v>
      </c>
      <c r="CO214" s="3321">
        <f t="shared" si="136"/>
        <v>0</v>
      </c>
      <c r="CP214" s="3321">
        <f t="shared" si="136"/>
        <v>0</v>
      </c>
      <c r="CQ214" s="3321">
        <f t="shared" si="136"/>
        <v>0</v>
      </c>
      <c r="CR214" s="3321">
        <f t="shared" si="136"/>
        <v>0</v>
      </c>
      <c r="CS214" s="3321"/>
      <c r="CT214" s="885">
        <v>0</v>
      </c>
      <c r="CU214" s="885">
        <v>0</v>
      </c>
      <c r="CV214" s="885">
        <v>0</v>
      </c>
      <c r="CW214" s="885">
        <v>0</v>
      </c>
      <c r="CX214" s="885">
        <v>0</v>
      </c>
      <c r="CY214" s="885">
        <v>0</v>
      </c>
      <c r="DB214" s="3321">
        <f t="shared" si="149"/>
        <v>0</v>
      </c>
      <c r="DC214" s="3321">
        <f t="shared" si="149"/>
        <v>0</v>
      </c>
      <c r="DD214" s="3321">
        <f t="shared" si="149"/>
        <v>0</v>
      </c>
      <c r="DE214" s="3321">
        <f t="shared" si="149"/>
        <v>0</v>
      </c>
      <c r="DF214" s="3321">
        <f t="shared" si="149"/>
        <v>0</v>
      </c>
      <c r="DG214" s="3321">
        <f t="shared" si="149"/>
        <v>0</v>
      </c>
      <c r="DH214" s="3321"/>
      <c r="DI214" s="885">
        <v>0</v>
      </c>
      <c r="DJ214" s="885">
        <v>0</v>
      </c>
      <c r="DK214" s="885">
        <v>0</v>
      </c>
      <c r="DL214" s="885">
        <v>0</v>
      </c>
      <c r="DM214" s="885">
        <v>0</v>
      </c>
      <c r="DP214" s="3321">
        <f t="shared" si="150"/>
        <v>0</v>
      </c>
      <c r="DQ214" s="3321">
        <f t="shared" si="150"/>
        <v>0</v>
      </c>
      <c r="DR214" s="3321">
        <f t="shared" si="150"/>
        <v>0</v>
      </c>
      <c r="DS214" s="3321">
        <f t="shared" si="150"/>
        <v>0</v>
      </c>
      <c r="DT214" s="3321">
        <f t="shared" si="150"/>
        <v>0</v>
      </c>
    </row>
    <row r="215" spans="1:124" ht="12" hidden="1" customHeight="1">
      <c r="A215" s="1170"/>
      <c r="B215" s="1532"/>
      <c r="C215" s="1987"/>
      <c r="D215" s="3385"/>
      <c r="E215" s="1524">
        <v>0</v>
      </c>
      <c r="F215" s="1525">
        <v>0</v>
      </c>
      <c r="G215" s="1525">
        <v>0</v>
      </c>
      <c r="H215" s="1525">
        <v>0</v>
      </c>
      <c r="I215" s="1525">
        <v>0</v>
      </c>
      <c r="J215" s="1525">
        <v>0</v>
      </c>
      <c r="K215" s="1525">
        <v>0</v>
      </c>
      <c r="L215" s="1525">
        <f t="shared" si="163"/>
        <v>0</v>
      </c>
      <c r="M215" s="1946"/>
      <c r="N215" s="1946"/>
      <c r="O215" s="1946"/>
      <c r="P215" s="1946"/>
      <c r="Q215" s="1946"/>
      <c r="R215" s="1946">
        <f t="shared" si="159"/>
        <v>0</v>
      </c>
      <c r="S215" s="1946"/>
      <c r="T215" s="1946">
        <f t="shared" si="164"/>
        <v>0</v>
      </c>
      <c r="U215" s="1951">
        <f t="shared" si="160"/>
        <v>0</v>
      </c>
      <c r="V215" s="891">
        <f t="shared" si="156"/>
        <v>0</v>
      </c>
      <c r="W215" s="891">
        <f t="shared" si="156"/>
        <v>0</v>
      </c>
      <c r="X215" s="891">
        <f t="shared" si="156"/>
        <v>0</v>
      </c>
      <c r="Y215" s="891">
        <f t="shared" si="156"/>
        <v>0</v>
      </c>
      <c r="Z215" s="891">
        <f t="shared" si="156"/>
        <v>0</v>
      </c>
      <c r="AA215" s="891">
        <f t="shared" si="156"/>
        <v>0</v>
      </c>
      <c r="AB215" s="1724">
        <f t="shared" si="165"/>
        <v>0</v>
      </c>
      <c r="AC215" s="1341"/>
      <c r="AD215" s="3357"/>
      <c r="AE215" s="3407">
        <v>0</v>
      </c>
      <c r="AF215" s="1724">
        <v>0</v>
      </c>
      <c r="AG215" s="3405">
        <v>0</v>
      </c>
      <c r="AH215" s="3405">
        <v>0</v>
      </c>
      <c r="AI215" s="3405">
        <v>0</v>
      </c>
      <c r="AJ215" s="3405">
        <v>0</v>
      </c>
      <c r="AK215" s="3405">
        <f t="shared" si="166"/>
        <v>0</v>
      </c>
      <c r="AL215" s="1529"/>
      <c r="AM215" s="1489"/>
      <c r="AN215" s="1529"/>
      <c r="AO215" s="1529"/>
      <c r="AP215" s="1529">
        <f t="shared" si="161"/>
        <v>0</v>
      </c>
      <c r="AQ215" s="1489"/>
      <c r="AR215" s="1489">
        <f t="shared" si="167"/>
        <v>0</v>
      </c>
      <c r="AS215" s="3408">
        <f t="shared" si="157"/>
        <v>0</v>
      </c>
      <c r="AT215" s="1724">
        <f t="shared" si="157"/>
        <v>0</v>
      </c>
      <c r="AU215" s="1724">
        <f t="shared" si="157"/>
        <v>0</v>
      </c>
      <c r="AV215" s="1724">
        <f t="shared" si="157"/>
        <v>0</v>
      </c>
      <c r="AW215" s="1724">
        <f t="shared" si="157"/>
        <v>0</v>
      </c>
      <c r="AX215" s="1724">
        <f t="shared" si="157"/>
        <v>0</v>
      </c>
      <c r="AY215" s="1724">
        <f t="shared" si="168"/>
        <v>0</v>
      </c>
      <c r="AZ215" s="2029">
        <f t="shared" si="169"/>
        <v>0</v>
      </c>
      <c r="BA215" s="3394"/>
      <c r="BB215" s="1524">
        <v>0</v>
      </c>
      <c r="BC215" s="1525">
        <v>0</v>
      </c>
      <c r="BD215" s="1525">
        <v>0</v>
      </c>
      <c r="BE215" s="1525">
        <v>0</v>
      </c>
      <c r="BF215" s="1526">
        <v>0</v>
      </c>
      <c r="BG215" s="1525">
        <f t="shared" si="170"/>
        <v>0</v>
      </c>
      <c r="BH215" s="1525"/>
      <c r="BI215" s="1525"/>
      <c r="BJ215" s="3246"/>
      <c r="BK215" s="891">
        <f t="shared" si="162"/>
        <v>0</v>
      </c>
      <c r="BL215" s="3246"/>
      <c r="BM215" s="3246">
        <f t="shared" si="171"/>
        <v>0</v>
      </c>
      <c r="BN215" s="1525">
        <f t="shared" si="158"/>
        <v>0</v>
      </c>
      <c r="BO215" s="1525">
        <f t="shared" si="158"/>
        <v>0</v>
      </c>
      <c r="BP215" s="1525">
        <f t="shared" si="158"/>
        <v>0</v>
      </c>
      <c r="BQ215" s="1525">
        <f t="shared" si="158"/>
        <v>0</v>
      </c>
      <c r="BR215" s="1525">
        <f t="shared" si="158"/>
        <v>0</v>
      </c>
      <c r="BS215" s="1525">
        <f t="shared" si="172"/>
        <v>0</v>
      </c>
      <c r="BT215" s="1341"/>
      <c r="BU215" s="1341"/>
      <c r="CD215" s="3319">
        <v>0</v>
      </c>
      <c r="CE215" s="3319">
        <v>0</v>
      </c>
      <c r="CF215" s="3319">
        <v>0</v>
      </c>
      <c r="CG215" s="3319">
        <v>0</v>
      </c>
      <c r="CH215" s="3319">
        <v>0</v>
      </c>
      <c r="CI215" s="3319">
        <v>0</v>
      </c>
      <c r="CJ215" s="3319">
        <v>0</v>
      </c>
      <c r="CK215" s="3320"/>
      <c r="CL215" s="3321">
        <f t="shared" si="137"/>
        <v>0</v>
      </c>
      <c r="CM215" s="3321">
        <f t="shared" si="137"/>
        <v>0</v>
      </c>
      <c r="CN215" s="3321">
        <f t="shared" si="137"/>
        <v>0</v>
      </c>
      <c r="CO215" s="3321">
        <f t="shared" si="136"/>
        <v>0</v>
      </c>
      <c r="CP215" s="3321">
        <f t="shared" si="136"/>
        <v>0</v>
      </c>
      <c r="CQ215" s="3321">
        <f t="shared" si="136"/>
        <v>0</v>
      </c>
      <c r="CR215" s="3321">
        <f t="shared" si="136"/>
        <v>0</v>
      </c>
      <c r="CS215" s="3321"/>
      <c r="CT215" s="885">
        <v>0</v>
      </c>
      <c r="CU215" s="885">
        <v>0</v>
      </c>
      <c r="CV215" s="885">
        <v>0</v>
      </c>
      <c r="CW215" s="885">
        <v>0</v>
      </c>
      <c r="CX215" s="885">
        <v>0</v>
      </c>
      <c r="CY215" s="885">
        <v>0</v>
      </c>
      <c r="DB215" s="3321">
        <f t="shared" si="149"/>
        <v>0</v>
      </c>
      <c r="DC215" s="3321">
        <f t="shared" si="149"/>
        <v>0</v>
      </c>
      <c r="DD215" s="3321">
        <f t="shared" si="149"/>
        <v>0</v>
      </c>
      <c r="DE215" s="3321">
        <f t="shared" si="149"/>
        <v>0</v>
      </c>
      <c r="DF215" s="3321">
        <f t="shared" si="149"/>
        <v>0</v>
      </c>
      <c r="DG215" s="3321">
        <f t="shared" si="149"/>
        <v>0</v>
      </c>
      <c r="DH215" s="3321"/>
      <c r="DI215" s="885">
        <v>0</v>
      </c>
      <c r="DJ215" s="885">
        <v>0</v>
      </c>
      <c r="DK215" s="885">
        <v>0</v>
      </c>
      <c r="DL215" s="885">
        <v>0</v>
      </c>
      <c r="DM215" s="885">
        <v>0</v>
      </c>
      <c r="DP215" s="3321">
        <f t="shared" si="150"/>
        <v>0</v>
      </c>
      <c r="DQ215" s="3321">
        <f t="shared" si="150"/>
        <v>0</v>
      </c>
      <c r="DR215" s="3321">
        <f t="shared" si="150"/>
        <v>0</v>
      </c>
      <c r="DS215" s="3321">
        <f t="shared" si="150"/>
        <v>0</v>
      </c>
      <c r="DT215" s="3321">
        <f t="shared" si="150"/>
        <v>0</v>
      </c>
    </row>
    <row r="216" spans="1:124" ht="12" hidden="1" customHeight="1">
      <c r="A216" s="1170"/>
      <c r="B216" s="1532"/>
      <c r="C216" s="1987"/>
      <c r="D216" s="3385"/>
      <c r="E216" s="1524">
        <v>0</v>
      </c>
      <c r="F216" s="1525">
        <v>0</v>
      </c>
      <c r="G216" s="1525">
        <v>0</v>
      </c>
      <c r="H216" s="1525">
        <v>0</v>
      </c>
      <c r="I216" s="1525">
        <v>0</v>
      </c>
      <c r="J216" s="1525">
        <v>0</v>
      </c>
      <c r="K216" s="1525">
        <v>0</v>
      </c>
      <c r="L216" s="1525">
        <f t="shared" si="163"/>
        <v>0</v>
      </c>
      <c r="M216" s="1946"/>
      <c r="N216" s="1946"/>
      <c r="O216" s="1946"/>
      <c r="P216" s="1946"/>
      <c r="Q216" s="1946"/>
      <c r="R216" s="1946">
        <f t="shared" si="159"/>
        <v>0</v>
      </c>
      <c r="S216" s="1946"/>
      <c r="T216" s="1946">
        <f t="shared" si="164"/>
        <v>0</v>
      </c>
      <c r="U216" s="1951">
        <f t="shared" si="160"/>
        <v>0</v>
      </c>
      <c r="V216" s="891">
        <f t="shared" si="156"/>
        <v>0</v>
      </c>
      <c r="W216" s="891">
        <f t="shared" si="156"/>
        <v>0</v>
      </c>
      <c r="X216" s="891">
        <f t="shared" si="156"/>
        <v>0</v>
      </c>
      <c r="Y216" s="891">
        <f t="shared" si="156"/>
        <v>0</v>
      </c>
      <c r="Z216" s="891">
        <f t="shared" si="156"/>
        <v>0</v>
      </c>
      <c r="AA216" s="891">
        <f t="shared" si="156"/>
        <v>0</v>
      </c>
      <c r="AB216" s="1724">
        <f t="shared" si="165"/>
        <v>0</v>
      </c>
      <c r="AC216" s="1341"/>
      <c r="AD216" s="3357"/>
      <c r="AE216" s="3407">
        <v>0</v>
      </c>
      <c r="AF216" s="1724">
        <v>0</v>
      </c>
      <c r="AG216" s="3405">
        <v>0</v>
      </c>
      <c r="AH216" s="3405">
        <v>0</v>
      </c>
      <c r="AI216" s="3405">
        <v>0</v>
      </c>
      <c r="AJ216" s="3405">
        <v>0</v>
      </c>
      <c r="AK216" s="3405">
        <f t="shared" si="166"/>
        <v>0</v>
      </c>
      <c r="AL216" s="1529"/>
      <c r="AM216" s="1489"/>
      <c r="AN216" s="1529"/>
      <c r="AO216" s="1529"/>
      <c r="AP216" s="1529">
        <f t="shared" si="161"/>
        <v>0</v>
      </c>
      <c r="AQ216" s="1489"/>
      <c r="AR216" s="1489">
        <f t="shared" si="167"/>
        <v>0</v>
      </c>
      <c r="AS216" s="3408">
        <f t="shared" si="157"/>
        <v>0</v>
      </c>
      <c r="AT216" s="1724">
        <f t="shared" si="157"/>
        <v>0</v>
      </c>
      <c r="AU216" s="1724">
        <f t="shared" si="157"/>
        <v>0</v>
      </c>
      <c r="AV216" s="1724">
        <f t="shared" si="157"/>
        <v>0</v>
      </c>
      <c r="AW216" s="1724">
        <f t="shared" si="157"/>
        <v>0</v>
      </c>
      <c r="AX216" s="1724">
        <f t="shared" si="157"/>
        <v>0</v>
      </c>
      <c r="AY216" s="1724">
        <f t="shared" si="168"/>
        <v>0</v>
      </c>
      <c r="AZ216" s="2029">
        <f t="shared" si="169"/>
        <v>0</v>
      </c>
      <c r="BA216" s="3394"/>
      <c r="BB216" s="1524">
        <v>0</v>
      </c>
      <c r="BC216" s="1525">
        <v>0</v>
      </c>
      <c r="BD216" s="1525">
        <v>0</v>
      </c>
      <c r="BE216" s="1525">
        <v>0</v>
      </c>
      <c r="BF216" s="1526">
        <v>0</v>
      </c>
      <c r="BG216" s="1525">
        <f t="shared" si="170"/>
        <v>0</v>
      </c>
      <c r="BH216" s="1525"/>
      <c r="BI216" s="1525"/>
      <c r="BJ216" s="3246"/>
      <c r="BK216" s="891">
        <f t="shared" si="162"/>
        <v>0</v>
      </c>
      <c r="BL216" s="3246"/>
      <c r="BM216" s="3246">
        <f t="shared" si="171"/>
        <v>0</v>
      </c>
      <c r="BN216" s="1525">
        <f t="shared" si="158"/>
        <v>0</v>
      </c>
      <c r="BO216" s="1525">
        <f t="shared" si="158"/>
        <v>0</v>
      </c>
      <c r="BP216" s="1525">
        <f t="shared" si="158"/>
        <v>0</v>
      </c>
      <c r="BQ216" s="1525">
        <f t="shared" si="158"/>
        <v>0</v>
      </c>
      <c r="BR216" s="1525">
        <f t="shared" si="158"/>
        <v>0</v>
      </c>
      <c r="BS216" s="1525">
        <f t="shared" si="172"/>
        <v>0</v>
      </c>
      <c r="BT216" s="1341"/>
      <c r="BU216" s="1341"/>
      <c r="CD216" s="3319">
        <v>0</v>
      </c>
      <c r="CE216" s="3319">
        <v>0</v>
      </c>
      <c r="CF216" s="3319">
        <v>0</v>
      </c>
      <c r="CG216" s="3319">
        <v>0</v>
      </c>
      <c r="CH216" s="3319">
        <v>0</v>
      </c>
      <c r="CI216" s="3319">
        <v>0</v>
      </c>
      <c r="CJ216" s="3319">
        <v>0</v>
      </c>
      <c r="CK216" s="3320"/>
      <c r="CL216" s="3321">
        <f t="shared" si="137"/>
        <v>0</v>
      </c>
      <c r="CM216" s="3321">
        <f t="shared" si="137"/>
        <v>0</v>
      </c>
      <c r="CN216" s="3321">
        <f t="shared" si="137"/>
        <v>0</v>
      </c>
      <c r="CO216" s="3321">
        <f t="shared" si="136"/>
        <v>0</v>
      </c>
      <c r="CP216" s="3321">
        <f t="shared" si="136"/>
        <v>0</v>
      </c>
      <c r="CQ216" s="3321">
        <f t="shared" si="136"/>
        <v>0</v>
      </c>
      <c r="CR216" s="3321">
        <f t="shared" si="136"/>
        <v>0</v>
      </c>
      <c r="CS216" s="3321"/>
      <c r="CT216" s="885">
        <v>0</v>
      </c>
      <c r="CU216" s="885">
        <v>0</v>
      </c>
      <c r="CV216" s="885">
        <v>0</v>
      </c>
      <c r="CW216" s="885">
        <v>0</v>
      </c>
      <c r="CX216" s="885">
        <v>0</v>
      </c>
      <c r="CY216" s="885">
        <v>0</v>
      </c>
      <c r="DB216" s="3321">
        <f t="shared" si="149"/>
        <v>0</v>
      </c>
      <c r="DC216" s="3321">
        <f t="shared" si="149"/>
        <v>0</v>
      </c>
      <c r="DD216" s="3321">
        <f t="shared" si="149"/>
        <v>0</v>
      </c>
      <c r="DE216" s="3321">
        <f t="shared" si="149"/>
        <v>0</v>
      </c>
      <c r="DF216" s="3321">
        <f t="shared" si="149"/>
        <v>0</v>
      </c>
      <c r="DG216" s="3321">
        <f t="shared" si="149"/>
        <v>0</v>
      </c>
      <c r="DH216" s="3321"/>
      <c r="DI216" s="885">
        <v>0</v>
      </c>
      <c r="DJ216" s="885">
        <v>0</v>
      </c>
      <c r="DK216" s="885">
        <v>0</v>
      </c>
      <c r="DL216" s="885">
        <v>0</v>
      </c>
      <c r="DM216" s="885">
        <v>0</v>
      </c>
      <c r="DP216" s="3321">
        <f t="shared" si="150"/>
        <v>0</v>
      </c>
      <c r="DQ216" s="3321">
        <f t="shared" si="150"/>
        <v>0</v>
      </c>
      <c r="DR216" s="3321">
        <f t="shared" si="150"/>
        <v>0</v>
      </c>
      <c r="DS216" s="3321">
        <f t="shared" si="150"/>
        <v>0</v>
      </c>
      <c r="DT216" s="3321">
        <f t="shared" si="150"/>
        <v>0</v>
      </c>
    </row>
    <row r="217" spans="1:124" ht="12" hidden="1" customHeight="1">
      <c r="A217" s="1170"/>
      <c r="B217" s="1532"/>
      <c r="C217" s="1987"/>
      <c r="D217" s="3385"/>
      <c r="E217" s="1524">
        <v>0</v>
      </c>
      <c r="F217" s="1525">
        <v>0</v>
      </c>
      <c r="G217" s="1525">
        <v>0</v>
      </c>
      <c r="H217" s="1525">
        <v>0</v>
      </c>
      <c r="I217" s="1525">
        <v>0</v>
      </c>
      <c r="J217" s="1525">
        <v>0</v>
      </c>
      <c r="K217" s="1525">
        <v>0</v>
      </c>
      <c r="L217" s="1525">
        <f t="shared" si="163"/>
        <v>0</v>
      </c>
      <c r="M217" s="1946"/>
      <c r="N217" s="1946"/>
      <c r="O217" s="1946"/>
      <c r="P217" s="1946"/>
      <c r="Q217" s="1946"/>
      <c r="R217" s="1946">
        <f t="shared" si="159"/>
        <v>0</v>
      </c>
      <c r="S217" s="1946"/>
      <c r="T217" s="1946">
        <f t="shared" si="164"/>
        <v>0</v>
      </c>
      <c r="U217" s="1951">
        <f t="shared" si="160"/>
        <v>0</v>
      </c>
      <c r="V217" s="891">
        <f t="shared" si="156"/>
        <v>0</v>
      </c>
      <c r="W217" s="891">
        <f t="shared" si="156"/>
        <v>0</v>
      </c>
      <c r="X217" s="891">
        <f t="shared" si="156"/>
        <v>0</v>
      </c>
      <c r="Y217" s="891">
        <f t="shared" si="156"/>
        <v>0</v>
      </c>
      <c r="Z217" s="891">
        <f t="shared" si="156"/>
        <v>0</v>
      </c>
      <c r="AA217" s="891">
        <f t="shared" si="156"/>
        <v>0</v>
      </c>
      <c r="AB217" s="1724">
        <f t="shared" si="165"/>
        <v>0</v>
      </c>
      <c r="AC217" s="1341"/>
      <c r="AD217" s="3357"/>
      <c r="AE217" s="3407">
        <v>0</v>
      </c>
      <c r="AF217" s="1724">
        <v>0</v>
      </c>
      <c r="AG217" s="3405">
        <v>0</v>
      </c>
      <c r="AH217" s="3405">
        <v>0</v>
      </c>
      <c r="AI217" s="3405">
        <v>0</v>
      </c>
      <c r="AJ217" s="3405">
        <v>0</v>
      </c>
      <c r="AK217" s="3405">
        <f t="shared" si="166"/>
        <v>0</v>
      </c>
      <c r="AL217" s="1529"/>
      <c r="AM217" s="1489"/>
      <c r="AN217" s="1529"/>
      <c r="AO217" s="1529"/>
      <c r="AP217" s="1529">
        <f t="shared" si="161"/>
        <v>0</v>
      </c>
      <c r="AQ217" s="1489"/>
      <c r="AR217" s="1489">
        <f t="shared" si="167"/>
        <v>0</v>
      </c>
      <c r="AS217" s="3408">
        <f t="shared" si="157"/>
        <v>0</v>
      </c>
      <c r="AT217" s="1724">
        <f t="shared" si="157"/>
        <v>0</v>
      </c>
      <c r="AU217" s="1724">
        <f t="shared" si="157"/>
        <v>0</v>
      </c>
      <c r="AV217" s="1724">
        <f t="shared" si="157"/>
        <v>0</v>
      </c>
      <c r="AW217" s="1724">
        <f t="shared" si="157"/>
        <v>0</v>
      </c>
      <c r="AX217" s="1724">
        <f t="shared" si="157"/>
        <v>0</v>
      </c>
      <c r="AY217" s="1724">
        <f t="shared" si="168"/>
        <v>0</v>
      </c>
      <c r="AZ217" s="2029">
        <f t="shared" si="169"/>
        <v>0</v>
      </c>
      <c r="BA217" s="3394"/>
      <c r="BB217" s="1524">
        <v>0</v>
      </c>
      <c r="BC217" s="1525">
        <v>0</v>
      </c>
      <c r="BD217" s="1525">
        <v>0</v>
      </c>
      <c r="BE217" s="1525">
        <v>0</v>
      </c>
      <c r="BF217" s="1526">
        <v>0</v>
      </c>
      <c r="BG217" s="1525">
        <f t="shared" si="170"/>
        <v>0</v>
      </c>
      <c r="BH217" s="1525"/>
      <c r="BI217" s="1525"/>
      <c r="BJ217" s="3246"/>
      <c r="BK217" s="891">
        <f t="shared" si="162"/>
        <v>0</v>
      </c>
      <c r="BL217" s="3246"/>
      <c r="BM217" s="3246">
        <f t="shared" si="171"/>
        <v>0</v>
      </c>
      <c r="BN217" s="1525">
        <f t="shared" si="158"/>
        <v>0</v>
      </c>
      <c r="BO217" s="1525">
        <f t="shared" si="158"/>
        <v>0</v>
      </c>
      <c r="BP217" s="1525">
        <f t="shared" si="158"/>
        <v>0</v>
      </c>
      <c r="BQ217" s="1525">
        <f t="shared" si="158"/>
        <v>0</v>
      </c>
      <c r="BR217" s="1525">
        <f t="shared" si="158"/>
        <v>0</v>
      </c>
      <c r="BS217" s="1525">
        <f t="shared" si="172"/>
        <v>0</v>
      </c>
      <c r="BT217" s="1341"/>
      <c r="BU217" s="1341"/>
      <c r="CD217" s="3319">
        <v>0</v>
      </c>
      <c r="CE217" s="3319">
        <v>0</v>
      </c>
      <c r="CF217" s="3319">
        <v>0</v>
      </c>
      <c r="CG217" s="3319">
        <v>0</v>
      </c>
      <c r="CH217" s="3319">
        <v>0</v>
      </c>
      <c r="CI217" s="3319">
        <v>0</v>
      </c>
      <c r="CJ217" s="3319">
        <v>0</v>
      </c>
      <c r="CK217" s="3320"/>
      <c r="CL217" s="3321">
        <f t="shared" si="137"/>
        <v>0</v>
      </c>
      <c r="CM217" s="3321">
        <f t="shared" si="137"/>
        <v>0</v>
      </c>
      <c r="CN217" s="3321">
        <f t="shared" si="137"/>
        <v>0</v>
      </c>
      <c r="CO217" s="3321">
        <f t="shared" si="136"/>
        <v>0</v>
      </c>
      <c r="CP217" s="3321">
        <f t="shared" si="136"/>
        <v>0</v>
      </c>
      <c r="CQ217" s="3321">
        <f t="shared" si="136"/>
        <v>0</v>
      </c>
      <c r="CR217" s="3321">
        <f t="shared" si="136"/>
        <v>0</v>
      </c>
      <c r="CS217" s="3321"/>
      <c r="CT217" s="885">
        <v>0</v>
      </c>
      <c r="CU217" s="885">
        <v>0</v>
      </c>
      <c r="CV217" s="885">
        <v>0</v>
      </c>
      <c r="CW217" s="885">
        <v>0</v>
      </c>
      <c r="CX217" s="885">
        <v>0</v>
      </c>
      <c r="CY217" s="885">
        <v>0</v>
      </c>
      <c r="DB217" s="3321">
        <f t="shared" si="149"/>
        <v>0</v>
      </c>
      <c r="DC217" s="3321">
        <f t="shared" si="149"/>
        <v>0</v>
      </c>
      <c r="DD217" s="3321">
        <f t="shared" si="149"/>
        <v>0</v>
      </c>
      <c r="DE217" s="3321">
        <f t="shared" si="149"/>
        <v>0</v>
      </c>
      <c r="DF217" s="3321">
        <f t="shared" si="149"/>
        <v>0</v>
      </c>
      <c r="DG217" s="3321">
        <f t="shared" si="149"/>
        <v>0</v>
      </c>
      <c r="DH217" s="3321"/>
      <c r="DI217" s="885">
        <v>0</v>
      </c>
      <c r="DJ217" s="885">
        <v>0</v>
      </c>
      <c r="DK217" s="885">
        <v>0</v>
      </c>
      <c r="DL217" s="885">
        <v>0</v>
      </c>
      <c r="DM217" s="885">
        <v>0</v>
      </c>
      <c r="DP217" s="3321">
        <f t="shared" si="150"/>
        <v>0</v>
      </c>
      <c r="DQ217" s="3321">
        <f t="shared" si="150"/>
        <v>0</v>
      </c>
      <c r="DR217" s="3321">
        <f t="shared" si="150"/>
        <v>0</v>
      </c>
      <c r="DS217" s="3321">
        <f t="shared" si="150"/>
        <v>0</v>
      </c>
      <c r="DT217" s="3321">
        <f t="shared" si="150"/>
        <v>0</v>
      </c>
    </row>
    <row r="218" spans="1:124" ht="12" hidden="1" customHeight="1">
      <c r="A218" s="1170"/>
      <c r="B218" s="1532"/>
      <c r="C218" s="1987"/>
      <c r="D218" s="3385"/>
      <c r="E218" s="1524">
        <v>0</v>
      </c>
      <c r="F218" s="1525">
        <v>0</v>
      </c>
      <c r="G218" s="1525">
        <v>0</v>
      </c>
      <c r="H218" s="1525">
        <v>0</v>
      </c>
      <c r="I218" s="1525">
        <v>0</v>
      </c>
      <c r="J218" s="1525">
        <v>0</v>
      </c>
      <c r="K218" s="1525">
        <v>0</v>
      </c>
      <c r="L218" s="1525">
        <f t="shared" si="163"/>
        <v>0</v>
      </c>
      <c r="M218" s="1946"/>
      <c r="N218" s="1946"/>
      <c r="O218" s="1946"/>
      <c r="P218" s="1946"/>
      <c r="Q218" s="1946"/>
      <c r="R218" s="1946">
        <f t="shared" si="159"/>
        <v>0</v>
      </c>
      <c r="S218" s="1946"/>
      <c r="T218" s="1946">
        <f t="shared" si="164"/>
        <v>0</v>
      </c>
      <c r="U218" s="1951">
        <f t="shared" si="160"/>
        <v>0</v>
      </c>
      <c r="V218" s="891">
        <f t="shared" si="156"/>
        <v>0</v>
      </c>
      <c r="W218" s="891">
        <f t="shared" si="156"/>
        <v>0</v>
      </c>
      <c r="X218" s="891">
        <f t="shared" si="156"/>
        <v>0</v>
      </c>
      <c r="Y218" s="891">
        <f t="shared" si="156"/>
        <v>0</v>
      </c>
      <c r="Z218" s="891">
        <f t="shared" si="156"/>
        <v>0</v>
      </c>
      <c r="AA218" s="891">
        <f t="shared" si="156"/>
        <v>0</v>
      </c>
      <c r="AB218" s="1724">
        <f t="shared" si="165"/>
        <v>0</v>
      </c>
      <c r="AC218" s="1341"/>
      <c r="AD218" s="3357"/>
      <c r="AE218" s="3407">
        <v>0</v>
      </c>
      <c r="AF218" s="1724">
        <v>0</v>
      </c>
      <c r="AG218" s="3405">
        <v>0</v>
      </c>
      <c r="AH218" s="3405">
        <v>0</v>
      </c>
      <c r="AI218" s="3405">
        <v>0</v>
      </c>
      <c r="AJ218" s="3405">
        <v>0</v>
      </c>
      <c r="AK218" s="3405">
        <f t="shared" si="166"/>
        <v>0</v>
      </c>
      <c r="AL218" s="1529"/>
      <c r="AM218" s="1489"/>
      <c r="AN218" s="1529"/>
      <c r="AO218" s="1529"/>
      <c r="AP218" s="1529">
        <f t="shared" si="161"/>
        <v>0</v>
      </c>
      <c r="AQ218" s="1489"/>
      <c r="AR218" s="1489">
        <f t="shared" si="167"/>
        <v>0</v>
      </c>
      <c r="AS218" s="3408">
        <f t="shared" si="157"/>
        <v>0</v>
      </c>
      <c r="AT218" s="1724">
        <f t="shared" si="157"/>
        <v>0</v>
      </c>
      <c r="AU218" s="1724">
        <f t="shared" si="157"/>
        <v>0</v>
      </c>
      <c r="AV218" s="1724">
        <f t="shared" si="157"/>
        <v>0</v>
      </c>
      <c r="AW218" s="1724">
        <f t="shared" si="157"/>
        <v>0</v>
      </c>
      <c r="AX218" s="1724">
        <f t="shared" si="157"/>
        <v>0</v>
      </c>
      <c r="AY218" s="1724">
        <f t="shared" si="168"/>
        <v>0</v>
      </c>
      <c r="AZ218" s="2029">
        <f t="shared" si="169"/>
        <v>0</v>
      </c>
      <c r="BA218" s="3394"/>
      <c r="BB218" s="1524">
        <v>0</v>
      </c>
      <c r="BC218" s="1525">
        <v>0</v>
      </c>
      <c r="BD218" s="1525">
        <v>0</v>
      </c>
      <c r="BE218" s="1525">
        <v>0</v>
      </c>
      <c r="BF218" s="1526">
        <v>0</v>
      </c>
      <c r="BG218" s="1525">
        <f t="shared" si="170"/>
        <v>0</v>
      </c>
      <c r="BH218" s="1525"/>
      <c r="BI218" s="1525"/>
      <c r="BJ218" s="3246"/>
      <c r="BK218" s="891">
        <f t="shared" si="162"/>
        <v>0</v>
      </c>
      <c r="BL218" s="3246"/>
      <c r="BM218" s="3246">
        <f t="shared" si="171"/>
        <v>0</v>
      </c>
      <c r="BN218" s="1525">
        <f t="shared" si="158"/>
        <v>0</v>
      </c>
      <c r="BO218" s="1525">
        <f t="shared" si="158"/>
        <v>0</v>
      </c>
      <c r="BP218" s="1525">
        <f t="shared" si="158"/>
        <v>0</v>
      </c>
      <c r="BQ218" s="1525">
        <f t="shared" si="158"/>
        <v>0</v>
      </c>
      <c r="BR218" s="1525">
        <f t="shared" si="158"/>
        <v>0</v>
      </c>
      <c r="BS218" s="1525">
        <f t="shared" si="172"/>
        <v>0</v>
      </c>
      <c r="BT218" s="1341"/>
      <c r="BU218" s="1341"/>
      <c r="CD218" s="3319">
        <v>0</v>
      </c>
      <c r="CE218" s="3319">
        <v>0</v>
      </c>
      <c r="CF218" s="3319">
        <v>0</v>
      </c>
      <c r="CG218" s="3319">
        <v>0</v>
      </c>
      <c r="CH218" s="3319">
        <v>0</v>
      </c>
      <c r="CI218" s="3319">
        <v>0</v>
      </c>
      <c r="CJ218" s="3319">
        <v>0</v>
      </c>
      <c r="CK218" s="3320"/>
      <c r="CL218" s="3321">
        <f t="shared" si="137"/>
        <v>0</v>
      </c>
      <c r="CM218" s="3321">
        <f t="shared" si="137"/>
        <v>0</v>
      </c>
      <c r="CN218" s="3321">
        <f t="shared" si="137"/>
        <v>0</v>
      </c>
      <c r="CO218" s="3321">
        <f t="shared" si="136"/>
        <v>0</v>
      </c>
      <c r="CP218" s="3321">
        <f t="shared" si="136"/>
        <v>0</v>
      </c>
      <c r="CQ218" s="3321">
        <f t="shared" si="136"/>
        <v>0</v>
      </c>
      <c r="CR218" s="3321">
        <f t="shared" si="136"/>
        <v>0</v>
      </c>
      <c r="CS218" s="3321"/>
      <c r="CT218" s="885">
        <v>0</v>
      </c>
      <c r="CU218" s="885">
        <v>0</v>
      </c>
      <c r="CV218" s="885">
        <v>0</v>
      </c>
      <c r="CW218" s="885">
        <v>0</v>
      </c>
      <c r="CX218" s="885">
        <v>0</v>
      </c>
      <c r="CY218" s="885">
        <v>0</v>
      </c>
      <c r="DB218" s="3321">
        <f t="shared" si="149"/>
        <v>0</v>
      </c>
      <c r="DC218" s="3321">
        <f t="shared" si="149"/>
        <v>0</v>
      </c>
      <c r="DD218" s="3321">
        <f t="shared" si="149"/>
        <v>0</v>
      </c>
      <c r="DE218" s="3321">
        <f t="shared" si="149"/>
        <v>0</v>
      </c>
      <c r="DF218" s="3321">
        <f t="shared" si="149"/>
        <v>0</v>
      </c>
      <c r="DG218" s="3321">
        <f t="shared" si="149"/>
        <v>0</v>
      </c>
      <c r="DH218" s="3321"/>
      <c r="DI218" s="885">
        <v>0</v>
      </c>
      <c r="DJ218" s="885">
        <v>0</v>
      </c>
      <c r="DK218" s="885">
        <v>0</v>
      </c>
      <c r="DL218" s="885">
        <v>0</v>
      </c>
      <c r="DM218" s="885">
        <v>0</v>
      </c>
      <c r="DP218" s="3321">
        <f t="shared" si="150"/>
        <v>0</v>
      </c>
      <c r="DQ218" s="3321">
        <f t="shared" si="150"/>
        <v>0</v>
      </c>
      <c r="DR218" s="3321">
        <f t="shared" si="150"/>
        <v>0</v>
      </c>
      <c r="DS218" s="3321">
        <f t="shared" si="150"/>
        <v>0</v>
      </c>
      <c r="DT218" s="3321">
        <f t="shared" si="150"/>
        <v>0</v>
      </c>
    </row>
    <row r="219" spans="1:124" ht="12" hidden="1" customHeight="1">
      <c r="A219" s="911">
        <v>15</v>
      </c>
      <c r="B219" s="1537"/>
      <c r="C219" s="1368" t="s">
        <v>748</v>
      </c>
      <c r="D219" s="3412"/>
      <c r="E219" s="1524">
        <v>0</v>
      </c>
      <c r="F219" s="1525">
        <v>0</v>
      </c>
      <c r="G219" s="1525">
        <v>0</v>
      </c>
      <c r="H219" s="1525">
        <v>0</v>
      </c>
      <c r="I219" s="1525">
        <v>0</v>
      </c>
      <c r="J219" s="1525">
        <v>0</v>
      </c>
      <c r="K219" s="1525">
        <v>0</v>
      </c>
      <c r="L219" s="1525">
        <f t="shared" si="163"/>
        <v>0</v>
      </c>
      <c r="M219" s="1946"/>
      <c r="N219" s="1946"/>
      <c r="O219" s="1946"/>
      <c r="P219" s="1946"/>
      <c r="Q219" s="1946"/>
      <c r="R219" s="1946">
        <f t="shared" si="159"/>
        <v>0</v>
      </c>
      <c r="S219" s="1946"/>
      <c r="T219" s="1946">
        <f t="shared" si="164"/>
        <v>0</v>
      </c>
      <c r="U219" s="1951">
        <f t="shared" si="160"/>
        <v>0</v>
      </c>
      <c r="V219" s="891">
        <f t="shared" si="156"/>
        <v>0</v>
      </c>
      <c r="W219" s="891">
        <f t="shared" si="156"/>
        <v>0</v>
      </c>
      <c r="X219" s="891">
        <f t="shared" si="156"/>
        <v>0</v>
      </c>
      <c r="Y219" s="891">
        <f t="shared" si="156"/>
        <v>0</v>
      </c>
      <c r="Z219" s="891">
        <f t="shared" si="156"/>
        <v>0</v>
      </c>
      <c r="AA219" s="891">
        <f t="shared" si="156"/>
        <v>0</v>
      </c>
      <c r="AB219" s="1724">
        <f t="shared" si="165"/>
        <v>0</v>
      </c>
      <c r="AC219" s="1341"/>
      <c r="AD219" s="3357"/>
      <c r="AE219" s="3407">
        <v>0</v>
      </c>
      <c r="AF219" s="1724">
        <v>0</v>
      </c>
      <c r="AG219" s="3405">
        <v>0</v>
      </c>
      <c r="AH219" s="3405">
        <v>0</v>
      </c>
      <c r="AI219" s="3405">
        <v>0</v>
      </c>
      <c r="AJ219" s="3405">
        <v>0</v>
      </c>
      <c r="AK219" s="1724">
        <f t="shared" si="166"/>
        <v>0</v>
      </c>
      <c r="AL219" s="1344"/>
      <c r="AM219" s="1345"/>
      <c r="AN219" s="1344"/>
      <c r="AO219" s="1344"/>
      <c r="AP219" s="1344">
        <f t="shared" si="161"/>
        <v>0</v>
      </c>
      <c r="AQ219" s="1345"/>
      <c r="AR219" s="1345">
        <f t="shared" si="167"/>
        <v>0</v>
      </c>
      <c r="AS219" s="3393">
        <f t="shared" si="157"/>
        <v>0</v>
      </c>
      <c r="AT219" s="1724">
        <f t="shared" si="157"/>
        <v>0</v>
      </c>
      <c r="AU219" s="1724">
        <f t="shared" si="157"/>
        <v>0</v>
      </c>
      <c r="AV219" s="1724">
        <f t="shared" si="157"/>
        <v>0</v>
      </c>
      <c r="AW219" s="1724">
        <f t="shared" si="157"/>
        <v>0</v>
      </c>
      <c r="AX219" s="1724">
        <f t="shared" si="157"/>
        <v>0</v>
      </c>
      <c r="AY219" s="1724">
        <f t="shared" si="168"/>
        <v>0</v>
      </c>
      <c r="AZ219" s="2029">
        <f t="shared" si="169"/>
        <v>0</v>
      </c>
      <c r="BA219" s="3394"/>
      <c r="BB219" s="1524">
        <v>0</v>
      </c>
      <c r="BC219" s="1525">
        <v>0</v>
      </c>
      <c r="BD219" s="1525">
        <v>0</v>
      </c>
      <c r="BE219" s="1525">
        <v>0</v>
      </c>
      <c r="BF219" s="1526">
        <v>0</v>
      </c>
      <c r="BG219" s="1525">
        <f t="shared" si="170"/>
        <v>0</v>
      </c>
      <c r="BH219" s="3200"/>
      <c r="BI219" s="3200"/>
      <c r="BJ219" s="2029"/>
      <c r="BK219" s="891">
        <f t="shared" si="162"/>
        <v>0</v>
      </c>
      <c r="BL219" s="2029"/>
      <c r="BM219" s="2029">
        <f t="shared" si="171"/>
        <v>0</v>
      </c>
      <c r="BN219" s="1525">
        <f t="shared" si="158"/>
        <v>0</v>
      </c>
      <c r="BO219" s="1525">
        <f t="shared" si="158"/>
        <v>0</v>
      </c>
      <c r="BP219" s="1525">
        <f t="shared" si="158"/>
        <v>0</v>
      </c>
      <c r="BQ219" s="1525">
        <f t="shared" si="158"/>
        <v>0</v>
      </c>
      <c r="BR219" s="1525">
        <f t="shared" si="158"/>
        <v>0</v>
      </c>
      <c r="BS219" s="1525">
        <f t="shared" si="172"/>
        <v>0</v>
      </c>
      <c r="BT219" s="1341"/>
      <c r="BU219" s="1341"/>
      <c r="CD219" s="3319">
        <v>0</v>
      </c>
      <c r="CE219" s="3319">
        <v>0</v>
      </c>
      <c r="CF219" s="3319">
        <v>0</v>
      </c>
      <c r="CG219" s="3319">
        <v>0</v>
      </c>
      <c r="CH219" s="3319">
        <v>0</v>
      </c>
      <c r="CI219" s="3319">
        <v>0</v>
      </c>
      <c r="CJ219" s="3319">
        <v>0</v>
      </c>
      <c r="CK219" s="3320"/>
      <c r="CL219" s="3321">
        <f t="shared" si="137"/>
        <v>0</v>
      </c>
      <c r="CM219" s="3321">
        <f t="shared" si="137"/>
        <v>0</v>
      </c>
      <c r="CN219" s="3321">
        <f t="shared" si="137"/>
        <v>0</v>
      </c>
      <c r="CO219" s="3321">
        <f t="shared" si="136"/>
        <v>0</v>
      </c>
      <c r="CP219" s="3321">
        <f t="shared" si="136"/>
        <v>0</v>
      </c>
      <c r="CQ219" s="3321">
        <f t="shared" si="136"/>
        <v>0</v>
      </c>
      <c r="CR219" s="3321">
        <f t="shared" si="136"/>
        <v>0</v>
      </c>
      <c r="CS219" s="3321"/>
      <c r="CT219" s="885">
        <v>0</v>
      </c>
      <c r="CU219" s="885">
        <v>0</v>
      </c>
      <c r="CV219" s="885">
        <v>0</v>
      </c>
      <c r="CW219" s="885">
        <v>0</v>
      </c>
      <c r="CX219" s="885">
        <v>0</v>
      </c>
      <c r="CY219" s="885">
        <v>0</v>
      </c>
      <c r="DB219" s="3321">
        <f t="shared" si="149"/>
        <v>0</v>
      </c>
      <c r="DC219" s="3321">
        <f t="shared" si="149"/>
        <v>0</v>
      </c>
      <c r="DD219" s="3321">
        <f t="shared" si="149"/>
        <v>0</v>
      </c>
      <c r="DE219" s="3321">
        <f t="shared" si="149"/>
        <v>0</v>
      </c>
      <c r="DF219" s="3321">
        <f t="shared" si="149"/>
        <v>0</v>
      </c>
      <c r="DG219" s="3321">
        <f t="shared" si="149"/>
        <v>0</v>
      </c>
      <c r="DH219" s="3321"/>
      <c r="DI219" s="885">
        <v>0</v>
      </c>
      <c r="DJ219" s="885">
        <v>0</v>
      </c>
      <c r="DK219" s="885">
        <v>0</v>
      </c>
      <c r="DL219" s="885">
        <v>0</v>
      </c>
      <c r="DM219" s="885">
        <v>0</v>
      </c>
      <c r="DP219" s="3321">
        <f t="shared" si="150"/>
        <v>0</v>
      </c>
      <c r="DQ219" s="3321">
        <f t="shared" si="150"/>
        <v>0</v>
      </c>
      <c r="DR219" s="3321">
        <f t="shared" si="150"/>
        <v>0</v>
      </c>
      <c r="DS219" s="3321">
        <f t="shared" si="150"/>
        <v>0</v>
      </c>
      <c r="DT219" s="3321">
        <f t="shared" si="150"/>
        <v>0</v>
      </c>
    </row>
    <row r="220" spans="1:124" ht="12" hidden="1" customHeight="1">
      <c r="A220" s="936">
        <v>16</v>
      </c>
      <c r="B220" s="1491"/>
      <c r="C220" s="1368" t="s">
        <v>747</v>
      </c>
      <c r="D220" s="3385"/>
      <c r="E220" s="1432"/>
      <c r="F220" s="1432">
        <v>0</v>
      </c>
      <c r="G220" s="1432">
        <v>0</v>
      </c>
      <c r="H220" s="1432">
        <v>0</v>
      </c>
      <c r="I220" s="1432">
        <v>0</v>
      </c>
      <c r="J220" s="1432">
        <v>0</v>
      </c>
      <c r="K220" s="1432">
        <v>0</v>
      </c>
      <c r="L220" s="1432">
        <f t="shared" si="163"/>
        <v>0</v>
      </c>
      <c r="M220" s="1440"/>
      <c r="N220" s="1440"/>
      <c r="O220" s="1440"/>
      <c r="P220" s="1440"/>
      <c r="Q220" s="1440"/>
      <c r="R220" s="1440">
        <f t="shared" si="159"/>
        <v>0</v>
      </c>
      <c r="S220" s="1440"/>
      <c r="T220" s="1440">
        <f t="shared" si="164"/>
        <v>0</v>
      </c>
      <c r="U220" s="1951"/>
      <c r="V220" s="891">
        <f t="shared" si="156"/>
        <v>0</v>
      </c>
      <c r="W220" s="891">
        <f t="shared" si="156"/>
        <v>0</v>
      </c>
      <c r="X220" s="891">
        <f t="shared" si="156"/>
        <v>0</v>
      </c>
      <c r="Y220" s="891">
        <f t="shared" si="156"/>
        <v>0</v>
      </c>
      <c r="Z220" s="891">
        <f t="shared" si="156"/>
        <v>0</v>
      </c>
      <c r="AA220" s="891">
        <f t="shared" si="156"/>
        <v>0</v>
      </c>
      <c r="AB220" s="1724">
        <f t="shared" si="165"/>
        <v>0</v>
      </c>
      <c r="AC220" s="1341"/>
      <c r="AD220" s="3357"/>
      <c r="AE220" s="1725">
        <v>0</v>
      </c>
      <c r="AF220" s="1725">
        <v>0</v>
      </c>
      <c r="AG220" s="1725">
        <v>0</v>
      </c>
      <c r="AH220" s="1725">
        <v>0</v>
      </c>
      <c r="AI220" s="1725">
        <v>0</v>
      </c>
      <c r="AJ220" s="1725">
        <v>0</v>
      </c>
      <c r="AK220" s="1725">
        <f t="shared" si="166"/>
        <v>0</v>
      </c>
      <c r="AL220" s="999"/>
      <c r="AM220" s="1345"/>
      <c r="AN220" s="999"/>
      <c r="AO220" s="999"/>
      <c r="AP220" s="999">
        <f t="shared" si="161"/>
        <v>0</v>
      </c>
      <c r="AQ220" s="1394"/>
      <c r="AR220" s="1345">
        <f t="shared" si="167"/>
        <v>0</v>
      </c>
      <c r="AS220" s="3408">
        <f t="shared" si="157"/>
        <v>0</v>
      </c>
      <c r="AT220" s="1725">
        <f t="shared" si="157"/>
        <v>0</v>
      </c>
      <c r="AU220" s="1724">
        <f t="shared" si="157"/>
        <v>0</v>
      </c>
      <c r="AV220" s="1724">
        <f t="shared" si="157"/>
        <v>0</v>
      </c>
      <c r="AW220" s="1724">
        <f t="shared" si="157"/>
        <v>0</v>
      </c>
      <c r="AX220" s="1724">
        <f t="shared" si="157"/>
        <v>0</v>
      </c>
      <c r="AY220" s="1724">
        <f t="shared" si="168"/>
        <v>0</v>
      </c>
      <c r="AZ220" s="2029">
        <f t="shared" si="169"/>
        <v>0</v>
      </c>
      <c r="BA220" s="3394"/>
      <c r="BB220" s="1432">
        <v>0</v>
      </c>
      <c r="BC220" s="1432">
        <v>0</v>
      </c>
      <c r="BD220" s="1432">
        <v>0</v>
      </c>
      <c r="BE220" s="1432">
        <v>0</v>
      </c>
      <c r="BF220" s="1432">
        <v>0</v>
      </c>
      <c r="BG220" s="1432">
        <f t="shared" si="170"/>
        <v>0</v>
      </c>
      <c r="BH220" s="1634"/>
      <c r="BI220" s="1634"/>
      <c r="BJ220" s="3088"/>
      <c r="BK220" s="891">
        <f t="shared" si="162"/>
        <v>0</v>
      </c>
      <c r="BL220" s="3088"/>
      <c r="BM220" s="2029">
        <f t="shared" si="171"/>
        <v>0</v>
      </c>
      <c r="BN220" s="1432">
        <f t="shared" si="158"/>
        <v>0</v>
      </c>
      <c r="BO220" s="1432">
        <f t="shared" si="158"/>
        <v>0</v>
      </c>
      <c r="BP220" s="1525">
        <f t="shared" si="158"/>
        <v>0</v>
      </c>
      <c r="BQ220" s="1525">
        <f t="shared" si="158"/>
        <v>0</v>
      </c>
      <c r="BR220" s="1525">
        <f t="shared" si="158"/>
        <v>0</v>
      </c>
      <c r="BS220" s="1525">
        <f t="shared" si="172"/>
        <v>0</v>
      </c>
      <c r="BT220" s="891"/>
      <c r="BU220" s="891"/>
      <c r="CD220" s="3319"/>
      <c r="CE220" s="3319">
        <v>0</v>
      </c>
      <c r="CF220" s="3319">
        <v>0</v>
      </c>
      <c r="CG220" s="3319">
        <v>0</v>
      </c>
      <c r="CH220" s="3319">
        <v>0</v>
      </c>
      <c r="CI220" s="3319">
        <v>0</v>
      </c>
      <c r="CJ220" s="3319">
        <v>0</v>
      </c>
      <c r="CK220" s="3320"/>
      <c r="CL220" s="3321">
        <f t="shared" si="137"/>
        <v>0</v>
      </c>
      <c r="CM220" s="3321">
        <f t="shared" si="137"/>
        <v>0</v>
      </c>
      <c r="CN220" s="3321">
        <f t="shared" si="137"/>
        <v>0</v>
      </c>
      <c r="CO220" s="3321">
        <f t="shared" si="136"/>
        <v>0</v>
      </c>
      <c r="CP220" s="3321">
        <f t="shared" si="136"/>
        <v>0</v>
      </c>
      <c r="CQ220" s="3321">
        <f t="shared" si="136"/>
        <v>0</v>
      </c>
      <c r="CR220" s="3321">
        <f t="shared" si="136"/>
        <v>0</v>
      </c>
      <c r="CS220" s="3321"/>
      <c r="CT220" s="885">
        <v>0</v>
      </c>
      <c r="CU220" s="885">
        <v>0</v>
      </c>
      <c r="CV220" s="885">
        <v>0</v>
      </c>
      <c r="CW220" s="885">
        <v>0</v>
      </c>
      <c r="CX220" s="885">
        <v>0</v>
      </c>
      <c r="CY220" s="885">
        <v>0</v>
      </c>
      <c r="DB220" s="3321">
        <f t="shared" si="149"/>
        <v>0</v>
      </c>
      <c r="DC220" s="3321">
        <f t="shared" si="149"/>
        <v>0</v>
      </c>
      <c r="DD220" s="3321">
        <f t="shared" si="149"/>
        <v>0</v>
      </c>
      <c r="DE220" s="3321">
        <f t="shared" si="149"/>
        <v>0</v>
      </c>
      <c r="DF220" s="3321">
        <f t="shared" si="149"/>
        <v>0</v>
      </c>
      <c r="DG220" s="3321">
        <f t="shared" si="149"/>
        <v>0</v>
      </c>
      <c r="DH220" s="3321"/>
      <c r="DI220" s="885">
        <v>0</v>
      </c>
      <c r="DJ220" s="885">
        <v>0</v>
      </c>
      <c r="DK220" s="885">
        <v>0</v>
      </c>
      <c r="DL220" s="885">
        <v>0</v>
      </c>
      <c r="DM220" s="885">
        <v>0</v>
      </c>
      <c r="DP220" s="3321">
        <f t="shared" si="150"/>
        <v>0</v>
      </c>
      <c r="DQ220" s="3321">
        <f t="shared" si="150"/>
        <v>0</v>
      </c>
      <c r="DR220" s="3321">
        <f t="shared" si="150"/>
        <v>0</v>
      </c>
      <c r="DS220" s="3321">
        <f t="shared" si="150"/>
        <v>0</v>
      </c>
      <c r="DT220" s="3321">
        <f t="shared" si="150"/>
        <v>0</v>
      </c>
    </row>
    <row r="221" spans="1:124" ht="27" customHeight="1">
      <c r="A221" s="1165" t="s">
        <v>759</v>
      </c>
      <c r="B221" s="3356" t="s">
        <v>543</v>
      </c>
      <c r="C221" s="2897" t="s">
        <v>517</v>
      </c>
      <c r="D221" s="3342"/>
      <c r="E221" s="1917">
        <v>10.199999999999999</v>
      </c>
      <c r="F221" s="1917">
        <v>0</v>
      </c>
      <c r="G221" s="1917">
        <v>65488.799999999996</v>
      </c>
      <c r="H221" s="1917">
        <v>0</v>
      </c>
      <c r="I221" s="1917">
        <v>0</v>
      </c>
      <c r="J221" s="1917">
        <v>2119.3999999999996</v>
      </c>
      <c r="K221" s="1917">
        <v>50865.599999999999</v>
      </c>
      <c r="L221" s="1917">
        <f t="shared" si="163"/>
        <v>118473.79999999999</v>
      </c>
      <c r="M221" s="1926">
        <f t="shared" ref="M221:S221" si="173">SUM(M222:M241)</f>
        <v>0</v>
      </c>
      <c r="N221" s="1926">
        <f t="shared" si="173"/>
        <v>0</v>
      </c>
      <c r="O221" s="1926">
        <f t="shared" si="173"/>
        <v>-3925.8</v>
      </c>
      <c r="P221" s="1926">
        <f t="shared" si="173"/>
        <v>0</v>
      </c>
      <c r="Q221" s="1926">
        <f t="shared" si="173"/>
        <v>0</v>
      </c>
      <c r="R221" s="1926">
        <f t="shared" si="173"/>
        <v>0</v>
      </c>
      <c r="S221" s="1926">
        <f t="shared" si="173"/>
        <v>0</v>
      </c>
      <c r="T221" s="1926">
        <f t="shared" si="164"/>
        <v>-3925.8</v>
      </c>
      <c r="U221" s="2899">
        <f t="shared" ref="U221:AA221" si="174">SUM(U222:U241)</f>
        <v>10.199999999999999</v>
      </c>
      <c r="V221" s="1917">
        <f t="shared" si="174"/>
        <v>0</v>
      </c>
      <c r="W221" s="1917">
        <f t="shared" si="174"/>
        <v>61562.999999999993</v>
      </c>
      <c r="X221" s="1917">
        <f t="shared" si="174"/>
        <v>0</v>
      </c>
      <c r="Y221" s="1917">
        <f>SUM(Y222:Y241)</f>
        <v>0</v>
      </c>
      <c r="Z221" s="1917">
        <f t="shared" si="174"/>
        <v>2119.3999999999996</v>
      </c>
      <c r="AA221" s="1917">
        <f t="shared" si="174"/>
        <v>50865.599999999999</v>
      </c>
      <c r="AB221" s="1917">
        <f t="shared" si="165"/>
        <v>114548</v>
      </c>
      <c r="AC221" s="3330"/>
      <c r="AD221" s="1917"/>
      <c r="AE221" s="1917">
        <v>3</v>
      </c>
      <c r="AF221" s="1917">
        <v>0</v>
      </c>
      <c r="AG221" s="1917">
        <v>25263.699999999997</v>
      </c>
      <c r="AH221" s="1917">
        <v>0</v>
      </c>
      <c r="AI221" s="1917">
        <v>8200</v>
      </c>
      <c r="AJ221" s="1917">
        <v>196800</v>
      </c>
      <c r="AK221" s="1917">
        <f t="shared" si="166"/>
        <v>230263.7</v>
      </c>
      <c r="AL221" s="1917">
        <f t="shared" ref="AL221:AQ221" si="175">SUM(AL222:AL241)</f>
        <v>0</v>
      </c>
      <c r="AM221" s="1926">
        <f t="shared" si="175"/>
        <v>0</v>
      </c>
      <c r="AN221" s="1917">
        <f t="shared" si="175"/>
        <v>-18979.400000000001</v>
      </c>
      <c r="AO221" s="1917">
        <f t="shared" si="175"/>
        <v>0</v>
      </c>
      <c r="AP221" s="1917">
        <f t="shared" si="175"/>
        <v>0</v>
      </c>
      <c r="AQ221" s="1926">
        <f t="shared" si="175"/>
        <v>0</v>
      </c>
      <c r="AR221" s="1926">
        <f t="shared" si="167"/>
        <v>-18979.400000000001</v>
      </c>
      <c r="AS221" s="3316">
        <f t="shared" ref="AS221:AX221" si="176">SUM(AS222:AS241)</f>
        <v>3</v>
      </c>
      <c r="AT221" s="1917">
        <f t="shared" si="176"/>
        <v>0</v>
      </c>
      <c r="AU221" s="1917">
        <f t="shared" si="176"/>
        <v>6284.2999999999956</v>
      </c>
      <c r="AV221" s="1917">
        <f t="shared" si="176"/>
        <v>0</v>
      </c>
      <c r="AW221" s="1917">
        <f>SUM(AW222:AW241)</f>
        <v>8200</v>
      </c>
      <c r="AX221" s="1917">
        <f t="shared" si="176"/>
        <v>196800</v>
      </c>
      <c r="AY221" s="1917">
        <f t="shared" si="168"/>
        <v>211284.3</v>
      </c>
      <c r="AZ221" s="3317">
        <f t="shared" si="169"/>
        <v>0</v>
      </c>
      <c r="BA221" s="3318"/>
      <c r="BB221" s="1917">
        <v>3</v>
      </c>
      <c r="BC221" s="1917">
        <v>0</v>
      </c>
      <c r="BD221" s="1917">
        <v>30000</v>
      </c>
      <c r="BE221" s="1917">
        <v>1000</v>
      </c>
      <c r="BF221" s="1917">
        <v>24000</v>
      </c>
      <c r="BG221" s="1917">
        <f t="shared" si="170"/>
        <v>55000</v>
      </c>
      <c r="BH221" s="923">
        <f>SUM(BH222:BH241)</f>
        <v>0</v>
      </c>
      <c r="BI221" s="923">
        <f>SUM(BI222:BI241)</f>
        <v>0</v>
      </c>
      <c r="BJ221" s="951">
        <f>SUM(BJ222:BJ241)</f>
        <v>0</v>
      </c>
      <c r="BK221" s="951">
        <f>SUM(BK222:BK241)</f>
        <v>0</v>
      </c>
      <c r="BL221" s="951">
        <f t="shared" ref="BL221:BR221" si="177">SUM(BL222:BL241)</f>
        <v>0</v>
      </c>
      <c r="BM221" s="951">
        <f t="shared" si="171"/>
        <v>0</v>
      </c>
      <c r="BN221" s="923">
        <f t="shared" si="177"/>
        <v>3</v>
      </c>
      <c r="BO221" s="923">
        <f>SUM(BO222:BO241)</f>
        <v>0</v>
      </c>
      <c r="BP221" s="923">
        <f t="shared" si="177"/>
        <v>30000</v>
      </c>
      <c r="BQ221" s="923">
        <f>SUM(BQ222:BQ241)</f>
        <v>1000</v>
      </c>
      <c r="BR221" s="923">
        <f t="shared" si="177"/>
        <v>24000</v>
      </c>
      <c r="BS221" s="923">
        <f t="shared" si="172"/>
        <v>55000</v>
      </c>
      <c r="BT221" s="923"/>
      <c r="BU221" s="923"/>
      <c r="CD221" s="3319">
        <v>6</v>
      </c>
      <c r="CE221" s="3319">
        <v>868.1</v>
      </c>
      <c r="CF221" s="3319">
        <v>38785.5</v>
      </c>
      <c r="CG221" s="3319">
        <v>0</v>
      </c>
      <c r="CH221" s="3319">
        <v>39106.6</v>
      </c>
      <c r="CI221" s="3319">
        <v>1126.1999999999998</v>
      </c>
      <c r="CJ221" s="3319">
        <v>12600</v>
      </c>
      <c r="CK221" s="3320"/>
      <c r="CL221" s="3321">
        <f t="shared" si="137"/>
        <v>-4.1999999999999993</v>
      </c>
      <c r="CM221" s="3321">
        <f t="shared" si="137"/>
        <v>868.1</v>
      </c>
      <c r="CN221" s="3321">
        <f t="shared" si="137"/>
        <v>-22777.499999999993</v>
      </c>
      <c r="CO221" s="3321">
        <f t="shared" si="136"/>
        <v>0</v>
      </c>
      <c r="CP221" s="3321">
        <f t="shared" si="136"/>
        <v>39106.6</v>
      </c>
      <c r="CQ221" s="3321">
        <f t="shared" si="136"/>
        <v>-993.19999999999982</v>
      </c>
      <c r="CR221" s="3321">
        <f t="shared" si="136"/>
        <v>-38265.599999999999</v>
      </c>
      <c r="CS221" s="3321"/>
      <c r="CT221" s="885">
        <v>10.199999999999999</v>
      </c>
      <c r="CU221" s="885">
        <v>0</v>
      </c>
      <c r="CV221" s="885">
        <v>66115.199999999997</v>
      </c>
      <c r="CW221" s="885">
        <v>0</v>
      </c>
      <c r="CX221" s="885">
        <v>2644.3999999999996</v>
      </c>
      <c r="CY221" s="885">
        <v>63465.599999999999</v>
      </c>
      <c r="DB221" s="3321">
        <f t="shared" si="149"/>
        <v>7.1999999999999993</v>
      </c>
      <c r="DC221" s="3321">
        <f t="shared" si="149"/>
        <v>0</v>
      </c>
      <c r="DD221" s="3321">
        <f t="shared" si="149"/>
        <v>59830.9</v>
      </c>
      <c r="DE221" s="3321">
        <f t="shared" si="149"/>
        <v>0</v>
      </c>
      <c r="DF221" s="3321">
        <f t="shared" si="149"/>
        <v>-5555.6</v>
      </c>
      <c r="DG221" s="3321">
        <f t="shared" si="149"/>
        <v>-133334.39999999999</v>
      </c>
      <c r="DH221" s="3321"/>
      <c r="DI221" s="885">
        <v>3</v>
      </c>
      <c r="DJ221" s="885">
        <v>0</v>
      </c>
      <c r="DK221" s="885">
        <v>25263.699999999997</v>
      </c>
      <c r="DL221" s="885">
        <v>8200</v>
      </c>
      <c r="DM221" s="885">
        <v>196800</v>
      </c>
      <c r="DP221" s="3321">
        <f t="shared" si="150"/>
        <v>0</v>
      </c>
      <c r="DQ221" s="3321">
        <f t="shared" si="150"/>
        <v>0</v>
      </c>
      <c r="DR221" s="3321">
        <f t="shared" si="150"/>
        <v>-4736.3000000000029</v>
      </c>
      <c r="DS221" s="3321">
        <f t="shared" si="150"/>
        <v>7200</v>
      </c>
      <c r="DT221" s="3321">
        <f t="shared" si="150"/>
        <v>172800</v>
      </c>
    </row>
    <row r="222" spans="1:124" ht="30" hidden="1" customHeight="1">
      <c r="A222" s="1170" t="s">
        <v>80</v>
      </c>
      <c r="B222" s="1681" t="s">
        <v>536</v>
      </c>
      <c r="C222" s="3141" t="s">
        <v>230</v>
      </c>
      <c r="D222" s="3379"/>
      <c r="E222" s="1422">
        <v>0</v>
      </c>
      <c r="F222" s="1422">
        <v>0</v>
      </c>
      <c r="G222" s="1422">
        <v>0</v>
      </c>
      <c r="H222" s="1422">
        <v>0</v>
      </c>
      <c r="I222" s="1422">
        <v>0</v>
      </c>
      <c r="J222" s="1422">
        <v>0</v>
      </c>
      <c r="K222" s="1422">
        <v>0</v>
      </c>
      <c r="L222" s="1422">
        <f t="shared" si="163"/>
        <v>0</v>
      </c>
      <c r="M222" s="1640"/>
      <c r="N222" s="1640"/>
      <c r="O222" s="1640"/>
      <c r="P222" s="1640"/>
      <c r="Q222" s="1640"/>
      <c r="R222" s="1640"/>
      <c r="S222" s="1972"/>
      <c r="T222" s="1972">
        <f t="shared" si="164"/>
        <v>0</v>
      </c>
      <c r="U222" s="2919">
        <f t="shared" ref="U222:AA237" si="178">E222+M222</f>
        <v>0</v>
      </c>
      <c r="V222" s="930">
        <f t="shared" si="178"/>
        <v>0</v>
      </c>
      <c r="W222" s="930">
        <f t="shared" si="178"/>
        <v>0</v>
      </c>
      <c r="X222" s="930">
        <f t="shared" si="178"/>
        <v>0</v>
      </c>
      <c r="Y222" s="930">
        <f t="shared" si="178"/>
        <v>0</v>
      </c>
      <c r="Z222" s="930">
        <f t="shared" si="178"/>
        <v>0</v>
      </c>
      <c r="AA222" s="930">
        <f t="shared" si="178"/>
        <v>0</v>
      </c>
      <c r="AB222" s="1728">
        <f t="shared" si="165"/>
        <v>0</v>
      </c>
      <c r="AC222" s="1341"/>
      <c r="AD222" s="2286"/>
      <c r="AE222" s="1728">
        <v>0</v>
      </c>
      <c r="AF222" s="1728">
        <v>0</v>
      </c>
      <c r="AG222" s="1728">
        <v>0</v>
      </c>
      <c r="AH222" s="1728">
        <v>0</v>
      </c>
      <c r="AI222" s="1728">
        <v>0</v>
      </c>
      <c r="AJ222" s="1728">
        <v>0</v>
      </c>
      <c r="AK222" s="1728">
        <f t="shared" si="166"/>
        <v>0</v>
      </c>
      <c r="AL222" s="1002"/>
      <c r="AM222" s="1389"/>
      <c r="AN222" s="1002"/>
      <c r="AO222" s="1002"/>
      <c r="AP222" s="1002"/>
      <c r="AQ222" s="1389"/>
      <c r="AR222" s="1389">
        <f t="shared" si="167"/>
        <v>0</v>
      </c>
      <c r="AS222" s="3359">
        <f t="shared" ref="AS222:AX241" si="179">AE222+AL222</f>
        <v>0</v>
      </c>
      <c r="AT222" s="1728">
        <f t="shared" si="179"/>
        <v>0</v>
      </c>
      <c r="AU222" s="1728">
        <f t="shared" si="179"/>
        <v>0</v>
      </c>
      <c r="AV222" s="1728">
        <f t="shared" si="179"/>
        <v>0</v>
      </c>
      <c r="AW222" s="1728">
        <f t="shared" si="179"/>
        <v>0</v>
      </c>
      <c r="AX222" s="1728">
        <f t="shared" si="179"/>
        <v>0</v>
      </c>
      <c r="AY222" s="1728">
        <f t="shared" si="168"/>
        <v>0</v>
      </c>
      <c r="AZ222" s="3331">
        <f t="shared" si="169"/>
        <v>0</v>
      </c>
      <c r="BA222" s="3332"/>
      <c r="BB222" s="1422">
        <v>0</v>
      </c>
      <c r="BC222" s="1422">
        <v>0</v>
      </c>
      <c r="BD222" s="1422">
        <v>0</v>
      </c>
      <c r="BE222" s="1422">
        <v>0</v>
      </c>
      <c r="BF222" s="1422">
        <v>0</v>
      </c>
      <c r="BG222" s="1422">
        <f t="shared" si="170"/>
        <v>0</v>
      </c>
      <c r="BH222" s="930"/>
      <c r="BI222" s="930"/>
      <c r="BJ222" s="1546"/>
      <c r="BK222" s="1546"/>
      <c r="BL222" s="1546"/>
      <c r="BM222" s="1546">
        <f t="shared" si="171"/>
        <v>0</v>
      </c>
      <c r="BN222" s="1422">
        <f t="shared" ref="BN222:BQ241" si="180">BB222+BH222</f>
        <v>0</v>
      </c>
      <c r="BO222" s="1422">
        <f t="shared" si="180"/>
        <v>0</v>
      </c>
      <c r="BP222" s="1422">
        <f t="shared" si="180"/>
        <v>0</v>
      </c>
      <c r="BQ222" s="1422">
        <f>BE222+BK222</f>
        <v>0</v>
      </c>
      <c r="BR222" s="1422">
        <f t="shared" ref="BR222:BR241" si="181">BF222+BL222</f>
        <v>0</v>
      </c>
      <c r="BS222" s="1422">
        <f t="shared" si="172"/>
        <v>0</v>
      </c>
      <c r="BT222" s="930"/>
      <c r="BU222" s="930"/>
      <c r="CD222" s="3319">
        <v>0</v>
      </c>
      <c r="CE222" s="3319">
        <v>0</v>
      </c>
      <c r="CF222" s="3319">
        <v>0</v>
      </c>
      <c r="CG222" s="3319">
        <v>0</v>
      </c>
      <c r="CH222" s="3319">
        <v>0</v>
      </c>
      <c r="CI222" s="3319">
        <v>0</v>
      </c>
      <c r="CJ222" s="3319">
        <v>0</v>
      </c>
      <c r="CK222" s="3320"/>
      <c r="CL222" s="3321">
        <f t="shared" si="137"/>
        <v>0</v>
      </c>
      <c r="CM222" s="3321">
        <f t="shared" si="137"/>
        <v>0</v>
      </c>
      <c r="CN222" s="3321">
        <f t="shared" si="137"/>
        <v>0</v>
      </c>
      <c r="CO222" s="3321">
        <f t="shared" si="136"/>
        <v>0</v>
      </c>
      <c r="CP222" s="3321">
        <f t="shared" si="136"/>
        <v>0</v>
      </c>
      <c r="CQ222" s="3321">
        <f t="shared" si="136"/>
        <v>0</v>
      </c>
      <c r="CR222" s="3321">
        <f t="shared" si="136"/>
        <v>0</v>
      </c>
      <c r="CS222" s="3321"/>
      <c r="CT222" s="885">
        <v>0</v>
      </c>
      <c r="CU222" s="885">
        <v>0</v>
      </c>
      <c r="CV222" s="885">
        <v>0</v>
      </c>
      <c r="CW222" s="885">
        <v>0</v>
      </c>
      <c r="CX222" s="885">
        <v>0</v>
      </c>
      <c r="CY222" s="885">
        <v>0</v>
      </c>
      <c r="DB222" s="3321">
        <f t="shared" si="149"/>
        <v>0</v>
      </c>
      <c r="DC222" s="3321">
        <f t="shared" si="149"/>
        <v>0</v>
      </c>
      <c r="DD222" s="3321">
        <f t="shared" si="149"/>
        <v>0</v>
      </c>
      <c r="DE222" s="3321">
        <f t="shared" si="149"/>
        <v>0</v>
      </c>
      <c r="DF222" s="3321">
        <f t="shared" si="149"/>
        <v>0</v>
      </c>
      <c r="DG222" s="3321">
        <f t="shared" si="149"/>
        <v>0</v>
      </c>
      <c r="DH222" s="3321"/>
      <c r="DI222" s="885">
        <v>0</v>
      </c>
      <c r="DJ222" s="885">
        <v>0</v>
      </c>
      <c r="DK222" s="885">
        <v>0</v>
      </c>
      <c r="DL222" s="885">
        <v>0</v>
      </c>
      <c r="DM222" s="885">
        <v>0</v>
      </c>
      <c r="DP222" s="3321">
        <f t="shared" si="150"/>
        <v>0</v>
      </c>
      <c r="DQ222" s="3321">
        <f t="shared" si="150"/>
        <v>0</v>
      </c>
      <c r="DR222" s="3321">
        <f t="shared" si="150"/>
        <v>0</v>
      </c>
      <c r="DS222" s="3321">
        <f t="shared" si="150"/>
        <v>0</v>
      </c>
      <c r="DT222" s="3321">
        <f t="shared" si="150"/>
        <v>0</v>
      </c>
    </row>
    <row r="223" spans="1:124" ht="3.75" hidden="1" customHeight="1">
      <c r="A223" s="1165"/>
      <c r="B223" s="1491"/>
      <c r="C223" s="1547" t="s">
        <v>830</v>
      </c>
      <c r="D223" s="3413"/>
      <c r="E223" s="1357">
        <v>0</v>
      </c>
      <c r="F223" s="1357">
        <v>0</v>
      </c>
      <c r="G223" s="1357">
        <v>0</v>
      </c>
      <c r="H223" s="1357">
        <v>0</v>
      </c>
      <c r="I223" s="1357">
        <v>0</v>
      </c>
      <c r="J223" s="1357">
        <v>0</v>
      </c>
      <c r="K223" s="1357">
        <v>0</v>
      </c>
      <c r="L223" s="1357">
        <f t="shared" si="163"/>
        <v>0</v>
      </c>
      <c r="M223" s="1440"/>
      <c r="N223" s="1440"/>
      <c r="O223" s="1440"/>
      <c r="P223" s="1440"/>
      <c r="Q223" s="1440"/>
      <c r="R223" s="1440"/>
      <c r="S223" s="1440"/>
      <c r="T223" s="1440">
        <f t="shared" si="164"/>
        <v>0</v>
      </c>
      <c r="U223" s="1951">
        <f t="shared" si="178"/>
        <v>0</v>
      </c>
      <c r="V223" s="891">
        <f t="shared" si="178"/>
        <v>0</v>
      </c>
      <c r="W223" s="891">
        <f t="shared" si="178"/>
        <v>0</v>
      </c>
      <c r="X223" s="891">
        <f t="shared" si="178"/>
        <v>0</v>
      </c>
      <c r="Y223" s="891">
        <f t="shared" si="178"/>
        <v>0</v>
      </c>
      <c r="Z223" s="891">
        <f t="shared" si="178"/>
        <v>0</v>
      </c>
      <c r="AA223" s="891">
        <f t="shared" si="178"/>
        <v>0</v>
      </c>
      <c r="AB223" s="1719">
        <f t="shared" si="165"/>
        <v>0</v>
      </c>
      <c r="AC223" s="1341"/>
      <c r="AD223" s="1717"/>
      <c r="AE223" s="1719">
        <v>0</v>
      </c>
      <c r="AF223" s="1719">
        <v>0</v>
      </c>
      <c r="AG223" s="1719">
        <v>0</v>
      </c>
      <c r="AH223" s="1719">
        <v>0</v>
      </c>
      <c r="AI223" s="1719">
        <v>0</v>
      </c>
      <c r="AJ223" s="1719">
        <v>0</v>
      </c>
      <c r="AK223" s="1719">
        <f t="shared" si="166"/>
        <v>0</v>
      </c>
      <c r="AL223" s="999"/>
      <c r="AM223" s="1549"/>
      <c r="AN223" s="999"/>
      <c r="AO223" s="999"/>
      <c r="AP223" s="999"/>
      <c r="AQ223" s="1549"/>
      <c r="AR223" s="1549">
        <f t="shared" si="167"/>
        <v>0</v>
      </c>
      <c r="AS223" s="3343">
        <f t="shared" si="179"/>
        <v>0</v>
      </c>
      <c r="AT223" s="1719">
        <f t="shared" si="179"/>
        <v>0</v>
      </c>
      <c r="AU223" s="1719">
        <f t="shared" si="179"/>
        <v>0</v>
      </c>
      <c r="AV223" s="1719">
        <f t="shared" si="179"/>
        <v>0</v>
      </c>
      <c r="AW223" s="1719">
        <f t="shared" si="179"/>
        <v>0</v>
      </c>
      <c r="AX223" s="1719">
        <f t="shared" si="179"/>
        <v>0</v>
      </c>
      <c r="AY223" s="1719">
        <f t="shared" si="168"/>
        <v>0</v>
      </c>
      <c r="AZ223" s="3088">
        <f t="shared" si="169"/>
        <v>0</v>
      </c>
      <c r="BA223" s="3325"/>
      <c r="BB223" s="1357">
        <v>0</v>
      </c>
      <c r="BC223" s="1357">
        <v>0</v>
      </c>
      <c r="BD223" s="1357">
        <v>0</v>
      </c>
      <c r="BE223" s="1357">
        <v>0</v>
      </c>
      <c r="BF223" s="1357">
        <v>0</v>
      </c>
      <c r="BG223" s="1357">
        <f t="shared" si="170"/>
        <v>0</v>
      </c>
      <c r="BH223" s="891"/>
      <c r="BI223" s="891"/>
      <c r="BJ223" s="2921"/>
      <c r="BK223" s="2921"/>
      <c r="BL223" s="2921"/>
      <c r="BM223" s="2921">
        <f t="shared" si="171"/>
        <v>0</v>
      </c>
      <c r="BN223" s="1357">
        <f t="shared" si="180"/>
        <v>0</v>
      </c>
      <c r="BO223" s="1357">
        <f t="shared" si="180"/>
        <v>0</v>
      </c>
      <c r="BP223" s="1357">
        <f t="shared" si="180"/>
        <v>0</v>
      </c>
      <c r="BQ223" s="1357">
        <f>BE223+BK223</f>
        <v>0</v>
      </c>
      <c r="BR223" s="1357">
        <f t="shared" si="181"/>
        <v>0</v>
      </c>
      <c r="BS223" s="1357">
        <f t="shared" si="172"/>
        <v>0</v>
      </c>
      <c r="BT223" s="891"/>
      <c r="BU223" s="891"/>
      <c r="CD223" s="3319">
        <v>0</v>
      </c>
      <c r="CE223" s="3319">
        <v>0</v>
      </c>
      <c r="CF223" s="3319">
        <v>0</v>
      </c>
      <c r="CG223" s="3319">
        <v>0</v>
      </c>
      <c r="CH223" s="3319">
        <v>0</v>
      </c>
      <c r="CI223" s="3319">
        <v>0</v>
      </c>
      <c r="CJ223" s="3319">
        <v>0</v>
      </c>
      <c r="CK223" s="3320"/>
      <c r="CL223" s="3321">
        <f t="shared" si="137"/>
        <v>0</v>
      </c>
      <c r="CM223" s="3321">
        <f t="shared" si="137"/>
        <v>0</v>
      </c>
      <c r="CN223" s="3321">
        <f t="shared" si="137"/>
        <v>0</v>
      </c>
      <c r="CO223" s="3321">
        <f t="shared" si="136"/>
        <v>0</v>
      </c>
      <c r="CP223" s="3321">
        <f t="shared" si="136"/>
        <v>0</v>
      </c>
      <c r="CQ223" s="3321">
        <f t="shared" si="136"/>
        <v>0</v>
      </c>
      <c r="CR223" s="3321">
        <f t="shared" si="136"/>
        <v>0</v>
      </c>
      <c r="CS223" s="3321"/>
      <c r="CT223" s="885">
        <v>0</v>
      </c>
      <c r="CU223" s="885">
        <v>0</v>
      </c>
      <c r="CV223" s="885">
        <v>0</v>
      </c>
      <c r="CW223" s="885">
        <v>0</v>
      </c>
      <c r="CX223" s="885">
        <v>0</v>
      </c>
      <c r="CY223" s="885">
        <v>0</v>
      </c>
      <c r="DB223" s="3321">
        <f t="shared" si="149"/>
        <v>0</v>
      </c>
      <c r="DC223" s="3321">
        <f t="shared" si="149"/>
        <v>0</v>
      </c>
      <c r="DD223" s="3321">
        <f t="shared" si="149"/>
        <v>0</v>
      </c>
      <c r="DE223" s="3321">
        <f t="shared" si="149"/>
        <v>0</v>
      </c>
      <c r="DF223" s="3321">
        <f t="shared" si="149"/>
        <v>0</v>
      </c>
      <c r="DG223" s="3321">
        <f t="shared" si="149"/>
        <v>0</v>
      </c>
      <c r="DH223" s="3321"/>
      <c r="DI223" s="885">
        <v>0</v>
      </c>
      <c r="DJ223" s="885">
        <v>0</v>
      </c>
      <c r="DK223" s="885">
        <v>0</v>
      </c>
      <c r="DL223" s="885">
        <v>0</v>
      </c>
      <c r="DM223" s="885">
        <v>0</v>
      </c>
      <c r="DP223" s="3321">
        <f t="shared" si="150"/>
        <v>0</v>
      </c>
      <c r="DQ223" s="3321">
        <f t="shared" si="150"/>
        <v>0</v>
      </c>
      <c r="DR223" s="3321">
        <f t="shared" si="150"/>
        <v>0</v>
      </c>
      <c r="DS223" s="3321">
        <f t="shared" si="150"/>
        <v>0</v>
      </c>
      <c r="DT223" s="3321">
        <f t="shared" si="150"/>
        <v>0</v>
      </c>
    </row>
    <row r="224" spans="1:124" ht="24">
      <c r="A224" s="1165"/>
      <c r="B224" s="1491" t="s">
        <v>536</v>
      </c>
      <c r="C224" s="1547" t="s">
        <v>1566</v>
      </c>
      <c r="D224" s="3413"/>
      <c r="E224" s="1357">
        <v>0</v>
      </c>
      <c r="F224" s="1357">
        <v>0</v>
      </c>
      <c r="G224" s="1357">
        <v>0</v>
      </c>
      <c r="H224" s="1357">
        <v>0</v>
      </c>
      <c r="I224" s="1357">
        <v>0</v>
      </c>
      <c r="J224" s="1357">
        <v>0</v>
      </c>
      <c r="K224" s="1357">
        <v>0</v>
      </c>
      <c r="L224" s="1357">
        <f t="shared" si="163"/>
        <v>0</v>
      </c>
      <c r="M224" s="1440"/>
      <c r="N224" s="1440"/>
      <c r="O224" s="1440"/>
      <c r="P224" s="1440"/>
      <c r="Q224" s="1440"/>
      <c r="R224" s="1440">
        <f t="shared" ref="R224:R240" si="182">S224/24</f>
        <v>0</v>
      </c>
      <c r="S224" s="1440"/>
      <c r="T224" s="1440">
        <f t="shared" si="164"/>
        <v>0</v>
      </c>
      <c r="U224" s="1951">
        <f t="shared" si="178"/>
        <v>0</v>
      </c>
      <c r="V224" s="891">
        <f t="shared" si="178"/>
        <v>0</v>
      </c>
      <c r="W224" s="891">
        <f t="shared" si="178"/>
        <v>0</v>
      </c>
      <c r="X224" s="891">
        <f t="shared" si="178"/>
        <v>0</v>
      </c>
      <c r="Y224" s="891">
        <f t="shared" si="178"/>
        <v>0</v>
      </c>
      <c r="Z224" s="891">
        <f t="shared" si="178"/>
        <v>0</v>
      </c>
      <c r="AA224" s="891">
        <f t="shared" si="178"/>
        <v>0</v>
      </c>
      <c r="AB224" s="1719">
        <f t="shared" si="165"/>
        <v>0</v>
      </c>
      <c r="AC224" s="1341"/>
      <c r="AD224" s="1717"/>
      <c r="AE224" s="1719">
        <v>0</v>
      </c>
      <c r="AF224" s="1719">
        <v>0</v>
      </c>
      <c r="AG224" s="1719">
        <v>0</v>
      </c>
      <c r="AH224" s="1719">
        <v>0</v>
      </c>
      <c r="AI224" s="1719">
        <v>0</v>
      </c>
      <c r="AJ224" s="1719">
        <v>0</v>
      </c>
      <c r="AK224" s="1719">
        <f t="shared" si="166"/>
        <v>0</v>
      </c>
      <c r="AL224" s="1394"/>
      <c r="AM224" s="1394"/>
      <c r="AN224" s="1394"/>
      <c r="AO224" s="1394"/>
      <c r="AP224" s="1394">
        <f t="shared" ref="AP224:AP240" si="183">AQ224/24</f>
        <v>0</v>
      </c>
      <c r="AQ224" s="1394"/>
      <c r="AR224" s="1394">
        <f t="shared" si="167"/>
        <v>0</v>
      </c>
      <c r="AS224" s="3343">
        <f t="shared" si="179"/>
        <v>0</v>
      </c>
      <c r="AT224" s="1719">
        <f t="shared" si="179"/>
        <v>0</v>
      </c>
      <c r="AU224" s="1719">
        <f t="shared" si="179"/>
        <v>0</v>
      </c>
      <c r="AV224" s="1719">
        <f t="shared" si="179"/>
        <v>0</v>
      </c>
      <c r="AW224" s="1719">
        <f t="shared" si="179"/>
        <v>0</v>
      </c>
      <c r="AX224" s="1719">
        <f t="shared" si="179"/>
        <v>0</v>
      </c>
      <c r="AY224" s="1719">
        <f t="shared" si="168"/>
        <v>0</v>
      </c>
      <c r="AZ224" s="3088">
        <f t="shared" si="169"/>
        <v>0</v>
      </c>
      <c r="BA224" s="3325"/>
      <c r="BB224" s="1357">
        <v>3</v>
      </c>
      <c r="BC224" s="1357">
        <v>0</v>
      </c>
      <c r="BD224" s="1357">
        <v>30000</v>
      </c>
      <c r="BE224" s="1357">
        <v>1000</v>
      </c>
      <c r="BF224" s="1357">
        <v>24000</v>
      </c>
      <c r="BG224" s="1357">
        <f t="shared" si="170"/>
        <v>55000</v>
      </c>
      <c r="BH224" s="891"/>
      <c r="BI224" s="891"/>
      <c r="BJ224" s="1397"/>
      <c r="BK224" s="1397">
        <f t="shared" ref="BK224:BK240" si="184">BL224/24</f>
        <v>0</v>
      </c>
      <c r="BL224" s="1397"/>
      <c r="BM224" s="1397">
        <f t="shared" si="171"/>
        <v>0</v>
      </c>
      <c r="BN224" s="1357">
        <f t="shared" si="180"/>
        <v>3</v>
      </c>
      <c r="BO224" s="1357">
        <f t="shared" si="180"/>
        <v>0</v>
      </c>
      <c r="BP224" s="1357">
        <f t="shared" si="180"/>
        <v>30000</v>
      </c>
      <c r="BQ224" s="1357">
        <f>BE224+BK224</f>
        <v>1000</v>
      </c>
      <c r="BR224" s="1357">
        <f t="shared" si="181"/>
        <v>24000</v>
      </c>
      <c r="BS224" s="1357">
        <f t="shared" si="172"/>
        <v>55000</v>
      </c>
      <c r="BT224" s="891" t="s">
        <v>1567</v>
      </c>
      <c r="BU224" s="891" t="s">
        <v>1353</v>
      </c>
      <c r="CD224" s="3319">
        <v>2</v>
      </c>
      <c r="CE224" s="3319">
        <v>868.1</v>
      </c>
      <c r="CF224" s="3319">
        <v>20451</v>
      </c>
      <c r="CG224" s="3319">
        <v>0</v>
      </c>
      <c r="CH224" s="3319">
        <v>0</v>
      </c>
      <c r="CI224" s="3319">
        <v>0</v>
      </c>
      <c r="CJ224" s="3319">
        <v>0</v>
      </c>
      <c r="CK224" s="3320"/>
      <c r="CL224" s="3321">
        <f t="shared" si="137"/>
        <v>2</v>
      </c>
      <c r="CM224" s="3321">
        <f t="shared" si="137"/>
        <v>868.1</v>
      </c>
      <c r="CN224" s="3321">
        <f t="shared" si="137"/>
        <v>20451</v>
      </c>
      <c r="CO224" s="3321">
        <f t="shared" si="136"/>
        <v>0</v>
      </c>
      <c r="CP224" s="3321">
        <f t="shared" si="136"/>
        <v>0</v>
      </c>
      <c r="CQ224" s="3321">
        <f t="shared" si="136"/>
        <v>0</v>
      </c>
      <c r="CR224" s="3321">
        <f t="shared" si="136"/>
        <v>0</v>
      </c>
      <c r="CS224" s="3321"/>
      <c r="CT224" s="885">
        <v>0</v>
      </c>
      <c r="CU224" s="885">
        <v>0</v>
      </c>
      <c r="CV224" s="885">
        <v>0</v>
      </c>
      <c r="CW224" s="885">
        <v>0</v>
      </c>
      <c r="CX224" s="885">
        <v>0</v>
      </c>
      <c r="CY224" s="885">
        <v>0</v>
      </c>
      <c r="DB224" s="3321">
        <f t="shared" si="149"/>
        <v>0</v>
      </c>
      <c r="DC224" s="3321">
        <f t="shared" si="149"/>
        <v>0</v>
      </c>
      <c r="DD224" s="3321">
        <f t="shared" si="149"/>
        <v>0</v>
      </c>
      <c r="DE224" s="3321">
        <f t="shared" si="149"/>
        <v>0</v>
      </c>
      <c r="DF224" s="3321">
        <f t="shared" si="149"/>
        <v>0</v>
      </c>
      <c r="DG224" s="3321">
        <f t="shared" si="149"/>
        <v>0</v>
      </c>
      <c r="DH224" s="3321"/>
      <c r="DI224" s="885">
        <v>0</v>
      </c>
      <c r="DJ224" s="885">
        <v>0</v>
      </c>
      <c r="DK224" s="885">
        <v>0</v>
      </c>
      <c r="DL224" s="885">
        <v>0</v>
      </c>
      <c r="DM224" s="885">
        <v>0</v>
      </c>
      <c r="DP224" s="3321">
        <f t="shared" si="150"/>
        <v>-3</v>
      </c>
      <c r="DQ224" s="3321">
        <f t="shared" si="150"/>
        <v>0</v>
      </c>
      <c r="DR224" s="3321">
        <f t="shared" si="150"/>
        <v>-30000</v>
      </c>
      <c r="DS224" s="3321">
        <f t="shared" si="150"/>
        <v>-1000</v>
      </c>
      <c r="DT224" s="3321">
        <f t="shared" si="150"/>
        <v>-24000</v>
      </c>
    </row>
    <row r="225" spans="1:124" ht="24" hidden="1">
      <c r="A225" s="1165"/>
      <c r="B225" s="1491" t="s">
        <v>662</v>
      </c>
      <c r="C225" s="1547" t="s">
        <v>968</v>
      </c>
      <c r="D225" s="3413"/>
      <c r="E225" s="1357">
        <v>0</v>
      </c>
      <c r="F225" s="1357">
        <v>0</v>
      </c>
      <c r="G225" s="1357">
        <v>0</v>
      </c>
      <c r="H225" s="1357">
        <v>0</v>
      </c>
      <c r="I225" s="1357">
        <v>0</v>
      </c>
      <c r="J225" s="1357">
        <v>0</v>
      </c>
      <c r="K225" s="1357">
        <v>0</v>
      </c>
      <c r="L225" s="1357">
        <f t="shared" si="163"/>
        <v>0</v>
      </c>
      <c r="M225" s="1440"/>
      <c r="N225" s="1440"/>
      <c r="O225" s="1440"/>
      <c r="P225" s="1440"/>
      <c r="Q225" s="1440"/>
      <c r="R225" s="1440">
        <f t="shared" si="182"/>
        <v>0</v>
      </c>
      <c r="S225" s="1440"/>
      <c r="T225" s="1440">
        <f t="shared" si="164"/>
        <v>0</v>
      </c>
      <c r="U225" s="1951">
        <f t="shared" si="178"/>
        <v>0</v>
      </c>
      <c r="V225" s="891">
        <f t="shared" si="178"/>
        <v>0</v>
      </c>
      <c r="W225" s="891">
        <f t="shared" si="178"/>
        <v>0</v>
      </c>
      <c r="X225" s="891">
        <f t="shared" si="178"/>
        <v>0</v>
      </c>
      <c r="Y225" s="891">
        <f t="shared" si="178"/>
        <v>0</v>
      </c>
      <c r="Z225" s="891">
        <f t="shared" si="178"/>
        <v>0</v>
      </c>
      <c r="AA225" s="891">
        <f t="shared" si="178"/>
        <v>0</v>
      </c>
      <c r="AB225" s="1719">
        <f t="shared" si="165"/>
        <v>0</v>
      </c>
      <c r="AC225" s="1341"/>
      <c r="AD225" s="3351"/>
      <c r="AE225" s="1719">
        <v>0</v>
      </c>
      <c r="AF225" s="1719">
        <v>0</v>
      </c>
      <c r="AG225" s="1719">
        <v>0</v>
      </c>
      <c r="AH225" s="1719">
        <v>0</v>
      </c>
      <c r="AI225" s="1719">
        <v>0</v>
      </c>
      <c r="AJ225" s="1719">
        <v>0</v>
      </c>
      <c r="AK225" s="1719">
        <f t="shared" si="166"/>
        <v>0</v>
      </c>
      <c r="AL225" s="1394"/>
      <c r="AM225" s="1394"/>
      <c r="AN225" s="1394"/>
      <c r="AO225" s="1394"/>
      <c r="AP225" s="1394">
        <f t="shared" si="183"/>
        <v>0</v>
      </c>
      <c r="AQ225" s="1394"/>
      <c r="AR225" s="1394">
        <f t="shared" si="167"/>
        <v>0</v>
      </c>
      <c r="AS225" s="3343">
        <f t="shared" si="179"/>
        <v>0</v>
      </c>
      <c r="AT225" s="1719">
        <f t="shared" si="179"/>
        <v>0</v>
      </c>
      <c r="AU225" s="1719">
        <f t="shared" si="179"/>
        <v>0</v>
      </c>
      <c r="AV225" s="1719">
        <f t="shared" si="179"/>
        <v>0</v>
      </c>
      <c r="AW225" s="1719">
        <f t="shared" si="179"/>
        <v>0</v>
      </c>
      <c r="AX225" s="1719">
        <f t="shared" si="179"/>
        <v>0</v>
      </c>
      <c r="AY225" s="1719">
        <f t="shared" si="168"/>
        <v>0</v>
      </c>
      <c r="AZ225" s="2029">
        <f t="shared" si="169"/>
        <v>0</v>
      </c>
      <c r="BA225" s="3414"/>
      <c r="BB225" s="1357">
        <v>0</v>
      </c>
      <c r="BC225" s="1357">
        <v>0</v>
      </c>
      <c r="BD225" s="1357">
        <v>0</v>
      </c>
      <c r="BE225" s="1357">
        <v>0</v>
      </c>
      <c r="BF225" s="1357">
        <v>0</v>
      </c>
      <c r="BG225" s="1357">
        <f t="shared" si="170"/>
        <v>0</v>
      </c>
      <c r="BH225" s="891"/>
      <c r="BI225" s="891"/>
      <c r="BJ225" s="1397"/>
      <c r="BK225" s="1397">
        <f t="shared" si="184"/>
        <v>0</v>
      </c>
      <c r="BL225" s="1397"/>
      <c r="BM225" s="1397">
        <f t="shared" si="171"/>
        <v>0</v>
      </c>
      <c r="BN225" s="1357">
        <f t="shared" si="180"/>
        <v>0</v>
      </c>
      <c r="BO225" s="1357">
        <f t="shared" si="180"/>
        <v>0</v>
      </c>
      <c r="BP225" s="1357">
        <f t="shared" si="180"/>
        <v>0</v>
      </c>
      <c r="BQ225" s="1357">
        <f>BE225+BK225</f>
        <v>0</v>
      </c>
      <c r="BR225" s="1357">
        <f t="shared" si="181"/>
        <v>0</v>
      </c>
      <c r="BS225" s="1357">
        <f t="shared" si="172"/>
        <v>0</v>
      </c>
      <c r="BT225" s="891" t="s">
        <v>1568</v>
      </c>
      <c r="BU225" s="891" t="s">
        <v>1353</v>
      </c>
      <c r="CD225" s="3319">
        <v>0</v>
      </c>
      <c r="CE225" s="3319">
        <v>0</v>
      </c>
      <c r="CF225" s="3319">
        <v>0</v>
      </c>
      <c r="CG225" s="3319">
        <v>0</v>
      </c>
      <c r="CH225" s="3319">
        <v>0</v>
      </c>
      <c r="CI225" s="3319">
        <v>0</v>
      </c>
      <c r="CJ225" s="3319">
        <v>0</v>
      </c>
      <c r="CK225" s="3320"/>
      <c r="CL225" s="3321">
        <f t="shared" si="137"/>
        <v>0</v>
      </c>
      <c r="CM225" s="3321">
        <f t="shared" si="137"/>
        <v>0</v>
      </c>
      <c r="CN225" s="3321">
        <f t="shared" si="137"/>
        <v>0</v>
      </c>
      <c r="CO225" s="3321">
        <f t="shared" si="136"/>
        <v>0</v>
      </c>
      <c r="CP225" s="3321">
        <f t="shared" si="136"/>
        <v>0</v>
      </c>
      <c r="CQ225" s="3321">
        <f t="shared" si="136"/>
        <v>0</v>
      </c>
      <c r="CR225" s="3321">
        <f t="shared" si="136"/>
        <v>0</v>
      </c>
      <c r="CS225" s="3321"/>
      <c r="CT225" s="885">
        <v>0</v>
      </c>
      <c r="CU225" s="885">
        <v>0</v>
      </c>
      <c r="CV225" s="885">
        <v>0</v>
      </c>
      <c r="CW225" s="885">
        <v>0</v>
      </c>
      <c r="CX225" s="885">
        <v>0</v>
      </c>
      <c r="CY225" s="885">
        <v>0</v>
      </c>
      <c r="DB225" s="3321">
        <f t="shared" si="149"/>
        <v>0</v>
      </c>
      <c r="DC225" s="3321">
        <f t="shared" si="149"/>
        <v>0</v>
      </c>
      <c r="DD225" s="3321">
        <f t="shared" si="149"/>
        <v>0</v>
      </c>
      <c r="DE225" s="3321">
        <f t="shared" ref="DE225:DG288" si="185">CW225-AV225</f>
        <v>0</v>
      </c>
      <c r="DF225" s="3321">
        <f t="shared" si="185"/>
        <v>0</v>
      </c>
      <c r="DG225" s="3321">
        <f t="shared" si="185"/>
        <v>0</v>
      </c>
      <c r="DH225" s="3321"/>
      <c r="DI225" s="885">
        <v>0</v>
      </c>
      <c r="DJ225" s="885">
        <v>0</v>
      </c>
      <c r="DK225" s="885">
        <v>0</v>
      </c>
      <c r="DL225" s="885">
        <v>0</v>
      </c>
      <c r="DM225" s="885">
        <v>0</v>
      </c>
      <c r="DP225" s="3321">
        <f t="shared" si="150"/>
        <v>0</v>
      </c>
      <c r="DQ225" s="3321">
        <f t="shared" si="150"/>
        <v>0</v>
      </c>
      <c r="DR225" s="3321">
        <f t="shared" si="150"/>
        <v>0</v>
      </c>
      <c r="DS225" s="3321">
        <f t="shared" si="150"/>
        <v>0</v>
      </c>
      <c r="DT225" s="3321">
        <f t="shared" si="150"/>
        <v>0</v>
      </c>
    </row>
    <row r="226" spans="1:124" ht="16.5" hidden="1" customHeight="1">
      <c r="A226" s="1165"/>
      <c r="B226" s="1491" t="s">
        <v>828</v>
      </c>
      <c r="C226" s="1547" t="s">
        <v>94</v>
      </c>
      <c r="D226" s="3413"/>
      <c r="E226" s="1357">
        <v>0</v>
      </c>
      <c r="F226" s="1357">
        <v>0</v>
      </c>
      <c r="G226" s="1357">
        <v>0</v>
      </c>
      <c r="H226" s="1357">
        <v>0</v>
      </c>
      <c r="I226" s="1357">
        <v>0</v>
      </c>
      <c r="J226" s="1357">
        <v>0</v>
      </c>
      <c r="K226" s="1357">
        <v>0</v>
      </c>
      <c r="L226" s="1357">
        <f t="shared" si="163"/>
        <v>0</v>
      </c>
      <c r="M226" s="1440"/>
      <c r="N226" s="1440"/>
      <c r="O226" s="1440"/>
      <c r="P226" s="1440"/>
      <c r="Q226" s="1440"/>
      <c r="R226" s="1440">
        <f t="shared" si="182"/>
        <v>0</v>
      </c>
      <c r="S226" s="1440"/>
      <c r="T226" s="1440">
        <f t="shared" si="164"/>
        <v>0</v>
      </c>
      <c r="U226" s="1951">
        <f t="shared" si="178"/>
        <v>0</v>
      </c>
      <c r="V226" s="891">
        <f t="shared" si="178"/>
        <v>0</v>
      </c>
      <c r="W226" s="891">
        <f t="shared" si="178"/>
        <v>0</v>
      </c>
      <c r="X226" s="891">
        <f t="shared" si="178"/>
        <v>0</v>
      </c>
      <c r="Y226" s="891">
        <f t="shared" si="178"/>
        <v>0</v>
      </c>
      <c r="Z226" s="891">
        <f t="shared" si="178"/>
        <v>0</v>
      </c>
      <c r="AA226" s="891">
        <f t="shared" si="178"/>
        <v>0</v>
      </c>
      <c r="AB226" s="1719">
        <f t="shared" si="165"/>
        <v>0</v>
      </c>
      <c r="AC226" s="1341"/>
      <c r="AD226" s="1717"/>
      <c r="AE226" s="1719">
        <v>0</v>
      </c>
      <c r="AF226" s="1719">
        <v>0</v>
      </c>
      <c r="AG226" s="1719">
        <v>0</v>
      </c>
      <c r="AH226" s="1719">
        <v>0</v>
      </c>
      <c r="AI226" s="1719">
        <v>0</v>
      </c>
      <c r="AJ226" s="1719">
        <v>0</v>
      </c>
      <c r="AK226" s="1719">
        <f t="shared" si="166"/>
        <v>0</v>
      </c>
      <c r="AL226" s="1394"/>
      <c r="AM226" s="1394"/>
      <c r="AN226" s="1394"/>
      <c r="AO226" s="1394"/>
      <c r="AP226" s="1394">
        <f t="shared" si="183"/>
        <v>0</v>
      </c>
      <c r="AQ226" s="1394"/>
      <c r="AR226" s="1394">
        <f t="shared" si="167"/>
        <v>0</v>
      </c>
      <c r="AS226" s="3343">
        <f t="shared" si="179"/>
        <v>0</v>
      </c>
      <c r="AT226" s="1719">
        <f t="shared" si="179"/>
        <v>0</v>
      </c>
      <c r="AU226" s="1719">
        <f t="shared" si="179"/>
        <v>0</v>
      </c>
      <c r="AV226" s="1719">
        <f t="shared" si="179"/>
        <v>0</v>
      </c>
      <c r="AW226" s="1719">
        <f t="shared" si="179"/>
        <v>0</v>
      </c>
      <c r="AX226" s="1719">
        <f t="shared" si="179"/>
        <v>0</v>
      </c>
      <c r="AY226" s="1719">
        <f t="shared" si="168"/>
        <v>0</v>
      </c>
      <c r="AZ226" s="3088">
        <f t="shared" si="169"/>
        <v>0</v>
      </c>
      <c r="BA226" s="3325"/>
      <c r="BB226" s="1357">
        <v>0</v>
      </c>
      <c r="BC226" s="1357">
        <v>0</v>
      </c>
      <c r="BD226" s="1357">
        <v>0</v>
      </c>
      <c r="BE226" s="1357">
        <v>0</v>
      </c>
      <c r="BF226" s="1357">
        <v>0</v>
      </c>
      <c r="BG226" s="1357">
        <f t="shared" si="170"/>
        <v>0</v>
      </c>
      <c r="BH226" s="891"/>
      <c r="BI226" s="891"/>
      <c r="BJ226" s="1397"/>
      <c r="BK226" s="1397">
        <f t="shared" si="184"/>
        <v>0</v>
      </c>
      <c r="BL226" s="1397"/>
      <c r="BM226" s="1397">
        <f t="shared" si="171"/>
        <v>0</v>
      </c>
      <c r="BN226" s="1357">
        <f t="shared" si="180"/>
        <v>0</v>
      </c>
      <c r="BO226" s="1357">
        <f t="shared" si="180"/>
        <v>0</v>
      </c>
      <c r="BP226" s="1357">
        <f t="shared" si="180"/>
        <v>0</v>
      </c>
      <c r="BQ226" s="1357">
        <f t="shared" si="180"/>
        <v>0</v>
      </c>
      <c r="BR226" s="1357">
        <f t="shared" si="181"/>
        <v>0</v>
      </c>
      <c r="BS226" s="1357">
        <f t="shared" si="172"/>
        <v>0</v>
      </c>
      <c r="BT226" s="891"/>
      <c r="BU226" s="891"/>
      <c r="CD226" s="3319">
        <v>0</v>
      </c>
      <c r="CE226" s="3319">
        <v>0</v>
      </c>
      <c r="CF226" s="3319">
        <v>0</v>
      </c>
      <c r="CG226" s="3319">
        <v>0</v>
      </c>
      <c r="CH226" s="3319">
        <v>0</v>
      </c>
      <c r="CI226" s="3319">
        <v>0</v>
      </c>
      <c r="CJ226" s="3319">
        <v>0</v>
      </c>
      <c r="CK226" s="3320"/>
      <c r="CL226" s="3321">
        <f t="shared" si="137"/>
        <v>0</v>
      </c>
      <c r="CM226" s="3321">
        <f t="shared" si="137"/>
        <v>0</v>
      </c>
      <c r="CN226" s="3321">
        <f t="shared" si="137"/>
        <v>0</v>
      </c>
      <c r="CO226" s="3321">
        <f t="shared" si="136"/>
        <v>0</v>
      </c>
      <c r="CP226" s="3321">
        <f t="shared" si="136"/>
        <v>0</v>
      </c>
      <c r="CQ226" s="3321">
        <f t="shared" si="136"/>
        <v>0</v>
      </c>
      <c r="CR226" s="3321">
        <f t="shared" si="136"/>
        <v>0</v>
      </c>
      <c r="CS226" s="3321"/>
      <c r="CT226" s="885">
        <v>0</v>
      </c>
      <c r="CU226" s="885">
        <v>0</v>
      </c>
      <c r="CV226" s="885">
        <v>0</v>
      </c>
      <c r="CW226" s="885">
        <v>0</v>
      </c>
      <c r="CX226" s="885">
        <v>0</v>
      </c>
      <c r="CY226" s="885">
        <v>0</v>
      </c>
      <c r="DB226" s="3321">
        <f t="shared" ref="DB226:DG289" si="186">CT226-AS226</f>
        <v>0</v>
      </c>
      <c r="DC226" s="3321">
        <f t="shared" si="186"/>
        <v>0</v>
      </c>
      <c r="DD226" s="3321">
        <f t="shared" si="186"/>
        <v>0</v>
      </c>
      <c r="DE226" s="3321">
        <f t="shared" si="185"/>
        <v>0</v>
      </c>
      <c r="DF226" s="3321">
        <f t="shared" si="185"/>
        <v>0</v>
      </c>
      <c r="DG226" s="3321">
        <f t="shared" si="185"/>
        <v>0</v>
      </c>
      <c r="DH226" s="3321"/>
      <c r="DI226" s="885">
        <v>0</v>
      </c>
      <c r="DJ226" s="885">
        <v>0</v>
      </c>
      <c r="DK226" s="885">
        <v>0</v>
      </c>
      <c r="DL226" s="885">
        <v>0</v>
      </c>
      <c r="DM226" s="885">
        <v>0</v>
      </c>
      <c r="DP226" s="3321">
        <f t="shared" si="150"/>
        <v>0</v>
      </c>
      <c r="DQ226" s="3321">
        <f t="shared" si="150"/>
        <v>0</v>
      </c>
      <c r="DR226" s="3321">
        <f t="shared" si="150"/>
        <v>0</v>
      </c>
      <c r="DS226" s="3321">
        <f t="shared" si="150"/>
        <v>0</v>
      </c>
      <c r="DT226" s="3321">
        <f t="shared" si="150"/>
        <v>0</v>
      </c>
    </row>
    <row r="227" spans="1:124" ht="23.25" customHeight="1">
      <c r="A227" s="1165"/>
      <c r="B227" s="1491" t="s">
        <v>662</v>
      </c>
      <c r="C227" s="1547" t="s">
        <v>378</v>
      </c>
      <c r="D227" s="3413"/>
      <c r="E227" s="1357">
        <v>4.96</v>
      </c>
      <c r="F227" s="1357">
        <v>0</v>
      </c>
      <c r="G227" s="1357">
        <v>37126</v>
      </c>
      <c r="H227" s="1357">
        <v>0</v>
      </c>
      <c r="I227" s="1357">
        <v>0</v>
      </c>
      <c r="J227" s="1357">
        <v>0</v>
      </c>
      <c r="K227" s="1357">
        <v>0</v>
      </c>
      <c r="L227" s="1357">
        <f t="shared" si="163"/>
        <v>37126</v>
      </c>
      <c r="M227" s="1440"/>
      <c r="N227" s="1440"/>
      <c r="O227" s="1440"/>
      <c r="P227" s="1440"/>
      <c r="Q227" s="1440"/>
      <c r="R227" s="1440">
        <f t="shared" si="182"/>
        <v>0</v>
      </c>
      <c r="S227" s="1440"/>
      <c r="T227" s="1440">
        <f t="shared" si="164"/>
        <v>0</v>
      </c>
      <c r="U227" s="1951">
        <f t="shared" si="178"/>
        <v>4.96</v>
      </c>
      <c r="V227" s="891">
        <f t="shared" si="178"/>
        <v>0</v>
      </c>
      <c r="W227" s="891">
        <f t="shared" si="178"/>
        <v>37126</v>
      </c>
      <c r="X227" s="891">
        <f t="shared" si="178"/>
        <v>0</v>
      </c>
      <c r="Y227" s="891">
        <f t="shared" si="178"/>
        <v>0</v>
      </c>
      <c r="Z227" s="891">
        <f t="shared" si="178"/>
        <v>0</v>
      </c>
      <c r="AA227" s="891">
        <f t="shared" si="178"/>
        <v>0</v>
      </c>
      <c r="AB227" s="1719">
        <f t="shared" si="165"/>
        <v>37126</v>
      </c>
      <c r="AC227" s="1341"/>
      <c r="AD227" s="1717"/>
      <c r="AE227" s="1719">
        <v>0</v>
      </c>
      <c r="AF227" s="1719">
        <v>0</v>
      </c>
      <c r="AG227" s="1719">
        <v>0</v>
      </c>
      <c r="AH227" s="1719">
        <v>0</v>
      </c>
      <c r="AI227" s="1719">
        <v>0</v>
      </c>
      <c r="AJ227" s="1719">
        <v>0</v>
      </c>
      <c r="AK227" s="1719">
        <f t="shared" si="166"/>
        <v>0</v>
      </c>
      <c r="AL227" s="3415"/>
      <c r="AM227" s="1394"/>
      <c r="AN227" s="1394"/>
      <c r="AO227" s="1394"/>
      <c r="AP227" s="1394">
        <f t="shared" si="183"/>
        <v>0</v>
      </c>
      <c r="AQ227" s="1394"/>
      <c r="AR227" s="1394">
        <f t="shared" si="167"/>
        <v>0</v>
      </c>
      <c r="AS227" s="3343">
        <f t="shared" si="179"/>
        <v>0</v>
      </c>
      <c r="AT227" s="1719">
        <f t="shared" si="179"/>
        <v>0</v>
      </c>
      <c r="AU227" s="1719">
        <f t="shared" si="179"/>
        <v>0</v>
      </c>
      <c r="AV227" s="1719">
        <f t="shared" si="179"/>
        <v>0</v>
      </c>
      <c r="AW227" s="1719">
        <f t="shared" si="179"/>
        <v>0</v>
      </c>
      <c r="AX227" s="1719">
        <f t="shared" si="179"/>
        <v>0</v>
      </c>
      <c r="AY227" s="2275">
        <f t="shared" si="168"/>
        <v>0</v>
      </c>
      <c r="AZ227" s="3088">
        <f t="shared" si="169"/>
        <v>0</v>
      </c>
      <c r="BA227" s="3325"/>
      <c r="BB227" s="1357">
        <v>0</v>
      </c>
      <c r="BC227" s="1357">
        <v>0</v>
      </c>
      <c r="BD227" s="1357">
        <v>0</v>
      </c>
      <c r="BE227" s="1357">
        <v>0</v>
      </c>
      <c r="BF227" s="1357">
        <v>0</v>
      </c>
      <c r="BG227" s="1357">
        <f t="shared" si="170"/>
        <v>0</v>
      </c>
      <c r="BH227" s="891"/>
      <c r="BI227" s="891"/>
      <c r="BJ227" s="1397"/>
      <c r="BK227" s="1397">
        <f t="shared" si="184"/>
        <v>0</v>
      </c>
      <c r="BL227" s="1397"/>
      <c r="BM227" s="1397">
        <f t="shared" si="171"/>
        <v>0</v>
      </c>
      <c r="BN227" s="1357">
        <f t="shared" si="180"/>
        <v>0</v>
      </c>
      <c r="BO227" s="1357">
        <f t="shared" si="180"/>
        <v>0</v>
      </c>
      <c r="BP227" s="1357">
        <f t="shared" si="180"/>
        <v>0</v>
      </c>
      <c r="BQ227" s="1357">
        <f t="shared" si="180"/>
        <v>0</v>
      </c>
      <c r="BR227" s="1357">
        <f t="shared" si="181"/>
        <v>0</v>
      </c>
      <c r="BS227" s="1357">
        <f t="shared" si="172"/>
        <v>0</v>
      </c>
      <c r="BT227" s="891" t="s">
        <v>1569</v>
      </c>
      <c r="BU227" s="891" t="s">
        <v>1353</v>
      </c>
      <c r="CD227" s="3319">
        <v>0</v>
      </c>
      <c r="CE227" s="3319">
        <v>0</v>
      </c>
      <c r="CF227" s="3319">
        <v>0</v>
      </c>
      <c r="CG227" s="3319">
        <v>0</v>
      </c>
      <c r="CH227" s="3319">
        <v>0</v>
      </c>
      <c r="CI227" s="3319">
        <v>0</v>
      </c>
      <c r="CJ227" s="3319">
        <v>0</v>
      </c>
      <c r="CK227" s="3320"/>
      <c r="CL227" s="3321">
        <f t="shared" si="137"/>
        <v>-4.96</v>
      </c>
      <c r="CM227" s="3321">
        <f t="shared" si="137"/>
        <v>0</v>
      </c>
      <c r="CN227" s="3321">
        <f t="shared" si="137"/>
        <v>-37126</v>
      </c>
      <c r="CO227" s="3321">
        <f t="shared" si="136"/>
        <v>0</v>
      </c>
      <c r="CP227" s="3321">
        <f t="shared" si="136"/>
        <v>0</v>
      </c>
      <c r="CQ227" s="3321">
        <f t="shared" si="136"/>
        <v>0</v>
      </c>
      <c r="CR227" s="3321">
        <f t="shared" si="136"/>
        <v>0</v>
      </c>
      <c r="CS227" s="3321"/>
      <c r="CT227" s="885">
        <v>4.96</v>
      </c>
      <c r="CU227" s="885">
        <v>0</v>
      </c>
      <c r="CV227" s="885">
        <v>37126</v>
      </c>
      <c r="CW227" s="885">
        <v>0</v>
      </c>
      <c r="CX227" s="885">
        <v>0</v>
      </c>
      <c r="CY227" s="885">
        <v>0</v>
      </c>
      <c r="DB227" s="3321">
        <f t="shared" si="186"/>
        <v>4.96</v>
      </c>
      <c r="DC227" s="3321">
        <f t="shared" si="186"/>
        <v>0</v>
      </c>
      <c r="DD227" s="3321">
        <f t="shared" si="186"/>
        <v>37126</v>
      </c>
      <c r="DE227" s="3321">
        <f t="shared" si="185"/>
        <v>0</v>
      </c>
      <c r="DF227" s="3321">
        <f t="shared" si="185"/>
        <v>0</v>
      </c>
      <c r="DG227" s="3321">
        <f t="shared" si="185"/>
        <v>0</v>
      </c>
      <c r="DH227" s="3321"/>
      <c r="DI227" s="885">
        <v>0</v>
      </c>
      <c r="DJ227" s="885">
        <v>0</v>
      </c>
      <c r="DK227" s="885">
        <v>0</v>
      </c>
      <c r="DL227" s="885">
        <v>0</v>
      </c>
      <c r="DM227" s="885">
        <v>0</v>
      </c>
      <c r="DP227" s="3321">
        <f t="shared" si="150"/>
        <v>0</v>
      </c>
      <c r="DQ227" s="3321">
        <f t="shared" si="150"/>
        <v>0</v>
      </c>
      <c r="DR227" s="3321">
        <f t="shared" si="150"/>
        <v>0</v>
      </c>
      <c r="DS227" s="3321">
        <f t="shared" si="150"/>
        <v>0</v>
      </c>
      <c r="DT227" s="3321">
        <f t="shared" si="150"/>
        <v>0</v>
      </c>
    </row>
    <row r="228" spans="1:124" ht="19.5" customHeight="1">
      <c r="A228" s="1552"/>
      <c r="B228" s="1553" t="s">
        <v>660</v>
      </c>
      <c r="C228" s="1547" t="s">
        <v>337</v>
      </c>
      <c r="D228" s="3413"/>
      <c r="E228" s="1357">
        <v>0</v>
      </c>
      <c r="F228" s="1357">
        <v>0</v>
      </c>
      <c r="G228" s="1357">
        <v>0</v>
      </c>
      <c r="H228" s="1357">
        <v>0</v>
      </c>
      <c r="I228" s="1357">
        <v>0</v>
      </c>
      <c r="J228" s="1357">
        <v>0</v>
      </c>
      <c r="K228" s="1357">
        <v>0</v>
      </c>
      <c r="L228" s="1357">
        <f t="shared" si="163"/>
        <v>0</v>
      </c>
      <c r="M228" s="1440"/>
      <c r="N228" s="1440"/>
      <c r="O228" s="1440"/>
      <c r="P228" s="1440"/>
      <c r="Q228" s="1440"/>
      <c r="R228" s="1440">
        <f t="shared" si="182"/>
        <v>0</v>
      </c>
      <c r="S228" s="1440"/>
      <c r="T228" s="1440">
        <f t="shared" si="164"/>
        <v>0</v>
      </c>
      <c r="U228" s="1951">
        <f t="shared" si="178"/>
        <v>0</v>
      </c>
      <c r="V228" s="891">
        <f t="shared" si="178"/>
        <v>0</v>
      </c>
      <c r="W228" s="891">
        <f t="shared" si="178"/>
        <v>0</v>
      </c>
      <c r="X228" s="891">
        <f t="shared" si="178"/>
        <v>0</v>
      </c>
      <c r="Y228" s="891">
        <f t="shared" si="178"/>
        <v>0</v>
      </c>
      <c r="Z228" s="891">
        <f t="shared" si="178"/>
        <v>0</v>
      </c>
      <c r="AA228" s="891">
        <f t="shared" si="178"/>
        <v>0</v>
      </c>
      <c r="AB228" s="1719">
        <f t="shared" si="165"/>
        <v>0</v>
      </c>
      <c r="AC228" s="1341"/>
      <c r="AD228" s="1717"/>
      <c r="AE228" s="1719">
        <v>3</v>
      </c>
      <c r="AF228" s="1719">
        <v>0</v>
      </c>
      <c r="AG228" s="1719">
        <v>20263.699999999997</v>
      </c>
      <c r="AH228" s="1719">
        <v>0</v>
      </c>
      <c r="AI228" s="1719">
        <v>2200</v>
      </c>
      <c r="AJ228" s="1719">
        <v>52800</v>
      </c>
      <c r="AK228" s="1719">
        <f t="shared" si="166"/>
        <v>75263.7</v>
      </c>
      <c r="AL228" s="1549"/>
      <c r="AM228" s="1394"/>
      <c r="AN228" s="1394">
        <v>-18979.400000000001</v>
      </c>
      <c r="AO228" s="1394"/>
      <c r="AP228" s="1394">
        <f t="shared" si="183"/>
        <v>0</v>
      </c>
      <c r="AQ228" s="1394"/>
      <c r="AR228" s="1394">
        <f t="shared" si="167"/>
        <v>-18979.400000000001</v>
      </c>
      <c r="AS228" s="3343">
        <f t="shared" si="179"/>
        <v>3</v>
      </c>
      <c r="AT228" s="1719">
        <f t="shared" si="179"/>
        <v>0</v>
      </c>
      <c r="AU228" s="1719">
        <f t="shared" si="179"/>
        <v>1284.2999999999956</v>
      </c>
      <c r="AV228" s="1719">
        <f t="shared" si="179"/>
        <v>0</v>
      </c>
      <c r="AW228" s="1719">
        <f t="shared" si="179"/>
        <v>2200</v>
      </c>
      <c r="AX228" s="1719">
        <f t="shared" si="179"/>
        <v>52800</v>
      </c>
      <c r="AY228" s="1719">
        <f t="shared" si="168"/>
        <v>56284.299999999996</v>
      </c>
      <c r="AZ228" s="3088">
        <f t="shared" si="169"/>
        <v>0</v>
      </c>
      <c r="BA228" s="3325"/>
      <c r="BB228" s="1357">
        <v>0</v>
      </c>
      <c r="BC228" s="1357">
        <v>0</v>
      </c>
      <c r="BD228" s="1357">
        <v>0</v>
      </c>
      <c r="BE228" s="1357">
        <v>0</v>
      </c>
      <c r="BF228" s="1357">
        <v>0</v>
      </c>
      <c r="BG228" s="1357">
        <f t="shared" si="170"/>
        <v>0</v>
      </c>
      <c r="BH228" s="891"/>
      <c r="BI228" s="891"/>
      <c r="BJ228" s="1397"/>
      <c r="BK228" s="1397">
        <f t="shared" si="184"/>
        <v>0</v>
      </c>
      <c r="BL228" s="1397"/>
      <c r="BM228" s="1397">
        <f t="shared" si="171"/>
        <v>0</v>
      </c>
      <c r="BN228" s="1357">
        <f t="shared" si="180"/>
        <v>0</v>
      </c>
      <c r="BO228" s="1357">
        <f t="shared" si="180"/>
        <v>0</v>
      </c>
      <c r="BP228" s="1357">
        <f t="shared" si="180"/>
        <v>0</v>
      </c>
      <c r="BQ228" s="1357">
        <f t="shared" si="180"/>
        <v>0</v>
      </c>
      <c r="BR228" s="1357">
        <f t="shared" si="181"/>
        <v>0</v>
      </c>
      <c r="BS228" s="1357">
        <f t="shared" si="172"/>
        <v>0</v>
      </c>
      <c r="BT228" s="891" t="s">
        <v>1570</v>
      </c>
      <c r="BU228" s="891" t="s">
        <v>1353</v>
      </c>
      <c r="CD228" s="3319">
        <v>4</v>
      </c>
      <c r="CE228" s="3319">
        <v>0</v>
      </c>
      <c r="CF228" s="3319">
        <v>0</v>
      </c>
      <c r="CG228" s="3319">
        <v>0</v>
      </c>
      <c r="CH228" s="3319">
        <v>39106.6</v>
      </c>
      <c r="CI228" s="3319">
        <v>601.19999999999993</v>
      </c>
      <c r="CJ228" s="3319">
        <v>0</v>
      </c>
      <c r="CK228" s="3320"/>
      <c r="CL228" s="3321">
        <f t="shared" si="137"/>
        <v>4</v>
      </c>
      <c r="CM228" s="3321">
        <f t="shared" si="137"/>
        <v>0</v>
      </c>
      <c r="CN228" s="3321">
        <f t="shared" si="137"/>
        <v>0</v>
      </c>
      <c r="CO228" s="3321">
        <f t="shared" si="136"/>
        <v>0</v>
      </c>
      <c r="CP228" s="3321">
        <f t="shared" si="136"/>
        <v>39106.6</v>
      </c>
      <c r="CQ228" s="3321">
        <f t="shared" si="136"/>
        <v>601.19999999999993</v>
      </c>
      <c r="CR228" s="3321">
        <f t="shared" si="136"/>
        <v>0</v>
      </c>
      <c r="CS228" s="3321"/>
      <c r="CT228" s="885">
        <v>0</v>
      </c>
      <c r="CU228" s="885">
        <v>0</v>
      </c>
      <c r="CV228" s="885">
        <v>0</v>
      </c>
      <c r="CW228" s="885">
        <v>0</v>
      </c>
      <c r="CX228" s="885">
        <v>0</v>
      </c>
      <c r="CY228" s="885">
        <v>0</v>
      </c>
      <c r="DB228" s="3321">
        <f t="shared" si="186"/>
        <v>-3</v>
      </c>
      <c r="DC228" s="3321">
        <f t="shared" si="186"/>
        <v>0</v>
      </c>
      <c r="DD228" s="3321">
        <f t="shared" si="186"/>
        <v>-1284.2999999999956</v>
      </c>
      <c r="DE228" s="3321">
        <f t="shared" si="185"/>
        <v>0</v>
      </c>
      <c r="DF228" s="3321">
        <f t="shared" si="185"/>
        <v>-2200</v>
      </c>
      <c r="DG228" s="3321">
        <f t="shared" si="185"/>
        <v>-52800</v>
      </c>
      <c r="DH228" s="3321"/>
      <c r="DI228" s="885">
        <v>3</v>
      </c>
      <c r="DJ228" s="885">
        <v>0</v>
      </c>
      <c r="DK228" s="885">
        <v>20263.699999999997</v>
      </c>
      <c r="DL228" s="885">
        <v>2200</v>
      </c>
      <c r="DM228" s="885">
        <v>52800</v>
      </c>
      <c r="DP228" s="3321">
        <f t="shared" si="150"/>
        <v>3</v>
      </c>
      <c r="DQ228" s="3321">
        <f t="shared" si="150"/>
        <v>0</v>
      </c>
      <c r="DR228" s="3321">
        <f t="shared" si="150"/>
        <v>20263.699999999997</v>
      </c>
      <c r="DS228" s="3321">
        <f t="shared" si="150"/>
        <v>2200</v>
      </c>
      <c r="DT228" s="3321">
        <f t="shared" si="150"/>
        <v>52800</v>
      </c>
    </row>
    <row r="229" spans="1:124" ht="24">
      <c r="A229" s="1165"/>
      <c r="B229" s="1553" t="s">
        <v>828</v>
      </c>
      <c r="C229" s="1547" t="s">
        <v>825</v>
      </c>
      <c r="D229" s="3413"/>
      <c r="E229" s="1357">
        <v>1</v>
      </c>
      <c r="F229" s="1357">
        <v>0</v>
      </c>
      <c r="G229" s="1357">
        <v>21069</v>
      </c>
      <c r="H229" s="1357">
        <v>0</v>
      </c>
      <c r="I229" s="1357">
        <v>0</v>
      </c>
      <c r="J229" s="1357">
        <v>0</v>
      </c>
      <c r="K229" s="1357">
        <v>0</v>
      </c>
      <c r="L229" s="1357">
        <f t="shared" si="163"/>
        <v>21069</v>
      </c>
      <c r="M229" s="1554"/>
      <c r="N229" s="1440"/>
      <c r="O229" s="1440">
        <v>-3925.8</v>
      </c>
      <c r="P229" s="1440"/>
      <c r="Q229" s="1946"/>
      <c r="R229" s="1946">
        <f t="shared" si="182"/>
        <v>0</v>
      </c>
      <c r="S229" s="1440"/>
      <c r="T229" s="1440">
        <f t="shared" si="164"/>
        <v>-3925.8</v>
      </c>
      <c r="U229" s="1951">
        <f t="shared" si="178"/>
        <v>1</v>
      </c>
      <c r="V229" s="891">
        <f t="shared" si="178"/>
        <v>0</v>
      </c>
      <c r="W229" s="891">
        <f t="shared" si="178"/>
        <v>17143.2</v>
      </c>
      <c r="X229" s="891">
        <f t="shared" si="178"/>
        <v>0</v>
      </c>
      <c r="Y229" s="891">
        <f t="shared" si="178"/>
        <v>0</v>
      </c>
      <c r="Z229" s="891">
        <f t="shared" si="178"/>
        <v>0</v>
      </c>
      <c r="AA229" s="891">
        <f t="shared" si="178"/>
        <v>0</v>
      </c>
      <c r="AB229" s="1719">
        <f t="shared" si="165"/>
        <v>17143.2</v>
      </c>
      <c r="AC229" s="1341"/>
      <c r="AD229" s="1717"/>
      <c r="AE229" s="1719">
        <v>0</v>
      </c>
      <c r="AF229" s="1719">
        <v>0</v>
      </c>
      <c r="AG229" s="1719">
        <v>0</v>
      </c>
      <c r="AH229" s="1719">
        <v>0</v>
      </c>
      <c r="AI229" s="1719">
        <v>0</v>
      </c>
      <c r="AJ229" s="1719">
        <v>0</v>
      </c>
      <c r="AK229" s="1719">
        <f t="shared" si="166"/>
        <v>0</v>
      </c>
      <c r="AL229" s="1549"/>
      <c r="AM229" s="1394"/>
      <c r="AN229" s="1394"/>
      <c r="AO229" s="1394"/>
      <c r="AP229" s="1394">
        <f t="shared" si="183"/>
        <v>0</v>
      </c>
      <c r="AQ229" s="1394"/>
      <c r="AR229" s="1549">
        <f t="shared" si="167"/>
        <v>0</v>
      </c>
      <c r="AS229" s="3343">
        <f t="shared" si="179"/>
        <v>0</v>
      </c>
      <c r="AT229" s="1719">
        <f t="shared" si="179"/>
        <v>0</v>
      </c>
      <c r="AU229" s="1719">
        <f t="shared" si="179"/>
        <v>0</v>
      </c>
      <c r="AV229" s="1719">
        <f t="shared" si="179"/>
        <v>0</v>
      </c>
      <c r="AW229" s="1719">
        <f t="shared" si="179"/>
        <v>0</v>
      </c>
      <c r="AX229" s="1719">
        <f t="shared" si="179"/>
        <v>0</v>
      </c>
      <c r="AY229" s="1719">
        <f t="shared" si="168"/>
        <v>0</v>
      </c>
      <c r="AZ229" s="3088">
        <f t="shared" si="169"/>
        <v>0</v>
      </c>
      <c r="BA229" s="3325"/>
      <c r="BB229" s="1357">
        <v>0</v>
      </c>
      <c r="BC229" s="1357">
        <v>0</v>
      </c>
      <c r="BD229" s="1357">
        <v>0</v>
      </c>
      <c r="BE229" s="1357">
        <v>0</v>
      </c>
      <c r="BF229" s="1357">
        <v>0</v>
      </c>
      <c r="BG229" s="1357">
        <f t="shared" si="170"/>
        <v>0</v>
      </c>
      <c r="BH229" s="891"/>
      <c r="BI229" s="891"/>
      <c r="BJ229" s="1397"/>
      <c r="BK229" s="1397">
        <f t="shared" si="184"/>
        <v>0</v>
      </c>
      <c r="BL229" s="1397"/>
      <c r="BM229" s="1397">
        <f t="shared" si="171"/>
        <v>0</v>
      </c>
      <c r="BN229" s="1357">
        <f t="shared" si="180"/>
        <v>0</v>
      </c>
      <c r="BO229" s="1357">
        <f t="shared" si="180"/>
        <v>0</v>
      </c>
      <c r="BP229" s="1357">
        <f t="shared" si="180"/>
        <v>0</v>
      </c>
      <c r="BQ229" s="1357">
        <f t="shared" si="180"/>
        <v>0</v>
      </c>
      <c r="BR229" s="1357">
        <f t="shared" si="181"/>
        <v>0</v>
      </c>
      <c r="BS229" s="1357">
        <f t="shared" si="172"/>
        <v>0</v>
      </c>
      <c r="BT229" s="891" t="s">
        <v>1571</v>
      </c>
      <c r="BU229" s="891" t="s">
        <v>1353</v>
      </c>
      <c r="CD229" s="3319">
        <v>0</v>
      </c>
      <c r="CE229" s="3319">
        <v>0</v>
      </c>
      <c r="CF229" s="3319">
        <v>0</v>
      </c>
      <c r="CG229" s="3319">
        <v>0</v>
      </c>
      <c r="CH229" s="3319">
        <v>0</v>
      </c>
      <c r="CI229" s="3319">
        <v>0</v>
      </c>
      <c r="CJ229" s="3319">
        <v>0</v>
      </c>
      <c r="CK229" s="3320"/>
      <c r="CL229" s="3321">
        <f t="shared" si="137"/>
        <v>-1</v>
      </c>
      <c r="CM229" s="3321">
        <f t="shared" si="137"/>
        <v>0</v>
      </c>
      <c r="CN229" s="3321">
        <f t="shared" si="137"/>
        <v>-17143.2</v>
      </c>
      <c r="CO229" s="3321">
        <f t="shared" si="136"/>
        <v>0</v>
      </c>
      <c r="CP229" s="3321">
        <f t="shared" si="136"/>
        <v>0</v>
      </c>
      <c r="CQ229" s="3321">
        <f t="shared" si="136"/>
        <v>0</v>
      </c>
      <c r="CR229" s="3321">
        <f t="shared" ref="CR229:CR292" si="187">CJ229-AA229</f>
        <v>0</v>
      </c>
      <c r="CS229" s="3321"/>
      <c r="CT229" s="885">
        <v>1</v>
      </c>
      <c r="CU229" s="885">
        <v>0</v>
      </c>
      <c r="CV229" s="885">
        <v>21069</v>
      </c>
      <c r="CW229" s="885">
        <v>0</v>
      </c>
      <c r="CX229" s="885">
        <v>0</v>
      </c>
      <c r="CY229" s="885">
        <v>0</v>
      </c>
      <c r="DB229" s="3321">
        <f t="shared" si="186"/>
        <v>1</v>
      </c>
      <c r="DC229" s="3321">
        <f t="shared" si="186"/>
        <v>0</v>
      </c>
      <c r="DD229" s="3321">
        <f t="shared" si="186"/>
        <v>21069</v>
      </c>
      <c r="DE229" s="3321">
        <f t="shared" si="185"/>
        <v>0</v>
      </c>
      <c r="DF229" s="3321">
        <f t="shared" si="185"/>
        <v>0</v>
      </c>
      <c r="DG229" s="3321">
        <f t="shared" si="185"/>
        <v>0</v>
      </c>
      <c r="DH229" s="3321"/>
      <c r="DI229" s="885">
        <v>0</v>
      </c>
      <c r="DJ229" s="885">
        <v>0</v>
      </c>
      <c r="DK229" s="885">
        <v>0</v>
      </c>
      <c r="DL229" s="885">
        <v>0</v>
      </c>
      <c r="DM229" s="885">
        <v>0</v>
      </c>
      <c r="DP229" s="3321">
        <f t="shared" si="150"/>
        <v>0</v>
      </c>
      <c r="DQ229" s="3321">
        <f t="shared" si="150"/>
        <v>0</v>
      </c>
      <c r="DR229" s="3321">
        <f t="shared" si="150"/>
        <v>0</v>
      </c>
      <c r="DS229" s="3321">
        <f t="shared" si="150"/>
        <v>0</v>
      </c>
      <c r="DT229" s="3321">
        <f t="shared" si="150"/>
        <v>0</v>
      </c>
    </row>
    <row r="230" spans="1:124" ht="24" hidden="1">
      <c r="A230" s="1165"/>
      <c r="B230" s="1491" t="s">
        <v>826</v>
      </c>
      <c r="C230" s="1547" t="s">
        <v>969</v>
      </c>
      <c r="D230" s="3413"/>
      <c r="E230" s="1357">
        <v>0</v>
      </c>
      <c r="F230" s="1357">
        <v>0</v>
      </c>
      <c r="G230" s="1357">
        <v>0</v>
      </c>
      <c r="H230" s="1357">
        <v>0</v>
      </c>
      <c r="I230" s="1357">
        <v>0</v>
      </c>
      <c r="J230" s="1357">
        <v>0</v>
      </c>
      <c r="K230" s="1357">
        <v>0</v>
      </c>
      <c r="L230" s="1357">
        <f t="shared" si="163"/>
        <v>0</v>
      </c>
      <c r="M230" s="1440"/>
      <c r="N230" s="1440"/>
      <c r="O230" s="1440"/>
      <c r="P230" s="1440"/>
      <c r="Q230" s="1440"/>
      <c r="R230" s="1440">
        <f t="shared" si="182"/>
        <v>0</v>
      </c>
      <c r="S230" s="1440"/>
      <c r="T230" s="1440">
        <f t="shared" si="164"/>
        <v>0</v>
      </c>
      <c r="U230" s="1951">
        <f t="shared" si="178"/>
        <v>0</v>
      </c>
      <c r="V230" s="891">
        <f t="shared" si="178"/>
        <v>0</v>
      </c>
      <c r="W230" s="891">
        <f t="shared" si="178"/>
        <v>0</v>
      </c>
      <c r="X230" s="891">
        <f t="shared" si="178"/>
        <v>0</v>
      </c>
      <c r="Y230" s="891">
        <f t="shared" si="178"/>
        <v>0</v>
      </c>
      <c r="Z230" s="891">
        <f t="shared" si="178"/>
        <v>0</v>
      </c>
      <c r="AA230" s="891">
        <f t="shared" si="178"/>
        <v>0</v>
      </c>
      <c r="AB230" s="1719">
        <f t="shared" si="165"/>
        <v>0</v>
      </c>
      <c r="AC230" s="1341"/>
      <c r="AD230" s="1717"/>
      <c r="AE230" s="1719">
        <v>0</v>
      </c>
      <c r="AF230" s="1719">
        <v>0</v>
      </c>
      <c r="AG230" s="1719">
        <v>0</v>
      </c>
      <c r="AH230" s="1719">
        <v>0</v>
      </c>
      <c r="AI230" s="1719">
        <v>0</v>
      </c>
      <c r="AJ230" s="1719">
        <v>0</v>
      </c>
      <c r="AK230" s="1719">
        <f t="shared" si="166"/>
        <v>0</v>
      </c>
      <c r="AL230" s="1549"/>
      <c r="AM230" s="1549"/>
      <c r="AN230" s="1549"/>
      <c r="AO230" s="1549"/>
      <c r="AP230" s="1549">
        <f t="shared" si="183"/>
        <v>0</v>
      </c>
      <c r="AQ230" s="1549"/>
      <c r="AR230" s="1549">
        <f t="shared" si="167"/>
        <v>0</v>
      </c>
      <c r="AS230" s="3343">
        <f t="shared" si="179"/>
        <v>0</v>
      </c>
      <c r="AT230" s="1719">
        <f t="shared" si="179"/>
        <v>0</v>
      </c>
      <c r="AU230" s="1719">
        <f t="shared" si="179"/>
        <v>0</v>
      </c>
      <c r="AV230" s="1719">
        <f t="shared" si="179"/>
        <v>0</v>
      </c>
      <c r="AW230" s="1719">
        <f t="shared" si="179"/>
        <v>0</v>
      </c>
      <c r="AX230" s="1719">
        <f t="shared" si="179"/>
        <v>0</v>
      </c>
      <c r="AY230" s="1719">
        <f t="shared" si="168"/>
        <v>0</v>
      </c>
      <c r="AZ230" s="3088">
        <f t="shared" si="169"/>
        <v>0</v>
      </c>
      <c r="BA230" s="3333"/>
      <c r="BB230" s="1357">
        <v>0</v>
      </c>
      <c r="BC230" s="1357">
        <v>0</v>
      </c>
      <c r="BD230" s="1357">
        <v>0</v>
      </c>
      <c r="BE230" s="1357">
        <v>0</v>
      </c>
      <c r="BF230" s="1357">
        <v>0</v>
      </c>
      <c r="BG230" s="1357">
        <f t="shared" si="170"/>
        <v>0</v>
      </c>
      <c r="BH230" s="891"/>
      <c r="BI230" s="891"/>
      <c r="BJ230" s="891"/>
      <c r="BK230" s="891">
        <f t="shared" si="184"/>
        <v>0</v>
      </c>
      <c r="BL230" s="1397"/>
      <c r="BM230" s="1397">
        <f t="shared" si="171"/>
        <v>0</v>
      </c>
      <c r="BN230" s="1357">
        <f t="shared" si="180"/>
        <v>0</v>
      </c>
      <c r="BO230" s="1357">
        <f t="shared" si="180"/>
        <v>0</v>
      </c>
      <c r="BP230" s="1357">
        <f t="shared" si="180"/>
        <v>0</v>
      </c>
      <c r="BQ230" s="1357">
        <f t="shared" si="180"/>
        <v>0</v>
      </c>
      <c r="BR230" s="1357">
        <f t="shared" si="181"/>
        <v>0</v>
      </c>
      <c r="BS230" s="1357">
        <f t="shared" si="172"/>
        <v>0</v>
      </c>
      <c r="BT230" s="891" t="s">
        <v>1572</v>
      </c>
      <c r="BU230" s="891" t="s">
        <v>1353</v>
      </c>
      <c r="CD230" s="3319">
        <v>0</v>
      </c>
      <c r="CE230" s="3319">
        <v>0</v>
      </c>
      <c r="CF230" s="3319">
        <v>0</v>
      </c>
      <c r="CG230" s="3319">
        <v>0</v>
      </c>
      <c r="CH230" s="3319">
        <v>0</v>
      </c>
      <c r="CI230" s="3319">
        <v>0</v>
      </c>
      <c r="CJ230" s="3319">
        <v>0</v>
      </c>
      <c r="CK230" s="3320"/>
      <c r="CL230" s="3321">
        <f t="shared" si="137"/>
        <v>0</v>
      </c>
      <c r="CM230" s="3321">
        <f t="shared" si="137"/>
        <v>0</v>
      </c>
      <c r="CN230" s="3321">
        <f t="shared" si="137"/>
        <v>0</v>
      </c>
      <c r="CO230" s="3321">
        <f t="shared" si="137"/>
        <v>0</v>
      </c>
      <c r="CP230" s="3321">
        <f t="shared" si="137"/>
        <v>0</v>
      </c>
      <c r="CQ230" s="3321">
        <f t="shared" si="137"/>
        <v>0</v>
      </c>
      <c r="CR230" s="3321">
        <f t="shared" si="187"/>
        <v>0</v>
      </c>
      <c r="CS230" s="3321"/>
      <c r="CT230" s="885">
        <v>0</v>
      </c>
      <c r="CU230" s="885">
        <v>0</v>
      </c>
      <c r="CV230" s="885">
        <v>0</v>
      </c>
      <c r="CW230" s="885">
        <v>0</v>
      </c>
      <c r="CX230" s="885">
        <v>0</v>
      </c>
      <c r="CY230" s="885">
        <v>0</v>
      </c>
      <c r="DB230" s="3321">
        <f t="shared" si="186"/>
        <v>0</v>
      </c>
      <c r="DC230" s="3321">
        <f t="shared" si="186"/>
        <v>0</v>
      </c>
      <c r="DD230" s="3321">
        <f t="shared" si="186"/>
        <v>0</v>
      </c>
      <c r="DE230" s="3321">
        <f t="shared" si="185"/>
        <v>0</v>
      </c>
      <c r="DF230" s="3321">
        <f t="shared" si="185"/>
        <v>0</v>
      </c>
      <c r="DG230" s="3321">
        <f t="shared" si="185"/>
        <v>0</v>
      </c>
      <c r="DH230" s="3321"/>
      <c r="DI230" s="885">
        <v>0</v>
      </c>
      <c r="DJ230" s="885">
        <v>0</v>
      </c>
      <c r="DK230" s="885">
        <v>0</v>
      </c>
      <c r="DL230" s="885">
        <v>0</v>
      </c>
      <c r="DM230" s="885">
        <v>0</v>
      </c>
      <c r="DP230" s="3321">
        <f t="shared" si="150"/>
        <v>0</v>
      </c>
      <c r="DQ230" s="3321">
        <f t="shared" si="150"/>
        <v>0</v>
      </c>
      <c r="DR230" s="3321">
        <f t="shared" si="150"/>
        <v>0</v>
      </c>
      <c r="DS230" s="3321">
        <f t="shared" si="150"/>
        <v>0</v>
      </c>
      <c r="DT230" s="3321">
        <f t="shared" si="150"/>
        <v>0</v>
      </c>
    </row>
    <row r="231" spans="1:124" ht="12" hidden="1" customHeight="1">
      <c r="A231" s="1165"/>
      <c r="B231" s="1491" t="s">
        <v>827</v>
      </c>
      <c r="C231" s="1547" t="s">
        <v>922</v>
      </c>
      <c r="D231" s="3413"/>
      <c r="E231" s="1357">
        <v>0</v>
      </c>
      <c r="F231" s="1357">
        <v>0</v>
      </c>
      <c r="G231" s="1357">
        <v>0</v>
      </c>
      <c r="H231" s="1357">
        <v>0</v>
      </c>
      <c r="I231" s="1357">
        <v>0</v>
      </c>
      <c r="J231" s="1357">
        <v>0</v>
      </c>
      <c r="K231" s="1357">
        <v>0</v>
      </c>
      <c r="L231" s="1357">
        <f t="shared" si="163"/>
        <v>0</v>
      </c>
      <c r="M231" s="1440"/>
      <c r="N231" s="1440"/>
      <c r="O231" s="1440"/>
      <c r="P231" s="1440"/>
      <c r="Q231" s="1440"/>
      <c r="R231" s="1440">
        <f t="shared" si="182"/>
        <v>0</v>
      </c>
      <c r="S231" s="1440"/>
      <c r="T231" s="1440">
        <f t="shared" si="164"/>
        <v>0</v>
      </c>
      <c r="U231" s="1951">
        <f t="shared" si="178"/>
        <v>0</v>
      </c>
      <c r="V231" s="891">
        <f t="shared" si="178"/>
        <v>0</v>
      </c>
      <c r="W231" s="891">
        <f t="shared" si="178"/>
        <v>0</v>
      </c>
      <c r="X231" s="891">
        <f t="shared" si="178"/>
        <v>0</v>
      </c>
      <c r="Y231" s="891">
        <f t="shared" si="178"/>
        <v>0</v>
      </c>
      <c r="Z231" s="891">
        <f t="shared" si="178"/>
        <v>0</v>
      </c>
      <c r="AA231" s="891">
        <f t="shared" si="178"/>
        <v>0</v>
      </c>
      <c r="AB231" s="1719">
        <f t="shared" si="165"/>
        <v>0</v>
      </c>
      <c r="AC231" s="1341"/>
      <c r="AD231" s="1717"/>
      <c r="AE231" s="1719">
        <v>0</v>
      </c>
      <c r="AF231" s="1719">
        <v>0</v>
      </c>
      <c r="AG231" s="1719">
        <v>0</v>
      </c>
      <c r="AH231" s="1719">
        <v>0</v>
      </c>
      <c r="AI231" s="1719">
        <v>0</v>
      </c>
      <c r="AJ231" s="1719">
        <v>0</v>
      </c>
      <c r="AK231" s="1719">
        <f t="shared" si="166"/>
        <v>0</v>
      </c>
      <c r="AL231" s="1394"/>
      <c r="AM231" s="1394"/>
      <c r="AN231" s="1394"/>
      <c r="AO231" s="1394"/>
      <c r="AP231" s="1394">
        <f t="shared" si="183"/>
        <v>0</v>
      </c>
      <c r="AQ231" s="1394"/>
      <c r="AR231" s="1394">
        <f t="shared" si="167"/>
        <v>0</v>
      </c>
      <c r="AS231" s="3343">
        <f t="shared" si="179"/>
        <v>0</v>
      </c>
      <c r="AT231" s="1719">
        <f t="shared" si="179"/>
        <v>0</v>
      </c>
      <c r="AU231" s="1719">
        <f t="shared" si="179"/>
        <v>0</v>
      </c>
      <c r="AV231" s="1719">
        <f t="shared" si="179"/>
        <v>0</v>
      </c>
      <c r="AW231" s="1719">
        <f t="shared" si="179"/>
        <v>0</v>
      </c>
      <c r="AX231" s="1719">
        <f t="shared" si="179"/>
        <v>0</v>
      </c>
      <c r="AY231" s="1719">
        <f t="shared" si="168"/>
        <v>0</v>
      </c>
      <c r="AZ231" s="3088">
        <f t="shared" si="169"/>
        <v>0</v>
      </c>
      <c r="BA231" s="3325"/>
      <c r="BB231" s="1357">
        <v>0</v>
      </c>
      <c r="BC231" s="1357">
        <v>0</v>
      </c>
      <c r="BD231" s="1357">
        <v>0</v>
      </c>
      <c r="BE231" s="1357">
        <v>0</v>
      </c>
      <c r="BF231" s="1357">
        <v>0</v>
      </c>
      <c r="BG231" s="1357">
        <f t="shared" si="170"/>
        <v>0</v>
      </c>
      <c r="BH231" s="891"/>
      <c r="BI231" s="891"/>
      <c r="BJ231" s="891"/>
      <c r="BK231" s="891">
        <f t="shared" si="184"/>
        <v>0</v>
      </c>
      <c r="BL231" s="1397"/>
      <c r="BM231" s="1397">
        <f t="shared" si="171"/>
        <v>0</v>
      </c>
      <c r="BN231" s="1357">
        <f t="shared" si="180"/>
        <v>0</v>
      </c>
      <c r="BO231" s="1357">
        <f t="shared" si="180"/>
        <v>0</v>
      </c>
      <c r="BP231" s="1357">
        <f t="shared" si="180"/>
        <v>0</v>
      </c>
      <c r="BQ231" s="1357">
        <f t="shared" si="180"/>
        <v>0</v>
      </c>
      <c r="BR231" s="1357">
        <f t="shared" si="181"/>
        <v>0</v>
      </c>
      <c r="BS231" s="1357">
        <f t="shared" si="172"/>
        <v>0</v>
      </c>
      <c r="BT231" s="891"/>
      <c r="BU231" s="891"/>
      <c r="CD231" s="3319">
        <v>0</v>
      </c>
      <c r="CE231" s="3319">
        <v>0</v>
      </c>
      <c r="CF231" s="3319">
        <v>0</v>
      </c>
      <c r="CG231" s="3319">
        <v>0</v>
      </c>
      <c r="CH231" s="3319">
        <v>0</v>
      </c>
      <c r="CI231" s="3319">
        <v>0</v>
      </c>
      <c r="CJ231" s="3319">
        <v>0</v>
      </c>
      <c r="CK231" s="3320"/>
      <c r="CL231" s="3321">
        <f t="shared" ref="CL231:CQ273" si="188">CD231-U231</f>
        <v>0</v>
      </c>
      <c r="CM231" s="3321">
        <f t="shared" si="188"/>
        <v>0</v>
      </c>
      <c r="CN231" s="3321">
        <f t="shared" si="188"/>
        <v>0</v>
      </c>
      <c r="CO231" s="3321">
        <f t="shared" si="188"/>
        <v>0</v>
      </c>
      <c r="CP231" s="3321">
        <f t="shared" si="188"/>
        <v>0</v>
      </c>
      <c r="CQ231" s="3321">
        <f t="shared" si="188"/>
        <v>0</v>
      </c>
      <c r="CR231" s="3321">
        <f t="shared" si="187"/>
        <v>0</v>
      </c>
      <c r="CS231" s="3321"/>
      <c r="CT231" s="885">
        <v>0</v>
      </c>
      <c r="CU231" s="885">
        <v>0</v>
      </c>
      <c r="CV231" s="885">
        <v>0</v>
      </c>
      <c r="CW231" s="885">
        <v>0</v>
      </c>
      <c r="CX231" s="885">
        <v>0</v>
      </c>
      <c r="CY231" s="885">
        <v>0</v>
      </c>
      <c r="DB231" s="3321">
        <f t="shared" si="186"/>
        <v>0</v>
      </c>
      <c r="DC231" s="3321">
        <f t="shared" si="186"/>
        <v>0</v>
      </c>
      <c r="DD231" s="3321">
        <f t="shared" si="186"/>
        <v>0</v>
      </c>
      <c r="DE231" s="3321">
        <f t="shared" si="185"/>
        <v>0</v>
      </c>
      <c r="DF231" s="3321">
        <f t="shared" si="185"/>
        <v>0</v>
      </c>
      <c r="DG231" s="3321">
        <f t="shared" si="185"/>
        <v>0</v>
      </c>
      <c r="DH231" s="3321"/>
      <c r="DI231" s="885">
        <v>0</v>
      </c>
      <c r="DJ231" s="885">
        <v>0</v>
      </c>
      <c r="DK231" s="885">
        <v>0</v>
      </c>
      <c r="DL231" s="885">
        <v>0</v>
      </c>
      <c r="DM231" s="885">
        <v>0</v>
      </c>
      <c r="DP231" s="3321">
        <f t="shared" si="150"/>
        <v>0</v>
      </c>
      <c r="DQ231" s="3321">
        <f t="shared" si="150"/>
        <v>0</v>
      </c>
      <c r="DR231" s="3321">
        <f t="shared" si="150"/>
        <v>0</v>
      </c>
      <c r="DS231" s="3321">
        <f t="shared" si="150"/>
        <v>0</v>
      </c>
      <c r="DT231" s="3321">
        <f t="shared" si="150"/>
        <v>0</v>
      </c>
    </row>
    <row r="232" spans="1:124" ht="24" hidden="1">
      <c r="A232" s="1165"/>
      <c r="B232" s="1491" t="s">
        <v>826</v>
      </c>
      <c r="C232" s="1547" t="s">
        <v>923</v>
      </c>
      <c r="D232" s="3413"/>
      <c r="E232" s="1357">
        <v>0</v>
      </c>
      <c r="F232" s="1357">
        <v>0</v>
      </c>
      <c r="G232" s="1357">
        <v>0</v>
      </c>
      <c r="H232" s="1357">
        <v>0</v>
      </c>
      <c r="I232" s="1357">
        <v>0</v>
      </c>
      <c r="J232" s="1357">
        <v>0</v>
      </c>
      <c r="K232" s="1357">
        <v>0</v>
      </c>
      <c r="L232" s="1357">
        <f t="shared" si="163"/>
        <v>0</v>
      </c>
      <c r="M232" s="1440"/>
      <c r="N232" s="1440"/>
      <c r="O232" s="1440"/>
      <c r="P232" s="1440"/>
      <c r="Q232" s="1440"/>
      <c r="R232" s="1440">
        <f t="shared" si="182"/>
        <v>0</v>
      </c>
      <c r="S232" s="1440"/>
      <c r="T232" s="1440">
        <f t="shared" si="164"/>
        <v>0</v>
      </c>
      <c r="U232" s="1951">
        <f t="shared" si="178"/>
        <v>0</v>
      </c>
      <c r="V232" s="891">
        <f t="shared" si="178"/>
        <v>0</v>
      </c>
      <c r="W232" s="891">
        <f t="shared" si="178"/>
        <v>0</v>
      </c>
      <c r="X232" s="891">
        <f t="shared" si="178"/>
        <v>0</v>
      </c>
      <c r="Y232" s="891">
        <f t="shared" si="178"/>
        <v>0</v>
      </c>
      <c r="Z232" s="891">
        <f t="shared" si="178"/>
        <v>0</v>
      </c>
      <c r="AA232" s="891">
        <f t="shared" si="178"/>
        <v>0</v>
      </c>
      <c r="AB232" s="1719">
        <f t="shared" si="165"/>
        <v>0</v>
      </c>
      <c r="AC232" s="1341"/>
      <c r="AD232" s="1717"/>
      <c r="AE232" s="1719">
        <v>0</v>
      </c>
      <c r="AF232" s="1719">
        <v>0</v>
      </c>
      <c r="AG232" s="1719">
        <v>0</v>
      </c>
      <c r="AH232" s="1719">
        <v>0</v>
      </c>
      <c r="AI232" s="1719">
        <v>0</v>
      </c>
      <c r="AJ232" s="1719">
        <v>0</v>
      </c>
      <c r="AK232" s="1719">
        <f t="shared" si="166"/>
        <v>0</v>
      </c>
      <c r="AL232" s="1549"/>
      <c r="AM232" s="1549"/>
      <c r="AN232" s="1549"/>
      <c r="AO232" s="1549"/>
      <c r="AP232" s="1549">
        <f t="shared" si="183"/>
        <v>0</v>
      </c>
      <c r="AQ232" s="1549"/>
      <c r="AR232" s="1549">
        <f t="shared" si="167"/>
        <v>0</v>
      </c>
      <c r="AS232" s="3343">
        <f t="shared" si="179"/>
        <v>0</v>
      </c>
      <c r="AT232" s="1719">
        <f t="shared" si="179"/>
        <v>0</v>
      </c>
      <c r="AU232" s="1719">
        <f t="shared" si="179"/>
        <v>0</v>
      </c>
      <c r="AV232" s="1719">
        <f t="shared" si="179"/>
        <v>0</v>
      </c>
      <c r="AW232" s="1719">
        <f t="shared" si="179"/>
        <v>0</v>
      </c>
      <c r="AX232" s="1719">
        <f t="shared" si="179"/>
        <v>0</v>
      </c>
      <c r="AY232" s="1719">
        <f t="shared" si="168"/>
        <v>0</v>
      </c>
      <c r="AZ232" s="3088">
        <f t="shared" si="169"/>
        <v>0</v>
      </c>
      <c r="BA232" s="3325"/>
      <c r="BB232" s="1357">
        <v>0</v>
      </c>
      <c r="BC232" s="1357">
        <v>0</v>
      </c>
      <c r="BD232" s="1357">
        <v>0</v>
      </c>
      <c r="BE232" s="1357">
        <v>0</v>
      </c>
      <c r="BF232" s="1357">
        <v>0</v>
      </c>
      <c r="BG232" s="1357">
        <f t="shared" si="170"/>
        <v>0</v>
      </c>
      <c r="BH232" s="891"/>
      <c r="BI232" s="891"/>
      <c r="BJ232" s="891"/>
      <c r="BK232" s="891">
        <f t="shared" si="184"/>
        <v>0</v>
      </c>
      <c r="BL232" s="1397"/>
      <c r="BM232" s="1397">
        <f t="shared" si="171"/>
        <v>0</v>
      </c>
      <c r="BN232" s="1357">
        <f t="shared" si="180"/>
        <v>0</v>
      </c>
      <c r="BO232" s="1357">
        <f t="shared" si="180"/>
        <v>0</v>
      </c>
      <c r="BP232" s="1357">
        <f t="shared" si="180"/>
        <v>0</v>
      </c>
      <c r="BQ232" s="1357">
        <f t="shared" si="180"/>
        <v>0</v>
      </c>
      <c r="BR232" s="1357">
        <f t="shared" si="181"/>
        <v>0</v>
      </c>
      <c r="BS232" s="1357">
        <f t="shared" si="172"/>
        <v>0</v>
      </c>
      <c r="BT232" s="891"/>
      <c r="BU232" s="891"/>
      <c r="CD232" s="3319">
        <v>0</v>
      </c>
      <c r="CE232" s="3319">
        <v>0</v>
      </c>
      <c r="CF232" s="3319">
        <v>0</v>
      </c>
      <c r="CG232" s="3319">
        <v>0</v>
      </c>
      <c r="CH232" s="3319">
        <v>0</v>
      </c>
      <c r="CI232" s="3319">
        <v>0</v>
      </c>
      <c r="CJ232" s="3319">
        <v>0</v>
      </c>
      <c r="CK232" s="3320"/>
      <c r="CL232" s="3321">
        <f t="shared" si="188"/>
        <v>0</v>
      </c>
      <c r="CM232" s="3321">
        <f t="shared" si="188"/>
        <v>0</v>
      </c>
      <c r="CN232" s="3321">
        <f t="shared" si="188"/>
        <v>0</v>
      </c>
      <c r="CO232" s="3321">
        <f t="shared" si="188"/>
        <v>0</v>
      </c>
      <c r="CP232" s="3321">
        <f t="shared" si="188"/>
        <v>0</v>
      </c>
      <c r="CQ232" s="3321">
        <f t="shared" si="188"/>
        <v>0</v>
      </c>
      <c r="CR232" s="3321">
        <f t="shared" si="187"/>
        <v>0</v>
      </c>
      <c r="CS232" s="3321"/>
      <c r="CT232" s="885">
        <v>0</v>
      </c>
      <c r="CU232" s="885">
        <v>0</v>
      </c>
      <c r="CV232" s="885">
        <v>0</v>
      </c>
      <c r="CW232" s="885">
        <v>0</v>
      </c>
      <c r="CX232" s="885">
        <v>0</v>
      </c>
      <c r="CY232" s="885">
        <v>0</v>
      </c>
      <c r="DB232" s="3321">
        <f t="shared" si="186"/>
        <v>0</v>
      </c>
      <c r="DC232" s="3321">
        <f t="shared" si="186"/>
        <v>0</v>
      </c>
      <c r="DD232" s="3321">
        <f t="shared" si="186"/>
        <v>0</v>
      </c>
      <c r="DE232" s="3321">
        <f t="shared" si="185"/>
        <v>0</v>
      </c>
      <c r="DF232" s="3321">
        <f t="shared" si="185"/>
        <v>0</v>
      </c>
      <c r="DG232" s="3321">
        <f t="shared" si="185"/>
        <v>0</v>
      </c>
      <c r="DH232" s="3321"/>
      <c r="DI232" s="885">
        <v>0</v>
      </c>
      <c r="DJ232" s="885">
        <v>0</v>
      </c>
      <c r="DK232" s="885">
        <v>0</v>
      </c>
      <c r="DL232" s="885">
        <v>0</v>
      </c>
      <c r="DM232" s="885">
        <v>0</v>
      </c>
      <c r="DP232" s="3321">
        <f t="shared" si="150"/>
        <v>0</v>
      </c>
      <c r="DQ232" s="3321">
        <f t="shared" si="150"/>
        <v>0</v>
      </c>
      <c r="DR232" s="3321">
        <f t="shared" si="150"/>
        <v>0</v>
      </c>
      <c r="DS232" s="3321">
        <f t="shared" si="150"/>
        <v>0</v>
      </c>
      <c r="DT232" s="3321">
        <f t="shared" si="150"/>
        <v>0</v>
      </c>
    </row>
    <row r="233" spans="1:124" ht="27" hidden="1" customHeight="1">
      <c r="A233" s="1165"/>
      <c r="B233" s="1491" t="s">
        <v>868</v>
      </c>
      <c r="C233" s="1547" t="s">
        <v>1102</v>
      </c>
      <c r="D233" s="3413"/>
      <c r="E233" s="1357"/>
      <c r="F233" s="1357">
        <v>0</v>
      </c>
      <c r="G233" s="1357">
        <v>0</v>
      </c>
      <c r="H233" s="1357">
        <v>0</v>
      </c>
      <c r="I233" s="1357">
        <v>0</v>
      </c>
      <c r="J233" s="1357">
        <v>0</v>
      </c>
      <c r="K233" s="1357">
        <v>0</v>
      </c>
      <c r="L233" s="1357">
        <f t="shared" si="163"/>
        <v>0</v>
      </c>
      <c r="M233" s="1440"/>
      <c r="N233" s="1440"/>
      <c r="O233" s="1440"/>
      <c r="P233" s="1440"/>
      <c r="Q233" s="1440"/>
      <c r="R233" s="1978">
        <f t="shared" si="182"/>
        <v>0</v>
      </c>
      <c r="S233" s="1440"/>
      <c r="T233" s="1440">
        <f t="shared" si="164"/>
        <v>0</v>
      </c>
      <c r="U233" s="1951"/>
      <c r="V233" s="891">
        <f t="shared" si="178"/>
        <v>0</v>
      </c>
      <c r="W233" s="891">
        <f t="shared" si="178"/>
        <v>0</v>
      </c>
      <c r="X233" s="891">
        <f t="shared" si="178"/>
        <v>0</v>
      </c>
      <c r="Y233" s="891">
        <f t="shared" si="178"/>
        <v>0</v>
      </c>
      <c r="Z233" s="891">
        <f t="shared" si="178"/>
        <v>0</v>
      </c>
      <c r="AA233" s="891">
        <f t="shared" si="178"/>
        <v>0</v>
      </c>
      <c r="AB233" s="1719">
        <f t="shared" si="165"/>
        <v>0</v>
      </c>
      <c r="AC233" s="1341"/>
      <c r="AD233" s="1717"/>
      <c r="AE233" s="1719"/>
      <c r="AF233" s="1719">
        <v>0</v>
      </c>
      <c r="AG233" s="1719">
        <v>0</v>
      </c>
      <c r="AH233" s="1719">
        <v>0</v>
      </c>
      <c r="AI233" s="1719">
        <v>0</v>
      </c>
      <c r="AJ233" s="1719">
        <v>0</v>
      </c>
      <c r="AK233" s="1719">
        <f t="shared" si="166"/>
        <v>0</v>
      </c>
      <c r="AL233" s="1549"/>
      <c r="AM233" s="1549"/>
      <c r="AN233" s="1549"/>
      <c r="AO233" s="1549"/>
      <c r="AP233" s="1549">
        <f t="shared" si="183"/>
        <v>0</v>
      </c>
      <c r="AQ233" s="1549"/>
      <c r="AR233" s="1549">
        <f t="shared" si="167"/>
        <v>0</v>
      </c>
      <c r="AS233" s="3343"/>
      <c r="AT233" s="1719">
        <f t="shared" si="179"/>
        <v>0</v>
      </c>
      <c r="AU233" s="1719">
        <f t="shared" si="179"/>
        <v>0</v>
      </c>
      <c r="AV233" s="1719">
        <f t="shared" si="179"/>
        <v>0</v>
      </c>
      <c r="AW233" s="1719">
        <f t="shared" si="179"/>
        <v>0</v>
      </c>
      <c r="AX233" s="1719">
        <f t="shared" si="179"/>
        <v>0</v>
      </c>
      <c r="AY233" s="1719">
        <f t="shared" si="168"/>
        <v>0</v>
      </c>
      <c r="AZ233" s="3088">
        <f t="shared" si="169"/>
        <v>0</v>
      </c>
      <c r="BA233" s="3325"/>
      <c r="BB233" s="1357">
        <v>0</v>
      </c>
      <c r="BC233" s="1357">
        <v>0</v>
      </c>
      <c r="BD233" s="1357">
        <v>0</v>
      </c>
      <c r="BE233" s="1357">
        <v>0</v>
      </c>
      <c r="BF233" s="1357">
        <v>0</v>
      </c>
      <c r="BG233" s="1357">
        <f t="shared" si="170"/>
        <v>0</v>
      </c>
      <c r="BH233" s="891"/>
      <c r="BI233" s="891"/>
      <c r="BJ233" s="891"/>
      <c r="BK233" s="891">
        <f t="shared" si="184"/>
        <v>0</v>
      </c>
      <c r="BL233" s="1397"/>
      <c r="BM233" s="1397">
        <f t="shared" si="171"/>
        <v>0</v>
      </c>
      <c r="BN233" s="1357">
        <f t="shared" si="180"/>
        <v>0</v>
      </c>
      <c r="BO233" s="1357">
        <f t="shared" si="180"/>
        <v>0</v>
      </c>
      <c r="BP233" s="1357">
        <f t="shared" si="180"/>
        <v>0</v>
      </c>
      <c r="BQ233" s="1357">
        <f t="shared" si="180"/>
        <v>0</v>
      </c>
      <c r="BR233" s="1357">
        <f t="shared" si="181"/>
        <v>0</v>
      </c>
      <c r="BS233" s="1357">
        <f t="shared" si="172"/>
        <v>0</v>
      </c>
      <c r="BT233" s="891"/>
      <c r="BU233" s="891"/>
      <c r="CD233" s="3319"/>
      <c r="CE233" s="3319">
        <v>0</v>
      </c>
      <c r="CF233" s="3319">
        <v>0</v>
      </c>
      <c r="CG233" s="3319">
        <v>0</v>
      </c>
      <c r="CH233" s="3319">
        <v>0</v>
      </c>
      <c r="CI233" s="3319">
        <v>0</v>
      </c>
      <c r="CJ233" s="3319">
        <v>0</v>
      </c>
      <c r="CK233" s="3320"/>
      <c r="CL233" s="3321">
        <f t="shared" si="188"/>
        <v>0</v>
      </c>
      <c r="CM233" s="3321">
        <f t="shared" si="188"/>
        <v>0</v>
      </c>
      <c r="CN233" s="3321">
        <f t="shared" si="188"/>
        <v>0</v>
      </c>
      <c r="CO233" s="3321">
        <f t="shared" si="188"/>
        <v>0</v>
      </c>
      <c r="CP233" s="3321">
        <f t="shared" si="188"/>
        <v>0</v>
      </c>
      <c r="CQ233" s="3321">
        <f t="shared" si="188"/>
        <v>0</v>
      </c>
      <c r="CR233" s="3321">
        <f t="shared" si="187"/>
        <v>0</v>
      </c>
      <c r="CS233" s="3321"/>
      <c r="CU233" s="885">
        <v>0</v>
      </c>
      <c r="CV233" s="885">
        <v>0</v>
      </c>
      <c r="CW233" s="885">
        <v>0</v>
      </c>
      <c r="CX233" s="885">
        <v>0</v>
      </c>
      <c r="CY233" s="885">
        <v>0</v>
      </c>
      <c r="DB233" s="3321">
        <f t="shared" si="186"/>
        <v>0</v>
      </c>
      <c r="DC233" s="3321">
        <f t="shared" si="186"/>
        <v>0</v>
      </c>
      <c r="DD233" s="3321">
        <f t="shared" si="186"/>
        <v>0</v>
      </c>
      <c r="DE233" s="3321">
        <f t="shared" si="185"/>
        <v>0</v>
      </c>
      <c r="DF233" s="3321">
        <f t="shared" si="185"/>
        <v>0</v>
      </c>
      <c r="DG233" s="3321">
        <f t="shared" si="185"/>
        <v>0</v>
      </c>
      <c r="DH233" s="3321"/>
      <c r="DI233" s="885">
        <v>0</v>
      </c>
      <c r="DJ233" s="885">
        <v>0</v>
      </c>
      <c r="DK233" s="885">
        <v>0</v>
      </c>
      <c r="DL233" s="885">
        <v>0</v>
      </c>
      <c r="DM233" s="885">
        <v>0</v>
      </c>
      <c r="DP233" s="3321">
        <f t="shared" si="150"/>
        <v>0</v>
      </c>
      <c r="DQ233" s="3321">
        <f t="shared" si="150"/>
        <v>0</v>
      </c>
      <c r="DR233" s="3321">
        <f t="shared" si="150"/>
        <v>0</v>
      </c>
      <c r="DS233" s="3321">
        <f t="shared" si="150"/>
        <v>0</v>
      </c>
      <c r="DT233" s="3321">
        <f t="shared" si="150"/>
        <v>0</v>
      </c>
    </row>
    <row r="234" spans="1:124" ht="24" hidden="1">
      <c r="A234" s="1165"/>
      <c r="B234" s="1491" t="s">
        <v>970</v>
      </c>
      <c r="C234" s="1547" t="s">
        <v>825</v>
      </c>
      <c r="D234" s="3413"/>
      <c r="E234" s="1357">
        <v>0</v>
      </c>
      <c r="F234" s="1357">
        <v>0</v>
      </c>
      <c r="G234" s="1357">
        <v>0</v>
      </c>
      <c r="H234" s="1357">
        <v>0</v>
      </c>
      <c r="I234" s="1357">
        <v>0</v>
      </c>
      <c r="J234" s="1357">
        <v>0</v>
      </c>
      <c r="K234" s="1357">
        <v>0</v>
      </c>
      <c r="L234" s="1357">
        <f t="shared" si="163"/>
        <v>0</v>
      </c>
      <c r="M234" s="1554"/>
      <c r="N234" s="1440"/>
      <c r="O234" s="1440"/>
      <c r="P234" s="1440"/>
      <c r="Q234" s="1440"/>
      <c r="R234" s="1641">
        <f t="shared" si="182"/>
        <v>0</v>
      </c>
      <c r="S234" s="1440"/>
      <c r="T234" s="1440">
        <f>SUM(N234:S234)</f>
        <v>0</v>
      </c>
      <c r="U234" s="1951">
        <f t="shared" si="178"/>
        <v>0</v>
      </c>
      <c r="V234" s="891">
        <f t="shared" si="178"/>
        <v>0</v>
      </c>
      <c r="W234" s="891">
        <f t="shared" si="178"/>
        <v>0</v>
      </c>
      <c r="X234" s="891">
        <f t="shared" si="178"/>
        <v>0</v>
      </c>
      <c r="Y234" s="891">
        <f t="shared" si="178"/>
        <v>0</v>
      </c>
      <c r="Z234" s="1951">
        <f t="shared" si="178"/>
        <v>0</v>
      </c>
      <c r="AA234" s="891">
        <f t="shared" si="178"/>
        <v>0</v>
      </c>
      <c r="AB234" s="1719">
        <f t="shared" si="165"/>
        <v>0</v>
      </c>
      <c r="AC234" s="1341"/>
      <c r="AD234" s="1717"/>
      <c r="AE234" s="1719">
        <v>0</v>
      </c>
      <c r="AF234" s="1719">
        <v>0</v>
      </c>
      <c r="AG234" s="1719">
        <v>0</v>
      </c>
      <c r="AH234" s="1719">
        <v>0</v>
      </c>
      <c r="AI234" s="1719">
        <v>0</v>
      </c>
      <c r="AJ234" s="1719">
        <v>0</v>
      </c>
      <c r="AK234" s="1719">
        <f t="shared" si="166"/>
        <v>0</v>
      </c>
      <c r="AL234" s="1549"/>
      <c r="AM234" s="1549"/>
      <c r="AN234" s="1549"/>
      <c r="AO234" s="1549"/>
      <c r="AP234" s="1549">
        <f t="shared" si="183"/>
        <v>0</v>
      </c>
      <c r="AQ234" s="1549"/>
      <c r="AR234" s="1549">
        <f t="shared" si="167"/>
        <v>0</v>
      </c>
      <c r="AS234" s="3343">
        <f t="shared" si="179"/>
        <v>0</v>
      </c>
      <c r="AT234" s="1719">
        <f t="shared" si="179"/>
        <v>0</v>
      </c>
      <c r="AU234" s="1719">
        <f t="shared" si="179"/>
        <v>0</v>
      </c>
      <c r="AV234" s="1719">
        <f t="shared" si="179"/>
        <v>0</v>
      </c>
      <c r="AW234" s="1719">
        <f t="shared" si="179"/>
        <v>0</v>
      </c>
      <c r="AX234" s="1719">
        <f t="shared" si="179"/>
        <v>0</v>
      </c>
      <c r="AY234" s="1719">
        <f t="shared" si="168"/>
        <v>0</v>
      </c>
      <c r="AZ234" s="3088">
        <f t="shared" si="169"/>
        <v>0</v>
      </c>
      <c r="BA234" s="3325"/>
      <c r="BB234" s="1357">
        <v>0</v>
      </c>
      <c r="BC234" s="1357">
        <v>0</v>
      </c>
      <c r="BD234" s="1357">
        <v>0</v>
      </c>
      <c r="BE234" s="1357">
        <v>0</v>
      </c>
      <c r="BF234" s="1357">
        <v>0</v>
      </c>
      <c r="BG234" s="1357">
        <f t="shared" si="170"/>
        <v>0</v>
      </c>
      <c r="BH234" s="891"/>
      <c r="BI234" s="891"/>
      <c r="BJ234" s="891"/>
      <c r="BK234" s="891">
        <f t="shared" si="184"/>
        <v>0</v>
      </c>
      <c r="BL234" s="1397"/>
      <c r="BM234" s="1397">
        <f t="shared" si="171"/>
        <v>0</v>
      </c>
      <c r="BN234" s="1357">
        <f t="shared" si="180"/>
        <v>0</v>
      </c>
      <c r="BO234" s="1357">
        <f t="shared" si="180"/>
        <v>0</v>
      </c>
      <c r="BP234" s="1357">
        <f t="shared" si="180"/>
        <v>0</v>
      </c>
      <c r="BQ234" s="1357">
        <f t="shared" si="180"/>
        <v>0</v>
      </c>
      <c r="BR234" s="1357">
        <f t="shared" si="181"/>
        <v>0</v>
      </c>
      <c r="BS234" s="1357">
        <f t="shared" si="172"/>
        <v>0</v>
      </c>
      <c r="BT234" s="891"/>
      <c r="BU234" s="891"/>
      <c r="CD234" s="3319">
        <v>0</v>
      </c>
      <c r="CE234" s="3319">
        <v>0</v>
      </c>
      <c r="CF234" s="3319">
        <v>0</v>
      </c>
      <c r="CG234" s="3319">
        <v>0</v>
      </c>
      <c r="CH234" s="3319">
        <v>0</v>
      </c>
      <c r="CI234" s="3319">
        <v>0</v>
      </c>
      <c r="CJ234" s="3319">
        <v>0</v>
      </c>
      <c r="CK234" s="3320"/>
      <c r="CL234" s="3321">
        <f t="shared" si="188"/>
        <v>0</v>
      </c>
      <c r="CM234" s="3321">
        <f t="shared" si="188"/>
        <v>0</v>
      </c>
      <c r="CN234" s="3321">
        <f t="shared" si="188"/>
        <v>0</v>
      </c>
      <c r="CO234" s="3321">
        <f t="shared" si="188"/>
        <v>0</v>
      </c>
      <c r="CP234" s="3321">
        <f t="shared" si="188"/>
        <v>0</v>
      </c>
      <c r="CQ234" s="3321">
        <f t="shared" si="188"/>
        <v>0</v>
      </c>
      <c r="CR234" s="3321">
        <f t="shared" si="187"/>
        <v>0</v>
      </c>
      <c r="CS234" s="3321"/>
      <c r="CT234" s="885">
        <v>0</v>
      </c>
      <c r="CU234" s="885">
        <v>0</v>
      </c>
      <c r="CV234" s="885">
        <v>0</v>
      </c>
      <c r="CW234" s="885">
        <v>0</v>
      </c>
      <c r="CX234" s="885">
        <v>0</v>
      </c>
      <c r="CY234" s="885">
        <v>0</v>
      </c>
      <c r="DB234" s="3321">
        <f t="shared" si="186"/>
        <v>0</v>
      </c>
      <c r="DC234" s="3321">
        <f t="shared" si="186"/>
        <v>0</v>
      </c>
      <c r="DD234" s="3321">
        <f t="shared" si="186"/>
        <v>0</v>
      </c>
      <c r="DE234" s="3321">
        <f t="shared" si="185"/>
        <v>0</v>
      </c>
      <c r="DF234" s="3321">
        <f t="shared" si="185"/>
        <v>0</v>
      </c>
      <c r="DG234" s="3321">
        <f t="shared" si="185"/>
        <v>0</v>
      </c>
      <c r="DH234" s="3321"/>
      <c r="DI234" s="885">
        <v>0</v>
      </c>
      <c r="DJ234" s="885">
        <v>0</v>
      </c>
      <c r="DK234" s="885">
        <v>0</v>
      </c>
      <c r="DL234" s="885">
        <v>0</v>
      </c>
      <c r="DM234" s="885">
        <v>0</v>
      </c>
      <c r="DP234" s="3321">
        <f t="shared" si="150"/>
        <v>0</v>
      </c>
      <c r="DQ234" s="3321">
        <f t="shared" si="150"/>
        <v>0</v>
      </c>
      <c r="DR234" s="3321">
        <f t="shared" si="150"/>
        <v>0</v>
      </c>
      <c r="DS234" s="3321">
        <f t="shared" si="150"/>
        <v>0</v>
      </c>
      <c r="DT234" s="3321">
        <f t="shared" si="150"/>
        <v>0</v>
      </c>
    </row>
    <row r="235" spans="1:124" ht="24">
      <c r="A235" s="1165"/>
      <c r="B235" s="1491" t="s">
        <v>827</v>
      </c>
      <c r="C235" s="1547" t="s">
        <v>971</v>
      </c>
      <c r="D235" s="3413"/>
      <c r="E235" s="1357">
        <v>4.24</v>
      </c>
      <c r="F235" s="1357">
        <v>0</v>
      </c>
      <c r="G235" s="1357">
        <v>7293.7999999999975</v>
      </c>
      <c r="H235" s="1357">
        <v>0</v>
      </c>
      <c r="I235" s="1357">
        <v>0</v>
      </c>
      <c r="J235" s="1357">
        <v>2119.3999999999996</v>
      </c>
      <c r="K235" s="1357">
        <v>50865.599999999999</v>
      </c>
      <c r="L235" s="1357">
        <f t="shared" si="163"/>
        <v>60278.799999999996</v>
      </c>
      <c r="M235" s="1440"/>
      <c r="N235" s="1440"/>
      <c r="O235" s="1440"/>
      <c r="P235" s="1440"/>
      <c r="Q235" s="1440"/>
      <c r="R235" s="1440">
        <f t="shared" si="182"/>
        <v>0</v>
      </c>
      <c r="S235" s="1440"/>
      <c r="T235" s="1440">
        <f t="shared" si="164"/>
        <v>0</v>
      </c>
      <c r="U235" s="1951">
        <f t="shared" si="178"/>
        <v>4.24</v>
      </c>
      <c r="V235" s="891">
        <f t="shared" si="178"/>
        <v>0</v>
      </c>
      <c r="W235" s="891">
        <f t="shared" si="178"/>
        <v>7293.7999999999975</v>
      </c>
      <c r="X235" s="891">
        <f t="shared" si="178"/>
        <v>0</v>
      </c>
      <c r="Y235" s="891">
        <f t="shared" si="178"/>
        <v>0</v>
      </c>
      <c r="Z235" s="891">
        <f t="shared" si="178"/>
        <v>2119.3999999999996</v>
      </c>
      <c r="AA235" s="891">
        <f t="shared" si="178"/>
        <v>50865.599999999999</v>
      </c>
      <c r="AB235" s="1719">
        <f t="shared" si="165"/>
        <v>60278.799999999996</v>
      </c>
      <c r="AC235" s="1341"/>
      <c r="AD235" s="1717"/>
      <c r="AE235" s="1719">
        <v>0</v>
      </c>
      <c r="AF235" s="1719">
        <v>0</v>
      </c>
      <c r="AG235" s="1719">
        <v>0</v>
      </c>
      <c r="AH235" s="1719">
        <v>0</v>
      </c>
      <c r="AI235" s="1719">
        <v>0</v>
      </c>
      <c r="AJ235" s="1719">
        <v>0</v>
      </c>
      <c r="AK235" s="1719">
        <f t="shared" si="166"/>
        <v>0</v>
      </c>
      <c r="AL235" s="1549"/>
      <c r="AM235" s="1549"/>
      <c r="AN235" s="1549"/>
      <c r="AO235" s="1549"/>
      <c r="AP235" s="1549">
        <f t="shared" si="183"/>
        <v>0</v>
      </c>
      <c r="AQ235" s="1549"/>
      <c r="AR235" s="1549">
        <f t="shared" si="167"/>
        <v>0</v>
      </c>
      <c r="AS235" s="3343">
        <f t="shared" si="179"/>
        <v>0</v>
      </c>
      <c r="AT235" s="1719">
        <f t="shared" si="179"/>
        <v>0</v>
      </c>
      <c r="AU235" s="1719">
        <f t="shared" si="179"/>
        <v>0</v>
      </c>
      <c r="AV235" s="1719">
        <f t="shared" si="179"/>
        <v>0</v>
      </c>
      <c r="AW235" s="1719">
        <f t="shared" si="179"/>
        <v>0</v>
      </c>
      <c r="AX235" s="1719">
        <f t="shared" si="179"/>
        <v>0</v>
      </c>
      <c r="AY235" s="1719">
        <f t="shared" si="168"/>
        <v>0</v>
      </c>
      <c r="AZ235" s="3088">
        <f t="shared" si="169"/>
        <v>0</v>
      </c>
      <c r="BA235" s="3325"/>
      <c r="BB235" s="1357">
        <v>0</v>
      </c>
      <c r="BC235" s="1357">
        <v>0</v>
      </c>
      <c r="BD235" s="1357">
        <v>0</v>
      </c>
      <c r="BE235" s="1357">
        <v>0</v>
      </c>
      <c r="BF235" s="1357">
        <v>0</v>
      </c>
      <c r="BG235" s="1357">
        <f t="shared" si="170"/>
        <v>0</v>
      </c>
      <c r="BH235" s="891"/>
      <c r="BI235" s="891"/>
      <c r="BJ235" s="891"/>
      <c r="BK235" s="891">
        <f t="shared" si="184"/>
        <v>0</v>
      </c>
      <c r="BL235" s="1397"/>
      <c r="BM235" s="1397">
        <f t="shared" si="171"/>
        <v>0</v>
      </c>
      <c r="BN235" s="1412">
        <f t="shared" si="180"/>
        <v>0</v>
      </c>
      <c r="BO235" s="1357">
        <f t="shared" si="180"/>
        <v>0</v>
      </c>
      <c r="BP235" s="1357">
        <f t="shared" si="180"/>
        <v>0</v>
      </c>
      <c r="BQ235" s="1357">
        <f t="shared" si="180"/>
        <v>0</v>
      </c>
      <c r="BR235" s="1357">
        <f t="shared" si="181"/>
        <v>0</v>
      </c>
      <c r="BS235" s="1357">
        <f t="shared" si="172"/>
        <v>0</v>
      </c>
      <c r="BT235" s="891"/>
      <c r="BU235" s="891"/>
      <c r="CD235" s="3319">
        <v>0</v>
      </c>
      <c r="CE235" s="3319">
        <v>0</v>
      </c>
      <c r="CF235" s="3319">
        <v>0</v>
      </c>
      <c r="CG235" s="3319">
        <v>0</v>
      </c>
      <c r="CH235" s="3319">
        <v>0</v>
      </c>
      <c r="CI235" s="3319">
        <v>0</v>
      </c>
      <c r="CJ235" s="3319">
        <v>0</v>
      </c>
      <c r="CK235" s="3320"/>
      <c r="CL235" s="3321">
        <f t="shared" si="188"/>
        <v>-4.24</v>
      </c>
      <c r="CM235" s="3321">
        <f t="shared" si="188"/>
        <v>0</v>
      </c>
      <c r="CN235" s="3321">
        <f t="shared" si="188"/>
        <v>-7293.7999999999975</v>
      </c>
      <c r="CO235" s="3321">
        <f t="shared" si="188"/>
        <v>0</v>
      </c>
      <c r="CP235" s="3321">
        <f t="shared" si="188"/>
        <v>0</v>
      </c>
      <c r="CQ235" s="3321">
        <f t="shared" si="188"/>
        <v>-2119.3999999999996</v>
      </c>
      <c r="CR235" s="3321">
        <f t="shared" si="187"/>
        <v>-50865.599999999999</v>
      </c>
      <c r="CS235" s="3321"/>
      <c r="CT235" s="885">
        <v>4.24</v>
      </c>
      <c r="CU235" s="885">
        <v>0</v>
      </c>
      <c r="CV235" s="885">
        <v>7920.1999999999971</v>
      </c>
      <c r="CW235" s="885">
        <v>0</v>
      </c>
      <c r="CX235" s="885">
        <v>2644.3999999999996</v>
      </c>
      <c r="CY235" s="885">
        <v>63465.599999999999</v>
      </c>
      <c r="DB235" s="3321">
        <f t="shared" si="186"/>
        <v>4.24</v>
      </c>
      <c r="DC235" s="3321">
        <f t="shared" si="186"/>
        <v>0</v>
      </c>
      <c r="DD235" s="3321">
        <f t="shared" si="186"/>
        <v>7920.1999999999971</v>
      </c>
      <c r="DE235" s="3321">
        <f t="shared" si="185"/>
        <v>0</v>
      </c>
      <c r="DF235" s="3321">
        <f t="shared" si="185"/>
        <v>2644.3999999999996</v>
      </c>
      <c r="DG235" s="3321">
        <f t="shared" si="185"/>
        <v>63465.599999999999</v>
      </c>
      <c r="DH235" s="3321"/>
      <c r="DI235" s="885">
        <v>0</v>
      </c>
      <c r="DJ235" s="885">
        <v>0</v>
      </c>
      <c r="DK235" s="885">
        <v>0</v>
      </c>
      <c r="DL235" s="885">
        <v>0</v>
      </c>
      <c r="DM235" s="885">
        <v>0</v>
      </c>
      <c r="DP235" s="3321">
        <f t="shared" si="150"/>
        <v>0</v>
      </c>
      <c r="DQ235" s="3321">
        <f t="shared" si="150"/>
        <v>0</v>
      </c>
      <c r="DR235" s="3321">
        <f t="shared" si="150"/>
        <v>0</v>
      </c>
      <c r="DS235" s="3321">
        <f t="shared" si="150"/>
        <v>0</v>
      </c>
      <c r="DT235" s="3321">
        <f t="shared" si="150"/>
        <v>0</v>
      </c>
    </row>
    <row r="236" spans="1:124" ht="24" hidden="1">
      <c r="A236" s="1165"/>
      <c r="B236" s="1491"/>
      <c r="C236" s="1547" t="s">
        <v>1041</v>
      </c>
      <c r="D236" s="1548"/>
      <c r="E236" s="1357"/>
      <c r="F236" s="1357">
        <v>0</v>
      </c>
      <c r="G236" s="1357">
        <v>0</v>
      </c>
      <c r="H236" s="1357">
        <v>0</v>
      </c>
      <c r="I236" s="1357">
        <v>0</v>
      </c>
      <c r="J236" s="1357">
        <v>0</v>
      </c>
      <c r="K236" s="1357">
        <v>0</v>
      </c>
      <c r="L236" s="1357">
        <f t="shared" si="163"/>
        <v>0</v>
      </c>
      <c r="M236" s="1440"/>
      <c r="N236" s="1440"/>
      <c r="O236" s="1440"/>
      <c r="P236" s="1440"/>
      <c r="Q236" s="1440"/>
      <c r="R236" s="1440">
        <f t="shared" si="182"/>
        <v>0</v>
      </c>
      <c r="S236" s="1440"/>
      <c r="T236" s="1440">
        <f t="shared" si="164"/>
        <v>0</v>
      </c>
      <c r="U236" s="1951"/>
      <c r="V236" s="891">
        <f t="shared" si="178"/>
        <v>0</v>
      </c>
      <c r="W236" s="891">
        <f t="shared" si="178"/>
        <v>0</v>
      </c>
      <c r="X236" s="891">
        <f t="shared" si="178"/>
        <v>0</v>
      </c>
      <c r="Y236" s="891">
        <f t="shared" si="178"/>
        <v>0</v>
      </c>
      <c r="Z236" s="891">
        <f t="shared" si="178"/>
        <v>0</v>
      </c>
      <c r="AA236" s="891">
        <f t="shared" si="178"/>
        <v>0</v>
      </c>
      <c r="AB236" s="1719">
        <f t="shared" si="165"/>
        <v>0</v>
      </c>
      <c r="AC236" s="1341"/>
      <c r="AD236" s="1717"/>
      <c r="AE236" s="1719"/>
      <c r="AF236" s="1719">
        <v>0</v>
      </c>
      <c r="AG236" s="1719">
        <v>0</v>
      </c>
      <c r="AH236" s="1719">
        <v>0</v>
      </c>
      <c r="AI236" s="1719">
        <v>0</v>
      </c>
      <c r="AJ236" s="1719">
        <v>0</v>
      </c>
      <c r="AK236" s="1719">
        <f t="shared" si="166"/>
        <v>0</v>
      </c>
      <c r="AL236" s="999"/>
      <c r="AM236" s="1549"/>
      <c r="AN236" s="1549"/>
      <c r="AO236" s="1549"/>
      <c r="AP236" s="1549">
        <f t="shared" si="183"/>
        <v>0</v>
      </c>
      <c r="AQ236" s="1549"/>
      <c r="AR236" s="1549">
        <f t="shared" si="167"/>
        <v>0</v>
      </c>
      <c r="AS236" s="1717"/>
      <c r="AT236" s="1719">
        <f t="shared" si="179"/>
        <v>0</v>
      </c>
      <c r="AU236" s="1719">
        <f t="shared" si="179"/>
        <v>0</v>
      </c>
      <c r="AV236" s="1719">
        <f t="shared" si="179"/>
        <v>0</v>
      </c>
      <c r="AW236" s="1719">
        <f t="shared" si="179"/>
        <v>0</v>
      </c>
      <c r="AX236" s="1719">
        <f t="shared" si="179"/>
        <v>0</v>
      </c>
      <c r="AY236" s="1719">
        <f t="shared" si="168"/>
        <v>0</v>
      </c>
      <c r="AZ236" s="3088">
        <f t="shared" si="169"/>
        <v>0</v>
      </c>
      <c r="BA236" s="3325"/>
      <c r="BB236" s="1357">
        <v>0</v>
      </c>
      <c r="BC236" s="1357">
        <v>0</v>
      </c>
      <c r="BD236" s="1357">
        <v>0</v>
      </c>
      <c r="BE236" s="1357">
        <v>0</v>
      </c>
      <c r="BF236" s="1357">
        <v>0</v>
      </c>
      <c r="BG236" s="1357">
        <f t="shared" si="170"/>
        <v>0</v>
      </c>
      <c r="BH236" s="891"/>
      <c r="BI236" s="891"/>
      <c r="BJ236" s="891"/>
      <c r="BK236" s="891">
        <f t="shared" si="184"/>
        <v>0</v>
      </c>
      <c r="BL236" s="1397"/>
      <c r="BM236" s="1397">
        <f t="shared" si="171"/>
        <v>0</v>
      </c>
      <c r="BN236" s="1412">
        <f t="shared" si="180"/>
        <v>0</v>
      </c>
      <c r="BO236" s="1357">
        <f t="shared" si="180"/>
        <v>0</v>
      </c>
      <c r="BP236" s="1357">
        <f t="shared" si="180"/>
        <v>0</v>
      </c>
      <c r="BQ236" s="1357">
        <f t="shared" si="180"/>
        <v>0</v>
      </c>
      <c r="BR236" s="1357">
        <f t="shared" si="181"/>
        <v>0</v>
      </c>
      <c r="BS236" s="1357">
        <f t="shared" si="172"/>
        <v>0</v>
      </c>
      <c r="BT236" s="891"/>
      <c r="BU236" s="891"/>
      <c r="CD236" s="3319" t="s">
        <v>1103</v>
      </c>
      <c r="CE236" s="3319">
        <v>0</v>
      </c>
      <c r="CF236" s="3319">
        <v>18334.5</v>
      </c>
      <c r="CG236" s="3319">
        <v>0</v>
      </c>
      <c r="CH236" s="3319">
        <v>0</v>
      </c>
      <c r="CI236" s="3319">
        <v>525</v>
      </c>
      <c r="CJ236" s="3319">
        <v>12600</v>
      </c>
      <c r="CK236" s="3320"/>
      <c r="CL236" s="3321" t="e">
        <f t="shared" si="188"/>
        <v>#VALUE!</v>
      </c>
      <c r="CM236" s="3321">
        <f t="shared" si="188"/>
        <v>0</v>
      </c>
      <c r="CN236" s="3321">
        <f t="shared" si="188"/>
        <v>18334.5</v>
      </c>
      <c r="CO236" s="3321">
        <f t="shared" si="188"/>
        <v>0</v>
      </c>
      <c r="CP236" s="3321">
        <f t="shared" si="188"/>
        <v>0</v>
      </c>
      <c r="CQ236" s="3321">
        <f t="shared" si="188"/>
        <v>525</v>
      </c>
      <c r="CR236" s="3321">
        <f t="shared" si="187"/>
        <v>12600</v>
      </c>
      <c r="CS236" s="3321"/>
      <c r="CU236" s="885">
        <v>0</v>
      </c>
      <c r="CV236" s="885">
        <v>0</v>
      </c>
      <c r="CW236" s="885">
        <v>0</v>
      </c>
      <c r="CX236" s="885">
        <v>0</v>
      </c>
      <c r="CY236" s="885">
        <v>0</v>
      </c>
      <c r="DB236" s="3321">
        <f t="shared" si="186"/>
        <v>0</v>
      </c>
      <c r="DC236" s="3321">
        <f t="shared" si="186"/>
        <v>0</v>
      </c>
      <c r="DD236" s="3321">
        <f t="shared" si="186"/>
        <v>0</v>
      </c>
      <c r="DE236" s="3321">
        <f t="shared" si="185"/>
        <v>0</v>
      </c>
      <c r="DF236" s="3321">
        <f t="shared" si="185"/>
        <v>0</v>
      </c>
      <c r="DG236" s="3321">
        <f t="shared" si="185"/>
        <v>0</v>
      </c>
      <c r="DH236" s="3321"/>
      <c r="DI236" s="885">
        <v>0</v>
      </c>
      <c r="DJ236" s="885">
        <v>0</v>
      </c>
      <c r="DK236" s="885">
        <v>0</v>
      </c>
      <c r="DL236" s="885">
        <v>0</v>
      </c>
      <c r="DM236" s="885">
        <v>0</v>
      </c>
      <c r="DP236" s="3321">
        <f t="shared" ref="DP236:DT286" si="189">DI236-BN236</f>
        <v>0</v>
      </c>
      <c r="DQ236" s="3321">
        <f t="shared" si="189"/>
        <v>0</v>
      </c>
      <c r="DR236" s="3321">
        <f t="shared" si="189"/>
        <v>0</v>
      </c>
      <c r="DS236" s="3321">
        <f t="shared" si="189"/>
        <v>0</v>
      </c>
      <c r="DT236" s="3321">
        <f t="shared" si="189"/>
        <v>0</v>
      </c>
    </row>
    <row r="237" spans="1:124" ht="24">
      <c r="A237" s="1165"/>
      <c r="B237" s="1553" t="s">
        <v>826</v>
      </c>
      <c r="C237" s="1547" t="s">
        <v>1153</v>
      </c>
      <c r="D237" s="1548"/>
      <c r="E237" s="1357">
        <v>0</v>
      </c>
      <c r="F237" s="1357">
        <v>0</v>
      </c>
      <c r="G237" s="1357">
        <v>0</v>
      </c>
      <c r="H237" s="1357">
        <v>0</v>
      </c>
      <c r="I237" s="1357">
        <v>0</v>
      </c>
      <c r="J237" s="1357">
        <v>0</v>
      </c>
      <c r="K237" s="1357">
        <v>0</v>
      </c>
      <c r="L237" s="1357">
        <f t="shared" si="163"/>
        <v>0</v>
      </c>
      <c r="M237" s="1440"/>
      <c r="N237" s="1440"/>
      <c r="O237" s="1440"/>
      <c r="P237" s="1440"/>
      <c r="Q237" s="1440"/>
      <c r="R237" s="1440">
        <f t="shared" si="182"/>
        <v>0</v>
      </c>
      <c r="S237" s="1440"/>
      <c r="T237" s="1440">
        <f t="shared" si="164"/>
        <v>0</v>
      </c>
      <c r="U237" s="1951">
        <f t="shared" si="178"/>
        <v>0</v>
      </c>
      <c r="V237" s="891">
        <f t="shared" si="178"/>
        <v>0</v>
      </c>
      <c r="W237" s="891">
        <f t="shared" si="178"/>
        <v>0</v>
      </c>
      <c r="X237" s="891">
        <f t="shared" si="178"/>
        <v>0</v>
      </c>
      <c r="Y237" s="891">
        <f t="shared" si="178"/>
        <v>0</v>
      </c>
      <c r="Z237" s="891">
        <f t="shared" si="178"/>
        <v>0</v>
      </c>
      <c r="AA237" s="891">
        <f t="shared" si="178"/>
        <v>0</v>
      </c>
      <c r="AB237" s="1719">
        <f t="shared" si="165"/>
        <v>0</v>
      </c>
      <c r="AC237" s="1341"/>
      <c r="AD237" s="1717"/>
      <c r="AE237" s="1719" t="s">
        <v>1573</v>
      </c>
      <c r="AF237" s="1719">
        <v>0</v>
      </c>
      <c r="AG237" s="1719">
        <v>2500</v>
      </c>
      <c r="AH237" s="1719">
        <v>0</v>
      </c>
      <c r="AI237" s="1719">
        <v>3000</v>
      </c>
      <c r="AJ237" s="1719">
        <v>72000</v>
      </c>
      <c r="AK237" s="1719">
        <f t="shared" si="166"/>
        <v>77500</v>
      </c>
      <c r="AL237" s="1549"/>
      <c r="AM237" s="1549"/>
      <c r="AN237" s="1549"/>
      <c r="AO237" s="1549"/>
      <c r="AP237" s="1549">
        <f t="shared" si="183"/>
        <v>0</v>
      </c>
      <c r="AQ237" s="1549"/>
      <c r="AR237" s="1549">
        <f t="shared" si="167"/>
        <v>0</v>
      </c>
      <c r="AS237" s="3343" t="s">
        <v>1573</v>
      </c>
      <c r="AT237" s="1719">
        <f t="shared" si="179"/>
        <v>0</v>
      </c>
      <c r="AU237" s="1719">
        <f t="shared" si="179"/>
        <v>2500</v>
      </c>
      <c r="AV237" s="1719">
        <f t="shared" si="179"/>
        <v>0</v>
      </c>
      <c r="AW237" s="1719">
        <f t="shared" si="179"/>
        <v>3000</v>
      </c>
      <c r="AX237" s="1719">
        <f t="shared" si="179"/>
        <v>72000</v>
      </c>
      <c r="AY237" s="1719">
        <f t="shared" si="168"/>
        <v>77500</v>
      </c>
      <c r="AZ237" s="3088">
        <f t="shared" si="169"/>
        <v>0</v>
      </c>
      <c r="BA237" s="3325"/>
      <c r="BB237" s="1357">
        <v>0</v>
      </c>
      <c r="BC237" s="1357">
        <v>0</v>
      </c>
      <c r="BD237" s="1357">
        <v>0</v>
      </c>
      <c r="BE237" s="1357">
        <v>0</v>
      </c>
      <c r="BF237" s="1357">
        <v>0</v>
      </c>
      <c r="BG237" s="1357">
        <f t="shared" si="170"/>
        <v>0</v>
      </c>
      <c r="BH237" s="891"/>
      <c r="BI237" s="891"/>
      <c r="BJ237" s="891"/>
      <c r="BK237" s="891">
        <f t="shared" si="184"/>
        <v>0</v>
      </c>
      <c r="BL237" s="1397"/>
      <c r="BM237" s="1397">
        <f t="shared" si="171"/>
        <v>0</v>
      </c>
      <c r="BN237" s="1357"/>
      <c r="BO237" s="1357">
        <f t="shared" si="180"/>
        <v>0</v>
      </c>
      <c r="BP237" s="1357">
        <f t="shared" si="180"/>
        <v>0</v>
      </c>
      <c r="BQ237" s="1357">
        <f t="shared" si="180"/>
        <v>0</v>
      </c>
      <c r="BR237" s="1357">
        <f t="shared" si="181"/>
        <v>0</v>
      </c>
      <c r="BS237" s="1357">
        <f t="shared" si="172"/>
        <v>0</v>
      </c>
      <c r="BT237" s="891"/>
      <c r="BU237" s="891"/>
      <c r="CD237" s="3319">
        <v>0</v>
      </c>
      <c r="CE237" s="3319">
        <v>0</v>
      </c>
      <c r="CF237" s="3319">
        <v>0</v>
      </c>
      <c r="CG237" s="3319">
        <v>0</v>
      </c>
      <c r="CH237" s="3319">
        <v>0</v>
      </c>
      <c r="CI237" s="3319">
        <v>0</v>
      </c>
      <c r="CJ237" s="3319">
        <v>0</v>
      </c>
      <c r="CK237" s="3320"/>
      <c r="CL237" s="3321">
        <f t="shared" si="188"/>
        <v>0</v>
      </c>
      <c r="CM237" s="3321">
        <f t="shared" si="188"/>
        <v>0</v>
      </c>
      <c r="CN237" s="3321">
        <f t="shared" si="188"/>
        <v>0</v>
      </c>
      <c r="CO237" s="3321">
        <f t="shared" si="188"/>
        <v>0</v>
      </c>
      <c r="CP237" s="3321">
        <f t="shared" si="188"/>
        <v>0</v>
      </c>
      <c r="CQ237" s="3321">
        <f t="shared" si="188"/>
        <v>0</v>
      </c>
      <c r="CR237" s="3321">
        <f t="shared" si="187"/>
        <v>0</v>
      </c>
      <c r="CS237" s="3321"/>
      <c r="CT237" s="885">
        <v>0</v>
      </c>
      <c r="CU237" s="885">
        <v>0</v>
      </c>
      <c r="CV237" s="885">
        <v>0</v>
      </c>
      <c r="CW237" s="885">
        <v>0</v>
      </c>
      <c r="CX237" s="885">
        <v>0</v>
      </c>
      <c r="CY237" s="885">
        <v>0</v>
      </c>
      <c r="DB237" s="3321" t="e">
        <f t="shared" si="186"/>
        <v>#VALUE!</v>
      </c>
      <c r="DC237" s="3321">
        <f t="shared" si="186"/>
        <v>0</v>
      </c>
      <c r="DD237" s="3321">
        <f t="shared" si="186"/>
        <v>-2500</v>
      </c>
      <c r="DE237" s="3321">
        <f t="shared" si="185"/>
        <v>0</v>
      </c>
      <c r="DF237" s="3321">
        <f t="shared" si="185"/>
        <v>-3000</v>
      </c>
      <c r="DG237" s="3321">
        <f t="shared" si="185"/>
        <v>-72000</v>
      </c>
      <c r="DH237" s="3321"/>
      <c r="DI237" s="885" t="s">
        <v>1573</v>
      </c>
      <c r="DJ237" s="885">
        <v>0</v>
      </c>
      <c r="DK237" s="885">
        <v>2500</v>
      </c>
      <c r="DL237" s="885">
        <v>3000</v>
      </c>
      <c r="DM237" s="885">
        <v>72000</v>
      </c>
      <c r="DP237" s="3321" t="e">
        <f t="shared" si="189"/>
        <v>#VALUE!</v>
      </c>
      <c r="DQ237" s="3321">
        <f t="shared" si="189"/>
        <v>0</v>
      </c>
      <c r="DR237" s="3321">
        <f t="shared" si="189"/>
        <v>2500</v>
      </c>
      <c r="DS237" s="3321">
        <f t="shared" si="189"/>
        <v>3000</v>
      </c>
      <c r="DT237" s="3321">
        <f t="shared" si="189"/>
        <v>72000</v>
      </c>
    </row>
    <row r="238" spans="1:124" ht="24">
      <c r="A238" s="1165"/>
      <c r="B238" s="1553" t="s">
        <v>868</v>
      </c>
      <c r="C238" s="1558" t="s">
        <v>1154</v>
      </c>
      <c r="D238" s="1548"/>
      <c r="E238" s="1357">
        <v>0</v>
      </c>
      <c r="F238" s="1357">
        <v>0</v>
      </c>
      <c r="G238" s="1357">
        <v>0</v>
      </c>
      <c r="H238" s="1357">
        <v>0</v>
      </c>
      <c r="I238" s="1357">
        <v>0</v>
      </c>
      <c r="J238" s="1357">
        <v>0</v>
      </c>
      <c r="K238" s="1357">
        <v>0</v>
      </c>
      <c r="L238" s="1357">
        <f t="shared" si="163"/>
        <v>0</v>
      </c>
      <c r="M238" s="1440"/>
      <c r="N238" s="1440"/>
      <c r="O238" s="1440"/>
      <c r="P238" s="1440"/>
      <c r="Q238" s="1440"/>
      <c r="R238" s="1440">
        <f t="shared" si="182"/>
        <v>0</v>
      </c>
      <c r="S238" s="1440"/>
      <c r="T238" s="1440">
        <f t="shared" si="164"/>
        <v>0</v>
      </c>
      <c r="U238" s="1951">
        <f t="shared" ref="U238:AA241" si="190">E238+M238</f>
        <v>0</v>
      </c>
      <c r="V238" s="891">
        <f t="shared" si="190"/>
        <v>0</v>
      </c>
      <c r="W238" s="891">
        <f t="shared" si="190"/>
        <v>0</v>
      </c>
      <c r="X238" s="891">
        <f t="shared" si="190"/>
        <v>0</v>
      </c>
      <c r="Y238" s="891">
        <f t="shared" si="190"/>
        <v>0</v>
      </c>
      <c r="Z238" s="891">
        <f t="shared" si="190"/>
        <v>0</v>
      </c>
      <c r="AA238" s="891">
        <f t="shared" si="190"/>
        <v>0</v>
      </c>
      <c r="AB238" s="1719">
        <f t="shared" si="165"/>
        <v>0</v>
      </c>
      <c r="AC238" s="1341"/>
      <c r="AD238" s="1717"/>
      <c r="AE238" s="1719" t="s">
        <v>1574</v>
      </c>
      <c r="AF238" s="1719">
        <v>0</v>
      </c>
      <c r="AG238" s="1719">
        <v>2500</v>
      </c>
      <c r="AH238" s="1719">
        <v>0</v>
      </c>
      <c r="AI238" s="1719">
        <v>3000</v>
      </c>
      <c r="AJ238" s="1719">
        <v>72000</v>
      </c>
      <c r="AK238" s="1719">
        <f t="shared" si="166"/>
        <v>77500</v>
      </c>
      <c r="AL238" s="1549"/>
      <c r="AM238" s="1549"/>
      <c r="AN238" s="1549"/>
      <c r="AO238" s="1549"/>
      <c r="AP238" s="1549">
        <f t="shared" si="183"/>
        <v>0</v>
      </c>
      <c r="AQ238" s="1549"/>
      <c r="AR238" s="1549">
        <f t="shared" si="167"/>
        <v>0</v>
      </c>
      <c r="AS238" s="3343" t="s">
        <v>1574</v>
      </c>
      <c r="AT238" s="1719">
        <f t="shared" si="179"/>
        <v>0</v>
      </c>
      <c r="AU238" s="1719">
        <f t="shared" si="179"/>
        <v>2500</v>
      </c>
      <c r="AV238" s="1719">
        <f t="shared" si="179"/>
        <v>0</v>
      </c>
      <c r="AW238" s="1719">
        <f t="shared" si="179"/>
        <v>3000</v>
      </c>
      <c r="AX238" s="1719">
        <f t="shared" si="179"/>
        <v>72000</v>
      </c>
      <c r="AY238" s="1719">
        <f t="shared" si="168"/>
        <v>77500</v>
      </c>
      <c r="AZ238" s="3088">
        <f t="shared" si="169"/>
        <v>0</v>
      </c>
      <c r="BA238" s="3325"/>
      <c r="BB238" s="1357">
        <v>0</v>
      </c>
      <c r="BC238" s="1357">
        <v>0</v>
      </c>
      <c r="BD238" s="1357">
        <v>0</v>
      </c>
      <c r="BE238" s="1357">
        <v>0</v>
      </c>
      <c r="BF238" s="1357">
        <v>0</v>
      </c>
      <c r="BG238" s="1357">
        <f t="shared" si="170"/>
        <v>0</v>
      </c>
      <c r="BH238" s="891"/>
      <c r="BI238" s="891"/>
      <c r="BJ238" s="891"/>
      <c r="BK238" s="891">
        <f t="shared" si="184"/>
        <v>0</v>
      </c>
      <c r="BL238" s="1397"/>
      <c r="BM238" s="1397">
        <f t="shared" si="171"/>
        <v>0</v>
      </c>
      <c r="BN238" s="1357"/>
      <c r="BO238" s="1357">
        <f t="shared" si="180"/>
        <v>0</v>
      </c>
      <c r="BP238" s="1357">
        <f t="shared" si="180"/>
        <v>0</v>
      </c>
      <c r="BQ238" s="1357">
        <f t="shared" si="180"/>
        <v>0</v>
      </c>
      <c r="BR238" s="1357">
        <f t="shared" si="181"/>
        <v>0</v>
      </c>
      <c r="BS238" s="1357">
        <f t="shared" si="172"/>
        <v>0</v>
      </c>
      <c r="BT238" s="891"/>
      <c r="BU238" s="891"/>
      <c r="CD238" s="3319">
        <v>0</v>
      </c>
      <c r="CE238" s="3319">
        <v>0</v>
      </c>
      <c r="CF238" s="3319">
        <v>0</v>
      </c>
      <c r="CG238" s="3319">
        <v>0</v>
      </c>
      <c r="CH238" s="3319">
        <v>0</v>
      </c>
      <c r="CI238" s="3319">
        <v>0</v>
      </c>
      <c r="CJ238" s="3319">
        <v>0</v>
      </c>
      <c r="CK238" s="3320"/>
      <c r="CL238" s="3321">
        <f t="shared" si="188"/>
        <v>0</v>
      </c>
      <c r="CM238" s="3321">
        <f t="shared" si="188"/>
        <v>0</v>
      </c>
      <c r="CN238" s="3321">
        <f t="shared" si="188"/>
        <v>0</v>
      </c>
      <c r="CO238" s="3321">
        <f t="shared" si="188"/>
        <v>0</v>
      </c>
      <c r="CP238" s="3321">
        <f t="shared" si="188"/>
        <v>0</v>
      </c>
      <c r="CQ238" s="3321">
        <f t="shared" si="188"/>
        <v>0</v>
      </c>
      <c r="CR238" s="3321">
        <f t="shared" si="187"/>
        <v>0</v>
      </c>
      <c r="CS238" s="3321"/>
      <c r="CT238" s="885">
        <v>0</v>
      </c>
      <c r="CU238" s="885">
        <v>0</v>
      </c>
      <c r="CV238" s="885">
        <v>0</v>
      </c>
      <c r="CW238" s="885">
        <v>0</v>
      </c>
      <c r="CX238" s="885">
        <v>0</v>
      </c>
      <c r="CY238" s="885">
        <v>0</v>
      </c>
      <c r="DB238" s="3321" t="e">
        <f t="shared" si="186"/>
        <v>#VALUE!</v>
      </c>
      <c r="DC238" s="3321">
        <f t="shared" si="186"/>
        <v>0</v>
      </c>
      <c r="DD238" s="3321">
        <f t="shared" si="186"/>
        <v>-2500</v>
      </c>
      <c r="DE238" s="3321">
        <f t="shared" si="185"/>
        <v>0</v>
      </c>
      <c r="DF238" s="3321">
        <f t="shared" si="185"/>
        <v>-3000</v>
      </c>
      <c r="DG238" s="3321">
        <f t="shared" si="185"/>
        <v>-72000</v>
      </c>
      <c r="DH238" s="3321"/>
      <c r="DI238" s="885" t="s">
        <v>1574</v>
      </c>
      <c r="DJ238" s="885">
        <v>0</v>
      </c>
      <c r="DK238" s="885">
        <v>2500</v>
      </c>
      <c r="DL238" s="885">
        <v>3000</v>
      </c>
      <c r="DM238" s="885">
        <v>72000</v>
      </c>
      <c r="DP238" s="3321" t="e">
        <f t="shared" si="189"/>
        <v>#VALUE!</v>
      </c>
      <c r="DQ238" s="3321">
        <f t="shared" si="189"/>
        <v>0</v>
      </c>
      <c r="DR238" s="3321">
        <f t="shared" si="189"/>
        <v>2500</v>
      </c>
      <c r="DS238" s="3321">
        <f t="shared" si="189"/>
        <v>3000</v>
      </c>
      <c r="DT238" s="3321">
        <f t="shared" si="189"/>
        <v>72000</v>
      </c>
    </row>
    <row r="239" spans="1:124" ht="12" hidden="1" customHeight="1">
      <c r="A239" s="1170"/>
      <c r="B239" s="1557"/>
      <c r="C239" s="1558"/>
      <c r="D239" s="1493"/>
      <c r="E239" s="1432">
        <v>0</v>
      </c>
      <c r="F239" s="1432">
        <v>0</v>
      </c>
      <c r="G239" s="1432">
        <v>0</v>
      </c>
      <c r="H239" s="1432">
        <v>0</v>
      </c>
      <c r="I239" s="1432">
        <v>0</v>
      </c>
      <c r="J239" s="1432">
        <v>0</v>
      </c>
      <c r="K239" s="1432">
        <v>0</v>
      </c>
      <c r="L239" s="1432">
        <f t="shared" si="163"/>
        <v>0</v>
      </c>
      <c r="M239" s="1440"/>
      <c r="N239" s="1440"/>
      <c r="O239" s="1440"/>
      <c r="P239" s="1440"/>
      <c r="Q239" s="1440"/>
      <c r="R239" s="1440">
        <f t="shared" si="182"/>
        <v>0</v>
      </c>
      <c r="S239" s="1440"/>
      <c r="T239" s="1440">
        <f t="shared" si="164"/>
        <v>0</v>
      </c>
      <c r="U239" s="1951">
        <f t="shared" si="190"/>
        <v>0</v>
      </c>
      <c r="V239" s="891">
        <f t="shared" si="190"/>
        <v>0</v>
      </c>
      <c r="W239" s="891">
        <f t="shared" si="190"/>
        <v>0</v>
      </c>
      <c r="X239" s="891">
        <f t="shared" si="190"/>
        <v>0</v>
      </c>
      <c r="Y239" s="891">
        <f t="shared" si="190"/>
        <v>0</v>
      </c>
      <c r="Z239" s="891">
        <f t="shared" si="190"/>
        <v>0</v>
      </c>
      <c r="AA239" s="891">
        <f t="shared" si="190"/>
        <v>0</v>
      </c>
      <c r="AB239" s="1719">
        <f t="shared" si="165"/>
        <v>0</v>
      </c>
      <c r="AC239" s="1341"/>
      <c r="AD239" s="1717"/>
      <c r="AE239" s="1725">
        <v>0</v>
      </c>
      <c r="AF239" s="1725">
        <v>0</v>
      </c>
      <c r="AG239" s="1725">
        <v>0</v>
      </c>
      <c r="AH239" s="1725">
        <v>0</v>
      </c>
      <c r="AI239" s="1725">
        <v>0</v>
      </c>
      <c r="AJ239" s="1725">
        <v>0</v>
      </c>
      <c r="AK239" s="1725">
        <f t="shared" si="166"/>
        <v>0</v>
      </c>
      <c r="AL239" s="1394"/>
      <c r="AM239" s="1394"/>
      <c r="AN239" s="1394"/>
      <c r="AO239" s="1394"/>
      <c r="AP239" s="1394">
        <f t="shared" si="183"/>
        <v>0</v>
      </c>
      <c r="AQ239" s="1394"/>
      <c r="AR239" s="1394">
        <f t="shared" si="167"/>
        <v>0</v>
      </c>
      <c r="AS239" s="3343">
        <f t="shared" si="179"/>
        <v>0</v>
      </c>
      <c r="AT239" s="1725">
        <f t="shared" si="179"/>
        <v>0</v>
      </c>
      <c r="AU239" s="1719">
        <f t="shared" si="179"/>
        <v>0</v>
      </c>
      <c r="AV239" s="1719">
        <f t="shared" si="179"/>
        <v>0</v>
      </c>
      <c r="AW239" s="1719">
        <f t="shared" si="179"/>
        <v>0</v>
      </c>
      <c r="AX239" s="1719">
        <f t="shared" si="179"/>
        <v>0</v>
      </c>
      <c r="AY239" s="1719">
        <f t="shared" si="168"/>
        <v>0</v>
      </c>
      <c r="AZ239" s="3088">
        <f t="shared" si="169"/>
        <v>0</v>
      </c>
      <c r="BA239" s="3325"/>
      <c r="BB239" s="1432">
        <v>0</v>
      </c>
      <c r="BC239" s="1432">
        <v>0</v>
      </c>
      <c r="BD239" s="1432">
        <v>0</v>
      </c>
      <c r="BE239" s="1432">
        <v>0</v>
      </c>
      <c r="BF239" s="1432">
        <v>0</v>
      </c>
      <c r="BG239" s="1432">
        <f t="shared" si="170"/>
        <v>0</v>
      </c>
      <c r="BH239" s="891"/>
      <c r="BI239" s="891"/>
      <c r="BJ239" s="891"/>
      <c r="BK239" s="891">
        <f t="shared" si="184"/>
        <v>0</v>
      </c>
      <c r="BL239" s="1397"/>
      <c r="BM239" s="1397">
        <f t="shared" si="171"/>
        <v>0</v>
      </c>
      <c r="BN239" s="1432">
        <f t="shared" si="180"/>
        <v>0</v>
      </c>
      <c r="BO239" s="1432">
        <f t="shared" si="180"/>
        <v>0</v>
      </c>
      <c r="BP239" s="1357">
        <f t="shared" si="180"/>
        <v>0</v>
      </c>
      <c r="BQ239" s="1357">
        <f t="shared" si="180"/>
        <v>0</v>
      </c>
      <c r="BR239" s="1357">
        <f t="shared" si="181"/>
        <v>0</v>
      </c>
      <c r="BS239" s="1357">
        <f t="shared" si="172"/>
        <v>0</v>
      </c>
      <c r="BT239" s="891"/>
      <c r="BU239" s="891"/>
      <c r="CD239" s="3319">
        <v>0</v>
      </c>
      <c r="CE239" s="3319">
        <v>0</v>
      </c>
      <c r="CF239" s="3319">
        <v>0</v>
      </c>
      <c r="CG239" s="3319">
        <v>0</v>
      </c>
      <c r="CH239" s="3319">
        <v>0</v>
      </c>
      <c r="CI239" s="3319">
        <v>0</v>
      </c>
      <c r="CJ239" s="3319">
        <v>0</v>
      </c>
      <c r="CK239" s="3320"/>
      <c r="CL239" s="3321">
        <f t="shared" si="188"/>
        <v>0</v>
      </c>
      <c r="CM239" s="3321">
        <f t="shared" si="188"/>
        <v>0</v>
      </c>
      <c r="CN239" s="3321">
        <f t="shared" si="188"/>
        <v>0</v>
      </c>
      <c r="CO239" s="3321">
        <f t="shared" si="188"/>
        <v>0</v>
      </c>
      <c r="CP239" s="3321">
        <f t="shared" si="188"/>
        <v>0</v>
      </c>
      <c r="CQ239" s="3321">
        <f t="shared" si="188"/>
        <v>0</v>
      </c>
      <c r="CR239" s="3321">
        <f t="shared" si="187"/>
        <v>0</v>
      </c>
      <c r="CS239" s="3321"/>
      <c r="CT239" s="885">
        <v>0</v>
      </c>
      <c r="CU239" s="885">
        <v>0</v>
      </c>
      <c r="CV239" s="885">
        <v>0</v>
      </c>
      <c r="CW239" s="885">
        <v>0</v>
      </c>
      <c r="CX239" s="885">
        <v>0</v>
      </c>
      <c r="CY239" s="885">
        <v>0</v>
      </c>
      <c r="DB239" s="3321">
        <f t="shared" si="186"/>
        <v>0</v>
      </c>
      <c r="DC239" s="3321">
        <f t="shared" si="186"/>
        <v>0</v>
      </c>
      <c r="DD239" s="3321">
        <f t="shared" si="186"/>
        <v>0</v>
      </c>
      <c r="DE239" s="3321">
        <f t="shared" si="185"/>
        <v>0</v>
      </c>
      <c r="DF239" s="3321">
        <f t="shared" si="185"/>
        <v>0</v>
      </c>
      <c r="DG239" s="3321">
        <f t="shared" si="185"/>
        <v>0</v>
      </c>
      <c r="DH239" s="3321"/>
      <c r="DI239" s="885">
        <v>0</v>
      </c>
      <c r="DJ239" s="885">
        <v>0</v>
      </c>
      <c r="DK239" s="885">
        <v>0</v>
      </c>
      <c r="DL239" s="885">
        <v>0</v>
      </c>
      <c r="DM239" s="885">
        <v>0</v>
      </c>
      <c r="DP239" s="3321">
        <f t="shared" si="189"/>
        <v>0</v>
      </c>
      <c r="DQ239" s="3321">
        <f t="shared" si="189"/>
        <v>0</v>
      </c>
      <c r="DR239" s="3321">
        <f t="shared" si="189"/>
        <v>0</v>
      </c>
      <c r="DS239" s="3321">
        <f t="shared" si="189"/>
        <v>0</v>
      </c>
      <c r="DT239" s="3321">
        <f t="shared" si="189"/>
        <v>0</v>
      </c>
    </row>
    <row r="240" spans="1:124" ht="24" hidden="1">
      <c r="A240" s="911">
        <v>17</v>
      </c>
      <c r="B240" s="1491" t="s">
        <v>1104</v>
      </c>
      <c r="C240" s="1368" t="s">
        <v>1042</v>
      </c>
      <c r="D240" s="1493"/>
      <c r="E240" s="1432">
        <v>0</v>
      </c>
      <c r="F240" s="1432">
        <v>0</v>
      </c>
      <c r="G240" s="1432">
        <v>0</v>
      </c>
      <c r="H240" s="1432">
        <v>0</v>
      </c>
      <c r="I240" s="1432">
        <v>0</v>
      </c>
      <c r="J240" s="1432">
        <v>0</v>
      </c>
      <c r="K240" s="1432">
        <v>0</v>
      </c>
      <c r="L240" s="1432">
        <f t="shared" si="163"/>
        <v>0</v>
      </c>
      <c r="M240" s="1440"/>
      <c r="N240" s="1440"/>
      <c r="O240" s="1440"/>
      <c r="P240" s="1440"/>
      <c r="Q240" s="1440"/>
      <c r="R240" s="1440">
        <f t="shared" si="182"/>
        <v>0</v>
      </c>
      <c r="S240" s="1440"/>
      <c r="T240" s="1440">
        <f t="shared" si="164"/>
        <v>0</v>
      </c>
      <c r="U240" s="1951">
        <f t="shared" si="190"/>
        <v>0</v>
      </c>
      <c r="V240" s="891">
        <f t="shared" si="190"/>
        <v>0</v>
      </c>
      <c r="W240" s="891">
        <f t="shared" si="190"/>
        <v>0</v>
      </c>
      <c r="X240" s="891">
        <f t="shared" si="190"/>
        <v>0</v>
      </c>
      <c r="Y240" s="891">
        <f t="shared" si="190"/>
        <v>0</v>
      </c>
      <c r="Z240" s="891">
        <f t="shared" si="190"/>
        <v>0</v>
      </c>
      <c r="AA240" s="891">
        <f t="shared" si="190"/>
        <v>0</v>
      </c>
      <c r="AB240" s="1719">
        <f t="shared" si="165"/>
        <v>0</v>
      </c>
      <c r="AC240" s="1341"/>
      <c r="AD240" s="1717"/>
      <c r="AE240" s="1725">
        <v>0</v>
      </c>
      <c r="AF240" s="1725">
        <v>0</v>
      </c>
      <c r="AG240" s="1725">
        <v>0</v>
      </c>
      <c r="AH240" s="1725">
        <v>0</v>
      </c>
      <c r="AI240" s="1725">
        <v>0</v>
      </c>
      <c r="AJ240" s="1725">
        <v>0</v>
      </c>
      <c r="AK240" s="1725">
        <f t="shared" si="166"/>
        <v>0</v>
      </c>
      <c r="AL240" s="1394"/>
      <c r="AM240" s="1394"/>
      <c r="AN240" s="1394"/>
      <c r="AO240" s="1394"/>
      <c r="AP240" s="1394">
        <f t="shared" si="183"/>
        <v>0</v>
      </c>
      <c r="AQ240" s="1394"/>
      <c r="AR240" s="1394">
        <f t="shared" si="167"/>
        <v>0</v>
      </c>
      <c r="AS240" s="3343">
        <f t="shared" si="179"/>
        <v>0</v>
      </c>
      <c r="AT240" s="1725">
        <f t="shared" si="179"/>
        <v>0</v>
      </c>
      <c r="AU240" s="1719">
        <f t="shared" si="179"/>
        <v>0</v>
      </c>
      <c r="AV240" s="1719">
        <f t="shared" si="179"/>
        <v>0</v>
      </c>
      <c r="AW240" s="1719">
        <f t="shared" si="179"/>
        <v>0</v>
      </c>
      <c r="AX240" s="1719">
        <f t="shared" si="179"/>
        <v>0</v>
      </c>
      <c r="AY240" s="1719">
        <f t="shared" si="168"/>
        <v>0</v>
      </c>
      <c r="AZ240" s="3088">
        <f t="shared" si="169"/>
        <v>0</v>
      </c>
      <c r="BA240" s="3325"/>
      <c r="BB240" s="1432">
        <v>0</v>
      </c>
      <c r="BC240" s="1432">
        <v>0</v>
      </c>
      <c r="BD240" s="1432">
        <v>0</v>
      </c>
      <c r="BE240" s="1432">
        <v>0</v>
      </c>
      <c r="BF240" s="1432">
        <v>0</v>
      </c>
      <c r="BG240" s="1432">
        <f t="shared" si="170"/>
        <v>0</v>
      </c>
      <c r="BH240" s="891"/>
      <c r="BI240" s="891"/>
      <c r="BJ240" s="891"/>
      <c r="BK240" s="891">
        <f t="shared" si="184"/>
        <v>0</v>
      </c>
      <c r="BL240" s="1397"/>
      <c r="BM240" s="1397">
        <f t="shared" si="171"/>
        <v>0</v>
      </c>
      <c r="BN240" s="1432">
        <f t="shared" si="180"/>
        <v>0</v>
      </c>
      <c r="BO240" s="1432">
        <f t="shared" si="180"/>
        <v>0</v>
      </c>
      <c r="BP240" s="1357">
        <f t="shared" si="180"/>
        <v>0</v>
      </c>
      <c r="BQ240" s="1357">
        <f t="shared" si="180"/>
        <v>0</v>
      </c>
      <c r="BR240" s="1357">
        <f t="shared" si="181"/>
        <v>0</v>
      </c>
      <c r="BS240" s="1357">
        <f t="shared" si="172"/>
        <v>0</v>
      </c>
      <c r="BT240" s="891"/>
      <c r="BU240" s="891"/>
      <c r="CD240" s="3319">
        <v>0</v>
      </c>
      <c r="CE240" s="3319">
        <v>0</v>
      </c>
      <c r="CF240" s="3319">
        <v>0</v>
      </c>
      <c r="CG240" s="3319">
        <v>0</v>
      </c>
      <c r="CH240" s="3319">
        <v>0</v>
      </c>
      <c r="CI240" s="3319">
        <v>0</v>
      </c>
      <c r="CJ240" s="3319">
        <v>0</v>
      </c>
      <c r="CK240" s="3320"/>
      <c r="CL240" s="3321">
        <f t="shared" si="188"/>
        <v>0</v>
      </c>
      <c r="CM240" s="3321">
        <f t="shared" si="188"/>
        <v>0</v>
      </c>
      <c r="CN240" s="3321">
        <f t="shared" si="188"/>
        <v>0</v>
      </c>
      <c r="CO240" s="3321">
        <f t="shared" si="188"/>
        <v>0</v>
      </c>
      <c r="CP240" s="3321">
        <f t="shared" si="188"/>
        <v>0</v>
      </c>
      <c r="CQ240" s="3321">
        <f t="shared" si="188"/>
        <v>0</v>
      </c>
      <c r="CR240" s="3321">
        <f t="shared" si="187"/>
        <v>0</v>
      </c>
      <c r="CS240" s="3321"/>
      <c r="CT240" s="885">
        <v>0</v>
      </c>
      <c r="CU240" s="885">
        <v>0</v>
      </c>
      <c r="CV240" s="885">
        <v>0</v>
      </c>
      <c r="CW240" s="885">
        <v>0</v>
      </c>
      <c r="CX240" s="885">
        <v>0</v>
      </c>
      <c r="CY240" s="885">
        <v>0</v>
      </c>
      <c r="DB240" s="3321">
        <f t="shared" si="186"/>
        <v>0</v>
      </c>
      <c r="DC240" s="3321">
        <f t="shared" si="186"/>
        <v>0</v>
      </c>
      <c r="DD240" s="3321">
        <f t="shared" si="186"/>
        <v>0</v>
      </c>
      <c r="DE240" s="3321">
        <f t="shared" si="185"/>
        <v>0</v>
      </c>
      <c r="DF240" s="3321">
        <f t="shared" si="185"/>
        <v>0</v>
      </c>
      <c r="DG240" s="3321">
        <f t="shared" si="185"/>
        <v>0</v>
      </c>
      <c r="DH240" s="3321"/>
      <c r="DI240" s="885">
        <v>0</v>
      </c>
      <c r="DJ240" s="885">
        <v>0</v>
      </c>
      <c r="DK240" s="885">
        <v>0</v>
      </c>
      <c r="DL240" s="885">
        <v>0</v>
      </c>
      <c r="DM240" s="885">
        <v>0</v>
      </c>
      <c r="DP240" s="3321">
        <f t="shared" si="189"/>
        <v>0</v>
      </c>
      <c r="DQ240" s="3321">
        <f t="shared" si="189"/>
        <v>0</v>
      </c>
      <c r="DR240" s="3321">
        <f t="shared" si="189"/>
        <v>0</v>
      </c>
      <c r="DS240" s="3321">
        <f t="shared" si="189"/>
        <v>0</v>
      </c>
      <c r="DT240" s="3321">
        <f t="shared" si="189"/>
        <v>0</v>
      </c>
    </row>
    <row r="241" spans="1:124" ht="12" hidden="1" customHeight="1">
      <c r="A241" s="936">
        <v>18</v>
      </c>
      <c r="B241" s="1494"/>
      <c r="C241" s="1368" t="s">
        <v>747</v>
      </c>
      <c r="D241" s="1559"/>
      <c r="E241" s="1372">
        <v>0</v>
      </c>
      <c r="F241" s="1372">
        <v>0</v>
      </c>
      <c r="G241" s="1372">
        <v>0</v>
      </c>
      <c r="H241" s="1372">
        <v>0</v>
      </c>
      <c r="I241" s="1372">
        <v>0</v>
      </c>
      <c r="J241" s="1372">
        <v>0</v>
      </c>
      <c r="K241" s="1372">
        <v>0</v>
      </c>
      <c r="L241" s="1372">
        <f t="shared" si="163"/>
        <v>0</v>
      </c>
      <c r="M241" s="1496"/>
      <c r="N241" s="1496"/>
      <c r="O241" s="1496"/>
      <c r="P241" s="1496"/>
      <c r="Q241" s="1496"/>
      <c r="R241" s="1496"/>
      <c r="S241" s="1496"/>
      <c r="T241" s="1444">
        <f t="shared" si="164"/>
        <v>0</v>
      </c>
      <c r="U241" s="1951">
        <f t="shared" si="190"/>
        <v>0</v>
      </c>
      <c r="V241" s="1560">
        <f t="shared" si="190"/>
        <v>0</v>
      </c>
      <c r="W241" s="891">
        <f t="shared" si="190"/>
        <v>0</v>
      </c>
      <c r="X241" s="891">
        <f t="shared" si="190"/>
        <v>0</v>
      </c>
      <c r="Y241" s="891">
        <f t="shared" si="190"/>
        <v>0</v>
      </c>
      <c r="Z241" s="891">
        <f t="shared" si="190"/>
        <v>0</v>
      </c>
      <c r="AA241" s="891">
        <f t="shared" si="190"/>
        <v>0</v>
      </c>
      <c r="AB241" s="1720">
        <f t="shared" si="165"/>
        <v>0</v>
      </c>
      <c r="AC241" s="1341"/>
      <c r="AD241" s="3354"/>
      <c r="AE241" s="3389">
        <v>0</v>
      </c>
      <c r="AF241" s="3389">
        <v>0</v>
      </c>
      <c r="AG241" s="3389">
        <v>0</v>
      </c>
      <c r="AH241" s="3389">
        <v>0</v>
      </c>
      <c r="AI241" s="3389">
        <v>0</v>
      </c>
      <c r="AJ241" s="3389">
        <v>0</v>
      </c>
      <c r="AK241" s="3389">
        <f t="shared" si="166"/>
        <v>0</v>
      </c>
      <c r="AL241" s="1561"/>
      <c r="AM241" s="1562"/>
      <c r="AN241" s="1561"/>
      <c r="AO241" s="1561"/>
      <c r="AP241" s="1561"/>
      <c r="AQ241" s="1561"/>
      <c r="AR241" s="1562">
        <f t="shared" si="167"/>
        <v>0</v>
      </c>
      <c r="AS241" s="3343">
        <f t="shared" si="179"/>
        <v>0</v>
      </c>
      <c r="AT241" s="3389">
        <f t="shared" si="179"/>
        <v>0</v>
      </c>
      <c r="AU241" s="1719">
        <f t="shared" si="179"/>
        <v>0</v>
      </c>
      <c r="AV241" s="1719">
        <f t="shared" si="179"/>
        <v>0</v>
      </c>
      <c r="AW241" s="1719">
        <f t="shared" si="179"/>
        <v>0</v>
      </c>
      <c r="AX241" s="1719">
        <f t="shared" si="179"/>
        <v>0</v>
      </c>
      <c r="AY241" s="1719">
        <f t="shared" si="168"/>
        <v>0</v>
      </c>
      <c r="AZ241" s="3088">
        <f t="shared" si="169"/>
        <v>0</v>
      </c>
      <c r="BA241" s="3341"/>
      <c r="BB241" s="1372">
        <v>0</v>
      </c>
      <c r="BC241" s="1372">
        <v>0</v>
      </c>
      <c r="BD241" s="1372">
        <v>0</v>
      </c>
      <c r="BE241" s="1372">
        <v>0</v>
      </c>
      <c r="BF241" s="1372">
        <v>0</v>
      </c>
      <c r="BG241" s="1372">
        <f t="shared" si="170"/>
        <v>0</v>
      </c>
      <c r="BH241" s="1560"/>
      <c r="BI241" s="1560"/>
      <c r="BJ241" s="1560"/>
      <c r="BK241" s="1560"/>
      <c r="BL241" s="3416"/>
      <c r="BM241" s="3417">
        <f t="shared" si="171"/>
        <v>0</v>
      </c>
      <c r="BN241" s="1372">
        <f t="shared" si="180"/>
        <v>0</v>
      </c>
      <c r="BO241" s="1372">
        <f t="shared" si="180"/>
        <v>0</v>
      </c>
      <c r="BP241" s="1357">
        <f t="shared" si="180"/>
        <v>0</v>
      </c>
      <c r="BQ241" s="1357">
        <f t="shared" si="180"/>
        <v>0</v>
      </c>
      <c r="BR241" s="1357">
        <f t="shared" si="181"/>
        <v>0</v>
      </c>
      <c r="BS241" s="1374">
        <f t="shared" si="172"/>
        <v>0</v>
      </c>
      <c r="BT241" s="889"/>
      <c r="BU241" s="889"/>
      <c r="CD241" s="3319">
        <v>0</v>
      </c>
      <c r="CE241" s="3319">
        <v>0</v>
      </c>
      <c r="CF241" s="3319">
        <v>0</v>
      </c>
      <c r="CG241" s="3319">
        <v>0</v>
      </c>
      <c r="CH241" s="3319">
        <v>0</v>
      </c>
      <c r="CI241" s="3319">
        <v>0</v>
      </c>
      <c r="CJ241" s="3319">
        <v>0</v>
      </c>
      <c r="CK241" s="3320"/>
      <c r="CL241" s="3321">
        <f t="shared" si="188"/>
        <v>0</v>
      </c>
      <c r="CM241" s="3321">
        <f t="shared" si="188"/>
        <v>0</v>
      </c>
      <c r="CN241" s="3321">
        <f t="shared" si="188"/>
        <v>0</v>
      </c>
      <c r="CO241" s="3321">
        <f t="shared" si="188"/>
        <v>0</v>
      </c>
      <c r="CP241" s="3321">
        <f t="shared" si="188"/>
        <v>0</v>
      </c>
      <c r="CQ241" s="3321">
        <f t="shared" si="188"/>
        <v>0</v>
      </c>
      <c r="CR241" s="3321">
        <f t="shared" si="187"/>
        <v>0</v>
      </c>
      <c r="CS241" s="3321"/>
      <c r="CT241" s="885">
        <v>0</v>
      </c>
      <c r="CU241" s="885">
        <v>0</v>
      </c>
      <c r="CV241" s="885">
        <v>0</v>
      </c>
      <c r="CW241" s="885">
        <v>0</v>
      </c>
      <c r="CX241" s="885">
        <v>0</v>
      </c>
      <c r="CY241" s="885">
        <v>0</v>
      </c>
      <c r="DB241" s="3321">
        <f t="shared" si="186"/>
        <v>0</v>
      </c>
      <c r="DC241" s="3321">
        <f t="shared" si="186"/>
        <v>0</v>
      </c>
      <c r="DD241" s="3321">
        <f t="shared" si="186"/>
        <v>0</v>
      </c>
      <c r="DE241" s="3321">
        <f t="shared" si="185"/>
        <v>0</v>
      </c>
      <c r="DF241" s="3321">
        <f t="shared" si="185"/>
        <v>0</v>
      </c>
      <c r="DG241" s="3321">
        <f t="shared" si="185"/>
        <v>0</v>
      </c>
      <c r="DH241" s="3321"/>
      <c r="DI241" s="885">
        <v>0</v>
      </c>
      <c r="DJ241" s="885">
        <v>0</v>
      </c>
      <c r="DK241" s="885">
        <v>0</v>
      </c>
      <c r="DL241" s="885">
        <v>0</v>
      </c>
      <c r="DM241" s="885">
        <v>0</v>
      </c>
      <c r="DP241" s="3321">
        <f t="shared" si="189"/>
        <v>0</v>
      </c>
      <c r="DQ241" s="3321">
        <f t="shared" si="189"/>
        <v>0</v>
      </c>
      <c r="DR241" s="3321">
        <f t="shared" si="189"/>
        <v>0</v>
      </c>
      <c r="DS241" s="3321">
        <f t="shared" si="189"/>
        <v>0</v>
      </c>
      <c r="DT241" s="3321">
        <f t="shared" si="189"/>
        <v>0</v>
      </c>
    </row>
    <row r="242" spans="1:124" ht="23.25" customHeight="1">
      <c r="A242" s="1165" t="s">
        <v>759</v>
      </c>
      <c r="B242" s="3356" t="s">
        <v>547</v>
      </c>
      <c r="C242" s="2897" t="s">
        <v>521</v>
      </c>
      <c r="D242" s="1930"/>
      <c r="E242" s="1917">
        <v>1.0350000000000001</v>
      </c>
      <c r="F242" s="1917">
        <v>0</v>
      </c>
      <c r="G242" s="1917">
        <v>17913.7</v>
      </c>
      <c r="H242" s="1917">
        <v>0</v>
      </c>
      <c r="I242" s="1917">
        <v>0</v>
      </c>
      <c r="J242" s="1917">
        <v>0</v>
      </c>
      <c r="K242" s="1917">
        <v>0</v>
      </c>
      <c r="L242" s="1917">
        <f t="shared" si="163"/>
        <v>17913.7</v>
      </c>
      <c r="M242" s="1926">
        <f t="shared" ref="M242:S242" si="191">SUM(M243:M262)</f>
        <v>0</v>
      </c>
      <c r="N242" s="1926">
        <f t="shared" si="191"/>
        <v>0</v>
      </c>
      <c r="O242" s="1926">
        <f t="shared" si="191"/>
        <v>0</v>
      </c>
      <c r="P242" s="1926">
        <f t="shared" si="191"/>
        <v>0</v>
      </c>
      <c r="Q242" s="1926">
        <f t="shared" si="191"/>
        <v>0</v>
      </c>
      <c r="R242" s="1926">
        <f t="shared" si="191"/>
        <v>0</v>
      </c>
      <c r="S242" s="1926">
        <f t="shared" si="191"/>
        <v>0</v>
      </c>
      <c r="T242" s="1926">
        <f t="shared" si="164"/>
        <v>0</v>
      </c>
      <c r="U242" s="2899">
        <f t="shared" ref="U242:AA242" si="192">SUM(U243:U262)</f>
        <v>1.0350000000000001</v>
      </c>
      <c r="V242" s="1917">
        <f t="shared" si="192"/>
        <v>0</v>
      </c>
      <c r="W242" s="1917">
        <f t="shared" si="192"/>
        <v>17913.7</v>
      </c>
      <c r="X242" s="1917">
        <f t="shared" si="192"/>
        <v>0</v>
      </c>
      <c r="Y242" s="1917">
        <f>SUM(Y243:Y262)</f>
        <v>0</v>
      </c>
      <c r="Z242" s="1917">
        <f t="shared" si="192"/>
        <v>0</v>
      </c>
      <c r="AA242" s="1917">
        <f t="shared" si="192"/>
        <v>0</v>
      </c>
      <c r="AB242" s="1917">
        <f t="shared" si="165"/>
        <v>17913.7</v>
      </c>
      <c r="AC242" s="3330"/>
      <c r="AD242" s="1917"/>
      <c r="AE242" s="1917">
        <v>23.5</v>
      </c>
      <c r="AF242" s="1917">
        <v>0</v>
      </c>
      <c r="AG242" s="1917">
        <v>949204.9</v>
      </c>
      <c r="AH242" s="1917">
        <v>0</v>
      </c>
      <c r="AI242" s="1917">
        <v>-3.3333335522911511E-6</v>
      </c>
      <c r="AJ242" s="1917">
        <v>0</v>
      </c>
      <c r="AK242" s="1917">
        <f t="shared" si="166"/>
        <v>949204.8999966667</v>
      </c>
      <c r="AL242" s="1917">
        <f t="shared" ref="AL242:AQ242" si="193">SUM(AL243:AL262)</f>
        <v>0</v>
      </c>
      <c r="AM242" s="1917">
        <f t="shared" si="193"/>
        <v>0</v>
      </c>
      <c r="AN242" s="1917">
        <f t="shared" si="193"/>
        <v>0</v>
      </c>
      <c r="AO242" s="1917">
        <f t="shared" si="193"/>
        <v>0</v>
      </c>
      <c r="AP242" s="1917">
        <f t="shared" si="193"/>
        <v>0</v>
      </c>
      <c r="AQ242" s="1917">
        <f t="shared" si="193"/>
        <v>0</v>
      </c>
      <c r="AR242" s="1917">
        <f t="shared" si="167"/>
        <v>0</v>
      </c>
      <c r="AS242" s="3316">
        <f t="shared" ref="AS242:AX242" si="194">SUM(AS243:AS262)</f>
        <v>23.5</v>
      </c>
      <c r="AT242" s="1917">
        <f t="shared" si="194"/>
        <v>0</v>
      </c>
      <c r="AU242" s="1917">
        <f t="shared" si="194"/>
        <v>949204.9</v>
      </c>
      <c r="AV242" s="1917">
        <f t="shared" si="194"/>
        <v>0</v>
      </c>
      <c r="AW242" s="1917">
        <f>SUM(AW243:AW262)</f>
        <v>-3.3333335522911511E-6</v>
      </c>
      <c r="AX242" s="1917">
        <f t="shared" si="194"/>
        <v>0</v>
      </c>
      <c r="AY242" s="1917">
        <f t="shared" si="168"/>
        <v>949204.8999966667</v>
      </c>
      <c r="AZ242" s="3317">
        <f t="shared" si="169"/>
        <v>3.3333335522911511E-6</v>
      </c>
      <c r="BA242" s="3318"/>
      <c r="BB242" s="1917">
        <v>4</v>
      </c>
      <c r="BC242" s="1917">
        <f>BC244+BC245+BC247+BC248+BC249</f>
        <v>37000</v>
      </c>
      <c r="BD242" s="1917">
        <f t="shared" ref="BD242:BG242" si="195">BD244+BD245+BD247+BD248+BD249</f>
        <v>0</v>
      </c>
      <c r="BE242" s="1917">
        <f t="shared" si="195"/>
        <v>7150</v>
      </c>
      <c r="BF242" s="1917">
        <f t="shared" si="195"/>
        <v>171600</v>
      </c>
      <c r="BG242" s="1917">
        <f t="shared" si="195"/>
        <v>215750</v>
      </c>
      <c r="BH242" s="923">
        <f>SUM(BH243:BH262)</f>
        <v>0</v>
      </c>
      <c r="BI242" s="923">
        <f>SUM(BI243:BI262)</f>
        <v>0</v>
      </c>
      <c r="BJ242" s="923">
        <f>SUM(BJ243:BJ262)</f>
        <v>0</v>
      </c>
      <c r="BK242" s="923">
        <f>SUM(BK243:BK262)</f>
        <v>0</v>
      </c>
      <c r="BL242" s="923">
        <f>SUM(BL243:BL262)</f>
        <v>0</v>
      </c>
      <c r="BM242" s="923">
        <f t="shared" si="171"/>
        <v>0</v>
      </c>
      <c r="BN242" s="923">
        <f>SUM(BN243:BN262)</f>
        <v>4</v>
      </c>
      <c r="BO242" s="923">
        <f>SUM(BO243:BO262)</f>
        <v>37000</v>
      </c>
      <c r="BP242" s="923">
        <f>SUM(BP243:BP262)</f>
        <v>0</v>
      </c>
      <c r="BQ242" s="923">
        <f>SUM(BQ243:BQ262)</f>
        <v>7150</v>
      </c>
      <c r="BR242" s="923">
        <f>SUM(BR243:BR262)</f>
        <v>171600</v>
      </c>
      <c r="BS242" s="923">
        <f t="shared" si="172"/>
        <v>215750</v>
      </c>
      <c r="BT242" s="923"/>
      <c r="BU242" s="923"/>
      <c r="CD242" s="3319">
        <v>20.5</v>
      </c>
      <c r="CE242" s="3319">
        <v>138649.59999999998</v>
      </c>
      <c r="CF242" s="3319">
        <v>161817.90000000002</v>
      </c>
      <c r="CG242" s="3319">
        <v>15828.4</v>
      </c>
      <c r="CH242" s="3319">
        <v>323018.90000000002</v>
      </c>
      <c r="CI242" s="3319">
        <v>4961.6000000000004</v>
      </c>
      <c r="CJ242" s="3319">
        <v>60600</v>
      </c>
      <c r="CK242" s="3320"/>
      <c r="CL242" s="3321">
        <f t="shared" si="188"/>
        <v>19.465</v>
      </c>
      <c r="CM242" s="3321">
        <f t="shared" si="188"/>
        <v>138649.59999999998</v>
      </c>
      <c r="CN242" s="3321">
        <f t="shared" si="188"/>
        <v>143904.20000000001</v>
      </c>
      <c r="CO242" s="3321">
        <f t="shared" si="188"/>
        <v>15828.4</v>
      </c>
      <c r="CP242" s="3321">
        <f t="shared" si="188"/>
        <v>323018.90000000002</v>
      </c>
      <c r="CQ242" s="3321">
        <f t="shared" si="188"/>
        <v>4961.6000000000004</v>
      </c>
      <c r="CR242" s="3321">
        <f t="shared" si="187"/>
        <v>60600</v>
      </c>
      <c r="CS242" s="3321"/>
      <c r="CT242" s="885">
        <v>1.0350000000000001</v>
      </c>
      <c r="CU242" s="885">
        <v>0</v>
      </c>
      <c r="CV242" s="885">
        <v>18003.7</v>
      </c>
      <c r="CW242" s="885">
        <v>0</v>
      </c>
      <c r="CX242" s="885">
        <v>0</v>
      </c>
      <c r="CY242" s="885">
        <v>0</v>
      </c>
      <c r="DB242" s="3321">
        <f t="shared" si="186"/>
        <v>-22.465</v>
      </c>
      <c r="DC242" s="3321">
        <f t="shared" si="186"/>
        <v>0</v>
      </c>
      <c r="DD242" s="3321">
        <f t="shared" si="186"/>
        <v>-931201.20000000007</v>
      </c>
      <c r="DE242" s="3321">
        <f t="shared" si="185"/>
        <v>0</v>
      </c>
      <c r="DF242" s="3321">
        <f t="shared" si="185"/>
        <v>3.3333335522911511E-6</v>
      </c>
      <c r="DG242" s="3321">
        <f t="shared" si="185"/>
        <v>0</v>
      </c>
      <c r="DH242" s="3321"/>
      <c r="DI242" s="885">
        <v>23.5</v>
      </c>
      <c r="DJ242" s="885">
        <v>0</v>
      </c>
      <c r="DK242" s="885">
        <v>884204.9</v>
      </c>
      <c r="DL242" s="885">
        <v>-3.3333335522911511E-6</v>
      </c>
      <c r="DM242" s="885">
        <v>0</v>
      </c>
      <c r="DP242" s="3321">
        <f t="shared" si="189"/>
        <v>19.5</v>
      </c>
      <c r="DQ242" s="3321">
        <f t="shared" si="189"/>
        <v>-37000</v>
      </c>
      <c r="DR242" s="3321">
        <f t="shared" si="189"/>
        <v>884204.9</v>
      </c>
      <c r="DS242" s="3321">
        <f t="shared" si="189"/>
        <v>-7150.0000033333336</v>
      </c>
      <c r="DT242" s="3321">
        <f t="shared" si="189"/>
        <v>-171600</v>
      </c>
    </row>
    <row r="243" spans="1:124" ht="27" customHeight="1">
      <c r="A243" s="1165"/>
      <c r="B243" s="1565" t="s">
        <v>549</v>
      </c>
      <c r="C243" s="1566" t="s">
        <v>323</v>
      </c>
      <c r="D243" s="1567"/>
      <c r="E243" s="1568">
        <v>0</v>
      </c>
      <c r="F243" s="1568">
        <v>0</v>
      </c>
      <c r="G243" s="1568">
        <v>0</v>
      </c>
      <c r="H243" s="1568">
        <v>0</v>
      </c>
      <c r="I243" s="1568">
        <v>0</v>
      </c>
      <c r="J243" s="1568">
        <v>0</v>
      </c>
      <c r="K243" s="1568">
        <v>0</v>
      </c>
      <c r="L243" s="1568">
        <f t="shared" si="163"/>
        <v>0</v>
      </c>
      <c r="M243" s="1640"/>
      <c r="N243" s="1640"/>
      <c r="O243" s="1640"/>
      <c r="P243" s="1640"/>
      <c r="Q243" s="1640"/>
      <c r="R243" s="1440">
        <f>S243/24</f>
        <v>0</v>
      </c>
      <c r="S243" s="1946"/>
      <c r="T243" s="1946">
        <f t="shared" si="164"/>
        <v>0</v>
      </c>
      <c r="U243" s="1951">
        <f t="shared" ref="U243:AA262" si="196">E243+M243</f>
        <v>0</v>
      </c>
      <c r="V243" s="891">
        <f t="shared" si="196"/>
        <v>0</v>
      </c>
      <c r="W243" s="891">
        <f t="shared" si="196"/>
        <v>0</v>
      </c>
      <c r="X243" s="891">
        <f t="shared" si="196"/>
        <v>0</v>
      </c>
      <c r="Y243" s="891">
        <f t="shared" si="196"/>
        <v>0</v>
      </c>
      <c r="Z243" s="1341">
        <f t="shared" si="196"/>
        <v>0</v>
      </c>
      <c r="AA243" s="1341">
        <f t="shared" si="196"/>
        <v>0</v>
      </c>
      <c r="AB243" s="1725">
        <f t="shared" si="165"/>
        <v>0</v>
      </c>
      <c r="AC243" s="1341"/>
      <c r="AD243" s="1717"/>
      <c r="AE243" s="3418">
        <v>0</v>
      </c>
      <c r="AF243" s="3418">
        <v>0</v>
      </c>
      <c r="AG243" s="3418">
        <v>0</v>
      </c>
      <c r="AH243" s="3419">
        <v>0</v>
      </c>
      <c r="AI243" s="3419">
        <v>0</v>
      </c>
      <c r="AJ243" s="3419">
        <v>0</v>
      </c>
      <c r="AK243" s="3419">
        <f t="shared" si="166"/>
        <v>0</v>
      </c>
      <c r="AL243" s="1345"/>
      <c r="AM243" s="1394"/>
      <c r="AN243" s="1394"/>
      <c r="AO243" s="1394"/>
      <c r="AP243" s="1394">
        <f>AQ243/24</f>
        <v>0</v>
      </c>
      <c r="AQ243" s="1345"/>
      <c r="AR243" s="1345">
        <f t="shared" si="167"/>
        <v>0</v>
      </c>
      <c r="AS243" s="3420">
        <v>2</v>
      </c>
      <c r="AT243" s="3418">
        <f t="shared" ref="AS243:AX262" si="197">AF243+AM243</f>
        <v>0</v>
      </c>
      <c r="AU243" s="3418">
        <v>29000</v>
      </c>
      <c r="AV243" s="3418">
        <f t="shared" si="197"/>
        <v>0</v>
      </c>
      <c r="AW243" s="3418">
        <f t="shared" si="197"/>
        <v>0</v>
      </c>
      <c r="AX243" s="3418">
        <f t="shared" si="197"/>
        <v>0</v>
      </c>
      <c r="AY243" s="3418">
        <f t="shared" si="168"/>
        <v>29000</v>
      </c>
      <c r="AZ243" s="3331">
        <f t="shared" si="169"/>
        <v>0</v>
      </c>
      <c r="BA243" s="1568"/>
      <c r="BB243" s="1568">
        <v>0</v>
      </c>
      <c r="BC243" s="1568">
        <v>0</v>
      </c>
      <c r="BD243" s="1568">
        <v>0</v>
      </c>
      <c r="BE243" s="3246">
        <v>0</v>
      </c>
      <c r="BF243" s="3246">
        <v>0</v>
      </c>
      <c r="BG243" s="3246">
        <f t="shared" si="170"/>
        <v>0</v>
      </c>
      <c r="BH243" s="1341"/>
      <c r="BI243" s="891"/>
      <c r="BJ243" s="1397"/>
      <c r="BK243" s="3099">
        <f>BL243/24</f>
        <v>0</v>
      </c>
      <c r="BL243" s="3099"/>
      <c r="BM243" s="3099">
        <f t="shared" si="171"/>
        <v>0</v>
      </c>
      <c r="BN243" s="1568">
        <f t="shared" ref="BN243:BR262" si="198">BB243+BH243</f>
        <v>0</v>
      </c>
      <c r="BO243" s="1568">
        <f t="shared" si="198"/>
        <v>0</v>
      </c>
      <c r="BP243" s="1568">
        <f t="shared" si="198"/>
        <v>0</v>
      </c>
      <c r="BQ243" s="1568">
        <f t="shared" si="198"/>
        <v>0</v>
      </c>
      <c r="BR243" s="1568">
        <f t="shared" si="198"/>
        <v>0</v>
      </c>
      <c r="BS243" s="3246">
        <f t="shared" si="172"/>
        <v>0</v>
      </c>
      <c r="BT243" s="891" t="s">
        <v>90</v>
      </c>
      <c r="BU243" s="891" t="s">
        <v>90</v>
      </c>
      <c r="CD243" s="3319">
        <v>0</v>
      </c>
      <c r="CE243" s="3319">
        <v>0</v>
      </c>
      <c r="CF243" s="3319">
        <v>0</v>
      </c>
      <c r="CG243" s="3319">
        <v>0</v>
      </c>
      <c r="CH243" s="3319">
        <v>0</v>
      </c>
      <c r="CI243" s="3319">
        <v>0</v>
      </c>
      <c r="CJ243" s="3319">
        <v>0</v>
      </c>
      <c r="CK243" s="3320"/>
      <c r="CL243" s="3321">
        <f t="shared" si="188"/>
        <v>0</v>
      </c>
      <c r="CM243" s="3321">
        <f t="shared" si="188"/>
        <v>0</v>
      </c>
      <c r="CN243" s="3321">
        <f t="shared" si="188"/>
        <v>0</v>
      </c>
      <c r="CO243" s="3321">
        <f t="shared" si="188"/>
        <v>0</v>
      </c>
      <c r="CP243" s="3321">
        <f t="shared" si="188"/>
        <v>0</v>
      </c>
      <c r="CQ243" s="3321">
        <f t="shared" si="188"/>
        <v>0</v>
      </c>
      <c r="CR243" s="3321">
        <f t="shared" si="187"/>
        <v>0</v>
      </c>
      <c r="CS243" s="3321"/>
      <c r="CT243" s="885">
        <v>0</v>
      </c>
      <c r="CU243" s="885">
        <v>0</v>
      </c>
      <c r="CV243" s="885">
        <v>0</v>
      </c>
      <c r="CW243" s="885">
        <v>0</v>
      </c>
      <c r="CX243" s="885">
        <v>0</v>
      </c>
      <c r="CY243" s="885">
        <v>0</v>
      </c>
      <c r="DB243" s="3321">
        <f t="shared" si="186"/>
        <v>-2</v>
      </c>
      <c r="DC243" s="3321">
        <f t="shared" si="186"/>
        <v>0</v>
      </c>
      <c r="DD243" s="3321">
        <f t="shared" si="186"/>
        <v>-29000</v>
      </c>
      <c r="DE243" s="3321">
        <f t="shared" si="185"/>
        <v>0</v>
      </c>
      <c r="DF243" s="3321">
        <f t="shared" si="185"/>
        <v>0</v>
      </c>
      <c r="DG243" s="3321">
        <f t="shared" si="185"/>
        <v>0</v>
      </c>
      <c r="DH243" s="3321"/>
      <c r="DI243" s="885">
        <v>0</v>
      </c>
      <c r="DJ243" s="885">
        <v>0</v>
      </c>
      <c r="DK243" s="885">
        <v>0</v>
      </c>
      <c r="DL243" s="885">
        <v>0</v>
      </c>
      <c r="DM243" s="885">
        <v>0</v>
      </c>
      <c r="DP243" s="3321">
        <f t="shared" si="189"/>
        <v>0</v>
      </c>
      <c r="DQ243" s="3321">
        <f t="shared" si="189"/>
        <v>0</v>
      </c>
      <c r="DR243" s="3321">
        <f t="shared" si="189"/>
        <v>0</v>
      </c>
      <c r="DS243" s="3321">
        <f t="shared" si="189"/>
        <v>0</v>
      </c>
      <c r="DT243" s="3321">
        <f t="shared" si="189"/>
        <v>0</v>
      </c>
    </row>
    <row r="244" spans="1:124" ht="21" customHeight="1">
      <c r="A244" s="1165"/>
      <c r="B244" s="1574" t="s">
        <v>550</v>
      </c>
      <c r="C244" s="1575" t="s">
        <v>86</v>
      </c>
      <c r="D244" s="3413"/>
      <c r="E244" s="1432">
        <v>0</v>
      </c>
      <c r="F244" s="1432">
        <v>0</v>
      </c>
      <c r="G244" s="1432">
        <v>0</v>
      </c>
      <c r="H244" s="1432">
        <v>0</v>
      </c>
      <c r="I244" s="1432">
        <v>0</v>
      </c>
      <c r="J244" s="1432">
        <v>0</v>
      </c>
      <c r="K244" s="1432">
        <v>0</v>
      </c>
      <c r="L244" s="1432">
        <f t="shared" si="163"/>
        <v>0</v>
      </c>
      <c r="M244" s="1440"/>
      <c r="N244" s="1440"/>
      <c r="O244" s="1440"/>
      <c r="P244" s="1440"/>
      <c r="Q244" s="1440"/>
      <c r="R244" s="1440">
        <f>S244/24</f>
        <v>0</v>
      </c>
      <c r="S244" s="1440"/>
      <c r="T244" s="1440">
        <f t="shared" si="164"/>
        <v>0</v>
      </c>
      <c r="U244" s="1951">
        <f t="shared" si="196"/>
        <v>0</v>
      </c>
      <c r="V244" s="891">
        <f t="shared" si="196"/>
        <v>0</v>
      </c>
      <c r="W244" s="891">
        <f t="shared" si="196"/>
        <v>0</v>
      </c>
      <c r="X244" s="891">
        <f t="shared" si="196"/>
        <v>0</v>
      </c>
      <c r="Y244" s="891">
        <f t="shared" si="196"/>
        <v>0</v>
      </c>
      <c r="Z244" s="891">
        <f t="shared" si="196"/>
        <v>0</v>
      </c>
      <c r="AA244" s="891">
        <f t="shared" si="196"/>
        <v>0</v>
      </c>
      <c r="AB244" s="1725">
        <f t="shared" si="165"/>
        <v>0</v>
      </c>
      <c r="AC244" s="1341"/>
      <c r="AD244" s="1717"/>
      <c r="AE244" s="1725">
        <v>1.5</v>
      </c>
      <c r="AF244" s="1725">
        <v>0</v>
      </c>
      <c r="AG244" s="1725">
        <v>50000</v>
      </c>
      <c r="AH244" s="1725">
        <v>0</v>
      </c>
      <c r="AI244" s="1725">
        <v>0</v>
      </c>
      <c r="AJ244" s="1725">
        <v>0</v>
      </c>
      <c r="AK244" s="1725">
        <f t="shared" si="166"/>
        <v>50000</v>
      </c>
      <c r="AL244" s="1394"/>
      <c r="AM244" s="1394"/>
      <c r="AN244" s="1394"/>
      <c r="AO244" s="1394"/>
      <c r="AP244" s="1394">
        <f>AQ244/24</f>
        <v>0</v>
      </c>
      <c r="AQ244" s="1394"/>
      <c r="AR244" s="1345">
        <f t="shared" si="167"/>
        <v>0</v>
      </c>
      <c r="AS244" s="3393">
        <f t="shared" si="197"/>
        <v>1.5</v>
      </c>
      <c r="AT244" s="1725">
        <f t="shared" si="197"/>
        <v>0</v>
      </c>
      <c r="AU244" s="1725">
        <f t="shared" si="197"/>
        <v>50000</v>
      </c>
      <c r="AV244" s="1725">
        <f t="shared" si="197"/>
        <v>0</v>
      </c>
      <c r="AW244" s="1725">
        <f t="shared" si="197"/>
        <v>0</v>
      </c>
      <c r="AX244" s="1725">
        <f t="shared" si="197"/>
        <v>0</v>
      </c>
      <c r="AY244" s="1725">
        <f t="shared" si="168"/>
        <v>50000</v>
      </c>
      <c r="AZ244" s="3088">
        <f t="shared" si="169"/>
        <v>0</v>
      </c>
      <c r="BA244" s="3333"/>
      <c r="BB244" s="1432">
        <v>0</v>
      </c>
      <c r="BC244" s="1432">
        <v>0</v>
      </c>
      <c r="BD244" s="1432">
        <v>0</v>
      </c>
      <c r="BE244" s="1432">
        <v>0</v>
      </c>
      <c r="BF244" s="1432">
        <v>0</v>
      </c>
      <c r="BG244" s="1432">
        <f t="shared" si="170"/>
        <v>0</v>
      </c>
      <c r="BH244" s="891"/>
      <c r="BI244" s="891"/>
      <c r="BJ244" s="891"/>
      <c r="BK244" s="891">
        <f>BL244/24</f>
        <v>0</v>
      </c>
      <c r="BL244" s="1397"/>
      <c r="BM244" s="1397">
        <f t="shared" si="171"/>
        <v>0</v>
      </c>
      <c r="BN244" s="1432">
        <f t="shared" si="198"/>
        <v>0</v>
      </c>
      <c r="BO244" s="1432">
        <f t="shared" si="198"/>
        <v>0</v>
      </c>
      <c r="BP244" s="1432">
        <f t="shared" si="198"/>
        <v>0</v>
      </c>
      <c r="BQ244" s="1432">
        <f t="shared" si="198"/>
        <v>0</v>
      </c>
      <c r="BR244" s="1432">
        <f t="shared" si="198"/>
        <v>0</v>
      </c>
      <c r="BS244" s="1432">
        <f t="shared" si="172"/>
        <v>0</v>
      </c>
      <c r="BT244" s="891" t="s">
        <v>90</v>
      </c>
      <c r="BU244" s="891" t="s">
        <v>90</v>
      </c>
      <c r="CD244" s="3319">
        <v>1</v>
      </c>
      <c r="CE244" s="3319">
        <v>0</v>
      </c>
      <c r="CF244" s="3319">
        <v>7884.7</v>
      </c>
      <c r="CG244" s="3319">
        <v>0</v>
      </c>
      <c r="CH244" s="3319">
        <v>0</v>
      </c>
      <c r="CI244" s="3319">
        <v>1775</v>
      </c>
      <c r="CJ244" s="3319">
        <v>42600</v>
      </c>
      <c r="CK244" s="3320"/>
      <c r="CL244" s="3321">
        <f t="shared" si="188"/>
        <v>1</v>
      </c>
      <c r="CM244" s="3321">
        <f t="shared" si="188"/>
        <v>0</v>
      </c>
      <c r="CN244" s="3321">
        <f t="shared" si="188"/>
        <v>7884.7</v>
      </c>
      <c r="CO244" s="3321">
        <f t="shared" si="188"/>
        <v>0</v>
      </c>
      <c r="CP244" s="3321">
        <f t="shared" si="188"/>
        <v>0</v>
      </c>
      <c r="CQ244" s="3321">
        <f t="shared" si="188"/>
        <v>1775</v>
      </c>
      <c r="CR244" s="3321">
        <f t="shared" si="187"/>
        <v>42600</v>
      </c>
      <c r="CS244" s="3321"/>
      <c r="CT244" s="885">
        <v>0</v>
      </c>
      <c r="CU244" s="885">
        <v>0</v>
      </c>
      <c r="CV244" s="885">
        <v>0</v>
      </c>
      <c r="CW244" s="885">
        <v>0</v>
      </c>
      <c r="CX244" s="885">
        <v>0</v>
      </c>
      <c r="CY244" s="885">
        <v>0</v>
      </c>
      <c r="DB244" s="3321">
        <f t="shared" si="186"/>
        <v>-1.5</v>
      </c>
      <c r="DC244" s="3321">
        <f t="shared" si="186"/>
        <v>0</v>
      </c>
      <c r="DD244" s="3321">
        <f t="shared" si="186"/>
        <v>-50000</v>
      </c>
      <c r="DE244" s="3321">
        <f t="shared" si="185"/>
        <v>0</v>
      </c>
      <c r="DF244" s="3321">
        <f t="shared" si="185"/>
        <v>0</v>
      </c>
      <c r="DG244" s="3321">
        <f t="shared" si="185"/>
        <v>0</v>
      </c>
      <c r="DH244" s="3321"/>
      <c r="DI244" s="885">
        <v>1.5</v>
      </c>
      <c r="DJ244" s="885">
        <v>0</v>
      </c>
      <c r="DK244" s="885">
        <v>50000</v>
      </c>
      <c r="DL244" s="885">
        <v>0</v>
      </c>
      <c r="DM244" s="885">
        <v>0</v>
      </c>
      <c r="DP244" s="3321">
        <f t="shared" si="189"/>
        <v>1.5</v>
      </c>
      <c r="DQ244" s="3321">
        <f t="shared" si="189"/>
        <v>0</v>
      </c>
      <c r="DR244" s="3321">
        <f t="shared" si="189"/>
        <v>50000</v>
      </c>
      <c r="DS244" s="3321">
        <f t="shared" si="189"/>
        <v>0</v>
      </c>
      <c r="DT244" s="3321">
        <f t="shared" si="189"/>
        <v>0</v>
      </c>
    </row>
    <row r="245" spans="1:124" ht="24.75" customHeight="1">
      <c r="A245" s="912">
        <v>11</v>
      </c>
      <c r="B245" s="1574" t="s">
        <v>732</v>
      </c>
      <c r="C245" s="1576" t="s">
        <v>61</v>
      </c>
      <c r="D245" s="3413"/>
      <c r="E245" s="1357">
        <v>0</v>
      </c>
      <c r="F245" s="1468">
        <v>0</v>
      </c>
      <c r="G245" s="1357">
        <v>0</v>
      </c>
      <c r="H245" s="1357">
        <v>0</v>
      </c>
      <c r="I245" s="1357">
        <v>0</v>
      </c>
      <c r="J245" s="1357">
        <v>0</v>
      </c>
      <c r="K245" s="1357">
        <v>0</v>
      </c>
      <c r="L245" s="1357">
        <f t="shared" si="163"/>
        <v>0</v>
      </c>
      <c r="M245" s="1440"/>
      <c r="N245" s="1440"/>
      <c r="O245" s="1440"/>
      <c r="P245" s="1440"/>
      <c r="Q245" s="1440"/>
      <c r="R245" s="1641">
        <f>S245/24</f>
        <v>0</v>
      </c>
      <c r="S245" s="1440"/>
      <c r="T245" s="1440">
        <f t="shared" si="164"/>
        <v>0</v>
      </c>
      <c r="U245" s="1951">
        <f t="shared" si="196"/>
        <v>0</v>
      </c>
      <c r="V245" s="891">
        <f t="shared" si="196"/>
        <v>0</v>
      </c>
      <c r="W245" s="891">
        <f t="shared" si="196"/>
        <v>0</v>
      </c>
      <c r="X245" s="891">
        <f t="shared" si="196"/>
        <v>0</v>
      </c>
      <c r="Y245" s="891">
        <f t="shared" si="196"/>
        <v>0</v>
      </c>
      <c r="Z245" s="891">
        <f t="shared" si="196"/>
        <v>0</v>
      </c>
      <c r="AA245" s="891">
        <f t="shared" si="196"/>
        <v>0</v>
      </c>
      <c r="AB245" s="1725">
        <f t="shared" si="165"/>
        <v>0</v>
      </c>
      <c r="AC245" s="1341"/>
      <c r="AD245" s="1717"/>
      <c r="AE245" s="1719">
        <v>20</v>
      </c>
      <c r="AF245" s="2275">
        <v>0</v>
      </c>
      <c r="AG245" s="1719">
        <v>870204.9</v>
      </c>
      <c r="AH245" s="1719">
        <v>0</v>
      </c>
      <c r="AI245" s="1719">
        <v>-3.3333335522911511E-6</v>
      </c>
      <c r="AJ245" s="1719">
        <v>0</v>
      </c>
      <c r="AK245" s="1720">
        <f t="shared" si="166"/>
        <v>870204.8999966667</v>
      </c>
      <c r="AL245" s="1394"/>
      <c r="AM245" s="1402"/>
      <c r="AN245" s="1402"/>
      <c r="AO245" s="1402"/>
      <c r="AP245" s="1402">
        <f>AQ245/24</f>
        <v>0</v>
      </c>
      <c r="AQ245" s="1394"/>
      <c r="AR245" s="1345">
        <f t="shared" si="167"/>
        <v>0</v>
      </c>
      <c r="AS245" s="3393">
        <f t="shared" si="197"/>
        <v>20</v>
      </c>
      <c r="AT245" s="2275">
        <f t="shared" si="197"/>
        <v>0</v>
      </c>
      <c r="AU245" s="1725">
        <f t="shared" si="197"/>
        <v>870204.9</v>
      </c>
      <c r="AV245" s="1725">
        <f t="shared" si="197"/>
        <v>0</v>
      </c>
      <c r="AW245" s="1725">
        <f t="shared" si="197"/>
        <v>-3.3333335522911511E-6</v>
      </c>
      <c r="AX245" s="1725">
        <f t="shared" si="197"/>
        <v>0</v>
      </c>
      <c r="AY245" s="1722">
        <f t="shared" si="168"/>
        <v>870204.8999966667</v>
      </c>
      <c r="AZ245" s="3113">
        <f t="shared" si="169"/>
        <v>3.3333335522911511E-6</v>
      </c>
      <c r="BA245" s="1525"/>
      <c r="BB245" s="1357">
        <v>4</v>
      </c>
      <c r="BC245" s="1468">
        <v>35000</v>
      </c>
      <c r="BD245" s="1357">
        <v>0</v>
      </c>
      <c r="BE245" s="1357">
        <v>5000</v>
      </c>
      <c r="BF245" s="1357">
        <v>120000</v>
      </c>
      <c r="BG245" s="1357">
        <f t="shared" si="170"/>
        <v>160000</v>
      </c>
      <c r="BH245" s="889"/>
      <c r="BI245" s="891"/>
      <c r="BJ245" s="1397"/>
      <c r="BK245" s="1397">
        <f>BL245/24</f>
        <v>0</v>
      </c>
      <c r="BL245" s="1397"/>
      <c r="BM245" s="1397">
        <f t="shared" si="171"/>
        <v>0</v>
      </c>
      <c r="BN245" s="1468">
        <f t="shared" si="198"/>
        <v>4</v>
      </c>
      <c r="BO245" s="1468">
        <f t="shared" si="198"/>
        <v>35000</v>
      </c>
      <c r="BP245" s="1432">
        <f t="shared" si="198"/>
        <v>0</v>
      </c>
      <c r="BQ245" s="1432">
        <f t="shared" si="198"/>
        <v>5000</v>
      </c>
      <c r="BR245" s="1432">
        <f t="shared" si="198"/>
        <v>120000</v>
      </c>
      <c r="BS245" s="1432">
        <f t="shared" si="172"/>
        <v>160000</v>
      </c>
      <c r="BT245" s="891" t="s">
        <v>90</v>
      </c>
      <c r="BU245" s="891" t="s">
        <v>90</v>
      </c>
      <c r="CD245" s="3319">
        <v>10</v>
      </c>
      <c r="CE245" s="3319">
        <v>137981.79999999999</v>
      </c>
      <c r="CF245" s="3319">
        <v>153933.20000000001</v>
      </c>
      <c r="CG245" s="3319">
        <v>0</v>
      </c>
      <c r="CH245" s="3319">
        <v>0</v>
      </c>
      <c r="CI245" s="3319">
        <v>750</v>
      </c>
      <c r="CJ245" s="3319">
        <v>18000</v>
      </c>
      <c r="CK245" s="3320"/>
      <c r="CL245" s="3321">
        <f t="shared" si="188"/>
        <v>10</v>
      </c>
      <c r="CM245" s="3321">
        <f t="shared" si="188"/>
        <v>137981.79999999999</v>
      </c>
      <c r="CN245" s="3321">
        <f t="shared" si="188"/>
        <v>153933.20000000001</v>
      </c>
      <c r="CO245" s="3321">
        <f t="shared" si="188"/>
        <v>0</v>
      </c>
      <c r="CP245" s="3321">
        <f t="shared" si="188"/>
        <v>0</v>
      </c>
      <c r="CQ245" s="3321">
        <f t="shared" si="188"/>
        <v>750</v>
      </c>
      <c r="CR245" s="3321">
        <f t="shared" si="187"/>
        <v>18000</v>
      </c>
      <c r="CS245" s="3321"/>
      <c r="CT245" s="885">
        <v>0</v>
      </c>
      <c r="CU245" s="885">
        <v>0</v>
      </c>
      <c r="CV245" s="885">
        <v>0</v>
      </c>
      <c r="CW245" s="885">
        <v>0</v>
      </c>
      <c r="CX245" s="885">
        <v>0</v>
      </c>
      <c r="CY245" s="885">
        <v>0</v>
      </c>
      <c r="DB245" s="3321">
        <f t="shared" si="186"/>
        <v>-20</v>
      </c>
      <c r="DC245" s="3321">
        <f t="shared" si="186"/>
        <v>0</v>
      </c>
      <c r="DD245" s="3321">
        <f t="shared" si="186"/>
        <v>-870204.9</v>
      </c>
      <c r="DE245" s="3321">
        <f t="shared" si="185"/>
        <v>0</v>
      </c>
      <c r="DF245" s="3321">
        <f t="shared" si="185"/>
        <v>3.3333335522911511E-6</v>
      </c>
      <c r="DG245" s="3321">
        <f t="shared" si="185"/>
        <v>0</v>
      </c>
      <c r="DH245" s="3321"/>
      <c r="DI245" s="885">
        <v>20</v>
      </c>
      <c r="DJ245" s="885">
        <v>0</v>
      </c>
      <c r="DK245" s="885">
        <v>805204.9</v>
      </c>
      <c r="DL245" s="885">
        <v>-3.3333335522911511E-6</v>
      </c>
      <c r="DM245" s="885">
        <v>0</v>
      </c>
      <c r="DP245" s="3321">
        <f t="shared" si="189"/>
        <v>16</v>
      </c>
      <c r="DQ245" s="3321">
        <f t="shared" si="189"/>
        <v>-35000</v>
      </c>
      <c r="DR245" s="3321">
        <f t="shared" si="189"/>
        <v>805204.9</v>
      </c>
      <c r="DS245" s="3321">
        <f t="shared" si="189"/>
        <v>-5000.0000033333336</v>
      </c>
      <c r="DT245" s="3321">
        <f t="shared" si="189"/>
        <v>-120000</v>
      </c>
    </row>
    <row r="246" spans="1:124" ht="24" hidden="1">
      <c r="A246" s="1165"/>
      <c r="B246" s="1574" t="s">
        <v>741</v>
      </c>
      <c r="C246" s="1576" t="s">
        <v>61</v>
      </c>
      <c r="D246" s="3421"/>
      <c r="E246" s="1423">
        <v>0</v>
      </c>
      <c r="F246" s="1468">
        <v>0</v>
      </c>
      <c r="G246" s="1357">
        <v>0</v>
      </c>
      <c r="H246" s="1357">
        <v>0</v>
      </c>
      <c r="I246" s="1357">
        <v>0</v>
      </c>
      <c r="J246" s="1357">
        <v>0</v>
      </c>
      <c r="K246" s="1357">
        <v>0</v>
      </c>
      <c r="L246" s="1374">
        <f t="shared" si="163"/>
        <v>0</v>
      </c>
      <c r="M246" s="1579"/>
      <c r="N246" s="1440"/>
      <c r="O246" s="1440"/>
      <c r="P246" s="1440"/>
      <c r="Q246" s="1440"/>
      <c r="R246" s="1440">
        <f>S246/24</f>
        <v>0</v>
      </c>
      <c r="S246" s="1440"/>
      <c r="T246" s="1440">
        <f t="shared" si="164"/>
        <v>0</v>
      </c>
      <c r="U246" s="1951">
        <f t="shared" si="196"/>
        <v>0</v>
      </c>
      <c r="V246" s="891">
        <f t="shared" si="196"/>
        <v>0</v>
      </c>
      <c r="W246" s="891">
        <f t="shared" si="196"/>
        <v>0</v>
      </c>
      <c r="X246" s="891">
        <f t="shared" si="196"/>
        <v>0</v>
      </c>
      <c r="Y246" s="891">
        <f t="shared" si="196"/>
        <v>0</v>
      </c>
      <c r="Z246" s="891">
        <f t="shared" si="196"/>
        <v>0</v>
      </c>
      <c r="AA246" s="891">
        <f t="shared" si="196"/>
        <v>0</v>
      </c>
      <c r="AB246" s="1726">
        <f t="shared" si="165"/>
        <v>0</v>
      </c>
      <c r="AC246" s="1341"/>
      <c r="AD246" s="3354"/>
      <c r="AE246" s="1720">
        <v>0</v>
      </c>
      <c r="AF246" s="3422">
        <v>0</v>
      </c>
      <c r="AG246" s="1720">
        <v>0</v>
      </c>
      <c r="AH246" s="1720">
        <v>0</v>
      </c>
      <c r="AI246" s="1720">
        <v>0</v>
      </c>
      <c r="AJ246" s="1720">
        <v>0</v>
      </c>
      <c r="AK246" s="1720">
        <f t="shared" si="166"/>
        <v>0</v>
      </c>
      <c r="AL246" s="1402"/>
      <c r="AM246" s="1402"/>
      <c r="AN246" s="1402"/>
      <c r="AO246" s="1402"/>
      <c r="AP246" s="1402">
        <f>AQ246/24</f>
        <v>0</v>
      </c>
      <c r="AQ246" s="1402"/>
      <c r="AR246" s="1345">
        <f t="shared" si="167"/>
        <v>0</v>
      </c>
      <c r="AS246" s="3393">
        <f t="shared" si="197"/>
        <v>0</v>
      </c>
      <c r="AT246" s="2275">
        <f t="shared" si="197"/>
        <v>0</v>
      </c>
      <c r="AU246" s="1725">
        <f t="shared" si="197"/>
        <v>0</v>
      </c>
      <c r="AV246" s="1725">
        <f t="shared" si="197"/>
        <v>0</v>
      </c>
      <c r="AW246" s="1725">
        <f t="shared" si="197"/>
        <v>0</v>
      </c>
      <c r="AX246" s="1725">
        <f t="shared" si="197"/>
        <v>0</v>
      </c>
      <c r="AY246" s="1725">
        <f t="shared" si="168"/>
        <v>0</v>
      </c>
      <c r="AZ246" s="3113">
        <f t="shared" si="169"/>
        <v>0</v>
      </c>
      <c r="BA246" s="3327"/>
      <c r="BB246" s="1374">
        <v>0</v>
      </c>
      <c r="BC246" s="1374">
        <v>0</v>
      </c>
      <c r="BD246" s="1374">
        <v>0</v>
      </c>
      <c r="BE246" s="1374">
        <v>0</v>
      </c>
      <c r="BF246" s="1374">
        <v>0</v>
      </c>
      <c r="BG246" s="1374">
        <f t="shared" si="170"/>
        <v>0</v>
      </c>
      <c r="BH246" s="889"/>
      <c r="BI246" s="889"/>
      <c r="BJ246" s="889"/>
      <c r="BK246" s="889">
        <f>BL246/24</f>
        <v>0</v>
      </c>
      <c r="BL246" s="1405"/>
      <c r="BM246" s="1405">
        <f t="shared" si="171"/>
        <v>0</v>
      </c>
      <c r="BN246" s="1468">
        <f t="shared" si="198"/>
        <v>0</v>
      </c>
      <c r="BO246" s="1468">
        <f t="shared" si="198"/>
        <v>0</v>
      </c>
      <c r="BP246" s="1432">
        <f t="shared" si="198"/>
        <v>0</v>
      </c>
      <c r="BQ246" s="1432">
        <f t="shared" si="198"/>
        <v>0</v>
      </c>
      <c r="BR246" s="1432">
        <f t="shared" si="198"/>
        <v>0</v>
      </c>
      <c r="BS246" s="1474">
        <f t="shared" si="172"/>
        <v>0</v>
      </c>
      <c r="BT246" s="891" t="s">
        <v>90</v>
      </c>
      <c r="BU246" s="891" t="s">
        <v>90</v>
      </c>
      <c r="CD246" s="3319">
        <v>8</v>
      </c>
      <c r="CE246" s="3319">
        <v>0</v>
      </c>
      <c r="CF246" s="3319">
        <v>0</v>
      </c>
      <c r="CG246" s="3319">
        <v>0</v>
      </c>
      <c r="CH246" s="3319">
        <v>323018.90000000002</v>
      </c>
      <c r="CI246" s="3319">
        <v>2436.6</v>
      </c>
      <c r="CJ246" s="3319">
        <v>0</v>
      </c>
      <c r="CK246" s="3320"/>
      <c r="CL246" s="3321">
        <f t="shared" si="188"/>
        <v>8</v>
      </c>
      <c r="CM246" s="3321">
        <f t="shared" si="188"/>
        <v>0</v>
      </c>
      <c r="CN246" s="3321">
        <f t="shared" si="188"/>
        <v>0</v>
      </c>
      <c r="CO246" s="3321">
        <f t="shared" si="188"/>
        <v>0</v>
      </c>
      <c r="CP246" s="3321">
        <f t="shared" si="188"/>
        <v>323018.90000000002</v>
      </c>
      <c r="CQ246" s="3321">
        <f t="shared" si="188"/>
        <v>2436.6</v>
      </c>
      <c r="CR246" s="3321">
        <f t="shared" si="187"/>
        <v>0</v>
      </c>
      <c r="CS246" s="3321"/>
      <c r="CT246" s="885">
        <v>0</v>
      </c>
      <c r="CU246" s="885">
        <v>0</v>
      </c>
      <c r="CV246" s="885">
        <v>0</v>
      </c>
      <c r="CW246" s="885">
        <v>0</v>
      </c>
      <c r="CX246" s="885">
        <v>0</v>
      </c>
      <c r="CY246" s="885">
        <v>0</v>
      </c>
      <c r="DB246" s="3321">
        <f t="shared" si="186"/>
        <v>0</v>
      </c>
      <c r="DC246" s="3321">
        <f t="shared" si="186"/>
        <v>0</v>
      </c>
      <c r="DD246" s="3321">
        <f t="shared" si="186"/>
        <v>0</v>
      </c>
      <c r="DE246" s="3321">
        <f t="shared" si="185"/>
        <v>0</v>
      </c>
      <c r="DF246" s="3321">
        <f t="shared" si="185"/>
        <v>0</v>
      </c>
      <c r="DG246" s="3321">
        <f t="shared" si="185"/>
        <v>0</v>
      </c>
      <c r="DH246" s="3321"/>
      <c r="DI246" s="885">
        <v>0</v>
      </c>
      <c r="DJ246" s="885">
        <v>0</v>
      </c>
      <c r="DK246" s="885">
        <v>0</v>
      </c>
      <c r="DL246" s="885">
        <v>0</v>
      </c>
      <c r="DM246" s="885">
        <v>0</v>
      </c>
      <c r="DP246" s="3321">
        <f t="shared" si="189"/>
        <v>0</v>
      </c>
      <c r="DQ246" s="3321">
        <f t="shared" si="189"/>
        <v>0</v>
      </c>
      <c r="DR246" s="3321">
        <f t="shared" si="189"/>
        <v>0</v>
      </c>
      <c r="DS246" s="3321">
        <f t="shared" si="189"/>
        <v>0</v>
      </c>
      <c r="DT246" s="3321">
        <f t="shared" si="189"/>
        <v>0</v>
      </c>
    </row>
    <row r="247" spans="1:124" ht="19.5" customHeight="1">
      <c r="A247" s="1165"/>
      <c r="B247" s="1581" t="s">
        <v>741</v>
      </c>
      <c r="C247" s="1576" t="s">
        <v>824</v>
      </c>
      <c r="D247" s="3421"/>
      <c r="E247" s="1423">
        <v>1.0350000000000001</v>
      </c>
      <c r="F247" s="1468">
        <v>0</v>
      </c>
      <c r="G247" s="1357">
        <v>17913.7</v>
      </c>
      <c r="H247" s="1357">
        <v>0</v>
      </c>
      <c r="I247" s="1357">
        <v>0</v>
      </c>
      <c r="J247" s="1357">
        <v>0</v>
      </c>
      <c r="K247" s="1357">
        <v>0</v>
      </c>
      <c r="L247" s="1374">
        <f t="shared" si="163"/>
        <v>17913.7</v>
      </c>
      <c r="M247" s="1444"/>
      <c r="N247" s="1440"/>
      <c r="O247" s="1440"/>
      <c r="P247" s="1440"/>
      <c r="Q247" s="1440"/>
      <c r="R247" s="1440">
        <f>S247/24</f>
        <v>0</v>
      </c>
      <c r="S247" s="1440"/>
      <c r="T247" s="1440">
        <f t="shared" si="164"/>
        <v>0</v>
      </c>
      <c r="U247" s="1951">
        <f t="shared" si="196"/>
        <v>1.0350000000000001</v>
      </c>
      <c r="V247" s="891">
        <f t="shared" si="196"/>
        <v>0</v>
      </c>
      <c r="W247" s="891">
        <f t="shared" si="196"/>
        <v>17913.7</v>
      </c>
      <c r="X247" s="891">
        <f t="shared" si="196"/>
        <v>0</v>
      </c>
      <c r="Y247" s="891">
        <f t="shared" si="196"/>
        <v>0</v>
      </c>
      <c r="Z247" s="891">
        <f t="shared" si="196"/>
        <v>0</v>
      </c>
      <c r="AA247" s="891">
        <f t="shared" si="196"/>
        <v>0</v>
      </c>
      <c r="AB247" s="1726">
        <f t="shared" si="165"/>
        <v>17913.7</v>
      </c>
      <c r="AC247" s="1341"/>
      <c r="AD247" s="3354"/>
      <c r="AE247" s="1720">
        <v>0</v>
      </c>
      <c r="AF247" s="3422">
        <v>0</v>
      </c>
      <c r="AG247" s="1720">
        <v>0</v>
      </c>
      <c r="AH247" s="1720">
        <v>0</v>
      </c>
      <c r="AI247" s="1720">
        <v>0</v>
      </c>
      <c r="AJ247" s="1720">
        <v>0</v>
      </c>
      <c r="AK247" s="1720">
        <f t="shared" si="166"/>
        <v>0</v>
      </c>
      <c r="AL247" s="1686"/>
      <c r="AM247" s="1394"/>
      <c r="AN247" s="1394"/>
      <c r="AO247" s="1394"/>
      <c r="AP247" s="1394">
        <f>AQ247/24</f>
        <v>0</v>
      </c>
      <c r="AQ247" s="1402"/>
      <c r="AR247" s="1345">
        <f t="shared" si="167"/>
        <v>0</v>
      </c>
      <c r="AS247" s="3393">
        <f t="shared" si="197"/>
        <v>0</v>
      </c>
      <c r="AT247" s="2275">
        <f t="shared" si="197"/>
        <v>0</v>
      </c>
      <c r="AU247" s="1725">
        <f t="shared" si="197"/>
        <v>0</v>
      </c>
      <c r="AV247" s="1725">
        <f t="shared" si="197"/>
        <v>0</v>
      </c>
      <c r="AW247" s="1725">
        <f t="shared" si="197"/>
        <v>0</v>
      </c>
      <c r="AX247" s="1725">
        <f t="shared" si="197"/>
        <v>0</v>
      </c>
      <c r="AY247" s="1724">
        <f t="shared" si="168"/>
        <v>0</v>
      </c>
      <c r="AZ247" s="3113">
        <f t="shared" si="169"/>
        <v>0</v>
      </c>
      <c r="BA247" s="1525"/>
      <c r="BB247" s="1374">
        <v>0</v>
      </c>
      <c r="BC247" s="1374">
        <v>0</v>
      </c>
      <c r="BD247" s="1374">
        <v>0</v>
      </c>
      <c r="BE247" s="1374">
        <v>0</v>
      </c>
      <c r="BF247" s="1374">
        <v>0</v>
      </c>
      <c r="BG247" s="1374">
        <f t="shared" si="170"/>
        <v>0</v>
      </c>
      <c r="BH247" s="889"/>
      <c r="BI247" s="891"/>
      <c r="BJ247" s="1397"/>
      <c r="BK247" s="1405">
        <f>BL247/24</f>
        <v>0</v>
      </c>
      <c r="BL247" s="1405"/>
      <c r="BM247" s="1405">
        <f t="shared" si="171"/>
        <v>0</v>
      </c>
      <c r="BN247" s="1468">
        <f t="shared" si="198"/>
        <v>0</v>
      </c>
      <c r="BO247" s="1468">
        <f t="shared" si="198"/>
        <v>0</v>
      </c>
      <c r="BP247" s="1432">
        <f t="shared" si="198"/>
        <v>0</v>
      </c>
      <c r="BQ247" s="1432">
        <f t="shared" si="198"/>
        <v>0</v>
      </c>
      <c r="BR247" s="1432">
        <f t="shared" si="198"/>
        <v>0</v>
      </c>
      <c r="BS247" s="1474">
        <f t="shared" si="172"/>
        <v>0</v>
      </c>
      <c r="BT247" s="891" t="s">
        <v>90</v>
      </c>
      <c r="BU247" s="891" t="s">
        <v>90</v>
      </c>
      <c r="CD247" s="3319">
        <v>1.5</v>
      </c>
      <c r="CE247" s="3319">
        <v>667.8</v>
      </c>
      <c r="CF247" s="3319">
        <v>0</v>
      </c>
      <c r="CG247" s="3319">
        <v>15828.4</v>
      </c>
      <c r="CH247" s="3319">
        <v>0</v>
      </c>
      <c r="CI247" s="3319">
        <v>0</v>
      </c>
      <c r="CJ247" s="3319">
        <v>0</v>
      </c>
      <c r="CK247" s="3320"/>
      <c r="CL247" s="3321">
        <f t="shared" si="188"/>
        <v>0.46499999999999986</v>
      </c>
      <c r="CM247" s="3321">
        <f t="shared" si="188"/>
        <v>667.8</v>
      </c>
      <c r="CN247" s="3321">
        <f t="shared" si="188"/>
        <v>-17913.7</v>
      </c>
      <c r="CO247" s="3321">
        <f t="shared" si="188"/>
        <v>15828.4</v>
      </c>
      <c r="CP247" s="3321">
        <f t="shared" si="188"/>
        <v>0</v>
      </c>
      <c r="CQ247" s="3321">
        <f t="shared" si="188"/>
        <v>0</v>
      </c>
      <c r="CR247" s="3321">
        <f t="shared" si="187"/>
        <v>0</v>
      </c>
      <c r="CS247" s="3321"/>
      <c r="CT247" s="885">
        <v>1.0350000000000001</v>
      </c>
      <c r="CU247" s="885">
        <v>0</v>
      </c>
      <c r="CV247" s="885">
        <v>18003.7</v>
      </c>
      <c r="CW247" s="885">
        <v>0</v>
      </c>
      <c r="CX247" s="885">
        <v>0</v>
      </c>
      <c r="CY247" s="885">
        <v>0</v>
      </c>
      <c r="DB247" s="3321">
        <f t="shared" si="186"/>
        <v>1.0350000000000001</v>
      </c>
      <c r="DC247" s="3321">
        <f t="shared" si="186"/>
        <v>0</v>
      </c>
      <c r="DD247" s="3321">
        <f t="shared" si="186"/>
        <v>18003.7</v>
      </c>
      <c r="DE247" s="3321">
        <f t="shared" si="185"/>
        <v>0</v>
      </c>
      <c r="DF247" s="3321">
        <f t="shared" si="185"/>
        <v>0</v>
      </c>
      <c r="DG247" s="3321">
        <f t="shared" si="185"/>
        <v>0</v>
      </c>
      <c r="DH247" s="3321"/>
      <c r="DI247" s="885">
        <v>0</v>
      </c>
      <c r="DJ247" s="885">
        <v>0</v>
      </c>
      <c r="DK247" s="885">
        <v>0</v>
      </c>
      <c r="DL247" s="885">
        <v>0</v>
      </c>
      <c r="DM247" s="885">
        <v>0</v>
      </c>
      <c r="DP247" s="3321">
        <f t="shared" si="189"/>
        <v>0</v>
      </c>
      <c r="DQ247" s="3321">
        <f t="shared" si="189"/>
        <v>0</v>
      </c>
      <c r="DR247" s="3321">
        <f t="shared" si="189"/>
        <v>0</v>
      </c>
      <c r="DS247" s="3321">
        <f t="shared" si="189"/>
        <v>0</v>
      </c>
      <c r="DT247" s="3321">
        <f t="shared" si="189"/>
        <v>0</v>
      </c>
    </row>
    <row r="248" spans="1:124" ht="31.5" hidden="1" customHeight="1">
      <c r="A248" s="1165"/>
      <c r="B248" s="1574" t="s">
        <v>741</v>
      </c>
      <c r="C248" s="1576" t="s">
        <v>1105</v>
      </c>
      <c r="D248" s="3421"/>
      <c r="E248" s="1423">
        <v>0</v>
      </c>
      <c r="F248" s="1468">
        <v>0</v>
      </c>
      <c r="G248" s="1357">
        <v>0</v>
      </c>
      <c r="H248" s="1357">
        <v>0</v>
      </c>
      <c r="I248" s="1357">
        <v>0</v>
      </c>
      <c r="J248" s="1357">
        <v>0</v>
      </c>
      <c r="K248" s="1357">
        <v>0</v>
      </c>
      <c r="L248" s="1374">
        <f t="shared" si="163"/>
        <v>0</v>
      </c>
      <c r="M248" s="1444"/>
      <c r="N248" s="1440"/>
      <c r="O248" s="1440"/>
      <c r="P248" s="1440"/>
      <c r="Q248" s="1440"/>
      <c r="R248" s="1440"/>
      <c r="S248" s="1440"/>
      <c r="T248" s="1440">
        <f t="shared" si="164"/>
        <v>0</v>
      </c>
      <c r="U248" s="1951">
        <f t="shared" si="196"/>
        <v>0</v>
      </c>
      <c r="V248" s="891">
        <f t="shared" si="196"/>
        <v>0</v>
      </c>
      <c r="W248" s="891">
        <f t="shared" si="196"/>
        <v>0</v>
      </c>
      <c r="X248" s="891">
        <f t="shared" si="196"/>
        <v>0</v>
      </c>
      <c r="Y248" s="891">
        <f t="shared" si="196"/>
        <v>0</v>
      </c>
      <c r="Z248" s="891">
        <f t="shared" si="196"/>
        <v>0</v>
      </c>
      <c r="AA248" s="891">
        <f t="shared" si="196"/>
        <v>0</v>
      </c>
      <c r="AB248" s="1726">
        <f t="shared" si="165"/>
        <v>0</v>
      </c>
      <c r="AC248" s="1341"/>
      <c r="AD248" s="3354"/>
      <c r="AE248" s="1720">
        <v>2</v>
      </c>
      <c r="AF248" s="3422">
        <v>0</v>
      </c>
      <c r="AG248" s="1720">
        <v>29000</v>
      </c>
      <c r="AH248" s="1720">
        <v>0</v>
      </c>
      <c r="AI248" s="1720">
        <v>0</v>
      </c>
      <c r="AJ248" s="1720">
        <v>0</v>
      </c>
      <c r="AK248" s="1720">
        <f t="shared" si="166"/>
        <v>29000</v>
      </c>
      <c r="AL248" s="1001"/>
      <c r="AM248" s="1402"/>
      <c r="AN248" s="1001"/>
      <c r="AO248" s="1001"/>
      <c r="AP248" s="1001"/>
      <c r="AQ248" s="1402"/>
      <c r="AR248" s="1345">
        <f t="shared" si="167"/>
        <v>0</v>
      </c>
      <c r="AS248" s="3393"/>
      <c r="AT248" s="2275">
        <f t="shared" si="197"/>
        <v>0</v>
      </c>
      <c r="AU248" s="1725"/>
      <c r="AV248" s="1725">
        <f t="shared" si="197"/>
        <v>0</v>
      </c>
      <c r="AW248" s="1725">
        <f t="shared" si="197"/>
        <v>0</v>
      </c>
      <c r="AX248" s="1725">
        <f t="shared" si="197"/>
        <v>0</v>
      </c>
      <c r="AY248" s="1725">
        <f t="shared" si="168"/>
        <v>0</v>
      </c>
      <c r="AZ248" s="3113">
        <f t="shared" si="169"/>
        <v>0</v>
      </c>
      <c r="BA248" s="3327"/>
      <c r="BB248" s="1374">
        <v>0</v>
      </c>
      <c r="BC248" s="1374">
        <v>0</v>
      </c>
      <c r="BD248" s="1374">
        <v>0</v>
      </c>
      <c r="BE248" s="1374">
        <v>0</v>
      </c>
      <c r="BF248" s="1374">
        <v>0</v>
      </c>
      <c r="BG248" s="1374">
        <f t="shared" si="170"/>
        <v>0</v>
      </c>
      <c r="BH248" s="889"/>
      <c r="BI248" s="889"/>
      <c r="BJ248" s="889"/>
      <c r="BK248" s="889"/>
      <c r="BL248" s="1405"/>
      <c r="BM248" s="1405">
        <f t="shared" si="171"/>
        <v>0</v>
      </c>
      <c r="BN248" s="1468">
        <f t="shared" si="198"/>
        <v>0</v>
      </c>
      <c r="BO248" s="1468">
        <f t="shared" si="198"/>
        <v>0</v>
      </c>
      <c r="BP248" s="1432">
        <f t="shared" si="198"/>
        <v>0</v>
      </c>
      <c r="BQ248" s="1432">
        <f t="shared" si="198"/>
        <v>0</v>
      </c>
      <c r="BR248" s="1432">
        <f t="shared" si="198"/>
        <v>0</v>
      </c>
      <c r="BS248" s="1474">
        <f t="shared" si="172"/>
        <v>0</v>
      </c>
      <c r="BT248" s="889"/>
      <c r="BU248" s="889"/>
      <c r="CD248" s="3319">
        <v>0</v>
      </c>
      <c r="CE248" s="3319">
        <v>0</v>
      </c>
      <c r="CF248" s="3319">
        <v>0</v>
      </c>
      <c r="CG248" s="3319">
        <v>0</v>
      </c>
      <c r="CH248" s="3319">
        <v>0</v>
      </c>
      <c r="CI248" s="3319">
        <v>0</v>
      </c>
      <c r="CJ248" s="3319">
        <v>0</v>
      </c>
      <c r="CK248" s="3320"/>
      <c r="CL248" s="3321">
        <f t="shared" si="188"/>
        <v>0</v>
      </c>
      <c r="CM248" s="3321">
        <f t="shared" si="188"/>
        <v>0</v>
      </c>
      <c r="CN248" s="3321">
        <f t="shared" si="188"/>
        <v>0</v>
      </c>
      <c r="CO248" s="3321">
        <f t="shared" si="188"/>
        <v>0</v>
      </c>
      <c r="CP248" s="3321">
        <f t="shared" si="188"/>
        <v>0</v>
      </c>
      <c r="CQ248" s="3321">
        <f t="shared" si="188"/>
        <v>0</v>
      </c>
      <c r="CR248" s="3321">
        <f t="shared" si="187"/>
        <v>0</v>
      </c>
      <c r="CS248" s="3321"/>
      <c r="CT248" s="885">
        <v>0</v>
      </c>
      <c r="CU248" s="885">
        <v>0</v>
      </c>
      <c r="CV248" s="885">
        <v>0</v>
      </c>
      <c r="CW248" s="885">
        <v>0</v>
      </c>
      <c r="CX248" s="885">
        <v>0</v>
      </c>
      <c r="CY248" s="885">
        <v>0</v>
      </c>
      <c r="DB248" s="3321">
        <f t="shared" si="186"/>
        <v>0</v>
      </c>
      <c r="DC248" s="3321">
        <f t="shared" si="186"/>
        <v>0</v>
      </c>
      <c r="DD248" s="3321">
        <f t="shared" si="186"/>
        <v>0</v>
      </c>
      <c r="DE248" s="3321">
        <f t="shared" si="185"/>
        <v>0</v>
      </c>
      <c r="DF248" s="3321">
        <f t="shared" si="185"/>
        <v>0</v>
      </c>
      <c r="DG248" s="3321">
        <f t="shared" si="185"/>
        <v>0</v>
      </c>
      <c r="DH248" s="3321"/>
      <c r="DI248" s="885">
        <v>2</v>
      </c>
      <c r="DJ248" s="885">
        <v>0</v>
      </c>
      <c r="DK248" s="885">
        <v>29000</v>
      </c>
      <c r="DL248" s="885">
        <v>0</v>
      </c>
      <c r="DM248" s="885">
        <v>0</v>
      </c>
      <c r="DP248" s="3321">
        <f t="shared" si="189"/>
        <v>2</v>
      </c>
      <c r="DQ248" s="3321">
        <f t="shared" si="189"/>
        <v>0</v>
      </c>
      <c r="DR248" s="3321">
        <f t="shared" si="189"/>
        <v>29000</v>
      </c>
      <c r="DS248" s="3321">
        <f t="shared" si="189"/>
        <v>0</v>
      </c>
      <c r="DT248" s="3321">
        <f t="shared" si="189"/>
        <v>0</v>
      </c>
    </row>
    <row r="249" spans="1:124" ht="32.25" customHeight="1">
      <c r="A249" s="1165"/>
      <c r="B249" s="1574" t="s">
        <v>1240</v>
      </c>
      <c r="C249" s="1576" t="s">
        <v>1575</v>
      </c>
      <c r="D249" s="3421"/>
      <c r="E249" s="1423">
        <v>0</v>
      </c>
      <c r="F249" s="1468">
        <v>0</v>
      </c>
      <c r="G249" s="1357">
        <v>0</v>
      </c>
      <c r="H249" s="1357">
        <v>0</v>
      </c>
      <c r="I249" s="1357">
        <v>0</v>
      </c>
      <c r="J249" s="1357">
        <v>0</v>
      </c>
      <c r="K249" s="1357">
        <v>0</v>
      </c>
      <c r="L249" s="1374">
        <f t="shared" si="163"/>
        <v>0</v>
      </c>
      <c r="M249" s="1444"/>
      <c r="N249" s="1440"/>
      <c r="O249" s="1440"/>
      <c r="P249" s="1440"/>
      <c r="Q249" s="1440"/>
      <c r="R249" s="1440"/>
      <c r="S249" s="1440"/>
      <c r="T249" s="1440">
        <f t="shared" si="164"/>
        <v>0</v>
      </c>
      <c r="U249" s="1951">
        <f t="shared" si="196"/>
        <v>0</v>
      </c>
      <c r="V249" s="891">
        <f t="shared" si="196"/>
        <v>0</v>
      </c>
      <c r="W249" s="891">
        <f t="shared" si="196"/>
        <v>0</v>
      </c>
      <c r="X249" s="891">
        <f t="shared" si="196"/>
        <v>0</v>
      </c>
      <c r="Y249" s="891">
        <f t="shared" si="196"/>
        <v>0</v>
      </c>
      <c r="Z249" s="891">
        <f t="shared" si="196"/>
        <v>0</v>
      </c>
      <c r="AA249" s="891">
        <f t="shared" si="196"/>
        <v>0</v>
      </c>
      <c r="AB249" s="1726">
        <f t="shared" si="165"/>
        <v>0</v>
      </c>
      <c r="AC249" s="1341"/>
      <c r="AD249" s="3354"/>
      <c r="AE249" s="1720">
        <v>0</v>
      </c>
      <c r="AF249" s="3422">
        <v>0</v>
      </c>
      <c r="AG249" s="1720">
        <v>0</v>
      </c>
      <c r="AH249" s="1720">
        <v>0</v>
      </c>
      <c r="AI249" s="1720">
        <v>0</v>
      </c>
      <c r="AJ249" s="1720">
        <v>0</v>
      </c>
      <c r="AK249" s="1720">
        <f t="shared" si="166"/>
        <v>0</v>
      </c>
      <c r="AL249" s="1001"/>
      <c r="AM249" s="1402"/>
      <c r="AN249" s="1001"/>
      <c r="AO249" s="1001"/>
      <c r="AP249" s="1001"/>
      <c r="AQ249" s="1402"/>
      <c r="AR249" s="1345">
        <f t="shared" si="167"/>
        <v>0</v>
      </c>
      <c r="AS249" s="3393">
        <f t="shared" si="197"/>
        <v>0</v>
      </c>
      <c r="AT249" s="2275">
        <f t="shared" si="197"/>
        <v>0</v>
      </c>
      <c r="AU249" s="1725">
        <f t="shared" si="197"/>
        <v>0</v>
      </c>
      <c r="AV249" s="1725">
        <f t="shared" si="197"/>
        <v>0</v>
      </c>
      <c r="AW249" s="1725">
        <f t="shared" si="197"/>
        <v>0</v>
      </c>
      <c r="AX249" s="1725">
        <f t="shared" si="197"/>
        <v>0</v>
      </c>
      <c r="AY249" s="1725">
        <f t="shared" si="168"/>
        <v>0</v>
      </c>
      <c r="AZ249" s="3113">
        <f t="shared" si="169"/>
        <v>0</v>
      </c>
      <c r="BA249" s="3327"/>
      <c r="BB249" s="1374" t="s">
        <v>1576</v>
      </c>
      <c r="BC249" s="1374">
        <v>2000</v>
      </c>
      <c r="BD249" s="1374">
        <v>0</v>
      </c>
      <c r="BE249" s="1374">
        <v>2150</v>
      </c>
      <c r="BF249" s="1374">
        <v>51600</v>
      </c>
      <c r="BG249" s="1374">
        <f t="shared" si="170"/>
        <v>55750</v>
      </c>
      <c r="BH249" s="889"/>
      <c r="BI249" s="889"/>
      <c r="BJ249" s="889"/>
      <c r="BK249" s="889"/>
      <c r="BL249" s="1405"/>
      <c r="BM249" s="1405">
        <f t="shared" si="171"/>
        <v>0</v>
      </c>
      <c r="BN249" s="3088" t="s">
        <v>1577</v>
      </c>
      <c r="BO249" s="1468">
        <f t="shared" si="198"/>
        <v>2000</v>
      </c>
      <c r="BP249" s="1432">
        <f t="shared" si="198"/>
        <v>0</v>
      </c>
      <c r="BQ249" s="1432">
        <f t="shared" si="198"/>
        <v>2150</v>
      </c>
      <c r="BR249" s="1432">
        <f t="shared" si="198"/>
        <v>51600</v>
      </c>
      <c r="BS249" s="1474">
        <f t="shared" si="172"/>
        <v>55750</v>
      </c>
      <c r="BT249" s="889"/>
      <c r="BU249" s="889"/>
      <c r="CD249" s="3319">
        <v>0</v>
      </c>
      <c r="CE249" s="3319">
        <v>0</v>
      </c>
      <c r="CF249" s="3319">
        <v>0</v>
      </c>
      <c r="CG249" s="3319">
        <v>0</v>
      </c>
      <c r="CH249" s="3319">
        <v>0</v>
      </c>
      <c r="CI249" s="3319">
        <v>0</v>
      </c>
      <c r="CJ249" s="3319">
        <v>0</v>
      </c>
      <c r="CK249" s="3320"/>
      <c r="CL249" s="3321">
        <f t="shared" si="188"/>
        <v>0</v>
      </c>
      <c r="CM249" s="3321">
        <f t="shared" si="188"/>
        <v>0</v>
      </c>
      <c r="CN249" s="3321">
        <f t="shared" si="188"/>
        <v>0</v>
      </c>
      <c r="CO249" s="3321">
        <f t="shared" si="188"/>
        <v>0</v>
      </c>
      <c r="CP249" s="3321">
        <f t="shared" si="188"/>
        <v>0</v>
      </c>
      <c r="CQ249" s="3321">
        <f t="shared" si="188"/>
        <v>0</v>
      </c>
      <c r="CR249" s="3321">
        <f t="shared" si="187"/>
        <v>0</v>
      </c>
      <c r="CS249" s="3321"/>
      <c r="CT249" s="885">
        <v>0</v>
      </c>
      <c r="CU249" s="885">
        <v>0</v>
      </c>
      <c r="CV249" s="885">
        <v>0</v>
      </c>
      <c r="CW249" s="885">
        <v>0</v>
      </c>
      <c r="CX249" s="885">
        <v>0</v>
      </c>
      <c r="CY249" s="885">
        <v>0</v>
      </c>
      <c r="DB249" s="3321">
        <f t="shared" si="186"/>
        <v>0</v>
      </c>
      <c r="DC249" s="3321">
        <f t="shared" si="186"/>
        <v>0</v>
      </c>
      <c r="DD249" s="3321">
        <f t="shared" si="186"/>
        <v>0</v>
      </c>
      <c r="DE249" s="3321">
        <f t="shared" si="185"/>
        <v>0</v>
      </c>
      <c r="DF249" s="3321">
        <f t="shared" si="185"/>
        <v>0</v>
      </c>
      <c r="DG249" s="3321">
        <f t="shared" si="185"/>
        <v>0</v>
      </c>
      <c r="DH249" s="3321"/>
      <c r="DI249" s="885">
        <v>0</v>
      </c>
      <c r="DJ249" s="885">
        <v>0</v>
      </c>
      <c r="DK249" s="885">
        <v>0</v>
      </c>
      <c r="DL249" s="885">
        <v>0</v>
      </c>
      <c r="DM249" s="885">
        <v>0</v>
      </c>
      <c r="DP249" s="3321" t="e">
        <f t="shared" si="189"/>
        <v>#VALUE!</v>
      </c>
      <c r="DQ249" s="3321">
        <f t="shared" si="189"/>
        <v>-2000</v>
      </c>
      <c r="DR249" s="3321">
        <f t="shared" si="189"/>
        <v>0</v>
      </c>
      <c r="DS249" s="3321">
        <f t="shared" si="189"/>
        <v>-2150</v>
      </c>
      <c r="DT249" s="3321">
        <f t="shared" si="189"/>
        <v>-51600</v>
      </c>
    </row>
    <row r="250" spans="1:124" ht="17.25" hidden="1" customHeight="1">
      <c r="A250" s="1165"/>
      <c r="B250" s="1581"/>
      <c r="C250" s="1576"/>
      <c r="D250" s="3421"/>
      <c r="E250" s="1423">
        <v>0</v>
      </c>
      <c r="F250" s="1468">
        <v>0</v>
      </c>
      <c r="G250" s="1357">
        <v>0</v>
      </c>
      <c r="H250" s="1357">
        <v>0</v>
      </c>
      <c r="I250" s="1357">
        <v>0</v>
      </c>
      <c r="J250" s="1357">
        <v>0</v>
      </c>
      <c r="K250" s="1357">
        <v>0</v>
      </c>
      <c r="L250" s="1374">
        <f t="shared" si="163"/>
        <v>0</v>
      </c>
      <c r="M250" s="1444"/>
      <c r="N250" s="1440"/>
      <c r="O250" s="1440"/>
      <c r="P250" s="1440"/>
      <c r="Q250" s="1440"/>
      <c r="R250" s="1440"/>
      <c r="S250" s="1440"/>
      <c r="T250" s="1440">
        <f t="shared" si="164"/>
        <v>0</v>
      </c>
      <c r="U250" s="1951">
        <f t="shared" si="196"/>
        <v>0</v>
      </c>
      <c r="V250" s="891">
        <f t="shared" si="196"/>
        <v>0</v>
      </c>
      <c r="W250" s="891">
        <f t="shared" si="196"/>
        <v>0</v>
      </c>
      <c r="X250" s="891">
        <f t="shared" si="196"/>
        <v>0</v>
      </c>
      <c r="Y250" s="891">
        <f t="shared" si="196"/>
        <v>0</v>
      </c>
      <c r="Z250" s="891">
        <f t="shared" si="196"/>
        <v>0</v>
      </c>
      <c r="AA250" s="891">
        <f t="shared" si="196"/>
        <v>0</v>
      </c>
      <c r="AB250" s="1726">
        <f t="shared" si="165"/>
        <v>0</v>
      </c>
      <c r="AC250" s="1341"/>
      <c r="AD250" s="3354"/>
      <c r="AE250" s="1720">
        <v>0</v>
      </c>
      <c r="AF250" s="3422">
        <v>0</v>
      </c>
      <c r="AG250" s="1720">
        <v>0</v>
      </c>
      <c r="AH250" s="1720">
        <v>0</v>
      </c>
      <c r="AI250" s="1720">
        <v>0</v>
      </c>
      <c r="AJ250" s="1720">
        <v>0</v>
      </c>
      <c r="AK250" s="1720">
        <f t="shared" si="166"/>
        <v>0</v>
      </c>
      <c r="AL250" s="1001"/>
      <c r="AM250" s="1402"/>
      <c r="AN250" s="1001"/>
      <c r="AO250" s="1001"/>
      <c r="AP250" s="1001"/>
      <c r="AQ250" s="1402"/>
      <c r="AR250" s="1345">
        <f t="shared" si="167"/>
        <v>0</v>
      </c>
      <c r="AS250" s="3393">
        <f t="shared" si="197"/>
        <v>0</v>
      </c>
      <c r="AT250" s="2275">
        <f t="shared" si="197"/>
        <v>0</v>
      </c>
      <c r="AU250" s="1725">
        <f t="shared" si="197"/>
        <v>0</v>
      </c>
      <c r="AV250" s="1725">
        <f t="shared" si="197"/>
        <v>0</v>
      </c>
      <c r="AW250" s="1725">
        <f t="shared" si="197"/>
        <v>0</v>
      </c>
      <c r="AX250" s="1725">
        <f t="shared" si="197"/>
        <v>0</v>
      </c>
      <c r="AY250" s="1725">
        <f t="shared" si="168"/>
        <v>0</v>
      </c>
      <c r="AZ250" s="3113">
        <f t="shared" si="169"/>
        <v>0</v>
      </c>
      <c r="BA250" s="3327"/>
      <c r="BB250" s="1374">
        <v>0</v>
      </c>
      <c r="BC250" s="1374">
        <v>0</v>
      </c>
      <c r="BD250" s="1374">
        <v>0</v>
      </c>
      <c r="BE250" s="1374">
        <v>0</v>
      </c>
      <c r="BF250" s="1374">
        <v>0</v>
      </c>
      <c r="BG250" s="1374">
        <f t="shared" si="170"/>
        <v>0</v>
      </c>
      <c r="BH250" s="889"/>
      <c r="BI250" s="889"/>
      <c r="BJ250" s="889"/>
      <c r="BK250" s="889"/>
      <c r="BL250" s="1405"/>
      <c r="BM250" s="1405">
        <f t="shared" si="171"/>
        <v>0</v>
      </c>
      <c r="BN250" s="1468">
        <f t="shared" si="198"/>
        <v>0</v>
      </c>
      <c r="BO250" s="1468">
        <f t="shared" si="198"/>
        <v>0</v>
      </c>
      <c r="BP250" s="1432">
        <f t="shared" si="198"/>
        <v>0</v>
      </c>
      <c r="BQ250" s="1432">
        <f t="shared" si="198"/>
        <v>0</v>
      </c>
      <c r="BR250" s="1432">
        <f t="shared" si="198"/>
        <v>0</v>
      </c>
      <c r="BS250" s="1474">
        <f t="shared" si="172"/>
        <v>0</v>
      </c>
      <c r="BT250" s="889"/>
      <c r="BU250" s="889"/>
      <c r="CD250" s="3319">
        <v>0</v>
      </c>
      <c r="CE250" s="3319">
        <v>0</v>
      </c>
      <c r="CF250" s="3319">
        <v>0</v>
      </c>
      <c r="CG250" s="3319">
        <v>0</v>
      </c>
      <c r="CH250" s="3319">
        <v>0</v>
      </c>
      <c r="CI250" s="3319">
        <v>0</v>
      </c>
      <c r="CJ250" s="3319">
        <v>0</v>
      </c>
      <c r="CK250" s="3320"/>
      <c r="CL250" s="3321">
        <f t="shared" si="188"/>
        <v>0</v>
      </c>
      <c r="CM250" s="3321">
        <f t="shared" si="188"/>
        <v>0</v>
      </c>
      <c r="CN250" s="3321">
        <f t="shared" si="188"/>
        <v>0</v>
      </c>
      <c r="CO250" s="3321">
        <f t="shared" si="188"/>
        <v>0</v>
      </c>
      <c r="CP250" s="3321">
        <f t="shared" si="188"/>
        <v>0</v>
      </c>
      <c r="CQ250" s="3321">
        <f t="shared" si="188"/>
        <v>0</v>
      </c>
      <c r="CR250" s="3321">
        <f t="shared" si="187"/>
        <v>0</v>
      </c>
      <c r="CS250" s="3321"/>
      <c r="CT250" s="885">
        <v>0</v>
      </c>
      <c r="CU250" s="885">
        <v>0</v>
      </c>
      <c r="CV250" s="885">
        <v>0</v>
      </c>
      <c r="CW250" s="885">
        <v>0</v>
      </c>
      <c r="CX250" s="885">
        <v>0</v>
      </c>
      <c r="CY250" s="885">
        <v>0</v>
      </c>
      <c r="DB250" s="3321">
        <f t="shared" si="186"/>
        <v>0</v>
      </c>
      <c r="DC250" s="3321">
        <f t="shared" si="186"/>
        <v>0</v>
      </c>
      <c r="DD250" s="3321">
        <f t="shared" si="186"/>
        <v>0</v>
      </c>
      <c r="DE250" s="3321">
        <f t="shared" si="185"/>
        <v>0</v>
      </c>
      <c r="DF250" s="3321">
        <f t="shared" si="185"/>
        <v>0</v>
      </c>
      <c r="DG250" s="3321">
        <f t="shared" si="185"/>
        <v>0</v>
      </c>
      <c r="DH250" s="3321"/>
      <c r="DI250" s="885">
        <v>0</v>
      </c>
      <c r="DJ250" s="885">
        <v>0</v>
      </c>
      <c r="DK250" s="885">
        <v>0</v>
      </c>
      <c r="DL250" s="885">
        <v>0</v>
      </c>
      <c r="DM250" s="885">
        <v>0</v>
      </c>
      <c r="DP250" s="3321">
        <f t="shared" si="189"/>
        <v>0</v>
      </c>
      <c r="DQ250" s="3321">
        <f t="shared" si="189"/>
        <v>0</v>
      </c>
      <c r="DR250" s="3321">
        <f t="shared" si="189"/>
        <v>0</v>
      </c>
      <c r="DS250" s="3321">
        <f t="shared" si="189"/>
        <v>0</v>
      </c>
      <c r="DT250" s="3321">
        <f t="shared" si="189"/>
        <v>0</v>
      </c>
    </row>
    <row r="251" spans="1:124" ht="17.25" hidden="1" customHeight="1">
      <c r="A251" s="1165"/>
      <c r="B251" s="1581"/>
      <c r="C251" s="1576"/>
      <c r="D251" s="3421"/>
      <c r="E251" s="1423">
        <v>0</v>
      </c>
      <c r="F251" s="1468">
        <v>0</v>
      </c>
      <c r="G251" s="1357">
        <v>0</v>
      </c>
      <c r="H251" s="1357">
        <v>0</v>
      </c>
      <c r="I251" s="1357">
        <v>0</v>
      </c>
      <c r="J251" s="1357">
        <v>0</v>
      </c>
      <c r="K251" s="1357">
        <v>0</v>
      </c>
      <c r="L251" s="1374">
        <f t="shared" si="163"/>
        <v>0</v>
      </c>
      <c r="M251" s="1444"/>
      <c r="N251" s="1440"/>
      <c r="O251" s="1440"/>
      <c r="P251" s="1440"/>
      <c r="Q251" s="1440"/>
      <c r="R251" s="1440"/>
      <c r="S251" s="1440"/>
      <c r="T251" s="1440">
        <f t="shared" si="164"/>
        <v>0</v>
      </c>
      <c r="U251" s="1951">
        <f t="shared" si="196"/>
        <v>0</v>
      </c>
      <c r="V251" s="891">
        <f t="shared" si="196"/>
        <v>0</v>
      </c>
      <c r="W251" s="891">
        <f t="shared" si="196"/>
        <v>0</v>
      </c>
      <c r="X251" s="891">
        <f t="shared" si="196"/>
        <v>0</v>
      </c>
      <c r="Y251" s="891">
        <f t="shared" si="196"/>
        <v>0</v>
      </c>
      <c r="Z251" s="891">
        <f t="shared" si="196"/>
        <v>0</v>
      </c>
      <c r="AA251" s="891">
        <f t="shared" si="196"/>
        <v>0</v>
      </c>
      <c r="AB251" s="1726">
        <f t="shared" si="165"/>
        <v>0</v>
      </c>
      <c r="AC251" s="1341"/>
      <c r="AD251" s="3354"/>
      <c r="AE251" s="1720">
        <v>0</v>
      </c>
      <c r="AF251" s="3422">
        <v>0</v>
      </c>
      <c r="AG251" s="1720">
        <v>0</v>
      </c>
      <c r="AH251" s="1720">
        <v>0</v>
      </c>
      <c r="AI251" s="1720">
        <v>0</v>
      </c>
      <c r="AJ251" s="1720">
        <v>0</v>
      </c>
      <c r="AK251" s="1720">
        <f t="shared" si="166"/>
        <v>0</v>
      </c>
      <c r="AL251" s="1001"/>
      <c r="AM251" s="1402"/>
      <c r="AN251" s="1001"/>
      <c r="AO251" s="1001"/>
      <c r="AP251" s="1001"/>
      <c r="AQ251" s="1402"/>
      <c r="AR251" s="1345">
        <f t="shared" si="167"/>
        <v>0</v>
      </c>
      <c r="AS251" s="3393">
        <f t="shared" si="197"/>
        <v>0</v>
      </c>
      <c r="AT251" s="2275">
        <f t="shared" si="197"/>
        <v>0</v>
      </c>
      <c r="AU251" s="1725">
        <f t="shared" si="197"/>
        <v>0</v>
      </c>
      <c r="AV251" s="1725">
        <f t="shared" si="197"/>
        <v>0</v>
      </c>
      <c r="AW251" s="1725">
        <f t="shared" si="197"/>
        <v>0</v>
      </c>
      <c r="AX251" s="1725">
        <f t="shared" si="197"/>
        <v>0</v>
      </c>
      <c r="AY251" s="1725">
        <f t="shared" si="168"/>
        <v>0</v>
      </c>
      <c r="AZ251" s="3113">
        <f t="shared" si="169"/>
        <v>0</v>
      </c>
      <c r="BA251" s="3327"/>
      <c r="BB251" s="1374">
        <v>0</v>
      </c>
      <c r="BC251" s="1374">
        <v>0</v>
      </c>
      <c r="BD251" s="1374">
        <v>0</v>
      </c>
      <c r="BE251" s="1374">
        <v>0</v>
      </c>
      <c r="BF251" s="1374">
        <v>0</v>
      </c>
      <c r="BG251" s="1374">
        <f t="shared" si="170"/>
        <v>0</v>
      </c>
      <c r="BH251" s="889"/>
      <c r="BI251" s="889"/>
      <c r="BJ251" s="889"/>
      <c r="BK251" s="889"/>
      <c r="BL251" s="1405"/>
      <c r="BM251" s="1405">
        <f t="shared" si="171"/>
        <v>0</v>
      </c>
      <c r="BN251" s="1468">
        <f t="shared" si="198"/>
        <v>0</v>
      </c>
      <c r="BO251" s="1468">
        <f t="shared" si="198"/>
        <v>0</v>
      </c>
      <c r="BP251" s="1432">
        <f t="shared" si="198"/>
        <v>0</v>
      </c>
      <c r="BQ251" s="1432">
        <f t="shared" si="198"/>
        <v>0</v>
      </c>
      <c r="BR251" s="1432">
        <f t="shared" si="198"/>
        <v>0</v>
      </c>
      <c r="BS251" s="1474">
        <f t="shared" si="172"/>
        <v>0</v>
      </c>
      <c r="BT251" s="889"/>
      <c r="BU251" s="889"/>
      <c r="CD251" s="3319">
        <v>0</v>
      </c>
      <c r="CE251" s="3319">
        <v>0</v>
      </c>
      <c r="CF251" s="3319">
        <v>0</v>
      </c>
      <c r="CG251" s="3319">
        <v>0</v>
      </c>
      <c r="CH251" s="3319">
        <v>0</v>
      </c>
      <c r="CI251" s="3319">
        <v>0</v>
      </c>
      <c r="CJ251" s="3319">
        <v>0</v>
      </c>
      <c r="CK251" s="3320"/>
      <c r="CL251" s="3321">
        <f t="shared" si="188"/>
        <v>0</v>
      </c>
      <c r="CM251" s="3321">
        <f t="shared" si="188"/>
        <v>0</v>
      </c>
      <c r="CN251" s="3321">
        <f t="shared" si="188"/>
        <v>0</v>
      </c>
      <c r="CO251" s="3321">
        <f t="shared" si="188"/>
        <v>0</v>
      </c>
      <c r="CP251" s="3321">
        <f t="shared" si="188"/>
        <v>0</v>
      </c>
      <c r="CQ251" s="3321">
        <f t="shared" si="188"/>
        <v>0</v>
      </c>
      <c r="CR251" s="3321">
        <f t="shared" si="187"/>
        <v>0</v>
      </c>
      <c r="CS251" s="3321"/>
      <c r="CT251" s="885">
        <v>0</v>
      </c>
      <c r="CU251" s="885">
        <v>0</v>
      </c>
      <c r="CV251" s="885">
        <v>0</v>
      </c>
      <c r="CW251" s="885">
        <v>0</v>
      </c>
      <c r="CX251" s="885">
        <v>0</v>
      </c>
      <c r="CY251" s="885">
        <v>0</v>
      </c>
      <c r="DB251" s="3321">
        <f t="shared" si="186"/>
        <v>0</v>
      </c>
      <c r="DC251" s="3321">
        <f t="shared" si="186"/>
        <v>0</v>
      </c>
      <c r="DD251" s="3321">
        <f t="shared" si="186"/>
        <v>0</v>
      </c>
      <c r="DE251" s="3321">
        <f t="shared" si="185"/>
        <v>0</v>
      </c>
      <c r="DF251" s="3321">
        <f t="shared" si="185"/>
        <v>0</v>
      </c>
      <c r="DG251" s="3321">
        <f t="shared" si="185"/>
        <v>0</v>
      </c>
      <c r="DH251" s="3321"/>
      <c r="DI251" s="885">
        <v>0</v>
      </c>
      <c r="DJ251" s="885">
        <v>0</v>
      </c>
      <c r="DK251" s="885">
        <v>0</v>
      </c>
      <c r="DL251" s="885">
        <v>0</v>
      </c>
      <c r="DM251" s="885">
        <v>0</v>
      </c>
      <c r="DP251" s="3321">
        <f t="shared" si="189"/>
        <v>0</v>
      </c>
      <c r="DQ251" s="3321">
        <f t="shared" si="189"/>
        <v>0</v>
      </c>
      <c r="DR251" s="3321">
        <f t="shared" si="189"/>
        <v>0</v>
      </c>
      <c r="DS251" s="3321">
        <f t="shared" si="189"/>
        <v>0</v>
      </c>
      <c r="DT251" s="3321">
        <f t="shared" si="189"/>
        <v>0</v>
      </c>
    </row>
    <row r="252" spans="1:124" ht="17.25" hidden="1" customHeight="1">
      <c r="A252" s="1165"/>
      <c r="B252" s="1581"/>
      <c r="C252" s="1576"/>
      <c r="D252" s="3421"/>
      <c r="E252" s="1423">
        <v>0</v>
      </c>
      <c r="F252" s="1468">
        <v>0</v>
      </c>
      <c r="G252" s="1357">
        <v>0</v>
      </c>
      <c r="H252" s="1357">
        <v>0</v>
      </c>
      <c r="I252" s="1357">
        <v>0</v>
      </c>
      <c r="J252" s="1357">
        <v>0</v>
      </c>
      <c r="K252" s="1357">
        <v>0</v>
      </c>
      <c r="L252" s="1374">
        <f t="shared" si="163"/>
        <v>0</v>
      </c>
      <c r="M252" s="1444"/>
      <c r="N252" s="1440"/>
      <c r="O252" s="1440"/>
      <c r="P252" s="1440"/>
      <c r="Q252" s="1440"/>
      <c r="R252" s="1440"/>
      <c r="S252" s="1440"/>
      <c r="T252" s="1440">
        <f t="shared" si="164"/>
        <v>0</v>
      </c>
      <c r="U252" s="1951">
        <f t="shared" si="196"/>
        <v>0</v>
      </c>
      <c r="V252" s="891">
        <f t="shared" si="196"/>
        <v>0</v>
      </c>
      <c r="W252" s="891">
        <f t="shared" si="196"/>
        <v>0</v>
      </c>
      <c r="X252" s="891">
        <f t="shared" si="196"/>
        <v>0</v>
      </c>
      <c r="Y252" s="891">
        <f t="shared" si="196"/>
        <v>0</v>
      </c>
      <c r="Z252" s="891">
        <f t="shared" si="196"/>
        <v>0</v>
      </c>
      <c r="AA252" s="891">
        <f t="shared" si="196"/>
        <v>0</v>
      </c>
      <c r="AB252" s="1726">
        <f t="shared" si="165"/>
        <v>0</v>
      </c>
      <c r="AC252" s="1341"/>
      <c r="AD252" s="3354"/>
      <c r="AE252" s="1720">
        <v>0</v>
      </c>
      <c r="AF252" s="3422">
        <v>0</v>
      </c>
      <c r="AG252" s="1720">
        <v>0</v>
      </c>
      <c r="AH252" s="1720">
        <v>0</v>
      </c>
      <c r="AI252" s="1720">
        <v>0</v>
      </c>
      <c r="AJ252" s="1720">
        <v>0</v>
      </c>
      <c r="AK252" s="1720">
        <f t="shared" si="166"/>
        <v>0</v>
      </c>
      <c r="AL252" s="1001"/>
      <c r="AM252" s="1402"/>
      <c r="AN252" s="1001"/>
      <c r="AO252" s="1001"/>
      <c r="AP252" s="1001"/>
      <c r="AQ252" s="1402"/>
      <c r="AR252" s="1345">
        <f t="shared" si="167"/>
        <v>0</v>
      </c>
      <c r="AS252" s="3393">
        <f t="shared" si="197"/>
        <v>0</v>
      </c>
      <c r="AT252" s="2275">
        <f t="shared" si="197"/>
        <v>0</v>
      </c>
      <c r="AU252" s="1725">
        <f t="shared" si="197"/>
        <v>0</v>
      </c>
      <c r="AV252" s="1725">
        <f t="shared" si="197"/>
        <v>0</v>
      </c>
      <c r="AW252" s="1725">
        <f t="shared" si="197"/>
        <v>0</v>
      </c>
      <c r="AX252" s="1725">
        <f t="shared" si="197"/>
        <v>0</v>
      </c>
      <c r="AY252" s="1725">
        <f t="shared" si="168"/>
        <v>0</v>
      </c>
      <c r="AZ252" s="3113">
        <f t="shared" si="169"/>
        <v>0</v>
      </c>
      <c r="BA252" s="3327"/>
      <c r="BB252" s="1374">
        <v>0</v>
      </c>
      <c r="BC252" s="1374">
        <v>0</v>
      </c>
      <c r="BD252" s="1374">
        <v>0</v>
      </c>
      <c r="BE252" s="1374">
        <v>0</v>
      </c>
      <c r="BF252" s="1374">
        <v>0</v>
      </c>
      <c r="BG252" s="1374">
        <f t="shared" si="170"/>
        <v>0</v>
      </c>
      <c r="BH252" s="889"/>
      <c r="BI252" s="889"/>
      <c r="BJ252" s="889"/>
      <c r="BK252" s="889"/>
      <c r="BL252" s="1405"/>
      <c r="BM252" s="1405">
        <f t="shared" si="171"/>
        <v>0</v>
      </c>
      <c r="BN252" s="1468">
        <f t="shared" si="198"/>
        <v>0</v>
      </c>
      <c r="BO252" s="1468">
        <f t="shared" si="198"/>
        <v>0</v>
      </c>
      <c r="BP252" s="1432">
        <f t="shared" si="198"/>
        <v>0</v>
      </c>
      <c r="BQ252" s="1432">
        <f t="shared" si="198"/>
        <v>0</v>
      </c>
      <c r="BR252" s="1432">
        <f t="shared" si="198"/>
        <v>0</v>
      </c>
      <c r="BS252" s="1474">
        <f t="shared" si="172"/>
        <v>0</v>
      </c>
      <c r="BT252" s="889"/>
      <c r="BU252" s="889"/>
      <c r="CD252" s="3319">
        <v>0</v>
      </c>
      <c r="CE252" s="3319">
        <v>0</v>
      </c>
      <c r="CF252" s="3319">
        <v>0</v>
      </c>
      <c r="CG252" s="3319">
        <v>0</v>
      </c>
      <c r="CH252" s="3319">
        <v>0</v>
      </c>
      <c r="CI252" s="3319">
        <v>0</v>
      </c>
      <c r="CJ252" s="3319">
        <v>0</v>
      </c>
      <c r="CK252" s="3320"/>
      <c r="CL252" s="3321">
        <f t="shared" si="188"/>
        <v>0</v>
      </c>
      <c r="CM252" s="3321">
        <f t="shared" si="188"/>
        <v>0</v>
      </c>
      <c r="CN252" s="3321">
        <f t="shared" si="188"/>
        <v>0</v>
      </c>
      <c r="CO252" s="3321">
        <f t="shared" si="188"/>
        <v>0</v>
      </c>
      <c r="CP252" s="3321">
        <f t="shared" si="188"/>
        <v>0</v>
      </c>
      <c r="CQ252" s="3321">
        <f t="shared" si="188"/>
        <v>0</v>
      </c>
      <c r="CR252" s="3321">
        <f t="shared" si="187"/>
        <v>0</v>
      </c>
      <c r="CS252" s="3321"/>
      <c r="CT252" s="885">
        <v>0</v>
      </c>
      <c r="CU252" s="885">
        <v>0</v>
      </c>
      <c r="CV252" s="885">
        <v>0</v>
      </c>
      <c r="CW252" s="885">
        <v>0</v>
      </c>
      <c r="CX252" s="885">
        <v>0</v>
      </c>
      <c r="CY252" s="885">
        <v>0</v>
      </c>
      <c r="DB252" s="3321">
        <f t="shared" si="186"/>
        <v>0</v>
      </c>
      <c r="DC252" s="3321">
        <f t="shared" si="186"/>
        <v>0</v>
      </c>
      <c r="DD252" s="3321">
        <f t="shared" si="186"/>
        <v>0</v>
      </c>
      <c r="DE252" s="3321">
        <f t="shared" si="185"/>
        <v>0</v>
      </c>
      <c r="DF252" s="3321">
        <f t="shared" si="185"/>
        <v>0</v>
      </c>
      <c r="DG252" s="3321">
        <f t="shared" si="185"/>
        <v>0</v>
      </c>
      <c r="DH252" s="3321"/>
      <c r="DI252" s="885">
        <v>0</v>
      </c>
      <c r="DJ252" s="885">
        <v>0</v>
      </c>
      <c r="DK252" s="885">
        <v>0</v>
      </c>
      <c r="DL252" s="885">
        <v>0</v>
      </c>
      <c r="DM252" s="885">
        <v>0</v>
      </c>
      <c r="DP252" s="3321">
        <f t="shared" si="189"/>
        <v>0</v>
      </c>
      <c r="DQ252" s="3321">
        <f t="shared" si="189"/>
        <v>0</v>
      </c>
      <c r="DR252" s="3321">
        <f t="shared" si="189"/>
        <v>0</v>
      </c>
      <c r="DS252" s="3321">
        <f t="shared" si="189"/>
        <v>0</v>
      </c>
      <c r="DT252" s="3321">
        <f t="shared" si="189"/>
        <v>0</v>
      </c>
    </row>
    <row r="253" spans="1:124" ht="17.25" hidden="1" customHeight="1">
      <c r="A253" s="1165"/>
      <c r="B253" s="1581"/>
      <c r="C253" s="1576"/>
      <c r="D253" s="3421"/>
      <c r="E253" s="1423">
        <v>0</v>
      </c>
      <c r="F253" s="1468">
        <v>0</v>
      </c>
      <c r="G253" s="1357">
        <v>0</v>
      </c>
      <c r="H253" s="1357">
        <v>0</v>
      </c>
      <c r="I253" s="1357">
        <v>0</v>
      </c>
      <c r="J253" s="1357">
        <v>0</v>
      </c>
      <c r="K253" s="1357">
        <v>0</v>
      </c>
      <c r="L253" s="1374">
        <f t="shared" si="163"/>
        <v>0</v>
      </c>
      <c r="M253" s="1444"/>
      <c r="N253" s="1440"/>
      <c r="O253" s="1440"/>
      <c r="P253" s="1440"/>
      <c r="Q253" s="1440"/>
      <c r="R253" s="1440"/>
      <c r="S253" s="1440"/>
      <c r="T253" s="1440">
        <f t="shared" si="164"/>
        <v>0</v>
      </c>
      <c r="U253" s="1951">
        <f t="shared" si="196"/>
        <v>0</v>
      </c>
      <c r="V253" s="891">
        <f t="shared" si="196"/>
        <v>0</v>
      </c>
      <c r="W253" s="891">
        <f t="shared" si="196"/>
        <v>0</v>
      </c>
      <c r="X253" s="891">
        <f t="shared" si="196"/>
        <v>0</v>
      </c>
      <c r="Y253" s="891">
        <f t="shared" si="196"/>
        <v>0</v>
      </c>
      <c r="Z253" s="891">
        <f t="shared" si="196"/>
        <v>0</v>
      </c>
      <c r="AA253" s="891">
        <f t="shared" si="196"/>
        <v>0</v>
      </c>
      <c r="AB253" s="1726">
        <f t="shared" si="165"/>
        <v>0</v>
      </c>
      <c r="AC253" s="1341"/>
      <c r="AD253" s="3354"/>
      <c r="AE253" s="1720">
        <v>0</v>
      </c>
      <c r="AF253" s="3422">
        <v>0</v>
      </c>
      <c r="AG253" s="1720">
        <v>0</v>
      </c>
      <c r="AH253" s="1720">
        <v>0</v>
      </c>
      <c r="AI253" s="1720">
        <v>0</v>
      </c>
      <c r="AJ253" s="1720">
        <v>0</v>
      </c>
      <c r="AK253" s="1720">
        <f t="shared" si="166"/>
        <v>0</v>
      </c>
      <c r="AL253" s="1001"/>
      <c r="AM253" s="1402"/>
      <c r="AN253" s="1001"/>
      <c r="AO253" s="1001"/>
      <c r="AP253" s="1001"/>
      <c r="AQ253" s="1402"/>
      <c r="AR253" s="1345">
        <f t="shared" si="167"/>
        <v>0</v>
      </c>
      <c r="AS253" s="3393">
        <f t="shared" si="197"/>
        <v>0</v>
      </c>
      <c r="AT253" s="2275">
        <f t="shared" si="197"/>
        <v>0</v>
      </c>
      <c r="AU253" s="1725">
        <f t="shared" si="197"/>
        <v>0</v>
      </c>
      <c r="AV253" s="1725">
        <f t="shared" si="197"/>
        <v>0</v>
      </c>
      <c r="AW253" s="1725">
        <f t="shared" si="197"/>
        <v>0</v>
      </c>
      <c r="AX253" s="1725">
        <f t="shared" si="197"/>
        <v>0</v>
      </c>
      <c r="AY253" s="1725">
        <f t="shared" si="168"/>
        <v>0</v>
      </c>
      <c r="AZ253" s="3113">
        <f t="shared" si="169"/>
        <v>0</v>
      </c>
      <c r="BA253" s="3327"/>
      <c r="BB253" s="1374">
        <v>0</v>
      </c>
      <c r="BC253" s="1374">
        <v>0</v>
      </c>
      <c r="BD253" s="1374">
        <v>0</v>
      </c>
      <c r="BE253" s="1374">
        <v>0</v>
      </c>
      <c r="BF253" s="1374">
        <v>0</v>
      </c>
      <c r="BG253" s="1374">
        <f t="shared" si="170"/>
        <v>0</v>
      </c>
      <c r="BH253" s="889"/>
      <c r="BI253" s="889"/>
      <c r="BJ253" s="889"/>
      <c r="BK253" s="889"/>
      <c r="BL253" s="1405"/>
      <c r="BM253" s="1405">
        <f t="shared" si="171"/>
        <v>0</v>
      </c>
      <c r="BN253" s="1468">
        <f t="shared" si="198"/>
        <v>0</v>
      </c>
      <c r="BO253" s="1468">
        <f t="shared" si="198"/>
        <v>0</v>
      </c>
      <c r="BP253" s="1432">
        <f t="shared" si="198"/>
        <v>0</v>
      </c>
      <c r="BQ253" s="1432">
        <f t="shared" si="198"/>
        <v>0</v>
      </c>
      <c r="BR253" s="1432">
        <f t="shared" si="198"/>
        <v>0</v>
      </c>
      <c r="BS253" s="1474">
        <f t="shared" si="172"/>
        <v>0</v>
      </c>
      <c r="BT253" s="889"/>
      <c r="BU253" s="889"/>
      <c r="CD253" s="3319">
        <v>0</v>
      </c>
      <c r="CE253" s="3319">
        <v>0</v>
      </c>
      <c r="CF253" s="3319">
        <v>0</v>
      </c>
      <c r="CG253" s="3319">
        <v>0</v>
      </c>
      <c r="CH253" s="3319">
        <v>0</v>
      </c>
      <c r="CI253" s="3319">
        <v>0</v>
      </c>
      <c r="CJ253" s="3319">
        <v>0</v>
      </c>
      <c r="CK253" s="3320"/>
      <c r="CL253" s="3321">
        <f t="shared" si="188"/>
        <v>0</v>
      </c>
      <c r="CM253" s="3321">
        <f t="shared" si="188"/>
        <v>0</v>
      </c>
      <c r="CN253" s="3321">
        <f t="shared" si="188"/>
        <v>0</v>
      </c>
      <c r="CO253" s="3321">
        <f t="shared" si="188"/>
        <v>0</v>
      </c>
      <c r="CP253" s="3321">
        <f t="shared" si="188"/>
        <v>0</v>
      </c>
      <c r="CQ253" s="3321">
        <f t="shared" si="188"/>
        <v>0</v>
      </c>
      <c r="CR253" s="3321">
        <f t="shared" si="187"/>
        <v>0</v>
      </c>
      <c r="CS253" s="3321"/>
      <c r="CT253" s="885">
        <v>0</v>
      </c>
      <c r="CU253" s="885">
        <v>0</v>
      </c>
      <c r="CV253" s="885">
        <v>0</v>
      </c>
      <c r="CW253" s="885">
        <v>0</v>
      </c>
      <c r="CX253" s="885">
        <v>0</v>
      </c>
      <c r="CY253" s="885">
        <v>0</v>
      </c>
      <c r="DB253" s="3321">
        <f t="shared" si="186"/>
        <v>0</v>
      </c>
      <c r="DC253" s="3321">
        <f t="shared" si="186"/>
        <v>0</v>
      </c>
      <c r="DD253" s="3321">
        <f t="shared" si="186"/>
        <v>0</v>
      </c>
      <c r="DE253" s="3321">
        <f t="shared" si="185"/>
        <v>0</v>
      </c>
      <c r="DF253" s="3321">
        <f t="shared" si="185"/>
        <v>0</v>
      </c>
      <c r="DG253" s="3321">
        <f t="shared" si="185"/>
        <v>0</v>
      </c>
      <c r="DH253" s="3321"/>
      <c r="DI253" s="885">
        <v>0</v>
      </c>
      <c r="DJ253" s="885">
        <v>0</v>
      </c>
      <c r="DK253" s="885">
        <v>0</v>
      </c>
      <c r="DL253" s="885">
        <v>0</v>
      </c>
      <c r="DM253" s="885">
        <v>0</v>
      </c>
      <c r="DP253" s="3321">
        <f t="shared" si="189"/>
        <v>0</v>
      </c>
      <c r="DQ253" s="3321">
        <f t="shared" si="189"/>
        <v>0</v>
      </c>
      <c r="DR253" s="3321">
        <f t="shared" si="189"/>
        <v>0</v>
      </c>
      <c r="DS253" s="3321">
        <f t="shared" si="189"/>
        <v>0</v>
      </c>
      <c r="DT253" s="3321">
        <f t="shared" si="189"/>
        <v>0</v>
      </c>
    </row>
    <row r="254" spans="1:124" ht="12.75" hidden="1" customHeight="1">
      <c r="A254" s="1165"/>
      <c r="B254" s="1581"/>
      <c r="C254" s="1576"/>
      <c r="D254" s="3421"/>
      <c r="E254" s="1423">
        <v>0</v>
      </c>
      <c r="F254" s="1468">
        <v>0</v>
      </c>
      <c r="G254" s="1357">
        <v>0</v>
      </c>
      <c r="H254" s="1357">
        <v>0</v>
      </c>
      <c r="I254" s="1357">
        <v>0</v>
      </c>
      <c r="J254" s="1357">
        <v>0</v>
      </c>
      <c r="K254" s="1357">
        <v>0</v>
      </c>
      <c r="L254" s="1374">
        <f t="shared" si="163"/>
        <v>0</v>
      </c>
      <c r="M254" s="1444"/>
      <c r="N254" s="1440"/>
      <c r="O254" s="1440"/>
      <c r="P254" s="1440"/>
      <c r="Q254" s="1440"/>
      <c r="R254" s="1440"/>
      <c r="S254" s="1440"/>
      <c r="T254" s="1440">
        <f t="shared" si="164"/>
        <v>0</v>
      </c>
      <c r="U254" s="1951">
        <f t="shared" si="196"/>
        <v>0</v>
      </c>
      <c r="V254" s="891">
        <f t="shared" si="196"/>
        <v>0</v>
      </c>
      <c r="W254" s="891">
        <f t="shared" si="196"/>
        <v>0</v>
      </c>
      <c r="X254" s="891">
        <f t="shared" si="196"/>
        <v>0</v>
      </c>
      <c r="Y254" s="891">
        <f t="shared" si="196"/>
        <v>0</v>
      </c>
      <c r="Z254" s="891">
        <f t="shared" si="196"/>
        <v>0</v>
      </c>
      <c r="AA254" s="891">
        <f t="shared" si="196"/>
        <v>0</v>
      </c>
      <c r="AB254" s="1726">
        <f t="shared" si="165"/>
        <v>0</v>
      </c>
      <c r="AC254" s="1341"/>
      <c r="AD254" s="3354"/>
      <c r="AE254" s="1720">
        <v>0</v>
      </c>
      <c r="AF254" s="3422">
        <v>0</v>
      </c>
      <c r="AG254" s="1720">
        <v>0</v>
      </c>
      <c r="AH254" s="1720">
        <v>0</v>
      </c>
      <c r="AI254" s="1720">
        <v>0</v>
      </c>
      <c r="AJ254" s="1720">
        <v>0</v>
      </c>
      <c r="AK254" s="1720">
        <f t="shared" si="166"/>
        <v>0</v>
      </c>
      <c r="AL254" s="1001"/>
      <c r="AM254" s="1402"/>
      <c r="AN254" s="1001"/>
      <c r="AO254" s="1001"/>
      <c r="AP254" s="1001"/>
      <c r="AQ254" s="1402"/>
      <c r="AR254" s="1345">
        <f t="shared" si="167"/>
        <v>0</v>
      </c>
      <c r="AS254" s="3393">
        <f t="shared" si="197"/>
        <v>0</v>
      </c>
      <c r="AT254" s="2275">
        <f t="shared" si="197"/>
        <v>0</v>
      </c>
      <c r="AU254" s="1725">
        <f t="shared" si="197"/>
        <v>0</v>
      </c>
      <c r="AV254" s="1725">
        <f t="shared" si="197"/>
        <v>0</v>
      </c>
      <c r="AW254" s="1725">
        <f t="shared" si="197"/>
        <v>0</v>
      </c>
      <c r="AX254" s="1725">
        <f t="shared" si="197"/>
        <v>0</v>
      </c>
      <c r="AY254" s="1725">
        <f t="shared" si="168"/>
        <v>0</v>
      </c>
      <c r="AZ254" s="3113">
        <f t="shared" si="169"/>
        <v>0</v>
      </c>
      <c r="BA254" s="3327"/>
      <c r="BB254" s="1374">
        <v>0</v>
      </c>
      <c r="BC254" s="1374">
        <v>0</v>
      </c>
      <c r="BD254" s="1374">
        <v>0</v>
      </c>
      <c r="BE254" s="1374">
        <v>0</v>
      </c>
      <c r="BF254" s="1374">
        <v>0</v>
      </c>
      <c r="BG254" s="1374">
        <f t="shared" si="170"/>
        <v>0</v>
      </c>
      <c r="BH254" s="889"/>
      <c r="BI254" s="889"/>
      <c r="BJ254" s="889"/>
      <c r="BK254" s="889"/>
      <c r="BL254" s="1405"/>
      <c r="BM254" s="1405">
        <f t="shared" si="171"/>
        <v>0</v>
      </c>
      <c r="BN254" s="1468">
        <f t="shared" si="198"/>
        <v>0</v>
      </c>
      <c r="BO254" s="1468">
        <f t="shared" si="198"/>
        <v>0</v>
      </c>
      <c r="BP254" s="1432">
        <f t="shared" si="198"/>
        <v>0</v>
      </c>
      <c r="BQ254" s="1432">
        <f t="shared" si="198"/>
        <v>0</v>
      </c>
      <c r="BR254" s="1432">
        <f t="shared" si="198"/>
        <v>0</v>
      </c>
      <c r="BS254" s="1474">
        <f t="shared" si="172"/>
        <v>0</v>
      </c>
      <c r="BT254" s="889"/>
      <c r="BU254" s="889"/>
      <c r="CD254" s="3319">
        <v>0</v>
      </c>
      <c r="CE254" s="3319">
        <v>0</v>
      </c>
      <c r="CF254" s="3319">
        <v>0</v>
      </c>
      <c r="CG254" s="3319">
        <v>0</v>
      </c>
      <c r="CH254" s="3319">
        <v>0</v>
      </c>
      <c r="CI254" s="3319">
        <v>0</v>
      </c>
      <c r="CJ254" s="3319">
        <v>0</v>
      </c>
      <c r="CK254" s="3320"/>
      <c r="CL254" s="3321">
        <f t="shared" si="188"/>
        <v>0</v>
      </c>
      <c r="CM254" s="3321">
        <f t="shared" si="188"/>
        <v>0</v>
      </c>
      <c r="CN254" s="3321">
        <f t="shared" si="188"/>
        <v>0</v>
      </c>
      <c r="CO254" s="3321">
        <f t="shared" si="188"/>
        <v>0</v>
      </c>
      <c r="CP254" s="3321">
        <f t="shared" si="188"/>
        <v>0</v>
      </c>
      <c r="CQ254" s="3321">
        <f t="shared" si="188"/>
        <v>0</v>
      </c>
      <c r="CR254" s="3321">
        <f t="shared" si="187"/>
        <v>0</v>
      </c>
      <c r="CS254" s="3321"/>
      <c r="CT254" s="885">
        <v>0</v>
      </c>
      <c r="CU254" s="885">
        <v>0</v>
      </c>
      <c r="CV254" s="885">
        <v>0</v>
      </c>
      <c r="CW254" s="885">
        <v>0</v>
      </c>
      <c r="CX254" s="885">
        <v>0</v>
      </c>
      <c r="CY254" s="885">
        <v>0</v>
      </c>
      <c r="DB254" s="3321">
        <f t="shared" si="186"/>
        <v>0</v>
      </c>
      <c r="DC254" s="3321">
        <f t="shared" si="186"/>
        <v>0</v>
      </c>
      <c r="DD254" s="3321">
        <f t="shared" si="186"/>
        <v>0</v>
      </c>
      <c r="DE254" s="3321">
        <f t="shared" si="185"/>
        <v>0</v>
      </c>
      <c r="DF254" s="3321">
        <f t="shared" si="185"/>
        <v>0</v>
      </c>
      <c r="DG254" s="3321">
        <f t="shared" si="185"/>
        <v>0</v>
      </c>
      <c r="DH254" s="3321"/>
      <c r="DI254" s="885">
        <v>0</v>
      </c>
      <c r="DJ254" s="885">
        <v>0</v>
      </c>
      <c r="DK254" s="885">
        <v>0</v>
      </c>
      <c r="DL254" s="885">
        <v>0</v>
      </c>
      <c r="DM254" s="885">
        <v>0</v>
      </c>
      <c r="DP254" s="3321">
        <f t="shared" si="189"/>
        <v>0</v>
      </c>
      <c r="DQ254" s="3321">
        <f t="shared" si="189"/>
        <v>0</v>
      </c>
      <c r="DR254" s="3321">
        <f t="shared" si="189"/>
        <v>0</v>
      </c>
      <c r="DS254" s="3321">
        <f t="shared" si="189"/>
        <v>0</v>
      </c>
      <c r="DT254" s="3321">
        <f t="shared" si="189"/>
        <v>0</v>
      </c>
    </row>
    <row r="255" spans="1:124" ht="12.75" hidden="1" customHeight="1">
      <c r="A255" s="1165"/>
      <c r="B255" s="1581"/>
      <c r="C255" s="1576"/>
      <c r="D255" s="3421"/>
      <c r="E255" s="1423">
        <v>0</v>
      </c>
      <c r="F255" s="1468">
        <v>0</v>
      </c>
      <c r="G255" s="1357">
        <v>0</v>
      </c>
      <c r="H255" s="1357">
        <v>0</v>
      </c>
      <c r="I255" s="1357">
        <v>0</v>
      </c>
      <c r="J255" s="1357">
        <v>0</v>
      </c>
      <c r="K255" s="1357">
        <v>0</v>
      </c>
      <c r="L255" s="1374">
        <f t="shared" si="163"/>
        <v>0</v>
      </c>
      <c r="M255" s="1444"/>
      <c r="N255" s="1440"/>
      <c r="O255" s="1440"/>
      <c r="P255" s="1440"/>
      <c r="Q255" s="1440"/>
      <c r="R255" s="1440"/>
      <c r="S255" s="1440"/>
      <c r="T255" s="1440">
        <f t="shared" si="164"/>
        <v>0</v>
      </c>
      <c r="U255" s="1951">
        <f t="shared" si="196"/>
        <v>0</v>
      </c>
      <c r="V255" s="891">
        <f t="shared" si="196"/>
        <v>0</v>
      </c>
      <c r="W255" s="891">
        <f t="shared" si="196"/>
        <v>0</v>
      </c>
      <c r="X255" s="891">
        <f t="shared" si="196"/>
        <v>0</v>
      </c>
      <c r="Y255" s="891">
        <f t="shared" si="196"/>
        <v>0</v>
      </c>
      <c r="Z255" s="891">
        <f t="shared" si="196"/>
        <v>0</v>
      </c>
      <c r="AA255" s="891">
        <f t="shared" si="196"/>
        <v>0</v>
      </c>
      <c r="AB255" s="1726">
        <f t="shared" si="165"/>
        <v>0</v>
      </c>
      <c r="AC255" s="1341"/>
      <c r="AD255" s="3354"/>
      <c r="AE255" s="1720">
        <v>0</v>
      </c>
      <c r="AF255" s="3422">
        <v>0</v>
      </c>
      <c r="AG255" s="1720">
        <v>0</v>
      </c>
      <c r="AH255" s="1720">
        <v>0</v>
      </c>
      <c r="AI255" s="1720">
        <v>0</v>
      </c>
      <c r="AJ255" s="1720">
        <v>0</v>
      </c>
      <c r="AK255" s="1720">
        <f t="shared" si="166"/>
        <v>0</v>
      </c>
      <c r="AL255" s="1001"/>
      <c r="AM255" s="1402"/>
      <c r="AN255" s="1001"/>
      <c r="AO255" s="1001"/>
      <c r="AP255" s="1001"/>
      <c r="AQ255" s="1402"/>
      <c r="AR255" s="1345">
        <f t="shared" si="167"/>
        <v>0</v>
      </c>
      <c r="AS255" s="3393">
        <f t="shared" si="197"/>
        <v>0</v>
      </c>
      <c r="AT255" s="2275">
        <f t="shared" si="197"/>
        <v>0</v>
      </c>
      <c r="AU255" s="1725">
        <f t="shared" si="197"/>
        <v>0</v>
      </c>
      <c r="AV255" s="1725">
        <f t="shared" si="197"/>
        <v>0</v>
      </c>
      <c r="AW255" s="1725">
        <f t="shared" si="197"/>
        <v>0</v>
      </c>
      <c r="AX255" s="1725">
        <f t="shared" si="197"/>
        <v>0</v>
      </c>
      <c r="AY255" s="1725">
        <f t="shared" si="168"/>
        <v>0</v>
      </c>
      <c r="AZ255" s="3113">
        <f t="shared" si="169"/>
        <v>0</v>
      </c>
      <c r="BA255" s="3327"/>
      <c r="BB255" s="1374">
        <v>0</v>
      </c>
      <c r="BC255" s="1374">
        <v>0</v>
      </c>
      <c r="BD255" s="1374">
        <v>0</v>
      </c>
      <c r="BE255" s="1374">
        <v>0</v>
      </c>
      <c r="BF255" s="1374">
        <v>0</v>
      </c>
      <c r="BG255" s="1374">
        <f t="shared" si="170"/>
        <v>0</v>
      </c>
      <c r="BH255" s="889"/>
      <c r="BI255" s="889"/>
      <c r="BJ255" s="889"/>
      <c r="BK255" s="889"/>
      <c r="BL255" s="1405"/>
      <c r="BM255" s="1405">
        <f t="shared" si="171"/>
        <v>0</v>
      </c>
      <c r="BN255" s="1468">
        <f t="shared" si="198"/>
        <v>0</v>
      </c>
      <c r="BO255" s="1468">
        <f t="shared" si="198"/>
        <v>0</v>
      </c>
      <c r="BP255" s="1432">
        <f t="shared" si="198"/>
        <v>0</v>
      </c>
      <c r="BQ255" s="1432">
        <f t="shared" si="198"/>
        <v>0</v>
      </c>
      <c r="BR255" s="1432">
        <f t="shared" si="198"/>
        <v>0</v>
      </c>
      <c r="BS255" s="1474">
        <f t="shared" si="172"/>
        <v>0</v>
      </c>
      <c r="BT255" s="889"/>
      <c r="BU255" s="889"/>
      <c r="CD255" s="3319">
        <v>0</v>
      </c>
      <c r="CE255" s="3319">
        <v>0</v>
      </c>
      <c r="CF255" s="3319">
        <v>0</v>
      </c>
      <c r="CG255" s="3319">
        <v>0</v>
      </c>
      <c r="CH255" s="3319">
        <v>0</v>
      </c>
      <c r="CI255" s="3319">
        <v>0</v>
      </c>
      <c r="CJ255" s="3319">
        <v>0</v>
      </c>
      <c r="CK255" s="3320"/>
      <c r="CL255" s="3321">
        <f t="shared" si="188"/>
        <v>0</v>
      </c>
      <c r="CM255" s="3321">
        <f t="shared" si="188"/>
        <v>0</v>
      </c>
      <c r="CN255" s="3321">
        <f t="shared" si="188"/>
        <v>0</v>
      </c>
      <c r="CO255" s="3321">
        <f t="shared" si="188"/>
        <v>0</v>
      </c>
      <c r="CP255" s="3321">
        <f t="shared" si="188"/>
        <v>0</v>
      </c>
      <c r="CQ255" s="3321">
        <f t="shared" si="188"/>
        <v>0</v>
      </c>
      <c r="CR255" s="3321">
        <f t="shared" si="187"/>
        <v>0</v>
      </c>
      <c r="CS255" s="3321"/>
      <c r="CT255" s="885">
        <v>0</v>
      </c>
      <c r="CU255" s="885">
        <v>0</v>
      </c>
      <c r="CV255" s="885">
        <v>0</v>
      </c>
      <c r="CW255" s="885">
        <v>0</v>
      </c>
      <c r="CX255" s="885">
        <v>0</v>
      </c>
      <c r="CY255" s="885">
        <v>0</v>
      </c>
      <c r="DB255" s="3321">
        <f t="shared" si="186"/>
        <v>0</v>
      </c>
      <c r="DC255" s="3321">
        <f t="shared" si="186"/>
        <v>0</v>
      </c>
      <c r="DD255" s="3321">
        <f t="shared" si="186"/>
        <v>0</v>
      </c>
      <c r="DE255" s="3321">
        <f t="shared" si="185"/>
        <v>0</v>
      </c>
      <c r="DF255" s="3321">
        <f t="shared" si="185"/>
        <v>0</v>
      </c>
      <c r="DG255" s="3321">
        <f t="shared" si="185"/>
        <v>0</v>
      </c>
      <c r="DH255" s="3321"/>
      <c r="DI255" s="885">
        <v>0</v>
      </c>
      <c r="DJ255" s="885">
        <v>0</v>
      </c>
      <c r="DK255" s="885">
        <v>0</v>
      </c>
      <c r="DL255" s="885">
        <v>0</v>
      </c>
      <c r="DM255" s="885">
        <v>0</v>
      </c>
      <c r="DP255" s="3321">
        <f t="shared" si="189"/>
        <v>0</v>
      </c>
      <c r="DQ255" s="3321">
        <f t="shared" si="189"/>
        <v>0</v>
      </c>
      <c r="DR255" s="3321">
        <f t="shared" si="189"/>
        <v>0</v>
      </c>
      <c r="DS255" s="3321">
        <f t="shared" si="189"/>
        <v>0</v>
      </c>
      <c r="DT255" s="3321">
        <f t="shared" si="189"/>
        <v>0</v>
      </c>
    </row>
    <row r="256" spans="1:124" ht="12.75" hidden="1" customHeight="1">
      <c r="A256" s="1165"/>
      <c r="B256" s="1581"/>
      <c r="C256" s="1576"/>
      <c r="D256" s="3421"/>
      <c r="E256" s="1423">
        <v>0</v>
      </c>
      <c r="F256" s="1468">
        <v>0</v>
      </c>
      <c r="G256" s="1357">
        <v>0</v>
      </c>
      <c r="H256" s="1357">
        <v>0</v>
      </c>
      <c r="I256" s="1357">
        <v>0</v>
      </c>
      <c r="J256" s="1357">
        <v>0</v>
      </c>
      <c r="K256" s="1357">
        <v>0</v>
      </c>
      <c r="L256" s="1374">
        <f t="shared" si="163"/>
        <v>0</v>
      </c>
      <c r="M256" s="1444"/>
      <c r="N256" s="1440"/>
      <c r="O256" s="1440"/>
      <c r="P256" s="1440"/>
      <c r="Q256" s="1440"/>
      <c r="R256" s="1440"/>
      <c r="S256" s="1440"/>
      <c r="T256" s="1440">
        <f t="shared" si="164"/>
        <v>0</v>
      </c>
      <c r="U256" s="1951">
        <f t="shared" si="196"/>
        <v>0</v>
      </c>
      <c r="V256" s="891">
        <f t="shared" si="196"/>
        <v>0</v>
      </c>
      <c r="W256" s="891">
        <f t="shared" si="196"/>
        <v>0</v>
      </c>
      <c r="X256" s="891">
        <f t="shared" si="196"/>
        <v>0</v>
      </c>
      <c r="Y256" s="891">
        <f t="shared" si="196"/>
        <v>0</v>
      </c>
      <c r="Z256" s="891">
        <f t="shared" si="196"/>
        <v>0</v>
      </c>
      <c r="AA256" s="891">
        <f t="shared" si="196"/>
        <v>0</v>
      </c>
      <c r="AB256" s="1726">
        <f t="shared" si="165"/>
        <v>0</v>
      </c>
      <c r="AC256" s="1341"/>
      <c r="AD256" s="3354"/>
      <c r="AE256" s="1720">
        <v>0</v>
      </c>
      <c r="AF256" s="3422">
        <v>0</v>
      </c>
      <c r="AG256" s="1720">
        <v>0</v>
      </c>
      <c r="AH256" s="1720">
        <v>0</v>
      </c>
      <c r="AI256" s="1720">
        <v>0</v>
      </c>
      <c r="AJ256" s="1720">
        <v>0</v>
      </c>
      <c r="AK256" s="1720">
        <f t="shared" si="166"/>
        <v>0</v>
      </c>
      <c r="AL256" s="1001"/>
      <c r="AM256" s="1402"/>
      <c r="AN256" s="1001"/>
      <c r="AO256" s="1001"/>
      <c r="AP256" s="1001"/>
      <c r="AQ256" s="1402"/>
      <c r="AR256" s="1345">
        <f t="shared" si="167"/>
        <v>0</v>
      </c>
      <c r="AS256" s="3393">
        <f t="shared" si="197"/>
        <v>0</v>
      </c>
      <c r="AT256" s="2275">
        <f t="shared" si="197"/>
        <v>0</v>
      </c>
      <c r="AU256" s="1725">
        <f t="shared" si="197"/>
        <v>0</v>
      </c>
      <c r="AV256" s="1725">
        <f t="shared" si="197"/>
        <v>0</v>
      </c>
      <c r="AW256" s="1725">
        <f t="shared" si="197"/>
        <v>0</v>
      </c>
      <c r="AX256" s="1725">
        <f t="shared" si="197"/>
        <v>0</v>
      </c>
      <c r="AY256" s="1725">
        <f t="shared" si="168"/>
        <v>0</v>
      </c>
      <c r="AZ256" s="3113">
        <f t="shared" si="169"/>
        <v>0</v>
      </c>
      <c r="BA256" s="3327"/>
      <c r="BB256" s="1374">
        <v>0</v>
      </c>
      <c r="BC256" s="1374">
        <v>0</v>
      </c>
      <c r="BD256" s="1374">
        <v>0</v>
      </c>
      <c r="BE256" s="1374">
        <v>0</v>
      </c>
      <c r="BF256" s="1374">
        <v>0</v>
      </c>
      <c r="BG256" s="1374">
        <f t="shared" si="170"/>
        <v>0</v>
      </c>
      <c r="BH256" s="889"/>
      <c r="BI256" s="889"/>
      <c r="BJ256" s="889"/>
      <c r="BK256" s="889"/>
      <c r="BL256" s="1405"/>
      <c r="BM256" s="1405">
        <f t="shared" si="171"/>
        <v>0</v>
      </c>
      <c r="BN256" s="1468">
        <f t="shared" si="198"/>
        <v>0</v>
      </c>
      <c r="BO256" s="1468">
        <f t="shared" si="198"/>
        <v>0</v>
      </c>
      <c r="BP256" s="1432">
        <f t="shared" si="198"/>
        <v>0</v>
      </c>
      <c r="BQ256" s="1432">
        <f t="shared" si="198"/>
        <v>0</v>
      </c>
      <c r="BR256" s="1432">
        <f t="shared" si="198"/>
        <v>0</v>
      </c>
      <c r="BS256" s="1474">
        <f t="shared" si="172"/>
        <v>0</v>
      </c>
      <c r="BT256" s="889"/>
      <c r="BU256" s="889"/>
      <c r="CD256" s="3319">
        <v>0</v>
      </c>
      <c r="CE256" s="3319">
        <v>0</v>
      </c>
      <c r="CF256" s="3319">
        <v>0</v>
      </c>
      <c r="CG256" s="3319">
        <v>0</v>
      </c>
      <c r="CH256" s="3319">
        <v>0</v>
      </c>
      <c r="CI256" s="3319">
        <v>0</v>
      </c>
      <c r="CJ256" s="3319">
        <v>0</v>
      </c>
      <c r="CK256" s="3320"/>
      <c r="CL256" s="3321">
        <f t="shared" si="188"/>
        <v>0</v>
      </c>
      <c r="CM256" s="3321">
        <f t="shared" si="188"/>
        <v>0</v>
      </c>
      <c r="CN256" s="3321">
        <f t="shared" si="188"/>
        <v>0</v>
      </c>
      <c r="CO256" s="3321">
        <f t="shared" si="188"/>
        <v>0</v>
      </c>
      <c r="CP256" s="3321">
        <f t="shared" si="188"/>
        <v>0</v>
      </c>
      <c r="CQ256" s="3321">
        <f t="shared" si="188"/>
        <v>0</v>
      </c>
      <c r="CR256" s="3321">
        <f t="shared" si="187"/>
        <v>0</v>
      </c>
      <c r="CS256" s="3321"/>
      <c r="CT256" s="885">
        <v>0</v>
      </c>
      <c r="CU256" s="885">
        <v>0</v>
      </c>
      <c r="CV256" s="885">
        <v>0</v>
      </c>
      <c r="CW256" s="885">
        <v>0</v>
      </c>
      <c r="CX256" s="885">
        <v>0</v>
      </c>
      <c r="CY256" s="885">
        <v>0</v>
      </c>
      <c r="DB256" s="3321">
        <f t="shared" si="186"/>
        <v>0</v>
      </c>
      <c r="DC256" s="3321">
        <f t="shared" si="186"/>
        <v>0</v>
      </c>
      <c r="DD256" s="3321">
        <f t="shared" si="186"/>
        <v>0</v>
      </c>
      <c r="DE256" s="3321">
        <f t="shared" si="185"/>
        <v>0</v>
      </c>
      <c r="DF256" s="3321">
        <f t="shared" si="185"/>
        <v>0</v>
      </c>
      <c r="DG256" s="3321">
        <f t="shared" si="185"/>
        <v>0</v>
      </c>
      <c r="DH256" s="3321"/>
      <c r="DI256" s="885">
        <v>0</v>
      </c>
      <c r="DJ256" s="885">
        <v>0</v>
      </c>
      <c r="DK256" s="885">
        <v>0</v>
      </c>
      <c r="DL256" s="885">
        <v>0</v>
      </c>
      <c r="DM256" s="885">
        <v>0</v>
      </c>
      <c r="DP256" s="3321">
        <f t="shared" si="189"/>
        <v>0</v>
      </c>
      <c r="DQ256" s="3321">
        <f t="shared" si="189"/>
        <v>0</v>
      </c>
      <c r="DR256" s="3321">
        <f t="shared" si="189"/>
        <v>0</v>
      </c>
      <c r="DS256" s="3321">
        <f t="shared" si="189"/>
        <v>0</v>
      </c>
      <c r="DT256" s="3321">
        <f t="shared" si="189"/>
        <v>0</v>
      </c>
    </row>
    <row r="257" spans="1:124" ht="12.75" hidden="1" customHeight="1">
      <c r="A257" s="1165"/>
      <c r="B257" s="1581"/>
      <c r="C257" s="1576"/>
      <c r="D257" s="3421"/>
      <c r="E257" s="1423">
        <v>0</v>
      </c>
      <c r="F257" s="1468">
        <v>0</v>
      </c>
      <c r="G257" s="1357">
        <v>0</v>
      </c>
      <c r="H257" s="1357">
        <v>0</v>
      </c>
      <c r="I257" s="1357">
        <v>0</v>
      </c>
      <c r="J257" s="1357">
        <v>0</v>
      </c>
      <c r="K257" s="1357">
        <v>0</v>
      </c>
      <c r="L257" s="1374">
        <f t="shared" si="163"/>
        <v>0</v>
      </c>
      <c r="M257" s="1444"/>
      <c r="N257" s="1440"/>
      <c r="O257" s="1440"/>
      <c r="P257" s="1440"/>
      <c r="Q257" s="1440"/>
      <c r="R257" s="1440"/>
      <c r="S257" s="1440"/>
      <c r="T257" s="1440">
        <f t="shared" si="164"/>
        <v>0</v>
      </c>
      <c r="U257" s="1951">
        <f t="shared" si="196"/>
        <v>0</v>
      </c>
      <c r="V257" s="891">
        <f t="shared" si="196"/>
        <v>0</v>
      </c>
      <c r="W257" s="891">
        <f t="shared" si="196"/>
        <v>0</v>
      </c>
      <c r="X257" s="891">
        <f t="shared" si="196"/>
        <v>0</v>
      </c>
      <c r="Y257" s="891">
        <f t="shared" si="196"/>
        <v>0</v>
      </c>
      <c r="Z257" s="891">
        <f t="shared" si="196"/>
        <v>0</v>
      </c>
      <c r="AA257" s="891">
        <f t="shared" si="196"/>
        <v>0</v>
      </c>
      <c r="AB257" s="1726">
        <f t="shared" si="165"/>
        <v>0</v>
      </c>
      <c r="AC257" s="1341"/>
      <c r="AD257" s="3354"/>
      <c r="AE257" s="1720">
        <v>0</v>
      </c>
      <c r="AF257" s="3422">
        <v>0</v>
      </c>
      <c r="AG257" s="1720">
        <v>0</v>
      </c>
      <c r="AH257" s="1720">
        <v>0</v>
      </c>
      <c r="AI257" s="1720">
        <v>0</v>
      </c>
      <c r="AJ257" s="1720">
        <v>0</v>
      </c>
      <c r="AK257" s="1720">
        <f t="shared" si="166"/>
        <v>0</v>
      </c>
      <c r="AL257" s="1001"/>
      <c r="AM257" s="1402"/>
      <c r="AN257" s="1001"/>
      <c r="AO257" s="1001"/>
      <c r="AP257" s="1001"/>
      <c r="AQ257" s="1402"/>
      <c r="AR257" s="1345">
        <f t="shared" si="167"/>
        <v>0</v>
      </c>
      <c r="AS257" s="3393">
        <f t="shared" si="197"/>
        <v>0</v>
      </c>
      <c r="AT257" s="2275">
        <f t="shared" si="197"/>
        <v>0</v>
      </c>
      <c r="AU257" s="1725">
        <f t="shared" si="197"/>
        <v>0</v>
      </c>
      <c r="AV257" s="1725">
        <f t="shared" si="197"/>
        <v>0</v>
      </c>
      <c r="AW257" s="1725">
        <f t="shared" si="197"/>
        <v>0</v>
      </c>
      <c r="AX257" s="1725">
        <f t="shared" si="197"/>
        <v>0</v>
      </c>
      <c r="AY257" s="1725">
        <f t="shared" si="168"/>
        <v>0</v>
      </c>
      <c r="AZ257" s="3113">
        <f t="shared" si="169"/>
        <v>0</v>
      </c>
      <c r="BA257" s="3327"/>
      <c r="BB257" s="1374">
        <v>0</v>
      </c>
      <c r="BC257" s="1374">
        <v>0</v>
      </c>
      <c r="BD257" s="1374">
        <v>0</v>
      </c>
      <c r="BE257" s="1374">
        <v>0</v>
      </c>
      <c r="BF257" s="1374">
        <v>0</v>
      </c>
      <c r="BG257" s="1374">
        <f t="shared" si="170"/>
        <v>0</v>
      </c>
      <c r="BH257" s="889"/>
      <c r="BI257" s="889"/>
      <c r="BJ257" s="889"/>
      <c r="BK257" s="889"/>
      <c r="BL257" s="1405"/>
      <c r="BM257" s="1405">
        <f t="shared" si="171"/>
        <v>0</v>
      </c>
      <c r="BN257" s="1468">
        <f t="shared" si="198"/>
        <v>0</v>
      </c>
      <c r="BO257" s="1468">
        <f t="shared" si="198"/>
        <v>0</v>
      </c>
      <c r="BP257" s="1432">
        <f t="shared" si="198"/>
        <v>0</v>
      </c>
      <c r="BQ257" s="1432">
        <f t="shared" si="198"/>
        <v>0</v>
      </c>
      <c r="BR257" s="1432">
        <f t="shared" si="198"/>
        <v>0</v>
      </c>
      <c r="BS257" s="1474">
        <f t="shared" si="172"/>
        <v>0</v>
      </c>
      <c r="BT257" s="889"/>
      <c r="BU257" s="889"/>
      <c r="CD257" s="3319">
        <v>0</v>
      </c>
      <c r="CE257" s="3319">
        <v>0</v>
      </c>
      <c r="CF257" s="3319">
        <v>0</v>
      </c>
      <c r="CG257" s="3319">
        <v>0</v>
      </c>
      <c r="CH257" s="3319">
        <v>0</v>
      </c>
      <c r="CI257" s="3319">
        <v>0</v>
      </c>
      <c r="CJ257" s="3319">
        <v>0</v>
      </c>
      <c r="CK257" s="3320"/>
      <c r="CL257" s="3321">
        <f t="shared" si="188"/>
        <v>0</v>
      </c>
      <c r="CM257" s="3321">
        <f t="shared" si="188"/>
        <v>0</v>
      </c>
      <c r="CN257" s="3321">
        <f t="shared" si="188"/>
        <v>0</v>
      </c>
      <c r="CO257" s="3321">
        <f t="shared" si="188"/>
        <v>0</v>
      </c>
      <c r="CP257" s="3321">
        <f t="shared" si="188"/>
        <v>0</v>
      </c>
      <c r="CQ257" s="3321">
        <f t="shared" si="188"/>
        <v>0</v>
      </c>
      <c r="CR257" s="3321">
        <f t="shared" si="187"/>
        <v>0</v>
      </c>
      <c r="CS257" s="3321"/>
      <c r="CT257" s="885">
        <v>0</v>
      </c>
      <c r="CU257" s="885">
        <v>0</v>
      </c>
      <c r="CV257" s="885">
        <v>0</v>
      </c>
      <c r="CW257" s="885">
        <v>0</v>
      </c>
      <c r="CX257" s="885">
        <v>0</v>
      </c>
      <c r="CY257" s="885">
        <v>0</v>
      </c>
      <c r="DB257" s="3321">
        <f t="shared" si="186"/>
        <v>0</v>
      </c>
      <c r="DC257" s="3321">
        <f t="shared" si="186"/>
        <v>0</v>
      </c>
      <c r="DD257" s="3321">
        <f t="shared" si="186"/>
        <v>0</v>
      </c>
      <c r="DE257" s="3321">
        <f t="shared" si="185"/>
        <v>0</v>
      </c>
      <c r="DF257" s="3321">
        <f t="shared" si="185"/>
        <v>0</v>
      </c>
      <c r="DG257" s="3321">
        <f t="shared" si="185"/>
        <v>0</v>
      </c>
      <c r="DH257" s="3321"/>
      <c r="DI257" s="885">
        <v>0</v>
      </c>
      <c r="DJ257" s="885">
        <v>0</v>
      </c>
      <c r="DK257" s="885">
        <v>0</v>
      </c>
      <c r="DL257" s="885">
        <v>0</v>
      </c>
      <c r="DM257" s="885">
        <v>0</v>
      </c>
      <c r="DP257" s="3321">
        <f t="shared" si="189"/>
        <v>0</v>
      </c>
      <c r="DQ257" s="3321">
        <f t="shared" si="189"/>
        <v>0</v>
      </c>
      <c r="DR257" s="3321">
        <f t="shared" si="189"/>
        <v>0</v>
      </c>
      <c r="DS257" s="3321">
        <f t="shared" si="189"/>
        <v>0</v>
      </c>
      <c r="DT257" s="3321">
        <f t="shared" si="189"/>
        <v>0</v>
      </c>
    </row>
    <row r="258" spans="1:124" ht="12.75" hidden="1" customHeight="1">
      <c r="A258" s="1165"/>
      <c r="B258" s="1581"/>
      <c r="C258" s="1576"/>
      <c r="D258" s="3421"/>
      <c r="E258" s="1423">
        <v>0</v>
      </c>
      <c r="F258" s="1468">
        <v>0</v>
      </c>
      <c r="G258" s="1357">
        <v>0</v>
      </c>
      <c r="H258" s="1357">
        <v>0</v>
      </c>
      <c r="I258" s="1357">
        <v>0</v>
      </c>
      <c r="J258" s="1357">
        <v>0</v>
      </c>
      <c r="K258" s="1357">
        <v>0</v>
      </c>
      <c r="L258" s="1374">
        <f t="shared" si="163"/>
        <v>0</v>
      </c>
      <c r="M258" s="1444"/>
      <c r="N258" s="1440"/>
      <c r="O258" s="1440"/>
      <c r="P258" s="1440"/>
      <c r="Q258" s="1440"/>
      <c r="R258" s="1440"/>
      <c r="S258" s="1440"/>
      <c r="T258" s="1440">
        <f t="shared" si="164"/>
        <v>0</v>
      </c>
      <c r="U258" s="1951">
        <f t="shared" si="196"/>
        <v>0</v>
      </c>
      <c r="V258" s="891">
        <f t="shared" si="196"/>
        <v>0</v>
      </c>
      <c r="W258" s="891">
        <f t="shared" si="196"/>
        <v>0</v>
      </c>
      <c r="X258" s="891">
        <f t="shared" si="196"/>
        <v>0</v>
      </c>
      <c r="Y258" s="891">
        <f t="shared" si="196"/>
        <v>0</v>
      </c>
      <c r="Z258" s="891">
        <f t="shared" si="196"/>
        <v>0</v>
      </c>
      <c r="AA258" s="891">
        <f t="shared" si="196"/>
        <v>0</v>
      </c>
      <c r="AB258" s="1726">
        <f t="shared" si="165"/>
        <v>0</v>
      </c>
      <c r="AC258" s="1341"/>
      <c r="AD258" s="3354"/>
      <c r="AE258" s="1720">
        <v>0</v>
      </c>
      <c r="AF258" s="3422">
        <v>0</v>
      </c>
      <c r="AG258" s="1720">
        <v>0</v>
      </c>
      <c r="AH258" s="1720">
        <v>0</v>
      </c>
      <c r="AI258" s="1720">
        <v>0</v>
      </c>
      <c r="AJ258" s="1720">
        <v>0</v>
      </c>
      <c r="AK258" s="1720">
        <f t="shared" si="166"/>
        <v>0</v>
      </c>
      <c r="AL258" s="1001"/>
      <c r="AM258" s="1402"/>
      <c r="AN258" s="1001"/>
      <c r="AO258" s="1001"/>
      <c r="AP258" s="1001"/>
      <c r="AQ258" s="1402"/>
      <c r="AR258" s="1345">
        <f t="shared" si="167"/>
        <v>0</v>
      </c>
      <c r="AS258" s="3393">
        <f t="shared" si="197"/>
        <v>0</v>
      </c>
      <c r="AT258" s="2275">
        <f t="shared" si="197"/>
        <v>0</v>
      </c>
      <c r="AU258" s="1725">
        <f t="shared" si="197"/>
        <v>0</v>
      </c>
      <c r="AV258" s="1725">
        <f t="shared" si="197"/>
        <v>0</v>
      </c>
      <c r="AW258" s="1725">
        <f t="shared" si="197"/>
        <v>0</v>
      </c>
      <c r="AX258" s="1725">
        <f t="shared" si="197"/>
        <v>0</v>
      </c>
      <c r="AY258" s="1725">
        <f t="shared" si="168"/>
        <v>0</v>
      </c>
      <c r="AZ258" s="3113">
        <f t="shared" si="169"/>
        <v>0</v>
      </c>
      <c r="BA258" s="3327"/>
      <c r="BB258" s="1374">
        <v>0</v>
      </c>
      <c r="BC258" s="1374">
        <v>0</v>
      </c>
      <c r="BD258" s="1374">
        <v>0</v>
      </c>
      <c r="BE258" s="1374">
        <v>0</v>
      </c>
      <c r="BF258" s="1374">
        <v>0</v>
      </c>
      <c r="BG258" s="1374">
        <f t="shared" si="170"/>
        <v>0</v>
      </c>
      <c r="BH258" s="889"/>
      <c r="BI258" s="889"/>
      <c r="BJ258" s="889"/>
      <c r="BK258" s="889"/>
      <c r="BL258" s="1405"/>
      <c r="BM258" s="1405">
        <f t="shared" si="171"/>
        <v>0</v>
      </c>
      <c r="BN258" s="1468">
        <f t="shared" si="198"/>
        <v>0</v>
      </c>
      <c r="BO258" s="1468">
        <f t="shared" si="198"/>
        <v>0</v>
      </c>
      <c r="BP258" s="1432">
        <f t="shared" si="198"/>
        <v>0</v>
      </c>
      <c r="BQ258" s="1432">
        <f t="shared" si="198"/>
        <v>0</v>
      </c>
      <c r="BR258" s="1432">
        <f t="shared" si="198"/>
        <v>0</v>
      </c>
      <c r="BS258" s="1474">
        <f t="shared" si="172"/>
        <v>0</v>
      </c>
      <c r="BT258" s="889"/>
      <c r="BU258" s="889"/>
      <c r="CD258" s="3319">
        <v>0</v>
      </c>
      <c r="CE258" s="3319">
        <v>0</v>
      </c>
      <c r="CF258" s="3319">
        <v>0</v>
      </c>
      <c r="CG258" s="3319">
        <v>0</v>
      </c>
      <c r="CH258" s="3319">
        <v>0</v>
      </c>
      <c r="CI258" s="3319">
        <v>0</v>
      </c>
      <c r="CJ258" s="3319">
        <v>0</v>
      </c>
      <c r="CK258" s="3320"/>
      <c r="CL258" s="3321">
        <f t="shared" si="188"/>
        <v>0</v>
      </c>
      <c r="CM258" s="3321">
        <f t="shared" si="188"/>
        <v>0</v>
      </c>
      <c r="CN258" s="3321">
        <f t="shared" si="188"/>
        <v>0</v>
      </c>
      <c r="CO258" s="3321">
        <f t="shared" si="188"/>
        <v>0</v>
      </c>
      <c r="CP258" s="3321">
        <f t="shared" si="188"/>
        <v>0</v>
      </c>
      <c r="CQ258" s="3321">
        <f t="shared" si="188"/>
        <v>0</v>
      </c>
      <c r="CR258" s="3321">
        <f t="shared" si="187"/>
        <v>0</v>
      </c>
      <c r="CS258" s="3321"/>
      <c r="CT258" s="885">
        <v>0</v>
      </c>
      <c r="CU258" s="885">
        <v>0</v>
      </c>
      <c r="CV258" s="885">
        <v>0</v>
      </c>
      <c r="CW258" s="885">
        <v>0</v>
      </c>
      <c r="CX258" s="885">
        <v>0</v>
      </c>
      <c r="CY258" s="885">
        <v>0</v>
      </c>
      <c r="DB258" s="3321">
        <f t="shared" si="186"/>
        <v>0</v>
      </c>
      <c r="DC258" s="3321">
        <f t="shared" si="186"/>
        <v>0</v>
      </c>
      <c r="DD258" s="3321">
        <f t="shared" si="186"/>
        <v>0</v>
      </c>
      <c r="DE258" s="3321">
        <f t="shared" si="185"/>
        <v>0</v>
      </c>
      <c r="DF258" s="3321">
        <f t="shared" si="185"/>
        <v>0</v>
      </c>
      <c r="DG258" s="3321">
        <f t="shared" si="185"/>
        <v>0</v>
      </c>
      <c r="DH258" s="3321"/>
      <c r="DI258" s="885">
        <v>0</v>
      </c>
      <c r="DJ258" s="885">
        <v>0</v>
      </c>
      <c r="DK258" s="885">
        <v>0</v>
      </c>
      <c r="DL258" s="885">
        <v>0</v>
      </c>
      <c r="DM258" s="885">
        <v>0</v>
      </c>
      <c r="DP258" s="3321">
        <f t="shared" si="189"/>
        <v>0</v>
      </c>
      <c r="DQ258" s="3321">
        <f t="shared" si="189"/>
        <v>0</v>
      </c>
      <c r="DR258" s="3321">
        <f t="shared" si="189"/>
        <v>0</v>
      </c>
      <c r="DS258" s="3321">
        <f t="shared" si="189"/>
        <v>0</v>
      </c>
      <c r="DT258" s="3321">
        <f t="shared" si="189"/>
        <v>0</v>
      </c>
    </row>
    <row r="259" spans="1:124" ht="12.75" hidden="1" customHeight="1">
      <c r="A259" s="1165"/>
      <c r="B259" s="1581"/>
      <c r="C259" s="1576"/>
      <c r="D259" s="3421"/>
      <c r="E259" s="1423">
        <v>0</v>
      </c>
      <c r="F259" s="1468">
        <v>0</v>
      </c>
      <c r="G259" s="1357">
        <v>0</v>
      </c>
      <c r="H259" s="1357">
        <v>0</v>
      </c>
      <c r="I259" s="1357">
        <v>0</v>
      </c>
      <c r="J259" s="1357">
        <v>0</v>
      </c>
      <c r="K259" s="1357">
        <v>0</v>
      </c>
      <c r="L259" s="1374">
        <f t="shared" si="163"/>
        <v>0</v>
      </c>
      <c r="M259" s="1444"/>
      <c r="N259" s="1440"/>
      <c r="O259" s="1440"/>
      <c r="P259" s="1440"/>
      <c r="Q259" s="1440"/>
      <c r="R259" s="1440"/>
      <c r="S259" s="1440"/>
      <c r="T259" s="1440">
        <f t="shared" si="164"/>
        <v>0</v>
      </c>
      <c r="U259" s="1951">
        <f t="shared" si="196"/>
        <v>0</v>
      </c>
      <c r="V259" s="891">
        <f t="shared" si="196"/>
        <v>0</v>
      </c>
      <c r="W259" s="891">
        <f t="shared" si="196"/>
        <v>0</v>
      </c>
      <c r="X259" s="891">
        <f t="shared" si="196"/>
        <v>0</v>
      </c>
      <c r="Y259" s="891">
        <f t="shared" si="196"/>
        <v>0</v>
      </c>
      <c r="Z259" s="891">
        <f t="shared" si="196"/>
        <v>0</v>
      </c>
      <c r="AA259" s="891">
        <f t="shared" si="196"/>
        <v>0</v>
      </c>
      <c r="AB259" s="1726">
        <f t="shared" si="165"/>
        <v>0</v>
      </c>
      <c r="AC259" s="1341"/>
      <c r="AD259" s="3354"/>
      <c r="AE259" s="1720">
        <v>0</v>
      </c>
      <c r="AF259" s="3422">
        <v>0</v>
      </c>
      <c r="AG259" s="1720">
        <v>0</v>
      </c>
      <c r="AH259" s="1720">
        <v>0</v>
      </c>
      <c r="AI259" s="1720">
        <v>0</v>
      </c>
      <c r="AJ259" s="1720">
        <v>0</v>
      </c>
      <c r="AK259" s="1720">
        <f t="shared" si="166"/>
        <v>0</v>
      </c>
      <c r="AL259" s="1001"/>
      <c r="AM259" s="1402"/>
      <c r="AN259" s="1001"/>
      <c r="AO259" s="1001"/>
      <c r="AP259" s="1001"/>
      <c r="AQ259" s="1402"/>
      <c r="AR259" s="1345">
        <f t="shared" si="167"/>
        <v>0</v>
      </c>
      <c r="AS259" s="3393">
        <f t="shared" si="197"/>
        <v>0</v>
      </c>
      <c r="AT259" s="2275">
        <f t="shared" si="197"/>
        <v>0</v>
      </c>
      <c r="AU259" s="1725">
        <f t="shared" si="197"/>
        <v>0</v>
      </c>
      <c r="AV259" s="1725">
        <f t="shared" si="197"/>
        <v>0</v>
      </c>
      <c r="AW259" s="1725">
        <f t="shared" si="197"/>
        <v>0</v>
      </c>
      <c r="AX259" s="1725">
        <f t="shared" si="197"/>
        <v>0</v>
      </c>
      <c r="AY259" s="1725">
        <f t="shared" si="168"/>
        <v>0</v>
      </c>
      <c r="AZ259" s="3113">
        <f t="shared" si="169"/>
        <v>0</v>
      </c>
      <c r="BA259" s="3327"/>
      <c r="BB259" s="1374">
        <v>0</v>
      </c>
      <c r="BC259" s="1374">
        <v>0</v>
      </c>
      <c r="BD259" s="1374">
        <v>0</v>
      </c>
      <c r="BE259" s="1374">
        <v>0</v>
      </c>
      <c r="BF259" s="1374">
        <v>0</v>
      </c>
      <c r="BG259" s="1374">
        <f t="shared" si="170"/>
        <v>0</v>
      </c>
      <c r="BH259" s="889"/>
      <c r="BI259" s="889"/>
      <c r="BJ259" s="889"/>
      <c r="BK259" s="889"/>
      <c r="BL259" s="1405"/>
      <c r="BM259" s="1405">
        <f t="shared" si="171"/>
        <v>0</v>
      </c>
      <c r="BN259" s="1468">
        <f t="shared" si="198"/>
        <v>0</v>
      </c>
      <c r="BO259" s="1468">
        <f t="shared" si="198"/>
        <v>0</v>
      </c>
      <c r="BP259" s="1432">
        <f t="shared" si="198"/>
        <v>0</v>
      </c>
      <c r="BQ259" s="1432">
        <f t="shared" si="198"/>
        <v>0</v>
      </c>
      <c r="BR259" s="1432">
        <f t="shared" si="198"/>
        <v>0</v>
      </c>
      <c r="BS259" s="1474">
        <f t="shared" si="172"/>
        <v>0</v>
      </c>
      <c r="BT259" s="889"/>
      <c r="BU259" s="889"/>
      <c r="CD259" s="3319">
        <v>0</v>
      </c>
      <c r="CE259" s="3319">
        <v>0</v>
      </c>
      <c r="CF259" s="3319">
        <v>0</v>
      </c>
      <c r="CG259" s="3319">
        <v>0</v>
      </c>
      <c r="CH259" s="3319">
        <v>0</v>
      </c>
      <c r="CI259" s="3319">
        <v>0</v>
      </c>
      <c r="CJ259" s="3319">
        <v>0</v>
      </c>
      <c r="CK259" s="3320"/>
      <c r="CL259" s="3321">
        <f t="shared" si="188"/>
        <v>0</v>
      </c>
      <c r="CM259" s="3321">
        <f t="shared" si="188"/>
        <v>0</v>
      </c>
      <c r="CN259" s="3321">
        <f t="shared" si="188"/>
        <v>0</v>
      </c>
      <c r="CO259" s="3321">
        <f t="shared" si="188"/>
        <v>0</v>
      </c>
      <c r="CP259" s="3321">
        <f t="shared" si="188"/>
        <v>0</v>
      </c>
      <c r="CQ259" s="3321">
        <f t="shared" si="188"/>
        <v>0</v>
      </c>
      <c r="CR259" s="3321">
        <f t="shared" si="187"/>
        <v>0</v>
      </c>
      <c r="CS259" s="3321"/>
      <c r="CT259" s="885">
        <v>0</v>
      </c>
      <c r="CU259" s="885">
        <v>0</v>
      </c>
      <c r="CV259" s="885">
        <v>0</v>
      </c>
      <c r="CW259" s="885">
        <v>0</v>
      </c>
      <c r="CX259" s="885">
        <v>0</v>
      </c>
      <c r="CY259" s="885">
        <v>0</v>
      </c>
      <c r="DB259" s="3321">
        <f t="shared" si="186"/>
        <v>0</v>
      </c>
      <c r="DC259" s="3321">
        <f t="shared" si="186"/>
        <v>0</v>
      </c>
      <c r="DD259" s="3321">
        <f t="shared" si="186"/>
        <v>0</v>
      </c>
      <c r="DE259" s="3321">
        <f t="shared" si="185"/>
        <v>0</v>
      </c>
      <c r="DF259" s="3321">
        <f t="shared" si="185"/>
        <v>0</v>
      </c>
      <c r="DG259" s="3321">
        <f t="shared" si="185"/>
        <v>0</v>
      </c>
      <c r="DH259" s="3321"/>
      <c r="DI259" s="885">
        <v>0</v>
      </c>
      <c r="DJ259" s="885">
        <v>0</v>
      </c>
      <c r="DK259" s="885">
        <v>0</v>
      </c>
      <c r="DL259" s="885">
        <v>0</v>
      </c>
      <c r="DM259" s="885">
        <v>0</v>
      </c>
      <c r="DP259" s="3321">
        <f t="shared" si="189"/>
        <v>0</v>
      </c>
      <c r="DQ259" s="3321">
        <f t="shared" si="189"/>
        <v>0</v>
      </c>
      <c r="DR259" s="3321">
        <f t="shared" si="189"/>
        <v>0</v>
      </c>
      <c r="DS259" s="3321">
        <f t="shared" si="189"/>
        <v>0</v>
      </c>
      <c r="DT259" s="3321">
        <f t="shared" si="189"/>
        <v>0</v>
      </c>
    </row>
    <row r="260" spans="1:124" ht="12.75" hidden="1" customHeight="1">
      <c r="A260" s="1165"/>
      <c r="B260" s="1581"/>
      <c r="C260" s="1576"/>
      <c r="D260" s="3421"/>
      <c r="E260" s="1423">
        <v>0</v>
      </c>
      <c r="F260" s="1468">
        <v>0</v>
      </c>
      <c r="G260" s="1357">
        <v>0</v>
      </c>
      <c r="H260" s="1357">
        <v>0</v>
      </c>
      <c r="I260" s="1357">
        <v>0</v>
      </c>
      <c r="J260" s="1357">
        <v>0</v>
      </c>
      <c r="K260" s="1357">
        <v>0</v>
      </c>
      <c r="L260" s="1374">
        <f t="shared" si="163"/>
        <v>0</v>
      </c>
      <c r="M260" s="1444"/>
      <c r="N260" s="1440"/>
      <c r="O260" s="1440"/>
      <c r="P260" s="1440"/>
      <c r="Q260" s="1440"/>
      <c r="R260" s="1440"/>
      <c r="S260" s="1440"/>
      <c r="T260" s="1440">
        <f t="shared" si="164"/>
        <v>0</v>
      </c>
      <c r="U260" s="1951">
        <f t="shared" si="196"/>
        <v>0</v>
      </c>
      <c r="V260" s="891">
        <f t="shared" si="196"/>
        <v>0</v>
      </c>
      <c r="W260" s="891">
        <f t="shared" si="196"/>
        <v>0</v>
      </c>
      <c r="X260" s="891">
        <f t="shared" si="196"/>
        <v>0</v>
      </c>
      <c r="Y260" s="891">
        <f t="shared" si="196"/>
        <v>0</v>
      </c>
      <c r="Z260" s="891">
        <f t="shared" si="196"/>
        <v>0</v>
      </c>
      <c r="AA260" s="891">
        <f t="shared" si="196"/>
        <v>0</v>
      </c>
      <c r="AB260" s="1726">
        <f t="shared" si="165"/>
        <v>0</v>
      </c>
      <c r="AC260" s="1341"/>
      <c r="AD260" s="3354"/>
      <c r="AE260" s="1720">
        <v>0</v>
      </c>
      <c r="AF260" s="3422">
        <v>0</v>
      </c>
      <c r="AG260" s="1720">
        <v>0</v>
      </c>
      <c r="AH260" s="1720">
        <v>0</v>
      </c>
      <c r="AI260" s="1720">
        <v>0</v>
      </c>
      <c r="AJ260" s="1720">
        <v>0</v>
      </c>
      <c r="AK260" s="1720">
        <f t="shared" si="166"/>
        <v>0</v>
      </c>
      <c r="AL260" s="1001"/>
      <c r="AM260" s="1402"/>
      <c r="AN260" s="1001"/>
      <c r="AO260" s="1001"/>
      <c r="AP260" s="1001"/>
      <c r="AQ260" s="1402"/>
      <c r="AR260" s="1345">
        <f t="shared" si="167"/>
        <v>0</v>
      </c>
      <c r="AS260" s="3393">
        <f t="shared" si="197"/>
        <v>0</v>
      </c>
      <c r="AT260" s="2275">
        <f t="shared" si="197"/>
        <v>0</v>
      </c>
      <c r="AU260" s="1725">
        <f t="shared" si="197"/>
        <v>0</v>
      </c>
      <c r="AV260" s="1725">
        <f t="shared" si="197"/>
        <v>0</v>
      </c>
      <c r="AW260" s="1725">
        <f t="shared" si="197"/>
        <v>0</v>
      </c>
      <c r="AX260" s="1725">
        <f t="shared" si="197"/>
        <v>0</v>
      </c>
      <c r="AY260" s="1725">
        <f t="shared" si="168"/>
        <v>0</v>
      </c>
      <c r="AZ260" s="3113">
        <f t="shared" si="169"/>
        <v>0</v>
      </c>
      <c r="BA260" s="3327"/>
      <c r="BB260" s="1374">
        <v>0</v>
      </c>
      <c r="BC260" s="1374">
        <v>0</v>
      </c>
      <c r="BD260" s="1374">
        <v>0</v>
      </c>
      <c r="BE260" s="1374">
        <v>0</v>
      </c>
      <c r="BF260" s="1374">
        <v>0</v>
      </c>
      <c r="BG260" s="1374">
        <f t="shared" si="170"/>
        <v>0</v>
      </c>
      <c r="BH260" s="889"/>
      <c r="BI260" s="889"/>
      <c r="BJ260" s="889"/>
      <c r="BK260" s="889"/>
      <c r="BL260" s="1405"/>
      <c r="BM260" s="1405">
        <f t="shared" si="171"/>
        <v>0</v>
      </c>
      <c r="BN260" s="1468">
        <f t="shared" si="198"/>
        <v>0</v>
      </c>
      <c r="BO260" s="1468">
        <f t="shared" si="198"/>
        <v>0</v>
      </c>
      <c r="BP260" s="1432">
        <f t="shared" si="198"/>
        <v>0</v>
      </c>
      <c r="BQ260" s="1432">
        <f t="shared" si="198"/>
        <v>0</v>
      </c>
      <c r="BR260" s="1432">
        <f t="shared" si="198"/>
        <v>0</v>
      </c>
      <c r="BS260" s="1474">
        <f t="shared" si="172"/>
        <v>0</v>
      </c>
      <c r="BT260" s="889"/>
      <c r="BU260" s="889"/>
      <c r="CD260" s="3319">
        <v>0</v>
      </c>
      <c r="CE260" s="3319">
        <v>0</v>
      </c>
      <c r="CF260" s="3319">
        <v>0</v>
      </c>
      <c r="CG260" s="3319">
        <v>0</v>
      </c>
      <c r="CH260" s="3319">
        <v>0</v>
      </c>
      <c r="CI260" s="3319">
        <v>0</v>
      </c>
      <c r="CJ260" s="3319">
        <v>0</v>
      </c>
      <c r="CK260" s="3320"/>
      <c r="CL260" s="3321">
        <f t="shared" si="188"/>
        <v>0</v>
      </c>
      <c r="CM260" s="3321">
        <f t="shared" si="188"/>
        <v>0</v>
      </c>
      <c r="CN260" s="3321">
        <f t="shared" si="188"/>
        <v>0</v>
      </c>
      <c r="CO260" s="3321">
        <f t="shared" si="188"/>
        <v>0</v>
      </c>
      <c r="CP260" s="3321">
        <f t="shared" si="188"/>
        <v>0</v>
      </c>
      <c r="CQ260" s="3321">
        <f t="shared" si="188"/>
        <v>0</v>
      </c>
      <c r="CR260" s="3321">
        <f t="shared" si="187"/>
        <v>0</v>
      </c>
      <c r="CS260" s="3321"/>
      <c r="CT260" s="885">
        <v>0</v>
      </c>
      <c r="CU260" s="885">
        <v>0</v>
      </c>
      <c r="CV260" s="885">
        <v>0</v>
      </c>
      <c r="CW260" s="885">
        <v>0</v>
      </c>
      <c r="CX260" s="885">
        <v>0</v>
      </c>
      <c r="CY260" s="885">
        <v>0</v>
      </c>
      <c r="DB260" s="3321">
        <f t="shared" si="186"/>
        <v>0</v>
      </c>
      <c r="DC260" s="3321">
        <f t="shared" si="186"/>
        <v>0</v>
      </c>
      <c r="DD260" s="3321">
        <f t="shared" si="186"/>
        <v>0</v>
      </c>
      <c r="DE260" s="3321">
        <f t="shared" si="185"/>
        <v>0</v>
      </c>
      <c r="DF260" s="3321">
        <f t="shared" si="185"/>
        <v>0</v>
      </c>
      <c r="DG260" s="3321">
        <f t="shared" si="185"/>
        <v>0</v>
      </c>
      <c r="DH260" s="3321"/>
      <c r="DI260" s="885">
        <v>0</v>
      </c>
      <c r="DJ260" s="885">
        <v>0</v>
      </c>
      <c r="DK260" s="885">
        <v>0</v>
      </c>
      <c r="DL260" s="885">
        <v>0</v>
      </c>
      <c r="DM260" s="885">
        <v>0</v>
      </c>
      <c r="DP260" s="3321">
        <f t="shared" si="189"/>
        <v>0</v>
      </c>
      <c r="DQ260" s="3321">
        <f t="shared" si="189"/>
        <v>0</v>
      </c>
      <c r="DR260" s="3321">
        <f t="shared" si="189"/>
        <v>0</v>
      </c>
      <c r="DS260" s="3321">
        <f t="shared" si="189"/>
        <v>0</v>
      </c>
      <c r="DT260" s="3321">
        <f t="shared" si="189"/>
        <v>0</v>
      </c>
    </row>
    <row r="261" spans="1:124" ht="12.75" hidden="1" customHeight="1">
      <c r="A261" s="911">
        <v>19</v>
      </c>
      <c r="B261" s="1431"/>
      <c r="C261" s="1368" t="s">
        <v>748</v>
      </c>
      <c r="D261" s="3421"/>
      <c r="E261" s="1423">
        <v>0</v>
      </c>
      <c r="F261" s="1366">
        <v>0</v>
      </c>
      <c r="G261" s="1366">
        <v>0</v>
      </c>
      <c r="H261" s="1366">
        <v>0</v>
      </c>
      <c r="I261" s="1366">
        <v>0</v>
      </c>
      <c r="J261" s="1366">
        <v>0</v>
      </c>
      <c r="K261" s="1366">
        <v>0</v>
      </c>
      <c r="L261" s="1443">
        <f t="shared" si="163"/>
        <v>0</v>
      </c>
      <c r="M261" s="1444"/>
      <c r="N261" s="1440"/>
      <c r="O261" s="1440"/>
      <c r="P261" s="1440"/>
      <c r="Q261" s="1440"/>
      <c r="R261" s="1440"/>
      <c r="S261" s="1440"/>
      <c r="T261" s="1440">
        <f t="shared" si="164"/>
        <v>0</v>
      </c>
      <c r="U261" s="1951">
        <f t="shared" si="196"/>
        <v>0</v>
      </c>
      <c r="V261" s="891">
        <f t="shared" si="196"/>
        <v>0</v>
      </c>
      <c r="W261" s="891">
        <f t="shared" si="196"/>
        <v>0</v>
      </c>
      <c r="X261" s="891">
        <f t="shared" si="196"/>
        <v>0</v>
      </c>
      <c r="Y261" s="891">
        <f t="shared" si="196"/>
        <v>0</v>
      </c>
      <c r="Z261" s="891">
        <f t="shared" si="196"/>
        <v>0</v>
      </c>
      <c r="AA261" s="891">
        <f t="shared" si="196"/>
        <v>0</v>
      </c>
      <c r="AB261" s="1726">
        <f t="shared" si="165"/>
        <v>0</v>
      </c>
      <c r="AC261" s="1341"/>
      <c r="AD261" s="3354"/>
      <c r="AE261" s="1720">
        <v>0</v>
      </c>
      <c r="AF261" s="1720">
        <v>0</v>
      </c>
      <c r="AG261" s="1720">
        <v>0</v>
      </c>
      <c r="AH261" s="1720">
        <v>0</v>
      </c>
      <c r="AI261" s="1720">
        <v>0</v>
      </c>
      <c r="AJ261" s="1720">
        <v>0</v>
      </c>
      <c r="AK261" s="1720">
        <f t="shared" si="166"/>
        <v>0</v>
      </c>
      <c r="AL261" s="1001"/>
      <c r="AM261" s="1402"/>
      <c r="AN261" s="1001"/>
      <c r="AO261" s="1001"/>
      <c r="AP261" s="1001"/>
      <c r="AQ261" s="1402"/>
      <c r="AR261" s="1345">
        <f t="shared" si="167"/>
        <v>0</v>
      </c>
      <c r="AS261" s="3393">
        <f t="shared" si="197"/>
        <v>0</v>
      </c>
      <c r="AT261" s="2275">
        <f t="shared" si="197"/>
        <v>0</v>
      </c>
      <c r="AU261" s="1725">
        <f t="shared" si="197"/>
        <v>0</v>
      </c>
      <c r="AV261" s="1725">
        <f t="shared" si="197"/>
        <v>0</v>
      </c>
      <c r="AW261" s="1725">
        <f t="shared" si="197"/>
        <v>0</v>
      </c>
      <c r="AX261" s="1725">
        <f t="shared" si="197"/>
        <v>0</v>
      </c>
      <c r="AY261" s="1725">
        <f t="shared" si="168"/>
        <v>0</v>
      </c>
      <c r="AZ261" s="3113">
        <f t="shared" si="169"/>
        <v>0</v>
      </c>
      <c r="BA261" s="3327"/>
      <c r="BB261" s="1374">
        <v>0</v>
      </c>
      <c r="BC261" s="1374">
        <v>0</v>
      </c>
      <c r="BD261" s="1374">
        <v>0</v>
      </c>
      <c r="BE261" s="1374">
        <v>0</v>
      </c>
      <c r="BF261" s="1374">
        <v>0</v>
      </c>
      <c r="BG261" s="1374">
        <f t="shared" si="170"/>
        <v>0</v>
      </c>
      <c r="BH261" s="889"/>
      <c r="BI261" s="889"/>
      <c r="BJ261" s="889"/>
      <c r="BK261" s="889"/>
      <c r="BL261" s="1405"/>
      <c r="BM261" s="1405">
        <f t="shared" si="171"/>
        <v>0</v>
      </c>
      <c r="BN261" s="1468">
        <f t="shared" si="198"/>
        <v>0</v>
      </c>
      <c r="BO261" s="1468">
        <f t="shared" si="198"/>
        <v>0</v>
      </c>
      <c r="BP261" s="1432">
        <f t="shared" si="198"/>
        <v>0</v>
      </c>
      <c r="BQ261" s="1432">
        <f t="shared" si="198"/>
        <v>0</v>
      </c>
      <c r="BR261" s="1432">
        <f t="shared" si="198"/>
        <v>0</v>
      </c>
      <c r="BS261" s="1474">
        <f t="shared" si="172"/>
        <v>0</v>
      </c>
      <c r="BT261" s="889"/>
      <c r="BU261" s="889"/>
      <c r="CD261" s="3319">
        <v>0</v>
      </c>
      <c r="CE261" s="3319">
        <v>0</v>
      </c>
      <c r="CF261" s="3319">
        <v>0</v>
      </c>
      <c r="CG261" s="3319">
        <v>0</v>
      </c>
      <c r="CH261" s="3319">
        <v>0</v>
      </c>
      <c r="CI261" s="3319">
        <v>0</v>
      </c>
      <c r="CJ261" s="3319">
        <v>0</v>
      </c>
      <c r="CK261" s="3320"/>
      <c r="CL261" s="3321">
        <f t="shared" si="188"/>
        <v>0</v>
      </c>
      <c r="CM261" s="3321">
        <f t="shared" si="188"/>
        <v>0</v>
      </c>
      <c r="CN261" s="3321">
        <f t="shared" si="188"/>
        <v>0</v>
      </c>
      <c r="CO261" s="3321">
        <f t="shared" si="188"/>
        <v>0</v>
      </c>
      <c r="CP261" s="3321">
        <f t="shared" si="188"/>
        <v>0</v>
      </c>
      <c r="CQ261" s="3321">
        <f t="shared" si="188"/>
        <v>0</v>
      </c>
      <c r="CR261" s="3321">
        <f t="shared" si="187"/>
        <v>0</v>
      </c>
      <c r="CS261" s="3321"/>
      <c r="CT261" s="885">
        <v>0</v>
      </c>
      <c r="CU261" s="885">
        <v>0</v>
      </c>
      <c r="CV261" s="885">
        <v>0</v>
      </c>
      <c r="CW261" s="885">
        <v>0</v>
      </c>
      <c r="CX261" s="885">
        <v>0</v>
      </c>
      <c r="CY261" s="885">
        <v>0</v>
      </c>
      <c r="DB261" s="3321">
        <f t="shared" si="186"/>
        <v>0</v>
      </c>
      <c r="DC261" s="3321">
        <f t="shared" si="186"/>
        <v>0</v>
      </c>
      <c r="DD261" s="3321">
        <f t="shared" si="186"/>
        <v>0</v>
      </c>
      <c r="DE261" s="3321">
        <f t="shared" si="185"/>
        <v>0</v>
      </c>
      <c r="DF261" s="3321">
        <f t="shared" si="185"/>
        <v>0</v>
      </c>
      <c r="DG261" s="3321">
        <f t="shared" si="185"/>
        <v>0</v>
      </c>
      <c r="DH261" s="3321"/>
      <c r="DI261" s="885">
        <v>0</v>
      </c>
      <c r="DJ261" s="885">
        <v>0</v>
      </c>
      <c r="DK261" s="885">
        <v>0</v>
      </c>
      <c r="DL261" s="885">
        <v>0</v>
      </c>
      <c r="DM261" s="885">
        <v>0</v>
      </c>
      <c r="DP261" s="3321">
        <f t="shared" si="189"/>
        <v>0</v>
      </c>
      <c r="DQ261" s="3321">
        <f t="shared" si="189"/>
        <v>0</v>
      </c>
      <c r="DR261" s="3321">
        <f t="shared" si="189"/>
        <v>0</v>
      </c>
      <c r="DS261" s="3321">
        <f t="shared" si="189"/>
        <v>0</v>
      </c>
      <c r="DT261" s="3321">
        <f t="shared" si="189"/>
        <v>0</v>
      </c>
    </row>
    <row r="262" spans="1:124" ht="24" hidden="1" customHeight="1">
      <c r="A262" s="1165"/>
      <c r="B262" s="1494"/>
      <c r="C262" s="1368" t="s">
        <v>747</v>
      </c>
      <c r="D262" s="3423"/>
      <c r="E262" s="1372">
        <v>0</v>
      </c>
      <c r="F262" s="1582">
        <v>0</v>
      </c>
      <c r="G262" s="1372">
        <v>0</v>
      </c>
      <c r="H262" s="1372">
        <v>0</v>
      </c>
      <c r="I262" s="1372">
        <v>0</v>
      </c>
      <c r="J262" s="1372">
        <v>0</v>
      </c>
      <c r="K262" s="1372">
        <v>0</v>
      </c>
      <c r="L262" s="1372">
        <f t="shared" si="163"/>
        <v>0</v>
      </c>
      <c r="M262" s="1496"/>
      <c r="N262" s="1496"/>
      <c r="O262" s="1496"/>
      <c r="P262" s="1496"/>
      <c r="Q262" s="1496"/>
      <c r="R262" s="1496"/>
      <c r="S262" s="1444"/>
      <c r="T262" s="1444">
        <f t="shared" si="164"/>
        <v>0</v>
      </c>
      <c r="U262" s="1951">
        <f t="shared" si="196"/>
        <v>0</v>
      </c>
      <c r="V262" s="891">
        <f t="shared" si="196"/>
        <v>0</v>
      </c>
      <c r="W262" s="891">
        <f t="shared" si="196"/>
        <v>0</v>
      </c>
      <c r="X262" s="891">
        <f t="shared" si="196"/>
        <v>0</v>
      </c>
      <c r="Y262" s="891">
        <f t="shared" si="196"/>
        <v>0</v>
      </c>
      <c r="Z262" s="891">
        <f t="shared" si="196"/>
        <v>0</v>
      </c>
      <c r="AA262" s="891">
        <f t="shared" si="196"/>
        <v>0</v>
      </c>
      <c r="AB262" s="1726">
        <f t="shared" si="165"/>
        <v>0</v>
      </c>
      <c r="AC262" s="1341"/>
      <c r="AD262" s="3354"/>
      <c r="AE262" s="3389">
        <v>0</v>
      </c>
      <c r="AF262" s="3424">
        <v>0</v>
      </c>
      <c r="AG262" s="3389">
        <v>0</v>
      </c>
      <c r="AH262" s="1720">
        <v>0</v>
      </c>
      <c r="AI262" s="1720">
        <v>0</v>
      </c>
      <c r="AJ262" s="1720">
        <v>0</v>
      </c>
      <c r="AK262" s="1720">
        <f t="shared" si="166"/>
        <v>0</v>
      </c>
      <c r="AL262" s="1001"/>
      <c r="AM262" s="1402"/>
      <c r="AN262" s="1001"/>
      <c r="AO262" s="1001"/>
      <c r="AP262" s="1001"/>
      <c r="AQ262" s="1402"/>
      <c r="AR262" s="1345">
        <f t="shared" si="167"/>
        <v>0</v>
      </c>
      <c r="AS262" s="3393">
        <f t="shared" si="197"/>
        <v>0</v>
      </c>
      <c r="AT262" s="3424">
        <f t="shared" si="197"/>
        <v>0</v>
      </c>
      <c r="AU262" s="1725">
        <f t="shared" si="197"/>
        <v>0</v>
      </c>
      <c r="AV262" s="1725">
        <f t="shared" si="197"/>
        <v>0</v>
      </c>
      <c r="AW262" s="1725">
        <f t="shared" si="197"/>
        <v>0</v>
      </c>
      <c r="AX262" s="1725">
        <f t="shared" si="197"/>
        <v>0</v>
      </c>
      <c r="AY262" s="1725">
        <f t="shared" si="168"/>
        <v>0</v>
      </c>
      <c r="AZ262" s="3113">
        <f t="shared" si="169"/>
        <v>0</v>
      </c>
      <c r="BA262" s="3327"/>
      <c r="BB262" s="1372">
        <v>0</v>
      </c>
      <c r="BC262" s="1372">
        <v>0</v>
      </c>
      <c r="BD262" s="1372">
        <v>0</v>
      </c>
      <c r="BE262" s="1374">
        <v>0</v>
      </c>
      <c r="BF262" s="1374">
        <v>0</v>
      </c>
      <c r="BG262" s="1374">
        <f t="shared" si="170"/>
        <v>0</v>
      </c>
      <c r="BH262" s="889"/>
      <c r="BI262" s="889"/>
      <c r="BJ262" s="889"/>
      <c r="BK262" s="889"/>
      <c r="BL262" s="1405"/>
      <c r="BM262" s="1405">
        <f t="shared" si="171"/>
        <v>0</v>
      </c>
      <c r="BN262" s="1582">
        <f t="shared" si="198"/>
        <v>0</v>
      </c>
      <c r="BO262" s="1582">
        <f t="shared" si="198"/>
        <v>0</v>
      </c>
      <c r="BP262" s="1432">
        <f t="shared" si="198"/>
        <v>0</v>
      </c>
      <c r="BQ262" s="1432">
        <f t="shared" si="198"/>
        <v>0</v>
      </c>
      <c r="BR262" s="1432">
        <f t="shared" si="198"/>
        <v>0</v>
      </c>
      <c r="BS262" s="1474">
        <f t="shared" si="172"/>
        <v>0</v>
      </c>
      <c r="BT262" s="889"/>
      <c r="BU262" s="889"/>
      <c r="CD262" s="3319">
        <v>0</v>
      </c>
      <c r="CE262" s="3319">
        <v>0</v>
      </c>
      <c r="CF262" s="3319">
        <v>0</v>
      </c>
      <c r="CG262" s="3319">
        <v>0</v>
      </c>
      <c r="CH262" s="3319">
        <v>0</v>
      </c>
      <c r="CI262" s="3319">
        <v>0</v>
      </c>
      <c r="CJ262" s="3319">
        <v>0</v>
      </c>
      <c r="CK262" s="3320"/>
      <c r="CL262" s="3321">
        <f t="shared" si="188"/>
        <v>0</v>
      </c>
      <c r="CM262" s="3321">
        <f t="shared" si="188"/>
        <v>0</v>
      </c>
      <c r="CN262" s="3321">
        <f t="shared" si="188"/>
        <v>0</v>
      </c>
      <c r="CO262" s="3321">
        <f t="shared" si="188"/>
        <v>0</v>
      </c>
      <c r="CP262" s="3321">
        <f t="shared" si="188"/>
        <v>0</v>
      </c>
      <c r="CQ262" s="3321">
        <f t="shared" si="188"/>
        <v>0</v>
      </c>
      <c r="CR262" s="3321">
        <f t="shared" si="187"/>
        <v>0</v>
      </c>
      <c r="CS262" s="3321"/>
      <c r="CT262" s="885">
        <v>0</v>
      </c>
      <c r="CU262" s="885">
        <v>0</v>
      </c>
      <c r="CV262" s="885">
        <v>0</v>
      </c>
      <c r="CW262" s="885">
        <v>0</v>
      </c>
      <c r="CX262" s="885">
        <v>0</v>
      </c>
      <c r="CY262" s="885">
        <v>0</v>
      </c>
      <c r="DB262" s="3321">
        <f t="shared" si="186"/>
        <v>0</v>
      </c>
      <c r="DC262" s="3321">
        <f t="shared" si="186"/>
        <v>0</v>
      </c>
      <c r="DD262" s="3321">
        <f t="shared" si="186"/>
        <v>0</v>
      </c>
      <c r="DE262" s="3321">
        <f t="shared" si="185"/>
        <v>0</v>
      </c>
      <c r="DF262" s="3321">
        <f t="shared" si="185"/>
        <v>0</v>
      </c>
      <c r="DG262" s="3321">
        <f t="shared" si="185"/>
        <v>0</v>
      </c>
      <c r="DH262" s="3321"/>
      <c r="DI262" s="885">
        <v>0</v>
      </c>
      <c r="DJ262" s="885">
        <v>0</v>
      </c>
      <c r="DK262" s="885">
        <v>0</v>
      </c>
      <c r="DL262" s="885">
        <v>0</v>
      </c>
      <c r="DM262" s="885">
        <v>0</v>
      </c>
      <c r="DP262" s="3321">
        <f t="shared" si="189"/>
        <v>0</v>
      </c>
      <c r="DQ262" s="3321">
        <f t="shared" si="189"/>
        <v>0</v>
      </c>
      <c r="DR262" s="3321">
        <f t="shared" si="189"/>
        <v>0</v>
      </c>
      <c r="DS262" s="3321">
        <f t="shared" si="189"/>
        <v>0</v>
      </c>
      <c r="DT262" s="3321">
        <f t="shared" si="189"/>
        <v>0</v>
      </c>
    </row>
    <row r="263" spans="1:124" ht="21.75" customHeight="1">
      <c r="A263" s="1165" t="s">
        <v>759</v>
      </c>
      <c r="B263" s="3374" t="s">
        <v>551</v>
      </c>
      <c r="C263" s="3375" t="s">
        <v>523</v>
      </c>
      <c r="D263" s="3349"/>
      <c r="E263" s="1925">
        <v>7.359</v>
      </c>
      <c r="F263" s="1925">
        <v>0</v>
      </c>
      <c r="G263" s="1925">
        <v>171842.6</v>
      </c>
      <c r="H263" s="1925">
        <v>0</v>
      </c>
      <c r="I263" s="1925">
        <v>0</v>
      </c>
      <c r="J263" s="1925">
        <v>5297.5</v>
      </c>
      <c r="K263" s="1925">
        <v>127140</v>
      </c>
      <c r="L263" s="1925">
        <f t="shared" si="163"/>
        <v>304280.09999999998</v>
      </c>
      <c r="M263" s="1926">
        <f t="shared" ref="M263:S263" si="199">SUM(M264:M283)</f>
        <v>0</v>
      </c>
      <c r="N263" s="1926">
        <f t="shared" si="199"/>
        <v>0</v>
      </c>
      <c r="O263" s="1926">
        <f t="shared" si="199"/>
        <v>-1484.8</v>
      </c>
      <c r="P263" s="1926">
        <f t="shared" si="199"/>
        <v>0</v>
      </c>
      <c r="Q263" s="1926">
        <f t="shared" si="199"/>
        <v>0</v>
      </c>
      <c r="R263" s="1926">
        <f t="shared" si="199"/>
        <v>0</v>
      </c>
      <c r="S263" s="1926">
        <f t="shared" si="199"/>
        <v>0</v>
      </c>
      <c r="T263" s="1926">
        <f t="shared" si="164"/>
        <v>-1484.8</v>
      </c>
      <c r="U263" s="2899">
        <f t="shared" ref="U263:AA263" si="200">SUM(U264:U283)</f>
        <v>7.359</v>
      </c>
      <c r="V263" s="1917">
        <f t="shared" si="200"/>
        <v>0</v>
      </c>
      <c r="W263" s="1917">
        <f t="shared" si="200"/>
        <v>170357.80000000002</v>
      </c>
      <c r="X263" s="1917">
        <f t="shared" si="200"/>
        <v>0</v>
      </c>
      <c r="Y263" s="1917">
        <f>SUM(Y264:Y283)</f>
        <v>0</v>
      </c>
      <c r="Z263" s="1917">
        <f t="shared" si="200"/>
        <v>5297.5</v>
      </c>
      <c r="AA263" s="1917">
        <f t="shared" si="200"/>
        <v>127140</v>
      </c>
      <c r="AB263" s="1925">
        <f t="shared" si="165"/>
        <v>302795.30000000005</v>
      </c>
      <c r="AC263" s="3330"/>
      <c r="AD263" s="1917"/>
      <c r="AE263" s="1925">
        <v>13.204000000000001</v>
      </c>
      <c r="AF263" s="1925">
        <v>0</v>
      </c>
      <c r="AG263" s="1925">
        <v>86000</v>
      </c>
      <c r="AH263" s="1925">
        <v>0</v>
      </c>
      <c r="AI263" s="1925">
        <v>16500</v>
      </c>
      <c r="AJ263" s="1925">
        <v>396000</v>
      </c>
      <c r="AK263" s="1925">
        <f t="shared" si="166"/>
        <v>498500</v>
      </c>
      <c r="AL263" s="1917">
        <f t="shared" ref="AL263:AQ263" si="201">SUM(AL264:AL283)</f>
        <v>0</v>
      </c>
      <c r="AM263" s="1917">
        <f t="shared" si="201"/>
        <v>0</v>
      </c>
      <c r="AN263" s="1917">
        <f t="shared" si="201"/>
        <v>0</v>
      </c>
      <c r="AO263" s="1917">
        <f t="shared" si="201"/>
        <v>0</v>
      </c>
      <c r="AP263" s="1917">
        <f t="shared" si="201"/>
        <v>0</v>
      </c>
      <c r="AQ263" s="1917">
        <f t="shared" si="201"/>
        <v>0</v>
      </c>
      <c r="AR263" s="1917">
        <f t="shared" si="167"/>
        <v>0</v>
      </c>
      <c r="AS263" s="3376">
        <f t="shared" ref="AS263:AX263" si="202">SUM(AS264:AS283)</f>
        <v>13.204000000000001</v>
      </c>
      <c r="AT263" s="1925">
        <f t="shared" si="202"/>
        <v>0</v>
      </c>
      <c r="AU263" s="1925">
        <f t="shared" si="202"/>
        <v>86000</v>
      </c>
      <c r="AV263" s="1925">
        <f t="shared" si="202"/>
        <v>0</v>
      </c>
      <c r="AW263" s="1925">
        <f>SUM(AW264:AW283)</f>
        <v>16500</v>
      </c>
      <c r="AX263" s="1925">
        <f t="shared" si="202"/>
        <v>396000</v>
      </c>
      <c r="AY263" s="1925">
        <f t="shared" si="168"/>
        <v>498500</v>
      </c>
      <c r="AZ263" s="3317">
        <f t="shared" si="169"/>
        <v>0</v>
      </c>
      <c r="BA263" s="3318"/>
      <c r="BB263" s="1925">
        <v>0</v>
      </c>
      <c r="BC263" s="1925">
        <v>0</v>
      </c>
      <c r="BD263" s="1925">
        <v>0</v>
      </c>
      <c r="BE263" s="1925">
        <v>0</v>
      </c>
      <c r="BF263" s="1925">
        <v>0</v>
      </c>
      <c r="BG263" s="1925">
        <f t="shared" si="170"/>
        <v>0</v>
      </c>
      <c r="BH263" s="923">
        <f>SUM(BH264:BH283)</f>
        <v>0</v>
      </c>
      <c r="BI263" s="923">
        <f>SUM(BI264:BI283)</f>
        <v>0</v>
      </c>
      <c r="BJ263" s="923">
        <f>SUM(BJ264:BJ283)</f>
        <v>0</v>
      </c>
      <c r="BK263" s="923">
        <f>SUM(BK264:BK283)</f>
        <v>0</v>
      </c>
      <c r="BL263" s="923">
        <f>SUM(BL264:BL283)</f>
        <v>0</v>
      </c>
      <c r="BM263" s="923">
        <f t="shared" si="171"/>
        <v>0</v>
      </c>
      <c r="BN263" s="908">
        <f>SUM(BN264:BN283)</f>
        <v>0</v>
      </c>
      <c r="BO263" s="908">
        <f>SUM(BO264:BO283)</f>
        <v>0</v>
      </c>
      <c r="BP263" s="908">
        <f>SUM(BP264:BP283)</f>
        <v>0</v>
      </c>
      <c r="BQ263" s="908">
        <f>SUM(BQ264:BQ283)</f>
        <v>0</v>
      </c>
      <c r="BR263" s="908">
        <f>SUM(BR264:BR283)</f>
        <v>0</v>
      </c>
      <c r="BS263" s="908">
        <f t="shared" si="172"/>
        <v>0</v>
      </c>
      <c r="BT263" s="923"/>
      <c r="BU263" s="923"/>
      <c r="CD263" s="3319">
        <v>15.565000000000001</v>
      </c>
      <c r="CE263" s="3319">
        <v>0</v>
      </c>
      <c r="CF263" s="3319">
        <v>101464</v>
      </c>
      <c r="CG263" s="3319">
        <v>0</v>
      </c>
      <c r="CH263" s="3319">
        <v>254858.19999999998</v>
      </c>
      <c r="CI263" s="3319">
        <v>6914.4333333333325</v>
      </c>
      <c r="CJ263" s="3319">
        <v>108800</v>
      </c>
      <c r="CK263" s="3320"/>
      <c r="CL263" s="3321">
        <f t="shared" si="188"/>
        <v>8.2060000000000013</v>
      </c>
      <c r="CM263" s="3321">
        <f t="shared" si="188"/>
        <v>0</v>
      </c>
      <c r="CN263" s="3321">
        <f t="shared" si="188"/>
        <v>-68893.800000000017</v>
      </c>
      <c r="CO263" s="3321">
        <f t="shared" si="188"/>
        <v>0</v>
      </c>
      <c r="CP263" s="3321">
        <f t="shared" si="188"/>
        <v>254858.19999999998</v>
      </c>
      <c r="CQ263" s="3321">
        <f t="shared" si="188"/>
        <v>1616.9333333333325</v>
      </c>
      <c r="CR263" s="3321">
        <f t="shared" si="187"/>
        <v>-18340</v>
      </c>
      <c r="CS263" s="3321"/>
      <c r="CT263" s="885">
        <v>7.359</v>
      </c>
      <c r="CU263" s="885">
        <v>0</v>
      </c>
      <c r="CV263" s="885">
        <v>171842.6</v>
      </c>
      <c r="CW263" s="885">
        <v>0</v>
      </c>
      <c r="CX263" s="885">
        <v>5297.5</v>
      </c>
      <c r="CY263" s="885">
        <v>127140</v>
      </c>
      <c r="DB263" s="3321">
        <f t="shared" si="186"/>
        <v>-5.8450000000000006</v>
      </c>
      <c r="DC263" s="3321">
        <f t="shared" si="186"/>
        <v>0</v>
      </c>
      <c r="DD263" s="3321">
        <f t="shared" si="186"/>
        <v>85842.6</v>
      </c>
      <c r="DE263" s="3321">
        <f t="shared" si="185"/>
        <v>0</v>
      </c>
      <c r="DF263" s="3321">
        <f t="shared" si="185"/>
        <v>-11202.5</v>
      </c>
      <c r="DG263" s="3321">
        <f t="shared" si="185"/>
        <v>-268860</v>
      </c>
      <c r="DH263" s="3321"/>
      <c r="DI263" s="885">
        <v>13.204000000000001</v>
      </c>
      <c r="DJ263" s="885">
        <v>0</v>
      </c>
      <c r="DK263" s="885">
        <v>66000</v>
      </c>
      <c r="DL263" s="885">
        <v>16500</v>
      </c>
      <c r="DM263" s="885">
        <v>396000</v>
      </c>
      <c r="DP263" s="3321">
        <f t="shared" si="189"/>
        <v>13.204000000000001</v>
      </c>
      <c r="DQ263" s="3321">
        <f t="shared" si="189"/>
        <v>0</v>
      </c>
      <c r="DR263" s="3321">
        <f t="shared" si="189"/>
        <v>66000</v>
      </c>
      <c r="DS263" s="3321">
        <f t="shared" si="189"/>
        <v>16500</v>
      </c>
      <c r="DT263" s="3321">
        <f t="shared" si="189"/>
        <v>396000</v>
      </c>
    </row>
    <row r="264" spans="1:124" ht="16.5" hidden="1" customHeight="1">
      <c r="A264" s="1165"/>
      <c r="B264" s="1585"/>
      <c r="C264" s="1586" t="s">
        <v>823</v>
      </c>
      <c r="D264" s="3379"/>
      <c r="E264" s="1422">
        <v>0</v>
      </c>
      <c r="F264" s="1422"/>
      <c r="G264" s="1422">
        <v>0</v>
      </c>
      <c r="H264" s="1422">
        <v>0</v>
      </c>
      <c r="I264" s="1422">
        <v>0</v>
      </c>
      <c r="J264" s="1422">
        <v>0</v>
      </c>
      <c r="K264" s="1422">
        <v>0</v>
      </c>
      <c r="L264" s="1422">
        <f t="shared" si="163"/>
        <v>0</v>
      </c>
      <c r="M264" s="1640"/>
      <c r="N264" s="1640"/>
      <c r="O264" s="1640"/>
      <c r="P264" s="1640"/>
      <c r="Q264" s="1640"/>
      <c r="R264" s="1640"/>
      <c r="S264" s="1946"/>
      <c r="T264" s="1946">
        <f t="shared" si="164"/>
        <v>0</v>
      </c>
      <c r="U264" s="1951">
        <f>E264+M264</f>
        <v>0</v>
      </c>
      <c r="V264" s="891"/>
      <c r="W264" s="891">
        <f t="shared" ref="W264:AA283" si="203">G264+O264</f>
        <v>0</v>
      </c>
      <c r="X264" s="891">
        <f t="shared" si="203"/>
        <v>0</v>
      </c>
      <c r="Y264" s="891">
        <f t="shared" si="203"/>
        <v>0</v>
      </c>
      <c r="Z264" s="1341">
        <f t="shared" si="203"/>
        <v>0</v>
      </c>
      <c r="AA264" s="1341">
        <f t="shared" si="203"/>
        <v>0</v>
      </c>
      <c r="AB264" s="1728">
        <f t="shared" si="165"/>
        <v>0</v>
      </c>
      <c r="AC264" s="1341"/>
      <c r="AD264" s="3357"/>
      <c r="AE264" s="1728">
        <v>0</v>
      </c>
      <c r="AF264" s="1728">
        <v>0</v>
      </c>
      <c r="AG264" s="1728">
        <v>0</v>
      </c>
      <c r="AH264" s="1724">
        <v>0</v>
      </c>
      <c r="AI264" s="1724">
        <v>0</v>
      </c>
      <c r="AJ264" s="1724">
        <v>0</v>
      </c>
      <c r="AK264" s="1724">
        <f t="shared" si="166"/>
        <v>0</v>
      </c>
      <c r="AL264" s="1344"/>
      <c r="AM264" s="1345"/>
      <c r="AN264" s="1344"/>
      <c r="AO264" s="1344"/>
      <c r="AP264" s="1344"/>
      <c r="AQ264" s="1345"/>
      <c r="AR264" s="1345">
        <f t="shared" si="167"/>
        <v>0</v>
      </c>
      <c r="AS264" s="3359">
        <f t="shared" ref="AS264:AX283" si="204">AE264+AL264</f>
        <v>0</v>
      </c>
      <c r="AT264" s="1728">
        <f t="shared" si="204"/>
        <v>0</v>
      </c>
      <c r="AU264" s="1728">
        <f t="shared" si="204"/>
        <v>0</v>
      </c>
      <c r="AV264" s="1728">
        <f t="shared" si="204"/>
        <v>0</v>
      </c>
      <c r="AW264" s="1728">
        <f t="shared" si="204"/>
        <v>0</v>
      </c>
      <c r="AX264" s="1728">
        <f t="shared" si="204"/>
        <v>0</v>
      </c>
      <c r="AY264" s="1728">
        <f t="shared" si="168"/>
        <v>0</v>
      </c>
      <c r="AZ264" s="3331">
        <f t="shared" si="169"/>
        <v>0</v>
      </c>
      <c r="BA264" s="3332"/>
      <c r="BB264" s="1422">
        <v>0</v>
      </c>
      <c r="BC264" s="1422">
        <v>0</v>
      </c>
      <c r="BD264" s="1422">
        <v>0</v>
      </c>
      <c r="BE264" s="1525">
        <v>0</v>
      </c>
      <c r="BF264" s="1525">
        <v>0</v>
      </c>
      <c r="BG264" s="1525">
        <f t="shared" si="170"/>
        <v>0</v>
      </c>
      <c r="BH264" s="1341"/>
      <c r="BI264" s="1341"/>
      <c r="BJ264" s="1341"/>
      <c r="BK264" s="1341"/>
      <c r="BL264" s="3099"/>
      <c r="BM264" s="3099">
        <f t="shared" si="171"/>
        <v>0</v>
      </c>
      <c r="BN264" s="1422">
        <f t="shared" ref="BN264:BQ283" si="205">BB264+BH264</f>
        <v>0</v>
      </c>
      <c r="BO264" s="1422">
        <f t="shared" si="205"/>
        <v>0</v>
      </c>
      <c r="BP264" s="1422">
        <f t="shared" si="205"/>
        <v>0</v>
      </c>
      <c r="BQ264" s="1422">
        <f>BE264+BK264</f>
        <v>0</v>
      </c>
      <c r="BR264" s="1422">
        <f t="shared" ref="BR264:BR283" si="206">BF264+BL264</f>
        <v>0</v>
      </c>
      <c r="BS264" s="1525">
        <f t="shared" si="172"/>
        <v>0</v>
      </c>
      <c r="BT264" s="1341"/>
      <c r="BU264" s="1341"/>
      <c r="CD264" s="3319">
        <v>0</v>
      </c>
      <c r="CE264" s="3319"/>
      <c r="CF264" s="3319">
        <v>0</v>
      </c>
      <c r="CG264" s="3319">
        <v>0</v>
      </c>
      <c r="CH264" s="3319">
        <v>0</v>
      </c>
      <c r="CI264" s="3319">
        <v>0</v>
      </c>
      <c r="CJ264" s="3319">
        <v>0</v>
      </c>
      <c r="CK264" s="3320"/>
      <c r="CL264" s="3321">
        <f t="shared" si="188"/>
        <v>0</v>
      </c>
      <c r="CM264" s="3321">
        <f t="shared" si="188"/>
        <v>0</v>
      </c>
      <c r="CN264" s="3321">
        <f t="shared" si="188"/>
        <v>0</v>
      </c>
      <c r="CO264" s="3321">
        <f t="shared" si="188"/>
        <v>0</v>
      </c>
      <c r="CP264" s="3321">
        <f t="shared" si="188"/>
        <v>0</v>
      </c>
      <c r="CQ264" s="3321">
        <f t="shared" si="188"/>
        <v>0</v>
      </c>
      <c r="CR264" s="3321">
        <f t="shared" si="187"/>
        <v>0</v>
      </c>
      <c r="CS264" s="3321"/>
      <c r="CT264" s="885">
        <v>0</v>
      </c>
      <c r="CU264" s="885">
        <v>0</v>
      </c>
      <c r="CV264" s="885">
        <v>0</v>
      </c>
      <c r="CW264" s="885">
        <v>0</v>
      </c>
      <c r="CX264" s="885">
        <v>0</v>
      </c>
      <c r="CY264" s="885">
        <v>0</v>
      </c>
      <c r="DB264" s="3321">
        <f t="shared" si="186"/>
        <v>0</v>
      </c>
      <c r="DC264" s="3321">
        <f t="shared" si="186"/>
        <v>0</v>
      </c>
      <c r="DD264" s="3321">
        <f t="shared" si="186"/>
        <v>0</v>
      </c>
      <c r="DE264" s="3321">
        <f t="shared" si="185"/>
        <v>0</v>
      </c>
      <c r="DF264" s="3321">
        <f t="shared" si="185"/>
        <v>0</v>
      </c>
      <c r="DG264" s="3321">
        <f t="shared" si="185"/>
        <v>0</v>
      </c>
      <c r="DH264" s="3321"/>
      <c r="DI264" s="885">
        <v>0</v>
      </c>
      <c r="DJ264" s="885">
        <v>0</v>
      </c>
      <c r="DK264" s="885">
        <v>0</v>
      </c>
      <c r="DL264" s="885">
        <v>0</v>
      </c>
      <c r="DM264" s="885">
        <v>0</v>
      </c>
      <c r="DP264" s="3321">
        <f t="shared" si="189"/>
        <v>0</v>
      </c>
      <c r="DQ264" s="3321">
        <f t="shared" si="189"/>
        <v>0</v>
      </c>
      <c r="DR264" s="3321">
        <f t="shared" si="189"/>
        <v>0</v>
      </c>
      <c r="DS264" s="3321">
        <f t="shared" si="189"/>
        <v>0</v>
      </c>
      <c r="DT264" s="3321">
        <f t="shared" si="189"/>
        <v>0</v>
      </c>
    </row>
    <row r="265" spans="1:124" ht="24" hidden="1">
      <c r="A265" s="1165"/>
      <c r="B265" s="1587"/>
      <c r="C265" s="1492" t="s">
        <v>223</v>
      </c>
      <c r="D265" s="3413"/>
      <c r="E265" s="1525">
        <v>0</v>
      </c>
      <c r="F265" s="1525"/>
      <c r="G265" s="1525">
        <v>0</v>
      </c>
      <c r="H265" s="1525">
        <v>0</v>
      </c>
      <c r="I265" s="1525">
        <v>0</v>
      </c>
      <c r="J265" s="1525">
        <v>0</v>
      </c>
      <c r="K265" s="1525">
        <v>0</v>
      </c>
      <c r="L265" s="1525">
        <f t="shared" si="163"/>
        <v>0</v>
      </c>
      <c r="M265" s="3425"/>
      <c r="N265" s="1946"/>
      <c r="O265" s="1946"/>
      <c r="P265" s="1946"/>
      <c r="Q265" s="1946"/>
      <c r="R265" s="1946"/>
      <c r="S265" s="1946"/>
      <c r="T265" s="1946">
        <f t="shared" si="164"/>
        <v>0</v>
      </c>
      <c r="U265" s="1951">
        <f>E265+M265</f>
        <v>0</v>
      </c>
      <c r="V265" s="891"/>
      <c r="W265" s="891">
        <f t="shared" si="203"/>
        <v>0</v>
      </c>
      <c r="X265" s="891">
        <f t="shared" si="203"/>
        <v>0</v>
      </c>
      <c r="Y265" s="891">
        <f t="shared" si="203"/>
        <v>0</v>
      </c>
      <c r="Z265" s="891">
        <f t="shared" si="203"/>
        <v>0</v>
      </c>
      <c r="AA265" s="1358">
        <f t="shared" si="203"/>
        <v>0</v>
      </c>
      <c r="AB265" s="1724">
        <f t="shared" si="165"/>
        <v>0</v>
      </c>
      <c r="AC265" s="1341"/>
      <c r="AD265" s="3406"/>
      <c r="AE265" s="1724">
        <v>0</v>
      </c>
      <c r="AF265" s="1724">
        <v>0</v>
      </c>
      <c r="AG265" s="1724">
        <v>0</v>
      </c>
      <c r="AH265" s="1724">
        <v>0</v>
      </c>
      <c r="AI265" s="1724">
        <v>0</v>
      </c>
      <c r="AJ265" s="1724">
        <v>0</v>
      </c>
      <c r="AK265" s="1724">
        <f t="shared" si="166"/>
        <v>0</v>
      </c>
      <c r="AL265" s="1344"/>
      <c r="AM265" s="1345"/>
      <c r="AN265" s="1344"/>
      <c r="AO265" s="1344"/>
      <c r="AP265" s="1344"/>
      <c r="AQ265" s="1345"/>
      <c r="AR265" s="1345">
        <f t="shared" si="167"/>
        <v>0</v>
      </c>
      <c r="AS265" s="3409">
        <f t="shared" si="204"/>
        <v>0</v>
      </c>
      <c r="AT265" s="1724">
        <f t="shared" si="204"/>
        <v>0</v>
      </c>
      <c r="AU265" s="1724">
        <f t="shared" si="204"/>
        <v>0</v>
      </c>
      <c r="AV265" s="1724">
        <f t="shared" si="204"/>
        <v>0</v>
      </c>
      <c r="AW265" s="1724">
        <f t="shared" si="204"/>
        <v>0</v>
      </c>
      <c r="AX265" s="1724">
        <f t="shared" si="204"/>
        <v>0</v>
      </c>
      <c r="AY265" s="1724">
        <f t="shared" si="168"/>
        <v>0</v>
      </c>
      <c r="AZ265" s="2029">
        <f t="shared" si="169"/>
        <v>0</v>
      </c>
      <c r="BA265" s="3338"/>
      <c r="BB265" s="1525">
        <v>0</v>
      </c>
      <c r="BC265" s="1525">
        <v>0</v>
      </c>
      <c r="BD265" s="1525">
        <v>0</v>
      </c>
      <c r="BE265" s="1525">
        <v>0</v>
      </c>
      <c r="BF265" s="1525">
        <v>0</v>
      </c>
      <c r="BG265" s="1525">
        <f t="shared" si="170"/>
        <v>0</v>
      </c>
      <c r="BH265" s="1341"/>
      <c r="BI265" s="1341"/>
      <c r="BJ265" s="1341"/>
      <c r="BK265" s="1341"/>
      <c r="BL265" s="3099"/>
      <c r="BM265" s="3099">
        <f t="shared" si="171"/>
        <v>0</v>
      </c>
      <c r="BN265" s="1525">
        <f t="shared" si="205"/>
        <v>0</v>
      </c>
      <c r="BO265" s="1525">
        <f t="shared" si="205"/>
        <v>0</v>
      </c>
      <c r="BP265" s="1525">
        <f t="shared" si="205"/>
        <v>0</v>
      </c>
      <c r="BQ265" s="1525">
        <f>BE265+BK265</f>
        <v>0</v>
      </c>
      <c r="BR265" s="1525">
        <f t="shared" si="206"/>
        <v>0</v>
      </c>
      <c r="BS265" s="1525">
        <f t="shared" si="172"/>
        <v>0</v>
      </c>
      <c r="BT265" s="1409"/>
      <c r="BU265" s="1409"/>
      <c r="CD265" s="3319">
        <v>2.048</v>
      </c>
      <c r="CE265" s="3319"/>
      <c r="CF265" s="3319">
        <v>30380</v>
      </c>
      <c r="CG265" s="3319">
        <v>0</v>
      </c>
      <c r="CH265" s="3319">
        <v>0</v>
      </c>
      <c r="CI265" s="3319">
        <v>0</v>
      </c>
      <c r="CJ265" s="3319">
        <v>0</v>
      </c>
      <c r="CK265" s="3320"/>
      <c r="CL265" s="3321">
        <f t="shared" si="188"/>
        <v>2.048</v>
      </c>
      <c r="CM265" s="3321">
        <f t="shared" si="188"/>
        <v>0</v>
      </c>
      <c r="CN265" s="3321">
        <f t="shared" si="188"/>
        <v>30380</v>
      </c>
      <c r="CO265" s="3321">
        <f t="shared" si="188"/>
        <v>0</v>
      </c>
      <c r="CP265" s="3321">
        <f t="shared" si="188"/>
        <v>0</v>
      </c>
      <c r="CQ265" s="3321">
        <f t="shared" si="188"/>
        <v>0</v>
      </c>
      <c r="CR265" s="3321">
        <f t="shared" si="187"/>
        <v>0</v>
      </c>
      <c r="CS265" s="3321"/>
      <c r="CT265" s="885">
        <v>0</v>
      </c>
      <c r="CU265" s="885">
        <v>0</v>
      </c>
      <c r="CV265" s="885">
        <v>0</v>
      </c>
      <c r="CW265" s="885">
        <v>0</v>
      </c>
      <c r="CX265" s="885">
        <v>0</v>
      </c>
      <c r="CY265" s="885">
        <v>0</v>
      </c>
      <c r="DB265" s="3321">
        <f t="shared" si="186"/>
        <v>0</v>
      </c>
      <c r="DC265" s="3321">
        <f t="shared" si="186"/>
        <v>0</v>
      </c>
      <c r="DD265" s="3321">
        <f t="shared" si="186"/>
        <v>0</v>
      </c>
      <c r="DE265" s="3321">
        <f t="shared" si="185"/>
        <v>0</v>
      </c>
      <c r="DF265" s="3321">
        <f t="shared" si="185"/>
        <v>0</v>
      </c>
      <c r="DG265" s="3321">
        <f t="shared" si="185"/>
        <v>0</v>
      </c>
      <c r="DH265" s="3321"/>
      <c r="DI265" s="885">
        <v>0</v>
      </c>
      <c r="DJ265" s="885">
        <v>0</v>
      </c>
      <c r="DK265" s="885">
        <v>0</v>
      </c>
      <c r="DL265" s="885">
        <v>0</v>
      </c>
      <c r="DM265" s="885">
        <v>0</v>
      </c>
      <c r="DP265" s="3321">
        <f t="shared" si="189"/>
        <v>0</v>
      </c>
      <c r="DQ265" s="3321">
        <f t="shared" si="189"/>
        <v>0</v>
      </c>
      <c r="DR265" s="3321">
        <f t="shared" si="189"/>
        <v>0</v>
      </c>
      <c r="DS265" s="3321">
        <f t="shared" si="189"/>
        <v>0</v>
      </c>
      <c r="DT265" s="3321">
        <f t="shared" si="189"/>
        <v>0</v>
      </c>
    </row>
    <row r="266" spans="1:124" ht="24" hidden="1">
      <c r="A266" s="911">
        <v>20</v>
      </c>
      <c r="B266" s="1491" t="s">
        <v>553</v>
      </c>
      <c r="C266" s="1492" t="s">
        <v>223</v>
      </c>
      <c r="D266" s="3385"/>
      <c r="E266" s="1432">
        <v>0</v>
      </c>
      <c r="F266" s="1432">
        <v>0</v>
      </c>
      <c r="G266" s="1432">
        <v>0</v>
      </c>
      <c r="H266" s="1432">
        <v>0</v>
      </c>
      <c r="I266" s="1432">
        <v>0</v>
      </c>
      <c r="J266" s="1432">
        <v>0</v>
      </c>
      <c r="K266" s="1432">
        <v>0</v>
      </c>
      <c r="L266" s="1432">
        <f t="shared" si="163"/>
        <v>0</v>
      </c>
      <c r="M266" s="1413"/>
      <c r="N266" s="1989"/>
      <c r="O266" s="1960"/>
      <c r="P266" s="1960"/>
      <c r="Q266" s="1440"/>
      <c r="R266" s="1440">
        <f t="shared" ref="R266:R282" si="207">S266/24</f>
        <v>0</v>
      </c>
      <c r="S266" s="1440"/>
      <c r="T266" s="1440">
        <f t="shared" si="164"/>
        <v>0</v>
      </c>
      <c r="U266" s="1951">
        <f>E266+M266</f>
        <v>0</v>
      </c>
      <c r="V266" s="891">
        <f>F266+N266</f>
        <v>0</v>
      </c>
      <c r="W266" s="891">
        <f t="shared" si="203"/>
        <v>0</v>
      </c>
      <c r="X266" s="891">
        <f t="shared" si="203"/>
        <v>0</v>
      </c>
      <c r="Y266" s="891">
        <f t="shared" si="203"/>
        <v>0</v>
      </c>
      <c r="Z266" s="891">
        <f t="shared" si="203"/>
        <v>0</v>
      </c>
      <c r="AA266" s="1358">
        <f t="shared" si="203"/>
        <v>0</v>
      </c>
      <c r="AB266" s="1725">
        <f t="shared" si="165"/>
        <v>0</v>
      </c>
      <c r="AC266" s="1341"/>
      <c r="AD266" s="1717"/>
      <c r="AE266" s="1725">
        <v>0</v>
      </c>
      <c r="AF266" s="1725">
        <v>0</v>
      </c>
      <c r="AG266" s="1725">
        <v>0</v>
      </c>
      <c r="AH266" s="1725">
        <v>0</v>
      </c>
      <c r="AI266" s="1725">
        <v>0</v>
      </c>
      <c r="AJ266" s="1725">
        <v>0</v>
      </c>
      <c r="AK266" s="1725">
        <f t="shared" si="166"/>
        <v>0</v>
      </c>
      <c r="AL266" s="3426"/>
      <c r="AM266" s="1345"/>
      <c r="AN266" s="1394"/>
      <c r="AO266" s="1394"/>
      <c r="AP266" s="1394">
        <f t="shared" ref="AP266:AP282" si="208">AQ266/24</f>
        <v>0</v>
      </c>
      <c r="AQ266" s="1394"/>
      <c r="AR266" s="1345">
        <f t="shared" si="167"/>
        <v>0</v>
      </c>
      <c r="AS266" s="3409">
        <f t="shared" si="204"/>
        <v>0</v>
      </c>
      <c r="AT266" s="1725">
        <f t="shared" si="204"/>
        <v>0</v>
      </c>
      <c r="AU266" s="1724">
        <f t="shared" si="204"/>
        <v>0</v>
      </c>
      <c r="AV266" s="1724">
        <f t="shared" si="204"/>
        <v>0</v>
      </c>
      <c r="AW266" s="1724">
        <f t="shared" si="204"/>
        <v>0</v>
      </c>
      <c r="AX266" s="1724">
        <f t="shared" si="204"/>
        <v>0</v>
      </c>
      <c r="AY266" s="1724">
        <f t="shared" si="168"/>
        <v>0</v>
      </c>
      <c r="AZ266" s="3088">
        <f t="shared" si="169"/>
        <v>0</v>
      </c>
      <c r="BA266" s="1525"/>
      <c r="BB266" s="1432">
        <v>0</v>
      </c>
      <c r="BC266" s="1432">
        <v>0</v>
      </c>
      <c r="BD266" s="1432">
        <v>0</v>
      </c>
      <c r="BE266" s="1432">
        <v>0</v>
      </c>
      <c r="BF266" s="1432">
        <v>0</v>
      </c>
      <c r="BG266" s="1432">
        <f t="shared" si="170"/>
        <v>0</v>
      </c>
      <c r="BH266" s="891"/>
      <c r="BI266" s="891"/>
      <c r="BJ266" s="1397"/>
      <c r="BK266" s="1397">
        <f t="shared" ref="BK266:BK282" si="209">BL266/24</f>
        <v>0</v>
      </c>
      <c r="BL266" s="1397"/>
      <c r="BM266" s="3099">
        <f t="shared" si="171"/>
        <v>0</v>
      </c>
      <c r="BN266" s="1432">
        <f t="shared" si="205"/>
        <v>0</v>
      </c>
      <c r="BO266" s="1432">
        <f t="shared" si="205"/>
        <v>0</v>
      </c>
      <c r="BP266" s="1525">
        <f t="shared" si="205"/>
        <v>0</v>
      </c>
      <c r="BQ266" s="1525">
        <f>BE266+BK266</f>
        <v>0</v>
      </c>
      <c r="BR266" s="1525">
        <f t="shared" si="206"/>
        <v>0</v>
      </c>
      <c r="BS266" s="1525">
        <f t="shared" si="172"/>
        <v>0</v>
      </c>
      <c r="BT266" s="1358"/>
      <c r="BU266" s="1358"/>
      <c r="CD266" s="3319">
        <v>2.8449999999999998</v>
      </c>
      <c r="CE266" s="3319">
        <v>0</v>
      </c>
      <c r="CF266" s="3319">
        <v>0</v>
      </c>
      <c r="CG266" s="3319">
        <v>0</v>
      </c>
      <c r="CH266" s="3319">
        <v>39077.9</v>
      </c>
      <c r="CI266" s="3319">
        <v>999.9</v>
      </c>
      <c r="CJ266" s="3319">
        <v>0</v>
      </c>
      <c r="CK266" s="3320"/>
      <c r="CL266" s="2059">
        <f t="shared" si="188"/>
        <v>2.8449999999999998</v>
      </c>
      <c r="CM266" s="3321">
        <f t="shared" si="188"/>
        <v>0</v>
      </c>
      <c r="CN266" s="3321">
        <f t="shared" si="188"/>
        <v>0</v>
      </c>
      <c r="CO266" s="3321">
        <f t="shared" si="188"/>
        <v>0</v>
      </c>
      <c r="CP266" s="3321">
        <f t="shared" si="188"/>
        <v>39077.9</v>
      </c>
      <c r="CQ266" s="3321">
        <f t="shared" si="188"/>
        <v>999.9</v>
      </c>
      <c r="CR266" s="3321">
        <f t="shared" si="187"/>
        <v>0</v>
      </c>
      <c r="CS266" s="3321"/>
      <c r="CT266" s="885">
        <v>0</v>
      </c>
      <c r="CU266" s="885">
        <v>0</v>
      </c>
      <c r="CV266" s="885">
        <v>0</v>
      </c>
      <c r="CW266" s="885">
        <v>0</v>
      </c>
      <c r="CX266" s="885">
        <v>0</v>
      </c>
      <c r="CY266" s="885">
        <v>0</v>
      </c>
      <c r="DB266" s="3321">
        <f t="shared" si="186"/>
        <v>0</v>
      </c>
      <c r="DC266" s="3321">
        <f t="shared" si="186"/>
        <v>0</v>
      </c>
      <c r="DD266" s="3321">
        <f t="shared" si="186"/>
        <v>0</v>
      </c>
      <c r="DE266" s="3321">
        <f t="shared" si="185"/>
        <v>0</v>
      </c>
      <c r="DF266" s="3321">
        <f t="shared" si="185"/>
        <v>0</v>
      </c>
      <c r="DG266" s="3321">
        <f t="shared" si="185"/>
        <v>0</v>
      </c>
      <c r="DH266" s="3321"/>
      <c r="DI266" s="885">
        <v>0</v>
      </c>
      <c r="DJ266" s="885">
        <v>0</v>
      </c>
      <c r="DK266" s="885">
        <v>0</v>
      </c>
      <c r="DL266" s="885">
        <v>0</v>
      </c>
      <c r="DM266" s="885">
        <v>0</v>
      </c>
      <c r="DP266" s="3321">
        <f t="shared" si="189"/>
        <v>0</v>
      </c>
      <c r="DQ266" s="3321">
        <f t="shared" si="189"/>
        <v>0</v>
      </c>
      <c r="DR266" s="3321">
        <f t="shared" si="189"/>
        <v>0</v>
      </c>
      <c r="DS266" s="3321">
        <f t="shared" si="189"/>
        <v>0</v>
      </c>
      <c r="DT266" s="3321">
        <f t="shared" si="189"/>
        <v>0</v>
      </c>
    </row>
    <row r="267" spans="1:124" ht="24">
      <c r="A267" s="912">
        <v>12</v>
      </c>
      <c r="B267" s="1491" t="s">
        <v>553</v>
      </c>
      <c r="C267" s="1492" t="s">
        <v>664</v>
      </c>
      <c r="D267" s="3385"/>
      <c r="E267" s="1423">
        <v>7.359</v>
      </c>
      <c r="F267" s="1366">
        <v>0</v>
      </c>
      <c r="G267" s="1366">
        <v>171842.6</v>
      </c>
      <c r="H267" s="1366">
        <v>0</v>
      </c>
      <c r="I267" s="1366">
        <v>0</v>
      </c>
      <c r="J267" s="1366">
        <v>5297.5</v>
      </c>
      <c r="K267" s="1366">
        <v>127140</v>
      </c>
      <c r="L267" s="1366">
        <f t="shared" si="163"/>
        <v>304280.09999999998</v>
      </c>
      <c r="M267" s="1579"/>
      <c r="N267" s="1440"/>
      <c r="O267" s="1444">
        <f>-36.1-1448.7</f>
        <v>-1484.8</v>
      </c>
      <c r="P267" s="1444"/>
      <c r="Q267" s="1444"/>
      <c r="R267" s="1440">
        <f>S267/24</f>
        <v>0</v>
      </c>
      <c r="S267" s="1440"/>
      <c r="T267" s="1440">
        <f t="shared" si="164"/>
        <v>-1484.8</v>
      </c>
      <c r="U267" s="1951">
        <f>E267+M267</f>
        <v>7.359</v>
      </c>
      <c r="V267" s="891">
        <f>F267+N267</f>
        <v>0</v>
      </c>
      <c r="W267" s="891">
        <f t="shared" si="203"/>
        <v>170357.80000000002</v>
      </c>
      <c r="X267" s="891">
        <f t="shared" si="203"/>
        <v>0</v>
      </c>
      <c r="Y267" s="891">
        <f t="shared" si="203"/>
        <v>0</v>
      </c>
      <c r="Z267" s="891">
        <f t="shared" si="203"/>
        <v>5297.5</v>
      </c>
      <c r="AA267" s="891">
        <f t="shared" si="203"/>
        <v>127140</v>
      </c>
      <c r="AB267" s="1724">
        <f t="shared" si="165"/>
        <v>302795.30000000005</v>
      </c>
      <c r="AC267" s="1341"/>
      <c r="AD267" s="3353"/>
      <c r="AE267" s="1725">
        <v>10</v>
      </c>
      <c r="AF267" s="1725">
        <v>0</v>
      </c>
      <c r="AG267" s="1725">
        <v>10000</v>
      </c>
      <c r="AH267" s="1725">
        <v>0</v>
      </c>
      <c r="AI267" s="1725">
        <v>16500</v>
      </c>
      <c r="AJ267" s="1725">
        <v>396000</v>
      </c>
      <c r="AK267" s="1725">
        <f t="shared" si="166"/>
        <v>422500</v>
      </c>
      <c r="AL267" s="999"/>
      <c r="AM267" s="999"/>
      <c r="AN267" s="999"/>
      <c r="AO267" s="1402"/>
      <c r="AP267" s="1402">
        <f>AQ267/24</f>
        <v>0</v>
      </c>
      <c r="AQ267" s="1394"/>
      <c r="AR267" s="1345">
        <f t="shared" si="167"/>
        <v>0</v>
      </c>
      <c r="AS267" s="3427">
        <f t="shared" si="204"/>
        <v>10</v>
      </c>
      <c r="AT267" s="1725">
        <f t="shared" si="204"/>
        <v>0</v>
      </c>
      <c r="AU267" s="1725">
        <f t="shared" si="204"/>
        <v>10000</v>
      </c>
      <c r="AV267" s="1725">
        <f t="shared" si="204"/>
        <v>0</v>
      </c>
      <c r="AW267" s="3428">
        <f t="shared" si="204"/>
        <v>16500</v>
      </c>
      <c r="AX267" s="1724">
        <f t="shared" si="204"/>
        <v>396000</v>
      </c>
      <c r="AY267" s="1722">
        <f t="shared" si="168"/>
        <v>422500</v>
      </c>
      <c r="AZ267" s="3088">
        <f t="shared" si="169"/>
        <v>0</v>
      </c>
      <c r="BA267" s="1525"/>
      <c r="BB267" s="1432">
        <v>0</v>
      </c>
      <c r="BC267" s="1432">
        <v>0</v>
      </c>
      <c r="BD267" s="1432">
        <v>0</v>
      </c>
      <c r="BE267" s="1432">
        <v>0</v>
      </c>
      <c r="BF267" s="1432">
        <v>0</v>
      </c>
      <c r="BG267" s="1432">
        <f t="shared" si="170"/>
        <v>0</v>
      </c>
      <c r="BH267" s="889"/>
      <c r="BI267" s="891"/>
      <c r="BJ267" s="1397"/>
      <c r="BK267" s="1397">
        <f t="shared" si="209"/>
        <v>0</v>
      </c>
      <c r="BL267" s="1397"/>
      <c r="BM267" s="3099">
        <f t="shared" si="171"/>
        <v>0</v>
      </c>
      <c r="BN267" s="1432">
        <f t="shared" si="205"/>
        <v>0</v>
      </c>
      <c r="BO267" s="1432">
        <f t="shared" si="205"/>
        <v>0</v>
      </c>
      <c r="BP267" s="1525">
        <f t="shared" si="205"/>
        <v>0</v>
      </c>
      <c r="BQ267" s="1525">
        <f>BE267+BK267</f>
        <v>0</v>
      </c>
      <c r="BR267" s="1525">
        <f t="shared" si="206"/>
        <v>0</v>
      </c>
      <c r="BS267" s="1525">
        <f t="shared" si="172"/>
        <v>0</v>
      </c>
      <c r="BT267" s="891"/>
      <c r="BU267" s="891"/>
      <c r="CD267" s="3319">
        <v>4.6720000000000006</v>
      </c>
      <c r="CE267" s="3319">
        <v>0</v>
      </c>
      <c r="CF267" s="3319">
        <v>71084</v>
      </c>
      <c r="CG267" s="3319">
        <v>0</v>
      </c>
      <c r="CH267" s="3319">
        <v>0</v>
      </c>
      <c r="CI267" s="3319">
        <v>4533.333333333333</v>
      </c>
      <c r="CJ267" s="3319">
        <v>108800</v>
      </c>
      <c r="CK267" s="3320"/>
      <c r="CL267" s="3321">
        <f t="shared" si="188"/>
        <v>-2.6869999999999994</v>
      </c>
      <c r="CM267" s="3321">
        <f t="shared" si="188"/>
        <v>0</v>
      </c>
      <c r="CN267" s="3321">
        <f t="shared" si="188"/>
        <v>-99273.800000000017</v>
      </c>
      <c r="CO267" s="3321">
        <f t="shared" si="188"/>
        <v>0</v>
      </c>
      <c r="CP267" s="3321">
        <f t="shared" si="188"/>
        <v>0</v>
      </c>
      <c r="CQ267" s="3321">
        <f t="shared" si="188"/>
        <v>-764.16666666666697</v>
      </c>
      <c r="CR267" s="3321">
        <f t="shared" si="187"/>
        <v>-18340</v>
      </c>
      <c r="CS267" s="3321"/>
      <c r="CT267" s="885">
        <v>7.359</v>
      </c>
      <c r="CU267" s="885">
        <v>0</v>
      </c>
      <c r="CV267" s="885">
        <v>171842.6</v>
      </c>
      <c r="CW267" s="885">
        <v>0</v>
      </c>
      <c r="CX267" s="885">
        <v>5297.5</v>
      </c>
      <c r="CY267" s="885">
        <v>127140</v>
      </c>
      <c r="DB267" s="3321">
        <f t="shared" si="186"/>
        <v>-2.641</v>
      </c>
      <c r="DC267" s="3321">
        <f t="shared" si="186"/>
        <v>0</v>
      </c>
      <c r="DD267" s="3321">
        <f t="shared" si="186"/>
        <v>161842.6</v>
      </c>
      <c r="DE267" s="3321">
        <f t="shared" si="185"/>
        <v>0</v>
      </c>
      <c r="DF267" s="3321">
        <f t="shared" si="185"/>
        <v>-11202.5</v>
      </c>
      <c r="DG267" s="3321">
        <f t="shared" si="185"/>
        <v>-268860</v>
      </c>
      <c r="DH267" s="3321"/>
      <c r="DI267" s="885">
        <v>10</v>
      </c>
      <c r="DJ267" s="885">
        <v>0</v>
      </c>
      <c r="DK267" s="885">
        <v>10000</v>
      </c>
      <c r="DL267" s="885">
        <v>16500</v>
      </c>
      <c r="DM267" s="885">
        <v>396000</v>
      </c>
      <c r="DP267" s="3321">
        <f t="shared" si="189"/>
        <v>10</v>
      </c>
      <c r="DQ267" s="3321">
        <f t="shared" si="189"/>
        <v>0</v>
      </c>
      <c r="DR267" s="3321">
        <f t="shared" si="189"/>
        <v>10000</v>
      </c>
      <c r="DS267" s="3321">
        <f t="shared" si="189"/>
        <v>16500</v>
      </c>
      <c r="DT267" s="3321">
        <f t="shared" si="189"/>
        <v>396000</v>
      </c>
    </row>
    <row r="268" spans="1:124" ht="15" hidden="1" customHeight="1">
      <c r="A268" s="1170"/>
      <c r="B268" s="1491" t="s">
        <v>821</v>
      </c>
      <c r="C268" s="1492" t="s">
        <v>972</v>
      </c>
      <c r="D268" s="3385"/>
      <c r="E268" s="1423">
        <v>0</v>
      </c>
      <c r="F268" s="1366">
        <v>0</v>
      </c>
      <c r="G268" s="1443">
        <v>0</v>
      </c>
      <c r="H268" s="1443">
        <v>0</v>
      </c>
      <c r="I268" s="1443">
        <v>0</v>
      </c>
      <c r="J268" s="1443">
        <v>0</v>
      </c>
      <c r="K268" s="1443">
        <v>0</v>
      </c>
      <c r="L268" s="1443">
        <f t="shared" ref="L268:L331" si="210">SUM(F268:K268)</f>
        <v>0</v>
      </c>
      <c r="M268" s="1444"/>
      <c r="N268" s="1444"/>
      <c r="O268" s="1444"/>
      <c r="P268" s="1444"/>
      <c r="Q268" s="1444"/>
      <c r="R268" s="1440">
        <f t="shared" si="207"/>
        <v>0</v>
      </c>
      <c r="S268" s="1444"/>
      <c r="T268" s="1440">
        <f t="shared" ref="T268:T331" si="211">SUM(N268:S268)</f>
        <v>0</v>
      </c>
      <c r="U268" s="1951">
        <f t="shared" ref="U268:V283" si="212">E268+M268</f>
        <v>0</v>
      </c>
      <c r="V268" s="891">
        <f t="shared" si="212"/>
        <v>0</v>
      </c>
      <c r="W268" s="891">
        <f t="shared" si="203"/>
        <v>0</v>
      </c>
      <c r="X268" s="891">
        <f t="shared" si="203"/>
        <v>0</v>
      </c>
      <c r="Y268" s="891">
        <f t="shared" si="203"/>
        <v>0</v>
      </c>
      <c r="Z268" s="891">
        <f t="shared" si="203"/>
        <v>0</v>
      </c>
      <c r="AA268" s="891">
        <f t="shared" si="203"/>
        <v>0</v>
      </c>
      <c r="AB268" s="1724">
        <f t="shared" ref="AB268:AB331" si="213">SUM(V268:AA268)</f>
        <v>0</v>
      </c>
      <c r="AC268" s="1341"/>
      <c r="AD268" s="1717"/>
      <c r="AE268" s="1725">
        <v>0</v>
      </c>
      <c r="AF268" s="1725">
        <v>0</v>
      </c>
      <c r="AG268" s="1726">
        <v>0</v>
      </c>
      <c r="AH268" s="1726">
        <v>0</v>
      </c>
      <c r="AI268" s="1726">
        <v>0</v>
      </c>
      <c r="AJ268" s="1726">
        <v>0</v>
      </c>
      <c r="AK268" s="1726">
        <f t="shared" ref="AK268:AK331" si="214">SUM(AF268:AJ268)</f>
        <v>0</v>
      </c>
      <c r="AL268" s="999"/>
      <c r="AM268" s="999"/>
      <c r="AN268" s="999"/>
      <c r="AO268" s="999"/>
      <c r="AP268" s="999">
        <f t="shared" si="208"/>
        <v>0</v>
      </c>
      <c r="AQ268" s="1394"/>
      <c r="AR268" s="1345">
        <f t="shared" ref="AR268:AR331" si="215">SUM(AM268:AQ268)</f>
        <v>0</v>
      </c>
      <c r="AS268" s="3409">
        <f t="shared" si="204"/>
        <v>0</v>
      </c>
      <c r="AT268" s="1725">
        <f t="shared" si="204"/>
        <v>0</v>
      </c>
      <c r="AU268" s="1724">
        <f t="shared" si="204"/>
        <v>0</v>
      </c>
      <c r="AV268" s="1724">
        <f t="shared" si="204"/>
        <v>0</v>
      </c>
      <c r="AW268" s="1724">
        <f t="shared" si="204"/>
        <v>0</v>
      </c>
      <c r="AX268" s="1724">
        <f t="shared" si="204"/>
        <v>0</v>
      </c>
      <c r="AY268" s="1724">
        <f t="shared" ref="AY268:AY331" si="216">SUM(AT268:AX268)</f>
        <v>0</v>
      </c>
      <c r="AZ268" s="3088">
        <f t="shared" ref="AZ268:AZ331" si="217">AX268/24-AW268</f>
        <v>0</v>
      </c>
      <c r="BA268" s="3333"/>
      <c r="BB268" s="1432">
        <v>0</v>
      </c>
      <c r="BC268" s="1432">
        <v>0</v>
      </c>
      <c r="BD268" s="1474">
        <v>0</v>
      </c>
      <c r="BE268" s="1474">
        <v>0</v>
      </c>
      <c r="BF268" s="1474">
        <v>0</v>
      </c>
      <c r="BG268" s="1474">
        <f t="shared" ref="BG268:BG331" si="218">SUM(BC268:BF268)</f>
        <v>0</v>
      </c>
      <c r="BH268" s="891"/>
      <c r="BI268" s="891"/>
      <c r="BJ268" s="1397"/>
      <c r="BK268" s="1397">
        <f t="shared" si="209"/>
        <v>0</v>
      </c>
      <c r="BL268" s="1397"/>
      <c r="BM268" s="3099">
        <f t="shared" ref="BM268:BM331" si="219">SUM(BI268:BL268)</f>
        <v>0</v>
      </c>
      <c r="BN268" s="1432">
        <f t="shared" si="205"/>
        <v>0</v>
      </c>
      <c r="BO268" s="1432">
        <f t="shared" si="205"/>
        <v>0</v>
      </c>
      <c r="BP268" s="1525">
        <f t="shared" si="205"/>
        <v>0</v>
      </c>
      <c r="BQ268" s="1525">
        <f t="shared" si="205"/>
        <v>0</v>
      </c>
      <c r="BR268" s="1525">
        <f t="shared" si="206"/>
        <v>0</v>
      </c>
      <c r="BS268" s="1525">
        <f t="shared" ref="BS268:BS331" si="220">SUM(BO268:BR268)</f>
        <v>0</v>
      </c>
      <c r="BT268" s="891"/>
      <c r="BU268" s="891"/>
      <c r="CD268" s="3319">
        <v>0</v>
      </c>
      <c r="CE268" s="3319">
        <v>0</v>
      </c>
      <c r="CF268" s="3319">
        <v>0</v>
      </c>
      <c r="CG268" s="3319">
        <v>0</v>
      </c>
      <c r="CH268" s="3319">
        <v>0</v>
      </c>
      <c r="CI268" s="3319">
        <v>0</v>
      </c>
      <c r="CJ268" s="3319">
        <v>0</v>
      </c>
      <c r="CK268" s="3320"/>
      <c r="CL268" s="3321">
        <f t="shared" si="188"/>
        <v>0</v>
      </c>
      <c r="CM268" s="3321">
        <f t="shared" si="188"/>
        <v>0</v>
      </c>
      <c r="CN268" s="3321">
        <f t="shared" si="188"/>
        <v>0</v>
      </c>
      <c r="CO268" s="3321">
        <f t="shared" si="188"/>
        <v>0</v>
      </c>
      <c r="CP268" s="3321">
        <f t="shared" si="188"/>
        <v>0</v>
      </c>
      <c r="CQ268" s="3321">
        <f t="shared" si="188"/>
        <v>0</v>
      </c>
      <c r="CR268" s="3321">
        <f t="shared" si="187"/>
        <v>0</v>
      </c>
      <c r="CS268" s="3321"/>
      <c r="CT268" s="885">
        <v>0</v>
      </c>
      <c r="CU268" s="885">
        <v>0</v>
      </c>
      <c r="CV268" s="885">
        <v>0</v>
      </c>
      <c r="CW268" s="885">
        <v>0</v>
      </c>
      <c r="CX268" s="885">
        <v>0</v>
      </c>
      <c r="CY268" s="885">
        <v>0</v>
      </c>
      <c r="DB268" s="3321">
        <f t="shared" si="186"/>
        <v>0</v>
      </c>
      <c r="DC268" s="3321">
        <f t="shared" si="186"/>
        <v>0</v>
      </c>
      <c r="DD268" s="3321">
        <f t="shared" si="186"/>
        <v>0</v>
      </c>
      <c r="DE268" s="3321">
        <f t="shared" si="185"/>
        <v>0</v>
      </c>
      <c r="DF268" s="3321">
        <f t="shared" si="185"/>
        <v>0</v>
      </c>
      <c r="DG268" s="3321">
        <f t="shared" si="185"/>
        <v>0</v>
      </c>
      <c r="DH268" s="3321"/>
      <c r="DI268" s="885">
        <v>0</v>
      </c>
      <c r="DJ268" s="885">
        <v>0</v>
      </c>
      <c r="DK268" s="885">
        <v>0</v>
      </c>
      <c r="DL268" s="885">
        <v>0</v>
      </c>
      <c r="DM268" s="885">
        <v>0</v>
      </c>
      <c r="DP268" s="3321">
        <f t="shared" si="189"/>
        <v>0</v>
      </c>
      <c r="DQ268" s="3321">
        <f t="shared" si="189"/>
        <v>0</v>
      </c>
      <c r="DR268" s="3321">
        <f t="shared" si="189"/>
        <v>0</v>
      </c>
      <c r="DS268" s="3321">
        <f t="shared" si="189"/>
        <v>0</v>
      </c>
      <c r="DT268" s="3321">
        <f t="shared" si="189"/>
        <v>0</v>
      </c>
    </row>
    <row r="269" spans="1:124" ht="24" hidden="1">
      <c r="A269" s="1170"/>
      <c r="B269" s="1491" t="s">
        <v>1253</v>
      </c>
      <c r="C269" s="1492" t="s">
        <v>924</v>
      </c>
      <c r="D269" s="3385"/>
      <c r="E269" s="1423">
        <v>0</v>
      </c>
      <c r="F269" s="1366">
        <v>0</v>
      </c>
      <c r="G269" s="1443">
        <v>0</v>
      </c>
      <c r="H269" s="1443">
        <v>0</v>
      </c>
      <c r="I269" s="1443">
        <v>0</v>
      </c>
      <c r="J269" s="1443">
        <v>0</v>
      </c>
      <c r="K269" s="1443">
        <v>0</v>
      </c>
      <c r="L269" s="1443">
        <f t="shared" si="210"/>
        <v>0</v>
      </c>
      <c r="M269" s="1444"/>
      <c r="N269" s="1444"/>
      <c r="O269" s="1444"/>
      <c r="P269" s="1444"/>
      <c r="Q269" s="1444"/>
      <c r="R269" s="1444">
        <f t="shared" si="207"/>
        <v>0</v>
      </c>
      <c r="S269" s="1444"/>
      <c r="T269" s="1444">
        <f t="shared" si="211"/>
        <v>0</v>
      </c>
      <c r="U269" s="1951">
        <f t="shared" si="212"/>
        <v>0</v>
      </c>
      <c r="V269" s="891">
        <f t="shared" si="212"/>
        <v>0</v>
      </c>
      <c r="W269" s="891">
        <f t="shared" si="203"/>
        <v>0</v>
      </c>
      <c r="X269" s="891">
        <f t="shared" si="203"/>
        <v>0</v>
      </c>
      <c r="Y269" s="891">
        <f t="shared" si="203"/>
        <v>0</v>
      </c>
      <c r="Z269" s="891">
        <f t="shared" si="203"/>
        <v>0</v>
      </c>
      <c r="AA269" s="891">
        <f t="shared" si="203"/>
        <v>0</v>
      </c>
      <c r="AB269" s="1724">
        <f t="shared" si="213"/>
        <v>0</v>
      </c>
      <c r="AC269" s="1341"/>
      <c r="AD269" s="1717"/>
      <c r="AE269" s="1725">
        <v>0</v>
      </c>
      <c r="AF269" s="1725">
        <v>0</v>
      </c>
      <c r="AG269" s="1726">
        <v>0</v>
      </c>
      <c r="AH269" s="1726">
        <v>0</v>
      </c>
      <c r="AI269" s="1726">
        <v>0</v>
      </c>
      <c r="AJ269" s="1726">
        <v>0</v>
      </c>
      <c r="AK269" s="1726">
        <f t="shared" si="214"/>
        <v>0</v>
      </c>
      <c r="AL269" s="999"/>
      <c r="AM269" s="999"/>
      <c r="AN269" s="999"/>
      <c r="AO269" s="999"/>
      <c r="AP269" s="999">
        <f t="shared" si="208"/>
        <v>0</v>
      </c>
      <c r="AQ269" s="1394"/>
      <c r="AR269" s="1345">
        <f t="shared" si="215"/>
        <v>0</v>
      </c>
      <c r="AS269" s="3409">
        <f t="shared" si="204"/>
        <v>0</v>
      </c>
      <c r="AT269" s="1725">
        <f t="shared" si="204"/>
        <v>0</v>
      </c>
      <c r="AU269" s="1724">
        <f t="shared" si="204"/>
        <v>0</v>
      </c>
      <c r="AV269" s="1724">
        <f t="shared" si="204"/>
        <v>0</v>
      </c>
      <c r="AW269" s="1724">
        <f t="shared" si="204"/>
        <v>0</v>
      </c>
      <c r="AX269" s="1724">
        <f t="shared" si="204"/>
        <v>0</v>
      </c>
      <c r="AY269" s="1724">
        <f t="shared" si="216"/>
        <v>0</v>
      </c>
      <c r="AZ269" s="2029">
        <f t="shared" si="217"/>
        <v>0</v>
      </c>
      <c r="BA269" s="3338"/>
      <c r="BB269" s="1432">
        <v>0</v>
      </c>
      <c r="BC269" s="1432">
        <v>0</v>
      </c>
      <c r="BD269" s="1474">
        <v>0</v>
      </c>
      <c r="BE269" s="1474">
        <v>0</v>
      </c>
      <c r="BF269" s="1474">
        <v>0</v>
      </c>
      <c r="BG269" s="1474">
        <f t="shared" si="218"/>
        <v>0</v>
      </c>
      <c r="BH269" s="891"/>
      <c r="BI269" s="891"/>
      <c r="BJ269" s="891"/>
      <c r="BK269" s="891">
        <f t="shared" si="209"/>
        <v>0</v>
      </c>
      <c r="BL269" s="1397"/>
      <c r="BM269" s="3099">
        <f t="shared" si="219"/>
        <v>0</v>
      </c>
      <c r="BN269" s="1432">
        <f t="shared" si="205"/>
        <v>0</v>
      </c>
      <c r="BO269" s="1432">
        <f t="shared" si="205"/>
        <v>0</v>
      </c>
      <c r="BP269" s="1525">
        <f t="shared" si="205"/>
        <v>0</v>
      </c>
      <c r="BQ269" s="1525">
        <f t="shared" si="205"/>
        <v>0</v>
      </c>
      <c r="BR269" s="1525">
        <f t="shared" si="206"/>
        <v>0</v>
      </c>
      <c r="BS269" s="1525">
        <f t="shared" si="220"/>
        <v>0</v>
      </c>
      <c r="BT269" s="891"/>
      <c r="BU269" s="891"/>
      <c r="CD269" s="3319">
        <v>0</v>
      </c>
      <c r="CE269" s="3319">
        <v>0</v>
      </c>
      <c r="CF269" s="3319">
        <v>0</v>
      </c>
      <c r="CG269" s="3319">
        <v>0</v>
      </c>
      <c r="CH269" s="3319">
        <v>0</v>
      </c>
      <c r="CI269" s="3319">
        <v>0</v>
      </c>
      <c r="CJ269" s="3319">
        <v>0</v>
      </c>
      <c r="CK269" s="3320"/>
      <c r="CL269" s="3321">
        <f t="shared" si="188"/>
        <v>0</v>
      </c>
      <c r="CM269" s="3321">
        <f t="shared" si="188"/>
        <v>0</v>
      </c>
      <c r="CN269" s="3321">
        <f t="shared" si="188"/>
        <v>0</v>
      </c>
      <c r="CO269" s="3321">
        <f t="shared" si="188"/>
        <v>0</v>
      </c>
      <c r="CP269" s="3321">
        <f t="shared" si="188"/>
        <v>0</v>
      </c>
      <c r="CQ269" s="3321">
        <f t="shared" si="188"/>
        <v>0</v>
      </c>
      <c r="CR269" s="3321">
        <f t="shared" si="187"/>
        <v>0</v>
      </c>
      <c r="CS269" s="3321"/>
      <c r="CT269" s="885">
        <v>0</v>
      </c>
      <c r="CU269" s="885">
        <v>0</v>
      </c>
      <c r="CV269" s="885">
        <v>0</v>
      </c>
      <c r="CW269" s="885">
        <v>0</v>
      </c>
      <c r="CX269" s="885">
        <v>0</v>
      </c>
      <c r="CY269" s="885">
        <v>0</v>
      </c>
      <c r="DB269" s="3321">
        <f t="shared" si="186"/>
        <v>0</v>
      </c>
      <c r="DC269" s="3321">
        <f t="shared" si="186"/>
        <v>0</v>
      </c>
      <c r="DD269" s="3321">
        <f t="shared" si="186"/>
        <v>0</v>
      </c>
      <c r="DE269" s="3321">
        <f t="shared" si="185"/>
        <v>0</v>
      </c>
      <c r="DF269" s="3321">
        <f t="shared" si="185"/>
        <v>0</v>
      </c>
      <c r="DG269" s="3321">
        <f t="shared" si="185"/>
        <v>0</v>
      </c>
      <c r="DH269" s="3321"/>
      <c r="DI269" s="885">
        <v>0</v>
      </c>
      <c r="DJ269" s="885">
        <v>0</v>
      </c>
      <c r="DK269" s="885">
        <v>0</v>
      </c>
      <c r="DL269" s="885">
        <v>0</v>
      </c>
      <c r="DM269" s="885">
        <v>0</v>
      </c>
      <c r="DP269" s="3321">
        <f t="shared" si="189"/>
        <v>0</v>
      </c>
      <c r="DQ269" s="3321">
        <f t="shared" si="189"/>
        <v>0</v>
      </c>
      <c r="DR269" s="3321">
        <f t="shared" si="189"/>
        <v>0</v>
      </c>
      <c r="DS269" s="3321">
        <f t="shared" si="189"/>
        <v>0</v>
      </c>
      <c r="DT269" s="3321">
        <f t="shared" si="189"/>
        <v>0</v>
      </c>
    </row>
    <row r="270" spans="1:124" ht="24" hidden="1">
      <c r="A270" s="1170"/>
      <c r="B270" s="1491" t="s">
        <v>555</v>
      </c>
      <c r="C270" s="1492" t="s">
        <v>664</v>
      </c>
      <c r="D270" s="3385"/>
      <c r="E270" s="1423">
        <v>0</v>
      </c>
      <c r="F270" s="1366">
        <v>0</v>
      </c>
      <c r="G270" s="1443">
        <v>0</v>
      </c>
      <c r="H270" s="1443">
        <v>0</v>
      </c>
      <c r="I270" s="1443">
        <v>0</v>
      </c>
      <c r="J270" s="1443">
        <v>0</v>
      </c>
      <c r="K270" s="1443">
        <v>0</v>
      </c>
      <c r="L270" s="1443">
        <f t="shared" si="210"/>
        <v>0</v>
      </c>
      <c r="M270" s="1444"/>
      <c r="N270" s="1444"/>
      <c r="O270" s="1444"/>
      <c r="P270" s="1444"/>
      <c r="Q270" s="1444"/>
      <c r="R270" s="1444">
        <f t="shared" si="207"/>
        <v>0</v>
      </c>
      <c r="S270" s="1444"/>
      <c r="T270" s="1444">
        <f t="shared" si="211"/>
        <v>0</v>
      </c>
      <c r="U270" s="1951">
        <f t="shared" si="212"/>
        <v>0</v>
      </c>
      <c r="V270" s="891">
        <f t="shared" si="212"/>
        <v>0</v>
      </c>
      <c r="W270" s="891">
        <f t="shared" si="203"/>
        <v>0</v>
      </c>
      <c r="X270" s="891">
        <f t="shared" si="203"/>
        <v>0</v>
      </c>
      <c r="Y270" s="891">
        <f t="shared" si="203"/>
        <v>0</v>
      </c>
      <c r="Z270" s="891">
        <f t="shared" si="203"/>
        <v>0</v>
      </c>
      <c r="AA270" s="891">
        <f t="shared" si="203"/>
        <v>0</v>
      </c>
      <c r="AB270" s="1724">
        <f t="shared" si="213"/>
        <v>0</v>
      </c>
      <c r="AC270" s="1341"/>
      <c r="AD270" s="1717"/>
      <c r="AE270" s="1725">
        <v>0</v>
      </c>
      <c r="AF270" s="1725">
        <v>0</v>
      </c>
      <c r="AG270" s="1726">
        <v>0</v>
      </c>
      <c r="AH270" s="1726">
        <v>0</v>
      </c>
      <c r="AI270" s="1726">
        <v>0</v>
      </c>
      <c r="AJ270" s="1726">
        <v>0</v>
      </c>
      <c r="AK270" s="1726">
        <f t="shared" si="214"/>
        <v>0</v>
      </c>
      <c r="AL270" s="999"/>
      <c r="AM270" s="999"/>
      <c r="AN270" s="999"/>
      <c r="AO270" s="999"/>
      <c r="AP270" s="999">
        <f t="shared" si="208"/>
        <v>0</v>
      </c>
      <c r="AQ270" s="1394"/>
      <c r="AR270" s="1345">
        <f t="shared" si="215"/>
        <v>0</v>
      </c>
      <c r="AS270" s="3409">
        <f t="shared" si="204"/>
        <v>0</v>
      </c>
      <c r="AT270" s="1725">
        <f t="shared" si="204"/>
        <v>0</v>
      </c>
      <c r="AU270" s="1724">
        <f t="shared" si="204"/>
        <v>0</v>
      </c>
      <c r="AV270" s="1724">
        <f t="shared" si="204"/>
        <v>0</v>
      </c>
      <c r="AW270" s="1724">
        <f t="shared" si="204"/>
        <v>0</v>
      </c>
      <c r="AX270" s="1724">
        <f t="shared" si="204"/>
        <v>0</v>
      </c>
      <c r="AY270" s="1724">
        <f t="shared" si="216"/>
        <v>0</v>
      </c>
      <c r="AZ270" s="2029">
        <f t="shared" si="217"/>
        <v>0</v>
      </c>
      <c r="BA270" s="3338"/>
      <c r="BB270" s="1432">
        <v>0</v>
      </c>
      <c r="BC270" s="1432">
        <v>0</v>
      </c>
      <c r="BD270" s="1474">
        <v>0</v>
      </c>
      <c r="BE270" s="1474">
        <v>0</v>
      </c>
      <c r="BF270" s="1474">
        <v>0</v>
      </c>
      <c r="BG270" s="1474">
        <f t="shared" si="218"/>
        <v>0</v>
      </c>
      <c r="BH270" s="891"/>
      <c r="BI270" s="891"/>
      <c r="BJ270" s="891"/>
      <c r="BK270" s="891">
        <f t="shared" si="209"/>
        <v>0</v>
      </c>
      <c r="BL270" s="1397"/>
      <c r="BM270" s="3099">
        <f t="shared" si="219"/>
        <v>0</v>
      </c>
      <c r="BN270" s="1432">
        <f t="shared" si="205"/>
        <v>0</v>
      </c>
      <c r="BO270" s="1432">
        <f t="shared" si="205"/>
        <v>0</v>
      </c>
      <c r="BP270" s="1525">
        <f t="shared" si="205"/>
        <v>0</v>
      </c>
      <c r="BQ270" s="1525">
        <f t="shared" si="205"/>
        <v>0</v>
      </c>
      <c r="BR270" s="1525">
        <f t="shared" si="206"/>
        <v>0</v>
      </c>
      <c r="BS270" s="1525">
        <f t="shared" si="220"/>
        <v>0</v>
      </c>
      <c r="BT270" s="891"/>
      <c r="BU270" s="891"/>
      <c r="CD270" s="3319">
        <v>6</v>
      </c>
      <c r="CE270" s="3319">
        <v>0</v>
      </c>
      <c r="CF270" s="3319">
        <v>0</v>
      </c>
      <c r="CG270" s="3319">
        <v>0</v>
      </c>
      <c r="CH270" s="3319">
        <v>215780.3</v>
      </c>
      <c r="CI270" s="3319">
        <v>1381.2</v>
      </c>
      <c r="CJ270" s="3319">
        <v>0</v>
      </c>
      <c r="CK270" s="3320"/>
      <c r="CL270" s="3321">
        <f t="shared" si="188"/>
        <v>6</v>
      </c>
      <c r="CM270" s="3321">
        <f t="shared" si="188"/>
        <v>0</v>
      </c>
      <c r="CN270" s="3321">
        <f t="shared" si="188"/>
        <v>0</v>
      </c>
      <c r="CO270" s="3321">
        <f t="shared" si="188"/>
        <v>0</v>
      </c>
      <c r="CP270" s="3321">
        <f t="shared" si="188"/>
        <v>215780.3</v>
      </c>
      <c r="CQ270" s="3321">
        <f t="shared" si="188"/>
        <v>1381.2</v>
      </c>
      <c r="CR270" s="3321">
        <f t="shared" si="187"/>
        <v>0</v>
      </c>
      <c r="CS270" s="3321"/>
      <c r="CT270" s="885">
        <v>0</v>
      </c>
      <c r="CU270" s="885">
        <v>0</v>
      </c>
      <c r="CV270" s="885">
        <v>0</v>
      </c>
      <c r="CW270" s="885">
        <v>0</v>
      </c>
      <c r="CX270" s="885">
        <v>0</v>
      </c>
      <c r="CY270" s="885">
        <v>0</v>
      </c>
      <c r="DB270" s="3321">
        <f t="shared" si="186"/>
        <v>0</v>
      </c>
      <c r="DC270" s="3321">
        <f t="shared" si="186"/>
        <v>0</v>
      </c>
      <c r="DD270" s="3321">
        <f t="shared" si="186"/>
        <v>0</v>
      </c>
      <c r="DE270" s="3321">
        <f t="shared" si="185"/>
        <v>0</v>
      </c>
      <c r="DF270" s="3321">
        <f t="shared" si="185"/>
        <v>0</v>
      </c>
      <c r="DG270" s="3321">
        <f t="shared" si="185"/>
        <v>0</v>
      </c>
      <c r="DH270" s="3321"/>
      <c r="DI270" s="885">
        <v>0</v>
      </c>
      <c r="DJ270" s="885">
        <v>0</v>
      </c>
      <c r="DK270" s="885">
        <v>0</v>
      </c>
      <c r="DL270" s="885">
        <v>0</v>
      </c>
      <c r="DM270" s="885">
        <v>0</v>
      </c>
      <c r="DP270" s="3321">
        <f t="shared" si="189"/>
        <v>0</v>
      </c>
      <c r="DQ270" s="3321">
        <f t="shared" si="189"/>
        <v>0</v>
      </c>
      <c r="DR270" s="3321">
        <f t="shared" si="189"/>
        <v>0</v>
      </c>
      <c r="DS270" s="3321">
        <f t="shared" si="189"/>
        <v>0</v>
      </c>
      <c r="DT270" s="3321">
        <f t="shared" si="189"/>
        <v>0</v>
      </c>
    </row>
    <row r="271" spans="1:124" ht="25.5" customHeight="1">
      <c r="A271" s="1170"/>
      <c r="B271" s="1491" t="s">
        <v>554</v>
      </c>
      <c r="C271" s="1492" t="s">
        <v>1252</v>
      </c>
      <c r="D271" s="3385"/>
      <c r="E271" s="1423">
        <v>0</v>
      </c>
      <c r="F271" s="1366">
        <v>0</v>
      </c>
      <c r="G271" s="1443">
        <v>0</v>
      </c>
      <c r="H271" s="1443">
        <v>0</v>
      </c>
      <c r="I271" s="1443">
        <v>0</v>
      </c>
      <c r="J271" s="1443">
        <v>0</v>
      </c>
      <c r="K271" s="1443">
        <v>0</v>
      </c>
      <c r="L271" s="1443">
        <f t="shared" si="210"/>
        <v>0</v>
      </c>
      <c r="M271" s="1444"/>
      <c r="N271" s="1444"/>
      <c r="O271" s="1444"/>
      <c r="P271" s="1444"/>
      <c r="Q271" s="1444"/>
      <c r="R271" s="1444">
        <f t="shared" si="207"/>
        <v>0</v>
      </c>
      <c r="S271" s="1444"/>
      <c r="T271" s="1444">
        <f t="shared" si="211"/>
        <v>0</v>
      </c>
      <c r="U271" s="1951">
        <f t="shared" si="212"/>
        <v>0</v>
      </c>
      <c r="V271" s="891">
        <f t="shared" si="212"/>
        <v>0</v>
      </c>
      <c r="W271" s="891">
        <f t="shared" si="203"/>
        <v>0</v>
      </c>
      <c r="X271" s="891">
        <f t="shared" si="203"/>
        <v>0</v>
      </c>
      <c r="Y271" s="891">
        <f t="shared" si="203"/>
        <v>0</v>
      </c>
      <c r="Z271" s="891">
        <f t="shared" si="203"/>
        <v>0</v>
      </c>
      <c r="AA271" s="891">
        <f t="shared" si="203"/>
        <v>0</v>
      </c>
      <c r="AB271" s="1724">
        <f t="shared" si="213"/>
        <v>0</v>
      </c>
      <c r="AC271" s="1341"/>
      <c r="AD271" s="1717"/>
      <c r="AE271" s="1725">
        <v>3.2040000000000002</v>
      </c>
      <c r="AF271" s="1725">
        <v>0</v>
      </c>
      <c r="AG271" s="1726">
        <v>76000</v>
      </c>
      <c r="AH271" s="1726">
        <v>0</v>
      </c>
      <c r="AI271" s="1726">
        <v>0</v>
      </c>
      <c r="AJ271" s="1726">
        <v>0</v>
      </c>
      <c r="AK271" s="1726">
        <f t="shared" si="214"/>
        <v>76000</v>
      </c>
      <c r="AL271" s="999"/>
      <c r="AM271" s="999"/>
      <c r="AN271" s="999"/>
      <c r="AO271" s="999"/>
      <c r="AP271" s="999">
        <f t="shared" si="208"/>
        <v>0</v>
      </c>
      <c r="AQ271" s="1394"/>
      <c r="AR271" s="1345">
        <f t="shared" si="215"/>
        <v>0</v>
      </c>
      <c r="AS271" s="3409">
        <f t="shared" si="204"/>
        <v>3.2040000000000002</v>
      </c>
      <c r="AT271" s="1725">
        <f t="shared" si="204"/>
        <v>0</v>
      </c>
      <c r="AU271" s="1724">
        <f t="shared" si="204"/>
        <v>76000</v>
      </c>
      <c r="AV271" s="1724">
        <f t="shared" si="204"/>
        <v>0</v>
      </c>
      <c r="AW271" s="1724">
        <f t="shared" si="204"/>
        <v>0</v>
      </c>
      <c r="AX271" s="1724">
        <f t="shared" si="204"/>
        <v>0</v>
      </c>
      <c r="AY271" s="1724">
        <f t="shared" si="216"/>
        <v>76000</v>
      </c>
      <c r="AZ271" s="2029">
        <f t="shared" si="217"/>
        <v>0</v>
      </c>
      <c r="BA271" s="3338"/>
      <c r="BB271" s="1432">
        <v>0</v>
      </c>
      <c r="BC271" s="1432">
        <v>0</v>
      </c>
      <c r="BD271" s="1474">
        <v>0</v>
      </c>
      <c r="BE271" s="1474">
        <v>0</v>
      </c>
      <c r="BF271" s="1474">
        <v>0</v>
      </c>
      <c r="BG271" s="1474">
        <f t="shared" si="218"/>
        <v>0</v>
      </c>
      <c r="BH271" s="891"/>
      <c r="BI271" s="891"/>
      <c r="BJ271" s="891"/>
      <c r="BK271" s="891">
        <f t="shared" si="209"/>
        <v>0</v>
      </c>
      <c r="BL271" s="1397"/>
      <c r="BM271" s="3099">
        <f t="shared" si="219"/>
        <v>0</v>
      </c>
      <c r="BN271" s="1432">
        <f t="shared" si="205"/>
        <v>0</v>
      </c>
      <c r="BO271" s="1432">
        <f t="shared" si="205"/>
        <v>0</v>
      </c>
      <c r="BP271" s="1525">
        <f t="shared" si="205"/>
        <v>0</v>
      </c>
      <c r="BQ271" s="1525">
        <f t="shared" si="205"/>
        <v>0</v>
      </c>
      <c r="BR271" s="1525">
        <f t="shared" si="206"/>
        <v>0</v>
      </c>
      <c r="BS271" s="1525">
        <f t="shared" si="220"/>
        <v>0</v>
      </c>
      <c r="BT271" s="891"/>
      <c r="BU271" s="891"/>
      <c r="CD271" s="3319">
        <v>0</v>
      </c>
      <c r="CE271" s="3319">
        <v>0</v>
      </c>
      <c r="CF271" s="3319">
        <v>0</v>
      </c>
      <c r="CG271" s="3319">
        <v>0</v>
      </c>
      <c r="CH271" s="3319">
        <v>0</v>
      </c>
      <c r="CI271" s="3319">
        <v>0</v>
      </c>
      <c r="CJ271" s="3319">
        <v>0</v>
      </c>
      <c r="CK271" s="3320"/>
      <c r="CL271" s="3321">
        <f t="shared" si="188"/>
        <v>0</v>
      </c>
      <c r="CM271" s="3321">
        <f t="shared" si="188"/>
        <v>0</v>
      </c>
      <c r="CN271" s="3321">
        <f t="shared" si="188"/>
        <v>0</v>
      </c>
      <c r="CO271" s="3321">
        <f t="shared" si="188"/>
        <v>0</v>
      </c>
      <c r="CP271" s="3321">
        <f t="shared" si="188"/>
        <v>0</v>
      </c>
      <c r="CQ271" s="3321">
        <f t="shared" si="188"/>
        <v>0</v>
      </c>
      <c r="CR271" s="3321">
        <f t="shared" si="187"/>
        <v>0</v>
      </c>
      <c r="CS271" s="3321"/>
      <c r="CT271" s="885">
        <v>0</v>
      </c>
      <c r="CU271" s="885">
        <v>0</v>
      </c>
      <c r="CV271" s="885">
        <v>0</v>
      </c>
      <c r="CW271" s="885">
        <v>0</v>
      </c>
      <c r="CX271" s="885">
        <v>0</v>
      </c>
      <c r="CY271" s="885">
        <v>0</v>
      </c>
      <c r="DB271" s="3321">
        <f t="shared" si="186"/>
        <v>-3.2040000000000002</v>
      </c>
      <c r="DC271" s="3321">
        <f t="shared" si="186"/>
        <v>0</v>
      </c>
      <c r="DD271" s="3321">
        <f t="shared" si="186"/>
        <v>-76000</v>
      </c>
      <c r="DE271" s="3321">
        <f t="shared" si="185"/>
        <v>0</v>
      </c>
      <c r="DF271" s="3321">
        <f t="shared" si="185"/>
        <v>0</v>
      </c>
      <c r="DG271" s="3321">
        <f t="shared" si="185"/>
        <v>0</v>
      </c>
      <c r="DH271" s="3321"/>
      <c r="DI271" s="885">
        <v>3.2040000000000002</v>
      </c>
      <c r="DJ271" s="885">
        <v>0</v>
      </c>
      <c r="DK271" s="885">
        <v>56000</v>
      </c>
      <c r="DL271" s="885">
        <v>0</v>
      </c>
      <c r="DM271" s="885">
        <v>0</v>
      </c>
      <c r="DP271" s="3321">
        <f t="shared" si="189"/>
        <v>3.2040000000000002</v>
      </c>
      <c r="DQ271" s="3321">
        <f t="shared" si="189"/>
        <v>0</v>
      </c>
      <c r="DR271" s="3321">
        <f t="shared" si="189"/>
        <v>56000</v>
      </c>
      <c r="DS271" s="3321">
        <f t="shared" si="189"/>
        <v>0</v>
      </c>
      <c r="DT271" s="3321">
        <f t="shared" si="189"/>
        <v>0</v>
      </c>
    </row>
    <row r="272" spans="1:124" ht="15" hidden="1" customHeight="1">
      <c r="A272" s="1170"/>
      <c r="B272" s="1491"/>
      <c r="C272" s="1492"/>
      <c r="D272" s="3385"/>
      <c r="E272" s="1423">
        <v>0</v>
      </c>
      <c r="F272" s="1366">
        <v>0</v>
      </c>
      <c r="G272" s="1443">
        <v>0</v>
      </c>
      <c r="H272" s="1443">
        <v>0</v>
      </c>
      <c r="I272" s="1443">
        <v>0</v>
      </c>
      <c r="J272" s="1443">
        <v>0</v>
      </c>
      <c r="K272" s="1443">
        <v>0</v>
      </c>
      <c r="L272" s="1443">
        <f t="shared" si="210"/>
        <v>0</v>
      </c>
      <c r="M272" s="1444"/>
      <c r="N272" s="1444"/>
      <c r="O272" s="1444"/>
      <c r="P272" s="1444"/>
      <c r="Q272" s="1444"/>
      <c r="R272" s="1444">
        <f t="shared" si="207"/>
        <v>0</v>
      </c>
      <c r="S272" s="1444"/>
      <c r="T272" s="1444">
        <f t="shared" si="211"/>
        <v>0</v>
      </c>
      <c r="U272" s="1951">
        <f t="shared" si="212"/>
        <v>0</v>
      </c>
      <c r="V272" s="891">
        <f t="shared" si="212"/>
        <v>0</v>
      </c>
      <c r="W272" s="891">
        <f t="shared" si="203"/>
        <v>0</v>
      </c>
      <c r="X272" s="891">
        <f t="shared" si="203"/>
        <v>0</v>
      </c>
      <c r="Y272" s="891">
        <f t="shared" si="203"/>
        <v>0</v>
      </c>
      <c r="Z272" s="891">
        <f t="shared" si="203"/>
        <v>0</v>
      </c>
      <c r="AA272" s="891">
        <f t="shared" si="203"/>
        <v>0</v>
      </c>
      <c r="AB272" s="1724">
        <f t="shared" si="213"/>
        <v>0</v>
      </c>
      <c r="AC272" s="1341"/>
      <c r="AD272" s="1717"/>
      <c r="AE272" s="1725">
        <v>0</v>
      </c>
      <c r="AF272" s="1725">
        <v>0</v>
      </c>
      <c r="AG272" s="1726">
        <v>0</v>
      </c>
      <c r="AH272" s="1726">
        <v>0</v>
      </c>
      <c r="AI272" s="1726">
        <v>0</v>
      </c>
      <c r="AJ272" s="1726">
        <v>0</v>
      </c>
      <c r="AK272" s="1726">
        <f t="shared" si="214"/>
        <v>0</v>
      </c>
      <c r="AL272" s="999"/>
      <c r="AM272" s="1345"/>
      <c r="AN272" s="999"/>
      <c r="AO272" s="999"/>
      <c r="AP272" s="999">
        <f t="shared" si="208"/>
        <v>0</v>
      </c>
      <c r="AQ272" s="1394"/>
      <c r="AR272" s="1345">
        <f t="shared" si="215"/>
        <v>0</v>
      </c>
      <c r="AS272" s="3409">
        <f t="shared" si="204"/>
        <v>0</v>
      </c>
      <c r="AT272" s="1725">
        <f t="shared" si="204"/>
        <v>0</v>
      </c>
      <c r="AU272" s="1724">
        <f t="shared" si="204"/>
        <v>0</v>
      </c>
      <c r="AV272" s="1724">
        <f t="shared" si="204"/>
        <v>0</v>
      </c>
      <c r="AW272" s="1724">
        <f t="shared" si="204"/>
        <v>0</v>
      </c>
      <c r="AX272" s="1724">
        <f t="shared" si="204"/>
        <v>0</v>
      </c>
      <c r="AY272" s="1724">
        <f t="shared" si="216"/>
        <v>0</v>
      </c>
      <c r="AZ272" s="2029">
        <f t="shared" si="217"/>
        <v>0</v>
      </c>
      <c r="BA272" s="3338"/>
      <c r="BB272" s="1432">
        <v>0</v>
      </c>
      <c r="BC272" s="1432">
        <v>0</v>
      </c>
      <c r="BD272" s="1474">
        <v>0</v>
      </c>
      <c r="BE272" s="1474">
        <v>0</v>
      </c>
      <c r="BF272" s="1474">
        <v>0</v>
      </c>
      <c r="BG272" s="1474">
        <f t="shared" si="218"/>
        <v>0</v>
      </c>
      <c r="BH272" s="891"/>
      <c r="BI272" s="891"/>
      <c r="BJ272" s="891"/>
      <c r="BK272" s="891">
        <f t="shared" si="209"/>
        <v>0</v>
      </c>
      <c r="BL272" s="1397"/>
      <c r="BM272" s="3099">
        <f t="shared" si="219"/>
        <v>0</v>
      </c>
      <c r="BN272" s="1432">
        <f t="shared" si="205"/>
        <v>0</v>
      </c>
      <c r="BO272" s="1432">
        <f t="shared" si="205"/>
        <v>0</v>
      </c>
      <c r="BP272" s="1525">
        <f t="shared" si="205"/>
        <v>0</v>
      </c>
      <c r="BQ272" s="1525">
        <f t="shared" si="205"/>
        <v>0</v>
      </c>
      <c r="BR272" s="1525">
        <f t="shared" si="206"/>
        <v>0</v>
      </c>
      <c r="BS272" s="1525">
        <f t="shared" si="220"/>
        <v>0</v>
      </c>
      <c r="BT272" s="891"/>
      <c r="BU272" s="891"/>
      <c r="CD272" s="3319">
        <v>0</v>
      </c>
      <c r="CE272" s="3319">
        <v>0</v>
      </c>
      <c r="CF272" s="3319">
        <v>0</v>
      </c>
      <c r="CG272" s="3319">
        <v>0</v>
      </c>
      <c r="CH272" s="3319">
        <v>0</v>
      </c>
      <c r="CI272" s="3319">
        <v>0</v>
      </c>
      <c r="CJ272" s="3319">
        <v>0</v>
      </c>
      <c r="CK272" s="3320"/>
      <c r="CL272" s="3321">
        <f t="shared" si="188"/>
        <v>0</v>
      </c>
      <c r="CM272" s="3321">
        <f t="shared" si="188"/>
        <v>0</v>
      </c>
      <c r="CN272" s="3321">
        <f t="shared" si="188"/>
        <v>0</v>
      </c>
      <c r="CO272" s="3321">
        <f t="shared" si="188"/>
        <v>0</v>
      </c>
      <c r="CP272" s="3321">
        <f t="shared" si="188"/>
        <v>0</v>
      </c>
      <c r="CQ272" s="3321">
        <f t="shared" si="188"/>
        <v>0</v>
      </c>
      <c r="CR272" s="3321">
        <f t="shared" si="187"/>
        <v>0</v>
      </c>
      <c r="CS272" s="3321"/>
      <c r="CT272" s="885">
        <v>0</v>
      </c>
      <c r="CU272" s="885">
        <v>0</v>
      </c>
      <c r="CV272" s="885">
        <v>0</v>
      </c>
      <c r="CW272" s="885">
        <v>0</v>
      </c>
      <c r="CX272" s="885">
        <v>0</v>
      </c>
      <c r="CY272" s="885">
        <v>0</v>
      </c>
      <c r="DB272" s="3321">
        <f t="shared" si="186"/>
        <v>0</v>
      </c>
      <c r="DC272" s="3321">
        <f t="shared" si="186"/>
        <v>0</v>
      </c>
      <c r="DD272" s="3321">
        <f t="shared" si="186"/>
        <v>0</v>
      </c>
      <c r="DE272" s="3321">
        <f t="shared" si="185"/>
        <v>0</v>
      </c>
      <c r="DF272" s="3321">
        <f t="shared" si="185"/>
        <v>0</v>
      </c>
      <c r="DG272" s="3321">
        <f t="shared" si="185"/>
        <v>0</v>
      </c>
      <c r="DH272" s="3321"/>
      <c r="DI272" s="885">
        <v>0</v>
      </c>
      <c r="DJ272" s="885">
        <v>0</v>
      </c>
      <c r="DK272" s="885">
        <v>0</v>
      </c>
      <c r="DL272" s="885">
        <v>0</v>
      </c>
      <c r="DM272" s="885">
        <v>0</v>
      </c>
      <c r="DP272" s="3321">
        <f t="shared" si="189"/>
        <v>0</v>
      </c>
      <c r="DQ272" s="3321">
        <f t="shared" si="189"/>
        <v>0</v>
      </c>
      <c r="DR272" s="3321">
        <f t="shared" si="189"/>
        <v>0</v>
      </c>
      <c r="DS272" s="3321">
        <f t="shared" si="189"/>
        <v>0</v>
      </c>
      <c r="DT272" s="3321">
        <f t="shared" si="189"/>
        <v>0</v>
      </c>
    </row>
    <row r="273" spans="1:124" ht="15" hidden="1" customHeight="1">
      <c r="A273" s="1170"/>
      <c r="B273" s="1491"/>
      <c r="C273" s="1492"/>
      <c r="D273" s="3385"/>
      <c r="E273" s="1423">
        <v>0</v>
      </c>
      <c r="F273" s="1366">
        <v>0</v>
      </c>
      <c r="G273" s="1443">
        <v>0</v>
      </c>
      <c r="H273" s="1443">
        <v>0</v>
      </c>
      <c r="I273" s="1443">
        <v>0</v>
      </c>
      <c r="J273" s="1443">
        <v>0</v>
      </c>
      <c r="K273" s="1443">
        <v>0</v>
      </c>
      <c r="L273" s="1443">
        <f t="shared" si="210"/>
        <v>0</v>
      </c>
      <c r="M273" s="1444"/>
      <c r="N273" s="1444"/>
      <c r="O273" s="1444"/>
      <c r="P273" s="1444"/>
      <c r="Q273" s="1444"/>
      <c r="R273" s="1444">
        <f t="shared" si="207"/>
        <v>0</v>
      </c>
      <c r="S273" s="1444"/>
      <c r="T273" s="1444">
        <f t="shared" si="211"/>
        <v>0</v>
      </c>
      <c r="U273" s="1951">
        <f t="shared" si="212"/>
        <v>0</v>
      </c>
      <c r="V273" s="891">
        <f t="shared" si="212"/>
        <v>0</v>
      </c>
      <c r="W273" s="891">
        <f t="shared" si="203"/>
        <v>0</v>
      </c>
      <c r="X273" s="891">
        <f t="shared" si="203"/>
        <v>0</v>
      </c>
      <c r="Y273" s="891">
        <f t="shared" si="203"/>
        <v>0</v>
      </c>
      <c r="Z273" s="891">
        <f t="shared" si="203"/>
        <v>0</v>
      </c>
      <c r="AA273" s="891">
        <f t="shared" si="203"/>
        <v>0</v>
      </c>
      <c r="AB273" s="1724">
        <f t="shared" si="213"/>
        <v>0</v>
      </c>
      <c r="AC273" s="1341"/>
      <c r="AD273" s="1717"/>
      <c r="AE273" s="1725">
        <v>0</v>
      </c>
      <c r="AF273" s="1725">
        <v>0</v>
      </c>
      <c r="AG273" s="1726">
        <v>0</v>
      </c>
      <c r="AH273" s="1726">
        <v>0</v>
      </c>
      <c r="AI273" s="1726">
        <v>0</v>
      </c>
      <c r="AJ273" s="1726">
        <v>0</v>
      </c>
      <c r="AK273" s="1726">
        <f t="shared" si="214"/>
        <v>0</v>
      </c>
      <c r="AL273" s="999"/>
      <c r="AM273" s="1345"/>
      <c r="AN273" s="999"/>
      <c r="AO273" s="999"/>
      <c r="AP273" s="999">
        <f t="shared" si="208"/>
        <v>0</v>
      </c>
      <c r="AQ273" s="1394"/>
      <c r="AR273" s="1345">
        <f t="shared" si="215"/>
        <v>0</v>
      </c>
      <c r="AS273" s="3409">
        <f t="shared" si="204"/>
        <v>0</v>
      </c>
      <c r="AT273" s="1725">
        <f t="shared" si="204"/>
        <v>0</v>
      </c>
      <c r="AU273" s="1724">
        <f t="shared" si="204"/>
        <v>0</v>
      </c>
      <c r="AV273" s="1724">
        <f t="shared" si="204"/>
        <v>0</v>
      </c>
      <c r="AW273" s="1724">
        <f t="shared" si="204"/>
        <v>0</v>
      </c>
      <c r="AX273" s="1724">
        <f t="shared" si="204"/>
        <v>0</v>
      </c>
      <c r="AY273" s="1724">
        <f t="shared" si="216"/>
        <v>0</v>
      </c>
      <c r="AZ273" s="2029">
        <f t="shared" si="217"/>
        <v>0</v>
      </c>
      <c r="BA273" s="3338"/>
      <c r="BB273" s="1432">
        <v>0</v>
      </c>
      <c r="BC273" s="1432">
        <v>0</v>
      </c>
      <c r="BD273" s="1474">
        <v>0</v>
      </c>
      <c r="BE273" s="1474">
        <v>0</v>
      </c>
      <c r="BF273" s="1474">
        <v>0</v>
      </c>
      <c r="BG273" s="1474">
        <f t="shared" si="218"/>
        <v>0</v>
      </c>
      <c r="BH273" s="891"/>
      <c r="BI273" s="891"/>
      <c r="BJ273" s="891"/>
      <c r="BK273" s="891">
        <f t="shared" si="209"/>
        <v>0</v>
      </c>
      <c r="BL273" s="1397"/>
      <c r="BM273" s="3099">
        <f t="shared" si="219"/>
        <v>0</v>
      </c>
      <c r="BN273" s="1432">
        <f t="shared" si="205"/>
        <v>0</v>
      </c>
      <c r="BO273" s="1432">
        <f t="shared" si="205"/>
        <v>0</v>
      </c>
      <c r="BP273" s="1525">
        <f t="shared" si="205"/>
        <v>0</v>
      </c>
      <c r="BQ273" s="1525">
        <f t="shared" si="205"/>
        <v>0</v>
      </c>
      <c r="BR273" s="1525">
        <f t="shared" si="206"/>
        <v>0</v>
      </c>
      <c r="BS273" s="1525">
        <f t="shared" si="220"/>
        <v>0</v>
      </c>
      <c r="BT273" s="891"/>
      <c r="BU273" s="891"/>
      <c r="CD273" s="3319">
        <v>0</v>
      </c>
      <c r="CE273" s="3319">
        <v>0</v>
      </c>
      <c r="CF273" s="3319">
        <v>0</v>
      </c>
      <c r="CG273" s="3319">
        <v>0</v>
      </c>
      <c r="CH273" s="3319">
        <v>0</v>
      </c>
      <c r="CI273" s="3319">
        <v>0</v>
      </c>
      <c r="CJ273" s="3319">
        <v>0</v>
      </c>
      <c r="CK273" s="3320"/>
      <c r="CL273" s="3321">
        <f t="shared" si="188"/>
        <v>0</v>
      </c>
      <c r="CM273" s="3321">
        <f t="shared" si="188"/>
        <v>0</v>
      </c>
      <c r="CN273" s="3321">
        <f t="shared" si="188"/>
        <v>0</v>
      </c>
      <c r="CO273" s="3321">
        <f t="shared" ref="CO273:CR336" si="221">CG273-X273</f>
        <v>0</v>
      </c>
      <c r="CP273" s="3321">
        <f t="shared" si="221"/>
        <v>0</v>
      </c>
      <c r="CQ273" s="3321">
        <f t="shared" si="221"/>
        <v>0</v>
      </c>
      <c r="CR273" s="3321">
        <f t="shared" si="187"/>
        <v>0</v>
      </c>
      <c r="CS273" s="3321"/>
      <c r="CT273" s="885">
        <v>0</v>
      </c>
      <c r="CU273" s="885">
        <v>0</v>
      </c>
      <c r="CV273" s="885">
        <v>0</v>
      </c>
      <c r="CW273" s="885">
        <v>0</v>
      </c>
      <c r="CX273" s="885">
        <v>0</v>
      </c>
      <c r="CY273" s="885">
        <v>0</v>
      </c>
      <c r="DB273" s="3321">
        <f t="shared" si="186"/>
        <v>0</v>
      </c>
      <c r="DC273" s="3321">
        <f t="shared" si="186"/>
        <v>0</v>
      </c>
      <c r="DD273" s="3321">
        <f t="shared" si="186"/>
        <v>0</v>
      </c>
      <c r="DE273" s="3321">
        <f t="shared" si="185"/>
        <v>0</v>
      </c>
      <c r="DF273" s="3321">
        <f t="shared" si="185"/>
        <v>0</v>
      </c>
      <c r="DG273" s="3321">
        <f t="shared" si="185"/>
        <v>0</v>
      </c>
      <c r="DH273" s="3321"/>
      <c r="DI273" s="885">
        <v>0</v>
      </c>
      <c r="DJ273" s="885">
        <v>0</v>
      </c>
      <c r="DK273" s="885">
        <v>0</v>
      </c>
      <c r="DL273" s="885">
        <v>0</v>
      </c>
      <c r="DM273" s="885">
        <v>0</v>
      </c>
      <c r="DP273" s="3321">
        <f t="shared" si="189"/>
        <v>0</v>
      </c>
      <c r="DQ273" s="3321">
        <f t="shared" si="189"/>
        <v>0</v>
      </c>
      <c r="DR273" s="3321">
        <f t="shared" si="189"/>
        <v>0</v>
      </c>
      <c r="DS273" s="3321">
        <f t="shared" si="189"/>
        <v>0</v>
      </c>
      <c r="DT273" s="3321">
        <f t="shared" si="189"/>
        <v>0</v>
      </c>
    </row>
    <row r="274" spans="1:124" ht="15" hidden="1" customHeight="1">
      <c r="A274" s="1170"/>
      <c r="B274" s="1491"/>
      <c r="C274" s="1492"/>
      <c r="D274" s="3385"/>
      <c r="E274" s="1423">
        <v>0</v>
      </c>
      <c r="F274" s="1366">
        <v>0</v>
      </c>
      <c r="G274" s="1443">
        <v>0</v>
      </c>
      <c r="H274" s="1443">
        <v>0</v>
      </c>
      <c r="I274" s="1443">
        <v>0</v>
      </c>
      <c r="J274" s="1443">
        <v>0</v>
      </c>
      <c r="K274" s="1443">
        <v>0</v>
      </c>
      <c r="L274" s="1443">
        <f t="shared" si="210"/>
        <v>0</v>
      </c>
      <c r="M274" s="1444"/>
      <c r="N274" s="1444"/>
      <c r="O274" s="1444"/>
      <c r="P274" s="1444"/>
      <c r="Q274" s="1444"/>
      <c r="R274" s="1444">
        <f t="shared" si="207"/>
        <v>0</v>
      </c>
      <c r="S274" s="1444"/>
      <c r="T274" s="1444">
        <f t="shared" si="211"/>
        <v>0</v>
      </c>
      <c r="U274" s="1951">
        <f t="shared" si="212"/>
        <v>0</v>
      </c>
      <c r="V274" s="891">
        <f t="shared" si="212"/>
        <v>0</v>
      </c>
      <c r="W274" s="891">
        <f t="shared" si="203"/>
        <v>0</v>
      </c>
      <c r="X274" s="891">
        <f t="shared" si="203"/>
        <v>0</v>
      </c>
      <c r="Y274" s="891">
        <f t="shared" si="203"/>
        <v>0</v>
      </c>
      <c r="Z274" s="891">
        <f t="shared" si="203"/>
        <v>0</v>
      </c>
      <c r="AA274" s="891">
        <f t="shared" si="203"/>
        <v>0</v>
      </c>
      <c r="AB274" s="1724">
        <f t="shared" si="213"/>
        <v>0</v>
      </c>
      <c r="AC274" s="1341"/>
      <c r="AD274" s="1717"/>
      <c r="AE274" s="1725">
        <v>0</v>
      </c>
      <c r="AF274" s="1725">
        <v>0</v>
      </c>
      <c r="AG274" s="1726">
        <v>0</v>
      </c>
      <c r="AH274" s="1726">
        <v>0</v>
      </c>
      <c r="AI274" s="1726">
        <v>0</v>
      </c>
      <c r="AJ274" s="1726">
        <v>0</v>
      </c>
      <c r="AK274" s="1726">
        <f t="shared" si="214"/>
        <v>0</v>
      </c>
      <c r="AL274" s="999"/>
      <c r="AM274" s="1345"/>
      <c r="AN274" s="999"/>
      <c r="AO274" s="999"/>
      <c r="AP274" s="999">
        <f t="shared" si="208"/>
        <v>0</v>
      </c>
      <c r="AQ274" s="1394"/>
      <c r="AR274" s="1345">
        <f t="shared" si="215"/>
        <v>0</v>
      </c>
      <c r="AS274" s="3409">
        <f t="shared" si="204"/>
        <v>0</v>
      </c>
      <c r="AT274" s="1725">
        <f t="shared" si="204"/>
        <v>0</v>
      </c>
      <c r="AU274" s="1724">
        <f t="shared" si="204"/>
        <v>0</v>
      </c>
      <c r="AV274" s="1724">
        <f t="shared" si="204"/>
        <v>0</v>
      </c>
      <c r="AW274" s="1724">
        <f t="shared" si="204"/>
        <v>0</v>
      </c>
      <c r="AX274" s="1724">
        <f t="shared" si="204"/>
        <v>0</v>
      </c>
      <c r="AY274" s="1724">
        <f t="shared" si="216"/>
        <v>0</v>
      </c>
      <c r="AZ274" s="2029">
        <f t="shared" si="217"/>
        <v>0</v>
      </c>
      <c r="BA274" s="3338"/>
      <c r="BB274" s="1432">
        <v>0</v>
      </c>
      <c r="BC274" s="1432">
        <v>0</v>
      </c>
      <c r="BD274" s="1474">
        <v>0</v>
      </c>
      <c r="BE274" s="1474">
        <v>0</v>
      </c>
      <c r="BF274" s="1474">
        <v>0</v>
      </c>
      <c r="BG274" s="1474">
        <f t="shared" si="218"/>
        <v>0</v>
      </c>
      <c r="BH274" s="891"/>
      <c r="BI274" s="891"/>
      <c r="BJ274" s="891"/>
      <c r="BK274" s="891">
        <f t="shared" si="209"/>
        <v>0</v>
      </c>
      <c r="BL274" s="1397"/>
      <c r="BM274" s="3099">
        <f t="shared" si="219"/>
        <v>0</v>
      </c>
      <c r="BN274" s="1432">
        <f t="shared" si="205"/>
        <v>0</v>
      </c>
      <c r="BO274" s="1432">
        <f t="shared" si="205"/>
        <v>0</v>
      </c>
      <c r="BP274" s="1525">
        <f t="shared" si="205"/>
        <v>0</v>
      </c>
      <c r="BQ274" s="1525">
        <f t="shared" si="205"/>
        <v>0</v>
      </c>
      <c r="BR274" s="1525">
        <f t="shared" si="206"/>
        <v>0</v>
      </c>
      <c r="BS274" s="1525">
        <f t="shared" si="220"/>
        <v>0</v>
      </c>
      <c r="BT274" s="891"/>
      <c r="BU274" s="891"/>
      <c r="CD274" s="3319">
        <v>0</v>
      </c>
      <c r="CE274" s="3319">
        <v>0</v>
      </c>
      <c r="CF274" s="3319">
        <v>0</v>
      </c>
      <c r="CG274" s="3319">
        <v>0</v>
      </c>
      <c r="CH274" s="3319">
        <v>0</v>
      </c>
      <c r="CI274" s="3319">
        <v>0</v>
      </c>
      <c r="CJ274" s="3319">
        <v>0</v>
      </c>
      <c r="CK274" s="3320"/>
      <c r="CL274" s="3321">
        <f t="shared" ref="CL274:CL305" si="222">CD274-U274</f>
        <v>0</v>
      </c>
      <c r="CM274" s="3321">
        <f t="shared" ref="CM274:CM305" si="223">CE274-V274</f>
        <v>0</v>
      </c>
      <c r="CN274" s="3321">
        <f t="shared" ref="CN274:CN305" si="224">CF274-W274</f>
        <v>0</v>
      </c>
      <c r="CO274" s="3321">
        <f t="shared" si="221"/>
        <v>0</v>
      </c>
      <c r="CP274" s="3321">
        <f t="shared" si="221"/>
        <v>0</v>
      </c>
      <c r="CQ274" s="3321">
        <f t="shared" si="221"/>
        <v>0</v>
      </c>
      <c r="CR274" s="3321">
        <f t="shared" si="187"/>
        <v>0</v>
      </c>
      <c r="CS274" s="3321"/>
      <c r="CT274" s="885">
        <v>0</v>
      </c>
      <c r="CU274" s="885">
        <v>0</v>
      </c>
      <c r="CV274" s="885">
        <v>0</v>
      </c>
      <c r="CW274" s="885">
        <v>0</v>
      </c>
      <c r="CX274" s="885">
        <v>0</v>
      </c>
      <c r="CY274" s="885">
        <v>0</v>
      </c>
      <c r="DB274" s="3321">
        <f t="shared" si="186"/>
        <v>0</v>
      </c>
      <c r="DC274" s="3321">
        <f t="shared" si="186"/>
        <v>0</v>
      </c>
      <c r="DD274" s="3321">
        <f t="shared" si="186"/>
        <v>0</v>
      </c>
      <c r="DE274" s="3321">
        <f t="shared" si="185"/>
        <v>0</v>
      </c>
      <c r="DF274" s="3321">
        <f t="shared" si="185"/>
        <v>0</v>
      </c>
      <c r="DG274" s="3321">
        <f t="shared" si="185"/>
        <v>0</v>
      </c>
      <c r="DH274" s="3321"/>
      <c r="DI274" s="885">
        <v>0</v>
      </c>
      <c r="DJ274" s="885">
        <v>0</v>
      </c>
      <c r="DK274" s="885">
        <v>0</v>
      </c>
      <c r="DL274" s="885">
        <v>0</v>
      </c>
      <c r="DM274" s="885">
        <v>0</v>
      </c>
      <c r="DP274" s="3321">
        <f t="shared" si="189"/>
        <v>0</v>
      </c>
      <c r="DQ274" s="3321">
        <f t="shared" si="189"/>
        <v>0</v>
      </c>
      <c r="DR274" s="3321">
        <f t="shared" si="189"/>
        <v>0</v>
      </c>
      <c r="DS274" s="3321">
        <f t="shared" si="189"/>
        <v>0</v>
      </c>
      <c r="DT274" s="3321">
        <f t="shared" si="189"/>
        <v>0</v>
      </c>
    </row>
    <row r="275" spans="1:124" ht="15" hidden="1" customHeight="1">
      <c r="A275" s="1170"/>
      <c r="B275" s="1491"/>
      <c r="C275" s="1492"/>
      <c r="D275" s="3385"/>
      <c r="E275" s="1423">
        <v>0</v>
      </c>
      <c r="F275" s="1366">
        <v>0</v>
      </c>
      <c r="G275" s="1443">
        <v>0</v>
      </c>
      <c r="H275" s="1443">
        <v>0</v>
      </c>
      <c r="I275" s="1443">
        <v>0</v>
      </c>
      <c r="J275" s="1443">
        <v>0</v>
      </c>
      <c r="K275" s="1443">
        <v>0</v>
      </c>
      <c r="L275" s="1443">
        <f t="shared" si="210"/>
        <v>0</v>
      </c>
      <c r="M275" s="1444"/>
      <c r="N275" s="1444"/>
      <c r="O275" s="1444"/>
      <c r="P275" s="1444"/>
      <c r="Q275" s="1444"/>
      <c r="R275" s="1444">
        <f t="shared" si="207"/>
        <v>0</v>
      </c>
      <c r="S275" s="1444"/>
      <c r="T275" s="1444">
        <f t="shared" si="211"/>
        <v>0</v>
      </c>
      <c r="U275" s="1951">
        <f t="shared" si="212"/>
        <v>0</v>
      </c>
      <c r="V275" s="891">
        <f t="shared" si="212"/>
        <v>0</v>
      </c>
      <c r="W275" s="891">
        <f t="shared" si="203"/>
        <v>0</v>
      </c>
      <c r="X275" s="891">
        <f t="shared" si="203"/>
        <v>0</v>
      </c>
      <c r="Y275" s="891">
        <f t="shared" si="203"/>
        <v>0</v>
      </c>
      <c r="Z275" s="891">
        <f t="shared" si="203"/>
        <v>0</v>
      </c>
      <c r="AA275" s="891">
        <f t="shared" si="203"/>
        <v>0</v>
      </c>
      <c r="AB275" s="1724">
        <f t="shared" si="213"/>
        <v>0</v>
      </c>
      <c r="AC275" s="1341"/>
      <c r="AD275" s="1717"/>
      <c r="AE275" s="1725">
        <v>0</v>
      </c>
      <c r="AF275" s="1725">
        <v>0</v>
      </c>
      <c r="AG275" s="1726">
        <v>0</v>
      </c>
      <c r="AH275" s="1726">
        <v>0</v>
      </c>
      <c r="AI275" s="1726">
        <v>0</v>
      </c>
      <c r="AJ275" s="1726">
        <v>0</v>
      </c>
      <c r="AK275" s="1726">
        <f t="shared" si="214"/>
        <v>0</v>
      </c>
      <c r="AL275" s="999"/>
      <c r="AM275" s="1345"/>
      <c r="AN275" s="999"/>
      <c r="AO275" s="999"/>
      <c r="AP275" s="999">
        <f t="shared" si="208"/>
        <v>0</v>
      </c>
      <c r="AQ275" s="1394"/>
      <c r="AR275" s="1345">
        <f t="shared" si="215"/>
        <v>0</v>
      </c>
      <c r="AS275" s="3409">
        <f t="shared" si="204"/>
        <v>0</v>
      </c>
      <c r="AT275" s="1725">
        <f t="shared" si="204"/>
        <v>0</v>
      </c>
      <c r="AU275" s="1724">
        <f t="shared" si="204"/>
        <v>0</v>
      </c>
      <c r="AV275" s="1724">
        <f t="shared" si="204"/>
        <v>0</v>
      </c>
      <c r="AW275" s="1724">
        <f t="shared" si="204"/>
        <v>0</v>
      </c>
      <c r="AX275" s="1724">
        <f t="shared" si="204"/>
        <v>0</v>
      </c>
      <c r="AY275" s="1724">
        <f t="shared" si="216"/>
        <v>0</v>
      </c>
      <c r="AZ275" s="2029">
        <f t="shared" si="217"/>
        <v>0</v>
      </c>
      <c r="BA275" s="3338"/>
      <c r="BB275" s="1432">
        <v>0</v>
      </c>
      <c r="BC275" s="1432">
        <v>0</v>
      </c>
      <c r="BD275" s="1474">
        <v>0</v>
      </c>
      <c r="BE275" s="1474">
        <v>0</v>
      </c>
      <c r="BF275" s="1474">
        <v>0</v>
      </c>
      <c r="BG275" s="1474">
        <f t="shared" si="218"/>
        <v>0</v>
      </c>
      <c r="BH275" s="891"/>
      <c r="BI275" s="891"/>
      <c r="BJ275" s="891"/>
      <c r="BK275" s="891">
        <f t="shared" si="209"/>
        <v>0</v>
      </c>
      <c r="BL275" s="1397"/>
      <c r="BM275" s="3099">
        <f t="shared" si="219"/>
        <v>0</v>
      </c>
      <c r="BN275" s="1432">
        <f t="shared" si="205"/>
        <v>0</v>
      </c>
      <c r="BO275" s="1432">
        <f t="shared" si="205"/>
        <v>0</v>
      </c>
      <c r="BP275" s="1525">
        <f t="shared" si="205"/>
        <v>0</v>
      </c>
      <c r="BQ275" s="1525">
        <f t="shared" si="205"/>
        <v>0</v>
      </c>
      <c r="BR275" s="1525">
        <f t="shared" si="206"/>
        <v>0</v>
      </c>
      <c r="BS275" s="1525">
        <f t="shared" si="220"/>
        <v>0</v>
      </c>
      <c r="BT275" s="891"/>
      <c r="BU275" s="891"/>
      <c r="CD275" s="3319">
        <v>0</v>
      </c>
      <c r="CE275" s="3319">
        <v>0</v>
      </c>
      <c r="CF275" s="3319">
        <v>0</v>
      </c>
      <c r="CG275" s="3319">
        <v>0</v>
      </c>
      <c r="CH275" s="3319">
        <v>0</v>
      </c>
      <c r="CI275" s="3319">
        <v>0</v>
      </c>
      <c r="CJ275" s="3319">
        <v>0</v>
      </c>
      <c r="CK275" s="3320"/>
      <c r="CL275" s="3321">
        <f t="shared" si="222"/>
        <v>0</v>
      </c>
      <c r="CM275" s="3321">
        <f t="shared" si="223"/>
        <v>0</v>
      </c>
      <c r="CN275" s="3321">
        <f t="shared" si="224"/>
        <v>0</v>
      </c>
      <c r="CO275" s="3321">
        <f t="shared" si="221"/>
        <v>0</v>
      </c>
      <c r="CP275" s="3321">
        <f t="shared" si="221"/>
        <v>0</v>
      </c>
      <c r="CQ275" s="3321">
        <f t="shared" si="221"/>
        <v>0</v>
      </c>
      <c r="CR275" s="3321">
        <f t="shared" si="187"/>
        <v>0</v>
      </c>
      <c r="CS275" s="3321"/>
      <c r="CT275" s="885">
        <v>0</v>
      </c>
      <c r="CU275" s="885">
        <v>0</v>
      </c>
      <c r="CV275" s="885">
        <v>0</v>
      </c>
      <c r="CW275" s="885">
        <v>0</v>
      </c>
      <c r="CX275" s="885">
        <v>0</v>
      </c>
      <c r="CY275" s="885">
        <v>0</v>
      </c>
      <c r="DB275" s="3321">
        <f t="shared" si="186"/>
        <v>0</v>
      </c>
      <c r="DC275" s="3321">
        <f t="shared" si="186"/>
        <v>0</v>
      </c>
      <c r="DD275" s="3321">
        <f t="shared" si="186"/>
        <v>0</v>
      </c>
      <c r="DE275" s="3321">
        <f t="shared" si="185"/>
        <v>0</v>
      </c>
      <c r="DF275" s="3321">
        <f t="shared" si="185"/>
        <v>0</v>
      </c>
      <c r="DG275" s="3321">
        <f t="shared" si="185"/>
        <v>0</v>
      </c>
      <c r="DH275" s="3321"/>
      <c r="DI275" s="885">
        <v>0</v>
      </c>
      <c r="DJ275" s="885">
        <v>0</v>
      </c>
      <c r="DK275" s="885">
        <v>0</v>
      </c>
      <c r="DL275" s="885">
        <v>0</v>
      </c>
      <c r="DM275" s="885">
        <v>0</v>
      </c>
      <c r="DP275" s="3321">
        <f t="shared" si="189"/>
        <v>0</v>
      </c>
      <c r="DQ275" s="3321">
        <f t="shared" si="189"/>
        <v>0</v>
      </c>
      <c r="DR275" s="3321">
        <f t="shared" si="189"/>
        <v>0</v>
      </c>
      <c r="DS275" s="3321">
        <f t="shared" si="189"/>
        <v>0</v>
      </c>
      <c r="DT275" s="3321">
        <f t="shared" si="189"/>
        <v>0</v>
      </c>
    </row>
    <row r="276" spans="1:124" ht="15" hidden="1" customHeight="1">
      <c r="A276" s="1170"/>
      <c r="B276" s="1491"/>
      <c r="C276" s="1492"/>
      <c r="D276" s="3385"/>
      <c r="E276" s="1423">
        <v>0</v>
      </c>
      <c r="F276" s="1366">
        <v>0</v>
      </c>
      <c r="G276" s="1443">
        <v>0</v>
      </c>
      <c r="H276" s="1443">
        <v>0</v>
      </c>
      <c r="I276" s="1443">
        <v>0</v>
      </c>
      <c r="J276" s="1443">
        <v>0</v>
      </c>
      <c r="K276" s="1443">
        <v>0</v>
      </c>
      <c r="L276" s="1443">
        <f t="shared" si="210"/>
        <v>0</v>
      </c>
      <c r="M276" s="1444"/>
      <c r="N276" s="1444"/>
      <c r="O276" s="1444"/>
      <c r="P276" s="1444"/>
      <c r="Q276" s="1444"/>
      <c r="R276" s="1444">
        <f t="shared" si="207"/>
        <v>0</v>
      </c>
      <c r="S276" s="1444"/>
      <c r="T276" s="1444">
        <f t="shared" si="211"/>
        <v>0</v>
      </c>
      <c r="U276" s="1951">
        <f t="shared" si="212"/>
        <v>0</v>
      </c>
      <c r="V276" s="891">
        <f t="shared" si="212"/>
        <v>0</v>
      </c>
      <c r="W276" s="891">
        <f t="shared" si="203"/>
        <v>0</v>
      </c>
      <c r="X276" s="891">
        <f t="shared" si="203"/>
        <v>0</v>
      </c>
      <c r="Y276" s="891">
        <f t="shared" si="203"/>
        <v>0</v>
      </c>
      <c r="Z276" s="891">
        <f t="shared" si="203"/>
        <v>0</v>
      </c>
      <c r="AA276" s="891">
        <f t="shared" si="203"/>
        <v>0</v>
      </c>
      <c r="AB276" s="1724">
        <f t="shared" si="213"/>
        <v>0</v>
      </c>
      <c r="AC276" s="1341"/>
      <c r="AD276" s="1717"/>
      <c r="AE276" s="1725">
        <v>0</v>
      </c>
      <c r="AF276" s="1725">
        <v>0</v>
      </c>
      <c r="AG276" s="1726">
        <v>0</v>
      </c>
      <c r="AH276" s="1726">
        <v>0</v>
      </c>
      <c r="AI276" s="1726">
        <v>0</v>
      </c>
      <c r="AJ276" s="1726">
        <v>0</v>
      </c>
      <c r="AK276" s="1726">
        <f t="shared" si="214"/>
        <v>0</v>
      </c>
      <c r="AL276" s="999"/>
      <c r="AM276" s="1345"/>
      <c r="AN276" s="999"/>
      <c r="AO276" s="999"/>
      <c r="AP276" s="999">
        <f t="shared" si="208"/>
        <v>0</v>
      </c>
      <c r="AQ276" s="1394"/>
      <c r="AR276" s="1345">
        <f t="shared" si="215"/>
        <v>0</v>
      </c>
      <c r="AS276" s="3409">
        <f t="shared" si="204"/>
        <v>0</v>
      </c>
      <c r="AT276" s="1725">
        <f t="shared" si="204"/>
        <v>0</v>
      </c>
      <c r="AU276" s="1724">
        <f t="shared" si="204"/>
        <v>0</v>
      </c>
      <c r="AV276" s="1724">
        <f t="shared" si="204"/>
        <v>0</v>
      </c>
      <c r="AW276" s="1724">
        <f t="shared" si="204"/>
        <v>0</v>
      </c>
      <c r="AX276" s="1724">
        <f t="shared" si="204"/>
        <v>0</v>
      </c>
      <c r="AY276" s="1724">
        <f t="shared" si="216"/>
        <v>0</v>
      </c>
      <c r="AZ276" s="2029">
        <f t="shared" si="217"/>
        <v>0</v>
      </c>
      <c r="BA276" s="3338"/>
      <c r="BB276" s="1432">
        <v>0</v>
      </c>
      <c r="BC276" s="1432">
        <v>0</v>
      </c>
      <c r="BD276" s="1474">
        <v>0</v>
      </c>
      <c r="BE276" s="1474">
        <v>0</v>
      </c>
      <c r="BF276" s="1474">
        <v>0</v>
      </c>
      <c r="BG276" s="1474">
        <f t="shared" si="218"/>
        <v>0</v>
      </c>
      <c r="BH276" s="891"/>
      <c r="BI276" s="891"/>
      <c r="BJ276" s="891"/>
      <c r="BK276" s="891">
        <f t="shared" si="209"/>
        <v>0</v>
      </c>
      <c r="BL276" s="1397"/>
      <c r="BM276" s="3099">
        <f t="shared" si="219"/>
        <v>0</v>
      </c>
      <c r="BN276" s="1432">
        <f t="shared" si="205"/>
        <v>0</v>
      </c>
      <c r="BO276" s="1432">
        <f t="shared" si="205"/>
        <v>0</v>
      </c>
      <c r="BP276" s="1525">
        <f t="shared" si="205"/>
        <v>0</v>
      </c>
      <c r="BQ276" s="1525">
        <f t="shared" si="205"/>
        <v>0</v>
      </c>
      <c r="BR276" s="1525">
        <f t="shared" si="206"/>
        <v>0</v>
      </c>
      <c r="BS276" s="1525">
        <f t="shared" si="220"/>
        <v>0</v>
      </c>
      <c r="BT276" s="891"/>
      <c r="BU276" s="891"/>
      <c r="CD276" s="3319">
        <v>0</v>
      </c>
      <c r="CE276" s="3319">
        <v>0</v>
      </c>
      <c r="CF276" s="3319">
        <v>0</v>
      </c>
      <c r="CG276" s="3319">
        <v>0</v>
      </c>
      <c r="CH276" s="3319">
        <v>0</v>
      </c>
      <c r="CI276" s="3319">
        <v>0</v>
      </c>
      <c r="CJ276" s="3319">
        <v>0</v>
      </c>
      <c r="CK276" s="3320"/>
      <c r="CL276" s="3321">
        <f t="shared" si="222"/>
        <v>0</v>
      </c>
      <c r="CM276" s="3321">
        <f t="shared" si="223"/>
        <v>0</v>
      </c>
      <c r="CN276" s="3321">
        <f t="shared" si="224"/>
        <v>0</v>
      </c>
      <c r="CO276" s="3321">
        <f t="shared" si="221"/>
        <v>0</v>
      </c>
      <c r="CP276" s="3321">
        <f t="shared" si="221"/>
        <v>0</v>
      </c>
      <c r="CQ276" s="3321">
        <f t="shared" si="221"/>
        <v>0</v>
      </c>
      <c r="CR276" s="3321">
        <f t="shared" si="187"/>
        <v>0</v>
      </c>
      <c r="CS276" s="3321"/>
      <c r="CT276" s="885">
        <v>0</v>
      </c>
      <c r="CU276" s="885">
        <v>0</v>
      </c>
      <c r="CV276" s="885">
        <v>0</v>
      </c>
      <c r="CW276" s="885">
        <v>0</v>
      </c>
      <c r="CX276" s="885">
        <v>0</v>
      </c>
      <c r="CY276" s="885">
        <v>0</v>
      </c>
      <c r="DB276" s="3321">
        <f t="shared" si="186"/>
        <v>0</v>
      </c>
      <c r="DC276" s="3321">
        <f t="shared" si="186"/>
        <v>0</v>
      </c>
      <c r="DD276" s="3321">
        <f t="shared" si="186"/>
        <v>0</v>
      </c>
      <c r="DE276" s="3321">
        <f t="shared" si="185"/>
        <v>0</v>
      </c>
      <c r="DF276" s="3321">
        <f t="shared" si="185"/>
        <v>0</v>
      </c>
      <c r="DG276" s="3321">
        <f t="shared" si="185"/>
        <v>0</v>
      </c>
      <c r="DH276" s="3321"/>
      <c r="DI276" s="885">
        <v>0</v>
      </c>
      <c r="DJ276" s="885">
        <v>0</v>
      </c>
      <c r="DK276" s="885">
        <v>0</v>
      </c>
      <c r="DL276" s="885">
        <v>0</v>
      </c>
      <c r="DM276" s="885">
        <v>0</v>
      </c>
      <c r="DP276" s="3321">
        <f t="shared" si="189"/>
        <v>0</v>
      </c>
      <c r="DQ276" s="3321">
        <f t="shared" si="189"/>
        <v>0</v>
      </c>
      <c r="DR276" s="3321">
        <f t="shared" si="189"/>
        <v>0</v>
      </c>
      <c r="DS276" s="3321">
        <f t="shared" si="189"/>
        <v>0</v>
      </c>
      <c r="DT276" s="3321">
        <f t="shared" si="189"/>
        <v>0</v>
      </c>
    </row>
    <row r="277" spans="1:124" ht="15" hidden="1" customHeight="1">
      <c r="A277" s="1170"/>
      <c r="B277" s="1491"/>
      <c r="C277" s="1492"/>
      <c r="D277" s="3385"/>
      <c r="E277" s="1423">
        <v>0</v>
      </c>
      <c r="F277" s="1366">
        <v>0</v>
      </c>
      <c r="G277" s="1443">
        <v>0</v>
      </c>
      <c r="H277" s="1443">
        <v>0</v>
      </c>
      <c r="I277" s="1443">
        <v>0</v>
      </c>
      <c r="J277" s="1443">
        <v>0</v>
      </c>
      <c r="K277" s="1443">
        <v>0</v>
      </c>
      <c r="L277" s="1443">
        <f t="shared" si="210"/>
        <v>0</v>
      </c>
      <c r="M277" s="1444"/>
      <c r="N277" s="1444"/>
      <c r="O277" s="1444"/>
      <c r="P277" s="1444"/>
      <c r="Q277" s="1444"/>
      <c r="R277" s="1444">
        <f t="shared" si="207"/>
        <v>0</v>
      </c>
      <c r="S277" s="1444"/>
      <c r="T277" s="1444">
        <f t="shared" si="211"/>
        <v>0</v>
      </c>
      <c r="U277" s="1951">
        <f t="shared" si="212"/>
        <v>0</v>
      </c>
      <c r="V277" s="891">
        <f t="shared" si="212"/>
        <v>0</v>
      </c>
      <c r="W277" s="891">
        <f t="shared" si="203"/>
        <v>0</v>
      </c>
      <c r="X277" s="891">
        <f t="shared" si="203"/>
        <v>0</v>
      </c>
      <c r="Y277" s="891">
        <f t="shared" si="203"/>
        <v>0</v>
      </c>
      <c r="Z277" s="891">
        <f t="shared" si="203"/>
        <v>0</v>
      </c>
      <c r="AA277" s="891">
        <f t="shared" si="203"/>
        <v>0</v>
      </c>
      <c r="AB277" s="1724">
        <f t="shared" si="213"/>
        <v>0</v>
      </c>
      <c r="AC277" s="1341"/>
      <c r="AD277" s="1717"/>
      <c r="AE277" s="1725">
        <v>0</v>
      </c>
      <c r="AF277" s="1725">
        <v>0</v>
      </c>
      <c r="AG277" s="1726">
        <v>0</v>
      </c>
      <c r="AH277" s="1726">
        <v>0</v>
      </c>
      <c r="AI277" s="1726">
        <v>0</v>
      </c>
      <c r="AJ277" s="1726">
        <v>0</v>
      </c>
      <c r="AK277" s="1726">
        <f t="shared" si="214"/>
        <v>0</v>
      </c>
      <c r="AL277" s="999"/>
      <c r="AM277" s="1345"/>
      <c r="AN277" s="999"/>
      <c r="AO277" s="999"/>
      <c r="AP277" s="999">
        <f t="shared" si="208"/>
        <v>0</v>
      </c>
      <c r="AQ277" s="1394"/>
      <c r="AR277" s="1345">
        <f t="shared" si="215"/>
        <v>0</v>
      </c>
      <c r="AS277" s="3409">
        <f t="shared" si="204"/>
        <v>0</v>
      </c>
      <c r="AT277" s="1725">
        <f t="shared" si="204"/>
        <v>0</v>
      </c>
      <c r="AU277" s="1724">
        <f t="shared" si="204"/>
        <v>0</v>
      </c>
      <c r="AV277" s="1724">
        <f t="shared" si="204"/>
        <v>0</v>
      </c>
      <c r="AW277" s="1724">
        <f t="shared" si="204"/>
        <v>0</v>
      </c>
      <c r="AX277" s="1724">
        <f t="shared" si="204"/>
        <v>0</v>
      </c>
      <c r="AY277" s="1724">
        <f t="shared" si="216"/>
        <v>0</v>
      </c>
      <c r="AZ277" s="2029">
        <f t="shared" si="217"/>
        <v>0</v>
      </c>
      <c r="BA277" s="3338"/>
      <c r="BB277" s="1432">
        <v>0</v>
      </c>
      <c r="BC277" s="1432">
        <v>0</v>
      </c>
      <c r="BD277" s="1474">
        <v>0</v>
      </c>
      <c r="BE277" s="1474">
        <v>0</v>
      </c>
      <c r="BF277" s="1474">
        <v>0</v>
      </c>
      <c r="BG277" s="1474">
        <f t="shared" si="218"/>
        <v>0</v>
      </c>
      <c r="BH277" s="891"/>
      <c r="BI277" s="891"/>
      <c r="BJ277" s="891"/>
      <c r="BK277" s="891">
        <f t="shared" si="209"/>
        <v>0</v>
      </c>
      <c r="BL277" s="1397"/>
      <c r="BM277" s="3099">
        <f t="shared" si="219"/>
        <v>0</v>
      </c>
      <c r="BN277" s="1432">
        <f t="shared" si="205"/>
        <v>0</v>
      </c>
      <c r="BO277" s="1432">
        <f t="shared" si="205"/>
        <v>0</v>
      </c>
      <c r="BP277" s="1525">
        <f t="shared" si="205"/>
        <v>0</v>
      </c>
      <c r="BQ277" s="1525">
        <f t="shared" si="205"/>
        <v>0</v>
      </c>
      <c r="BR277" s="1525">
        <f t="shared" si="206"/>
        <v>0</v>
      </c>
      <c r="BS277" s="1525">
        <f t="shared" si="220"/>
        <v>0</v>
      </c>
      <c r="BT277" s="891"/>
      <c r="BU277" s="891"/>
      <c r="CD277" s="3319">
        <v>0</v>
      </c>
      <c r="CE277" s="3319">
        <v>0</v>
      </c>
      <c r="CF277" s="3319">
        <v>0</v>
      </c>
      <c r="CG277" s="3319">
        <v>0</v>
      </c>
      <c r="CH277" s="3319">
        <v>0</v>
      </c>
      <c r="CI277" s="3319">
        <v>0</v>
      </c>
      <c r="CJ277" s="3319">
        <v>0</v>
      </c>
      <c r="CK277" s="3320"/>
      <c r="CL277" s="3321">
        <f t="shared" si="222"/>
        <v>0</v>
      </c>
      <c r="CM277" s="3321">
        <f t="shared" si="223"/>
        <v>0</v>
      </c>
      <c r="CN277" s="3321">
        <f t="shared" si="224"/>
        <v>0</v>
      </c>
      <c r="CO277" s="3321">
        <f t="shared" si="221"/>
        <v>0</v>
      </c>
      <c r="CP277" s="3321">
        <f t="shared" si="221"/>
        <v>0</v>
      </c>
      <c r="CQ277" s="3321">
        <f t="shared" si="221"/>
        <v>0</v>
      </c>
      <c r="CR277" s="3321">
        <f t="shared" si="187"/>
        <v>0</v>
      </c>
      <c r="CS277" s="3321"/>
      <c r="CT277" s="885">
        <v>0</v>
      </c>
      <c r="CU277" s="885">
        <v>0</v>
      </c>
      <c r="CV277" s="885">
        <v>0</v>
      </c>
      <c r="CW277" s="885">
        <v>0</v>
      </c>
      <c r="CX277" s="885">
        <v>0</v>
      </c>
      <c r="CY277" s="885">
        <v>0</v>
      </c>
      <c r="DB277" s="3321">
        <f t="shared" si="186"/>
        <v>0</v>
      </c>
      <c r="DC277" s="3321">
        <f t="shared" si="186"/>
        <v>0</v>
      </c>
      <c r="DD277" s="3321">
        <f t="shared" si="186"/>
        <v>0</v>
      </c>
      <c r="DE277" s="3321">
        <f t="shared" si="185"/>
        <v>0</v>
      </c>
      <c r="DF277" s="3321">
        <f t="shared" si="185"/>
        <v>0</v>
      </c>
      <c r="DG277" s="3321">
        <f t="shared" si="185"/>
        <v>0</v>
      </c>
      <c r="DH277" s="3321"/>
      <c r="DI277" s="885">
        <v>0</v>
      </c>
      <c r="DJ277" s="885">
        <v>0</v>
      </c>
      <c r="DK277" s="885">
        <v>0</v>
      </c>
      <c r="DL277" s="885">
        <v>0</v>
      </c>
      <c r="DM277" s="885">
        <v>0</v>
      </c>
      <c r="DP277" s="3321">
        <f t="shared" si="189"/>
        <v>0</v>
      </c>
      <c r="DQ277" s="3321">
        <f t="shared" si="189"/>
        <v>0</v>
      </c>
      <c r="DR277" s="3321">
        <f t="shared" si="189"/>
        <v>0</v>
      </c>
      <c r="DS277" s="3321">
        <f t="shared" si="189"/>
        <v>0</v>
      </c>
      <c r="DT277" s="3321">
        <f t="shared" si="189"/>
        <v>0</v>
      </c>
    </row>
    <row r="278" spans="1:124" ht="15" hidden="1" customHeight="1">
      <c r="A278" s="1170"/>
      <c r="B278" s="1491"/>
      <c r="C278" s="1492"/>
      <c r="D278" s="3385"/>
      <c r="E278" s="1423">
        <v>0</v>
      </c>
      <c r="F278" s="1366">
        <v>0</v>
      </c>
      <c r="G278" s="1443">
        <v>0</v>
      </c>
      <c r="H278" s="1443">
        <v>0</v>
      </c>
      <c r="I278" s="1443">
        <v>0</v>
      </c>
      <c r="J278" s="1443">
        <v>0</v>
      </c>
      <c r="K278" s="1443">
        <v>0</v>
      </c>
      <c r="L278" s="1443">
        <f t="shared" si="210"/>
        <v>0</v>
      </c>
      <c r="M278" s="1444"/>
      <c r="N278" s="1444"/>
      <c r="O278" s="1444"/>
      <c r="P278" s="1444"/>
      <c r="Q278" s="1444"/>
      <c r="R278" s="1444">
        <f t="shared" si="207"/>
        <v>0</v>
      </c>
      <c r="S278" s="1444"/>
      <c r="T278" s="1444">
        <f t="shared" si="211"/>
        <v>0</v>
      </c>
      <c r="U278" s="1951">
        <f t="shared" si="212"/>
        <v>0</v>
      </c>
      <c r="V278" s="891">
        <f t="shared" si="212"/>
        <v>0</v>
      </c>
      <c r="W278" s="891">
        <f t="shared" si="203"/>
        <v>0</v>
      </c>
      <c r="X278" s="891">
        <f t="shared" si="203"/>
        <v>0</v>
      </c>
      <c r="Y278" s="891">
        <f t="shared" si="203"/>
        <v>0</v>
      </c>
      <c r="Z278" s="891">
        <f t="shared" si="203"/>
        <v>0</v>
      </c>
      <c r="AA278" s="891">
        <f t="shared" si="203"/>
        <v>0</v>
      </c>
      <c r="AB278" s="1724">
        <f t="shared" si="213"/>
        <v>0</v>
      </c>
      <c r="AC278" s="1341"/>
      <c r="AD278" s="1717"/>
      <c r="AE278" s="1725">
        <v>0</v>
      </c>
      <c r="AF278" s="1725">
        <v>0</v>
      </c>
      <c r="AG278" s="1726">
        <v>0</v>
      </c>
      <c r="AH278" s="1726">
        <v>0</v>
      </c>
      <c r="AI278" s="1726">
        <v>0</v>
      </c>
      <c r="AJ278" s="1726">
        <v>0</v>
      </c>
      <c r="AK278" s="1726">
        <f t="shared" si="214"/>
        <v>0</v>
      </c>
      <c r="AL278" s="999"/>
      <c r="AM278" s="1345"/>
      <c r="AN278" s="999"/>
      <c r="AO278" s="999"/>
      <c r="AP278" s="999">
        <f t="shared" si="208"/>
        <v>0</v>
      </c>
      <c r="AQ278" s="1394"/>
      <c r="AR278" s="1345">
        <f t="shared" si="215"/>
        <v>0</v>
      </c>
      <c r="AS278" s="3409">
        <f t="shared" si="204"/>
        <v>0</v>
      </c>
      <c r="AT278" s="1725">
        <f t="shared" si="204"/>
        <v>0</v>
      </c>
      <c r="AU278" s="1724">
        <f t="shared" si="204"/>
        <v>0</v>
      </c>
      <c r="AV278" s="1724">
        <f t="shared" si="204"/>
        <v>0</v>
      </c>
      <c r="AW278" s="1724">
        <f t="shared" si="204"/>
        <v>0</v>
      </c>
      <c r="AX278" s="1724">
        <f t="shared" si="204"/>
        <v>0</v>
      </c>
      <c r="AY278" s="1724">
        <f t="shared" si="216"/>
        <v>0</v>
      </c>
      <c r="AZ278" s="2029">
        <f t="shared" si="217"/>
        <v>0</v>
      </c>
      <c r="BA278" s="3338"/>
      <c r="BB278" s="1432">
        <v>0</v>
      </c>
      <c r="BC278" s="1432">
        <v>0</v>
      </c>
      <c r="BD278" s="1474">
        <v>0</v>
      </c>
      <c r="BE278" s="1474">
        <v>0</v>
      </c>
      <c r="BF278" s="1474">
        <v>0</v>
      </c>
      <c r="BG278" s="1474">
        <f t="shared" si="218"/>
        <v>0</v>
      </c>
      <c r="BH278" s="891"/>
      <c r="BI278" s="891"/>
      <c r="BJ278" s="891"/>
      <c r="BK278" s="891">
        <f t="shared" si="209"/>
        <v>0</v>
      </c>
      <c r="BL278" s="1397"/>
      <c r="BM278" s="3099">
        <f t="shared" si="219"/>
        <v>0</v>
      </c>
      <c r="BN278" s="1432">
        <f t="shared" si="205"/>
        <v>0</v>
      </c>
      <c r="BO278" s="1432">
        <f t="shared" si="205"/>
        <v>0</v>
      </c>
      <c r="BP278" s="1525">
        <f t="shared" si="205"/>
        <v>0</v>
      </c>
      <c r="BQ278" s="1525">
        <f t="shared" si="205"/>
        <v>0</v>
      </c>
      <c r="BR278" s="1525">
        <f t="shared" si="206"/>
        <v>0</v>
      </c>
      <c r="BS278" s="1525">
        <f t="shared" si="220"/>
        <v>0</v>
      </c>
      <c r="BT278" s="891"/>
      <c r="BU278" s="891"/>
      <c r="CD278" s="3319">
        <v>0</v>
      </c>
      <c r="CE278" s="3319">
        <v>0</v>
      </c>
      <c r="CF278" s="3319">
        <v>0</v>
      </c>
      <c r="CG278" s="3319">
        <v>0</v>
      </c>
      <c r="CH278" s="3319">
        <v>0</v>
      </c>
      <c r="CI278" s="3319">
        <v>0</v>
      </c>
      <c r="CJ278" s="3319">
        <v>0</v>
      </c>
      <c r="CK278" s="3320"/>
      <c r="CL278" s="3321">
        <f t="shared" si="222"/>
        <v>0</v>
      </c>
      <c r="CM278" s="3321">
        <f t="shared" si="223"/>
        <v>0</v>
      </c>
      <c r="CN278" s="3321">
        <f t="shared" si="224"/>
        <v>0</v>
      </c>
      <c r="CO278" s="3321">
        <f t="shared" si="221"/>
        <v>0</v>
      </c>
      <c r="CP278" s="3321">
        <f t="shared" si="221"/>
        <v>0</v>
      </c>
      <c r="CQ278" s="3321">
        <f t="shared" si="221"/>
        <v>0</v>
      </c>
      <c r="CR278" s="3321">
        <f t="shared" si="187"/>
        <v>0</v>
      </c>
      <c r="CS278" s="3321"/>
      <c r="CT278" s="885">
        <v>0</v>
      </c>
      <c r="CU278" s="885">
        <v>0</v>
      </c>
      <c r="CV278" s="885">
        <v>0</v>
      </c>
      <c r="CW278" s="885">
        <v>0</v>
      </c>
      <c r="CX278" s="885">
        <v>0</v>
      </c>
      <c r="CY278" s="885">
        <v>0</v>
      </c>
      <c r="DB278" s="3321">
        <f t="shared" si="186"/>
        <v>0</v>
      </c>
      <c r="DC278" s="3321">
        <f t="shared" si="186"/>
        <v>0</v>
      </c>
      <c r="DD278" s="3321">
        <f t="shared" si="186"/>
        <v>0</v>
      </c>
      <c r="DE278" s="3321">
        <f t="shared" si="185"/>
        <v>0</v>
      </c>
      <c r="DF278" s="3321">
        <f t="shared" si="185"/>
        <v>0</v>
      </c>
      <c r="DG278" s="3321">
        <f t="shared" si="185"/>
        <v>0</v>
      </c>
      <c r="DH278" s="3321"/>
      <c r="DI278" s="885">
        <v>0</v>
      </c>
      <c r="DJ278" s="885">
        <v>0</v>
      </c>
      <c r="DK278" s="885">
        <v>0</v>
      </c>
      <c r="DL278" s="885">
        <v>0</v>
      </c>
      <c r="DM278" s="885">
        <v>0</v>
      </c>
      <c r="DP278" s="3321">
        <f t="shared" si="189"/>
        <v>0</v>
      </c>
      <c r="DQ278" s="3321">
        <f t="shared" si="189"/>
        <v>0</v>
      </c>
      <c r="DR278" s="3321">
        <f t="shared" si="189"/>
        <v>0</v>
      </c>
      <c r="DS278" s="3321">
        <f t="shared" si="189"/>
        <v>0</v>
      </c>
      <c r="DT278" s="3321">
        <f t="shared" si="189"/>
        <v>0</v>
      </c>
    </row>
    <row r="279" spans="1:124" ht="15" hidden="1" customHeight="1">
      <c r="A279" s="1170"/>
      <c r="B279" s="1491"/>
      <c r="C279" s="1492"/>
      <c r="D279" s="3385"/>
      <c r="E279" s="1423">
        <v>0</v>
      </c>
      <c r="F279" s="1366">
        <v>0</v>
      </c>
      <c r="G279" s="1443">
        <v>0</v>
      </c>
      <c r="H279" s="1443">
        <v>0</v>
      </c>
      <c r="I279" s="1443">
        <v>0</v>
      </c>
      <c r="J279" s="1443">
        <v>0</v>
      </c>
      <c r="K279" s="1443">
        <v>0</v>
      </c>
      <c r="L279" s="1443">
        <f t="shared" si="210"/>
        <v>0</v>
      </c>
      <c r="M279" s="1444"/>
      <c r="N279" s="1444"/>
      <c r="O279" s="1444"/>
      <c r="P279" s="1444"/>
      <c r="Q279" s="1444"/>
      <c r="R279" s="1444">
        <f t="shared" si="207"/>
        <v>0</v>
      </c>
      <c r="S279" s="1444"/>
      <c r="T279" s="1444">
        <f t="shared" si="211"/>
        <v>0</v>
      </c>
      <c r="U279" s="1951">
        <f t="shared" si="212"/>
        <v>0</v>
      </c>
      <c r="V279" s="891">
        <f t="shared" si="212"/>
        <v>0</v>
      </c>
      <c r="W279" s="891">
        <f t="shared" si="203"/>
        <v>0</v>
      </c>
      <c r="X279" s="891">
        <f t="shared" si="203"/>
        <v>0</v>
      </c>
      <c r="Y279" s="891">
        <f t="shared" si="203"/>
        <v>0</v>
      </c>
      <c r="Z279" s="891">
        <f t="shared" si="203"/>
        <v>0</v>
      </c>
      <c r="AA279" s="891">
        <f t="shared" si="203"/>
        <v>0</v>
      </c>
      <c r="AB279" s="1724">
        <f t="shared" si="213"/>
        <v>0</v>
      </c>
      <c r="AC279" s="1341"/>
      <c r="AD279" s="1717"/>
      <c r="AE279" s="1725">
        <v>0</v>
      </c>
      <c r="AF279" s="1725">
        <v>0</v>
      </c>
      <c r="AG279" s="1726">
        <v>0</v>
      </c>
      <c r="AH279" s="1726">
        <v>0</v>
      </c>
      <c r="AI279" s="1726">
        <v>0</v>
      </c>
      <c r="AJ279" s="1726">
        <v>0</v>
      </c>
      <c r="AK279" s="1726">
        <f t="shared" si="214"/>
        <v>0</v>
      </c>
      <c r="AL279" s="999"/>
      <c r="AM279" s="1345"/>
      <c r="AN279" s="999"/>
      <c r="AO279" s="999"/>
      <c r="AP279" s="999">
        <f t="shared" si="208"/>
        <v>0</v>
      </c>
      <c r="AQ279" s="1394"/>
      <c r="AR279" s="1345">
        <f t="shared" si="215"/>
        <v>0</v>
      </c>
      <c r="AS279" s="3409">
        <f t="shared" si="204"/>
        <v>0</v>
      </c>
      <c r="AT279" s="1725">
        <f t="shared" si="204"/>
        <v>0</v>
      </c>
      <c r="AU279" s="1724">
        <f t="shared" si="204"/>
        <v>0</v>
      </c>
      <c r="AV279" s="1724">
        <f t="shared" si="204"/>
        <v>0</v>
      </c>
      <c r="AW279" s="1724">
        <f t="shared" si="204"/>
        <v>0</v>
      </c>
      <c r="AX279" s="1724">
        <f t="shared" si="204"/>
        <v>0</v>
      </c>
      <c r="AY279" s="1724">
        <f t="shared" si="216"/>
        <v>0</v>
      </c>
      <c r="AZ279" s="2029">
        <f t="shared" si="217"/>
        <v>0</v>
      </c>
      <c r="BA279" s="3338"/>
      <c r="BB279" s="1432">
        <v>0</v>
      </c>
      <c r="BC279" s="1432">
        <v>0</v>
      </c>
      <c r="BD279" s="1474">
        <v>0</v>
      </c>
      <c r="BE279" s="1474">
        <v>0</v>
      </c>
      <c r="BF279" s="1474">
        <v>0</v>
      </c>
      <c r="BG279" s="1474">
        <f t="shared" si="218"/>
        <v>0</v>
      </c>
      <c r="BH279" s="891"/>
      <c r="BI279" s="891"/>
      <c r="BJ279" s="891"/>
      <c r="BK279" s="891">
        <f t="shared" si="209"/>
        <v>0</v>
      </c>
      <c r="BL279" s="1397"/>
      <c r="BM279" s="3099">
        <f t="shared" si="219"/>
        <v>0</v>
      </c>
      <c r="BN279" s="1432">
        <f t="shared" si="205"/>
        <v>0</v>
      </c>
      <c r="BO279" s="1432">
        <f t="shared" si="205"/>
        <v>0</v>
      </c>
      <c r="BP279" s="1525">
        <f t="shared" si="205"/>
        <v>0</v>
      </c>
      <c r="BQ279" s="1525">
        <f t="shared" si="205"/>
        <v>0</v>
      </c>
      <c r="BR279" s="1525">
        <f t="shared" si="206"/>
        <v>0</v>
      </c>
      <c r="BS279" s="1525">
        <f t="shared" si="220"/>
        <v>0</v>
      </c>
      <c r="BT279" s="891"/>
      <c r="BU279" s="891"/>
      <c r="CD279" s="3319">
        <v>0</v>
      </c>
      <c r="CE279" s="3319">
        <v>0</v>
      </c>
      <c r="CF279" s="3319">
        <v>0</v>
      </c>
      <c r="CG279" s="3319">
        <v>0</v>
      </c>
      <c r="CH279" s="3319">
        <v>0</v>
      </c>
      <c r="CI279" s="3319">
        <v>0</v>
      </c>
      <c r="CJ279" s="3319">
        <v>0</v>
      </c>
      <c r="CK279" s="3320"/>
      <c r="CL279" s="3321">
        <f t="shared" si="222"/>
        <v>0</v>
      </c>
      <c r="CM279" s="3321">
        <f t="shared" si="223"/>
        <v>0</v>
      </c>
      <c r="CN279" s="3321">
        <f t="shared" si="224"/>
        <v>0</v>
      </c>
      <c r="CO279" s="3321">
        <f t="shared" si="221"/>
        <v>0</v>
      </c>
      <c r="CP279" s="3321">
        <f t="shared" si="221"/>
        <v>0</v>
      </c>
      <c r="CQ279" s="3321">
        <f t="shared" si="221"/>
        <v>0</v>
      </c>
      <c r="CR279" s="3321">
        <f t="shared" si="187"/>
        <v>0</v>
      </c>
      <c r="CS279" s="3321"/>
      <c r="CT279" s="885">
        <v>0</v>
      </c>
      <c r="CU279" s="885">
        <v>0</v>
      </c>
      <c r="CV279" s="885">
        <v>0</v>
      </c>
      <c r="CW279" s="885">
        <v>0</v>
      </c>
      <c r="CX279" s="885">
        <v>0</v>
      </c>
      <c r="CY279" s="885">
        <v>0</v>
      </c>
      <c r="DB279" s="3321">
        <f t="shared" si="186"/>
        <v>0</v>
      </c>
      <c r="DC279" s="3321">
        <f t="shared" si="186"/>
        <v>0</v>
      </c>
      <c r="DD279" s="3321">
        <f t="shared" si="186"/>
        <v>0</v>
      </c>
      <c r="DE279" s="3321">
        <f t="shared" si="185"/>
        <v>0</v>
      </c>
      <c r="DF279" s="3321">
        <f t="shared" si="185"/>
        <v>0</v>
      </c>
      <c r="DG279" s="3321">
        <f t="shared" si="185"/>
        <v>0</v>
      </c>
      <c r="DH279" s="3321"/>
      <c r="DI279" s="885">
        <v>0</v>
      </c>
      <c r="DJ279" s="885">
        <v>0</v>
      </c>
      <c r="DK279" s="885">
        <v>0</v>
      </c>
      <c r="DL279" s="885">
        <v>0</v>
      </c>
      <c r="DM279" s="885">
        <v>0</v>
      </c>
      <c r="DP279" s="3321">
        <f t="shared" si="189"/>
        <v>0</v>
      </c>
      <c r="DQ279" s="3321">
        <f t="shared" si="189"/>
        <v>0</v>
      </c>
      <c r="DR279" s="3321">
        <f t="shared" si="189"/>
        <v>0</v>
      </c>
      <c r="DS279" s="3321">
        <f t="shared" si="189"/>
        <v>0</v>
      </c>
      <c r="DT279" s="3321">
        <f t="shared" si="189"/>
        <v>0</v>
      </c>
    </row>
    <row r="280" spans="1:124" ht="15" hidden="1" customHeight="1">
      <c r="A280" s="1170"/>
      <c r="B280" s="1491"/>
      <c r="C280" s="1492"/>
      <c r="D280" s="3385"/>
      <c r="E280" s="1423">
        <v>0</v>
      </c>
      <c r="F280" s="1366">
        <v>0</v>
      </c>
      <c r="G280" s="1443">
        <v>0</v>
      </c>
      <c r="H280" s="1443">
        <v>0</v>
      </c>
      <c r="I280" s="1443">
        <v>0</v>
      </c>
      <c r="J280" s="1443">
        <v>0</v>
      </c>
      <c r="K280" s="1443">
        <v>0</v>
      </c>
      <c r="L280" s="1443">
        <f t="shared" si="210"/>
        <v>0</v>
      </c>
      <c r="M280" s="1444"/>
      <c r="N280" s="1444"/>
      <c r="O280" s="1444"/>
      <c r="P280" s="1444"/>
      <c r="Q280" s="1444"/>
      <c r="R280" s="1444">
        <f t="shared" si="207"/>
        <v>0</v>
      </c>
      <c r="S280" s="1444"/>
      <c r="T280" s="1444">
        <f t="shared" si="211"/>
        <v>0</v>
      </c>
      <c r="U280" s="1951">
        <f t="shared" si="212"/>
        <v>0</v>
      </c>
      <c r="V280" s="891">
        <f t="shared" si="212"/>
        <v>0</v>
      </c>
      <c r="W280" s="891">
        <f t="shared" si="203"/>
        <v>0</v>
      </c>
      <c r="X280" s="891">
        <f t="shared" si="203"/>
        <v>0</v>
      </c>
      <c r="Y280" s="891">
        <f t="shared" si="203"/>
        <v>0</v>
      </c>
      <c r="Z280" s="891">
        <f t="shared" si="203"/>
        <v>0</v>
      </c>
      <c r="AA280" s="891">
        <f t="shared" si="203"/>
        <v>0</v>
      </c>
      <c r="AB280" s="1724">
        <f t="shared" si="213"/>
        <v>0</v>
      </c>
      <c r="AC280" s="1341"/>
      <c r="AD280" s="1717"/>
      <c r="AE280" s="1725">
        <v>0</v>
      </c>
      <c r="AF280" s="1725">
        <v>0</v>
      </c>
      <c r="AG280" s="1726">
        <v>0</v>
      </c>
      <c r="AH280" s="1726">
        <v>0</v>
      </c>
      <c r="AI280" s="1726">
        <v>0</v>
      </c>
      <c r="AJ280" s="1726">
        <v>0</v>
      </c>
      <c r="AK280" s="1726">
        <f t="shared" si="214"/>
        <v>0</v>
      </c>
      <c r="AL280" s="999"/>
      <c r="AM280" s="1345"/>
      <c r="AN280" s="999"/>
      <c r="AO280" s="999"/>
      <c r="AP280" s="999">
        <f t="shared" si="208"/>
        <v>0</v>
      </c>
      <c r="AQ280" s="1394"/>
      <c r="AR280" s="1345">
        <f t="shared" si="215"/>
        <v>0</v>
      </c>
      <c r="AS280" s="3409">
        <f t="shared" si="204"/>
        <v>0</v>
      </c>
      <c r="AT280" s="1725">
        <f t="shared" si="204"/>
        <v>0</v>
      </c>
      <c r="AU280" s="1724">
        <f t="shared" si="204"/>
        <v>0</v>
      </c>
      <c r="AV280" s="1724">
        <f t="shared" si="204"/>
        <v>0</v>
      </c>
      <c r="AW280" s="1724">
        <f t="shared" si="204"/>
        <v>0</v>
      </c>
      <c r="AX280" s="1724">
        <f t="shared" si="204"/>
        <v>0</v>
      </c>
      <c r="AY280" s="1724">
        <f t="shared" si="216"/>
        <v>0</v>
      </c>
      <c r="AZ280" s="2029">
        <f t="shared" si="217"/>
        <v>0</v>
      </c>
      <c r="BA280" s="3338"/>
      <c r="BB280" s="1432">
        <v>0</v>
      </c>
      <c r="BC280" s="1432">
        <v>0</v>
      </c>
      <c r="BD280" s="1474">
        <v>0</v>
      </c>
      <c r="BE280" s="1474">
        <v>0</v>
      </c>
      <c r="BF280" s="1474">
        <v>0</v>
      </c>
      <c r="BG280" s="1474">
        <f t="shared" si="218"/>
        <v>0</v>
      </c>
      <c r="BH280" s="891"/>
      <c r="BI280" s="891"/>
      <c r="BJ280" s="891"/>
      <c r="BK280" s="891">
        <f t="shared" si="209"/>
        <v>0</v>
      </c>
      <c r="BL280" s="1397"/>
      <c r="BM280" s="3099">
        <f t="shared" si="219"/>
        <v>0</v>
      </c>
      <c r="BN280" s="1432">
        <f t="shared" si="205"/>
        <v>0</v>
      </c>
      <c r="BO280" s="1432">
        <f t="shared" si="205"/>
        <v>0</v>
      </c>
      <c r="BP280" s="1525">
        <f t="shared" si="205"/>
        <v>0</v>
      </c>
      <c r="BQ280" s="1525">
        <f t="shared" si="205"/>
        <v>0</v>
      </c>
      <c r="BR280" s="1525">
        <f t="shared" si="206"/>
        <v>0</v>
      </c>
      <c r="BS280" s="1525">
        <f t="shared" si="220"/>
        <v>0</v>
      </c>
      <c r="BT280" s="891"/>
      <c r="BU280" s="891"/>
      <c r="CD280" s="3319">
        <v>0</v>
      </c>
      <c r="CE280" s="3319">
        <v>0</v>
      </c>
      <c r="CF280" s="3319">
        <v>0</v>
      </c>
      <c r="CG280" s="3319">
        <v>0</v>
      </c>
      <c r="CH280" s="3319">
        <v>0</v>
      </c>
      <c r="CI280" s="3319">
        <v>0</v>
      </c>
      <c r="CJ280" s="3319">
        <v>0</v>
      </c>
      <c r="CK280" s="3320"/>
      <c r="CL280" s="3321">
        <f t="shared" si="222"/>
        <v>0</v>
      </c>
      <c r="CM280" s="3321">
        <f t="shared" si="223"/>
        <v>0</v>
      </c>
      <c r="CN280" s="3321">
        <f t="shared" si="224"/>
        <v>0</v>
      </c>
      <c r="CO280" s="3321">
        <f t="shared" si="221"/>
        <v>0</v>
      </c>
      <c r="CP280" s="3321">
        <f t="shared" si="221"/>
        <v>0</v>
      </c>
      <c r="CQ280" s="3321">
        <f t="shared" si="221"/>
        <v>0</v>
      </c>
      <c r="CR280" s="3321">
        <f t="shared" si="187"/>
        <v>0</v>
      </c>
      <c r="CS280" s="3321"/>
      <c r="CT280" s="885">
        <v>0</v>
      </c>
      <c r="CU280" s="885">
        <v>0</v>
      </c>
      <c r="CV280" s="885">
        <v>0</v>
      </c>
      <c r="CW280" s="885">
        <v>0</v>
      </c>
      <c r="CX280" s="885">
        <v>0</v>
      </c>
      <c r="CY280" s="885">
        <v>0</v>
      </c>
      <c r="DB280" s="3321">
        <f t="shared" si="186"/>
        <v>0</v>
      </c>
      <c r="DC280" s="3321">
        <f t="shared" si="186"/>
        <v>0</v>
      </c>
      <c r="DD280" s="3321">
        <f t="shared" si="186"/>
        <v>0</v>
      </c>
      <c r="DE280" s="3321">
        <f t="shared" si="185"/>
        <v>0</v>
      </c>
      <c r="DF280" s="3321">
        <f t="shared" si="185"/>
        <v>0</v>
      </c>
      <c r="DG280" s="3321">
        <f t="shared" si="185"/>
        <v>0</v>
      </c>
      <c r="DH280" s="3321"/>
      <c r="DI280" s="885">
        <v>0</v>
      </c>
      <c r="DJ280" s="885">
        <v>0</v>
      </c>
      <c r="DK280" s="885">
        <v>0</v>
      </c>
      <c r="DL280" s="885">
        <v>0</v>
      </c>
      <c r="DM280" s="885">
        <v>0</v>
      </c>
      <c r="DP280" s="3321">
        <f t="shared" si="189"/>
        <v>0</v>
      </c>
      <c r="DQ280" s="3321">
        <f t="shared" si="189"/>
        <v>0</v>
      </c>
      <c r="DR280" s="3321">
        <f t="shared" si="189"/>
        <v>0</v>
      </c>
      <c r="DS280" s="3321">
        <f t="shared" si="189"/>
        <v>0</v>
      </c>
      <c r="DT280" s="3321">
        <f t="shared" si="189"/>
        <v>0</v>
      </c>
    </row>
    <row r="281" spans="1:124" ht="15" hidden="1" customHeight="1">
      <c r="A281" s="1170"/>
      <c r="B281" s="1491"/>
      <c r="C281" s="1492"/>
      <c r="D281" s="3385"/>
      <c r="E281" s="1423">
        <v>0</v>
      </c>
      <c r="F281" s="1366">
        <v>0</v>
      </c>
      <c r="G281" s="1443">
        <v>0</v>
      </c>
      <c r="H281" s="1443">
        <v>0</v>
      </c>
      <c r="I281" s="1443">
        <v>0</v>
      </c>
      <c r="J281" s="1443">
        <v>0</v>
      </c>
      <c r="K281" s="1443">
        <v>0</v>
      </c>
      <c r="L281" s="1443">
        <f t="shared" si="210"/>
        <v>0</v>
      </c>
      <c r="M281" s="1444"/>
      <c r="N281" s="1444"/>
      <c r="O281" s="1444"/>
      <c r="P281" s="1444"/>
      <c r="Q281" s="1444"/>
      <c r="R281" s="1444">
        <f t="shared" si="207"/>
        <v>0</v>
      </c>
      <c r="S281" s="1444"/>
      <c r="T281" s="1444">
        <f t="shared" si="211"/>
        <v>0</v>
      </c>
      <c r="U281" s="1951">
        <f t="shared" si="212"/>
        <v>0</v>
      </c>
      <c r="V281" s="891">
        <f t="shared" si="212"/>
        <v>0</v>
      </c>
      <c r="W281" s="891">
        <f t="shared" si="203"/>
        <v>0</v>
      </c>
      <c r="X281" s="891">
        <f t="shared" si="203"/>
        <v>0</v>
      </c>
      <c r="Y281" s="891">
        <f t="shared" si="203"/>
        <v>0</v>
      </c>
      <c r="Z281" s="891">
        <f t="shared" si="203"/>
        <v>0</v>
      </c>
      <c r="AA281" s="891">
        <f t="shared" si="203"/>
        <v>0</v>
      </c>
      <c r="AB281" s="1724">
        <f t="shared" si="213"/>
        <v>0</v>
      </c>
      <c r="AC281" s="1341"/>
      <c r="AD281" s="1717"/>
      <c r="AE281" s="1725">
        <v>0</v>
      </c>
      <c r="AF281" s="1725">
        <v>0</v>
      </c>
      <c r="AG281" s="1726">
        <v>0</v>
      </c>
      <c r="AH281" s="1726">
        <v>0</v>
      </c>
      <c r="AI281" s="1726">
        <v>0</v>
      </c>
      <c r="AJ281" s="1726">
        <v>0</v>
      </c>
      <c r="AK281" s="1726">
        <f t="shared" si="214"/>
        <v>0</v>
      </c>
      <c r="AL281" s="999"/>
      <c r="AM281" s="1345"/>
      <c r="AN281" s="999"/>
      <c r="AO281" s="999"/>
      <c r="AP281" s="999">
        <f t="shared" si="208"/>
        <v>0</v>
      </c>
      <c r="AQ281" s="1394"/>
      <c r="AR281" s="1345">
        <f t="shared" si="215"/>
        <v>0</v>
      </c>
      <c r="AS281" s="3409">
        <f t="shared" si="204"/>
        <v>0</v>
      </c>
      <c r="AT281" s="1725">
        <f t="shared" si="204"/>
        <v>0</v>
      </c>
      <c r="AU281" s="1724">
        <f t="shared" si="204"/>
        <v>0</v>
      </c>
      <c r="AV281" s="1724">
        <f t="shared" si="204"/>
        <v>0</v>
      </c>
      <c r="AW281" s="1724">
        <f t="shared" si="204"/>
        <v>0</v>
      </c>
      <c r="AX281" s="1724">
        <f t="shared" si="204"/>
        <v>0</v>
      </c>
      <c r="AY281" s="1724">
        <f t="shared" si="216"/>
        <v>0</v>
      </c>
      <c r="AZ281" s="2029">
        <f t="shared" si="217"/>
        <v>0</v>
      </c>
      <c r="BA281" s="3338"/>
      <c r="BB281" s="1432">
        <v>0</v>
      </c>
      <c r="BC281" s="1432">
        <v>0</v>
      </c>
      <c r="BD281" s="1474">
        <v>0</v>
      </c>
      <c r="BE281" s="1474">
        <v>0</v>
      </c>
      <c r="BF281" s="1474">
        <v>0</v>
      </c>
      <c r="BG281" s="1474">
        <f t="shared" si="218"/>
        <v>0</v>
      </c>
      <c r="BH281" s="891"/>
      <c r="BI281" s="891"/>
      <c r="BJ281" s="891"/>
      <c r="BK281" s="891">
        <f t="shared" si="209"/>
        <v>0</v>
      </c>
      <c r="BL281" s="1397"/>
      <c r="BM281" s="3099">
        <f t="shared" si="219"/>
        <v>0</v>
      </c>
      <c r="BN281" s="1432">
        <f t="shared" si="205"/>
        <v>0</v>
      </c>
      <c r="BO281" s="1432">
        <f t="shared" si="205"/>
        <v>0</v>
      </c>
      <c r="BP281" s="1525">
        <f t="shared" si="205"/>
        <v>0</v>
      </c>
      <c r="BQ281" s="1525">
        <f t="shared" si="205"/>
        <v>0</v>
      </c>
      <c r="BR281" s="1525">
        <f t="shared" si="206"/>
        <v>0</v>
      </c>
      <c r="BS281" s="1525">
        <f t="shared" si="220"/>
        <v>0</v>
      </c>
      <c r="BT281" s="891"/>
      <c r="BU281" s="891"/>
      <c r="CD281" s="3319">
        <v>0</v>
      </c>
      <c r="CE281" s="3319">
        <v>0</v>
      </c>
      <c r="CF281" s="3319">
        <v>0</v>
      </c>
      <c r="CG281" s="3319">
        <v>0</v>
      </c>
      <c r="CH281" s="3319">
        <v>0</v>
      </c>
      <c r="CI281" s="3319">
        <v>0</v>
      </c>
      <c r="CJ281" s="3319">
        <v>0</v>
      </c>
      <c r="CK281" s="3320"/>
      <c r="CL281" s="3321">
        <f t="shared" si="222"/>
        <v>0</v>
      </c>
      <c r="CM281" s="3321">
        <f t="shared" si="223"/>
        <v>0</v>
      </c>
      <c r="CN281" s="3321">
        <f t="shared" si="224"/>
        <v>0</v>
      </c>
      <c r="CO281" s="3321">
        <f t="shared" si="221"/>
        <v>0</v>
      </c>
      <c r="CP281" s="3321">
        <f t="shared" si="221"/>
        <v>0</v>
      </c>
      <c r="CQ281" s="3321">
        <f t="shared" si="221"/>
        <v>0</v>
      </c>
      <c r="CR281" s="3321">
        <f t="shared" si="187"/>
        <v>0</v>
      </c>
      <c r="CS281" s="3321"/>
      <c r="CT281" s="885">
        <v>0</v>
      </c>
      <c r="CU281" s="885">
        <v>0</v>
      </c>
      <c r="CV281" s="885">
        <v>0</v>
      </c>
      <c r="CW281" s="885">
        <v>0</v>
      </c>
      <c r="CX281" s="885">
        <v>0</v>
      </c>
      <c r="CY281" s="885">
        <v>0</v>
      </c>
      <c r="DB281" s="3321">
        <f t="shared" si="186"/>
        <v>0</v>
      </c>
      <c r="DC281" s="3321">
        <f t="shared" si="186"/>
        <v>0</v>
      </c>
      <c r="DD281" s="3321">
        <f t="shared" si="186"/>
        <v>0</v>
      </c>
      <c r="DE281" s="3321">
        <f t="shared" si="185"/>
        <v>0</v>
      </c>
      <c r="DF281" s="3321">
        <f t="shared" si="185"/>
        <v>0</v>
      </c>
      <c r="DG281" s="3321">
        <f t="shared" si="185"/>
        <v>0</v>
      </c>
      <c r="DH281" s="3321"/>
      <c r="DI281" s="885">
        <v>0</v>
      </c>
      <c r="DJ281" s="885">
        <v>0</v>
      </c>
      <c r="DK281" s="885">
        <v>0</v>
      </c>
      <c r="DL281" s="885">
        <v>0</v>
      </c>
      <c r="DM281" s="885">
        <v>0</v>
      </c>
      <c r="DP281" s="3321">
        <f t="shared" si="189"/>
        <v>0</v>
      </c>
      <c r="DQ281" s="3321">
        <f t="shared" si="189"/>
        <v>0</v>
      </c>
      <c r="DR281" s="3321">
        <f t="shared" si="189"/>
        <v>0</v>
      </c>
      <c r="DS281" s="3321">
        <f t="shared" si="189"/>
        <v>0</v>
      </c>
      <c r="DT281" s="3321">
        <f t="shared" si="189"/>
        <v>0</v>
      </c>
    </row>
    <row r="282" spans="1:124" ht="15" hidden="1" customHeight="1">
      <c r="A282" s="911">
        <v>21</v>
      </c>
      <c r="B282" s="1491"/>
      <c r="C282" s="1368" t="s">
        <v>748</v>
      </c>
      <c r="D282" s="3385"/>
      <c r="E282" s="1423">
        <v>0</v>
      </c>
      <c r="F282" s="1366">
        <v>0</v>
      </c>
      <c r="G282" s="1443">
        <v>0</v>
      </c>
      <c r="H282" s="1443">
        <v>0</v>
      </c>
      <c r="I282" s="1443">
        <v>0</v>
      </c>
      <c r="J282" s="1443">
        <v>0</v>
      </c>
      <c r="K282" s="1443">
        <v>0</v>
      </c>
      <c r="L282" s="1443">
        <f t="shared" si="210"/>
        <v>0</v>
      </c>
      <c r="M282" s="1444"/>
      <c r="N282" s="1444"/>
      <c r="O282" s="1444"/>
      <c r="P282" s="1444"/>
      <c r="Q282" s="1444"/>
      <c r="R282" s="1444">
        <f t="shared" si="207"/>
        <v>0</v>
      </c>
      <c r="S282" s="1444"/>
      <c r="T282" s="1444">
        <f t="shared" si="211"/>
        <v>0</v>
      </c>
      <c r="U282" s="1951">
        <f t="shared" si="212"/>
        <v>0</v>
      </c>
      <c r="V282" s="891">
        <f t="shared" si="212"/>
        <v>0</v>
      </c>
      <c r="W282" s="891">
        <f t="shared" si="203"/>
        <v>0</v>
      </c>
      <c r="X282" s="891">
        <f t="shared" si="203"/>
        <v>0</v>
      </c>
      <c r="Y282" s="891">
        <f t="shared" si="203"/>
        <v>0</v>
      </c>
      <c r="Z282" s="891">
        <f t="shared" si="203"/>
        <v>0</v>
      </c>
      <c r="AA282" s="891">
        <f t="shared" si="203"/>
        <v>0</v>
      </c>
      <c r="AB282" s="1724">
        <f t="shared" si="213"/>
        <v>0</v>
      </c>
      <c r="AC282" s="1341"/>
      <c r="AD282" s="1717"/>
      <c r="AE282" s="1725">
        <v>0</v>
      </c>
      <c r="AF282" s="1725">
        <v>0</v>
      </c>
      <c r="AG282" s="1726">
        <v>0</v>
      </c>
      <c r="AH282" s="1726">
        <v>0</v>
      </c>
      <c r="AI282" s="1726">
        <v>0</v>
      </c>
      <c r="AJ282" s="1726">
        <v>0</v>
      </c>
      <c r="AK282" s="1726">
        <f t="shared" si="214"/>
        <v>0</v>
      </c>
      <c r="AL282" s="1590"/>
      <c r="AM282" s="1345"/>
      <c r="AN282" s="999"/>
      <c r="AO282" s="999"/>
      <c r="AP282" s="999">
        <f t="shared" si="208"/>
        <v>0</v>
      </c>
      <c r="AQ282" s="1394"/>
      <c r="AR282" s="1345">
        <f t="shared" si="215"/>
        <v>0</v>
      </c>
      <c r="AS282" s="3409">
        <f t="shared" si="204"/>
        <v>0</v>
      </c>
      <c r="AT282" s="1725">
        <f t="shared" si="204"/>
        <v>0</v>
      </c>
      <c r="AU282" s="1724">
        <f t="shared" si="204"/>
        <v>0</v>
      </c>
      <c r="AV282" s="1724">
        <f t="shared" si="204"/>
        <v>0</v>
      </c>
      <c r="AW282" s="1724">
        <f t="shared" si="204"/>
        <v>0</v>
      </c>
      <c r="AX282" s="1724">
        <f t="shared" si="204"/>
        <v>0</v>
      </c>
      <c r="AY282" s="1724">
        <f t="shared" si="216"/>
        <v>0</v>
      </c>
      <c r="AZ282" s="2029">
        <f t="shared" si="217"/>
        <v>0</v>
      </c>
      <c r="BA282" s="1468"/>
      <c r="BB282" s="1432">
        <v>0</v>
      </c>
      <c r="BC282" s="1432">
        <v>0</v>
      </c>
      <c r="BD282" s="1474">
        <v>0</v>
      </c>
      <c r="BE282" s="1474">
        <v>0</v>
      </c>
      <c r="BF282" s="1474">
        <v>0</v>
      </c>
      <c r="BG282" s="1474">
        <f t="shared" si="218"/>
        <v>0</v>
      </c>
      <c r="BH282" s="891"/>
      <c r="BI282" s="891"/>
      <c r="BJ282" s="891"/>
      <c r="BK282" s="891">
        <f t="shared" si="209"/>
        <v>0</v>
      </c>
      <c r="BL282" s="1397"/>
      <c r="BM282" s="3099">
        <f t="shared" si="219"/>
        <v>0</v>
      </c>
      <c r="BN282" s="1432">
        <f t="shared" si="205"/>
        <v>0</v>
      </c>
      <c r="BO282" s="1432">
        <f t="shared" si="205"/>
        <v>0</v>
      </c>
      <c r="BP282" s="1525">
        <f t="shared" si="205"/>
        <v>0</v>
      </c>
      <c r="BQ282" s="1525">
        <f t="shared" si="205"/>
        <v>0</v>
      </c>
      <c r="BR282" s="1525">
        <f t="shared" si="206"/>
        <v>0</v>
      </c>
      <c r="BS282" s="1525">
        <f t="shared" si="220"/>
        <v>0</v>
      </c>
      <c r="BT282" s="891"/>
      <c r="BU282" s="891"/>
      <c r="CD282" s="3319">
        <v>0</v>
      </c>
      <c r="CE282" s="3319">
        <v>0</v>
      </c>
      <c r="CF282" s="3319">
        <v>0</v>
      </c>
      <c r="CG282" s="3319">
        <v>0</v>
      </c>
      <c r="CH282" s="3319">
        <v>0</v>
      </c>
      <c r="CI282" s="3319">
        <v>0</v>
      </c>
      <c r="CJ282" s="3319">
        <v>0</v>
      </c>
      <c r="CK282" s="3320"/>
      <c r="CL282" s="3321">
        <f t="shared" si="222"/>
        <v>0</v>
      </c>
      <c r="CM282" s="3321">
        <f t="shared" si="223"/>
        <v>0</v>
      </c>
      <c r="CN282" s="3321">
        <f t="shared" si="224"/>
        <v>0</v>
      </c>
      <c r="CO282" s="3321">
        <f t="shared" si="221"/>
        <v>0</v>
      </c>
      <c r="CP282" s="3321">
        <f t="shared" si="221"/>
        <v>0</v>
      </c>
      <c r="CQ282" s="3321">
        <f t="shared" si="221"/>
        <v>0</v>
      </c>
      <c r="CR282" s="3321">
        <f t="shared" si="187"/>
        <v>0</v>
      </c>
      <c r="CS282" s="3321"/>
      <c r="CT282" s="885">
        <v>0</v>
      </c>
      <c r="CU282" s="885">
        <v>0</v>
      </c>
      <c r="CV282" s="885">
        <v>0</v>
      </c>
      <c r="CW282" s="885">
        <v>0</v>
      </c>
      <c r="CX282" s="885">
        <v>0</v>
      </c>
      <c r="CY282" s="885">
        <v>0</v>
      </c>
      <c r="DB282" s="3321">
        <f t="shared" si="186"/>
        <v>0</v>
      </c>
      <c r="DC282" s="3321">
        <f t="shared" si="186"/>
        <v>0</v>
      </c>
      <c r="DD282" s="3321">
        <f t="shared" si="186"/>
        <v>0</v>
      </c>
      <c r="DE282" s="3321">
        <f t="shared" si="185"/>
        <v>0</v>
      </c>
      <c r="DF282" s="3321">
        <f t="shared" si="185"/>
        <v>0</v>
      </c>
      <c r="DG282" s="3321">
        <f t="shared" si="185"/>
        <v>0</v>
      </c>
      <c r="DH282" s="3321"/>
      <c r="DI282" s="885">
        <v>0</v>
      </c>
      <c r="DJ282" s="885">
        <v>0</v>
      </c>
      <c r="DK282" s="885">
        <v>0</v>
      </c>
      <c r="DL282" s="885">
        <v>0</v>
      </c>
      <c r="DM282" s="885">
        <v>0</v>
      </c>
      <c r="DP282" s="3321">
        <f t="shared" si="189"/>
        <v>0</v>
      </c>
      <c r="DQ282" s="3321">
        <f t="shared" si="189"/>
        <v>0</v>
      </c>
      <c r="DR282" s="3321">
        <f t="shared" si="189"/>
        <v>0</v>
      </c>
      <c r="DS282" s="3321">
        <f t="shared" si="189"/>
        <v>0</v>
      </c>
      <c r="DT282" s="3321">
        <f t="shared" si="189"/>
        <v>0</v>
      </c>
    </row>
    <row r="283" spans="1:124" ht="19.5" hidden="1" customHeight="1">
      <c r="A283" s="1165"/>
      <c r="B283" s="1491"/>
      <c r="C283" s="1368" t="s">
        <v>747</v>
      </c>
      <c r="D283" s="3385"/>
      <c r="E283" s="1357">
        <v>0</v>
      </c>
      <c r="F283" s="1468">
        <v>0</v>
      </c>
      <c r="G283" s="1372">
        <v>0</v>
      </c>
      <c r="H283" s="1372">
        <v>0</v>
      </c>
      <c r="I283" s="1372">
        <v>0</v>
      </c>
      <c r="J283" s="1372">
        <v>0</v>
      </c>
      <c r="K283" s="1372">
        <v>0</v>
      </c>
      <c r="L283" s="1372">
        <f t="shared" si="210"/>
        <v>0</v>
      </c>
      <c r="M283" s="1496"/>
      <c r="N283" s="1496"/>
      <c r="O283" s="1496"/>
      <c r="P283" s="1496"/>
      <c r="Q283" s="1496"/>
      <c r="R283" s="1496"/>
      <c r="S283" s="1444"/>
      <c r="T283" s="1444">
        <f t="shared" si="211"/>
        <v>0</v>
      </c>
      <c r="U283" s="1951">
        <f t="shared" si="212"/>
        <v>0</v>
      </c>
      <c r="V283" s="891">
        <f t="shared" si="212"/>
        <v>0</v>
      </c>
      <c r="W283" s="891">
        <f t="shared" si="203"/>
        <v>0</v>
      </c>
      <c r="X283" s="891">
        <f t="shared" si="203"/>
        <v>0</v>
      </c>
      <c r="Y283" s="891">
        <f t="shared" si="203"/>
        <v>0</v>
      </c>
      <c r="Z283" s="891">
        <f t="shared" si="203"/>
        <v>0</v>
      </c>
      <c r="AA283" s="891">
        <f t="shared" si="203"/>
        <v>0</v>
      </c>
      <c r="AB283" s="1724">
        <f t="shared" si="213"/>
        <v>0</v>
      </c>
      <c r="AC283" s="1341"/>
      <c r="AD283" s="1717"/>
      <c r="AE283" s="1719">
        <v>0</v>
      </c>
      <c r="AF283" s="2275">
        <v>0</v>
      </c>
      <c r="AG283" s="3389">
        <v>0</v>
      </c>
      <c r="AH283" s="1720">
        <v>0</v>
      </c>
      <c r="AI283" s="1720">
        <v>0</v>
      </c>
      <c r="AJ283" s="1720">
        <v>0</v>
      </c>
      <c r="AK283" s="1720">
        <f t="shared" si="214"/>
        <v>0</v>
      </c>
      <c r="AL283" s="999"/>
      <c r="AM283" s="1345"/>
      <c r="AN283" s="999"/>
      <c r="AO283" s="999"/>
      <c r="AP283" s="999"/>
      <c r="AQ283" s="1394"/>
      <c r="AR283" s="1345">
        <f t="shared" si="215"/>
        <v>0</v>
      </c>
      <c r="AS283" s="3409">
        <f t="shared" si="204"/>
        <v>0</v>
      </c>
      <c r="AT283" s="2275">
        <f t="shared" si="204"/>
        <v>0</v>
      </c>
      <c r="AU283" s="1724">
        <f t="shared" si="204"/>
        <v>0</v>
      </c>
      <c r="AV283" s="1724">
        <f t="shared" si="204"/>
        <v>0</v>
      </c>
      <c r="AW283" s="1724">
        <f t="shared" si="204"/>
        <v>0</v>
      </c>
      <c r="AX283" s="1724">
        <f t="shared" si="204"/>
        <v>0</v>
      </c>
      <c r="AY283" s="1724">
        <f t="shared" si="216"/>
        <v>0</v>
      </c>
      <c r="AZ283" s="3113">
        <f t="shared" si="217"/>
        <v>0</v>
      </c>
      <c r="BA283" s="3341"/>
      <c r="BB283" s="1357">
        <v>0</v>
      </c>
      <c r="BC283" s="1468">
        <v>0</v>
      </c>
      <c r="BD283" s="1372">
        <v>0</v>
      </c>
      <c r="BE283" s="1374">
        <v>0</v>
      </c>
      <c r="BF283" s="1374">
        <v>0</v>
      </c>
      <c r="BG283" s="1374">
        <f t="shared" si="218"/>
        <v>0</v>
      </c>
      <c r="BH283" s="891"/>
      <c r="BI283" s="891"/>
      <c r="BJ283" s="891"/>
      <c r="BK283" s="891"/>
      <c r="BL283" s="1397"/>
      <c r="BM283" s="3099">
        <f t="shared" si="219"/>
        <v>0</v>
      </c>
      <c r="BN283" s="1468">
        <f t="shared" si="205"/>
        <v>0</v>
      </c>
      <c r="BO283" s="1468">
        <f t="shared" si="205"/>
        <v>0</v>
      </c>
      <c r="BP283" s="1525">
        <f t="shared" si="205"/>
        <v>0</v>
      </c>
      <c r="BQ283" s="1525">
        <f t="shared" si="205"/>
        <v>0</v>
      </c>
      <c r="BR283" s="1525">
        <f t="shared" si="206"/>
        <v>0</v>
      </c>
      <c r="BS283" s="1525">
        <f t="shared" si="220"/>
        <v>0</v>
      </c>
      <c r="BT283" s="889"/>
      <c r="BU283" s="889"/>
      <c r="CD283" s="3319">
        <v>0</v>
      </c>
      <c r="CE283" s="3319">
        <v>0</v>
      </c>
      <c r="CF283" s="3319">
        <v>0</v>
      </c>
      <c r="CG283" s="3319">
        <v>0</v>
      </c>
      <c r="CH283" s="3319">
        <v>0</v>
      </c>
      <c r="CI283" s="3319">
        <v>0</v>
      </c>
      <c r="CJ283" s="3319">
        <v>0</v>
      </c>
      <c r="CK283" s="3320"/>
      <c r="CL283" s="3321">
        <f t="shared" si="222"/>
        <v>0</v>
      </c>
      <c r="CM283" s="3321">
        <f t="shared" si="223"/>
        <v>0</v>
      </c>
      <c r="CN283" s="3321">
        <f t="shared" si="224"/>
        <v>0</v>
      </c>
      <c r="CO283" s="3321">
        <f t="shared" si="221"/>
        <v>0</v>
      </c>
      <c r="CP283" s="3321">
        <f t="shared" si="221"/>
        <v>0</v>
      </c>
      <c r="CQ283" s="3321">
        <f t="shared" si="221"/>
        <v>0</v>
      </c>
      <c r="CR283" s="3321">
        <f t="shared" si="187"/>
        <v>0</v>
      </c>
      <c r="CS283" s="3321"/>
      <c r="CT283" s="885">
        <v>0</v>
      </c>
      <c r="CU283" s="885">
        <v>0</v>
      </c>
      <c r="CV283" s="885">
        <v>0</v>
      </c>
      <c r="CW283" s="885">
        <v>0</v>
      </c>
      <c r="CX283" s="885">
        <v>0</v>
      </c>
      <c r="CY283" s="885">
        <v>0</v>
      </c>
      <c r="DB283" s="3321">
        <f t="shared" si="186"/>
        <v>0</v>
      </c>
      <c r="DC283" s="3321">
        <f t="shared" si="186"/>
        <v>0</v>
      </c>
      <c r="DD283" s="3321">
        <f t="shared" si="186"/>
        <v>0</v>
      </c>
      <c r="DE283" s="3321">
        <f t="shared" si="185"/>
        <v>0</v>
      </c>
      <c r="DF283" s="3321">
        <f t="shared" si="185"/>
        <v>0</v>
      </c>
      <c r="DG283" s="3321">
        <f t="shared" si="185"/>
        <v>0</v>
      </c>
      <c r="DH283" s="3321"/>
      <c r="DI283" s="885">
        <v>0</v>
      </c>
      <c r="DJ283" s="885">
        <v>0</v>
      </c>
      <c r="DK283" s="885">
        <v>0</v>
      </c>
      <c r="DL283" s="885">
        <v>0</v>
      </c>
      <c r="DM283" s="885">
        <v>0</v>
      </c>
      <c r="DP283" s="3321">
        <f t="shared" si="189"/>
        <v>0</v>
      </c>
      <c r="DQ283" s="3321">
        <f t="shared" si="189"/>
        <v>0</v>
      </c>
      <c r="DR283" s="3321">
        <f t="shared" si="189"/>
        <v>0</v>
      </c>
      <c r="DS283" s="3321">
        <f t="shared" si="189"/>
        <v>0</v>
      </c>
      <c r="DT283" s="3321">
        <f t="shared" si="189"/>
        <v>0</v>
      </c>
    </row>
    <row r="284" spans="1:124" ht="27" customHeight="1">
      <c r="A284" s="1165" t="s">
        <v>759</v>
      </c>
      <c r="B284" s="3374" t="s">
        <v>561</v>
      </c>
      <c r="C284" s="3375" t="s">
        <v>528</v>
      </c>
      <c r="D284" s="3349"/>
      <c r="E284" s="1925">
        <v>15.227</v>
      </c>
      <c r="F284" s="1925">
        <v>14319.3</v>
      </c>
      <c r="G284" s="1925">
        <v>314741.39999999997</v>
      </c>
      <c r="H284" s="1925">
        <v>0</v>
      </c>
      <c r="I284" s="1925">
        <v>0</v>
      </c>
      <c r="J284" s="1925">
        <v>4285.5</v>
      </c>
      <c r="K284" s="1925">
        <v>102852</v>
      </c>
      <c r="L284" s="1925">
        <f t="shared" si="210"/>
        <v>436198.19999999995</v>
      </c>
      <c r="M284" s="1926">
        <f t="shared" ref="M284:AA284" si="225">SUM(M285:M304)</f>
        <v>0</v>
      </c>
      <c r="N284" s="1926">
        <f t="shared" si="225"/>
        <v>0</v>
      </c>
      <c r="O284" s="1926">
        <f t="shared" si="225"/>
        <v>-5425.5</v>
      </c>
      <c r="P284" s="1926">
        <f t="shared" si="225"/>
        <v>0</v>
      </c>
      <c r="Q284" s="1926">
        <f t="shared" si="225"/>
        <v>0</v>
      </c>
      <c r="R284" s="1926">
        <f t="shared" si="225"/>
        <v>0</v>
      </c>
      <c r="S284" s="1926">
        <f t="shared" si="225"/>
        <v>0</v>
      </c>
      <c r="T284" s="1917">
        <f t="shared" si="225"/>
        <v>-5425.5</v>
      </c>
      <c r="U284" s="2899">
        <f t="shared" si="225"/>
        <v>15.227</v>
      </c>
      <c r="V284" s="1917">
        <f t="shared" si="225"/>
        <v>14319.3</v>
      </c>
      <c r="W284" s="1917">
        <f t="shared" si="225"/>
        <v>309315.89999999997</v>
      </c>
      <c r="X284" s="1917">
        <f t="shared" si="225"/>
        <v>0</v>
      </c>
      <c r="Y284" s="1917">
        <f>SUM(Y285:Y304)</f>
        <v>0</v>
      </c>
      <c r="Z284" s="1917">
        <f t="shared" si="225"/>
        <v>4285.5</v>
      </c>
      <c r="AA284" s="1917">
        <f t="shared" si="225"/>
        <v>102852</v>
      </c>
      <c r="AB284" s="1925">
        <f t="shared" si="213"/>
        <v>430772.69999999995</v>
      </c>
      <c r="AC284" s="3429"/>
      <c r="AD284" s="1917"/>
      <c r="AE284" s="1925">
        <v>3</v>
      </c>
      <c r="AF284" s="1925">
        <v>0</v>
      </c>
      <c r="AG284" s="1925">
        <v>60000</v>
      </c>
      <c r="AH284" s="1925">
        <v>0</v>
      </c>
      <c r="AI284" s="1925">
        <v>0</v>
      </c>
      <c r="AJ284" s="1925">
        <v>0</v>
      </c>
      <c r="AK284" s="1925">
        <f t="shared" si="214"/>
        <v>60000</v>
      </c>
      <c r="AL284" s="1917">
        <f t="shared" ref="AL284:AQ284" si="226">SUM(AL285:AL304)</f>
        <v>0</v>
      </c>
      <c r="AM284" s="1917">
        <f t="shared" si="226"/>
        <v>0</v>
      </c>
      <c r="AN284" s="1917">
        <f t="shared" si="226"/>
        <v>0</v>
      </c>
      <c r="AO284" s="1917">
        <f t="shared" si="226"/>
        <v>0</v>
      </c>
      <c r="AP284" s="1917">
        <f t="shared" si="226"/>
        <v>0</v>
      </c>
      <c r="AQ284" s="1917">
        <f t="shared" si="226"/>
        <v>0</v>
      </c>
      <c r="AR284" s="1917">
        <f t="shared" si="215"/>
        <v>0</v>
      </c>
      <c r="AS284" s="3376">
        <f t="shared" ref="AS284:AX284" si="227">SUM(AS285:AS304)</f>
        <v>3</v>
      </c>
      <c r="AT284" s="1925">
        <f t="shared" si="227"/>
        <v>0</v>
      </c>
      <c r="AU284" s="1925">
        <f t="shared" si="227"/>
        <v>60000</v>
      </c>
      <c r="AV284" s="1925">
        <f t="shared" si="227"/>
        <v>0</v>
      </c>
      <c r="AW284" s="1925">
        <f>SUM(AW285:AW304)</f>
        <v>0</v>
      </c>
      <c r="AX284" s="1925">
        <f t="shared" si="227"/>
        <v>0</v>
      </c>
      <c r="AY284" s="1925">
        <f t="shared" si="216"/>
        <v>60000</v>
      </c>
      <c r="AZ284" s="3317">
        <f t="shared" si="217"/>
        <v>0</v>
      </c>
      <c r="BA284" s="3318"/>
      <c r="BB284" s="1925">
        <v>0</v>
      </c>
      <c r="BC284" s="1925">
        <v>1500</v>
      </c>
      <c r="BD284" s="1925">
        <v>0</v>
      </c>
      <c r="BE284" s="1925">
        <v>2150</v>
      </c>
      <c r="BF284" s="1925">
        <v>51600</v>
      </c>
      <c r="BG284" s="1925">
        <f t="shared" si="218"/>
        <v>55250</v>
      </c>
      <c r="BH284" s="923">
        <f>SUM(BH285:BH304)</f>
        <v>0</v>
      </c>
      <c r="BI284" s="923">
        <f>SUM(BI285:BI304)</f>
        <v>0</v>
      </c>
      <c r="BJ284" s="923">
        <f>SUM(BJ285:BJ304)</f>
        <v>0</v>
      </c>
      <c r="BK284" s="923">
        <f>SUM(BK285:BK304)</f>
        <v>0</v>
      </c>
      <c r="BL284" s="923">
        <f t="shared" ref="BL284:BR284" si="228">SUM(BL285:BL304)</f>
        <v>0</v>
      </c>
      <c r="BM284" s="923">
        <f t="shared" si="219"/>
        <v>0</v>
      </c>
      <c r="BN284" s="908">
        <f t="shared" si="228"/>
        <v>0</v>
      </c>
      <c r="BO284" s="908">
        <f t="shared" si="228"/>
        <v>1500</v>
      </c>
      <c r="BP284" s="908">
        <f t="shared" si="228"/>
        <v>0</v>
      </c>
      <c r="BQ284" s="908">
        <f>SUM(BQ285:BQ304)</f>
        <v>2150</v>
      </c>
      <c r="BR284" s="908">
        <f t="shared" si="228"/>
        <v>51600</v>
      </c>
      <c r="BS284" s="908">
        <f t="shared" si="220"/>
        <v>55250</v>
      </c>
      <c r="BT284" s="923"/>
      <c r="BU284" s="923"/>
      <c r="CD284" s="3319">
        <v>8</v>
      </c>
      <c r="CE284" s="3319">
        <v>3097.3999999999996</v>
      </c>
      <c r="CF284" s="3319">
        <v>55094.9</v>
      </c>
      <c r="CG284" s="3319">
        <v>0</v>
      </c>
      <c r="CH284" s="3319">
        <v>0</v>
      </c>
      <c r="CI284" s="3319">
        <v>2050</v>
      </c>
      <c r="CJ284" s="3319">
        <v>49200</v>
      </c>
      <c r="CK284" s="3320"/>
      <c r="CL284" s="3321">
        <f t="shared" si="222"/>
        <v>-7.2270000000000003</v>
      </c>
      <c r="CM284" s="3321">
        <f t="shared" si="223"/>
        <v>-11221.9</v>
      </c>
      <c r="CN284" s="3321">
        <f t="shared" si="224"/>
        <v>-254220.99999999997</v>
      </c>
      <c r="CO284" s="3321">
        <f t="shared" si="221"/>
        <v>0</v>
      </c>
      <c r="CP284" s="3321">
        <f t="shared" si="221"/>
        <v>0</v>
      </c>
      <c r="CQ284" s="3321">
        <f t="shared" si="221"/>
        <v>-2235.5</v>
      </c>
      <c r="CR284" s="3321">
        <f t="shared" si="187"/>
        <v>-53652</v>
      </c>
      <c r="CS284" s="3321"/>
      <c r="CT284" s="885">
        <v>15.227</v>
      </c>
      <c r="CU284" s="885">
        <v>14319.3</v>
      </c>
      <c r="CV284" s="885">
        <v>314741.39999999997</v>
      </c>
      <c r="CW284" s="885">
        <v>0</v>
      </c>
      <c r="CX284" s="885">
        <v>4285.5</v>
      </c>
      <c r="CY284" s="885">
        <v>102852</v>
      </c>
      <c r="DB284" s="3321">
        <f t="shared" si="186"/>
        <v>12.227</v>
      </c>
      <c r="DC284" s="3321">
        <f t="shared" si="186"/>
        <v>14319.3</v>
      </c>
      <c r="DD284" s="3321">
        <f t="shared" si="186"/>
        <v>254741.39999999997</v>
      </c>
      <c r="DE284" s="3321">
        <f t="shared" si="185"/>
        <v>0</v>
      </c>
      <c r="DF284" s="3321">
        <f t="shared" si="185"/>
        <v>4285.5</v>
      </c>
      <c r="DG284" s="3321">
        <f t="shared" si="185"/>
        <v>102852</v>
      </c>
      <c r="DH284" s="3321"/>
      <c r="DI284" s="885">
        <v>3</v>
      </c>
      <c r="DJ284" s="885">
        <v>0</v>
      </c>
      <c r="DK284" s="885">
        <v>60000</v>
      </c>
      <c r="DL284" s="885">
        <v>0</v>
      </c>
      <c r="DM284" s="885">
        <v>0</v>
      </c>
      <c r="DP284" s="3321">
        <f t="shared" si="189"/>
        <v>3</v>
      </c>
      <c r="DQ284" s="3321">
        <f t="shared" si="189"/>
        <v>-1500</v>
      </c>
      <c r="DR284" s="3321">
        <f t="shared" si="189"/>
        <v>60000</v>
      </c>
      <c r="DS284" s="3321">
        <f t="shared" si="189"/>
        <v>-2150</v>
      </c>
      <c r="DT284" s="3321">
        <f t="shared" si="189"/>
        <v>-51600</v>
      </c>
    </row>
    <row r="285" spans="1:124" ht="21" customHeight="1">
      <c r="A285" s="1165"/>
      <c r="B285" s="1591" t="s">
        <v>563</v>
      </c>
      <c r="C285" s="1406" t="s">
        <v>62</v>
      </c>
      <c r="D285" s="3379"/>
      <c r="E285" s="1422">
        <v>9</v>
      </c>
      <c r="F285" s="1422">
        <v>14319.3</v>
      </c>
      <c r="G285" s="1422">
        <v>281712.3</v>
      </c>
      <c r="H285" s="1422">
        <v>0</v>
      </c>
      <c r="I285" s="1422">
        <v>0</v>
      </c>
      <c r="J285" s="1422">
        <v>2185.5</v>
      </c>
      <c r="K285" s="1422">
        <v>52452</v>
      </c>
      <c r="L285" s="1422">
        <f t="shared" si="210"/>
        <v>350669.1</v>
      </c>
      <c r="M285" s="1991"/>
      <c r="N285" s="1640"/>
      <c r="O285" s="1640"/>
      <c r="P285" s="1640"/>
      <c r="Q285" s="1946"/>
      <c r="R285" s="1440">
        <f t="shared" ref="R285:R303" si="229">S285/24</f>
        <v>0</v>
      </c>
      <c r="S285" s="1640"/>
      <c r="T285" s="1640">
        <f t="shared" si="211"/>
        <v>0</v>
      </c>
      <c r="U285" s="2919">
        <f>E285+M285</f>
        <v>9</v>
      </c>
      <c r="V285" s="930">
        <f t="shared" ref="V285:AA304" si="230">F285+N285</f>
        <v>14319.3</v>
      </c>
      <c r="W285" s="930">
        <f t="shared" si="230"/>
        <v>281712.3</v>
      </c>
      <c r="X285" s="930">
        <f t="shared" si="230"/>
        <v>0</v>
      </c>
      <c r="Y285" s="930">
        <f t="shared" si="230"/>
        <v>0</v>
      </c>
      <c r="Z285" s="930">
        <f t="shared" si="230"/>
        <v>2185.5</v>
      </c>
      <c r="AA285" s="930">
        <f t="shared" si="230"/>
        <v>52452</v>
      </c>
      <c r="AB285" s="1728">
        <f t="shared" si="213"/>
        <v>350669.1</v>
      </c>
      <c r="AC285" s="1341"/>
      <c r="AD285" s="2286"/>
      <c r="AE285" s="1728">
        <v>0</v>
      </c>
      <c r="AF285" s="1728">
        <v>0</v>
      </c>
      <c r="AG285" s="1728">
        <v>0</v>
      </c>
      <c r="AH285" s="1728">
        <v>0</v>
      </c>
      <c r="AI285" s="1728">
        <v>0</v>
      </c>
      <c r="AJ285" s="1728">
        <v>0</v>
      </c>
      <c r="AK285" s="1728">
        <f t="shared" si="214"/>
        <v>0</v>
      </c>
      <c r="AL285" s="1002"/>
      <c r="AM285" s="1389"/>
      <c r="AN285" s="1002"/>
      <c r="AO285" s="1344"/>
      <c r="AP285" s="1344">
        <f t="shared" ref="AP285:AP303" si="231">AQ285/24</f>
        <v>0</v>
      </c>
      <c r="AQ285" s="1389"/>
      <c r="AR285" s="1389">
        <f t="shared" si="215"/>
        <v>0</v>
      </c>
      <c r="AS285" s="3359">
        <f t="shared" ref="AS285:AX304" si="232">AE285+AL285</f>
        <v>0</v>
      </c>
      <c r="AT285" s="1728">
        <f t="shared" si="232"/>
        <v>0</v>
      </c>
      <c r="AU285" s="1728">
        <f t="shared" si="232"/>
        <v>0</v>
      </c>
      <c r="AV285" s="1728">
        <f t="shared" si="232"/>
        <v>0</v>
      </c>
      <c r="AW285" s="1728">
        <f t="shared" si="232"/>
        <v>0</v>
      </c>
      <c r="AX285" s="1728">
        <f t="shared" si="232"/>
        <v>0</v>
      </c>
      <c r="AY285" s="1725">
        <f t="shared" si="216"/>
        <v>0</v>
      </c>
      <c r="AZ285" s="3088">
        <f t="shared" si="217"/>
        <v>0</v>
      </c>
      <c r="BA285" s="3338"/>
      <c r="BB285" s="1422">
        <v>0</v>
      </c>
      <c r="BC285" s="1422">
        <v>0</v>
      </c>
      <c r="BD285" s="1422">
        <v>0</v>
      </c>
      <c r="BE285" s="1422">
        <v>0</v>
      </c>
      <c r="BF285" s="1422">
        <v>0</v>
      </c>
      <c r="BG285" s="1422">
        <f t="shared" si="218"/>
        <v>0</v>
      </c>
      <c r="BH285" s="930"/>
      <c r="BI285" s="930"/>
      <c r="BJ285" s="1546"/>
      <c r="BK285" s="1546">
        <f t="shared" ref="BK285:BK303" si="233">BL285/24</f>
        <v>0</v>
      </c>
      <c r="BL285" s="1546"/>
      <c r="BM285" s="1546">
        <f t="shared" si="219"/>
        <v>0</v>
      </c>
      <c r="BN285" s="1422">
        <f t="shared" ref="BN285:BR304" si="234">BB285+BH285</f>
        <v>0</v>
      </c>
      <c r="BO285" s="1422">
        <f t="shared" si="234"/>
        <v>0</v>
      </c>
      <c r="BP285" s="1422">
        <f t="shared" si="234"/>
        <v>0</v>
      </c>
      <c r="BQ285" s="1422">
        <f t="shared" si="234"/>
        <v>0</v>
      </c>
      <c r="BR285" s="1422">
        <f t="shared" si="234"/>
        <v>0</v>
      </c>
      <c r="BS285" s="1422">
        <f t="shared" si="220"/>
        <v>0</v>
      </c>
      <c r="BT285" s="891" t="s">
        <v>90</v>
      </c>
      <c r="BU285" s="891" t="s">
        <v>90</v>
      </c>
      <c r="CD285" s="3319">
        <v>0</v>
      </c>
      <c r="CE285" s="3319">
        <v>0</v>
      </c>
      <c r="CF285" s="3319">
        <v>0</v>
      </c>
      <c r="CG285" s="3319">
        <v>0</v>
      </c>
      <c r="CH285" s="3319">
        <v>0</v>
      </c>
      <c r="CI285" s="3319">
        <v>0</v>
      </c>
      <c r="CJ285" s="3319">
        <v>0</v>
      </c>
      <c r="CK285" s="3320"/>
      <c r="CL285" s="3321">
        <f t="shared" si="222"/>
        <v>-9</v>
      </c>
      <c r="CM285" s="3321">
        <f t="shared" si="223"/>
        <v>-14319.3</v>
      </c>
      <c r="CN285" s="3321">
        <f t="shared" si="224"/>
        <v>-281712.3</v>
      </c>
      <c r="CO285" s="3321">
        <f t="shared" si="221"/>
        <v>0</v>
      </c>
      <c r="CP285" s="3321">
        <f t="shared" si="221"/>
        <v>0</v>
      </c>
      <c r="CQ285" s="3321">
        <f t="shared" si="221"/>
        <v>-2185.5</v>
      </c>
      <c r="CR285" s="3321">
        <f t="shared" si="187"/>
        <v>-52452</v>
      </c>
      <c r="CS285" s="3321"/>
      <c r="CT285" s="885">
        <v>9</v>
      </c>
      <c r="CU285" s="885">
        <v>14319.3</v>
      </c>
      <c r="CV285" s="885">
        <v>281712.3</v>
      </c>
      <c r="CW285" s="885">
        <v>0</v>
      </c>
      <c r="CX285" s="885">
        <v>2185.5</v>
      </c>
      <c r="CY285" s="885">
        <v>52452</v>
      </c>
      <c r="DB285" s="3321">
        <f t="shared" si="186"/>
        <v>9</v>
      </c>
      <c r="DC285" s="3321">
        <f t="shared" si="186"/>
        <v>14319.3</v>
      </c>
      <c r="DD285" s="3321">
        <f t="shared" si="186"/>
        <v>281712.3</v>
      </c>
      <c r="DE285" s="3321">
        <f t="shared" si="185"/>
        <v>0</v>
      </c>
      <c r="DF285" s="3321">
        <f t="shared" si="185"/>
        <v>2185.5</v>
      </c>
      <c r="DG285" s="3321">
        <f t="shared" si="185"/>
        <v>52452</v>
      </c>
      <c r="DH285" s="3321"/>
      <c r="DI285" s="885">
        <v>0</v>
      </c>
      <c r="DJ285" s="885">
        <v>0</v>
      </c>
      <c r="DK285" s="885">
        <v>0</v>
      </c>
      <c r="DL285" s="885">
        <v>0</v>
      </c>
      <c r="DM285" s="885">
        <v>0</v>
      </c>
      <c r="DP285" s="3321">
        <f t="shared" si="189"/>
        <v>0</v>
      </c>
      <c r="DQ285" s="3321">
        <f t="shared" si="189"/>
        <v>0</v>
      </c>
      <c r="DR285" s="3321">
        <f t="shared" si="189"/>
        <v>0</v>
      </c>
      <c r="DS285" s="3321">
        <f t="shared" si="189"/>
        <v>0</v>
      </c>
      <c r="DT285" s="3321">
        <f t="shared" si="189"/>
        <v>0</v>
      </c>
    </row>
    <row r="286" spans="1:124" hidden="1">
      <c r="A286" s="1165"/>
      <c r="B286" s="1581" t="s">
        <v>565</v>
      </c>
      <c r="C286" s="1860" t="s">
        <v>417</v>
      </c>
      <c r="D286" s="3385"/>
      <c r="E286" s="1432">
        <v>0</v>
      </c>
      <c r="F286" s="1432">
        <v>0</v>
      </c>
      <c r="G286" s="1432">
        <v>0</v>
      </c>
      <c r="H286" s="1432">
        <v>0</v>
      </c>
      <c r="I286" s="1432">
        <v>0</v>
      </c>
      <c r="J286" s="1432">
        <v>0</v>
      </c>
      <c r="K286" s="1432">
        <v>0</v>
      </c>
      <c r="L286" s="1432">
        <f t="shared" si="210"/>
        <v>0</v>
      </c>
      <c r="M286" s="1641"/>
      <c r="N286" s="1440"/>
      <c r="O286" s="1440"/>
      <c r="P286" s="1440"/>
      <c r="Q286" s="1440"/>
      <c r="R286" s="1440">
        <f t="shared" si="229"/>
        <v>0</v>
      </c>
      <c r="S286" s="1440"/>
      <c r="T286" s="1440">
        <f t="shared" si="211"/>
        <v>0</v>
      </c>
      <c r="U286" s="1951">
        <f>E286+M286</f>
        <v>0</v>
      </c>
      <c r="V286" s="891">
        <f t="shared" si="230"/>
        <v>0</v>
      </c>
      <c r="W286" s="891">
        <f t="shared" si="230"/>
        <v>0</v>
      </c>
      <c r="X286" s="891">
        <f t="shared" si="230"/>
        <v>0</v>
      </c>
      <c r="Y286" s="891">
        <f t="shared" si="230"/>
        <v>0</v>
      </c>
      <c r="Z286" s="891">
        <f t="shared" si="230"/>
        <v>0</v>
      </c>
      <c r="AA286" s="891">
        <f t="shared" si="230"/>
        <v>0</v>
      </c>
      <c r="AB286" s="1725">
        <f t="shared" si="213"/>
        <v>0</v>
      </c>
      <c r="AC286" s="1341"/>
      <c r="AD286" s="1717"/>
      <c r="AE286" s="1725">
        <v>0</v>
      </c>
      <c r="AF286" s="1725">
        <v>0</v>
      </c>
      <c r="AG286" s="1725">
        <v>0</v>
      </c>
      <c r="AH286" s="1725">
        <v>0</v>
      </c>
      <c r="AI286" s="1725">
        <v>0</v>
      </c>
      <c r="AJ286" s="1725">
        <v>0</v>
      </c>
      <c r="AK286" s="1725">
        <f t="shared" si="214"/>
        <v>0</v>
      </c>
      <c r="AL286" s="999"/>
      <c r="AM286" s="1394"/>
      <c r="AN286" s="999"/>
      <c r="AO286" s="999"/>
      <c r="AP286" s="999">
        <f t="shared" si="231"/>
        <v>0</v>
      </c>
      <c r="AQ286" s="1394"/>
      <c r="AR286" s="1394">
        <f t="shared" si="215"/>
        <v>0</v>
      </c>
      <c r="AS286" s="3393">
        <f t="shared" si="232"/>
        <v>0</v>
      </c>
      <c r="AT286" s="1725">
        <f t="shared" si="232"/>
        <v>0</v>
      </c>
      <c r="AU286" s="1725">
        <f t="shared" si="232"/>
        <v>0</v>
      </c>
      <c r="AV286" s="1725">
        <f t="shared" si="232"/>
        <v>0</v>
      </c>
      <c r="AW286" s="1725">
        <f t="shared" si="232"/>
        <v>0</v>
      </c>
      <c r="AX286" s="1725">
        <f t="shared" si="232"/>
        <v>0</v>
      </c>
      <c r="AY286" s="1725">
        <f t="shared" si="216"/>
        <v>0</v>
      </c>
      <c r="AZ286" s="3088">
        <f t="shared" si="217"/>
        <v>0</v>
      </c>
      <c r="BA286" s="3333"/>
      <c r="BB286" s="1432">
        <v>0</v>
      </c>
      <c r="BC286" s="1432">
        <v>0</v>
      </c>
      <c r="BD286" s="1432">
        <v>0</v>
      </c>
      <c r="BE286" s="1432">
        <v>0</v>
      </c>
      <c r="BF286" s="1432">
        <v>0</v>
      </c>
      <c r="BG286" s="1432">
        <f t="shared" si="218"/>
        <v>0</v>
      </c>
      <c r="BH286" s="891"/>
      <c r="BI286" s="891"/>
      <c r="BJ286" s="1397"/>
      <c r="BK286" s="1397">
        <f t="shared" si="233"/>
        <v>0</v>
      </c>
      <c r="BL286" s="1397"/>
      <c r="BM286" s="1397">
        <f t="shared" si="219"/>
        <v>0</v>
      </c>
      <c r="BN286" s="1432">
        <f t="shared" si="234"/>
        <v>0</v>
      </c>
      <c r="BO286" s="1432">
        <f t="shared" si="234"/>
        <v>0</v>
      </c>
      <c r="BP286" s="1432">
        <f t="shared" si="234"/>
        <v>0</v>
      </c>
      <c r="BQ286" s="1432">
        <f t="shared" si="234"/>
        <v>0</v>
      </c>
      <c r="BR286" s="1432">
        <f t="shared" si="234"/>
        <v>0</v>
      </c>
      <c r="BS286" s="1432">
        <f t="shared" si="220"/>
        <v>0</v>
      </c>
      <c r="BT286" s="891" t="s">
        <v>90</v>
      </c>
      <c r="BU286" s="891" t="s">
        <v>90</v>
      </c>
      <c r="CD286" s="3319">
        <v>0</v>
      </c>
      <c r="CE286" s="3319">
        <v>0</v>
      </c>
      <c r="CF286" s="3319">
        <v>0</v>
      </c>
      <c r="CG286" s="3319">
        <v>0</v>
      </c>
      <c r="CH286" s="3319">
        <v>0</v>
      </c>
      <c r="CI286" s="3319">
        <v>0</v>
      </c>
      <c r="CJ286" s="3319">
        <v>0</v>
      </c>
      <c r="CK286" s="3320"/>
      <c r="CL286" s="3321">
        <f t="shared" si="222"/>
        <v>0</v>
      </c>
      <c r="CM286" s="3321">
        <f t="shared" si="223"/>
        <v>0</v>
      </c>
      <c r="CN286" s="3321">
        <f t="shared" si="224"/>
        <v>0</v>
      </c>
      <c r="CO286" s="3321">
        <f t="shared" si="221"/>
        <v>0</v>
      </c>
      <c r="CP286" s="3321">
        <f t="shared" si="221"/>
        <v>0</v>
      </c>
      <c r="CQ286" s="3321">
        <f t="shared" si="221"/>
        <v>0</v>
      </c>
      <c r="CR286" s="3321">
        <f t="shared" si="187"/>
        <v>0</v>
      </c>
      <c r="CS286" s="3321"/>
      <c r="CT286" s="885">
        <v>0</v>
      </c>
      <c r="CU286" s="885">
        <v>0</v>
      </c>
      <c r="CV286" s="885">
        <v>0</v>
      </c>
      <c r="CW286" s="885">
        <v>0</v>
      </c>
      <c r="CX286" s="885">
        <v>0</v>
      </c>
      <c r="CY286" s="885">
        <v>0</v>
      </c>
      <c r="DB286" s="3321">
        <f t="shared" si="186"/>
        <v>0</v>
      </c>
      <c r="DC286" s="3321">
        <f t="shared" si="186"/>
        <v>0</v>
      </c>
      <c r="DD286" s="3321">
        <f t="shared" si="186"/>
        <v>0</v>
      </c>
      <c r="DE286" s="3321">
        <f t="shared" si="185"/>
        <v>0</v>
      </c>
      <c r="DF286" s="3321">
        <f t="shared" si="185"/>
        <v>0</v>
      </c>
      <c r="DG286" s="3321">
        <f t="shared" si="185"/>
        <v>0</v>
      </c>
      <c r="DH286" s="3321"/>
      <c r="DI286" s="885">
        <v>0</v>
      </c>
      <c r="DJ286" s="885">
        <v>0</v>
      </c>
      <c r="DK286" s="885">
        <v>0</v>
      </c>
      <c r="DL286" s="885">
        <v>0</v>
      </c>
      <c r="DM286" s="885">
        <v>0</v>
      </c>
      <c r="DP286" s="3321">
        <f t="shared" si="189"/>
        <v>0</v>
      </c>
      <c r="DQ286" s="3321">
        <f t="shared" si="189"/>
        <v>0</v>
      </c>
      <c r="DR286" s="3321">
        <f t="shared" si="189"/>
        <v>0</v>
      </c>
      <c r="DS286" s="3321">
        <f t="shared" si="189"/>
        <v>0</v>
      </c>
      <c r="DT286" s="3321">
        <f t="shared" si="189"/>
        <v>0</v>
      </c>
    </row>
    <row r="287" spans="1:124" ht="24" hidden="1">
      <c r="A287" s="1165"/>
      <c r="B287" s="1581" t="s">
        <v>567</v>
      </c>
      <c r="C287" s="1860" t="s">
        <v>224</v>
      </c>
      <c r="D287" s="3385"/>
      <c r="E287" s="1432">
        <v>0</v>
      </c>
      <c r="F287" s="1432">
        <v>0</v>
      </c>
      <c r="G287" s="1432">
        <v>0</v>
      </c>
      <c r="H287" s="1432">
        <v>0</v>
      </c>
      <c r="I287" s="1432">
        <v>0</v>
      </c>
      <c r="J287" s="1432">
        <v>0</v>
      </c>
      <c r="K287" s="1432">
        <v>0</v>
      </c>
      <c r="L287" s="1432">
        <f t="shared" si="210"/>
        <v>0</v>
      </c>
      <c r="M287" s="1641"/>
      <c r="N287" s="1440"/>
      <c r="O287" s="1440"/>
      <c r="P287" s="1440"/>
      <c r="Q287" s="1440"/>
      <c r="R287" s="1440">
        <f t="shared" si="229"/>
        <v>0</v>
      </c>
      <c r="S287" s="1440"/>
      <c r="T287" s="1440">
        <f t="shared" si="211"/>
        <v>0</v>
      </c>
      <c r="U287" s="1951">
        <f t="shared" ref="U287:U304" si="235">E287+M287</f>
        <v>0</v>
      </c>
      <c r="V287" s="891">
        <f t="shared" si="230"/>
        <v>0</v>
      </c>
      <c r="W287" s="891">
        <f t="shared" si="230"/>
        <v>0</v>
      </c>
      <c r="X287" s="891">
        <f t="shared" si="230"/>
        <v>0</v>
      </c>
      <c r="Y287" s="891">
        <f t="shared" si="230"/>
        <v>0</v>
      </c>
      <c r="Z287" s="891">
        <f t="shared" si="230"/>
        <v>0</v>
      </c>
      <c r="AA287" s="891">
        <f t="shared" si="230"/>
        <v>0</v>
      </c>
      <c r="AB287" s="1725">
        <f t="shared" si="213"/>
        <v>0</v>
      </c>
      <c r="AC287" s="1341"/>
      <c r="AD287" s="1717"/>
      <c r="AE287" s="1725">
        <v>0</v>
      </c>
      <c r="AF287" s="1725">
        <v>0</v>
      </c>
      <c r="AG287" s="1725">
        <v>0</v>
      </c>
      <c r="AH287" s="1725">
        <v>0</v>
      </c>
      <c r="AI287" s="1725">
        <v>0</v>
      </c>
      <c r="AJ287" s="1725">
        <v>0</v>
      </c>
      <c r="AK287" s="1725">
        <f t="shared" si="214"/>
        <v>0</v>
      </c>
      <c r="AL287" s="999"/>
      <c r="AM287" s="1394"/>
      <c r="AN287" s="999"/>
      <c r="AO287" s="999"/>
      <c r="AP287" s="999">
        <f t="shared" si="231"/>
        <v>0</v>
      </c>
      <c r="AQ287" s="1394"/>
      <c r="AR287" s="1394">
        <f t="shared" si="215"/>
        <v>0</v>
      </c>
      <c r="AS287" s="3393">
        <f t="shared" si="232"/>
        <v>0</v>
      </c>
      <c r="AT287" s="1725">
        <f t="shared" si="232"/>
        <v>0</v>
      </c>
      <c r="AU287" s="1725">
        <f t="shared" si="232"/>
        <v>0</v>
      </c>
      <c r="AV287" s="1725">
        <f t="shared" si="232"/>
        <v>0</v>
      </c>
      <c r="AW287" s="1725">
        <f t="shared" si="232"/>
        <v>0</v>
      </c>
      <c r="AX287" s="1725">
        <f t="shared" si="232"/>
        <v>0</v>
      </c>
      <c r="AY287" s="1725">
        <f t="shared" si="216"/>
        <v>0</v>
      </c>
      <c r="AZ287" s="3088">
        <f t="shared" si="217"/>
        <v>0</v>
      </c>
      <c r="BA287" s="3333"/>
      <c r="BB287" s="1432">
        <v>0</v>
      </c>
      <c r="BC287" s="1432">
        <v>0</v>
      </c>
      <c r="BD287" s="1432">
        <v>0</v>
      </c>
      <c r="BE287" s="1432">
        <v>0</v>
      </c>
      <c r="BF287" s="1432">
        <v>0</v>
      </c>
      <c r="BG287" s="1432">
        <f t="shared" si="218"/>
        <v>0</v>
      </c>
      <c r="BH287" s="891"/>
      <c r="BI287" s="891"/>
      <c r="BJ287" s="1397"/>
      <c r="BK287" s="1397">
        <f t="shared" si="233"/>
        <v>0</v>
      </c>
      <c r="BL287" s="1397"/>
      <c r="BM287" s="1397">
        <f t="shared" si="219"/>
        <v>0</v>
      </c>
      <c r="BN287" s="1432">
        <f t="shared" si="234"/>
        <v>0</v>
      </c>
      <c r="BO287" s="1432">
        <f t="shared" si="234"/>
        <v>0</v>
      </c>
      <c r="BP287" s="1432">
        <f t="shared" si="234"/>
        <v>0</v>
      </c>
      <c r="BQ287" s="1432">
        <f t="shared" si="234"/>
        <v>0</v>
      </c>
      <c r="BR287" s="1432">
        <f t="shared" si="234"/>
        <v>0</v>
      </c>
      <c r="BS287" s="1432">
        <f t="shared" si="220"/>
        <v>0</v>
      </c>
      <c r="BT287" s="891" t="s">
        <v>90</v>
      </c>
      <c r="BU287" s="891" t="s">
        <v>90</v>
      </c>
      <c r="CD287" s="3319">
        <v>0</v>
      </c>
      <c r="CE287" s="3319">
        <v>0</v>
      </c>
      <c r="CF287" s="3319">
        <v>0</v>
      </c>
      <c r="CG287" s="3319">
        <v>0</v>
      </c>
      <c r="CH287" s="3319">
        <v>0</v>
      </c>
      <c r="CI287" s="3319">
        <v>0</v>
      </c>
      <c r="CJ287" s="3319">
        <v>0</v>
      </c>
      <c r="CK287" s="3320"/>
      <c r="CL287" s="3321">
        <f t="shared" si="222"/>
        <v>0</v>
      </c>
      <c r="CM287" s="3321">
        <f t="shared" si="223"/>
        <v>0</v>
      </c>
      <c r="CN287" s="3321">
        <f t="shared" si="224"/>
        <v>0</v>
      </c>
      <c r="CO287" s="3321">
        <f t="shared" si="221"/>
        <v>0</v>
      </c>
      <c r="CP287" s="3321">
        <f t="shared" si="221"/>
        <v>0</v>
      </c>
      <c r="CQ287" s="3321">
        <f t="shared" si="221"/>
        <v>0</v>
      </c>
      <c r="CR287" s="3321">
        <f t="shared" si="187"/>
        <v>0</v>
      </c>
      <c r="CS287" s="3321"/>
      <c r="CT287" s="885">
        <v>0</v>
      </c>
      <c r="CU287" s="885">
        <v>0</v>
      </c>
      <c r="CV287" s="885">
        <v>0</v>
      </c>
      <c r="CW287" s="885">
        <v>0</v>
      </c>
      <c r="CX287" s="885">
        <v>0</v>
      </c>
      <c r="CY287" s="885">
        <v>0</v>
      </c>
      <c r="DB287" s="3321">
        <f t="shared" si="186"/>
        <v>0</v>
      </c>
      <c r="DC287" s="3321">
        <f t="shared" si="186"/>
        <v>0</v>
      </c>
      <c r="DD287" s="3321">
        <f t="shared" si="186"/>
        <v>0</v>
      </c>
      <c r="DE287" s="3321">
        <f t="shared" si="185"/>
        <v>0</v>
      </c>
      <c r="DF287" s="3321">
        <f t="shared" si="185"/>
        <v>0</v>
      </c>
      <c r="DG287" s="3321">
        <f t="shared" si="185"/>
        <v>0</v>
      </c>
      <c r="DH287" s="3321"/>
      <c r="DI287" s="885">
        <v>0</v>
      </c>
      <c r="DJ287" s="885">
        <v>0</v>
      </c>
      <c r="DK287" s="885">
        <v>0</v>
      </c>
      <c r="DL287" s="885">
        <v>0</v>
      </c>
      <c r="DM287" s="885">
        <v>0</v>
      </c>
      <c r="DP287" s="3321">
        <f t="shared" ref="DP287:DT337" si="236">DI287-BN287</f>
        <v>0</v>
      </c>
      <c r="DQ287" s="3321">
        <f t="shared" si="236"/>
        <v>0</v>
      </c>
      <c r="DR287" s="3321">
        <f t="shared" si="236"/>
        <v>0</v>
      </c>
      <c r="DS287" s="3321">
        <f t="shared" si="236"/>
        <v>0</v>
      </c>
      <c r="DT287" s="3321">
        <f t="shared" si="236"/>
        <v>0</v>
      </c>
    </row>
    <row r="288" spans="1:124" hidden="1">
      <c r="A288" s="1165"/>
      <c r="B288" s="1581" t="s">
        <v>569</v>
      </c>
      <c r="C288" s="1860" t="s">
        <v>820</v>
      </c>
      <c r="D288" s="3385"/>
      <c r="E288" s="1432">
        <v>0</v>
      </c>
      <c r="F288" s="1432">
        <v>0</v>
      </c>
      <c r="G288" s="1592">
        <v>0</v>
      </c>
      <c r="H288" s="1592">
        <v>0</v>
      </c>
      <c r="I288" s="1592">
        <v>0</v>
      </c>
      <c r="J288" s="1432">
        <v>0</v>
      </c>
      <c r="K288" s="1432">
        <v>0</v>
      </c>
      <c r="L288" s="1432">
        <f t="shared" si="210"/>
        <v>0</v>
      </c>
      <c r="M288" s="1440"/>
      <c r="N288" s="1440"/>
      <c r="O288" s="1440"/>
      <c r="P288" s="1440"/>
      <c r="Q288" s="1440"/>
      <c r="R288" s="1440">
        <f t="shared" si="229"/>
        <v>0</v>
      </c>
      <c r="S288" s="1440"/>
      <c r="T288" s="1440">
        <f t="shared" si="211"/>
        <v>0</v>
      </c>
      <c r="U288" s="1951">
        <f t="shared" si="235"/>
        <v>0</v>
      </c>
      <c r="V288" s="891">
        <f t="shared" si="230"/>
        <v>0</v>
      </c>
      <c r="W288" s="891">
        <f t="shared" si="230"/>
        <v>0</v>
      </c>
      <c r="X288" s="891">
        <f t="shared" si="230"/>
        <v>0</v>
      </c>
      <c r="Y288" s="891">
        <f t="shared" si="230"/>
        <v>0</v>
      </c>
      <c r="Z288" s="891">
        <f t="shared" si="230"/>
        <v>0</v>
      </c>
      <c r="AA288" s="891">
        <f t="shared" si="230"/>
        <v>0</v>
      </c>
      <c r="AB288" s="1725">
        <f t="shared" si="213"/>
        <v>0</v>
      </c>
      <c r="AC288" s="1341"/>
      <c r="AD288" s="1717"/>
      <c r="AE288" s="1725">
        <v>0</v>
      </c>
      <c r="AF288" s="1725">
        <v>0</v>
      </c>
      <c r="AG288" s="1725">
        <v>0</v>
      </c>
      <c r="AH288" s="1725">
        <v>0</v>
      </c>
      <c r="AI288" s="1725">
        <v>0</v>
      </c>
      <c r="AJ288" s="1725">
        <v>0</v>
      </c>
      <c r="AK288" s="1725">
        <f t="shared" si="214"/>
        <v>0</v>
      </c>
      <c r="AL288" s="999"/>
      <c r="AM288" s="1394"/>
      <c r="AN288" s="999"/>
      <c r="AO288" s="999"/>
      <c r="AP288" s="999">
        <f t="shared" si="231"/>
        <v>0</v>
      </c>
      <c r="AQ288" s="1394"/>
      <c r="AR288" s="1394">
        <f t="shared" si="215"/>
        <v>0</v>
      </c>
      <c r="AS288" s="3393">
        <f t="shared" si="232"/>
        <v>0</v>
      </c>
      <c r="AT288" s="1725">
        <f t="shared" si="232"/>
        <v>0</v>
      </c>
      <c r="AU288" s="1725">
        <f t="shared" si="232"/>
        <v>0</v>
      </c>
      <c r="AV288" s="1725">
        <f t="shared" si="232"/>
        <v>0</v>
      </c>
      <c r="AW288" s="1725">
        <f t="shared" si="232"/>
        <v>0</v>
      </c>
      <c r="AX288" s="1725">
        <f t="shared" si="232"/>
        <v>0</v>
      </c>
      <c r="AY288" s="1725">
        <f t="shared" si="216"/>
        <v>0</v>
      </c>
      <c r="AZ288" s="3088">
        <f t="shared" si="217"/>
        <v>0</v>
      </c>
      <c r="BA288" s="3325"/>
      <c r="BB288" s="1432">
        <v>0</v>
      </c>
      <c r="BC288" s="1432">
        <v>0</v>
      </c>
      <c r="BD288" s="1432">
        <v>0</v>
      </c>
      <c r="BE288" s="1432">
        <v>0</v>
      </c>
      <c r="BF288" s="1432">
        <v>0</v>
      </c>
      <c r="BG288" s="1432">
        <f t="shared" si="218"/>
        <v>0</v>
      </c>
      <c r="BH288" s="891"/>
      <c r="BI288" s="891"/>
      <c r="BJ288" s="1397"/>
      <c r="BK288" s="1397">
        <f t="shared" si="233"/>
        <v>0</v>
      </c>
      <c r="BL288" s="1397"/>
      <c r="BM288" s="1397">
        <f t="shared" si="219"/>
        <v>0</v>
      </c>
      <c r="BN288" s="1432">
        <f t="shared" si="234"/>
        <v>0</v>
      </c>
      <c r="BO288" s="1432">
        <f t="shared" si="234"/>
        <v>0</v>
      </c>
      <c r="BP288" s="1432">
        <f t="shared" si="234"/>
        <v>0</v>
      </c>
      <c r="BQ288" s="1432">
        <f t="shared" si="234"/>
        <v>0</v>
      </c>
      <c r="BR288" s="1432">
        <f t="shared" si="234"/>
        <v>0</v>
      </c>
      <c r="BS288" s="1432">
        <f t="shared" si="220"/>
        <v>0</v>
      </c>
      <c r="BT288" s="891"/>
      <c r="BU288" s="891"/>
      <c r="CD288" s="3319">
        <v>0</v>
      </c>
      <c r="CE288" s="3319">
        <v>0</v>
      </c>
      <c r="CF288" s="3319">
        <v>0</v>
      </c>
      <c r="CG288" s="3319">
        <v>0</v>
      </c>
      <c r="CH288" s="3319">
        <v>0</v>
      </c>
      <c r="CI288" s="3319">
        <v>0</v>
      </c>
      <c r="CJ288" s="3319">
        <v>0</v>
      </c>
      <c r="CK288" s="3320"/>
      <c r="CL288" s="3321">
        <f t="shared" si="222"/>
        <v>0</v>
      </c>
      <c r="CM288" s="3321">
        <f t="shared" si="223"/>
        <v>0</v>
      </c>
      <c r="CN288" s="3321">
        <f t="shared" si="224"/>
        <v>0</v>
      </c>
      <c r="CO288" s="3321">
        <f t="shared" si="221"/>
        <v>0</v>
      </c>
      <c r="CP288" s="3321">
        <f t="shared" si="221"/>
        <v>0</v>
      </c>
      <c r="CQ288" s="3321">
        <f t="shared" si="221"/>
        <v>0</v>
      </c>
      <c r="CR288" s="3321">
        <f t="shared" si="187"/>
        <v>0</v>
      </c>
      <c r="CS288" s="3321"/>
      <c r="CT288" s="885">
        <v>0</v>
      </c>
      <c r="CU288" s="885">
        <v>0</v>
      </c>
      <c r="CV288" s="885">
        <v>0</v>
      </c>
      <c r="CW288" s="885">
        <v>0</v>
      </c>
      <c r="CX288" s="885">
        <v>0</v>
      </c>
      <c r="CY288" s="885">
        <v>0</v>
      </c>
      <c r="DB288" s="3321">
        <f t="shared" si="186"/>
        <v>0</v>
      </c>
      <c r="DC288" s="3321">
        <f t="shared" si="186"/>
        <v>0</v>
      </c>
      <c r="DD288" s="3321">
        <f t="shared" si="186"/>
        <v>0</v>
      </c>
      <c r="DE288" s="3321">
        <f t="shared" si="185"/>
        <v>0</v>
      </c>
      <c r="DF288" s="3321">
        <f t="shared" si="185"/>
        <v>0</v>
      </c>
      <c r="DG288" s="3321">
        <f t="shared" si="185"/>
        <v>0</v>
      </c>
      <c r="DH288" s="3321"/>
      <c r="DI288" s="885">
        <v>0</v>
      </c>
      <c r="DJ288" s="885">
        <v>0</v>
      </c>
      <c r="DK288" s="885">
        <v>0</v>
      </c>
      <c r="DL288" s="885">
        <v>0</v>
      </c>
      <c r="DM288" s="885">
        <v>0</v>
      </c>
      <c r="DP288" s="3321">
        <f t="shared" si="236"/>
        <v>0</v>
      </c>
      <c r="DQ288" s="3321">
        <f t="shared" si="236"/>
        <v>0</v>
      </c>
      <c r="DR288" s="3321">
        <f t="shared" si="236"/>
        <v>0</v>
      </c>
      <c r="DS288" s="3321">
        <f t="shared" si="236"/>
        <v>0</v>
      </c>
      <c r="DT288" s="3321">
        <f t="shared" si="236"/>
        <v>0</v>
      </c>
    </row>
    <row r="289" spans="1:124" ht="24.75" hidden="1" customHeight="1">
      <c r="A289" s="912">
        <v>13</v>
      </c>
      <c r="B289" s="1581" t="s">
        <v>569</v>
      </c>
      <c r="C289" s="1860" t="s">
        <v>225</v>
      </c>
      <c r="D289" s="3385"/>
      <c r="E289" s="1432">
        <v>0</v>
      </c>
      <c r="F289" s="1432">
        <v>0</v>
      </c>
      <c r="G289" s="1432">
        <v>0</v>
      </c>
      <c r="H289" s="1432">
        <v>0</v>
      </c>
      <c r="I289" s="1432">
        <v>0</v>
      </c>
      <c r="J289" s="1432">
        <v>0</v>
      </c>
      <c r="K289" s="1432">
        <v>0</v>
      </c>
      <c r="L289" s="1432">
        <f t="shared" si="210"/>
        <v>0</v>
      </c>
      <c r="M289" s="1641"/>
      <c r="N289" s="1440"/>
      <c r="O289" s="1440"/>
      <c r="P289" s="1440"/>
      <c r="Q289" s="1440"/>
      <c r="R289" s="1440">
        <f t="shared" si="229"/>
        <v>0</v>
      </c>
      <c r="S289" s="1440"/>
      <c r="T289" s="1440">
        <f t="shared" si="211"/>
        <v>0</v>
      </c>
      <c r="U289" s="1951">
        <f t="shared" si="235"/>
        <v>0</v>
      </c>
      <c r="V289" s="891">
        <f t="shared" si="230"/>
        <v>0</v>
      </c>
      <c r="W289" s="891">
        <f t="shared" si="230"/>
        <v>0</v>
      </c>
      <c r="X289" s="891">
        <f t="shared" si="230"/>
        <v>0</v>
      </c>
      <c r="Y289" s="891">
        <f t="shared" si="230"/>
        <v>0</v>
      </c>
      <c r="Z289" s="891">
        <f t="shared" si="230"/>
        <v>0</v>
      </c>
      <c r="AA289" s="891">
        <f t="shared" si="230"/>
        <v>0</v>
      </c>
      <c r="AB289" s="1725">
        <f t="shared" si="213"/>
        <v>0</v>
      </c>
      <c r="AC289" s="1341"/>
      <c r="AD289" s="1717"/>
      <c r="AE289" s="1725">
        <v>0</v>
      </c>
      <c r="AF289" s="1725">
        <v>0</v>
      </c>
      <c r="AG289" s="1725">
        <v>0</v>
      </c>
      <c r="AH289" s="1725">
        <v>0</v>
      </c>
      <c r="AI289" s="1725">
        <v>0</v>
      </c>
      <c r="AJ289" s="1725">
        <v>0</v>
      </c>
      <c r="AK289" s="1725">
        <f t="shared" si="214"/>
        <v>0</v>
      </c>
      <c r="AL289" s="999"/>
      <c r="AM289" s="1394"/>
      <c r="AN289" s="999"/>
      <c r="AO289" s="999"/>
      <c r="AP289" s="999">
        <f t="shared" si="231"/>
        <v>0</v>
      </c>
      <c r="AQ289" s="1394"/>
      <c r="AR289" s="1394">
        <f t="shared" si="215"/>
        <v>0</v>
      </c>
      <c r="AS289" s="3393">
        <f t="shared" si="232"/>
        <v>0</v>
      </c>
      <c r="AT289" s="1725">
        <f t="shared" si="232"/>
        <v>0</v>
      </c>
      <c r="AU289" s="1725">
        <f t="shared" si="232"/>
        <v>0</v>
      </c>
      <c r="AV289" s="1725">
        <f t="shared" si="232"/>
        <v>0</v>
      </c>
      <c r="AW289" s="1725">
        <f t="shared" si="232"/>
        <v>0</v>
      </c>
      <c r="AX289" s="1725">
        <f t="shared" si="232"/>
        <v>0</v>
      </c>
      <c r="AY289" s="1725">
        <f t="shared" si="216"/>
        <v>0</v>
      </c>
      <c r="AZ289" s="3088">
        <f t="shared" si="217"/>
        <v>0</v>
      </c>
      <c r="BA289" s="3333"/>
      <c r="BB289" s="1432">
        <v>0</v>
      </c>
      <c r="BC289" s="1432">
        <v>0</v>
      </c>
      <c r="BD289" s="1432">
        <v>0</v>
      </c>
      <c r="BE289" s="1432">
        <v>0</v>
      </c>
      <c r="BF289" s="1432">
        <v>0</v>
      </c>
      <c r="BG289" s="1432">
        <f t="shared" si="218"/>
        <v>0</v>
      </c>
      <c r="BH289" s="891"/>
      <c r="BI289" s="891"/>
      <c r="BJ289" s="1397"/>
      <c r="BK289" s="1397">
        <f t="shared" si="233"/>
        <v>0</v>
      </c>
      <c r="BL289" s="1397"/>
      <c r="BM289" s="1397">
        <f t="shared" si="219"/>
        <v>0</v>
      </c>
      <c r="BN289" s="1432">
        <f t="shared" si="234"/>
        <v>0</v>
      </c>
      <c r="BO289" s="1432">
        <f t="shared" si="234"/>
        <v>0</v>
      </c>
      <c r="BP289" s="1432">
        <f t="shared" si="234"/>
        <v>0</v>
      </c>
      <c r="BQ289" s="1432">
        <f t="shared" si="234"/>
        <v>0</v>
      </c>
      <c r="BR289" s="1432">
        <f t="shared" si="234"/>
        <v>0</v>
      </c>
      <c r="BS289" s="1432">
        <f t="shared" si="220"/>
        <v>0</v>
      </c>
      <c r="BT289" s="891" t="s">
        <v>1578</v>
      </c>
      <c r="BU289" s="891" t="s">
        <v>1579</v>
      </c>
      <c r="CD289" s="3319">
        <v>0</v>
      </c>
      <c r="CE289" s="3319">
        <v>0</v>
      </c>
      <c r="CF289" s="3319">
        <v>0</v>
      </c>
      <c r="CG289" s="3319">
        <v>0</v>
      </c>
      <c r="CH289" s="3319">
        <v>0</v>
      </c>
      <c r="CI289" s="3319">
        <v>0</v>
      </c>
      <c r="CJ289" s="3319">
        <v>0</v>
      </c>
      <c r="CK289" s="3320"/>
      <c r="CL289" s="3321">
        <f t="shared" si="222"/>
        <v>0</v>
      </c>
      <c r="CM289" s="3321">
        <f t="shared" si="223"/>
        <v>0</v>
      </c>
      <c r="CN289" s="3321">
        <f t="shared" si="224"/>
        <v>0</v>
      </c>
      <c r="CO289" s="3321">
        <f t="shared" si="221"/>
        <v>0</v>
      </c>
      <c r="CP289" s="3321">
        <f t="shared" si="221"/>
        <v>0</v>
      </c>
      <c r="CQ289" s="3321">
        <f t="shared" si="221"/>
        <v>0</v>
      </c>
      <c r="CR289" s="3321">
        <f t="shared" si="187"/>
        <v>0</v>
      </c>
      <c r="CS289" s="3321"/>
      <c r="CT289" s="885">
        <v>0</v>
      </c>
      <c r="CU289" s="885">
        <v>0</v>
      </c>
      <c r="CV289" s="885">
        <v>0</v>
      </c>
      <c r="CW289" s="885">
        <v>0</v>
      </c>
      <c r="CX289" s="885">
        <v>0</v>
      </c>
      <c r="CY289" s="885">
        <v>0</v>
      </c>
      <c r="DB289" s="3321">
        <f t="shared" si="186"/>
        <v>0</v>
      </c>
      <c r="DC289" s="3321">
        <f t="shared" si="186"/>
        <v>0</v>
      </c>
      <c r="DD289" s="3321">
        <f t="shared" si="186"/>
        <v>0</v>
      </c>
      <c r="DE289" s="3321">
        <f t="shared" si="186"/>
        <v>0</v>
      </c>
      <c r="DF289" s="3321">
        <f t="shared" si="186"/>
        <v>0</v>
      </c>
      <c r="DG289" s="3321">
        <f t="shared" si="186"/>
        <v>0</v>
      </c>
      <c r="DH289" s="3321"/>
      <c r="DI289" s="885">
        <v>0</v>
      </c>
      <c r="DJ289" s="885">
        <v>0</v>
      </c>
      <c r="DK289" s="885">
        <v>0</v>
      </c>
      <c r="DL289" s="885">
        <v>0</v>
      </c>
      <c r="DM289" s="885">
        <v>0</v>
      </c>
      <c r="DP289" s="3321">
        <f t="shared" si="236"/>
        <v>0</v>
      </c>
      <c r="DQ289" s="3321">
        <f t="shared" si="236"/>
        <v>0</v>
      </c>
      <c r="DR289" s="3321">
        <f t="shared" si="236"/>
        <v>0</v>
      </c>
      <c r="DS289" s="3321">
        <f t="shared" si="236"/>
        <v>0</v>
      </c>
      <c r="DT289" s="3321">
        <f t="shared" si="236"/>
        <v>0</v>
      </c>
    </row>
    <row r="290" spans="1:124" ht="24">
      <c r="A290" s="1165"/>
      <c r="B290" s="1581" t="s">
        <v>565</v>
      </c>
      <c r="C290" s="1860" t="s">
        <v>226</v>
      </c>
      <c r="D290" s="3385"/>
      <c r="E290" s="1432">
        <v>5</v>
      </c>
      <c r="F290" s="1432">
        <v>0</v>
      </c>
      <c r="G290" s="1432">
        <v>19840.3</v>
      </c>
      <c r="H290" s="1432">
        <v>0</v>
      </c>
      <c r="I290" s="1432">
        <v>0</v>
      </c>
      <c r="J290" s="1432">
        <v>2100</v>
      </c>
      <c r="K290" s="1432">
        <v>50400</v>
      </c>
      <c r="L290" s="1432">
        <f t="shared" si="210"/>
        <v>72340.3</v>
      </c>
      <c r="M290" s="1641"/>
      <c r="N290" s="1440"/>
      <c r="O290" s="1440">
        <v>-5425.5</v>
      </c>
      <c r="P290" s="1440"/>
      <c r="Q290" s="1440"/>
      <c r="R290" s="1440">
        <f t="shared" si="229"/>
        <v>0</v>
      </c>
      <c r="S290" s="1440"/>
      <c r="T290" s="1440">
        <f t="shared" si="211"/>
        <v>-5425.5</v>
      </c>
      <c r="U290" s="1951">
        <f t="shared" si="235"/>
        <v>5</v>
      </c>
      <c r="V290" s="891">
        <f t="shared" si="230"/>
        <v>0</v>
      </c>
      <c r="W290" s="891">
        <f t="shared" si="230"/>
        <v>14414.8</v>
      </c>
      <c r="X290" s="891">
        <f t="shared" si="230"/>
        <v>0</v>
      </c>
      <c r="Y290" s="891">
        <f t="shared" si="230"/>
        <v>0</v>
      </c>
      <c r="Z290" s="891">
        <f t="shared" si="230"/>
        <v>2100</v>
      </c>
      <c r="AA290" s="891">
        <f t="shared" si="230"/>
        <v>50400</v>
      </c>
      <c r="AB290" s="1725">
        <f t="shared" si="213"/>
        <v>66914.8</v>
      </c>
      <c r="AC290" s="1994"/>
      <c r="AD290" s="1717"/>
      <c r="AE290" s="1725">
        <v>0</v>
      </c>
      <c r="AF290" s="1725">
        <v>0</v>
      </c>
      <c r="AG290" s="1725">
        <v>0</v>
      </c>
      <c r="AH290" s="1725">
        <v>0</v>
      </c>
      <c r="AI290" s="1725">
        <v>0</v>
      </c>
      <c r="AJ290" s="1725">
        <v>0</v>
      </c>
      <c r="AK290" s="1725">
        <f t="shared" si="214"/>
        <v>0</v>
      </c>
      <c r="AL290" s="999"/>
      <c r="AM290" s="1394"/>
      <c r="AN290" s="999"/>
      <c r="AO290" s="999"/>
      <c r="AP290" s="999">
        <f t="shared" si="231"/>
        <v>0</v>
      </c>
      <c r="AQ290" s="1394"/>
      <c r="AR290" s="1394">
        <f t="shared" si="215"/>
        <v>0</v>
      </c>
      <c r="AS290" s="3393">
        <f t="shared" si="232"/>
        <v>0</v>
      </c>
      <c r="AT290" s="1725">
        <f t="shared" si="232"/>
        <v>0</v>
      </c>
      <c r="AU290" s="1725">
        <f t="shared" si="232"/>
        <v>0</v>
      </c>
      <c r="AV290" s="1725">
        <f t="shared" si="232"/>
        <v>0</v>
      </c>
      <c r="AW290" s="1725">
        <f t="shared" si="232"/>
        <v>0</v>
      </c>
      <c r="AX290" s="1725">
        <f t="shared" si="232"/>
        <v>0</v>
      </c>
      <c r="AY290" s="1724">
        <f t="shared" si="216"/>
        <v>0</v>
      </c>
      <c r="AZ290" s="3088">
        <f t="shared" si="217"/>
        <v>0</v>
      </c>
      <c r="BA290" s="1432"/>
      <c r="BB290" s="1432">
        <v>0</v>
      </c>
      <c r="BC290" s="1432">
        <v>0</v>
      </c>
      <c r="BD290" s="1432">
        <v>0</v>
      </c>
      <c r="BE290" s="1432">
        <v>0</v>
      </c>
      <c r="BF290" s="1432">
        <v>0</v>
      </c>
      <c r="BG290" s="1432">
        <f t="shared" si="218"/>
        <v>0</v>
      </c>
      <c r="BH290" s="891"/>
      <c r="BI290" s="1397"/>
      <c r="BJ290" s="1397"/>
      <c r="BK290" s="1397">
        <f t="shared" si="233"/>
        <v>0</v>
      </c>
      <c r="BL290" s="1397"/>
      <c r="BM290" s="1397">
        <f t="shared" si="219"/>
        <v>0</v>
      </c>
      <c r="BN290" s="1432">
        <f t="shared" si="234"/>
        <v>0</v>
      </c>
      <c r="BO290" s="1432">
        <f t="shared" si="234"/>
        <v>0</v>
      </c>
      <c r="BP290" s="1432">
        <f t="shared" si="234"/>
        <v>0</v>
      </c>
      <c r="BQ290" s="1432">
        <f t="shared" si="234"/>
        <v>0</v>
      </c>
      <c r="BR290" s="1432">
        <f t="shared" si="234"/>
        <v>0</v>
      </c>
      <c r="BS290" s="1432">
        <f t="shared" si="220"/>
        <v>0</v>
      </c>
      <c r="BT290" s="891"/>
      <c r="BU290" s="891"/>
      <c r="CD290" s="3319">
        <v>5</v>
      </c>
      <c r="CE290" s="3319">
        <v>994.8</v>
      </c>
      <c r="CF290" s="3319">
        <v>0</v>
      </c>
      <c r="CG290" s="3319">
        <v>0</v>
      </c>
      <c r="CH290" s="3319">
        <v>0</v>
      </c>
      <c r="CI290" s="3319">
        <v>2050</v>
      </c>
      <c r="CJ290" s="3319">
        <v>49200</v>
      </c>
      <c r="CK290" s="3320"/>
      <c r="CL290" s="3321">
        <f t="shared" si="222"/>
        <v>0</v>
      </c>
      <c r="CM290" s="3321">
        <f t="shared" si="223"/>
        <v>994.8</v>
      </c>
      <c r="CN290" s="3321">
        <f t="shared" si="224"/>
        <v>-14414.8</v>
      </c>
      <c r="CO290" s="3321">
        <f t="shared" si="221"/>
        <v>0</v>
      </c>
      <c r="CP290" s="3321">
        <f t="shared" si="221"/>
        <v>0</v>
      </c>
      <c r="CQ290" s="3321">
        <f t="shared" si="221"/>
        <v>-50</v>
      </c>
      <c r="CR290" s="3321">
        <f t="shared" si="187"/>
        <v>-1200</v>
      </c>
      <c r="CS290" s="3321"/>
      <c r="CT290" s="885">
        <v>5</v>
      </c>
      <c r="CU290" s="885">
        <v>0</v>
      </c>
      <c r="CV290" s="885">
        <v>19840.3</v>
      </c>
      <c r="CW290" s="885">
        <v>0</v>
      </c>
      <c r="CX290" s="885">
        <v>2100</v>
      </c>
      <c r="CY290" s="885">
        <v>50400</v>
      </c>
      <c r="DB290" s="3321">
        <f t="shared" ref="DB290:DG332" si="237">CT290-AS290</f>
        <v>5</v>
      </c>
      <c r="DC290" s="3321">
        <f t="shared" si="237"/>
        <v>0</v>
      </c>
      <c r="DD290" s="3321">
        <f t="shared" si="237"/>
        <v>19840.3</v>
      </c>
      <c r="DE290" s="3321">
        <f t="shared" si="237"/>
        <v>0</v>
      </c>
      <c r="DF290" s="3321">
        <f t="shared" si="237"/>
        <v>2100</v>
      </c>
      <c r="DG290" s="3321">
        <f t="shared" si="237"/>
        <v>50400</v>
      </c>
      <c r="DH290" s="3321"/>
      <c r="DI290" s="885">
        <v>0</v>
      </c>
      <c r="DJ290" s="885">
        <v>0</v>
      </c>
      <c r="DK290" s="885">
        <v>0</v>
      </c>
      <c r="DL290" s="885">
        <v>0</v>
      </c>
      <c r="DM290" s="885">
        <v>0</v>
      </c>
      <c r="DP290" s="3321">
        <f t="shared" si="236"/>
        <v>0</v>
      </c>
      <c r="DQ290" s="3321">
        <f t="shared" si="236"/>
        <v>0</v>
      </c>
      <c r="DR290" s="3321">
        <f t="shared" si="236"/>
        <v>0</v>
      </c>
      <c r="DS290" s="3321">
        <f t="shared" si="236"/>
        <v>0</v>
      </c>
      <c r="DT290" s="3321">
        <f t="shared" si="236"/>
        <v>0</v>
      </c>
    </row>
    <row r="291" spans="1:124" ht="29.45" customHeight="1">
      <c r="A291" s="1165"/>
      <c r="B291" s="1581" t="s">
        <v>567</v>
      </c>
      <c r="C291" s="1860" t="s">
        <v>217</v>
      </c>
      <c r="D291" s="3385"/>
      <c r="E291" s="1432">
        <v>0</v>
      </c>
      <c r="F291" s="1432">
        <v>0</v>
      </c>
      <c r="G291" s="1432">
        <v>0</v>
      </c>
      <c r="H291" s="1432">
        <v>0</v>
      </c>
      <c r="I291" s="1432">
        <v>0</v>
      </c>
      <c r="J291" s="1432">
        <v>0</v>
      </c>
      <c r="K291" s="1432">
        <v>0</v>
      </c>
      <c r="L291" s="1432">
        <f t="shared" si="210"/>
        <v>0</v>
      </c>
      <c r="M291" s="1641"/>
      <c r="N291" s="1440"/>
      <c r="O291" s="1440"/>
      <c r="P291" s="1440"/>
      <c r="Q291" s="1440"/>
      <c r="R291" s="1440">
        <f t="shared" si="229"/>
        <v>0</v>
      </c>
      <c r="S291" s="1440"/>
      <c r="T291" s="1440">
        <f t="shared" si="211"/>
        <v>0</v>
      </c>
      <c r="U291" s="1951">
        <f t="shared" si="235"/>
        <v>0</v>
      </c>
      <c r="V291" s="891">
        <f t="shared" si="230"/>
        <v>0</v>
      </c>
      <c r="W291" s="891">
        <f t="shared" si="230"/>
        <v>0</v>
      </c>
      <c r="X291" s="891">
        <f t="shared" si="230"/>
        <v>0</v>
      </c>
      <c r="Y291" s="891">
        <f t="shared" si="230"/>
        <v>0</v>
      </c>
      <c r="Z291" s="891">
        <f t="shared" si="230"/>
        <v>0</v>
      </c>
      <c r="AA291" s="891">
        <f t="shared" si="230"/>
        <v>0</v>
      </c>
      <c r="AB291" s="1725">
        <f t="shared" si="213"/>
        <v>0</v>
      </c>
      <c r="AC291" s="1341"/>
      <c r="AD291" s="1717"/>
      <c r="AE291" s="1725">
        <v>2</v>
      </c>
      <c r="AF291" s="1725">
        <v>0</v>
      </c>
      <c r="AG291" s="1725">
        <v>40000</v>
      </c>
      <c r="AH291" s="1725">
        <v>0</v>
      </c>
      <c r="AI291" s="1725">
        <v>0</v>
      </c>
      <c r="AJ291" s="1725">
        <v>0</v>
      </c>
      <c r="AK291" s="1725">
        <f t="shared" si="214"/>
        <v>40000</v>
      </c>
      <c r="AL291" s="999"/>
      <c r="AM291" s="1394"/>
      <c r="AN291" s="999"/>
      <c r="AO291" s="999"/>
      <c r="AP291" s="999">
        <f t="shared" si="231"/>
        <v>0</v>
      </c>
      <c r="AQ291" s="1394"/>
      <c r="AR291" s="1394">
        <f t="shared" si="215"/>
        <v>0</v>
      </c>
      <c r="AS291" s="3393">
        <v>3</v>
      </c>
      <c r="AT291" s="1725">
        <f t="shared" si="232"/>
        <v>0</v>
      </c>
      <c r="AU291" s="1725">
        <v>60000</v>
      </c>
      <c r="AV291" s="1725">
        <f t="shared" si="232"/>
        <v>0</v>
      </c>
      <c r="AW291" s="1725">
        <f t="shared" si="232"/>
        <v>0</v>
      </c>
      <c r="AX291" s="1725">
        <f t="shared" si="232"/>
        <v>0</v>
      </c>
      <c r="AY291" s="1725">
        <f t="shared" si="216"/>
        <v>60000</v>
      </c>
      <c r="AZ291" s="3088">
        <f t="shared" si="217"/>
        <v>0</v>
      </c>
      <c r="BA291" s="3333"/>
      <c r="BB291" s="1432">
        <v>0</v>
      </c>
      <c r="BC291" s="1432">
        <v>0</v>
      </c>
      <c r="BD291" s="1432">
        <v>0</v>
      </c>
      <c r="BE291" s="1592">
        <v>0</v>
      </c>
      <c r="BF291" s="1592">
        <v>0</v>
      </c>
      <c r="BG291" s="1432">
        <f t="shared" si="218"/>
        <v>0</v>
      </c>
      <c r="BH291" s="891"/>
      <c r="BI291" s="1397"/>
      <c r="BJ291" s="1397"/>
      <c r="BK291" s="1397">
        <f t="shared" si="233"/>
        <v>0</v>
      </c>
      <c r="BL291" s="1397"/>
      <c r="BM291" s="1397">
        <f t="shared" si="219"/>
        <v>0</v>
      </c>
      <c r="BN291" s="1432">
        <f t="shared" si="234"/>
        <v>0</v>
      </c>
      <c r="BO291" s="1432">
        <f t="shared" si="234"/>
        <v>0</v>
      </c>
      <c r="BP291" s="1432">
        <f t="shared" si="234"/>
        <v>0</v>
      </c>
      <c r="BQ291" s="1432">
        <f t="shared" si="234"/>
        <v>0</v>
      </c>
      <c r="BR291" s="1432">
        <f t="shared" si="234"/>
        <v>0</v>
      </c>
      <c r="BS291" s="1432">
        <f t="shared" si="220"/>
        <v>0</v>
      </c>
      <c r="BT291" s="891"/>
      <c r="BU291" s="891"/>
      <c r="CD291" s="3319">
        <v>0</v>
      </c>
      <c r="CE291" s="3319">
        <v>0</v>
      </c>
      <c r="CF291" s="3319">
        <v>0</v>
      </c>
      <c r="CG291" s="3319">
        <v>0</v>
      </c>
      <c r="CH291" s="3319">
        <v>0</v>
      </c>
      <c r="CI291" s="3319">
        <v>0</v>
      </c>
      <c r="CJ291" s="3319">
        <v>0</v>
      </c>
      <c r="CK291" s="3320"/>
      <c r="CL291" s="3321">
        <f t="shared" si="222"/>
        <v>0</v>
      </c>
      <c r="CM291" s="3321">
        <f t="shared" si="223"/>
        <v>0</v>
      </c>
      <c r="CN291" s="3321">
        <f t="shared" si="224"/>
        <v>0</v>
      </c>
      <c r="CO291" s="3321">
        <f t="shared" si="221"/>
        <v>0</v>
      </c>
      <c r="CP291" s="3321">
        <f t="shared" si="221"/>
        <v>0</v>
      </c>
      <c r="CQ291" s="3321">
        <f t="shared" si="221"/>
        <v>0</v>
      </c>
      <c r="CR291" s="3321">
        <f t="shared" si="187"/>
        <v>0</v>
      </c>
      <c r="CS291" s="3321"/>
      <c r="CT291" s="885">
        <v>0</v>
      </c>
      <c r="CU291" s="885">
        <v>0</v>
      </c>
      <c r="CV291" s="885">
        <v>0</v>
      </c>
      <c r="CW291" s="885">
        <v>0</v>
      </c>
      <c r="CX291" s="885">
        <v>0</v>
      </c>
      <c r="CY291" s="885">
        <v>0</v>
      </c>
      <c r="DB291" s="3321">
        <f t="shared" si="237"/>
        <v>-3</v>
      </c>
      <c r="DC291" s="3321">
        <f t="shared" si="237"/>
        <v>0</v>
      </c>
      <c r="DD291" s="3321">
        <f t="shared" si="237"/>
        <v>-60000</v>
      </c>
      <c r="DE291" s="3321">
        <f t="shared" si="237"/>
        <v>0</v>
      </c>
      <c r="DF291" s="3321">
        <f t="shared" si="237"/>
        <v>0</v>
      </c>
      <c r="DG291" s="3321">
        <f t="shared" si="237"/>
        <v>0</v>
      </c>
      <c r="DH291" s="3321"/>
      <c r="DI291" s="885">
        <v>2</v>
      </c>
      <c r="DJ291" s="885">
        <v>0</v>
      </c>
      <c r="DK291" s="885">
        <v>40000</v>
      </c>
      <c r="DL291" s="885">
        <v>0</v>
      </c>
      <c r="DM291" s="885">
        <v>0</v>
      </c>
      <c r="DP291" s="3321">
        <f t="shared" si="236"/>
        <v>2</v>
      </c>
      <c r="DQ291" s="3321">
        <f t="shared" si="236"/>
        <v>0</v>
      </c>
      <c r="DR291" s="3321">
        <f t="shared" si="236"/>
        <v>40000</v>
      </c>
      <c r="DS291" s="3321">
        <f t="shared" si="236"/>
        <v>0</v>
      </c>
      <c r="DT291" s="3321">
        <f t="shared" si="236"/>
        <v>0</v>
      </c>
    </row>
    <row r="292" spans="1:124" ht="24" hidden="1" customHeight="1">
      <c r="A292" s="1165"/>
      <c r="B292" s="1581" t="s">
        <v>565</v>
      </c>
      <c r="C292" s="1860" t="s">
        <v>819</v>
      </c>
      <c r="D292" s="3385"/>
      <c r="E292" s="1432">
        <v>0</v>
      </c>
      <c r="F292" s="1432">
        <v>0</v>
      </c>
      <c r="G292" s="1432">
        <v>0</v>
      </c>
      <c r="H292" s="1432">
        <v>0</v>
      </c>
      <c r="I292" s="1432">
        <v>0</v>
      </c>
      <c r="J292" s="1432">
        <v>0</v>
      </c>
      <c r="K292" s="1432">
        <v>0</v>
      </c>
      <c r="L292" s="1432">
        <f t="shared" si="210"/>
        <v>0</v>
      </c>
      <c r="M292" s="1641"/>
      <c r="N292" s="1440"/>
      <c r="O292" s="1440"/>
      <c r="P292" s="1440"/>
      <c r="Q292" s="1440"/>
      <c r="R292" s="1440">
        <f t="shared" si="229"/>
        <v>0</v>
      </c>
      <c r="S292" s="1440"/>
      <c r="T292" s="1440">
        <f t="shared" si="211"/>
        <v>0</v>
      </c>
      <c r="U292" s="1951">
        <f t="shared" si="235"/>
        <v>0</v>
      </c>
      <c r="V292" s="891">
        <f t="shared" si="230"/>
        <v>0</v>
      </c>
      <c r="W292" s="891">
        <f t="shared" si="230"/>
        <v>0</v>
      </c>
      <c r="X292" s="891">
        <f t="shared" si="230"/>
        <v>0</v>
      </c>
      <c r="Y292" s="891">
        <f t="shared" si="230"/>
        <v>0</v>
      </c>
      <c r="Z292" s="891">
        <f t="shared" si="230"/>
        <v>0</v>
      </c>
      <c r="AA292" s="891">
        <f t="shared" si="230"/>
        <v>0</v>
      </c>
      <c r="AB292" s="1725">
        <f t="shared" si="213"/>
        <v>0</v>
      </c>
      <c r="AC292" s="1341"/>
      <c r="AD292" s="1717"/>
      <c r="AE292" s="1725">
        <v>0</v>
      </c>
      <c r="AF292" s="1725">
        <v>0</v>
      </c>
      <c r="AG292" s="1725">
        <v>0</v>
      </c>
      <c r="AH292" s="1725">
        <v>0</v>
      </c>
      <c r="AI292" s="1725">
        <v>0</v>
      </c>
      <c r="AJ292" s="1725">
        <v>0</v>
      </c>
      <c r="AK292" s="1725">
        <f t="shared" si="214"/>
        <v>0</v>
      </c>
      <c r="AL292" s="999"/>
      <c r="AM292" s="1394"/>
      <c r="AN292" s="999"/>
      <c r="AO292" s="999"/>
      <c r="AP292" s="999">
        <f t="shared" si="231"/>
        <v>0</v>
      </c>
      <c r="AQ292" s="1394"/>
      <c r="AR292" s="1394">
        <f t="shared" si="215"/>
        <v>0</v>
      </c>
      <c r="AS292" s="3393">
        <f t="shared" si="232"/>
        <v>0</v>
      </c>
      <c r="AT292" s="1725">
        <f t="shared" si="232"/>
        <v>0</v>
      </c>
      <c r="AU292" s="1725">
        <f t="shared" si="232"/>
        <v>0</v>
      </c>
      <c r="AV292" s="1725">
        <f t="shared" si="232"/>
        <v>0</v>
      </c>
      <c r="AW292" s="1725">
        <f t="shared" si="232"/>
        <v>0</v>
      </c>
      <c r="AX292" s="1725">
        <f t="shared" si="232"/>
        <v>0</v>
      </c>
      <c r="AY292" s="1725">
        <f t="shared" si="216"/>
        <v>0</v>
      </c>
      <c r="AZ292" s="3088">
        <f t="shared" si="217"/>
        <v>0</v>
      </c>
      <c r="BA292" s="3325"/>
      <c r="BB292" s="1432">
        <v>0</v>
      </c>
      <c r="BC292" s="1432">
        <v>0</v>
      </c>
      <c r="BD292" s="1432">
        <v>0</v>
      </c>
      <c r="BE292" s="1592">
        <v>0</v>
      </c>
      <c r="BF292" s="1592">
        <v>0</v>
      </c>
      <c r="BG292" s="1432">
        <f t="shared" si="218"/>
        <v>0</v>
      </c>
      <c r="BH292" s="891"/>
      <c r="BI292" s="1397"/>
      <c r="BJ292" s="1397"/>
      <c r="BK292" s="1397">
        <f t="shared" si="233"/>
        <v>0</v>
      </c>
      <c r="BL292" s="1397"/>
      <c r="BM292" s="1397">
        <f t="shared" si="219"/>
        <v>0</v>
      </c>
      <c r="BN292" s="1432">
        <f t="shared" si="234"/>
        <v>0</v>
      </c>
      <c r="BO292" s="1432">
        <f t="shared" si="234"/>
        <v>0</v>
      </c>
      <c r="BP292" s="1432">
        <f t="shared" si="234"/>
        <v>0</v>
      </c>
      <c r="BQ292" s="1432">
        <f t="shared" si="234"/>
        <v>0</v>
      </c>
      <c r="BR292" s="1432">
        <f t="shared" si="234"/>
        <v>0</v>
      </c>
      <c r="BS292" s="1432">
        <f t="shared" si="220"/>
        <v>0</v>
      </c>
      <c r="BT292" s="891"/>
      <c r="BU292" s="891"/>
      <c r="CD292" s="3319">
        <v>0</v>
      </c>
      <c r="CE292" s="3319">
        <v>0</v>
      </c>
      <c r="CF292" s="3319">
        <v>0</v>
      </c>
      <c r="CG292" s="3319">
        <v>0</v>
      </c>
      <c r="CH292" s="3319">
        <v>0</v>
      </c>
      <c r="CI292" s="3319">
        <v>0</v>
      </c>
      <c r="CJ292" s="3319">
        <v>0</v>
      </c>
      <c r="CK292" s="3320"/>
      <c r="CL292" s="3321">
        <f t="shared" si="222"/>
        <v>0</v>
      </c>
      <c r="CM292" s="3321">
        <f t="shared" si="223"/>
        <v>0</v>
      </c>
      <c r="CN292" s="3321">
        <f t="shared" si="224"/>
        <v>0</v>
      </c>
      <c r="CO292" s="3321">
        <f t="shared" si="221"/>
        <v>0</v>
      </c>
      <c r="CP292" s="3321">
        <f t="shared" si="221"/>
        <v>0</v>
      </c>
      <c r="CQ292" s="3321">
        <f t="shared" si="221"/>
        <v>0</v>
      </c>
      <c r="CR292" s="3321">
        <f t="shared" si="187"/>
        <v>0</v>
      </c>
      <c r="CS292" s="3321"/>
      <c r="CT292" s="885">
        <v>0</v>
      </c>
      <c r="CU292" s="885">
        <v>0</v>
      </c>
      <c r="CV292" s="885">
        <v>0</v>
      </c>
      <c r="CW292" s="885">
        <v>0</v>
      </c>
      <c r="CX292" s="885">
        <v>0</v>
      </c>
      <c r="CY292" s="885">
        <v>0</v>
      </c>
      <c r="DB292" s="3321">
        <f t="shared" si="237"/>
        <v>0</v>
      </c>
      <c r="DC292" s="3321">
        <f t="shared" si="237"/>
        <v>0</v>
      </c>
      <c r="DD292" s="3321">
        <f t="shared" si="237"/>
        <v>0</v>
      </c>
      <c r="DE292" s="3321">
        <f t="shared" si="237"/>
        <v>0</v>
      </c>
      <c r="DF292" s="3321">
        <f t="shared" si="237"/>
        <v>0</v>
      </c>
      <c r="DG292" s="3321">
        <f t="shared" si="237"/>
        <v>0</v>
      </c>
      <c r="DH292" s="3321"/>
      <c r="DI292" s="885">
        <v>0</v>
      </c>
      <c r="DJ292" s="885">
        <v>0</v>
      </c>
      <c r="DK292" s="885">
        <v>0</v>
      </c>
      <c r="DL292" s="885">
        <v>0</v>
      </c>
      <c r="DM292" s="885">
        <v>0</v>
      </c>
      <c r="DP292" s="3321">
        <f t="shared" si="236"/>
        <v>0</v>
      </c>
      <c r="DQ292" s="3321">
        <f t="shared" si="236"/>
        <v>0</v>
      </c>
      <c r="DR292" s="3321">
        <f t="shared" si="236"/>
        <v>0</v>
      </c>
      <c r="DS292" s="3321">
        <f t="shared" si="236"/>
        <v>0</v>
      </c>
      <c r="DT292" s="3321">
        <f t="shared" si="236"/>
        <v>0</v>
      </c>
    </row>
    <row r="293" spans="1:124" hidden="1">
      <c r="A293" s="1165"/>
      <c r="B293" s="1581" t="s">
        <v>565</v>
      </c>
      <c r="C293" s="1860" t="s">
        <v>324</v>
      </c>
      <c r="D293" s="3385"/>
      <c r="E293" s="1432">
        <v>0</v>
      </c>
      <c r="F293" s="1432">
        <v>0</v>
      </c>
      <c r="G293" s="1432">
        <v>0</v>
      </c>
      <c r="H293" s="1432">
        <v>0</v>
      </c>
      <c r="I293" s="1432">
        <v>0</v>
      </c>
      <c r="J293" s="1432">
        <v>0</v>
      </c>
      <c r="K293" s="1432">
        <v>0</v>
      </c>
      <c r="L293" s="1432">
        <f t="shared" si="210"/>
        <v>0</v>
      </c>
      <c r="M293" s="1641"/>
      <c r="N293" s="1440"/>
      <c r="O293" s="1440"/>
      <c r="P293" s="1440"/>
      <c r="Q293" s="1440"/>
      <c r="R293" s="1440">
        <f t="shared" si="229"/>
        <v>0</v>
      </c>
      <c r="S293" s="1440"/>
      <c r="T293" s="1440">
        <f t="shared" si="211"/>
        <v>0</v>
      </c>
      <c r="U293" s="1951">
        <f t="shared" si="235"/>
        <v>0</v>
      </c>
      <c r="V293" s="891">
        <f t="shared" si="230"/>
        <v>0</v>
      </c>
      <c r="W293" s="891">
        <f t="shared" si="230"/>
        <v>0</v>
      </c>
      <c r="X293" s="891">
        <f t="shared" si="230"/>
        <v>0</v>
      </c>
      <c r="Y293" s="891">
        <f t="shared" si="230"/>
        <v>0</v>
      </c>
      <c r="Z293" s="891">
        <f t="shared" si="230"/>
        <v>0</v>
      </c>
      <c r="AA293" s="891">
        <f t="shared" si="230"/>
        <v>0</v>
      </c>
      <c r="AB293" s="1725">
        <f t="shared" si="213"/>
        <v>0</v>
      </c>
      <c r="AC293" s="1341"/>
      <c r="AD293" s="1717"/>
      <c r="AE293" s="1725">
        <v>0</v>
      </c>
      <c r="AF293" s="1725">
        <v>0</v>
      </c>
      <c r="AG293" s="1725">
        <v>0</v>
      </c>
      <c r="AH293" s="1725">
        <v>0</v>
      </c>
      <c r="AI293" s="1725">
        <v>0</v>
      </c>
      <c r="AJ293" s="1725">
        <v>0</v>
      </c>
      <c r="AK293" s="1725">
        <f t="shared" si="214"/>
        <v>0</v>
      </c>
      <c r="AL293" s="999"/>
      <c r="AM293" s="1394"/>
      <c r="AN293" s="999"/>
      <c r="AO293" s="999"/>
      <c r="AP293" s="999">
        <f t="shared" si="231"/>
        <v>0</v>
      </c>
      <c r="AQ293" s="1394"/>
      <c r="AR293" s="1394">
        <f t="shared" si="215"/>
        <v>0</v>
      </c>
      <c r="AS293" s="3393">
        <f t="shared" si="232"/>
        <v>0</v>
      </c>
      <c r="AT293" s="1725">
        <f t="shared" si="232"/>
        <v>0</v>
      </c>
      <c r="AU293" s="1725">
        <f t="shared" si="232"/>
        <v>0</v>
      </c>
      <c r="AV293" s="1725">
        <f t="shared" si="232"/>
        <v>0</v>
      </c>
      <c r="AW293" s="616">
        <f t="shared" si="232"/>
        <v>0</v>
      </c>
      <c r="AX293" s="616">
        <f t="shared" si="232"/>
        <v>0</v>
      </c>
      <c r="AY293" s="1725">
        <f t="shared" si="216"/>
        <v>0</v>
      </c>
      <c r="AZ293" s="3088">
        <f t="shared" si="217"/>
        <v>0</v>
      </c>
      <c r="BA293" s="3333"/>
      <c r="BB293" s="1432">
        <v>0</v>
      </c>
      <c r="BC293" s="1432">
        <v>0</v>
      </c>
      <c r="BD293" s="1432">
        <v>0</v>
      </c>
      <c r="BE293" s="1592">
        <v>0</v>
      </c>
      <c r="BF293" s="1592">
        <v>0</v>
      </c>
      <c r="BG293" s="1432">
        <f t="shared" si="218"/>
        <v>0</v>
      </c>
      <c r="BH293" s="891"/>
      <c r="BI293" s="891"/>
      <c r="BJ293" s="891"/>
      <c r="BK293" s="891">
        <f t="shared" si="233"/>
        <v>0</v>
      </c>
      <c r="BL293" s="1397"/>
      <c r="BM293" s="1397">
        <f t="shared" si="219"/>
        <v>0</v>
      </c>
      <c r="BN293" s="1432">
        <f t="shared" si="234"/>
        <v>0</v>
      </c>
      <c r="BO293" s="1432">
        <f t="shared" si="234"/>
        <v>0</v>
      </c>
      <c r="BP293" s="1432">
        <f t="shared" si="234"/>
        <v>0</v>
      </c>
      <c r="BQ293" s="1432">
        <f t="shared" si="234"/>
        <v>0</v>
      </c>
      <c r="BR293" s="1432">
        <f t="shared" si="234"/>
        <v>0</v>
      </c>
      <c r="BS293" s="1432">
        <f t="shared" si="220"/>
        <v>0</v>
      </c>
      <c r="BT293" s="891"/>
      <c r="BU293" s="891"/>
      <c r="CD293" s="3319">
        <v>0</v>
      </c>
      <c r="CE293" s="3319">
        <v>0</v>
      </c>
      <c r="CF293" s="3319">
        <v>0</v>
      </c>
      <c r="CG293" s="3319">
        <v>0</v>
      </c>
      <c r="CH293" s="3319">
        <v>0</v>
      </c>
      <c r="CI293" s="3319">
        <v>0</v>
      </c>
      <c r="CJ293" s="3319">
        <v>0</v>
      </c>
      <c r="CK293" s="3320"/>
      <c r="CL293" s="3321">
        <f t="shared" si="222"/>
        <v>0</v>
      </c>
      <c r="CM293" s="3321">
        <f t="shared" si="223"/>
        <v>0</v>
      </c>
      <c r="CN293" s="3321">
        <f t="shared" si="224"/>
        <v>0</v>
      </c>
      <c r="CO293" s="3321">
        <f t="shared" si="221"/>
        <v>0</v>
      </c>
      <c r="CP293" s="3321">
        <f t="shared" si="221"/>
        <v>0</v>
      </c>
      <c r="CQ293" s="3321">
        <f t="shared" si="221"/>
        <v>0</v>
      </c>
      <c r="CR293" s="3321">
        <f t="shared" si="221"/>
        <v>0</v>
      </c>
      <c r="CS293" s="3321"/>
      <c r="CT293" s="885">
        <v>0</v>
      </c>
      <c r="CU293" s="885">
        <v>0</v>
      </c>
      <c r="CV293" s="885">
        <v>0</v>
      </c>
      <c r="CW293" s="885">
        <v>0</v>
      </c>
      <c r="CX293" s="885">
        <v>0</v>
      </c>
      <c r="CY293" s="885">
        <v>0</v>
      </c>
      <c r="DB293" s="3321">
        <f t="shared" si="237"/>
        <v>0</v>
      </c>
      <c r="DC293" s="3321">
        <f t="shared" si="237"/>
        <v>0</v>
      </c>
      <c r="DD293" s="3321">
        <f t="shared" si="237"/>
        <v>0</v>
      </c>
      <c r="DE293" s="3321">
        <f t="shared" si="237"/>
        <v>0</v>
      </c>
      <c r="DF293" s="3321">
        <f t="shared" si="237"/>
        <v>0</v>
      </c>
      <c r="DG293" s="3321">
        <f t="shared" si="237"/>
        <v>0</v>
      </c>
      <c r="DH293" s="3321"/>
      <c r="DI293" s="885">
        <v>0</v>
      </c>
      <c r="DJ293" s="885">
        <v>0</v>
      </c>
      <c r="DK293" s="885">
        <v>0</v>
      </c>
      <c r="DL293" s="885">
        <v>0</v>
      </c>
      <c r="DM293" s="885">
        <v>0</v>
      </c>
      <c r="DP293" s="3321">
        <f t="shared" si="236"/>
        <v>0</v>
      </c>
      <c r="DQ293" s="3321">
        <f t="shared" si="236"/>
        <v>0</v>
      </c>
      <c r="DR293" s="3321">
        <f t="shared" si="236"/>
        <v>0</v>
      </c>
      <c r="DS293" s="3321">
        <f t="shared" si="236"/>
        <v>0</v>
      </c>
      <c r="DT293" s="3321">
        <f t="shared" si="236"/>
        <v>0</v>
      </c>
    </row>
    <row r="294" spans="1:124" ht="15" hidden="1" customHeight="1">
      <c r="A294" s="1165"/>
      <c r="B294" s="1581" t="s">
        <v>565</v>
      </c>
      <c r="C294" s="1860" t="s">
        <v>406</v>
      </c>
      <c r="D294" s="3385"/>
      <c r="E294" s="1432">
        <v>0</v>
      </c>
      <c r="F294" s="1432">
        <v>0</v>
      </c>
      <c r="G294" s="1592">
        <v>0</v>
      </c>
      <c r="H294" s="1592">
        <v>0</v>
      </c>
      <c r="I294" s="1592">
        <v>0</v>
      </c>
      <c r="J294" s="1432">
        <v>0</v>
      </c>
      <c r="K294" s="1432">
        <v>0</v>
      </c>
      <c r="L294" s="1432">
        <f t="shared" si="210"/>
        <v>0</v>
      </c>
      <c r="M294" s="1641"/>
      <c r="N294" s="1440"/>
      <c r="O294" s="1440"/>
      <c r="P294" s="1440"/>
      <c r="Q294" s="1440"/>
      <c r="R294" s="1641">
        <f t="shared" si="229"/>
        <v>0</v>
      </c>
      <c r="S294" s="1440"/>
      <c r="T294" s="1440">
        <f t="shared" si="211"/>
        <v>0</v>
      </c>
      <c r="U294" s="1951">
        <f t="shared" si="235"/>
        <v>0</v>
      </c>
      <c r="V294" s="891">
        <f t="shared" si="230"/>
        <v>0</v>
      </c>
      <c r="W294" s="891">
        <f t="shared" si="230"/>
        <v>0</v>
      </c>
      <c r="X294" s="891">
        <f t="shared" si="230"/>
        <v>0</v>
      </c>
      <c r="Y294" s="891">
        <f t="shared" si="230"/>
        <v>0</v>
      </c>
      <c r="Z294" s="891">
        <f>J294+R294</f>
        <v>0</v>
      </c>
      <c r="AA294" s="891">
        <f>K294+S294</f>
        <v>0</v>
      </c>
      <c r="AB294" s="1725">
        <f t="shared" si="213"/>
        <v>0</v>
      </c>
      <c r="AC294" s="1994"/>
      <c r="AD294" s="1717"/>
      <c r="AE294" s="1725">
        <v>0</v>
      </c>
      <c r="AF294" s="1725">
        <v>0</v>
      </c>
      <c r="AG294" s="1725">
        <v>0</v>
      </c>
      <c r="AH294" s="1725">
        <v>0</v>
      </c>
      <c r="AI294" s="1725">
        <v>0</v>
      </c>
      <c r="AJ294" s="1725">
        <v>0</v>
      </c>
      <c r="AK294" s="1725">
        <f t="shared" si="214"/>
        <v>0</v>
      </c>
      <c r="AL294" s="999"/>
      <c r="AM294" s="1394"/>
      <c r="AN294" s="999"/>
      <c r="AO294" s="999"/>
      <c r="AP294" s="999">
        <f t="shared" si="231"/>
        <v>0</v>
      </c>
      <c r="AQ294" s="1394"/>
      <c r="AR294" s="1394">
        <f t="shared" si="215"/>
        <v>0</v>
      </c>
      <c r="AS294" s="3393">
        <f t="shared" si="232"/>
        <v>0</v>
      </c>
      <c r="AT294" s="1725">
        <f t="shared" si="232"/>
        <v>0</v>
      </c>
      <c r="AU294" s="1725">
        <f t="shared" si="232"/>
        <v>0</v>
      </c>
      <c r="AV294" s="1725">
        <f t="shared" si="232"/>
        <v>0</v>
      </c>
      <c r="AW294" s="1725">
        <f t="shared" si="232"/>
        <v>0</v>
      </c>
      <c r="AX294" s="1725">
        <f t="shared" si="232"/>
        <v>0</v>
      </c>
      <c r="AY294" s="1725">
        <f t="shared" si="216"/>
        <v>0</v>
      </c>
      <c r="AZ294" s="3088">
        <f t="shared" si="217"/>
        <v>0</v>
      </c>
      <c r="BA294" s="1432"/>
      <c r="BB294" s="1432">
        <v>0</v>
      </c>
      <c r="BC294" s="1432">
        <v>0</v>
      </c>
      <c r="BD294" s="1432">
        <v>0</v>
      </c>
      <c r="BE294" s="1432">
        <v>0</v>
      </c>
      <c r="BF294" s="1432">
        <v>0</v>
      </c>
      <c r="BG294" s="1432">
        <f t="shared" si="218"/>
        <v>0</v>
      </c>
      <c r="BH294" s="891"/>
      <c r="BI294" s="891"/>
      <c r="BJ294" s="891"/>
      <c r="BK294" s="891">
        <f t="shared" si="233"/>
        <v>0</v>
      </c>
      <c r="BL294" s="1397"/>
      <c r="BM294" s="1397">
        <f t="shared" si="219"/>
        <v>0</v>
      </c>
      <c r="BN294" s="1432">
        <f t="shared" si="234"/>
        <v>0</v>
      </c>
      <c r="BO294" s="1432">
        <f t="shared" si="234"/>
        <v>0</v>
      </c>
      <c r="BP294" s="1432">
        <f t="shared" si="234"/>
        <v>0</v>
      </c>
      <c r="BQ294" s="1432">
        <f t="shared" si="234"/>
        <v>0</v>
      </c>
      <c r="BR294" s="1432">
        <f t="shared" si="234"/>
        <v>0</v>
      </c>
      <c r="BS294" s="1432">
        <f t="shared" si="220"/>
        <v>0</v>
      </c>
      <c r="BT294" s="891"/>
      <c r="BU294" s="891"/>
      <c r="CD294" s="3319">
        <v>3</v>
      </c>
      <c r="CE294" s="3319">
        <v>2102.6</v>
      </c>
      <c r="CF294" s="3319">
        <v>55094.9</v>
      </c>
      <c r="CG294" s="3319">
        <v>0</v>
      </c>
      <c r="CH294" s="3319">
        <v>0</v>
      </c>
      <c r="CI294" s="3319">
        <v>0</v>
      </c>
      <c r="CJ294" s="3319">
        <v>0</v>
      </c>
      <c r="CK294" s="3320"/>
      <c r="CL294" s="3321">
        <f t="shared" si="222"/>
        <v>3</v>
      </c>
      <c r="CM294" s="3321">
        <f t="shared" si="223"/>
        <v>2102.6</v>
      </c>
      <c r="CN294" s="3321">
        <f t="shared" si="224"/>
        <v>55094.9</v>
      </c>
      <c r="CO294" s="3321">
        <f t="shared" si="221"/>
        <v>0</v>
      </c>
      <c r="CP294" s="3321">
        <f t="shared" si="221"/>
        <v>0</v>
      </c>
      <c r="CQ294" s="3321">
        <f t="shared" si="221"/>
        <v>0</v>
      </c>
      <c r="CR294" s="3321">
        <f t="shared" si="221"/>
        <v>0</v>
      </c>
      <c r="CS294" s="3321"/>
      <c r="CT294" s="885">
        <v>0</v>
      </c>
      <c r="CU294" s="885">
        <v>0</v>
      </c>
      <c r="CV294" s="885">
        <v>0</v>
      </c>
      <c r="CW294" s="885">
        <v>0</v>
      </c>
      <c r="CX294" s="885">
        <v>0</v>
      </c>
      <c r="CY294" s="885">
        <v>0</v>
      </c>
      <c r="DB294" s="3321">
        <f t="shared" si="237"/>
        <v>0</v>
      </c>
      <c r="DC294" s="3321">
        <f t="shared" si="237"/>
        <v>0</v>
      </c>
      <c r="DD294" s="3321">
        <f t="shared" si="237"/>
        <v>0</v>
      </c>
      <c r="DE294" s="3321">
        <f t="shared" si="237"/>
        <v>0</v>
      </c>
      <c r="DF294" s="3321">
        <f t="shared" si="237"/>
        <v>0</v>
      </c>
      <c r="DG294" s="3321">
        <f t="shared" si="237"/>
        <v>0</v>
      </c>
      <c r="DH294" s="3321"/>
      <c r="DI294" s="885">
        <v>0</v>
      </c>
      <c r="DJ294" s="885">
        <v>0</v>
      </c>
      <c r="DK294" s="885">
        <v>0</v>
      </c>
      <c r="DL294" s="885">
        <v>0</v>
      </c>
      <c r="DM294" s="885">
        <v>0</v>
      </c>
      <c r="DP294" s="3321">
        <f t="shared" si="236"/>
        <v>0</v>
      </c>
      <c r="DQ294" s="3321">
        <f t="shared" si="236"/>
        <v>0</v>
      </c>
      <c r="DR294" s="3321">
        <f t="shared" si="236"/>
        <v>0</v>
      </c>
      <c r="DS294" s="3321">
        <f t="shared" si="236"/>
        <v>0</v>
      </c>
      <c r="DT294" s="3321">
        <f t="shared" si="236"/>
        <v>0</v>
      </c>
    </row>
    <row r="295" spans="1:124" ht="27" customHeight="1">
      <c r="A295" s="1165"/>
      <c r="B295" s="1581" t="s">
        <v>569</v>
      </c>
      <c r="C295" s="1860" t="s">
        <v>407</v>
      </c>
      <c r="D295" s="3385"/>
      <c r="E295" s="1432">
        <v>1.2270000000000001</v>
      </c>
      <c r="F295" s="1432">
        <v>0</v>
      </c>
      <c r="G295" s="1592">
        <v>13188.8</v>
      </c>
      <c r="H295" s="1592">
        <v>0</v>
      </c>
      <c r="I295" s="1592">
        <v>0</v>
      </c>
      <c r="J295" s="1432">
        <v>0</v>
      </c>
      <c r="K295" s="1432">
        <v>0</v>
      </c>
      <c r="L295" s="1432">
        <f t="shared" si="210"/>
        <v>13188.8</v>
      </c>
      <c r="M295" s="1641"/>
      <c r="N295" s="1440"/>
      <c r="O295" s="1440"/>
      <c r="P295" s="1440"/>
      <c r="Q295" s="1440"/>
      <c r="R295" s="1440">
        <f t="shared" si="229"/>
        <v>0</v>
      </c>
      <c r="S295" s="1440"/>
      <c r="T295" s="1440">
        <f t="shared" si="211"/>
        <v>0</v>
      </c>
      <c r="U295" s="1951">
        <f t="shared" si="235"/>
        <v>1.2270000000000001</v>
      </c>
      <c r="V295" s="891">
        <f t="shared" si="230"/>
        <v>0</v>
      </c>
      <c r="W295" s="891">
        <f t="shared" si="230"/>
        <v>13188.8</v>
      </c>
      <c r="X295" s="891">
        <f t="shared" si="230"/>
        <v>0</v>
      </c>
      <c r="Y295" s="891">
        <f t="shared" si="230"/>
        <v>0</v>
      </c>
      <c r="Z295" s="891">
        <f t="shared" si="230"/>
        <v>0</v>
      </c>
      <c r="AA295" s="891">
        <f t="shared" si="230"/>
        <v>0</v>
      </c>
      <c r="AB295" s="1725">
        <f t="shared" si="213"/>
        <v>13188.8</v>
      </c>
      <c r="AC295" s="1341"/>
      <c r="AD295" s="1717"/>
      <c r="AE295" s="1725">
        <v>0</v>
      </c>
      <c r="AF295" s="1725">
        <v>0</v>
      </c>
      <c r="AG295" s="1725">
        <v>0</v>
      </c>
      <c r="AH295" s="1725">
        <v>0</v>
      </c>
      <c r="AI295" s="1725">
        <v>0</v>
      </c>
      <c r="AJ295" s="1725">
        <v>0</v>
      </c>
      <c r="AK295" s="1725">
        <f t="shared" si="214"/>
        <v>0</v>
      </c>
      <c r="AL295" s="999"/>
      <c r="AM295" s="1394"/>
      <c r="AN295" s="999"/>
      <c r="AO295" s="999"/>
      <c r="AP295" s="999">
        <f t="shared" si="231"/>
        <v>0</v>
      </c>
      <c r="AQ295" s="1394"/>
      <c r="AR295" s="1394">
        <f t="shared" si="215"/>
        <v>0</v>
      </c>
      <c r="AS295" s="3393">
        <f t="shared" si="232"/>
        <v>0</v>
      </c>
      <c r="AT295" s="1725">
        <f t="shared" si="232"/>
        <v>0</v>
      </c>
      <c r="AU295" s="1725">
        <f t="shared" si="232"/>
        <v>0</v>
      </c>
      <c r="AV295" s="1725">
        <f t="shared" si="232"/>
        <v>0</v>
      </c>
      <c r="AW295" s="1725">
        <f t="shared" si="232"/>
        <v>0</v>
      </c>
      <c r="AX295" s="1725">
        <f t="shared" si="232"/>
        <v>0</v>
      </c>
      <c r="AY295" s="1725">
        <f t="shared" si="216"/>
        <v>0</v>
      </c>
      <c r="AZ295" s="3088">
        <f t="shared" si="217"/>
        <v>0</v>
      </c>
      <c r="BA295" s="1468"/>
      <c r="BB295" s="1432">
        <v>0</v>
      </c>
      <c r="BC295" s="1432">
        <v>0</v>
      </c>
      <c r="BD295" s="1432">
        <v>0</v>
      </c>
      <c r="BE295" s="1432">
        <v>0</v>
      </c>
      <c r="BF295" s="1432">
        <v>0</v>
      </c>
      <c r="BG295" s="1432">
        <f t="shared" si="218"/>
        <v>0</v>
      </c>
      <c r="BH295" s="891"/>
      <c r="BI295" s="891"/>
      <c r="BJ295" s="891"/>
      <c r="BK295" s="891">
        <f t="shared" si="233"/>
        <v>0</v>
      </c>
      <c r="BL295" s="1397"/>
      <c r="BM295" s="1397">
        <f t="shared" si="219"/>
        <v>0</v>
      </c>
      <c r="BN295" s="1432">
        <f t="shared" si="234"/>
        <v>0</v>
      </c>
      <c r="BO295" s="1432">
        <f t="shared" si="234"/>
        <v>0</v>
      </c>
      <c r="BP295" s="1432">
        <f t="shared" si="234"/>
        <v>0</v>
      </c>
      <c r="BQ295" s="1432">
        <f t="shared" si="234"/>
        <v>0</v>
      </c>
      <c r="BR295" s="1432">
        <f t="shared" si="234"/>
        <v>0</v>
      </c>
      <c r="BS295" s="1432">
        <f t="shared" si="220"/>
        <v>0</v>
      </c>
      <c r="BT295" s="891" t="s">
        <v>1580</v>
      </c>
      <c r="BU295" s="891" t="s">
        <v>1579</v>
      </c>
      <c r="CD295" s="3319">
        <v>0</v>
      </c>
      <c r="CE295" s="3319">
        <v>0</v>
      </c>
      <c r="CF295" s="3319">
        <v>0</v>
      </c>
      <c r="CG295" s="3319">
        <v>0</v>
      </c>
      <c r="CH295" s="3319">
        <v>0</v>
      </c>
      <c r="CI295" s="3319">
        <v>0</v>
      </c>
      <c r="CJ295" s="3319">
        <v>0</v>
      </c>
      <c r="CK295" s="3320"/>
      <c r="CL295" s="3321">
        <f t="shared" si="222"/>
        <v>-1.2270000000000001</v>
      </c>
      <c r="CM295" s="3321">
        <f t="shared" si="223"/>
        <v>0</v>
      </c>
      <c r="CN295" s="3321">
        <f t="shared" si="224"/>
        <v>-13188.8</v>
      </c>
      <c r="CO295" s="3321">
        <f t="shared" si="221"/>
        <v>0</v>
      </c>
      <c r="CP295" s="3321">
        <f t="shared" si="221"/>
        <v>0</v>
      </c>
      <c r="CQ295" s="3321">
        <f t="shared" si="221"/>
        <v>0</v>
      </c>
      <c r="CR295" s="3321">
        <f t="shared" si="221"/>
        <v>0</v>
      </c>
      <c r="CS295" s="3321"/>
      <c r="CT295" s="885">
        <v>1.2270000000000001</v>
      </c>
      <c r="CU295" s="885">
        <v>0</v>
      </c>
      <c r="CV295" s="885">
        <v>13188.8</v>
      </c>
      <c r="CW295" s="885">
        <v>0</v>
      </c>
      <c r="CX295" s="885">
        <v>0</v>
      </c>
      <c r="CY295" s="885">
        <v>0</v>
      </c>
      <c r="DB295" s="3321">
        <f t="shared" si="237"/>
        <v>1.2270000000000001</v>
      </c>
      <c r="DC295" s="3321">
        <f t="shared" si="237"/>
        <v>0</v>
      </c>
      <c r="DD295" s="3321">
        <f t="shared" si="237"/>
        <v>13188.8</v>
      </c>
      <c r="DE295" s="3321">
        <f t="shared" si="237"/>
        <v>0</v>
      </c>
      <c r="DF295" s="3321">
        <f t="shared" si="237"/>
        <v>0</v>
      </c>
      <c r="DG295" s="3321">
        <f t="shared" si="237"/>
        <v>0</v>
      </c>
      <c r="DH295" s="3321"/>
      <c r="DI295" s="885">
        <v>0</v>
      </c>
      <c r="DJ295" s="885">
        <v>0</v>
      </c>
      <c r="DK295" s="885">
        <v>0</v>
      </c>
      <c r="DL295" s="885">
        <v>0</v>
      </c>
      <c r="DM295" s="885">
        <v>0</v>
      </c>
      <c r="DP295" s="3321">
        <f t="shared" si="236"/>
        <v>0</v>
      </c>
      <c r="DQ295" s="3321">
        <f t="shared" si="236"/>
        <v>0</v>
      </c>
      <c r="DR295" s="3321">
        <f t="shared" si="236"/>
        <v>0</v>
      </c>
      <c r="DS295" s="3321">
        <f t="shared" si="236"/>
        <v>0</v>
      </c>
      <c r="DT295" s="3321">
        <f t="shared" si="236"/>
        <v>0</v>
      </c>
    </row>
    <row r="296" spans="1:124" ht="24">
      <c r="A296" s="1165"/>
      <c r="B296" s="1581" t="s">
        <v>570</v>
      </c>
      <c r="C296" s="1860" t="s">
        <v>1581</v>
      </c>
      <c r="D296" s="3385"/>
      <c r="E296" s="1432"/>
      <c r="F296" s="1432">
        <v>0</v>
      </c>
      <c r="G296" s="1592">
        <v>0</v>
      </c>
      <c r="H296" s="1592">
        <v>0</v>
      </c>
      <c r="I296" s="1592">
        <v>0</v>
      </c>
      <c r="J296" s="1432">
        <v>0</v>
      </c>
      <c r="K296" s="1432">
        <v>0</v>
      </c>
      <c r="L296" s="1432">
        <f t="shared" si="210"/>
        <v>0</v>
      </c>
      <c r="M296" s="1554"/>
      <c r="N296" s="1440"/>
      <c r="O296" s="1440"/>
      <c r="P296" s="1440"/>
      <c r="Q296" s="1440"/>
      <c r="R296" s="1978">
        <f t="shared" si="229"/>
        <v>0</v>
      </c>
      <c r="S296" s="1440"/>
      <c r="T296" s="1440">
        <f t="shared" si="211"/>
        <v>0</v>
      </c>
      <c r="U296" s="1951"/>
      <c r="V296" s="891">
        <f t="shared" si="230"/>
        <v>0</v>
      </c>
      <c r="W296" s="891">
        <f t="shared" si="230"/>
        <v>0</v>
      </c>
      <c r="X296" s="891">
        <f t="shared" si="230"/>
        <v>0</v>
      </c>
      <c r="Y296" s="891">
        <f t="shared" si="230"/>
        <v>0</v>
      </c>
      <c r="Z296" s="891">
        <f t="shared" si="230"/>
        <v>0</v>
      </c>
      <c r="AA296" s="891">
        <f t="shared" si="230"/>
        <v>0</v>
      </c>
      <c r="AB296" s="1725">
        <f t="shared" si="213"/>
        <v>0</v>
      </c>
      <c r="AC296" s="1341"/>
      <c r="AD296" s="1717"/>
      <c r="AE296" s="1725">
        <v>0</v>
      </c>
      <c r="AF296" s="1725">
        <v>0</v>
      </c>
      <c r="AG296" s="1725">
        <v>0</v>
      </c>
      <c r="AH296" s="1725">
        <v>0</v>
      </c>
      <c r="AI296" s="1725">
        <v>0</v>
      </c>
      <c r="AJ296" s="1725">
        <v>0</v>
      </c>
      <c r="AK296" s="1725">
        <f t="shared" si="214"/>
        <v>0</v>
      </c>
      <c r="AL296" s="1594"/>
      <c r="AM296" s="1394"/>
      <c r="AN296" s="999"/>
      <c r="AO296" s="999"/>
      <c r="AP296" s="999">
        <f t="shared" si="231"/>
        <v>0</v>
      </c>
      <c r="AQ296" s="1394"/>
      <c r="AR296" s="1394">
        <f t="shared" si="215"/>
        <v>0</v>
      </c>
      <c r="AS296" s="3393">
        <f t="shared" si="232"/>
        <v>0</v>
      </c>
      <c r="AT296" s="1725">
        <f t="shared" si="232"/>
        <v>0</v>
      </c>
      <c r="AU296" s="616">
        <f t="shared" si="232"/>
        <v>0</v>
      </c>
      <c r="AV296" s="616">
        <f t="shared" si="232"/>
        <v>0</v>
      </c>
      <c r="AW296" s="1725">
        <f t="shared" si="232"/>
        <v>0</v>
      </c>
      <c r="AX296" s="1725">
        <f t="shared" si="232"/>
        <v>0</v>
      </c>
      <c r="AY296" s="1725">
        <f t="shared" si="216"/>
        <v>0</v>
      </c>
      <c r="AZ296" s="3088">
        <f t="shared" si="217"/>
        <v>0</v>
      </c>
      <c r="BA296" s="3325"/>
      <c r="BB296" s="1432" t="s">
        <v>1582</v>
      </c>
      <c r="BC296" s="1432">
        <v>1500</v>
      </c>
      <c r="BD296" s="1432">
        <v>0</v>
      </c>
      <c r="BE296" s="1592">
        <v>2150</v>
      </c>
      <c r="BF296" s="1592">
        <v>51600</v>
      </c>
      <c r="BG296" s="1432">
        <f t="shared" si="218"/>
        <v>55250</v>
      </c>
      <c r="BH296" s="891"/>
      <c r="BI296" s="891"/>
      <c r="BJ296" s="891"/>
      <c r="BK296" s="891">
        <f t="shared" si="233"/>
        <v>0</v>
      </c>
      <c r="BL296" s="1397"/>
      <c r="BM296" s="1397">
        <f t="shared" si="219"/>
        <v>0</v>
      </c>
      <c r="BN296" s="1432" t="s">
        <v>1583</v>
      </c>
      <c r="BO296" s="1432">
        <f t="shared" si="234"/>
        <v>1500</v>
      </c>
      <c r="BP296" s="1432">
        <f t="shared" si="234"/>
        <v>0</v>
      </c>
      <c r="BQ296" s="1432">
        <f t="shared" si="234"/>
        <v>2150</v>
      </c>
      <c r="BR296" s="1432">
        <f t="shared" si="234"/>
        <v>51600</v>
      </c>
      <c r="BS296" s="1432">
        <f t="shared" si="220"/>
        <v>55250</v>
      </c>
      <c r="BT296" s="891" t="s">
        <v>1578</v>
      </c>
      <c r="BU296" s="891" t="s">
        <v>1579</v>
      </c>
      <c r="CD296" s="3319"/>
      <c r="CE296" s="3319">
        <v>0</v>
      </c>
      <c r="CF296" s="3319">
        <v>0</v>
      </c>
      <c r="CG296" s="3319">
        <v>0</v>
      </c>
      <c r="CH296" s="3319">
        <v>0</v>
      </c>
      <c r="CI296" s="3319">
        <v>0</v>
      </c>
      <c r="CJ296" s="3319">
        <v>0</v>
      </c>
      <c r="CK296" s="3320"/>
      <c r="CL296" s="3321">
        <f t="shared" si="222"/>
        <v>0</v>
      </c>
      <c r="CM296" s="3321">
        <f t="shared" si="223"/>
        <v>0</v>
      </c>
      <c r="CN296" s="3321">
        <f t="shared" si="224"/>
        <v>0</v>
      </c>
      <c r="CO296" s="3321">
        <f t="shared" si="221"/>
        <v>0</v>
      </c>
      <c r="CP296" s="3321">
        <f t="shared" si="221"/>
        <v>0</v>
      </c>
      <c r="CQ296" s="3321">
        <f t="shared" si="221"/>
        <v>0</v>
      </c>
      <c r="CR296" s="3321">
        <f t="shared" si="221"/>
        <v>0</v>
      </c>
      <c r="CS296" s="3321"/>
      <c r="CT296" s="885">
        <v>0</v>
      </c>
      <c r="CU296" s="885">
        <v>0</v>
      </c>
      <c r="CV296" s="885">
        <v>0</v>
      </c>
      <c r="CW296" s="885">
        <v>0</v>
      </c>
      <c r="CX296" s="885">
        <v>0</v>
      </c>
      <c r="CY296" s="885">
        <v>0</v>
      </c>
      <c r="DB296" s="3321">
        <f t="shared" si="237"/>
        <v>0</v>
      </c>
      <c r="DC296" s="3321">
        <f t="shared" si="237"/>
        <v>0</v>
      </c>
      <c r="DD296" s="3321">
        <f t="shared" si="237"/>
        <v>0</v>
      </c>
      <c r="DE296" s="3321">
        <f t="shared" si="237"/>
        <v>0</v>
      </c>
      <c r="DF296" s="3321">
        <f t="shared" si="237"/>
        <v>0</v>
      </c>
      <c r="DG296" s="3321">
        <f t="shared" si="237"/>
        <v>0</v>
      </c>
      <c r="DH296" s="3321"/>
      <c r="DI296" s="885">
        <v>0</v>
      </c>
      <c r="DJ296" s="885">
        <v>0</v>
      </c>
      <c r="DK296" s="885">
        <v>0</v>
      </c>
      <c r="DL296" s="885">
        <v>0</v>
      </c>
      <c r="DM296" s="885">
        <v>0</v>
      </c>
      <c r="DP296" s="3321" t="e">
        <f t="shared" si="236"/>
        <v>#VALUE!</v>
      </c>
      <c r="DQ296" s="3321">
        <f t="shared" si="236"/>
        <v>-1500</v>
      </c>
      <c r="DR296" s="3321">
        <f t="shared" si="236"/>
        <v>0</v>
      </c>
      <c r="DS296" s="3321">
        <f t="shared" si="236"/>
        <v>-2150</v>
      </c>
      <c r="DT296" s="3321">
        <f t="shared" si="236"/>
        <v>-51600</v>
      </c>
    </row>
    <row r="297" spans="1:124" ht="15" hidden="1" customHeight="1">
      <c r="A297" s="1165"/>
      <c r="B297" s="1581" t="s">
        <v>565</v>
      </c>
      <c r="C297" s="1860" t="s">
        <v>683</v>
      </c>
      <c r="D297" s="3385"/>
      <c r="E297" s="1432">
        <v>0</v>
      </c>
      <c r="F297" s="1432">
        <v>0</v>
      </c>
      <c r="G297" s="1592">
        <v>0</v>
      </c>
      <c r="H297" s="1592">
        <v>0</v>
      </c>
      <c r="I297" s="1592">
        <v>0</v>
      </c>
      <c r="J297" s="1432">
        <v>0</v>
      </c>
      <c r="K297" s="1432">
        <v>0</v>
      </c>
      <c r="L297" s="1432">
        <f t="shared" si="210"/>
        <v>0</v>
      </c>
      <c r="M297" s="1641"/>
      <c r="N297" s="1440"/>
      <c r="O297" s="1440"/>
      <c r="P297" s="1440"/>
      <c r="Q297" s="1440"/>
      <c r="R297" s="1978">
        <f t="shared" si="229"/>
        <v>0</v>
      </c>
      <c r="S297" s="1440"/>
      <c r="T297" s="1440">
        <f t="shared" si="211"/>
        <v>0</v>
      </c>
      <c r="U297" s="1951">
        <f t="shared" si="235"/>
        <v>0</v>
      </c>
      <c r="V297" s="891">
        <f t="shared" si="230"/>
        <v>0</v>
      </c>
      <c r="W297" s="891">
        <f t="shared" si="230"/>
        <v>0</v>
      </c>
      <c r="X297" s="891">
        <f t="shared" si="230"/>
        <v>0</v>
      </c>
      <c r="Y297" s="891">
        <f t="shared" si="230"/>
        <v>0</v>
      </c>
      <c r="Z297" s="891">
        <f t="shared" si="230"/>
        <v>0</v>
      </c>
      <c r="AA297" s="891">
        <f t="shared" si="230"/>
        <v>0</v>
      </c>
      <c r="AB297" s="1725">
        <f t="shared" si="213"/>
        <v>0</v>
      </c>
      <c r="AC297" s="1341"/>
      <c r="AD297" s="1717"/>
      <c r="AE297" s="1725">
        <v>0</v>
      </c>
      <c r="AF297" s="1725">
        <v>0</v>
      </c>
      <c r="AG297" s="1725">
        <v>0</v>
      </c>
      <c r="AH297" s="1725">
        <v>0</v>
      </c>
      <c r="AI297" s="1725">
        <v>0</v>
      </c>
      <c r="AJ297" s="1725">
        <v>0</v>
      </c>
      <c r="AK297" s="1725">
        <f t="shared" si="214"/>
        <v>0</v>
      </c>
      <c r="AL297" s="999"/>
      <c r="AM297" s="1394"/>
      <c r="AN297" s="999"/>
      <c r="AO297" s="999"/>
      <c r="AP297" s="999">
        <f t="shared" si="231"/>
        <v>0</v>
      </c>
      <c r="AQ297" s="1394"/>
      <c r="AR297" s="1394">
        <f t="shared" si="215"/>
        <v>0</v>
      </c>
      <c r="AS297" s="3393">
        <f t="shared" si="232"/>
        <v>0</v>
      </c>
      <c r="AT297" s="1725">
        <f t="shared" si="232"/>
        <v>0</v>
      </c>
      <c r="AU297" s="616">
        <f t="shared" si="232"/>
        <v>0</v>
      </c>
      <c r="AV297" s="616">
        <f t="shared" si="232"/>
        <v>0</v>
      </c>
      <c r="AW297" s="616">
        <f t="shared" si="232"/>
        <v>0</v>
      </c>
      <c r="AX297" s="616">
        <f t="shared" si="232"/>
        <v>0</v>
      </c>
      <c r="AY297" s="616">
        <f t="shared" si="216"/>
        <v>0</v>
      </c>
      <c r="AZ297" s="3088">
        <f t="shared" si="217"/>
        <v>0</v>
      </c>
      <c r="BA297" s="3325"/>
      <c r="BB297" s="1432">
        <v>0</v>
      </c>
      <c r="BC297" s="1432">
        <v>0</v>
      </c>
      <c r="BD297" s="1432">
        <v>0</v>
      </c>
      <c r="BE297" s="1592">
        <v>0</v>
      </c>
      <c r="BF297" s="1592">
        <v>0</v>
      </c>
      <c r="BG297" s="1432">
        <f t="shared" si="218"/>
        <v>0</v>
      </c>
      <c r="BH297" s="891"/>
      <c r="BI297" s="891"/>
      <c r="BJ297" s="891"/>
      <c r="BK297" s="891">
        <f t="shared" si="233"/>
        <v>0</v>
      </c>
      <c r="BL297" s="1397"/>
      <c r="BM297" s="1397">
        <f t="shared" si="219"/>
        <v>0</v>
      </c>
      <c r="BN297" s="1432">
        <f t="shared" si="234"/>
        <v>0</v>
      </c>
      <c r="BO297" s="1432">
        <f t="shared" si="234"/>
        <v>0</v>
      </c>
      <c r="BP297" s="1432">
        <f t="shared" si="234"/>
        <v>0</v>
      </c>
      <c r="BQ297" s="1432">
        <f t="shared" si="234"/>
        <v>0</v>
      </c>
      <c r="BR297" s="1432">
        <f t="shared" si="234"/>
        <v>0</v>
      </c>
      <c r="BS297" s="1432">
        <f t="shared" si="220"/>
        <v>0</v>
      </c>
      <c r="BT297" s="891"/>
      <c r="BU297" s="891"/>
      <c r="CD297" s="3319">
        <v>0</v>
      </c>
      <c r="CE297" s="3319">
        <v>0</v>
      </c>
      <c r="CF297" s="3319">
        <v>0</v>
      </c>
      <c r="CG297" s="3319">
        <v>0</v>
      </c>
      <c r="CH297" s="3319">
        <v>0</v>
      </c>
      <c r="CI297" s="3319">
        <v>0</v>
      </c>
      <c r="CJ297" s="3319">
        <v>0</v>
      </c>
      <c r="CK297" s="3320"/>
      <c r="CL297" s="3321">
        <f t="shared" si="222"/>
        <v>0</v>
      </c>
      <c r="CM297" s="3321">
        <f t="shared" si="223"/>
        <v>0</v>
      </c>
      <c r="CN297" s="3321">
        <f t="shared" si="224"/>
        <v>0</v>
      </c>
      <c r="CO297" s="3321">
        <f t="shared" si="221"/>
        <v>0</v>
      </c>
      <c r="CP297" s="3321">
        <f t="shared" si="221"/>
        <v>0</v>
      </c>
      <c r="CQ297" s="3321">
        <f t="shared" si="221"/>
        <v>0</v>
      </c>
      <c r="CR297" s="3321">
        <f t="shared" si="221"/>
        <v>0</v>
      </c>
      <c r="CS297" s="3321"/>
      <c r="CT297" s="885">
        <v>0</v>
      </c>
      <c r="CU297" s="885">
        <v>0</v>
      </c>
      <c r="CV297" s="885">
        <v>0</v>
      </c>
      <c r="CW297" s="885">
        <v>0</v>
      </c>
      <c r="CX297" s="885">
        <v>0</v>
      </c>
      <c r="CY297" s="885">
        <v>0</v>
      </c>
      <c r="DB297" s="3321">
        <f t="shared" si="237"/>
        <v>0</v>
      </c>
      <c r="DC297" s="3321">
        <f t="shared" si="237"/>
        <v>0</v>
      </c>
      <c r="DD297" s="3321">
        <f t="shared" si="237"/>
        <v>0</v>
      </c>
      <c r="DE297" s="3321">
        <f t="shared" si="237"/>
        <v>0</v>
      </c>
      <c r="DF297" s="3321">
        <f t="shared" si="237"/>
        <v>0</v>
      </c>
      <c r="DG297" s="3321">
        <f t="shared" si="237"/>
        <v>0</v>
      </c>
      <c r="DH297" s="3321"/>
      <c r="DI297" s="885">
        <v>0</v>
      </c>
      <c r="DJ297" s="885">
        <v>0</v>
      </c>
      <c r="DK297" s="885">
        <v>0</v>
      </c>
      <c r="DL297" s="885">
        <v>0</v>
      </c>
      <c r="DM297" s="885">
        <v>0</v>
      </c>
      <c r="DP297" s="3321">
        <f t="shared" si="236"/>
        <v>0</v>
      </c>
      <c r="DQ297" s="3321">
        <f t="shared" si="236"/>
        <v>0</v>
      </c>
      <c r="DR297" s="3321">
        <f t="shared" si="236"/>
        <v>0</v>
      </c>
      <c r="DS297" s="3321">
        <f t="shared" si="236"/>
        <v>0</v>
      </c>
      <c r="DT297" s="3321">
        <f t="shared" si="236"/>
        <v>0</v>
      </c>
    </row>
    <row r="298" spans="1:124" ht="23.25" hidden="1" customHeight="1">
      <c r="A298" s="1165"/>
      <c r="B298" s="1581" t="s">
        <v>571</v>
      </c>
      <c r="C298" s="1860" t="s">
        <v>1106</v>
      </c>
      <c r="D298" s="3385"/>
      <c r="E298" s="1432">
        <v>0</v>
      </c>
      <c r="F298" s="1432">
        <v>0</v>
      </c>
      <c r="G298" s="1592">
        <v>0</v>
      </c>
      <c r="H298" s="1592">
        <v>0</v>
      </c>
      <c r="I298" s="1592">
        <v>0</v>
      </c>
      <c r="J298" s="1432">
        <v>0</v>
      </c>
      <c r="K298" s="1432">
        <v>0</v>
      </c>
      <c r="L298" s="1432">
        <f t="shared" si="210"/>
        <v>0</v>
      </c>
      <c r="M298" s="1641"/>
      <c r="N298" s="1440"/>
      <c r="O298" s="1440"/>
      <c r="P298" s="1440"/>
      <c r="Q298" s="1440"/>
      <c r="R298" s="1440">
        <f t="shared" si="229"/>
        <v>0</v>
      </c>
      <c r="S298" s="1440"/>
      <c r="T298" s="1440">
        <f t="shared" si="211"/>
        <v>0</v>
      </c>
      <c r="U298" s="1951">
        <f t="shared" si="235"/>
        <v>0</v>
      </c>
      <c r="V298" s="891">
        <f t="shared" si="230"/>
        <v>0</v>
      </c>
      <c r="W298" s="891">
        <f t="shared" si="230"/>
        <v>0</v>
      </c>
      <c r="X298" s="891">
        <f t="shared" si="230"/>
        <v>0</v>
      </c>
      <c r="Y298" s="891">
        <f t="shared" si="230"/>
        <v>0</v>
      </c>
      <c r="Z298" s="891">
        <f t="shared" si="230"/>
        <v>0</v>
      </c>
      <c r="AA298" s="891">
        <f t="shared" si="230"/>
        <v>0</v>
      </c>
      <c r="AB298" s="1725">
        <f t="shared" si="213"/>
        <v>0</v>
      </c>
      <c r="AC298" s="1341"/>
      <c r="AD298" s="1717"/>
      <c r="AE298" s="1725">
        <v>1</v>
      </c>
      <c r="AF298" s="1725">
        <v>0</v>
      </c>
      <c r="AG298" s="1725">
        <v>20000</v>
      </c>
      <c r="AH298" s="1725">
        <v>0</v>
      </c>
      <c r="AI298" s="1725">
        <v>0</v>
      </c>
      <c r="AJ298" s="1725">
        <v>0</v>
      </c>
      <c r="AK298" s="1725">
        <f t="shared" si="214"/>
        <v>20000</v>
      </c>
      <c r="AL298" s="999"/>
      <c r="AM298" s="1394"/>
      <c r="AN298" s="999"/>
      <c r="AO298" s="999"/>
      <c r="AP298" s="999">
        <f t="shared" si="231"/>
        <v>0</v>
      </c>
      <c r="AQ298" s="1394"/>
      <c r="AR298" s="1394">
        <f t="shared" si="215"/>
        <v>0</v>
      </c>
      <c r="AS298" s="3393"/>
      <c r="AT298" s="1725">
        <f t="shared" si="232"/>
        <v>0</v>
      </c>
      <c r="AU298" s="1725"/>
      <c r="AV298" s="1725">
        <f t="shared" si="232"/>
        <v>0</v>
      </c>
      <c r="AW298" s="1725">
        <f t="shared" si="232"/>
        <v>0</v>
      </c>
      <c r="AX298" s="1725">
        <f t="shared" si="232"/>
        <v>0</v>
      </c>
      <c r="AY298" s="1725">
        <f t="shared" si="216"/>
        <v>0</v>
      </c>
      <c r="AZ298" s="3088">
        <f t="shared" si="217"/>
        <v>0</v>
      </c>
      <c r="BA298" s="3325"/>
      <c r="BB298" s="1432">
        <v>0</v>
      </c>
      <c r="BC298" s="1432">
        <v>0</v>
      </c>
      <c r="BD298" s="1432">
        <v>0</v>
      </c>
      <c r="BE298" s="1592">
        <v>0</v>
      </c>
      <c r="BF298" s="1592">
        <v>0</v>
      </c>
      <c r="BG298" s="1432">
        <f t="shared" si="218"/>
        <v>0</v>
      </c>
      <c r="BH298" s="891"/>
      <c r="BI298" s="891"/>
      <c r="BJ298" s="891"/>
      <c r="BK298" s="891">
        <f t="shared" si="233"/>
        <v>0</v>
      </c>
      <c r="BL298" s="1397"/>
      <c r="BM298" s="1397">
        <f t="shared" si="219"/>
        <v>0</v>
      </c>
      <c r="BN298" s="1432">
        <f t="shared" si="234"/>
        <v>0</v>
      </c>
      <c r="BO298" s="1432">
        <f t="shared" si="234"/>
        <v>0</v>
      </c>
      <c r="BP298" s="1432">
        <f t="shared" si="234"/>
        <v>0</v>
      </c>
      <c r="BQ298" s="1432">
        <f t="shared" si="234"/>
        <v>0</v>
      </c>
      <c r="BR298" s="1432">
        <f t="shared" si="234"/>
        <v>0</v>
      </c>
      <c r="BS298" s="1432">
        <f t="shared" si="220"/>
        <v>0</v>
      </c>
      <c r="BT298" s="891"/>
      <c r="BU298" s="891"/>
      <c r="CD298" s="3319">
        <v>0</v>
      </c>
      <c r="CE298" s="3319">
        <v>0</v>
      </c>
      <c r="CF298" s="3319">
        <v>0</v>
      </c>
      <c r="CG298" s="3319">
        <v>0</v>
      </c>
      <c r="CH298" s="3319">
        <v>0</v>
      </c>
      <c r="CI298" s="3319">
        <v>0</v>
      </c>
      <c r="CJ298" s="3319">
        <v>0</v>
      </c>
      <c r="CK298" s="3320"/>
      <c r="CL298" s="3321">
        <f t="shared" si="222"/>
        <v>0</v>
      </c>
      <c r="CM298" s="3321">
        <f t="shared" si="223"/>
        <v>0</v>
      </c>
      <c r="CN298" s="3321">
        <f t="shared" si="224"/>
        <v>0</v>
      </c>
      <c r="CO298" s="3321">
        <f t="shared" si="221"/>
        <v>0</v>
      </c>
      <c r="CP298" s="3321">
        <f t="shared" si="221"/>
        <v>0</v>
      </c>
      <c r="CQ298" s="3321">
        <f t="shared" si="221"/>
        <v>0</v>
      </c>
      <c r="CR298" s="3321">
        <f t="shared" si="221"/>
        <v>0</v>
      </c>
      <c r="CS298" s="3321"/>
      <c r="CT298" s="885">
        <v>0</v>
      </c>
      <c r="CU298" s="885">
        <v>0</v>
      </c>
      <c r="CV298" s="885">
        <v>0</v>
      </c>
      <c r="CW298" s="885">
        <v>0</v>
      </c>
      <c r="CX298" s="885">
        <v>0</v>
      </c>
      <c r="CY298" s="885">
        <v>0</v>
      </c>
      <c r="DB298" s="3321">
        <f t="shared" si="237"/>
        <v>0</v>
      </c>
      <c r="DC298" s="3321">
        <f t="shared" si="237"/>
        <v>0</v>
      </c>
      <c r="DD298" s="3321">
        <f t="shared" si="237"/>
        <v>0</v>
      </c>
      <c r="DE298" s="3321">
        <f t="shared" si="237"/>
        <v>0</v>
      </c>
      <c r="DF298" s="3321">
        <f t="shared" si="237"/>
        <v>0</v>
      </c>
      <c r="DG298" s="3321">
        <f t="shared" si="237"/>
        <v>0</v>
      </c>
      <c r="DH298" s="3321"/>
      <c r="DI298" s="885">
        <v>1</v>
      </c>
      <c r="DJ298" s="885">
        <v>0</v>
      </c>
      <c r="DK298" s="885">
        <v>20000</v>
      </c>
      <c r="DL298" s="885">
        <v>0</v>
      </c>
      <c r="DM298" s="885">
        <v>0</v>
      </c>
      <c r="DP298" s="3321">
        <f t="shared" si="236"/>
        <v>1</v>
      </c>
      <c r="DQ298" s="3321">
        <f t="shared" si="236"/>
        <v>0</v>
      </c>
      <c r="DR298" s="3321">
        <f t="shared" si="236"/>
        <v>20000</v>
      </c>
      <c r="DS298" s="3321">
        <f t="shared" si="236"/>
        <v>0</v>
      </c>
      <c r="DT298" s="3321">
        <f t="shared" si="236"/>
        <v>0</v>
      </c>
    </row>
    <row r="299" spans="1:124" ht="15" hidden="1" customHeight="1">
      <c r="A299" s="1165"/>
      <c r="B299" s="1581"/>
      <c r="C299" s="1860"/>
      <c r="D299" s="3385"/>
      <c r="E299" s="1432">
        <v>0</v>
      </c>
      <c r="F299" s="1432">
        <v>0</v>
      </c>
      <c r="G299" s="1592">
        <v>0</v>
      </c>
      <c r="H299" s="1592">
        <v>0</v>
      </c>
      <c r="I299" s="1592">
        <v>0</v>
      </c>
      <c r="J299" s="1432">
        <v>0</v>
      </c>
      <c r="K299" s="1432">
        <v>0</v>
      </c>
      <c r="L299" s="1432">
        <f t="shared" si="210"/>
        <v>0</v>
      </c>
      <c r="M299" s="1641"/>
      <c r="N299" s="1440"/>
      <c r="O299" s="1440"/>
      <c r="P299" s="1440"/>
      <c r="Q299" s="1440"/>
      <c r="R299" s="1440">
        <f t="shared" si="229"/>
        <v>0</v>
      </c>
      <c r="S299" s="1440"/>
      <c r="T299" s="1440">
        <f t="shared" si="211"/>
        <v>0</v>
      </c>
      <c r="U299" s="1951">
        <f t="shared" si="235"/>
        <v>0</v>
      </c>
      <c r="V299" s="891">
        <f t="shared" si="230"/>
        <v>0</v>
      </c>
      <c r="W299" s="891">
        <f t="shared" si="230"/>
        <v>0</v>
      </c>
      <c r="X299" s="891">
        <f t="shared" si="230"/>
        <v>0</v>
      </c>
      <c r="Y299" s="891">
        <f t="shared" si="230"/>
        <v>0</v>
      </c>
      <c r="Z299" s="891">
        <f t="shared" si="230"/>
        <v>0</v>
      </c>
      <c r="AA299" s="891">
        <f t="shared" si="230"/>
        <v>0</v>
      </c>
      <c r="AB299" s="1725">
        <f t="shared" si="213"/>
        <v>0</v>
      </c>
      <c r="AC299" s="1341"/>
      <c r="AD299" s="1717"/>
      <c r="AE299" s="1725">
        <v>0</v>
      </c>
      <c r="AF299" s="1725">
        <v>0</v>
      </c>
      <c r="AG299" s="1725">
        <v>0</v>
      </c>
      <c r="AH299" s="1725">
        <v>0</v>
      </c>
      <c r="AI299" s="1725">
        <v>0</v>
      </c>
      <c r="AJ299" s="1725">
        <v>0</v>
      </c>
      <c r="AK299" s="1725">
        <f t="shared" si="214"/>
        <v>0</v>
      </c>
      <c r="AL299" s="999"/>
      <c r="AM299" s="1394"/>
      <c r="AN299" s="999"/>
      <c r="AO299" s="999"/>
      <c r="AP299" s="999">
        <f t="shared" si="231"/>
        <v>0</v>
      </c>
      <c r="AQ299" s="1394"/>
      <c r="AR299" s="1394">
        <f t="shared" si="215"/>
        <v>0</v>
      </c>
      <c r="AS299" s="3393">
        <f t="shared" si="232"/>
        <v>0</v>
      </c>
      <c r="AT299" s="1725">
        <f t="shared" si="232"/>
        <v>0</v>
      </c>
      <c r="AU299" s="616">
        <f t="shared" si="232"/>
        <v>0</v>
      </c>
      <c r="AV299" s="616">
        <f t="shared" si="232"/>
        <v>0</v>
      </c>
      <c r="AW299" s="616">
        <f t="shared" si="232"/>
        <v>0</v>
      </c>
      <c r="AX299" s="616">
        <f t="shared" si="232"/>
        <v>0</v>
      </c>
      <c r="AY299" s="616">
        <f t="shared" si="216"/>
        <v>0</v>
      </c>
      <c r="AZ299" s="3088">
        <f t="shared" si="217"/>
        <v>0</v>
      </c>
      <c r="BA299" s="3325"/>
      <c r="BB299" s="1432">
        <v>0</v>
      </c>
      <c r="BC299" s="1432">
        <v>0</v>
      </c>
      <c r="BD299" s="1432">
        <v>0</v>
      </c>
      <c r="BE299" s="1592">
        <v>0</v>
      </c>
      <c r="BF299" s="1592">
        <v>0</v>
      </c>
      <c r="BG299" s="1432">
        <f t="shared" si="218"/>
        <v>0</v>
      </c>
      <c r="BH299" s="891"/>
      <c r="BI299" s="891"/>
      <c r="BJ299" s="891"/>
      <c r="BK299" s="891">
        <f t="shared" si="233"/>
        <v>0</v>
      </c>
      <c r="BL299" s="1397"/>
      <c r="BM299" s="1397">
        <f t="shared" si="219"/>
        <v>0</v>
      </c>
      <c r="BN299" s="1432">
        <f t="shared" si="234"/>
        <v>0</v>
      </c>
      <c r="BO299" s="1432">
        <f t="shared" si="234"/>
        <v>0</v>
      </c>
      <c r="BP299" s="1432">
        <f t="shared" si="234"/>
        <v>0</v>
      </c>
      <c r="BQ299" s="1432">
        <f t="shared" si="234"/>
        <v>0</v>
      </c>
      <c r="BR299" s="1432">
        <f t="shared" si="234"/>
        <v>0</v>
      </c>
      <c r="BS299" s="1432">
        <f t="shared" si="220"/>
        <v>0</v>
      </c>
      <c r="BT299" s="891"/>
      <c r="BU299" s="891"/>
      <c r="CD299" s="3319">
        <v>0</v>
      </c>
      <c r="CE299" s="3319">
        <v>0</v>
      </c>
      <c r="CF299" s="3319">
        <v>0</v>
      </c>
      <c r="CG299" s="3319">
        <v>0</v>
      </c>
      <c r="CH299" s="3319">
        <v>0</v>
      </c>
      <c r="CI299" s="3319">
        <v>0</v>
      </c>
      <c r="CJ299" s="3319">
        <v>0</v>
      </c>
      <c r="CK299" s="3320"/>
      <c r="CL299" s="3321">
        <f t="shared" si="222"/>
        <v>0</v>
      </c>
      <c r="CM299" s="3321">
        <f t="shared" si="223"/>
        <v>0</v>
      </c>
      <c r="CN299" s="3321">
        <f t="shared" si="224"/>
        <v>0</v>
      </c>
      <c r="CO299" s="3321">
        <f t="shared" si="221"/>
        <v>0</v>
      </c>
      <c r="CP299" s="3321">
        <f t="shared" si="221"/>
        <v>0</v>
      </c>
      <c r="CQ299" s="3321">
        <f t="shared" si="221"/>
        <v>0</v>
      </c>
      <c r="CR299" s="3321">
        <f t="shared" si="221"/>
        <v>0</v>
      </c>
      <c r="CS299" s="3321"/>
      <c r="CT299" s="885">
        <v>0</v>
      </c>
      <c r="CU299" s="885">
        <v>0</v>
      </c>
      <c r="CV299" s="885">
        <v>0</v>
      </c>
      <c r="CW299" s="885">
        <v>0</v>
      </c>
      <c r="CX299" s="885">
        <v>0</v>
      </c>
      <c r="CY299" s="885">
        <v>0</v>
      </c>
      <c r="DB299" s="3321">
        <f t="shared" si="237"/>
        <v>0</v>
      </c>
      <c r="DC299" s="3321">
        <f t="shared" si="237"/>
        <v>0</v>
      </c>
      <c r="DD299" s="3321">
        <f t="shared" si="237"/>
        <v>0</v>
      </c>
      <c r="DE299" s="3321">
        <f t="shared" si="237"/>
        <v>0</v>
      </c>
      <c r="DF299" s="3321">
        <f t="shared" si="237"/>
        <v>0</v>
      </c>
      <c r="DG299" s="3321">
        <f t="shared" si="237"/>
        <v>0</v>
      </c>
      <c r="DH299" s="3321"/>
      <c r="DI299" s="885">
        <v>0</v>
      </c>
      <c r="DJ299" s="885">
        <v>0</v>
      </c>
      <c r="DK299" s="885">
        <v>0</v>
      </c>
      <c r="DL299" s="885">
        <v>0</v>
      </c>
      <c r="DM299" s="885">
        <v>0</v>
      </c>
      <c r="DP299" s="3321">
        <f t="shared" si="236"/>
        <v>0</v>
      </c>
      <c r="DQ299" s="3321">
        <f t="shared" si="236"/>
        <v>0</v>
      </c>
      <c r="DR299" s="3321">
        <f t="shared" si="236"/>
        <v>0</v>
      </c>
      <c r="DS299" s="3321">
        <f t="shared" si="236"/>
        <v>0</v>
      </c>
      <c r="DT299" s="3321">
        <f t="shared" si="236"/>
        <v>0</v>
      </c>
    </row>
    <row r="300" spans="1:124" ht="15" hidden="1" customHeight="1">
      <c r="A300" s="1165"/>
      <c r="B300" s="1581"/>
      <c r="C300" s="1860"/>
      <c r="D300" s="3385"/>
      <c r="E300" s="1432">
        <v>0</v>
      </c>
      <c r="F300" s="1432">
        <v>0</v>
      </c>
      <c r="G300" s="1592">
        <v>0</v>
      </c>
      <c r="H300" s="1592">
        <v>0</v>
      </c>
      <c r="I300" s="1592">
        <v>0</v>
      </c>
      <c r="J300" s="1432">
        <v>0</v>
      </c>
      <c r="K300" s="1432">
        <v>0</v>
      </c>
      <c r="L300" s="1432">
        <f t="shared" si="210"/>
        <v>0</v>
      </c>
      <c r="M300" s="1641"/>
      <c r="N300" s="1440"/>
      <c r="O300" s="1440"/>
      <c r="P300" s="1440"/>
      <c r="Q300" s="1440"/>
      <c r="R300" s="1440">
        <f t="shared" si="229"/>
        <v>0</v>
      </c>
      <c r="S300" s="1440"/>
      <c r="T300" s="1440">
        <f t="shared" si="211"/>
        <v>0</v>
      </c>
      <c r="U300" s="1951">
        <f t="shared" si="235"/>
        <v>0</v>
      </c>
      <c r="V300" s="891">
        <f t="shared" si="230"/>
        <v>0</v>
      </c>
      <c r="W300" s="891">
        <f t="shared" si="230"/>
        <v>0</v>
      </c>
      <c r="X300" s="891">
        <f t="shared" si="230"/>
        <v>0</v>
      </c>
      <c r="Y300" s="891">
        <f t="shared" si="230"/>
        <v>0</v>
      </c>
      <c r="Z300" s="891">
        <f t="shared" si="230"/>
        <v>0</v>
      </c>
      <c r="AA300" s="891">
        <f t="shared" si="230"/>
        <v>0</v>
      </c>
      <c r="AB300" s="1725">
        <f t="shared" si="213"/>
        <v>0</v>
      </c>
      <c r="AC300" s="1341"/>
      <c r="AD300" s="1717"/>
      <c r="AE300" s="1725">
        <v>0</v>
      </c>
      <c r="AF300" s="1725">
        <v>0</v>
      </c>
      <c r="AG300" s="1725">
        <v>0</v>
      </c>
      <c r="AH300" s="1725">
        <v>0</v>
      </c>
      <c r="AI300" s="1725">
        <v>0</v>
      </c>
      <c r="AJ300" s="1725">
        <v>0</v>
      </c>
      <c r="AK300" s="1725">
        <f t="shared" si="214"/>
        <v>0</v>
      </c>
      <c r="AL300" s="999"/>
      <c r="AM300" s="1394"/>
      <c r="AN300" s="999"/>
      <c r="AO300" s="999"/>
      <c r="AP300" s="999">
        <f t="shared" si="231"/>
        <v>0</v>
      </c>
      <c r="AQ300" s="1394"/>
      <c r="AR300" s="1394">
        <f t="shared" si="215"/>
        <v>0</v>
      </c>
      <c r="AS300" s="3393">
        <f t="shared" si="232"/>
        <v>0</v>
      </c>
      <c r="AT300" s="1725">
        <f t="shared" si="232"/>
        <v>0</v>
      </c>
      <c r="AU300" s="616">
        <f t="shared" si="232"/>
        <v>0</v>
      </c>
      <c r="AV300" s="616">
        <f t="shared" si="232"/>
        <v>0</v>
      </c>
      <c r="AW300" s="616">
        <f t="shared" si="232"/>
        <v>0</v>
      </c>
      <c r="AX300" s="616">
        <f t="shared" si="232"/>
        <v>0</v>
      </c>
      <c r="AY300" s="616">
        <f t="shared" si="216"/>
        <v>0</v>
      </c>
      <c r="AZ300" s="3088">
        <f t="shared" si="217"/>
        <v>0</v>
      </c>
      <c r="BA300" s="3325"/>
      <c r="BB300" s="1432">
        <v>0</v>
      </c>
      <c r="BC300" s="1432">
        <v>0</v>
      </c>
      <c r="BD300" s="1432">
        <v>0</v>
      </c>
      <c r="BE300" s="1592">
        <v>0</v>
      </c>
      <c r="BF300" s="1592">
        <v>0</v>
      </c>
      <c r="BG300" s="1432">
        <f t="shared" si="218"/>
        <v>0</v>
      </c>
      <c r="BH300" s="891"/>
      <c r="BI300" s="891"/>
      <c r="BJ300" s="891"/>
      <c r="BK300" s="891">
        <f t="shared" si="233"/>
        <v>0</v>
      </c>
      <c r="BL300" s="1397"/>
      <c r="BM300" s="1397">
        <f t="shared" si="219"/>
        <v>0</v>
      </c>
      <c r="BN300" s="1432">
        <f t="shared" si="234"/>
        <v>0</v>
      </c>
      <c r="BO300" s="1432">
        <f t="shared" si="234"/>
        <v>0</v>
      </c>
      <c r="BP300" s="1432">
        <f t="shared" si="234"/>
        <v>0</v>
      </c>
      <c r="BQ300" s="1432">
        <f t="shared" si="234"/>
        <v>0</v>
      </c>
      <c r="BR300" s="1432">
        <f t="shared" si="234"/>
        <v>0</v>
      </c>
      <c r="BS300" s="1432">
        <f t="shared" si="220"/>
        <v>0</v>
      </c>
      <c r="BT300" s="891"/>
      <c r="BU300" s="891"/>
      <c r="CD300" s="3319">
        <v>0</v>
      </c>
      <c r="CE300" s="3319">
        <v>0</v>
      </c>
      <c r="CF300" s="3319">
        <v>0</v>
      </c>
      <c r="CG300" s="3319">
        <v>0</v>
      </c>
      <c r="CH300" s="3319">
        <v>0</v>
      </c>
      <c r="CI300" s="3319">
        <v>0</v>
      </c>
      <c r="CJ300" s="3319">
        <v>0</v>
      </c>
      <c r="CK300" s="3320"/>
      <c r="CL300" s="3321">
        <f t="shared" si="222"/>
        <v>0</v>
      </c>
      <c r="CM300" s="3321">
        <f t="shared" si="223"/>
        <v>0</v>
      </c>
      <c r="CN300" s="3321">
        <f t="shared" si="224"/>
        <v>0</v>
      </c>
      <c r="CO300" s="3321">
        <f t="shared" si="221"/>
        <v>0</v>
      </c>
      <c r="CP300" s="3321">
        <f t="shared" si="221"/>
        <v>0</v>
      </c>
      <c r="CQ300" s="3321">
        <f t="shared" si="221"/>
        <v>0</v>
      </c>
      <c r="CR300" s="3321">
        <f t="shared" si="221"/>
        <v>0</v>
      </c>
      <c r="CS300" s="3321"/>
      <c r="CT300" s="885">
        <v>0</v>
      </c>
      <c r="CU300" s="885">
        <v>0</v>
      </c>
      <c r="CV300" s="885">
        <v>0</v>
      </c>
      <c r="CW300" s="885">
        <v>0</v>
      </c>
      <c r="CX300" s="885">
        <v>0</v>
      </c>
      <c r="CY300" s="885">
        <v>0</v>
      </c>
      <c r="DB300" s="3321">
        <f t="shared" si="237"/>
        <v>0</v>
      </c>
      <c r="DC300" s="3321">
        <f t="shared" si="237"/>
        <v>0</v>
      </c>
      <c r="DD300" s="3321">
        <f t="shared" si="237"/>
        <v>0</v>
      </c>
      <c r="DE300" s="3321">
        <f t="shared" si="237"/>
        <v>0</v>
      </c>
      <c r="DF300" s="3321">
        <f t="shared" si="237"/>
        <v>0</v>
      </c>
      <c r="DG300" s="3321">
        <f t="shared" si="237"/>
        <v>0</v>
      </c>
      <c r="DH300" s="3321"/>
      <c r="DI300" s="885">
        <v>0</v>
      </c>
      <c r="DJ300" s="885">
        <v>0</v>
      </c>
      <c r="DK300" s="885">
        <v>0</v>
      </c>
      <c r="DL300" s="885">
        <v>0</v>
      </c>
      <c r="DM300" s="885">
        <v>0</v>
      </c>
      <c r="DP300" s="3321">
        <f t="shared" si="236"/>
        <v>0</v>
      </c>
      <c r="DQ300" s="3321">
        <f t="shared" si="236"/>
        <v>0</v>
      </c>
      <c r="DR300" s="3321">
        <f t="shared" si="236"/>
        <v>0</v>
      </c>
      <c r="DS300" s="3321">
        <f t="shared" si="236"/>
        <v>0</v>
      </c>
      <c r="DT300" s="3321">
        <f t="shared" si="236"/>
        <v>0</v>
      </c>
    </row>
    <row r="301" spans="1:124" ht="15" hidden="1" customHeight="1">
      <c r="A301" s="1165"/>
      <c r="B301" s="1581"/>
      <c r="C301" s="1860"/>
      <c r="D301" s="3385"/>
      <c r="E301" s="1432">
        <v>0</v>
      </c>
      <c r="F301" s="1432">
        <v>0</v>
      </c>
      <c r="G301" s="1592">
        <v>0</v>
      </c>
      <c r="H301" s="1592">
        <v>0</v>
      </c>
      <c r="I301" s="1592">
        <v>0</v>
      </c>
      <c r="J301" s="1432">
        <v>0</v>
      </c>
      <c r="K301" s="1432">
        <v>0</v>
      </c>
      <c r="L301" s="1432">
        <f t="shared" si="210"/>
        <v>0</v>
      </c>
      <c r="M301" s="1641"/>
      <c r="N301" s="1440"/>
      <c r="O301" s="1440"/>
      <c r="P301" s="1440"/>
      <c r="Q301" s="1440"/>
      <c r="R301" s="1440">
        <f t="shared" si="229"/>
        <v>0</v>
      </c>
      <c r="S301" s="1440"/>
      <c r="T301" s="1440">
        <f t="shared" si="211"/>
        <v>0</v>
      </c>
      <c r="U301" s="1951">
        <f t="shared" si="235"/>
        <v>0</v>
      </c>
      <c r="V301" s="891">
        <f t="shared" si="230"/>
        <v>0</v>
      </c>
      <c r="W301" s="891">
        <f t="shared" si="230"/>
        <v>0</v>
      </c>
      <c r="X301" s="891">
        <f t="shared" si="230"/>
        <v>0</v>
      </c>
      <c r="Y301" s="891">
        <f t="shared" si="230"/>
        <v>0</v>
      </c>
      <c r="Z301" s="891">
        <f t="shared" si="230"/>
        <v>0</v>
      </c>
      <c r="AA301" s="891">
        <f t="shared" si="230"/>
        <v>0</v>
      </c>
      <c r="AB301" s="1725">
        <f t="shared" si="213"/>
        <v>0</v>
      </c>
      <c r="AC301" s="1341"/>
      <c r="AD301" s="1717"/>
      <c r="AE301" s="1725">
        <v>0</v>
      </c>
      <c r="AF301" s="1725">
        <v>0</v>
      </c>
      <c r="AG301" s="1725">
        <v>0</v>
      </c>
      <c r="AH301" s="1725">
        <v>0</v>
      </c>
      <c r="AI301" s="1725">
        <v>0</v>
      </c>
      <c r="AJ301" s="1725">
        <v>0</v>
      </c>
      <c r="AK301" s="1725">
        <f t="shared" si="214"/>
        <v>0</v>
      </c>
      <c r="AL301" s="999"/>
      <c r="AM301" s="1394"/>
      <c r="AN301" s="999"/>
      <c r="AO301" s="999"/>
      <c r="AP301" s="999">
        <f t="shared" si="231"/>
        <v>0</v>
      </c>
      <c r="AQ301" s="1394"/>
      <c r="AR301" s="1394">
        <f t="shared" si="215"/>
        <v>0</v>
      </c>
      <c r="AS301" s="3393">
        <f t="shared" si="232"/>
        <v>0</v>
      </c>
      <c r="AT301" s="1725">
        <f t="shared" si="232"/>
        <v>0</v>
      </c>
      <c r="AU301" s="616">
        <f t="shared" si="232"/>
        <v>0</v>
      </c>
      <c r="AV301" s="616">
        <f t="shared" si="232"/>
        <v>0</v>
      </c>
      <c r="AW301" s="616">
        <f t="shared" si="232"/>
        <v>0</v>
      </c>
      <c r="AX301" s="616">
        <f t="shared" si="232"/>
        <v>0</v>
      </c>
      <c r="AY301" s="616">
        <f t="shared" si="216"/>
        <v>0</v>
      </c>
      <c r="AZ301" s="3088">
        <f t="shared" si="217"/>
        <v>0</v>
      </c>
      <c r="BA301" s="3325"/>
      <c r="BB301" s="1432">
        <v>0</v>
      </c>
      <c r="BC301" s="1432">
        <v>0</v>
      </c>
      <c r="BD301" s="1432">
        <v>0</v>
      </c>
      <c r="BE301" s="1592">
        <v>0</v>
      </c>
      <c r="BF301" s="1592">
        <v>0</v>
      </c>
      <c r="BG301" s="1432">
        <f t="shared" si="218"/>
        <v>0</v>
      </c>
      <c r="BH301" s="891"/>
      <c r="BI301" s="891"/>
      <c r="BJ301" s="891"/>
      <c r="BK301" s="891">
        <f t="shared" si="233"/>
        <v>0</v>
      </c>
      <c r="BL301" s="1397"/>
      <c r="BM301" s="1397">
        <f t="shared" si="219"/>
        <v>0</v>
      </c>
      <c r="BN301" s="1432">
        <f t="shared" si="234"/>
        <v>0</v>
      </c>
      <c r="BO301" s="1432">
        <f t="shared" si="234"/>
        <v>0</v>
      </c>
      <c r="BP301" s="1432">
        <f t="shared" si="234"/>
        <v>0</v>
      </c>
      <c r="BQ301" s="1432">
        <f t="shared" si="234"/>
        <v>0</v>
      </c>
      <c r="BR301" s="1432">
        <f t="shared" si="234"/>
        <v>0</v>
      </c>
      <c r="BS301" s="1432">
        <f t="shared" si="220"/>
        <v>0</v>
      </c>
      <c r="BT301" s="891"/>
      <c r="BU301" s="891"/>
      <c r="CD301" s="3319">
        <v>0</v>
      </c>
      <c r="CE301" s="3319">
        <v>0</v>
      </c>
      <c r="CF301" s="3319">
        <v>0</v>
      </c>
      <c r="CG301" s="3319">
        <v>0</v>
      </c>
      <c r="CH301" s="3319">
        <v>0</v>
      </c>
      <c r="CI301" s="3319">
        <v>0</v>
      </c>
      <c r="CJ301" s="3319">
        <v>0</v>
      </c>
      <c r="CK301" s="3320"/>
      <c r="CL301" s="3321">
        <f t="shared" si="222"/>
        <v>0</v>
      </c>
      <c r="CM301" s="3321">
        <f t="shared" si="223"/>
        <v>0</v>
      </c>
      <c r="CN301" s="3321">
        <f t="shared" si="224"/>
        <v>0</v>
      </c>
      <c r="CO301" s="3321">
        <f t="shared" si="221"/>
        <v>0</v>
      </c>
      <c r="CP301" s="3321">
        <f t="shared" si="221"/>
        <v>0</v>
      </c>
      <c r="CQ301" s="3321">
        <f t="shared" si="221"/>
        <v>0</v>
      </c>
      <c r="CR301" s="3321">
        <f t="shared" si="221"/>
        <v>0</v>
      </c>
      <c r="CS301" s="3321"/>
      <c r="CT301" s="885">
        <v>0</v>
      </c>
      <c r="CU301" s="885">
        <v>0</v>
      </c>
      <c r="CV301" s="885">
        <v>0</v>
      </c>
      <c r="CW301" s="885">
        <v>0</v>
      </c>
      <c r="CX301" s="885">
        <v>0</v>
      </c>
      <c r="CY301" s="885">
        <v>0</v>
      </c>
      <c r="DB301" s="3321">
        <f t="shared" si="237"/>
        <v>0</v>
      </c>
      <c r="DC301" s="3321">
        <f t="shared" si="237"/>
        <v>0</v>
      </c>
      <c r="DD301" s="3321">
        <f t="shared" si="237"/>
        <v>0</v>
      </c>
      <c r="DE301" s="3321">
        <f t="shared" si="237"/>
        <v>0</v>
      </c>
      <c r="DF301" s="3321">
        <f t="shared" si="237"/>
        <v>0</v>
      </c>
      <c r="DG301" s="3321">
        <f t="shared" si="237"/>
        <v>0</v>
      </c>
      <c r="DH301" s="3321"/>
      <c r="DI301" s="885">
        <v>0</v>
      </c>
      <c r="DJ301" s="885">
        <v>0</v>
      </c>
      <c r="DK301" s="885">
        <v>0</v>
      </c>
      <c r="DL301" s="885">
        <v>0</v>
      </c>
      <c r="DM301" s="885">
        <v>0</v>
      </c>
      <c r="DP301" s="3321">
        <f t="shared" si="236"/>
        <v>0</v>
      </c>
      <c r="DQ301" s="3321">
        <f t="shared" si="236"/>
        <v>0</v>
      </c>
      <c r="DR301" s="3321">
        <f t="shared" si="236"/>
        <v>0</v>
      </c>
      <c r="DS301" s="3321">
        <f t="shared" si="236"/>
        <v>0</v>
      </c>
      <c r="DT301" s="3321">
        <f t="shared" si="236"/>
        <v>0</v>
      </c>
    </row>
    <row r="302" spans="1:124" ht="15" hidden="1" customHeight="1">
      <c r="A302" s="1165"/>
      <c r="B302" s="1581"/>
      <c r="C302" s="1860"/>
      <c r="D302" s="3385"/>
      <c r="E302" s="1432">
        <v>0</v>
      </c>
      <c r="F302" s="1432">
        <v>0</v>
      </c>
      <c r="G302" s="1592">
        <v>0</v>
      </c>
      <c r="H302" s="1592">
        <v>0</v>
      </c>
      <c r="I302" s="1592">
        <v>0</v>
      </c>
      <c r="J302" s="1432">
        <v>0</v>
      </c>
      <c r="K302" s="1432">
        <v>0</v>
      </c>
      <c r="L302" s="1432">
        <f t="shared" si="210"/>
        <v>0</v>
      </c>
      <c r="M302" s="1641"/>
      <c r="N302" s="1440"/>
      <c r="O302" s="1440"/>
      <c r="P302" s="1440"/>
      <c r="Q302" s="1440"/>
      <c r="R302" s="1440">
        <f t="shared" si="229"/>
        <v>0</v>
      </c>
      <c r="S302" s="1440"/>
      <c r="T302" s="1440">
        <f t="shared" si="211"/>
        <v>0</v>
      </c>
      <c r="U302" s="1951">
        <f t="shared" si="235"/>
        <v>0</v>
      </c>
      <c r="V302" s="891">
        <f t="shared" si="230"/>
        <v>0</v>
      </c>
      <c r="W302" s="891">
        <f t="shared" si="230"/>
        <v>0</v>
      </c>
      <c r="X302" s="891">
        <f t="shared" si="230"/>
        <v>0</v>
      </c>
      <c r="Y302" s="891">
        <f t="shared" si="230"/>
        <v>0</v>
      </c>
      <c r="Z302" s="891">
        <f t="shared" si="230"/>
        <v>0</v>
      </c>
      <c r="AA302" s="891">
        <f t="shared" si="230"/>
        <v>0</v>
      </c>
      <c r="AB302" s="1725">
        <f t="shared" si="213"/>
        <v>0</v>
      </c>
      <c r="AC302" s="1341"/>
      <c r="AD302" s="1717"/>
      <c r="AE302" s="1725">
        <v>0</v>
      </c>
      <c r="AF302" s="1725">
        <v>0</v>
      </c>
      <c r="AG302" s="1725">
        <v>0</v>
      </c>
      <c r="AH302" s="1725">
        <v>0</v>
      </c>
      <c r="AI302" s="1725">
        <v>0</v>
      </c>
      <c r="AJ302" s="1725">
        <v>0</v>
      </c>
      <c r="AK302" s="1725">
        <f t="shared" si="214"/>
        <v>0</v>
      </c>
      <c r="AL302" s="999"/>
      <c r="AM302" s="1394"/>
      <c r="AN302" s="999"/>
      <c r="AO302" s="999"/>
      <c r="AP302" s="999">
        <f t="shared" si="231"/>
        <v>0</v>
      </c>
      <c r="AQ302" s="1394"/>
      <c r="AR302" s="1394">
        <f t="shared" si="215"/>
        <v>0</v>
      </c>
      <c r="AS302" s="3393">
        <f t="shared" si="232"/>
        <v>0</v>
      </c>
      <c r="AT302" s="1725">
        <f t="shared" si="232"/>
        <v>0</v>
      </c>
      <c r="AU302" s="616">
        <f t="shared" si="232"/>
        <v>0</v>
      </c>
      <c r="AV302" s="616">
        <f t="shared" si="232"/>
        <v>0</v>
      </c>
      <c r="AW302" s="616">
        <f t="shared" si="232"/>
        <v>0</v>
      </c>
      <c r="AX302" s="616">
        <f t="shared" si="232"/>
        <v>0</v>
      </c>
      <c r="AY302" s="616">
        <f t="shared" si="216"/>
        <v>0</v>
      </c>
      <c r="AZ302" s="3088">
        <f t="shared" si="217"/>
        <v>0</v>
      </c>
      <c r="BA302" s="3325"/>
      <c r="BB302" s="1432">
        <v>0</v>
      </c>
      <c r="BC302" s="1432">
        <v>0</v>
      </c>
      <c r="BD302" s="1432">
        <v>0</v>
      </c>
      <c r="BE302" s="1592">
        <v>0</v>
      </c>
      <c r="BF302" s="1592">
        <v>0</v>
      </c>
      <c r="BG302" s="1432">
        <f t="shared" si="218"/>
        <v>0</v>
      </c>
      <c r="BH302" s="891"/>
      <c r="BI302" s="891"/>
      <c r="BJ302" s="891"/>
      <c r="BK302" s="891">
        <f t="shared" si="233"/>
        <v>0</v>
      </c>
      <c r="BL302" s="1397"/>
      <c r="BM302" s="1397">
        <f t="shared" si="219"/>
        <v>0</v>
      </c>
      <c r="BN302" s="1432">
        <f t="shared" si="234"/>
        <v>0</v>
      </c>
      <c r="BO302" s="1432">
        <f t="shared" si="234"/>
        <v>0</v>
      </c>
      <c r="BP302" s="1432">
        <f t="shared" si="234"/>
        <v>0</v>
      </c>
      <c r="BQ302" s="1432">
        <f t="shared" si="234"/>
        <v>0</v>
      </c>
      <c r="BR302" s="1432">
        <f t="shared" si="234"/>
        <v>0</v>
      </c>
      <c r="BS302" s="1432">
        <f t="shared" si="220"/>
        <v>0</v>
      </c>
      <c r="BT302" s="891"/>
      <c r="BU302" s="891"/>
      <c r="CD302" s="3319">
        <v>0</v>
      </c>
      <c r="CE302" s="3319">
        <v>0</v>
      </c>
      <c r="CF302" s="3319">
        <v>0</v>
      </c>
      <c r="CG302" s="3319">
        <v>0</v>
      </c>
      <c r="CH302" s="3319">
        <v>0</v>
      </c>
      <c r="CI302" s="3319">
        <v>0</v>
      </c>
      <c r="CJ302" s="3319">
        <v>0</v>
      </c>
      <c r="CK302" s="3320"/>
      <c r="CL302" s="3321">
        <f t="shared" si="222"/>
        <v>0</v>
      </c>
      <c r="CM302" s="3321">
        <f t="shared" si="223"/>
        <v>0</v>
      </c>
      <c r="CN302" s="3321">
        <f t="shared" si="224"/>
        <v>0</v>
      </c>
      <c r="CO302" s="3321">
        <f t="shared" si="221"/>
        <v>0</v>
      </c>
      <c r="CP302" s="3321">
        <f t="shared" si="221"/>
        <v>0</v>
      </c>
      <c r="CQ302" s="3321">
        <f t="shared" si="221"/>
        <v>0</v>
      </c>
      <c r="CR302" s="3321">
        <f t="shared" si="221"/>
        <v>0</v>
      </c>
      <c r="CS302" s="3321"/>
      <c r="CT302" s="885">
        <v>0</v>
      </c>
      <c r="CU302" s="885">
        <v>0</v>
      </c>
      <c r="CV302" s="885">
        <v>0</v>
      </c>
      <c r="CW302" s="885">
        <v>0</v>
      </c>
      <c r="CX302" s="885">
        <v>0</v>
      </c>
      <c r="CY302" s="885">
        <v>0</v>
      </c>
      <c r="DB302" s="3321">
        <f t="shared" si="237"/>
        <v>0</v>
      </c>
      <c r="DC302" s="3321">
        <f t="shared" si="237"/>
        <v>0</v>
      </c>
      <c r="DD302" s="3321">
        <f t="shared" si="237"/>
        <v>0</v>
      </c>
      <c r="DE302" s="3321">
        <f t="shared" si="237"/>
        <v>0</v>
      </c>
      <c r="DF302" s="3321">
        <f t="shared" si="237"/>
        <v>0</v>
      </c>
      <c r="DG302" s="3321">
        <f t="shared" si="237"/>
        <v>0</v>
      </c>
      <c r="DH302" s="3321"/>
      <c r="DI302" s="885">
        <v>0</v>
      </c>
      <c r="DJ302" s="885">
        <v>0</v>
      </c>
      <c r="DK302" s="885">
        <v>0</v>
      </c>
      <c r="DL302" s="885">
        <v>0</v>
      </c>
      <c r="DM302" s="885">
        <v>0</v>
      </c>
      <c r="DP302" s="3321">
        <f t="shared" si="236"/>
        <v>0</v>
      </c>
      <c r="DQ302" s="3321">
        <f t="shared" si="236"/>
        <v>0</v>
      </c>
      <c r="DR302" s="3321">
        <f t="shared" si="236"/>
        <v>0</v>
      </c>
      <c r="DS302" s="3321">
        <f t="shared" si="236"/>
        <v>0</v>
      </c>
      <c r="DT302" s="3321">
        <f t="shared" si="236"/>
        <v>0</v>
      </c>
    </row>
    <row r="303" spans="1:124" ht="15" hidden="1" customHeight="1">
      <c r="A303" s="911">
        <v>22</v>
      </c>
      <c r="B303" s="1581"/>
      <c r="C303" s="1368" t="s">
        <v>748</v>
      </c>
      <c r="D303" s="3385"/>
      <c r="E303" s="1432">
        <v>0</v>
      </c>
      <c r="F303" s="1432">
        <v>0</v>
      </c>
      <c r="G303" s="1592">
        <v>0</v>
      </c>
      <c r="H303" s="1592">
        <v>0</v>
      </c>
      <c r="I303" s="1592">
        <v>0</v>
      </c>
      <c r="J303" s="1432">
        <v>0</v>
      </c>
      <c r="K303" s="1432">
        <v>0</v>
      </c>
      <c r="L303" s="1432">
        <f t="shared" si="210"/>
        <v>0</v>
      </c>
      <c r="M303" s="1440"/>
      <c r="N303" s="1440"/>
      <c r="O303" s="1440"/>
      <c r="P303" s="1440"/>
      <c r="Q303" s="1440"/>
      <c r="R303" s="1440">
        <f t="shared" si="229"/>
        <v>0</v>
      </c>
      <c r="S303" s="1440"/>
      <c r="T303" s="1440">
        <f t="shared" si="211"/>
        <v>0</v>
      </c>
      <c r="U303" s="1951">
        <f t="shared" si="235"/>
        <v>0</v>
      </c>
      <c r="V303" s="891">
        <f t="shared" si="230"/>
        <v>0</v>
      </c>
      <c r="W303" s="891">
        <f t="shared" si="230"/>
        <v>0</v>
      </c>
      <c r="X303" s="891">
        <f t="shared" si="230"/>
        <v>0</v>
      </c>
      <c r="Y303" s="891">
        <f t="shared" si="230"/>
        <v>0</v>
      </c>
      <c r="Z303" s="891">
        <f t="shared" si="230"/>
        <v>0</v>
      </c>
      <c r="AA303" s="891">
        <f t="shared" si="230"/>
        <v>0</v>
      </c>
      <c r="AB303" s="1725">
        <f t="shared" si="213"/>
        <v>0</v>
      </c>
      <c r="AC303" s="1341"/>
      <c r="AD303" s="1717"/>
      <c r="AE303" s="1725">
        <v>0</v>
      </c>
      <c r="AF303" s="1725">
        <v>0</v>
      </c>
      <c r="AG303" s="1725">
        <v>0</v>
      </c>
      <c r="AH303" s="1725">
        <v>0</v>
      </c>
      <c r="AI303" s="1725">
        <v>0</v>
      </c>
      <c r="AJ303" s="1725">
        <v>0</v>
      </c>
      <c r="AK303" s="1725">
        <f t="shared" si="214"/>
        <v>0</v>
      </c>
      <c r="AL303" s="1595"/>
      <c r="AM303" s="1394"/>
      <c r="AN303" s="1595"/>
      <c r="AO303" s="1595"/>
      <c r="AP303" s="1595">
        <f t="shared" si="231"/>
        <v>0</v>
      </c>
      <c r="AQ303" s="1596"/>
      <c r="AR303" s="1596">
        <f t="shared" si="215"/>
        <v>0</v>
      </c>
      <c r="AS303" s="3393">
        <f t="shared" si="232"/>
        <v>0</v>
      </c>
      <c r="AT303" s="1725">
        <f t="shared" si="232"/>
        <v>0</v>
      </c>
      <c r="AU303" s="616">
        <f t="shared" si="232"/>
        <v>0</v>
      </c>
      <c r="AV303" s="616">
        <f t="shared" si="232"/>
        <v>0</v>
      </c>
      <c r="AW303" s="616">
        <f t="shared" si="232"/>
        <v>0</v>
      </c>
      <c r="AX303" s="616">
        <f t="shared" si="232"/>
        <v>0</v>
      </c>
      <c r="AY303" s="616">
        <f t="shared" si="216"/>
        <v>0</v>
      </c>
      <c r="AZ303" s="3088">
        <f t="shared" si="217"/>
        <v>0</v>
      </c>
      <c r="BA303" s="1468"/>
      <c r="BB303" s="1432">
        <v>0</v>
      </c>
      <c r="BC303" s="1432">
        <v>0</v>
      </c>
      <c r="BD303" s="1432">
        <v>0</v>
      </c>
      <c r="BE303" s="1432">
        <v>0</v>
      </c>
      <c r="BF303" s="1432">
        <v>0</v>
      </c>
      <c r="BG303" s="1432">
        <f t="shared" si="218"/>
        <v>0</v>
      </c>
      <c r="BH303" s="1634"/>
      <c r="BI303" s="1634"/>
      <c r="BJ303" s="1634"/>
      <c r="BK303" s="1634">
        <f t="shared" si="233"/>
        <v>0</v>
      </c>
      <c r="BL303" s="3088"/>
      <c r="BM303" s="3088">
        <f t="shared" si="219"/>
        <v>0</v>
      </c>
      <c r="BN303" s="1432">
        <f t="shared" si="234"/>
        <v>0</v>
      </c>
      <c r="BO303" s="1432">
        <f t="shared" si="234"/>
        <v>0</v>
      </c>
      <c r="BP303" s="1592">
        <f t="shared" si="234"/>
        <v>0</v>
      </c>
      <c r="BQ303" s="1592">
        <f t="shared" si="234"/>
        <v>0</v>
      </c>
      <c r="BR303" s="1592">
        <f t="shared" si="234"/>
        <v>0</v>
      </c>
      <c r="BS303" s="1432">
        <f t="shared" si="220"/>
        <v>0</v>
      </c>
      <c r="BT303" s="891"/>
      <c r="BU303" s="891"/>
      <c r="CD303" s="3319">
        <v>0</v>
      </c>
      <c r="CE303" s="3319">
        <v>0</v>
      </c>
      <c r="CF303" s="3319">
        <v>0</v>
      </c>
      <c r="CG303" s="3319">
        <v>0</v>
      </c>
      <c r="CH303" s="3319">
        <v>0</v>
      </c>
      <c r="CI303" s="3319">
        <v>0</v>
      </c>
      <c r="CJ303" s="3319">
        <v>0</v>
      </c>
      <c r="CK303" s="3320"/>
      <c r="CL303" s="3321">
        <f t="shared" si="222"/>
        <v>0</v>
      </c>
      <c r="CM303" s="3321">
        <f t="shared" si="223"/>
        <v>0</v>
      </c>
      <c r="CN303" s="3321">
        <f t="shared" si="224"/>
        <v>0</v>
      </c>
      <c r="CO303" s="3321">
        <f t="shared" si="221"/>
        <v>0</v>
      </c>
      <c r="CP303" s="3321">
        <f t="shared" si="221"/>
        <v>0</v>
      </c>
      <c r="CQ303" s="3321">
        <f t="shared" si="221"/>
        <v>0</v>
      </c>
      <c r="CR303" s="3321">
        <f t="shared" si="221"/>
        <v>0</v>
      </c>
      <c r="CS303" s="3321"/>
      <c r="CT303" s="885">
        <v>0</v>
      </c>
      <c r="CU303" s="885">
        <v>0</v>
      </c>
      <c r="CV303" s="885">
        <v>0</v>
      </c>
      <c r="CW303" s="885">
        <v>0</v>
      </c>
      <c r="CX303" s="885">
        <v>0</v>
      </c>
      <c r="CY303" s="885">
        <v>0</v>
      </c>
      <c r="DB303" s="3321">
        <f t="shared" si="237"/>
        <v>0</v>
      </c>
      <c r="DC303" s="3321">
        <f t="shared" si="237"/>
        <v>0</v>
      </c>
      <c r="DD303" s="3321">
        <f t="shared" si="237"/>
        <v>0</v>
      </c>
      <c r="DE303" s="3321">
        <f t="shared" si="237"/>
        <v>0</v>
      </c>
      <c r="DF303" s="3321">
        <f t="shared" si="237"/>
        <v>0</v>
      </c>
      <c r="DG303" s="3321">
        <f t="shared" si="237"/>
        <v>0</v>
      </c>
      <c r="DH303" s="3321"/>
      <c r="DI303" s="885">
        <v>0</v>
      </c>
      <c r="DJ303" s="885">
        <v>0</v>
      </c>
      <c r="DK303" s="885">
        <v>0</v>
      </c>
      <c r="DL303" s="885">
        <v>0</v>
      </c>
      <c r="DM303" s="885">
        <v>0</v>
      </c>
      <c r="DP303" s="3321">
        <f t="shared" si="236"/>
        <v>0</v>
      </c>
      <c r="DQ303" s="3321">
        <f t="shared" si="236"/>
        <v>0</v>
      </c>
      <c r="DR303" s="3321">
        <f t="shared" si="236"/>
        <v>0</v>
      </c>
      <c r="DS303" s="3321">
        <f t="shared" si="236"/>
        <v>0</v>
      </c>
      <c r="DT303" s="3321">
        <f t="shared" si="236"/>
        <v>0</v>
      </c>
    </row>
    <row r="304" spans="1:124" ht="15.75" hidden="1" customHeight="1">
      <c r="A304" s="936">
        <v>23</v>
      </c>
      <c r="B304" s="1452"/>
      <c r="C304" s="1368" t="s">
        <v>747</v>
      </c>
      <c r="D304" s="3388"/>
      <c r="E304" s="1435">
        <v>0</v>
      </c>
      <c r="F304" s="1435">
        <v>0</v>
      </c>
      <c r="G304" s="1597">
        <v>0</v>
      </c>
      <c r="H304" s="1597">
        <v>0</v>
      </c>
      <c r="I304" s="1597">
        <v>0</v>
      </c>
      <c r="J304" s="1597">
        <v>0</v>
      </c>
      <c r="K304" s="1597">
        <v>0</v>
      </c>
      <c r="L304" s="1435">
        <f t="shared" si="210"/>
        <v>0</v>
      </c>
      <c r="M304" s="1496"/>
      <c r="N304" s="1496"/>
      <c r="O304" s="1496"/>
      <c r="P304" s="1496"/>
      <c r="Q304" s="1496"/>
      <c r="R304" s="1496"/>
      <c r="S304" s="1496"/>
      <c r="T304" s="1444">
        <f t="shared" si="211"/>
        <v>0</v>
      </c>
      <c r="U304" s="1951">
        <f t="shared" si="235"/>
        <v>0</v>
      </c>
      <c r="V304" s="891">
        <f t="shared" si="230"/>
        <v>0</v>
      </c>
      <c r="W304" s="891">
        <f t="shared" si="230"/>
        <v>0</v>
      </c>
      <c r="X304" s="891">
        <f t="shared" si="230"/>
        <v>0</v>
      </c>
      <c r="Y304" s="891">
        <f t="shared" si="230"/>
        <v>0</v>
      </c>
      <c r="Z304" s="891">
        <f t="shared" si="230"/>
        <v>0</v>
      </c>
      <c r="AA304" s="891">
        <f t="shared" si="230"/>
        <v>0</v>
      </c>
      <c r="AB304" s="1726">
        <f t="shared" si="213"/>
        <v>0</v>
      </c>
      <c r="AC304" s="1341"/>
      <c r="AD304" s="3354"/>
      <c r="AE304" s="3373">
        <v>0</v>
      </c>
      <c r="AF304" s="3373">
        <v>0</v>
      </c>
      <c r="AG304" s="3373">
        <v>0</v>
      </c>
      <c r="AH304" s="3373">
        <v>0</v>
      </c>
      <c r="AI304" s="3373">
        <v>0</v>
      </c>
      <c r="AJ304" s="3373">
        <v>0</v>
      </c>
      <c r="AK304" s="3373">
        <f t="shared" si="214"/>
        <v>0</v>
      </c>
      <c r="AL304" s="1414"/>
      <c r="AM304" s="1402"/>
      <c r="AN304" s="1414"/>
      <c r="AO304" s="1414"/>
      <c r="AP304" s="1414"/>
      <c r="AQ304" s="1415"/>
      <c r="AR304" s="1402">
        <f t="shared" si="215"/>
        <v>0</v>
      </c>
      <c r="AS304" s="3393">
        <f t="shared" si="232"/>
        <v>0</v>
      </c>
      <c r="AT304" s="3373">
        <f t="shared" si="232"/>
        <v>0</v>
      </c>
      <c r="AU304" s="616">
        <f t="shared" si="232"/>
        <v>0</v>
      </c>
      <c r="AV304" s="616">
        <f t="shared" si="232"/>
        <v>0</v>
      </c>
      <c r="AW304" s="616">
        <f t="shared" si="232"/>
        <v>0</v>
      </c>
      <c r="AX304" s="616">
        <f t="shared" si="232"/>
        <v>0</v>
      </c>
      <c r="AY304" s="616">
        <f t="shared" si="216"/>
        <v>0</v>
      </c>
      <c r="AZ304" s="3088">
        <f t="shared" si="217"/>
        <v>0</v>
      </c>
      <c r="BA304" s="3341"/>
      <c r="BB304" s="1435">
        <v>0</v>
      </c>
      <c r="BC304" s="1435">
        <v>0</v>
      </c>
      <c r="BD304" s="1435">
        <v>0</v>
      </c>
      <c r="BE304" s="1435">
        <v>0</v>
      </c>
      <c r="BF304" s="1435">
        <v>0</v>
      </c>
      <c r="BG304" s="1435">
        <f t="shared" si="218"/>
        <v>0</v>
      </c>
      <c r="BH304" s="1560"/>
      <c r="BI304" s="1560"/>
      <c r="BJ304" s="1560"/>
      <c r="BK304" s="1560"/>
      <c r="BL304" s="2975"/>
      <c r="BM304" s="1405">
        <f t="shared" si="219"/>
        <v>0</v>
      </c>
      <c r="BN304" s="1435">
        <f t="shared" si="234"/>
        <v>0</v>
      </c>
      <c r="BO304" s="1435">
        <f t="shared" si="234"/>
        <v>0</v>
      </c>
      <c r="BP304" s="1592">
        <f t="shared" si="234"/>
        <v>0</v>
      </c>
      <c r="BQ304" s="1592">
        <f t="shared" si="234"/>
        <v>0</v>
      </c>
      <c r="BR304" s="1592">
        <f t="shared" si="234"/>
        <v>0</v>
      </c>
      <c r="BS304" s="3430">
        <f t="shared" si="220"/>
        <v>0</v>
      </c>
      <c r="BT304" s="889"/>
      <c r="BU304" s="889"/>
      <c r="CD304" s="3319">
        <v>0</v>
      </c>
      <c r="CE304" s="3319">
        <v>0</v>
      </c>
      <c r="CF304" s="3319">
        <v>0</v>
      </c>
      <c r="CG304" s="3319">
        <v>0</v>
      </c>
      <c r="CH304" s="3319">
        <v>0</v>
      </c>
      <c r="CI304" s="3319">
        <v>0</v>
      </c>
      <c r="CJ304" s="3319">
        <v>0</v>
      </c>
      <c r="CK304" s="3320"/>
      <c r="CL304" s="3321">
        <f t="shared" si="222"/>
        <v>0</v>
      </c>
      <c r="CM304" s="3321">
        <f t="shared" si="223"/>
        <v>0</v>
      </c>
      <c r="CN304" s="3321">
        <f t="shared" si="224"/>
        <v>0</v>
      </c>
      <c r="CO304" s="3321">
        <f t="shared" si="221"/>
        <v>0</v>
      </c>
      <c r="CP304" s="3321">
        <f t="shared" si="221"/>
        <v>0</v>
      </c>
      <c r="CQ304" s="3321">
        <f t="shared" si="221"/>
        <v>0</v>
      </c>
      <c r="CR304" s="3321">
        <f t="shared" si="221"/>
        <v>0</v>
      </c>
      <c r="CS304" s="3321"/>
      <c r="CT304" s="885">
        <v>0</v>
      </c>
      <c r="CU304" s="885">
        <v>0</v>
      </c>
      <c r="CV304" s="885">
        <v>0</v>
      </c>
      <c r="CW304" s="885">
        <v>0</v>
      </c>
      <c r="CX304" s="885">
        <v>0</v>
      </c>
      <c r="CY304" s="885">
        <v>0</v>
      </c>
      <c r="DB304" s="3321">
        <f t="shared" si="237"/>
        <v>0</v>
      </c>
      <c r="DC304" s="3321">
        <f t="shared" si="237"/>
        <v>0</v>
      </c>
      <c r="DD304" s="3321">
        <f t="shared" si="237"/>
        <v>0</v>
      </c>
      <c r="DE304" s="3321">
        <f t="shared" si="237"/>
        <v>0</v>
      </c>
      <c r="DF304" s="3321">
        <f t="shared" si="237"/>
        <v>0</v>
      </c>
      <c r="DG304" s="3321">
        <f t="shared" si="237"/>
        <v>0</v>
      </c>
      <c r="DH304" s="3321"/>
      <c r="DI304" s="885">
        <v>0</v>
      </c>
      <c r="DJ304" s="885">
        <v>0</v>
      </c>
      <c r="DK304" s="885">
        <v>0</v>
      </c>
      <c r="DL304" s="885">
        <v>0</v>
      </c>
      <c r="DM304" s="885">
        <v>0</v>
      </c>
      <c r="DP304" s="3321">
        <f t="shared" si="236"/>
        <v>0</v>
      </c>
      <c r="DQ304" s="3321">
        <f t="shared" si="236"/>
        <v>0</v>
      </c>
      <c r="DR304" s="3321">
        <f t="shared" si="236"/>
        <v>0</v>
      </c>
      <c r="DS304" s="3321">
        <f t="shared" si="236"/>
        <v>0</v>
      </c>
      <c r="DT304" s="3321">
        <f t="shared" si="236"/>
        <v>0</v>
      </c>
    </row>
    <row r="305" spans="1:124" ht="24" customHeight="1">
      <c r="A305" s="1165" t="s">
        <v>759</v>
      </c>
      <c r="B305" s="3374" t="s">
        <v>576</v>
      </c>
      <c r="C305" s="3375" t="s">
        <v>535</v>
      </c>
      <c r="D305" s="3349"/>
      <c r="E305" s="1925">
        <v>3</v>
      </c>
      <c r="F305" s="1925">
        <v>0</v>
      </c>
      <c r="G305" s="1925">
        <v>35000</v>
      </c>
      <c r="H305" s="1925">
        <v>0</v>
      </c>
      <c r="I305" s="1925">
        <v>0</v>
      </c>
      <c r="J305" s="1925">
        <v>0</v>
      </c>
      <c r="K305" s="1925">
        <v>0</v>
      </c>
      <c r="L305" s="1925">
        <f t="shared" si="210"/>
        <v>35000</v>
      </c>
      <c r="M305" s="3329">
        <f t="shared" ref="M305:S305" si="238">SUM(M306:M325)</f>
        <v>0</v>
      </c>
      <c r="N305" s="1926">
        <f t="shared" si="238"/>
        <v>0</v>
      </c>
      <c r="O305" s="1926">
        <f t="shared" si="238"/>
        <v>0</v>
      </c>
      <c r="P305" s="1926">
        <f t="shared" si="238"/>
        <v>0</v>
      </c>
      <c r="Q305" s="1926">
        <f t="shared" si="238"/>
        <v>0</v>
      </c>
      <c r="R305" s="1926">
        <f t="shared" si="238"/>
        <v>0</v>
      </c>
      <c r="S305" s="1926">
        <f t="shared" si="238"/>
        <v>0</v>
      </c>
      <c r="T305" s="1926">
        <f t="shared" si="211"/>
        <v>0</v>
      </c>
      <c r="U305" s="2899">
        <f t="shared" ref="U305:AA305" si="239">SUM(U306:U325)</f>
        <v>3</v>
      </c>
      <c r="V305" s="1917">
        <f t="shared" si="239"/>
        <v>0</v>
      </c>
      <c r="W305" s="1917">
        <f t="shared" si="239"/>
        <v>35000</v>
      </c>
      <c r="X305" s="1917">
        <f t="shared" si="239"/>
        <v>0</v>
      </c>
      <c r="Y305" s="1917">
        <f>SUM(Y306:Y325)</f>
        <v>0</v>
      </c>
      <c r="Z305" s="1917">
        <f t="shared" si="239"/>
        <v>0</v>
      </c>
      <c r="AA305" s="1917">
        <f t="shared" si="239"/>
        <v>0</v>
      </c>
      <c r="AB305" s="1925">
        <f t="shared" si="213"/>
        <v>35000</v>
      </c>
      <c r="AC305" s="3330"/>
      <c r="AD305" s="1917"/>
      <c r="AE305" s="1925">
        <v>12</v>
      </c>
      <c r="AF305" s="1925">
        <v>0</v>
      </c>
      <c r="AG305" s="1925">
        <v>480000</v>
      </c>
      <c r="AH305" s="1925">
        <v>0</v>
      </c>
      <c r="AI305" s="1925">
        <v>0</v>
      </c>
      <c r="AJ305" s="1925">
        <v>0</v>
      </c>
      <c r="AK305" s="1925">
        <f t="shared" si="214"/>
        <v>480000</v>
      </c>
      <c r="AL305" s="1917">
        <f t="shared" ref="AL305:AQ305" si="240">SUM(AL306:AL325)</f>
        <v>0</v>
      </c>
      <c r="AM305" s="1917">
        <f t="shared" si="240"/>
        <v>0</v>
      </c>
      <c r="AN305" s="1917">
        <f t="shared" si="240"/>
        <v>0</v>
      </c>
      <c r="AO305" s="1917">
        <f t="shared" si="240"/>
        <v>0</v>
      </c>
      <c r="AP305" s="1917">
        <f t="shared" si="240"/>
        <v>0</v>
      </c>
      <c r="AQ305" s="1917">
        <f t="shared" si="240"/>
        <v>0</v>
      </c>
      <c r="AR305" s="1917">
        <f t="shared" si="215"/>
        <v>0</v>
      </c>
      <c r="AS305" s="3376">
        <f t="shared" ref="AS305:AX305" si="241">SUM(AS306:AS325)</f>
        <v>12</v>
      </c>
      <c r="AT305" s="1925">
        <f t="shared" si="241"/>
        <v>0</v>
      </c>
      <c r="AU305" s="1925">
        <f t="shared" si="241"/>
        <v>480000</v>
      </c>
      <c r="AV305" s="1925">
        <f t="shared" si="241"/>
        <v>0</v>
      </c>
      <c r="AW305" s="1925">
        <f>SUM(AW306:AW325)</f>
        <v>0</v>
      </c>
      <c r="AX305" s="1925">
        <f t="shared" si="241"/>
        <v>0</v>
      </c>
      <c r="AY305" s="1925">
        <f t="shared" si="216"/>
        <v>480000</v>
      </c>
      <c r="AZ305" s="3317">
        <f t="shared" si="217"/>
        <v>0</v>
      </c>
      <c r="BA305" s="3318"/>
      <c r="BB305" s="1925">
        <v>3</v>
      </c>
      <c r="BC305" s="1925">
        <v>35579.5</v>
      </c>
      <c r="BD305" s="1925">
        <v>0</v>
      </c>
      <c r="BE305" s="1925">
        <v>3054.9993333333332</v>
      </c>
      <c r="BF305" s="1925">
        <v>73318.399999999994</v>
      </c>
      <c r="BG305" s="1925">
        <f t="shared" si="218"/>
        <v>111952.89933333333</v>
      </c>
      <c r="BH305" s="923">
        <f>SUM(BH306:BH325)</f>
        <v>0</v>
      </c>
      <c r="BI305" s="923">
        <f>SUM(BI306:BI325)</f>
        <v>0</v>
      </c>
      <c r="BJ305" s="923">
        <f>SUM(BJ306:BJ325)</f>
        <v>0</v>
      </c>
      <c r="BK305" s="923">
        <f>SUM(BK306:BK325)</f>
        <v>0</v>
      </c>
      <c r="BL305" s="923">
        <f t="shared" ref="BL305:BR305" si="242">SUM(BL306:BL325)</f>
        <v>0</v>
      </c>
      <c r="BM305" s="923">
        <f t="shared" si="219"/>
        <v>0</v>
      </c>
      <c r="BN305" s="908">
        <f t="shared" si="242"/>
        <v>3</v>
      </c>
      <c r="BO305" s="908">
        <f t="shared" si="242"/>
        <v>35579.5</v>
      </c>
      <c r="BP305" s="908">
        <f t="shared" si="242"/>
        <v>0</v>
      </c>
      <c r="BQ305" s="908">
        <f>SUM(BQ306:BQ325)</f>
        <v>3054.9993333333332</v>
      </c>
      <c r="BR305" s="908">
        <f t="shared" si="242"/>
        <v>73318.399999999994</v>
      </c>
      <c r="BS305" s="908">
        <f t="shared" si="220"/>
        <v>111952.89933333333</v>
      </c>
      <c r="BT305" s="923"/>
      <c r="BU305" s="923"/>
      <c r="CD305" s="3319">
        <v>10.1</v>
      </c>
      <c r="CE305" s="3319">
        <v>0</v>
      </c>
      <c r="CF305" s="3319">
        <v>29847.200000000001</v>
      </c>
      <c r="CG305" s="3319">
        <v>0</v>
      </c>
      <c r="CH305" s="3319">
        <v>80904.899999999994</v>
      </c>
      <c r="CI305" s="3319">
        <v>1878.7</v>
      </c>
      <c r="CJ305" s="3319">
        <v>0</v>
      </c>
      <c r="CK305" s="3320"/>
      <c r="CL305" s="3321">
        <f t="shared" si="222"/>
        <v>7.1</v>
      </c>
      <c r="CM305" s="3321">
        <f t="shared" si="223"/>
        <v>0</v>
      </c>
      <c r="CN305" s="3321">
        <f t="shared" si="224"/>
        <v>-5152.7999999999993</v>
      </c>
      <c r="CO305" s="3321">
        <f t="shared" si="221"/>
        <v>0</v>
      </c>
      <c r="CP305" s="3321">
        <f t="shared" si="221"/>
        <v>80904.899999999994</v>
      </c>
      <c r="CQ305" s="3321">
        <f t="shared" si="221"/>
        <v>1878.7</v>
      </c>
      <c r="CR305" s="3321">
        <f t="shared" si="221"/>
        <v>0</v>
      </c>
      <c r="CS305" s="3321"/>
      <c r="CT305" s="885">
        <v>3</v>
      </c>
      <c r="CU305" s="885">
        <v>0</v>
      </c>
      <c r="CV305" s="885">
        <v>35000</v>
      </c>
      <c r="CW305" s="885">
        <v>0</v>
      </c>
      <c r="CX305" s="885">
        <v>0</v>
      </c>
      <c r="CY305" s="885">
        <v>0</v>
      </c>
      <c r="DB305" s="3321">
        <f t="shared" si="237"/>
        <v>-9</v>
      </c>
      <c r="DC305" s="3321">
        <f t="shared" si="237"/>
        <v>0</v>
      </c>
      <c r="DD305" s="3321">
        <f t="shared" si="237"/>
        <v>-445000</v>
      </c>
      <c r="DE305" s="3321">
        <f t="shared" si="237"/>
        <v>0</v>
      </c>
      <c r="DF305" s="3321">
        <f t="shared" si="237"/>
        <v>0</v>
      </c>
      <c r="DG305" s="3321">
        <f t="shared" si="237"/>
        <v>0</v>
      </c>
      <c r="DH305" s="3321"/>
      <c r="DI305" s="885">
        <v>12</v>
      </c>
      <c r="DJ305" s="885">
        <v>0</v>
      </c>
      <c r="DK305" s="885">
        <v>480000</v>
      </c>
      <c r="DL305" s="885">
        <v>0</v>
      </c>
      <c r="DM305" s="885">
        <v>0</v>
      </c>
      <c r="DP305" s="3321">
        <f t="shared" si="236"/>
        <v>9</v>
      </c>
      <c r="DQ305" s="3321">
        <f t="shared" si="236"/>
        <v>-35579.5</v>
      </c>
      <c r="DR305" s="3321">
        <f t="shared" si="236"/>
        <v>480000</v>
      </c>
      <c r="DS305" s="3321">
        <f t="shared" si="236"/>
        <v>-3054.9993333333332</v>
      </c>
      <c r="DT305" s="3321">
        <f t="shared" si="236"/>
        <v>-73318.399999999994</v>
      </c>
    </row>
    <row r="306" spans="1:124" ht="19.5" customHeight="1">
      <c r="A306" s="912">
        <v>14</v>
      </c>
      <c r="B306" s="1591" t="s">
        <v>578</v>
      </c>
      <c r="C306" s="1406" t="s">
        <v>371</v>
      </c>
      <c r="D306" s="3379"/>
      <c r="E306" s="1422">
        <v>3</v>
      </c>
      <c r="F306" s="1422">
        <v>0</v>
      </c>
      <c r="G306" s="1422">
        <v>35000</v>
      </c>
      <c r="H306" s="1422">
        <v>0</v>
      </c>
      <c r="I306" s="1422">
        <v>0</v>
      </c>
      <c r="J306" s="1422">
        <v>0</v>
      </c>
      <c r="K306" s="1422">
        <v>0</v>
      </c>
      <c r="L306" s="1422">
        <f t="shared" si="210"/>
        <v>35000</v>
      </c>
      <c r="M306" s="1944"/>
      <c r="N306" s="1640"/>
      <c r="O306" s="1640"/>
      <c r="P306" s="1640"/>
      <c r="Q306" s="1440"/>
      <c r="R306" s="1440">
        <f>S306/24</f>
        <v>0</v>
      </c>
      <c r="S306" s="1440"/>
      <c r="T306" s="1640">
        <f t="shared" si="211"/>
        <v>0</v>
      </c>
      <c r="U306" s="1951">
        <f>E306+M306</f>
        <v>3</v>
      </c>
      <c r="V306" s="930">
        <f t="shared" ref="V306:AA325" si="243">F306+N306</f>
        <v>0</v>
      </c>
      <c r="W306" s="930">
        <f>G306+O306</f>
        <v>35000</v>
      </c>
      <c r="X306" s="930">
        <f>H306+P306</f>
        <v>0</v>
      </c>
      <c r="Y306" s="930">
        <f>I306+Q306</f>
        <v>0</v>
      </c>
      <c r="Z306" s="930">
        <f>J306+R306</f>
        <v>0</v>
      </c>
      <c r="AA306" s="930">
        <f>K306+S306</f>
        <v>0</v>
      </c>
      <c r="AB306" s="1728">
        <f t="shared" si="213"/>
        <v>35000</v>
      </c>
      <c r="AC306" s="1341"/>
      <c r="AD306" s="3357"/>
      <c r="AE306" s="1728">
        <v>12</v>
      </c>
      <c r="AF306" s="1728">
        <v>0</v>
      </c>
      <c r="AG306" s="1728">
        <v>480000</v>
      </c>
      <c r="AH306" s="1728">
        <v>0</v>
      </c>
      <c r="AI306" s="1728">
        <v>0</v>
      </c>
      <c r="AJ306" s="3381">
        <v>0</v>
      </c>
      <c r="AK306" s="1728">
        <f t="shared" si="214"/>
        <v>480000</v>
      </c>
      <c r="AL306" s="1002"/>
      <c r="AM306" s="1389"/>
      <c r="AN306" s="1002"/>
      <c r="AO306" s="1002"/>
      <c r="AP306" s="1002">
        <f>AQ306/24</f>
        <v>0</v>
      </c>
      <c r="AQ306" s="1389"/>
      <c r="AR306" s="1389">
        <f t="shared" si="215"/>
        <v>0</v>
      </c>
      <c r="AS306" s="3359">
        <f t="shared" ref="AS306:AV325" si="244">AE306+AL306</f>
        <v>12</v>
      </c>
      <c r="AT306" s="1728">
        <f t="shared" si="244"/>
        <v>0</v>
      </c>
      <c r="AU306" s="1722">
        <f>AG306+AN306</f>
        <v>480000</v>
      </c>
      <c r="AV306" s="1722">
        <f>AH306+AO306</f>
        <v>0</v>
      </c>
      <c r="AW306" s="3431">
        <f t="shared" ref="AW306:AX325" si="245">AI306+AP306</f>
        <v>0</v>
      </c>
      <c r="AX306" s="1728">
        <f t="shared" si="245"/>
        <v>0</v>
      </c>
      <c r="AY306" s="1725">
        <f t="shared" si="216"/>
        <v>480000</v>
      </c>
      <c r="AZ306" s="3112">
        <f t="shared" si="217"/>
        <v>0</v>
      </c>
      <c r="BA306" s="3338"/>
      <c r="BB306" s="1422">
        <v>3</v>
      </c>
      <c r="BC306" s="1422">
        <v>35579.5</v>
      </c>
      <c r="BD306" s="1422">
        <v>0</v>
      </c>
      <c r="BE306" s="1422">
        <v>3054.9993333333332</v>
      </c>
      <c r="BF306" s="1422">
        <v>73318.399999999994</v>
      </c>
      <c r="BG306" s="1422">
        <f t="shared" si="218"/>
        <v>111952.89933333333</v>
      </c>
      <c r="BH306" s="930"/>
      <c r="BI306" s="930"/>
      <c r="BJ306" s="930"/>
      <c r="BK306" s="930">
        <f>BL306/24</f>
        <v>0</v>
      </c>
      <c r="BL306" s="1546"/>
      <c r="BM306" s="1397">
        <f t="shared" si="219"/>
        <v>0</v>
      </c>
      <c r="BN306" s="1422">
        <f t="shared" ref="BN306:BQ325" si="246">BB306+BH306</f>
        <v>3</v>
      </c>
      <c r="BO306" s="1422">
        <f t="shared" si="246"/>
        <v>35579.5</v>
      </c>
      <c r="BP306" s="1422">
        <f t="shared" si="246"/>
        <v>0</v>
      </c>
      <c r="BQ306" s="1422">
        <f>BE306+BK306</f>
        <v>3054.9993333333332</v>
      </c>
      <c r="BR306" s="1422">
        <f t="shared" ref="BR306:BR325" si="247">BF306+BL306</f>
        <v>73318.399999999994</v>
      </c>
      <c r="BS306" s="1422">
        <f t="shared" si="220"/>
        <v>111952.89933333333</v>
      </c>
      <c r="BT306" s="930" t="s">
        <v>90</v>
      </c>
      <c r="BU306" s="930" t="s">
        <v>90</v>
      </c>
      <c r="CD306" s="3319">
        <v>3</v>
      </c>
      <c r="CE306" s="3319">
        <v>0</v>
      </c>
      <c r="CF306" s="3319">
        <v>29847.200000000001</v>
      </c>
      <c r="CG306" s="3319">
        <v>0</v>
      </c>
      <c r="CH306" s="3319">
        <v>0</v>
      </c>
      <c r="CI306" s="3319">
        <v>0</v>
      </c>
      <c r="CJ306" s="3319">
        <v>0</v>
      </c>
      <c r="CK306" s="3320"/>
      <c r="CL306" s="3321">
        <f t="shared" ref="CL306:CL337" si="248">CD306-U306</f>
        <v>0</v>
      </c>
      <c r="CM306" s="3321">
        <f t="shared" ref="CM306:CM337" si="249">CE306-V306</f>
        <v>0</v>
      </c>
      <c r="CN306" s="3321">
        <f t="shared" ref="CN306:CN337" si="250">CF306-W306</f>
        <v>-5152.7999999999993</v>
      </c>
      <c r="CO306" s="3321">
        <f t="shared" si="221"/>
        <v>0</v>
      </c>
      <c r="CP306" s="3321">
        <f t="shared" si="221"/>
        <v>0</v>
      </c>
      <c r="CQ306" s="3321">
        <f t="shared" si="221"/>
        <v>0</v>
      </c>
      <c r="CR306" s="3321">
        <f t="shared" si="221"/>
        <v>0</v>
      </c>
      <c r="CS306" s="3321"/>
      <c r="CT306" s="885">
        <v>3</v>
      </c>
      <c r="CU306" s="885">
        <v>0</v>
      </c>
      <c r="CV306" s="885">
        <v>35000</v>
      </c>
      <c r="CW306" s="885">
        <v>0</v>
      </c>
      <c r="CX306" s="885">
        <v>0</v>
      </c>
      <c r="CY306" s="885">
        <v>0</v>
      </c>
      <c r="DB306" s="3321">
        <f t="shared" si="237"/>
        <v>-9</v>
      </c>
      <c r="DC306" s="3321">
        <f t="shared" si="237"/>
        <v>0</v>
      </c>
      <c r="DD306" s="3321">
        <f t="shared" si="237"/>
        <v>-445000</v>
      </c>
      <c r="DE306" s="3321">
        <f t="shared" si="237"/>
        <v>0</v>
      </c>
      <c r="DF306" s="3432">
        <f t="shared" si="237"/>
        <v>0</v>
      </c>
      <c r="DG306" s="3321">
        <f t="shared" si="237"/>
        <v>0</v>
      </c>
      <c r="DH306" s="3321"/>
      <c r="DI306" s="885">
        <v>12</v>
      </c>
      <c r="DJ306" s="885">
        <v>0</v>
      </c>
      <c r="DK306" s="885">
        <v>480000</v>
      </c>
      <c r="DL306" s="885">
        <v>0</v>
      </c>
      <c r="DM306" s="885">
        <v>0</v>
      </c>
      <c r="DP306" s="3321">
        <f t="shared" si="236"/>
        <v>9</v>
      </c>
      <c r="DQ306" s="3321">
        <f t="shared" si="236"/>
        <v>-35579.5</v>
      </c>
      <c r="DR306" s="3321">
        <f t="shared" si="236"/>
        <v>480000</v>
      </c>
      <c r="DS306" s="3321">
        <f t="shared" si="236"/>
        <v>-3054.9993333333332</v>
      </c>
      <c r="DT306" s="3321">
        <f t="shared" si="236"/>
        <v>-73318.399999999994</v>
      </c>
    </row>
    <row r="307" spans="1:124" ht="24" hidden="1">
      <c r="A307" s="1170"/>
      <c r="B307" s="1581" t="s">
        <v>579</v>
      </c>
      <c r="C307" s="1860" t="s">
        <v>338</v>
      </c>
      <c r="D307" s="3385"/>
      <c r="E307" s="1432">
        <v>0</v>
      </c>
      <c r="F307" s="1432">
        <v>0</v>
      </c>
      <c r="G307" s="1432">
        <v>0</v>
      </c>
      <c r="H307" s="1432">
        <v>0</v>
      </c>
      <c r="I307" s="1432">
        <v>0</v>
      </c>
      <c r="J307" s="1432">
        <v>0</v>
      </c>
      <c r="K307" s="1432">
        <v>0</v>
      </c>
      <c r="L307" s="1432">
        <f t="shared" si="210"/>
        <v>0</v>
      </c>
      <c r="M307" s="1621"/>
      <c r="N307" s="1440"/>
      <c r="O307" s="1440"/>
      <c r="P307" s="1440"/>
      <c r="Q307" s="1440"/>
      <c r="R307" s="1440">
        <f>S307/24</f>
        <v>0</v>
      </c>
      <c r="S307" s="1440"/>
      <c r="T307" s="1440">
        <f t="shared" si="211"/>
        <v>0</v>
      </c>
      <c r="U307" s="1951">
        <f t="shared" ref="U307:U325" si="251">E307+M307</f>
        <v>0</v>
      </c>
      <c r="V307" s="891">
        <f t="shared" si="243"/>
        <v>0</v>
      </c>
      <c r="W307" s="891">
        <f t="shared" si="243"/>
        <v>0</v>
      </c>
      <c r="X307" s="891">
        <f t="shared" si="243"/>
        <v>0</v>
      </c>
      <c r="Y307" s="891">
        <f t="shared" si="243"/>
        <v>0</v>
      </c>
      <c r="Z307" s="891">
        <f t="shared" si="243"/>
        <v>0</v>
      </c>
      <c r="AA307" s="891">
        <f t="shared" si="243"/>
        <v>0</v>
      </c>
      <c r="AB307" s="1725">
        <f t="shared" si="213"/>
        <v>0</v>
      </c>
      <c r="AC307" s="1341"/>
      <c r="AD307" s="1717"/>
      <c r="AE307" s="1725">
        <v>0</v>
      </c>
      <c r="AF307" s="1725">
        <v>0</v>
      </c>
      <c r="AG307" s="1725">
        <v>0</v>
      </c>
      <c r="AH307" s="1725">
        <v>0</v>
      </c>
      <c r="AI307" s="1725">
        <v>0</v>
      </c>
      <c r="AJ307" s="1725">
        <v>0</v>
      </c>
      <c r="AK307" s="1725">
        <f t="shared" si="214"/>
        <v>0</v>
      </c>
      <c r="AL307" s="999"/>
      <c r="AM307" s="1394"/>
      <c r="AN307" s="999"/>
      <c r="AO307" s="999"/>
      <c r="AP307" s="999">
        <f>AQ307/24</f>
        <v>0</v>
      </c>
      <c r="AQ307" s="1394"/>
      <c r="AR307" s="1394">
        <f t="shared" si="215"/>
        <v>0</v>
      </c>
      <c r="AS307" s="3393">
        <f t="shared" si="244"/>
        <v>0</v>
      </c>
      <c r="AT307" s="1725">
        <f t="shared" si="244"/>
        <v>0</v>
      </c>
      <c r="AU307" s="1725">
        <f t="shared" si="244"/>
        <v>0</v>
      </c>
      <c r="AV307" s="1725">
        <f t="shared" si="244"/>
        <v>0</v>
      </c>
      <c r="AW307" s="1725">
        <f t="shared" si="245"/>
        <v>0</v>
      </c>
      <c r="AX307" s="1725">
        <f t="shared" si="245"/>
        <v>0</v>
      </c>
      <c r="AY307" s="1725">
        <f t="shared" si="216"/>
        <v>0</v>
      </c>
      <c r="AZ307" s="3088">
        <f t="shared" si="217"/>
        <v>0</v>
      </c>
      <c r="BA307" s="1468"/>
      <c r="BB307" s="1432">
        <v>0</v>
      </c>
      <c r="BC307" s="1432">
        <v>0</v>
      </c>
      <c r="BD307" s="1432">
        <v>0</v>
      </c>
      <c r="BE307" s="1432">
        <v>0</v>
      </c>
      <c r="BF307" s="1432">
        <v>0</v>
      </c>
      <c r="BG307" s="1432">
        <f t="shared" si="218"/>
        <v>0</v>
      </c>
      <c r="BH307" s="891"/>
      <c r="BI307" s="891"/>
      <c r="BJ307" s="891"/>
      <c r="BK307" s="891">
        <f>BL307/24</f>
        <v>0</v>
      </c>
      <c r="BL307" s="1397"/>
      <c r="BM307" s="1397">
        <f t="shared" si="219"/>
        <v>0</v>
      </c>
      <c r="BN307" s="1432">
        <f t="shared" si="246"/>
        <v>0</v>
      </c>
      <c r="BO307" s="1432">
        <f t="shared" si="246"/>
        <v>0</v>
      </c>
      <c r="BP307" s="1432">
        <f t="shared" si="246"/>
        <v>0</v>
      </c>
      <c r="BQ307" s="1432">
        <f t="shared" si="246"/>
        <v>0</v>
      </c>
      <c r="BR307" s="1432">
        <f t="shared" si="247"/>
        <v>0</v>
      </c>
      <c r="BS307" s="1432">
        <f t="shared" si="220"/>
        <v>0</v>
      </c>
      <c r="BT307" s="891" t="s">
        <v>1584</v>
      </c>
      <c r="BU307" s="891" t="s">
        <v>1585</v>
      </c>
      <c r="CD307" s="3319">
        <v>5.0999999999999996</v>
      </c>
      <c r="CE307" s="3319">
        <v>0</v>
      </c>
      <c r="CF307" s="3319">
        <v>0</v>
      </c>
      <c r="CG307" s="3319">
        <v>0</v>
      </c>
      <c r="CH307" s="3319">
        <v>56400</v>
      </c>
      <c r="CI307" s="3319">
        <v>1053.7</v>
      </c>
      <c r="CJ307" s="3319">
        <v>0</v>
      </c>
      <c r="CK307" s="3320"/>
      <c r="CL307" s="3321">
        <f t="shared" si="248"/>
        <v>5.0999999999999996</v>
      </c>
      <c r="CM307" s="3321">
        <f t="shared" si="249"/>
        <v>0</v>
      </c>
      <c r="CN307" s="3321">
        <f t="shared" si="250"/>
        <v>0</v>
      </c>
      <c r="CO307" s="3321">
        <f t="shared" si="221"/>
        <v>0</v>
      </c>
      <c r="CP307" s="3321">
        <f t="shared" si="221"/>
        <v>56400</v>
      </c>
      <c r="CQ307" s="3321">
        <f t="shared" si="221"/>
        <v>1053.7</v>
      </c>
      <c r="CR307" s="3321">
        <f t="shared" si="221"/>
        <v>0</v>
      </c>
      <c r="CS307" s="3321"/>
      <c r="CT307" s="885">
        <v>0</v>
      </c>
      <c r="CU307" s="885">
        <v>0</v>
      </c>
      <c r="CV307" s="885">
        <v>0</v>
      </c>
      <c r="CW307" s="885">
        <v>0</v>
      </c>
      <c r="CX307" s="885">
        <v>0</v>
      </c>
      <c r="CY307" s="885">
        <v>0</v>
      </c>
      <c r="DB307" s="3321">
        <f t="shared" si="237"/>
        <v>0</v>
      </c>
      <c r="DC307" s="3321">
        <f t="shared" si="237"/>
        <v>0</v>
      </c>
      <c r="DD307" s="3321">
        <f t="shared" si="237"/>
        <v>0</v>
      </c>
      <c r="DE307" s="3321">
        <f t="shared" si="237"/>
        <v>0</v>
      </c>
      <c r="DF307" s="3321">
        <f t="shared" si="237"/>
        <v>0</v>
      </c>
      <c r="DG307" s="3321">
        <f t="shared" si="237"/>
        <v>0</v>
      </c>
      <c r="DH307" s="3321"/>
      <c r="DI307" s="885">
        <v>0</v>
      </c>
      <c r="DJ307" s="885">
        <v>0</v>
      </c>
      <c r="DK307" s="885">
        <v>0</v>
      </c>
      <c r="DL307" s="885">
        <v>0</v>
      </c>
      <c r="DM307" s="885">
        <v>0</v>
      </c>
      <c r="DP307" s="3321">
        <f t="shared" si="236"/>
        <v>0</v>
      </c>
      <c r="DQ307" s="3321">
        <f t="shared" si="236"/>
        <v>0</v>
      </c>
      <c r="DR307" s="3321">
        <f t="shared" si="236"/>
        <v>0</v>
      </c>
      <c r="DS307" s="3321">
        <f t="shared" si="236"/>
        <v>0</v>
      </c>
      <c r="DT307" s="3321">
        <f t="shared" si="236"/>
        <v>0</v>
      </c>
    </row>
    <row r="308" spans="1:124" ht="24" hidden="1">
      <c r="A308" s="911"/>
      <c r="B308" s="1581" t="s">
        <v>871</v>
      </c>
      <c r="C308" s="1860" t="s">
        <v>1586</v>
      </c>
      <c r="D308" s="3385"/>
      <c r="E308" s="1432">
        <v>0</v>
      </c>
      <c r="F308" s="1432">
        <v>0</v>
      </c>
      <c r="G308" s="1432">
        <v>0</v>
      </c>
      <c r="H308" s="1432">
        <v>0</v>
      </c>
      <c r="I308" s="1432">
        <v>0</v>
      </c>
      <c r="J308" s="1432">
        <v>0</v>
      </c>
      <c r="K308" s="1432">
        <v>0</v>
      </c>
      <c r="L308" s="1432">
        <f t="shared" si="210"/>
        <v>0</v>
      </c>
      <c r="M308" s="1440"/>
      <c r="N308" s="1440"/>
      <c r="O308" s="1440"/>
      <c r="P308" s="1440"/>
      <c r="Q308" s="1440"/>
      <c r="R308" s="1440"/>
      <c r="S308" s="1996"/>
      <c r="T308" s="1440">
        <f t="shared" si="211"/>
        <v>0</v>
      </c>
      <c r="U308" s="2921">
        <f t="shared" si="251"/>
        <v>0</v>
      </c>
      <c r="V308" s="891">
        <f t="shared" si="243"/>
        <v>0</v>
      </c>
      <c r="W308" s="891">
        <f t="shared" si="243"/>
        <v>0</v>
      </c>
      <c r="X308" s="891">
        <f t="shared" si="243"/>
        <v>0</v>
      </c>
      <c r="Y308" s="891">
        <f t="shared" si="243"/>
        <v>0</v>
      </c>
      <c r="Z308" s="891">
        <f t="shared" si="243"/>
        <v>0</v>
      </c>
      <c r="AA308" s="891">
        <f t="shared" si="243"/>
        <v>0</v>
      </c>
      <c r="AB308" s="1725">
        <f t="shared" si="213"/>
        <v>0</v>
      </c>
      <c r="AC308" s="1341"/>
      <c r="AD308" s="1717"/>
      <c r="AE308" s="1725">
        <v>0</v>
      </c>
      <c r="AF308" s="1725">
        <v>0</v>
      </c>
      <c r="AG308" s="1725">
        <v>0</v>
      </c>
      <c r="AH308" s="1725">
        <v>0</v>
      </c>
      <c r="AI308" s="1725">
        <v>0</v>
      </c>
      <c r="AJ308" s="1725">
        <v>0</v>
      </c>
      <c r="AK308" s="1725">
        <f t="shared" si="214"/>
        <v>0</v>
      </c>
      <c r="AL308" s="999"/>
      <c r="AM308" s="999"/>
      <c r="AN308" s="999"/>
      <c r="AO308" s="999"/>
      <c r="AP308" s="999"/>
      <c r="AQ308" s="1394"/>
      <c r="AR308" s="1394">
        <f t="shared" si="215"/>
        <v>0</v>
      </c>
      <c r="AS308" s="3393">
        <f t="shared" si="244"/>
        <v>0</v>
      </c>
      <c r="AT308" s="1725">
        <f t="shared" si="244"/>
        <v>0</v>
      </c>
      <c r="AU308" s="1725">
        <f t="shared" si="244"/>
        <v>0</v>
      </c>
      <c r="AV308" s="1725">
        <f t="shared" si="244"/>
        <v>0</v>
      </c>
      <c r="AW308" s="1725">
        <f t="shared" si="245"/>
        <v>0</v>
      </c>
      <c r="AX308" s="1725">
        <f t="shared" si="245"/>
        <v>0</v>
      </c>
      <c r="AY308" s="1725">
        <f t="shared" si="216"/>
        <v>0</v>
      </c>
      <c r="AZ308" s="3088">
        <f t="shared" si="217"/>
        <v>0</v>
      </c>
      <c r="BA308" s="3325"/>
      <c r="BB308" s="1432">
        <v>0</v>
      </c>
      <c r="BC308" s="1432">
        <v>0</v>
      </c>
      <c r="BD308" s="1432">
        <v>0</v>
      </c>
      <c r="BE308" s="1432">
        <v>0</v>
      </c>
      <c r="BF308" s="1432">
        <v>0</v>
      </c>
      <c r="BG308" s="1432">
        <f t="shared" si="218"/>
        <v>0</v>
      </c>
      <c r="BH308" s="891"/>
      <c r="BI308" s="891"/>
      <c r="BJ308" s="891"/>
      <c r="BK308" s="891"/>
      <c r="BL308" s="1397"/>
      <c r="BM308" s="1397">
        <f t="shared" si="219"/>
        <v>0</v>
      </c>
      <c r="BN308" s="1432">
        <f t="shared" si="246"/>
        <v>0</v>
      </c>
      <c r="BO308" s="1432">
        <f t="shared" si="246"/>
        <v>0</v>
      </c>
      <c r="BP308" s="1432">
        <f t="shared" si="246"/>
        <v>0</v>
      </c>
      <c r="BQ308" s="1432">
        <f t="shared" si="246"/>
        <v>0</v>
      </c>
      <c r="BR308" s="1432">
        <f t="shared" si="247"/>
        <v>0</v>
      </c>
      <c r="BS308" s="1432">
        <f t="shared" si="220"/>
        <v>0</v>
      </c>
      <c r="BT308" s="891" t="s">
        <v>1587</v>
      </c>
      <c r="BU308" s="891" t="s">
        <v>1585</v>
      </c>
      <c r="CD308" s="3319">
        <v>0</v>
      </c>
      <c r="CE308" s="3319">
        <v>0</v>
      </c>
      <c r="CF308" s="3319">
        <v>0</v>
      </c>
      <c r="CG308" s="3319">
        <v>0</v>
      </c>
      <c r="CH308" s="3319">
        <v>0</v>
      </c>
      <c r="CI308" s="3319">
        <v>0</v>
      </c>
      <c r="CJ308" s="3319">
        <v>0</v>
      </c>
      <c r="CK308" s="3320"/>
      <c r="CL308" s="3321">
        <f t="shared" si="248"/>
        <v>0</v>
      </c>
      <c r="CM308" s="3321">
        <f t="shared" si="249"/>
        <v>0</v>
      </c>
      <c r="CN308" s="3321">
        <f t="shared" si="250"/>
        <v>0</v>
      </c>
      <c r="CO308" s="3321">
        <f t="shared" si="221"/>
        <v>0</v>
      </c>
      <c r="CP308" s="3321">
        <f t="shared" si="221"/>
        <v>0</v>
      </c>
      <c r="CQ308" s="3321">
        <f t="shared" si="221"/>
        <v>0</v>
      </c>
      <c r="CR308" s="3321">
        <f t="shared" si="221"/>
        <v>0</v>
      </c>
      <c r="CS308" s="3321"/>
      <c r="CT308" s="885">
        <v>0</v>
      </c>
      <c r="CU308" s="885">
        <v>0</v>
      </c>
      <c r="CV308" s="885">
        <v>0</v>
      </c>
      <c r="CW308" s="885">
        <v>0</v>
      </c>
      <c r="CX308" s="885">
        <v>0</v>
      </c>
      <c r="CY308" s="885">
        <v>0</v>
      </c>
      <c r="DB308" s="3321">
        <f t="shared" si="237"/>
        <v>0</v>
      </c>
      <c r="DC308" s="3321">
        <f t="shared" si="237"/>
        <v>0</v>
      </c>
      <c r="DD308" s="3321">
        <f t="shared" si="237"/>
        <v>0</v>
      </c>
      <c r="DE308" s="3321">
        <f t="shared" si="237"/>
        <v>0</v>
      </c>
      <c r="DF308" s="3321">
        <f t="shared" si="237"/>
        <v>0</v>
      </c>
      <c r="DG308" s="3321">
        <f t="shared" si="237"/>
        <v>0</v>
      </c>
      <c r="DH308" s="3321"/>
      <c r="DI308" s="885">
        <v>0</v>
      </c>
      <c r="DJ308" s="885">
        <v>0</v>
      </c>
      <c r="DK308" s="885">
        <v>0</v>
      </c>
      <c r="DL308" s="885">
        <v>0</v>
      </c>
      <c r="DM308" s="885">
        <v>0</v>
      </c>
      <c r="DP308" s="3321">
        <f t="shared" si="236"/>
        <v>0</v>
      </c>
      <c r="DQ308" s="3321">
        <f t="shared" si="236"/>
        <v>0</v>
      </c>
      <c r="DR308" s="3321">
        <f t="shared" si="236"/>
        <v>0</v>
      </c>
      <c r="DS308" s="3321">
        <f t="shared" si="236"/>
        <v>0</v>
      </c>
      <c r="DT308" s="3321">
        <f t="shared" si="236"/>
        <v>0</v>
      </c>
    </row>
    <row r="309" spans="1:124" ht="21.75" hidden="1" customHeight="1">
      <c r="A309" s="1170"/>
      <c r="B309" s="1581"/>
      <c r="C309" s="1860" t="s">
        <v>371</v>
      </c>
      <c r="D309" s="3385"/>
      <c r="E309" s="1432">
        <v>0</v>
      </c>
      <c r="F309" s="1432">
        <v>0</v>
      </c>
      <c r="G309" s="1432">
        <v>0</v>
      </c>
      <c r="H309" s="1432">
        <v>0</v>
      </c>
      <c r="I309" s="1432">
        <v>0</v>
      </c>
      <c r="J309" s="1432">
        <v>0</v>
      </c>
      <c r="K309" s="1432">
        <v>0</v>
      </c>
      <c r="L309" s="1432">
        <f t="shared" si="210"/>
        <v>0</v>
      </c>
      <c r="M309" s="1440"/>
      <c r="N309" s="1440"/>
      <c r="O309" s="1440"/>
      <c r="P309" s="1440"/>
      <c r="Q309" s="1440"/>
      <c r="R309" s="1440">
        <f>S309/24</f>
        <v>0</v>
      </c>
      <c r="S309" s="1440"/>
      <c r="T309" s="1440">
        <f t="shared" si="211"/>
        <v>0</v>
      </c>
      <c r="U309" s="1951">
        <f t="shared" si="251"/>
        <v>0</v>
      </c>
      <c r="V309" s="891">
        <f t="shared" si="243"/>
        <v>0</v>
      </c>
      <c r="W309" s="891">
        <f t="shared" si="243"/>
        <v>0</v>
      </c>
      <c r="X309" s="891">
        <f t="shared" si="243"/>
        <v>0</v>
      </c>
      <c r="Y309" s="891">
        <f t="shared" si="243"/>
        <v>0</v>
      </c>
      <c r="Z309" s="891">
        <f t="shared" si="243"/>
        <v>0</v>
      </c>
      <c r="AA309" s="891">
        <f t="shared" si="243"/>
        <v>0</v>
      </c>
      <c r="AB309" s="1725">
        <f t="shared" si="213"/>
        <v>0</v>
      </c>
      <c r="AC309" s="1341"/>
      <c r="AD309" s="1717"/>
      <c r="AE309" s="1725">
        <v>0</v>
      </c>
      <c r="AF309" s="1725">
        <v>0</v>
      </c>
      <c r="AG309" s="1725">
        <v>0</v>
      </c>
      <c r="AH309" s="1725">
        <v>0</v>
      </c>
      <c r="AI309" s="1725">
        <v>0</v>
      </c>
      <c r="AJ309" s="1725">
        <v>0</v>
      </c>
      <c r="AK309" s="1725">
        <f t="shared" si="214"/>
        <v>0</v>
      </c>
      <c r="AL309" s="999"/>
      <c r="AM309" s="999"/>
      <c r="AN309" s="999"/>
      <c r="AO309" s="999"/>
      <c r="AP309" s="999">
        <f>AQ309/24</f>
        <v>0</v>
      </c>
      <c r="AQ309" s="1394"/>
      <c r="AR309" s="1394">
        <f t="shared" si="215"/>
        <v>0</v>
      </c>
      <c r="AS309" s="3393">
        <f t="shared" si="244"/>
        <v>0</v>
      </c>
      <c r="AT309" s="1725">
        <f t="shared" si="244"/>
        <v>0</v>
      </c>
      <c r="AU309" s="1725">
        <f t="shared" si="244"/>
        <v>0</v>
      </c>
      <c r="AV309" s="1725">
        <f t="shared" si="244"/>
        <v>0</v>
      </c>
      <c r="AW309" s="1725">
        <f t="shared" si="245"/>
        <v>0</v>
      </c>
      <c r="AX309" s="1725">
        <f t="shared" si="245"/>
        <v>0</v>
      </c>
      <c r="AY309" s="1725">
        <f t="shared" si="216"/>
        <v>0</v>
      </c>
      <c r="AZ309" s="3088">
        <f t="shared" si="217"/>
        <v>0</v>
      </c>
      <c r="BA309" s="3325"/>
      <c r="BB309" s="1432">
        <v>0</v>
      </c>
      <c r="BC309" s="1432">
        <v>0</v>
      </c>
      <c r="BD309" s="1432">
        <v>0</v>
      </c>
      <c r="BE309" s="1432">
        <v>0</v>
      </c>
      <c r="BF309" s="1432">
        <v>0</v>
      </c>
      <c r="BG309" s="1432">
        <f t="shared" si="218"/>
        <v>0</v>
      </c>
      <c r="BH309" s="891"/>
      <c r="BI309" s="891"/>
      <c r="BJ309" s="891"/>
      <c r="BK309" s="891">
        <f>BL309/24</f>
        <v>0</v>
      </c>
      <c r="BL309" s="1397"/>
      <c r="BM309" s="1397">
        <f t="shared" si="219"/>
        <v>0</v>
      </c>
      <c r="BN309" s="1432">
        <f t="shared" si="246"/>
        <v>0</v>
      </c>
      <c r="BO309" s="1432">
        <f t="shared" si="246"/>
        <v>0</v>
      </c>
      <c r="BP309" s="1432">
        <f t="shared" si="246"/>
        <v>0</v>
      </c>
      <c r="BQ309" s="1432">
        <f t="shared" si="246"/>
        <v>0</v>
      </c>
      <c r="BR309" s="1432">
        <f t="shared" si="247"/>
        <v>0</v>
      </c>
      <c r="BS309" s="1432">
        <f t="shared" si="220"/>
        <v>0</v>
      </c>
      <c r="BT309" s="891" t="s">
        <v>1584</v>
      </c>
      <c r="BU309" s="891" t="s">
        <v>1585</v>
      </c>
      <c r="CD309" s="3319">
        <v>2</v>
      </c>
      <c r="CE309" s="3319">
        <v>0</v>
      </c>
      <c r="CF309" s="3319">
        <v>0</v>
      </c>
      <c r="CG309" s="3319">
        <v>0</v>
      </c>
      <c r="CH309" s="3319">
        <v>24504.9</v>
      </c>
      <c r="CI309" s="3319">
        <v>825</v>
      </c>
      <c r="CJ309" s="3319">
        <v>0</v>
      </c>
      <c r="CK309" s="3320"/>
      <c r="CL309" s="3321">
        <f t="shared" si="248"/>
        <v>2</v>
      </c>
      <c r="CM309" s="3321">
        <f t="shared" si="249"/>
        <v>0</v>
      </c>
      <c r="CN309" s="3321">
        <f t="shared" si="250"/>
        <v>0</v>
      </c>
      <c r="CO309" s="3321">
        <f t="shared" si="221"/>
        <v>0</v>
      </c>
      <c r="CP309" s="3321">
        <f t="shared" si="221"/>
        <v>24504.9</v>
      </c>
      <c r="CQ309" s="3321">
        <f t="shared" si="221"/>
        <v>825</v>
      </c>
      <c r="CR309" s="3321">
        <f t="shared" si="221"/>
        <v>0</v>
      </c>
      <c r="CS309" s="3321"/>
      <c r="CT309" s="885">
        <v>0</v>
      </c>
      <c r="CU309" s="885">
        <v>0</v>
      </c>
      <c r="CV309" s="885">
        <v>0</v>
      </c>
      <c r="CW309" s="885">
        <v>0</v>
      </c>
      <c r="CX309" s="885">
        <v>0</v>
      </c>
      <c r="CY309" s="885">
        <v>0</v>
      </c>
      <c r="DB309" s="3321">
        <f t="shared" si="237"/>
        <v>0</v>
      </c>
      <c r="DC309" s="3321">
        <f t="shared" si="237"/>
        <v>0</v>
      </c>
      <c r="DD309" s="3321">
        <f t="shared" si="237"/>
        <v>0</v>
      </c>
      <c r="DE309" s="3321">
        <f t="shared" si="237"/>
        <v>0</v>
      </c>
      <c r="DF309" s="3321">
        <f t="shared" si="237"/>
        <v>0</v>
      </c>
      <c r="DG309" s="3321">
        <f t="shared" si="237"/>
        <v>0</v>
      </c>
      <c r="DH309" s="3321"/>
      <c r="DI309" s="885">
        <v>0</v>
      </c>
      <c r="DJ309" s="885">
        <v>0</v>
      </c>
      <c r="DK309" s="885">
        <v>0</v>
      </c>
      <c r="DL309" s="885">
        <v>0</v>
      </c>
      <c r="DM309" s="885">
        <v>0</v>
      </c>
      <c r="DP309" s="3321">
        <f t="shared" si="236"/>
        <v>0</v>
      </c>
      <c r="DQ309" s="3321">
        <f t="shared" si="236"/>
        <v>0</v>
      </c>
      <c r="DR309" s="3321">
        <f t="shared" si="236"/>
        <v>0</v>
      </c>
      <c r="DS309" s="3321">
        <f t="shared" si="236"/>
        <v>0</v>
      </c>
      <c r="DT309" s="3321">
        <f t="shared" si="236"/>
        <v>0</v>
      </c>
    </row>
    <row r="310" spans="1:124" ht="12.75" hidden="1" customHeight="1">
      <c r="A310" s="1170"/>
      <c r="B310" s="1581"/>
      <c r="C310" s="1860"/>
      <c r="D310" s="3385"/>
      <c r="E310" s="1432">
        <v>0</v>
      </c>
      <c r="F310" s="1432">
        <v>0</v>
      </c>
      <c r="G310" s="1432">
        <v>0</v>
      </c>
      <c r="H310" s="1432">
        <v>0</v>
      </c>
      <c r="I310" s="1432">
        <v>0</v>
      </c>
      <c r="J310" s="1432">
        <v>0</v>
      </c>
      <c r="K310" s="1432">
        <v>0</v>
      </c>
      <c r="L310" s="1432">
        <f t="shared" si="210"/>
        <v>0</v>
      </c>
      <c r="M310" s="1440"/>
      <c r="N310" s="1440"/>
      <c r="O310" s="1996"/>
      <c r="P310" s="1996"/>
      <c r="Q310" s="1996"/>
      <c r="R310" s="1996"/>
      <c r="S310" s="1996"/>
      <c r="T310" s="1996">
        <f t="shared" si="211"/>
        <v>0</v>
      </c>
      <c r="U310" s="1951">
        <f t="shared" si="251"/>
        <v>0</v>
      </c>
      <c r="V310" s="891">
        <f t="shared" si="243"/>
        <v>0</v>
      </c>
      <c r="W310" s="891">
        <f t="shared" si="243"/>
        <v>0</v>
      </c>
      <c r="X310" s="891">
        <f t="shared" si="243"/>
        <v>0</v>
      </c>
      <c r="Y310" s="891">
        <f t="shared" si="243"/>
        <v>0</v>
      </c>
      <c r="Z310" s="891">
        <f t="shared" si="243"/>
        <v>0</v>
      </c>
      <c r="AA310" s="891">
        <f t="shared" si="243"/>
        <v>0</v>
      </c>
      <c r="AB310" s="1725">
        <f t="shared" si="213"/>
        <v>0</v>
      </c>
      <c r="AC310" s="1341"/>
      <c r="AD310" s="1717"/>
      <c r="AE310" s="1725">
        <v>0</v>
      </c>
      <c r="AF310" s="1725">
        <v>0</v>
      </c>
      <c r="AG310" s="1725">
        <v>0</v>
      </c>
      <c r="AH310" s="1725">
        <v>0</v>
      </c>
      <c r="AI310" s="1725">
        <v>0</v>
      </c>
      <c r="AJ310" s="1725">
        <v>0</v>
      </c>
      <c r="AK310" s="1725">
        <f t="shared" si="214"/>
        <v>0</v>
      </c>
      <c r="AL310" s="999"/>
      <c r="AM310" s="999"/>
      <c r="AN310" s="999"/>
      <c r="AO310" s="999"/>
      <c r="AP310" s="999"/>
      <c r="AQ310" s="1394"/>
      <c r="AR310" s="1394">
        <f t="shared" si="215"/>
        <v>0</v>
      </c>
      <c r="AS310" s="3393">
        <f t="shared" si="244"/>
        <v>0</v>
      </c>
      <c r="AT310" s="1725">
        <f t="shared" si="244"/>
        <v>0</v>
      </c>
      <c r="AU310" s="1725">
        <f t="shared" si="244"/>
        <v>0</v>
      </c>
      <c r="AV310" s="1725">
        <f t="shared" si="244"/>
        <v>0</v>
      </c>
      <c r="AW310" s="1725">
        <f t="shared" si="245"/>
        <v>0</v>
      </c>
      <c r="AX310" s="1725">
        <f t="shared" si="245"/>
        <v>0</v>
      </c>
      <c r="AY310" s="1725">
        <f t="shared" si="216"/>
        <v>0</v>
      </c>
      <c r="AZ310" s="3088">
        <f t="shared" si="217"/>
        <v>0</v>
      </c>
      <c r="BA310" s="3325"/>
      <c r="BB310" s="1432">
        <v>0</v>
      </c>
      <c r="BC310" s="1432">
        <v>0</v>
      </c>
      <c r="BD310" s="1432">
        <v>0</v>
      </c>
      <c r="BE310" s="1432">
        <v>0</v>
      </c>
      <c r="BF310" s="1432">
        <v>0</v>
      </c>
      <c r="BG310" s="1432">
        <f t="shared" si="218"/>
        <v>0</v>
      </c>
      <c r="BH310" s="891"/>
      <c r="BI310" s="891"/>
      <c r="BJ310" s="891"/>
      <c r="BK310" s="891"/>
      <c r="BL310" s="1397"/>
      <c r="BM310" s="1397">
        <f t="shared" si="219"/>
        <v>0</v>
      </c>
      <c r="BN310" s="1432">
        <f t="shared" si="246"/>
        <v>0</v>
      </c>
      <c r="BO310" s="1432">
        <f t="shared" si="246"/>
        <v>0</v>
      </c>
      <c r="BP310" s="1432">
        <f t="shared" si="246"/>
        <v>0</v>
      </c>
      <c r="BQ310" s="1432">
        <f t="shared" si="246"/>
        <v>0</v>
      </c>
      <c r="BR310" s="1432">
        <f t="shared" si="247"/>
        <v>0</v>
      </c>
      <c r="BS310" s="1432">
        <f t="shared" si="220"/>
        <v>0</v>
      </c>
      <c r="BT310" s="891"/>
      <c r="BU310" s="891"/>
      <c r="CD310" s="3319">
        <v>0</v>
      </c>
      <c r="CE310" s="3319">
        <v>0</v>
      </c>
      <c r="CF310" s="3319">
        <v>0</v>
      </c>
      <c r="CG310" s="3319">
        <v>0</v>
      </c>
      <c r="CH310" s="3319">
        <v>0</v>
      </c>
      <c r="CI310" s="3319">
        <v>0</v>
      </c>
      <c r="CJ310" s="3319">
        <v>0</v>
      </c>
      <c r="CK310" s="3320"/>
      <c r="CL310" s="3321">
        <f t="shared" si="248"/>
        <v>0</v>
      </c>
      <c r="CM310" s="3321">
        <f t="shared" si="249"/>
        <v>0</v>
      </c>
      <c r="CN310" s="3321">
        <f t="shared" si="250"/>
        <v>0</v>
      </c>
      <c r="CO310" s="3321">
        <f t="shared" si="221"/>
        <v>0</v>
      </c>
      <c r="CP310" s="3321">
        <f t="shared" si="221"/>
        <v>0</v>
      </c>
      <c r="CQ310" s="3321">
        <f t="shared" si="221"/>
        <v>0</v>
      </c>
      <c r="CR310" s="3321">
        <f t="shared" si="221"/>
        <v>0</v>
      </c>
      <c r="CS310" s="3321"/>
      <c r="CT310" s="885">
        <v>0</v>
      </c>
      <c r="CU310" s="885">
        <v>0</v>
      </c>
      <c r="CV310" s="885">
        <v>0</v>
      </c>
      <c r="CW310" s="885">
        <v>0</v>
      </c>
      <c r="CX310" s="885">
        <v>0</v>
      </c>
      <c r="CY310" s="885">
        <v>0</v>
      </c>
      <c r="DB310" s="3321">
        <f t="shared" si="237"/>
        <v>0</v>
      </c>
      <c r="DC310" s="3321">
        <f t="shared" si="237"/>
        <v>0</v>
      </c>
      <c r="DD310" s="3321">
        <f t="shared" si="237"/>
        <v>0</v>
      </c>
      <c r="DE310" s="3321">
        <f t="shared" si="237"/>
        <v>0</v>
      </c>
      <c r="DF310" s="3321">
        <f t="shared" si="237"/>
        <v>0</v>
      </c>
      <c r="DG310" s="3321">
        <f t="shared" si="237"/>
        <v>0</v>
      </c>
      <c r="DH310" s="3321"/>
      <c r="DI310" s="885">
        <v>0</v>
      </c>
      <c r="DJ310" s="885">
        <v>0</v>
      </c>
      <c r="DK310" s="885">
        <v>0</v>
      </c>
      <c r="DL310" s="885">
        <v>0</v>
      </c>
      <c r="DM310" s="885">
        <v>0</v>
      </c>
      <c r="DP310" s="3321">
        <f t="shared" si="236"/>
        <v>0</v>
      </c>
      <c r="DQ310" s="3321">
        <f t="shared" si="236"/>
        <v>0</v>
      </c>
      <c r="DR310" s="3321">
        <f t="shared" si="236"/>
        <v>0</v>
      </c>
      <c r="DS310" s="3321">
        <f t="shared" si="236"/>
        <v>0</v>
      </c>
      <c r="DT310" s="3321">
        <f t="shared" si="236"/>
        <v>0</v>
      </c>
    </row>
    <row r="311" spans="1:124" ht="12.75" hidden="1" customHeight="1">
      <c r="A311" s="1170"/>
      <c r="B311" s="1581"/>
      <c r="C311" s="1860"/>
      <c r="D311" s="3385"/>
      <c r="E311" s="1432">
        <v>0</v>
      </c>
      <c r="F311" s="1432">
        <v>0</v>
      </c>
      <c r="G311" s="1432">
        <v>0</v>
      </c>
      <c r="H311" s="1432">
        <v>0</v>
      </c>
      <c r="I311" s="1432">
        <v>0</v>
      </c>
      <c r="J311" s="1432">
        <v>0</v>
      </c>
      <c r="K311" s="1432">
        <v>0</v>
      </c>
      <c r="L311" s="1432">
        <f t="shared" si="210"/>
        <v>0</v>
      </c>
      <c r="M311" s="1440"/>
      <c r="N311" s="1440"/>
      <c r="O311" s="1996"/>
      <c r="P311" s="1996"/>
      <c r="Q311" s="1996"/>
      <c r="R311" s="1996"/>
      <c r="S311" s="1996"/>
      <c r="T311" s="1996">
        <f t="shared" si="211"/>
        <v>0</v>
      </c>
      <c r="U311" s="1951">
        <f t="shared" si="251"/>
        <v>0</v>
      </c>
      <c r="V311" s="891">
        <f t="shared" si="243"/>
        <v>0</v>
      </c>
      <c r="W311" s="891">
        <f t="shared" si="243"/>
        <v>0</v>
      </c>
      <c r="X311" s="891">
        <f t="shared" si="243"/>
        <v>0</v>
      </c>
      <c r="Y311" s="891">
        <f t="shared" si="243"/>
        <v>0</v>
      </c>
      <c r="Z311" s="891">
        <f t="shared" si="243"/>
        <v>0</v>
      </c>
      <c r="AA311" s="891">
        <f t="shared" si="243"/>
        <v>0</v>
      </c>
      <c r="AB311" s="1725">
        <f t="shared" si="213"/>
        <v>0</v>
      </c>
      <c r="AC311" s="1341"/>
      <c r="AD311" s="1717"/>
      <c r="AE311" s="1725">
        <v>0</v>
      </c>
      <c r="AF311" s="1725">
        <v>0</v>
      </c>
      <c r="AG311" s="1725">
        <v>0</v>
      </c>
      <c r="AH311" s="1725">
        <v>0</v>
      </c>
      <c r="AI311" s="1725">
        <v>0</v>
      </c>
      <c r="AJ311" s="1725">
        <v>0</v>
      </c>
      <c r="AK311" s="1725">
        <f t="shared" si="214"/>
        <v>0</v>
      </c>
      <c r="AL311" s="999"/>
      <c r="AM311" s="999"/>
      <c r="AN311" s="999"/>
      <c r="AO311" s="999"/>
      <c r="AP311" s="999"/>
      <c r="AQ311" s="1394"/>
      <c r="AR311" s="1394">
        <f t="shared" si="215"/>
        <v>0</v>
      </c>
      <c r="AS311" s="3393">
        <f t="shared" si="244"/>
        <v>0</v>
      </c>
      <c r="AT311" s="1725">
        <f t="shared" si="244"/>
        <v>0</v>
      </c>
      <c r="AU311" s="1725">
        <f t="shared" si="244"/>
        <v>0</v>
      </c>
      <c r="AV311" s="1725">
        <f t="shared" si="244"/>
        <v>0</v>
      </c>
      <c r="AW311" s="1725">
        <f t="shared" si="245"/>
        <v>0</v>
      </c>
      <c r="AX311" s="1725">
        <f t="shared" si="245"/>
        <v>0</v>
      </c>
      <c r="AY311" s="1725">
        <f t="shared" si="216"/>
        <v>0</v>
      </c>
      <c r="AZ311" s="3088">
        <f t="shared" si="217"/>
        <v>0</v>
      </c>
      <c r="BA311" s="3325"/>
      <c r="BB311" s="1432">
        <v>0</v>
      </c>
      <c r="BC311" s="1432">
        <v>0</v>
      </c>
      <c r="BD311" s="1432">
        <v>0</v>
      </c>
      <c r="BE311" s="1432">
        <v>0</v>
      </c>
      <c r="BF311" s="1432">
        <v>0</v>
      </c>
      <c r="BG311" s="1432">
        <f t="shared" si="218"/>
        <v>0</v>
      </c>
      <c r="BH311" s="891"/>
      <c r="BI311" s="891"/>
      <c r="BJ311" s="891"/>
      <c r="BK311" s="891"/>
      <c r="BL311" s="1397"/>
      <c r="BM311" s="1397">
        <f t="shared" si="219"/>
        <v>0</v>
      </c>
      <c r="BN311" s="1432">
        <f t="shared" si="246"/>
        <v>0</v>
      </c>
      <c r="BO311" s="1432">
        <f t="shared" si="246"/>
        <v>0</v>
      </c>
      <c r="BP311" s="1432">
        <f t="shared" si="246"/>
        <v>0</v>
      </c>
      <c r="BQ311" s="1432">
        <f t="shared" si="246"/>
        <v>0</v>
      </c>
      <c r="BR311" s="1432">
        <f t="shared" si="247"/>
        <v>0</v>
      </c>
      <c r="BS311" s="1432">
        <f t="shared" si="220"/>
        <v>0</v>
      </c>
      <c r="BT311" s="891"/>
      <c r="BU311" s="891"/>
      <c r="CD311" s="3319">
        <v>0</v>
      </c>
      <c r="CE311" s="3319">
        <v>0</v>
      </c>
      <c r="CF311" s="3319">
        <v>0</v>
      </c>
      <c r="CG311" s="3319">
        <v>0</v>
      </c>
      <c r="CH311" s="3319">
        <v>0</v>
      </c>
      <c r="CI311" s="3319">
        <v>0</v>
      </c>
      <c r="CJ311" s="3319">
        <v>0</v>
      </c>
      <c r="CK311" s="3320"/>
      <c r="CL311" s="3321">
        <f t="shared" si="248"/>
        <v>0</v>
      </c>
      <c r="CM311" s="3321">
        <f t="shared" si="249"/>
        <v>0</v>
      </c>
      <c r="CN311" s="3321">
        <f t="shared" si="250"/>
        <v>0</v>
      </c>
      <c r="CO311" s="3321">
        <f t="shared" si="221"/>
        <v>0</v>
      </c>
      <c r="CP311" s="3321">
        <f t="shared" si="221"/>
        <v>0</v>
      </c>
      <c r="CQ311" s="3321">
        <f t="shared" si="221"/>
        <v>0</v>
      </c>
      <c r="CR311" s="3321">
        <f t="shared" si="221"/>
        <v>0</v>
      </c>
      <c r="CS311" s="3321"/>
      <c r="CT311" s="885">
        <v>0</v>
      </c>
      <c r="CU311" s="885">
        <v>0</v>
      </c>
      <c r="CV311" s="885">
        <v>0</v>
      </c>
      <c r="CW311" s="885">
        <v>0</v>
      </c>
      <c r="CX311" s="885">
        <v>0</v>
      </c>
      <c r="CY311" s="885">
        <v>0</v>
      </c>
      <c r="DB311" s="3321">
        <f t="shared" si="237"/>
        <v>0</v>
      </c>
      <c r="DC311" s="3321">
        <f t="shared" si="237"/>
        <v>0</v>
      </c>
      <c r="DD311" s="3321">
        <f t="shared" si="237"/>
        <v>0</v>
      </c>
      <c r="DE311" s="3321">
        <f t="shared" si="237"/>
        <v>0</v>
      </c>
      <c r="DF311" s="3321">
        <f t="shared" si="237"/>
        <v>0</v>
      </c>
      <c r="DG311" s="3321">
        <f t="shared" si="237"/>
        <v>0</v>
      </c>
      <c r="DH311" s="3321"/>
      <c r="DI311" s="885">
        <v>0</v>
      </c>
      <c r="DJ311" s="885">
        <v>0</v>
      </c>
      <c r="DK311" s="885">
        <v>0</v>
      </c>
      <c r="DL311" s="885">
        <v>0</v>
      </c>
      <c r="DM311" s="885">
        <v>0</v>
      </c>
      <c r="DP311" s="3321">
        <f t="shared" si="236"/>
        <v>0</v>
      </c>
      <c r="DQ311" s="3321">
        <f t="shared" si="236"/>
        <v>0</v>
      </c>
      <c r="DR311" s="3321">
        <f t="shared" si="236"/>
        <v>0</v>
      </c>
      <c r="DS311" s="3321">
        <f t="shared" si="236"/>
        <v>0</v>
      </c>
      <c r="DT311" s="3321">
        <f t="shared" si="236"/>
        <v>0</v>
      </c>
    </row>
    <row r="312" spans="1:124" ht="12.75" hidden="1" customHeight="1">
      <c r="A312" s="1170"/>
      <c r="B312" s="1581"/>
      <c r="C312" s="1860"/>
      <c r="D312" s="3385"/>
      <c r="E312" s="1432">
        <v>0</v>
      </c>
      <c r="F312" s="1432">
        <v>0</v>
      </c>
      <c r="G312" s="1432">
        <v>0</v>
      </c>
      <c r="H312" s="1432">
        <v>0</v>
      </c>
      <c r="I312" s="1432">
        <v>0</v>
      </c>
      <c r="J312" s="1432">
        <v>0</v>
      </c>
      <c r="K312" s="1432">
        <v>0</v>
      </c>
      <c r="L312" s="1432">
        <f t="shared" si="210"/>
        <v>0</v>
      </c>
      <c r="M312" s="1440"/>
      <c r="N312" s="1440"/>
      <c r="O312" s="1996"/>
      <c r="P312" s="1996"/>
      <c r="Q312" s="1996"/>
      <c r="R312" s="1996"/>
      <c r="S312" s="1996"/>
      <c r="T312" s="1996">
        <f t="shared" si="211"/>
        <v>0</v>
      </c>
      <c r="U312" s="1951">
        <f t="shared" si="251"/>
        <v>0</v>
      </c>
      <c r="V312" s="891">
        <f t="shared" si="243"/>
        <v>0</v>
      </c>
      <c r="W312" s="891">
        <f t="shared" si="243"/>
        <v>0</v>
      </c>
      <c r="X312" s="891">
        <f t="shared" si="243"/>
        <v>0</v>
      </c>
      <c r="Y312" s="891">
        <f t="shared" si="243"/>
        <v>0</v>
      </c>
      <c r="Z312" s="891">
        <f t="shared" si="243"/>
        <v>0</v>
      </c>
      <c r="AA312" s="891">
        <f t="shared" si="243"/>
        <v>0</v>
      </c>
      <c r="AB312" s="1725">
        <f t="shared" si="213"/>
        <v>0</v>
      </c>
      <c r="AC312" s="1341"/>
      <c r="AD312" s="1717"/>
      <c r="AE312" s="1725">
        <v>0</v>
      </c>
      <c r="AF312" s="1725">
        <v>0</v>
      </c>
      <c r="AG312" s="1725">
        <v>0</v>
      </c>
      <c r="AH312" s="1725">
        <v>0</v>
      </c>
      <c r="AI312" s="1725">
        <v>0</v>
      </c>
      <c r="AJ312" s="1725">
        <v>0</v>
      </c>
      <c r="AK312" s="1725">
        <f t="shared" si="214"/>
        <v>0</v>
      </c>
      <c r="AL312" s="999"/>
      <c r="AM312" s="999"/>
      <c r="AN312" s="999"/>
      <c r="AO312" s="999"/>
      <c r="AP312" s="999"/>
      <c r="AQ312" s="1394"/>
      <c r="AR312" s="1394">
        <f t="shared" si="215"/>
        <v>0</v>
      </c>
      <c r="AS312" s="3393">
        <f t="shared" si="244"/>
        <v>0</v>
      </c>
      <c r="AT312" s="1725">
        <f t="shared" si="244"/>
        <v>0</v>
      </c>
      <c r="AU312" s="1725">
        <f t="shared" si="244"/>
        <v>0</v>
      </c>
      <c r="AV312" s="1725">
        <f t="shared" si="244"/>
        <v>0</v>
      </c>
      <c r="AW312" s="1725">
        <f t="shared" si="245"/>
        <v>0</v>
      </c>
      <c r="AX312" s="1725">
        <f t="shared" si="245"/>
        <v>0</v>
      </c>
      <c r="AY312" s="1725">
        <f t="shared" si="216"/>
        <v>0</v>
      </c>
      <c r="AZ312" s="3088">
        <f t="shared" si="217"/>
        <v>0</v>
      </c>
      <c r="BA312" s="3325"/>
      <c r="BB312" s="1432">
        <v>0</v>
      </c>
      <c r="BC312" s="1432">
        <v>0</v>
      </c>
      <c r="BD312" s="1432">
        <v>0</v>
      </c>
      <c r="BE312" s="1432">
        <v>0</v>
      </c>
      <c r="BF312" s="1432">
        <v>0</v>
      </c>
      <c r="BG312" s="1432">
        <f t="shared" si="218"/>
        <v>0</v>
      </c>
      <c r="BH312" s="891"/>
      <c r="BI312" s="891"/>
      <c r="BJ312" s="891"/>
      <c r="BK312" s="891"/>
      <c r="BL312" s="1397"/>
      <c r="BM312" s="1397">
        <f t="shared" si="219"/>
        <v>0</v>
      </c>
      <c r="BN312" s="1432">
        <f t="shared" si="246"/>
        <v>0</v>
      </c>
      <c r="BO312" s="1432">
        <f t="shared" si="246"/>
        <v>0</v>
      </c>
      <c r="BP312" s="1432">
        <f t="shared" si="246"/>
        <v>0</v>
      </c>
      <c r="BQ312" s="1432">
        <f t="shared" si="246"/>
        <v>0</v>
      </c>
      <c r="BR312" s="1432">
        <f t="shared" si="247"/>
        <v>0</v>
      </c>
      <c r="BS312" s="1432">
        <f t="shared" si="220"/>
        <v>0</v>
      </c>
      <c r="BT312" s="891"/>
      <c r="BU312" s="891"/>
      <c r="CD312" s="3319">
        <v>0</v>
      </c>
      <c r="CE312" s="3319">
        <v>0</v>
      </c>
      <c r="CF312" s="3319">
        <v>0</v>
      </c>
      <c r="CG312" s="3319">
        <v>0</v>
      </c>
      <c r="CH312" s="3319">
        <v>0</v>
      </c>
      <c r="CI312" s="3319">
        <v>0</v>
      </c>
      <c r="CJ312" s="3319">
        <v>0</v>
      </c>
      <c r="CK312" s="3320"/>
      <c r="CL312" s="3321">
        <f t="shared" si="248"/>
        <v>0</v>
      </c>
      <c r="CM312" s="3321">
        <f t="shared" si="249"/>
        <v>0</v>
      </c>
      <c r="CN312" s="3321">
        <f t="shared" si="250"/>
        <v>0</v>
      </c>
      <c r="CO312" s="3321">
        <f t="shared" si="221"/>
        <v>0</v>
      </c>
      <c r="CP312" s="3321">
        <f t="shared" si="221"/>
        <v>0</v>
      </c>
      <c r="CQ312" s="3321">
        <f t="shared" si="221"/>
        <v>0</v>
      </c>
      <c r="CR312" s="3321">
        <f t="shared" si="221"/>
        <v>0</v>
      </c>
      <c r="CS312" s="3321"/>
      <c r="CT312" s="885">
        <v>0</v>
      </c>
      <c r="CU312" s="885">
        <v>0</v>
      </c>
      <c r="CV312" s="885">
        <v>0</v>
      </c>
      <c r="CW312" s="885">
        <v>0</v>
      </c>
      <c r="CX312" s="885">
        <v>0</v>
      </c>
      <c r="CY312" s="885">
        <v>0</v>
      </c>
      <c r="DB312" s="3321">
        <f t="shared" si="237"/>
        <v>0</v>
      </c>
      <c r="DC312" s="3321">
        <f t="shared" si="237"/>
        <v>0</v>
      </c>
      <c r="DD312" s="3321">
        <f t="shared" si="237"/>
        <v>0</v>
      </c>
      <c r="DE312" s="3321">
        <f t="shared" si="237"/>
        <v>0</v>
      </c>
      <c r="DF312" s="3321">
        <f t="shared" si="237"/>
        <v>0</v>
      </c>
      <c r="DG312" s="3321">
        <f t="shared" si="237"/>
        <v>0</v>
      </c>
      <c r="DH312" s="3321"/>
      <c r="DI312" s="885">
        <v>0</v>
      </c>
      <c r="DJ312" s="885">
        <v>0</v>
      </c>
      <c r="DK312" s="885">
        <v>0</v>
      </c>
      <c r="DL312" s="885">
        <v>0</v>
      </c>
      <c r="DM312" s="885">
        <v>0</v>
      </c>
      <c r="DP312" s="3321">
        <f t="shared" si="236"/>
        <v>0</v>
      </c>
      <c r="DQ312" s="3321">
        <f t="shared" si="236"/>
        <v>0</v>
      </c>
      <c r="DR312" s="3321">
        <f t="shared" si="236"/>
        <v>0</v>
      </c>
      <c r="DS312" s="3321">
        <f t="shared" si="236"/>
        <v>0</v>
      </c>
      <c r="DT312" s="3321">
        <f t="shared" si="236"/>
        <v>0</v>
      </c>
    </row>
    <row r="313" spans="1:124" ht="12.75" hidden="1" customHeight="1">
      <c r="A313" s="1170"/>
      <c r="B313" s="1581"/>
      <c r="C313" s="1860"/>
      <c r="D313" s="3385"/>
      <c r="E313" s="1432">
        <v>0</v>
      </c>
      <c r="F313" s="1432">
        <v>0</v>
      </c>
      <c r="G313" s="1432">
        <v>0</v>
      </c>
      <c r="H313" s="1432">
        <v>0</v>
      </c>
      <c r="I313" s="1432">
        <v>0</v>
      </c>
      <c r="J313" s="1432">
        <v>0</v>
      </c>
      <c r="K313" s="1432">
        <v>0</v>
      </c>
      <c r="L313" s="1432">
        <f t="shared" si="210"/>
        <v>0</v>
      </c>
      <c r="M313" s="1440"/>
      <c r="N313" s="1440"/>
      <c r="O313" s="1996"/>
      <c r="P313" s="1996"/>
      <c r="Q313" s="1996"/>
      <c r="R313" s="1996"/>
      <c r="S313" s="1996"/>
      <c r="T313" s="1996">
        <f t="shared" si="211"/>
        <v>0</v>
      </c>
      <c r="U313" s="1951">
        <f t="shared" si="251"/>
        <v>0</v>
      </c>
      <c r="V313" s="891">
        <f t="shared" si="243"/>
        <v>0</v>
      </c>
      <c r="W313" s="891">
        <f t="shared" si="243"/>
        <v>0</v>
      </c>
      <c r="X313" s="891">
        <f t="shared" si="243"/>
        <v>0</v>
      </c>
      <c r="Y313" s="891">
        <f t="shared" si="243"/>
        <v>0</v>
      </c>
      <c r="Z313" s="891">
        <f t="shared" si="243"/>
        <v>0</v>
      </c>
      <c r="AA313" s="891">
        <f t="shared" si="243"/>
        <v>0</v>
      </c>
      <c r="AB313" s="1725">
        <f t="shared" si="213"/>
        <v>0</v>
      </c>
      <c r="AC313" s="1341"/>
      <c r="AD313" s="1717"/>
      <c r="AE313" s="1725">
        <v>0</v>
      </c>
      <c r="AF313" s="1725">
        <v>0</v>
      </c>
      <c r="AG313" s="1725">
        <v>0</v>
      </c>
      <c r="AH313" s="1725">
        <v>0</v>
      </c>
      <c r="AI313" s="1725">
        <v>0</v>
      </c>
      <c r="AJ313" s="1725">
        <v>0</v>
      </c>
      <c r="AK313" s="1725">
        <f t="shared" si="214"/>
        <v>0</v>
      </c>
      <c r="AL313" s="999"/>
      <c r="AM313" s="999"/>
      <c r="AN313" s="999"/>
      <c r="AO313" s="999"/>
      <c r="AP313" s="999"/>
      <c r="AQ313" s="1394"/>
      <c r="AR313" s="1394">
        <f t="shared" si="215"/>
        <v>0</v>
      </c>
      <c r="AS313" s="3393">
        <f t="shared" si="244"/>
        <v>0</v>
      </c>
      <c r="AT313" s="1725">
        <f t="shared" si="244"/>
        <v>0</v>
      </c>
      <c r="AU313" s="1725">
        <f t="shared" si="244"/>
        <v>0</v>
      </c>
      <c r="AV313" s="1725">
        <f t="shared" si="244"/>
        <v>0</v>
      </c>
      <c r="AW313" s="1725">
        <f t="shared" si="245"/>
        <v>0</v>
      </c>
      <c r="AX313" s="1725">
        <f t="shared" si="245"/>
        <v>0</v>
      </c>
      <c r="AY313" s="1725">
        <f t="shared" si="216"/>
        <v>0</v>
      </c>
      <c r="AZ313" s="3088">
        <f t="shared" si="217"/>
        <v>0</v>
      </c>
      <c r="BA313" s="3325"/>
      <c r="BB313" s="1432">
        <v>0</v>
      </c>
      <c r="BC313" s="1432">
        <v>0</v>
      </c>
      <c r="BD313" s="1432">
        <v>0</v>
      </c>
      <c r="BE313" s="1432">
        <v>0</v>
      </c>
      <c r="BF313" s="1432">
        <v>0</v>
      </c>
      <c r="BG313" s="1432">
        <f t="shared" si="218"/>
        <v>0</v>
      </c>
      <c r="BH313" s="891"/>
      <c r="BI313" s="891"/>
      <c r="BJ313" s="891"/>
      <c r="BK313" s="891"/>
      <c r="BL313" s="1397"/>
      <c r="BM313" s="1397">
        <f t="shared" si="219"/>
        <v>0</v>
      </c>
      <c r="BN313" s="1432">
        <f t="shared" si="246"/>
        <v>0</v>
      </c>
      <c r="BO313" s="1432">
        <f t="shared" si="246"/>
        <v>0</v>
      </c>
      <c r="BP313" s="1432">
        <f t="shared" si="246"/>
        <v>0</v>
      </c>
      <c r="BQ313" s="1432">
        <f t="shared" si="246"/>
        <v>0</v>
      </c>
      <c r="BR313" s="1432">
        <f t="shared" si="247"/>
        <v>0</v>
      </c>
      <c r="BS313" s="1432">
        <f t="shared" si="220"/>
        <v>0</v>
      </c>
      <c r="BT313" s="891"/>
      <c r="BU313" s="891"/>
      <c r="CD313" s="3319">
        <v>0</v>
      </c>
      <c r="CE313" s="3319">
        <v>0</v>
      </c>
      <c r="CF313" s="3319">
        <v>0</v>
      </c>
      <c r="CG313" s="3319">
        <v>0</v>
      </c>
      <c r="CH313" s="3319">
        <v>0</v>
      </c>
      <c r="CI313" s="3319">
        <v>0</v>
      </c>
      <c r="CJ313" s="3319">
        <v>0</v>
      </c>
      <c r="CK313" s="3320"/>
      <c r="CL313" s="3321">
        <f t="shared" si="248"/>
        <v>0</v>
      </c>
      <c r="CM313" s="3321">
        <f t="shared" si="249"/>
        <v>0</v>
      </c>
      <c r="CN313" s="3321">
        <f t="shared" si="250"/>
        <v>0</v>
      </c>
      <c r="CO313" s="3321">
        <f t="shared" si="221"/>
        <v>0</v>
      </c>
      <c r="CP313" s="3321">
        <f t="shared" si="221"/>
        <v>0</v>
      </c>
      <c r="CQ313" s="3321">
        <f t="shared" si="221"/>
        <v>0</v>
      </c>
      <c r="CR313" s="3321">
        <f t="shared" si="221"/>
        <v>0</v>
      </c>
      <c r="CS313" s="3321"/>
      <c r="CT313" s="885">
        <v>0</v>
      </c>
      <c r="CU313" s="885">
        <v>0</v>
      </c>
      <c r="CV313" s="885">
        <v>0</v>
      </c>
      <c r="CW313" s="885">
        <v>0</v>
      </c>
      <c r="CX313" s="885">
        <v>0</v>
      </c>
      <c r="CY313" s="885">
        <v>0</v>
      </c>
      <c r="DB313" s="3321">
        <f t="shared" si="237"/>
        <v>0</v>
      </c>
      <c r="DC313" s="3321">
        <f t="shared" si="237"/>
        <v>0</v>
      </c>
      <c r="DD313" s="3321">
        <f t="shared" si="237"/>
        <v>0</v>
      </c>
      <c r="DE313" s="3321">
        <f t="shared" si="237"/>
        <v>0</v>
      </c>
      <c r="DF313" s="3321">
        <f t="shared" si="237"/>
        <v>0</v>
      </c>
      <c r="DG313" s="3321">
        <f t="shared" si="237"/>
        <v>0</v>
      </c>
      <c r="DH313" s="3321"/>
      <c r="DI313" s="885">
        <v>0</v>
      </c>
      <c r="DJ313" s="885">
        <v>0</v>
      </c>
      <c r="DK313" s="885">
        <v>0</v>
      </c>
      <c r="DL313" s="885">
        <v>0</v>
      </c>
      <c r="DM313" s="885">
        <v>0</v>
      </c>
      <c r="DP313" s="3321">
        <f t="shared" si="236"/>
        <v>0</v>
      </c>
      <c r="DQ313" s="3321">
        <f t="shared" si="236"/>
        <v>0</v>
      </c>
      <c r="DR313" s="3321">
        <f t="shared" si="236"/>
        <v>0</v>
      </c>
      <c r="DS313" s="3321">
        <f t="shared" si="236"/>
        <v>0</v>
      </c>
      <c r="DT313" s="3321">
        <f t="shared" si="236"/>
        <v>0</v>
      </c>
    </row>
    <row r="314" spans="1:124" ht="12.75" hidden="1" customHeight="1">
      <c r="A314" s="1170"/>
      <c r="B314" s="1581"/>
      <c r="C314" s="1860"/>
      <c r="D314" s="3385"/>
      <c r="E314" s="1432">
        <v>0</v>
      </c>
      <c r="F314" s="1432">
        <v>0</v>
      </c>
      <c r="G314" s="1432">
        <v>0</v>
      </c>
      <c r="H314" s="1432">
        <v>0</v>
      </c>
      <c r="I314" s="1432">
        <v>0</v>
      </c>
      <c r="J314" s="1432">
        <v>0</v>
      </c>
      <c r="K314" s="1432">
        <v>0</v>
      </c>
      <c r="L314" s="1432">
        <f t="shared" si="210"/>
        <v>0</v>
      </c>
      <c r="M314" s="1440"/>
      <c r="N314" s="1440"/>
      <c r="O314" s="1996"/>
      <c r="P314" s="1996"/>
      <c r="Q314" s="1996"/>
      <c r="R314" s="1996"/>
      <c r="S314" s="1996"/>
      <c r="T314" s="1996">
        <f t="shared" si="211"/>
        <v>0</v>
      </c>
      <c r="U314" s="1951">
        <f t="shared" si="251"/>
        <v>0</v>
      </c>
      <c r="V314" s="891">
        <f t="shared" si="243"/>
        <v>0</v>
      </c>
      <c r="W314" s="891">
        <f t="shared" si="243"/>
        <v>0</v>
      </c>
      <c r="X314" s="891">
        <f t="shared" si="243"/>
        <v>0</v>
      </c>
      <c r="Y314" s="891">
        <f t="shared" si="243"/>
        <v>0</v>
      </c>
      <c r="Z314" s="891">
        <f t="shared" si="243"/>
        <v>0</v>
      </c>
      <c r="AA314" s="891">
        <f t="shared" si="243"/>
        <v>0</v>
      </c>
      <c r="AB314" s="1725">
        <f t="shared" si="213"/>
        <v>0</v>
      </c>
      <c r="AC314" s="1341"/>
      <c r="AD314" s="1717"/>
      <c r="AE314" s="1725">
        <v>0</v>
      </c>
      <c r="AF314" s="1725">
        <v>0</v>
      </c>
      <c r="AG314" s="1725">
        <v>0</v>
      </c>
      <c r="AH314" s="1725">
        <v>0</v>
      </c>
      <c r="AI314" s="1725">
        <v>0</v>
      </c>
      <c r="AJ314" s="1725">
        <v>0</v>
      </c>
      <c r="AK314" s="1725">
        <f t="shared" si="214"/>
        <v>0</v>
      </c>
      <c r="AL314" s="999"/>
      <c r="AM314" s="999"/>
      <c r="AN314" s="999"/>
      <c r="AO314" s="999"/>
      <c r="AP314" s="999"/>
      <c r="AQ314" s="1394"/>
      <c r="AR314" s="1394">
        <f t="shared" si="215"/>
        <v>0</v>
      </c>
      <c r="AS314" s="3393">
        <f t="shared" si="244"/>
        <v>0</v>
      </c>
      <c r="AT314" s="1725">
        <f t="shared" si="244"/>
        <v>0</v>
      </c>
      <c r="AU314" s="1725">
        <f t="shared" si="244"/>
        <v>0</v>
      </c>
      <c r="AV314" s="1725">
        <f t="shared" si="244"/>
        <v>0</v>
      </c>
      <c r="AW314" s="1725">
        <f t="shared" si="245"/>
        <v>0</v>
      </c>
      <c r="AX314" s="1725">
        <f t="shared" si="245"/>
        <v>0</v>
      </c>
      <c r="AY314" s="1725">
        <f t="shared" si="216"/>
        <v>0</v>
      </c>
      <c r="AZ314" s="3088">
        <f t="shared" si="217"/>
        <v>0</v>
      </c>
      <c r="BA314" s="3325"/>
      <c r="BB314" s="1432">
        <v>0</v>
      </c>
      <c r="BC314" s="1432">
        <v>0</v>
      </c>
      <c r="BD314" s="1432">
        <v>0</v>
      </c>
      <c r="BE314" s="1432">
        <v>0</v>
      </c>
      <c r="BF314" s="1432">
        <v>0</v>
      </c>
      <c r="BG314" s="1432">
        <f t="shared" si="218"/>
        <v>0</v>
      </c>
      <c r="BH314" s="891"/>
      <c r="BI314" s="891"/>
      <c r="BJ314" s="891"/>
      <c r="BK314" s="891"/>
      <c r="BL314" s="1397"/>
      <c r="BM314" s="1397">
        <f t="shared" si="219"/>
        <v>0</v>
      </c>
      <c r="BN314" s="1432">
        <f t="shared" si="246"/>
        <v>0</v>
      </c>
      <c r="BO314" s="1432">
        <f t="shared" si="246"/>
        <v>0</v>
      </c>
      <c r="BP314" s="1432">
        <f t="shared" si="246"/>
        <v>0</v>
      </c>
      <c r="BQ314" s="1432">
        <f t="shared" si="246"/>
        <v>0</v>
      </c>
      <c r="BR314" s="1432">
        <f t="shared" si="247"/>
        <v>0</v>
      </c>
      <c r="BS314" s="1432">
        <f t="shared" si="220"/>
        <v>0</v>
      </c>
      <c r="BT314" s="891"/>
      <c r="BU314" s="891"/>
      <c r="CD314" s="3319">
        <v>0</v>
      </c>
      <c r="CE314" s="3319">
        <v>0</v>
      </c>
      <c r="CF314" s="3319">
        <v>0</v>
      </c>
      <c r="CG314" s="3319">
        <v>0</v>
      </c>
      <c r="CH314" s="3319">
        <v>0</v>
      </c>
      <c r="CI314" s="3319">
        <v>0</v>
      </c>
      <c r="CJ314" s="3319">
        <v>0</v>
      </c>
      <c r="CK314" s="3320"/>
      <c r="CL314" s="3321">
        <f t="shared" si="248"/>
        <v>0</v>
      </c>
      <c r="CM314" s="3321">
        <f t="shared" si="249"/>
        <v>0</v>
      </c>
      <c r="CN314" s="3321">
        <f t="shared" si="250"/>
        <v>0</v>
      </c>
      <c r="CO314" s="3321">
        <f t="shared" si="221"/>
        <v>0</v>
      </c>
      <c r="CP314" s="3321">
        <f t="shared" si="221"/>
        <v>0</v>
      </c>
      <c r="CQ314" s="3321">
        <f t="shared" si="221"/>
        <v>0</v>
      </c>
      <c r="CR314" s="3321">
        <f t="shared" si="221"/>
        <v>0</v>
      </c>
      <c r="CS314" s="3321"/>
      <c r="CT314" s="885">
        <v>0</v>
      </c>
      <c r="CU314" s="885">
        <v>0</v>
      </c>
      <c r="CV314" s="885">
        <v>0</v>
      </c>
      <c r="CW314" s="885">
        <v>0</v>
      </c>
      <c r="CX314" s="885">
        <v>0</v>
      </c>
      <c r="CY314" s="885">
        <v>0</v>
      </c>
      <c r="DB314" s="3321">
        <f t="shared" si="237"/>
        <v>0</v>
      </c>
      <c r="DC314" s="3321">
        <f t="shared" si="237"/>
        <v>0</v>
      </c>
      <c r="DD314" s="3321">
        <f t="shared" si="237"/>
        <v>0</v>
      </c>
      <c r="DE314" s="3321">
        <f t="shared" si="237"/>
        <v>0</v>
      </c>
      <c r="DF314" s="3321">
        <f t="shared" si="237"/>
        <v>0</v>
      </c>
      <c r="DG314" s="3321">
        <f t="shared" si="237"/>
        <v>0</v>
      </c>
      <c r="DH314" s="3321"/>
      <c r="DI314" s="885">
        <v>0</v>
      </c>
      <c r="DJ314" s="885">
        <v>0</v>
      </c>
      <c r="DK314" s="885">
        <v>0</v>
      </c>
      <c r="DL314" s="885">
        <v>0</v>
      </c>
      <c r="DM314" s="885">
        <v>0</v>
      </c>
      <c r="DP314" s="3321">
        <f t="shared" si="236"/>
        <v>0</v>
      </c>
      <c r="DQ314" s="3321">
        <f t="shared" si="236"/>
        <v>0</v>
      </c>
      <c r="DR314" s="3321">
        <f t="shared" si="236"/>
        <v>0</v>
      </c>
      <c r="DS314" s="3321">
        <f t="shared" si="236"/>
        <v>0</v>
      </c>
      <c r="DT314" s="3321">
        <f t="shared" si="236"/>
        <v>0</v>
      </c>
    </row>
    <row r="315" spans="1:124" ht="12.75" hidden="1" customHeight="1">
      <c r="A315" s="1170"/>
      <c r="B315" s="1581"/>
      <c r="C315" s="1860"/>
      <c r="D315" s="3385"/>
      <c r="E315" s="1432">
        <v>0</v>
      </c>
      <c r="F315" s="1432">
        <v>0</v>
      </c>
      <c r="G315" s="1432">
        <v>0</v>
      </c>
      <c r="H315" s="1432">
        <v>0</v>
      </c>
      <c r="I315" s="1432">
        <v>0</v>
      </c>
      <c r="J315" s="1432">
        <v>0</v>
      </c>
      <c r="K315" s="1432">
        <v>0</v>
      </c>
      <c r="L315" s="1432">
        <f t="shared" si="210"/>
        <v>0</v>
      </c>
      <c r="M315" s="1440"/>
      <c r="N315" s="1440"/>
      <c r="O315" s="1996"/>
      <c r="P315" s="1996"/>
      <c r="Q315" s="1996"/>
      <c r="R315" s="1996"/>
      <c r="S315" s="1996"/>
      <c r="T315" s="1996">
        <f t="shared" si="211"/>
        <v>0</v>
      </c>
      <c r="U315" s="1951">
        <f t="shared" si="251"/>
        <v>0</v>
      </c>
      <c r="V315" s="891">
        <f t="shared" si="243"/>
        <v>0</v>
      </c>
      <c r="W315" s="891">
        <f t="shared" si="243"/>
        <v>0</v>
      </c>
      <c r="X315" s="891">
        <f t="shared" si="243"/>
        <v>0</v>
      </c>
      <c r="Y315" s="891">
        <f t="shared" si="243"/>
        <v>0</v>
      </c>
      <c r="Z315" s="891">
        <f t="shared" si="243"/>
        <v>0</v>
      </c>
      <c r="AA315" s="891">
        <f t="shared" si="243"/>
        <v>0</v>
      </c>
      <c r="AB315" s="1725">
        <f t="shared" si="213"/>
        <v>0</v>
      </c>
      <c r="AC315" s="1341"/>
      <c r="AD315" s="1717"/>
      <c r="AE315" s="1725">
        <v>0</v>
      </c>
      <c r="AF315" s="1725">
        <v>0</v>
      </c>
      <c r="AG315" s="1725">
        <v>0</v>
      </c>
      <c r="AH315" s="1725">
        <v>0</v>
      </c>
      <c r="AI315" s="1725">
        <v>0</v>
      </c>
      <c r="AJ315" s="1725">
        <v>0</v>
      </c>
      <c r="AK315" s="1725">
        <f t="shared" si="214"/>
        <v>0</v>
      </c>
      <c r="AL315" s="999"/>
      <c r="AM315" s="999"/>
      <c r="AN315" s="999"/>
      <c r="AO315" s="999"/>
      <c r="AP315" s="999"/>
      <c r="AQ315" s="1394"/>
      <c r="AR315" s="1394">
        <f t="shared" si="215"/>
        <v>0</v>
      </c>
      <c r="AS315" s="3393">
        <f t="shared" si="244"/>
        <v>0</v>
      </c>
      <c r="AT315" s="1725">
        <f t="shared" si="244"/>
        <v>0</v>
      </c>
      <c r="AU315" s="1725">
        <f t="shared" si="244"/>
        <v>0</v>
      </c>
      <c r="AV315" s="1725">
        <f t="shared" si="244"/>
        <v>0</v>
      </c>
      <c r="AW315" s="1725">
        <f t="shared" si="245"/>
        <v>0</v>
      </c>
      <c r="AX315" s="1725">
        <f t="shared" si="245"/>
        <v>0</v>
      </c>
      <c r="AY315" s="1725">
        <f t="shared" si="216"/>
        <v>0</v>
      </c>
      <c r="AZ315" s="3088">
        <f t="shared" si="217"/>
        <v>0</v>
      </c>
      <c r="BA315" s="3325"/>
      <c r="BB315" s="1432">
        <v>0</v>
      </c>
      <c r="BC315" s="1432">
        <v>0</v>
      </c>
      <c r="BD315" s="1432">
        <v>0</v>
      </c>
      <c r="BE315" s="1432">
        <v>0</v>
      </c>
      <c r="BF315" s="1432">
        <v>0</v>
      </c>
      <c r="BG315" s="1432">
        <f t="shared" si="218"/>
        <v>0</v>
      </c>
      <c r="BH315" s="891"/>
      <c r="BI315" s="891"/>
      <c r="BJ315" s="891"/>
      <c r="BK315" s="891"/>
      <c r="BL315" s="1397"/>
      <c r="BM315" s="1397">
        <f t="shared" si="219"/>
        <v>0</v>
      </c>
      <c r="BN315" s="1432">
        <f t="shared" si="246"/>
        <v>0</v>
      </c>
      <c r="BO315" s="1432">
        <f t="shared" si="246"/>
        <v>0</v>
      </c>
      <c r="BP315" s="1432">
        <f t="shared" si="246"/>
        <v>0</v>
      </c>
      <c r="BQ315" s="1432">
        <f t="shared" si="246"/>
        <v>0</v>
      </c>
      <c r="BR315" s="1432">
        <f t="shared" si="247"/>
        <v>0</v>
      </c>
      <c r="BS315" s="1432">
        <f t="shared" si="220"/>
        <v>0</v>
      </c>
      <c r="BT315" s="891"/>
      <c r="BU315" s="891"/>
      <c r="CD315" s="3319">
        <v>0</v>
      </c>
      <c r="CE315" s="3319">
        <v>0</v>
      </c>
      <c r="CF315" s="3319">
        <v>0</v>
      </c>
      <c r="CG315" s="3319">
        <v>0</v>
      </c>
      <c r="CH315" s="3319">
        <v>0</v>
      </c>
      <c r="CI315" s="3319">
        <v>0</v>
      </c>
      <c r="CJ315" s="3319">
        <v>0</v>
      </c>
      <c r="CK315" s="3320"/>
      <c r="CL315" s="3321">
        <f t="shared" si="248"/>
        <v>0</v>
      </c>
      <c r="CM315" s="3321">
        <f t="shared" si="249"/>
        <v>0</v>
      </c>
      <c r="CN315" s="3321">
        <f t="shared" si="250"/>
        <v>0</v>
      </c>
      <c r="CO315" s="3321">
        <f t="shared" si="221"/>
        <v>0</v>
      </c>
      <c r="CP315" s="3321">
        <f t="shared" si="221"/>
        <v>0</v>
      </c>
      <c r="CQ315" s="3321">
        <f t="shared" si="221"/>
        <v>0</v>
      </c>
      <c r="CR315" s="3321">
        <f t="shared" si="221"/>
        <v>0</v>
      </c>
      <c r="CS315" s="3321"/>
      <c r="CT315" s="885">
        <v>0</v>
      </c>
      <c r="CU315" s="885">
        <v>0</v>
      </c>
      <c r="CV315" s="885">
        <v>0</v>
      </c>
      <c r="CW315" s="885">
        <v>0</v>
      </c>
      <c r="CX315" s="885">
        <v>0</v>
      </c>
      <c r="CY315" s="885">
        <v>0</v>
      </c>
      <c r="DB315" s="3321">
        <f t="shared" si="237"/>
        <v>0</v>
      </c>
      <c r="DC315" s="3321">
        <f t="shared" si="237"/>
        <v>0</v>
      </c>
      <c r="DD315" s="3321">
        <f t="shared" si="237"/>
        <v>0</v>
      </c>
      <c r="DE315" s="3321">
        <f t="shared" si="237"/>
        <v>0</v>
      </c>
      <c r="DF315" s="3321">
        <f t="shared" si="237"/>
        <v>0</v>
      </c>
      <c r="DG315" s="3321">
        <f t="shared" si="237"/>
        <v>0</v>
      </c>
      <c r="DH315" s="3321"/>
      <c r="DI315" s="885">
        <v>0</v>
      </c>
      <c r="DJ315" s="885">
        <v>0</v>
      </c>
      <c r="DK315" s="885">
        <v>0</v>
      </c>
      <c r="DL315" s="885">
        <v>0</v>
      </c>
      <c r="DM315" s="885">
        <v>0</v>
      </c>
      <c r="DP315" s="3321">
        <f t="shared" si="236"/>
        <v>0</v>
      </c>
      <c r="DQ315" s="3321">
        <f t="shared" si="236"/>
        <v>0</v>
      </c>
      <c r="DR315" s="3321">
        <f t="shared" si="236"/>
        <v>0</v>
      </c>
      <c r="DS315" s="3321">
        <f t="shared" si="236"/>
        <v>0</v>
      </c>
      <c r="DT315" s="3321">
        <f t="shared" si="236"/>
        <v>0</v>
      </c>
    </row>
    <row r="316" spans="1:124" ht="12.75" hidden="1" customHeight="1">
      <c r="A316" s="1170"/>
      <c r="B316" s="1581"/>
      <c r="C316" s="1860"/>
      <c r="D316" s="3385"/>
      <c r="E316" s="1432">
        <v>0</v>
      </c>
      <c r="F316" s="1432">
        <v>0</v>
      </c>
      <c r="G316" s="1432">
        <v>0</v>
      </c>
      <c r="H316" s="1432">
        <v>0</v>
      </c>
      <c r="I316" s="1432">
        <v>0</v>
      </c>
      <c r="J316" s="1432">
        <v>0</v>
      </c>
      <c r="K316" s="1432">
        <v>0</v>
      </c>
      <c r="L316" s="1432">
        <f t="shared" si="210"/>
        <v>0</v>
      </c>
      <c r="M316" s="1440"/>
      <c r="N316" s="1440"/>
      <c r="O316" s="1996"/>
      <c r="P316" s="1996"/>
      <c r="Q316" s="1996"/>
      <c r="R316" s="1996"/>
      <c r="S316" s="1996"/>
      <c r="T316" s="1996">
        <f t="shared" si="211"/>
        <v>0</v>
      </c>
      <c r="U316" s="1951">
        <f t="shared" si="251"/>
        <v>0</v>
      </c>
      <c r="V316" s="891">
        <f t="shared" si="243"/>
        <v>0</v>
      </c>
      <c r="W316" s="891">
        <f t="shared" si="243"/>
        <v>0</v>
      </c>
      <c r="X316" s="891">
        <f t="shared" si="243"/>
        <v>0</v>
      </c>
      <c r="Y316" s="891">
        <f t="shared" si="243"/>
        <v>0</v>
      </c>
      <c r="Z316" s="891">
        <f t="shared" si="243"/>
        <v>0</v>
      </c>
      <c r="AA316" s="891">
        <f t="shared" si="243"/>
        <v>0</v>
      </c>
      <c r="AB316" s="1725">
        <f t="shared" si="213"/>
        <v>0</v>
      </c>
      <c r="AC316" s="1341"/>
      <c r="AD316" s="1717"/>
      <c r="AE316" s="1725">
        <v>0</v>
      </c>
      <c r="AF316" s="1725">
        <v>0</v>
      </c>
      <c r="AG316" s="1725">
        <v>0</v>
      </c>
      <c r="AH316" s="1725">
        <v>0</v>
      </c>
      <c r="AI316" s="1725">
        <v>0</v>
      </c>
      <c r="AJ316" s="1725">
        <v>0</v>
      </c>
      <c r="AK316" s="1725">
        <f t="shared" si="214"/>
        <v>0</v>
      </c>
      <c r="AL316" s="999"/>
      <c r="AM316" s="999"/>
      <c r="AN316" s="999"/>
      <c r="AO316" s="999"/>
      <c r="AP316" s="999"/>
      <c r="AQ316" s="1394"/>
      <c r="AR316" s="1394">
        <f t="shared" si="215"/>
        <v>0</v>
      </c>
      <c r="AS316" s="3393">
        <f t="shared" si="244"/>
        <v>0</v>
      </c>
      <c r="AT316" s="1725">
        <f t="shared" si="244"/>
        <v>0</v>
      </c>
      <c r="AU316" s="1725">
        <f t="shared" si="244"/>
        <v>0</v>
      </c>
      <c r="AV316" s="1725">
        <f t="shared" si="244"/>
        <v>0</v>
      </c>
      <c r="AW316" s="1725">
        <f t="shared" si="245"/>
        <v>0</v>
      </c>
      <c r="AX316" s="1725">
        <f t="shared" si="245"/>
        <v>0</v>
      </c>
      <c r="AY316" s="1725">
        <f t="shared" si="216"/>
        <v>0</v>
      </c>
      <c r="AZ316" s="3088">
        <f t="shared" si="217"/>
        <v>0</v>
      </c>
      <c r="BA316" s="3325"/>
      <c r="BB316" s="1432">
        <v>0</v>
      </c>
      <c r="BC316" s="1432">
        <v>0</v>
      </c>
      <c r="BD316" s="1432">
        <v>0</v>
      </c>
      <c r="BE316" s="1432">
        <v>0</v>
      </c>
      <c r="BF316" s="1432">
        <v>0</v>
      </c>
      <c r="BG316" s="1432">
        <f t="shared" si="218"/>
        <v>0</v>
      </c>
      <c r="BH316" s="891"/>
      <c r="BI316" s="891"/>
      <c r="BJ316" s="891"/>
      <c r="BK316" s="891"/>
      <c r="BL316" s="1397"/>
      <c r="BM316" s="1397">
        <f t="shared" si="219"/>
        <v>0</v>
      </c>
      <c r="BN316" s="1432">
        <f t="shared" si="246"/>
        <v>0</v>
      </c>
      <c r="BO316" s="1432">
        <f t="shared" si="246"/>
        <v>0</v>
      </c>
      <c r="BP316" s="1432">
        <f t="shared" si="246"/>
        <v>0</v>
      </c>
      <c r="BQ316" s="1432">
        <f t="shared" si="246"/>
        <v>0</v>
      </c>
      <c r="BR316" s="1432">
        <f t="shared" si="247"/>
        <v>0</v>
      </c>
      <c r="BS316" s="1432">
        <f t="shared" si="220"/>
        <v>0</v>
      </c>
      <c r="BT316" s="891"/>
      <c r="BU316" s="891"/>
      <c r="CD316" s="3319">
        <v>0</v>
      </c>
      <c r="CE316" s="3319">
        <v>0</v>
      </c>
      <c r="CF316" s="3319">
        <v>0</v>
      </c>
      <c r="CG316" s="3319">
        <v>0</v>
      </c>
      <c r="CH316" s="3319">
        <v>0</v>
      </c>
      <c r="CI316" s="3319">
        <v>0</v>
      </c>
      <c r="CJ316" s="3319">
        <v>0</v>
      </c>
      <c r="CK316" s="3320"/>
      <c r="CL316" s="3321">
        <f t="shared" si="248"/>
        <v>0</v>
      </c>
      <c r="CM316" s="3321">
        <f t="shared" si="249"/>
        <v>0</v>
      </c>
      <c r="CN316" s="3321">
        <f t="shared" si="250"/>
        <v>0</v>
      </c>
      <c r="CO316" s="3321">
        <f t="shared" si="221"/>
        <v>0</v>
      </c>
      <c r="CP316" s="3321">
        <f t="shared" si="221"/>
        <v>0</v>
      </c>
      <c r="CQ316" s="3321">
        <f t="shared" si="221"/>
        <v>0</v>
      </c>
      <c r="CR316" s="3321">
        <f t="shared" si="221"/>
        <v>0</v>
      </c>
      <c r="CS316" s="3321"/>
      <c r="CT316" s="885">
        <v>0</v>
      </c>
      <c r="CU316" s="885">
        <v>0</v>
      </c>
      <c r="CV316" s="885">
        <v>0</v>
      </c>
      <c r="CW316" s="885">
        <v>0</v>
      </c>
      <c r="CX316" s="885">
        <v>0</v>
      </c>
      <c r="CY316" s="885">
        <v>0</v>
      </c>
      <c r="DB316" s="3321">
        <f t="shared" si="237"/>
        <v>0</v>
      </c>
      <c r="DC316" s="3321">
        <f t="shared" si="237"/>
        <v>0</v>
      </c>
      <c r="DD316" s="3321">
        <f t="shared" si="237"/>
        <v>0</v>
      </c>
      <c r="DE316" s="3321">
        <f t="shared" si="237"/>
        <v>0</v>
      </c>
      <c r="DF316" s="3321">
        <f t="shared" si="237"/>
        <v>0</v>
      </c>
      <c r="DG316" s="3321">
        <f t="shared" si="237"/>
        <v>0</v>
      </c>
      <c r="DH316" s="3321"/>
      <c r="DI316" s="885">
        <v>0</v>
      </c>
      <c r="DJ316" s="885">
        <v>0</v>
      </c>
      <c r="DK316" s="885">
        <v>0</v>
      </c>
      <c r="DL316" s="885">
        <v>0</v>
      </c>
      <c r="DM316" s="885">
        <v>0</v>
      </c>
      <c r="DP316" s="3321">
        <f t="shared" si="236"/>
        <v>0</v>
      </c>
      <c r="DQ316" s="3321">
        <f t="shared" si="236"/>
        <v>0</v>
      </c>
      <c r="DR316" s="3321">
        <f t="shared" si="236"/>
        <v>0</v>
      </c>
      <c r="DS316" s="3321">
        <f t="shared" si="236"/>
        <v>0</v>
      </c>
      <c r="DT316" s="3321">
        <f t="shared" si="236"/>
        <v>0</v>
      </c>
    </row>
    <row r="317" spans="1:124" ht="12.75" hidden="1" customHeight="1">
      <c r="A317" s="1170"/>
      <c r="B317" s="1581"/>
      <c r="C317" s="1860"/>
      <c r="D317" s="3385"/>
      <c r="E317" s="1432">
        <v>0</v>
      </c>
      <c r="F317" s="1432">
        <v>0</v>
      </c>
      <c r="G317" s="1432">
        <v>0</v>
      </c>
      <c r="H317" s="1432">
        <v>0</v>
      </c>
      <c r="I317" s="1432">
        <v>0</v>
      </c>
      <c r="J317" s="1432">
        <v>0</v>
      </c>
      <c r="K317" s="1432">
        <v>0</v>
      </c>
      <c r="L317" s="1432">
        <f t="shared" si="210"/>
        <v>0</v>
      </c>
      <c r="M317" s="1440"/>
      <c r="N317" s="1440"/>
      <c r="O317" s="1996"/>
      <c r="P317" s="1996"/>
      <c r="Q317" s="1996"/>
      <c r="R317" s="1996"/>
      <c r="S317" s="1996"/>
      <c r="T317" s="1996">
        <f t="shared" si="211"/>
        <v>0</v>
      </c>
      <c r="U317" s="1951">
        <f t="shared" si="251"/>
        <v>0</v>
      </c>
      <c r="V317" s="891">
        <f t="shared" si="243"/>
        <v>0</v>
      </c>
      <c r="W317" s="891">
        <f t="shared" si="243"/>
        <v>0</v>
      </c>
      <c r="X317" s="891">
        <f t="shared" si="243"/>
        <v>0</v>
      </c>
      <c r="Y317" s="891">
        <f t="shared" si="243"/>
        <v>0</v>
      </c>
      <c r="Z317" s="891">
        <f t="shared" si="243"/>
        <v>0</v>
      </c>
      <c r="AA317" s="891">
        <f t="shared" si="243"/>
        <v>0</v>
      </c>
      <c r="AB317" s="1725">
        <f t="shared" si="213"/>
        <v>0</v>
      </c>
      <c r="AC317" s="1341"/>
      <c r="AD317" s="1717"/>
      <c r="AE317" s="1725">
        <v>0</v>
      </c>
      <c r="AF317" s="1725">
        <v>0</v>
      </c>
      <c r="AG317" s="1725">
        <v>0</v>
      </c>
      <c r="AH317" s="1725">
        <v>0</v>
      </c>
      <c r="AI317" s="1725">
        <v>0</v>
      </c>
      <c r="AJ317" s="1725">
        <v>0</v>
      </c>
      <c r="AK317" s="1725">
        <f t="shared" si="214"/>
        <v>0</v>
      </c>
      <c r="AL317" s="999"/>
      <c r="AM317" s="999"/>
      <c r="AN317" s="999"/>
      <c r="AO317" s="999"/>
      <c r="AP317" s="999"/>
      <c r="AQ317" s="1394"/>
      <c r="AR317" s="1394">
        <f t="shared" si="215"/>
        <v>0</v>
      </c>
      <c r="AS317" s="3393">
        <f t="shared" si="244"/>
        <v>0</v>
      </c>
      <c r="AT317" s="1725">
        <f t="shared" si="244"/>
        <v>0</v>
      </c>
      <c r="AU317" s="1725">
        <f t="shared" si="244"/>
        <v>0</v>
      </c>
      <c r="AV317" s="1725">
        <f t="shared" si="244"/>
        <v>0</v>
      </c>
      <c r="AW317" s="1725">
        <f t="shared" si="245"/>
        <v>0</v>
      </c>
      <c r="AX317" s="1725">
        <f t="shared" si="245"/>
        <v>0</v>
      </c>
      <c r="AY317" s="1725">
        <f t="shared" si="216"/>
        <v>0</v>
      </c>
      <c r="AZ317" s="3088">
        <f t="shared" si="217"/>
        <v>0</v>
      </c>
      <c r="BA317" s="3325"/>
      <c r="BB317" s="1432">
        <v>0</v>
      </c>
      <c r="BC317" s="1432">
        <v>0</v>
      </c>
      <c r="BD317" s="1432">
        <v>0</v>
      </c>
      <c r="BE317" s="1432">
        <v>0</v>
      </c>
      <c r="BF317" s="1432">
        <v>0</v>
      </c>
      <c r="BG317" s="1432">
        <f t="shared" si="218"/>
        <v>0</v>
      </c>
      <c r="BH317" s="891"/>
      <c r="BI317" s="891"/>
      <c r="BJ317" s="891"/>
      <c r="BK317" s="891"/>
      <c r="BL317" s="1397"/>
      <c r="BM317" s="1397">
        <f t="shared" si="219"/>
        <v>0</v>
      </c>
      <c r="BN317" s="1432">
        <f t="shared" si="246"/>
        <v>0</v>
      </c>
      <c r="BO317" s="1432">
        <f t="shared" si="246"/>
        <v>0</v>
      </c>
      <c r="BP317" s="1432">
        <f t="shared" si="246"/>
        <v>0</v>
      </c>
      <c r="BQ317" s="1432">
        <f t="shared" si="246"/>
        <v>0</v>
      </c>
      <c r="BR317" s="1432">
        <f t="shared" si="247"/>
        <v>0</v>
      </c>
      <c r="BS317" s="1432">
        <f t="shared" si="220"/>
        <v>0</v>
      </c>
      <c r="BT317" s="891"/>
      <c r="BU317" s="891"/>
      <c r="CD317" s="3319">
        <v>0</v>
      </c>
      <c r="CE317" s="3319">
        <v>0</v>
      </c>
      <c r="CF317" s="3319">
        <v>0</v>
      </c>
      <c r="CG317" s="3319">
        <v>0</v>
      </c>
      <c r="CH317" s="3319">
        <v>0</v>
      </c>
      <c r="CI317" s="3319">
        <v>0</v>
      </c>
      <c r="CJ317" s="3319">
        <v>0</v>
      </c>
      <c r="CK317" s="3320"/>
      <c r="CL317" s="3321">
        <f t="shared" si="248"/>
        <v>0</v>
      </c>
      <c r="CM317" s="3321">
        <f t="shared" si="249"/>
        <v>0</v>
      </c>
      <c r="CN317" s="3321">
        <f t="shared" si="250"/>
        <v>0</v>
      </c>
      <c r="CO317" s="3321">
        <f t="shared" si="221"/>
        <v>0</v>
      </c>
      <c r="CP317" s="3321">
        <f t="shared" si="221"/>
        <v>0</v>
      </c>
      <c r="CQ317" s="3321">
        <f t="shared" si="221"/>
        <v>0</v>
      </c>
      <c r="CR317" s="3321">
        <f t="shared" si="221"/>
        <v>0</v>
      </c>
      <c r="CS317" s="3321"/>
      <c r="CT317" s="885">
        <v>0</v>
      </c>
      <c r="CU317" s="885">
        <v>0</v>
      </c>
      <c r="CV317" s="885">
        <v>0</v>
      </c>
      <c r="CW317" s="885">
        <v>0</v>
      </c>
      <c r="CX317" s="885">
        <v>0</v>
      </c>
      <c r="CY317" s="885">
        <v>0</v>
      </c>
      <c r="DB317" s="3321">
        <f t="shared" si="237"/>
        <v>0</v>
      </c>
      <c r="DC317" s="3321">
        <f t="shared" si="237"/>
        <v>0</v>
      </c>
      <c r="DD317" s="3321">
        <f t="shared" si="237"/>
        <v>0</v>
      </c>
      <c r="DE317" s="3321">
        <f t="shared" si="237"/>
        <v>0</v>
      </c>
      <c r="DF317" s="3321">
        <f t="shared" si="237"/>
        <v>0</v>
      </c>
      <c r="DG317" s="3321">
        <f t="shared" si="237"/>
        <v>0</v>
      </c>
      <c r="DH317" s="3321"/>
      <c r="DI317" s="885">
        <v>0</v>
      </c>
      <c r="DJ317" s="885">
        <v>0</v>
      </c>
      <c r="DK317" s="885">
        <v>0</v>
      </c>
      <c r="DL317" s="885">
        <v>0</v>
      </c>
      <c r="DM317" s="885">
        <v>0</v>
      </c>
      <c r="DP317" s="3321">
        <f t="shared" si="236"/>
        <v>0</v>
      </c>
      <c r="DQ317" s="3321">
        <f t="shared" si="236"/>
        <v>0</v>
      </c>
      <c r="DR317" s="3321">
        <f t="shared" si="236"/>
        <v>0</v>
      </c>
      <c r="DS317" s="3321">
        <f t="shared" si="236"/>
        <v>0</v>
      </c>
      <c r="DT317" s="3321">
        <f t="shared" si="236"/>
        <v>0</v>
      </c>
    </row>
    <row r="318" spans="1:124" ht="12.75" hidden="1" customHeight="1">
      <c r="A318" s="1170"/>
      <c r="B318" s="1581"/>
      <c r="C318" s="1860"/>
      <c r="D318" s="3385"/>
      <c r="E318" s="1432">
        <v>0</v>
      </c>
      <c r="F318" s="1432">
        <v>0</v>
      </c>
      <c r="G318" s="1432">
        <v>0</v>
      </c>
      <c r="H318" s="1432">
        <v>0</v>
      </c>
      <c r="I318" s="1432">
        <v>0</v>
      </c>
      <c r="J318" s="1432">
        <v>0</v>
      </c>
      <c r="K318" s="1432">
        <v>0</v>
      </c>
      <c r="L318" s="1432">
        <f t="shared" si="210"/>
        <v>0</v>
      </c>
      <c r="M318" s="1440"/>
      <c r="N318" s="1440"/>
      <c r="O318" s="1996"/>
      <c r="P318" s="1996"/>
      <c r="Q318" s="1996"/>
      <c r="R318" s="1996"/>
      <c r="S318" s="1996"/>
      <c r="T318" s="1996">
        <f t="shared" si="211"/>
        <v>0</v>
      </c>
      <c r="U318" s="1951">
        <f t="shared" si="251"/>
        <v>0</v>
      </c>
      <c r="V318" s="891">
        <f t="shared" si="243"/>
        <v>0</v>
      </c>
      <c r="W318" s="891">
        <f t="shared" si="243"/>
        <v>0</v>
      </c>
      <c r="X318" s="891">
        <f t="shared" si="243"/>
        <v>0</v>
      </c>
      <c r="Y318" s="891">
        <f t="shared" si="243"/>
        <v>0</v>
      </c>
      <c r="Z318" s="891">
        <f t="shared" si="243"/>
        <v>0</v>
      </c>
      <c r="AA318" s="891">
        <f t="shared" si="243"/>
        <v>0</v>
      </c>
      <c r="AB318" s="1725">
        <f t="shared" si="213"/>
        <v>0</v>
      </c>
      <c r="AC318" s="1341"/>
      <c r="AD318" s="1717"/>
      <c r="AE318" s="1725">
        <v>0</v>
      </c>
      <c r="AF318" s="1725">
        <v>0</v>
      </c>
      <c r="AG318" s="1725">
        <v>0</v>
      </c>
      <c r="AH318" s="1725">
        <v>0</v>
      </c>
      <c r="AI318" s="1725">
        <v>0</v>
      </c>
      <c r="AJ318" s="1725">
        <v>0</v>
      </c>
      <c r="AK318" s="1725">
        <f t="shared" si="214"/>
        <v>0</v>
      </c>
      <c r="AL318" s="999"/>
      <c r="AM318" s="999"/>
      <c r="AN318" s="999"/>
      <c r="AO318" s="999"/>
      <c r="AP318" s="999"/>
      <c r="AQ318" s="1394"/>
      <c r="AR318" s="1394">
        <f t="shared" si="215"/>
        <v>0</v>
      </c>
      <c r="AS318" s="3393">
        <f t="shared" si="244"/>
        <v>0</v>
      </c>
      <c r="AT318" s="1725">
        <f t="shared" si="244"/>
        <v>0</v>
      </c>
      <c r="AU318" s="1725">
        <f t="shared" si="244"/>
        <v>0</v>
      </c>
      <c r="AV318" s="1725">
        <f t="shared" si="244"/>
        <v>0</v>
      </c>
      <c r="AW318" s="1725">
        <f t="shared" si="245"/>
        <v>0</v>
      </c>
      <c r="AX318" s="1725">
        <f t="shared" si="245"/>
        <v>0</v>
      </c>
      <c r="AY318" s="1725">
        <f t="shared" si="216"/>
        <v>0</v>
      </c>
      <c r="AZ318" s="3088">
        <f t="shared" si="217"/>
        <v>0</v>
      </c>
      <c r="BA318" s="3325"/>
      <c r="BB318" s="1432">
        <v>0</v>
      </c>
      <c r="BC318" s="1432">
        <v>0</v>
      </c>
      <c r="BD318" s="1432">
        <v>0</v>
      </c>
      <c r="BE318" s="1432">
        <v>0</v>
      </c>
      <c r="BF318" s="1432">
        <v>0</v>
      </c>
      <c r="BG318" s="1432">
        <f t="shared" si="218"/>
        <v>0</v>
      </c>
      <c r="BH318" s="891"/>
      <c r="BI318" s="891"/>
      <c r="BJ318" s="891"/>
      <c r="BK318" s="891"/>
      <c r="BL318" s="1397"/>
      <c r="BM318" s="1397">
        <f t="shared" si="219"/>
        <v>0</v>
      </c>
      <c r="BN318" s="1432">
        <f t="shared" si="246"/>
        <v>0</v>
      </c>
      <c r="BO318" s="1432">
        <f t="shared" si="246"/>
        <v>0</v>
      </c>
      <c r="BP318" s="1432">
        <f t="shared" si="246"/>
        <v>0</v>
      </c>
      <c r="BQ318" s="1432">
        <f t="shared" si="246"/>
        <v>0</v>
      </c>
      <c r="BR318" s="1432">
        <f t="shared" si="247"/>
        <v>0</v>
      </c>
      <c r="BS318" s="1432">
        <f t="shared" si="220"/>
        <v>0</v>
      </c>
      <c r="BT318" s="891"/>
      <c r="BU318" s="891"/>
      <c r="CD318" s="3319">
        <v>0</v>
      </c>
      <c r="CE318" s="3319">
        <v>0</v>
      </c>
      <c r="CF318" s="3319">
        <v>0</v>
      </c>
      <c r="CG318" s="3319">
        <v>0</v>
      </c>
      <c r="CH318" s="3319">
        <v>0</v>
      </c>
      <c r="CI318" s="3319">
        <v>0</v>
      </c>
      <c r="CJ318" s="3319">
        <v>0</v>
      </c>
      <c r="CK318" s="3320"/>
      <c r="CL318" s="3321">
        <f t="shared" si="248"/>
        <v>0</v>
      </c>
      <c r="CM318" s="3321">
        <f t="shared" si="249"/>
        <v>0</v>
      </c>
      <c r="CN318" s="3321">
        <f t="shared" si="250"/>
        <v>0</v>
      </c>
      <c r="CO318" s="3321">
        <f t="shared" si="221"/>
        <v>0</v>
      </c>
      <c r="CP318" s="3321">
        <f t="shared" si="221"/>
        <v>0</v>
      </c>
      <c r="CQ318" s="3321">
        <f t="shared" si="221"/>
        <v>0</v>
      </c>
      <c r="CR318" s="3321">
        <f t="shared" si="221"/>
        <v>0</v>
      </c>
      <c r="CS318" s="3321"/>
      <c r="CT318" s="885">
        <v>0</v>
      </c>
      <c r="CU318" s="885">
        <v>0</v>
      </c>
      <c r="CV318" s="885">
        <v>0</v>
      </c>
      <c r="CW318" s="885">
        <v>0</v>
      </c>
      <c r="CX318" s="885">
        <v>0</v>
      </c>
      <c r="CY318" s="885">
        <v>0</v>
      </c>
      <c r="DB318" s="3321">
        <f t="shared" si="237"/>
        <v>0</v>
      </c>
      <c r="DC318" s="3321">
        <f t="shared" si="237"/>
        <v>0</v>
      </c>
      <c r="DD318" s="3321">
        <f t="shared" si="237"/>
        <v>0</v>
      </c>
      <c r="DE318" s="3321">
        <f t="shared" si="237"/>
        <v>0</v>
      </c>
      <c r="DF318" s="3321">
        <f t="shared" si="237"/>
        <v>0</v>
      </c>
      <c r="DG318" s="3321">
        <f t="shared" si="237"/>
        <v>0</v>
      </c>
      <c r="DH318" s="3321"/>
      <c r="DI318" s="885">
        <v>0</v>
      </c>
      <c r="DJ318" s="885">
        <v>0</v>
      </c>
      <c r="DK318" s="885">
        <v>0</v>
      </c>
      <c r="DL318" s="885">
        <v>0</v>
      </c>
      <c r="DM318" s="885">
        <v>0</v>
      </c>
      <c r="DP318" s="3321">
        <f t="shared" si="236"/>
        <v>0</v>
      </c>
      <c r="DQ318" s="3321">
        <f t="shared" si="236"/>
        <v>0</v>
      </c>
      <c r="DR318" s="3321">
        <f t="shared" si="236"/>
        <v>0</v>
      </c>
      <c r="DS318" s="3321">
        <f t="shared" si="236"/>
        <v>0</v>
      </c>
      <c r="DT318" s="3321">
        <f t="shared" si="236"/>
        <v>0</v>
      </c>
    </row>
    <row r="319" spans="1:124" ht="12.75" hidden="1" customHeight="1">
      <c r="A319" s="1170"/>
      <c r="B319" s="1581"/>
      <c r="C319" s="1860"/>
      <c r="D319" s="3385"/>
      <c r="E319" s="1432">
        <v>0</v>
      </c>
      <c r="F319" s="1432">
        <v>0</v>
      </c>
      <c r="G319" s="1432">
        <v>0</v>
      </c>
      <c r="H319" s="1432">
        <v>0</v>
      </c>
      <c r="I319" s="1432">
        <v>0</v>
      </c>
      <c r="J319" s="1432">
        <v>0</v>
      </c>
      <c r="K319" s="1432">
        <v>0</v>
      </c>
      <c r="L319" s="1432">
        <f t="shared" si="210"/>
        <v>0</v>
      </c>
      <c r="M319" s="1440"/>
      <c r="N319" s="1440"/>
      <c r="O319" s="1996"/>
      <c r="P319" s="1996"/>
      <c r="Q319" s="1996"/>
      <c r="R319" s="1996"/>
      <c r="S319" s="1996"/>
      <c r="T319" s="1996">
        <f t="shared" si="211"/>
        <v>0</v>
      </c>
      <c r="U319" s="1951">
        <f t="shared" si="251"/>
        <v>0</v>
      </c>
      <c r="V319" s="891">
        <f t="shared" si="243"/>
        <v>0</v>
      </c>
      <c r="W319" s="891">
        <f t="shared" si="243"/>
        <v>0</v>
      </c>
      <c r="X319" s="891">
        <f t="shared" si="243"/>
        <v>0</v>
      </c>
      <c r="Y319" s="891">
        <f t="shared" si="243"/>
        <v>0</v>
      </c>
      <c r="Z319" s="891">
        <f t="shared" si="243"/>
        <v>0</v>
      </c>
      <c r="AA319" s="891">
        <f t="shared" si="243"/>
        <v>0</v>
      </c>
      <c r="AB319" s="1725">
        <f t="shared" si="213"/>
        <v>0</v>
      </c>
      <c r="AC319" s="1341"/>
      <c r="AD319" s="1717"/>
      <c r="AE319" s="1725">
        <v>0</v>
      </c>
      <c r="AF319" s="1725">
        <v>0</v>
      </c>
      <c r="AG319" s="1725">
        <v>0</v>
      </c>
      <c r="AH319" s="1725">
        <v>0</v>
      </c>
      <c r="AI319" s="1725">
        <v>0</v>
      </c>
      <c r="AJ319" s="1725">
        <v>0</v>
      </c>
      <c r="AK319" s="1725">
        <f t="shared" si="214"/>
        <v>0</v>
      </c>
      <c r="AL319" s="999"/>
      <c r="AM319" s="999"/>
      <c r="AN319" s="999"/>
      <c r="AO319" s="999"/>
      <c r="AP319" s="999"/>
      <c r="AQ319" s="1394"/>
      <c r="AR319" s="1394">
        <f t="shared" si="215"/>
        <v>0</v>
      </c>
      <c r="AS319" s="3393">
        <f t="shared" si="244"/>
        <v>0</v>
      </c>
      <c r="AT319" s="1725">
        <f t="shared" si="244"/>
        <v>0</v>
      </c>
      <c r="AU319" s="1725">
        <f t="shared" si="244"/>
        <v>0</v>
      </c>
      <c r="AV319" s="1725">
        <f t="shared" si="244"/>
        <v>0</v>
      </c>
      <c r="AW319" s="1725">
        <f t="shared" si="245"/>
        <v>0</v>
      </c>
      <c r="AX319" s="1725">
        <f t="shared" si="245"/>
        <v>0</v>
      </c>
      <c r="AY319" s="1725">
        <f t="shared" si="216"/>
        <v>0</v>
      </c>
      <c r="AZ319" s="3088">
        <f t="shared" si="217"/>
        <v>0</v>
      </c>
      <c r="BA319" s="3325"/>
      <c r="BB319" s="1432">
        <v>0</v>
      </c>
      <c r="BC319" s="1432">
        <v>0</v>
      </c>
      <c r="BD319" s="1432">
        <v>0</v>
      </c>
      <c r="BE319" s="1432">
        <v>0</v>
      </c>
      <c r="BF319" s="1432">
        <v>0</v>
      </c>
      <c r="BG319" s="1432">
        <f t="shared" si="218"/>
        <v>0</v>
      </c>
      <c r="BH319" s="891"/>
      <c r="BI319" s="891"/>
      <c r="BJ319" s="891"/>
      <c r="BK319" s="891"/>
      <c r="BL319" s="1397"/>
      <c r="BM319" s="1397">
        <f t="shared" si="219"/>
        <v>0</v>
      </c>
      <c r="BN319" s="1432">
        <f t="shared" si="246"/>
        <v>0</v>
      </c>
      <c r="BO319" s="1432">
        <f t="shared" si="246"/>
        <v>0</v>
      </c>
      <c r="BP319" s="1432">
        <f t="shared" si="246"/>
        <v>0</v>
      </c>
      <c r="BQ319" s="1432">
        <f t="shared" si="246"/>
        <v>0</v>
      </c>
      <c r="BR319" s="1432">
        <f t="shared" si="247"/>
        <v>0</v>
      </c>
      <c r="BS319" s="1432">
        <f t="shared" si="220"/>
        <v>0</v>
      </c>
      <c r="BT319" s="891"/>
      <c r="BU319" s="891"/>
      <c r="CD319" s="3319">
        <v>0</v>
      </c>
      <c r="CE319" s="3319">
        <v>0</v>
      </c>
      <c r="CF319" s="3319">
        <v>0</v>
      </c>
      <c r="CG319" s="3319">
        <v>0</v>
      </c>
      <c r="CH319" s="3319">
        <v>0</v>
      </c>
      <c r="CI319" s="3319">
        <v>0</v>
      </c>
      <c r="CJ319" s="3319">
        <v>0</v>
      </c>
      <c r="CK319" s="3320"/>
      <c r="CL319" s="3321">
        <f t="shared" si="248"/>
        <v>0</v>
      </c>
      <c r="CM319" s="3321">
        <f t="shared" si="249"/>
        <v>0</v>
      </c>
      <c r="CN319" s="3321">
        <f t="shared" si="250"/>
        <v>0</v>
      </c>
      <c r="CO319" s="3321">
        <f t="shared" si="221"/>
        <v>0</v>
      </c>
      <c r="CP319" s="3321">
        <f t="shared" si="221"/>
        <v>0</v>
      </c>
      <c r="CQ319" s="3321">
        <f t="shared" si="221"/>
        <v>0</v>
      </c>
      <c r="CR319" s="3321">
        <f t="shared" si="221"/>
        <v>0</v>
      </c>
      <c r="CS319" s="3321"/>
      <c r="CT319" s="885">
        <v>0</v>
      </c>
      <c r="CU319" s="885">
        <v>0</v>
      </c>
      <c r="CV319" s="885">
        <v>0</v>
      </c>
      <c r="CW319" s="885">
        <v>0</v>
      </c>
      <c r="CX319" s="885">
        <v>0</v>
      </c>
      <c r="CY319" s="885">
        <v>0</v>
      </c>
      <c r="DB319" s="3321">
        <f t="shared" si="237"/>
        <v>0</v>
      </c>
      <c r="DC319" s="3321">
        <f t="shared" si="237"/>
        <v>0</v>
      </c>
      <c r="DD319" s="3321">
        <f t="shared" si="237"/>
        <v>0</v>
      </c>
      <c r="DE319" s="3321">
        <f t="shared" si="237"/>
        <v>0</v>
      </c>
      <c r="DF319" s="3321">
        <f t="shared" si="237"/>
        <v>0</v>
      </c>
      <c r="DG319" s="3321">
        <f t="shared" si="237"/>
        <v>0</v>
      </c>
      <c r="DH319" s="3321"/>
      <c r="DI319" s="885">
        <v>0</v>
      </c>
      <c r="DJ319" s="885">
        <v>0</v>
      </c>
      <c r="DK319" s="885">
        <v>0</v>
      </c>
      <c r="DL319" s="885">
        <v>0</v>
      </c>
      <c r="DM319" s="885">
        <v>0</v>
      </c>
      <c r="DP319" s="3321">
        <f t="shared" si="236"/>
        <v>0</v>
      </c>
      <c r="DQ319" s="3321">
        <f t="shared" si="236"/>
        <v>0</v>
      </c>
      <c r="DR319" s="3321">
        <f t="shared" si="236"/>
        <v>0</v>
      </c>
      <c r="DS319" s="3321">
        <f t="shared" si="236"/>
        <v>0</v>
      </c>
      <c r="DT319" s="3321">
        <f t="shared" si="236"/>
        <v>0</v>
      </c>
    </row>
    <row r="320" spans="1:124" ht="12.75" hidden="1" customHeight="1">
      <c r="A320" s="1170"/>
      <c r="B320" s="1581"/>
      <c r="C320" s="1860"/>
      <c r="D320" s="3385"/>
      <c r="E320" s="1432">
        <v>0</v>
      </c>
      <c r="F320" s="1432">
        <v>0</v>
      </c>
      <c r="G320" s="1432">
        <v>0</v>
      </c>
      <c r="H320" s="1432">
        <v>0</v>
      </c>
      <c r="I320" s="1432">
        <v>0</v>
      </c>
      <c r="J320" s="1432">
        <v>0</v>
      </c>
      <c r="K320" s="1432">
        <v>0</v>
      </c>
      <c r="L320" s="1432">
        <f t="shared" si="210"/>
        <v>0</v>
      </c>
      <c r="M320" s="1440"/>
      <c r="N320" s="1440"/>
      <c r="O320" s="1996"/>
      <c r="P320" s="1996"/>
      <c r="Q320" s="1996"/>
      <c r="R320" s="1996"/>
      <c r="S320" s="1996"/>
      <c r="T320" s="1996">
        <f t="shared" si="211"/>
        <v>0</v>
      </c>
      <c r="U320" s="1951">
        <f t="shared" si="251"/>
        <v>0</v>
      </c>
      <c r="V320" s="891">
        <f t="shared" si="243"/>
        <v>0</v>
      </c>
      <c r="W320" s="891">
        <f t="shared" si="243"/>
        <v>0</v>
      </c>
      <c r="X320" s="891">
        <f t="shared" si="243"/>
        <v>0</v>
      </c>
      <c r="Y320" s="891">
        <f t="shared" si="243"/>
        <v>0</v>
      </c>
      <c r="Z320" s="891">
        <f t="shared" si="243"/>
        <v>0</v>
      </c>
      <c r="AA320" s="891">
        <f t="shared" si="243"/>
        <v>0</v>
      </c>
      <c r="AB320" s="1725">
        <f t="shared" si="213"/>
        <v>0</v>
      </c>
      <c r="AC320" s="1341"/>
      <c r="AD320" s="1717"/>
      <c r="AE320" s="1725">
        <v>0</v>
      </c>
      <c r="AF320" s="1725">
        <v>0</v>
      </c>
      <c r="AG320" s="1725">
        <v>0</v>
      </c>
      <c r="AH320" s="1725">
        <v>0</v>
      </c>
      <c r="AI320" s="1725">
        <v>0</v>
      </c>
      <c r="AJ320" s="1725">
        <v>0</v>
      </c>
      <c r="AK320" s="1725">
        <f t="shared" si="214"/>
        <v>0</v>
      </c>
      <c r="AL320" s="999"/>
      <c r="AM320" s="999"/>
      <c r="AN320" s="999"/>
      <c r="AO320" s="999"/>
      <c r="AP320" s="999"/>
      <c r="AQ320" s="1394"/>
      <c r="AR320" s="1394">
        <f t="shared" si="215"/>
        <v>0</v>
      </c>
      <c r="AS320" s="3393">
        <f t="shared" si="244"/>
        <v>0</v>
      </c>
      <c r="AT320" s="1725">
        <f t="shared" si="244"/>
        <v>0</v>
      </c>
      <c r="AU320" s="1725">
        <f t="shared" si="244"/>
        <v>0</v>
      </c>
      <c r="AV320" s="1725">
        <f t="shared" si="244"/>
        <v>0</v>
      </c>
      <c r="AW320" s="1725">
        <f t="shared" si="245"/>
        <v>0</v>
      </c>
      <c r="AX320" s="1725">
        <f t="shared" si="245"/>
        <v>0</v>
      </c>
      <c r="AY320" s="1725">
        <f t="shared" si="216"/>
        <v>0</v>
      </c>
      <c r="AZ320" s="3088">
        <f t="shared" si="217"/>
        <v>0</v>
      </c>
      <c r="BA320" s="3325"/>
      <c r="BB320" s="1432">
        <v>0</v>
      </c>
      <c r="BC320" s="1432">
        <v>0</v>
      </c>
      <c r="BD320" s="1432">
        <v>0</v>
      </c>
      <c r="BE320" s="1432">
        <v>0</v>
      </c>
      <c r="BF320" s="1432">
        <v>0</v>
      </c>
      <c r="BG320" s="1432">
        <f t="shared" si="218"/>
        <v>0</v>
      </c>
      <c r="BH320" s="891"/>
      <c r="BI320" s="891"/>
      <c r="BJ320" s="891"/>
      <c r="BK320" s="891"/>
      <c r="BL320" s="1397"/>
      <c r="BM320" s="1397">
        <f t="shared" si="219"/>
        <v>0</v>
      </c>
      <c r="BN320" s="1432">
        <f t="shared" si="246"/>
        <v>0</v>
      </c>
      <c r="BO320" s="1432">
        <f t="shared" si="246"/>
        <v>0</v>
      </c>
      <c r="BP320" s="1432">
        <f t="shared" si="246"/>
        <v>0</v>
      </c>
      <c r="BQ320" s="1432">
        <f t="shared" si="246"/>
        <v>0</v>
      </c>
      <c r="BR320" s="1432">
        <f t="shared" si="247"/>
        <v>0</v>
      </c>
      <c r="BS320" s="1432">
        <f t="shared" si="220"/>
        <v>0</v>
      </c>
      <c r="BT320" s="891"/>
      <c r="BU320" s="891"/>
      <c r="CD320" s="3319">
        <v>0</v>
      </c>
      <c r="CE320" s="3319">
        <v>0</v>
      </c>
      <c r="CF320" s="3319">
        <v>0</v>
      </c>
      <c r="CG320" s="3319">
        <v>0</v>
      </c>
      <c r="CH320" s="3319">
        <v>0</v>
      </c>
      <c r="CI320" s="3319">
        <v>0</v>
      </c>
      <c r="CJ320" s="3319">
        <v>0</v>
      </c>
      <c r="CK320" s="3320"/>
      <c r="CL320" s="3321">
        <f t="shared" si="248"/>
        <v>0</v>
      </c>
      <c r="CM320" s="3321">
        <f t="shared" si="249"/>
        <v>0</v>
      </c>
      <c r="CN320" s="3321">
        <f t="shared" si="250"/>
        <v>0</v>
      </c>
      <c r="CO320" s="3321">
        <f t="shared" si="221"/>
        <v>0</v>
      </c>
      <c r="CP320" s="3321">
        <f t="shared" si="221"/>
        <v>0</v>
      </c>
      <c r="CQ320" s="3321">
        <f t="shared" si="221"/>
        <v>0</v>
      </c>
      <c r="CR320" s="3321">
        <f t="shared" si="221"/>
        <v>0</v>
      </c>
      <c r="CS320" s="3321"/>
      <c r="CT320" s="885">
        <v>0</v>
      </c>
      <c r="CU320" s="885">
        <v>0</v>
      </c>
      <c r="CV320" s="885">
        <v>0</v>
      </c>
      <c r="CW320" s="885">
        <v>0</v>
      </c>
      <c r="CX320" s="885">
        <v>0</v>
      </c>
      <c r="CY320" s="885">
        <v>0</v>
      </c>
      <c r="DB320" s="3321">
        <f t="shared" si="237"/>
        <v>0</v>
      </c>
      <c r="DC320" s="3321">
        <f t="shared" si="237"/>
        <v>0</v>
      </c>
      <c r="DD320" s="3321">
        <f t="shared" si="237"/>
        <v>0</v>
      </c>
      <c r="DE320" s="3321">
        <f t="shared" si="237"/>
        <v>0</v>
      </c>
      <c r="DF320" s="3321">
        <f t="shared" si="237"/>
        <v>0</v>
      </c>
      <c r="DG320" s="3321">
        <f t="shared" si="237"/>
        <v>0</v>
      </c>
      <c r="DH320" s="3321"/>
      <c r="DI320" s="885">
        <v>0</v>
      </c>
      <c r="DJ320" s="885">
        <v>0</v>
      </c>
      <c r="DK320" s="885">
        <v>0</v>
      </c>
      <c r="DL320" s="885">
        <v>0</v>
      </c>
      <c r="DM320" s="885">
        <v>0</v>
      </c>
      <c r="DP320" s="3321">
        <f t="shared" si="236"/>
        <v>0</v>
      </c>
      <c r="DQ320" s="3321">
        <f t="shared" si="236"/>
        <v>0</v>
      </c>
      <c r="DR320" s="3321">
        <f t="shared" si="236"/>
        <v>0</v>
      </c>
      <c r="DS320" s="3321">
        <f t="shared" si="236"/>
        <v>0</v>
      </c>
      <c r="DT320" s="3321">
        <f t="shared" si="236"/>
        <v>0</v>
      </c>
    </row>
    <row r="321" spans="1:124" ht="12.75" hidden="1" customHeight="1">
      <c r="A321" s="1170"/>
      <c r="B321" s="1581"/>
      <c r="C321" s="1860"/>
      <c r="D321" s="3385"/>
      <c r="E321" s="1432">
        <v>0</v>
      </c>
      <c r="F321" s="1432">
        <v>0</v>
      </c>
      <c r="G321" s="1432">
        <v>0</v>
      </c>
      <c r="H321" s="1432">
        <v>0</v>
      </c>
      <c r="I321" s="1432">
        <v>0</v>
      </c>
      <c r="J321" s="1432">
        <v>0</v>
      </c>
      <c r="K321" s="1432">
        <v>0</v>
      </c>
      <c r="L321" s="1432">
        <f t="shared" si="210"/>
        <v>0</v>
      </c>
      <c r="M321" s="1440"/>
      <c r="N321" s="1440"/>
      <c r="O321" s="1996"/>
      <c r="P321" s="1996"/>
      <c r="Q321" s="1996"/>
      <c r="R321" s="1996"/>
      <c r="S321" s="1996"/>
      <c r="T321" s="1996">
        <f t="shared" si="211"/>
        <v>0</v>
      </c>
      <c r="U321" s="1951">
        <f t="shared" si="251"/>
        <v>0</v>
      </c>
      <c r="V321" s="891">
        <f t="shared" si="243"/>
        <v>0</v>
      </c>
      <c r="W321" s="891">
        <f t="shared" si="243"/>
        <v>0</v>
      </c>
      <c r="X321" s="891">
        <f t="shared" si="243"/>
        <v>0</v>
      </c>
      <c r="Y321" s="891">
        <f t="shared" si="243"/>
        <v>0</v>
      </c>
      <c r="Z321" s="891">
        <f t="shared" si="243"/>
        <v>0</v>
      </c>
      <c r="AA321" s="891">
        <f t="shared" si="243"/>
        <v>0</v>
      </c>
      <c r="AB321" s="1725">
        <f t="shared" si="213"/>
        <v>0</v>
      </c>
      <c r="AC321" s="1341"/>
      <c r="AD321" s="1717"/>
      <c r="AE321" s="1725">
        <v>0</v>
      </c>
      <c r="AF321" s="1725">
        <v>0</v>
      </c>
      <c r="AG321" s="1725">
        <v>0</v>
      </c>
      <c r="AH321" s="1725">
        <v>0</v>
      </c>
      <c r="AI321" s="1725">
        <v>0</v>
      </c>
      <c r="AJ321" s="1725">
        <v>0</v>
      </c>
      <c r="AK321" s="1725">
        <f t="shared" si="214"/>
        <v>0</v>
      </c>
      <c r="AL321" s="999"/>
      <c r="AM321" s="999"/>
      <c r="AN321" s="999"/>
      <c r="AO321" s="999"/>
      <c r="AP321" s="999"/>
      <c r="AQ321" s="1394"/>
      <c r="AR321" s="1394">
        <f t="shared" si="215"/>
        <v>0</v>
      </c>
      <c r="AS321" s="3393">
        <f t="shared" si="244"/>
        <v>0</v>
      </c>
      <c r="AT321" s="1725">
        <f t="shared" si="244"/>
        <v>0</v>
      </c>
      <c r="AU321" s="1725">
        <f t="shared" si="244"/>
        <v>0</v>
      </c>
      <c r="AV321" s="1725">
        <f t="shared" si="244"/>
        <v>0</v>
      </c>
      <c r="AW321" s="1725">
        <f t="shared" si="245"/>
        <v>0</v>
      </c>
      <c r="AX321" s="1725">
        <f t="shared" si="245"/>
        <v>0</v>
      </c>
      <c r="AY321" s="1725">
        <f t="shared" si="216"/>
        <v>0</v>
      </c>
      <c r="AZ321" s="3088">
        <f t="shared" si="217"/>
        <v>0</v>
      </c>
      <c r="BA321" s="3325"/>
      <c r="BB321" s="1432">
        <v>0</v>
      </c>
      <c r="BC321" s="1432">
        <v>0</v>
      </c>
      <c r="BD321" s="1432">
        <v>0</v>
      </c>
      <c r="BE321" s="1432">
        <v>0</v>
      </c>
      <c r="BF321" s="1432">
        <v>0</v>
      </c>
      <c r="BG321" s="1432">
        <f t="shared" si="218"/>
        <v>0</v>
      </c>
      <c r="BH321" s="891"/>
      <c r="BI321" s="891"/>
      <c r="BJ321" s="891"/>
      <c r="BK321" s="891"/>
      <c r="BL321" s="1397"/>
      <c r="BM321" s="1397">
        <f t="shared" si="219"/>
        <v>0</v>
      </c>
      <c r="BN321" s="1432">
        <f t="shared" si="246"/>
        <v>0</v>
      </c>
      <c r="BO321" s="1432">
        <f t="shared" si="246"/>
        <v>0</v>
      </c>
      <c r="BP321" s="1432">
        <f t="shared" si="246"/>
        <v>0</v>
      </c>
      <c r="BQ321" s="1432">
        <f t="shared" si="246"/>
        <v>0</v>
      </c>
      <c r="BR321" s="1432">
        <f t="shared" si="247"/>
        <v>0</v>
      </c>
      <c r="BS321" s="1432">
        <f t="shared" si="220"/>
        <v>0</v>
      </c>
      <c r="BT321" s="891"/>
      <c r="BU321" s="891"/>
      <c r="CD321" s="3319">
        <v>0</v>
      </c>
      <c r="CE321" s="3319">
        <v>0</v>
      </c>
      <c r="CF321" s="3319">
        <v>0</v>
      </c>
      <c r="CG321" s="3319">
        <v>0</v>
      </c>
      <c r="CH321" s="3319">
        <v>0</v>
      </c>
      <c r="CI321" s="3319">
        <v>0</v>
      </c>
      <c r="CJ321" s="3319">
        <v>0</v>
      </c>
      <c r="CK321" s="3320"/>
      <c r="CL321" s="3321">
        <f t="shared" si="248"/>
        <v>0</v>
      </c>
      <c r="CM321" s="3321">
        <f t="shared" si="249"/>
        <v>0</v>
      </c>
      <c r="CN321" s="3321">
        <f t="shared" si="250"/>
        <v>0</v>
      </c>
      <c r="CO321" s="3321">
        <f t="shared" si="221"/>
        <v>0</v>
      </c>
      <c r="CP321" s="3321">
        <f t="shared" si="221"/>
        <v>0</v>
      </c>
      <c r="CQ321" s="3321">
        <f t="shared" si="221"/>
        <v>0</v>
      </c>
      <c r="CR321" s="3321">
        <f t="shared" si="221"/>
        <v>0</v>
      </c>
      <c r="CS321" s="3321"/>
      <c r="CT321" s="885">
        <v>0</v>
      </c>
      <c r="CU321" s="885">
        <v>0</v>
      </c>
      <c r="CV321" s="885">
        <v>0</v>
      </c>
      <c r="CW321" s="885">
        <v>0</v>
      </c>
      <c r="CX321" s="885">
        <v>0</v>
      </c>
      <c r="CY321" s="885">
        <v>0</v>
      </c>
      <c r="DB321" s="3321">
        <f t="shared" si="237"/>
        <v>0</v>
      </c>
      <c r="DC321" s="3321">
        <f t="shared" si="237"/>
        <v>0</v>
      </c>
      <c r="DD321" s="3321">
        <f t="shared" si="237"/>
        <v>0</v>
      </c>
      <c r="DE321" s="3321">
        <f t="shared" si="237"/>
        <v>0</v>
      </c>
      <c r="DF321" s="3321">
        <f t="shared" si="237"/>
        <v>0</v>
      </c>
      <c r="DG321" s="3321">
        <f t="shared" si="237"/>
        <v>0</v>
      </c>
      <c r="DH321" s="3321"/>
      <c r="DI321" s="885">
        <v>0</v>
      </c>
      <c r="DJ321" s="885">
        <v>0</v>
      </c>
      <c r="DK321" s="885">
        <v>0</v>
      </c>
      <c r="DL321" s="885">
        <v>0</v>
      </c>
      <c r="DM321" s="885">
        <v>0</v>
      </c>
      <c r="DP321" s="3321">
        <f t="shared" si="236"/>
        <v>0</v>
      </c>
      <c r="DQ321" s="3321">
        <f t="shared" si="236"/>
        <v>0</v>
      </c>
      <c r="DR321" s="3321">
        <f t="shared" si="236"/>
        <v>0</v>
      </c>
      <c r="DS321" s="3321">
        <f t="shared" si="236"/>
        <v>0</v>
      </c>
      <c r="DT321" s="3321">
        <f t="shared" si="236"/>
        <v>0</v>
      </c>
    </row>
    <row r="322" spans="1:124" ht="12.75" hidden="1" customHeight="1">
      <c r="A322" s="1170"/>
      <c r="B322" s="1581"/>
      <c r="C322" s="1860"/>
      <c r="D322" s="3385"/>
      <c r="E322" s="1432">
        <v>0</v>
      </c>
      <c r="F322" s="1432">
        <v>0</v>
      </c>
      <c r="G322" s="1432">
        <v>0</v>
      </c>
      <c r="H322" s="1432">
        <v>0</v>
      </c>
      <c r="I322" s="1432">
        <v>0</v>
      </c>
      <c r="J322" s="1432">
        <v>0</v>
      </c>
      <c r="K322" s="1432">
        <v>0</v>
      </c>
      <c r="L322" s="1432">
        <f t="shared" si="210"/>
        <v>0</v>
      </c>
      <c r="M322" s="1440"/>
      <c r="N322" s="1440"/>
      <c r="O322" s="1996"/>
      <c r="P322" s="1996"/>
      <c r="Q322" s="1996"/>
      <c r="R322" s="1996"/>
      <c r="S322" s="1996"/>
      <c r="T322" s="1996">
        <f t="shared" si="211"/>
        <v>0</v>
      </c>
      <c r="U322" s="1951">
        <f t="shared" si="251"/>
        <v>0</v>
      </c>
      <c r="V322" s="891">
        <f t="shared" si="243"/>
        <v>0</v>
      </c>
      <c r="W322" s="891">
        <f t="shared" si="243"/>
        <v>0</v>
      </c>
      <c r="X322" s="891">
        <f t="shared" si="243"/>
        <v>0</v>
      </c>
      <c r="Y322" s="891">
        <f t="shared" si="243"/>
        <v>0</v>
      </c>
      <c r="Z322" s="891">
        <f t="shared" si="243"/>
        <v>0</v>
      </c>
      <c r="AA322" s="891">
        <f t="shared" si="243"/>
        <v>0</v>
      </c>
      <c r="AB322" s="1725">
        <f t="shared" si="213"/>
        <v>0</v>
      </c>
      <c r="AC322" s="1341"/>
      <c r="AD322" s="1717"/>
      <c r="AE322" s="1725">
        <v>0</v>
      </c>
      <c r="AF322" s="1725">
        <v>0</v>
      </c>
      <c r="AG322" s="1725">
        <v>0</v>
      </c>
      <c r="AH322" s="1725">
        <v>0</v>
      </c>
      <c r="AI322" s="1725">
        <v>0</v>
      </c>
      <c r="AJ322" s="1725">
        <v>0</v>
      </c>
      <c r="AK322" s="1725">
        <f t="shared" si="214"/>
        <v>0</v>
      </c>
      <c r="AL322" s="999"/>
      <c r="AM322" s="999"/>
      <c r="AN322" s="999"/>
      <c r="AO322" s="999"/>
      <c r="AP322" s="999"/>
      <c r="AQ322" s="1394"/>
      <c r="AR322" s="1394">
        <f t="shared" si="215"/>
        <v>0</v>
      </c>
      <c r="AS322" s="3393">
        <f t="shared" si="244"/>
        <v>0</v>
      </c>
      <c r="AT322" s="1725">
        <f t="shared" si="244"/>
        <v>0</v>
      </c>
      <c r="AU322" s="1725">
        <f t="shared" si="244"/>
        <v>0</v>
      </c>
      <c r="AV322" s="1725">
        <f t="shared" si="244"/>
        <v>0</v>
      </c>
      <c r="AW322" s="1725">
        <f t="shared" si="245"/>
        <v>0</v>
      </c>
      <c r="AX322" s="1725">
        <f t="shared" si="245"/>
        <v>0</v>
      </c>
      <c r="AY322" s="1725">
        <f t="shared" si="216"/>
        <v>0</v>
      </c>
      <c r="AZ322" s="3088">
        <f t="shared" si="217"/>
        <v>0</v>
      </c>
      <c r="BA322" s="3325"/>
      <c r="BB322" s="1432">
        <v>0</v>
      </c>
      <c r="BC322" s="1432">
        <v>0</v>
      </c>
      <c r="BD322" s="1432">
        <v>0</v>
      </c>
      <c r="BE322" s="1432">
        <v>0</v>
      </c>
      <c r="BF322" s="1432">
        <v>0</v>
      </c>
      <c r="BG322" s="1432">
        <f t="shared" si="218"/>
        <v>0</v>
      </c>
      <c r="BH322" s="891"/>
      <c r="BI322" s="891"/>
      <c r="BJ322" s="891"/>
      <c r="BK322" s="891"/>
      <c r="BL322" s="1397"/>
      <c r="BM322" s="1397">
        <f t="shared" si="219"/>
        <v>0</v>
      </c>
      <c r="BN322" s="1432">
        <f t="shared" si="246"/>
        <v>0</v>
      </c>
      <c r="BO322" s="1432">
        <f t="shared" si="246"/>
        <v>0</v>
      </c>
      <c r="BP322" s="1432">
        <f t="shared" si="246"/>
        <v>0</v>
      </c>
      <c r="BQ322" s="1432">
        <f t="shared" si="246"/>
        <v>0</v>
      </c>
      <c r="BR322" s="1432">
        <f t="shared" si="247"/>
        <v>0</v>
      </c>
      <c r="BS322" s="1432">
        <f t="shared" si="220"/>
        <v>0</v>
      </c>
      <c r="BT322" s="891"/>
      <c r="BU322" s="891"/>
      <c r="CD322" s="3319">
        <v>0</v>
      </c>
      <c r="CE322" s="3319">
        <v>0</v>
      </c>
      <c r="CF322" s="3319">
        <v>0</v>
      </c>
      <c r="CG322" s="3319">
        <v>0</v>
      </c>
      <c r="CH322" s="3319">
        <v>0</v>
      </c>
      <c r="CI322" s="3319">
        <v>0</v>
      </c>
      <c r="CJ322" s="3319">
        <v>0</v>
      </c>
      <c r="CK322" s="3320"/>
      <c r="CL322" s="3321">
        <f t="shared" si="248"/>
        <v>0</v>
      </c>
      <c r="CM322" s="3321">
        <f t="shared" si="249"/>
        <v>0</v>
      </c>
      <c r="CN322" s="3321">
        <f t="shared" si="250"/>
        <v>0</v>
      </c>
      <c r="CO322" s="3321">
        <f t="shared" si="221"/>
        <v>0</v>
      </c>
      <c r="CP322" s="3321">
        <f t="shared" si="221"/>
        <v>0</v>
      </c>
      <c r="CQ322" s="3321">
        <f t="shared" si="221"/>
        <v>0</v>
      </c>
      <c r="CR322" s="3321">
        <f t="shared" si="221"/>
        <v>0</v>
      </c>
      <c r="CS322" s="3321"/>
      <c r="CT322" s="885">
        <v>0</v>
      </c>
      <c r="CU322" s="885">
        <v>0</v>
      </c>
      <c r="CV322" s="885">
        <v>0</v>
      </c>
      <c r="CW322" s="885">
        <v>0</v>
      </c>
      <c r="CX322" s="885">
        <v>0</v>
      </c>
      <c r="CY322" s="885">
        <v>0</v>
      </c>
      <c r="DB322" s="3321">
        <f t="shared" si="237"/>
        <v>0</v>
      </c>
      <c r="DC322" s="3321">
        <f t="shared" si="237"/>
        <v>0</v>
      </c>
      <c r="DD322" s="3321">
        <f t="shared" si="237"/>
        <v>0</v>
      </c>
      <c r="DE322" s="3321">
        <f t="shared" si="237"/>
        <v>0</v>
      </c>
      <c r="DF322" s="3321">
        <f t="shared" si="237"/>
        <v>0</v>
      </c>
      <c r="DG322" s="3321">
        <f t="shared" si="237"/>
        <v>0</v>
      </c>
      <c r="DH322" s="3321"/>
      <c r="DI322" s="885">
        <v>0</v>
      </c>
      <c r="DJ322" s="885">
        <v>0</v>
      </c>
      <c r="DK322" s="885">
        <v>0</v>
      </c>
      <c r="DL322" s="885">
        <v>0</v>
      </c>
      <c r="DM322" s="885">
        <v>0</v>
      </c>
      <c r="DP322" s="3321">
        <f t="shared" si="236"/>
        <v>0</v>
      </c>
      <c r="DQ322" s="3321">
        <f t="shared" si="236"/>
        <v>0</v>
      </c>
      <c r="DR322" s="3321">
        <f t="shared" si="236"/>
        <v>0</v>
      </c>
      <c r="DS322" s="3321">
        <f t="shared" si="236"/>
        <v>0</v>
      </c>
      <c r="DT322" s="3321">
        <f t="shared" si="236"/>
        <v>0</v>
      </c>
    </row>
    <row r="323" spans="1:124" ht="12.75" hidden="1" customHeight="1">
      <c r="A323" s="1170"/>
      <c r="B323" s="1581"/>
      <c r="C323" s="1860"/>
      <c r="D323" s="3385"/>
      <c r="E323" s="1432">
        <v>0</v>
      </c>
      <c r="F323" s="1432">
        <v>0</v>
      </c>
      <c r="G323" s="1432">
        <v>0</v>
      </c>
      <c r="H323" s="1432">
        <v>0</v>
      </c>
      <c r="I323" s="1432">
        <v>0</v>
      </c>
      <c r="J323" s="1432">
        <v>0</v>
      </c>
      <c r="K323" s="1432">
        <v>0</v>
      </c>
      <c r="L323" s="1432">
        <f t="shared" si="210"/>
        <v>0</v>
      </c>
      <c r="M323" s="1440"/>
      <c r="N323" s="1440"/>
      <c r="O323" s="1996"/>
      <c r="P323" s="1996"/>
      <c r="Q323" s="1996"/>
      <c r="R323" s="1996"/>
      <c r="S323" s="1996"/>
      <c r="T323" s="1996">
        <f t="shared" si="211"/>
        <v>0</v>
      </c>
      <c r="U323" s="1951">
        <f t="shared" si="251"/>
        <v>0</v>
      </c>
      <c r="V323" s="891">
        <f t="shared" si="243"/>
        <v>0</v>
      </c>
      <c r="W323" s="891">
        <f t="shared" si="243"/>
        <v>0</v>
      </c>
      <c r="X323" s="891">
        <f t="shared" si="243"/>
        <v>0</v>
      </c>
      <c r="Y323" s="891">
        <f t="shared" si="243"/>
        <v>0</v>
      </c>
      <c r="Z323" s="891">
        <f t="shared" si="243"/>
        <v>0</v>
      </c>
      <c r="AA323" s="891">
        <f t="shared" si="243"/>
        <v>0</v>
      </c>
      <c r="AB323" s="1725">
        <f t="shared" si="213"/>
        <v>0</v>
      </c>
      <c r="AC323" s="1341"/>
      <c r="AD323" s="1717"/>
      <c r="AE323" s="1725">
        <v>0</v>
      </c>
      <c r="AF323" s="1725">
        <v>0</v>
      </c>
      <c r="AG323" s="1725">
        <v>0</v>
      </c>
      <c r="AH323" s="1725">
        <v>0</v>
      </c>
      <c r="AI323" s="1725">
        <v>0</v>
      </c>
      <c r="AJ323" s="1725">
        <v>0</v>
      </c>
      <c r="AK323" s="1725">
        <f t="shared" si="214"/>
        <v>0</v>
      </c>
      <c r="AL323" s="999"/>
      <c r="AM323" s="999"/>
      <c r="AN323" s="999"/>
      <c r="AO323" s="999"/>
      <c r="AP323" s="999"/>
      <c r="AQ323" s="1394"/>
      <c r="AR323" s="1394">
        <f t="shared" si="215"/>
        <v>0</v>
      </c>
      <c r="AS323" s="3393">
        <f t="shared" si="244"/>
        <v>0</v>
      </c>
      <c r="AT323" s="1725">
        <f t="shared" si="244"/>
        <v>0</v>
      </c>
      <c r="AU323" s="1725">
        <f t="shared" si="244"/>
        <v>0</v>
      </c>
      <c r="AV323" s="1725">
        <f t="shared" si="244"/>
        <v>0</v>
      </c>
      <c r="AW323" s="1725">
        <f t="shared" si="245"/>
        <v>0</v>
      </c>
      <c r="AX323" s="1725">
        <f t="shared" si="245"/>
        <v>0</v>
      </c>
      <c r="AY323" s="1725">
        <f t="shared" si="216"/>
        <v>0</v>
      </c>
      <c r="AZ323" s="3088">
        <f t="shared" si="217"/>
        <v>0</v>
      </c>
      <c r="BA323" s="3325"/>
      <c r="BB323" s="1432">
        <v>0</v>
      </c>
      <c r="BC323" s="1432">
        <v>0</v>
      </c>
      <c r="BD323" s="1432">
        <v>0</v>
      </c>
      <c r="BE323" s="1432">
        <v>0</v>
      </c>
      <c r="BF323" s="1432">
        <v>0</v>
      </c>
      <c r="BG323" s="1432">
        <f t="shared" si="218"/>
        <v>0</v>
      </c>
      <c r="BH323" s="891"/>
      <c r="BI323" s="891"/>
      <c r="BJ323" s="891"/>
      <c r="BK323" s="891"/>
      <c r="BL323" s="1397"/>
      <c r="BM323" s="1397">
        <f t="shared" si="219"/>
        <v>0</v>
      </c>
      <c r="BN323" s="1432">
        <f t="shared" si="246"/>
        <v>0</v>
      </c>
      <c r="BO323" s="1432">
        <f t="shared" si="246"/>
        <v>0</v>
      </c>
      <c r="BP323" s="1432">
        <f t="shared" si="246"/>
        <v>0</v>
      </c>
      <c r="BQ323" s="1432">
        <f t="shared" si="246"/>
        <v>0</v>
      </c>
      <c r="BR323" s="1432">
        <f t="shared" si="247"/>
        <v>0</v>
      </c>
      <c r="BS323" s="1432">
        <f t="shared" si="220"/>
        <v>0</v>
      </c>
      <c r="BT323" s="891"/>
      <c r="BU323" s="891"/>
      <c r="CD323" s="3319">
        <v>0</v>
      </c>
      <c r="CE323" s="3319">
        <v>0</v>
      </c>
      <c r="CF323" s="3319">
        <v>0</v>
      </c>
      <c r="CG323" s="3319">
        <v>0</v>
      </c>
      <c r="CH323" s="3319">
        <v>0</v>
      </c>
      <c r="CI323" s="3319">
        <v>0</v>
      </c>
      <c r="CJ323" s="3319">
        <v>0</v>
      </c>
      <c r="CK323" s="3320"/>
      <c r="CL323" s="3321">
        <f t="shared" si="248"/>
        <v>0</v>
      </c>
      <c r="CM323" s="3321">
        <f t="shared" si="249"/>
        <v>0</v>
      </c>
      <c r="CN323" s="3321">
        <f t="shared" si="250"/>
        <v>0</v>
      </c>
      <c r="CO323" s="3321">
        <f t="shared" si="221"/>
        <v>0</v>
      </c>
      <c r="CP323" s="3321">
        <f t="shared" si="221"/>
        <v>0</v>
      </c>
      <c r="CQ323" s="3321">
        <f t="shared" si="221"/>
        <v>0</v>
      </c>
      <c r="CR323" s="3321">
        <f t="shared" si="221"/>
        <v>0</v>
      </c>
      <c r="CS323" s="3321"/>
      <c r="CT323" s="885">
        <v>0</v>
      </c>
      <c r="CU323" s="885">
        <v>0</v>
      </c>
      <c r="CV323" s="885">
        <v>0</v>
      </c>
      <c r="CW323" s="885">
        <v>0</v>
      </c>
      <c r="CX323" s="885">
        <v>0</v>
      </c>
      <c r="CY323" s="885">
        <v>0</v>
      </c>
      <c r="DB323" s="3321">
        <f t="shared" si="237"/>
        <v>0</v>
      </c>
      <c r="DC323" s="3321">
        <f t="shared" si="237"/>
        <v>0</v>
      </c>
      <c r="DD323" s="3321">
        <f t="shared" si="237"/>
        <v>0</v>
      </c>
      <c r="DE323" s="3321">
        <f t="shared" si="237"/>
        <v>0</v>
      </c>
      <c r="DF323" s="3321">
        <f t="shared" si="237"/>
        <v>0</v>
      </c>
      <c r="DG323" s="3321">
        <f t="shared" si="237"/>
        <v>0</v>
      </c>
      <c r="DH323" s="3321"/>
      <c r="DI323" s="885">
        <v>0</v>
      </c>
      <c r="DJ323" s="885">
        <v>0</v>
      </c>
      <c r="DK323" s="885">
        <v>0</v>
      </c>
      <c r="DL323" s="885">
        <v>0</v>
      </c>
      <c r="DM323" s="885">
        <v>0</v>
      </c>
      <c r="DP323" s="3321">
        <f t="shared" si="236"/>
        <v>0</v>
      </c>
      <c r="DQ323" s="3321">
        <f t="shared" si="236"/>
        <v>0</v>
      </c>
      <c r="DR323" s="3321">
        <f t="shared" si="236"/>
        <v>0</v>
      </c>
      <c r="DS323" s="3321">
        <f t="shared" si="236"/>
        <v>0</v>
      </c>
      <c r="DT323" s="3321">
        <f t="shared" si="236"/>
        <v>0</v>
      </c>
    </row>
    <row r="324" spans="1:124" ht="20.25" hidden="1" customHeight="1">
      <c r="A324" s="911">
        <v>24</v>
      </c>
      <c r="B324" s="1581"/>
      <c r="C324" s="1368" t="s">
        <v>748</v>
      </c>
      <c r="D324" s="3385"/>
      <c r="E324" s="1432">
        <v>0</v>
      </c>
      <c r="F324" s="1432">
        <v>0</v>
      </c>
      <c r="G324" s="1432">
        <v>0</v>
      </c>
      <c r="H324" s="1432">
        <v>0</v>
      </c>
      <c r="I324" s="1432">
        <v>0</v>
      </c>
      <c r="J324" s="1432">
        <v>0</v>
      </c>
      <c r="K324" s="1432">
        <v>0</v>
      </c>
      <c r="L324" s="1432">
        <f t="shared" si="210"/>
        <v>0</v>
      </c>
      <c r="M324" s="1960"/>
      <c r="N324" s="1960"/>
      <c r="O324" s="1996"/>
      <c r="P324" s="1996"/>
      <c r="Q324" s="1996"/>
      <c r="R324" s="1996"/>
      <c r="S324" s="1996"/>
      <c r="T324" s="1440">
        <f t="shared" si="211"/>
        <v>0</v>
      </c>
      <c r="U324" s="1951">
        <f t="shared" si="251"/>
        <v>0</v>
      </c>
      <c r="V324" s="891">
        <f t="shared" si="243"/>
        <v>0</v>
      </c>
      <c r="W324" s="891">
        <f t="shared" si="243"/>
        <v>0</v>
      </c>
      <c r="X324" s="891">
        <f t="shared" si="243"/>
        <v>0</v>
      </c>
      <c r="Y324" s="891">
        <f t="shared" si="243"/>
        <v>0</v>
      </c>
      <c r="Z324" s="891">
        <f t="shared" si="243"/>
        <v>0</v>
      </c>
      <c r="AA324" s="891">
        <f t="shared" si="243"/>
        <v>0</v>
      </c>
      <c r="AB324" s="1725">
        <f t="shared" si="213"/>
        <v>0</v>
      </c>
      <c r="AC324" s="1341"/>
      <c r="AD324" s="1717"/>
      <c r="AE324" s="1725">
        <v>0</v>
      </c>
      <c r="AF324" s="1725">
        <v>0</v>
      </c>
      <c r="AG324" s="1725">
        <v>0</v>
      </c>
      <c r="AH324" s="1725">
        <v>0</v>
      </c>
      <c r="AI324" s="1725">
        <v>0</v>
      </c>
      <c r="AJ324" s="1725">
        <v>0</v>
      </c>
      <c r="AK324" s="1725">
        <f t="shared" si="214"/>
        <v>0</v>
      </c>
      <c r="AL324" s="999"/>
      <c r="AM324" s="999"/>
      <c r="AN324" s="999"/>
      <c r="AO324" s="999"/>
      <c r="AP324" s="999"/>
      <c r="AQ324" s="1394"/>
      <c r="AR324" s="1394">
        <f t="shared" si="215"/>
        <v>0</v>
      </c>
      <c r="AS324" s="3393">
        <f t="shared" si="244"/>
        <v>0</v>
      </c>
      <c r="AT324" s="1725">
        <f t="shared" si="244"/>
        <v>0</v>
      </c>
      <c r="AU324" s="1725">
        <f t="shared" si="244"/>
        <v>0</v>
      </c>
      <c r="AV324" s="1725">
        <f t="shared" si="244"/>
        <v>0</v>
      </c>
      <c r="AW324" s="1725">
        <f t="shared" si="245"/>
        <v>0</v>
      </c>
      <c r="AX324" s="1725">
        <f t="shared" si="245"/>
        <v>0</v>
      </c>
      <c r="AY324" s="1725">
        <f t="shared" si="216"/>
        <v>0</v>
      </c>
      <c r="AZ324" s="3088">
        <f t="shared" si="217"/>
        <v>0</v>
      </c>
      <c r="BA324" s="3325"/>
      <c r="BB324" s="1432">
        <v>0</v>
      </c>
      <c r="BC324" s="1432">
        <v>0</v>
      </c>
      <c r="BD324" s="1432">
        <v>0</v>
      </c>
      <c r="BE324" s="1432">
        <v>0</v>
      </c>
      <c r="BF324" s="1432">
        <v>0</v>
      </c>
      <c r="BG324" s="1432">
        <f t="shared" si="218"/>
        <v>0</v>
      </c>
      <c r="BH324" s="891"/>
      <c r="BI324" s="891"/>
      <c r="BJ324" s="891"/>
      <c r="BK324" s="891"/>
      <c r="BL324" s="1397"/>
      <c r="BM324" s="1397">
        <f t="shared" si="219"/>
        <v>0</v>
      </c>
      <c r="BN324" s="1432">
        <f t="shared" si="246"/>
        <v>0</v>
      </c>
      <c r="BO324" s="1432">
        <f t="shared" si="246"/>
        <v>0</v>
      </c>
      <c r="BP324" s="1432">
        <f t="shared" si="246"/>
        <v>0</v>
      </c>
      <c r="BQ324" s="1432">
        <f t="shared" si="246"/>
        <v>0</v>
      </c>
      <c r="BR324" s="1432">
        <f t="shared" si="247"/>
        <v>0</v>
      </c>
      <c r="BS324" s="1432">
        <f t="shared" si="220"/>
        <v>0</v>
      </c>
      <c r="BT324" s="891"/>
      <c r="BU324" s="891"/>
      <c r="CD324" s="3319">
        <v>0</v>
      </c>
      <c r="CE324" s="3319">
        <v>0</v>
      </c>
      <c r="CF324" s="3319">
        <v>0</v>
      </c>
      <c r="CG324" s="3319">
        <v>0</v>
      </c>
      <c r="CH324" s="3319">
        <v>0</v>
      </c>
      <c r="CI324" s="3319">
        <v>0</v>
      </c>
      <c r="CJ324" s="3319">
        <v>0</v>
      </c>
      <c r="CK324" s="3320"/>
      <c r="CL324" s="3321">
        <f t="shared" si="248"/>
        <v>0</v>
      </c>
      <c r="CM324" s="3321">
        <f t="shared" si="249"/>
        <v>0</v>
      </c>
      <c r="CN324" s="3321">
        <f t="shared" si="250"/>
        <v>0</v>
      </c>
      <c r="CO324" s="3321">
        <f t="shared" si="221"/>
        <v>0</v>
      </c>
      <c r="CP324" s="3321">
        <f t="shared" si="221"/>
        <v>0</v>
      </c>
      <c r="CQ324" s="3321">
        <f t="shared" si="221"/>
        <v>0</v>
      </c>
      <c r="CR324" s="3321">
        <f t="shared" si="221"/>
        <v>0</v>
      </c>
      <c r="CS324" s="3321"/>
      <c r="CT324" s="885">
        <v>0</v>
      </c>
      <c r="CU324" s="885">
        <v>0</v>
      </c>
      <c r="CV324" s="885">
        <v>0</v>
      </c>
      <c r="CW324" s="885">
        <v>0</v>
      </c>
      <c r="CX324" s="885">
        <v>0</v>
      </c>
      <c r="CY324" s="885">
        <v>0</v>
      </c>
      <c r="DB324" s="3321">
        <f t="shared" si="237"/>
        <v>0</v>
      </c>
      <c r="DC324" s="3321">
        <f t="shared" si="237"/>
        <v>0</v>
      </c>
      <c r="DD324" s="3321">
        <f t="shared" si="237"/>
        <v>0</v>
      </c>
      <c r="DE324" s="3321">
        <f t="shared" si="237"/>
        <v>0</v>
      </c>
      <c r="DF324" s="3321">
        <f t="shared" si="237"/>
        <v>0</v>
      </c>
      <c r="DG324" s="3321">
        <f t="shared" si="237"/>
        <v>0</v>
      </c>
      <c r="DH324" s="3321"/>
      <c r="DI324" s="885">
        <v>0</v>
      </c>
      <c r="DJ324" s="885">
        <v>0</v>
      </c>
      <c r="DK324" s="885">
        <v>0</v>
      </c>
      <c r="DL324" s="885">
        <v>0</v>
      </c>
      <c r="DM324" s="885">
        <v>0</v>
      </c>
      <c r="DP324" s="3321">
        <f t="shared" si="236"/>
        <v>0</v>
      </c>
      <c r="DQ324" s="3321">
        <f t="shared" si="236"/>
        <v>0</v>
      </c>
      <c r="DR324" s="3321">
        <f t="shared" si="236"/>
        <v>0</v>
      </c>
      <c r="DS324" s="3321">
        <f t="shared" si="236"/>
        <v>0</v>
      </c>
      <c r="DT324" s="3321">
        <f t="shared" si="236"/>
        <v>0</v>
      </c>
    </row>
    <row r="325" spans="1:124" ht="18.75" hidden="1" customHeight="1">
      <c r="A325" s="1165"/>
      <c r="B325" s="1452"/>
      <c r="C325" s="1368" t="s">
        <v>747</v>
      </c>
      <c r="D325" s="3388"/>
      <c r="E325" s="1435">
        <v>0</v>
      </c>
      <c r="F325" s="1435">
        <v>0</v>
      </c>
      <c r="G325" s="1435">
        <v>0</v>
      </c>
      <c r="H325" s="1435">
        <v>0</v>
      </c>
      <c r="I325" s="1435">
        <v>0</v>
      </c>
      <c r="J325" s="1435">
        <v>0</v>
      </c>
      <c r="K325" s="1435">
        <v>0</v>
      </c>
      <c r="L325" s="1435">
        <f t="shared" si="210"/>
        <v>0</v>
      </c>
      <c r="M325" s="1496"/>
      <c r="N325" s="1496"/>
      <c r="O325" s="1496"/>
      <c r="P325" s="1496"/>
      <c r="Q325" s="1496"/>
      <c r="R325" s="1496"/>
      <c r="S325" s="1496"/>
      <c r="T325" s="1444">
        <f t="shared" si="211"/>
        <v>0</v>
      </c>
      <c r="U325" s="1951">
        <f t="shared" si="251"/>
        <v>0</v>
      </c>
      <c r="V325" s="891">
        <f t="shared" si="243"/>
        <v>0</v>
      </c>
      <c r="W325" s="891">
        <f t="shared" si="243"/>
        <v>0</v>
      </c>
      <c r="X325" s="891">
        <f t="shared" si="243"/>
        <v>0</v>
      </c>
      <c r="Y325" s="891">
        <f t="shared" si="243"/>
        <v>0</v>
      </c>
      <c r="Z325" s="891">
        <f t="shared" si="243"/>
        <v>0</v>
      </c>
      <c r="AA325" s="891">
        <f t="shared" si="243"/>
        <v>0</v>
      </c>
      <c r="AB325" s="1726">
        <f t="shared" si="213"/>
        <v>0</v>
      </c>
      <c r="AC325" s="1341"/>
      <c r="AD325" s="3354"/>
      <c r="AE325" s="3373">
        <v>0</v>
      </c>
      <c r="AF325" s="3373">
        <v>0</v>
      </c>
      <c r="AG325" s="3373">
        <v>0</v>
      </c>
      <c r="AH325" s="3373">
        <v>0</v>
      </c>
      <c r="AI325" s="3373">
        <v>0</v>
      </c>
      <c r="AJ325" s="3373">
        <v>0</v>
      </c>
      <c r="AK325" s="3373">
        <f t="shared" si="214"/>
        <v>0</v>
      </c>
      <c r="AL325" s="1414"/>
      <c r="AM325" s="1414"/>
      <c r="AN325" s="1414"/>
      <c r="AO325" s="1414"/>
      <c r="AP325" s="1414"/>
      <c r="AQ325" s="1415"/>
      <c r="AR325" s="1402">
        <f t="shared" si="215"/>
        <v>0</v>
      </c>
      <c r="AS325" s="3393">
        <f t="shared" si="244"/>
        <v>0</v>
      </c>
      <c r="AT325" s="3373">
        <f t="shared" si="244"/>
        <v>0</v>
      </c>
      <c r="AU325" s="1725">
        <f t="shared" si="244"/>
        <v>0</v>
      </c>
      <c r="AV325" s="1725">
        <f t="shared" si="244"/>
        <v>0</v>
      </c>
      <c r="AW325" s="1725">
        <f t="shared" si="245"/>
        <v>0</v>
      </c>
      <c r="AX325" s="1725">
        <f t="shared" si="245"/>
        <v>0</v>
      </c>
      <c r="AY325" s="1725">
        <f t="shared" si="216"/>
        <v>0</v>
      </c>
      <c r="AZ325" s="3113">
        <f t="shared" si="217"/>
        <v>0</v>
      </c>
      <c r="BA325" s="3327"/>
      <c r="BB325" s="1435">
        <v>0</v>
      </c>
      <c r="BC325" s="1435">
        <v>0</v>
      </c>
      <c r="BD325" s="1597">
        <v>0</v>
      </c>
      <c r="BE325" s="1597">
        <v>0</v>
      </c>
      <c r="BF325" s="1597">
        <v>0</v>
      </c>
      <c r="BG325" s="1597">
        <f t="shared" si="218"/>
        <v>0</v>
      </c>
      <c r="BH325" s="1560"/>
      <c r="BI325" s="1560"/>
      <c r="BJ325" s="1560"/>
      <c r="BK325" s="1560"/>
      <c r="BL325" s="2975"/>
      <c r="BM325" s="1405">
        <f t="shared" si="219"/>
        <v>0</v>
      </c>
      <c r="BN325" s="1435">
        <f t="shared" si="246"/>
        <v>0</v>
      </c>
      <c r="BO325" s="1435">
        <f t="shared" si="246"/>
        <v>0</v>
      </c>
      <c r="BP325" s="1432">
        <f t="shared" si="246"/>
        <v>0</v>
      </c>
      <c r="BQ325" s="1432">
        <f t="shared" si="246"/>
        <v>0</v>
      </c>
      <c r="BR325" s="1432">
        <f t="shared" si="247"/>
        <v>0</v>
      </c>
      <c r="BS325" s="1474">
        <f t="shared" si="220"/>
        <v>0</v>
      </c>
      <c r="BT325" s="889"/>
      <c r="BU325" s="889"/>
      <c r="CD325" s="3319">
        <v>0</v>
      </c>
      <c r="CE325" s="3319">
        <v>0</v>
      </c>
      <c r="CF325" s="3319">
        <v>0</v>
      </c>
      <c r="CG325" s="3319">
        <v>0</v>
      </c>
      <c r="CH325" s="3319">
        <v>0</v>
      </c>
      <c r="CI325" s="3319">
        <v>0</v>
      </c>
      <c r="CJ325" s="3319">
        <v>0</v>
      </c>
      <c r="CK325" s="3320"/>
      <c r="CL325" s="3321">
        <f t="shared" si="248"/>
        <v>0</v>
      </c>
      <c r="CM325" s="3321">
        <f t="shared" si="249"/>
        <v>0</v>
      </c>
      <c r="CN325" s="3321">
        <f t="shared" si="250"/>
        <v>0</v>
      </c>
      <c r="CO325" s="3321">
        <f t="shared" si="221"/>
        <v>0</v>
      </c>
      <c r="CP325" s="3321">
        <f t="shared" si="221"/>
        <v>0</v>
      </c>
      <c r="CQ325" s="3321">
        <f t="shared" si="221"/>
        <v>0</v>
      </c>
      <c r="CR325" s="3321">
        <f t="shared" si="221"/>
        <v>0</v>
      </c>
      <c r="CS325" s="3321"/>
      <c r="CT325" s="885">
        <v>0</v>
      </c>
      <c r="CU325" s="885">
        <v>0</v>
      </c>
      <c r="CV325" s="885">
        <v>0</v>
      </c>
      <c r="CW325" s="885">
        <v>0</v>
      </c>
      <c r="CX325" s="885">
        <v>0</v>
      </c>
      <c r="CY325" s="885">
        <v>0</v>
      </c>
      <c r="DB325" s="3321">
        <f t="shared" si="237"/>
        <v>0</v>
      </c>
      <c r="DC325" s="3321">
        <f t="shared" si="237"/>
        <v>0</v>
      </c>
      <c r="DD325" s="3321">
        <f t="shared" si="237"/>
        <v>0</v>
      </c>
      <c r="DE325" s="3321">
        <f t="shared" si="237"/>
        <v>0</v>
      </c>
      <c r="DF325" s="3321">
        <f t="shared" si="237"/>
        <v>0</v>
      </c>
      <c r="DG325" s="3321">
        <f t="shared" si="237"/>
        <v>0</v>
      </c>
      <c r="DH325" s="3321"/>
      <c r="DI325" s="885">
        <v>0</v>
      </c>
      <c r="DJ325" s="885">
        <v>0</v>
      </c>
      <c r="DK325" s="885">
        <v>0</v>
      </c>
      <c r="DL325" s="885">
        <v>0</v>
      </c>
      <c r="DM325" s="885">
        <v>0</v>
      </c>
      <c r="DP325" s="3321">
        <f t="shared" si="236"/>
        <v>0</v>
      </c>
      <c r="DQ325" s="3321">
        <f t="shared" si="236"/>
        <v>0</v>
      </c>
      <c r="DR325" s="3321">
        <f t="shared" si="236"/>
        <v>0</v>
      </c>
      <c r="DS325" s="3321">
        <f t="shared" si="236"/>
        <v>0</v>
      </c>
      <c r="DT325" s="3321">
        <f t="shared" si="236"/>
        <v>0</v>
      </c>
    </row>
    <row r="326" spans="1:124" ht="27.75" customHeight="1">
      <c r="A326" s="1165" t="s">
        <v>759</v>
      </c>
      <c r="B326" s="3356" t="s">
        <v>581</v>
      </c>
      <c r="C326" s="2897" t="s">
        <v>542</v>
      </c>
      <c r="D326" s="3433"/>
      <c r="E326" s="1917">
        <v>3.625</v>
      </c>
      <c r="F326" s="1917">
        <v>0</v>
      </c>
      <c r="G326" s="1917">
        <v>54097.7</v>
      </c>
      <c r="H326" s="1917">
        <v>0</v>
      </c>
      <c r="I326" s="1917">
        <v>0</v>
      </c>
      <c r="J326" s="1917">
        <v>2775</v>
      </c>
      <c r="K326" s="1917">
        <v>66600</v>
      </c>
      <c r="L326" s="1917">
        <f t="shared" si="210"/>
        <v>123472.7</v>
      </c>
      <c r="M326" s="1926">
        <f t="shared" ref="M326:S326" si="252">SUM(M327:M346)</f>
        <v>0</v>
      </c>
      <c r="N326" s="1926">
        <f t="shared" si="252"/>
        <v>0</v>
      </c>
      <c r="O326" s="1926">
        <f t="shared" si="252"/>
        <v>0</v>
      </c>
      <c r="P326" s="1926">
        <f t="shared" si="252"/>
        <v>0</v>
      </c>
      <c r="Q326" s="1926">
        <f t="shared" si="252"/>
        <v>0</v>
      </c>
      <c r="R326" s="1926">
        <f t="shared" si="252"/>
        <v>0</v>
      </c>
      <c r="S326" s="1926">
        <f t="shared" si="252"/>
        <v>0</v>
      </c>
      <c r="T326" s="1926">
        <f t="shared" si="211"/>
        <v>0</v>
      </c>
      <c r="U326" s="2899">
        <f t="shared" ref="U326:AA326" si="253">SUM(U327:U346)</f>
        <v>3.625</v>
      </c>
      <c r="V326" s="1917">
        <f t="shared" si="253"/>
        <v>0</v>
      </c>
      <c r="W326" s="1917">
        <f t="shared" si="253"/>
        <v>54097.7</v>
      </c>
      <c r="X326" s="1917">
        <f t="shared" si="253"/>
        <v>0</v>
      </c>
      <c r="Y326" s="1917">
        <f>SUM(Y327:Y346)</f>
        <v>0</v>
      </c>
      <c r="Z326" s="1917">
        <f t="shared" si="253"/>
        <v>2775</v>
      </c>
      <c r="AA326" s="1917">
        <f t="shared" si="253"/>
        <v>66600</v>
      </c>
      <c r="AB326" s="1917">
        <f t="shared" si="213"/>
        <v>123472.7</v>
      </c>
      <c r="AC326" s="3434"/>
      <c r="AD326" s="1917"/>
      <c r="AE326" s="1917">
        <v>2</v>
      </c>
      <c r="AF326" s="1917">
        <v>0</v>
      </c>
      <c r="AG326" s="1917">
        <v>104208</v>
      </c>
      <c r="AH326" s="1917">
        <v>0</v>
      </c>
      <c r="AI326" s="1917">
        <v>6056.8891666666668</v>
      </c>
      <c r="AJ326" s="1917">
        <v>145363.9</v>
      </c>
      <c r="AK326" s="1917">
        <f t="shared" si="214"/>
        <v>255628.78916666665</v>
      </c>
      <c r="AL326" s="1917">
        <f t="shared" ref="AL326:AQ326" si="254">SUM(AL327:AL346)</f>
        <v>0</v>
      </c>
      <c r="AM326" s="1917">
        <f t="shared" si="254"/>
        <v>0</v>
      </c>
      <c r="AN326" s="1917">
        <f t="shared" si="254"/>
        <v>0</v>
      </c>
      <c r="AO326" s="1917">
        <f t="shared" si="254"/>
        <v>0</v>
      </c>
      <c r="AP326" s="1917">
        <f t="shared" si="254"/>
        <v>0</v>
      </c>
      <c r="AQ326" s="1917">
        <f t="shared" si="254"/>
        <v>0</v>
      </c>
      <c r="AR326" s="1917">
        <f t="shared" si="215"/>
        <v>0</v>
      </c>
      <c r="AS326" s="3316">
        <f t="shared" ref="AS326:AX326" si="255">SUM(AS327:AS346)</f>
        <v>2</v>
      </c>
      <c r="AT326" s="1917">
        <f t="shared" si="255"/>
        <v>0</v>
      </c>
      <c r="AU326" s="1917">
        <f t="shared" si="255"/>
        <v>104208</v>
      </c>
      <c r="AV326" s="1917">
        <f t="shared" si="255"/>
        <v>0</v>
      </c>
      <c r="AW326" s="1917">
        <f>SUM(AW327:AW346)</f>
        <v>6056.8891666666668</v>
      </c>
      <c r="AX326" s="1917">
        <f t="shared" si="255"/>
        <v>145363.9</v>
      </c>
      <c r="AY326" s="1917">
        <f t="shared" si="216"/>
        <v>255628.78916666665</v>
      </c>
      <c r="AZ326" s="3317">
        <f t="shared" si="217"/>
        <v>-6.0000000000400178E-2</v>
      </c>
      <c r="BA326" s="3318"/>
      <c r="BB326" s="1917">
        <v>0</v>
      </c>
      <c r="BC326" s="1917">
        <f>BC328+BC332+BC333</f>
        <v>2000</v>
      </c>
      <c r="BD326" s="1917">
        <f t="shared" ref="BD326:BG326" si="256">BD328+BD332+BD333</f>
        <v>0</v>
      </c>
      <c r="BE326" s="1917">
        <f t="shared" si="256"/>
        <v>3216.7</v>
      </c>
      <c r="BF326" s="1917">
        <f t="shared" si="256"/>
        <v>77200</v>
      </c>
      <c r="BG326" s="1917">
        <f t="shared" si="256"/>
        <v>82416.7</v>
      </c>
      <c r="BH326" s="923">
        <f>SUM(BH327:BH346)</f>
        <v>0</v>
      </c>
      <c r="BI326" s="923">
        <f>SUM(BI327:BI346)</f>
        <v>0</v>
      </c>
      <c r="BJ326" s="923">
        <f>SUM(BJ327:BJ346)</f>
        <v>0</v>
      </c>
      <c r="BK326" s="923">
        <f>SUM(BK327:BK346)</f>
        <v>0</v>
      </c>
      <c r="BL326" s="923">
        <f t="shared" ref="BL326:BR326" si="257">SUM(BL327:BL346)</f>
        <v>0</v>
      </c>
      <c r="BM326" s="923">
        <f t="shared" si="219"/>
        <v>0</v>
      </c>
      <c r="BN326" s="923">
        <f t="shared" si="257"/>
        <v>0</v>
      </c>
      <c r="BO326" s="923">
        <f t="shared" si="257"/>
        <v>2000</v>
      </c>
      <c r="BP326" s="923">
        <f t="shared" si="257"/>
        <v>0</v>
      </c>
      <c r="BQ326" s="923">
        <f>SUM(BQ327:BQ346)</f>
        <v>3216.7</v>
      </c>
      <c r="BR326" s="923">
        <f t="shared" si="257"/>
        <v>77200</v>
      </c>
      <c r="BS326" s="923">
        <f t="shared" si="220"/>
        <v>82416.7</v>
      </c>
      <c r="BT326" s="923"/>
      <c r="BU326" s="923"/>
      <c r="CD326" s="3319">
        <v>7.6099999999999994</v>
      </c>
      <c r="CE326" s="3319">
        <v>0</v>
      </c>
      <c r="CF326" s="3319">
        <v>30936.3</v>
      </c>
      <c r="CG326" s="3319">
        <v>0</v>
      </c>
      <c r="CH326" s="3319">
        <v>101422.79999999999</v>
      </c>
      <c r="CI326" s="3319">
        <v>26947.9</v>
      </c>
      <c r="CJ326" s="3319">
        <v>56400</v>
      </c>
      <c r="CK326" s="3320"/>
      <c r="CL326" s="3321">
        <f t="shared" si="248"/>
        <v>3.9849999999999994</v>
      </c>
      <c r="CM326" s="3321">
        <f t="shared" si="249"/>
        <v>0</v>
      </c>
      <c r="CN326" s="3321">
        <f t="shared" si="250"/>
        <v>-23161.399999999998</v>
      </c>
      <c r="CO326" s="3321">
        <f t="shared" si="221"/>
        <v>0</v>
      </c>
      <c r="CP326" s="3321">
        <f t="shared" si="221"/>
        <v>101422.79999999999</v>
      </c>
      <c r="CQ326" s="3321">
        <f t="shared" si="221"/>
        <v>24172.9</v>
      </c>
      <c r="CR326" s="3321">
        <f t="shared" si="221"/>
        <v>-10200</v>
      </c>
      <c r="CS326" s="3321"/>
      <c r="CT326" s="885">
        <v>3.625</v>
      </c>
      <c r="CU326" s="885">
        <v>0</v>
      </c>
      <c r="CV326" s="885">
        <v>54097.7</v>
      </c>
      <c r="CW326" s="885">
        <v>0</v>
      </c>
      <c r="CX326" s="885">
        <v>2775</v>
      </c>
      <c r="CY326" s="885">
        <v>66600</v>
      </c>
      <c r="DB326" s="3321">
        <f t="shared" si="237"/>
        <v>1.625</v>
      </c>
      <c r="DC326" s="3321">
        <f t="shared" si="237"/>
        <v>0</v>
      </c>
      <c r="DD326" s="3321">
        <f t="shared" si="237"/>
        <v>-50110.3</v>
      </c>
      <c r="DE326" s="3321">
        <f t="shared" si="237"/>
        <v>0</v>
      </c>
      <c r="DF326" s="3321">
        <f t="shared" si="237"/>
        <v>-3281.8891666666668</v>
      </c>
      <c r="DG326" s="3321">
        <f t="shared" si="237"/>
        <v>-78763.899999999994</v>
      </c>
      <c r="DH326" s="3321"/>
      <c r="DI326" s="885">
        <v>2</v>
      </c>
      <c r="DJ326" s="885">
        <v>0</v>
      </c>
      <c r="DK326" s="885">
        <v>83950</v>
      </c>
      <c r="DL326" s="885">
        <v>5100</v>
      </c>
      <c r="DM326" s="885">
        <v>122400</v>
      </c>
      <c r="DP326" s="3321">
        <f t="shared" si="236"/>
        <v>2</v>
      </c>
      <c r="DQ326" s="3321">
        <f t="shared" si="236"/>
        <v>-2000</v>
      </c>
      <c r="DR326" s="3321">
        <f t="shared" si="236"/>
        <v>83950</v>
      </c>
      <c r="DS326" s="3321">
        <f t="shared" si="236"/>
        <v>1883.3000000000002</v>
      </c>
      <c r="DT326" s="3321">
        <f t="shared" si="236"/>
        <v>45200</v>
      </c>
    </row>
    <row r="327" spans="1:124" ht="20.25" hidden="1" customHeight="1">
      <c r="A327" s="1165"/>
      <c r="B327" s="1581" t="s">
        <v>641</v>
      </c>
      <c r="C327" s="1406" t="s">
        <v>63</v>
      </c>
      <c r="D327" s="3435"/>
      <c r="E327" s="1339">
        <v>0</v>
      </c>
      <c r="F327" s="1339">
        <v>0</v>
      </c>
      <c r="G327" s="1339">
        <v>0</v>
      </c>
      <c r="H327" s="1339">
        <v>0</v>
      </c>
      <c r="I327" s="1339">
        <v>0</v>
      </c>
      <c r="J327" s="1339">
        <v>0</v>
      </c>
      <c r="K327" s="1339">
        <v>0</v>
      </c>
      <c r="L327" s="1339">
        <f t="shared" si="210"/>
        <v>0</v>
      </c>
      <c r="M327" s="1640"/>
      <c r="N327" s="1640"/>
      <c r="O327" s="1640"/>
      <c r="P327" s="1640"/>
      <c r="Q327" s="1640"/>
      <c r="R327" s="1640"/>
      <c r="S327" s="1640"/>
      <c r="T327" s="1640">
        <f t="shared" si="211"/>
        <v>0</v>
      </c>
      <c r="U327" s="2919">
        <f>E327+M327</f>
        <v>0</v>
      </c>
      <c r="V327" s="930">
        <f t="shared" ref="V327:AA346" si="258">F327+N327</f>
        <v>0</v>
      </c>
      <c r="W327" s="1546">
        <f t="shared" si="258"/>
        <v>0</v>
      </c>
      <c r="X327" s="1546">
        <f t="shared" si="258"/>
        <v>0</v>
      </c>
      <c r="Y327" s="1546">
        <f t="shared" si="258"/>
        <v>0</v>
      </c>
      <c r="Z327" s="1546">
        <f t="shared" si="258"/>
        <v>0</v>
      </c>
      <c r="AA327" s="1546">
        <f t="shared" si="258"/>
        <v>0</v>
      </c>
      <c r="AB327" s="1721">
        <f t="shared" si="213"/>
        <v>0</v>
      </c>
      <c r="AC327" s="1341"/>
      <c r="AD327" s="2285"/>
      <c r="AE327" s="2441">
        <v>0</v>
      </c>
      <c r="AF327" s="2441">
        <v>0</v>
      </c>
      <c r="AG327" s="2441">
        <v>0</v>
      </c>
      <c r="AH327" s="2441">
        <v>0</v>
      </c>
      <c r="AI327" s="2441">
        <v>0</v>
      </c>
      <c r="AJ327" s="2441">
        <v>0</v>
      </c>
      <c r="AK327" s="2441">
        <f t="shared" si="214"/>
        <v>0</v>
      </c>
      <c r="AL327" s="1389"/>
      <c r="AM327" s="1389"/>
      <c r="AN327" s="1389"/>
      <c r="AO327" s="1389"/>
      <c r="AP327" s="1389"/>
      <c r="AQ327" s="1389"/>
      <c r="AR327" s="1389">
        <f t="shared" si="215"/>
        <v>0</v>
      </c>
      <c r="AS327" s="3436">
        <f t="shared" ref="AS327:AX346" si="259">AE327+AL327</f>
        <v>0</v>
      </c>
      <c r="AT327" s="1721">
        <f t="shared" si="259"/>
        <v>0</v>
      </c>
      <c r="AU327" s="1721">
        <f t="shared" si="259"/>
        <v>0</v>
      </c>
      <c r="AV327" s="1721">
        <f t="shared" si="259"/>
        <v>0</v>
      </c>
      <c r="AW327" s="1721">
        <f t="shared" si="259"/>
        <v>0</v>
      </c>
      <c r="AX327" s="1721">
        <f t="shared" si="259"/>
        <v>0</v>
      </c>
      <c r="AY327" s="1721">
        <f t="shared" si="216"/>
        <v>0</v>
      </c>
      <c r="AZ327" s="3088">
        <f t="shared" si="217"/>
        <v>0</v>
      </c>
      <c r="BA327" s="3394"/>
      <c r="BB327" s="1339">
        <v>0</v>
      </c>
      <c r="BC327" s="1339">
        <v>0</v>
      </c>
      <c r="BD327" s="1339">
        <v>0</v>
      </c>
      <c r="BE327" s="1339">
        <v>0</v>
      </c>
      <c r="BF327" s="1339">
        <v>0</v>
      </c>
      <c r="BG327" s="1339">
        <f t="shared" si="218"/>
        <v>0</v>
      </c>
      <c r="BH327" s="1546"/>
      <c r="BI327" s="1546"/>
      <c r="BJ327" s="1546"/>
      <c r="BK327" s="1546"/>
      <c r="BL327" s="1546"/>
      <c r="BM327" s="1546">
        <f t="shared" si="219"/>
        <v>0</v>
      </c>
      <c r="BN327" s="1449">
        <f t="shared" ref="BN327:BR346" si="260">BB327+BH327</f>
        <v>0</v>
      </c>
      <c r="BO327" s="1449">
        <f t="shared" si="260"/>
        <v>0</v>
      </c>
      <c r="BP327" s="1449">
        <f t="shared" si="260"/>
        <v>0</v>
      </c>
      <c r="BQ327" s="1449">
        <f t="shared" si="260"/>
        <v>0</v>
      </c>
      <c r="BR327" s="1449">
        <f t="shared" si="260"/>
        <v>0</v>
      </c>
      <c r="BS327" s="1449">
        <f t="shared" si="220"/>
        <v>0</v>
      </c>
      <c r="BT327" s="2923"/>
      <c r="BU327" s="2923"/>
      <c r="CD327" s="3319">
        <v>0</v>
      </c>
      <c r="CE327" s="3319">
        <v>0</v>
      </c>
      <c r="CF327" s="3319">
        <v>0</v>
      </c>
      <c r="CG327" s="3319">
        <v>0</v>
      </c>
      <c r="CH327" s="3319">
        <v>0</v>
      </c>
      <c r="CI327" s="3319">
        <v>0</v>
      </c>
      <c r="CJ327" s="3319">
        <v>0</v>
      </c>
      <c r="CK327" s="3320"/>
      <c r="CL327" s="3321">
        <f t="shared" si="248"/>
        <v>0</v>
      </c>
      <c r="CM327" s="3321">
        <f t="shared" si="249"/>
        <v>0</v>
      </c>
      <c r="CN327" s="3321">
        <f t="shared" si="250"/>
        <v>0</v>
      </c>
      <c r="CO327" s="3321">
        <f t="shared" si="221"/>
        <v>0</v>
      </c>
      <c r="CP327" s="3321">
        <f t="shared" si="221"/>
        <v>0</v>
      </c>
      <c r="CQ327" s="3321">
        <f t="shared" si="221"/>
        <v>0</v>
      </c>
      <c r="CR327" s="3321">
        <f t="shared" si="221"/>
        <v>0</v>
      </c>
      <c r="CS327" s="3321"/>
      <c r="CT327" s="885">
        <v>0</v>
      </c>
      <c r="CU327" s="885">
        <v>0</v>
      </c>
      <c r="CV327" s="885">
        <v>0</v>
      </c>
      <c r="CW327" s="885">
        <v>0</v>
      </c>
      <c r="CX327" s="885">
        <v>0</v>
      </c>
      <c r="CY327" s="885">
        <v>0</v>
      </c>
      <c r="DB327" s="3321">
        <f t="shared" si="237"/>
        <v>0</v>
      </c>
      <c r="DC327" s="3321">
        <f t="shared" si="237"/>
        <v>0</v>
      </c>
      <c r="DD327" s="3321">
        <f t="shared" si="237"/>
        <v>0</v>
      </c>
      <c r="DE327" s="3321">
        <f t="shared" si="237"/>
        <v>0</v>
      </c>
      <c r="DF327" s="3321">
        <f t="shared" si="237"/>
        <v>0</v>
      </c>
      <c r="DG327" s="3321">
        <f t="shared" si="237"/>
        <v>0</v>
      </c>
      <c r="DH327" s="3321"/>
      <c r="DI327" s="885">
        <v>0</v>
      </c>
      <c r="DJ327" s="885">
        <v>0</v>
      </c>
      <c r="DK327" s="885">
        <v>0</v>
      </c>
      <c r="DL327" s="885">
        <v>0</v>
      </c>
      <c r="DM327" s="885">
        <v>0</v>
      </c>
      <c r="DP327" s="3321">
        <f t="shared" si="236"/>
        <v>0</v>
      </c>
      <c r="DQ327" s="3321">
        <f t="shared" si="236"/>
        <v>0</v>
      </c>
      <c r="DR327" s="3321">
        <f t="shared" si="236"/>
        <v>0</v>
      </c>
      <c r="DS327" s="3321">
        <f t="shared" si="236"/>
        <v>0</v>
      </c>
      <c r="DT327" s="3321">
        <f t="shared" si="236"/>
        <v>0</v>
      </c>
    </row>
    <row r="328" spans="1:124" ht="27" customHeight="1">
      <c r="A328" s="912">
        <v>15</v>
      </c>
      <c r="B328" s="1581" t="s">
        <v>641</v>
      </c>
      <c r="C328" s="1860" t="s">
        <v>227</v>
      </c>
      <c r="D328" s="3437"/>
      <c r="E328" s="1357">
        <v>3.625</v>
      </c>
      <c r="F328" s="1357">
        <v>0</v>
      </c>
      <c r="G328" s="1357">
        <v>54097.7</v>
      </c>
      <c r="H328" s="1357">
        <v>0</v>
      </c>
      <c r="I328" s="1357">
        <v>0</v>
      </c>
      <c r="J328" s="1357">
        <v>2775</v>
      </c>
      <c r="K328" s="1357">
        <v>66600</v>
      </c>
      <c r="L328" s="1357">
        <f t="shared" si="210"/>
        <v>123472.7</v>
      </c>
      <c r="M328" s="1621"/>
      <c r="N328" s="1440"/>
      <c r="O328" s="1440"/>
      <c r="P328" s="1440"/>
      <c r="Q328" s="1440"/>
      <c r="R328" s="1440">
        <f>S328/24</f>
        <v>0</v>
      </c>
      <c r="S328" s="1440"/>
      <c r="T328" s="1440">
        <f t="shared" si="211"/>
        <v>0</v>
      </c>
      <c r="U328" s="1951">
        <f>E328+M328</f>
        <v>3.625</v>
      </c>
      <c r="V328" s="891">
        <f t="shared" si="258"/>
        <v>0</v>
      </c>
      <c r="W328" s="891">
        <f t="shared" si="258"/>
        <v>54097.7</v>
      </c>
      <c r="X328" s="891">
        <f t="shared" si="258"/>
        <v>0</v>
      </c>
      <c r="Y328" s="891">
        <f t="shared" si="258"/>
        <v>0</v>
      </c>
      <c r="Z328" s="891">
        <f t="shared" si="258"/>
        <v>2775</v>
      </c>
      <c r="AA328" s="1358">
        <f t="shared" si="258"/>
        <v>66600</v>
      </c>
      <c r="AB328" s="1722">
        <f t="shared" si="213"/>
        <v>123472.7</v>
      </c>
      <c r="AC328" s="3438"/>
      <c r="AD328" s="3343"/>
      <c r="AE328" s="1719">
        <v>2</v>
      </c>
      <c r="AF328" s="1719">
        <v>0</v>
      </c>
      <c r="AG328" s="1719">
        <v>100000</v>
      </c>
      <c r="AH328" s="1719">
        <v>0</v>
      </c>
      <c r="AI328" s="1719">
        <v>0</v>
      </c>
      <c r="AJ328" s="1719">
        <v>0</v>
      </c>
      <c r="AK328" s="1719">
        <f t="shared" si="214"/>
        <v>100000</v>
      </c>
      <c r="AL328" s="3415"/>
      <c r="AM328" s="1394"/>
      <c r="AN328" s="999"/>
      <c r="AO328" s="1001"/>
      <c r="AP328" s="1001">
        <f>AQ328/24</f>
        <v>0</v>
      </c>
      <c r="AQ328" s="1394"/>
      <c r="AR328" s="1394">
        <f t="shared" si="215"/>
        <v>0</v>
      </c>
      <c r="AS328" s="3439">
        <f t="shared" si="259"/>
        <v>2</v>
      </c>
      <c r="AT328" s="3395">
        <f t="shared" si="259"/>
        <v>0</v>
      </c>
      <c r="AU328" s="1722">
        <f t="shared" si="259"/>
        <v>100000</v>
      </c>
      <c r="AV328" s="1722">
        <f t="shared" si="259"/>
        <v>0</v>
      </c>
      <c r="AW328" s="1722">
        <f t="shared" si="259"/>
        <v>0</v>
      </c>
      <c r="AX328" s="1722">
        <f t="shared" si="259"/>
        <v>0</v>
      </c>
      <c r="AY328" s="1722">
        <f t="shared" si="216"/>
        <v>100000</v>
      </c>
      <c r="AZ328" s="3088">
        <f t="shared" si="217"/>
        <v>0</v>
      </c>
      <c r="BA328" s="1468"/>
      <c r="BB328" s="1357">
        <v>0</v>
      </c>
      <c r="BC328" s="1357">
        <v>0</v>
      </c>
      <c r="BD328" s="1357">
        <v>0</v>
      </c>
      <c r="BE328" s="1357">
        <v>0</v>
      </c>
      <c r="BF328" s="1357">
        <v>0</v>
      </c>
      <c r="BG328" s="1357">
        <f t="shared" si="218"/>
        <v>0</v>
      </c>
      <c r="BH328" s="1397"/>
      <c r="BI328" s="1397"/>
      <c r="BJ328" s="1397"/>
      <c r="BK328" s="1397">
        <f>BL328/24</f>
        <v>0</v>
      </c>
      <c r="BL328" s="1397"/>
      <c r="BM328" s="1397">
        <f t="shared" si="219"/>
        <v>0</v>
      </c>
      <c r="BN328" s="1397">
        <f t="shared" si="260"/>
        <v>0</v>
      </c>
      <c r="BO328" s="1397">
        <f t="shared" si="260"/>
        <v>0</v>
      </c>
      <c r="BP328" s="1366">
        <f t="shared" si="260"/>
        <v>0</v>
      </c>
      <c r="BQ328" s="1366">
        <f t="shared" si="260"/>
        <v>0</v>
      </c>
      <c r="BR328" s="1366">
        <f t="shared" si="260"/>
        <v>0</v>
      </c>
      <c r="BS328" s="1366">
        <f t="shared" si="220"/>
        <v>0</v>
      </c>
      <c r="BT328" s="891" t="s">
        <v>90</v>
      </c>
      <c r="BU328" s="891" t="s">
        <v>90</v>
      </c>
      <c r="CD328" s="3319">
        <v>2.5099999999999998</v>
      </c>
      <c r="CE328" s="3319">
        <v>0</v>
      </c>
      <c r="CF328" s="3319">
        <v>30936.3</v>
      </c>
      <c r="CG328" s="3319">
        <v>0</v>
      </c>
      <c r="CH328" s="3319">
        <v>0</v>
      </c>
      <c r="CI328" s="3319">
        <v>2350</v>
      </c>
      <c r="CJ328" s="3319">
        <v>56400</v>
      </c>
      <c r="CK328" s="3320"/>
      <c r="CL328" s="3321">
        <f t="shared" si="248"/>
        <v>-1.1150000000000002</v>
      </c>
      <c r="CM328" s="3321">
        <f t="shared" si="249"/>
        <v>0</v>
      </c>
      <c r="CN328" s="3321">
        <f t="shared" si="250"/>
        <v>-23161.399999999998</v>
      </c>
      <c r="CO328" s="3321">
        <f t="shared" si="221"/>
        <v>0</v>
      </c>
      <c r="CP328" s="3321">
        <f t="shared" si="221"/>
        <v>0</v>
      </c>
      <c r="CQ328" s="3321">
        <f t="shared" si="221"/>
        <v>-425</v>
      </c>
      <c r="CR328" s="3321">
        <f t="shared" si="221"/>
        <v>-10200</v>
      </c>
      <c r="CS328" s="3321"/>
      <c r="CT328" s="885">
        <v>3.625</v>
      </c>
      <c r="CU328" s="885">
        <v>0</v>
      </c>
      <c r="CV328" s="885">
        <v>54097.7</v>
      </c>
      <c r="CW328" s="885">
        <v>0</v>
      </c>
      <c r="CX328" s="885">
        <v>2775</v>
      </c>
      <c r="CY328" s="885">
        <v>66600</v>
      </c>
      <c r="DB328" s="2059">
        <f t="shared" si="237"/>
        <v>1.625</v>
      </c>
      <c r="DC328" s="3321">
        <f t="shared" si="237"/>
        <v>0</v>
      </c>
      <c r="DD328" s="3321">
        <f t="shared" si="237"/>
        <v>-45902.3</v>
      </c>
      <c r="DE328" s="3321">
        <f t="shared" si="237"/>
        <v>0</v>
      </c>
      <c r="DF328" s="3321">
        <f t="shared" si="237"/>
        <v>2775</v>
      </c>
      <c r="DG328" s="3321">
        <f t="shared" si="237"/>
        <v>66600</v>
      </c>
      <c r="DH328" s="3321"/>
      <c r="DI328" s="885">
        <v>2</v>
      </c>
      <c r="DJ328" s="885">
        <v>0</v>
      </c>
      <c r="DK328" s="885">
        <v>80000</v>
      </c>
      <c r="DL328" s="885">
        <v>0</v>
      </c>
      <c r="DM328" s="885">
        <v>0</v>
      </c>
      <c r="DP328" s="3321">
        <f t="shared" si="236"/>
        <v>2</v>
      </c>
      <c r="DQ328" s="3321">
        <f t="shared" si="236"/>
        <v>0</v>
      </c>
      <c r="DR328" s="3321">
        <f t="shared" si="236"/>
        <v>80000</v>
      </c>
      <c r="DS328" s="3321">
        <f t="shared" si="236"/>
        <v>0</v>
      </c>
      <c r="DT328" s="3321">
        <f t="shared" si="236"/>
        <v>0</v>
      </c>
    </row>
    <row r="329" spans="1:124" ht="24" hidden="1" customHeight="1">
      <c r="A329" s="1165"/>
      <c r="B329" s="1581" t="s">
        <v>816</v>
      </c>
      <c r="C329" s="1860" t="s">
        <v>817</v>
      </c>
      <c r="D329" s="3437"/>
      <c r="E329" s="1357">
        <v>0</v>
      </c>
      <c r="F329" s="1357">
        <v>0</v>
      </c>
      <c r="G329" s="1357">
        <v>0</v>
      </c>
      <c r="H329" s="1357">
        <v>0</v>
      </c>
      <c r="I329" s="1357">
        <v>0</v>
      </c>
      <c r="J329" s="1357">
        <v>0</v>
      </c>
      <c r="K329" s="1357">
        <v>0</v>
      </c>
      <c r="L329" s="1357">
        <f t="shared" si="210"/>
        <v>0</v>
      </c>
      <c r="M329" s="1440"/>
      <c r="N329" s="1440"/>
      <c r="O329" s="1440"/>
      <c r="P329" s="1440"/>
      <c r="Q329" s="1440"/>
      <c r="R329" s="1440">
        <f>S329/24</f>
        <v>0</v>
      </c>
      <c r="S329" s="1440"/>
      <c r="T329" s="1440">
        <f t="shared" si="211"/>
        <v>0</v>
      </c>
      <c r="U329" s="1951">
        <f t="shared" ref="U329:U346" si="261">E329+M329</f>
        <v>0</v>
      </c>
      <c r="V329" s="891">
        <f t="shared" si="258"/>
        <v>0</v>
      </c>
      <c r="W329" s="891">
        <f t="shared" si="258"/>
        <v>0</v>
      </c>
      <c r="X329" s="891">
        <f t="shared" si="258"/>
        <v>0</v>
      </c>
      <c r="Y329" s="891">
        <f t="shared" si="258"/>
        <v>0</v>
      </c>
      <c r="Z329" s="891">
        <f t="shared" si="258"/>
        <v>0</v>
      </c>
      <c r="AA329" s="1358">
        <f t="shared" si="258"/>
        <v>0</v>
      </c>
      <c r="AB329" s="1722">
        <f t="shared" si="213"/>
        <v>0</v>
      </c>
      <c r="AC329" s="1341"/>
      <c r="AD329" s="3343"/>
      <c r="AE329" s="1719">
        <v>0</v>
      </c>
      <c r="AF329" s="1719">
        <v>0</v>
      </c>
      <c r="AG329" s="1719">
        <v>0</v>
      </c>
      <c r="AH329" s="1719">
        <v>0</v>
      </c>
      <c r="AI329" s="1719">
        <v>0</v>
      </c>
      <c r="AJ329" s="1719">
        <v>0</v>
      </c>
      <c r="AK329" s="1719">
        <f t="shared" si="214"/>
        <v>0</v>
      </c>
      <c r="AL329" s="1394"/>
      <c r="AM329" s="1394"/>
      <c r="AN329" s="1394"/>
      <c r="AO329" s="1402"/>
      <c r="AP329" s="1402">
        <f>AQ329/24</f>
        <v>0</v>
      </c>
      <c r="AQ329" s="1394"/>
      <c r="AR329" s="1394">
        <f t="shared" si="215"/>
        <v>0</v>
      </c>
      <c r="AS329" s="3403">
        <f t="shared" si="259"/>
        <v>0</v>
      </c>
      <c r="AT329" s="1722">
        <f t="shared" si="259"/>
        <v>0</v>
      </c>
      <c r="AU329" s="1722">
        <f t="shared" si="259"/>
        <v>0</v>
      </c>
      <c r="AV329" s="1722">
        <f t="shared" si="259"/>
        <v>0</v>
      </c>
      <c r="AW329" s="1722">
        <f t="shared" si="259"/>
        <v>0</v>
      </c>
      <c r="AX329" s="1722">
        <f t="shared" si="259"/>
        <v>0</v>
      </c>
      <c r="AY329" s="1722">
        <f t="shared" si="216"/>
        <v>0</v>
      </c>
      <c r="AZ329" s="3088">
        <f t="shared" si="217"/>
        <v>0</v>
      </c>
      <c r="BA329" s="3325"/>
      <c r="BB329" s="1357">
        <v>0</v>
      </c>
      <c r="BC329" s="1357">
        <v>0</v>
      </c>
      <c r="BD329" s="1357">
        <v>0</v>
      </c>
      <c r="BE329" s="1357">
        <v>0</v>
      </c>
      <c r="BF329" s="1357">
        <v>0</v>
      </c>
      <c r="BG329" s="1357">
        <f t="shared" si="218"/>
        <v>0</v>
      </c>
      <c r="BH329" s="1397"/>
      <c r="BI329" s="1397"/>
      <c r="BJ329" s="1397"/>
      <c r="BK329" s="1397">
        <f>BL329/24</f>
        <v>0</v>
      </c>
      <c r="BL329" s="1397"/>
      <c r="BM329" s="1397">
        <f t="shared" si="219"/>
        <v>0</v>
      </c>
      <c r="BN329" s="1366">
        <f t="shared" si="260"/>
        <v>0</v>
      </c>
      <c r="BO329" s="1366">
        <f t="shared" si="260"/>
        <v>0</v>
      </c>
      <c r="BP329" s="1366">
        <f t="shared" si="260"/>
        <v>0</v>
      </c>
      <c r="BQ329" s="1366">
        <f t="shared" si="260"/>
        <v>0</v>
      </c>
      <c r="BR329" s="1366">
        <f t="shared" si="260"/>
        <v>0</v>
      </c>
      <c r="BS329" s="1366">
        <f t="shared" si="220"/>
        <v>0</v>
      </c>
      <c r="BT329" s="1358"/>
      <c r="BU329" s="1358"/>
      <c r="CD329" s="3319">
        <v>0</v>
      </c>
      <c r="CE329" s="3319">
        <v>0</v>
      </c>
      <c r="CF329" s="3319">
        <v>0</v>
      </c>
      <c r="CG329" s="3319">
        <v>0</v>
      </c>
      <c r="CH329" s="3319">
        <v>0</v>
      </c>
      <c r="CI329" s="3319">
        <v>0</v>
      </c>
      <c r="CJ329" s="3319">
        <v>0</v>
      </c>
      <c r="CK329" s="3320"/>
      <c r="CL329" s="3321">
        <f t="shared" si="248"/>
        <v>0</v>
      </c>
      <c r="CM329" s="3321">
        <f t="shared" si="249"/>
        <v>0</v>
      </c>
      <c r="CN329" s="3321">
        <f t="shared" si="250"/>
        <v>0</v>
      </c>
      <c r="CO329" s="3321">
        <f t="shared" si="221"/>
        <v>0</v>
      </c>
      <c r="CP329" s="3321">
        <f t="shared" si="221"/>
        <v>0</v>
      </c>
      <c r="CQ329" s="3321">
        <f t="shared" si="221"/>
        <v>0</v>
      </c>
      <c r="CR329" s="3321">
        <f t="shared" si="221"/>
        <v>0</v>
      </c>
      <c r="CS329" s="3321"/>
      <c r="CT329" s="885">
        <v>0</v>
      </c>
      <c r="CU329" s="885">
        <v>0</v>
      </c>
      <c r="CV329" s="885">
        <v>0</v>
      </c>
      <c r="CW329" s="885">
        <v>0</v>
      </c>
      <c r="CX329" s="885">
        <v>0</v>
      </c>
      <c r="CY329" s="885">
        <v>0</v>
      </c>
      <c r="DB329" s="3321">
        <f t="shared" si="237"/>
        <v>0</v>
      </c>
      <c r="DC329" s="3321">
        <f t="shared" si="237"/>
        <v>0</v>
      </c>
      <c r="DD329" s="3321">
        <f t="shared" si="237"/>
        <v>0</v>
      </c>
      <c r="DE329" s="3321">
        <f t="shared" si="237"/>
        <v>0</v>
      </c>
      <c r="DF329" s="3321">
        <f t="shared" si="237"/>
        <v>0</v>
      </c>
      <c r="DG329" s="3321">
        <f t="shared" si="237"/>
        <v>0</v>
      </c>
      <c r="DH329" s="3321"/>
      <c r="DI329" s="885">
        <v>0</v>
      </c>
      <c r="DJ329" s="885">
        <v>0</v>
      </c>
      <c r="DK329" s="885">
        <v>0</v>
      </c>
      <c r="DL329" s="885">
        <v>0</v>
      </c>
      <c r="DM329" s="885">
        <v>0</v>
      </c>
      <c r="DP329" s="3321">
        <f t="shared" si="236"/>
        <v>0</v>
      </c>
      <c r="DQ329" s="3321">
        <f t="shared" si="236"/>
        <v>0</v>
      </c>
      <c r="DR329" s="3321">
        <f t="shared" si="236"/>
        <v>0</v>
      </c>
      <c r="DS329" s="3321">
        <f t="shared" si="236"/>
        <v>0</v>
      </c>
      <c r="DT329" s="3321">
        <f t="shared" si="236"/>
        <v>0</v>
      </c>
    </row>
    <row r="330" spans="1:124" ht="25.5" hidden="1" customHeight="1">
      <c r="A330" s="1165"/>
      <c r="B330" s="1581" t="s">
        <v>818</v>
      </c>
      <c r="C330" s="1860" t="s">
        <v>339</v>
      </c>
      <c r="D330" s="3437"/>
      <c r="E330" s="1357">
        <v>0</v>
      </c>
      <c r="F330" s="1357">
        <v>0</v>
      </c>
      <c r="G330" s="1357">
        <v>0</v>
      </c>
      <c r="H330" s="1357">
        <v>0</v>
      </c>
      <c r="I330" s="1357">
        <v>0</v>
      </c>
      <c r="J330" s="1357">
        <v>0</v>
      </c>
      <c r="K330" s="1357">
        <v>0</v>
      </c>
      <c r="L330" s="1357">
        <f t="shared" si="210"/>
        <v>0</v>
      </c>
      <c r="M330" s="1440"/>
      <c r="N330" s="1440"/>
      <c r="O330" s="1440"/>
      <c r="P330" s="1440"/>
      <c r="Q330" s="1440"/>
      <c r="R330" s="1440">
        <f>S330/24</f>
        <v>0</v>
      </c>
      <c r="S330" s="1440"/>
      <c r="T330" s="1440">
        <f t="shared" si="211"/>
        <v>0</v>
      </c>
      <c r="U330" s="1951">
        <f t="shared" si="261"/>
        <v>0</v>
      </c>
      <c r="V330" s="891">
        <f t="shared" si="258"/>
        <v>0</v>
      </c>
      <c r="W330" s="891">
        <f t="shared" si="258"/>
        <v>0</v>
      </c>
      <c r="X330" s="891">
        <f t="shared" si="258"/>
        <v>0</v>
      </c>
      <c r="Y330" s="891">
        <f t="shared" si="258"/>
        <v>0</v>
      </c>
      <c r="Z330" s="891">
        <f t="shared" si="258"/>
        <v>0</v>
      </c>
      <c r="AA330" s="1358">
        <f t="shared" si="258"/>
        <v>0</v>
      </c>
      <c r="AB330" s="1722">
        <f t="shared" si="213"/>
        <v>0</v>
      </c>
      <c r="AC330" s="1341"/>
      <c r="AD330" s="3343"/>
      <c r="AE330" s="1719">
        <v>0</v>
      </c>
      <c r="AF330" s="1719">
        <v>0</v>
      </c>
      <c r="AG330" s="1722">
        <v>0</v>
      </c>
      <c r="AH330" s="1722">
        <v>0</v>
      </c>
      <c r="AI330" s="1722">
        <v>0</v>
      </c>
      <c r="AJ330" s="1722">
        <v>0</v>
      </c>
      <c r="AK330" s="1722">
        <f t="shared" si="214"/>
        <v>0</v>
      </c>
      <c r="AL330" s="1394"/>
      <c r="AM330" s="1394"/>
      <c r="AN330" s="1394"/>
      <c r="AO330" s="1402"/>
      <c r="AP330" s="1402">
        <f>AQ330/24</f>
        <v>0</v>
      </c>
      <c r="AQ330" s="1394"/>
      <c r="AR330" s="1394">
        <f t="shared" si="215"/>
        <v>0</v>
      </c>
      <c r="AS330" s="3403">
        <f>AE330+AL330</f>
        <v>0</v>
      </c>
      <c r="AT330" s="1722">
        <f>AF330+AM330</f>
        <v>0</v>
      </c>
      <c r="AU330" s="1722">
        <f t="shared" si="259"/>
        <v>0</v>
      </c>
      <c r="AV330" s="1722">
        <f t="shared" si="259"/>
        <v>0</v>
      </c>
      <c r="AW330" s="1722">
        <f t="shared" si="259"/>
        <v>0</v>
      </c>
      <c r="AX330" s="1722">
        <f t="shared" si="259"/>
        <v>0</v>
      </c>
      <c r="AY330" s="1722">
        <f t="shared" si="216"/>
        <v>0</v>
      </c>
      <c r="AZ330" s="3088">
        <f t="shared" si="217"/>
        <v>0</v>
      </c>
      <c r="BA330" s="3325"/>
      <c r="BB330" s="1357">
        <v>0</v>
      </c>
      <c r="BC330" s="1357">
        <v>0</v>
      </c>
      <c r="BD330" s="1357">
        <v>0</v>
      </c>
      <c r="BE330" s="1357">
        <v>0</v>
      </c>
      <c r="BF330" s="1357">
        <v>0</v>
      </c>
      <c r="BG330" s="1357">
        <f t="shared" si="218"/>
        <v>0</v>
      </c>
      <c r="BH330" s="1397"/>
      <c r="BI330" s="1397"/>
      <c r="BJ330" s="1397"/>
      <c r="BK330" s="1397">
        <f>BL330/24</f>
        <v>0</v>
      </c>
      <c r="BL330" s="1397"/>
      <c r="BM330" s="1397">
        <f t="shared" si="219"/>
        <v>0</v>
      </c>
      <c r="BN330" s="1397">
        <f t="shared" si="260"/>
        <v>0</v>
      </c>
      <c r="BO330" s="1397">
        <f t="shared" si="260"/>
        <v>0</v>
      </c>
      <c r="BP330" s="1432">
        <f t="shared" si="260"/>
        <v>0</v>
      </c>
      <c r="BQ330" s="1432">
        <f t="shared" si="260"/>
        <v>0</v>
      </c>
      <c r="BR330" s="1366">
        <f t="shared" si="260"/>
        <v>0</v>
      </c>
      <c r="BS330" s="1366">
        <f t="shared" si="220"/>
        <v>0</v>
      </c>
      <c r="BT330" s="891" t="s">
        <v>1588</v>
      </c>
      <c r="BU330" s="891" t="s">
        <v>1448</v>
      </c>
      <c r="CD330" s="3319">
        <v>5.0999999999999996</v>
      </c>
      <c r="CE330" s="3319">
        <v>0</v>
      </c>
      <c r="CF330" s="3319">
        <v>0</v>
      </c>
      <c r="CG330" s="3319">
        <v>0</v>
      </c>
      <c r="CH330" s="3319">
        <v>101422.79999999999</v>
      </c>
      <c r="CI330" s="3319">
        <v>24597.9</v>
      </c>
      <c r="CJ330" s="3319">
        <v>0</v>
      </c>
      <c r="CK330" s="3320"/>
      <c r="CL330" s="3321">
        <f t="shared" si="248"/>
        <v>5.0999999999999996</v>
      </c>
      <c r="CM330" s="3321">
        <f t="shared" si="249"/>
        <v>0</v>
      </c>
      <c r="CN330" s="3321">
        <f t="shared" si="250"/>
        <v>0</v>
      </c>
      <c r="CO330" s="3321">
        <f t="shared" si="221"/>
        <v>0</v>
      </c>
      <c r="CP330" s="3321">
        <f t="shared" si="221"/>
        <v>101422.79999999999</v>
      </c>
      <c r="CQ330" s="3321">
        <f t="shared" si="221"/>
        <v>24597.9</v>
      </c>
      <c r="CR330" s="3321">
        <f t="shared" si="221"/>
        <v>0</v>
      </c>
      <c r="CS330" s="3321"/>
      <c r="CT330" s="885">
        <v>0</v>
      </c>
      <c r="CU330" s="885">
        <v>0</v>
      </c>
      <c r="CV330" s="885">
        <v>0</v>
      </c>
      <c r="CW330" s="885">
        <v>0</v>
      </c>
      <c r="CX330" s="885">
        <v>0</v>
      </c>
      <c r="CY330" s="885">
        <v>0</v>
      </c>
      <c r="DB330" s="3321">
        <f t="shared" si="237"/>
        <v>0</v>
      </c>
      <c r="DC330" s="3321">
        <f t="shared" si="237"/>
        <v>0</v>
      </c>
      <c r="DD330" s="3321">
        <f t="shared" si="237"/>
        <v>0</v>
      </c>
      <c r="DE330" s="3321">
        <f t="shared" si="237"/>
        <v>0</v>
      </c>
      <c r="DF330" s="3321">
        <f t="shared" si="237"/>
        <v>0</v>
      </c>
      <c r="DG330" s="3321">
        <f t="shared" si="237"/>
        <v>0</v>
      </c>
      <c r="DH330" s="3321"/>
      <c r="DI330" s="885">
        <v>0</v>
      </c>
      <c r="DJ330" s="885">
        <v>0</v>
      </c>
      <c r="DK330" s="885">
        <v>0</v>
      </c>
      <c r="DL330" s="885">
        <v>0</v>
      </c>
      <c r="DM330" s="885">
        <v>0</v>
      </c>
      <c r="DP330" s="3321">
        <f t="shared" si="236"/>
        <v>0</v>
      </c>
      <c r="DQ330" s="3321">
        <f t="shared" si="236"/>
        <v>0</v>
      </c>
      <c r="DR330" s="3321">
        <f t="shared" si="236"/>
        <v>0</v>
      </c>
      <c r="DS330" s="3321">
        <f t="shared" si="236"/>
        <v>0</v>
      </c>
      <c r="DT330" s="3321">
        <f t="shared" si="236"/>
        <v>0</v>
      </c>
    </row>
    <row r="331" spans="1:124" ht="12.75" hidden="1" customHeight="1">
      <c r="A331" s="1165"/>
      <c r="B331" s="1581" t="s">
        <v>904</v>
      </c>
      <c r="C331" s="1860" t="s">
        <v>898</v>
      </c>
      <c r="D331" s="3437"/>
      <c r="E331" s="1357">
        <v>0</v>
      </c>
      <c r="F331" s="1357">
        <v>0</v>
      </c>
      <c r="G331" s="1357">
        <v>0</v>
      </c>
      <c r="H331" s="1357">
        <v>0</v>
      </c>
      <c r="I331" s="1357">
        <v>0</v>
      </c>
      <c r="J331" s="1357">
        <v>0</v>
      </c>
      <c r="K331" s="1357">
        <v>0</v>
      </c>
      <c r="L331" s="1357">
        <f t="shared" si="210"/>
        <v>0</v>
      </c>
      <c r="M331" s="1440"/>
      <c r="N331" s="1440"/>
      <c r="O331" s="1440"/>
      <c r="P331" s="1440"/>
      <c r="Q331" s="1440"/>
      <c r="R331" s="1440"/>
      <c r="S331" s="1440"/>
      <c r="T331" s="1440">
        <f t="shared" si="211"/>
        <v>0</v>
      </c>
      <c r="U331" s="1951">
        <f t="shared" si="261"/>
        <v>0</v>
      </c>
      <c r="V331" s="891">
        <f t="shared" si="258"/>
        <v>0</v>
      </c>
      <c r="W331" s="891">
        <f t="shared" si="258"/>
        <v>0</v>
      </c>
      <c r="X331" s="891">
        <f t="shared" si="258"/>
        <v>0</v>
      </c>
      <c r="Y331" s="891">
        <f t="shared" si="258"/>
        <v>0</v>
      </c>
      <c r="Z331" s="891">
        <f t="shared" si="258"/>
        <v>0</v>
      </c>
      <c r="AA331" s="891">
        <f t="shared" si="258"/>
        <v>0</v>
      </c>
      <c r="AB331" s="1722">
        <f t="shared" si="213"/>
        <v>0</v>
      </c>
      <c r="AC331" s="1341"/>
      <c r="AD331" s="1717"/>
      <c r="AE331" s="1719">
        <v>0</v>
      </c>
      <c r="AF331" s="1719">
        <v>0</v>
      </c>
      <c r="AG331" s="1722">
        <v>0</v>
      </c>
      <c r="AH331" s="1722">
        <v>0</v>
      </c>
      <c r="AI331" s="1722">
        <v>0</v>
      </c>
      <c r="AJ331" s="1722">
        <v>0</v>
      </c>
      <c r="AK331" s="1722">
        <f t="shared" si="214"/>
        <v>0</v>
      </c>
      <c r="AL331" s="1394"/>
      <c r="AM331" s="1394"/>
      <c r="AN331" s="999"/>
      <c r="AO331" s="999"/>
      <c r="AP331" s="999"/>
      <c r="AQ331" s="1394"/>
      <c r="AR331" s="1394">
        <f t="shared" si="215"/>
        <v>0</v>
      </c>
      <c r="AS331" s="3403">
        <f t="shared" si="259"/>
        <v>0</v>
      </c>
      <c r="AT331" s="1722">
        <f t="shared" si="259"/>
        <v>0</v>
      </c>
      <c r="AU331" s="1722">
        <f t="shared" si="259"/>
        <v>0</v>
      </c>
      <c r="AV331" s="1722">
        <f t="shared" si="259"/>
        <v>0</v>
      </c>
      <c r="AW331" s="1722">
        <f t="shared" si="259"/>
        <v>0</v>
      </c>
      <c r="AX331" s="1722">
        <f t="shared" si="259"/>
        <v>0</v>
      </c>
      <c r="AY331" s="1722">
        <f t="shared" si="216"/>
        <v>0</v>
      </c>
      <c r="AZ331" s="3088">
        <f t="shared" si="217"/>
        <v>0</v>
      </c>
      <c r="BA331" s="3325"/>
      <c r="BB331" s="1357">
        <v>0</v>
      </c>
      <c r="BC331" s="1357">
        <v>0</v>
      </c>
      <c r="BD331" s="1357">
        <v>0</v>
      </c>
      <c r="BE331" s="1357">
        <v>0</v>
      </c>
      <c r="BF331" s="1357">
        <v>0</v>
      </c>
      <c r="BG331" s="1357">
        <f t="shared" si="218"/>
        <v>0</v>
      </c>
      <c r="BH331" s="1397"/>
      <c r="BI331" s="1397"/>
      <c r="BJ331" s="1397"/>
      <c r="BK331" s="1397">
        <f>BL331/24</f>
        <v>0</v>
      </c>
      <c r="BL331" s="1397"/>
      <c r="BM331" s="1397">
        <f t="shared" si="219"/>
        <v>0</v>
      </c>
      <c r="BN331" s="1366">
        <f t="shared" si="260"/>
        <v>0</v>
      </c>
      <c r="BO331" s="1366">
        <f t="shared" si="260"/>
        <v>0</v>
      </c>
      <c r="BP331" s="1366">
        <f t="shared" si="260"/>
        <v>0</v>
      </c>
      <c r="BQ331" s="1366">
        <f t="shared" si="260"/>
        <v>0</v>
      </c>
      <c r="BR331" s="1366">
        <f t="shared" si="260"/>
        <v>0</v>
      </c>
      <c r="BS331" s="1366">
        <f t="shared" si="220"/>
        <v>0</v>
      </c>
      <c r="BT331" s="891" t="s">
        <v>1588</v>
      </c>
      <c r="BU331" s="891" t="s">
        <v>1448</v>
      </c>
      <c r="CD331" s="3319">
        <v>0</v>
      </c>
      <c r="CE331" s="3319">
        <v>0</v>
      </c>
      <c r="CF331" s="3319">
        <v>0</v>
      </c>
      <c r="CG331" s="3319">
        <v>0</v>
      </c>
      <c r="CH331" s="3319">
        <v>0</v>
      </c>
      <c r="CI331" s="3319">
        <v>0</v>
      </c>
      <c r="CJ331" s="3319">
        <v>0</v>
      </c>
      <c r="CK331" s="3320"/>
      <c r="CL331" s="3321">
        <f t="shared" si="248"/>
        <v>0</v>
      </c>
      <c r="CM331" s="3321">
        <f t="shared" si="249"/>
        <v>0</v>
      </c>
      <c r="CN331" s="3321">
        <f t="shared" si="250"/>
        <v>0</v>
      </c>
      <c r="CO331" s="3321">
        <f t="shared" si="221"/>
        <v>0</v>
      </c>
      <c r="CP331" s="3321">
        <f t="shared" si="221"/>
        <v>0</v>
      </c>
      <c r="CQ331" s="3321">
        <f t="shared" si="221"/>
        <v>0</v>
      </c>
      <c r="CR331" s="3321">
        <f t="shared" si="221"/>
        <v>0</v>
      </c>
      <c r="CS331" s="3321"/>
      <c r="CT331" s="885">
        <v>0</v>
      </c>
      <c r="CU331" s="885">
        <v>0</v>
      </c>
      <c r="CV331" s="885">
        <v>0</v>
      </c>
      <c r="CW331" s="885">
        <v>0</v>
      </c>
      <c r="CX331" s="885">
        <v>0</v>
      </c>
      <c r="CY331" s="885">
        <v>0</v>
      </c>
      <c r="DB331" s="3321">
        <f t="shared" si="237"/>
        <v>0</v>
      </c>
      <c r="DC331" s="3321">
        <f t="shared" si="237"/>
        <v>0</v>
      </c>
      <c r="DD331" s="3321">
        <f t="shared" si="237"/>
        <v>0</v>
      </c>
      <c r="DE331" s="3321">
        <f t="shared" si="237"/>
        <v>0</v>
      </c>
      <c r="DF331" s="3321">
        <f t="shared" si="237"/>
        <v>0</v>
      </c>
      <c r="DG331" s="3321">
        <f t="shared" si="237"/>
        <v>0</v>
      </c>
      <c r="DH331" s="3321"/>
      <c r="DI331" s="885">
        <v>0</v>
      </c>
      <c r="DJ331" s="885">
        <v>0</v>
      </c>
      <c r="DK331" s="885">
        <v>0</v>
      </c>
      <c r="DL331" s="885">
        <v>0</v>
      </c>
      <c r="DM331" s="885">
        <v>0</v>
      </c>
      <c r="DP331" s="3321">
        <f t="shared" si="236"/>
        <v>0</v>
      </c>
      <c r="DQ331" s="3321">
        <f t="shared" si="236"/>
        <v>0</v>
      </c>
      <c r="DR331" s="3321">
        <f t="shared" si="236"/>
        <v>0</v>
      </c>
      <c r="DS331" s="3321">
        <f t="shared" si="236"/>
        <v>0</v>
      </c>
      <c r="DT331" s="3321">
        <f t="shared" si="236"/>
        <v>0</v>
      </c>
    </row>
    <row r="332" spans="1:124" ht="24">
      <c r="A332" s="1165"/>
      <c r="B332" s="1581" t="s">
        <v>818</v>
      </c>
      <c r="C332" s="1860" t="s">
        <v>1044</v>
      </c>
      <c r="D332" s="3437"/>
      <c r="E332" s="1357">
        <v>0</v>
      </c>
      <c r="F332" s="1357">
        <v>0</v>
      </c>
      <c r="G332" s="1357">
        <v>0</v>
      </c>
      <c r="H332" s="1357">
        <v>0</v>
      </c>
      <c r="I332" s="1357">
        <v>0</v>
      </c>
      <c r="J332" s="1357">
        <v>0</v>
      </c>
      <c r="K332" s="1357">
        <v>0</v>
      </c>
      <c r="L332" s="1357">
        <f t="shared" ref="L332:L395" si="262">SUM(F332:K332)</f>
        <v>0</v>
      </c>
      <c r="M332" s="1440"/>
      <c r="N332" s="1440"/>
      <c r="O332" s="1440"/>
      <c r="P332" s="1440"/>
      <c r="Q332" s="1440"/>
      <c r="R332" s="1440">
        <f>S332/24</f>
        <v>0</v>
      </c>
      <c r="S332" s="1440"/>
      <c r="T332" s="1440">
        <f t="shared" ref="T332:T395" si="263">SUM(N332:S332)</f>
        <v>0</v>
      </c>
      <c r="U332" s="1951">
        <f t="shared" si="261"/>
        <v>0</v>
      </c>
      <c r="V332" s="891">
        <f t="shared" si="258"/>
        <v>0</v>
      </c>
      <c r="W332" s="891">
        <f t="shared" si="258"/>
        <v>0</v>
      </c>
      <c r="X332" s="891">
        <f t="shared" si="258"/>
        <v>0</v>
      </c>
      <c r="Y332" s="891">
        <f t="shared" si="258"/>
        <v>0</v>
      </c>
      <c r="Z332" s="891">
        <f t="shared" si="258"/>
        <v>0</v>
      </c>
      <c r="AA332" s="891">
        <f t="shared" si="258"/>
        <v>0</v>
      </c>
      <c r="AB332" s="1722">
        <f t="shared" ref="AB332:AB395" si="264">SUM(V332:AA332)</f>
        <v>0</v>
      </c>
      <c r="AC332" s="1341"/>
      <c r="AD332" s="1717"/>
      <c r="AE332" s="1719" t="s">
        <v>1107</v>
      </c>
      <c r="AF332" s="1719">
        <v>0</v>
      </c>
      <c r="AG332" s="1722">
        <v>3950</v>
      </c>
      <c r="AH332" s="1722">
        <v>0</v>
      </c>
      <c r="AI332" s="1722">
        <v>5100</v>
      </c>
      <c r="AJ332" s="1722">
        <v>122400</v>
      </c>
      <c r="AK332" s="1722">
        <f t="shared" ref="AK332:AK395" si="265">SUM(AF332:AJ332)</f>
        <v>131450</v>
      </c>
      <c r="AL332" s="999"/>
      <c r="AM332" s="1394"/>
      <c r="AN332" s="1394"/>
      <c r="AO332" s="1394"/>
      <c r="AP332" s="1394">
        <f>AQ332/24</f>
        <v>0</v>
      </c>
      <c r="AQ332" s="1394"/>
      <c r="AR332" s="1394">
        <f t="shared" ref="AR332:AR395" si="266">SUM(AM332:AQ332)</f>
        <v>0</v>
      </c>
      <c r="AS332" s="1717"/>
      <c r="AT332" s="1722">
        <f t="shared" si="259"/>
        <v>0</v>
      </c>
      <c r="AU332" s="1722">
        <f t="shared" si="259"/>
        <v>3950</v>
      </c>
      <c r="AV332" s="1722">
        <f t="shared" si="259"/>
        <v>0</v>
      </c>
      <c r="AW332" s="1722">
        <f t="shared" si="259"/>
        <v>5100</v>
      </c>
      <c r="AX332" s="1722">
        <f t="shared" si="259"/>
        <v>122400</v>
      </c>
      <c r="AY332" s="1722">
        <f t="shared" ref="AY332:AY395" si="267">SUM(AT332:AX332)</f>
        <v>131450</v>
      </c>
      <c r="AZ332" s="3088">
        <f t="shared" ref="AZ332:AZ395" si="268">AX332/24-AW332</f>
        <v>0</v>
      </c>
      <c r="BA332" s="3325"/>
      <c r="BB332" s="1357">
        <v>0</v>
      </c>
      <c r="BC332" s="1357">
        <v>0</v>
      </c>
      <c r="BD332" s="1357">
        <v>0</v>
      </c>
      <c r="BE332" s="1357">
        <v>0</v>
      </c>
      <c r="BF332" s="1357">
        <v>0</v>
      </c>
      <c r="BG332" s="1357">
        <f t="shared" ref="BG332:BG395" si="269">SUM(BC332:BF332)</f>
        <v>0</v>
      </c>
      <c r="BH332" s="3032"/>
      <c r="BI332" s="1397">
        <v>0</v>
      </c>
      <c r="BJ332" s="1397"/>
      <c r="BK332" s="1397"/>
      <c r="BL332" s="1397"/>
      <c r="BM332" s="1397">
        <f t="shared" ref="BM332:BM395" si="270">SUM(BI332:BL332)</f>
        <v>0</v>
      </c>
      <c r="BN332" s="1397"/>
      <c r="BO332" s="1366">
        <f t="shared" si="260"/>
        <v>0</v>
      </c>
      <c r="BP332" s="1366">
        <f t="shared" si="260"/>
        <v>0</v>
      </c>
      <c r="BQ332" s="1366">
        <f t="shared" si="260"/>
        <v>0</v>
      </c>
      <c r="BR332" s="1366">
        <f t="shared" si="260"/>
        <v>0</v>
      </c>
      <c r="BS332" s="1366">
        <f t="shared" ref="BS332:BS395" si="271">SUM(BO332:BR332)</f>
        <v>0</v>
      </c>
      <c r="BT332" s="891"/>
      <c r="BU332" s="891"/>
      <c r="CD332" s="3319">
        <v>0</v>
      </c>
      <c r="CE332" s="3319">
        <v>0</v>
      </c>
      <c r="CF332" s="3319">
        <v>0</v>
      </c>
      <c r="CG332" s="3319">
        <v>0</v>
      </c>
      <c r="CH332" s="3319">
        <v>0</v>
      </c>
      <c r="CI332" s="3319">
        <v>0</v>
      </c>
      <c r="CJ332" s="3319">
        <v>0</v>
      </c>
      <c r="CK332" s="3320"/>
      <c r="CL332" s="3321">
        <f t="shared" si="248"/>
        <v>0</v>
      </c>
      <c r="CM332" s="3321">
        <f t="shared" si="249"/>
        <v>0</v>
      </c>
      <c r="CN332" s="3321">
        <f t="shared" si="250"/>
        <v>0</v>
      </c>
      <c r="CO332" s="3321">
        <f t="shared" si="221"/>
        <v>0</v>
      </c>
      <c r="CP332" s="3321">
        <f t="shared" si="221"/>
        <v>0</v>
      </c>
      <c r="CQ332" s="3321">
        <f t="shared" si="221"/>
        <v>0</v>
      </c>
      <c r="CR332" s="3321">
        <f t="shared" si="221"/>
        <v>0</v>
      </c>
      <c r="CS332" s="3321"/>
      <c r="CU332" s="885">
        <v>0</v>
      </c>
      <c r="CV332" s="885">
        <v>0</v>
      </c>
      <c r="CW332" s="885">
        <v>0</v>
      </c>
      <c r="CX332" s="885">
        <v>0</v>
      </c>
      <c r="CY332" s="885">
        <v>0</v>
      </c>
      <c r="DB332" s="3321">
        <f t="shared" si="237"/>
        <v>0</v>
      </c>
      <c r="DC332" s="3321">
        <f t="shared" si="237"/>
        <v>0</v>
      </c>
      <c r="DD332" s="3321">
        <f t="shared" si="237"/>
        <v>-3950</v>
      </c>
      <c r="DE332" s="3321">
        <f t="shared" ref="DE332:DG395" si="272">CW332-AV332</f>
        <v>0</v>
      </c>
      <c r="DF332" s="3321">
        <f t="shared" si="272"/>
        <v>-5100</v>
      </c>
      <c r="DG332" s="3321">
        <f t="shared" si="272"/>
        <v>-122400</v>
      </c>
      <c r="DH332" s="3321"/>
      <c r="DI332" s="885" t="s">
        <v>1107</v>
      </c>
      <c r="DJ332" s="885">
        <v>0</v>
      </c>
      <c r="DK332" s="885">
        <v>3950</v>
      </c>
      <c r="DL332" s="885">
        <v>5100</v>
      </c>
      <c r="DM332" s="885">
        <v>122400</v>
      </c>
      <c r="DP332" s="3321" t="e">
        <f t="shared" si="236"/>
        <v>#VALUE!</v>
      </c>
      <c r="DQ332" s="3321">
        <f t="shared" si="236"/>
        <v>0</v>
      </c>
      <c r="DR332" s="3321">
        <f t="shared" si="236"/>
        <v>3950</v>
      </c>
      <c r="DS332" s="3321">
        <f t="shared" si="236"/>
        <v>5100</v>
      </c>
      <c r="DT332" s="3321">
        <f t="shared" si="236"/>
        <v>122400</v>
      </c>
    </row>
    <row r="333" spans="1:124" ht="24">
      <c r="A333" s="1165"/>
      <c r="B333" s="1581" t="s">
        <v>816</v>
      </c>
      <c r="C333" s="1860" t="s">
        <v>1045</v>
      </c>
      <c r="D333" s="3437"/>
      <c r="E333" s="1357">
        <v>0</v>
      </c>
      <c r="F333" s="1357">
        <v>0</v>
      </c>
      <c r="G333" s="1357">
        <v>0</v>
      </c>
      <c r="H333" s="1357">
        <v>0</v>
      </c>
      <c r="I333" s="1357">
        <v>0</v>
      </c>
      <c r="J333" s="1357">
        <v>0</v>
      </c>
      <c r="K333" s="1357">
        <v>0</v>
      </c>
      <c r="L333" s="1357">
        <f t="shared" si="262"/>
        <v>0</v>
      </c>
      <c r="M333" s="1440"/>
      <c r="N333" s="1440"/>
      <c r="O333" s="1440"/>
      <c r="P333" s="1440"/>
      <c r="Q333" s="1440"/>
      <c r="R333" s="1440">
        <f>S333/24</f>
        <v>0</v>
      </c>
      <c r="S333" s="1440"/>
      <c r="T333" s="1440">
        <f t="shared" si="263"/>
        <v>0</v>
      </c>
      <c r="U333" s="1951">
        <f t="shared" si="261"/>
        <v>0</v>
      </c>
      <c r="V333" s="891">
        <f t="shared" si="258"/>
        <v>0</v>
      </c>
      <c r="W333" s="891">
        <f t="shared" si="258"/>
        <v>0</v>
      </c>
      <c r="X333" s="891">
        <f t="shared" si="258"/>
        <v>0</v>
      </c>
      <c r="Y333" s="891">
        <f t="shared" si="258"/>
        <v>0</v>
      </c>
      <c r="Z333" s="891">
        <f t="shared" si="258"/>
        <v>0</v>
      </c>
      <c r="AA333" s="891">
        <f t="shared" si="258"/>
        <v>0</v>
      </c>
      <c r="AB333" s="1722">
        <f t="shared" si="264"/>
        <v>0</v>
      </c>
      <c r="AC333" s="1341"/>
      <c r="AD333" s="1717"/>
      <c r="AE333" s="1719"/>
      <c r="AF333" s="1719">
        <v>0</v>
      </c>
      <c r="AG333" s="1722">
        <v>258</v>
      </c>
      <c r="AH333" s="1722">
        <v>0</v>
      </c>
      <c r="AI333" s="1722">
        <v>956.88916666666671</v>
      </c>
      <c r="AJ333" s="1722">
        <v>22963.9</v>
      </c>
      <c r="AK333" s="1722">
        <f t="shared" si="265"/>
        <v>24178.789166666669</v>
      </c>
      <c r="AL333" s="1394"/>
      <c r="AM333" s="1394"/>
      <c r="AN333" s="1394"/>
      <c r="AO333" s="1394"/>
      <c r="AP333" s="1394">
        <f>AQ333/24</f>
        <v>0</v>
      </c>
      <c r="AQ333" s="1394"/>
      <c r="AR333" s="1394">
        <f t="shared" si="266"/>
        <v>0</v>
      </c>
      <c r="AS333" s="1717"/>
      <c r="AT333" s="1722">
        <f t="shared" si="259"/>
        <v>0</v>
      </c>
      <c r="AU333" s="1722">
        <f t="shared" si="259"/>
        <v>258</v>
      </c>
      <c r="AV333" s="1722">
        <f t="shared" si="259"/>
        <v>0</v>
      </c>
      <c r="AW333" s="1722">
        <f t="shared" si="259"/>
        <v>956.88916666666671</v>
      </c>
      <c r="AX333" s="1722">
        <f t="shared" si="259"/>
        <v>22963.9</v>
      </c>
      <c r="AY333" s="1722">
        <f t="shared" si="267"/>
        <v>24178.789166666669</v>
      </c>
      <c r="AZ333" s="3088">
        <f t="shared" si="268"/>
        <v>-5.999999999994543E-2</v>
      </c>
      <c r="BA333" s="3325"/>
      <c r="BB333" s="1357" t="s">
        <v>1108</v>
      </c>
      <c r="BC333" s="1357">
        <v>2000</v>
      </c>
      <c r="BD333" s="1357">
        <v>0</v>
      </c>
      <c r="BE333" s="1357">
        <v>3216.7</v>
      </c>
      <c r="BF333" s="1357">
        <v>77200</v>
      </c>
      <c r="BG333" s="1357">
        <f t="shared" si="269"/>
        <v>82416.7</v>
      </c>
      <c r="BH333" s="3032"/>
      <c r="BI333" s="1397"/>
      <c r="BJ333" s="1397"/>
      <c r="BK333" s="1397">
        <f t="shared" ref="BK333:BK346" si="273">BL333/24</f>
        <v>0</v>
      </c>
      <c r="BL333" s="1397"/>
      <c r="BM333" s="1397">
        <f t="shared" si="270"/>
        <v>0</v>
      </c>
      <c r="BN333" s="1397" t="s">
        <v>1108</v>
      </c>
      <c r="BO333" s="1366">
        <f t="shared" si="260"/>
        <v>2000</v>
      </c>
      <c r="BP333" s="1366">
        <f t="shared" si="260"/>
        <v>0</v>
      </c>
      <c r="BQ333" s="1366">
        <f t="shared" si="260"/>
        <v>3216.7</v>
      </c>
      <c r="BR333" s="1366">
        <f t="shared" si="260"/>
        <v>77200</v>
      </c>
      <c r="BS333" s="1366">
        <f t="shared" si="271"/>
        <v>82416.7</v>
      </c>
      <c r="BT333" s="891"/>
      <c r="BU333" s="891"/>
      <c r="CD333" s="3319">
        <v>0</v>
      </c>
      <c r="CE333" s="3319">
        <v>0</v>
      </c>
      <c r="CF333" s="3319">
        <v>0</v>
      </c>
      <c r="CG333" s="3319">
        <v>0</v>
      </c>
      <c r="CH333" s="3319">
        <v>0</v>
      </c>
      <c r="CI333" s="3319">
        <v>0</v>
      </c>
      <c r="CJ333" s="3319">
        <v>0</v>
      </c>
      <c r="CK333" s="3320"/>
      <c r="CL333" s="3321">
        <f t="shared" si="248"/>
        <v>0</v>
      </c>
      <c r="CM333" s="3321">
        <f t="shared" si="249"/>
        <v>0</v>
      </c>
      <c r="CN333" s="3321">
        <f t="shared" si="250"/>
        <v>0</v>
      </c>
      <c r="CO333" s="3321">
        <f t="shared" si="221"/>
        <v>0</v>
      </c>
      <c r="CP333" s="3321">
        <f t="shared" si="221"/>
        <v>0</v>
      </c>
      <c r="CQ333" s="3321">
        <f t="shared" si="221"/>
        <v>0</v>
      </c>
      <c r="CR333" s="3321">
        <f t="shared" si="221"/>
        <v>0</v>
      </c>
      <c r="CS333" s="3321"/>
      <c r="CU333" s="885">
        <v>0</v>
      </c>
      <c r="CV333" s="885">
        <v>0</v>
      </c>
      <c r="CW333" s="885">
        <v>0</v>
      </c>
      <c r="CX333" s="885">
        <v>0</v>
      </c>
      <c r="CY333" s="885">
        <v>0</v>
      </c>
      <c r="DB333" s="3321">
        <f t="shared" ref="DB333:DG396" si="274">CT333-AS333</f>
        <v>0</v>
      </c>
      <c r="DC333" s="3321">
        <f t="shared" si="274"/>
        <v>0</v>
      </c>
      <c r="DD333" s="3321">
        <f t="shared" si="274"/>
        <v>-258</v>
      </c>
      <c r="DE333" s="3321">
        <f t="shared" si="272"/>
        <v>0</v>
      </c>
      <c r="DF333" s="3321">
        <f t="shared" si="272"/>
        <v>-956.88916666666671</v>
      </c>
      <c r="DG333" s="3321">
        <f t="shared" si="272"/>
        <v>-22963.9</v>
      </c>
      <c r="DH333" s="3321"/>
      <c r="DJ333" s="885">
        <v>0</v>
      </c>
      <c r="DK333" s="885">
        <v>0</v>
      </c>
      <c r="DL333" s="885">
        <v>0</v>
      </c>
      <c r="DM333" s="885">
        <v>0</v>
      </c>
      <c r="DP333" s="3321" t="e">
        <f t="shared" si="236"/>
        <v>#VALUE!</v>
      </c>
      <c r="DQ333" s="3321">
        <f t="shared" si="236"/>
        <v>-2000</v>
      </c>
      <c r="DR333" s="3321">
        <f t="shared" si="236"/>
        <v>0</v>
      </c>
      <c r="DS333" s="3321">
        <f t="shared" si="236"/>
        <v>-3216.7</v>
      </c>
      <c r="DT333" s="3321">
        <f t="shared" si="236"/>
        <v>-77200</v>
      </c>
    </row>
    <row r="334" spans="1:124" ht="24" hidden="1">
      <c r="A334" s="1165"/>
      <c r="B334" s="1581"/>
      <c r="C334" s="1860" t="s">
        <v>1060</v>
      </c>
      <c r="D334" s="3437"/>
      <c r="E334" s="1357">
        <v>0</v>
      </c>
      <c r="F334" s="1357">
        <v>0</v>
      </c>
      <c r="G334" s="1357">
        <v>0</v>
      </c>
      <c r="H334" s="1357">
        <v>0</v>
      </c>
      <c r="I334" s="1357">
        <v>0</v>
      </c>
      <c r="J334" s="1357">
        <v>0</v>
      </c>
      <c r="K334" s="1357">
        <v>0</v>
      </c>
      <c r="L334" s="1357">
        <f t="shared" si="262"/>
        <v>0</v>
      </c>
      <c r="M334" s="1440"/>
      <c r="N334" s="1440"/>
      <c r="O334" s="1440"/>
      <c r="P334" s="1440"/>
      <c r="Q334" s="1440"/>
      <c r="R334" s="1440"/>
      <c r="S334" s="1440"/>
      <c r="T334" s="1440">
        <f t="shared" si="263"/>
        <v>0</v>
      </c>
      <c r="U334" s="1951">
        <f t="shared" si="261"/>
        <v>0</v>
      </c>
      <c r="V334" s="891">
        <f t="shared" si="258"/>
        <v>0</v>
      </c>
      <c r="W334" s="891">
        <f t="shared" si="258"/>
        <v>0</v>
      </c>
      <c r="X334" s="891">
        <f t="shared" si="258"/>
        <v>0</v>
      </c>
      <c r="Y334" s="891">
        <f t="shared" si="258"/>
        <v>0</v>
      </c>
      <c r="Z334" s="891">
        <f t="shared" si="258"/>
        <v>0</v>
      </c>
      <c r="AA334" s="891">
        <f t="shared" si="258"/>
        <v>0</v>
      </c>
      <c r="AB334" s="1722">
        <f t="shared" si="264"/>
        <v>0</v>
      </c>
      <c r="AC334" s="1341"/>
      <c r="AD334" s="1717"/>
      <c r="AE334" s="1719">
        <v>0</v>
      </c>
      <c r="AF334" s="1719">
        <v>0</v>
      </c>
      <c r="AG334" s="1722">
        <v>0</v>
      </c>
      <c r="AH334" s="1722">
        <v>0</v>
      </c>
      <c r="AI334" s="1722">
        <v>0</v>
      </c>
      <c r="AJ334" s="1722">
        <v>0</v>
      </c>
      <c r="AK334" s="1722">
        <f t="shared" si="265"/>
        <v>0</v>
      </c>
      <c r="AL334" s="1394"/>
      <c r="AM334" s="1394"/>
      <c r="AN334" s="1394"/>
      <c r="AO334" s="1394"/>
      <c r="AP334" s="1394"/>
      <c r="AQ334" s="1394"/>
      <c r="AR334" s="1394">
        <f t="shared" si="266"/>
        <v>0</v>
      </c>
      <c r="AS334" s="3403">
        <f t="shared" si="259"/>
        <v>0</v>
      </c>
      <c r="AT334" s="1722">
        <f t="shared" si="259"/>
        <v>0</v>
      </c>
      <c r="AU334" s="1722">
        <f t="shared" si="259"/>
        <v>0</v>
      </c>
      <c r="AV334" s="1722">
        <f t="shared" si="259"/>
        <v>0</v>
      </c>
      <c r="AW334" s="1722">
        <f t="shared" si="259"/>
        <v>0</v>
      </c>
      <c r="AX334" s="1722">
        <f t="shared" si="259"/>
        <v>0</v>
      </c>
      <c r="AY334" s="1722">
        <f t="shared" si="267"/>
        <v>0</v>
      </c>
      <c r="AZ334" s="3088">
        <f t="shared" si="268"/>
        <v>0</v>
      </c>
      <c r="BA334" s="3325"/>
      <c r="BB334" s="1357">
        <v>0</v>
      </c>
      <c r="BC334" s="1357">
        <v>0</v>
      </c>
      <c r="BD334" s="1357">
        <v>0</v>
      </c>
      <c r="BE334" s="1357">
        <v>0</v>
      </c>
      <c r="BF334" s="1357">
        <v>0</v>
      </c>
      <c r="BG334" s="1357">
        <f t="shared" si="269"/>
        <v>0</v>
      </c>
      <c r="BH334" s="3032"/>
      <c r="BI334" s="1397"/>
      <c r="BJ334" s="1397"/>
      <c r="BK334" s="1397">
        <f t="shared" si="273"/>
        <v>0</v>
      </c>
      <c r="BL334" s="1397"/>
      <c r="BM334" s="1397">
        <f t="shared" si="270"/>
        <v>0</v>
      </c>
      <c r="BN334" s="1366">
        <f t="shared" si="260"/>
        <v>0</v>
      </c>
      <c r="BO334" s="1366">
        <f t="shared" si="260"/>
        <v>0</v>
      </c>
      <c r="BP334" s="1366">
        <f t="shared" si="260"/>
        <v>0</v>
      </c>
      <c r="BQ334" s="1366">
        <f t="shared" si="260"/>
        <v>0</v>
      </c>
      <c r="BR334" s="1366">
        <f t="shared" si="260"/>
        <v>0</v>
      </c>
      <c r="BS334" s="1366">
        <f t="shared" si="271"/>
        <v>0</v>
      </c>
      <c r="BT334" s="891"/>
      <c r="BU334" s="891"/>
      <c r="CD334" s="3319">
        <v>0</v>
      </c>
      <c r="CE334" s="3319">
        <v>0</v>
      </c>
      <c r="CF334" s="3319">
        <v>0</v>
      </c>
      <c r="CG334" s="3319">
        <v>0</v>
      </c>
      <c r="CH334" s="3319">
        <v>0</v>
      </c>
      <c r="CI334" s="3319">
        <v>0</v>
      </c>
      <c r="CJ334" s="3319">
        <v>0</v>
      </c>
      <c r="CK334" s="3320"/>
      <c r="CL334" s="3321">
        <f t="shared" si="248"/>
        <v>0</v>
      </c>
      <c r="CM334" s="3321">
        <f t="shared" si="249"/>
        <v>0</v>
      </c>
      <c r="CN334" s="3321">
        <f t="shared" si="250"/>
        <v>0</v>
      </c>
      <c r="CO334" s="3321">
        <f t="shared" si="221"/>
        <v>0</v>
      </c>
      <c r="CP334" s="3321">
        <f t="shared" si="221"/>
        <v>0</v>
      </c>
      <c r="CQ334" s="3321">
        <f t="shared" si="221"/>
        <v>0</v>
      </c>
      <c r="CR334" s="3321">
        <f t="shared" si="221"/>
        <v>0</v>
      </c>
      <c r="CS334" s="3321"/>
      <c r="CT334" s="885">
        <v>0</v>
      </c>
      <c r="CU334" s="885">
        <v>0</v>
      </c>
      <c r="CV334" s="885">
        <v>0</v>
      </c>
      <c r="CW334" s="885">
        <v>0</v>
      </c>
      <c r="CX334" s="885">
        <v>0</v>
      </c>
      <c r="CY334" s="885">
        <v>0</v>
      </c>
      <c r="DB334" s="3321">
        <f t="shared" si="274"/>
        <v>0</v>
      </c>
      <c r="DC334" s="3321">
        <f t="shared" si="274"/>
        <v>0</v>
      </c>
      <c r="DD334" s="3321">
        <f t="shared" si="274"/>
        <v>0</v>
      </c>
      <c r="DE334" s="3321">
        <f t="shared" si="272"/>
        <v>0</v>
      </c>
      <c r="DF334" s="3321">
        <f t="shared" si="272"/>
        <v>0</v>
      </c>
      <c r="DG334" s="3321">
        <f t="shared" si="272"/>
        <v>0</v>
      </c>
      <c r="DH334" s="3321"/>
      <c r="DI334" s="885">
        <v>0</v>
      </c>
      <c r="DJ334" s="885">
        <v>0</v>
      </c>
      <c r="DK334" s="885">
        <v>0</v>
      </c>
      <c r="DL334" s="885">
        <v>0</v>
      </c>
      <c r="DM334" s="885">
        <v>0</v>
      </c>
      <c r="DP334" s="3321">
        <f t="shared" si="236"/>
        <v>0</v>
      </c>
      <c r="DQ334" s="3321">
        <f t="shared" si="236"/>
        <v>0</v>
      </c>
      <c r="DR334" s="3321">
        <f t="shared" si="236"/>
        <v>0</v>
      </c>
      <c r="DS334" s="3321">
        <f t="shared" si="236"/>
        <v>0</v>
      </c>
      <c r="DT334" s="3321">
        <f t="shared" si="236"/>
        <v>0</v>
      </c>
    </row>
    <row r="335" spans="1:124" ht="12.75" hidden="1" customHeight="1">
      <c r="A335" s="1165"/>
      <c r="B335" s="1581"/>
      <c r="C335" s="1860"/>
      <c r="D335" s="3437"/>
      <c r="E335" s="1357">
        <v>0</v>
      </c>
      <c r="F335" s="1357">
        <v>0</v>
      </c>
      <c r="G335" s="1357">
        <v>0</v>
      </c>
      <c r="H335" s="1357">
        <v>0</v>
      </c>
      <c r="I335" s="1357">
        <v>0</v>
      </c>
      <c r="J335" s="1357">
        <v>0</v>
      </c>
      <c r="K335" s="1357">
        <v>0</v>
      </c>
      <c r="L335" s="1357">
        <f t="shared" si="262"/>
        <v>0</v>
      </c>
      <c r="M335" s="1440"/>
      <c r="N335" s="1440"/>
      <c r="O335" s="1440"/>
      <c r="P335" s="1440"/>
      <c r="Q335" s="1440"/>
      <c r="R335" s="1440"/>
      <c r="S335" s="1440"/>
      <c r="T335" s="1440">
        <f t="shared" si="263"/>
        <v>0</v>
      </c>
      <c r="U335" s="1951">
        <f t="shared" si="261"/>
        <v>0</v>
      </c>
      <c r="V335" s="891">
        <f t="shared" si="258"/>
        <v>0</v>
      </c>
      <c r="W335" s="891">
        <f t="shared" si="258"/>
        <v>0</v>
      </c>
      <c r="X335" s="891">
        <f t="shared" si="258"/>
        <v>0</v>
      </c>
      <c r="Y335" s="891">
        <f t="shared" si="258"/>
        <v>0</v>
      </c>
      <c r="Z335" s="891">
        <f t="shared" si="258"/>
        <v>0</v>
      </c>
      <c r="AA335" s="891">
        <f t="shared" si="258"/>
        <v>0</v>
      </c>
      <c r="AB335" s="1722">
        <f t="shared" si="264"/>
        <v>0</v>
      </c>
      <c r="AC335" s="1341"/>
      <c r="AD335" s="1717"/>
      <c r="AE335" s="1719">
        <v>0</v>
      </c>
      <c r="AF335" s="1719">
        <v>0</v>
      </c>
      <c r="AG335" s="1722">
        <v>0</v>
      </c>
      <c r="AH335" s="1722">
        <v>0</v>
      </c>
      <c r="AI335" s="1722">
        <v>0</v>
      </c>
      <c r="AJ335" s="1722">
        <v>0</v>
      </c>
      <c r="AK335" s="1722">
        <f t="shared" si="265"/>
        <v>0</v>
      </c>
      <c r="AL335" s="1394"/>
      <c r="AM335" s="1394"/>
      <c r="AN335" s="1394"/>
      <c r="AO335" s="1394"/>
      <c r="AP335" s="1394"/>
      <c r="AQ335" s="1394"/>
      <c r="AR335" s="1394">
        <f t="shared" si="266"/>
        <v>0</v>
      </c>
      <c r="AS335" s="3403">
        <f t="shared" si="259"/>
        <v>0</v>
      </c>
      <c r="AT335" s="1722">
        <f t="shared" si="259"/>
        <v>0</v>
      </c>
      <c r="AU335" s="1722">
        <f t="shared" si="259"/>
        <v>0</v>
      </c>
      <c r="AV335" s="1722">
        <f t="shared" si="259"/>
        <v>0</v>
      </c>
      <c r="AW335" s="1722">
        <f t="shared" si="259"/>
        <v>0</v>
      </c>
      <c r="AX335" s="1722">
        <f t="shared" si="259"/>
        <v>0</v>
      </c>
      <c r="AY335" s="1722">
        <f t="shared" si="267"/>
        <v>0</v>
      </c>
      <c r="AZ335" s="3088">
        <f t="shared" si="268"/>
        <v>0</v>
      </c>
      <c r="BA335" s="3325"/>
      <c r="BB335" s="1357">
        <v>0</v>
      </c>
      <c r="BC335" s="1357">
        <v>0</v>
      </c>
      <c r="BD335" s="1357">
        <v>0</v>
      </c>
      <c r="BE335" s="1357">
        <v>0</v>
      </c>
      <c r="BF335" s="1357">
        <v>0</v>
      </c>
      <c r="BG335" s="1357">
        <f t="shared" si="269"/>
        <v>0</v>
      </c>
      <c r="BH335" s="3032"/>
      <c r="BI335" s="1397"/>
      <c r="BJ335" s="1397"/>
      <c r="BK335" s="1397">
        <f t="shared" si="273"/>
        <v>0</v>
      </c>
      <c r="BL335" s="1397"/>
      <c r="BM335" s="1397">
        <f t="shared" si="270"/>
        <v>0</v>
      </c>
      <c r="BN335" s="1366">
        <f t="shared" si="260"/>
        <v>0</v>
      </c>
      <c r="BO335" s="1366">
        <f t="shared" si="260"/>
        <v>0</v>
      </c>
      <c r="BP335" s="1366">
        <f t="shared" si="260"/>
        <v>0</v>
      </c>
      <c r="BQ335" s="1366">
        <f t="shared" si="260"/>
        <v>0</v>
      </c>
      <c r="BR335" s="1366">
        <f t="shared" si="260"/>
        <v>0</v>
      </c>
      <c r="BS335" s="1366">
        <f t="shared" si="271"/>
        <v>0</v>
      </c>
      <c r="BT335" s="891"/>
      <c r="BU335" s="891"/>
      <c r="CD335" s="3319">
        <v>0</v>
      </c>
      <c r="CE335" s="3319">
        <v>0</v>
      </c>
      <c r="CF335" s="3319">
        <v>0</v>
      </c>
      <c r="CG335" s="3319">
        <v>0</v>
      </c>
      <c r="CH335" s="3319">
        <v>0</v>
      </c>
      <c r="CI335" s="3319">
        <v>0</v>
      </c>
      <c r="CJ335" s="3319">
        <v>0</v>
      </c>
      <c r="CK335" s="3320"/>
      <c r="CL335" s="3321">
        <f t="shared" si="248"/>
        <v>0</v>
      </c>
      <c r="CM335" s="3321">
        <f t="shared" si="249"/>
        <v>0</v>
      </c>
      <c r="CN335" s="3321">
        <f t="shared" si="250"/>
        <v>0</v>
      </c>
      <c r="CO335" s="3321">
        <f t="shared" si="221"/>
        <v>0</v>
      </c>
      <c r="CP335" s="3321">
        <f t="shared" si="221"/>
        <v>0</v>
      </c>
      <c r="CQ335" s="3321">
        <f t="shared" si="221"/>
        <v>0</v>
      </c>
      <c r="CR335" s="3321">
        <f t="shared" si="221"/>
        <v>0</v>
      </c>
      <c r="CS335" s="3321"/>
      <c r="CT335" s="885">
        <v>0</v>
      </c>
      <c r="CU335" s="885">
        <v>0</v>
      </c>
      <c r="CV335" s="885">
        <v>0</v>
      </c>
      <c r="CW335" s="885">
        <v>0</v>
      </c>
      <c r="CX335" s="885">
        <v>0</v>
      </c>
      <c r="CY335" s="885">
        <v>0</v>
      </c>
      <c r="DB335" s="3321">
        <f t="shared" si="274"/>
        <v>0</v>
      </c>
      <c r="DC335" s="3321">
        <f t="shared" si="274"/>
        <v>0</v>
      </c>
      <c r="DD335" s="3321">
        <f t="shared" si="274"/>
        <v>0</v>
      </c>
      <c r="DE335" s="3321">
        <f t="shared" si="272"/>
        <v>0</v>
      </c>
      <c r="DF335" s="3321">
        <f t="shared" si="272"/>
        <v>0</v>
      </c>
      <c r="DG335" s="3321">
        <f t="shared" si="272"/>
        <v>0</v>
      </c>
      <c r="DH335" s="3321"/>
      <c r="DI335" s="885">
        <v>0</v>
      </c>
      <c r="DJ335" s="885">
        <v>0</v>
      </c>
      <c r="DK335" s="885">
        <v>0</v>
      </c>
      <c r="DL335" s="885">
        <v>0</v>
      </c>
      <c r="DM335" s="885">
        <v>0</v>
      </c>
      <c r="DP335" s="3321">
        <f t="shared" si="236"/>
        <v>0</v>
      </c>
      <c r="DQ335" s="3321">
        <f t="shared" si="236"/>
        <v>0</v>
      </c>
      <c r="DR335" s="3321">
        <f t="shared" si="236"/>
        <v>0</v>
      </c>
      <c r="DS335" s="3321">
        <f t="shared" si="236"/>
        <v>0</v>
      </c>
      <c r="DT335" s="3321">
        <f t="shared" si="236"/>
        <v>0</v>
      </c>
    </row>
    <row r="336" spans="1:124" ht="12.75" hidden="1" customHeight="1">
      <c r="A336" s="1165"/>
      <c r="B336" s="1581"/>
      <c r="C336" s="1860"/>
      <c r="D336" s="3437"/>
      <c r="E336" s="1357">
        <v>0</v>
      </c>
      <c r="F336" s="1357">
        <v>0</v>
      </c>
      <c r="G336" s="1357">
        <v>0</v>
      </c>
      <c r="H336" s="1357">
        <v>0</v>
      </c>
      <c r="I336" s="1357">
        <v>0</v>
      </c>
      <c r="J336" s="1357">
        <v>0</v>
      </c>
      <c r="K336" s="1357">
        <v>0</v>
      </c>
      <c r="L336" s="1357">
        <f t="shared" si="262"/>
        <v>0</v>
      </c>
      <c r="M336" s="1440"/>
      <c r="N336" s="1440"/>
      <c r="O336" s="1440"/>
      <c r="P336" s="1440"/>
      <c r="Q336" s="1440"/>
      <c r="R336" s="1440"/>
      <c r="S336" s="1440"/>
      <c r="T336" s="1440">
        <f t="shared" si="263"/>
        <v>0</v>
      </c>
      <c r="U336" s="1951">
        <f t="shared" si="261"/>
        <v>0</v>
      </c>
      <c r="V336" s="891">
        <f t="shared" si="258"/>
        <v>0</v>
      </c>
      <c r="W336" s="891">
        <f t="shared" si="258"/>
        <v>0</v>
      </c>
      <c r="X336" s="891">
        <f t="shared" si="258"/>
        <v>0</v>
      </c>
      <c r="Y336" s="891">
        <f t="shared" si="258"/>
        <v>0</v>
      </c>
      <c r="Z336" s="891">
        <f t="shared" si="258"/>
        <v>0</v>
      </c>
      <c r="AA336" s="891">
        <f t="shared" si="258"/>
        <v>0</v>
      </c>
      <c r="AB336" s="1722">
        <f t="shared" si="264"/>
        <v>0</v>
      </c>
      <c r="AC336" s="1341"/>
      <c r="AD336" s="1717"/>
      <c r="AE336" s="1719">
        <v>0</v>
      </c>
      <c r="AF336" s="1719">
        <v>0</v>
      </c>
      <c r="AG336" s="1722">
        <v>0</v>
      </c>
      <c r="AH336" s="1722">
        <v>0</v>
      </c>
      <c r="AI336" s="1722">
        <v>0</v>
      </c>
      <c r="AJ336" s="1722">
        <v>0</v>
      </c>
      <c r="AK336" s="1722">
        <f t="shared" si="265"/>
        <v>0</v>
      </c>
      <c r="AL336" s="1394"/>
      <c r="AM336" s="1394"/>
      <c r="AN336" s="1394"/>
      <c r="AO336" s="1394"/>
      <c r="AP336" s="1394"/>
      <c r="AQ336" s="1394"/>
      <c r="AR336" s="1394">
        <f t="shared" si="266"/>
        <v>0</v>
      </c>
      <c r="AS336" s="3403">
        <f t="shared" si="259"/>
        <v>0</v>
      </c>
      <c r="AT336" s="1722">
        <f t="shared" si="259"/>
        <v>0</v>
      </c>
      <c r="AU336" s="1722">
        <f t="shared" si="259"/>
        <v>0</v>
      </c>
      <c r="AV336" s="1722">
        <f t="shared" si="259"/>
        <v>0</v>
      </c>
      <c r="AW336" s="1722">
        <f t="shared" si="259"/>
        <v>0</v>
      </c>
      <c r="AX336" s="1722">
        <f t="shared" si="259"/>
        <v>0</v>
      </c>
      <c r="AY336" s="1722">
        <f t="shared" si="267"/>
        <v>0</v>
      </c>
      <c r="AZ336" s="3088">
        <f t="shared" si="268"/>
        <v>0</v>
      </c>
      <c r="BA336" s="3325"/>
      <c r="BB336" s="1357">
        <v>0</v>
      </c>
      <c r="BC336" s="1357">
        <v>0</v>
      </c>
      <c r="BD336" s="1357">
        <v>0</v>
      </c>
      <c r="BE336" s="1357">
        <v>0</v>
      </c>
      <c r="BF336" s="1357">
        <v>0</v>
      </c>
      <c r="BG336" s="1357">
        <f t="shared" si="269"/>
        <v>0</v>
      </c>
      <c r="BH336" s="3032"/>
      <c r="BI336" s="1397"/>
      <c r="BJ336" s="1397"/>
      <c r="BK336" s="1397">
        <f t="shared" si="273"/>
        <v>0</v>
      </c>
      <c r="BL336" s="1397"/>
      <c r="BM336" s="1397">
        <f t="shared" si="270"/>
        <v>0</v>
      </c>
      <c r="BN336" s="1366">
        <f t="shared" si="260"/>
        <v>0</v>
      </c>
      <c r="BO336" s="1366">
        <f t="shared" si="260"/>
        <v>0</v>
      </c>
      <c r="BP336" s="1366">
        <f t="shared" si="260"/>
        <v>0</v>
      </c>
      <c r="BQ336" s="1366">
        <f t="shared" si="260"/>
        <v>0</v>
      </c>
      <c r="BR336" s="1366">
        <f t="shared" si="260"/>
        <v>0</v>
      </c>
      <c r="BS336" s="1366">
        <f t="shared" si="271"/>
        <v>0</v>
      </c>
      <c r="BT336" s="891"/>
      <c r="BU336" s="891"/>
      <c r="CD336" s="3319">
        <v>0</v>
      </c>
      <c r="CE336" s="3319">
        <v>0</v>
      </c>
      <c r="CF336" s="3319">
        <v>0</v>
      </c>
      <c r="CG336" s="3319">
        <v>0</v>
      </c>
      <c r="CH336" s="3319">
        <v>0</v>
      </c>
      <c r="CI336" s="3319">
        <v>0</v>
      </c>
      <c r="CJ336" s="3319">
        <v>0</v>
      </c>
      <c r="CK336" s="3320"/>
      <c r="CL336" s="3321">
        <f t="shared" si="248"/>
        <v>0</v>
      </c>
      <c r="CM336" s="3321">
        <f t="shared" si="249"/>
        <v>0</v>
      </c>
      <c r="CN336" s="3321">
        <f t="shared" si="250"/>
        <v>0</v>
      </c>
      <c r="CO336" s="3321">
        <f t="shared" si="221"/>
        <v>0</v>
      </c>
      <c r="CP336" s="3321">
        <f t="shared" si="221"/>
        <v>0</v>
      </c>
      <c r="CQ336" s="3321">
        <f t="shared" si="221"/>
        <v>0</v>
      </c>
      <c r="CR336" s="3321">
        <f t="shared" si="221"/>
        <v>0</v>
      </c>
      <c r="CS336" s="3321"/>
      <c r="CT336" s="885">
        <v>0</v>
      </c>
      <c r="CU336" s="885">
        <v>0</v>
      </c>
      <c r="CV336" s="885">
        <v>0</v>
      </c>
      <c r="CW336" s="885">
        <v>0</v>
      </c>
      <c r="CX336" s="885">
        <v>0</v>
      </c>
      <c r="CY336" s="885">
        <v>0</v>
      </c>
      <c r="DB336" s="3321">
        <f t="shared" si="274"/>
        <v>0</v>
      </c>
      <c r="DC336" s="3321">
        <f t="shared" si="274"/>
        <v>0</v>
      </c>
      <c r="DD336" s="3321">
        <f t="shared" si="274"/>
        <v>0</v>
      </c>
      <c r="DE336" s="3321">
        <f t="shared" si="272"/>
        <v>0</v>
      </c>
      <c r="DF336" s="3321">
        <f t="shared" si="272"/>
        <v>0</v>
      </c>
      <c r="DG336" s="3321">
        <f t="shared" si="272"/>
        <v>0</v>
      </c>
      <c r="DH336" s="3321"/>
      <c r="DI336" s="885">
        <v>0</v>
      </c>
      <c r="DJ336" s="885">
        <v>0</v>
      </c>
      <c r="DK336" s="885">
        <v>0</v>
      </c>
      <c r="DL336" s="885">
        <v>0</v>
      </c>
      <c r="DM336" s="885">
        <v>0</v>
      </c>
      <c r="DP336" s="3321">
        <f t="shared" si="236"/>
        <v>0</v>
      </c>
      <c r="DQ336" s="3321">
        <f t="shared" si="236"/>
        <v>0</v>
      </c>
      <c r="DR336" s="3321">
        <f t="shared" si="236"/>
        <v>0</v>
      </c>
      <c r="DS336" s="3321">
        <f t="shared" si="236"/>
        <v>0</v>
      </c>
      <c r="DT336" s="3321">
        <f t="shared" si="236"/>
        <v>0</v>
      </c>
    </row>
    <row r="337" spans="1:124" ht="12.75" hidden="1" customHeight="1">
      <c r="A337" s="1165"/>
      <c r="B337" s="1581"/>
      <c r="C337" s="1860"/>
      <c r="D337" s="3437"/>
      <c r="E337" s="1357">
        <v>0</v>
      </c>
      <c r="F337" s="1357">
        <v>0</v>
      </c>
      <c r="G337" s="1357">
        <v>0</v>
      </c>
      <c r="H337" s="1357">
        <v>0</v>
      </c>
      <c r="I337" s="1357">
        <v>0</v>
      </c>
      <c r="J337" s="1357">
        <v>0</v>
      </c>
      <c r="K337" s="1357">
        <v>0</v>
      </c>
      <c r="L337" s="1357">
        <f t="shared" si="262"/>
        <v>0</v>
      </c>
      <c r="M337" s="1440"/>
      <c r="N337" s="1440"/>
      <c r="O337" s="1440"/>
      <c r="P337" s="1440"/>
      <c r="Q337" s="1440"/>
      <c r="R337" s="1440"/>
      <c r="S337" s="1440"/>
      <c r="T337" s="1440">
        <f t="shared" si="263"/>
        <v>0</v>
      </c>
      <c r="U337" s="1951">
        <f t="shared" si="261"/>
        <v>0</v>
      </c>
      <c r="V337" s="891">
        <f t="shared" si="258"/>
        <v>0</v>
      </c>
      <c r="W337" s="891">
        <f t="shared" si="258"/>
        <v>0</v>
      </c>
      <c r="X337" s="891">
        <f t="shared" si="258"/>
        <v>0</v>
      </c>
      <c r="Y337" s="891">
        <f t="shared" si="258"/>
        <v>0</v>
      </c>
      <c r="Z337" s="891">
        <f t="shared" si="258"/>
        <v>0</v>
      </c>
      <c r="AA337" s="891">
        <f t="shared" si="258"/>
        <v>0</v>
      </c>
      <c r="AB337" s="1722">
        <f t="shared" si="264"/>
        <v>0</v>
      </c>
      <c r="AC337" s="1341"/>
      <c r="AD337" s="1717"/>
      <c r="AE337" s="1719">
        <v>0</v>
      </c>
      <c r="AF337" s="1719">
        <v>0</v>
      </c>
      <c r="AG337" s="1722">
        <v>0</v>
      </c>
      <c r="AH337" s="1722">
        <v>0</v>
      </c>
      <c r="AI337" s="1722">
        <v>0</v>
      </c>
      <c r="AJ337" s="1722">
        <v>0</v>
      </c>
      <c r="AK337" s="1722">
        <f t="shared" si="265"/>
        <v>0</v>
      </c>
      <c r="AL337" s="1394"/>
      <c r="AM337" s="1394"/>
      <c r="AN337" s="1394"/>
      <c r="AO337" s="1394"/>
      <c r="AP337" s="1394"/>
      <c r="AQ337" s="1394"/>
      <c r="AR337" s="1394">
        <f t="shared" si="266"/>
        <v>0</v>
      </c>
      <c r="AS337" s="3403">
        <f t="shared" si="259"/>
        <v>0</v>
      </c>
      <c r="AT337" s="1722">
        <f t="shared" si="259"/>
        <v>0</v>
      </c>
      <c r="AU337" s="1722">
        <f t="shared" si="259"/>
        <v>0</v>
      </c>
      <c r="AV337" s="1722">
        <f t="shared" si="259"/>
        <v>0</v>
      </c>
      <c r="AW337" s="1722">
        <f t="shared" si="259"/>
        <v>0</v>
      </c>
      <c r="AX337" s="1722">
        <f t="shared" si="259"/>
        <v>0</v>
      </c>
      <c r="AY337" s="1722">
        <f t="shared" si="267"/>
        <v>0</v>
      </c>
      <c r="AZ337" s="3088">
        <f t="shared" si="268"/>
        <v>0</v>
      </c>
      <c r="BA337" s="3325"/>
      <c r="BB337" s="1357">
        <v>0</v>
      </c>
      <c r="BC337" s="1357">
        <v>0</v>
      </c>
      <c r="BD337" s="1357">
        <v>0</v>
      </c>
      <c r="BE337" s="1357">
        <v>0</v>
      </c>
      <c r="BF337" s="1357">
        <v>0</v>
      </c>
      <c r="BG337" s="1357">
        <f t="shared" si="269"/>
        <v>0</v>
      </c>
      <c r="BH337" s="3032"/>
      <c r="BI337" s="1397"/>
      <c r="BJ337" s="1397"/>
      <c r="BK337" s="1397">
        <f t="shared" si="273"/>
        <v>0</v>
      </c>
      <c r="BL337" s="1397"/>
      <c r="BM337" s="1397">
        <f t="shared" si="270"/>
        <v>0</v>
      </c>
      <c r="BN337" s="1366">
        <f t="shared" si="260"/>
        <v>0</v>
      </c>
      <c r="BO337" s="1366">
        <f t="shared" si="260"/>
        <v>0</v>
      </c>
      <c r="BP337" s="1366">
        <f t="shared" si="260"/>
        <v>0</v>
      </c>
      <c r="BQ337" s="1366">
        <f t="shared" si="260"/>
        <v>0</v>
      </c>
      <c r="BR337" s="1366">
        <f t="shared" si="260"/>
        <v>0</v>
      </c>
      <c r="BS337" s="1366">
        <f t="shared" si="271"/>
        <v>0</v>
      </c>
      <c r="BT337" s="891"/>
      <c r="BU337" s="891"/>
      <c r="CD337" s="3319">
        <v>0</v>
      </c>
      <c r="CE337" s="3319">
        <v>0</v>
      </c>
      <c r="CF337" s="3319">
        <v>0</v>
      </c>
      <c r="CG337" s="3319">
        <v>0</v>
      </c>
      <c r="CH337" s="3319">
        <v>0</v>
      </c>
      <c r="CI337" s="3319">
        <v>0</v>
      </c>
      <c r="CJ337" s="3319">
        <v>0</v>
      </c>
      <c r="CK337" s="3320"/>
      <c r="CL337" s="3321">
        <f t="shared" si="248"/>
        <v>0</v>
      </c>
      <c r="CM337" s="3321">
        <f t="shared" si="249"/>
        <v>0</v>
      </c>
      <c r="CN337" s="3321">
        <f t="shared" si="250"/>
        <v>0</v>
      </c>
      <c r="CO337" s="3321">
        <f>CG337-X337</f>
        <v>0</v>
      </c>
      <c r="CP337" s="3321">
        <f>CH337-Y337</f>
        <v>0</v>
      </c>
      <c r="CQ337" s="3321">
        <f>CI337-Z337</f>
        <v>0</v>
      </c>
      <c r="CR337" s="3321">
        <f>CJ337-AA337</f>
        <v>0</v>
      </c>
      <c r="CS337" s="3321"/>
      <c r="CT337" s="885">
        <v>0</v>
      </c>
      <c r="CU337" s="885">
        <v>0</v>
      </c>
      <c r="CV337" s="885">
        <v>0</v>
      </c>
      <c r="CW337" s="885">
        <v>0</v>
      </c>
      <c r="CX337" s="885">
        <v>0</v>
      </c>
      <c r="CY337" s="885">
        <v>0</v>
      </c>
      <c r="DB337" s="3321">
        <f t="shared" si="274"/>
        <v>0</v>
      </c>
      <c r="DC337" s="3321">
        <f t="shared" si="274"/>
        <v>0</v>
      </c>
      <c r="DD337" s="3321">
        <f t="shared" si="274"/>
        <v>0</v>
      </c>
      <c r="DE337" s="3321">
        <f t="shared" si="272"/>
        <v>0</v>
      </c>
      <c r="DF337" s="3321">
        <f t="shared" si="272"/>
        <v>0</v>
      </c>
      <c r="DG337" s="3321">
        <f t="shared" si="272"/>
        <v>0</v>
      </c>
      <c r="DH337" s="3321"/>
      <c r="DI337" s="885">
        <v>0</v>
      </c>
      <c r="DJ337" s="885">
        <v>0</v>
      </c>
      <c r="DK337" s="885">
        <v>0</v>
      </c>
      <c r="DL337" s="885">
        <v>0</v>
      </c>
      <c r="DM337" s="885">
        <v>0</v>
      </c>
      <c r="DP337" s="3321">
        <f t="shared" si="236"/>
        <v>0</v>
      </c>
      <c r="DQ337" s="3321">
        <f t="shared" si="236"/>
        <v>0</v>
      </c>
      <c r="DR337" s="3321">
        <f t="shared" si="236"/>
        <v>0</v>
      </c>
      <c r="DS337" s="3321">
        <f t="shared" si="236"/>
        <v>0</v>
      </c>
      <c r="DT337" s="3321">
        <f t="shared" si="236"/>
        <v>0</v>
      </c>
    </row>
    <row r="338" spans="1:124" ht="12.75" hidden="1" customHeight="1">
      <c r="A338" s="1165"/>
      <c r="B338" s="1581"/>
      <c r="C338" s="1860"/>
      <c r="D338" s="3437"/>
      <c r="E338" s="1357">
        <v>0</v>
      </c>
      <c r="F338" s="1357">
        <v>0</v>
      </c>
      <c r="G338" s="1357">
        <v>0</v>
      </c>
      <c r="H338" s="1357">
        <v>0</v>
      </c>
      <c r="I338" s="1357">
        <v>0</v>
      </c>
      <c r="J338" s="1357">
        <v>0</v>
      </c>
      <c r="K338" s="1357">
        <v>0</v>
      </c>
      <c r="L338" s="1357">
        <f t="shared" si="262"/>
        <v>0</v>
      </c>
      <c r="M338" s="1440"/>
      <c r="N338" s="1440"/>
      <c r="O338" s="1440"/>
      <c r="P338" s="1440"/>
      <c r="Q338" s="1440"/>
      <c r="R338" s="1440"/>
      <c r="S338" s="1440"/>
      <c r="T338" s="1440">
        <f t="shared" si="263"/>
        <v>0</v>
      </c>
      <c r="U338" s="1951">
        <f t="shared" si="261"/>
        <v>0</v>
      </c>
      <c r="V338" s="891">
        <f t="shared" si="258"/>
        <v>0</v>
      </c>
      <c r="W338" s="891">
        <f t="shared" si="258"/>
        <v>0</v>
      </c>
      <c r="X338" s="891">
        <f t="shared" si="258"/>
        <v>0</v>
      </c>
      <c r="Y338" s="891">
        <f t="shared" si="258"/>
        <v>0</v>
      </c>
      <c r="Z338" s="891">
        <f t="shared" si="258"/>
        <v>0</v>
      </c>
      <c r="AA338" s="891">
        <f t="shared" si="258"/>
        <v>0</v>
      </c>
      <c r="AB338" s="1722">
        <f t="shared" si="264"/>
        <v>0</v>
      </c>
      <c r="AC338" s="1341"/>
      <c r="AD338" s="1717"/>
      <c r="AE338" s="1719">
        <v>0</v>
      </c>
      <c r="AF338" s="1719">
        <v>0</v>
      </c>
      <c r="AG338" s="1722">
        <v>0</v>
      </c>
      <c r="AH338" s="1722">
        <v>0</v>
      </c>
      <c r="AI338" s="1722">
        <v>0</v>
      </c>
      <c r="AJ338" s="1722">
        <v>0</v>
      </c>
      <c r="AK338" s="1722">
        <f t="shared" si="265"/>
        <v>0</v>
      </c>
      <c r="AL338" s="1394"/>
      <c r="AM338" s="1394"/>
      <c r="AN338" s="1394"/>
      <c r="AO338" s="1394"/>
      <c r="AP338" s="1394"/>
      <c r="AQ338" s="1394"/>
      <c r="AR338" s="1394">
        <f t="shared" si="266"/>
        <v>0</v>
      </c>
      <c r="AS338" s="3403">
        <f t="shared" si="259"/>
        <v>0</v>
      </c>
      <c r="AT338" s="1722">
        <f t="shared" si="259"/>
        <v>0</v>
      </c>
      <c r="AU338" s="1722">
        <f t="shared" si="259"/>
        <v>0</v>
      </c>
      <c r="AV338" s="1722">
        <f t="shared" si="259"/>
        <v>0</v>
      </c>
      <c r="AW338" s="1722">
        <f t="shared" si="259"/>
        <v>0</v>
      </c>
      <c r="AX338" s="1722">
        <f t="shared" si="259"/>
        <v>0</v>
      </c>
      <c r="AY338" s="1722">
        <f t="shared" si="267"/>
        <v>0</v>
      </c>
      <c r="AZ338" s="3088">
        <f t="shared" si="268"/>
        <v>0</v>
      </c>
      <c r="BA338" s="3325"/>
      <c r="BB338" s="1357">
        <v>0</v>
      </c>
      <c r="BC338" s="1357">
        <v>0</v>
      </c>
      <c r="BD338" s="1357">
        <v>0</v>
      </c>
      <c r="BE338" s="1357">
        <v>0</v>
      </c>
      <c r="BF338" s="1357">
        <v>0</v>
      </c>
      <c r="BG338" s="1357">
        <f t="shared" si="269"/>
        <v>0</v>
      </c>
      <c r="BH338" s="3032"/>
      <c r="BI338" s="1397"/>
      <c r="BJ338" s="1397"/>
      <c r="BK338" s="1397">
        <f t="shared" si="273"/>
        <v>0</v>
      </c>
      <c r="BL338" s="1397"/>
      <c r="BM338" s="1397">
        <f t="shared" si="270"/>
        <v>0</v>
      </c>
      <c r="BN338" s="1366">
        <f t="shared" si="260"/>
        <v>0</v>
      </c>
      <c r="BO338" s="1366">
        <f t="shared" si="260"/>
        <v>0</v>
      </c>
      <c r="BP338" s="1366">
        <f t="shared" si="260"/>
        <v>0</v>
      </c>
      <c r="BQ338" s="1366">
        <f t="shared" si="260"/>
        <v>0</v>
      </c>
      <c r="BR338" s="1366">
        <f t="shared" si="260"/>
        <v>0</v>
      </c>
      <c r="BS338" s="1366">
        <f t="shared" si="271"/>
        <v>0</v>
      </c>
      <c r="BT338" s="891"/>
      <c r="BU338" s="891"/>
      <c r="CD338" s="3319">
        <v>0</v>
      </c>
      <c r="CE338" s="3319">
        <v>0</v>
      </c>
      <c r="CF338" s="3319">
        <v>0</v>
      </c>
      <c r="CG338" s="3319">
        <v>0</v>
      </c>
      <c r="CH338" s="3319">
        <v>0</v>
      </c>
      <c r="CI338" s="3319">
        <v>0</v>
      </c>
      <c r="CJ338" s="3319">
        <v>0</v>
      </c>
      <c r="CK338" s="3320"/>
      <c r="CL338" s="3321">
        <f t="shared" ref="CL338:CR374" si="275">CD338-U338</f>
        <v>0</v>
      </c>
      <c r="CM338" s="3321">
        <f t="shared" si="275"/>
        <v>0</v>
      </c>
      <c r="CN338" s="3321">
        <f t="shared" si="275"/>
        <v>0</v>
      </c>
      <c r="CO338" s="3321">
        <f t="shared" si="275"/>
        <v>0</v>
      </c>
      <c r="CP338" s="3321">
        <f t="shared" si="275"/>
        <v>0</v>
      </c>
      <c r="CQ338" s="3321">
        <f t="shared" si="275"/>
        <v>0</v>
      </c>
      <c r="CR338" s="3321">
        <f t="shared" si="275"/>
        <v>0</v>
      </c>
      <c r="CS338" s="3321"/>
      <c r="CT338" s="885">
        <v>0</v>
      </c>
      <c r="CU338" s="885">
        <v>0</v>
      </c>
      <c r="CV338" s="885">
        <v>0</v>
      </c>
      <c r="CW338" s="885">
        <v>0</v>
      </c>
      <c r="CX338" s="885">
        <v>0</v>
      </c>
      <c r="CY338" s="885">
        <v>0</v>
      </c>
      <c r="DB338" s="3321">
        <f t="shared" si="274"/>
        <v>0</v>
      </c>
      <c r="DC338" s="3321">
        <f t="shared" si="274"/>
        <v>0</v>
      </c>
      <c r="DD338" s="3321">
        <f t="shared" si="274"/>
        <v>0</v>
      </c>
      <c r="DE338" s="3321">
        <f t="shared" si="272"/>
        <v>0</v>
      </c>
      <c r="DF338" s="3321">
        <f t="shared" si="272"/>
        <v>0</v>
      </c>
      <c r="DG338" s="3321">
        <f t="shared" si="272"/>
        <v>0</v>
      </c>
      <c r="DH338" s="3321"/>
      <c r="DI338" s="885">
        <v>0</v>
      </c>
      <c r="DJ338" s="885">
        <v>0</v>
      </c>
      <c r="DK338" s="885">
        <v>0</v>
      </c>
      <c r="DL338" s="885">
        <v>0</v>
      </c>
      <c r="DM338" s="885">
        <v>0</v>
      </c>
      <c r="DP338" s="3321">
        <f t="shared" ref="DP338:DT388" si="276">DI338-BN338</f>
        <v>0</v>
      </c>
      <c r="DQ338" s="3321">
        <f t="shared" si="276"/>
        <v>0</v>
      </c>
      <c r="DR338" s="3321">
        <f t="shared" si="276"/>
        <v>0</v>
      </c>
      <c r="DS338" s="3321">
        <f t="shared" si="276"/>
        <v>0</v>
      </c>
      <c r="DT338" s="3321">
        <f t="shared" si="276"/>
        <v>0</v>
      </c>
    </row>
    <row r="339" spans="1:124" ht="12.75" hidden="1" customHeight="1">
      <c r="A339" s="1165"/>
      <c r="B339" s="1581"/>
      <c r="C339" s="1860"/>
      <c r="D339" s="3437"/>
      <c r="E339" s="1357">
        <v>0</v>
      </c>
      <c r="F339" s="1357">
        <v>0</v>
      </c>
      <c r="G339" s="1357">
        <v>0</v>
      </c>
      <c r="H339" s="1357">
        <v>0</v>
      </c>
      <c r="I339" s="1357">
        <v>0</v>
      </c>
      <c r="J339" s="1357">
        <v>0</v>
      </c>
      <c r="K339" s="1357">
        <v>0</v>
      </c>
      <c r="L339" s="1357">
        <f t="shared" si="262"/>
        <v>0</v>
      </c>
      <c r="M339" s="1440"/>
      <c r="N339" s="1440"/>
      <c r="O339" s="1440"/>
      <c r="P339" s="1440"/>
      <c r="Q339" s="1440"/>
      <c r="R339" s="1440"/>
      <c r="S339" s="1440"/>
      <c r="T339" s="1440">
        <f t="shared" si="263"/>
        <v>0</v>
      </c>
      <c r="U339" s="1951">
        <f t="shared" si="261"/>
        <v>0</v>
      </c>
      <c r="V339" s="891">
        <f t="shared" si="258"/>
        <v>0</v>
      </c>
      <c r="W339" s="891">
        <f t="shared" si="258"/>
        <v>0</v>
      </c>
      <c r="X339" s="891">
        <f t="shared" si="258"/>
        <v>0</v>
      </c>
      <c r="Y339" s="891">
        <f t="shared" si="258"/>
        <v>0</v>
      </c>
      <c r="Z339" s="891">
        <f t="shared" si="258"/>
        <v>0</v>
      </c>
      <c r="AA339" s="891">
        <f t="shared" si="258"/>
        <v>0</v>
      </c>
      <c r="AB339" s="1722">
        <f t="shared" si="264"/>
        <v>0</v>
      </c>
      <c r="AC339" s="1341"/>
      <c r="AD339" s="1717"/>
      <c r="AE339" s="1719">
        <v>0</v>
      </c>
      <c r="AF339" s="1719">
        <v>0</v>
      </c>
      <c r="AG339" s="1722">
        <v>0</v>
      </c>
      <c r="AH339" s="1722">
        <v>0</v>
      </c>
      <c r="AI339" s="1722">
        <v>0</v>
      </c>
      <c r="AJ339" s="1722">
        <v>0</v>
      </c>
      <c r="AK339" s="1722">
        <f t="shared" si="265"/>
        <v>0</v>
      </c>
      <c r="AL339" s="1394"/>
      <c r="AM339" s="1394"/>
      <c r="AN339" s="1394"/>
      <c r="AO339" s="1394"/>
      <c r="AP339" s="1394"/>
      <c r="AQ339" s="1394"/>
      <c r="AR339" s="1394">
        <f t="shared" si="266"/>
        <v>0</v>
      </c>
      <c r="AS339" s="3403">
        <f t="shared" si="259"/>
        <v>0</v>
      </c>
      <c r="AT339" s="1722">
        <f t="shared" si="259"/>
        <v>0</v>
      </c>
      <c r="AU339" s="1722">
        <f t="shared" si="259"/>
        <v>0</v>
      </c>
      <c r="AV339" s="1722">
        <f t="shared" si="259"/>
        <v>0</v>
      </c>
      <c r="AW339" s="1722">
        <f t="shared" si="259"/>
        <v>0</v>
      </c>
      <c r="AX339" s="1722">
        <f t="shared" si="259"/>
        <v>0</v>
      </c>
      <c r="AY339" s="1722">
        <f t="shared" si="267"/>
        <v>0</v>
      </c>
      <c r="AZ339" s="3088">
        <f t="shared" si="268"/>
        <v>0</v>
      </c>
      <c r="BA339" s="3325"/>
      <c r="BB339" s="1357">
        <v>0</v>
      </c>
      <c r="BC339" s="1357">
        <v>0</v>
      </c>
      <c r="BD339" s="1357">
        <v>0</v>
      </c>
      <c r="BE339" s="1357">
        <v>0</v>
      </c>
      <c r="BF339" s="1357">
        <v>0</v>
      </c>
      <c r="BG339" s="1357">
        <f t="shared" si="269"/>
        <v>0</v>
      </c>
      <c r="BH339" s="3032"/>
      <c r="BI339" s="1397"/>
      <c r="BJ339" s="1397"/>
      <c r="BK339" s="1397">
        <f t="shared" si="273"/>
        <v>0</v>
      </c>
      <c r="BL339" s="1397"/>
      <c r="BM339" s="1397">
        <f t="shared" si="270"/>
        <v>0</v>
      </c>
      <c r="BN339" s="1366">
        <f t="shared" si="260"/>
        <v>0</v>
      </c>
      <c r="BO339" s="1366">
        <f t="shared" si="260"/>
        <v>0</v>
      </c>
      <c r="BP339" s="1366">
        <f t="shared" si="260"/>
        <v>0</v>
      </c>
      <c r="BQ339" s="1366">
        <f t="shared" si="260"/>
        <v>0</v>
      </c>
      <c r="BR339" s="1366">
        <f t="shared" si="260"/>
        <v>0</v>
      </c>
      <c r="BS339" s="1366">
        <f t="shared" si="271"/>
        <v>0</v>
      </c>
      <c r="BT339" s="891"/>
      <c r="BU339" s="891"/>
      <c r="CD339" s="3319">
        <v>0</v>
      </c>
      <c r="CE339" s="3319">
        <v>0</v>
      </c>
      <c r="CF339" s="3319">
        <v>0</v>
      </c>
      <c r="CG339" s="3319">
        <v>0</v>
      </c>
      <c r="CH339" s="3319">
        <v>0</v>
      </c>
      <c r="CI339" s="3319">
        <v>0</v>
      </c>
      <c r="CJ339" s="3319">
        <v>0</v>
      </c>
      <c r="CK339" s="3320"/>
      <c r="CL339" s="3321">
        <f t="shared" si="275"/>
        <v>0</v>
      </c>
      <c r="CM339" s="3321">
        <f t="shared" si="275"/>
        <v>0</v>
      </c>
      <c r="CN339" s="3321">
        <f t="shared" si="275"/>
        <v>0</v>
      </c>
      <c r="CO339" s="3321">
        <f t="shared" si="275"/>
        <v>0</v>
      </c>
      <c r="CP339" s="3321">
        <f t="shared" si="275"/>
        <v>0</v>
      </c>
      <c r="CQ339" s="3321">
        <f t="shared" si="275"/>
        <v>0</v>
      </c>
      <c r="CR339" s="3321">
        <f t="shared" si="275"/>
        <v>0</v>
      </c>
      <c r="CS339" s="3321"/>
      <c r="CT339" s="885">
        <v>0</v>
      </c>
      <c r="CU339" s="885">
        <v>0</v>
      </c>
      <c r="CV339" s="885">
        <v>0</v>
      </c>
      <c r="CW339" s="885">
        <v>0</v>
      </c>
      <c r="CX339" s="885">
        <v>0</v>
      </c>
      <c r="CY339" s="885">
        <v>0</v>
      </c>
      <c r="DB339" s="3321">
        <f t="shared" si="274"/>
        <v>0</v>
      </c>
      <c r="DC339" s="3321">
        <f t="shared" si="274"/>
        <v>0</v>
      </c>
      <c r="DD339" s="3321">
        <f t="shared" si="274"/>
        <v>0</v>
      </c>
      <c r="DE339" s="3321">
        <f t="shared" si="272"/>
        <v>0</v>
      </c>
      <c r="DF339" s="3321">
        <f t="shared" si="272"/>
        <v>0</v>
      </c>
      <c r="DG339" s="3321">
        <f t="shared" si="272"/>
        <v>0</v>
      </c>
      <c r="DH339" s="3321"/>
      <c r="DI339" s="885">
        <v>0</v>
      </c>
      <c r="DJ339" s="885">
        <v>0</v>
      </c>
      <c r="DK339" s="885">
        <v>0</v>
      </c>
      <c r="DL339" s="885">
        <v>0</v>
      </c>
      <c r="DM339" s="885">
        <v>0</v>
      </c>
      <c r="DP339" s="3321">
        <f t="shared" si="276"/>
        <v>0</v>
      </c>
      <c r="DQ339" s="3321">
        <f t="shared" si="276"/>
        <v>0</v>
      </c>
      <c r="DR339" s="3321">
        <f t="shared" si="276"/>
        <v>0</v>
      </c>
      <c r="DS339" s="3321">
        <f t="shared" si="276"/>
        <v>0</v>
      </c>
      <c r="DT339" s="3321">
        <f t="shared" si="276"/>
        <v>0</v>
      </c>
    </row>
    <row r="340" spans="1:124" ht="12.75" hidden="1" customHeight="1">
      <c r="A340" s="1165"/>
      <c r="B340" s="1581"/>
      <c r="C340" s="1860"/>
      <c r="D340" s="3437"/>
      <c r="E340" s="1357">
        <v>0</v>
      </c>
      <c r="F340" s="1357">
        <v>0</v>
      </c>
      <c r="G340" s="1357">
        <v>0</v>
      </c>
      <c r="H340" s="1357">
        <v>0</v>
      </c>
      <c r="I340" s="1357">
        <v>0</v>
      </c>
      <c r="J340" s="1357">
        <v>0</v>
      </c>
      <c r="K340" s="1357">
        <v>0</v>
      </c>
      <c r="L340" s="1357">
        <f t="shared" si="262"/>
        <v>0</v>
      </c>
      <c r="M340" s="1440"/>
      <c r="N340" s="1440"/>
      <c r="O340" s="1440"/>
      <c r="P340" s="1440"/>
      <c r="Q340" s="1440"/>
      <c r="R340" s="1440"/>
      <c r="S340" s="1440"/>
      <c r="T340" s="1440">
        <f t="shared" si="263"/>
        <v>0</v>
      </c>
      <c r="U340" s="1951">
        <f t="shared" si="261"/>
        <v>0</v>
      </c>
      <c r="V340" s="891">
        <f t="shared" si="258"/>
        <v>0</v>
      </c>
      <c r="W340" s="891">
        <f t="shared" si="258"/>
        <v>0</v>
      </c>
      <c r="X340" s="891">
        <f t="shared" si="258"/>
        <v>0</v>
      </c>
      <c r="Y340" s="891">
        <f t="shared" si="258"/>
        <v>0</v>
      </c>
      <c r="Z340" s="891">
        <f t="shared" si="258"/>
        <v>0</v>
      </c>
      <c r="AA340" s="891">
        <f t="shared" si="258"/>
        <v>0</v>
      </c>
      <c r="AB340" s="1722">
        <f t="shared" si="264"/>
        <v>0</v>
      </c>
      <c r="AC340" s="1341"/>
      <c r="AD340" s="1717"/>
      <c r="AE340" s="1719">
        <v>0</v>
      </c>
      <c r="AF340" s="1719">
        <v>0</v>
      </c>
      <c r="AG340" s="1722">
        <v>0</v>
      </c>
      <c r="AH340" s="1722">
        <v>0</v>
      </c>
      <c r="AI340" s="1722">
        <v>0</v>
      </c>
      <c r="AJ340" s="1722">
        <v>0</v>
      </c>
      <c r="AK340" s="1722">
        <f t="shared" si="265"/>
        <v>0</v>
      </c>
      <c r="AL340" s="1394"/>
      <c r="AM340" s="1394"/>
      <c r="AN340" s="1394"/>
      <c r="AO340" s="1394"/>
      <c r="AP340" s="1394"/>
      <c r="AQ340" s="1394"/>
      <c r="AR340" s="1394">
        <f t="shared" si="266"/>
        <v>0</v>
      </c>
      <c r="AS340" s="3403">
        <f t="shared" si="259"/>
        <v>0</v>
      </c>
      <c r="AT340" s="1722">
        <f t="shared" si="259"/>
        <v>0</v>
      </c>
      <c r="AU340" s="1722">
        <f t="shared" si="259"/>
        <v>0</v>
      </c>
      <c r="AV340" s="1722">
        <f t="shared" si="259"/>
        <v>0</v>
      </c>
      <c r="AW340" s="1722">
        <f t="shared" si="259"/>
        <v>0</v>
      </c>
      <c r="AX340" s="1722">
        <f t="shared" si="259"/>
        <v>0</v>
      </c>
      <c r="AY340" s="1722">
        <f t="shared" si="267"/>
        <v>0</v>
      </c>
      <c r="AZ340" s="3088">
        <f t="shared" si="268"/>
        <v>0</v>
      </c>
      <c r="BA340" s="3325"/>
      <c r="BB340" s="1357">
        <v>0</v>
      </c>
      <c r="BC340" s="1357">
        <v>0</v>
      </c>
      <c r="BD340" s="1357">
        <v>0</v>
      </c>
      <c r="BE340" s="1357">
        <v>0</v>
      </c>
      <c r="BF340" s="1357">
        <v>0</v>
      </c>
      <c r="BG340" s="1357">
        <f t="shared" si="269"/>
        <v>0</v>
      </c>
      <c r="BH340" s="3032"/>
      <c r="BI340" s="1397"/>
      <c r="BJ340" s="1397"/>
      <c r="BK340" s="1397">
        <f t="shared" si="273"/>
        <v>0</v>
      </c>
      <c r="BL340" s="1397"/>
      <c r="BM340" s="1397">
        <f t="shared" si="270"/>
        <v>0</v>
      </c>
      <c r="BN340" s="1366">
        <f t="shared" si="260"/>
        <v>0</v>
      </c>
      <c r="BO340" s="1366">
        <f t="shared" si="260"/>
        <v>0</v>
      </c>
      <c r="BP340" s="1366">
        <f t="shared" si="260"/>
        <v>0</v>
      </c>
      <c r="BQ340" s="1366">
        <f t="shared" si="260"/>
        <v>0</v>
      </c>
      <c r="BR340" s="1366">
        <f t="shared" si="260"/>
        <v>0</v>
      </c>
      <c r="BS340" s="1366">
        <f t="shared" si="271"/>
        <v>0</v>
      </c>
      <c r="BT340" s="891"/>
      <c r="BU340" s="891"/>
      <c r="CD340" s="3319">
        <v>0</v>
      </c>
      <c r="CE340" s="3319">
        <v>0</v>
      </c>
      <c r="CF340" s="3319">
        <v>0</v>
      </c>
      <c r="CG340" s="3319">
        <v>0</v>
      </c>
      <c r="CH340" s="3319">
        <v>0</v>
      </c>
      <c r="CI340" s="3319">
        <v>0</v>
      </c>
      <c r="CJ340" s="3319">
        <v>0</v>
      </c>
      <c r="CK340" s="3320"/>
      <c r="CL340" s="3321">
        <f t="shared" si="275"/>
        <v>0</v>
      </c>
      <c r="CM340" s="3321">
        <f t="shared" si="275"/>
        <v>0</v>
      </c>
      <c r="CN340" s="3321">
        <f t="shared" si="275"/>
        <v>0</v>
      </c>
      <c r="CO340" s="3321">
        <f t="shared" si="275"/>
        <v>0</v>
      </c>
      <c r="CP340" s="3321">
        <f t="shared" si="275"/>
        <v>0</v>
      </c>
      <c r="CQ340" s="3321">
        <f t="shared" si="275"/>
        <v>0</v>
      </c>
      <c r="CR340" s="3321">
        <f t="shared" si="275"/>
        <v>0</v>
      </c>
      <c r="CS340" s="3321"/>
      <c r="CT340" s="885">
        <v>0</v>
      </c>
      <c r="CU340" s="885">
        <v>0</v>
      </c>
      <c r="CV340" s="885">
        <v>0</v>
      </c>
      <c r="CW340" s="885">
        <v>0</v>
      </c>
      <c r="CX340" s="885">
        <v>0</v>
      </c>
      <c r="CY340" s="885">
        <v>0</v>
      </c>
      <c r="DB340" s="3321">
        <f t="shared" si="274"/>
        <v>0</v>
      </c>
      <c r="DC340" s="3321">
        <f t="shared" si="274"/>
        <v>0</v>
      </c>
      <c r="DD340" s="3321">
        <f t="shared" si="274"/>
        <v>0</v>
      </c>
      <c r="DE340" s="3321">
        <f t="shared" si="272"/>
        <v>0</v>
      </c>
      <c r="DF340" s="3321">
        <f t="shared" si="272"/>
        <v>0</v>
      </c>
      <c r="DG340" s="3321">
        <f t="shared" si="272"/>
        <v>0</v>
      </c>
      <c r="DH340" s="3321"/>
      <c r="DI340" s="885">
        <v>0</v>
      </c>
      <c r="DJ340" s="885">
        <v>0</v>
      </c>
      <c r="DK340" s="885">
        <v>0</v>
      </c>
      <c r="DL340" s="885">
        <v>0</v>
      </c>
      <c r="DM340" s="885">
        <v>0</v>
      </c>
      <c r="DP340" s="3321">
        <f t="shared" si="276"/>
        <v>0</v>
      </c>
      <c r="DQ340" s="3321">
        <f t="shared" si="276"/>
        <v>0</v>
      </c>
      <c r="DR340" s="3321">
        <f t="shared" si="276"/>
        <v>0</v>
      </c>
      <c r="DS340" s="3321">
        <f t="shared" si="276"/>
        <v>0</v>
      </c>
      <c r="DT340" s="3321">
        <f t="shared" si="276"/>
        <v>0</v>
      </c>
    </row>
    <row r="341" spans="1:124" ht="12.75" hidden="1" customHeight="1">
      <c r="A341" s="1165"/>
      <c r="B341" s="1581"/>
      <c r="C341" s="1860"/>
      <c r="D341" s="3437"/>
      <c r="E341" s="1357">
        <v>0</v>
      </c>
      <c r="F341" s="1357">
        <v>0</v>
      </c>
      <c r="G341" s="1357">
        <v>0</v>
      </c>
      <c r="H341" s="1357">
        <v>0</v>
      </c>
      <c r="I341" s="1357">
        <v>0</v>
      </c>
      <c r="J341" s="1357">
        <v>0</v>
      </c>
      <c r="K341" s="1357">
        <v>0</v>
      </c>
      <c r="L341" s="1357">
        <f t="shared" si="262"/>
        <v>0</v>
      </c>
      <c r="M341" s="1440"/>
      <c r="N341" s="1440"/>
      <c r="O341" s="1440"/>
      <c r="P341" s="1440"/>
      <c r="Q341" s="1440"/>
      <c r="R341" s="1440"/>
      <c r="S341" s="1440"/>
      <c r="T341" s="1440">
        <f t="shared" si="263"/>
        <v>0</v>
      </c>
      <c r="U341" s="1951">
        <f t="shared" si="261"/>
        <v>0</v>
      </c>
      <c r="V341" s="891">
        <f t="shared" si="258"/>
        <v>0</v>
      </c>
      <c r="W341" s="891">
        <f t="shared" si="258"/>
        <v>0</v>
      </c>
      <c r="X341" s="891">
        <f t="shared" si="258"/>
        <v>0</v>
      </c>
      <c r="Y341" s="891">
        <f t="shared" si="258"/>
        <v>0</v>
      </c>
      <c r="Z341" s="891">
        <f t="shared" si="258"/>
        <v>0</v>
      </c>
      <c r="AA341" s="891">
        <f t="shared" si="258"/>
        <v>0</v>
      </c>
      <c r="AB341" s="1722">
        <f t="shared" si="264"/>
        <v>0</v>
      </c>
      <c r="AC341" s="1341"/>
      <c r="AD341" s="1717"/>
      <c r="AE341" s="1719">
        <v>0</v>
      </c>
      <c r="AF341" s="1719">
        <v>0</v>
      </c>
      <c r="AG341" s="1722">
        <v>0</v>
      </c>
      <c r="AH341" s="1722">
        <v>0</v>
      </c>
      <c r="AI341" s="1722">
        <v>0</v>
      </c>
      <c r="AJ341" s="1722">
        <v>0</v>
      </c>
      <c r="AK341" s="1722">
        <f t="shared" si="265"/>
        <v>0</v>
      </c>
      <c r="AL341" s="1394"/>
      <c r="AM341" s="1394"/>
      <c r="AN341" s="1394"/>
      <c r="AO341" s="1394"/>
      <c r="AP341" s="1394"/>
      <c r="AQ341" s="1394"/>
      <c r="AR341" s="1394">
        <f t="shared" si="266"/>
        <v>0</v>
      </c>
      <c r="AS341" s="3403">
        <f t="shared" si="259"/>
        <v>0</v>
      </c>
      <c r="AT341" s="1722">
        <f t="shared" si="259"/>
        <v>0</v>
      </c>
      <c r="AU341" s="1722">
        <f t="shared" si="259"/>
        <v>0</v>
      </c>
      <c r="AV341" s="1722">
        <f t="shared" si="259"/>
        <v>0</v>
      </c>
      <c r="AW341" s="1722">
        <f t="shared" si="259"/>
        <v>0</v>
      </c>
      <c r="AX341" s="1722">
        <f t="shared" si="259"/>
        <v>0</v>
      </c>
      <c r="AY341" s="1722">
        <f t="shared" si="267"/>
        <v>0</v>
      </c>
      <c r="AZ341" s="3088">
        <f t="shared" si="268"/>
        <v>0</v>
      </c>
      <c r="BA341" s="3325"/>
      <c r="BB341" s="1357">
        <v>0</v>
      </c>
      <c r="BC341" s="1357">
        <v>0</v>
      </c>
      <c r="BD341" s="1357">
        <v>0</v>
      </c>
      <c r="BE341" s="1357">
        <v>0</v>
      </c>
      <c r="BF341" s="1357">
        <v>0</v>
      </c>
      <c r="BG341" s="1357">
        <f t="shared" si="269"/>
        <v>0</v>
      </c>
      <c r="BH341" s="3032"/>
      <c r="BI341" s="1397"/>
      <c r="BJ341" s="1397"/>
      <c r="BK341" s="1397">
        <f t="shared" si="273"/>
        <v>0</v>
      </c>
      <c r="BL341" s="1397"/>
      <c r="BM341" s="1397">
        <f t="shared" si="270"/>
        <v>0</v>
      </c>
      <c r="BN341" s="1366">
        <f t="shared" si="260"/>
        <v>0</v>
      </c>
      <c r="BO341" s="1366">
        <f t="shared" si="260"/>
        <v>0</v>
      </c>
      <c r="BP341" s="1366">
        <f t="shared" si="260"/>
        <v>0</v>
      </c>
      <c r="BQ341" s="1366">
        <f t="shared" si="260"/>
        <v>0</v>
      </c>
      <c r="BR341" s="1366">
        <f t="shared" si="260"/>
        <v>0</v>
      </c>
      <c r="BS341" s="1366">
        <f t="shared" si="271"/>
        <v>0</v>
      </c>
      <c r="BT341" s="891"/>
      <c r="BU341" s="891"/>
      <c r="CD341" s="3319">
        <v>0</v>
      </c>
      <c r="CE341" s="3319">
        <v>0</v>
      </c>
      <c r="CF341" s="3319">
        <v>0</v>
      </c>
      <c r="CG341" s="3319">
        <v>0</v>
      </c>
      <c r="CH341" s="3319">
        <v>0</v>
      </c>
      <c r="CI341" s="3319">
        <v>0</v>
      </c>
      <c r="CJ341" s="3319">
        <v>0</v>
      </c>
      <c r="CK341" s="3320"/>
      <c r="CL341" s="3321">
        <f t="shared" si="275"/>
        <v>0</v>
      </c>
      <c r="CM341" s="3321">
        <f t="shared" si="275"/>
        <v>0</v>
      </c>
      <c r="CN341" s="3321">
        <f t="shared" si="275"/>
        <v>0</v>
      </c>
      <c r="CO341" s="3321">
        <f t="shared" si="275"/>
        <v>0</v>
      </c>
      <c r="CP341" s="3321">
        <f t="shared" si="275"/>
        <v>0</v>
      </c>
      <c r="CQ341" s="3321">
        <f t="shared" si="275"/>
        <v>0</v>
      </c>
      <c r="CR341" s="3321">
        <f t="shared" si="275"/>
        <v>0</v>
      </c>
      <c r="CS341" s="3321"/>
      <c r="CT341" s="885">
        <v>0</v>
      </c>
      <c r="CU341" s="885">
        <v>0</v>
      </c>
      <c r="CV341" s="885">
        <v>0</v>
      </c>
      <c r="CW341" s="885">
        <v>0</v>
      </c>
      <c r="CX341" s="885">
        <v>0</v>
      </c>
      <c r="CY341" s="885">
        <v>0</v>
      </c>
      <c r="DB341" s="3321">
        <f t="shared" si="274"/>
        <v>0</v>
      </c>
      <c r="DC341" s="3321">
        <f t="shared" si="274"/>
        <v>0</v>
      </c>
      <c r="DD341" s="3321">
        <f t="shared" si="274"/>
        <v>0</v>
      </c>
      <c r="DE341" s="3321">
        <f t="shared" si="272"/>
        <v>0</v>
      </c>
      <c r="DF341" s="3321">
        <f t="shared" si="272"/>
        <v>0</v>
      </c>
      <c r="DG341" s="3321">
        <f t="shared" si="272"/>
        <v>0</v>
      </c>
      <c r="DH341" s="3321"/>
      <c r="DI341" s="885">
        <v>0</v>
      </c>
      <c r="DJ341" s="885">
        <v>0</v>
      </c>
      <c r="DK341" s="885">
        <v>0</v>
      </c>
      <c r="DL341" s="885">
        <v>0</v>
      </c>
      <c r="DM341" s="885">
        <v>0</v>
      </c>
      <c r="DP341" s="3321">
        <f t="shared" si="276"/>
        <v>0</v>
      </c>
      <c r="DQ341" s="3321">
        <f t="shared" si="276"/>
        <v>0</v>
      </c>
      <c r="DR341" s="3321">
        <f t="shared" si="276"/>
        <v>0</v>
      </c>
      <c r="DS341" s="3321">
        <f t="shared" si="276"/>
        <v>0</v>
      </c>
      <c r="DT341" s="3321">
        <f t="shared" si="276"/>
        <v>0</v>
      </c>
    </row>
    <row r="342" spans="1:124" ht="12.75" hidden="1" customHeight="1">
      <c r="A342" s="1165"/>
      <c r="B342" s="1581"/>
      <c r="C342" s="1860"/>
      <c r="D342" s="3437"/>
      <c r="E342" s="1357">
        <v>0</v>
      </c>
      <c r="F342" s="1357">
        <v>0</v>
      </c>
      <c r="G342" s="1357">
        <v>0</v>
      </c>
      <c r="H342" s="1357">
        <v>0</v>
      </c>
      <c r="I342" s="1357">
        <v>0</v>
      </c>
      <c r="J342" s="1357">
        <v>0</v>
      </c>
      <c r="K342" s="1357">
        <v>0</v>
      </c>
      <c r="L342" s="1357">
        <f t="shared" si="262"/>
        <v>0</v>
      </c>
      <c r="M342" s="1440"/>
      <c r="N342" s="1440"/>
      <c r="O342" s="1440"/>
      <c r="P342" s="1440"/>
      <c r="Q342" s="1440"/>
      <c r="R342" s="1440"/>
      <c r="S342" s="1440"/>
      <c r="T342" s="1440">
        <f t="shared" si="263"/>
        <v>0</v>
      </c>
      <c r="U342" s="1951">
        <f t="shared" si="261"/>
        <v>0</v>
      </c>
      <c r="V342" s="891">
        <f t="shared" si="258"/>
        <v>0</v>
      </c>
      <c r="W342" s="891">
        <f t="shared" si="258"/>
        <v>0</v>
      </c>
      <c r="X342" s="891">
        <f t="shared" si="258"/>
        <v>0</v>
      </c>
      <c r="Y342" s="891">
        <f t="shared" si="258"/>
        <v>0</v>
      </c>
      <c r="Z342" s="891">
        <f t="shared" si="258"/>
        <v>0</v>
      </c>
      <c r="AA342" s="891">
        <f t="shared" si="258"/>
        <v>0</v>
      </c>
      <c r="AB342" s="1722">
        <f t="shared" si="264"/>
        <v>0</v>
      </c>
      <c r="AC342" s="1341"/>
      <c r="AD342" s="1717"/>
      <c r="AE342" s="1719">
        <v>0</v>
      </c>
      <c r="AF342" s="1719">
        <v>0</v>
      </c>
      <c r="AG342" s="1722">
        <v>0</v>
      </c>
      <c r="AH342" s="1722">
        <v>0</v>
      </c>
      <c r="AI342" s="1722">
        <v>0</v>
      </c>
      <c r="AJ342" s="1722">
        <v>0</v>
      </c>
      <c r="AK342" s="1722">
        <f t="shared" si="265"/>
        <v>0</v>
      </c>
      <c r="AL342" s="1394"/>
      <c r="AM342" s="1394"/>
      <c r="AN342" s="1394"/>
      <c r="AO342" s="1394"/>
      <c r="AP342" s="1394"/>
      <c r="AQ342" s="1394"/>
      <c r="AR342" s="1394">
        <f t="shared" si="266"/>
        <v>0</v>
      </c>
      <c r="AS342" s="3403">
        <f t="shared" si="259"/>
        <v>0</v>
      </c>
      <c r="AT342" s="1722">
        <f t="shared" si="259"/>
        <v>0</v>
      </c>
      <c r="AU342" s="1722">
        <f t="shared" si="259"/>
        <v>0</v>
      </c>
      <c r="AV342" s="1722">
        <f t="shared" si="259"/>
        <v>0</v>
      </c>
      <c r="AW342" s="1722">
        <f t="shared" si="259"/>
        <v>0</v>
      </c>
      <c r="AX342" s="1722">
        <f t="shared" si="259"/>
        <v>0</v>
      </c>
      <c r="AY342" s="1722">
        <f t="shared" si="267"/>
        <v>0</v>
      </c>
      <c r="AZ342" s="3088">
        <f t="shared" si="268"/>
        <v>0</v>
      </c>
      <c r="BA342" s="3325"/>
      <c r="BB342" s="1357">
        <v>0</v>
      </c>
      <c r="BC342" s="1357">
        <v>0</v>
      </c>
      <c r="BD342" s="1357">
        <v>0</v>
      </c>
      <c r="BE342" s="1357">
        <v>0</v>
      </c>
      <c r="BF342" s="1357">
        <v>0</v>
      </c>
      <c r="BG342" s="1357">
        <f t="shared" si="269"/>
        <v>0</v>
      </c>
      <c r="BH342" s="3032"/>
      <c r="BI342" s="1397"/>
      <c r="BJ342" s="1397"/>
      <c r="BK342" s="1397">
        <f t="shared" si="273"/>
        <v>0</v>
      </c>
      <c r="BL342" s="1397"/>
      <c r="BM342" s="1397">
        <f t="shared" si="270"/>
        <v>0</v>
      </c>
      <c r="BN342" s="1366">
        <f t="shared" si="260"/>
        <v>0</v>
      </c>
      <c r="BO342" s="1366">
        <f t="shared" si="260"/>
        <v>0</v>
      </c>
      <c r="BP342" s="1366">
        <f t="shared" si="260"/>
        <v>0</v>
      </c>
      <c r="BQ342" s="1366">
        <f t="shared" si="260"/>
        <v>0</v>
      </c>
      <c r="BR342" s="1366">
        <f t="shared" si="260"/>
        <v>0</v>
      </c>
      <c r="BS342" s="1366">
        <f t="shared" si="271"/>
        <v>0</v>
      </c>
      <c r="BT342" s="891"/>
      <c r="BU342" s="891"/>
      <c r="CD342" s="3319">
        <v>0</v>
      </c>
      <c r="CE342" s="3319">
        <v>0</v>
      </c>
      <c r="CF342" s="3319">
        <v>0</v>
      </c>
      <c r="CG342" s="3319">
        <v>0</v>
      </c>
      <c r="CH342" s="3319">
        <v>0</v>
      </c>
      <c r="CI342" s="3319">
        <v>0</v>
      </c>
      <c r="CJ342" s="3319">
        <v>0</v>
      </c>
      <c r="CK342" s="3320"/>
      <c r="CL342" s="3321">
        <f t="shared" si="275"/>
        <v>0</v>
      </c>
      <c r="CM342" s="3321">
        <f t="shared" si="275"/>
        <v>0</v>
      </c>
      <c r="CN342" s="3321">
        <f t="shared" si="275"/>
        <v>0</v>
      </c>
      <c r="CO342" s="3321">
        <f t="shared" si="275"/>
        <v>0</v>
      </c>
      <c r="CP342" s="3321">
        <f t="shared" si="275"/>
        <v>0</v>
      </c>
      <c r="CQ342" s="3321">
        <f t="shared" si="275"/>
        <v>0</v>
      </c>
      <c r="CR342" s="3321">
        <f t="shared" si="275"/>
        <v>0</v>
      </c>
      <c r="CS342" s="3321"/>
      <c r="CT342" s="885">
        <v>0</v>
      </c>
      <c r="CU342" s="885">
        <v>0</v>
      </c>
      <c r="CV342" s="885">
        <v>0</v>
      </c>
      <c r="CW342" s="885">
        <v>0</v>
      </c>
      <c r="CX342" s="885">
        <v>0</v>
      </c>
      <c r="CY342" s="885">
        <v>0</v>
      </c>
      <c r="DB342" s="3321">
        <f t="shared" si="274"/>
        <v>0</v>
      </c>
      <c r="DC342" s="3321">
        <f t="shared" si="274"/>
        <v>0</v>
      </c>
      <c r="DD342" s="3321">
        <f t="shared" si="274"/>
        <v>0</v>
      </c>
      <c r="DE342" s="3321">
        <f t="shared" si="272"/>
        <v>0</v>
      </c>
      <c r="DF342" s="3321">
        <f t="shared" si="272"/>
        <v>0</v>
      </c>
      <c r="DG342" s="3321">
        <f t="shared" si="272"/>
        <v>0</v>
      </c>
      <c r="DH342" s="3321"/>
      <c r="DI342" s="885">
        <v>0</v>
      </c>
      <c r="DJ342" s="885">
        <v>0</v>
      </c>
      <c r="DK342" s="885">
        <v>0</v>
      </c>
      <c r="DL342" s="885">
        <v>0</v>
      </c>
      <c r="DM342" s="885">
        <v>0</v>
      </c>
      <c r="DP342" s="3321">
        <f t="shared" si="276"/>
        <v>0</v>
      </c>
      <c r="DQ342" s="3321">
        <f t="shared" si="276"/>
        <v>0</v>
      </c>
      <c r="DR342" s="3321">
        <f t="shared" si="276"/>
        <v>0</v>
      </c>
      <c r="DS342" s="3321">
        <f t="shared" si="276"/>
        <v>0</v>
      </c>
      <c r="DT342" s="3321">
        <f t="shared" si="276"/>
        <v>0</v>
      </c>
    </row>
    <row r="343" spans="1:124" ht="12.75" hidden="1" customHeight="1">
      <c r="A343" s="1165"/>
      <c r="B343" s="1581"/>
      <c r="C343" s="1860"/>
      <c r="D343" s="3437"/>
      <c r="E343" s="1357">
        <v>0</v>
      </c>
      <c r="F343" s="1357">
        <v>0</v>
      </c>
      <c r="G343" s="1357">
        <v>0</v>
      </c>
      <c r="H343" s="1357">
        <v>0</v>
      </c>
      <c r="I343" s="1357">
        <v>0</v>
      </c>
      <c r="J343" s="1357">
        <v>0</v>
      </c>
      <c r="K343" s="1357">
        <v>0</v>
      </c>
      <c r="L343" s="1357">
        <f t="shared" si="262"/>
        <v>0</v>
      </c>
      <c r="M343" s="1440"/>
      <c r="N343" s="1440"/>
      <c r="O343" s="1440"/>
      <c r="P343" s="1440"/>
      <c r="Q343" s="1440"/>
      <c r="R343" s="1440"/>
      <c r="S343" s="1440"/>
      <c r="T343" s="1440">
        <f t="shared" si="263"/>
        <v>0</v>
      </c>
      <c r="U343" s="1951">
        <f t="shared" si="261"/>
        <v>0</v>
      </c>
      <c r="V343" s="891">
        <f t="shared" si="258"/>
        <v>0</v>
      </c>
      <c r="W343" s="891">
        <f t="shared" si="258"/>
        <v>0</v>
      </c>
      <c r="X343" s="891">
        <f t="shared" si="258"/>
        <v>0</v>
      </c>
      <c r="Y343" s="891">
        <f t="shared" si="258"/>
        <v>0</v>
      </c>
      <c r="Z343" s="891">
        <f t="shared" si="258"/>
        <v>0</v>
      </c>
      <c r="AA343" s="891">
        <f t="shared" si="258"/>
        <v>0</v>
      </c>
      <c r="AB343" s="1722">
        <f t="shared" si="264"/>
        <v>0</v>
      </c>
      <c r="AC343" s="1341"/>
      <c r="AD343" s="1717"/>
      <c r="AE343" s="1719">
        <v>0</v>
      </c>
      <c r="AF343" s="1719">
        <v>0</v>
      </c>
      <c r="AG343" s="1722">
        <v>0</v>
      </c>
      <c r="AH343" s="1722">
        <v>0</v>
      </c>
      <c r="AI343" s="1722">
        <v>0</v>
      </c>
      <c r="AJ343" s="1722">
        <v>0</v>
      </c>
      <c r="AK343" s="1722">
        <f t="shared" si="265"/>
        <v>0</v>
      </c>
      <c r="AL343" s="1394"/>
      <c r="AM343" s="1394"/>
      <c r="AN343" s="1394"/>
      <c r="AO343" s="1394"/>
      <c r="AP343" s="1394"/>
      <c r="AQ343" s="1394"/>
      <c r="AR343" s="1394">
        <f t="shared" si="266"/>
        <v>0</v>
      </c>
      <c r="AS343" s="3403">
        <f t="shared" si="259"/>
        <v>0</v>
      </c>
      <c r="AT343" s="1722">
        <f t="shared" si="259"/>
        <v>0</v>
      </c>
      <c r="AU343" s="1722">
        <f t="shared" si="259"/>
        <v>0</v>
      </c>
      <c r="AV343" s="1722">
        <f t="shared" si="259"/>
        <v>0</v>
      </c>
      <c r="AW343" s="1722">
        <f t="shared" si="259"/>
        <v>0</v>
      </c>
      <c r="AX343" s="1722">
        <f t="shared" si="259"/>
        <v>0</v>
      </c>
      <c r="AY343" s="1722">
        <f t="shared" si="267"/>
        <v>0</v>
      </c>
      <c r="AZ343" s="3088">
        <f t="shared" si="268"/>
        <v>0</v>
      </c>
      <c r="BA343" s="3325"/>
      <c r="BB343" s="1357">
        <v>0</v>
      </c>
      <c r="BC343" s="1357">
        <v>0</v>
      </c>
      <c r="BD343" s="1357">
        <v>0</v>
      </c>
      <c r="BE343" s="1357">
        <v>0</v>
      </c>
      <c r="BF343" s="1357">
        <v>0</v>
      </c>
      <c r="BG343" s="1357">
        <f t="shared" si="269"/>
        <v>0</v>
      </c>
      <c r="BH343" s="3032"/>
      <c r="BI343" s="1397"/>
      <c r="BJ343" s="1397"/>
      <c r="BK343" s="1397">
        <f t="shared" si="273"/>
        <v>0</v>
      </c>
      <c r="BL343" s="1397"/>
      <c r="BM343" s="1397">
        <f t="shared" si="270"/>
        <v>0</v>
      </c>
      <c r="BN343" s="1366">
        <f t="shared" si="260"/>
        <v>0</v>
      </c>
      <c r="BO343" s="1366">
        <f t="shared" si="260"/>
        <v>0</v>
      </c>
      <c r="BP343" s="1366">
        <f t="shared" si="260"/>
        <v>0</v>
      </c>
      <c r="BQ343" s="1366">
        <f t="shared" si="260"/>
        <v>0</v>
      </c>
      <c r="BR343" s="1366">
        <f t="shared" si="260"/>
        <v>0</v>
      </c>
      <c r="BS343" s="1366">
        <f t="shared" si="271"/>
        <v>0</v>
      </c>
      <c r="BT343" s="891"/>
      <c r="BU343" s="891"/>
      <c r="CD343" s="3319">
        <v>0</v>
      </c>
      <c r="CE343" s="3319">
        <v>0</v>
      </c>
      <c r="CF343" s="3319">
        <v>0</v>
      </c>
      <c r="CG343" s="3319">
        <v>0</v>
      </c>
      <c r="CH343" s="3319">
        <v>0</v>
      </c>
      <c r="CI343" s="3319">
        <v>0</v>
      </c>
      <c r="CJ343" s="3319">
        <v>0</v>
      </c>
      <c r="CK343" s="3320"/>
      <c r="CL343" s="3321">
        <f t="shared" si="275"/>
        <v>0</v>
      </c>
      <c r="CM343" s="3321">
        <f t="shared" si="275"/>
        <v>0</v>
      </c>
      <c r="CN343" s="3321">
        <f t="shared" si="275"/>
        <v>0</v>
      </c>
      <c r="CO343" s="3321">
        <f t="shared" si="275"/>
        <v>0</v>
      </c>
      <c r="CP343" s="3321">
        <f t="shared" si="275"/>
        <v>0</v>
      </c>
      <c r="CQ343" s="3321">
        <f t="shared" si="275"/>
        <v>0</v>
      </c>
      <c r="CR343" s="3321">
        <f t="shared" si="275"/>
        <v>0</v>
      </c>
      <c r="CS343" s="3321"/>
      <c r="CT343" s="885">
        <v>0</v>
      </c>
      <c r="CU343" s="885">
        <v>0</v>
      </c>
      <c r="CV343" s="885">
        <v>0</v>
      </c>
      <c r="CW343" s="885">
        <v>0</v>
      </c>
      <c r="CX343" s="885">
        <v>0</v>
      </c>
      <c r="CY343" s="885">
        <v>0</v>
      </c>
      <c r="DB343" s="3321">
        <f t="shared" si="274"/>
        <v>0</v>
      </c>
      <c r="DC343" s="3321">
        <f t="shared" si="274"/>
        <v>0</v>
      </c>
      <c r="DD343" s="3321">
        <f t="shared" si="274"/>
        <v>0</v>
      </c>
      <c r="DE343" s="3321">
        <f t="shared" si="272"/>
        <v>0</v>
      </c>
      <c r="DF343" s="3321">
        <f t="shared" si="272"/>
        <v>0</v>
      </c>
      <c r="DG343" s="3321">
        <f t="shared" si="272"/>
        <v>0</v>
      </c>
      <c r="DH343" s="3321"/>
      <c r="DI343" s="885">
        <v>0</v>
      </c>
      <c r="DJ343" s="885">
        <v>0</v>
      </c>
      <c r="DK343" s="885">
        <v>0</v>
      </c>
      <c r="DL343" s="885">
        <v>0</v>
      </c>
      <c r="DM343" s="885">
        <v>0</v>
      </c>
      <c r="DP343" s="3321">
        <f t="shared" si="276"/>
        <v>0</v>
      </c>
      <c r="DQ343" s="3321">
        <f t="shared" si="276"/>
        <v>0</v>
      </c>
      <c r="DR343" s="3321">
        <f t="shared" si="276"/>
        <v>0</v>
      </c>
      <c r="DS343" s="3321">
        <f t="shared" si="276"/>
        <v>0</v>
      </c>
      <c r="DT343" s="3321">
        <f t="shared" si="276"/>
        <v>0</v>
      </c>
    </row>
    <row r="344" spans="1:124" ht="12.75" hidden="1" customHeight="1">
      <c r="A344" s="1165"/>
      <c r="B344" s="1581"/>
      <c r="C344" s="1860"/>
      <c r="D344" s="3437"/>
      <c r="E344" s="1357">
        <v>0</v>
      </c>
      <c r="F344" s="1357">
        <v>0</v>
      </c>
      <c r="G344" s="1357">
        <v>0</v>
      </c>
      <c r="H344" s="1357">
        <v>0</v>
      </c>
      <c r="I344" s="1357">
        <v>0</v>
      </c>
      <c r="J344" s="1357">
        <v>0</v>
      </c>
      <c r="K344" s="1357">
        <v>0</v>
      </c>
      <c r="L344" s="1357">
        <f t="shared" si="262"/>
        <v>0</v>
      </c>
      <c r="M344" s="1440"/>
      <c r="N344" s="1440"/>
      <c r="O344" s="1440"/>
      <c r="P344" s="1440"/>
      <c r="Q344" s="1440"/>
      <c r="R344" s="1440"/>
      <c r="S344" s="1440"/>
      <c r="T344" s="1440">
        <f t="shared" si="263"/>
        <v>0</v>
      </c>
      <c r="U344" s="1951">
        <f t="shared" si="261"/>
        <v>0</v>
      </c>
      <c r="V344" s="891">
        <f t="shared" si="258"/>
        <v>0</v>
      </c>
      <c r="W344" s="891">
        <f t="shared" si="258"/>
        <v>0</v>
      </c>
      <c r="X344" s="891">
        <f t="shared" si="258"/>
        <v>0</v>
      </c>
      <c r="Y344" s="891">
        <f t="shared" si="258"/>
        <v>0</v>
      </c>
      <c r="Z344" s="891">
        <f t="shared" si="258"/>
        <v>0</v>
      </c>
      <c r="AA344" s="891">
        <f t="shared" si="258"/>
        <v>0</v>
      </c>
      <c r="AB344" s="1722">
        <f t="shared" si="264"/>
        <v>0</v>
      </c>
      <c r="AC344" s="1341"/>
      <c r="AD344" s="1717"/>
      <c r="AE344" s="1719">
        <v>0</v>
      </c>
      <c r="AF344" s="1719">
        <v>0</v>
      </c>
      <c r="AG344" s="1722">
        <v>0</v>
      </c>
      <c r="AH344" s="1722">
        <v>0</v>
      </c>
      <c r="AI344" s="1722">
        <v>0</v>
      </c>
      <c r="AJ344" s="1722">
        <v>0</v>
      </c>
      <c r="AK344" s="1722">
        <f t="shared" si="265"/>
        <v>0</v>
      </c>
      <c r="AL344" s="1394"/>
      <c r="AM344" s="1394"/>
      <c r="AN344" s="1394"/>
      <c r="AO344" s="1394"/>
      <c r="AP344" s="1394"/>
      <c r="AQ344" s="1394"/>
      <c r="AR344" s="1394">
        <f t="shared" si="266"/>
        <v>0</v>
      </c>
      <c r="AS344" s="3403">
        <f t="shared" si="259"/>
        <v>0</v>
      </c>
      <c r="AT344" s="1722">
        <f t="shared" si="259"/>
        <v>0</v>
      </c>
      <c r="AU344" s="1722">
        <f t="shared" si="259"/>
        <v>0</v>
      </c>
      <c r="AV344" s="1722">
        <f t="shared" si="259"/>
        <v>0</v>
      </c>
      <c r="AW344" s="1722">
        <f t="shared" si="259"/>
        <v>0</v>
      </c>
      <c r="AX344" s="1722">
        <f t="shared" si="259"/>
        <v>0</v>
      </c>
      <c r="AY344" s="1722">
        <f t="shared" si="267"/>
        <v>0</v>
      </c>
      <c r="AZ344" s="3088">
        <f t="shared" si="268"/>
        <v>0</v>
      </c>
      <c r="BA344" s="3325"/>
      <c r="BB344" s="1357">
        <v>0</v>
      </c>
      <c r="BC344" s="1357">
        <v>0</v>
      </c>
      <c r="BD344" s="1357">
        <v>0</v>
      </c>
      <c r="BE344" s="1357">
        <v>0</v>
      </c>
      <c r="BF344" s="1357">
        <v>0</v>
      </c>
      <c r="BG344" s="1357">
        <f t="shared" si="269"/>
        <v>0</v>
      </c>
      <c r="BH344" s="3032"/>
      <c r="BI344" s="1397"/>
      <c r="BJ344" s="1397"/>
      <c r="BK344" s="1397">
        <f t="shared" si="273"/>
        <v>0</v>
      </c>
      <c r="BL344" s="1397"/>
      <c r="BM344" s="1397">
        <f t="shared" si="270"/>
        <v>0</v>
      </c>
      <c r="BN344" s="1366">
        <f t="shared" si="260"/>
        <v>0</v>
      </c>
      <c r="BO344" s="1366">
        <f t="shared" si="260"/>
        <v>0</v>
      </c>
      <c r="BP344" s="1366">
        <f t="shared" si="260"/>
        <v>0</v>
      </c>
      <c r="BQ344" s="1366">
        <f t="shared" si="260"/>
        <v>0</v>
      </c>
      <c r="BR344" s="1366">
        <f t="shared" si="260"/>
        <v>0</v>
      </c>
      <c r="BS344" s="1366">
        <f t="shared" si="271"/>
        <v>0</v>
      </c>
      <c r="BT344" s="891"/>
      <c r="BU344" s="891"/>
      <c r="CD344" s="3319">
        <v>0</v>
      </c>
      <c r="CE344" s="3319">
        <v>0</v>
      </c>
      <c r="CF344" s="3319">
        <v>0</v>
      </c>
      <c r="CG344" s="3319">
        <v>0</v>
      </c>
      <c r="CH344" s="3319">
        <v>0</v>
      </c>
      <c r="CI344" s="3319">
        <v>0</v>
      </c>
      <c r="CJ344" s="3319">
        <v>0</v>
      </c>
      <c r="CK344" s="3320"/>
      <c r="CL344" s="3321">
        <f t="shared" si="275"/>
        <v>0</v>
      </c>
      <c r="CM344" s="3321">
        <f t="shared" si="275"/>
        <v>0</v>
      </c>
      <c r="CN344" s="3321">
        <f t="shared" si="275"/>
        <v>0</v>
      </c>
      <c r="CO344" s="3321">
        <f t="shared" si="275"/>
        <v>0</v>
      </c>
      <c r="CP344" s="3321">
        <f t="shared" si="275"/>
        <v>0</v>
      </c>
      <c r="CQ344" s="3321">
        <f t="shared" si="275"/>
        <v>0</v>
      </c>
      <c r="CR344" s="3321">
        <f t="shared" si="275"/>
        <v>0</v>
      </c>
      <c r="CS344" s="3321"/>
      <c r="CT344" s="885">
        <v>0</v>
      </c>
      <c r="CU344" s="885">
        <v>0</v>
      </c>
      <c r="CV344" s="885">
        <v>0</v>
      </c>
      <c r="CW344" s="885">
        <v>0</v>
      </c>
      <c r="CX344" s="885">
        <v>0</v>
      </c>
      <c r="CY344" s="885">
        <v>0</v>
      </c>
      <c r="DB344" s="3321">
        <f t="shared" si="274"/>
        <v>0</v>
      </c>
      <c r="DC344" s="3321">
        <f t="shared" si="274"/>
        <v>0</v>
      </c>
      <c r="DD344" s="3321">
        <f t="shared" si="274"/>
        <v>0</v>
      </c>
      <c r="DE344" s="3321">
        <f t="shared" si="272"/>
        <v>0</v>
      </c>
      <c r="DF344" s="3321">
        <f t="shared" si="272"/>
        <v>0</v>
      </c>
      <c r="DG344" s="3321">
        <f t="shared" si="272"/>
        <v>0</v>
      </c>
      <c r="DH344" s="3321"/>
      <c r="DI344" s="885">
        <v>0</v>
      </c>
      <c r="DJ344" s="885">
        <v>0</v>
      </c>
      <c r="DK344" s="885">
        <v>0</v>
      </c>
      <c r="DL344" s="885">
        <v>0</v>
      </c>
      <c r="DM344" s="885">
        <v>0</v>
      </c>
      <c r="DP344" s="3321">
        <f t="shared" si="276"/>
        <v>0</v>
      </c>
      <c r="DQ344" s="3321">
        <f t="shared" si="276"/>
        <v>0</v>
      </c>
      <c r="DR344" s="3321">
        <f t="shared" si="276"/>
        <v>0</v>
      </c>
      <c r="DS344" s="3321">
        <f t="shared" si="276"/>
        <v>0</v>
      </c>
      <c r="DT344" s="3321">
        <f t="shared" si="276"/>
        <v>0</v>
      </c>
    </row>
    <row r="345" spans="1:124" ht="12.75" hidden="1" customHeight="1">
      <c r="A345" s="911">
        <v>25</v>
      </c>
      <c r="B345" s="1581"/>
      <c r="C345" s="1368" t="s">
        <v>748</v>
      </c>
      <c r="D345" s="3437"/>
      <c r="E345" s="1357">
        <v>0</v>
      </c>
      <c r="F345" s="1357">
        <v>0</v>
      </c>
      <c r="G345" s="1357">
        <v>0</v>
      </c>
      <c r="H345" s="1357">
        <v>0</v>
      </c>
      <c r="I345" s="1357">
        <v>0</v>
      </c>
      <c r="J345" s="1357">
        <v>0</v>
      </c>
      <c r="K345" s="1357">
        <v>0</v>
      </c>
      <c r="L345" s="1357">
        <f t="shared" si="262"/>
        <v>0</v>
      </c>
      <c r="M345" s="1440"/>
      <c r="N345" s="1440"/>
      <c r="O345" s="1440"/>
      <c r="P345" s="1440"/>
      <c r="Q345" s="1440"/>
      <c r="R345" s="1440"/>
      <c r="S345" s="1440"/>
      <c r="T345" s="1440">
        <f t="shared" si="263"/>
        <v>0</v>
      </c>
      <c r="U345" s="1951">
        <f t="shared" si="261"/>
        <v>0</v>
      </c>
      <c r="V345" s="891">
        <f t="shared" si="258"/>
        <v>0</v>
      </c>
      <c r="W345" s="891">
        <f t="shared" si="258"/>
        <v>0</v>
      </c>
      <c r="X345" s="891">
        <f t="shared" si="258"/>
        <v>0</v>
      </c>
      <c r="Y345" s="891">
        <f t="shared" si="258"/>
        <v>0</v>
      </c>
      <c r="Z345" s="891">
        <f t="shared" si="258"/>
        <v>0</v>
      </c>
      <c r="AA345" s="891">
        <f t="shared" si="258"/>
        <v>0</v>
      </c>
      <c r="AB345" s="1722">
        <f t="shared" si="264"/>
        <v>0</v>
      </c>
      <c r="AC345" s="1341"/>
      <c r="AD345" s="1717"/>
      <c r="AE345" s="1719">
        <v>0</v>
      </c>
      <c r="AF345" s="1719">
        <v>0</v>
      </c>
      <c r="AG345" s="1722">
        <v>0</v>
      </c>
      <c r="AH345" s="1722">
        <v>0</v>
      </c>
      <c r="AI345" s="1722">
        <v>0</v>
      </c>
      <c r="AJ345" s="1722">
        <v>0</v>
      </c>
      <c r="AK345" s="1722">
        <f t="shared" si="265"/>
        <v>0</v>
      </c>
      <c r="AL345" s="1394"/>
      <c r="AM345" s="1394"/>
      <c r="AN345" s="1394"/>
      <c r="AO345" s="1394"/>
      <c r="AP345" s="1394"/>
      <c r="AQ345" s="1394"/>
      <c r="AR345" s="1394">
        <f t="shared" si="266"/>
        <v>0</v>
      </c>
      <c r="AS345" s="3403">
        <f t="shared" si="259"/>
        <v>0</v>
      </c>
      <c r="AT345" s="1722">
        <f t="shared" si="259"/>
        <v>0</v>
      </c>
      <c r="AU345" s="1722">
        <f t="shared" si="259"/>
        <v>0</v>
      </c>
      <c r="AV345" s="1722">
        <f t="shared" si="259"/>
        <v>0</v>
      </c>
      <c r="AW345" s="1722">
        <f t="shared" si="259"/>
        <v>0</v>
      </c>
      <c r="AX345" s="1722">
        <f t="shared" si="259"/>
        <v>0</v>
      </c>
      <c r="AY345" s="1722">
        <f t="shared" si="267"/>
        <v>0</v>
      </c>
      <c r="AZ345" s="3088">
        <f t="shared" si="268"/>
        <v>0</v>
      </c>
      <c r="BA345" s="3325"/>
      <c r="BB345" s="1366">
        <v>0</v>
      </c>
      <c r="BC345" s="1366">
        <v>0</v>
      </c>
      <c r="BD345" s="1366">
        <v>0</v>
      </c>
      <c r="BE345" s="1366">
        <v>0</v>
      </c>
      <c r="BF345" s="1366">
        <v>0</v>
      </c>
      <c r="BG345" s="1366">
        <f t="shared" si="269"/>
        <v>0</v>
      </c>
      <c r="BH345" s="1397"/>
      <c r="BI345" s="1397"/>
      <c r="BJ345" s="1397"/>
      <c r="BK345" s="1397">
        <f t="shared" si="273"/>
        <v>0</v>
      </c>
      <c r="BL345" s="1397"/>
      <c r="BM345" s="1397">
        <f t="shared" si="270"/>
        <v>0</v>
      </c>
      <c r="BN345" s="1366">
        <f t="shared" si="260"/>
        <v>0</v>
      </c>
      <c r="BO345" s="1366">
        <f t="shared" si="260"/>
        <v>0</v>
      </c>
      <c r="BP345" s="1366">
        <f t="shared" si="260"/>
        <v>0</v>
      </c>
      <c r="BQ345" s="1366">
        <f t="shared" si="260"/>
        <v>0</v>
      </c>
      <c r="BR345" s="1366">
        <f t="shared" si="260"/>
        <v>0</v>
      </c>
      <c r="BS345" s="1366">
        <f t="shared" si="271"/>
        <v>0</v>
      </c>
      <c r="BT345" s="891"/>
      <c r="BU345" s="891"/>
      <c r="CD345" s="3319">
        <v>0</v>
      </c>
      <c r="CE345" s="3319">
        <v>0</v>
      </c>
      <c r="CF345" s="3319">
        <v>0</v>
      </c>
      <c r="CG345" s="3319">
        <v>0</v>
      </c>
      <c r="CH345" s="3319">
        <v>0</v>
      </c>
      <c r="CI345" s="3319">
        <v>0</v>
      </c>
      <c r="CJ345" s="3319">
        <v>0</v>
      </c>
      <c r="CK345" s="3320"/>
      <c r="CL345" s="3321">
        <f t="shared" si="275"/>
        <v>0</v>
      </c>
      <c r="CM345" s="3321">
        <f t="shared" si="275"/>
        <v>0</v>
      </c>
      <c r="CN345" s="3321">
        <f t="shared" si="275"/>
        <v>0</v>
      </c>
      <c r="CO345" s="3321">
        <f t="shared" si="275"/>
        <v>0</v>
      </c>
      <c r="CP345" s="3321">
        <f t="shared" si="275"/>
        <v>0</v>
      </c>
      <c r="CQ345" s="3321">
        <f t="shared" si="275"/>
        <v>0</v>
      </c>
      <c r="CR345" s="3321">
        <f t="shared" si="275"/>
        <v>0</v>
      </c>
      <c r="CS345" s="3321"/>
      <c r="CT345" s="885">
        <v>0</v>
      </c>
      <c r="CU345" s="885">
        <v>0</v>
      </c>
      <c r="CV345" s="885">
        <v>0</v>
      </c>
      <c r="CW345" s="885">
        <v>0</v>
      </c>
      <c r="CX345" s="885">
        <v>0</v>
      </c>
      <c r="CY345" s="885">
        <v>0</v>
      </c>
      <c r="DB345" s="3321">
        <f t="shared" si="274"/>
        <v>0</v>
      </c>
      <c r="DC345" s="3321">
        <f t="shared" si="274"/>
        <v>0</v>
      </c>
      <c r="DD345" s="3321">
        <f t="shared" si="274"/>
        <v>0</v>
      </c>
      <c r="DE345" s="3321">
        <f t="shared" si="272"/>
        <v>0</v>
      </c>
      <c r="DF345" s="3321">
        <f t="shared" si="272"/>
        <v>0</v>
      </c>
      <c r="DG345" s="3321">
        <f t="shared" si="272"/>
        <v>0</v>
      </c>
      <c r="DH345" s="3321"/>
      <c r="DI345" s="885">
        <v>0</v>
      </c>
      <c r="DJ345" s="885">
        <v>0</v>
      </c>
      <c r="DK345" s="885">
        <v>0</v>
      </c>
      <c r="DL345" s="885">
        <v>0</v>
      </c>
      <c r="DM345" s="885">
        <v>0</v>
      </c>
      <c r="DP345" s="3321">
        <f t="shared" si="276"/>
        <v>0</v>
      </c>
      <c r="DQ345" s="3321">
        <f t="shared" si="276"/>
        <v>0</v>
      </c>
      <c r="DR345" s="3321">
        <f t="shared" si="276"/>
        <v>0</v>
      </c>
      <c r="DS345" s="3321">
        <f t="shared" si="276"/>
        <v>0</v>
      </c>
      <c r="DT345" s="3321">
        <f t="shared" si="276"/>
        <v>0</v>
      </c>
    </row>
    <row r="346" spans="1:124" ht="24" hidden="1" customHeight="1">
      <c r="A346" s="1170"/>
      <c r="B346" s="1604"/>
      <c r="C346" s="1368" t="s">
        <v>747</v>
      </c>
      <c r="D346" s="3326"/>
      <c r="E346" s="1372">
        <v>0</v>
      </c>
      <c r="F346" s="1372">
        <v>0</v>
      </c>
      <c r="G346" s="1372">
        <v>0</v>
      </c>
      <c r="H346" s="1372">
        <v>0</v>
      </c>
      <c r="I346" s="1372">
        <v>0</v>
      </c>
      <c r="J346" s="1372">
        <v>0</v>
      </c>
      <c r="K346" s="1372">
        <v>0</v>
      </c>
      <c r="L346" s="1372">
        <f t="shared" si="262"/>
        <v>0</v>
      </c>
      <c r="M346" s="1970"/>
      <c r="N346" s="1496"/>
      <c r="O346" s="1970"/>
      <c r="P346" s="1970"/>
      <c r="Q346" s="1970"/>
      <c r="R346" s="1970"/>
      <c r="S346" s="1970"/>
      <c r="T346" s="1971">
        <f t="shared" si="263"/>
        <v>0</v>
      </c>
      <c r="U346" s="1951">
        <f t="shared" si="261"/>
        <v>0</v>
      </c>
      <c r="V346" s="891">
        <f t="shared" si="258"/>
        <v>0</v>
      </c>
      <c r="W346" s="891">
        <f t="shared" si="258"/>
        <v>0</v>
      </c>
      <c r="X346" s="891">
        <f t="shared" si="258"/>
        <v>0</v>
      </c>
      <c r="Y346" s="891">
        <f t="shared" si="258"/>
        <v>0</v>
      </c>
      <c r="Z346" s="891">
        <f t="shared" si="258"/>
        <v>0</v>
      </c>
      <c r="AA346" s="891">
        <f t="shared" si="258"/>
        <v>0</v>
      </c>
      <c r="AB346" s="1727">
        <f t="shared" si="264"/>
        <v>0</v>
      </c>
      <c r="AC346" s="1341"/>
      <c r="AD346" s="3354"/>
      <c r="AE346" s="3389">
        <v>0</v>
      </c>
      <c r="AF346" s="3389">
        <v>0</v>
      </c>
      <c r="AG346" s="3390">
        <v>0</v>
      </c>
      <c r="AH346" s="3390">
        <v>0</v>
      </c>
      <c r="AI346" s="3390">
        <v>0</v>
      </c>
      <c r="AJ346" s="3390">
        <v>0</v>
      </c>
      <c r="AK346" s="3390">
        <f t="shared" si="265"/>
        <v>0</v>
      </c>
      <c r="AL346" s="1379"/>
      <c r="AM346" s="1378"/>
      <c r="AN346" s="1379"/>
      <c r="AO346" s="1379"/>
      <c r="AP346" s="1379"/>
      <c r="AQ346" s="1379"/>
      <c r="AR346" s="1378">
        <f t="shared" si="266"/>
        <v>0</v>
      </c>
      <c r="AS346" s="3403">
        <f t="shared" si="259"/>
        <v>0</v>
      </c>
      <c r="AT346" s="3389">
        <f t="shared" si="259"/>
        <v>0</v>
      </c>
      <c r="AU346" s="1722">
        <f t="shared" si="259"/>
        <v>0</v>
      </c>
      <c r="AV346" s="1722">
        <f t="shared" si="259"/>
        <v>0</v>
      </c>
      <c r="AW346" s="1722">
        <f t="shared" si="259"/>
        <v>0</v>
      </c>
      <c r="AX346" s="1722">
        <f t="shared" si="259"/>
        <v>0</v>
      </c>
      <c r="AY346" s="1722">
        <f t="shared" si="267"/>
        <v>0</v>
      </c>
      <c r="AZ346" s="3113">
        <f t="shared" si="268"/>
        <v>0</v>
      </c>
      <c r="BA346" s="3327"/>
      <c r="BB346" s="1388">
        <v>0</v>
      </c>
      <c r="BC346" s="1388">
        <v>0</v>
      </c>
      <c r="BD346" s="1388">
        <v>0</v>
      </c>
      <c r="BE346" s="1388">
        <v>0</v>
      </c>
      <c r="BF346" s="1388">
        <v>0</v>
      </c>
      <c r="BG346" s="1388">
        <f t="shared" si="269"/>
        <v>0</v>
      </c>
      <c r="BH346" s="1388"/>
      <c r="BI346" s="1388"/>
      <c r="BJ346" s="1388"/>
      <c r="BK346" s="1397">
        <f t="shared" si="273"/>
        <v>0</v>
      </c>
      <c r="BL346" s="1388"/>
      <c r="BM346" s="1443">
        <f t="shared" si="270"/>
        <v>0</v>
      </c>
      <c r="BN346" s="1372">
        <f t="shared" si="260"/>
        <v>0</v>
      </c>
      <c r="BO346" s="1372">
        <f t="shared" si="260"/>
        <v>0</v>
      </c>
      <c r="BP346" s="1366">
        <f t="shared" si="260"/>
        <v>0</v>
      </c>
      <c r="BQ346" s="1366">
        <f t="shared" si="260"/>
        <v>0</v>
      </c>
      <c r="BR346" s="1366">
        <f t="shared" si="260"/>
        <v>0</v>
      </c>
      <c r="BS346" s="1443">
        <f t="shared" si="271"/>
        <v>0</v>
      </c>
      <c r="BT346" s="889"/>
      <c r="BU346" s="889"/>
      <c r="CD346" s="3319">
        <v>0</v>
      </c>
      <c r="CE346" s="3319">
        <v>0</v>
      </c>
      <c r="CF346" s="3319">
        <v>0</v>
      </c>
      <c r="CG346" s="3319">
        <v>0</v>
      </c>
      <c r="CH346" s="3319">
        <v>0</v>
      </c>
      <c r="CI346" s="3319">
        <v>0</v>
      </c>
      <c r="CJ346" s="3319">
        <v>0</v>
      </c>
      <c r="CK346" s="3320"/>
      <c r="CL346" s="3321">
        <f t="shared" si="275"/>
        <v>0</v>
      </c>
      <c r="CM346" s="3321">
        <f t="shared" si="275"/>
        <v>0</v>
      </c>
      <c r="CN346" s="3321">
        <f t="shared" si="275"/>
        <v>0</v>
      </c>
      <c r="CO346" s="3321">
        <f t="shared" si="275"/>
        <v>0</v>
      </c>
      <c r="CP346" s="3321">
        <f t="shared" si="275"/>
        <v>0</v>
      </c>
      <c r="CQ346" s="3321">
        <f t="shared" si="275"/>
        <v>0</v>
      </c>
      <c r="CR346" s="3321">
        <f t="shared" si="275"/>
        <v>0</v>
      </c>
      <c r="CS346" s="3321"/>
      <c r="CT346" s="885">
        <v>0</v>
      </c>
      <c r="CU346" s="885">
        <v>0</v>
      </c>
      <c r="CV346" s="885">
        <v>0</v>
      </c>
      <c r="CW346" s="885">
        <v>0</v>
      </c>
      <c r="CX346" s="885">
        <v>0</v>
      </c>
      <c r="CY346" s="885">
        <v>0</v>
      </c>
      <c r="DB346" s="3321">
        <f t="shared" si="274"/>
        <v>0</v>
      </c>
      <c r="DC346" s="3321">
        <f t="shared" si="274"/>
        <v>0</v>
      </c>
      <c r="DD346" s="3321">
        <f t="shared" si="274"/>
        <v>0</v>
      </c>
      <c r="DE346" s="3321">
        <f t="shared" si="272"/>
        <v>0</v>
      </c>
      <c r="DF346" s="3321">
        <f t="shared" si="272"/>
        <v>0</v>
      </c>
      <c r="DG346" s="3321">
        <f t="shared" si="272"/>
        <v>0</v>
      </c>
      <c r="DH346" s="3321"/>
      <c r="DI346" s="885">
        <v>0</v>
      </c>
      <c r="DJ346" s="885">
        <v>0</v>
      </c>
      <c r="DK346" s="885">
        <v>0</v>
      </c>
      <c r="DL346" s="885">
        <v>0</v>
      </c>
      <c r="DM346" s="885">
        <v>0</v>
      </c>
      <c r="DP346" s="3321">
        <f t="shared" si="276"/>
        <v>0</v>
      </c>
      <c r="DQ346" s="3321">
        <f t="shared" si="276"/>
        <v>0</v>
      </c>
      <c r="DR346" s="3321">
        <f t="shared" si="276"/>
        <v>0</v>
      </c>
      <c r="DS346" s="3321">
        <f t="shared" si="276"/>
        <v>0</v>
      </c>
      <c r="DT346" s="3321">
        <f t="shared" si="276"/>
        <v>0</v>
      </c>
    </row>
    <row r="347" spans="1:124" ht="24" customHeight="1">
      <c r="A347" s="1165" t="s">
        <v>759</v>
      </c>
      <c r="B347" s="3356" t="s">
        <v>584</v>
      </c>
      <c r="C347" s="2897" t="s">
        <v>544</v>
      </c>
      <c r="D347" s="3433"/>
      <c r="E347" s="1917">
        <v>4</v>
      </c>
      <c r="F347" s="1917">
        <v>0</v>
      </c>
      <c r="G347" s="1917">
        <v>73291.7</v>
      </c>
      <c r="H347" s="1917">
        <v>0</v>
      </c>
      <c r="I347" s="1917">
        <v>0</v>
      </c>
      <c r="J347" s="1917">
        <v>3268.3333333333335</v>
      </c>
      <c r="K347" s="1917">
        <v>78440</v>
      </c>
      <c r="L347" s="1917">
        <f t="shared" si="262"/>
        <v>155000.03333333333</v>
      </c>
      <c r="M347" s="1926">
        <f>SUM(M348:M367)</f>
        <v>0</v>
      </c>
      <c r="N347" s="1926">
        <f>SUM(N348:N367)</f>
        <v>0</v>
      </c>
      <c r="O347" s="1926">
        <f>SUM(O348:O367)</f>
        <v>0</v>
      </c>
      <c r="P347" s="1926">
        <f>SUM(P348:P367)</f>
        <v>0</v>
      </c>
      <c r="Q347" s="1926"/>
      <c r="R347" s="1926">
        <f>SUM(R348:R367)</f>
        <v>0</v>
      </c>
      <c r="S347" s="1926">
        <f>SUM(S348:S367)</f>
        <v>0</v>
      </c>
      <c r="T347" s="1926">
        <f t="shared" si="263"/>
        <v>0</v>
      </c>
      <c r="U347" s="2899">
        <f t="shared" ref="U347:AA347" si="277">SUM(U348:U367)</f>
        <v>4</v>
      </c>
      <c r="V347" s="1917">
        <f t="shared" si="277"/>
        <v>0</v>
      </c>
      <c r="W347" s="1917">
        <f t="shared" si="277"/>
        <v>73291.7</v>
      </c>
      <c r="X347" s="1917">
        <f t="shared" si="277"/>
        <v>0</v>
      </c>
      <c r="Y347" s="1917">
        <f>SUM(Y348:Y367)</f>
        <v>0</v>
      </c>
      <c r="Z347" s="1917">
        <f t="shared" si="277"/>
        <v>3268.3333333333335</v>
      </c>
      <c r="AA347" s="1917">
        <f t="shared" si="277"/>
        <v>78440</v>
      </c>
      <c r="AB347" s="1917">
        <f t="shared" si="264"/>
        <v>155000.03333333333</v>
      </c>
      <c r="AC347" s="3434"/>
      <c r="AD347" s="1917"/>
      <c r="AE347" s="1917">
        <v>7.7750000000000004</v>
      </c>
      <c r="AF347" s="1917">
        <v>0</v>
      </c>
      <c r="AG347" s="1917">
        <v>49550</v>
      </c>
      <c r="AH347" s="1917">
        <v>0</v>
      </c>
      <c r="AI347" s="1917">
        <v>9093.003333333334</v>
      </c>
      <c r="AJ347" s="1917">
        <v>218231.6</v>
      </c>
      <c r="AK347" s="1917">
        <f t="shared" si="265"/>
        <v>276874.60333333333</v>
      </c>
      <c r="AL347" s="1917">
        <f t="shared" ref="AL347:AQ347" si="278">SUM(AL348:AL367)</f>
        <v>0</v>
      </c>
      <c r="AM347" s="1917">
        <f t="shared" si="278"/>
        <v>0</v>
      </c>
      <c r="AN347" s="1917">
        <f t="shared" si="278"/>
        <v>0</v>
      </c>
      <c r="AO347" s="1917">
        <f t="shared" si="278"/>
        <v>0</v>
      </c>
      <c r="AP347" s="1917">
        <f t="shared" si="278"/>
        <v>0</v>
      </c>
      <c r="AQ347" s="1917">
        <f t="shared" si="278"/>
        <v>0</v>
      </c>
      <c r="AR347" s="1917">
        <f t="shared" si="266"/>
        <v>0</v>
      </c>
      <c r="AS347" s="3316">
        <f t="shared" ref="AS347:AX347" si="279">SUM(AS348:AS367)</f>
        <v>7.7750000000000004</v>
      </c>
      <c r="AT347" s="1917">
        <f t="shared" si="279"/>
        <v>0</v>
      </c>
      <c r="AU347" s="1917">
        <f t="shared" si="279"/>
        <v>49550</v>
      </c>
      <c r="AV347" s="1917">
        <f t="shared" si="279"/>
        <v>0</v>
      </c>
      <c r="AW347" s="1917">
        <f>SUM(AW348:AW367)</f>
        <v>9093.003333333334</v>
      </c>
      <c r="AX347" s="1917">
        <f t="shared" si="279"/>
        <v>218231.6</v>
      </c>
      <c r="AY347" s="1917">
        <f t="shared" si="267"/>
        <v>276874.60333333333</v>
      </c>
      <c r="AZ347" s="3317">
        <f t="shared" si="268"/>
        <v>-2.0000000000436557E-2</v>
      </c>
      <c r="BA347" s="3318"/>
      <c r="BB347" s="1917">
        <v>2</v>
      </c>
      <c r="BC347" s="1917">
        <v>0</v>
      </c>
      <c r="BD347" s="1917">
        <v>27500</v>
      </c>
      <c r="BE347" s="1917">
        <v>4250</v>
      </c>
      <c r="BF347" s="1917">
        <v>102000</v>
      </c>
      <c r="BG347" s="1917">
        <f t="shared" si="269"/>
        <v>133750</v>
      </c>
      <c r="BH347" s="923">
        <f>SUM(BH348:BH367)</f>
        <v>0</v>
      </c>
      <c r="BI347" s="951">
        <f>SUM(BI348:BI367)</f>
        <v>0</v>
      </c>
      <c r="BJ347" s="951">
        <f>SUM(BJ348:BJ367)</f>
        <v>0</v>
      </c>
      <c r="BK347" s="951">
        <f>SUM(BK348:BK367)</f>
        <v>0</v>
      </c>
      <c r="BL347" s="951">
        <f t="shared" ref="BL347:BR347" si="280">SUM(BL348:BL367)</f>
        <v>0</v>
      </c>
      <c r="BM347" s="951">
        <f t="shared" si="270"/>
        <v>0</v>
      </c>
      <c r="BN347" s="923">
        <f t="shared" si="280"/>
        <v>2</v>
      </c>
      <c r="BO347" s="923">
        <f t="shared" si="280"/>
        <v>0</v>
      </c>
      <c r="BP347" s="923">
        <f t="shared" si="280"/>
        <v>27500</v>
      </c>
      <c r="BQ347" s="923">
        <f>SUM(BQ348:BQ367)</f>
        <v>4250</v>
      </c>
      <c r="BR347" s="923">
        <f t="shared" si="280"/>
        <v>102000</v>
      </c>
      <c r="BS347" s="923">
        <f t="shared" si="271"/>
        <v>133750</v>
      </c>
      <c r="BT347" s="923"/>
      <c r="BU347" s="923"/>
      <c r="CD347" s="3319">
        <v>9.4349999999999987</v>
      </c>
      <c r="CE347" s="3319">
        <v>4416.9000000000005</v>
      </c>
      <c r="CF347" s="3319">
        <v>160262.9</v>
      </c>
      <c r="CG347" s="3319">
        <v>0</v>
      </c>
      <c r="CH347" s="3319">
        <v>0</v>
      </c>
      <c r="CI347" s="3319">
        <v>2700</v>
      </c>
      <c r="CJ347" s="3319">
        <v>64800</v>
      </c>
      <c r="CK347" s="3320"/>
      <c r="CL347" s="3321">
        <f t="shared" si="275"/>
        <v>5.4349999999999987</v>
      </c>
      <c r="CM347" s="3321">
        <f t="shared" si="275"/>
        <v>4416.9000000000005</v>
      </c>
      <c r="CN347" s="3321">
        <f t="shared" si="275"/>
        <v>86971.199999999997</v>
      </c>
      <c r="CO347" s="3321">
        <f t="shared" si="275"/>
        <v>0</v>
      </c>
      <c r="CP347" s="3321">
        <f t="shared" si="275"/>
        <v>0</v>
      </c>
      <c r="CQ347" s="3321">
        <f t="shared" si="275"/>
        <v>-568.33333333333348</v>
      </c>
      <c r="CR347" s="3321">
        <f t="shared" si="275"/>
        <v>-13640</v>
      </c>
      <c r="CS347" s="3321"/>
      <c r="CT347" s="885">
        <v>4</v>
      </c>
      <c r="CU347" s="885">
        <v>57017</v>
      </c>
      <c r="CV347" s="885">
        <v>31000</v>
      </c>
      <c r="CW347" s="885">
        <v>0</v>
      </c>
      <c r="CX347" s="885">
        <v>6862.3333333333339</v>
      </c>
      <c r="CY347" s="885">
        <v>164696</v>
      </c>
      <c r="DB347" s="3321">
        <f t="shared" si="274"/>
        <v>-3.7750000000000004</v>
      </c>
      <c r="DC347" s="3321">
        <f t="shared" si="274"/>
        <v>57017</v>
      </c>
      <c r="DD347" s="3321">
        <f t="shared" si="274"/>
        <v>-18550</v>
      </c>
      <c r="DE347" s="3321">
        <f t="shared" si="272"/>
        <v>0</v>
      </c>
      <c r="DF347" s="3321">
        <f t="shared" si="272"/>
        <v>-2230.67</v>
      </c>
      <c r="DG347" s="3321">
        <f t="shared" si="272"/>
        <v>-53535.600000000006</v>
      </c>
      <c r="DH347" s="3321"/>
      <c r="DI347" s="885">
        <v>7.7750000000000004</v>
      </c>
      <c r="DJ347" s="885">
        <v>0</v>
      </c>
      <c r="DK347" s="885">
        <v>49808</v>
      </c>
      <c r="DL347" s="885">
        <v>10049.799966666667</v>
      </c>
      <c r="DM347" s="885">
        <v>241195.5</v>
      </c>
      <c r="DP347" s="3321">
        <f t="shared" si="276"/>
        <v>5.7750000000000004</v>
      </c>
      <c r="DQ347" s="3321">
        <f t="shared" si="276"/>
        <v>0</v>
      </c>
      <c r="DR347" s="3321">
        <f t="shared" si="276"/>
        <v>22308</v>
      </c>
      <c r="DS347" s="3321">
        <f t="shared" si="276"/>
        <v>5799.7999666666674</v>
      </c>
      <c r="DT347" s="3321">
        <f t="shared" si="276"/>
        <v>139195.5</v>
      </c>
    </row>
    <row r="348" spans="1:124" ht="24" customHeight="1">
      <c r="A348" s="1165"/>
      <c r="B348" s="1591" t="s">
        <v>610</v>
      </c>
      <c r="C348" s="1860" t="s">
        <v>380</v>
      </c>
      <c r="D348" s="3379"/>
      <c r="E348" s="1605">
        <v>0</v>
      </c>
      <c r="F348" s="1606">
        <v>0</v>
      </c>
      <c r="G348" s="1606">
        <v>0</v>
      </c>
      <c r="H348" s="1606">
        <v>0</v>
      </c>
      <c r="I348" s="1606">
        <v>0</v>
      </c>
      <c r="J348" s="1606">
        <v>0</v>
      </c>
      <c r="K348" s="1449">
        <v>0</v>
      </c>
      <c r="L348" s="1449">
        <f t="shared" si="262"/>
        <v>0</v>
      </c>
      <c r="M348" s="1440"/>
      <c r="N348" s="1440"/>
      <c r="O348" s="1440"/>
      <c r="P348" s="1440"/>
      <c r="Q348" s="1440"/>
      <c r="R348" s="1440">
        <f>S348/24</f>
        <v>0</v>
      </c>
      <c r="S348" s="1440"/>
      <c r="T348" s="2001">
        <f t="shared" si="263"/>
        <v>0</v>
      </c>
      <c r="U348" s="1412">
        <f>E348+M348</f>
        <v>0</v>
      </c>
      <c r="V348" s="1357">
        <f t="shared" ref="V348:AA367" si="281">F348+N348</f>
        <v>0</v>
      </c>
      <c r="W348" s="1357">
        <f t="shared" si="281"/>
        <v>0</v>
      </c>
      <c r="X348" s="1357">
        <f t="shared" si="281"/>
        <v>0</v>
      </c>
      <c r="Y348" s="1357">
        <f t="shared" si="281"/>
        <v>0</v>
      </c>
      <c r="Z348" s="1357">
        <f t="shared" si="281"/>
        <v>0</v>
      </c>
      <c r="AA348" s="1357">
        <f t="shared" si="281"/>
        <v>0</v>
      </c>
      <c r="AB348" s="1724">
        <f t="shared" si="264"/>
        <v>0</v>
      </c>
      <c r="AC348" s="3438"/>
      <c r="AD348" s="1717"/>
      <c r="AE348" s="3440">
        <v>5.3</v>
      </c>
      <c r="AF348" s="3441">
        <v>0</v>
      </c>
      <c r="AG348" s="3441">
        <v>22050</v>
      </c>
      <c r="AH348" s="3441">
        <v>0</v>
      </c>
      <c r="AI348" s="3441">
        <v>5250</v>
      </c>
      <c r="AJ348" s="3441">
        <v>126000</v>
      </c>
      <c r="AK348" s="3441">
        <f t="shared" si="265"/>
        <v>153300</v>
      </c>
      <c r="AL348" s="1425"/>
      <c r="AM348" s="1394"/>
      <c r="AN348" s="999"/>
      <c r="AO348" s="1001"/>
      <c r="AP348" s="1001">
        <f>AQ348/24</f>
        <v>0</v>
      </c>
      <c r="AQ348" s="1427"/>
      <c r="AR348" s="1427">
        <f t="shared" si="266"/>
        <v>0</v>
      </c>
      <c r="AS348" s="3442">
        <f t="shared" ref="AS348:AX367" si="282">AE348+AL348</f>
        <v>5.3</v>
      </c>
      <c r="AT348" s="3443">
        <f t="shared" si="282"/>
        <v>0</v>
      </c>
      <c r="AU348" s="3443">
        <f t="shared" si="282"/>
        <v>22050</v>
      </c>
      <c r="AV348" s="3443">
        <f t="shared" si="282"/>
        <v>0</v>
      </c>
      <c r="AW348" s="3443">
        <f t="shared" si="282"/>
        <v>5250</v>
      </c>
      <c r="AX348" s="3443">
        <f t="shared" si="282"/>
        <v>126000</v>
      </c>
      <c r="AY348" s="3443">
        <f t="shared" si="267"/>
        <v>153300</v>
      </c>
      <c r="AZ348" s="2029">
        <f t="shared" si="268"/>
        <v>0</v>
      </c>
      <c r="BA348" s="1468"/>
      <c r="BB348" s="1339">
        <v>0</v>
      </c>
      <c r="BC348" s="1449">
        <v>0</v>
      </c>
      <c r="BD348" s="1449">
        <v>0</v>
      </c>
      <c r="BE348" s="1449">
        <v>0</v>
      </c>
      <c r="BF348" s="1449">
        <v>0</v>
      </c>
      <c r="BG348" s="1357">
        <f t="shared" si="269"/>
        <v>0</v>
      </c>
      <c r="BH348" s="1339"/>
      <c r="BI348" s="1449"/>
      <c r="BJ348" s="1449"/>
      <c r="BK348" s="1397">
        <f>BL348/24</f>
        <v>0</v>
      </c>
      <c r="BL348" s="1449"/>
      <c r="BM348" s="1449">
        <f t="shared" si="270"/>
        <v>0</v>
      </c>
      <c r="BN348" s="1449">
        <f t="shared" ref="BN348:BQ367" si="283">BB348+BH348</f>
        <v>0</v>
      </c>
      <c r="BO348" s="1449">
        <f t="shared" si="283"/>
        <v>0</v>
      </c>
      <c r="BP348" s="1357">
        <f t="shared" si="283"/>
        <v>0</v>
      </c>
      <c r="BQ348" s="1357">
        <f>BE348+BK348</f>
        <v>0</v>
      </c>
      <c r="BR348" s="1357">
        <f t="shared" ref="BR348:BR367" si="284">BF348+BL348</f>
        <v>0</v>
      </c>
      <c r="BS348" s="1423">
        <f t="shared" si="271"/>
        <v>0</v>
      </c>
      <c r="BT348" s="1423" t="s">
        <v>1589</v>
      </c>
      <c r="BU348" s="1341" t="s">
        <v>1590</v>
      </c>
      <c r="CD348" s="3319">
        <v>5.51</v>
      </c>
      <c r="CE348" s="3319">
        <v>0</v>
      </c>
      <c r="CF348" s="3319">
        <v>39050.699999999997</v>
      </c>
      <c r="CG348" s="3319">
        <v>0</v>
      </c>
      <c r="CH348" s="3319">
        <v>0</v>
      </c>
      <c r="CI348" s="3319">
        <v>2700</v>
      </c>
      <c r="CJ348" s="3319">
        <v>64800</v>
      </c>
      <c r="CK348" s="3320"/>
      <c r="CL348" s="3321">
        <f t="shared" si="275"/>
        <v>5.51</v>
      </c>
      <c r="CM348" s="3321">
        <f t="shared" si="275"/>
        <v>0</v>
      </c>
      <c r="CN348" s="3321">
        <f t="shared" si="275"/>
        <v>39050.699999999997</v>
      </c>
      <c r="CO348" s="3321">
        <f t="shared" si="275"/>
        <v>0</v>
      </c>
      <c r="CP348" s="3321">
        <f t="shared" si="275"/>
        <v>0</v>
      </c>
      <c r="CQ348" s="3321">
        <f t="shared" si="275"/>
        <v>2700</v>
      </c>
      <c r="CR348" s="3321">
        <f t="shared" si="275"/>
        <v>64800</v>
      </c>
      <c r="CS348" s="3321"/>
      <c r="CT348" s="885">
        <v>0</v>
      </c>
      <c r="CU348" s="885">
        <v>0</v>
      </c>
      <c r="CV348" s="885">
        <v>0</v>
      </c>
      <c r="CW348" s="885">
        <v>0</v>
      </c>
      <c r="CX348" s="885">
        <v>0</v>
      </c>
      <c r="CY348" s="885">
        <v>0</v>
      </c>
      <c r="DB348" s="3321">
        <f t="shared" si="274"/>
        <v>-5.3</v>
      </c>
      <c r="DC348" s="3321">
        <f t="shared" si="274"/>
        <v>0</v>
      </c>
      <c r="DD348" s="3321">
        <f t="shared" si="274"/>
        <v>-22050</v>
      </c>
      <c r="DE348" s="3321">
        <f t="shared" si="272"/>
        <v>0</v>
      </c>
      <c r="DF348" s="3321">
        <f t="shared" si="272"/>
        <v>-5250</v>
      </c>
      <c r="DG348" s="3321">
        <f t="shared" si="272"/>
        <v>-126000</v>
      </c>
      <c r="DH348" s="3321"/>
      <c r="DI348" s="885">
        <v>5.3</v>
      </c>
      <c r="DJ348" s="885">
        <v>0</v>
      </c>
      <c r="DK348" s="885">
        <v>22050</v>
      </c>
      <c r="DL348" s="885">
        <v>5250</v>
      </c>
      <c r="DM348" s="885">
        <v>126000</v>
      </c>
      <c r="DP348" s="3321">
        <f t="shared" si="276"/>
        <v>5.3</v>
      </c>
      <c r="DQ348" s="3321">
        <f t="shared" si="276"/>
        <v>0</v>
      </c>
      <c r="DR348" s="3321">
        <f t="shared" si="276"/>
        <v>22050</v>
      </c>
      <c r="DS348" s="3321">
        <f t="shared" si="276"/>
        <v>5250</v>
      </c>
      <c r="DT348" s="3321">
        <f t="shared" si="276"/>
        <v>126000</v>
      </c>
    </row>
    <row r="349" spans="1:124" ht="12.75" hidden="1" customHeight="1">
      <c r="A349" s="1165"/>
      <c r="B349" s="1581"/>
      <c r="C349" s="1860" t="s">
        <v>64</v>
      </c>
      <c r="D349" s="3385"/>
      <c r="E349" s="1611">
        <v>0</v>
      </c>
      <c r="F349" s="1612"/>
      <c r="G349" s="1612">
        <v>0</v>
      </c>
      <c r="H349" s="1612">
        <v>0</v>
      </c>
      <c r="I349" s="1612">
        <v>0</v>
      </c>
      <c r="J349" s="1612">
        <v>0</v>
      </c>
      <c r="K349" s="1366">
        <v>0</v>
      </c>
      <c r="L349" s="1366">
        <f t="shared" si="262"/>
        <v>0</v>
      </c>
      <c r="M349" s="2005"/>
      <c r="N349" s="2005"/>
      <c r="O349" s="2005"/>
      <c r="P349" s="2005"/>
      <c r="Q349" s="2005"/>
      <c r="R349" s="2005">
        <f>S349/24</f>
        <v>0</v>
      </c>
      <c r="S349" s="2005"/>
      <c r="T349" s="2005">
        <f t="shared" si="263"/>
        <v>0</v>
      </c>
      <c r="U349" s="1412">
        <f>E349+M349</f>
        <v>0</v>
      </c>
      <c r="V349" s="1357"/>
      <c r="W349" s="1357">
        <f t="shared" si="281"/>
        <v>0</v>
      </c>
      <c r="X349" s="1357">
        <f t="shared" si="281"/>
        <v>0</v>
      </c>
      <c r="Y349" s="1357">
        <f t="shared" si="281"/>
        <v>0</v>
      </c>
      <c r="Z349" s="1357">
        <f t="shared" si="281"/>
        <v>0</v>
      </c>
      <c r="AA349" s="1357">
        <f t="shared" si="281"/>
        <v>0</v>
      </c>
      <c r="AB349" s="3443">
        <f t="shared" si="264"/>
        <v>0</v>
      </c>
      <c r="AC349" s="3438"/>
      <c r="AD349" s="1719"/>
      <c r="AE349" s="3443">
        <v>0</v>
      </c>
      <c r="AF349" s="2070">
        <v>0</v>
      </c>
      <c r="AG349" s="2070">
        <v>0</v>
      </c>
      <c r="AH349" s="2070">
        <v>0</v>
      </c>
      <c r="AI349" s="2070">
        <v>0</v>
      </c>
      <c r="AJ349" s="2070">
        <v>0</v>
      </c>
      <c r="AK349" s="2070">
        <f t="shared" si="265"/>
        <v>0</v>
      </c>
      <c r="AL349" s="1360"/>
      <c r="AM349" s="1361"/>
      <c r="AN349" s="1360"/>
      <c r="AO349" s="1757"/>
      <c r="AP349" s="1757">
        <f>AQ349/24</f>
        <v>0</v>
      </c>
      <c r="AQ349" s="1361"/>
      <c r="AR349" s="1361">
        <f t="shared" si="266"/>
        <v>0</v>
      </c>
      <c r="AS349" s="3444">
        <f t="shared" si="282"/>
        <v>0</v>
      </c>
      <c r="AT349" s="3443">
        <f t="shared" si="282"/>
        <v>0</v>
      </c>
      <c r="AU349" s="3443">
        <f t="shared" si="282"/>
        <v>0</v>
      </c>
      <c r="AV349" s="3443">
        <f t="shared" si="282"/>
        <v>0</v>
      </c>
      <c r="AW349" s="3443">
        <f t="shared" si="282"/>
        <v>0</v>
      </c>
      <c r="AX349" s="3443">
        <f t="shared" si="282"/>
        <v>0</v>
      </c>
      <c r="AY349" s="3443">
        <f t="shared" si="267"/>
        <v>0</v>
      </c>
      <c r="AZ349" s="3088">
        <f t="shared" si="268"/>
        <v>0</v>
      </c>
      <c r="BA349" s="3325"/>
      <c r="BB349" s="1357">
        <v>0</v>
      </c>
      <c r="BC349" s="1366">
        <v>0</v>
      </c>
      <c r="BD349" s="1366">
        <v>0</v>
      </c>
      <c r="BE349" s="1366">
        <v>0</v>
      </c>
      <c r="BF349" s="1366">
        <v>0</v>
      </c>
      <c r="BG349" s="1366">
        <f t="shared" si="269"/>
        <v>0</v>
      </c>
      <c r="BH349" s="1357"/>
      <c r="BI349" s="1366"/>
      <c r="BJ349" s="1366"/>
      <c r="BK349" s="1397">
        <f>BL349/24</f>
        <v>0</v>
      </c>
      <c r="BL349" s="1366"/>
      <c r="BM349" s="1366">
        <f t="shared" si="270"/>
        <v>0</v>
      </c>
      <c r="BN349" s="1357">
        <f t="shared" si="283"/>
        <v>0</v>
      </c>
      <c r="BO349" s="1357">
        <f t="shared" si="283"/>
        <v>0</v>
      </c>
      <c r="BP349" s="1357">
        <f t="shared" si="283"/>
        <v>0</v>
      </c>
      <c r="BQ349" s="1357">
        <f>BE349+BK349</f>
        <v>0</v>
      </c>
      <c r="BR349" s="1357">
        <f t="shared" si="284"/>
        <v>0</v>
      </c>
      <c r="BS349" s="1357">
        <f t="shared" si="271"/>
        <v>0</v>
      </c>
      <c r="BT349" s="1357"/>
      <c r="BU349" s="1357"/>
      <c r="CD349" s="3319">
        <v>0</v>
      </c>
      <c r="CE349" s="3319"/>
      <c r="CF349" s="3319">
        <v>0</v>
      </c>
      <c r="CG349" s="3319">
        <v>0</v>
      </c>
      <c r="CH349" s="3319">
        <v>0</v>
      </c>
      <c r="CI349" s="3319">
        <v>0</v>
      </c>
      <c r="CJ349" s="3319">
        <v>0</v>
      </c>
      <c r="CK349" s="3320"/>
      <c r="CL349" s="3321">
        <f t="shared" si="275"/>
        <v>0</v>
      </c>
      <c r="CM349" s="3321">
        <f t="shared" si="275"/>
        <v>0</v>
      </c>
      <c r="CN349" s="3321">
        <f t="shared" si="275"/>
        <v>0</v>
      </c>
      <c r="CO349" s="3321">
        <f t="shared" si="275"/>
        <v>0</v>
      </c>
      <c r="CP349" s="3321">
        <f t="shared" si="275"/>
        <v>0</v>
      </c>
      <c r="CQ349" s="3321">
        <f t="shared" si="275"/>
        <v>0</v>
      </c>
      <c r="CR349" s="3321">
        <f t="shared" si="275"/>
        <v>0</v>
      </c>
      <c r="CS349" s="3321"/>
      <c r="CT349" s="885">
        <v>0</v>
      </c>
      <c r="CU349" s="885">
        <v>0</v>
      </c>
      <c r="CV349" s="885">
        <v>0</v>
      </c>
      <c r="CW349" s="885">
        <v>0</v>
      </c>
      <c r="CX349" s="885">
        <v>0</v>
      </c>
      <c r="CY349" s="885">
        <v>0</v>
      </c>
      <c r="DB349" s="3321">
        <f t="shared" si="274"/>
        <v>0</v>
      </c>
      <c r="DC349" s="3321">
        <f t="shared" si="274"/>
        <v>0</v>
      </c>
      <c r="DD349" s="3321">
        <f t="shared" si="274"/>
        <v>0</v>
      </c>
      <c r="DE349" s="3321">
        <f t="shared" si="272"/>
        <v>0</v>
      </c>
      <c r="DF349" s="3321">
        <f t="shared" si="272"/>
        <v>0</v>
      </c>
      <c r="DG349" s="3321">
        <f t="shared" si="272"/>
        <v>0</v>
      </c>
      <c r="DH349" s="3321"/>
      <c r="DI349" s="885">
        <v>0</v>
      </c>
      <c r="DJ349" s="885">
        <v>0</v>
      </c>
      <c r="DK349" s="885">
        <v>0</v>
      </c>
      <c r="DL349" s="885">
        <v>0</v>
      </c>
      <c r="DM349" s="885">
        <v>0</v>
      </c>
      <c r="DP349" s="3321">
        <f t="shared" si="276"/>
        <v>0</v>
      </c>
      <c r="DQ349" s="3321">
        <f t="shared" si="276"/>
        <v>0</v>
      </c>
      <c r="DR349" s="3321">
        <f t="shared" si="276"/>
        <v>0</v>
      </c>
      <c r="DS349" s="3321">
        <f t="shared" si="276"/>
        <v>0</v>
      </c>
      <c r="DT349" s="3321">
        <f t="shared" si="276"/>
        <v>0</v>
      </c>
    </row>
    <row r="350" spans="1:124" ht="24.75" customHeight="1">
      <c r="A350" s="1165"/>
      <c r="B350" s="1581" t="s">
        <v>974</v>
      </c>
      <c r="C350" s="1860" t="s">
        <v>815</v>
      </c>
      <c r="D350" s="1412"/>
      <c r="E350" s="1611">
        <v>0</v>
      </c>
      <c r="F350" s="1612">
        <v>0</v>
      </c>
      <c r="G350" s="1612">
        <v>0</v>
      </c>
      <c r="H350" s="1612">
        <v>0</v>
      </c>
      <c r="I350" s="1612">
        <v>0</v>
      </c>
      <c r="J350" s="1612">
        <v>0</v>
      </c>
      <c r="K350" s="1366">
        <v>0</v>
      </c>
      <c r="L350" s="1366">
        <f t="shared" si="262"/>
        <v>0</v>
      </c>
      <c r="M350" s="1641"/>
      <c r="N350" s="1440"/>
      <c r="O350" s="1440"/>
      <c r="P350" s="1440"/>
      <c r="Q350" s="1440"/>
      <c r="R350" s="1440">
        <f>S350/24</f>
        <v>0</v>
      </c>
      <c r="S350" s="1440"/>
      <c r="T350" s="1440">
        <f t="shared" si="263"/>
        <v>0</v>
      </c>
      <c r="U350" s="1412">
        <f t="shared" ref="U350:U367" si="285">E350+M350</f>
        <v>0</v>
      </c>
      <c r="V350" s="1357">
        <f t="shared" si="281"/>
        <v>0</v>
      </c>
      <c r="W350" s="1357">
        <f t="shared" si="281"/>
        <v>0</v>
      </c>
      <c r="X350" s="1357">
        <f t="shared" si="281"/>
        <v>0</v>
      </c>
      <c r="Y350" s="1357">
        <f t="shared" si="281"/>
        <v>0</v>
      </c>
      <c r="Z350" s="1357">
        <f t="shared" si="281"/>
        <v>0</v>
      </c>
      <c r="AA350" s="1357">
        <f t="shared" si="281"/>
        <v>0</v>
      </c>
      <c r="AB350" s="1724">
        <f t="shared" si="264"/>
        <v>0</v>
      </c>
      <c r="AC350" s="3438"/>
      <c r="AD350" s="1717"/>
      <c r="AE350" s="3443">
        <v>2.4750000000000001</v>
      </c>
      <c r="AF350" s="2070">
        <v>0</v>
      </c>
      <c r="AG350" s="2070">
        <v>27500</v>
      </c>
      <c r="AH350" s="1722">
        <v>0</v>
      </c>
      <c r="AI350" s="1722">
        <v>3843.0033333333336</v>
      </c>
      <c r="AJ350" s="1722">
        <v>92231.6</v>
      </c>
      <c r="AK350" s="1722">
        <f>SUM(AF350:AJ350)</f>
        <v>123574.60333333333</v>
      </c>
      <c r="AL350" s="1360"/>
      <c r="AM350" s="1361"/>
      <c r="AN350" s="1360"/>
      <c r="AO350" s="1757"/>
      <c r="AP350" s="1757">
        <f>AQ350/24</f>
        <v>0</v>
      </c>
      <c r="AQ350" s="1361"/>
      <c r="AR350" s="1361">
        <f t="shared" si="266"/>
        <v>0</v>
      </c>
      <c r="AS350" s="3343">
        <f t="shared" si="282"/>
        <v>2.4750000000000001</v>
      </c>
      <c r="AT350" s="1719">
        <f t="shared" si="282"/>
        <v>0</v>
      </c>
      <c r="AU350" s="1719">
        <f t="shared" si="282"/>
        <v>27500</v>
      </c>
      <c r="AV350" s="1719">
        <f t="shared" si="282"/>
        <v>0</v>
      </c>
      <c r="AW350" s="1719">
        <f t="shared" si="282"/>
        <v>3843.0033333333336</v>
      </c>
      <c r="AX350" s="1719">
        <f t="shared" si="282"/>
        <v>92231.6</v>
      </c>
      <c r="AY350" s="1719">
        <f>SUM(AT350:AX350)</f>
        <v>123574.60333333333</v>
      </c>
      <c r="AZ350" s="3088">
        <f t="shared" si="268"/>
        <v>-1.999999999998181E-2</v>
      </c>
      <c r="BA350" s="3333"/>
      <c r="BB350" s="1357">
        <v>2</v>
      </c>
      <c r="BC350" s="1366">
        <v>0</v>
      </c>
      <c r="BD350" s="1366">
        <v>27500</v>
      </c>
      <c r="BE350" s="1366">
        <v>4250</v>
      </c>
      <c r="BF350" s="1366">
        <v>102000</v>
      </c>
      <c r="BG350" s="1366">
        <f t="shared" si="269"/>
        <v>133750</v>
      </c>
      <c r="BH350" s="1357"/>
      <c r="BI350" s="1366"/>
      <c r="BJ350" s="1366"/>
      <c r="BK350" s="1397">
        <f>BL350/24</f>
        <v>0</v>
      </c>
      <c r="BL350" s="1366"/>
      <c r="BM350" s="1366">
        <f t="shared" si="270"/>
        <v>0</v>
      </c>
      <c r="BN350" s="3445">
        <f t="shared" si="283"/>
        <v>2</v>
      </c>
      <c r="BO350" s="1366">
        <f t="shared" si="283"/>
        <v>0</v>
      </c>
      <c r="BP350" s="1357">
        <f t="shared" si="283"/>
        <v>27500</v>
      </c>
      <c r="BQ350" s="1357">
        <f t="shared" si="283"/>
        <v>4250</v>
      </c>
      <c r="BR350" s="1357">
        <f t="shared" si="284"/>
        <v>102000</v>
      </c>
      <c r="BS350" s="1357">
        <f t="shared" si="271"/>
        <v>133750</v>
      </c>
      <c r="BT350" s="891" t="s">
        <v>1591</v>
      </c>
      <c r="BU350" s="891" t="s">
        <v>1590</v>
      </c>
      <c r="CD350" s="3319">
        <v>3.9249999999999998</v>
      </c>
      <c r="CE350" s="3319">
        <v>4416.9000000000005</v>
      </c>
      <c r="CF350" s="3319">
        <v>121212.2</v>
      </c>
      <c r="CG350" s="3319">
        <v>0</v>
      </c>
      <c r="CH350" s="3319">
        <v>0</v>
      </c>
      <c r="CI350" s="3319">
        <v>0</v>
      </c>
      <c r="CJ350" s="3319">
        <v>0</v>
      </c>
      <c r="CK350" s="3320"/>
      <c r="CL350" s="2059">
        <f t="shared" si="275"/>
        <v>3.9249999999999998</v>
      </c>
      <c r="CM350" s="3321">
        <f t="shared" si="275"/>
        <v>4416.9000000000005</v>
      </c>
      <c r="CN350" s="3321">
        <f t="shared" si="275"/>
        <v>121212.2</v>
      </c>
      <c r="CO350" s="3321">
        <f t="shared" si="275"/>
        <v>0</v>
      </c>
      <c r="CP350" s="3321">
        <f t="shared" si="275"/>
        <v>0</v>
      </c>
      <c r="CQ350" s="3321">
        <f t="shared" si="275"/>
        <v>0</v>
      </c>
      <c r="CR350" s="3321">
        <f t="shared" si="275"/>
        <v>0</v>
      </c>
      <c r="CS350" s="3321"/>
      <c r="CT350" s="885">
        <v>0</v>
      </c>
      <c r="CU350" s="885">
        <v>0</v>
      </c>
      <c r="CV350" s="885">
        <v>0</v>
      </c>
      <c r="CW350" s="885">
        <v>0</v>
      </c>
      <c r="CX350" s="885">
        <v>0</v>
      </c>
      <c r="CY350" s="885">
        <v>0</v>
      </c>
      <c r="DB350" s="3321">
        <f t="shared" si="274"/>
        <v>-2.4750000000000001</v>
      </c>
      <c r="DC350" s="3321">
        <f t="shared" si="274"/>
        <v>0</v>
      </c>
      <c r="DD350" s="3321">
        <f t="shared" si="274"/>
        <v>-27500</v>
      </c>
      <c r="DE350" s="3321">
        <f t="shared" si="272"/>
        <v>0</v>
      </c>
      <c r="DF350" s="3321">
        <f t="shared" si="272"/>
        <v>-3843.0033333333336</v>
      </c>
      <c r="DG350" s="3321">
        <f t="shared" si="272"/>
        <v>-92231.6</v>
      </c>
      <c r="DH350" s="3321"/>
      <c r="DI350" s="885">
        <v>2.4750000000000001</v>
      </c>
      <c r="DJ350" s="885">
        <v>0</v>
      </c>
      <c r="DK350" s="885">
        <v>27500</v>
      </c>
      <c r="DL350" s="885">
        <v>3843</v>
      </c>
      <c r="DM350" s="885">
        <v>92231.6</v>
      </c>
      <c r="DP350" s="3321">
        <f t="shared" si="276"/>
        <v>0.47500000000000009</v>
      </c>
      <c r="DQ350" s="3321">
        <f t="shared" si="276"/>
        <v>0</v>
      </c>
      <c r="DR350" s="3321">
        <f t="shared" si="276"/>
        <v>0</v>
      </c>
      <c r="DS350" s="3363">
        <f t="shared" si="276"/>
        <v>-407</v>
      </c>
      <c r="DT350" s="3321">
        <f t="shared" si="276"/>
        <v>-9768.3999999999942</v>
      </c>
    </row>
    <row r="351" spans="1:124" ht="24" hidden="1">
      <c r="A351" s="1165"/>
      <c r="B351" s="1581" t="s">
        <v>813</v>
      </c>
      <c r="C351" s="1860" t="s">
        <v>814</v>
      </c>
      <c r="D351" s="3385"/>
      <c r="E351" s="1611">
        <v>0</v>
      </c>
      <c r="F351" s="1612">
        <v>0</v>
      </c>
      <c r="G351" s="1612">
        <v>0</v>
      </c>
      <c r="H351" s="1612">
        <v>0</v>
      </c>
      <c r="I351" s="1612">
        <v>0</v>
      </c>
      <c r="J351" s="1612">
        <v>0</v>
      </c>
      <c r="K351" s="1366">
        <v>0</v>
      </c>
      <c r="L351" s="1366">
        <f t="shared" si="262"/>
        <v>0</v>
      </c>
      <c r="M351" s="1440"/>
      <c r="N351" s="1440"/>
      <c r="O351" s="1440"/>
      <c r="P351" s="1440"/>
      <c r="Q351" s="1440"/>
      <c r="R351" s="1440">
        <f t="shared" ref="R351:R356" si="286">S351/24</f>
        <v>0</v>
      </c>
      <c r="S351" s="1440"/>
      <c r="T351" s="1440">
        <f t="shared" si="263"/>
        <v>0</v>
      </c>
      <c r="U351" s="1951">
        <f t="shared" si="285"/>
        <v>0</v>
      </c>
      <c r="V351" s="891">
        <f t="shared" si="281"/>
        <v>0</v>
      </c>
      <c r="W351" s="891">
        <f t="shared" si="281"/>
        <v>0</v>
      </c>
      <c r="X351" s="891">
        <f t="shared" si="281"/>
        <v>0</v>
      </c>
      <c r="Y351" s="891">
        <f t="shared" si="281"/>
        <v>0</v>
      </c>
      <c r="Z351" s="891">
        <f t="shared" si="281"/>
        <v>0</v>
      </c>
      <c r="AA351" s="891">
        <f t="shared" si="281"/>
        <v>0</v>
      </c>
      <c r="AB351" s="3443">
        <f t="shared" si="264"/>
        <v>0</v>
      </c>
      <c r="AC351" s="3438"/>
      <c r="AD351" s="1717"/>
      <c r="AE351" s="3443">
        <v>0</v>
      </c>
      <c r="AF351" s="2070">
        <v>0</v>
      </c>
      <c r="AG351" s="2070">
        <v>0</v>
      </c>
      <c r="AH351" s="1722">
        <v>0</v>
      </c>
      <c r="AI351" s="1722">
        <v>0</v>
      </c>
      <c r="AJ351" s="1722">
        <v>0</v>
      </c>
      <c r="AK351" s="1722">
        <f t="shared" si="265"/>
        <v>0</v>
      </c>
      <c r="AL351" s="1360"/>
      <c r="AM351" s="1361"/>
      <c r="AN351" s="1360"/>
      <c r="AO351" s="1360"/>
      <c r="AP351" s="1360">
        <f t="shared" ref="AP351:AP356" si="287">AQ351/24</f>
        <v>0</v>
      </c>
      <c r="AQ351" s="1361"/>
      <c r="AR351" s="1361">
        <f t="shared" si="266"/>
        <v>0</v>
      </c>
      <c r="AS351" s="3343">
        <f t="shared" si="282"/>
        <v>0</v>
      </c>
      <c r="AT351" s="1719">
        <f t="shared" si="282"/>
        <v>0</v>
      </c>
      <c r="AU351" s="1719">
        <f t="shared" si="282"/>
        <v>0</v>
      </c>
      <c r="AV351" s="1719">
        <f t="shared" si="282"/>
        <v>0</v>
      </c>
      <c r="AW351" s="1719">
        <f t="shared" si="282"/>
        <v>0</v>
      </c>
      <c r="AX351" s="1719">
        <f t="shared" si="282"/>
        <v>0</v>
      </c>
      <c r="AY351" s="1719">
        <f t="shared" si="267"/>
        <v>0</v>
      </c>
      <c r="AZ351" s="3088">
        <f t="shared" si="268"/>
        <v>0</v>
      </c>
      <c r="BA351" s="3333"/>
      <c r="BB351" s="1357">
        <v>0</v>
      </c>
      <c r="BC351" s="1366">
        <v>0</v>
      </c>
      <c r="BD351" s="1366">
        <v>0</v>
      </c>
      <c r="BE351" s="1366">
        <v>0</v>
      </c>
      <c r="BF351" s="1366">
        <v>0</v>
      </c>
      <c r="BG351" s="1366">
        <f t="shared" si="269"/>
        <v>0</v>
      </c>
      <c r="BH351" s="1357"/>
      <c r="BI351" s="1366"/>
      <c r="BJ351" s="1366"/>
      <c r="BK351" s="1366"/>
      <c r="BL351" s="1366"/>
      <c r="BM351" s="1366">
        <f t="shared" si="270"/>
        <v>0</v>
      </c>
      <c r="BN351" s="1366">
        <f t="shared" si="283"/>
        <v>0</v>
      </c>
      <c r="BO351" s="1366">
        <f t="shared" si="283"/>
        <v>0</v>
      </c>
      <c r="BP351" s="1357">
        <f t="shared" si="283"/>
        <v>0</v>
      </c>
      <c r="BQ351" s="1357">
        <f t="shared" si="283"/>
        <v>0</v>
      </c>
      <c r="BR351" s="1357">
        <f t="shared" si="284"/>
        <v>0</v>
      </c>
      <c r="BS351" s="1357">
        <f t="shared" si="271"/>
        <v>0</v>
      </c>
      <c r="BT351" s="891" t="s">
        <v>90</v>
      </c>
      <c r="BU351" s="891" t="s">
        <v>90</v>
      </c>
      <c r="CD351" s="3319">
        <v>0</v>
      </c>
      <c r="CE351" s="3319">
        <v>0</v>
      </c>
      <c r="CF351" s="3319">
        <v>0</v>
      </c>
      <c r="CG351" s="3319">
        <v>0</v>
      </c>
      <c r="CH351" s="3319">
        <v>0</v>
      </c>
      <c r="CI351" s="3319">
        <v>0</v>
      </c>
      <c r="CJ351" s="3319">
        <v>0</v>
      </c>
      <c r="CK351" s="3320"/>
      <c r="CL351" s="3321">
        <f t="shared" si="275"/>
        <v>0</v>
      </c>
      <c r="CM351" s="3321">
        <f t="shared" si="275"/>
        <v>0</v>
      </c>
      <c r="CN351" s="3321">
        <f t="shared" si="275"/>
        <v>0</v>
      </c>
      <c r="CO351" s="3321">
        <f t="shared" si="275"/>
        <v>0</v>
      </c>
      <c r="CP351" s="3321">
        <f t="shared" si="275"/>
        <v>0</v>
      </c>
      <c r="CQ351" s="3321">
        <f t="shared" si="275"/>
        <v>0</v>
      </c>
      <c r="CR351" s="3321">
        <f t="shared" si="275"/>
        <v>0</v>
      </c>
      <c r="CS351" s="3321"/>
      <c r="CT351" s="885">
        <v>0</v>
      </c>
      <c r="CU351" s="885">
        <v>0</v>
      </c>
      <c r="CV351" s="885">
        <v>0</v>
      </c>
      <c r="CW351" s="885">
        <v>0</v>
      </c>
      <c r="CX351" s="885">
        <v>0</v>
      </c>
      <c r="CY351" s="885">
        <v>0</v>
      </c>
      <c r="DB351" s="3321">
        <f t="shared" si="274"/>
        <v>0</v>
      </c>
      <c r="DC351" s="3321">
        <f t="shared" si="274"/>
        <v>0</v>
      </c>
      <c r="DD351" s="3321">
        <f t="shared" si="274"/>
        <v>0</v>
      </c>
      <c r="DE351" s="3321">
        <f t="shared" si="272"/>
        <v>0</v>
      </c>
      <c r="DF351" s="3321">
        <f t="shared" si="272"/>
        <v>0</v>
      </c>
      <c r="DG351" s="3321">
        <f t="shared" si="272"/>
        <v>0</v>
      </c>
      <c r="DH351" s="3321"/>
      <c r="DI351" s="885">
        <v>0</v>
      </c>
      <c r="DJ351" s="885">
        <v>0</v>
      </c>
      <c r="DK351" s="885">
        <v>0</v>
      </c>
      <c r="DL351" s="885">
        <v>0</v>
      </c>
      <c r="DM351" s="885">
        <v>0</v>
      </c>
      <c r="DP351" s="3321">
        <f t="shared" si="276"/>
        <v>0</v>
      </c>
      <c r="DQ351" s="3321">
        <f t="shared" si="276"/>
        <v>0</v>
      </c>
      <c r="DR351" s="3321">
        <f t="shared" si="276"/>
        <v>0</v>
      </c>
      <c r="DS351" s="3321">
        <f t="shared" si="276"/>
        <v>0</v>
      </c>
      <c r="DT351" s="3321">
        <f t="shared" si="276"/>
        <v>0</v>
      </c>
    </row>
    <row r="352" spans="1:124" ht="12.75" hidden="1" customHeight="1">
      <c r="A352" s="1165"/>
      <c r="B352" s="1581" t="s">
        <v>813</v>
      </c>
      <c r="C352" s="1860" t="s">
        <v>228</v>
      </c>
      <c r="D352" s="3385"/>
      <c r="E352" s="1611">
        <v>0</v>
      </c>
      <c r="F352" s="1612">
        <v>0</v>
      </c>
      <c r="G352" s="1612">
        <v>0</v>
      </c>
      <c r="H352" s="1612">
        <v>0</v>
      </c>
      <c r="I352" s="1612">
        <v>0</v>
      </c>
      <c r="J352" s="1612">
        <v>0</v>
      </c>
      <c r="K352" s="1366">
        <v>0</v>
      </c>
      <c r="L352" s="1366">
        <f t="shared" si="262"/>
        <v>0</v>
      </c>
      <c r="M352" s="1440"/>
      <c r="N352" s="1440"/>
      <c r="O352" s="1440"/>
      <c r="P352" s="1440"/>
      <c r="Q352" s="1440"/>
      <c r="R352" s="1440">
        <f t="shared" si="286"/>
        <v>0</v>
      </c>
      <c r="S352" s="1440"/>
      <c r="T352" s="1440">
        <f t="shared" si="263"/>
        <v>0</v>
      </c>
      <c r="U352" s="1951">
        <f t="shared" si="285"/>
        <v>0</v>
      </c>
      <c r="V352" s="891">
        <f t="shared" si="281"/>
        <v>0</v>
      </c>
      <c r="W352" s="891">
        <f t="shared" si="281"/>
        <v>0</v>
      </c>
      <c r="X352" s="891">
        <f t="shared" si="281"/>
        <v>0</v>
      </c>
      <c r="Y352" s="891">
        <f t="shared" si="281"/>
        <v>0</v>
      </c>
      <c r="Z352" s="891">
        <f t="shared" si="281"/>
        <v>0</v>
      </c>
      <c r="AA352" s="891">
        <f t="shared" si="281"/>
        <v>0</v>
      </c>
      <c r="AB352" s="3443">
        <f t="shared" si="264"/>
        <v>0</v>
      </c>
      <c r="AC352" s="3438"/>
      <c r="AD352" s="1717"/>
      <c r="AE352" s="3443">
        <v>0</v>
      </c>
      <c r="AF352" s="2070">
        <v>0</v>
      </c>
      <c r="AG352" s="2070">
        <v>0</v>
      </c>
      <c r="AH352" s="1722">
        <v>0</v>
      </c>
      <c r="AI352" s="1722">
        <v>0</v>
      </c>
      <c r="AJ352" s="1722">
        <v>0</v>
      </c>
      <c r="AK352" s="1722">
        <f t="shared" si="265"/>
        <v>0</v>
      </c>
      <c r="AL352" s="1360"/>
      <c r="AM352" s="1361"/>
      <c r="AN352" s="1360"/>
      <c r="AO352" s="1360"/>
      <c r="AP352" s="1360">
        <f t="shared" si="287"/>
        <v>0</v>
      </c>
      <c r="AQ352" s="1361"/>
      <c r="AR352" s="1361">
        <f t="shared" si="266"/>
        <v>0</v>
      </c>
      <c r="AS352" s="3343">
        <f t="shared" si="282"/>
        <v>0</v>
      </c>
      <c r="AT352" s="1719">
        <f t="shared" si="282"/>
        <v>0</v>
      </c>
      <c r="AU352" s="1719">
        <f t="shared" si="282"/>
        <v>0</v>
      </c>
      <c r="AV352" s="1719">
        <f t="shared" si="282"/>
        <v>0</v>
      </c>
      <c r="AW352" s="1719">
        <f t="shared" si="282"/>
        <v>0</v>
      </c>
      <c r="AX352" s="1719">
        <f t="shared" si="282"/>
        <v>0</v>
      </c>
      <c r="AY352" s="1719">
        <f t="shared" si="267"/>
        <v>0</v>
      </c>
      <c r="AZ352" s="3088">
        <f t="shared" si="268"/>
        <v>0</v>
      </c>
      <c r="BA352" s="3325"/>
      <c r="BB352" s="1357">
        <v>0</v>
      </c>
      <c r="BC352" s="1366">
        <v>0</v>
      </c>
      <c r="BD352" s="1366">
        <v>0</v>
      </c>
      <c r="BE352" s="1366">
        <v>0</v>
      </c>
      <c r="BF352" s="1366">
        <v>0</v>
      </c>
      <c r="BG352" s="1366">
        <f t="shared" si="269"/>
        <v>0</v>
      </c>
      <c r="BH352" s="1357"/>
      <c r="BI352" s="1366"/>
      <c r="BJ352" s="1366"/>
      <c r="BK352" s="1366"/>
      <c r="BL352" s="1366"/>
      <c r="BM352" s="1366">
        <f t="shared" si="270"/>
        <v>0</v>
      </c>
      <c r="BN352" s="1366">
        <f t="shared" si="283"/>
        <v>0</v>
      </c>
      <c r="BO352" s="1366">
        <f t="shared" si="283"/>
        <v>0</v>
      </c>
      <c r="BP352" s="1357">
        <f t="shared" si="283"/>
        <v>0</v>
      </c>
      <c r="BQ352" s="1357">
        <f t="shared" si="283"/>
        <v>0</v>
      </c>
      <c r="BR352" s="1357">
        <f t="shared" si="284"/>
        <v>0</v>
      </c>
      <c r="BS352" s="1357">
        <f t="shared" si="271"/>
        <v>0</v>
      </c>
      <c r="BT352" s="891" t="s">
        <v>90</v>
      </c>
      <c r="BU352" s="891" t="s">
        <v>90</v>
      </c>
      <c r="CD352" s="3319">
        <v>0</v>
      </c>
      <c r="CE352" s="3319">
        <v>0</v>
      </c>
      <c r="CF352" s="3319">
        <v>0</v>
      </c>
      <c r="CG352" s="3319">
        <v>0</v>
      </c>
      <c r="CH352" s="3319">
        <v>0</v>
      </c>
      <c r="CI352" s="3319">
        <v>0</v>
      </c>
      <c r="CJ352" s="3319">
        <v>0</v>
      </c>
      <c r="CK352" s="3320"/>
      <c r="CL352" s="3321">
        <f t="shared" si="275"/>
        <v>0</v>
      </c>
      <c r="CM352" s="3321">
        <f t="shared" si="275"/>
        <v>0</v>
      </c>
      <c r="CN352" s="3321">
        <f t="shared" si="275"/>
        <v>0</v>
      </c>
      <c r="CO352" s="3321">
        <f t="shared" si="275"/>
        <v>0</v>
      </c>
      <c r="CP352" s="3321">
        <f t="shared" si="275"/>
        <v>0</v>
      </c>
      <c r="CQ352" s="3321">
        <f t="shared" si="275"/>
        <v>0</v>
      </c>
      <c r="CR352" s="3321">
        <f t="shared" si="275"/>
        <v>0</v>
      </c>
      <c r="CS352" s="3321"/>
      <c r="CT352" s="885">
        <v>0</v>
      </c>
      <c r="CU352" s="885">
        <v>0</v>
      </c>
      <c r="CV352" s="885">
        <v>0</v>
      </c>
      <c r="CW352" s="885">
        <v>0</v>
      </c>
      <c r="CX352" s="885">
        <v>0</v>
      </c>
      <c r="CY352" s="885">
        <v>0</v>
      </c>
      <c r="DB352" s="3321">
        <f t="shared" si="274"/>
        <v>0</v>
      </c>
      <c r="DC352" s="3321">
        <f t="shared" si="274"/>
        <v>0</v>
      </c>
      <c r="DD352" s="3321">
        <f t="shared" si="274"/>
        <v>0</v>
      </c>
      <c r="DE352" s="3321">
        <f t="shared" si="272"/>
        <v>0</v>
      </c>
      <c r="DF352" s="3321">
        <f t="shared" si="272"/>
        <v>0</v>
      </c>
      <c r="DG352" s="3321">
        <f t="shared" si="272"/>
        <v>0</v>
      </c>
      <c r="DH352" s="3321"/>
      <c r="DI352" s="885">
        <v>0</v>
      </c>
      <c r="DJ352" s="885">
        <v>0</v>
      </c>
      <c r="DK352" s="885">
        <v>0</v>
      </c>
      <c r="DL352" s="885">
        <v>0</v>
      </c>
      <c r="DM352" s="885">
        <v>0</v>
      </c>
      <c r="DP352" s="3321">
        <f t="shared" si="276"/>
        <v>0</v>
      </c>
      <c r="DQ352" s="3321">
        <f t="shared" si="276"/>
        <v>0</v>
      </c>
      <c r="DR352" s="3321">
        <f t="shared" si="276"/>
        <v>0</v>
      </c>
      <c r="DS352" s="3321">
        <f t="shared" si="276"/>
        <v>0</v>
      </c>
      <c r="DT352" s="3321">
        <f t="shared" si="276"/>
        <v>0</v>
      </c>
    </row>
    <row r="353" spans="1:124" ht="12.75" hidden="1" customHeight="1">
      <c r="A353" s="1165"/>
      <c r="B353" s="1581" t="s">
        <v>812</v>
      </c>
      <c r="C353" s="1860" t="s">
        <v>811</v>
      </c>
      <c r="D353" s="3385"/>
      <c r="E353" s="1611">
        <v>0</v>
      </c>
      <c r="F353" s="1612">
        <v>0</v>
      </c>
      <c r="G353" s="1612">
        <v>0</v>
      </c>
      <c r="H353" s="1612">
        <v>0</v>
      </c>
      <c r="I353" s="1612">
        <v>0</v>
      </c>
      <c r="J353" s="1612">
        <v>0</v>
      </c>
      <c r="K353" s="1366">
        <v>0</v>
      </c>
      <c r="L353" s="1366">
        <f t="shared" si="262"/>
        <v>0</v>
      </c>
      <c r="M353" s="2005"/>
      <c r="N353" s="2005"/>
      <c r="O353" s="2005"/>
      <c r="P353" s="2005"/>
      <c r="Q353" s="2005"/>
      <c r="R353" s="2005">
        <f t="shared" si="286"/>
        <v>0</v>
      </c>
      <c r="S353" s="2005"/>
      <c r="T353" s="2005">
        <f t="shared" si="263"/>
        <v>0</v>
      </c>
      <c r="U353" s="1951">
        <f t="shared" si="285"/>
        <v>0</v>
      </c>
      <c r="V353" s="891">
        <f t="shared" si="281"/>
        <v>0</v>
      </c>
      <c r="W353" s="891">
        <f t="shared" si="281"/>
        <v>0</v>
      </c>
      <c r="X353" s="891">
        <f t="shared" si="281"/>
        <v>0</v>
      </c>
      <c r="Y353" s="891">
        <f t="shared" si="281"/>
        <v>0</v>
      </c>
      <c r="Z353" s="891">
        <f t="shared" si="281"/>
        <v>0</v>
      </c>
      <c r="AA353" s="891">
        <f t="shared" si="281"/>
        <v>0</v>
      </c>
      <c r="AB353" s="3443">
        <f t="shared" si="264"/>
        <v>0</v>
      </c>
      <c r="AC353" s="3438"/>
      <c r="AD353" s="1717"/>
      <c r="AE353" s="3443">
        <v>0</v>
      </c>
      <c r="AF353" s="2070">
        <v>0</v>
      </c>
      <c r="AG353" s="2070">
        <v>0</v>
      </c>
      <c r="AH353" s="1722">
        <v>0</v>
      </c>
      <c r="AI353" s="1722">
        <v>0</v>
      </c>
      <c r="AJ353" s="1722">
        <v>0</v>
      </c>
      <c r="AK353" s="1722">
        <f t="shared" si="265"/>
        <v>0</v>
      </c>
      <c r="AL353" s="1360"/>
      <c r="AM353" s="1361"/>
      <c r="AN353" s="1360"/>
      <c r="AO353" s="1360"/>
      <c r="AP353" s="1360">
        <f t="shared" si="287"/>
        <v>0</v>
      </c>
      <c r="AQ353" s="1361"/>
      <c r="AR353" s="1361">
        <f t="shared" si="266"/>
        <v>0</v>
      </c>
      <c r="AS353" s="3343">
        <f t="shared" si="282"/>
        <v>0</v>
      </c>
      <c r="AT353" s="1719">
        <f t="shared" si="282"/>
        <v>0</v>
      </c>
      <c r="AU353" s="1719">
        <f t="shared" si="282"/>
        <v>0</v>
      </c>
      <c r="AV353" s="1719">
        <f t="shared" si="282"/>
        <v>0</v>
      </c>
      <c r="AW353" s="1719">
        <f t="shared" si="282"/>
        <v>0</v>
      </c>
      <c r="AX353" s="1719">
        <f t="shared" si="282"/>
        <v>0</v>
      </c>
      <c r="AY353" s="1719">
        <f t="shared" si="267"/>
        <v>0</v>
      </c>
      <c r="AZ353" s="3088">
        <f t="shared" si="268"/>
        <v>0</v>
      </c>
      <c r="BA353" s="3325"/>
      <c r="BB353" s="1357">
        <v>0</v>
      </c>
      <c r="BC353" s="1366">
        <v>0</v>
      </c>
      <c r="BD353" s="1366">
        <v>0</v>
      </c>
      <c r="BE353" s="1366">
        <v>0</v>
      </c>
      <c r="BF353" s="1366">
        <v>0</v>
      </c>
      <c r="BG353" s="1366">
        <f t="shared" si="269"/>
        <v>0</v>
      </c>
      <c r="BH353" s="1357"/>
      <c r="BI353" s="1397"/>
      <c r="BJ353" s="1397"/>
      <c r="BK353" s="1397"/>
      <c r="BL353" s="1366"/>
      <c r="BM353" s="1366">
        <f t="shared" si="270"/>
        <v>0</v>
      </c>
      <c r="BN353" s="1366">
        <f t="shared" si="283"/>
        <v>0</v>
      </c>
      <c r="BO353" s="1366">
        <f t="shared" si="283"/>
        <v>0</v>
      </c>
      <c r="BP353" s="1357">
        <f t="shared" si="283"/>
        <v>0</v>
      </c>
      <c r="BQ353" s="1357">
        <f t="shared" si="283"/>
        <v>0</v>
      </c>
      <c r="BR353" s="1357">
        <f t="shared" si="284"/>
        <v>0</v>
      </c>
      <c r="BS353" s="1357">
        <f t="shared" si="271"/>
        <v>0</v>
      </c>
      <c r="BT353" s="891" t="s">
        <v>90</v>
      </c>
      <c r="BU353" s="891" t="s">
        <v>90</v>
      </c>
      <c r="CD353" s="3319">
        <v>0</v>
      </c>
      <c r="CE353" s="3319">
        <v>0</v>
      </c>
      <c r="CF353" s="3319">
        <v>0</v>
      </c>
      <c r="CG353" s="3319">
        <v>0</v>
      </c>
      <c r="CH353" s="3319">
        <v>0</v>
      </c>
      <c r="CI353" s="3319">
        <v>0</v>
      </c>
      <c r="CJ353" s="3319">
        <v>0</v>
      </c>
      <c r="CK353" s="3320"/>
      <c r="CL353" s="3321">
        <f t="shared" si="275"/>
        <v>0</v>
      </c>
      <c r="CM353" s="3321">
        <f t="shared" si="275"/>
        <v>0</v>
      </c>
      <c r="CN353" s="3321">
        <f t="shared" si="275"/>
        <v>0</v>
      </c>
      <c r="CO353" s="3321">
        <f t="shared" si="275"/>
        <v>0</v>
      </c>
      <c r="CP353" s="3321">
        <f t="shared" si="275"/>
        <v>0</v>
      </c>
      <c r="CQ353" s="3321">
        <f t="shared" si="275"/>
        <v>0</v>
      </c>
      <c r="CR353" s="3321">
        <f t="shared" si="275"/>
        <v>0</v>
      </c>
      <c r="CS353" s="3321"/>
      <c r="CT353" s="885">
        <v>0</v>
      </c>
      <c r="CU353" s="885">
        <v>0</v>
      </c>
      <c r="CV353" s="885">
        <v>0</v>
      </c>
      <c r="CW353" s="885">
        <v>0</v>
      </c>
      <c r="CX353" s="885">
        <v>0</v>
      </c>
      <c r="CY353" s="885">
        <v>0</v>
      </c>
      <c r="DB353" s="3321">
        <f t="shared" si="274"/>
        <v>0</v>
      </c>
      <c r="DC353" s="3321">
        <f t="shared" si="274"/>
        <v>0</v>
      </c>
      <c r="DD353" s="3321">
        <f t="shared" si="274"/>
        <v>0</v>
      </c>
      <c r="DE353" s="3321">
        <f t="shared" si="272"/>
        <v>0</v>
      </c>
      <c r="DF353" s="3321">
        <f t="shared" si="272"/>
        <v>0</v>
      </c>
      <c r="DG353" s="3321">
        <f t="shared" si="272"/>
        <v>0</v>
      </c>
      <c r="DH353" s="3321"/>
      <c r="DI353" s="885">
        <v>0</v>
      </c>
      <c r="DJ353" s="885">
        <v>0</v>
      </c>
      <c r="DK353" s="885">
        <v>0</v>
      </c>
      <c r="DL353" s="885">
        <v>0</v>
      </c>
      <c r="DM353" s="885">
        <v>0</v>
      </c>
      <c r="DP353" s="3321">
        <f t="shared" si="276"/>
        <v>0</v>
      </c>
      <c r="DQ353" s="3321">
        <f t="shared" si="276"/>
        <v>0</v>
      </c>
      <c r="DR353" s="3321">
        <f t="shared" si="276"/>
        <v>0</v>
      </c>
      <c r="DS353" s="3321">
        <f t="shared" si="276"/>
        <v>0</v>
      </c>
      <c r="DT353" s="3321">
        <f t="shared" si="276"/>
        <v>0</v>
      </c>
    </row>
    <row r="354" spans="1:124" ht="19.5" customHeight="1">
      <c r="A354" s="1165"/>
      <c r="B354" s="1581" t="s">
        <v>813</v>
      </c>
      <c r="C354" s="1860" t="s">
        <v>975</v>
      </c>
      <c r="D354" s="3385"/>
      <c r="E354" s="1611">
        <v>4</v>
      </c>
      <c r="F354" s="1612">
        <v>0</v>
      </c>
      <c r="G354" s="1612">
        <v>73291.7</v>
      </c>
      <c r="H354" s="1612">
        <v>0</v>
      </c>
      <c r="I354" s="1612">
        <v>0</v>
      </c>
      <c r="J354" s="1612">
        <v>3268.3333333333335</v>
      </c>
      <c r="K354" s="1366">
        <v>78440</v>
      </c>
      <c r="L354" s="1366">
        <f t="shared" si="262"/>
        <v>155000.03333333333</v>
      </c>
      <c r="M354" s="2005"/>
      <c r="N354" s="2005"/>
      <c r="O354" s="2005"/>
      <c r="P354" s="2005"/>
      <c r="Q354" s="2005"/>
      <c r="R354" s="2005">
        <f t="shared" si="286"/>
        <v>0</v>
      </c>
      <c r="S354" s="2005"/>
      <c r="T354" s="2005">
        <f t="shared" si="263"/>
        <v>0</v>
      </c>
      <c r="U354" s="1951">
        <f t="shared" si="285"/>
        <v>4</v>
      </c>
      <c r="V354" s="891">
        <f t="shared" si="281"/>
        <v>0</v>
      </c>
      <c r="W354" s="891">
        <f t="shared" si="281"/>
        <v>73291.7</v>
      </c>
      <c r="X354" s="891">
        <f t="shared" si="281"/>
        <v>0</v>
      </c>
      <c r="Y354" s="891">
        <f t="shared" si="281"/>
        <v>0</v>
      </c>
      <c r="Z354" s="891">
        <f t="shared" si="281"/>
        <v>3268.3333333333335</v>
      </c>
      <c r="AA354" s="891">
        <f t="shared" si="281"/>
        <v>78440</v>
      </c>
      <c r="AB354" s="3443">
        <f t="shared" si="264"/>
        <v>155000.03333333333</v>
      </c>
      <c r="AC354" s="3438"/>
      <c r="AD354" s="1717"/>
      <c r="AE354" s="3443">
        <v>0</v>
      </c>
      <c r="AF354" s="2070">
        <v>0</v>
      </c>
      <c r="AG354" s="2070">
        <v>0</v>
      </c>
      <c r="AH354" s="1722">
        <v>0</v>
      </c>
      <c r="AI354" s="1722">
        <v>0</v>
      </c>
      <c r="AJ354" s="1722">
        <v>0</v>
      </c>
      <c r="AK354" s="1722">
        <f t="shared" si="265"/>
        <v>0</v>
      </c>
      <c r="AL354" s="1360"/>
      <c r="AM354" s="1361"/>
      <c r="AN354" s="1360"/>
      <c r="AO354" s="1360"/>
      <c r="AP354" s="1360">
        <f t="shared" si="287"/>
        <v>0</v>
      </c>
      <c r="AQ354" s="1361"/>
      <c r="AR354" s="1361">
        <f t="shared" si="266"/>
        <v>0</v>
      </c>
      <c r="AS354" s="3343">
        <f t="shared" si="282"/>
        <v>0</v>
      </c>
      <c r="AT354" s="1722">
        <f t="shared" si="282"/>
        <v>0</v>
      </c>
      <c r="AU354" s="1719">
        <f t="shared" si="282"/>
        <v>0</v>
      </c>
      <c r="AV354" s="1719">
        <f t="shared" si="282"/>
        <v>0</v>
      </c>
      <c r="AW354" s="1719">
        <f t="shared" si="282"/>
        <v>0</v>
      </c>
      <c r="AX354" s="1719">
        <f t="shared" si="282"/>
        <v>0</v>
      </c>
      <c r="AY354" s="1719">
        <f t="shared" si="267"/>
        <v>0</v>
      </c>
      <c r="AZ354" s="3088">
        <f t="shared" si="268"/>
        <v>0</v>
      </c>
      <c r="BA354" s="3325"/>
      <c r="BB354" s="1357">
        <v>0</v>
      </c>
      <c r="BC354" s="1366">
        <v>0</v>
      </c>
      <c r="BD354" s="1366">
        <v>0</v>
      </c>
      <c r="BE354" s="1366">
        <v>0</v>
      </c>
      <c r="BF354" s="1366">
        <v>0</v>
      </c>
      <c r="BG354" s="1366">
        <f t="shared" si="269"/>
        <v>0</v>
      </c>
      <c r="BH354" s="1357"/>
      <c r="BI354" s="1366"/>
      <c r="BJ354" s="1366"/>
      <c r="BK354" s="1397">
        <f>BL354/24</f>
        <v>0</v>
      </c>
      <c r="BL354" s="1366"/>
      <c r="BM354" s="1366">
        <f t="shared" si="270"/>
        <v>0</v>
      </c>
      <c r="BN354" s="1366">
        <f t="shared" si="283"/>
        <v>0</v>
      </c>
      <c r="BO354" s="1366">
        <f t="shared" si="283"/>
        <v>0</v>
      </c>
      <c r="BP354" s="1357">
        <f t="shared" si="283"/>
        <v>0</v>
      </c>
      <c r="BQ354" s="1357">
        <f t="shared" si="283"/>
        <v>0</v>
      </c>
      <c r="BR354" s="1357">
        <f t="shared" si="284"/>
        <v>0</v>
      </c>
      <c r="BS354" s="1357">
        <f t="shared" si="271"/>
        <v>0</v>
      </c>
      <c r="BT354" s="891"/>
      <c r="BU354" s="891"/>
      <c r="CD354" s="3319">
        <v>0</v>
      </c>
      <c r="CE354" s="3319">
        <v>0</v>
      </c>
      <c r="CF354" s="3319">
        <v>0</v>
      </c>
      <c r="CG354" s="3319">
        <v>0</v>
      </c>
      <c r="CH354" s="3319">
        <v>0</v>
      </c>
      <c r="CI354" s="3319">
        <v>0</v>
      </c>
      <c r="CJ354" s="3319">
        <v>0</v>
      </c>
      <c r="CK354" s="3320"/>
      <c r="CL354" s="3321">
        <f t="shared" si="275"/>
        <v>-4</v>
      </c>
      <c r="CM354" s="3321">
        <f t="shared" si="275"/>
        <v>0</v>
      </c>
      <c r="CN354" s="3321">
        <f t="shared" si="275"/>
        <v>-73291.7</v>
      </c>
      <c r="CO354" s="3321">
        <f t="shared" si="275"/>
        <v>0</v>
      </c>
      <c r="CP354" s="3321">
        <f t="shared" si="275"/>
        <v>0</v>
      </c>
      <c r="CQ354" s="3321">
        <f t="shared" si="275"/>
        <v>-3268.3333333333335</v>
      </c>
      <c r="CR354" s="3321">
        <f t="shared" si="275"/>
        <v>-78440</v>
      </c>
      <c r="CS354" s="3321"/>
      <c r="CT354" s="885">
        <v>4</v>
      </c>
      <c r="CU354" s="885">
        <v>0</v>
      </c>
      <c r="CV354" s="885">
        <v>31000</v>
      </c>
      <c r="CW354" s="885">
        <v>0</v>
      </c>
      <c r="CX354" s="885">
        <v>2743.3333333333335</v>
      </c>
      <c r="CY354" s="885">
        <v>65840</v>
      </c>
      <c r="DB354" s="3321">
        <f t="shared" si="274"/>
        <v>4</v>
      </c>
      <c r="DC354" s="3321">
        <f t="shared" si="274"/>
        <v>0</v>
      </c>
      <c r="DD354" s="3321">
        <f t="shared" si="274"/>
        <v>31000</v>
      </c>
      <c r="DE354" s="3321">
        <f t="shared" si="272"/>
        <v>0</v>
      </c>
      <c r="DF354" s="3321">
        <f t="shared" si="272"/>
        <v>2743.3333333333335</v>
      </c>
      <c r="DG354" s="3321">
        <f t="shared" si="272"/>
        <v>65840</v>
      </c>
      <c r="DH354" s="3321"/>
      <c r="DI354" s="885">
        <v>0</v>
      </c>
      <c r="DJ354" s="885">
        <v>0</v>
      </c>
      <c r="DK354" s="885">
        <v>0</v>
      </c>
      <c r="DL354" s="885">
        <v>0</v>
      </c>
      <c r="DM354" s="885">
        <v>0</v>
      </c>
      <c r="DP354" s="3321">
        <f t="shared" si="276"/>
        <v>0</v>
      </c>
      <c r="DQ354" s="3321">
        <f t="shared" si="276"/>
        <v>0</v>
      </c>
      <c r="DR354" s="3321">
        <f t="shared" si="276"/>
        <v>0</v>
      </c>
      <c r="DS354" s="3321">
        <f t="shared" si="276"/>
        <v>0</v>
      </c>
      <c r="DT354" s="3321">
        <f t="shared" si="276"/>
        <v>0</v>
      </c>
    </row>
    <row r="355" spans="1:124" ht="24" hidden="1">
      <c r="A355" s="1165"/>
      <c r="B355" s="1581"/>
      <c r="C355" s="1860" t="s">
        <v>1046</v>
      </c>
      <c r="D355" s="3385"/>
      <c r="E355" s="1611"/>
      <c r="F355" s="1612">
        <v>0</v>
      </c>
      <c r="G355" s="1612">
        <v>0</v>
      </c>
      <c r="H355" s="1612">
        <v>0</v>
      </c>
      <c r="I355" s="1612">
        <v>0</v>
      </c>
      <c r="J355" s="1612">
        <v>0</v>
      </c>
      <c r="K355" s="1366">
        <v>0</v>
      </c>
      <c r="L355" s="1366">
        <f t="shared" si="262"/>
        <v>0</v>
      </c>
      <c r="M355" s="3446"/>
      <c r="N355" s="1440"/>
      <c r="O355" s="1440"/>
      <c r="P355" s="1440"/>
      <c r="Q355" s="1440"/>
      <c r="R355" s="1440">
        <f t="shared" si="286"/>
        <v>0</v>
      </c>
      <c r="S355" s="1440"/>
      <c r="T355" s="1440">
        <f t="shared" si="263"/>
        <v>0</v>
      </c>
      <c r="U355" s="1951">
        <f t="shared" si="285"/>
        <v>0</v>
      </c>
      <c r="V355" s="891">
        <f t="shared" si="281"/>
        <v>0</v>
      </c>
      <c r="W355" s="891">
        <f t="shared" si="281"/>
        <v>0</v>
      </c>
      <c r="X355" s="891">
        <f t="shared" si="281"/>
        <v>0</v>
      </c>
      <c r="Y355" s="891">
        <f t="shared" si="281"/>
        <v>0</v>
      </c>
      <c r="Z355" s="891">
        <f t="shared" si="281"/>
        <v>0</v>
      </c>
      <c r="AA355" s="891">
        <f t="shared" si="281"/>
        <v>0</v>
      </c>
      <c r="AB355" s="1717">
        <f t="shared" si="264"/>
        <v>0</v>
      </c>
      <c r="AC355" s="3438"/>
      <c r="AD355" s="1717"/>
      <c r="AE355" s="3447"/>
      <c r="AF355" s="2070">
        <v>0</v>
      </c>
      <c r="AG355" s="2070">
        <v>0</v>
      </c>
      <c r="AH355" s="1722">
        <v>0</v>
      </c>
      <c r="AI355" s="1722">
        <v>0</v>
      </c>
      <c r="AJ355" s="1722">
        <v>0</v>
      </c>
      <c r="AK355" s="1722">
        <f t="shared" si="265"/>
        <v>0</v>
      </c>
      <c r="AL355" s="999"/>
      <c r="AM355" s="1361"/>
      <c r="AN355" s="1361"/>
      <c r="AO355" s="1360"/>
      <c r="AP355" s="3448">
        <f>AQ355/24</f>
        <v>0</v>
      </c>
      <c r="AQ355" s="1361"/>
      <c r="AR355" s="1361">
        <f t="shared" si="266"/>
        <v>0</v>
      </c>
      <c r="AS355" s="1717"/>
      <c r="AT355" s="1722">
        <f t="shared" si="282"/>
        <v>0</v>
      </c>
      <c r="AU355" s="1719">
        <f t="shared" si="282"/>
        <v>0</v>
      </c>
      <c r="AV355" s="1719">
        <f t="shared" si="282"/>
        <v>0</v>
      </c>
      <c r="AW355" s="1719">
        <f t="shared" si="282"/>
        <v>0</v>
      </c>
      <c r="AX355" s="1719">
        <f t="shared" si="282"/>
        <v>0</v>
      </c>
      <c r="AY355" s="1719">
        <f t="shared" si="267"/>
        <v>0</v>
      </c>
      <c r="AZ355" s="3088">
        <f t="shared" si="268"/>
        <v>0</v>
      </c>
      <c r="BA355" s="3325"/>
      <c r="BB355" s="1357">
        <v>0</v>
      </c>
      <c r="BC355" s="1366">
        <v>0</v>
      </c>
      <c r="BD355" s="1366">
        <v>0</v>
      </c>
      <c r="BE355" s="1366">
        <v>0</v>
      </c>
      <c r="BF355" s="1366">
        <v>0</v>
      </c>
      <c r="BG355" s="1366">
        <f t="shared" si="269"/>
        <v>0</v>
      </c>
      <c r="BH355" s="1357"/>
      <c r="BI355" s="1366"/>
      <c r="BJ355" s="1366"/>
      <c r="BK355" s="1366"/>
      <c r="BL355" s="1366"/>
      <c r="BM355" s="1366">
        <f t="shared" si="270"/>
        <v>0</v>
      </c>
      <c r="BN355" s="1397" t="s">
        <v>1109</v>
      </c>
      <c r="BO355" s="1366">
        <f t="shared" si="283"/>
        <v>0</v>
      </c>
      <c r="BP355" s="1357">
        <f t="shared" si="283"/>
        <v>0</v>
      </c>
      <c r="BQ355" s="1357">
        <f t="shared" si="283"/>
        <v>0</v>
      </c>
      <c r="BR355" s="1357">
        <f t="shared" si="284"/>
        <v>0</v>
      </c>
      <c r="BS355" s="1357">
        <f t="shared" si="271"/>
        <v>0</v>
      </c>
      <c r="BT355" s="891"/>
      <c r="BU355" s="891"/>
      <c r="CD355" s="3319">
        <v>0</v>
      </c>
      <c r="CE355" s="3319">
        <v>0</v>
      </c>
      <c r="CF355" s="3319">
        <v>0</v>
      </c>
      <c r="CG355" s="3319">
        <v>0</v>
      </c>
      <c r="CH355" s="3319">
        <v>0</v>
      </c>
      <c r="CI355" s="3319">
        <v>0</v>
      </c>
      <c r="CJ355" s="3319">
        <v>0</v>
      </c>
      <c r="CK355" s="3320"/>
      <c r="CL355" s="3321">
        <f t="shared" si="275"/>
        <v>0</v>
      </c>
      <c r="CM355" s="3321">
        <f t="shared" si="275"/>
        <v>0</v>
      </c>
      <c r="CN355" s="3321">
        <f t="shared" si="275"/>
        <v>0</v>
      </c>
      <c r="CO355" s="3321">
        <f t="shared" si="275"/>
        <v>0</v>
      </c>
      <c r="CP355" s="3321">
        <f t="shared" si="275"/>
        <v>0</v>
      </c>
      <c r="CQ355" s="3321">
        <f t="shared" si="275"/>
        <v>0</v>
      </c>
      <c r="CR355" s="3321">
        <f t="shared" si="275"/>
        <v>0</v>
      </c>
      <c r="CS355" s="3321"/>
      <c r="CU355" s="885">
        <v>57017</v>
      </c>
      <c r="CV355" s="885">
        <v>0</v>
      </c>
      <c r="CW355" s="885">
        <v>0</v>
      </c>
      <c r="CX355" s="885">
        <v>4119</v>
      </c>
      <c r="CY355" s="885">
        <v>98856</v>
      </c>
      <c r="DB355" s="3321">
        <f t="shared" si="274"/>
        <v>0</v>
      </c>
      <c r="DC355" s="3321">
        <f t="shared" si="274"/>
        <v>57017</v>
      </c>
      <c r="DD355" s="3321">
        <f t="shared" si="274"/>
        <v>0</v>
      </c>
      <c r="DE355" s="3321">
        <f t="shared" si="272"/>
        <v>0</v>
      </c>
      <c r="DF355" s="3321">
        <f t="shared" si="272"/>
        <v>4119</v>
      </c>
      <c r="DG355" s="3321">
        <f t="shared" si="272"/>
        <v>98856</v>
      </c>
      <c r="DH355" s="3321"/>
      <c r="DI355" s="885" t="s">
        <v>1109</v>
      </c>
      <c r="DJ355" s="885">
        <v>0</v>
      </c>
      <c r="DK355" s="885">
        <v>258</v>
      </c>
      <c r="DL355" s="885">
        <v>956.79996666666682</v>
      </c>
      <c r="DM355" s="885">
        <v>22963.9</v>
      </c>
      <c r="DP355" s="3321" t="e">
        <f t="shared" si="276"/>
        <v>#VALUE!</v>
      </c>
      <c r="DQ355" s="3321">
        <f t="shared" si="276"/>
        <v>0</v>
      </c>
      <c r="DR355" s="3321">
        <f t="shared" si="276"/>
        <v>258</v>
      </c>
      <c r="DS355" s="3321">
        <f t="shared" si="276"/>
        <v>956.79996666666682</v>
      </c>
      <c r="DT355" s="3321">
        <f t="shared" si="276"/>
        <v>22963.9</v>
      </c>
    </row>
    <row r="356" spans="1:124" ht="24" hidden="1">
      <c r="A356" s="1165"/>
      <c r="B356" s="1581"/>
      <c r="C356" s="1860" t="s">
        <v>1047</v>
      </c>
      <c r="D356" s="3385"/>
      <c r="E356" s="1611">
        <v>0</v>
      </c>
      <c r="F356" s="1612">
        <v>0</v>
      </c>
      <c r="G356" s="1612">
        <v>0</v>
      </c>
      <c r="H356" s="1612">
        <v>0</v>
      </c>
      <c r="I356" s="1612">
        <v>0</v>
      </c>
      <c r="J356" s="1612">
        <v>0</v>
      </c>
      <c r="K356" s="1366">
        <v>0</v>
      </c>
      <c r="L356" s="1366">
        <f t="shared" si="262"/>
        <v>0</v>
      </c>
      <c r="M356" s="2005"/>
      <c r="N356" s="2005"/>
      <c r="O356" s="2005"/>
      <c r="P356" s="2005"/>
      <c r="Q356" s="2005"/>
      <c r="R356" s="2005">
        <f t="shared" si="286"/>
        <v>0</v>
      </c>
      <c r="S356" s="2005"/>
      <c r="T356" s="2005">
        <f t="shared" si="263"/>
        <v>0</v>
      </c>
      <c r="U356" s="1951">
        <f t="shared" si="285"/>
        <v>0</v>
      </c>
      <c r="V356" s="891">
        <f t="shared" si="281"/>
        <v>0</v>
      </c>
      <c r="W356" s="891">
        <f t="shared" si="281"/>
        <v>0</v>
      </c>
      <c r="X356" s="891">
        <f t="shared" si="281"/>
        <v>0</v>
      </c>
      <c r="Y356" s="891">
        <f t="shared" si="281"/>
        <v>0</v>
      </c>
      <c r="Z356" s="891">
        <f t="shared" si="281"/>
        <v>0</v>
      </c>
      <c r="AA356" s="891">
        <f t="shared" si="281"/>
        <v>0</v>
      </c>
      <c r="AB356" s="3443">
        <f t="shared" si="264"/>
        <v>0</v>
      </c>
      <c r="AC356" s="3438"/>
      <c r="AD356" s="1717"/>
      <c r="AE356" s="3443"/>
      <c r="AF356" s="2070">
        <v>0</v>
      </c>
      <c r="AG356" s="2070">
        <v>0</v>
      </c>
      <c r="AH356" s="1722">
        <v>0</v>
      </c>
      <c r="AI356" s="1722">
        <v>0</v>
      </c>
      <c r="AJ356" s="1722">
        <v>0</v>
      </c>
      <c r="AK356" s="1722">
        <f t="shared" si="265"/>
        <v>0</v>
      </c>
      <c r="AL356" s="1360"/>
      <c r="AM356" s="1361"/>
      <c r="AN356" s="1360"/>
      <c r="AO356" s="1360"/>
      <c r="AP356" s="1360">
        <f t="shared" si="287"/>
        <v>0</v>
      </c>
      <c r="AQ356" s="1361"/>
      <c r="AR356" s="1361">
        <f t="shared" si="266"/>
        <v>0</v>
      </c>
      <c r="AS356" s="1717"/>
      <c r="AT356" s="1722">
        <f t="shared" si="282"/>
        <v>0</v>
      </c>
      <c r="AU356" s="1719">
        <f t="shared" si="282"/>
        <v>0</v>
      </c>
      <c r="AV356" s="1719">
        <f t="shared" si="282"/>
        <v>0</v>
      </c>
      <c r="AW356" s="1719">
        <f t="shared" si="282"/>
        <v>0</v>
      </c>
      <c r="AX356" s="1719">
        <f t="shared" si="282"/>
        <v>0</v>
      </c>
      <c r="AY356" s="1719">
        <f t="shared" si="267"/>
        <v>0</v>
      </c>
      <c r="AZ356" s="3088">
        <f t="shared" si="268"/>
        <v>0</v>
      </c>
      <c r="BA356" s="3325"/>
      <c r="BB356" s="1357">
        <v>0</v>
      </c>
      <c r="BC356" s="1366">
        <v>0</v>
      </c>
      <c r="BD356" s="1366">
        <v>0</v>
      </c>
      <c r="BE356" s="1366">
        <v>0</v>
      </c>
      <c r="BF356" s="1366">
        <v>0</v>
      </c>
      <c r="BG356" s="1366">
        <f t="shared" si="269"/>
        <v>0</v>
      </c>
      <c r="BH356" s="1357"/>
      <c r="BI356" s="1366"/>
      <c r="BJ356" s="1366"/>
      <c r="BK356" s="1366">
        <f>BL356/24</f>
        <v>0</v>
      </c>
      <c r="BL356" s="1366"/>
      <c r="BM356" s="1366">
        <f t="shared" si="270"/>
        <v>0</v>
      </c>
      <c r="BN356" s="1366">
        <f t="shared" si="283"/>
        <v>0</v>
      </c>
      <c r="BO356" s="1366">
        <f t="shared" si="283"/>
        <v>0</v>
      </c>
      <c r="BP356" s="1357">
        <f t="shared" si="283"/>
        <v>0</v>
      </c>
      <c r="BQ356" s="1357">
        <f t="shared" si="283"/>
        <v>0</v>
      </c>
      <c r="BR356" s="1357">
        <f t="shared" si="284"/>
        <v>0</v>
      </c>
      <c r="BS356" s="1357">
        <f t="shared" si="271"/>
        <v>0</v>
      </c>
      <c r="BT356" s="891"/>
      <c r="BU356" s="891"/>
      <c r="CD356" s="3319">
        <v>0</v>
      </c>
      <c r="CE356" s="3319">
        <v>0</v>
      </c>
      <c r="CF356" s="3319">
        <v>0</v>
      </c>
      <c r="CG356" s="3319">
        <v>0</v>
      </c>
      <c r="CH356" s="3319">
        <v>0</v>
      </c>
      <c r="CI356" s="3319">
        <v>0</v>
      </c>
      <c r="CJ356" s="3319">
        <v>0</v>
      </c>
      <c r="CK356" s="3320"/>
      <c r="CL356" s="3321">
        <f t="shared" si="275"/>
        <v>0</v>
      </c>
      <c r="CM356" s="3321">
        <f t="shared" si="275"/>
        <v>0</v>
      </c>
      <c r="CN356" s="3321">
        <f t="shared" si="275"/>
        <v>0</v>
      </c>
      <c r="CO356" s="3321">
        <f t="shared" si="275"/>
        <v>0</v>
      </c>
      <c r="CP356" s="3321">
        <f t="shared" si="275"/>
        <v>0</v>
      </c>
      <c r="CQ356" s="3321">
        <f t="shared" si="275"/>
        <v>0</v>
      </c>
      <c r="CR356" s="3321">
        <f t="shared" si="275"/>
        <v>0</v>
      </c>
      <c r="CS356" s="3321"/>
      <c r="CU356" s="885">
        <v>0</v>
      </c>
      <c r="CV356" s="885">
        <v>0</v>
      </c>
      <c r="CW356" s="885">
        <v>0</v>
      </c>
      <c r="CX356" s="885">
        <v>0</v>
      </c>
      <c r="CY356" s="885">
        <v>0</v>
      </c>
      <c r="DB356" s="3321">
        <f t="shared" si="274"/>
        <v>0</v>
      </c>
      <c r="DC356" s="3321">
        <f t="shared" si="274"/>
        <v>0</v>
      </c>
      <c r="DD356" s="3321">
        <f t="shared" si="274"/>
        <v>0</v>
      </c>
      <c r="DE356" s="3321">
        <f t="shared" si="272"/>
        <v>0</v>
      </c>
      <c r="DF356" s="3321">
        <f t="shared" si="272"/>
        <v>0</v>
      </c>
      <c r="DG356" s="3321">
        <f t="shared" si="272"/>
        <v>0</v>
      </c>
      <c r="DH356" s="3321"/>
      <c r="DI356" s="885">
        <v>0</v>
      </c>
      <c r="DJ356" s="885">
        <v>0</v>
      </c>
      <c r="DK356" s="885">
        <v>0</v>
      </c>
      <c r="DL356" s="885">
        <v>0</v>
      </c>
      <c r="DM356" s="885">
        <v>0</v>
      </c>
      <c r="DP356" s="3321">
        <f t="shared" si="276"/>
        <v>0</v>
      </c>
      <c r="DQ356" s="3321">
        <f t="shared" si="276"/>
        <v>0</v>
      </c>
      <c r="DR356" s="3321">
        <f t="shared" si="276"/>
        <v>0</v>
      </c>
      <c r="DS356" s="3321">
        <f t="shared" si="276"/>
        <v>0</v>
      </c>
      <c r="DT356" s="3321">
        <f t="shared" si="276"/>
        <v>0</v>
      </c>
    </row>
    <row r="357" spans="1:124" hidden="1">
      <c r="A357" s="1165"/>
      <c r="B357" s="1581"/>
      <c r="C357" s="1860"/>
      <c r="D357" s="3385"/>
      <c r="E357" s="1611">
        <v>0</v>
      </c>
      <c r="F357" s="1612">
        <v>0</v>
      </c>
      <c r="G357" s="1612">
        <v>0</v>
      </c>
      <c r="H357" s="1612">
        <v>0</v>
      </c>
      <c r="I357" s="1612">
        <v>0</v>
      </c>
      <c r="J357" s="1612">
        <v>0</v>
      </c>
      <c r="K357" s="1366">
        <v>0</v>
      </c>
      <c r="L357" s="1366">
        <f t="shared" si="262"/>
        <v>0</v>
      </c>
      <c r="M357" s="2005"/>
      <c r="N357" s="2005"/>
      <c r="O357" s="2005"/>
      <c r="P357" s="2005"/>
      <c r="Q357" s="2005"/>
      <c r="R357" s="2005"/>
      <c r="S357" s="2005"/>
      <c r="T357" s="2005">
        <f t="shared" si="263"/>
        <v>0</v>
      </c>
      <c r="U357" s="1951">
        <f t="shared" si="285"/>
        <v>0</v>
      </c>
      <c r="V357" s="891">
        <f t="shared" si="281"/>
        <v>0</v>
      </c>
      <c r="W357" s="891">
        <f t="shared" si="281"/>
        <v>0</v>
      </c>
      <c r="X357" s="891">
        <f t="shared" si="281"/>
        <v>0</v>
      </c>
      <c r="Y357" s="891">
        <f t="shared" si="281"/>
        <v>0</v>
      </c>
      <c r="Z357" s="891">
        <f t="shared" si="281"/>
        <v>0</v>
      </c>
      <c r="AA357" s="891">
        <f t="shared" si="281"/>
        <v>0</v>
      </c>
      <c r="AB357" s="3443">
        <f t="shared" si="264"/>
        <v>0</v>
      </c>
      <c r="AC357" s="3438"/>
      <c r="AD357" s="1717"/>
      <c r="AE357" s="3443">
        <v>0</v>
      </c>
      <c r="AF357" s="2070">
        <v>0</v>
      </c>
      <c r="AG357" s="2070">
        <v>0</v>
      </c>
      <c r="AH357" s="1722">
        <v>0</v>
      </c>
      <c r="AI357" s="1722">
        <v>0</v>
      </c>
      <c r="AJ357" s="1722">
        <v>0</v>
      </c>
      <c r="AK357" s="1722">
        <f t="shared" si="265"/>
        <v>0</v>
      </c>
      <c r="AL357" s="1360"/>
      <c r="AM357" s="1361"/>
      <c r="AN357" s="1360"/>
      <c r="AO357" s="1360"/>
      <c r="AP357" s="1360"/>
      <c r="AQ357" s="1361"/>
      <c r="AR357" s="1361">
        <f t="shared" si="266"/>
        <v>0</v>
      </c>
      <c r="AS357" s="3343">
        <f t="shared" si="282"/>
        <v>0</v>
      </c>
      <c r="AT357" s="1722">
        <f t="shared" si="282"/>
        <v>0</v>
      </c>
      <c r="AU357" s="1719">
        <f t="shared" si="282"/>
        <v>0</v>
      </c>
      <c r="AV357" s="1719">
        <f t="shared" si="282"/>
        <v>0</v>
      </c>
      <c r="AW357" s="1719">
        <f t="shared" si="282"/>
        <v>0</v>
      </c>
      <c r="AX357" s="1719">
        <f t="shared" si="282"/>
        <v>0</v>
      </c>
      <c r="AY357" s="1719">
        <f t="shared" si="267"/>
        <v>0</v>
      </c>
      <c r="AZ357" s="3088">
        <f t="shared" si="268"/>
        <v>0</v>
      </c>
      <c r="BA357" s="3325"/>
      <c r="BB357" s="1611">
        <v>0</v>
      </c>
      <c r="BC357" s="1612">
        <v>0</v>
      </c>
      <c r="BD357" s="1612">
        <v>0</v>
      </c>
      <c r="BE357" s="1612">
        <v>0</v>
      </c>
      <c r="BF357" s="1612">
        <v>0</v>
      </c>
      <c r="BG357" s="1612">
        <f t="shared" si="269"/>
        <v>0</v>
      </c>
      <c r="BH357" s="1357"/>
      <c r="BI357" s="1366"/>
      <c r="BJ357" s="1366"/>
      <c r="BK357" s="1366"/>
      <c r="BL357" s="1366"/>
      <c r="BM357" s="1366">
        <f t="shared" si="270"/>
        <v>0</v>
      </c>
      <c r="BN357" s="1366">
        <f t="shared" si="283"/>
        <v>0</v>
      </c>
      <c r="BO357" s="1366">
        <f t="shared" si="283"/>
        <v>0</v>
      </c>
      <c r="BP357" s="1357">
        <f t="shared" si="283"/>
        <v>0</v>
      </c>
      <c r="BQ357" s="1357">
        <f t="shared" si="283"/>
        <v>0</v>
      </c>
      <c r="BR357" s="1357">
        <f t="shared" si="284"/>
        <v>0</v>
      </c>
      <c r="BS357" s="1357">
        <f t="shared" si="271"/>
        <v>0</v>
      </c>
      <c r="BT357" s="891"/>
      <c r="BU357" s="891"/>
      <c r="CD357" s="3319">
        <v>0</v>
      </c>
      <c r="CE357" s="3319">
        <v>0</v>
      </c>
      <c r="CF357" s="3319">
        <v>0</v>
      </c>
      <c r="CG357" s="3319">
        <v>0</v>
      </c>
      <c r="CH357" s="3319">
        <v>0</v>
      </c>
      <c r="CI357" s="3319">
        <v>0</v>
      </c>
      <c r="CJ357" s="3319">
        <v>0</v>
      </c>
      <c r="CK357" s="3320"/>
      <c r="CL357" s="3321">
        <f t="shared" si="275"/>
        <v>0</v>
      </c>
      <c r="CM357" s="3321">
        <f t="shared" si="275"/>
        <v>0</v>
      </c>
      <c r="CN357" s="3321">
        <f t="shared" si="275"/>
        <v>0</v>
      </c>
      <c r="CO357" s="3321">
        <f t="shared" si="275"/>
        <v>0</v>
      </c>
      <c r="CP357" s="3321">
        <f t="shared" si="275"/>
        <v>0</v>
      </c>
      <c r="CQ357" s="3321">
        <f t="shared" si="275"/>
        <v>0</v>
      </c>
      <c r="CR357" s="3321">
        <f t="shared" si="275"/>
        <v>0</v>
      </c>
      <c r="CS357" s="3321"/>
      <c r="CT357" s="885">
        <v>0</v>
      </c>
      <c r="CU357" s="885">
        <v>0</v>
      </c>
      <c r="CV357" s="885">
        <v>0</v>
      </c>
      <c r="CW357" s="885">
        <v>0</v>
      </c>
      <c r="CX357" s="885">
        <v>0</v>
      </c>
      <c r="CY357" s="885">
        <v>0</v>
      </c>
      <c r="DB357" s="3321">
        <f t="shared" si="274"/>
        <v>0</v>
      </c>
      <c r="DC357" s="3321">
        <f t="shared" si="274"/>
        <v>0</v>
      </c>
      <c r="DD357" s="3321">
        <f t="shared" si="274"/>
        <v>0</v>
      </c>
      <c r="DE357" s="3321">
        <f t="shared" si="272"/>
        <v>0</v>
      </c>
      <c r="DF357" s="3321">
        <f t="shared" si="272"/>
        <v>0</v>
      </c>
      <c r="DG357" s="3321">
        <f t="shared" si="272"/>
        <v>0</v>
      </c>
      <c r="DH357" s="3321"/>
      <c r="DI357" s="885">
        <v>0</v>
      </c>
      <c r="DJ357" s="885">
        <v>0</v>
      </c>
      <c r="DK357" s="885">
        <v>0</v>
      </c>
      <c r="DL357" s="885">
        <v>0</v>
      </c>
      <c r="DM357" s="885">
        <v>0</v>
      </c>
      <c r="DP357" s="3321">
        <f t="shared" si="276"/>
        <v>0</v>
      </c>
      <c r="DQ357" s="3321">
        <f t="shared" si="276"/>
        <v>0</v>
      </c>
      <c r="DR357" s="3321">
        <f t="shared" si="276"/>
        <v>0</v>
      </c>
      <c r="DS357" s="3321">
        <f t="shared" si="276"/>
        <v>0</v>
      </c>
      <c r="DT357" s="3321">
        <f t="shared" si="276"/>
        <v>0</v>
      </c>
    </row>
    <row r="358" spans="1:124" ht="12.75" hidden="1" customHeight="1">
      <c r="A358" s="1165"/>
      <c r="B358" s="1581"/>
      <c r="C358" s="1860"/>
      <c r="D358" s="3385"/>
      <c r="E358" s="1611">
        <v>0</v>
      </c>
      <c r="F358" s="1612">
        <v>0</v>
      </c>
      <c r="G358" s="1612">
        <v>0</v>
      </c>
      <c r="H358" s="1612">
        <v>0</v>
      </c>
      <c r="I358" s="1612">
        <v>0</v>
      </c>
      <c r="J358" s="1612">
        <v>0</v>
      </c>
      <c r="K358" s="1366">
        <v>0</v>
      </c>
      <c r="L358" s="1366">
        <f t="shared" si="262"/>
        <v>0</v>
      </c>
      <c r="M358" s="2005"/>
      <c r="N358" s="2005"/>
      <c r="O358" s="2005"/>
      <c r="P358" s="2005"/>
      <c r="Q358" s="2005"/>
      <c r="R358" s="2005"/>
      <c r="S358" s="2005"/>
      <c r="T358" s="2005">
        <f t="shared" si="263"/>
        <v>0</v>
      </c>
      <c r="U358" s="1951">
        <f t="shared" si="285"/>
        <v>0</v>
      </c>
      <c r="V358" s="891">
        <f t="shared" si="281"/>
        <v>0</v>
      </c>
      <c r="W358" s="891">
        <f t="shared" si="281"/>
        <v>0</v>
      </c>
      <c r="X358" s="891">
        <f t="shared" si="281"/>
        <v>0</v>
      </c>
      <c r="Y358" s="891">
        <f t="shared" si="281"/>
        <v>0</v>
      </c>
      <c r="Z358" s="891">
        <f t="shared" si="281"/>
        <v>0</v>
      </c>
      <c r="AA358" s="891">
        <f t="shared" si="281"/>
        <v>0</v>
      </c>
      <c r="AB358" s="3443">
        <f t="shared" si="264"/>
        <v>0</v>
      </c>
      <c r="AC358" s="3438"/>
      <c r="AD358" s="1717"/>
      <c r="AE358" s="3443">
        <v>0</v>
      </c>
      <c r="AF358" s="2070">
        <v>0</v>
      </c>
      <c r="AG358" s="2070">
        <v>0</v>
      </c>
      <c r="AH358" s="1722">
        <v>0</v>
      </c>
      <c r="AI358" s="1722">
        <v>0</v>
      </c>
      <c r="AJ358" s="1722">
        <v>0</v>
      </c>
      <c r="AK358" s="1722">
        <f t="shared" si="265"/>
        <v>0</v>
      </c>
      <c r="AL358" s="1360"/>
      <c r="AM358" s="1361"/>
      <c r="AN358" s="1360"/>
      <c r="AO358" s="1360"/>
      <c r="AP358" s="1360"/>
      <c r="AQ358" s="1361"/>
      <c r="AR358" s="1361">
        <f t="shared" si="266"/>
        <v>0</v>
      </c>
      <c r="AS358" s="3343">
        <f t="shared" si="282"/>
        <v>0</v>
      </c>
      <c r="AT358" s="1722">
        <f t="shared" si="282"/>
        <v>0</v>
      </c>
      <c r="AU358" s="1719">
        <f t="shared" si="282"/>
        <v>0</v>
      </c>
      <c r="AV358" s="1719">
        <f t="shared" si="282"/>
        <v>0</v>
      </c>
      <c r="AW358" s="1719">
        <f t="shared" si="282"/>
        <v>0</v>
      </c>
      <c r="AX358" s="1719">
        <f t="shared" si="282"/>
        <v>0</v>
      </c>
      <c r="AY358" s="1719">
        <f t="shared" si="267"/>
        <v>0</v>
      </c>
      <c r="AZ358" s="3088">
        <f t="shared" si="268"/>
        <v>0</v>
      </c>
      <c r="BA358" s="3325"/>
      <c r="BB358" s="1611">
        <v>0</v>
      </c>
      <c r="BC358" s="1612">
        <v>0</v>
      </c>
      <c r="BD358" s="1612">
        <v>0</v>
      </c>
      <c r="BE358" s="1612">
        <v>0</v>
      </c>
      <c r="BF358" s="1612">
        <v>0</v>
      </c>
      <c r="BG358" s="1612">
        <f t="shared" si="269"/>
        <v>0</v>
      </c>
      <c r="BH358" s="1357"/>
      <c r="BI358" s="1366"/>
      <c r="BJ358" s="1366"/>
      <c r="BK358" s="1366"/>
      <c r="BL358" s="1366"/>
      <c r="BM358" s="1366">
        <f t="shared" si="270"/>
        <v>0</v>
      </c>
      <c r="BN358" s="1366">
        <f t="shared" si="283"/>
        <v>0</v>
      </c>
      <c r="BO358" s="1366">
        <f t="shared" si="283"/>
        <v>0</v>
      </c>
      <c r="BP358" s="1357">
        <f t="shared" si="283"/>
        <v>0</v>
      </c>
      <c r="BQ358" s="1357">
        <f t="shared" si="283"/>
        <v>0</v>
      </c>
      <c r="BR358" s="1357">
        <f t="shared" si="284"/>
        <v>0</v>
      </c>
      <c r="BS358" s="1357">
        <f t="shared" si="271"/>
        <v>0</v>
      </c>
      <c r="BT358" s="891"/>
      <c r="BU358" s="891"/>
      <c r="CD358" s="3319">
        <v>0</v>
      </c>
      <c r="CE358" s="3319">
        <v>0</v>
      </c>
      <c r="CF358" s="3319">
        <v>0</v>
      </c>
      <c r="CG358" s="3319">
        <v>0</v>
      </c>
      <c r="CH358" s="3319">
        <v>0</v>
      </c>
      <c r="CI358" s="3319">
        <v>0</v>
      </c>
      <c r="CJ358" s="3319">
        <v>0</v>
      </c>
      <c r="CK358" s="3320"/>
      <c r="CL358" s="3321">
        <f t="shared" si="275"/>
        <v>0</v>
      </c>
      <c r="CM358" s="3321">
        <f t="shared" si="275"/>
        <v>0</v>
      </c>
      <c r="CN358" s="3321">
        <f t="shared" si="275"/>
        <v>0</v>
      </c>
      <c r="CO358" s="3321">
        <f t="shared" si="275"/>
        <v>0</v>
      </c>
      <c r="CP358" s="3321">
        <f t="shared" si="275"/>
        <v>0</v>
      </c>
      <c r="CQ358" s="3321">
        <f t="shared" si="275"/>
        <v>0</v>
      </c>
      <c r="CR358" s="3321">
        <f t="shared" si="275"/>
        <v>0</v>
      </c>
      <c r="CS358" s="3321"/>
      <c r="CT358" s="885">
        <v>0</v>
      </c>
      <c r="CU358" s="885">
        <v>0</v>
      </c>
      <c r="CV358" s="885">
        <v>0</v>
      </c>
      <c r="CW358" s="885">
        <v>0</v>
      </c>
      <c r="CX358" s="885">
        <v>0</v>
      </c>
      <c r="CY358" s="885">
        <v>0</v>
      </c>
      <c r="DB358" s="3321">
        <f t="shared" si="274"/>
        <v>0</v>
      </c>
      <c r="DC358" s="3321">
        <f t="shared" si="274"/>
        <v>0</v>
      </c>
      <c r="DD358" s="3321">
        <f t="shared" si="274"/>
        <v>0</v>
      </c>
      <c r="DE358" s="3321">
        <f t="shared" si="272"/>
        <v>0</v>
      </c>
      <c r="DF358" s="3321">
        <f t="shared" si="272"/>
        <v>0</v>
      </c>
      <c r="DG358" s="3321">
        <f t="shared" si="272"/>
        <v>0</v>
      </c>
      <c r="DH358" s="3321"/>
      <c r="DI358" s="885">
        <v>0</v>
      </c>
      <c r="DJ358" s="885">
        <v>0</v>
      </c>
      <c r="DK358" s="885">
        <v>0</v>
      </c>
      <c r="DL358" s="885">
        <v>0</v>
      </c>
      <c r="DM358" s="885">
        <v>0</v>
      </c>
      <c r="DP358" s="3321">
        <f t="shared" si="276"/>
        <v>0</v>
      </c>
      <c r="DQ358" s="3321">
        <f t="shared" si="276"/>
        <v>0</v>
      </c>
      <c r="DR358" s="3321">
        <f t="shared" si="276"/>
        <v>0</v>
      </c>
      <c r="DS358" s="3321">
        <f t="shared" si="276"/>
        <v>0</v>
      </c>
      <c r="DT358" s="3321">
        <f t="shared" si="276"/>
        <v>0</v>
      </c>
    </row>
    <row r="359" spans="1:124" ht="12.75" hidden="1" customHeight="1">
      <c r="A359" s="1165"/>
      <c r="B359" s="1581"/>
      <c r="C359" s="1860"/>
      <c r="D359" s="3385"/>
      <c r="E359" s="1611">
        <v>0</v>
      </c>
      <c r="F359" s="1612">
        <v>0</v>
      </c>
      <c r="G359" s="1612">
        <v>0</v>
      </c>
      <c r="H359" s="1612">
        <v>0</v>
      </c>
      <c r="I359" s="1612">
        <v>0</v>
      </c>
      <c r="J359" s="1612">
        <v>0</v>
      </c>
      <c r="K359" s="1366">
        <v>0</v>
      </c>
      <c r="L359" s="1366">
        <f t="shared" si="262"/>
        <v>0</v>
      </c>
      <c r="M359" s="2005"/>
      <c r="N359" s="2005"/>
      <c r="O359" s="2005"/>
      <c r="P359" s="2005"/>
      <c r="Q359" s="2005"/>
      <c r="R359" s="2005"/>
      <c r="S359" s="2005"/>
      <c r="T359" s="2005">
        <f t="shared" si="263"/>
        <v>0</v>
      </c>
      <c r="U359" s="1951">
        <f t="shared" si="285"/>
        <v>0</v>
      </c>
      <c r="V359" s="891">
        <f t="shared" si="281"/>
        <v>0</v>
      </c>
      <c r="W359" s="891">
        <f t="shared" si="281"/>
        <v>0</v>
      </c>
      <c r="X359" s="891">
        <f t="shared" si="281"/>
        <v>0</v>
      </c>
      <c r="Y359" s="891">
        <f t="shared" si="281"/>
        <v>0</v>
      </c>
      <c r="Z359" s="891">
        <f t="shared" si="281"/>
        <v>0</v>
      </c>
      <c r="AA359" s="891">
        <f t="shared" si="281"/>
        <v>0</v>
      </c>
      <c r="AB359" s="3443">
        <f t="shared" si="264"/>
        <v>0</v>
      </c>
      <c r="AC359" s="3438"/>
      <c r="AD359" s="1717"/>
      <c r="AE359" s="3443">
        <v>0</v>
      </c>
      <c r="AF359" s="2070">
        <v>0</v>
      </c>
      <c r="AG359" s="2070">
        <v>0</v>
      </c>
      <c r="AH359" s="1722">
        <v>0</v>
      </c>
      <c r="AI359" s="1722">
        <v>0</v>
      </c>
      <c r="AJ359" s="1722">
        <v>0</v>
      </c>
      <c r="AK359" s="1722">
        <f t="shared" si="265"/>
        <v>0</v>
      </c>
      <c r="AL359" s="1360"/>
      <c r="AM359" s="1361"/>
      <c r="AN359" s="1360"/>
      <c r="AO359" s="1360"/>
      <c r="AP359" s="1360"/>
      <c r="AQ359" s="1361"/>
      <c r="AR359" s="1361">
        <f t="shared" si="266"/>
        <v>0</v>
      </c>
      <c r="AS359" s="3343">
        <f t="shared" si="282"/>
        <v>0</v>
      </c>
      <c r="AT359" s="1722">
        <f t="shared" si="282"/>
        <v>0</v>
      </c>
      <c r="AU359" s="1719">
        <f t="shared" si="282"/>
        <v>0</v>
      </c>
      <c r="AV359" s="1719">
        <f t="shared" si="282"/>
        <v>0</v>
      </c>
      <c r="AW359" s="1719">
        <f t="shared" si="282"/>
        <v>0</v>
      </c>
      <c r="AX359" s="1719">
        <f t="shared" si="282"/>
        <v>0</v>
      </c>
      <c r="AY359" s="1719">
        <f t="shared" si="267"/>
        <v>0</v>
      </c>
      <c r="AZ359" s="3088">
        <f t="shared" si="268"/>
        <v>0</v>
      </c>
      <c r="BA359" s="3325"/>
      <c r="BB359" s="1611">
        <v>0</v>
      </c>
      <c r="BC359" s="1612">
        <v>0</v>
      </c>
      <c r="BD359" s="1612">
        <v>0</v>
      </c>
      <c r="BE359" s="1612">
        <v>0</v>
      </c>
      <c r="BF359" s="1612">
        <v>0</v>
      </c>
      <c r="BG359" s="1612">
        <f t="shared" si="269"/>
        <v>0</v>
      </c>
      <c r="BH359" s="1357"/>
      <c r="BI359" s="1366"/>
      <c r="BJ359" s="1366"/>
      <c r="BK359" s="1366"/>
      <c r="BL359" s="1366"/>
      <c r="BM359" s="1366">
        <f t="shared" si="270"/>
        <v>0</v>
      </c>
      <c r="BN359" s="1366">
        <f t="shared" si="283"/>
        <v>0</v>
      </c>
      <c r="BO359" s="1366">
        <f t="shared" si="283"/>
        <v>0</v>
      </c>
      <c r="BP359" s="1357">
        <f t="shared" si="283"/>
        <v>0</v>
      </c>
      <c r="BQ359" s="1357">
        <f t="shared" si="283"/>
        <v>0</v>
      </c>
      <c r="BR359" s="1357">
        <f t="shared" si="284"/>
        <v>0</v>
      </c>
      <c r="BS359" s="1357">
        <f t="shared" si="271"/>
        <v>0</v>
      </c>
      <c r="BT359" s="891"/>
      <c r="BU359" s="891"/>
      <c r="CD359" s="3319">
        <v>0</v>
      </c>
      <c r="CE359" s="3319">
        <v>0</v>
      </c>
      <c r="CF359" s="3319">
        <v>0</v>
      </c>
      <c r="CG359" s="3319">
        <v>0</v>
      </c>
      <c r="CH359" s="3319">
        <v>0</v>
      </c>
      <c r="CI359" s="3319">
        <v>0</v>
      </c>
      <c r="CJ359" s="3319">
        <v>0</v>
      </c>
      <c r="CK359" s="3320"/>
      <c r="CL359" s="3321">
        <f t="shared" si="275"/>
        <v>0</v>
      </c>
      <c r="CM359" s="3321">
        <f t="shared" si="275"/>
        <v>0</v>
      </c>
      <c r="CN359" s="3321">
        <f t="shared" si="275"/>
        <v>0</v>
      </c>
      <c r="CO359" s="3321">
        <f t="shared" si="275"/>
        <v>0</v>
      </c>
      <c r="CP359" s="3321">
        <f t="shared" si="275"/>
        <v>0</v>
      </c>
      <c r="CQ359" s="3321">
        <f t="shared" si="275"/>
        <v>0</v>
      </c>
      <c r="CR359" s="3321">
        <f t="shared" si="275"/>
        <v>0</v>
      </c>
      <c r="CS359" s="3321"/>
      <c r="CT359" s="885">
        <v>0</v>
      </c>
      <c r="CU359" s="885">
        <v>0</v>
      </c>
      <c r="CV359" s="885">
        <v>0</v>
      </c>
      <c r="CW359" s="885">
        <v>0</v>
      </c>
      <c r="CX359" s="885">
        <v>0</v>
      </c>
      <c r="CY359" s="885">
        <v>0</v>
      </c>
      <c r="DB359" s="3321">
        <f t="shared" si="274"/>
        <v>0</v>
      </c>
      <c r="DC359" s="3321">
        <f t="shared" si="274"/>
        <v>0</v>
      </c>
      <c r="DD359" s="3321">
        <f t="shared" si="274"/>
        <v>0</v>
      </c>
      <c r="DE359" s="3321">
        <f t="shared" si="272"/>
        <v>0</v>
      </c>
      <c r="DF359" s="3321">
        <f t="shared" si="272"/>
        <v>0</v>
      </c>
      <c r="DG359" s="3321">
        <f t="shared" si="272"/>
        <v>0</v>
      </c>
      <c r="DH359" s="3321"/>
      <c r="DI359" s="885">
        <v>0</v>
      </c>
      <c r="DJ359" s="885">
        <v>0</v>
      </c>
      <c r="DK359" s="885">
        <v>0</v>
      </c>
      <c r="DL359" s="885">
        <v>0</v>
      </c>
      <c r="DM359" s="885">
        <v>0</v>
      </c>
      <c r="DP359" s="3321">
        <f t="shared" si="276"/>
        <v>0</v>
      </c>
      <c r="DQ359" s="3321">
        <f t="shared" si="276"/>
        <v>0</v>
      </c>
      <c r="DR359" s="3321">
        <f t="shared" si="276"/>
        <v>0</v>
      </c>
      <c r="DS359" s="3321">
        <f t="shared" si="276"/>
        <v>0</v>
      </c>
      <c r="DT359" s="3321">
        <f t="shared" si="276"/>
        <v>0</v>
      </c>
    </row>
    <row r="360" spans="1:124" ht="12.75" hidden="1" customHeight="1">
      <c r="A360" s="1165"/>
      <c r="B360" s="1581"/>
      <c r="C360" s="1860"/>
      <c r="D360" s="3385"/>
      <c r="E360" s="1611">
        <v>0</v>
      </c>
      <c r="F360" s="1612">
        <v>0</v>
      </c>
      <c r="G360" s="1612">
        <v>0</v>
      </c>
      <c r="H360" s="1612">
        <v>0</v>
      </c>
      <c r="I360" s="1612">
        <v>0</v>
      </c>
      <c r="J360" s="1612">
        <v>0</v>
      </c>
      <c r="K360" s="1366">
        <v>0</v>
      </c>
      <c r="L360" s="1366">
        <f t="shared" si="262"/>
        <v>0</v>
      </c>
      <c r="M360" s="2005"/>
      <c r="N360" s="2005"/>
      <c r="O360" s="2005"/>
      <c r="P360" s="2005"/>
      <c r="Q360" s="2005"/>
      <c r="R360" s="2005"/>
      <c r="S360" s="2005"/>
      <c r="T360" s="2005">
        <f t="shared" si="263"/>
        <v>0</v>
      </c>
      <c r="U360" s="1951">
        <f t="shared" si="285"/>
        <v>0</v>
      </c>
      <c r="V360" s="891">
        <f t="shared" si="281"/>
        <v>0</v>
      </c>
      <c r="W360" s="891">
        <f t="shared" si="281"/>
        <v>0</v>
      </c>
      <c r="X360" s="891">
        <f t="shared" si="281"/>
        <v>0</v>
      </c>
      <c r="Y360" s="891">
        <f t="shared" si="281"/>
        <v>0</v>
      </c>
      <c r="Z360" s="891">
        <f t="shared" si="281"/>
        <v>0</v>
      </c>
      <c r="AA360" s="891">
        <f t="shared" si="281"/>
        <v>0</v>
      </c>
      <c r="AB360" s="3443">
        <f t="shared" si="264"/>
        <v>0</v>
      </c>
      <c r="AC360" s="3438"/>
      <c r="AD360" s="1717"/>
      <c r="AE360" s="3443">
        <v>0</v>
      </c>
      <c r="AF360" s="2070">
        <v>0</v>
      </c>
      <c r="AG360" s="2070">
        <v>0</v>
      </c>
      <c r="AH360" s="1722">
        <v>0</v>
      </c>
      <c r="AI360" s="1722">
        <v>0</v>
      </c>
      <c r="AJ360" s="1722">
        <v>0</v>
      </c>
      <c r="AK360" s="1722">
        <f t="shared" si="265"/>
        <v>0</v>
      </c>
      <c r="AL360" s="1360"/>
      <c r="AM360" s="1361"/>
      <c r="AN360" s="1360"/>
      <c r="AO360" s="1360"/>
      <c r="AP360" s="1360"/>
      <c r="AQ360" s="1361"/>
      <c r="AR360" s="1361">
        <f t="shared" si="266"/>
        <v>0</v>
      </c>
      <c r="AS360" s="3343">
        <f t="shared" si="282"/>
        <v>0</v>
      </c>
      <c r="AT360" s="1722">
        <f t="shared" si="282"/>
        <v>0</v>
      </c>
      <c r="AU360" s="1719">
        <f t="shared" si="282"/>
        <v>0</v>
      </c>
      <c r="AV360" s="1719">
        <f t="shared" si="282"/>
        <v>0</v>
      </c>
      <c r="AW360" s="1719">
        <f t="shared" si="282"/>
        <v>0</v>
      </c>
      <c r="AX360" s="1719">
        <f t="shared" si="282"/>
        <v>0</v>
      </c>
      <c r="AY360" s="1719">
        <f t="shared" si="267"/>
        <v>0</v>
      </c>
      <c r="AZ360" s="3088">
        <f t="shared" si="268"/>
        <v>0</v>
      </c>
      <c r="BA360" s="3325"/>
      <c r="BB360" s="1611">
        <v>0</v>
      </c>
      <c r="BC360" s="1612">
        <v>0</v>
      </c>
      <c r="BD360" s="1612">
        <v>0</v>
      </c>
      <c r="BE360" s="1612">
        <v>0</v>
      </c>
      <c r="BF360" s="1612">
        <v>0</v>
      </c>
      <c r="BG360" s="1612">
        <f t="shared" si="269"/>
        <v>0</v>
      </c>
      <c r="BH360" s="1357"/>
      <c r="BI360" s="1366"/>
      <c r="BJ360" s="1366"/>
      <c r="BK360" s="1366"/>
      <c r="BL360" s="1366"/>
      <c r="BM360" s="1366">
        <f t="shared" si="270"/>
        <v>0</v>
      </c>
      <c r="BN360" s="1366">
        <f t="shared" si="283"/>
        <v>0</v>
      </c>
      <c r="BO360" s="1366">
        <f t="shared" si="283"/>
        <v>0</v>
      </c>
      <c r="BP360" s="1357">
        <f t="shared" si="283"/>
        <v>0</v>
      </c>
      <c r="BQ360" s="1357">
        <f t="shared" si="283"/>
        <v>0</v>
      </c>
      <c r="BR360" s="1357">
        <f t="shared" si="284"/>
        <v>0</v>
      </c>
      <c r="BS360" s="1357">
        <f t="shared" si="271"/>
        <v>0</v>
      </c>
      <c r="BT360" s="891"/>
      <c r="BU360" s="891"/>
      <c r="CD360" s="3319">
        <v>0</v>
      </c>
      <c r="CE360" s="3319">
        <v>0</v>
      </c>
      <c r="CF360" s="3319">
        <v>0</v>
      </c>
      <c r="CG360" s="3319">
        <v>0</v>
      </c>
      <c r="CH360" s="3319">
        <v>0</v>
      </c>
      <c r="CI360" s="3319">
        <v>0</v>
      </c>
      <c r="CJ360" s="3319">
        <v>0</v>
      </c>
      <c r="CK360" s="3320"/>
      <c r="CL360" s="3321">
        <f t="shared" si="275"/>
        <v>0</v>
      </c>
      <c r="CM360" s="3321">
        <f t="shared" si="275"/>
        <v>0</v>
      </c>
      <c r="CN360" s="3321">
        <f t="shared" si="275"/>
        <v>0</v>
      </c>
      <c r="CO360" s="3321">
        <f t="shared" si="275"/>
        <v>0</v>
      </c>
      <c r="CP360" s="3321">
        <f t="shared" si="275"/>
        <v>0</v>
      </c>
      <c r="CQ360" s="3321">
        <f t="shared" si="275"/>
        <v>0</v>
      </c>
      <c r="CR360" s="3321">
        <f t="shared" si="275"/>
        <v>0</v>
      </c>
      <c r="CS360" s="3321"/>
      <c r="CT360" s="885">
        <v>0</v>
      </c>
      <c r="CU360" s="885">
        <v>0</v>
      </c>
      <c r="CV360" s="885">
        <v>0</v>
      </c>
      <c r="CW360" s="885">
        <v>0</v>
      </c>
      <c r="CX360" s="885">
        <v>0</v>
      </c>
      <c r="CY360" s="885">
        <v>0</v>
      </c>
      <c r="DB360" s="3321">
        <f t="shared" si="274"/>
        <v>0</v>
      </c>
      <c r="DC360" s="3321">
        <f t="shared" si="274"/>
        <v>0</v>
      </c>
      <c r="DD360" s="3321">
        <f t="shared" si="274"/>
        <v>0</v>
      </c>
      <c r="DE360" s="3321">
        <f t="shared" si="272"/>
        <v>0</v>
      </c>
      <c r="DF360" s="3321">
        <f t="shared" si="272"/>
        <v>0</v>
      </c>
      <c r="DG360" s="3321">
        <f t="shared" si="272"/>
        <v>0</v>
      </c>
      <c r="DH360" s="3321"/>
      <c r="DI360" s="885">
        <v>0</v>
      </c>
      <c r="DJ360" s="885">
        <v>0</v>
      </c>
      <c r="DK360" s="885">
        <v>0</v>
      </c>
      <c r="DL360" s="885">
        <v>0</v>
      </c>
      <c r="DM360" s="885">
        <v>0</v>
      </c>
      <c r="DP360" s="3321">
        <f t="shared" si="276"/>
        <v>0</v>
      </c>
      <c r="DQ360" s="3321">
        <f t="shared" si="276"/>
        <v>0</v>
      </c>
      <c r="DR360" s="3321">
        <f t="shared" si="276"/>
        <v>0</v>
      </c>
      <c r="DS360" s="3321">
        <f t="shared" si="276"/>
        <v>0</v>
      </c>
      <c r="DT360" s="3321">
        <f t="shared" si="276"/>
        <v>0</v>
      </c>
    </row>
    <row r="361" spans="1:124" ht="12.75" hidden="1" customHeight="1">
      <c r="A361" s="1165"/>
      <c r="B361" s="1581"/>
      <c r="C361" s="1860"/>
      <c r="D361" s="3385"/>
      <c r="E361" s="1611">
        <v>0</v>
      </c>
      <c r="F361" s="1612">
        <v>0</v>
      </c>
      <c r="G361" s="1612">
        <v>0</v>
      </c>
      <c r="H361" s="1612">
        <v>0</v>
      </c>
      <c r="I361" s="1612">
        <v>0</v>
      </c>
      <c r="J361" s="1612">
        <v>0</v>
      </c>
      <c r="K361" s="1366">
        <v>0</v>
      </c>
      <c r="L361" s="1366">
        <f t="shared" si="262"/>
        <v>0</v>
      </c>
      <c r="M361" s="2005"/>
      <c r="N361" s="2005"/>
      <c r="O361" s="2005"/>
      <c r="P361" s="2005"/>
      <c r="Q361" s="2005"/>
      <c r="R361" s="2005"/>
      <c r="S361" s="2005"/>
      <c r="T361" s="2005">
        <f t="shared" si="263"/>
        <v>0</v>
      </c>
      <c r="U361" s="1951">
        <f t="shared" si="285"/>
        <v>0</v>
      </c>
      <c r="V361" s="891">
        <f t="shared" si="281"/>
        <v>0</v>
      </c>
      <c r="W361" s="891">
        <f t="shared" si="281"/>
        <v>0</v>
      </c>
      <c r="X361" s="891">
        <f t="shared" si="281"/>
        <v>0</v>
      </c>
      <c r="Y361" s="891">
        <f t="shared" si="281"/>
        <v>0</v>
      </c>
      <c r="Z361" s="891">
        <f t="shared" si="281"/>
        <v>0</v>
      </c>
      <c r="AA361" s="891">
        <f t="shared" si="281"/>
        <v>0</v>
      </c>
      <c r="AB361" s="3443">
        <f t="shared" si="264"/>
        <v>0</v>
      </c>
      <c r="AC361" s="3438"/>
      <c r="AD361" s="1717"/>
      <c r="AE361" s="3443">
        <v>0</v>
      </c>
      <c r="AF361" s="2070">
        <v>0</v>
      </c>
      <c r="AG361" s="2070">
        <v>0</v>
      </c>
      <c r="AH361" s="1722">
        <v>0</v>
      </c>
      <c r="AI361" s="1722">
        <v>0</v>
      </c>
      <c r="AJ361" s="1722">
        <v>0</v>
      </c>
      <c r="AK361" s="1722">
        <f t="shared" si="265"/>
        <v>0</v>
      </c>
      <c r="AL361" s="1360"/>
      <c r="AM361" s="1361"/>
      <c r="AN361" s="1360"/>
      <c r="AO361" s="1360"/>
      <c r="AP361" s="1360"/>
      <c r="AQ361" s="1361"/>
      <c r="AR361" s="1361">
        <f t="shared" si="266"/>
        <v>0</v>
      </c>
      <c r="AS361" s="3343">
        <f t="shared" si="282"/>
        <v>0</v>
      </c>
      <c r="AT361" s="1722">
        <f t="shared" si="282"/>
        <v>0</v>
      </c>
      <c r="AU361" s="1719">
        <f t="shared" si="282"/>
        <v>0</v>
      </c>
      <c r="AV361" s="1719">
        <f t="shared" si="282"/>
        <v>0</v>
      </c>
      <c r="AW361" s="1719">
        <f t="shared" si="282"/>
        <v>0</v>
      </c>
      <c r="AX361" s="1719">
        <f t="shared" si="282"/>
        <v>0</v>
      </c>
      <c r="AY361" s="1719">
        <f t="shared" si="267"/>
        <v>0</v>
      </c>
      <c r="AZ361" s="3088">
        <f t="shared" si="268"/>
        <v>0</v>
      </c>
      <c r="BA361" s="3325"/>
      <c r="BB361" s="1611">
        <v>0</v>
      </c>
      <c r="BC361" s="1612">
        <v>0</v>
      </c>
      <c r="BD361" s="1612">
        <v>0</v>
      </c>
      <c r="BE361" s="1612">
        <v>0</v>
      </c>
      <c r="BF361" s="1612">
        <v>0</v>
      </c>
      <c r="BG361" s="1612">
        <f t="shared" si="269"/>
        <v>0</v>
      </c>
      <c r="BH361" s="1357"/>
      <c r="BI361" s="1366"/>
      <c r="BJ361" s="1366"/>
      <c r="BK361" s="1366"/>
      <c r="BL361" s="1366"/>
      <c r="BM361" s="1366">
        <f t="shared" si="270"/>
        <v>0</v>
      </c>
      <c r="BN361" s="1366">
        <f t="shared" si="283"/>
        <v>0</v>
      </c>
      <c r="BO361" s="1366">
        <f t="shared" si="283"/>
        <v>0</v>
      </c>
      <c r="BP361" s="1357">
        <f t="shared" si="283"/>
        <v>0</v>
      </c>
      <c r="BQ361" s="1357">
        <f t="shared" si="283"/>
        <v>0</v>
      </c>
      <c r="BR361" s="1357">
        <f t="shared" si="284"/>
        <v>0</v>
      </c>
      <c r="BS361" s="1357">
        <f t="shared" si="271"/>
        <v>0</v>
      </c>
      <c r="BT361" s="891"/>
      <c r="BU361" s="891"/>
      <c r="CD361" s="3319">
        <v>0</v>
      </c>
      <c r="CE361" s="3319">
        <v>0</v>
      </c>
      <c r="CF361" s="3319">
        <v>0</v>
      </c>
      <c r="CG361" s="3319">
        <v>0</v>
      </c>
      <c r="CH361" s="3319">
        <v>0</v>
      </c>
      <c r="CI361" s="3319">
        <v>0</v>
      </c>
      <c r="CJ361" s="3319">
        <v>0</v>
      </c>
      <c r="CK361" s="3320"/>
      <c r="CL361" s="3321">
        <f t="shared" si="275"/>
        <v>0</v>
      </c>
      <c r="CM361" s="3321">
        <f t="shared" si="275"/>
        <v>0</v>
      </c>
      <c r="CN361" s="3321">
        <f t="shared" si="275"/>
        <v>0</v>
      </c>
      <c r="CO361" s="3321">
        <f t="shared" si="275"/>
        <v>0</v>
      </c>
      <c r="CP361" s="3321">
        <f t="shared" si="275"/>
        <v>0</v>
      </c>
      <c r="CQ361" s="3321">
        <f t="shared" si="275"/>
        <v>0</v>
      </c>
      <c r="CR361" s="3321">
        <f t="shared" si="275"/>
        <v>0</v>
      </c>
      <c r="CS361" s="3321"/>
      <c r="CT361" s="885">
        <v>0</v>
      </c>
      <c r="CU361" s="885">
        <v>0</v>
      </c>
      <c r="CV361" s="885">
        <v>0</v>
      </c>
      <c r="CW361" s="885">
        <v>0</v>
      </c>
      <c r="CX361" s="885">
        <v>0</v>
      </c>
      <c r="CY361" s="885">
        <v>0</v>
      </c>
      <c r="DB361" s="3321">
        <f t="shared" si="274"/>
        <v>0</v>
      </c>
      <c r="DC361" s="3321">
        <f t="shared" si="274"/>
        <v>0</v>
      </c>
      <c r="DD361" s="3321">
        <f t="shared" si="274"/>
        <v>0</v>
      </c>
      <c r="DE361" s="3321">
        <f t="shared" si="272"/>
        <v>0</v>
      </c>
      <c r="DF361" s="3321">
        <f t="shared" si="272"/>
        <v>0</v>
      </c>
      <c r="DG361" s="3321">
        <f t="shared" si="272"/>
        <v>0</v>
      </c>
      <c r="DH361" s="3321"/>
      <c r="DI361" s="885">
        <v>0</v>
      </c>
      <c r="DJ361" s="885">
        <v>0</v>
      </c>
      <c r="DK361" s="885">
        <v>0</v>
      </c>
      <c r="DL361" s="885">
        <v>0</v>
      </c>
      <c r="DM361" s="885">
        <v>0</v>
      </c>
      <c r="DP361" s="3321">
        <f t="shared" si="276"/>
        <v>0</v>
      </c>
      <c r="DQ361" s="3321">
        <f t="shared" si="276"/>
        <v>0</v>
      </c>
      <c r="DR361" s="3321">
        <f t="shared" si="276"/>
        <v>0</v>
      </c>
      <c r="DS361" s="3321">
        <f t="shared" si="276"/>
        <v>0</v>
      </c>
      <c r="DT361" s="3321">
        <f t="shared" si="276"/>
        <v>0</v>
      </c>
    </row>
    <row r="362" spans="1:124" ht="12.75" hidden="1" customHeight="1">
      <c r="A362" s="1165"/>
      <c r="B362" s="1581"/>
      <c r="C362" s="1860"/>
      <c r="D362" s="3385"/>
      <c r="E362" s="1611">
        <v>0</v>
      </c>
      <c r="F362" s="1612">
        <v>0</v>
      </c>
      <c r="G362" s="1612">
        <v>0</v>
      </c>
      <c r="H362" s="1612">
        <v>0</v>
      </c>
      <c r="I362" s="1612">
        <v>0</v>
      </c>
      <c r="J362" s="1612">
        <v>0</v>
      </c>
      <c r="K362" s="1366">
        <v>0</v>
      </c>
      <c r="L362" s="1366">
        <f t="shared" si="262"/>
        <v>0</v>
      </c>
      <c r="M362" s="2005"/>
      <c r="N362" s="2005"/>
      <c r="O362" s="2005"/>
      <c r="P362" s="2005"/>
      <c r="Q362" s="2005"/>
      <c r="R362" s="2005"/>
      <c r="S362" s="2005"/>
      <c r="T362" s="2005">
        <f t="shared" si="263"/>
        <v>0</v>
      </c>
      <c r="U362" s="1951">
        <f t="shared" si="285"/>
        <v>0</v>
      </c>
      <c r="V362" s="891">
        <f t="shared" si="281"/>
        <v>0</v>
      </c>
      <c r="W362" s="891">
        <f t="shared" si="281"/>
        <v>0</v>
      </c>
      <c r="X362" s="891">
        <f t="shared" si="281"/>
        <v>0</v>
      </c>
      <c r="Y362" s="891">
        <f t="shared" si="281"/>
        <v>0</v>
      </c>
      <c r="Z362" s="891">
        <f t="shared" si="281"/>
        <v>0</v>
      </c>
      <c r="AA362" s="891">
        <f t="shared" si="281"/>
        <v>0</v>
      </c>
      <c r="AB362" s="3443">
        <f t="shared" si="264"/>
        <v>0</v>
      </c>
      <c r="AC362" s="3438"/>
      <c r="AD362" s="1717"/>
      <c r="AE362" s="3443">
        <v>0</v>
      </c>
      <c r="AF362" s="2070">
        <v>0</v>
      </c>
      <c r="AG362" s="2070">
        <v>0</v>
      </c>
      <c r="AH362" s="1722">
        <v>0</v>
      </c>
      <c r="AI362" s="1722">
        <v>0</v>
      </c>
      <c r="AJ362" s="1722">
        <v>0</v>
      </c>
      <c r="AK362" s="1722">
        <f t="shared" si="265"/>
        <v>0</v>
      </c>
      <c r="AL362" s="1360"/>
      <c r="AM362" s="1361"/>
      <c r="AN362" s="1360"/>
      <c r="AO362" s="1360"/>
      <c r="AP362" s="1360"/>
      <c r="AQ362" s="1361"/>
      <c r="AR362" s="1361">
        <f t="shared" si="266"/>
        <v>0</v>
      </c>
      <c r="AS362" s="3343">
        <f t="shared" si="282"/>
        <v>0</v>
      </c>
      <c r="AT362" s="1722">
        <f t="shared" si="282"/>
        <v>0</v>
      </c>
      <c r="AU362" s="1719">
        <f t="shared" si="282"/>
        <v>0</v>
      </c>
      <c r="AV362" s="1719">
        <f t="shared" si="282"/>
        <v>0</v>
      </c>
      <c r="AW362" s="1719">
        <f t="shared" si="282"/>
        <v>0</v>
      </c>
      <c r="AX362" s="1719">
        <f t="shared" si="282"/>
        <v>0</v>
      </c>
      <c r="AY362" s="1719">
        <f t="shared" si="267"/>
        <v>0</v>
      </c>
      <c r="AZ362" s="3088">
        <f t="shared" si="268"/>
        <v>0</v>
      </c>
      <c r="BA362" s="3325"/>
      <c r="BB362" s="1611">
        <v>0</v>
      </c>
      <c r="BC362" s="1612">
        <v>0</v>
      </c>
      <c r="BD362" s="1612">
        <v>0</v>
      </c>
      <c r="BE362" s="1612">
        <v>0</v>
      </c>
      <c r="BF362" s="1612">
        <v>0</v>
      </c>
      <c r="BG362" s="1612">
        <f t="shared" si="269"/>
        <v>0</v>
      </c>
      <c r="BH362" s="1357"/>
      <c r="BI362" s="1366"/>
      <c r="BJ362" s="1366"/>
      <c r="BK362" s="1366"/>
      <c r="BL362" s="1366"/>
      <c r="BM362" s="1366">
        <f t="shared" si="270"/>
        <v>0</v>
      </c>
      <c r="BN362" s="1366">
        <f t="shared" si="283"/>
        <v>0</v>
      </c>
      <c r="BO362" s="1366">
        <f t="shared" si="283"/>
        <v>0</v>
      </c>
      <c r="BP362" s="1357">
        <f t="shared" si="283"/>
        <v>0</v>
      </c>
      <c r="BQ362" s="1357">
        <f t="shared" si="283"/>
        <v>0</v>
      </c>
      <c r="BR362" s="1357">
        <f t="shared" si="284"/>
        <v>0</v>
      </c>
      <c r="BS362" s="1357">
        <f t="shared" si="271"/>
        <v>0</v>
      </c>
      <c r="BT362" s="891"/>
      <c r="BU362" s="891"/>
      <c r="CD362" s="3319">
        <v>0</v>
      </c>
      <c r="CE362" s="3319">
        <v>0</v>
      </c>
      <c r="CF362" s="3319">
        <v>0</v>
      </c>
      <c r="CG362" s="3319">
        <v>0</v>
      </c>
      <c r="CH362" s="3319">
        <v>0</v>
      </c>
      <c r="CI362" s="3319">
        <v>0</v>
      </c>
      <c r="CJ362" s="3319">
        <v>0</v>
      </c>
      <c r="CK362" s="3320"/>
      <c r="CL362" s="3321">
        <f t="shared" si="275"/>
        <v>0</v>
      </c>
      <c r="CM362" s="3321">
        <f t="shared" si="275"/>
        <v>0</v>
      </c>
      <c r="CN362" s="3321">
        <f t="shared" si="275"/>
        <v>0</v>
      </c>
      <c r="CO362" s="3321">
        <f t="shared" si="275"/>
        <v>0</v>
      </c>
      <c r="CP362" s="3321">
        <f t="shared" si="275"/>
        <v>0</v>
      </c>
      <c r="CQ362" s="3321">
        <f t="shared" si="275"/>
        <v>0</v>
      </c>
      <c r="CR362" s="3321">
        <f t="shared" si="275"/>
        <v>0</v>
      </c>
      <c r="CS362" s="3321"/>
      <c r="CT362" s="885">
        <v>0</v>
      </c>
      <c r="CU362" s="885">
        <v>0</v>
      </c>
      <c r="CV362" s="885">
        <v>0</v>
      </c>
      <c r="CW362" s="885">
        <v>0</v>
      </c>
      <c r="CX362" s="885">
        <v>0</v>
      </c>
      <c r="CY362" s="885">
        <v>0</v>
      </c>
      <c r="DB362" s="3321">
        <f t="shared" si="274"/>
        <v>0</v>
      </c>
      <c r="DC362" s="3321">
        <f t="shared" si="274"/>
        <v>0</v>
      </c>
      <c r="DD362" s="3321">
        <f t="shared" si="274"/>
        <v>0</v>
      </c>
      <c r="DE362" s="3321">
        <f t="shared" si="272"/>
        <v>0</v>
      </c>
      <c r="DF362" s="3321">
        <f t="shared" si="272"/>
        <v>0</v>
      </c>
      <c r="DG362" s="3321">
        <f t="shared" si="272"/>
        <v>0</v>
      </c>
      <c r="DH362" s="3321"/>
      <c r="DI362" s="885">
        <v>0</v>
      </c>
      <c r="DJ362" s="885">
        <v>0</v>
      </c>
      <c r="DK362" s="885">
        <v>0</v>
      </c>
      <c r="DL362" s="885">
        <v>0</v>
      </c>
      <c r="DM362" s="885">
        <v>0</v>
      </c>
      <c r="DP362" s="3321">
        <f t="shared" si="276"/>
        <v>0</v>
      </c>
      <c r="DQ362" s="3321">
        <f t="shared" si="276"/>
        <v>0</v>
      </c>
      <c r="DR362" s="3321">
        <f t="shared" si="276"/>
        <v>0</v>
      </c>
      <c r="DS362" s="3321">
        <f t="shared" si="276"/>
        <v>0</v>
      </c>
      <c r="DT362" s="3321">
        <f t="shared" si="276"/>
        <v>0</v>
      </c>
    </row>
    <row r="363" spans="1:124" ht="12.75" hidden="1" customHeight="1">
      <c r="A363" s="1165"/>
      <c r="B363" s="1581"/>
      <c r="C363" s="1860"/>
      <c r="D363" s="3385"/>
      <c r="E363" s="1611">
        <v>0</v>
      </c>
      <c r="F363" s="1612">
        <v>0</v>
      </c>
      <c r="G363" s="1612">
        <v>0</v>
      </c>
      <c r="H363" s="1612">
        <v>0</v>
      </c>
      <c r="I363" s="1612">
        <v>0</v>
      </c>
      <c r="J363" s="1612">
        <v>0</v>
      </c>
      <c r="K363" s="1366">
        <v>0</v>
      </c>
      <c r="L363" s="1366">
        <f t="shared" si="262"/>
        <v>0</v>
      </c>
      <c r="M363" s="2005"/>
      <c r="N363" s="2005"/>
      <c r="O363" s="2005"/>
      <c r="P363" s="2005"/>
      <c r="Q363" s="2005"/>
      <c r="R363" s="2005"/>
      <c r="S363" s="2005"/>
      <c r="T363" s="2005">
        <f t="shared" si="263"/>
        <v>0</v>
      </c>
      <c r="U363" s="1951">
        <f t="shared" si="285"/>
        <v>0</v>
      </c>
      <c r="V363" s="891">
        <f t="shared" si="281"/>
        <v>0</v>
      </c>
      <c r="W363" s="891">
        <f t="shared" si="281"/>
        <v>0</v>
      </c>
      <c r="X363" s="891">
        <f t="shared" si="281"/>
        <v>0</v>
      </c>
      <c r="Y363" s="891">
        <f t="shared" si="281"/>
        <v>0</v>
      </c>
      <c r="Z363" s="891">
        <f t="shared" si="281"/>
        <v>0</v>
      </c>
      <c r="AA363" s="891">
        <f t="shared" si="281"/>
        <v>0</v>
      </c>
      <c r="AB363" s="3443">
        <f t="shared" si="264"/>
        <v>0</v>
      </c>
      <c r="AC363" s="3438"/>
      <c r="AD363" s="1717"/>
      <c r="AE363" s="3443">
        <v>0</v>
      </c>
      <c r="AF363" s="2070">
        <v>0</v>
      </c>
      <c r="AG363" s="2070">
        <v>0</v>
      </c>
      <c r="AH363" s="1722">
        <v>0</v>
      </c>
      <c r="AI363" s="1722">
        <v>0</v>
      </c>
      <c r="AJ363" s="1722">
        <v>0</v>
      </c>
      <c r="AK363" s="1722">
        <f t="shared" si="265"/>
        <v>0</v>
      </c>
      <c r="AL363" s="1360"/>
      <c r="AM363" s="1361"/>
      <c r="AN363" s="1360"/>
      <c r="AO363" s="1360"/>
      <c r="AP363" s="1360"/>
      <c r="AQ363" s="1361"/>
      <c r="AR363" s="1361">
        <f t="shared" si="266"/>
        <v>0</v>
      </c>
      <c r="AS363" s="3343">
        <f t="shared" si="282"/>
        <v>0</v>
      </c>
      <c r="AT363" s="1722">
        <f t="shared" si="282"/>
        <v>0</v>
      </c>
      <c r="AU363" s="1719">
        <f t="shared" si="282"/>
        <v>0</v>
      </c>
      <c r="AV363" s="1719">
        <f t="shared" si="282"/>
        <v>0</v>
      </c>
      <c r="AW363" s="1719">
        <f t="shared" si="282"/>
        <v>0</v>
      </c>
      <c r="AX363" s="1719">
        <f t="shared" si="282"/>
        <v>0</v>
      </c>
      <c r="AY363" s="1719">
        <f t="shared" si="267"/>
        <v>0</v>
      </c>
      <c r="AZ363" s="3088">
        <f t="shared" si="268"/>
        <v>0</v>
      </c>
      <c r="BA363" s="3325"/>
      <c r="BB363" s="1611">
        <v>0</v>
      </c>
      <c r="BC363" s="1612">
        <v>0</v>
      </c>
      <c r="BD363" s="1612">
        <v>0</v>
      </c>
      <c r="BE363" s="1612">
        <v>0</v>
      </c>
      <c r="BF363" s="1612">
        <v>0</v>
      </c>
      <c r="BG363" s="1612">
        <f t="shared" si="269"/>
        <v>0</v>
      </c>
      <c r="BH363" s="1357"/>
      <c r="BI363" s="1366"/>
      <c r="BJ363" s="1366"/>
      <c r="BK363" s="1366"/>
      <c r="BL363" s="1366"/>
      <c r="BM363" s="1366">
        <f t="shared" si="270"/>
        <v>0</v>
      </c>
      <c r="BN363" s="1366">
        <f t="shared" si="283"/>
        <v>0</v>
      </c>
      <c r="BO363" s="1366">
        <f t="shared" si="283"/>
        <v>0</v>
      </c>
      <c r="BP363" s="1357">
        <f t="shared" si="283"/>
        <v>0</v>
      </c>
      <c r="BQ363" s="1357">
        <f t="shared" si="283"/>
        <v>0</v>
      </c>
      <c r="BR363" s="1357">
        <f t="shared" si="284"/>
        <v>0</v>
      </c>
      <c r="BS363" s="1357">
        <f t="shared" si="271"/>
        <v>0</v>
      </c>
      <c r="BT363" s="891"/>
      <c r="BU363" s="891"/>
      <c r="CD363" s="3319">
        <v>0</v>
      </c>
      <c r="CE363" s="3319">
        <v>0</v>
      </c>
      <c r="CF363" s="3319">
        <v>0</v>
      </c>
      <c r="CG363" s="3319">
        <v>0</v>
      </c>
      <c r="CH363" s="3319">
        <v>0</v>
      </c>
      <c r="CI363" s="3319">
        <v>0</v>
      </c>
      <c r="CJ363" s="3319">
        <v>0</v>
      </c>
      <c r="CK363" s="3320"/>
      <c r="CL363" s="3321">
        <f t="shared" si="275"/>
        <v>0</v>
      </c>
      <c r="CM363" s="3321">
        <f t="shared" si="275"/>
        <v>0</v>
      </c>
      <c r="CN363" s="3321">
        <f t="shared" si="275"/>
        <v>0</v>
      </c>
      <c r="CO363" s="3321">
        <f t="shared" si="275"/>
        <v>0</v>
      </c>
      <c r="CP363" s="3321">
        <f t="shared" si="275"/>
        <v>0</v>
      </c>
      <c r="CQ363" s="3321">
        <f t="shared" si="275"/>
        <v>0</v>
      </c>
      <c r="CR363" s="3321">
        <f t="shared" si="275"/>
        <v>0</v>
      </c>
      <c r="CS363" s="3321"/>
      <c r="CT363" s="885">
        <v>0</v>
      </c>
      <c r="CU363" s="885">
        <v>0</v>
      </c>
      <c r="CV363" s="885">
        <v>0</v>
      </c>
      <c r="CW363" s="885">
        <v>0</v>
      </c>
      <c r="CX363" s="885">
        <v>0</v>
      </c>
      <c r="CY363" s="885">
        <v>0</v>
      </c>
      <c r="DB363" s="3321">
        <f t="shared" si="274"/>
        <v>0</v>
      </c>
      <c r="DC363" s="3321">
        <f t="shared" si="274"/>
        <v>0</v>
      </c>
      <c r="DD363" s="3321">
        <f t="shared" si="274"/>
        <v>0</v>
      </c>
      <c r="DE363" s="3321">
        <f t="shared" si="272"/>
        <v>0</v>
      </c>
      <c r="DF363" s="3321">
        <f t="shared" si="272"/>
        <v>0</v>
      </c>
      <c r="DG363" s="3321">
        <f t="shared" si="272"/>
        <v>0</v>
      </c>
      <c r="DH363" s="3321"/>
      <c r="DI363" s="885">
        <v>0</v>
      </c>
      <c r="DJ363" s="885">
        <v>0</v>
      </c>
      <c r="DK363" s="885">
        <v>0</v>
      </c>
      <c r="DL363" s="885">
        <v>0</v>
      </c>
      <c r="DM363" s="885">
        <v>0</v>
      </c>
      <c r="DP363" s="3321">
        <f t="shared" si="276"/>
        <v>0</v>
      </c>
      <c r="DQ363" s="3321">
        <f t="shared" si="276"/>
        <v>0</v>
      </c>
      <c r="DR363" s="3321">
        <f t="shared" si="276"/>
        <v>0</v>
      </c>
      <c r="DS363" s="3321">
        <f t="shared" si="276"/>
        <v>0</v>
      </c>
      <c r="DT363" s="3321">
        <f t="shared" si="276"/>
        <v>0</v>
      </c>
    </row>
    <row r="364" spans="1:124" ht="12.75" hidden="1" customHeight="1">
      <c r="A364" s="1165"/>
      <c r="B364" s="1581"/>
      <c r="C364" s="1860"/>
      <c r="D364" s="3385"/>
      <c r="E364" s="1611">
        <v>0</v>
      </c>
      <c r="F364" s="1612">
        <v>0</v>
      </c>
      <c r="G364" s="1612">
        <v>0</v>
      </c>
      <c r="H364" s="1612">
        <v>0</v>
      </c>
      <c r="I364" s="1612">
        <v>0</v>
      </c>
      <c r="J364" s="1612">
        <v>0</v>
      </c>
      <c r="K364" s="1366">
        <v>0</v>
      </c>
      <c r="L364" s="1366">
        <f t="shared" si="262"/>
        <v>0</v>
      </c>
      <c r="M364" s="2005"/>
      <c r="N364" s="2005"/>
      <c r="O364" s="2005"/>
      <c r="P364" s="2005"/>
      <c r="Q364" s="2005"/>
      <c r="R364" s="2005"/>
      <c r="S364" s="2005"/>
      <c r="T364" s="2005">
        <f t="shared" si="263"/>
        <v>0</v>
      </c>
      <c r="U364" s="1951">
        <f t="shared" si="285"/>
        <v>0</v>
      </c>
      <c r="V364" s="891">
        <f t="shared" si="281"/>
        <v>0</v>
      </c>
      <c r="W364" s="891">
        <f t="shared" si="281"/>
        <v>0</v>
      </c>
      <c r="X364" s="891">
        <f t="shared" si="281"/>
        <v>0</v>
      </c>
      <c r="Y364" s="891">
        <f t="shared" si="281"/>
        <v>0</v>
      </c>
      <c r="Z364" s="891">
        <f t="shared" si="281"/>
        <v>0</v>
      </c>
      <c r="AA364" s="891">
        <f t="shared" si="281"/>
        <v>0</v>
      </c>
      <c r="AB364" s="3443">
        <f t="shared" si="264"/>
        <v>0</v>
      </c>
      <c r="AC364" s="3438"/>
      <c r="AD364" s="1717"/>
      <c r="AE364" s="3443">
        <v>0</v>
      </c>
      <c r="AF364" s="2070">
        <v>0</v>
      </c>
      <c r="AG364" s="2070">
        <v>0</v>
      </c>
      <c r="AH364" s="1722">
        <v>0</v>
      </c>
      <c r="AI364" s="1722">
        <v>0</v>
      </c>
      <c r="AJ364" s="1722">
        <v>0</v>
      </c>
      <c r="AK364" s="1722">
        <f t="shared" si="265"/>
        <v>0</v>
      </c>
      <c r="AL364" s="1360"/>
      <c r="AM364" s="1361"/>
      <c r="AN364" s="1360"/>
      <c r="AO364" s="1360"/>
      <c r="AP364" s="1360"/>
      <c r="AQ364" s="1361"/>
      <c r="AR364" s="1361">
        <f t="shared" si="266"/>
        <v>0</v>
      </c>
      <c r="AS364" s="3343">
        <f t="shared" si="282"/>
        <v>0</v>
      </c>
      <c r="AT364" s="1722">
        <f t="shared" si="282"/>
        <v>0</v>
      </c>
      <c r="AU364" s="1719">
        <f t="shared" si="282"/>
        <v>0</v>
      </c>
      <c r="AV364" s="1719">
        <f t="shared" si="282"/>
        <v>0</v>
      </c>
      <c r="AW364" s="1719">
        <f t="shared" si="282"/>
        <v>0</v>
      </c>
      <c r="AX364" s="1719">
        <f t="shared" si="282"/>
        <v>0</v>
      </c>
      <c r="AY364" s="1719">
        <f t="shared" si="267"/>
        <v>0</v>
      </c>
      <c r="AZ364" s="3088">
        <f t="shared" si="268"/>
        <v>0</v>
      </c>
      <c r="BA364" s="3325"/>
      <c r="BB364" s="1611">
        <v>0</v>
      </c>
      <c r="BC364" s="1612">
        <v>0</v>
      </c>
      <c r="BD364" s="1612">
        <v>0</v>
      </c>
      <c r="BE364" s="1612">
        <v>0</v>
      </c>
      <c r="BF364" s="1612">
        <v>0</v>
      </c>
      <c r="BG364" s="1612">
        <f t="shared" si="269"/>
        <v>0</v>
      </c>
      <c r="BH364" s="1357"/>
      <c r="BI364" s="1366"/>
      <c r="BJ364" s="1366"/>
      <c r="BK364" s="1366"/>
      <c r="BL364" s="1366"/>
      <c r="BM364" s="1366">
        <f t="shared" si="270"/>
        <v>0</v>
      </c>
      <c r="BN364" s="1366">
        <f t="shared" si="283"/>
        <v>0</v>
      </c>
      <c r="BO364" s="1366">
        <f t="shared" si="283"/>
        <v>0</v>
      </c>
      <c r="BP364" s="1357">
        <f t="shared" si="283"/>
        <v>0</v>
      </c>
      <c r="BQ364" s="1357">
        <f t="shared" si="283"/>
        <v>0</v>
      </c>
      <c r="BR364" s="1357">
        <f t="shared" si="284"/>
        <v>0</v>
      </c>
      <c r="BS364" s="1357">
        <f t="shared" si="271"/>
        <v>0</v>
      </c>
      <c r="BT364" s="891"/>
      <c r="BU364" s="891"/>
      <c r="CD364" s="3319">
        <v>0</v>
      </c>
      <c r="CE364" s="3319">
        <v>0</v>
      </c>
      <c r="CF364" s="3319">
        <v>0</v>
      </c>
      <c r="CG364" s="3319">
        <v>0</v>
      </c>
      <c r="CH364" s="3319">
        <v>0</v>
      </c>
      <c r="CI364" s="3319">
        <v>0</v>
      </c>
      <c r="CJ364" s="3319">
        <v>0</v>
      </c>
      <c r="CK364" s="3320"/>
      <c r="CL364" s="3321">
        <f t="shared" si="275"/>
        <v>0</v>
      </c>
      <c r="CM364" s="3321">
        <f t="shared" si="275"/>
        <v>0</v>
      </c>
      <c r="CN364" s="3321">
        <f t="shared" si="275"/>
        <v>0</v>
      </c>
      <c r="CO364" s="3321">
        <f t="shared" si="275"/>
        <v>0</v>
      </c>
      <c r="CP364" s="3321">
        <f t="shared" si="275"/>
        <v>0</v>
      </c>
      <c r="CQ364" s="3321">
        <f t="shared" si="275"/>
        <v>0</v>
      </c>
      <c r="CR364" s="3321">
        <f t="shared" si="275"/>
        <v>0</v>
      </c>
      <c r="CS364" s="3321"/>
      <c r="CT364" s="885">
        <v>0</v>
      </c>
      <c r="CU364" s="885">
        <v>0</v>
      </c>
      <c r="CV364" s="885">
        <v>0</v>
      </c>
      <c r="CW364" s="885">
        <v>0</v>
      </c>
      <c r="CX364" s="885">
        <v>0</v>
      </c>
      <c r="CY364" s="885">
        <v>0</v>
      </c>
      <c r="DB364" s="3321">
        <f t="shared" si="274"/>
        <v>0</v>
      </c>
      <c r="DC364" s="3321">
        <f t="shared" si="274"/>
        <v>0</v>
      </c>
      <c r="DD364" s="3321">
        <f t="shared" si="274"/>
        <v>0</v>
      </c>
      <c r="DE364" s="3321">
        <f t="shared" si="272"/>
        <v>0</v>
      </c>
      <c r="DF364" s="3321">
        <f t="shared" si="272"/>
        <v>0</v>
      </c>
      <c r="DG364" s="3321">
        <f t="shared" si="272"/>
        <v>0</v>
      </c>
      <c r="DH364" s="3321"/>
      <c r="DI364" s="885">
        <v>0</v>
      </c>
      <c r="DJ364" s="885">
        <v>0</v>
      </c>
      <c r="DK364" s="885">
        <v>0</v>
      </c>
      <c r="DL364" s="885">
        <v>0</v>
      </c>
      <c r="DM364" s="885">
        <v>0</v>
      </c>
      <c r="DP364" s="3321">
        <f t="shared" si="276"/>
        <v>0</v>
      </c>
      <c r="DQ364" s="3321">
        <f t="shared" si="276"/>
        <v>0</v>
      </c>
      <c r="DR364" s="3321">
        <f t="shared" si="276"/>
        <v>0</v>
      </c>
      <c r="DS364" s="3321">
        <f t="shared" si="276"/>
        <v>0</v>
      </c>
      <c r="DT364" s="3321">
        <f t="shared" si="276"/>
        <v>0</v>
      </c>
    </row>
    <row r="365" spans="1:124" ht="12.75" hidden="1" customHeight="1">
      <c r="A365" s="1165"/>
      <c r="B365" s="1581"/>
      <c r="C365" s="1860"/>
      <c r="D365" s="3385"/>
      <c r="E365" s="1611">
        <v>0</v>
      </c>
      <c r="F365" s="1612">
        <v>0</v>
      </c>
      <c r="G365" s="1612">
        <v>0</v>
      </c>
      <c r="H365" s="1612">
        <v>0</v>
      </c>
      <c r="I365" s="1612">
        <v>0</v>
      </c>
      <c r="J365" s="1612">
        <v>0</v>
      </c>
      <c r="K365" s="1366">
        <v>0</v>
      </c>
      <c r="L365" s="1366">
        <f t="shared" si="262"/>
        <v>0</v>
      </c>
      <c r="M365" s="2005"/>
      <c r="N365" s="2005"/>
      <c r="O365" s="2005"/>
      <c r="P365" s="2005"/>
      <c r="Q365" s="2005"/>
      <c r="R365" s="2005"/>
      <c r="S365" s="2005"/>
      <c r="T365" s="2005">
        <f t="shared" si="263"/>
        <v>0</v>
      </c>
      <c r="U365" s="1951">
        <f t="shared" si="285"/>
        <v>0</v>
      </c>
      <c r="V365" s="891">
        <f t="shared" si="281"/>
        <v>0</v>
      </c>
      <c r="W365" s="891">
        <f t="shared" si="281"/>
        <v>0</v>
      </c>
      <c r="X365" s="891">
        <f t="shared" si="281"/>
        <v>0</v>
      </c>
      <c r="Y365" s="891">
        <f t="shared" si="281"/>
        <v>0</v>
      </c>
      <c r="Z365" s="891">
        <f t="shared" si="281"/>
        <v>0</v>
      </c>
      <c r="AA365" s="891">
        <f t="shared" si="281"/>
        <v>0</v>
      </c>
      <c r="AB365" s="3443">
        <f t="shared" si="264"/>
        <v>0</v>
      </c>
      <c r="AC365" s="3438"/>
      <c r="AD365" s="1717"/>
      <c r="AE365" s="3443">
        <v>0</v>
      </c>
      <c r="AF365" s="2070">
        <v>0</v>
      </c>
      <c r="AG365" s="2070">
        <v>0</v>
      </c>
      <c r="AH365" s="1722">
        <v>0</v>
      </c>
      <c r="AI365" s="1722">
        <v>0</v>
      </c>
      <c r="AJ365" s="1722">
        <v>0</v>
      </c>
      <c r="AK365" s="1722">
        <f t="shared" si="265"/>
        <v>0</v>
      </c>
      <c r="AL365" s="1360"/>
      <c r="AM365" s="1361"/>
      <c r="AN365" s="1360"/>
      <c r="AO365" s="1360"/>
      <c r="AP365" s="1360"/>
      <c r="AQ365" s="1361"/>
      <c r="AR365" s="1361">
        <f t="shared" si="266"/>
        <v>0</v>
      </c>
      <c r="AS365" s="3343">
        <f t="shared" si="282"/>
        <v>0</v>
      </c>
      <c r="AT365" s="1722">
        <f t="shared" si="282"/>
        <v>0</v>
      </c>
      <c r="AU365" s="1719">
        <f t="shared" si="282"/>
        <v>0</v>
      </c>
      <c r="AV365" s="1719">
        <f t="shared" si="282"/>
        <v>0</v>
      </c>
      <c r="AW365" s="1719">
        <f t="shared" si="282"/>
        <v>0</v>
      </c>
      <c r="AX365" s="1719">
        <f t="shared" si="282"/>
        <v>0</v>
      </c>
      <c r="AY365" s="1719">
        <f t="shared" si="267"/>
        <v>0</v>
      </c>
      <c r="AZ365" s="3088">
        <f t="shared" si="268"/>
        <v>0</v>
      </c>
      <c r="BA365" s="3325"/>
      <c r="BB365" s="1611">
        <v>0</v>
      </c>
      <c r="BC365" s="1612">
        <v>0</v>
      </c>
      <c r="BD365" s="1612">
        <v>0</v>
      </c>
      <c r="BE365" s="1612">
        <v>0</v>
      </c>
      <c r="BF365" s="1612">
        <v>0</v>
      </c>
      <c r="BG365" s="1612">
        <f t="shared" si="269"/>
        <v>0</v>
      </c>
      <c r="BH365" s="1357"/>
      <c r="BI365" s="1366"/>
      <c r="BJ365" s="1366"/>
      <c r="BK365" s="1366"/>
      <c r="BL365" s="1366"/>
      <c r="BM365" s="1366">
        <f t="shared" si="270"/>
        <v>0</v>
      </c>
      <c r="BN365" s="1366">
        <f t="shared" si="283"/>
        <v>0</v>
      </c>
      <c r="BO365" s="1366">
        <f t="shared" si="283"/>
        <v>0</v>
      </c>
      <c r="BP365" s="1357">
        <f t="shared" si="283"/>
        <v>0</v>
      </c>
      <c r="BQ365" s="1357">
        <f t="shared" si="283"/>
        <v>0</v>
      </c>
      <c r="BR365" s="1357">
        <f t="shared" si="284"/>
        <v>0</v>
      </c>
      <c r="BS365" s="1357">
        <f t="shared" si="271"/>
        <v>0</v>
      </c>
      <c r="BT365" s="891"/>
      <c r="BU365" s="891"/>
      <c r="CD365" s="3319">
        <v>0</v>
      </c>
      <c r="CE365" s="3319">
        <v>0</v>
      </c>
      <c r="CF365" s="3319">
        <v>0</v>
      </c>
      <c r="CG365" s="3319">
        <v>0</v>
      </c>
      <c r="CH365" s="3319">
        <v>0</v>
      </c>
      <c r="CI365" s="3319">
        <v>0</v>
      </c>
      <c r="CJ365" s="3319">
        <v>0</v>
      </c>
      <c r="CK365" s="3320"/>
      <c r="CL365" s="3321">
        <f t="shared" si="275"/>
        <v>0</v>
      </c>
      <c r="CM365" s="3321">
        <f t="shared" si="275"/>
        <v>0</v>
      </c>
      <c r="CN365" s="3321">
        <f t="shared" si="275"/>
        <v>0</v>
      </c>
      <c r="CO365" s="3321">
        <f t="shared" si="275"/>
        <v>0</v>
      </c>
      <c r="CP365" s="3321">
        <f t="shared" si="275"/>
        <v>0</v>
      </c>
      <c r="CQ365" s="3321">
        <f t="shared" si="275"/>
        <v>0</v>
      </c>
      <c r="CR365" s="3321">
        <f t="shared" si="275"/>
        <v>0</v>
      </c>
      <c r="CS365" s="3321"/>
      <c r="CT365" s="885">
        <v>0</v>
      </c>
      <c r="CU365" s="885">
        <v>0</v>
      </c>
      <c r="CV365" s="885">
        <v>0</v>
      </c>
      <c r="CW365" s="885">
        <v>0</v>
      </c>
      <c r="CX365" s="885">
        <v>0</v>
      </c>
      <c r="CY365" s="885">
        <v>0</v>
      </c>
      <c r="DB365" s="3321">
        <f t="shared" si="274"/>
        <v>0</v>
      </c>
      <c r="DC365" s="3321">
        <f t="shared" si="274"/>
        <v>0</v>
      </c>
      <c r="DD365" s="3321">
        <f t="shared" si="274"/>
        <v>0</v>
      </c>
      <c r="DE365" s="3321">
        <f t="shared" si="272"/>
        <v>0</v>
      </c>
      <c r="DF365" s="3321">
        <f t="shared" si="272"/>
        <v>0</v>
      </c>
      <c r="DG365" s="3321">
        <f t="shared" si="272"/>
        <v>0</v>
      </c>
      <c r="DH365" s="3321"/>
      <c r="DI365" s="885">
        <v>0</v>
      </c>
      <c r="DJ365" s="885">
        <v>0</v>
      </c>
      <c r="DK365" s="885">
        <v>0</v>
      </c>
      <c r="DL365" s="885">
        <v>0</v>
      </c>
      <c r="DM365" s="885">
        <v>0</v>
      </c>
      <c r="DP365" s="3321">
        <f t="shared" si="276"/>
        <v>0</v>
      </c>
      <c r="DQ365" s="3321">
        <f t="shared" si="276"/>
        <v>0</v>
      </c>
      <c r="DR365" s="3321">
        <f t="shared" si="276"/>
        <v>0</v>
      </c>
      <c r="DS365" s="3321">
        <f t="shared" si="276"/>
        <v>0</v>
      </c>
      <c r="DT365" s="3321">
        <f t="shared" si="276"/>
        <v>0</v>
      </c>
    </row>
    <row r="366" spans="1:124" ht="21.75" hidden="1" customHeight="1">
      <c r="A366" s="911">
        <v>26</v>
      </c>
      <c r="B366" s="1581"/>
      <c r="C366" s="1368" t="s">
        <v>748</v>
      </c>
      <c r="D366" s="3385"/>
      <c r="E366" s="1611">
        <v>0</v>
      </c>
      <c r="F366" s="1612">
        <v>0</v>
      </c>
      <c r="G366" s="1612">
        <v>0</v>
      </c>
      <c r="H366" s="1612">
        <v>0</v>
      </c>
      <c r="I366" s="1612">
        <v>0</v>
      </c>
      <c r="J366" s="1612">
        <v>0</v>
      </c>
      <c r="K366" s="1366">
        <v>0</v>
      </c>
      <c r="L366" s="1366">
        <f t="shared" si="262"/>
        <v>0</v>
      </c>
      <c r="M366" s="2005"/>
      <c r="N366" s="2005"/>
      <c r="O366" s="2005"/>
      <c r="P366" s="2005"/>
      <c r="Q366" s="2005"/>
      <c r="R366" s="2005"/>
      <c r="S366" s="2005"/>
      <c r="T366" s="2005">
        <f t="shared" si="263"/>
        <v>0</v>
      </c>
      <c r="U366" s="1951">
        <f t="shared" si="285"/>
        <v>0</v>
      </c>
      <c r="V366" s="891">
        <f t="shared" si="281"/>
        <v>0</v>
      </c>
      <c r="W366" s="891">
        <f t="shared" si="281"/>
        <v>0</v>
      </c>
      <c r="X366" s="891">
        <f t="shared" si="281"/>
        <v>0</v>
      </c>
      <c r="Y366" s="891">
        <f t="shared" si="281"/>
        <v>0</v>
      </c>
      <c r="Z366" s="891">
        <f t="shared" si="281"/>
        <v>0</v>
      </c>
      <c r="AA366" s="891">
        <f t="shared" si="281"/>
        <v>0</v>
      </c>
      <c r="AB366" s="3443">
        <f t="shared" si="264"/>
        <v>0</v>
      </c>
      <c r="AC366" s="3438"/>
      <c r="AD366" s="3351"/>
      <c r="AE366" s="3443">
        <v>0</v>
      </c>
      <c r="AF366" s="2070">
        <v>0</v>
      </c>
      <c r="AG366" s="2070">
        <v>0</v>
      </c>
      <c r="AH366" s="1722">
        <v>0</v>
      </c>
      <c r="AI366" s="1722">
        <v>0</v>
      </c>
      <c r="AJ366" s="1722">
        <v>0</v>
      </c>
      <c r="AK366" s="1722">
        <f t="shared" si="265"/>
        <v>0</v>
      </c>
      <c r="AL366" s="1360"/>
      <c r="AM366" s="1361"/>
      <c r="AN366" s="1360"/>
      <c r="AO366" s="1360"/>
      <c r="AP366" s="1360"/>
      <c r="AQ366" s="1361"/>
      <c r="AR366" s="1361">
        <f t="shared" si="266"/>
        <v>0</v>
      </c>
      <c r="AS366" s="3343">
        <f t="shared" si="282"/>
        <v>0</v>
      </c>
      <c r="AT366" s="1722">
        <f t="shared" si="282"/>
        <v>0</v>
      </c>
      <c r="AU366" s="1719">
        <f t="shared" si="282"/>
        <v>0</v>
      </c>
      <c r="AV366" s="1719">
        <f t="shared" si="282"/>
        <v>0</v>
      </c>
      <c r="AW366" s="1719">
        <f t="shared" si="282"/>
        <v>0</v>
      </c>
      <c r="AX366" s="1719">
        <f t="shared" si="282"/>
        <v>0</v>
      </c>
      <c r="AY366" s="1719">
        <f t="shared" si="267"/>
        <v>0</v>
      </c>
      <c r="AZ366" s="2029">
        <f t="shared" si="268"/>
        <v>0</v>
      </c>
      <c r="BA366" s="3414"/>
      <c r="BB366" s="1611">
        <v>0</v>
      </c>
      <c r="BC366" s="1612">
        <v>0</v>
      </c>
      <c r="BD366" s="1612">
        <v>0</v>
      </c>
      <c r="BE366" s="1612">
        <v>0</v>
      </c>
      <c r="BF366" s="1612">
        <v>0</v>
      </c>
      <c r="BG366" s="1612">
        <f t="shared" si="269"/>
        <v>0</v>
      </c>
      <c r="BH366" s="1357"/>
      <c r="BI366" s="1366"/>
      <c r="BJ366" s="1366"/>
      <c r="BK366" s="1366"/>
      <c r="BL366" s="1366"/>
      <c r="BM366" s="1366">
        <f t="shared" si="270"/>
        <v>0</v>
      </c>
      <c r="BN366" s="1366">
        <f t="shared" si="283"/>
        <v>0</v>
      </c>
      <c r="BO366" s="1366">
        <f t="shared" si="283"/>
        <v>0</v>
      </c>
      <c r="BP366" s="1357">
        <f t="shared" si="283"/>
        <v>0</v>
      </c>
      <c r="BQ366" s="1357">
        <f t="shared" si="283"/>
        <v>0</v>
      </c>
      <c r="BR366" s="1357">
        <f t="shared" si="284"/>
        <v>0</v>
      </c>
      <c r="BS366" s="1357">
        <f t="shared" si="271"/>
        <v>0</v>
      </c>
      <c r="BT366" s="891"/>
      <c r="BU366" s="891"/>
      <c r="CD366" s="3319">
        <v>0</v>
      </c>
      <c r="CE366" s="3319">
        <v>0</v>
      </c>
      <c r="CF366" s="3319">
        <v>0</v>
      </c>
      <c r="CG366" s="3319">
        <v>0</v>
      </c>
      <c r="CH366" s="3319">
        <v>0</v>
      </c>
      <c r="CI366" s="3319">
        <v>0</v>
      </c>
      <c r="CJ366" s="3319">
        <v>0</v>
      </c>
      <c r="CK366" s="3320"/>
      <c r="CL366" s="3321">
        <f t="shared" si="275"/>
        <v>0</v>
      </c>
      <c r="CM366" s="3321">
        <f t="shared" si="275"/>
        <v>0</v>
      </c>
      <c r="CN366" s="3321">
        <f t="shared" si="275"/>
        <v>0</v>
      </c>
      <c r="CO366" s="3321">
        <f t="shared" si="275"/>
        <v>0</v>
      </c>
      <c r="CP366" s="3321">
        <f t="shared" si="275"/>
        <v>0</v>
      </c>
      <c r="CQ366" s="3321">
        <f t="shared" si="275"/>
        <v>0</v>
      </c>
      <c r="CR366" s="3321">
        <f t="shared" si="275"/>
        <v>0</v>
      </c>
      <c r="CS366" s="3321"/>
      <c r="CT366" s="885">
        <v>0</v>
      </c>
      <c r="CU366" s="885">
        <v>0</v>
      </c>
      <c r="CV366" s="885">
        <v>0</v>
      </c>
      <c r="CW366" s="885">
        <v>0</v>
      </c>
      <c r="CX366" s="885">
        <v>0</v>
      </c>
      <c r="CY366" s="885">
        <v>0</v>
      </c>
      <c r="DB366" s="3321">
        <f t="shared" si="274"/>
        <v>0</v>
      </c>
      <c r="DC366" s="3321">
        <f t="shared" si="274"/>
        <v>0</v>
      </c>
      <c r="DD366" s="3321">
        <f t="shared" si="274"/>
        <v>0</v>
      </c>
      <c r="DE366" s="3321">
        <f t="shared" si="272"/>
        <v>0</v>
      </c>
      <c r="DF366" s="3321">
        <f t="shared" si="272"/>
        <v>0</v>
      </c>
      <c r="DG366" s="3321">
        <f t="shared" si="272"/>
        <v>0</v>
      </c>
      <c r="DH366" s="3321"/>
      <c r="DI366" s="885">
        <v>0</v>
      </c>
      <c r="DJ366" s="885">
        <v>0</v>
      </c>
      <c r="DK366" s="885">
        <v>0</v>
      </c>
      <c r="DL366" s="885">
        <v>0</v>
      </c>
      <c r="DM366" s="885">
        <v>0</v>
      </c>
      <c r="DP366" s="3321">
        <f t="shared" si="276"/>
        <v>0</v>
      </c>
      <c r="DQ366" s="3321">
        <f t="shared" si="276"/>
        <v>0</v>
      </c>
      <c r="DR366" s="3321">
        <f t="shared" si="276"/>
        <v>0</v>
      </c>
      <c r="DS366" s="3321">
        <f t="shared" si="276"/>
        <v>0</v>
      </c>
      <c r="DT366" s="3321">
        <f t="shared" si="276"/>
        <v>0</v>
      </c>
    </row>
    <row r="367" spans="1:124" ht="21.75" hidden="1" customHeight="1">
      <c r="A367" s="1165"/>
      <c r="B367" s="1452"/>
      <c r="C367" s="1368" t="s">
        <v>747</v>
      </c>
      <c r="D367" s="3388"/>
      <c r="E367" s="1453">
        <v>0</v>
      </c>
      <c r="F367" s="1615">
        <v>0</v>
      </c>
      <c r="G367" s="1615">
        <v>0</v>
      </c>
      <c r="H367" s="1615">
        <v>0</v>
      </c>
      <c r="I367" s="1615">
        <v>0</v>
      </c>
      <c r="J367" s="1615">
        <v>0</v>
      </c>
      <c r="K367" s="1388">
        <v>0</v>
      </c>
      <c r="L367" s="1388">
        <f t="shared" si="262"/>
        <v>0</v>
      </c>
      <c r="M367" s="1970"/>
      <c r="N367" s="1970"/>
      <c r="O367" s="1970"/>
      <c r="P367" s="1970"/>
      <c r="Q367" s="1970"/>
      <c r="R367" s="1970"/>
      <c r="S367" s="1970"/>
      <c r="T367" s="1971">
        <f t="shared" si="263"/>
        <v>0</v>
      </c>
      <c r="U367" s="1951">
        <f t="shared" si="285"/>
        <v>0</v>
      </c>
      <c r="V367" s="891">
        <f t="shared" si="281"/>
        <v>0</v>
      </c>
      <c r="W367" s="891">
        <f t="shared" si="281"/>
        <v>0</v>
      </c>
      <c r="X367" s="891">
        <f t="shared" si="281"/>
        <v>0</v>
      </c>
      <c r="Y367" s="891">
        <f t="shared" si="281"/>
        <v>0</v>
      </c>
      <c r="Z367" s="891">
        <f t="shared" si="281"/>
        <v>0</v>
      </c>
      <c r="AA367" s="891">
        <f t="shared" si="281"/>
        <v>0</v>
      </c>
      <c r="AB367" s="3449">
        <f t="shared" si="264"/>
        <v>0</v>
      </c>
      <c r="AC367" s="3438"/>
      <c r="AD367" s="3354"/>
      <c r="AE367" s="3355">
        <v>0</v>
      </c>
      <c r="AF367" s="3450">
        <v>0</v>
      </c>
      <c r="AG367" s="3450">
        <v>0</v>
      </c>
      <c r="AH367" s="3390">
        <v>0</v>
      </c>
      <c r="AI367" s="3390">
        <v>0</v>
      </c>
      <c r="AJ367" s="3390">
        <v>0</v>
      </c>
      <c r="AK367" s="3390">
        <f t="shared" si="265"/>
        <v>0</v>
      </c>
      <c r="AL367" s="1377"/>
      <c r="AM367" s="1378"/>
      <c r="AN367" s="1377"/>
      <c r="AO367" s="1377"/>
      <c r="AP367" s="1377"/>
      <c r="AQ367" s="1379"/>
      <c r="AR367" s="1378">
        <f t="shared" si="266"/>
        <v>0</v>
      </c>
      <c r="AS367" s="3343">
        <f t="shared" si="282"/>
        <v>0</v>
      </c>
      <c r="AT367" s="3390">
        <f t="shared" si="282"/>
        <v>0</v>
      </c>
      <c r="AU367" s="1719">
        <f t="shared" si="282"/>
        <v>0</v>
      </c>
      <c r="AV367" s="1719">
        <f t="shared" si="282"/>
        <v>0</v>
      </c>
      <c r="AW367" s="1719">
        <f t="shared" si="282"/>
        <v>0</v>
      </c>
      <c r="AX367" s="1719">
        <f t="shared" si="282"/>
        <v>0</v>
      </c>
      <c r="AY367" s="1719">
        <f t="shared" si="267"/>
        <v>0</v>
      </c>
      <c r="AZ367" s="3113">
        <f t="shared" si="268"/>
        <v>0</v>
      </c>
      <c r="BA367" s="3327"/>
      <c r="BB367" s="1611">
        <v>0</v>
      </c>
      <c r="BC367" s="1612">
        <v>0</v>
      </c>
      <c r="BD367" s="1612">
        <v>0</v>
      </c>
      <c r="BE367" s="1612">
        <v>0</v>
      </c>
      <c r="BF367" s="1612">
        <v>0</v>
      </c>
      <c r="BG367" s="1615">
        <f t="shared" si="269"/>
        <v>0</v>
      </c>
      <c r="BH367" s="1372"/>
      <c r="BI367" s="1388"/>
      <c r="BJ367" s="1388"/>
      <c r="BK367" s="1388"/>
      <c r="BL367" s="1388"/>
      <c r="BM367" s="1443">
        <f t="shared" si="270"/>
        <v>0</v>
      </c>
      <c r="BN367" s="1388">
        <f t="shared" si="283"/>
        <v>0</v>
      </c>
      <c r="BO367" s="1388">
        <f t="shared" si="283"/>
        <v>0</v>
      </c>
      <c r="BP367" s="1357">
        <f t="shared" si="283"/>
        <v>0</v>
      </c>
      <c r="BQ367" s="1357">
        <f t="shared" si="283"/>
        <v>0</v>
      </c>
      <c r="BR367" s="1357">
        <f t="shared" si="284"/>
        <v>0</v>
      </c>
      <c r="BS367" s="1374">
        <f t="shared" si="271"/>
        <v>0</v>
      </c>
      <c r="BT367" s="889"/>
      <c r="BU367" s="889"/>
      <c r="CD367" s="3319">
        <v>0</v>
      </c>
      <c r="CE367" s="3319">
        <v>0</v>
      </c>
      <c r="CF367" s="3319">
        <v>0</v>
      </c>
      <c r="CG367" s="3319">
        <v>0</v>
      </c>
      <c r="CH367" s="3319">
        <v>0</v>
      </c>
      <c r="CI367" s="3319">
        <v>0</v>
      </c>
      <c r="CJ367" s="3319">
        <v>0</v>
      </c>
      <c r="CK367" s="3320"/>
      <c r="CL367" s="3321">
        <f t="shared" si="275"/>
        <v>0</v>
      </c>
      <c r="CM367" s="3321">
        <f t="shared" si="275"/>
        <v>0</v>
      </c>
      <c r="CN367" s="3321">
        <f t="shared" si="275"/>
        <v>0</v>
      </c>
      <c r="CO367" s="3321">
        <f t="shared" si="275"/>
        <v>0</v>
      </c>
      <c r="CP367" s="3321">
        <f t="shared" si="275"/>
        <v>0</v>
      </c>
      <c r="CQ367" s="3321">
        <f t="shared" si="275"/>
        <v>0</v>
      </c>
      <c r="CR367" s="3321">
        <f t="shared" si="275"/>
        <v>0</v>
      </c>
      <c r="CS367" s="3321"/>
      <c r="CT367" s="885">
        <v>0</v>
      </c>
      <c r="CU367" s="885">
        <v>0</v>
      </c>
      <c r="CV367" s="885">
        <v>0</v>
      </c>
      <c r="CW367" s="885">
        <v>0</v>
      </c>
      <c r="CX367" s="885">
        <v>0</v>
      </c>
      <c r="CY367" s="885">
        <v>0</v>
      </c>
      <c r="DB367" s="3321">
        <f t="shared" si="274"/>
        <v>0</v>
      </c>
      <c r="DC367" s="3321">
        <f t="shared" si="274"/>
        <v>0</v>
      </c>
      <c r="DD367" s="3321">
        <f t="shared" si="274"/>
        <v>0</v>
      </c>
      <c r="DE367" s="3321">
        <f t="shared" si="272"/>
        <v>0</v>
      </c>
      <c r="DF367" s="3321">
        <f t="shared" si="272"/>
        <v>0</v>
      </c>
      <c r="DG367" s="3321">
        <f t="shared" si="272"/>
        <v>0</v>
      </c>
      <c r="DH367" s="3321"/>
      <c r="DI367" s="885">
        <v>0</v>
      </c>
      <c r="DJ367" s="885">
        <v>0</v>
      </c>
      <c r="DK367" s="885">
        <v>0</v>
      </c>
      <c r="DL367" s="885">
        <v>0</v>
      </c>
      <c r="DM367" s="885">
        <v>0</v>
      </c>
      <c r="DP367" s="3321">
        <f t="shared" si="276"/>
        <v>0</v>
      </c>
      <c r="DQ367" s="3321">
        <f t="shared" si="276"/>
        <v>0</v>
      </c>
      <c r="DR367" s="3321">
        <f t="shared" si="276"/>
        <v>0</v>
      </c>
      <c r="DS367" s="3321">
        <f t="shared" si="276"/>
        <v>0</v>
      </c>
      <c r="DT367" s="3321">
        <f t="shared" si="276"/>
        <v>0</v>
      </c>
    </row>
    <row r="368" spans="1:124" ht="21.6" customHeight="1">
      <c r="A368" s="1165" t="s">
        <v>759</v>
      </c>
      <c r="B368" s="3356" t="s">
        <v>586</v>
      </c>
      <c r="C368" s="2897" t="s">
        <v>548</v>
      </c>
      <c r="D368" s="3451"/>
      <c r="E368" s="3452">
        <v>0</v>
      </c>
      <c r="F368" s="3452">
        <v>0</v>
      </c>
      <c r="G368" s="3452">
        <v>0</v>
      </c>
      <c r="H368" s="3452">
        <v>0</v>
      </c>
      <c r="I368" s="3452">
        <v>0</v>
      </c>
      <c r="J368" s="3452">
        <v>0</v>
      </c>
      <c r="K368" s="1917">
        <v>0</v>
      </c>
      <c r="L368" s="1917">
        <f t="shared" si="262"/>
        <v>0</v>
      </c>
      <c r="M368" s="3329">
        <f>SUM(M369:M388)</f>
        <v>0</v>
      </c>
      <c r="N368" s="1926">
        <f>SUM(N369:N388)</f>
        <v>0</v>
      </c>
      <c r="O368" s="1926">
        <f>SUM(O369:O388)</f>
        <v>0</v>
      </c>
      <c r="P368" s="1926">
        <f>SUM(P369:P388)</f>
        <v>0</v>
      </c>
      <c r="Q368" s="1926"/>
      <c r="R368" s="1926">
        <f>SUM(R369:R388)</f>
        <v>0</v>
      </c>
      <c r="S368" s="1926">
        <f>SUM(S369:S388)</f>
        <v>0</v>
      </c>
      <c r="T368" s="1926">
        <f t="shared" si="263"/>
        <v>0</v>
      </c>
      <c r="U368" s="2899">
        <f t="shared" ref="U368:AA368" si="288">SUM(U369:U388)</f>
        <v>0</v>
      </c>
      <c r="V368" s="1917">
        <f t="shared" si="288"/>
        <v>0</v>
      </c>
      <c r="W368" s="1917">
        <f t="shared" si="288"/>
        <v>0</v>
      </c>
      <c r="X368" s="1917">
        <f t="shared" si="288"/>
        <v>0</v>
      </c>
      <c r="Y368" s="1917">
        <f>SUM(Y369:Y388)</f>
        <v>0</v>
      </c>
      <c r="Z368" s="1917">
        <f t="shared" si="288"/>
        <v>0</v>
      </c>
      <c r="AA368" s="1917">
        <f t="shared" si="288"/>
        <v>0</v>
      </c>
      <c r="AB368" s="1925">
        <f t="shared" si="264"/>
        <v>0</v>
      </c>
      <c r="AC368" s="3434"/>
      <c r="AD368" s="1917"/>
      <c r="AE368" s="3452">
        <v>6</v>
      </c>
      <c r="AF368" s="3452">
        <v>0</v>
      </c>
      <c r="AG368" s="3452">
        <v>120000</v>
      </c>
      <c r="AH368" s="1917">
        <v>0</v>
      </c>
      <c r="AI368" s="1917">
        <v>0</v>
      </c>
      <c r="AJ368" s="1917">
        <v>0</v>
      </c>
      <c r="AK368" s="1917">
        <f t="shared" si="265"/>
        <v>120000</v>
      </c>
      <c r="AL368" s="1917">
        <f t="shared" ref="AL368:AQ368" si="289">SUM(AL369:AL388)</f>
        <v>0</v>
      </c>
      <c r="AM368" s="1926">
        <f t="shared" si="289"/>
        <v>0</v>
      </c>
      <c r="AN368" s="1917">
        <f t="shared" si="289"/>
        <v>0</v>
      </c>
      <c r="AO368" s="1917">
        <f t="shared" si="289"/>
        <v>0</v>
      </c>
      <c r="AP368" s="1917">
        <f t="shared" si="289"/>
        <v>0</v>
      </c>
      <c r="AQ368" s="1926">
        <f t="shared" si="289"/>
        <v>0</v>
      </c>
      <c r="AR368" s="1926">
        <f t="shared" si="266"/>
        <v>0</v>
      </c>
      <c r="AS368" s="3316">
        <f t="shared" ref="AS368:AX368" si="290">SUM(AS369:AS388)</f>
        <v>6</v>
      </c>
      <c r="AT368" s="1917">
        <f t="shared" si="290"/>
        <v>0</v>
      </c>
      <c r="AU368" s="1917">
        <f t="shared" si="290"/>
        <v>120000</v>
      </c>
      <c r="AV368" s="1917">
        <f t="shared" si="290"/>
        <v>0</v>
      </c>
      <c r="AW368" s="1917">
        <f>SUM(AW369:AW388)</f>
        <v>0</v>
      </c>
      <c r="AX368" s="1917">
        <f t="shared" si="290"/>
        <v>0</v>
      </c>
      <c r="AY368" s="1917">
        <f t="shared" si="267"/>
        <v>120000</v>
      </c>
      <c r="AZ368" s="3317">
        <f t="shared" si="268"/>
        <v>0</v>
      </c>
      <c r="BA368" s="3318"/>
      <c r="BB368" s="1925">
        <v>0</v>
      </c>
      <c r="BC368" s="1925">
        <v>0</v>
      </c>
      <c r="BD368" s="1925">
        <v>0</v>
      </c>
      <c r="BE368" s="1925">
        <v>0</v>
      </c>
      <c r="BF368" s="1925">
        <v>0</v>
      </c>
      <c r="BG368" s="1925">
        <f t="shared" si="269"/>
        <v>0</v>
      </c>
      <c r="BH368" s="908">
        <f>SUM(BH369:BH388)</f>
        <v>0</v>
      </c>
      <c r="BI368" s="3453">
        <f>SUM(BI369:BI388)</f>
        <v>0</v>
      </c>
      <c r="BJ368" s="3453">
        <f>SUM(BJ369:BJ388)</f>
        <v>0</v>
      </c>
      <c r="BK368" s="3453">
        <f>SUM(BK369:BK388)</f>
        <v>0</v>
      </c>
      <c r="BL368" s="3453">
        <f t="shared" ref="BL368:BR368" si="291">SUM(BL369:BL388)</f>
        <v>0</v>
      </c>
      <c r="BM368" s="3453">
        <f t="shared" si="270"/>
        <v>0</v>
      </c>
      <c r="BN368" s="908">
        <f t="shared" si="291"/>
        <v>0</v>
      </c>
      <c r="BO368" s="908">
        <f t="shared" si="291"/>
        <v>0</v>
      </c>
      <c r="BP368" s="908">
        <f t="shared" si="291"/>
        <v>0</v>
      </c>
      <c r="BQ368" s="908">
        <f>SUM(BQ369:BQ388)</f>
        <v>0</v>
      </c>
      <c r="BR368" s="908">
        <f t="shared" si="291"/>
        <v>0</v>
      </c>
      <c r="BS368" s="923">
        <f t="shared" si="271"/>
        <v>0</v>
      </c>
      <c r="BT368" s="923"/>
      <c r="BU368" s="923"/>
      <c r="CD368" s="3319">
        <v>3.2</v>
      </c>
      <c r="CE368" s="3319">
        <v>0</v>
      </c>
      <c r="CF368" s="3319">
        <v>32530.799999999999</v>
      </c>
      <c r="CG368" s="3319">
        <v>0</v>
      </c>
      <c r="CH368" s="3319">
        <v>0</v>
      </c>
      <c r="CI368" s="3319">
        <v>0</v>
      </c>
      <c r="CJ368" s="3319">
        <v>0</v>
      </c>
      <c r="CK368" s="3320"/>
      <c r="CL368" s="3321">
        <f t="shared" si="275"/>
        <v>3.2</v>
      </c>
      <c r="CM368" s="3321">
        <f t="shared" si="275"/>
        <v>0</v>
      </c>
      <c r="CN368" s="3321">
        <f t="shared" si="275"/>
        <v>32530.799999999999</v>
      </c>
      <c r="CO368" s="3321">
        <f t="shared" si="275"/>
        <v>0</v>
      </c>
      <c r="CP368" s="3321">
        <f t="shared" si="275"/>
        <v>0</v>
      </c>
      <c r="CQ368" s="3321">
        <f t="shared" si="275"/>
        <v>0</v>
      </c>
      <c r="CR368" s="3321">
        <f t="shared" si="275"/>
        <v>0</v>
      </c>
      <c r="CS368" s="3321"/>
      <c r="CT368" s="885">
        <v>0</v>
      </c>
      <c r="CU368" s="885">
        <v>0</v>
      </c>
      <c r="CV368" s="885">
        <v>0</v>
      </c>
      <c r="CW368" s="885">
        <v>0</v>
      </c>
      <c r="CX368" s="885">
        <v>0</v>
      </c>
      <c r="CY368" s="885">
        <v>0</v>
      </c>
      <c r="DB368" s="3321">
        <f t="shared" si="274"/>
        <v>-6</v>
      </c>
      <c r="DC368" s="3321">
        <f t="shared" si="274"/>
        <v>0</v>
      </c>
      <c r="DD368" s="3321">
        <f t="shared" si="274"/>
        <v>-120000</v>
      </c>
      <c r="DE368" s="3321">
        <f t="shared" si="272"/>
        <v>0</v>
      </c>
      <c r="DF368" s="3321">
        <f t="shared" si="272"/>
        <v>0</v>
      </c>
      <c r="DG368" s="3321">
        <f t="shared" si="272"/>
        <v>0</v>
      </c>
      <c r="DH368" s="3321"/>
      <c r="DI368" s="885">
        <v>6</v>
      </c>
      <c r="DJ368" s="885">
        <v>0</v>
      </c>
      <c r="DK368" s="885">
        <v>95000</v>
      </c>
      <c r="DL368" s="885">
        <v>0</v>
      </c>
      <c r="DM368" s="885">
        <v>0</v>
      </c>
      <c r="DP368" s="3321">
        <f t="shared" si="276"/>
        <v>6</v>
      </c>
      <c r="DQ368" s="3321">
        <f t="shared" si="276"/>
        <v>0</v>
      </c>
      <c r="DR368" s="3321">
        <f t="shared" si="276"/>
        <v>95000</v>
      </c>
      <c r="DS368" s="3321">
        <f t="shared" si="276"/>
        <v>0</v>
      </c>
      <c r="DT368" s="3321">
        <f t="shared" si="276"/>
        <v>0</v>
      </c>
    </row>
    <row r="369" spans="1:124" ht="24">
      <c r="A369" s="912">
        <v>16</v>
      </c>
      <c r="B369" s="1591" t="s">
        <v>588</v>
      </c>
      <c r="C369" s="1406" t="s">
        <v>372</v>
      </c>
      <c r="D369" s="3379"/>
      <c r="E369" s="1605">
        <v>0</v>
      </c>
      <c r="F369" s="1605">
        <v>0</v>
      </c>
      <c r="G369" s="1605">
        <v>0</v>
      </c>
      <c r="H369" s="1605">
        <v>0</v>
      </c>
      <c r="I369" s="1605">
        <v>0</v>
      </c>
      <c r="J369" s="1605">
        <v>0</v>
      </c>
      <c r="K369" s="1339">
        <v>0</v>
      </c>
      <c r="L369" s="1339">
        <f t="shared" si="262"/>
        <v>0</v>
      </c>
      <c r="M369" s="1640"/>
      <c r="N369" s="1640"/>
      <c r="O369" s="1640"/>
      <c r="P369" s="1640"/>
      <c r="Q369" s="1640"/>
      <c r="R369" s="1640"/>
      <c r="S369" s="1640"/>
      <c r="T369" s="1640">
        <f t="shared" si="263"/>
        <v>0</v>
      </c>
      <c r="U369" s="2919">
        <f t="shared" ref="U369:AA388" si="292">E369+M369</f>
        <v>0</v>
      </c>
      <c r="V369" s="930">
        <f t="shared" si="292"/>
        <v>0</v>
      </c>
      <c r="W369" s="930">
        <f t="shared" si="292"/>
        <v>0</v>
      </c>
      <c r="X369" s="930">
        <f t="shared" si="292"/>
        <v>0</v>
      </c>
      <c r="Y369" s="930">
        <f t="shared" si="292"/>
        <v>0</v>
      </c>
      <c r="Z369" s="930">
        <f t="shared" si="292"/>
        <v>0</v>
      </c>
      <c r="AA369" s="930">
        <f t="shared" si="292"/>
        <v>0</v>
      </c>
      <c r="AB369" s="3440">
        <f t="shared" si="264"/>
        <v>0</v>
      </c>
      <c r="AC369" s="1341"/>
      <c r="AD369" s="2286"/>
      <c r="AE369" s="3440">
        <v>6</v>
      </c>
      <c r="AF369" s="3440">
        <v>0</v>
      </c>
      <c r="AG369" s="3440">
        <v>120000</v>
      </c>
      <c r="AH369" s="2441">
        <v>0</v>
      </c>
      <c r="AI369" s="2441">
        <v>0</v>
      </c>
      <c r="AJ369" s="2441">
        <v>0</v>
      </c>
      <c r="AK369" s="2441">
        <f t="shared" si="265"/>
        <v>120000</v>
      </c>
      <c r="AL369" s="1002"/>
      <c r="AM369" s="1389"/>
      <c r="AN369" s="999"/>
      <c r="AO369" s="1344"/>
      <c r="AP369" s="1344"/>
      <c r="AQ369" s="1389"/>
      <c r="AR369" s="1389">
        <f t="shared" si="266"/>
        <v>0</v>
      </c>
      <c r="AS369" s="3350">
        <f t="shared" ref="AS369:AX388" si="293">AE369+AL369</f>
        <v>6</v>
      </c>
      <c r="AT369" s="2441">
        <f t="shared" si="293"/>
        <v>0</v>
      </c>
      <c r="AU369" s="2441">
        <f t="shared" si="293"/>
        <v>120000</v>
      </c>
      <c r="AV369" s="2441">
        <f t="shared" si="293"/>
        <v>0</v>
      </c>
      <c r="AW369" s="2441">
        <f t="shared" si="293"/>
        <v>0</v>
      </c>
      <c r="AX369" s="2441">
        <f t="shared" si="293"/>
        <v>0</v>
      </c>
      <c r="AY369" s="2441">
        <f t="shared" si="267"/>
        <v>120000</v>
      </c>
      <c r="AZ369" s="3331">
        <f t="shared" si="268"/>
        <v>0</v>
      </c>
      <c r="BA369" s="3332"/>
      <c r="BB369" s="1422">
        <v>0</v>
      </c>
      <c r="BC369" s="1422">
        <v>0</v>
      </c>
      <c r="BD369" s="1422">
        <v>0</v>
      </c>
      <c r="BE369" s="1422">
        <v>0</v>
      </c>
      <c r="BF369" s="1422">
        <v>0</v>
      </c>
      <c r="BG369" s="1422">
        <f t="shared" si="269"/>
        <v>0</v>
      </c>
      <c r="BH369" s="3454">
        <f>1-1</f>
        <v>0</v>
      </c>
      <c r="BI369" s="3331"/>
      <c r="BJ369" s="3331"/>
      <c r="BK369" s="3331"/>
      <c r="BL369" s="3331"/>
      <c r="BM369" s="3331">
        <f t="shared" si="270"/>
        <v>0</v>
      </c>
      <c r="BN369" s="1422">
        <f t="shared" ref="BN369:BR388" si="294">BB369+BH369</f>
        <v>0</v>
      </c>
      <c r="BO369" s="1422">
        <f t="shared" si="294"/>
        <v>0</v>
      </c>
      <c r="BP369" s="1422">
        <f t="shared" si="294"/>
        <v>0</v>
      </c>
      <c r="BQ369" s="1422">
        <f t="shared" si="294"/>
        <v>0</v>
      </c>
      <c r="BR369" s="1422">
        <f t="shared" si="294"/>
        <v>0</v>
      </c>
      <c r="BS369" s="1339">
        <f t="shared" si="271"/>
        <v>0</v>
      </c>
      <c r="BT369" s="1358" t="s">
        <v>1592</v>
      </c>
      <c r="BU369" s="1358" t="s">
        <v>1535</v>
      </c>
      <c r="CD369" s="3319">
        <v>0</v>
      </c>
      <c r="CE369" s="3319">
        <v>0</v>
      </c>
      <c r="CF369" s="3319">
        <v>0</v>
      </c>
      <c r="CG369" s="3319">
        <v>0</v>
      </c>
      <c r="CH369" s="3319">
        <v>0</v>
      </c>
      <c r="CI369" s="3319">
        <v>0</v>
      </c>
      <c r="CJ369" s="3319">
        <v>0</v>
      </c>
      <c r="CK369" s="3320"/>
      <c r="CL369" s="3321">
        <f t="shared" si="275"/>
        <v>0</v>
      </c>
      <c r="CM369" s="3321">
        <f t="shared" si="275"/>
        <v>0</v>
      </c>
      <c r="CN369" s="3321">
        <f t="shared" si="275"/>
        <v>0</v>
      </c>
      <c r="CO369" s="3321">
        <f t="shared" si="275"/>
        <v>0</v>
      </c>
      <c r="CP369" s="3321">
        <f t="shared" si="275"/>
        <v>0</v>
      </c>
      <c r="CQ369" s="3321">
        <f t="shared" si="275"/>
        <v>0</v>
      </c>
      <c r="CR369" s="3321">
        <f t="shared" si="275"/>
        <v>0</v>
      </c>
      <c r="CS369" s="3321"/>
      <c r="CT369" s="885">
        <v>0</v>
      </c>
      <c r="CU369" s="885">
        <v>0</v>
      </c>
      <c r="CV369" s="885">
        <v>0</v>
      </c>
      <c r="CW369" s="885">
        <v>0</v>
      </c>
      <c r="CX369" s="885">
        <v>0</v>
      </c>
      <c r="CY369" s="885">
        <v>0</v>
      </c>
      <c r="DB369" s="3321">
        <f t="shared" si="274"/>
        <v>-6</v>
      </c>
      <c r="DC369" s="3321">
        <f t="shared" si="274"/>
        <v>0</v>
      </c>
      <c r="DD369" s="3321">
        <f t="shared" si="274"/>
        <v>-120000</v>
      </c>
      <c r="DE369" s="3321">
        <f t="shared" si="272"/>
        <v>0</v>
      </c>
      <c r="DF369" s="3321">
        <f t="shared" si="272"/>
        <v>0</v>
      </c>
      <c r="DG369" s="3321">
        <f t="shared" si="272"/>
        <v>0</v>
      </c>
      <c r="DH369" s="3321"/>
      <c r="DI369" s="885">
        <v>0</v>
      </c>
      <c r="DJ369" s="885">
        <v>0</v>
      </c>
      <c r="DK369" s="885">
        <v>0</v>
      </c>
      <c r="DL369" s="885">
        <v>0</v>
      </c>
      <c r="DM369" s="885">
        <v>0</v>
      </c>
      <c r="DP369" s="3321">
        <f t="shared" si="276"/>
        <v>0</v>
      </c>
      <c r="DQ369" s="3321">
        <f t="shared" si="276"/>
        <v>0</v>
      </c>
      <c r="DR369" s="3321">
        <f t="shared" si="276"/>
        <v>0</v>
      </c>
      <c r="DS369" s="3321">
        <f t="shared" si="276"/>
        <v>0</v>
      </c>
      <c r="DT369" s="3321">
        <f t="shared" si="276"/>
        <v>0</v>
      </c>
    </row>
    <row r="370" spans="1:124" ht="21.6" hidden="1" customHeight="1">
      <c r="A370" s="912">
        <v>17</v>
      </c>
      <c r="B370" s="1581" t="s">
        <v>589</v>
      </c>
      <c r="C370" s="900" t="s">
        <v>291</v>
      </c>
      <c r="D370" s="3385"/>
      <c r="E370" s="1611">
        <v>0</v>
      </c>
      <c r="F370" s="1611">
        <v>0</v>
      </c>
      <c r="G370" s="1611">
        <v>0</v>
      </c>
      <c r="H370" s="1611">
        <v>0</v>
      </c>
      <c r="I370" s="1611">
        <v>0</v>
      </c>
      <c r="J370" s="1611">
        <v>0</v>
      </c>
      <c r="K370" s="1357">
        <v>0</v>
      </c>
      <c r="L370" s="1357">
        <f t="shared" si="262"/>
        <v>0</v>
      </c>
      <c r="M370" s="1440"/>
      <c r="N370" s="1440"/>
      <c r="O370" s="1440"/>
      <c r="P370" s="1440"/>
      <c r="Q370" s="1440"/>
      <c r="R370" s="1440"/>
      <c r="S370" s="1440"/>
      <c r="T370" s="1440">
        <f t="shared" si="263"/>
        <v>0</v>
      </c>
      <c r="U370" s="1951">
        <f t="shared" si="292"/>
        <v>0</v>
      </c>
      <c r="V370" s="891">
        <f t="shared" si="292"/>
        <v>0</v>
      </c>
      <c r="W370" s="891">
        <f t="shared" si="292"/>
        <v>0</v>
      </c>
      <c r="X370" s="891">
        <f t="shared" si="292"/>
        <v>0</v>
      </c>
      <c r="Y370" s="891">
        <f t="shared" si="292"/>
        <v>0</v>
      </c>
      <c r="Z370" s="891">
        <f t="shared" si="292"/>
        <v>0</v>
      </c>
      <c r="AA370" s="1358">
        <f t="shared" si="292"/>
        <v>0</v>
      </c>
      <c r="AB370" s="3443">
        <f t="shared" si="264"/>
        <v>0</v>
      </c>
      <c r="AC370" s="1341"/>
      <c r="AD370" s="3343"/>
      <c r="AE370" s="3443">
        <v>0</v>
      </c>
      <c r="AF370" s="3443">
        <v>0</v>
      </c>
      <c r="AG370" s="3443">
        <v>0</v>
      </c>
      <c r="AH370" s="1719">
        <v>0</v>
      </c>
      <c r="AI370" s="1719">
        <v>0</v>
      </c>
      <c r="AJ370" s="1719">
        <v>0</v>
      </c>
      <c r="AK370" s="1719">
        <f t="shared" si="265"/>
        <v>0</v>
      </c>
      <c r="AL370" s="999"/>
      <c r="AM370" s="1394"/>
      <c r="AN370" s="999"/>
      <c r="AO370" s="999"/>
      <c r="AP370" s="999"/>
      <c r="AQ370" s="1394"/>
      <c r="AR370" s="1394">
        <f t="shared" si="266"/>
        <v>0</v>
      </c>
      <c r="AS370" s="3343">
        <f t="shared" si="293"/>
        <v>0</v>
      </c>
      <c r="AT370" s="1719">
        <f t="shared" si="293"/>
        <v>0</v>
      </c>
      <c r="AU370" s="1719">
        <f t="shared" si="293"/>
        <v>0</v>
      </c>
      <c r="AV370" s="1719">
        <f t="shared" si="293"/>
        <v>0</v>
      </c>
      <c r="AW370" s="1719">
        <f t="shared" si="293"/>
        <v>0</v>
      </c>
      <c r="AX370" s="1719">
        <f t="shared" si="293"/>
        <v>0</v>
      </c>
      <c r="AY370" s="1719">
        <f t="shared" si="267"/>
        <v>0</v>
      </c>
      <c r="AZ370" s="3088">
        <f t="shared" si="268"/>
        <v>0</v>
      </c>
      <c r="BA370" s="3325"/>
      <c r="BB370" s="1432">
        <v>0</v>
      </c>
      <c r="BC370" s="1432">
        <v>0</v>
      </c>
      <c r="BD370" s="1432">
        <v>0</v>
      </c>
      <c r="BE370" s="1432">
        <v>0</v>
      </c>
      <c r="BF370" s="1432">
        <v>0</v>
      </c>
      <c r="BG370" s="1432">
        <f t="shared" si="269"/>
        <v>0</v>
      </c>
      <c r="BH370" s="1634"/>
      <c r="BI370" s="3088"/>
      <c r="BJ370" s="3088"/>
      <c r="BK370" s="3088"/>
      <c r="BL370" s="3088"/>
      <c r="BM370" s="3088">
        <f t="shared" si="270"/>
        <v>0</v>
      </c>
      <c r="BN370" s="1432">
        <f t="shared" si="294"/>
        <v>0</v>
      </c>
      <c r="BO370" s="1432">
        <f t="shared" si="294"/>
        <v>0</v>
      </c>
      <c r="BP370" s="1432">
        <f t="shared" si="294"/>
        <v>0</v>
      </c>
      <c r="BQ370" s="1432">
        <f t="shared" si="294"/>
        <v>0</v>
      </c>
      <c r="BR370" s="1432">
        <f t="shared" si="294"/>
        <v>0</v>
      </c>
      <c r="BS370" s="1357">
        <f t="shared" si="271"/>
        <v>0</v>
      </c>
      <c r="BT370" s="891" t="s">
        <v>90</v>
      </c>
      <c r="BU370" s="891" t="s">
        <v>90</v>
      </c>
      <c r="CD370" s="3319">
        <v>0</v>
      </c>
      <c r="CE370" s="3319">
        <v>0</v>
      </c>
      <c r="CF370" s="3319">
        <v>0</v>
      </c>
      <c r="CG370" s="3319">
        <v>0</v>
      </c>
      <c r="CH370" s="3319">
        <v>0</v>
      </c>
      <c r="CI370" s="3319">
        <v>0</v>
      </c>
      <c r="CJ370" s="3319">
        <v>0</v>
      </c>
      <c r="CK370" s="3320"/>
      <c r="CL370" s="3321">
        <f t="shared" si="275"/>
        <v>0</v>
      </c>
      <c r="CM370" s="3321">
        <f t="shared" si="275"/>
        <v>0</v>
      </c>
      <c r="CN370" s="3321">
        <f t="shared" si="275"/>
        <v>0</v>
      </c>
      <c r="CO370" s="3321">
        <f t="shared" si="275"/>
        <v>0</v>
      </c>
      <c r="CP370" s="3321">
        <f t="shared" si="275"/>
        <v>0</v>
      </c>
      <c r="CQ370" s="3321">
        <f t="shared" si="275"/>
        <v>0</v>
      </c>
      <c r="CR370" s="3321">
        <f t="shared" si="275"/>
        <v>0</v>
      </c>
      <c r="CS370" s="3321"/>
      <c r="CT370" s="885">
        <v>0</v>
      </c>
      <c r="CU370" s="885">
        <v>0</v>
      </c>
      <c r="CV370" s="885">
        <v>0</v>
      </c>
      <c r="CW370" s="885">
        <v>0</v>
      </c>
      <c r="CX370" s="885">
        <v>0</v>
      </c>
      <c r="CY370" s="885">
        <v>0</v>
      </c>
      <c r="DB370" s="3321">
        <f t="shared" si="274"/>
        <v>0</v>
      </c>
      <c r="DC370" s="3321">
        <f t="shared" si="274"/>
        <v>0</v>
      </c>
      <c r="DD370" s="3321">
        <f t="shared" si="274"/>
        <v>0</v>
      </c>
      <c r="DE370" s="3321">
        <f t="shared" si="272"/>
        <v>0</v>
      </c>
      <c r="DF370" s="3321">
        <f t="shared" si="272"/>
        <v>0</v>
      </c>
      <c r="DG370" s="3321">
        <f t="shared" si="272"/>
        <v>0</v>
      </c>
      <c r="DH370" s="3321"/>
      <c r="DI370" s="885">
        <v>0</v>
      </c>
      <c r="DJ370" s="885">
        <v>0</v>
      </c>
      <c r="DK370" s="885">
        <v>0</v>
      </c>
      <c r="DL370" s="885">
        <v>0</v>
      </c>
      <c r="DM370" s="885">
        <v>0</v>
      </c>
      <c r="DP370" s="3321">
        <f t="shared" si="276"/>
        <v>0</v>
      </c>
      <c r="DQ370" s="3321">
        <f t="shared" si="276"/>
        <v>0</v>
      </c>
      <c r="DR370" s="3321">
        <f t="shared" si="276"/>
        <v>0</v>
      </c>
      <c r="DS370" s="3321">
        <f t="shared" si="276"/>
        <v>0</v>
      </c>
      <c r="DT370" s="3321">
        <f t="shared" si="276"/>
        <v>0</v>
      </c>
    </row>
    <row r="371" spans="1:124" ht="24" hidden="1">
      <c r="A371" s="1170"/>
      <c r="B371" s="1581" t="s">
        <v>588</v>
      </c>
      <c r="C371" s="1860" t="s">
        <v>976</v>
      </c>
      <c r="D371" s="3385"/>
      <c r="E371" s="1611">
        <v>0</v>
      </c>
      <c r="F371" s="1611">
        <v>0</v>
      </c>
      <c r="G371" s="1611">
        <v>0</v>
      </c>
      <c r="H371" s="1611">
        <v>0</v>
      </c>
      <c r="I371" s="1611">
        <v>0</v>
      </c>
      <c r="J371" s="1611">
        <v>0</v>
      </c>
      <c r="K371" s="1357">
        <v>0</v>
      </c>
      <c r="L371" s="1357">
        <f t="shared" si="262"/>
        <v>0</v>
      </c>
      <c r="M371" s="1440"/>
      <c r="N371" s="1440"/>
      <c r="O371" s="1440"/>
      <c r="P371" s="1440"/>
      <c r="Q371" s="1440"/>
      <c r="R371" s="1440"/>
      <c r="S371" s="1440"/>
      <c r="T371" s="1440">
        <f t="shared" si="263"/>
        <v>0</v>
      </c>
      <c r="U371" s="3455">
        <f t="shared" si="292"/>
        <v>0</v>
      </c>
      <c r="V371" s="1611">
        <f t="shared" si="292"/>
        <v>0</v>
      </c>
      <c r="W371" s="891">
        <f t="shared" si="292"/>
        <v>0</v>
      </c>
      <c r="X371" s="891">
        <f t="shared" si="292"/>
        <v>0</v>
      </c>
      <c r="Y371" s="891">
        <f t="shared" si="292"/>
        <v>0</v>
      </c>
      <c r="Z371" s="891">
        <f t="shared" si="292"/>
        <v>0</v>
      </c>
      <c r="AA371" s="1358">
        <f t="shared" si="292"/>
        <v>0</v>
      </c>
      <c r="AB371" s="3443">
        <f t="shared" ref="AB371:AB387" si="295">SUM(V371:AA371)</f>
        <v>0</v>
      </c>
      <c r="AC371" s="1341"/>
      <c r="AD371" s="3343"/>
      <c r="AE371" s="3443">
        <v>0</v>
      </c>
      <c r="AF371" s="3443">
        <v>0</v>
      </c>
      <c r="AG371" s="3443">
        <v>0</v>
      </c>
      <c r="AH371" s="1719">
        <v>0</v>
      </c>
      <c r="AI371" s="1719">
        <v>0</v>
      </c>
      <c r="AJ371" s="1719">
        <v>0</v>
      </c>
      <c r="AK371" s="1719">
        <f t="shared" si="265"/>
        <v>0</v>
      </c>
      <c r="AL371" s="999"/>
      <c r="AM371" s="1394"/>
      <c r="AN371" s="999"/>
      <c r="AO371" s="999"/>
      <c r="AP371" s="999"/>
      <c r="AQ371" s="1394"/>
      <c r="AR371" s="1394">
        <f t="shared" si="266"/>
        <v>0</v>
      </c>
      <c r="AS371" s="3343">
        <f t="shared" si="293"/>
        <v>0</v>
      </c>
      <c r="AT371" s="1719">
        <f t="shared" si="293"/>
        <v>0</v>
      </c>
      <c r="AU371" s="1719">
        <f t="shared" si="293"/>
        <v>0</v>
      </c>
      <c r="AV371" s="1719">
        <f t="shared" si="293"/>
        <v>0</v>
      </c>
      <c r="AW371" s="1719">
        <f t="shared" si="293"/>
        <v>0</v>
      </c>
      <c r="AX371" s="1719">
        <f t="shared" si="293"/>
        <v>0</v>
      </c>
      <c r="AY371" s="1719">
        <f t="shared" si="267"/>
        <v>0</v>
      </c>
      <c r="AZ371" s="3088">
        <f t="shared" si="268"/>
        <v>0</v>
      </c>
      <c r="BA371" s="3325"/>
      <c r="BB371" s="1432">
        <v>0</v>
      </c>
      <c r="BC371" s="1432">
        <v>0</v>
      </c>
      <c r="BD371" s="1432">
        <v>0</v>
      </c>
      <c r="BE371" s="1432">
        <v>0</v>
      </c>
      <c r="BF371" s="1432">
        <v>0</v>
      </c>
      <c r="BG371" s="1432">
        <f t="shared" si="269"/>
        <v>0</v>
      </c>
      <c r="BH371" s="1634"/>
      <c r="BI371" s="3088"/>
      <c r="BJ371" s="3088"/>
      <c r="BK371" s="3088"/>
      <c r="BL371" s="3088"/>
      <c r="BM371" s="3088">
        <f t="shared" si="270"/>
        <v>0</v>
      </c>
      <c r="BN371" s="1432">
        <f t="shared" si="294"/>
        <v>0</v>
      </c>
      <c r="BO371" s="1432">
        <f t="shared" si="294"/>
        <v>0</v>
      </c>
      <c r="BP371" s="1432">
        <f t="shared" si="294"/>
        <v>0</v>
      </c>
      <c r="BQ371" s="1432">
        <f t="shared" si="294"/>
        <v>0</v>
      </c>
      <c r="BR371" s="1432">
        <f t="shared" si="294"/>
        <v>0</v>
      </c>
      <c r="BS371" s="1357">
        <f t="shared" si="271"/>
        <v>0</v>
      </c>
      <c r="BT371" s="1358"/>
      <c r="BU371" s="1358"/>
      <c r="CD371" s="3319">
        <v>0</v>
      </c>
      <c r="CE371" s="3319">
        <v>0</v>
      </c>
      <c r="CF371" s="3319">
        <v>0</v>
      </c>
      <c r="CG371" s="3319">
        <v>0</v>
      </c>
      <c r="CH371" s="3319">
        <v>0</v>
      </c>
      <c r="CI371" s="3319">
        <v>0</v>
      </c>
      <c r="CJ371" s="3319">
        <v>0</v>
      </c>
      <c r="CK371" s="3320"/>
      <c r="CL371" s="3321">
        <f t="shared" si="275"/>
        <v>0</v>
      </c>
      <c r="CM371" s="3321">
        <f t="shared" si="275"/>
        <v>0</v>
      </c>
      <c r="CN371" s="3321">
        <f t="shared" si="275"/>
        <v>0</v>
      </c>
      <c r="CO371" s="3321">
        <f t="shared" si="275"/>
        <v>0</v>
      </c>
      <c r="CP371" s="3321">
        <f t="shared" si="275"/>
        <v>0</v>
      </c>
      <c r="CQ371" s="3321">
        <f t="shared" si="275"/>
        <v>0</v>
      </c>
      <c r="CR371" s="3321">
        <f t="shared" si="275"/>
        <v>0</v>
      </c>
      <c r="CS371" s="3321"/>
      <c r="CT371" s="885">
        <v>0</v>
      </c>
      <c r="CU371" s="885">
        <v>0</v>
      </c>
      <c r="CV371" s="885">
        <v>0</v>
      </c>
      <c r="CW371" s="885">
        <v>0</v>
      </c>
      <c r="CX371" s="885">
        <v>0</v>
      </c>
      <c r="CY371" s="885">
        <v>0</v>
      </c>
      <c r="DB371" s="3321">
        <f t="shared" si="274"/>
        <v>0</v>
      </c>
      <c r="DC371" s="3321">
        <f t="shared" si="274"/>
        <v>0</v>
      </c>
      <c r="DD371" s="3321">
        <f t="shared" si="274"/>
        <v>0</v>
      </c>
      <c r="DE371" s="3321">
        <f t="shared" si="272"/>
        <v>0</v>
      </c>
      <c r="DF371" s="3321">
        <f t="shared" si="272"/>
        <v>0</v>
      </c>
      <c r="DG371" s="3321">
        <f t="shared" si="272"/>
        <v>0</v>
      </c>
      <c r="DH371" s="3321"/>
      <c r="DI371" s="885">
        <v>0</v>
      </c>
      <c r="DJ371" s="885">
        <v>0</v>
      </c>
      <c r="DK371" s="885">
        <v>0</v>
      </c>
      <c r="DL371" s="885">
        <v>0</v>
      </c>
      <c r="DM371" s="885">
        <v>0</v>
      </c>
      <c r="DP371" s="3321">
        <f t="shared" si="276"/>
        <v>0</v>
      </c>
      <c r="DQ371" s="3321">
        <f t="shared" si="276"/>
        <v>0</v>
      </c>
      <c r="DR371" s="3321">
        <f t="shared" si="276"/>
        <v>0</v>
      </c>
      <c r="DS371" s="3321">
        <f t="shared" si="276"/>
        <v>0</v>
      </c>
      <c r="DT371" s="3321">
        <f t="shared" si="276"/>
        <v>0</v>
      </c>
    </row>
    <row r="372" spans="1:124" ht="13.5" hidden="1" customHeight="1">
      <c r="A372" s="1170"/>
      <c r="B372" s="1581" t="s">
        <v>588</v>
      </c>
      <c r="C372" s="1860" t="s">
        <v>229</v>
      </c>
      <c r="D372" s="3385"/>
      <c r="E372" s="1611">
        <v>0</v>
      </c>
      <c r="F372" s="1611">
        <v>0</v>
      </c>
      <c r="G372" s="1611">
        <v>0</v>
      </c>
      <c r="H372" s="1611">
        <v>0</v>
      </c>
      <c r="I372" s="1611">
        <v>0</v>
      </c>
      <c r="J372" s="1611">
        <v>0</v>
      </c>
      <c r="K372" s="1357">
        <v>0</v>
      </c>
      <c r="L372" s="1357">
        <f t="shared" si="262"/>
        <v>0</v>
      </c>
      <c r="M372" s="1621"/>
      <c r="N372" s="1440"/>
      <c r="O372" s="1440"/>
      <c r="P372" s="1440"/>
      <c r="Q372" s="1440"/>
      <c r="R372" s="1440">
        <f t="shared" ref="R372:R387" si="296">S372/24</f>
        <v>0</v>
      </c>
      <c r="S372" s="1440"/>
      <c r="T372" s="1440">
        <f t="shared" si="263"/>
        <v>0</v>
      </c>
      <c r="U372" s="1951">
        <f t="shared" si="292"/>
        <v>0</v>
      </c>
      <c r="V372" s="891">
        <f t="shared" si="292"/>
        <v>0</v>
      </c>
      <c r="W372" s="891">
        <f t="shared" si="292"/>
        <v>0</v>
      </c>
      <c r="X372" s="891">
        <f t="shared" si="292"/>
        <v>0</v>
      </c>
      <c r="Y372" s="891">
        <f t="shared" si="292"/>
        <v>0</v>
      </c>
      <c r="Z372" s="891">
        <f t="shared" si="292"/>
        <v>0</v>
      </c>
      <c r="AA372" s="1358">
        <f t="shared" si="292"/>
        <v>0</v>
      </c>
      <c r="AB372" s="1719">
        <f t="shared" si="295"/>
        <v>0</v>
      </c>
      <c r="AC372" s="1341"/>
      <c r="AD372" s="1717"/>
      <c r="AE372" s="3443">
        <v>0</v>
      </c>
      <c r="AF372" s="3443">
        <v>0</v>
      </c>
      <c r="AG372" s="3443">
        <v>0</v>
      </c>
      <c r="AH372" s="1719">
        <v>0</v>
      </c>
      <c r="AI372" s="1719">
        <v>0</v>
      </c>
      <c r="AJ372" s="1719">
        <v>0</v>
      </c>
      <c r="AK372" s="1719">
        <f t="shared" si="265"/>
        <v>0</v>
      </c>
      <c r="AL372" s="999"/>
      <c r="AM372" s="1394"/>
      <c r="AN372" s="999"/>
      <c r="AO372" s="1001"/>
      <c r="AP372" s="1001">
        <f t="shared" ref="AP372:AP387" si="297">AQ372/24</f>
        <v>0</v>
      </c>
      <c r="AQ372" s="1394"/>
      <c r="AR372" s="1394">
        <f t="shared" si="266"/>
        <v>0</v>
      </c>
      <c r="AS372" s="3343">
        <f t="shared" si="293"/>
        <v>0</v>
      </c>
      <c r="AT372" s="1719">
        <f t="shared" si="293"/>
        <v>0</v>
      </c>
      <c r="AU372" s="1719">
        <f t="shared" si="293"/>
        <v>0</v>
      </c>
      <c r="AV372" s="1719">
        <f t="shared" si="293"/>
        <v>0</v>
      </c>
      <c r="AW372" s="1719">
        <f t="shared" si="293"/>
        <v>0</v>
      </c>
      <c r="AX372" s="1719">
        <f t="shared" si="293"/>
        <v>0</v>
      </c>
      <c r="AY372" s="1719">
        <f t="shared" si="267"/>
        <v>0</v>
      </c>
      <c r="AZ372" s="3088">
        <f t="shared" si="268"/>
        <v>0</v>
      </c>
      <c r="BA372" s="3325"/>
      <c r="BB372" s="1432">
        <v>0</v>
      </c>
      <c r="BC372" s="1432">
        <v>0</v>
      </c>
      <c r="BD372" s="1432">
        <v>0</v>
      </c>
      <c r="BE372" s="1432">
        <v>0</v>
      </c>
      <c r="BF372" s="1432">
        <v>0</v>
      </c>
      <c r="BG372" s="1432">
        <f t="shared" si="269"/>
        <v>0</v>
      </c>
      <c r="BH372" s="1634"/>
      <c r="BI372" s="3088"/>
      <c r="BJ372" s="3088"/>
      <c r="BK372" s="3088">
        <f t="shared" ref="BK372:BK387" si="298">BL372/24</f>
        <v>0</v>
      </c>
      <c r="BL372" s="3088"/>
      <c r="BM372" s="3088">
        <f t="shared" si="270"/>
        <v>0</v>
      </c>
      <c r="BN372" s="1432">
        <f t="shared" si="294"/>
        <v>0</v>
      </c>
      <c r="BO372" s="1432">
        <f t="shared" si="294"/>
        <v>0</v>
      </c>
      <c r="BP372" s="1432">
        <f t="shared" si="294"/>
        <v>0</v>
      </c>
      <c r="BQ372" s="1432">
        <f t="shared" si="294"/>
        <v>0</v>
      </c>
      <c r="BR372" s="1432">
        <f t="shared" si="294"/>
        <v>0</v>
      </c>
      <c r="BS372" s="1357">
        <f t="shared" si="271"/>
        <v>0</v>
      </c>
      <c r="BT372" s="1358"/>
      <c r="BU372" s="1358"/>
      <c r="CD372" s="3319">
        <v>3.2</v>
      </c>
      <c r="CE372" s="3319">
        <v>0</v>
      </c>
      <c r="CF372" s="3319">
        <v>32530.799999999999</v>
      </c>
      <c r="CG372" s="3319">
        <v>0</v>
      </c>
      <c r="CH372" s="3319">
        <v>0</v>
      </c>
      <c r="CI372" s="3319">
        <v>0</v>
      </c>
      <c r="CJ372" s="3319">
        <v>0</v>
      </c>
      <c r="CK372" s="3320"/>
      <c r="CL372" s="3321">
        <f t="shared" si="275"/>
        <v>3.2</v>
      </c>
      <c r="CM372" s="3321">
        <f t="shared" si="275"/>
        <v>0</v>
      </c>
      <c r="CN372" s="3321">
        <f t="shared" si="275"/>
        <v>32530.799999999999</v>
      </c>
      <c r="CO372" s="3321">
        <f t="shared" si="275"/>
        <v>0</v>
      </c>
      <c r="CP372" s="3321">
        <f t="shared" si="275"/>
        <v>0</v>
      </c>
      <c r="CQ372" s="3321">
        <f t="shared" si="275"/>
        <v>0</v>
      </c>
      <c r="CR372" s="3321">
        <f t="shared" si="275"/>
        <v>0</v>
      </c>
      <c r="CS372" s="3321"/>
      <c r="CT372" s="885">
        <v>0</v>
      </c>
      <c r="CU372" s="885">
        <v>0</v>
      </c>
      <c r="CV372" s="885">
        <v>0</v>
      </c>
      <c r="CW372" s="885">
        <v>0</v>
      </c>
      <c r="CX372" s="885">
        <v>0</v>
      </c>
      <c r="CY372" s="885">
        <v>0</v>
      </c>
      <c r="DB372" s="3321">
        <f t="shared" si="274"/>
        <v>0</v>
      </c>
      <c r="DC372" s="3321">
        <f t="shared" si="274"/>
        <v>0</v>
      </c>
      <c r="DD372" s="3321">
        <f t="shared" si="274"/>
        <v>0</v>
      </c>
      <c r="DE372" s="3321">
        <f t="shared" si="272"/>
        <v>0</v>
      </c>
      <c r="DF372" s="3321">
        <f t="shared" si="272"/>
        <v>0</v>
      </c>
      <c r="DG372" s="3321">
        <f t="shared" si="272"/>
        <v>0</v>
      </c>
      <c r="DH372" s="3321"/>
      <c r="DI372" s="885">
        <v>3</v>
      </c>
      <c r="DJ372" s="885">
        <v>0</v>
      </c>
      <c r="DK372" s="885">
        <v>50000</v>
      </c>
      <c r="DL372" s="885">
        <v>0</v>
      </c>
      <c r="DM372" s="885">
        <v>0</v>
      </c>
      <c r="DP372" s="3321">
        <f t="shared" si="276"/>
        <v>3</v>
      </c>
      <c r="DQ372" s="3321">
        <f t="shared" si="276"/>
        <v>0</v>
      </c>
      <c r="DR372" s="3321">
        <f t="shared" si="276"/>
        <v>50000</v>
      </c>
      <c r="DS372" s="3321">
        <f t="shared" si="276"/>
        <v>0</v>
      </c>
      <c r="DT372" s="3321">
        <f t="shared" si="276"/>
        <v>0</v>
      </c>
    </row>
    <row r="373" spans="1:124" ht="15" hidden="1">
      <c r="A373" s="912">
        <v>18</v>
      </c>
      <c r="B373" s="1581" t="s">
        <v>590</v>
      </c>
      <c r="C373" s="1860" t="s">
        <v>809</v>
      </c>
      <c r="D373" s="3385"/>
      <c r="E373" s="1611">
        <v>0</v>
      </c>
      <c r="F373" s="1611">
        <v>0</v>
      </c>
      <c r="G373" s="1611">
        <v>0</v>
      </c>
      <c r="H373" s="1611">
        <v>0</v>
      </c>
      <c r="I373" s="1611">
        <v>0</v>
      </c>
      <c r="J373" s="1611">
        <v>0</v>
      </c>
      <c r="K373" s="1357">
        <v>0</v>
      </c>
      <c r="L373" s="1357">
        <f t="shared" si="262"/>
        <v>0</v>
      </c>
      <c r="M373" s="1440"/>
      <c r="N373" s="1440"/>
      <c r="O373" s="1440"/>
      <c r="P373" s="1440"/>
      <c r="Q373" s="1440"/>
      <c r="R373" s="1440">
        <f t="shared" si="296"/>
        <v>0</v>
      </c>
      <c r="S373" s="1440"/>
      <c r="T373" s="1440">
        <f t="shared" si="263"/>
        <v>0</v>
      </c>
      <c r="U373" s="1951">
        <f t="shared" si="292"/>
        <v>0</v>
      </c>
      <c r="V373" s="891">
        <f t="shared" si="292"/>
        <v>0</v>
      </c>
      <c r="W373" s="891">
        <f t="shared" si="292"/>
        <v>0</v>
      </c>
      <c r="X373" s="891">
        <f t="shared" si="292"/>
        <v>0</v>
      </c>
      <c r="Y373" s="891">
        <f t="shared" si="292"/>
        <v>0</v>
      </c>
      <c r="Z373" s="891">
        <f t="shared" si="292"/>
        <v>0</v>
      </c>
      <c r="AA373" s="891">
        <f t="shared" si="292"/>
        <v>0</v>
      </c>
      <c r="AB373" s="3443">
        <f t="shared" si="295"/>
        <v>0</v>
      </c>
      <c r="AC373" s="1341"/>
      <c r="AD373" s="1717"/>
      <c r="AE373" s="3443">
        <v>0</v>
      </c>
      <c r="AF373" s="3443">
        <v>0</v>
      </c>
      <c r="AG373" s="3443">
        <v>0</v>
      </c>
      <c r="AH373" s="1719">
        <v>0</v>
      </c>
      <c r="AI373" s="1719">
        <v>0</v>
      </c>
      <c r="AJ373" s="1719">
        <v>0</v>
      </c>
      <c r="AK373" s="1719">
        <f t="shared" si="265"/>
        <v>0</v>
      </c>
      <c r="AL373" s="999"/>
      <c r="AM373" s="1394"/>
      <c r="AN373" s="999"/>
      <c r="AO373" s="1001"/>
      <c r="AP373" s="1001">
        <f t="shared" si="297"/>
        <v>0</v>
      </c>
      <c r="AQ373" s="1394"/>
      <c r="AR373" s="1394">
        <f t="shared" si="266"/>
        <v>0</v>
      </c>
      <c r="AS373" s="3343">
        <f t="shared" si="293"/>
        <v>0</v>
      </c>
      <c r="AT373" s="1719">
        <f t="shared" si="293"/>
        <v>0</v>
      </c>
      <c r="AU373" s="1719">
        <f t="shared" si="293"/>
        <v>0</v>
      </c>
      <c r="AV373" s="1719">
        <f t="shared" si="293"/>
        <v>0</v>
      </c>
      <c r="AW373" s="1719">
        <f t="shared" si="293"/>
        <v>0</v>
      </c>
      <c r="AX373" s="1719">
        <f t="shared" si="293"/>
        <v>0</v>
      </c>
      <c r="AY373" s="1719">
        <f t="shared" si="267"/>
        <v>0</v>
      </c>
      <c r="AZ373" s="3088">
        <f t="shared" si="268"/>
        <v>0</v>
      </c>
      <c r="BA373" s="3333"/>
      <c r="BB373" s="1432">
        <v>0</v>
      </c>
      <c r="BC373" s="1432">
        <v>0</v>
      </c>
      <c r="BD373" s="1432">
        <v>0</v>
      </c>
      <c r="BE373" s="1432">
        <v>0</v>
      </c>
      <c r="BF373" s="1432">
        <v>0</v>
      </c>
      <c r="BG373" s="1432">
        <f t="shared" si="269"/>
        <v>0</v>
      </c>
      <c r="BH373" s="1634"/>
      <c r="BI373" s="3200"/>
      <c r="BJ373" s="3200"/>
      <c r="BK373" s="3088">
        <f t="shared" si="298"/>
        <v>0</v>
      </c>
      <c r="BL373" s="3200"/>
      <c r="BM373" s="3200">
        <f t="shared" si="270"/>
        <v>0</v>
      </c>
      <c r="BN373" s="1432">
        <f t="shared" si="294"/>
        <v>0</v>
      </c>
      <c r="BO373" s="1432">
        <f t="shared" si="294"/>
        <v>0</v>
      </c>
      <c r="BP373" s="1432">
        <f t="shared" si="294"/>
        <v>0</v>
      </c>
      <c r="BQ373" s="1432">
        <f t="shared" si="294"/>
        <v>0</v>
      </c>
      <c r="BR373" s="1432">
        <f t="shared" si="294"/>
        <v>0</v>
      </c>
      <c r="BS373" s="1357">
        <f t="shared" si="271"/>
        <v>0</v>
      </c>
      <c r="BT373" s="891" t="s">
        <v>90</v>
      </c>
      <c r="BU373" s="891" t="s">
        <v>90</v>
      </c>
      <c r="CD373" s="3319">
        <v>0</v>
      </c>
      <c r="CE373" s="3319">
        <v>0</v>
      </c>
      <c r="CF373" s="3319">
        <v>0</v>
      </c>
      <c r="CG373" s="3319">
        <v>0</v>
      </c>
      <c r="CH373" s="3319">
        <v>0</v>
      </c>
      <c r="CI373" s="3319">
        <v>0</v>
      </c>
      <c r="CJ373" s="3319">
        <v>0</v>
      </c>
      <c r="CK373" s="3320"/>
      <c r="CL373" s="3321">
        <f t="shared" si="275"/>
        <v>0</v>
      </c>
      <c r="CM373" s="3321">
        <f t="shared" si="275"/>
        <v>0</v>
      </c>
      <c r="CN373" s="3321">
        <f t="shared" si="275"/>
        <v>0</v>
      </c>
      <c r="CO373" s="3321">
        <f t="shared" si="275"/>
        <v>0</v>
      </c>
      <c r="CP373" s="3321">
        <f t="shared" si="275"/>
        <v>0</v>
      </c>
      <c r="CQ373" s="3321">
        <f t="shared" si="275"/>
        <v>0</v>
      </c>
      <c r="CR373" s="3321">
        <f t="shared" si="275"/>
        <v>0</v>
      </c>
      <c r="CS373" s="3321"/>
      <c r="CT373" s="885">
        <v>0</v>
      </c>
      <c r="CU373" s="885">
        <v>0</v>
      </c>
      <c r="CV373" s="885">
        <v>0</v>
      </c>
      <c r="CW373" s="885">
        <v>0</v>
      </c>
      <c r="CX373" s="885">
        <v>0</v>
      </c>
      <c r="CY373" s="885">
        <v>0</v>
      </c>
      <c r="DB373" s="3321">
        <f t="shared" si="274"/>
        <v>0</v>
      </c>
      <c r="DC373" s="3321">
        <f t="shared" si="274"/>
        <v>0</v>
      </c>
      <c r="DD373" s="3321">
        <f t="shared" si="274"/>
        <v>0</v>
      </c>
      <c r="DE373" s="3321">
        <f t="shared" si="272"/>
        <v>0</v>
      </c>
      <c r="DF373" s="3321">
        <f t="shared" si="272"/>
        <v>0</v>
      </c>
      <c r="DG373" s="3321">
        <f t="shared" si="272"/>
        <v>0</v>
      </c>
      <c r="DH373" s="3321"/>
      <c r="DI373" s="885">
        <v>0</v>
      </c>
      <c r="DJ373" s="885">
        <v>0</v>
      </c>
      <c r="DK373" s="885">
        <v>0</v>
      </c>
      <c r="DL373" s="885">
        <v>0</v>
      </c>
      <c r="DM373" s="885">
        <v>0</v>
      </c>
      <c r="DP373" s="3321">
        <f t="shared" si="276"/>
        <v>0</v>
      </c>
      <c r="DQ373" s="3321">
        <f t="shared" si="276"/>
        <v>0</v>
      </c>
      <c r="DR373" s="3321">
        <f t="shared" si="276"/>
        <v>0</v>
      </c>
      <c r="DS373" s="3321">
        <f t="shared" si="276"/>
        <v>0</v>
      </c>
      <c r="DT373" s="3321">
        <f t="shared" si="276"/>
        <v>0</v>
      </c>
    </row>
    <row r="374" spans="1:124" ht="13.5" hidden="1" customHeight="1">
      <c r="A374" s="1170"/>
      <c r="B374" s="1581" t="s">
        <v>589</v>
      </c>
      <c r="C374" s="900" t="s">
        <v>317</v>
      </c>
      <c r="D374" s="3385"/>
      <c r="E374" s="1611">
        <v>0</v>
      </c>
      <c r="F374" s="1611">
        <v>0</v>
      </c>
      <c r="G374" s="1611">
        <v>0</v>
      </c>
      <c r="H374" s="1611">
        <v>0</v>
      </c>
      <c r="I374" s="1611">
        <v>0</v>
      </c>
      <c r="J374" s="1611">
        <v>0</v>
      </c>
      <c r="K374" s="1357">
        <v>0</v>
      </c>
      <c r="L374" s="1357">
        <f t="shared" si="262"/>
        <v>0</v>
      </c>
      <c r="M374" s="1440"/>
      <c r="N374" s="1440"/>
      <c r="O374" s="1440"/>
      <c r="P374" s="1440"/>
      <c r="Q374" s="1440"/>
      <c r="R374" s="1440">
        <f t="shared" si="296"/>
        <v>0</v>
      </c>
      <c r="S374" s="1440"/>
      <c r="T374" s="1440">
        <f t="shared" si="263"/>
        <v>0</v>
      </c>
      <c r="U374" s="1951">
        <f t="shared" si="292"/>
        <v>0</v>
      </c>
      <c r="V374" s="891">
        <f t="shared" si="292"/>
        <v>0</v>
      </c>
      <c r="W374" s="891">
        <f t="shared" si="292"/>
        <v>0</v>
      </c>
      <c r="X374" s="891">
        <f t="shared" si="292"/>
        <v>0</v>
      </c>
      <c r="Y374" s="891">
        <f t="shared" si="292"/>
        <v>0</v>
      </c>
      <c r="Z374" s="891">
        <f t="shared" si="292"/>
        <v>0</v>
      </c>
      <c r="AA374" s="1358">
        <f t="shared" si="292"/>
        <v>0</v>
      </c>
      <c r="AB374" s="1724">
        <f t="shared" si="295"/>
        <v>0</v>
      </c>
      <c r="AC374" s="1341"/>
      <c r="AD374" s="3343"/>
      <c r="AE374" s="3443">
        <v>0</v>
      </c>
      <c r="AF374" s="3443">
        <v>0</v>
      </c>
      <c r="AG374" s="3443">
        <v>0</v>
      </c>
      <c r="AH374" s="1719">
        <v>0</v>
      </c>
      <c r="AI374" s="1719">
        <v>0</v>
      </c>
      <c r="AJ374" s="1719">
        <v>0</v>
      </c>
      <c r="AK374" s="1719">
        <f t="shared" si="265"/>
        <v>0</v>
      </c>
      <c r="AL374" s="999"/>
      <c r="AM374" s="1394"/>
      <c r="AN374" s="999"/>
      <c r="AO374" s="1001"/>
      <c r="AP374" s="1001">
        <f t="shared" si="297"/>
        <v>0</v>
      </c>
      <c r="AQ374" s="1394"/>
      <c r="AR374" s="1394">
        <f t="shared" si="266"/>
        <v>0</v>
      </c>
      <c r="AS374" s="3343">
        <f t="shared" si="293"/>
        <v>0</v>
      </c>
      <c r="AT374" s="1719">
        <f t="shared" si="293"/>
        <v>0</v>
      </c>
      <c r="AU374" s="1719">
        <f t="shared" si="293"/>
        <v>0</v>
      </c>
      <c r="AV374" s="1719">
        <f t="shared" si="293"/>
        <v>0</v>
      </c>
      <c r="AW374" s="1719">
        <f t="shared" si="293"/>
        <v>0</v>
      </c>
      <c r="AX374" s="1719">
        <f t="shared" si="293"/>
        <v>0</v>
      </c>
      <c r="AY374" s="1719">
        <f t="shared" si="267"/>
        <v>0</v>
      </c>
      <c r="AZ374" s="3088">
        <f t="shared" si="268"/>
        <v>0</v>
      </c>
      <c r="BA374" s="3333"/>
      <c r="BB374" s="1468">
        <v>0</v>
      </c>
      <c r="BC374" s="1468">
        <v>0</v>
      </c>
      <c r="BD374" s="1468">
        <v>0</v>
      </c>
      <c r="BE374" s="1468">
        <v>0</v>
      </c>
      <c r="BF374" s="1468">
        <v>0</v>
      </c>
      <c r="BG374" s="1468">
        <f t="shared" si="269"/>
        <v>0</v>
      </c>
      <c r="BH374" s="1634"/>
      <c r="BI374" s="1634"/>
      <c r="BJ374" s="1634"/>
      <c r="BK374" s="3088">
        <f t="shared" si="298"/>
        <v>0</v>
      </c>
      <c r="BL374" s="3088"/>
      <c r="BM374" s="2029">
        <f t="shared" si="270"/>
        <v>0</v>
      </c>
      <c r="BN374" s="1468">
        <f t="shared" si="294"/>
        <v>0</v>
      </c>
      <c r="BO374" s="1468">
        <f t="shared" si="294"/>
        <v>0</v>
      </c>
      <c r="BP374" s="1525">
        <f t="shared" si="294"/>
        <v>0</v>
      </c>
      <c r="BQ374" s="1525">
        <f t="shared" si="294"/>
        <v>0</v>
      </c>
      <c r="BR374" s="1525">
        <f t="shared" si="294"/>
        <v>0</v>
      </c>
      <c r="BS374" s="1525">
        <f t="shared" si="271"/>
        <v>0</v>
      </c>
      <c r="BT374" s="1358"/>
      <c r="BU374" s="1358"/>
      <c r="CD374" s="3319">
        <v>0</v>
      </c>
      <c r="CE374" s="3319">
        <v>0</v>
      </c>
      <c r="CF374" s="3319">
        <v>0</v>
      </c>
      <c r="CG374" s="3319">
        <v>0</v>
      </c>
      <c r="CH374" s="3319">
        <v>0</v>
      </c>
      <c r="CI374" s="3319">
        <v>0</v>
      </c>
      <c r="CJ374" s="3319">
        <v>0</v>
      </c>
      <c r="CK374" s="3320"/>
      <c r="CL374" s="3321">
        <f t="shared" si="275"/>
        <v>0</v>
      </c>
      <c r="CM374" s="3321">
        <f t="shared" si="275"/>
        <v>0</v>
      </c>
      <c r="CN374" s="3321">
        <f t="shared" si="275"/>
        <v>0</v>
      </c>
      <c r="CO374" s="3321">
        <f t="shared" ref="CO374:CR437" si="299">CG374-X374</f>
        <v>0</v>
      </c>
      <c r="CP374" s="3321">
        <f t="shared" si="299"/>
        <v>0</v>
      </c>
      <c r="CQ374" s="3321">
        <f t="shared" si="299"/>
        <v>0</v>
      </c>
      <c r="CR374" s="3321">
        <f t="shared" si="299"/>
        <v>0</v>
      </c>
      <c r="CS374" s="3321"/>
      <c r="CT374" s="885">
        <v>0</v>
      </c>
      <c r="CU374" s="885">
        <v>0</v>
      </c>
      <c r="CV374" s="885">
        <v>0</v>
      </c>
      <c r="CW374" s="885">
        <v>0</v>
      </c>
      <c r="CX374" s="885">
        <v>0</v>
      </c>
      <c r="CY374" s="885">
        <v>0</v>
      </c>
      <c r="DB374" s="3321">
        <f t="shared" si="274"/>
        <v>0</v>
      </c>
      <c r="DC374" s="3321">
        <f t="shared" si="274"/>
        <v>0</v>
      </c>
      <c r="DD374" s="3321">
        <f t="shared" si="274"/>
        <v>0</v>
      </c>
      <c r="DE374" s="3321">
        <f t="shared" si="272"/>
        <v>0</v>
      </c>
      <c r="DF374" s="3321">
        <f t="shared" si="272"/>
        <v>0</v>
      </c>
      <c r="DG374" s="3321">
        <f t="shared" si="272"/>
        <v>0</v>
      </c>
      <c r="DH374" s="3321"/>
      <c r="DI374" s="885">
        <v>3</v>
      </c>
      <c r="DJ374" s="885">
        <v>0</v>
      </c>
      <c r="DK374" s="885">
        <v>45000</v>
      </c>
      <c r="DL374" s="885">
        <v>0</v>
      </c>
      <c r="DM374" s="885">
        <v>0</v>
      </c>
      <c r="DP374" s="3321">
        <f t="shared" si="276"/>
        <v>3</v>
      </c>
      <c r="DQ374" s="3321">
        <f t="shared" si="276"/>
        <v>0</v>
      </c>
      <c r="DR374" s="3321">
        <f t="shared" si="276"/>
        <v>45000</v>
      </c>
      <c r="DS374" s="3321">
        <f t="shared" si="276"/>
        <v>0</v>
      </c>
      <c r="DT374" s="3321">
        <f t="shared" si="276"/>
        <v>0</v>
      </c>
    </row>
    <row r="375" spans="1:124" ht="13.5" hidden="1" customHeight="1">
      <c r="A375" s="1170"/>
      <c r="B375" s="1581"/>
      <c r="C375" s="900"/>
      <c r="D375" s="3385"/>
      <c r="E375" s="1611">
        <v>0</v>
      </c>
      <c r="F375" s="1611">
        <v>0</v>
      </c>
      <c r="G375" s="1611">
        <v>0</v>
      </c>
      <c r="H375" s="1611">
        <v>0</v>
      </c>
      <c r="I375" s="1611">
        <v>0</v>
      </c>
      <c r="J375" s="1611">
        <v>0</v>
      </c>
      <c r="K375" s="1357">
        <v>0</v>
      </c>
      <c r="L375" s="1357">
        <f t="shared" si="262"/>
        <v>0</v>
      </c>
      <c r="M375" s="1440"/>
      <c r="N375" s="1440"/>
      <c r="O375" s="1440"/>
      <c r="P375" s="1440"/>
      <c r="Q375" s="1440"/>
      <c r="R375" s="1440">
        <f t="shared" si="296"/>
        <v>0</v>
      </c>
      <c r="S375" s="1440"/>
      <c r="T375" s="1440">
        <f t="shared" si="263"/>
        <v>0</v>
      </c>
      <c r="U375" s="1951">
        <f t="shared" si="292"/>
        <v>0</v>
      </c>
      <c r="V375" s="891">
        <f t="shared" si="292"/>
        <v>0</v>
      </c>
      <c r="W375" s="891">
        <f t="shared" si="292"/>
        <v>0</v>
      </c>
      <c r="X375" s="891">
        <f t="shared" si="292"/>
        <v>0</v>
      </c>
      <c r="Y375" s="891">
        <f t="shared" si="292"/>
        <v>0</v>
      </c>
      <c r="Z375" s="891">
        <f t="shared" si="292"/>
        <v>0</v>
      </c>
      <c r="AA375" s="891">
        <f t="shared" si="292"/>
        <v>0</v>
      </c>
      <c r="AB375" s="3443">
        <f t="shared" si="295"/>
        <v>0</v>
      </c>
      <c r="AC375" s="1341"/>
      <c r="AD375" s="1717"/>
      <c r="AE375" s="3443">
        <v>0</v>
      </c>
      <c r="AF375" s="3443">
        <v>0</v>
      </c>
      <c r="AG375" s="3443">
        <v>0</v>
      </c>
      <c r="AH375" s="1719">
        <v>0</v>
      </c>
      <c r="AI375" s="1719">
        <v>0</v>
      </c>
      <c r="AJ375" s="1719">
        <v>0</v>
      </c>
      <c r="AK375" s="1719">
        <f t="shared" si="265"/>
        <v>0</v>
      </c>
      <c r="AL375" s="999"/>
      <c r="AM375" s="1394"/>
      <c r="AN375" s="999"/>
      <c r="AO375" s="1001"/>
      <c r="AP375" s="1001">
        <f t="shared" si="297"/>
        <v>0</v>
      </c>
      <c r="AQ375" s="1394"/>
      <c r="AR375" s="1394">
        <f t="shared" si="266"/>
        <v>0</v>
      </c>
      <c r="AS375" s="3343">
        <f t="shared" si="293"/>
        <v>0</v>
      </c>
      <c r="AT375" s="1719">
        <f t="shared" si="293"/>
        <v>0</v>
      </c>
      <c r="AU375" s="1719">
        <f t="shared" si="293"/>
        <v>0</v>
      </c>
      <c r="AV375" s="1719">
        <f t="shared" si="293"/>
        <v>0</v>
      </c>
      <c r="AW375" s="1719">
        <f t="shared" si="293"/>
        <v>0</v>
      </c>
      <c r="AX375" s="1719">
        <f t="shared" si="293"/>
        <v>0</v>
      </c>
      <c r="AY375" s="1719">
        <f t="shared" si="267"/>
        <v>0</v>
      </c>
      <c r="AZ375" s="3088">
        <f t="shared" si="268"/>
        <v>0</v>
      </c>
      <c r="BA375" s="3325"/>
      <c r="BB375" s="1611">
        <v>0</v>
      </c>
      <c r="BC375" s="1611">
        <v>0</v>
      </c>
      <c r="BD375" s="1611">
        <v>0</v>
      </c>
      <c r="BE375" s="1611">
        <v>0</v>
      </c>
      <c r="BF375" s="1611">
        <v>0</v>
      </c>
      <c r="BG375" s="1611">
        <f t="shared" si="269"/>
        <v>0</v>
      </c>
      <c r="BH375" s="891"/>
      <c r="BI375" s="891"/>
      <c r="BJ375" s="891"/>
      <c r="BK375" s="1397">
        <f t="shared" si="298"/>
        <v>0</v>
      </c>
      <c r="BL375" s="1397"/>
      <c r="BM375" s="1397">
        <f t="shared" si="270"/>
        <v>0</v>
      </c>
      <c r="BN375" s="1357">
        <f t="shared" si="294"/>
        <v>0</v>
      </c>
      <c r="BO375" s="1357">
        <f t="shared" si="294"/>
        <v>0</v>
      </c>
      <c r="BP375" s="1357">
        <f t="shared" si="294"/>
        <v>0</v>
      </c>
      <c r="BQ375" s="1357">
        <f t="shared" si="294"/>
        <v>0</v>
      </c>
      <c r="BR375" s="1357">
        <f t="shared" si="294"/>
        <v>0</v>
      </c>
      <c r="BS375" s="1357">
        <f t="shared" si="271"/>
        <v>0</v>
      </c>
      <c r="BT375" s="891"/>
      <c r="BU375" s="891"/>
      <c r="CD375" s="3319">
        <v>0</v>
      </c>
      <c r="CE375" s="3319">
        <v>0</v>
      </c>
      <c r="CF375" s="3319">
        <v>0</v>
      </c>
      <c r="CG375" s="3319">
        <v>0</v>
      </c>
      <c r="CH375" s="3319">
        <v>0</v>
      </c>
      <c r="CI375" s="3319">
        <v>0</v>
      </c>
      <c r="CJ375" s="3319">
        <v>0</v>
      </c>
      <c r="CK375" s="3320"/>
      <c r="CL375" s="3321">
        <f t="shared" ref="CL375:CQ438" si="300">CD375-U375</f>
        <v>0</v>
      </c>
      <c r="CM375" s="3321">
        <f t="shared" si="300"/>
        <v>0</v>
      </c>
      <c r="CN375" s="3321">
        <f t="shared" si="300"/>
        <v>0</v>
      </c>
      <c r="CO375" s="3321">
        <f t="shared" si="299"/>
        <v>0</v>
      </c>
      <c r="CP375" s="3321">
        <f t="shared" si="299"/>
        <v>0</v>
      </c>
      <c r="CQ375" s="3321">
        <f t="shared" si="299"/>
        <v>0</v>
      </c>
      <c r="CR375" s="3321">
        <f t="shared" si="299"/>
        <v>0</v>
      </c>
      <c r="CS375" s="3321"/>
      <c r="CT375" s="885">
        <v>0</v>
      </c>
      <c r="CU375" s="885">
        <v>0</v>
      </c>
      <c r="CV375" s="885">
        <v>0</v>
      </c>
      <c r="CW375" s="885">
        <v>0</v>
      </c>
      <c r="CX375" s="885">
        <v>0</v>
      </c>
      <c r="CY375" s="885">
        <v>0</v>
      </c>
      <c r="DB375" s="3321">
        <f t="shared" si="274"/>
        <v>0</v>
      </c>
      <c r="DC375" s="3321">
        <f t="shared" si="274"/>
        <v>0</v>
      </c>
      <c r="DD375" s="3321">
        <f t="shared" si="274"/>
        <v>0</v>
      </c>
      <c r="DE375" s="3321">
        <f t="shared" si="272"/>
        <v>0</v>
      </c>
      <c r="DF375" s="3321">
        <f t="shared" si="272"/>
        <v>0</v>
      </c>
      <c r="DG375" s="3321">
        <f t="shared" si="272"/>
        <v>0</v>
      </c>
      <c r="DH375" s="3321"/>
      <c r="DI375" s="885">
        <v>0</v>
      </c>
      <c r="DJ375" s="885">
        <v>0</v>
      </c>
      <c r="DK375" s="885">
        <v>0</v>
      </c>
      <c r="DL375" s="885">
        <v>0</v>
      </c>
      <c r="DM375" s="885">
        <v>0</v>
      </c>
      <c r="DP375" s="3321">
        <f t="shared" si="276"/>
        <v>0</v>
      </c>
      <c r="DQ375" s="3321">
        <f t="shared" si="276"/>
        <v>0</v>
      </c>
      <c r="DR375" s="3321">
        <f t="shared" si="276"/>
        <v>0</v>
      </c>
      <c r="DS375" s="3321">
        <f t="shared" si="276"/>
        <v>0</v>
      </c>
      <c r="DT375" s="3321">
        <f t="shared" si="276"/>
        <v>0</v>
      </c>
    </row>
    <row r="376" spans="1:124" ht="13.5" hidden="1" customHeight="1">
      <c r="A376" s="1170"/>
      <c r="B376" s="1581"/>
      <c r="C376" s="1860"/>
      <c r="D376" s="3385"/>
      <c r="E376" s="1611">
        <v>0</v>
      </c>
      <c r="F376" s="1611">
        <v>0</v>
      </c>
      <c r="G376" s="1611">
        <v>0</v>
      </c>
      <c r="H376" s="1611">
        <v>0</v>
      </c>
      <c r="I376" s="1611">
        <v>0</v>
      </c>
      <c r="J376" s="1611">
        <v>0</v>
      </c>
      <c r="K376" s="1357">
        <v>0</v>
      </c>
      <c r="L376" s="1357">
        <f t="shared" si="262"/>
        <v>0</v>
      </c>
      <c r="M376" s="1440"/>
      <c r="N376" s="1440"/>
      <c r="O376" s="1440"/>
      <c r="P376" s="1440"/>
      <c r="Q376" s="1440"/>
      <c r="R376" s="1440">
        <f t="shared" si="296"/>
        <v>0</v>
      </c>
      <c r="S376" s="1440"/>
      <c r="T376" s="1440">
        <f t="shared" si="263"/>
        <v>0</v>
      </c>
      <c r="U376" s="1951">
        <f t="shared" si="292"/>
        <v>0</v>
      </c>
      <c r="V376" s="891">
        <f t="shared" si="292"/>
        <v>0</v>
      </c>
      <c r="W376" s="891">
        <f t="shared" si="292"/>
        <v>0</v>
      </c>
      <c r="X376" s="891">
        <f t="shared" si="292"/>
        <v>0</v>
      </c>
      <c r="Y376" s="891">
        <f t="shared" si="292"/>
        <v>0</v>
      </c>
      <c r="Z376" s="891">
        <f t="shared" si="292"/>
        <v>0</v>
      </c>
      <c r="AA376" s="891">
        <f t="shared" si="292"/>
        <v>0</v>
      </c>
      <c r="AB376" s="3443">
        <f t="shared" si="295"/>
        <v>0</v>
      </c>
      <c r="AC376" s="1341"/>
      <c r="AD376" s="1717"/>
      <c r="AE376" s="3443">
        <v>0</v>
      </c>
      <c r="AF376" s="3443">
        <v>0</v>
      </c>
      <c r="AG376" s="3443">
        <v>0</v>
      </c>
      <c r="AH376" s="1719">
        <v>0</v>
      </c>
      <c r="AI376" s="1719">
        <v>0</v>
      </c>
      <c r="AJ376" s="1719">
        <v>0</v>
      </c>
      <c r="AK376" s="1719">
        <f t="shared" si="265"/>
        <v>0</v>
      </c>
      <c r="AL376" s="999"/>
      <c r="AM376" s="1394"/>
      <c r="AN376" s="999"/>
      <c r="AO376" s="1001"/>
      <c r="AP376" s="1001">
        <f t="shared" si="297"/>
        <v>0</v>
      </c>
      <c r="AQ376" s="1394"/>
      <c r="AR376" s="1394">
        <f t="shared" si="266"/>
        <v>0</v>
      </c>
      <c r="AS376" s="3343">
        <f t="shared" si="293"/>
        <v>0</v>
      </c>
      <c r="AT376" s="1719">
        <f t="shared" si="293"/>
        <v>0</v>
      </c>
      <c r="AU376" s="1719">
        <f t="shared" si="293"/>
        <v>0</v>
      </c>
      <c r="AV376" s="1719">
        <f t="shared" si="293"/>
        <v>0</v>
      </c>
      <c r="AW376" s="1719">
        <f t="shared" si="293"/>
        <v>0</v>
      </c>
      <c r="AX376" s="1719">
        <f t="shared" si="293"/>
        <v>0</v>
      </c>
      <c r="AY376" s="1719">
        <f t="shared" si="267"/>
        <v>0</v>
      </c>
      <c r="AZ376" s="3088">
        <f t="shared" si="268"/>
        <v>0</v>
      </c>
      <c r="BA376" s="3325"/>
      <c r="BB376" s="1611">
        <v>0</v>
      </c>
      <c r="BC376" s="1611">
        <v>0</v>
      </c>
      <c r="BD376" s="1611">
        <v>0</v>
      </c>
      <c r="BE376" s="1611">
        <v>0</v>
      </c>
      <c r="BF376" s="1611">
        <v>0</v>
      </c>
      <c r="BG376" s="1611">
        <f t="shared" si="269"/>
        <v>0</v>
      </c>
      <c r="BH376" s="891"/>
      <c r="BI376" s="891"/>
      <c r="BJ376" s="891"/>
      <c r="BK376" s="1397">
        <f t="shared" si="298"/>
        <v>0</v>
      </c>
      <c r="BL376" s="1397"/>
      <c r="BM376" s="1397">
        <f t="shared" si="270"/>
        <v>0</v>
      </c>
      <c r="BN376" s="1357">
        <f t="shared" si="294"/>
        <v>0</v>
      </c>
      <c r="BO376" s="1357">
        <f t="shared" si="294"/>
        <v>0</v>
      </c>
      <c r="BP376" s="1357">
        <f t="shared" si="294"/>
        <v>0</v>
      </c>
      <c r="BQ376" s="1357">
        <f t="shared" si="294"/>
        <v>0</v>
      </c>
      <c r="BR376" s="1357">
        <f t="shared" si="294"/>
        <v>0</v>
      </c>
      <c r="BS376" s="1357">
        <f t="shared" si="271"/>
        <v>0</v>
      </c>
      <c r="BT376" s="891"/>
      <c r="BU376" s="891"/>
      <c r="CD376" s="3319">
        <v>0</v>
      </c>
      <c r="CE376" s="3319">
        <v>0</v>
      </c>
      <c r="CF376" s="3319">
        <v>0</v>
      </c>
      <c r="CG376" s="3319">
        <v>0</v>
      </c>
      <c r="CH376" s="3319">
        <v>0</v>
      </c>
      <c r="CI376" s="3319">
        <v>0</v>
      </c>
      <c r="CJ376" s="3319">
        <v>0</v>
      </c>
      <c r="CK376" s="3320"/>
      <c r="CL376" s="3321">
        <f t="shared" si="300"/>
        <v>0</v>
      </c>
      <c r="CM376" s="3321">
        <f t="shared" si="300"/>
        <v>0</v>
      </c>
      <c r="CN376" s="3321">
        <f t="shared" si="300"/>
        <v>0</v>
      </c>
      <c r="CO376" s="3321">
        <f t="shared" si="299"/>
        <v>0</v>
      </c>
      <c r="CP376" s="3321">
        <f t="shared" si="299"/>
        <v>0</v>
      </c>
      <c r="CQ376" s="3321">
        <f t="shared" si="299"/>
        <v>0</v>
      </c>
      <c r="CR376" s="3321">
        <f t="shared" si="299"/>
        <v>0</v>
      </c>
      <c r="CS376" s="3321"/>
      <c r="CT376" s="885">
        <v>0</v>
      </c>
      <c r="CU376" s="885">
        <v>0</v>
      </c>
      <c r="CV376" s="885">
        <v>0</v>
      </c>
      <c r="CW376" s="885">
        <v>0</v>
      </c>
      <c r="CX376" s="885">
        <v>0</v>
      </c>
      <c r="CY376" s="885">
        <v>0</v>
      </c>
      <c r="DB376" s="3321">
        <f t="shared" si="274"/>
        <v>0</v>
      </c>
      <c r="DC376" s="3321">
        <f t="shared" si="274"/>
        <v>0</v>
      </c>
      <c r="DD376" s="3321">
        <f t="shared" si="274"/>
        <v>0</v>
      </c>
      <c r="DE376" s="3321">
        <f t="shared" si="272"/>
        <v>0</v>
      </c>
      <c r="DF376" s="3321">
        <f t="shared" si="272"/>
        <v>0</v>
      </c>
      <c r="DG376" s="3321">
        <f t="shared" si="272"/>
        <v>0</v>
      </c>
      <c r="DH376" s="3321"/>
      <c r="DI376" s="885">
        <v>0</v>
      </c>
      <c r="DJ376" s="885">
        <v>0</v>
      </c>
      <c r="DK376" s="885">
        <v>0</v>
      </c>
      <c r="DL376" s="885">
        <v>0</v>
      </c>
      <c r="DM376" s="885">
        <v>0</v>
      </c>
      <c r="DP376" s="3321">
        <f t="shared" si="276"/>
        <v>0</v>
      </c>
      <c r="DQ376" s="3321">
        <f t="shared" si="276"/>
        <v>0</v>
      </c>
      <c r="DR376" s="3321">
        <f t="shared" si="276"/>
        <v>0</v>
      </c>
      <c r="DS376" s="3321">
        <f t="shared" si="276"/>
        <v>0</v>
      </c>
      <c r="DT376" s="3321">
        <f t="shared" si="276"/>
        <v>0</v>
      </c>
    </row>
    <row r="377" spans="1:124" ht="13.5" hidden="1" customHeight="1">
      <c r="A377" s="1170"/>
      <c r="B377" s="1581"/>
      <c r="C377" s="1860"/>
      <c r="D377" s="3385"/>
      <c r="E377" s="1611">
        <v>0</v>
      </c>
      <c r="F377" s="1611">
        <v>0</v>
      </c>
      <c r="G377" s="1611">
        <v>0</v>
      </c>
      <c r="H377" s="1611">
        <v>0</v>
      </c>
      <c r="I377" s="1611">
        <v>0</v>
      </c>
      <c r="J377" s="1611">
        <v>0</v>
      </c>
      <c r="K377" s="1357">
        <v>0</v>
      </c>
      <c r="L377" s="1357">
        <f t="shared" si="262"/>
        <v>0</v>
      </c>
      <c r="M377" s="1440"/>
      <c r="N377" s="1440"/>
      <c r="O377" s="1440"/>
      <c r="P377" s="1440"/>
      <c r="Q377" s="1440"/>
      <c r="R377" s="1440">
        <f t="shared" si="296"/>
        <v>0</v>
      </c>
      <c r="S377" s="1440"/>
      <c r="T377" s="1440">
        <f t="shared" si="263"/>
        <v>0</v>
      </c>
      <c r="U377" s="1951">
        <f t="shared" si="292"/>
        <v>0</v>
      </c>
      <c r="V377" s="891">
        <f t="shared" si="292"/>
        <v>0</v>
      </c>
      <c r="W377" s="891">
        <f t="shared" si="292"/>
        <v>0</v>
      </c>
      <c r="X377" s="891">
        <f t="shared" si="292"/>
        <v>0</v>
      </c>
      <c r="Y377" s="891">
        <f t="shared" si="292"/>
        <v>0</v>
      </c>
      <c r="Z377" s="891">
        <f t="shared" si="292"/>
        <v>0</v>
      </c>
      <c r="AA377" s="891">
        <f t="shared" si="292"/>
        <v>0</v>
      </c>
      <c r="AB377" s="3443">
        <f t="shared" si="295"/>
        <v>0</v>
      </c>
      <c r="AC377" s="1341"/>
      <c r="AD377" s="1717"/>
      <c r="AE377" s="3443">
        <v>0</v>
      </c>
      <c r="AF377" s="3443">
        <v>0</v>
      </c>
      <c r="AG377" s="3443">
        <v>0</v>
      </c>
      <c r="AH377" s="1719">
        <v>0</v>
      </c>
      <c r="AI377" s="1719">
        <v>0</v>
      </c>
      <c r="AJ377" s="1719">
        <v>0</v>
      </c>
      <c r="AK377" s="1719">
        <f t="shared" si="265"/>
        <v>0</v>
      </c>
      <c r="AL377" s="999"/>
      <c r="AM377" s="1394"/>
      <c r="AN377" s="999"/>
      <c r="AO377" s="1001"/>
      <c r="AP377" s="1001">
        <f t="shared" si="297"/>
        <v>0</v>
      </c>
      <c r="AQ377" s="1394"/>
      <c r="AR377" s="1394">
        <f t="shared" si="266"/>
        <v>0</v>
      </c>
      <c r="AS377" s="3343">
        <f t="shared" si="293"/>
        <v>0</v>
      </c>
      <c r="AT377" s="1719">
        <f t="shared" si="293"/>
        <v>0</v>
      </c>
      <c r="AU377" s="1719">
        <f t="shared" si="293"/>
        <v>0</v>
      </c>
      <c r="AV377" s="1719">
        <f t="shared" si="293"/>
        <v>0</v>
      </c>
      <c r="AW377" s="1719">
        <f t="shared" si="293"/>
        <v>0</v>
      </c>
      <c r="AX377" s="1719">
        <f t="shared" si="293"/>
        <v>0</v>
      </c>
      <c r="AY377" s="1719">
        <f t="shared" si="267"/>
        <v>0</v>
      </c>
      <c r="AZ377" s="3088">
        <f t="shared" si="268"/>
        <v>0</v>
      </c>
      <c r="BA377" s="3325"/>
      <c r="BB377" s="1611">
        <v>0</v>
      </c>
      <c r="BC377" s="1611">
        <v>0</v>
      </c>
      <c r="BD377" s="1611">
        <v>0</v>
      </c>
      <c r="BE377" s="1611">
        <v>0</v>
      </c>
      <c r="BF377" s="1611">
        <v>0</v>
      </c>
      <c r="BG377" s="1611">
        <f t="shared" si="269"/>
        <v>0</v>
      </c>
      <c r="BH377" s="891"/>
      <c r="BI377" s="891"/>
      <c r="BJ377" s="891"/>
      <c r="BK377" s="1397">
        <f t="shared" si="298"/>
        <v>0</v>
      </c>
      <c r="BL377" s="1397"/>
      <c r="BM377" s="1397">
        <f t="shared" si="270"/>
        <v>0</v>
      </c>
      <c r="BN377" s="1357">
        <f t="shared" si="294"/>
        <v>0</v>
      </c>
      <c r="BO377" s="1357">
        <f t="shared" si="294"/>
        <v>0</v>
      </c>
      <c r="BP377" s="1357">
        <f t="shared" si="294"/>
        <v>0</v>
      </c>
      <c r="BQ377" s="1357">
        <f t="shared" si="294"/>
        <v>0</v>
      </c>
      <c r="BR377" s="1357">
        <f t="shared" si="294"/>
        <v>0</v>
      </c>
      <c r="BS377" s="1357">
        <f t="shared" si="271"/>
        <v>0</v>
      </c>
      <c r="BT377" s="891"/>
      <c r="BU377" s="891"/>
      <c r="CD377" s="3319">
        <v>0</v>
      </c>
      <c r="CE377" s="3319">
        <v>0</v>
      </c>
      <c r="CF377" s="3319">
        <v>0</v>
      </c>
      <c r="CG377" s="3319">
        <v>0</v>
      </c>
      <c r="CH377" s="3319">
        <v>0</v>
      </c>
      <c r="CI377" s="3319">
        <v>0</v>
      </c>
      <c r="CJ377" s="3319">
        <v>0</v>
      </c>
      <c r="CK377" s="3320"/>
      <c r="CL377" s="3321">
        <f t="shared" si="300"/>
        <v>0</v>
      </c>
      <c r="CM377" s="3321">
        <f t="shared" si="300"/>
        <v>0</v>
      </c>
      <c r="CN377" s="3321">
        <f t="shared" si="300"/>
        <v>0</v>
      </c>
      <c r="CO377" s="3321">
        <f t="shared" si="299"/>
        <v>0</v>
      </c>
      <c r="CP377" s="3321">
        <f t="shared" si="299"/>
        <v>0</v>
      </c>
      <c r="CQ377" s="3321">
        <f t="shared" si="299"/>
        <v>0</v>
      </c>
      <c r="CR377" s="3321">
        <f t="shared" si="299"/>
        <v>0</v>
      </c>
      <c r="CS377" s="3321"/>
      <c r="CT377" s="885">
        <v>0</v>
      </c>
      <c r="CU377" s="885">
        <v>0</v>
      </c>
      <c r="CV377" s="885">
        <v>0</v>
      </c>
      <c r="CW377" s="885">
        <v>0</v>
      </c>
      <c r="CX377" s="885">
        <v>0</v>
      </c>
      <c r="CY377" s="885">
        <v>0</v>
      </c>
      <c r="DB377" s="3321">
        <f t="shared" si="274"/>
        <v>0</v>
      </c>
      <c r="DC377" s="3321">
        <f t="shared" si="274"/>
        <v>0</v>
      </c>
      <c r="DD377" s="3321">
        <f t="shared" si="274"/>
        <v>0</v>
      </c>
      <c r="DE377" s="3321">
        <f t="shared" si="272"/>
        <v>0</v>
      </c>
      <c r="DF377" s="3321">
        <f t="shared" si="272"/>
        <v>0</v>
      </c>
      <c r="DG377" s="3321">
        <f t="shared" si="272"/>
        <v>0</v>
      </c>
      <c r="DH377" s="3321"/>
      <c r="DI377" s="885">
        <v>0</v>
      </c>
      <c r="DJ377" s="885">
        <v>0</v>
      </c>
      <c r="DK377" s="885">
        <v>0</v>
      </c>
      <c r="DL377" s="885">
        <v>0</v>
      </c>
      <c r="DM377" s="885">
        <v>0</v>
      </c>
      <c r="DP377" s="3321">
        <f t="shared" si="276"/>
        <v>0</v>
      </c>
      <c r="DQ377" s="3321">
        <f t="shared" si="276"/>
        <v>0</v>
      </c>
      <c r="DR377" s="3321">
        <f t="shared" si="276"/>
        <v>0</v>
      </c>
      <c r="DS377" s="3321">
        <f t="shared" si="276"/>
        <v>0</v>
      </c>
      <c r="DT377" s="3321">
        <f t="shared" si="276"/>
        <v>0</v>
      </c>
    </row>
    <row r="378" spans="1:124" ht="13.5" hidden="1" customHeight="1">
      <c r="A378" s="1170"/>
      <c r="B378" s="1581"/>
      <c r="C378" s="1860"/>
      <c r="D378" s="3385"/>
      <c r="E378" s="1611">
        <v>0</v>
      </c>
      <c r="F378" s="1611">
        <v>0</v>
      </c>
      <c r="G378" s="1611">
        <v>0</v>
      </c>
      <c r="H378" s="1611">
        <v>0</v>
      </c>
      <c r="I378" s="1611">
        <v>0</v>
      </c>
      <c r="J378" s="1611">
        <v>0</v>
      </c>
      <c r="K378" s="1357">
        <v>0</v>
      </c>
      <c r="L378" s="1357">
        <f t="shared" si="262"/>
        <v>0</v>
      </c>
      <c r="M378" s="1440"/>
      <c r="N378" s="1440"/>
      <c r="O378" s="1440"/>
      <c r="P378" s="1440"/>
      <c r="Q378" s="1440"/>
      <c r="R378" s="1440">
        <f t="shared" si="296"/>
        <v>0</v>
      </c>
      <c r="S378" s="1440"/>
      <c r="T378" s="1440">
        <f t="shared" si="263"/>
        <v>0</v>
      </c>
      <c r="U378" s="1951">
        <f t="shared" si="292"/>
        <v>0</v>
      </c>
      <c r="V378" s="891">
        <f t="shared" si="292"/>
        <v>0</v>
      </c>
      <c r="W378" s="891">
        <f t="shared" si="292"/>
        <v>0</v>
      </c>
      <c r="X378" s="891">
        <f t="shared" si="292"/>
        <v>0</v>
      </c>
      <c r="Y378" s="891">
        <f t="shared" si="292"/>
        <v>0</v>
      </c>
      <c r="Z378" s="891">
        <f t="shared" si="292"/>
        <v>0</v>
      </c>
      <c r="AA378" s="891">
        <f t="shared" si="292"/>
        <v>0</v>
      </c>
      <c r="AB378" s="3443">
        <f t="shared" si="295"/>
        <v>0</v>
      </c>
      <c r="AC378" s="1341"/>
      <c r="AD378" s="1717"/>
      <c r="AE378" s="3443">
        <v>0</v>
      </c>
      <c r="AF378" s="3443">
        <v>0</v>
      </c>
      <c r="AG378" s="3443">
        <v>0</v>
      </c>
      <c r="AH378" s="1719">
        <v>0</v>
      </c>
      <c r="AI378" s="1719">
        <v>0</v>
      </c>
      <c r="AJ378" s="1719">
        <v>0</v>
      </c>
      <c r="AK378" s="1719">
        <f t="shared" si="265"/>
        <v>0</v>
      </c>
      <c r="AL378" s="999"/>
      <c r="AM378" s="1394"/>
      <c r="AN378" s="999"/>
      <c r="AO378" s="1001"/>
      <c r="AP378" s="1001">
        <f t="shared" si="297"/>
        <v>0</v>
      </c>
      <c r="AQ378" s="1394"/>
      <c r="AR378" s="1394">
        <f t="shared" si="266"/>
        <v>0</v>
      </c>
      <c r="AS378" s="3343">
        <f t="shared" si="293"/>
        <v>0</v>
      </c>
      <c r="AT378" s="1719">
        <f t="shared" si="293"/>
        <v>0</v>
      </c>
      <c r="AU378" s="1719">
        <f t="shared" si="293"/>
        <v>0</v>
      </c>
      <c r="AV378" s="1719">
        <f t="shared" si="293"/>
        <v>0</v>
      </c>
      <c r="AW378" s="1719">
        <f t="shared" si="293"/>
        <v>0</v>
      </c>
      <c r="AX378" s="1719">
        <f t="shared" si="293"/>
        <v>0</v>
      </c>
      <c r="AY378" s="1719">
        <f t="shared" si="267"/>
        <v>0</v>
      </c>
      <c r="AZ378" s="3088">
        <f t="shared" si="268"/>
        <v>0</v>
      </c>
      <c r="BA378" s="3325"/>
      <c r="BB378" s="1611">
        <v>0</v>
      </c>
      <c r="BC378" s="1611">
        <v>0</v>
      </c>
      <c r="BD378" s="1611">
        <v>0</v>
      </c>
      <c r="BE378" s="1611">
        <v>0</v>
      </c>
      <c r="BF378" s="1611">
        <v>0</v>
      </c>
      <c r="BG378" s="1611">
        <f t="shared" si="269"/>
        <v>0</v>
      </c>
      <c r="BH378" s="891"/>
      <c r="BI378" s="891"/>
      <c r="BJ378" s="891"/>
      <c r="BK378" s="1397">
        <f t="shared" si="298"/>
        <v>0</v>
      </c>
      <c r="BL378" s="1397"/>
      <c r="BM378" s="1397">
        <f t="shared" si="270"/>
        <v>0</v>
      </c>
      <c r="BN378" s="1357">
        <f t="shared" si="294"/>
        <v>0</v>
      </c>
      <c r="BO378" s="1357">
        <f t="shared" si="294"/>
        <v>0</v>
      </c>
      <c r="BP378" s="1357">
        <f t="shared" si="294"/>
        <v>0</v>
      </c>
      <c r="BQ378" s="1357">
        <f t="shared" si="294"/>
        <v>0</v>
      </c>
      <c r="BR378" s="1357">
        <f t="shared" si="294"/>
        <v>0</v>
      </c>
      <c r="BS378" s="1357">
        <f t="shared" si="271"/>
        <v>0</v>
      </c>
      <c r="BT378" s="891"/>
      <c r="BU378" s="891"/>
      <c r="CD378" s="3319">
        <v>0</v>
      </c>
      <c r="CE378" s="3319">
        <v>0</v>
      </c>
      <c r="CF378" s="3319">
        <v>0</v>
      </c>
      <c r="CG378" s="3319">
        <v>0</v>
      </c>
      <c r="CH378" s="3319">
        <v>0</v>
      </c>
      <c r="CI378" s="3319">
        <v>0</v>
      </c>
      <c r="CJ378" s="3319">
        <v>0</v>
      </c>
      <c r="CK378" s="3320"/>
      <c r="CL378" s="3321">
        <f t="shared" si="300"/>
        <v>0</v>
      </c>
      <c r="CM378" s="3321">
        <f t="shared" si="300"/>
        <v>0</v>
      </c>
      <c r="CN378" s="3321">
        <f t="shared" si="300"/>
        <v>0</v>
      </c>
      <c r="CO378" s="3321">
        <f t="shared" si="299"/>
        <v>0</v>
      </c>
      <c r="CP378" s="3321">
        <f t="shared" si="299"/>
        <v>0</v>
      </c>
      <c r="CQ378" s="3321">
        <f t="shared" si="299"/>
        <v>0</v>
      </c>
      <c r="CR378" s="3321">
        <f t="shared" si="299"/>
        <v>0</v>
      </c>
      <c r="CS378" s="3321"/>
      <c r="CT378" s="885">
        <v>0</v>
      </c>
      <c r="CU378" s="885">
        <v>0</v>
      </c>
      <c r="CV378" s="885">
        <v>0</v>
      </c>
      <c r="CW378" s="885">
        <v>0</v>
      </c>
      <c r="CX378" s="885">
        <v>0</v>
      </c>
      <c r="CY378" s="885">
        <v>0</v>
      </c>
      <c r="DB378" s="3321">
        <f t="shared" si="274"/>
        <v>0</v>
      </c>
      <c r="DC378" s="3321">
        <f t="shared" si="274"/>
        <v>0</v>
      </c>
      <c r="DD378" s="3321">
        <f t="shared" si="274"/>
        <v>0</v>
      </c>
      <c r="DE378" s="3321">
        <f t="shared" si="272"/>
        <v>0</v>
      </c>
      <c r="DF378" s="3321">
        <f t="shared" si="272"/>
        <v>0</v>
      </c>
      <c r="DG378" s="3321">
        <f t="shared" si="272"/>
        <v>0</v>
      </c>
      <c r="DH378" s="3321"/>
      <c r="DI378" s="885">
        <v>0</v>
      </c>
      <c r="DJ378" s="885">
        <v>0</v>
      </c>
      <c r="DK378" s="885">
        <v>0</v>
      </c>
      <c r="DL378" s="885">
        <v>0</v>
      </c>
      <c r="DM378" s="885">
        <v>0</v>
      </c>
      <c r="DP378" s="3321">
        <f t="shared" si="276"/>
        <v>0</v>
      </c>
      <c r="DQ378" s="3321">
        <f t="shared" si="276"/>
        <v>0</v>
      </c>
      <c r="DR378" s="3321">
        <f t="shared" si="276"/>
        <v>0</v>
      </c>
      <c r="DS378" s="3321">
        <f t="shared" si="276"/>
        <v>0</v>
      </c>
      <c r="DT378" s="3321">
        <f t="shared" si="276"/>
        <v>0</v>
      </c>
    </row>
    <row r="379" spans="1:124" ht="13.5" hidden="1" customHeight="1">
      <c r="A379" s="1170"/>
      <c r="B379" s="1581"/>
      <c r="C379" s="1860"/>
      <c r="D379" s="3385"/>
      <c r="E379" s="1611">
        <v>0</v>
      </c>
      <c r="F379" s="1611">
        <v>0</v>
      </c>
      <c r="G379" s="1611">
        <v>0</v>
      </c>
      <c r="H379" s="1611">
        <v>0</v>
      </c>
      <c r="I379" s="1611">
        <v>0</v>
      </c>
      <c r="J379" s="1611">
        <v>0</v>
      </c>
      <c r="K379" s="1357">
        <v>0</v>
      </c>
      <c r="L379" s="1357">
        <f t="shared" si="262"/>
        <v>0</v>
      </c>
      <c r="M379" s="1440"/>
      <c r="N379" s="1440"/>
      <c r="O379" s="1440"/>
      <c r="P379" s="1440"/>
      <c r="Q379" s="1440"/>
      <c r="R379" s="1440">
        <f t="shared" si="296"/>
        <v>0</v>
      </c>
      <c r="S379" s="1440"/>
      <c r="T379" s="1440">
        <f t="shared" si="263"/>
        <v>0</v>
      </c>
      <c r="U379" s="1951">
        <f t="shared" si="292"/>
        <v>0</v>
      </c>
      <c r="V379" s="891">
        <f t="shared" si="292"/>
        <v>0</v>
      </c>
      <c r="W379" s="891">
        <f t="shared" si="292"/>
        <v>0</v>
      </c>
      <c r="X379" s="891">
        <f t="shared" si="292"/>
        <v>0</v>
      </c>
      <c r="Y379" s="891">
        <f t="shared" si="292"/>
        <v>0</v>
      </c>
      <c r="Z379" s="891">
        <f t="shared" si="292"/>
        <v>0</v>
      </c>
      <c r="AA379" s="891">
        <f t="shared" si="292"/>
        <v>0</v>
      </c>
      <c r="AB379" s="3443">
        <f t="shared" si="295"/>
        <v>0</v>
      </c>
      <c r="AC379" s="1341"/>
      <c r="AD379" s="1717"/>
      <c r="AE379" s="3443">
        <v>0</v>
      </c>
      <c r="AF379" s="3443">
        <v>0</v>
      </c>
      <c r="AG379" s="3443">
        <v>0</v>
      </c>
      <c r="AH379" s="1719">
        <v>0</v>
      </c>
      <c r="AI379" s="1719">
        <v>0</v>
      </c>
      <c r="AJ379" s="1719">
        <v>0</v>
      </c>
      <c r="AK379" s="1719">
        <f t="shared" si="265"/>
        <v>0</v>
      </c>
      <c r="AL379" s="999"/>
      <c r="AM379" s="1394"/>
      <c r="AN379" s="999"/>
      <c r="AO379" s="1001"/>
      <c r="AP379" s="1001">
        <f t="shared" si="297"/>
        <v>0</v>
      </c>
      <c r="AQ379" s="1394"/>
      <c r="AR379" s="1394">
        <f t="shared" si="266"/>
        <v>0</v>
      </c>
      <c r="AS379" s="3343">
        <f t="shared" si="293"/>
        <v>0</v>
      </c>
      <c r="AT379" s="1719">
        <f t="shared" si="293"/>
        <v>0</v>
      </c>
      <c r="AU379" s="1719">
        <f t="shared" si="293"/>
        <v>0</v>
      </c>
      <c r="AV379" s="1719">
        <f t="shared" si="293"/>
        <v>0</v>
      </c>
      <c r="AW379" s="1719">
        <f t="shared" si="293"/>
        <v>0</v>
      </c>
      <c r="AX379" s="1719">
        <f t="shared" si="293"/>
        <v>0</v>
      </c>
      <c r="AY379" s="1719">
        <f t="shared" si="267"/>
        <v>0</v>
      </c>
      <c r="AZ379" s="3088">
        <f t="shared" si="268"/>
        <v>0</v>
      </c>
      <c r="BA379" s="3325"/>
      <c r="BB379" s="1611">
        <v>0</v>
      </c>
      <c r="BC379" s="1611">
        <v>0</v>
      </c>
      <c r="BD379" s="1611">
        <v>0</v>
      </c>
      <c r="BE379" s="1611">
        <v>0</v>
      </c>
      <c r="BF379" s="1611">
        <v>0</v>
      </c>
      <c r="BG379" s="1611">
        <f t="shared" si="269"/>
        <v>0</v>
      </c>
      <c r="BH379" s="891"/>
      <c r="BI379" s="891"/>
      <c r="BJ379" s="891"/>
      <c r="BK379" s="1397">
        <f t="shared" si="298"/>
        <v>0</v>
      </c>
      <c r="BL379" s="1397"/>
      <c r="BM379" s="1397">
        <f t="shared" si="270"/>
        <v>0</v>
      </c>
      <c r="BN379" s="1357">
        <f t="shared" si="294"/>
        <v>0</v>
      </c>
      <c r="BO379" s="1357">
        <f t="shared" si="294"/>
        <v>0</v>
      </c>
      <c r="BP379" s="1357">
        <f t="shared" si="294"/>
        <v>0</v>
      </c>
      <c r="BQ379" s="1357">
        <f t="shared" si="294"/>
        <v>0</v>
      </c>
      <c r="BR379" s="1357">
        <f t="shared" si="294"/>
        <v>0</v>
      </c>
      <c r="BS379" s="1357">
        <f t="shared" si="271"/>
        <v>0</v>
      </c>
      <c r="BT379" s="891"/>
      <c r="BU379" s="891"/>
      <c r="CD379" s="3319">
        <v>0</v>
      </c>
      <c r="CE379" s="3319">
        <v>0</v>
      </c>
      <c r="CF379" s="3319">
        <v>0</v>
      </c>
      <c r="CG379" s="3319">
        <v>0</v>
      </c>
      <c r="CH379" s="3319">
        <v>0</v>
      </c>
      <c r="CI379" s="3319">
        <v>0</v>
      </c>
      <c r="CJ379" s="3319">
        <v>0</v>
      </c>
      <c r="CK379" s="3320"/>
      <c r="CL379" s="3321">
        <f t="shared" si="300"/>
        <v>0</v>
      </c>
      <c r="CM379" s="3321">
        <f t="shared" si="300"/>
        <v>0</v>
      </c>
      <c r="CN379" s="3321">
        <f t="shared" si="300"/>
        <v>0</v>
      </c>
      <c r="CO379" s="3321">
        <f t="shared" si="299"/>
        <v>0</v>
      </c>
      <c r="CP379" s="3321">
        <f t="shared" si="299"/>
        <v>0</v>
      </c>
      <c r="CQ379" s="3321">
        <f t="shared" si="299"/>
        <v>0</v>
      </c>
      <c r="CR379" s="3321">
        <f t="shared" si="299"/>
        <v>0</v>
      </c>
      <c r="CS379" s="3321"/>
      <c r="CT379" s="885">
        <v>0</v>
      </c>
      <c r="CU379" s="885">
        <v>0</v>
      </c>
      <c r="CV379" s="885">
        <v>0</v>
      </c>
      <c r="CW379" s="885">
        <v>0</v>
      </c>
      <c r="CX379" s="885">
        <v>0</v>
      </c>
      <c r="CY379" s="885">
        <v>0</v>
      </c>
      <c r="DB379" s="3321">
        <f t="shared" si="274"/>
        <v>0</v>
      </c>
      <c r="DC379" s="3321">
        <f t="shared" si="274"/>
        <v>0</v>
      </c>
      <c r="DD379" s="3321">
        <f t="shared" si="274"/>
        <v>0</v>
      </c>
      <c r="DE379" s="3321">
        <f t="shared" si="272"/>
        <v>0</v>
      </c>
      <c r="DF379" s="3321">
        <f t="shared" si="272"/>
        <v>0</v>
      </c>
      <c r="DG379" s="3321">
        <f t="shared" si="272"/>
        <v>0</v>
      </c>
      <c r="DH379" s="3321"/>
      <c r="DI379" s="885">
        <v>0</v>
      </c>
      <c r="DJ379" s="885">
        <v>0</v>
      </c>
      <c r="DK379" s="885">
        <v>0</v>
      </c>
      <c r="DL379" s="885">
        <v>0</v>
      </c>
      <c r="DM379" s="885">
        <v>0</v>
      </c>
      <c r="DP379" s="3321">
        <f t="shared" si="276"/>
        <v>0</v>
      </c>
      <c r="DQ379" s="3321">
        <f t="shared" si="276"/>
        <v>0</v>
      </c>
      <c r="DR379" s="3321">
        <f t="shared" si="276"/>
        <v>0</v>
      </c>
      <c r="DS379" s="3321">
        <f t="shared" si="276"/>
        <v>0</v>
      </c>
      <c r="DT379" s="3321">
        <f t="shared" si="276"/>
        <v>0</v>
      </c>
    </row>
    <row r="380" spans="1:124" ht="13.5" hidden="1" customHeight="1">
      <c r="A380" s="1170"/>
      <c r="B380" s="1581"/>
      <c r="C380" s="1860"/>
      <c r="D380" s="3385"/>
      <c r="E380" s="1611">
        <v>0</v>
      </c>
      <c r="F380" s="1611">
        <v>0</v>
      </c>
      <c r="G380" s="1611">
        <v>0</v>
      </c>
      <c r="H380" s="1611">
        <v>0</v>
      </c>
      <c r="I380" s="1611">
        <v>0</v>
      </c>
      <c r="J380" s="1611">
        <v>0</v>
      </c>
      <c r="K380" s="1357">
        <v>0</v>
      </c>
      <c r="L380" s="1357">
        <f t="shared" si="262"/>
        <v>0</v>
      </c>
      <c r="M380" s="1440"/>
      <c r="N380" s="1440"/>
      <c r="O380" s="1440"/>
      <c r="P380" s="1440"/>
      <c r="Q380" s="1440"/>
      <c r="R380" s="1440">
        <f t="shared" si="296"/>
        <v>0</v>
      </c>
      <c r="S380" s="1440"/>
      <c r="T380" s="1440">
        <f t="shared" si="263"/>
        <v>0</v>
      </c>
      <c r="U380" s="1951">
        <f t="shared" si="292"/>
        <v>0</v>
      </c>
      <c r="V380" s="891">
        <f t="shared" si="292"/>
        <v>0</v>
      </c>
      <c r="W380" s="891">
        <f t="shared" si="292"/>
        <v>0</v>
      </c>
      <c r="X380" s="891">
        <f t="shared" si="292"/>
        <v>0</v>
      </c>
      <c r="Y380" s="891">
        <f t="shared" si="292"/>
        <v>0</v>
      </c>
      <c r="Z380" s="891">
        <f t="shared" si="292"/>
        <v>0</v>
      </c>
      <c r="AA380" s="891">
        <f t="shared" si="292"/>
        <v>0</v>
      </c>
      <c r="AB380" s="3443">
        <f t="shared" si="295"/>
        <v>0</v>
      </c>
      <c r="AC380" s="1341"/>
      <c r="AD380" s="1717"/>
      <c r="AE380" s="3443">
        <v>0</v>
      </c>
      <c r="AF380" s="3443">
        <v>0</v>
      </c>
      <c r="AG380" s="3443">
        <v>0</v>
      </c>
      <c r="AH380" s="1719">
        <v>0</v>
      </c>
      <c r="AI380" s="1719">
        <v>0</v>
      </c>
      <c r="AJ380" s="1719">
        <v>0</v>
      </c>
      <c r="AK380" s="1719">
        <f t="shared" si="265"/>
        <v>0</v>
      </c>
      <c r="AL380" s="999"/>
      <c r="AM380" s="1394"/>
      <c r="AN380" s="999"/>
      <c r="AO380" s="1001"/>
      <c r="AP380" s="1001">
        <f t="shared" si="297"/>
        <v>0</v>
      </c>
      <c r="AQ380" s="1394"/>
      <c r="AR380" s="1394">
        <f t="shared" si="266"/>
        <v>0</v>
      </c>
      <c r="AS380" s="3343">
        <f t="shared" si="293"/>
        <v>0</v>
      </c>
      <c r="AT380" s="1719">
        <f t="shared" si="293"/>
        <v>0</v>
      </c>
      <c r="AU380" s="1719">
        <f t="shared" si="293"/>
        <v>0</v>
      </c>
      <c r="AV380" s="1719">
        <f t="shared" si="293"/>
        <v>0</v>
      </c>
      <c r="AW380" s="1719">
        <f t="shared" si="293"/>
        <v>0</v>
      </c>
      <c r="AX380" s="1719">
        <f t="shared" si="293"/>
        <v>0</v>
      </c>
      <c r="AY380" s="1719">
        <f t="shared" si="267"/>
        <v>0</v>
      </c>
      <c r="AZ380" s="3088">
        <f t="shared" si="268"/>
        <v>0</v>
      </c>
      <c r="BA380" s="3325"/>
      <c r="BB380" s="1611">
        <v>0</v>
      </c>
      <c r="BC380" s="1611">
        <v>0</v>
      </c>
      <c r="BD380" s="1611">
        <v>0</v>
      </c>
      <c r="BE380" s="1611">
        <v>0</v>
      </c>
      <c r="BF380" s="1611">
        <v>0</v>
      </c>
      <c r="BG380" s="1611">
        <f t="shared" si="269"/>
        <v>0</v>
      </c>
      <c r="BH380" s="891"/>
      <c r="BI380" s="891"/>
      <c r="BJ380" s="891"/>
      <c r="BK380" s="1397">
        <f t="shared" si="298"/>
        <v>0</v>
      </c>
      <c r="BL380" s="1397"/>
      <c r="BM380" s="1397">
        <f t="shared" si="270"/>
        <v>0</v>
      </c>
      <c r="BN380" s="1357">
        <f t="shared" si="294"/>
        <v>0</v>
      </c>
      <c r="BO380" s="1357">
        <f t="shared" si="294"/>
        <v>0</v>
      </c>
      <c r="BP380" s="1357">
        <f t="shared" si="294"/>
        <v>0</v>
      </c>
      <c r="BQ380" s="1357">
        <f t="shared" si="294"/>
        <v>0</v>
      </c>
      <c r="BR380" s="1357">
        <f t="shared" si="294"/>
        <v>0</v>
      </c>
      <c r="BS380" s="1357">
        <f t="shared" si="271"/>
        <v>0</v>
      </c>
      <c r="BT380" s="891"/>
      <c r="BU380" s="891"/>
      <c r="CD380" s="3319">
        <v>0</v>
      </c>
      <c r="CE380" s="3319">
        <v>0</v>
      </c>
      <c r="CF380" s="3319">
        <v>0</v>
      </c>
      <c r="CG380" s="3319">
        <v>0</v>
      </c>
      <c r="CH380" s="3319">
        <v>0</v>
      </c>
      <c r="CI380" s="3319">
        <v>0</v>
      </c>
      <c r="CJ380" s="3319">
        <v>0</v>
      </c>
      <c r="CK380" s="3320"/>
      <c r="CL380" s="3321">
        <f t="shared" si="300"/>
        <v>0</v>
      </c>
      <c r="CM380" s="3321">
        <f t="shared" si="300"/>
        <v>0</v>
      </c>
      <c r="CN380" s="3321">
        <f t="shared" si="300"/>
        <v>0</v>
      </c>
      <c r="CO380" s="3321">
        <f t="shared" si="299"/>
        <v>0</v>
      </c>
      <c r="CP380" s="3321">
        <f t="shared" si="299"/>
        <v>0</v>
      </c>
      <c r="CQ380" s="3321">
        <f t="shared" si="299"/>
        <v>0</v>
      </c>
      <c r="CR380" s="3321">
        <f t="shared" si="299"/>
        <v>0</v>
      </c>
      <c r="CS380" s="3321"/>
      <c r="CT380" s="885">
        <v>0</v>
      </c>
      <c r="CU380" s="885">
        <v>0</v>
      </c>
      <c r="CV380" s="885">
        <v>0</v>
      </c>
      <c r="CW380" s="885">
        <v>0</v>
      </c>
      <c r="CX380" s="885">
        <v>0</v>
      </c>
      <c r="CY380" s="885">
        <v>0</v>
      </c>
      <c r="DB380" s="3321">
        <f t="shared" si="274"/>
        <v>0</v>
      </c>
      <c r="DC380" s="3321">
        <f t="shared" si="274"/>
        <v>0</v>
      </c>
      <c r="DD380" s="3321">
        <f t="shared" si="274"/>
        <v>0</v>
      </c>
      <c r="DE380" s="3321">
        <f t="shared" si="272"/>
        <v>0</v>
      </c>
      <c r="DF380" s="3321">
        <f t="shared" si="272"/>
        <v>0</v>
      </c>
      <c r="DG380" s="3321">
        <f t="shared" si="272"/>
        <v>0</v>
      </c>
      <c r="DH380" s="3321"/>
      <c r="DI380" s="885">
        <v>0</v>
      </c>
      <c r="DJ380" s="885">
        <v>0</v>
      </c>
      <c r="DK380" s="885">
        <v>0</v>
      </c>
      <c r="DL380" s="885">
        <v>0</v>
      </c>
      <c r="DM380" s="885">
        <v>0</v>
      </c>
      <c r="DP380" s="3321">
        <f t="shared" si="276"/>
        <v>0</v>
      </c>
      <c r="DQ380" s="3321">
        <f t="shared" si="276"/>
        <v>0</v>
      </c>
      <c r="DR380" s="3321">
        <f t="shared" si="276"/>
        <v>0</v>
      </c>
      <c r="DS380" s="3321">
        <f t="shared" si="276"/>
        <v>0</v>
      </c>
      <c r="DT380" s="3321">
        <f t="shared" si="276"/>
        <v>0</v>
      </c>
    </row>
    <row r="381" spans="1:124" ht="13.5" hidden="1" customHeight="1">
      <c r="A381" s="1170"/>
      <c r="B381" s="1581"/>
      <c r="C381" s="1860"/>
      <c r="D381" s="3385"/>
      <c r="E381" s="1611">
        <v>0</v>
      </c>
      <c r="F381" s="1611">
        <v>0</v>
      </c>
      <c r="G381" s="1611">
        <v>0</v>
      </c>
      <c r="H381" s="1611">
        <v>0</v>
      </c>
      <c r="I381" s="1611">
        <v>0</v>
      </c>
      <c r="J381" s="1611">
        <v>0</v>
      </c>
      <c r="K381" s="1357">
        <v>0</v>
      </c>
      <c r="L381" s="1357">
        <f t="shared" si="262"/>
        <v>0</v>
      </c>
      <c r="M381" s="1440"/>
      <c r="N381" s="1440"/>
      <c r="O381" s="1440"/>
      <c r="P381" s="1440"/>
      <c r="Q381" s="1440"/>
      <c r="R381" s="1440">
        <f t="shared" si="296"/>
        <v>0</v>
      </c>
      <c r="S381" s="1440"/>
      <c r="T381" s="1440">
        <f t="shared" si="263"/>
        <v>0</v>
      </c>
      <c r="U381" s="1951">
        <f t="shared" si="292"/>
        <v>0</v>
      </c>
      <c r="V381" s="891">
        <f t="shared" si="292"/>
        <v>0</v>
      </c>
      <c r="W381" s="891">
        <f t="shared" si="292"/>
        <v>0</v>
      </c>
      <c r="X381" s="891">
        <f t="shared" si="292"/>
        <v>0</v>
      </c>
      <c r="Y381" s="891">
        <f t="shared" si="292"/>
        <v>0</v>
      </c>
      <c r="Z381" s="891">
        <f t="shared" si="292"/>
        <v>0</v>
      </c>
      <c r="AA381" s="891">
        <f t="shared" si="292"/>
        <v>0</v>
      </c>
      <c r="AB381" s="3443">
        <f t="shared" si="295"/>
        <v>0</v>
      </c>
      <c r="AC381" s="1341"/>
      <c r="AD381" s="1717"/>
      <c r="AE381" s="3443">
        <v>0</v>
      </c>
      <c r="AF381" s="3443">
        <v>0</v>
      </c>
      <c r="AG381" s="3443">
        <v>0</v>
      </c>
      <c r="AH381" s="1719">
        <v>0</v>
      </c>
      <c r="AI381" s="1719">
        <v>0</v>
      </c>
      <c r="AJ381" s="1719">
        <v>0</v>
      </c>
      <c r="AK381" s="1719">
        <f t="shared" si="265"/>
        <v>0</v>
      </c>
      <c r="AL381" s="999"/>
      <c r="AM381" s="1394"/>
      <c r="AN381" s="999"/>
      <c r="AO381" s="1001"/>
      <c r="AP381" s="1001">
        <f t="shared" si="297"/>
        <v>0</v>
      </c>
      <c r="AQ381" s="1394"/>
      <c r="AR381" s="1394">
        <f t="shared" si="266"/>
        <v>0</v>
      </c>
      <c r="AS381" s="3343">
        <f t="shared" si="293"/>
        <v>0</v>
      </c>
      <c r="AT381" s="1719">
        <f t="shared" si="293"/>
        <v>0</v>
      </c>
      <c r="AU381" s="1719">
        <f t="shared" si="293"/>
        <v>0</v>
      </c>
      <c r="AV381" s="1719">
        <f t="shared" si="293"/>
        <v>0</v>
      </c>
      <c r="AW381" s="1719">
        <f t="shared" si="293"/>
        <v>0</v>
      </c>
      <c r="AX381" s="1719">
        <f t="shared" si="293"/>
        <v>0</v>
      </c>
      <c r="AY381" s="1719">
        <f t="shared" si="267"/>
        <v>0</v>
      </c>
      <c r="AZ381" s="3088">
        <f t="shared" si="268"/>
        <v>0</v>
      </c>
      <c r="BA381" s="3325"/>
      <c r="BB381" s="1611">
        <v>0</v>
      </c>
      <c r="BC381" s="1611">
        <v>0</v>
      </c>
      <c r="BD381" s="1611">
        <v>0</v>
      </c>
      <c r="BE381" s="1611">
        <v>0</v>
      </c>
      <c r="BF381" s="1611">
        <v>0</v>
      </c>
      <c r="BG381" s="1611">
        <f t="shared" si="269"/>
        <v>0</v>
      </c>
      <c r="BH381" s="891"/>
      <c r="BI381" s="891"/>
      <c r="BJ381" s="891"/>
      <c r="BK381" s="1397">
        <f t="shared" si="298"/>
        <v>0</v>
      </c>
      <c r="BL381" s="1397"/>
      <c r="BM381" s="1397">
        <f t="shared" si="270"/>
        <v>0</v>
      </c>
      <c r="BN381" s="1357">
        <f t="shared" si="294"/>
        <v>0</v>
      </c>
      <c r="BO381" s="1357">
        <f t="shared" si="294"/>
        <v>0</v>
      </c>
      <c r="BP381" s="1357">
        <f t="shared" si="294"/>
        <v>0</v>
      </c>
      <c r="BQ381" s="1357">
        <f t="shared" si="294"/>
        <v>0</v>
      </c>
      <c r="BR381" s="1357">
        <f t="shared" si="294"/>
        <v>0</v>
      </c>
      <c r="BS381" s="1357">
        <f t="shared" si="271"/>
        <v>0</v>
      </c>
      <c r="BT381" s="891"/>
      <c r="BU381" s="891"/>
      <c r="CD381" s="3319">
        <v>0</v>
      </c>
      <c r="CE381" s="3319">
        <v>0</v>
      </c>
      <c r="CF381" s="3319">
        <v>0</v>
      </c>
      <c r="CG381" s="3319">
        <v>0</v>
      </c>
      <c r="CH381" s="3319">
        <v>0</v>
      </c>
      <c r="CI381" s="3319">
        <v>0</v>
      </c>
      <c r="CJ381" s="3319">
        <v>0</v>
      </c>
      <c r="CK381" s="3320"/>
      <c r="CL381" s="3321">
        <f t="shared" si="300"/>
        <v>0</v>
      </c>
      <c r="CM381" s="3321">
        <f t="shared" si="300"/>
        <v>0</v>
      </c>
      <c r="CN381" s="3321">
        <f t="shared" si="300"/>
        <v>0</v>
      </c>
      <c r="CO381" s="3321">
        <f t="shared" si="299"/>
        <v>0</v>
      </c>
      <c r="CP381" s="3321">
        <f t="shared" si="299"/>
        <v>0</v>
      </c>
      <c r="CQ381" s="3321">
        <f t="shared" si="299"/>
        <v>0</v>
      </c>
      <c r="CR381" s="3321">
        <f t="shared" si="299"/>
        <v>0</v>
      </c>
      <c r="CS381" s="3321"/>
      <c r="CT381" s="885">
        <v>0</v>
      </c>
      <c r="CU381" s="885">
        <v>0</v>
      </c>
      <c r="CV381" s="885">
        <v>0</v>
      </c>
      <c r="CW381" s="885">
        <v>0</v>
      </c>
      <c r="CX381" s="885">
        <v>0</v>
      </c>
      <c r="CY381" s="885">
        <v>0</v>
      </c>
      <c r="DB381" s="3321">
        <f t="shared" si="274"/>
        <v>0</v>
      </c>
      <c r="DC381" s="3321">
        <f t="shared" si="274"/>
        <v>0</v>
      </c>
      <c r="DD381" s="3321">
        <f t="shared" si="274"/>
        <v>0</v>
      </c>
      <c r="DE381" s="3321">
        <f t="shared" si="272"/>
        <v>0</v>
      </c>
      <c r="DF381" s="3321">
        <f t="shared" si="272"/>
        <v>0</v>
      </c>
      <c r="DG381" s="3321">
        <f t="shared" si="272"/>
        <v>0</v>
      </c>
      <c r="DH381" s="3321"/>
      <c r="DI381" s="885">
        <v>0</v>
      </c>
      <c r="DJ381" s="885">
        <v>0</v>
      </c>
      <c r="DK381" s="885">
        <v>0</v>
      </c>
      <c r="DL381" s="885">
        <v>0</v>
      </c>
      <c r="DM381" s="885">
        <v>0</v>
      </c>
      <c r="DP381" s="3321">
        <f t="shared" si="276"/>
        <v>0</v>
      </c>
      <c r="DQ381" s="3321">
        <f t="shared" si="276"/>
        <v>0</v>
      </c>
      <c r="DR381" s="3321">
        <f t="shared" si="276"/>
        <v>0</v>
      </c>
      <c r="DS381" s="3321">
        <f t="shared" si="276"/>
        <v>0</v>
      </c>
      <c r="DT381" s="3321">
        <f t="shared" si="276"/>
        <v>0</v>
      </c>
    </row>
    <row r="382" spans="1:124" ht="13.5" hidden="1" customHeight="1">
      <c r="A382" s="1170"/>
      <c r="B382" s="1581"/>
      <c r="C382" s="1860"/>
      <c r="D382" s="3385"/>
      <c r="E382" s="1611">
        <v>0</v>
      </c>
      <c r="F382" s="1611">
        <v>0</v>
      </c>
      <c r="G382" s="1611">
        <v>0</v>
      </c>
      <c r="H382" s="1611">
        <v>0</v>
      </c>
      <c r="I382" s="1611">
        <v>0</v>
      </c>
      <c r="J382" s="1611">
        <v>0</v>
      </c>
      <c r="K382" s="1357">
        <v>0</v>
      </c>
      <c r="L382" s="1357">
        <f t="shared" si="262"/>
        <v>0</v>
      </c>
      <c r="M382" s="1440"/>
      <c r="N382" s="1440"/>
      <c r="O382" s="1440"/>
      <c r="P382" s="1440"/>
      <c r="Q382" s="1440"/>
      <c r="R382" s="1440">
        <f t="shared" si="296"/>
        <v>0</v>
      </c>
      <c r="S382" s="1440"/>
      <c r="T382" s="1440">
        <f t="shared" si="263"/>
        <v>0</v>
      </c>
      <c r="U382" s="1951">
        <f t="shared" si="292"/>
        <v>0</v>
      </c>
      <c r="V382" s="891">
        <f t="shared" si="292"/>
        <v>0</v>
      </c>
      <c r="W382" s="891">
        <f t="shared" si="292"/>
        <v>0</v>
      </c>
      <c r="X382" s="891">
        <f t="shared" si="292"/>
        <v>0</v>
      </c>
      <c r="Y382" s="891">
        <f t="shared" si="292"/>
        <v>0</v>
      </c>
      <c r="Z382" s="891">
        <f t="shared" si="292"/>
        <v>0</v>
      </c>
      <c r="AA382" s="891">
        <f t="shared" si="292"/>
        <v>0</v>
      </c>
      <c r="AB382" s="3443">
        <f t="shared" si="295"/>
        <v>0</v>
      </c>
      <c r="AC382" s="1341"/>
      <c r="AD382" s="1717"/>
      <c r="AE382" s="3443">
        <v>0</v>
      </c>
      <c r="AF382" s="3443">
        <v>0</v>
      </c>
      <c r="AG382" s="3443">
        <v>0</v>
      </c>
      <c r="AH382" s="1719">
        <v>0</v>
      </c>
      <c r="AI382" s="1719">
        <v>0</v>
      </c>
      <c r="AJ382" s="1719">
        <v>0</v>
      </c>
      <c r="AK382" s="1719">
        <f t="shared" si="265"/>
        <v>0</v>
      </c>
      <c r="AL382" s="999"/>
      <c r="AM382" s="1394"/>
      <c r="AN382" s="999"/>
      <c r="AO382" s="1001"/>
      <c r="AP382" s="1001">
        <f t="shared" si="297"/>
        <v>0</v>
      </c>
      <c r="AQ382" s="1394"/>
      <c r="AR382" s="1394">
        <f t="shared" si="266"/>
        <v>0</v>
      </c>
      <c r="AS382" s="3343">
        <f t="shared" si="293"/>
        <v>0</v>
      </c>
      <c r="AT382" s="1719">
        <f t="shared" si="293"/>
        <v>0</v>
      </c>
      <c r="AU382" s="1719">
        <f t="shared" si="293"/>
        <v>0</v>
      </c>
      <c r="AV382" s="1719">
        <f t="shared" si="293"/>
        <v>0</v>
      </c>
      <c r="AW382" s="1719">
        <f t="shared" si="293"/>
        <v>0</v>
      </c>
      <c r="AX382" s="1719">
        <f t="shared" si="293"/>
        <v>0</v>
      </c>
      <c r="AY382" s="1719">
        <f t="shared" si="267"/>
        <v>0</v>
      </c>
      <c r="AZ382" s="3088">
        <f t="shared" si="268"/>
        <v>0</v>
      </c>
      <c r="BA382" s="3325"/>
      <c r="BB382" s="1611">
        <v>0</v>
      </c>
      <c r="BC382" s="1611">
        <v>0</v>
      </c>
      <c r="BD382" s="1611">
        <v>0</v>
      </c>
      <c r="BE382" s="1611">
        <v>0</v>
      </c>
      <c r="BF382" s="1611">
        <v>0</v>
      </c>
      <c r="BG382" s="1611">
        <f t="shared" si="269"/>
        <v>0</v>
      </c>
      <c r="BH382" s="891"/>
      <c r="BI382" s="891"/>
      <c r="BJ382" s="891"/>
      <c r="BK382" s="1397">
        <f t="shared" si="298"/>
        <v>0</v>
      </c>
      <c r="BL382" s="1397"/>
      <c r="BM382" s="1397">
        <f t="shared" si="270"/>
        <v>0</v>
      </c>
      <c r="BN382" s="1357">
        <f t="shared" si="294"/>
        <v>0</v>
      </c>
      <c r="BO382" s="1357">
        <f t="shared" si="294"/>
        <v>0</v>
      </c>
      <c r="BP382" s="1357">
        <f t="shared" si="294"/>
        <v>0</v>
      </c>
      <c r="BQ382" s="1357">
        <f t="shared" si="294"/>
        <v>0</v>
      </c>
      <c r="BR382" s="1357">
        <f t="shared" si="294"/>
        <v>0</v>
      </c>
      <c r="BS382" s="1357">
        <f t="shared" si="271"/>
        <v>0</v>
      </c>
      <c r="BT382" s="891"/>
      <c r="BU382" s="891"/>
      <c r="CD382" s="3319">
        <v>0</v>
      </c>
      <c r="CE382" s="3319">
        <v>0</v>
      </c>
      <c r="CF382" s="3319">
        <v>0</v>
      </c>
      <c r="CG382" s="3319">
        <v>0</v>
      </c>
      <c r="CH382" s="3319">
        <v>0</v>
      </c>
      <c r="CI382" s="3319">
        <v>0</v>
      </c>
      <c r="CJ382" s="3319">
        <v>0</v>
      </c>
      <c r="CK382" s="3320"/>
      <c r="CL382" s="3321">
        <f t="shared" si="300"/>
        <v>0</v>
      </c>
      <c r="CM382" s="3321">
        <f t="shared" si="300"/>
        <v>0</v>
      </c>
      <c r="CN382" s="3321">
        <f t="shared" si="300"/>
        <v>0</v>
      </c>
      <c r="CO382" s="3321">
        <f t="shared" si="299"/>
        <v>0</v>
      </c>
      <c r="CP382" s="3321">
        <f t="shared" si="299"/>
        <v>0</v>
      </c>
      <c r="CQ382" s="3321">
        <f t="shared" si="299"/>
        <v>0</v>
      </c>
      <c r="CR382" s="3321">
        <f t="shared" si="299"/>
        <v>0</v>
      </c>
      <c r="CS382" s="3321"/>
      <c r="CT382" s="885">
        <v>0</v>
      </c>
      <c r="CU382" s="885">
        <v>0</v>
      </c>
      <c r="CV382" s="885">
        <v>0</v>
      </c>
      <c r="CW382" s="885">
        <v>0</v>
      </c>
      <c r="CX382" s="885">
        <v>0</v>
      </c>
      <c r="CY382" s="885">
        <v>0</v>
      </c>
      <c r="DB382" s="3321">
        <f t="shared" si="274"/>
        <v>0</v>
      </c>
      <c r="DC382" s="3321">
        <f t="shared" si="274"/>
        <v>0</v>
      </c>
      <c r="DD382" s="3321">
        <f t="shared" si="274"/>
        <v>0</v>
      </c>
      <c r="DE382" s="3321">
        <f t="shared" si="272"/>
        <v>0</v>
      </c>
      <c r="DF382" s="3321">
        <f t="shared" si="272"/>
        <v>0</v>
      </c>
      <c r="DG382" s="3321">
        <f t="shared" si="272"/>
        <v>0</v>
      </c>
      <c r="DH382" s="3321"/>
      <c r="DI382" s="885">
        <v>0</v>
      </c>
      <c r="DJ382" s="885">
        <v>0</v>
      </c>
      <c r="DK382" s="885">
        <v>0</v>
      </c>
      <c r="DL382" s="885">
        <v>0</v>
      </c>
      <c r="DM382" s="885">
        <v>0</v>
      </c>
      <c r="DP382" s="3321">
        <f t="shared" si="276"/>
        <v>0</v>
      </c>
      <c r="DQ382" s="3321">
        <f t="shared" si="276"/>
        <v>0</v>
      </c>
      <c r="DR382" s="3321">
        <f t="shared" si="276"/>
        <v>0</v>
      </c>
      <c r="DS382" s="3321">
        <f t="shared" si="276"/>
        <v>0</v>
      </c>
      <c r="DT382" s="3321">
        <f t="shared" si="276"/>
        <v>0</v>
      </c>
    </row>
    <row r="383" spans="1:124" ht="13.5" hidden="1" customHeight="1">
      <c r="A383" s="1170"/>
      <c r="B383" s="1581"/>
      <c r="C383" s="1860"/>
      <c r="D383" s="3385"/>
      <c r="E383" s="1611">
        <v>0</v>
      </c>
      <c r="F383" s="1611">
        <v>0</v>
      </c>
      <c r="G383" s="1611">
        <v>0</v>
      </c>
      <c r="H383" s="1611">
        <v>0</v>
      </c>
      <c r="I383" s="1611">
        <v>0</v>
      </c>
      <c r="J383" s="1611">
        <v>0</v>
      </c>
      <c r="K383" s="1357">
        <v>0</v>
      </c>
      <c r="L383" s="1357">
        <f t="shared" si="262"/>
        <v>0</v>
      </c>
      <c r="M383" s="1440"/>
      <c r="N383" s="1440"/>
      <c r="O383" s="1440"/>
      <c r="P383" s="1440"/>
      <c r="Q383" s="1440"/>
      <c r="R383" s="1440">
        <f t="shared" si="296"/>
        <v>0</v>
      </c>
      <c r="S383" s="1440"/>
      <c r="T383" s="1440">
        <f t="shared" si="263"/>
        <v>0</v>
      </c>
      <c r="U383" s="1951">
        <f t="shared" si="292"/>
        <v>0</v>
      </c>
      <c r="V383" s="891">
        <f t="shared" si="292"/>
        <v>0</v>
      </c>
      <c r="W383" s="891">
        <f t="shared" si="292"/>
        <v>0</v>
      </c>
      <c r="X383" s="891">
        <f t="shared" si="292"/>
        <v>0</v>
      </c>
      <c r="Y383" s="891">
        <f t="shared" si="292"/>
        <v>0</v>
      </c>
      <c r="Z383" s="891">
        <f t="shared" si="292"/>
        <v>0</v>
      </c>
      <c r="AA383" s="891">
        <f t="shared" si="292"/>
        <v>0</v>
      </c>
      <c r="AB383" s="3443">
        <f t="shared" si="295"/>
        <v>0</v>
      </c>
      <c r="AC383" s="1341"/>
      <c r="AD383" s="1717"/>
      <c r="AE383" s="3443">
        <v>0</v>
      </c>
      <c r="AF383" s="3443">
        <v>0</v>
      </c>
      <c r="AG383" s="3443">
        <v>0</v>
      </c>
      <c r="AH383" s="1719">
        <v>0</v>
      </c>
      <c r="AI383" s="1719">
        <v>0</v>
      </c>
      <c r="AJ383" s="1719">
        <v>0</v>
      </c>
      <c r="AK383" s="1719">
        <f t="shared" si="265"/>
        <v>0</v>
      </c>
      <c r="AL383" s="999"/>
      <c r="AM383" s="1394"/>
      <c r="AN383" s="999"/>
      <c r="AO383" s="1001"/>
      <c r="AP383" s="1001">
        <f t="shared" si="297"/>
        <v>0</v>
      </c>
      <c r="AQ383" s="1394"/>
      <c r="AR383" s="1394">
        <f t="shared" si="266"/>
        <v>0</v>
      </c>
      <c r="AS383" s="3343">
        <f t="shared" si="293"/>
        <v>0</v>
      </c>
      <c r="AT383" s="1719">
        <f t="shared" si="293"/>
        <v>0</v>
      </c>
      <c r="AU383" s="1719">
        <f t="shared" si="293"/>
        <v>0</v>
      </c>
      <c r="AV383" s="1719">
        <f t="shared" si="293"/>
        <v>0</v>
      </c>
      <c r="AW383" s="1719">
        <f t="shared" si="293"/>
        <v>0</v>
      </c>
      <c r="AX383" s="1719">
        <f t="shared" si="293"/>
        <v>0</v>
      </c>
      <c r="AY383" s="1719">
        <f t="shared" si="267"/>
        <v>0</v>
      </c>
      <c r="AZ383" s="3088">
        <f t="shared" si="268"/>
        <v>0</v>
      </c>
      <c r="BA383" s="3325"/>
      <c r="BB383" s="1611">
        <v>0</v>
      </c>
      <c r="BC383" s="1611">
        <v>0</v>
      </c>
      <c r="BD383" s="1611">
        <v>0</v>
      </c>
      <c r="BE383" s="1611">
        <v>0</v>
      </c>
      <c r="BF383" s="1611">
        <v>0</v>
      </c>
      <c r="BG383" s="1611">
        <f t="shared" si="269"/>
        <v>0</v>
      </c>
      <c r="BH383" s="891"/>
      <c r="BI383" s="891"/>
      <c r="BJ383" s="891"/>
      <c r="BK383" s="1397">
        <f t="shared" si="298"/>
        <v>0</v>
      </c>
      <c r="BL383" s="1397"/>
      <c r="BM383" s="1397">
        <f t="shared" si="270"/>
        <v>0</v>
      </c>
      <c r="BN383" s="1357">
        <f t="shared" si="294"/>
        <v>0</v>
      </c>
      <c r="BO383" s="1357">
        <f t="shared" si="294"/>
        <v>0</v>
      </c>
      <c r="BP383" s="1357">
        <f t="shared" si="294"/>
        <v>0</v>
      </c>
      <c r="BQ383" s="1357">
        <f t="shared" si="294"/>
        <v>0</v>
      </c>
      <c r="BR383" s="1357">
        <f t="shared" si="294"/>
        <v>0</v>
      </c>
      <c r="BS383" s="1357">
        <f t="shared" si="271"/>
        <v>0</v>
      </c>
      <c r="BT383" s="891"/>
      <c r="BU383" s="891"/>
      <c r="CD383" s="3319">
        <v>0</v>
      </c>
      <c r="CE383" s="3319">
        <v>0</v>
      </c>
      <c r="CF383" s="3319">
        <v>0</v>
      </c>
      <c r="CG383" s="3319">
        <v>0</v>
      </c>
      <c r="CH383" s="3319">
        <v>0</v>
      </c>
      <c r="CI383" s="3319">
        <v>0</v>
      </c>
      <c r="CJ383" s="3319">
        <v>0</v>
      </c>
      <c r="CK383" s="3320"/>
      <c r="CL383" s="3321">
        <f t="shared" si="300"/>
        <v>0</v>
      </c>
      <c r="CM383" s="3321">
        <f t="shared" si="300"/>
        <v>0</v>
      </c>
      <c r="CN383" s="3321">
        <f t="shared" si="300"/>
        <v>0</v>
      </c>
      <c r="CO383" s="3321">
        <f t="shared" si="299"/>
        <v>0</v>
      </c>
      <c r="CP383" s="3321">
        <f t="shared" si="299"/>
        <v>0</v>
      </c>
      <c r="CQ383" s="3321">
        <f t="shared" si="299"/>
        <v>0</v>
      </c>
      <c r="CR383" s="3321">
        <f t="shared" si="299"/>
        <v>0</v>
      </c>
      <c r="CS383" s="3321"/>
      <c r="CT383" s="885">
        <v>0</v>
      </c>
      <c r="CU383" s="885">
        <v>0</v>
      </c>
      <c r="CV383" s="885">
        <v>0</v>
      </c>
      <c r="CW383" s="885">
        <v>0</v>
      </c>
      <c r="CX383" s="885">
        <v>0</v>
      </c>
      <c r="CY383" s="885">
        <v>0</v>
      </c>
      <c r="DB383" s="3321">
        <f t="shared" si="274"/>
        <v>0</v>
      </c>
      <c r="DC383" s="3321">
        <f t="shared" si="274"/>
        <v>0</v>
      </c>
      <c r="DD383" s="3321">
        <f t="shared" si="274"/>
        <v>0</v>
      </c>
      <c r="DE383" s="3321">
        <f t="shared" si="272"/>
        <v>0</v>
      </c>
      <c r="DF383" s="3321">
        <f t="shared" si="272"/>
        <v>0</v>
      </c>
      <c r="DG383" s="3321">
        <f t="shared" si="272"/>
        <v>0</v>
      </c>
      <c r="DH383" s="3321"/>
      <c r="DI383" s="885">
        <v>0</v>
      </c>
      <c r="DJ383" s="885">
        <v>0</v>
      </c>
      <c r="DK383" s="885">
        <v>0</v>
      </c>
      <c r="DL383" s="885">
        <v>0</v>
      </c>
      <c r="DM383" s="885">
        <v>0</v>
      </c>
      <c r="DP383" s="3321">
        <f t="shared" si="276"/>
        <v>0</v>
      </c>
      <c r="DQ383" s="3321">
        <f t="shared" si="276"/>
        <v>0</v>
      </c>
      <c r="DR383" s="3321">
        <f t="shared" si="276"/>
        <v>0</v>
      </c>
      <c r="DS383" s="3321">
        <f t="shared" si="276"/>
        <v>0</v>
      </c>
      <c r="DT383" s="3321">
        <f t="shared" si="276"/>
        <v>0</v>
      </c>
    </row>
    <row r="384" spans="1:124" ht="13.5" hidden="1" customHeight="1">
      <c r="A384" s="1170"/>
      <c r="B384" s="1581"/>
      <c r="C384" s="1860"/>
      <c r="D384" s="3385"/>
      <c r="E384" s="1611">
        <v>0</v>
      </c>
      <c r="F384" s="1611">
        <v>0</v>
      </c>
      <c r="G384" s="1611">
        <v>0</v>
      </c>
      <c r="H384" s="1611">
        <v>0</v>
      </c>
      <c r="I384" s="1611">
        <v>0</v>
      </c>
      <c r="J384" s="1611">
        <v>0</v>
      </c>
      <c r="K384" s="1357">
        <v>0</v>
      </c>
      <c r="L384" s="1357">
        <f t="shared" si="262"/>
        <v>0</v>
      </c>
      <c r="M384" s="1440"/>
      <c r="N384" s="1440"/>
      <c r="O384" s="1440"/>
      <c r="P384" s="1440"/>
      <c r="Q384" s="1440"/>
      <c r="R384" s="1440">
        <f t="shared" si="296"/>
        <v>0</v>
      </c>
      <c r="S384" s="1440"/>
      <c r="T384" s="1440">
        <f t="shared" si="263"/>
        <v>0</v>
      </c>
      <c r="U384" s="1951">
        <f t="shared" si="292"/>
        <v>0</v>
      </c>
      <c r="V384" s="891">
        <f t="shared" si="292"/>
        <v>0</v>
      </c>
      <c r="W384" s="891">
        <f t="shared" si="292"/>
        <v>0</v>
      </c>
      <c r="X384" s="891">
        <f t="shared" si="292"/>
        <v>0</v>
      </c>
      <c r="Y384" s="891">
        <f t="shared" si="292"/>
        <v>0</v>
      </c>
      <c r="Z384" s="891">
        <f t="shared" si="292"/>
        <v>0</v>
      </c>
      <c r="AA384" s="891">
        <f t="shared" si="292"/>
        <v>0</v>
      </c>
      <c r="AB384" s="3443">
        <f t="shared" si="295"/>
        <v>0</v>
      </c>
      <c r="AC384" s="1341"/>
      <c r="AD384" s="1717"/>
      <c r="AE384" s="3443">
        <v>0</v>
      </c>
      <c r="AF384" s="3443">
        <v>0</v>
      </c>
      <c r="AG384" s="3443">
        <v>0</v>
      </c>
      <c r="AH384" s="1719">
        <v>0</v>
      </c>
      <c r="AI384" s="1719">
        <v>0</v>
      </c>
      <c r="AJ384" s="1719">
        <v>0</v>
      </c>
      <c r="AK384" s="1719">
        <f t="shared" si="265"/>
        <v>0</v>
      </c>
      <c r="AL384" s="999"/>
      <c r="AM384" s="1394"/>
      <c r="AN384" s="999"/>
      <c r="AO384" s="1001"/>
      <c r="AP384" s="1001">
        <f t="shared" si="297"/>
        <v>0</v>
      </c>
      <c r="AQ384" s="1394"/>
      <c r="AR384" s="1394">
        <f t="shared" si="266"/>
        <v>0</v>
      </c>
      <c r="AS384" s="3343">
        <f t="shared" si="293"/>
        <v>0</v>
      </c>
      <c r="AT384" s="1719">
        <f t="shared" si="293"/>
        <v>0</v>
      </c>
      <c r="AU384" s="1719">
        <f t="shared" si="293"/>
        <v>0</v>
      </c>
      <c r="AV384" s="1719">
        <f t="shared" si="293"/>
        <v>0</v>
      </c>
      <c r="AW384" s="1719">
        <f t="shared" si="293"/>
        <v>0</v>
      </c>
      <c r="AX384" s="1719">
        <f t="shared" si="293"/>
        <v>0</v>
      </c>
      <c r="AY384" s="1719">
        <f t="shared" si="267"/>
        <v>0</v>
      </c>
      <c r="AZ384" s="3088">
        <f t="shared" si="268"/>
        <v>0</v>
      </c>
      <c r="BA384" s="3325"/>
      <c r="BB384" s="1611">
        <v>0</v>
      </c>
      <c r="BC384" s="1611">
        <v>0</v>
      </c>
      <c r="BD384" s="1611">
        <v>0</v>
      </c>
      <c r="BE384" s="1611">
        <v>0</v>
      </c>
      <c r="BF384" s="1611">
        <v>0</v>
      </c>
      <c r="BG384" s="1611">
        <f t="shared" si="269"/>
        <v>0</v>
      </c>
      <c r="BH384" s="891"/>
      <c r="BI384" s="891"/>
      <c r="BJ384" s="891"/>
      <c r="BK384" s="1397">
        <f t="shared" si="298"/>
        <v>0</v>
      </c>
      <c r="BL384" s="1397"/>
      <c r="BM384" s="1397">
        <f t="shared" si="270"/>
        <v>0</v>
      </c>
      <c r="BN384" s="1357">
        <f t="shared" si="294"/>
        <v>0</v>
      </c>
      <c r="BO384" s="1357">
        <f t="shared" si="294"/>
        <v>0</v>
      </c>
      <c r="BP384" s="1357">
        <f t="shared" si="294"/>
        <v>0</v>
      </c>
      <c r="BQ384" s="1357">
        <f t="shared" si="294"/>
        <v>0</v>
      </c>
      <c r="BR384" s="1357">
        <f t="shared" si="294"/>
        <v>0</v>
      </c>
      <c r="BS384" s="1357">
        <f t="shared" si="271"/>
        <v>0</v>
      </c>
      <c r="BT384" s="891"/>
      <c r="BU384" s="891"/>
      <c r="CD384" s="3319">
        <v>0</v>
      </c>
      <c r="CE384" s="3319">
        <v>0</v>
      </c>
      <c r="CF384" s="3319">
        <v>0</v>
      </c>
      <c r="CG384" s="3319">
        <v>0</v>
      </c>
      <c r="CH384" s="3319">
        <v>0</v>
      </c>
      <c r="CI384" s="3319">
        <v>0</v>
      </c>
      <c r="CJ384" s="3319">
        <v>0</v>
      </c>
      <c r="CK384" s="3320"/>
      <c r="CL384" s="3321">
        <f t="shared" si="300"/>
        <v>0</v>
      </c>
      <c r="CM384" s="3321">
        <f t="shared" si="300"/>
        <v>0</v>
      </c>
      <c r="CN384" s="3321">
        <f t="shared" si="300"/>
        <v>0</v>
      </c>
      <c r="CO384" s="3321">
        <f t="shared" si="299"/>
        <v>0</v>
      </c>
      <c r="CP384" s="3321">
        <f t="shared" si="299"/>
        <v>0</v>
      </c>
      <c r="CQ384" s="3321">
        <f t="shared" si="299"/>
        <v>0</v>
      </c>
      <c r="CR384" s="3321">
        <f t="shared" si="299"/>
        <v>0</v>
      </c>
      <c r="CS384" s="3321"/>
      <c r="CT384" s="885">
        <v>0</v>
      </c>
      <c r="CU384" s="885">
        <v>0</v>
      </c>
      <c r="CV384" s="885">
        <v>0</v>
      </c>
      <c r="CW384" s="885">
        <v>0</v>
      </c>
      <c r="CX384" s="885">
        <v>0</v>
      </c>
      <c r="CY384" s="885">
        <v>0</v>
      </c>
      <c r="DB384" s="3321">
        <f t="shared" si="274"/>
        <v>0</v>
      </c>
      <c r="DC384" s="3321">
        <f t="shared" si="274"/>
        <v>0</v>
      </c>
      <c r="DD384" s="3321">
        <f t="shared" si="274"/>
        <v>0</v>
      </c>
      <c r="DE384" s="3321">
        <f t="shared" si="272"/>
        <v>0</v>
      </c>
      <c r="DF384" s="3321">
        <f t="shared" si="272"/>
        <v>0</v>
      </c>
      <c r="DG384" s="3321">
        <f t="shared" si="272"/>
        <v>0</v>
      </c>
      <c r="DH384" s="3321"/>
      <c r="DI384" s="885">
        <v>0</v>
      </c>
      <c r="DJ384" s="885">
        <v>0</v>
      </c>
      <c r="DK384" s="885">
        <v>0</v>
      </c>
      <c r="DL384" s="885">
        <v>0</v>
      </c>
      <c r="DM384" s="885">
        <v>0</v>
      </c>
      <c r="DP384" s="3321">
        <f t="shared" si="276"/>
        <v>0</v>
      </c>
      <c r="DQ384" s="3321">
        <f t="shared" si="276"/>
        <v>0</v>
      </c>
      <c r="DR384" s="3321">
        <f t="shared" si="276"/>
        <v>0</v>
      </c>
      <c r="DS384" s="3321">
        <f t="shared" si="276"/>
        <v>0</v>
      </c>
      <c r="DT384" s="3321">
        <f t="shared" si="276"/>
        <v>0</v>
      </c>
    </row>
    <row r="385" spans="1:124" ht="13.5" hidden="1" customHeight="1">
      <c r="A385" s="1170"/>
      <c r="B385" s="1581"/>
      <c r="C385" s="1860"/>
      <c r="D385" s="3385"/>
      <c r="E385" s="1611">
        <v>0</v>
      </c>
      <c r="F385" s="1611">
        <v>0</v>
      </c>
      <c r="G385" s="1611">
        <v>0</v>
      </c>
      <c r="H385" s="1611">
        <v>0</v>
      </c>
      <c r="I385" s="1611">
        <v>0</v>
      </c>
      <c r="J385" s="1611">
        <v>0</v>
      </c>
      <c r="K385" s="1357">
        <v>0</v>
      </c>
      <c r="L385" s="1357">
        <f t="shared" si="262"/>
        <v>0</v>
      </c>
      <c r="M385" s="1440"/>
      <c r="N385" s="1440"/>
      <c r="O385" s="1440"/>
      <c r="P385" s="1440"/>
      <c r="Q385" s="1440"/>
      <c r="R385" s="1440">
        <f t="shared" si="296"/>
        <v>0</v>
      </c>
      <c r="S385" s="1440"/>
      <c r="T385" s="1440">
        <f t="shared" si="263"/>
        <v>0</v>
      </c>
      <c r="U385" s="1951">
        <f t="shared" si="292"/>
        <v>0</v>
      </c>
      <c r="V385" s="891">
        <f t="shared" si="292"/>
        <v>0</v>
      </c>
      <c r="W385" s="891">
        <f t="shared" si="292"/>
        <v>0</v>
      </c>
      <c r="X385" s="891">
        <f t="shared" si="292"/>
        <v>0</v>
      </c>
      <c r="Y385" s="891">
        <f t="shared" si="292"/>
        <v>0</v>
      </c>
      <c r="Z385" s="891">
        <f t="shared" si="292"/>
        <v>0</v>
      </c>
      <c r="AA385" s="891">
        <f>K385+S385</f>
        <v>0</v>
      </c>
      <c r="AB385" s="3443">
        <f t="shared" si="295"/>
        <v>0</v>
      </c>
      <c r="AC385" s="1341"/>
      <c r="AD385" s="1717"/>
      <c r="AE385" s="3443">
        <v>0</v>
      </c>
      <c r="AF385" s="3443">
        <v>0</v>
      </c>
      <c r="AG385" s="3443">
        <v>0</v>
      </c>
      <c r="AH385" s="1719">
        <v>0</v>
      </c>
      <c r="AI385" s="1719">
        <v>0</v>
      </c>
      <c r="AJ385" s="1719">
        <v>0</v>
      </c>
      <c r="AK385" s="1719">
        <f t="shared" si="265"/>
        <v>0</v>
      </c>
      <c r="AL385" s="999"/>
      <c r="AM385" s="1394"/>
      <c r="AN385" s="999"/>
      <c r="AO385" s="1001"/>
      <c r="AP385" s="1001">
        <f t="shared" si="297"/>
        <v>0</v>
      </c>
      <c r="AQ385" s="1394"/>
      <c r="AR385" s="1394">
        <f t="shared" si="266"/>
        <v>0</v>
      </c>
      <c r="AS385" s="3343">
        <f t="shared" si="293"/>
        <v>0</v>
      </c>
      <c r="AT385" s="1719">
        <f t="shared" si="293"/>
        <v>0</v>
      </c>
      <c r="AU385" s="1719">
        <f t="shared" si="293"/>
        <v>0</v>
      </c>
      <c r="AV385" s="1719">
        <f t="shared" si="293"/>
        <v>0</v>
      </c>
      <c r="AW385" s="1719">
        <f t="shared" si="293"/>
        <v>0</v>
      </c>
      <c r="AX385" s="1719">
        <f t="shared" si="293"/>
        <v>0</v>
      </c>
      <c r="AY385" s="1719">
        <f t="shared" si="267"/>
        <v>0</v>
      </c>
      <c r="AZ385" s="3088">
        <f t="shared" si="268"/>
        <v>0</v>
      </c>
      <c r="BA385" s="3325"/>
      <c r="BB385" s="1611">
        <v>0</v>
      </c>
      <c r="BC385" s="1611">
        <v>0</v>
      </c>
      <c r="BD385" s="1611">
        <v>0</v>
      </c>
      <c r="BE385" s="1611">
        <v>0</v>
      </c>
      <c r="BF385" s="1611">
        <v>0</v>
      </c>
      <c r="BG385" s="1611">
        <f t="shared" si="269"/>
        <v>0</v>
      </c>
      <c r="BH385" s="891"/>
      <c r="BI385" s="891"/>
      <c r="BJ385" s="891"/>
      <c r="BK385" s="1397">
        <f t="shared" si="298"/>
        <v>0</v>
      </c>
      <c r="BL385" s="1397"/>
      <c r="BM385" s="1397">
        <f t="shared" si="270"/>
        <v>0</v>
      </c>
      <c r="BN385" s="1357">
        <f t="shared" si="294"/>
        <v>0</v>
      </c>
      <c r="BO385" s="1357">
        <f t="shared" si="294"/>
        <v>0</v>
      </c>
      <c r="BP385" s="1357">
        <f t="shared" si="294"/>
        <v>0</v>
      </c>
      <c r="BQ385" s="1357">
        <f t="shared" si="294"/>
        <v>0</v>
      </c>
      <c r="BR385" s="1357">
        <f t="shared" si="294"/>
        <v>0</v>
      </c>
      <c r="BS385" s="1357">
        <f t="shared" si="271"/>
        <v>0</v>
      </c>
      <c r="BT385" s="891"/>
      <c r="BU385" s="891"/>
      <c r="CD385" s="3319">
        <v>0</v>
      </c>
      <c r="CE385" s="3319">
        <v>0</v>
      </c>
      <c r="CF385" s="3319">
        <v>0</v>
      </c>
      <c r="CG385" s="3319">
        <v>0</v>
      </c>
      <c r="CH385" s="3319">
        <v>0</v>
      </c>
      <c r="CI385" s="3319">
        <v>0</v>
      </c>
      <c r="CJ385" s="3319">
        <v>0</v>
      </c>
      <c r="CK385" s="3320"/>
      <c r="CL385" s="3321">
        <f t="shared" si="300"/>
        <v>0</v>
      </c>
      <c r="CM385" s="3321">
        <f t="shared" si="300"/>
        <v>0</v>
      </c>
      <c r="CN385" s="3321">
        <f t="shared" si="300"/>
        <v>0</v>
      </c>
      <c r="CO385" s="3321">
        <f t="shared" si="299"/>
        <v>0</v>
      </c>
      <c r="CP385" s="3321">
        <f t="shared" si="299"/>
        <v>0</v>
      </c>
      <c r="CQ385" s="3321">
        <f t="shared" si="299"/>
        <v>0</v>
      </c>
      <c r="CR385" s="3321">
        <f t="shared" si="299"/>
        <v>0</v>
      </c>
      <c r="CS385" s="3321"/>
      <c r="CT385" s="885">
        <v>0</v>
      </c>
      <c r="CU385" s="885">
        <v>0</v>
      </c>
      <c r="CV385" s="885">
        <v>0</v>
      </c>
      <c r="CW385" s="885">
        <v>0</v>
      </c>
      <c r="CX385" s="885">
        <v>0</v>
      </c>
      <c r="CY385" s="885">
        <v>0</v>
      </c>
      <c r="DB385" s="3321">
        <f t="shared" si="274"/>
        <v>0</v>
      </c>
      <c r="DC385" s="3321">
        <f t="shared" si="274"/>
        <v>0</v>
      </c>
      <c r="DD385" s="3321">
        <f t="shared" si="274"/>
        <v>0</v>
      </c>
      <c r="DE385" s="3321">
        <f t="shared" si="272"/>
        <v>0</v>
      </c>
      <c r="DF385" s="3321">
        <f t="shared" si="272"/>
        <v>0</v>
      </c>
      <c r="DG385" s="3321">
        <f t="shared" si="272"/>
        <v>0</v>
      </c>
      <c r="DH385" s="3321"/>
      <c r="DI385" s="885">
        <v>0</v>
      </c>
      <c r="DJ385" s="885">
        <v>0</v>
      </c>
      <c r="DK385" s="885">
        <v>0</v>
      </c>
      <c r="DL385" s="885">
        <v>0</v>
      </c>
      <c r="DM385" s="885">
        <v>0</v>
      </c>
      <c r="DP385" s="3321">
        <f t="shared" si="276"/>
        <v>0</v>
      </c>
      <c r="DQ385" s="3321">
        <f t="shared" si="276"/>
        <v>0</v>
      </c>
      <c r="DR385" s="3321">
        <f t="shared" si="276"/>
        <v>0</v>
      </c>
      <c r="DS385" s="3321">
        <f t="shared" si="276"/>
        <v>0</v>
      </c>
      <c r="DT385" s="3321">
        <f t="shared" si="276"/>
        <v>0</v>
      </c>
    </row>
    <row r="386" spans="1:124" ht="13.5" hidden="1" customHeight="1">
      <c r="A386" s="1170"/>
      <c r="B386" s="1581"/>
      <c r="C386" s="1860"/>
      <c r="D386" s="3385"/>
      <c r="E386" s="1611">
        <v>0</v>
      </c>
      <c r="F386" s="1611">
        <v>0</v>
      </c>
      <c r="G386" s="1611">
        <v>0</v>
      </c>
      <c r="H386" s="1611">
        <v>0</v>
      </c>
      <c r="I386" s="1611">
        <v>0</v>
      </c>
      <c r="J386" s="1611">
        <v>0</v>
      </c>
      <c r="K386" s="1357">
        <v>0</v>
      </c>
      <c r="L386" s="1357">
        <f t="shared" si="262"/>
        <v>0</v>
      </c>
      <c r="M386" s="1440"/>
      <c r="N386" s="1440"/>
      <c r="O386" s="1440"/>
      <c r="P386" s="1440"/>
      <c r="Q386" s="1440"/>
      <c r="R386" s="1440">
        <f t="shared" si="296"/>
        <v>0</v>
      </c>
      <c r="S386" s="1440"/>
      <c r="T386" s="1440">
        <f t="shared" si="263"/>
        <v>0</v>
      </c>
      <c r="U386" s="1951">
        <f t="shared" si="292"/>
        <v>0</v>
      </c>
      <c r="V386" s="891">
        <f t="shared" si="292"/>
        <v>0</v>
      </c>
      <c r="W386" s="891">
        <f t="shared" si="292"/>
        <v>0</v>
      </c>
      <c r="X386" s="891">
        <f t="shared" si="292"/>
        <v>0</v>
      </c>
      <c r="Y386" s="891">
        <f t="shared" si="292"/>
        <v>0</v>
      </c>
      <c r="Z386" s="891">
        <f t="shared" si="292"/>
        <v>0</v>
      </c>
      <c r="AA386" s="891">
        <f>K386+S386</f>
        <v>0</v>
      </c>
      <c r="AB386" s="3443">
        <f t="shared" si="295"/>
        <v>0</v>
      </c>
      <c r="AC386" s="1341"/>
      <c r="AD386" s="1717"/>
      <c r="AE386" s="3443">
        <v>0</v>
      </c>
      <c r="AF386" s="3443">
        <v>0</v>
      </c>
      <c r="AG386" s="3443">
        <v>0</v>
      </c>
      <c r="AH386" s="1719">
        <v>0</v>
      </c>
      <c r="AI386" s="1719">
        <v>0</v>
      </c>
      <c r="AJ386" s="1719">
        <v>0</v>
      </c>
      <c r="AK386" s="1719">
        <f t="shared" si="265"/>
        <v>0</v>
      </c>
      <c r="AL386" s="999"/>
      <c r="AM386" s="1394"/>
      <c r="AN386" s="999"/>
      <c r="AO386" s="1001"/>
      <c r="AP386" s="1001">
        <f t="shared" si="297"/>
        <v>0</v>
      </c>
      <c r="AQ386" s="1394"/>
      <c r="AR386" s="1394">
        <f t="shared" si="266"/>
        <v>0</v>
      </c>
      <c r="AS386" s="3343">
        <f t="shared" si="293"/>
        <v>0</v>
      </c>
      <c r="AT386" s="1719">
        <f t="shared" si="293"/>
        <v>0</v>
      </c>
      <c r="AU386" s="1719">
        <f t="shared" si="293"/>
        <v>0</v>
      </c>
      <c r="AV386" s="1719">
        <f t="shared" si="293"/>
        <v>0</v>
      </c>
      <c r="AW386" s="1719">
        <f t="shared" si="293"/>
        <v>0</v>
      </c>
      <c r="AX386" s="1719">
        <f t="shared" si="293"/>
        <v>0</v>
      </c>
      <c r="AY386" s="1719">
        <f t="shared" si="267"/>
        <v>0</v>
      </c>
      <c r="AZ386" s="3088">
        <f t="shared" si="268"/>
        <v>0</v>
      </c>
      <c r="BA386" s="3325"/>
      <c r="BB386" s="1611">
        <v>0</v>
      </c>
      <c r="BC386" s="1611">
        <v>0</v>
      </c>
      <c r="BD386" s="1611">
        <v>0</v>
      </c>
      <c r="BE386" s="1611">
        <v>0</v>
      </c>
      <c r="BF386" s="1611">
        <v>0</v>
      </c>
      <c r="BG386" s="1611">
        <f t="shared" si="269"/>
        <v>0</v>
      </c>
      <c r="BH386" s="891"/>
      <c r="BI386" s="891"/>
      <c r="BJ386" s="891"/>
      <c r="BK386" s="1397">
        <f t="shared" si="298"/>
        <v>0</v>
      </c>
      <c r="BL386" s="1397"/>
      <c r="BM386" s="1397">
        <f t="shared" si="270"/>
        <v>0</v>
      </c>
      <c r="BN386" s="1357">
        <f t="shared" si="294"/>
        <v>0</v>
      </c>
      <c r="BO386" s="1357">
        <f t="shared" si="294"/>
        <v>0</v>
      </c>
      <c r="BP386" s="1357">
        <f t="shared" si="294"/>
        <v>0</v>
      </c>
      <c r="BQ386" s="1357">
        <f t="shared" si="294"/>
        <v>0</v>
      </c>
      <c r="BR386" s="1357">
        <f t="shared" si="294"/>
        <v>0</v>
      </c>
      <c r="BS386" s="1357">
        <f t="shared" si="271"/>
        <v>0</v>
      </c>
      <c r="BT386" s="891"/>
      <c r="BU386" s="891"/>
      <c r="CD386" s="3319">
        <v>0</v>
      </c>
      <c r="CE386" s="3319">
        <v>0</v>
      </c>
      <c r="CF386" s="3319">
        <v>0</v>
      </c>
      <c r="CG386" s="3319">
        <v>0</v>
      </c>
      <c r="CH386" s="3319">
        <v>0</v>
      </c>
      <c r="CI386" s="3319">
        <v>0</v>
      </c>
      <c r="CJ386" s="3319">
        <v>0</v>
      </c>
      <c r="CK386" s="3320"/>
      <c r="CL386" s="3321">
        <f t="shared" si="300"/>
        <v>0</v>
      </c>
      <c r="CM386" s="3321">
        <f t="shared" si="300"/>
        <v>0</v>
      </c>
      <c r="CN386" s="3321">
        <f t="shared" si="300"/>
        <v>0</v>
      </c>
      <c r="CO386" s="3321">
        <f t="shared" si="299"/>
        <v>0</v>
      </c>
      <c r="CP386" s="3321">
        <f t="shared" si="299"/>
        <v>0</v>
      </c>
      <c r="CQ386" s="3321">
        <f t="shared" si="299"/>
        <v>0</v>
      </c>
      <c r="CR386" s="3321">
        <f t="shared" si="299"/>
        <v>0</v>
      </c>
      <c r="CS386" s="3321"/>
      <c r="CT386" s="885">
        <v>0</v>
      </c>
      <c r="CU386" s="885">
        <v>0</v>
      </c>
      <c r="CV386" s="885">
        <v>0</v>
      </c>
      <c r="CW386" s="885">
        <v>0</v>
      </c>
      <c r="CX386" s="885">
        <v>0</v>
      </c>
      <c r="CY386" s="885">
        <v>0</v>
      </c>
      <c r="DB386" s="3321">
        <f t="shared" si="274"/>
        <v>0</v>
      </c>
      <c r="DC386" s="3321">
        <f t="shared" si="274"/>
        <v>0</v>
      </c>
      <c r="DD386" s="3321">
        <f t="shared" si="274"/>
        <v>0</v>
      </c>
      <c r="DE386" s="3321">
        <f t="shared" si="272"/>
        <v>0</v>
      </c>
      <c r="DF386" s="3321">
        <f t="shared" si="272"/>
        <v>0</v>
      </c>
      <c r="DG386" s="3321">
        <f t="shared" si="272"/>
        <v>0</v>
      </c>
      <c r="DH386" s="3321"/>
      <c r="DI386" s="885">
        <v>0</v>
      </c>
      <c r="DJ386" s="885">
        <v>0</v>
      </c>
      <c r="DK386" s="885">
        <v>0</v>
      </c>
      <c r="DL386" s="885">
        <v>0</v>
      </c>
      <c r="DM386" s="885">
        <v>0</v>
      </c>
      <c r="DP386" s="3321">
        <f t="shared" si="276"/>
        <v>0</v>
      </c>
      <c r="DQ386" s="3321">
        <f t="shared" si="276"/>
        <v>0</v>
      </c>
      <c r="DR386" s="3321">
        <f t="shared" si="276"/>
        <v>0</v>
      </c>
      <c r="DS386" s="3321">
        <f t="shared" si="276"/>
        <v>0</v>
      </c>
      <c r="DT386" s="3321">
        <f t="shared" si="276"/>
        <v>0</v>
      </c>
    </row>
    <row r="387" spans="1:124" ht="13.5" hidden="1" customHeight="1">
      <c r="A387" s="911">
        <v>27</v>
      </c>
      <c r="B387" s="1581"/>
      <c r="C387" s="1368" t="s">
        <v>748</v>
      </c>
      <c r="D387" s="3385"/>
      <c r="E387" s="1611">
        <v>0</v>
      </c>
      <c r="F387" s="1611">
        <v>0</v>
      </c>
      <c r="G387" s="1611">
        <v>0</v>
      </c>
      <c r="H387" s="1611">
        <v>0</v>
      </c>
      <c r="I387" s="1611">
        <v>0</v>
      </c>
      <c r="J387" s="1611">
        <v>0</v>
      </c>
      <c r="K387" s="1357">
        <v>0</v>
      </c>
      <c r="L387" s="1357">
        <f t="shared" si="262"/>
        <v>0</v>
      </c>
      <c r="M387" s="1440"/>
      <c r="N387" s="1440"/>
      <c r="O387" s="1440"/>
      <c r="P387" s="1440"/>
      <c r="Q387" s="1440"/>
      <c r="R387" s="1440">
        <f t="shared" si="296"/>
        <v>0</v>
      </c>
      <c r="S387" s="1440"/>
      <c r="T387" s="1440">
        <f t="shared" si="263"/>
        <v>0</v>
      </c>
      <c r="U387" s="1951">
        <f t="shared" si="292"/>
        <v>0</v>
      </c>
      <c r="V387" s="891">
        <f t="shared" si="292"/>
        <v>0</v>
      </c>
      <c r="W387" s="891">
        <f t="shared" si="292"/>
        <v>0</v>
      </c>
      <c r="X387" s="891">
        <f t="shared" si="292"/>
        <v>0</v>
      </c>
      <c r="Y387" s="891">
        <f t="shared" si="292"/>
        <v>0</v>
      </c>
      <c r="Z387" s="891">
        <f t="shared" si="292"/>
        <v>0</v>
      </c>
      <c r="AA387" s="891">
        <f>K387+S387</f>
        <v>0</v>
      </c>
      <c r="AB387" s="3443">
        <f t="shared" si="295"/>
        <v>0</v>
      </c>
      <c r="AC387" s="1341"/>
      <c r="AD387" s="1717"/>
      <c r="AE387" s="3443">
        <v>0</v>
      </c>
      <c r="AF387" s="3443">
        <v>0</v>
      </c>
      <c r="AG387" s="3443">
        <v>0</v>
      </c>
      <c r="AH387" s="1719">
        <v>0</v>
      </c>
      <c r="AI387" s="1719">
        <v>0</v>
      </c>
      <c r="AJ387" s="1719">
        <v>0</v>
      </c>
      <c r="AK387" s="1719">
        <f t="shared" si="265"/>
        <v>0</v>
      </c>
      <c r="AL387" s="999"/>
      <c r="AM387" s="1394"/>
      <c r="AN387" s="999"/>
      <c r="AO387" s="1001"/>
      <c r="AP387" s="1001">
        <f t="shared" si="297"/>
        <v>0</v>
      </c>
      <c r="AQ387" s="1394"/>
      <c r="AR387" s="1394">
        <f t="shared" si="266"/>
        <v>0</v>
      </c>
      <c r="AS387" s="3343">
        <f t="shared" si="293"/>
        <v>0</v>
      </c>
      <c r="AT387" s="1719">
        <f t="shared" si="293"/>
        <v>0</v>
      </c>
      <c r="AU387" s="1719">
        <f t="shared" si="293"/>
        <v>0</v>
      </c>
      <c r="AV387" s="1719">
        <f t="shared" si="293"/>
        <v>0</v>
      </c>
      <c r="AW387" s="1719">
        <f t="shared" si="293"/>
        <v>0</v>
      </c>
      <c r="AX387" s="1719">
        <f t="shared" si="293"/>
        <v>0</v>
      </c>
      <c r="AY387" s="1719">
        <f t="shared" si="267"/>
        <v>0</v>
      </c>
      <c r="AZ387" s="3088">
        <f t="shared" si="268"/>
        <v>0</v>
      </c>
      <c r="BA387" s="3325"/>
      <c r="BB387" s="1611">
        <v>0</v>
      </c>
      <c r="BC387" s="1611">
        <v>0</v>
      </c>
      <c r="BD387" s="1611">
        <v>0</v>
      </c>
      <c r="BE387" s="1611">
        <v>0</v>
      </c>
      <c r="BF387" s="1611">
        <v>0</v>
      </c>
      <c r="BG387" s="1611">
        <f t="shared" si="269"/>
        <v>0</v>
      </c>
      <c r="BH387" s="891"/>
      <c r="BI387" s="891"/>
      <c r="BJ387" s="1397"/>
      <c r="BK387" s="1397">
        <f t="shared" si="298"/>
        <v>0</v>
      </c>
      <c r="BL387" s="1397"/>
      <c r="BM387" s="1397">
        <f t="shared" si="270"/>
        <v>0</v>
      </c>
      <c r="BN387" s="1357">
        <f t="shared" si="294"/>
        <v>0</v>
      </c>
      <c r="BO387" s="1357">
        <f t="shared" si="294"/>
        <v>0</v>
      </c>
      <c r="BP387" s="1357">
        <f t="shared" si="294"/>
        <v>0</v>
      </c>
      <c r="BQ387" s="1357">
        <f t="shared" si="294"/>
        <v>0</v>
      </c>
      <c r="BR387" s="1357">
        <f t="shared" si="294"/>
        <v>0</v>
      </c>
      <c r="BS387" s="1357">
        <f t="shared" si="271"/>
        <v>0</v>
      </c>
      <c r="BT387" s="891"/>
      <c r="BU387" s="891"/>
      <c r="CD387" s="3319">
        <v>0</v>
      </c>
      <c r="CE387" s="3319">
        <v>0</v>
      </c>
      <c r="CF387" s="3319">
        <v>0</v>
      </c>
      <c r="CG387" s="3319">
        <v>0</v>
      </c>
      <c r="CH387" s="3319">
        <v>0</v>
      </c>
      <c r="CI387" s="3319">
        <v>0</v>
      </c>
      <c r="CJ387" s="3319">
        <v>0</v>
      </c>
      <c r="CK387" s="3320"/>
      <c r="CL387" s="3321">
        <f t="shared" si="300"/>
        <v>0</v>
      </c>
      <c r="CM387" s="3321">
        <f t="shared" si="300"/>
        <v>0</v>
      </c>
      <c r="CN387" s="3321">
        <f t="shared" si="300"/>
        <v>0</v>
      </c>
      <c r="CO387" s="3321">
        <f t="shared" si="299"/>
        <v>0</v>
      </c>
      <c r="CP387" s="3321">
        <f t="shared" si="299"/>
        <v>0</v>
      </c>
      <c r="CQ387" s="3321">
        <f t="shared" si="299"/>
        <v>0</v>
      </c>
      <c r="CR387" s="3321">
        <f t="shared" si="299"/>
        <v>0</v>
      </c>
      <c r="CS387" s="3321"/>
      <c r="CT387" s="885">
        <v>0</v>
      </c>
      <c r="CU387" s="885">
        <v>0</v>
      </c>
      <c r="CV387" s="885">
        <v>0</v>
      </c>
      <c r="CW387" s="885">
        <v>0</v>
      </c>
      <c r="CX387" s="885">
        <v>0</v>
      </c>
      <c r="CY387" s="885">
        <v>0</v>
      </c>
      <c r="DB387" s="3321">
        <f t="shared" si="274"/>
        <v>0</v>
      </c>
      <c r="DC387" s="3321">
        <f t="shared" si="274"/>
        <v>0</v>
      </c>
      <c r="DD387" s="3321">
        <f t="shared" si="274"/>
        <v>0</v>
      </c>
      <c r="DE387" s="3321">
        <f t="shared" si="272"/>
        <v>0</v>
      </c>
      <c r="DF387" s="3321">
        <f t="shared" si="272"/>
        <v>0</v>
      </c>
      <c r="DG387" s="3321">
        <f t="shared" si="272"/>
        <v>0</v>
      </c>
      <c r="DH387" s="3321"/>
      <c r="DI387" s="885">
        <v>0</v>
      </c>
      <c r="DJ387" s="885">
        <v>0</v>
      </c>
      <c r="DK387" s="885">
        <v>0</v>
      </c>
      <c r="DL387" s="885">
        <v>0</v>
      </c>
      <c r="DM387" s="885">
        <v>0</v>
      </c>
      <c r="DP387" s="3321">
        <f t="shared" si="276"/>
        <v>0</v>
      </c>
      <c r="DQ387" s="3321">
        <f t="shared" si="276"/>
        <v>0</v>
      </c>
      <c r="DR387" s="3321">
        <f t="shared" si="276"/>
        <v>0</v>
      </c>
      <c r="DS387" s="3321">
        <f t="shared" si="276"/>
        <v>0</v>
      </c>
      <c r="DT387" s="3321">
        <f t="shared" si="276"/>
        <v>0</v>
      </c>
    </row>
    <row r="388" spans="1:124" ht="13.5" hidden="1" customHeight="1">
      <c r="A388" s="1170" t="s">
        <v>80</v>
      </c>
      <c r="B388" s="1604"/>
      <c r="C388" s="1368" t="s">
        <v>747</v>
      </c>
      <c r="D388" s="3388"/>
      <c r="E388" s="1372">
        <v>0</v>
      </c>
      <c r="F388" s="1372">
        <v>0</v>
      </c>
      <c r="G388" s="1372">
        <v>0</v>
      </c>
      <c r="H388" s="1372">
        <v>0</v>
      </c>
      <c r="I388" s="1372">
        <v>0</v>
      </c>
      <c r="J388" s="1372">
        <v>0</v>
      </c>
      <c r="K388" s="1372">
        <v>0</v>
      </c>
      <c r="L388" s="1372">
        <f t="shared" si="262"/>
        <v>0</v>
      </c>
      <c r="M388" s="1496"/>
      <c r="N388" s="1496"/>
      <c r="O388" s="1496"/>
      <c r="P388" s="1496"/>
      <c r="Q388" s="1496"/>
      <c r="R388" s="1496"/>
      <c r="S388" s="1496"/>
      <c r="T388" s="1444">
        <f t="shared" si="263"/>
        <v>0</v>
      </c>
      <c r="U388" s="1951">
        <f t="shared" si="292"/>
        <v>0</v>
      </c>
      <c r="V388" s="891">
        <f t="shared" si="292"/>
        <v>0</v>
      </c>
      <c r="W388" s="891">
        <f t="shared" si="292"/>
        <v>0</v>
      </c>
      <c r="X388" s="891">
        <f t="shared" si="292"/>
        <v>0</v>
      </c>
      <c r="Y388" s="891">
        <f t="shared" si="292"/>
        <v>0</v>
      </c>
      <c r="Z388" s="891">
        <f t="shared" si="292"/>
        <v>0</v>
      </c>
      <c r="AA388" s="891">
        <f>K388+S388</f>
        <v>0</v>
      </c>
      <c r="AB388" s="3443">
        <f t="shared" si="264"/>
        <v>0</v>
      </c>
      <c r="AC388" s="1341"/>
      <c r="AD388" s="3354"/>
      <c r="AE388" s="3355">
        <v>0</v>
      </c>
      <c r="AF388" s="3355">
        <v>0</v>
      </c>
      <c r="AG388" s="3355">
        <v>0</v>
      </c>
      <c r="AH388" s="3389">
        <v>0</v>
      </c>
      <c r="AI388" s="3389">
        <v>0</v>
      </c>
      <c r="AJ388" s="3389">
        <v>0</v>
      </c>
      <c r="AK388" s="3389">
        <f t="shared" si="265"/>
        <v>0</v>
      </c>
      <c r="AL388" s="1414"/>
      <c r="AM388" s="1402"/>
      <c r="AN388" s="1414"/>
      <c r="AO388" s="1414"/>
      <c r="AP388" s="1414"/>
      <c r="AQ388" s="1415"/>
      <c r="AR388" s="1402">
        <f t="shared" si="266"/>
        <v>0</v>
      </c>
      <c r="AS388" s="3343">
        <f t="shared" si="293"/>
        <v>0</v>
      </c>
      <c r="AT388" s="3389">
        <f t="shared" si="293"/>
        <v>0</v>
      </c>
      <c r="AU388" s="1719">
        <f t="shared" si="293"/>
        <v>0</v>
      </c>
      <c r="AV388" s="1719">
        <f t="shared" si="293"/>
        <v>0</v>
      </c>
      <c r="AW388" s="1719">
        <f t="shared" si="293"/>
        <v>0</v>
      </c>
      <c r="AX388" s="1719">
        <f t="shared" si="293"/>
        <v>0</v>
      </c>
      <c r="AY388" s="1719">
        <f t="shared" si="267"/>
        <v>0</v>
      </c>
      <c r="AZ388" s="3088">
        <f t="shared" si="268"/>
        <v>0</v>
      </c>
      <c r="BA388" s="3325"/>
      <c r="BB388" s="1611">
        <v>0</v>
      </c>
      <c r="BC388" s="1611">
        <v>0</v>
      </c>
      <c r="BD388" s="1611">
        <v>0</v>
      </c>
      <c r="BE388" s="1611">
        <v>0</v>
      </c>
      <c r="BF388" s="1611">
        <v>0</v>
      </c>
      <c r="BG388" s="1611">
        <f t="shared" si="269"/>
        <v>0</v>
      </c>
      <c r="BH388" s="891"/>
      <c r="BI388" s="891"/>
      <c r="BJ388" s="1397"/>
      <c r="BK388" s="1397"/>
      <c r="BL388" s="1397"/>
      <c r="BM388" s="1397">
        <f t="shared" si="270"/>
        <v>0</v>
      </c>
      <c r="BN388" s="1357">
        <f t="shared" si="294"/>
        <v>0</v>
      </c>
      <c r="BO388" s="1357">
        <f t="shared" si="294"/>
        <v>0</v>
      </c>
      <c r="BP388" s="1357">
        <f t="shared" si="294"/>
        <v>0</v>
      </c>
      <c r="BQ388" s="1357">
        <f t="shared" si="294"/>
        <v>0</v>
      </c>
      <c r="BR388" s="1357">
        <f t="shared" si="294"/>
        <v>0</v>
      </c>
      <c r="BS388" s="1374">
        <f t="shared" si="271"/>
        <v>0</v>
      </c>
      <c r="BT388" s="889"/>
      <c r="BU388" s="889"/>
      <c r="CD388" s="3319">
        <v>0</v>
      </c>
      <c r="CE388" s="3319">
        <v>0</v>
      </c>
      <c r="CF388" s="3319">
        <v>0</v>
      </c>
      <c r="CG388" s="3319">
        <v>0</v>
      </c>
      <c r="CH388" s="3319">
        <v>0</v>
      </c>
      <c r="CI388" s="3319">
        <v>0</v>
      </c>
      <c r="CJ388" s="3319">
        <v>0</v>
      </c>
      <c r="CK388" s="3320"/>
      <c r="CL388" s="3321">
        <f t="shared" si="300"/>
        <v>0</v>
      </c>
      <c r="CM388" s="3321">
        <f t="shared" si="300"/>
        <v>0</v>
      </c>
      <c r="CN388" s="3321">
        <f t="shared" si="300"/>
        <v>0</v>
      </c>
      <c r="CO388" s="3321">
        <f t="shared" si="299"/>
        <v>0</v>
      </c>
      <c r="CP388" s="3321">
        <f t="shared" si="299"/>
        <v>0</v>
      </c>
      <c r="CQ388" s="3321">
        <f t="shared" si="299"/>
        <v>0</v>
      </c>
      <c r="CR388" s="3321">
        <f t="shared" si="299"/>
        <v>0</v>
      </c>
      <c r="CS388" s="3321"/>
      <c r="CT388" s="885">
        <v>0</v>
      </c>
      <c r="CU388" s="885">
        <v>0</v>
      </c>
      <c r="CV388" s="885">
        <v>0</v>
      </c>
      <c r="CW388" s="885">
        <v>0</v>
      </c>
      <c r="CX388" s="885">
        <v>0</v>
      </c>
      <c r="CY388" s="885">
        <v>0</v>
      </c>
      <c r="DB388" s="3321">
        <f t="shared" si="274"/>
        <v>0</v>
      </c>
      <c r="DC388" s="3321">
        <f t="shared" si="274"/>
        <v>0</v>
      </c>
      <c r="DD388" s="3321">
        <f t="shared" si="274"/>
        <v>0</v>
      </c>
      <c r="DE388" s="3321">
        <f t="shared" si="272"/>
        <v>0</v>
      </c>
      <c r="DF388" s="3321">
        <f t="shared" si="272"/>
        <v>0</v>
      </c>
      <c r="DG388" s="3321">
        <f t="shared" si="272"/>
        <v>0</v>
      </c>
      <c r="DH388" s="3321"/>
      <c r="DI388" s="885">
        <v>0</v>
      </c>
      <c r="DJ388" s="885">
        <v>0</v>
      </c>
      <c r="DK388" s="885">
        <v>0</v>
      </c>
      <c r="DL388" s="885">
        <v>0</v>
      </c>
      <c r="DM388" s="885">
        <v>0</v>
      </c>
      <c r="DP388" s="3321">
        <f t="shared" si="276"/>
        <v>0</v>
      </c>
      <c r="DQ388" s="3321">
        <f t="shared" si="276"/>
        <v>0</v>
      </c>
      <c r="DR388" s="3321">
        <f t="shared" si="276"/>
        <v>0</v>
      </c>
      <c r="DS388" s="3321">
        <f t="shared" si="276"/>
        <v>0</v>
      </c>
      <c r="DT388" s="3321">
        <f t="shared" si="276"/>
        <v>0</v>
      </c>
    </row>
    <row r="389" spans="1:124" ht="25.5" customHeight="1">
      <c r="A389" s="1165" t="s">
        <v>759</v>
      </c>
      <c r="B389" s="3356" t="s">
        <v>597</v>
      </c>
      <c r="C389" s="2897" t="s">
        <v>552</v>
      </c>
      <c r="D389" s="3342"/>
      <c r="E389" s="1917">
        <v>3.87</v>
      </c>
      <c r="F389" s="1917">
        <v>302500</v>
      </c>
      <c r="G389" s="1917">
        <v>40281.200000000004</v>
      </c>
      <c r="H389" s="1917">
        <v>0</v>
      </c>
      <c r="I389" s="1917">
        <v>0</v>
      </c>
      <c r="J389" s="1917">
        <v>6100</v>
      </c>
      <c r="K389" s="1917">
        <v>146400</v>
      </c>
      <c r="L389" s="1917">
        <f t="shared" si="262"/>
        <v>495281.2</v>
      </c>
      <c r="M389" s="1926">
        <f>SUM(M390:M409)</f>
        <v>0</v>
      </c>
      <c r="N389" s="1926">
        <f>SUM(N390:N409)</f>
        <v>-153212.99999999997</v>
      </c>
      <c r="O389" s="1926">
        <f>SUM(O390:O409)</f>
        <v>138186.69999999998</v>
      </c>
      <c r="P389" s="1926">
        <f>SUM(P390:P409)</f>
        <v>0</v>
      </c>
      <c r="Q389" s="1926"/>
      <c r="R389" s="1926">
        <f>SUM(R390:R409)</f>
        <v>0</v>
      </c>
      <c r="S389" s="1926">
        <f>SUM(S390:S409)</f>
        <v>0</v>
      </c>
      <c r="T389" s="1926">
        <f t="shared" si="263"/>
        <v>-15026.299999999988</v>
      </c>
      <c r="U389" s="2899">
        <f t="shared" ref="U389:AA389" si="301">SUM(U390:U409)</f>
        <v>3.87</v>
      </c>
      <c r="V389" s="1917">
        <f t="shared" si="301"/>
        <v>149287.00000000003</v>
      </c>
      <c r="W389" s="1917">
        <f t="shared" si="301"/>
        <v>177551.90000000002</v>
      </c>
      <c r="X389" s="1917">
        <f t="shared" si="301"/>
        <v>0</v>
      </c>
      <c r="Y389" s="1917">
        <f>SUM(Y390:Y409)</f>
        <v>0</v>
      </c>
      <c r="Z389" s="1917">
        <f t="shared" si="301"/>
        <v>7100</v>
      </c>
      <c r="AA389" s="1917">
        <f t="shared" si="301"/>
        <v>170400</v>
      </c>
      <c r="AB389" s="1917">
        <f t="shared" si="264"/>
        <v>504338.9</v>
      </c>
      <c r="AC389" s="3429"/>
      <c r="AD389" s="1917"/>
      <c r="AE389" s="1917">
        <v>2</v>
      </c>
      <c r="AF389" s="1917">
        <v>150000</v>
      </c>
      <c r="AG389" s="1917">
        <v>0</v>
      </c>
      <c r="AH389" s="1917">
        <v>0</v>
      </c>
      <c r="AI389" s="1917">
        <v>0</v>
      </c>
      <c r="AJ389" s="1917">
        <v>0</v>
      </c>
      <c r="AK389" s="1917">
        <f t="shared" si="265"/>
        <v>150000</v>
      </c>
      <c r="AL389" s="1917">
        <f t="shared" ref="AL389:AQ389" si="302">SUM(AL390:AL409)</f>
        <v>0</v>
      </c>
      <c r="AM389" s="1926">
        <f t="shared" si="302"/>
        <v>0</v>
      </c>
      <c r="AN389" s="1917">
        <f t="shared" si="302"/>
        <v>0</v>
      </c>
      <c r="AO389" s="1917">
        <f t="shared" si="302"/>
        <v>0</v>
      </c>
      <c r="AP389" s="1917">
        <f t="shared" si="302"/>
        <v>0</v>
      </c>
      <c r="AQ389" s="1917">
        <f t="shared" si="302"/>
        <v>0</v>
      </c>
      <c r="AR389" s="1926">
        <f t="shared" si="266"/>
        <v>0</v>
      </c>
      <c r="AS389" s="3316">
        <f t="shared" ref="AS389:AX389" si="303">SUM(AS390:AS409)</f>
        <v>2</v>
      </c>
      <c r="AT389" s="1917">
        <f t="shared" si="303"/>
        <v>150000</v>
      </c>
      <c r="AU389" s="1917">
        <f t="shared" si="303"/>
        <v>0</v>
      </c>
      <c r="AV389" s="1917">
        <f t="shared" si="303"/>
        <v>0</v>
      </c>
      <c r="AW389" s="1917">
        <f>SUM(AW390:AW409)</f>
        <v>0</v>
      </c>
      <c r="AX389" s="1917">
        <f t="shared" si="303"/>
        <v>0</v>
      </c>
      <c r="AY389" s="1917">
        <f t="shared" si="267"/>
        <v>150000</v>
      </c>
      <c r="AZ389" s="3317">
        <f t="shared" si="268"/>
        <v>0</v>
      </c>
      <c r="BA389" s="3318"/>
      <c r="BB389" s="1917">
        <v>0</v>
      </c>
      <c r="BC389" s="1917">
        <v>0</v>
      </c>
      <c r="BD389" s="1917">
        <v>0</v>
      </c>
      <c r="BE389" s="1917">
        <v>0</v>
      </c>
      <c r="BF389" s="1917">
        <v>0</v>
      </c>
      <c r="BG389" s="1917">
        <f t="shared" si="269"/>
        <v>0</v>
      </c>
      <c r="BH389" s="923">
        <f>SUM(BH390:BH409)</f>
        <v>0</v>
      </c>
      <c r="BI389" s="923">
        <f>SUM(BI390:BI409)</f>
        <v>0</v>
      </c>
      <c r="BJ389" s="923">
        <f>SUM(BJ390:BJ409)</f>
        <v>0</v>
      </c>
      <c r="BK389" s="923">
        <f>SUM(BK390:BK409)</f>
        <v>0</v>
      </c>
      <c r="BL389" s="923">
        <f>SUM(BL390:BL409)</f>
        <v>0</v>
      </c>
      <c r="BM389" s="951">
        <f t="shared" si="270"/>
        <v>0</v>
      </c>
      <c r="BN389" s="923">
        <f>SUM(BN390:BN409)</f>
        <v>0</v>
      </c>
      <c r="BO389" s="923">
        <f>SUM(BO390:BO409)</f>
        <v>0</v>
      </c>
      <c r="BP389" s="923">
        <f>SUM(BP390:BP409)</f>
        <v>0</v>
      </c>
      <c r="BQ389" s="923">
        <f>SUM(BQ390:BQ409)</f>
        <v>0</v>
      </c>
      <c r="BR389" s="923">
        <f>SUM(BR390:BR409)</f>
        <v>0</v>
      </c>
      <c r="BS389" s="923">
        <f t="shared" si="271"/>
        <v>0</v>
      </c>
      <c r="BT389" s="923"/>
      <c r="BU389" s="923"/>
      <c r="CD389" s="3319">
        <v>5.1050000000000004</v>
      </c>
      <c r="CE389" s="3319">
        <v>67715</v>
      </c>
      <c r="CF389" s="3319">
        <v>0</v>
      </c>
      <c r="CG389" s="3319">
        <v>0</v>
      </c>
      <c r="CH389" s="3319">
        <v>0</v>
      </c>
      <c r="CI389" s="3319">
        <v>172466.5</v>
      </c>
      <c r="CJ389" s="3319">
        <v>118708.7</v>
      </c>
      <c r="CK389" s="3320"/>
      <c r="CL389" s="3321">
        <f t="shared" si="300"/>
        <v>1.2350000000000003</v>
      </c>
      <c r="CM389" s="3321">
        <f t="shared" si="300"/>
        <v>-81572.000000000029</v>
      </c>
      <c r="CN389" s="3321">
        <f t="shared" si="300"/>
        <v>-177551.90000000002</v>
      </c>
      <c r="CO389" s="3321">
        <f t="shared" si="299"/>
        <v>0</v>
      </c>
      <c r="CP389" s="3321">
        <f t="shared" si="299"/>
        <v>0</v>
      </c>
      <c r="CQ389" s="3321">
        <f t="shared" si="299"/>
        <v>165366.5</v>
      </c>
      <c r="CR389" s="3321">
        <f t="shared" si="299"/>
        <v>-51691.3</v>
      </c>
      <c r="CS389" s="3321"/>
      <c r="CT389" s="885">
        <v>3.87</v>
      </c>
      <c r="CU389" s="885">
        <v>257950</v>
      </c>
      <c r="CV389" s="885">
        <v>40281.200000000004</v>
      </c>
      <c r="CW389" s="885">
        <v>0</v>
      </c>
      <c r="CX389" s="885">
        <v>6100</v>
      </c>
      <c r="CY389" s="885">
        <v>146400</v>
      </c>
      <c r="DB389" s="3321">
        <f t="shared" si="274"/>
        <v>1.87</v>
      </c>
      <c r="DC389" s="3321">
        <f t="shared" si="274"/>
        <v>107950</v>
      </c>
      <c r="DD389" s="3321">
        <f t="shared" si="274"/>
        <v>40281.200000000004</v>
      </c>
      <c r="DE389" s="3321">
        <f t="shared" si="272"/>
        <v>0</v>
      </c>
      <c r="DF389" s="3321">
        <f t="shared" si="272"/>
        <v>6100</v>
      </c>
      <c r="DG389" s="3321">
        <f t="shared" si="272"/>
        <v>146400</v>
      </c>
      <c r="DH389" s="3321"/>
      <c r="DI389" s="885">
        <v>2</v>
      </c>
      <c r="DJ389" s="885">
        <v>0</v>
      </c>
      <c r="DK389" s="885">
        <v>130000</v>
      </c>
      <c r="DL389" s="885">
        <v>-1.6666666624587378E-4</v>
      </c>
      <c r="DM389" s="885">
        <v>0</v>
      </c>
      <c r="DP389" s="3321">
        <f t="shared" ref="DP389:DT439" si="304">DI389-BN389</f>
        <v>2</v>
      </c>
      <c r="DQ389" s="3321">
        <f t="shared" si="304"/>
        <v>0</v>
      </c>
      <c r="DR389" s="3321">
        <f t="shared" si="304"/>
        <v>130000</v>
      </c>
      <c r="DS389" s="3321">
        <f t="shared" si="304"/>
        <v>-1.6666666624587378E-4</v>
      </c>
      <c r="DT389" s="3321">
        <f t="shared" si="304"/>
        <v>0</v>
      </c>
    </row>
    <row r="390" spans="1:124" ht="36" hidden="1">
      <c r="A390" s="1165"/>
      <c r="B390" s="1431" t="s">
        <v>599</v>
      </c>
      <c r="C390" s="1558" t="s">
        <v>1264</v>
      </c>
      <c r="D390" s="3385"/>
      <c r="E390" s="1366"/>
      <c r="F390" s="1366">
        <v>0</v>
      </c>
      <c r="G390" s="1366">
        <v>0</v>
      </c>
      <c r="H390" s="1366">
        <v>0</v>
      </c>
      <c r="I390" s="1366">
        <v>0</v>
      </c>
      <c r="J390" s="1366">
        <v>0</v>
      </c>
      <c r="K390" s="1366">
        <v>0</v>
      </c>
      <c r="L390" s="1366">
        <f t="shared" si="262"/>
        <v>0</v>
      </c>
      <c r="M390" s="2015"/>
      <c r="N390" s="1440"/>
      <c r="O390" s="1440"/>
      <c r="P390" s="1440"/>
      <c r="Q390" s="1440"/>
      <c r="R390" s="1440"/>
      <c r="S390" s="1440"/>
      <c r="T390" s="1440">
        <f t="shared" si="263"/>
        <v>0</v>
      </c>
      <c r="U390" s="3166"/>
      <c r="V390" s="891">
        <f>F390+N390</f>
        <v>0</v>
      </c>
      <c r="W390" s="891">
        <f>G390+O390</f>
        <v>0</v>
      </c>
      <c r="X390" s="891">
        <f>H390+P390</f>
        <v>0</v>
      </c>
      <c r="Y390" s="891">
        <f>I390+Q390</f>
        <v>0</v>
      </c>
      <c r="Z390" s="891">
        <f>J390+R390</f>
        <v>0</v>
      </c>
      <c r="AA390" s="891">
        <f t="shared" ref="AA390:AA408" si="305">K390+S390</f>
        <v>0</v>
      </c>
      <c r="AB390" s="1724">
        <f t="shared" si="264"/>
        <v>0</v>
      </c>
      <c r="AC390" s="1341"/>
      <c r="AD390" s="3357"/>
      <c r="AE390" s="1728">
        <v>0</v>
      </c>
      <c r="AF390" s="1728">
        <v>0</v>
      </c>
      <c r="AG390" s="1723">
        <v>0</v>
      </c>
      <c r="AH390" s="3358">
        <v>0</v>
      </c>
      <c r="AI390" s="3358">
        <v>0</v>
      </c>
      <c r="AJ390" s="3358">
        <v>0</v>
      </c>
      <c r="AK390" s="3358">
        <f t="shared" si="265"/>
        <v>0</v>
      </c>
      <c r="AL390" s="1344"/>
      <c r="AM390" s="1345"/>
      <c r="AN390" s="1344"/>
      <c r="AO390" s="1344"/>
      <c r="AP390" s="1344"/>
      <c r="AQ390" s="1345"/>
      <c r="AR390" s="1345">
        <f t="shared" si="266"/>
        <v>0</v>
      </c>
      <c r="AS390" s="3350">
        <f t="shared" ref="AS390:AV405" si="306">AE390+AL390</f>
        <v>0</v>
      </c>
      <c r="AT390" s="2441">
        <f t="shared" si="306"/>
        <v>0</v>
      </c>
      <c r="AU390" s="1723">
        <f>AG390+AN390</f>
        <v>0</v>
      </c>
      <c r="AV390" s="1723">
        <f>AH390+AO390</f>
        <v>0</v>
      </c>
      <c r="AW390" s="1723">
        <f t="shared" ref="AW390:AX409" si="307">AI390+AP390</f>
        <v>0</v>
      </c>
      <c r="AX390" s="1723">
        <f t="shared" si="307"/>
        <v>0</v>
      </c>
      <c r="AY390" s="1723">
        <f t="shared" si="267"/>
        <v>0</v>
      </c>
      <c r="AZ390" s="2029">
        <f t="shared" si="268"/>
        <v>0</v>
      </c>
      <c r="BA390" s="3394"/>
      <c r="BB390" s="1366">
        <v>0</v>
      </c>
      <c r="BC390" s="1366">
        <v>0</v>
      </c>
      <c r="BD390" s="1366">
        <v>0</v>
      </c>
      <c r="BE390" s="1366">
        <v>0</v>
      </c>
      <c r="BF390" s="1366">
        <v>0</v>
      </c>
      <c r="BG390" s="1366">
        <f t="shared" si="269"/>
        <v>0</v>
      </c>
      <c r="BH390" s="891"/>
      <c r="BI390" s="891"/>
      <c r="BJ390" s="891"/>
      <c r="BK390" s="891"/>
      <c r="BL390" s="891"/>
      <c r="BM390" s="891">
        <f t="shared" si="270"/>
        <v>0</v>
      </c>
      <c r="BN390" s="1357">
        <f t="shared" ref="BN390:BQ407" si="308">BB390+BH390</f>
        <v>0</v>
      </c>
      <c r="BO390" s="1357">
        <f t="shared" si="308"/>
        <v>0</v>
      </c>
      <c r="BP390" s="1357">
        <f t="shared" si="308"/>
        <v>0</v>
      </c>
      <c r="BQ390" s="1357">
        <f>BE390+BK390</f>
        <v>0</v>
      </c>
      <c r="BR390" s="1357">
        <f t="shared" ref="BR390:BR409" si="309">BF390+BL390</f>
        <v>0</v>
      </c>
      <c r="BS390" s="1423">
        <f t="shared" si="271"/>
        <v>0</v>
      </c>
      <c r="BT390" s="1341"/>
      <c r="BU390" s="1341"/>
      <c r="CD390" s="3319" t="s">
        <v>1593</v>
      </c>
      <c r="CE390" s="3319">
        <v>10654</v>
      </c>
      <c r="CF390" s="3319">
        <v>0</v>
      </c>
      <c r="CG390" s="3319">
        <v>0</v>
      </c>
      <c r="CH390" s="3319">
        <v>0</v>
      </c>
      <c r="CI390" s="3319">
        <v>0</v>
      </c>
      <c r="CJ390" s="3319">
        <v>0</v>
      </c>
      <c r="CK390" s="3320"/>
      <c r="CL390" s="3321" t="e">
        <f t="shared" si="300"/>
        <v>#VALUE!</v>
      </c>
      <c r="CM390" s="3321">
        <f t="shared" si="300"/>
        <v>10654</v>
      </c>
      <c r="CN390" s="3321">
        <f t="shared" si="300"/>
        <v>0</v>
      </c>
      <c r="CO390" s="3321">
        <f t="shared" si="299"/>
        <v>0</v>
      </c>
      <c r="CP390" s="3321">
        <f t="shared" si="299"/>
        <v>0</v>
      </c>
      <c r="CQ390" s="3321">
        <f t="shared" si="299"/>
        <v>0</v>
      </c>
      <c r="CR390" s="3321">
        <f t="shared" si="299"/>
        <v>0</v>
      </c>
      <c r="CS390" s="3321"/>
      <c r="CT390" s="885">
        <v>0</v>
      </c>
      <c r="CU390" s="885">
        <v>0</v>
      </c>
      <c r="CV390" s="885">
        <v>0</v>
      </c>
      <c r="CW390" s="885">
        <v>0</v>
      </c>
      <c r="CX390" s="885">
        <v>0</v>
      </c>
      <c r="CY390" s="885">
        <v>0</v>
      </c>
      <c r="DB390" s="3321">
        <f t="shared" si="274"/>
        <v>0</v>
      </c>
      <c r="DC390" s="3321">
        <f t="shared" si="274"/>
        <v>0</v>
      </c>
      <c r="DD390" s="3321">
        <f t="shared" si="274"/>
        <v>0</v>
      </c>
      <c r="DE390" s="3321">
        <f t="shared" si="272"/>
        <v>0</v>
      </c>
      <c r="DF390" s="3321">
        <f t="shared" si="272"/>
        <v>0</v>
      </c>
      <c r="DG390" s="3321">
        <f t="shared" si="272"/>
        <v>0</v>
      </c>
      <c r="DH390" s="3321"/>
      <c r="DI390" s="885">
        <v>0</v>
      </c>
      <c r="DJ390" s="885">
        <v>0</v>
      </c>
      <c r="DK390" s="885">
        <v>0</v>
      </c>
      <c r="DL390" s="885">
        <v>0</v>
      </c>
      <c r="DM390" s="885">
        <v>0</v>
      </c>
      <c r="DP390" s="3321">
        <f t="shared" si="304"/>
        <v>0</v>
      </c>
      <c r="DQ390" s="3321">
        <f t="shared" si="304"/>
        <v>0</v>
      </c>
      <c r="DR390" s="3321">
        <f t="shared" si="304"/>
        <v>0</v>
      </c>
      <c r="DS390" s="3321">
        <f t="shared" si="304"/>
        <v>0</v>
      </c>
      <c r="DT390" s="3321">
        <f t="shared" si="304"/>
        <v>0</v>
      </c>
    </row>
    <row r="391" spans="1:124" ht="21.75" hidden="1" customHeight="1">
      <c r="A391" s="1170" t="s">
        <v>810</v>
      </c>
      <c r="B391" s="1431"/>
      <c r="C391" s="1368" t="s">
        <v>809</v>
      </c>
      <c r="D391" s="3385"/>
      <c r="E391" s="1432"/>
      <c r="F391" s="1432">
        <v>0</v>
      </c>
      <c r="G391" s="1432"/>
      <c r="H391" s="1432"/>
      <c r="I391" s="1432"/>
      <c r="J391" s="1432"/>
      <c r="K391" s="1622"/>
      <c r="L391" s="1622">
        <f t="shared" si="262"/>
        <v>0</v>
      </c>
      <c r="M391" s="1440"/>
      <c r="N391" s="1440"/>
      <c r="O391" s="1440"/>
      <c r="P391" s="1440"/>
      <c r="Q391" s="1440"/>
      <c r="R391" s="1440"/>
      <c r="S391" s="1440"/>
      <c r="T391" s="1440">
        <f t="shared" si="263"/>
        <v>0</v>
      </c>
      <c r="U391" s="1951"/>
      <c r="V391" s="891">
        <f t="shared" ref="V391:Z409" si="310">F391+N391</f>
        <v>0</v>
      </c>
      <c r="W391" s="891"/>
      <c r="X391" s="891"/>
      <c r="Y391" s="891"/>
      <c r="Z391" s="891"/>
      <c r="AA391" s="891"/>
      <c r="AB391" s="2279">
        <f t="shared" si="264"/>
        <v>0</v>
      </c>
      <c r="AC391" s="1341"/>
      <c r="AD391" s="1717"/>
      <c r="AE391" s="1725">
        <v>0</v>
      </c>
      <c r="AF391" s="1725">
        <v>0</v>
      </c>
      <c r="AG391" s="2279">
        <v>0</v>
      </c>
      <c r="AH391" s="2279">
        <v>0</v>
      </c>
      <c r="AI391" s="2279">
        <v>0</v>
      </c>
      <c r="AJ391" s="2279">
        <v>0</v>
      </c>
      <c r="AK391" s="2279">
        <f t="shared" si="265"/>
        <v>0</v>
      </c>
      <c r="AL391" s="999"/>
      <c r="AM391" s="1394"/>
      <c r="AN391" s="999"/>
      <c r="AO391" s="999"/>
      <c r="AP391" s="999"/>
      <c r="AQ391" s="1394"/>
      <c r="AR391" s="1394">
        <f t="shared" si="266"/>
        <v>0</v>
      </c>
      <c r="AS391" s="3343">
        <f t="shared" si="306"/>
        <v>0</v>
      </c>
      <c r="AT391" s="1719">
        <f t="shared" si="306"/>
        <v>0</v>
      </c>
      <c r="AU391" s="2279">
        <f t="shared" si="306"/>
        <v>0</v>
      </c>
      <c r="AV391" s="2279">
        <f t="shared" si="306"/>
        <v>0</v>
      </c>
      <c r="AW391" s="2279">
        <f t="shared" si="307"/>
        <v>0</v>
      </c>
      <c r="AX391" s="2279">
        <f t="shared" si="307"/>
        <v>0</v>
      </c>
      <c r="AY391" s="2279">
        <f t="shared" si="267"/>
        <v>0</v>
      </c>
      <c r="AZ391" s="3088">
        <f t="shared" si="268"/>
        <v>0</v>
      </c>
      <c r="BA391" s="3333"/>
      <c r="BB391" s="1366">
        <v>0</v>
      </c>
      <c r="BC391" s="1366">
        <v>0</v>
      </c>
      <c r="BD391" s="1366">
        <v>0</v>
      </c>
      <c r="BE391" s="1366"/>
      <c r="BF391" s="1366">
        <v>0</v>
      </c>
      <c r="BG391" s="1366">
        <f t="shared" si="269"/>
        <v>0</v>
      </c>
      <c r="BH391" s="891"/>
      <c r="BI391" s="891"/>
      <c r="BJ391" s="891"/>
      <c r="BK391" s="1341"/>
      <c r="BL391" s="1341"/>
      <c r="BM391" s="1341">
        <f t="shared" si="270"/>
        <v>0</v>
      </c>
      <c r="BN391" s="1423">
        <f t="shared" si="308"/>
        <v>0</v>
      </c>
      <c r="BO391" s="1423">
        <f t="shared" si="308"/>
        <v>0</v>
      </c>
      <c r="BP391" s="1423">
        <f t="shared" si="308"/>
        <v>0</v>
      </c>
      <c r="BQ391" s="1423"/>
      <c r="BR391" s="1423">
        <f t="shared" si="309"/>
        <v>0</v>
      </c>
      <c r="BS391" s="1423">
        <f t="shared" si="271"/>
        <v>0</v>
      </c>
      <c r="BT391" s="891"/>
      <c r="BU391" s="891"/>
      <c r="CD391" s="3319"/>
      <c r="CE391" s="3319">
        <v>0</v>
      </c>
      <c r="CF391" s="3319"/>
      <c r="CG391" s="3319"/>
      <c r="CH391" s="3319"/>
      <c r="CI391" s="3319"/>
      <c r="CJ391" s="3319"/>
      <c r="CK391" s="3320"/>
      <c r="CL391" s="3321">
        <f t="shared" si="300"/>
        <v>0</v>
      </c>
      <c r="CM391" s="3321">
        <f t="shared" si="300"/>
        <v>0</v>
      </c>
      <c r="CN391" s="3321">
        <f t="shared" si="300"/>
        <v>0</v>
      </c>
      <c r="CO391" s="3321">
        <f t="shared" si="299"/>
        <v>0</v>
      </c>
      <c r="CP391" s="3321">
        <f t="shared" si="299"/>
        <v>0</v>
      </c>
      <c r="CQ391" s="3321">
        <f t="shared" si="299"/>
        <v>0</v>
      </c>
      <c r="CR391" s="3321">
        <f t="shared" si="299"/>
        <v>0</v>
      </c>
      <c r="CS391" s="3321"/>
      <c r="CT391" s="885">
        <v>0</v>
      </c>
      <c r="CU391" s="885">
        <v>0</v>
      </c>
      <c r="CV391" s="885">
        <v>0</v>
      </c>
      <c r="CW391" s="885">
        <v>0</v>
      </c>
      <c r="CX391" s="885">
        <v>0</v>
      </c>
      <c r="CY391" s="885">
        <v>0</v>
      </c>
      <c r="DB391" s="3321">
        <f t="shared" si="274"/>
        <v>0</v>
      </c>
      <c r="DC391" s="3321">
        <f t="shared" si="274"/>
        <v>0</v>
      </c>
      <c r="DD391" s="3321">
        <f t="shared" si="274"/>
        <v>0</v>
      </c>
      <c r="DE391" s="3321">
        <f t="shared" si="272"/>
        <v>0</v>
      </c>
      <c r="DF391" s="3321">
        <f t="shared" si="272"/>
        <v>0</v>
      </c>
      <c r="DG391" s="3321">
        <f t="shared" si="272"/>
        <v>0</v>
      </c>
      <c r="DH391" s="3321"/>
      <c r="DI391" s="885">
        <v>0</v>
      </c>
      <c r="DJ391" s="885">
        <v>0</v>
      </c>
      <c r="DK391" s="885">
        <v>0</v>
      </c>
      <c r="DM391" s="885">
        <v>0</v>
      </c>
      <c r="DP391" s="3321">
        <f t="shared" si="304"/>
        <v>0</v>
      </c>
      <c r="DQ391" s="3321">
        <f t="shared" si="304"/>
        <v>0</v>
      </c>
      <c r="DR391" s="3321">
        <f t="shared" si="304"/>
        <v>0</v>
      </c>
      <c r="DS391" s="3321">
        <f t="shared" si="304"/>
        <v>0</v>
      </c>
      <c r="DT391" s="3321">
        <f t="shared" si="304"/>
        <v>0</v>
      </c>
    </row>
    <row r="392" spans="1:124" ht="21.75" hidden="1" customHeight="1">
      <c r="A392" s="1170">
        <v>3</v>
      </c>
      <c r="B392" s="1431" t="s">
        <v>733</v>
      </c>
      <c r="C392" s="1558" t="s">
        <v>231</v>
      </c>
      <c r="D392" s="3385"/>
      <c r="E392" s="1366">
        <v>0</v>
      </c>
      <c r="F392" s="1366">
        <v>0</v>
      </c>
      <c r="G392" s="1366">
        <v>0</v>
      </c>
      <c r="H392" s="1366">
        <v>0</v>
      </c>
      <c r="I392" s="1366">
        <v>0</v>
      </c>
      <c r="J392" s="1366">
        <v>0</v>
      </c>
      <c r="K392" s="1366">
        <v>0</v>
      </c>
      <c r="L392" s="1366">
        <f t="shared" si="262"/>
        <v>0</v>
      </c>
      <c r="M392" s="1621"/>
      <c r="N392" s="1440"/>
      <c r="O392" s="1440"/>
      <c r="P392" s="1440"/>
      <c r="Q392" s="1440"/>
      <c r="R392" s="1440"/>
      <c r="S392" s="1440"/>
      <c r="T392" s="1440">
        <f t="shared" si="263"/>
        <v>0</v>
      </c>
      <c r="U392" s="1951">
        <f>E392+M392</f>
        <v>0</v>
      </c>
      <c r="V392" s="891">
        <f t="shared" si="310"/>
        <v>0</v>
      </c>
      <c r="W392" s="891">
        <f>G392+O392</f>
        <v>0</v>
      </c>
      <c r="X392" s="891">
        <f>H392+P392</f>
        <v>0</v>
      </c>
      <c r="Y392" s="891">
        <f>I392+Q392</f>
        <v>0</v>
      </c>
      <c r="Z392" s="891">
        <f>J392+R392</f>
        <v>0</v>
      </c>
      <c r="AA392" s="891">
        <f>K392+S392</f>
        <v>0</v>
      </c>
      <c r="AB392" s="3456">
        <f t="shared" si="264"/>
        <v>0</v>
      </c>
      <c r="AC392" s="1341"/>
      <c r="AD392" s="3457"/>
      <c r="AE392" s="3458">
        <v>0</v>
      </c>
      <c r="AF392" s="3456">
        <v>0</v>
      </c>
      <c r="AG392" s="3456">
        <v>0</v>
      </c>
      <c r="AH392" s="3459">
        <v>0</v>
      </c>
      <c r="AI392" s="3459">
        <v>0</v>
      </c>
      <c r="AJ392" s="3459">
        <v>0</v>
      </c>
      <c r="AK392" s="3459">
        <f t="shared" si="265"/>
        <v>0</v>
      </c>
      <c r="AL392" s="1626"/>
      <c r="AM392" s="1627"/>
      <c r="AN392" s="1626"/>
      <c r="AO392" s="1626"/>
      <c r="AP392" s="1626"/>
      <c r="AQ392" s="1627"/>
      <c r="AR392" s="1627">
        <f t="shared" si="266"/>
        <v>0</v>
      </c>
      <c r="AS392" s="3460">
        <f t="shared" si="306"/>
        <v>0</v>
      </c>
      <c r="AT392" s="3459">
        <f t="shared" si="306"/>
        <v>0</v>
      </c>
      <c r="AU392" s="3459">
        <f t="shared" si="306"/>
        <v>0</v>
      </c>
      <c r="AV392" s="3459">
        <f t="shared" si="306"/>
        <v>0</v>
      </c>
      <c r="AW392" s="3459">
        <f t="shared" si="307"/>
        <v>0</v>
      </c>
      <c r="AX392" s="3459">
        <f t="shared" si="307"/>
        <v>0</v>
      </c>
      <c r="AY392" s="3459">
        <f t="shared" si="267"/>
        <v>0</v>
      </c>
      <c r="AZ392" s="3461">
        <f t="shared" si="268"/>
        <v>0</v>
      </c>
      <c r="BA392" s="3462"/>
      <c r="BB392" s="1366">
        <v>0</v>
      </c>
      <c r="BC392" s="1366">
        <v>0</v>
      </c>
      <c r="BD392" s="1366">
        <v>0</v>
      </c>
      <c r="BE392" s="1366">
        <v>0</v>
      </c>
      <c r="BF392" s="1366">
        <v>0</v>
      </c>
      <c r="BG392" s="1366">
        <f t="shared" si="269"/>
        <v>0</v>
      </c>
      <c r="BH392" s="891"/>
      <c r="BI392" s="891"/>
      <c r="BJ392" s="891"/>
      <c r="BK392" s="1341"/>
      <c r="BL392" s="1341"/>
      <c r="BM392" s="1341">
        <f t="shared" si="270"/>
        <v>0</v>
      </c>
      <c r="BN392" s="1423">
        <f t="shared" si="308"/>
        <v>0</v>
      </c>
      <c r="BO392" s="1423">
        <f t="shared" si="308"/>
        <v>0</v>
      </c>
      <c r="BP392" s="1423">
        <f t="shared" si="308"/>
        <v>0</v>
      </c>
      <c r="BQ392" s="1423">
        <f>BE392+BK392</f>
        <v>0</v>
      </c>
      <c r="BR392" s="1423">
        <f t="shared" si="309"/>
        <v>0</v>
      </c>
      <c r="BS392" s="1423">
        <f t="shared" si="271"/>
        <v>0</v>
      </c>
      <c r="BT392" s="1623"/>
      <c r="BU392" s="1623"/>
      <c r="CD392" s="3319">
        <v>0</v>
      </c>
      <c r="CE392" s="3319">
        <v>0</v>
      </c>
      <c r="CF392" s="3319">
        <v>0</v>
      </c>
      <c r="CG392" s="3319">
        <v>0</v>
      </c>
      <c r="CH392" s="3319">
        <v>0</v>
      </c>
      <c r="CI392" s="3319">
        <v>0</v>
      </c>
      <c r="CJ392" s="3319">
        <v>0</v>
      </c>
      <c r="CK392" s="3320"/>
      <c r="CL392" s="3321">
        <f t="shared" si="300"/>
        <v>0</v>
      </c>
      <c r="CM392" s="3321">
        <f t="shared" si="300"/>
        <v>0</v>
      </c>
      <c r="CN392" s="3321">
        <f t="shared" si="300"/>
        <v>0</v>
      </c>
      <c r="CO392" s="3321">
        <f t="shared" si="299"/>
        <v>0</v>
      </c>
      <c r="CP392" s="3321">
        <f t="shared" si="299"/>
        <v>0</v>
      </c>
      <c r="CQ392" s="3321">
        <f t="shared" si="299"/>
        <v>0</v>
      </c>
      <c r="CR392" s="3321">
        <f t="shared" si="299"/>
        <v>0</v>
      </c>
      <c r="CS392" s="3321"/>
      <c r="CT392" s="885">
        <v>0</v>
      </c>
      <c r="CU392" s="885">
        <v>0</v>
      </c>
      <c r="CV392" s="885">
        <v>0</v>
      </c>
      <c r="CW392" s="885">
        <v>0</v>
      </c>
      <c r="CX392" s="885">
        <v>0</v>
      </c>
      <c r="CY392" s="885">
        <v>0</v>
      </c>
      <c r="DB392" s="3321">
        <f t="shared" si="274"/>
        <v>0</v>
      </c>
      <c r="DC392" s="3321">
        <f t="shared" si="274"/>
        <v>0</v>
      </c>
      <c r="DD392" s="3321">
        <f t="shared" si="274"/>
        <v>0</v>
      </c>
      <c r="DE392" s="3321">
        <f t="shared" si="272"/>
        <v>0</v>
      </c>
      <c r="DF392" s="3321">
        <f t="shared" si="272"/>
        <v>0</v>
      </c>
      <c r="DG392" s="3321">
        <f t="shared" si="272"/>
        <v>0</v>
      </c>
      <c r="DH392" s="3321"/>
      <c r="DI392" s="885">
        <v>0</v>
      </c>
      <c r="DJ392" s="885">
        <v>0</v>
      </c>
      <c r="DK392" s="885">
        <v>0</v>
      </c>
      <c r="DL392" s="885">
        <v>0</v>
      </c>
      <c r="DM392" s="885">
        <v>0</v>
      </c>
      <c r="DP392" s="3321">
        <f t="shared" si="304"/>
        <v>0</v>
      </c>
      <c r="DQ392" s="3321">
        <f t="shared" si="304"/>
        <v>0</v>
      </c>
      <c r="DR392" s="3321">
        <f t="shared" si="304"/>
        <v>0</v>
      </c>
      <c r="DS392" s="3321">
        <f t="shared" si="304"/>
        <v>0</v>
      </c>
      <c r="DT392" s="3321">
        <f t="shared" si="304"/>
        <v>0</v>
      </c>
    </row>
    <row r="393" spans="1:124" ht="21.75" hidden="1" customHeight="1">
      <c r="A393" s="1165"/>
      <c r="B393" s="1557"/>
      <c r="C393" s="1558" t="s">
        <v>800</v>
      </c>
      <c r="D393" s="3385"/>
      <c r="E393" s="1366">
        <v>0</v>
      </c>
      <c r="F393" s="1366">
        <v>0</v>
      </c>
      <c r="G393" s="1366">
        <v>0</v>
      </c>
      <c r="H393" s="1366">
        <v>0</v>
      </c>
      <c r="I393" s="1366">
        <v>0</v>
      </c>
      <c r="J393" s="1366">
        <v>0</v>
      </c>
      <c r="K393" s="1366">
        <v>0</v>
      </c>
      <c r="L393" s="1366">
        <f t="shared" si="262"/>
        <v>0</v>
      </c>
      <c r="M393" s="1621"/>
      <c r="N393" s="1440"/>
      <c r="O393" s="1440"/>
      <c r="P393" s="1440"/>
      <c r="Q393" s="1440"/>
      <c r="R393" s="1440"/>
      <c r="S393" s="1440"/>
      <c r="T393" s="1440">
        <f t="shared" si="263"/>
        <v>0</v>
      </c>
      <c r="U393" s="1951">
        <f t="shared" ref="U393:U407" si="311">E393+M393</f>
        <v>0</v>
      </c>
      <c r="V393" s="891">
        <f t="shared" si="310"/>
        <v>0</v>
      </c>
      <c r="W393" s="891">
        <f t="shared" si="310"/>
        <v>0</v>
      </c>
      <c r="X393" s="891">
        <f t="shared" si="310"/>
        <v>0</v>
      </c>
      <c r="Y393" s="891">
        <f t="shared" si="310"/>
        <v>0</v>
      </c>
      <c r="Z393" s="891">
        <f t="shared" si="310"/>
        <v>0</v>
      </c>
      <c r="AA393" s="891">
        <f t="shared" si="305"/>
        <v>0</v>
      </c>
      <c r="AB393" s="1722">
        <f t="shared" si="264"/>
        <v>0</v>
      </c>
      <c r="AC393" s="1341"/>
      <c r="AD393" s="1717"/>
      <c r="AE393" s="1722">
        <v>0</v>
      </c>
      <c r="AF393" s="1722">
        <v>0</v>
      </c>
      <c r="AG393" s="1722">
        <v>0</v>
      </c>
      <c r="AH393" s="1722">
        <v>0</v>
      </c>
      <c r="AI393" s="1722">
        <v>0</v>
      </c>
      <c r="AJ393" s="1722">
        <v>0</v>
      </c>
      <c r="AK393" s="1722">
        <f t="shared" si="265"/>
        <v>0</v>
      </c>
      <c r="AL393" s="999"/>
      <c r="AM393" s="1394"/>
      <c r="AN393" s="999"/>
      <c r="AO393" s="999"/>
      <c r="AP393" s="999"/>
      <c r="AQ393" s="1394"/>
      <c r="AR393" s="1394">
        <f t="shared" si="266"/>
        <v>0</v>
      </c>
      <c r="AS393" s="3403">
        <f t="shared" si="306"/>
        <v>0</v>
      </c>
      <c r="AT393" s="1722">
        <f t="shared" si="306"/>
        <v>0</v>
      </c>
      <c r="AU393" s="1722">
        <f t="shared" si="306"/>
        <v>0</v>
      </c>
      <c r="AV393" s="1722">
        <f t="shared" si="306"/>
        <v>0</v>
      </c>
      <c r="AW393" s="1722">
        <f t="shared" si="307"/>
        <v>0</v>
      </c>
      <c r="AX393" s="1722">
        <f t="shared" si="307"/>
        <v>0</v>
      </c>
      <c r="AY393" s="1722">
        <f t="shared" si="267"/>
        <v>0</v>
      </c>
      <c r="AZ393" s="3088">
        <f t="shared" si="268"/>
        <v>0</v>
      </c>
      <c r="BA393" s="3325"/>
      <c r="BB393" s="1366">
        <v>0</v>
      </c>
      <c r="BC393" s="1366">
        <v>0</v>
      </c>
      <c r="BD393" s="1366">
        <v>0</v>
      </c>
      <c r="BE393" s="1366">
        <v>0</v>
      </c>
      <c r="BF393" s="1366">
        <v>0</v>
      </c>
      <c r="BG393" s="1366">
        <f t="shared" si="269"/>
        <v>0</v>
      </c>
      <c r="BH393" s="891"/>
      <c r="BI393" s="891"/>
      <c r="BJ393" s="891"/>
      <c r="BK393" s="891"/>
      <c r="BL393" s="1397"/>
      <c r="BM393" s="1397">
        <f t="shared" si="270"/>
        <v>0</v>
      </c>
      <c r="BN393" s="1366">
        <f t="shared" si="308"/>
        <v>0</v>
      </c>
      <c r="BO393" s="1366">
        <f t="shared" si="308"/>
        <v>0</v>
      </c>
      <c r="BP393" s="1366">
        <f t="shared" si="308"/>
        <v>0</v>
      </c>
      <c r="BQ393" s="1366">
        <f t="shared" si="308"/>
        <v>0</v>
      </c>
      <c r="BR393" s="1366">
        <f t="shared" si="309"/>
        <v>0</v>
      </c>
      <c r="BS393" s="1366">
        <f t="shared" si="271"/>
        <v>0</v>
      </c>
      <c r="BT393" s="891"/>
      <c r="BU393" s="891"/>
      <c r="CD393" s="3319">
        <v>0</v>
      </c>
      <c r="CE393" s="3319">
        <v>0</v>
      </c>
      <c r="CF393" s="3319">
        <v>0</v>
      </c>
      <c r="CG393" s="3319">
        <v>0</v>
      </c>
      <c r="CH393" s="3319">
        <v>0</v>
      </c>
      <c r="CI393" s="3319">
        <v>0</v>
      </c>
      <c r="CJ393" s="3319">
        <v>0</v>
      </c>
      <c r="CK393" s="3320"/>
      <c r="CL393" s="3321">
        <f t="shared" si="300"/>
        <v>0</v>
      </c>
      <c r="CM393" s="3321">
        <f t="shared" si="300"/>
        <v>0</v>
      </c>
      <c r="CN393" s="3321">
        <f t="shared" si="300"/>
        <v>0</v>
      </c>
      <c r="CO393" s="3321">
        <f t="shared" si="299"/>
        <v>0</v>
      </c>
      <c r="CP393" s="3321">
        <f t="shared" si="299"/>
        <v>0</v>
      </c>
      <c r="CQ393" s="3321">
        <f t="shared" si="299"/>
        <v>0</v>
      </c>
      <c r="CR393" s="3321">
        <f t="shared" si="299"/>
        <v>0</v>
      </c>
      <c r="CS393" s="3321"/>
      <c r="CT393" s="885">
        <v>0</v>
      </c>
      <c r="CU393" s="885">
        <v>0</v>
      </c>
      <c r="CV393" s="885">
        <v>0</v>
      </c>
      <c r="CW393" s="885">
        <v>0</v>
      </c>
      <c r="CX393" s="885">
        <v>0</v>
      </c>
      <c r="CY393" s="885">
        <v>0</v>
      </c>
      <c r="DB393" s="3321">
        <f t="shared" si="274"/>
        <v>0</v>
      </c>
      <c r="DC393" s="3321">
        <f t="shared" si="274"/>
        <v>0</v>
      </c>
      <c r="DD393" s="3321">
        <f t="shared" si="274"/>
        <v>0</v>
      </c>
      <c r="DE393" s="3321">
        <f t="shared" si="272"/>
        <v>0</v>
      </c>
      <c r="DF393" s="3321">
        <f t="shared" si="272"/>
        <v>0</v>
      </c>
      <c r="DG393" s="3321">
        <f t="shared" si="272"/>
        <v>0</v>
      </c>
      <c r="DH393" s="3321"/>
      <c r="DI393" s="885">
        <v>0</v>
      </c>
      <c r="DJ393" s="885">
        <v>0</v>
      </c>
      <c r="DK393" s="885">
        <v>0</v>
      </c>
      <c r="DL393" s="885">
        <v>0</v>
      </c>
      <c r="DM393" s="885">
        <v>0</v>
      </c>
      <c r="DP393" s="3321">
        <f t="shared" si="304"/>
        <v>0</v>
      </c>
      <c r="DQ393" s="3321">
        <f t="shared" si="304"/>
        <v>0</v>
      </c>
      <c r="DR393" s="3321">
        <f t="shared" si="304"/>
        <v>0</v>
      </c>
      <c r="DS393" s="3321">
        <f t="shared" si="304"/>
        <v>0</v>
      </c>
      <c r="DT393" s="3321">
        <f t="shared" si="304"/>
        <v>0</v>
      </c>
    </row>
    <row r="394" spans="1:124" ht="21.75" hidden="1" customHeight="1">
      <c r="A394" s="1165"/>
      <c r="B394" s="1431" t="s">
        <v>808</v>
      </c>
      <c r="C394" s="1558" t="s">
        <v>66</v>
      </c>
      <c r="D394" s="3385"/>
      <c r="E394" s="1366">
        <v>0</v>
      </c>
      <c r="F394" s="1366">
        <v>0</v>
      </c>
      <c r="G394" s="1366">
        <v>0</v>
      </c>
      <c r="H394" s="1366">
        <v>0</v>
      </c>
      <c r="I394" s="1366">
        <v>0</v>
      </c>
      <c r="J394" s="1366">
        <v>0</v>
      </c>
      <c r="K394" s="1366">
        <v>0</v>
      </c>
      <c r="L394" s="1366">
        <f t="shared" si="262"/>
        <v>0</v>
      </c>
      <c r="M394" s="1621"/>
      <c r="N394" s="1440"/>
      <c r="O394" s="1440"/>
      <c r="P394" s="1440"/>
      <c r="Q394" s="1440"/>
      <c r="R394" s="1440"/>
      <c r="S394" s="1440"/>
      <c r="T394" s="1440">
        <f t="shared" si="263"/>
        <v>0</v>
      </c>
      <c r="U394" s="1951">
        <f t="shared" si="311"/>
        <v>0</v>
      </c>
      <c r="V394" s="891">
        <f t="shared" si="310"/>
        <v>0</v>
      </c>
      <c r="W394" s="891">
        <f t="shared" si="310"/>
        <v>0</v>
      </c>
      <c r="X394" s="891">
        <f t="shared" si="310"/>
        <v>0</v>
      </c>
      <c r="Y394" s="891">
        <f t="shared" si="310"/>
        <v>0</v>
      </c>
      <c r="Z394" s="891">
        <f t="shared" si="310"/>
        <v>0</v>
      </c>
      <c r="AA394" s="891">
        <f t="shared" si="305"/>
        <v>0</v>
      </c>
      <c r="AB394" s="1722">
        <f t="shared" si="264"/>
        <v>0</v>
      </c>
      <c r="AC394" s="1341"/>
      <c r="AD394" s="1717"/>
      <c r="AE394" s="1722">
        <v>0</v>
      </c>
      <c r="AF394" s="1722">
        <v>0</v>
      </c>
      <c r="AG394" s="1722">
        <v>0</v>
      </c>
      <c r="AH394" s="1722">
        <v>0</v>
      </c>
      <c r="AI394" s="1722">
        <v>0</v>
      </c>
      <c r="AJ394" s="1722">
        <v>0</v>
      </c>
      <c r="AK394" s="1722">
        <f t="shared" si="265"/>
        <v>0</v>
      </c>
      <c r="AL394" s="999"/>
      <c r="AM394" s="1394"/>
      <c r="AN394" s="999"/>
      <c r="AO394" s="999"/>
      <c r="AP394" s="999"/>
      <c r="AQ394" s="1394"/>
      <c r="AR394" s="1394">
        <f t="shared" si="266"/>
        <v>0</v>
      </c>
      <c r="AS394" s="3403">
        <f>AE394+AL394</f>
        <v>0</v>
      </c>
      <c r="AT394" s="1722">
        <f>AF394+AM394</f>
        <v>0</v>
      </c>
      <c r="AU394" s="1722">
        <f t="shared" si="306"/>
        <v>0</v>
      </c>
      <c r="AV394" s="1722">
        <f t="shared" si="306"/>
        <v>0</v>
      </c>
      <c r="AW394" s="1722">
        <f>AI394+AP394</f>
        <v>0</v>
      </c>
      <c r="AX394" s="1722">
        <f>AJ394+AQ394</f>
        <v>0</v>
      </c>
      <c r="AY394" s="1722">
        <f t="shared" si="267"/>
        <v>0</v>
      </c>
      <c r="AZ394" s="3088">
        <f t="shared" si="268"/>
        <v>0</v>
      </c>
      <c r="BA394" s="3325"/>
      <c r="BB394" s="1366">
        <v>0</v>
      </c>
      <c r="BC394" s="1366">
        <v>0</v>
      </c>
      <c r="BD394" s="1366">
        <v>0</v>
      </c>
      <c r="BE394" s="1366">
        <v>0</v>
      </c>
      <c r="BF394" s="1366">
        <v>0</v>
      </c>
      <c r="BG394" s="1366">
        <f t="shared" si="269"/>
        <v>0</v>
      </c>
      <c r="BH394" s="891"/>
      <c r="BI394" s="891"/>
      <c r="BJ394" s="891"/>
      <c r="BK394" s="891"/>
      <c r="BL394" s="891"/>
      <c r="BM394" s="891">
        <f t="shared" si="270"/>
        <v>0</v>
      </c>
      <c r="BN394" s="1357">
        <f t="shared" si="308"/>
        <v>0</v>
      </c>
      <c r="BO394" s="1357">
        <f t="shared" si="308"/>
        <v>0</v>
      </c>
      <c r="BP394" s="1357">
        <f t="shared" si="308"/>
        <v>0</v>
      </c>
      <c r="BQ394" s="1357">
        <f t="shared" si="308"/>
        <v>0</v>
      </c>
      <c r="BR394" s="1357">
        <f t="shared" si="309"/>
        <v>0</v>
      </c>
      <c r="BS394" s="1357">
        <f t="shared" si="271"/>
        <v>0</v>
      </c>
      <c r="BT394" s="891"/>
      <c r="BU394" s="891"/>
      <c r="CD394" s="3319">
        <v>0</v>
      </c>
      <c r="CE394" s="3319">
        <v>0</v>
      </c>
      <c r="CF394" s="3319">
        <v>0</v>
      </c>
      <c r="CG394" s="3319">
        <v>0</v>
      </c>
      <c r="CH394" s="3319">
        <v>0</v>
      </c>
      <c r="CI394" s="3319">
        <v>0</v>
      </c>
      <c r="CJ394" s="3319">
        <v>0</v>
      </c>
      <c r="CK394" s="3320"/>
      <c r="CL394" s="3321">
        <f t="shared" si="300"/>
        <v>0</v>
      </c>
      <c r="CM394" s="3321">
        <f t="shared" si="300"/>
        <v>0</v>
      </c>
      <c r="CN394" s="3321">
        <f t="shared" si="300"/>
        <v>0</v>
      </c>
      <c r="CO394" s="3321">
        <f t="shared" si="299"/>
        <v>0</v>
      </c>
      <c r="CP394" s="3321">
        <f t="shared" si="299"/>
        <v>0</v>
      </c>
      <c r="CQ394" s="3321">
        <f t="shared" si="299"/>
        <v>0</v>
      </c>
      <c r="CR394" s="3321">
        <f t="shared" si="299"/>
        <v>0</v>
      </c>
      <c r="CS394" s="3321"/>
      <c r="CT394" s="885">
        <v>0</v>
      </c>
      <c r="CU394" s="885">
        <v>0</v>
      </c>
      <c r="CV394" s="885">
        <v>0</v>
      </c>
      <c r="CW394" s="885">
        <v>0</v>
      </c>
      <c r="CX394" s="885">
        <v>0</v>
      </c>
      <c r="CY394" s="885">
        <v>0</v>
      </c>
      <c r="DB394" s="3321">
        <f t="shared" si="274"/>
        <v>0</v>
      </c>
      <c r="DC394" s="3321">
        <f t="shared" si="274"/>
        <v>0</v>
      </c>
      <c r="DD394" s="3321">
        <f t="shared" si="274"/>
        <v>0</v>
      </c>
      <c r="DE394" s="3321">
        <f t="shared" si="272"/>
        <v>0</v>
      </c>
      <c r="DF394" s="3321">
        <f t="shared" si="272"/>
        <v>0</v>
      </c>
      <c r="DG394" s="3321">
        <f t="shared" si="272"/>
        <v>0</v>
      </c>
      <c r="DH394" s="3321"/>
      <c r="DI394" s="885">
        <v>0</v>
      </c>
      <c r="DJ394" s="885">
        <v>0</v>
      </c>
      <c r="DK394" s="885">
        <v>0</v>
      </c>
      <c r="DL394" s="885">
        <v>0</v>
      </c>
      <c r="DM394" s="885">
        <v>0</v>
      </c>
      <c r="DP394" s="3321">
        <f t="shared" si="304"/>
        <v>0</v>
      </c>
      <c r="DQ394" s="3321">
        <f t="shared" si="304"/>
        <v>0</v>
      </c>
      <c r="DR394" s="3321">
        <f t="shared" si="304"/>
        <v>0</v>
      </c>
      <c r="DS394" s="3321">
        <f t="shared" si="304"/>
        <v>0</v>
      </c>
      <c r="DT394" s="3321">
        <f t="shared" si="304"/>
        <v>0</v>
      </c>
    </row>
    <row r="395" spans="1:124" ht="24" hidden="1">
      <c r="A395" s="912"/>
      <c r="B395" s="1431" t="s">
        <v>807</v>
      </c>
      <c r="C395" s="1558" t="s">
        <v>319</v>
      </c>
      <c r="D395" s="3385"/>
      <c r="E395" s="1366">
        <v>0</v>
      </c>
      <c r="F395" s="1366">
        <v>0</v>
      </c>
      <c r="G395" s="1366">
        <v>0</v>
      </c>
      <c r="H395" s="1366">
        <v>0</v>
      </c>
      <c r="I395" s="1366">
        <v>0</v>
      </c>
      <c r="J395" s="1366">
        <v>0</v>
      </c>
      <c r="K395" s="1366">
        <v>0</v>
      </c>
      <c r="L395" s="1366">
        <f t="shared" si="262"/>
        <v>0</v>
      </c>
      <c r="M395" s="1621"/>
      <c r="N395" s="1440"/>
      <c r="O395" s="1440"/>
      <c r="P395" s="1440"/>
      <c r="Q395" s="1440"/>
      <c r="R395" s="1440"/>
      <c r="S395" s="1440"/>
      <c r="T395" s="1440">
        <f t="shared" si="263"/>
        <v>0</v>
      </c>
      <c r="U395" s="1951">
        <f t="shared" si="311"/>
        <v>0</v>
      </c>
      <c r="V395" s="891">
        <f t="shared" si="310"/>
        <v>0</v>
      </c>
      <c r="W395" s="891">
        <f t="shared" si="310"/>
        <v>0</v>
      </c>
      <c r="X395" s="891">
        <f t="shared" si="310"/>
        <v>0</v>
      </c>
      <c r="Y395" s="891">
        <f t="shared" si="310"/>
        <v>0</v>
      </c>
      <c r="Z395" s="891">
        <f t="shared" si="310"/>
        <v>0</v>
      </c>
      <c r="AA395" s="891">
        <f t="shared" si="305"/>
        <v>0</v>
      </c>
      <c r="AB395" s="1722">
        <f t="shared" si="264"/>
        <v>0</v>
      </c>
      <c r="AC395" s="1341"/>
      <c r="AD395" s="1717"/>
      <c r="AE395" s="1722">
        <v>0</v>
      </c>
      <c r="AF395" s="1722">
        <v>0</v>
      </c>
      <c r="AG395" s="1722">
        <v>0</v>
      </c>
      <c r="AH395" s="1722">
        <v>0</v>
      </c>
      <c r="AI395" s="1722">
        <v>0</v>
      </c>
      <c r="AJ395" s="1722">
        <v>0</v>
      </c>
      <c r="AK395" s="1722">
        <f t="shared" si="265"/>
        <v>0</v>
      </c>
      <c r="AL395" s="999"/>
      <c r="AM395" s="1394"/>
      <c r="AN395" s="999"/>
      <c r="AO395" s="999"/>
      <c r="AP395" s="999"/>
      <c r="AQ395" s="1394"/>
      <c r="AR395" s="1394">
        <f t="shared" si="266"/>
        <v>0</v>
      </c>
      <c r="AS395" s="3403">
        <f t="shared" si="306"/>
        <v>0</v>
      </c>
      <c r="AT395" s="1722">
        <f t="shared" si="306"/>
        <v>0</v>
      </c>
      <c r="AU395" s="1722">
        <f t="shared" si="306"/>
        <v>0</v>
      </c>
      <c r="AV395" s="1722">
        <f t="shared" si="306"/>
        <v>0</v>
      </c>
      <c r="AW395" s="1722">
        <f t="shared" si="307"/>
        <v>0</v>
      </c>
      <c r="AX395" s="1722">
        <f t="shared" si="307"/>
        <v>0</v>
      </c>
      <c r="AY395" s="1722">
        <f t="shared" si="267"/>
        <v>0</v>
      </c>
      <c r="AZ395" s="3088">
        <f t="shared" si="268"/>
        <v>0</v>
      </c>
      <c r="BA395" s="3325"/>
      <c r="BB395" s="1366">
        <v>0</v>
      </c>
      <c r="BC395" s="1366">
        <v>0</v>
      </c>
      <c r="BD395" s="1366">
        <v>0</v>
      </c>
      <c r="BE395" s="1366">
        <v>0</v>
      </c>
      <c r="BF395" s="1366">
        <v>0</v>
      </c>
      <c r="BG395" s="1366">
        <f t="shared" si="269"/>
        <v>0</v>
      </c>
      <c r="BH395" s="891"/>
      <c r="BI395" s="891"/>
      <c r="BJ395" s="891"/>
      <c r="BK395" s="1341"/>
      <c r="BL395" s="1341"/>
      <c r="BM395" s="1341">
        <f t="shared" si="270"/>
        <v>0</v>
      </c>
      <c r="BN395" s="1423">
        <f t="shared" si="308"/>
        <v>0</v>
      </c>
      <c r="BO395" s="1423">
        <f t="shared" si="308"/>
        <v>0</v>
      </c>
      <c r="BP395" s="1423">
        <f t="shared" si="308"/>
        <v>0</v>
      </c>
      <c r="BQ395" s="1423">
        <f t="shared" si="308"/>
        <v>0</v>
      </c>
      <c r="BR395" s="1423">
        <f t="shared" si="309"/>
        <v>0</v>
      </c>
      <c r="BS395" s="1423">
        <f t="shared" si="271"/>
        <v>0</v>
      </c>
      <c r="BT395" s="891" t="s">
        <v>1594</v>
      </c>
      <c r="BU395" s="891" t="s">
        <v>1595</v>
      </c>
      <c r="CD395" s="3319">
        <v>0</v>
      </c>
      <c r="CE395" s="3319">
        <v>0</v>
      </c>
      <c r="CF395" s="3319">
        <v>0</v>
      </c>
      <c r="CG395" s="3319">
        <v>0</v>
      </c>
      <c r="CH395" s="3319">
        <v>0</v>
      </c>
      <c r="CI395" s="3319">
        <v>0</v>
      </c>
      <c r="CJ395" s="3319">
        <v>0</v>
      </c>
      <c r="CK395" s="3320"/>
      <c r="CL395" s="3321">
        <f t="shared" si="300"/>
        <v>0</v>
      </c>
      <c r="CM395" s="3321">
        <f t="shared" si="300"/>
        <v>0</v>
      </c>
      <c r="CN395" s="3321">
        <f t="shared" si="300"/>
        <v>0</v>
      </c>
      <c r="CO395" s="3321">
        <f t="shared" si="299"/>
        <v>0</v>
      </c>
      <c r="CP395" s="3321">
        <f t="shared" si="299"/>
        <v>0</v>
      </c>
      <c r="CQ395" s="3321">
        <f t="shared" si="299"/>
        <v>0</v>
      </c>
      <c r="CR395" s="3321">
        <f t="shared" si="299"/>
        <v>0</v>
      </c>
      <c r="CS395" s="3321"/>
      <c r="CT395" s="885">
        <v>0</v>
      </c>
      <c r="CU395" s="885">
        <v>0</v>
      </c>
      <c r="CV395" s="885">
        <v>0</v>
      </c>
      <c r="CW395" s="885">
        <v>0</v>
      </c>
      <c r="CX395" s="885">
        <v>0</v>
      </c>
      <c r="CY395" s="885">
        <v>0</v>
      </c>
      <c r="DB395" s="3321">
        <f t="shared" si="274"/>
        <v>0</v>
      </c>
      <c r="DC395" s="3321">
        <f t="shared" si="274"/>
        <v>0</v>
      </c>
      <c r="DD395" s="3321">
        <f t="shared" si="274"/>
        <v>0</v>
      </c>
      <c r="DE395" s="3321">
        <f t="shared" si="272"/>
        <v>0</v>
      </c>
      <c r="DF395" s="3321">
        <f t="shared" si="272"/>
        <v>0</v>
      </c>
      <c r="DG395" s="3321">
        <f t="shared" si="272"/>
        <v>0</v>
      </c>
      <c r="DH395" s="3321"/>
      <c r="DI395" s="885">
        <v>0</v>
      </c>
      <c r="DJ395" s="885">
        <v>0</v>
      </c>
      <c r="DK395" s="885">
        <v>0</v>
      </c>
      <c r="DL395" s="885">
        <v>0</v>
      </c>
      <c r="DM395" s="885">
        <v>0</v>
      </c>
      <c r="DP395" s="3321">
        <f t="shared" si="304"/>
        <v>0</v>
      </c>
      <c r="DQ395" s="3321">
        <f t="shared" si="304"/>
        <v>0</v>
      </c>
      <c r="DR395" s="3321">
        <f t="shared" si="304"/>
        <v>0</v>
      </c>
      <c r="DS395" s="3321">
        <f t="shared" si="304"/>
        <v>0</v>
      </c>
      <c r="DT395" s="3321">
        <f t="shared" si="304"/>
        <v>0</v>
      </c>
    </row>
    <row r="396" spans="1:124" hidden="1">
      <c r="A396" s="1165"/>
      <c r="B396" s="1431" t="s">
        <v>599</v>
      </c>
      <c r="C396" s="1558" t="s">
        <v>292</v>
      </c>
      <c r="D396" s="3385"/>
      <c r="E396" s="1366">
        <v>0</v>
      </c>
      <c r="F396" s="1366">
        <v>0</v>
      </c>
      <c r="G396" s="1366">
        <v>0</v>
      </c>
      <c r="H396" s="1366">
        <v>0</v>
      </c>
      <c r="I396" s="1366">
        <v>0</v>
      </c>
      <c r="J396" s="1366">
        <v>0</v>
      </c>
      <c r="K396" s="1366">
        <v>0</v>
      </c>
      <c r="L396" s="1366">
        <f t="shared" ref="L396:L459" si="312">SUM(F396:K396)</f>
        <v>0</v>
      </c>
      <c r="M396" s="1621"/>
      <c r="N396" s="1440"/>
      <c r="O396" s="1440"/>
      <c r="P396" s="1440"/>
      <c r="Q396" s="1440"/>
      <c r="R396" s="1440"/>
      <c r="S396" s="1440"/>
      <c r="T396" s="1440">
        <f t="shared" ref="T396:T459" si="313">SUM(N396:S396)</f>
        <v>0</v>
      </c>
      <c r="U396" s="1951">
        <f t="shared" si="311"/>
        <v>0</v>
      </c>
      <c r="V396" s="891">
        <f t="shared" si="310"/>
        <v>0</v>
      </c>
      <c r="W396" s="891">
        <f t="shared" si="310"/>
        <v>0</v>
      </c>
      <c r="X396" s="891">
        <f t="shared" si="310"/>
        <v>0</v>
      </c>
      <c r="Y396" s="891">
        <f t="shared" si="310"/>
        <v>0</v>
      </c>
      <c r="Z396" s="891">
        <f t="shared" si="310"/>
        <v>0</v>
      </c>
      <c r="AA396" s="891">
        <f t="shared" si="305"/>
        <v>0</v>
      </c>
      <c r="AB396" s="1724">
        <f>SUM(V396:AA396)</f>
        <v>0</v>
      </c>
      <c r="AC396" s="3463"/>
      <c r="AD396" s="2476"/>
      <c r="AE396" s="1722">
        <v>0</v>
      </c>
      <c r="AF396" s="1722">
        <v>0</v>
      </c>
      <c r="AG396" s="1722">
        <v>0</v>
      </c>
      <c r="AH396" s="1722">
        <v>0</v>
      </c>
      <c r="AI396" s="1722">
        <v>0</v>
      </c>
      <c r="AJ396" s="1722">
        <v>0</v>
      </c>
      <c r="AK396" s="1722">
        <f t="shared" ref="AK396:AK459" si="314">SUM(AF396:AJ396)</f>
        <v>0</v>
      </c>
      <c r="AL396" s="999"/>
      <c r="AM396" s="1394"/>
      <c r="AN396" s="999"/>
      <c r="AO396" s="999"/>
      <c r="AP396" s="999"/>
      <c r="AQ396" s="1394"/>
      <c r="AR396" s="1394">
        <f t="shared" ref="AR396:AR459" si="315">SUM(AM396:AQ396)</f>
        <v>0</v>
      </c>
      <c r="AS396" s="3403">
        <f t="shared" si="306"/>
        <v>0</v>
      </c>
      <c r="AT396" s="1722">
        <f t="shared" si="306"/>
        <v>0</v>
      </c>
      <c r="AU396" s="1722">
        <f t="shared" si="306"/>
        <v>0</v>
      </c>
      <c r="AV396" s="1722">
        <f t="shared" si="306"/>
        <v>0</v>
      </c>
      <c r="AW396" s="1722">
        <f t="shared" si="307"/>
        <v>0</v>
      </c>
      <c r="AX396" s="1722">
        <f t="shared" si="307"/>
        <v>0</v>
      </c>
      <c r="AY396" s="1722">
        <f t="shared" ref="AY396:AY459" si="316">SUM(AT396:AX396)</f>
        <v>0</v>
      </c>
      <c r="AZ396" s="3088">
        <f t="shared" ref="AZ396:AZ409" si="317">AX396/24-AW396</f>
        <v>0</v>
      </c>
      <c r="BA396" s="3325"/>
      <c r="BB396" s="1366">
        <v>0</v>
      </c>
      <c r="BC396" s="1366">
        <v>0</v>
      </c>
      <c r="BD396" s="1366">
        <v>0</v>
      </c>
      <c r="BE396" s="1366">
        <v>0</v>
      </c>
      <c r="BF396" s="1366">
        <v>0</v>
      </c>
      <c r="BG396" s="1366">
        <f t="shared" ref="BG396:BG459" si="318">SUM(BC396:BF396)</f>
        <v>0</v>
      </c>
      <c r="BH396" s="891"/>
      <c r="BI396" s="891"/>
      <c r="BJ396" s="891"/>
      <c r="BK396" s="1341"/>
      <c r="BL396" s="1341"/>
      <c r="BM396" s="1341">
        <f t="shared" ref="BM396:BM459" si="319">SUM(BI396:BL396)</f>
        <v>0</v>
      </c>
      <c r="BN396" s="1423">
        <f t="shared" si="308"/>
        <v>0</v>
      </c>
      <c r="BO396" s="1423">
        <f t="shared" si="308"/>
        <v>0</v>
      </c>
      <c r="BP396" s="1423">
        <f t="shared" si="308"/>
        <v>0</v>
      </c>
      <c r="BQ396" s="1423">
        <f t="shared" si="308"/>
        <v>0</v>
      </c>
      <c r="BR396" s="1423">
        <f t="shared" si="309"/>
        <v>0</v>
      </c>
      <c r="BS396" s="1423">
        <f t="shared" ref="BS396:BS459" si="320">SUM(BO396:BR396)</f>
        <v>0</v>
      </c>
      <c r="BT396" s="891" t="s">
        <v>90</v>
      </c>
      <c r="BU396" s="891" t="s">
        <v>90</v>
      </c>
      <c r="CD396" s="3319">
        <v>0</v>
      </c>
      <c r="CE396" s="3319">
        <v>1148.7</v>
      </c>
      <c r="CF396" s="3319">
        <v>0</v>
      </c>
      <c r="CG396" s="3319">
        <v>0</v>
      </c>
      <c r="CH396" s="3319">
        <v>0</v>
      </c>
      <c r="CI396" s="3319">
        <v>0</v>
      </c>
      <c r="CJ396" s="3319">
        <v>0</v>
      </c>
      <c r="CK396" s="3320"/>
      <c r="CL396" s="3321">
        <f t="shared" si="300"/>
        <v>0</v>
      </c>
      <c r="CM396" s="3321">
        <f t="shared" si="300"/>
        <v>1148.7</v>
      </c>
      <c r="CN396" s="3321">
        <f t="shared" si="300"/>
        <v>0</v>
      </c>
      <c r="CO396" s="3321">
        <f t="shared" si="299"/>
        <v>0</v>
      </c>
      <c r="CP396" s="3321">
        <f t="shared" si="299"/>
        <v>0</v>
      </c>
      <c r="CQ396" s="3321">
        <f t="shared" si="299"/>
        <v>0</v>
      </c>
      <c r="CR396" s="3321">
        <f t="shared" si="299"/>
        <v>0</v>
      </c>
      <c r="CS396" s="3321"/>
      <c r="CT396" s="885">
        <v>0</v>
      </c>
      <c r="CU396" s="885">
        <v>0</v>
      </c>
      <c r="CV396" s="885">
        <v>0</v>
      </c>
      <c r="CW396" s="885">
        <v>0</v>
      </c>
      <c r="CX396" s="885">
        <v>0</v>
      </c>
      <c r="CY396" s="885">
        <v>0</v>
      </c>
      <c r="DB396" s="3321">
        <f t="shared" si="274"/>
        <v>0</v>
      </c>
      <c r="DC396" s="3321">
        <f t="shared" si="274"/>
        <v>0</v>
      </c>
      <c r="DD396" s="3321">
        <f t="shared" si="274"/>
        <v>0</v>
      </c>
      <c r="DE396" s="3321">
        <f t="shared" si="274"/>
        <v>0</v>
      </c>
      <c r="DF396" s="3321">
        <f t="shared" si="274"/>
        <v>0</v>
      </c>
      <c r="DG396" s="3321">
        <f t="shared" si="274"/>
        <v>0</v>
      </c>
      <c r="DH396" s="3321"/>
      <c r="DI396" s="885">
        <v>0</v>
      </c>
      <c r="DJ396" s="885">
        <v>0</v>
      </c>
      <c r="DK396" s="885">
        <v>0</v>
      </c>
      <c r="DL396" s="885">
        <v>0</v>
      </c>
      <c r="DM396" s="885">
        <v>0</v>
      </c>
      <c r="DP396" s="3321">
        <f t="shared" si="304"/>
        <v>0</v>
      </c>
      <c r="DQ396" s="3321">
        <f t="shared" si="304"/>
        <v>0</v>
      </c>
      <c r="DR396" s="3321">
        <f t="shared" si="304"/>
        <v>0</v>
      </c>
      <c r="DS396" s="3321">
        <f t="shared" si="304"/>
        <v>0</v>
      </c>
      <c r="DT396" s="3321">
        <f t="shared" si="304"/>
        <v>0</v>
      </c>
    </row>
    <row r="397" spans="1:124" ht="21.75" hidden="1" customHeight="1">
      <c r="A397" s="912">
        <v>19</v>
      </c>
      <c r="B397" s="1557" t="s">
        <v>805</v>
      </c>
      <c r="C397" s="1558" t="s">
        <v>55</v>
      </c>
      <c r="D397" s="3385"/>
      <c r="E397" s="1366">
        <v>0</v>
      </c>
      <c r="F397" s="1366">
        <v>0</v>
      </c>
      <c r="G397" s="1366">
        <v>0</v>
      </c>
      <c r="H397" s="1366">
        <v>0</v>
      </c>
      <c r="I397" s="1366">
        <v>0</v>
      </c>
      <c r="J397" s="1366">
        <v>0</v>
      </c>
      <c r="K397" s="1366">
        <v>0</v>
      </c>
      <c r="L397" s="1366">
        <f t="shared" si="312"/>
        <v>0</v>
      </c>
      <c r="M397" s="1440"/>
      <c r="N397" s="1440"/>
      <c r="O397" s="1440"/>
      <c r="P397" s="1440"/>
      <c r="Q397" s="1440"/>
      <c r="R397" s="1440"/>
      <c r="S397" s="1440"/>
      <c r="T397" s="1440">
        <f t="shared" si="313"/>
        <v>0</v>
      </c>
      <c r="U397" s="1951">
        <f>E397+M397</f>
        <v>0</v>
      </c>
      <c r="V397" s="891">
        <f t="shared" si="310"/>
        <v>0</v>
      </c>
      <c r="W397" s="1525">
        <f t="shared" si="310"/>
        <v>0</v>
      </c>
      <c r="X397" s="1525">
        <f t="shared" si="310"/>
        <v>0</v>
      </c>
      <c r="Y397" s="1525">
        <f t="shared" si="310"/>
        <v>0</v>
      </c>
      <c r="Z397" s="1525">
        <f t="shared" si="310"/>
        <v>0</v>
      </c>
      <c r="AA397" s="1525">
        <f>K397+S397</f>
        <v>0</v>
      </c>
      <c r="AB397" s="1722">
        <f t="shared" ref="AB397:AB459" si="321">SUM(V397:AA397)</f>
        <v>0</v>
      </c>
      <c r="AC397" s="1341"/>
      <c r="AD397" s="1724"/>
      <c r="AE397" s="1722">
        <v>0</v>
      </c>
      <c r="AF397" s="1722">
        <v>0</v>
      </c>
      <c r="AG397" s="1722">
        <v>0</v>
      </c>
      <c r="AH397" s="1722">
        <v>0</v>
      </c>
      <c r="AI397" s="1722">
        <v>0</v>
      </c>
      <c r="AJ397" s="1722">
        <v>0</v>
      </c>
      <c r="AK397" s="1722">
        <f t="shared" si="314"/>
        <v>0</v>
      </c>
      <c r="AL397" s="999"/>
      <c r="AM397" s="1394"/>
      <c r="AN397" s="999"/>
      <c r="AO397" s="999"/>
      <c r="AP397" s="999"/>
      <c r="AQ397" s="1394"/>
      <c r="AR397" s="1394">
        <f t="shared" si="315"/>
        <v>0</v>
      </c>
      <c r="AS397" s="3403">
        <f t="shared" si="306"/>
        <v>0</v>
      </c>
      <c r="AT397" s="1722">
        <f t="shared" si="306"/>
        <v>0</v>
      </c>
      <c r="AU397" s="1722">
        <f t="shared" si="306"/>
        <v>0</v>
      </c>
      <c r="AV397" s="1722">
        <f t="shared" si="306"/>
        <v>0</v>
      </c>
      <c r="AW397" s="1722">
        <f t="shared" si="307"/>
        <v>0</v>
      </c>
      <c r="AX397" s="1722">
        <f t="shared" si="307"/>
        <v>0</v>
      </c>
      <c r="AY397" s="1722">
        <f t="shared" si="316"/>
        <v>0</v>
      </c>
      <c r="AZ397" s="3088">
        <f t="shared" si="317"/>
        <v>0</v>
      </c>
      <c r="BA397" s="3325"/>
      <c r="BB397" s="1366">
        <v>0</v>
      </c>
      <c r="BC397" s="1366">
        <v>0</v>
      </c>
      <c r="BD397" s="1366">
        <v>0</v>
      </c>
      <c r="BE397" s="1366">
        <v>0</v>
      </c>
      <c r="BF397" s="1366">
        <v>0</v>
      </c>
      <c r="BG397" s="1366">
        <f t="shared" si="318"/>
        <v>0</v>
      </c>
      <c r="BH397" s="891"/>
      <c r="BI397" s="1341"/>
      <c r="BJ397" s="1341"/>
      <c r="BK397" s="1341"/>
      <c r="BL397" s="1341"/>
      <c r="BM397" s="1341">
        <f t="shared" si="319"/>
        <v>0</v>
      </c>
      <c r="BN397" s="1423">
        <f t="shared" si="308"/>
        <v>0</v>
      </c>
      <c r="BO397" s="1423">
        <f t="shared" si="308"/>
        <v>0</v>
      </c>
      <c r="BP397" s="1423">
        <f t="shared" si="308"/>
        <v>0</v>
      </c>
      <c r="BQ397" s="1423">
        <f t="shared" si="308"/>
        <v>0</v>
      </c>
      <c r="BR397" s="1423">
        <f t="shared" si="309"/>
        <v>0</v>
      </c>
      <c r="BS397" s="1423">
        <f t="shared" si="320"/>
        <v>0</v>
      </c>
      <c r="BT397" s="891" t="s">
        <v>90</v>
      </c>
      <c r="BU397" s="891" t="s">
        <v>90</v>
      </c>
      <c r="CD397" s="3319">
        <v>0</v>
      </c>
      <c r="CE397" s="3319">
        <v>0</v>
      </c>
      <c r="CF397" s="3319">
        <v>0</v>
      </c>
      <c r="CG397" s="3319">
        <v>0</v>
      </c>
      <c r="CH397" s="3319">
        <v>0</v>
      </c>
      <c r="CI397" s="3319">
        <v>0</v>
      </c>
      <c r="CJ397" s="3319">
        <v>0</v>
      </c>
      <c r="CK397" s="3320"/>
      <c r="CL397" s="3321">
        <f t="shared" si="300"/>
        <v>0</v>
      </c>
      <c r="CM397" s="3321">
        <f t="shared" si="300"/>
        <v>0</v>
      </c>
      <c r="CN397" s="3321">
        <f t="shared" si="300"/>
        <v>0</v>
      </c>
      <c r="CO397" s="3321">
        <f t="shared" si="299"/>
        <v>0</v>
      </c>
      <c r="CP397" s="3321">
        <f t="shared" si="299"/>
        <v>0</v>
      </c>
      <c r="CQ397" s="3321">
        <f t="shared" si="299"/>
        <v>0</v>
      </c>
      <c r="CR397" s="3321">
        <f t="shared" si="299"/>
        <v>0</v>
      </c>
      <c r="CS397" s="3321"/>
      <c r="CT397" s="885">
        <v>0</v>
      </c>
      <c r="CU397" s="885">
        <v>0</v>
      </c>
      <c r="CV397" s="885">
        <v>0</v>
      </c>
      <c r="CW397" s="885">
        <v>0</v>
      </c>
      <c r="CX397" s="885">
        <v>0</v>
      </c>
      <c r="CY397" s="885">
        <v>0</v>
      </c>
      <c r="DB397" s="3321">
        <f t="shared" ref="DB397:DG439" si="322">CT397-AS397</f>
        <v>0</v>
      </c>
      <c r="DC397" s="3321">
        <f t="shared" si="322"/>
        <v>0</v>
      </c>
      <c r="DD397" s="3321">
        <f t="shared" si="322"/>
        <v>0</v>
      </c>
      <c r="DE397" s="3321">
        <f t="shared" si="322"/>
        <v>0</v>
      </c>
      <c r="DF397" s="3321">
        <f t="shared" si="322"/>
        <v>0</v>
      </c>
      <c r="DG397" s="3321">
        <f t="shared" si="322"/>
        <v>0</v>
      </c>
      <c r="DH397" s="3321"/>
      <c r="DI397" s="885">
        <v>0</v>
      </c>
      <c r="DJ397" s="885">
        <v>0</v>
      </c>
      <c r="DK397" s="885">
        <v>0</v>
      </c>
      <c r="DL397" s="885">
        <v>0</v>
      </c>
      <c r="DM397" s="885">
        <v>0</v>
      </c>
      <c r="DP397" s="3321">
        <f t="shared" si="304"/>
        <v>0</v>
      </c>
      <c r="DQ397" s="3321">
        <f t="shared" si="304"/>
        <v>0</v>
      </c>
      <c r="DR397" s="3321">
        <f t="shared" si="304"/>
        <v>0</v>
      </c>
      <c r="DS397" s="3321">
        <f t="shared" si="304"/>
        <v>0</v>
      </c>
      <c r="DT397" s="3321">
        <f t="shared" si="304"/>
        <v>0</v>
      </c>
    </row>
    <row r="398" spans="1:124" ht="21.75" hidden="1" customHeight="1">
      <c r="A398" s="912">
        <v>20</v>
      </c>
      <c r="B398" s="1431" t="s">
        <v>599</v>
      </c>
      <c r="C398" s="1368" t="s">
        <v>796</v>
      </c>
      <c r="D398" s="3385"/>
      <c r="E398" s="1633">
        <v>0</v>
      </c>
      <c r="F398" s="1366">
        <v>0</v>
      </c>
      <c r="G398" s="1366">
        <v>0</v>
      </c>
      <c r="H398" s="1366">
        <v>0</v>
      </c>
      <c r="I398" s="1366">
        <v>0</v>
      </c>
      <c r="J398" s="1366">
        <v>0</v>
      </c>
      <c r="K398" s="1366">
        <v>0</v>
      </c>
      <c r="L398" s="1366">
        <f t="shared" si="312"/>
        <v>0</v>
      </c>
      <c r="M398" s="2015"/>
      <c r="N398" s="1960"/>
      <c r="O398" s="1960"/>
      <c r="P398" s="1960"/>
      <c r="Q398" s="1960"/>
      <c r="R398" s="1960"/>
      <c r="S398" s="1989"/>
      <c r="T398" s="1989">
        <f t="shared" si="313"/>
        <v>0</v>
      </c>
      <c r="U398" s="2016">
        <f t="shared" si="311"/>
        <v>0</v>
      </c>
      <c r="V398" s="1525">
        <f t="shared" si="310"/>
        <v>0</v>
      </c>
      <c r="W398" s="1525">
        <f t="shared" si="310"/>
        <v>0</v>
      </c>
      <c r="X398" s="1525">
        <f t="shared" si="310"/>
        <v>0</v>
      </c>
      <c r="Y398" s="1525">
        <f t="shared" si="310"/>
        <v>0</v>
      </c>
      <c r="Z398" s="1525">
        <f t="shared" si="310"/>
        <v>0</v>
      </c>
      <c r="AA398" s="1432">
        <f t="shared" si="305"/>
        <v>0</v>
      </c>
      <c r="AB398" s="1724">
        <f t="shared" si="321"/>
        <v>0</v>
      </c>
      <c r="AC398" s="1341"/>
      <c r="AD398" s="3387"/>
      <c r="AE398" s="1722">
        <v>0</v>
      </c>
      <c r="AF398" s="1722">
        <v>0</v>
      </c>
      <c r="AG398" s="1722">
        <v>0</v>
      </c>
      <c r="AH398" s="1722">
        <v>0</v>
      </c>
      <c r="AI398" s="1722">
        <v>0</v>
      </c>
      <c r="AJ398" s="1722">
        <v>0</v>
      </c>
      <c r="AK398" s="1722">
        <f t="shared" si="314"/>
        <v>0</v>
      </c>
      <c r="AL398" s="998"/>
      <c r="AM398" s="1345"/>
      <c r="AN398" s="999"/>
      <c r="AO398" s="999"/>
      <c r="AP398" s="999"/>
      <c r="AQ398" s="1394"/>
      <c r="AR398" s="1345">
        <f t="shared" si="315"/>
        <v>0</v>
      </c>
      <c r="AS398" s="3406">
        <f t="shared" si="306"/>
        <v>0</v>
      </c>
      <c r="AT398" s="1722">
        <f t="shared" si="306"/>
        <v>0</v>
      </c>
      <c r="AU398" s="1718">
        <f t="shared" si="306"/>
        <v>0</v>
      </c>
      <c r="AV398" s="1718">
        <f t="shared" si="306"/>
        <v>0</v>
      </c>
      <c r="AW398" s="1718">
        <f t="shared" si="307"/>
        <v>0</v>
      </c>
      <c r="AX398" s="1718">
        <f t="shared" si="307"/>
        <v>0</v>
      </c>
      <c r="AY398" s="1718">
        <f t="shared" si="316"/>
        <v>0</v>
      </c>
      <c r="AZ398" s="3088">
        <f t="shared" si="317"/>
        <v>0</v>
      </c>
      <c r="BA398" s="3333"/>
      <c r="BB398" s="1366">
        <v>0</v>
      </c>
      <c r="BC398" s="1366">
        <v>0</v>
      </c>
      <c r="BD398" s="1366">
        <v>0</v>
      </c>
      <c r="BE398" s="1366">
        <v>0</v>
      </c>
      <c r="BF398" s="1366">
        <v>0</v>
      </c>
      <c r="BG398" s="1366">
        <f t="shared" si="318"/>
        <v>0</v>
      </c>
      <c r="BH398" s="891"/>
      <c r="BI398" s="1341"/>
      <c r="BJ398" s="1341"/>
      <c r="BK398" s="1341"/>
      <c r="BL398" s="1341"/>
      <c r="BM398" s="1341">
        <f t="shared" si="319"/>
        <v>0</v>
      </c>
      <c r="BN398" s="1423">
        <f t="shared" si="308"/>
        <v>0</v>
      </c>
      <c r="BO398" s="1423">
        <f t="shared" si="308"/>
        <v>0</v>
      </c>
      <c r="BP398" s="1423">
        <f t="shared" si="308"/>
        <v>0</v>
      </c>
      <c r="BQ398" s="1423">
        <f t="shared" si="308"/>
        <v>0</v>
      </c>
      <c r="BR398" s="1423">
        <f t="shared" si="309"/>
        <v>0</v>
      </c>
      <c r="BS398" s="1423">
        <f t="shared" si="320"/>
        <v>0</v>
      </c>
      <c r="BT398" s="891" t="s">
        <v>90</v>
      </c>
      <c r="BU398" s="891" t="s">
        <v>90</v>
      </c>
      <c r="CD398" s="3319">
        <v>0.80100000000000005</v>
      </c>
      <c r="CE398" s="3319">
        <v>25413.599999999991</v>
      </c>
      <c r="CF398" s="3319">
        <v>0</v>
      </c>
      <c r="CG398" s="3319">
        <v>0</v>
      </c>
      <c r="CH398" s="3319">
        <v>0</v>
      </c>
      <c r="CI398" s="3319">
        <v>0</v>
      </c>
      <c r="CJ398" s="3319">
        <v>0</v>
      </c>
      <c r="CK398" s="3320"/>
      <c r="CL398" s="3321">
        <f t="shared" si="300"/>
        <v>0.80100000000000005</v>
      </c>
      <c r="CM398" s="3321">
        <f t="shared" si="300"/>
        <v>25413.599999999991</v>
      </c>
      <c r="CN398" s="3321">
        <f t="shared" si="300"/>
        <v>0</v>
      </c>
      <c r="CO398" s="3321">
        <f t="shared" si="299"/>
        <v>0</v>
      </c>
      <c r="CP398" s="3321">
        <f t="shared" si="299"/>
        <v>0</v>
      </c>
      <c r="CQ398" s="3321">
        <f t="shared" si="299"/>
        <v>0</v>
      </c>
      <c r="CR398" s="3321">
        <f t="shared" si="299"/>
        <v>0</v>
      </c>
      <c r="CS398" s="3321"/>
      <c r="CT398" s="885">
        <v>0</v>
      </c>
      <c r="CU398" s="885">
        <v>0</v>
      </c>
      <c r="CV398" s="885">
        <v>0</v>
      </c>
      <c r="CW398" s="885">
        <v>0</v>
      </c>
      <c r="CX398" s="885">
        <v>0</v>
      </c>
      <c r="CY398" s="885">
        <v>0</v>
      </c>
      <c r="DB398" s="3321">
        <f t="shared" si="322"/>
        <v>0</v>
      </c>
      <c r="DC398" s="3321">
        <f t="shared" si="322"/>
        <v>0</v>
      </c>
      <c r="DD398" s="3321">
        <f t="shared" si="322"/>
        <v>0</v>
      </c>
      <c r="DE398" s="3321">
        <f t="shared" si="322"/>
        <v>0</v>
      </c>
      <c r="DF398" s="3321">
        <f t="shared" si="322"/>
        <v>0</v>
      </c>
      <c r="DG398" s="3321">
        <f t="shared" si="322"/>
        <v>0</v>
      </c>
      <c r="DH398" s="3321"/>
      <c r="DI398" s="885">
        <v>0</v>
      </c>
      <c r="DJ398" s="885">
        <v>0</v>
      </c>
      <c r="DK398" s="885">
        <v>0</v>
      </c>
      <c r="DL398" s="885">
        <v>0</v>
      </c>
      <c r="DM398" s="885">
        <v>0</v>
      </c>
      <c r="DP398" s="3321">
        <f t="shared" si="304"/>
        <v>0</v>
      </c>
      <c r="DQ398" s="3321">
        <f t="shared" si="304"/>
        <v>0</v>
      </c>
      <c r="DR398" s="3321">
        <f t="shared" si="304"/>
        <v>0</v>
      </c>
      <c r="DS398" s="3321">
        <f t="shared" si="304"/>
        <v>0</v>
      </c>
      <c r="DT398" s="3321">
        <f t="shared" si="304"/>
        <v>0</v>
      </c>
    </row>
    <row r="399" spans="1:124" ht="24" hidden="1">
      <c r="A399" s="1170" t="s">
        <v>80</v>
      </c>
      <c r="B399" s="1431" t="s">
        <v>803</v>
      </c>
      <c r="C399" s="1368" t="s">
        <v>230</v>
      </c>
      <c r="D399" s="3385"/>
      <c r="E399" s="1432">
        <v>0</v>
      </c>
      <c r="F399" s="1432">
        <v>0</v>
      </c>
      <c r="G399" s="1432">
        <v>0</v>
      </c>
      <c r="H399" s="1432">
        <v>0</v>
      </c>
      <c r="I399" s="1432">
        <v>0</v>
      </c>
      <c r="J399" s="1432">
        <v>0</v>
      </c>
      <c r="K399" s="1622">
        <v>0</v>
      </c>
      <c r="L399" s="1622">
        <f t="shared" si="312"/>
        <v>0</v>
      </c>
      <c r="M399" s="1621"/>
      <c r="N399" s="1440"/>
      <c r="O399" s="1440"/>
      <c r="P399" s="1440"/>
      <c r="Q399" s="1440"/>
      <c r="R399" s="1440"/>
      <c r="S399" s="1440"/>
      <c r="T399" s="1946">
        <f t="shared" si="313"/>
        <v>0</v>
      </c>
      <c r="U399" s="2016">
        <f t="shared" si="311"/>
        <v>0</v>
      </c>
      <c r="V399" s="891">
        <f t="shared" si="310"/>
        <v>0</v>
      </c>
      <c r="W399" s="1525">
        <f t="shared" si="310"/>
        <v>0</v>
      </c>
      <c r="X399" s="1525">
        <f t="shared" si="310"/>
        <v>0</v>
      </c>
      <c r="Y399" s="1525">
        <f t="shared" si="310"/>
        <v>0</v>
      </c>
      <c r="Z399" s="1525">
        <f t="shared" si="310"/>
        <v>0</v>
      </c>
      <c r="AA399" s="1525">
        <f t="shared" si="305"/>
        <v>0</v>
      </c>
      <c r="AB399" s="1724">
        <f t="shared" si="321"/>
        <v>0</v>
      </c>
      <c r="AC399" s="1341"/>
      <c r="AD399" s="2476"/>
      <c r="AE399" s="3464">
        <v>0</v>
      </c>
      <c r="AF399" s="2069">
        <v>0</v>
      </c>
      <c r="AG399" s="2069">
        <v>0</v>
      </c>
      <c r="AH399" s="1729">
        <v>0</v>
      </c>
      <c r="AI399" s="1729">
        <v>0</v>
      </c>
      <c r="AJ399" s="1729">
        <v>0</v>
      </c>
      <c r="AK399" s="1729">
        <f t="shared" si="314"/>
        <v>0</v>
      </c>
      <c r="AL399" s="1637"/>
      <c r="AM399" s="1626"/>
      <c r="AN399" s="1626"/>
      <c r="AO399" s="1626"/>
      <c r="AP399" s="1626"/>
      <c r="AQ399" s="1627"/>
      <c r="AR399" s="1627">
        <f t="shared" si="315"/>
        <v>0</v>
      </c>
      <c r="AS399" s="3406">
        <f t="shared" si="306"/>
        <v>0</v>
      </c>
      <c r="AT399" s="3459">
        <f t="shared" si="306"/>
        <v>0</v>
      </c>
      <c r="AU399" s="1718">
        <f t="shared" si="306"/>
        <v>0</v>
      </c>
      <c r="AV399" s="1718">
        <f t="shared" si="306"/>
        <v>0</v>
      </c>
      <c r="AW399" s="1718">
        <f t="shared" si="307"/>
        <v>0</v>
      </c>
      <c r="AX399" s="1718">
        <f t="shared" si="307"/>
        <v>0</v>
      </c>
      <c r="AY399" s="1718">
        <f t="shared" si="316"/>
        <v>0</v>
      </c>
      <c r="AZ399" s="2029">
        <f t="shared" si="317"/>
        <v>0</v>
      </c>
      <c r="BA399" s="3338"/>
      <c r="BB399" s="1366">
        <v>0</v>
      </c>
      <c r="BC399" s="1366">
        <v>0</v>
      </c>
      <c r="BD399" s="1366">
        <v>0</v>
      </c>
      <c r="BE399" s="1366">
        <v>0</v>
      </c>
      <c r="BF399" s="1366">
        <v>0</v>
      </c>
      <c r="BG399" s="1366">
        <f t="shared" si="318"/>
        <v>0</v>
      </c>
      <c r="BH399" s="891"/>
      <c r="BI399" s="891"/>
      <c r="BJ399" s="891"/>
      <c r="BK399" s="1341"/>
      <c r="BL399" s="1341"/>
      <c r="BM399" s="1341">
        <f t="shared" si="319"/>
        <v>0</v>
      </c>
      <c r="BN399" s="1423">
        <f t="shared" si="308"/>
        <v>0</v>
      </c>
      <c r="BO399" s="1423">
        <f t="shared" si="308"/>
        <v>0</v>
      </c>
      <c r="BP399" s="1423">
        <f t="shared" si="308"/>
        <v>0</v>
      </c>
      <c r="BQ399" s="1423">
        <f t="shared" si="308"/>
        <v>0</v>
      </c>
      <c r="BR399" s="1423">
        <f t="shared" si="309"/>
        <v>0</v>
      </c>
      <c r="BS399" s="1423">
        <f t="shared" si="320"/>
        <v>0</v>
      </c>
      <c r="BT399" s="1525"/>
      <c r="BU399" s="1525"/>
      <c r="CD399" s="3319">
        <v>0</v>
      </c>
      <c r="CE399" s="3319">
        <v>0</v>
      </c>
      <c r="CF399" s="3319">
        <v>0</v>
      </c>
      <c r="CG399" s="3319">
        <v>0</v>
      </c>
      <c r="CH399" s="3319">
        <v>0</v>
      </c>
      <c r="CI399" s="3319">
        <v>0</v>
      </c>
      <c r="CJ399" s="3319">
        <v>0</v>
      </c>
      <c r="CK399" s="3320"/>
      <c r="CL399" s="3321">
        <f t="shared" si="300"/>
        <v>0</v>
      </c>
      <c r="CM399" s="3321">
        <f t="shared" si="300"/>
        <v>0</v>
      </c>
      <c r="CN399" s="3321">
        <f t="shared" si="300"/>
        <v>0</v>
      </c>
      <c r="CO399" s="3321">
        <f t="shared" si="299"/>
        <v>0</v>
      </c>
      <c r="CP399" s="3321">
        <f t="shared" si="299"/>
        <v>0</v>
      </c>
      <c r="CQ399" s="3321">
        <f t="shared" si="299"/>
        <v>0</v>
      </c>
      <c r="CR399" s="3321">
        <f t="shared" si="299"/>
        <v>0</v>
      </c>
      <c r="CS399" s="3321"/>
      <c r="CT399" s="885">
        <v>0</v>
      </c>
      <c r="CU399" s="885">
        <v>0</v>
      </c>
      <c r="CV399" s="885">
        <v>0</v>
      </c>
      <c r="CW399" s="885">
        <v>0</v>
      </c>
      <c r="CX399" s="885">
        <v>0</v>
      </c>
      <c r="CY399" s="885">
        <v>0</v>
      </c>
      <c r="DB399" s="3321">
        <f t="shared" si="322"/>
        <v>0</v>
      </c>
      <c r="DC399" s="3321">
        <f t="shared" si="322"/>
        <v>0</v>
      </c>
      <c r="DD399" s="3321">
        <f t="shared" si="322"/>
        <v>0</v>
      </c>
      <c r="DE399" s="3321">
        <f t="shared" si="322"/>
        <v>0</v>
      </c>
      <c r="DF399" s="3321">
        <f t="shared" si="322"/>
        <v>0</v>
      </c>
      <c r="DG399" s="3321">
        <f t="shared" si="322"/>
        <v>0</v>
      </c>
      <c r="DH399" s="3321"/>
      <c r="DI399" s="885">
        <v>0</v>
      </c>
      <c r="DJ399" s="885">
        <v>0</v>
      </c>
      <c r="DK399" s="885">
        <v>0</v>
      </c>
      <c r="DL399" s="885">
        <v>0</v>
      </c>
      <c r="DM399" s="885">
        <v>0</v>
      </c>
      <c r="DP399" s="3321">
        <f t="shared" si="304"/>
        <v>0</v>
      </c>
      <c r="DQ399" s="3321">
        <f t="shared" si="304"/>
        <v>0</v>
      </c>
      <c r="DR399" s="3321">
        <f t="shared" si="304"/>
        <v>0</v>
      </c>
      <c r="DS399" s="3321">
        <f t="shared" si="304"/>
        <v>0</v>
      </c>
      <c r="DT399" s="3321">
        <f t="shared" si="304"/>
        <v>0</v>
      </c>
    </row>
    <row r="400" spans="1:124" ht="18" hidden="1" customHeight="1">
      <c r="A400" s="1170"/>
      <c r="B400" s="1431" t="s">
        <v>733</v>
      </c>
      <c r="C400" s="1368" t="s">
        <v>978</v>
      </c>
      <c r="D400" s="3385"/>
      <c r="E400" s="1432">
        <v>0</v>
      </c>
      <c r="F400" s="1432">
        <v>0</v>
      </c>
      <c r="G400" s="1432">
        <v>0</v>
      </c>
      <c r="H400" s="1432">
        <v>0</v>
      </c>
      <c r="I400" s="1432">
        <v>0</v>
      </c>
      <c r="J400" s="1432">
        <v>0</v>
      </c>
      <c r="K400" s="1622">
        <v>0</v>
      </c>
      <c r="L400" s="1357">
        <f t="shared" si="312"/>
        <v>0</v>
      </c>
      <c r="M400" s="1641"/>
      <c r="N400" s="1440"/>
      <c r="O400" s="1440"/>
      <c r="P400" s="1440"/>
      <c r="Q400" s="1440"/>
      <c r="R400" s="1440">
        <f t="shared" ref="R400:R408" si="323">S400/24</f>
        <v>0</v>
      </c>
      <c r="S400" s="1440"/>
      <c r="T400" s="1440">
        <f t="shared" si="313"/>
        <v>0</v>
      </c>
      <c r="U400" s="1951">
        <f t="shared" si="311"/>
        <v>0</v>
      </c>
      <c r="V400" s="891">
        <f t="shared" si="310"/>
        <v>0</v>
      </c>
      <c r="W400" s="891">
        <f t="shared" si="310"/>
        <v>0</v>
      </c>
      <c r="X400" s="891">
        <f t="shared" si="310"/>
        <v>0</v>
      </c>
      <c r="Y400" s="891">
        <f t="shared" si="310"/>
        <v>0</v>
      </c>
      <c r="Z400" s="1341">
        <f t="shared" si="310"/>
        <v>0</v>
      </c>
      <c r="AA400" s="1525">
        <f t="shared" si="305"/>
        <v>0</v>
      </c>
      <c r="AB400" s="1724">
        <f t="shared" si="321"/>
        <v>0</v>
      </c>
      <c r="AC400" s="1341"/>
      <c r="AD400" s="1724"/>
      <c r="AE400" s="1722">
        <v>0</v>
      </c>
      <c r="AF400" s="1722">
        <v>0</v>
      </c>
      <c r="AG400" s="1722">
        <v>0</v>
      </c>
      <c r="AH400" s="1722">
        <v>0</v>
      </c>
      <c r="AI400" s="1722">
        <v>0</v>
      </c>
      <c r="AJ400" s="1722">
        <v>0</v>
      </c>
      <c r="AK400" s="1722">
        <f t="shared" si="314"/>
        <v>0</v>
      </c>
      <c r="AL400" s="998"/>
      <c r="AM400" s="999"/>
      <c r="AN400" s="999"/>
      <c r="AO400" s="1001"/>
      <c r="AP400" s="1001">
        <f t="shared" ref="AP400:AP408" si="324">AQ400/24</f>
        <v>0</v>
      </c>
      <c r="AQ400" s="1394"/>
      <c r="AR400" s="1394">
        <f t="shared" si="315"/>
        <v>0</v>
      </c>
      <c r="AS400" s="3406">
        <f t="shared" si="306"/>
        <v>0</v>
      </c>
      <c r="AT400" s="1722">
        <f t="shared" si="306"/>
        <v>0</v>
      </c>
      <c r="AU400" s="1718">
        <f t="shared" si="306"/>
        <v>0</v>
      </c>
      <c r="AV400" s="1718">
        <f t="shared" si="306"/>
        <v>0</v>
      </c>
      <c r="AW400" s="1718">
        <f t="shared" si="307"/>
        <v>0</v>
      </c>
      <c r="AX400" s="1718">
        <f t="shared" si="307"/>
        <v>0</v>
      </c>
      <c r="AY400" s="1718">
        <f t="shared" si="316"/>
        <v>0</v>
      </c>
      <c r="AZ400" s="3088">
        <f t="shared" si="317"/>
        <v>0</v>
      </c>
      <c r="BA400" s="3333"/>
      <c r="BB400" s="1366">
        <v>0</v>
      </c>
      <c r="BC400" s="1366">
        <v>0</v>
      </c>
      <c r="BD400" s="1366">
        <v>0</v>
      </c>
      <c r="BE400" s="1366">
        <v>0</v>
      </c>
      <c r="BF400" s="1366">
        <v>0</v>
      </c>
      <c r="BG400" s="1366">
        <f t="shared" si="318"/>
        <v>0</v>
      </c>
      <c r="BH400" s="891"/>
      <c r="BI400" s="1341"/>
      <c r="BJ400" s="1341"/>
      <c r="BK400" s="1397">
        <f t="shared" ref="BK400:BK405" si="325">BL400/24</f>
        <v>0</v>
      </c>
      <c r="BL400" s="1341"/>
      <c r="BM400" s="1341">
        <f t="shared" si="319"/>
        <v>0</v>
      </c>
      <c r="BN400" s="1423">
        <f t="shared" si="308"/>
        <v>0</v>
      </c>
      <c r="BO400" s="1423">
        <f t="shared" si="308"/>
        <v>0</v>
      </c>
      <c r="BP400" s="1423">
        <f t="shared" si="308"/>
        <v>0</v>
      </c>
      <c r="BQ400" s="1423">
        <f t="shared" si="308"/>
        <v>0</v>
      </c>
      <c r="BR400" s="1423">
        <f t="shared" si="309"/>
        <v>0</v>
      </c>
      <c r="BS400" s="1423">
        <f t="shared" si="320"/>
        <v>0</v>
      </c>
      <c r="BT400" s="891" t="s">
        <v>90</v>
      </c>
      <c r="BU400" s="891" t="s">
        <v>90</v>
      </c>
      <c r="CD400" s="3319">
        <v>0</v>
      </c>
      <c r="CE400" s="3319">
        <v>0</v>
      </c>
      <c r="CF400" s="3319">
        <v>0</v>
      </c>
      <c r="CG400" s="3319">
        <v>0</v>
      </c>
      <c r="CH400" s="3319">
        <v>0</v>
      </c>
      <c r="CI400" s="3319">
        <v>0</v>
      </c>
      <c r="CJ400" s="3319">
        <v>0</v>
      </c>
      <c r="CK400" s="3320"/>
      <c r="CL400" s="3321">
        <f t="shared" si="300"/>
        <v>0</v>
      </c>
      <c r="CM400" s="3321">
        <f t="shared" si="300"/>
        <v>0</v>
      </c>
      <c r="CN400" s="3321">
        <f t="shared" si="300"/>
        <v>0</v>
      </c>
      <c r="CO400" s="3321">
        <f t="shared" si="299"/>
        <v>0</v>
      </c>
      <c r="CP400" s="3321">
        <f t="shared" si="299"/>
        <v>0</v>
      </c>
      <c r="CQ400" s="3321">
        <f t="shared" si="299"/>
        <v>0</v>
      </c>
      <c r="CR400" s="3321">
        <f t="shared" si="299"/>
        <v>0</v>
      </c>
      <c r="CS400" s="3321"/>
      <c r="CT400" s="885">
        <v>0</v>
      </c>
      <c r="CU400" s="885">
        <v>0</v>
      </c>
      <c r="CV400" s="885">
        <v>0</v>
      </c>
      <c r="CW400" s="885">
        <v>0</v>
      </c>
      <c r="CX400" s="885">
        <v>0</v>
      </c>
      <c r="CY400" s="885">
        <v>0</v>
      </c>
      <c r="DB400" s="3321">
        <f t="shared" si="322"/>
        <v>0</v>
      </c>
      <c r="DC400" s="3321">
        <f t="shared" si="322"/>
        <v>0</v>
      </c>
      <c r="DD400" s="3321">
        <f t="shared" si="322"/>
        <v>0</v>
      </c>
      <c r="DE400" s="3321">
        <f t="shared" si="322"/>
        <v>0</v>
      </c>
      <c r="DF400" s="3321">
        <f t="shared" si="322"/>
        <v>0</v>
      </c>
      <c r="DG400" s="3321">
        <f t="shared" si="322"/>
        <v>0</v>
      </c>
      <c r="DH400" s="3321"/>
      <c r="DI400" s="885">
        <v>0</v>
      </c>
      <c r="DJ400" s="885">
        <v>0</v>
      </c>
      <c r="DK400" s="885">
        <v>0</v>
      </c>
      <c r="DL400" s="885">
        <v>0</v>
      </c>
      <c r="DM400" s="885">
        <v>0</v>
      </c>
      <c r="DP400" s="3321">
        <f t="shared" si="304"/>
        <v>0</v>
      </c>
      <c r="DQ400" s="3321">
        <f t="shared" si="304"/>
        <v>0</v>
      </c>
      <c r="DR400" s="3321">
        <f t="shared" si="304"/>
        <v>0</v>
      </c>
      <c r="DS400" s="3321">
        <f t="shared" si="304"/>
        <v>0</v>
      </c>
      <c r="DT400" s="3321">
        <f t="shared" si="304"/>
        <v>0</v>
      </c>
    </row>
    <row r="401" spans="1:124" ht="24.75" customHeight="1">
      <c r="A401" s="1170">
        <v>4</v>
      </c>
      <c r="B401" s="1431" t="s">
        <v>599</v>
      </c>
      <c r="C401" s="1368" t="s">
        <v>281</v>
      </c>
      <c r="D401" s="3385"/>
      <c r="E401" s="1432">
        <v>2.77</v>
      </c>
      <c r="F401" s="1432">
        <v>300000</v>
      </c>
      <c r="G401" s="1432">
        <v>0</v>
      </c>
      <c r="H401" s="1432">
        <v>0</v>
      </c>
      <c r="I401" s="1432">
        <v>0</v>
      </c>
      <c r="J401" s="1432">
        <v>0</v>
      </c>
      <c r="K401" s="1622">
        <v>0</v>
      </c>
      <c r="L401" s="1432">
        <f t="shared" si="312"/>
        <v>300000</v>
      </c>
      <c r="M401" s="1440"/>
      <c r="N401" s="1440">
        <f>-117015.2-19971.1-3609.3-12617.4</f>
        <v>-153212.99999999997</v>
      </c>
      <c r="O401" s="1440">
        <f>136986.3+1200.4</f>
        <v>138186.69999999998</v>
      </c>
      <c r="P401" s="1440"/>
      <c r="Q401" s="1440"/>
      <c r="R401" s="1440">
        <f t="shared" si="323"/>
        <v>0</v>
      </c>
      <c r="S401" s="1440"/>
      <c r="T401" s="1946">
        <f t="shared" si="313"/>
        <v>-15026.299999999988</v>
      </c>
      <c r="U401" s="2016">
        <f t="shared" si="311"/>
        <v>2.77</v>
      </c>
      <c r="V401" s="891">
        <f t="shared" si="310"/>
        <v>146787.00000000003</v>
      </c>
      <c r="W401" s="1525">
        <v>137270.70000000001</v>
      </c>
      <c r="X401" s="1525">
        <f t="shared" si="310"/>
        <v>0</v>
      </c>
      <c r="Y401" s="1525">
        <f t="shared" si="310"/>
        <v>0</v>
      </c>
      <c r="Z401" s="1525">
        <f t="shared" si="310"/>
        <v>0</v>
      </c>
      <c r="AA401" s="1525">
        <f t="shared" si="305"/>
        <v>0</v>
      </c>
      <c r="AB401" s="1724">
        <f t="shared" si="321"/>
        <v>284057.70000000007</v>
      </c>
      <c r="AC401" s="1341"/>
      <c r="AD401" s="1724"/>
      <c r="AE401" s="1722">
        <v>2</v>
      </c>
      <c r="AF401" s="1722">
        <v>150000</v>
      </c>
      <c r="AG401" s="1722">
        <v>0</v>
      </c>
      <c r="AH401" s="1722">
        <v>0</v>
      </c>
      <c r="AI401" s="1722">
        <v>0</v>
      </c>
      <c r="AJ401" s="1722">
        <v>0</v>
      </c>
      <c r="AK401" s="1722">
        <f t="shared" si="314"/>
        <v>150000</v>
      </c>
      <c r="AL401" s="999"/>
      <c r="AM401" s="1345"/>
      <c r="AN401" s="999"/>
      <c r="AO401" s="1001"/>
      <c r="AP401" s="1001">
        <f t="shared" si="324"/>
        <v>0</v>
      </c>
      <c r="AQ401" s="1394"/>
      <c r="AR401" s="1345">
        <f t="shared" si="315"/>
        <v>0</v>
      </c>
      <c r="AS401" s="3409">
        <f t="shared" si="306"/>
        <v>2</v>
      </c>
      <c r="AT401" s="1722">
        <f t="shared" si="306"/>
        <v>150000</v>
      </c>
      <c r="AU401" s="1724">
        <f t="shared" si="306"/>
        <v>0</v>
      </c>
      <c r="AV401" s="1724">
        <f t="shared" si="306"/>
        <v>0</v>
      </c>
      <c r="AW401" s="1724">
        <f t="shared" si="307"/>
        <v>0</v>
      </c>
      <c r="AX401" s="1724">
        <f t="shared" si="307"/>
        <v>0</v>
      </c>
      <c r="AY401" s="1724">
        <f t="shared" si="316"/>
        <v>150000</v>
      </c>
      <c r="AZ401" s="2029">
        <f t="shared" si="317"/>
        <v>0</v>
      </c>
      <c r="BA401" s="3338"/>
      <c r="BB401" s="1366">
        <v>0</v>
      </c>
      <c r="BC401" s="1366">
        <v>0</v>
      </c>
      <c r="BD401" s="1366">
        <v>0</v>
      </c>
      <c r="BE401" s="1366">
        <v>0</v>
      </c>
      <c r="BF401" s="1366">
        <v>0</v>
      </c>
      <c r="BG401" s="1366">
        <f t="shared" si="318"/>
        <v>0</v>
      </c>
      <c r="BH401" s="891"/>
      <c r="BI401" s="891"/>
      <c r="BJ401" s="891"/>
      <c r="BK401" s="1397">
        <f t="shared" si="325"/>
        <v>0</v>
      </c>
      <c r="BL401" s="1341"/>
      <c r="BM401" s="1341">
        <f t="shared" si="319"/>
        <v>0</v>
      </c>
      <c r="BN401" s="1525">
        <f t="shared" si="308"/>
        <v>0</v>
      </c>
      <c r="BO401" s="1525">
        <f t="shared" si="308"/>
        <v>0</v>
      </c>
      <c r="BP401" s="1525">
        <f t="shared" si="308"/>
        <v>0</v>
      </c>
      <c r="BQ401" s="1525">
        <f t="shared" si="308"/>
        <v>0</v>
      </c>
      <c r="BR401" s="1525">
        <f t="shared" si="309"/>
        <v>0</v>
      </c>
      <c r="BS401" s="1525">
        <f t="shared" si="320"/>
        <v>0</v>
      </c>
      <c r="BT401" s="1525"/>
      <c r="BU401" s="1525"/>
      <c r="CD401" s="3319">
        <v>0</v>
      </c>
      <c r="CE401" s="3319">
        <v>0</v>
      </c>
      <c r="CF401" s="3319">
        <v>0</v>
      </c>
      <c r="CG401" s="3319">
        <v>0</v>
      </c>
      <c r="CH401" s="3319">
        <v>0</v>
      </c>
      <c r="CI401" s="3319">
        <v>0</v>
      </c>
      <c r="CJ401" s="3319">
        <v>0</v>
      </c>
      <c r="CK401" s="3320"/>
      <c r="CL401" s="3321">
        <f t="shared" si="300"/>
        <v>-2.77</v>
      </c>
      <c r="CM401" s="3321">
        <f t="shared" si="300"/>
        <v>-146787.00000000003</v>
      </c>
      <c r="CN401" s="3321">
        <f t="shared" si="300"/>
        <v>-137270.70000000001</v>
      </c>
      <c r="CO401" s="3321">
        <f t="shared" si="299"/>
        <v>0</v>
      </c>
      <c r="CP401" s="3321">
        <f t="shared" si="299"/>
        <v>0</v>
      </c>
      <c r="CQ401" s="3321">
        <f t="shared" si="299"/>
        <v>0</v>
      </c>
      <c r="CR401" s="3321">
        <f t="shared" si="299"/>
        <v>0</v>
      </c>
      <c r="CS401" s="3321"/>
      <c r="CT401" s="885">
        <v>2.77</v>
      </c>
      <c r="CU401" s="885">
        <v>255450</v>
      </c>
      <c r="CV401" s="885">
        <v>0</v>
      </c>
      <c r="CW401" s="885">
        <v>0</v>
      </c>
      <c r="CX401" s="885">
        <v>0</v>
      </c>
      <c r="CY401" s="885">
        <v>0</v>
      </c>
      <c r="DB401" s="3321">
        <f t="shared" si="322"/>
        <v>0.77</v>
      </c>
      <c r="DC401" s="3321">
        <f t="shared" si="322"/>
        <v>105450</v>
      </c>
      <c r="DD401" s="3321">
        <f t="shared" si="322"/>
        <v>0</v>
      </c>
      <c r="DE401" s="3321">
        <f t="shared" si="322"/>
        <v>0</v>
      </c>
      <c r="DF401" s="3321">
        <f t="shared" si="322"/>
        <v>0</v>
      </c>
      <c r="DG401" s="3321">
        <f t="shared" si="322"/>
        <v>0</v>
      </c>
      <c r="DH401" s="3321"/>
      <c r="DI401" s="885">
        <v>2</v>
      </c>
      <c r="DJ401" s="885">
        <v>0</v>
      </c>
      <c r="DK401" s="885">
        <v>130000</v>
      </c>
      <c r="DL401" s="885">
        <v>0</v>
      </c>
      <c r="DM401" s="885">
        <v>0</v>
      </c>
      <c r="DP401" s="3321">
        <f t="shared" si="304"/>
        <v>2</v>
      </c>
      <c r="DQ401" s="3321">
        <f t="shared" si="304"/>
        <v>0</v>
      </c>
      <c r="DR401" s="3321">
        <f t="shared" si="304"/>
        <v>130000</v>
      </c>
      <c r="DS401" s="3321">
        <f t="shared" si="304"/>
        <v>0</v>
      </c>
      <c r="DT401" s="3321">
        <f t="shared" si="304"/>
        <v>0</v>
      </c>
    </row>
    <row r="402" spans="1:124" ht="18" hidden="1" customHeight="1">
      <c r="A402" s="1170"/>
      <c r="B402" s="1431" t="s">
        <v>802</v>
      </c>
      <c r="C402" s="1368" t="s">
        <v>293</v>
      </c>
      <c r="D402" s="3385"/>
      <c r="E402" s="1432">
        <v>0</v>
      </c>
      <c r="F402" s="1432">
        <v>0</v>
      </c>
      <c r="G402" s="1432">
        <v>0</v>
      </c>
      <c r="H402" s="1432">
        <v>0</v>
      </c>
      <c r="I402" s="1432">
        <v>0</v>
      </c>
      <c r="J402" s="1432">
        <v>0</v>
      </c>
      <c r="K402" s="1622">
        <v>0</v>
      </c>
      <c r="L402" s="1432">
        <f t="shared" si="312"/>
        <v>0</v>
      </c>
      <c r="M402" s="1440"/>
      <c r="N402" s="1440"/>
      <c r="O402" s="1440"/>
      <c r="P402" s="1440"/>
      <c r="Q402" s="1440"/>
      <c r="R402" s="1440">
        <f t="shared" si="323"/>
        <v>0</v>
      </c>
      <c r="S402" s="1440"/>
      <c r="T402" s="1440">
        <f t="shared" si="313"/>
        <v>0</v>
      </c>
      <c r="U402" s="1951">
        <f t="shared" si="311"/>
        <v>0</v>
      </c>
      <c r="V402" s="891">
        <f t="shared" si="310"/>
        <v>0</v>
      </c>
      <c r="W402" s="891">
        <f t="shared" si="310"/>
        <v>0</v>
      </c>
      <c r="X402" s="891">
        <f t="shared" si="310"/>
        <v>0</v>
      </c>
      <c r="Y402" s="891">
        <f t="shared" si="310"/>
        <v>0</v>
      </c>
      <c r="Z402" s="891">
        <f t="shared" si="310"/>
        <v>0</v>
      </c>
      <c r="AA402" s="891">
        <f t="shared" si="305"/>
        <v>0</v>
      </c>
      <c r="AB402" s="1724">
        <f t="shared" si="321"/>
        <v>0</v>
      </c>
      <c r="AC402" s="1341"/>
      <c r="AD402" s="1717"/>
      <c r="AE402" s="1722">
        <v>0</v>
      </c>
      <c r="AF402" s="1722">
        <v>0</v>
      </c>
      <c r="AG402" s="1722">
        <v>0</v>
      </c>
      <c r="AH402" s="1722">
        <v>0</v>
      </c>
      <c r="AI402" s="1722">
        <v>0</v>
      </c>
      <c r="AJ402" s="1722">
        <v>0</v>
      </c>
      <c r="AK402" s="1722">
        <f t="shared" si="314"/>
        <v>0</v>
      </c>
      <c r="AL402" s="999"/>
      <c r="AM402" s="1345"/>
      <c r="AN402" s="999"/>
      <c r="AO402" s="1001"/>
      <c r="AP402" s="1001">
        <f t="shared" si="324"/>
        <v>0</v>
      </c>
      <c r="AQ402" s="1394"/>
      <c r="AR402" s="1345">
        <f t="shared" si="315"/>
        <v>0</v>
      </c>
      <c r="AS402" s="3409">
        <f t="shared" si="306"/>
        <v>0</v>
      </c>
      <c r="AT402" s="1722">
        <f t="shared" si="306"/>
        <v>0</v>
      </c>
      <c r="AU402" s="1724">
        <f t="shared" si="306"/>
        <v>0</v>
      </c>
      <c r="AV402" s="1724">
        <f t="shared" si="306"/>
        <v>0</v>
      </c>
      <c r="AW402" s="1724">
        <f t="shared" si="307"/>
        <v>0</v>
      </c>
      <c r="AX402" s="1724">
        <f t="shared" si="307"/>
        <v>0</v>
      </c>
      <c r="AY402" s="1724">
        <f t="shared" si="316"/>
        <v>0</v>
      </c>
      <c r="AZ402" s="2029">
        <f t="shared" si="317"/>
        <v>0</v>
      </c>
      <c r="BA402" s="3338"/>
      <c r="BB402" s="1366">
        <v>0</v>
      </c>
      <c r="BC402" s="1366">
        <v>0</v>
      </c>
      <c r="BD402" s="1366">
        <v>0</v>
      </c>
      <c r="BE402" s="1366">
        <v>0</v>
      </c>
      <c r="BF402" s="1366">
        <v>0</v>
      </c>
      <c r="BG402" s="1366">
        <f t="shared" si="318"/>
        <v>0</v>
      </c>
      <c r="BH402" s="891"/>
      <c r="BI402" s="891"/>
      <c r="BJ402" s="891"/>
      <c r="BK402" s="1397">
        <f t="shared" si="325"/>
        <v>0</v>
      </c>
      <c r="BL402" s="1341"/>
      <c r="BM402" s="1341">
        <f t="shared" si="319"/>
        <v>0</v>
      </c>
      <c r="BN402" s="1423">
        <f t="shared" si="308"/>
        <v>0</v>
      </c>
      <c r="BO402" s="1423">
        <f t="shared" si="308"/>
        <v>0</v>
      </c>
      <c r="BP402" s="1423">
        <f t="shared" si="308"/>
        <v>0</v>
      </c>
      <c r="BQ402" s="1423">
        <f t="shared" si="308"/>
        <v>0</v>
      </c>
      <c r="BR402" s="1525">
        <f t="shared" si="309"/>
        <v>0</v>
      </c>
      <c r="BS402" s="1525">
        <f t="shared" si="320"/>
        <v>0</v>
      </c>
      <c r="BT402" s="891"/>
      <c r="BU402" s="891"/>
      <c r="CD402" s="3319">
        <v>0</v>
      </c>
      <c r="CE402" s="3319">
        <v>0</v>
      </c>
      <c r="CF402" s="3319">
        <v>0</v>
      </c>
      <c r="CG402" s="3319">
        <v>0</v>
      </c>
      <c r="CH402" s="3319">
        <v>0</v>
      </c>
      <c r="CI402" s="3319">
        <v>0</v>
      </c>
      <c r="CJ402" s="3319">
        <v>0</v>
      </c>
      <c r="CK402" s="3320"/>
      <c r="CL402" s="3321">
        <f t="shared" si="300"/>
        <v>0</v>
      </c>
      <c r="CM402" s="3321">
        <f t="shared" si="300"/>
        <v>0</v>
      </c>
      <c r="CN402" s="3321">
        <f t="shared" si="300"/>
        <v>0</v>
      </c>
      <c r="CO402" s="3321">
        <f t="shared" si="299"/>
        <v>0</v>
      </c>
      <c r="CP402" s="3321">
        <f t="shared" si="299"/>
        <v>0</v>
      </c>
      <c r="CQ402" s="3321">
        <f t="shared" si="299"/>
        <v>0</v>
      </c>
      <c r="CR402" s="3321">
        <f t="shared" si="299"/>
        <v>0</v>
      </c>
      <c r="CS402" s="3321"/>
      <c r="CT402" s="885">
        <v>0</v>
      </c>
      <c r="CU402" s="885">
        <v>0</v>
      </c>
      <c r="CV402" s="885">
        <v>0</v>
      </c>
      <c r="CW402" s="885">
        <v>0</v>
      </c>
      <c r="CX402" s="885">
        <v>0</v>
      </c>
      <c r="CY402" s="885">
        <v>0</v>
      </c>
      <c r="DB402" s="3321">
        <f t="shared" si="322"/>
        <v>0</v>
      </c>
      <c r="DC402" s="3321">
        <f t="shared" si="322"/>
        <v>0</v>
      </c>
      <c r="DD402" s="3321">
        <f t="shared" si="322"/>
        <v>0</v>
      </c>
      <c r="DE402" s="3321">
        <f t="shared" si="322"/>
        <v>0</v>
      </c>
      <c r="DF402" s="3321">
        <f t="shared" si="322"/>
        <v>0</v>
      </c>
      <c r="DG402" s="3321">
        <f t="shared" si="322"/>
        <v>0</v>
      </c>
      <c r="DH402" s="3321"/>
      <c r="DI402" s="885">
        <v>0</v>
      </c>
      <c r="DJ402" s="885">
        <v>0</v>
      </c>
      <c r="DK402" s="885">
        <v>0</v>
      </c>
      <c r="DL402" s="885">
        <v>0</v>
      </c>
      <c r="DM402" s="885">
        <v>0</v>
      </c>
      <c r="DP402" s="3321">
        <f t="shared" si="304"/>
        <v>0</v>
      </c>
      <c r="DQ402" s="3321">
        <f t="shared" si="304"/>
        <v>0</v>
      </c>
      <c r="DR402" s="3321">
        <f t="shared" si="304"/>
        <v>0</v>
      </c>
      <c r="DS402" s="3321">
        <f t="shared" si="304"/>
        <v>0</v>
      </c>
      <c r="DT402" s="3321">
        <f t="shared" si="304"/>
        <v>0</v>
      </c>
    </row>
    <row r="403" spans="1:124" ht="24" hidden="1" customHeight="1">
      <c r="A403" s="1170"/>
      <c r="B403" s="1557" t="s">
        <v>801</v>
      </c>
      <c r="C403" s="1860" t="s">
        <v>800</v>
      </c>
      <c r="D403" s="3385"/>
      <c r="E403" s="1432">
        <v>0</v>
      </c>
      <c r="F403" s="1432">
        <v>0</v>
      </c>
      <c r="G403" s="1432">
        <v>0</v>
      </c>
      <c r="H403" s="1432">
        <v>0</v>
      </c>
      <c r="I403" s="1432">
        <v>0</v>
      </c>
      <c r="J403" s="1432">
        <v>0</v>
      </c>
      <c r="K403" s="1622">
        <v>0</v>
      </c>
      <c r="L403" s="1432">
        <f t="shared" si="312"/>
        <v>0</v>
      </c>
      <c r="M403" s="1440"/>
      <c r="N403" s="1440"/>
      <c r="O403" s="1440"/>
      <c r="P403" s="1440"/>
      <c r="Q403" s="1440"/>
      <c r="R403" s="1440">
        <f t="shared" si="323"/>
        <v>0</v>
      </c>
      <c r="S403" s="1440"/>
      <c r="T403" s="1440">
        <f t="shared" si="313"/>
        <v>0</v>
      </c>
      <c r="U403" s="1951">
        <f t="shared" si="311"/>
        <v>0</v>
      </c>
      <c r="V403" s="891">
        <f t="shared" si="310"/>
        <v>0</v>
      </c>
      <c r="W403" s="891">
        <f t="shared" si="310"/>
        <v>0</v>
      </c>
      <c r="X403" s="891">
        <f t="shared" si="310"/>
        <v>0</v>
      </c>
      <c r="Y403" s="891">
        <f t="shared" si="310"/>
        <v>0</v>
      </c>
      <c r="Z403" s="891">
        <f t="shared" si="310"/>
        <v>0</v>
      </c>
      <c r="AA403" s="891">
        <f t="shared" si="305"/>
        <v>0</v>
      </c>
      <c r="AB403" s="1724">
        <f t="shared" si="321"/>
        <v>0</v>
      </c>
      <c r="AC403" s="1341"/>
      <c r="AD403" s="1717"/>
      <c r="AE403" s="1722">
        <v>0</v>
      </c>
      <c r="AF403" s="1722">
        <v>0</v>
      </c>
      <c r="AG403" s="1722">
        <v>0</v>
      </c>
      <c r="AH403" s="1722">
        <v>0</v>
      </c>
      <c r="AI403" s="1722">
        <v>0</v>
      </c>
      <c r="AJ403" s="1722">
        <v>0</v>
      </c>
      <c r="AK403" s="1722">
        <f t="shared" si="314"/>
        <v>0</v>
      </c>
      <c r="AL403" s="999"/>
      <c r="AM403" s="1345"/>
      <c r="AN403" s="999"/>
      <c r="AO403" s="1001"/>
      <c r="AP403" s="1001">
        <f t="shared" si="324"/>
        <v>0</v>
      </c>
      <c r="AQ403" s="1394"/>
      <c r="AR403" s="1345">
        <f t="shared" si="315"/>
        <v>0</v>
      </c>
      <c r="AS403" s="3409">
        <f t="shared" si="306"/>
        <v>0</v>
      </c>
      <c r="AT403" s="1722">
        <f t="shared" si="306"/>
        <v>0</v>
      </c>
      <c r="AU403" s="1724">
        <f t="shared" si="306"/>
        <v>0</v>
      </c>
      <c r="AV403" s="1724">
        <f t="shared" si="306"/>
        <v>0</v>
      </c>
      <c r="AW403" s="1724">
        <f t="shared" si="307"/>
        <v>0</v>
      </c>
      <c r="AX403" s="1724">
        <f t="shared" si="307"/>
        <v>0</v>
      </c>
      <c r="AY403" s="1724">
        <f t="shared" si="316"/>
        <v>0</v>
      </c>
      <c r="AZ403" s="2029">
        <f t="shared" si="317"/>
        <v>0</v>
      </c>
      <c r="BA403" s="3338"/>
      <c r="BB403" s="1366">
        <v>0</v>
      </c>
      <c r="BC403" s="1366">
        <v>0</v>
      </c>
      <c r="BD403" s="1366">
        <v>0</v>
      </c>
      <c r="BE403" s="1366">
        <v>0</v>
      </c>
      <c r="BF403" s="1366">
        <v>0</v>
      </c>
      <c r="BG403" s="1366">
        <f t="shared" si="318"/>
        <v>0</v>
      </c>
      <c r="BH403" s="891"/>
      <c r="BI403" s="891"/>
      <c r="BJ403" s="891"/>
      <c r="BK403" s="1397">
        <f t="shared" si="325"/>
        <v>0</v>
      </c>
      <c r="BL403" s="1341"/>
      <c r="BM403" s="1341">
        <f t="shared" si="319"/>
        <v>0</v>
      </c>
      <c r="BN403" s="1423">
        <f t="shared" si="308"/>
        <v>0</v>
      </c>
      <c r="BO403" s="1423">
        <f t="shared" si="308"/>
        <v>0</v>
      </c>
      <c r="BP403" s="1423">
        <f t="shared" si="308"/>
        <v>0</v>
      </c>
      <c r="BQ403" s="1423">
        <f t="shared" si="308"/>
        <v>0</v>
      </c>
      <c r="BR403" s="1423">
        <f t="shared" si="309"/>
        <v>0</v>
      </c>
      <c r="BS403" s="1423">
        <f t="shared" si="320"/>
        <v>0</v>
      </c>
      <c r="BT403" s="891"/>
      <c r="BU403" s="891"/>
      <c r="CD403" s="3319">
        <v>0</v>
      </c>
      <c r="CE403" s="3319">
        <v>0</v>
      </c>
      <c r="CF403" s="3319">
        <v>0</v>
      </c>
      <c r="CG403" s="3319">
        <v>0</v>
      </c>
      <c r="CH403" s="3319">
        <v>0</v>
      </c>
      <c r="CI403" s="3319">
        <v>0</v>
      </c>
      <c r="CJ403" s="3319">
        <v>0</v>
      </c>
      <c r="CK403" s="3320"/>
      <c r="CL403" s="3321">
        <f t="shared" si="300"/>
        <v>0</v>
      </c>
      <c r="CM403" s="3321">
        <f t="shared" si="300"/>
        <v>0</v>
      </c>
      <c r="CN403" s="3321">
        <f t="shared" si="300"/>
        <v>0</v>
      </c>
      <c r="CO403" s="3321">
        <f t="shared" si="299"/>
        <v>0</v>
      </c>
      <c r="CP403" s="3321">
        <f t="shared" si="299"/>
        <v>0</v>
      </c>
      <c r="CQ403" s="3321">
        <f t="shared" si="299"/>
        <v>0</v>
      </c>
      <c r="CR403" s="3321">
        <f t="shared" si="299"/>
        <v>0</v>
      </c>
      <c r="CS403" s="3321"/>
      <c r="CT403" s="885">
        <v>0</v>
      </c>
      <c r="CU403" s="885">
        <v>0</v>
      </c>
      <c r="CV403" s="885">
        <v>0</v>
      </c>
      <c r="CW403" s="885">
        <v>0</v>
      </c>
      <c r="CX403" s="885">
        <v>0</v>
      </c>
      <c r="CY403" s="885">
        <v>0</v>
      </c>
      <c r="DB403" s="3321">
        <f t="shared" si="322"/>
        <v>0</v>
      </c>
      <c r="DC403" s="3321">
        <f t="shared" si="322"/>
        <v>0</v>
      </c>
      <c r="DD403" s="3321">
        <f t="shared" si="322"/>
        <v>0</v>
      </c>
      <c r="DE403" s="3321">
        <f t="shared" si="322"/>
        <v>0</v>
      </c>
      <c r="DF403" s="3321">
        <f t="shared" si="322"/>
        <v>0</v>
      </c>
      <c r="DG403" s="3321">
        <f t="shared" si="322"/>
        <v>0</v>
      </c>
      <c r="DH403" s="3321"/>
      <c r="DI403" s="885">
        <v>0</v>
      </c>
      <c r="DJ403" s="885">
        <v>0</v>
      </c>
      <c r="DK403" s="885">
        <v>0</v>
      </c>
      <c r="DL403" s="885">
        <v>0</v>
      </c>
      <c r="DM403" s="885">
        <v>0</v>
      </c>
      <c r="DP403" s="3321">
        <f t="shared" si="304"/>
        <v>0</v>
      </c>
      <c r="DQ403" s="3321">
        <f t="shared" si="304"/>
        <v>0</v>
      </c>
      <c r="DR403" s="3321">
        <f t="shared" si="304"/>
        <v>0</v>
      </c>
      <c r="DS403" s="3321">
        <f t="shared" si="304"/>
        <v>0</v>
      </c>
      <c r="DT403" s="3321">
        <f t="shared" si="304"/>
        <v>0</v>
      </c>
    </row>
    <row r="404" spans="1:124" ht="21" hidden="1" customHeight="1">
      <c r="A404" s="1170"/>
      <c r="B404" s="1431" t="s">
        <v>807</v>
      </c>
      <c r="C404" s="1368" t="s">
        <v>799</v>
      </c>
      <c r="D404" s="3385"/>
      <c r="E404" s="1432">
        <v>0</v>
      </c>
      <c r="F404" s="1432">
        <v>0</v>
      </c>
      <c r="G404" s="1432">
        <v>0</v>
      </c>
      <c r="H404" s="1432">
        <v>0</v>
      </c>
      <c r="I404" s="1432">
        <v>0</v>
      </c>
      <c r="J404" s="1432">
        <v>0</v>
      </c>
      <c r="K404" s="1622">
        <v>0</v>
      </c>
      <c r="L404" s="1432">
        <f t="shared" si="312"/>
        <v>0</v>
      </c>
      <c r="M404" s="1440"/>
      <c r="N404" s="1440"/>
      <c r="O404" s="1440"/>
      <c r="P404" s="1440"/>
      <c r="Q404" s="1440"/>
      <c r="R404" s="1440">
        <f t="shared" si="323"/>
        <v>0</v>
      </c>
      <c r="S404" s="1440"/>
      <c r="T404" s="1440">
        <f t="shared" si="313"/>
        <v>0</v>
      </c>
      <c r="U404" s="1951">
        <f t="shared" si="311"/>
        <v>0</v>
      </c>
      <c r="V404" s="891">
        <f t="shared" si="310"/>
        <v>0</v>
      </c>
      <c r="W404" s="891">
        <f t="shared" si="310"/>
        <v>0</v>
      </c>
      <c r="X404" s="891">
        <f t="shared" si="310"/>
        <v>0</v>
      </c>
      <c r="Y404" s="891">
        <f t="shared" si="310"/>
        <v>0</v>
      </c>
      <c r="Z404" s="891">
        <f t="shared" si="310"/>
        <v>0</v>
      </c>
      <c r="AA404" s="891">
        <f t="shared" si="305"/>
        <v>0</v>
      </c>
      <c r="AB404" s="1724">
        <f t="shared" si="321"/>
        <v>0</v>
      </c>
      <c r="AC404" s="1341"/>
      <c r="AD404" s="1717"/>
      <c r="AE404" s="1722">
        <v>0</v>
      </c>
      <c r="AF404" s="1722">
        <v>0</v>
      </c>
      <c r="AG404" s="1722">
        <v>0</v>
      </c>
      <c r="AH404" s="1722">
        <v>0</v>
      </c>
      <c r="AI404" s="1722">
        <v>0</v>
      </c>
      <c r="AJ404" s="1722">
        <v>0</v>
      </c>
      <c r="AK404" s="1722">
        <f t="shared" si="314"/>
        <v>0</v>
      </c>
      <c r="AL404" s="999"/>
      <c r="AM404" s="1345"/>
      <c r="AN404" s="999"/>
      <c r="AO404" s="1001"/>
      <c r="AP404" s="1001">
        <f t="shared" si="324"/>
        <v>0</v>
      </c>
      <c r="AQ404" s="1394"/>
      <c r="AR404" s="1345">
        <f t="shared" si="315"/>
        <v>0</v>
      </c>
      <c r="AS404" s="3409">
        <f t="shared" si="306"/>
        <v>0</v>
      </c>
      <c r="AT404" s="1722">
        <f t="shared" si="306"/>
        <v>0</v>
      </c>
      <c r="AU404" s="1724">
        <f t="shared" si="306"/>
        <v>0</v>
      </c>
      <c r="AV404" s="1724">
        <f t="shared" si="306"/>
        <v>0</v>
      </c>
      <c r="AW404" s="1724">
        <f t="shared" si="307"/>
        <v>0</v>
      </c>
      <c r="AX404" s="1724">
        <f t="shared" si="307"/>
        <v>0</v>
      </c>
      <c r="AY404" s="1724">
        <f t="shared" si="316"/>
        <v>0</v>
      </c>
      <c r="AZ404" s="2029">
        <f t="shared" si="317"/>
        <v>0</v>
      </c>
      <c r="BA404" s="1468"/>
      <c r="BB404" s="1366">
        <v>0</v>
      </c>
      <c r="BC404" s="1366">
        <v>0</v>
      </c>
      <c r="BD404" s="1366">
        <v>0</v>
      </c>
      <c r="BE404" s="1366">
        <v>0</v>
      </c>
      <c r="BF404" s="1366">
        <v>0</v>
      </c>
      <c r="BG404" s="1366">
        <f t="shared" si="318"/>
        <v>0</v>
      </c>
      <c r="BH404" s="891"/>
      <c r="BI404" s="891"/>
      <c r="BJ404" s="891"/>
      <c r="BK404" s="1397">
        <f t="shared" si="325"/>
        <v>0</v>
      </c>
      <c r="BL404" s="1397"/>
      <c r="BM404" s="3099">
        <f t="shared" si="319"/>
        <v>0</v>
      </c>
      <c r="BN404" s="1366">
        <f t="shared" si="308"/>
        <v>0</v>
      </c>
      <c r="BO404" s="1366">
        <f t="shared" si="308"/>
        <v>0</v>
      </c>
      <c r="BP404" s="1525">
        <f t="shared" si="308"/>
        <v>0</v>
      </c>
      <c r="BQ404" s="1525">
        <f t="shared" si="308"/>
        <v>0</v>
      </c>
      <c r="BR404" s="1525">
        <f t="shared" si="309"/>
        <v>0</v>
      </c>
      <c r="BS404" s="1525">
        <f t="shared" si="320"/>
        <v>0</v>
      </c>
      <c r="BT404" s="891"/>
      <c r="BU404" s="891"/>
      <c r="CD404" s="3319">
        <v>0</v>
      </c>
      <c r="CE404" s="3319">
        <v>0</v>
      </c>
      <c r="CF404" s="3319">
        <v>0</v>
      </c>
      <c r="CG404" s="3319">
        <v>0</v>
      </c>
      <c r="CH404" s="3319">
        <v>0</v>
      </c>
      <c r="CI404" s="3319">
        <v>0</v>
      </c>
      <c r="CJ404" s="3319">
        <v>0</v>
      </c>
      <c r="CK404" s="3320"/>
      <c r="CL404" s="3321">
        <f t="shared" si="300"/>
        <v>0</v>
      </c>
      <c r="CM404" s="3321">
        <f t="shared" si="300"/>
        <v>0</v>
      </c>
      <c r="CN404" s="3321">
        <f t="shared" si="300"/>
        <v>0</v>
      </c>
      <c r="CO404" s="3321">
        <f t="shared" si="299"/>
        <v>0</v>
      </c>
      <c r="CP404" s="3321">
        <f t="shared" si="299"/>
        <v>0</v>
      </c>
      <c r="CQ404" s="3321">
        <f t="shared" si="299"/>
        <v>0</v>
      </c>
      <c r="CR404" s="3321">
        <f t="shared" si="299"/>
        <v>0</v>
      </c>
      <c r="CS404" s="3321"/>
      <c r="CT404" s="885">
        <v>0</v>
      </c>
      <c r="CU404" s="885">
        <v>0</v>
      </c>
      <c r="CV404" s="885">
        <v>0</v>
      </c>
      <c r="CW404" s="885">
        <v>0</v>
      </c>
      <c r="CX404" s="885">
        <v>0</v>
      </c>
      <c r="CY404" s="885">
        <v>0</v>
      </c>
      <c r="DB404" s="3321">
        <f t="shared" si="322"/>
        <v>0</v>
      </c>
      <c r="DC404" s="3321">
        <f t="shared" si="322"/>
        <v>0</v>
      </c>
      <c r="DD404" s="3321">
        <f t="shared" si="322"/>
        <v>0</v>
      </c>
      <c r="DE404" s="3321">
        <f t="shared" si="322"/>
        <v>0</v>
      </c>
      <c r="DF404" s="3321">
        <f t="shared" si="322"/>
        <v>0</v>
      </c>
      <c r="DG404" s="3321">
        <f t="shared" si="322"/>
        <v>0</v>
      </c>
      <c r="DH404" s="3321"/>
      <c r="DI404" s="885">
        <v>0</v>
      </c>
      <c r="DJ404" s="885">
        <v>0</v>
      </c>
      <c r="DK404" s="885">
        <v>0</v>
      </c>
      <c r="DL404" s="885">
        <v>0</v>
      </c>
      <c r="DM404" s="885">
        <v>0</v>
      </c>
      <c r="DP404" s="3321">
        <f t="shared" si="304"/>
        <v>0</v>
      </c>
      <c r="DQ404" s="3321">
        <f t="shared" si="304"/>
        <v>0</v>
      </c>
      <c r="DR404" s="3321">
        <f t="shared" si="304"/>
        <v>0</v>
      </c>
      <c r="DS404" s="3321">
        <f t="shared" si="304"/>
        <v>0</v>
      </c>
      <c r="DT404" s="3321">
        <f t="shared" si="304"/>
        <v>0</v>
      </c>
    </row>
    <row r="405" spans="1:124" ht="26.25" customHeight="1">
      <c r="A405" s="1170"/>
      <c r="B405" s="1431" t="s">
        <v>733</v>
      </c>
      <c r="C405" s="1368" t="s">
        <v>926</v>
      </c>
      <c r="D405" s="3385"/>
      <c r="E405" s="1432">
        <v>1.1000000000000001</v>
      </c>
      <c r="F405" s="1432">
        <v>0</v>
      </c>
      <c r="G405" s="1432">
        <v>34781.200000000004</v>
      </c>
      <c r="H405" s="1432">
        <v>0</v>
      </c>
      <c r="I405" s="1432">
        <v>0</v>
      </c>
      <c r="J405" s="1432">
        <v>0</v>
      </c>
      <c r="K405" s="1622">
        <v>0</v>
      </c>
      <c r="L405" s="1432">
        <f t="shared" si="312"/>
        <v>34781.200000000004</v>
      </c>
      <c r="M405" s="1440"/>
      <c r="N405" s="1440"/>
      <c r="O405" s="1440"/>
      <c r="P405" s="1440"/>
      <c r="Q405" s="1440"/>
      <c r="R405" s="1440">
        <f t="shared" si="323"/>
        <v>0</v>
      </c>
      <c r="S405" s="1440"/>
      <c r="T405" s="1440">
        <f t="shared" si="313"/>
        <v>0</v>
      </c>
      <c r="U405" s="1951">
        <f t="shared" si="311"/>
        <v>1.1000000000000001</v>
      </c>
      <c r="V405" s="891">
        <f t="shared" si="310"/>
        <v>0</v>
      </c>
      <c r="W405" s="891">
        <f t="shared" si="310"/>
        <v>34781.200000000004</v>
      </c>
      <c r="X405" s="891">
        <f t="shared" si="310"/>
        <v>0</v>
      </c>
      <c r="Y405" s="891">
        <f t="shared" si="310"/>
        <v>0</v>
      </c>
      <c r="Z405" s="891">
        <f t="shared" si="310"/>
        <v>0</v>
      </c>
      <c r="AA405" s="891">
        <f t="shared" si="305"/>
        <v>0</v>
      </c>
      <c r="AB405" s="1724">
        <f t="shared" si="321"/>
        <v>34781.200000000004</v>
      </c>
      <c r="AC405" s="1341"/>
      <c r="AD405" s="1717"/>
      <c r="AE405" s="1722">
        <v>0</v>
      </c>
      <c r="AF405" s="1722">
        <v>0</v>
      </c>
      <c r="AG405" s="1722">
        <v>0</v>
      </c>
      <c r="AH405" s="1722">
        <v>0</v>
      </c>
      <c r="AI405" s="1722">
        <v>0</v>
      </c>
      <c r="AJ405" s="1722">
        <v>0</v>
      </c>
      <c r="AK405" s="1722">
        <f t="shared" si="314"/>
        <v>0</v>
      </c>
      <c r="AL405" s="999"/>
      <c r="AM405" s="999"/>
      <c r="AN405" s="999"/>
      <c r="AO405" s="1001"/>
      <c r="AP405" s="1001">
        <f t="shared" si="324"/>
        <v>0</v>
      </c>
      <c r="AQ405" s="1394"/>
      <c r="AR405" s="1345">
        <f t="shared" si="315"/>
        <v>0</v>
      </c>
      <c r="AS405" s="3409">
        <f t="shared" si="306"/>
        <v>0</v>
      </c>
      <c r="AT405" s="1722">
        <f t="shared" si="306"/>
        <v>0</v>
      </c>
      <c r="AU405" s="1724">
        <f t="shared" si="306"/>
        <v>0</v>
      </c>
      <c r="AV405" s="1724">
        <f t="shared" si="306"/>
        <v>0</v>
      </c>
      <c r="AW405" s="1724">
        <f t="shared" si="307"/>
        <v>0</v>
      </c>
      <c r="AX405" s="1724">
        <f t="shared" si="307"/>
        <v>0</v>
      </c>
      <c r="AY405" s="1724">
        <f t="shared" si="316"/>
        <v>0</v>
      </c>
      <c r="AZ405" s="2029">
        <f t="shared" si="317"/>
        <v>0</v>
      </c>
      <c r="BA405" s="3338"/>
      <c r="BB405" s="1366">
        <v>0</v>
      </c>
      <c r="BC405" s="1366">
        <v>0</v>
      </c>
      <c r="BD405" s="1366">
        <v>0</v>
      </c>
      <c r="BE405" s="1366">
        <v>0</v>
      </c>
      <c r="BF405" s="1366">
        <v>0</v>
      </c>
      <c r="BG405" s="1366">
        <f t="shared" si="318"/>
        <v>0</v>
      </c>
      <c r="BH405" s="891"/>
      <c r="BI405" s="891"/>
      <c r="BJ405" s="891"/>
      <c r="BK405" s="1397">
        <f t="shared" si="325"/>
        <v>0</v>
      </c>
      <c r="BL405" s="1397"/>
      <c r="BM405" s="3099">
        <f t="shared" si="319"/>
        <v>0</v>
      </c>
      <c r="BN405" s="1366">
        <f t="shared" si="308"/>
        <v>0</v>
      </c>
      <c r="BO405" s="1366">
        <f t="shared" si="308"/>
        <v>0</v>
      </c>
      <c r="BP405" s="1525">
        <f t="shared" si="308"/>
        <v>0</v>
      </c>
      <c r="BQ405" s="1525">
        <f t="shared" si="308"/>
        <v>0</v>
      </c>
      <c r="BR405" s="1525">
        <f t="shared" si="309"/>
        <v>0</v>
      </c>
      <c r="BS405" s="1525">
        <f t="shared" si="320"/>
        <v>0</v>
      </c>
      <c r="BT405" s="891"/>
      <c r="BU405" s="891"/>
      <c r="CD405" s="3319">
        <v>0</v>
      </c>
      <c r="CE405" s="3319">
        <v>0</v>
      </c>
      <c r="CF405" s="3319">
        <v>0</v>
      </c>
      <c r="CG405" s="3319">
        <v>0</v>
      </c>
      <c r="CH405" s="3319">
        <v>0</v>
      </c>
      <c r="CI405" s="3319">
        <v>0</v>
      </c>
      <c r="CJ405" s="3319">
        <v>0</v>
      </c>
      <c r="CK405" s="3320"/>
      <c r="CL405" s="3321">
        <f t="shared" si="300"/>
        <v>-1.1000000000000001</v>
      </c>
      <c r="CM405" s="3321">
        <f t="shared" si="300"/>
        <v>0</v>
      </c>
      <c r="CN405" s="3321">
        <f t="shared" si="300"/>
        <v>-34781.200000000004</v>
      </c>
      <c r="CO405" s="3321">
        <f t="shared" si="299"/>
        <v>0</v>
      </c>
      <c r="CP405" s="3321">
        <f t="shared" si="299"/>
        <v>0</v>
      </c>
      <c r="CQ405" s="3321">
        <f t="shared" si="299"/>
        <v>0</v>
      </c>
      <c r="CR405" s="3321">
        <f t="shared" si="299"/>
        <v>0</v>
      </c>
      <c r="CS405" s="3321"/>
      <c r="CT405" s="885">
        <v>1.1000000000000001</v>
      </c>
      <c r="CU405" s="885">
        <v>0</v>
      </c>
      <c r="CV405" s="885">
        <v>34781.200000000004</v>
      </c>
      <c r="CW405" s="885">
        <v>0</v>
      </c>
      <c r="CX405" s="885">
        <v>0</v>
      </c>
      <c r="CY405" s="885">
        <v>0</v>
      </c>
      <c r="DB405" s="3321">
        <f t="shared" si="322"/>
        <v>1.1000000000000001</v>
      </c>
      <c r="DC405" s="3321">
        <f t="shared" si="322"/>
        <v>0</v>
      </c>
      <c r="DD405" s="3321">
        <f t="shared" si="322"/>
        <v>34781.200000000004</v>
      </c>
      <c r="DE405" s="3321">
        <f t="shared" si="322"/>
        <v>0</v>
      </c>
      <c r="DF405" s="3321">
        <f t="shared" si="322"/>
        <v>0</v>
      </c>
      <c r="DG405" s="3321">
        <f t="shared" si="322"/>
        <v>0</v>
      </c>
      <c r="DH405" s="3321"/>
      <c r="DI405" s="885">
        <v>0</v>
      </c>
      <c r="DJ405" s="885">
        <v>0</v>
      </c>
      <c r="DK405" s="885">
        <v>0</v>
      </c>
      <c r="DL405" s="885">
        <v>0</v>
      </c>
      <c r="DM405" s="885">
        <v>0</v>
      </c>
      <c r="DP405" s="3321">
        <f t="shared" si="304"/>
        <v>0</v>
      </c>
      <c r="DQ405" s="3321">
        <f t="shared" si="304"/>
        <v>0</v>
      </c>
      <c r="DR405" s="3321">
        <f t="shared" si="304"/>
        <v>0</v>
      </c>
      <c r="DS405" s="3321">
        <f t="shared" si="304"/>
        <v>0</v>
      </c>
      <c r="DT405" s="3321">
        <f t="shared" si="304"/>
        <v>0</v>
      </c>
    </row>
    <row r="406" spans="1:124" ht="42" customHeight="1">
      <c r="A406" s="1170"/>
      <c r="B406" s="1431" t="s">
        <v>808</v>
      </c>
      <c r="C406" s="1368" t="s">
        <v>1165</v>
      </c>
      <c r="D406" s="3385"/>
      <c r="E406" s="1634" t="s">
        <v>1596</v>
      </c>
      <c r="F406" s="1432">
        <v>0</v>
      </c>
      <c r="G406" s="1432">
        <v>2500</v>
      </c>
      <c r="H406" s="1432">
        <v>0</v>
      </c>
      <c r="I406" s="1432">
        <v>0</v>
      </c>
      <c r="J406" s="1432">
        <v>1100</v>
      </c>
      <c r="K406" s="1432">
        <v>26400</v>
      </c>
      <c r="L406" s="1432">
        <f t="shared" si="312"/>
        <v>30000</v>
      </c>
      <c r="M406" s="1440"/>
      <c r="N406" s="1440"/>
      <c r="O406" s="1440"/>
      <c r="P406" s="1440"/>
      <c r="Q406" s="1440"/>
      <c r="R406" s="1978">
        <f t="shared" si="323"/>
        <v>0</v>
      </c>
      <c r="S406" s="1440"/>
      <c r="T406" s="1440">
        <f t="shared" si="313"/>
        <v>0</v>
      </c>
      <c r="U406" s="1951"/>
      <c r="V406" s="891">
        <f t="shared" si="310"/>
        <v>0</v>
      </c>
      <c r="W406" s="891">
        <f t="shared" si="310"/>
        <v>2500</v>
      </c>
      <c r="X406" s="891">
        <f t="shared" si="310"/>
        <v>0</v>
      </c>
      <c r="Y406" s="891">
        <f t="shared" si="310"/>
        <v>0</v>
      </c>
      <c r="Z406" s="891">
        <v>1600</v>
      </c>
      <c r="AA406" s="891">
        <v>38400</v>
      </c>
      <c r="AB406" s="1724">
        <f t="shared" si="321"/>
        <v>42500</v>
      </c>
      <c r="AC406" s="1341"/>
      <c r="AD406" s="1717"/>
      <c r="AE406" s="1722">
        <v>0</v>
      </c>
      <c r="AF406" s="1722">
        <v>0</v>
      </c>
      <c r="AG406" s="1722">
        <v>0</v>
      </c>
      <c r="AH406" s="1722">
        <v>0</v>
      </c>
      <c r="AI406" s="1722">
        <v>0</v>
      </c>
      <c r="AJ406" s="1722">
        <v>0</v>
      </c>
      <c r="AK406" s="1722">
        <f t="shared" si="314"/>
        <v>0</v>
      </c>
      <c r="AL406" s="1394"/>
      <c r="AM406" s="999"/>
      <c r="AN406" s="999"/>
      <c r="AO406" s="1001"/>
      <c r="AP406" s="1001">
        <f t="shared" si="324"/>
        <v>0</v>
      </c>
      <c r="AQ406" s="1394"/>
      <c r="AR406" s="1345">
        <f t="shared" si="315"/>
        <v>0</v>
      </c>
      <c r="AS406" s="1722">
        <f t="shared" ref="AS406:AV409" si="326">AE406+AL406</f>
        <v>0</v>
      </c>
      <c r="AT406" s="1722">
        <f t="shared" si="326"/>
        <v>0</v>
      </c>
      <c r="AU406" s="1724">
        <f t="shared" si="326"/>
        <v>0</v>
      </c>
      <c r="AV406" s="1724">
        <f t="shared" si="326"/>
        <v>0</v>
      </c>
      <c r="AW406" s="1724">
        <f t="shared" si="307"/>
        <v>0</v>
      </c>
      <c r="AX406" s="1724">
        <f t="shared" si="307"/>
        <v>0</v>
      </c>
      <c r="AY406" s="1724">
        <f t="shared" si="316"/>
        <v>0</v>
      </c>
      <c r="AZ406" s="2029">
        <f t="shared" si="317"/>
        <v>0</v>
      </c>
      <c r="BA406" s="3338"/>
      <c r="BB406" s="1366"/>
      <c r="BC406" s="1366">
        <v>0</v>
      </c>
      <c r="BD406" s="1366">
        <v>0</v>
      </c>
      <c r="BE406" s="1366">
        <v>0</v>
      </c>
      <c r="BF406" s="1366">
        <v>0</v>
      </c>
      <c r="BG406" s="1366">
        <f t="shared" si="318"/>
        <v>0</v>
      </c>
      <c r="BH406" s="891"/>
      <c r="BI406" s="891"/>
      <c r="BJ406" s="1366"/>
      <c r="BK406" s="1366"/>
      <c r="BL406" s="1366"/>
      <c r="BM406" s="3099">
        <f t="shared" si="319"/>
        <v>0</v>
      </c>
      <c r="BN406" s="1397"/>
      <c r="BO406" s="1366">
        <f t="shared" si="308"/>
        <v>0</v>
      </c>
      <c r="BP406" s="1525">
        <f t="shared" si="308"/>
        <v>0</v>
      </c>
      <c r="BQ406" s="1525">
        <f t="shared" si="308"/>
        <v>0</v>
      </c>
      <c r="BR406" s="1525">
        <f t="shared" si="309"/>
        <v>0</v>
      </c>
      <c r="BS406" s="1525">
        <f t="shared" si="320"/>
        <v>0</v>
      </c>
      <c r="BT406" s="891"/>
      <c r="BU406" s="891"/>
      <c r="CD406" s="3319">
        <v>0</v>
      </c>
      <c r="CE406" s="3319">
        <v>0</v>
      </c>
      <c r="CF406" s="3319">
        <v>0</v>
      </c>
      <c r="CG406" s="3319">
        <v>0</v>
      </c>
      <c r="CH406" s="3319">
        <v>0</v>
      </c>
      <c r="CI406" s="3319">
        <v>0</v>
      </c>
      <c r="CJ406" s="3319">
        <v>0</v>
      </c>
      <c r="CK406" s="3320"/>
      <c r="CL406" s="3321">
        <f t="shared" si="300"/>
        <v>0</v>
      </c>
      <c r="CM406" s="3321">
        <f t="shared" si="300"/>
        <v>0</v>
      </c>
      <c r="CN406" s="3321">
        <f t="shared" si="300"/>
        <v>-2500</v>
      </c>
      <c r="CO406" s="3321">
        <f t="shared" si="299"/>
        <v>0</v>
      </c>
      <c r="CP406" s="3321">
        <f t="shared" si="299"/>
        <v>0</v>
      </c>
      <c r="CQ406" s="3321">
        <f t="shared" si="299"/>
        <v>-1600</v>
      </c>
      <c r="CR406" s="3321">
        <f t="shared" si="299"/>
        <v>-38400</v>
      </c>
      <c r="CS406" s="3321"/>
      <c r="CT406" s="885" t="s">
        <v>1596</v>
      </c>
      <c r="CU406" s="885">
        <v>0</v>
      </c>
      <c r="CV406" s="885">
        <v>2500</v>
      </c>
      <c r="CW406" s="885">
        <v>0</v>
      </c>
      <c r="CX406" s="885">
        <v>1100</v>
      </c>
      <c r="CY406" s="885">
        <v>26400</v>
      </c>
      <c r="DB406" s="3321" t="e">
        <f t="shared" si="322"/>
        <v>#VALUE!</v>
      </c>
      <c r="DC406" s="3321">
        <f t="shared" si="322"/>
        <v>0</v>
      </c>
      <c r="DD406" s="3321">
        <f t="shared" si="322"/>
        <v>2500</v>
      </c>
      <c r="DE406" s="3321">
        <f t="shared" si="322"/>
        <v>0</v>
      </c>
      <c r="DF406" s="3321">
        <f t="shared" si="322"/>
        <v>1100</v>
      </c>
      <c r="DG406" s="3321">
        <f t="shared" si="322"/>
        <v>26400</v>
      </c>
      <c r="DH406" s="3321"/>
      <c r="DJ406" s="885">
        <v>0</v>
      </c>
      <c r="DK406" s="885">
        <v>0</v>
      </c>
      <c r="DL406" s="885">
        <v>0</v>
      </c>
      <c r="DM406" s="885">
        <v>0</v>
      </c>
      <c r="DP406" s="3321">
        <f t="shared" si="304"/>
        <v>0</v>
      </c>
      <c r="DQ406" s="3321">
        <f t="shared" si="304"/>
        <v>0</v>
      </c>
      <c r="DR406" s="3321">
        <f t="shared" si="304"/>
        <v>0</v>
      </c>
      <c r="DS406" s="3321">
        <f t="shared" si="304"/>
        <v>0</v>
      </c>
      <c r="DT406" s="3321">
        <f t="shared" si="304"/>
        <v>0</v>
      </c>
    </row>
    <row r="407" spans="1:124" ht="18" hidden="1" customHeight="1">
      <c r="A407" s="1170"/>
      <c r="B407" s="1431" t="s">
        <v>808</v>
      </c>
      <c r="C407" s="1368" t="s">
        <v>979</v>
      </c>
      <c r="D407" s="3385"/>
      <c r="E407" s="1432">
        <v>0</v>
      </c>
      <c r="F407" s="1432">
        <v>0</v>
      </c>
      <c r="G407" s="1432">
        <v>0</v>
      </c>
      <c r="H407" s="1432">
        <v>0</v>
      </c>
      <c r="I407" s="1432">
        <v>0</v>
      </c>
      <c r="J407" s="1432">
        <v>0</v>
      </c>
      <c r="K407" s="1432">
        <v>0</v>
      </c>
      <c r="L407" s="1432">
        <f t="shared" si="312"/>
        <v>0</v>
      </c>
      <c r="M407" s="1440"/>
      <c r="N407" s="1440"/>
      <c r="O407" s="1440"/>
      <c r="P407" s="1440"/>
      <c r="Q407" s="1440"/>
      <c r="R407" s="3465"/>
      <c r="S407" s="1440"/>
      <c r="T407" s="1440">
        <f t="shared" si="313"/>
        <v>0</v>
      </c>
      <c r="U407" s="1951">
        <f t="shared" si="311"/>
        <v>0</v>
      </c>
      <c r="V407" s="891">
        <f t="shared" si="310"/>
        <v>0</v>
      </c>
      <c r="W407" s="891">
        <f t="shared" si="310"/>
        <v>0</v>
      </c>
      <c r="X407" s="891">
        <f t="shared" si="310"/>
        <v>0</v>
      </c>
      <c r="Y407" s="891">
        <f t="shared" si="310"/>
        <v>0</v>
      </c>
      <c r="Z407" s="891">
        <f t="shared" si="310"/>
        <v>0</v>
      </c>
      <c r="AA407" s="891">
        <f t="shared" si="305"/>
        <v>0</v>
      </c>
      <c r="AB407" s="1724">
        <f t="shared" si="321"/>
        <v>0</v>
      </c>
      <c r="AC407" s="1994"/>
      <c r="AD407" s="1717"/>
      <c r="AE407" s="1722">
        <v>0</v>
      </c>
      <c r="AF407" s="1722">
        <v>0</v>
      </c>
      <c r="AG407" s="1722">
        <v>0</v>
      </c>
      <c r="AH407" s="1722">
        <v>0</v>
      </c>
      <c r="AI407" s="1722">
        <v>0</v>
      </c>
      <c r="AJ407" s="1722">
        <v>0</v>
      </c>
      <c r="AK407" s="1722">
        <f t="shared" si="314"/>
        <v>0</v>
      </c>
      <c r="AL407" s="999"/>
      <c r="AM407" s="999"/>
      <c r="AN407" s="999"/>
      <c r="AO407" s="1001"/>
      <c r="AP407" s="1001"/>
      <c r="AQ407" s="1394"/>
      <c r="AR407" s="1345">
        <f t="shared" si="315"/>
        <v>0</v>
      </c>
      <c r="AS407" s="1722">
        <f t="shared" si="326"/>
        <v>0</v>
      </c>
      <c r="AT407" s="1722">
        <f t="shared" si="326"/>
        <v>0</v>
      </c>
      <c r="AU407" s="1724">
        <f t="shared" si="326"/>
        <v>0</v>
      </c>
      <c r="AV407" s="1724">
        <f t="shared" si="326"/>
        <v>0</v>
      </c>
      <c r="AW407" s="1724">
        <f t="shared" si="307"/>
        <v>0</v>
      </c>
      <c r="AX407" s="1724">
        <f t="shared" si="307"/>
        <v>0</v>
      </c>
      <c r="AY407" s="1724">
        <f t="shared" si="316"/>
        <v>0</v>
      </c>
      <c r="AZ407" s="2029">
        <f t="shared" si="317"/>
        <v>0</v>
      </c>
      <c r="BA407" s="3338"/>
      <c r="BB407" s="1366">
        <v>0</v>
      </c>
      <c r="BC407" s="1366">
        <v>0</v>
      </c>
      <c r="BD407" s="1366">
        <v>0</v>
      </c>
      <c r="BE407" s="1366">
        <v>0</v>
      </c>
      <c r="BF407" s="1366">
        <v>0</v>
      </c>
      <c r="BG407" s="1366">
        <f t="shared" si="318"/>
        <v>0</v>
      </c>
      <c r="BH407" s="891"/>
      <c r="BI407" s="891"/>
      <c r="BJ407" s="891"/>
      <c r="BK407" s="1397"/>
      <c r="BL407" s="1397"/>
      <c r="BM407" s="3099">
        <f t="shared" si="319"/>
        <v>0</v>
      </c>
      <c r="BN407" s="1366">
        <f t="shared" si="308"/>
        <v>0</v>
      </c>
      <c r="BO407" s="1366">
        <f t="shared" si="308"/>
        <v>0</v>
      </c>
      <c r="BP407" s="1525">
        <f t="shared" si="308"/>
        <v>0</v>
      </c>
      <c r="BQ407" s="1525">
        <f t="shared" si="308"/>
        <v>0</v>
      </c>
      <c r="BR407" s="1525">
        <f t="shared" si="309"/>
        <v>0</v>
      </c>
      <c r="BS407" s="1525">
        <f t="shared" si="320"/>
        <v>0</v>
      </c>
      <c r="BT407" s="891"/>
      <c r="BU407" s="891"/>
      <c r="CD407" s="3319">
        <v>4.3040000000000003</v>
      </c>
      <c r="CE407" s="3319">
        <v>30498.700000000004</v>
      </c>
      <c r="CF407" s="3319">
        <v>0</v>
      </c>
      <c r="CG407" s="3319">
        <v>0</v>
      </c>
      <c r="CH407" s="3319">
        <v>0</v>
      </c>
      <c r="CI407" s="3319">
        <v>172466.5</v>
      </c>
      <c r="CJ407" s="3319">
        <v>118708.7</v>
      </c>
      <c r="CK407" s="3320"/>
      <c r="CL407" s="3321">
        <f t="shared" si="300"/>
        <v>4.3040000000000003</v>
      </c>
      <c r="CM407" s="3321">
        <f t="shared" si="300"/>
        <v>30498.700000000004</v>
      </c>
      <c r="CN407" s="3321">
        <f t="shared" si="300"/>
        <v>0</v>
      </c>
      <c r="CO407" s="3321">
        <f t="shared" si="299"/>
        <v>0</v>
      </c>
      <c r="CP407" s="3321">
        <f t="shared" si="299"/>
        <v>0</v>
      </c>
      <c r="CQ407" s="3321">
        <f t="shared" si="299"/>
        <v>172466.5</v>
      </c>
      <c r="CR407" s="3321">
        <f t="shared" si="299"/>
        <v>118708.7</v>
      </c>
      <c r="CS407" s="3321"/>
      <c r="CT407" s="885">
        <v>0</v>
      </c>
      <c r="CU407" s="885">
        <v>0</v>
      </c>
      <c r="CV407" s="885">
        <v>0</v>
      </c>
      <c r="CW407" s="885">
        <v>0</v>
      </c>
      <c r="CX407" s="885">
        <v>0</v>
      </c>
      <c r="CY407" s="885">
        <v>0</v>
      </c>
      <c r="DB407" s="3321">
        <f t="shared" si="322"/>
        <v>0</v>
      </c>
      <c r="DC407" s="3321">
        <f t="shared" si="322"/>
        <v>0</v>
      </c>
      <c r="DD407" s="3321">
        <f t="shared" si="322"/>
        <v>0</v>
      </c>
      <c r="DE407" s="3321">
        <f t="shared" si="322"/>
        <v>0</v>
      </c>
      <c r="DF407" s="3321">
        <f t="shared" si="322"/>
        <v>0</v>
      </c>
      <c r="DG407" s="3321">
        <f t="shared" si="322"/>
        <v>0</v>
      </c>
      <c r="DH407" s="3321"/>
      <c r="DI407" s="885">
        <v>0</v>
      </c>
      <c r="DJ407" s="885">
        <v>0</v>
      </c>
      <c r="DK407" s="885">
        <v>0</v>
      </c>
      <c r="DL407" s="885">
        <v>0</v>
      </c>
      <c r="DM407" s="885">
        <v>0</v>
      </c>
      <c r="DP407" s="3321">
        <f t="shared" si="304"/>
        <v>0</v>
      </c>
      <c r="DQ407" s="3321">
        <f t="shared" si="304"/>
        <v>0</v>
      </c>
      <c r="DR407" s="3321">
        <f t="shared" si="304"/>
        <v>0</v>
      </c>
      <c r="DS407" s="3321">
        <f t="shared" si="304"/>
        <v>0</v>
      </c>
      <c r="DT407" s="3321">
        <f t="shared" si="304"/>
        <v>0</v>
      </c>
    </row>
    <row r="408" spans="1:124" ht="24">
      <c r="A408" s="911">
        <v>28</v>
      </c>
      <c r="B408" s="1431" t="s">
        <v>807</v>
      </c>
      <c r="C408" s="1368" t="s">
        <v>1111</v>
      </c>
      <c r="D408" s="3385"/>
      <c r="E408" s="1432" t="s">
        <v>1112</v>
      </c>
      <c r="F408" s="1432">
        <v>0</v>
      </c>
      <c r="G408" s="1432">
        <v>3000</v>
      </c>
      <c r="H408" s="1432">
        <v>0</v>
      </c>
      <c r="I408" s="1432">
        <v>0</v>
      </c>
      <c r="J408" s="1432">
        <v>3900</v>
      </c>
      <c r="K408" s="1432">
        <v>93600</v>
      </c>
      <c r="L408" s="1432">
        <f t="shared" si="312"/>
        <v>100500</v>
      </c>
      <c r="M408" s="1440"/>
      <c r="N408" s="1440"/>
      <c r="O408" s="1440"/>
      <c r="P408" s="1440"/>
      <c r="Q408" s="1440"/>
      <c r="R408" s="1440">
        <f t="shared" si="323"/>
        <v>0</v>
      </c>
      <c r="S408" s="1440"/>
      <c r="T408" s="1440">
        <f t="shared" si="313"/>
        <v>0</v>
      </c>
      <c r="U408" s="1951"/>
      <c r="V408" s="891">
        <f t="shared" si="310"/>
        <v>0</v>
      </c>
      <c r="W408" s="891">
        <f t="shared" si="310"/>
        <v>3000</v>
      </c>
      <c r="X408" s="891">
        <f t="shared" si="310"/>
        <v>0</v>
      </c>
      <c r="Y408" s="891">
        <f t="shared" si="310"/>
        <v>0</v>
      </c>
      <c r="Z408" s="891">
        <f t="shared" si="310"/>
        <v>3900</v>
      </c>
      <c r="AA408" s="891">
        <f t="shared" si="305"/>
        <v>93600</v>
      </c>
      <c r="AB408" s="1724">
        <f t="shared" si="321"/>
        <v>100500</v>
      </c>
      <c r="AC408" s="1341"/>
      <c r="AD408" s="1717"/>
      <c r="AE408" s="1722">
        <v>0</v>
      </c>
      <c r="AF408" s="1722">
        <v>0</v>
      </c>
      <c r="AG408" s="1722">
        <v>0</v>
      </c>
      <c r="AH408" s="1722">
        <v>0</v>
      </c>
      <c r="AI408" s="1722">
        <v>0</v>
      </c>
      <c r="AJ408" s="1722">
        <v>0</v>
      </c>
      <c r="AK408" s="1722">
        <f t="shared" si="314"/>
        <v>0</v>
      </c>
      <c r="AL408" s="3466"/>
      <c r="AM408" s="1345"/>
      <c r="AN408" s="999"/>
      <c r="AO408" s="1001"/>
      <c r="AP408" s="1001">
        <f t="shared" si="324"/>
        <v>0</v>
      </c>
      <c r="AQ408" s="1394"/>
      <c r="AR408" s="1345">
        <f t="shared" si="315"/>
        <v>0</v>
      </c>
      <c r="AS408" s="1722">
        <f t="shared" si="326"/>
        <v>0</v>
      </c>
      <c r="AT408" s="1722">
        <f t="shared" si="326"/>
        <v>0</v>
      </c>
      <c r="AU408" s="1724">
        <f t="shared" si="326"/>
        <v>0</v>
      </c>
      <c r="AV408" s="1724">
        <f t="shared" si="326"/>
        <v>0</v>
      </c>
      <c r="AW408" s="1724">
        <f t="shared" si="307"/>
        <v>0</v>
      </c>
      <c r="AX408" s="1724">
        <f t="shared" si="307"/>
        <v>0</v>
      </c>
      <c r="AY408" s="1724">
        <f t="shared" si="316"/>
        <v>0</v>
      </c>
      <c r="AZ408" s="2029">
        <f t="shared" si="317"/>
        <v>0</v>
      </c>
      <c r="BA408" s="3338"/>
      <c r="BB408" s="1397"/>
      <c r="BC408" s="1366">
        <v>0</v>
      </c>
      <c r="BD408" s="1366">
        <v>0</v>
      </c>
      <c r="BE408" s="1366">
        <v>0</v>
      </c>
      <c r="BF408" s="1366">
        <v>0</v>
      </c>
      <c r="BG408" s="1366">
        <f t="shared" si="318"/>
        <v>0</v>
      </c>
      <c r="BH408" s="891"/>
      <c r="BI408" s="891"/>
      <c r="BJ408" s="1366"/>
      <c r="BK408" s="1366"/>
      <c r="BL408" s="1366"/>
      <c r="BM408" s="3099">
        <f t="shared" si="319"/>
        <v>0</v>
      </c>
      <c r="BN408" s="1397"/>
      <c r="BO408" s="1366">
        <f t="shared" ref="BO408:BQ409" si="327">BC408+BI408</f>
        <v>0</v>
      </c>
      <c r="BP408" s="1525">
        <f t="shared" si="327"/>
        <v>0</v>
      </c>
      <c r="BQ408" s="1525">
        <f t="shared" si="327"/>
        <v>0</v>
      </c>
      <c r="BR408" s="1525">
        <f t="shared" si="309"/>
        <v>0</v>
      </c>
      <c r="BS408" s="1525">
        <f t="shared" si="320"/>
        <v>0</v>
      </c>
      <c r="BT408" s="891"/>
      <c r="BU408" s="891"/>
      <c r="CD408" s="3319">
        <v>0</v>
      </c>
      <c r="CE408" s="3319">
        <v>0</v>
      </c>
      <c r="CF408" s="3319">
        <v>0</v>
      </c>
      <c r="CG408" s="3319">
        <v>0</v>
      </c>
      <c r="CH408" s="3319">
        <v>0</v>
      </c>
      <c r="CI408" s="3319">
        <v>0</v>
      </c>
      <c r="CJ408" s="3319">
        <v>0</v>
      </c>
      <c r="CK408" s="3320"/>
      <c r="CL408" s="3321">
        <f t="shared" si="300"/>
        <v>0</v>
      </c>
      <c r="CM408" s="3321">
        <f t="shared" si="300"/>
        <v>0</v>
      </c>
      <c r="CN408" s="3321">
        <f t="shared" si="300"/>
        <v>-3000</v>
      </c>
      <c r="CO408" s="3321">
        <f t="shared" si="299"/>
        <v>0</v>
      </c>
      <c r="CP408" s="3321">
        <f t="shared" si="299"/>
        <v>0</v>
      </c>
      <c r="CQ408" s="3321">
        <f t="shared" si="299"/>
        <v>-3900</v>
      </c>
      <c r="CR408" s="3321">
        <f t="shared" si="299"/>
        <v>-93600</v>
      </c>
      <c r="CS408" s="3321"/>
      <c r="CT408" s="885" t="s">
        <v>1112</v>
      </c>
      <c r="CU408" s="885">
        <v>0</v>
      </c>
      <c r="CV408" s="885">
        <v>3000</v>
      </c>
      <c r="CW408" s="885">
        <v>0</v>
      </c>
      <c r="CX408" s="885">
        <v>3900</v>
      </c>
      <c r="CY408" s="885">
        <v>93600</v>
      </c>
      <c r="DB408" s="3321" t="e">
        <f t="shared" si="322"/>
        <v>#VALUE!</v>
      </c>
      <c r="DC408" s="3321">
        <f t="shared" si="322"/>
        <v>0</v>
      </c>
      <c r="DD408" s="3321">
        <f t="shared" si="322"/>
        <v>3000</v>
      </c>
      <c r="DE408" s="3321">
        <f t="shared" si="322"/>
        <v>0</v>
      </c>
      <c r="DF408" s="3321">
        <f t="shared" si="322"/>
        <v>3900</v>
      </c>
      <c r="DG408" s="3321">
        <f t="shared" si="322"/>
        <v>93600</v>
      </c>
      <c r="DH408" s="3321"/>
      <c r="DJ408" s="885">
        <v>0</v>
      </c>
      <c r="DK408" s="885">
        <v>0</v>
      </c>
      <c r="DL408" s="885">
        <v>0</v>
      </c>
      <c r="DM408" s="885">
        <v>0</v>
      </c>
      <c r="DP408" s="3321">
        <f t="shared" si="304"/>
        <v>0</v>
      </c>
      <c r="DQ408" s="3321">
        <f t="shared" si="304"/>
        <v>0</v>
      </c>
      <c r="DR408" s="3321">
        <f t="shared" si="304"/>
        <v>0</v>
      </c>
      <c r="DS408" s="3321">
        <f t="shared" si="304"/>
        <v>0</v>
      </c>
      <c r="DT408" s="3321">
        <f t="shared" si="304"/>
        <v>0</v>
      </c>
    </row>
    <row r="409" spans="1:124" ht="37.5" customHeight="1">
      <c r="A409" s="936" t="s">
        <v>798</v>
      </c>
      <c r="B409" s="1431" t="s">
        <v>806</v>
      </c>
      <c r="C409" s="1368" t="s">
        <v>1168</v>
      </c>
      <c r="D409" s="3385"/>
      <c r="E409" s="1432" t="s">
        <v>1597</v>
      </c>
      <c r="F409" s="1432">
        <v>2500</v>
      </c>
      <c r="G409" s="1432">
        <v>0</v>
      </c>
      <c r="H409" s="1432">
        <v>0</v>
      </c>
      <c r="I409" s="1432">
        <v>0</v>
      </c>
      <c r="J409" s="1432">
        <v>1100</v>
      </c>
      <c r="K409" s="1432">
        <v>26400</v>
      </c>
      <c r="L409" s="1432">
        <f t="shared" si="312"/>
        <v>30000</v>
      </c>
      <c r="M409" s="1440"/>
      <c r="N409" s="1440"/>
      <c r="O409" s="1440"/>
      <c r="P409" s="1440"/>
      <c r="Q409" s="1440"/>
      <c r="R409" s="1440">
        <f>S409/24</f>
        <v>0</v>
      </c>
      <c r="S409" s="1440"/>
      <c r="T409" s="1440">
        <f t="shared" si="313"/>
        <v>0</v>
      </c>
      <c r="U409" s="1951"/>
      <c r="V409" s="891">
        <f t="shared" si="310"/>
        <v>2500</v>
      </c>
      <c r="W409" s="891">
        <f t="shared" si="310"/>
        <v>0</v>
      </c>
      <c r="X409" s="891">
        <f t="shared" si="310"/>
        <v>0</v>
      </c>
      <c r="Y409" s="891">
        <f t="shared" si="310"/>
        <v>0</v>
      </c>
      <c r="Z409" s="891">
        <v>1600</v>
      </c>
      <c r="AA409" s="891">
        <v>38400</v>
      </c>
      <c r="AB409" s="1724">
        <f t="shared" si="321"/>
        <v>42500</v>
      </c>
      <c r="AC409" s="1341"/>
      <c r="AD409" s="1717"/>
      <c r="AE409" s="1722">
        <v>0</v>
      </c>
      <c r="AF409" s="1722">
        <v>0</v>
      </c>
      <c r="AG409" s="1722">
        <v>0</v>
      </c>
      <c r="AH409" s="1722">
        <v>0</v>
      </c>
      <c r="AI409" s="1722">
        <v>0</v>
      </c>
      <c r="AJ409" s="1722">
        <v>0</v>
      </c>
      <c r="AK409" s="1722">
        <f t="shared" si="314"/>
        <v>0</v>
      </c>
      <c r="AL409" s="1394"/>
      <c r="AM409" s="1345"/>
      <c r="AN409" s="999"/>
      <c r="AO409" s="1001"/>
      <c r="AP409" s="1001">
        <f>AQ409/24</f>
        <v>0</v>
      </c>
      <c r="AQ409" s="1394"/>
      <c r="AR409" s="1345">
        <f t="shared" si="315"/>
        <v>0</v>
      </c>
      <c r="AS409" s="1722">
        <f t="shared" si="326"/>
        <v>0</v>
      </c>
      <c r="AT409" s="1722">
        <f t="shared" si="326"/>
        <v>0</v>
      </c>
      <c r="AU409" s="1724">
        <f t="shared" si="326"/>
        <v>0</v>
      </c>
      <c r="AV409" s="1724">
        <f t="shared" si="326"/>
        <v>0</v>
      </c>
      <c r="AW409" s="1724">
        <f t="shared" si="307"/>
        <v>0</v>
      </c>
      <c r="AX409" s="1724">
        <f t="shared" si="307"/>
        <v>0</v>
      </c>
      <c r="AY409" s="1724">
        <f t="shared" si="316"/>
        <v>0</v>
      </c>
      <c r="AZ409" s="2029">
        <f t="shared" si="317"/>
        <v>0</v>
      </c>
      <c r="BA409" s="3341"/>
      <c r="BB409" s="1366"/>
      <c r="BC409" s="1366">
        <v>0</v>
      </c>
      <c r="BD409" s="1366">
        <v>0</v>
      </c>
      <c r="BE409" s="1366">
        <v>0</v>
      </c>
      <c r="BF409" s="1366">
        <v>0</v>
      </c>
      <c r="BG409" s="1366">
        <f t="shared" si="318"/>
        <v>0</v>
      </c>
      <c r="BH409" s="891"/>
      <c r="BI409" s="891"/>
      <c r="BJ409" s="1366"/>
      <c r="BK409" s="1366"/>
      <c r="BL409" s="1366"/>
      <c r="BM409" s="3099">
        <f t="shared" si="319"/>
        <v>0</v>
      </c>
      <c r="BN409" s="1397"/>
      <c r="BO409" s="1366">
        <f t="shared" si="327"/>
        <v>0</v>
      </c>
      <c r="BP409" s="1525">
        <f t="shared" si="327"/>
        <v>0</v>
      </c>
      <c r="BQ409" s="1525">
        <f t="shared" si="327"/>
        <v>0</v>
      </c>
      <c r="BR409" s="1525">
        <f t="shared" si="309"/>
        <v>0</v>
      </c>
      <c r="BS409" s="1525">
        <f t="shared" si="320"/>
        <v>0</v>
      </c>
      <c r="BT409" s="891"/>
      <c r="BU409" s="891"/>
      <c r="CD409" s="3319">
        <v>0</v>
      </c>
      <c r="CE409" s="3319">
        <v>0</v>
      </c>
      <c r="CF409" s="3319">
        <v>0</v>
      </c>
      <c r="CG409" s="3319">
        <v>0</v>
      </c>
      <c r="CH409" s="3319">
        <v>0</v>
      </c>
      <c r="CI409" s="3319">
        <v>0</v>
      </c>
      <c r="CJ409" s="3319">
        <v>0</v>
      </c>
      <c r="CK409" s="3320"/>
      <c r="CL409" s="3321">
        <f t="shared" si="300"/>
        <v>0</v>
      </c>
      <c r="CM409" s="3321">
        <f t="shared" si="300"/>
        <v>-2500</v>
      </c>
      <c r="CN409" s="3321">
        <f t="shared" si="300"/>
        <v>0</v>
      </c>
      <c r="CO409" s="3321">
        <f t="shared" si="299"/>
        <v>0</v>
      </c>
      <c r="CP409" s="3321">
        <f t="shared" si="299"/>
        <v>0</v>
      </c>
      <c r="CQ409" s="3321">
        <f t="shared" si="299"/>
        <v>-1600</v>
      </c>
      <c r="CR409" s="3321">
        <f t="shared" si="299"/>
        <v>-38400</v>
      </c>
      <c r="CS409" s="3321"/>
      <c r="CT409" s="885" t="s">
        <v>1597</v>
      </c>
      <c r="CU409" s="885">
        <v>2500</v>
      </c>
      <c r="CV409" s="885">
        <v>0</v>
      </c>
      <c r="CW409" s="885">
        <v>0</v>
      </c>
      <c r="CX409" s="885">
        <v>1100</v>
      </c>
      <c r="CY409" s="885">
        <v>26400</v>
      </c>
      <c r="DB409" s="3321" t="e">
        <f t="shared" si="322"/>
        <v>#VALUE!</v>
      </c>
      <c r="DC409" s="3321">
        <f t="shared" si="322"/>
        <v>2500</v>
      </c>
      <c r="DD409" s="3321">
        <f t="shared" si="322"/>
        <v>0</v>
      </c>
      <c r="DE409" s="3321">
        <f t="shared" si="322"/>
        <v>0</v>
      </c>
      <c r="DF409" s="3321">
        <f t="shared" si="322"/>
        <v>1100</v>
      </c>
      <c r="DG409" s="3321">
        <f t="shared" si="322"/>
        <v>26400</v>
      </c>
      <c r="DH409" s="3321"/>
      <c r="DJ409" s="885">
        <v>0</v>
      </c>
      <c r="DK409" s="885">
        <v>0</v>
      </c>
      <c r="DL409" s="885">
        <v>-1.6666666624587378E-4</v>
      </c>
      <c r="DM409" s="885">
        <v>0</v>
      </c>
      <c r="DP409" s="3321">
        <f t="shared" si="304"/>
        <v>0</v>
      </c>
      <c r="DQ409" s="3321">
        <f t="shared" si="304"/>
        <v>0</v>
      </c>
      <c r="DR409" s="3321">
        <f t="shared" si="304"/>
        <v>0</v>
      </c>
      <c r="DS409" s="3321">
        <f t="shared" si="304"/>
        <v>-1.6666666624587378E-4</v>
      </c>
      <c r="DT409" s="3321">
        <f t="shared" si="304"/>
        <v>0</v>
      </c>
    </row>
    <row r="410" spans="1:124" ht="25.5" customHeight="1">
      <c r="A410" s="1165" t="s">
        <v>759</v>
      </c>
      <c r="B410" s="3356" t="s">
        <v>601</v>
      </c>
      <c r="C410" s="2897" t="s">
        <v>562</v>
      </c>
      <c r="D410" s="3342"/>
      <c r="E410" s="1917">
        <v>4</v>
      </c>
      <c r="F410" s="1917">
        <v>0</v>
      </c>
      <c r="G410" s="1917">
        <v>26501.200000000001</v>
      </c>
      <c r="H410" s="1917">
        <v>0</v>
      </c>
      <c r="I410" s="1917">
        <v>0</v>
      </c>
      <c r="J410" s="1917">
        <v>1300</v>
      </c>
      <c r="K410" s="1917">
        <v>31200</v>
      </c>
      <c r="L410" s="1917">
        <f t="shared" si="312"/>
        <v>59001.2</v>
      </c>
      <c r="M410" s="1926">
        <f t="shared" ref="M410:S410" si="328">SUM(M411:M430)</f>
        <v>0</v>
      </c>
      <c r="N410" s="1926">
        <f t="shared" si="328"/>
        <v>0</v>
      </c>
      <c r="O410" s="1926">
        <f t="shared" si="328"/>
        <v>-14750.3</v>
      </c>
      <c r="P410" s="1926">
        <f t="shared" si="328"/>
        <v>0</v>
      </c>
      <c r="Q410" s="1926">
        <f t="shared" si="328"/>
        <v>0</v>
      </c>
      <c r="R410" s="1926">
        <f t="shared" si="328"/>
        <v>0</v>
      </c>
      <c r="S410" s="1926">
        <f t="shared" si="328"/>
        <v>0</v>
      </c>
      <c r="T410" s="1926">
        <f t="shared" si="313"/>
        <v>-14750.3</v>
      </c>
      <c r="U410" s="2899">
        <f t="shared" ref="U410:AA410" si="329">SUM(U411:U430)</f>
        <v>4</v>
      </c>
      <c r="V410" s="1917">
        <f t="shared" si="329"/>
        <v>0</v>
      </c>
      <c r="W410" s="1917">
        <f t="shared" si="329"/>
        <v>11750.900000000001</v>
      </c>
      <c r="X410" s="1917">
        <f t="shared" si="329"/>
        <v>0</v>
      </c>
      <c r="Y410" s="1917">
        <f>SUM(Y411:Y430)</f>
        <v>0</v>
      </c>
      <c r="Z410" s="1917">
        <f t="shared" si="329"/>
        <v>1300</v>
      </c>
      <c r="AA410" s="1917">
        <f t="shared" si="329"/>
        <v>31200</v>
      </c>
      <c r="AB410" s="1917">
        <f t="shared" si="321"/>
        <v>44250.9</v>
      </c>
      <c r="AC410" s="3330"/>
      <c r="AD410" s="1917"/>
      <c r="AE410" s="1917">
        <v>17.5</v>
      </c>
      <c r="AF410" s="1917">
        <v>0</v>
      </c>
      <c r="AG410" s="1917">
        <v>132500</v>
      </c>
      <c r="AH410" s="1917">
        <v>0</v>
      </c>
      <c r="AI410" s="1917">
        <v>24500</v>
      </c>
      <c r="AJ410" s="1917">
        <v>588000</v>
      </c>
      <c r="AK410" s="1917">
        <f t="shared" si="314"/>
        <v>745000</v>
      </c>
      <c r="AL410" s="1917">
        <f t="shared" ref="AL410:AQ410" si="330">SUM(AL411:AL430)</f>
        <v>0</v>
      </c>
      <c r="AM410" s="1917">
        <f t="shared" si="330"/>
        <v>0</v>
      </c>
      <c r="AN410" s="1917">
        <f t="shared" si="330"/>
        <v>0</v>
      </c>
      <c r="AO410" s="1917">
        <f t="shared" si="330"/>
        <v>0</v>
      </c>
      <c r="AP410" s="1917">
        <f t="shared" si="330"/>
        <v>0</v>
      </c>
      <c r="AQ410" s="1917">
        <f t="shared" si="330"/>
        <v>0</v>
      </c>
      <c r="AR410" s="1917">
        <f t="shared" si="315"/>
        <v>0</v>
      </c>
      <c r="AS410" s="3316">
        <f t="shared" ref="AS410:AX410" si="331">SUM(AS411:AS430)</f>
        <v>17.5</v>
      </c>
      <c r="AT410" s="1917">
        <f t="shared" si="331"/>
        <v>0</v>
      </c>
      <c r="AU410" s="1917">
        <f t="shared" si="331"/>
        <v>132500</v>
      </c>
      <c r="AV410" s="1917">
        <f t="shared" si="331"/>
        <v>0</v>
      </c>
      <c r="AW410" s="1917">
        <f>SUM(AW411:AW430)</f>
        <v>24500</v>
      </c>
      <c r="AX410" s="1917">
        <f t="shared" si="331"/>
        <v>588000</v>
      </c>
      <c r="AY410" s="1917">
        <f t="shared" si="316"/>
        <v>745000</v>
      </c>
      <c r="AZ410" s="3317"/>
      <c r="BA410" s="3318"/>
      <c r="BB410" s="1917">
        <v>15</v>
      </c>
      <c r="BC410" s="1917">
        <v>216963.6</v>
      </c>
      <c r="BD410" s="1917">
        <v>400000</v>
      </c>
      <c r="BE410" s="1917">
        <v>0</v>
      </c>
      <c r="BF410" s="1917">
        <v>0</v>
      </c>
      <c r="BG410" s="1917">
        <f t="shared" si="318"/>
        <v>616963.6</v>
      </c>
      <c r="BH410" s="923">
        <f>SUM(BH411:BH430)</f>
        <v>0</v>
      </c>
      <c r="BI410" s="923">
        <f>SUM(BI411:BI430)</f>
        <v>0</v>
      </c>
      <c r="BJ410" s="923">
        <f>SUM(BJ411:BJ430)</f>
        <v>0</v>
      </c>
      <c r="BK410" s="923">
        <f>SUM(BK411:BK430)</f>
        <v>0</v>
      </c>
      <c r="BL410" s="923">
        <f>SUM(BL411:BL430)</f>
        <v>0</v>
      </c>
      <c r="BM410" s="923">
        <f t="shared" si="319"/>
        <v>0</v>
      </c>
      <c r="BN410" s="923">
        <f>SUM(BN411:BN430)</f>
        <v>15</v>
      </c>
      <c r="BO410" s="923">
        <f>SUM(BO411:BO430)</f>
        <v>216963.6</v>
      </c>
      <c r="BP410" s="923">
        <f>SUM(BP411:BP430)</f>
        <v>400000</v>
      </c>
      <c r="BQ410" s="923">
        <f>SUM(BQ411:BQ430)</f>
        <v>0</v>
      </c>
      <c r="BR410" s="923">
        <f>SUM(BR411:BR430)</f>
        <v>0</v>
      </c>
      <c r="BS410" s="923">
        <f t="shared" si="320"/>
        <v>616963.6</v>
      </c>
      <c r="BT410" s="923"/>
      <c r="BU410" s="923"/>
      <c r="CD410" s="3319">
        <v>27.135000000000002</v>
      </c>
      <c r="CE410" s="3319">
        <v>16015.900000000005</v>
      </c>
      <c r="CF410" s="3319">
        <v>0</v>
      </c>
      <c r="CG410" s="3319">
        <v>455200</v>
      </c>
      <c r="CH410" s="3319">
        <v>325574.30000000005</v>
      </c>
      <c r="CI410" s="3319">
        <v>1594.8</v>
      </c>
      <c r="CJ410" s="3319">
        <v>14400</v>
      </c>
      <c r="CK410" s="3320"/>
      <c r="CL410" s="3321">
        <f t="shared" si="300"/>
        <v>23.135000000000002</v>
      </c>
      <c r="CM410" s="3321">
        <f t="shared" si="300"/>
        <v>16015.900000000005</v>
      </c>
      <c r="CN410" s="3321">
        <f t="shared" si="300"/>
        <v>-11750.900000000001</v>
      </c>
      <c r="CO410" s="3321">
        <f t="shared" si="299"/>
        <v>455200</v>
      </c>
      <c r="CP410" s="3321">
        <f t="shared" si="299"/>
        <v>325574.30000000005</v>
      </c>
      <c r="CQ410" s="3321">
        <f t="shared" si="299"/>
        <v>294.79999999999995</v>
      </c>
      <c r="CR410" s="3321">
        <f t="shared" si="299"/>
        <v>-16800</v>
      </c>
      <c r="CS410" s="3321"/>
      <c r="CT410" s="885">
        <v>4</v>
      </c>
      <c r="CU410" s="885">
        <v>0</v>
      </c>
      <c r="CV410" s="885">
        <v>26501.200000000001</v>
      </c>
      <c r="CW410" s="885">
        <v>0</v>
      </c>
      <c r="CX410" s="885">
        <v>1300</v>
      </c>
      <c r="CY410" s="885">
        <v>31200</v>
      </c>
      <c r="DB410" s="3321">
        <f t="shared" si="322"/>
        <v>-13.5</v>
      </c>
      <c r="DC410" s="3321">
        <f t="shared" si="322"/>
        <v>0</v>
      </c>
      <c r="DD410" s="3321">
        <f t="shared" si="322"/>
        <v>-105998.8</v>
      </c>
      <c r="DE410" s="3321">
        <f t="shared" si="322"/>
        <v>0</v>
      </c>
      <c r="DF410" s="3321">
        <f t="shared" si="322"/>
        <v>-23200</v>
      </c>
      <c r="DG410" s="3321">
        <f t="shared" si="322"/>
        <v>-556800</v>
      </c>
      <c r="DH410" s="3321"/>
      <c r="DI410" s="885">
        <v>17.5</v>
      </c>
      <c r="DJ410" s="885">
        <v>0</v>
      </c>
      <c r="DK410" s="885">
        <v>132500</v>
      </c>
      <c r="DL410" s="885">
        <v>24500</v>
      </c>
      <c r="DM410" s="885">
        <v>588000</v>
      </c>
      <c r="DP410" s="3321">
        <f t="shared" si="304"/>
        <v>2.5</v>
      </c>
      <c r="DQ410" s="3321">
        <f t="shared" si="304"/>
        <v>-216963.6</v>
      </c>
      <c r="DR410" s="3321">
        <f t="shared" si="304"/>
        <v>-267500</v>
      </c>
      <c r="DS410" s="3321">
        <f t="shared" si="304"/>
        <v>24500</v>
      </c>
      <c r="DT410" s="3321">
        <f t="shared" si="304"/>
        <v>588000</v>
      </c>
    </row>
    <row r="411" spans="1:124" ht="28.15" customHeight="1">
      <c r="A411" s="1170">
        <v>5</v>
      </c>
      <c r="B411" s="1420" t="s">
        <v>797</v>
      </c>
      <c r="C411" s="1421" t="s">
        <v>796</v>
      </c>
      <c r="D411" s="3467"/>
      <c r="E411" s="2987">
        <v>0</v>
      </c>
      <c r="F411" s="1449">
        <v>0</v>
      </c>
      <c r="G411" s="1449">
        <v>0</v>
      </c>
      <c r="H411" s="1449">
        <v>0</v>
      </c>
      <c r="I411" s="1449">
        <v>0</v>
      </c>
      <c r="J411" s="1449">
        <v>0</v>
      </c>
      <c r="K411" s="1449">
        <v>0</v>
      </c>
      <c r="L411" s="1449">
        <f t="shared" si="312"/>
        <v>0</v>
      </c>
      <c r="M411" s="1991"/>
      <c r="N411" s="1640"/>
      <c r="O411" s="3468"/>
      <c r="P411" s="3468"/>
      <c r="Q411" s="3468"/>
      <c r="R411" s="1440"/>
      <c r="S411" s="1640"/>
      <c r="T411" s="1640">
        <f t="shared" si="313"/>
        <v>0</v>
      </c>
      <c r="U411" s="2919">
        <f t="shared" ref="U411:AA426" si="332">E411+M411</f>
        <v>0</v>
      </c>
      <c r="V411" s="930">
        <f t="shared" si="332"/>
        <v>0</v>
      </c>
      <c r="W411" s="930">
        <f t="shared" si="332"/>
        <v>0</v>
      </c>
      <c r="X411" s="930">
        <f t="shared" si="332"/>
        <v>0</v>
      </c>
      <c r="Y411" s="930">
        <f t="shared" si="332"/>
        <v>0</v>
      </c>
      <c r="Z411" s="930">
        <f t="shared" si="332"/>
        <v>0</v>
      </c>
      <c r="AA411" s="930">
        <f t="shared" si="332"/>
        <v>0</v>
      </c>
      <c r="AB411" s="1721">
        <f t="shared" si="321"/>
        <v>0</v>
      </c>
      <c r="AC411" s="1341"/>
      <c r="AD411" s="2286"/>
      <c r="AE411" s="2441">
        <v>15</v>
      </c>
      <c r="AF411" s="2441">
        <v>0</v>
      </c>
      <c r="AG411" s="2441">
        <v>87500</v>
      </c>
      <c r="AH411" s="2441">
        <v>0</v>
      </c>
      <c r="AI411" s="2441">
        <v>24500</v>
      </c>
      <c r="AJ411" s="2441">
        <v>588000</v>
      </c>
      <c r="AK411" s="2441">
        <f t="shared" si="314"/>
        <v>700000</v>
      </c>
      <c r="AL411" s="3469"/>
      <c r="AM411" s="1394"/>
      <c r="AN411" s="1394"/>
      <c r="AO411" s="1402"/>
      <c r="AP411" s="1402">
        <f>AQ411/24</f>
        <v>0</v>
      </c>
      <c r="AQ411" s="1394"/>
      <c r="AR411" s="1389">
        <f t="shared" si="315"/>
        <v>0</v>
      </c>
      <c r="AS411" s="3436">
        <f t="shared" ref="AS411:AX430" si="333">AE411+AL411</f>
        <v>15</v>
      </c>
      <c r="AT411" s="1721">
        <f t="shared" si="333"/>
        <v>0</v>
      </c>
      <c r="AU411" s="1722">
        <f t="shared" si="333"/>
        <v>87500</v>
      </c>
      <c r="AV411" s="1722">
        <f t="shared" si="333"/>
        <v>0</v>
      </c>
      <c r="AW411" s="1721">
        <f t="shared" si="333"/>
        <v>24500</v>
      </c>
      <c r="AX411" s="1721">
        <f t="shared" si="333"/>
        <v>588000</v>
      </c>
      <c r="AY411" s="1722">
        <f t="shared" si="316"/>
        <v>700000</v>
      </c>
      <c r="AZ411" s="3331"/>
      <c r="BA411" s="3332"/>
      <c r="BB411" s="1339">
        <v>15</v>
      </c>
      <c r="BC411" s="1339">
        <v>216963.6</v>
      </c>
      <c r="BD411" s="1339">
        <v>400000</v>
      </c>
      <c r="BE411" s="1339">
        <v>0</v>
      </c>
      <c r="BF411" s="1339">
        <v>0</v>
      </c>
      <c r="BG411" s="1339">
        <f t="shared" si="318"/>
        <v>616963.6</v>
      </c>
      <c r="BH411" s="930"/>
      <c r="BI411" s="930"/>
      <c r="BJ411" s="930"/>
      <c r="BK411" s="1397">
        <f>BL411/24</f>
        <v>0</v>
      </c>
      <c r="BL411" s="1546"/>
      <c r="BM411" s="1546">
        <f t="shared" si="319"/>
        <v>0</v>
      </c>
      <c r="BN411" s="1449">
        <f t="shared" ref="BN411:BQ430" si="334">BB411+BH411</f>
        <v>15</v>
      </c>
      <c r="BO411" s="1449">
        <f t="shared" si="334"/>
        <v>216963.6</v>
      </c>
      <c r="BP411" s="1449">
        <f t="shared" si="334"/>
        <v>400000</v>
      </c>
      <c r="BQ411" s="3470">
        <f>BE411+BK411</f>
        <v>0</v>
      </c>
      <c r="BR411" s="1449">
        <f t="shared" ref="BR411:BR430" si="335">BF411+BL411</f>
        <v>0</v>
      </c>
      <c r="BS411" s="1449">
        <f t="shared" si="320"/>
        <v>616963.6</v>
      </c>
      <c r="BT411" s="930"/>
      <c r="BU411" s="930"/>
      <c r="CD411" s="3319">
        <v>19.135000000000002</v>
      </c>
      <c r="CE411" s="3319">
        <v>14558.900000000005</v>
      </c>
      <c r="CF411" s="3319">
        <v>0</v>
      </c>
      <c r="CG411" s="3319">
        <v>455200</v>
      </c>
      <c r="CH411" s="3319">
        <v>0</v>
      </c>
      <c r="CI411" s="3319">
        <v>0</v>
      </c>
      <c r="CJ411" s="3319">
        <v>0</v>
      </c>
      <c r="CK411" s="3320"/>
      <c r="CL411" s="3321">
        <f t="shared" si="300"/>
        <v>19.135000000000002</v>
      </c>
      <c r="CM411" s="3321">
        <f t="shared" si="300"/>
        <v>14558.900000000005</v>
      </c>
      <c r="CN411" s="3321">
        <f t="shared" si="300"/>
        <v>0</v>
      </c>
      <c r="CO411" s="3321">
        <f t="shared" si="299"/>
        <v>455200</v>
      </c>
      <c r="CP411" s="3321">
        <f t="shared" si="299"/>
        <v>0</v>
      </c>
      <c r="CQ411" s="3321">
        <f t="shared" si="299"/>
        <v>0</v>
      </c>
      <c r="CR411" s="3321">
        <f t="shared" si="299"/>
        <v>0</v>
      </c>
      <c r="CS411" s="3321"/>
      <c r="CT411" s="885">
        <v>0</v>
      </c>
      <c r="CU411" s="885">
        <v>0</v>
      </c>
      <c r="CV411" s="885">
        <v>0</v>
      </c>
      <c r="CW411" s="885">
        <v>0</v>
      </c>
      <c r="CX411" s="885">
        <v>0</v>
      </c>
      <c r="CY411" s="885">
        <v>0</v>
      </c>
      <c r="DB411" s="3321">
        <f t="shared" si="322"/>
        <v>-15</v>
      </c>
      <c r="DC411" s="3321">
        <f t="shared" si="322"/>
        <v>0</v>
      </c>
      <c r="DD411" s="3321">
        <f t="shared" si="322"/>
        <v>-87500</v>
      </c>
      <c r="DE411" s="3321">
        <f t="shared" si="322"/>
        <v>0</v>
      </c>
      <c r="DF411" s="3363">
        <f t="shared" si="322"/>
        <v>-24500</v>
      </c>
      <c r="DG411" s="3321">
        <f t="shared" si="322"/>
        <v>-588000</v>
      </c>
      <c r="DH411" s="3321"/>
      <c r="DI411" s="885">
        <v>15</v>
      </c>
      <c r="DJ411" s="885">
        <v>0</v>
      </c>
      <c r="DK411" s="885">
        <v>87500</v>
      </c>
      <c r="DL411" s="885">
        <v>24500</v>
      </c>
      <c r="DM411" s="885">
        <v>588000</v>
      </c>
      <c r="DP411" s="3321">
        <f t="shared" si="304"/>
        <v>0</v>
      </c>
      <c r="DQ411" s="3321">
        <f t="shared" si="304"/>
        <v>-216963.6</v>
      </c>
      <c r="DR411" s="3321">
        <f t="shared" si="304"/>
        <v>-312500</v>
      </c>
      <c r="DS411" s="3321">
        <f t="shared" si="304"/>
        <v>24500</v>
      </c>
      <c r="DT411" s="3321">
        <f t="shared" si="304"/>
        <v>588000</v>
      </c>
    </row>
    <row r="412" spans="1:124" ht="36" hidden="1">
      <c r="A412" s="1170"/>
      <c r="B412" s="1581" t="s">
        <v>795</v>
      </c>
      <c r="C412" s="1576" t="s">
        <v>794</v>
      </c>
      <c r="D412" s="3412"/>
      <c r="E412" s="1357">
        <v>0</v>
      </c>
      <c r="F412" s="1357">
        <v>0</v>
      </c>
      <c r="G412" s="1357">
        <v>0</v>
      </c>
      <c r="H412" s="1357">
        <v>0</v>
      </c>
      <c r="I412" s="1357">
        <v>0</v>
      </c>
      <c r="J412" s="1357">
        <v>0</v>
      </c>
      <c r="K412" s="1357">
        <v>0</v>
      </c>
      <c r="L412" s="1357">
        <f t="shared" si="312"/>
        <v>0</v>
      </c>
      <c r="M412" s="1440"/>
      <c r="N412" s="1440"/>
      <c r="O412" s="1440"/>
      <c r="P412" s="1440"/>
      <c r="Q412" s="1440"/>
      <c r="R412" s="1440">
        <f t="shared" ref="R412:R429" si="336">S412/24</f>
        <v>0</v>
      </c>
      <c r="S412" s="1440"/>
      <c r="T412" s="1440">
        <f t="shared" si="313"/>
        <v>0</v>
      </c>
      <c r="U412" s="1951">
        <f t="shared" si="332"/>
        <v>0</v>
      </c>
      <c r="V412" s="891">
        <f t="shared" si="332"/>
        <v>0</v>
      </c>
      <c r="W412" s="891">
        <f t="shared" si="332"/>
        <v>0</v>
      </c>
      <c r="X412" s="891">
        <f t="shared" si="332"/>
        <v>0</v>
      </c>
      <c r="Y412" s="891">
        <f t="shared" si="332"/>
        <v>0</v>
      </c>
      <c r="Z412" s="891">
        <f t="shared" si="332"/>
        <v>0</v>
      </c>
      <c r="AA412" s="1358">
        <f t="shared" si="332"/>
        <v>0</v>
      </c>
      <c r="AB412" s="1722">
        <f t="shared" si="321"/>
        <v>0</v>
      </c>
      <c r="AC412" s="1341"/>
      <c r="AD412" s="3343"/>
      <c r="AE412" s="1719">
        <v>0</v>
      </c>
      <c r="AF412" s="1719">
        <v>0</v>
      </c>
      <c r="AG412" s="1719">
        <v>0</v>
      </c>
      <c r="AH412" s="1719">
        <v>0</v>
      </c>
      <c r="AI412" s="1719">
        <v>0</v>
      </c>
      <c r="AJ412" s="1719">
        <v>0</v>
      </c>
      <c r="AK412" s="1719">
        <f t="shared" si="314"/>
        <v>0</v>
      </c>
      <c r="AL412" s="999"/>
      <c r="AM412" s="1394"/>
      <c r="AN412" s="999"/>
      <c r="AO412" s="1001"/>
      <c r="AP412" s="1001">
        <f t="shared" ref="AP412:AP429" si="337">AQ412/24</f>
        <v>0</v>
      </c>
      <c r="AQ412" s="1394"/>
      <c r="AR412" s="1394">
        <f t="shared" si="315"/>
        <v>0</v>
      </c>
      <c r="AS412" s="3403">
        <f t="shared" si="333"/>
        <v>0</v>
      </c>
      <c r="AT412" s="1722">
        <f t="shared" si="333"/>
        <v>0</v>
      </c>
      <c r="AU412" s="1722">
        <f t="shared" si="333"/>
        <v>0</v>
      </c>
      <c r="AV412" s="1722">
        <f t="shared" si="333"/>
        <v>0</v>
      </c>
      <c r="AW412" s="1722">
        <f t="shared" si="333"/>
        <v>0</v>
      </c>
      <c r="AX412" s="1722">
        <f t="shared" si="333"/>
        <v>0</v>
      </c>
      <c r="AY412" s="1722">
        <f t="shared" si="316"/>
        <v>0</v>
      </c>
      <c r="AZ412" s="3088"/>
      <c r="BA412" s="3333"/>
      <c r="BB412" s="1357">
        <v>0</v>
      </c>
      <c r="BC412" s="1357">
        <v>0</v>
      </c>
      <c r="BD412" s="1357">
        <v>0</v>
      </c>
      <c r="BE412" s="1357">
        <v>0</v>
      </c>
      <c r="BF412" s="1357">
        <v>0</v>
      </c>
      <c r="BG412" s="1357">
        <f t="shared" si="318"/>
        <v>0</v>
      </c>
      <c r="BH412" s="891"/>
      <c r="BI412" s="891"/>
      <c r="BJ412" s="1397"/>
      <c r="BK412" s="1397"/>
      <c r="BL412" s="1397"/>
      <c r="BM412" s="1397">
        <f t="shared" si="319"/>
        <v>0</v>
      </c>
      <c r="BN412" s="1366">
        <f t="shared" si="334"/>
        <v>0</v>
      </c>
      <c r="BO412" s="1366">
        <f t="shared" si="334"/>
        <v>0</v>
      </c>
      <c r="BP412" s="1366">
        <f t="shared" si="334"/>
        <v>0</v>
      </c>
      <c r="BQ412" s="1366">
        <f>BE412+BK412</f>
        <v>0</v>
      </c>
      <c r="BR412" s="1366">
        <f t="shared" si="335"/>
        <v>0</v>
      </c>
      <c r="BS412" s="1366">
        <f t="shared" si="320"/>
        <v>0</v>
      </c>
      <c r="BT412" s="891" t="s">
        <v>90</v>
      </c>
      <c r="BU412" s="891" t="s">
        <v>90</v>
      </c>
      <c r="CD412" s="3319">
        <v>0</v>
      </c>
      <c r="CE412" s="3319">
        <v>0</v>
      </c>
      <c r="CF412" s="3319">
        <v>0</v>
      </c>
      <c r="CG412" s="3319">
        <v>0</v>
      </c>
      <c r="CH412" s="3319">
        <v>0</v>
      </c>
      <c r="CI412" s="3319">
        <v>0</v>
      </c>
      <c r="CJ412" s="3319">
        <v>0</v>
      </c>
      <c r="CK412" s="3320"/>
      <c r="CL412" s="3321">
        <f t="shared" si="300"/>
        <v>0</v>
      </c>
      <c r="CM412" s="3321">
        <f t="shared" si="300"/>
        <v>0</v>
      </c>
      <c r="CN412" s="3321">
        <f t="shared" si="300"/>
        <v>0</v>
      </c>
      <c r="CO412" s="3321">
        <f t="shared" si="299"/>
        <v>0</v>
      </c>
      <c r="CP412" s="3321">
        <f t="shared" si="299"/>
        <v>0</v>
      </c>
      <c r="CQ412" s="3321">
        <f t="shared" si="299"/>
        <v>0</v>
      </c>
      <c r="CR412" s="3321">
        <f t="shared" si="299"/>
        <v>0</v>
      </c>
      <c r="CS412" s="3321"/>
      <c r="CT412" s="885">
        <v>0</v>
      </c>
      <c r="CU412" s="885">
        <v>0</v>
      </c>
      <c r="CV412" s="885">
        <v>0</v>
      </c>
      <c r="CW412" s="885">
        <v>0</v>
      </c>
      <c r="CX412" s="885">
        <v>0</v>
      </c>
      <c r="CY412" s="885">
        <v>0</v>
      </c>
      <c r="DB412" s="3321">
        <f t="shared" si="322"/>
        <v>0</v>
      </c>
      <c r="DC412" s="3321">
        <f t="shared" si="322"/>
        <v>0</v>
      </c>
      <c r="DD412" s="3321">
        <f t="shared" si="322"/>
        <v>0</v>
      </c>
      <c r="DE412" s="3321">
        <f t="shared" si="322"/>
        <v>0</v>
      </c>
      <c r="DF412" s="3321">
        <f t="shared" si="322"/>
        <v>0</v>
      </c>
      <c r="DG412" s="3321">
        <f t="shared" si="322"/>
        <v>0</v>
      </c>
      <c r="DH412" s="3321"/>
      <c r="DI412" s="885">
        <v>0</v>
      </c>
      <c r="DJ412" s="885">
        <v>0</v>
      </c>
      <c r="DK412" s="885">
        <v>0</v>
      </c>
      <c r="DL412" s="885">
        <v>0</v>
      </c>
      <c r="DM412" s="885">
        <v>0</v>
      </c>
      <c r="DP412" s="3321">
        <f t="shared" si="304"/>
        <v>0</v>
      </c>
      <c r="DQ412" s="3321">
        <f t="shared" si="304"/>
        <v>0</v>
      </c>
      <c r="DR412" s="3321">
        <f t="shared" si="304"/>
        <v>0</v>
      </c>
      <c r="DS412" s="3321">
        <f t="shared" si="304"/>
        <v>0</v>
      </c>
      <c r="DT412" s="3321">
        <f t="shared" si="304"/>
        <v>0</v>
      </c>
    </row>
    <row r="413" spans="1:124" ht="24" customHeight="1">
      <c r="A413" s="1170"/>
      <c r="B413" s="1581" t="s">
        <v>795</v>
      </c>
      <c r="C413" s="1576" t="s">
        <v>340</v>
      </c>
      <c r="D413" s="3413"/>
      <c r="E413" s="1357">
        <v>4</v>
      </c>
      <c r="F413" s="1357">
        <v>0</v>
      </c>
      <c r="G413" s="1357">
        <v>26501.200000000001</v>
      </c>
      <c r="H413" s="1357">
        <v>0</v>
      </c>
      <c r="I413" s="1357">
        <v>0</v>
      </c>
      <c r="J413" s="1357">
        <v>1300</v>
      </c>
      <c r="K413" s="1357">
        <v>31200</v>
      </c>
      <c r="L413" s="1357">
        <f t="shared" si="312"/>
        <v>59001.2</v>
      </c>
      <c r="M413" s="1440"/>
      <c r="N413" s="1440"/>
      <c r="O413" s="1440">
        <v>-14750.3</v>
      </c>
      <c r="P413" s="1440"/>
      <c r="Q413" s="1440"/>
      <c r="R413" s="1440">
        <f t="shared" si="336"/>
        <v>0</v>
      </c>
      <c r="S413" s="1440"/>
      <c r="T413" s="1440">
        <f t="shared" si="313"/>
        <v>-14750.3</v>
      </c>
      <c r="U413" s="1951">
        <f t="shared" si="332"/>
        <v>4</v>
      </c>
      <c r="V413" s="891">
        <f t="shared" si="332"/>
        <v>0</v>
      </c>
      <c r="W413" s="891">
        <f t="shared" si="332"/>
        <v>11750.900000000001</v>
      </c>
      <c r="X413" s="891">
        <f t="shared" si="332"/>
        <v>0</v>
      </c>
      <c r="Y413" s="891">
        <f t="shared" si="332"/>
        <v>0</v>
      </c>
      <c r="Z413" s="891">
        <f t="shared" si="332"/>
        <v>1300</v>
      </c>
      <c r="AA413" s="1358">
        <f t="shared" si="332"/>
        <v>31200</v>
      </c>
      <c r="AB413" s="1722">
        <f t="shared" si="321"/>
        <v>44250.9</v>
      </c>
      <c r="AC413" s="1341"/>
      <c r="AD413" s="3343"/>
      <c r="AE413" s="1719">
        <v>2.5</v>
      </c>
      <c r="AF413" s="1719">
        <v>0</v>
      </c>
      <c r="AG413" s="1719">
        <v>45000</v>
      </c>
      <c r="AH413" s="1719">
        <v>0</v>
      </c>
      <c r="AI413" s="1719">
        <v>0</v>
      </c>
      <c r="AJ413" s="1719">
        <v>0</v>
      </c>
      <c r="AK413" s="1719">
        <f t="shared" si="314"/>
        <v>45000</v>
      </c>
      <c r="AL413" s="1394"/>
      <c r="AM413" s="1394"/>
      <c r="AN413" s="1394"/>
      <c r="AO413" s="1402"/>
      <c r="AP413" s="1402">
        <f t="shared" si="337"/>
        <v>0</v>
      </c>
      <c r="AQ413" s="1394"/>
      <c r="AR413" s="1394">
        <f t="shared" si="315"/>
        <v>0</v>
      </c>
      <c r="AS413" s="3403">
        <f t="shared" si="333"/>
        <v>2.5</v>
      </c>
      <c r="AT413" s="1722">
        <f t="shared" si="333"/>
        <v>0</v>
      </c>
      <c r="AU413" s="1722">
        <f t="shared" si="333"/>
        <v>45000</v>
      </c>
      <c r="AV413" s="1722">
        <f t="shared" si="333"/>
        <v>0</v>
      </c>
      <c r="AW413" s="1722">
        <f t="shared" si="333"/>
        <v>0</v>
      </c>
      <c r="AX413" s="1722">
        <f t="shared" si="333"/>
        <v>0</v>
      </c>
      <c r="AY413" s="1722">
        <f t="shared" si="316"/>
        <v>45000</v>
      </c>
      <c r="AZ413" s="3088"/>
      <c r="BA413" s="1468"/>
      <c r="BB413" s="1357">
        <v>0</v>
      </c>
      <c r="BC413" s="1357">
        <v>0</v>
      </c>
      <c r="BD413" s="1357">
        <v>0</v>
      </c>
      <c r="BE413" s="1357">
        <v>0</v>
      </c>
      <c r="BF413" s="1357">
        <v>0</v>
      </c>
      <c r="BG413" s="1357">
        <f t="shared" si="318"/>
        <v>0</v>
      </c>
      <c r="BH413" s="891"/>
      <c r="BI413" s="891"/>
      <c r="BJ413" s="1397"/>
      <c r="BK413" s="1397">
        <f>BL413/24</f>
        <v>0</v>
      </c>
      <c r="BL413" s="1397"/>
      <c r="BM413" s="1397">
        <f t="shared" si="319"/>
        <v>0</v>
      </c>
      <c r="BN413" s="1366">
        <f t="shared" si="334"/>
        <v>0</v>
      </c>
      <c r="BO413" s="1366">
        <f t="shared" si="334"/>
        <v>0</v>
      </c>
      <c r="BP413" s="1366">
        <f t="shared" si="334"/>
        <v>0</v>
      </c>
      <c r="BQ413" s="1366">
        <f>BE413+BK413</f>
        <v>0</v>
      </c>
      <c r="BR413" s="1366">
        <f t="shared" si="335"/>
        <v>0</v>
      </c>
      <c r="BS413" s="1366">
        <f t="shared" si="320"/>
        <v>0</v>
      </c>
      <c r="BT413" s="891" t="s">
        <v>90</v>
      </c>
      <c r="BU413" s="891" t="s">
        <v>90</v>
      </c>
      <c r="CD413" s="3319">
        <v>2</v>
      </c>
      <c r="CE413" s="3319">
        <v>1457</v>
      </c>
      <c r="CF413" s="3319">
        <v>0</v>
      </c>
      <c r="CG413" s="3319">
        <v>0</v>
      </c>
      <c r="CH413" s="3319">
        <v>0</v>
      </c>
      <c r="CI413" s="3319">
        <v>600</v>
      </c>
      <c r="CJ413" s="3319">
        <v>14400</v>
      </c>
      <c r="CK413" s="3320"/>
      <c r="CL413" s="3321">
        <f t="shared" si="300"/>
        <v>-2</v>
      </c>
      <c r="CM413" s="3321">
        <f t="shared" si="300"/>
        <v>1457</v>
      </c>
      <c r="CN413" s="3321">
        <f t="shared" si="300"/>
        <v>-11750.900000000001</v>
      </c>
      <c r="CO413" s="3321">
        <f t="shared" si="299"/>
        <v>0</v>
      </c>
      <c r="CP413" s="3321">
        <f t="shared" si="299"/>
        <v>0</v>
      </c>
      <c r="CQ413" s="3321">
        <f t="shared" si="299"/>
        <v>-700</v>
      </c>
      <c r="CR413" s="3321">
        <f t="shared" si="299"/>
        <v>-16800</v>
      </c>
      <c r="CS413" s="3321"/>
      <c r="CT413" s="885">
        <v>4</v>
      </c>
      <c r="CU413" s="885">
        <v>0</v>
      </c>
      <c r="CV413" s="885">
        <v>26501.200000000001</v>
      </c>
      <c r="CW413" s="885">
        <v>0</v>
      </c>
      <c r="CX413" s="885">
        <v>1300</v>
      </c>
      <c r="CY413" s="885">
        <v>31200</v>
      </c>
      <c r="DB413" s="3321">
        <f t="shared" si="322"/>
        <v>1.5</v>
      </c>
      <c r="DC413" s="3321">
        <f t="shared" si="322"/>
        <v>0</v>
      </c>
      <c r="DD413" s="3321">
        <f t="shared" si="322"/>
        <v>-18498.8</v>
      </c>
      <c r="DE413" s="3321">
        <f t="shared" si="322"/>
        <v>0</v>
      </c>
      <c r="DF413" s="3321">
        <f t="shared" si="322"/>
        <v>1300</v>
      </c>
      <c r="DG413" s="3321">
        <f t="shared" si="322"/>
        <v>31200</v>
      </c>
      <c r="DH413" s="3321"/>
      <c r="DI413" s="885">
        <v>2.5</v>
      </c>
      <c r="DJ413" s="885">
        <v>0</v>
      </c>
      <c r="DK413" s="885">
        <v>45000</v>
      </c>
      <c r="DL413" s="885">
        <v>0</v>
      </c>
      <c r="DM413" s="885">
        <v>0</v>
      </c>
      <c r="DP413" s="3321">
        <f t="shared" si="304"/>
        <v>2.5</v>
      </c>
      <c r="DQ413" s="3321">
        <f t="shared" si="304"/>
        <v>0</v>
      </c>
      <c r="DR413" s="3321">
        <f t="shared" si="304"/>
        <v>45000</v>
      </c>
      <c r="DS413" s="3321">
        <f t="shared" si="304"/>
        <v>0</v>
      </c>
      <c r="DT413" s="3321">
        <f t="shared" si="304"/>
        <v>0</v>
      </c>
    </row>
    <row r="414" spans="1:124" ht="24" hidden="1">
      <c r="A414" s="1165"/>
      <c r="B414" s="1581"/>
      <c r="C414" s="1576" t="s">
        <v>1049</v>
      </c>
      <c r="D414" s="3385"/>
      <c r="E414" s="1357">
        <v>0</v>
      </c>
      <c r="F414" s="1357">
        <v>0</v>
      </c>
      <c r="G414" s="1357">
        <v>0</v>
      </c>
      <c r="H414" s="1357">
        <v>0</v>
      </c>
      <c r="I414" s="1357">
        <v>0</v>
      </c>
      <c r="J414" s="1357">
        <v>0</v>
      </c>
      <c r="K414" s="1357">
        <v>0</v>
      </c>
      <c r="L414" s="1357">
        <f t="shared" si="312"/>
        <v>0</v>
      </c>
      <c r="M414" s="1440"/>
      <c r="N414" s="1440"/>
      <c r="O414" s="1440"/>
      <c r="P414" s="1440"/>
      <c r="Q414" s="1440"/>
      <c r="R414" s="1440">
        <f t="shared" si="336"/>
        <v>0</v>
      </c>
      <c r="S414" s="1440"/>
      <c r="T414" s="1440">
        <f t="shared" si="313"/>
        <v>0</v>
      </c>
      <c r="U414" s="1951">
        <f t="shared" si="332"/>
        <v>0</v>
      </c>
      <c r="V414" s="891">
        <f>F414+N414</f>
        <v>0</v>
      </c>
      <c r="W414" s="891">
        <f t="shared" si="332"/>
        <v>0</v>
      </c>
      <c r="X414" s="891">
        <f t="shared" si="332"/>
        <v>0</v>
      </c>
      <c r="Y414" s="891">
        <f t="shared" si="332"/>
        <v>0</v>
      </c>
      <c r="Z414" s="891">
        <f t="shared" si="332"/>
        <v>0</v>
      </c>
      <c r="AA414" s="1358">
        <f t="shared" si="332"/>
        <v>0</v>
      </c>
      <c r="AB414" s="1722">
        <f t="shared" si="321"/>
        <v>0</v>
      </c>
      <c r="AC414" s="1341"/>
      <c r="AD414" s="3343"/>
      <c r="AE414" s="1719">
        <v>0</v>
      </c>
      <c r="AF414" s="1719">
        <v>0</v>
      </c>
      <c r="AG414" s="1719">
        <v>0</v>
      </c>
      <c r="AH414" s="1719">
        <v>0</v>
      </c>
      <c r="AI414" s="1719">
        <v>0</v>
      </c>
      <c r="AJ414" s="1719">
        <v>0</v>
      </c>
      <c r="AK414" s="1719">
        <f t="shared" si="314"/>
        <v>0</v>
      </c>
      <c r="AL414" s="999"/>
      <c r="AM414" s="1394"/>
      <c r="AN414" s="999"/>
      <c r="AO414" s="1001"/>
      <c r="AP414" s="1001">
        <f t="shared" si="337"/>
        <v>0</v>
      </c>
      <c r="AQ414" s="1394"/>
      <c r="AR414" s="1394">
        <f t="shared" si="315"/>
        <v>0</v>
      </c>
      <c r="AS414" s="3403">
        <f t="shared" si="333"/>
        <v>0</v>
      </c>
      <c r="AT414" s="1722">
        <f t="shared" si="333"/>
        <v>0</v>
      </c>
      <c r="AU414" s="1722">
        <f t="shared" si="333"/>
        <v>0</v>
      </c>
      <c r="AV414" s="1722">
        <f t="shared" si="333"/>
        <v>0</v>
      </c>
      <c r="AW414" s="1722">
        <f t="shared" si="333"/>
        <v>0</v>
      </c>
      <c r="AX414" s="1722">
        <f t="shared" si="333"/>
        <v>0</v>
      </c>
      <c r="AY414" s="1722">
        <f t="shared" si="316"/>
        <v>0</v>
      </c>
      <c r="AZ414" s="3088"/>
      <c r="BA414" s="3325"/>
      <c r="BB414" s="1357">
        <v>0</v>
      </c>
      <c r="BC414" s="1357">
        <v>0</v>
      </c>
      <c r="BD414" s="1357">
        <v>0</v>
      </c>
      <c r="BE414" s="1357">
        <v>0</v>
      </c>
      <c r="BF414" s="1357">
        <v>0</v>
      </c>
      <c r="BG414" s="1357">
        <f t="shared" si="318"/>
        <v>0</v>
      </c>
      <c r="BH414" s="891"/>
      <c r="BI414" s="891"/>
      <c r="BJ414" s="1397"/>
      <c r="BK414" s="1397"/>
      <c r="BL414" s="1397"/>
      <c r="BM414" s="1397">
        <f t="shared" si="319"/>
        <v>0</v>
      </c>
      <c r="BN414" s="1366">
        <f t="shared" si="334"/>
        <v>0</v>
      </c>
      <c r="BO414" s="1366">
        <f t="shared" si="334"/>
        <v>0</v>
      </c>
      <c r="BP414" s="1366">
        <f t="shared" si="334"/>
        <v>0</v>
      </c>
      <c r="BQ414" s="1366">
        <f t="shared" si="334"/>
        <v>0</v>
      </c>
      <c r="BR414" s="1366">
        <f t="shared" si="335"/>
        <v>0</v>
      </c>
      <c r="BS414" s="1366">
        <f t="shared" si="320"/>
        <v>0</v>
      </c>
      <c r="BT414" s="1358"/>
      <c r="BU414" s="1358"/>
      <c r="CD414" s="3319">
        <v>0</v>
      </c>
      <c r="CE414" s="3319">
        <v>0</v>
      </c>
      <c r="CF414" s="3319">
        <v>0</v>
      </c>
      <c r="CG414" s="3319">
        <v>0</v>
      </c>
      <c r="CH414" s="3319">
        <v>0</v>
      </c>
      <c r="CI414" s="3319">
        <v>0</v>
      </c>
      <c r="CJ414" s="3319">
        <v>0</v>
      </c>
      <c r="CK414" s="3320"/>
      <c r="CL414" s="3321">
        <f t="shared" si="300"/>
        <v>0</v>
      </c>
      <c r="CM414" s="3321">
        <f t="shared" si="300"/>
        <v>0</v>
      </c>
      <c r="CN414" s="3321">
        <f t="shared" si="300"/>
        <v>0</v>
      </c>
      <c r="CO414" s="3321">
        <f t="shared" si="299"/>
        <v>0</v>
      </c>
      <c r="CP414" s="3321">
        <f t="shared" si="299"/>
        <v>0</v>
      </c>
      <c r="CQ414" s="3321">
        <f t="shared" si="299"/>
        <v>0</v>
      </c>
      <c r="CR414" s="3321">
        <f t="shared" si="299"/>
        <v>0</v>
      </c>
      <c r="CS414" s="3321"/>
      <c r="CT414" s="885">
        <v>0</v>
      </c>
      <c r="CU414" s="885">
        <v>0</v>
      </c>
      <c r="CV414" s="885">
        <v>0</v>
      </c>
      <c r="CW414" s="885">
        <v>0</v>
      </c>
      <c r="CX414" s="885">
        <v>0</v>
      </c>
      <c r="CY414" s="885">
        <v>0</v>
      </c>
      <c r="DB414" s="3321">
        <f t="shared" si="322"/>
        <v>0</v>
      </c>
      <c r="DC414" s="3321">
        <f t="shared" si="322"/>
        <v>0</v>
      </c>
      <c r="DD414" s="3321">
        <f t="shared" si="322"/>
        <v>0</v>
      </c>
      <c r="DE414" s="3321">
        <f t="shared" si="322"/>
        <v>0</v>
      </c>
      <c r="DF414" s="3321">
        <f t="shared" si="322"/>
        <v>0</v>
      </c>
      <c r="DG414" s="3321">
        <f t="shared" si="322"/>
        <v>0</v>
      </c>
      <c r="DH414" s="3321"/>
      <c r="DI414" s="885">
        <v>0</v>
      </c>
      <c r="DJ414" s="885">
        <v>0</v>
      </c>
      <c r="DK414" s="885">
        <v>0</v>
      </c>
      <c r="DL414" s="885">
        <v>0</v>
      </c>
      <c r="DM414" s="885">
        <v>0</v>
      </c>
      <c r="DP414" s="3321">
        <f t="shared" si="304"/>
        <v>0</v>
      </c>
      <c r="DQ414" s="3321">
        <f t="shared" si="304"/>
        <v>0</v>
      </c>
      <c r="DR414" s="3321">
        <f t="shared" si="304"/>
        <v>0</v>
      </c>
      <c r="DS414" s="3321">
        <f t="shared" si="304"/>
        <v>0</v>
      </c>
      <c r="DT414" s="3321">
        <f t="shared" si="304"/>
        <v>0</v>
      </c>
    </row>
    <row r="415" spans="1:124" ht="36" hidden="1">
      <c r="A415" s="1165"/>
      <c r="B415" s="1581"/>
      <c r="C415" s="1576" t="s">
        <v>1050</v>
      </c>
      <c r="D415" s="3385"/>
      <c r="E415" s="1357">
        <v>0</v>
      </c>
      <c r="F415" s="1357">
        <v>0</v>
      </c>
      <c r="G415" s="1357">
        <v>0</v>
      </c>
      <c r="H415" s="1357">
        <v>0</v>
      </c>
      <c r="I415" s="1357">
        <v>0</v>
      </c>
      <c r="J415" s="1357">
        <v>0</v>
      </c>
      <c r="K415" s="1357">
        <v>0</v>
      </c>
      <c r="L415" s="1357">
        <f t="shared" si="312"/>
        <v>0</v>
      </c>
      <c r="M415" s="1440"/>
      <c r="N415" s="1440"/>
      <c r="O415" s="1440"/>
      <c r="P415" s="1440"/>
      <c r="Q415" s="1440"/>
      <c r="R415" s="1440">
        <f t="shared" si="336"/>
        <v>0</v>
      </c>
      <c r="S415" s="1440"/>
      <c r="T415" s="1440">
        <f t="shared" si="313"/>
        <v>0</v>
      </c>
      <c r="U415" s="1951">
        <f t="shared" si="332"/>
        <v>0</v>
      </c>
      <c r="V415" s="891">
        <f t="shared" si="332"/>
        <v>0</v>
      </c>
      <c r="W415" s="891">
        <f t="shared" si="332"/>
        <v>0</v>
      </c>
      <c r="X415" s="891">
        <f t="shared" si="332"/>
        <v>0</v>
      </c>
      <c r="Y415" s="891">
        <f t="shared" si="332"/>
        <v>0</v>
      </c>
      <c r="Z415" s="891">
        <f t="shared" si="332"/>
        <v>0</v>
      </c>
      <c r="AA415" s="891">
        <f t="shared" si="332"/>
        <v>0</v>
      </c>
      <c r="AB415" s="1722">
        <f t="shared" si="321"/>
        <v>0</v>
      </c>
      <c r="AC415" s="1341"/>
      <c r="AD415" s="1717"/>
      <c r="AE415" s="1719"/>
      <c r="AF415" s="1719">
        <v>0</v>
      </c>
      <c r="AG415" s="1719">
        <v>0</v>
      </c>
      <c r="AH415" s="1719">
        <v>0</v>
      </c>
      <c r="AI415" s="1719">
        <v>0</v>
      </c>
      <c r="AJ415" s="1719">
        <v>0</v>
      </c>
      <c r="AK415" s="1719">
        <f t="shared" si="314"/>
        <v>0</v>
      </c>
      <c r="AL415" s="999"/>
      <c r="AM415" s="1394"/>
      <c r="AN415" s="999"/>
      <c r="AO415" s="1001"/>
      <c r="AP415" s="1001">
        <f t="shared" si="337"/>
        <v>0</v>
      </c>
      <c r="AQ415" s="1394"/>
      <c r="AR415" s="1394">
        <f t="shared" si="315"/>
        <v>0</v>
      </c>
      <c r="AS415" s="3403"/>
      <c r="AT415" s="1722">
        <f t="shared" si="333"/>
        <v>0</v>
      </c>
      <c r="AU415" s="1722">
        <f t="shared" si="333"/>
        <v>0</v>
      </c>
      <c r="AV415" s="1722">
        <f t="shared" si="333"/>
        <v>0</v>
      </c>
      <c r="AW415" s="1722">
        <f t="shared" si="333"/>
        <v>0</v>
      </c>
      <c r="AX415" s="1722">
        <f t="shared" si="333"/>
        <v>0</v>
      </c>
      <c r="AY415" s="1722">
        <f t="shared" si="316"/>
        <v>0</v>
      </c>
      <c r="AZ415" s="3088"/>
      <c r="BA415" s="3325"/>
      <c r="BB415" s="1357">
        <v>0</v>
      </c>
      <c r="BC415" s="1357">
        <v>0</v>
      </c>
      <c r="BD415" s="1357">
        <v>0</v>
      </c>
      <c r="BE415" s="1357">
        <v>0</v>
      </c>
      <c r="BF415" s="1357">
        <v>0</v>
      </c>
      <c r="BG415" s="1357">
        <f t="shared" si="318"/>
        <v>0</v>
      </c>
      <c r="BH415" s="891"/>
      <c r="BI415" s="891"/>
      <c r="BJ415" s="1397"/>
      <c r="BK415" s="1397">
        <f>BL415/24</f>
        <v>0</v>
      </c>
      <c r="BL415" s="1397"/>
      <c r="BM415" s="1397">
        <f>SUM(BI415:BL415)</f>
        <v>0</v>
      </c>
      <c r="BN415" s="1366">
        <f t="shared" si="334"/>
        <v>0</v>
      </c>
      <c r="BO415" s="1366">
        <f>BC415+BI415</f>
        <v>0</v>
      </c>
      <c r="BP415" s="1366">
        <f>BD415+BJ415</f>
        <v>0</v>
      </c>
      <c r="BQ415" s="1366">
        <f>BE415+BK415</f>
        <v>0</v>
      </c>
      <c r="BR415" s="1366">
        <f>BF415+BL415</f>
        <v>0</v>
      </c>
      <c r="BS415" s="1366">
        <f t="shared" si="320"/>
        <v>0</v>
      </c>
      <c r="BT415" s="891"/>
      <c r="BU415" s="891"/>
      <c r="CD415" s="3319">
        <v>0</v>
      </c>
      <c r="CE415" s="3319">
        <v>0</v>
      </c>
      <c r="CF415" s="3319">
        <v>0</v>
      </c>
      <c r="CG415" s="3319">
        <v>0</v>
      </c>
      <c r="CH415" s="3319">
        <v>0</v>
      </c>
      <c r="CI415" s="3319">
        <v>0</v>
      </c>
      <c r="CJ415" s="3319">
        <v>0</v>
      </c>
      <c r="CK415" s="3320"/>
      <c r="CL415" s="3321">
        <f t="shared" si="300"/>
        <v>0</v>
      </c>
      <c r="CM415" s="3321">
        <f t="shared" si="300"/>
        <v>0</v>
      </c>
      <c r="CN415" s="3321">
        <f t="shared" si="300"/>
        <v>0</v>
      </c>
      <c r="CO415" s="3321">
        <f t="shared" si="299"/>
        <v>0</v>
      </c>
      <c r="CP415" s="3321">
        <f t="shared" si="299"/>
        <v>0</v>
      </c>
      <c r="CQ415" s="3321">
        <f t="shared" si="299"/>
        <v>0</v>
      </c>
      <c r="CR415" s="3321">
        <f t="shared" si="299"/>
        <v>0</v>
      </c>
      <c r="CS415" s="3321"/>
      <c r="CU415" s="885">
        <v>0</v>
      </c>
      <c r="CV415" s="885">
        <v>0</v>
      </c>
      <c r="CW415" s="885">
        <v>0</v>
      </c>
      <c r="CX415" s="885">
        <v>0</v>
      </c>
      <c r="CY415" s="885">
        <v>0</v>
      </c>
      <c r="DB415" s="3321">
        <f t="shared" si="322"/>
        <v>0</v>
      </c>
      <c r="DC415" s="3321">
        <f t="shared" si="322"/>
        <v>0</v>
      </c>
      <c r="DD415" s="3321">
        <f t="shared" si="322"/>
        <v>0</v>
      </c>
      <c r="DE415" s="3321">
        <f t="shared" si="322"/>
        <v>0</v>
      </c>
      <c r="DF415" s="3321">
        <f t="shared" si="322"/>
        <v>0</v>
      </c>
      <c r="DG415" s="3321">
        <f t="shared" si="322"/>
        <v>0</v>
      </c>
      <c r="DH415" s="3321"/>
      <c r="DI415" s="885">
        <v>0</v>
      </c>
      <c r="DJ415" s="885">
        <v>0</v>
      </c>
      <c r="DK415" s="885">
        <v>0</v>
      </c>
      <c r="DL415" s="885">
        <v>0</v>
      </c>
      <c r="DM415" s="885">
        <v>0</v>
      </c>
      <c r="DP415" s="3321">
        <f t="shared" si="304"/>
        <v>0</v>
      </c>
      <c r="DQ415" s="3321">
        <f t="shared" si="304"/>
        <v>0</v>
      </c>
      <c r="DR415" s="3321">
        <f t="shared" si="304"/>
        <v>0</v>
      </c>
      <c r="DS415" s="3321">
        <f t="shared" si="304"/>
        <v>0</v>
      </c>
      <c r="DT415" s="3321">
        <f t="shared" si="304"/>
        <v>0</v>
      </c>
    </row>
    <row r="416" spans="1:124" ht="24" hidden="1">
      <c r="A416" s="1165"/>
      <c r="B416" s="1581" t="s">
        <v>793</v>
      </c>
      <c r="C416" s="1576" t="s">
        <v>796</v>
      </c>
      <c r="D416" s="3385"/>
      <c r="E416" s="1357">
        <v>0</v>
      </c>
      <c r="F416" s="1357">
        <v>0</v>
      </c>
      <c r="G416" s="1357">
        <v>0</v>
      </c>
      <c r="H416" s="1357">
        <v>0</v>
      </c>
      <c r="I416" s="1357">
        <v>0</v>
      </c>
      <c r="J416" s="1357">
        <v>0</v>
      </c>
      <c r="K416" s="1357">
        <v>0</v>
      </c>
      <c r="L416" s="1357">
        <f t="shared" si="312"/>
        <v>0</v>
      </c>
      <c r="M416" s="1440"/>
      <c r="N416" s="1440"/>
      <c r="O416" s="1440"/>
      <c r="P416" s="1440"/>
      <c r="Q416" s="1440"/>
      <c r="R416" s="1440">
        <f t="shared" si="336"/>
        <v>0</v>
      </c>
      <c r="S416" s="1440"/>
      <c r="T416" s="1440">
        <f t="shared" si="313"/>
        <v>0</v>
      </c>
      <c r="U416" s="1951">
        <f t="shared" si="332"/>
        <v>0</v>
      </c>
      <c r="V416" s="891">
        <f t="shared" si="332"/>
        <v>0</v>
      </c>
      <c r="W416" s="891">
        <f t="shared" si="332"/>
        <v>0</v>
      </c>
      <c r="X416" s="891">
        <f t="shared" si="332"/>
        <v>0</v>
      </c>
      <c r="Y416" s="891">
        <f t="shared" si="332"/>
        <v>0</v>
      </c>
      <c r="Z416" s="891">
        <f t="shared" si="332"/>
        <v>0</v>
      </c>
      <c r="AA416" s="891">
        <f t="shared" si="332"/>
        <v>0</v>
      </c>
      <c r="AB416" s="1722">
        <f t="shared" si="321"/>
        <v>0</v>
      </c>
      <c r="AC416" s="1341"/>
      <c r="AD416" s="2476"/>
      <c r="AE416" s="1719">
        <v>0</v>
      </c>
      <c r="AF416" s="1719">
        <v>0</v>
      </c>
      <c r="AG416" s="1719">
        <v>0</v>
      </c>
      <c r="AH416" s="1719">
        <v>0</v>
      </c>
      <c r="AI416" s="1719">
        <v>0</v>
      </c>
      <c r="AJ416" s="1719">
        <v>0</v>
      </c>
      <c r="AK416" s="1719">
        <f t="shared" si="314"/>
        <v>0</v>
      </c>
      <c r="AL416" s="999"/>
      <c r="AM416" s="1394"/>
      <c r="AN416" s="999"/>
      <c r="AO416" s="1001"/>
      <c r="AP416" s="1001">
        <f t="shared" si="337"/>
        <v>0</v>
      </c>
      <c r="AQ416" s="1394"/>
      <c r="AR416" s="1394">
        <f t="shared" si="315"/>
        <v>0</v>
      </c>
      <c r="AS416" s="3403">
        <f t="shared" si="333"/>
        <v>0</v>
      </c>
      <c r="AT416" s="1722">
        <f t="shared" si="333"/>
        <v>0</v>
      </c>
      <c r="AU416" s="1722">
        <f t="shared" si="333"/>
        <v>0</v>
      </c>
      <c r="AV416" s="1722">
        <f t="shared" si="333"/>
        <v>0</v>
      </c>
      <c r="AW416" s="1722">
        <f t="shared" si="333"/>
        <v>0</v>
      </c>
      <c r="AX416" s="1722">
        <f t="shared" si="333"/>
        <v>0</v>
      </c>
      <c r="AY416" s="1722">
        <f t="shared" si="316"/>
        <v>0</v>
      </c>
      <c r="AZ416" s="3088"/>
      <c r="BA416" s="3325"/>
      <c r="BB416" s="1357">
        <v>0</v>
      </c>
      <c r="BC416" s="1357">
        <v>0</v>
      </c>
      <c r="BD416" s="1357">
        <v>0</v>
      </c>
      <c r="BE416" s="1357">
        <v>0</v>
      </c>
      <c r="BF416" s="1357">
        <v>0</v>
      </c>
      <c r="BG416" s="1357">
        <f t="shared" si="318"/>
        <v>0</v>
      </c>
      <c r="BH416" s="891"/>
      <c r="BI416" s="891"/>
      <c r="BJ416" s="1397"/>
      <c r="BK416" s="1397"/>
      <c r="BL416" s="1397"/>
      <c r="BM416" s="1397">
        <f t="shared" si="319"/>
        <v>0</v>
      </c>
      <c r="BN416" s="1366">
        <f t="shared" si="334"/>
        <v>0</v>
      </c>
      <c r="BO416" s="1366">
        <f t="shared" si="334"/>
        <v>0</v>
      </c>
      <c r="BP416" s="1366">
        <f t="shared" si="334"/>
        <v>0</v>
      </c>
      <c r="BQ416" s="1366">
        <f t="shared" si="334"/>
        <v>0</v>
      </c>
      <c r="BR416" s="1366">
        <f t="shared" si="335"/>
        <v>0</v>
      </c>
      <c r="BS416" s="1366">
        <f t="shared" si="320"/>
        <v>0</v>
      </c>
      <c r="BT416" s="891"/>
      <c r="BU416" s="891"/>
      <c r="CD416" s="3319">
        <v>0</v>
      </c>
      <c r="CE416" s="3319">
        <v>0</v>
      </c>
      <c r="CF416" s="3319">
        <v>0</v>
      </c>
      <c r="CG416" s="3319">
        <v>0</v>
      </c>
      <c r="CH416" s="3319">
        <v>0</v>
      </c>
      <c r="CI416" s="3319">
        <v>0</v>
      </c>
      <c r="CJ416" s="3319">
        <v>0</v>
      </c>
      <c r="CK416" s="3320"/>
      <c r="CL416" s="3321">
        <f t="shared" si="300"/>
        <v>0</v>
      </c>
      <c r="CM416" s="3321">
        <f t="shared" si="300"/>
        <v>0</v>
      </c>
      <c r="CN416" s="3321">
        <f t="shared" si="300"/>
        <v>0</v>
      </c>
      <c r="CO416" s="3321">
        <f t="shared" si="299"/>
        <v>0</v>
      </c>
      <c r="CP416" s="3321">
        <f t="shared" si="299"/>
        <v>0</v>
      </c>
      <c r="CQ416" s="3321">
        <f t="shared" si="299"/>
        <v>0</v>
      </c>
      <c r="CR416" s="3321">
        <f t="shared" si="299"/>
        <v>0</v>
      </c>
      <c r="CS416" s="3321"/>
      <c r="CT416" s="885">
        <v>0</v>
      </c>
      <c r="CU416" s="885">
        <v>0</v>
      </c>
      <c r="CV416" s="885">
        <v>0</v>
      </c>
      <c r="CW416" s="885">
        <v>0</v>
      </c>
      <c r="CX416" s="885">
        <v>0</v>
      </c>
      <c r="CY416" s="885">
        <v>0</v>
      </c>
      <c r="DB416" s="3321">
        <f t="shared" si="322"/>
        <v>0</v>
      </c>
      <c r="DC416" s="3321">
        <f t="shared" si="322"/>
        <v>0</v>
      </c>
      <c r="DD416" s="3321">
        <f t="shared" si="322"/>
        <v>0</v>
      </c>
      <c r="DE416" s="3321">
        <f t="shared" si="322"/>
        <v>0</v>
      </c>
      <c r="DF416" s="3321">
        <f t="shared" si="322"/>
        <v>0</v>
      </c>
      <c r="DG416" s="3321">
        <f t="shared" si="322"/>
        <v>0</v>
      </c>
      <c r="DH416" s="3321"/>
      <c r="DI416" s="885">
        <v>0</v>
      </c>
      <c r="DJ416" s="885">
        <v>0</v>
      </c>
      <c r="DK416" s="885">
        <v>0</v>
      </c>
      <c r="DL416" s="885">
        <v>0</v>
      </c>
      <c r="DM416" s="885">
        <v>0</v>
      </c>
      <c r="DP416" s="3321">
        <f t="shared" si="304"/>
        <v>0</v>
      </c>
      <c r="DQ416" s="3321">
        <f t="shared" si="304"/>
        <v>0</v>
      </c>
      <c r="DR416" s="3321">
        <f t="shared" si="304"/>
        <v>0</v>
      </c>
      <c r="DS416" s="3321">
        <f t="shared" si="304"/>
        <v>0</v>
      </c>
      <c r="DT416" s="3321">
        <f t="shared" si="304"/>
        <v>0</v>
      </c>
    </row>
    <row r="417" spans="1:124" ht="24" hidden="1">
      <c r="A417" s="1165"/>
      <c r="B417" s="1581" t="s">
        <v>1598</v>
      </c>
      <c r="C417" s="1576" t="s">
        <v>796</v>
      </c>
      <c r="D417" s="3385"/>
      <c r="E417" s="1357">
        <v>0</v>
      </c>
      <c r="F417" s="1357">
        <v>0</v>
      </c>
      <c r="G417" s="1357">
        <v>0</v>
      </c>
      <c r="H417" s="1357">
        <v>0</v>
      </c>
      <c r="I417" s="1357">
        <v>0</v>
      </c>
      <c r="J417" s="1357">
        <v>0</v>
      </c>
      <c r="K417" s="1357">
        <v>0</v>
      </c>
      <c r="L417" s="1357">
        <f t="shared" si="312"/>
        <v>0</v>
      </c>
      <c r="M417" s="1440"/>
      <c r="N417" s="1440"/>
      <c r="O417" s="1440"/>
      <c r="P417" s="1440"/>
      <c r="Q417" s="1440"/>
      <c r="R417" s="1440">
        <f t="shared" si="336"/>
        <v>0</v>
      </c>
      <c r="S417" s="1440"/>
      <c r="T417" s="1440">
        <f t="shared" si="313"/>
        <v>0</v>
      </c>
      <c r="U417" s="1951">
        <f t="shared" si="332"/>
        <v>0</v>
      </c>
      <c r="V417" s="891">
        <f t="shared" si="332"/>
        <v>0</v>
      </c>
      <c r="W417" s="891">
        <f t="shared" si="332"/>
        <v>0</v>
      </c>
      <c r="X417" s="891">
        <f t="shared" si="332"/>
        <v>0</v>
      </c>
      <c r="Y417" s="891">
        <f t="shared" si="332"/>
        <v>0</v>
      </c>
      <c r="Z417" s="891">
        <f t="shared" si="332"/>
        <v>0</v>
      </c>
      <c r="AA417" s="891">
        <f t="shared" si="332"/>
        <v>0</v>
      </c>
      <c r="AB417" s="1722">
        <f t="shared" si="321"/>
        <v>0</v>
      </c>
      <c r="AC417" s="1341"/>
      <c r="AD417" s="1717"/>
      <c r="AE417" s="1719">
        <v>0</v>
      </c>
      <c r="AF417" s="1719">
        <v>0</v>
      </c>
      <c r="AG417" s="1719">
        <v>0</v>
      </c>
      <c r="AH417" s="1719">
        <v>0</v>
      </c>
      <c r="AI417" s="1719">
        <v>0</v>
      </c>
      <c r="AJ417" s="1719">
        <v>0</v>
      </c>
      <c r="AK417" s="1719">
        <f t="shared" si="314"/>
        <v>0</v>
      </c>
      <c r="AL417" s="999"/>
      <c r="AM417" s="1394"/>
      <c r="AN417" s="999"/>
      <c r="AO417" s="1001"/>
      <c r="AP417" s="1001">
        <f t="shared" si="337"/>
        <v>0</v>
      </c>
      <c r="AQ417" s="1394"/>
      <c r="AR417" s="1394">
        <f t="shared" si="315"/>
        <v>0</v>
      </c>
      <c r="AS417" s="3403">
        <f t="shared" si="333"/>
        <v>0</v>
      </c>
      <c r="AT417" s="1722">
        <f t="shared" si="333"/>
        <v>0</v>
      </c>
      <c r="AU417" s="1722">
        <f t="shared" si="333"/>
        <v>0</v>
      </c>
      <c r="AV417" s="1722">
        <f t="shared" si="333"/>
        <v>0</v>
      </c>
      <c r="AW417" s="1722">
        <f t="shared" si="333"/>
        <v>0</v>
      </c>
      <c r="AX417" s="1722">
        <f t="shared" si="333"/>
        <v>0</v>
      </c>
      <c r="AY417" s="1722">
        <f t="shared" si="316"/>
        <v>0</v>
      </c>
      <c r="AZ417" s="3088"/>
      <c r="BA417" s="3325"/>
      <c r="BB417" s="1357">
        <v>0</v>
      </c>
      <c r="BC417" s="1357">
        <v>0</v>
      </c>
      <c r="BD417" s="1357">
        <v>0</v>
      </c>
      <c r="BE417" s="1357">
        <v>0</v>
      </c>
      <c r="BF417" s="1357">
        <v>0</v>
      </c>
      <c r="BG417" s="1357">
        <f t="shared" si="318"/>
        <v>0</v>
      </c>
      <c r="BH417" s="891"/>
      <c r="BI417" s="891"/>
      <c r="BJ417" s="1397"/>
      <c r="BK417" s="1397"/>
      <c r="BL417" s="1397"/>
      <c r="BM417" s="1397">
        <f t="shared" si="319"/>
        <v>0</v>
      </c>
      <c r="BN417" s="1366">
        <f t="shared" si="334"/>
        <v>0</v>
      </c>
      <c r="BO417" s="1366">
        <f t="shared" si="334"/>
        <v>0</v>
      </c>
      <c r="BP417" s="1366">
        <f t="shared" si="334"/>
        <v>0</v>
      </c>
      <c r="BQ417" s="1366">
        <f t="shared" si="334"/>
        <v>0</v>
      </c>
      <c r="BR417" s="1366">
        <f t="shared" si="335"/>
        <v>0</v>
      </c>
      <c r="BS417" s="1366">
        <f t="shared" si="320"/>
        <v>0</v>
      </c>
      <c r="BT417" s="891"/>
      <c r="BU417" s="891"/>
      <c r="CD417" s="3319">
        <v>6</v>
      </c>
      <c r="CE417" s="3319">
        <v>0</v>
      </c>
      <c r="CF417" s="3319">
        <v>0</v>
      </c>
      <c r="CG417" s="3319">
        <v>0</v>
      </c>
      <c r="CH417" s="3319">
        <v>325574.30000000005</v>
      </c>
      <c r="CI417" s="3319">
        <v>994.8</v>
      </c>
      <c r="CJ417" s="3319">
        <v>0</v>
      </c>
      <c r="CK417" s="3320"/>
      <c r="CL417" s="3321">
        <f t="shared" si="300"/>
        <v>6</v>
      </c>
      <c r="CM417" s="3321">
        <f t="shared" si="300"/>
        <v>0</v>
      </c>
      <c r="CN417" s="3321">
        <f t="shared" si="300"/>
        <v>0</v>
      </c>
      <c r="CO417" s="3321">
        <f t="shared" si="299"/>
        <v>0</v>
      </c>
      <c r="CP417" s="3321">
        <f t="shared" si="299"/>
        <v>325574.30000000005</v>
      </c>
      <c r="CQ417" s="3321">
        <f t="shared" si="299"/>
        <v>994.8</v>
      </c>
      <c r="CR417" s="3321">
        <f t="shared" si="299"/>
        <v>0</v>
      </c>
      <c r="CS417" s="3321"/>
      <c r="CT417" s="885">
        <v>0</v>
      </c>
      <c r="CU417" s="885">
        <v>0</v>
      </c>
      <c r="CV417" s="885">
        <v>0</v>
      </c>
      <c r="CW417" s="885">
        <v>0</v>
      </c>
      <c r="CX417" s="885">
        <v>0</v>
      </c>
      <c r="CY417" s="885">
        <v>0</v>
      </c>
      <c r="DB417" s="3321">
        <f t="shared" si="322"/>
        <v>0</v>
      </c>
      <c r="DC417" s="3321">
        <f t="shared" si="322"/>
        <v>0</v>
      </c>
      <c r="DD417" s="3321">
        <f t="shared" si="322"/>
        <v>0</v>
      </c>
      <c r="DE417" s="3321">
        <f t="shared" si="322"/>
        <v>0</v>
      </c>
      <c r="DF417" s="3321">
        <f t="shared" si="322"/>
        <v>0</v>
      </c>
      <c r="DG417" s="3321">
        <f t="shared" si="322"/>
        <v>0</v>
      </c>
      <c r="DH417" s="3321"/>
      <c r="DI417" s="885">
        <v>0</v>
      </c>
      <c r="DJ417" s="885">
        <v>0</v>
      </c>
      <c r="DK417" s="885">
        <v>0</v>
      </c>
      <c r="DL417" s="885">
        <v>0</v>
      </c>
      <c r="DM417" s="885">
        <v>0</v>
      </c>
      <c r="DP417" s="3321">
        <f t="shared" si="304"/>
        <v>0</v>
      </c>
      <c r="DQ417" s="3321">
        <f t="shared" si="304"/>
        <v>0</v>
      </c>
      <c r="DR417" s="3321">
        <f t="shared" si="304"/>
        <v>0</v>
      </c>
      <c r="DS417" s="3321">
        <f t="shared" si="304"/>
        <v>0</v>
      </c>
      <c r="DT417" s="3321">
        <f t="shared" si="304"/>
        <v>0</v>
      </c>
    </row>
    <row r="418" spans="1:124" ht="14.25" hidden="1" customHeight="1">
      <c r="A418" s="1165"/>
      <c r="B418" s="1581"/>
      <c r="C418" s="1576"/>
      <c r="D418" s="3385"/>
      <c r="E418" s="1357">
        <v>0</v>
      </c>
      <c r="F418" s="1357">
        <v>0</v>
      </c>
      <c r="G418" s="1357">
        <v>0</v>
      </c>
      <c r="H418" s="1357">
        <v>0</v>
      </c>
      <c r="I418" s="1357">
        <v>0</v>
      </c>
      <c r="J418" s="1357">
        <v>0</v>
      </c>
      <c r="K418" s="1357">
        <v>0</v>
      </c>
      <c r="L418" s="1357">
        <f t="shared" si="312"/>
        <v>0</v>
      </c>
      <c r="M418" s="1440"/>
      <c r="N418" s="1440"/>
      <c r="O418" s="1440"/>
      <c r="P418" s="1440"/>
      <c r="Q418" s="1440"/>
      <c r="R418" s="1440">
        <f t="shared" si="336"/>
        <v>0</v>
      </c>
      <c r="S418" s="1440"/>
      <c r="T418" s="1440">
        <f t="shared" si="313"/>
        <v>0</v>
      </c>
      <c r="U418" s="1951">
        <f t="shared" si="332"/>
        <v>0</v>
      </c>
      <c r="V418" s="891">
        <f t="shared" si="332"/>
        <v>0</v>
      </c>
      <c r="W418" s="891">
        <f t="shared" si="332"/>
        <v>0</v>
      </c>
      <c r="X418" s="891">
        <f t="shared" si="332"/>
        <v>0</v>
      </c>
      <c r="Y418" s="891">
        <f t="shared" si="332"/>
        <v>0</v>
      </c>
      <c r="Z418" s="891">
        <f t="shared" si="332"/>
        <v>0</v>
      </c>
      <c r="AA418" s="891">
        <f t="shared" si="332"/>
        <v>0</v>
      </c>
      <c r="AB418" s="1722">
        <f t="shared" si="321"/>
        <v>0</v>
      </c>
      <c r="AC418" s="1341"/>
      <c r="AD418" s="1717"/>
      <c r="AE418" s="1719">
        <v>0</v>
      </c>
      <c r="AF418" s="1719">
        <v>0</v>
      </c>
      <c r="AG418" s="1719">
        <v>0</v>
      </c>
      <c r="AH418" s="1719">
        <v>0</v>
      </c>
      <c r="AI418" s="1719">
        <v>0</v>
      </c>
      <c r="AJ418" s="1719">
        <v>0</v>
      </c>
      <c r="AK418" s="1719">
        <f t="shared" si="314"/>
        <v>0</v>
      </c>
      <c r="AL418" s="999"/>
      <c r="AM418" s="1394"/>
      <c r="AN418" s="999"/>
      <c r="AO418" s="1001"/>
      <c r="AP418" s="1001">
        <f t="shared" si="337"/>
        <v>0</v>
      </c>
      <c r="AQ418" s="1394"/>
      <c r="AR418" s="1394">
        <f t="shared" si="315"/>
        <v>0</v>
      </c>
      <c r="AS418" s="3403">
        <f t="shared" si="333"/>
        <v>0</v>
      </c>
      <c r="AT418" s="1722">
        <f t="shared" si="333"/>
        <v>0</v>
      </c>
      <c r="AU418" s="1722">
        <f t="shared" si="333"/>
        <v>0</v>
      </c>
      <c r="AV418" s="1722">
        <f t="shared" si="333"/>
        <v>0</v>
      </c>
      <c r="AW418" s="1722">
        <f t="shared" si="333"/>
        <v>0</v>
      </c>
      <c r="AX418" s="1722">
        <f t="shared" si="333"/>
        <v>0</v>
      </c>
      <c r="AY418" s="1722">
        <f t="shared" si="316"/>
        <v>0</v>
      </c>
      <c r="AZ418" s="3088"/>
      <c r="BA418" s="3325"/>
      <c r="BB418" s="1357">
        <v>0</v>
      </c>
      <c r="BC418" s="1357">
        <v>0</v>
      </c>
      <c r="BD418" s="1357">
        <v>0</v>
      </c>
      <c r="BE418" s="1357">
        <v>0</v>
      </c>
      <c r="BF418" s="1357">
        <v>0</v>
      </c>
      <c r="BG418" s="1357">
        <f t="shared" si="318"/>
        <v>0</v>
      </c>
      <c r="BH418" s="891"/>
      <c r="BI418" s="891"/>
      <c r="BJ418" s="1397"/>
      <c r="BK418" s="1397"/>
      <c r="BL418" s="1397"/>
      <c r="BM418" s="1397">
        <f t="shared" si="319"/>
        <v>0</v>
      </c>
      <c r="BN418" s="1366">
        <f t="shared" si="334"/>
        <v>0</v>
      </c>
      <c r="BO418" s="1366">
        <f t="shared" si="334"/>
        <v>0</v>
      </c>
      <c r="BP418" s="1366">
        <f t="shared" si="334"/>
        <v>0</v>
      </c>
      <c r="BQ418" s="1366">
        <f t="shared" si="334"/>
        <v>0</v>
      </c>
      <c r="BR418" s="1366">
        <f t="shared" si="335"/>
        <v>0</v>
      </c>
      <c r="BS418" s="1366">
        <f t="shared" si="320"/>
        <v>0</v>
      </c>
      <c r="BT418" s="891"/>
      <c r="BU418" s="891"/>
      <c r="CD418" s="3319">
        <v>0</v>
      </c>
      <c r="CE418" s="3319">
        <v>0</v>
      </c>
      <c r="CF418" s="3319">
        <v>0</v>
      </c>
      <c r="CG418" s="3319">
        <v>0</v>
      </c>
      <c r="CH418" s="3319">
        <v>0</v>
      </c>
      <c r="CI418" s="3319">
        <v>0</v>
      </c>
      <c r="CJ418" s="3319">
        <v>0</v>
      </c>
      <c r="CK418" s="3320"/>
      <c r="CL418" s="3321">
        <f t="shared" si="300"/>
        <v>0</v>
      </c>
      <c r="CM418" s="3321">
        <f t="shared" si="300"/>
        <v>0</v>
      </c>
      <c r="CN418" s="3321">
        <f t="shared" si="300"/>
        <v>0</v>
      </c>
      <c r="CO418" s="3321">
        <f t="shared" si="299"/>
        <v>0</v>
      </c>
      <c r="CP418" s="3321">
        <f t="shared" si="299"/>
        <v>0</v>
      </c>
      <c r="CQ418" s="3321">
        <f t="shared" si="299"/>
        <v>0</v>
      </c>
      <c r="CR418" s="3321">
        <f t="shared" si="299"/>
        <v>0</v>
      </c>
      <c r="CS418" s="3321"/>
      <c r="CT418" s="885">
        <v>0</v>
      </c>
      <c r="CU418" s="885">
        <v>0</v>
      </c>
      <c r="CV418" s="885">
        <v>0</v>
      </c>
      <c r="CW418" s="885">
        <v>0</v>
      </c>
      <c r="CX418" s="885">
        <v>0</v>
      </c>
      <c r="CY418" s="885">
        <v>0</v>
      </c>
      <c r="DB418" s="3321">
        <f t="shared" si="322"/>
        <v>0</v>
      </c>
      <c r="DC418" s="3321">
        <f t="shared" si="322"/>
        <v>0</v>
      </c>
      <c r="DD418" s="3321">
        <f t="shared" si="322"/>
        <v>0</v>
      </c>
      <c r="DE418" s="3321">
        <f t="shared" si="322"/>
        <v>0</v>
      </c>
      <c r="DF418" s="3321">
        <f t="shared" si="322"/>
        <v>0</v>
      </c>
      <c r="DG418" s="3321">
        <f t="shared" si="322"/>
        <v>0</v>
      </c>
      <c r="DH418" s="3321"/>
      <c r="DI418" s="885">
        <v>0</v>
      </c>
      <c r="DJ418" s="885">
        <v>0</v>
      </c>
      <c r="DK418" s="885">
        <v>0</v>
      </c>
      <c r="DL418" s="885">
        <v>0</v>
      </c>
      <c r="DM418" s="885">
        <v>0</v>
      </c>
      <c r="DP418" s="3321">
        <f t="shared" si="304"/>
        <v>0</v>
      </c>
      <c r="DQ418" s="3321">
        <f t="shared" si="304"/>
        <v>0</v>
      </c>
      <c r="DR418" s="3321">
        <f t="shared" si="304"/>
        <v>0</v>
      </c>
      <c r="DS418" s="3321">
        <f t="shared" si="304"/>
        <v>0</v>
      </c>
      <c r="DT418" s="3321">
        <f t="shared" si="304"/>
        <v>0</v>
      </c>
    </row>
    <row r="419" spans="1:124" ht="14.25" hidden="1" customHeight="1">
      <c r="A419" s="1165"/>
      <c r="B419" s="1581"/>
      <c r="C419" s="1576"/>
      <c r="D419" s="3385"/>
      <c r="E419" s="1357">
        <v>0</v>
      </c>
      <c r="F419" s="1357">
        <v>0</v>
      </c>
      <c r="G419" s="1357">
        <v>0</v>
      </c>
      <c r="H419" s="1357">
        <v>0</v>
      </c>
      <c r="I419" s="1357">
        <v>0</v>
      </c>
      <c r="J419" s="1357">
        <v>0</v>
      </c>
      <c r="K419" s="1357">
        <v>0</v>
      </c>
      <c r="L419" s="1357">
        <f t="shared" si="312"/>
        <v>0</v>
      </c>
      <c r="M419" s="1440"/>
      <c r="N419" s="1440"/>
      <c r="O419" s="1440"/>
      <c r="P419" s="1440"/>
      <c r="Q419" s="1440"/>
      <c r="R419" s="1440">
        <f t="shared" si="336"/>
        <v>0</v>
      </c>
      <c r="S419" s="1440"/>
      <c r="T419" s="1440">
        <f t="shared" si="313"/>
        <v>0</v>
      </c>
      <c r="U419" s="1951">
        <f t="shared" si="332"/>
        <v>0</v>
      </c>
      <c r="V419" s="891">
        <f t="shared" si="332"/>
        <v>0</v>
      </c>
      <c r="W419" s="891">
        <f t="shared" si="332"/>
        <v>0</v>
      </c>
      <c r="X419" s="891">
        <f t="shared" si="332"/>
        <v>0</v>
      </c>
      <c r="Y419" s="891">
        <f t="shared" si="332"/>
        <v>0</v>
      </c>
      <c r="Z419" s="891">
        <f t="shared" si="332"/>
        <v>0</v>
      </c>
      <c r="AA419" s="891">
        <f t="shared" si="332"/>
        <v>0</v>
      </c>
      <c r="AB419" s="1722">
        <f t="shared" si="321"/>
        <v>0</v>
      </c>
      <c r="AC419" s="1341"/>
      <c r="AD419" s="1717"/>
      <c r="AE419" s="1719">
        <v>0</v>
      </c>
      <c r="AF419" s="1719">
        <v>0</v>
      </c>
      <c r="AG419" s="1719">
        <v>0</v>
      </c>
      <c r="AH419" s="1719">
        <v>0</v>
      </c>
      <c r="AI419" s="1719">
        <v>0</v>
      </c>
      <c r="AJ419" s="1719">
        <v>0</v>
      </c>
      <c r="AK419" s="1719">
        <f t="shared" si="314"/>
        <v>0</v>
      </c>
      <c r="AL419" s="999"/>
      <c r="AM419" s="1394"/>
      <c r="AN419" s="999"/>
      <c r="AO419" s="1001"/>
      <c r="AP419" s="1001">
        <f t="shared" si="337"/>
        <v>0</v>
      </c>
      <c r="AQ419" s="1394"/>
      <c r="AR419" s="1394">
        <f t="shared" si="315"/>
        <v>0</v>
      </c>
      <c r="AS419" s="3403">
        <f t="shared" si="333"/>
        <v>0</v>
      </c>
      <c r="AT419" s="1722">
        <f t="shared" si="333"/>
        <v>0</v>
      </c>
      <c r="AU419" s="1722">
        <f t="shared" si="333"/>
        <v>0</v>
      </c>
      <c r="AV419" s="1722">
        <f t="shared" si="333"/>
        <v>0</v>
      </c>
      <c r="AW419" s="1722">
        <f t="shared" si="333"/>
        <v>0</v>
      </c>
      <c r="AX419" s="1722">
        <f t="shared" si="333"/>
        <v>0</v>
      </c>
      <c r="AY419" s="1722">
        <f t="shared" si="316"/>
        <v>0</v>
      </c>
      <c r="AZ419" s="3088"/>
      <c r="BA419" s="3325"/>
      <c r="BB419" s="1357">
        <v>0</v>
      </c>
      <c r="BC419" s="1357">
        <v>0</v>
      </c>
      <c r="BD419" s="1357">
        <v>0</v>
      </c>
      <c r="BE419" s="1357">
        <v>0</v>
      </c>
      <c r="BF419" s="1357">
        <v>0</v>
      </c>
      <c r="BG419" s="1357">
        <f t="shared" si="318"/>
        <v>0</v>
      </c>
      <c r="BH419" s="891"/>
      <c r="BI419" s="891"/>
      <c r="BJ419" s="1397"/>
      <c r="BK419" s="1397"/>
      <c r="BL419" s="1397"/>
      <c r="BM419" s="1397">
        <f t="shared" si="319"/>
        <v>0</v>
      </c>
      <c r="BN419" s="1366">
        <f t="shared" si="334"/>
        <v>0</v>
      </c>
      <c r="BO419" s="1366">
        <f t="shared" si="334"/>
        <v>0</v>
      </c>
      <c r="BP419" s="1366">
        <f t="shared" si="334"/>
        <v>0</v>
      </c>
      <c r="BQ419" s="1366">
        <f t="shared" si="334"/>
        <v>0</v>
      </c>
      <c r="BR419" s="1366">
        <f t="shared" si="335"/>
        <v>0</v>
      </c>
      <c r="BS419" s="1366">
        <f t="shared" si="320"/>
        <v>0</v>
      </c>
      <c r="BT419" s="891"/>
      <c r="BU419" s="891"/>
      <c r="CD419" s="3319">
        <v>0</v>
      </c>
      <c r="CE419" s="3319">
        <v>0</v>
      </c>
      <c r="CF419" s="3319">
        <v>0</v>
      </c>
      <c r="CG419" s="3319">
        <v>0</v>
      </c>
      <c r="CH419" s="3319">
        <v>0</v>
      </c>
      <c r="CI419" s="3319">
        <v>0</v>
      </c>
      <c r="CJ419" s="3319">
        <v>0</v>
      </c>
      <c r="CK419" s="3320"/>
      <c r="CL419" s="3321">
        <f t="shared" si="300"/>
        <v>0</v>
      </c>
      <c r="CM419" s="3321">
        <f t="shared" si="300"/>
        <v>0</v>
      </c>
      <c r="CN419" s="3321">
        <f t="shared" si="300"/>
        <v>0</v>
      </c>
      <c r="CO419" s="3321">
        <f t="shared" si="299"/>
        <v>0</v>
      </c>
      <c r="CP419" s="3321">
        <f t="shared" si="299"/>
        <v>0</v>
      </c>
      <c r="CQ419" s="3321">
        <f t="shared" si="299"/>
        <v>0</v>
      </c>
      <c r="CR419" s="3321">
        <f t="shared" si="299"/>
        <v>0</v>
      </c>
      <c r="CS419" s="3321"/>
      <c r="CT419" s="885">
        <v>0</v>
      </c>
      <c r="CU419" s="885">
        <v>0</v>
      </c>
      <c r="CV419" s="885">
        <v>0</v>
      </c>
      <c r="CW419" s="885">
        <v>0</v>
      </c>
      <c r="CX419" s="885">
        <v>0</v>
      </c>
      <c r="CY419" s="885">
        <v>0</v>
      </c>
      <c r="DB419" s="3321">
        <f t="shared" si="322"/>
        <v>0</v>
      </c>
      <c r="DC419" s="3321">
        <f t="shared" si="322"/>
        <v>0</v>
      </c>
      <c r="DD419" s="3321">
        <f t="shared" si="322"/>
        <v>0</v>
      </c>
      <c r="DE419" s="3321">
        <f t="shared" si="322"/>
        <v>0</v>
      </c>
      <c r="DF419" s="3321">
        <f t="shared" si="322"/>
        <v>0</v>
      </c>
      <c r="DG419" s="3321">
        <f t="shared" si="322"/>
        <v>0</v>
      </c>
      <c r="DH419" s="3321"/>
      <c r="DI419" s="885">
        <v>0</v>
      </c>
      <c r="DJ419" s="885">
        <v>0</v>
      </c>
      <c r="DK419" s="885">
        <v>0</v>
      </c>
      <c r="DL419" s="885">
        <v>0</v>
      </c>
      <c r="DM419" s="885">
        <v>0</v>
      </c>
      <c r="DP419" s="3321">
        <f t="shared" si="304"/>
        <v>0</v>
      </c>
      <c r="DQ419" s="3321">
        <f t="shared" si="304"/>
        <v>0</v>
      </c>
      <c r="DR419" s="3321">
        <f t="shared" si="304"/>
        <v>0</v>
      </c>
      <c r="DS419" s="3321">
        <f t="shared" si="304"/>
        <v>0</v>
      </c>
      <c r="DT419" s="3321">
        <f t="shared" si="304"/>
        <v>0</v>
      </c>
    </row>
    <row r="420" spans="1:124" ht="14.25" hidden="1" customHeight="1">
      <c r="A420" s="1165"/>
      <c r="B420" s="1581"/>
      <c r="C420" s="1576"/>
      <c r="D420" s="3385"/>
      <c r="E420" s="1357">
        <v>0</v>
      </c>
      <c r="F420" s="1357">
        <v>0</v>
      </c>
      <c r="G420" s="1357">
        <v>0</v>
      </c>
      <c r="H420" s="1357">
        <v>0</v>
      </c>
      <c r="I420" s="1357">
        <v>0</v>
      </c>
      <c r="J420" s="1357">
        <v>0</v>
      </c>
      <c r="K420" s="1357">
        <v>0</v>
      </c>
      <c r="L420" s="1357">
        <f t="shared" si="312"/>
        <v>0</v>
      </c>
      <c r="M420" s="1440"/>
      <c r="N420" s="1440"/>
      <c r="O420" s="1440"/>
      <c r="P420" s="1440"/>
      <c r="Q420" s="1440"/>
      <c r="R420" s="1440">
        <f t="shared" si="336"/>
        <v>0</v>
      </c>
      <c r="S420" s="1440"/>
      <c r="T420" s="1440">
        <f t="shared" si="313"/>
        <v>0</v>
      </c>
      <c r="U420" s="1951">
        <f t="shared" si="332"/>
        <v>0</v>
      </c>
      <c r="V420" s="891">
        <f t="shared" si="332"/>
        <v>0</v>
      </c>
      <c r="W420" s="891">
        <f t="shared" si="332"/>
        <v>0</v>
      </c>
      <c r="X420" s="891">
        <f t="shared" si="332"/>
        <v>0</v>
      </c>
      <c r="Y420" s="891">
        <f t="shared" si="332"/>
        <v>0</v>
      </c>
      <c r="Z420" s="891">
        <f t="shared" si="332"/>
        <v>0</v>
      </c>
      <c r="AA420" s="891">
        <f t="shared" si="332"/>
        <v>0</v>
      </c>
      <c r="AB420" s="1722">
        <f t="shared" si="321"/>
        <v>0</v>
      </c>
      <c r="AC420" s="1341"/>
      <c r="AD420" s="1717"/>
      <c r="AE420" s="1719">
        <v>0</v>
      </c>
      <c r="AF420" s="1719">
        <v>0</v>
      </c>
      <c r="AG420" s="1719">
        <v>0</v>
      </c>
      <c r="AH420" s="1719">
        <v>0</v>
      </c>
      <c r="AI420" s="1719">
        <v>0</v>
      </c>
      <c r="AJ420" s="1719">
        <v>0</v>
      </c>
      <c r="AK420" s="1719">
        <f t="shared" si="314"/>
        <v>0</v>
      </c>
      <c r="AL420" s="999"/>
      <c r="AM420" s="1394"/>
      <c r="AN420" s="999"/>
      <c r="AO420" s="1001"/>
      <c r="AP420" s="1001">
        <f t="shared" si="337"/>
        <v>0</v>
      </c>
      <c r="AQ420" s="1394"/>
      <c r="AR420" s="1394">
        <f t="shared" si="315"/>
        <v>0</v>
      </c>
      <c r="AS420" s="3403">
        <f t="shared" si="333"/>
        <v>0</v>
      </c>
      <c r="AT420" s="1722">
        <f t="shared" si="333"/>
        <v>0</v>
      </c>
      <c r="AU420" s="1722">
        <f t="shared" si="333"/>
        <v>0</v>
      </c>
      <c r="AV420" s="1722">
        <f t="shared" si="333"/>
        <v>0</v>
      </c>
      <c r="AW420" s="1722">
        <f t="shared" si="333"/>
        <v>0</v>
      </c>
      <c r="AX420" s="1722">
        <f t="shared" si="333"/>
        <v>0</v>
      </c>
      <c r="AY420" s="1722">
        <f t="shared" si="316"/>
        <v>0</v>
      </c>
      <c r="AZ420" s="3088"/>
      <c r="BA420" s="3325"/>
      <c r="BB420" s="1357">
        <v>0</v>
      </c>
      <c r="BC420" s="1357">
        <v>0</v>
      </c>
      <c r="BD420" s="1357">
        <v>0</v>
      </c>
      <c r="BE420" s="1357">
        <v>0</v>
      </c>
      <c r="BF420" s="1357">
        <v>0</v>
      </c>
      <c r="BG420" s="1357">
        <f t="shared" si="318"/>
        <v>0</v>
      </c>
      <c r="BH420" s="891"/>
      <c r="BI420" s="891"/>
      <c r="BJ420" s="1397"/>
      <c r="BK420" s="1397"/>
      <c r="BL420" s="1397"/>
      <c r="BM420" s="1397">
        <f t="shared" si="319"/>
        <v>0</v>
      </c>
      <c r="BN420" s="1366">
        <f t="shared" si="334"/>
        <v>0</v>
      </c>
      <c r="BO420" s="1366">
        <f t="shared" si="334"/>
        <v>0</v>
      </c>
      <c r="BP420" s="1366">
        <f t="shared" si="334"/>
        <v>0</v>
      </c>
      <c r="BQ420" s="1366">
        <f t="shared" si="334"/>
        <v>0</v>
      </c>
      <c r="BR420" s="1366">
        <f t="shared" si="335"/>
        <v>0</v>
      </c>
      <c r="BS420" s="1366">
        <f t="shared" si="320"/>
        <v>0</v>
      </c>
      <c r="BT420" s="891"/>
      <c r="BU420" s="891"/>
      <c r="CD420" s="3319">
        <v>0</v>
      </c>
      <c r="CE420" s="3319">
        <v>0</v>
      </c>
      <c r="CF420" s="3319">
        <v>0</v>
      </c>
      <c r="CG420" s="3319">
        <v>0</v>
      </c>
      <c r="CH420" s="3319">
        <v>0</v>
      </c>
      <c r="CI420" s="3319">
        <v>0</v>
      </c>
      <c r="CJ420" s="3319">
        <v>0</v>
      </c>
      <c r="CK420" s="3320"/>
      <c r="CL420" s="3321">
        <f t="shared" si="300"/>
        <v>0</v>
      </c>
      <c r="CM420" s="3321">
        <f t="shared" si="300"/>
        <v>0</v>
      </c>
      <c r="CN420" s="3321">
        <f t="shared" si="300"/>
        <v>0</v>
      </c>
      <c r="CO420" s="3321">
        <f t="shared" si="299"/>
        <v>0</v>
      </c>
      <c r="CP420" s="3321">
        <f t="shared" si="299"/>
        <v>0</v>
      </c>
      <c r="CQ420" s="3321">
        <f t="shared" si="299"/>
        <v>0</v>
      </c>
      <c r="CR420" s="3321">
        <f t="shared" si="299"/>
        <v>0</v>
      </c>
      <c r="CS420" s="3321"/>
      <c r="CT420" s="885">
        <v>0</v>
      </c>
      <c r="CU420" s="885">
        <v>0</v>
      </c>
      <c r="CV420" s="885">
        <v>0</v>
      </c>
      <c r="CW420" s="885">
        <v>0</v>
      </c>
      <c r="CX420" s="885">
        <v>0</v>
      </c>
      <c r="CY420" s="885">
        <v>0</v>
      </c>
      <c r="DB420" s="3321">
        <f t="shared" si="322"/>
        <v>0</v>
      </c>
      <c r="DC420" s="3321">
        <f t="shared" si="322"/>
        <v>0</v>
      </c>
      <c r="DD420" s="3321">
        <f t="shared" si="322"/>
        <v>0</v>
      </c>
      <c r="DE420" s="3321">
        <f t="shared" si="322"/>
        <v>0</v>
      </c>
      <c r="DF420" s="3321">
        <f t="shared" si="322"/>
        <v>0</v>
      </c>
      <c r="DG420" s="3321">
        <f t="shared" si="322"/>
        <v>0</v>
      </c>
      <c r="DH420" s="3321"/>
      <c r="DI420" s="885">
        <v>0</v>
      </c>
      <c r="DJ420" s="885">
        <v>0</v>
      </c>
      <c r="DK420" s="885">
        <v>0</v>
      </c>
      <c r="DL420" s="885">
        <v>0</v>
      </c>
      <c r="DM420" s="885">
        <v>0</v>
      </c>
      <c r="DP420" s="3321">
        <f t="shared" si="304"/>
        <v>0</v>
      </c>
      <c r="DQ420" s="3321">
        <f t="shared" si="304"/>
        <v>0</v>
      </c>
      <c r="DR420" s="3321">
        <f t="shared" si="304"/>
        <v>0</v>
      </c>
      <c r="DS420" s="3321">
        <f t="shared" si="304"/>
        <v>0</v>
      </c>
      <c r="DT420" s="3321">
        <f t="shared" si="304"/>
        <v>0</v>
      </c>
    </row>
    <row r="421" spans="1:124" ht="14.25" hidden="1" customHeight="1">
      <c r="A421" s="1165"/>
      <c r="B421" s="1581"/>
      <c r="C421" s="1576"/>
      <c r="D421" s="3385"/>
      <c r="E421" s="1357">
        <v>0</v>
      </c>
      <c r="F421" s="1357">
        <v>0</v>
      </c>
      <c r="G421" s="1357">
        <v>0</v>
      </c>
      <c r="H421" s="1357">
        <v>0</v>
      </c>
      <c r="I421" s="1357">
        <v>0</v>
      </c>
      <c r="J421" s="1357">
        <v>0</v>
      </c>
      <c r="K421" s="1357">
        <v>0</v>
      </c>
      <c r="L421" s="1357">
        <f t="shared" si="312"/>
        <v>0</v>
      </c>
      <c r="M421" s="1440"/>
      <c r="N421" s="1440"/>
      <c r="O421" s="1440"/>
      <c r="P421" s="1440"/>
      <c r="Q421" s="1440"/>
      <c r="R421" s="1440">
        <f t="shared" si="336"/>
        <v>0</v>
      </c>
      <c r="S421" s="1440"/>
      <c r="T421" s="1440">
        <f t="shared" si="313"/>
        <v>0</v>
      </c>
      <c r="U421" s="1951">
        <f t="shared" si="332"/>
        <v>0</v>
      </c>
      <c r="V421" s="891">
        <f t="shared" si="332"/>
        <v>0</v>
      </c>
      <c r="W421" s="891">
        <f t="shared" si="332"/>
        <v>0</v>
      </c>
      <c r="X421" s="891">
        <f t="shared" si="332"/>
        <v>0</v>
      </c>
      <c r="Y421" s="891">
        <f t="shared" si="332"/>
        <v>0</v>
      </c>
      <c r="Z421" s="891">
        <f t="shared" si="332"/>
        <v>0</v>
      </c>
      <c r="AA421" s="891">
        <f t="shared" si="332"/>
        <v>0</v>
      </c>
      <c r="AB421" s="1722">
        <f t="shared" si="321"/>
        <v>0</v>
      </c>
      <c r="AC421" s="1341"/>
      <c r="AD421" s="1717"/>
      <c r="AE421" s="1719">
        <v>0</v>
      </c>
      <c r="AF421" s="1719">
        <v>0</v>
      </c>
      <c r="AG421" s="1719">
        <v>0</v>
      </c>
      <c r="AH421" s="1719">
        <v>0</v>
      </c>
      <c r="AI421" s="1719">
        <v>0</v>
      </c>
      <c r="AJ421" s="1719">
        <v>0</v>
      </c>
      <c r="AK421" s="1719">
        <f t="shared" si="314"/>
        <v>0</v>
      </c>
      <c r="AL421" s="999"/>
      <c r="AM421" s="1394"/>
      <c r="AN421" s="999"/>
      <c r="AO421" s="1001"/>
      <c r="AP421" s="1001">
        <f t="shared" si="337"/>
        <v>0</v>
      </c>
      <c r="AQ421" s="1394"/>
      <c r="AR421" s="1394">
        <f t="shared" si="315"/>
        <v>0</v>
      </c>
      <c r="AS421" s="3403">
        <f t="shared" si="333"/>
        <v>0</v>
      </c>
      <c r="AT421" s="1722">
        <f t="shared" si="333"/>
        <v>0</v>
      </c>
      <c r="AU421" s="1722">
        <f t="shared" si="333"/>
        <v>0</v>
      </c>
      <c r="AV421" s="1722">
        <f t="shared" si="333"/>
        <v>0</v>
      </c>
      <c r="AW421" s="1722">
        <f t="shared" si="333"/>
        <v>0</v>
      </c>
      <c r="AX421" s="1722">
        <f t="shared" si="333"/>
        <v>0</v>
      </c>
      <c r="AY421" s="1722">
        <f t="shared" si="316"/>
        <v>0</v>
      </c>
      <c r="AZ421" s="3088"/>
      <c r="BA421" s="3325"/>
      <c r="BB421" s="1357">
        <v>0</v>
      </c>
      <c r="BC421" s="1357">
        <v>0</v>
      </c>
      <c r="BD421" s="1357">
        <v>0</v>
      </c>
      <c r="BE421" s="1357">
        <v>0</v>
      </c>
      <c r="BF421" s="1357">
        <v>0</v>
      </c>
      <c r="BG421" s="1357">
        <f t="shared" si="318"/>
        <v>0</v>
      </c>
      <c r="BH421" s="891"/>
      <c r="BI421" s="891"/>
      <c r="BJ421" s="1397"/>
      <c r="BK421" s="1397"/>
      <c r="BL421" s="1397"/>
      <c r="BM421" s="1397">
        <f t="shared" si="319"/>
        <v>0</v>
      </c>
      <c r="BN421" s="1366">
        <f t="shared" si="334"/>
        <v>0</v>
      </c>
      <c r="BO421" s="1366">
        <f t="shared" si="334"/>
        <v>0</v>
      </c>
      <c r="BP421" s="1366">
        <f t="shared" si="334"/>
        <v>0</v>
      </c>
      <c r="BQ421" s="1366">
        <f t="shared" si="334"/>
        <v>0</v>
      </c>
      <c r="BR421" s="1366">
        <f t="shared" si="335"/>
        <v>0</v>
      </c>
      <c r="BS421" s="1366">
        <f t="shared" si="320"/>
        <v>0</v>
      </c>
      <c r="BT421" s="891"/>
      <c r="BU421" s="891"/>
      <c r="CD421" s="3319">
        <v>0</v>
      </c>
      <c r="CE421" s="3319">
        <v>0</v>
      </c>
      <c r="CF421" s="3319">
        <v>0</v>
      </c>
      <c r="CG421" s="3319">
        <v>0</v>
      </c>
      <c r="CH421" s="3319">
        <v>0</v>
      </c>
      <c r="CI421" s="3319">
        <v>0</v>
      </c>
      <c r="CJ421" s="3319">
        <v>0</v>
      </c>
      <c r="CK421" s="3320"/>
      <c r="CL421" s="3321">
        <f t="shared" si="300"/>
        <v>0</v>
      </c>
      <c r="CM421" s="3321">
        <f t="shared" si="300"/>
        <v>0</v>
      </c>
      <c r="CN421" s="3321">
        <f t="shared" si="300"/>
        <v>0</v>
      </c>
      <c r="CO421" s="3321">
        <f t="shared" si="299"/>
        <v>0</v>
      </c>
      <c r="CP421" s="3321">
        <f t="shared" si="299"/>
        <v>0</v>
      </c>
      <c r="CQ421" s="3321">
        <f t="shared" si="299"/>
        <v>0</v>
      </c>
      <c r="CR421" s="3321">
        <f t="shared" si="299"/>
        <v>0</v>
      </c>
      <c r="CS421" s="3321"/>
      <c r="CT421" s="885">
        <v>0</v>
      </c>
      <c r="CU421" s="885">
        <v>0</v>
      </c>
      <c r="CV421" s="885">
        <v>0</v>
      </c>
      <c r="CW421" s="885">
        <v>0</v>
      </c>
      <c r="CX421" s="885">
        <v>0</v>
      </c>
      <c r="CY421" s="885">
        <v>0</v>
      </c>
      <c r="DB421" s="3321">
        <f t="shared" si="322"/>
        <v>0</v>
      </c>
      <c r="DC421" s="3321">
        <f t="shared" si="322"/>
        <v>0</v>
      </c>
      <c r="DD421" s="3321">
        <f t="shared" si="322"/>
        <v>0</v>
      </c>
      <c r="DE421" s="3321">
        <f t="shared" si="322"/>
        <v>0</v>
      </c>
      <c r="DF421" s="3321">
        <f t="shared" si="322"/>
        <v>0</v>
      </c>
      <c r="DG421" s="3321">
        <f t="shared" si="322"/>
        <v>0</v>
      </c>
      <c r="DH421" s="3321"/>
      <c r="DI421" s="885">
        <v>0</v>
      </c>
      <c r="DJ421" s="885">
        <v>0</v>
      </c>
      <c r="DK421" s="885">
        <v>0</v>
      </c>
      <c r="DL421" s="885">
        <v>0</v>
      </c>
      <c r="DM421" s="885">
        <v>0</v>
      </c>
      <c r="DP421" s="3321">
        <f t="shared" si="304"/>
        <v>0</v>
      </c>
      <c r="DQ421" s="3321">
        <f t="shared" si="304"/>
        <v>0</v>
      </c>
      <c r="DR421" s="3321">
        <f t="shared" si="304"/>
        <v>0</v>
      </c>
      <c r="DS421" s="3321">
        <f t="shared" si="304"/>
        <v>0</v>
      </c>
      <c r="DT421" s="3321">
        <f t="shared" si="304"/>
        <v>0</v>
      </c>
    </row>
    <row r="422" spans="1:124" ht="14.25" hidden="1" customHeight="1">
      <c r="A422" s="1165"/>
      <c r="B422" s="1581"/>
      <c r="C422" s="1576"/>
      <c r="D422" s="3385"/>
      <c r="E422" s="1357">
        <v>0</v>
      </c>
      <c r="F422" s="1357">
        <v>0</v>
      </c>
      <c r="G422" s="1357">
        <v>0</v>
      </c>
      <c r="H422" s="1357">
        <v>0</v>
      </c>
      <c r="I422" s="1357">
        <v>0</v>
      </c>
      <c r="J422" s="1357">
        <v>0</v>
      </c>
      <c r="K422" s="1357">
        <v>0</v>
      </c>
      <c r="L422" s="1357">
        <f t="shared" si="312"/>
        <v>0</v>
      </c>
      <c r="M422" s="1440"/>
      <c r="N422" s="1440"/>
      <c r="O422" s="1440"/>
      <c r="P422" s="1440"/>
      <c r="Q422" s="1440"/>
      <c r="R422" s="1440">
        <f t="shared" si="336"/>
        <v>0</v>
      </c>
      <c r="S422" s="1440"/>
      <c r="T422" s="1440">
        <f t="shared" si="313"/>
        <v>0</v>
      </c>
      <c r="U422" s="1951">
        <f t="shared" si="332"/>
        <v>0</v>
      </c>
      <c r="V422" s="891">
        <f t="shared" si="332"/>
        <v>0</v>
      </c>
      <c r="W422" s="891">
        <f t="shared" si="332"/>
        <v>0</v>
      </c>
      <c r="X422" s="891">
        <f t="shared" si="332"/>
        <v>0</v>
      </c>
      <c r="Y422" s="891">
        <f t="shared" si="332"/>
        <v>0</v>
      </c>
      <c r="Z422" s="891">
        <f t="shared" si="332"/>
        <v>0</v>
      </c>
      <c r="AA422" s="891">
        <f t="shared" si="332"/>
        <v>0</v>
      </c>
      <c r="AB422" s="1722">
        <f t="shared" si="321"/>
        <v>0</v>
      </c>
      <c r="AC422" s="1341"/>
      <c r="AD422" s="1717"/>
      <c r="AE422" s="1719">
        <v>0</v>
      </c>
      <c r="AF422" s="1719">
        <v>0</v>
      </c>
      <c r="AG422" s="1719">
        <v>0</v>
      </c>
      <c r="AH422" s="1719">
        <v>0</v>
      </c>
      <c r="AI422" s="1719">
        <v>0</v>
      </c>
      <c r="AJ422" s="1719">
        <v>0</v>
      </c>
      <c r="AK422" s="1719">
        <f t="shared" si="314"/>
        <v>0</v>
      </c>
      <c r="AL422" s="999"/>
      <c r="AM422" s="1394"/>
      <c r="AN422" s="999"/>
      <c r="AO422" s="1001"/>
      <c r="AP422" s="1001">
        <f t="shared" si="337"/>
        <v>0</v>
      </c>
      <c r="AQ422" s="1394"/>
      <c r="AR422" s="1394">
        <f t="shared" si="315"/>
        <v>0</v>
      </c>
      <c r="AS422" s="3403">
        <f t="shared" si="333"/>
        <v>0</v>
      </c>
      <c r="AT422" s="1722">
        <f t="shared" si="333"/>
        <v>0</v>
      </c>
      <c r="AU422" s="1722">
        <f t="shared" si="333"/>
        <v>0</v>
      </c>
      <c r="AV422" s="1722">
        <f t="shared" si="333"/>
        <v>0</v>
      </c>
      <c r="AW422" s="1722">
        <f t="shared" si="333"/>
        <v>0</v>
      </c>
      <c r="AX422" s="1722">
        <f t="shared" si="333"/>
        <v>0</v>
      </c>
      <c r="AY422" s="1722">
        <f t="shared" si="316"/>
        <v>0</v>
      </c>
      <c r="AZ422" s="3088"/>
      <c r="BA422" s="3325"/>
      <c r="BB422" s="1357">
        <v>0</v>
      </c>
      <c r="BC422" s="1357">
        <v>0</v>
      </c>
      <c r="BD422" s="1357">
        <v>0</v>
      </c>
      <c r="BE422" s="1357">
        <v>0</v>
      </c>
      <c r="BF422" s="1357">
        <v>0</v>
      </c>
      <c r="BG422" s="1357">
        <f t="shared" si="318"/>
        <v>0</v>
      </c>
      <c r="BH422" s="891"/>
      <c r="BI422" s="891"/>
      <c r="BJ422" s="1397"/>
      <c r="BK422" s="1397"/>
      <c r="BL422" s="1397"/>
      <c r="BM422" s="1397">
        <f t="shared" si="319"/>
        <v>0</v>
      </c>
      <c r="BN422" s="1366">
        <f t="shared" si="334"/>
        <v>0</v>
      </c>
      <c r="BO422" s="1366">
        <f t="shared" si="334"/>
        <v>0</v>
      </c>
      <c r="BP422" s="1366">
        <f t="shared" si="334"/>
        <v>0</v>
      </c>
      <c r="BQ422" s="1366">
        <f t="shared" si="334"/>
        <v>0</v>
      </c>
      <c r="BR422" s="1366">
        <f t="shared" si="335"/>
        <v>0</v>
      </c>
      <c r="BS422" s="1366">
        <f t="shared" si="320"/>
        <v>0</v>
      </c>
      <c r="BT422" s="891"/>
      <c r="BU422" s="891"/>
      <c r="CD422" s="3319">
        <v>0</v>
      </c>
      <c r="CE422" s="3319">
        <v>0</v>
      </c>
      <c r="CF422" s="3319">
        <v>0</v>
      </c>
      <c r="CG422" s="3319">
        <v>0</v>
      </c>
      <c r="CH422" s="3319">
        <v>0</v>
      </c>
      <c r="CI422" s="3319">
        <v>0</v>
      </c>
      <c r="CJ422" s="3319">
        <v>0</v>
      </c>
      <c r="CK422" s="3320"/>
      <c r="CL422" s="3321">
        <f t="shared" si="300"/>
        <v>0</v>
      </c>
      <c r="CM422" s="3321">
        <f t="shared" si="300"/>
        <v>0</v>
      </c>
      <c r="CN422" s="3321">
        <f t="shared" si="300"/>
        <v>0</v>
      </c>
      <c r="CO422" s="3321">
        <f t="shared" si="299"/>
        <v>0</v>
      </c>
      <c r="CP422" s="3321">
        <f t="shared" si="299"/>
        <v>0</v>
      </c>
      <c r="CQ422" s="3321">
        <f t="shared" si="299"/>
        <v>0</v>
      </c>
      <c r="CR422" s="3321">
        <f t="shared" si="299"/>
        <v>0</v>
      </c>
      <c r="CS422" s="3321"/>
      <c r="CT422" s="885">
        <v>0</v>
      </c>
      <c r="CU422" s="885">
        <v>0</v>
      </c>
      <c r="CV422" s="885">
        <v>0</v>
      </c>
      <c r="CW422" s="885">
        <v>0</v>
      </c>
      <c r="CX422" s="885">
        <v>0</v>
      </c>
      <c r="CY422" s="885">
        <v>0</v>
      </c>
      <c r="DB422" s="3321">
        <f t="shared" si="322"/>
        <v>0</v>
      </c>
      <c r="DC422" s="3321">
        <f t="shared" si="322"/>
        <v>0</v>
      </c>
      <c r="DD422" s="3321">
        <f t="shared" si="322"/>
        <v>0</v>
      </c>
      <c r="DE422" s="3321">
        <f t="shared" si="322"/>
        <v>0</v>
      </c>
      <c r="DF422" s="3321">
        <f t="shared" si="322"/>
        <v>0</v>
      </c>
      <c r="DG422" s="3321">
        <f t="shared" si="322"/>
        <v>0</v>
      </c>
      <c r="DH422" s="3321"/>
      <c r="DI422" s="885">
        <v>0</v>
      </c>
      <c r="DJ422" s="885">
        <v>0</v>
      </c>
      <c r="DK422" s="885">
        <v>0</v>
      </c>
      <c r="DL422" s="885">
        <v>0</v>
      </c>
      <c r="DM422" s="885">
        <v>0</v>
      </c>
      <c r="DP422" s="3321">
        <f t="shared" si="304"/>
        <v>0</v>
      </c>
      <c r="DQ422" s="3321">
        <f t="shared" si="304"/>
        <v>0</v>
      </c>
      <c r="DR422" s="3321">
        <f t="shared" si="304"/>
        <v>0</v>
      </c>
      <c r="DS422" s="3321">
        <f t="shared" si="304"/>
        <v>0</v>
      </c>
      <c r="DT422" s="3321">
        <f t="shared" si="304"/>
        <v>0</v>
      </c>
    </row>
    <row r="423" spans="1:124" ht="14.25" hidden="1" customHeight="1">
      <c r="A423" s="1165"/>
      <c r="B423" s="1581"/>
      <c r="C423" s="1576"/>
      <c r="D423" s="3385"/>
      <c r="E423" s="1357">
        <v>0</v>
      </c>
      <c r="F423" s="1357">
        <v>0</v>
      </c>
      <c r="G423" s="1357">
        <v>0</v>
      </c>
      <c r="H423" s="1357">
        <v>0</v>
      </c>
      <c r="I423" s="1357">
        <v>0</v>
      </c>
      <c r="J423" s="1357">
        <v>0</v>
      </c>
      <c r="K423" s="1357">
        <v>0</v>
      </c>
      <c r="L423" s="1357">
        <f t="shared" si="312"/>
        <v>0</v>
      </c>
      <c r="M423" s="1440"/>
      <c r="N423" s="1440"/>
      <c r="O423" s="1440"/>
      <c r="P423" s="1440"/>
      <c r="Q423" s="1440"/>
      <c r="R423" s="1440">
        <f t="shared" si="336"/>
        <v>0</v>
      </c>
      <c r="S423" s="1440"/>
      <c r="T423" s="1440">
        <f t="shared" si="313"/>
        <v>0</v>
      </c>
      <c r="U423" s="1951">
        <f t="shared" si="332"/>
        <v>0</v>
      </c>
      <c r="V423" s="891">
        <f t="shared" si="332"/>
        <v>0</v>
      </c>
      <c r="W423" s="891">
        <f t="shared" si="332"/>
        <v>0</v>
      </c>
      <c r="X423" s="891">
        <f t="shared" si="332"/>
        <v>0</v>
      </c>
      <c r="Y423" s="891">
        <f t="shared" si="332"/>
        <v>0</v>
      </c>
      <c r="Z423" s="891">
        <f t="shared" si="332"/>
        <v>0</v>
      </c>
      <c r="AA423" s="891">
        <f t="shared" si="332"/>
        <v>0</v>
      </c>
      <c r="AB423" s="1722">
        <f t="shared" si="321"/>
        <v>0</v>
      </c>
      <c r="AC423" s="1341"/>
      <c r="AD423" s="1717"/>
      <c r="AE423" s="1719">
        <v>0</v>
      </c>
      <c r="AF423" s="1719">
        <v>0</v>
      </c>
      <c r="AG423" s="1719">
        <v>0</v>
      </c>
      <c r="AH423" s="1719">
        <v>0</v>
      </c>
      <c r="AI423" s="1719">
        <v>0</v>
      </c>
      <c r="AJ423" s="1719">
        <v>0</v>
      </c>
      <c r="AK423" s="1719">
        <f t="shared" si="314"/>
        <v>0</v>
      </c>
      <c r="AL423" s="999"/>
      <c r="AM423" s="1394"/>
      <c r="AN423" s="999"/>
      <c r="AO423" s="1001"/>
      <c r="AP423" s="1001">
        <f t="shared" si="337"/>
        <v>0</v>
      </c>
      <c r="AQ423" s="1394"/>
      <c r="AR423" s="1394">
        <f t="shared" si="315"/>
        <v>0</v>
      </c>
      <c r="AS423" s="3403">
        <f t="shared" si="333"/>
        <v>0</v>
      </c>
      <c r="AT423" s="1722">
        <f t="shared" si="333"/>
        <v>0</v>
      </c>
      <c r="AU423" s="1722">
        <f t="shared" si="333"/>
        <v>0</v>
      </c>
      <c r="AV423" s="1722">
        <f t="shared" si="333"/>
        <v>0</v>
      </c>
      <c r="AW423" s="1722">
        <f t="shared" si="333"/>
        <v>0</v>
      </c>
      <c r="AX423" s="1722">
        <f t="shared" si="333"/>
        <v>0</v>
      </c>
      <c r="AY423" s="1722">
        <f t="shared" si="316"/>
        <v>0</v>
      </c>
      <c r="AZ423" s="3088"/>
      <c r="BA423" s="3325"/>
      <c r="BB423" s="1357">
        <v>0</v>
      </c>
      <c r="BC423" s="1357">
        <v>0</v>
      </c>
      <c r="BD423" s="1357">
        <v>0</v>
      </c>
      <c r="BE423" s="1357">
        <v>0</v>
      </c>
      <c r="BF423" s="1357">
        <v>0</v>
      </c>
      <c r="BG423" s="1357">
        <f t="shared" si="318"/>
        <v>0</v>
      </c>
      <c r="BH423" s="891"/>
      <c r="BI423" s="891"/>
      <c r="BJ423" s="1397"/>
      <c r="BK423" s="1397"/>
      <c r="BL423" s="1397"/>
      <c r="BM423" s="1397">
        <f t="shared" si="319"/>
        <v>0</v>
      </c>
      <c r="BN423" s="1366">
        <f t="shared" si="334"/>
        <v>0</v>
      </c>
      <c r="BO423" s="1366">
        <f t="shared" si="334"/>
        <v>0</v>
      </c>
      <c r="BP423" s="1366">
        <f t="shared" si="334"/>
        <v>0</v>
      </c>
      <c r="BQ423" s="1366">
        <f t="shared" si="334"/>
        <v>0</v>
      </c>
      <c r="BR423" s="1366">
        <f t="shared" si="335"/>
        <v>0</v>
      </c>
      <c r="BS423" s="1366">
        <f t="shared" si="320"/>
        <v>0</v>
      </c>
      <c r="BT423" s="891"/>
      <c r="BU423" s="891"/>
      <c r="CD423" s="3319">
        <v>0</v>
      </c>
      <c r="CE423" s="3319">
        <v>0</v>
      </c>
      <c r="CF423" s="3319">
        <v>0</v>
      </c>
      <c r="CG423" s="3319">
        <v>0</v>
      </c>
      <c r="CH423" s="3319">
        <v>0</v>
      </c>
      <c r="CI423" s="3319">
        <v>0</v>
      </c>
      <c r="CJ423" s="3319">
        <v>0</v>
      </c>
      <c r="CK423" s="3320"/>
      <c r="CL423" s="3321">
        <f t="shared" si="300"/>
        <v>0</v>
      </c>
      <c r="CM423" s="3321">
        <f t="shared" si="300"/>
        <v>0</v>
      </c>
      <c r="CN423" s="3321">
        <f t="shared" si="300"/>
        <v>0</v>
      </c>
      <c r="CO423" s="3321">
        <f t="shared" si="299"/>
        <v>0</v>
      </c>
      <c r="CP423" s="3321">
        <f t="shared" si="299"/>
        <v>0</v>
      </c>
      <c r="CQ423" s="3321">
        <f t="shared" si="299"/>
        <v>0</v>
      </c>
      <c r="CR423" s="3321">
        <f t="shared" si="299"/>
        <v>0</v>
      </c>
      <c r="CS423" s="3321"/>
      <c r="CT423" s="885">
        <v>0</v>
      </c>
      <c r="CU423" s="885">
        <v>0</v>
      </c>
      <c r="CV423" s="885">
        <v>0</v>
      </c>
      <c r="CW423" s="885">
        <v>0</v>
      </c>
      <c r="CX423" s="885">
        <v>0</v>
      </c>
      <c r="CY423" s="885">
        <v>0</v>
      </c>
      <c r="DB423" s="3321">
        <f t="shared" si="322"/>
        <v>0</v>
      </c>
      <c r="DC423" s="3321">
        <f t="shared" si="322"/>
        <v>0</v>
      </c>
      <c r="DD423" s="3321">
        <f t="shared" si="322"/>
        <v>0</v>
      </c>
      <c r="DE423" s="3321">
        <f t="shared" si="322"/>
        <v>0</v>
      </c>
      <c r="DF423" s="3321">
        <f t="shared" si="322"/>
        <v>0</v>
      </c>
      <c r="DG423" s="3321">
        <f t="shared" si="322"/>
        <v>0</v>
      </c>
      <c r="DH423" s="3321"/>
      <c r="DI423" s="885">
        <v>0</v>
      </c>
      <c r="DJ423" s="885">
        <v>0</v>
      </c>
      <c r="DK423" s="885">
        <v>0</v>
      </c>
      <c r="DL423" s="885">
        <v>0</v>
      </c>
      <c r="DM423" s="885">
        <v>0</v>
      </c>
      <c r="DP423" s="3321">
        <f t="shared" si="304"/>
        <v>0</v>
      </c>
      <c r="DQ423" s="3321">
        <f t="shared" si="304"/>
        <v>0</v>
      </c>
      <c r="DR423" s="3321">
        <f t="shared" si="304"/>
        <v>0</v>
      </c>
      <c r="DS423" s="3321">
        <f t="shared" si="304"/>
        <v>0</v>
      </c>
      <c r="DT423" s="3321">
        <f t="shared" si="304"/>
        <v>0</v>
      </c>
    </row>
    <row r="424" spans="1:124" ht="14.25" hidden="1" customHeight="1">
      <c r="A424" s="1165"/>
      <c r="B424" s="1581"/>
      <c r="C424" s="1576"/>
      <c r="D424" s="3385"/>
      <c r="E424" s="1357">
        <v>0</v>
      </c>
      <c r="F424" s="1357">
        <v>0</v>
      </c>
      <c r="G424" s="1357">
        <v>0</v>
      </c>
      <c r="H424" s="1357">
        <v>0</v>
      </c>
      <c r="I424" s="1357">
        <v>0</v>
      </c>
      <c r="J424" s="1357">
        <v>0</v>
      </c>
      <c r="K424" s="1357">
        <v>0</v>
      </c>
      <c r="L424" s="1357">
        <f t="shared" si="312"/>
        <v>0</v>
      </c>
      <c r="M424" s="1440"/>
      <c r="N424" s="1440"/>
      <c r="O424" s="1440"/>
      <c r="P424" s="1440"/>
      <c r="Q424" s="1440"/>
      <c r="R424" s="1440">
        <f t="shared" si="336"/>
        <v>0</v>
      </c>
      <c r="S424" s="1440"/>
      <c r="T424" s="1440">
        <f t="shared" si="313"/>
        <v>0</v>
      </c>
      <c r="U424" s="1951">
        <f t="shared" si="332"/>
        <v>0</v>
      </c>
      <c r="V424" s="891">
        <f t="shared" si="332"/>
        <v>0</v>
      </c>
      <c r="W424" s="891">
        <f t="shared" si="332"/>
        <v>0</v>
      </c>
      <c r="X424" s="891">
        <f t="shared" si="332"/>
        <v>0</v>
      </c>
      <c r="Y424" s="891">
        <f t="shared" si="332"/>
        <v>0</v>
      </c>
      <c r="Z424" s="891">
        <f t="shared" si="332"/>
        <v>0</v>
      </c>
      <c r="AA424" s="891">
        <f t="shared" si="332"/>
        <v>0</v>
      </c>
      <c r="AB424" s="1722">
        <f t="shared" si="321"/>
        <v>0</v>
      </c>
      <c r="AC424" s="1341"/>
      <c r="AD424" s="1717"/>
      <c r="AE424" s="1719">
        <v>0</v>
      </c>
      <c r="AF424" s="1719">
        <v>0</v>
      </c>
      <c r="AG424" s="1719">
        <v>0</v>
      </c>
      <c r="AH424" s="1719">
        <v>0</v>
      </c>
      <c r="AI424" s="1719">
        <v>0</v>
      </c>
      <c r="AJ424" s="1719">
        <v>0</v>
      </c>
      <c r="AK424" s="1719">
        <f t="shared" si="314"/>
        <v>0</v>
      </c>
      <c r="AL424" s="999"/>
      <c r="AM424" s="1394"/>
      <c r="AN424" s="999"/>
      <c r="AO424" s="1001"/>
      <c r="AP424" s="1001">
        <f t="shared" si="337"/>
        <v>0</v>
      </c>
      <c r="AQ424" s="1394"/>
      <c r="AR424" s="1394">
        <f t="shared" si="315"/>
        <v>0</v>
      </c>
      <c r="AS424" s="3403">
        <f t="shared" si="333"/>
        <v>0</v>
      </c>
      <c r="AT424" s="1722">
        <f t="shared" si="333"/>
        <v>0</v>
      </c>
      <c r="AU424" s="1722">
        <f t="shared" si="333"/>
        <v>0</v>
      </c>
      <c r="AV424" s="1722">
        <f t="shared" si="333"/>
        <v>0</v>
      </c>
      <c r="AW424" s="1722">
        <f t="shared" si="333"/>
        <v>0</v>
      </c>
      <c r="AX424" s="1722">
        <f t="shared" si="333"/>
        <v>0</v>
      </c>
      <c r="AY424" s="1722">
        <f t="shared" si="316"/>
        <v>0</v>
      </c>
      <c r="AZ424" s="3088"/>
      <c r="BA424" s="3325"/>
      <c r="BB424" s="1357">
        <v>0</v>
      </c>
      <c r="BC424" s="1357">
        <v>0</v>
      </c>
      <c r="BD424" s="1357">
        <v>0</v>
      </c>
      <c r="BE424" s="1357">
        <v>0</v>
      </c>
      <c r="BF424" s="1357">
        <v>0</v>
      </c>
      <c r="BG424" s="1357">
        <f t="shared" si="318"/>
        <v>0</v>
      </c>
      <c r="BH424" s="891"/>
      <c r="BI424" s="891"/>
      <c r="BJ424" s="1397"/>
      <c r="BK424" s="1397"/>
      <c r="BL424" s="1397"/>
      <c r="BM424" s="1397">
        <f t="shared" si="319"/>
        <v>0</v>
      </c>
      <c r="BN424" s="1366">
        <f t="shared" si="334"/>
        <v>0</v>
      </c>
      <c r="BO424" s="1366">
        <f t="shared" si="334"/>
        <v>0</v>
      </c>
      <c r="BP424" s="1366">
        <f t="shared" si="334"/>
        <v>0</v>
      </c>
      <c r="BQ424" s="1366">
        <f t="shared" si="334"/>
        <v>0</v>
      </c>
      <c r="BR424" s="1366">
        <f t="shared" si="335"/>
        <v>0</v>
      </c>
      <c r="BS424" s="1366">
        <f t="shared" si="320"/>
        <v>0</v>
      </c>
      <c r="BT424" s="891"/>
      <c r="BU424" s="891"/>
      <c r="CD424" s="3319">
        <v>0</v>
      </c>
      <c r="CE424" s="3319">
        <v>0</v>
      </c>
      <c r="CF424" s="3319">
        <v>0</v>
      </c>
      <c r="CG424" s="3319">
        <v>0</v>
      </c>
      <c r="CH424" s="3319">
        <v>0</v>
      </c>
      <c r="CI424" s="3319">
        <v>0</v>
      </c>
      <c r="CJ424" s="3319">
        <v>0</v>
      </c>
      <c r="CK424" s="3320"/>
      <c r="CL424" s="3321">
        <f t="shared" si="300"/>
        <v>0</v>
      </c>
      <c r="CM424" s="3321">
        <f t="shared" si="300"/>
        <v>0</v>
      </c>
      <c r="CN424" s="3321">
        <f t="shared" si="300"/>
        <v>0</v>
      </c>
      <c r="CO424" s="3321">
        <f t="shared" si="299"/>
        <v>0</v>
      </c>
      <c r="CP424" s="3321">
        <f t="shared" si="299"/>
        <v>0</v>
      </c>
      <c r="CQ424" s="3321">
        <f t="shared" si="299"/>
        <v>0</v>
      </c>
      <c r="CR424" s="3321">
        <f t="shared" si="299"/>
        <v>0</v>
      </c>
      <c r="CS424" s="3321"/>
      <c r="CT424" s="885">
        <v>0</v>
      </c>
      <c r="CU424" s="885">
        <v>0</v>
      </c>
      <c r="CV424" s="885">
        <v>0</v>
      </c>
      <c r="CW424" s="885">
        <v>0</v>
      </c>
      <c r="CX424" s="885">
        <v>0</v>
      </c>
      <c r="CY424" s="885">
        <v>0</v>
      </c>
      <c r="DB424" s="3321">
        <f t="shared" si="322"/>
        <v>0</v>
      </c>
      <c r="DC424" s="3321">
        <f t="shared" si="322"/>
        <v>0</v>
      </c>
      <c r="DD424" s="3321">
        <f t="shared" si="322"/>
        <v>0</v>
      </c>
      <c r="DE424" s="3321">
        <f t="shared" si="322"/>
        <v>0</v>
      </c>
      <c r="DF424" s="3321">
        <f t="shared" si="322"/>
        <v>0</v>
      </c>
      <c r="DG424" s="3321">
        <f t="shared" si="322"/>
        <v>0</v>
      </c>
      <c r="DH424" s="3321"/>
      <c r="DI424" s="885">
        <v>0</v>
      </c>
      <c r="DJ424" s="885">
        <v>0</v>
      </c>
      <c r="DK424" s="885">
        <v>0</v>
      </c>
      <c r="DL424" s="885">
        <v>0</v>
      </c>
      <c r="DM424" s="885">
        <v>0</v>
      </c>
      <c r="DP424" s="3321">
        <f t="shared" si="304"/>
        <v>0</v>
      </c>
      <c r="DQ424" s="3321">
        <f t="shared" si="304"/>
        <v>0</v>
      </c>
      <c r="DR424" s="3321">
        <f t="shared" si="304"/>
        <v>0</v>
      </c>
      <c r="DS424" s="3321">
        <f t="shared" si="304"/>
        <v>0</v>
      </c>
      <c r="DT424" s="3321">
        <f t="shared" si="304"/>
        <v>0</v>
      </c>
    </row>
    <row r="425" spans="1:124" ht="14.25" hidden="1" customHeight="1">
      <c r="A425" s="1165"/>
      <c r="B425" s="1581"/>
      <c r="C425" s="1576"/>
      <c r="D425" s="3385"/>
      <c r="E425" s="1357">
        <v>0</v>
      </c>
      <c r="F425" s="1357">
        <v>0</v>
      </c>
      <c r="G425" s="1357">
        <v>0</v>
      </c>
      <c r="H425" s="1357">
        <v>0</v>
      </c>
      <c r="I425" s="1357">
        <v>0</v>
      </c>
      <c r="J425" s="1357">
        <v>0</v>
      </c>
      <c r="K425" s="1357">
        <v>0</v>
      </c>
      <c r="L425" s="1357">
        <f t="shared" si="312"/>
        <v>0</v>
      </c>
      <c r="M425" s="1440"/>
      <c r="N425" s="1440"/>
      <c r="O425" s="1440"/>
      <c r="P425" s="1440"/>
      <c r="Q425" s="1440"/>
      <c r="R425" s="1440">
        <f t="shared" si="336"/>
        <v>0</v>
      </c>
      <c r="S425" s="1440"/>
      <c r="T425" s="1440">
        <f t="shared" si="313"/>
        <v>0</v>
      </c>
      <c r="U425" s="1951">
        <f t="shared" si="332"/>
        <v>0</v>
      </c>
      <c r="V425" s="891">
        <f t="shared" si="332"/>
        <v>0</v>
      </c>
      <c r="W425" s="891">
        <f t="shared" si="332"/>
        <v>0</v>
      </c>
      <c r="X425" s="891">
        <f t="shared" si="332"/>
        <v>0</v>
      </c>
      <c r="Y425" s="891">
        <f t="shared" si="332"/>
        <v>0</v>
      </c>
      <c r="Z425" s="891">
        <f t="shared" si="332"/>
        <v>0</v>
      </c>
      <c r="AA425" s="891">
        <f t="shared" si="332"/>
        <v>0</v>
      </c>
      <c r="AB425" s="1722">
        <f t="shared" si="321"/>
        <v>0</v>
      </c>
      <c r="AC425" s="1341"/>
      <c r="AD425" s="1717"/>
      <c r="AE425" s="1719">
        <v>0</v>
      </c>
      <c r="AF425" s="1719">
        <v>0</v>
      </c>
      <c r="AG425" s="1719">
        <v>0</v>
      </c>
      <c r="AH425" s="1719">
        <v>0</v>
      </c>
      <c r="AI425" s="1719">
        <v>0</v>
      </c>
      <c r="AJ425" s="1719">
        <v>0</v>
      </c>
      <c r="AK425" s="1719">
        <f t="shared" si="314"/>
        <v>0</v>
      </c>
      <c r="AL425" s="999"/>
      <c r="AM425" s="1394"/>
      <c r="AN425" s="999"/>
      <c r="AO425" s="1001"/>
      <c r="AP425" s="1001">
        <f t="shared" si="337"/>
        <v>0</v>
      </c>
      <c r="AQ425" s="1394"/>
      <c r="AR425" s="1394">
        <f t="shared" si="315"/>
        <v>0</v>
      </c>
      <c r="AS425" s="3403">
        <f t="shared" si="333"/>
        <v>0</v>
      </c>
      <c r="AT425" s="1722">
        <f t="shared" si="333"/>
        <v>0</v>
      </c>
      <c r="AU425" s="1722">
        <f t="shared" si="333"/>
        <v>0</v>
      </c>
      <c r="AV425" s="1722">
        <f t="shared" si="333"/>
        <v>0</v>
      </c>
      <c r="AW425" s="1722">
        <f t="shared" si="333"/>
        <v>0</v>
      </c>
      <c r="AX425" s="1722">
        <f t="shared" si="333"/>
        <v>0</v>
      </c>
      <c r="AY425" s="1722">
        <f t="shared" si="316"/>
        <v>0</v>
      </c>
      <c r="AZ425" s="3088"/>
      <c r="BA425" s="3325"/>
      <c r="BB425" s="1357">
        <v>0</v>
      </c>
      <c r="BC425" s="1357">
        <v>0</v>
      </c>
      <c r="BD425" s="1357">
        <v>0</v>
      </c>
      <c r="BE425" s="1357">
        <v>0</v>
      </c>
      <c r="BF425" s="1357">
        <v>0</v>
      </c>
      <c r="BG425" s="1357">
        <f t="shared" si="318"/>
        <v>0</v>
      </c>
      <c r="BH425" s="891"/>
      <c r="BI425" s="891"/>
      <c r="BJ425" s="1397"/>
      <c r="BK425" s="1397"/>
      <c r="BL425" s="1397"/>
      <c r="BM425" s="1397">
        <f t="shared" si="319"/>
        <v>0</v>
      </c>
      <c r="BN425" s="1366">
        <f t="shared" si="334"/>
        <v>0</v>
      </c>
      <c r="BO425" s="1366">
        <f t="shared" si="334"/>
        <v>0</v>
      </c>
      <c r="BP425" s="1366">
        <f t="shared" si="334"/>
        <v>0</v>
      </c>
      <c r="BQ425" s="1366">
        <f t="shared" si="334"/>
        <v>0</v>
      </c>
      <c r="BR425" s="1366">
        <f t="shared" si="335"/>
        <v>0</v>
      </c>
      <c r="BS425" s="1366">
        <f t="shared" si="320"/>
        <v>0</v>
      </c>
      <c r="BT425" s="891"/>
      <c r="BU425" s="891"/>
      <c r="CD425" s="3319">
        <v>0</v>
      </c>
      <c r="CE425" s="3319">
        <v>0</v>
      </c>
      <c r="CF425" s="3319">
        <v>0</v>
      </c>
      <c r="CG425" s="3319">
        <v>0</v>
      </c>
      <c r="CH425" s="3319">
        <v>0</v>
      </c>
      <c r="CI425" s="3319">
        <v>0</v>
      </c>
      <c r="CJ425" s="3319">
        <v>0</v>
      </c>
      <c r="CK425" s="3320"/>
      <c r="CL425" s="3321">
        <f t="shared" si="300"/>
        <v>0</v>
      </c>
      <c r="CM425" s="3321">
        <f t="shared" si="300"/>
        <v>0</v>
      </c>
      <c r="CN425" s="3321">
        <f t="shared" si="300"/>
        <v>0</v>
      </c>
      <c r="CO425" s="3321">
        <f t="shared" si="299"/>
        <v>0</v>
      </c>
      <c r="CP425" s="3321">
        <f t="shared" si="299"/>
        <v>0</v>
      </c>
      <c r="CQ425" s="3321">
        <f t="shared" si="299"/>
        <v>0</v>
      </c>
      <c r="CR425" s="3321">
        <f t="shared" si="299"/>
        <v>0</v>
      </c>
      <c r="CS425" s="3321"/>
      <c r="CT425" s="885">
        <v>0</v>
      </c>
      <c r="CU425" s="885">
        <v>0</v>
      </c>
      <c r="CV425" s="885">
        <v>0</v>
      </c>
      <c r="CW425" s="885">
        <v>0</v>
      </c>
      <c r="CX425" s="885">
        <v>0</v>
      </c>
      <c r="CY425" s="885">
        <v>0</v>
      </c>
      <c r="DB425" s="3321">
        <f t="shared" si="322"/>
        <v>0</v>
      </c>
      <c r="DC425" s="3321">
        <f t="shared" si="322"/>
        <v>0</v>
      </c>
      <c r="DD425" s="3321">
        <f t="shared" si="322"/>
        <v>0</v>
      </c>
      <c r="DE425" s="3321">
        <f t="shared" si="322"/>
        <v>0</v>
      </c>
      <c r="DF425" s="3321">
        <f t="shared" si="322"/>
        <v>0</v>
      </c>
      <c r="DG425" s="3321">
        <f t="shared" si="322"/>
        <v>0</v>
      </c>
      <c r="DH425" s="3321"/>
      <c r="DI425" s="885">
        <v>0</v>
      </c>
      <c r="DJ425" s="885">
        <v>0</v>
      </c>
      <c r="DK425" s="885">
        <v>0</v>
      </c>
      <c r="DL425" s="885">
        <v>0</v>
      </c>
      <c r="DM425" s="885">
        <v>0</v>
      </c>
      <c r="DP425" s="3321">
        <f t="shared" si="304"/>
        <v>0</v>
      </c>
      <c r="DQ425" s="3321">
        <f t="shared" si="304"/>
        <v>0</v>
      </c>
      <c r="DR425" s="3321">
        <f t="shared" si="304"/>
        <v>0</v>
      </c>
      <c r="DS425" s="3321">
        <f t="shared" si="304"/>
        <v>0</v>
      </c>
      <c r="DT425" s="3321">
        <f t="shared" si="304"/>
        <v>0</v>
      </c>
    </row>
    <row r="426" spans="1:124" ht="14.25" hidden="1" customHeight="1">
      <c r="A426" s="1165"/>
      <c r="B426" s="1581"/>
      <c r="C426" s="1576"/>
      <c r="D426" s="3385"/>
      <c r="E426" s="1357">
        <v>0</v>
      </c>
      <c r="F426" s="1357">
        <v>0</v>
      </c>
      <c r="G426" s="1357">
        <v>0</v>
      </c>
      <c r="H426" s="1357">
        <v>0</v>
      </c>
      <c r="I426" s="1357">
        <v>0</v>
      </c>
      <c r="J426" s="1357">
        <v>0</v>
      </c>
      <c r="K426" s="1357">
        <v>0</v>
      </c>
      <c r="L426" s="1357">
        <f t="shared" si="312"/>
        <v>0</v>
      </c>
      <c r="M426" s="1440"/>
      <c r="N426" s="1440"/>
      <c r="O426" s="1440"/>
      <c r="P426" s="1440"/>
      <c r="Q426" s="1440"/>
      <c r="R426" s="1440">
        <f t="shared" si="336"/>
        <v>0</v>
      </c>
      <c r="S426" s="1440"/>
      <c r="T426" s="1440">
        <f t="shared" si="313"/>
        <v>0</v>
      </c>
      <c r="U426" s="1951">
        <f t="shared" si="332"/>
        <v>0</v>
      </c>
      <c r="V426" s="891">
        <f t="shared" si="332"/>
        <v>0</v>
      </c>
      <c r="W426" s="891">
        <f t="shared" si="332"/>
        <v>0</v>
      </c>
      <c r="X426" s="891">
        <f t="shared" si="332"/>
        <v>0</v>
      </c>
      <c r="Y426" s="891">
        <f t="shared" si="332"/>
        <v>0</v>
      </c>
      <c r="Z426" s="891">
        <f t="shared" si="332"/>
        <v>0</v>
      </c>
      <c r="AA426" s="891">
        <f t="shared" si="332"/>
        <v>0</v>
      </c>
      <c r="AB426" s="1722">
        <f t="shared" si="321"/>
        <v>0</v>
      </c>
      <c r="AC426" s="1341"/>
      <c r="AD426" s="1717"/>
      <c r="AE426" s="1719">
        <v>0</v>
      </c>
      <c r="AF426" s="1719">
        <v>0</v>
      </c>
      <c r="AG426" s="1719">
        <v>0</v>
      </c>
      <c r="AH426" s="1719">
        <v>0</v>
      </c>
      <c r="AI426" s="1719">
        <v>0</v>
      </c>
      <c r="AJ426" s="1719">
        <v>0</v>
      </c>
      <c r="AK426" s="1719">
        <f t="shared" si="314"/>
        <v>0</v>
      </c>
      <c r="AL426" s="999"/>
      <c r="AM426" s="1394"/>
      <c r="AN426" s="999"/>
      <c r="AO426" s="1001"/>
      <c r="AP426" s="1001">
        <f t="shared" si="337"/>
        <v>0</v>
      </c>
      <c r="AQ426" s="1394"/>
      <c r="AR426" s="1394">
        <f t="shared" si="315"/>
        <v>0</v>
      </c>
      <c r="AS426" s="3403">
        <f t="shared" si="333"/>
        <v>0</v>
      </c>
      <c r="AT426" s="1722">
        <f t="shared" si="333"/>
        <v>0</v>
      </c>
      <c r="AU426" s="1722">
        <f t="shared" si="333"/>
        <v>0</v>
      </c>
      <c r="AV426" s="1722">
        <f t="shared" si="333"/>
        <v>0</v>
      </c>
      <c r="AW426" s="1722">
        <f t="shared" si="333"/>
        <v>0</v>
      </c>
      <c r="AX426" s="1722">
        <f t="shared" si="333"/>
        <v>0</v>
      </c>
      <c r="AY426" s="1722">
        <f t="shared" si="316"/>
        <v>0</v>
      </c>
      <c r="AZ426" s="3088"/>
      <c r="BA426" s="3325"/>
      <c r="BB426" s="1357">
        <v>0</v>
      </c>
      <c r="BC426" s="1357">
        <v>0</v>
      </c>
      <c r="BD426" s="1357">
        <v>0</v>
      </c>
      <c r="BE426" s="1357">
        <v>0</v>
      </c>
      <c r="BF426" s="1357">
        <v>0</v>
      </c>
      <c r="BG426" s="1357">
        <f t="shared" si="318"/>
        <v>0</v>
      </c>
      <c r="BH426" s="891"/>
      <c r="BI426" s="891"/>
      <c r="BJ426" s="1397"/>
      <c r="BK426" s="1397"/>
      <c r="BL426" s="1397"/>
      <c r="BM426" s="1397">
        <f t="shared" si="319"/>
        <v>0</v>
      </c>
      <c r="BN426" s="1366">
        <f t="shared" si="334"/>
        <v>0</v>
      </c>
      <c r="BO426" s="1366">
        <f t="shared" si="334"/>
        <v>0</v>
      </c>
      <c r="BP426" s="1366">
        <f t="shared" si="334"/>
        <v>0</v>
      </c>
      <c r="BQ426" s="1366">
        <f t="shared" si="334"/>
        <v>0</v>
      </c>
      <c r="BR426" s="1366">
        <f t="shared" si="335"/>
        <v>0</v>
      </c>
      <c r="BS426" s="1366">
        <f t="shared" si="320"/>
        <v>0</v>
      </c>
      <c r="BT426" s="891"/>
      <c r="BU426" s="891"/>
      <c r="CD426" s="3319">
        <v>0</v>
      </c>
      <c r="CE426" s="3319">
        <v>0</v>
      </c>
      <c r="CF426" s="3319">
        <v>0</v>
      </c>
      <c r="CG426" s="3319">
        <v>0</v>
      </c>
      <c r="CH426" s="3319">
        <v>0</v>
      </c>
      <c r="CI426" s="3319">
        <v>0</v>
      </c>
      <c r="CJ426" s="3319">
        <v>0</v>
      </c>
      <c r="CK426" s="3320"/>
      <c r="CL426" s="3321">
        <f t="shared" si="300"/>
        <v>0</v>
      </c>
      <c r="CM426" s="3321">
        <f t="shared" si="300"/>
        <v>0</v>
      </c>
      <c r="CN426" s="3321">
        <f t="shared" si="300"/>
        <v>0</v>
      </c>
      <c r="CO426" s="3321">
        <f t="shared" si="299"/>
        <v>0</v>
      </c>
      <c r="CP426" s="3321">
        <f t="shared" si="299"/>
        <v>0</v>
      </c>
      <c r="CQ426" s="3321">
        <f t="shared" si="299"/>
        <v>0</v>
      </c>
      <c r="CR426" s="3321">
        <f t="shared" si="299"/>
        <v>0</v>
      </c>
      <c r="CS426" s="3321"/>
      <c r="CT426" s="885">
        <v>0</v>
      </c>
      <c r="CU426" s="885">
        <v>0</v>
      </c>
      <c r="CV426" s="885">
        <v>0</v>
      </c>
      <c r="CW426" s="885">
        <v>0</v>
      </c>
      <c r="CX426" s="885">
        <v>0</v>
      </c>
      <c r="CY426" s="885">
        <v>0</v>
      </c>
      <c r="DB426" s="3321">
        <f t="shared" si="322"/>
        <v>0</v>
      </c>
      <c r="DC426" s="3321">
        <f t="shared" si="322"/>
        <v>0</v>
      </c>
      <c r="DD426" s="3321">
        <f t="shared" si="322"/>
        <v>0</v>
      </c>
      <c r="DE426" s="3321">
        <f t="shared" si="322"/>
        <v>0</v>
      </c>
      <c r="DF426" s="3321">
        <f t="shared" si="322"/>
        <v>0</v>
      </c>
      <c r="DG426" s="3321">
        <f t="shared" si="322"/>
        <v>0</v>
      </c>
      <c r="DH426" s="3321"/>
      <c r="DI426" s="885">
        <v>0</v>
      </c>
      <c r="DJ426" s="885">
        <v>0</v>
      </c>
      <c r="DK426" s="885">
        <v>0</v>
      </c>
      <c r="DL426" s="885">
        <v>0</v>
      </c>
      <c r="DM426" s="885">
        <v>0</v>
      </c>
      <c r="DP426" s="3321">
        <f t="shared" si="304"/>
        <v>0</v>
      </c>
      <c r="DQ426" s="3321">
        <f t="shared" si="304"/>
        <v>0</v>
      </c>
      <c r="DR426" s="3321">
        <f t="shared" si="304"/>
        <v>0</v>
      </c>
      <c r="DS426" s="3321">
        <f t="shared" si="304"/>
        <v>0</v>
      </c>
      <c r="DT426" s="3321">
        <f t="shared" si="304"/>
        <v>0</v>
      </c>
    </row>
    <row r="427" spans="1:124" ht="14.25" hidden="1" customHeight="1">
      <c r="A427" s="1165"/>
      <c r="B427" s="1581"/>
      <c r="C427" s="1576"/>
      <c r="D427" s="3385"/>
      <c r="E427" s="1357">
        <v>0</v>
      </c>
      <c r="F427" s="1357">
        <v>0</v>
      </c>
      <c r="G427" s="1357">
        <v>0</v>
      </c>
      <c r="H427" s="1357">
        <v>0</v>
      </c>
      <c r="I427" s="1357">
        <v>0</v>
      </c>
      <c r="J427" s="1357">
        <v>0</v>
      </c>
      <c r="K427" s="1357">
        <v>0</v>
      </c>
      <c r="L427" s="1357">
        <f t="shared" si="312"/>
        <v>0</v>
      </c>
      <c r="M427" s="1440"/>
      <c r="N427" s="1440"/>
      <c r="O427" s="1440"/>
      <c r="P427" s="1440"/>
      <c r="Q427" s="1440"/>
      <c r="R427" s="1440">
        <f t="shared" si="336"/>
        <v>0</v>
      </c>
      <c r="S427" s="1440"/>
      <c r="T427" s="1440">
        <f t="shared" si="313"/>
        <v>0</v>
      </c>
      <c r="U427" s="1951">
        <f t="shared" ref="U427:AA430" si="338">E427+M427</f>
        <v>0</v>
      </c>
      <c r="V427" s="891">
        <f t="shared" si="338"/>
        <v>0</v>
      </c>
      <c r="W427" s="891">
        <f t="shared" si="338"/>
        <v>0</v>
      </c>
      <c r="X427" s="891">
        <f t="shared" si="338"/>
        <v>0</v>
      </c>
      <c r="Y427" s="891">
        <f t="shared" si="338"/>
        <v>0</v>
      </c>
      <c r="Z427" s="891">
        <f t="shared" si="338"/>
        <v>0</v>
      </c>
      <c r="AA427" s="891">
        <f t="shared" si="338"/>
        <v>0</v>
      </c>
      <c r="AB427" s="1722">
        <f t="shared" si="321"/>
        <v>0</v>
      </c>
      <c r="AC427" s="1341"/>
      <c r="AD427" s="1717"/>
      <c r="AE427" s="1719">
        <v>0</v>
      </c>
      <c r="AF427" s="1719">
        <v>0</v>
      </c>
      <c r="AG427" s="1719">
        <v>0</v>
      </c>
      <c r="AH427" s="1719">
        <v>0</v>
      </c>
      <c r="AI427" s="1719">
        <v>0</v>
      </c>
      <c r="AJ427" s="1719">
        <v>0</v>
      </c>
      <c r="AK427" s="1719">
        <f t="shared" si="314"/>
        <v>0</v>
      </c>
      <c r="AL427" s="999"/>
      <c r="AM427" s="1394"/>
      <c r="AN427" s="999"/>
      <c r="AO427" s="1001"/>
      <c r="AP427" s="1001">
        <f t="shared" si="337"/>
        <v>0</v>
      </c>
      <c r="AQ427" s="1394"/>
      <c r="AR427" s="1394">
        <f t="shared" si="315"/>
        <v>0</v>
      </c>
      <c r="AS427" s="3403">
        <f t="shared" si="333"/>
        <v>0</v>
      </c>
      <c r="AT427" s="1722">
        <f t="shared" si="333"/>
        <v>0</v>
      </c>
      <c r="AU427" s="1722">
        <f t="shared" si="333"/>
        <v>0</v>
      </c>
      <c r="AV427" s="1722">
        <f t="shared" si="333"/>
        <v>0</v>
      </c>
      <c r="AW427" s="1722">
        <f t="shared" si="333"/>
        <v>0</v>
      </c>
      <c r="AX427" s="1722">
        <f t="shared" si="333"/>
        <v>0</v>
      </c>
      <c r="AY427" s="1722">
        <f t="shared" si="316"/>
        <v>0</v>
      </c>
      <c r="AZ427" s="3088"/>
      <c r="BA427" s="3325"/>
      <c r="BB427" s="1357">
        <v>0</v>
      </c>
      <c r="BC427" s="1357">
        <v>0</v>
      </c>
      <c r="BD427" s="1357">
        <v>0</v>
      </c>
      <c r="BE427" s="1357">
        <v>0</v>
      </c>
      <c r="BF427" s="1357">
        <v>0</v>
      </c>
      <c r="BG427" s="1357">
        <f t="shared" si="318"/>
        <v>0</v>
      </c>
      <c r="BH427" s="891"/>
      <c r="BI427" s="891"/>
      <c r="BJ427" s="1397"/>
      <c r="BK427" s="1397"/>
      <c r="BL427" s="1397"/>
      <c r="BM427" s="1397">
        <f t="shared" si="319"/>
        <v>0</v>
      </c>
      <c r="BN427" s="1366">
        <f t="shared" si="334"/>
        <v>0</v>
      </c>
      <c r="BO427" s="1366">
        <f t="shared" si="334"/>
        <v>0</v>
      </c>
      <c r="BP427" s="1366">
        <f t="shared" si="334"/>
        <v>0</v>
      </c>
      <c r="BQ427" s="1366">
        <f t="shared" si="334"/>
        <v>0</v>
      </c>
      <c r="BR427" s="1366">
        <f t="shared" si="335"/>
        <v>0</v>
      </c>
      <c r="BS427" s="1366">
        <f t="shared" si="320"/>
        <v>0</v>
      </c>
      <c r="BT427" s="891"/>
      <c r="BU427" s="891"/>
      <c r="CD427" s="3319">
        <v>0</v>
      </c>
      <c r="CE427" s="3319">
        <v>0</v>
      </c>
      <c r="CF427" s="3319">
        <v>0</v>
      </c>
      <c r="CG427" s="3319">
        <v>0</v>
      </c>
      <c r="CH427" s="3319">
        <v>0</v>
      </c>
      <c r="CI427" s="3319">
        <v>0</v>
      </c>
      <c r="CJ427" s="3319">
        <v>0</v>
      </c>
      <c r="CK427" s="3320"/>
      <c r="CL427" s="3321">
        <f t="shared" si="300"/>
        <v>0</v>
      </c>
      <c r="CM427" s="3321">
        <f t="shared" si="300"/>
        <v>0</v>
      </c>
      <c r="CN427" s="3321">
        <f t="shared" si="300"/>
        <v>0</v>
      </c>
      <c r="CO427" s="3321">
        <f t="shared" si="299"/>
        <v>0</v>
      </c>
      <c r="CP427" s="3321">
        <f t="shared" si="299"/>
        <v>0</v>
      </c>
      <c r="CQ427" s="3321">
        <f t="shared" si="299"/>
        <v>0</v>
      </c>
      <c r="CR427" s="3321">
        <f t="shared" si="299"/>
        <v>0</v>
      </c>
      <c r="CS427" s="3321"/>
      <c r="CT427" s="885">
        <v>0</v>
      </c>
      <c r="CU427" s="885">
        <v>0</v>
      </c>
      <c r="CV427" s="885">
        <v>0</v>
      </c>
      <c r="CW427" s="885">
        <v>0</v>
      </c>
      <c r="CX427" s="885">
        <v>0</v>
      </c>
      <c r="CY427" s="885">
        <v>0</v>
      </c>
      <c r="DB427" s="3321">
        <f t="shared" si="322"/>
        <v>0</v>
      </c>
      <c r="DC427" s="3321">
        <f t="shared" si="322"/>
        <v>0</v>
      </c>
      <c r="DD427" s="3321">
        <f t="shared" si="322"/>
        <v>0</v>
      </c>
      <c r="DE427" s="3321">
        <f t="shared" si="322"/>
        <v>0</v>
      </c>
      <c r="DF427" s="3321">
        <f t="shared" si="322"/>
        <v>0</v>
      </c>
      <c r="DG427" s="3321">
        <f t="shared" si="322"/>
        <v>0</v>
      </c>
      <c r="DH427" s="3321"/>
      <c r="DI427" s="885">
        <v>0</v>
      </c>
      <c r="DJ427" s="885">
        <v>0</v>
      </c>
      <c r="DK427" s="885">
        <v>0</v>
      </c>
      <c r="DL427" s="885">
        <v>0</v>
      </c>
      <c r="DM427" s="885">
        <v>0</v>
      </c>
      <c r="DP427" s="3321">
        <f t="shared" si="304"/>
        <v>0</v>
      </c>
      <c r="DQ427" s="3321">
        <f t="shared" si="304"/>
        <v>0</v>
      </c>
      <c r="DR427" s="3321">
        <f t="shared" si="304"/>
        <v>0</v>
      </c>
      <c r="DS427" s="3321">
        <f t="shared" si="304"/>
        <v>0</v>
      </c>
      <c r="DT427" s="3321">
        <f t="shared" si="304"/>
        <v>0</v>
      </c>
    </row>
    <row r="428" spans="1:124" ht="14.25" hidden="1" customHeight="1">
      <c r="A428" s="1165"/>
      <c r="B428" s="1581"/>
      <c r="C428" s="1576"/>
      <c r="D428" s="3385"/>
      <c r="E428" s="1357">
        <v>0</v>
      </c>
      <c r="F428" s="1357">
        <v>0</v>
      </c>
      <c r="G428" s="1357">
        <v>0</v>
      </c>
      <c r="H428" s="1357">
        <v>0</v>
      </c>
      <c r="I428" s="1357">
        <v>0</v>
      </c>
      <c r="J428" s="1357">
        <v>0</v>
      </c>
      <c r="K428" s="1357">
        <v>0</v>
      </c>
      <c r="L428" s="1357">
        <f t="shared" si="312"/>
        <v>0</v>
      </c>
      <c r="M428" s="1440"/>
      <c r="N428" s="1440"/>
      <c r="O428" s="1440"/>
      <c r="P428" s="1440"/>
      <c r="Q428" s="1440"/>
      <c r="R428" s="1440">
        <f t="shared" si="336"/>
        <v>0</v>
      </c>
      <c r="S428" s="1440"/>
      <c r="T428" s="1440">
        <f t="shared" si="313"/>
        <v>0</v>
      </c>
      <c r="U428" s="1951">
        <f t="shared" si="338"/>
        <v>0</v>
      </c>
      <c r="V428" s="891">
        <f t="shared" si="338"/>
        <v>0</v>
      </c>
      <c r="W428" s="891">
        <f t="shared" si="338"/>
        <v>0</v>
      </c>
      <c r="X428" s="891">
        <f t="shared" si="338"/>
        <v>0</v>
      </c>
      <c r="Y428" s="891">
        <f t="shared" si="338"/>
        <v>0</v>
      </c>
      <c r="Z428" s="891">
        <f t="shared" si="338"/>
        <v>0</v>
      </c>
      <c r="AA428" s="891">
        <f t="shared" si="338"/>
        <v>0</v>
      </c>
      <c r="AB428" s="1722">
        <f t="shared" si="321"/>
        <v>0</v>
      </c>
      <c r="AC428" s="1341"/>
      <c r="AD428" s="1717"/>
      <c r="AE428" s="1719">
        <v>0</v>
      </c>
      <c r="AF428" s="1719">
        <v>0</v>
      </c>
      <c r="AG428" s="1719">
        <v>0</v>
      </c>
      <c r="AH428" s="1719">
        <v>0</v>
      </c>
      <c r="AI428" s="1719">
        <v>0</v>
      </c>
      <c r="AJ428" s="1719">
        <v>0</v>
      </c>
      <c r="AK428" s="1719">
        <f t="shared" si="314"/>
        <v>0</v>
      </c>
      <c r="AL428" s="999"/>
      <c r="AM428" s="1394"/>
      <c r="AN428" s="999"/>
      <c r="AO428" s="1001"/>
      <c r="AP428" s="1001">
        <f t="shared" si="337"/>
        <v>0</v>
      </c>
      <c r="AQ428" s="1394"/>
      <c r="AR428" s="1394">
        <f t="shared" si="315"/>
        <v>0</v>
      </c>
      <c r="AS428" s="3403">
        <f t="shared" si="333"/>
        <v>0</v>
      </c>
      <c r="AT428" s="1722">
        <f t="shared" si="333"/>
        <v>0</v>
      </c>
      <c r="AU428" s="1722">
        <f t="shared" si="333"/>
        <v>0</v>
      </c>
      <c r="AV428" s="1722">
        <f t="shared" si="333"/>
        <v>0</v>
      </c>
      <c r="AW428" s="1722">
        <f t="shared" si="333"/>
        <v>0</v>
      </c>
      <c r="AX428" s="1722">
        <f t="shared" si="333"/>
        <v>0</v>
      </c>
      <c r="AY428" s="1722">
        <f t="shared" si="316"/>
        <v>0</v>
      </c>
      <c r="AZ428" s="3088"/>
      <c r="BA428" s="3325"/>
      <c r="BB428" s="1357">
        <v>0</v>
      </c>
      <c r="BC428" s="1357">
        <v>0</v>
      </c>
      <c r="BD428" s="1357">
        <v>0</v>
      </c>
      <c r="BE428" s="1357">
        <v>0</v>
      </c>
      <c r="BF428" s="1357">
        <v>0</v>
      </c>
      <c r="BG428" s="1357">
        <f t="shared" si="318"/>
        <v>0</v>
      </c>
      <c r="BH428" s="891"/>
      <c r="BI428" s="891"/>
      <c r="BJ428" s="1397"/>
      <c r="BK428" s="1397"/>
      <c r="BL428" s="1397"/>
      <c r="BM428" s="1397">
        <f t="shared" si="319"/>
        <v>0</v>
      </c>
      <c r="BN428" s="1366">
        <f t="shared" si="334"/>
        <v>0</v>
      </c>
      <c r="BO428" s="1366">
        <f t="shared" si="334"/>
        <v>0</v>
      </c>
      <c r="BP428" s="1366">
        <f t="shared" si="334"/>
        <v>0</v>
      </c>
      <c r="BQ428" s="1366">
        <f t="shared" si="334"/>
        <v>0</v>
      </c>
      <c r="BR428" s="1366">
        <f t="shared" si="335"/>
        <v>0</v>
      </c>
      <c r="BS428" s="1366">
        <f t="shared" si="320"/>
        <v>0</v>
      </c>
      <c r="BT428" s="891"/>
      <c r="BU428" s="891"/>
      <c r="CD428" s="3319">
        <v>0</v>
      </c>
      <c r="CE428" s="3319">
        <v>0</v>
      </c>
      <c r="CF428" s="3319">
        <v>0</v>
      </c>
      <c r="CG428" s="3319">
        <v>0</v>
      </c>
      <c r="CH428" s="3319">
        <v>0</v>
      </c>
      <c r="CI428" s="3319">
        <v>0</v>
      </c>
      <c r="CJ428" s="3319">
        <v>0</v>
      </c>
      <c r="CK428" s="3320"/>
      <c r="CL428" s="3321">
        <f t="shared" si="300"/>
        <v>0</v>
      </c>
      <c r="CM428" s="3321">
        <f t="shared" si="300"/>
        <v>0</v>
      </c>
      <c r="CN428" s="3321">
        <f t="shared" si="300"/>
        <v>0</v>
      </c>
      <c r="CO428" s="3321">
        <f t="shared" si="299"/>
        <v>0</v>
      </c>
      <c r="CP428" s="3321">
        <f t="shared" si="299"/>
        <v>0</v>
      </c>
      <c r="CQ428" s="3321">
        <f t="shared" si="299"/>
        <v>0</v>
      </c>
      <c r="CR428" s="3321">
        <f t="shared" si="299"/>
        <v>0</v>
      </c>
      <c r="CS428" s="3321"/>
      <c r="CT428" s="885">
        <v>0</v>
      </c>
      <c r="CU428" s="885">
        <v>0</v>
      </c>
      <c r="CV428" s="885">
        <v>0</v>
      </c>
      <c r="CW428" s="885">
        <v>0</v>
      </c>
      <c r="CX428" s="885">
        <v>0</v>
      </c>
      <c r="CY428" s="885">
        <v>0</v>
      </c>
      <c r="DB428" s="3321">
        <f t="shared" si="322"/>
        <v>0</v>
      </c>
      <c r="DC428" s="3321">
        <f t="shared" si="322"/>
        <v>0</v>
      </c>
      <c r="DD428" s="3321">
        <f t="shared" si="322"/>
        <v>0</v>
      </c>
      <c r="DE428" s="3321">
        <f t="shared" si="322"/>
        <v>0</v>
      </c>
      <c r="DF428" s="3321">
        <f t="shared" si="322"/>
        <v>0</v>
      </c>
      <c r="DG428" s="3321">
        <f t="shared" si="322"/>
        <v>0</v>
      </c>
      <c r="DH428" s="3321"/>
      <c r="DI428" s="885">
        <v>0</v>
      </c>
      <c r="DJ428" s="885">
        <v>0</v>
      </c>
      <c r="DK428" s="885">
        <v>0</v>
      </c>
      <c r="DL428" s="885">
        <v>0</v>
      </c>
      <c r="DM428" s="885">
        <v>0</v>
      </c>
      <c r="DP428" s="3321">
        <f t="shared" si="304"/>
        <v>0</v>
      </c>
      <c r="DQ428" s="3321">
        <f t="shared" si="304"/>
        <v>0</v>
      </c>
      <c r="DR428" s="3321">
        <f t="shared" si="304"/>
        <v>0</v>
      </c>
      <c r="DS428" s="3321">
        <f t="shared" si="304"/>
        <v>0</v>
      </c>
      <c r="DT428" s="3321">
        <f t="shared" si="304"/>
        <v>0</v>
      </c>
    </row>
    <row r="429" spans="1:124" ht="22.5" hidden="1" customHeight="1">
      <c r="A429" s="911">
        <v>31</v>
      </c>
      <c r="B429" s="1581" t="s">
        <v>793</v>
      </c>
      <c r="C429" s="1368" t="s">
        <v>1114</v>
      </c>
      <c r="D429" s="3385"/>
      <c r="E429" s="1357">
        <v>0</v>
      </c>
      <c r="F429" s="1366">
        <v>0</v>
      </c>
      <c r="G429" s="1366">
        <v>0</v>
      </c>
      <c r="H429" s="1366">
        <v>0</v>
      </c>
      <c r="I429" s="1366">
        <v>0</v>
      </c>
      <c r="J429" s="1366">
        <v>0</v>
      </c>
      <c r="K429" s="1366">
        <v>0</v>
      </c>
      <c r="L429" s="1366">
        <f t="shared" si="312"/>
        <v>0</v>
      </c>
      <c r="M429" s="1440"/>
      <c r="N429" s="1440"/>
      <c r="O429" s="1960"/>
      <c r="P429" s="1960"/>
      <c r="Q429" s="1960"/>
      <c r="R429" s="1960">
        <f t="shared" si="336"/>
        <v>0</v>
      </c>
      <c r="S429" s="1440"/>
      <c r="T429" s="1440">
        <f t="shared" si="313"/>
        <v>0</v>
      </c>
      <c r="U429" s="1951">
        <f t="shared" si="338"/>
        <v>0</v>
      </c>
      <c r="V429" s="891">
        <f t="shared" si="338"/>
        <v>0</v>
      </c>
      <c r="W429" s="891">
        <f t="shared" si="338"/>
        <v>0</v>
      </c>
      <c r="X429" s="891">
        <f t="shared" si="338"/>
        <v>0</v>
      </c>
      <c r="Y429" s="891">
        <f t="shared" si="338"/>
        <v>0</v>
      </c>
      <c r="Z429" s="891">
        <f t="shared" si="338"/>
        <v>0</v>
      </c>
      <c r="AA429" s="891">
        <f t="shared" si="338"/>
        <v>0</v>
      </c>
      <c r="AB429" s="1717">
        <f t="shared" si="321"/>
        <v>0</v>
      </c>
      <c r="AC429" s="1341"/>
      <c r="AD429" s="1717"/>
      <c r="AE429" s="1719">
        <v>0</v>
      </c>
      <c r="AF429" s="1719">
        <v>0</v>
      </c>
      <c r="AG429" s="1719">
        <v>0</v>
      </c>
      <c r="AH429" s="1719">
        <v>0</v>
      </c>
      <c r="AI429" s="1719">
        <v>0</v>
      </c>
      <c r="AJ429" s="1719">
        <v>0</v>
      </c>
      <c r="AK429" s="1719">
        <f t="shared" si="314"/>
        <v>0</v>
      </c>
      <c r="AL429" s="999"/>
      <c r="AM429" s="1394"/>
      <c r="AN429" s="999"/>
      <c r="AO429" s="1001"/>
      <c r="AP429" s="1001">
        <f t="shared" si="337"/>
        <v>0</v>
      </c>
      <c r="AQ429" s="1394"/>
      <c r="AR429" s="1394">
        <f t="shared" si="315"/>
        <v>0</v>
      </c>
      <c r="AS429" s="3403">
        <f t="shared" si="333"/>
        <v>0</v>
      </c>
      <c r="AT429" s="1722">
        <f t="shared" si="333"/>
        <v>0</v>
      </c>
      <c r="AU429" s="1722">
        <f t="shared" si="333"/>
        <v>0</v>
      </c>
      <c r="AV429" s="1722">
        <f t="shared" si="333"/>
        <v>0</v>
      </c>
      <c r="AW429" s="1722">
        <f t="shared" si="333"/>
        <v>0</v>
      </c>
      <c r="AX429" s="1722">
        <f t="shared" si="333"/>
        <v>0</v>
      </c>
      <c r="AY429" s="1722">
        <f t="shared" si="316"/>
        <v>0</v>
      </c>
      <c r="AZ429" s="3088"/>
      <c r="BA429" s="3325"/>
      <c r="BB429" s="1357">
        <v>0</v>
      </c>
      <c r="BC429" s="1357">
        <v>0</v>
      </c>
      <c r="BD429" s="1357">
        <v>0</v>
      </c>
      <c r="BE429" s="1357">
        <v>0</v>
      </c>
      <c r="BF429" s="1357">
        <v>0</v>
      </c>
      <c r="BG429" s="1357">
        <f t="shared" si="318"/>
        <v>0</v>
      </c>
      <c r="BH429" s="891"/>
      <c r="BI429" s="1397"/>
      <c r="BJ429" s="1397"/>
      <c r="BK429" s="1397"/>
      <c r="BL429" s="1397"/>
      <c r="BM429" s="1397">
        <f t="shared" si="319"/>
        <v>0</v>
      </c>
      <c r="BN429" s="1366">
        <f t="shared" si="334"/>
        <v>0</v>
      </c>
      <c r="BO429" s="1366">
        <f t="shared" si="334"/>
        <v>0</v>
      </c>
      <c r="BP429" s="1366">
        <f t="shared" si="334"/>
        <v>0</v>
      </c>
      <c r="BQ429" s="1366">
        <f t="shared" si="334"/>
        <v>0</v>
      </c>
      <c r="BR429" s="1366">
        <f t="shared" si="335"/>
        <v>0</v>
      </c>
      <c r="BS429" s="1366">
        <f t="shared" si="320"/>
        <v>0</v>
      </c>
      <c r="BT429" s="891"/>
      <c r="BU429" s="891"/>
      <c r="CD429" s="3319">
        <v>0</v>
      </c>
      <c r="CE429" s="3319">
        <v>0</v>
      </c>
      <c r="CF429" s="3319">
        <v>0</v>
      </c>
      <c r="CG429" s="3319">
        <v>0</v>
      </c>
      <c r="CH429" s="3319">
        <v>0</v>
      </c>
      <c r="CI429" s="3319">
        <v>0</v>
      </c>
      <c r="CJ429" s="3319">
        <v>0</v>
      </c>
      <c r="CK429" s="3320"/>
      <c r="CL429" s="3321">
        <f t="shared" si="300"/>
        <v>0</v>
      </c>
      <c r="CM429" s="3321">
        <f t="shared" si="300"/>
        <v>0</v>
      </c>
      <c r="CN429" s="3321">
        <f t="shared" si="300"/>
        <v>0</v>
      </c>
      <c r="CO429" s="3321">
        <f t="shared" si="299"/>
        <v>0</v>
      </c>
      <c r="CP429" s="3321">
        <f t="shared" si="299"/>
        <v>0</v>
      </c>
      <c r="CQ429" s="3321">
        <f t="shared" si="299"/>
        <v>0</v>
      </c>
      <c r="CR429" s="3321">
        <f t="shared" si="299"/>
        <v>0</v>
      </c>
      <c r="CS429" s="3321"/>
      <c r="CT429" s="885">
        <v>0</v>
      </c>
      <c r="CU429" s="885">
        <v>0</v>
      </c>
      <c r="CV429" s="885">
        <v>0</v>
      </c>
      <c r="CW429" s="885">
        <v>0</v>
      </c>
      <c r="CX429" s="885">
        <v>0</v>
      </c>
      <c r="CY429" s="885">
        <v>0</v>
      </c>
      <c r="DB429" s="3321">
        <f t="shared" si="322"/>
        <v>0</v>
      </c>
      <c r="DC429" s="3321">
        <f t="shared" si="322"/>
        <v>0</v>
      </c>
      <c r="DD429" s="3321">
        <f t="shared" si="322"/>
        <v>0</v>
      </c>
      <c r="DE429" s="3321">
        <f t="shared" si="322"/>
        <v>0</v>
      </c>
      <c r="DF429" s="3321">
        <f t="shared" si="322"/>
        <v>0</v>
      </c>
      <c r="DG429" s="3321">
        <f t="shared" si="322"/>
        <v>0</v>
      </c>
      <c r="DH429" s="3321"/>
      <c r="DI429" s="885">
        <v>0</v>
      </c>
      <c r="DJ429" s="885">
        <v>0</v>
      </c>
      <c r="DK429" s="885">
        <v>0</v>
      </c>
      <c r="DL429" s="885">
        <v>0</v>
      </c>
      <c r="DM429" s="885">
        <v>0</v>
      </c>
      <c r="DP429" s="3321">
        <f t="shared" si="304"/>
        <v>0</v>
      </c>
      <c r="DQ429" s="3321">
        <f t="shared" si="304"/>
        <v>0</v>
      </c>
      <c r="DR429" s="3321">
        <f t="shared" si="304"/>
        <v>0</v>
      </c>
      <c r="DS429" s="3321">
        <f t="shared" si="304"/>
        <v>0</v>
      </c>
      <c r="DT429" s="3321">
        <f t="shared" si="304"/>
        <v>0</v>
      </c>
    </row>
    <row r="430" spans="1:124" ht="14.25" hidden="1" customHeight="1">
      <c r="A430" s="1165"/>
      <c r="B430" s="1452"/>
      <c r="C430" s="1368" t="s">
        <v>747</v>
      </c>
      <c r="D430" s="3423"/>
      <c r="E430" s="1388">
        <v>0</v>
      </c>
      <c r="F430" s="1388">
        <v>0</v>
      </c>
      <c r="G430" s="1388">
        <v>0</v>
      </c>
      <c r="H430" s="1388">
        <v>0</v>
      </c>
      <c r="I430" s="1388">
        <v>0</v>
      </c>
      <c r="J430" s="1388">
        <v>0</v>
      </c>
      <c r="K430" s="1388">
        <v>0</v>
      </c>
      <c r="L430" s="1388">
        <f t="shared" si="312"/>
        <v>0</v>
      </c>
      <c r="M430" s="1638"/>
      <c r="N430" s="1496"/>
      <c r="O430" s="1496"/>
      <c r="P430" s="1496"/>
      <c r="Q430" s="1496"/>
      <c r="R430" s="1496"/>
      <c r="S430" s="1496"/>
      <c r="T430" s="1444">
        <f t="shared" si="313"/>
        <v>0</v>
      </c>
      <c r="U430" s="1951">
        <f t="shared" si="338"/>
        <v>0</v>
      </c>
      <c r="V430" s="891">
        <f t="shared" si="338"/>
        <v>0</v>
      </c>
      <c r="W430" s="891">
        <f t="shared" si="338"/>
        <v>0</v>
      </c>
      <c r="X430" s="891">
        <f t="shared" si="338"/>
        <v>0</v>
      </c>
      <c r="Y430" s="891">
        <f t="shared" si="338"/>
        <v>0</v>
      </c>
      <c r="Z430" s="891">
        <f t="shared" si="338"/>
        <v>0</v>
      </c>
      <c r="AA430" s="891">
        <f t="shared" si="338"/>
        <v>0</v>
      </c>
      <c r="AB430" s="1727">
        <f t="shared" si="321"/>
        <v>0</v>
      </c>
      <c r="AC430" s="1341"/>
      <c r="AD430" s="3354"/>
      <c r="AE430" s="3390">
        <v>0</v>
      </c>
      <c r="AF430" s="3390">
        <v>0</v>
      </c>
      <c r="AG430" s="3390">
        <v>0</v>
      </c>
      <c r="AH430" s="3390">
        <v>0</v>
      </c>
      <c r="AI430" s="3390">
        <v>0</v>
      </c>
      <c r="AJ430" s="3390">
        <v>0</v>
      </c>
      <c r="AK430" s="3390">
        <f t="shared" si="314"/>
        <v>0</v>
      </c>
      <c r="AL430" s="1414"/>
      <c r="AM430" s="1402"/>
      <c r="AN430" s="1414"/>
      <c r="AO430" s="1414"/>
      <c r="AP430" s="1414"/>
      <c r="AQ430" s="1415"/>
      <c r="AR430" s="1402">
        <f t="shared" si="315"/>
        <v>0</v>
      </c>
      <c r="AS430" s="3403">
        <f t="shared" si="333"/>
        <v>0</v>
      </c>
      <c r="AT430" s="3390">
        <f t="shared" si="333"/>
        <v>0</v>
      </c>
      <c r="AU430" s="1722">
        <f t="shared" si="333"/>
        <v>0</v>
      </c>
      <c r="AV430" s="1722">
        <f t="shared" si="333"/>
        <v>0</v>
      </c>
      <c r="AW430" s="1722">
        <f t="shared" si="333"/>
        <v>0</v>
      </c>
      <c r="AX430" s="1722">
        <f t="shared" si="333"/>
        <v>0</v>
      </c>
      <c r="AY430" s="1722">
        <f t="shared" si="316"/>
        <v>0</v>
      </c>
      <c r="AZ430" s="3113"/>
      <c r="BA430" s="3327"/>
      <c r="BB430" s="1388">
        <v>0</v>
      </c>
      <c r="BC430" s="1388">
        <v>0</v>
      </c>
      <c r="BD430" s="1388">
        <v>0</v>
      </c>
      <c r="BE430" s="1388">
        <v>0</v>
      </c>
      <c r="BF430" s="1388">
        <v>0</v>
      </c>
      <c r="BG430" s="1388">
        <f t="shared" si="318"/>
        <v>0</v>
      </c>
      <c r="BH430" s="1560"/>
      <c r="BI430" s="1560"/>
      <c r="BJ430" s="2975"/>
      <c r="BK430" s="2975"/>
      <c r="BL430" s="2975"/>
      <c r="BM430" s="1405">
        <f t="shared" si="319"/>
        <v>0</v>
      </c>
      <c r="BN430" s="1388">
        <f t="shared" si="334"/>
        <v>0</v>
      </c>
      <c r="BO430" s="1388">
        <f t="shared" si="334"/>
        <v>0</v>
      </c>
      <c r="BP430" s="1366">
        <f t="shared" si="334"/>
        <v>0</v>
      </c>
      <c r="BQ430" s="1366">
        <f t="shared" si="334"/>
        <v>0</v>
      </c>
      <c r="BR430" s="1366">
        <f t="shared" si="335"/>
        <v>0</v>
      </c>
      <c r="BS430" s="1443">
        <f t="shared" si="320"/>
        <v>0</v>
      </c>
      <c r="BT430" s="889"/>
      <c r="BU430" s="889"/>
      <c r="CD430" s="3319">
        <v>0</v>
      </c>
      <c r="CE430" s="3319">
        <v>0</v>
      </c>
      <c r="CF430" s="3319">
        <v>0</v>
      </c>
      <c r="CG430" s="3319">
        <v>0</v>
      </c>
      <c r="CH430" s="3319">
        <v>0</v>
      </c>
      <c r="CI430" s="3319">
        <v>0</v>
      </c>
      <c r="CJ430" s="3319">
        <v>0</v>
      </c>
      <c r="CK430" s="3320"/>
      <c r="CL430" s="3321">
        <f t="shared" si="300"/>
        <v>0</v>
      </c>
      <c r="CM430" s="3321">
        <f t="shared" si="300"/>
        <v>0</v>
      </c>
      <c r="CN430" s="3321">
        <f t="shared" si="300"/>
        <v>0</v>
      </c>
      <c r="CO430" s="3321">
        <f t="shared" si="299"/>
        <v>0</v>
      </c>
      <c r="CP430" s="3321">
        <f t="shared" si="299"/>
        <v>0</v>
      </c>
      <c r="CQ430" s="3321">
        <f t="shared" si="299"/>
        <v>0</v>
      </c>
      <c r="CR430" s="3321">
        <f t="shared" si="299"/>
        <v>0</v>
      </c>
      <c r="CS430" s="3321"/>
      <c r="CT430" s="885">
        <v>0</v>
      </c>
      <c r="CU430" s="885">
        <v>0</v>
      </c>
      <c r="CV430" s="885">
        <v>0</v>
      </c>
      <c r="CW430" s="885">
        <v>0</v>
      </c>
      <c r="CX430" s="885">
        <v>0</v>
      </c>
      <c r="CY430" s="885">
        <v>0</v>
      </c>
      <c r="DB430" s="3321">
        <f t="shared" si="322"/>
        <v>0</v>
      </c>
      <c r="DC430" s="3321">
        <f t="shared" si="322"/>
        <v>0</v>
      </c>
      <c r="DD430" s="3321">
        <f t="shared" si="322"/>
        <v>0</v>
      </c>
      <c r="DE430" s="3321">
        <f t="shared" si="322"/>
        <v>0</v>
      </c>
      <c r="DF430" s="3321">
        <f t="shared" si="322"/>
        <v>0</v>
      </c>
      <c r="DG430" s="3321">
        <f t="shared" si="322"/>
        <v>0</v>
      </c>
      <c r="DH430" s="3321"/>
      <c r="DI430" s="885">
        <v>0</v>
      </c>
      <c r="DJ430" s="885">
        <v>0</v>
      </c>
      <c r="DK430" s="885">
        <v>0</v>
      </c>
      <c r="DL430" s="885">
        <v>0</v>
      </c>
      <c r="DM430" s="885">
        <v>0</v>
      </c>
      <c r="DP430" s="3321">
        <f t="shared" si="304"/>
        <v>0</v>
      </c>
      <c r="DQ430" s="3321">
        <f t="shared" si="304"/>
        <v>0</v>
      </c>
      <c r="DR430" s="3321">
        <f t="shared" si="304"/>
        <v>0</v>
      </c>
      <c r="DS430" s="3321">
        <f t="shared" si="304"/>
        <v>0</v>
      </c>
      <c r="DT430" s="3321">
        <f t="shared" si="304"/>
        <v>0</v>
      </c>
    </row>
    <row r="431" spans="1:124" ht="27.75" customHeight="1">
      <c r="A431" s="1165" t="s">
        <v>759</v>
      </c>
      <c r="B431" s="3356" t="s">
        <v>603</v>
      </c>
      <c r="C431" s="2897" t="s">
        <v>582</v>
      </c>
      <c r="D431" s="3328"/>
      <c r="E431" s="1917">
        <v>3.5</v>
      </c>
      <c r="F431" s="1917">
        <v>0</v>
      </c>
      <c r="G431" s="1917">
        <v>183458.2</v>
      </c>
      <c r="H431" s="1917">
        <v>0</v>
      </c>
      <c r="I431" s="1917">
        <v>0</v>
      </c>
      <c r="J431" s="1917">
        <v>5149</v>
      </c>
      <c r="K431" s="1917">
        <v>123576</v>
      </c>
      <c r="L431" s="1917">
        <f t="shared" si="312"/>
        <v>312183.2</v>
      </c>
      <c r="M431" s="3471">
        <f>SUM(M432:M451)</f>
        <v>0</v>
      </c>
      <c r="N431" s="1926">
        <f>SUM(N432:N451)</f>
        <v>0</v>
      </c>
      <c r="O431" s="1926">
        <f>SUM(O432:O451)</f>
        <v>0</v>
      </c>
      <c r="P431" s="1926">
        <f>SUM(P432:P451)</f>
        <v>0</v>
      </c>
      <c r="Q431" s="1926"/>
      <c r="R431" s="1926">
        <f>SUM(R432:R451)</f>
        <v>0</v>
      </c>
      <c r="S431" s="1926">
        <f>SUM(S432:S451)</f>
        <v>0</v>
      </c>
      <c r="T431" s="1926">
        <f t="shared" si="313"/>
        <v>0</v>
      </c>
      <c r="U431" s="2899">
        <f t="shared" ref="U431:AA431" si="339">SUM(U432:U451)</f>
        <v>3.5</v>
      </c>
      <c r="V431" s="1917">
        <f t="shared" si="339"/>
        <v>0</v>
      </c>
      <c r="W431" s="1917">
        <f t="shared" si="339"/>
        <v>183458.2</v>
      </c>
      <c r="X431" s="1917">
        <f t="shared" si="339"/>
        <v>0</v>
      </c>
      <c r="Y431" s="1917">
        <f>SUM(Y432:Y451)</f>
        <v>0</v>
      </c>
      <c r="Z431" s="1917">
        <f t="shared" si="339"/>
        <v>5149</v>
      </c>
      <c r="AA431" s="1917">
        <f t="shared" si="339"/>
        <v>123576</v>
      </c>
      <c r="AB431" s="1917">
        <f t="shared" si="321"/>
        <v>312183.2</v>
      </c>
      <c r="AC431" s="3330"/>
      <c r="AD431" s="1917"/>
      <c r="AE431" s="1917">
        <v>6.5</v>
      </c>
      <c r="AF431" s="1917">
        <v>10000</v>
      </c>
      <c r="AG431" s="1917">
        <v>205200</v>
      </c>
      <c r="AH431" s="1917">
        <v>0</v>
      </c>
      <c r="AI431" s="1917">
        <v>0</v>
      </c>
      <c r="AJ431" s="1917">
        <v>0</v>
      </c>
      <c r="AK431" s="1917">
        <f t="shared" si="314"/>
        <v>215200</v>
      </c>
      <c r="AL431" s="1917">
        <f t="shared" ref="AL431:AQ431" si="340">SUM(AL432:AL451)</f>
        <v>0</v>
      </c>
      <c r="AM431" s="1917">
        <f t="shared" si="340"/>
        <v>0</v>
      </c>
      <c r="AN431" s="1917">
        <f t="shared" si="340"/>
        <v>-5835.7</v>
      </c>
      <c r="AO431" s="1917">
        <f t="shared" si="340"/>
        <v>0</v>
      </c>
      <c r="AP431" s="1917">
        <f t="shared" si="340"/>
        <v>0</v>
      </c>
      <c r="AQ431" s="1917">
        <f t="shared" si="340"/>
        <v>0</v>
      </c>
      <c r="AR431" s="1917">
        <f t="shared" si="315"/>
        <v>-5835.7</v>
      </c>
      <c r="AS431" s="3316">
        <f t="shared" ref="AS431:AX431" si="341">SUM(AS432:AS451)</f>
        <v>9.1989999999999998</v>
      </c>
      <c r="AT431" s="1917">
        <f t="shared" si="341"/>
        <v>10000</v>
      </c>
      <c r="AU431" s="1917">
        <f t="shared" si="341"/>
        <v>199364.3</v>
      </c>
      <c r="AV431" s="1917">
        <f t="shared" si="341"/>
        <v>0</v>
      </c>
      <c r="AW431" s="1917">
        <f>SUM(AW432:AW451)</f>
        <v>0</v>
      </c>
      <c r="AX431" s="1917">
        <f t="shared" si="341"/>
        <v>0</v>
      </c>
      <c r="AY431" s="1917">
        <f t="shared" si="316"/>
        <v>209364.3</v>
      </c>
      <c r="AZ431" s="3317"/>
      <c r="BA431" s="3318"/>
      <c r="BB431" s="1917">
        <v>3</v>
      </c>
      <c r="BC431" s="1917">
        <v>2750</v>
      </c>
      <c r="BD431" s="1917">
        <v>0</v>
      </c>
      <c r="BE431" s="1917">
        <v>2375</v>
      </c>
      <c r="BF431" s="1917">
        <v>57000</v>
      </c>
      <c r="BG431" s="1917">
        <f t="shared" si="318"/>
        <v>62125</v>
      </c>
      <c r="BH431" s="923">
        <f>SUM(BH432:BH451)</f>
        <v>0</v>
      </c>
      <c r="BI431" s="923">
        <f>SUM(BI432:BI451)</f>
        <v>0</v>
      </c>
      <c r="BJ431" s="923">
        <f>SUM(BJ432:BJ451)</f>
        <v>0</v>
      </c>
      <c r="BK431" s="923">
        <f>SUM(BK432:BK451)</f>
        <v>0</v>
      </c>
      <c r="BL431" s="923">
        <f>SUM(BL432:BL451)</f>
        <v>0</v>
      </c>
      <c r="BM431" s="923">
        <f t="shared" si="319"/>
        <v>0</v>
      </c>
      <c r="BN431" s="923">
        <f>SUM(BN432:BN451)</f>
        <v>3</v>
      </c>
      <c r="BO431" s="923">
        <f>SUM(BO432:BO451)</f>
        <v>2750</v>
      </c>
      <c r="BP431" s="923">
        <f>SUM(BP432:BP451)</f>
        <v>0</v>
      </c>
      <c r="BQ431" s="923">
        <f>SUM(BQ432:BQ451)</f>
        <v>2375</v>
      </c>
      <c r="BR431" s="923">
        <f>SUM(BR432:BR451)</f>
        <v>57000</v>
      </c>
      <c r="BS431" s="923">
        <f t="shared" si="320"/>
        <v>62125</v>
      </c>
      <c r="BT431" s="923"/>
      <c r="BU431" s="923"/>
      <c r="CD431" s="3319">
        <v>6</v>
      </c>
      <c r="CE431" s="3319">
        <v>55171.900000000009</v>
      </c>
      <c r="CF431" s="3319">
        <v>15428.5</v>
      </c>
      <c r="CG431" s="3319">
        <v>0</v>
      </c>
      <c r="CH431" s="3319">
        <v>0</v>
      </c>
      <c r="CI431" s="3319">
        <v>4991.6666666666661</v>
      </c>
      <c r="CJ431" s="3319">
        <v>119800</v>
      </c>
      <c r="CK431" s="3320"/>
      <c r="CL431" s="3321">
        <f t="shared" si="300"/>
        <v>2.5</v>
      </c>
      <c r="CM431" s="3321">
        <f t="shared" si="300"/>
        <v>55171.900000000009</v>
      </c>
      <c r="CN431" s="3321">
        <f t="shared" si="300"/>
        <v>-168029.7</v>
      </c>
      <c r="CO431" s="3321">
        <f t="shared" si="299"/>
        <v>0</v>
      </c>
      <c r="CP431" s="3321">
        <f t="shared" si="299"/>
        <v>0</v>
      </c>
      <c r="CQ431" s="3321">
        <f t="shared" si="299"/>
        <v>-157.33333333333394</v>
      </c>
      <c r="CR431" s="3321">
        <f t="shared" si="299"/>
        <v>-3776</v>
      </c>
      <c r="CS431" s="3321"/>
      <c r="CT431" s="885">
        <v>3.5</v>
      </c>
      <c r="CU431" s="885">
        <v>0</v>
      </c>
      <c r="CV431" s="885">
        <v>170383.2</v>
      </c>
      <c r="CW431" s="885">
        <v>0</v>
      </c>
      <c r="CX431" s="885">
        <v>4580</v>
      </c>
      <c r="CY431" s="885">
        <v>109920</v>
      </c>
      <c r="DB431" s="3321">
        <f t="shared" si="322"/>
        <v>-5.6989999999999998</v>
      </c>
      <c r="DC431" s="3321">
        <f t="shared" si="322"/>
        <v>-10000</v>
      </c>
      <c r="DD431" s="3321">
        <f t="shared" si="322"/>
        <v>-28981.099999999977</v>
      </c>
      <c r="DE431" s="3321">
        <f t="shared" si="322"/>
        <v>0</v>
      </c>
      <c r="DF431" s="3321">
        <f t="shared" si="322"/>
        <v>4580</v>
      </c>
      <c r="DG431" s="3321">
        <f t="shared" si="322"/>
        <v>109920</v>
      </c>
      <c r="DH431" s="3321"/>
      <c r="DI431" s="885">
        <v>6.5</v>
      </c>
      <c r="DJ431" s="885">
        <v>0</v>
      </c>
      <c r="DK431" s="885">
        <v>218000</v>
      </c>
      <c r="DL431" s="885">
        <v>0</v>
      </c>
      <c r="DM431" s="885">
        <v>0</v>
      </c>
      <c r="DP431" s="3321">
        <f t="shared" si="304"/>
        <v>3.5</v>
      </c>
      <c r="DQ431" s="3321">
        <f t="shared" si="304"/>
        <v>-2750</v>
      </c>
      <c r="DR431" s="3321">
        <f t="shared" si="304"/>
        <v>218000</v>
      </c>
      <c r="DS431" s="3321">
        <f t="shared" si="304"/>
        <v>-2375</v>
      </c>
      <c r="DT431" s="3321">
        <f t="shared" si="304"/>
        <v>-57000</v>
      </c>
    </row>
    <row r="432" spans="1:124" ht="20.25" customHeight="1">
      <c r="A432" s="912">
        <v>21</v>
      </c>
      <c r="B432" s="1591" t="s">
        <v>605</v>
      </c>
      <c r="C432" s="1639" t="s">
        <v>373</v>
      </c>
      <c r="D432" s="3472"/>
      <c r="E432" s="1449">
        <v>0</v>
      </c>
      <c r="F432" s="1449">
        <v>0</v>
      </c>
      <c r="G432" s="1449">
        <v>0</v>
      </c>
      <c r="H432" s="1449">
        <v>0</v>
      </c>
      <c r="I432" s="1449">
        <v>0</v>
      </c>
      <c r="J432" s="1449">
        <v>0</v>
      </c>
      <c r="K432" s="1449">
        <v>0</v>
      </c>
      <c r="L432" s="1449">
        <f t="shared" si="312"/>
        <v>0</v>
      </c>
      <c r="M432" s="1640"/>
      <c r="N432" s="1640"/>
      <c r="O432" s="1640"/>
      <c r="P432" s="1444"/>
      <c r="Q432" s="1640"/>
      <c r="R432" s="1640">
        <f t="shared" ref="R432:R450" si="342">S432/24</f>
        <v>0</v>
      </c>
      <c r="S432" s="1640"/>
      <c r="T432" s="1640">
        <f t="shared" si="313"/>
        <v>0</v>
      </c>
      <c r="U432" s="2919">
        <f t="shared" ref="U432:AA447" si="343">E432+M432</f>
        <v>0</v>
      </c>
      <c r="V432" s="930">
        <f t="shared" si="343"/>
        <v>0</v>
      </c>
      <c r="W432" s="930">
        <f t="shared" si="343"/>
        <v>0</v>
      </c>
      <c r="X432" s="930">
        <f t="shared" si="343"/>
        <v>0</v>
      </c>
      <c r="Y432" s="930">
        <f t="shared" si="343"/>
        <v>0</v>
      </c>
      <c r="Z432" s="930">
        <f t="shared" si="343"/>
        <v>0</v>
      </c>
      <c r="AA432" s="930">
        <f t="shared" si="343"/>
        <v>0</v>
      </c>
      <c r="AB432" s="1721">
        <f t="shared" si="321"/>
        <v>0</v>
      </c>
      <c r="AC432" s="1341"/>
      <c r="AD432" s="2286"/>
      <c r="AE432" s="1721">
        <v>2.5</v>
      </c>
      <c r="AF432" s="1721">
        <v>10000</v>
      </c>
      <c r="AG432" s="1721">
        <v>80000</v>
      </c>
      <c r="AH432" s="1721">
        <v>0</v>
      </c>
      <c r="AI432" s="1721">
        <v>0</v>
      </c>
      <c r="AJ432" s="1721">
        <v>0</v>
      </c>
      <c r="AK432" s="1721">
        <f t="shared" si="314"/>
        <v>90000</v>
      </c>
      <c r="AL432" s="1002"/>
      <c r="AM432" s="1389"/>
      <c r="AN432" s="1002"/>
      <c r="AO432" s="2020"/>
      <c r="AP432" s="2020">
        <f t="shared" ref="AP432:AP450" si="344">AQ432/24</f>
        <v>0</v>
      </c>
      <c r="AQ432" s="1394"/>
      <c r="AR432" s="1389">
        <f t="shared" si="315"/>
        <v>0</v>
      </c>
      <c r="AS432" s="3436">
        <f t="shared" ref="AS432:AV451" si="345">AE432+AL432</f>
        <v>2.5</v>
      </c>
      <c r="AT432" s="1721">
        <f t="shared" si="345"/>
        <v>10000</v>
      </c>
      <c r="AU432" s="1721">
        <f>AG432+AN432</f>
        <v>80000</v>
      </c>
      <c r="AV432" s="1721">
        <f>AH432+AO432</f>
        <v>0</v>
      </c>
      <c r="AW432" s="1721">
        <f t="shared" ref="AW432:AX451" si="346">AI432+AP432</f>
        <v>0</v>
      </c>
      <c r="AX432" s="1721">
        <f t="shared" si="346"/>
        <v>0</v>
      </c>
      <c r="AY432" s="1721">
        <f t="shared" si="316"/>
        <v>90000</v>
      </c>
      <c r="AZ432" s="3331"/>
      <c r="BA432" s="3332"/>
      <c r="BB432" s="1449">
        <v>0</v>
      </c>
      <c r="BC432" s="1449">
        <v>0</v>
      </c>
      <c r="BD432" s="1449">
        <v>0</v>
      </c>
      <c r="BE432" s="1449">
        <v>0</v>
      </c>
      <c r="BF432" s="1449">
        <v>0</v>
      </c>
      <c r="BG432" s="1449">
        <f t="shared" si="318"/>
        <v>0</v>
      </c>
      <c r="BH432" s="930"/>
      <c r="BI432" s="930"/>
      <c r="BJ432" s="1546"/>
      <c r="BK432" s="1397">
        <f t="shared" ref="BK432:BK450" si="347">BL432/24</f>
        <v>0</v>
      </c>
      <c r="BL432" s="1546"/>
      <c r="BM432" s="1546">
        <f t="shared" si="319"/>
        <v>0</v>
      </c>
      <c r="BN432" s="1449">
        <f t="shared" ref="BN432:BQ451" si="348">BB432+BH432</f>
        <v>0</v>
      </c>
      <c r="BO432" s="1449">
        <f t="shared" si="348"/>
        <v>0</v>
      </c>
      <c r="BP432" s="1449">
        <f t="shared" si="348"/>
        <v>0</v>
      </c>
      <c r="BQ432" s="1449">
        <f>BE432+BK432</f>
        <v>0</v>
      </c>
      <c r="BR432" s="1449">
        <f t="shared" ref="BR432:BR451" si="349">BF432+BL432</f>
        <v>0</v>
      </c>
      <c r="BS432" s="1449">
        <f t="shared" si="320"/>
        <v>0</v>
      </c>
      <c r="BT432" s="891" t="s">
        <v>1599</v>
      </c>
      <c r="BU432" s="891" t="s">
        <v>1382</v>
      </c>
      <c r="CD432" s="3319">
        <v>6</v>
      </c>
      <c r="CE432" s="3319">
        <v>0</v>
      </c>
      <c r="CF432" s="3319">
        <v>15428.5</v>
      </c>
      <c r="CG432" s="3319">
        <v>0</v>
      </c>
      <c r="CH432" s="3319">
        <v>0</v>
      </c>
      <c r="CI432" s="3319">
        <v>4991.6666666666661</v>
      </c>
      <c r="CJ432" s="3319">
        <v>119800</v>
      </c>
      <c r="CK432" s="3320"/>
      <c r="CL432" s="3321">
        <f t="shared" si="300"/>
        <v>6</v>
      </c>
      <c r="CM432" s="3321">
        <f t="shared" si="300"/>
        <v>0</v>
      </c>
      <c r="CN432" s="3321">
        <f t="shared" si="300"/>
        <v>15428.5</v>
      </c>
      <c r="CO432" s="3321">
        <f t="shared" si="299"/>
        <v>0</v>
      </c>
      <c r="CP432" s="3321">
        <f t="shared" si="299"/>
        <v>0</v>
      </c>
      <c r="CQ432" s="3321">
        <f t="shared" si="299"/>
        <v>4991.6666666666661</v>
      </c>
      <c r="CR432" s="3321">
        <f t="shared" si="299"/>
        <v>119800</v>
      </c>
      <c r="CS432" s="3321"/>
      <c r="CT432" s="885">
        <v>0</v>
      </c>
      <c r="CU432" s="885">
        <v>0</v>
      </c>
      <c r="CV432" s="885">
        <v>0</v>
      </c>
      <c r="CW432" s="885">
        <v>0</v>
      </c>
      <c r="CX432" s="885">
        <v>0</v>
      </c>
      <c r="CY432" s="885">
        <v>0</v>
      </c>
      <c r="DB432" s="3321">
        <f t="shared" si="322"/>
        <v>-2.5</v>
      </c>
      <c r="DC432" s="3321">
        <f t="shared" si="322"/>
        <v>-10000</v>
      </c>
      <c r="DD432" s="3321">
        <f t="shared" si="322"/>
        <v>-80000</v>
      </c>
      <c r="DE432" s="3321">
        <f t="shared" si="322"/>
        <v>0</v>
      </c>
      <c r="DF432" s="3321">
        <f t="shared" si="322"/>
        <v>0</v>
      </c>
      <c r="DG432" s="3321">
        <f t="shared" si="322"/>
        <v>0</v>
      </c>
      <c r="DH432" s="3321"/>
      <c r="DI432" s="885">
        <v>2.5</v>
      </c>
      <c r="DJ432" s="885">
        <v>0</v>
      </c>
      <c r="DK432" s="885">
        <v>80000</v>
      </c>
      <c r="DL432" s="885">
        <v>0</v>
      </c>
      <c r="DM432" s="885">
        <v>0</v>
      </c>
      <c r="DP432" s="3321">
        <f t="shared" si="304"/>
        <v>2.5</v>
      </c>
      <c r="DQ432" s="3321">
        <f t="shared" si="304"/>
        <v>0</v>
      </c>
      <c r="DR432" s="3321">
        <f t="shared" si="304"/>
        <v>80000</v>
      </c>
      <c r="DS432" s="3321">
        <f t="shared" si="304"/>
        <v>0</v>
      </c>
      <c r="DT432" s="3321">
        <f t="shared" si="304"/>
        <v>0</v>
      </c>
    </row>
    <row r="433" spans="1:124" ht="24">
      <c r="A433" s="1165"/>
      <c r="B433" s="1581" t="s">
        <v>869</v>
      </c>
      <c r="C433" s="1576" t="s">
        <v>418</v>
      </c>
      <c r="D433" s="3340"/>
      <c r="E433" s="1366">
        <v>3.5</v>
      </c>
      <c r="F433" s="1366">
        <v>0</v>
      </c>
      <c r="G433" s="1366">
        <v>152883.20000000001</v>
      </c>
      <c r="H433" s="1366">
        <v>0</v>
      </c>
      <c r="I433" s="1366">
        <v>0</v>
      </c>
      <c r="J433" s="1366">
        <v>0</v>
      </c>
      <c r="K433" s="1366">
        <v>0</v>
      </c>
      <c r="L433" s="1366">
        <f t="shared" si="312"/>
        <v>152883.20000000001</v>
      </c>
      <c r="M433" s="1641"/>
      <c r="N433" s="1440"/>
      <c r="O433" s="1440"/>
      <c r="P433" s="1440"/>
      <c r="Q433" s="1440"/>
      <c r="R433" s="1440">
        <f t="shared" si="342"/>
        <v>0</v>
      </c>
      <c r="S433" s="1440"/>
      <c r="T433" s="1440">
        <f t="shared" si="313"/>
        <v>0</v>
      </c>
      <c r="U433" s="1951">
        <f t="shared" si="343"/>
        <v>3.5</v>
      </c>
      <c r="V433" s="891">
        <f t="shared" si="343"/>
        <v>0</v>
      </c>
      <c r="W433" s="891">
        <f t="shared" si="343"/>
        <v>152883.20000000001</v>
      </c>
      <c r="X433" s="891">
        <f t="shared" si="343"/>
        <v>0</v>
      </c>
      <c r="Y433" s="891">
        <f t="shared" si="343"/>
        <v>0</v>
      </c>
      <c r="Z433" s="891">
        <f t="shared" si="343"/>
        <v>0</v>
      </c>
      <c r="AA433" s="891">
        <f t="shared" si="343"/>
        <v>0</v>
      </c>
      <c r="AB433" s="1727">
        <f t="shared" si="321"/>
        <v>152883.20000000001</v>
      </c>
      <c r="AC433" s="1341"/>
      <c r="AD433" s="1717"/>
      <c r="AE433" s="1366">
        <v>4</v>
      </c>
      <c r="AF433" s="1722">
        <v>0</v>
      </c>
      <c r="AG433" s="1722">
        <v>125200</v>
      </c>
      <c r="AH433" s="1722">
        <v>0</v>
      </c>
      <c r="AI433" s="1722">
        <v>0</v>
      </c>
      <c r="AJ433" s="1722">
        <v>0</v>
      </c>
      <c r="AK433" s="1722">
        <f t="shared" si="314"/>
        <v>125200</v>
      </c>
      <c r="AL433" s="999"/>
      <c r="AM433" s="1394"/>
      <c r="AN433" s="1001">
        <v>-5835.7</v>
      </c>
      <c r="AO433" s="1001"/>
      <c r="AP433" s="1001">
        <f t="shared" si="344"/>
        <v>0</v>
      </c>
      <c r="AQ433" s="1394"/>
      <c r="AR433" s="1394">
        <f t="shared" si="315"/>
        <v>-5835.7</v>
      </c>
      <c r="AS433" s="3439">
        <f>AE433+AL433+2.699</f>
        <v>6.6989999999999998</v>
      </c>
      <c r="AT433" s="1722">
        <f t="shared" si="345"/>
        <v>0</v>
      </c>
      <c r="AU433" s="1722">
        <f t="shared" si="345"/>
        <v>119364.3</v>
      </c>
      <c r="AV433" s="1722">
        <f t="shared" si="345"/>
        <v>0</v>
      </c>
      <c r="AW433" s="1722">
        <f t="shared" si="346"/>
        <v>0</v>
      </c>
      <c r="AX433" s="1722">
        <f t="shared" si="346"/>
        <v>0</v>
      </c>
      <c r="AY433" s="1722">
        <f t="shared" si="316"/>
        <v>119364.3</v>
      </c>
      <c r="AZ433" s="3088"/>
      <c r="BA433" s="1468"/>
      <c r="BB433" s="1366">
        <v>3</v>
      </c>
      <c r="BC433" s="1366">
        <v>2750</v>
      </c>
      <c r="BD433" s="1366">
        <v>0</v>
      </c>
      <c r="BE433" s="1366">
        <v>2375</v>
      </c>
      <c r="BF433" s="1366">
        <v>57000</v>
      </c>
      <c r="BG433" s="1366">
        <f t="shared" si="318"/>
        <v>62125</v>
      </c>
      <c r="BH433" s="891"/>
      <c r="BI433" s="891"/>
      <c r="BJ433" s="1397"/>
      <c r="BK433" s="1397">
        <f t="shared" si="347"/>
        <v>0</v>
      </c>
      <c r="BL433" s="1397"/>
      <c r="BM433" s="1397">
        <f t="shared" si="319"/>
        <v>0</v>
      </c>
      <c r="BN433" s="1366">
        <f t="shared" si="348"/>
        <v>3</v>
      </c>
      <c r="BO433" s="1366">
        <f t="shared" si="348"/>
        <v>2750</v>
      </c>
      <c r="BP433" s="1366">
        <f t="shared" si="348"/>
        <v>0</v>
      </c>
      <c r="BQ433" s="1366">
        <f t="shared" si="348"/>
        <v>2375</v>
      </c>
      <c r="BR433" s="1366">
        <f t="shared" si="349"/>
        <v>57000</v>
      </c>
      <c r="BS433" s="1366">
        <f t="shared" si="320"/>
        <v>62125</v>
      </c>
      <c r="BT433" s="891" t="s">
        <v>1600</v>
      </c>
      <c r="BU433" s="891" t="s">
        <v>1382</v>
      </c>
      <c r="CD433" s="3319">
        <v>0</v>
      </c>
      <c r="CE433" s="3319">
        <v>55171.900000000009</v>
      </c>
      <c r="CF433" s="3319">
        <v>0</v>
      </c>
      <c r="CG433" s="3319">
        <v>0</v>
      </c>
      <c r="CH433" s="3319">
        <v>0</v>
      </c>
      <c r="CI433" s="3319">
        <v>0</v>
      </c>
      <c r="CJ433" s="3319">
        <v>0</v>
      </c>
      <c r="CK433" s="3320"/>
      <c r="CL433" s="3321">
        <f t="shared" si="300"/>
        <v>-3.5</v>
      </c>
      <c r="CM433" s="3321">
        <f t="shared" si="300"/>
        <v>55171.900000000009</v>
      </c>
      <c r="CN433" s="3321">
        <f t="shared" si="300"/>
        <v>-152883.20000000001</v>
      </c>
      <c r="CO433" s="3321">
        <f t="shared" si="299"/>
        <v>0</v>
      </c>
      <c r="CP433" s="3321">
        <f t="shared" si="299"/>
        <v>0</v>
      </c>
      <c r="CQ433" s="3321">
        <f t="shared" si="299"/>
        <v>0</v>
      </c>
      <c r="CR433" s="3321">
        <f t="shared" si="299"/>
        <v>0</v>
      </c>
      <c r="CS433" s="3321"/>
      <c r="CT433" s="885">
        <v>3.5</v>
      </c>
      <c r="CU433" s="885">
        <v>0</v>
      </c>
      <c r="CV433" s="885">
        <v>152883.20000000001</v>
      </c>
      <c r="CW433" s="885">
        <v>0</v>
      </c>
      <c r="CX433" s="885">
        <v>0</v>
      </c>
      <c r="CY433" s="885">
        <v>0</v>
      </c>
      <c r="DB433" s="3321">
        <f t="shared" si="322"/>
        <v>-3.1989999999999998</v>
      </c>
      <c r="DC433" s="3321">
        <f t="shared" si="322"/>
        <v>0</v>
      </c>
      <c r="DD433" s="3321">
        <f t="shared" si="322"/>
        <v>33518.900000000009</v>
      </c>
      <c r="DE433" s="3321">
        <f t="shared" si="322"/>
        <v>0</v>
      </c>
      <c r="DF433" s="3321">
        <f t="shared" si="322"/>
        <v>0</v>
      </c>
      <c r="DG433" s="3321">
        <f t="shared" si="322"/>
        <v>0</v>
      </c>
      <c r="DH433" s="3321"/>
      <c r="DI433" s="885">
        <v>4</v>
      </c>
      <c r="DJ433" s="885">
        <v>0</v>
      </c>
      <c r="DK433" s="885">
        <v>138000</v>
      </c>
      <c r="DL433" s="885">
        <v>0</v>
      </c>
      <c r="DM433" s="885">
        <v>0</v>
      </c>
      <c r="DP433" s="3321">
        <f t="shared" si="304"/>
        <v>1</v>
      </c>
      <c r="DQ433" s="3321">
        <f t="shared" si="304"/>
        <v>-2750</v>
      </c>
      <c r="DR433" s="3321">
        <f t="shared" si="304"/>
        <v>138000</v>
      </c>
      <c r="DS433" s="3321">
        <f t="shared" si="304"/>
        <v>-2375</v>
      </c>
      <c r="DT433" s="3321">
        <f t="shared" si="304"/>
        <v>-57000</v>
      </c>
    </row>
    <row r="434" spans="1:124" ht="13.9" hidden="1" customHeight="1">
      <c r="A434" s="1165"/>
      <c r="B434" s="1581" t="s">
        <v>870</v>
      </c>
      <c r="C434" s="1576" t="s">
        <v>373</v>
      </c>
      <c r="D434" s="3413"/>
      <c r="E434" s="1366">
        <v>0</v>
      </c>
      <c r="F434" s="1366">
        <v>0</v>
      </c>
      <c r="G434" s="1366">
        <v>0</v>
      </c>
      <c r="H434" s="1366">
        <v>0</v>
      </c>
      <c r="I434" s="1366">
        <v>0</v>
      </c>
      <c r="J434" s="1366">
        <v>0</v>
      </c>
      <c r="K434" s="1366">
        <v>0</v>
      </c>
      <c r="L434" s="1366">
        <f t="shared" si="312"/>
        <v>0</v>
      </c>
      <c r="M434" s="1440"/>
      <c r="N434" s="1440"/>
      <c r="O434" s="1440"/>
      <c r="P434" s="1440"/>
      <c r="Q434" s="1440"/>
      <c r="R434" s="1440">
        <f t="shared" si="342"/>
        <v>0</v>
      </c>
      <c r="S434" s="1440"/>
      <c r="T434" s="1440">
        <f t="shared" si="313"/>
        <v>0</v>
      </c>
      <c r="U434" s="1951">
        <f t="shared" si="343"/>
        <v>0</v>
      </c>
      <c r="V434" s="891">
        <f t="shared" si="343"/>
        <v>0</v>
      </c>
      <c r="W434" s="891">
        <f t="shared" si="343"/>
        <v>0</v>
      </c>
      <c r="X434" s="891">
        <f t="shared" si="343"/>
        <v>0</v>
      </c>
      <c r="Y434" s="891">
        <f t="shared" si="343"/>
        <v>0</v>
      </c>
      <c r="Z434" s="891">
        <f t="shared" si="343"/>
        <v>0</v>
      </c>
      <c r="AA434" s="891">
        <f t="shared" si="343"/>
        <v>0</v>
      </c>
      <c r="AB434" s="1722">
        <f t="shared" si="321"/>
        <v>0</v>
      </c>
      <c r="AC434" s="1341"/>
      <c r="AD434" s="1717"/>
      <c r="AE434" s="1722">
        <v>0</v>
      </c>
      <c r="AF434" s="1722">
        <v>0</v>
      </c>
      <c r="AG434" s="1722">
        <v>0</v>
      </c>
      <c r="AH434" s="1722">
        <v>0</v>
      </c>
      <c r="AI434" s="1722">
        <v>0</v>
      </c>
      <c r="AJ434" s="1722">
        <v>0</v>
      </c>
      <c r="AK434" s="1722">
        <f t="shared" si="314"/>
        <v>0</v>
      </c>
      <c r="AL434" s="999"/>
      <c r="AM434" s="1394"/>
      <c r="AN434" s="1001"/>
      <c r="AO434" s="1001"/>
      <c r="AP434" s="1001">
        <f t="shared" si="344"/>
        <v>0</v>
      </c>
      <c r="AQ434" s="1394"/>
      <c r="AR434" s="1394">
        <f t="shared" si="315"/>
        <v>0</v>
      </c>
      <c r="AS434" s="3403">
        <f t="shared" si="345"/>
        <v>0</v>
      </c>
      <c r="AT434" s="1722">
        <f t="shared" si="345"/>
        <v>0</v>
      </c>
      <c r="AU434" s="1722">
        <f t="shared" si="345"/>
        <v>0</v>
      </c>
      <c r="AV434" s="1722">
        <f t="shared" si="345"/>
        <v>0</v>
      </c>
      <c r="AW434" s="1722">
        <f t="shared" si="346"/>
        <v>0</v>
      </c>
      <c r="AX434" s="1722">
        <f t="shared" si="346"/>
        <v>0</v>
      </c>
      <c r="AY434" s="1722">
        <f t="shared" si="316"/>
        <v>0</v>
      </c>
      <c r="AZ434" s="3088"/>
      <c r="BA434" s="3325"/>
      <c r="BB434" s="1366">
        <v>0</v>
      </c>
      <c r="BC434" s="1366">
        <v>0</v>
      </c>
      <c r="BD434" s="1366">
        <v>0</v>
      </c>
      <c r="BE434" s="1366">
        <v>0</v>
      </c>
      <c r="BF434" s="1366">
        <v>0</v>
      </c>
      <c r="BG434" s="1366">
        <f t="shared" si="318"/>
        <v>0</v>
      </c>
      <c r="BH434" s="891"/>
      <c r="BI434" s="891"/>
      <c r="BJ434" s="1397"/>
      <c r="BK434" s="1397">
        <f t="shared" si="347"/>
        <v>0</v>
      </c>
      <c r="BL434" s="1397"/>
      <c r="BM434" s="1397">
        <f t="shared" si="319"/>
        <v>0</v>
      </c>
      <c r="BN434" s="1366">
        <f t="shared" si="348"/>
        <v>0</v>
      </c>
      <c r="BO434" s="1366">
        <f t="shared" si="348"/>
        <v>0</v>
      </c>
      <c r="BP434" s="1366">
        <f t="shared" si="348"/>
        <v>0</v>
      </c>
      <c r="BQ434" s="1366">
        <f t="shared" si="348"/>
        <v>0</v>
      </c>
      <c r="BR434" s="1366">
        <f t="shared" si="349"/>
        <v>0</v>
      </c>
      <c r="BS434" s="1366">
        <f t="shared" si="320"/>
        <v>0</v>
      </c>
      <c r="BT434" s="891" t="s">
        <v>90</v>
      </c>
      <c r="BU434" s="891" t="s">
        <v>90</v>
      </c>
      <c r="CD434" s="3319">
        <v>0</v>
      </c>
      <c r="CE434" s="3319">
        <v>0</v>
      </c>
      <c r="CF434" s="3319">
        <v>0</v>
      </c>
      <c r="CG434" s="3319">
        <v>0</v>
      </c>
      <c r="CH434" s="3319">
        <v>0</v>
      </c>
      <c r="CI434" s="3319">
        <v>0</v>
      </c>
      <c r="CJ434" s="3319">
        <v>0</v>
      </c>
      <c r="CK434" s="3320"/>
      <c r="CL434" s="3321">
        <f t="shared" si="300"/>
        <v>0</v>
      </c>
      <c r="CM434" s="3321">
        <f t="shared" si="300"/>
        <v>0</v>
      </c>
      <c r="CN434" s="3321">
        <f t="shared" si="300"/>
        <v>0</v>
      </c>
      <c r="CO434" s="3321">
        <f t="shared" si="299"/>
        <v>0</v>
      </c>
      <c r="CP434" s="3321">
        <f t="shared" si="299"/>
        <v>0</v>
      </c>
      <c r="CQ434" s="3321">
        <f t="shared" si="299"/>
        <v>0</v>
      </c>
      <c r="CR434" s="3321">
        <f t="shared" si="299"/>
        <v>0</v>
      </c>
      <c r="CS434" s="3321"/>
      <c r="CT434" s="885">
        <v>0</v>
      </c>
      <c r="CU434" s="885">
        <v>0</v>
      </c>
      <c r="CV434" s="885">
        <v>0</v>
      </c>
      <c r="CW434" s="885">
        <v>0</v>
      </c>
      <c r="CX434" s="885">
        <v>0</v>
      </c>
      <c r="CY434" s="885">
        <v>0</v>
      </c>
      <c r="DB434" s="3321">
        <f t="shared" si="322"/>
        <v>0</v>
      </c>
      <c r="DC434" s="3321">
        <f t="shared" si="322"/>
        <v>0</v>
      </c>
      <c r="DD434" s="3321">
        <f t="shared" si="322"/>
        <v>0</v>
      </c>
      <c r="DE434" s="3321">
        <f t="shared" si="322"/>
        <v>0</v>
      </c>
      <c r="DF434" s="3321">
        <f t="shared" si="322"/>
        <v>0</v>
      </c>
      <c r="DG434" s="3321">
        <f t="shared" si="322"/>
        <v>0</v>
      </c>
      <c r="DH434" s="3321"/>
      <c r="DI434" s="885">
        <v>0</v>
      </c>
      <c r="DJ434" s="885">
        <v>0</v>
      </c>
      <c r="DK434" s="885">
        <v>0</v>
      </c>
      <c r="DL434" s="885">
        <v>0</v>
      </c>
      <c r="DM434" s="885">
        <v>0</v>
      </c>
      <c r="DP434" s="3321">
        <f t="shared" si="304"/>
        <v>0</v>
      </c>
      <c r="DQ434" s="3321">
        <f t="shared" si="304"/>
        <v>0</v>
      </c>
      <c r="DR434" s="3321">
        <f t="shared" si="304"/>
        <v>0</v>
      </c>
      <c r="DS434" s="3321">
        <f t="shared" si="304"/>
        <v>0</v>
      </c>
      <c r="DT434" s="3321">
        <f t="shared" si="304"/>
        <v>0</v>
      </c>
    </row>
    <row r="435" spans="1:124" ht="24" hidden="1">
      <c r="A435" s="1165"/>
      <c r="B435" s="1581"/>
      <c r="C435" s="1860" t="s">
        <v>1053</v>
      </c>
      <c r="D435" s="3413"/>
      <c r="E435" s="1366">
        <v>0</v>
      </c>
      <c r="F435" s="1366">
        <v>0</v>
      </c>
      <c r="G435" s="1366">
        <v>0</v>
      </c>
      <c r="H435" s="1366">
        <v>0</v>
      </c>
      <c r="I435" s="1366">
        <v>0</v>
      </c>
      <c r="J435" s="1366">
        <v>0</v>
      </c>
      <c r="K435" s="1366">
        <v>0</v>
      </c>
      <c r="L435" s="1366">
        <f t="shared" si="312"/>
        <v>0</v>
      </c>
      <c r="M435" s="1440"/>
      <c r="N435" s="1440"/>
      <c r="O435" s="1440"/>
      <c r="P435" s="1440"/>
      <c r="Q435" s="1440"/>
      <c r="R435" s="1440">
        <f t="shared" si="342"/>
        <v>0</v>
      </c>
      <c r="S435" s="1440"/>
      <c r="T435" s="1440">
        <f t="shared" si="313"/>
        <v>0</v>
      </c>
      <c r="U435" s="1951">
        <f t="shared" si="343"/>
        <v>0</v>
      </c>
      <c r="V435" s="891">
        <f t="shared" si="343"/>
        <v>0</v>
      </c>
      <c r="W435" s="891">
        <f t="shared" si="343"/>
        <v>0</v>
      </c>
      <c r="X435" s="891">
        <f t="shared" si="343"/>
        <v>0</v>
      </c>
      <c r="Y435" s="891">
        <f t="shared" si="343"/>
        <v>0</v>
      </c>
      <c r="Z435" s="891">
        <f t="shared" si="343"/>
        <v>0</v>
      </c>
      <c r="AA435" s="891">
        <f t="shared" si="343"/>
        <v>0</v>
      </c>
      <c r="AB435" s="1722">
        <f t="shared" si="321"/>
        <v>0</v>
      </c>
      <c r="AC435" s="1341"/>
      <c r="AD435" s="1717"/>
      <c r="AE435" s="1722"/>
      <c r="AF435" s="1722">
        <v>0</v>
      </c>
      <c r="AG435" s="1722">
        <v>0</v>
      </c>
      <c r="AH435" s="1722">
        <v>0</v>
      </c>
      <c r="AI435" s="1722">
        <v>0</v>
      </c>
      <c r="AJ435" s="1722">
        <v>0</v>
      </c>
      <c r="AK435" s="1722">
        <f t="shared" si="314"/>
        <v>0</v>
      </c>
      <c r="AL435" s="999"/>
      <c r="AM435" s="1394"/>
      <c r="AN435" s="1001"/>
      <c r="AO435" s="1001"/>
      <c r="AP435" s="1001">
        <f t="shared" si="344"/>
        <v>0</v>
      </c>
      <c r="AQ435" s="1394"/>
      <c r="AR435" s="1394">
        <f t="shared" si="315"/>
        <v>0</v>
      </c>
      <c r="AS435" s="3395"/>
      <c r="AT435" s="1722">
        <f t="shared" si="345"/>
        <v>0</v>
      </c>
      <c r="AU435" s="1722">
        <f t="shared" si="345"/>
        <v>0</v>
      </c>
      <c r="AV435" s="1722">
        <f t="shared" si="345"/>
        <v>0</v>
      </c>
      <c r="AW435" s="1722">
        <f t="shared" si="346"/>
        <v>0</v>
      </c>
      <c r="AX435" s="1722">
        <f t="shared" si="346"/>
        <v>0</v>
      </c>
      <c r="AY435" s="1722">
        <f t="shared" si="316"/>
        <v>0</v>
      </c>
      <c r="AZ435" s="3088"/>
      <c r="BA435" s="3325"/>
      <c r="BB435" s="1366">
        <v>0</v>
      </c>
      <c r="BC435" s="1366">
        <v>0</v>
      </c>
      <c r="BD435" s="1366">
        <v>0</v>
      </c>
      <c r="BE435" s="1366">
        <v>0</v>
      </c>
      <c r="BF435" s="1366">
        <v>0</v>
      </c>
      <c r="BG435" s="1366">
        <f t="shared" si="318"/>
        <v>0</v>
      </c>
      <c r="BH435" s="891"/>
      <c r="BI435" s="891"/>
      <c r="BJ435" s="1397"/>
      <c r="BK435" s="3473">
        <f t="shared" si="347"/>
        <v>0</v>
      </c>
      <c r="BL435" s="1397"/>
      <c r="BM435" s="1397">
        <f t="shared" si="319"/>
        <v>0</v>
      </c>
      <c r="BN435" s="1366">
        <f t="shared" si="348"/>
        <v>0</v>
      </c>
      <c r="BO435" s="1366">
        <f>BC435+BI435</f>
        <v>0</v>
      </c>
      <c r="BP435" s="1366">
        <f>BD435+BJ435</f>
        <v>0</v>
      </c>
      <c r="BQ435" s="1366">
        <f>BE435+BK435</f>
        <v>0</v>
      </c>
      <c r="BR435" s="1366">
        <f>BF435+BL435</f>
        <v>0</v>
      </c>
      <c r="BS435" s="1366">
        <f t="shared" si="320"/>
        <v>0</v>
      </c>
      <c r="BT435" s="891" t="s">
        <v>90</v>
      </c>
      <c r="BU435" s="891" t="s">
        <v>90</v>
      </c>
      <c r="CD435" s="3319">
        <v>0</v>
      </c>
      <c r="CE435" s="3319">
        <v>0</v>
      </c>
      <c r="CF435" s="3319">
        <v>0</v>
      </c>
      <c r="CG435" s="3319">
        <v>0</v>
      </c>
      <c r="CH435" s="3319">
        <v>0</v>
      </c>
      <c r="CI435" s="3319">
        <v>0</v>
      </c>
      <c r="CJ435" s="3319">
        <v>0</v>
      </c>
      <c r="CK435" s="3320"/>
      <c r="CL435" s="3321">
        <f t="shared" si="300"/>
        <v>0</v>
      </c>
      <c r="CM435" s="3321">
        <f t="shared" si="300"/>
        <v>0</v>
      </c>
      <c r="CN435" s="3321">
        <f t="shared" si="300"/>
        <v>0</v>
      </c>
      <c r="CO435" s="3321">
        <f t="shared" si="299"/>
        <v>0</v>
      </c>
      <c r="CP435" s="3321">
        <f t="shared" si="299"/>
        <v>0</v>
      </c>
      <c r="CQ435" s="3321">
        <f t="shared" si="299"/>
        <v>0</v>
      </c>
      <c r="CR435" s="3321">
        <f t="shared" si="299"/>
        <v>0</v>
      </c>
      <c r="CS435" s="3321"/>
      <c r="CU435" s="885">
        <v>0</v>
      </c>
      <c r="CV435" s="885">
        <v>0</v>
      </c>
      <c r="CW435" s="885">
        <v>0</v>
      </c>
      <c r="CX435" s="885">
        <v>0</v>
      </c>
      <c r="CY435" s="885">
        <v>0</v>
      </c>
      <c r="DB435" s="3321">
        <f t="shared" si="322"/>
        <v>0</v>
      </c>
      <c r="DC435" s="3321">
        <f t="shared" si="322"/>
        <v>0</v>
      </c>
      <c r="DD435" s="3321">
        <f t="shared" si="322"/>
        <v>0</v>
      </c>
      <c r="DE435" s="3321">
        <f t="shared" si="322"/>
        <v>0</v>
      </c>
      <c r="DF435" s="3321">
        <f t="shared" si="322"/>
        <v>0</v>
      </c>
      <c r="DG435" s="3321">
        <f t="shared" si="322"/>
        <v>0</v>
      </c>
      <c r="DH435" s="3321"/>
      <c r="DI435" s="885">
        <v>0</v>
      </c>
      <c r="DJ435" s="885">
        <v>0</v>
      </c>
      <c r="DK435" s="885">
        <v>0</v>
      </c>
      <c r="DL435" s="885">
        <v>0</v>
      </c>
      <c r="DM435" s="885">
        <v>0</v>
      </c>
      <c r="DP435" s="3321">
        <f t="shared" si="304"/>
        <v>0</v>
      </c>
      <c r="DQ435" s="3321">
        <f t="shared" si="304"/>
        <v>0</v>
      </c>
      <c r="DR435" s="3321">
        <f t="shared" si="304"/>
        <v>0</v>
      </c>
      <c r="DS435" s="3321">
        <f t="shared" si="304"/>
        <v>0</v>
      </c>
      <c r="DT435" s="3321">
        <f t="shared" si="304"/>
        <v>0</v>
      </c>
    </row>
    <row r="436" spans="1:124" ht="36">
      <c r="A436" s="1165"/>
      <c r="B436" s="1581" t="s">
        <v>870</v>
      </c>
      <c r="C436" s="1576" t="s">
        <v>1054</v>
      </c>
      <c r="D436" s="3413"/>
      <c r="E436" s="1366" t="s">
        <v>1116</v>
      </c>
      <c r="F436" s="1366">
        <v>0</v>
      </c>
      <c r="G436" s="1366">
        <v>30575</v>
      </c>
      <c r="H436" s="1366">
        <v>0</v>
      </c>
      <c r="I436" s="1366">
        <v>0</v>
      </c>
      <c r="J436" s="1366">
        <v>5149</v>
      </c>
      <c r="K436" s="1366">
        <v>123576</v>
      </c>
      <c r="L436" s="1366">
        <f t="shared" si="312"/>
        <v>159300</v>
      </c>
      <c r="M436" s="1440"/>
      <c r="N436" s="1440"/>
      <c r="O436" s="1440"/>
      <c r="P436" s="1440"/>
      <c r="Q436" s="1440"/>
      <c r="R436" s="1440">
        <f t="shared" si="342"/>
        <v>0</v>
      </c>
      <c r="S436" s="1440"/>
      <c r="T436" s="1440">
        <f t="shared" si="313"/>
        <v>0</v>
      </c>
      <c r="U436" s="1951"/>
      <c r="V436" s="891">
        <f t="shared" si="343"/>
        <v>0</v>
      </c>
      <c r="W436" s="891">
        <f t="shared" si="343"/>
        <v>30575</v>
      </c>
      <c r="X436" s="891">
        <f t="shared" si="343"/>
        <v>0</v>
      </c>
      <c r="Y436" s="891">
        <f t="shared" si="343"/>
        <v>0</v>
      </c>
      <c r="Z436" s="891">
        <f t="shared" si="343"/>
        <v>5149</v>
      </c>
      <c r="AA436" s="891">
        <f t="shared" si="343"/>
        <v>123576</v>
      </c>
      <c r="AB436" s="1722">
        <f t="shared" si="321"/>
        <v>159300</v>
      </c>
      <c r="AC436" s="1341"/>
      <c r="AD436" s="1717"/>
      <c r="AE436" s="1722">
        <v>0</v>
      </c>
      <c r="AF436" s="1722">
        <v>0</v>
      </c>
      <c r="AG436" s="1722">
        <v>0</v>
      </c>
      <c r="AH436" s="1722">
        <v>0</v>
      </c>
      <c r="AI436" s="1722">
        <v>0</v>
      </c>
      <c r="AJ436" s="1722">
        <v>0</v>
      </c>
      <c r="AK436" s="1722">
        <f t="shared" si="314"/>
        <v>0</v>
      </c>
      <c r="AL436" s="999"/>
      <c r="AM436" s="1394"/>
      <c r="AN436" s="1001"/>
      <c r="AO436" s="1001"/>
      <c r="AP436" s="1001">
        <f t="shared" si="344"/>
        <v>0</v>
      </c>
      <c r="AQ436" s="1394"/>
      <c r="AR436" s="1394">
        <f t="shared" si="315"/>
        <v>0</v>
      </c>
      <c r="AS436" s="3395"/>
      <c r="AT436" s="1722">
        <f t="shared" si="345"/>
        <v>0</v>
      </c>
      <c r="AU436" s="1722">
        <f t="shared" si="345"/>
        <v>0</v>
      </c>
      <c r="AV436" s="1722">
        <f t="shared" si="345"/>
        <v>0</v>
      </c>
      <c r="AW436" s="1722">
        <f t="shared" si="346"/>
        <v>0</v>
      </c>
      <c r="AX436" s="1722">
        <f t="shared" si="346"/>
        <v>0</v>
      </c>
      <c r="AY436" s="1722">
        <f t="shared" si="316"/>
        <v>0</v>
      </c>
      <c r="AZ436" s="3088"/>
      <c r="BA436" s="3325"/>
      <c r="BB436" s="1366">
        <v>0</v>
      </c>
      <c r="BC436" s="1366">
        <v>0</v>
      </c>
      <c r="BD436" s="1366">
        <v>0</v>
      </c>
      <c r="BE436" s="1366">
        <v>0</v>
      </c>
      <c r="BF436" s="1366">
        <v>0</v>
      </c>
      <c r="BG436" s="1366">
        <f t="shared" si="318"/>
        <v>0</v>
      </c>
      <c r="BH436" s="891"/>
      <c r="BI436" s="891"/>
      <c r="BJ436" s="1397"/>
      <c r="BK436" s="1397">
        <f t="shared" si="347"/>
        <v>0</v>
      </c>
      <c r="BL436" s="1397"/>
      <c r="BM436" s="1397">
        <f t="shared" si="319"/>
        <v>0</v>
      </c>
      <c r="BN436" s="1366">
        <f t="shared" si="348"/>
        <v>0</v>
      </c>
      <c r="BO436" s="1366">
        <f t="shared" si="348"/>
        <v>0</v>
      </c>
      <c r="BP436" s="1366">
        <f t="shared" si="348"/>
        <v>0</v>
      </c>
      <c r="BQ436" s="1366">
        <f t="shared" si="348"/>
        <v>0</v>
      </c>
      <c r="BR436" s="1366">
        <f t="shared" si="349"/>
        <v>0</v>
      </c>
      <c r="BS436" s="1366">
        <f t="shared" si="320"/>
        <v>0</v>
      </c>
      <c r="BT436" s="891" t="s">
        <v>90</v>
      </c>
      <c r="BU436" s="891" t="s">
        <v>90</v>
      </c>
      <c r="CD436" s="3319">
        <v>0</v>
      </c>
      <c r="CE436" s="3319">
        <v>0</v>
      </c>
      <c r="CF436" s="3319">
        <v>0</v>
      </c>
      <c r="CG436" s="3319">
        <v>0</v>
      </c>
      <c r="CH436" s="3319">
        <v>0</v>
      </c>
      <c r="CI436" s="3319">
        <v>0</v>
      </c>
      <c r="CJ436" s="3319">
        <v>0</v>
      </c>
      <c r="CK436" s="3320"/>
      <c r="CL436" s="3321">
        <f t="shared" si="300"/>
        <v>0</v>
      </c>
      <c r="CM436" s="3321">
        <f t="shared" si="300"/>
        <v>0</v>
      </c>
      <c r="CN436" s="3321">
        <f t="shared" si="300"/>
        <v>-30575</v>
      </c>
      <c r="CO436" s="3321">
        <f t="shared" si="299"/>
        <v>0</v>
      </c>
      <c r="CP436" s="3321">
        <f t="shared" si="299"/>
        <v>0</v>
      </c>
      <c r="CQ436" s="3321">
        <f t="shared" si="299"/>
        <v>-5149</v>
      </c>
      <c r="CR436" s="3321">
        <f t="shared" si="299"/>
        <v>-123576</v>
      </c>
      <c r="CS436" s="3321"/>
      <c r="CT436" s="885" t="s">
        <v>1116</v>
      </c>
      <c r="CU436" s="885">
        <v>0</v>
      </c>
      <c r="CV436" s="885">
        <v>17500</v>
      </c>
      <c r="CW436" s="885">
        <v>0</v>
      </c>
      <c r="CX436" s="885">
        <v>4580</v>
      </c>
      <c r="CY436" s="885">
        <v>109920</v>
      </c>
      <c r="DB436" s="3321" t="e">
        <f t="shared" si="322"/>
        <v>#VALUE!</v>
      </c>
      <c r="DC436" s="3321">
        <f t="shared" si="322"/>
        <v>0</v>
      </c>
      <c r="DD436" s="3321">
        <f t="shared" si="322"/>
        <v>17500</v>
      </c>
      <c r="DE436" s="3321">
        <f t="shared" si="322"/>
        <v>0</v>
      </c>
      <c r="DF436" s="3321">
        <f t="shared" si="322"/>
        <v>4580</v>
      </c>
      <c r="DG436" s="3321">
        <f t="shared" si="322"/>
        <v>109920</v>
      </c>
      <c r="DH436" s="3321"/>
      <c r="DI436" s="885">
        <v>0</v>
      </c>
      <c r="DJ436" s="885">
        <v>0</v>
      </c>
      <c r="DK436" s="885">
        <v>0</v>
      </c>
      <c r="DL436" s="885">
        <v>0</v>
      </c>
      <c r="DM436" s="885">
        <v>0</v>
      </c>
      <c r="DP436" s="3321">
        <f t="shared" si="304"/>
        <v>0</v>
      </c>
      <c r="DQ436" s="3321">
        <f t="shared" si="304"/>
        <v>0</v>
      </c>
      <c r="DR436" s="3321">
        <f t="shared" si="304"/>
        <v>0</v>
      </c>
      <c r="DS436" s="3321">
        <f t="shared" si="304"/>
        <v>0</v>
      </c>
      <c r="DT436" s="3321">
        <f t="shared" si="304"/>
        <v>0</v>
      </c>
    </row>
    <row r="437" spans="1:124" ht="12.75" hidden="1" customHeight="1">
      <c r="A437" s="1165"/>
      <c r="B437" s="1581"/>
      <c r="C437" s="1576" t="s">
        <v>1117</v>
      </c>
      <c r="D437" s="3413"/>
      <c r="E437" s="1366">
        <v>0</v>
      </c>
      <c r="F437" s="1366">
        <v>0</v>
      </c>
      <c r="G437" s="1366">
        <v>0</v>
      </c>
      <c r="H437" s="1366">
        <v>0</v>
      </c>
      <c r="I437" s="1366">
        <v>0</v>
      </c>
      <c r="J437" s="1366">
        <v>0</v>
      </c>
      <c r="K437" s="1366">
        <v>0</v>
      </c>
      <c r="L437" s="1366">
        <f t="shared" si="312"/>
        <v>0</v>
      </c>
      <c r="M437" s="1440"/>
      <c r="N437" s="1440"/>
      <c r="O437" s="1440"/>
      <c r="P437" s="1440"/>
      <c r="Q437" s="1440"/>
      <c r="R437" s="1440">
        <f t="shared" si="342"/>
        <v>0</v>
      </c>
      <c r="S437" s="1440"/>
      <c r="T437" s="1440">
        <f t="shared" si="313"/>
        <v>0</v>
      </c>
      <c r="U437" s="1951">
        <f t="shared" si="343"/>
        <v>0</v>
      </c>
      <c r="V437" s="891">
        <f t="shared" si="343"/>
        <v>0</v>
      </c>
      <c r="W437" s="891">
        <f t="shared" si="343"/>
        <v>0</v>
      </c>
      <c r="X437" s="891">
        <f t="shared" si="343"/>
        <v>0</v>
      </c>
      <c r="Y437" s="891">
        <f t="shared" si="343"/>
        <v>0</v>
      </c>
      <c r="Z437" s="891">
        <f t="shared" si="343"/>
        <v>0</v>
      </c>
      <c r="AA437" s="891">
        <f t="shared" si="343"/>
        <v>0</v>
      </c>
      <c r="AB437" s="1722">
        <f t="shared" si="321"/>
        <v>0</v>
      </c>
      <c r="AC437" s="1341"/>
      <c r="AD437" s="1717"/>
      <c r="AE437" s="1722">
        <v>0</v>
      </c>
      <c r="AF437" s="1722">
        <v>0</v>
      </c>
      <c r="AG437" s="1722">
        <v>0</v>
      </c>
      <c r="AH437" s="1722">
        <v>0</v>
      </c>
      <c r="AI437" s="1722">
        <v>0</v>
      </c>
      <c r="AJ437" s="1722">
        <v>0</v>
      </c>
      <c r="AK437" s="1722">
        <f t="shared" si="314"/>
        <v>0</v>
      </c>
      <c r="AL437" s="999"/>
      <c r="AM437" s="1394"/>
      <c r="AN437" s="1001"/>
      <c r="AO437" s="1001"/>
      <c r="AP437" s="1001">
        <f t="shared" si="344"/>
        <v>0</v>
      </c>
      <c r="AQ437" s="1394"/>
      <c r="AR437" s="1394">
        <f t="shared" si="315"/>
        <v>0</v>
      </c>
      <c r="AS437" s="3403">
        <f t="shared" si="345"/>
        <v>0</v>
      </c>
      <c r="AT437" s="1722">
        <f t="shared" si="345"/>
        <v>0</v>
      </c>
      <c r="AU437" s="1722">
        <f t="shared" si="345"/>
        <v>0</v>
      </c>
      <c r="AV437" s="1722">
        <f t="shared" si="345"/>
        <v>0</v>
      </c>
      <c r="AW437" s="1722">
        <f t="shared" si="346"/>
        <v>0</v>
      </c>
      <c r="AX437" s="1722">
        <f t="shared" si="346"/>
        <v>0</v>
      </c>
      <c r="AY437" s="1722">
        <f t="shared" si="316"/>
        <v>0</v>
      </c>
      <c r="AZ437" s="3088"/>
      <c r="BA437" s="3325"/>
      <c r="BB437" s="1366">
        <v>0</v>
      </c>
      <c r="BC437" s="1366">
        <v>0</v>
      </c>
      <c r="BD437" s="1366">
        <v>0</v>
      </c>
      <c r="BE437" s="1366">
        <v>0</v>
      </c>
      <c r="BF437" s="1366">
        <v>0</v>
      </c>
      <c r="BG437" s="1366">
        <f t="shared" si="318"/>
        <v>0</v>
      </c>
      <c r="BH437" s="891"/>
      <c r="BI437" s="891"/>
      <c r="BJ437" s="1397"/>
      <c r="BK437" s="1397">
        <f t="shared" si="347"/>
        <v>0</v>
      </c>
      <c r="BL437" s="1397"/>
      <c r="BM437" s="1397">
        <f t="shared" si="319"/>
        <v>0</v>
      </c>
      <c r="BN437" s="1366">
        <f t="shared" si="348"/>
        <v>0</v>
      </c>
      <c r="BO437" s="1366">
        <f t="shared" si="348"/>
        <v>0</v>
      </c>
      <c r="BP437" s="1366">
        <f t="shared" si="348"/>
        <v>0</v>
      </c>
      <c r="BQ437" s="1366">
        <f t="shared" si="348"/>
        <v>0</v>
      </c>
      <c r="BR437" s="1366">
        <f t="shared" si="349"/>
        <v>0</v>
      </c>
      <c r="BS437" s="1366">
        <f t="shared" si="320"/>
        <v>0</v>
      </c>
      <c r="BT437" s="891" t="s">
        <v>90</v>
      </c>
      <c r="BU437" s="891" t="s">
        <v>90</v>
      </c>
      <c r="CD437" s="3319">
        <v>0</v>
      </c>
      <c r="CE437" s="3319">
        <v>0</v>
      </c>
      <c r="CF437" s="3319">
        <v>0</v>
      </c>
      <c r="CG437" s="3319">
        <v>0</v>
      </c>
      <c r="CH437" s="3319">
        <v>0</v>
      </c>
      <c r="CI437" s="3319">
        <v>0</v>
      </c>
      <c r="CJ437" s="3319">
        <v>0</v>
      </c>
      <c r="CK437" s="3320"/>
      <c r="CL437" s="3321">
        <f t="shared" si="300"/>
        <v>0</v>
      </c>
      <c r="CM437" s="3321">
        <f t="shared" si="300"/>
        <v>0</v>
      </c>
      <c r="CN437" s="3321">
        <f t="shared" si="300"/>
        <v>0</v>
      </c>
      <c r="CO437" s="3321">
        <f t="shared" si="299"/>
        <v>0</v>
      </c>
      <c r="CP437" s="3321">
        <f t="shared" si="299"/>
        <v>0</v>
      </c>
      <c r="CQ437" s="3321">
        <f t="shared" si="299"/>
        <v>0</v>
      </c>
      <c r="CR437" s="3321">
        <f t="shared" ref="CR437:CR500" si="350">CJ437-AA437</f>
        <v>0</v>
      </c>
      <c r="CS437" s="3321"/>
      <c r="CT437" s="885">
        <v>0</v>
      </c>
      <c r="CU437" s="885">
        <v>0</v>
      </c>
      <c r="CV437" s="885">
        <v>0</v>
      </c>
      <c r="CW437" s="885">
        <v>0</v>
      </c>
      <c r="CX437" s="885">
        <v>0</v>
      </c>
      <c r="CY437" s="885">
        <v>0</v>
      </c>
      <c r="DB437" s="3321">
        <f t="shared" si="322"/>
        <v>0</v>
      </c>
      <c r="DC437" s="3321">
        <f t="shared" si="322"/>
        <v>0</v>
      </c>
      <c r="DD437" s="3321">
        <f t="shared" si="322"/>
        <v>0</v>
      </c>
      <c r="DE437" s="3321">
        <f t="shared" si="322"/>
        <v>0</v>
      </c>
      <c r="DF437" s="3321">
        <f t="shared" si="322"/>
        <v>0</v>
      </c>
      <c r="DG437" s="3321">
        <f t="shared" si="322"/>
        <v>0</v>
      </c>
      <c r="DH437" s="3321"/>
      <c r="DI437" s="885">
        <v>0</v>
      </c>
      <c r="DJ437" s="885">
        <v>0</v>
      </c>
      <c r="DK437" s="885">
        <v>0</v>
      </c>
      <c r="DL437" s="885">
        <v>0</v>
      </c>
      <c r="DM437" s="885">
        <v>0</v>
      </c>
      <c r="DP437" s="3321">
        <f t="shared" si="304"/>
        <v>0</v>
      </c>
      <c r="DQ437" s="3321">
        <f t="shared" si="304"/>
        <v>0</v>
      </c>
      <c r="DR437" s="3321">
        <f t="shared" si="304"/>
        <v>0</v>
      </c>
      <c r="DS437" s="3321">
        <f t="shared" si="304"/>
        <v>0</v>
      </c>
      <c r="DT437" s="3321">
        <f t="shared" si="304"/>
        <v>0</v>
      </c>
    </row>
    <row r="438" spans="1:124" ht="12.75" hidden="1" customHeight="1">
      <c r="A438" s="1165"/>
      <c r="B438" s="1581"/>
      <c r="C438" s="1576"/>
      <c r="D438" s="3413"/>
      <c r="E438" s="1366">
        <v>0</v>
      </c>
      <c r="F438" s="1366">
        <v>0</v>
      </c>
      <c r="G438" s="1366">
        <v>0</v>
      </c>
      <c r="H438" s="1366">
        <v>0</v>
      </c>
      <c r="I438" s="1366">
        <v>0</v>
      </c>
      <c r="J438" s="1366">
        <v>0</v>
      </c>
      <c r="K438" s="1366">
        <v>0</v>
      </c>
      <c r="L438" s="1366">
        <f t="shared" si="312"/>
        <v>0</v>
      </c>
      <c r="M438" s="1440"/>
      <c r="N438" s="1440"/>
      <c r="O438" s="1440"/>
      <c r="P438" s="1440"/>
      <c r="Q438" s="1440"/>
      <c r="R438" s="1440">
        <f t="shared" si="342"/>
        <v>0</v>
      </c>
      <c r="S438" s="1440"/>
      <c r="T438" s="1440">
        <f t="shared" si="313"/>
        <v>0</v>
      </c>
      <c r="U438" s="1951">
        <f t="shared" si="343"/>
        <v>0</v>
      </c>
      <c r="V438" s="891">
        <f t="shared" si="343"/>
        <v>0</v>
      </c>
      <c r="W438" s="891">
        <f t="shared" si="343"/>
        <v>0</v>
      </c>
      <c r="X438" s="891">
        <f t="shared" si="343"/>
        <v>0</v>
      </c>
      <c r="Y438" s="891">
        <f t="shared" si="343"/>
        <v>0</v>
      </c>
      <c r="Z438" s="891">
        <f t="shared" si="343"/>
        <v>0</v>
      </c>
      <c r="AA438" s="891">
        <f t="shared" si="343"/>
        <v>0</v>
      </c>
      <c r="AB438" s="1722">
        <f t="shared" si="321"/>
        <v>0</v>
      </c>
      <c r="AC438" s="1341"/>
      <c r="AD438" s="1717"/>
      <c r="AE438" s="1722">
        <v>0</v>
      </c>
      <c r="AF438" s="1722">
        <v>0</v>
      </c>
      <c r="AG438" s="1722">
        <v>0</v>
      </c>
      <c r="AH438" s="1722">
        <v>0</v>
      </c>
      <c r="AI438" s="1722">
        <v>0</v>
      </c>
      <c r="AJ438" s="1722">
        <v>0</v>
      </c>
      <c r="AK438" s="1722">
        <f t="shared" si="314"/>
        <v>0</v>
      </c>
      <c r="AL438" s="999"/>
      <c r="AM438" s="1394"/>
      <c r="AN438" s="1001"/>
      <c r="AO438" s="1001"/>
      <c r="AP438" s="1001">
        <f t="shared" si="344"/>
        <v>0</v>
      </c>
      <c r="AQ438" s="1394"/>
      <c r="AR438" s="1394">
        <f t="shared" si="315"/>
        <v>0</v>
      </c>
      <c r="AS438" s="3403">
        <f t="shared" si="345"/>
        <v>0</v>
      </c>
      <c r="AT438" s="1722">
        <f t="shared" si="345"/>
        <v>0</v>
      </c>
      <c r="AU438" s="1722">
        <f t="shared" si="345"/>
        <v>0</v>
      </c>
      <c r="AV438" s="1722">
        <f t="shared" si="345"/>
        <v>0</v>
      </c>
      <c r="AW438" s="1722">
        <f t="shared" si="346"/>
        <v>0</v>
      </c>
      <c r="AX438" s="1722">
        <f t="shared" si="346"/>
        <v>0</v>
      </c>
      <c r="AY438" s="1722">
        <f t="shared" si="316"/>
        <v>0</v>
      </c>
      <c r="AZ438" s="3088"/>
      <c r="BA438" s="3325"/>
      <c r="BB438" s="1366"/>
      <c r="BC438" s="1366"/>
      <c r="BD438" s="1366"/>
      <c r="BE438" s="1366"/>
      <c r="BF438" s="1366"/>
      <c r="BG438" s="1366">
        <f t="shared" si="318"/>
        <v>0</v>
      </c>
      <c r="BH438" s="891"/>
      <c r="BI438" s="891"/>
      <c r="BJ438" s="1397"/>
      <c r="BK438" s="1397">
        <f t="shared" si="347"/>
        <v>0</v>
      </c>
      <c r="BL438" s="1397"/>
      <c r="BM438" s="1397">
        <f t="shared" si="319"/>
        <v>0</v>
      </c>
      <c r="BN438" s="1366">
        <f t="shared" si="348"/>
        <v>0</v>
      </c>
      <c r="BO438" s="1366">
        <f t="shared" si="348"/>
        <v>0</v>
      </c>
      <c r="BP438" s="1366">
        <f t="shared" si="348"/>
        <v>0</v>
      </c>
      <c r="BQ438" s="1366">
        <f t="shared" si="348"/>
        <v>0</v>
      </c>
      <c r="BR438" s="1366">
        <f t="shared" si="349"/>
        <v>0</v>
      </c>
      <c r="BS438" s="1366">
        <f t="shared" si="320"/>
        <v>0</v>
      </c>
      <c r="BT438" s="891" t="s">
        <v>90</v>
      </c>
      <c r="BU438" s="891" t="s">
        <v>90</v>
      </c>
      <c r="CD438" s="3319">
        <v>0</v>
      </c>
      <c r="CE438" s="3319">
        <v>0</v>
      </c>
      <c r="CF438" s="3319">
        <v>0</v>
      </c>
      <c r="CG438" s="3319">
        <v>0</v>
      </c>
      <c r="CH438" s="3319">
        <v>0</v>
      </c>
      <c r="CI438" s="3319">
        <v>0</v>
      </c>
      <c r="CJ438" s="3319">
        <v>0</v>
      </c>
      <c r="CK438" s="3320"/>
      <c r="CL438" s="3321">
        <f t="shared" si="300"/>
        <v>0</v>
      </c>
      <c r="CM438" s="3321">
        <f t="shared" si="300"/>
        <v>0</v>
      </c>
      <c r="CN438" s="3321">
        <f t="shared" si="300"/>
        <v>0</v>
      </c>
      <c r="CO438" s="3321">
        <f t="shared" si="300"/>
        <v>0</v>
      </c>
      <c r="CP438" s="3321">
        <f t="shared" si="300"/>
        <v>0</v>
      </c>
      <c r="CQ438" s="3321">
        <f t="shared" si="300"/>
        <v>0</v>
      </c>
      <c r="CR438" s="3321">
        <f t="shared" si="350"/>
        <v>0</v>
      </c>
      <c r="CS438" s="3321"/>
      <c r="CT438" s="885">
        <v>0</v>
      </c>
      <c r="CU438" s="885">
        <v>0</v>
      </c>
      <c r="CV438" s="885">
        <v>0</v>
      </c>
      <c r="CW438" s="885">
        <v>0</v>
      </c>
      <c r="CX438" s="885">
        <v>0</v>
      </c>
      <c r="CY438" s="885">
        <v>0</v>
      </c>
      <c r="DB438" s="3321">
        <f t="shared" si="322"/>
        <v>0</v>
      </c>
      <c r="DC438" s="3321">
        <f t="shared" si="322"/>
        <v>0</v>
      </c>
      <c r="DD438" s="3321">
        <f t="shared" si="322"/>
        <v>0</v>
      </c>
      <c r="DE438" s="3321">
        <f t="shared" si="322"/>
        <v>0</v>
      </c>
      <c r="DF438" s="3321">
        <f t="shared" si="322"/>
        <v>0</v>
      </c>
      <c r="DG438" s="3321">
        <f t="shared" si="322"/>
        <v>0</v>
      </c>
      <c r="DH438" s="3321"/>
      <c r="DI438" s="885">
        <v>0</v>
      </c>
      <c r="DJ438" s="885">
        <v>0</v>
      </c>
      <c r="DK438" s="885">
        <v>0</v>
      </c>
      <c r="DL438" s="885">
        <v>0</v>
      </c>
      <c r="DM438" s="885">
        <v>0</v>
      </c>
      <c r="DP438" s="3321">
        <f t="shared" si="304"/>
        <v>0</v>
      </c>
      <c r="DQ438" s="3321">
        <f t="shared" si="304"/>
        <v>0</v>
      </c>
      <c r="DR438" s="3321">
        <f t="shared" si="304"/>
        <v>0</v>
      </c>
      <c r="DS438" s="3321">
        <f t="shared" si="304"/>
        <v>0</v>
      </c>
      <c r="DT438" s="3321">
        <f t="shared" si="304"/>
        <v>0</v>
      </c>
    </row>
    <row r="439" spans="1:124" ht="12.75" hidden="1" customHeight="1">
      <c r="A439" s="1165"/>
      <c r="B439" s="1581"/>
      <c r="C439" s="1576"/>
      <c r="D439" s="3413"/>
      <c r="E439" s="1366">
        <v>0</v>
      </c>
      <c r="F439" s="1366">
        <v>0</v>
      </c>
      <c r="G439" s="1366">
        <v>0</v>
      </c>
      <c r="H439" s="1366">
        <v>0</v>
      </c>
      <c r="I439" s="1366">
        <v>0</v>
      </c>
      <c r="J439" s="1366">
        <v>0</v>
      </c>
      <c r="K439" s="1366">
        <v>0</v>
      </c>
      <c r="L439" s="1366">
        <f t="shared" si="312"/>
        <v>0</v>
      </c>
      <c r="M439" s="1440"/>
      <c r="N439" s="1440"/>
      <c r="O439" s="1440"/>
      <c r="P439" s="1440"/>
      <c r="Q439" s="1440"/>
      <c r="R439" s="1440">
        <f t="shared" si="342"/>
        <v>0</v>
      </c>
      <c r="S439" s="1440"/>
      <c r="T439" s="1440">
        <f t="shared" si="313"/>
        <v>0</v>
      </c>
      <c r="U439" s="1951">
        <f t="shared" si="343"/>
        <v>0</v>
      </c>
      <c r="V439" s="891">
        <f t="shared" si="343"/>
        <v>0</v>
      </c>
      <c r="W439" s="891">
        <f t="shared" si="343"/>
        <v>0</v>
      </c>
      <c r="X439" s="891">
        <f t="shared" si="343"/>
        <v>0</v>
      </c>
      <c r="Y439" s="891">
        <f t="shared" si="343"/>
        <v>0</v>
      </c>
      <c r="Z439" s="891">
        <f t="shared" si="343"/>
        <v>0</v>
      </c>
      <c r="AA439" s="891">
        <f t="shared" si="343"/>
        <v>0</v>
      </c>
      <c r="AB439" s="1722">
        <f t="shared" si="321"/>
        <v>0</v>
      </c>
      <c r="AC439" s="1341"/>
      <c r="AD439" s="1717"/>
      <c r="AE439" s="1722">
        <v>0</v>
      </c>
      <c r="AF439" s="1722">
        <v>0</v>
      </c>
      <c r="AG439" s="1722">
        <v>0</v>
      </c>
      <c r="AH439" s="1722">
        <v>0</v>
      </c>
      <c r="AI439" s="1722">
        <v>0</v>
      </c>
      <c r="AJ439" s="1722">
        <v>0</v>
      </c>
      <c r="AK439" s="1722">
        <f t="shared" si="314"/>
        <v>0</v>
      </c>
      <c r="AL439" s="999"/>
      <c r="AM439" s="1394"/>
      <c r="AN439" s="1001"/>
      <c r="AO439" s="1001"/>
      <c r="AP439" s="1001">
        <f t="shared" si="344"/>
        <v>0</v>
      </c>
      <c r="AQ439" s="1394"/>
      <c r="AR439" s="1394">
        <f t="shared" si="315"/>
        <v>0</v>
      </c>
      <c r="AS439" s="3403">
        <f t="shared" si="345"/>
        <v>0</v>
      </c>
      <c r="AT439" s="1722">
        <f t="shared" si="345"/>
        <v>0</v>
      </c>
      <c r="AU439" s="1722">
        <f t="shared" si="345"/>
        <v>0</v>
      </c>
      <c r="AV439" s="1722">
        <f t="shared" si="345"/>
        <v>0</v>
      </c>
      <c r="AW439" s="1722">
        <f t="shared" si="346"/>
        <v>0</v>
      </c>
      <c r="AX439" s="1722">
        <f t="shared" si="346"/>
        <v>0</v>
      </c>
      <c r="AY439" s="1722">
        <f t="shared" si="316"/>
        <v>0</v>
      </c>
      <c r="AZ439" s="3088"/>
      <c r="BA439" s="3325"/>
      <c r="BB439" s="1366">
        <v>0</v>
      </c>
      <c r="BC439" s="1366">
        <v>0</v>
      </c>
      <c r="BD439" s="1366">
        <v>0</v>
      </c>
      <c r="BE439" s="1366">
        <v>0</v>
      </c>
      <c r="BF439" s="1366">
        <v>0</v>
      </c>
      <c r="BG439" s="1366">
        <f t="shared" si="318"/>
        <v>0</v>
      </c>
      <c r="BH439" s="891"/>
      <c r="BI439" s="891"/>
      <c r="BJ439" s="1397"/>
      <c r="BK439" s="1397">
        <f t="shared" si="347"/>
        <v>0</v>
      </c>
      <c r="BL439" s="1397"/>
      <c r="BM439" s="1397">
        <f t="shared" si="319"/>
        <v>0</v>
      </c>
      <c r="BN439" s="1366">
        <f t="shared" si="348"/>
        <v>0</v>
      </c>
      <c r="BO439" s="1366">
        <f t="shared" si="348"/>
        <v>0</v>
      </c>
      <c r="BP439" s="1366">
        <f t="shared" si="348"/>
        <v>0</v>
      </c>
      <c r="BQ439" s="1366">
        <f t="shared" si="348"/>
        <v>0</v>
      </c>
      <c r="BR439" s="1366">
        <f t="shared" si="349"/>
        <v>0</v>
      </c>
      <c r="BS439" s="1366">
        <f t="shared" si="320"/>
        <v>0</v>
      </c>
      <c r="BT439" s="891" t="s">
        <v>90</v>
      </c>
      <c r="BU439" s="891" t="s">
        <v>90</v>
      </c>
      <c r="CD439" s="3319">
        <v>0</v>
      </c>
      <c r="CE439" s="3319">
        <v>0</v>
      </c>
      <c r="CF439" s="3319">
        <v>0</v>
      </c>
      <c r="CG439" s="3319">
        <v>0</v>
      </c>
      <c r="CH439" s="3319">
        <v>0</v>
      </c>
      <c r="CI439" s="3319">
        <v>0</v>
      </c>
      <c r="CJ439" s="3319">
        <v>0</v>
      </c>
      <c r="CK439" s="3320"/>
      <c r="CL439" s="3321">
        <f t="shared" ref="CL439:CQ481" si="351">CD439-U439</f>
        <v>0</v>
      </c>
      <c r="CM439" s="3321">
        <f t="shared" si="351"/>
        <v>0</v>
      </c>
      <c r="CN439" s="3321">
        <f t="shared" si="351"/>
        <v>0</v>
      </c>
      <c r="CO439" s="3321">
        <f t="shared" si="351"/>
        <v>0</v>
      </c>
      <c r="CP439" s="3321">
        <f t="shared" si="351"/>
        <v>0</v>
      </c>
      <c r="CQ439" s="3321">
        <f t="shared" si="351"/>
        <v>0</v>
      </c>
      <c r="CR439" s="3321">
        <f t="shared" si="350"/>
        <v>0</v>
      </c>
      <c r="CS439" s="3321"/>
      <c r="CT439" s="885">
        <v>0</v>
      </c>
      <c r="CU439" s="885">
        <v>0</v>
      </c>
      <c r="CV439" s="885">
        <v>0</v>
      </c>
      <c r="CW439" s="885">
        <v>0</v>
      </c>
      <c r="CX439" s="885">
        <v>0</v>
      </c>
      <c r="CY439" s="885">
        <v>0</v>
      </c>
      <c r="DB439" s="3321">
        <f t="shared" si="322"/>
        <v>0</v>
      </c>
      <c r="DC439" s="3321">
        <f t="shared" si="322"/>
        <v>0</v>
      </c>
      <c r="DD439" s="3321">
        <f t="shared" si="322"/>
        <v>0</v>
      </c>
      <c r="DE439" s="3321">
        <f t="shared" ref="DE439:DG502" si="352">CW439-AV439</f>
        <v>0</v>
      </c>
      <c r="DF439" s="3321">
        <f t="shared" si="352"/>
        <v>0</v>
      </c>
      <c r="DG439" s="3321">
        <f t="shared" si="352"/>
        <v>0</v>
      </c>
      <c r="DH439" s="3321"/>
      <c r="DI439" s="885">
        <v>0</v>
      </c>
      <c r="DJ439" s="885">
        <v>0</v>
      </c>
      <c r="DK439" s="885">
        <v>0</v>
      </c>
      <c r="DL439" s="885">
        <v>0</v>
      </c>
      <c r="DM439" s="885">
        <v>0</v>
      </c>
      <c r="DP439" s="3321">
        <f t="shared" si="304"/>
        <v>0</v>
      </c>
      <c r="DQ439" s="3321">
        <f t="shared" si="304"/>
        <v>0</v>
      </c>
      <c r="DR439" s="3321">
        <f t="shared" si="304"/>
        <v>0</v>
      </c>
      <c r="DS439" s="3321">
        <f t="shared" si="304"/>
        <v>0</v>
      </c>
      <c r="DT439" s="3321">
        <f t="shared" si="304"/>
        <v>0</v>
      </c>
    </row>
    <row r="440" spans="1:124" ht="12.75" hidden="1" customHeight="1">
      <c r="A440" s="1165"/>
      <c r="B440" s="1581"/>
      <c r="C440" s="1576"/>
      <c r="D440" s="3413"/>
      <c r="E440" s="1366">
        <v>0</v>
      </c>
      <c r="F440" s="1366">
        <v>0</v>
      </c>
      <c r="G440" s="1366">
        <v>0</v>
      </c>
      <c r="H440" s="1366">
        <v>0</v>
      </c>
      <c r="I440" s="1366">
        <v>0</v>
      </c>
      <c r="J440" s="1366">
        <v>0</v>
      </c>
      <c r="K440" s="1366">
        <v>0</v>
      </c>
      <c r="L440" s="1366">
        <f t="shared" si="312"/>
        <v>0</v>
      </c>
      <c r="M440" s="1440"/>
      <c r="N440" s="1440"/>
      <c r="O440" s="1440"/>
      <c r="P440" s="1440"/>
      <c r="Q440" s="1440"/>
      <c r="R440" s="1440">
        <f t="shared" si="342"/>
        <v>0</v>
      </c>
      <c r="S440" s="1440"/>
      <c r="T440" s="1440">
        <f t="shared" si="313"/>
        <v>0</v>
      </c>
      <c r="U440" s="1951">
        <f t="shared" si="343"/>
        <v>0</v>
      </c>
      <c r="V440" s="891">
        <f t="shared" si="343"/>
        <v>0</v>
      </c>
      <c r="W440" s="891">
        <f t="shared" si="343"/>
        <v>0</v>
      </c>
      <c r="X440" s="891">
        <f t="shared" si="343"/>
        <v>0</v>
      </c>
      <c r="Y440" s="891">
        <f t="shared" si="343"/>
        <v>0</v>
      </c>
      <c r="Z440" s="891">
        <f t="shared" si="343"/>
        <v>0</v>
      </c>
      <c r="AA440" s="891">
        <f t="shared" si="343"/>
        <v>0</v>
      </c>
      <c r="AB440" s="1722">
        <f t="shared" si="321"/>
        <v>0</v>
      </c>
      <c r="AC440" s="1341"/>
      <c r="AD440" s="1717"/>
      <c r="AE440" s="1722">
        <v>0</v>
      </c>
      <c r="AF440" s="1722">
        <v>0</v>
      </c>
      <c r="AG440" s="1722">
        <v>0</v>
      </c>
      <c r="AH440" s="1722">
        <v>0</v>
      </c>
      <c r="AI440" s="1722">
        <v>0</v>
      </c>
      <c r="AJ440" s="1722">
        <v>0</v>
      </c>
      <c r="AK440" s="1722">
        <f t="shared" si="314"/>
        <v>0</v>
      </c>
      <c r="AL440" s="999"/>
      <c r="AM440" s="1394"/>
      <c r="AN440" s="1001"/>
      <c r="AO440" s="1001"/>
      <c r="AP440" s="1001">
        <f t="shared" si="344"/>
        <v>0</v>
      </c>
      <c r="AQ440" s="1394"/>
      <c r="AR440" s="1394">
        <f t="shared" si="315"/>
        <v>0</v>
      </c>
      <c r="AS440" s="3403">
        <f t="shared" si="345"/>
        <v>0</v>
      </c>
      <c r="AT440" s="1722">
        <f t="shared" si="345"/>
        <v>0</v>
      </c>
      <c r="AU440" s="1722">
        <f t="shared" si="345"/>
        <v>0</v>
      </c>
      <c r="AV440" s="1722">
        <f t="shared" si="345"/>
        <v>0</v>
      </c>
      <c r="AW440" s="1722">
        <f t="shared" si="346"/>
        <v>0</v>
      </c>
      <c r="AX440" s="1722">
        <f t="shared" si="346"/>
        <v>0</v>
      </c>
      <c r="AY440" s="1722">
        <f t="shared" si="316"/>
        <v>0</v>
      </c>
      <c r="AZ440" s="3088"/>
      <c r="BA440" s="3325"/>
      <c r="BB440" s="1366">
        <v>0</v>
      </c>
      <c r="BC440" s="1366">
        <v>0</v>
      </c>
      <c r="BD440" s="1366">
        <v>0</v>
      </c>
      <c r="BE440" s="1366">
        <v>0</v>
      </c>
      <c r="BF440" s="1366">
        <v>0</v>
      </c>
      <c r="BG440" s="1366">
        <f t="shared" si="318"/>
        <v>0</v>
      </c>
      <c r="BH440" s="891"/>
      <c r="BI440" s="891"/>
      <c r="BJ440" s="1397"/>
      <c r="BK440" s="1397">
        <f t="shared" si="347"/>
        <v>0</v>
      </c>
      <c r="BL440" s="1397"/>
      <c r="BM440" s="1397">
        <f t="shared" si="319"/>
        <v>0</v>
      </c>
      <c r="BN440" s="1366">
        <f t="shared" si="348"/>
        <v>0</v>
      </c>
      <c r="BO440" s="1366">
        <f t="shared" si="348"/>
        <v>0</v>
      </c>
      <c r="BP440" s="1366">
        <f t="shared" si="348"/>
        <v>0</v>
      </c>
      <c r="BQ440" s="1366">
        <f t="shared" si="348"/>
        <v>0</v>
      </c>
      <c r="BR440" s="1366">
        <f t="shared" si="349"/>
        <v>0</v>
      </c>
      <c r="BS440" s="1366">
        <f t="shared" si="320"/>
        <v>0</v>
      </c>
      <c r="BT440" s="891" t="s">
        <v>90</v>
      </c>
      <c r="BU440" s="891" t="s">
        <v>90</v>
      </c>
      <c r="CD440" s="3319">
        <v>0</v>
      </c>
      <c r="CE440" s="3319">
        <v>0</v>
      </c>
      <c r="CF440" s="3319">
        <v>0</v>
      </c>
      <c r="CG440" s="3319">
        <v>0</v>
      </c>
      <c r="CH440" s="3319">
        <v>0</v>
      </c>
      <c r="CI440" s="3319">
        <v>0</v>
      </c>
      <c r="CJ440" s="3319">
        <v>0</v>
      </c>
      <c r="CK440" s="3320"/>
      <c r="CL440" s="3321">
        <f t="shared" si="351"/>
        <v>0</v>
      </c>
      <c r="CM440" s="3321">
        <f t="shared" si="351"/>
        <v>0</v>
      </c>
      <c r="CN440" s="3321">
        <f t="shared" si="351"/>
        <v>0</v>
      </c>
      <c r="CO440" s="3321">
        <f t="shared" si="351"/>
        <v>0</v>
      </c>
      <c r="CP440" s="3321">
        <f t="shared" si="351"/>
        <v>0</v>
      </c>
      <c r="CQ440" s="3321">
        <f t="shared" si="351"/>
        <v>0</v>
      </c>
      <c r="CR440" s="3321">
        <f t="shared" si="350"/>
        <v>0</v>
      </c>
      <c r="CS440" s="3321"/>
      <c r="CT440" s="885">
        <v>0</v>
      </c>
      <c r="CU440" s="885">
        <v>0</v>
      </c>
      <c r="CV440" s="885">
        <v>0</v>
      </c>
      <c r="CW440" s="885">
        <v>0</v>
      </c>
      <c r="CX440" s="885">
        <v>0</v>
      </c>
      <c r="CY440" s="885">
        <v>0</v>
      </c>
      <c r="DB440" s="3321">
        <f t="shared" ref="DB440:DG503" si="353">CT440-AS440</f>
        <v>0</v>
      </c>
      <c r="DC440" s="3321">
        <f t="shared" si="353"/>
        <v>0</v>
      </c>
      <c r="DD440" s="3321">
        <f t="shared" si="353"/>
        <v>0</v>
      </c>
      <c r="DE440" s="3321">
        <f t="shared" si="352"/>
        <v>0</v>
      </c>
      <c r="DF440" s="3321">
        <f t="shared" si="352"/>
        <v>0</v>
      </c>
      <c r="DG440" s="3321">
        <f t="shared" si="352"/>
        <v>0</v>
      </c>
      <c r="DH440" s="3321"/>
      <c r="DI440" s="885">
        <v>0</v>
      </c>
      <c r="DJ440" s="885">
        <v>0</v>
      </c>
      <c r="DK440" s="885">
        <v>0</v>
      </c>
      <c r="DL440" s="885">
        <v>0</v>
      </c>
      <c r="DM440" s="885">
        <v>0</v>
      </c>
      <c r="DP440" s="3321">
        <f t="shared" ref="DP440:DT490" si="354">DI440-BN440</f>
        <v>0</v>
      </c>
      <c r="DQ440" s="3321">
        <f t="shared" si="354"/>
        <v>0</v>
      </c>
      <c r="DR440" s="3321">
        <f t="shared" si="354"/>
        <v>0</v>
      </c>
      <c r="DS440" s="3321">
        <f t="shared" si="354"/>
        <v>0</v>
      </c>
      <c r="DT440" s="3321">
        <f t="shared" si="354"/>
        <v>0</v>
      </c>
    </row>
    <row r="441" spans="1:124" ht="12.75" hidden="1" customHeight="1">
      <c r="A441" s="1165"/>
      <c r="B441" s="1581"/>
      <c r="C441" s="1576"/>
      <c r="D441" s="3413"/>
      <c r="E441" s="1366">
        <v>0</v>
      </c>
      <c r="F441" s="1366">
        <v>0</v>
      </c>
      <c r="G441" s="1366">
        <v>0</v>
      </c>
      <c r="H441" s="1366">
        <v>0</v>
      </c>
      <c r="I441" s="1366">
        <v>0</v>
      </c>
      <c r="J441" s="1366">
        <v>0</v>
      </c>
      <c r="K441" s="1366">
        <v>0</v>
      </c>
      <c r="L441" s="1366">
        <f t="shared" si="312"/>
        <v>0</v>
      </c>
      <c r="M441" s="1440"/>
      <c r="N441" s="1440"/>
      <c r="O441" s="1440"/>
      <c r="P441" s="1440"/>
      <c r="Q441" s="1440"/>
      <c r="R441" s="1440">
        <f t="shared" si="342"/>
        <v>0</v>
      </c>
      <c r="S441" s="1440"/>
      <c r="T441" s="1440">
        <f t="shared" si="313"/>
        <v>0</v>
      </c>
      <c r="U441" s="1951">
        <f t="shared" si="343"/>
        <v>0</v>
      </c>
      <c r="V441" s="891">
        <f t="shared" si="343"/>
        <v>0</v>
      </c>
      <c r="W441" s="891">
        <f t="shared" si="343"/>
        <v>0</v>
      </c>
      <c r="X441" s="891">
        <f t="shared" si="343"/>
        <v>0</v>
      </c>
      <c r="Y441" s="891">
        <f t="shared" si="343"/>
        <v>0</v>
      </c>
      <c r="Z441" s="891">
        <f t="shared" si="343"/>
        <v>0</v>
      </c>
      <c r="AA441" s="891">
        <f t="shared" si="343"/>
        <v>0</v>
      </c>
      <c r="AB441" s="1722">
        <f t="shared" si="321"/>
        <v>0</v>
      </c>
      <c r="AC441" s="1341"/>
      <c r="AD441" s="1717"/>
      <c r="AE441" s="1722">
        <v>0</v>
      </c>
      <c r="AF441" s="1722">
        <v>0</v>
      </c>
      <c r="AG441" s="1722">
        <v>0</v>
      </c>
      <c r="AH441" s="1722">
        <v>0</v>
      </c>
      <c r="AI441" s="1722">
        <v>0</v>
      </c>
      <c r="AJ441" s="1722">
        <v>0</v>
      </c>
      <c r="AK441" s="1722">
        <f t="shared" si="314"/>
        <v>0</v>
      </c>
      <c r="AL441" s="999"/>
      <c r="AM441" s="1394"/>
      <c r="AN441" s="1001"/>
      <c r="AO441" s="1001"/>
      <c r="AP441" s="1001">
        <f t="shared" si="344"/>
        <v>0</v>
      </c>
      <c r="AQ441" s="1394"/>
      <c r="AR441" s="1394">
        <f t="shared" si="315"/>
        <v>0</v>
      </c>
      <c r="AS441" s="3403">
        <f t="shared" si="345"/>
        <v>0</v>
      </c>
      <c r="AT441" s="1722">
        <f t="shared" si="345"/>
        <v>0</v>
      </c>
      <c r="AU441" s="1722">
        <f t="shared" si="345"/>
        <v>0</v>
      </c>
      <c r="AV441" s="1722">
        <f t="shared" si="345"/>
        <v>0</v>
      </c>
      <c r="AW441" s="1722">
        <f t="shared" si="346"/>
        <v>0</v>
      </c>
      <c r="AX441" s="1722">
        <f t="shared" si="346"/>
        <v>0</v>
      </c>
      <c r="AY441" s="1722">
        <f t="shared" si="316"/>
        <v>0</v>
      </c>
      <c r="AZ441" s="3088"/>
      <c r="BA441" s="3325"/>
      <c r="BB441" s="1366">
        <v>0</v>
      </c>
      <c r="BC441" s="1366">
        <v>0</v>
      </c>
      <c r="BD441" s="1366">
        <v>0</v>
      </c>
      <c r="BE441" s="1366">
        <v>0</v>
      </c>
      <c r="BF441" s="1366">
        <v>0</v>
      </c>
      <c r="BG441" s="1366">
        <f t="shared" si="318"/>
        <v>0</v>
      </c>
      <c r="BH441" s="891"/>
      <c r="BI441" s="891"/>
      <c r="BJ441" s="1397"/>
      <c r="BK441" s="1397">
        <f t="shared" si="347"/>
        <v>0</v>
      </c>
      <c r="BL441" s="1397"/>
      <c r="BM441" s="1397">
        <f t="shared" si="319"/>
        <v>0</v>
      </c>
      <c r="BN441" s="1366">
        <f t="shared" si="348"/>
        <v>0</v>
      </c>
      <c r="BO441" s="1366">
        <f t="shared" si="348"/>
        <v>0</v>
      </c>
      <c r="BP441" s="1366">
        <f t="shared" si="348"/>
        <v>0</v>
      </c>
      <c r="BQ441" s="1366">
        <f t="shared" si="348"/>
        <v>0</v>
      </c>
      <c r="BR441" s="1366">
        <f t="shared" si="349"/>
        <v>0</v>
      </c>
      <c r="BS441" s="1366">
        <f t="shared" si="320"/>
        <v>0</v>
      </c>
      <c r="BT441" s="891" t="s">
        <v>90</v>
      </c>
      <c r="BU441" s="891" t="s">
        <v>90</v>
      </c>
      <c r="CD441" s="3319">
        <v>0</v>
      </c>
      <c r="CE441" s="3319">
        <v>0</v>
      </c>
      <c r="CF441" s="3319">
        <v>0</v>
      </c>
      <c r="CG441" s="3319">
        <v>0</v>
      </c>
      <c r="CH441" s="3319">
        <v>0</v>
      </c>
      <c r="CI441" s="3319">
        <v>0</v>
      </c>
      <c r="CJ441" s="3319">
        <v>0</v>
      </c>
      <c r="CK441" s="3320"/>
      <c r="CL441" s="3321">
        <f t="shared" si="351"/>
        <v>0</v>
      </c>
      <c r="CM441" s="3321">
        <f t="shared" si="351"/>
        <v>0</v>
      </c>
      <c r="CN441" s="3321">
        <f t="shared" si="351"/>
        <v>0</v>
      </c>
      <c r="CO441" s="3321">
        <f t="shared" si="351"/>
        <v>0</v>
      </c>
      <c r="CP441" s="3321">
        <f t="shared" si="351"/>
        <v>0</v>
      </c>
      <c r="CQ441" s="3321">
        <f t="shared" si="351"/>
        <v>0</v>
      </c>
      <c r="CR441" s="3321">
        <f t="shared" si="350"/>
        <v>0</v>
      </c>
      <c r="CS441" s="3321"/>
      <c r="CT441" s="885">
        <v>0</v>
      </c>
      <c r="CU441" s="885">
        <v>0</v>
      </c>
      <c r="CV441" s="885">
        <v>0</v>
      </c>
      <c r="CW441" s="885">
        <v>0</v>
      </c>
      <c r="CX441" s="885">
        <v>0</v>
      </c>
      <c r="CY441" s="885">
        <v>0</v>
      </c>
      <c r="DB441" s="3321">
        <f t="shared" si="353"/>
        <v>0</v>
      </c>
      <c r="DC441" s="3321">
        <f t="shared" si="353"/>
        <v>0</v>
      </c>
      <c r="DD441" s="3321">
        <f t="shared" si="353"/>
        <v>0</v>
      </c>
      <c r="DE441" s="3321">
        <f t="shared" si="352"/>
        <v>0</v>
      </c>
      <c r="DF441" s="3321">
        <f t="shared" si="352"/>
        <v>0</v>
      </c>
      <c r="DG441" s="3321">
        <f t="shared" si="352"/>
        <v>0</v>
      </c>
      <c r="DH441" s="3321"/>
      <c r="DI441" s="885">
        <v>0</v>
      </c>
      <c r="DJ441" s="885">
        <v>0</v>
      </c>
      <c r="DK441" s="885">
        <v>0</v>
      </c>
      <c r="DL441" s="885">
        <v>0</v>
      </c>
      <c r="DM441" s="885">
        <v>0</v>
      </c>
      <c r="DP441" s="3321">
        <f t="shared" si="354"/>
        <v>0</v>
      </c>
      <c r="DQ441" s="3321">
        <f t="shared" si="354"/>
        <v>0</v>
      </c>
      <c r="DR441" s="3321">
        <f t="shared" si="354"/>
        <v>0</v>
      </c>
      <c r="DS441" s="3321">
        <f t="shared" si="354"/>
        <v>0</v>
      </c>
      <c r="DT441" s="3321">
        <f t="shared" si="354"/>
        <v>0</v>
      </c>
    </row>
    <row r="442" spans="1:124" ht="12.75" hidden="1" customHeight="1">
      <c r="A442" s="1165"/>
      <c r="B442" s="1581"/>
      <c r="C442" s="1576"/>
      <c r="D442" s="3413"/>
      <c r="E442" s="1366">
        <v>0</v>
      </c>
      <c r="F442" s="1366">
        <v>0</v>
      </c>
      <c r="G442" s="1366">
        <v>0</v>
      </c>
      <c r="H442" s="1366">
        <v>0</v>
      </c>
      <c r="I442" s="1366">
        <v>0</v>
      </c>
      <c r="J442" s="1366">
        <v>0</v>
      </c>
      <c r="K442" s="1366">
        <v>0</v>
      </c>
      <c r="L442" s="1366">
        <f t="shared" si="312"/>
        <v>0</v>
      </c>
      <c r="M442" s="1440"/>
      <c r="N442" s="1440"/>
      <c r="O442" s="1440"/>
      <c r="P442" s="1440"/>
      <c r="Q442" s="1440"/>
      <c r="R442" s="1440">
        <f t="shared" si="342"/>
        <v>0</v>
      </c>
      <c r="S442" s="1440"/>
      <c r="T442" s="1440">
        <f t="shared" si="313"/>
        <v>0</v>
      </c>
      <c r="U442" s="1951">
        <f t="shared" si="343"/>
        <v>0</v>
      </c>
      <c r="V442" s="891">
        <f t="shared" si="343"/>
        <v>0</v>
      </c>
      <c r="W442" s="891">
        <f t="shared" si="343"/>
        <v>0</v>
      </c>
      <c r="X442" s="891">
        <f t="shared" si="343"/>
        <v>0</v>
      </c>
      <c r="Y442" s="891">
        <f t="shared" si="343"/>
        <v>0</v>
      </c>
      <c r="Z442" s="891">
        <f t="shared" si="343"/>
        <v>0</v>
      </c>
      <c r="AA442" s="891">
        <f t="shared" si="343"/>
        <v>0</v>
      </c>
      <c r="AB442" s="1722">
        <f t="shared" si="321"/>
        <v>0</v>
      </c>
      <c r="AC442" s="1341"/>
      <c r="AD442" s="1717"/>
      <c r="AE442" s="1722">
        <v>0</v>
      </c>
      <c r="AF442" s="1722">
        <v>0</v>
      </c>
      <c r="AG442" s="1722">
        <v>0</v>
      </c>
      <c r="AH442" s="1722">
        <v>0</v>
      </c>
      <c r="AI442" s="1722">
        <v>0</v>
      </c>
      <c r="AJ442" s="1722">
        <v>0</v>
      </c>
      <c r="AK442" s="1722">
        <f t="shared" si="314"/>
        <v>0</v>
      </c>
      <c r="AL442" s="999"/>
      <c r="AM442" s="1394"/>
      <c r="AN442" s="1001"/>
      <c r="AO442" s="1001"/>
      <c r="AP442" s="1001">
        <f t="shared" si="344"/>
        <v>0</v>
      </c>
      <c r="AQ442" s="1394"/>
      <c r="AR442" s="1394">
        <f t="shared" si="315"/>
        <v>0</v>
      </c>
      <c r="AS442" s="3403">
        <f t="shared" si="345"/>
        <v>0</v>
      </c>
      <c r="AT442" s="1722">
        <f t="shared" si="345"/>
        <v>0</v>
      </c>
      <c r="AU442" s="1722">
        <f t="shared" si="345"/>
        <v>0</v>
      </c>
      <c r="AV442" s="1722">
        <f t="shared" si="345"/>
        <v>0</v>
      </c>
      <c r="AW442" s="1722">
        <f t="shared" si="346"/>
        <v>0</v>
      </c>
      <c r="AX442" s="1722">
        <f t="shared" si="346"/>
        <v>0</v>
      </c>
      <c r="AY442" s="1722">
        <f t="shared" si="316"/>
        <v>0</v>
      </c>
      <c r="AZ442" s="3088"/>
      <c r="BA442" s="3325"/>
      <c r="BB442" s="1366">
        <v>0</v>
      </c>
      <c r="BC442" s="1366">
        <v>0</v>
      </c>
      <c r="BD442" s="1366">
        <v>0</v>
      </c>
      <c r="BE442" s="1366">
        <v>0</v>
      </c>
      <c r="BF442" s="1366">
        <v>0</v>
      </c>
      <c r="BG442" s="1366">
        <f t="shared" si="318"/>
        <v>0</v>
      </c>
      <c r="BH442" s="891"/>
      <c r="BI442" s="891"/>
      <c r="BJ442" s="1397"/>
      <c r="BK442" s="1397">
        <f t="shared" si="347"/>
        <v>0</v>
      </c>
      <c r="BL442" s="1397"/>
      <c r="BM442" s="1397">
        <f t="shared" si="319"/>
        <v>0</v>
      </c>
      <c r="BN442" s="1366">
        <f t="shared" si="348"/>
        <v>0</v>
      </c>
      <c r="BO442" s="1366">
        <f t="shared" si="348"/>
        <v>0</v>
      </c>
      <c r="BP442" s="1366">
        <f t="shared" si="348"/>
        <v>0</v>
      </c>
      <c r="BQ442" s="1366">
        <f t="shared" si="348"/>
        <v>0</v>
      </c>
      <c r="BR442" s="1366">
        <f t="shared" si="349"/>
        <v>0</v>
      </c>
      <c r="BS442" s="1366">
        <f t="shared" si="320"/>
        <v>0</v>
      </c>
      <c r="BT442" s="891" t="s">
        <v>90</v>
      </c>
      <c r="BU442" s="891" t="s">
        <v>90</v>
      </c>
      <c r="CD442" s="3319">
        <v>0</v>
      </c>
      <c r="CE442" s="3319">
        <v>0</v>
      </c>
      <c r="CF442" s="3319">
        <v>0</v>
      </c>
      <c r="CG442" s="3319">
        <v>0</v>
      </c>
      <c r="CH442" s="3319">
        <v>0</v>
      </c>
      <c r="CI442" s="3319">
        <v>0</v>
      </c>
      <c r="CJ442" s="3319">
        <v>0</v>
      </c>
      <c r="CK442" s="3320"/>
      <c r="CL442" s="3321">
        <f t="shared" si="351"/>
        <v>0</v>
      </c>
      <c r="CM442" s="3321">
        <f t="shared" si="351"/>
        <v>0</v>
      </c>
      <c r="CN442" s="3321">
        <f t="shared" si="351"/>
        <v>0</v>
      </c>
      <c r="CO442" s="3321">
        <f t="shared" si="351"/>
        <v>0</v>
      </c>
      <c r="CP442" s="3321">
        <f t="shared" si="351"/>
        <v>0</v>
      </c>
      <c r="CQ442" s="3321">
        <f t="shared" si="351"/>
        <v>0</v>
      </c>
      <c r="CR442" s="3321">
        <f t="shared" si="350"/>
        <v>0</v>
      </c>
      <c r="CS442" s="3321"/>
      <c r="CT442" s="885">
        <v>0</v>
      </c>
      <c r="CU442" s="885">
        <v>0</v>
      </c>
      <c r="CV442" s="885">
        <v>0</v>
      </c>
      <c r="CW442" s="885">
        <v>0</v>
      </c>
      <c r="CX442" s="885">
        <v>0</v>
      </c>
      <c r="CY442" s="885">
        <v>0</v>
      </c>
      <c r="DB442" s="3321">
        <f t="shared" si="353"/>
        <v>0</v>
      </c>
      <c r="DC442" s="3321">
        <f t="shared" si="353"/>
        <v>0</v>
      </c>
      <c r="DD442" s="3321">
        <f t="shared" si="353"/>
        <v>0</v>
      </c>
      <c r="DE442" s="3321">
        <f t="shared" si="352"/>
        <v>0</v>
      </c>
      <c r="DF442" s="3321">
        <f t="shared" si="352"/>
        <v>0</v>
      </c>
      <c r="DG442" s="3321">
        <f t="shared" si="352"/>
        <v>0</v>
      </c>
      <c r="DH442" s="3321"/>
      <c r="DI442" s="885">
        <v>0</v>
      </c>
      <c r="DJ442" s="885">
        <v>0</v>
      </c>
      <c r="DK442" s="885">
        <v>0</v>
      </c>
      <c r="DL442" s="885">
        <v>0</v>
      </c>
      <c r="DM442" s="885">
        <v>0</v>
      </c>
      <c r="DP442" s="3321">
        <f t="shared" si="354"/>
        <v>0</v>
      </c>
      <c r="DQ442" s="3321">
        <f t="shared" si="354"/>
        <v>0</v>
      </c>
      <c r="DR442" s="3321">
        <f t="shared" si="354"/>
        <v>0</v>
      </c>
      <c r="DS442" s="3321">
        <f t="shared" si="354"/>
        <v>0</v>
      </c>
      <c r="DT442" s="3321">
        <f t="shared" si="354"/>
        <v>0</v>
      </c>
    </row>
    <row r="443" spans="1:124" ht="12.75" hidden="1" customHeight="1">
      <c r="A443" s="1165"/>
      <c r="B443" s="1581"/>
      <c r="C443" s="1576"/>
      <c r="D443" s="3413"/>
      <c r="E443" s="1366">
        <v>0</v>
      </c>
      <c r="F443" s="1366">
        <v>0</v>
      </c>
      <c r="G443" s="1366">
        <v>0</v>
      </c>
      <c r="H443" s="1366">
        <v>0</v>
      </c>
      <c r="I443" s="1366">
        <v>0</v>
      </c>
      <c r="J443" s="1366">
        <v>0</v>
      </c>
      <c r="K443" s="1366">
        <v>0</v>
      </c>
      <c r="L443" s="1366">
        <f t="shared" si="312"/>
        <v>0</v>
      </c>
      <c r="M443" s="1440"/>
      <c r="N443" s="1440"/>
      <c r="O443" s="1440"/>
      <c r="P443" s="1440"/>
      <c r="Q443" s="1440"/>
      <c r="R443" s="1440">
        <f t="shared" si="342"/>
        <v>0</v>
      </c>
      <c r="S443" s="1440"/>
      <c r="T443" s="1440">
        <f t="shared" si="313"/>
        <v>0</v>
      </c>
      <c r="U443" s="1951">
        <f t="shared" si="343"/>
        <v>0</v>
      </c>
      <c r="V443" s="891">
        <f t="shared" si="343"/>
        <v>0</v>
      </c>
      <c r="W443" s="891">
        <f t="shared" si="343"/>
        <v>0</v>
      </c>
      <c r="X443" s="891">
        <f t="shared" si="343"/>
        <v>0</v>
      </c>
      <c r="Y443" s="891">
        <f t="shared" si="343"/>
        <v>0</v>
      </c>
      <c r="Z443" s="891">
        <f t="shared" si="343"/>
        <v>0</v>
      </c>
      <c r="AA443" s="891">
        <f t="shared" si="343"/>
        <v>0</v>
      </c>
      <c r="AB443" s="1722">
        <f t="shared" si="321"/>
        <v>0</v>
      </c>
      <c r="AC443" s="1341"/>
      <c r="AD443" s="1717"/>
      <c r="AE443" s="1722">
        <v>0</v>
      </c>
      <c r="AF443" s="1722">
        <v>0</v>
      </c>
      <c r="AG443" s="1722">
        <v>0</v>
      </c>
      <c r="AH443" s="1722">
        <v>0</v>
      </c>
      <c r="AI443" s="1722">
        <v>0</v>
      </c>
      <c r="AJ443" s="1722">
        <v>0</v>
      </c>
      <c r="AK443" s="1722">
        <f t="shared" si="314"/>
        <v>0</v>
      </c>
      <c r="AL443" s="999"/>
      <c r="AM443" s="1394"/>
      <c r="AN443" s="1001"/>
      <c r="AO443" s="1001"/>
      <c r="AP443" s="1001">
        <f t="shared" si="344"/>
        <v>0</v>
      </c>
      <c r="AQ443" s="1394"/>
      <c r="AR443" s="1394">
        <f t="shared" si="315"/>
        <v>0</v>
      </c>
      <c r="AS443" s="3403">
        <f t="shared" si="345"/>
        <v>0</v>
      </c>
      <c r="AT443" s="1722">
        <f t="shared" si="345"/>
        <v>0</v>
      </c>
      <c r="AU443" s="1722">
        <f t="shared" si="345"/>
        <v>0</v>
      </c>
      <c r="AV443" s="1722">
        <f t="shared" si="345"/>
        <v>0</v>
      </c>
      <c r="AW443" s="1722">
        <f t="shared" si="346"/>
        <v>0</v>
      </c>
      <c r="AX443" s="1722">
        <f t="shared" si="346"/>
        <v>0</v>
      </c>
      <c r="AY443" s="1722">
        <f t="shared" si="316"/>
        <v>0</v>
      </c>
      <c r="AZ443" s="3088"/>
      <c r="BA443" s="3325"/>
      <c r="BB443" s="1366">
        <v>0</v>
      </c>
      <c r="BC443" s="1366">
        <v>0</v>
      </c>
      <c r="BD443" s="1366">
        <v>0</v>
      </c>
      <c r="BE443" s="1366">
        <v>0</v>
      </c>
      <c r="BF443" s="1366">
        <v>0</v>
      </c>
      <c r="BG443" s="1366">
        <f t="shared" si="318"/>
        <v>0</v>
      </c>
      <c r="BH443" s="891"/>
      <c r="BI443" s="891"/>
      <c r="BJ443" s="1397"/>
      <c r="BK443" s="1397">
        <f t="shared" si="347"/>
        <v>0</v>
      </c>
      <c r="BL443" s="1397"/>
      <c r="BM443" s="1397">
        <f t="shared" si="319"/>
        <v>0</v>
      </c>
      <c r="BN443" s="1366">
        <f t="shared" si="348"/>
        <v>0</v>
      </c>
      <c r="BO443" s="1366">
        <f t="shared" si="348"/>
        <v>0</v>
      </c>
      <c r="BP443" s="1366">
        <f t="shared" si="348"/>
        <v>0</v>
      </c>
      <c r="BQ443" s="1366">
        <f t="shared" si="348"/>
        <v>0</v>
      </c>
      <c r="BR443" s="1366">
        <f t="shared" si="349"/>
        <v>0</v>
      </c>
      <c r="BS443" s="1366">
        <f t="shared" si="320"/>
        <v>0</v>
      </c>
      <c r="BT443" s="891" t="s">
        <v>90</v>
      </c>
      <c r="BU443" s="891" t="s">
        <v>90</v>
      </c>
      <c r="CD443" s="3319">
        <v>0</v>
      </c>
      <c r="CE443" s="3319">
        <v>0</v>
      </c>
      <c r="CF443" s="3319">
        <v>0</v>
      </c>
      <c r="CG443" s="3319">
        <v>0</v>
      </c>
      <c r="CH443" s="3319">
        <v>0</v>
      </c>
      <c r="CI443" s="3319">
        <v>0</v>
      </c>
      <c r="CJ443" s="3319">
        <v>0</v>
      </c>
      <c r="CK443" s="3320"/>
      <c r="CL443" s="3321">
        <f t="shared" si="351"/>
        <v>0</v>
      </c>
      <c r="CM443" s="3321">
        <f t="shared" si="351"/>
        <v>0</v>
      </c>
      <c r="CN443" s="3321">
        <f t="shared" si="351"/>
        <v>0</v>
      </c>
      <c r="CO443" s="3321">
        <f t="shared" si="351"/>
        <v>0</v>
      </c>
      <c r="CP443" s="3321">
        <f t="shared" si="351"/>
        <v>0</v>
      </c>
      <c r="CQ443" s="3321">
        <f t="shared" si="351"/>
        <v>0</v>
      </c>
      <c r="CR443" s="3321">
        <f t="shared" si="350"/>
        <v>0</v>
      </c>
      <c r="CS443" s="3321"/>
      <c r="CT443" s="885">
        <v>0</v>
      </c>
      <c r="CU443" s="885">
        <v>0</v>
      </c>
      <c r="CV443" s="885">
        <v>0</v>
      </c>
      <c r="CW443" s="885">
        <v>0</v>
      </c>
      <c r="CX443" s="885">
        <v>0</v>
      </c>
      <c r="CY443" s="885">
        <v>0</v>
      </c>
      <c r="DB443" s="3321">
        <f t="shared" si="353"/>
        <v>0</v>
      </c>
      <c r="DC443" s="3321">
        <f t="shared" si="353"/>
        <v>0</v>
      </c>
      <c r="DD443" s="3321">
        <f t="shared" si="353"/>
        <v>0</v>
      </c>
      <c r="DE443" s="3321">
        <f t="shared" si="352"/>
        <v>0</v>
      </c>
      <c r="DF443" s="3321">
        <f t="shared" si="352"/>
        <v>0</v>
      </c>
      <c r="DG443" s="3321">
        <f t="shared" si="352"/>
        <v>0</v>
      </c>
      <c r="DH443" s="3321"/>
      <c r="DI443" s="885">
        <v>0</v>
      </c>
      <c r="DJ443" s="885">
        <v>0</v>
      </c>
      <c r="DK443" s="885">
        <v>0</v>
      </c>
      <c r="DL443" s="885">
        <v>0</v>
      </c>
      <c r="DM443" s="885">
        <v>0</v>
      </c>
      <c r="DP443" s="3321">
        <f t="shared" si="354"/>
        <v>0</v>
      </c>
      <c r="DQ443" s="3321">
        <f t="shared" si="354"/>
        <v>0</v>
      </c>
      <c r="DR443" s="3321">
        <f t="shared" si="354"/>
        <v>0</v>
      </c>
      <c r="DS443" s="3321">
        <f t="shared" si="354"/>
        <v>0</v>
      </c>
      <c r="DT443" s="3321">
        <f t="shared" si="354"/>
        <v>0</v>
      </c>
    </row>
    <row r="444" spans="1:124" ht="12.75" hidden="1" customHeight="1">
      <c r="A444" s="1165"/>
      <c r="B444" s="1581"/>
      <c r="C444" s="1576"/>
      <c r="D444" s="3413"/>
      <c r="E444" s="1366">
        <v>0</v>
      </c>
      <c r="F444" s="1366">
        <v>0</v>
      </c>
      <c r="G444" s="1366">
        <v>0</v>
      </c>
      <c r="H444" s="1366">
        <v>0</v>
      </c>
      <c r="I444" s="1366">
        <v>0</v>
      </c>
      <c r="J444" s="1366">
        <v>0</v>
      </c>
      <c r="K444" s="1366">
        <v>0</v>
      </c>
      <c r="L444" s="1366">
        <f t="shared" si="312"/>
        <v>0</v>
      </c>
      <c r="M444" s="1440"/>
      <c r="N444" s="1440"/>
      <c r="O444" s="1440"/>
      <c r="P444" s="1440"/>
      <c r="Q444" s="1440"/>
      <c r="R444" s="1440">
        <f t="shared" si="342"/>
        <v>0</v>
      </c>
      <c r="S444" s="1440"/>
      <c r="T444" s="1440">
        <f t="shared" si="313"/>
        <v>0</v>
      </c>
      <c r="U444" s="1951">
        <f t="shared" si="343"/>
        <v>0</v>
      </c>
      <c r="V444" s="891">
        <f t="shared" si="343"/>
        <v>0</v>
      </c>
      <c r="W444" s="891">
        <f t="shared" si="343"/>
        <v>0</v>
      </c>
      <c r="X444" s="891">
        <f t="shared" si="343"/>
        <v>0</v>
      </c>
      <c r="Y444" s="891">
        <f t="shared" si="343"/>
        <v>0</v>
      </c>
      <c r="Z444" s="891">
        <f t="shared" si="343"/>
        <v>0</v>
      </c>
      <c r="AA444" s="891">
        <f t="shared" si="343"/>
        <v>0</v>
      </c>
      <c r="AB444" s="1722">
        <f t="shared" si="321"/>
        <v>0</v>
      </c>
      <c r="AC444" s="1341"/>
      <c r="AD444" s="1717"/>
      <c r="AE444" s="1722">
        <v>0</v>
      </c>
      <c r="AF444" s="1722">
        <v>0</v>
      </c>
      <c r="AG444" s="1722">
        <v>0</v>
      </c>
      <c r="AH444" s="1722">
        <v>0</v>
      </c>
      <c r="AI444" s="1722">
        <v>0</v>
      </c>
      <c r="AJ444" s="1722">
        <v>0</v>
      </c>
      <c r="AK444" s="1722">
        <f t="shared" si="314"/>
        <v>0</v>
      </c>
      <c r="AL444" s="999"/>
      <c r="AM444" s="1394"/>
      <c r="AN444" s="1001"/>
      <c r="AO444" s="1001"/>
      <c r="AP444" s="1001">
        <f t="shared" si="344"/>
        <v>0</v>
      </c>
      <c r="AQ444" s="1394"/>
      <c r="AR444" s="1394">
        <f t="shared" si="315"/>
        <v>0</v>
      </c>
      <c r="AS444" s="3403">
        <f t="shared" si="345"/>
        <v>0</v>
      </c>
      <c r="AT444" s="1722">
        <f t="shared" si="345"/>
        <v>0</v>
      </c>
      <c r="AU444" s="1722">
        <f t="shared" si="345"/>
        <v>0</v>
      </c>
      <c r="AV444" s="1722">
        <f t="shared" si="345"/>
        <v>0</v>
      </c>
      <c r="AW444" s="1722">
        <f t="shared" si="346"/>
        <v>0</v>
      </c>
      <c r="AX444" s="1722">
        <f t="shared" si="346"/>
        <v>0</v>
      </c>
      <c r="AY444" s="1722">
        <f t="shared" si="316"/>
        <v>0</v>
      </c>
      <c r="AZ444" s="3088"/>
      <c r="BA444" s="3325"/>
      <c r="BB444" s="1366">
        <v>0</v>
      </c>
      <c r="BC444" s="1366">
        <v>0</v>
      </c>
      <c r="BD444" s="1366">
        <v>0</v>
      </c>
      <c r="BE444" s="1366">
        <v>0</v>
      </c>
      <c r="BF444" s="1366">
        <v>0</v>
      </c>
      <c r="BG444" s="1366">
        <f t="shared" si="318"/>
        <v>0</v>
      </c>
      <c r="BH444" s="891"/>
      <c r="BI444" s="891"/>
      <c r="BJ444" s="1397"/>
      <c r="BK444" s="1397">
        <f t="shared" si="347"/>
        <v>0</v>
      </c>
      <c r="BL444" s="1397"/>
      <c r="BM444" s="1397">
        <f t="shared" si="319"/>
        <v>0</v>
      </c>
      <c r="BN444" s="1366">
        <f t="shared" si="348"/>
        <v>0</v>
      </c>
      <c r="BO444" s="1366">
        <f t="shared" si="348"/>
        <v>0</v>
      </c>
      <c r="BP444" s="1366">
        <f t="shared" si="348"/>
        <v>0</v>
      </c>
      <c r="BQ444" s="1366">
        <f t="shared" si="348"/>
        <v>0</v>
      </c>
      <c r="BR444" s="1366">
        <f t="shared" si="349"/>
        <v>0</v>
      </c>
      <c r="BS444" s="1366">
        <f t="shared" si="320"/>
        <v>0</v>
      </c>
      <c r="BT444" s="891" t="s">
        <v>90</v>
      </c>
      <c r="BU444" s="891" t="s">
        <v>90</v>
      </c>
      <c r="CD444" s="3319">
        <v>0</v>
      </c>
      <c r="CE444" s="3319">
        <v>0</v>
      </c>
      <c r="CF444" s="3319">
        <v>0</v>
      </c>
      <c r="CG444" s="3319">
        <v>0</v>
      </c>
      <c r="CH444" s="3319">
        <v>0</v>
      </c>
      <c r="CI444" s="3319">
        <v>0</v>
      </c>
      <c r="CJ444" s="3319">
        <v>0</v>
      </c>
      <c r="CK444" s="3320"/>
      <c r="CL444" s="3321">
        <f t="shared" si="351"/>
        <v>0</v>
      </c>
      <c r="CM444" s="3321">
        <f t="shared" si="351"/>
        <v>0</v>
      </c>
      <c r="CN444" s="3321">
        <f t="shared" si="351"/>
        <v>0</v>
      </c>
      <c r="CO444" s="3321">
        <f t="shared" si="351"/>
        <v>0</v>
      </c>
      <c r="CP444" s="3321">
        <f t="shared" si="351"/>
        <v>0</v>
      </c>
      <c r="CQ444" s="3321">
        <f t="shared" si="351"/>
        <v>0</v>
      </c>
      <c r="CR444" s="3321">
        <f t="shared" si="350"/>
        <v>0</v>
      </c>
      <c r="CS444" s="3321"/>
      <c r="CT444" s="885">
        <v>0</v>
      </c>
      <c r="CU444" s="885">
        <v>0</v>
      </c>
      <c r="CV444" s="885">
        <v>0</v>
      </c>
      <c r="CW444" s="885">
        <v>0</v>
      </c>
      <c r="CX444" s="885">
        <v>0</v>
      </c>
      <c r="CY444" s="885">
        <v>0</v>
      </c>
      <c r="DB444" s="3321">
        <f t="shared" si="353"/>
        <v>0</v>
      </c>
      <c r="DC444" s="3321">
        <f t="shared" si="353"/>
        <v>0</v>
      </c>
      <c r="DD444" s="3321">
        <f t="shared" si="353"/>
        <v>0</v>
      </c>
      <c r="DE444" s="3321">
        <f t="shared" si="352"/>
        <v>0</v>
      </c>
      <c r="DF444" s="3321">
        <f t="shared" si="352"/>
        <v>0</v>
      </c>
      <c r="DG444" s="3321">
        <f t="shared" si="352"/>
        <v>0</v>
      </c>
      <c r="DH444" s="3321"/>
      <c r="DI444" s="885">
        <v>0</v>
      </c>
      <c r="DJ444" s="885">
        <v>0</v>
      </c>
      <c r="DK444" s="885">
        <v>0</v>
      </c>
      <c r="DL444" s="885">
        <v>0</v>
      </c>
      <c r="DM444" s="885">
        <v>0</v>
      </c>
      <c r="DP444" s="3321">
        <f t="shared" si="354"/>
        <v>0</v>
      </c>
      <c r="DQ444" s="3321">
        <f t="shared" si="354"/>
        <v>0</v>
      </c>
      <c r="DR444" s="3321">
        <f t="shared" si="354"/>
        <v>0</v>
      </c>
      <c r="DS444" s="3321">
        <f t="shared" si="354"/>
        <v>0</v>
      </c>
      <c r="DT444" s="3321">
        <f t="shared" si="354"/>
        <v>0</v>
      </c>
    </row>
    <row r="445" spans="1:124" ht="12.75" hidden="1" customHeight="1">
      <c r="A445" s="1165"/>
      <c r="B445" s="1581"/>
      <c r="C445" s="1576"/>
      <c r="D445" s="3413"/>
      <c r="E445" s="1366">
        <v>0</v>
      </c>
      <c r="F445" s="1366">
        <v>0</v>
      </c>
      <c r="G445" s="1366">
        <v>0</v>
      </c>
      <c r="H445" s="1366">
        <v>0</v>
      </c>
      <c r="I445" s="1366">
        <v>0</v>
      </c>
      <c r="J445" s="1366">
        <v>0</v>
      </c>
      <c r="K445" s="1366">
        <v>0</v>
      </c>
      <c r="L445" s="1366">
        <f t="shared" si="312"/>
        <v>0</v>
      </c>
      <c r="M445" s="1440"/>
      <c r="N445" s="1440"/>
      <c r="O445" s="1440"/>
      <c r="P445" s="1440"/>
      <c r="Q445" s="1440"/>
      <c r="R445" s="1440">
        <f t="shared" si="342"/>
        <v>0</v>
      </c>
      <c r="S445" s="1440"/>
      <c r="T445" s="1440">
        <f t="shared" si="313"/>
        <v>0</v>
      </c>
      <c r="U445" s="1951">
        <f t="shared" si="343"/>
        <v>0</v>
      </c>
      <c r="V445" s="891">
        <f t="shared" si="343"/>
        <v>0</v>
      </c>
      <c r="W445" s="891">
        <f t="shared" si="343"/>
        <v>0</v>
      </c>
      <c r="X445" s="891">
        <f t="shared" si="343"/>
        <v>0</v>
      </c>
      <c r="Y445" s="891">
        <f t="shared" si="343"/>
        <v>0</v>
      </c>
      <c r="Z445" s="891">
        <f t="shared" si="343"/>
        <v>0</v>
      </c>
      <c r="AA445" s="891">
        <f t="shared" si="343"/>
        <v>0</v>
      </c>
      <c r="AB445" s="1722">
        <f t="shared" si="321"/>
        <v>0</v>
      </c>
      <c r="AC445" s="1341"/>
      <c r="AD445" s="1717"/>
      <c r="AE445" s="1722">
        <v>0</v>
      </c>
      <c r="AF445" s="1722">
        <v>0</v>
      </c>
      <c r="AG445" s="1722">
        <v>0</v>
      </c>
      <c r="AH445" s="1722">
        <v>0</v>
      </c>
      <c r="AI445" s="1722">
        <v>0</v>
      </c>
      <c r="AJ445" s="1722">
        <v>0</v>
      </c>
      <c r="AK445" s="1722">
        <f t="shared" si="314"/>
        <v>0</v>
      </c>
      <c r="AL445" s="999"/>
      <c r="AM445" s="1394"/>
      <c r="AN445" s="1001"/>
      <c r="AO445" s="1001"/>
      <c r="AP445" s="1001">
        <f t="shared" si="344"/>
        <v>0</v>
      </c>
      <c r="AQ445" s="1394"/>
      <c r="AR445" s="1394">
        <f t="shared" si="315"/>
        <v>0</v>
      </c>
      <c r="AS445" s="3403">
        <f t="shared" si="345"/>
        <v>0</v>
      </c>
      <c r="AT445" s="1722">
        <f t="shared" si="345"/>
        <v>0</v>
      </c>
      <c r="AU445" s="1722">
        <f t="shared" si="345"/>
        <v>0</v>
      </c>
      <c r="AV445" s="1722">
        <f t="shared" si="345"/>
        <v>0</v>
      </c>
      <c r="AW445" s="1722">
        <f t="shared" si="346"/>
        <v>0</v>
      </c>
      <c r="AX445" s="1722">
        <f t="shared" si="346"/>
        <v>0</v>
      </c>
      <c r="AY445" s="1722">
        <f t="shared" si="316"/>
        <v>0</v>
      </c>
      <c r="AZ445" s="3088"/>
      <c r="BA445" s="3325"/>
      <c r="BB445" s="1366">
        <v>0</v>
      </c>
      <c r="BC445" s="1366">
        <v>0</v>
      </c>
      <c r="BD445" s="1366">
        <v>0</v>
      </c>
      <c r="BE445" s="1366">
        <v>0</v>
      </c>
      <c r="BF445" s="1366">
        <v>0</v>
      </c>
      <c r="BG445" s="1366">
        <f t="shared" si="318"/>
        <v>0</v>
      </c>
      <c r="BH445" s="891"/>
      <c r="BI445" s="891"/>
      <c r="BJ445" s="1397"/>
      <c r="BK445" s="1397">
        <f t="shared" si="347"/>
        <v>0</v>
      </c>
      <c r="BL445" s="1397"/>
      <c r="BM445" s="1397">
        <f t="shared" si="319"/>
        <v>0</v>
      </c>
      <c r="BN445" s="1366">
        <f t="shared" si="348"/>
        <v>0</v>
      </c>
      <c r="BO445" s="1366">
        <f t="shared" si="348"/>
        <v>0</v>
      </c>
      <c r="BP445" s="1366">
        <f t="shared" si="348"/>
        <v>0</v>
      </c>
      <c r="BQ445" s="1366">
        <f t="shared" si="348"/>
        <v>0</v>
      </c>
      <c r="BR445" s="1366">
        <f t="shared" si="349"/>
        <v>0</v>
      </c>
      <c r="BS445" s="1366">
        <f t="shared" si="320"/>
        <v>0</v>
      </c>
      <c r="BT445" s="891" t="s">
        <v>90</v>
      </c>
      <c r="BU445" s="891" t="s">
        <v>90</v>
      </c>
      <c r="CD445" s="3319">
        <v>0</v>
      </c>
      <c r="CE445" s="3319">
        <v>0</v>
      </c>
      <c r="CF445" s="3319">
        <v>0</v>
      </c>
      <c r="CG445" s="3319">
        <v>0</v>
      </c>
      <c r="CH445" s="3319">
        <v>0</v>
      </c>
      <c r="CI445" s="3319">
        <v>0</v>
      </c>
      <c r="CJ445" s="3319">
        <v>0</v>
      </c>
      <c r="CK445" s="3320"/>
      <c r="CL445" s="3321">
        <f t="shared" si="351"/>
        <v>0</v>
      </c>
      <c r="CM445" s="3321">
        <f t="shared" si="351"/>
        <v>0</v>
      </c>
      <c r="CN445" s="3321">
        <f t="shared" si="351"/>
        <v>0</v>
      </c>
      <c r="CO445" s="3321">
        <f t="shared" si="351"/>
        <v>0</v>
      </c>
      <c r="CP445" s="3321">
        <f t="shared" si="351"/>
        <v>0</v>
      </c>
      <c r="CQ445" s="3321">
        <f t="shared" si="351"/>
        <v>0</v>
      </c>
      <c r="CR445" s="3321">
        <f t="shared" si="350"/>
        <v>0</v>
      </c>
      <c r="CS445" s="3321"/>
      <c r="CT445" s="885">
        <v>0</v>
      </c>
      <c r="CU445" s="885">
        <v>0</v>
      </c>
      <c r="CV445" s="885">
        <v>0</v>
      </c>
      <c r="CW445" s="885">
        <v>0</v>
      </c>
      <c r="CX445" s="885">
        <v>0</v>
      </c>
      <c r="CY445" s="885">
        <v>0</v>
      </c>
      <c r="DB445" s="3321">
        <f t="shared" si="353"/>
        <v>0</v>
      </c>
      <c r="DC445" s="3321">
        <f t="shared" si="353"/>
        <v>0</v>
      </c>
      <c r="DD445" s="3321">
        <f t="shared" si="353"/>
        <v>0</v>
      </c>
      <c r="DE445" s="3321">
        <f t="shared" si="352"/>
        <v>0</v>
      </c>
      <c r="DF445" s="3321">
        <f t="shared" si="352"/>
        <v>0</v>
      </c>
      <c r="DG445" s="3321">
        <f t="shared" si="352"/>
        <v>0</v>
      </c>
      <c r="DH445" s="3321"/>
      <c r="DI445" s="885">
        <v>0</v>
      </c>
      <c r="DJ445" s="885">
        <v>0</v>
      </c>
      <c r="DK445" s="885">
        <v>0</v>
      </c>
      <c r="DL445" s="885">
        <v>0</v>
      </c>
      <c r="DM445" s="885">
        <v>0</v>
      </c>
      <c r="DP445" s="3321">
        <f t="shared" si="354"/>
        <v>0</v>
      </c>
      <c r="DQ445" s="3321">
        <f t="shared" si="354"/>
        <v>0</v>
      </c>
      <c r="DR445" s="3321">
        <f t="shared" si="354"/>
        <v>0</v>
      </c>
      <c r="DS445" s="3321">
        <f t="shared" si="354"/>
        <v>0</v>
      </c>
      <c r="DT445" s="3321">
        <f t="shared" si="354"/>
        <v>0</v>
      </c>
    </row>
    <row r="446" spans="1:124" ht="12.75" hidden="1" customHeight="1">
      <c r="A446" s="1165"/>
      <c r="B446" s="1581"/>
      <c r="C446" s="1576"/>
      <c r="D446" s="3413"/>
      <c r="E446" s="1366">
        <v>0</v>
      </c>
      <c r="F446" s="1366">
        <v>0</v>
      </c>
      <c r="G446" s="1366">
        <v>0</v>
      </c>
      <c r="H446" s="1366">
        <v>0</v>
      </c>
      <c r="I446" s="1366">
        <v>0</v>
      </c>
      <c r="J446" s="1366">
        <v>0</v>
      </c>
      <c r="K446" s="1366">
        <v>0</v>
      </c>
      <c r="L446" s="1366">
        <f t="shared" si="312"/>
        <v>0</v>
      </c>
      <c r="M446" s="1440"/>
      <c r="N446" s="1440"/>
      <c r="O446" s="1440"/>
      <c r="P446" s="1440"/>
      <c r="Q446" s="1440"/>
      <c r="R446" s="1440">
        <f t="shared" si="342"/>
        <v>0</v>
      </c>
      <c r="S446" s="1440"/>
      <c r="T446" s="1440">
        <f t="shared" si="313"/>
        <v>0</v>
      </c>
      <c r="U446" s="1951">
        <f t="shared" si="343"/>
        <v>0</v>
      </c>
      <c r="V446" s="891">
        <f t="shared" si="343"/>
        <v>0</v>
      </c>
      <c r="W446" s="891">
        <f t="shared" si="343"/>
        <v>0</v>
      </c>
      <c r="X446" s="891">
        <f t="shared" si="343"/>
        <v>0</v>
      </c>
      <c r="Y446" s="891">
        <f t="shared" si="343"/>
        <v>0</v>
      </c>
      <c r="Z446" s="891">
        <f t="shared" si="343"/>
        <v>0</v>
      </c>
      <c r="AA446" s="891">
        <f t="shared" si="343"/>
        <v>0</v>
      </c>
      <c r="AB446" s="1722">
        <f t="shared" si="321"/>
        <v>0</v>
      </c>
      <c r="AC446" s="1341"/>
      <c r="AD446" s="1717"/>
      <c r="AE446" s="1722">
        <v>0</v>
      </c>
      <c r="AF446" s="1722">
        <v>0</v>
      </c>
      <c r="AG446" s="1722">
        <v>0</v>
      </c>
      <c r="AH446" s="1722">
        <v>0</v>
      </c>
      <c r="AI446" s="1722">
        <v>0</v>
      </c>
      <c r="AJ446" s="1722">
        <v>0</v>
      </c>
      <c r="AK446" s="1722">
        <f t="shared" si="314"/>
        <v>0</v>
      </c>
      <c r="AL446" s="999"/>
      <c r="AM446" s="1394"/>
      <c r="AN446" s="1001"/>
      <c r="AO446" s="1001"/>
      <c r="AP446" s="1001">
        <f t="shared" si="344"/>
        <v>0</v>
      </c>
      <c r="AQ446" s="1394"/>
      <c r="AR446" s="1394">
        <f t="shared" si="315"/>
        <v>0</v>
      </c>
      <c r="AS446" s="3403">
        <f t="shared" si="345"/>
        <v>0</v>
      </c>
      <c r="AT446" s="1722">
        <f t="shared" si="345"/>
        <v>0</v>
      </c>
      <c r="AU446" s="1722">
        <f t="shared" si="345"/>
        <v>0</v>
      </c>
      <c r="AV446" s="1722">
        <f t="shared" si="345"/>
        <v>0</v>
      </c>
      <c r="AW446" s="1722">
        <f t="shared" si="346"/>
        <v>0</v>
      </c>
      <c r="AX446" s="1722">
        <f t="shared" si="346"/>
        <v>0</v>
      </c>
      <c r="AY446" s="1722">
        <f t="shared" si="316"/>
        <v>0</v>
      </c>
      <c r="AZ446" s="3088"/>
      <c r="BA446" s="3325"/>
      <c r="BB446" s="1366">
        <v>0</v>
      </c>
      <c r="BC446" s="1366">
        <v>0</v>
      </c>
      <c r="BD446" s="1366">
        <v>0</v>
      </c>
      <c r="BE446" s="1366">
        <v>0</v>
      </c>
      <c r="BF446" s="1366">
        <v>0</v>
      </c>
      <c r="BG446" s="1366">
        <f t="shared" si="318"/>
        <v>0</v>
      </c>
      <c r="BH446" s="891"/>
      <c r="BI446" s="891"/>
      <c r="BJ446" s="1397"/>
      <c r="BK446" s="1397">
        <f t="shared" si="347"/>
        <v>0</v>
      </c>
      <c r="BL446" s="1397"/>
      <c r="BM446" s="1397">
        <f t="shared" si="319"/>
        <v>0</v>
      </c>
      <c r="BN446" s="1366">
        <f t="shared" si="348"/>
        <v>0</v>
      </c>
      <c r="BO446" s="1366">
        <f t="shared" si="348"/>
        <v>0</v>
      </c>
      <c r="BP446" s="1366">
        <f t="shared" si="348"/>
        <v>0</v>
      </c>
      <c r="BQ446" s="1366">
        <f t="shared" si="348"/>
        <v>0</v>
      </c>
      <c r="BR446" s="1366">
        <f t="shared" si="349"/>
        <v>0</v>
      </c>
      <c r="BS446" s="1366">
        <f t="shared" si="320"/>
        <v>0</v>
      </c>
      <c r="BT446" s="891" t="s">
        <v>90</v>
      </c>
      <c r="BU446" s="891" t="s">
        <v>90</v>
      </c>
      <c r="CD446" s="3319">
        <v>0</v>
      </c>
      <c r="CE446" s="3319">
        <v>0</v>
      </c>
      <c r="CF446" s="3319">
        <v>0</v>
      </c>
      <c r="CG446" s="3319">
        <v>0</v>
      </c>
      <c r="CH446" s="3319">
        <v>0</v>
      </c>
      <c r="CI446" s="3319">
        <v>0</v>
      </c>
      <c r="CJ446" s="3319">
        <v>0</v>
      </c>
      <c r="CK446" s="3320"/>
      <c r="CL446" s="3321">
        <f t="shared" si="351"/>
        <v>0</v>
      </c>
      <c r="CM446" s="3321">
        <f t="shared" si="351"/>
        <v>0</v>
      </c>
      <c r="CN446" s="3321">
        <f t="shared" si="351"/>
        <v>0</v>
      </c>
      <c r="CO446" s="3321">
        <f t="shared" si="351"/>
        <v>0</v>
      </c>
      <c r="CP446" s="3321">
        <f t="shared" si="351"/>
        <v>0</v>
      </c>
      <c r="CQ446" s="3321">
        <f t="shared" si="351"/>
        <v>0</v>
      </c>
      <c r="CR446" s="3321">
        <f t="shared" si="350"/>
        <v>0</v>
      </c>
      <c r="CS446" s="3321"/>
      <c r="CT446" s="885">
        <v>0</v>
      </c>
      <c r="CU446" s="885">
        <v>0</v>
      </c>
      <c r="CV446" s="885">
        <v>0</v>
      </c>
      <c r="CW446" s="885">
        <v>0</v>
      </c>
      <c r="CX446" s="885">
        <v>0</v>
      </c>
      <c r="CY446" s="885">
        <v>0</v>
      </c>
      <c r="DB446" s="3321">
        <f t="shared" si="353"/>
        <v>0</v>
      </c>
      <c r="DC446" s="3321">
        <f t="shared" si="353"/>
        <v>0</v>
      </c>
      <c r="DD446" s="3321">
        <f t="shared" si="353"/>
        <v>0</v>
      </c>
      <c r="DE446" s="3321">
        <f t="shared" si="352"/>
        <v>0</v>
      </c>
      <c r="DF446" s="3321">
        <f t="shared" si="352"/>
        <v>0</v>
      </c>
      <c r="DG446" s="3321">
        <f t="shared" si="352"/>
        <v>0</v>
      </c>
      <c r="DH446" s="3321"/>
      <c r="DI446" s="885">
        <v>0</v>
      </c>
      <c r="DJ446" s="885">
        <v>0</v>
      </c>
      <c r="DK446" s="885">
        <v>0</v>
      </c>
      <c r="DL446" s="885">
        <v>0</v>
      </c>
      <c r="DM446" s="885">
        <v>0</v>
      </c>
      <c r="DP446" s="3321">
        <f t="shared" si="354"/>
        <v>0</v>
      </c>
      <c r="DQ446" s="3321">
        <f t="shared" si="354"/>
        <v>0</v>
      </c>
      <c r="DR446" s="3321">
        <f t="shared" si="354"/>
        <v>0</v>
      </c>
      <c r="DS446" s="3321">
        <f t="shared" si="354"/>
        <v>0</v>
      </c>
      <c r="DT446" s="3321">
        <f t="shared" si="354"/>
        <v>0</v>
      </c>
    </row>
    <row r="447" spans="1:124" ht="12.75" hidden="1" customHeight="1">
      <c r="A447" s="1165"/>
      <c r="B447" s="1581"/>
      <c r="C447" s="1576"/>
      <c r="D447" s="3413"/>
      <c r="E447" s="1366">
        <v>0</v>
      </c>
      <c r="F447" s="1366">
        <v>0</v>
      </c>
      <c r="G447" s="1366">
        <v>0</v>
      </c>
      <c r="H447" s="1366">
        <v>0</v>
      </c>
      <c r="I447" s="1366">
        <v>0</v>
      </c>
      <c r="J447" s="1366">
        <v>0</v>
      </c>
      <c r="K447" s="1366">
        <v>0</v>
      </c>
      <c r="L447" s="1366">
        <f t="shared" si="312"/>
        <v>0</v>
      </c>
      <c r="M447" s="1440"/>
      <c r="N447" s="1440"/>
      <c r="O447" s="1440"/>
      <c r="P447" s="1440"/>
      <c r="Q447" s="1440"/>
      <c r="R447" s="1440">
        <f t="shared" si="342"/>
        <v>0</v>
      </c>
      <c r="S447" s="1440"/>
      <c r="T447" s="1440">
        <f t="shared" si="313"/>
        <v>0</v>
      </c>
      <c r="U447" s="1951">
        <f t="shared" si="343"/>
        <v>0</v>
      </c>
      <c r="V447" s="891">
        <f t="shared" si="343"/>
        <v>0</v>
      </c>
      <c r="W447" s="891">
        <f t="shared" si="343"/>
        <v>0</v>
      </c>
      <c r="X447" s="891">
        <f t="shared" si="343"/>
        <v>0</v>
      </c>
      <c r="Y447" s="891">
        <f t="shared" si="343"/>
        <v>0</v>
      </c>
      <c r="Z447" s="891">
        <f t="shared" si="343"/>
        <v>0</v>
      </c>
      <c r="AA447" s="891">
        <f t="shared" si="343"/>
        <v>0</v>
      </c>
      <c r="AB447" s="1722">
        <f t="shared" si="321"/>
        <v>0</v>
      </c>
      <c r="AC447" s="1341"/>
      <c r="AD447" s="1717"/>
      <c r="AE447" s="1722">
        <v>0</v>
      </c>
      <c r="AF447" s="1722">
        <v>0</v>
      </c>
      <c r="AG447" s="1722">
        <v>0</v>
      </c>
      <c r="AH447" s="1722">
        <v>0</v>
      </c>
      <c r="AI447" s="1722">
        <v>0</v>
      </c>
      <c r="AJ447" s="1722">
        <v>0</v>
      </c>
      <c r="AK447" s="1722">
        <f t="shared" si="314"/>
        <v>0</v>
      </c>
      <c r="AL447" s="999"/>
      <c r="AM447" s="1394"/>
      <c r="AN447" s="1001"/>
      <c r="AO447" s="1001"/>
      <c r="AP447" s="1001">
        <f t="shared" si="344"/>
        <v>0</v>
      </c>
      <c r="AQ447" s="1394"/>
      <c r="AR447" s="1394">
        <f t="shared" si="315"/>
        <v>0</v>
      </c>
      <c r="AS447" s="3403">
        <f t="shared" si="345"/>
        <v>0</v>
      </c>
      <c r="AT447" s="1722">
        <f t="shared" si="345"/>
        <v>0</v>
      </c>
      <c r="AU447" s="1722">
        <f t="shared" si="345"/>
        <v>0</v>
      </c>
      <c r="AV447" s="1722">
        <f t="shared" si="345"/>
        <v>0</v>
      </c>
      <c r="AW447" s="1722">
        <f t="shared" si="346"/>
        <v>0</v>
      </c>
      <c r="AX447" s="1722">
        <f t="shared" si="346"/>
        <v>0</v>
      </c>
      <c r="AY447" s="1722">
        <f t="shared" si="316"/>
        <v>0</v>
      </c>
      <c r="AZ447" s="3088"/>
      <c r="BA447" s="3325"/>
      <c r="BB447" s="1366">
        <v>0</v>
      </c>
      <c r="BC447" s="1366">
        <v>0</v>
      </c>
      <c r="BD447" s="1366">
        <v>0</v>
      </c>
      <c r="BE447" s="1366">
        <v>0</v>
      </c>
      <c r="BF447" s="1366">
        <v>0</v>
      </c>
      <c r="BG447" s="1366">
        <f t="shared" si="318"/>
        <v>0</v>
      </c>
      <c r="BH447" s="891"/>
      <c r="BI447" s="891"/>
      <c r="BJ447" s="1397"/>
      <c r="BK447" s="1397">
        <f t="shared" si="347"/>
        <v>0</v>
      </c>
      <c r="BL447" s="1397"/>
      <c r="BM447" s="1397">
        <f t="shared" si="319"/>
        <v>0</v>
      </c>
      <c r="BN447" s="1366">
        <f t="shared" si="348"/>
        <v>0</v>
      </c>
      <c r="BO447" s="1366">
        <f t="shared" si="348"/>
        <v>0</v>
      </c>
      <c r="BP447" s="1366">
        <f t="shared" si="348"/>
        <v>0</v>
      </c>
      <c r="BQ447" s="1366">
        <f t="shared" si="348"/>
        <v>0</v>
      </c>
      <c r="BR447" s="1366">
        <f t="shared" si="349"/>
        <v>0</v>
      </c>
      <c r="BS447" s="1366">
        <f t="shared" si="320"/>
        <v>0</v>
      </c>
      <c r="BT447" s="891" t="s">
        <v>90</v>
      </c>
      <c r="BU447" s="891" t="s">
        <v>90</v>
      </c>
      <c r="CD447" s="3319">
        <v>0</v>
      </c>
      <c r="CE447" s="3319">
        <v>0</v>
      </c>
      <c r="CF447" s="3319">
        <v>0</v>
      </c>
      <c r="CG447" s="3319">
        <v>0</v>
      </c>
      <c r="CH447" s="3319">
        <v>0</v>
      </c>
      <c r="CI447" s="3319">
        <v>0</v>
      </c>
      <c r="CJ447" s="3319">
        <v>0</v>
      </c>
      <c r="CK447" s="3320"/>
      <c r="CL447" s="3321">
        <f t="shared" si="351"/>
        <v>0</v>
      </c>
      <c r="CM447" s="3321">
        <f t="shared" si="351"/>
        <v>0</v>
      </c>
      <c r="CN447" s="3321">
        <f t="shared" si="351"/>
        <v>0</v>
      </c>
      <c r="CO447" s="3321">
        <f t="shared" si="351"/>
        <v>0</v>
      </c>
      <c r="CP447" s="3321">
        <f t="shared" si="351"/>
        <v>0</v>
      </c>
      <c r="CQ447" s="3321">
        <f t="shared" si="351"/>
        <v>0</v>
      </c>
      <c r="CR447" s="3321">
        <f t="shared" si="350"/>
        <v>0</v>
      </c>
      <c r="CS447" s="3321"/>
      <c r="CT447" s="885">
        <v>0</v>
      </c>
      <c r="CU447" s="885">
        <v>0</v>
      </c>
      <c r="CV447" s="885">
        <v>0</v>
      </c>
      <c r="CW447" s="885">
        <v>0</v>
      </c>
      <c r="CX447" s="885">
        <v>0</v>
      </c>
      <c r="CY447" s="885">
        <v>0</v>
      </c>
      <c r="DB447" s="3321">
        <f t="shared" si="353"/>
        <v>0</v>
      </c>
      <c r="DC447" s="3321">
        <f t="shared" si="353"/>
        <v>0</v>
      </c>
      <c r="DD447" s="3321">
        <f t="shared" si="353"/>
        <v>0</v>
      </c>
      <c r="DE447" s="3321">
        <f t="shared" si="352"/>
        <v>0</v>
      </c>
      <c r="DF447" s="3321">
        <f t="shared" si="352"/>
        <v>0</v>
      </c>
      <c r="DG447" s="3321">
        <f t="shared" si="352"/>
        <v>0</v>
      </c>
      <c r="DH447" s="3321"/>
      <c r="DI447" s="885">
        <v>0</v>
      </c>
      <c r="DJ447" s="885">
        <v>0</v>
      </c>
      <c r="DK447" s="885">
        <v>0</v>
      </c>
      <c r="DL447" s="885">
        <v>0</v>
      </c>
      <c r="DM447" s="885">
        <v>0</v>
      </c>
      <c r="DP447" s="3321">
        <f t="shared" si="354"/>
        <v>0</v>
      </c>
      <c r="DQ447" s="3321">
        <f t="shared" si="354"/>
        <v>0</v>
      </c>
      <c r="DR447" s="3321">
        <f t="shared" si="354"/>
        <v>0</v>
      </c>
      <c r="DS447" s="3321">
        <f t="shared" si="354"/>
        <v>0</v>
      </c>
      <c r="DT447" s="3321">
        <f t="shared" si="354"/>
        <v>0</v>
      </c>
    </row>
    <row r="448" spans="1:124" ht="12.75" hidden="1" customHeight="1">
      <c r="A448" s="1165"/>
      <c r="B448" s="1581"/>
      <c r="C448" s="1576"/>
      <c r="D448" s="3413"/>
      <c r="E448" s="1366">
        <v>0</v>
      </c>
      <c r="F448" s="1366">
        <v>0</v>
      </c>
      <c r="G448" s="1366">
        <v>0</v>
      </c>
      <c r="H448" s="1366">
        <v>0</v>
      </c>
      <c r="I448" s="1366">
        <v>0</v>
      </c>
      <c r="J448" s="1366">
        <v>0</v>
      </c>
      <c r="K448" s="1366">
        <v>0</v>
      </c>
      <c r="L448" s="1366">
        <f t="shared" si="312"/>
        <v>0</v>
      </c>
      <c r="M448" s="1440"/>
      <c r="N448" s="1440"/>
      <c r="O448" s="1440"/>
      <c r="P448" s="1440"/>
      <c r="Q448" s="1440"/>
      <c r="R448" s="1440">
        <f t="shared" si="342"/>
        <v>0</v>
      </c>
      <c r="S448" s="1440"/>
      <c r="T448" s="1440">
        <f t="shared" si="313"/>
        <v>0</v>
      </c>
      <c r="U448" s="1951">
        <f t="shared" ref="U448:AA451" si="355">E448+M448</f>
        <v>0</v>
      </c>
      <c r="V448" s="891">
        <f t="shared" si="355"/>
        <v>0</v>
      </c>
      <c r="W448" s="891">
        <f t="shared" si="355"/>
        <v>0</v>
      </c>
      <c r="X448" s="891">
        <f t="shared" si="355"/>
        <v>0</v>
      </c>
      <c r="Y448" s="891">
        <f t="shared" si="355"/>
        <v>0</v>
      </c>
      <c r="Z448" s="891">
        <f t="shared" si="355"/>
        <v>0</v>
      </c>
      <c r="AA448" s="891">
        <f t="shared" si="355"/>
        <v>0</v>
      </c>
      <c r="AB448" s="1722">
        <f t="shared" si="321"/>
        <v>0</v>
      </c>
      <c r="AC448" s="1341"/>
      <c r="AD448" s="1717"/>
      <c r="AE448" s="1722">
        <v>0</v>
      </c>
      <c r="AF448" s="1722">
        <v>0</v>
      </c>
      <c r="AG448" s="1722">
        <v>0</v>
      </c>
      <c r="AH448" s="1722">
        <v>0</v>
      </c>
      <c r="AI448" s="1722">
        <v>0</v>
      </c>
      <c r="AJ448" s="1722">
        <v>0</v>
      </c>
      <c r="AK448" s="1722">
        <f t="shared" si="314"/>
        <v>0</v>
      </c>
      <c r="AL448" s="999"/>
      <c r="AM448" s="1394"/>
      <c r="AN448" s="1001"/>
      <c r="AO448" s="1001"/>
      <c r="AP448" s="1001">
        <f t="shared" si="344"/>
        <v>0</v>
      </c>
      <c r="AQ448" s="1394"/>
      <c r="AR448" s="1394">
        <f t="shared" si="315"/>
        <v>0</v>
      </c>
      <c r="AS448" s="3403">
        <f t="shared" si="345"/>
        <v>0</v>
      </c>
      <c r="AT448" s="1722">
        <f t="shared" si="345"/>
        <v>0</v>
      </c>
      <c r="AU448" s="1722">
        <f t="shared" si="345"/>
        <v>0</v>
      </c>
      <c r="AV448" s="1722">
        <f t="shared" si="345"/>
        <v>0</v>
      </c>
      <c r="AW448" s="1722">
        <f t="shared" si="346"/>
        <v>0</v>
      </c>
      <c r="AX448" s="1722">
        <f t="shared" si="346"/>
        <v>0</v>
      </c>
      <c r="AY448" s="1722">
        <f t="shared" si="316"/>
        <v>0</v>
      </c>
      <c r="AZ448" s="3088"/>
      <c r="BA448" s="3325"/>
      <c r="BB448" s="1366">
        <v>0</v>
      </c>
      <c r="BC448" s="1366">
        <v>0</v>
      </c>
      <c r="BD448" s="1366">
        <v>0</v>
      </c>
      <c r="BE448" s="1366">
        <v>0</v>
      </c>
      <c r="BF448" s="1366">
        <v>0</v>
      </c>
      <c r="BG448" s="1366">
        <f t="shared" si="318"/>
        <v>0</v>
      </c>
      <c r="BH448" s="891"/>
      <c r="BI448" s="891"/>
      <c r="BJ448" s="1397"/>
      <c r="BK448" s="1397">
        <f t="shared" si="347"/>
        <v>0</v>
      </c>
      <c r="BL448" s="1397"/>
      <c r="BM448" s="1397">
        <f t="shared" si="319"/>
        <v>0</v>
      </c>
      <c r="BN448" s="1366">
        <f t="shared" si="348"/>
        <v>0</v>
      </c>
      <c r="BO448" s="1366">
        <f t="shared" si="348"/>
        <v>0</v>
      </c>
      <c r="BP448" s="1366">
        <f t="shared" si="348"/>
        <v>0</v>
      </c>
      <c r="BQ448" s="1366">
        <f t="shared" si="348"/>
        <v>0</v>
      </c>
      <c r="BR448" s="1366">
        <f t="shared" si="349"/>
        <v>0</v>
      </c>
      <c r="BS448" s="1366">
        <f t="shared" si="320"/>
        <v>0</v>
      </c>
      <c r="BT448" s="891" t="s">
        <v>90</v>
      </c>
      <c r="BU448" s="891" t="s">
        <v>90</v>
      </c>
      <c r="CD448" s="3319">
        <v>0</v>
      </c>
      <c r="CE448" s="3319">
        <v>0</v>
      </c>
      <c r="CF448" s="3319">
        <v>0</v>
      </c>
      <c r="CG448" s="3319">
        <v>0</v>
      </c>
      <c r="CH448" s="3319">
        <v>0</v>
      </c>
      <c r="CI448" s="3319">
        <v>0</v>
      </c>
      <c r="CJ448" s="3319">
        <v>0</v>
      </c>
      <c r="CK448" s="3320"/>
      <c r="CL448" s="3321">
        <f t="shared" si="351"/>
        <v>0</v>
      </c>
      <c r="CM448" s="3321">
        <f t="shared" si="351"/>
        <v>0</v>
      </c>
      <c r="CN448" s="3321">
        <f t="shared" si="351"/>
        <v>0</v>
      </c>
      <c r="CO448" s="3321">
        <f t="shared" si="351"/>
        <v>0</v>
      </c>
      <c r="CP448" s="3321">
        <f t="shared" si="351"/>
        <v>0</v>
      </c>
      <c r="CQ448" s="3321">
        <f t="shared" si="351"/>
        <v>0</v>
      </c>
      <c r="CR448" s="3321">
        <f t="shared" si="350"/>
        <v>0</v>
      </c>
      <c r="CS448" s="3321"/>
      <c r="CT448" s="885">
        <v>0</v>
      </c>
      <c r="CU448" s="885">
        <v>0</v>
      </c>
      <c r="CV448" s="885">
        <v>0</v>
      </c>
      <c r="CW448" s="885">
        <v>0</v>
      </c>
      <c r="CX448" s="885">
        <v>0</v>
      </c>
      <c r="CY448" s="885">
        <v>0</v>
      </c>
      <c r="DB448" s="3321">
        <f t="shared" si="353"/>
        <v>0</v>
      </c>
      <c r="DC448" s="3321">
        <f t="shared" si="353"/>
        <v>0</v>
      </c>
      <c r="DD448" s="3321">
        <f t="shared" si="353"/>
        <v>0</v>
      </c>
      <c r="DE448" s="3321">
        <f t="shared" si="352"/>
        <v>0</v>
      </c>
      <c r="DF448" s="3321">
        <f t="shared" si="352"/>
        <v>0</v>
      </c>
      <c r="DG448" s="3321">
        <f t="shared" si="352"/>
        <v>0</v>
      </c>
      <c r="DH448" s="3321"/>
      <c r="DI448" s="885">
        <v>0</v>
      </c>
      <c r="DJ448" s="885">
        <v>0</v>
      </c>
      <c r="DK448" s="885">
        <v>0</v>
      </c>
      <c r="DL448" s="885">
        <v>0</v>
      </c>
      <c r="DM448" s="885">
        <v>0</v>
      </c>
      <c r="DP448" s="3321">
        <f t="shared" si="354"/>
        <v>0</v>
      </c>
      <c r="DQ448" s="3321">
        <f t="shared" si="354"/>
        <v>0</v>
      </c>
      <c r="DR448" s="3321">
        <f t="shared" si="354"/>
        <v>0</v>
      </c>
      <c r="DS448" s="3321">
        <f t="shared" si="354"/>
        <v>0</v>
      </c>
      <c r="DT448" s="3321">
        <f t="shared" si="354"/>
        <v>0</v>
      </c>
    </row>
    <row r="449" spans="1:124" ht="12.75" hidden="1" customHeight="1">
      <c r="A449" s="1170"/>
      <c r="B449" s="1581"/>
      <c r="C449" s="1576"/>
      <c r="D449" s="3413"/>
      <c r="E449" s="1366">
        <v>0</v>
      </c>
      <c r="F449" s="1366">
        <v>0</v>
      </c>
      <c r="G449" s="1366">
        <v>0</v>
      </c>
      <c r="H449" s="1366">
        <v>0</v>
      </c>
      <c r="I449" s="1366">
        <v>0</v>
      </c>
      <c r="J449" s="1366">
        <v>0</v>
      </c>
      <c r="K449" s="1366">
        <v>0</v>
      </c>
      <c r="L449" s="1366">
        <f t="shared" si="312"/>
        <v>0</v>
      </c>
      <c r="M449" s="1440"/>
      <c r="N449" s="1440"/>
      <c r="O449" s="1440"/>
      <c r="P449" s="1440"/>
      <c r="Q449" s="1440"/>
      <c r="R449" s="1440">
        <f t="shared" si="342"/>
        <v>0</v>
      </c>
      <c r="S449" s="1440"/>
      <c r="T449" s="1440">
        <f t="shared" si="313"/>
        <v>0</v>
      </c>
      <c r="U449" s="1951">
        <f t="shared" si="355"/>
        <v>0</v>
      </c>
      <c r="V449" s="891">
        <f t="shared" si="355"/>
        <v>0</v>
      </c>
      <c r="W449" s="891">
        <f t="shared" si="355"/>
        <v>0</v>
      </c>
      <c r="X449" s="891">
        <f t="shared" si="355"/>
        <v>0</v>
      </c>
      <c r="Y449" s="891">
        <f t="shared" si="355"/>
        <v>0</v>
      </c>
      <c r="Z449" s="891">
        <f t="shared" si="355"/>
        <v>0</v>
      </c>
      <c r="AA449" s="891">
        <f t="shared" si="355"/>
        <v>0</v>
      </c>
      <c r="AB449" s="1722">
        <f t="shared" si="321"/>
        <v>0</v>
      </c>
      <c r="AC449" s="1341"/>
      <c r="AD449" s="1717"/>
      <c r="AE449" s="1719">
        <v>0</v>
      </c>
      <c r="AF449" s="1722">
        <v>0</v>
      </c>
      <c r="AG449" s="1722">
        <v>0</v>
      </c>
      <c r="AH449" s="1722">
        <v>0</v>
      </c>
      <c r="AI449" s="1722">
        <v>0</v>
      </c>
      <c r="AJ449" s="1722">
        <v>0</v>
      </c>
      <c r="AK449" s="1722">
        <f t="shared" si="314"/>
        <v>0</v>
      </c>
      <c r="AL449" s="999"/>
      <c r="AM449" s="1394"/>
      <c r="AN449" s="1001"/>
      <c r="AO449" s="1001"/>
      <c r="AP449" s="1001">
        <f t="shared" si="344"/>
        <v>0</v>
      </c>
      <c r="AQ449" s="1394"/>
      <c r="AR449" s="1394">
        <f t="shared" si="315"/>
        <v>0</v>
      </c>
      <c r="AS449" s="3403">
        <f t="shared" si="345"/>
        <v>0</v>
      </c>
      <c r="AT449" s="1722">
        <f t="shared" si="345"/>
        <v>0</v>
      </c>
      <c r="AU449" s="1722">
        <f t="shared" si="345"/>
        <v>0</v>
      </c>
      <c r="AV449" s="1722">
        <f t="shared" si="345"/>
        <v>0</v>
      </c>
      <c r="AW449" s="1722">
        <f t="shared" si="346"/>
        <v>0</v>
      </c>
      <c r="AX449" s="1722">
        <f t="shared" si="346"/>
        <v>0</v>
      </c>
      <c r="AY449" s="1722">
        <f t="shared" si="316"/>
        <v>0</v>
      </c>
      <c r="AZ449" s="3088"/>
      <c r="BA449" s="3325"/>
      <c r="BB449" s="1357">
        <v>0</v>
      </c>
      <c r="BC449" s="1366">
        <v>0</v>
      </c>
      <c r="BD449" s="1366">
        <v>0</v>
      </c>
      <c r="BE449" s="1366">
        <v>0</v>
      </c>
      <c r="BF449" s="1366">
        <v>0</v>
      </c>
      <c r="BG449" s="1366">
        <f t="shared" si="318"/>
        <v>0</v>
      </c>
      <c r="BH449" s="891"/>
      <c r="BI449" s="891"/>
      <c r="BJ449" s="1397"/>
      <c r="BK449" s="1397">
        <f t="shared" si="347"/>
        <v>0</v>
      </c>
      <c r="BL449" s="1397"/>
      <c r="BM449" s="1397">
        <f t="shared" si="319"/>
        <v>0</v>
      </c>
      <c r="BN449" s="1366">
        <f t="shared" si="348"/>
        <v>0</v>
      </c>
      <c r="BO449" s="1366">
        <f t="shared" si="348"/>
        <v>0</v>
      </c>
      <c r="BP449" s="1366">
        <f t="shared" si="348"/>
        <v>0</v>
      </c>
      <c r="BQ449" s="1366">
        <f t="shared" si="348"/>
        <v>0</v>
      </c>
      <c r="BR449" s="1366">
        <f t="shared" si="349"/>
        <v>0</v>
      </c>
      <c r="BS449" s="1366">
        <f t="shared" si="320"/>
        <v>0</v>
      </c>
      <c r="BT449" s="891" t="s">
        <v>90</v>
      </c>
      <c r="BU449" s="891" t="s">
        <v>90</v>
      </c>
      <c r="CD449" s="3319">
        <v>0</v>
      </c>
      <c r="CE449" s="3319">
        <v>0</v>
      </c>
      <c r="CF449" s="3319">
        <v>0</v>
      </c>
      <c r="CG449" s="3319">
        <v>0</v>
      </c>
      <c r="CH449" s="3319">
        <v>0</v>
      </c>
      <c r="CI449" s="3319">
        <v>0</v>
      </c>
      <c r="CJ449" s="3319">
        <v>0</v>
      </c>
      <c r="CK449" s="3320"/>
      <c r="CL449" s="3321">
        <f t="shared" si="351"/>
        <v>0</v>
      </c>
      <c r="CM449" s="3321">
        <f t="shared" si="351"/>
        <v>0</v>
      </c>
      <c r="CN449" s="3321">
        <f t="shared" si="351"/>
        <v>0</v>
      </c>
      <c r="CO449" s="3321">
        <f t="shared" si="351"/>
        <v>0</v>
      </c>
      <c r="CP449" s="3321">
        <f t="shared" si="351"/>
        <v>0</v>
      </c>
      <c r="CQ449" s="3321">
        <f t="shared" si="351"/>
        <v>0</v>
      </c>
      <c r="CR449" s="3321">
        <f t="shared" si="350"/>
        <v>0</v>
      </c>
      <c r="CS449" s="3321"/>
      <c r="CT449" s="885">
        <v>0</v>
      </c>
      <c r="CU449" s="885">
        <v>0</v>
      </c>
      <c r="CV449" s="885">
        <v>0</v>
      </c>
      <c r="CW449" s="885">
        <v>0</v>
      </c>
      <c r="CX449" s="885">
        <v>0</v>
      </c>
      <c r="CY449" s="885">
        <v>0</v>
      </c>
      <c r="DB449" s="3321">
        <f t="shared" si="353"/>
        <v>0</v>
      </c>
      <c r="DC449" s="3321">
        <f t="shared" si="353"/>
        <v>0</v>
      </c>
      <c r="DD449" s="3321">
        <f t="shared" si="353"/>
        <v>0</v>
      </c>
      <c r="DE449" s="3321">
        <f t="shared" si="352"/>
        <v>0</v>
      </c>
      <c r="DF449" s="3321">
        <f t="shared" si="352"/>
        <v>0</v>
      </c>
      <c r="DG449" s="3321">
        <f t="shared" si="352"/>
        <v>0</v>
      </c>
      <c r="DH449" s="3321"/>
      <c r="DI449" s="885">
        <v>0</v>
      </c>
      <c r="DJ449" s="885">
        <v>0</v>
      </c>
      <c r="DK449" s="885">
        <v>0</v>
      </c>
      <c r="DL449" s="885">
        <v>0</v>
      </c>
      <c r="DM449" s="885">
        <v>0</v>
      </c>
      <c r="DP449" s="3321">
        <f t="shared" si="354"/>
        <v>0</v>
      </c>
      <c r="DQ449" s="3321">
        <f t="shared" si="354"/>
        <v>0</v>
      </c>
      <c r="DR449" s="3321">
        <f t="shared" si="354"/>
        <v>0</v>
      </c>
      <c r="DS449" s="3321">
        <f t="shared" si="354"/>
        <v>0</v>
      </c>
      <c r="DT449" s="3321">
        <f t="shared" si="354"/>
        <v>0</v>
      </c>
    </row>
    <row r="450" spans="1:124" ht="24" hidden="1">
      <c r="A450" s="911">
        <v>32</v>
      </c>
      <c r="B450" s="1581" t="s">
        <v>1052</v>
      </c>
      <c r="C450" s="1368" t="s">
        <v>1051</v>
      </c>
      <c r="D450" s="3413"/>
      <c r="E450" s="1366">
        <v>0</v>
      </c>
      <c r="F450" s="1366">
        <v>0</v>
      </c>
      <c r="G450" s="1366">
        <v>0</v>
      </c>
      <c r="H450" s="1366">
        <v>0</v>
      </c>
      <c r="I450" s="1366">
        <v>0</v>
      </c>
      <c r="J450" s="1366">
        <v>0</v>
      </c>
      <c r="K450" s="1366">
        <v>0</v>
      </c>
      <c r="L450" s="1366">
        <f t="shared" si="312"/>
        <v>0</v>
      </c>
      <c r="M450" s="1440"/>
      <c r="N450" s="1440"/>
      <c r="O450" s="1440"/>
      <c r="P450" s="1440"/>
      <c r="Q450" s="1440"/>
      <c r="R450" s="1440">
        <f t="shared" si="342"/>
        <v>0</v>
      </c>
      <c r="S450" s="1440"/>
      <c r="T450" s="1440">
        <f t="shared" si="313"/>
        <v>0</v>
      </c>
      <c r="U450" s="1951">
        <f t="shared" si="355"/>
        <v>0</v>
      </c>
      <c r="V450" s="891">
        <f t="shared" si="355"/>
        <v>0</v>
      </c>
      <c r="W450" s="891">
        <f t="shared" si="355"/>
        <v>0</v>
      </c>
      <c r="X450" s="891">
        <f t="shared" si="355"/>
        <v>0</v>
      </c>
      <c r="Y450" s="891">
        <f t="shared" si="355"/>
        <v>0</v>
      </c>
      <c r="Z450" s="891">
        <f t="shared" si="355"/>
        <v>0</v>
      </c>
      <c r="AA450" s="891">
        <f t="shared" si="355"/>
        <v>0</v>
      </c>
      <c r="AB450" s="1722">
        <f t="shared" si="321"/>
        <v>0</v>
      </c>
      <c r="AC450" s="1341"/>
      <c r="AD450" s="1717"/>
      <c r="AE450" s="1719">
        <v>0</v>
      </c>
      <c r="AF450" s="1722">
        <v>0</v>
      </c>
      <c r="AG450" s="1722">
        <v>0</v>
      </c>
      <c r="AH450" s="1722">
        <v>0</v>
      </c>
      <c r="AI450" s="1722">
        <v>0</v>
      </c>
      <c r="AJ450" s="1722">
        <v>0</v>
      </c>
      <c r="AK450" s="1722">
        <f t="shared" si="314"/>
        <v>0</v>
      </c>
      <c r="AL450" s="999"/>
      <c r="AM450" s="1394"/>
      <c r="AN450" s="1001"/>
      <c r="AO450" s="1001"/>
      <c r="AP450" s="1001">
        <f t="shared" si="344"/>
        <v>0</v>
      </c>
      <c r="AQ450" s="1394"/>
      <c r="AR450" s="1394">
        <f t="shared" si="315"/>
        <v>0</v>
      </c>
      <c r="AS450" s="3403">
        <f t="shared" si="345"/>
        <v>0</v>
      </c>
      <c r="AT450" s="1722">
        <f t="shared" si="345"/>
        <v>0</v>
      </c>
      <c r="AU450" s="1722">
        <f t="shared" si="345"/>
        <v>0</v>
      </c>
      <c r="AV450" s="1722">
        <f t="shared" si="345"/>
        <v>0</v>
      </c>
      <c r="AW450" s="1722">
        <f t="shared" si="346"/>
        <v>0</v>
      </c>
      <c r="AX450" s="1722">
        <f t="shared" si="346"/>
        <v>0</v>
      </c>
      <c r="AY450" s="1722">
        <f t="shared" si="316"/>
        <v>0</v>
      </c>
      <c r="AZ450" s="3088"/>
      <c r="BA450" s="1468"/>
      <c r="BB450" s="1357">
        <v>0</v>
      </c>
      <c r="BC450" s="1366">
        <v>0</v>
      </c>
      <c r="BD450" s="1366">
        <v>0</v>
      </c>
      <c r="BE450" s="1366">
        <v>0</v>
      </c>
      <c r="BF450" s="1366">
        <v>0</v>
      </c>
      <c r="BG450" s="1366">
        <f t="shared" si="318"/>
        <v>0</v>
      </c>
      <c r="BH450" s="891"/>
      <c r="BI450" s="891"/>
      <c r="BJ450" s="1397"/>
      <c r="BK450" s="1397">
        <f t="shared" si="347"/>
        <v>0</v>
      </c>
      <c r="BL450" s="1397"/>
      <c r="BM450" s="1397">
        <f t="shared" si="319"/>
        <v>0</v>
      </c>
      <c r="BN450" s="1366">
        <f t="shared" si="348"/>
        <v>0</v>
      </c>
      <c r="BO450" s="1366">
        <f t="shared" si="348"/>
        <v>0</v>
      </c>
      <c r="BP450" s="1366">
        <f t="shared" si="348"/>
        <v>0</v>
      </c>
      <c r="BQ450" s="1366">
        <f t="shared" si="348"/>
        <v>0</v>
      </c>
      <c r="BR450" s="1366">
        <f t="shared" si="349"/>
        <v>0</v>
      </c>
      <c r="BS450" s="1366">
        <f t="shared" si="320"/>
        <v>0</v>
      </c>
      <c r="BT450" s="891" t="s">
        <v>90</v>
      </c>
      <c r="BU450" s="891" t="s">
        <v>90</v>
      </c>
      <c r="CD450" s="3319">
        <v>0</v>
      </c>
      <c r="CE450" s="3319">
        <v>0</v>
      </c>
      <c r="CF450" s="3319">
        <v>0</v>
      </c>
      <c r="CG450" s="3319">
        <v>0</v>
      </c>
      <c r="CH450" s="3319">
        <v>0</v>
      </c>
      <c r="CI450" s="3319">
        <v>0</v>
      </c>
      <c r="CJ450" s="3319">
        <v>0</v>
      </c>
      <c r="CK450" s="3320"/>
      <c r="CL450" s="3321">
        <f t="shared" si="351"/>
        <v>0</v>
      </c>
      <c r="CM450" s="3321">
        <f t="shared" si="351"/>
        <v>0</v>
      </c>
      <c r="CN450" s="3321">
        <f t="shared" si="351"/>
        <v>0</v>
      </c>
      <c r="CO450" s="3321">
        <f t="shared" si="351"/>
        <v>0</v>
      </c>
      <c r="CP450" s="3321">
        <f t="shared" si="351"/>
        <v>0</v>
      </c>
      <c r="CQ450" s="3321">
        <f t="shared" si="351"/>
        <v>0</v>
      </c>
      <c r="CR450" s="3321">
        <f t="shared" si="350"/>
        <v>0</v>
      </c>
      <c r="CS450" s="3321"/>
      <c r="CT450" s="885">
        <v>0</v>
      </c>
      <c r="CU450" s="885">
        <v>0</v>
      </c>
      <c r="CV450" s="885">
        <v>0</v>
      </c>
      <c r="CW450" s="885">
        <v>0</v>
      </c>
      <c r="CX450" s="885">
        <v>0</v>
      </c>
      <c r="CY450" s="885">
        <v>0</v>
      </c>
      <c r="DB450" s="3321">
        <f t="shared" si="353"/>
        <v>0</v>
      </c>
      <c r="DC450" s="3321">
        <f t="shared" si="353"/>
        <v>0</v>
      </c>
      <c r="DD450" s="3321">
        <f t="shared" si="353"/>
        <v>0</v>
      </c>
      <c r="DE450" s="3321">
        <f t="shared" si="352"/>
        <v>0</v>
      </c>
      <c r="DF450" s="3321">
        <f t="shared" si="352"/>
        <v>0</v>
      </c>
      <c r="DG450" s="3321">
        <f t="shared" si="352"/>
        <v>0</v>
      </c>
      <c r="DH450" s="3321"/>
      <c r="DI450" s="885">
        <v>0</v>
      </c>
      <c r="DJ450" s="885">
        <v>0</v>
      </c>
      <c r="DK450" s="885">
        <v>0</v>
      </c>
      <c r="DL450" s="885">
        <v>0</v>
      </c>
      <c r="DM450" s="885">
        <v>0</v>
      </c>
      <c r="DP450" s="3321">
        <f t="shared" si="354"/>
        <v>0</v>
      </c>
      <c r="DQ450" s="3321">
        <f t="shared" si="354"/>
        <v>0</v>
      </c>
      <c r="DR450" s="3321">
        <f t="shared" si="354"/>
        <v>0</v>
      </c>
      <c r="DS450" s="3321">
        <f t="shared" si="354"/>
        <v>0</v>
      </c>
      <c r="DT450" s="3321">
        <f t="shared" si="354"/>
        <v>0</v>
      </c>
    </row>
    <row r="451" spans="1:124" ht="12.75" hidden="1" customHeight="1">
      <c r="A451" s="1165"/>
      <c r="B451" s="1452"/>
      <c r="C451" s="1368" t="s">
        <v>747</v>
      </c>
      <c r="D451" s="3423"/>
      <c r="E451" s="1388">
        <v>0</v>
      </c>
      <c r="F451" s="1388">
        <v>0</v>
      </c>
      <c r="G451" s="1388">
        <v>0</v>
      </c>
      <c r="H451" s="1388">
        <v>0</v>
      </c>
      <c r="I451" s="1388">
        <v>0</v>
      </c>
      <c r="J451" s="1388">
        <v>0</v>
      </c>
      <c r="K451" s="1388">
        <v>0</v>
      </c>
      <c r="L451" s="1388">
        <f t="shared" si="312"/>
        <v>0</v>
      </c>
      <c r="M451" s="1496"/>
      <c r="N451" s="1496"/>
      <c r="O451" s="1496"/>
      <c r="P451" s="1496"/>
      <c r="Q451" s="1496"/>
      <c r="R451" s="1496"/>
      <c r="S451" s="1496"/>
      <c r="T451" s="1444">
        <f t="shared" si="313"/>
        <v>0</v>
      </c>
      <c r="U451" s="1951">
        <f t="shared" si="355"/>
        <v>0</v>
      </c>
      <c r="V451" s="891">
        <f t="shared" si="355"/>
        <v>0</v>
      </c>
      <c r="W451" s="891">
        <f t="shared" si="355"/>
        <v>0</v>
      </c>
      <c r="X451" s="891">
        <f t="shared" si="355"/>
        <v>0</v>
      </c>
      <c r="Y451" s="891">
        <f t="shared" si="355"/>
        <v>0</v>
      </c>
      <c r="Z451" s="891">
        <f t="shared" si="355"/>
        <v>0</v>
      </c>
      <c r="AA451" s="891">
        <f t="shared" si="355"/>
        <v>0</v>
      </c>
      <c r="AB451" s="1727">
        <f t="shared" si="321"/>
        <v>0</v>
      </c>
      <c r="AC451" s="1341"/>
      <c r="AD451" s="3354"/>
      <c r="AE451" s="3390">
        <v>0</v>
      </c>
      <c r="AF451" s="3390">
        <v>0</v>
      </c>
      <c r="AG451" s="3390">
        <v>0</v>
      </c>
      <c r="AH451" s="3390">
        <v>0</v>
      </c>
      <c r="AI451" s="3390">
        <v>0</v>
      </c>
      <c r="AJ451" s="3390">
        <v>0</v>
      </c>
      <c r="AK451" s="3390">
        <f t="shared" si="314"/>
        <v>0</v>
      </c>
      <c r="AL451" s="1414"/>
      <c r="AM451" s="1402"/>
      <c r="AN451" s="1414"/>
      <c r="AO451" s="1414"/>
      <c r="AP451" s="1414"/>
      <c r="AQ451" s="1415"/>
      <c r="AR451" s="1402">
        <f t="shared" si="315"/>
        <v>0</v>
      </c>
      <c r="AS451" s="3403">
        <f t="shared" si="345"/>
        <v>0</v>
      </c>
      <c r="AT451" s="3390">
        <f t="shared" si="345"/>
        <v>0</v>
      </c>
      <c r="AU451" s="1722">
        <f t="shared" si="345"/>
        <v>0</v>
      </c>
      <c r="AV451" s="1722">
        <f t="shared" si="345"/>
        <v>0</v>
      </c>
      <c r="AW451" s="1722">
        <f t="shared" si="346"/>
        <v>0</v>
      </c>
      <c r="AX451" s="1722">
        <f t="shared" si="346"/>
        <v>0</v>
      </c>
      <c r="AY451" s="1722">
        <f t="shared" si="316"/>
        <v>0</v>
      </c>
      <c r="AZ451" s="3113"/>
      <c r="BA451" s="3327"/>
      <c r="BB451" s="1388">
        <v>0</v>
      </c>
      <c r="BC451" s="1388">
        <v>0</v>
      </c>
      <c r="BD451" s="1388">
        <v>0</v>
      </c>
      <c r="BE451" s="1388">
        <v>0</v>
      </c>
      <c r="BF451" s="1388">
        <v>0</v>
      </c>
      <c r="BG451" s="1388">
        <f t="shared" si="318"/>
        <v>0</v>
      </c>
      <c r="BH451" s="1560"/>
      <c r="BI451" s="1560"/>
      <c r="BJ451" s="2975"/>
      <c r="BK451" s="2975"/>
      <c r="BL451" s="2975"/>
      <c r="BM451" s="1405">
        <f t="shared" si="319"/>
        <v>0</v>
      </c>
      <c r="BN451" s="1388">
        <f t="shared" si="348"/>
        <v>0</v>
      </c>
      <c r="BO451" s="1388">
        <f t="shared" si="348"/>
        <v>0</v>
      </c>
      <c r="BP451" s="1366">
        <f t="shared" si="348"/>
        <v>0</v>
      </c>
      <c r="BQ451" s="1366">
        <f t="shared" si="348"/>
        <v>0</v>
      </c>
      <c r="BR451" s="1366">
        <f t="shared" si="349"/>
        <v>0</v>
      </c>
      <c r="BS451" s="1443">
        <f t="shared" si="320"/>
        <v>0</v>
      </c>
      <c r="BT451" s="889"/>
      <c r="BU451" s="889"/>
      <c r="CD451" s="3319">
        <v>0</v>
      </c>
      <c r="CE451" s="3319">
        <v>0</v>
      </c>
      <c r="CF451" s="3319">
        <v>0</v>
      </c>
      <c r="CG451" s="3319">
        <v>0</v>
      </c>
      <c r="CH451" s="3319">
        <v>0</v>
      </c>
      <c r="CI451" s="3319">
        <v>0</v>
      </c>
      <c r="CJ451" s="3319">
        <v>0</v>
      </c>
      <c r="CK451" s="3320"/>
      <c r="CL451" s="3321">
        <f t="shared" si="351"/>
        <v>0</v>
      </c>
      <c r="CM451" s="3321">
        <f t="shared" si="351"/>
        <v>0</v>
      </c>
      <c r="CN451" s="3321">
        <f t="shared" si="351"/>
        <v>0</v>
      </c>
      <c r="CO451" s="3321">
        <f t="shared" si="351"/>
        <v>0</v>
      </c>
      <c r="CP451" s="3321">
        <f t="shared" si="351"/>
        <v>0</v>
      </c>
      <c r="CQ451" s="3321">
        <f t="shared" si="351"/>
        <v>0</v>
      </c>
      <c r="CR451" s="3321">
        <f t="shared" si="350"/>
        <v>0</v>
      </c>
      <c r="CS451" s="3321"/>
      <c r="CT451" s="885">
        <v>0</v>
      </c>
      <c r="CU451" s="885">
        <v>0</v>
      </c>
      <c r="CV451" s="885">
        <v>0</v>
      </c>
      <c r="CW451" s="885">
        <v>0</v>
      </c>
      <c r="CX451" s="885">
        <v>0</v>
      </c>
      <c r="CY451" s="885">
        <v>0</v>
      </c>
      <c r="DB451" s="3321">
        <f t="shared" si="353"/>
        <v>0</v>
      </c>
      <c r="DC451" s="3321">
        <f t="shared" si="353"/>
        <v>0</v>
      </c>
      <c r="DD451" s="3321">
        <f t="shared" si="353"/>
        <v>0</v>
      </c>
      <c r="DE451" s="3321">
        <f t="shared" si="352"/>
        <v>0</v>
      </c>
      <c r="DF451" s="3321">
        <f t="shared" si="352"/>
        <v>0</v>
      </c>
      <c r="DG451" s="3321">
        <f t="shared" si="352"/>
        <v>0</v>
      </c>
      <c r="DH451" s="3321"/>
      <c r="DI451" s="885">
        <v>0</v>
      </c>
      <c r="DJ451" s="885">
        <v>0</v>
      </c>
      <c r="DK451" s="885">
        <v>0</v>
      </c>
      <c r="DL451" s="885">
        <v>0</v>
      </c>
      <c r="DM451" s="885">
        <v>0</v>
      </c>
      <c r="DP451" s="3321">
        <f t="shared" si="354"/>
        <v>0</v>
      </c>
      <c r="DQ451" s="3321">
        <f t="shared" si="354"/>
        <v>0</v>
      </c>
      <c r="DR451" s="3321">
        <f t="shared" si="354"/>
        <v>0</v>
      </c>
      <c r="DS451" s="3321">
        <f t="shared" si="354"/>
        <v>0</v>
      </c>
      <c r="DT451" s="3321">
        <f t="shared" si="354"/>
        <v>0</v>
      </c>
    </row>
    <row r="452" spans="1:124">
      <c r="A452" s="1165" t="s">
        <v>759</v>
      </c>
      <c r="B452" s="3356" t="s">
        <v>792</v>
      </c>
      <c r="C452" s="2897" t="s">
        <v>791</v>
      </c>
      <c r="D452" s="3342"/>
      <c r="E452" s="1917">
        <v>6.5</v>
      </c>
      <c r="F452" s="1917">
        <v>0</v>
      </c>
      <c r="G452" s="1917">
        <v>141459.5</v>
      </c>
      <c r="H452" s="1917">
        <v>0</v>
      </c>
      <c r="I452" s="1917">
        <v>0</v>
      </c>
      <c r="J452" s="1917">
        <v>1675</v>
      </c>
      <c r="K452" s="1917">
        <v>40200</v>
      </c>
      <c r="L452" s="1917">
        <f t="shared" si="312"/>
        <v>183334.5</v>
      </c>
      <c r="M452" s="1926">
        <f>SUM(M453:M472)</f>
        <v>0</v>
      </c>
      <c r="N452" s="1926">
        <f>SUM(N453:N472)</f>
        <v>0</v>
      </c>
      <c r="O452" s="1926">
        <f>SUM(O453:O472)</f>
        <v>0</v>
      </c>
      <c r="P452" s="1926">
        <f>SUM(P453:P472)</f>
        <v>0</v>
      </c>
      <c r="Q452" s="1926"/>
      <c r="R452" s="1926">
        <f>SUM(R453:R472)</f>
        <v>0</v>
      </c>
      <c r="S452" s="1926">
        <f>SUM(S453:S472)</f>
        <v>0</v>
      </c>
      <c r="T452" s="1926">
        <f t="shared" si="313"/>
        <v>0</v>
      </c>
      <c r="U452" s="2899">
        <f t="shared" ref="U452:AA452" si="356">SUM(U453:U472)</f>
        <v>6.5</v>
      </c>
      <c r="V452" s="1917">
        <f t="shared" si="356"/>
        <v>0</v>
      </c>
      <c r="W452" s="1917">
        <f t="shared" si="356"/>
        <v>141459.5</v>
      </c>
      <c r="X452" s="1917">
        <f t="shared" si="356"/>
        <v>0</v>
      </c>
      <c r="Y452" s="1917">
        <f>SUM(Y453:Y472)</f>
        <v>0</v>
      </c>
      <c r="Z452" s="1917">
        <f t="shared" si="356"/>
        <v>1675</v>
      </c>
      <c r="AA452" s="1917">
        <f t="shared" si="356"/>
        <v>40200</v>
      </c>
      <c r="AB452" s="1917">
        <f t="shared" si="321"/>
        <v>183334.5</v>
      </c>
      <c r="AC452" s="3330"/>
      <c r="AD452" s="1917"/>
      <c r="AE452" s="1917">
        <v>3</v>
      </c>
      <c r="AF452" s="1917">
        <v>0</v>
      </c>
      <c r="AG452" s="1917">
        <v>60000</v>
      </c>
      <c r="AH452" s="1917">
        <v>0</v>
      </c>
      <c r="AI452" s="1917">
        <v>0</v>
      </c>
      <c r="AJ452" s="1917">
        <v>0</v>
      </c>
      <c r="AK452" s="1917">
        <f t="shared" si="314"/>
        <v>60000</v>
      </c>
      <c r="AL452" s="1917">
        <f t="shared" ref="AL452:AQ452" si="357">SUM(AL453:AL472)</f>
        <v>0</v>
      </c>
      <c r="AM452" s="1917">
        <f t="shared" si="357"/>
        <v>0</v>
      </c>
      <c r="AN452" s="1917">
        <f t="shared" si="357"/>
        <v>0</v>
      </c>
      <c r="AO452" s="1917">
        <f t="shared" si="357"/>
        <v>0</v>
      </c>
      <c r="AP452" s="1917">
        <f t="shared" si="357"/>
        <v>0</v>
      </c>
      <c r="AQ452" s="1917">
        <f t="shared" si="357"/>
        <v>0</v>
      </c>
      <c r="AR452" s="1917">
        <f t="shared" si="315"/>
        <v>0</v>
      </c>
      <c r="AS452" s="3316">
        <f t="shared" ref="AS452:AX452" si="358">SUM(AS453:AS472)</f>
        <v>3</v>
      </c>
      <c r="AT452" s="1917">
        <f t="shared" si="358"/>
        <v>0</v>
      </c>
      <c r="AU452" s="1917">
        <f t="shared" si="358"/>
        <v>60000</v>
      </c>
      <c r="AV452" s="1917">
        <f t="shared" si="358"/>
        <v>0</v>
      </c>
      <c r="AW452" s="1917">
        <f>SUM(AW453:AW472)</f>
        <v>0</v>
      </c>
      <c r="AX452" s="1917">
        <f t="shared" si="358"/>
        <v>0</v>
      </c>
      <c r="AY452" s="1917">
        <f t="shared" si="316"/>
        <v>60000</v>
      </c>
      <c r="AZ452" s="3317"/>
      <c r="BA452" s="3318"/>
      <c r="BB452" s="1917">
        <v>0.3</v>
      </c>
      <c r="BC452" s="1917">
        <v>0</v>
      </c>
      <c r="BD452" s="1917">
        <v>15000</v>
      </c>
      <c r="BE452" s="1917">
        <v>1000</v>
      </c>
      <c r="BF452" s="1917">
        <v>24000</v>
      </c>
      <c r="BG452" s="1917">
        <f t="shared" si="318"/>
        <v>40000</v>
      </c>
      <c r="BH452" s="923">
        <f>SUM(BH453:BH472)</f>
        <v>0</v>
      </c>
      <c r="BI452" s="923">
        <f>SUM(BI453:BI472)</f>
        <v>0</v>
      </c>
      <c r="BJ452" s="923">
        <f>SUM(BJ453:BJ472)</f>
        <v>0</v>
      </c>
      <c r="BK452" s="923">
        <f>SUM(BK453:BK472)</f>
        <v>0</v>
      </c>
      <c r="BL452" s="923">
        <f>SUM(BL453:BL472)</f>
        <v>0</v>
      </c>
      <c r="BM452" s="923">
        <f t="shared" si="319"/>
        <v>0</v>
      </c>
      <c r="BN452" s="923">
        <f>SUM(BN453:BN472)</f>
        <v>0.3</v>
      </c>
      <c r="BO452" s="923">
        <f>SUM(BO453:BO472)</f>
        <v>0</v>
      </c>
      <c r="BP452" s="923">
        <f>SUM(BP453:BP472)</f>
        <v>15000</v>
      </c>
      <c r="BQ452" s="923">
        <f>SUM(BQ453:BQ472)</f>
        <v>1000</v>
      </c>
      <c r="BR452" s="923">
        <f>SUM(BR453:BR472)</f>
        <v>24000</v>
      </c>
      <c r="BS452" s="923">
        <f t="shared" si="320"/>
        <v>40000</v>
      </c>
      <c r="BT452" s="923"/>
      <c r="BU452" s="923"/>
      <c r="CD452" s="3319">
        <v>5.57</v>
      </c>
      <c r="CE452" s="3319">
        <v>0</v>
      </c>
      <c r="CF452" s="3319">
        <v>76148.600000000006</v>
      </c>
      <c r="CG452" s="3319">
        <v>0</v>
      </c>
      <c r="CH452" s="3319">
        <v>0</v>
      </c>
      <c r="CI452" s="3319">
        <v>1725</v>
      </c>
      <c r="CJ452" s="3319">
        <v>41400</v>
      </c>
      <c r="CK452" s="3320"/>
      <c r="CL452" s="3321">
        <f t="shared" si="351"/>
        <v>-0.92999999999999972</v>
      </c>
      <c r="CM452" s="3321">
        <f t="shared" si="351"/>
        <v>0</v>
      </c>
      <c r="CN452" s="3321">
        <f t="shared" si="351"/>
        <v>-65310.899999999994</v>
      </c>
      <c r="CO452" s="3321">
        <f t="shared" si="351"/>
        <v>0</v>
      </c>
      <c r="CP452" s="3321">
        <f t="shared" si="351"/>
        <v>0</v>
      </c>
      <c r="CQ452" s="3321">
        <f t="shared" si="351"/>
        <v>50</v>
      </c>
      <c r="CR452" s="3321">
        <f t="shared" si="350"/>
        <v>1200</v>
      </c>
      <c r="CS452" s="3321"/>
      <c r="CT452" s="885">
        <v>6.5</v>
      </c>
      <c r="CU452" s="885">
        <v>0</v>
      </c>
      <c r="CV452" s="885">
        <v>151850.79999999999</v>
      </c>
      <c r="CW452" s="885">
        <v>0</v>
      </c>
      <c r="CX452" s="885">
        <v>1675</v>
      </c>
      <c r="CY452" s="885">
        <v>40200</v>
      </c>
      <c r="DB452" s="3321">
        <f t="shared" si="353"/>
        <v>3.5</v>
      </c>
      <c r="DC452" s="3321">
        <f t="shared" si="353"/>
        <v>0</v>
      </c>
      <c r="DD452" s="3321">
        <f t="shared" si="353"/>
        <v>91850.799999999988</v>
      </c>
      <c r="DE452" s="3321">
        <f t="shared" si="352"/>
        <v>0</v>
      </c>
      <c r="DF452" s="3321">
        <f t="shared" si="352"/>
        <v>1675</v>
      </c>
      <c r="DG452" s="3321">
        <f t="shared" si="352"/>
        <v>40200</v>
      </c>
      <c r="DH452" s="3321"/>
      <c r="DI452" s="885">
        <v>3</v>
      </c>
      <c r="DJ452" s="885">
        <v>0</v>
      </c>
      <c r="DK452" s="885">
        <v>60000</v>
      </c>
      <c r="DL452" s="885">
        <v>0</v>
      </c>
      <c r="DM452" s="885">
        <v>0</v>
      </c>
      <c r="DP452" s="3321">
        <f t="shared" si="354"/>
        <v>2.7</v>
      </c>
      <c r="DQ452" s="3321">
        <f t="shared" si="354"/>
        <v>0</v>
      </c>
      <c r="DR452" s="3321">
        <f t="shared" si="354"/>
        <v>45000</v>
      </c>
      <c r="DS452" s="3321">
        <f t="shared" si="354"/>
        <v>-1000</v>
      </c>
      <c r="DT452" s="3321">
        <f t="shared" si="354"/>
        <v>-24000</v>
      </c>
    </row>
    <row r="453" spans="1:124" ht="13.9" hidden="1" customHeight="1">
      <c r="A453" s="1165"/>
      <c r="B453" s="1642"/>
      <c r="C453" s="1643" t="s">
        <v>64</v>
      </c>
      <c r="D453" s="3413"/>
      <c r="E453" s="1622">
        <v>0</v>
      </c>
      <c r="F453" s="1432"/>
      <c r="G453" s="1432">
        <v>0</v>
      </c>
      <c r="H453" s="1432">
        <v>0</v>
      </c>
      <c r="I453" s="1432">
        <v>0</v>
      </c>
      <c r="J453" s="1432">
        <v>0</v>
      </c>
      <c r="K453" s="1432">
        <v>0</v>
      </c>
      <c r="L453" s="1432">
        <f t="shared" si="312"/>
        <v>0</v>
      </c>
      <c r="M453" s="1996"/>
      <c r="N453" s="1440"/>
      <c r="O453" s="1440"/>
      <c r="P453" s="1440"/>
      <c r="Q453" s="1440"/>
      <c r="R453" s="1440"/>
      <c r="S453" s="1440"/>
      <c r="T453" s="1440">
        <f t="shared" si="313"/>
        <v>0</v>
      </c>
      <c r="U453" s="1951">
        <f t="shared" ref="U453:V472" si="359">E453+M453</f>
        <v>0</v>
      </c>
      <c r="V453" s="891"/>
      <c r="W453" s="891">
        <f t="shared" ref="W453:AA472" si="360">G453+O453</f>
        <v>0</v>
      </c>
      <c r="X453" s="891">
        <f t="shared" si="360"/>
        <v>0</v>
      </c>
      <c r="Y453" s="891">
        <f t="shared" si="360"/>
        <v>0</v>
      </c>
      <c r="Z453" s="891">
        <f t="shared" si="360"/>
        <v>0</v>
      </c>
      <c r="AA453" s="891">
        <f t="shared" si="360"/>
        <v>0</v>
      </c>
      <c r="AB453" s="3474">
        <f t="shared" si="321"/>
        <v>0</v>
      </c>
      <c r="AC453" s="1341"/>
      <c r="AD453" s="1717"/>
      <c r="AE453" s="2279">
        <v>0</v>
      </c>
      <c r="AF453" s="1725">
        <v>0</v>
      </c>
      <c r="AG453" s="1725">
        <v>0</v>
      </c>
      <c r="AH453" s="1725">
        <v>0</v>
      </c>
      <c r="AI453" s="1725">
        <v>0</v>
      </c>
      <c r="AJ453" s="1725">
        <v>0</v>
      </c>
      <c r="AK453" s="1725">
        <f t="shared" si="314"/>
        <v>0</v>
      </c>
      <c r="AL453" s="999"/>
      <c r="AM453" s="1394"/>
      <c r="AN453" s="999"/>
      <c r="AO453" s="999"/>
      <c r="AP453" s="999"/>
      <c r="AQ453" s="1394"/>
      <c r="AR453" s="1394">
        <f t="shared" si="315"/>
        <v>0</v>
      </c>
      <c r="AS453" s="3403">
        <f t="shared" ref="AS453:AX472" si="361">AE453+AL453</f>
        <v>0</v>
      </c>
      <c r="AT453" s="1722">
        <f t="shared" si="361"/>
        <v>0</v>
      </c>
      <c r="AU453" s="1722">
        <f t="shared" si="361"/>
        <v>0</v>
      </c>
      <c r="AV453" s="1722">
        <f t="shared" si="361"/>
        <v>0</v>
      </c>
      <c r="AW453" s="3475">
        <f t="shared" si="361"/>
        <v>0</v>
      </c>
      <c r="AX453" s="3475">
        <f t="shared" si="361"/>
        <v>0</v>
      </c>
      <c r="AY453" s="1722">
        <f t="shared" si="316"/>
        <v>0</v>
      </c>
      <c r="AZ453" s="3476"/>
      <c r="BA453" s="3477"/>
      <c r="BB453" s="1622">
        <v>0</v>
      </c>
      <c r="BC453" s="1432">
        <v>0</v>
      </c>
      <c r="BD453" s="1432">
        <v>0</v>
      </c>
      <c r="BE453" s="1432">
        <v>0</v>
      </c>
      <c r="BF453" s="1432">
        <v>0</v>
      </c>
      <c r="BG453" s="1432">
        <f t="shared" si="318"/>
        <v>0</v>
      </c>
      <c r="BH453" s="891"/>
      <c r="BI453" s="891"/>
      <c r="BJ453" s="1397"/>
      <c r="BK453" s="1397"/>
      <c r="BL453" s="1397"/>
      <c r="BM453" s="1397">
        <f t="shared" si="319"/>
        <v>0</v>
      </c>
      <c r="BN453" s="1366">
        <f t="shared" ref="BN453:BR472" si="362">BB453+BH453</f>
        <v>0</v>
      </c>
      <c r="BO453" s="1366">
        <f t="shared" si="362"/>
        <v>0</v>
      </c>
      <c r="BP453" s="1366">
        <f t="shared" si="362"/>
        <v>0</v>
      </c>
      <c r="BQ453" s="1366">
        <f t="shared" si="362"/>
        <v>0</v>
      </c>
      <c r="BR453" s="1366">
        <f t="shared" si="362"/>
        <v>0</v>
      </c>
      <c r="BS453" s="1366">
        <f t="shared" si="320"/>
        <v>0</v>
      </c>
      <c r="BT453" s="891" t="s">
        <v>90</v>
      </c>
      <c r="BU453" s="891" t="s">
        <v>90</v>
      </c>
      <c r="CD453" s="3319">
        <v>0</v>
      </c>
      <c r="CE453" s="3319"/>
      <c r="CF453" s="3319">
        <v>0</v>
      </c>
      <c r="CG453" s="3319">
        <v>0</v>
      </c>
      <c r="CH453" s="3319">
        <v>0</v>
      </c>
      <c r="CI453" s="3319">
        <v>0</v>
      </c>
      <c r="CJ453" s="3319">
        <v>0</v>
      </c>
      <c r="CK453" s="3320"/>
      <c r="CL453" s="3321">
        <f t="shared" si="351"/>
        <v>0</v>
      </c>
      <c r="CM453" s="3321">
        <f t="shared" si="351"/>
        <v>0</v>
      </c>
      <c r="CN453" s="3321">
        <f t="shared" si="351"/>
        <v>0</v>
      </c>
      <c r="CO453" s="3321">
        <f t="shared" si="351"/>
        <v>0</v>
      </c>
      <c r="CP453" s="3321">
        <f t="shared" si="351"/>
        <v>0</v>
      </c>
      <c r="CQ453" s="3321">
        <f t="shared" si="351"/>
        <v>0</v>
      </c>
      <c r="CR453" s="3321">
        <f t="shared" si="350"/>
        <v>0</v>
      </c>
      <c r="CS453" s="3321"/>
      <c r="CT453" s="885">
        <v>0</v>
      </c>
      <c r="CU453" s="885">
        <v>0</v>
      </c>
      <c r="CV453" s="885">
        <v>0</v>
      </c>
      <c r="CW453" s="885">
        <v>0</v>
      </c>
      <c r="CX453" s="885">
        <v>0</v>
      </c>
      <c r="CY453" s="885">
        <v>0</v>
      </c>
      <c r="DB453" s="3321">
        <f t="shared" si="353"/>
        <v>0</v>
      </c>
      <c r="DC453" s="3321">
        <f t="shared" si="353"/>
        <v>0</v>
      </c>
      <c r="DD453" s="3321">
        <f t="shared" si="353"/>
        <v>0</v>
      </c>
      <c r="DE453" s="3321">
        <f t="shared" si="352"/>
        <v>0</v>
      </c>
      <c r="DF453" s="3321">
        <f t="shared" si="352"/>
        <v>0</v>
      </c>
      <c r="DG453" s="3321">
        <f t="shared" si="352"/>
        <v>0</v>
      </c>
      <c r="DH453" s="3321"/>
      <c r="DI453" s="885">
        <v>0</v>
      </c>
      <c r="DJ453" s="885">
        <v>0</v>
      </c>
      <c r="DK453" s="885">
        <v>0</v>
      </c>
      <c r="DL453" s="885">
        <v>0</v>
      </c>
      <c r="DM453" s="885">
        <v>0</v>
      </c>
      <c r="DP453" s="3321">
        <f t="shared" si="354"/>
        <v>0</v>
      </c>
      <c r="DQ453" s="3321">
        <f t="shared" si="354"/>
        <v>0</v>
      </c>
      <c r="DR453" s="3321">
        <f t="shared" si="354"/>
        <v>0</v>
      </c>
      <c r="DS453" s="3321">
        <f t="shared" si="354"/>
        <v>0</v>
      </c>
      <c r="DT453" s="3321">
        <f t="shared" si="354"/>
        <v>0</v>
      </c>
    </row>
    <row r="454" spans="1:124" ht="22.5" customHeight="1">
      <c r="A454" s="1170" t="s">
        <v>80</v>
      </c>
      <c r="B454" s="1581" t="s">
        <v>790</v>
      </c>
      <c r="C454" s="1860" t="s">
        <v>62</v>
      </c>
      <c r="D454" s="3385"/>
      <c r="E454" s="1474">
        <v>3.5</v>
      </c>
      <c r="F454" s="1474">
        <v>0</v>
      </c>
      <c r="G454" s="1474">
        <v>132850.79999999999</v>
      </c>
      <c r="H454" s="1474">
        <v>0</v>
      </c>
      <c r="I454" s="1474">
        <v>0</v>
      </c>
      <c r="J454" s="1474">
        <v>0</v>
      </c>
      <c r="K454" s="1474">
        <v>0</v>
      </c>
      <c r="L454" s="1474">
        <f t="shared" si="312"/>
        <v>132850.79999999999</v>
      </c>
      <c r="M454" s="1440"/>
      <c r="N454" s="1440"/>
      <c r="O454" s="1440"/>
      <c r="P454" s="1440"/>
      <c r="Q454" s="1440"/>
      <c r="R454" s="1440">
        <f>S454/24</f>
        <v>0</v>
      </c>
      <c r="S454" s="1440"/>
      <c r="T454" s="1444">
        <f t="shared" si="313"/>
        <v>0</v>
      </c>
      <c r="U454" s="1951">
        <f t="shared" si="359"/>
        <v>3.5</v>
      </c>
      <c r="V454" s="891">
        <f t="shared" si="359"/>
        <v>0</v>
      </c>
      <c r="W454" s="891">
        <f t="shared" si="360"/>
        <v>132850.79999999999</v>
      </c>
      <c r="X454" s="891">
        <f t="shared" si="360"/>
        <v>0</v>
      </c>
      <c r="Y454" s="891">
        <f t="shared" si="360"/>
        <v>0</v>
      </c>
      <c r="Z454" s="889">
        <f t="shared" si="360"/>
        <v>0</v>
      </c>
      <c r="AA454" s="889">
        <f t="shared" si="360"/>
        <v>0</v>
      </c>
      <c r="AB454" s="1727">
        <f t="shared" si="321"/>
        <v>132850.79999999999</v>
      </c>
      <c r="AC454" s="1341"/>
      <c r="AD454" s="3351"/>
      <c r="AE454" s="1726">
        <v>0</v>
      </c>
      <c r="AF454" s="1726">
        <v>0</v>
      </c>
      <c r="AG454" s="1726">
        <v>0</v>
      </c>
      <c r="AH454" s="1726">
        <v>0</v>
      </c>
      <c r="AI454" s="1726">
        <v>0</v>
      </c>
      <c r="AJ454" s="1726">
        <v>0</v>
      </c>
      <c r="AK454" s="1726">
        <f t="shared" si="314"/>
        <v>0</v>
      </c>
      <c r="AL454" s="1001"/>
      <c r="AM454" s="1402"/>
      <c r="AN454" s="1001"/>
      <c r="AO454" s="1001"/>
      <c r="AP454" s="3370">
        <f>AQ454/24</f>
        <v>0</v>
      </c>
      <c r="AQ454" s="1402"/>
      <c r="AR454" s="1402">
        <f t="shared" si="315"/>
        <v>0</v>
      </c>
      <c r="AS454" s="3403">
        <f t="shared" si="361"/>
        <v>0</v>
      </c>
      <c r="AT454" s="1722">
        <f t="shared" si="361"/>
        <v>0</v>
      </c>
      <c r="AU454" s="1722">
        <f t="shared" si="361"/>
        <v>0</v>
      </c>
      <c r="AV454" s="1722">
        <f t="shared" si="361"/>
        <v>0</v>
      </c>
      <c r="AW454" s="3478">
        <f t="shared" si="361"/>
        <v>0</v>
      </c>
      <c r="AX454" s="1722">
        <f t="shared" si="361"/>
        <v>0</v>
      </c>
      <c r="AY454" s="1722">
        <f t="shared" si="316"/>
        <v>0</v>
      </c>
      <c r="AZ454" s="3088"/>
      <c r="BA454" s="1525"/>
      <c r="BB454" s="1474">
        <v>0</v>
      </c>
      <c r="BC454" s="1474">
        <v>0</v>
      </c>
      <c r="BD454" s="1474">
        <v>0</v>
      </c>
      <c r="BE454" s="1474">
        <v>0</v>
      </c>
      <c r="BF454" s="1474">
        <v>0</v>
      </c>
      <c r="BG454" s="1474">
        <f t="shared" si="318"/>
        <v>0</v>
      </c>
      <c r="BH454" s="889"/>
      <c r="BI454" s="930"/>
      <c r="BJ454" s="1546"/>
      <c r="BK454" s="1397">
        <f t="shared" ref="BK454:BK471" si="363">BL454/24</f>
        <v>0</v>
      </c>
      <c r="BL454" s="1405"/>
      <c r="BM454" s="1405">
        <f t="shared" si="319"/>
        <v>0</v>
      </c>
      <c r="BN454" s="1366">
        <f t="shared" si="362"/>
        <v>0</v>
      </c>
      <c r="BO454" s="1366">
        <f t="shared" si="362"/>
        <v>0</v>
      </c>
      <c r="BP454" s="1366">
        <f t="shared" si="362"/>
        <v>0</v>
      </c>
      <c r="BQ454" s="1366">
        <f t="shared" si="362"/>
        <v>0</v>
      </c>
      <c r="BR454" s="1366">
        <f t="shared" si="362"/>
        <v>0</v>
      </c>
      <c r="BS454" s="1443">
        <f t="shared" si="320"/>
        <v>0</v>
      </c>
      <c r="BT454" s="891" t="s">
        <v>90</v>
      </c>
      <c r="BU454" s="891" t="s">
        <v>90</v>
      </c>
      <c r="CD454" s="3319">
        <v>0</v>
      </c>
      <c r="CE454" s="3319">
        <v>0</v>
      </c>
      <c r="CF454" s="3319">
        <v>0</v>
      </c>
      <c r="CG454" s="3319">
        <v>0</v>
      </c>
      <c r="CH454" s="3319">
        <v>0</v>
      </c>
      <c r="CI454" s="3319">
        <v>0</v>
      </c>
      <c r="CJ454" s="3319">
        <v>0</v>
      </c>
      <c r="CK454" s="3320"/>
      <c r="CL454" s="3321">
        <f t="shared" si="351"/>
        <v>-3.5</v>
      </c>
      <c r="CM454" s="3321">
        <f t="shared" si="351"/>
        <v>0</v>
      </c>
      <c r="CN454" s="3321">
        <f t="shared" si="351"/>
        <v>-132850.79999999999</v>
      </c>
      <c r="CO454" s="3321">
        <f t="shared" si="351"/>
        <v>0</v>
      </c>
      <c r="CP454" s="3321">
        <f t="shared" si="351"/>
        <v>0</v>
      </c>
      <c r="CQ454" s="3321">
        <f t="shared" si="351"/>
        <v>0</v>
      </c>
      <c r="CR454" s="3321">
        <f t="shared" si="350"/>
        <v>0</v>
      </c>
      <c r="CS454" s="3321"/>
      <c r="CT454" s="885">
        <v>3.5</v>
      </c>
      <c r="CU454" s="885">
        <v>0</v>
      </c>
      <c r="CV454" s="885">
        <v>132850.79999999999</v>
      </c>
      <c r="CW454" s="885">
        <v>0</v>
      </c>
      <c r="CX454" s="885">
        <v>0</v>
      </c>
      <c r="CY454" s="885">
        <v>0</v>
      </c>
      <c r="DB454" s="3321">
        <f t="shared" si="353"/>
        <v>3.5</v>
      </c>
      <c r="DC454" s="3321">
        <f t="shared" si="353"/>
        <v>0</v>
      </c>
      <c r="DD454" s="3321">
        <f t="shared" si="353"/>
        <v>132850.79999999999</v>
      </c>
      <c r="DE454" s="3321">
        <f t="shared" si="352"/>
        <v>0</v>
      </c>
      <c r="DF454" s="3321">
        <f t="shared" si="352"/>
        <v>0</v>
      </c>
      <c r="DG454" s="3321">
        <f t="shared" si="352"/>
        <v>0</v>
      </c>
      <c r="DH454" s="3321"/>
      <c r="DI454" s="885">
        <v>0</v>
      </c>
      <c r="DJ454" s="885">
        <v>0</v>
      </c>
      <c r="DK454" s="885">
        <v>0</v>
      </c>
      <c r="DL454" s="885">
        <v>0</v>
      </c>
      <c r="DM454" s="885">
        <v>0</v>
      </c>
      <c r="DP454" s="3321">
        <f t="shared" si="354"/>
        <v>0</v>
      </c>
      <c r="DQ454" s="3321">
        <f t="shared" si="354"/>
        <v>0</v>
      </c>
      <c r="DR454" s="3321">
        <f t="shared" si="354"/>
        <v>0</v>
      </c>
      <c r="DS454" s="3321">
        <f t="shared" si="354"/>
        <v>0</v>
      </c>
      <c r="DT454" s="3321">
        <f t="shared" si="354"/>
        <v>0</v>
      </c>
    </row>
    <row r="455" spans="1:124" ht="27" customHeight="1">
      <c r="A455" s="1170"/>
      <c r="B455" s="1642" t="s">
        <v>789</v>
      </c>
      <c r="C455" s="900" t="s">
        <v>788</v>
      </c>
      <c r="D455" s="3397"/>
      <c r="E455" s="1474">
        <v>0</v>
      </c>
      <c r="F455" s="1474">
        <v>0</v>
      </c>
      <c r="G455" s="1474">
        <v>0</v>
      </c>
      <c r="H455" s="1474">
        <v>0</v>
      </c>
      <c r="I455" s="1474">
        <v>0</v>
      </c>
      <c r="J455" s="1474">
        <v>0</v>
      </c>
      <c r="K455" s="1474">
        <v>0</v>
      </c>
      <c r="L455" s="1474">
        <f t="shared" si="312"/>
        <v>0</v>
      </c>
      <c r="M455" s="1444"/>
      <c r="N455" s="1444"/>
      <c r="O455" s="1444"/>
      <c r="P455" s="1444"/>
      <c r="Q455" s="1444"/>
      <c r="R455" s="1444">
        <f t="shared" ref="R455:R471" si="364">S455/24</f>
        <v>0</v>
      </c>
      <c r="S455" s="1444"/>
      <c r="T455" s="1444">
        <f t="shared" si="313"/>
        <v>0</v>
      </c>
      <c r="U455" s="1951">
        <f t="shared" si="359"/>
        <v>0</v>
      </c>
      <c r="V455" s="891">
        <f t="shared" si="359"/>
        <v>0</v>
      </c>
      <c r="W455" s="891">
        <f t="shared" si="360"/>
        <v>0</v>
      </c>
      <c r="X455" s="891">
        <f t="shared" si="360"/>
        <v>0</v>
      </c>
      <c r="Y455" s="891">
        <f t="shared" si="360"/>
        <v>0</v>
      </c>
      <c r="Z455" s="889">
        <f t="shared" si="360"/>
        <v>0</v>
      </c>
      <c r="AA455" s="889">
        <f t="shared" si="360"/>
        <v>0</v>
      </c>
      <c r="AB455" s="1727">
        <f t="shared" si="321"/>
        <v>0</v>
      </c>
      <c r="AC455" s="1341"/>
      <c r="AD455" s="3354"/>
      <c r="AE455" s="1726">
        <v>0</v>
      </c>
      <c r="AF455" s="1726">
        <v>0</v>
      </c>
      <c r="AG455" s="1726">
        <v>0</v>
      </c>
      <c r="AH455" s="1726">
        <v>0</v>
      </c>
      <c r="AI455" s="1726">
        <v>0</v>
      </c>
      <c r="AJ455" s="1726">
        <v>0</v>
      </c>
      <c r="AK455" s="1726">
        <f t="shared" si="314"/>
        <v>0</v>
      </c>
      <c r="AL455" s="1646"/>
      <c r="AM455" s="1647"/>
      <c r="AN455" s="1646"/>
      <c r="AO455" s="1646"/>
      <c r="AP455" s="1646">
        <f t="shared" ref="AP455:AP471" si="365">AQ455/24</f>
        <v>0</v>
      </c>
      <c r="AQ455" s="1647"/>
      <c r="AR455" s="1647">
        <f t="shared" si="315"/>
        <v>0</v>
      </c>
      <c r="AS455" s="3403">
        <f t="shared" si="361"/>
        <v>0</v>
      </c>
      <c r="AT455" s="1722">
        <f t="shared" si="361"/>
        <v>0</v>
      </c>
      <c r="AU455" s="1722">
        <f t="shared" si="361"/>
        <v>0</v>
      </c>
      <c r="AV455" s="1722">
        <f t="shared" si="361"/>
        <v>0</v>
      </c>
      <c r="AW455" s="1722">
        <f t="shared" si="361"/>
        <v>0</v>
      </c>
      <c r="AX455" s="1722">
        <f t="shared" si="361"/>
        <v>0</v>
      </c>
      <c r="AY455" s="1722">
        <f t="shared" si="316"/>
        <v>0</v>
      </c>
      <c r="AZ455" s="3113">
        <f>AX455/24-AW455</f>
        <v>0</v>
      </c>
      <c r="BA455" s="3327"/>
      <c r="BB455" s="1474">
        <v>0.3</v>
      </c>
      <c r="BC455" s="1474">
        <v>0</v>
      </c>
      <c r="BD455" s="1474">
        <v>15000</v>
      </c>
      <c r="BE455" s="1474">
        <v>1000</v>
      </c>
      <c r="BF455" s="1474">
        <v>24000</v>
      </c>
      <c r="BG455" s="1474">
        <f t="shared" si="318"/>
        <v>40000</v>
      </c>
      <c r="BH455" s="3479"/>
      <c r="BI455" s="3479"/>
      <c r="BJ455" s="3113"/>
      <c r="BK455" s="1397">
        <f t="shared" si="363"/>
        <v>0</v>
      </c>
      <c r="BL455" s="3113"/>
      <c r="BM455" s="3113">
        <f t="shared" si="319"/>
        <v>0</v>
      </c>
      <c r="BN455" s="1366">
        <f t="shared" si="362"/>
        <v>0.3</v>
      </c>
      <c r="BO455" s="1366">
        <f t="shared" si="362"/>
        <v>0</v>
      </c>
      <c r="BP455" s="1366">
        <f t="shared" si="362"/>
        <v>15000</v>
      </c>
      <c r="BQ455" s="1366">
        <f t="shared" si="362"/>
        <v>1000</v>
      </c>
      <c r="BR455" s="1366">
        <f t="shared" si="362"/>
        <v>24000</v>
      </c>
      <c r="BS455" s="1443">
        <f t="shared" si="320"/>
        <v>40000</v>
      </c>
      <c r="BT455" s="889" t="s">
        <v>1601</v>
      </c>
      <c r="BU455" s="889" t="s">
        <v>1602</v>
      </c>
      <c r="CD455" s="3319">
        <v>0</v>
      </c>
      <c r="CE455" s="3319">
        <v>0</v>
      </c>
      <c r="CF455" s="3319">
        <v>0</v>
      </c>
      <c r="CG455" s="3319">
        <v>0</v>
      </c>
      <c r="CH455" s="3319">
        <v>0</v>
      </c>
      <c r="CI455" s="3319">
        <v>0</v>
      </c>
      <c r="CJ455" s="3319">
        <v>0</v>
      </c>
      <c r="CK455" s="3320"/>
      <c r="CL455" s="3321">
        <f t="shared" si="351"/>
        <v>0</v>
      </c>
      <c r="CM455" s="3321">
        <f t="shared" si="351"/>
        <v>0</v>
      </c>
      <c r="CN455" s="3321">
        <f t="shared" si="351"/>
        <v>0</v>
      </c>
      <c r="CO455" s="3321">
        <f t="shared" si="351"/>
        <v>0</v>
      </c>
      <c r="CP455" s="3321">
        <f t="shared" si="351"/>
        <v>0</v>
      </c>
      <c r="CQ455" s="3321">
        <f t="shared" si="351"/>
        <v>0</v>
      </c>
      <c r="CR455" s="3321">
        <f t="shared" si="350"/>
        <v>0</v>
      </c>
      <c r="CS455" s="3321"/>
      <c r="CT455" s="885">
        <v>0</v>
      </c>
      <c r="CU455" s="885">
        <v>0</v>
      </c>
      <c r="CV455" s="885">
        <v>0</v>
      </c>
      <c r="CW455" s="885">
        <v>0</v>
      </c>
      <c r="CX455" s="885">
        <v>0</v>
      </c>
      <c r="CY455" s="885">
        <v>0</v>
      </c>
      <c r="DB455" s="3321">
        <f t="shared" si="353"/>
        <v>0</v>
      </c>
      <c r="DC455" s="3321">
        <f t="shared" si="353"/>
        <v>0</v>
      </c>
      <c r="DD455" s="3321">
        <f t="shared" si="353"/>
        <v>0</v>
      </c>
      <c r="DE455" s="3321">
        <f t="shared" si="352"/>
        <v>0</v>
      </c>
      <c r="DF455" s="3321">
        <f t="shared" si="352"/>
        <v>0</v>
      </c>
      <c r="DG455" s="3321">
        <f t="shared" si="352"/>
        <v>0</v>
      </c>
      <c r="DH455" s="3321"/>
      <c r="DI455" s="885">
        <v>0</v>
      </c>
      <c r="DJ455" s="885">
        <v>0</v>
      </c>
      <c r="DK455" s="885">
        <v>0</v>
      </c>
      <c r="DL455" s="885">
        <v>0</v>
      </c>
      <c r="DM455" s="885">
        <v>0</v>
      </c>
      <c r="DP455" s="3321">
        <f t="shared" si="354"/>
        <v>-0.3</v>
      </c>
      <c r="DQ455" s="3321">
        <f t="shared" si="354"/>
        <v>0</v>
      </c>
      <c r="DR455" s="3321">
        <f t="shared" si="354"/>
        <v>-15000</v>
      </c>
      <c r="DS455" s="3321">
        <f t="shared" si="354"/>
        <v>-1000</v>
      </c>
      <c r="DT455" s="3321">
        <f t="shared" si="354"/>
        <v>-24000</v>
      </c>
    </row>
    <row r="456" spans="1:124" ht="23.25" customHeight="1">
      <c r="A456" s="1170"/>
      <c r="B456" s="1642" t="s">
        <v>1603</v>
      </c>
      <c r="C456" s="900" t="s">
        <v>409</v>
      </c>
      <c r="D456" s="3397"/>
      <c r="E456" s="1474">
        <v>3</v>
      </c>
      <c r="F456" s="1474">
        <v>0</v>
      </c>
      <c r="G456" s="1474">
        <v>8608.7000000000007</v>
      </c>
      <c r="H456" s="1474">
        <v>0</v>
      </c>
      <c r="I456" s="1474">
        <v>0</v>
      </c>
      <c r="J456" s="1474">
        <v>1675</v>
      </c>
      <c r="K456" s="1474">
        <v>40200</v>
      </c>
      <c r="L456" s="1474">
        <f t="shared" si="312"/>
        <v>50483.7</v>
      </c>
      <c r="M456" s="1444"/>
      <c r="N456" s="1444"/>
      <c r="O456" s="1444"/>
      <c r="P456" s="1444"/>
      <c r="Q456" s="1444"/>
      <c r="R456" s="1444">
        <f t="shared" si="364"/>
        <v>0</v>
      </c>
      <c r="S456" s="1444"/>
      <c r="T456" s="1444">
        <f t="shared" si="313"/>
        <v>0</v>
      </c>
      <c r="U456" s="1951">
        <f t="shared" si="359"/>
        <v>3</v>
      </c>
      <c r="V456" s="891">
        <f t="shared" si="359"/>
        <v>0</v>
      </c>
      <c r="W456" s="891">
        <f t="shared" si="360"/>
        <v>8608.7000000000007</v>
      </c>
      <c r="X456" s="891">
        <f t="shared" si="360"/>
        <v>0</v>
      </c>
      <c r="Y456" s="891">
        <f t="shared" si="360"/>
        <v>0</v>
      </c>
      <c r="Z456" s="891">
        <f t="shared" si="360"/>
        <v>1675</v>
      </c>
      <c r="AA456" s="891">
        <f>K456+S456</f>
        <v>40200</v>
      </c>
      <c r="AB456" s="1727">
        <f t="shared" si="321"/>
        <v>50483.7</v>
      </c>
      <c r="AC456" s="1341"/>
      <c r="AD456" s="3351"/>
      <c r="AE456" s="1726">
        <v>3</v>
      </c>
      <c r="AF456" s="1726">
        <v>0</v>
      </c>
      <c r="AG456" s="1726">
        <v>60000</v>
      </c>
      <c r="AH456" s="1726">
        <v>0</v>
      </c>
      <c r="AI456" s="1726">
        <v>0</v>
      </c>
      <c r="AJ456" s="1726">
        <v>0</v>
      </c>
      <c r="AK456" s="1726">
        <f t="shared" si="314"/>
        <v>60000</v>
      </c>
      <c r="AL456" s="1646"/>
      <c r="AM456" s="1647"/>
      <c r="AN456" s="1646"/>
      <c r="AO456" s="1646"/>
      <c r="AP456" s="1646">
        <f t="shared" si="365"/>
        <v>0</v>
      </c>
      <c r="AQ456" s="1647"/>
      <c r="AR456" s="1647">
        <f t="shared" si="315"/>
        <v>0</v>
      </c>
      <c r="AS456" s="3403">
        <f t="shared" si="361"/>
        <v>3</v>
      </c>
      <c r="AT456" s="1722">
        <f t="shared" si="361"/>
        <v>0</v>
      </c>
      <c r="AU456" s="1722">
        <f t="shared" si="361"/>
        <v>60000</v>
      </c>
      <c r="AV456" s="1722">
        <f t="shared" si="361"/>
        <v>0</v>
      </c>
      <c r="AW456" s="1722">
        <f t="shared" si="361"/>
        <v>0</v>
      </c>
      <c r="AX456" s="1722">
        <f t="shared" si="361"/>
        <v>0</v>
      </c>
      <c r="AY456" s="1722">
        <f t="shared" si="316"/>
        <v>60000</v>
      </c>
      <c r="AZ456" s="2029">
        <f>AX456/24-AW456</f>
        <v>0</v>
      </c>
      <c r="BA456" s="1468"/>
      <c r="BB456" s="1474">
        <v>0</v>
      </c>
      <c r="BC456" s="1474">
        <v>0</v>
      </c>
      <c r="BD456" s="1474">
        <v>0</v>
      </c>
      <c r="BE456" s="1474">
        <v>0</v>
      </c>
      <c r="BF456" s="1474">
        <v>0</v>
      </c>
      <c r="BG456" s="1474">
        <f t="shared" si="318"/>
        <v>0</v>
      </c>
      <c r="BH456" s="3479"/>
      <c r="BI456" s="3479"/>
      <c r="BJ456" s="3113"/>
      <c r="BK456" s="1397">
        <f t="shared" si="363"/>
        <v>0</v>
      </c>
      <c r="BL456" s="3113"/>
      <c r="BM456" s="3113">
        <f t="shared" si="319"/>
        <v>0</v>
      </c>
      <c r="BN456" s="1366">
        <f t="shared" si="362"/>
        <v>0</v>
      </c>
      <c r="BO456" s="1366">
        <f t="shared" si="362"/>
        <v>0</v>
      </c>
      <c r="BP456" s="1366">
        <f t="shared" si="362"/>
        <v>0</v>
      </c>
      <c r="BQ456" s="1366">
        <f t="shared" si="362"/>
        <v>0</v>
      </c>
      <c r="BR456" s="1366">
        <f t="shared" si="362"/>
        <v>0</v>
      </c>
      <c r="BS456" s="1443">
        <f t="shared" si="320"/>
        <v>0</v>
      </c>
      <c r="BT456" s="891" t="s">
        <v>90</v>
      </c>
      <c r="BU456" s="891" t="s">
        <v>90</v>
      </c>
      <c r="CD456" s="3319">
        <v>0</v>
      </c>
      <c r="CE456" s="3319">
        <v>0</v>
      </c>
      <c r="CF456" s="3319">
        <v>0</v>
      </c>
      <c r="CG456" s="3319">
        <v>0</v>
      </c>
      <c r="CH456" s="3319">
        <v>0</v>
      </c>
      <c r="CI456" s="3319">
        <v>0</v>
      </c>
      <c r="CJ456" s="3319">
        <v>0</v>
      </c>
      <c r="CK456" s="3320"/>
      <c r="CL456" s="3321">
        <f t="shared" si="351"/>
        <v>-3</v>
      </c>
      <c r="CM456" s="3321">
        <f t="shared" si="351"/>
        <v>0</v>
      </c>
      <c r="CN456" s="3321">
        <f t="shared" si="351"/>
        <v>-8608.7000000000007</v>
      </c>
      <c r="CO456" s="3321">
        <f t="shared" si="351"/>
        <v>0</v>
      </c>
      <c r="CP456" s="3321">
        <f t="shared" si="351"/>
        <v>0</v>
      </c>
      <c r="CQ456" s="3321">
        <f t="shared" si="351"/>
        <v>-1675</v>
      </c>
      <c r="CR456" s="3321">
        <f t="shared" si="350"/>
        <v>-40200</v>
      </c>
      <c r="CS456" s="3321"/>
      <c r="CT456" s="885">
        <v>3</v>
      </c>
      <c r="CU456" s="885">
        <v>0</v>
      </c>
      <c r="CV456" s="885">
        <v>19000</v>
      </c>
      <c r="CW456" s="885">
        <v>0</v>
      </c>
      <c r="CX456" s="885">
        <v>1675</v>
      </c>
      <c r="CY456" s="885">
        <v>40200</v>
      </c>
      <c r="DB456" s="3321">
        <f t="shared" si="353"/>
        <v>0</v>
      </c>
      <c r="DC456" s="3321">
        <f t="shared" si="353"/>
        <v>0</v>
      </c>
      <c r="DD456" s="3321">
        <f t="shared" si="353"/>
        <v>-41000</v>
      </c>
      <c r="DE456" s="3321">
        <f t="shared" si="352"/>
        <v>0</v>
      </c>
      <c r="DF456" s="3321">
        <f t="shared" si="352"/>
        <v>1675</v>
      </c>
      <c r="DG456" s="3321">
        <f t="shared" si="352"/>
        <v>40200</v>
      </c>
      <c r="DH456" s="3321"/>
      <c r="DI456" s="885">
        <v>3</v>
      </c>
      <c r="DJ456" s="885">
        <v>0</v>
      </c>
      <c r="DK456" s="885">
        <v>60000</v>
      </c>
      <c r="DL456" s="885">
        <v>0</v>
      </c>
      <c r="DM456" s="885">
        <v>0</v>
      </c>
      <c r="DP456" s="3321">
        <f t="shared" si="354"/>
        <v>3</v>
      </c>
      <c r="DQ456" s="3321">
        <f t="shared" si="354"/>
        <v>0</v>
      </c>
      <c r="DR456" s="3321">
        <f t="shared" si="354"/>
        <v>60000</v>
      </c>
      <c r="DS456" s="3321">
        <f t="shared" si="354"/>
        <v>0</v>
      </c>
      <c r="DT456" s="3321">
        <f t="shared" si="354"/>
        <v>0</v>
      </c>
    </row>
    <row r="457" spans="1:124" ht="24" hidden="1">
      <c r="A457" s="1170"/>
      <c r="B457" s="1642" t="s">
        <v>1226</v>
      </c>
      <c r="C457" s="900" t="s">
        <v>95</v>
      </c>
      <c r="D457" s="3397"/>
      <c r="E457" s="1474">
        <v>0</v>
      </c>
      <c r="F457" s="1474">
        <v>0</v>
      </c>
      <c r="G457" s="1474">
        <v>0</v>
      </c>
      <c r="H457" s="1474">
        <v>0</v>
      </c>
      <c r="I457" s="1474">
        <v>0</v>
      </c>
      <c r="J457" s="1474">
        <v>0</v>
      </c>
      <c r="K457" s="1474">
        <v>0</v>
      </c>
      <c r="L457" s="1474">
        <f t="shared" si="312"/>
        <v>0</v>
      </c>
      <c r="M457" s="3364"/>
      <c r="N457" s="1444"/>
      <c r="O457" s="1444"/>
      <c r="P457" s="1444"/>
      <c r="Q457" s="1444"/>
      <c r="R457" s="1444">
        <f t="shared" si="364"/>
        <v>0</v>
      </c>
      <c r="S457" s="1444"/>
      <c r="T457" s="1444">
        <f t="shared" si="313"/>
        <v>0</v>
      </c>
      <c r="U457" s="1951">
        <f t="shared" si="359"/>
        <v>0</v>
      </c>
      <c r="V457" s="891">
        <f t="shared" si="359"/>
        <v>0</v>
      </c>
      <c r="W457" s="891">
        <f t="shared" si="360"/>
        <v>0</v>
      </c>
      <c r="X457" s="891">
        <f t="shared" si="360"/>
        <v>0</v>
      </c>
      <c r="Y457" s="891">
        <f t="shared" si="360"/>
        <v>0</v>
      </c>
      <c r="Z457" s="891">
        <f t="shared" si="360"/>
        <v>0</v>
      </c>
      <c r="AA457" s="891">
        <f t="shared" si="360"/>
        <v>0</v>
      </c>
      <c r="AB457" s="1727">
        <f t="shared" si="321"/>
        <v>0</v>
      </c>
      <c r="AC457" s="1341"/>
      <c r="AD457" s="3354"/>
      <c r="AE457" s="1726">
        <v>0</v>
      </c>
      <c r="AF457" s="1726">
        <v>0</v>
      </c>
      <c r="AG457" s="1726">
        <v>0</v>
      </c>
      <c r="AH457" s="1726">
        <v>0</v>
      </c>
      <c r="AI457" s="1726">
        <v>0</v>
      </c>
      <c r="AJ457" s="1726">
        <v>0</v>
      </c>
      <c r="AK457" s="1726">
        <f t="shared" si="314"/>
        <v>0</v>
      </c>
      <c r="AL457" s="1646"/>
      <c r="AM457" s="1647"/>
      <c r="AN457" s="1646"/>
      <c r="AO457" s="1646"/>
      <c r="AP457" s="1646">
        <f t="shared" si="365"/>
        <v>0</v>
      </c>
      <c r="AQ457" s="1647"/>
      <c r="AR457" s="1647">
        <f t="shared" si="315"/>
        <v>0</v>
      </c>
      <c r="AS457" s="3403">
        <f t="shared" si="361"/>
        <v>0</v>
      </c>
      <c r="AT457" s="1722">
        <f t="shared" si="361"/>
        <v>0</v>
      </c>
      <c r="AU457" s="1722">
        <f t="shared" si="361"/>
        <v>0</v>
      </c>
      <c r="AV457" s="1722">
        <f t="shared" si="361"/>
        <v>0</v>
      </c>
      <c r="AW457" s="1722">
        <f t="shared" si="361"/>
        <v>0</v>
      </c>
      <c r="AX457" s="1722">
        <f t="shared" si="361"/>
        <v>0</v>
      </c>
      <c r="AY457" s="1722">
        <f t="shared" si="316"/>
        <v>0</v>
      </c>
      <c r="AZ457" s="3113">
        <f>AX457/24-AW457</f>
        <v>0</v>
      </c>
      <c r="BA457" s="1468"/>
      <c r="BB457" s="1474">
        <v>0</v>
      </c>
      <c r="BC457" s="1474">
        <v>0</v>
      </c>
      <c r="BD457" s="1474">
        <v>0</v>
      </c>
      <c r="BE457" s="1474">
        <v>0</v>
      </c>
      <c r="BF457" s="1474">
        <v>0</v>
      </c>
      <c r="BG457" s="1474">
        <f t="shared" si="318"/>
        <v>0</v>
      </c>
      <c r="BH457" s="3479"/>
      <c r="BI457" s="3479"/>
      <c r="BJ457" s="3113"/>
      <c r="BK457" s="1397">
        <f t="shared" si="363"/>
        <v>0</v>
      </c>
      <c r="BL457" s="3113"/>
      <c r="BM457" s="3113">
        <f t="shared" si="319"/>
        <v>0</v>
      </c>
      <c r="BN457" s="1366">
        <f t="shared" si="362"/>
        <v>0</v>
      </c>
      <c r="BO457" s="1366">
        <f t="shared" si="362"/>
        <v>0</v>
      </c>
      <c r="BP457" s="1366">
        <f t="shared" si="362"/>
        <v>0</v>
      </c>
      <c r="BQ457" s="1366">
        <f t="shared" si="362"/>
        <v>0</v>
      </c>
      <c r="BR457" s="1366">
        <f t="shared" si="362"/>
        <v>0</v>
      </c>
      <c r="BS457" s="1443">
        <f t="shared" si="320"/>
        <v>0</v>
      </c>
      <c r="BT457" s="889"/>
      <c r="BU457" s="889"/>
      <c r="CD457" s="3319">
        <v>5.57</v>
      </c>
      <c r="CE457" s="3319">
        <v>0</v>
      </c>
      <c r="CF457" s="3319">
        <v>76148.600000000006</v>
      </c>
      <c r="CG457" s="3319">
        <v>0</v>
      </c>
      <c r="CH457" s="3319">
        <v>0</v>
      </c>
      <c r="CI457" s="3319">
        <v>1725</v>
      </c>
      <c r="CJ457" s="3319">
        <v>41400</v>
      </c>
      <c r="CK457" s="3320"/>
      <c r="CL457" s="3321">
        <f t="shared" si="351"/>
        <v>5.57</v>
      </c>
      <c r="CM457" s="3321">
        <f t="shared" si="351"/>
        <v>0</v>
      </c>
      <c r="CN457" s="3321">
        <f t="shared" si="351"/>
        <v>76148.600000000006</v>
      </c>
      <c r="CO457" s="3321">
        <f t="shared" si="351"/>
        <v>0</v>
      </c>
      <c r="CP457" s="3321">
        <f t="shared" si="351"/>
        <v>0</v>
      </c>
      <c r="CQ457" s="3321">
        <f t="shared" si="351"/>
        <v>1725</v>
      </c>
      <c r="CR457" s="3321">
        <f t="shared" si="350"/>
        <v>41400</v>
      </c>
      <c r="CS457" s="3321"/>
      <c r="CT457" s="885">
        <v>0</v>
      </c>
      <c r="CU457" s="885">
        <v>0</v>
      </c>
      <c r="CV457" s="885">
        <v>0</v>
      </c>
      <c r="CW457" s="885">
        <v>0</v>
      </c>
      <c r="CX457" s="885">
        <v>0</v>
      </c>
      <c r="CY457" s="885">
        <v>0</v>
      </c>
      <c r="DB457" s="3321">
        <f t="shared" si="353"/>
        <v>0</v>
      </c>
      <c r="DC457" s="3321">
        <f t="shared" si="353"/>
        <v>0</v>
      </c>
      <c r="DD457" s="3321">
        <f t="shared" si="353"/>
        <v>0</v>
      </c>
      <c r="DE457" s="3321">
        <f t="shared" si="352"/>
        <v>0</v>
      </c>
      <c r="DF457" s="3321">
        <f t="shared" si="352"/>
        <v>0</v>
      </c>
      <c r="DG457" s="3321">
        <f t="shared" si="352"/>
        <v>0</v>
      </c>
      <c r="DH457" s="3321"/>
      <c r="DI457" s="885">
        <v>0</v>
      </c>
      <c r="DJ457" s="885">
        <v>0</v>
      </c>
      <c r="DK457" s="885">
        <v>0</v>
      </c>
      <c r="DL457" s="885">
        <v>0</v>
      </c>
      <c r="DM457" s="885">
        <v>0</v>
      </c>
      <c r="DP457" s="3321">
        <f t="shared" si="354"/>
        <v>0</v>
      </c>
      <c r="DQ457" s="3321">
        <f t="shared" si="354"/>
        <v>0</v>
      </c>
      <c r="DR457" s="3321">
        <f t="shared" si="354"/>
        <v>0</v>
      </c>
      <c r="DS457" s="3321">
        <f t="shared" si="354"/>
        <v>0</v>
      </c>
      <c r="DT457" s="3321">
        <f t="shared" si="354"/>
        <v>0</v>
      </c>
    </row>
    <row r="458" spans="1:124" ht="24" hidden="1">
      <c r="A458" s="1170"/>
      <c r="B458" s="1642"/>
      <c r="C458" s="900" t="s">
        <v>1227</v>
      </c>
      <c r="D458" s="3397"/>
      <c r="E458" s="1474">
        <v>0</v>
      </c>
      <c r="F458" s="1474">
        <v>0</v>
      </c>
      <c r="G458" s="1474">
        <v>0</v>
      </c>
      <c r="H458" s="1474">
        <v>0</v>
      </c>
      <c r="I458" s="1474">
        <v>0</v>
      </c>
      <c r="J458" s="1474">
        <v>0</v>
      </c>
      <c r="K458" s="1474">
        <v>0</v>
      </c>
      <c r="L458" s="1474">
        <f t="shared" si="312"/>
        <v>0</v>
      </c>
      <c r="M458" s="1444"/>
      <c r="N458" s="1444"/>
      <c r="O458" s="1444"/>
      <c r="P458" s="1444"/>
      <c r="Q458" s="1444"/>
      <c r="R458" s="1444">
        <f t="shared" si="364"/>
        <v>0</v>
      </c>
      <c r="S458" s="1444"/>
      <c r="T458" s="1444">
        <f t="shared" si="313"/>
        <v>0</v>
      </c>
      <c r="U458" s="1951">
        <f t="shared" si="359"/>
        <v>0</v>
      </c>
      <c r="V458" s="891">
        <f t="shared" si="359"/>
        <v>0</v>
      </c>
      <c r="W458" s="891">
        <f t="shared" si="360"/>
        <v>0</v>
      </c>
      <c r="X458" s="891">
        <f t="shared" si="360"/>
        <v>0</v>
      </c>
      <c r="Y458" s="891">
        <f t="shared" si="360"/>
        <v>0</v>
      </c>
      <c r="Z458" s="891">
        <f t="shared" si="360"/>
        <v>0</v>
      </c>
      <c r="AA458" s="891">
        <f t="shared" si="360"/>
        <v>0</v>
      </c>
      <c r="AB458" s="1727">
        <f t="shared" si="321"/>
        <v>0</v>
      </c>
      <c r="AC458" s="1341"/>
      <c r="AD458" s="3354"/>
      <c r="AE458" s="1726">
        <v>0</v>
      </c>
      <c r="AF458" s="1726">
        <v>0</v>
      </c>
      <c r="AG458" s="1726">
        <v>0</v>
      </c>
      <c r="AH458" s="1726">
        <v>0</v>
      </c>
      <c r="AI458" s="1726">
        <v>0</v>
      </c>
      <c r="AJ458" s="1726">
        <v>0</v>
      </c>
      <c r="AK458" s="1726">
        <f t="shared" si="314"/>
        <v>0</v>
      </c>
      <c r="AL458" s="1646"/>
      <c r="AM458" s="1647"/>
      <c r="AN458" s="1646"/>
      <c r="AO458" s="1646"/>
      <c r="AP458" s="1646">
        <f t="shared" si="365"/>
        <v>0</v>
      </c>
      <c r="AQ458" s="1647"/>
      <c r="AR458" s="1647">
        <f t="shared" si="315"/>
        <v>0</v>
      </c>
      <c r="AS458" s="3403">
        <f t="shared" si="361"/>
        <v>0</v>
      </c>
      <c r="AT458" s="1722">
        <f t="shared" si="361"/>
        <v>0</v>
      </c>
      <c r="AU458" s="1722">
        <f t="shared" si="361"/>
        <v>0</v>
      </c>
      <c r="AV458" s="1722">
        <f t="shared" si="361"/>
        <v>0</v>
      </c>
      <c r="AW458" s="1722">
        <f t="shared" si="361"/>
        <v>0</v>
      </c>
      <c r="AX458" s="1722">
        <f t="shared" si="361"/>
        <v>0</v>
      </c>
      <c r="AY458" s="1722">
        <f t="shared" si="316"/>
        <v>0</v>
      </c>
      <c r="AZ458" s="3113">
        <f>AX458/24-AW458</f>
        <v>0</v>
      </c>
      <c r="BA458" s="3327"/>
      <c r="BB458" s="1474">
        <v>0</v>
      </c>
      <c r="BC458" s="1474">
        <v>0</v>
      </c>
      <c r="BD458" s="1474">
        <v>0</v>
      </c>
      <c r="BE458" s="1474">
        <v>0</v>
      </c>
      <c r="BF458" s="1474">
        <v>0</v>
      </c>
      <c r="BG458" s="1474">
        <f t="shared" si="318"/>
        <v>0</v>
      </c>
      <c r="BH458" s="1366"/>
      <c r="BI458" s="3479"/>
      <c r="BJ458" s="3113"/>
      <c r="BK458" s="1397"/>
      <c r="BL458" s="3113"/>
      <c r="BM458" s="3113">
        <f t="shared" si="319"/>
        <v>0</v>
      </c>
      <c r="BN458" s="1366"/>
      <c r="BO458" s="1366">
        <f t="shared" si="362"/>
        <v>0</v>
      </c>
      <c r="BP458" s="1366">
        <f t="shared" si="362"/>
        <v>0</v>
      </c>
      <c r="BQ458" s="1366">
        <f t="shared" si="362"/>
        <v>0</v>
      </c>
      <c r="BR458" s="1366">
        <f t="shared" si="362"/>
        <v>0</v>
      </c>
      <c r="BS458" s="1443">
        <f t="shared" si="320"/>
        <v>0</v>
      </c>
      <c r="BT458" s="889"/>
      <c r="BU458" s="889"/>
      <c r="CD458" s="3319">
        <v>0</v>
      </c>
      <c r="CE458" s="3319">
        <v>0</v>
      </c>
      <c r="CF458" s="3319">
        <v>0</v>
      </c>
      <c r="CG458" s="3319">
        <v>0</v>
      </c>
      <c r="CH458" s="3319">
        <v>0</v>
      </c>
      <c r="CI458" s="3319">
        <v>0</v>
      </c>
      <c r="CJ458" s="3319">
        <v>0</v>
      </c>
      <c r="CK458" s="3320"/>
      <c r="CL458" s="3321">
        <f t="shared" si="351"/>
        <v>0</v>
      </c>
      <c r="CM458" s="3321">
        <f t="shared" si="351"/>
        <v>0</v>
      </c>
      <c r="CN458" s="3321">
        <f t="shared" si="351"/>
        <v>0</v>
      </c>
      <c r="CO458" s="3321">
        <f t="shared" si="351"/>
        <v>0</v>
      </c>
      <c r="CP458" s="3321">
        <f t="shared" si="351"/>
        <v>0</v>
      </c>
      <c r="CQ458" s="3321">
        <f t="shared" si="351"/>
        <v>0</v>
      </c>
      <c r="CR458" s="3321">
        <f t="shared" si="350"/>
        <v>0</v>
      </c>
      <c r="CS458" s="3321"/>
      <c r="CT458" s="885">
        <v>0</v>
      </c>
      <c r="CU458" s="885">
        <v>0</v>
      </c>
      <c r="CV458" s="885">
        <v>0</v>
      </c>
      <c r="CW458" s="885">
        <v>0</v>
      </c>
      <c r="CX458" s="885">
        <v>0</v>
      </c>
      <c r="CY458" s="885">
        <v>0</v>
      </c>
      <c r="DB458" s="3321">
        <f t="shared" si="353"/>
        <v>0</v>
      </c>
      <c r="DC458" s="3321">
        <f t="shared" si="353"/>
        <v>0</v>
      </c>
      <c r="DD458" s="3321">
        <f t="shared" si="353"/>
        <v>0</v>
      </c>
      <c r="DE458" s="3321">
        <f t="shared" si="352"/>
        <v>0</v>
      </c>
      <c r="DF458" s="3321">
        <f t="shared" si="352"/>
        <v>0</v>
      </c>
      <c r="DG458" s="3321">
        <f t="shared" si="352"/>
        <v>0</v>
      </c>
      <c r="DH458" s="3321"/>
      <c r="DJ458" s="885">
        <v>0</v>
      </c>
      <c r="DK458" s="885">
        <v>0</v>
      </c>
      <c r="DL458" s="885">
        <v>0</v>
      </c>
      <c r="DM458" s="885">
        <v>0</v>
      </c>
      <c r="DP458" s="3321">
        <f t="shared" si="354"/>
        <v>0</v>
      </c>
      <c r="DQ458" s="3321">
        <f t="shared" si="354"/>
        <v>0</v>
      </c>
      <c r="DR458" s="3321">
        <f t="shared" si="354"/>
        <v>0</v>
      </c>
      <c r="DS458" s="3321">
        <f t="shared" si="354"/>
        <v>0</v>
      </c>
      <c r="DT458" s="3321">
        <f t="shared" si="354"/>
        <v>0</v>
      </c>
    </row>
    <row r="459" spans="1:124" ht="13.5" hidden="1" customHeight="1">
      <c r="A459" s="1170"/>
      <c r="B459" s="1642"/>
      <c r="C459" s="900"/>
      <c r="D459" s="3397"/>
      <c r="E459" s="1474">
        <v>0</v>
      </c>
      <c r="F459" s="1474">
        <v>0</v>
      </c>
      <c r="G459" s="1474">
        <v>0</v>
      </c>
      <c r="H459" s="1474">
        <v>0</v>
      </c>
      <c r="I459" s="1474">
        <v>0</v>
      </c>
      <c r="J459" s="1474">
        <v>0</v>
      </c>
      <c r="K459" s="1474">
        <v>0</v>
      </c>
      <c r="L459" s="1474">
        <f t="shared" si="312"/>
        <v>0</v>
      </c>
      <c r="M459" s="1444"/>
      <c r="N459" s="1444"/>
      <c r="O459" s="1444"/>
      <c r="P459" s="1444"/>
      <c r="Q459" s="1444"/>
      <c r="R459" s="1444">
        <f t="shared" si="364"/>
        <v>0</v>
      </c>
      <c r="S459" s="1444"/>
      <c r="T459" s="1444">
        <f t="shared" si="313"/>
        <v>0</v>
      </c>
      <c r="U459" s="1951">
        <f t="shared" si="359"/>
        <v>0</v>
      </c>
      <c r="V459" s="891">
        <f t="shared" si="359"/>
        <v>0</v>
      </c>
      <c r="W459" s="891">
        <f t="shared" si="360"/>
        <v>0</v>
      </c>
      <c r="X459" s="891">
        <f t="shared" si="360"/>
        <v>0</v>
      </c>
      <c r="Y459" s="891">
        <f t="shared" si="360"/>
        <v>0</v>
      </c>
      <c r="Z459" s="891">
        <f t="shared" si="360"/>
        <v>0</v>
      </c>
      <c r="AA459" s="891">
        <f t="shared" si="360"/>
        <v>0</v>
      </c>
      <c r="AB459" s="1727">
        <f t="shared" si="321"/>
        <v>0</v>
      </c>
      <c r="AC459" s="1341"/>
      <c r="AD459" s="3354"/>
      <c r="AE459" s="1726">
        <v>0</v>
      </c>
      <c r="AF459" s="1726">
        <v>0</v>
      </c>
      <c r="AG459" s="1726">
        <v>0</v>
      </c>
      <c r="AH459" s="1726">
        <v>0</v>
      </c>
      <c r="AI459" s="1726">
        <v>0</v>
      </c>
      <c r="AJ459" s="1726">
        <v>0</v>
      </c>
      <c r="AK459" s="1726">
        <f t="shared" si="314"/>
        <v>0</v>
      </c>
      <c r="AL459" s="1646"/>
      <c r="AM459" s="1647"/>
      <c r="AN459" s="1646"/>
      <c r="AO459" s="1646"/>
      <c r="AP459" s="1646">
        <f t="shared" si="365"/>
        <v>0</v>
      </c>
      <c r="AQ459" s="1647"/>
      <c r="AR459" s="1647">
        <f t="shared" si="315"/>
        <v>0</v>
      </c>
      <c r="AS459" s="3403">
        <f t="shared" si="361"/>
        <v>0</v>
      </c>
      <c r="AT459" s="1722">
        <f t="shared" si="361"/>
        <v>0</v>
      </c>
      <c r="AU459" s="1722">
        <f t="shared" si="361"/>
        <v>0</v>
      </c>
      <c r="AV459" s="1722">
        <f t="shared" si="361"/>
        <v>0</v>
      </c>
      <c r="AW459" s="1722">
        <f t="shared" si="361"/>
        <v>0</v>
      </c>
      <c r="AX459" s="1722">
        <f t="shared" si="361"/>
        <v>0</v>
      </c>
      <c r="AY459" s="1722">
        <f t="shared" si="316"/>
        <v>0</v>
      </c>
      <c r="AZ459" s="3113">
        <f>AX459/24-AW459</f>
        <v>0</v>
      </c>
      <c r="BA459" s="3327"/>
      <c r="BB459" s="1474">
        <v>0</v>
      </c>
      <c r="BC459" s="1474">
        <v>0</v>
      </c>
      <c r="BD459" s="1474">
        <v>0</v>
      </c>
      <c r="BE459" s="1474">
        <v>0</v>
      </c>
      <c r="BF459" s="1474">
        <v>0</v>
      </c>
      <c r="BG459" s="1474">
        <f t="shared" si="318"/>
        <v>0</v>
      </c>
      <c r="BH459" s="3479"/>
      <c r="BI459" s="3479"/>
      <c r="BJ459" s="3113"/>
      <c r="BK459" s="1397">
        <f t="shared" si="363"/>
        <v>0</v>
      </c>
      <c r="BL459" s="3113"/>
      <c r="BM459" s="3113">
        <f t="shared" si="319"/>
        <v>0</v>
      </c>
      <c r="BN459" s="1366">
        <f t="shared" si="362"/>
        <v>0</v>
      </c>
      <c r="BO459" s="1366">
        <f t="shared" si="362"/>
        <v>0</v>
      </c>
      <c r="BP459" s="1366">
        <f t="shared" si="362"/>
        <v>0</v>
      </c>
      <c r="BQ459" s="1366">
        <f t="shared" si="362"/>
        <v>0</v>
      </c>
      <c r="BR459" s="1366">
        <f t="shared" si="362"/>
        <v>0</v>
      </c>
      <c r="BS459" s="1443">
        <f t="shared" si="320"/>
        <v>0</v>
      </c>
      <c r="BT459" s="889"/>
      <c r="BU459" s="889"/>
      <c r="CD459" s="3319">
        <v>0</v>
      </c>
      <c r="CE459" s="3319">
        <v>0</v>
      </c>
      <c r="CF459" s="3319">
        <v>0</v>
      </c>
      <c r="CG459" s="3319">
        <v>0</v>
      </c>
      <c r="CH459" s="3319">
        <v>0</v>
      </c>
      <c r="CI459" s="3319">
        <v>0</v>
      </c>
      <c r="CJ459" s="3319">
        <v>0</v>
      </c>
      <c r="CK459" s="3320"/>
      <c r="CL459" s="3321">
        <f t="shared" si="351"/>
        <v>0</v>
      </c>
      <c r="CM459" s="3321">
        <f t="shared" si="351"/>
        <v>0</v>
      </c>
      <c r="CN459" s="3321">
        <f t="shared" si="351"/>
        <v>0</v>
      </c>
      <c r="CO459" s="3321">
        <f t="shared" si="351"/>
        <v>0</v>
      </c>
      <c r="CP459" s="3321">
        <f t="shared" si="351"/>
        <v>0</v>
      </c>
      <c r="CQ459" s="3321">
        <f t="shared" si="351"/>
        <v>0</v>
      </c>
      <c r="CR459" s="3321">
        <f t="shared" si="350"/>
        <v>0</v>
      </c>
      <c r="CS459" s="3321"/>
      <c r="CT459" s="885">
        <v>0</v>
      </c>
      <c r="CU459" s="885">
        <v>0</v>
      </c>
      <c r="CV459" s="885">
        <v>0</v>
      </c>
      <c r="CW459" s="885">
        <v>0</v>
      </c>
      <c r="CX459" s="885">
        <v>0</v>
      </c>
      <c r="CY459" s="885">
        <v>0</v>
      </c>
      <c r="DB459" s="3321">
        <f t="shared" si="353"/>
        <v>0</v>
      </c>
      <c r="DC459" s="3321">
        <f t="shared" si="353"/>
        <v>0</v>
      </c>
      <c r="DD459" s="3321">
        <f t="shared" si="353"/>
        <v>0</v>
      </c>
      <c r="DE459" s="3321">
        <f t="shared" si="352"/>
        <v>0</v>
      </c>
      <c r="DF459" s="3321">
        <f t="shared" si="352"/>
        <v>0</v>
      </c>
      <c r="DG459" s="3321">
        <f t="shared" si="352"/>
        <v>0</v>
      </c>
      <c r="DH459" s="3321"/>
      <c r="DI459" s="885">
        <v>0</v>
      </c>
      <c r="DJ459" s="885">
        <v>0</v>
      </c>
      <c r="DK459" s="885">
        <v>0</v>
      </c>
      <c r="DL459" s="885">
        <v>0</v>
      </c>
      <c r="DM459" s="885">
        <v>0</v>
      </c>
      <c r="DP459" s="3321">
        <f t="shared" si="354"/>
        <v>0</v>
      </c>
      <c r="DQ459" s="3321">
        <f t="shared" si="354"/>
        <v>0</v>
      </c>
      <c r="DR459" s="3321">
        <f t="shared" si="354"/>
        <v>0</v>
      </c>
      <c r="DS459" s="3321">
        <f t="shared" si="354"/>
        <v>0</v>
      </c>
      <c r="DT459" s="3321">
        <f t="shared" si="354"/>
        <v>0</v>
      </c>
    </row>
    <row r="460" spans="1:124" ht="13.5" hidden="1" customHeight="1">
      <c r="A460" s="1170"/>
      <c r="B460" s="1642"/>
      <c r="C460" s="900"/>
      <c r="D460" s="3397"/>
      <c r="E460" s="1474">
        <v>0</v>
      </c>
      <c r="F460" s="1474">
        <v>0</v>
      </c>
      <c r="G460" s="1474">
        <v>0</v>
      </c>
      <c r="H460" s="1474">
        <v>0</v>
      </c>
      <c r="I460" s="1474">
        <v>0</v>
      </c>
      <c r="J460" s="1474">
        <v>0</v>
      </c>
      <c r="K460" s="1474">
        <v>0</v>
      </c>
      <c r="L460" s="1474">
        <f t="shared" ref="L460:L523" si="366">SUM(F460:K460)</f>
        <v>0</v>
      </c>
      <c r="M460" s="1444"/>
      <c r="N460" s="1444"/>
      <c r="O460" s="1444"/>
      <c r="P460" s="1444"/>
      <c r="Q460" s="1444"/>
      <c r="R460" s="1444">
        <f t="shared" si="364"/>
        <v>0</v>
      </c>
      <c r="S460" s="1444"/>
      <c r="T460" s="1444">
        <f t="shared" ref="T460:T523" si="367">SUM(N460:S460)</f>
        <v>0</v>
      </c>
      <c r="U460" s="1951">
        <f t="shared" si="359"/>
        <v>0</v>
      </c>
      <c r="V460" s="891">
        <f t="shared" si="359"/>
        <v>0</v>
      </c>
      <c r="W460" s="891">
        <f t="shared" si="360"/>
        <v>0</v>
      </c>
      <c r="X460" s="891">
        <f t="shared" si="360"/>
        <v>0</v>
      </c>
      <c r="Y460" s="891">
        <f t="shared" si="360"/>
        <v>0</v>
      </c>
      <c r="Z460" s="891">
        <f t="shared" si="360"/>
        <v>0</v>
      </c>
      <c r="AA460" s="891">
        <f t="shared" si="360"/>
        <v>0</v>
      </c>
      <c r="AB460" s="1727">
        <f t="shared" ref="AB460:AB523" si="368">SUM(V460:AA460)</f>
        <v>0</v>
      </c>
      <c r="AC460" s="1341"/>
      <c r="AD460" s="3354"/>
      <c r="AE460" s="1726">
        <v>0</v>
      </c>
      <c r="AF460" s="1726">
        <v>0</v>
      </c>
      <c r="AG460" s="1726">
        <v>0</v>
      </c>
      <c r="AH460" s="1726">
        <v>0</v>
      </c>
      <c r="AI460" s="1726">
        <v>0</v>
      </c>
      <c r="AJ460" s="1726">
        <v>0</v>
      </c>
      <c r="AK460" s="1726">
        <f t="shared" ref="AK460:AK523" si="369">SUM(AF460:AJ460)</f>
        <v>0</v>
      </c>
      <c r="AL460" s="1646"/>
      <c r="AM460" s="1647"/>
      <c r="AN460" s="1646"/>
      <c r="AO460" s="1646"/>
      <c r="AP460" s="1646">
        <f t="shared" si="365"/>
        <v>0</v>
      </c>
      <c r="AQ460" s="1647"/>
      <c r="AR460" s="1647">
        <f t="shared" ref="AR460:AR523" si="370">SUM(AM460:AQ460)</f>
        <v>0</v>
      </c>
      <c r="AS460" s="3403">
        <f t="shared" si="361"/>
        <v>0</v>
      </c>
      <c r="AT460" s="1722">
        <f t="shared" si="361"/>
        <v>0</v>
      </c>
      <c r="AU460" s="1722">
        <f t="shared" si="361"/>
        <v>0</v>
      </c>
      <c r="AV460" s="1722">
        <f t="shared" si="361"/>
        <v>0</v>
      </c>
      <c r="AW460" s="1722">
        <f t="shared" si="361"/>
        <v>0</v>
      </c>
      <c r="AX460" s="1722">
        <f t="shared" si="361"/>
        <v>0</v>
      </c>
      <c r="AY460" s="1722">
        <f t="shared" ref="AY460:AY523" si="371">SUM(AT460:AX460)</f>
        <v>0</v>
      </c>
      <c r="AZ460" s="3113">
        <f t="shared" ref="AZ460:AZ523" si="372">AX460/24-AW460</f>
        <v>0</v>
      </c>
      <c r="BA460" s="3327"/>
      <c r="BB460" s="1474">
        <v>0</v>
      </c>
      <c r="BC460" s="1474">
        <v>0</v>
      </c>
      <c r="BD460" s="1474">
        <v>0</v>
      </c>
      <c r="BE460" s="1474">
        <v>0</v>
      </c>
      <c r="BF460" s="1474">
        <v>0</v>
      </c>
      <c r="BG460" s="1474">
        <f t="shared" ref="BG460:BG523" si="373">SUM(BC460:BF460)</f>
        <v>0</v>
      </c>
      <c r="BH460" s="3479"/>
      <c r="BI460" s="3479"/>
      <c r="BJ460" s="3113"/>
      <c r="BK460" s="1397">
        <f t="shared" si="363"/>
        <v>0</v>
      </c>
      <c r="BL460" s="3113"/>
      <c r="BM460" s="3113">
        <f t="shared" ref="BM460:BM523" si="374">SUM(BI460:BL460)</f>
        <v>0</v>
      </c>
      <c r="BN460" s="1366">
        <f t="shared" si="362"/>
        <v>0</v>
      </c>
      <c r="BO460" s="1366">
        <f t="shared" si="362"/>
        <v>0</v>
      </c>
      <c r="BP460" s="1366">
        <f t="shared" si="362"/>
        <v>0</v>
      </c>
      <c r="BQ460" s="1366">
        <f t="shared" si="362"/>
        <v>0</v>
      </c>
      <c r="BR460" s="1366">
        <f t="shared" si="362"/>
        <v>0</v>
      </c>
      <c r="BS460" s="1443">
        <f t="shared" ref="BS460:BS523" si="375">SUM(BO460:BR460)</f>
        <v>0</v>
      </c>
      <c r="BT460" s="889"/>
      <c r="BU460" s="889"/>
      <c r="CD460" s="3319">
        <v>0</v>
      </c>
      <c r="CE460" s="3319">
        <v>0</v>
      </c>
      <c r="CF460" s="3319">
        <v>0</v>
      </c>
      <c r="CG460" s="3319">
        <v>0</v>
      </c>
      <c r="CH460" s="3319">
        <v>0</v>
      </c>
      <c r="CI460" s="3319">
        <v>0</v>
      </c>
      <c r="CJ460" s="3319">
        <v>0</v>
      </c>
      <c r="CK460" s="3320"/>
      <c r="CL460" s="3321">
        <f t="shared" si="351"/>
        <v>0</v>
      </c>
      <c r="CM460" s="3321">
        <f t="shared" si="351"/>
        <v>0</v>
      </c>
      <c r="CN460" s="3321">
        <f t="shared" si="351"/>
        <v>0</v>
      </c>
      <c r="CO460" s="3321">
        <f t="shared" si="351"/>
        <v>0</v>
      </c>
      <c r="CP460" s="3321">
        <f t="shared" si="351"/>
        <v>0</v>
      </c>
      <c r="CQ460" s="3321">
        <f t="shared" si="351"/>
        <v>0</v>
      </c>
      <c r="CR460" s="3321">
        <f t="shared" si="350"/>
        <v>0</v>
      </c>
      <c r="CS460" s="3321"/>
      <c r="CT460" s="885">
        <v>0</v>
      </c>
      <c r="CU460" s="885">
        <v>0</v>
      </c>
      <c r="CV460" s="885">
        <v>0</v>
      </c>
      <c r="CW460" s="885">
        <v>0</v>
      </c>
      <c r="CX460" s="885">
        <v>0</v>
      </c>
      <c r="CY460" s="885">
        <v>0</v>
      </c>
      <c r="DB460" s="3321">
        <f t="shared" si="353"/>
        <v>0</v>
      </c>
      <c r="DC460" s="3321">
        <f t="shared" si="353"/>
        <v>0</v>
      </c>
      <c r="DD460" s="3321">
        <f t="shared" si="353"/>
        <v>0</v>
      </c>
      <c r="DE460" s="3321">
        <f t="shared" si="352"/>
        <v>0</v>
      </c>
      <c r="DF460" s="3321">
        <f t="shared" si="352"/>
        <v>0</v>
      </c>
      <c r="DG460" s="3321">
        <f t="shared" si="352"/>
        <v>0</v>
      </c>
      <c r="DH460" s="3321"/>
      <c r="DI460" s="885">
        <v>0</v>
      </c>
      <c r="DJ460" s="885">
        <v>0</v>
      </c>
      <c r="DK460" s="885">
        <v>0</v>
      </c>
      <c r="DL460" s="885">
        <v>0</v>
      </c>
      <c r="DM460" s="885">
        <v>0</v>
      </c>
      <c r="DP460" s="3321">
        <f t="shared" si="354"/>
        <v>0</v>
      </c>
      <c r="DQ460" s="3321">
        <f t="shared" si="354"/>
        <v>0</v>
      </c>
      <c r="DR460" s="3321">
        <f t="shared" si="354"/>
        <v>0</v>
      </c>
      <c r="DS460" s="3321">
        <f t="shared" si="354"/>
        <v>0</v>
      </c>
      <c r="DT460" s="3321">
        <f t="shared" si="354"/>
        <v>0</v>
      </c>
    </row>
    <row r="461" spans="1:124" ht="13.5" hidden="1" customHeight="1">
      <c r="A461" s="1170"/>
      <c r="B461" s="1642"/>
      <c r="C461" s="900"/>
      <c r="D461" s="3397"/>
      <c r="E461" s="1474">
        <v>0</v>
      </c>
      <c r="F461" s="1474">
        <v>0</v>
      </c>
      <c r="G461" s="1474">
        <v>0</v>
      </c>
      <c r="H461" s="1474">
        <v>0</v>
      </c>
      <c r="I461" s="1474">
        <v>0</v>
      </c>
      <c r="J461" s="1474">
        <v>0</v>
      </c>
      <c r="K461" s="1474">
        <v>0</v>
      </c>
      <c r="L461" s="1474">
        <f t="shared" si="366"/>
        <v>0</v>
      </c>
      <c r="M461" s="1444"/>
      <c r="N461" s="1444"/>
      <c r="O461" s="1444"/>
      <c r="P461" s="1444"/>
      <c r="Q461" s="1444"/>
      <c r="R461" s="1444">
        <f t="shared" si="364"/>
        <v>0</v>
      </c>
      <c r="S461" s="1444"/>
      <c r="T461" s="1444">
        <f t="shared" si="367"/>
        <v>0</v>
      </c>
      <c r="U461" s="1951">
        <f t="shared" si="359"/>
        <v>0</v>
      </c>
      <c r="V461" s="891">
        <f t="shared" si="359"/>
        <v>0</v>
      </c>
      <c r="W461" s="891">
        <f t="shared" si="360"/>
        <v>0</v>
      </c>
      <c r="X461" s="891">
        <f t="shared" si="360"/>
        <v>0</v>
      </c>
      <c r="Y461" s="891">
        <f t="shared" si="360"/>
        <v>0</v>
      </c>
      <c r="Z461" s="891">
        <f t="shared" si="360"/>
        <v>0</v>
      </c>
      <c r="AA461" s="891">
        <f t="shared" si="360"/>
        <v>0</v>
      </c>
      <c r="AB461" s="1727">
        <f t="shared" si="368"/>
        <v>0</v>
      </c>
      <c r="AC461" s="1341"/>
      <c r="AD461" s="3354"/>
      <c r="AE461" s="1726">
        <v>0</v>
      </c>
      <c r="AF461" s="1726">
        <v>0</v>
      </c>
      <c r="AG461" s="1726">
        <v>0</v>
      </c>
      <c r="AH461" s="1726">
        <v>0</v>
      </c>
      <c r="AI461" s="1726">
        <v>0</v>
      </c>
      <c r="AJ461" s="1726">
        <v>0</v>
      </c>
      <c r="AK461" s="1726">
        <f t="shared" si="369"/>
        <v>0</v>
      </c>
      <c r="AL461" s="1646"/>
      <c r="AM461" s="1647"/>
      <c r="AN461" s="1646"/>
      <c r="AO461" s="1646"/>
      <c r="AP461" s="1646">
        <f t="shared" si="365"/>
        <v>0</v>
      </c>
      <c r="AQ461" s="1647"/>
      <c r="AR461" s="1647">
        <f t="shared" si="370"/>
        <v>0</v>
      </c>
      <c r="AS461" s="3403">
        <f t="shared" si="361"/>
        <v>0</v>
      </c>
      <c r="AT461" s="1722">
        <f t="shared" si="361"/>
        <v>0</v>
      </c>
      <c r="AU461" s="1722">
        <f t="shared" si="361"/>
        <v>0</v>
      </c>
      <c r="AV461" s="1722">
        <f t="shared" si="361"/>
        <v>0</v>
      </c>
      <c r="AW461" s="1722">
        <f t="shared" si="361"/>
        <v>0</v>
      </c>
      <c r="AX461" s="1722">
        <f t="shared" si="361"/>
        <v>0</v>
      </c>
      <c r="AY461" s="1722">
        <f t="shared" si="371"/>
        <v>0</v>
      </c>
      <c r="AZ461" s="3113">
        <f t="shared" si="372"/>
        <v>0</v>
      </c>
      <c r="BA461" s="3327"/>
      <c r="BB461" s="1474">
        <v>0</v>
      </c>
      <c r="BC461" s="1474">
        <v>0</v>
      </c>
      <c r="BD461" s="1474">
        <v>0</v>
      </c>
      <c r="BE461" s="1474">
        <v>0</v>
      </c>
      <c r="BF461" s="1474">
        <v>0</v>
      </c>
      <c r="BG461" s="1474">
        <f t="shared" si="373"/>
        <v>0</v>
      </c>
      <c r="BH461" s="3479"/>
      <c r="BI461" s="3479"/>
      <c r="BJ461" s="3113"/>
      <c r="BK461" s="1397">
        <f t="shared" si="363"/>
        <v>0</v>
      </c>
      <c r="BL461" s="3113"/>
      <c r="BM461" s="3113">
        <f t="shared" si="374"/>
        <v>0</v>
      </c>
      <c r="BN461" s="1366">
        <f t="shared" si="362"/>
        <v>0</v>
      </c>
      <c r="BO461" s="1366">
        <f t="shared" si="362"/>
        <v>0</v>
      </c>
      <c r="BP461" s="1366">
        <f t="shared" si="362"/>
        <v>0</v>
      </c>
      <c r="BQ461" s="1366">
        <f t="shared" si="362"/>
        <v>0</v>
      </c>
      <c r="BR461" s="1366">
        <f t="shared" si="362"/>
        <v>0</v>
      </c>
      <c r="BS461" s="1443">
        <f t="shared" si="375"/>
        <v>0</v>
      </c>
      <c r="BT461" s="889"/>
      <c r="BU461" s="889"/>
      <c r="CD461" s="3319">
        <v>0</v>
      </c>
      <c r="CE461" s="3319">
        <v>0</v>
      </c>
      <c r="CF461" s="3319">
        <v>0</v>
      </c>
      <c r="CG461" s="3319">
        <v>0</v>
      </c>
      <c r="CH461" s="3319">
        <v>0</v>
      </c>
      <c r="CI461" s="3319">
        <v>0</v>
      </c>
      <c r="CJ461" s="3319">
        <v>0</v>
      </c>
      <c r="CK461" s="3320"/>
      <c r="CL461" s="3321">
        <f t="shared" si="351"/>
        <v>0</v>
      </c>
      <c r="CM461" s="3321">
        <f t="shared" si="351"/>
        <v>0</v>
      </c>
      <c r="CN461" s="3321">
        <f t="shared" si="351"/>
        <v>0</v>
      </c>
      <c r="CO461" s="3321">
        <f t="shared" si="351"/>
        <v>0</v>
      </c>
      <c r="CP461" s="3321">
        <f t="shared" si="351"/>
        <v>0</v>
      </c>
      <c r="CQ461" s="3321">
        <f t="shared" si="351"/>
        <v>0</v>
      </c>
      <c r="CR461" s="3321">
        <f t="shared" si="350"/>
        <v>0</v>
      </c>
      <c r="CS461" s="3321"/>
      <c r="CT461" s="885">
        <v>0</v>
      </c>
      <c r="CU461" s="885">
        <v>0</v>
      </c>
      <c r="CV461" s="885">
        <v>0</v>
      </c>
      <c r="CW461" s="885">
        <v>0</v>
      </c>
      <c r="CX461" s="885">
        <v>0</v>
      </c>
      <c r="CY461" s="885">
        <v>0</v>
      </c>
      <c r="DB461" s="3321">
        <f t="shared" si="353"/>
        <v>0</v>
      </c>
      <c r="DC461" s="3321">
        <f t="shared" si="353"/>
        <v>0</v>
      </c>
      <c r="DD461" s="3321">
        <f t="shared" si="353"/>
        <v>0</v>
      </c>
      <c r="DE461" s="3321">
        <f t="shared" si="352"/>
        <v>0</v>
      </c>
      <c r="DF461" s="3321">
        <f t="shared" si="352"/>
        <v>0</v>
      </c>
      <c r="DG461" s="3321">
        <f t="shared" si="352"/>
        <v>0</v>
      </c>
      <c r="DH461" s="3321"/>
      <c r="DI461" s="885">
        <v>0</v>
      </c>
      <c r="DJ461" s="885">
        <v>0</v>
      </c>
      <c r="DK461" s="885">
        <v>0</v>
      </c>
      <c r="DL461" s="885">
        <v>0</v>
      </c>
      <c r="DM461" s="885">
        <v>0</v>
      </c>
      <c r="DP461" s="3321">
        <f t="shared" si="354"/>
        <v>0</v>
      </c>
      <c r="DQ461" s="3321">
        <f t="shared" si="354"/>
        <v>0</v>
      </c>
      <c r="DR461" s="3321">
        <f t="shared" si="354"/>
        <v>0</v>
      </c>
      <c r="DS461" s="3321">
        <f t="shared" si="354"/>
        <v>0</v>
      </c>
      <c r="DT461" s="3321">
        <f t="shared" si="354"/>
        <v>0</v>
      </c>
    </row>
    <row r="462" spans="1:124" ht="13.5" hidden="1" customHeight="1">
      <c r="A462" s="1170"/>
      <c r="B462" s="1642"/>
      <c r="C462" s="900"/>
      <c r="D462" s="3397"/>
      <c r="E462" s="1474">
        <v>0</v>
      </c>
      <c r="F462" s="1474">
        <v>0</v>
      </c>
      <c r="G462" s="1474">
        <v>0</v>
      </c>
      <c r="H462" s="1474">
        <v>0</v>
      </c>
      <c r="I462" s="1474">
        <v>0</v>
      </c>
      <c r="J462" s="1474">
        <v>0</v>
      </c>
      <c r="K462" s="1474">
        <v>0</v>
      </c>
      <c r="L462" s="1474">
        <f t="shared" si="366"/>
        <v>0</v>
      </c>
      <c r="M462" s="1444"/>
      <c r="N462" s="1444"/>
      <c r="O462" s="1444"/>
      <c r="P462" s="1444"/>
      <c r="Q462" s="1444"/>
      <c r="R462" s="1444">
        <f t="shared" si="364"/>
        <v>0</v>
      </c>
      <c r="S462" s="1444"/>
      <c r="T462" s="1444">
        <f t="shared" si="367"/>
        <v>0</v>
      </c>
      <c r="U462" s="1951">
        <f t="shared" si="359"/>
        <v>0</v>
      </c>
      <c r="V462" s="891">
        <f t="shared" si="359"/>
        <v>0</v>
      </c>
      <c r="W462" s="891">
        <f t="shared" si="360"/>
        <v>0</v>
      </c>
      <c r="X462" s="891">
        <f t="shared" si="360"/>
        <v>0</v>
      </c>
      <c r="Y462" s="891">
        <f t="shared" si="360"/>
        <v>0</v>
      </c>
      <c r="Z462" s="891">
        <f t="shared" si="360"/>
        <v>0</v>
      </c>
      <c r="AA462" s="891">
        <f t="shared" si="360"/>
        <v>0</v>
      </c>
      <c r="AB462" s="1727">
        <f t="shared" si="368"/>
        <v>0</v>
      </c>
      <c r="AC462" s="1341"/>
      <c r="AD462" s="3354"/>
      <c r="AE462" s="1726">
        <v>0</v>
      </c>
      <c r="AF462" s="1726">
        <v>0</v>
      </c>
      <c r="AG462" s="1726">
        <v>0</v>
      </c>
      <c r="AH462" s="1726">
        <v>0</v>
      </c>
      <c r="AI462" s="1726">
        <v>0</v>
      </c>
      <c r="AJ462" s="1726">
        <v>0</v>
      </c>
      <c r="AK462" s="1726">
        <f t="shared" si="369"/>
        <v>0</v>
      </c>
      <c r="AL462" s="1646"/>
      <c r="AM462" s="1647"/>
      <c r="AN462" s="1646"/>
      <c r="AO462" s="1646"/>
      <c r="AP462" s="1646">
        <f t="shared" si="365"/>
        <v>0</v>
      </c>
      <c r="AQ462" s="1647"/>
      <c r="AR462" s="1647">
        <f t="shared" si="370"/>
        <v>0</v>
      </c>
      <c r="AS462" s="3403">
        <f t="shared" si="361"/>
        <v>0</v>
      </c>
      <c r="AT462" s="1722">
        <f t="shared" si="361"/>
        <v>0</v>
      </c>
      <c r="AU462" s="1722">
        <f t="shared" si="361"/>
        <v>0</v>
      </c>
      <c r="AV462" s="1722">
        <f t="shared" si="361"/>
        <v>0</v>
      </c>
      <c r="AW462" s="1722">
        <f t="shared" si="361"/>
        <v>0</v>
      </c>
      <c r="AX462" s="1722">
        <f t="shared" si="361"/>
        <v>0</v>
      </c>
      <c r="AY462" s="1722">
        <f t="shared" si="371"/>
        <v>0</v>
      </c>
      <c r="AZ462" s="3113">
        <f t="shared" si="372"/>
        <v>0</v>
      </c>
      <c r="BA462" s="3327"/>
      <c r="BB462" s="1474">
        <v>0</v>
      </c>
      <c r="BC462" s="1474">
        <v>0</v>
      </c>
      <c r="BD462" s="1474">
        <v>0</v>
      </c>
      <c r="BE462" s="1474">
        <v>0</v>
      </c>
      <c r="BF462" s="1474">
        <v>0</v>
      </c>
      <c r="BG462" s="1474">
        <f t="shared" si="373"/>
        <v>0</v>
      </c>
      <c r="BH462" s="3479"/>
      <c r="BI462" s="3479"/>
      <c r="BJ462" s="3113"/>
      <c r="BK462" s="1397">
        <f t="shared" si="363"/>
        <v>0</v>
      </c>
      <c r="BL462" s="3113"/>
      <c r="BM462" s="3113">
        <f t="shared" si="374"/>
        <v>0</v>
      </c>
      <c r="BN462" s="1366">
        <f t="shared" si="362"/>
        <v>0</v>
      </c>
      <c r="BO462" s="1366">
        <f t="shared" si="362"/>
        <v>0</v>
      </c>
      <c r="BP462" s="1366">
        <f t="shared" si="362"/>
        <v>0</v>
      </c>
      <c r="BQ462" s="1366">
        <f t="shared" si="362"/>
        <v>0</v>
      </c>
      <c r="BR462" s="1366">
        <f t="shared" si="362"/>
        <v>0</v>
      </c>
      <c r="BS462" s="1443">
        <f t="shared" si="375"/>
        <v>0</v>
      </c>
      <c r="BT462" s="889"/>
      <c r="BU462" s="889"/>
      <c r="CD462" s="3319">
        <v>0</v>
      </c>
      <c r="CE462" s="3319">
        <v>0</v>
      </c>
      <c r="CF462" s="3319">
        <v>0</v>
      </c>
      <c r="CG462" s="3319">
        <v>0</v>
      </c>
      <c r="CH462" s="3319">
        <v>0</v>
      </c>
      <c r="CI462" s="3319">
        <v>0</v>
      </c>
      <c r="CJ462" s="3319">
        <v>0</v>
      </c>
      <c r="CK462" s="3320"/>
      <c r="CL462" s="3321">
        <f t="shared" si="351"/>
        <v>0</v>
      </c>
      <c r="CM462" s="3321">
        <f t="shared" si="351"/>
        <v>0</v>
      </c>
      <c r="CN462" s="3321">
        <f t="shared" si="351"/>
        <v>0</v>
      </c>
      <c r="CO462" s="3321">
        <f t="shared" si="351"/>
        <v>0</v>
      </c>
      <c r="CP462" s="3321">
        <f t="shared" si="351"/>
        <v>0</v>
      </c>
      <c r="CQ462" s="3321">
        <f t="shared" si="351"/>
        <v>0</v>
      </c>
      <c r="CR462" s="3321">
        <f t="shared" si="350"/>
        <v>0</v>
      </c>
      <c r="CS462" s="3321"/>
      <c r="CT462" s="885">
        <v>0</v>
      </c>
      <c r="CU462" s="885">
        <v>0</v>
      </c>
      <c r="CV462" s="885">
        <v>0</v>
      </c>
      <c r="CW462" s="885">
        <v>0</v>
      </c>
      <c r="CX462" s="885">
        <v>0</v>
      </c>
      <c r="CY462" s="885">
        <v>0</v>
      </c>
      <c r="DB462" s="3321">
        <f t="shared" si="353"/>
        <v>0</v>
      </c>
      <c r="DC462" s="3321">
        <f t="shared" si="353"/>
        <v>0</v>
      </c>
      <c r="DD462" s="3321">
        <f t="shared" si="353"/>
        <v>0</v>
      </c>
      <c r="DE462" s="3321">
        <f t="shared" si="352"/>
        <v>0</v>
      </c>
      <c r="DF462" s="3321">
        <f t="shared" si="352"/>
        <v>0</v>
      </c>
      <c r="DG462" s="3321">
        <f t="shared" si="352"/>
        <v>0</v>
      </c>
      <c r="DH462" s="3321"/>
      <c r="DI462" s="885">
        <v>0</v>
      </c>
      <c r="DJ462" s="885">
        <v>0</v>
      </c>
      <c r="DK462" s="885">
        <v>0</v>
      </c>
      <c r="DL462" s="885">
        <v>0</v>
      </c>
      <c r="DM462" s="885">
        <v>0</v>
      </c>
      <c r="DP462" s="3321">
        <f t="shared" si="354"/>
        <v>0</v>
      </c>
      <c r="DQ462" s="3321">
        <f t="shared" si="354"/>
        <v>0</v>
      </c>
      <c r="DR462" s="3321">
        <f t="shared" si="354"/>
        <v>0</v>
      </c>
      <c r="DS462" s="3321">
        <f t="shared" si="354"/>
        <v>0</v>
      </c>
      <c r="DT462" s="3321">
        <f t="shared" si="354"/>
        <v>0</v>
      </c>
    </row>
    <row r="463" spans="1:124" ht="13.5" hidden="1" customHeight="1">
      <c r="A463" s="1170"/>
      <c r="B463" s="1642"/>
      <c r="C463" s="900"/>
      <c r="D463" s="3397"/>
      <c r="E463" s="1474">
        <v>0</v>
      </c>
      <c r="F463" s="1474">
        <v>0</v>
      </c>
      <c r="G463" s="1474">
        <v>0</v>
      </c>
      <c r="H463" s="1474">
        <v>0</v>
      </c>
      <c r="I463" s="1474">
        <v>0</v>
      </c>
      <c r="J463" s="1474">
        <v>0</v>
      </c>
      <c r="K463" s="1474">
        <v>0</v>
      </c>
      <c r="L463" s="1474">
        <f t="shared" si="366"/>
        <v>0</v>
      </c>
      <c r="M463" s="1444"/>
      <c r="N463" s="1444"/>
      <c r="O463" s="1444"/>
      <c r="P463" s="1444"/>
      <c r="Q463" s="1444"/>
      <c r="R463" s="1444">
        <f t="shared" si="364"/>
        <v>0</v>
      </c>
      <c r="S463" s="1444"/>
      <c r="T463" s="1444">
        <f t="shared" si="367"/>
        <v>0</v>
      </c>
      <c r="U463" s="1951">
        <f t="shared" si="359"/>
        <v>0</v>
      </c>
      <c r="V463" s="891">
        <f t="shared" si="359"/>
        <v>0</v>
      </c>
      <c r="W463" s="891">
        <f t="shared" si="360"/>
        <v>0</v>
      </c>
      <c r="X463" s="891">
        <f t="shared" si="360"/>
        <v>0</v>
      </c>
      <c r="Y463" s="891">
        <f t="shared" si="360"/>
        <v>0</v>
      </c>
      <c r="Z463" s="891">
        <f t="shared" si="360"/>
        <v>0</v>
      </c>
      <c r="AA463" s="891">
        <f t="shared" si="360"/>
        <v>0</v>
      </c>
      <c r="AB463" s="1727">
        <f t="shared" si="368"/>
        <v>0</v>
      </c>
      <c r="AC463" s="1341"/>
      <c r="AD463" s="3354"/>
      <c r="AE463" s="1726">
        <v>0</v>
      </c>
      <c r="AF463" s="1726">
        <v>0</v>
      </c>
      <c r="AG463" s="1726">
        <v>0</v>
      </c>
      <c r="AH463" s="1726">
        <v>0</v>
      </c>
      <c r="AI463" s="1726">
        <v>0</v>
      </c>
      <c r="AJ463" s="1726">
        <v>0</v>
      </c>
      <c r="AK463" s="1726">
        <f t="shared" si="369"/>
        <v>0</v>
      </c>
      <c r="AL463" s="1646"/>
      <c r="AM463" s="1647"/>
      <c r="AN463" s="1646"/>
      <c r="AO463" s="1646"/>
      <c r="AP463" s="1646">
        <f t="shared" si="365"/>
        <v>0</v>
      </c>
      <c r="AQ463" s="1647"/>
      <c r="AR463" s="1647">
        <f t="shared" si="370"/>
        <v>0</v>
      </c>
      <c r="AS463" s="3403">
        <f t="shared" si="361"/>
        <v>0</v>
      </c>
      <c r="AT463" s="1722">
        <f t="shared" si="361"/>
        <v>0</v>
      </c>
      <c r="AU463" s="1722">
        <f t="shared" si="361"/>
        <v>0</v>
      </c>
      <c r="AV463" s="1722">
        <f t="shared" si="361"/>
        <v>0</v>
      </c>
      <c r="AW463" s="1722">
        <f t="shared" si="361"/>
        <v>0</v>
      </c>
      <c r="AX463" s="1722">
        <f t="shared" si="361"/>
        <v>0</v>
      </c>
      <c r="AY463" s="1722">
        <f t="shared" si="371"/>
        <v>0</v>
      </c>
      <c r="AZ463" s="3113">
        <f t="shared" si="372"/>
        <v>0</v>
      </c>
      <c r="BA463" s="3327"/>
      <c r="BB463" s="1474">
        <v>0</v>
      </c>
      <c r="BC463" s="1474">
        <v>0</v>
      </c>
      <c r="BD463" s="1474">
        <v>0</v>
      </c>
      <c r="BE463" s="1474">
        <v>0</v>
      </c>
      <c r="BF463" s="1474">
        <v>0</v>
      </c>
      <c r="BG463" s="1474">
        <f t="shared" si="373"/>
        <v>0</v>
      </c>
      <c r="BH463" s="3479"/>
      <c r="BI463" s="3479"/>
      <c r="BJ463" s="3113"/>
      <c r="BK463" s="1397">
        <f t="shared" si="363"/>
        <v>0</v>
      </c>
      <c r="BL463" s="3113"/>
      <c r="BM463" s="3113">
        <f t="shared" si="374"/>
        <v>0</v>
      </c>
      <c r="BN463" s="1366">
        <f t="shared" si="362"/>
        <v>0</v>
      </c>
      <c r="BO463" s="1366">
        <f t="shared" si="362"/>
        <v>0</v>
      </c>
      <c r="BP463" s="1366">
        <f t="shared" si="362"/>
        <v>0</v>
      </c>
      <c r="BQ463" s="1366">
        <f t="shared" si="362"/>
        <v>0</v>
      </c>
      <c r="BR463" s="1366">
        <f t="shared" si="362"/>
        <v>0</v>
      </c>
      <c r="BS463" s="1443">
        <f t="shared" si="375"/>
        <v>0</v>
      </c>
      <c r="BT463" s="889"/>
      <c r="BU463" s="889"/>
      <c r="CD463" s="3319">
        <v>0</v>
      </c>
      <c r="CE463" s="3319">
        <v>0</v>
      </c>
      <c r="CF463" s="3319">
        <v>0</v>
      </c>
      <c r="CG463" s="3319">
        <v>0</v>
      </c>
      <c r="CH463" s="3319">
        <v>0</v>
      </c>
      <c r="CI463" s="3319">
        <v>0</v>
      </c>
      <c r="CJ463" s="3319">
        <v>0</v>
      </c>
      <c r="CK463" s="3320"/>
      <c r="CL463" s="3321">
        <f t="shared" si="351"/>
        <v>0</v>
      </c>
      <c r="CM463" s="3321">
        <f t="shared" si="351"/>
        <v>0</v>
      </c>
      <c r="CN463" s="3321">
        <f t="shared" si="351"/>
        <v>0</v>
      </c>
      <c r="CO463" s="3321">
        <f t="shared" si="351"/>
        <v>0</v>
      </c>
      <c r="CP463" s="3321">
        <f t="shared" si="351"/>
        <v>0</v>
      </c>
      <c r="CQ463" s="3321">
        <f t="shared" si="351"/>
        <v>0</v>
      </c>
      <c r="CR463" s="3321">
        <f t="shared" si="350"/>
        <v>0</v>
      </c>
      <c r="CS463" s="3321"/>
      <c r="CT463" s="885">
        <v>0</v>
      </c>
      <c r="CU463" s="885">
        <v>0</v>
      </c>
      <c r="CV463" s="885">
        <v>0</v>
      </c>
      <c r="CW463" s="885">
        <v>0</v>
      </c>
      <c r="CX463" s="885">
        <v>0</v>
      </c>
      <c r="CY463" s="885">
        <v>0</v>
      </c>
      <c r="DB463" s="3321">
        <f t="shared" si="353"/>
        <v>0</v>
      </c>
      <c r="DC463" s="3321">
        <f t="shared" si="353"/>
        <v>0</v>
      </c>
      <c r="DD463" s="3321">
        <f t="shared" si="353"/>
        <v>0</v>
      </c>
      <c r="DE463" s="3321">
        <f t="shared" si="352"/>
        <v>0</v>
      </c>
      <c r="DF463" s="3321">
        <f t="shared" si="352"/>
        <v>0</v>
      </c>
      <c r="DG463" s="3321">
        <f t="shared" si="352"/>
        <v>0</v>
      </c>
      <c r="DH463" s="3321"/>
      <c r="DI463" s="885">
        <v>0</v>
      </c>
      <c r="DJ463" s="885">
        <v>0</v>
      </c>
      <c r="DK463" s="885">
        <v>0</v>
      </c>
      <c r="DL463" s="885">
        <v>0</v>
      </c>
      <c r="DM463" s="885">
        <v>0</v>
      </c>
      <c r="DP463" s="3321">
        <f t="shared" si="354"/>
        <v>0</v>
      </c>
      <c r="DQ463" s="3321">
        <f t="shared" si="354"/>
        <v>0</v>
      </c>
      <c r="DR463" s="3321">
        <f t="shared" si="354"/>
        <v>0</v>
      </c>
      <c r="DS463" s="3321">
        <f t="shared" si="354"/>
        <v>0</v>
      </c>
      <c r="DT463" s="3321">
        <f t="shared" si="354"/>
        <v>0</v>
      </c>
    </row>
    <row r="464" spans="1:124" ht="13.5" hidden="1" customHeight="1">
      <c r="A464" s="1170"/>
      <c r="B464" s="1642"/>
      <c r="C464" s="900"/>
      <c r="D464" s="3397"/>
      <c r="E464" s="1474">
        <v>0</v>
      </c>
      <c r="F464" s="1474">
        <v>0</v>
      </c>
      <c r="G464" s="1474">
        <v>0</v>
      </c>
      <c r="H464" s="1474">
        <v>0</v>
      </c>
      <c r="I464" s="1474">
        <v>0</v>
      </c>
      <c r="J464" s="1474">
        <v>0</v>
      </c>
      <c r="K464" s="1474">
        <v>0</v>
      </c>
      <c r="L464" s="1474">
        <f t="shared" si="366"/>
        <v>0</v>
      </c>
      <c r="M464" s="1444"/>
      <c r="N464" s="1444"/>
      <c r="O464" s="1444"/>
      <c r="P464" s="1444"/>
      <c r="Q464" s="1444"/>
      <c r="R464" s="1444">
        <f t="shared" si="364"/>
        <v>0</v>
      </c>
      <c r="S464" s="1444"/>
      <c r="T464" s="1444">
        <f t="shared" si="367"/>
        <v>0</v>
      </c>
      <c r="U464" s="1951">
        <f t="shared" si="359"/>
        <v>0</v>
      </c>
      <c r="V464" s="891">
        <f t="shared" si="359"/>
        <v>0</v>
      </c>
      <c r="W464" s="891">
        <f t="shared" si="360"/>
        <v>0</v>
      </c>
      <c r="X464" s="891">
        <f t="shared" si="360"/>
        <v>0</v>
      </c>
      <c r="Y464" s="891">
        <f t="shared" si="360"/>
        <v>0</v>
      </c>
      <c r="Z464" s="891">
        <f t="shared" si="360"/>
        <v>0</v>
      </c>
      <c r="AA464" s="891">
        <f t="shared" si="360"/>
        <v>0</v>
      </c>
      <c r="AB464" s="1727">
        <f t="shared" si="368"/>
        <v>0</v>
      </c>
      <c r="AC464" s="1341"/>
      <c r="AD464" s="3354"/>
      <c r="AE464" s="1726">
        <v>0</v>
      </c>
      <c r="AF464" s="1726">
        <v>0</v>
      </c>
      <c r="AG464" s="1726">
        <v>0</v>
      </c>
      <c r="AH464" s="1726">
        <v>0</v>
      </c>
      <c r="AI464" s="1726">
        <v>0</v>
      </c>
      <c r="AJ464" s="1726">
        <v>0</v>
      </c>
      <c r="AK464" s="1726">
        <f t="shared" si="369"/>
        <v>0</v>
      </c>
      <c r="AL464" s="1646"/>
      <c r="AM464" s="1647"/>
      <c r="AN464" s="1646"/>
      <c r="AO464" s="1646"/>
      <c r="AP464" s="1646">
        <f t="shared" si="365"/>
        <v>0</v>
      </c>
      <c r="AQ464" s="1647"/>
      <c r="AR464" s="1647">
        <f t="shared" si="370"/>
        <v>0</v>
      </c>
      <c r="AS464" s="3403">
        <f t="shared" si="361"/>
        <v>0</v>
      </c>
      <c r="AT464" s="1722">
        <f t="shared" si="361"/>
        <v>0</v>
      </c>
      <c r="AU464" s="1722">
        <f t="shared" si="361"/>
        <v>0</v>
      </c>
      <c r="AV464" s="1722">
        <f t="shared" si="361"/>
        <v>0</v>
      </c>
      <c r="AW464" s="1722">
        <f t="shared" si="361"/>
        <v>0</v>
      </c>
      <c r="AX464" s="1722">
        <f t="shared" si="361"/>
        <v>0</v>
      </c>
      <c r="AY464" s="1722">
        <f t="shared" si="371"/>
        <v>0</v>
      </c>
      <c r="AZ464" s="3113">
        <f t="shared" si="372"/>
        <v>0</v>
      </c>
      <c r="BA464" s="3327"/>
      <c r="BB464" s="1474">
        <v>0</v>
      </c>
      <c r="BC464" s="1474">
        <v>0</v>
      </c>
      <c r="BD464" s="1474">
        <v>0</v>
      </c>
      <c r="BE464" s="1474">
        <v>0</v>
      </c>
      <c r="BF464" s="1474">
        <v>0</v>
      </c>
      <c r="BG464" s="1474">
        <f t="shared" si="373"/>
        <v>0</v>
      </c>
      <c r="BH464" s="3479"/>
      <c r="BI464" s="3479"/>
      <c r="BJ464" s="3113"/>
      <c r="BK464" s="1397">
        <f t="shared" si="363"/>
        <v>0</v>
      </c>
      <c r="BL464" s="3113"/>
      <c r="BM464" s="3113">
        <f t="shared" si="374"/>
        <v>0</v>
      </c>
      <c r="BN464" s="1366">
        <f t="shared" si="362"/>
        <v>0</v>
      </c>
      <c r="BO464" s="1366">
        <f t="shared" si="362"/>
        <v>0</v>
      </c>
      <c r="BP464" s="1366">
        <f t="shared" si="362"/>
        <v>0</v>
      </c>
      <c r="BQ464" s="1366">
        <f t="shared" si="362"/>
        <v>0</v>
      </c>
      <c r="BR464" s="1366">
        <f t="shared" si="362"/>
        <v>0</v>
      </c>
      <c r="BS464" s="1443">
        <f t="shared" si="375"/>
        <v>0</v>
      </c>
      <c r="BT464" s="889"/>
      <c r="BU464" s="889"/>
      <c r="CD464" s="3319">
        <v>0</v>
      </c>
      <c r="CE464" s="3319">
        <v>0</v>
      </c>
      <c r="CF464" s="3319">
        <v>0</v>
      </c>
      <c r="CG464" s="3319">
        <v>0</v>
      </c>
      <c r="CH464" s="3319">
        <v>0</v>
      </c>
      <c r="CI464" s="3319">
        <v>0</v>
      </c>
      <c r="CJ464" s="3319">
        <v>0</v>
      </c>
      <c r="CK464" s="3320"/>
      <c r="CL464" s="3321">
        <f t="shared" si="351"/>
        <v>0</v>
      </c>
      <c r="CM464" s="3321">
        <f t="shared" si="351"/>
        <v>0</v>
      </c>
      <c r="CN464" s="3321">
        <f t="shared" si="351"/>
        <v>0</v>
      </c>
      <c r="CO464" s="3321">
        <f t="shared" si="351"/>
        <v>0</v>
      </c>
      <c r="CP464" s="3321">
        <f t="shared" si="351"/>
        <v>0</v>
      </c>
      <c r="CQ464" s="3321">
        <f t="shared" si="351"/>
        <v>0</v>
      </c>
      <c r="CR464" s="3321">
        <f t="shared" si="350"/>
        <v>0</v>
      </c>
      <c r="CS464" s="3321"/>
      <c r="CT464" s="885">
        <v>0</v>
      </c>
      <c r="CU464" s="885">
        <v>0</v>
      </c>
      <c r="CV464" s="885">
        <v>0</v>
      </c>
      <c r="CW464" s="885">
        <v>0</v>
      </c>
      <c r="CX464" s="885">
        <v>0</v>
      </c>
      <c r="CY464" s="885">
        <v>0</v>
      </c>
      <c r="DB464" s="3321">
        <f t="shared" si="353"/>
        <v>0</v>
      </c>
      <c r="DC464" s="3321">
        <f t="shared" si="353"/>
        <v>0</v>
      </c>
      <c r="DD464" s="3321">
        <f t="shared" si="353"/>
        <v>0</v>
      </c>
      <c r="DE464" s="3321">
        <f t="shared" si="352"/>
        <v>0</v>
      </c>
      <c r="DF464" s="3321">
        <f t="shared" si="352"/>
        <v>0</v>
      </c>
      <c r="DG464" s="3321">
        <f t="shared" si="352"/>
        <v>0</v>
      </c>
      <c r="DH464" s="3321"/>
      <c r="DI464" s="885">
        <v>0</v>
      </c>
      <c r="DJ464" s="885">
        <v>0</v>
      </c>
      <c r="DK464" s="885">
        <v>0</v>
      </c>
      <c r="DL464" s="885">
        <v>0</v>
      </c>
      <c r="DM464" s="885">
        <v>0</v>
      </c>
      <c r="DP464" s="3321">
        <f t="shared" si="354"/>
        <v>0</v>
      </c>
      <c r="DQ464" s="3321">
        <f t="shared" si="354"/>
        <v>0</v>
      </c>
      <c r="DR464" s="3321">
        <f t="shared" si="354"/>
        <v>0</v>
      </c>
      <c r="DS464" s="3321">
        <f t="shared" si="354"/>
        <v>0</v>
      </c>
      <c r="DT464" s="3321">
        <f t="shared" si="354"/>
        <v>0</v>
      </c>
    </row>
    <row r="465" spans="1:124" ht="13.5" hidden="1" customHeight="1">
      <c r="A465" s="1170"/>
      <c r="B465" s="1642"/>
      <c r="C465" s="900"/>
      <c r="D465" s="3397"/>
      <c r="E465" s="1474">
        <v>0</v>
      </c>
      <c r="F465" s="1474">
        <v>0</v>
      </c>
      <c r="G465" s="1474">
        <v>0</v>
      </c>
      <c r="H465" s="1474">
        <v>0</v>
      </c>
      <c r="I465" s="1474">
        <v>0</v>
      </c>
      <c r="J465" s="1474">
        <v>0</v>
      </c>
      <c r="K465" s="1474">
        <v>0</v>
      </c>
      <c r="L465" s="1474">
        <f t="shared" si="366"/>
        <v>0</v>
      </c>
      <c r="M465" s="1444"/>
      <c r="N465" s="1444"/>
      <c r="O465" s="1444"/>
      <c r="P465" s="1444"/>
      <c r="Q465" s="1444"/>
      <c r="R465" s="1444">
        <f t="shared" si="364"/>
        <v>0</v>
      </c>
      <c r="S465" s="1444"/>
      <c r="T465" s="1444">
        <f t="shared" si="367"/>
        <v>0</v>
      </c>
      <c r="U465" s="1951">
        <f t="shared" si="359"/>
        <v>0</v>
      </c>
      <c r="V465" s="891">
        <f t="shared" si="359"/>
        <v>0</v>
      </c>
      <c r="W465" s="891">
        <f t="shared" si="360"/>
        <v>0</v>
      </c>
      <c r="X465" s="891">
        <f t="shared" si="360"/>
        <v>0</v>
      </c>
      <c r="Y465" s="891">
        <f t="shared" si="360"/>
        <v>0</v>
      </c>
      <c r="Z465" s="891">
        <f t="shared" si="360"/>
        <v>0</v>
      </c>
      <c r="AA465" s="891">
        <f t="shared" si="360"/>
        <v>0</v>
      </c>
      <c r="AB465" s="1727">
        <f t="shared" si="368"/>
        <v>0</v>
      </c>
      <c r="AC465" s="1341"/>
      <c r="AD465" s="3354"/>
      <c r="AE465" s="1726">
        <v>0</v>
      </c>
      <c r="AF465" s="1726">
        <v>0</v>
      </c>
      <c r="AG465" s="1726">
        <v>0</v>
      </c>
      <c r="AH465" s="1726">
        <v>0</v>
      </c>
      <c r="AI465" s="1726">
        <v>0</v>
      </c>
      <c r="AJ465" s="1726">
        <v>0</v>
      </c>
      <c r="AK465" s="1726">
        <f t="shared" si="369"/>
        <v>0</v>
      </c>
      <c r="AL465" s="1646"/>
      <c r="AM465" s="1647"/>
      <c r="AN465" s="1646"/>
      <c r="AO465" s="1646"/>
      <c r="AP465" s="1646">
        <f t="shared" si="365"/>
        <v>0</v>
      </c>
      <c r="AQ465" s="1647"/>
      <c r="AR465" s="1647">
        <f t="shared" si="370"/>
        <v>0</v>
      </c>
      <c r="AS465" s="3403">
        <f t="shared" si="361"/>
        <v>0</v>
      </c>
      <c r="AT465" s="1722">
        <f t="shared" si="361"/>
        <v>0</v>
      </c>
      <c r="AU465" s="1722">
        <f t="shared" si="361"/>
        <v>0</v>
      </c>
      <c r="AV465" s="1722">
        <f t="shared" si="361"/>
        <v>0</v>
      </c>
      <c r="AW465" s="1722">
        <f t="shared" si="361"/>
        <v>0</v>
      </c>
      <c r="AX465" s="1722">
        <f t="shared" si="361"/>
        <v>0</v>
      </c>
      <c r="AY465" s="1722">
        <f t="shared" si="371"/>
        <v>0</v>
      </c>
      <c r="AZ465" s="3113">
        <f t="shared" si="372"/>
        <v>0</v>
      </c>
      <c r="BA465" s="3327"/>
      <c r="BB465" s="1474">
        <v>0</v>
      </c>
      <c r="BC465" s="1474">
        <v>0</v>
      </c>
      <c r="BD465" s="1474">
        <v>0</v>
      </c>
      <c r="BE465" s="1474">
        <v>0</v>
      </c>
      <c r="BF465" s="1474">
        <v>0</v>
      </c>
      <c r="BG465" s="1474">
        <f t="shared" si="373"/>
        <v>0</v>
      </c>
      <c r="BH465" s="3479"/>
      <c r="BI465" s="3479"/>
      <c r="BJ465" s="3113"/>
      <c r="BK465" s="1397">
        <f t="shared" si="363"/>
        <v>0</v>
      </c>
      <c r="BL465" s="3113"/>
      <c r="BM465" s="3113">
        <f t="shared" si="374"/>
        <v>0</v>
      </c>
      <c r="BN465" s="1366">
        <f t="shared" si="362"/>
        <v>0</v>
      </c>
      <c r="BO465" s="1366">
        <f t="shared" si="362"/>
        <v>0</v>
      </c>
      <c r="BP465" s="1366">
        <f t="shared" si="362"/>
        <v>0</v>
      </c>
      <c r="BQ465" s="1366">
        <f t="shared" si="362"/>
        <v>0</v>
      </c>
      <c r="BR465" s="1366">
        <f t="shared" si="362"/>
        <v>0</v>
      </c>
      <c r="BS465" s="1443">
        <f t="shared" si="375"/>
        <v>0</v>
      </c>
      <c r="BT465" s="889"/>
      <c r="BU465" s="889"/>
      <c r="CD465" s="3319">
        <v>0</v>
      </c>
      <c r="CE465" s="3319">
        <v>0</v>
      </c>
      <c r="CF465" s="3319">
        <v>0</v>
      </c>
      <c r="CG465" s="3319">
        <v>0</v>
      </c>
      <c r="CH465" s="3319">
        <v>0</v>
      </c>
      <c r="CI465" s="3319">
        <v>0</v>
      </c>
      <c r="CJ465" s="3319">
        <v>0</v>
      </c>
      <c r="CK465" s="3320"/>
      <c r="CL465" s="3321">
        <f t="shared" si="351"/>
        <v>0</v>
      </c>
      <c r="CM465" s="3321">
        <f t="shared" si="351"/>
        <v>0</v>
      </c>
      <c r="CN465" s="3321">
        <f t="shared" si="351"/>
        <v>0</v>
      </c>
      <c r="CO465" s="3321">
        <f t="shared" si="351"/>
        <v>0</v>
      </c>
      <c r="CP465" s="3321">
        <f t="shared" si="351"/>
        <v>0</v>
      </c>
      <c r="CQ465" s="3321">
        <f t="shared" si="351"/>
        <v>0</v>
      </c>
      <c r="CR465" s="3321">
        <f t="shared" si="350"/>
        <v>0</v>
      </c>
      <c r="CS465" s="3321"/>
      <c r="CT465" s="885">
        <v>0</v>
      </c>
      <c r="CU465" s="885">
        <v>0</v>
      </c>
      <c r="CV465" s="885">
        <v>0</v>
      </c>
      <c r="CW465" s="885">
        <v>0</v>
      </c>
      <c r="CX465" s="885">
        <v>0</v>
      </c>
      <c r="CY465" s="885">
        <v>0</v>
      </c>
      <c r="DB465" s="3321">
        <f t="shared" si="353"/>
        <v>0</v>
      </c>
      <c r="DC465" s="3321">
        <f t="shared" si="353"/>
        <v>0</v>
      </c>
      <c r="DD465" s="3321">
        <f t="shared" si="353"/>
        <v>0</v>
      </c>
      <c r="DE465" s="3321">
        <f t="shared" si="352"/>
        <v>0</v>
      </c>
      <c r="DF465" s="3321">
        <f t="shared" si="352"/>
        <v>0</v>
      </c>
      <c r="DG465" s="3321">
        <f t="shared" si="352"/>
        <v>0</v>
      </c>
      <c r="DH465" s="3321"/>
      <c r="DI465" s="885">
        <v>0</v>
      </c>
      <c r="DJ465" s="885">
        <v>0</v>
      </c>
      <c r="DK465" s="885">
        <v>0</v>
      </c>
      <c r="DL465" s="885">
        <v>0</v>
      </c>
      <c r="DM465" s="885">
        <v>0</v>
      </c>
      <c r="DP465" s="3321">
        <f t="shared" si="354"/>
        <v>0</v>
      </c>
      <c r="DQ465" s="3321">
        <f t="shared" si="354"/>
        <v>0</v>
      </c>
      <c r="DR465" s="3321">
        <f t="shared" si="354"/>
        <v>0</v>
      </c>
      <c r="DS465" s="3321">
        <f t="shared" si="354"/>
        <v>0</v>
      </c>
      <c r="DT465" s="3321">
        <f t="shared" si="354"/>
        <v>0</v>
      </c>
    </row>
    <row r="466" spans="1:124" ht="13.5" hidden="1" customHeight="1">
      <c r="A466" s="1170"/>
      <c r="B466" s="1642"/>
      <c r="C466" s="900"/>
      <c r="D466" s="3397"/>
      <c r="E466" s="1474">
        <v>0</v>
      </c>
      <c r="F466" s="1474">
        <v>0</v>
      </c>
      <c r="G466" s="1474">
        <v>0</v>
      </c>
      <c r="H466" s="1474">
        <v>0</v>
      </c>
      <c r="I466" s="1474">
        <v>0</v>
      </c>
      <c r="J466" s="1474">
        <v>0</v>
      </c>
      <c r="K466" s="1474">
        <v>0</v>
      </c>
      <c r="L466" s="1474">
        <f t="shared" si="366"/>
        <v>0</v>
      </c>
      <c r="M466" s="1444"/>
      <c r="N466" s="1444"/>
      <c r="O466" s="1444"/>
      <c r="P466" s="1444"/>
      <c r="Q466" s="1444"/>
      <c r="R466" s="1444">
        <f t="shared" si="364"/>
        <v>0</v>
      </c>
      <c r="S466" s="1444"/>
      <c r="T466" s="1444">
        <f t="shared" si="367"/>
        <v>0</v>
      </c>
      <c r="U466" s="1951">
        <f t="shared" si="359"/>
        <v>0</v>
      </c>
      <c r="V466" s="891">
        <f t="shared" si="359"/>
        <v>0</v>
      </c>
      <c r="W466" s="891">
        <f t="shared" si="360"/>
        <v>0</v>
      </c>
      <c r="X466" s="891">
        <f t="shared" si="360"/>
        <v>0</v>
      </c>
      <c r="Y466" s="891">
        <f t="shared" si="360"/>
        <v>0</v>
      </c>
      <c r="Z466" s="891">
        <f t="shared" si="360"/>
        <v>0</v>
      </c>
      <c r="AA466" s="891">
        <f t="shared" si="360"/>
        <v>0</v>
      </c>
      <c r="AB466" s="1727">
        <f t="shared" si="368"/>
        <v>0</v>
      </c>
      <c r="AC466" s="1341"/>
      <c r="AD466" s="3354"/>
      <c r="AE466" s="1726">
        <v>0</v>
      </c>
      <c r="AF466" s="1726">
        <v>0</v>
      </c>
      <c r="AG466" s="1726">
        <v>0</v>
      </c>
      <c r="AH466" s="1726">
        <v>0</v>
      </c>
      <c r="AI466" s="1726">
        <v>0</v>
      </c>
      <c r="AJ466" s="1726">
        <v>0</v>
      </c>
      <c r="AK466" s="1726">
        <f t="shared" si="369"/>
        <v>0</v>
      </c>
      <c r="AL466" s="1646"/>
      <c r="AM466" s="1647"/>
      <c r="AN466" s="1646"/>
      <c r="AO466" s="1646"/>
      <c r="AP466" s="1646">
        <f t="shared" si="365"/>
        <v>0</v>
      </c>
      <c r="AQ466" s="1647"/>
      <c r="AR466" s="1647">
        <f t="shared" si="370"/>
        <v>0</v>
      </c>
      <c r="AS466" s="3403">
        <f t="shared" si="361"/>
        <v>0</v>
      </c>
      <c r="AT466" s="1722">
        <f t="shared" si="361"/>
        <v>0</v>
      </c>
      <c r="AU466" s="1722">
        <f t="shared" si="361"/>
        <v>0</v>
      </c>
      <c r="AV466" s="1722">
        <f t="shared" si="361"/>
        <v>0</v>
      </c>
      <c r="AW466" s="1722">
        <f t="shared" si="361"/>
        <v>0</v>
      </c>
      <c r="AX466" s="1722">
        <f t="shared" si="361"/>
        <v>0</v>
      </c>
      <c r="AY466" s="1722">
        <f t="shared" si="371"/>
        <v>0</v>
      </c>
      <c r="AZ466" s="3113">
        <f t="shared" si="372"/>
        <v>0</v>
      </c>
      <c r="BA466" s="3327"/>
      <c r="BB466" s="1474">
        <v>0</v>
      </c>
      <c r="BC466" s="1474">
        <v>0</v>
      </c>
      <c r="BD466" s="1474">
        <v>0</v>
      </c>
      <c r="BE466" s="1474">
        <v>0</v>
      </c>
      <c r="BF466" s="1474">
        <v>0</v>
      </c>
      <c r="BG466" s="1474">
        <f t="shared" si="373"/>
        <v>0</v>
      </c>
      <c r="BH466" s="3479"/>
      <c r="BI466" s="3479"/>
      <c r="BJ466" s="3113"/>
      <c r="BK466" s="1397">
        <f t="shared" si="363"/>
        <v>0</v>
      </c>
      <c r="BL466" s="3113"/>
      <c r="BM466" s="3113">
        <f t="shared" si="374"/>
        <v>0</v>
      </c>
      <c r="BN466" s="1366">
        <f t="shared" si="362"/>
        <v>0</v>
      </c>
      <c r="BO466" s="1366">
        <f t="shared" si="362"/>
        <v>0</v>
      </c>
      <c r="BP466" s="1366">
        <f t="shared" si="362"/>
        <v>0</v>
      </c>
      <c r="BQ466" s="1366">
        <f t="shared" si="362"/>
        <v>0</v>
      </c>
      <c r="BR466" s="1366">
        <f t="shared" si="362"/>
        <v>0</v>
      </c>
      <c r="BS466" s="1443">
        <f t="shared" si="375"/>
        <v>0</v>
      </c>
      <c r="BT466" s="889"/>
      <c r="BU466" s="889"/>
      <c r="CD466" s="3319">
        <v>0</v>
      </c>
      <c r="CE466" s="3319">
        <v>0</v>
      </c>
      <c r="CF466" s="3319">
        <v>0</v>
      </c>
      <c r="CG466" s="3319">
        <v>0</v>
      </c>
      <c r="CH466" s="3319">
        <v>0</v>
      </c>
      <c r="CI466" s="3319">
        <v>0</v>
      </c>
      <c r="CJ466" s="3319">
        <v>0</v>
      </c>
      <c r="CK466" s="3320"/>
      <c r="CL466" s="3321">
        <f t="shared" si="351"/>
        <v>0</v>
      </c>
      <c r="CM466" s="3321">
        <f t="shared" si="351"/>
        <v>0</v>
      </c>
      <c r="CN466" s="3321">
        <f t="shared" si="351"/>
        <v>0</v>
      </c>
      <c r="CO466" s="3321">
        <f t="shared" si="351"/>
        <v>0</v>
      </c>
      <c r="CP466" s="3321">
        <f t="shared" si="351"/>
        <v>0</v>
      </c>
      <c r="CQ466" s="3321">
        <f t="shared" si="351"/>
        <v>0</v>
      </c>
      <c r="CR466" s="3321">
        <f t="shared" si="350"/>
        <v>0</v>
      </c>
      <c r="CS466" s="3321"/>
      <c r="CT466" s="885">
        <v>0</v>
      </c>
      <c r="CU466" s="885">
        <v>0</v>
      </c>
      <c r="CV466" s="885">
        <v>0</v>
      </c>
      <c r="CW466" s="885">
        <v>0</v>
      </c>
      <c r="CX466" s="885">
        <v>0</v>
      </c>
      <c r="CY466" s="885">
        <v>0</v>
      </c>
      <c r="DB466" s="3321">
        <f t="shared" si="353"/>
        <v>0</v>
      </c>
      <c r="DC466" s="3321">
        <f t="shared" si="353"/>
        <v>0</v>
      </c>
      <c r="DD466" s="3321">
        <f t="shared" si="353"/>
        <v>0</v>
      </c>
      <c r="DE466" s="3321">
        <f t="shared" si="352"/>
        <v>0</v>
      </c>
      <c r="DF466" s="3321">
        <f t="shared" si="352"/>
        <v>0</v>
      </c>
      <c r="DG466" s="3321">
        <f t="shared" si="352"/>
        <v>0</v>
      </c>
      <c r="DH466" s="3321"/>
      <c r="DI466" s="885">
        <v>0</v>
      </c>
      <c r="DJ466" s="885">
        <v>0</v>
      </c>
      <c r="DK466" s="885">
        <v>0</v>
      </c>
      <c r="DL466" s="885">
        <v>0</v>
      </c>
      <c r="DM466" s="885">
        <v>0</v>
      </c>
      <c r="DP466" s="3321">
        <f t="shared" si="354"/>
        <v>0</v>
      </c>
      <c r="DQ466" s="3321">
        <f t="shared" si="354"/>
        <v>0</v>
      </c>
      <c r="DR466" s="3321">
        <f t="shared" si="354"/>
        <v>0</v>
      </c>
      <c r="DS466" s="3321">
        <f t="shared" si="354"/>
        <v>0</v>
      </c>
      <c r="DT466" s="3321">
        <f t="shared" si="354"/>
        <v>0</v>
      </c>
    </row>
    <row r="467" spans="1:124" ht="13.5" hidden="1" customHeight="1">
      <c r="A467" s="1170"/>
      <c r="B467" s="1642"/>
      <c r="C467" s="900"/>
      <c r="D467" s="3397"/>
      <c r="E467" s="1474">
        <v>0</v>
      </c>
      <c r="F467" s="1474">
        <v>0</v>
      </c>
      <c r="G467" s="1474">
        <v>0</v>
      </c>
      <c r="H467" s="1474">
        <v>0</v>
      </c>
      <c r="I467" s="1474">
        <v>0</v>
      </c>
      <c r="J467" s="1474">
        <v>0</v>
      </c>
      <c r="K467" s="1474">
        <v>0</v>
      </c>
      <c r="L467" s="1474">
        <f t="shared" si="366"/>
        <v>0</v>
      </c>
      <c r="M467" s="1444"/>
      <c r="N467" s="1444"/>
      <c r="O467" s="1444"/>
      <c r="P467" s="1444"/>
      <c r="Q467" s="1444"/>
      <c r="R467" s="1444">
        <f t="shared" si="364"/>
        <v>0</v>
      </c>
      <c r="S467" s="1444"/>
      <c r="T467" s="1444">
        <f t="shared" si="367"/>
        <v>0</v>
      </c>
      <c r="U467" s="1951">
        <f t="shared" si="359"/>
        <v>0</v>
      </c>
      <c r="V467" s="891">
        <f t="shared" si="359"/>
        <v>0</v>
      </c>
      <c r="W467" s="891">
        <f t="shared" si="360"/>
        <v>0</v>
      </c>
      <c r="X467" s="891">
        <f t="shared" si="360"/>
        <v>0</v>
      </c>
      <c r="Y467" s="891">
        <f t="shared" si="360"/>
        <v>0</v>
      </c>
      <c r="Z467" s="891">
        <f t="shared" si="360"/>
        <v>0</v>
      </c>
      <c r="AA467" s="891">
        <f t="shared" si="360"/>
        <v>0</v>
      </c>
      <c r="AB467" s="1727">
        <f t="shared" si="368"/>
        <v>0</v>
      </c>
      <c r="AC467" s="1341"/>
      <c r="AD467" s="3354"/>
      <c r="AE467" s="1726">
        <v>0</v>
      </c>
      <c r="AF467" s="1726">
        <v>0</v>
      </c>
      <c r="AG467" s="1726">
        <v>0</v>
      </c>
      <c r="AH467" s="1726">
        <v>0</v>
      </c>
      <c r="AI467" s="1726">
        <v>0</v>
      </c>
      <c r="AJ467" s="1726">
        <v>0</v>
      </c>
      <c r="AK467" s="1726">
        <f t="shared" si="369"/>
        <v>0</v>
      </c>
      <c r="AL467" s="1646"/>
      <c r="AM467" s="1647"/>
      <c r="AN467" s="1646"/>
      <c r="AO467" s="1646"/>
      <c r="AP467" s="1646">
        <f t="shared" si="365"/>
        <v>0</v>
      </c>
      <c r="AQ467" s="1647"/>
      <c r="AR467" s="1647">
        <f t="shared" si="370"/>
        <v>0</v>
      </c>
      <c r="AS467" s="3403">
        <f t="shared" si="361"/>
        <v>0</v>
      </c>
      <c r="AT467" s="1722">
        <f t="shared" si="361"/>
        <v>0</v>
      </c>
      <c r="AU467" s="1722">
        <f t="shared" si="361"/>
        <v>0</v>
      </c>
      <c r="AV467" s="1722">
        <f t="shared" si="361"/>
        <v>0</v>
      </c>
      <c r="AW467" s="1722">
        <f t="shared" si="361"/>
        <v>0</v>
      </c>
      <c r="AX467" s="1722">
        <f t="shared" si="361"/>
        <v>0</v>
      </c>
      <c r="AY467" s="1722">
        <f t="shared" si="371"/>
        <v>0</v>
      </c>
      <c r="AZ467" s="3113">
        <f t="shared" si="372"/>
        <v>0</v>
      </c>
      <c r="BA467" s="3327"/>
      <c r="BB467" s="1474">
        <v>0</v>
      </c>
      <c r="BC467" s="1474">
        <v>0</v>
      </c>
      <c r="BD467" s="1474">
        <v>0</v>
      </c>
      <c r="BE467" s="1474">
        <v>0</v>
      </c>
      <c r="BF467" s="1474">
        <v>0</v>
      </c>
      <c r="BG467" s="1474">
        <f t="shared" si="373"/>
        <v>0</v>
      </c>
      <c r="BH467" s="3479"/>
      <c r="BI467" s="3479"/>
      <c r="BJ467" s="3113"/>
      <c r="BK467" s="1397">
        <f t="shared" si="363"/>
        <v>0</v>
      </c>
      <c r="BL467" s="3113"/>
      <c r="BM467" s="3113">
        <f t="shared" si="374"/>
        <v>0</v>
      </c>
      <c r="BN467" s="1366">
        <f t="shared" si="362"/>
        <v>0</v>
      </c>
      <c r="BO467" s="1366">
        <f t="shared" si="362"/>
        <v>0</v>
      </c>
      <c r="BP467" s="1366">
        <f t="shared" si="362"/>
        <v>0</v>
      </c>
      <c r="BQ467" s="1366">
        <f t="shared" si="362"/>
        <v>0</v>
      </c>
      <c r="BR467" s="1366">
        <f t="shared" si="362"/>
        <v>0</v>
      </c>
      <c r="BS467" s="1443">
        <f t="shared" si="375"/>
        <v>0</v>
      </c>
      <c r="BT467" s="889"/>
      <c r="BU467" s="889"/>
      <c r="CD467" s="3319">
        <v>0</v>
      </c>
      <c r="CE467" s="3319">
        <v>0</v>
      </c>
      <c r="CF467" s="3319">
        <v>0</v>
      </c>
      <c r="CG467" s="3319">
        <v>0</v>
      </c>
      <c r="CH467" s="3319">
        <v>0</v>
      </c>
      <c r="CI467" s="3319">
        <v>0</v>
      </c>
      <c r="CJ467" s="3319">
        <v>0</v>
      </c>
      <c r="CK467" s="3320"/>
      <c r="CL467" s="3321">
        <f t="shared" si="351"/>
        <v>0</v>
      </c>
      <c r="CM467" s="3321">
        <f t="shared" si="351"/>
        <v>0</v>
      </c>
      <c r="CN467" s="3321">
        <f t="shared" si="351"/>
        <v>0</v>
      </c>
      <c r="CO467" s="3321">
        <f t="shared" si="351"/>
        <v>0</v>
      </c>
      <c r="CP467" s="3321">
        <f t="shared" si="351"/>
        <v>0</v>
      </c>
      <c r="CQ467" s="3321">
        <f t="shared" si="351"/>
        <v>0</v>
      </c>
      <c r="CR467" s="3321">
        <f t="shared" si="350"/>
        <v>0</v>
      </c>
      <c r="CS467" s="3321"/>
      <c r="CT467" s="885">
        <v>0</v>
      </c>
      <c r="CU467" s="885">
        <v>0</v>
      </c>
      <c r="CV467" s="885">
        <v>0</v>
      </c>
      <c r="CW467" s="885">
        <v>0</v>
      </c>
      <c r="CX467" s="885">
        <v>0</v>
      </c>
      <c r="CY467" s="885">
        <v>0</v>
      </c>
      <c r="DB467" s="3321">
        <f t="shared" si="353"/>
        <v>0</v>
      </c>
      <c r="DC467" s="3321">
        <f t="shared" si="353"/>
        <v>0</v>
      </c>
      <c r="DD467" s="3321">
        <f t="shared" si="353"/>
        <v>0</v>
      </c>
      <c r="DE467" s="3321">
        <f t="shared" si="352"/>
        <v>0</v>
      </c>
      <c r="DF467" s="3321">
        <f t="shared" si="352"/>
        <v>0</v>
      </c>
      <c r="DG467" s="3321">
        <f t="shared" si="352"/>
        <v>0</v>
      </c>
      <c r="DH467" s="3321"/>
      <c r="DI467" s="885">
        <v>0</v>
      </c>
      <c r="DJ467" s="885">
        <v>0</v>
      </c>
      <c r="DK467" s="885">
        <v>0</v>
      </c>
      <c r="DL467" s="885">
        <v>0</v>
      </c>
      <c r="DM467" s="885">
        <v>0</v>
      </c>
      <c r="DP467" s="3321">
        <f t="shared" si="354"/>
        <v>0</v>
      </c>
      <c r="DQ467" s="3321">
        <f t="shared" si="354"/>
        <v>0</v>
      </c>
      <c r="DR467" s="3321">
        <f t="shared" si="354"/>
        <v>0</v>
      </c>
      <c r="DS467" s="3321">
        <f t="shared" si="354"/>
        <v>0</v>
      </c>
      <c r="DT467" s="3321">
        <f t="shared" si="354"/>
        <v>0</v>
      </c>
    </row>
    <row r="468" spans="1:124" ht="13.5" hidden="1" customHeight="1">
      <c r="A468" s="1170"/>
      <c r="B468" s="1642"/>
      <c r="C468" s="900"/>
      <c r="D468" s="3397"/>
      <c r="E468" s="1474">
        <v>0</v>
      </c>
      <c r="F468" s="1474">
        <v>0</v>
      </c>
      <c r="G468" s="1474">
        <v>0</v>
      </c>
      <c r="H468" s="1474">
        <v>0</v>
      </c>
      <c r="I468" s="1474">
        <v>0</v>
      </c>
      <c r="J468" s="1474">
        <v>0</v>
      </c>
      <c r="K468" s="1474">
        <v>0</v>
      </c>
      <c r="L468" s="1474">
        <f t="shared" si="366"/>
        <v>0</v>
      </c>
      <c r="M468" s="1444"/>
      <c r="N468" s="1444"/>
      <c r="O468" s="1444"/>
      <c r="P468" s="1444"/>
      <c r="Q468" s="1444"/>
      <c r="R468" s="1444">
        <f t="shared" si="364"/>
        <v>0</v>
      </c>
      <c r="S468" s="1444"/>
      <c r="T468" s="1444">
        <f t="shared" si="367"/>
        <v>0</v>
      </c>
      <c r="U468" s="1951">
        <f t="shared" si="359"/>
        <v>0</v>
      </c>
      <c r="V468" s="891">
        <f t="shared" si="359"/>
        <v>0</v>
      </c>
      <c r="W468" s="891">
        <f t="shared" si="360"/>
        <v>0</v>
      </c>
      <c r="X468" s="891">
        <f t="shared" si="360"/>
        <v>0</v>
      </c>
      <c r="Y468" s="891">
        <f t="shared" si="360"/>
        <v>0</v>
      </c>
      <c r="Z468" s="891">
        <f t="shared" si="360"/>
        <v>0</v>
      </c>
      <c r="AA468" s="891">
        <f t="shared" si="360"/>
        <v>0</v>
      </c>
      <c r="AB468" s="1727">
        <f t="shared" si="368"/>
        <v>0</v>
      </c>
      <c r="AC468" s="1341"/>
      <c r="AD468" s="3354"/>
      <c r="AE468" s="1726">
        <v>0</v>
      </c>
      <c r="AF468" s="1726">
        <v>0</v>
      </c>
      <c r="AG468" s="1726">
        <v>0</v>
      </c>
      <c r="AH468" s="1726">
        <v>0</v>
      </c>
      <c r="AI468" s="1726">
        <v>0</v>
      </c>
      <c r="AJ468" s="1726">
        <v>0</v>
      </c>
      <c r="AK468" s="1726">
        <f t="shared" si="369"/>
        <v>0</v>
      </c>
      <c r="AL468" s="1646"/>
      <c r="AM468" s="1647"/>
      <c r="AN468" s="1646"/>
      <c r="AO468" s="1646"/>
      <c r="AP468" s="1646">
        <f t="shared" si="365"/>
        <v>0</v>
      </c>
      <c r="AQ468" s="1647"/>
      <c r="AR468" s="1647">
        <f t="shared" si="370"/>
        <v>0</v>
      </c>
      <c r="AS468" s="3403">
        <f t="shared" si="361"/>
        <v>0</v>
      </c>
      <c r="AT468" s="1722">
        <f t="shared" si="361"/>
        <v>0</v>
      </c>
      <c r="AU468" s="1722">
        <f t="shared" si="361"/>
        <v>0</v>
      </c>
      <c r="AV468" s="1722">
        <f t="shared" si="361"/>
        <v>0</v>
      </c>
      <c r="AW468" s="1722">
        <f t="shared" si="361"/>
        <v>0</v>
      </c>
      <c r="AX468" s="1722">
        <f t="shared" si="361"/>
        <v>0</v>
      </c>
      <c r="AY468" s="1722">
        <f t="shared" si="371"/>
        <v>0</v>
      </c>
      <c r="AZ468" s="3113">
        <f t="shared" si="372"/>
        <v>0</v>
      </c>
      <c r="BA468" s="3327"/>
      <c r="BB468" s="1474">
        <v>0</v>
      </c>
      <c r="BC468" s="1474">
        <v>0</v>
      </c>
      <c r="BD468" s="1474">
        <v>0</v>
      </c>
      <c r="BE468" s="1474">
        <v>0</v>
      </c>
      <c r="BF468" s="1474">
        <v>0</v>
      </c>
      <c r="BG468" s="1474">
        <f t="shared" si="373"/>
        <v>0</v>
      </c>
      <c r="BH468" s="3479"/>
      <c r="BI468" s="3479"/>
      <c r="BJ468" s="3113"/>
      <c r="BK468" s="1397">
        <f t="shared" si="363"/>
        <v>0</v>
      </c>
      <c r="BL468" s="3113"/>
      <c r="BM468" s="3113">
        <f t="shared" si="374"/>
        <v>0</v>
      </c>
      <c r="BN468" s="1366">
        <f t="shared" si="362"/>
        <v>0</v>
      </c>
      <c r="BO468" s="1366">
        <f t="shared" si="362"/>
        <v>0</v>
      </c>
      <c r="BP468" s="1366">
        <f t="shared" si="362"/>
        <v>0</v>
      </c>
      <c r="BQ468" s="1366">
        <f t="shared" si="362"/>
        <v>0</v>
      </c>
      <c r="BR468" s="1366">
        <f t="shared" si="362"/>
        <v>0</v>
      </c>
      <c r="BS468" s="1443">
        <f t="shared" si="375"/>
        <v>0</v>
      </c>
      <c r="BT468" s="889"/>
      <c r="BU468" s="889"/>
      <c r="CD468" s="3319">
        <v>0</v>
      </c>
      <c r="CE468" s="3319">
        <v>0</v>
      </c>
      <c r="CF468" s="3319">
        <v>0</v>
      </c>
      <c r="CG468" s="3319">
        <v>0</v>
      </c>
      <c r="CH468" s="3319">
        <v>0</v>
      </c>
      <c r="CI468" s="3319">
        <v>0</v>
      </c>
      <c r="CJ468" s="3319">
        <v>0</v>
      </c>
      <c r="CK468" s="3320"/>
      <c r="CL468" s="3321">
        <f t="shared" si="351"/>
        <v>0</v>
      </c>
      <c r="CM468" s="3321">
        <f t="shared" si="351"/>
        <v>0</v>
      </c>
      <c r="CN468" s="3321">
        <f t="shared" si="351"/>
        <v>0</v>
      </c>
      <c r="CO468" s="3321">
        <f t="shared" si="351"/>
        <v>0</v>
      </c>
      <c r="CP468" s="3321">
        <f t="shared" si="351"/>
        <v>0</v>
      </c>
      <c r="CQ468" s="3321">
        <f t="shared" si="351"/>
        <v>0</v>
      </c>
      <c r="CR468" s="3321">
        <f t="shared" si="350"/>
        <v>0</v>
      </c>
      <c r="CS468" s="3321"/>
      <c r="CT468" s="885">
        <v>0</v>
      </c>
      <c r="CU468" s="885">
        <v>0</v>
      </c>
      <c r="CV468" s="885">
        <v>0</v>
      </c>
      <c r="CW468" s="885">
        <v>0</v>
      </c>
      <c r="CX468" s="885">
        <v>0</v>
      </c>
      <c r="CY468" s="885">
        <v>0</v>
      </c>
      <c r="DB468" s="3321">
        <f t="shared" si="353"/>
        <v>0</v>
      </c>
      <c r="DC468" s="3321">
        <f t="shared" si="353"/>
        <v>0</v>
      </c>
      <c r="DD468" s="3321">
        <f t="shared" si="353"/>
        <v>0</v>
      </c>
      <c r="DE468" s="3321">
        <f t="shared" si="352"/>
        <v>0</v>
      </c>
      <c r="DF468" s="3321">
        <f t="shared" si="352"/>
        <v>0</v>
      </c>
      <c r="DG468" s="3321">
        <f t="shared" si="352"/>
        <v>0</v>
      </c>
      <c r="DH468" s="3321"/>
      <c r="DI468" s="885">
        <v>0</v>
      </c>
      <c r="DJ468" s="885">
        <v>0</v>
      </c>
      <c r="DK468" s="885">
        <v>0</v>
      </c>
      <c r="DL468" s="885">
        <v>0</v>
      </c>
      <c r="DM468" s="885">
        <v>0</v>
      </c>
      <c r="DP468" s="3321">
        <f t="shared" si="354"/>
        <v>0</v>
      </c>
      <c r="DQ468" s="3321">
        <f t="shared" si="354"/>
        <v>0</v>
      </c>
      <c r="DR468" s="3321">
        <f t="shared" si="354"/>
        <v>0</v>
      </c>
      <c r="DS468" s="3321">
        <f t="shared" si="354"/>
        <v>0</v>
      </c>
      <c r="DT468" s="3321">
        <f t="shared" si="354"/>
        <v>0</v>
      </c>
    </row>
    <row r="469" spans="1:124" ht="13.5" hidden="1" customHeight="1">
      <c r="A469" s="1170"/>
      <c r="B469" s="1642"/>
      <c r="C469" s="1643"/>
      <c r="D469" s="3421"/>
      <c r="E469" s="1650">
        <v>0</v>
      </c>
      <c r="F469" s="1474">
        <v>0</v>
      </c>
      <c r="G469" s="1474">
        <v>0</v>
      </c>
      <c r="H469" s="1474">
        <v>0</v>
      </c>
      <c r="I469" s="1474">
        <v>0</v>
      </c>
      <c r="J469" s="1474">
        <v>0</v>
      </c>
      <c r="K469" s="1474">
        <v>0</v>
      </c>
      <c r="L469" s="1474">
        <f t="shared" si="366"/>
        <v>0</v>
      </c>
      <c r="M469" s="2026"/>
      <c r="N469" s="2026"/>
      <c r="O469" s="2026"/>
      <c r="P469" s="2026"/>
      <c r="Q469" s="2026"/>
      <c r="R469" s="2026">
        <f t="shared" si="364"/>
        <v>0</v>
      </c>
      <c r="S469" s="2026"/>
      <c r="T469" s="2026">
        <f t="shared" si="367"/>
        <v>0</v>
      </c>
      <c r="U469" s="1951">
        <f t="shared" si="359"/>
        <v>0</v>
      </c>
      <c r="V469" s="891">
        <f t="shared" si="359"/>
        <v>0</v>
      </c>
      <c r="W469" s="891">
        <f t="shared" si="360"/>
        <v>0</v>
      </c>
      <c r="X469" s="891">
        <f t="shared" si="360"/>
        <v>0</v>
      </c>
      <c r="Y469" s="891">
        <f t="shared" si="360"/>
        <v>0</v>
      </c>
      <c r="Z469" s="891">
        <f t="shared" si="360"/>
        <v>0</v>
      </c>
      <c r="AA469" s="891">
        <f t="shared" si="360"/>
        <v>0</v>
      </c>
      <c r="AB469" s="1722">
        <f t="shared" si="368"/>
        <v>0</v>
      </c>
      <c r="AC469" s="1341"/>
      <c r="AD469" s="1717"/>
      <c r="AE469" s="1719">
        <v>0</v>
      </c>
      <c r="AF469" s="1726">
        <v>0</v>
      </c>
      <c r="AG469" s="1726">
        <v>0</v>
      </c>
      <c r="AH469" s="1726">
        <v>0</v>
      </c>
      <c r="AI469" s="1726">
        <v>0</v>
      </c>
      <c r="AJ469" s="1726">
        <v>0</v>
      </c>
      <c r="AK469" s="1726">
        <f t="shared" si="369"/>
        <v>0</v>
      </c>
      <c r="AL469" s="830"/>
      <c r="AM469" s="1651"/>
      <c r="AN469" s="830"/>
      <c r="AO469" s="1654"/>
      <c r="AP469" s="1654">
        <f t="shared" si="365"/>
        <v>0</v>
      </c>
      <c r="AQ469" s="1651"/>
      <c r="AR469" s="1651">
        <f t="shared" si="370"/>
        <v>0</v>
      </c>
      <c r="AS469" s="3403">
        <f t="shared" si="361"/>
        <v>0</v>
      </c>
      <c r="AT469" s="1722">
        <f t="shared" si="361"/>
        <v>0</v>
      </c>
      <c r="AU469" s="1722">
        <f t="shared" si="361"/>
        <v>0</v>
      </c>
      <c r="AV469" s="1722">
        <f t="shared" si="361"/>
        <v>0</v>
      </c>
      <c r="AW469" s="1722">
        <f t="shared" si="361"/>
        <v>0</v>
      </c>
      <c r="AX469" s="1722">
        <f t="shared" si="361"/>
        <v>0</v>
      </c>
      <c r="AY469" s="1722">
        <f t="shared" si="371"/>
        <v>0</v>
      </c>
      <c r="AZ469" s="3088">
        <f t="shared" si="372"/>
        <v>0</v>
      </c>
      <c r="BA469" s="3325"/>
      <c r="BB469" s="1357">
        <v>0</v>
      </c>
      <c r="BC469" s="1474">
        <v>0</v>
      </c>
      <c r="BD469" s="1474">
        <v>0</v>
      </c>
      <c r="BE469" s="1474">
        <v>0</v>
      </c>
      <c r="BF469" s="1474">
        <v>0</v>
      </c>
      <c r="BG469" s="1474">
        <f t="shared" si="373"/>
        <v>0</v>
      </c>
      <c r="BH469" s="1432"/>
      <c r="BI469" s="1432"/>
      <c r="BJ469" s="1468"/>
      <c r="BK469" s="1397">
        <f t="shared" si="363"/>
        <v>0</v>
      </c>
      <c r="BL469" s="1468"/>
      <c r="BM469" s="1468">
        <f t="shared" si="374"/>
        <v>0</v>
      </c>
      <c r="BN469" s="1366">
        <f t="shared" si="362"/>
        <v>0</v>
      </c>
      <c r="BO469" s="1366">
        <f t="shared" si="362"/>
        <v>0</v>
      </c>
      <c r="BP469" s="1366">
        <f t="shared" si="362"/>
        <v>0</v>
      </c>
      <c r="BQ469" s="1366">
        <f t="shared" si="362"/>
        <v>0</v>
      </c>
      <c r="BR469" s="1366">
        <f t="shared" si="362"/>
        <v>0</v>
      </c>
      <c r="BS469" s="1366">
        <f t="shared" si="375"/>
        <v>0</v>
      </c>
      <c r="BT469" s="891"/>
      <c r="BU469" s="891"/>
      <c r="CD469" s="3319">
        <v>0</v>
      </c>
      <c r="CE469" s="3319">
        <v>0</v>
      </c>
      <c r="CF469" s="3319">
        <v>0</v>
      </c>
      <c r="CG469" s="3319">
        <v>0</v>
      </c>
      <c r="CH469" s="3319">
        <v>0</v>
      </c>
      <c r="CI469" s="3319">
        <v>0</v>
      </c>
      <c r="CJ469" s="3319">
        <v>0</v>
      </c>
      <c r="CK469" s="3320"/>
      <c r="CL469" s="3321">
        <f t="shared" si="351"/>
        <v>0</v>
      </c>
      <c r="CM469" s="3321">
        <f t="shared" si="351"/>
        <v>0</v>
      </c>
      <c r="CN469" s="3321">
        <f t="shared" si="351"/>
        <v>0</v>
      </c>
      <c r="CO469" s="3321">
        <f t="shared" si="351"/>
        <v>0</v>
      </c>
      <c r="CP469" s="3321">
        <f t="shared" si="351"/>
        <v>0</v>
      </c>
      <c r="CQ469" s="3321">
        <f t="shared" si="351"/>
        <v>0</v>
      </c>
      <c r="CR469" s="3321">
        <f t="shared" si="350"/>
        <v>0</v>
      </c>
      <c r="CS469" s="3321"/>
      <c r="CT469" s="885">
        <v>0</v>
      </c>
      <c r="CU469" s="885">
        <v>0</v>
      </c>
      <c r="CV469" s="885">
        <v>0</v>
      </c>
      <c r="CW469" s="885">
        <v>0</v>
      </c>
      <c r="CX469" s="885">
        <v>0</v>
      </c>
      <c r="CY469" s="885">
        <v>0</v>
      </c>
      <c r="DB469" s="3321">
        <f t="shared" si="353"/>
        <v>0</v>
      </c>
      <c r="DC469" s="3321">
        <f t="shared" si="353"/>
        <v>0</v>
      </c>
      <c r="DD469" s="3321">
        <f t="shared" si="353"/>
        <v>0</v>
      </c>
      <c r="DE469" s="3321">
        <f t="shared" si="352"/>
        <v>0</v>
      </c>
      <c r="DF469" s="3321">
        <f t="shared" si="352"/>
        <v>0</v>
      </c>
      <c r="DG469" s="3321">
        <f t="shared" si="352"/>
        <v>0</v>
      </c>
      <c r="DH469" s="3321"/>
      <c r="DI469" s="885">
        <v>0</v>
      </c>
      <c r="DJ469" s="885">
        <v>0</v>
      </c>
      <c r="DK469" s="885">
        <v>0</v>
      </c>
      <c r="DL469" s="885">
        <v>0</v>
      </c>
      <c r="DM469" s="885">
        <v>0</v>
      </c>
      <c r="DP469" s="3321">
        <f t="shared" si="354"/>
        <v>0</v>
      </c>
      <c r="DQ469" s="3321">
        <f t="shared" si="354"/>
        <v>0</v>
      </c>
      <c r="DR469" s="3321">
        <f t="shared" si="354"/>
        <v>0</v>
      </c>
      <c r="DS469" s="3321">
        <f t="shared" si="354"/>
        <v>0</v>
      </c>
      <c r="DT469" s="3321">
        <f t="shared" si="354"/>
        <v>0</v>
      </c>
    </row>
    <row r="470" spans="1:124" ht="13.5" hidden="1" customHeight="1">
      <c r="A470" s="1165"/>
      <c r="B470" s="1642"/>
      <c r="C470" s="1643"/>
      <c r="D470" s="3421"/>
      <c r="E470" s="1650">
        <v>0</v>
      </c>
      <c r="F470" s="1474">
        <v>0</v>
      </c>
      <c r="G470" s="1474">
        <v>0</v>
      </c>
      <c r="H470" s="1474">
        <v>0</v>
      </c>
      <c r="I470" s="1474">
        <v>0</v>
      </c>
      <c r="J470" s="1474">
        <v>0</v>
      </c>
      <c r="K470" s="1474">
        <v>0</v>
      </c>
      <c r="L470" s="1474">
        <f t="shared" si="366"/>
        <v>0</v>
      </c>
      <c r="M470" s="2026"/>
      <c r="N470" s="2026"/>
      <c r="O470" s="2026"/>
      <c r="P470" s="2026"/>
      <c r="Q470" s="2026"/>
      <c r="R470" s="2026">
        <f t="shared" si="364"/>
        <v>0</v>
      </c>
      <c r="S470" s="2026"/>
      <c r="T470" s="2026">
        <f t="shared" si="367"/>
        <v>0</v>
      </c>
      <c r="U470" s="1951">
        <f t="shared" si="359"/>
        <v>0</v>
      </c>
      <c r="V470" s="891">
        <f t="shared" si="359"/>
        <v>0</v>
      </c>
      <c r="W470" s="891">
        <f t="shared" si="360"/>
        <v>0</v>
      </c>
      <c r="X470" s="891">
        <f t="shared" si="360"/>
        <v>0</v>
      </c>
      <c r="Y470" s="891">
        <f t="shared" si="360"/>
        <v>0</v>
      </c>
      <c r="Z470" s="891">
        <f t="shared" si="360"/>
        <v>0</v>
      </c>
      <c r="AA470" s="891">
        <f t="shared" si="360"/>
        <v>0</v>
      </c>
      <c r="AB470" s="1727">
        <f t="shared" si="368"/>
        <v>0</v>
      </c>
      <c r="AC470" s="1341"/>
      <c r="AD470" s="3354"/>
      <c r="AE470" s="3366">
        <v>0</v>
      </c>
      <c r="AF470" s="1726">
        <v>0</v>
      </c>
      <c r="AG470" s="1726">
        <v>0</v>
      </c>
      <c r="AH470" s="1726">
        <v>0</v>
      </c>
      <c r="AI470" s="1726">
        <v>0</v>
      </c>
      <c r="AJ470" s="1726">
        <v>0</v>
      </c>
      <c r="AK470" s="1726">
        <f t="shared" si="369"/>
        <v>0</v>
      </c>
      <c r="AL470" s="1654"/>
      <c r="AM470" s="1655"/>
      <c r="AN470" s="1654"/>
      <c r="AO470" s="1654"/>
      <c r="AP470" s="1654">
        <f t="shared" si="365"/>
        <v>0</v>
      </c>
      <c r="AQ470" s="1655"/>
      <c r="AR470" s="1655">
        <f t="shared" si="370"/>
        <v>0</v>
      </c>
      <c r="AS470" s="3403">
        <f t="shared" si="361"/>
        <v>0</v>
      </c>
      <c r="AT470" s="1722">
        <f t="shared" si="361"/>
        <v>0</v>
      </c>
      <c r="AU470" s="1722">
        <f t="shared" si="361"/>
        <v>0</v>
      </c>
      <c r="AV470" s="1722">
        <f t="shared" si="361"/>
        <v>0</v>
      </c>
      <c r="AW470" s="1722">
        <f t="shared" si="361"/>
        <v>0</v>
      </c>
      <c r="AX470" s="1722">
        <f t="shared" si="361"/>
        <v>0</v>
      </c>
      <c r="AY470" s="1722">
        <f t="shared" si="371"/>
        <v>0</v>
      </c>
      <c r="AZ470" s="3113">
        <f t="shared" si="372"/>
        <v>0</v>
      </c>
      <c r="BA470" s="3327"/>
      <c r="BB470" s="1650">
        <v>0</v>
      </c>
      <c r="BC470" s="1474">
        <v>0</v>
      </c>
      <c r="BD470" s="1474">
        <v>0</v>
      </c>
      <c r="BE470" s="1474">
        <v>0</v>
      </c>
      <c r="BF470" s="1474">
        <v>0</v>
      </c>
      <c r="BG470" s="1474">
        <f t="shared" si="373"/>
        <v>0</v>
      </c>
      <c r="BH470" s="1474"/>
      <c r="BI470" s="1474"/>
      <c r="BJ470" s="1473"/>
      <c r="BK470" s="1397">
        <f t="shared" si="363"/>
        <v>0</v>
      </c>
      <c r="BL470" s="1473"/>
      <c r="BM470" s="1473">
        <f t="shared" si="374"/>
        <v>0</v>
      </c>
      <c r="BN470" s="1366">
        <f t="shared" si="362"/>
        <v>0</v>
      </c>
      <c r="BO470" s="1366">
        <f t="shared" si="362"/>
        <v>0</v>
      </c>
      <c r="BP470" s="1366">
        <f t="shared" si="362"/>
        <v>0</v>
      </c>
      <c r="BQ470" s="1366">
        <f t="shared" si="362"/>
        <v>0</v>
      </c>
      <c r="BR470" s="1366">
        <f t="shared" si="362"/>
        <v>0</v>
      </c>
      <c r="BS470" s="1443">
        <f t="shared" si="375"/>
        <v>0</v>
      </c>
      <c r="BT470" s="889"/>
      <c r="BU470" s="889"/>
      <c r="CD470" s="3319">
        <v>0</v>
      </c>
      <c r="CE470" s="3319">
        <v>0</v>
      </c>
      <c r="CF470" s="3319">
        <v>0</v>
      </c>
      <c r="CG470" s="3319">
        <v>0</v>
      </c>
      <c r="CH470" s="3319">
        <v>0</v>
      </c>
      <c r="CI470" s="3319">
        <v>0</v>
      </c>
      <c r="CJ470" s="3319">
        <v>0</v>
      </c>
      <c r="CK470" s="3320"/>
      <c r="CL470" s="3321">
        <f t="shared" si="351"/>
        <v>0</v>
      </c>
      <c r="CM470" s="3321">
        <f t="shared" si="351"/>
        <v>0</v>
      </c>
      <c r="CN470" s="3321">
        <f t="shared" si="351"/>
        <v>0</v>
      </c>
      <c r="CO470" s="3321">
        <f t="shared" si="351"/>
        <v>0</v>
      </c>
      <c r="CP470" s="3321">
        <f t="shared" si="351"/>
        <v>0</v>
      </c>
      <c r="CQ470" s="3321">
        <f t="shared" si="351"/>
        <v>0</v>
      </c>
      <c r="CR470" s="3321">
        <f t="shared" si="350"/>
        <v>0</v>
      </c>
      <c r="CS470" s="3321"/>
      <c r="CT470" s="885">
        <v>0</v>
      </c>
      <c r="CU470" s="885">
        <v>0</v>
      </c>
      <c r="CV470" s="885">
        <v>0</v>
      </c>
      <c r="CW470" s="885">
        <v>0</v>
      </c>
      <c r="CX470" s="885">
        <v>0</v>
      </c>
      <c r="CY470" s="885">
        <v>0</v>
      </c>
      <c r="DB470" s="3321">
        <f t="shared" si="353"/>
        <v>0</v>
      </c>
      <c r="DC470" s="3321">
        <f t="shared" si="353"/>
        <v>0</v>
      </c>
      <c r="DD470" s="3321">
        <f t="shared" si="353"/>
        <v>0</v>
      </c>
      <c r="DE470" s="3321">
        <f t="shared" si="352"/>
        <v>0</v>
      </c>
      <c r="DF470" s="3321">
        <f t="shared" si="352"/>
        <v>0</v>
      </c>
      <c r="DG470" s="3321">
        <f t="shared" si="352"/>
        <v>0</v>
      </c>
      <c r="DH470" s="3321"/>
      <c r="DI470" s="885">
        <v>0</v>
      </c>
      <c r="DJ470" s="885">
        <v>0</v>
      </c>
      <c r="DK470" s="885">
        <v>0</v>
      </c>
      <c r="DL470" s="885">
        <v>0</v>
      </c>
      <c r="DM470" s="885">
        <v>0</v>
      </c>
      <c r="DP470" s="3321">
        <f t="shared" si="354"/>
        <v>0</v>
      </c>
      <c r="DQ470" s="3321">
        <f t="shared" si="354"/>
        <v>0</v>
      </c>
      <c r="DR470" s="3321">
        <f t="shared" si="354"/>
        <v>0</v>
      </c>
      <c r="DS470" s="3321">
        <f t="shared" si="354"/>
        <v>0</v>
      </c>
      <c r="DT470" s="3321">
        <f t="shared" si="354"/>
        <v>0</v>
      </c>
    </row>
    <row r="471" spans="1:124" ht="24" hidden="1">
      <c r="A471" s="911">
        <v>33</v>
      </c>
      <c r="B471" s="1642" t="s">
        <v>998</v>
      </c>
      <c r="C471" s="1368" t="s">
        <v>1055</v>
      </c>
      <c r="D471" s="3421"/>
      <c r="E471" s="1474">
        <v>0</v>
      </c>
      <c r="F471" s="1474">
        <v>0</v>
      </c>
      <c r="G471" s="1474">
        <v>0</v>
      </c>
      <c r="H471" s="1474">
        <v>0</v>
      </c>
      <c r="I471" s="1474">
        <v>0</v>
      </c>
      <c r="J471" s="1474">
        <v>0</v>
      </c>
      <c r="K471" s="1474">
        <v>0</v>
      </c>
      <c r="L471" s="1474">
        <f t="shared" si="366"/>
        <v>0</v>
      </c>
      <c r="M471" s="1444"/>
      <c r="N471" s="1444"/>
      <c r="O471" s="1444"/>
      <c r="P471" s="1444"/>
      <c r="Q471" s="1444"/>
      <c r="R471" s="1444">
        <f t="shared" si="364"/>
        <v>0</v>
      </c>
      <c r="S471" s="1444"/>
      <c r="T471" s="1444">
        <f t="shared" si="367"/>
        <v>0</v>
      </c>
      <c r="U471" s="1951">
        <f t="shared" si="359"/>
        <v>0</v>
      </c>
      <c r="V471" s="891">
        <f t="shared" si="359"/>
        <v>0</v>
      </c>
      <c r="W471" s="891">
        <f t="shared" si="360"/>
        <v>0</v>
      </c>
      <c r="X471" s="891">
        <f t="shared" si="360"/>
        <v>0</v>
      </c>
      <c r="Y471" s="891">
        <f t="shared" si="360"/>
        <v>0</v>
      </c>
      <c r="Z471" s="891">
        <f t="shared" si="360"/>
        <v>0</v>
      </c>
      <c r="AA471" s="891">
        <f t="shared" si="360"/>
        <v>0</v>
      </c>
      <c r="AB471" s="3372">
        <f t="shared" si="368"/>
        <v>0</v>
      </c>
      <c r="AC471" s="1341"/>
      <c r="AD471" s="3354"/>
      <c r="AE471" s="1726">
        <v>0</v>
      </c>
      <c r="AF471" s="1726">
        <v>0</v>
      </c>
      <c r="AG471" s="1726">
        <v>0</v>
      </c>
      <c r="AH471" s="1726">
        <v>0</v>
      </c>
      <c r="AI471" s="1726">
        <v>0</v>
      </c>
      <c r="AJ471" s="1726">
        <v>0</v>
      </c>
      <c r="AK471" s="1726">
        <f t="shared" si="369"/>
        <v>0</v>
      </c>
      <c r="AL471" s="1654"/>
      <c r="AM471" s="1655"/>
      <c r="AN471" s="1654"/>
      <c r="AO471" s="1654"/>
      <c r="AP471" s="1654">
        <f t="shared" si="365"/>
        <v>0</v>
      </c>
      <c r="AQ471" s="1655"/>
      <c r="AR471" s="1655">
        <f t="shared" si="370"/>
        <v>0</v>
      </c>
      <c r="AS471" s="3403">
        <f t="shared" si="361"/>
        <v>0</v>
      </c>
      <c r="AT471" s="1722">
        <f t="shared" si="361"/>
        <v>0</v>
      </c>
      <c r="AU471" s="2275">
        <f t="shared" si="361"/>
        <v>0</v>
      </c>
      <c r="AV471" s="2275">
        <f t="shared" si="361"/>
        <v>0</v>
      </c>
      <c r="AW471" s="2275">
        <f t="shared" si="361"/>
        <v>0</v>
      </c>
      <c r="AX471" s="2275">
        <f t="shared" si="361"/>
        <v>0</v>
      </c>
      <c r="AY471" s="2275">
        <f t="shared" si="371"/>
        <v>0</v>
      </c>
      <c r="AZ471" s="3113">
        <f t="shared" si="372"/>
        <v>0</v>
      </c>
      <c r="BA471" s="3327"/>
      <c r="BB471" s="1650">
        <v>0</v>
      </c>
      <c r="BC471" s="1474">
        <v>0</v>
      </c>
      <c r="BD471" s="1474">
        <v>0</v>
      </c>
      <c r="BE471" s="1474">
        <v>0</v>
      </c>
      <c r="BF471" s="1474">
        <v>0</v>
      </c>
      <c r="BG471" s="1474">
        <f t="shared" si="373"/>
        <v>0</v>
      </c>
      <c r="BH471" s="1474"/>
      <c r="BI471" s="1474"/>
      <c r="BJ471" s="1473"/>
      <c r="BK471" s="1397">
        <f t="shared" si="363"/>
        <v>0</v>
      </c>
      <c r="BL471" s="1473"/>
      <c r="BM471" s="1473">
        <f t="shared" si="374"/>
        <v>0</v>
      </c>
      <c r="BN471" s="1366">
        <f t="shared" si="362"/>
        <v>0</v>
      </c>
      <c r="BO471" s="1366">
        <f t="shared" si="362"/>
        <v>0</v>
      </c>
      <c r="BP471" s="1366">
        <f t="shared" si="362"/>
        <v>0</v>
      </c>
      <c r="BQ471" s="1366">
        <f t="shared" si="362"/>
        <v>0</v>
      </c>
      <c r="BR471" s="1366">
        <f t="shared" si="362"/>
        <v>0</v>
      </c>
      <c r="BS471" s="1443">
        <f t="shared" si="375"/>
        <v>0</v>
      </c>
      <c r="BT471" s="889"/>
      <c r="BU471" s="889"/>
      <c r="CD471" s="3319">
        <v>0</v>
      </c>
      <c r="CE471" s="3319">
        <v>0</v>
      </c>
      <c r="CF471" s="3319">
        <v>0</v>
      </c>
      <c r="CG471" s="3319">
        <v>0</v>
      </c>
      <c r="CH471" s="3319">
        <v>0</v>
      </c>
      <c r="CI471" s="3319">
        <v>0</v>
      </c>
      <c r="CJ471" s="3319">
        <v>0</v>
      </c>
      <c r="CK471" s="3320"/>
      <c r="CL471" s="3321">
        <f t="shared" si="351"/>
        <v>0</v>
      </c>
      <c r="CM471" s="3321">
        <f t="shared" si="351"/>
        <v>0</v>
      </c>
      <c r="CN471" s="3321">
        <f t="shared" si="351"/>
        <v>0</v>
      </c>
      <c r="CO471" s="3321">
        <f t="shared" si="351"/>
        <v>0</v>
      </c>
      <c r="CP471" s="3321">
        <f t="shared" si="351"/>
        <v>0</v>
      </c>
      <c r="CQ471" s="3321">
        <f t="shared" si="351"/>
        <v>0</v>
      </c>
      <c r="CR471" s="3321">
        <f t="shared" si="350"/>
        <v>0</v>
      </c>
      <c r="CS471" s="3321"/>
      <c r="CT471" s="885">
        <v>0</v>
      </c>
      <c r="CU471" s="885">
        <v>0</v>
      </c>
      <c r="CV471" s="885">
        <v>0</v>
      </c>
      <c r="CW471" s="885">
        <v>0</v>
      </c>
      <c r="CX471" s="885">
        <v>0</v>
      </c>
      <c r="CY471" s="885">
        <v>0</v>
      </c>
      <c r="DB471" s="3321">
        <f t="shared" si="353"/>
        <v>0</v>
      </c>
      <c r="DC471" s="3321">
        <f t="shared" si="353"/>
        <v>0</v>
      </c>
      <c r="DD471" s="3321">
        <f t="shared" si="353"/>
        <v>0</v>
      </c>
      <c r="DE471" s="3321">
        <f t="shared" si="352"/>
        <v>0</v>
      </c>
      <c r="DF471" s="3321">
        <f t="shared" si="352"/>
        <v>0</v>
      </c>
      <c r="DG471" s="3321">
        <f t="shared" si="352"/>
        <v>0</v>
      </c>
      <c r="DH471" s="3321"/>
      <c r="DI471" s="885">
        <v>0</v>
      </c>
      <c r="DJ471" s="885">
        <v>0</v>
      </c>
      <c r="DK471" s="885">
        <v>0</v>
      </c>
      <c r="DL471" s="885">
        <v>0</v>
      </c>
      <c r="DM471" s="885">
        <v>0</v>
      </c>
      <c r="DP471" s="3321">
        <f t="shared" si="354"/>
        <v>0</v>
      </c>
      <c r="DQ471" s="3321">
        <f t="shared" si="354"/>
        <v>0</v>
      </c>
      <c r="DR471" s="3321">
        <f t="shared" si="354"/>
        <v>0</v>
      </c>
      <c r="DS471" s="3321">
        <f t="shared" si="354"/>
        <v>0</v>
      </c>
      <c r="DT471" s="3321">
        <f t="shared" si="354"/>
        <v>0</v>
      </c>
    </row>
    <row r="472" spans="1:124" ht="13.9" hidden="1" customHeight="1">
      <c r="A472" s="1165"/>
      <c r="B472" s="1494"/>
      <c r="C472" s="1368" t="s">
        <v>747</v>
      </c>
      <c r="D472" s="3423"/>
      <c r="E472" s="1435">
        <v>0</v>
      </c>
      <c r="F472" s="1435">
        <v>0</v>
      </c>
      <c r="G472" s="1559">
        <v>0</v>
      </c>
      <c r="H472" s="1559">
        <v>0</v>
      </c>
      <c r="I472" s="1559">
        <v>0</v>
      </c>
      <c r="J472" s="1559">
        <v>0</v>
      </c>
      <c r="K472" s="1559">
        <v>0</v>
      </c>
      <c r="L472" s="1559">
        <f t="shared" si="366"/>
        <v>0</v>
      </c>
      <c r="M472" s="1496"/>
      <c r="N472" s="2027"/>
      <c r="O472" s="1496"/>
      <c r="P472" s="1496"/>
      <c r="Q472" s="1496"/>
      <c r="R472" s="1496"/>
      <c r="S472" s="2028"/>
      <c r="T472" s="2028">
        <f t="shared" si="367"/>
        <v>0</v>
      </c>
      <c r="U472" s="1951">
        <f t="shared" si="359"/>
        <v>0</v>
      </c>
      <c r="V472" s="891">
        <f t="shared" si="359"/>
        <v>0</v>
      </c>
      <c r="W472" s="891">
        <f t="shared" si="360"/>
        <v>0</v>
      </c>
      <c r="X472" s="891">
        <f t="shared" si="360"/>
        <v>0</v>
      </c>
      <c r="Y472" s="891">
        <f t="shared" si="360"/>
        <v>0</v>
      </c>
      <c r="Z472" s="891">
        <f t="shared" si="360"/>
        <v>0</v>
      </c>
      <c r="AA472" s="891">
        <f t="shared" si="360"/>
        <v>0</v>
      </c>
      <c r="AB472" s="1727">
        <f t="shared" si="368"/>
        <v>0</v>
      </c>
      <c r="AC472" s="1341"/>
      <c r="AD472" s="3354"/>
      <c r="AE472" s="3373">
        <v>0</v>
      </c>
      <c r="AF472" s="3373">
        <v>0</v>
      </c>
      <c r="AG472" s="3480">
        <v>0</v>
      </c>
      <c r="AH472" s="2276">
        <v>0</v>
      </c>
      <c r="AI472" s="2276">
        <v>0</v>
      </c>
      <c r="AJ472" s="3481">
        <v>0</v>
      </c>
      <c r="AK472" s="3481">
        <f t="shared" si="369"/>
        <v>0</v>
      </c>
      <c r="AL472" s="1646"/>
      <c r="AM472" s="1647"/>
      <c r="AN472" s="1646"/>
      <c r="AO472" s="1646"/>
      <c r="AP472" s="1646"/>
      <c r="AQ472" s="1647"/>
      <c r="AR472" s="1647">
        <f t="shared" si="370"/>
        <v>0</v>
      </c>
      <c r="AS472" s="3403">
        <f t="shared" si="361"/>
        <v>0</v>
      </c>
      <c r="AT472" s="1722">
        <f t="shared" si="361"/>
        <v>0</v>
      </c>
      <c r="AU472" s="1722">
        <f t="shared" si="361"/>
        <v>0</v>
      </c>
      <c r="AV472" s="1722">
        <f t="shared" si="361"/>
        <v>0</v>
      </c>
      <c r="AW472" s="1722">
        <f t="shared" si="361"/>
        <v>0</v>
      </c>
      <c r="AX472" s="1722">
        <f t="shared" si="361"/>
        <v>0</v>
      </c>
      <c r="AY472" s="1722">
        <f t="shared" si="371"/>
        <v>0</v>
      </c>
      <c r="AZ472" s="3113">
        <f t="shared" si="372"/>
        <v>0</v>
      </c>
      <c r="BA472" s="3327"/>
      <c r="BB472" s="1435">
        <v>0</v>
      </c>
      <c r="BC472" s="1435">
        <v>0</v>
      </c>
      <c r="BD472" s="1559">
        <v>0</v>
      </c>
      <c r="BE472" s="1578">
        <v>0</v>
      </c>
      <c r="BF472" s="1578">
        <v>0</v>
      </c>
      <c r="BG472" s="1578">
        <f t="shared" si="373"/>
        <v>0</v>
      </c>
      <c r="BH472" s="3479"/>
      <c r="BI472" s="3479"/>
      <c r="BJ472" s="3113"/>
      <c r="BK472" s="3113"/>
      <c r="BL472" s="3113"/>
      <c r="BM472" s="3113">
        <f t="shared" si="374"/>
        <v>0</v>
      </c>
      <c r="BN472" s="1366">
        <f t="shared" si="362"/>
        <v>0</v>
      </c>
      <c r="BO472" s="1366">
        <f t="shared" si="362"/>
        <v>0</v>
      </c>
      <c r="BP472" s="1366">
        <f t="shared" si="362"/>
        <v>0</v>
      </c>
      <c r="BQ472" s="1366">
        <f t="shared" si="362"/>
        <v>0</v>
      </c>
      <c r="BR472" s="1366">
        <f t="shared" si="362"/>
        <v>0</v>
      </c>
      <c r="BS472" s="1443">
        <f t="shared" si="375"/>
        <v>0</v>
      </c>
      <c r="BT472" s="889"/>
      <c r="BU472" s="889"/>
      <c r="CD472" s="3319">
        <v>0</v>
      </c>
      <c r="CE472" s="3319">
        <v>0</v>
      </c>
      <c r="CF472" s="3319">
        <v>0</v>
      </c>
      <c r="CG472" s="3319">
        <v>0</v>
      </c>
      <c r="CH472" s="3319">
        <v>0</v>
      </c>
      <c r="CI472" s="3319">
        <v>0</v>
      </c>
      <c r="CJ472" s="3319">
        <v>0</v>
      </c>
      <c r="CK472" s="3320"/>
      <c r="CL472" s="3321">
        <f t="shared" si="351"/>
        <v>0</v>
      </c>
      <c r="CM472" s="3321">
        <f t="shared" si="351"/>
        <v>0</v>
      </c>
      <c r="CN472" s="3321">
        <f t="shared" si="351"/>
        <v>0</v>
      </c>
      <c r="CO472" s="3321">
        <f t="shared" si="351"/>
        <v>0</v>
      </c>
      <c r="CP472" s="3321">
        <f t="shared" si="351"/>
        <v>0</v>
      </c>
      <c r="CQ472" s="3321">
        <f t="shared" si="351"/>
        <v>0</v>
      </c>
      <c r="CR472" s="3321">
        <f t="shared" si="350"/>
        <v>0</v>
      </c>
      <c r="CS472" s="3321"/>
      <c r="CT472" s="885">
        <v>0</v>
      </c>
      <c r="CU472" s="885">
        <v>0</v>
      </c>
      <c r="CV472" s="885">
        <v>0</v>
      </c>
      <c r="CW472" s="885">
        <v>0</v>
      </c>
      <c r="CX472" s="885">
        <v>0</v>
      </c>
      <c r="CY472" s="885">
        <v>0</v>
      </c>
      <c r="DB472" s="3321">
        <f t="shared" si="353"/>
        <v>0</v>
      </c>
      <c r="DC472" s="3321">
        <f t="shared" si="353"/>
        <v>0</v>
      </c>
      <c r="DD472" s="3321">
        <f t="shared" si="353"/>
        <v>0</v>
      </c>
      <c r="DE472" s="3321">
        <f t="shared" si="352"/>
        <v>0</v>
      </c>
      <c r="DF472" s="3321">
        <f t="shared" si="352"/>
        <v>0</v>
      </c>
      <c r="DG472" s="3321">
        <f t="shared" si="352"/>
        <v>0</v>
      </c>
      <c r="DH472" s="3321"/>
      <c r="DI472" s="885">
        <v>0</v>
      </c>
      <c r="DJ472" s="885">
        <v>0</v>
      </c>
      <c r="DK472" s="885">
        <v>0</v>
      </c>
      <c r="DL472" s="885">
        <v>0</v>
      </c>
      <c r="DM472" s="885">
        <v>0</v>
      </c>
      <c r="DP472" s="3321">
        <f t="shared" si="354"/>
        <v>0</v>
      </c>
      <c r="DQ472" s="3321">
        <f t="shared" si="354"/>
        <v>0</v>
      </c>
      <c r="DR472" s="3321">
        <f t="shared" si="354"/>
        <v>0</v>
      </c>
      <c r="DS472" s="3321">
        <f t="shared" si="354"/>
        <v>0</v>
      </c>
      <c r="DT472" s="3321">
        <f t="shared" si="354"/>
        <v>0</v>
      </c>
    </row>
    <row r="473" spans="1:124" ht="21.75" customHeight="1">
      <c r="A473" s="1165" t="s">
        <v>759</v>
      </c>
      <c r="B473" s="3374" t="s">
        <v>787</v>
      </c>
      <c r="C473" s="3375" t="s">
        <v>585</v>
      </c>
      <c r="D473" s="3391"/>
      <c r="E473" s="1917">
        <v>4.109</v>
      </c>
      <c r="F473" s="1917">
        <v>0</v>
      </c>
      <c r="G473" s="1917">
        <v>60482.3</v>
      </c>
      <c r="H473" s="1917">
        <v>0</v>
      </c>
      <c r="I473" s="1917">
        <v>0</v>
      </c>
      <c r="J473" s="1917">
        <v>0</v>
      </c>
      <c r="K473" s="1917">
        <v>0</v>
      </c>
      <c r="L473" s="1917">
        <f t="shared" si="366"/>
        <v>60482.3</v>
      </c>
      <c r="M473" s="3329">
        <f>SUM(M474:M493)</f>
        <v>0</v>
      </c>
      <c r="N473" s="1926">
        <f>SUM(N474:N493)</f>
        <v>0</v>
      </c>
      <c r="O473" s="1926">
        <f>SUM(O474:O493)</f>
        <v>0</v>
      </c>
      <c r="P473" s="1926">
        <f>SUM(P474:P493)</f>
        <v>0</v>
      </c>
      <c r="Q473" s="1926"/>
      <c r="R473" s="1926">
        <f>SUM(R474:R493)</f>
        <v>0</v>
      </c>
      <c r="S473" s="1926">
        <f>SUM(S474:S493)</f>
        <v>0</v>
      </c>
      <c r="T473" s="1926">
        <f t="shared" si="367"/>
        <v>0</v>
      </c>
      <c r="U473" s="2899">
        <f t="shared" ref="U473:AA473" si="376">SUM(U474:U493)</f>
        <v>4.109</v>
      </c>
      <c r="V473" s="1917">
        <f t="shared" si="376"/>
        <v>0</v>
      </c>
      <c r="W473" s="1917">
        <f t="shared" si="376"/>
        <v>60482.3</v>
      </c>
      <c r="X473" s="1917">
        <f t="shared" si="376"/>
        <v>0</v>
      </c>
      <c r="Y473" s="1917">
        <f>SUM(Y474:Y493)</f>
        <v>0</v>
      </c>
      <c r="Z473" s="1917">
        <f t="shared" si="376"/>
        <v>0</v>
      </c>
      <c r="AA473" s="1917">
        <f t="shared" si="376"/>
        <v>0</v>
      </c>
      <c r="AB473" s="1917">
        <f t="shared" si="368"/>
        <v>60482.3</v>
      </c>
      <c r="AC473" s="3482"/>
      <c r="AD473" s="1917"/>
      <c r="AE473" s="1917">
        <v>3.5</v>
      </c>
      <c r="AF473" s="1917">
        <v>5000</v>
      </c>
      <c r="AG473" s="1917">
        <v>107250</v>
      </c>
      <c r="AH473" s="1917">
        <v>0</v>
      </c>
      <c r="AI473" s="1917">
        <v>4000</v>
      </c>
      <c r="AJ473" s="1917">
        <v>96000</v>
      </c>
      <c r="AK473" s="1917">
        <f t="shared" si="369"/>
        <v>212250</v>
      </c>
      <c r="AL473" s="1917">
        <f t="shared" ref="AL473:AQ473" si="377">SUM(AL474:AL493)</f>
        <v>0</v>
      </c>
      <c r="AM473" s="1917">
        <f t="shared" si="377"/>
        <v>0</v>
      </c>
      <c r="AN473" s="1917">
        <f t="shared" si="377"/>
        <v>0</v>
      </c>
      <c r="AO473" s="1917">
        <f t="shared" si="377"/>
        <v>0</v>
      </c>
      <c r="AP473" s="1917">
        <f t="shared" si="377"/>
        <v>0</v>
      </c>
      <c r="AQ473" s="1917">
        <f t="shared" si="377"/>
        <v>0</v>
      </c>
      <c r="AR473" s="1917">
        <f t="shared" si="370"/>
        <v>0</v>
      </c>
      <c r="AS473" s="3316">
        <f t="shared" ref="AS473:AX473" si="378">SUM(AS474:AS493)</f>
        <v>3.5</v>
      </c>
      <c r="AT473" s="1917">
        <f t="shared" si="378"/>
        <v>5000</v>
      </c>
      <c r="AU473" s="1917">
        <f t="shared" si="378"/>
        <v>107250</v>
      </c>
      <c r="AV473" s="1917">
        <f t="shared" si="378"/>
        <v>0</v>
      </c>
      <c r="AW473" s="1917">
        <f>SUM(AW474:AW493)</f>
        <v>4000</v>
      </c>
      <c r="AX473" s="1917">
        <f t="shared" si="378"/>
        <v>96000</v>
      </c>
      <c r="AY473" s="1917">
        <f t="shared" si="371"/>
        <v>212250</v>
      </c>
      <c r="AZ473" s="3317">
        <f t="shared" si="372"/>
        <v>0</v>
      </c>
      <c r="BA473" s="3318"/>
      <c r="BB473" s="1917">
        <v>3</v>
      </c>
      <c r="BC473" s="1917">
        <v>70000</v>
      </c>
      <c r="BD473" s="1917">
        <v>45000</v>
      </c>
      <c r="BE473" s="1917">
        <v>0</v>
      </c>
      <c r="BF473" s="1917">
        <v>0</v>
      </c>
      <c r="BG473" s="1917">
        <f t="shared" si="373"/>
        <v>115000</v>
      </c>
      <c r="BH473" s="923">
        <f>SUM(BH474:BH493)</f>
        <v>0</v>
      </c>
      <c r="BI473" s="923">
        <f t="shared" ref="BI473:BR473" si="379">SUM(BI474:BI493)</f>
        <v>0</v>
      </c>
      <c r="BJ473" s="951">
        <f>SUM(BJ474:BJ493)</f>
        <v>0</v>
      </c>
      <c r="BK473" s="951">
        <f>SUM(BK474:BK493)</f>
        <v>0</v>
      </c>
      <c r="BL473" s="951">
        <f t="shared" si="379"/>
        <v>0</v>
      </c>
      <c r="BM473" s="951">
        <f t="shared" si="374"/>
        <v>0</v>
      </c>
      <c r="BN473" s="923">
        <f t="shared" si="379"/>
        <v>3</v>
      </c>
      <c r="BO473" s="923">
        <f t="shared" si="379"/>
        <v>70000</v>
      </c>
      <c r="BP473" s="923">
        <f t="shared" si="379"/>
        <v>45000</v>
      </c>
      <c r="BQ473" s="923">
        <f>SUM(BQ474:BQ493)</f>
        <v>0</v>
      </c>
      <c r="BR473" s="923">
        <f t="shared" si="379"/>
        <v>0</v>
      </c>
      <c r="BS473" s="923">
        <f t="shared" si="375"/>
        <v>115000</v>
      </c>
      <c r="BT473" s="923"/>
      <c r="BU473" s="923"/>
      <c r="CD473" s="3319">
        <v>10.79</v>
      </c>
      <c r="CE473" s="3319">
        <v>736.69999999999857</v>
      </c>
      <c r="CF473" s="3319">
        <v>75840.700000000012</v>
      </c>
      <c r="CG473" s="3319">
        <v>42500</v>
      </c>
      <c r="CH473" s="3319">
        <v>0</v>
      </c>
      <c r="CI473" s="3319">
        <v>1650</v>
      </c>
      <c r="CJ473" s="3319">
        <v>39600</v>
      </c>
      <c r="CK473" s="3320"/>
      <c r="CL473" s="3321">
        <f t="shared" si="351"/>
        <v>6.6809999999999992</v>
      </c>
      <c r="CM473" s="3321">
        <f t="shared" si="351"/>
        <v>736.69999999999857</v>
      </c>
      <c r="CN473" s="3321">
        <f t="shared" si="351"/>
        <v>15358.400000000009</v>
      </c>
      <c r="CO473" s="3321">
        <f t="shared" si="351"/>
        <v>42500</v>
      </c>
      <c r="CP473" s="3321">
        <f t="shared" si="351"/>
        <v>0</v>
      </c>
      <c r="CQ473" s="3321">
        <f t="shared" si="351"/>
        <v>1650</v>
      </c>
      <c r="CR473" s="3321">
        <f t="shared" si="350"/>
        <v>39600</v>
      </c>
      <c r="CS473" s="3321"/>
      <c r="CT473" s="885">
        <v>4.109</v>
      </c>
      <c r="CU473" s="885">
        <v>0</v>
      </c>
      <c r="CV473" s="885">
        <v>60482.3</v>
      </c>
      <c r="CW473" s="885">
        <v>0</v>
      </c>
      <c r="CX473" s="885">
        <v>0</v>
      </c>
      <c r="CY473" s="885">
        <v>0</v>
      </c>
      <c r="DB473" s="3321">
        <f t="shared" si="353"/>
        <v>0.60899999999999999</v>
      </c>
      <c r="DC473" s="3321">
        <f t="shared" si="353"/>
        <v>-5000</v>
      </c>
      <c r="DD473" s="3321">
        <f t="shared" si="353"/>
        <v>-46767.7</v>
      </c>
      <c r="DE473" s="3321">
        <f t="shared" si="352"/>
        <v>0</v>
      </c>
      <c r="DF473" s="3321">
        <f t="shared" si="352"/>
        <v>-4000</v>
      </c>
      <c r="DG473" s="3321">
        <f t="shared" si="352"/>
        <v>-96000</v>
      </c>
      <c r="DH473" s="3321"/>
      <c r="DI473" s="885">
        <v>3.5</v>
      </c>
      <c r="DJ473" s="885">
        <v>0</v>
      </c>
      <c r="DK473" s="885">
        <v>107250</v>
      </c>
      <c r="DL473" s="885">
        <v>4000</v>
      </c>
      <c r="DM473" s="885">
        <v>96000</v>
      </c>
      <c r="DP473" s="3321">
        <f t="shared" si="354"/>
        <v>0.5</v>
      </c>
      <c r="DQ473" s="3321">
        <f t="shared" si="354"/>
        <v>-70000</v>
      </c>
      <c r="DR473" s="3321">
        <f t="shared" si="354"/>
        <v>62250</v>
      </c>
      <c r="DS473" s="3321">
        <f t="shared" si="354"/>
        <v>4000</v>
      </c>
      <c r="DT473" s="3321">
        <f t="shared" si="354"/>
        <v>96000</v>
      </c>
    </row>
    <row r="474" spans="1:124" ht="21.75" customHeight="1">
      <c r="A474" s="912">
        <v>22</v>
      </c>
      <c r="B474" s="1585" t="s">
        <v>786</v>
      </c>
      <c r="C474" s="1662" t="s">
        <v>374</v>
      </c>
      <c r="D474" s="3472"/>
      <c r="E474" s="1339">
        <v>0</v>
      </c>
      <c r="F474" s="1339">
        <v>0</v>
      </c>
      <c r="G474" s="1339">
        <v>0</v>
      </c>
      <c r="H474" s="1339">
        <v>0</v>
      </c>
      <c r="I474" s="1339">
        <v>0</v>
      </c>
      <c r="J474" s="1339">
        <v>0</v>
      </c>
      <c r="K474" s="1339">
        <v>0</v>
      </c>
      <c r="L474" s="1339">
        <f t="shared" si="366"/>
        <v>0</v>
      </c>
      <c r="M474" s="1944"/>
      <c r="N474" s="1440"/>
      <c r="O474" s="1440"/>
      <c r="P474" s="1440"/>
      <c r="Q474" s="1640"/>
      <c r="R474" s="1640">
        <f t="shared" ref="R474:R479" si="380">S474/24</f>
        <v>0</v>
      </c>
      <c r="S474" s="1640"/>
      <c r="T474" s="1640">
        <f t="shared" si="367"/>
        <v>0</v>
      </c>
      <c r="U474" s="1951">
        <f>E474+M474</f>
        <v>0</v>
      </c>
      <c r="V474" s="930">
        <f t="shared" ref="V474:AA493" si="381">F474+N474</f>
        <v>0</v>
      </c>
      <c r="W474" s="930">
        <f t="shared" si="381"/>
        <v>0</v>
      </c>
      <c r="X474" s="930">
        <f t="shared" si="381"/>
        <v>0</v>
      </c>
      <c r="Y474" s="930">
        <f t="shared" si="381"/>
        <v>0</v>
      </c>
      <c r="Z474" s="930">
        <f t="shared" si="381"/>
        <v>0</v>
      </c>
      <c r="AA474" s="930">
        <f t="shared" si="381"/>
        <v>0</v>
      </c>
      <c r="AB474" s="1721">
        <f t="shared" si="368"/>
        <v>0</v>
      </c>
      <c r="AC474" s="1341"/>
      <c r="AD474" s="2286"/>
      <c r="AE474" s="2441">
        <v>2</v>
      </c>
      <c r="AF474" s="2441">
        <v>0</v>
      </c>
      <c r="AG474" s="2441">
        <v>80250</v>
      </c>
      <c r="AH474" s="2441">
        <v>0</v>
      </c>
      <c r="AI474" s="2441">
        <v>0</v>
      </c>
      <c r="AJ474" s="2441">
        <v>0</v>
      </c>
      <c r="AK474" s="2441">
        <f t="shared" si="369"/>
        <v>80250</v>
      </c>
      <c r="AL474" s="1663"/>
      <c r="AM474" s="1389"/>
      <c r="AN474" s="1002"/>
      <c r="AO474" s="2020"/>
      <c r="AP474" s="2020">
        <f t="shared" ref="AP474:AP479" si="382">AQ474/24</f>
        <v>0</v>
      </c>
      <c r="AQ474" s="1389"/>
      <c r="AR474" s="1389">
        <f t="shared" si="370"/>
        <v>0</v>
      </c>
      <c r="AS474" s="3439">
        <f t="shared" ref="AS474:AX493" si="383">AE474+AL474</f>
        <v>2</v>
      </c>
      <c r="AT474" s="1721">
        <f t="shared" si="383"/>
        <v>0</v>
      </c>
      <c r="AU474" s="1721">
        <f t="shared" si="383"/>
        <v>80250</v>
      </c>
      <c r="AV474" s="1721">
        <f t="shared" si="383"/>
        <v>0</v>
      </c>
      <c r="AW474" s="1721">
        <f t="shared" si="383"/>
        <v>0</v>
      </c>
      <c r="AX474" s="1721">
        <f t="shared" si="383"/>
        <v>0</v>
      </c>
      <c r="AY474" s="1721">
        <f t="shared" si="371"/>
        <v>80250</v>
      </c>
      <c r="AZ474" s="2029">
        <f t="shared" si="372"/>
        <v>0</v>
      </c>
      <c r="BA474" s="3483"/>
      <c r="BB474" s="1339">
        <v>3</v>
      </c>
      <c r="BC474" s="1339">
        <v>70000</v>
      </c>
      <c r="BD474" s="1339">
        <v>45000</v>
      </c>
      <c r="BE474" s="1339">
        <v>0</v>
      </c>
      <c r="BF474" s="1339">
        <v>0</v>
      </c>
      <c r="BG474" s="1339">
        <f t="shared" si="373"/>
        <v>115000</v>
      </c>
      <c r="BH474" s="930"/>
      <c r="BI474" s="930"/>
      <c r="BJ474" s="1546"/>
      <c r="BK474" s="1397">
        <f t="shared" ref="BK474:BK479" si="384">BL474/24</f>
        <v>0</v>
      </c>
      <c r="BL474" s="1546"/>
      <c r="BM474" s="1546">
        <f t="shared" si="374"/>
        <v>0</v>
      </c>
      <c r="BN474" s="1449">
        <f t="shared" ref="BN474:BR493" si="385">BB474+BH474</f>
        <v>3</v>
      </c>
      <c r="BO474" s="1449">
        <f t="shared" si="385"/>
        <v>70000</v>
      </c>
      <c r="BP474" s="1449">
        <f t="shared" si="385"/>
        <v>45000</v>
      </c>
      <c r="BQ474" s="1449">
        <f t="shared" si="385"/>
        <v>0</v>
      </c>
      <c r="BR474" s="1449">
        <f t="shared" si="385"/>
        <v>0</v>
      </c>
      <c r="BS474" s="1449">
        <f t="shared" si="375"/>
        <v>115000</v>
      </c>
      <c r="BT474" s="2666"/>
      <c r="BU474" s="2551"/>
      <c r="CD474" s="3319">
        <v>0</v>
      </c>
      <c r="CE474" s="3319">
        <v>0</v>
      </c>
      <c r="CF474" s="3319">
        <v>0</v>
      </c>
      <c r="CG474" s="3319">
        <v>0</v>
      </c>
      <c r="CH474" s="3319">
        <v>0</v>
      </c>
      <c r="CI474" s="3319">
        <v>0</v>
      </c>
      <c r="CJ474" s="3319">
        <v>0</v>
      </c>
      <c r="CK474" s="3320"/>
      <c r="CL474" s="3321">
        <f t="shared" si="351"/>
        <v>0</v>
      </c>
      <c r="CM474" s="3321">
        <f t="shared" si="351"/>
        <v>0</v>
      </c>
      <c r="CN474" s="3321">
        <f t="shared" si="351"/>
        <v>0</v>
      </c>
      <c r="CO474" s="3321">
        <f t="shared" si="351"/>
        <v>0</v>
      </c>
      <c r="CP474" s="3321">
        <f t="shared" si="351"/>
        <v>0</v>
      </c>
      <c r="CQ474" s="3321">
        <f t="shared" si="351"/>
        <v>0</v>
      </c>
      <c r="CR474" s="3321">
        <f t="shared" si="350"/>
        <v>0</v>
      </c>
      <c r="CS474" s="3321"/>
      <c r="CT474" s="885">
        <v>0</v>
      </c>
      <c r="CU474" s="885">
        <v>0</v>
      </c>
      <c r="CV474" s="885">
        <v>0</v>
      </c>
      <c r="CW474" s="885">
        <v>0</v>
      </c>
      <c r="CX474" s="885">
        <v>0</v>
      </c>
      <c r="CY474" s="885">
        <v>0</v>
      </c>
      <c r="DB474" s="3321">
        <f t="shared" si="353"/>
        <v>-2</v>
      </c>
      <c r="DC474" s="3321">
        <f t="shared" si="353"/>
        <v>0</v>
      </c>
      <c r="DD474" s="3321">
        <f t="shared" si="353"/>
        <v>-80250</v>
      </c>
      <c r="DE474" s="3321">
        <f t="shared" si="352"/>
        <v>0</v>
      </c>
      <c r="DF474" s="3321">
        <f t="shared" si="352"/>
        <v>0</v>
      </c>
      <c r="DG474" s="3321">
        <f t="shared" si="352"/>
        <v>0</v>
      </c>
      <c r="DH474" s="3321"/>
      <c r="DI474" s="885">
        <v>2</v>
      </c>
      <c r="DJ474" s="885">
        <v>0</v>
      </c>
      <c r="DK474" s="885">
        <v>80250</v>
      </c>
      <c r="DL474" s="885">
        <v>0</v>
      </c>
      <c r="DM474" s="885">
        <v>0</v>
      </c>
      <c r="DP474" s="3321">
        <f t="shared" si="354"/>
        <v>-1</v>
      </c>
      <c r="DQ474" s="3321">
        <f t="shared" si="354"/>
        <v>-70000</v>
      </c>
      <c r="DR474" s="3321">
        <f t="shared" si="354"/>
        <v>35250</v>
      </c>
      <c r="DS474" s="3321">
        <f t="shared" si="354"/>
        <v>0</v>
      </c>
      <c r="DT474" s="3321">
        <f t="shared" si="354"/>
        <v>0</v>
      </c>
    </row>
    <row r="475" spans="1:124" ht="24" hidden="1">
      <c r="A475" s="1165"/>
      <c r="B475" s="1491" t="s">
        <v>785</v>
      </c>
      <c r="C475" s="1547" t="s">
        <v>419</v>
      </c>
      <c r="D475" s="3413"/>
      <c r="E475" s="1357">
        <v>0</v>
      </c>
      <c r="F475" s="1357">
        <v>0</v>
      </c>
      <c r="G475" s="1357">
        <v>0</v>
      </c>
      <c r="H475" s="1357">
        <v>0</v>
      </c>
      <c r="I475" s="1357">
        <v>0</v>
      </c>
      <c r="J475" s="1357">
        <v>0</v>
      </c>
      <c r="K475" s="1357">
        <v>0</v>
      </c>
      <c r="L475" s="1357">
        <f t="shared" si="366"/>
        <v>0</v>
      </c>
      <c r="M475" s="1621"/>
      <c r="N475" s="1440"/>
      <c r="O475" s="1440"/>
      <c r="P475" s="1440"/>
      <c r="Q475" s="1440"/>
      <c r="R475" s="1440">
        <f t="shared" si="380"/>
        <v>0</v>
      </c>
      <c r="S475" s="1440"/>
      <c r="T475" s="1440">
        <f t="shared" si="367"/>
        <v>0</v>
      </c>
      <c r="U475" s="1951">
        <f>E475+M475</f>
        <v>0</v>
      </c>
      <c r="V475" s="891">
        <f t="shared" si="381"/>
        <v>0</v>
      </c>
      <c r="W475" s="891">
        <f t="shared" si="381"/>
        <v>0</v>
      </c>
      <c r="X475" s="891">
        <f t="shared" si="381"/>
        <v>0</v>
      </c>
      <c r="Y475" s="891">
        <f t="shared" si="381"/>
        <v>0</v>
      </c>
      <c r="Z475" s="891">
        <f t="shared" si="381"/>
        <v>0</v>
      </c>
      <c r="AA475" s="1358">
        <f t="shared" si="381"/>
        <v>0</v>
      </c>
      <c r="AB475" s="1722">
        <f t="shared" si="368"/>
        <v>0</v>
      </c>
      <c r="AC475" s="3484"/>
      <c r="AD475" s="3343"/>
      <c r="AE475" s="1719">
        <v>0</v>
      </c>
      <c r="AF475" s="1719">
        <v>0</v>
      </c>
      <c r="AG475" s="1719">
        <v>0</v>
      </c>
      <c r="AH475" s="1719">
        <v>0</v>
      </c>
      <c r="AI475" s="1719">
        <v>0</v>
      </c>
      <c r="AJ475" s="1719">
        <v>0</v>
      </c>
      <c r="AK475" s="1719">
        <f t="shared" si="369"/>
        <v>0</v>
      </c>
      <c r="AL475" s="999"/>
      <c r="AM475" s="1394"/>
      <c r="AN475" s="999"/>
      <c r="AO475" s="1001"/>
      <c r="AP475" s="1001">
        <f t="shared" si="382"/>
        <v>0</v>
      </c>
      <c r="AQ475" s="1394"/>
      <c r="AR475" s="1394">
        <f t="shared" si="370"/>
        <v>0</v>
      </c>
      <c r="AS475" s="3403">
        <f t="shared" si="383"/>
        <v>0</v>
      </c>
      <c r="AT475" s="1722">
        <f t="shared" si="383"/>
        <v>0</v>
      </c>
      <c r="AU475" s="1722">
        <f t="shared" si="383"/>
        <v>0</v>
      </c>
      <c r="AV475" s="1722">
        <f t="shared" si="383"/>
        <v>0</v>
      </c>
      <c r="AW475" s="1722">
        <f t="shared" si="383"/>
        <v>0</v>
      </c>
      <c r="AX475" s="1722">
        <f t="shared" si="383"/>
        <v>0</v>
      </c>
      <c r="AY475" s="1722">
        <f t="shared" si="371"/>
        <v>0</v>
      </c>
      <c r="AZ475" s="3088">
        <f t="shared" si="372"/>
        <v>0</v>
      </c>
      <c r="BA475" s="3325"/>
      <c r="BB475" s="1357">
        <v>0</v>
      </c>
      <c r="BC475" s="1357">
        <v>0</v>
      </c>
      <c r="BD475" s="1357">
        <v>0</v>
      </c>
      <c r="BE475" s="1357">
        <v>0</v>
      </c>
      <c r="BF475" s="1357">
        <v>0</v>
      </c>
      <c r="BG475" s="1357">
        <f t="shared" si="373"/>
        <v>0</v>
      </c>
      <c r="BH475" s="891"/>
      <c r="BI475" s="891"/>
      <c r="BJ475" s="1397"/>
      <c r="BK475" s="1397">
        <f t="shared" si="384"/>
        <v>0</v>
      </c>
      <c r="BL475" s="1397"/>
      <c r="BM475" s="1397">
        <f t="shared" si="374"/>
        <v>0</v>
      </c>
      <c r="BN475" s="1366">
        <f t="shared" si="385"/>
        <v>0</v>
      </c>
      <c r="BO475" s="1366">
        <f t="shared" si="385"/>
        <v>0</v>
      </c>
      <c r="BP475" s="1366">
        <f t="shared" si="385"/>
        <v>0</v>
      </c>
      <c r="BQ475" s="1366">
        <f t="shared" si="385"/>
        <v>0</v>
      </c>
      <c r="BR475" s="1366">
        <f t="shared" si="385"/>
        <v>0</v>
      </c>
      <c r="BS475" s="1366">
        <f t="shared" si="375"/>
        <v>0</v>
      </c>
      <c r="BT475" s="1358"/>
      <c r="BU475" s="1358"/>
      <c r="CD475" s="3319">
        <v>1</v>
      </c>
      <c r="CE475" s="3319">
        <v>736.69999999999857</v>
      </c>
      <c r="CF475" s="3319">
        <v>0</v>
      </c>
      <c r="CG475" s="3319">
        <v>42500</v>
      </c>
      <c r="CH475" s="3319">
        <v>0</v>
      </c>
      <c r="CI475" s="3319">
        <v>0</v>
      </c>
      <c r="CJ475" s="3319">
        <v>0</v>
      </c>
      <c r="CK475" s="3320"/>
      <c r="CL475" s="3321">
        <f t="shared" si="351"/>
        <v>1</v>
      </c>
      <c r="CM475" s="3321">
        <f t="shared" si="351"/>
        <v>736.69999999999857</v>
      </c>
      <c r="CN475" s="3321">
        <f t="shared" si="351"/>
        <v>0</v>
      </c>
      <c r="CO475" s="3321">
        <f t="shared" si="351"/>
        <v>42500</v>
      </c>
      <c r="CP475" s="3321">
        <f t="shared" si="351"/>
        <v>0</v>
      </c>
      <c r="CQ475" s="3321">
        <f t="shared" si="351"/>
        <v>0</v>
      </c>
      <c r="CR475" s="3321">
        <f t="shared" si="350"/>
        <v>0</v>
      </c>
      <c r="CS475" s="3321"/>
      <c r="CT475" s="885">
        <v>0</v>
      </c>
      <c r="CU475" s="885">
        <v>0</v>
      </c>
      <c r="CV475" s="885">
        <v>0</v>
      </c>
      <c r="CW475" s="885">
        <v>0</v>
      </c>
      <c r="CX475" s="885">
        <v>0</v>
      </c>
      <c r="CY475" s="885">
        <v>0</v>
      </c>
      <c r="DB475" s="3321">
        <f t="shared" si="353"/>
        <v>0</v>
      </c>
      <c r="DC475" s="3321">
        <f t="shared" si="353"/>
        <v>0</v>
      </c>
      <c r="DD475" s="3321">
        <f t="shared" si="353"/>
        <v>0</v>
      </c>
      <c r="DE475" s="3321">
        <f t="shared" si="352"/>
        <v>0</v>
      </c>
      <c r="DF475" s="3321">
        <f t="shared" si="352"/>
        <v>0</v>
      </c>
      <c r="DG475" s="3321">
        <f t="shared" si="352"/>
        <v>0</v>
      </c>
      <c r="DH475" s="3321"/>
      <c r="DI475" s="885">
        <v>0</v>
      </c>
      <c r="DJ475" s="885">
        <v>0</v>
      </c>
      <c r="DK475" s="885">
        <v>0</v>
      </c>
      <c r="DL475" s="885">
        <v>0</v>
      </c>
      <c r="DM475" s="885">
        <v>0</v>
      </c>
      <c r="DP475" s="3321">
        <f t="shared" si="354"/>
        <v>0</v>
      </c>
      <c r="DQ475" s="3321">
        <f t="shared" si="354"/>
        <v>0</v>
      </c>
      <c r="DR475" s="3321">
        <f t="shared" si="354"/>
        <v>0</v>
      </c>
      <c r="DS475" s="3321">
        <f t="shared" si="354"/>
        <v>0</v>
      </c>
      <c r="DT475" s="3321">
        <f t="shared" si="354"/>
        <v>0</v>
      </c>
    </row>
    <row r="476" spans="1:124" ht="24" hidden="1">
      <c r="A476" s="1165"/>
      <c r="B476" s="1491" t="s">
        <v>785</v>
      </c>
      <c r="C476" s="1547" t="s">
        <v>419</v>
      </c>
      <c r="D476" s="3485"/>
      <c r="E476" s="1357">
        <v>0</v>
      </c>
      <c r="F476" s="1357">
        <v>0</v>
      </c>
      <c r="G476" s="1357">
        <v>0</v>
      </c>
      <c r="H476" s="1357">
        <v>0</v>
      </c>
      <c r="I476" s="1357">
        <v>0</v>
      </c>
      <c r="J476" s="1357">
        <v>0</v>
      </c>
      <c r="K476" s="1357">
        <v>0</v>
      </c>
      <c r="L476" s="1357">
        <f t="shared" si="366"/>
        <v>0</v>
      </c>
      <c r="M476" s="1621"/>
      <c r="N476" s="1440"/>
      <c r="O476" s="1440"/>
      <c r="P476" s="1440"/>
      <c r="Q476" s="1440"/>
      <c r="R476" s="1440">
        <f t="shared" si="380"/>
        <v>0</v>
      </c>
      <c r="S476" s="1440"/>
      <c r="T476" s="1440">
        <f t="shared" si="367"/>
        <v>0</v>
      </c>
      <c r="U476" s="1951">
        <f t="shared" ref="U476:U493" si="386">E476+M476</f>
        <v>0</v>
      </c>
      <c r="V476" s="891">
        <f t="shared" si="381"/>
        <v>0</v>
      </c>
      <c r="W476" s="891">
        <f t="shared" si="381"/>
        <v>0</v>
      </c>
      <c r="X476" s="891">
        <f t="shared" si="381"/>
        <v>0</v>
      </c>
      <c r="Y476" s="891">
        <f t="shared" si="381"/>
        <v>0</v>
      </c>
      <c r="Z476" s="891">
        <f t="shared" si="381"/>
        <v>0</v>
      </c>
      <c r="AA476" s="891">
        <f t="shared" si="381"/>
        <v>0</v>
      </c>
      <c r="AB476" s="1722">
        <f t="shared" si="368"/>
        <v>0</v>
      </c>
      <c r="AC476" s="3486"/>
      <c r="AD476" s="1717"/>
      <c r="AE476" s="1719">
        <v>0</v>
      </c>
      <c r="AF476" s="1719">
        <v>0</v>
      </c>
      <c r="AG476" s="1719">
        <v>0</v>
      </c>
      <c r="AH476" s="1719">
        <v>0</v>
      </c>
      <c r="AI476" s="1719">
        <v>0</v>
      </c>
      <c r="AJ476" s="1719">
        <v>0</v>
      </c>
      <c r="AK476" s="1719">
        <f t="shared" si="369"/>
        <v>0</v>
      </c>
      <c r="AL476" s="999"/>
      <c r="AM476" s="1647"/>
      <c r="AN476" s="1646"/>
      <c r="AO476" s="1646"/>
      <c r="AP476" s="1646">
        <f t="shared" si="382"/>
        <v>0</v>
      </c>
      <c r="AQ476" s="1394"/>
      <c r="AR476" s="1394">
        <f t="shared" si="370"/>
        <v>0</v>
      </c>
      <c r="AS476" s="3403">
        <f t="shared" si="383"/>
        <v>0</v>
      </c>
      <c r="AT476" s="1722">
        <f t="shared" si="383"/>
        <v>0</v>
      </c>
      <c r="AU476" s="1722">
        <f t="shared" si="383"/>
        <v>0</v>
      </c>
      <c r="AV476" s="1722">
        <f t="shared" si="383"/>
        <v>0</v>
      </c>
      <c r="AW476" s="1722">
        <f t="shared" si="383"/>
        <v>0</v>
      </c>
      <c r="AX476" s="1722">
        <f t="shared" si="383"/>
        <v>0</v>
      </c>
      <c r="AY476" s="1722">
        <f t="shared" si="371"/>
        <v>0</v>
      </c>
      <c r="AZ476" s="3088">
        <f t="shared" si="372"/>
        <v>0</v>
      </c>
      <c r="BA476" s="1468"/>
      <c r="BB476" s="1357">
        <v>0</v>
      </c>
      <c r="BC476" s="1357">
        <v>0</v>
      </c>
      <c r="BD476" s="1357">
        <v>0</v>
      </c>
      <c r="BE476" s="1357">
        <v>0</v>
      </c>
      <c r="BF476" s="1357">
        <v>0</v>
      </c>
      <c r="BG476" s="1357">
        <f t="shared" si="373"/>
        <v>0</v>
      </c>
      <c r="BH476" s="891"/>
      <c r="BI476" s="891"/>
      <c r="BJ476" s="1397"/>
      <c r="BK476" s="1397">
        <f t="shared" si="384"/>
        <v>0</v>
      </c>
      <c r="BL476" s="1397"/>
      <c r="BM476" s="1397">
        <f t="shared" si="374"/>
        <v>0</v>
      </c>
      <c r="BN476" s="1366">
        <f t="shared" si="385"/>
        <v>0</v>
      </c>
      <c r="BO476" s="1366">
        <f t="shared" si="385"/>
        <v>0</v>
      </c>
      <c r="BP476" s="1366">
        <f t="shared" si="385"/>
        <v>0</v>
      </c>
      <c r="BQ476" s="1366">
        <f t="shared" si="385"/>
        <v>0</v>
      </c>
      <c r="BR476" s="1366">
        <f t="shared" si="385"/>
        <v>0</v>
      </c>
      <c r="BS476" s="1366">
        <f t="shared" si="375"/>
        <v>0</v>
      </c>
      <c r="BT476" s="891" t="s">
        <v>1604</v>
      </c>
      <c r="BU476" s="891" t="s">
        <v>1390</v>
      </c>
      <c r="CD476" s="3319">
        <v>3.79</v>
      </c>
      <c r="CE476" s="3319">
        <v>0</v>
      </c>
      <c r="CF476" s="3319">
        <v>49780.9</v>
      </c>
      <c r="CG476" s="3319">
        <v>0</v>
      </c>
      <c r="CH476" s="3319">
        <v>0</v>
      </c>
      <c r="CI476" s="3319">
        <v>0</v>
      </c>
      <c r="CJ476" s="3319">
        <v>0</v>
      </c>
      <c r="CK476" s="3320"/>
      <c r="CL476" s="3321">
        <f t="shared" si="351"/>
        <v>3.79</v>
      </c>
      <c r="CM476" s="3321">
        <f t="shared" si="351"/>
        <v>0</v>
      </c>
      <c r="CN476" s="3321">
        <f t="shared" si="351"/>
        <v>49780.9</v>
      </c>
      <c r="CO476" s="3321">
        <f t="shared" si="351"/>
        <v>0</v>
      </c>
      <c r="CP476" s="3321">
        <f t="shared" si="351"/>
        <v>0</v>
      </c>
      <c r="CQ476" s="3321">
        <f t="shared" si="351"/>
        <v>0</v>
      </c>
      <c r="CR476" s="3321">
        <f t="shared" si="350"/>
        <v>0</v>
      </c>
      <c r="CS476" s="3321"/>
      <c r="CT476" s="885">
        <v>0</v>
      </c>
      <c r="CU476" s="885">
        <v>0</v>
      </c>
      <c r="CV476" s="885">
        <v>0</v>
      </c>
      <c r="CW476" s="885">
        <v>0</v>
      </c>
      <c r="CX476" s="885">
        <v>0</v>
      </c>
      <c r="CY476" s="885">
        <v>0</v>
      </c>
      <c r="DB476" s="3321">
        <f t="shared" si="353"/>
        <v>0</v>
      </c>
      <c r="DC476" s="3321">
        <f t="shared" si="353"/>
        <v>0</v>
      </c>
      <c r="DD476" s="3321">
        <f t="shared" si="353"/>
        <v>0</v>
      </c>
      <c r="DE476" s="3321">
        <f t="shared" si="352"/>
        <v>0</v>
      </c>
      <c r="DF476" s="3321">
        <f t="shared" si="352"/>
        <v>0</v>
      </c>
      <c r="DG476" s="3321">
        <f t="shared" si="352"/>
        <v>0</v>
      </c>
      <c r="DH476" s="3321"/>
      <c r="DI476" s="885">
        <v>0</v>
      </c>
      <c r="DJ476" s="885">
        <v>0</v>
      </c>
      <c r="DK476" s="885">
        <v>0</v>
      </c>
      <c r="DL476" s="885">
        <v>0</v>
      </c>
      <c r="DM476" s="885">
        <v>0</v>
      </c>
      <c r="DP476" s="3321">
        <f t="shared" si="354"/>
        <v>0</v>
      </c>
      <c r="DQ476" s="3321">
        <f t="shared" si="354"/>
        <v>0</v>
      </c>
      <c r="DR476" s="3321">
        <f t="shared" si="354"/>
        <v>0</v>
      </c>
      <c r="DS476" s="3321">
        <f t="shared" si="354"/>
        <v>0</v>
      </c>
      <c r="DT476" s="3321">
        <f t="shared" si="354"/>
        <v>0</v>
      </c>
    </row>
    <row r="477" spans="1:124" ht="27.75" customHeight="1">
      <c r="A477" s="1165"/>
      <c r="B477" s="1491" t="s">
        <v>785</v>
      </c>
      <c r="C477" s="1547" t="s">
        <v>410</v>
      </c>
      <c r="D477" s="3413"/>
      <c r="E477" s="1357">
        <v>0</v>
      </c>
      <c r="F477" s="1357">
        <v>0</v>
      </c>
      <c r="G477" s="1357">
        <v>0</v>
      </c>
      <c r="H477" s="1357">
        <v>0</v>
      </c>
      <c r="I477" s="1357">
        <v>0</v>
      </c>
      <c r="J477" s="1357">
        <v>0</v>
      </c>
      <c r="K477" s="1357">
        <v>0</v>
      </c>
      <c r="L477" s="1357">
        <f t="shared" si="366"/>
        <v>0</v>
      </c>
      <c r="M477" s="1621"/>
      <c r="N477" s="1440"/>
      <c r="O477" s="1440"/>
      <c r="P477" s="1440"/>
      <c r="Q477" s="1440"/>
      <c r="R477" s="1440">
        <f t="shared" si="380"/>
        <v>0</v>
      </c>
      <c r="S477" s="1440"/>
      <c r="T477" s="1440">
        <f t="shared" si="367"/>
        <v>0</v>
      </c>
      <c r="U477" s="1951">
        <f t="shared" si="386"/>
        <v>0</v>
      </c>
      <c r="V477" s="891">
        <f t="shared" si="381"/>
        <v>0</v>
      </c>
      <c r="W477" s="891">
        <f t="shared" si="381"/>
        <v>0</v>
      </c>
      <c r="X477" s="891">
        <f t="shared" si="381"/>
        <v>0</v>
      </c>
      <c r="Y477" s="891">
        <f t="shared" si="381"/>
        <v>0</v>
      </c>
      <c r="Z477" s="891">
        <f t="shared" si="381"/>
        <v>0</v>
      </c>
      <c r="AA477" s="891">
        <f t="shared" si="381"/>
        <v>0</v>
      </c>
      <c r="AB477" s="1722">
        <f t="shared" si="368"/>
        <v>0</v>
      </c>
      <c r="AC477" s="1341"/>
      <c r="AD477" s="1717"/>
      <c r="AE477" s="1719">
        <v>1.5</v>
      </c>
      <c r="AF477" s="1719">
        <v>5000</v>
      </c>
      <c r="AG477" s="1719">
        <v>22000</v>
      </c>
      <c r="AH477" s="1719">
        <v>0</v>
      </c>
      <c r="AI477" s="1719">
        <v>0</v>
      </c>
      <c r="AJ477" s="1719">
        <v>0</v>
      </c>
      <c r="AK477" s="1719">
        <f t="shared" si="369"/>
        <v>27000</v>
      </c>
      <c r="AL477" s="999"/>
      <c r="AM477" s="1647"/>
      <c r="AN477" s="1646"/>
      <c r="AO477" s="1646"/>
      <c r="AP477" s="1646">
        <f t="shared" si="382"/>
        <v>0</v>
      </c>
      <c r="AQ477" s="1394"/>
      <c r="AR477" s="1394">
        <f t="shared" si="370"/>
        <v>0</v>
      </c>
      <c r="AS477" s="3403">
        <f t="shared" si="383"/>
        <v>1.5</v>
      </c>
      <c r="AT477" s="1722">
        <f t="shared" si="383"/>
        <v>5000</v>
      </c>
      <c r="AU477" s="1722">
        <f t="shared" si="383"/>
        <v>22000</v>
      </c>
      <c r="AV477" s="1722">
        <f t="shared" si="383"/>
        <v>0</v>
      </c>
      <c r="AW477" s="1722">
        <f t="shared" si="383"/>
        <v>0</v>
      </c>
      <c r="AX477" s="1722">
        <f t="shared" si="383"/>
        <v>0</v>
      </c>
      <c r="AY477" s="1722">
        <f t="shared" si="371"/>
        <v>27000</v>
      </c>
      <c r="AZ477" s="3088">
        <f t="shared" si="372"/>
        <v>0</v>
      </c>
      <c r="BA477" s="1468"/>
      <c r="BB477" s="1357">
        <v>0</v>
      </c>
      <c r="BC477" s="1357">
        <v>0</v>
      </c>
      <c r="BD477" s="1357">
        <v>0</v>
      </c>
      <c r="BE477" s="1357">
        <v>0</v>
      </c>
      <c r="BF477" s="1357">
        <v>0</v>
      </c>
      <c r="BG477" s="1357">
        <f t="shared" si="373"/>
        <v>0</v>
      </c>
      <c r="BH477" s="891"/>
      <c r="BI477" s="891"/>
      <c r="BJ477" s="1397"/>
      <c r="BK477" s="1397">
        <f t="shared" si="384"/>
        <v>0</v>
      </c>
      <c r="BL477" s="1397"/>
      <c r="BM477" s="1397">
        <f t="shared" si="374"/>
        <v>0</v>
      </c>
      <c r="BN477" s="1366">
        <f t="shared" si="385"/>
        <v>0</v>
      </c>
      <c r="BO477" s="1366">
        <f t="shared" si="385"/>
        <v>0</v>
      </c>
      <c r="BP477" s="1366">
        <f t="shared" si="385"/>
        <v>0</v>
      </c>
      <c r="BQ477" s="1366">
        <f t="shared" si="385"/>
        <v>0</v>
      </c>
      <c r="BR477" s="1366">
        <f t="shared" si="385"/>
        <v>0</v>
      </c>
      <c r="BS477" s="1366">
        <f t="shared" si="375"/>
        <v>0</v>
      </c>
      <c r="BT477" s="891" t="s">
        <v>1605</v>
      </c>
      <c r="BU477" s="891" t="s">
        <v>1390</v>
      </c>
      <c r="CD477" s="3319">
        <v>6</v>
      </c>
      <c r="CE477" s="3319">
        <v>0</v>
      </c>
      <c r="CF477" s="3319">
        <v>26059.800000000003</v>
      </c>
      <c r="CG477" s="3319">
        <v>0</v>
      </c>
      <c r="CH477" s="3319">
        <v>0</v>
      </c>
      <c r="CI477" s="3319">
        <v>1650</v>
      </c>
      <c r="CJ477" s="3319">
        <v>39600</v>
      </c>
      <c r="CK477" s="3320"/>
      <c r="CL477" s="3321">
        <f t="shared" si="351"/>
        <v>6</v>
      </c>
      <c r="CM477" s="3321">
        <f t="shared" si="351"/>
        <v>0</v>
      </c>
      <c r="CN477" s="3321">
        <f t="shared" si="351"/>
        <v>26059.800000000003</v>
      </c>
      <c r="CO477" s="3321">
        <f t="shared" si="351"/>
        <v>0</v>
      </c>
      <c r="CP477" s="3321">
        <f t="shared" si="351"/>
        <v>0</v>
      </c>
      <c r="CQ477" s="3321">
        <f t="shared" si="351"/>
        <v>1650</v>
      </c>
      <c r="CR477" s="3321">
        <f t="shared" si="350"/>
        <v>39600</v>
      </c>
      <c r="CS477" s="3321"/>
      <c r="CT477" s="885">
        <v>0</v>
      </c>
      <c r="CU477" s="885">
        <v>0</v>
      </c>
      <c r="CV477" s="885">
        <v>0</v>
      </c>
      <c r="CW477" s="885">
        <v>0</v>
      </c>
      <c r="CX477" s="885">
        <v>0</v>
      </c>
      <c r="CY477" s="885">
        <v>0</v>
      </c>
      <c r="DB477" s="3321">
        <f t="shared" si="353"/>
        <v>-1.5</v>
      </c>
      <c r="DC477" s="3321">
        <f t="shared" si="353"/>
        <v>-5000</v>
      </c>
      <c r="DD477" s="3321">
        <f t="shared" si="353"/>
        <v>-22000</v>
      </c>
      <c r="DE477" s="3321">
        <f t="shared" si="352"/>
        <v>0</v>
      </c>
      <c r="DF477" s="3321">
        <f t="shared" si="352"/>
        <v>0</v>
      </c>
      <c r="DG477" s="3321">
        <f t="shared" si="352"/>
        <v>0</v>
      </c>
      <c r="DH477" s="3321"/>
      <c r="DI477" s="885">
        <v>1.5</v>
      </c>
      <c r="DJ477" s="885">
        <v>0</v>
      </c>
      <c r="DK477" s="885">
        <v>22000</v>
      </c>
      <c r="DL477" s="885">
        <v>0</v>
      </c>
      <c r="DM477" s="885">
        <v>0</v>
      </c>
      <c r="DP477" s="3321">
        <f t="shared" si="354"/>
        <v>1.5</v>
      </c>
      <c r="DQ477" s="3321">
        <f t="shared" si="354"/>
        <v>0</v>
      </c>
      <c r="DR477" s="3321">
        <f t="shared" si="354"/>
        <v>22000</v>
      </c>
      <c r="DS477" s="3321">
        <f t="shared" si="354"/>
        <v>0</v>
      </c>
      <c r="DT477" s="3321">
        <f t="shared" si="354"/>
        <v>0</v>
      </c>
    </row>
    <row r="478" spans="1:124" ht="26.25" customHeight="1">
      <c r="A478" s="1165"/>
      <c r="B478" s="1491" t="s">
        <v>783</v>
      </c>
      <c r="C478" s="1547" t="s">
        <v>929</v>
      </c>
      <c r="D478" s="3413"/>
      <c r="E478" s="1357">
        <v>2.0539999999999998</v>
      </c>
      <c r="F478" s="1357">
        <v>0</v>
      </c>
      <c r="G478" s="1357">
        <v>29381.7</v>
      </c>
      <c r="H478" s="1357">
        <v>0</v>
      </c>
      <c r="I478" s="1357">
        <v>0</v>
      </c>
      <c r="J478" s="1357">
        <v>0</v>
      </c>
      <c r="K478" s="1357">
        <v>0</v>
      </c>
      <c r="L478" s="1357">
        <f t="shared" si="366"/>
        <v>29381.7</v>
      </c>
      <c r="M478" s="1621"/>
      <c r="N478" s="1440"/>
      <c r="O478" s="1440"/>
      <c r="P478" s="1440"/>
      <c r="Q478" s="1440"/>
      <c r="R478" s="1440">
        <f t="shared" si="380"/>
        <v>0</v>
      </c>
      <c r="S478" s="1440"/>
      <c r="T478" s="1440">
        <f t="shared" si="367"/>
        <v>0</v>
      </c>
      <c r="U478" s="1951">
        <f t="shared" si="386"/>
        <v>2.0539999999999998</v>
      </c>
      <c r="V478" s="891">
        <f t="shared" si="381"/>
        <v>0</v>
      </c>
      <c r="W478" s="891">
        <f t="shared" si="381"/>
        <v>29381.7</v>
      </c>
      <c r="X478" s="891">
        <f t="shared" si="381"/>
        <v>0</v>
      </c>
      <c r="Y478" s="891">
        <f t="shared" si="381"/>
        <v>0</v>
      </c>
      <c r="Z478" s="891">
        <f t="shared" si="381"/>
        <v>0</v>
      </c>
      <c r="AA478" s="891">
        <f t="shared" si="381"/>
        <v>0</v>
      </c>
      <c r="AB478" s="1722">
        <f t="shared" si="368"/>
        <v>29381.7</v>
      </c>
      <c r="AC478" s="1341"/>
      <c r="AD478" s="1717"/>
      <c r="AE478" s="1719">
        <v>0</v>
      </c>
      <c r="AF478" s="1719">
        <v>0</v>
      </c>
      <c r="AG478" s="1719">
        <v>0</v>
      </c>
      <c r="AH478" s="1719">
        <v>0</v>
      </c>
      <c r="AI478" s="1719">
        <v>0</v>
      </c>
      <c r="AJ478" s="1719">
        <v>0</v>
      </c>
      <c r="AK478" s="1719">
        <f t="shared" si="369"/>
        <v>0</v>
      </c>
      <c r="AL478" s="999"/>
      <c r="AM478" s="1394"/>
      <c r="AN478" s="999"/>
      <c r="AO478" s="1001"/>
      <c r="AP478" s="1001">
        <f t="shared" si="382"/>
        <v>0</v>
      </c>
      <c r="AQ478" s="1394"/>
      <c r="AR478" s="1394">
        <f t="shared" si="370"/>
        <v>0</v>
      </c>
      <c r="AS478" s="3403">
        <f t="shared" si="383"/>
        <v>0</v>
      </c>
      <c r="AT478" s="1722">
        <f t="shared" si="383"/>
        <v>0</v>
      </c>
      <c r="AU478" s="1722">
        <f t="shared" si="383"/>
        <v>0</v>
      </c>
      <c r="AV478" s="1722">
        <f t="shared" si="383"/>
        <v>0</v>
      </c>
      <c r="AW478" s="1722">
        <f t="shared" si="383"/>
        <v>0</v>
      </c>
      <c r="AX478" s="1722">
        <f t="shared" si="383"/>
        <v>0</v>
      </c>
      <c r="AY478" s="1722">
        <f t="shared" si="371"/>
        <v>0</v>
      </c>
      <c r="AZ478" s="3088">
        <f t="shared" si="372"/>
        <v>0</v>
      </c>
      <c r="BA478" s="3325"/>
      <c r="BB478" s="1357">
        <v>0</v>
      </c>
      <c r="BC478" s="1357">
        <v>0</v>
      </c>
      <c r="BD478" s="1357">
        <v>0</v>
      </c>
      <c r="BE478" s="1357">
        <v>0</v>
      </c>
      <c r="BF478" s="1357">
        <v>0</v>
      </c>
      <c r="BG478" s="1357">
        <f t="shared" si="373"/>
        <v>0</v>
      </c>
      <c r="BH478" s="891"/>
      <c r="BI478" s="891"/>
      <c r="BJ478" s="891"/>
      <c r="BK478" s="1397">
        <f t="shared" si="384"/>
        <v>0</v>
      </c>
      <c r="BL478" s="1397"/>
      <c r="BM478" s="1397">
        <f t="shared" si="374"/>
        <v>0</v>
      </c>
      <c r="BN478" s="1366">
        <f t="shared" si="385"/>
        <v>0</v>
      </c>
      <c r="BO478" s="1366">
        <f t="shared" si="385"/>
        <v>0</v>
      </c>
      <c r="BP478" s="1366">
        <f t="shared" si="385"/>
        <v>0</v>
      </c>
      <c r="BQ478" s="1366">
        <f t="shared" si="385"/>
        <v>0</v>
      </c>
      <c r="BR478" s="1366">
        <f t="shared" si="385"/>
        <v>0</v>
      </c>
      <c r="BS478" s="1366">
        <f t="shared" si="375"/>
        <v>0</v>
      </c>
      <c r="BT478" s="891"/>
      <c r="BU478" s="891"/>
      <c r="CD478" s="3319">
        <v>0</v>
      </c>
      <c r="CE478" s="3319">
        <v>0</v>
      </c>
      <c r="CF478" s="3319">
        <v>0</v>
      </c>
      <c r="CG478" s="3319">
        <v>0</v>
      </c>
      <c r="CH478" s="3319">
        <v>0</v>
      </c>
      <c r="CI478" s="3319">
        <v>0</v>
      </c>
      <c r="CJ478" s="3319">
        <v>0</v>
      </c>
      <c r="CK478" s="3320"/>
      <c r="CL478" s="3321">
        <f t="shared" si="351"/>
        <v>-2.0539999999999998</v>
      </c>
      <c r="CM478" s="3321">
        <f t="shared" si="351"/>
        <v>0</v>
      </c>
      <c r="CN478" s="3321">
        <f t="shared" si="351"/>
        <v>-29381.7</v>
      </c>
      <c r="CO478" s="3321">
        <f t="shared" si="351"/>
        <v>0</v>
      </c>
      <c r="CP478" s="3321">
        <f t="shared" si="351"/>
        <v>0</v>
      </c>
      <c r="CQ478" s="3321">
        <f t="shared" si="351"/>
        <v>0</v>
      </c>
      <c r="CR478" s="3321">
        <f t="shared" si="350"/>
        <v>0</v>
      </c>
      <c r="CS478" s="3321"/>
      <c r="CT478" s="885">
        <v>2.0539999999999998</v>
      </c>
      <c r="CU478" s="885">
        <v>0</v>
      </c>
      <c r="CV478" s="885">
        <v>29381.7</v>
      </c>
      <c r="CW478" s="885">
        <v>0</v>
      </c>
      <c r="CX478" s="885">
        <v>0</v>
      </c>
      <c r="CY478" s="885">
        <v>0</v>
      </c>
      <c r="DB478" s="3321">
        <f t="shared" si="353"/>
        <v>2.0539999999999998</v>
      </c>
      <c r="DC478" s="3321">
        <f t="shared" si="353"/>
        <v>0</v>
      </c>
      <c r="DD478" s="3321">
        <f t="shared" si="353"/>
        <v>29381.7</v>
      </c>
      <c r="DE478" s="3321">
        <f t="shared" si="352"/>
        <v>0</v>
      </c>
      <c r="DF478" s="3321">
        <f t="shared" si="352"/>
        <v>0</v>
      </c>
      <c r="DG478" s="3321">
        <f t="shared" si="352"/>
        <v>0</v>
      </c>
      <c r="DH478" s="3321"/>
      <c r="DI478" s="885">
        <v>0</v>
      </c>
      <c r="DJ478" s="885">
        <v>0</v>
      </c>
      <c r="DK478" s="885">
        <v>0</v>
      </c>
      <c r="DL478" s="885">
        <v>0</v>
      </c>
      <c r="DM478" s="885">
        <v>0</v>
      </c>
      <c r="DP478" s="3321">
        <f t="shared" si="354"/>
        <v>0</v>
      </c>
      <c r="DQ478" s="3321">
        <f t="shared" si="354"/>
        <v>0</v>
      </c>
      <c r="DR478" s="3321">
        <f t="shared" si="354"/>
        <v>0</v>
      </c>
      <c r="DS478" s="3321">
        <f t="shared" si="354"/>
        <v>0</v>
      </c>
      <c r="DT478" s="3321">
        <f t="shared" si="354"/>
        <v>0</v>
      </c>
    </row>
    <row r="479" spans="1:124" ht="24">
      <c r="A479" s="1165"/>
      <c r="B479" s="1491" t="s">
        <v>928</v>
      </c>
      <c r="C479" s="1547" t="s">
        <v>931</v>
      </c>
      <c r="D479" s="3413"/>
      <c r="E479" s="1357">
        <v>2.0549999999999997</v>
      </c>
      <c r="F479" s="1357">
        <v>0</v>
      </c>
      <c r="G479" s="1357">
        <v>31100.600000000002</v>
      </c>
      <c r="H479" s="1357">
        <v>0</v>
      </c>
      <c r="I479" s="1357">
        <v>0</v>
      </c>
      <c r="J479" s="1357">
        <v>0</v>
      </c>
      <c r="K479" s="1357">
        <v>0</v>
      </c>
      <c r="L479" s="1357">
        <f t="shared" si="366"/>
        <v>31100.600000000002</v>
      </c>
      <c r="M479" s="1621"/>
      <c r="N479" s="1440"/>
      <c r="O479" s="1440"/>
      <c r="P479" s="1440"/>
      <c r="Q479" s="1440"/>
      <c r="R479" s="1440">
        <f t="shared" si="380"/>
        <v>0</v>
      </c>
      <c r="S479" s="1440"/>
      <c r="T479" s="1440">
        <f t="shared" si="367"/>
        <v>0</v>
      </c>
      <c r="U479" s="1951">
        <f t="shared" si="386"/>
        <v>2.0549999999999997</v>
      </c>
      <c r="V479" s="891">
        <f t="shared" si="381"/>
        <v>0</v>
      </c>
      <c r="W479" s="891">
        <f t="shared" si="381"/>
        <v>31100.600000000002</v>
      </c>
      <c r="X479" s="891">
        <f t="shared" si="381"/>
        <v>0</v>
      </c>
      <c r="Y479" s="891">
        <f t="shared" si="381"/>
        <v>0</v>
      </c>
      <c r="Z479" s="891">
        <f t="shared" si="381"/>
        <v>0</v>
      </c>
      <c r="AA479" s="891">
        <f t="shared" si="381"/>
        <v>0</v>
      </c>
      <c r="AB479" s="1722">
        <f t="shared" si="368"/>
        <v>31100.600000000002</v>
      </c>
      <c r="AC479" s="1341"/>
      <c r="AD479" s="1717"/>
      <c r="AE479" s="1719">
        <v>0</v>
      </c>
      <c r="AF479" s="1719">
        <v>0</v>
      </c>
      <c r="AG479" s="1719">
        <v>0</v>
      </c>
      <c r="AH479" s="1719">
        <v>0</v>
      </c>
      <c r="AI479" s="1719">
        <v>0</v>
      </c>
      <c r="AJ479" s="1719">
        <v>0</v>
      </c>
      <c r="AK479" s="1719">
        <f t="shared" si="369"/>
        <v>0</v>
      </c>
      <c r="AL479" s="999"/>
      <c r="AM479" s="1394"/>
      <c r="AN479" s="999"/>
      <c r="AO479" s="1001"/>
      <c r="AP479" s="1001">
        <f t="shared" si="382"/>
        <v>0</v>
      </c>
      <c r="AQ479" s="1394"/>
      <c r="AR479" s="1394">
        <f t="shared" si="370"/>
        <v>0</v>
      </c>
      <c r="AS479" s="3403">
        <f t="shared" si="383"/>
        <v>0</v>
      </c>
      <c r="AT479" s="1722">
        <f t="shared" si="383"/>
        <v>0</v>
      </c>
      <c r="AU479" s="1722">
        <f t="shared" si="383"/>
        <v>0</v>
      </c>
      <c r="AV479" s="1722">
        <f t="shared" si="383"/>
        <v>0</v>
      </c>
      <c r="AW479" s="1722">
        <f t="shared" si="383"/>
        <v>0</v>
      </c>
      <c r="AX479" s="1722">
        <f t="shared" si="383"/>
        <v>0</v>
      </c>
      <c r="AY479" s="1722">
        <f t="shared" si="371"/>
        <v>0</v>
      </c>
      <c r="AZ479" s="3088">
        <f t="shared" si="372"/>
        <v>0</v>
      </c>
      <c r="BA479" s="3325"/>
      <c r="BB479" s="1357">
        <v>0</v>
      </c>
      <c r="BC479" s="1357">
        <v>0</v>
      </c>
      <c r="BD479" s="1357">
        <v>0</v>
      </c>
      <c r="BE479" s="1357">
        <v>0</v>
      </c>
      <c r="BF479" s="1357">
        <v>0</v>
      </c>
      <c r="BG479" s="1357">
        <f t="shared" si="373"/>
        <v>0</v>
      </c>
      <c r="BH479" s="891"/>
      <c r="BI479" s="891"/>
      <c r="BJ479" s="1397"/>
      <c r="BK479" s="1397">
        <f t="shared" si="384"/>
        <v>0</v>
      </c>
      <c r="BL479" s="1397"/>
      <c r="BM479" s="1397">
        <f t="shared" si="374"/>
        <v>0</v>
      </c>
      <c r="BN479" s="1366">
        <f t="shared" si="385"/>
        <v>0</v>
      </c>
      <c r="BO479" s="1366">
        <f t="shared" si="385"/>
        <v>0</v>
      </c>
      <c r="BP479" s="1366">
        <f t="shared" si="385"/>
        <v>0</v>
      </c>
      <c r="BQ479" s="1366">
        <f t="shared" si="385"/>
        <v>0</v>
      </c>
      <c r="BR479" s="1366">
        <f t="shared" si="385"/>
        <v>0</v>
      </c>
      <c r="BS479" s="1366">
        <f t="shared" si="375"/>
        <v>0</v>
      </c>
      <c r="BT479" s="891"/>
      <c r="BU479" s="891"/>
      <c r="CD479" s="3319">
        <v>0</v>
      </c>
      <c r="CE479" s="3319">
        <v>0</v>
      </c>
      <c r="CF479" s="3319">
        <v>0</v>
      </c>
      <c r="CG479" s="3319">
        <v>0</v>
      </c>
      <c r="CH479" s="3319">
        <v>0</v>
      </c>
      <c r="CI479" s="3319">
        <v>0</v>
      </c>
      <c r="CJ479" s="3319">
        <v>0</v>
      </c>
      <c r="CK479" s="3320"/>
      <c r="CL479" s="3321">
        <f t="shared" si="351"/>
        <v>-2.0549999999999997</v>
      </c>
      <c r="CM479" s="3321">
        <f t="shared" si="351"/>
        <v>0</v>
      </c>
      <c r="CN479" s="3321">
        <f t="shared" si="351"/>
        <v>-31100.600000000002</v>
      </c>
      <c r="CO479" s="3321">
        <f t="shared" si="351"/>
        <v>0</v>
      </c>
      <c r="CP479" s="3321">
        <f t="shared" si="351"/>
        <v>0</v>
      </c>
      <c r="CQ479" s="3321">
        <f t="shared" si="351"/>
        <v>0</v>
      </c>
      <c r="CR479" s="3321">
        <f t="shared" si="350"/>
        <v>0</v>
      </c>
      <c r="CS479" s="3321"/>
      <c r="CT479" s="885">
        <v>2.0549999999999997</v>
      </c>
      <c r="CU479" s="885">
        <v>0</v>
      </c>
      <c r="CV479" s="885">
        <v>31100.600000000002</v>
      </c>
      <c r="CW479" s="885">
        <v>0</v>
      </c>
      <c r="CX479" s="885">
        <v>0</v>
      </c>
      <c r="CY479" s="885">
        <v>0</v>
      </c>
      <c r="DB479" s="3321">
        <f t="shared" si="353"/>
        <v>2.0549999999999997</v>
      </c>
      <c r="DC479" s="3321">
        <f t="shared" si="353"/>
        <v>0</v>
      </c>
      <c r="DD479" s="3321">
        <f t="shared" si="353"/>
        <v>31100.600000000002</v>
      </c>
      <c r="DE479" s="3321">
        <f t="shared" si="352"/>
        <v>0</v>
      </c>
      <c r="DF479" s="3321">
        <f t="shared" si="352"/>
        <v>0</v>
      </c>
      <c r="DG479" s="3321">
        <f t="shared" si="352"/>
        <v>0</v>
      </c>
      <c r="DH479" s="3321"/>
      <c r="DI479" s="885">
        <v>0</v>
      </c>
      <c r="DJ479" s="885">
        <v>0</v>
      </c>
      <c r="DK479" s="885">
        <v>0</v>
      </c>
      <c r="DL479" s="885">
        <v>0</v>
      </c>
      <c r="DM479" s="885">
        <v>0</v>
      </c>
      <c r="DP479" s="3321">
        <f t="shared" si="354"/>
        <v>0</v>
      </c>
      <c r="DQ479" s="3321">
        <f t="shared" si="354"/>
        <v>0</v>
      </c>
      <c r="DR479" s="3321">
        <f t="shared" si="354"/>
        <v>0</v>
      </c>
      <c r="DS479" s="3321">
        <f t="shared" si="354"/>
        <v>0</v>
      </c>
      <c r="DT479" s="3321">
        <f t="shared" si="354"/>
        <v>0</v>
      </c>
    </row>
    <row r="480" spans="1:124" ht="36">
      <c r="A480" s="1165"/>
      <c r="B480" s="1491" t="s">
        <v>930</v>
      </c>
      <c r="C480" s="1547" t="s">
        <v>1171</v>
      </c>
      <c r="D480" s="3413"/>
      <c r="E480" s="1357">
        <v>0</v>
      </c>
      <c r="F480" s="1357">
        <v>0</v>
      </c>
      <c r="G480" s="1357">
        <v>0</v>
      </c>
      <c r="H480" s="1357">
        <v>0</v>
      </c>
      <c r="I480" s="1357">
        <v>0</v>
      </c>
      <c r="J480" s="1357">
        <v>0</v>
      </c>
      <c r="K480" s="1357">
        <v>0</v>
      </c>
      <c r="L480" s="1357">
        <f t="shared" si="366"/>
        <v>0</v>
      </c>
      <c r="M480" s="1621"/>
      <c r="N480" s="1440"/>
      <c r="O480" s="1440"/>
      <c r="P480" s="1440"/>
      <c r="Q480" s="1440"/>
      <c r="R480" s="1440"/>
      <c r="S480" s="1440"/>
      <c r="T480" s="1440">
        <f t="shared" si="367"/>
        <v>0</v>
      </c>
      <c r="U480" s="1951">
        <f t="shared" si="386"/>
        <v>0</v>
      </c>
      <c r="V480" s="891">
        <f t="shared" si="381"/>
        <v>0</v>
      </c>
      <c r="W480" s="891">
        <f t="shared" si="381"/>
        <v>0</v>
      </c>
      <c r="X480" s="891">
        <f t="shared" si="381"/>
        <v>0</v>
      </c>
      <c r="Y480" s="891">
        <f t="shared" si="381"/>
        <v>0</v>
      </c>
      <c r="Z480" s="891">
        <f t="shared" si="381"/>
        <v>0</v>
      </c>
      <c r="AA480" s="891">
        <f t="shared" si="381"/>
        <v>0</v>
      </c>
      <c r="AB480" s="1722">
        <f t="shared" si="368"/>
        <v>0</v>
      </c>
      <c r="AC480" s="1341"/>
      <c r="AD480" s="1717"/>
      <c r="AE480" s="1719" t="s">
        <v>1606</v>
      </c>
      <c r="AF480" s="1719">
        <v>0</v>
      </c>
      <c r="AG480" s="1719">
        <v>5000</v>
      </c>
      <c r="AH480" s="1719">
        <v>0</v>
      </c>
      <c r="AI480" s="1719">
        <v>4000</v>
      </c>
      <c r="AJ480" s="1719">
        <v>96000</v>
      </c>
      <c r="AK480" s="1719">
        <f t="shared" si="369"/>
        <v>105000</v>
      </c>
      <c r="AL480" s="999"/>
      <c r="AM480" s="1394"/>
      <c r="AN480" s="999"/>
      <c r="AO480" s="999"/>
      <c r="AP480" s="999"/>
      <c r="AQ480" s="1394"/>
      <c r="AR480" s="1394">
        <f t="shared" si="370"/>
        <v>0</v>
      </c>
      <c r="AS480" s="1397" t="s">
        <v>1606</v>
      </c>
      <c r="AT480" s="1722">
        <f t="shared" si="383"/>
        <v>0</v>
      </c>
      <c r="AU480" s="1722">
        <f t="shared" si="383"/>
        <v>5000</v>
      </c>
      <c r="AV480" s="1722">
        <f t="shared" si="383"/>
        <v>0</v>
      </c>
      <c r="AW480" s="1722">
        <f t="shared" si="383"/>
        <v>4000</v>
      </c>
      <c r="AX480" s="1722">
        <f t="shared" si="383"/>
        <v>96000</v>
      </c>
      <c r="AY480" s="1722">
        <f t="shared" si="371"/>
        <v>105000</v>
      </c>
      <c r="AZ480" s="3088">
        <f t="shared" si="372"/>
        <v>0</v>
      </c>
      <c r="BA480" s="3325"/>
      <c r="BB480" s="1357">
        <v>0</v>
      </c>
      <c r="BC480" s="1357">
        <v>0</v>
      </c>
      <c r="BD480" s="1357">
        <v>0</v>
      </c>
      <c r="BE480" s="1357">
        <v>0</v>
      </c>
      <c r="BF480" s="1357">
        <v>0</v>
      </c>
      <c r="BG480" s="1357">
        <f t="shared" si="373"/>
        <v>0</v>
      </c>
      <c r="BH480" s="891"/>
      <c r="BI480" s="891"/>
      <c r="BJ480" s="1397"/>
      <c r="BK480" s="1397">
        <f>BL480/24</f>
        <v>0</v>
      </c>
      <c r="BL480" s="1397"/>
      <c r="BM480" s="1397">
        <f t="shared" si="374"/>
        <v>0</v>
      </c>
      <c r="BN480" s="1397"/>
      <c r="BO480" s="1366">
        <f t="shared" si="385"/>
        <v>0</v>
      </c>
      <c r="BP480" s="1366">
        <f t="shared" si="385"/>
        <v>0</v>
      </c>
      <c r="BQ480" s="1366">
        <f t="shared" si="385"/>
        <v>0</v>
      </c>
      <c r="BR480" s="1366">
        <f t="shared" si="385"/>
        <v>0</v>
      </c>
      <c r="BS480" s="1366">
        <f t="shared" si="375"/>
        <v>0</v>
      </c>
      <c r="BT480" s="891"/>
      <c r="BU480" s="891"/>
      <c r="CD480" s="3319">
        <v>0</v>
      </c>
      <c r="CE480" s="3319">
        <v>0</v>
      </c>
      <c r="CF480" s="3319">
        <v>0</v>
      </c>
      <c r="CG480" s="3319">
        <v>0</v>
      </c>
      <c r="CH480" s="3319">
        <v>0</v>
      </c>
      <c r="CI480" s="3319">
        <v>0</v>
      </c>
      <c r="CJ480" s="3319">
        <v>0</v>
      </c>
      <c r="CK480" s="3320"/>
      <c r="CL480" s="3321">
        <f t="shared" si="351"/>
        <v>0</v>
      </c>
      <c r="CM480" s="3321">
        <f t="shared" si="351"/>
        <v>0</v>
      </c>
      <c r="CN480" s="3321">
        <f t="shared" si="351"/>
        <v>0</v>
      </c>
      <c r="CO480" s="3321">
        <f t="shared" si="351"/>
        <v>0</v>
      </c>
      <c r="CP480" s="3321">
        <f t="shared" si="351"/>
        <v>0</v>
      </c>
      <c r="CQ480" s="3321">
        <f t="shared" si="351"/>
        <v>0</v>
      </c>
      <c r="CR480" s="3321">
        <f t="shared" si="350"/>
        <v>0</v>
      </c>
      <c r="CS480" s="3321"/>
      <c r="CT480" s="885">
        <v>0</v>
      </c>
      <c r="CU480" s="885">
        <v>0</v>
      </c>
      <c r="CV480" s="885">
        <v>0</v>
      </c>
      <c r="CW480" s="885">
        <v>0</v>
      </c>
      <c r="CX480" s="885">
        <v>0</v>
      </c>
      <c r="CY480" s="885">
        <v>0</v>
      </c>
      <c r="DB480" s="3321" t="e">
        <f t="shared" si="353"/>
        <v>#VALUE!</v>
      </c>
      <c r="DC480" s="3321">
        <f t="shared" si="353"/>
        <v>0</v>
      </c>
      <c r="DD480" s="3321">
        <f t="shared" si="353"/>
        <v>-5000</v>
      </c>
      <c r="DE480" s="3321">
        <f t="shared" si="352"/>
        <v>0</v>
      </c>
      <c r="DF480" s="3321">
        <f t="shared" si="352"/>
        <v>-4000</v>
      </c>
      <c r="DG480" s="3321">
        <f t="shared" si="352"/>
        <v>-96000</v>
      </c>
      <c r="DH480" s="3321"/>
      <c r="DI480" s="885" t="s">
        <v>1606</v>
      </c>
      <c r="DJ480" s="885">
        <v>0</v>
      </c>
      <c r="DK480" s="885">
        <v>5000</v>
      </c>
      <c r="DL480" s="885">
        <v>4000</v>
      </c>
      <c r="DM480" s="885">
        <v>96000</v>
      </c>
      <c r="DP480" s="3321" t="e">
        <f t="shared" si="354"/>
        <v>#VALUE!</v>
      </c>
      <c r="DQ480" s="3321">
        <f t="shared" si="354"/>
        <v>0</v>
      </c>
      <c r="DR480" s="3321">
        <f t="shared" si="354"/>
        <v>5000</v>
      </c>
      <c r="DS480" s="3321">
        <f t="shared" si="354"/>
        <v>4000</v>
      </c>
      <c r="DT480" s="3321">
        <f t="shared" si="354"/>
        <v>96000</v>
      </c>
    </row>
    <row r="481" spans="1:124" ht="13.9" hidden="1" customHeight="1">
      <c r="A481" s="1165"/>
      <c r="B481" s="1491"/>
      <c r="C481" s="1547"/>
      <c r="D481" s="3413"/>
      <c r="E481" s="1357">
        <v>0</v>
      </c>
      <c r="F481" s="1357">
        <v>0</v>
      </c>
      <c r="G481" s="1357">
        <v>0</v>
      </c>
      <c r="H481" s="1357">
        <v>0</v>
      </c>
      <c r="I481" s="1357">
        <v>0</v>
      </c>
      <c r="J481" s="1357">
        <v>0</v>
      </c>
      <c r="K481" s="1357">
        <v>0</v>
      </c>
      <c r="L481" s="1357">
        <f t="shared" si="366"/>
        <v>0</v>
      </c>
      <c r="M481" s="1621"/>
      <c r="N481" s="1440"/>
      <c r="O481" s="1440"/>
      <c r="P481" s="1440"/>
      <c r="Q481" s="1440"/>
      <c r="R481" s="1440"/>
      <c r="S481" s="1440"/>
      <c r="T481" s="1440">
        <f t="shared" si="367"/>
        <v>0</v>
      </c>
      <c r="U481" s="1951">
        <f t="shared" si="386"/>
        <v>0</v>
      </c>
      <c r="V481" s="891">
        <f t="shared" si="381"/>
        <v>0</v>
      </c>
      <c r="W481" s="891">
        <f t="shared" si="381"/>
        <v>0</v>
      </c>
      <c r="X481" s="891">
        <f t="shared" si="381"/>
        <v>0</v>
      </c>
      <c r="Y481" s="891">
        <f t="shared" si="381"/>
        <v>0</v>
      </c>
      <c r="Z481" s="891">
        <f t="shared" si="381"/>
        <v>0</v>
      </c>
      <c r="AA481" s="891">
        <f t="shared" si="381"/>
        <v>0</v>
      </c>
      <c r="AB481" s="1722">
        <f t="shared" si="368"/>
        <v>0</v>
      </c>
      <c r="AC481" s="1341"/>
      <c r="AD481" s="1717"/>
      <c r="AE481" s="1719">
        <v>0</v>
      </c>
      <c r="AF481" s="1719">
        <v>0</v>
      </c>
      <c r="AG481" s="1719">
        <v>0</v>
      </c>
      <c r="AH481" s="1719">
        <v>0</v>
      </c>
      <c r="AI481" s="1719">
        <v>0</v>
      </c>
      <c r="AJ481" s="1719">
        <v>0</v>
      </c>
      <c r="AK481" s="1719">
        <f t="shared" si="369"/>
        <v>0</v>
      </c>
      <c r="AL481" s="999"/>
      <c r="AM481" s="1394"/>
      <c r="AN481" s="999"/>
      <c r="AO481" s="999"/>
      <c r="AP481" s="999"/>
      <c r="AQ481" s="1394"/>
      <c r="AR481" s="1394">
        <f t="shared" si="370"/>
        <v>0</v>
      </c>
      <c r="AS481" s="3403">
        <f t="shared" si="383"/>
        <v>0</v>
      </c>
      <c r="AT481" s="1722">
        <f t="shared" si="383"/>
        <v>0</v>
      </c>
      <c r="AU481" s="1722">
        <f t="shared" si="383"/>
        <v>0</v>
      </c>
      <c r="AV481" s="1722">
        <f t="shared" si="383"/>
        <v>0</v>
      </c>
      <c r="AW481" s="1722">
        <f t="shared" si="383"/>
        <v>0</v>
      </c>
      <c r="AX481" s="1722">
        <f t="shared" si="383"/>
        <v>0</v>
      </c>
      <c r="AY481" s="1722">
        <f t="shared" si="371"/>
        <v>0</v>
      </c>
      <c r="AZ481" s="3088">
        <f t="shared" si="372"/>
        <v>0</v>
      </c>
      <c r="BA481" s="3325"/>
      <c r="BB481" s="1357">
        <v>0</v>
      </c>
      <c r="BC481" s="1357">
        <v>0</v>
      </c>
      <c r="BD481" s="1357">
        <v>0</v>
      </c>
      <c r="BE481" s="1357">
        <v>0</v>
      </c>
      <c r="BF481" s="1357">
        <v>0</v>
      </c>
      <c r="BG481" s="1357">
        <f t="shared" si="373"/>
        <v>0</v>
      </c>
      <c r="BH481" s="891"/>
      <c r="BI481" s="891"/>
      <c r="BJ481" s="1397"/>
      <c r="BK481" s="1397"/>
      <c r="BL481" s="1397"/>
      <c r="BM481" s="1397">
        <f t="shared" si="374"/>
        <v>0</v>
      </c>
      <c r="BN481" s="1366">
        <f t="shared" si="385"/>
        <v>0</v>
      </c>
      <c r="BO481" s="1366">
        <f t="shared" si="385"/>
        <v>0</v>
      </c>
      <c r="BP481" s="1366">
        <f t="shared" si="385"/>
        <v>0</v>
      </c>
      <c r="BQ481" s="1366">
        <f t="shared" si="385"/>
        <v>0</v>
      </c>
      <c r="BR481" s="1366">
        <f t="shared" si="385"/>
        <v>0</v>
      </c>
      <c r="BS481" s="1366">
        <f t="shared" si="375"/>
        <v>0</v>
      </c>
      <c r="BT481" s="891"/>
      <c r="BU481" s="891"/>
      <c r="CD481" s="3319">
        <v>0</v>
      </c>
      <c r="CE481" s="3319">
        <v>0</v>
      </c>
      <c r="CF481" s="3319">
        <v>0</v>
      </c>
      <c r="CG481" s="3319">
        <v>0</v>
      </c>
      <c r="CH481" s="3319">
        <v>0</v>
      </c>
      <c r="CI481" s="3319">
        <v>0</v>
      </c>
      <c r="CJ481" s="3319">
        <v>0</v>
      </c>
      <c r="CK481" s="3320"/>
      <c r="CL481" s="3321">
        <f t="shared" si="351"/>
        <v>0</v>
      </c>
      <c r="CM481" s="3321">
        <f t="shared" si="351"/>
        <v>0</v>
      </c>
      <c r="CN481" s="3321">
        <f t="shared" si="351"/>
        <v>0</v>
      </c>
      <c r="CO481" s="3321">
        <f t="shared" ref="CO481:CR544" si="387">CG481-X481</f>
        <v>0</v>
      </c>
      <c r="CP481" s="3321">
        <f t="shared" si="387"/>
        <v>0</v>
      </c>
      <c r="CQ481" s="3321">
        <f t="shared" si="387"/>
        <v>0</v>
      </c>
      <c r="CR481" s="3321">
        <f t="shared" si="350"/>
        <v>0</v>
      </c>
      <c r="CS481" s="3321"/>
      <c r="CT481" s="885">
        <v>0</v>
      </c>
      <c r="CU481" s="885">
        <v>0</v>
      </c>
      <c r="CV481" s="885">
        <v>0</v>
      </c>
      <c r="CW481" s="885">
        <v>0</v>
      </c>
      <c r="CX481" s="885">
        <v>0</v>
      </c>
      <c r="CY481" s="885">
        <v>0</v>
      </c>
      <c r="DB481" s="3321">
        <f t="shared" si="353"/>
        <v>0</v>
      </c>
      <c r="DC481" s="3321">
        <f t="shared" si="353"/>
        <v>0</v>
      </c>
      <c r="DD481" s="3321">
        <f t="shared" si="353"/>
        <v>0</v>
      </c>
      <c r="DE481" s="3321">
        <f t="shared" si="352"/>
        <v>0</v>
      </c>
      <c r="DF481" s="3321">
        <f t="shared" si="352"/>
        <v>0</v>
      </c>
      <c r="DG481" s="3321">
        <f t="shared" si="352"/>
        <v>0</v>
      </c>
      <c r="DH481" s="3321"/>
      <c r="DI481" s="885">
        <v>0</v>
      </c>
      <c r="DJ481" s="885">
        <v>0</v>
      </c>
      <c r="DK481" s="885">
        <v>0</v>
      </c>
      <c r="DL481" s="885">
        <v>0</v>
      </c>
      <c r="DM481" s="885">
        <v>0</v>
      </c>
      <c r="DP481" s="3321">
        <f t="shared" si="354"/>
        <v>0</v>
      </c>
      <c r="DQ481" s="3321">
        <f t="shared" si="354"/>
        <v>0</v>
      </c>
      <c r="DR481" s="3321">
        <f t="shared" si="354"/>
        <v>0</v>
      </c>
      <c r="DS481" s="3321">
        <f t="shared" si="354"/>
        <v>0</v>
      </c>
      <c r="DT481" s="3321">
        <f t="shared" si="354"/>
        <v>0</v>
      </c>
    </row>
    <row r="482" spans="1:124" ht="13.9" hidden="1" customHeight="1">
      <c r="A482" s="1165"/>
      <c r="B482" s="1491"/>
      <c r="C482" s="1547"/>
      <c r="D482" s="3413"/>
      <c r="E482" s="1357">
        <v>0</v>
      </c>
      <c r="F482" s="1357">
        <v>0</v>
      </c>
      <c r="G482" s="1357">
        <v>0</v>
      </c>
      <c r="H482" s="1357">
        <v>0</v>
      </c>
      <c r="I482" s="1357">
        <v>0</v>
      </c>
      <c r="J482" s="1357">
        <v>0</v>
      </c>
      <c r="K482" s="1357">
        <v>0</v>
      </c>
      <c r="L482" s="1357">
        <f t="shared" si="366"/>
        <v>0</v>
      </c>
      <c r="M482" s="1621"/>
      <c r="N482" s="1440"/>
      <c r="O482" s="1440"/>
      <c r="P482" s="1440"/>
      <c r="Q482" s="1440"/>
      <c r="R482" s="1440"/>
      <c r="S482" s="1440"/>
      <c r="T482" s="1440">
        <f t="shared" si="367"/>
        <v>0</v>
      </c>
      <c r="U482" s="1951">
        <f t="shared" si="386"/>
        <v>0</v>
      </c>
      <c r="V482" s="891">
        <f t="shared" si="381"/>
        <v>0</v>
      </c>
      <c r="W482" s="891">
        <f t="shared" si="381"/>
        <v>0</v>
      </c>
      <c r="X482" s="891">
        <f t="shared" si="381"/>
        <v>0</v>
      </c>
      <c r="Y482" s="891">
        <f t="shared" si="381"/>
        <v>0</v>
      </c>
      <c r="Z482" s="891">
        <f t="shared" si="381"/>
        <v>0</v>
      </c>
      <c r="AA482" s="891">
        <f t="shared" si="381"/>
        <v>0</v>
      </c>
      <c r="AB482" s="1722">
        <f t="shared" si="368"/>
        <v>0</v>
      </c>
      <c r="AC482" s="1341"/>
      <c r="AD482" s="1717"/>
      <c r="AE482" s="1719">
        <v>0</v>
      </c>
      <c r="AF482" s="1719">
        <v>0</v>
      </c>
      <c r="AG482" s="1719">
        <v>0</v>
      </c>
      <c r="AH482" s="1719">
        <v>0</v>
      </c>
      <c r="AI482" s="1719">
        <v>0</v>
      </c>
      <c r="AJ482" s="1719">
        <v>0</v>
      </c>
      <c r="AK482" s="1719">
        <f t="shared" si="369"/>
        <v>0</v>
      </c>
      <c r="AL482" s="999"/>
      <c r="AM482" s="1394"/>
      <c r="AN482" s="999"/>
      <c r="AO482" s="999"/>
      <c r="AP482" s="999"/>
      <c r="AQ482" s="1394"/>
      <c r="AR482" s="1394">
        <f t="shared" si="370"/>
        <v>0</v>
      </c>
      <c r="AS482" s="3403">
        <f t="shared" si="383"/>
        <v>0</v>
      </c>
      <c r="AT482" s="1722">
        <f t="shared" si="383"/>
        <v>0</v>
      </c>
      <c r="AU482" s="1722">
        <f t="shared" si="383"/>
        <v>0</v>
      </c>
      <c r="AV482" s="1722">
        <f t="shared" si="383"/>
        <v>0</v>
      </c>
      <c r="AW482" s="1722">
        <f t="shared" si="383"/>
        <v>0</v>
      </c>
      <c r="AX482" s="1722">
        <f t="shared" si="383"/>
        <v>0</v>
      </c>
      <c r="AY482" s="1722">
        <f t="shared" si="371"/>
        <v>0</v>
      </c>
      <c r="AZ482" s="3088">
        <f t="shared" si="372"/>
        <v>0</v>
      </c>
      <c r="BA482" s="3325"/>
      <c r="BB482" s="1357">
        <v>0</v>
      </c>
      <c r="BC482" s="1357">
        <v>0</v>
      </c>
      <c r="BD482" s="1357">
        <v>0</v>
      </c>
      <c r="BE482" s="1357">
        <v>0</v>
      </c>
      <c r="BF482" s="1357">
        <v>0</v>
      </c>
      <c r="BG482" s="1357">
        <f t="shared" si="373"/>
        <v>0</v>
      </c>
      <c r="BH482" s="891"/>
      <c r="BI482" s="891"/>
      <c r="BJ482" s="1397"/>
      <c r="BK482" s="1397"/>
      <c r="BL482" s="1397"/>
      <c r="BM482" s="1397">
        <f t="shared" si="374"/>
        <v>0</v>
      </c>
      <c r="BN482" s="1366">
        <f t="shared" si="385"/>
        <v>0</v>
      </c>
      <c r="BO482" s="1366">
        <f t="shared" si="385"/>
        <v>0</v>
      </c>
      <c r="BP482" s="1366">
        <f t="shared" si="385"/>
        <v>0</v>
      </c>
      <c r="BQ482" s="1366">
        <f t="shared" si="385"/>
        <v>0</v>
      </c>
      <c r="BR482" s="1366">
        <f t="shared" si="385"/>
        <v>0</v>
      </c>
      <c r="BS482" s="1366">
        <f t="shared" si="375"/>
        <v>0</v>
      </c>
      <c r="BT482" s="891"/>
      <c r="BU482" s="891"/>
      <c r="CD482" s="3319">
        <v>0</v>
      </c>
      <c r="CE482" s="3319">
        <v>0</v>
      </c>
      <c r="CF482" s="3319">
        <v>0</v>
      </c>
      <c r="CG482" s="3319">
        <v>0</v>
      </c>
      <c r="CH482" s="3319">
        <v>0</v>
      </c>
      <c r="CI482" s="3319">
        <v>0</v>
      </c>
      <c r="CJ482" s="3319">
        <v>0</v>
      </c>
      <c r="CK482" s="3320"/>
      <c r="CL482" s="3321">
        <f t="shared" ref="CL482:CL513" si="388">CD482-U482</f>
        <v>0</v>
      </c>
      <c r="CM482" s="3321">
        <f t="shared" ref="CM482:CM513" si="389">CE482-V482</f>
        <v>0</v>
      </c>
      <c r="CN482" s="3321">
        <f t="shared" ref="CN482:CN513" si="390">CF482-W482</f>
        <v>0</v>
      </c>
      <c r="CO482" s="3321">
        <f t="shared" si="387"/>
        <v>0</v>
      </c>
      <c r="CP482" s="3321">
        <f t="shared" si="387"/>
        <v>0</v>
      </c>
      <c r="CQ482" s="3321">
        <f t="shared" si="387"/>
        <v>0</v>
      </c>
      <c r="CR482" s="3321">
        <f t="shared" si="350"/>
        <v>0</v>
      </c>
      <c r="CS482" s="3321"/>
      <c r="CT482" s="885">
        <v>0</v>
      </c>
      <c r="CU482" s="885">
        <v>0</v>
      </c>
      <c r="CV482" s="885">
        <v>0</v>
      </c>
      <c r="CW482" s="885">
        <v>0</v>
      </c>
      <c r="CX482" s="885">
        <v>0</v>
      </c>
      <c r="CY482" s="885">
        <v>0</v>
      </c>
      <c r="DB482" s="3321">
        <f t="shared" si="353"/>
        <v>0</v>
      </c>
      <c r="DC482" s="3321">
        <f t="shared" si="353"/>
        <v>0</v>
      </c>
      <c r="DD482" s="3321">
        <f t="shared" si="353"/>
        <v>0</v>
      </c>
      <c r="DE482" s="3321">
        <f t="shared" si="352"/>
        <v>0</v>
      </c>
      <c r="DF482" s="3321">
        <f t="shared" si="352"/>
        <v>0</v>
      </c>
      <c r="DG482" s="3321">
        <f t="shared" si="352"/>
        <v>0</v>
      </c>
      <c r="DH482" s="3321"/>
      <c r="DI482" s="885">
        <v>0</v>
      </c>
      <c r="DJ482" s="885">
        <v>0</v>
      </c>
      <c r="DK482" s="885">
        <v>0</v>
      </c>
      <c r="DL482" s="885">
        <v>0</v>
      </c>
      <c r="DM482" s="885">
        <v>0</v>
      </c>
      <c r="DP482" s="3321">
        <f t="shared" si="354"/>
        <v>0</v>
      </c>
      <c r="DQ482" s="3321">
        <f t="shared" si="354"/>
        <v>0</v>
      </c>
      <c r="DR482" s="3321">
        <f t="shared" si="354"/>
        <v>0</v>
      </c>
      <c r="DS482" s="3321">
        <f t="shared" si="354"/>
        <v>0</v>
      </c>
      <c r="DT482" s="3321">
        <f t="shared" si="354"/>
        <v>0</v>
      </c>
    </row>
    <row r="483" spans="1:124" ht="13.9" hidden="1" customHeight="1">
      <c r="A483" s="1165"/>
      <c r="B483" s="1491"/>
      <c r="C483" s="1547"/>
      <c r="D483" s="3413"/>
      <c r="E483" s="1357">
        <v>0</v>
      </c>
      <c r="F483" s="1357">
        <v>0</v>
      </c>
      <c r="G483" s="1357">
        <v>0</v>
      </c>
      <c r="H483" s="1357">
        <v>0</v>
      </c>
      <c r="I483" s="1357">
        <v>0</v>
      </c>
      <c r="J483" s="1357">
        <v>0</v>
      </c>
      <c r="K483" s="1357">
        <v>0</v>
      </c>
      <c r="L483" s="1357">
        <f t="shared" si="366"/>
        <v>0</v>
      </c>
      <c r="M483" s="1621"/>
      <c r="N483" s="1440"/>
      <c r="O483" s="1440"/>
      <c r="P483" s="1440"/>
      <c r="Q483" s="1440"/>
      <c r="R483" s="1440"/>
      <c r="S483" s="1440"/>
      <c r="T483" s="1440">
        <f t="shared" si="367"/>
        <v>0</v>
      </c>
      <c r="U483" s="1951">
        <f t="shared" si="386"/>
        <v>0</v>
      </c>
      <c r="V483" s="891">
        <f t="shared" si="381"/>
        <v>0</v>
      </c>
      <c r="W483" s="891">
        <f t="shared" si="381"/>
        <v>0</v>
      </c>
      <c r="X483" s="891">
        <f t="shared" si="381"/>
        <v>0</v>
      </c>
      <c r="Y483" s="891">
        <f t="shared" si="381"/>
        <v>0</v>
      </c>
      <c r="Z483" s="891">
        <f t="shared" si="381"/>
        <v>0</v>
      </c>
      <c r="AA483" s="891">
        <f t="shared" si="381"/>
        <v>0</v>
      </c>
      <c r="AB483" s="1722">
        <f t="shared" si="368"/>
        <v>0</v>
      </c>
      <c r="AC483" s="1341"/>
      <c r="AD483" s="1717"/>
      <c r="AE483" s="1719">
        <v>0</v>
      </c>
      <c r="AF483" s="1719">
        <v>0</v>
      </c>
      <c r="AG483" s="1719">
        <v>0</v>
      </c>
      <c r="AH483" s="1719">
        <v>0</v>
      </c>
      <c r="AI483" s="1719">
        <v>0</v>
      </c>
      <c r="AJ483" s="1719">
        <v>0</v>
      </c>
      <c r="AK483" s="1719">
        <f t="shared" si="369"/>
        <v>0</v>
      </c>
      <c r="AL483" s="999"/>
      <c r="AM483" s="1394"/>
      <c r="AN483" s="999"/>
      <c r="AO483" s="999"/>
      <c r="AP483" s="999"/>
      <c r="AQ483" s="1394"/>
      <c r="AR483" s="1394">
        <f t="shared" si="370"/>
        <v>0</v>
      </c>
      <c r="AS483" s="3403">
        <f t="shared" si="383"/>
        <v>0</v>
      </c>
      <c r="AT483" s="1722">
        <f t="shared" si="383"/>
        <v>0</v>
      </c>
      <c r="AU483" s="1722">
        <f t="shared" si="383"/>
        <v>0</v>
      </c>
      <c r="AV483" s="1722">
        <f t="shared" si="383"/>
        <v>0</v>
      </c>
      <c r="AW483" s="1722">
        <f t="shared" si="383"/>
        <v>0</v>
      </c>
      <c r="AX483" s="1722">
        <f t="shared" si="383"/>
        <v>0</v>
      </c>
      <c r="AY483" s="1722">
        <f t="shared" si="371"/>
        <v>0</v>
      </c>
      <c r="AZ483" s="3088">
        <f t="shared" si="372"/>
        <v>0</v>
      </c>
      <c r="BA483" s="3325"/>
      <c r="BB483" s="1357">
        <v>0</v>
      </c>
      <c r="BC483" s="1357">
        <v>0</v>
      </c>
      <c r="BD483" s="1357">
        <v>0</v>
      </c>
      <c r="BE483" s="1357">
        <v>0</v>
      </c>
      <c r="BF483" s="1357">
        <v>0</v>
      </c>
      <c r="BG483" s="1357">
        <f t="shared" si="373"/>
        <v>0</v>
      </c>
      <c r="BH483" s="891"/>
      <c r="BI483" s="891"/>
      <c r="BJ483" s="1397"/>
      <c r="BK483" s="1397"/>
      <c r="BL483" s="1397"/>
      <c r="BM483" s="1397">
        <f t="shared" si="374"/>
        <v>0</v>
      </c>
      <c r="BN483" s="1366">
        <f t="shared" si="385"/>
        <v>0</v>
      </c>
      <c r="BO483" s="1366">
        <f t="shared" si="385"/>
        <v>0</v>
      </c>
      <c r="BP483" s="1366">
        <f t="shared" si="385"/>
        <v>0</v>
      </c>
      <c r="BQ483" s="1366">
        <f t="shared" si="385"/>
        <v>0</v>
      </c>
      <c r="BR483" s="1366">
        <f t="shared" si="385"/>
        <v>0</v>
      </c>
      <c r="BS483" s="1366">
        <f t="shared" si="375"/>
        <v>0</v>
      </c>
      <c r="BT483" s="891"/>
      <c r="BU483" s="891"/>
      <c r="CD483" s="3319">
        <v>0</v>
      </c>
      <c r="CE483" s="3319">
        <v>0</v>
      </c>
      <c r="CF483" s="3319">
        <v>0</v>
      </c>
      <c r="CG483" s="3319">
        <v>0</v>
      </c>
      <c r="CH483" s="3319">
        <v>0</v>
      </c>
      <c r="CI483" s="3319">
        <v>0</v>
      </c>
      <c r="CJ483" s="3319">
        <v>0</v>
      </c>
      <c r="CK483" s="3320"/>
      <c r="CL483" s="3321">
        <f t="shared" si="388"/>
        <v>0</v>
      </c>
      <c r="CM483" s="3321">
        <f t="shared" si="389"/>
        <v>0</v>
      </c>
      <c r="CN483" s="3321">
        <f t="shared" si="390"/>
        <v>0</v>
      </c>
      <c r="CO483" s="3321">
        <f t="shared" si="387"/>
        <v>0</v>
      </c>
      <c r="CP483" s="3321">
        <f t="shared" si="387"/>
        <v>0</v>
      </c>
      <c r="CQ483" s="3321">
        <f t="shared" si="387"/>
        <v>0</v>
      </c>
      <c r="CR483" s="3321">
        <f t="shared" si="350"/>
        <v>0</v>
      </c>
      <c r="CS483" s="3321"/>
      <c r="CT483" s="885">
        <v>0</v>
      </c>
      <c r="CU483" s="885">
        <v>0</v>
      </c>
      <c r="CV483" s="885">
        <v>0</v>
      </c>
      <c r="CW483" s="885">
        <v>0</v>
      </c>
      <c r="CX483" s="885">
        <v>0</v>
      </c>
      <c r="CY483" s="885">
        <v>0</v>
      </c>
      <c r="DB483" s="3321">
        <f t="shared" si="353"/>
        <v>0</v>
      </c>
      <c r="DC483" s="3321">
        <f t="shared" si="353"/>
        <v>0</v>
      </c>
      <c r="DD483" s="3321">
        <f t="shared" si="353"/>
        <v>0</v>
      </c>
      <c r="DE483" s="3321">
        <f t="shared" si="352"/>
        <v>0</v>
      </c>
      <c r="DF483" s="3321">
        <f t="shared" si="352"/>
        <v>0</v>
      </c>
      <c r="DG483" s="3321">
        <f t="shared" si="352"/>
        <v>0</v>
      </c>
      <c r="DH483" s="3321"/>
      <c r="DI483" s="885">
        <v>0</v>
      </c>
      <c r="DJ483" s="885">
        <v>0</v>
      </c>
      <c r="DK483" s="885">
        <v>0</v>
      </c>
      <c r="DL483" s="885">
        <v>0</v>
      </c>
      <c r="DM483" s="885">
        <v>0</v>
      </c>
      <c r="DP483" s="3321">
        <f t="shared" si="354"/>
        <v>0</v>
      </c>
      <c r="DQ483" s="3321">
        <f t="shared" si="354"/>
        <v>0</v>
      </c>
      <c r="DR483" s="3321">
        <f t="shared" si="354"/>
        <v>0</v>
      </c>
      <c r="DS483" s="3321">
        <f t="shared" si="354"/>
        <v>0</v>
      </c>
      <c r="DT483" s="3321">
        <f t="shared" si="354"/>
        <v>0</v>
      </c>
    </row>
    <row r="484" spans="1:124" ht="13.9" hidden="1" customHeight="1">
      <c r="A484" s="1165"/>
      <c r="B484" s="1491"/>
      <c r="C484" s="1547"/>
      <c r="D484" s="3413"/>
      <c r="E484" s="1357">
        <v>0</v>
      </c>
      <c r="F484" s="1357">
        <v>0</v>
      </c>
      <c r="G484" s="1357">
        <v>0</v>
      </c>
      <c r="H484" s="1357">
        <v>0</v>
      </c>
      <c r="I484" s="1357">
        <v>0</v>
      </c>
      <c r="J484" s="1357">
        <v>0</v>
      </c>
      <c r="K484" s="1357">
        <v>0</v>
      </c>
      <c r="L484" s="1357">
        <f t="shared" si="366"/>
        <v>0</v>
      </c>
      <c r="M484" s="1621"/>
      <c r="N484" s="1440"/>
      <c r="O484" s="1440"/>
      <c r="P484" s="1440"/>
      <c r="Q484" s="1440"/>
      <c r="R484" s="1440"/>
      <c r="S484" s="1440"/>
      <c r="T484" s="1440">
        <f t="shared" si="367"/>
        <v>0</v>
      </c>
      <c r="U484" s="1951">
        <f t="shared" si="386"/>
        <v>0</v>
      </c>
      <c r="V484" s="891">
        <f t="shared" si="381"/>
        <v>0</v>
      </c>
      <c r="W484" s="891">
        <f t="shared" si="381"/>
        <v>0</v>
      </c>
      <c r="X484" s="891">
        <f t="shared" si="381"/>
        <v>0</v>
      </c>
      <c r="Y484" s="891">
        <f t="shared" si="381"/>
        <v>0</v>
      </c>
      <c r="Z484" s="891">
        <f t="shared" si="381"/>
        <v>0</v>
      </c>
      <c r="AA484" s="891">
        <f t="shared" si="381"/>
        <v>0</v>
      </c>
      <c r="AB484" s="1722">
        <f t="shared" si="368"/>
        <v>0</v>
      </c>
      <c r="AC484" s="1341"/>
      <c r="AD484" s="1717"/>
      <c r="AE484" s="1719">
        <v>0</v>
      </c>
      <c r="AF484" s="1719">
        <v>0</v>
      </c>
      <c r="AG484" s="1719">
        <v>0</v>
      </c>
      <c r="AH484" s="1719">
        <v>0</v>
      </c>
      <c r="AI484" s="1719">
        <v>0</v>
      </c>
      <c r="AJ484" s="1719">
        <v>0</v>
      </c>
      <c r="AK484" s="1719">
        <f t="shared" si="369"/>
        <v>0</v>
      </c>
      <c r="AL484" s="999"/>
      <c r="AM484" s="1394"/>
      <c r="AN484" s="999"/>
      <c r="AO484" s="999"/>
      <c r="AP484" s="999"/>
      <c r="AQ484" s="1394"/>
      <c r="AR484" s="1394">
        <f t="shared" si="370"/>
        <v>0</v>
      </c>
      <c r="AS484" s="3403">
        <f t="shared" si="383"/>
        <v>0</v>
      </c>
      <c r="AT484" s="1722">
        <f t="shared" si="383"/>
        <v>0</v>
      </c>
      <c r="AU484" s="1722">
        <f t="shared" si="383"/>
        <v>0</v>
      </c>
      <c r="AV484" s="1722">
        <f t="shared" si="383"/>
        <v>0</v>
      </c>
      <c r="AW484" s="1722">
        <f t="shared" si="383"/>
        <v>0</v>
      </c>
      <c r="AX484" s="1722">
        <f t="shared" si="383"/>
        <v>0</v>
      </c>
      <c r="AY484" s="1722">
        <f t="shared" si="371"/>
        <v>0</v>
      </c>
      <c r="AZ484" s="3088">
        <f t="shared" si="372"/>
        <v>0</v>
      </c>
      <c r="BA484" s="3325"/>
      <c r="BB484" s="1357">
        <v>0</v>
      </c>
      <c r="BC484" s="1357">
        <v>0</v>
      </c>
      <c r="BD484" s="1357">
        <v>0</v>
      </c>
      <c r="BE484" s="1357">
        <v>0</v>
      </c>
      <c r="BF484" s="1357">
        <v>0</v>
      </c>
      <c r="BG484" s="1357">
        <f t="shared" si="373"/>
        <v>0</v>
      </c>
      <c r="BH484" s="891"/>
      <c r="BI484" s="891"/>
      <c r="BJ484" s="1397"/>
      <c r="BK484" s="1397"/>
      <c r="BL484" s="1397"/>
      <c r="BM484" s="1397">
        <f t="shared" si="374"/>
        <v>0</v>
      </c>
      <c r="BN484" s="1366">
        <f t="shared" si="385"/>
        <v>0</v>
      </c>
      <c r="BO484" s="1366">
        <f t="shared" si="385"/>
        <v>0</v>
      </c>
      <c r="BP484" s="1366">
        <f t="shared" si="385"/>
        <v>0</v>
      </c>
      <c r="BQ484" s="1366">
        <f t="shared" si="385"/>
        <v>0</v>
      </c>
      <c r="BR484" s="1366">
        <f t="shared" si="385"/>
        <v>0</v>
      </c>
      <c r="BS484" s="1366">
        <f t="shared" si="375"/>
        <v>0</v>
      </c>
      <c r="BT484" s="891"/>
      <c r="BU484" s="891"/>
      <c r="CD484" s="3319">
        <v>0</v>
      </c>
      <c r="CE484" s="3319">
        <v>0</v>
      </c>
      <c r="CF484" s="3319">
        <v>0</v>
      </c>
      <c r="CG484" s="3319">
        <v>0</v>
      </c>
      <c r="CH484" s="3319">
        <v>0</v>
      </c>
      <c r="CI484" s="3319">
        <v>0</v>
      </c>
      <c r="CJ484" s="3319">
        <v>0</v>
      </c>
      <c r="CK484" s="3320"/>
      <c r="CL484" s="3321">
        <f t="shared" si="388"/>
        <v>0</v>
      </c>
      <c r="CM484" s="3321">
        <f t="shared" si="389"/>
        <v>0</v>
      </c>
      <c r="CN484" s="3321">
        <f t="shared" si="390"/>
        <v>0</v>
      </c>
      <c r="CO484" s="3321">
        <f t="shared" si="387"/>
        <v>0</v>
      </c>
      <c r="CP484" s="3321">
        <f t="shared" si="387"/>
        <v>0</v>
      </c>
      <c r="CQ484" s="3321">
        <f t="shared" si="387"/>
        <v>0</v>
      </c>
      <c r="CR484" s="3321">
        <f t="shared" si="350"/>
        <v>0</v>
      </c>
      <c r="CS484" s="3321"/>
      <c r="CT484" s="885">
        <v>0</v>
      </c>
      <c r="CU484" s="885">
        <v>0</v>
      </c>
      <c r="CV484" s="885">
        <v>0</v>
      </c>
      <c r="CW484" s="885">
        <v>0</v>
      </c>
      <c r="CX484" s="885">
        <v>0</v>
      </c>
      <c r="CY484" s="885">
        <v>0</v>
      </c>
      <c r="DB484" s="3321">
        <f t="shared" si="353"/>
        <v>0</v>
      </c>
      <c r="DC484" s="3321">
        <f t="shared" si="353"/>
        <v>0</v>
      </c>
      <c r="DD484" s="3321">
        <f t="shared" si="353"/>
        <v>0</v>
      </c>
      <c r="DE484" s="3321">
        <f t="shared" si="352"/>
        <v>0</v>
      </c>
      <c r="DF484" s="3321">
        <f t="shared" si="352"/>
        <v>0</v>
      </c>
      <c r="DG484" s="3321">
        <f t="shared" si="352"/>
        <v>0</v>
      </c>
      <c r="DH484" s="3321"/>
      <c r="DI484" s="885">
        <v>0</v>
      </c>
      <c r="DJ484" s="885">
        <v>0</v>
      </c>
      <c r="DK484" s="885">
        <v>0</v>
      </c>
      <c r="DL484" s="885">
        <v>0</v>
      </c>
      <c r="DM484" s="885">
        <v>0</v>
      </c>
      <c r="DP484" s="3321">
        <f t="shared" si="354"/>
        <v>0</v>
      </c>
      <c r="DQ484" s="3321">
        <f t="shared" si="354"/>
        <v>0</v>
      </c>
      <c r="DR484" s="3321">
        <f t="shared" si="354"/>
        <v>0</v>
      </c>
      <c r="DS484" s="3321">
        <f t="shared" si="354"/>
        <v>0</v>
      </c>
      <c r="DT484" s="3321">
        <f t="shared" si="354"/>
        <v>0</v>
      </c>
    </row>
    <row r="485" spans="1:124" ht="13.9" hidden="1" customHeight="1">
      <c r="A485" s="1165"/>
      <c r="B485" s="1491"/>
      <c r="C485" s="1547"/>
      <c r="D485" s="3413"/>
      <c r="E485" s="1357">
        <v>0</v>
      </c>
      <c r="F485" s="1357">
        <v>0</v>
      </c>
      <c r="G485" s="1357">
        <v>0</v>
      </c>
      <c r="H485" s="1357">
        <v>0</v>
      </c>
      <c r="I485" s="1357">
        <v>0</v>
      </c>
      <c r="J485" s="1357">
        <v>0</v>
      </c>
      <c r="K485" s="1357">
        <v>0</v>
      </c>
      <c r="L485" s="1357">
        <f t="shared" si="366"/>
        <v>0</v>
      </c>
      <c r="M485" s="1621"/>
      <c r="N485" s="1440"/>
      <c r="O485" s="1440"/>
      <c r="P485" s="1440"/>
      <c r="Q485" s="1440"/>
      <c r="R485" s="1440"/>
      <c r="S485" s="1440"/>
      <c r="T485" s="1440">
        <f t="shared" si="367"/>
        <v>0</v>
      </c>
      <c r="U485" s="1951">
        <f t="shared" si="386"/>
        <v>0</v>
      </c>
      <c r="V485" s="891">
        <f t="shared" si="381"/>
        <v>0</v>
      </c>
      <c r="W485" s="891">
        <f t="shared" si="381"/>
        <v>0</v>
      </c>
      <c r="X485" s="891">
        <f t="shared" si="381"/>
        <v>0</v>
      </c>
      <c r="Y485" s="891">
        <f t="shared" si="381"/>
        <v>0</v>
      </c>
      <c r="Z485" s="891">
        <f t="shared" si="381"/>
        <v>0</v>
      </c>
      <c r="AA485" s="891">
        <f t="shared" si="381"/>
        <v>0</v>
      </c>
      <c r="AB485" s="1722">
        <f t="shared" si="368"/>
        <v>0</v>
      </c>
      <c r="AC485" s="1341"/>
      <c r="AD485" s="1717"/>
      <c r="AE485" s="1719">
        <v>0</v>
      </c>
      <c r="AF485" s="1719">
        <v>0</v>
      </c>
      <c r="AG485" s="1719">
        <v>0</v>
      </c>
      <c r="AH485" s="1719">
        <v>0</v>
      </c>
      <c r="AI485" s="1719">
        <v>0</v>
      </c>
      <c r="AJ485" s="1719">
        <v>0</v>
      </c>
      <c r="AK485" s="1719">
        <f t="shared" si="369"/>
        <v>0</v>
      </c>
      <c r="AL485" s="999"/>
      <c r="AM485" s="1394"/>
      <c r="AN485" s="999"/>
      <c r="AO485" s="999"/>
      <c r="AP485" s="999"/>
      <c r="AQ485" s="1394"/>
      <c r="AR485" s="1394">
        <f t="shared" si="370"/>
        <v>0</v>
      </c>
      <c r="AS485" s="3403">
        <f t="shared" si="383"/>
        <v>0</v>
      </c>
      <c r="AT485" s="1722">
        <f t="shared" si="383"/>
        <v>0</v>
      </c>
      <c r="AU485" s="1722">
        <f t="shared" si="383"/>
        <v>0</v>
      </c>
      <c r="AV485" s="1722">
        <f t="shared" si="383"/>
        <v>0</v>
      </c>
      <c r="AW485" s="1722">
        <f t="shared" si="383"/>
        <v>0</v>
      </c>
      <c r="AX485" s="1722">
        <f t="shared" si="383"/>
        <v>0</v>
      </c>
      <c r="AY485" s="1722">
        <f t="shared" si="371"/>
        <v>0</v>
      </c>
      <c r="AZ485" s="3088">
        <f t="shared" si="372"/>
        <v>0</v>
      </c>
      <c r="BA485" s="3325"/>
      <c r="BB485" s="1357">
        <v>0</v>
      </c>
      <c r="BC485" s="1357">
        <v>0</v>
      </c>
      <c r="BD485" s="1357">
        <v>0</v>
      </c>
      <c r="BE485" s="1357">
        <v>0</v>
      </c>
      <c r="BF485" s="1357">
        <v>0</v>
      </c>
      <c r="BG485" s="1357">
        <f t="shared" si="373"/>
        <v>0</v>
      </c>
      <c r="BH485" s="891"/>
      <c r="BI485" s="891"/>
      <c r="BJ485" s="1397"/>
      <c r="BK485" s="1397"/>
      <c r="BL485" s="1397"/>
      <c r="BM485" s="1397">
        <f t="shared" si="374"/>
        <v>0</v>
      </c>
      <c r="BN485" s="1366">
        <f t="shared" si="385"/>
        <v>0</v>
      </c>
      <c r="BO485" s="1366">
        <f t="shared" si="385"/>
        <v>0</v>
      </c>
      <c r="BP485" s="1366">
        <f t="shared" si="385"/>
        <v>0</v>
      </c>
      <c r="BQ485" s="1366">
        <f t="shared" si="385"/>
        <v>0</v>
      </c>
      <c r="BR485" s="1366">
        <f t="shared" si="385"/>
        <v>0</v>
      </c>
      <c r="BS485" s="1366">
        <f t="shared" si="375"/>
        <v>0</v>
      </c>
      <c r="BT485" s="891"/>
      <c r="BU485" s="891"/>
      <c r="CD485" s="3319">
        <v>0</v>
      </c>
      <c r="CE485" s="3319">
        <v>0</v>
      </c>
      <c r="CF485" s="3319">
        <v>0</v>
      </c>
      <c r="CG485" s="3319">
        <v>0</v>
      </c>
      <c r="CH485" s="3319">
        <v>0</v>
      </c>
      <c r="CI485" s="3319">
        <v>0</v>
      </c>
      <c r="CJ485" s="3319">
        <v>0</v>
      </c>
      <c r="CK485" s="3320"/>
      <c r="CL485" s="3321">
        <f t="shared" si="388"/>
        <v>0</v>
      </c>
      <c r="CM485" s="3321">
        <f t="shared" si="389"/>
        <v>0</v>
      </c>
      <c r="CN485" s="3321">
        <f t="shared" si="390"/>
        <v>0</v>
      </c>
      <c r="CO485" s="3321">
        <f t="shared" si="387"/>
        <v>0</v>
      </c>
      <c r="CP485" s="3321">
        <f t="shared" si="387"/>
        <v>0</v>
      </c>
      <c r="CQ485" s="3321">
        <f t="shared" si="387"/>
        <v>0</v>
      </c>
      <c r="CR485" s="3321">
        <f t="shared" si="350"/>
        <v>0</v>
      </c>
      <c r="CS485" s="3321"/>
      <c r="CT485" s="885">
        <v>0</v>
      </c>
      <c r="CU485" s="885">
        <v>0</v>
      </c>
      <c r="CV485" s="885">
        <v>0</v>
      </c>
      <c r="CW485" s="885">
        <v>0</v>
      </c>
      <c r="CX485" s="885">
        <v>0</v>
      </c>
      <c r="CY485" s="885">
        <v>0</v>
      </c>
      <c r="DB485" s="3321">
        <f t="shared" si="353"/>
        <v>0</v>
      </c>
      <c r="DC485" s="3321">
        <f t="shared" si="353"/>
        <v>0</v>
      </c>
      <c r="DD485" s="3321">
        <f t="shared" si="353"/>
        <v>0</v>
      </c>
      <c r="DE485" s="3321">
        <f t="shared" si="352"/>
        <v>0</v>
      </c>
      <c r="DF485" s="3321">
        <f t="shared" si="352"/>
        <v>0</v>
      </c>
      <c r="DG485" s="3321">
        <f t="shared" si="352"/>
        <v>0</v>
      </c>
      <c r="DH485" s="3321"/>
      <c r="DI485" s="885">
        <v>0</v>
      </c>
      <c r="DJ485" s="885">
        <v>0</v>
      </c>
      <c r="DK485" s="885">
        <v>0</v>
      </c>
      <c r="DL485" s="885">
        <v>0</v>
      </c>
      <c r="DM485" s="885">
        <v>0</v>
      </c>
      <c r="DP485" s="3321">
        <f t="shared" si="354"/>
        <v>0</v>
      </c>
      <c r="DQ485" s="3321">
        <f t="shared" si="354"/>
        <v>0</v>
      </c>
      <c r="DR485" s="3321">
        <f t="shared" si="354"/>
        <v>0</v>
      </c>
      <c r="DS485" s="3321">
        <f t="shared" si="354"/>
        <v>0</v>
      </c>
      <c r="DT485" s="3321">
        <f t="shared" si="354"/>
        <v>0</v>
      </c>
    </row>
    <row r="486" spans="1:124" ht="13.9" hidden="1" customHeight="1">
      <c r="A486" s="1165"/>
      <c r="B486" s="1491"/>
      <c r="C486" s="1547"/>
      <c r="D486" s="3413"/>
      <c r="E486" s="1357">
        <v>0</v>
      </c>
      <c r="F486" s="1357">
        <v>0</v>
      </c>
      <c r="G486" s="1357">
        <v>0</v>
      </c>
      <c r="H486" s="1357">
        <v>0</v>
      </c>
      <c r="I486" s="1357">
        <v>0</v>
      </c>
      <c r="J486" s="1357">
        <v>0</v>
      </c>
      <c r="K486" s="1357">
        <v>0</v>
      </c>
      <c r="L486" s="1357">
        <f t="shared" si="366"/>
        <v>0</v>
      </c>
      <c r="M486" s="1621"/>
      <c r="N486" s="1440"/>
      <c r="O486" s="1440"/>
      <c r="P486" s="1440"/>
      <c r="Q486" s="1440"/>
      <c r="R486" s="1440"/>
      <c r="S486" s="1440"/>
      <c r="T486" s="1440">
        <f t="shared" si="367"/>
        <v>0</v>
      </c>
      <c r="U486" s="1951">
        <f t="shared" si="386"/>
        <v>0</v>
      </c>
      <c r="V486" s="891">
        <f t="shared" si="381"/>
        <v>0</v>
      </c>
      <c r="W486" s="891">
        <f t="shared" si="381"/>
        <v>0</v>
      </c>
      <c r="X486" s="891">
        <f t="shared" si="381"/>
        <v>0</v>
      </c>
      <c r="Y486" s="891">
        <f t="shared" si="381"/>
        <v>0</v>
      </c>
      <c r="Z486" s="891">
        <f t="shared" si="381"/>
        <v>0</v>
      </c>
      <c r="AA486" s="891">
        <f t="shared" si="381"/>
        <v>0</v>
      </c>
      <c r="AB486" s="1722">
        <f t="shared" si="368"/>
        <v>0</v>
      </c>
      <c r="AC486" s="1341"/>
      <c r="AD486" s="1717"/>
      <c r="AE486" s="1719">
        <v>0</v>
      </c>
      <c r="AF486" s="1719">
        <v>0</v>
      </c>
      <c r="AG486" s="1719">
        <v>0</v>
      </c>
      <c r="AH486" s="1719">
        <v>0</v>
      </c>
      <c r="AI486" s="1719">
        <v>0</v>
      </c>
      <c r="AJ486" s="1719">
        <v>0</v>
      </c>
      <c r="AK486" s="1719">
        <f t="shared" si="369"/>
        <v>0</v>
      </c>
      <c r="AL486" s="999"/>
      <c r="AM486" s="1394"/>
      <c r="AN486" s="999"/>
      <c r="AO486" s="999"/>
      <c r="AP486" s="999"/>
      <c r="AQ486" s="1394"/>
      <c r="AR486" s="1394">
        <f t="shared" si="370"/>
        <v>0</v>
      </c>
      <c r="AS486" s="3403">
        <f t="shared" si="383"/>
        <v>0</v>
      </c>
      <c r="AT486" s="1722">
        <f t="shared" si="383"/>
        <v>0</v>
      </c>
      <c r="AU486" s="1722">
        <f t="shared" si="383"/>
        <v>0</v>
      </c>
      <c r="AV486" s="1722">
        <f t="shared" si="383"/>
        <v>0</v>
      </c>
      <c r="AW486" s="1722">
        <f t="shared" si="383"/>
        <v>0</v>
      </c>
      <c r="AX486" s="1722">
        <f t="shared" si="383"/>
        <v>0</v>
      </c>
      <c r="AY486" s="1722">
        <f t="shared" si="371"/>
        <v>0</v>
      </c>
      <c r="AZ486" s="3088">
        <f t="shared" si="372"/>
        <v>0</v>
      </c>
      <c r="BA486" s="3325"/>
      <c r="BB486" s="1357">
        <v>0</v>
      </c>
      <c r="BC486" s="1357">
        <v>0</v>
      </c>
      <c r="BD486" s="1357">
        <v>0</v>
      </c>
      <c r="BE486" s="1357">
        <v>0</v>
      </c>
      <c r="BF486" s="1357">
        <v>0</v>
      </c>
      <c r="BG486" s="1357">
        <f t="shared" si="373"/>
        <v>0</v>
      </c>
      <c r="BH486" s="891"/>
      <c r="BI486" s="891"/>
      <c r="BJ486" s="1397"/>
      <c r="BK486" s="1397"/>
      <c r="BL486" s="1397"/>
      <c r="BM486" s="1397">
        <f t="shared" si="374"/>
        <v>0</v>
      </c>
      <c r="BN486" s="1366">
        <f t="shared" si="385"/>
        <v>0</v>
      </c>
      <c r="BO486" s="1366">
        <f t="shared" si="385"/>
        <v>0</v>
      </c>
      <c r="BP486" s="1366">
        <f t="shared" si="385"/>
        <v>0</v>
      </c>
      <c r="BQ486" s="1366">
        <f t="shared" si="385"/>
        <v>0</v>
      </c>
      <c r="BR486" s="1366">
        <f t="shared" si="385"/>
        <v>0</v>
      </c>
      <c r="BS486" s="1366">
        <f t="shared" si="375"/>
        <v>0</v>
      </c>
      <c r="BT486" s="891"/>
      <c r="BU486" s="891"/>
      <c r="CD486" s="3319">
        <v>0</v>
      </c>
      <c r="CE486" s="3319">
        <v>0</v>
      </c>
      <c r="CF486" s="3319">
        <v>0</v>
      </c>
      <c r="CG486" s="3319">
        <v>0</v>
      </c>
      <c r="CH486" s="3319">
        <v>0</v>
      </c>
      <c r="CI486" s="3319">
        <v>0</v>
      </c>
      <c r="CJ486" s="3319">
        <v>0</v>
      </c>
      <c r="CK486" s="3320"/>
      <c r="CL486" s="3321">
        <f t="shared" si="388"/>
        <v>0</v>
      </c>
      <c r="CM486" s="3321">
        <f t="shared" si="389"/>
        <v>0</v>
      </c>
      <c r="CN486" s="3321">
        <f t="shared" si="390"/>
        <v>0</v>
      </c>
      <c r="CO486" s="3321">
        <f t="shared" si="387"/>
        <v>0</v>
      </c>
      <c r="CP486" s="3321">
        <f t="shared" si="387"/>
        <v>0</v>
      </c>
      <c r="CQ486" s="3321">
        <f t="shared" si="387"/>
        <v>0</v>
      </c>
      <c r="CR486" s="3321">
        <f t="shared" si="350"/>
        <v>0</v>
      </c>
      <c r="CS486" s="3321"/>
      <c r="CT486" s="885">
        <v>0</v>
      </c>
      <c r="CU486" s="885">
        <v>0</v>
      </c>
      <c r="CV486" s="885">
        <v>0</v>
      </c>
      <c r="CW486" s="885">
        <v>0</v>
      </c>
      <c r="CX486" s="885">
        <v>0</v>
      </c>
      <c r="CY486" s="885">
        <v>0</v>
      </c>
      <c r="DB486" s="3321">
        <f t="shared" si="353"/>
        <v>0</v>
      </c>
      <c r="DC486" s="3321">
        <f t="shared" si="353"/>
        <v>0</v>
      </c>
      <c r="DD486" s="3321">
        <f t="shared" si="353"/>
        <v>0</v>
      </c>
      <c r="DE486" s="3321">
        <f t="shared" si="352"/>
        <v>0</v>
      </c>
      <c r="DF486" s="3321">
        <f t="shared" si="352"/>
        <v>0</v>
      </c>
      <c r="DG486" s="3321">
        <f t="shared" si="352"/>
        <v>0</v>
      </c>
      <c r="DH486" s="3321"/>
      <c r="DI486" s="885">
        <v>0</v>
      </c>
      <c r="DJ486" s="885">
        <v>0</v>
      </c>
      <c r="DK486" s="885">
        <v>0</v>
      </c>
      <c r="DL486" s="885">
        <v>0</v>
      </c>
      <c r="DM486" s="885">
        <v>0</v>
      </c>
      <c r="DP486" s="3321">
        <f t="shared" si="354"/>
        <v>0</v>
      </c>
      <c r="DQ486" s="3321">
        <f t="shared" si="354"/>
        <v>0</v>
      </c>
      <c r="DR486" s="3321">
        <f t="shared" si="354"/>
        <v>0</v>
      </c>
      <c r="DS486" s="3321">
        <f t="shared" si="354"/>
        <v>0</v>
      </c>
      <c r="DT486" s="3321">
        <f t="shared" si="354"/>
        <v>0</v>
      </c>
    </row>
    <row r="487" spans="1:124" ht="13.9" hidden="1" customHeight="1">
      <c r="A487" s="1165"/>
      <c r="B487" s="1491"/>
      <c r="C487" s="1547"/>
      <c r="D487" s="3413"/>
      <c r="E487" s="1357">
        <v>0</v>
      </c>
      <c r="F487" s="1357">
        <v>0</v>
      </c>
      <c r="G487" s="1357">
        <v>0</v>
      </c>
      <c r="H487" s="1357">
        <v>0</v>
      </c>
      <c r="I487" s="1357">
        <v>0</v>
      </c>
      <c r="J487" s="1357">
        <v>0</v>
      </c>
      <c r="K487" s="1357">
        <v>0</v>
      </c>
      <c r="L487" s="1357">
        <f t="shared" si="366"/>
        <v>0</v>
      </c>
      <c r="M487" s="1621"/>
      <c r="N487" s="1440"/>
      <c r="O487" s="1440"/>
      <c r="P487" s="1440"/>
      <c r="Q487" s="1440"/>
      <c r="R487" s="1440"/>
      <c r="S487" s="1440"/>
      <c r="T487" s="1440">
        <f t="shared" si="367"/>
        <v>0</v>
      </c>
      <c r="U487" s="1951">
        <f t="shared" si="386"/>
        <v>0</v>
      </c>
      <c r="V487" s="891">
        <f t="shared" si="381"/>
        <v>0</v>
      </c>
      <c r="W487" s="891">
        <f t="shared" si="381"/>
        <v>0</v>
      </c>
      <c r="X487" s="891">
        <f t="shared" si="381"/>
        <v>0</v>
      </c>
      <c r="Y487" s="891">
        <f t="shared" si="381"/>
        <v>0</v>
      </c>
      <c r="Z487" s="891">
        <f t="shared" si="381"/>
        <v>0</v>
      </c>
      <c r="AA487" s="891">
        <f t="shared" si="381"/>
        <v>0</v>
      </c>
      <c r="AB487" s="1722">
        <f t="shared" si="368"/>
        <v>0</v>
      </c>
      <c r="AC487" s="1341"/>
      <c r="AD487" s="1717"/>
      <c r="AE487" s="1719">
        <v>0</v>
      </c>
      <c r="AF487" s="1719">
        <v>0</v>
      </c>
      <c r="AG487" s="1719">
        <v>0</v>
      </c>
      <c r="AH487" s="1719">
        <v>0</v>
      </c>
      <c r="AI487" s="1719">
        <v>0</v>
      </c>
      <c r="AJ487" s="1719">
        <v>0</v>
      </c>
      <c r="AK487" s="1719">
        <f t="shared" si="369"/>
        <v>0</v>
      </c>
      <c r="AL487" s="999"/>
      <c r="AM487" s="1394"/>
      <c r="AN487" s="999"/>
      <c r="AO487" s="999"/>
      <c r="AP487" s="999"/>
      <c r="AQ487" s="1394"/>
      <c r="AR487" s="1394">
        <f t="shared" si="370"/>
        <v>0</v>
      </c>
      <c r="AS487" s="3403">
        <f t="shared" si="383"/>
        <v>0</v>
      </c>
      <c r="AT487" s="1722">
        <f t="shared" si="383"/>
        <v>0</v>
      </c>
      <c r="AU487" s="1722">
        <f t="shared" si="383"/>
        <v>0</v>
      </c>
      <c r="AV487" s="1722">
        <f t="shared" si="383"/>
        <v>0</v>
      </c>
      <c r="AW487" s="1722">
        <f t="shared" si="383"/>
        <v>0</v>
      </c>
      <c r="AX487" s="1722">
        <f t="shared" si="383"/>
        <v>0</v>
      </c>
      <c r="AY487" s="1722">
        <f t="shared" si="371"/>
        <v>0</v>
      </c>
      <c r="AZ487" s="3088">
        <f t="shared" si="372"/>
        <v>0</v>
      </c>
      <c r="BA487" s="3325"/>
      <c r="BB487" s="1357">
        <v>0</v>
      </c>
      <c r="BC487" s="1357">
        <v>0</v>
      </c>
      <c r="BD487" s="1357">
        <v>0</v>
      </c>
      <c r="BE487" s="1357">
        <v>0</v>
      </c>
      <c r="BF487" s="1357">
        <v>0</v>
      </c>
      <c r="BG487" s="1357">
        <f t="shared" si="373"/>
        <v>0</v>
      </c>
      <c r="BH487" s="891"/>
      <c r="BI487" s="891"/>
      <c r="BJ487" s="1397"/>
      <c r="BK487" s="1397"/>
      <c r="BL487" s="1397"/>
      <c r="BM487" s="1397">
        <f t="shared" si="374"/>
        <v>0</v>
      </c>
      <c r="BN487" s="1366">
        <f t="shared" si="385"/>
        <v>0</v>
      </c>
      <c r="BO487" s="1366">
        <f t="shared" si="385"/>
        <v>0</v>
      </c>
      <c r="BP487" s="1366">
        <f t="shared" si="385"/>
        <v>0</v>
      </c>
      <c r="BQ487" s="1366">
        <f t="shared" si="385"/>
        <v>0</v>
      </c>
      <c r="BR487" s="1366">
        <f t="shared" si="385"/>
        <v>0</v>
      </c>
      <c r="BS487" s="1366">
        <f t="shared" si="375"/>
        <v>0</v>
      </c>
      <c r="BT487" s="891"/>
      <c r="BU487" s="891"/>
      <c r="CD487" s="3319">
        <v>0</v>
      </c>
      <c r="CE487" s="3319">
        <v>0</v>
      </c>
      <c r="CF487" s="3319">
        <v>0</v>
      </c>
      <c r="CG487" s="3319">
        <v>0</v>
      </c>
      <c r="CH487" s="3319">
        <v>0</v>
      </c>
      <c r="CI487" s="3319">
        <v>0</v>
      </c>
      <c r="CJ487" s="3319">
        <v>0</v>
      </c>
      <c r="CK487" s="3320"/>
      <c r="CL487" s="3321">
        <f t="shared" si="388"/>
        <v>0</v>
      </c>
      <c r="CM487" s="3321">
        <f t="shared" si="389"/>
        <v>0</v>
      </c>
      <c r="CN487" s="3321">
        <f t="shared" si="390"/>
        <v>0</v>
      </c>
      <c r="CO487" s="3321">
        <f t="shared" si="387"/>
        <v>0</v>
      </c>
      <c r="CP487" s="3321">
        <f t="shared" si="387"/>
        <v>0</v>
      </c>
      <c r="CQ487" s="3321">
        <f t="shared" si="387"/>
        <v>0</v>
      </c>
      <c r="CR487" s="3321">
        <f t="shared" si="350"/>
        <v>0</v>
      </c>
      <c r="CS487" s="3321"/>
      <c r="CT487" s="885">
        <v>0</v>
      </c>
      <c r="CU487" s="885">
        <v>0</v>
      </c>
      <c r="CV487" s="885">
        <v>0</v>
      </c>
      <c r="CW487" s="885">
        <v>0</v>
      </c>
      <c r="CX487" s="885">
        <v>0</v>
      </c>
      <c r="CY487" s="885">
        <v>0</v>
      </c>
      <c r="DB487" s="3321">
        <f t="shared" si="353"/>
        <v>0</v>
      </c>
      <c r="DC487" s="3321">
        <f t="shared" si="353"/>
        <v>0</v>
      </c>
      <c r="DD487" s="3321">
        <f t="shared" si="353"/>
        <v>0</v>
      </c>
      <c r="DE487" s="3321">
        <f t="shared" si="352"/>
        <v>0</v>
      </c>
      <c r="DF487" s="3321">
        <f t="shared" si="352"/>
        <v>0</v>
      </c>
      <c r="DG487" s="3321">
        <f t="shared" si="352"/>
        <v>0</v>
      </c>
      <c r="DH487" s="3321"/>
      <c r="DI487" s="885">
        <v>0</v>
      </c>
      <c r="DJ487" s="885">
        <v>0</v>
      </c>
      <c r="DK487" s="885">
        <v>0</v>
      </c>
      <c r="DL487" s="885">
        <v>0</v>
      </c>
      <c r="DM487" s="885">
        <v>0</v>
      </c>
      <c r="DP487" s="3321">
        <f t="shared" si="354"/>
        <v>0</v>
      </c>
      <c r="DQ487" s="3321">
        <f t="shared" si="354"/>
        <v>0</v>
      </c>
      <c r="DR487" s="3321">
        <f t="shared" si="354"/>
        <v>0</v>
      </c>
      <c r="DS487" s="3321">
        <f t="shared" si="354"/>
        <v>0</v>
      </c>
      <c r="DT487" s="3321">
        <f t="shared" si="354"/>
        <v>0</v>
      </c>
    </row>
    <row r="488" spans="1:124" ht="13.9" hidden="1" customHeight="1">
      <c r="A488" s="1165"/>
      <c r="B488" s="1491"/>
      <c r="C488" s="1547"/>
      <c r="D488" s="3413"/>
      <c r="E488" s="1357">
        <v>0</v>
      </c>
      <c r="F488" s="1357">
        <v>0</v>
      </c>
      <c r="G488" s="1357">
        <v>0</v>
      </c>
      <c r="H488" s="1357">
        <v>0</v>
      </c>
      <c r="I488" s="1357">
        <v>0</v>
      </c>
      <c r="J488" s="1357">
        <v>0</v>
      </c>
      <c r="K488" s="1357">
        <v>0</v>
      </c>
      <c r="L488" s="1357">
        <f t="shared" si="366"/>
        <v>0</v>
      </c>
      <c r="M488" s="1621"/>
      <c r="N488" s="1440"/>
      <c r="O488" s="1440"/>
      <c r="P488" s="1440"/>
      <c r="Q488" s="1440"/>
      <c r="R488" s="1440"/>
      <c r="S488" s="1440"/>
      <c r="T488" s="1440">
        <f t="shared" si="367"/>
        <v>0</v>
      </c>
      <c r="U488" s="1951">
        <f t="shared" si="386"/>
        <v>0</v>
      </c>
      <c r="V488" s="891">
        <f t="shared" si="381"/>
        <v>0</v>
      </c>
      <c r="W488" s="891">
        <f t="shared" si="381"/>
        <v>0</v>
      </c>
      <c r="X488" s="891">
        <f t="shared" si="381"/>
        <v>0</v>
      </c>
      <c r="Y488" s="891">
        <f t="shared" si="381"/>
        <v>0</v>
      </c>
      <c r="Z488" s="891">
        <f t="shared" si="381"/>
        <v>0</v>
      </c>
      <c r="AA488" s="891">
        <f t="shared" si="381"/>
        <v>0</v>
      </c>
      <c r="AB488" s="1722">
        <f t="shared" si="368"/>
        <v>0</v>
      </c>
      <c r="AC488" s="1341"/>
      <c r="AD488" s="1717"/>
      <c r="AE488" s="1719">
        <v>0</v>
      </c>
      <c r="AF488" s="1719">
        <v>0</v>
      </c>
      <c r="AG488" s="1719">
        <v>0</v>
      </c>
      <c r="AH488" s="1719">
        <v>0</v>
      </c>
      <c r="AI488" s="1719">
        <v>0</v>
      </c>
      <c r="AJ488" s="1719">
        <v>0</v>
      </c>
      <c r="AK488" s="1719">
        <f t="shared" si="369"/>
        <v>0</v>
      </c>
      <c r="AL488" s="999"/>
      <c r="AM488" s="1394"/>
      <c r="AN488" s="999"/>
      <c r="AO488" s="999"/>
      <c r="AP488" s="999"/>
      <c r="AQ488" s="1394"/>
      <c r="AR488" s="1394">
        <f t="shared" si="370"/>
        <v>0</v>
      </c>
      <c r="AS488" s="3403">
        <f t="shared" si="383"/>
        <v>0</v>
      </c>
      <c r="AT488" s="1722">
        <f t="shared" si="383"/>
        <v>0</v>
      </c>
      <c r="AU488" s="1722">
        <f t="shared" si="383"/>
        <v>0</v>
      </c>
      <c r="AV488" s="1722">
        <f t="shared" si="383"/>
        <v>0</v>
      </c>
      <c r="AW488" s="1722">
        <f t="shared" si="383"/>
        <v>0</v>
      </c>
      <c r="AX488" s="1722">
        <f t="shared" si="383"/>
        <v>0</v>
      </c>
      <c r="AY488" s="1722">
        <f t="shared" si="371"/>
        <v>0</v>
      </c>
      <c r="AZ488" s="3088">
        <f t="shared" si="372"/>
        <v>0</v>
      </c>
      <c r="BA488" s="3325"/>
      <c r="BB488" s="1357">
        <v>0</v>
      </c>
      <c r="BC488" s="1357">
        <v>0</v>
      </c>
      <c r="BD488" s="1357">
        <v>0</v>
      </c>
      <c r="BE488" s="1357">
        <v>0</v>
      </c>
      <c r="BF488" s="1357">
        <v>0</v>
      </c>
      <c r="BG488" s="1357">
        <f t="shared" si="373"/>
        <v>0</v>
      </c>
      <c r="BH488" s="891"/>
      <c r="BI488" s="891"/>
      <c r="BJ488" s="1397"/>
      <c r="BK488" s="1397"/>
      <c r="BL488" s="1397"/>
      <c r="BM488" s="1397">
        <f t="shared" si="374"/>
        <v>0</v>
      </c>
      <c r="BN488" s="1366">
        <f t="shared" si="385"/>
        <v>0</v>
      </c>
      <c r="BO488" s="1366">
        <f t="shared" si="385"/>
        <v>0</v>
      </c>
      <c r="BP488" s="1366">
        <f t="shared" si="385"/>
        <v>0</v>
      </c>
      <c r="BQ488" s="1366">
        <f t="shared" si="385"/>
        <v>0</v>
      </c>
      <c r="BR488" s="1366">
        <f t="shared" si="385"/>
        <v>0</v>
      </c>
      <c r="BS488" s="1366">
        <f t="shared" si="375"/>
        <v>0</v>
      </c>
      <c r="BT488" s="891"/>
      <c r="BU488" s="891"/>
      <c r="CD488" s="3319">
        <v>0</v>
      </c>
      <c r="CE488" s="3319">
        <v>0</v>
      </c>
      <c r="CF488" s="3319">
        <v>0</v>
      </c>
      <c r="CG488" s="3319">
        <v>0</v>
      </c>
      <c r="CH488" s="3319">
        <v>0</v>
      </c>
      <c r="CI488" s="3319">
        <v>0</v>
      </c>
      <c r="CJ488" s="3319">
        <v>0</v>
      </c>
      <c r="CK488" s="3320"/>
      <c r="CL488" s="3321">
        <f t="shared" si="388"/>
        <v>0</v>
      </c>
      <c r="CM488" s="3321">
        <f t="shared" si="389"/>
        <v>0</v>
      </c>
      <c r="CN488" s="3321">
        <f t="shared" si="390"/>
        <v>0</v>
      </c>
      <c r="CO488" s="3321">
        <f t="shared" si="387"/>
        <v>0</v>
      </c>
      <c r="CP488" s="3321">
        <f t="shared" si="387"/>
        <v>0</v>
      </c>
      <c r="CQ488" s="3321">
        <f t="shared" si="387"/>
        <v>0</v>
      </c>
      <c r="CR488" s="3321">
        <f t="shared" si="350"/>
        <v>0</v>
      </c>
      <c r="CS488" s="3321"/>
      <c r="CT488" s="885">
        <v>0</v>
      </c>
      <c r="CU488" s="885">
        <v>0</v>
      </c>
      <c r="CV488" s="885">
        <v>0</v>
      </c>
      <c r="CW488" s="885">
        <v>0</v>
      </c>
      <c r="CX488" s="885">
        <v>0</v>
      </c>
      <c r="CY488" s="885">
        <v>0</v>
      </c>
      <c r="DB488" s="3321">
        <f t="shared" si="353"/>
        <v>0</v>
      </c>
      <c r="DC488" s="3321">
        <f t="shared" si="353"/>
        <v>0</v>
      </c>
      <c r="DD488" s="3321">
        <f t="shared" si="353"/>
        <v>0</v>
      </c>
      <c r="DE488" s="3321">
        <f t="shared" si="352"/>
        <v>0</v>
      </c>
      <c r="DF488" s="3321">
        <f t="shared" si="352"/>
        <v>0</v>
      </c>
      <c r="DG488" s="3321">
        <f t="shared" si="352"/>
        <v>0</v>
      </c>
      <c r="DH488" s="3321"/>
      <c r="DI488" s="885">
        <v>0</v>
      </c>
      <c r="DJ488" s="885">
        <v>0</v>
      </c>
      <c r="DK488" s="885">
        <v>0</v>
      </c>
      <c r="DL488" s="885">
        <v>0</v>
      </c>
      <c r="DM488" s="885">
        <v>0</v>
      </c>
      <c r="DP488" s="3321">
        <f t="shared" si="354"/>
        <v>0</v>
      </c>
      <c r="DQ488" s="3321">
        <f t="shared" si="354"/>
        <v>0</v>
      </c>
      <c r="DR488" s="3321">
        <f t="shared" si="354"/>
        <v>0</v>
      </c>
      <c r="DS488" s="3321">
        <f t="shared" si="354"/>
        <v>0</v>
      </c>
      <c r="DT488" s="3321">
        <f t="shared" si="354"/>
        <v>0</v>
      </c>
    </row>
    <row r="489" spans="1:124" ht="13.9" hidden="1" customHeight="1">
      <c r="A489" s="1165"/>
      <c r="B489" s="1491"/>
      <c r="C489" s="1547"/>
      <c r="D489" s="3413"/>
      <c r="E489" s="1357">
        <v>0</v>
      </c>
      <c r="F489" s="1357">
        <v>0</v>
      </c>
      <c r="G489" s="1357">
        <v>0</v>
      </c>
      <c r="H489" s="1357">
        <v>0</v>
      </c>
      <c r="I489" s="1357">
        <v>0</v>
      </c>
      <c r="J489" s="1357">
        <v>0</v>
      </c>
      <c r="K489" s="1357">
        <v>0</v>
      </c>
      <c r="L489" s="1357">
        <f t="shared" si="366"/>
        <v>0</v>
      </c>
      <c r="M489" s="1621"/>
      <c r="N489" s="1440"/>
      <c r="O489" s="1440"/>
      <c r="P489" s="1440"/>
      <c r="Q489" s="1440"/>
      <c r="R489" s="1440"/>
      <c r="S489" s="1440"/>
      <c r="T489" s="1440">
        <f t="shared" si="367"/>
        <v>0</v>
      </c>
      <c r="U489" s="1951">
        <f t="shared" si="386"/>
        <v>0</v>
      </c>
      <c r="V489" s="891">
        <f t="shared" si="381"/>
        <v>0</v>
      </c>
      <c r="W489" s="891">
        <f t="shared" si="381"/>
        <v>0</v>
      </c>
      <c r="X489" s="891">
        <f t="shared" si="381"/>
        <v>0</v>
      </c>
      <c r="Y489" s="891">
        <f t="shared" si="381"/>
        <v>0</v>
      </c>
      <c r="Z489" s="891">
        <f t="shared" si="381"/>
        <v>0</v>
      </c>
      <c r="AA489" s="891">
        <f t="shared" si="381"/>
        <v>0</v>
      </c>
      <c r="AB489" s="1722">
        <f t="shared" si="368"/>
        <v>0</v>
      </c>
      <c r="AC489" s="1341"/>
      <c r="AD489" s="1717"/>
      <c r="AE489" s="1719">
        <v>0</v>
      </c>
      <c r="AF489" s="1719">
        <v>0</v>
      </c>
      <c r="AG489" s="1719">
        <v>0</v>
      </c>
      <c r="AH489" s="1719">
        <v>0</v>
      </c>
      <c r="AI489" s="1719">
        <v>0</v>
      </c>
      <c r="AJ489" s="1719">
        <v>0</v>
      </c>
      <c r="AK489" s="1719">
        <f t="shared" si="369"/>
        <v>0</v>
      </c>
      <c r="AL489" s="999"/>
      <c r="AM489" s="1394"/>
      <c r="AN489" s="999"/>
      <c r="AO489" s="999"/>
      <c r="AP489" s="999"/>
      <c r="AQ489" s="1394"/>
      <c r="AR489" s="1394">
        <f t="shared" si="370"/>
        <v>0</v>
      </c>
      <c r="AS489" s="3403">
        <f t="shared" si="383"/>
        <v>0</v>
      </c>
      <c r="AT489" s="1722">
        <f t="shared" si="383"/>
        <v>0</v>
      </c>
      <c r="AU489" s="1722">
        <f t="shared" si="383"/>
        <v>0</v>
      </c>
      <c r="AV489" s="1722">
        <f t="shared" si="383"/>
        <v>0</v>
      </c>
      <c r="AW489" s="1722">
        <f t="shared" si="383"/>
        <v>0</v>
      </c>
      <c r="AX489" s="1722">
        <f t="shared" si="383"/>
        <v>0</v>
      </c>
      <c r="AY489" s="1722">
        <f t="shared" si="371"/>
        <v>0</v>
      </c>
      <c r="AZ489" s="3088">
        <f t="shared" si="372"/>
        <v>0</v>
      </c>
      <c r="BA489" s="3325"/>
      <c r="BB489" s="1357">
        <v>0</v>
      </c>
      <c r="BC489" s="1357">
        <v>0</v>
      </c>
      <c r="BD489" s="1357">
        <v>0</v>
      </c>
      <c r="BE489" s="1357">
        <v>0</v>
      </c>
      <c r="BF489" s="1357">
        <v>0</v>
      </c>
      <c r="BG489" s="1357">
        <f t="shared" si="373"/>
        <v>0</v>
      </c>
      <c r="BH489" s="891"/>
      <c r="BI489" s="891"/>
      <c r="BJ489" s="1397"/>
      <c r="BK489" s="1397"/>
      <c r="BL489" s="1397"/>
      <c r="BM489" s="1397">
        <f t="shared" si="374"/>
        <v>0</v>
      </c>
      <c r="BN489" s="1366">
        <f t="shared" si="385"/>
        <v>0</v>
      </c>
      <c r="BO489" s="1366">
        <f t="shared" si="385"/>
        <v>0</v>
      </c>
      <c r="BP489" s="1366">
        <f t="shared" si="385"/>
        <v>0</v>
      </c>
      <c r="BQ489" s="1366">
        <f t="shared" si="385"/>
        <v>0</v>
      </c>
      <c r="BR489" s="1366">
        <f t="shared" si="385"/>
        <v>0</v>
      </c>
      <c r="BS489" s="1366">
        <f t="shared" si="375"/>
        <v>0</v>
      </c>
      <c r="BT489" s="891"/>
      <c r="BU489" s="891"/>
      <c r="CD489" s="3319">
        <v>0</v>
      </c>
      <c r="CE489" s="3319">
        <v>0</v>
      </c>
      <c r="CF489" s="3319">
        <v>0</v>
      </c>
      <c r="CG489" s="3319">
        <v>0</v>
      </c>
      <c r="CH489" s="3319">
        <v>0</v>
      </c>
      <c r="CI489" s="3319">
        <v>0</v>
      </c>
      <c r="CJ489" s="3319">
        <v>0</v>
      </c>
      <c r="CK489" s="3320"/>
      <c r="CL489" s="3321">
        <f t="shared" si="388"/>
        <v>0</v>
      </c>
      <c r="CM489" s="3321">
        <f t="shared" si="389"/>
        <v>0</v>
      </c>
      <c r="CN489" s="3321">
        <f t="shared" si="390"/>
        <v>0</v>
      </c>
      <c r="CO489" s="3321">
        <f t="shared" si="387"/>
        <v>0</v>
      </c>
      <c r="CP489" s="3321">
        <f t="shared" si="387"/>
        <v>0</v>
      </c>
      <c r="CQ489" s="3321">
        <f t="shared" si="387"/>
        <v>0</v>
      </c>
      <c r="CR489" s="3321">
        <f t="shared" si="350"/>
        <v>0</v>
      </c>
      <c r="CS489" s="3321"/>
      <c r="CT489" s="885">
        <v>0</v>
      </c>
      <c r="CU489" s="885">
        <v>0</v>
      </c>
      <c r="CV489" s="885">
        <v>0</v>
      </c>
      <c r="CW489" s="885">
        <v>0</v>
      </c>
      <c r="CX489" s="885">
        <v>0</v>
      </c>
      <c r="CY489" s="885">
        <v>0</v>
      </c>
      <c r="DB489" s="3321">
        <f t="shared" si="353"/>
        <v>0</v>
      </c>
      <c r="DC489" s="3321">
        <f t="shared" si="353"/>
        <v>0</v>
      </c>
      <c r="DD489" s="3321">
        <f t="shared" si="353"/>
        <v>0</v>
      </c>
      <c r="DE489" s="3321">
        <f t="shared" si="352"/>
        <v>0</v>
      </c>
      <c r="DF489" s="3321">
        <f t="shared" si="352"/>
        <v>0</v>
      </c>
      <c r="DG489" s="3321">
        <f t="shared" si="352"/>
        <v>0</v>
      </c>
      <c r="DH489" s="3321"/>
      <c r="DI489" s="885">
        <v>0</v>
      </c>
      <c r="DJ489" s="885">
        <v>0</v>
      </c>
      <c r="DK489" s="885">
        <v>0</v>
      </c>
      <c r="DL489" s="885">
        <v>0</v>
      </c>
      <c r="DM489" s="885">
        <v>0</v>
      </c>
      <c r="DP489" s="3321">
        <f t="shared" si="354"/>
        <v>0</v>
      </c>
      <c r="DQ489" s="3321">
        <f t="shared" si="354"/>
        <v>0</v>
      </c>
      <c r="DR489" s="3321">
        <f t="shared" si="354"/>
        <v>0</v>
      </c>
      <c r="DS489" s="3321">
        <f t="shared" si="354"/>
        <v>0</v>
      </c>
      <c r="DT489" s="3321">
        <f t="shared" si="354"/>
        <v>0</v>
      </c>
    </row>
    <row r="490" spans="1:124" ht="13.9" hidden="1" customHeight="1">
      <c r="A490" s="1165"/>
      <c r="B490" s="1491"/>
      <c r="C490" s="1547"/>
      <c r="D490" s="3413"/>
      <c r="E490" s="1357">
        <v>0</v>
      </c>
      <c r="F490" s="1357">
        <v>0</v>
      </c>
      <c r="G490" s="1357">
        <v>0</v>
      </c>
      <c r="H490" s="1357">
        <v>0</v>
      </c>
      <c r="I490" s="1357">
        <v>0</v>
      </c>
      <c r="J490" s="1357">
        <v>0</v>
      </c>
      <c r="K490" s="1357">
        <v>0</v>
      </c>
      <c r="L490" s="1357">
        <f t="shared" si="366"/>
        <v>0</v>
      </c>
      <c r="M490" s="1621"/>
      <c r="N490" s="1440"/>
      <c r="O490" s="1440"/>
      <c r="P490" s="1440"/>
      <c r="Q490" s="1440"/>
      <c r="R490" s="1440"/>
      <c r="S490" s="1440"/>
      <c r="T490" s="1440">
        <f t="shared" si="367"/>
        <v>0</v>
      </c>
      <c r="U490" s="1951">
        <f t="shared" si="386"/>
        <v>0</v>
      </c>
      <c r="V490" s="891">
        <f t="shared" si="381"/>
        <v>0</v>
      </c>
      <c r="W490" s="891">
        <f t="shared" si="381"/>
        <v>0</v>
      </c>
      <c r="X490" s="891">
        <f t="shared" si="381"/>
        <v>0</v>
      </c>
      <c r="Y490" s="891">
        <f t="shared" si="381"/>
        <v>0</v>
      </c>
      <c r="Z490" s="891">
        <f t="shared" si="381"/>
        <v>0</v>
      </c>
      <c r="AA490" s="891">
        <f t="shared" si="381"/>
        <v>0</v>
      </c>
      <c r="AB490" s="1722">
        <f t="shared" si="368"/>
        <v>0</v>
      </c>
      <c r="AC490" s="1341"/>
      <c r="AD490" s="1717"/>
      <c r="AE490" s="1719">
        <v>0</v>
      </c>
      <c r="AF490" s="1719">
        <v>0</v>
      </c>
      <c r="AG490" s="1719">
        <v>0</v>
      </c>
      <c r="AH490" s="1719">
        <v>0</v>
      </c>
      <c r="AI490" s="1719">
        <v>0</v>
      </c>
      <c r="AJ490" s="1719">
        <v>0</v>
      </c>
      <c r="AK490" s="1719">
        <f t="shared" si="369"/>
        <v>0</v>
      </c>
      <c r="AL490" s="999"/>
      <c r="AM490" s="1394"/>
      <c r="AN490" s="999"/>
      <c r="AO490" s="999"/>
      <c r="AP490" s="999"/>
      <c r="AQ490" s="1394"/>
      <c r="AR490" s="1394">
        <f t="shared" si="370"/>
        <v>0</v>
      </c>
      <c r="AS490" s="3403">
        <f t="shared" si="383"/>
        <v>0</v>
      </c>
      <c r="AT490" s="1722">
        <f t="shared" si="383"/>
        <v>0</v>
      </c>
      <c r="AU490" s="1722">
        <f t="shared" si="383"/>
        <v>0</v>
      </c>
      <c r="AV490" s="1722">
        <f t="shared" si="383"/>
        <v>0</v>
      </c>
      <c r="AW490" s="1722">
        <f t="shared" si="383"/>
        <v>0</v>
      </c>
      <c r="AX490" s="1722">
        <f t="shared" si="383"/>
        <v>0</v>
      </c>
      <c r="AY490" s="1722">
        <f t="shared" si="371"/>
        <v>0</v>
      </c>
      <c r="AZ490" s="3088">
        <f t="shared" si="372"/>
        <v>0</v>
      </c>
      <c r="BA490" s="3325"/>
      <c r="BB490" s="1357">
        <v>0</v>
      </c>
      <c r="BC490" s="1357">
        <v>0</v>
      </c>
      <c r="BD490" s="1357">
        <v>0</v>
      </c>
      <c r="BE490" s="1357">
        <v>0</v>
      </c>
      <c r="BF490" s="1357">
        <v>0</v>
      </c>
      <c r="BG490" s="1357">
        <f t="shared" si="373"/>
        <v>0</v>
      </c>
      <c r="BH490" s="891"/>
      <c r="BI490" s="891"/>
      <c r="BJ490" s="1397"/>
      <c r="BK490" s="1397"/>
      <c r="BL490" s="1397"/>
      <c r="BM490" s="1397">
        <f t="shared" si="374"/>
        <v>0</v>
      </c>
      <c r="BN490" s="1366">
        <f t="shared" si="385"/>
        <v>0</v>
      </c>
      <c r="BO490" s="1366">
        <f t="shared" si="385"/>
        <v>0</v>
      </c>
      <c r="BP490" s="1366">
        <f t="shared" si="385"/>
        <v>0</v>
      </c>
      <c r="BQ490" s="1366">
        <f t="shared" si="385"/>
        <v>0</v>
      </c>
      <c r="BR490" s="1366">
        <f t="shared" si="385"/>
        <v>0</v>
      </c>
      <c r="BS490" s="1366">
        <f t="shared" si="375"/>
        <v>0</v>
      </c>
      <c r="BT490" s="891"/>
      <c r="BU490" s="891"/>
      <c r="CD490" s="3319">
        <v>0</v>
      </c>
      <c r="CE490" s="3319">
        <v>0</v>
      </c>
      <c r="CF490" s="3319">
        <v>0</v>
      </c>
      <c r="CG490" s="3319">
        <v>0</v>
      </c>
      <c r="CH490" s="3319">
        <v>0</v>
      </c>
      <c r="CI490" s="3319">
        <v>0</v>
      </c>
      <c r="CJ490" s="3319">
        <v>0</v>
      </c>
      <c r="CK490" s="3320"/>
      <c r="CL490" s="3321">
        <f t="shared" si="388"/>
        <v>0</v>
      </c>
      <c r="CM490" s="3321">
        <f t="shared" si="389"/>
        <v>0</v>
      </c>
      <c r="CN490" s="3321">
        <f t="shared" si="390"/>
        <v>0</v>
      </c>
      <c r="CO490" s="3321">
        <f t="shared" si="387"/>
        <v>0</v>
      </c>
      <c r="CP490" s="3321">
        <f t="shared" si="387"/>
        <v>0</v>
      </c>
      <c r="CQ490" s="3321">
        <f t="shared" si="387"/>
        <v>0</v>
      </c>
      <c r="CR490" s="3321">
        <f t="shared" si="350"/>
        <v>0</v>
      </c>
      <c r="CS490" s="3321"/>
      <c r="CT490" s="885">
        <v>0</v>
      </c>
      <c r="CU490" s="885">
        <v>0</v>
      </c>
      <c r="CV490" s="885">
        <v>0</v>
      </c>
      <c r="CW490" s="885">
        <v>0</v>
      </c>
      <c r="CX490" s="885">
        <v>0</v>
      </c>
      <c r="CY490" s="885">
        <v>0</v>
      </c>
      <c r="DB490" s="3321">
        <f t="shared" si="353"/>
        <v>0</v>
      </c>
      <c r="DC490" s="3321">
        <f t="shared" si="353"/>
        <v>0</v>
      </c>
      <c r="DD490" s="3321">
        <f t="shared" si="353"/>
        <v>0</v>
      </c>
      <c r="DE490" s="3321">
        <f t="shared" si="352"/>
        <v>0</v>
      </c>
      <c r="DF490" s="3321">
        <f t="shared" si="352"/>
        <v>0</v>
      </c>
      <c r="DG490" s="3321">
        <f t="shared" si="352"/>
        <v>0</v>
      </c>
      <c r="DH490" s="3321"/>
      <c r="DI490" s="885">
        <v>0</v>
      </c>
      <c r="DJ490" s="885">
        <v>0</v>
      </c>
      <c r="DK490" s="885">
        <v>0</v>
      </c>
      <c r="DL490" s="885">
        <v>0</v>
      </c>
      <c r="DM490" s="885">
        <v>0</v>
      </c>
      <c r="DP490" s="3321">
        <f t="shared" si="354"/>
        <v>0</v>
      </c>
      <c r="DQ490" s="3321">
        <f t="shared" si="354"/>
        <v>0</v>
      </c>
      <c r="DR490" s="3321">
        <f t="shared" si="354"/>
        <v>0</v>
      </c>
      <c r="DS490" s="3321">
        <f t="shared" si="354"/>
        <v>0</v>
      </c>
      <c r="DT490" s="3321">
        <f t="shared" si="354"/>
        <v>0</v>
      </c>
    </row>
    <row r="491" spans="1:124" ht="13.9" hidden="1" customHeight="1">
      <c r="A491" s="1165"/>
      <c r="B491" s="1491"/>
      <c r="C491" s="1547"/>
      <c r="D491" s="3413"/>
      <c r="E491" s="1357">
        <v>0</v>
      </c>
      <c r="F491" s="1357">
        <v>0</v>
      </c>
      <c r="G491" s="1357">
        <v>0</v>
      </c>
      <c r="H491" s="1357">
        <v>0</v>
      </c>
      <c r="I491" s="1357">
        <v>0</v>
      </c>
      <c r="J491" s="1357">
        <v>0</v>
      </c>
      <c r="K491" s="1357">
        <v>0</v>
      </c>
      <c r="L491" s="1357">
        <f t="shared" si="366"/>
        <v>0</v>
      </c>
      <c r="M491" s="1621"/>
      <c r="N491" s="1440"/>
      <c r="O491" s="1440"/>
      <c r="P491" s="1440"/>
      <c r="Q491" s="1440"/>
      <c r="R491" s="1440"/>
      <c r="S491" s="1440"/>
      <c r="T491" s="1440">
        <f t="shared" si="367"/>
        <v>0</v>
      </c>
      <c r="U491" s="1951">
        <f t="shared" si="386"/>
        <v>0</v>
      </c>
      <c r="V491" s="891">
        <f t="shared" si="381"/>
        <v>0</v>
      </c>
      <c r="W491" s="891">
        <f t="shared" si="381"/>
        <v>0</v>
      </c>
      <c r="X491" s="891">
        <f t="shared" si="381"/>
        <v>0</v>
      </c>
      <c r="Y491" s="891">
        <f t="shared" si="381"/>
        <v>0</v>
      </c>
      <c r="Z491" s="891">
        <f t="shared" si="381"/>
        <v>0</v>
      </c>
      <c r="AA491" s="891">
        <f t="shared" si="381"/>
        <v>0</v>
      </c>
      <c r="AB491" s="1722">
        <f t="shared" si="368"/>
        <v>0</v>
      </c>
      <c r="AC491" s="1341"/>
      <c r="AD491" s="1717"/>
      <c r="AE491" s="1719">
        <v>0</v>
      </c>
      <c r="AF491" s="1719">
        <v>0</v>
      </c>
      <c r="AG491" s="1719">
        <v>0</v>
      </c>
      <c r="AH491" s="1719">
        <v>0</v>
      </c>
      <c r="AI491" s="1719">
        <v>0</v>
      </c>
      <c r="AJ491" s="1719">
        <v>0</v>
      </c>
      <c r="AK491" s="1719">
        <f t="shared" si="369"/>
        <v>0</v>
      </c>
      <c r="AL491" s="999"/>
      <c r="AM491" s="1394"/>
      <c r="AN491" s="999"/>
      <c r="AO491" s="999"/>
      <c r="AP491" s="999"/>
      <c r="AQ491" s="1394"/>
      <c r="AR491" s="1394">
        <f t="shared" si="370"/>
        <v>0</v>
      </c>
      <c r="AS491" s="3403">
        <f t="shared" si="383"/>
        <v>0</v>
      </c>
      <c r="AT491" s="1722">
        <f t="shared" si="383"/>
        <v>0</v>
      </c>
      <c r="AU491" s="1722">
        <f t="shared" si="383"/>
        <v>0</v>
      </c>
      <c r="AV491" s="1722">
        <f t="shared" si="383"/>
        <v>0</v>
      </c>
      <c r="AW491" s="1722">
        <f t="shared" si="383"/>
        <v>0</v>
      </c>
      <c r="AX491" s="1722">
        <f t="shared" si="383"/>
        <v>0</v>
      </c>
      <c r="AY491" s="1722">
        <f t="shared" si="371"/>
        <v>0</v>
      </c>
      <c r="AZ491" s="3088">
        <f t="shared" si="372"/>
        <v>0</v>
      </c>
      <c r="BA491" s="3325"/>
      <c r="BB491" s="1357">
        <v>0</v>
      </c>
      <c r="BC491" s="1357">
        <v>0</v>
      </c>
      <c r="BD491" s="1357">
        <v>0</v>
      </c>
      <c r="BE491" s="1357">
        <v>0</v>
      </c>
      <c r="BF491" s="1357">
        <v>0</v>
      </c>
      <c r="BG491" s="1357">
        <f t="shared" si="373"/>
        <v>0</v>
      </c>
      <c r="BH491" s="891"/>
      <c r="BI491" s="891"/>
      <c r="BJ491" s="1397"/>
      <c r="BK491" s="1397"/>
      <c r="BL491" s="1397"/>
      <c r="BM491" s="1397">
        <f t="shared" si="374"/>
        <v>0</v>
      </c>
      <c r="BN491" s="1366">
        <f t="shared" si="385"/>
        <v>0</v>
      </c>
      <c r="BO491" s="1366">
        <f t="shared" si="385"/>
        <v>0</v>
      </c>
      <c r="BP491" s="1366">
        <f t="shared" si="385"/>
        <v>0</v>
      </c>
      <c r="BQ491" s="1366">
        <f t="shared" si="385"/>
        <v>0</v>
      </c>
      <c r="BR491" s="1366">
        <f t="shared" si="385"/>
        <v>0</v>
      </c>
      <c r="BS491" s="1366">
        <f t="shared" si="375"/>
        <v>0</v>
      </c>
      <c r="BT491" s="891"/>
      <c r="BU491" s="891"/>
      <c r="CD491" s="3319">
        <v>0</v>
      </c>
      <c r="CE491" s="3319">
        <v>0</v>
      </c>
      <c r="CF491" s="3319">
        <v>0</v>
      </c>
      <c r="CG491" s="3319">
        <v>0</v>
      </c>
      <c r="CH491" s="3319">
        <v>0</v>
      </c>
      <c r="CI491" s="3319">
        <v>0</v>
      </c>
      <c r="CJ491" s="3319">
        <v>0</v>
      </c>
      <c r="CK491" s="3320"/>
      <c r="CL491" s="3321">
        <f t="shared" si="388"/>
        <v>0</v>
      </c>
      <c r="CM491" s="3321">
        <f t="shared" si="389"/>
        <v>0</v>
      </c>
      <c r="CN491" s="3321">
        <f t="shared" si="390"/>
        <v>0</v>
      </c>
      <c r="CO491" s="3321">
        <f t="shared" si="387"/>
        <v>0</v>
      </c>
      <c r="CP491" s="3321">
        <f t="shared" si="387"/>
        <v>0</v>
      </c>
      <c r="CQ491" s="3321">
        <f t="shared" si="387"/>
        <v>0</v>
      </c>
      <c r="CR491" s="3321">
        <f t="shared" si="350"/>
        <v>0</v>
      </c>
      <c r="CS491" s="3321"/>
      <c r="CT491" s="885">
        <v>0</v>
      </c>
      <c r="CU491" s="885">
        <v>0</v>
      </c>
      <c r="CV491" s="885">
        <v>0</v>
      </c>
      <c r="CW491" s="885">
        <v>0</v>
      </c>
      <c r="CX491" s="885">
        <v>0</v>
      </c>
      <c r="CY491" s="885">
        <v>0</v>
      </c>
      <c r="DB491" s="3321">
        <f t="shared" si="353"/>
        <v>0</v>
      </c>
      <c r="DC491" s="3321">
        <f t="shared" si="353"/>
        <v>0</v>
      </c>
      <c r="DD491" s="3321">
        <f t="shared" si="353"/>
        <v>0</v>
      </c>
      <c r="DE491" s="3321">
        <f t="shared" si="352"/>
        <v>0</v>
      </c>
      <c r="DF491" s="3321">
        <f t="shared" si="352"/>
        <v>0</v>
      </c>
      <c r="DG491" s="3321">
        <f t="shared" si="352"/>
        <v>0</v>
      </c>
      <c r="DH491" s="3321"/>
      <c r="DI491" s="885">
        <v>0</v>
      </c>
      <c r="DJ491" s="885">
        <v>0</v>
      </c>
      <c r="DK491" s="885">
        <v>0</v>
      </c>
      <c r="DL491" s="885">
        <v>0</v>
      </c>
      <c r="DM491" s="885">
        <v>0</v>
      </c>
      <c r="DP491" s="3321">
        <f t="shared" ref="DP491:DT541" si="391">DI491-BN491</f>
        <v>0</v>
      </c>
      <c r="DQ491" s="3321">
        <f t="shared" si="391"/>
        <v>0</v>
      </c>
      <c r="DR491" s="3321">
        <f t="shared" si="391"/>
        <v>0</v>
      </c>
      <c r="DS491" s="3321">
        <f t="shared" si="391"/>
        <v>0</v>
      </c>
      <c r="DT491" s="3321">
        <f t="shared" si="391"/>
        <v>0</v>
      </c>
    </row>
    <row r="492" spans="1:124" ht="13.9" hidden="1" customHeight="1">
      <c r="A492" s="911">
        <v>34</v>
      </c>
      <c r="B492" s="1665"/>
      <c r="C492" s="1368" t="s">
        <v>748</v>
      </c>
      <c r="D492" s="3385"/>
      <c r="E492" s="1357">
        <v>0</v>
      </c>
      <c r="F492" s="1432">
        <v>0</v>
      </c>
      <c r="G492" s="1432">
        <v>0</v>
      </c>
      <c r="H492" s="1432">
        <v>0</v>
      </c>
      <c r="I492" s="1432">
        <v>0</v>
      </c>
      <c r="J492" s="1432">
        <v>0</v>
      </c>
      <c r="K492" s="1432">
        <v>0</v>
      </c>
      <c r="L492" s="1432">
        <f t="shared" si="366"/>
        <v>0</v>
      </c>
      <c r="M492" s="1440"/>
      <c r="N492" s="1440"/>
      <c r="O492" s="1440"/>
      <c r="P492" s="1440"/>
      <c r="Q492" s="1440"/>
      <c r="R492" s="1440"/>
      <c r="S492" s="1440"/>
      <c r="T492" s="1440">
        <f t="shared" si="367"/>
        <v>0</v>
      </c>
      <c r="U492" s="1951">
        <f t="shared" si="386"/>
        <v>0</v>
      </c>
      <c r="V492" s="891">
        <f t="shared" si="381"/>
        <v>0</v>
      </c>
      <c r="W492" s="891">
        <f t="shared" si="381"/>
        <v>0</v>
      </c>
      <c r="X492" s="891">
        <f t="shared" si="381"/>
        <v>0</v>
      </c>
      <c r="Y492" s="891">
        <f t="shared" si="381"/>
        <v>0</v>
      </c>
      <c r="Z492" s="891">
        <f t="shared" si="381"/>
        <v>0</v>
      </c>
      <c r="AA492" s="891">
        <f t="shared" si="381"/>
        <v>0</v>
      </c>
      <c r="AB492" s="2275">
        <f t="shared" si="368"/>
        <v>0</v>
      </c>
      <c r="AC492" s="1341"/>
      <c r="AD492" s="1717"/>
      <c r="AE492" s="1725">
        <v>0</v>
      </c>
      <c r="AF492" s="1725">
        <v>0</v>
      </c>
      <c r="AG492" s="1725">
        <v>0</v>
      </c>
      <c r="AH492" s="1725">
        <v>0</v>
      </c>
      <c r="AI492" s="1725">
        <v>0</v>
      </c>
      <c r="AJ492" s="1725">
        <v>0</v>
      </c>
      <c r="AK492" s="1725">
        <f t="shared" si="369"/>
        <v>0</v>
      </c>
      <c r="AL492" s="830"/>
      <c r="AM492" s="1651"/>
      <c r="AN492" s="830"/>
      <c r="AO492" s="830"/>
      <c r="AP492" s="830"/>
      <c r="AQ492" s="1651"/>
      <c r="AR492" s="1651">
        <f t="shared" si="370"/>
        <v>0</v>
      </c>
      <c r="AS492" s="3487">
        <f t="shared" si="383"/>
        <v>0</v>
      </c>
      <c r="AT492" s="1725">
        <f t="shared" si="383"/>
        <v>0</v>
      </c>
      <c r="AU492" s="2275">
        <f t="shared" si="383"/>
        <v>0</v>
      </c>
      <c r="AV492" s="2275">
        <f t="shared" si="383"/>
        <v>0</v>
      </c>
      <c r="AW492" s="2275">
        <f t="shared" si="383"/>
        <v>0</v>
      </c>
      <c r="AX492" s="2275">
        <f t="shared" si="383"/>
        <v>0</v>
      </c>
      <c r="AY492" s="2275">
        <f t="shared" si="371"/>
        <v>0</v>
      </c>
      <c r="AZ492" s="3088">
        <f t="shared" si="372"/>
        <v>0</v>
      </c>
      <c r="BA492" s="3325"/>
      <c r="BB492" s="1432">
        <v>0</v>
      </c>
      <c r="BC492" s="1432">
        <v>0</v>
      </c>
      <c r="BD492" s="1432">
        <v>0</v>
      </c>
      <c r="BE492" s="1432">
        <v>0</v>
      </c>
      <c r="BF492" s="1432">
        <v>0</v>
      </c>
      <c r="BG492" s="1432">
        <f t="shared" si="373"/>
        <v>0</v>
      </c>
      <c r="BH492" s="1432"/>
      <c r="BI492" s="1432"/>
      <c r="BJ492" s="1468"/>
      <c r="BK492" s="1468"/>
      <c r="BL492" s="1468"/>
      <c r="BM492" s="1468">
        <f t="shared" si="374"/>
        <v>0</v>
      </c>
      <c r="BN492" s="1432">
        <f t="shared" si="385"/>
        <v>0</v>
      </c>
      <c r="BO492" s="1432">
        <f t="shared" si="385"/>
        <v>0</v>
      </c>
      <c r="BP492" s="1468">
        <f t="shared" si="385"/>
        <v>0</v>
      </c>
      <c r="BQ492" s="1468">
        <f t="shared" si="385"/>
        <v>0</v>
      </c>
      <c r="BR492" s="1468">
        <f t="shared" si="385"/>
        <v>0</v>
      </c>
      <c r="BS492" s="1468">
        <f t="shared" si="375"/>
        <v>0</v>
      </c>
      <c r="BT492" s="891"/>
      <c r="BU492" s="891"/>
      <c r="CD492" s="3319">
        <v>0</v>
      </c>
      <c r="CE492" s="3319">
        <v>0</v>
      </c>
      <c r="CF492" s="3319">
        <v>0</v>
      </c>
      <c r="CG492" s="3319">
        <v>0</v>
      </c>
      <c r="CH492" s="3319">
        <v>0</v>
      </c>
      <c r="CI492" s="3319">
        <v>0</v>
      </c>
      <c r="CJ492" s="3319">
        <v>0</v>
      </c>
      <c r="CK492" s="3320"/>
      <c r="CL492" s="3321">
        <f t="shared" si="388"/>
        <v>0</v>
      </c>
      <c r="CM492" s="3321">
        <f t="shared" si="389"/>
        <v>0</v>
      </c>
      <c r="CN492" s="3321">
        <f t="shared" si="390"/>
        <v>0</v>
      </c>
      <c r="CO492" s="3321">
        <f t="shared" si="387"/>
        <v>0</v>
      </c>
      <c r="CP492" s="3321">
        <f t="shared" si="387"/>
        <v>0</v>
      </c>
      <c r="CQ492" s="3321">
        <f t="shared" si="387"/>
        <v>0</v>
      </c>
      <c r="CR492" s="3321">
        <f t="shared" si="350"/>
        <v>0</v>
      </c>
      <c r="CS492" s="3321"/>
      <c r="CT492" s="885">
        <v>0</v>
      </c>
      <c r="CU492" s="885">
        <v>0</v>
      </c>
      <c r="CV492" s="885">
        <v>0</v>
      </c>
      <c r="CW492" s="885">
        <v>0</v>
      </c>
      <c r="CX492" s="885">
        <v>0</v>
      </c>
      <c r="CY492" s="885">
        <v>0</v>
      </c>
      <c r="DB492" s="3321">
        <f t="shared" si="353"/>
        <v>0</v>
      </c>
      <c r="DC492" s="3321">
        <f t="shared" si="353"/>
        <v>0</v>
      </c>
      <c r="DD492" s="3321">
        <f t="shared" si="353"/>
        <v>0</v>
      </c>
      <c r="DE492" s="3321">
        <f t="shared" si="352"/>
        <v>0</v>
      </c>
      <c r="DF492" s="3321">
        <f t="shared" si="352"/>
        <v>0</v>
      </c>
      <c r="DG492" s="3321">
        <f t="shared" si="352"/>
        <v>0</v>
      </c>
      <c r="DH492" s="3321"/>
      <c r="DI492" s="885">
        <v>0</v>
      </c>
      <c r="DJ492" s="885">
        <v>0</v>
      </c>
      <c r="DK492" s="885">
        <v>0</v>
      </c>
      <c r="DL492" s="885">
        <v>0</v>
      </c>
      <c r="DM492" s="885">
        <v>0</v>
      </c>
      <c r="DP492" s="3321">
        <f t="shared" si="391"/>
        <v>0</v>
      </c>
      <c r="DQ492" s="3321">
        <f t="shared" si="391"/>
        <v>0</v>
      </c>
      <c r="DR492" s="3321">
        <f t="shared" si="391"/>
        <v>0</v>
      </c>
      <c r="DS492" s="3321">
        <f t="shared" si="391"/>
        <v>0</v>
      </c>
      <c r="DT492" s="3321">
        <f t="shared" si="391"/>
        <v>0</v>
      </c>
    </row>
    <row r="493" spans="1:124" ht="24" hidden="1" customHeight="1">
      <c r="A493" s="1165"/>
      <c r="B493" s="1494"/>
      <c r="C493" s="1368" t="s">
        <v>747</v>
      </c>
      <c r="D493" s="3423"/>
      <c r="E493" s="1372">
        <v>0</v>
      </c>
      <c r="F493" s="1372">
        <v>0</v>
      </c>
      <c r="G493" s="1372">
        <v>0</v>
      </c>
      <c r="H493" s="1372">
        <v>0</v>
      </c>
      <c r="I493" s="1372">
        <v>0</v>
      </c>
      <c r="J493" s="1372">
        <v>0</v>
      </c>
      <c r="K493" s="1372">
        <v>0</v>
      </c>
      <c r="L493" s="1372">
        <f t="shared" si="366"/>
        <v>0</v>
      </c>
      <c r="M493" s="1638"/>
      <c r="N493" s="1496"/>
      <c r="O493" s="1496"/>
      <c r="P493" s="1496"/>
      <c r="Q493" s="1496"/>
      <c r="R493" s="1496"/>
      <c r="S493" s="1496"/>
      <c r="T493" s="1444">
        <f t="shared" si="367"/>
        <v>0</v>
      </c>
      <c r="U493" s="1951">
        <f t="shared" si="386"/>
        <v>0</v>
      </c>
      <c r="V493" s="891">
        <f t="shared" si="381"/>
        <v>0</v>
      </c>
      <c r="W493" s="891">
        <f t="shared" si="381"/>
        <v>0</v>
      </c>
      <c r="X493" s="891">
        <f t="shared" si="381"/>
        <v>0</v>
      </c>
      <c r="Y493" s="891">
        <f t="shared" si="381"/>
        <v>0</v>
      </c>
      <c r="Z493" s="891">
        <f t="shared" si="381"/>
        <v>0</v>
      </c>
      <c r="AA493" s="891">
        <f t="shared" si="381"/>
        <v>0</v>
      </c>
      <c r="AB493" s="1727">
        <f t="shared" si="368"/>
        <v>0</v>
      </c>
      <c r="AC493" s="1341"/>
      <c r="AD493" s="3354"/>
      <c r="AE493" s="3389">
        <v>0</v>
      </c>
      <c r="AF493" s="3389">
        <v>0</v>
      </c>
      <c r="AG493" s="3389">
        <v>0</v>
      </c>
      <c r="AH493" s="3389">
        <v>0</v>
      </c>
      <c r="AI493" s="3389">
        <v>0</v>
      </c>
      <c r="AJ493" s="3389">
        <v>0</v>
      </c>
      <c r="AK493" s="3389">
        <f t="shared" si="369"/>
        <v>0</v>
      </c>
      <c r="AL493" s="1414"/>
      <c r="AM493" s="1402"/>
      <c r="AN493" s="1414"/>
      <c r="AO493" s="1414"/>
      <c r="AP493" s="1414"/>
      <c r="AQ493" s="1415"/>
      <c r="AR493" s="1402">
        <f t="shared" si="370"/>
        <v>0</v>
      </c>
      <c r="AS493" s="3403">
        <f t="shared" si="383"/>
        <v>0</v>
      </c>
      <c r="AT493" s="3390">
        <f t="shared" si="383"/>
        <v>0</v>
      </c>
      <c r="AU493" s="1722">
        <f t="shared" si="383"/>
        <v>0</v>
      </c>
      <c r="AV493" s="1722">
        <f t="shared" si="383"/>
        <v>0</v>
      </c>
      <c r="AW493" s="1722">
        <f t="shared" si="383"/>
        <v>0</v>
      </c>
      <c r="AX493" s="1722">
        <f t="shared" si="383"/>
        <v>0</v>
      </c>
      <c r="AY493" s="1722">
        <f t="shared" si="371"/>
        <v>0</v>
      </c>
      <c r="AZ493" s="3113">
        <f t="shared" si="372"/>
        <v>0</v>
      </c>
      <c r="BA493" s="3327"/>
      <c r="BB493" s="1372">
        <v>0</v>
      </c>
      <c r="BC493" s="1372">
        <v>0</v>
      </c>
      <c r="BD493" s="1372">
        <v>0</v>
      </c>
      <c r="BE493" s="1372">
        <v>0</v>
      </c>
      <c r="BF493" s="1372">
        <v>0</v>
      </c>
      <c r="BG493" s="1372">
        <f t="shared" si="373"/>
        <v>0</v>
      </c>
      <c r="BH493" s="1560"/>
      <c r="BI493" s="1560"/>
      <c r="BJ493" s="2975"/>
      <c r="BK493" s="2975"/>
      <c r="BL493" s="2975"/>
      <c r="BM493" s="1405">
        <f t="shared" si="374"/>
        <v>0</v>
      </c>
      <c r="BN493" s="1388">
        <f t="shared" si="385"/>
        <v>0</v>
      </c>
      <c r="BO493" s="1388">
        <f t="shared" si="385"/>
        <v>0</v>
      </c>
      <c r="BP493" s="1366">
        <f t="shared" si="385"/>
        <v>0</v>
      </c>
      <c r="BQ493" s="1366">
        <f t="shared" si="385"/>
        <v>0</v>
      </c>
      <c r="BR493" s="1366">
        <f t="shared" si="385"/>
        <v>0</v>
      </c>
      <c r="BS493" s="1443">
        <f t="shared" si="375"/>
        <v>0</v>
      </c>
      <c r="BT493" s="889"/>
      <c r="BU493" s="889"/>
      <c r="CD493" s="3319">
        <v>0</v>
      </c>
      <c r="CE493" s="3319">
        <v>0</v>
      </c>
      <c r="CF493" s="3319">
        <v>0</v>
      </c>
      <c r="CG493" s="3319">
        <v>0</v>
      </c>
      <c r="CH493" s="3319">
        <v>0</v>
      </c>
      <c r="CI493" s="3319">
        <v>0</v>
      </c>
      <c r="CJ493" s="3319">
        <v>0</v>
      </c>
      <c r="CK493" s="3320"/>
      <c r="CL493" s="3321">
        <f t="shared" si="388"/>
        <v>0</v>
      </c>
      <c r="CM493" s="3321">
        <f t="shared" si="389"/>
        <v>0</v>
      </c>
      <c r="CN493" s="3321">
        <f t="shared" si="390"/>
        <v>0</v>
      </c>
      <c r="CO493" s="3321">
        <f t="shared" si="387"/>
        <v>0</v>
      </c>
      <c r="CP493" s="3321">
        <f t="shared" si="387"/>
        <v>0</v>
      </c>
      <c r="CQ493" s="3321">
        <f t="shared" si="387"/>
        <v>0</v>
      </c>
      <c r="CR493" s="3321">
        <f t="shared" si="350"/>
        <v>0</v>
      </c>
      <c r="CS493" s="3321"/>
      <c r="CT493" s="885">
        <v>0</v>
      </c>
      <c r="CU493" s="885">
        <v>0</v>
      </c>
      <c r="CV493" s="885">
        <v>0</v>
      </c>
      <c r="CW493" s="885">
        <v>0</v>
      </c>
      <c r="CX493" s="885">
        <v>0</v>
      </c>
      <c r="CY493" s="885">
        <v>0</v>
      </c>
      <c r="DB493" s="3321">
        <f t="shared" si="353"/>
        <v>0</v>
      </c>
      <c r="DC493" s="3321">
        <f t="shared" si="353"/>
        <v>0</v>
      </c>
      <c r="DD493" s="3321">
        <f t="shared" si="353"/>
        <v>0</v>
      </c>
      <c r="DE493" s="3321">
        <f t="shared" si="352"/>
        <v>0</v>
      </c>
      <c r="DF493" s="3321">
        <f t="shared" si="352"/>
        <v>0</v>
      </c>
      <c r="DG493" s="3321">
        <f t="shared" si="352"/>
        <v>0</v>
      </c>
      <c r="DH493" s="3321"/>
      <c r="DI493" s="885">
        <v>0</v>
      </c>
      <c r="DJ493" s="885">
        <v>0</v>
      </c>
      <c r="DK493" s="885">
        <v>0</v>
      </c>
      <c r="DL493" s="885">
        <v>0</v>
      </c>
      <c r="DM493" s="885">
        <v>0</v>
      </c>
      <c r="DP493" s="3321">
        <f t="shared" si="391"/>
        <v>0</v>
      </c>
      <c r="DQ493" s="3321">
        <f t="shared" si="391"/>
        <v>0</v>
      </c>
      <c r="DR493" s="3321">
        <f t="shared" si="391"/>
        <v>0</v>
      </c>
      <c r="DS493" s="3321">
        <f t="shared" si="391"/>
        <v>0</v>
      </c>
      <c r="DT493" s="3321">
        <f t="shared" si="391"/>
        <v>0</v>
      </c>
    </row>
    <row r="494" spans="1:124" ht="22.5" customHeight="1">
      <c r="A494" s="1165" t="s">
        <v>759</v>
      </c>
      <c r="B494" s="3374" t="s">
        <v>782</v>
      </c>
      <c r="C494" s="3375" t="s">
        <v>587</v>
      </c>
      <c r="D494" s="3349"/>
      <c r="E494" s="1925">
        <v>10</v>
      </c>
      <c r="F494" s="1925">
        <v>19971.099999999999</v>
      </c>
      <c r="G494" s="1925">
        <v>148379.29999999999</v>
      </c>
      <c r="H494" s="1925">
        <v>0</v>
      </c>
      <c r="I494" s="1925">
        <v>0</v>
      </c>
      <c r="J494" s="1925">
        <v>3000</v>
      </c>
      <c r="K494" s="1925">
        <v>72000</v>
      </c>
      <c r="L494" s="1925">
        <f t="shared" si="366"/>
        <v>243350.39999999999</v>
      </c>
      <c r="M494" s="1926">
        <f t="shared" ref="M494:S494" si="392">SUM(M495:M514)</f>
        <v>0</v>
      </c>
      <c r="N494" s="1926">
        <f t="shared" si="392"/>
        <v>-19971.099999999999</v>
      </c>
      <c r="O494" s="1926">
        <f t="shared" si="392"/>
        <v>-18918.900000000001</v>
      </c>
      <c r="P494" s="1926">
        <f>SUM(P495:P514)</f>
        <v>0</v>
      </c>
      <c r="Q494" s="1926"/>
      <c r="R494" s="1926">
        <f t="shared" si="392"/>
        <v>2475</v>
      </c>
      <c r="S494" s="1926">
        <f t="shared" si="392"/>
        <v>59400</v>
      </c>
      <c r="T494" s="1926">
        <f t="shared" si="367"/>
        <v>22985</v>
      </c>
      <c r="U494" s="2899">
        <f t="shared" ref="U494:AA494" si="393">SUM(U495:U514)</f>
        <v>10</v>
      </c>
      <c r="V494" s="1917">
        <f t="shared" si="393"/>
        <v>0</v>
      </c>
      <c r="W494" s="1917">
        <f t="shared" si="393"/>
        <v>129460.40000000001</v>
      </c>
      <c r="X494" s="1917">
        <f t="shared" si="393"/>
        <v>0</v>
      </c>
      <c r="Y494" s="1917">
        <f>SUM(Y495:Y514)</f>
        <v>0</v>
      </c>
      <c r="Z494" s="1917">
        <f t="shared" si="393"/>
        <v>5475</v>
      </c>
      <c r="AA494" s="1917">
        <f t="shared" si="393"/>
        <v>131400</v>
      </c>
      <c r="AB494" s="1925">
        <f t="shared" si="368"/>
        <v>266335.40000000002</v>
      </c>
      <c r="AC494" s="3330"/>
      <c r="AD494" s="1917"/>
      <c r="AE494" s="1925">
        <v>20</v>
      </c>
      <c r="AF494" s="1925">
        <v>77200</v>
      </c>
      <c r="AG494" s="1925">
        <v>760174.1</v>
      </c>
      <c r="AH494" s="1925">
        <v>0</v>
      </c>
      <c r="AI494" s="1925">
        <v>1409.1083333333333</v>
      </c>
      <c r="AJ494" s="1925">
        <v>33817.4</v>
      </c>
      <c r="AK494" s="1925">
        <f t="shared" si="369"/>
        <v>872600.60833333328</v>
      </c>
      <c r="AL494" s="1917">
        <f t="shared" ref="AL494:AQ494" si="394">SUM(AL495:AL514)</f>
        <v>0</v>
      </c>
      <c r="AM494" s="1917">
        <f t="shared" si="394"/>
        <v>0</v>
      </c>
      <c r="AN494" s="1917">
        <f t="shared" si="394"/>
        <v>0</v>
      </c>
      <c r="AO494" s="1917">
        <f t="shared" si="394"/>
        <v>0</v>
      </c>
      <c r="AP494" s="1917">
        <f t="shared" si="394"/>
        <v>0</v>
      </c>
      <c r="AQ494" s="1917">
        <f t="shared" si="394"/>
        <v>0</v>
      </c>
      <c r="AR494" s="1917">
        <f t="shared" si="370"/>
        <v>0</v>
      </c>
      <c r="AS494" s="3376">
        <f t="shared" ref="AS494:AX494" si="395">SUM(AS495:AS514)</f>
        <v>20</v>
      </c>
      <c r="AT494" s="1925">
        <f t="shared" si="395"/>
        <v>77200</v>
      </c>
      <c r="AU494" s="1925">
        <f t="shared" si="395"/>
        <v>760174.1</v>
      </c>
      <c r="AV494" s="1925">
        <f t="shared" si="395"/>
        <v>0</v>
      </c>
      <c r="AW494" s="1925">
        <f>SUM(AW495:AW514)</f>
        <v>1409.1083333333333</v>
      </c>
      <c r="AX494" s="1925">
        <f t="shared" si="395"/>
        <v>33817.4</v>
      </c>
      <c r="AY494" s="1925">
        <f t="shared" si="371"/>
        <v>872600.60833333328</v>
      </c>
      <c r="AZ494" s="3317">
        <f t="shared" si="372"/>
        <v>-4.9999999999954525E-2</v>
      </c>
      <c r="BA494" s="3318"/>
      <c r="BB494" s="1925">
        <v>15</v>
      </c>
      <c r="BC494" s="1925">
        <f>BC496+BC500+BC501+BC503</f>
        <v>2500</v>
      </c>
      <c r="BD494" s="1925">
        <f t="shared" ref="BD494:BG494" si="396">BD496+BD500+BD501+BD503</f>
        <v>162500</v>
      </c>
      <c r="BE494" s="1925">
        <f t="shared" si="396"/>
        <v>19650</v>
      </c>
      <c r="BF494" s="1925">
        <f t="shared" si="396"/>
        <v>471600</v>
      </c>
      <c r="BG494" s="1925">
        <f t="shared" si="396"/>
        <v>656250</v>
      </c>
      <c r="BH494" s="923">
        <f>SUM(BH495:BH514)</f>
        <v>0</v>
      </c>
      <c r="BI494" s="923">
        <f>SUM(BI495:BI514)</f>
        <v>0</v>
      </c>
      <c r="BJ494" s="923">
        <f>SUM(BJ495:BJ514)</f>
        <v>0</v>
      </c>
      <c r="BK494" s="923">
        <f>SUM(BK495:BK514)</f>
        <v>0</v>
      </c>
      <c r="BL494" s="923">
        <f>SUM(BL495:BL514)</f>
        <v>0</v>
      </c>
      <c r="BM494" s="923">
        <f t="shared" si="374"/>
        <v>0</v>
      </c>
      <c r="BN494" s="908">
        <f>SUM(BN495:BN514)</f>
        <v>15</v>
      </c>
      <c r="BO494" s="908">
        <f>SUM(BO495:BO514)</f>
        <v>2500</v>
      </c>
      <c r="BP494" s="908">
        <f>SUM(BP495:BP514)</f>
        <v>162500</v>
      </c>
      <c r="BQ494" s="908">
        <f>SUM(BQ495:BQ514)</f>
        <v>19650</v>
      </c>
      <c r="BR494" s="908">
        <f>SUM(BR495:BR514)</f>
        <v>471600</v>
      </c>
      <c r="BS494" s="908">
        <f t="shared" si="375"/>
        <v>656250</v>
      </c>
      <c r="BT494" s="923"/>
      <c r="BU494" s="923"/>
      <c r="CD494" s="3319">
        <v>24.708000000000002</v>
      </c>
      <c r="CE494" s="3319">
        <v>68817.000000000015</v>
      </c>
      <c r="CF494" s="3319">
        <v>43968</v>
      </c>
      <c r="CG494" s="3319">
        <v>301058</v>
      </c>
      <c r="CH494" s="3319">
        <v>0</v>
      </c>
      <c r="CI494" s="3319">
        <v>2000</v>
      </c>
      <c r="CJ494" s="3319">
        <v>48000</v>
      </c>
      <c r="CK494" s="3320"/>
      <c r="CL494" s="3321">
        <f t="shared" si="388"/>
        <v>14.708000000000002</v>
      </c>
      <c r="CM494" s="3321">
        <f t="shared" si="389"/>
        <v>68817.000000000015</v>
      </c>
      <c r="CN494" s="3321">
        <f t="shared" si="390"/>
        <v>-85492.400000000009</v>
      </c>
      <c r="CO494" s="3321">
        <f t="shared" si="387"/>
        <v>301058</v>
      </c>
      <c r="CP494" s="3321">
        <f t="shared" si="387"/>
        <v>0</v>
      </c>
      <c r="CQ494" s="3321">
        <f t="shared" si="387"/>
        <v>-3475</v>
      </c>
      <c r="CR494" s="3321">
        <f t="shared" si="350"/>
        <v>-83400</v>
      </c>
      <c r="CS494" s="3321"/>
      <c r="CT494" s="885">
        <v>8.5</v>
      </c>
      <c r="CU494" s="885">
        <v>0</v>
      </c>
      <c r="CV494" s="885">
        <v>88379.3</v>
      </c>
      <c r="CW494" s="885">
        <v>0</v>
      </c>
      <c r="CX494" s="885">
        <v>3000</v>
      </c>
      <c r="CY494" s="885">
        <v>72000</v>
      </c>
      <c r="DB494" s="3321">
        <f t="shared" si="353"/>
        <v>-11.5</v>
      </c>
      <c r="DC494" s="3321">
        <f t="shared" si="353"/>
        <v>-77200</v>
      </c>
      <c r="DD494" s="3321">
        <f t="shared" si="353"/>
        <v>-671794.79999999993</v>
      </c>
      <c r="DE494" s="3321">
        <f t="shared" si="352"/>
        <v>0</v>
      </c>
      <c r="DF494" s="3321">
        <f t="shared" si="352"/>
        <v>1590.8916666666667</v>
      </c>
      <c r="DG494" s="3321">
        <f t="shared" si="352"/>
        <v>38182.6</v>
      </c>
      <c r="DH494" s="3321"/>
      <c r="DI494" s="885">
        <v>20</v>
      </c>
      <c r="DJ494" s="885">
        <v>0</v>
      </c>
      <c r="DK494" s="885">
        <v>747374.1</v>
      </c>
      <c r="DL494" s="885">
        <v>0</v>
      </c>
      <c r="DM494" s="885">
        <v>0</v>
      </c>
      <c r="DP494" s="3321">
        <f t="shared" si="391"/>
        <v>5</v>
      </c>
      <c r="DQ494" s="3321">
        <f t="shared" si="391"/>
        <v>-2500</v>
      </c>
      <c r="DR494" s="3321">
        <f t="shared" si="391"/>
        <v>584874.1</v>
      </c>
      <c r="DS494" s="3321">
        <f t="shared" si="391"/>
        <v>-19650</v>
      </c>
      <c r="DT494" s="3321">
        <f t="shared" si="391"/>
        <v>-471600</v>
      </c>
    </row>
    <row r="495" spans="1:124" ht="24" hidden="1" customHeight="1">
      <c r="A495" s="1165"/>
      <c r="B495" s="1666"/>
      <c r="C495" s="479" t="s">
        <v>781</v>
      </c>
      <c r="D495" s="3488"/>
      <c r="E495" s="1568">
        <v>0</v>
      </c>
      <c r="F495" s="1568"/>
      <c r="G495" s="1568">
        <v>0</v>
      </c>
      <c r="H495" s="1568">
        <v>0</v>
      </c>
      <c r="I495" s="1568">
        <v>0</v>
      </c>
      <c r="J495" s="1568">
        <v>0</v>
      </c>
      <c r="K495" s="1568">
        <v>0</v>
      </c>
      <c r="L495" s="1568">
        <f t="shared" si="366"/>
        <v>0</v>
      </c>
      <c r="M495" s="1640"/>
      <c r="N495" s="1640"/>
      <c r="O495" s="1640"/>
      <c r="P495" s="1640"/>
      <c r="Q495" s="1640"/>
      <c r="R495" s="1640"/>
      <c r="S495" s="1946"/>
      <c r="T495" s="1946">
        <f t="shared" si="367"/>
        <v>0</v>
      </c>
      <c r="U495" s="1951">
        <f t="shared" ref="U495:V514" si="397">E495+M495</f>
        <v>0</v>
      </c>
      <c r="V495" s="891"/>
      <c r="W495" s="891">
        <f t="shared" ref="W495:AA514" si="398">G495+O495</f>
        <v>0</v>
      </c>
      <c r="X495" s="891">
        <f t="shared" si="398"/>
        <v>0</v>
      </c>
      <c r="Y495" s="891">
        <f t="shared" si="398"/>
        <v>0</v>
      </c>
      <c r="Z495" s="1341">
        <f t="shared" si="398"/>
        <v>0</v>
      </c>
      <c r="AA495" s="1341">
        <f t="shared" si="398"/>
        <v>0</v>
      </c>
      <c r="AB495" s="1721">
        <f t="shared" si="368"/>
        <v>0</v>
      </c>
      <c r="AC495" s="1341"/>
      <c r="AD495" s="3357"/>
      <c r="AE495" s="3418">
        <v>0</v>
      </c>
      <c r="AF495" s="3418">
        <v>0</v>
      </c>
      <c r="AG495" s="3418">
        <v>0</v>
      </c>
      <c r="AH495" s="3419">
        <v>0</v>
      </c>
      <c r="AI495" s="3419">
        <v>0</v>
      </c>
      <c r="AJ495" s="3419">
        <v>0</v>
      </c>
      <c r="AK495" s="3419">
        <f t="shared" si="369"/>
        <v>0</v>
      </c>
      <c r="AL495" s="1344"/>
      <c r="AM495" s="1345"/>
      <c r="AN495" s="1344"/>
      <c r="AO495" s="1344"/>
      <c r="AP495" s="1344"/>
      <c r="AQ495" s="1345"/>
      <c r="AR495" s="1345">
        <f t="shared" si="370"/>
        <v>0</v>
      </c>
      <c r="AS495" s="3403">
        <f t="shared" ref="AS495:AX514" si="399">AE495+AL495</f>
        <v>0</v>
      </c>
      <c r="AT495" s="1722">
        <f t="shared" si="399"/>
        <v>0</v>
      </c>
      <c r="AU495" s="1722">
        <f t="shared" si="399"/>
        <v>0</v>
      </c>
      <c r="AV495" s="1722">
        <f t="shared" si="399"/>
        <v>0</v>
      </c>
      <c r="AW495" s="1721">
        <f t="shared" si="399"/>
        <v>0</v>
      </c>
      <c r="AX495" s="1721">
        <f t="shared" si="399"/>
        <v>0</v>
      </c>
      <c r="AY495" s="1722">
        <f t="shared" si="371"/>
        <v>0</v>
      </c>
      <c r="AZ495" s="3489">
        <f t="shared" si="372"/>
        <v>0</v>
      </c>
      <c r="BA495" s="3490"/>
      <c r="BB495" s="1568">
        <v>0</v>
      </c>
      <c r="BC495" s="1568">
        <v>0</v>
      </c>
      <c r="BD495" s="1568">
        <v>0</v>
      </c>
      <c r="BE495" s="3246">
        <v>0</v>
      </c>
      <c r="BF495" s="3246">
        <v>0</v>
      </c>
      <c r="BG495" s="3246">
        <f t="shared" si="373"/>
        <v>0</v>
      </c>
      <c r="BH495" s="930"/>
      <c r="BI495" s="930"/>
      <c r="BJ495" s="1546"/>
      <c r="BK495" s="1546"/>
      <c r="BL495" s="1546"/>
      <c r="BM495" s="1546">
        <f t="shared" si="374"/>
        <v>0</v>
      </c>
      <c r="BN495" s="1366">
        <f t="shared" ref="BN495:BR514" si="400">BB495+BH495</f>
        <v>0</v>
      </c>
      <c r="BO495" s="1366">
        <f t="shared" si="400"/>
        <v>0</v>
      </c>
      <c r="BP495" s="1366">
        <f t="shared" si="400"/>
        <v>0</v>
      </c>
      <c r="BQ495" s="1366">
        <f t="shared" si="400"/>
        <v>0</v>
      </c>
      <c r="BR495" s="1366">
        <f t="shared" si="400"/>
        <v>0</v>
      </c>
      <c r="BS495" s="1518">
        <f t="shared" si="375"/>
        <v>0</v>
      </c>
      <c r="BT495" s="1341" t="s">
        <v>1607</v>
      </c>
      <c r="BU495" s="2926" t="s">
        <v>1361</v>
      </c>
      <c r="CD495" s="3319">
        <v>0</v>
      </c>
      <c r="CE495" s="3319"/>
      <c r="CF495" s="3319">
        <v>0</v>
      </c>
      <c r="CG495" s="3319">
        <v>0</v>
      </c>
      <c r="CH495" s="3319">
        <v>0</v>
      </c>
      <c r="CI495" s="3319">
        <v>0</v>
      </c>
      <c r="CJ495" s="3319">
        <v>0</v>
      </c>
      <c r="CK495" s="3320"/>
      <c r="CL495" s="3321">
        <f t="shared" si="388"/>
        <v>0</v>
      </c>
      <c r="CM495" s="3321">
        <f t="shared" si="389"/>
        <v>0</v>
      </c>
      <c r="CN495" s="3321">
        <f t="shared" si="390"/>
        <v>0</v>
      </c>
      <c r="CO495" s="3321">
        <f t="shared" si="387"/>
        <v>0</v>
      </c>
      <c r="CP495" s="3321">
        <f t="shared" si="387"/>
        <v>0</v>
      </c>
      <c r="CQ495" s="3321">
        <f t="shared" si="387"/>
        <v>0</v>
      </c>
      <c r="CR495" s="3321">
        <f t="shared" si="350"/>
        <v>0</v>
      </c>
      <c r="CS495" s="3321"/>
      <c r="CT495" s="885">
        <v>0</v>
      </c>
      <c r="CU495" s="885">
        <v>0</v>
      </c>
      <c r="CV495" s="885">
        <v>0</v>
      </c>
      <c r="CW495" s="885">
        <v>0</v>
      </c>
      <c r="CX495" s="885">
        <v>0</v>
      </c>
      <c r="CY495" s="885">
        <v>0</v>
      </c>
      <c r="DB495" s="3321">
        <f t="shared" si="353"/>
        <v>0</v>
      </c>
      <c r="DC495" s="3321">
        <f t="shared" si="353"/>
        <v>0</v>
      </c>
      <c r="DD495" s="3321">
        <f t="shared" si="353"/>
        <v>0</v>
      </c>
      <c r="DE495" s="3321">
        <f t="shared" si="352"/>
        <v>0</v>
      </c>
      <c r="DF495" s="3321">
        <f t="shared" si="352"/>
        <v>0</v>
      </c>
      <c r="DG495" s="3321">
        <f t="shared" si="352"/>
        <v>0</v>
      </c>
      <c r="DH495" s="3321"/>
      <c r="DI495" s="885">
        <v>0</v>
      </c>
      <c r="DJ495" s="885">
        <v>0</v>
      </c>
      <c r="DK495" s="885">
        <v>0</v>
      </c>
      <c r="DL495" s="885">
        <v>0</v>
      </c>
      <c r="DM495" s="885">
        <v>0</v>
      </c>
      <c r="DP495" s="3321">
        <f t="shared" si="391"/>
        <v>0</v>
      </c>
      <c r="DQ495" s="3321">
        <f t="shared" si="391"/>
        <v>0</v>
      </c>
      <c r="DR495" s="3321">
        <f t="shared" si="391"/>
        <v>0</v>
      </c>
      <c r="DS495" s="3321">
        <f t="shared" si="391"/>
        <v>0</v>
      </c>
      <c r="DT495" s="3321">
        <f t="shared" si="391"/>
        <v>0</v>
      </c>
    </row>
    <row r="496" spans="1:124" ht="30" customHeight="1">
      <c r="A496" s="912">
        <v>23</v>
      </c>
      <c r="B496" s="1557" t="s">
        <v>780</v>
      </c>
      <c r="C496" s="1671" t="s">
        <v>231</v>
      </c>
      <c r="D496" s="3491"/>
      <c r="E496" s="1366">
        <v>5</v>
      </c>
      <c r="F496" s="1366">
        <v>19971.099999999999</v>
      </c>
      <c r="G496" s="1366">
        <v>144000</v>
      </c>
      <c r="H496" s="1366">
        <v>0</v>
      </c>
      <c r="I496" s="1366">
        <v>0</v>
      </c>
      <c r="J496" s="1366">
        <v>1500</v>
      </c>
      <c r="K496" s="1366">
        <v>36000</v>
      </c>
      <c r="L496" s="1366">
        <f t="shared" si="366"/>
        <v>201471.1</v>
      </c>
      <c r="M496" s="1440"/>
      <c r="N496" s="1440">
        <v>-19971.099999999999</v>
      </c>
      <c r="O496" s="1440">
        <f>19971.1-2851.7-38.3-36000</f>
        <v>-18918.900000000001</v>
      </c>
      <c r="P496" s="1440"/>
      <c r="Q496" s="1440"/>
      <c r="R496" s="1440">
        <f t="shared" ref="R496:R502" si="401">S496/24</f>
        <v>2475</v>
      </c>
      <c r="S496" s="1440">
        <f>31200+24000+4200</f>
        <v>59400</v>
      </c>
      <c r="T496" s="1440">
        <f t="shared" si="367"/>
        <v>22985</v>
      </c>
      <c r="U496" s="1951">
        <f t="shared" si="397"/>
        <v>5</v>
      </c>
      <c r="V496" s="891">
        <f t="shared" si="397"/>
        <v>0</v>
      </c>
      <c r="W496" s="891">
        <f t="shared" si="398"/>
        <v>125081.1</v>
      </c>
      <c r="X496" s="891">
        <f t="shared" si="398"/>
        <v>0</v>
      </c>
      <c r="Y496" s="891">
        <f t="shared" si="398"/>
        <v>0</v>
      </c>
      <c r="Z496" s="891">
        <f t="shared" si="398"/>
        <v>3975</v>
      </c>
      <c r="AA496" s="891">
        <f t="shared" si="398"/>
        <v>95400</v>
      </c>
      <c r="AB496" s="1722">
        <f t="shared" si="368"/>
        <v>224456.1</v>
      </c>
      <c r="AC496" s="1341"/>
      <c r="AD496" s="1717"/>
      <c r="AE496" s="1722">
        <v>17</v>
      </c>
      <c r="AF496" s="1722">
        <v>0</v>
      </c>
      <c r="AG496" s="1722">
        <v>680374.1</v>
      </c>
      <c r="AH496" s="1722">
        <v>0</v>
      </c>
      <c r="AI496" s="1722">
        <v>0</v>
      </c>
      <c r="AJ496" s="1722">
        <v>0</v>
      </c>
      <c r="AK496" s="1722">
        <f t="shared" si="369"/>
        <v>680374.1</v>
      </c>
      <c r="AL496" s="999"/>
      <c r="AM496" s="1647"/>
      <c r="AN496" s="1646"/>
      <c r="AO496" s="1646"/>
      <c r="AP496" s="1646">
        <f t="shared" ref="AP496:AP502" si="402">AQ496/24</f>
        <v>0</v>
      </c>
      <c r="AQ496" s="1394"/>
      <c r="AR496" s="1394">
        <f t="shared" si="370"/>
        <v>0</v>
      </c>
      <c r="AS496" s="3403">
        <f t="shared" si="399"/>
        <v>17</v>
      </c>
      <c r="AT496" s="1722">
        <f t="shared" si="399"/>
        <v>0</v>
      </c>
      <c r="AU496" s="1722">
        <f t="shared" si="399"/>
        <v>680374.1</v>
      </c>
      <c r="AV496" s="1722">
        <f t="shared" si="399"/>
        <v>0</v>
      </c>
      <c r="AW496" s="1722">
        <f t="shared" si="399"/>
        <v>0</v>
      </c>
      <c r="AX496" s="1722">
        <f t="shared" si="399"/>
        <v>0</v>
      </c>
      <c r="AY496" s="1722">
        <f t="shared" si="371"/>
        <v>680374.1</v>
      </c>
      <c r="AZ496" s="3088">
        <f t="shared" si="372"/>
        <v>0</v>
      </c>
      <c r="BA496" s="3333"/>
      <c r="BB496" s="1366">
        <v>15</v>
      </c>
      <c r="BC496" s="1366">
        <v>0</v>
      </c>
      <c r="BD496" s="1366">
        <v>162500</v>
      </c>
      <c r="BE496" s="1366">
        <v>17500</v>
      </c>
      <c r="BF496" s="1366">
        <v>420000</v>
      </c>
      <c r="BG496" s="1366">
        <f t="shared" si="373"/>
        <v>600000</v>
      </c>
      <c r="BH496" s="891"/>
      <c r="BI496" s="891"/>
      <c r="BJ496" s="1397"/>
      <c r="BK496" s="1397">
        <f t="shared" ref="BK496:BK502" si="403">BL496/24</f>
        <v>0</v>
      </c>
      <c r="BL496" s="1397"/>
      <c r="BM496" s="1397">
        <f t="shared" si="374"/>
        <v>0</v>
      </c>
      <c r="BN496" s="1366">
        <f t="shared" si="400"/>
        <v>15</v>
      </c>
      <c r="BO496" s="1366">
        <f t="shared" si="400"/>
        <v>0</v>
      </c>
      <c r="BP496" s="1366">
        <f t="shared" si="400"/>
        <v>162500</v>
      </c>
      <c r="BQ496" s="1366">
        <f t="shared" si="400"/>
        <v>17500</v>
      </c>
      <c r="BR496" s="1366">
        <f t="shared" si="400"/>
        <v>420000</v>
      </c>
      <c r="BS496" s="1366">
        <f t="shared" si="375"/>
        <v>600000</v>
      </c>
      <c r="BT496" s="891"/>
      <c r="BU496" s="891"/>
      <c r="CD496" s="3319">
        <v>19.708000000000002</v>
      </c>
      <c r="CE496" s="3319">
        <v>15682.900000000005</v>
      </c>
      <c r="CF496" s="3319">
        <v>0</v>
      </c>
      <c r="CG496" s="3319">
        <v>301058</v>
      </c>
      <c r="CH496" s="3319">
        <v>0</v>
      </c>
      <c r="CI496" s="3319">
        <v>0</v>
      </c>
      <c r="CJ496" s="3319">
        <v>0</v>
      </c>
      <c r="CK496" s="3320"/>
      <c r="CL496" s="3321">
        <f t="shared" si="388"/>
        <v>14.708000000000002</v>
      </c>
      <c r="CM496" s="3321">
        <f t="shared" si="389"/>
        <v>15682.900000000005</v>
      </c>
      <c r="CN496" s="3321">
        <f t="shared" si="390"/>
        <v>-125081.1</v>
      </c>
      <c r="CO496" s="3321">
        <f t="shared" si="387"/>
        <v>301058</v>
      </c>
      <c r="CP496" s="3321">
        <f t="shared" si="387"/>
        <v>0</v>
      </c>
      <c r="CQ496" s="3321">
        <f t="shared" si="387"/>
        <v>-3975</v>
      </c>
      <c r="CR496" s="3321">
        <f t="shared" si="350"/>
        <v>-95400</v>
      </c>
      <c r="CS496" s="3321"/>
      <c r="CT496" s="885">
        <v>3.5</v>
      </c>
      <c r="CU496" s="885">
        <v>0</v>
      </c>
      <c r="CV496" s="885">
        <v>84000</v>
      </c>
      <c r="CW496" s="885">
        <v>0</v>
      </c>
      <c r="CX496" s="885">
        <v>1500</v>
      </c>
      <c r="CY496" s="885">
        <v>36000</v>
      </c>
      <c r="DB496" s="3321">
        <f t="shared" si="353"/>
        <v>-13.5</v>
      </c>
      <c r="DC496" s="3321">
        <f t="shared" si="353"/>
        <v>0</v>
      </c>
      <c r="DD496" s="3321">
        <f t="shared" si="353"/>
        <v>-596374.1</v>
      </c>
      <c r="DE496" s="3321">
        <f t="shared" si="352"/>
        <v>0</v>
      </c>
      <c r="DF496" s="3321">
        <f t="shared" si="352"/>
        <v>1500</v>
      </c>
      <c r="DG496" s="3321">
        <f t="shared" si="352"/>
        <v>36000</v>
      </c>
      <c r="DH496" s="3321"/>
      <c r="DI496" s="885">
        <v>17</v>
      </c>
      <c r="DJ496" s="885">
        <v>0</v>
      </c>
      <c r="DK496" s="885">
        <v>680374.1</v>
      </c>
      <c r="DL496" s="885">
        <v>0</v>
      </c>
      <c r="DM496" s="885">
        <v>0</v>
      </c>
      <c r="DP496" s="3321">
        <f t="shared" si="391"/>
        <v>2</v>
      </c>
      <c r="DQ496" s="3321">
        <f t="shared" si="391"/>
        <v>0</v>
      </c>
      <c r="DR496" s="3321">
        <f t="shared" si="391"/>
        <v>517874.1</v>
      </c>
      <c r="DS496" s="3321">
        <f t="shared" si="391"/>
        <v>-17500</v>
      </c>
      <c r="DT496" s="3321">
        <f t="shared" si="391"/>
        <v>-420000</v>
      </c>
    </row>
    <row r="497" spans="1:124" ht="24.75" hidden="1" customHeight="1">
      <c r="A497" s="911">
        <v>35</v>
      </c>
      <c r="B497" s="1557" t="s">
        <v>779</v>
      </c>
      <c r="C497" s="1671" t="s">
        <v>375</v>
      </c>
      <c r="D497" s="3491"/>
      <c r="E497" s="1366">
        <v>0</v>
      </c>
      <c r="F497" s="1366">
        <v>0</v>
      </c>
      <c r="G497" s="1366">
        <v>0</v>
      </c>
      <c r="H497" s="1366">
        <v>0</v>
      </c>
      <c r="I497" s="1366">
        <v>0</v>
      </c>
      <c r="J497" s="1366">
        <v>0</v>
      </c>
      <c r="K497" s="1366">
        <v>0</v>
      </c>
      <c r="L497" s="1366">
        <f t="shared" si="366"/>
        <v>0</v>
      </c>
      <c r="M497" s="1440"/>
      <c r="N497" s="1440"/>
      <c r="O497" s="1440"/>
      <c r="P497" s="1440"/>
      <c r="Q497" s="1440"/>
      <c r="R497" s="1440">
        <f t="shared" si="401"/>
        <v>0</v>
      </c>
      <c r="S497" s="1440"/>
      <c r="T497" s="1440">
        <f t="shared" si="367"/>
        <v>0</v>
      </c>
      <c r="U497" s="1951">
        <f t="shared" si="397"/>
        <v>0</v>
      </c>
      <c r="V497" s="891">
        <f t="shared" si="397"/>
        <v>0</v>
      </c>
      <c r="W497" s="891">
        <f t="shared" si="398"/>
        <v>0</v>
      </c>
      <c r="X497" s="891">
        <f t="shared" si="398"/>
        <v>0</v>
      </c>
      <c r="Y497" s="891">
        <f t="shared" si="398"/>
        <v>0</v>
      </c>
      <c r="Z497" s="891">
        <f t="shared" si="398"/>
        <v>0</v>
      </c>
      <c r="AA497" s="891">
        <f t="shared" si="398"/>
        <v>0</v>
      </c>
      <c r="AB497" s="1722">
        <f t="shared" si="368"/>
        <v>0</v>
      </c>
      <c r="AC497" s="1341"/>
      <c r="AD497" s="1717"/>
      <c r="AE497" s="1722">
        <v>0</v>
      </c>
      <c r="AF497" s="1722">
        <v>0</v>
      </c>
      <c r="AG497" s="1722">
        <v>0</v>
      </c>
      <c r="AH497" s="1722">
        <v>0</v>
      </c>
      <c r="AI497" s="1722">
        <v>0</v>
      </c>
      <c r="AJ497" s="1722">
        <v>0</v>
      </c>
      <c r="AK497" s="1725">
        <f t="shared" si="369"/>
        <v>0</v>
      </c>
      <c r="AL497" s="999"/>
      <c r="AM497" s="1394"/>
      <c r="AN497" s="999"/>
      <c r="AO497" s="1001"/>
      <c r="AP497" s="1001">
        <f t="shared" si="402"/>
        <v>0</v>
      </c>
      <c r="AQ497" s="1394"/>
      <c r="AR497" s="1394">
        <f t="shared" si="370"/>
        <v>0</v>
      </c>
      <c r="AS497" s="3403">
        <f t="shared" si="399"/>
        <v>0</v>
      </c>
      <c r="AT497" s="1722">
        <f t="shared" si="399"/>
        <v>0</v>
      </c>
      <c r="AU497" s="1722">
        <f t="shared" si="399"/>
        <v>0</v>
      </c>
      <c r="AV497" s="1722">
        <f t="shared" si="399"/>
        <v>0</v>
      </c>
      <c r="AW497" s="1722">
        <f t="shared" si="399"/>
        <v>0</v>
      </c>
      <c r="AX497" s="1722">
        <f t="shared" si="399"/>
        <v>0</v>
      </c>
      <c r="AY497" s="1722">
        <f t="shared" si="371"/>
        <v>0</v>
      </c>
      <c r="AZ497" s="3088">
        <f t="shared" si="372"/>
        <v>0</v>
      </c>
      <c r="BA497" s="3333"/>
      <c r="BB497" s="1366">
        <v>0</v>
      </c>
      <c r="BC497" s="1366">
        <v>0</v>
      </c>
      <c r="BD497" s="1366">
        <v>0</v>
      </c>
      <c r="BE497" s="1366">
        <v>0</v>
      </c>
      <c r="BF497" s="1366">
        <v>0</v>
      </c>
      <c r="BG497" s="1366">
        <f t="shared" si="373"/>
        <v>0</v>
      </c>
      <c r="BH497" s="891"/>
      <c r="BI497" s="891"/>
      <c r="BJ497" s="891"/>
      <c r="BK497" s="1397">
        <f t="shared" si="403"/>
        <v>0</v>
      </c>
      <c r="BL497" s="1397"/>
      <c r="BM497" s="1397">
        <f t="shared" si="374"/>
        <v>0</v>
      </c>
      <c r="BN497" s="1366">
        <f t="shared" si="400"/>
        <v>0</v>
      </c>
      <c r="BO497" s="1366">
        <f t="shared" si="400"/>
        <v>0</v>
      </c>
      <c r="BP497" s="1366">
        <f t="shared" si="400"/>
        <v>0</v>
      </c>
      <c r="BQ497" s="1366">
        <f t="shared" si="400"/>
        <v>0</v>
      </c>
      <c r="BR497" s="1366">
        <f t="shared" si="400"/>
        <v>0</v>
      </c>
      <c r="BS497" s="1518">
        <f t="shared" si="375"/>
        <v>0</v>
      </c>
      <c r="BT497" s="2923" t="s">
        <v>1608</v>
      </c>
      <c r="BU497" s="2923" t="s">
        <v>1609</v>
      </c>
      <c r="CD497" s="3319">
        <v>0</v>
      </c>
      <c r="CE497" s="3319">
        <v>0</v>
      </c>
      <c r="CF497" s="3319">
        <v>0</v>
      </c>
      <c r="CG497" s="3319">
        <v>0</v>
      </c>
      <c r="CH497" s="3319">
        <v>0</v>
      </c>
      <c r="CI497" s="3319">
        <v>0</v>
      </c>
      <c r="CJ497" s="3319">
        <v>0</v>
      </c>
      <c r="CK497" s="3320"/>
      <c r="CL497" s="3321">
        <f t="shared" si="388"/>
        <v>0</v>
      </c>
      <c r="CM497" s="3321">
        <f t="shared" si="389"/>
        <v>0</v>
      </c>
      <c r="CN497" s="3321">
        <f t="shared" si="390"/>
        <v>0</v>
      </c>
      <c r="CO497" s="3321">
        <f t="shared" si="387"/>
        <v>0</v>
      </c>
      <c r="CP497" s="3321">
        <f t="shared" si="387"/>
        <v>0</v>
      </c>
      <c r="CQ497" s="3321">
        <f t="shared" si="387"/>
        <v>0</v>
      </c>
      <c r="CR497" s="3321">
        <f t="shared" si="350"/>
        <v>0</v>
      </c>
      <c r="CS497" s="3321"/>
      <c r="CT497" s="885">
        <v>0</v>
      </c>
      <c r="CU497" s="885">
        <v>0</v>
      </c>
      <c r="CV497" s="885">
        <v>0</v>
      </c>
      <c r="CW497" s="885">
        <v>0</v>
      </c>
      <c r="CX497" s="885">
        <v>0</v>
      </c>
      <c r="CY497" s="885">
        <v>0</v>
      </c>
      <c r="DB497" s="3321">
        <f t="shared" si="353"/>
        <v>0</v>
      </c>
      <c r="DC497" s="3321">
        <f t="shared" si="353"/>
        <v>0</v>
      </c>
      <c r="DD497" s="3321">
        <f t="shared" si="353"/>
        <v>0</v>
      </c>
      <c r="DE497" s="3321">
        <f t="shared" si="352"/>
        <v>0</v>
      </c>
      <c r="DF497" s="3321">
        <f t="shared" si="352"/>
        <v>0</v>
      </c>
      <c r="DG497" s="3321">
        <f t="shared" si="352"/>
        <v>0</v>
      </c>
      <c r="DH497" s="3321"/>
      <c r="DI497" s="885">
        <v>0</v>
      </c>
      <c r="DJ497" s="885">
        <v>0</v>
      </c>
      <c r="DK497" s="885">
        <v>0</v>
      </c>
      <c r="DL497" s="885">
        <v>0</v>
      </c>
      <c r="DM497" s="885">
        <v>0</v>
      </c>
      <c r="DP497" s="3321">
        <f t="shared" si="391"/>
        <v>0</v>
      </c>
      <c r="DQ497" s="3321">
        <f t="shared" si="391"/>
        <v>0</v>
      </c>
      <c r="DR497" s="3321">
        <f t="shared" si="391"/>
        <v>0</v>
      </c>
      <c r="DS497" s="3321">
        <f t="shared" si="391"/>
        <v>0</v>
      </c>
      <c r="DT497" s="3321">
        <f t="shared" si="391"/>
        <v>0</v>
      </c>
    </row>
    <row r="498" spans="1:124" ht="38.25" hidden="1" customHeight="1">
      <c r="A498" s="1170" t="s">
        <v>80</v>
      </c>
      <c r="B498" s="1673"/>
      <c r="C498" s="1674" t="s">
        <v>778</v>
      </c>
      <c r="D498" s="3491"/>
      <c r="E498" s="1366">
        <v>0</v>
      </c>
      <c r="F498" s="1366">
        <v>0</v>
      </c>
      <c r="G498" s="1366">
        <v>0</v>
      </c>
      <c r="H498" s="1366">
        <v>0</v>
      </c>
      <c r="I498" s="1366">
        <v>0</v>
      </c>
      <c r="J498" s="1366">
        <v>0</v>
      </c>
      <c r="K498" s="1366">
        <v>0</v>
      </c>
      <c r="L498" s="1366">
        <f t="shared" si="366"/>
        <v>0</v>
      </c>
      <c r="M498" s="1440"/>
      <c r="N498" s="1440"/>
      <c r="O498" s="1440"/>
      <c r="P498" s="1440"/>
      <c r="Q498" s="1440"/>
      <c r="R498" s="1440">
        <f t="shared" si="401"/>
        <v>0</v>
      </c>
      <c r="S498" s="1440"/>
      <c r="T498" s="1440">
        <f t="shared" si="367"/>
        <v>0</v>
      </c>
      <c r="U498" s="1951">
        <f t="shared" si="397"/>
        <v>0</v>
      </c>
      <c r="V498" s="891">
        <f t="shared" si="397"/>
        <v>0</v>
      </c>
      <c r="W498" s="891">
        <f t="shared" si="398"/>
        <v>0</v>
      </c>
      <c r="X498" s="891">
        <f t="shared" si="398"/>
        <v>0</v>
      </c>
      <c r="Y498" s="891">
        <f t="shared" si="398"/>
        <v>0</v>
      </c>
      <c r="Z498" s="891">
        <f t="shared" si="398"/>
        <v>0</v>
      </c>
      <c r="AA498" s="891">
        <f t="shared" si="398"/>
        <v>0</v>
      </c>
      <c r="AB498" s="1722">
        <f t="shared" si="368"/>
        <v>0</v>
      </c>
      <c r="AC498" s="1341"/>
      <c r="AD498" s="1717"/>
      <c r="AE498" s="1722">
        <v>0</v>
      </c>
      <c r="AF498" s="1722">
        <v>0</v>
      </c>
      <c r="AG498" s="1722">
        <v>0</v>
      </c>
      <c r="AH498" s="1722">
        <v>0</v>
      </c>
      <c r="AI498" s="1722">
        <v>0</v>
      </c>
      <c r="AJ498" s="1722">
        <v>0</v>
      </c>
      <c r="AK498" s="1722">
        <f t="shared" si="369"/>
        <v>0</v>
      </c>
      <c r="AL498" s="999"/>
      <c r="AM498" s="1394"/>
      <c r="AN498" s="999"/>
      <c r="AO498" s="1001"/>
      <c r="AP498" s="1001">
        <f t="shared" si="402"/>
        <v>0</v>
      </c>
      <c r="AQ498" s="1394"/>
      <c r="AR498" s="1394">
        <f t="shared" si="370"/>
        <v>0</v>
      </c>
      <c r="AS498" s="3403">
        <f t="shared" si="399"/>
        <v>0</v>
      </c>
      <c r="AT498" s="1722">
        <f t="shared" si="399"/>
        <v>0</v>
      </c>
      <c r="AU498" s="1722">
        <f t="shared" si="399"/>
        <v>0</v>
      </c>
      <c r="AV498" s="1722">
        <f t="shared" si="399"/>
        <v>0</v>
      </c>
      <c r="AW498" s="1722">
        <f t="shared" si="399"/>
        <v>0</v>
      </c>
      <c r="AX498" s="1722">
        <f t="shared" si="399"/>
        <v>0</v>
      </c>
      <c r="AY498" s="1722">
        <f t="shared" si="371"/>
        <v>0</v>
      </c>
      <c r="AZ498" s="3088">
        <f t="shared" si="372"/>
        <v>0</v>
      </c>
      <c r="BA498" s="3325"/>
      <c r="BB498" s="1366">
        <v>0</v>
      </c>
      <c r="BC498" s="1366">
        <v>0</v>
      </c>
      <c r="BD498" s="1366">
        <v>0</v>
      </c>
      <c r="BE498" s="1366">
        <v>0</v>
      </c>
      <c r="BF498" s="1366">
        <v>0</v>
      </c>
      <c r="BG498" s="1366">
        <f t="shared" si="373"/>
        <v>0</v>
      </c>
      <c r="BH498" s="891"/>
      <c r="BI498" s="891"/>
      <c r="BJ498" s="891"/>
      <c r="BK498" s="1397">
        <f t="shared" si="403"/>
        <v>0</v>
      </c>
      <c r="BL498" s="1397"/>
      <c r="BM498" s="1397">
        <f t="shared" si="374"/>
        <v>0</v>
      </c>
      <c r="BN498" s="1366">
        <f t="shared" si="400"/>
        <v>0</v>
      </c>
      <c r="BO498" s="1366">
        <f t="shared" si="400"/>
        <v>0</v>
      </c>
      <c r="BP498" s="1366">
        <f t="shared" si="400"/>
        <v>0</v>
      </c>
      <c r="BQ498" s="1366">
        <f t="shared" si="400"/>
        <v>0</v>
      </c>
      <c r="BR498" s="1366">
        <f t="shared" si="400"/>
        <v>0</v>
      </c>
      <c r="BS498" s="1366">
        <f t="shared" si="375"/>
        <v>0</v>
      </c>
      <c r="BT498" s="891"/>
      <c r="BU498" s="891"/>
      <c r="CD498" s="3319">
        <v>0</v>
      </c>
      <c r="CE498" s="3319">
        <v>0</v>
      </c>
      <c r="CF498" s="3319">
        <v>0</v>
      </c>
      <c r="CG498" s="3319">
        <v>0</v>
      </c>
      <c r="CH498" s="3319">
        <v>0</v>
      </c>
      <c r="CI498" s="3319">
        <v>0</v>
      </c>
      <c r="CJ498" s="3319">
        <v>0</v>
      </c>
      <c r="CK498" s="3320"/>
      <c r="CL498" s="3321">
        <f t="shared" si="388"/>
        <v>0</v>
      </c>
      <c r="CM498" s="3321">
        <f t="shared" si="389"/>
        <v>0</v>
      </c>
      <c r="CN498" s="3321">
        <f t="shared" si="390"/>
        <v>0</v>
      </c>
      <c r="CO498" s="3321">
        <f t="shared" si="387"/>
        <v>0</v>
      </c>
      <c r="CP498" s="3321">
        <f t="shared" si="387"/>
        <v>0</v>
      </c>
      <c r="CQ498" s="3321">
        <f t="shared" si="387"/>
        <v>0</v>
      </c>
      <c r="CR498" s="3321">
        <f t="shared" si="350"/>
        <v>0</v>
      </c>
      <c r="CS498" s="3321"/>
      <c r="CT498" s="885">
        <v>0</v>
      </c>
      <c r="CU498" s="885">
        <v>0</v>
      </c>
      <c r="CV498" s="885">
        <v>0</v>
      </c>
      <c r="CW498" s="885">
        <v>0</v>
      </c>
      <c r="CX498" s="885">
        <v>0</v>
      </c>
      <c r="CY498" s="885">
        <v>0</v>
      </c>
      <c r="DB498" s="3321">
        <f t="shared" si="353"/>
        <v>0</v>
      </c>
      <c r="DC498" s="3321">
        <f t="shared" si="353"/>
        <v>0</v>
      </c>
      <c r="DD498" s="3321">
        <f t="shared" si="353"/>
        <v>0</v>
      </c>
      <c r="DE498" s="3321">
        <f t="shared" si="352"/>
        <v>0</v>
      </c>
      <c r="DF498" s="3321">
        <f t="shared" si="352"/>
        <v>0</v>
      </c>
      <c r="DG498" s="3321">
        <f t="shared" si="352"/>
        <v>0</v>
      </c>
      <c r="DH498" s="3321"/>
      <c r="DI498" s="885">
        <v>0</v>
      </c>
      <c r="DJ498" s="885">
        <v>0</v>
      </c>
      <c r="DK498" s="885">
        <v>0</v>
      </c>
      <c r="DL498" s="885">
        <v>0</v>
      </c>
      <c r="DM498" s="885">
        <v>0</v>
      </c>
      <c r="DP498" s="3321">
        <f t="shared" si="391"/>
        <v>0</v>
      </c>
      <c r="DQ498" s="3321">
        <f t="shared" si="391"/>
        <v>0</v>
      </c>
      <c r="DR498" s="3321">
        <f t="shared" si="391"/>
        <v>0</v>
      </c>
      <c r="DS498" s="3321">
        <f t="shared" si="391"/>
        <v>0</v>
      </c>
      <c r="DT498" s="3321">
        <f t="shared" si="391"/>
        <v>0</v>
      </c>
    </row>
    <row r="499" spans="1:124" ht="18" hidden="1" customHeight="1">
      <c r="A499" s="1165"/>
      <c r="B499" s="1557"/>
      <c r="C499" s="1671" t="s">
        <v>652</v>
      </c>
      <c r="D499" s="3491"/>
      <c r="E499" s="1432">
        <v>0</v>
      </c>
      <c r="F499" s="1432">
        <v>0</v>
      </c>
      <c r="G499" s="1366">
        <v>0</v>
      </c>
      <c r="H499" s="1366">
        <v>0</v>
      </c>
      <c r="I499" s="1366">
        <v>0</v>
      </c>
      <c r="J499" s="1366">
        <v>0</v>
      </c>
      <c r="K499" s="1366">
        <v>0</v>
      </c>
      <c r="L499" s="1366">
        <f t="shared" si="366"/>
        <v>0</v>
      </c>
      <c r="M499" s="1440"/>
      <c r="N499" s="1440"/>
      <c r="O499" s="1440"/>
      <c r="P499" s="1440"/>
      <c r="Q499" s="1440"/>
      <c r="R499" s="1440">
        <f t="shared" si="401"/>
        <v>0</v>
      </c>
      <c r="S499" s="1440"/>
      <c r="T499" s="1440">
        <f t="shared" si="367"/>
        <v>0</v>
      </c>
      <c r="U499" s="1951">
        <f t="shared" si="397"/>
        <v>0</v>
      </c>
      <c r="V499" s="891">
        <f t="shared" si="397"/>
        <v>0</v>
      </c>
      <c r="W499" s="891">
        <f t="shared" si="398"/>
        <v>0</v>
      </c>
      <c r="X499" s="891">
        <f t="shared" si="398"/>
        <v>0</v>
      </c>
      <c r="Y499" s="891">
        <f t="shared" si="398"/>
        <v>0</v>
      </c>
      <c r="Z499" s="891">
        <f t="shared" si="398"/>
        <v>0</v>
      </c>
      <c r="AA499" s="891">
        <f t="shared" si="398"/>
        <v>0</v>
      </c>
      <c r="AB499" s="1722">
        <f t="shared" si="368"/>
        <v>0</v>
      </c>
      <c r="AC499" s="1341"/>
      <c r="AD499" s="1717"/>
      <c r="AE499" s="1725">
        <v>0</v>
      </c>
      <c r="AF499" s="1725">
        <v>0</v>
      </c>
      <c r="AG499" s="1725">
        <v>0</v>
      </c>
      <c r="AH499" s="1725">
        <v>0</v>
      </c>
      <c r="AI499" s="1725">
        <v>0</v>
      </c>
      <c r="AJ499" s="1725">
        <v>0</v>
      </c>
      <c r="AK499" s="1725">
        <f t="shared" si="369"/>
        <v>0</v>
      </c>
      <c r="AL499" s="999"/>
      <c r="AM499" s="1394"/>
      <c r="AN499" s="999"/>
      <c r="AO499" s="1001"/>
      <c r="AP499" s="1001">
        <f t="shared" si="402"/>
        <v>0</v>
      </c>
      <c r="AQ499" s="1394"/>
      <c r="AR499" s="1394">
        <f t="shared" si="370"/>
        <v>0</v>
      </c>
      <c r="AS499" s="3403">
        <f t="shared" si="399"/>
        <v>0</v>
      </c>
      <c r="AT499" s="1722">
        <f t="shared" si="399"/>
        <v>0</v>
      </c>
      <c r="AU499" s="1722">
        <f t="shared" si="399"/>
        <v>0</v>
      </c>
      <c r="AV499" s="1722">
        <f t="shared" si="399"/>
        <v>0</v>
      </c>
      <c r="AW499" s="1722">
        <f t="shared" si="399"/>
        <v>0</v>
      </c>
      <c r="AX499" s="1722">
        <f t="shared" si="399"/>
        <v>0</v>
      </c>
      <c r="AY499" s="1722">
        <f t="shared" si="371"/>
        <v>0</v>
      </c>
      <c r="AZ499" s="3088">
        <f t="shared" si="372"/>
        <v>0</v>
      </c>
      <c r="BA499" s="3325"/>
      <c r="BB499" s="1432">
        <v>0</v>
      </c>
      <c r="BC499" s="1432">
        <v>0</v>
      </c>
      <c r="BD499" s="1432">
        <v>0</v>
      </c>
      <c r="BE499" s="1432">
        <v>0</v>
      </c>
      <c r="BF499" s="1432">
        <v>0</v>
      </c>
      <c r="BG499" s="1432">
        <f t="shared" si="373"/>
        <v>0</v>
      </c>
      <c r="BH499" s="891"/>
      <c r="BI499" s="891"/>
      <c r="BJ499" s="891"/>
      <c r="BK499" s="1397">
        <f t="shared" si="403"/>
        <v>0</v>
      </c>
      <c r="BL499" s="1397"/>
      <c r="BM499" s="1397">
        <f t="shared" si="374"/>
        <v>0</v>
      </c>
      <c r="BN499" s="1366">
        <f t="shared" si="400"/>
        <v>0</v>
      </c>
      <c r="BO499" s="1366">
        <f t="shared" si="400"/>
        <v>0</v>
      </c>
      <c r="BP499" s="1366">
        <f t="shared" si="400"/>
        <v>0</v>
      </c>
      <c r="BQ499" s="1366">
        <f t="shared" si="400"/>
        <v>0</v>
      </c>
      <c r="BR499" s="1366">
        <f t="shared" si="400"/>
        <v>0</v>
      </c>
      <c r="BS499" s="1366">
        <f t="shared" si="375"/>
        <v>0</v>
      </c>
      <c r="BT499" s="891"/>
      <c r="BU499" s="891"/>
      <c r="CD499" s="3319">
        <v>0</v>
      </c>
      <c r="CE499" s="3319">
        <v>0</v>
      </c>
      <c r="CF499" s="3319">
        <v>0</v>
      </c>
      <c r="CG499" s="3319">
        <v>0</v>
      </c>
      <c r="CH499" s="3319">
        <v>0</v>
      </c>
      <c r="CI499" s="3319">
        <v>0</v>
      </c>
      <c r="CJ499" s="3319">
        <v>0</v>
      </c>
      <c r="CK499" s="3320"/>
      <c r="CL499" s="3321">
        <f t="shared" si="388"/>
        <v>0</v>
      </c>
      <c r="CM499" s="3321">
        <f t="shared" si="389"/>
        <v>0</v>
      </c>
      <c r="CN499" s="3321">
        <f t="shared" si="390"/>
        <v>0</v>
      </c>
      <c r="CO499" s="3321">
        <f t="shared" si="387"/>
        <v>0</v>
      </c>
      <c r="CP499" s="3321">
        <f t="shared" si="387"/>
        <v>0</v>
      </c>
      <c r="CQ499" s="3321">
        <f t="shared" si="387"/>
        <v>0</v>
      </c>
      <c r="CR499" s="3321">
        <f t="shared" si="350"/>
        <v>0</v>
      </c>
      <c r="CS499" s="3321"/>
      <c r="CT499" s="885">
        <v>0</v>
      </c>
      <c r="CU499" s="885">
        <v>0</v>
      </c>
      <c r="CV499" s="885">
        <v>0</v>
      </c>
      <c r="CW499" s="885">
        <v>0</v>
      </c>
      <c r="CX499" s="885">
        <v>0</v>
      </c>
      <c r="CY499" s="885">
        <v>0</v>
      </c>
      <c r="DB499" s="3321">
        <f t="shared" si="353"/>
        <v>0</v>
      </c>
      <c r="DC499" s="3321">
        <f t="shared" si="353"/>
        <v>0</v>
      </c>
      <c r="DD499" s="3321">
        <f t="shared" si="353"/>
        <v>0</v>
      </c>
      <c r="DE499" s="3321">
        <f t="shared" si="352"/>
        <v>0</v>
      </c>
      <c r="DF499" s="3321">
        <f t="shared" si="352"/>
        <v>0</v>
      </c>
      <c r="DG499" s="3321">
        <f t="shared" si="352"/>
        <v>0</v>
      </c>
      <c r="DH499" s="3321"/>
      <c r="DI499" s="885">
        <v>0</v>
      </c>
      <c r="DJ499" s="885">
        <v>0</v>
      </c>
      <c r="DK499" s="885">
        <v>0</v>
      </c>
      <c r="DL499" s="885">
        <v>0</v>
      </c>
      <c r="DM499" s="885">
        <v>0</v>
      </c>
      <c r="DP499" s="3321">
        <f t="shared" si="391"/>
        <v>0</v>
      </c>
      <c r="DQ499" s="3321">
        <f t="shared" si="391"/>
        <v>0</v>
      </c>
      <c r="DR499" s="3321">
        <f t="shared" si="391"/>
        <v>0</v>
      </c>
      <c r="DS499" s="3321">
        <f t="shared" si="391"/>
        <v>0</v>
      </c>
      <c r="DT499" s="3321">
        <f t="shared" si="391"/>
        <v>0</v>
      </c>
    </row>
    <row r="500" spans="1:124" ht="27" customHeight="1">
      <c r="A500" s="911">
        <v>36</v>
      </c>
      <c r="B500" s="1557" t="s">
        <v>779</v>
      </c>
      <c r="C500" s="1671" t="s">
        <v>376</v>
      </c>
      <c r="D500" s="3491"/>
      <c r="E500" s="1432">
        <v>5</v>
      </c>
      <c r="F500" s="1432">
        <v>0</v>
      </c>
      <c r="G500" s="1366">
        <v>4379.2999999999993</v>
      </c>
      <c r="H500" s="1366">
        <v>0</v>
      </c>
      <c r="I500" s="1366">
        <v>0</v>
      </c>
      <c r="J500" s="1366">
        <v>1500</v>
      </c>
      <c r="K500" s="1366">
        <v>36000</v>
      </c>
      <c r="L500" s="1366">
        <f t="shared" si="366"/>
        <v>41879.300000000003</v>
      </c>
      <c r="M500" s="1440"/>
      <c r="N500" s="1440"/>
      <c r="O500" s="1440"/>
      <c r="P500" s="1440"/>
      <c r="Q500" s="1440"/>
      <c r="R500" s="1440">
        <f t="shared" si="401"/>
        <v>0</v>
      </c>
      <c r="S500" s="1440"/>
      <c r="T500" s="1440">
        <f t="shared" si="367"/>
        <v>0</v>
      </c>
      <c r="U500" s="1951">
        <f t="shared" si="397"/>
        <v>5</v>
      </c>
      <c r="V500" s="891">
        <f t="shared" si="397"/>
        <v>0</v>
      </c>
      <c r="W500" s="891">
        <f t="shared" si="398"/>
        <v>4379.2999999999993</v>
      </c>
      <c r="X500" s="891">
        <f t="shared" si="398"/>
        <v>0</v>
      </c>
      <c r="Y500" s="891">
        <f t="shared" si="398"/>
        <v>0</v>
      </c>
      <c r="Z500" s="891">
        <f t="shared" si="398"/>
        <v>1500</v>
      </c>
      <c r="AA500" s="891">
        <f t="shared" si="398"/>
        <v>36000</v>
      </c>
      <c r="AB500" s="1722">
        <f t="shared" si="368"/>
        <v>41879.300000000003</v>
      </c>
      <c r="AC500" s="1341"/>
      <c r="AD500" s="1717"/>
      <c r="AE500" s="1725">
        <v>0</v>
      </c>
      <c r="AF500" s="1725">
        <v>0</v>
      </c>
      <c r="AG500" s="1725">
        <v>0</v>
      </c>
      <c r="AH500" s="1725">
        <v>0</v>
      </c>
      <c r="AI500" s="1725">
        <v>0</v>
      </c>
      <c r="AJ500" s="1725">
        <v>0</v>
      </c>
      <c r="AK500" s="1725">
        <f t="shared" si="369"/>
        <v>0</v>
      </c>
      <c r="AL500" s="999"/>
      <c r="AM500" s="1394"/>
      <c r="AN500" s="999"/>
      <c r="AO500" s="1001"/>
      <c r="AP500" s="1001">
        <f t="shared" si="402"/>
        <v>0</v>
      </c>
      <c r="AQ500" s="1394"/>
      <c r="AR500" s="1394">
        <f t="shared" si="370"/>
        <v>0</v>
      </c>
      <c r="AS500" s="3403">
        <f t="shared" si="399"/>
        <v>0</v>
      </c>
      <c r="AT500" s="1722">
        <f t="shared" si="399"/>
        <v>0</v>
      </c>
      <c r="AU500" s="1722">
        <f t="shared" si="399"/>
        <v>0</v>
      </c>
      <c r="AV500" s="1722">
        <f t="shared" si="399"/>
        <v>0</v>
      </c>
      <c r="AW500" s="1722">
        <f t="shared" si="399"/>
        <v>0</v>
      </c>
      <c r="AX500" s="1722">
        <f t="shared" si="399"/>
        <v>0</v>
      </c>
      <c r="AY500" s="1722">
        <f t="shared" si="371"/>
        <v>0</v>
      </c>
      <c r="AZ500" s="1468">
        <f t="shared" si="372"/>
        <v>0</v>
      </c>
      <c r="BA500" s="3325"/>
      <c r="BB500" s="1432">
        <v>0</v>
      </c>
      <c r="BC500" s="1432">
        <v>0</v>
      </c>
      <c r="BD500" s="1432">
        <v>0</v>
      </c>
      <c r="BE500" s="1432">
        <v>0</v>
      </c>
      <c r="BF500" s="1432">
        <v>0</v>
      </c>
      <c r="BG500" s="1432">
        <f t="shared" si="373"/>
        <v>0</v>
      </c>
      <c r="BH500" s="891"/>
      <c r="BI500" s="891"/>
      <c r="BJ500" s="891"/>
      <c r="BK500" s="1397">
        <f t="shared" si="403"/>
        <v>0</v>
      </c>
      <c r="BL500" s="1397"/>
      <c r="BM500" s="1397">
        <f t="shared" si="374"/>
        <v>0</v>
      </c>
      <c r="BN500" s="1366">
        <f t="shared" si="400"/>
        <v>0</v>
      </c>
      <c r="BO500" s="1366">
        <f t="shared" si="400"/>
        <v>0</v>
      </c>
      <c r="BP500" s="1366">
        <f t="shared" si="400"/>
        <v>0</v>
      </c>
      <c r="BQ500" s="1366">
        <f t="shared" si="400"/>
        <v>0</v>
      </c>
      <c r="BR500" s="1366">
        <f t="shared" si="400"/>
        <v>0</v>
      </c>
      <c r="BS500" s="1366">
        <f t="shared" si="375"/>
        <v>0</v>
      </c>
      <c r="BT500" s="891" t="s">
        <v>1610</v>
      </c>
      <c r="BU500" s="891" t="s">
        <v>1491</v>
      </c>
      <c r="CD500" s="3319">
        <v>0</v>
      </c>
      <c r="CE500" s="3319">
        <v>0</v>
      </c>
      <c r="CF500" s="3319">
        <v>0</v>
      </c>
      <c r="CG500" s="3319">
        <v>0</v>
      </c>
      <c r="CH500" s="3319">
        <v>0</v>
      </c>
      <c r="CI500" s="3319">
        <v>0</v>
      </c>
      <c r="CJ500" s="3319">
        <v>0</v>
      </c>
      <c r="CK500" s="3320"/>
      <c r="CL500" s="3321">
        <f t="shared" si="388"/>
        <v>-5</v>
      </c>
      <c r="CM500" s="3321">
        <f t="shared" si="389"/>
        <v>0</v>
      </c>
      <c r="CN500" s="3321">
        <f t="shared" si="390"/>
        <v>-4379.2999999999993</v>
      </c>
      <c r="CO500" s="3321">
        <f t="shared" si="387"/>
        <v>0</v>
      </c>
      <c r="CP500" s="3321">
        <f t="shared" si="387"/>
        <v>0</v>
      </c>
      <c r="CQ500" s="3321">
        <f t="shared" si="387"/>
        <v>-1500</v>
      </c>
      <c r="CR500" s="3321">
        <f t="shared" si="350"/>
        <v>-36000</v>
      </c>
      <c r="CS500" s="3321"/>
      <c r="CT500" s="885">
        <v>5</v>
      </c>
      <c r="CU500" s="885">
        <v>0</v>
      </c>
      <c r="CV500" s="885">
        <v>4379.2999999999993</v>
      </c>
      <c r="CW500" s="885">
        <v>0</v>
      </c>
      <c r="CX500" s="885">
        <v>1500</v>
      </c>
      <c r="CY500" s="885">
        <v>36000</v>
      </c>
      <c r="DB500" s="3321">
        <f t="shared" si="353"/>
        <v>5</v>
      </c>
      <c r="DC500" s="3321">
        <f t="shared" si="353"/>
        <v>0</v>
      </c>
      <c r="DD500" s="3321">
        <f t="shared" si="353"/>
        <v>4379.2999999999993</v>
      </c>
      <c r="DE500" s="3321">
        <f t="shared" si="352"/>
        <v>0</v>
      </c>
      <c r="DF500" s="3321">
        <f t="shared" si="352"/>
        <v>1500</v>
      </c>
      <c r="DG500" s="3321">
        <f t="shared" si="352"/>
        <v>36000</v>
      </c>
      <c r="DH500" s="3321"/>
      <c r="DI500" s="885">
        <v>0</v>
      </c>
      <c r="DJ500" s="885">
        <v>0</v>
      </c>
      <c r="DK500" s="885">
        <v>0</v>
      </c>
      <c r="DL500" s="885">
        <v>0</v>
      </c>
      <c r="DM500" s="885">
        <v>0</v>
      </c>
      <c r="DP500" s="3321">
        <f t="shared" si="391"/>
        <v>0</v>
      </c>
      <c r="DQ500" s="3321">
        <f t="shared" si="391"/>
        <v>0</v>
      </c>
      <c r="DR500" s="3321">
        <f t="shared" si="391"/>
        <v>0</v>
      </c>
      <c r="DS500" s="3321">
        <f t="shared" si="391"/>
        <v>0</v>
      </c>
      <c r="DT500" s="3321">
        <f t="shared" si="391"/>
        <v>0</v>
      </c>
    </row>
    <row r="501" spans="1:124" ht="36">
      <c r="A501" s="1165"/>
      <c r="B501" s="1557" t="s">
        <v>777</v>
      </c>
      <c r="C501" s="1671" t="s">
        <v>193</v>
      </c>
      <c r="D501" s="3491"/>
      <c r="E501" s="1432">
        <v>0</v>
      </c>
      <c r="F501" s="1432">
        <v>0</v>
      </c>
      <c r="G501" s="1366">
        <v>0</v>
      </c>
      <c r="H501" s="1366">
        <v>0</v>
      </c>
      <c r="I501" s="1366">
        <v>0</v>
      </c>
      <c r="J501" s="1366">
        <v>0</v>
      </c>
      <c r="K501" s="1366">
        <v>0</v>
      </c>
      <c r="L501" s="1366">
        <f t="shared" si="366"/>
        <v>0</v>
      </c>
      <c r="M501" s="1440"/>
      <c r="N501" s="1440"/>
      <c r="O501" s="1440"/>
      <c r="P501" s="1440"/>
      <c r="Q501" s="1440"/>
      <c r="R501" s="1440">
        <f t="shared" si="401"/>
        <v>0</v>
      </c>
      <c r="S501" s="1440"/>
      <c r="T501" s="1440">
        <f t="shared" si="367"/>
        <v>0</v>
      </c>
      <c r="U501" s="1951">
        <f t="shared" si="397"/>
        <v>0</v>
      </c>
      <c r="V501" s="891">
        <f t="shared" si="397"/>
        <v>0</v>
      </c>
      <c r="W501" s="891">
        <f t="shared" si="398"/>
        <v>0</v>
      </c>
      <c r="X501" s="891">
        <f t="shared" si="398"/>
        <v>0</v>
      </c>
      <c r="Y501" s="891">
        <f t="shared" si="398"/>
        <v>0</v>
      </c>
      <c r="Z501" s="891">
        <f t="shared" si="398"/>
        <v>0</v>
      </c>
      <c r="AA501" s="891">
        <f t="shared" si="398"/>
        <v>0</v>
      </c>
      <c r="AB501" s="1722">
        <f t="shared" si="368"/>
        <v>0</v>
      </c>
      <c r="AC501" s="1341"/>
      <c r="AD501" s="1717"/>
      <c r="AE501" s="1725">
        <v>3</v>
      </c>
      <c r="AF501" s="1725">
        <v>77200</v>
      </c>
      <c r="AG501" s="1725">
        <v>79800</v>
      </c>
      <c r="AH501" s="1725">
        <v>0</v>
      </c>
      <c r="AI501" s="1725">
        <v>1409.1083333333333</v>
      </c>
      <c r="AJ501" s="1725">
        <v>33817.4</v>
      </c>
      <c r="AK501" s="1725">
        <f t="shared" si="369"/>
        <v>192226.50833333333</v>
      </c>
      <c r="AL501" s="999"/>
      <c r="AM501" s="1647"/>
      <c r="AN501" s="1646"/>
      <c r="AO501" s="1646"/>
      <c r="AP501" s="3492">
        <f>AQ501/24</f>
        <v>0</v>
      </c>
      <c r="AQ501" s="1394"/>
      <c r="AR501" s="1394">
        <f t="shared" si="370"/>
        <v>0</v>
      </c>
      <c r="AS501" s="3403">
        <f t="shared" si="399"/>
        <v>3</v>
      </c>
      <c r="AT501" s="1722">
        <f t="shared" si="399"/>
        <v>77200</v>
      </c>
      <c r="AU501" s="1722">
        <f t="shared" si="399"/>
        <v>79800</v>
      </c>
      <c r="AV501" s="1722">
        <f t="shared" si="399"/>
        <v>0</v>
      </c>
      <c r="AW501" s="1722">
        <f t="shared" si="399"/>
        <v>1409.1083333333333</v>
      </c>
      <c r="AX501" s="1722">
        <f t="shared" si="399"/>
        <v>33817.4</v>
      </c>
      <c r="AY501" s="1722">
        <f t="shared" si="371"/>
        <v>192226.50833333333</v>
      </c>
      <c r="AZ501" s="3088" t="s">
        <v>1611</v>
      </c>
      <c r="BA501" s="1525"/>
      <c r="BB501" s="1432">
        <v>0</v>
      </c>
      <c r="BC501" s="1432">
        <v>0</v>
      </c>
      <c r="BD501" s="1432">
        <v>0</v>
      </c>
      <c r="BE501" s="1432">
        <v>0</v>
      </c>
      <c r="BF501" s="1432">
        <v>0</v>
      </c>
      <c r="BG501" s="1432">
        <f t="shared" si="373"/>
        <v>0</v>
      </c>
      <c r="BH501" s="891"/>
      <c r="BI501" s="891"/>
      <c r="BJ501" s="891"/>
      <c r="BK501" s="1397">
        <f t="shared" si="403"/>
        <v>0</v>
      </c>
      <c r="BL501" s="1397"/>
      <c r="BM501" s="1397">
        <f t="shared" si="374"/>
        <v>0</v>
      </c>
      <c r="BN501" s="1366">
        <f t="shared" si="400"/>
        <v>0</v>
      </c>
      <c r="BO501" s="1366">
        <f t="shared" si="400"/>
        <v>0</v>
      </c>
      <c r="BP501" s="1366">
        <f t="shared" si="400"/>
        <v>0</v>
      </c>
      <c r="BQ501" s="1366">
        <f t="shared" si="400"/>
        <v>0</v>
      </c>
      <c r="BR501" s="1366">
        <f t="shared" si="400"/>
        <v>0</v>
      </c>
      <c r="BS501" s="1366">
        <f t="shared" si="375"/>
        <v>0</v>
      </c>
      <c r="BT501" s="891" t="s">
        <v>1612</v>
      </c>
      <c r="BU501" s="891" t="s">
        <v>1491</v>
      </c>
      <c r="CD501" s="3319">
        <v>5</v>
      </c>
      <c r="CE501" s="3319">
        <v>53134.100000000006</v>
      </c>
      <c r="CF501" s="3319">
        <v>43968</v>
      </c>
      <c r="CG501" s="3319">
        <v>0</v>
      </c>
      <c r="CH501" s="3319">
        <v>0</v>
      </c>
      <c r="CI501" s="3319">
        <v>2000</v>
      </c>
      <c r="CJ501" s="3319">
        <v>48000</v>
      </c>
      <c r="CK501" s="3320"/>
      <c r="CL501" s="3321">
        <f t="shared" si="388"/>
        <v>5</v>
      </c>
      <c r="CM501" s="3321">
        <f t="shared" si="389"/>
        <v>53134.100000000006</v>
      </c>
      <c r="CN501" s="3321">
        <f t="shared" si="390"/>
        <v>43968</v>
      </c>
      <c r="CO501" s="3321">
        <f t="shared" si="387"/>
        <v>0</v>
      </c>
      <c r="CP501" s="3321">
        <f t="shared" si="387"/>
        <v>0</v>
      </c>
      <c r="CQ501" s="3321">
        <f t="shared" si="387"/>
        <v>2000</v>
      </c>
      <c r="CR501" s="3321">
        <f t="shared" si="387"/>
        <v>48000</v>
      </c>
      <c r="CS501" s="3321"/>
      <c r="CT501" s="885">
        <v>0</v>
      </c>
      <c r="CU501" s="885">
        <v>0</v>
      </c>
      <c r="CV501" s="885">
        <v>0</v>
      </c>
      <c r="CW501" s="885">
        <v>0</v>
      </c>
      <c r="CX501" s="885">
        <v>0</v>
      </c>
      <c r="CY501" s="885">
        <v>0</v>
      </c>
      <c r="DB501" s="3321">
        <f t="shared" si="353"/>
        <v>-3</v>
      </c>
      <c r="DC501" s="3321">
        <f t="shared" si="353"/>
        <v>-77200</v>
      </c>
      <c r="DD501" s="3321">
        <f t="shared" si="353"/>
        <v>-79800</v>
      </c>
      <c r="DE501" s="3321">
        <f t="shared" si="352"/>
        <v>0</v>
      </c>
      <c r="DF501" s="3321">
        <f t="shared" si="352"/>
        <v>-1409.1083333333333</v>
      </c>
      <c r="DG501" s="3321">
        <f t="shared" si="352"/>
        <v>-33817.4</v>
      </c>
      <c r="DH501" s="3321"/>
      <c r="DI501" s="885">
        <v>3</v>
      </c>
      <c r="DJ501" s="885">
        <v>0</v>
      </c>
      <c r="DK501" s="885">
        <v>67000</v>
      </c>
      <c r="DL501" s="885">
        <v>0</v>
      </c>
      <c r="DM501" s="885">
        <v>0</v>
      </c>
      <c r="DP501" s="3321">
        <f t="shared" si="391"/>
        <v>3</v>
      </c>
      <c r="DQ501" s="3321">
        <f t="shared" si="391"/>
        <v>0</v>
      </c>
      <c r="DR501" s="3321">
        <f t="shared" si="391"/>
        <v>67000</v>
      </c>
      <c r="DS501" s="3321">
        <f t="shared" si="391"/>
        <v>0</v>
      </c>
      <c r="DT501" s="3321">
        <f t="shared" si="391"/>
        <v>0</v>
      </c>
    </row>
    <row r="502" spans="1:124" ht="15" hidden="1" customHeight="1">
      <c r="A502" s="1165"/>
      <c r="B502" s="1557"/>
      <c r="C502" s="1671" t="s">
        <v>906</v>
      </c>
      <c r="D502" s="3491"/>
      <c r="E502" s="1432">
        <v>0</v>
      </c>
      <c r="F502" s="1432">
        <v>0</v>
      </c>
      <c r="G502" s="1366">
        <v>0</v>
      </c>
      <c r="H502" s="1366">
        <v>0</v>
      </c>
      <c r="I502" s="1366">
        <v>0</v>
      </c>
      <c r="J502" s="1366">
        <v>0</v>
      </c>
      <c r="K502" s="1366">
        <v>0</v>
      </c>
      <c r="L502" s="1366">
        <f t="shared" si="366"/>
        <v>0</v>
      </c>
      <c r="M502" s="1440"/>
      <c r="N502" s="1440"/>
      <c r="O502" s="1440"/>
      <c r="P502" s="1440"/>
      <c r="Q502" s="1440"/>
      <c r="R502" s="1440">
        <f t="shared" si="401"/>
        <v>0</v>
      </c>
      <c r="S502" s="1440"/>
      <c r="T502" s="1440">
        <f t="shared" si="367"/>
        <v>0</v>
      </c>
      <c r="U502" s="1951">
        <f t="shared" si="397"/>
        <v>0</v>
      </c>
      <c r="V502" s="891">
        <f t="shared" si="397"/>
        <v>0</v>
      </c>
      <c r="W502" s="891">
        <f t="shared" si="398"/>
        <v>0</v>
      </c>
      <c r="X502" s="891">
        <f t="shared" si="398"/>
        <v>0</v>
      </c>
      <c r="Y502" s="891">
        <f t="shared" si="398"/>
        <v>0</v>
      </c>
      <c r="Z502" s="891">
        <f t="shared" si="398"/>
        <v>0</v>
      </c>
      <c r="AA502" s="891">
        <f t="shared" si="398"/>
        <v>0</v>
      </c>
      <c r="AB502" s="3474">
        <f t="shared" si="368"/>
        <v>0</v>
      </c>
      <c r="AC502" s="1341"/>
      <c r="AD502" s="1717"/>
      <c r="AE502" s="1725">
        <v>0</v>
      </c>
      <c r="AF502" s="1725">
        <v>0</v>
      </c>
      <c r="AG502" s="1725">
        <v>0</v>
      </c>
      <c r="AH502" s="1725">
        <v>0</v>
      </c>
      <c r="AI502" s="1725">
        <v>0</v>
      </c>
      <c r="AJ502" s="1725">
        <v>0</v>
      </c>
      <c r="AK502" s="1725">
        <f t="shared" si="369"/>
        <v>0</v>
      </c>
      <c r="AL502" s="999"/>
      <c r="AM502" s="1394"/>
      <c r="AN502" s="999"/>
      <c r="AO502" s="1001"/>
      <c r="AP502" s="1001">
        <f t="shared" si="402"/>
        <v>0</v>
      </c>
      <c r="AQ502" s="1394"/>
      <c r="AR502" s="1394">
        <f t="shared" si="370"/>
        <v>0</v>
      </c>
      <c r="AS502" s="3403">
        <f t="shared" si="399"/>
        <v>0</v>
      </c>
      <c r="AT502" s="1722">
        <f t="shared" si="399"/>
        <v>0</v>
      </c>
      <c r="AU502" s="1722">
        <f t="shared" si="399"/>
        <v>0</v>
      </c>
      <c r="AV502" s="1722">
        <f t="shared" si="399"/>
        <v>0</v>
      </c>
      <c r="AW502" s="3475">
        <f t="shared" si="399"/>
        <v>0</v>
      </c>
      <c r="AX502" s="3475">
        <f t="shared" si="399"/>
        <v>0</v>
      </c>
      <c r="AY502" s="1722">
        <f t="shared" si="371"/>
        <v>0</v>
      </c>
      <c r="AZ502" s="3476">
        <f t="shared" si="372"/>
        <v>0</v>
      </c>
      <c r="BA502" s="3477"/>
      <c r="BB502" s="1432">
        <v>0</v>
      </c>
      <c r="BC502" s="1432">
        <v>0</v>
      </c>
      <c r="BD502" s="1432">
        <v>0</v>
      </c>
      <c r="BE502" s="1432">
        <v>0</v>
      </c>
      <c r="BF502" s="1432">
        <v>0</v>
      </c>
      <c r="BG502" s="1432">
        <f t="shared" si="373"/>
        <v>0</v>
      </c>
      <c r="BH502" s="891"/>
      <c r="BI502" s="891"/>
      <c r="BJ502" s="891"/>
      <c r="BK502" s="1397">
        <f t="shared" si="403"/>
        <v>0</v>
      </c>
      <c r="BL502" s="1397"/>
      <c r="BM502" s="1397">
        <f t="shared" si="374"/>
        <v>0</v>
      </c>
      <c r="BN502" s="1366">
        <f t="shared" si="400"/>
        <v>0</v>
      </c>
      <c r="BO502" s="1366">
        <f t="shared" si="400"/>
        <v>0</v>
      </c>
      <c r="BP502" s="1366">
        <f t="shared" si="400"/>
        <v>0</v>
      </c>
      <c r="BQ502" s="1366">
        <f t="shared" si="400"/>
        <v>0</v>
      </c>
      <c r="BR502" s="1366">
        <f t="shared" si="400"/>
        <v>0</v>
      </c>
      <c r="BS502" s="1366">
        <f t="shared" si="375"/>
        <v>0</v>
      </c>
      <c r="BT502" s="891" t="s">
        <v>1613</v>
      </c>
      <c r="BU502" s="891" t="s">
        <v>1361</v>
      </c>
      <c r="CD502" s="3319">
        <v>0</v>
      </c>
      <c r="CE502" s="3319">
        <v>0</v>
      </c>
      <c r="CF502" s="3319">
        <v>0</v>
      </c>
      <c r="CG502" s="3319">
        <v>0</v>
      </c>
      <c r="CH502" s="3319">
        <v>0</v>
      </c>
      <c r="CI502" s="3319">
        <v>0</v>
      </c>
      <c r="CJ502" s="3319">
        <v>0</v>
      </c>
      <c r="CK502" s="3320"/>
      <c r="CL502" s="3321">
        <f t="shared" si="388"/>
        <v>0</v>
      </c>
      <c r="CM502" s="3321">
        <f t="shared" si="389"/>
        <v>0</v>
      </c>
      <c r="CN502" s="3321">
        <f t="shared" si="390"/>
        <v>0</v>
      </c>
      <c r="CO502" s="3321">
        <f t="shared" si="387"/>
        <v>0</v>
      </c>
      <c r="CP502" s="3321">
        <f t="shared" si="387"/>
        <v>0</v>
      </c>
      <c r="CQ502" s="3321">
        <f t="shared" si="387"/>
        <v>0</v>
      </c>
      <c r="CR502" s="3321">
        <f t="shared" si="387"/>
        <v>0</v>
      </c>
      <c r="CS502" s="3321"/>
      <c r="CT502" s="885">
        <v>0</v>
      </c>
      <c r="CU502" s="885">
        <v>0</v>
      </c>
      <c r="CV502" s="885">
        <v>0</v>
      </c>
      <c r="CW502" s="885">
        <v>0</v>
      </c>
      <c r="CX502" s="885">
        <v>0</v>
      </c>
      <c r="CY502" s="885">
        <v>0</v>
      </c>
      <c r="DB502" s="3321">
        <f t="shared" si="353"/>
        <v>0</v>
      </c>
      <c r="DC502" s="3321">
        <f t="shared" si="353"/>
        <v>0</v>
      </c>
      <c r="DD502" s="3321">
        <f t="shared" si="353"/>
        <v>0</v>
      </c>
      <c r="DE502" s="3321">
        <f t="shared" si="352"/>
        <v>0</v>
      </c>
      <c r="DF502" s="3321">
        <f t="shared" si="352"/>
        <v>0</v>
      </c>
      <c r="DG502" s="3321">
        <f t="shared" si="352"/>
        <v>0</v>
      </c>
      <c r="DH502" s="3321"/>
      <c r="DI502" s="885">
        <v>0</v>
      </c>
      <c r="DJ502" s="885">
        <v>0</v>
      </c>
      <c r="DK502" s="885">
        <v>0</v>
      </c>
      <c r="DL502" s="885">
        <v>0</v>
      </c>
      <c r="DM502" s="885">
        <v>0</v>
      </c>
      <c r="DP502" s="3321">
        <f t="shared" si="391"/>
        <v>0</v>
      </c>
      <c r="DQ502" s="3321">
        <f t="shared" si="391"/>
        <v>0</v>
      </c>
      <c r="DR502" s="3321">
        <f t="shared" si="391"/>
        <v>0</v>
      </c>
      <c r="DS502" s="3321">
        <f t="shared" si="391"/>
        <v>0</v>
      </c>
      <c r="DT502" s="3321">
        <f t="shared" si="391"/>
        <v>0</v>
      </c>
    </row>
    <row r="503" spans="1:124" ht="42.75" customHeight="1">
      <c r="A503" s="1165"/>
      <c r="B503" s="1557" t="s">
        <v>1614</v>
      </c>
      <c r="C503" s="1671" t="s">
        <v>1615</v>
      </c>
      <c r="D503" s="3491"/>
      <c r="E503" s="1432">
        <v>0</v>
      </c>
      <c r="F503" s="1432">
        <v>0</v>
      </c>
      <c r="G503" s="1366">
        <v>0</v>
      </c>
      <c r="H503" s="1366">
        <v>0</v>
      </c>
      <c r="I503" s="1366">
        <v>0</v>
      </c>
      <c r="J503" s="1366">
        <v>0</v>
      </c>
      <c r="K503" s="1366">
        <v>0</v>
      </c>
      <c r="L503" s="1366">
        <f t="shared" si="366"/>
        <v>0</v>
      </c>
      <c r="M503" s="1440"/>
      <c r="N503" s="1440"/>
      <c r="O503" s="1440"/>
      <c r="P503" s="1440"/>
      <c r="Q503" s="1440"/>
      <c r="R503" s="1440"/>
      <c r="S503" s="1440"/>
      <c r="T503" s="1440">
        <f t="shared" si="367"/>
        <v>0</v>
      </c>
      <c r="U503" s="1951">
        <f t="shared" si="397"/>
        <v>0</v>
      </c>
      <c r="V503" s="891">
        <f t="shared" si="397"/>
        <v>0</v>
      </c>
      <c r="W503" s="891">
        <f t="shared" si="398"/>
        <v>0</v>
      </c>
      <c r="X503" s="891">
        <f t="shared" si="398"/>
        <v>0</v>
      </c>
      <c r="Y503" s="891">
        <f t="shared" si="398"/>
        <v>0</v>
      </c>
      <c r="Z503" s="891">
        <f t="shared" si="398"/>
        <v>0</v>
      </c>
      <c r="AA503" s="891">
        <f t="shared" si="398"/>
        <v>0</v>
      </c>
      <c r="AB503" s="3474">
        <f t="shared" si="368"/>
        <v>0</v>
      </c>
      <c r="AC503" s="1341"/>
      <c r="AD503" s="1717"/>
      <c r="AE503" s="1725">
        <v>0</v>
      </c>
      <c r="AF503" s="1725">
        <v>0</v>
      </c>
      <c r="AG503" s="1725">
        <v>0</v>
      </c>
      <c r="AH503" s="1725">
        <v>0</v>
      </c>
      <c r="AI503" s="1725">
        <v>0</v>
      </c>
      <c r="AJ503" s="1725">
        <v>0</v>
      </c>
      <c r="AK503" s="1725">
        <f t="shared" si="369"/>
        <v>0</v>
      </c>
      <c r="AL503" s="999"/>
      <c r="AM503" s="1394"/>
      <c r="AN503" s="999"/>
      <c r="AO503" s="999"/>
      <c r="AP503" s="999"/>
      <c r="AQ503" s="1394"/>
      <c r="AR503" s="1394">
        <f t="shared" si="370"/>
        <v>0</v>
      </c>
      <c r="AS503" s="3403">
        <f t="shared" si="399"/>
        <v>0</v>
      </c>
      <c r="AT503" s="1722">
        <f t="shared" si="399"/>
        <v>0</v>
      </c>
      <c r="AU503" s="1722">
        <f t="shared" si="399"/>
        <v>0</v>
      </c>
      <c r="AV503" s="1722">
        <f t="shared" si="399"/>
        <v>0</v>
      </c>
      <c r="AW503" s="3475">
        <f t="shared" si="399"/>
        <v>0</v>
      </c>
      <c r="AX503" s="3475">
        <f t="shared" si="399"/>
        <v>0</v>
      </c>
      <c r="AY503" s="1722">
        <f t="shared" si="371"/>
        <v>0</v>
      </c>
      <c r="AZ503" s="3476">
        <f t="shared" si="372"/>
        <v>0</v>
      </c>
      <c r="BA503" s="3477"/>
      <c r="BB503" s="1432" t="s">
        <v>1616</v>
      </c>
      <c r="BC503" s="1432">
        <v>2500</v>
      </c>
      <c r="BD503" s="1432">
        <v>0</v>
      </c>
      <c r="BE503" s="1432">
        <v>2150</v>
      </c>
      <c r="BF503" s="1432">
        <v>51600</v>
      </c>
      <c r="BG503" s="1432">
        <f t="shared" si="373"/>
        <v>56250</v>
      </c>
      <c r="BH503" s="891"/>
      <c r="BI503" s="891"/>
      <c r="BJ503" s="891"/>
      <c r="BK503" s="891"/>
      <c r="BL503" s="1397"/>
      <c r="BM503" s="1397">
        <f t="shared" si="374"/>
        <v>0</v>
      </c>
      <c r="BN503" s="1366" t="s">
        <v>1617</v>
      </c>
      <c r="BO503" s="1366">
        <f t="shared" si="400"/>
        <v>2500</v>
      </c>
      <c r="BP503" s="1366">
        <f t="shared" si="400"/>
        <v>0</v>
      </c>
      <c r="BQ503" s="1366">
        <f t="shared" si="400"/>
        <v>2150</v>
      </c>
      <c r="BR503" s="1366">
        <f t="shared" si="400"/>
        <v>51600</v>
      </c>
      <c r="BS503" s="1366">
        <f t="shared" si="375"/>
        <v>56250</v>
      </c>
      <c r="BT503" s="891"/>
      <c r="BU503" s="891"/>
      <c r="CD503" s="3319">
        <v>0</v>
      </c>
      <c r="CE503" s="3319">
        <v>0</v>
      </c>
      <c r="CF503" s="3319">
        <v>0</v>
      </c>
      <c r="CG503" s="3319">
        <v>0</v>
      </c>
      <c r="CH503" s="3319">
        <v>0</v>
      </c>
      <c r="CI503" s="3319">
        <v>0</v>
      </c>
      <c r="CJ503" s="3319">
        <v>0</v>
      </c>
      <c r="CK503" s="3320"/>
      <c r="CL503" s="3321">
        <f t="shared" si="388"/>
        <v>0</v>
      </c>
      <c r="CM503" s="3321">
        <f t="shared" si="389"/>
        <v>0</v>
      </c>
      <c r="CN503" s="3321">
        <f t="shared" si="390"/>
        <v>0</v>
      </c>
      <c r="CO503" s="3321">
        <f t="shared" si="387"/>
        <v>0</v>
      </c>
      <c r="CP503" s="3321">
        <f t="shared" si="387"/>
        <v>0</v>
      </c>
      <c r="CQ503" s="3321">
        <f t="shared" si="387"/>
        <v>0</v>
      </c>
      <c r="CR503" s="3321">
        <f t="shared" si="387"/>
        <v>0</v>
      </c>
      <c r="CS503" s="3321"/>
      <c r="CT503" s="885">
        <v>0</v>
      </c>
      <c r="CU503" s="885">
        <v>0</v>
      </c>
      <c r="CV503" s="885">
        <v>0</v>
      </c>
      <c r="CW503" s="885">
        <v>0</v>
      </c>
      <c r="CX503" s="885">
        <v>0</v>
      </c>
      <c r="CY503" s="885">
        <v>0</v>
      </c>
      <c r="DB503" s="3321">
        <f t="shared" si="353"/>
        <v>0</v>
      </c>
      <c r="DC503" s="3321">
        <f t="shared" si="353"/>
        <v>0</v>
      </c>
      <c r="DD503" s="3321">
        <f t="shared" si="353"/>
        <v>0</v>
      </c>
      <c r="DE503" s="3321">
        <f t="shared" si="353"/>
        <v>0</v>
      </c>
      <c r="DF503" s="3321">
        <f t="shared" si="353"/>
        <v>0</v>
      </c>
      <c r="DG503" s="3321">
        <f t="shared" si="353"/>
        <v>0</v>
      </c>
      <c r="DH503" s="3321"/>
      <c r="DI503" s="885">
        <v>0</v>
      </c>
      <c r="DJ503" s="885">
        <v>0</v>
      </c>
      <c r="DK503" s="885">
        <v>0</v>
      </c>
      <c r="DL503" s="885">
        <v>0</v>
      </c>
      <c r="DM503" s="885">
        <v>0</v>
      </c>
      <c r="DP503" s="3321" t="e">
        <f t="shared" si="391"/>
        <v>#VALUE!</v>
      </c>
      <c r="DQ503" s="3321">
        <f t="shared" si="391"/>
        <v>-2500</v>
      </c>
      <c r="DR503" s="3321">
        <f t="shared" si="391"/>
        <v>0</v>
      </c>
      <c r="DS503" s="3321">
        <f t="shared" si="391"/>
        <v>-2150</v>
      </c>
      <c r="DT503" s="3321">
        <f t="shared" si="391"/>
        <v>-51600</v>
      </c>
    </row>
    <row r="504" spans="1:124" ht="15" hidden="1" customHeight="1">
      <c r="A504" s="1165"/>
      <c r="B504" s="1557"/>
      <c r="C504" s="1671"/>
      <c r="D504" s="3491"/>
      <c r="E504" s="1432">
        <v>0</v>
      </c>
      <c r="F504" s="1432">
        <v>0</v>
      </c>
      <c r="G504" s="1366">
        <v>0</v>
      </c>
      <c r="H504" s="1366">
        <v>0</v>
      </c>
      <c r="I504" s="1366">
        <v>0</v>
      </c>
      <c r="J504" s="1366">
        <v>0</v>
      </c>
      <c r="K504" s="1366">
        <v>0</v>
      </c>
      <c r="L504" s="1366">
        <f t="shared" si="366"/>
        <v>0</v>
      </c>
      <c r="M504" s="1440"/>
      <c r="N504" s="1440"/>
      <c r="O504" s="1440"/>
      <c r="P504" s="1440"/>
      <c r="Q504" s="1440"/>
      <c r="R504" s="1440"/>
      <c r="S504" s="1440"/>
      <c r="T504" s="1440">
        <f t="shared" si="367"/>
        <v>0</v>
      </c>
      <c r="U504" s="1951">
        <f t="shared" si="397"/>
        <v>0</v>
      </c>
      <c r="V504" s="891">
        <f t="shared" si="397"/>
        <v>0</v>
      </c>
      <c r="W504" s="891">
        <f t="shared" si="398"/>
        <v>0</v>
      </c>
      <c r="X504" s="891">
        <f t="shared" si="398"/>
        <v>0</v>
      </c>
      <c r="Y504" s="891">
        <f t="shared" si="398"/>
        <v>0</v>
      </c>
      <c r="Z504" s="891">
        <f t="shared" si="398"/>
        <v>0</v>
      </c>
      <c r="AA504" s="891">
        <f t="shared" si="398"/>
        <v>0</v>
      </c>
      <c r="AB504" s="3474">
        <f t="shared" si="368"/>
        <v>0</v>
      </c>
      <c r="AC504" s="1341"/>
      <c r="AD504" s="1717"/>
      <c r="AE504" s="1725">
        <v>0</v>
      </c>
      <c r="AF504" s="1725">
        <v>0</v>
      </c>
      <c r="AG504" s="1725">
        <v>0</v>
      </c>
      <c r="AH504" s="1725">
        <v>0</v>
      </c>
      <c r="AI504" s="1725">
        <v>0</v>
      </c>
      <c r="AJ504" s="1725">
        <v>0</v>
      </c>
      <c r="AK504" s="1725">
        <f t="shared" si="369"/>
        <v>0</v>
      </c>
      <c r="AL504" s="999"/>
      <c r="AM504" s="1394"/>
      <c r="AN504" s="999"/>
      <c r="AO504" s="999"/>
      <c r="AP504" s="999"/>
      <c r="AQ504" s="1394"/>
      <c r="AR504" s="1394">
        <f t="shared" si="370"/>
        <v>0</v>
      </c>
      <c r="AS504" s="3403">
        <f t="shared" si="399"/>
        <v>0</v>
      </c>
      <c r="AT504" s="1722">
        <f t="shared" si="399"/>
        <v>0</v>
      </c>
      <c r="AU504" s="1722">
        <f t="shared" si="399"/>
        <v>0</v>
      </c>
      <c r="AV504" s="1722">
        <f t="shared" si="399"/>
        <v>0</v>
      </c>
      <c r="AW504" s="3475">
        <f t="shared" si="399"/>
        <v>0</v>
      </c>
      <c r="AX504" s="3475">
        <f t="shared" si="399"/>
        <v>0</v>
      </c>
      <c r="AY504" s="1722">
        <f t="shared" si="371"/>
        <v>0</v>
      </c>
      <c r="AZ504" s="3476">
        <f t="shared" si="372"/>
        <v>0</v>
      </c>
      <c r="BA504" s="3477"/>
      <c r="BB504" s="1432">
        <v>0</v>
      </c>
      <c r="BC504" s="1432">
        <v>0</v>
      </c>
      <c r="BD504" s="1432">
        <v>0</v>
      </c>
      <c r="BE504" s="1432">
        <v>0</v>
      </c>
      <c r="BF504" s="1432">
        <v>0</v>
      </c>
      <c r="BG504" s="1432">
        <f t="shared" si="373"/>
        <v>0</v>
      </c>
      <c r="BH504" s="891"/>
      <c r="BI504" s="891"/>
      <c r="BJ504" s="891"/>
      <c r="BK504" s="891"/>
      <c r="BL504" s="1397"/>
      <c r="BM504" s="1397">
        <f t="shared" si="374"/>
        <v>0</v>
      </c>
      <c r="BN504" s="1366">
        <f t="shared" si="400"/>
        <v>0</v>
      </c>
      <c r="BO504" s="1366">
        <f t="shared" si="400"/>
        <v>0</v>
      </c>
      <c r="BP504" s="1366">
        <f t="shared" si="400"/>
        <v>0</v>
      </c>
      <c r="BQ504" s="1366">
        <f t="shared" si="400"/>
        <v>0</v>
      </c>
      <c r="BR504" s="1366">
        <f t="shared" si="400"/>
        <v>0</v>
      </c>
      <c r="BS504" s="1366">
        <f t="shared" si="375"/>
        <v>0</v>
      </c>
      <c r="BT504" s="891"/>
      <c r="BU504" s="891"/>
      <c r="CD504" s="3319">
        <v>0</v>
      </c>
      <c r="CE504" s="3319">
        <v>0</v>
      </c>
      <c r="CF504" s="3319">
        <v>0</v>
      </c>
      <c r="CG504" s="3319">
        <v>0</v>
      </c>
      <c r="CH504" s="3319">
        <v>0</v>
      </c>
      <c r="CI504" s="3319">
        <v>0</v>
      </c>
      <c r="CJ504" s="3319">
        <v>0</v>
      </c>
      <c r="CK504" s="3320"/>
      <c r="CL504" s="3321">
        <f t="shared" si="388"/>
        <v>0</v>
      </c>
      <c r="CM504" s="3321">
        <f t="shared" si="389"/>
        <v>0</v>
      </c>
      <c r="CN504" s="3321">
        <f t="shared" si="390"/>
        <v>0</v>
      </c>
      <c r="CO504" s="3321">
        <f t="shared" si="387"/>
        <v>0</v>
      </c>
      <c r="CP504" s="3321">
        <f t="shared" si="387"/>
        <v>0</v>
      </c>
      <c r="CQ504" s="3321">
        <f t="shared" si="387"/>
        <v>0</v>
      </c>
      <c r="CR504" s="3321">
        <f t="shared" si="387"/>
        <v>0</v>
      </c>
      <c r="CS504" s="3321"/>
      <c r="CT504" s="885">
        <v>0</v>
      </c>
      <c r="CU504" s="885">
        <v>0</v>
      </c>
      <c r="CV504" s="885">
        <v>0</v>
      </c>
      <c r="CW504" s="885">
        <v>0</v>
      </c>
      <c r="CX504" s="885">
        <v>0</v>
      </c>
      <c r="CY504" s="885">
        <v>0</v>
      </c>
      <c r="DB504" s="3321">
        <f t="shared" ref="DB504:DG546" si="404">CT504-AS504</f>
        <v>0</v>
      </c>
      <c r="DC504" s="3321">
        <f t="shared" si="404"/>
        <v>0</v>
      </c>
      <c r="DD504" s="3321">
        <f t="shared" si="404"/>
        <v>0</v>
      </c>
      <c r="DE504" s="3321">
        <f t="shared" si="404"/>
        <v>0</v>
      </c>
      <c r="DF504" s="3321">
        <f t="shared" si="404"/>
        <v>0</v>
      </c>
      <c r="DG504" s="3321">
        <f t="shared" si="404"/>
        <v>0</v>
      </c>
      <c r="DH504" s="3321"/>
      <c r="DI504" s="885">
        <v>0</v>
      </c>
      <c r="DJ504" s="885">
        <v>0</v>
      </c>
      <c r="DK504" s="885">
        <v>0</v>
      </c>
      <c r="DL504" s="885">
        <v>0</v>
      </c>
      <c r="DM504" s="885">
        <v>0</v>
      </c>
      <c r="DP504" s="3321">
        <f t="shared" si="391"/>
        <v>0</v>
      </c>
      <c r="DQ504" s="3321">
        <f t="shared" si="391"/>
        <v>0</v>
      </c>
      <c r="DR504" s="3321">
        <f t="shared" si="391"/>
        <v>0</v>
      </c>
      <c r="DS504" s="3321">
        <f t="shared" si="391"/>
        <v>0</v>
      </c>
      <c r="DT504" s="3321">
        <f t="shared" si="391"/>
        <v>0</v>
      </c>
    </row>
    <row r="505" spans="1:124" ht="15" hidden="1" customHeight="1">
      <c r="A505" s="1165"/>
      <c r="B505" s="1557"/>
      <c r="C505" s="1671"/>
      <c r="D505" s="3491"/>
      <c r="E505" s="1432">
        <v>0</v>
      </c>
      <c r="F505" s="1432">
        <v>0</v>
      </c>
      <c r="G505" s="1366">
        <v>0</v>
      </c>
      <c r="H505" s="1366">
        <v>0</v>
      </c>
      <c r="I505" s="1366">
        <v>0</v>
      </c>
      <c r="J505" s="1366">
        <v>0</v>
      </c>
      <c r="K505" s="1366">
        <v>0</v>
      </c>
      <c r="L505" s="1366">
        <f t="shared" si="366"/>
        <v>0</v>
      </c>
      <c r="M505" s="1440"/>
      <c r="N505" s="1440"/>
      <c r="O505" s="1440"/>
      <c r="P505" s="1440"/>
      <c r="Q505" s="1440"/>
      <c r="R505" s="1440"/>
      <c r="S505" s="1440"/>
      <c r="T505" s="1440">
        <f t="shared" si="367"/>
        <v>0</v>
      </c>
      <c r="U505" s="1951">
        <f t="shared" si="397"/>
        <v>0</v>
      </c>
      <c r="V505" s="891">
        <f t="shared" si="397"/>
        <v>0</v>
      </c>
      <c r="W505" s="891">
        <f t="shared" si="398"/>
        <v>0</v>
      </c>
      <c r="X505" s="891">
        <f t="shared" si="398"/>
        <v>0</v>
      </c>
      <c r="Y505" s="891">
        <f t="shared" si="398"/>
        <v>0</v>
      </c>
      <c r="Z505" s="891">
        <f t="shared" si="398"/>
        <v>0</v>
      </c>
      <c r="AA505" s="891">
        <f t="shared" si="398"/>
        <v>0</v>
      </c>
      <c r="AB505" s="3474">
        <f t="shared" si="368"/>
        <v>0</v>
      </c>
      <c r="AC505" s="1341"/>
      <c r="AD505" s="1717"/>
      <c r="AE505" s="1725">
        <v>0</v>
      </c>
      <c r="AF505" s="1725">
        <v>0</v>
      </c>
      <c r="AG505" s="1725">
        <v>0</v>
      </c>
      <c r="AH505" s="1725">
        <v>0</v>
      </c>
      <c r="AI505" s="1725">
        <v>0</v>
      </c>
      <c r="AJ505" s="1725">
        <v>0</v>
      </c>
      <c r="AK505" s="1725">
        <f t="shared" si="369"/>
        <v>0</v>
      </c>
      <c r="AL505" s="999"/>
      <c r="AM505" s="1394"/>
      <c r="AN505" s="999"/>
      <c r="AO505" s="999"/>
      <c r="AP505" s="999"/>
      <c r="AQ505" s="1394"/>
      <c r="AR505" s="1394">
        <f t="shared" si="370"/>
        <v>0</v>
      </c>
      <c r="AS505" s="3403">
        <f t="shared" si="399"/>
        <v>0</v>
      </c>
      <c r="AT505" s="1722">
        <f t="shared" si="399"/>
        <v>0</v>
      </c>
      <c r="AU505" s="1722">
        <f t="shared" si="399"/>
        <v>0</v>
      </c>
      <c r="AV505" s="1722">
        <f t="shared" si="399"/>
        <v>0</v>
      </c>
      <c r="AW505" s="3475">
        <f t="shared" si="399"/>
        <v>0</v>
      </c>
      <c r="AX505" s="3475">
        <f t="shared" si="399"/>
        <v>0</v>
      </c>
      <c r="AY505" s="1722">
        <f t="shared" si="371"/>
        <v>0</v>
      </c>
      <c r="AZ505" s="3476">
        <f t="shared" si="372"/>
        <v>0</v>
      </c>
      <c r="BA505" s="3477"/>
      <c r="BB505" s="1432">
        <v>0</v>
      </c>
      <c r="BC505" s="1432">
        <v>0</v>
      </c>
      <c r="BD505" s="1432">
        <v>0</v>
      </c>
      <c r="BE505" s="1432">
        <v>0</v>
      </c>
      <c r="BF505" s="1432">
        <v>0</v>
      </c>
      <c r="BG505" s="1432">
        <f t="shared" si="373"/>
        <v>0</v>
      </c>
      <c r="BH505" s="891"/>
      <c r="BI505" s="891"/>
      <c r="BJ505" s="891"/>
      <c r="BK505" s="891"/>
      <c r="BL505" s="1397"/>
      <c r="BM505" s="1397">
        <f t="shared" si="374"/>
        <v>0</v>
      </c>
      <c r="BN505" s="1366">
        <f t="shared" si="400"/>
        <v>0</v>
      </c>
      <c r="BO505" s="1366">
        <f t="shared" si="400"/>
        <v>0</v>
      </c>
      <c r="BP505" s="1366">
        <f t="shared" si="400"/>
        <v>0</v>
      </c>
      <c r="BQ505" s="1366">
        <f t="shared" si="400"/>
        <v>0</v>
      </c>
      <c r="BR505" s="1366">
        <f t="shared" si="400"/>
        <v>0</v>
      </c>
      <c r="BS505" s="1366">
        <f t="shared" si="375"/>
        <v>0</v>
      </c>
      <c r="BT505" s="891"/>
      <c r="BU505" s="891"/>
      <c r="CD505" s="3319">
        <v>0</v>
      </c>
      <c r="CE505" s="3319">
        <v>0</v>
      </c>
      <c r="CF505" s="3319">
        <v>0</v>
      </c>
      <c r="CG505" s="3319">
        <v>0</v>
      </c>
      <c r="CH505" s="3319">
        <v>0</v>
      </c>
      <c r="CI505" s="3319">
        <v>0</v>
      </c>
      <c r="CJ505" s="3319">
        <v>0</v>
      </c>
      <c r="CK505" s="3320"/>
      <c r="CL505" s="3321">
        <f t="shared" si="388"/>
        <v>0</v>
      </c>
      <c r="CM505" s="3321">
        <f t="shared" si="389"/>
        <v>0</v>
      </c>
      <c r="CN505" s="3321">
        <f t="shared" si="390"/>
        <v>0</v>
      </c>
      <c r="CO505" s="3321">
        <f t="shared" si="387"/>
        <v>0</v>
      </c>
      <c r="CP505" s="3321">
        <f t="shared" si="387"/>
        <v>0</v>
      </c>
      <c r="CQ505" s="3321">
        <f t="shared" si="387"/>
        <v>0</v>
      </c>
      <c r="CR505" s="3321">
        <f t="shared" si="387"/>
        <v>0</v>
      </c>
      <c r="CS505" s="3321"/>
      <c r="CT505" s="885">
        <v>0</v>
      </c>
      <c r="CU505" s="885">
        <v>0</v>
      </c>
      <c r="CV505" s="885">
        <v>0</v>
      </c>
      <c r="CW505" s="885">
        <v>0</v>
      </c>
      <c r="CX505" s="885">
        <v>0</v>
      </c>
      <c r="CY505" s="885">
        <v>0</v>
      </c>
      <c r="DB505" s="3321">
        <f t="shared" si="404"/>
        <v>0</v>
      </c>
      <c r="DC505" s="3321">
        <f t="shared" si="404"/>
        <v>0</v>
      </c>
      <c r="DD505" s="3321">
        <f t="shared" si="404"/>
        <v>0</v>
      </c>
      <c r="DE505" s="3321">
        <f t="shared" si="404"/>
        <v>0</v>
      </c>
      <c r="DF505" s="3321">
        <f t="shared" si="404"/>
        <v>0</v>
      </c>
      <c r="DG505" s="3321">
        <f t="shared" si="404"/>
        <v>0</v>
      </c>
      <c r="DH505" s="3321"/>
      <c r="DI505" s="885">
        <v>0</v>
      </c>
      <c r="DJ505" s="885">
        <v>0</v>
      </c>
      <c r="DK505" s="885">
        <v>0</v>
      </c>
      <c r="DL505" s="885">
        <v>0</v>
      </c>
      <c r="DM505" s="885">
        <v>0</v>
      </c>
      <c r="DP505" s="3321">
        <f t="shared" si="391"/>
        <v>0</v>
      </c>
      <c r="DQ505" s="3321">
        <f t="shared" si="391"/>
        <v>0</v>
      </c>
      <c r="DR505" s="3321">
        <f t="shared" si="391"/>
        <v>0</v>
      </c>
      <c r="DS505" s="3321">
        <f t="shared" si="391"/>
        <v>0</v>
      </c>
      <c r="DT505" s="3321">
        <f t="shared" si="391"/>
        <v>0</v>
      </c>
    </row>
    <row r="506" spans="1:124" ht="15" hidden="1" customHeight="1">
      <c r="A506" s="1165"/>
      <c r="B506" s="1557"/>
      <c r="C506" s="1671"/>
      <c r="D506" s="3491"/>
      <c r="E506" s="1432">
        <v>0</v>
      </c>
      <c r="F506" s="1432">
        <v>0</v>
      </c>
      <c r="G506" s="1366">
        <v>0</v>
      </c>
      <c r="H506" s="1366">
        <v>0</v>
      </c>
      <c r="I506" s="1366">
        <v>0</v>
      </c>
      <c r="J506" s="1366">
        <v>0</v>
      </c>
      <c r="K506" s="1366">
        <v>0</v>
      </c>
      <c r="L506" s="1366">
        <f t="shared" si="366"/>
        <v>0</v>
      </c>
      <c r="M506" s="1440"/>
      <c r="N506" s="1440"/>
      <c r="O506" s="1440"/>
      <c r="P506" s="1440"/>
      <c r="Q506" s="1440"/>
      <c r="R506" s="1440"/>
      <c r="S506" s="1440"/>
      <c r="T506" s="1440">
        <f t="shared" si="367"/>
        <v>0</v>
      </c>
      <c r="U506" s="1951">
        <f t="shared" si="397"/>
        <v>0</v>
      </c>
      <c r="V506" s="891">
        <f t="shared" si="397"/>
        <v>0</v>
      </c>
      <c r="W506" s="891">
        <f t="shared" si="398"/>
        <v>0</v>
      </c>
      <c r="X506" s="891">
        <f t="shared" si="398"/>
        <v>0</v>
      </c>
      <c r="Y506" s="891">
        <f t="shared" si="398"/>
        <v>0</v>
      </c>
      <c r="Z506" s="891">
        <f t="shared" si="398"/>
        <v>0</v>
      </c>
      <c r="AA506" s="891">
        <f t="shared" si="398"/>
        <v>0</v>
      </c>
      <c r="AB506" s="3474">
        <f t="shared" si="368"/>
        <v>0</v>
      </c>
      <c r="AC506" s="1341"/>
      <c r="AD506" s="1717"/>
      <c r="AE506" s="1725">
        <v>0</v>
      </c>
      <c r="AF506" s="1725">
        <v>0</v>
      </c>
      <c r="AG506" s="1725">
        <v>0</v>
      </c>
      <c r="AH506" s="1725">
        <v>0</v>
      </c>
      <c r="AI506" s="1725">
        <v>0</v>
      </c>
      <c r="AJ506" s="1725">
        <v>0</v>
      </c>
      <c r="AK506" s="1725">
        <f t="shared" si="369"/>
        <v>0</v>
      </c>
      <c r="AL506" s="999"/>
      <c r="AM506" s="1394"/>
      <c r="AN506" s="999"/>
      <c r="AO506" s="999"/>
      <c r="AP506" s="999"/>
      <c r="AQ506" s="1394"/>
      <c r="AR506" s="1394">
        <f t="shared" si="370"/>
        <v>0</v>
      </c>
      <c r="AS506" s="3403">
        <f t="shared" si="399"/>
        <v>0</v>
      </c>
      <c r="AT506" s="1722">
        <f t="shared" si="399"/>
        <v>0</v>
      </c>
      <c r="AU506" s="1722">
        <f t="shared" si="399"/>
        <v>0</v>
      </c>
      <c r="AV506" s="1722">
        <f t="shared" si="399"/>
        <v>0</v>
      </c>
      <c r="AW506" s="3475">
        <f t="shared" si="399"/>
        <v>0</v>
      </c>
      <c r="AX506" s="3475">
        <f t="shared" si="399"/>
        <v>0</v>
      </c>
      <c r="AY506" s="1722">
        <f t="shared" si="371"/>
        <v>0</v>
      </c>
      <c r="AZ506" s="3476">
        <f t="shared" si="372"/>
        <v>0</v>
      </c>
      <c r="BA506" s="3477"/>
      <c r="BB506" s="1432">
        <v>0</v>
      </c>
      <c r="BC506" s="1432">
        <v>0</v>
      </c>
      <c r="BD506" s="1432">
        <v>0</v>
      </c>
      <c r="BE506" s="1432">
        <v>0</v>
      </c>
      <c r="BF506" s="1432">
        <v>0</v>
      </c>
      <c r="BG506" s="1432">
        <f t="shared" si="373"/>
        <v>0</v>
      </c>
      <c r="BH506" s="891"/>
      <c r="BI506" s="891"/>
      <c r="BJ506" s="891"/>
      <c r="BK506" s="891"/>
      <c r="BL506" s="1397"/>
      <c r="BM506" s="1397">
        <f t="shared" si="374"/>
        <v>0</v>
      </c>
      <c r="BN506" s="1366">
        <f t="shared" si="400"/>
        <v>0</v>
      </c>
      <c r="BO506" s="1366">
        <f t="shared" si="400"/>
        <v>0</v>
      </c>
      <c r="BP506" s="1366">
        <f t="shared" si="400"/>
        <v>0</v>
      </c>
      <c r="BQ506" s="1366">
        <f t="shared" si="400"/>
        <v>0</v>
      </c>
      <c r="BR506" s="1366">
        <f t="shared" si="400"/>
        <v>0</v>
      </c>
      <c r="BS506" s="1366">
        <f t="shared" si="375"/>
        <v>0</v>
      </c>
      <c r="BT506" s="891"/>
      <c r="BU506" s="891"/>
      <c r="CD506" s="3319">
        <v>0</v>
      </c>
      <c r="CE506" s="3319">
        <v>0</v>
      </c>
      <c r="CF506" s="3319">
        <v>0</v>
      </c>
      <c r="CG506" s="3319">
        <v>0</v>
      </c>
      <c r="CH506" s="3319">
        <v>0</v>
      </c>
      <c r="CI506" s="3319">
        <v>0</v>
      </c>
      <c r="CJ506" s="3319">
        <v>0</v>
      </c>
      <c r="CK506" s="3320"/>
      <c r="CL506" s="3321">
        <f t="shared" si="388"/>
        <v>0</v>
      </c>
      <c r="CM506" s="3321">
        <f t="shared" si="389"/>
        <v>0</v>
      </c>
      <c r="CN506" s="3321">
        <f t="shared" si="390"/>
        <v>0</v>
      </c>
      <c r="CO506" s="3321">
        <f t="shared" si="387"/>
        <v>0</v>
      </c>
      <c r="CP506" s="3321">
        <f t="shared" si="387"/>
        <v>0</v>
      </c>
      <c r="CQ506" s="3321">
        <f t="shared" si="387"/>
        <v>0</v>
      </c>
      <c r="CR506" s="3321">
        <f t="shared" si="387"/>
        <v>0</v>
      </c>
      <c r="CS506" s="3321"/>
      <c r="CT506" s="885">
        <v>0</v>
      </c>
      <c r="CU506" s="885">
        <v>0</v>
      </c>
      <c r="CV506" s="885">
        <v>0</v>
      </c>
      <c r="CW506" s="885">
        <v>0</v>
      </c>
      <c r="CX506" s="885">
        <v>0</v>
      </c>
      <c r="CY506" s="885">
        <v>0</v>
      </c>
      <c r="DB506" s="3321">
        <f t="shared" si="404"/>
        <v>0</v>
      </c>
      <c r="DC506" s="3321">
        <f t="shared" si="404"/>
        <v>0</v>
      </c>
      <c r="DD506" s="3321">
        <f t="shared" si="404"/>
        <v>0</v>
      </c>
      <c r="DE506" s="3321">
        <f t="shared" si="404"/>
        <v>0</v>
      </c>
      <c r="DF506" s="3321">
        <f t="shared" si="404"/>
        <v>0</v>
      </c>
      <c r="DG506" s="3321">
        <f t="shared" si="404"/>
        <v>0</v>
      </c>
      <c r="DH506" s="3321"/>
      <c r="DI506" s="885">
        <v>0</v>
      </c>
      <c r="DJ506" s="885">
        <v>0</v>
      </c>
      <c r="DK506" s="885">
        <v>0</v>
      </c>
      <c r="DL506" s="885">
        <v>0</v>
      </c>
      <c r="DM506" s="885">
        <v>0</v>
      </c>
      <c r="DP506" s="3321">
        <f t="shared" si="391"/>
        <v>0</v>
      </c>
      <c r="DQ506" s="3321">
        <f t="shared" si="391"/>
        <v>0</v>
      </c>
      <c r="DR506" s="3321">
        <f t="shared" si="391"/>
        <v>0</v>
      </c>
      <c r="DS506" s="3321">
        <f t="shared" si="391"/>
        <v>0</v>
      </c>
      <c r="DT506" s="3321">
        <f t="shared" si="391"/>
        <v>0</v>
      </c>
    </row>
    <row r="507" spans="1:124" ht="15" hidden="1" customHeight="1">
      <c r="A507" s="1165"/>
      <c r="B507" s="1557"/>
      <c r="C507" s="1671"/>
      <c r="D507" s="3491"/>
      <c r="E507" s="1432">
        <v>0</v>
      </c>
      <c r="F507" s="1432">
        <v>0</v>
      </c>
      <c r="G507" s="1366">
        <v>0</v>
      </c>
      <c r="H507" s="1366">
        <v>0</v>
      </c>
      <c r="I507" s="1366">
        <v>0</v>
      </c>
      <c r="J507" s="1366">
        <v>0</v>
      </c>
      <c r="K507" s="1366">
        <v>0</v>
      </c>
      <c r="L507" s="1366">
        <f t="shared" si="366"/>
        <v>0</v>
      </c>
      <c r="M507" s="1440"/>
      <c r="N507" s="1440"/>
      <c r="O507" s="1440"/>
      <c r="P507" s="1440"/>
      <c r="Q507" s="1440"/>
      <c r="R507" s="1440"/>
      <c r="S507" s="1440"/>
      <c r="T507" s="1440">
        <f t="shared" si="367"/>
        <v>0</v>
      </c>
      <c r="U507" s="1951">
        <f t="shared" si="397"/>
        <v>0</v>
      </c>
      <c r="V507" s="891">
        <f t="shared" si="397"/>
        <v>0</v>
      </c>
      <c r="W507" s="891">
        <f t="shared" si="398"/>
        <v>0</v>
      </c>
      <c r="X507" s="891">
        <f t="shared" si="398"/>
        <v>0</v>
      </c>
      <c r="Y507" s="891">
        <f t="shared" si="398"/>
        <v>0</v>
      </c>
      <c r="Z507" s="891">
        <f t="shared" si="398"/>
        <v>0</v>
      </c>
      <c r="AA507" s="891">
        <f t="shared" si="398"/>
        <v>0</v>
      </c>
      <c r="AB507" s="3474">
        <f t="shared" si="368"/>
        <v>0</v>
      </c>
      <c r="AC507" s="1341"/>
      <c r="AD507" s="1717"/>
      <c r="AE507" s="1725">
        <v>0</v>
      </c>
      <c r="AF507" s="1725">
        <v>0</v>
      </c>
      <c r="AG507" s="1725">
        <v>0</v>
      </c>
      <c r="AH507" s="1725">
        <v>0</v>
      </c>
      <c r="AI507" s="1725">
        <v>0</v>
      </c>
      <c r="AJ507" s="1725">
        <v>0</v>
      </c>
      <c r="AK507" s="1725">
        <f t="shared" si="369"/>
        <v>0</v>
      </c>
      <c r="AL507" s="999"/>
      <c r="AM507" s="1394"/>
      <c r="AN507" s="999"/>
      <c r="AO507" s="999"/>
      <c r="AP507" s="999"/>
      <c r="AQ507" s="1394"/>
      <c r="AR507" s="1394">
        <f t="shared" si="370"/>
        <v>0</v>
      </c>
      <c r="AS507" s="3403">
        <f t="shared" si="399"/>
        <v>0</v>
      </c>
      <c r="AT507" s="1722">
        <f t="shared" si="399"/>
        <v>0</v>
      </c>
      <c r="AU507" s="1722">
        <f t="shared" si="399"/>
        <v>0</v>
      </c>
      <c r="AV507" s="1722">
        <f t="shared" si="399"/>
        <v>0</v>
      </c>
      <c r="AW507" s="3475">
        <f t="shared" si="399"/>
        <v>0</v>
      </c>
      <c r="AX507" s="3475">
        <f t="shared" si="399"/>
        <v>0</v>
      </c>
      <c r="AY507" s="1722">
        <f t="shared" si="371"/>
        <v>0</v>
      </c>
      <c r="AZ507" s="3476">
        <f t="shared" si="372"/>
        <v>0</v>
      </c>
      <c r="BA507" s="3477"/>
      <c r="BB507" s="1432">
        <v>0</v>
      </c>
      <c r="BC507" s="1432">
        <v>0</v>
      </c>
      <c r="BD507" s="1432">
        <v>0</v>
      </c>
      <c r="BE507" s="1432">
        <v>0</v>
      </c>
      <c r="BF507" s="1432">
        <v>0</v>
      </c>
      <c r="BG507" s="1432">
        <f t="shared" si="373"/>
        <v>0</v>
      </c>
      <c r="BH507" s="891"/>
      <c r="BI507" s="891"/>
      <c r="BJ507" s="891"/>
      <c r="BK507" s="891"/>
      <c r="BL507" s="1397"/>
      <c r="BM507" s="1397">
        <f t="shared" si="374"/>
        <v>0</v>
      </c>
      <c r="BN507" s="1366">
        <f t="shared" si="400"/>
        <v>0</v>
      </c>
      <c r="BO507" s="1366">
        <f t="shared" si="400"/>
        <v>0</v>
      </c>
      <c r="BP507" s="1366">
        <f t="shared" si="400"/>
        <v>0</v>
      </c>
      <c r="BQ507" s="1366">
        <f t="shared" si="400"/>
        <v>0</v>
      </c>
      <c r="BR507" s="1366">
        <f t="shared" si="400"/>
        <v>0</v>
      </c>
      <c r="BS507" s="1366">
        <f t="shared" si="375"/>
        <v>0</v>
      </c>
      <c r="BT507" s="891"/>
      <c r="BU507" s="891"/>
      <c r="CD507" s="3319">
        <v>0</v>
      </c>
      <c r="CE507" s="3319">
        <v>0</v>
      </c>
      <c r="CF507" s="3319">
        <v>0</v>
      </c>
      <c r="CG507" s="3319">
        <v>0</v>
      </c>
      <c r="CH507" s="3319">
        <v>0</v>
      </c>
      <c r="CI507" s="3319">
        <v>0</v>
      </c>
      <c r="CJ507" s="3319">
        <v>0</v>
      </c>
      <c r="CK507" s="3320"/>
      <c r="CL507" s="3321">
        <f t="shared" si="388"/>
        <v>0</v>
      </c>
      <c r="CM507" s="3321">
        <f t="shared" si="389"/>
        <v>0</v>
      </c>
      <c r="CN507" s="3321">
        <f t="shared" si="390"/>
        <v>0</v>
      </c>
      <c r="CO507" s="3321">
        <f t="shared" si="387"/>
        <v>0</v>
      </c>
      <c r="CP507" s="3321">
        <f t="shared" si="387"/>
        <v>0</v>
      </c>
      <c r="CQ507" s="3321">
        <f t="shared" si="387"/>
        <v>0</v>
      </c>
      <c r="CR507" s="3321">
        <f t="shared" si="387"/>
        <v>0</v>
      </c>
      <c r="CS507" s="3321"/>
      <c r="CT507" s="885">
        <v>0</v>
      </c>
      <c r="CU507" s="885">
        <v>0</v>
      </c>
      <c r="CV507" s="885">
        <v>0</v>
      </c>
      <c r="CW507" s="885">
        <v>0</v>
      </c>
      <c r="CX507" s="885">
        <v>0</v>
      </c>
      <c r="CY507" s="885">
        <v>0</v>
      </c>
      <c r="DB507" s="3321">
        <f t="shared" si="404"/>
        <v>0</v>
      </c>
      <c r="DC507" s="3321">
        <f t="shared" si="404"/>
        <v>0</v>
      </c>
      <c r="DD507" s="3321">
        <f t="shared" si="404"/>
        <v>0</v>
      </c>
      <c r="DE507" s="3321">
        <f t="shared" si="404"/>
        <v>0</v>
      </c>
      <c r="DF507" s="3321">
        <f t="shared" si="404"/>
        <v>0</v>
      </c>
      <c r="DG507" s="3321">
        <f t="shared" si="404"/>
        <v>0</v>
      </c>
      <c r="DH507" s="3321"/>
      <c r="DI507" s="885">
        <v>0</v>
      </c>
      <c r="DJ507" s="885">
        <v>0</v>
      </c>
      <c r="DK507" s="885">
        <v>0</v>
      </c>
      <c r="DL507" s="885">
        <v>0</v>
      </c>
      <c r="DM507" s="885">
        <v>0</v>
      </c>
      <c r="DP507" s="3321">
        <f t="shared" si="391"/>
        <v>0</v>
      </c>
      <c r="DQ507" s="3321">
        <f t="shared" si="391"/>
        <v>0</v>
      </c>
      <c r="DR507" s="3321">
        <f t="shared" si="391"/>
        <v>0</v>
      </c>
      <c r="DS507" s="3321">
        <f t="shared" si="391"/>
        <v>0</v>
      </c>
      <c r="DT507" s="3321">
        <f t="shared" si="391"/>
        <v>0</v>
      </c>
    </row>
    <row r="508" spans="1:124" ht="15" hidden="1" customHeight="1">
      <c r="A508" s="1165"/>
      <c r="B508" s="1557"/>
      <c r="C508" s="1671"/>
      <c r="D508" s="3491"/>
      <c r="E508" s="1432">
        <v>0</v>
      </c>
      <c r="F508" s="1432">
        <v>0</v>
      </c>
      <c r="G508" s="1366">
        <v>0</v>
      </c>
      <c r="H508" s="1366">
        <v>0</v>
      </c>
      <c r="I508" s="1366">
        <v>0</v>
      </c>
      <c r="J508" s="1366">
        <v>0</v>
      </c>
      <c r="K508" s="1366">
        <v>0</v>
      </c>
      <c r="L508" s="1366">
        <f t="shared" si="366"/>
        <v>0</v>
      </c>
      <c r="M508" s="1440"/>
      <c r="N508" s="1440"/>
      <c r="O508" s="1440"/>
      <c r="P508" s="1440"/>
      <c r="Q508" s="1440"/>
      <c r="R508" s="1440"/>
      <c r="S508" s="1440"/>
      <c r="T508" s="1440">
        <f t="shared" si="367"/>
        <v>0</v>
      </c>
      <c r="U508" s="1951">
        <f t="shared" si="397"/>
        <v>0</v>
      </c>
      <c r="V508" s="891">
        <f t="shared" si="397"/>
        <v>0</v>
      </c>
      <c r="W508" s="891">
        <f t="shared" si="398"/>
        <v>0</v>
      </c>
      <c r="X508" s="891">
        <f t="shared" si="398"/>
        <v>0</v>
      </c>
      <c r="Y508" s="891">
        <f t="shared" si="398"/>
        <v>0</v>
      </c>
      <c r="Z508" s="891">
        <f t="shared" si="398"/>
        <v>0</v>
      </c>
      <c r="AA508" s="891">
        <f t="shared" si="398"/>
        <v>0</v>
      </c>
      <c r="AB508" s="3474">
        <f t="shared" si="368"/>
        <v>0</v>
      </c>
      <c r="AC508" s="1341"/>
      <c r="AD508" s="1717"/>
      <c r="AE508" s="1725">
        <v>0</v>
      </c>
      <c r="AF508" s="1725">
        <v>0</v>
      </c>
      <c r="AG508" s="1725">
        <v>0</v>
      </c>
      <c r="AH508" s="1725">
        <v>0</v>
      </c>
      <c r="AI508" s="1725">
        <v>0</v>
      </c>
      <c r="AJ508" s="1725">
        <v>0</v>
      </c>
      <c r="AK508" s="1725">
        <f t="shared" si="369"/>
        <v>0</v>
      </c>
      <c r="AL508" s="999"/>
      <c r="AM508" s="1394"/>
      <c r="AN508" s="999"/>
      <c r="AO508" s="999"/>
      <c r="AP508" s="999"/>
      <c r="AQ508" s="1394"/>
      <c r="AR508" s="1394">
        <f t="shared" si="370"/>
        <v>0</v>
      </c>
      <c r="AS508" s="3403">
        <f t="shared" si="399"/>
        <v>0</v>
      </c>
      <c r="AT508" s="1722">
        <f t="shared" si="399"/>
        <v>0</v>
      </c>
      <c r="AU508" s="1722">
        <f t="shared" si="399"/>
        <v>0</v>
      </c>
      <c r="AV508" s="1722">
        <f t="shared" si="399"/>
        <v>0</v>
      </c>
      <c r="AW508" s="3475">
        <f t="shared" si="399"/>
        <v>0</v>
      </c>
      <c r="AX508" s="3475">
        <f t="shared" si="399"/>
        <v>0</v>
      </c>
      <c r="AY508" s="1722">
        <f t="shared" si="371"/>
        <v>0</v>
      </c>
      <c r="AZ508" s="3476">
        <f t="shared" si="372"/>
        <v>0</v>
      </c>
      <c r="BA508" s="3477"/>
      <c r="BB508" s="1432">
        <v>0</v>
      </c>
      <c r="BC508" s="1432">
        <v>0</v>
      </c>
      <c r="BD508" s="1432">
        <v>0</v>
      </c>
      <c r="BE508" s="1432">
        <v>0</v>
      </c>
      <c r="BF508" s="1432">
        <v>0</v>
      </c>
      <c r="BG508" s="1432">
        <f t="shared" si="373"/>
        <v>0</v>
      </c>
      <c r="BH508" s="891"/>
      <c r="BI508" s="891"/>
      <c r="BJ508" s="891"/>
      <c r="BK508" s="891"/>
      <c r="BL508" s="1397"/>
      <c r="BM508" s="1397">
        <f t="shared" si="374"/>
        <v>0</v>
      </c>
      <c r="BN508" s="1366">
        <f t="shared" si="400"/>
        <v>0</v>
      </c>
      <c r="BO508" s="1366">
        <f t="shared" si="400"/>
        <v>0</v>
      </c>
      <c r="BP508" s="1366">
        <f t="shared" si="400"/>
        <v>0</v>
      </c>
      <c r="BQ508" s="1366">
        <f t="shared" si="400"/>
        <v>0</v>
      </c>
      <c r="BR508" s="1366">
        <f t="shared" si="400"/>
        <v>0</v>
      </c>
      <c r="BS508" s="1366">
        <f t="shared" si="375"/>
        <v>0</v>
      </c>
      <c r="BT508" s="891"/>
      <c r="BU508" s="891"/>
      <c r="CD508" s="3319">
        <v>0</v>
      </c>
      <c r="CE508" s="3319">
        <v>0</v>
      </c>
      <c r="CF508" s="3319">
        <v>0</v>
      </c>
      <c r="CG508" s="3319">
        <v>0</v>
      </c>
      <c r="CH508" s="3319">
        <v>0</v>
      </c>
      <c r="CI508" s="3319">
        <v>0</v>
      </c>
      <c r="CJ508" s="3319">
        <v>0</v>
      </c>
      <c r="CK508" s="3320"/>
      <c r="CL508" s="3321">
        <f t="shared" si="388"/>
        <v>0</v>
      </c>
      <c r="CM508" s="3321">
        <f t="shared" si="389"/>
        <v>0</v>
      </c>
      <c r="CN508" s="3321">
        <f t="shared" si="390"/>
        <v>0</v>
      </c>
      <c r="CO508" s="3321">
        <f t="shared" si="387"/>
        <v>0</v>
      </c>
      <c r="CP508" s="3321">
        <f t="shared" si="387"/>
        <v>0</v>
      </c>
      <c r="CQ508" s="3321">
        <f t="shared" si="387"/>
        <v>0</v>
      </c>
      <c r="CR508" s="3321">
        <f t="shared" si="387"/>
        <v>0</v>
      </c>
      <c r="CS508" s="3321"/>
      <c r="CT508" s="885">
        <v>0</v>
      </c>
      <c r="CU508" s="885">
        <v>0</v>
      </c>
      <c r="CV508" s="885">
        <v>0</v>
      </c>
      <c r="CW508" s="885">
        <v>0</v>
      </c>
      <c r="CX508" s="885">
        <v>0</v>
      </c>
      <c r="CY508" s="885">
        <v>0</v>
      </c>
      <c r="DB508" s="3321">
        <f t="shared" si="404"/>
        <v>0</v>
      </c>
      <c r="DC508" s="3321">
        <f t="shared" si="404"/>
        <v>0</v>
      </c>
      <c r="DD508" s="3321">
        <f t="shared" si="404"/>
        <v>0</v>
      </c>
      <c r="DE508" s="3321">
        <f t="shared" si="404"/>
        <v>0</v>
      </c>
      <c r="DF508" s="3321">
        <f t="shared" si="404"/>
        <v>0</v>
      </c>
      <c r="DG508" s="3321">
        <f t="shared" si="404"/>
        <v>0</v>
      </c>
      <c r="DH508" s="3321"/>
      <c r="DI508" s="885">
        <v>0</v>
      </c>
      <c r="DJ508" s="885">
        <v>0</v>
      </c>
      <c r="DK508" s="885">
        <v>0</v>
      </c>
      <c r="DL508" s="885">
        <v>0</v>
      </c>
      <c r="DM508" s="885">
        <v>0</v>
      </c>
      <c r="DP508" s="3321">
        <f t="shared" si="391"/>
        <v>0</v>
      </c>
      <c r="DQ508" s="3321">
        <f t="shared" si="391"/>
        <v>0</v>
      </c>
      <c r="DR508" s="3321">
        <f t="shared" si="391"/>
        <v>0</v>
      </c>
      <c r="DS508" s="3321">
        <f t="shared" si="391"/>
        <v>0</v>
      </c>
      <c r="DT508" s="3321">
        <f t="shared" si="391"/>
        <v>0</v>
      </c>
    </row>
    <row r="509" spans="1:124" ht="15" hidden="1" customHeight="1">
      <c r="A509" s="1165"/>
      <c r="B509" s="1557"/>
      <c r="C509" s="1671"/>
      <c r="D509" s="3491"/>
      <c r="E509" s="1432">
        <v>0</v>
      </c>
      <c r="F509" s="1432">
        <v>0</v>
      </c>
      <c r="G509" s="1366">
        <v>0</v>
      </c>
      <c r="H509" s="1366">
        <v>0</v>
      </c>
      <c r="I509" s="1366">
        <v>0</v>
      </c>
      <c r="J509" s="1366">
        <v>0</v>
      </c>
      <c r="K509" s="1366">
        <v>0</v>
      </c>
      <c r="L509" s="1366">
        <f t="shared" si="366"/>
        <v>0</v>
      </c>
      <c r="M509" s="1440"/>
      <c r="N509" s="1440"/>
      <c r="O509" s="1440"/>
      <c r="P509" s="1440"/>
      <c r="Q509" s="1440"/>
      <c r="R509" s="1440"/>
      <c r="S509" s="1440"/>
      <c r="T509" s="1440">
        <f t="shared" si="367"/>
        <v>0</v>
      </c>
      <c r="U509" s="1951">
        <f t="shared" si="397"/>
        <v>0</v>
      </c>
      <c r="V509" s="891">
        <f t="shared" si="397"/>
        <v>0</v>
      </c>
      <c r="W509" s="891">
        <f t="shared" si="398"/>
        <v>0</v>
      </c>
      <c r="X509" s="891">
        <f t="shared" si="398"/>
        <v>0</v>
      </c>
      <c r="Y509" s="891">
        <f t="shared" si="398"/>
        <v>0</v>
      </c>
      <c r="Z509" s="891">
        <f t="shared" si="398"/>
        <v>0</v>
      </c>
      <c r="AA509" s="891">
        <f t="shared" si="398"/>
        <v>0</v>
      </c>
      <c r="AB509" s="3474">
        <f t="shared" si="368"/>
        <v>0</v>
      </c>
      <c r="AC509" s="1341"/>
      <c r="AD509" s="1717"/>
      <c r="AE509" s="1725">
        <v>0</v>
      </c>
      <c r="AF509" s="1725">
        <v>0</v>
      </c>
      <c r="AG509" s="1725">
        <v>0</v>
      </c>
      <c r="AH509" s="1725">
        <v>0</v>
      </c>
      <c r="AI509" s="1725">
        <v>0</v>
      </c>
      <c r="AJ509" s="1725">
        <v>0</v>
      </c>
      <c r="AK509" s="1725">
        <f t="shared" si="369"/>
        <v>0</v>
      </c>
      <c r="AL509" s="999"/>
      <c r="AM509" s="1394"/>
      <c r="AN509" s="999"/>
      <c r="AO509" s="999"/>
      <c r="AP509" s="999"/>
      <c r="AQ509" s="1394"/>
      <c r="AR509" s="1394">
        <f t="shared" si="370"/>
        <v>0</v>
      </c>
      <c r="AS509" s="3403">
        <f t="shared" si="399"/>
        <v>0</v>
      </c>
      <c r="AT509" s="1722">
        <f t="shared" si="399"/>
        <v>0</v>
      </c>
      <c r="AU509" s="1722">
        <f t="shared" si="399"/>
        <v>0</v>
      </c>
      <c r="AV509" s="1722">
        <f t="shared" si="399"/>
        <v>0</v>
      </c>
      <c r="AW509" s="3475">
        <f t="shared" si="399"/>
        <v>0</v>
      </c>
      <c r="AX509" s="3475">
        <f t="shared" si="399"/>
        <v>0</v>
      </c>
      <c r="AY509" s="1722">
        <f t="shared" si="371"/>
        <v>0</v>
      </c>
      <c r="AZ509" s="3476">
        <f t="shared" si="372"/>
        <v>0</v>
      </c>
      <c r="BA509" s="3477"/>
      <c r="BB509" s="1432">
        <v>0</v>
      </c>
      <c r="BC509" s="1432">
        <v>0</v>
      </c>
      <c r="BD509" s="1432">
        <v>0</v>
      </c>
      <c r="BE509" s="1432">
        <v>0</v>
      </c>
      <c r="BF509" s="1432">
        <v>0</v>
      </c>
      <c r="BG509" s="1432">
        <f t="shared" si="373"/>
        <v>0</v>
      </c>
      <c r="BH509" s="891"/>
      <c r="BI509" s="891"/>
      <c r="BJ509" s="891"/>
      <c r="BK509" s="891"/>
      <c r="BL509" s="1397"/>
      <c r="BM509" s="1397">
        <f t="shared" si="374"/>
        <v>0</v>
      </c>
      <c r="BN509" s="1366">
        <f t="shared" si="400"/>
        <v>0</v>
      </c>
      <c r="BO509" s="1366">
        <f t="shared" si="400"/>
        <v>0</v>
      </c>
      <c r="BP509" s="1366">
        <f t="shared" si="400"/>
        <v>0</v>
      </c>
      <c r="BQ509" s="1366">
        <f t="shared" si="400"/>
        <v>0</v>
      </c>
      <c r="BR509" s="1366">
        <f t="shared" si="400"/>
        <v>0</v>
      </c>
      <c r="BS509" s="1366">
        <f t="shared" si="375"/>
        <v>0</v>
      </c>
      <c r="BT509" s="891"/>
      <c r="BU509" s="891"/>
      <c r="CD509" s="3319">
        <v>0</v>
      </c>
      <c r="CE509" s="3319">
        <v>0</v>
      </c>
      <c r="CF509" s="3319">
        <v>0</v>
      </c>
      <c r="CG509" s="3319">
        <v>0</v>
      </c>
      <c r="CH509" s="3319">
        <v>0</v>
      </c>
      <c r="CI509" s="3319">
        <v>0</v>
      </c>
      <c r="CJ509" s="3319">
        <v>0</v>
      </c>
      <c r="CK509" s="3320"/>
      <c r="CL509" s="3321">
        <f t="shared" si="388"/>
        <v>0</v>
      </c>
      <c r="CM509" s="3321">
        <f t="shared" si="389"/>
        <v>0</v>
      </c>
      <c r="CN509" s="3321">
        <f t="shared" si="390"/>
        <v>0</v>
      </c>
      <c r="CO509" s="3321">
        <f t="shared" si="387"/>
        <v>0</v>
      </c>
      <c r="CP509" s="3321">
        <f t="shared" si="387"/>
        <v>0</v>
      </c>
      <c r="CQ509" s="3321">
        <f t="shared" si="387"/>
        <v>0</v>
      </c>
      <c r="CR509" s="3321">
        <f t="shared" si="387"/>
        <v>0</v>
      </c>
      <c r="CS509" s="3321"/>
      <c r="CT509" s="885">
        <v>0</v>
      </c>
      <c r="CU509" s="885">
        <v>0</v>
      </c>
      <c r="CV509" s="885">
        <v>0</v>
      </c>
      <c r="CW509" s="885">
        <v>0</v>
      </c>
      <c r="CX509" s="885">
        <v>0</v>
      </c>
      <c r="CY509" s="885">
        <v>0</v>
      </c>
      <c r="DB509" s="3321">
        <f t="shared" si="404"/>
        <v>0</v>
      </c>
      <c r="DC509" s="3321">
        <f t="shared" si="404"/>
        <v>0</v>
      </c>
      <c r="DD509" s="3321">
        <f t="shared" si="404"/>
        <v>0</v>
      </c>
      <c r="DE509" s="3321">
        <f t="shared" si="404"/>
        <v>0</v>
      </c>
      <c r="DF509" s="3321">
        <f t="shared" si="404"/>
        <v>0</v>
      </c>
      <c r="DG509" s="3321">
        <f t="shared" si="404"/>
        <v>0</v>
      </c>
      <c r="DH509" s="3321"/>
      <c r="DI509" s="885">
        <v>0</v>
      </c>
      <c r="DJ509" s="885">
        <v>0</v>
      </c>
      <c r="DK509" s="885">
        <v>0</v>
      </c>
      <c r="DL509" s="885">
        <v>0</v>
      </c>
      <c r="DM509" s="885">
        <v>0</v>
      </c>
      <c r="DP509" s="3321">
        <f t="shared" si="391"/>
        <v>0</v>
      </c>
      <c r="DQ509" s="3321">
        <f t="shared" si="391"/>
        <v>0</v>
      </c>
      <c r="DR509" s="3321">
        <f t="shared" si="391"/>
        <v>0</v>
      </c>
      <c r="DS509" s="3321">
        <f t="shared" si="391"/>
        <v>0</v>
      </c>
      <c r="DT509" s="3321">
        <f t="shared" si="391"/>
        <v>0</v>
      </c>
    </row>
    <row r="510" spans="1:124" ht="15" hidden="1" customHeight="1">
      <c r="A510" s="1165"/>
      <c r="B510" s="1557"/>
      <c r="C510" s="1671"/>
      <c r="D510" s="3491"/>
      <c r="E510" s="1432">
        <v>0</v>
      </c>
      <c r="F510" s="1432">
        <v>0</v>
      </c>
      <c r="G510" s="1366">
        <v>0</v>
      </c>
      <c r="H510" s="1366">
        <v>0</v>
      </c>
      <c r="I510" s="1366">
        <v>0</v>
      </c>
      <c r="J510" s="1366">
        <v>0</v>
      </c>
      <c r="K510" s="1366">
        <v>0</v>
      </c>
      <c r="L510" s="1366">
        <f t="shared" si="366"/>
        <v>0</v>
      </c>
      <c r="M510" s="1440"/>
      <c r="N510" s="1440"/>
      <c r="O510" s="1440"/>
      <c r="P510" s="1440"/>
      <c r="Q510" s="1440"/>
      <c r="R510" s="1440"/>
      <c r="S510" s="1440"/>
      <c r="T510" s="1440">
        <f t="shared" si="367"/>
        <v>0</v>
      </c>
      <c r="U510" s="1951">
        <f t="shared" si="397"/>
        <v>0</v>
      </c>
      <c r="V510" s="891">
        <f t="shared" si="397"/>
        <v>0</v>
      </c>
      <c r="W510" s="891">
        <f t="shared" si="398"/>
        <v>0</v>
      </c>
      <c r="X510" s="891">
        <f t="shared" si="398"/>
        <v>0</v>
      </c>
      <c r="Y510" s="891">
        <f t="shared" si="398"/>
        <v>0</v>
      </c>
      <c r="Z510" s="891">
        <f t="shared" si="398"/>
        <v>0</v>
      </c>
      <c r="AA510" s="891">
        <f t="shared" si="398"/>
        <v>0</v>
      </c>
      <c r="AB510" s="3474">
        <f t="shared" si="368"/>
        <v>0</v>
      </c>
      <c r="AC510" s="1341"/>
      <c r="AD510" s="1717"/>
      <c r="AE510" s="1725">
        <v>0</v>
      </c>
      <c r="AF510" s="1725">
        <v>0</v>
      </c>
      <c r="AG510" s="1725">
        <v>0</v>
      </c>
      <c r="AH510" s="1725">
        <v>0</v>
      </c>
      <c r="AI510" s="1725">
        <v>0</v>
      </c>
      <c r="AJ510" s="1725">
        <v>0</v>
      </c>
      <c r="AK510" s="1725">
        <f t="shared" si="369"/>
        <v>0</v>
      </c>
      <c r="AL510" s="999"/>
      <c r="AM510" s="1394"/>
      <c r="AN510" s="999"/>
      <c r="AO510" s="999"/>
      <c r="AP510" s="999"/>
      <c r="AQ510" s="1394"/>
      <c r="AR510" s="1394">
        <f t="shared" si="370"/>
        <v>0</v>
      </c>
      <c r="AS510" s="3403">
        <f t="shared" si="399"/>
        <v>0</v>
      </c>
      <c r="AT510" s="1722">
        <f t="shared" si="399"/>
        <v>0</v>
      </c>
      <c r="AU510" s="1722">
        <f t="shared" si="399"/>
        <v>0</v>
      </c>
      <c r="AV510" s="1722">
        <f t="shared" si="399"/>
        <v>0</v>
      </c>
      <c r="AW510" s="3475">
        <f t="shared" si="399"/>
        <v>0</v>
      </c>
      <c r="AX510" s="3475">
        <f t="shared" si="399"/>
        <v>0</v>
      </c>
      <c r="AY510" s="1722">
        <f t="shared" si="371"/>
        <v>0</v>
      </c>
      <c r="AZ510" s="3476">
        <f t="shared" si="372"/>
        <v>0</v>
      </c>
      <c r="BA510" s="3477"/>
      <c r="BB510" s="1432">
        <v>0</v>
      </c>
      <c r="BC510" s="1432">
        <v>0</v>
      </c>
      <c r="BD510" s="1432">
        <v>0</v>
      </c>
      <c r="BE510" s="1432">
        <v>0</v>
      </c>
      <c r="BF510" s="1432">
        <v>0</v>
      </c>
      <c r="BG510" s="1432">
        <f t="shared" si="373"/>
        <v>0</v>
      </c>
      <c r="BH510" s="891"/>
      <c r="BI510" s="891"/>
      <c r="BJ510" s="891"/>
      <c r="BK510" s="891"/>
      <c r="BL510" s="1397"/>
      <c r="BM510" s="1397">
        <f t="shared" si="374"/>
        <v>0</v>
      </c>
      <c r="BN510" s="1366">
        <f t="shared" si="400"/>
        <v>0</v>
      </c>
      <c r="BO510" s="1366">
        <f t="shared" si="400"/>
        <v>0</v>
      </c>
      <c r="BP510" s="1366">
        <f t="shared" si="400"/>
        <v>0</v>
      </c>
      <c r="BQ510" s="1366">
        <f t="shared" si="400"/>
        <v>0</v>
      </c>
      <c r="BR510" s="1366">
        <f t="shared" si="400"/>
        <v>0</v>
      </c>
      <c r="BS510" s="1366">
        <f t="shared" si="375"/>
        <v>0</v>
      </c>
      <c r="BT510" s="891"/>
      <c r="BU510" s="891"/>
      <c r="CD510" s="3319">
        <v>0</v>
      </c>
      <c r="CE510" s="3319">
        <v>0</v>
      </c>
      <c r="CF510" s="3319">
        <v>0</v>
      </c>
      <c r="CG510" s="3319">
        <v>0</v>
      </c>
      <c r="CH510" s="3319">
        <v>0</v>
      </c>
      <c r="CI510" s="3319">
        <v>0</v>
      </c>
      <c r="CJ510" s="3319">
        <v>0</v>
      </c>
      <c r="CK510" s="3320"/>
      <c r="CL510" s="3321">
        <f t="shared" si="388"/>
        <v>0</v>
      </c>
      <c r="CM510" s="3321">
        <f t="shared" si="389"/>
        <v>0</v>
      </c>
      <c r="CN510" s="3321">
        <f t="shared" si="390"/>
        <v>0</v>
      </c>
      <c r="CO510" s="3321">
        <f t="shared" si="387"/>
        <v>0</v>
      </c>
      <c r="CP510" s="3321">
        <f t="shared" si="387"/>
        <v>0</v>
      </c>
      <c r="CQ510" s="3321">
        <f t="shared" si="387"/>
        <v>0</v>
      </c>
      <c r="CR510" s="3321">
        <f t="shared" si="387"/>
        <v>0</v>
      </c>
      <c r="CS510" s="3321"/>
      <c r="CT510" s="885">
        <v>0</v>
      </c>
      <c r="CU510" s="885">
        <v>0</v>
      </c>
      <c r="CV510" s="885">
        <v>0</v>
      </c>
      <c r="CW510" s="885">
        <v>0</v>
      </c>
      <c r="CX510" s="885">
        <v>0</v>
      </c>
      <c r="CY510" s="885">
        <v>0</v>
      </c>
      <c r="DB510" s="3321">
        <f t="shared" si="404"/>
        <v>0</v>
      </c>
      <c r="DC510" s="3321">
        <f t="shared" si="404"/>
        <v>0</v>
      </c>
      <c r="DD510" s="3321">
        <f t="shared" si="404"/>
        <v>0</v>
      </c>
      <c r="DE510" s="3321">
        <f t="shared" si="404"/>
        <v>0</v>
      </c>
      <c r="DF510" s="3321">
        <f t="shared" si="404"/>
        <v>0</v>
      </c>
      <c r="DG510" s="3321">
        <f t="shared" si="404"/>
        <v>0</v>
      </c>
      <c r="DH510" s="3321"/>
      <c r="DI510" s="885">
        <v>0</v>
      </c>
      <c r="DJ510" s="885">
        <v>0</v>
      </c>
      <c r="DK510" s="885">
        <v>0</v>
      </c>
      <c r="DL510" s="885">
        <v>0</v>
      </c>
      <c r="DM510" s="885">
        <v>0</v>
      </c>
      <c r="DP510" s="3321">
        <f t="shared" si="391"/>
        <v>0</v>
      </c>
      <c r="DQ510" s="3321">
        <f t="shared" si="391"/>
        <v>0</v>
      </c>
      <c r="DR510" s="3321">
        <f t="shared" si="391"/>
        <v>0</v>
      </c>
      <c r="DS510" s="3321">
        <f t="shared" si="391"/>
        <v>0</v>
      </c>
      <c r="DT510" s="3321">
        <f t="shared" si="391"/>
        <v>0</v>
      </c>
    </row>
    <row r="511" spans="1:124" ht="15" hidden="1" customHeight="1">
      <c r="A511" s="1170"/>
      <c r="B511" s="1557"/>
      <c r="C511" s="1671"/>
      <c r="D511" s="3385"/>
      <c r="E511" s="1366">
        <v>0</v>
      </c>
      <c r="F511" s="1366">
        <v>0</v>
      </c>
      <c r="G511" s="1366">
        <v>0</v>
      </c>
      <c r="H511" s="1366">
        <v>0</v>
      </c>
      <c r="I511" s="1366">
        <v>0</v>
      </c>
      <c r="J511" s="1366">
        <v>0</v>
      </c>
      <c r="K511" s="1366">
        <v>0</v>
      </c>
      <c r="L511" s="1366">
        <f t="shared" si="366"/>
        <v>0</v>
      </c>
      <c r="M511" s="1440"/>
      <c r="N511" s="1440"/>
      <c r="O511" s="1440"/>
      <c r="P511" s="1440"/>
      <c r="Q511" s="1440"/>
      <c r="R511" s="1440"/>
      <c r="S511" s="1440"/>
      <c r="T511" s="1440">
        <f t="shared" si="367"/>
        <v>0</v>
      </c>
      <c r="U511" s="1951">
        <f t="shared" si="397"/>
        <v>0</v>
      </c>
      <c r="V511" s="891">
        <f t="shared" si="397"/>
        <v>0</v>
      </c>
      <c r="W511" s="891">
        <f t="shared" si="398"/>
        <v>0</v>
      </c>
      <c r="X511" s="891">
        <f t="shared" si="398"/>
        <v>0</v>
      </c>
      <c r="Y511" s="891">
        <f t="shared" si="398"/>
        <v>0</v>
      </c>
      <c r="Z511" s="891">
        <f t="shared" si="398"/>
        <v>0</v>
      </c>
      <c r="AA511" s="891">
        <f t="shared" si="398"/>
        <v>0</v>
      </c>
      <c r="AB511" s="3474">
        <f t="shared" si="368"/>
        <v>0</v>
      </c>
      <c r="AC511" s="1341"/>
      <c r="AD511" s="1717"/>
      <c r="AE511" s="1722">
        <v>0</v>
      </c>
      <c r="AF511" s="1722">
        <v>0</v>
      </c>
      <c r="AG511" s="1722">
        <v>0</v>
      </c>
      <c r="AH511" s="1722">
        <v>0</v>
      </c>
      <c r="AI511" s="1722">
        <v>0</v>
      </c>
      <c r="AJ511" s="1722">
        <v>0</v>
      </c>
      <c r="AK511" s="1722">
        <f t="shared" si="369"/>
        <v>0</v>
      </c>
      <c r="AL511" s="999"/>
      <c r="AM511" s="1394"/>
      <c r="AN511" s="999"/>
      <c r="AO511" s="999"/>
      <c r="AP511" s="999"/>
      <c r="AQ511" s="1394"/>
      <c r="AR511" s="1394">
        <f t="shared" si="370"/>
        <v>0</v>
      </c>
      <c r="AS511" s="3403">
        <f t="shared" si="399"/>
        <v>0</v>
      </c>
      <c r="AT511" s="1722">
        <f t="shared" si="399"/>
        <v>0</v>
      </c>
      <c r="AU511" s="1722">
        <f t="shared" si="399"/>
        <v>0</v>
      </c>
      <c r="AV511" s="1722">
        <f t="shared" si="399"/>
        <v>0</v>
      </c>
      <c r="AW511" s="3475">
        <f t="shared" si="399"/>
        <v>0</v>
      </c>
      <c r="AX511" s="3475">
        <f t="shared" si="399"/>
        <v>0</v>
      </c>
      <c r="AY511" s="1722">
        <f t="shared" si="371"/>
        <v>0</v>
      </c>
      <c r="AZ511" s="3476">
        <f t="shared" si="372"/>
        <v>0</v>
      </c>
      <c r="BA511" s="3477"/>
      <c r="BB511" s="1366">
        <v>0</v>
      </c>
      <c r="BC511" s="1366">
        <v>0</v>
      </c>
      <c r="BD511" s="1366">
        <v>0</v>
      </c>
      <c r="BE511" s="1366">
        <v>0</v>
      </c>
      <c r="BF511" s="1366">
        <v>0</v>
      </c>
      <c r="BG511" s="1366">
        <f t="shared" si="373"/>
        <v>0</v>
      </c>
      <c r="BH511" s="891"/>
      <c r="BI511" s="891"/>
      <c r="BJ511" s="891"/>
      <c r="BK511" s="891"/>
      <c r="BL511" s="1397"/>
      <c r="BM511" s="1397">
        <f t="shared" si="374"/>
        <v>0</v>
      </c>
      <c r="BN511" s="1366">
        <f t="shared" si="400"/>
        <v>0</v>
      </c>
      <c r="BO511" s="1366">
        <f t="shared" si="400"/>
        <v>0</v>
      </c>
      <c r="BP511" s="1366">
        <f t="shared" si="400"/>
        <v>0</v>
      </c>
      <c r="BQ511" s="1366">
        <f t="shared" si="400"/>
        <v>0</v>
      </c>
      <c r="BR511" s="1366">
        <f t="shared" si="400"/>
        <v>0</v>
      </c>
      <c r="BS511" s="1366">
        <f t="shared" si="375"/>
        <v>0</v>
      </c>
      <c r="BT511" s="891"/>
      <c r="BU511" s="891"/>
      <c r="CD511" s="3319">
        <v>0</v>
      </c>
      <c r="CE511" s="3319">
        <v>0</v>
      </c>
      <c r="CF511" s="3319">
        <v>0</v>
      </c>
      <c r="CG511" s="3319">
        <v>0</v>
      </c>
      <c r="CH511" s="3319">
        <v>0</v>
      </c>
      <c r="CI511" s="3319">
        <v>0</v>
      </c>
      <c r="CJ511" s="3319">
        <v>0</v>
      </c>
      <c r="CK511" s="3320"/>
      <c r="CL511" s="3321">
        <f t="shared" si="388"/>
        <v>0</v>
      </c>
      <c r="CM511" s="3321">
        <f t="shared" si="389"/>
        <v>0</v>
      </c>
      <c r="CN511" s="3321">
        <f t="shared" si="390"/>
        <v>0</v>
      </c>
      <c r="CO511" s="3321">
        <f t="shared" si="387"/>
        <v>0</v>
      </c>
      <c r="CP511" s="3321">
        <f t="shared" si="387"/>
        <v>0</v>
      </c>
      <c r="CQ511" s="3321">
        <f t="shared" si="387"/>
        <v>0</v>
      </c>
      <c r="CR511" s="3321">
        <f t="shared" si="387"/>
        <v>0</v>
      </c>
      <c r="CS511" s="3321"/>
      <c r="CT511" s="885">
        <v>0</v>
      </c>
      <c r="CU511" s="885">
        <v>0</v>
      </c>
      <c r="CV511" s="885">
        <v>0</v>
      </c>
      <c r="CW511" s="885">
        <v>0</v>
      </c>
      <c r="CX511" s="885">
        <v>0</v>
      </c>
      <c r="CY511" s="885">
        <v>0</v>
      </c>
      <c r="DB511" s="3321">
        <f t="shared" si="404"/>
        <v>0</v>
      </c>
      <c r="DC511" s="3321">
        <f t="shared" si="404"/>
        <v>0</v>
      </c>
      <c r="DD511" s="3321">
        <f t="shared" si="404"/>
        <v>0</v>
      </c>
      <c r="DE511" s="3321">
        <f t="shared" si="404"/>
        <v>0</v>
      </c>
      <c r="DF511" s="3321">
        <f t="shared" si="404"/>
        <v>0</v>
      </c>
      <c r="DG511" s="3321">
        <f t="shared" si="404"/>
        <v>0</v>
      </c>
      <c r="DH511" s="3321"/>
      <c r="DI511" s="885">
        <v>0</v>
      </c>
      <c r="DJ511" s="885">
        <v>0</v>
      </c>
      <c r="DK511" s="885">
        <v>0</v>
      </c>
      <c r="DL511" s="885">
        <v>0</v>
      </c>
      <c r="DM511" s="885">
        <v>0</v>
      </c>
      <c r="DP511" s="3321">
        <f t="shared" si="391"/>
        <v>0</v>
      </c>
      <c r="DQ511" s="3321">
        <f t="shared" si="391"/>
        <v>0</v>
      </c>
      <c r="DR511" s="3321">
        <f t="shared" si="391"/>
        <v>0</v>
      </c>
      <c r="DS511" s="3321">
        <f t="shared" si="391"/>
        <v>0</v>
      </c>
      <c r="DT511" s="3321">
        <f t="shared" si="391"/>
        <v>0</v>
      </c>
    </row>
    <row r="512" spans="1:124" ht="15" hidden="1" customHeight="1">
      <c r="A512" s="1165"/>
      <c r="B512" s="1557"/>
      <c r="C512" s="1671"/>
      <c r="D512" s="3493"/>
      <c r="E512" s="1358">
        <v>0</v>
      </c>
      <c r="F512" s="891">
        <v>0</v>
      </c>
      <c r="G512" s="891">
        <v>0</v>
      </c>
      <c r="H512" s="891">
        <v>0</v>
      </c>
      <c r="I512" s="891">
        <v>0</v>
      </c>
      <c r="J512" s="891">
        <v>0</v>
      </c>
      <c r="K512" s="891">
        <v>0</v>
      </c>
      <c r="L512" s="891">
        <f t="shared" si="366"/>
        <v>0</v>
      </c>
      <c r="M512" s="1440"/>
      <c r="N512" s="1440"/>
      <c r="O512" s="1440"/>
      <c r="P512" s="1440"/>
      <c r="Q512" s="1440"/>
      <c r="R512" s="1440"/>
      <c r="S512" s="1440"/>
      <c r="T512" s="1440">
        <f t="shared" si="367"/>
        <v>0</v>
      </c>
      <c r="U512" s="1951">
        <f t="shared" si="397"/>
        <v>0</v>
      </c>
      <c r="V512" s="891">
        <f t="shared" si="397"/>
        <v>0</v>
      </c>
      <c r="W512" s="891">
        <f t="shared" si="398"/>
        <v>0</v>
      </c>
      <c r="X512" s="891">
        <f t="shared" si="398"/>
        <v>0</v>
      </c>
      <c r="Y512" s="891">
        <f t="shared" si="398"/>
        <v>0</v>
      </c>
      <c r="Z512" s="891">
        <f t="shared" si="398"/>
        <v>0</v>
      </c>
      <c r="AA512" s="891">
        <f t="shared" si="398"/>
        <v>0</v>
      </c>
      <c r="AB512" s="3474">
        <f t="shared" si="368"/>
        <v>0</v>
      </c>
      <c r="AC512" s="1341"/>
      <c r="AD512" s="1717"/>
      <c r="AE512" s="1722">
        <v>0</v>
      </c>
      <c r="AF512" s="1722">
        <v>0</v>
      </c>
      <c r="AG512" s="1722">
        <v>0</v>
      </c>
      <c r="AH512" s="1722">
        <v>0</v>
      </c>
      <c r="AI512" s="1722">
        <v>0</v>
      </c>
      <c r="AJ512" s="1722">
        <v>0</v>
      </c>
      <c r="AK512" s="1722">
        <f t="shared" si="369"/>
        <v>0</v>
      </c>
      <c r="AL512" s="999"/>
      <c r="AM512" s="1394"/>
      <c r="AN512" s="999"/>
      <c r="AO512" s="999"/>
      <c r="AP512" s="999"/>
      <c r="AQ512" s="1394"/>
      <c r="AR512" s="1394">
        <f t="shared" si="370"/>
        <v>0</v>
      </c>
      <c r="AS512" s="3403">
        <f t="shared" si="399"/>
        <v>0</v>
      </c>
      <c r="AT512" s="1722">
        <f t="shared" si="399"/>
        <v>0</v>
      </c>
      <c r="AU512" s="1722">
        <f t="shared" si="399"/>
        <v>0</v>
      </c>
      <c r="AV512" s="1722">
        <f t="shared" si="399"/>
        <v>0</v>
      </c>
      <c r="AW512" s="3475">
        <f t="shared" si="399"/>
        <v>0</v>
      </c>
      <c r="AX512" s="3475">
        <f t="shared" si="399"/>
        <v>0</v>
      </c>
      <c r="AY512" s="1722">
        <f t="shared" si="371"/>
        <v>0</v>
      </c>
      <c r="AZ512" s="3476">
        <f t="shared" si="372"/>
        <v>0</v>
      </c>
      <c r="BA512" s="3477"/>
      <c r="BB512" s="1366">
        <v>0</v>
      </c>
      <c r="BC512" s="1366">
        <v>0</v>
      </c>
      <c r="BD512" s="1366">
        <v>0</v>
      </c>
      <c r="BE512" s="1366">
        <v>0</v>
      </c>
      <c r="BF512" s="1366">
        <v>0</v>
      </c>
      <c r="BG512" s="1366">
        <f t="shared" si="373"/>
        <v>0</v>
      </c>
      <c r="BH512" s="891"/>
      <c r="BI512" s="891"/>
      <c r="BJ512" s="891"/>
      <c r="BK512" s="891"/>
      <c r="BL512" s="1397"/>
      <c r="BM512" s="1397">
        <f t="shared" si="374"/>
        <v>0</v>
      </c>
      <c r="BN512" s="1366">
        <f t="shared" si="400"/>
        <v>0</v>
      </c>
      <c r="BO512" s="1366">
        <f t="shared" si="400"/>
        <v>0</v>
      </c>
      <c r="BP512" s="1366">
        <f t="shared" si="400"/>
        <v>0</v>
      </c>
      <c r="BQ512" s="1366">
        <f t="shared" si="400"/>
        <v>0</v>
      </c>
      <c r="BR512" s="1366">
        <f t="shared" si="400"/>
        <v>0</v>
      </c>
      <c r="BS512" s="1366">
        <f t="shared" si="375"/>
        <v>0</v>
      </c>
      <c r="BT512" s="891"/>
      <c r="BU512" s="891"/>
      <c r="CD512" s="3319">
        <v>0</v>
      </c>
      <c r="CE512" s="3319">
        <v>0</v>
      </c>
      <c r="CF512" s="3319">
        <v>0</v>
      </c>
      <c r="CG512" s="3319">
        <v>0</v>
      </c>
      <c r="CH512" s="3319">
        <v>0</v>
      </c>
      <c r="CI512" s="3319">
        <v>0</v>
      </c>
      <c r="CJ512" s="3319">
        <v>0</v>
      </c>
      <c r="CK512" s="3320"/>
      <c r="CL512" s="3321">
        <f t="shared" si="388"/>
        <v>0</v>
      </c>
      <c r="CM512" s="3321">
        <f t="shared" si="389"/>
        <v>0</v>
      </c>
      <c r="CN512" s="3321">
        <f t="shared" si="390"/>
        <v>0</v>
      </c>
      <c r="CO512" s="3321">
        <f t="shared" si="387"/>
        <v>0</v>
      </c>
      <c r="CP512" s="3321">
        <f t="shared" si="387"/>
        <v>0</v>
      </c>
      <c r="CQ512" s="3321">
        <f t="shared" si="387"/>
        <v>0</v>
      </c>
      <c r="CR512" s="3321">
        <f t="shared" si="387"/>
        <v>0</v>
      </c>
      <c r="CS512" s="3321"/>
      <c r="CT512" s="885">
        <v>0</v>
      </c>
      <c r="CU512" s="885">
        <v>0</v>
      </c>
      <c r="CV512" s="885">
        <v>0</v>
      </c>
      <c r="CW512" s="885">
        <v>0</v>
      </c>
      <c r="CX512" s="885">
        <v>0</v>
      </c>
      <c r="CY512" s="885">
        <v>0</v>
      </c>
      <c r="DB512" s="3321">
        <f t="shared" si="404"/>
        <v>0</v>
      </c>
      <c r="DC512" s="3321">
        <f t="shared" si="404"/>
        <v>0</v>
      </c>
      <c r="DD512" s="3321">
        <f t="shared" si="404"/>
        <v>0</v>
      </c>
      <c r="DE512" s="3321">
        <f t="shared" si="404"/>
        <v>0</v>
      </c>
      <c r="DF512" s="3321">
        <f t="shared" si="404"/>
        <v>0</v>
      </c>
      <c r="DG512" s="3321">
        <f t="shared" si="404"/>
        <v>0</v>
      </c>
      <c r="DH512" s="3321"/>
      <c r="DI512" s="885">
        <v>0</v>
      </c>
      <c r="DJ512" s="885">
        <v>0</v>
      </c>
      <c r="DK512" s="885">
        <v>0</v>
      </c>
      <c r="DL512" s="885">
        <v>0</v>
      </c>
      <c r="DM512" s="885">
        <v>0</v>
      </c>
      <c r="DP512" s="3321">
        <f t="shared" si="391"/>
        <v>0</v>
      </c>
      <c r="DQ512" s="3321">
        <f t="shared" si="391"/>
        <v>0</v>
      </c>
      <c r="DR512" s="3321">
        <f t="shared" si="391"/>
        <v>0</v>
      </c>
      <c r="DS512" s="3321">
        <f t="shared" si="391"/>
        <v>0</v>
      </c>
      <c r="DT512" s="3321">
        <f t="shared" si="391"/>
        <v>0</v>
      </c>
    </row>
    <row r="513" spans="1:124" ht="15" hidden="1" customHeight="1">
      <c r="A513" s="911">
        <v>37</v>
      </c>
      <c r="B513" s="1557"/>
      <c r="C513" s="1368" t="s">
        <v>748</v>
      </c>
      <c r="D513" s="3491"/>
      <c r="E513" s="1358">
        <v>0</v>
      </c>
      <c r="F513" s="891">
        <v>0</v>
      </c>
      <c r="G513" s="891">
        <v>0</v>
      </c>
      <c r="H513" s="891">
        <v>0</v>
      </c>
      <c r="I513" s="891">
        <v>0</v>
      </c>
      <c r="J513" s="891">
        <v>0</v>
      </c>
      <c r="K513" s="891">
        <v>0</v>
      </c>
      <c r="L513" s="891">
        <f t="shared" si="366"/>
        <v>0</v>
      </c>
      <c r="M513" s="1440"/>
      <c r="N513" s="1440"/>
      <c r="O513" s="1440"/>
      <c r="P513" s="1440"/>
      <c r="Q513" s="1440"/>
      <c r="R513" s="1440"/>
      <c r="S513" s="1440"/>
      <c r="T513" s="1440">
        <f t="shared" si="367"/>
        <v>0</v>
      </c>
      <c r="U513" s="1951">
        <f t="shared" si="397"/>
        <v>0</v>
      </c>
      <c r="V513" s="891">
        <f t="shared" si="397"/>
        <v>0</v>
      </c>
      <c r="W513" s="891">
        <f t="shared" si="398"/>
        <v>0</v>
      </c>
      <c r="X513" s="891">
        <f t="shared" si="398"/>
        <v>0</v>
      </c>
      <c r="Y513" s="891">
        <f t="shared" si="398"/>
        <v>0</v>
      </c>
      <c r="Z513" s="891">
        <f t="shared" si="398"/>
        <v>0</v>
      </c>
      <c r="AA513" s="891">
        <f t="shared" si="398"/>
        <v>0</v>
      </c>
      <c r="AB513" s="1722">
        <f t="shared" si="368"/>
        <v>0</v>
      </c>
      <c r="AC513" s="1341"/>
      <c r="AD513" s="1717"/>
      <c r="AE513" s="1722">
        <v>0</v>
      </c>
      <c r="AF513" s="1722">
        <v>0</v>
      </c>
      <c r="AG513" s="1722">
        <v>0</v>
      </c>
      <c r="AH513" s="1722">
        <v>0</v>
      </c>
      <c r="AI513" s="1722">
        <v>0</v>
      </c>
      <c r="AJ513" s="1722">
        <v>0</v>
      </c>
      <c r="AK513" s="1722">
        <f t="shared" si="369"/>
        <v>0</v>
      </c>
      <c r="AL513" s="1394"/>
      <c r="AM513" s="1394"/>
      <c r="AN513" s="999"/>
      <c r="AO513" s="999"/>
      <c r="AP513" s="999"/>
      <c r="AQ513" s="1394"/>
      <c r="AR513" s="1394">
        <f t="shared" si="370"/>
        <v>0</v>
      </c>
      <c r="AS513" s="3403">
        <f t="shared" si="399"/>
        <v>0</v>
      </c>
      <c r="AT513" s="1722">
        <f t="shared" si="399"/>
        <v>0</v>
      </c>
      <c r="AU513" s="1722">
        <f t="shared" si="399"/>
        <v>0</v>
      </c>
      <c r="AV513" s="1722">
        <f t="shared" si="399"/>
        <v>0</v>
      </c>
      <c r="AW513" s="1722">
        <f t="shared" si="399"/>
        <v>0</v>
      </c>
      <c r="AX513" s="1722">
        <f t="shared" si="399"/>
        <v>0</v>
      </c>
      <c r="AY513" s="1722">
        <f t="shared" si="371"/>
        <v>0</v>
      </c>
      <c r="AZ513" s="3088">
        <f t="shared" si="372"/>
        <v>0</v>
      </c>
      <c r="BA513" s="3325"/>
      <c r="BB513" s="1366">
        <v>0</v>
      </c>
      <c r="BC513" s="1366">
        <v>0</v>
      </c>
      <c r="BD513" s="1366">
        <v>0</v>
      </c>
      <c r="BE513" s="1366">
        <v>0</v>
      </c>
      <c r="BF513" s="1366">
        <v>0</v>
      </c>
      <c r="BG513" s="1366">
        <f t="shared" si="373"/>
        <v>0</v>
      </c>
      <c r="BH513" s="891"/>
      <c r="BI513" s="891"/>
      <c r="BJ513" s="891"/>
      <c r="BK513" s="891"/>
      <c r="BL513" s="1397"/>
      <c r="BM513" s="1397">
        <f t="shared" si="374"/>
        <v>0</v>
      </c>
      <c r="BN513" s="1366">
        <f t="shared" si="400"/>
        <v>0</v>
      </c>
      <c r="BO513" s="1366">
        <f t="shared" si="400"/>
        <v>0</v>
      </c>
      <c r="BP513" s="1366">
        <f t="shared" si="400"/>
        <v>0</v>
      </c>
      <c r="BQ513" s="1366">
        <f t="shared" si="400"/>
        <v>0</v>
      </c>
      <c r="BR513" s="1366">
        <f t="shared" si="400"/>
        <v>0</v>
      </c>
      <c r="BS513" s="1366">
        <f t="shared" si="375"/>
        <v>0</v>
      </c>
      <c r="BT513" s="891" t="s">
        <v>1618</v>
      </c>
      <c r="BU513" s="2923" t="s">
        <v>1361</v>
      </c>
      <c r="CD513" s="3319">
        <v>0</v>
      </c>
      <c r="CE513" s="3319">
        <v>0</v>
      </c>
      <c r="CF513" s="3319">
        <v>0</v>
      </c>
      <c r="CG513" s="3319">
        <v>0</v>
      </c>
      <c r="CH513" s="3319">
        <v>0</v>
      </c>
      <c r="CI513" s="3319">
        <v>0</v>
      </c>
      <c r="CJ513" s="3319">
        <v>0</v>
      </c>
      <c r="CK513" s="3320"/>
      <c r="CL513" s="3321">
        <f t="shared" si="388"/>
        <v>0</v>
      </c>
      <c r="CM513" s="3321">
        <f t="shared" si="389"/>
        <v>0</v>
      </c>
      <c r="CN513" s="3321">
        <f t="shared" si="390"/>
        <v>0</v>
      </c>
      <c r="CO513" s="3321">
        <f t="shared" si="387"/>
        <v>0</v>
      </c>
      <c r="CP513" s="3321">
        <f t="shared" si="387"/>
        <v>0</v>
      </c>
      <c r="CQ513" s="3321">
        <f t="shared" si="387"/>
        <v>0</v>
      </c>
      <c r="CR513" s="3321">
        <f t="shared" si="387"/>
        <v>0</v>
      </c>
      <c r="CS513" s="3321"/>
      <c r="CT513" s="885">
        <v>0</v>
      </c>
      <c r="CU513" s="885">
        <v>0</v>
      </c>
      <c r="CV513" s="885">
        <v>0</v>
      </c>
      <c r="CW513" s="885">
        <v>0</v>
      </c>
      <c r="CX513" s="885">
        <v>0</v>
      </c>
      <c r="CY513" s="885">
        <v>0</v>
      </c>
      <c r="DB513" s="3321">
        <f t="shared" si="404"/>
        <v>0</v>
      </c>
      <c r="DC513" s="3321">
        <f t="shared" si="404"/>
        <v>0</v>
      </c>
      <c r="DD513" s="3321">
        <f t="shared" si="404"/>
        <v>0</v>
      </c>
      <c r="DE513" s="3321">
        <f t="shared" si="404"/>
        <v>0</v>
      </c>
      <c r="DF513" s="3321">
        <f t="shared" si="404"/>
        <v>0</v>
      </c>
      <c r="DG513" s="3321">
        <f t="shared" si="404"/>
        <v>0</v>
      </c>
      <c r="DH513" s="3321"/>
      <c r="DI513" s="885">
        <v>0</v>
      </c>
      <c r="DJ513" s="885">
        <v>0</v>
      </c>
      <c r="DK513" s="885">
        <v>0</v>
      </c>
      <c r="DL513" s="885">
        <v>0</v>
      </c>
      <c r="DM513" s="885">
        <v>0</v>
      </c>
      <c r="DP513" s="3321">
        <f t="shared" si="391"/>
        <v>0</v>
      </c>
      <c r="DQ513" s="3321">
        <f t="shared" si="391"/>
        <v>0</v>
      </c>
      <c r="DR513" s="3321">
        <f t="shared" si="391"/>
        <v>0</v>
      </c>
      <c r="DS513" s="3321">
        <f t="shared" si="391"/>
        <v>0</v>
      </c>
      <c r="DT513" s="3321">
        <f t="shared" si="391"/>
        <v>0</v>
      </c>
    </row>
    <row r="514" spans="1:124" ht="26.25" hidden="1" customHeight="1">
      <c r="A514" s="1165"/>
      <c r="B514" s="1557"/>
      <c r="C514" s="1368" t="s">
        <v>747</v>
      </c>
      <c r="D514" s="3494"/>
      <c r="E514" s="1677">
        <v>0</v>
      </c>
      <c r="F514" s="889">
        <v>0</v>
      </c>
      <c r="G514" s="889">
        <v>0</v>
      </c>
      <c r="H514" s="889">
        <v>0</v>
      </c>
      <c r="I514" s="889">
        <v>0</v>
      </c>
      <c r="J514" s="889">
        <v>0</v>
      </c>
      <c r="K514" s="889">
        <v>0</v>
      </c>
      <c r="L514" s="889">
        <f t="shared" si="366"/>
        <v>0</v>
      </c>
      <c r="M514" s="1496"/>
      <c r="N514" s="1496"/>
      <c r="O514" s="1496"/>
      <c r="P514" s="1496"/>
      <c r="Q514" s="1496"/>
      <c r="R514" s="1496"/>
      <c r="S514" s="1444"/>
      <c r="T514" s="1444">
        <f t="shared" si="367"/>
        <v>0</v>
      </c>
      <c r="U514" s="1951">
        <f t="shared" si="397"/>
        <v>0</v>
      </c>
      <c r="V514" s="891">
        <f t="shared" si="397"/>
        <v>0</v>
      </c>
      <c r="W514" s="891">
        <f t="shared" si="398"/>
        <v>0</v>
      </c>
      <c r="X514" s="891">
        <f t="shared" si="398"/>
        <v>0</v>
      </c>
      <c r="Y514" s="891">
        <f t="shared" si="398"/>
        <v>0</v>
      </c>
      <c r="Z514" s="891">
        <f t="shared" si="398"/>
        <v>0</v>
      </c>
      <c r="AA514" s="891">
        <f t="shared" si="398"/>
        <v>0</v>
      </c>
      <c r="AB514" s="1727">
        <f t="shared" si="368"/>
        <v>0</v>
      </c>
      <c r="AC514" s="1341"/>
      <c r="AD514" s="3354"/>
      <c r="AE514" s="3390">
        <v>0</v>
      </c>
      <c r="AF514" s="3390">
        <v>0</v>
      </c>
      <c r="AG514" s="3390">
        <v>0</v>
      </c>
      <c r="AH514" s="1727">
        <v>0</v>
      </c>
      <c r="AI514" s="1727">
        <v>0</v>
      </c>
      <c r="AJ514" s="1727">
        <v>0</v>
      </c>
      <c r="AK514" s="1727">
        <f t="shared" si="369"/>
        <v>0</v>
      </c>
      <c r="AL514" s="1001"/>
      <c r="AM514" s="1402"/>
      <c r="AN514" s="1001"/>
      <c r="AO514" s="1001"/>
      <c r="AP514" s="1001"/>
      <c r="AQ514" s="1402"/>
      <c r="AR514" s="1402">
        <f t="shared" si="370"/>
        <v>0</v>
      </c>
      <c r="AS514" s="3403">
        <f t="shared" si="399"/>
        <v>0</v>
      </c>
      <c r="AT514" s="1722">
        <f t="shared" si="399"/>
        <v>0</v>
      </c>
      <c r="AU514" s="1722">
        <f t="shared" si="399"/>
        <v>0</v>
      </c>
      <c r="AV514" s="1722">
        <f t="shared" si="399"/>
        <v>0</v>
      </c>
      <c r="AW514" s="1722">
        <f t="shared" si="399"/>
        <v>0</v>
      </c>
      <c r="AX514" s="1722">
        <f t="shared" si="399"/>
        <v>0</v>
      </c>
      <c r="AY514" s="1722">
        <f t="shared" si="371"/>
        <v>0</v>
      </c>
      <c r="AZ514" s="3113">
        <f t="shared" si="372"/>
        <v>0</v>
      </c>
      <c r="BA514" s="3327"/>
      <c r="BB514" s="1388">
        <v>0</v>
      </c>
      <c r="BC514" s="1388">
        <v>0</v>
      </c>
      <c r="BD514" s="1388">
        <v>0</v>
      </c>
      <c r="BE514" s="1443">
        <v>0</v>
      </c>
      <c r="BF514" s="1443">
        <v>0</v>
      </c>
      <c r="BG514" s="1443">
        <f t="shared" si="373"/>
        <v>0</v>
      </c>
      <c r="BH514" s="889"/>
      <c r="BI514" s="889"/>
      <c r="BJ514" s="889"/>
      <c r="BK514" s="889"/>
      <c r="BL514" s="1405"/>
      <c r="BM514" s="1405">
        <f t="shared" si="374"/>
        <v>0</v>
      </c>
      <c r="BN514" s="1366">
        <f t="shared" si="400"/>
        <v>0</v>
      </c>
      <c r="BO514" s="1366">
        <f t="shared" si="400"/>
        <v>0</v>
      </c>
      <c r="BP514" s="1366">
        <f t="shared" si="400"/>
        <v>0</v>
      </c>
      <c r="BQ514" s="1366">
        <f t="shared" si="400"/>
        <v>0</v>
      </c>
      <c r="BR514" s="1366">
        <f t="shared" si="400"/>
        <v>0</v>
      </c>
      <c r="BS514" s="1443">
        <f t="shared" si="375"/>
        <v>0</v>
      </c>
      <c r="BT514" s="889"/>
      <c r="BU514" s="889"/>
      <c r="CD514" s="3319">
        <v>0</v>
      </c>
      <c r="CE514" s="3319">
        <v>0</v>
      </c>
      <c r="CF514" s="3319">
        <v>0</v>
      </c>
      <c r="CG514" s="3319">
        <v>0</v>
      </c>
      <c r="CH514" s="3319">
        <v>0</v>
      </c>
      <c r="CI514" s="3319">
        <v>0</v>
      </c>
      <c r="CJ514" s="3319">
        <v>0</v>
      </c>
      <c r="CK514" s="3320"/>
      <c r="CL514" s="3321">
        <f t="shared" ref="CL514:CL545" si="405">CD514-U514</f>
        <v>0</v>
      </c>
      <c r="CM514" s="3321">
        <f t="shared" ref="CM514:CM545" si="406">CE514-V514</f>
        <v>0</v>
      </c>
      <c r="CN514" s="3321">
        <f t="shared" ref="CN514:CN545" si="407">CF514-W514</f>
        <v>0</v>
      </c>
      <c r="CO514" s="3321">
        <f t="shared" si="387"/>
        <v>0</v>
      </c>
      <c r="CP514" s="3321">
        <f t="shared" si="387"/>
        <v>0</v>
      </c>
      <c r="CQ514" s="3321">
        <f t="shared" si="387"/>
        <v>0</v>
      </c>
      <c r="CR514" s="3321">
        <f t="shared" si="387"/>
        <v>0</v>
      </c>
      <c r="CS514" s="3321"/>
      <c r="CT514" s="885">
        <v>0</v>
      </c>
      <c r="CU514" s="885">
        <v>0</v>
      </c>
      <c r="CV514" s="885">
        <v>0</v>
      </c>
      <c r="CW514" s="885">
        <v>0</v>
      </c>
      <c r="CX514" s="885">
        <v>0</v>
      </c>
      <c r="CY514" s="885">
        <v>0</v>
      </c>
      <c r="DB514" s="3321">
        <f t="shared" si="404"/>
        <v>0</v>
      </c>
      <c r="DC514" s="3321">
        <f t="shared" si="404"/>
        <v>0</v>
      </c>
      <c r="DD514" s="3321">
        <f t="shared" si="404"/>
        <v>0</v>
      </c>
      <c r="DE514" s="3321">
        <f t="shared" si="404"/>
        <v>0</v>
      </c>
      <c r="DF514" s="3321">
        <f t="shared" si="404"/>
        <v>0</v>
      </c>
      <c r="DG514" s="3321">
        <f t="shared" si="404"/>
        <v>0</v>
      </c>
      <c r="DH514" s="3321"/>
      <c r="DI514" s="885">
        <v>0</v>
      </c>
      <c r="DJ514" s="885">
        <v>0</v>
      </c>
      <c r="DK514" s="885">
        <v>0</v>
      </c>
      <c r="DL514" s="885">
        <v>0</v>
      </c>
      <c r="DM514" s="885">
        <v>0</v>
      </c>
      <c r="DP514" s="3321">
        <f t="shared" si="391"/>
        <v>0</v>
      </c>
      <c r="DQ514" s="3321">
        <f t="shared" si="391"/>
        <v>0</v>
      </c>
      <c r="DR514" s="3321">
        <f t="shared" si="391"/>
        <v>0</v>
      </c>
      <c r="DS514" s="3321">
        <f t="shared" si="391"/>
        <v>0</v>
      </c>
      <c r="DT514" s="3321">
        <f t="shared" si="391"/>
        <v>0</v>
      </c>
    </row>
    <row r="515" spans="1:124" ht="31.5" customHeight="1">
      <c r="A515" s="1165" t="s">
        <v>759</v>
      </c>
      <c r="B515" s="3374" t="s">
        <v>776</v>
      </c>
      <c r="C515" s="3375" t="s">
        <v>598</v>
      </c>
      <c r="D515" s="3391"/>
      <c r="E515" s="1917">
        <v>7.2219999999999995</v>
      </c>
      <c r="F515" s="1917">
        <v>0</v>
      </c>
      <c r="G515" s="1917">
        <v>26413.4</v>
      </c>
      <c r="H515" s="1917">
        <v>0</v>
      </c>
      <c r="I515" s="1917">
        <v>0</v>
      </c>
      <c r="J515" s="1917">
        <v>4000</v>
      </c>
      <c r="K515" s="1917">
        <v>96000</v>
      </c>
      <c r="L515" s="1917">
        <f t="shared" si="366"/>
        <v>126413.4</v>
      </c>
      <c r="M515" s="1926">
        <f t="shared" ref="M515:S515" si="408">SUM(M516:M535)</f>
        <v>0</v>
      </c>
      <c r="N515" s="1926">
        <f t="shared" si="408"/>
        <v>0</v>
      </c>
      <c r="O515" s="1926">
        <f t="shared" si="408"/>
        <v>0</v>
      </c>
      <c r="P515" s="1926">
        <f t="shared" si="408"/>
        <v>0</v>
      </c>
      <c r="Q515" s="1926">
        <f t="shared" si="408"/>
        <v>0</v>
      </c>
      <c r="R515" s="1926">
        <f t="shared" si="408"/>
        <v>0</v>
      </c>
      <c r="S515" s="1926">
        <f t="shared" si="408"/>
        <v>0</v>
      </c>
      <c r="T515" s="1926">
        <f t="shared" si="367"/>
        <v>0</v>
      </c>
      <c r="U515" s="2899">
        <f t="shared" ref="U515:AA515" si="409">SUM(U516:U535)</f>
        <v>7.2219999999999995</v>
      </c>
      <c r="V515" s="1917">
        <f t="shared" si="409"/>
        <v>0</v>
      </c>
      <c r="W515" s="1917">
        <f t="shared" si="409"/>
        <v>26413.4</v>
      </c>
      <c r="X515" s="1917">
        <f t="shared" si="409"/>
        <v>0</v>
      </c>
      <c r="Y515" s="1917">
        <f>SUM(Y516:Y535)</f>
        <v>0</v>
      </c>
      <c r="Z515" s="1917">
        <f t="shared" si="409"/>
        <v>4000</v>
      </c>
      <c r="AA515" s="1917">
        <f t="shared" si="409"/>
        <v>96000</v>
      </c>
      <c r="AB515" s="1917">
        <f t="shared" si="368"/>
        <v>126413.4</v>
      </c>
      <c r="AC515" s="3330"/>
      <c r="AD515" s="1917"/>
      <c r="AE515" s="1917">
        <v>9.1999999999999993</v>
      </c>
      <c r="AF515" s="1917">
        <v>70000</v>
      </c>
      <c r="AG515" s="1917">
        <v>109000</v>
      </c>
      <c r="AH515" s="1917">
        <v>0</v>
      </c>
      <c r="AI515" s="1917">
        <v>0</v>
      </c>
      <c r="AJ515" s="1917">
        <v>0</v>
      </c>
      <c r="AK515" s="1917">
        <f t="shared" si="369"/>
        <v>179000</v>
      </c>
      <c r="AL515" s="1917">
        <f t="shared" ref="AL515:AQ515" si="410">SUM(AL516:AL535)</f>
        <v>0</v>
      </c>
      <c r="AM515" s="1917">
        <f t="shared" si="410"/>
        <v>0</v>
      </c>
      <c r="AN515" s="1917">
        <f t="shared" si="410"/>
        <v>0</v>
      </c>
      <c r="AO515" s="1917">
        <f t="shared" si="410"/>
        <v>0</v>
      </c>
      <c r="AP515" s="1917">
        <f t="shared" si="410"/>
        <v>0</v>
      </c>
      <c r="AQ515" s="1917">
        <f t="shared" si="410"/>
        <v>0</v>
      </c>
      <c r="AR515" s="1917">
        <f t="shared" si="370"/>
        <v>0</v>
      </c>
      <c r="AS515" s="3316">
        <f t="shared" ref="AS515:AX515" si="411">SUM(AS516:AS535)</f>
        <v>9.1999999999999993</v>
      </c>
      <c r="AT515" s="1917">
        <f t="shared" si="411"/>
        <v>70000</v>
      </c>
      <c r="AU515" s="1917">
        <f t="shared" si="411"/>
        <v>109000</v>
      </c>
      <c r="AV515" s="1917">
        <f t="shared" si="411"/>
        <v>0</v>
      </c>
      <c r="AW515" s="1917">
        <f>SUM(AW516:AW535)</f>
        <v>0</v>
      </c>
      <c r="AX515" s="1917">
        <f t="shared" si="411"/>
        <v>0</v>
      </c>
      <c r="AY515" s="1917">
        <f t="shared" si="371"/>
        <v>179000</v>
      </c>
      <c r="AZ515" s="3317">
        <f t="shared" si="372"/>
        <v>0</v>
      </c>
      <c r="BA515" s="3318"/>
      <c r="BB515" s="1917">
        <v>4</v>
      </c>
      <c r="BC515" s="1917">
        <v>70000</v>
      </c>
      <c r="BD515" s="1917">
        <v>0</v>
      </c>
      <c r="BE515" s="1917">
        <v>0</v>
      </c>
      <c r="BF515" s="1917">
        <v>0</v>
      </c>
      <c r="BG515" s="1917">
        <f t="shared" si="373"/>
        <v>70000</v>
      </c>
      <c r="BH515" s="923">
        <f>SUM(BH516:BH535)</f>
        <v>0</v>
      </c>
      <c r="BI515" s="923">
        <f>SUM(BI516:BI535)</f>
        <v>0</v>
      </c>
      <c r="BJ515" s="923">
        <f t="shared" ref="BJ515:BR515" si="412">SUM(BJ516:BJ535)</f>
        <v>0</v>
      </c>
      <c r="BK515" s="923">
        <f>SUM(BK516:BK535)</f>
        <v>0</v>
      </c>
      <c r="BL515" s="923">
        <f t="shared" si="412"/>
        <v>0</v>
      </c>
      <c r="BM515" s="923">
        <f t="shared" si="374"/>
        <v>0</v>
      </c>
      <c r="BN515" s="923">
        <f t="shared" si="412"/>
        <v>4</v>
      </c>
      <c r="BO515" s="923">
        <f t="shared" si="412"/>
        <v>70000</v>
      </c>
      <c r="BP515" s="923">
        <f t="shared" si="412"/>
        <v>0</v>
      </c>
      <c r="BQ515" s="923">
        <f>SUM(BQ516:BQ535)</f>
        <v>0</v>
      </c>
      <c r="BR515" s="923">
        <f t="shared" si="412"/>
        <v>0</v>
      </c>
      <c r="BS515" s="923">
        <f t="shared" si="375"/>
        <v>70000</v>
      </c>
      <c r="BT515" s="923"/>
      <c r="BU515" s="923"/>
      <c r="CD515" s="3319">
        <v>8.2740000000000009</v>
      </c>
      <c r="CE515" s="3319">
        <v>0</v>
      </c>
      <c r="CF515" s="3319">
        <v>76203.7</v>
      </c>
      <c r="CG515" s="3319">
        <v>0</v>
      </c>
      <c r="CH515" s="3319">
        <v>0</v>
      </c>
      <c r="CI515" s="3319">
        <v>1775</v>
      </c>
      <c r="CJ515" s="3319">
        <v>42600</v>
      </c>
      <c r="CK515" s="3320"/>
      <c r="CL515" s="3321">
        <f t="shared" si="405"/>
        <v>1.0520000000000014</v>
      </c>
      <c r="CM515" s="3321">
        <f t="shared" si="406"/>
        <v>0</v>
      </c>
      <c r="CN515" s="3321">
        <f t="shared" si="407"/>
        <v>49790.299999999996</v>
      </c>
      <c r="CO515" s="3321">
        <f t="shared" si="387"/>
        <v>0</v>
      </c>
      <c r="CP515" s="3321">
        <f t="shared" si="387"/>
        <v>0</v>
      </c>
      <c r="CQ515" s="3321">
        <f t="shared" si="387"/>
        <v>-2225</v>
      </c>
      <c r="CR515" s="3321">
        <f t="shared" si="387"/>
        <v>-53400</v>
      </c>
      <c r="CS515" s="3321"/>
      <c r="CT515" s="885">
        <v>7.2219999999999995</v>
      </c>
      <c r="CU515" s="885">
        <v>0</v>
      </c>
      <c r="CV515" s="885">
        <v>59361</v>
      </c>
      <c r="CW515" s="885">
        <v>0</v>
      </c>
      <c r="CX515" s="885">
        <v>4000</v>
      </c>
      <c r="CY515" s="885">
        <v>96000</v>
      </c>
      <c r="DB515" s="3321">
        <f t="shared" si="404"/>
        <v>-1.9779999999999998</v>
      </c>
      <c r="DC515" s="3321">
        <f t="shared" si="404"/>
        <v>-70000</v>
      </c>
      <c r="DD515" s="3321">
        <f t="shared" si="404"/>
        <v>-49639</v>
      </c>
      <c r="DE515" s="3321">
        <f t="shared" si="404"/>
        <v>0</v>
      </c>
      <c r="DF515" s="3321">
        <f t="shared" si="404"/>
        <v>4000</v>
      </c>
      <c r="DG515" s="3321">
        <f t="shared" si="404"/>
        <v>96000</v>
      </c>
      <c r="DH515" s="3321"/>
      <c r="DI515" s="885">
        <v>6</v>
      </c>
      <c r="DJ515" s="885">
        <v>0</v>
      </c>
      <c r="DK515" s="885">
        <v>109000</v>
      </c>
      <c r="DL515" s="885">
        <v>0</v>
      </c>
      <c r="DM515" s="885">
        <v>0</v>
      </c>
      <c r="DP515" s="3321">
        <f t="shared" si="391"/>
        <v>2</v>
      </c>
      <c r="DQ515" s="3321">
        <f t="shared" si="391"/>
        <v>-70000</v>
      </c>
      <c r="DR515" s="3321">
        <f t="shared" si="391"/>
        <v>109000</v>
      </c>
      <c r="DS515" s="3321">
        <f t="shared" si="391"/>
        <v>0</v>
      </c>
      <c r="DT515" s="3321">
        <f t="shared" si="391"/>
        <v>0</v>
      </c>
    </row>
    <row r="516" spans="1:124" ht="44.25" hidden="1" customHeight="1">
      <c r="A516" s="1165"/>
      <c r="B516" s="1591"/>
      <c r="C516" s="1576" t="s">
        <v>379</v>
      </c>
      <c r="D516" s="3339"/>
      <c r="E516" s="1340">
        <v>0</v>
      </c>
      <c r="F516" s="930"/>
      <c r="G516" s="930">
        <v>0</v>
      </c>
      <c r="H516" s="930">
        <v>0</v>
      </c>
      <c r="I516" s="930">
        <v>0</v>
      </c>
      <c r="J516" s="930">
        <v>0</v>
      </c>
      <c r="K516" s="930">
        <v>0</v>
      </c>
      <c r="L516" s="930">
        <f t="shared" si="366"/>
        <v>0</v>
      </c>
      <c r="M516" s="1640"/>
      <c r="N516" s="1640"/>
      <c r="O516" s="1640"/>
      <c r="P516" s="1640"/>
      <c r="Q516" s="1640"/>
      <c r="R516" s="1640"/>
      <c r="S516" s="1640"/>
      <c r="T516" s="1640">
        <f t="shared" si="367"/>
        <v>0</v>
      </c>
      <c r="U516" s="2919">
        <f>E516+M516</f>
        <v>0</v>
      </c>
      <c r="V516" s="930"/>
      <c r="W516" s="930">
        <f>G516+O516</f>
        <v>0</v>
      </c>
      <c r="X516" s="930">
        <f>H516+P516</f>
        <v>0</v>
      </c>
      <c r="Y516" s="930">
        <f>I516+Q516</f>
        <v>0</v>
      </c>
      <c r="Z516" s="930">
        <f>J516+R516</f>
        <v>0</v>
      </c>
      <c r="AA516" s="930">
        <f>K516+S516</f>
        <v>0</v>
      </c>
      <c r="AB516" s="1721">
        <f t="shared" si="368"/>
        <v>0</v>
      </c>
      <c r="AC516" s="1341"/>
      <c r="AD516" s="2286"/>
      <c r="AE516" s="1728">
        <v>0</v>
      </c>
      <c r="AF516" s="1728">
        <v>0</v>
      </c>
      <c r="AG516" s="1728">
        <v>0</v>
      </c>
      <c r="AH516" s="1728">
        <v>0</v>
      </c>
      <c r="AI516" s="1728">
        <v>0</v>
      </c>
      <c r="AJ516" s="1728">
        <v>0</v>
      </c>
      <c r="AK516" s="1728">
        <f t="shared" si="369"/>
        <v>0</v>
      </c>
      <c r="AL516" s="1002"/>
      <c r="AM516" s="1389"/>
      <c r="AN516" s="1002"/>
      <c r="AO516" s="1002"/>
      <c r="AP516" s="1002"/>
      <c r="AQ516" s="1389"/>
      <c r="AR516" s="1389">
        <f t="shared" si="370"/>
        <v>0</v>
      </c>
      <c r="AS516" s="3436">
        <f t="shared" ref="AS516:AV535" si="413">AE516+AL516</f>
        <v>0</v>
      </c>
      <c r="AT516" s="1721">
        <f t="shared" si="413"/>
        <v>0</v>
      </c>
      <c r="AU516" s="1721">
        <f>AG516+AN516</f>
        <v>0</v>
      </c>
      <c r="AV516" s="1721">
        <f>AH516+AO516</f>
        <v>0</v>
      </c>
      <c r="AW516" s="1721">
        <f t="shared" ref="AW516:AX535" si="414">AI516+AP516</f>
        <v>0</v>
      </c>
      <c r="AX516" s="1721">
        <f t="shared" si="414"/>
        <v>0</v>
      </c>
      <c r="AY516" s="1721">
        <f t="shared" si="371"/>
        <v>0</v>
      </c>
      <c r="AZ516" s="3331">
        <f t="shared" si="372"/>
        <v>0</v>
      </c>
      <c r="BA516" s="3332"/>
      <c r="BB516" s="1422">
        <v>0</v>
      </c>
      <c r="BC516" s="1422">
        <v>0</v>
      </c>
      <c r="BD516" s="1422">
        <v>0</v>
      </c>
      <c r="BE516" s="1422">
        <v>0</v>
      </c>
      <c r="BF516" s="1422">
        <v>0</v>
      </c>
      <c r="BG516" s="1422">
        <f t="shared" si="373"/>
        <v>0</v>
      </c>
      <c r="BH516" s="930"/>
      <c r="BI516" s="930"/>
      <c r="BJ516" s="930"/>
      <c r="BK516" s="930"/>
      <c r="BL516" s="1546"/>
      <c r="BM516" s="1546">
        <f t="shared" si="374"/>
        <v>0</v>
      </c>
      <c r="BN516" s="1449">
        <f t="shared" ref="BN516:BQ535" si="415">BB516+BH516</f>
        <v>0</v>
      </c>
      <c r="BO516" s="1449">
        <f t="shared" si="415"/>
        <v>0</v>
      </c>
      <c r="BP516" s="1449">
        <f t="shared" si="415"/>
        <v>0</v>
      </c>
      <c r="BQ516" s="1449">
        <f>BE516+BK516</f>
        <v>0</v>
      </c>
      <c r="BR516" s="1449">
        <f t="shared" ref="BR516:BR535" si="416">BF516+BL516</f>
        <v>0</v>
      </c>
      <c r="BS516" s="1449">
        <f t="shared" si="375"/>
        <v>0</v>
      </c>
      <c r="BT516" s="930"/>
      <c r="BU516" s="930"/>
      <c r="CD516" s="3319">
        <v>0</v>
      </c>
      <c r="CE516" s="3319"/>
      <c r="CF516" s="3319">
        <v>0</v>
      </c>
      <c r="CG516" s="3319">
        <v>0</v>
      </c>
      <c r="CH516" s="3319">
        <v>0</v>
      </c>
      <c r="CI516" s="3319">
        <v>0</v>
      </c>
      <c r="CJ516" s="3319">
        <v>0</v>
      </c>
      <c r="CK516" s="3320"/>
      <c r="CL516" s="3321">
        <f t="shared" si="405"/>
        <v>0</v>
      </c>
      <c r="CM516" s="3321">
        <f t="shared" si="406"/>
        <v>0</v>
      </c>
      <c r="CN516" s="3321">
        <f t="shared" si="407"/>
        <v>0</v>
      </c>
      <c r="CO516" s="3321">
        <f t="shared" si="387"/>
        <v>0</v>
      </c>
      <c r="CP516" s="3321">
        <f t="shared" si="387"/>
        <v>0</v>
      </c>
      <c r="CQ516" s="3321">
        <f t="shared" si="387"/>
        <v>0</v>
      </c>
      <c r="CR516" s="3321">
        <f t="shared" si="387"/>
        <v>0</v>
      </c>
      <c r="CS516" s="3321"/>
      <c r="CT516" s="885">
        <v>0</v>
      </c>
      <c r="CU516" s="885">
        <v>0</v>
      </c>
      <c r="CV516" s="885">
        <v>0</v>
      </c>
      <c r="CW516" s="885">
        <v>0</v>
      </c>
      <c r="CX516" s="885">
        <v>0</v>
      </c>
      <c r="CY516" s="885">
        <v>0</v>
      </c>
      <c r="DB516" s="3321">
        <f t="shared" si="404"/>
        <v>0</v>
      </c>
      <c r="DC516" s="3321">
        <f t="shared" si="404"/>
        <v>0</v>
      </c>
      <c r="DD516" s="3321">
        <f t="shared" si="404"/>
        <v>0</v>
      </c>
      <c r="DE516" s="3321">
        <f t="shared" si="404"/>
        <v>0</v>
      </c>
      <c r="DF516" s="3321">
        <f t="shared" si="404"/>
        <v>0</v>
      </c>
      <c r="DG516" s="3321">
        <f t="shared" si="404"/>
        <v>0</v>
      </c>
      <c r="DH516" s="3321"/>
      <c r="DI516" s="885">
        <v>0</v>
      </c>
      <c r="DJ516" s="885">
        <v>0</v>
      </c>
      <c r="DK516" s="885">
        <v>0</v>
      </c>
      <c r="DL516" s="885">
        <v>0</v>
      </c>
      <c r="DM516" s="885">
        <v>0</v>
      </c>
      <c r="DP516" s="3321">
        <f t="shared" si="391"/>
        <v>0</v>
      </c>
      <c r="DQ516" s="3321">
        <f t="shared" si="391"/>
        <v>0</v>
      </c>
      <c r="DR516" s="3321">
        <f t="shared" si="391"/>
        <v>0</v>
      </c>
      <c r="DS516" s="3321">
        <f t="shared" si="391"/>
        <v>0</v>
      </c>
      <c r="DT516" s="3321">
        <f t="shared" si="391"/>
        <v>0</v>
      </c>
    </row>
    <row r="517" spans="1:124" ht="24" customHeight="1">
      <c r="A517" s="911">
        <v>38</v>
      </c>
      <c r="B517" s="1581" t="s">
        <v>774</v>
      </c>
      <c r="C517" s="1576" t="s">
        <v>379</v>
      </c>
      <c r="D517" s="3495"/>
      <c r="E517" s="1358">
        <v>4.0299999999999994</v>
      </c>
      <c r="F517" s="891">
        <v>0</v>
      </c>
      <c r="G517" s="891">
        <v>9093.9000000000015</v>
      </c>
      <c r="H517" s="891">
        <v>0</v>
      </c>
      <c r="I517" s="891">
        <v>0</v>
      </c>
      <c r="J517" s="891">
        <v>2000</v>
      </c>
      <c r="K517" s="891">
        <v>48000</v>
      </c>
      <c r="L517" s="891">
        <f t="shared" si="366"/>
        <v>59093.9</v>
      </c>
      <c r="M517" s="1950"/>
      <c r="N517" s="1440"/>
      <c r="O517" s="1440"/>
      <c r="P517" s="1440"/>
      <c r="Q517" s="1440"/>
      <c r="R517" s="1440">
        <f t="shared" ref="R517:R534" si="417">S517/24</f>
        <v>0</v>
      </c>
      <c r="S517" s="1440"/>
      <c r="T517" s="1440">
        <f t="shared" si="367"/>
        <v>0</v>
      </c>
      <c r="U517" s="1951">
        <f t="shared" ref="U517:AA535" si="418">E517+M517</f>
        <v>4.0299999999999994</v>
      </c>
      <c r="V517" s="891">
        <f t="shared" si="418"/>
        <v>0</v>
      </c>
      <c r="W517" s="891">
        <f t="shared" si="418"/>
        <v>9093.9000000000015</v>
      </c>
      <c r="X517" s="891">
        <f t="shared" si="418"/>
        <v>0</v>
      </c>
      <c r="Y517" s="891">
        <f t="shared" si="418"/>
        <v>0</v>
      </c>
      <c r="Z517" s="891">
        <f t="shared" si="418"/>
        <v>2000</v>
      </c>
      <c r="AA517" s="891">
        <f t="shared" si="418"/>
        <v>48000</v>
      </c>
      <c r="AB517" s="1722">
        <f t="shared" si="368"/>
        <v>59093.9</v>
      </c>
      <c r="AC517" s="1341"/>
      <c r="AD517" s="3351"/>
      <c r="AE517" s="1725">
        <v>3</v>
      </c>
      <c r="AF517" s="1725">
        <v>0</v>
      </c>
      <c r="AG517" s="1725">
        <v>55000</v>
      </c>
      <c r="AH517" s="1725">
        <v>0</v>
      </c>
      <c r="AI517" s="1725">
        <v>0</v>
      </c>
      <c r="AJ517" s="1725">
        <v>0</v>
      </c>
      <c r="AK517" s="1725">
        <f t="shared" si="369"/>
        <v>55000</v>
      </c>
      <c r="AL517" s="1590"/>
      <c r="AM517" s="999"/>
      <c r="AN517" s="999"/>
      <c r="AO517" s="1001"/>
      <c r="AP517" s="1001">
        <f t="shared" ref="AP517:AP534" si="419">AQ517/24</f>
        <v>0</v>
      </c>
      <c r="AQ517" s="1394"/>
      <c r="AR517" s="1394">
        <f t="shared" si="370"/>
        <v>0</v>
      </c>
      <c r="AS517" s="3403">
        <f t="shared" si="413"/>
        <v>3</v>
      </c>
      <c r="AT517" s="1722">
        <f t="shared" si="413"/>
        <v>0</v>
      </c>
      <c r="AU517" s="1722">
        <f t="shared" si="413"/>
        <v>55000</v>
      </c>
      <c r="AV517" s="1722">
        <f t="shared" si="413"/>
        <v>0</v>
      </c>
      <c r="AW517" s="1722">
        <f t="shared" si="414"/>
        <v>0</v>
      </c>
      <c r="AX517" s="1722">
        <f t="shared" si="414"/>
        <v>0</v>
      </c>
      <c r="AY517" s="1722">
        <f t="shared" si="371"/>
        <v>55000</v>
      </c>
      <c r="AZ517" s="3088">
        <f t="shared" si="372"/>
        <v>0</v>
      </c>
      <c r="BA517" s="1525"/>
      <c r="BB517" s="1432">
        <v>4</v>
      </c>
      <c r="BC517" s="1432">
        <v>70000</v>
      </c>
      <c r="BD517" s="1432">
        <v>0</v>
      </c>
      <c r="BE517" s="1432">
        <v>0</v>
      </c>
      <c r="BF517" s="1432">
        <v>0</v>
      </c>
      <c r="BG517" s="1432">
        <f t="shared" si="373"/>
        <v>70000</v>
      </c>
      <c r="BH517" s="891"/>
      <c r="BI517" s="891"/>
      <c r="BJ517" s="891"/>
      <c r="BK517" s="1397">
        <f t="shared" ref="BK517:BK534" si="420">BL517/24</f>
        <v>0</v>
      </c>
      <c r="BL517" s="1397"/>
      <c r="BM517" s="1397">
        <f t="shared" si="374"/>
        <v>0</v>
      </c>
      <c r="BN517" s="1366">
        <f t="shared" si="415"/>
        <v>4</v>
      </c>
      <c r="BO517" s="1366">
        <f t="shared" si="415"/>
        <v>70000</v>
      </c>
      <c r="BP517" s="1366">
        <f t="shared" si="415"/>
        <v>0</v>
      </c>
      <c r="BQ517" s="1366">
        <f t="shared" si="415"/>
        <v>0</v>
      </c>
      <c r="BR517" s="1366">
        <f t="shared" si="416"/>
        <v>0</v>
      </c>
      <c r="BS517" s="1366">
        <f t="shared" si="375"/>
        <v>70000</v>
      </c>
      <c r="BT517" s="891" t="s">
        <v>1386</v>
      </c>
      <c r="BU517" s="891" t="s">
        <v>1387</v>
      </c>
      <c r="CD517" s="3319">
        <v>8.2740000000000009</v>
      </c>
      <c r="CE517" s="3319">
        <v>0</v>
      </c>
      <c r="CF517" s="3319">
        <v>76203.7</v>
      </c>
      <c r="CG517" s="3319">
        <v>0</v>
      </c>
      <c r="CH517" s="3319">
        <v>0</v>
      </c>
      <c r="CI517" s="3319">
        <v>1775</v>
      </c>
      <c r="CJ517" s="3319">
        <v>42600</v>
      </c>
      <c r="CK517" s="3320"/>
      <c r="CL517" s="3321">
        <f t="shared" si="405"/>
        <v>4.2440000000000015</v>
      </c>
      <c r="CM517" s="3321">
        <f t="shared" si="406"/>
        <v>0</v>
      </c>
      <c r="CN517" s="3321">
        <f t="shared" si="407"/>
        <v>67109.799999999988</v>
      </c>
      <c r="CO517" s="3321">
        <f t="shared" si="387"/>
        <v>0</v>
      </c>
      <c r="CP517" s="3321">
        <f t="shared" si="387"/>
        <v>0</v>
      </c>
      <c r="CQ517" s="3321">
        <f t="shared" si="387"/>
        <v>-225</v>
      </c>
      <c r="CR517" s="3321">
        <f t="shared" si="387"/>
        <v>-5400</v>
      </c>
      <c r="CS517" s="3321"/>
      <c r="CT517" s="885">
        <v>4.0299999999999994</v>
      </c>
      <c r="CU517" s="885">
        <v>0</v>
      </c>
      <c r="CV517" s="885">
        <v>29856.5</v>
      </c>
      <c r="CW517" s="885">
        <v>0</v>
      </c>
      <c r="CX517" s="885">
        <v>2000</v>
      </c>
      <c r="CY517" s="885">
        <v>48000</v>
      </c>
      <c r="DB517" s="3321">
        <f t="shared" si="404"/>
        <v>1.0299999999999994</v>
      </c>
      <c r="DC517" s="3321">
        <f t="shared" si="404"/>
        <v>0</v>
      </c>
      <c r="DD517" s="3321">
        <f t="shared" si="404"/>
        <v>-25143.5</v>
      </c>
      <c r="DE517" s="3321">
        <f t="shared" si="404"/>
        <v>0</v>
      </c>
      <c r="DF517" s="3321">
        <f t="shared" si="404"/>
        <v>2000</v>
      </c>
      <c r="DG517" s="3321">
        <f t="shared" si="404"/>
        <v>48000</v>
      </c>
      <c r="DH517" s="3321"/>
      <c r="DI517" s="885">
        <v>3</v>
      </c>
      <c r="DJ517" s="885">
        <v>0</v>
      </c>
      <c r="DK517" s="885">
        <v>55000</v>
      </c>
      <c r="DL517" s="885">
        <v>0</v>
      </c>
      <c r="DM517" s="885">
        <v>0</v>
      </c>
      <c r="DP517" s="3321">
        <f t="shared" si="391"/>
        <v>-1</v>
      </c>
      <c r="DQ517" s="3321">
        <f t="shared" si="391"/>
        <v>-70000</v>
      </c>
      <c r="DR517" s="3321">
        <f t="shared" si="391"/>
        <v>55000</v>
      </c>
      <c r="DS517" s="3321">
        <f t="shared" si="391"/>
        <v>0</v>
      </c>
      <c r="DT517" s="3321">
        <f t="shared" si="391"/>
        <v>0</v>
      </c>
    </row>
    <row r="518" spans="1:124" ht="28.5" customHeight="1">
      <c r="A518" s="912">
        <v>24</v>
      </c>
      <c r="B518" s="1581" t="s">
        <v>773</v>
      </c>
      <c r="C518" s="1576" t="s">
        <v>377</v>
      </c>
      <c r="D518" s="3339"/>
      <c r="E518" s="1358">
        <v>3.1920000000000006</v>
      </c>
      <c r="F518" s="891">
        <v>0</v>
      </c>
      <c r="G518" s="891">
        <v>17319.5</v>
      </c>
      <c r="H518" s="891">
        <v>0</v>
      </c>
      <c r="I518" s="891">
        <v>0</v>
      </c>
      <c r="J518" s="891">
        <v>2000</v>
      </c>
      <c r="K518" s="891">
        <v>48000</v>
      </c>
      <c r="L518" s="891">
        <f t="shared" si="366"/>
        <v>67319.5</v>
      </c>
      <c r="M518" s="1440"/>
      <c r="N518" s="1440"/>
      <c r="O518" s="1440"/>
      <c r="P518" s="1440"/>
      <c r="Q518" s="1440"/>
      <c r="R518" s="1440">
        <f t="shared" si="417"/>
        <v>0</v>
      </c>
      <c r="S518" s="1440"/>
      <c r="T518" s="1440">
        <f t="shared" si="367"/>
        <v>0</v>
      </c>
      <c r="U518" s="1951">
        <f t="shared" si="418"/>
        <v>3.1920000000000006</v>
      </c>
      <c r="V518" s="891">
        <f t="shared" si="418"/>
        <v>0</v>
      </c>
      <c r="W518" s="891">
        <f t="shared" si="418"/>
        <v>17319.5</v>
      </c>
      <c r="X518" s="891">
        <f t="shared" si="418"/>
        <v>0</v>
      </c>
      <c r="Y518" s="891">
        <f t="shared" si="418"/>
        <v>0</v>
      </c>
      <c r="Z518" s="891">
        <f t="shared" si="418"/>
        <v>2000</v>
      </c>
      <c r="AA518" s="891">
        <f t="shared" si="418"/>
        <v>48000</v>
      </c>
      <c r="AB518" s="1722">
        <f t="shared" si="368"/>
        <v>67319.5</v>
      </c>
      <c r="AC518" s="1341"/>
      <c r="AD518" s="1717"/>
      <c r="AE518" s="1725">
        <v>6.2</v>
      </c>
      <c r="AF518" s="1725">
        <v>70000</v>
      </c>
      <c r="AG518" s="1725">
        <v>54000</v>
      </c>
      <c r="AH518" s="1725">
        <v>0</v>
      </c>
      <c r="AI518" s="1725">
        <v>0</v>
      </c>
      <c r="AJ518" s="1725">
        <v>0</v>
      </c>
      <c r="AK518" s="1725">
        <f t="shared" si="369"/>
        <v>124000</v>
      </c>
      <c r="AL518" s="998"/>
      <c r="AM518" s="1394"/>
      <c r="AN518" s="999"/>
      <c r="AO518" s="1001"/>
      <c r="AP518" s="1001">
        <f t="shared" si="419"/>
        <v>0</v>
      </c>
      <c r="AQ518" s="1394"/>
      <c r="AR518" s="1394">
        <f t="shared" si="370"/>
        <v>0</v>
      </c>
      <c r="AS518" s="3439">
        <f t="shared" si="413"/>
        <v>6.2</v>
      </c>
      <c r="AT518" s="1722">
        <f t="shared" si="413"/>
        <v>70000</v>
      </c>
      <c r="AU518" s="1722">
        <f t="shared" si="413"/>
        <v>54000</v>
      </c>
      <c r="AV518" s="1722">
        <f t="shared" si="413"/>
        <v>0</v>
      </c>
      <c r="AW518" s="1722">
        <f t="shared" si="414"/>
        <v>0</v>
      </c>
      <c r="AX518" s="1722">
        <f t="shared" si="414"/>
        <v>0</v>
      </c>
      <c r="AY518" s="1722">
        <f t="shared" si="371"/>
        <v>124000</v>
      </c>
      <c r="AZ518" s="3088">
        <f t="shared" si="372"/>
        <v>0</v>
      </c>
      <c r="BA518" s="1525"/>
      <c r="BB518" s="1432">
        <v>0</v>
      </c>
      <c r="BC518" s="1432">
        <v>0</v>
      </c>
      <c r="BD518" s="1432">
        <v>0</v>
      </c>
      <c r="BE518" s="1432">
        <v>0</v>
      </c>
      <c r="BF518" s="1432">
        <v>0</v>
      </c>
      <c r="BG518" s="1432">
        <f t="shared" si="373"/>
        <v>0</v>
      </c>
      <c r="BH518" s="891"/>
      <c r="BI518" s="891"/>
      <c r="BJ518" s="891"/>
      <c r="BK518" s="1397">
        <f t="shared" si="420"/>
        <v>0</v>
      </c>
      <c r="BL518" s="1397"/>
      <c r="BM518" s="1397">
        <f t="shared" si="374"/>
        <v>0</v>
      </c>
      <c r="BN518" s="1366">
        <f t="shared" si="415"/>
        <v>0</v>
      </c>
      <c r="BO518" s="1366">
        <f t="shared" si="415"/>
        <v>0</v>
      </c>
      <c r="BP518" s="1366">
        <f t="shared" si="415"/>
        <v>0</v>
      </c>
      <c r="BQ518" s="1366">
        <f t="shared" si="415"/>
        <v>0</v>
      </c>
      <c r="BR518" s="1366">
        <f t="shared" si="416"/>
        <v>0</v>
      </c>
      <c r="BS518" s="1366">
        <f t="shared" si="375"/>
        <v>0</v>
      </c>
      <c r="BT518" s="891"/>
      <c r="BU518" s="891"/>
      <c r="CD518" s="3319">
        <v>0</v>
      </c>
      <c r="CE518" s="3319">
        <v>0</v>
      </c>
      <c r="CF518" s="3319">
        <v>0</v>
      </c>
      <c r="CG518" s="3319">
        <v>0</v>
      </c>
      <c r="CH518" s="3319">
        <v>0</v>
      </c>
      <c r="CI518" s="3319">
        <v>0</v>
      </c>
      <c r="CJ518" s="3319">
        <v>0</v>
      </c>
      <c r="CK518" s="3320"/>
      <c r="CL518" s="3321">
        <f t="shared" si="405"/>
        <v>-3.1920000000000006</v>
      </c>
      <c r="CM518" s="3321">
        <f t="shared" si="406"/>
        <v>0</v>
      </c>
      <c r="CN518" s="3321">
        <f t="shared" si="407"/>
        <v>-17319.5</v>
      </c>
      <c r="CO518" s="3321">
        <f t="shared" si="387"/>
        <v>0</v>
      </c>
      <c r="CP518" s="3321">
        <f t="shared" si="387"/>
        <v>0</v>
      </c>
      <c r="CQ518" s="3321">
        <f t="shared" si="387"/>
        <v>-2000</v>
      </c>
      <c r="CR518" s="3321">
        <f t="shared" si="387"/>
        <v>-48000</v>
      </c>
      <c r="CS518" s="3321"/>
      <c r="CT518" s="885">
        <v>3.1920000000000006</v>
      </c>
      <c r="CU518" s="885">
        <v>0</v>
      </c>
      <c r="CV518" s="885">
        <v>29504.5</v>
      </c>
      <c r="CW518" s="885">
        <v>0</v>
      </c>
      <c r="CX518" s="885">
        <v>2000</v>
      </c>
      <c r="CY518" s="885">
        <v>48000</v>
      </c>
      <c r="DB518" s="2059">
        <f t="shared" si="404"/>
        <v>-3.0079999999999996</v>
      </c>
      <c r="DC518" s="3321">
        <f t="shared" si="404"/>
        <v>-70000</v>
      </c>
      <c r="DD518" s="3321">
        <f t="shared" si="404"/>
        <v>-24495.5</v>
      </c>
      <c r="DE518" s="3321">
        <f t="shared" si="404"/>
        <v>0</v>
      </c>
      <c r="DF518" s="3321">
        <f t="shared" si="404"/>
        <v>2000</v>
      </c>
      <c r="DG518" s="3321">
        <f t="shared" si="404"/>
        <v>48000</v>
      </c>
      <c r="DH518" s="3321"/>
      <c r="DI518" s="885">
        <v>3</v>
      </c>
      <c r="DJ518" s="885">
        <v>0</v>
      </c>
      <c r="DK518" s="885">
        <v>54000</v>
      </c>
      <c r="DL518" s="885">
        <v>0</v>
      </c>
      <c r="DM518" s="885">
        <v>0</v>
      </c>
      <c r="DP518" s="3321">
        <f t="shared" si="391"/>
        <v>3</v>
      </c>
      <c r="DQ518" s="3321">
        <f t="shared" si="391"/>
        <v>0</v>
      </c>
      <c r="DR518" s="3321">
        <f t="shared" si="391"/>
        <v>54000</v>
      </c>
      <c r="DS518" s="3321">
        <f t="shared" si="391"/>
        <v>0</v>
      </c>
      <c r="DT518" s="3321">
        <f t="shared" si="391"/>
        <v>0</v>
      </c>
    </row>
    <row r="519" spans="1:124" ht="12.75" hidden="1" customHeight="1">
      <c r="A519" s="911">
        <v>39</v>
      </c>
      <c r="B519" s="1581"/>
      <c r="C519" s="1576" t="s">
        <v>772</v>
      </c>
      <c r="D519" s="3339"/>
      <c r="E519" s="1358">
        <v>0</v>
      </c>
      <c r="F519" s="891">
        <v>0</v>
      </c>
      <c r="G519" s="891">
        <v>0</v>
      </c>
      <c r="H519" s="891">
        <v>0</v>
      </c>
      <c r="I519" s="891">
        <v>0</v>
      </c>
      <c r="J519" s="891">
        <v>0</v>
      </c>
      <c r="K519" s="891">
        <v>0</v>
      </c>
      <c r="L519" s="891">
        <f t="shared" si="366"/>
        <v>0</v>
      </c>
      <c r="M519" s="1440"/>
      <c r="N519" s="1440"/>
      <c r="O519" s="1440"/>
      <c r="P519" s="1440"/>
      <c r="Q519" s="1440"/>
      <c r="R519" s="1440">
        <f t="shared" si="417"/>
        <v>0</v>
      </c>
      <c r="S519" s="1440"/>
      <c r="T519" s="1440">
        <f t="shared" si="367"/>
        <v>0</v>
      </c>
      <c r="U519" s="1951">
        <f t="shared" si="418"/>
        <v>0</v>
      </c>
      <c r="V519" s="891">
        <f t="shared" si="418"/>
        <v>0</v>
      </c>
      <c r="W519" s="891">
        <f t="shared" si="418"/>
        <v>0</v>
      </c>
      <c r="X519" s="891">
        <f t="shared" si="418"/>
        <v>0</v>
      </c>
      <c r="Y519" s="891">
        <f t="shared" si="418"/>
        <v>0</v>
      </c>
      <c r="Z519" s="891">
        <f t="shared" si="418"/>
        <v>0</v>
      </c>
      <c r="AA519" s="891">
        <f t="shared" si="418"/>
        <v>0</v>
      </c>
      <c r="AB519" s="1722">
        <f t="shared" si="368"/>
        <v>0</v>
      </c>
      <c r="AC519" s="1341"/>
      <c r="AD519" s="1717"/>
      <c r="AE519" s="1725">
        <v>0</v>
      </c>
      <c r="AF519" s="1725">
        <v>0</v>
      </c>
      <c r="AG519" s="1725">
        <v>0</v>
      </c>
      <c r="AH519" s="1725">
        <v>0</v>
      </c>
      <c r="AI519" s="1725">
        <v>0</v>
      </c>
      <c r="AJ519" s="1725">
        <v>0</v>
      </c>
      <c r="AK519" s="1725">
        <f t="shared" si="369"/>
        <v>0</v>
      </c>
      <c r="AL519" s="999"/>
      <c r="AM519" s="1394"/>
      <c r="AN519" s="999"/>
      <c r="AO519" s="1001"/>
      <c r="AP519" s="1001">
        <f t="shared" si="419"/>
        <v>0</v>
      </c>
      <c r="AQ519" s="1394"/>
      <c r="AR519" s="1394">
        <f t="shared" si="370"/>
        <v>0</v>
      </c>
      <c r="AS519" s="3403">
        <f t="shared" si="413"/>
        <v>0</v>
      </c>
      <c r="AT519" s="1722">
        <f t="shared" si="413"/>
        <v>0</v>
      </c>
      <c r="AU519" s="1722">
        <f t="shared" si="413"/>
        <v>0</v>
      </c>
      <c r="AV519" s="1722">
        <f t="shared" si="413"/>
        <v>0</v>
      </c>
      <c r="AW519" s="1722">
        <f t="shared" si="414"/>
        <v>0</v>
      </c>
      <c r="AX519" s="1722">
        <f t="shared" si="414"/>
        <v>0</v>
      </c>
      <c r="AY519" s="1722">
        <f t="shared" si="371"/>
        <v>0</v>
      </c>
      <c r="AZ519" s="3088">
        <f t="shared" si="372"/>
        <v>0</v>
      </c>
      <c r="BA519" s="3325"/>
      <c r="BB519" s="1432">
        <v>0</v>
      </c>
      <c r="BC519" s="1432">
        <v>0</v>
      </c>
      <c r="BD519" s="1432">
        <v>0</v>
      </c>
      <c r="BE519" s="1432">
        <v>0</v>
      </c>
      <c r="BF519" s="1432">
        <v>0</v>
      </c>
      <c r="BG519" s="1432">
        <f t="shared" si="373"/>
        <v>0</v>
      </c>
      <c r="BH519" s="891"/>
      <c r="BI519" s="891"/>
      <c r="BJ519" s="891"/>
      <c r="BK519" s="1397">
        <f t="shared" si="420"/>
        <v>0</v>
      </c>
      <c r="BL519" s="1397"/>
      <c r="BM519" s="1397">
        <f t="shared" si="374"/>
        <v>0</v>
      </c>
      <c r="BN519" s="1366">
        <f t="shared" si="415"/>
        <v>0</v>
      </c>
      <c r="BO519" s="1366">
        <f t="shared" si="415"/>
        <v>0</v>
      </c>
      <c r="BP519" s="1366">
        <f t="shared" si="415"/>
        <v>0</v>
      </c>
      <c r="BQ519" s="1366">
        <f t="shared" si="415"/>
        <v>0</v>
      </c>
      <c r="BR519" s="1366">
        <f t="shared" si="416"/>
        <v>0</v>
      </c>
      <c r="BS519" s="1366">
        <f t="shared" si="375"/>
        <v>0</v>
      </c>
      <c r="BT519" s="891"/>
      <c r="BU519" s="891"/>
      <c r="CD519" s="3319">
        <v>0</v>
      </c>
      <c r="CE519" s="3319">
        <v>0</v>
      </c>
      <c r="CF519" s="3319">
        <v>0</v>
      </c>
      <c r="CG519" s="3319">
        <v>0</v>
      </c>
      <c r="CH519" s="3319">
        <v>0</v>
      </c>
      <c r="CI519" s="3319">
        <v>0</v>
      </c>
      <c r="CJ519" s="3319">
        <v>0</v>
      </c>
      <c r="CK519" s="3320"/>
      <c r="CL519" s="3321">
        <f t="shared" si="405"/>
        <v>0</v>
      </c>
      <c r="CM519" s="3321">
        <f t="shared" si="406"/>
        <v>0</v>
      </c>
      <c r="CN519" s="3321">
        <f t="shared" si="407"/>
        <v>0</v>
      </c>
      <c r="CO519" s="3321">
        <f t="shared" si="387"/>
        <v>0</v>
      </c>
      <c r="CP519" s="3321">
        <f t="shared" si="387"/>
        <v>0</v>
      </c>
      <c r="CQ519" s="3321">
        <f t="shared" si="387"/>
        <v>0</v>
      </c>
      <c r="CR519" s="3321">
        <f t="shared" si="387"/>
        <v>0</v>
      </c>
      <c r="CS519" s="3321"/>
      <c r="CT519" s="885">
        <v>0</v>
      </c>
      <c r="CU519" s="885">
        <v>0</v>
      </c>
      <c r="CV519" s="885">
        <v>0</v>
      </c>
      <c r="CW519" s="885">
        <v>0</v>
      </c>
      <c r="CX519" s="885">
        <v>0</v>
      </c>
      <c r="CY519" s="885">
        <v>0</v>
      </c>
      <c r="DB519" s="3321">
        <f t="shared" si="404"/>
        <v>0</v>
      </c>
      <c r="DC519" s="3321">
        <f t="shared" si="404"/>
        <v>0</v>
      </c>
      <c r="DD519" s="3321">
        <f t="shared" si="404"/>
        <v>0</v>
      </c>
      <c r="DE519" s="3321">
        <f t="shared" si="404"/>
        <v>0</v>
      </c>
      <c r="DF519" s="3321">
        <f t="shared" si="404"/>
        <v>0</v>
      </c>
      <c r="DG519" s="3321">
        <f t="shared" si="404"/>
        <v>0</v>
      </c>
      <c r="DH519" s="3321"/>
      <c r="DI519" s="885">
        <v>0</v>
      </c>
      <c r="DJ519" s="885">
        <v>0</v>
      </c>
      <c r="DK519" s="885">
        <v>0</v>
      </c>
      <c r="DL519" s="885">
        <v>0</v>
      </c>
      <c r="DM519" s="885">
        <v>0</v>
      </c>
      <c r="DP519" s="3321">
        <f t="shared" si="391"/>
        <v>0</v>
      </c>
      <c r="DQ519" s="3321">
        <f t="shared" si="391"/>
        <v>0</v>
      </c>
      <c r="DR519" s="3321">
        <f t="shared" si="391"/>
        <v>0</v>
      </c>
      <c r="DS519" s="3321">
        <f t="shared" si="391"/>
        <v>0</v>
      </c>
      <c r="DT519" s="3321">
        <f t="shared" si="391"/>
        <v>0</v>
      </c>
    </row>
    <row r="520" spans="1:124" ht="14.25" hidden="1" customHeight="1">
      <c r="A520" s="1165"/>
      <c r="B520" s="1581"/>
      <c r="C520" s="1576"/>
      <c r="D520" s="3339"/>
      <c r="E520" s="1358">
        <v>0</v>
      </c>
      <c r="F520" s="891">
        <v>0</v>
      </c>
      <c r="G520" s="891">
        <v>0</v>
      </c>
      <c r="H520" s="891">
        <v>0</v>
      </c>
      <c r="I520" s="891">
        <v>0</v>
      </c>
      <c r="J520" s="891">
        <v>0</v>
      </c>
      <c r="K520" s="891">
        <v>0</v>
      </c>
      <c r="L520" s="891">
        <f t="shared" si="366"/>
        <v>0</v>
      </c>
      <c r="M520" s="1440"/>
      <c r="N520" s="1440"/>
      <c r="O520" s="1440"/>
      <c r="P520" s="1440"/>
      <c r="Q520" s="1440"/>
      <c r="R520" s="1440">
        <f t="shared" si="417"/>
        <v>0</v>
      </c>
      <c r="S520" s="1440"/>
      <c r="T520" s="1440">
        <f t="shared" si="367"/>
        <v>0</v>
      </c>
      <c r="U520" s="1951">
        <f t="shared" si="418"/>
        <v>0</v>
      </c>
      <c r="V520" s="891">
        <f t="shared" si="418"/>
        <v>0</v>
      </c>
      <c r="W520" s="891">
        <f t="shared" si="418"/>
        <v>0</v>
      </c>
      <c r="X520" s="891">
        <f t="shared" si="418"/>
        <v>0</v>
      </c>
      <c r="Y520" s="891">
        <f t="shared" si="418"/>
        <v>0</v>
      </c>
      <c r="Z520" s="891">
        <f t="shared" si="418"/>
        <v>0</v>
      </c>
      <c r="AA520" s="891">
        <f t="shared" si="418"/>
        <v>0</v>
      </c>
      <c r="AB520" s="1722">
        <f t="shared" si="368"/>
        <v>0</v>
      </c>
      <c r="AC520" s="1341"/>
      <c r="AD520" s="1717"/>
      <c r="AE520" s="1725">
        <v>0</v>
      </c>
      <c r="AF520" s="1725">
        <v>0</v>
      </c>
      <c r="AG520" s="1725">
        <v>0</v>
      </c>
      <c r="AH520" s="1725">
        <v>0</v>
      </c>
      <c r="AI520" s="1725">
        <v>0</v>
      </c>
      <c r="AJ520" s="1725">
        <v>0</v>
      </c>
      <c r="AK520" s="1725">
        <f t="shared" si="369"/>
        <v>0</v>
      </c>
      <c r="AL520" s="999"/>
      <c r="AM520" s="1394"/>
      <c r="AN520" s="999"/>
      <c r="AO520" s="1001"/>
      <c r="AP520" s="1001">
        <f t="shared" si="419"/>
        <v>0</v>
      </c>
      <c r="AQ520" s="1394"/>
      <c r="AR520" s="1394">
        <f t="shared" si="370"/>
        <v>0</v>
      </c>
      <c r="AS520" s="3403">
        <f t="shared" si="413"/>
        <v>0</v>
      </c>
      <c r="AT520" s="1722">
        <f t="shared" si="413"/>
        <v>0</v>
      </c>
      <c r="AU520" s="1722">
        <f t="shared" si="413"/>
        <v>0</v>
      </c>
      <c r="AV520" s="1722">
        <f t="shared" si="413"/>
        <v>0</v>
      </c>
      <c r="AW520" s="1722">
        <f t="shared" si="414"/>
        <v>0</v>
      </c>
      <c r="AX520" s="1722">
        <f t="shared" si="414"/>
        <v>0</v>
      </c>
      <c r="AY520" s="1722">
        <f t="shared" si="371"/>
        <v>0</v>
      </c>
      <c r="AZ520" s="3088">
        <f t="shared" si="372"/>
        <v>0</v>
      </c>
      <c r="BA520" s="3325"/>
      <c r="BB520" s="1432">
        <v>0</v>
      </c>
      <c r="BC520" s="1432">
        <v>0</v>
      </c>
      <c r="BD520" s="1432">
        <v>0</v>
      </c>
      <c r="BE520" s="1432">
        <v>0</v>
      </c>
      <c r="BF520" s="1432">
        <v>0</v>
      </c>
      <c r="BG520" s="1432">
        <f t="shared" si="373"/>
        <v>0</v>
      </c>
      <c r="BH520" s="891"/>
      <c r="BI520" s="891"/>
      <c r="BJ520" s="891"/>
      <c r="BK520" s="1397">
        <f t="shared" si="420"/>
        <v>0</v>
      </c>
      <c r="BL520" s="1397"/>
      <c r="BM520" s="1397">
        <f t="shared" si="374"/>
        <v>0</v>
      </c>
      <c r="BN520" s="1366">
        <f t="shared" si="415"/>
        <v>0</v>
      </c>
      <c r="BO520" s="1366">
        <f t="shared" si="415"/>
        <v>0</v>
      </c>
      <c r="BP520" s="1366">
        <f t="shared" si="415"/>
        <v>0</v>
      </c>
      <c r="BQ520" s="1366">
        <f t="shared" si="415"/>
        <v>0</v>
      </c>
      <c r="BR520" s="1366">
        <f t="shared" si="416"/>
        <v>0</v>
      </c>
      <c r="BS520" s="1366">
        <f t="shared" si="375"/>
        <v>0</v>
      </c>
      <c r="BT520" s="891"/>
      <c r="BU520" s="891"/>
      <c r="CD520" s="3319">
        <v>0</v>
      </c>
      <c r="CE520" s="3319">
        <v>0</v>
      </c>
      <c r="CF520" s="3319">
        <v>0</v>
      </c>
      <c r="CG520" s="3319">
        <v>0</v>
      </c>
      <c r="CH520" s="3319">
        <v>0</v>
      </c>
      <c r="CI520" s="3319">
        <v>0</v>
      </c>
      <c r="CJ520" s="3319">
        <v>0</v>
      </c>
      <c r="CK520" s="3320"/>
      <c r="CL520" s="3321">
        <f t="shared" si="405"/>
        <v>0</v>
      </c>
      <c r="CM520" s="3321">
        <f t="shared" si="406"/>
        <v>0</v>
      </c>
      <c r="CN520" s="3321">
        <f t="shared" si="407"/>
        <v>0</v>
      </c>
      <c r="CO520" s="3321">
        <f t="shared" si="387"/>
        <v>0</v>
      </c>
      <c r="CP520" s="3321">
        <f t="shared" si="387"/>
        <v>0</v>
      </c>
      <c r="CQ520" s="3321">
        <f t="shared" si="387"/>
        <v>0</v>
      </c>
      <c r="CR520" s="3321">
        <f t="shared" si="387"/>
        <v>0</v>
      </c>
      <c r="CS520" s="3321"/>
      <c r="CT520" s="885">
        <v>0</v>
      </c>
      <c r="CU520" s="885">
        <v>0</v>
      </c>
      <c r="CV520" s="885">
        <v>0</v>
      </c>
      <c r="CW520" s="885">
        <v>0</v>
      </c>
      <c r="CX520" s="885">
        <v>0</v>
      </c>
      <c r="CY520" s="885">
        <v>0</v>
      </c>
      <c r="DB520" s="3321">
        <f t="shared" si="404"/>
        <v>0</v>
      </c>
      <c r="DC520" s="3321">
        <f t="shared" si="404"/>
        <v>0</v>
      </c>
      <c r="DD520" s="3321">
        <f t="shared" si="404"/>
        <v>0</v>
      </c>
      <c r="DE520" s="3321">
        <f t="shared" si="404"/>
        <v>0</v>
      </c>
      <c r="DF520" s="3321">
        <f t="shared" si="404"/>
        <v>0</v>
      </c>
      <c r="DG520" s="3321">
        <f t="shared" si="404"/>
        <v>0</v>
      </c>
      <c r="DH520" s="3321"/>
      <c r="DI520" s="885">
        <v>0</v>
      </c>
      <c r="DJ520" s="885">
        <v>0</v>
      </c>
      <c r="DK520" s="885">
        <v>0</v>
      </c>
      <c r="DL520" s="885">
        <v>0</v>
      </c>
      <c r="DM520" s="885">
        <v>0</v>
      </c>
      <c r="DP520" s="3321">
        <f t="shared" si="391"/>
        <v>0</v>
      </c>
      <c r="DQ520" s="3321">
        <f t="shared" si="391"/>
        <v>0</v>
      </c>
      <c r="DR520" s="3321">
        <f t="shared" si="391"/>
        <v>0</v>
      </c>
      <c r="DS520" s="3321">
        <f t="shared" si="391"/>
        <v>0</v>
      </c>
      <c r="DT520" s="3321">
        <f t="shared" si="391"/>
        <v>0</v>
      </c>
    </row>
    <row r="521" spans="1:124" ht="14.25" hidden="1" customHeight="1">
      <c r="A521" s="1165"/>
      <c r="B521" s="1581"/>
      <c r="C521" s="1576"/>
      <c r="D521" s="3339"/>
      <c r="E521" s="1358">
        <v>0</v>
      </c>
      <c r="F521" s="891">
        <v>0</v>
      </c>
      <c r="G521" s="891">
        <v>0</v>
      </c>
      <c r="H521" s="891">
        <v>0</v>
      </c>
      <c r="I521" s="891">
        <v>0</v>
      </c>
      <c r="J521" s="891">
        <v>0</v>
      </c>
      <c r="K521" s="891">
        <v>0</v>
      </c>
      <c r="L521" s="891">
        <f t="shared" si="366"/>
        <v>0</v>
      </c>
      <c r="M521" s="1440"/>
      <c r="N521" s="1440"/>
      <c r="O521" s="1440"/>
      <c r="P521" s="1440"/>
      <c r="Q521" s="1440"/>
      <c r="R521" s="1440">
        <f t="shared" si="417"/>
        <v>0</v>
      </c>
      <c r="S521" s="1440"/>
      <c r="T521" s="1440">
        <f t="shared" si="367"/>
        <v>0</v>
      </c>
      <c r="U521" s="1951">
        <f t="shared" si="418"/>
        <v>0</v>
      </c>
      <c r="V521" s="891">
        <f t="shared" si="418"/>
        <v>0</v>
      </c>
      <c r="W521" s="891">
        <f t="shared" si="418"/>
        <v>0</v>
      </c>
      <c r="X521" s="891">
        <f t="shared" si="418"/>
        <v>0</v>
      </c>
      <c r="Y521" s="891">
        <f t="shared" si="418"/>
        <v>0</v>
      </c>
      <c r="Z521" s="891">
        <f t="shared" si="418"/>
        <v>0</v>
      </c>
      <c r="AA521" s="891">
        <f t="shared" si="418"/>
        <v>0</v>
      </c>
      <c r="AB521" s="1722">
        <f t="shared" si="368"/>
        <v>0</v>
      </c>
      <c r="AC521" s="1341"/>
      <c r="AD521" s="1717"/>
      <c r="AE521" s="1725">
        <v>0</v>
      </c>
      <c r="AF521" s="1725">
        <v>0</v>
      </c>
      <c r="AG521" s="1725">
        <v>0</v>
      </c>
      <c r="AH521" s="1725">
        <v>0</v>
      </c>
      <c r="AI521" s="1725">
        <v>0</v>
      </c>
      <c r="AJ521" s="1725">
        <v>0</v>
      </c>
      <c r="AK521" s="1725">
        <f t="shared" si="369"/>
        <v>0</v>
      </c>
      <c r="AL521" s="999"/>
      <c r="AM521" s="1394"/>
      <c r="AN521" s="999"/>
      <c r="AO521" s="1001"/>
      <c r="AP521" s="1001">
        <f t="shared" si="419"/>
        <v>0</v>
      </c>
      <c r="AQ521" s="1394"/>
      <c r="AR521" s="1394">
        <f t="shared" si="370"/>
        <v>0</v>
      </c>
      <c r="AS521" s="3403">
        <f t="shared" si="413"/>
        <v>0</v>
      </c>
      <c r="AT521" s="1722">
        <f t="shared" si="413"/>
        <v>0</v>
      </c>
      <c r="AU521" s="1722">
        <f t="shared" si="413"/>
        <v>0</v>
      </c>
      <c r="AV521" s="1722">
        <f t="shared" si="413"/>
        <v>0</v>
      </c>
      <c r="AW521" s="1722">
        <f t="shared" si="414"/>
        <v>0</v>
      </c>
      <c r="AX521" s="1722">
        <f t="shared" si="414"/>
        <v>0</v>
      </c>
      <c r="AY521" s="1722">
        <f t="shared" si="371"/>
        <v>0</v>
      </c>
      <c r="AZ521" s="3088">
        <f t="shared" si="372"/>
        <v>0</v>
      </c>
      <c r="BA521" s="3325"/>
      <c r="BB521" s="1432">
        <v>0</v>
      </c>
      <c r="BC521" s="1432">
        <v>0</v>
      </c>
      <c r="BD521" s="1432">
        <v>0</v>
      </c>
      <c r="BE521" s="1432">
        <v>0</v>
      </c>
      <c r="BF521" s="1432">
        <v>0</v>
      </c>
      <c r="BG521" s="1432">
        <f t="shared" si="373"/>
        <v>0</v>
      </c>
      <c r="BH521" s="891"/>
      <c r="BI521" s="891"/>
      <c r="BJ521" s="891"/>
      <c r="BK521" s="1397">
        <f t="shared" si="420"/>
        <v>0</v>
      </c>
      <c r="BL521" s="1397"/>
      <c r="BM521" s="1397">
        <f t="shared" si="374"/>
        <v>0</v>
      </c>
      <c r="BN521" s="1366">
        <f t="shared" si="415"/>
        <v>0</v>
      </c>
      <c r="BO521" s="1366">
        <f t="shared" si="415"/>
        <v>0</v>
      </c>
      <c r="BP521" s="1366">
        <f t="shared" si="415"/>
        <v>0</v>
      </c>
      <c r="BQ521" s="1366">
        <f t="shared" si="415"/>
        <v>0</v>
      </c>
      <c r="BR521" s="1366">
        <f t="shared" si="416"/>
        <v>0</v>
      </c>
      <c r="BS521" s="1366">
        <f t="shared" si="375"/>
        <v>0</v>
      </c>
      <c r="BT521" s="891"/>
      <c r="BU521" s="891"/>
      <c r="CD521" s="3319">
        <v>0</v>
      </c>
      <c r="CE521" s="3319">
        <v>0</v>
      </c>
      <c r="CF521" s="3319">
        <v>0</v>
      </c>
      <c r="CG521" s="3319">
        <v>0</v>
      </c>
      <c r="CH521" s="3319">
        <v>0</v>
      </c>
      <c r="CI521" s="3319">
        <v>0</v>
      </c>
      <c r="CJ521" s="3319">
        <v>0</v>
      </c>
      <c r="CK521" s="3320"/>
      <c r="CL521" s="3321">
        <f t="shared" si="405"/>
        <v>0</v>
      </c>
      <c r="CM521" s="3321">
        <f t="shared" si="406"/>
        <v>0</v>
      </c>
      <c r="CN521" s="3321">
        <f t="shared" si="407"/>
        <v>0</v>
      </c>
      <c r="CO521" s="3321">
        <f t="shared" si="387"/>
        <v>0</v>
      </c>
      <c r="CP521" s="3321">
        <f t="shared" si="387"/>
        <v>0</v>
      </c>
      <c r="CQ521" s="3321">
        <f t="shared" si="387"/>
        <v>0</v>
      </c>
      <c r="CR521" s="3321">
        <f t="shared" si="387"/>
        <v>0</v>
      </c>
      <c r="CS521" s="3321"/>
      <c r="CT521" s="885">
        <v>0</v>
      </c>
      <c r="CU521" s="885">
        <v>0</v>
      </c>
      <c r="CV521" s="885">
        <v>0</v>
      </c>
      <c r="CW521" s="885">
        <v>0</v>
      </c>
      <c r="CX521" s="885">
        <v>0</v>
      </c>
      <c r="CY521" s="885">
        <v>0</v>
      </c>
      <c r="DB521" s="3321">
        <f t="shared" si="404"/>
        <v>0</v>
      </c>
      <c r="DC521" s="3321">
        <f t="shared" si="404"/>
        <v>0</v>
      </c>
      <c r="DD521" s="3321">
        <f t="shared" si="404"/>
        <v>0</v>
      </c>
      <c r="DE521" s="3321">
        <f t="shared" si="404"/>
        <v>0</v>
      </c>
      <c r="DF521" s="3321">
        <f t="shared" si="404"/>
        <v>0</v>
      </c>
      <c r="DG521" s="3321">
        <f t="shared" si="404"/>
        <v>0</v>
      </c>
      <c r="DH521" s="3321"/>
      <c r="DI521" s="885">
        <v>0</v>
      </c>
      <c r="DJ521" s="885">
        <v>0</v>
      </c>
      <c r="DK521" s="885">
        <v>0</v>
      </c>
      <c r="DL521" s="885">
        <v>0</v>
      </c>
      <c r="DM521" s="885">
        <v>0</v>
      </c>
      <c r="DP521" s="3321">
        <f t="shared" si="391"/>
        <v>0</v>
      </c>
      <c r="DQ521" s="3321">
        <f t="shared" si="391"/>
        <v>0</v>
      </c>
      <c r="DR521" s="3321">
        <f t="shared" si="391"/>
        <v>0</v>
      </c>
      <c r="DS521" s="3321">
        <f t="shared" si="391"/>
        <v>0</v>
      </c>
      <c r="DT521" s="3321">
        <f t="shared" si="391"/>
        <v>0</v>
      </c>
    </row>
    <row r="522" spans="1:124" ht="14.25" hidden="1" customHeight="1">
      <c r="A522" s="1165"/>
      <c r="B522" s="1581"/>
      <c r="C522" s="1576"/>
      <c r="D522" s="3339"/>
      <c r="E522" s="1358">
        <v>0</v>
      </c>
      <c r="F522" s="891">
        <v>0</v>
      </c>
      <c r="G522" s="891">
        <v>0</v>
      </c>
      <c r="H522" s="891">
        <v>0</v>
      </c>
      <c r="I522" s="891">
        <v>0</v>
      </c>
      <c r="J522" s="891">
        <v>0</v>
      </c>
      <c r="K522" s="891">
        <v>0</v>
      </c>
      <c r="L522" s="891">
        <f t="shared" si="366"/>
        <v>0</v>
      </c>
      <c r="M522" s="1440"/>
      <c r="N522" s="1440"/>
      <c r="O522" s="1440"/>
      <c r="P522" s="1440"/>
      <c r="Q522" s="1440"/>
      <c r="R522" s="1440">
        <f t="shared" si="417"/>
        <v>0</v>
      </c>
      <c r="S522" s="1440"/>
      <c r="T522" s="1440">
        <f t="shared" si="367"/>
        <v>0</v>
      </c>
      <c r="U522" s="1951">
        <f t="shared" si="418"/>
        <v>0</v>
      </c>
      <c r="V522" s="891">
        <f t="shared" si="418"/>
        <v>0</v>
      </c>
      <c r="W522" s="891">
        <f t="shared" si="418"/>
        <v>0</v>
      </c>
      <c r="X522" s="891">
        <f t="shared" si="418"/>
        <v>0</v>
      </c>
      <c r="Y522" s="891">
        <f t="shared" si="418"/>
        <v>0</v>
      </c>
      <c r="Z522" s="891">
        <f t="shared" si="418"/>
        <v>0</v>
      </c>
      <c r="AA522" s="891">
        <f t="shared" si="418"/>
        <v>0</v>
      </c>
      <c r="AB522" s="1722">
        <f t="shared" si="368"/>
        <v>0</v>
      </c>
      <c r="AC522" s="1341"/>
      <c r="AD522" s="1717"/>
      <c r="AE522" s="1725">
        <v>0</v>
      </c>
      <c r="AF522" s="1725">
        <v>0</v>
      </c>
      <c r="AG522" s="1725">
        <v>0</v>
      </c>
      <c r="AH522" s="1725">
        <v>0</v>
      </c>
      <c r="AI522" s="1725">
        <v>0</v>
      </c>
      <c r="AJ522" s="1725">
        <v>0</v>
      </c>
      <c r="AK522" s="1725">
        <f t="shared" si="369"/>
        <v>0</v>
      </c>
      <c r="AL522" s="999"/>
      <c r="AM522" s="1394"/>
      <c r="AN522" s="999"/>
      <c r="AO522" s="1001"/>
      <c r="AP522" s="1001">
        <f t="shared" si="419"/>
        <v>0</v>
      </c>
      <c r="AQ522" s="1394"/>
      <c r="AR522" s="1394">
        <f t="shared" si="370"/>
        <v>0</v>
      </c>
      <c r="AS522" s="3403">
        <f t="shared" si="413"/>
        <v>0</v>
      </c>
      <c r="AT522" s="1722">
        <f t="shared" si="413"/>
        <v>0</v>
      </c>
      <c r="AU522" s="1722">
        <f t="shared" si="413"/>
        <v>0</v>
      </c>
      <c r="AV522" s="1722">
        <f t="shared" si="413"/>
        <v>0</v>
      </c>
      <c r="AW522" s="1722">
        <f t="shared" si="414"/>
        <v>0</v>
      </c>
      <c r="AX522" s="1722">
        <f t="shared" si="414"/>
        <v>0</v>
      </c>
      <c r="AY522" s="1722">
        <f t="shared" si="371"/>
        <v>0</v>
      </c>
      <c r="AZ522" s="3088">
        <f t="shared" si="372"/>
        <v>0</v>
      </c>
      <c r="BA522" s="3325"/>
      <c r="BB522" s="1432">
        <v>0</v>
      </c>
      <c r="BC522" s="1432">
        <v>0</v>
      </c>
      <c r="BD522" s="1432">
        <v>0</v>
      </c>
      <c r="BE522" s="1432">
        <v>0</v>
      </c>
      <c r="BF522" s="1432">
        <v>0</v>
      </c>
      <c r="BG522" s="1432">
        <f t="shared" si="373"/>
        <v>0</v>
      </c>
      <c r="BH522" s="891"/>
      <c r="BI522" s="891"/>
      <c r="BJ522" s="891"/>
      <c r="BK522" s="1397">
        <f t="shared" si="420"/>
        <v>0</v>
      </c>
      <c r="BL522" s="1397"/>
      <c r="BM522" s="1397">
        <f t="shared" si="374"/>
        <v>0</v>
      </c>
      <c r="BN522" s="1366">
        <f t="shared" si="415"/>
        <v>0</v>
      </c>
      <c r="BO522" s="1366">
        <f t="shared" si="415"/>
        <v>0</v>
      </c>
      <c r="BP522" s="1366">
        <f t="shared" si="415"/>
        <v>0</v>
      </c>
      <c r="BQ522" s="1366">
        <f t="shared" si="415"/>
        <v>0</v>
      </c>
      <c r="BR522" s="1366">
        <f t="shared" si="416"/>
        <v>0</v>
      </c>
      <c r="BS522" s="1366">
        <f t="shared" si="375"/>
        <v>0</v>
      </c>
      <c r="BT522" s="891"/>
      <c r="BU522" s="891"/>
      <c r="CD522" s="3319">
        <v>0</v>
      </c>
      <c r="CE522" s="3319">
        <v>0</v>
      </c>
      <c r="CF522" s="3319">
        <v>0</v>
      </c>
      <c r="CG522" s="3319">
        <v>0</v>
      </c>
      <c r="CH522" s="3319">
        <v>0</v>
      </c>
      <c r="CI522" s="3319">
        <v>0</v>
      </c>
      <c r="CJ522" s="3319">
        <v>0</v>
      </c>
      <c r="CK522" s="3320"/>
      <c r="CL522" s="3321">
        <f t="shared" si="405"/>
        <v>0</v>
      </c>
      <c r="CM522" s="3321">
        <f t="shared" si="406"/>
        <v>0</v>
      </c>
      <c r="CN522" s="3321">
        <f t="shared" si="407"/>
        <v>0</v>
      </c>
      <c r="CO522" s="3321">
        <f t="shared" si="387"/>
        <v>0</v>
      </c>
      <c r="CP522" s="3321">
        <f t="shared" si="387"/>
        <v>0</v>
      </c>
      <c r="CQ522" s="3321">
        <f t="shared" si="387"/>
        <v>0</v>
      </c>
      <c r="CR522" s="3321">
        <f t="shared" si="387"/>
        <v>0</v>
      </c>
      <c r="CS522" s="3321"/>
      <c r="CT522" s="885">
        <v>0</v>
      </c>
      <c r="CU522" s="885">
        <v>0</v>
      </c>
      <c r="CV522" s="885">
        <v>0</v>
      </c>
      <c r="CW522" s="885">
        <v>0</v>
      </c>
      <c r="CX522" s="885">
        <v>0</v>
      </c>
      <c r="CY522" s="885">
        <v>0</v>
      </c>
      <c r="DB522" s="3321">
        <f t="shared" si="404"/>
        <v>0</v>
      </c>
      <c r="DC522" s="3321">
        <f t="shared" si="404"/>
        <v>0</v>
      </c>
      <c r="DD522" s="3321">
        <f t="shared" si="404"/>
        <v>0</v>
      </c>
      <c r="DE522" s="3321">
        <f t="shared" si="404"/>
        <v>0</v>
      </c>
      <c r="DF522" s="3321">
        <f t="shared" si="404"/>
        <v>0</v>
      </c>
      <c r="DG522" s="3321">
        <f t="shared" si="404"/>
        <v>0</v>
      </c>
      <c r="DH522" s="3321"/>
      <c r="DI522" s="885">
        <v>0</v>
      </c>
      <c r="DJ522" s="885">
        <v>0</v>
      </c>
      <c r="DK522" s="885">
        <v>0</v>
      </c>
      <c r="DL522" s="885">
        <v>0</v>
      </c>
      <c r="DM522" s="885">
        <v>0</v>
      </c>
      <c r="DP522" s="3321">
        <f t="shared" si="391"/>
        <v>0</v>
      </c>
      <c r="DQ522" s="3321">
        <f t="shared" si="391"/>
        <v>0</v>
      </c>
      <c r="DR522" s="3321">
        <f t="shared" si="391"/>
        <v>0</v>
      </c>
      <c r="DS522" s="3321">
        <f t="shared" si="391"/>
        <v>0</v>
      </c>
      <c r="DT522" s="3321">
        <f t="shared" si="391"/>
        <v>0</v>
      </c>
    </row>
    <row r="523" spans="1:124" ht="14.25" hidden="1" customHeight="1">
      <c r="A523" s="1165"/>
      <c r="B523" s="1581"/>
      <c r="C523" s="1576"/>
      <c r="D523" s="3339"/>
      <c r="E523" s="1358">
        <v>0</v>
      </c>
      <c r="F523" s="891">
        <v>0</v>
      </c>
      <c r="G523" s="891">
        <v>0</v>
      </c>
      <c r="H523" s="891">
        <v>0</v>
      </c>
      <c r="I523" s="891">
        <v>0</v>
      </c>
      <c r="J523" s="891">
        <v>0</v>
      </c>
      <c r="K523" s="891">
        <v>0</v>
      </c>
      <c r="L523" s="891">
        <f t="shared" si="366"/>
        <v>0</v>
      </c>
      <c r="M523" s="1440"/>
      <c r="N523" s="1440"/>
      <c r="O523" s="1440"/>
      <c r="P523" s="1440"/>
      <c r="Q523" s="1440"/>
      <c r="R523" s="1440">
        <f t="shared" si="417"/>
        <v>0</v>
      </c>
      <c r="S523" s="1440"/>
      <c r="T523" s="1440">
        <f t="shared" si="367"/>
        <v>0</v>
      </c>
      <c r="U523" s="1951">
        <f t="shared" si="418"/>
        <v>0</v>
      </c>
      <c r="V523" s="891">
        <f t="shared" si="418"/>
        <v>0</v>
      </c>
      <c r="W523" s="891">
        <f t="shared" si="418"/>
        <v>0</v>
      </c>
      <c r="X523" s="891">
        <f t="shared" si="418"/>
        <v>0</v>
      </c>
      <c r="Y523" s="891">
        <f t="shared" si="418"/>
        <v>0</v>
      </c>
      <c r="Z523" s="891">
        <f t="shared" si="418"/>
        <v>0</v>
      </c>
      <c r="AA523" s="891">
        <f t="shared" si="418"/>
        <v>0</v>
      </c>
      <c r="AB523" s="1722">
        <f t="shared" si="368"/>
        <v>0</v>
      </c>
      <c r="AC523" s="1341"/>
      <c r="AD523" s="1717"/>
      <c r="AE523" s="1725">
        <v>0</v>
      </c>
      <c r="AF523" s="1725">
        <v>0</v>
      </c>
      <c r="AG523" s="1725">
        <v>0</v>
      </c>
      <c r="AH523" s="1725">
        <v>0</v>
      </c>
      <c r="AI523" s="1725">
        <v>0</v>
      </c>
      <c r="AJ523" s="1725">
        <v>0</v>
      </c>
      <c r="AK523" s="1725">
        <f t="shared" si="369"/>
        <v>0</v>
      </c>
      <c r="AL523" s="999"/>
      <c r="AM523" s="1394"/>
      <c r="AN523" s="999"/>
      <c r="AO523" s="1001"/>
      <c r="AP523" s="1001">
        <f t="shared" si="419"/>
        <v>0</v>
      </c>
      <c r="AQ523" s="1394"/>
      <c r="AR523" s="1394">
        <f t="shared" si="370"/>
        <v>0</v>
      </c>
      <c r="AS523" s="3403">
        <f t="shared" si="413"/>
        <v>0</v>
      </c>
      <c r="AT523" s="1722">
        <f t="shared" si="413"/>
        <v>0</v>
      </c>
      <c r="AU523" s="1722">
        <f t="shared" si="413"/>
        <v>0</v>
      </c>
      <c r="AV523" s="1722">
        <f t="shared" si="413"/>
        <v>0</v>
      </c>
      <c r="AW523" s="1722">
        <f t="shared" si="414"/>
        <v>0</v>
      </c>
      <c r="AX523" s="1722">
        <f t="shared" si="414"/>
        <v>0</v>
      </c>
      <c r="AY523" s="1722">
        <f t="shared" si="371"/>
        <v>0</v>
      </c>
      <c r="AZ523" s="3088">
        <f t="shared" si="372"/>
        <v>0</v>
      </c>
      <c r="BA523" s="3325"/>
      <c r="BB523" s="1432">
        <v>0</v>
      </c>
      <c r="BC523" s="1432">
        <v>0</v>
      </c>
      <c r="BD523" s="1432">
        <v>0</v>
      </c>
      <c r="BE523" s="1432">
        <v>0</v>
      </c>
      <c r="BF523" s="1432">
        <v>0</v>
      </c>
      <c r="BG523" s="1432">
        <f t="shared" si="373"/>
        <v>0</v>
      </c>
      <c r="BH523" s="891"/>
      <c r="BI523" s="891"/>
      <c r="BJ523" s="891"/>
      <c r="BK523" s="1397">
        <f t="shared" si="420"/>
        <v>0</v>
      </c>
      <c r="BL523" s="1397"/>
      <c r="BM523" s="1397">
        <f t="shared" si="374"/>
        <v>0</v>
      </c>
      <c r="BN523" s="1366">
        <f t="shared" si="415"/>
        <v>0</v>
      </c>
      <c r="BO523" s="1366">
        <f t="shared" si="415"/>
        <v>0</v>
      </c>
      <c r="BP523" s="1366">
        <f t="shared" si="415"/>
        <v>0</v>
      </c>
      <c r="BQ523" s="1366">
        <f t="shared" si="415"/>
        <v>0</v>
      </c>
      <c r="BR523" s="1366">
        <f t="shared" si="416"/>
        <v>0</v>
      </c>
      <c r="BS523" s="1366">
        <f t="shared" si="375"/>
        <v>0</v>
      </c>
      <c r="BT523" s="891"/>
      <c r="BU523" s="891"/>
      <c r="CD523" s="3319">
        <v>0</v>
      </c>
      <c r="CE523" s="3319">
        <v>0</v>
      </c>
      <c r="CF523" s="3319">
        <v>0</v>
      </c>
      <c r="CG523" s="3319">
        <v>0</v>
      </c>
      <c r="CH523" s="3319">
        <v>0</v>
      </c>
      <c r="CI523" s="3319">
        <v>0</v>
      </c>
      <c r="CJ523" s="3319">
        <v>0</v>
      </c>
      <c r="CK523" s="3320"/>
      <c r="CL523" s="3321">
        <f t="shared" si="405"/>
        <v>0</v>
      </c>
      <c r="CM523" s="3321">
        <f t="shared" si="406"/>
        <v>0</v>
      </c>
      <c r="CN523" s="3321">
        <f t="shared" si="407"/>
        <v>0</v>
      </c>
      <c r="CO523" s="3321">
        <f t="shared" si="387"/>
        <v>0</v>
      </c>
      <c r="CP523" s="3321">
        <f t="shared" si="387"/>
        <v>0</v>
      </c>
      <c r="CQ523" s="3321">
        <f t="shared" si="387"/>
        <v>0</v>
      </c>
      <c r="CR523" s="3321">
        <f t="shared" si="387"/>
        <v>0</v>
      </c>
      <c r="CS523" s="3321"/>
      <c r="CT523" s="885">
        <v>0</v>
      </c>
      <c r="CU523" s="885">
        <v>0</v>
      </c>
      <c r="CV523" s="885">
        <v>0</v>
      </c>
      <c r="CW523" s="885">
        <v>0</v>
      </c>
      <c r="CX523" s="885">
        <v>0</v>
      </c>
      <c r="CY523" s="885">
        <v>0</v>
      </c>
      <c r="DB523" s="3321">
        <f t="shared" si="404"/>
        <v>0</v>
      </c>
      <c r="DC523" s="3321">
        <f t="shared" si="404"/>
        <v>0</v>
      </c>
      <c r="DD523" s="3321">
        <f t="shared" si="404"/>
        <v>0</v>
      </c>
      <c r="DE523" s="3321">
        <f t="shared" si="404"/>
        <v>0</v>
      </c>
      <c r="DF523" s="3321">
        <f t="shared" si="404"/>
        <v>0</v>
      </c>
      <c r="DG523" s="3321">
        <f t="shared" si="404"/>
        <v>0</v>
      </c>
      <c r="DH523" s="3321"/>
      <c r="DI523" s="885">
        <v>0</v>
      </c>
      <c r="DJ523" s="885">
        <v>0</v>
      </c>
      <c r="DK523" s="885">
        <v>0</v>
      </c>
      <c r="DL523" s="885">
        <v>0</v>
      </c>
      <c r="DM523" s="885">
        <v>0</v>
      </c>
      <c r="DP523" s="3321">
        <f t="shared" si="391"/>
        <v>0</v>
      </c>
      <c r="DQ523" s="3321">
        <f t="shared" si="391"/>
        <v>0</v>
      </c>
      <c r="DR523" s="3321">
        <f t="shared" si="391"/>
        <v>0</v>
      </c>
      <c r="DS523" s="3321">
        <f t="shared" si="391"/>
        <v>0</v>
      </c>
      <c r="DT523" s="3321">
        <f t="shared" si="391"/>
        <v>0</v>
      </c>
    </row>
    <row r="524" spans="1:124" ht="14.25" hidden="1" customHeight="1">
      <c r="A524" s="1165"/>
      <c r="B524" s="1581"/>
      <c r="C524" s="1576"/>
      <c r="D524" s="3339"/>
      <c r="E524" s="1358">
        <v>0</v>
      </c>
      <c r="F524" s="891">
        <v>0</v>
      </c>
      <c r="G524" s="891">
        <v>0</v>
      </c>
      <c r="H524" s="891">
        <v>0</v>
      </c>
      <c r="I524" s="891">
        <v>0</v>
      </c>
      <c r="J524" s="891">
        <v>0</v>
      </c>
      <c r="K524" s="891">
        <v>0</v>
      </c>
      <c r="L524" s="891">
        <f t="shared" ref="L524:L587" si="421">SUM(F524:K524)</f>
        <v>0</v>
      </c>
      <c r="M524" s="1440"/>
      <c r="N524" s="1440"/>
      <c r="O524" s="1440"/>
      <c r="P524" s="1440"/>
      <c r="Q524" s="1440"/>
      <c r="R524" s="1440">
        <f t="shared" si="417"/>
        <v>0</v>
      </c>
      <c r="S524" s="1440"/>
      <c r="T524" s="1440">
        <f t="shared" ref="T524:T587" si="422">SUM(N524:S524)</f>
        <v>0</v>
      </c>
      <c r="U524" s="1951">
        <f t="shared" si="418"/>
        <v>0</v>
      </c>
      <c r="V524" s="891">
        <f t="shared" si="418"/>
        <v>0</v>
      </c>
      <c r="W524" s="891">
        <f t="shared" si="418"/>
        <v>0</v>
      </c>
      <c r="X524" s="891">
        <f t="shared" si="418"/>
        <v>0</v>
      </c>
      <c r="Y524" s="891">
        <f t="shared" si="418"/>
        <v>0</v>
      </c>
      <c r="Z524" s="891">
        <f t="shared" si="418"/>
        <v>0</v>
      </c>
      <c r="AA524" s="891">
        <f t="shared" si="418"/>
        <v>0</v>
      </c>
      <c r="AB524" s="1722">
        <f t="shared" ref="AB524:AB587" si="423">SUM(V524:AA524)</f>
        <v>0</v>
      </c>
      <c r="AC524" s="1341"/>
      <c r="AD524" s="1717"/>
      <c r="AE524" s="1725">
        <v>0</v>
      </c>
      <c r="AF524" s="1725">
        <v>0</v>
      </c>
      <c r="AG524" s="1725">
        <v>0</v>
      </c>
      <c r="AH524" s="1725">
        <v>0</v>
      </c>
      <c r="AI524" s="1725">
        <v>0</v>
      </c>
      <c r="AJ524" s="1725">
        <v>0</v>
      </c>
      <c r="AK524" s="1725">
        <f t="shared" ref="AK524:AK587" si="424">SUM(AF524:AJ524)</f>
        <v>0</v>
      </c>
      <c r="AL524" s="999"/>
      <c r="AM524" s="1394"/>
      <c r="AN524" s="999"/>
      <c r="AO524" s="1001"/>
      <c r="AP524" s="1001">
        <f t="shared" si="419"/>
        <v>0</v>
      </c>
      <c r="AQ524" s="1394"/>
      <c r="AR524" s="1394">
        <f t="shared" ref="AR524:AR587" si="425">SUM(AM524:AQ524)</f>
        <v>0</v>
      </c>
      <c r="AS524" s="3403">
        <f t="shared" si="413"/>
        <v>0</v>
      </c>
      <c r="AT524" s="1722">
        <f t="shared" si="413"/>
        <v>0</v>
      </c>
      <c r="AU524" s="1722">
        <f t="shared" si="413"/>
        <v>0</v>
      </c>
      <c r="AV524" s="1722">
        <f t="shared" si="413"/>
        <v>0</v>
      </c>
      <c r="AW524" s="1722">
        <f t="shared" si="414"/>
        <v>0</v>
      </c>
      <c r="AX524" s="1722">
        <f t="shared" si="414"/>
        <v>0</v>
      </c>
      <c r="AY524" s="1722">
        <f t="shared" ref="AY524:AY587" si="426">SUM(AT524:AX524)</f>
        <v>0</v>
      </c>
      <c r="AZ524" s="3088">
        <f t="shared" ref="AZ524:AZ587" si="427">AX524/24-AW524</f>
        <v>0</v>
      </c>
      <c r="BA524" s="3325"/>
      <c r="BB524" s="1432">
        <v>0</v>
      </c>
      <c r="BC524" s="1432">
        <v>0</v>
      </c>
      <c r="BD524" s="1432">
        <v>0</v>
      </c>
      <c r="BE524" s="1432">
        <v>0</v>
      </c>
      <c r="BF524" s="1432">
        <v>0</v>
      </c>
      <c r="BG524" s="1432">
        <f t="shared" ref="BG524:BG587" si="428">SUM(BC524:BF524)</f>
        <v>0</v>
      </c>
      <c r="BH524" s="891"/>
      <c r="BI524" s="891"/>
      <c r="BJ524" s="891"/>
      <c r="BK524" s="1397">
        <f t="shared" si="420"/>
        <v>0</v>
      </c>
      <c r="BL524" s="1397"/>
      <c r="BM524" s="1397">
        <f t="shared" ref="BM524:BM587" si="429">SUM(BI524:BL524)</f>
        <v>0</v>
      </c>
      <c r="BN524" s="1366">
        <f t="shared" si="415"/>
        <v>0</v>
      </c>
      <c r="BO524" s="1366">
        <f t="shared" si="415"/>
        <v>0</v>
      </c>
      <c r="BP524" s="1366">
        <f t="shared" si="415"/>
        <v>0</v>
      </c>
      <c r="BQ524" s="1366">
        <f t="shared" si="415"/>
        <v>0</v>
      </c>
      <c r="BR524" s="1366">
        <f t="shared" si="416"/>
        <v>0</v>
      </c>
      <c r="BS524" s="1366">
        <f t="shared" ref="BS524:BS587" si="430">SUM(BO524:BR524)</f>
        <v>0</v>
      </c>
      <c r="BT524" s="891"/>
      <c r="BU524" s="891"/>
      <c r="CD524" s="3319">
        <v>0</v>
      </c>
      <c r="CE524" s="3319">
        <v>0</v>
      </c>
      <c r="CF524" s="3319">
        <v>0</v>
      </c>
      <c r="CG524" s="3319">
        <v>0</v>
      </c>
      <c r="CH524" s="3319">
        <v>0</v>
      </c>
      <c r="CI524" s="3319">
        <v>0</v>
      </c>
      <c r="CJ524" s="3319">
        <v>0</v>
      </c>
      <c r="CK524" s="3320"/>
      <c r="CL524" s="3321">
        <f t="shared" si="405"/>
        <v>0</v>
      </c>
      <c r="CM524" s="3321">
        <f t="shared" si="406"/>
        <v>0</v>
      </c>
      <c r="CN524" s="3321">
        <f t="shared" si="407"/>
        <v>0</v>
      </c>
      <c r="CO524" s="3321">
        <f t="shared" si="387"/>
        <v>0</v>
      </c>
      <c r="CP524" s="3321">
        <f t="shared" si="387"/>
        <v>0</v>
      </c>
      <c r="CQ524" s="3321">
        <f t="shared" si="387"/>
        <v>0</v>
      </c>
      <c r="CR524" s="3321">
        <f t="shared" si="387"/>
        <v>0</v>
      </c>
      <c r="CS524" s="3321"/>
      <c r="CT524" s="885">
        <v>0</v>
      </c>
      <c r="CU524" s="885">
        <v>0</v>
      </c>
      <c r="CV524" s="885">
        <v>0</v>
      </c>
      <c r="CW524" s="885">
        <v>0</v>
      </c>
      <c r="CX524" s="885">
        <v>0</v>
      </c>
      <c r="CY524" s="885">
        <v>0</v>
      </c>
      <c r="DB524" s="3321">
        <f t="shared" si="404"/>
        <v>0</v>
      </c>
      <c r="DC524" s="3321">
        <f t="shared" si="404"/>
        <v>0</v>
      </c>
      <c r="DD524" s="3321">
        <f t="shared" si="404"/>
        <v>0</v>
      </c>
      <c r="DE524" s="3321">
        <f t="shared" si="404"/>
        <v>0</v>
      </c>
      <c r="DF524" s="3321">
        <f t="shared" si="404"/>
        <v>0</v>
      </c>
      <c r="DG524" s="3321">
        <f t="shared" si="404"/>
        <v>0</v>
      </c>
      <c r="DH524" s="3321"/>
      <c r="DI524" s="885">
        <v>0</v>
      </c>
      <c r="DJ524" s="885">
        <v>0</v>
      </c>
      <c r="DK524" s="885">
        <v>0</v>
      </c>
      <c r="DL524" s="885">
        <v>0</v>
      </c>
      <c r="DM524" s="885">
        <v>0</v>
      </c>
      <c r="DP524" s="3321">
        <f t="shared" si="391"/>
        <v>0</v>
      </c>
      <c r="DQ524" s="3321">
        <f t="shared" si="391"/>
        <v>0</v>
      </c>
      <c r="DR524" s="3321">
        <f t="shared" si="391"/>
        <v>0</v>
      </c>
      <c r="DS524" s="3321">
        <f t="shared" si="391"/>
        <v>0</v>
      </c>
      <c r="DT524" s="3321">
        <f t="shared" si="391"/>
        <v>0</v>
      </c>
    </row>
    <row r="525" spans="1:124" ht="14.25" hidden="1" customHeight="1">
      <c r="A525" s="1165"/>
      <c r="B525" s="1581"/>
      <c r="C525" s="1576"/>
      <c r="D525" s="3339"/>
      <c r="E525" s="1358">
        <v>0</v>
      </c>
      <c r="F525" s="891">
        <v>0</v>
      </c>
      <c r="G525" s="891">
        <v>0</v>
      </c>
      <c r="H525" s="891">
        <v>0</v>
      </c>
      <c r="I525" s="891">
        <v>0</v>
      </c>
      <c r="J525" s="891">
        <v>0</v>
      </c>
      <c r="K525" s="891">
        <v>0</v>
      </c>
      <c r="L525" s="891">
        <f t="shared" si="421"/>
        <v>0</v>
      </c>
      <c r="M525" s="1440"/>
      <c r="N525" s="1440"/>
      <c r="O525" s="1440"/>
      <c r="P525" s="1440"/>
      <c r="Q525" s="1440"/>
      <c r="R525" s="1440">
        <f t="shared" si="417"/>
        <v>0</v>
      </c>
      <c r="S525" s="1440"/>
      <c r="T525" s="1440">
        <f t="shared" si="422"/>
        <v>0</v>
      </c>
      <c r="U525" s="1951">
        <f t="shared" si="418"/>
        <v>0</v>
      </c>
      <c r="V525" s="891">
        <f t="shared" si="418"/>
        <v>0</v>
      </c>
      <c r="W525" s="891">
        <f t="shared" si="418"/>
        <v>0</v>
      </c>
      <c r="X525" s="891">
        <f t="shared" si="418"/>
        <v>0</v>
      </c>
      <c r="Y525" s="891">
        <f t="shared" si="418"/>
        <v>0</v>
      </c>
      <c r="Z525" s="891">
        <f t="shared" si="418"/>
        <v>0</v>
      </c>
      <c r="AA525" s="891">
        <f t="shared" si="418"/>
        <v>0</v>
      </c>
      <c r="AB525" s="1722">
        <f t="shared" si="423"/>
        <v>0</v>
      </c>
      <c r="AC525" s="1341"/>
      <c r="AD525" s="1717"/>
      <c r="AE525" s="1725">
        <v>0</v>
      </c>
      <c r="AF525" s="1725">
        <v>0</v>
      </c>
      <c r="AG525" s="1725">
        <v>0</v>
      </c>
      <c r="AH525" s="1725">
        <v>0</v>
      </c>
      <c r="AI525" s="1725">
        <v>0</v>
      </c>
      <c r="AJ525" s="1725">
        <v>0</v>
      </c>
      <c r="AK525" s="1725">
        <f t="shared" si="424"/>
        <v>0</v>
      </c>
      <c r="AL525" s="999"/>
      <c r="AM525" s="1394"/>
      <c r="AN525" s="999"/>
      <c r="AO525" s="1001"/>
      <c r="AP525" s="1001">
        <f t="shared" si="419"/>
        <v>0</v>
      </c>
      <c r="AQ525" s="1394"/>
      <c r="AR525" s="1394">
        <f t="shared" si="425"/>
        <v>0</v>
      </c>
      <c r="AS525" s="3403">
        <f t="shared" si="413"/>
        <v>0</v>
      </c>
      <c r="AT525" s="1722">
        <f t="shared" si="413"/>
        <v>0</v>
      </c>
      <c r="AU525" s="1722">
        <f t="shared" si="413"/>
        <v>0</v>
      </c>
      <c r="AV525" s="1722">
        <f t="shared" si="413"/>
        <v>0</v>
      </c>
      <c r="AW525" s="1722">
        <f t="shared" si="414"/>
        <v>0</v>
      </c>
      <c r="AX525" s="1722">
        <f t="shared" si="414"/>
        <v>0</v>
      </c>
      <c r="AY525" s="1722">
        <f t="shared" si="426"/>
        <v>0</v>
      </c>
      <c r="AZ525" s="3088">
        <f t="shared" si="427"/>
        <v>0</v>
      </c>
      <c r="BA525" s="3325"/>
      <c r="BB525" s="1432">
        <v>0</v>
      </c>
      <c r="BC525" s="1432">
        <v>0</v>
      </c>
      <c r="BD525" s="1432">
        <v>0</v>
      </c>
      <c r="BE525" s="1432">
        <v>0</v>
      </c>
      <c r="BF525" s="1432">
        <v>0</v>
      </c>
      <c r="BG525" s="1432">
        <f t="shared" si="428"/>
        <v>0</v>
      </c>
      <c r="BH525" s="891"/>
      <c r="BI525" s="891"/>
      <c r="BJ525" s="891"/>
      <c r="BK525" s="1397">
        <f t="shared" si="420"/>
        <v>0</v>
      </c>
      <c r="BL525" s="1397"/>
      <c r="BM525" s="1397">
        <f t="shared" si="429"/>
        <v>0</v>
      </c>
      <c r="BN525" s="1366">
        <f t="shared" si="415"/>
        <v>0</v>
      </c>
      <c r="BO525" s="1366">
        <f t="shared" si="415"/>
        <v>0</v>
      </c>
      <c r="BP525" s="1366">
        <f t="shared" si="415"/>
        <v>0</v>
      </c>
      <c r="BQ525" s="1366">
        <f t="shared" si="415"/>
        <v>0</v>
      </c>
      <c r="BR525" s="1366">
        <f t="shared" si="416"/>
        <v>0</v>
      </c>
      <c r="BS525" s="1366">
        <f t="shared" si="430"/>
        <v>0</v>
      </c>
      <c r="BT525" s="891"/>
      <c r="BU525" s="891"/>
      <c r="CD525" s="3319">
        <v>0</v>
      </c>
      <c r="CE525" s="3319">
        <v>0</v>
      </c>
      <c r="CF525" s="3319">
        <v>0</v>
      </c>
      <c r="CG525" s="3319">
        <v>0</v>
      </c>
      <c r="CH525" s="3319">
        <v>0</v>
      </c>
      <c r="CI525" s="3319">
        <v>0</v>
      </c>
      <c r="CJ525" s="3319">
        <v>0</v>
      </c>
      <c r="CK525" s="3320"/>
      <c r="CL525" s="3321">
        <f t="shared" si="405"/>
        <v>0</v>
      </c>
      <c r="CM525" s="3321">
        <f t="shared" si="406"/>
        <v>0</v>
      </c>
      <c r="CN525" s="3321">
        <f t="shared" si="407"/>
        <v>0</v>
      </c>
      <c r="CO525" s="3321">
        <f t="shared" si="387"/>
        <v>0</v>
      </c>
      <c r="CP525" s="3321">
        <f t="shared" si="387"/>
        <v>0</v>
      </c>
      <c r="CQ525" s="3321">
        <f t="shared" si="387"/>
        <v>0</v>
      </c>
      <c r="CR525" s="3321">
        <f t="shared" si="387"/>
        <v>0</v>
      </c>
      <c r="CS525" s="3321"/>
      <c r="CT525" s="885">
        <v>0</v>
      </c>
      <c r="CU525" s="885">
        <v>0</v>
      </c>
      <c r="CV525" s="885">
        <v>0</v>
      </c>
      <c r="CW525" s="885">
        <v>0</v>
      </c>
      <c r="CX525" s="885">
        <v>0</v>
      </c>
      <c r="CY525" s="885">
        <v>0</v>
      </c>
      <c r="DB525" s="3321">
        <f t="shared" si="404"/>
        <v>0</v>
      </c>
      <c r="DC525" s="3321">
        <f t="shared" si="404"/>
        <v>0</v>
      </c>
      <c r="DD525" s="3321">
        <f t="shared" si="404"/>
        <v>0</v>
      </c>
      <c r="DE525" s="3321">
        <f t="shared" si="404"/>
        <v>0</v>
      </c>
      <c r="DF525" s="3321">
        <f t="shared" si="404"/>
        <v>0</v>
      </c>
      <c r="DG525" s="3321">
        <f t="shared" si="404"/>
        <v>0</v>
      </c>
      <c r="DH525" s="3321"/>
      <c r="DI525" s="885">
        <v>0</v>
      </c>
      <c r="DJ525" s="885">
        <v>0</v>
      </c>
      <c r="DK525" s="885">
        <v>0</v>
      </c>
      <c r="DL525" s="885">
        <v>0</v>
      </c>
      <c r="DM525" s="885">
        <v>0</v>
      </c>
      <c r="DP525" s="3321">
        <f t="shared" si="391"/>
        <v>0</v>
      </c>
      <c r="DQ525" s="3321">
        <f t="shared" si="391"/>
        <v>0</v>
      </c>
      <c r="DR525" s="3321">
        <f t="shared" si="391"/>
        <v>0</v>
      </c>
      <c r="DS525" s="3321">
        <f t="shared" si="391"/>
        <v>0</v>
      </c>
      <c r="DT525" s="3321">
        <f t="shared" si="391"/>
        <v>0</v>
      </c>
    </row>
    <row r="526" spans="1:124" ht="14.25" hidden="1" customHeight="1">
      <c r="A526" s="1165"/>
      <c r="B526" s="1581"/>
      <c r="C526" s="1576"/>
      <c r="D526" s="3339"/>
      <c r="E526" s="1358">
        <v>0</v>
      </c>
      <c r="F526" s="891">
        <v>0</v>
      </c>
      <c r="G526" s="891">
        <v>0</v>
      </c>
      <c r="H526" s="891">
        <v>0</v>
      </c>
      <c r="I526" s="891">
        <v>0</v>
      </c>
      <c r="J526" s="891">
        <v>0</v>
      </c>
      <c r="K526" s="891">
        <v>0</v>
      </c>
      <c r="L526" s="891">
        <f t="shared" si="421"/>
        <v>0</v>
      </c>
      <c r="M526" s="1440"/>
      <c r="N526" s="1440"/>
      <c r="O526" s="1440"/>
      <c r="P526" s="1440"/>
      <c r="Q526" s="1440"/>
      <c r="R526" s="1440">
        <f t="shared" si="417"/>
        <v>0</v>
      </c>
      <c r="S526" s="1440"/>
      <c r="T526" s="1440">
        <f t="shared" si="422"/>
        <v>0</v>
      </c>
      <c r="U526" s="1951">
        <f t="shared" si="418"/>
        <v>0</v>
      </c>
      <c r="V526" s="891">
        <f t="shared" si="418"/>
        <v>0</v>
      </c>
      <c r="W526" s="891">
        <f t="shared" si="418"/>
        <v>0</v>
      </c>
      <c r="X526" s="891">
        <f t="shared" si="418"/>
        <v>0</v>
      </c>
      <c r="Y526" s="891">
        <f t="shared" si="418"/>
        <v>0</v>
      </c>
      <c r="Z526" s="891">
        <f t="shared" si="418"/>
        <v>0</v>
      </c>
      <c r="AA526" s="891">
        <f t="shared" si="418"/>
        <v>0</v>
      </c>
      <c r="AB526" s="1722">
        <f t="shared" si="423"/>
        <v>0</v>
      </c>
      <c r="AC526" s="1341"/>
      <c r="AD526" s="1717"/>
      <c r="AE526" s="1725">
        <v>0</v>
      </c>
      <c r="AF526" s="1725">
        <v>0</v>
      </c>
      <c r="AG526" s="1725">
        <v>0</v>
      </c>
      <c r="AH526" s="1725">
        <v>0</v>
      </c>
      <c r="AI526" s="1725">
        <v>0</v>
      </c>
      <c r="AJ526" s="1725">
        <v>0</v>
      </c>
      <c r="AK526" s="1725">
        <f t="shared" si="424"/>
        <v>0</v>
      </c>
      <c r="AL526" s="999"/>
      <c r="AM526" s="1394"/>
      <c r="AN526" s="999"/>
      <c r="AO526" s="1001"/>
      <c r="AP526" s="1001">
        <f t="shared" si="419"/>
        <v>0</v>
      </c>
      <c r="AQ526" s="1394"/>
      <c r="AR526" s="1394">
        <f t="shared" si="425"/>
        <v>0</v>
      </c>
      <c r="AS526" s="3403">
        <f t="shared" si="413"/>
        <v>0</v>
      </c>
      <c r="AT526" s="1722">
        <f t="shared" si="413"/>
        <v>0</v>
      </c>
      <c r="AU526" s="1722">
        <f t="shared" si="413"/>
        <v>0</v>
      </c>
      <c r="AV526" s="1722">
        <f t="shared" si="413"/>
        <v>0</v>
      </c>
      <c r="AW526" s="1722">
        <f t="shared" si="414"/>
        <v>0</v>
      </c>
      <c r="AX526" s="1722">
        <f t="shared" si="414"/>
        <v>0</v>
      </c>
      <c r="AY526" s="1722">
        <f t="shared" si="426"/>
        <v>0</v>
      </c>
      <c r="AZ526" s="3088">
        <f t="shared" si="427"/>
        <v>0</v>
      </c>
      <c r="BA526" s="3325"/>
      <c r="BB526" s="1432">
        <v>0</v>
      </c>
      <c r="BC526" s="1432">
        <v>0</v>
      </c>
      <c r="BD526" s="1432">
        <v>0</v>
      </c>
      <c r="BE526" s="1432">
        <v>0</v>
      </c>
      <c r="BF526" s="1432">
        <v>0</v>
      </c>
      <c r="BG526" s="1432">
        <f t="shared" si="428"/>
        <v>0</v>
      </c>
      <c r="BH526" s="891"/>
      <c r="BI526" s="891"/>
      <c r="BJ526" s="891"/>
      <c r="BK526" s="1397">
        <f t="shared" si="420"/>
        <v>0</v>
      </c>
      <c r="BL526" s="1397"/>
      <c r="BM526" s="1397">
        <f t="shared" si="429"/>
        <v>0</v>
      </c>
      <c r="BN526" s="1366">
        <f t="shared" si="415"/>
        <v>0</v>
      </c>
      <c r="BO526" s="1366">
        <f t="shared" si="415"/>
        <v>0</v>
      </c>
      <c r="BP526" s="1366">
        <f t="shared" si="415"/>
        <v>0</v>
      </c>
      <c r="BQ526" s="1366">
        <f t="shared" si="415"/>
        <v>0</v>
      </c>
      <c r="BR526" s="1366">
        <f t="shared" si="416"/>
        <v>0</v>
      </c>
      <c r="BS526" s="1366">
        <f t="shared" si="430"/>
        <v>0</v>
      </c>
      <c r="BT526" s="891"/>
      <c r="BU526" s="891"/>
      <c r="CD526" s="3319">
        <v>0</v>
      </c>
      <c r="CE526" s="3319">
        <v>0</v>
      </c>
      <c r="CF526" s="3319">
        <v>0</v>
      </c>
      <c r="CG526" s="3319">
        <v>0</v>
      </c>
      <c r="CH526" s="3319">
        <v>0</v>
      </c>
      <c r="CI526" s="3319">
        <v>0</v>
      </c>
      <c r="CJ526" s="3319">
        <v>0</v>
      </c>
      <c r="CK526" s="3320"/>
      <c r="CL526" s="3321">
        <f t="shared" si="405"/>
        <v>0</v>
      </c>
      <c r="CM526" s="3321">
        <f t="shared" si="406"/>
        <v>0</v>
      </c>
      <c r="CN526" s="3321">
        <f t="shared" si="407"/>
        <v>0</v>
      </c>
      <c r="CO526" s="3321">
        <f t="shared" si="387"/>
        <v>0</v>
      </c>
      <c r="CP526" s="3321">
        <f t="shared" si="387"/>
        <v>0</v>
      </c>
      <c r="CQ526" s="3321">
        <f t="shared" si="387"/>
        <v>0</v>
      </c>
      <c r="CR526" s="3321">
        <f t="shared" si="387"/>
        <v>0</v>
      </c>
      <c r="CS526" s="3321"/>
      <c r="CT526" s="885">
        <v>0</v>
      </c>
      <c r="CU526" s="885">
        <v>0</v>
      </c>
      <c r="CV526" s="885">
        <v>0</v>
      </c>
      <c r="CW526" s="885">
        <v>0</v>
      </c>
      <c r="CX526" s="885">
        <v>0</v>
      </c>
      <c r="CY526" s="885">
        <v>0</v>
      </c>
      <c r="DB526" s="3321">
        <f t="shared" si="404"/>
        <v>0</v>
      </c>
      <c r="DC526" s="3321">
        <f t="shared" si="404"/>
        <v>0</v>
      </c>
      <c r="DD526" s="3321">
        <f t="shared" si="404"/>
        <v>0</v>
      </c>
      <c r="DE526" s="3321">
        <f t="shared" si="404"/>
        <v>0</v>
      </c>
      <c r="DF526" s="3321">
        <f t="shared" si="404"/>
        <v>0</v>
      </c>
      <c r="DG526" s="3321">
        <f t="shared" si="404"/>
        <v>0</v>
      </c>
      <c r="DH526" s="3321"/>
      <c r="DI526" s="885">
        <v>0</v>
      </c>
      <c r="DJ526" s="885">
        <v>0</v>
      </c>
      <c r="DK526" s="885">
        <v>0</v>
      </c>
      <c r="DL526" s="885">
        <v>0</v>
      </c>
      <c r="DM526" s="885">
        <v>0</v>
      </c>
      <c r="DP526" s="3321">
        <f t="shared" si="391"/>
        <v>0</v>
      </c>
      <c r="DQ526" s="3321">
        <f t="shared" si="391"/>
        <v>0</v>
      </c>
      <c r="DR526" s="3321">
        <f t="shared" si="391"/>
        <v>0</v>
      </c>
      <c r="DS526" s="3321">
        <f t="shared" si="391"/>
        <v>0</v>
      </c>
      <c r="DT526" s="3321">
        <f t="shared" si="391"/>
        <v>0</v>
      </c>
    </row>
    <row r="527" spans="1:124" ht="14.25" hidden="1" customHeight="1">
      <c r="A527" s="1165"/>
      <c r="B527" s="1581"/>
      <c r="C527" s="1576"/>
      <c r="D527" s="3339"/>
      <c r="E527" s="1358">
        <v>0</v>
      </c>
      <c r="F527" s="891">
        <v>0</v>
      </c>
      <c r="G527" s="891">
        <v>0</v>
      </c>
      <c r="H527" s="891">
        <v>0</v>
      </c>
      <c r="I527" s="891">
        <v>0</v>
      </c>
      <c r="J527" s="891">
        <v>0</v>
      </c>
      <c r="K527" s="891">
        <v>0</v>
      </c>
      <c r="L527" s="891">
        <f t="shared" si="421"/>
        <v>0</v>
      </c>
      <c r="M527" s="1440"/>
      <c r="N527" s="1440"/>
      <c r="O527" s="1440"/>
      <c r="P527" s="1440"/>
      <c r="Q527" s="1440"/>
      <c r="R527" s="1440">
        <f t="shared" si="417"/>
        <v>0</v>
      </c>
      <c r="S527" s="1440"/>
      <c r="T527" s="1440">
        <f t="shared" si="422"/>
        <v>0</v>
      </c>
      <c r="U527" s="1951">
        <f t="shared" si="418"/>
        <v>0</v>
      </c>
      <c r="V527" s="891">
        <f t="shared" si="418"/>
        <v>0</v>
      </c>
      <c r="W527" s="891">
        <f t="shared" si="418"/>
        <v>0</v>
      </c>
      <c r="X527" s="891">
        <f t="shared" si="418"/>
        <v>0</v>
      </c>
      <c r="Y527" s="891">
        <f t="shared" si="418"/>
        <v>0</v>
      </c>
      <c r="Z527" s="891">
        <f t="shared" si="418"/>
        <v>0</v>
      </c>
      <c r="AA527" s="891">
        <f t="shared" si="418"/>
        <v>0</v>
      </c>
      <c r="AB527" s="1722">
        <f t="shared" si="423"/>
        <v>0</v>
      </c>
      <c r="AC527" s="1341"/>
      <c r="AD527" s="1717"/>
      <c r="AE527" s="1725">
        <v>0</v>
      </c>
      <c r="AF527" s="1725">
        <v>0</v>
      </c>
      <c r="AG527" s="1725">
        <v>0</v>
      </c>
      <c r="AH527" s="1725">
        <v>0</v>
      </c>
      <c r="AI527" s="1725">
        <v>0</v>
      </c>
      <c r="AJ527" s="1725">
        <v>0</v>
      </c>
      <c r="AK527" s="1725">
        <f t="shared" si="424"/>
        <v>0</v>
      </c>
      <c r="AL527" s="999"/>
      <c r="AM527" s="1394"/>
      <c r="AN527" s="999"/>
      <c r="AO527" s="1001"/>
      <c r="AP527" s="1001">
        <f t="shared" si="419"/>
        <v>0</v>
      </c>
      <c r="AQ527" s="1394"/>
      <c r="AR527" s="1394">
        <f t="shared" si="425"/>
        <v>0</v>
      </c>
      <c r="AS527" s="3403">
        <f t="shared" si="413"/>
        <v>0</v>
      </c>
      <c r="AT527" s="1722">
        <f t="shared" si="413"/>
        <v>0</v>
      </c>
      <c r="AU527" s="1722">
        <f t="shared" si="413"/>
        <v>0</v>
      </c>
      <c r="AV527" s="1722">
        <f t="shared" si="413"/>
        <v>0</v>
      </c>
      <c r="AW527" s="1722">
        <f t="shared" si="414"/>
        <v>0</v>
      </c>
      <c r="AX527" s="1722">
        <f t="shared" si="414"/>
        <v>0</v>
      </c>
      <c r="AY527" s="1722">
        <f t="shared" si="426"/>
        <v>0</v>
      </c>
      <c r="AZ527" s="3088">
        <f t="shared" si="427"/>
        <v>0</v>
      </c>
      <c r="BA527" s="3325"/>
      <c r="BB527" s="1432">
        <v>0</v>
      </c>
      <c r="BC527" s="1432">
        <v>0</v>
      </c>
      <c r="BD527" s="1432">
        <v>0</v>
      </c>
      <c r="BE527" s="1432">
        <v>0</v>
      </c>
      <c r="BF527" s="1432">
        <v>0</v>
      </c>
      <c r="BG527" s="1432">
        <f t="shared" si="428"/>
        <v>0</v>
      </c>
      <c r="BH527" s="891"/>
      <c r="BI527" s="891"/>
      <c r="BJ527" s="891"/>
      <c r="BK527" s="1397">
        <f t="shared" si="420"/>
        <v>0</v>
      </c>
      <c r="BL527" s="1397"/>
      <c r="BM527" s="1397">
        <f t="shared" si="429"/>
        <v>0</v>
      </c>
      <c r="BN527" s="1366">
        <f t="shared" si="415"/>
        <v>0</v>
      </c>
      <c r="BO527" s="1366">
        <f t="shared" si="415"/>
        <v>0</v>
      </c>
      <c r="BP527" s="1366">
        <f t="shared" si="415"/>
        <v>0</v>
      </c>
      <c r="BQ527" s="1366">
        <f t="shared" si="415"/>
        <v>0</v>
      </c>
      <c r="BR527" s="1366">
        <f t="shared" si="416"/>
        <v>0</v>
      </c>
      <c r="BS527" s="1366">
        <f t="shared" si="430"/>
        <v>0</v>
      </c>
      <c r="BT527" s="891"/>
      <c r="BU527" s="891"/>
      <c r="CD527" s="3319">
        <v>0</v>
      </c>
      <c r="CE527" s="3319">
        <v>0</v>
      </c>
      <c r="CF527" s="3319">
        <v>0</v>
      </c>
      <c r="CG527" s="3319">
        <v>0</v>
      </c>
      <c r="CH527" s="3319">
        <v>0</v>
      </c>
      <c r="CI527" s="3319">
        <v>0</v>
      </c>
      <c r="CJ527" s="3319">
        <v>0</v>
      </c>
      <c r="CK527" s="3320"/>
      <c r="CL527" s="3321">
        <f t="shared" si="405"/>
        <v>0</v>
      </c>
      <c r="CM527" s="3321">
        <f t="shared" si="406"/>
        <v>0</v>
      </c>
      <c r="CN527" s="3321">
        <f t="shared" si="407"/>
        <v>0</v>
      </c>
      <c r="CO527" s="3321">
        <f t="shared" si="387"/>
        <v>0</v>
      </c>
      <c r="CP527" s="3321">
        <f t="shared" si="387"/>
        <v>0</v>
      </c>
      <c r="CQ527" s="3321">
        <f t="shared" si="387"/>
        <v>0</v>
      </c>
      <c r="CR527" s="3321">
        <f t="shared" si="387"/>
        <v>0</v>
      </c>
      <c r="CS527" s="3321"/>
      <c r="CT527" s="885">
        <v>0</v>
      </c>
      <c r="CU527" s="885">
        <v>0</v>
      </c>
      <c r="CV527" s="885">
        <v>0</v>
      </c>
      <c r="CW527" s="885">
        <v>0</v>
      </c>
      <c r="CX527" s="885">
        <v>0</v>
      </c>
      <c r="CY527" s="885">
        <v>0</v>
      </c>
      <c r="DB527" s="3321">
        <f t="shared" si="404"/>
        <v>0</v>
      </c>
      <c r="DC527" s="3321">
        <f t="shared" si="404"/>
        <v>0</v>
      </c>
      <c r="DD527" s="3321">
        <f t="shared" si="404"/>
        <v>0</v>
      </c>
      <c r="DE527" s="3321">
        <f t="shared" si="404"/>
        <v>0</v>
      </c>
      <c r="DF527" s="3321">
        <f t="shared" si="404"/>
        <v>0</v>
      </c>
      <c r="DG527" s="3321">
        <f t="shared" si="404"/>
        <v>0</v>
      </c>
      <c r="DH527" s="3321"/>
      <c r="DI527" s="885">
        <v>0</v>
      </c>
      <c r="DJ527" s="885">
        <v>0</v>
      </c>
      <c r="DK527" s="885">
        <v>0</v>
      </c>
      <c r="DL527" s="885">
        <v>0</v>
      </c>
      <c r="DM527" s="885">
        <v>0</v>
      </c>
      <c r="DP527" s="3321">
        <f t="shared" si="391"/>
        <v>0</v>
      </c>
      <c r="DQ527" s="3321">
        <f t="shared" si="391"/>
        <v>0</v>
      </c>
      <c r="DR527" s="3321">
        <f t="shared" si="391"/>
        <v>0</v>
      </c>
      <c r="DS527" s="3321">
        <f t="shared" si="391"/>
        <v>0</v>
      </c>
      <c r="DT527" s="3321">
        <f t="shared" si="391"/>
        <v>0</v>
      </c>
    </row>
    <row r="528" spans="1:124" ht="14.25" hidden="1" customHeight="1">
      <c r="A528" s="1165"/>
      <c r="B528" s="1581"/>
      <c r="C528" s="1576"/>
      <c r="D528" s="3339"/>
      <c r="E528" s="1358">
        <v>0</v>
      </c>
      <c r="F528" s="891">
        <v>0</v>
      </c>
      <c r="G528" s="891">
        <v>0</v>
      </c>
      <c r="H528" s="891">
        <v>0</v>
      </c>
      <c r="I528" s="891">
        <v>0</v>
      </c>
      <c r="J528" s="891">
        <v>0</v>
      </c>
      <c r="K528" s="891">
        <v>0</v>
      </c>
      <c r="L528" s="891">
        <f t="shared" si="421"/>
        <v>0</v>
      </c>
      <c r="M528" s="1440"/>
      <c r="N528" s="1440"/>
      <c r="O528" s="1440"/>
      <c r="P528" s="1440"/>
      <c r="Q528" s="1440"/>
      <c r="R528" s="1440">
        <f t="shared" si="417"/>
        <v>0</v>
      </c>
      <c r="S528" s="1440"/>
      <c r="T528" s="1440">
        <f t="shared" si="422"/>
        <v>0</v>
      </c>
      <c r="U528" s="1951">
        <f t="shared" si="418"/>
        <v>0</v>
      </c>
      <c r="V528" s="891">
        <f t="shared" si="418"/>
        <v>0</v>
      </c>
      <c r="W528" s="891">
        <f t="shared" si="418"/>
        <v>0</v>
      </c>
      <c r="X528" s="891">
        <f t="shared" si="418"/>
        <v>0</v>
      </c>
      <c r="Y528" s="891">
        <f t="shared" si="418"/>
        <v>0</v>
      </c>
      <c r="Z528" s="891">
        <f t="shared" si="418"/>
        <v>0</v>
      </c>
      <c r="AA528" s="891">
        <f t="shared" si="418"/>
        <v>0</v>
      </c>
      <c r="AB528" s="1722">
        <f t="shared" si="423"/>
        <v>0</v>
      </c>
      <c r="AC528" s="1341"/>
      <c r="AD528" s="1717"/>
      <c r="AE528" s="1725">
        <v>0</v>
      </c>
      <c r="AF528" s="1725">
        <v>0</v>
      </c>
      <c r="AG528" s="1725">
        <v>0</v>
      </c>
      <c r="AH528" s="1725">
        <v>0</v>
      </c>
      <c r="AI528" s="1725">
        <v>0</v>
      </c>
      <c r="AJ528" s="1725">
        <v>0</v>
      </c>
      <c r="AK528" s="1725">
        <f t="shared" si="424"/>
        <v>0</v>
      </c>
      <c r="AL528" s="999"/>
      <c r="AM528" s="1394"/>
      <c r="AN528" s="999"/>
      <c r="AO528" s="1001"/>
      <c r="AP528" s="1001">
        <f t="shared" si="419"/>
        <v>0</v>
      </c>
      <c r="AQ528" s="1394"/>
      <c r="AR528" s="1394">
        <f t="shared" si="425"/>
        <v>0</v>
      </c>
      <c r="AS528" s="3403">
        <f t="shared" si="413"/>
        <v>0</v>
      </c>
      <c r="AT528" s="1722">
        <f t="shared" si="413"/>
        <v>0</v>
      </c>
      <c r="AU528" s="1722">
        <f t="shared" si="413"/>
        <v>0</v>
      </c>
      <c r="AV528" s="1722">
        <f t="shared" si="413"/>
        <v>0</v>
      </c>
      <c r="AW528" s="1722">
        <f t="shared" si="414"/>
        <v>0</v>
      </c>
      <c r="AX528" s="1722">
        <f t="shared" si="414"/>
        <v>0</v>
      </c>
      <c r="AY528" s="1722">
        <f t="shared" si="426"/>
        <v>0</v>
      </c>
      <c r="AZ528" s="3088">
        <f t="shared" si="427"/>
        <v>0</v>
      </c>
      <c r="BA528" s="3325"/>
      <c r="BB528" s="1432">
        <v>0</v>
      </c>
      <c r="BC528" s="1432">
        <v>0</v>
      </c>
      <c r="BD528" s="1432">
        <v>0</v>
      </c>
      <c r="BE528" s="1432">
        <v>0</v>
      </c>
      <c r="BF528" s="1432">
        <v>0</v>
      </c>
      <c r="BG528" s="1432">
        <f t="shared" si="428"/>
        <v>0</v>
      </c>
      <c r="BH528" s="891"/>
      <c r="BI528" s="891"/>
      <c r="BJ528" s="891"/>
      <c r="BK528" s="1397">
        <f t="shared" si="420"/>
        <v>0</v>
      </c>
      <c r="BL528" s="1397"/>
      <c r="BM528" s="1397">
        <f t="shared" si="429"/>
        <v>0</v>
      </c>
      <c r="BN528" s="1366">
        <f t="shared" si="415"/>
        <v>0</v>
      </c>
      <c r="BO528" s="1366">
        <f t="shared" si="415"/>
        <v>0</v>
      </c>
      <c r="BP528" s="1366">
        <f t="shared" si="415"/>
        <v>0</v>
      </c>
      <c r="BQ528" s="1366">
        <f t="shared" si="415"/>
        <v>0</v>
      </c>
      <c r="BR528" s="1366">
        <f t="shared" si="416"/>
        <v>0</v>
      </c>
      <c r="BS528" s="1366">
        <f t="shared" si="430"/>
        <v>0</v>
      </c>
      <c r="BT528" s="891"/>
      <c r="BU528" s="891"/>
      <c r="CD528" s="3319">
        <v>0</v>
      </c>
      <c r="CE528" s="3319">
        <v>0</v>
      </c>
      <c r="CF528" s="3319">
        <v>0</v>
      </c>
      <c r="CG528" s="3319">
        <v>0</v>
      </c>
      <c r="CH528" s="3319">
        <v>0</v>
      </c>
      <c r="CI528" s="3319">
        <v>0</v>
      </c>
      <c r="CJ528" s="3319">
        <v>0</v>
      </c>
      <c r="CK528" s="3320"/>
      <c r="CL528" s="3321">
        <f t="shared" si="405"/>
        <v>0</v>
      </c>
      <c r="CM528" s="3321">
        <f t="shared" si="406"/>
        <v>0</v>
      </c>
      <c r="CN528" s="3321">
        <f t="shared" si="407"/>
        <v>0</v>
      </c>
      <c r="CO528" s="3321">
        <f t="shared" si="387"/>
        <v>0</v>
      </c>
      <c r="CP528" s="3321">
        <f t="shared" si="387"/>
        <v>0</v>
      </c>
      <c r="CQ528" s="3321">
        <f t="shared" si="387"/>
        <v>0</v>
      </c>
      <c r="CR528" s="3321">
        <f t="shared" si="387"/>
        <v>0</v>
      </c>
      <c r="CS528" s="3321"/>
      <c r="CT528" s="885">
        <v>0</v>
      </c>
      <c r="CU528" s="885">
        <v>0</v>
      </c>
      <c r="CV528" s="885">
        <v>0</v>
      </c>
      <c r="CW528" s="885">
        <v>0</v>
      </c>
      <c r="CX528" s="885">
        <v>0</v>
      </c>
      <c r="CY528" s="885">
        <v>0</v>
      </c>
      <c r="DB528" s="3321">
        <f t="shared" si="404"/>
        <v>0</v>
      </c>
      <c r="DC528" s="3321">
        <f t="shared" si="404"/>
        <v>0</v>
      </c>
      <c r="DD528" s="3321">
        <f t="shared" si="404"/>
        <v>0</v>
      </c>
      <c r="DE528" s="3321">
        <f t="shared" si="404"/>
        <v>0</v>
      </c>
      <c r="DF528" s="3321">
        <f t="shared" si="404"/>
        <v>0</v>
      </c>
      <c r="DG528" s="3321">
        <f t="shared" si="404"/>
        <v>0</v>
      </c>
      <c r="DH528" s="3321"/>
      <c r="DI528" s="885">
        <v>0</v>
      </c>
      <c r="DJ528" s="885">
        <v>0</v>
      </c>
      <c r="DK528" s="885">
        <v>0</v>
      </c>
      <c r="DL528" s="885">
        <v>0</v>
      </c>
      <c r="DM528" s="885">
        <v>0</v>
      </c>
      <c r="DP528" s="3321">
        <f t="shared" si="391"/>
        <v>0</v>
      </c>
      <c r="DQ528" s="3321">
        <f t="shared" si="391"/>
        <v>0</v>
      </c>
      <c r="DR528" s="3321">
        <f t="shared" si="391"/>
        <v>0</v>
      </c>
      <c r="DS528" s="3321">
        <f t="shared" si="391"/>
        <v>0</v>
      </c>
      <c r="DT528" s="3321">
        <f t="shared" si="391"/>
        <v>0</v>
      </c>
    </row>
    <row r="529" spans="1:124" ht="14.25" hidden="1" customHeight="1">
      <c r="A529" s="1165"/>
      <c r="B529" s="1581"/>
      <c r="C529" s="1576"/>
      <c r="D529" s="3339"/>
      <c r="E529" s="1358">
        <v>0</v>
      </c>
      <c r="F529" s="891">
        <v>0</v>
      </c>
      <c r="G529" s="891">
        <v>0</v>
      </c>
      <c r="H529" s="891">
        <v>0</v>
      </c>
      <c r="I529" s="891">
        <v>0</v>
      </c>
      <c r="J529" s="891">
        <v>0</v>
      </c>
      <c r="K529" s="891">
        <v>0</v>
      </c>
      <c r="L529" s="891">
        <f t="shared" si="421"/>
        <v>0</v>
      </c>
      <c r="M529" s="1440"/>
      <c r="N529" s="1440"/>
      <c r="O529" s="1440"/>
      <c r="P529" s="1440"/>
      <c r="Q529" s="1440"/>
      <c r="R529" s="1440">
        <f t="shared" si="417"/>
        <v>0</v>
      </c>
      <c r="S529" s="1440"/>
      <c r="T529" s="1440">
        <f t="shared" si="422"/>
        <v>0</v>
      </c>
      <c r="U529" s="1951">
        <f t="shared" si="418"/>
        <v>0</v>
      </c>
      <c r="V529" s="891">
        <f t="shared" si="418"/>
        <v>0</v>
      </c>
      <c r="W529" s="891">
        <f t="shared" si="418"/>
        <v>0</v>
      </c>
      <c r="X529" s="891">
        <f t="shared" si="418"/>
        <v>0</v>
      </c>
      <c r="Y529" s="891">
        <f t="shared" si="418"/>
        <v>0</v>
      </c>
      <c r="Z529" s="891">
        <f t="shared" si="418"/>
        <v>0</v>
      </c>
      <c r="AA529" s="891">
        <f t="shared" si="418"/>
        <v>0</v>
      </c>
      <c r="AB529" s="1722">
        <f t="shared" si="423"/>
        <v>0</v>
      </c>
      <c r="AC529" s="1341"/>
      <c r="AD529" s="1717"/>
      <c r="AE529" s="1725">
        <v>0</v>
      </c>
      <c r="AF529" s="1725">
        <v>0</v>
      </c>
      <c r="AG529" s="1725">
        <v>0</v>
      </c>
      <c r="AH529" s="1725">
        <v>0</v>
      </c>
      <c r="AI529" s="1725">
        <v>0</v>
      </c>
      <c r="AJ529" s="1725">
        <v>0</v>
      </c>
      <c r="AK529" s="1725">
        <f t="shared" si="424"/>
        <v>0</v>
      </c>
      <c r="AL529" s="999"/>
      <c r="AM529" s="1394"/>
      <c r="AN529" s="999"/>
      <c r="AO529" s="1001"/>
      <c r="AP529" s="1001">
        <f t="shared" si="419"/>
        <v>0</v>
      </c>
      <c r="AQ529" s="1394"/>
      <c r="AR529" s="1394">
        <f t="shared" si="425"/>
        <v>0</v>
      </c>
      <c r="AS529" s="3403">
        <f t="shared" si="413"/>
        <v>0</v>
      </c>
      <c r="AT529" s="1722">
        <f t="shared" si="413"/>
        <v>0</v>
      </c>
      <c r="AU529" s="1722">
        <f t="shared" si="413"/>
        <v>0</v>
      </c>
      <c r="AV529" s="1722">
        <f t="shared" si="413"/>
        <v>0</v>
      </c>
      <c r="AW529" s="1722">
        <f t="shared" si="414"/>
        <v>0</v>
      </c>
      <c r="AX529" s="1722">
        <f t="shared" si="414"/>
        <v>0</v>
      </c>
      <c r="AY529" s="1722">
        <f t="shared" si="426"/>
        <v>0</v>
      </c>
      <c r="AZ529" s="3088">
        <f t="shared" si="427"/>
        <v>0</v>
      </c>
      <c r="BA529" s="3325"/>
      <c r="BB529" s="1432">
        <v>0</v>
      </c>
      <c r="BC529" s="1432">
        <v>0</v>
      </c>
      <c r="BD529" s="1432">
        <v>0</v>
      </c>
      <c r="BE529" s="1432">
        <v>0</v>
      </c>
      <c r="BF529" s="1432">
        <v>0</v>
      </c>
      <c r="BG529" s="1432">
        <f t="shared" si="428"/>
        <v>0</v>
      </c>
      <c r="BH529" s="891"/>
      <c r="BI529" s="891"/>
      <c r="BJ529" s="891"/>
      <c r="BK529" s="1397">
        <f t="shared" si="420"/>
        <v>0</v>
      </c>
      <c r="BL529" s="1397"/>
      <c r="BM529" s="1397">
        <f t="shared" si="429"/>
        <v>0</v>
      </c>
      <c r="BN529" s="1366">
        <f t="shared" si="415"/>
        <v>0</v>
      </c>
      <c r="BO529" s="1366">
        <f t="shared" si="415"/>
        <v>0</v>
      </c>
      <c r="BP529" s="1366">
        <f t="shared" si="415"/>
        <v>0</v>
      </c>
      <c r="BQ529" s="1366">
        <f t="shared" si="415"/>
        <v>0</v>
      </c>
      <c r="BR529" s="1366">
        <f t="shared" si="416"/>
        <v>0</v>
      </c>
      <c r="BS529" s="1366">
        <f t="shared" si="430"/>
        <v>0</v>
      </c>
      <c r="BT529" s="891"/>
      <c r="BU529" s="891"/>
      <c r="CD529" s="3319">
        <v>0</v>
      </c>
      <c r="CE529" s="3319">
        <v>0</v>
      </c>
      <c r="CF529" s="3319">
        <v>0</v>
      </c>
      <c r="CG529" s="3319">
        <v>0</v>
      </c>
      <c r="CH529" s="3319">
        <v>0</v>
      </c>
      <c r="CI529" s="3319">
        <v>0</v>
      </c>
      <c r="CJ529" s="3319">
        <v>0</v>
      </c>
      <c r="CK529" s="3320"/>
      <c r="CL529" s="3321">
        <f t="shared" si="405"/>
        <v>0</v>
      </c>
      <c r="CM529" s="3321">
        <f t="shared" si="406"/>
        <v>0</v>
      </c>
      <c r="CN529" s="3321">
        <f t="shared" si="407"/>
        <v>0</v>
      </c>
      <c r="CO529" s="3321">
        <f t="shared" si="387"/>
        <v>0</v>
      </c>
      <c r="CP529" s="3321">
        <f t="shared" si="387"/>
        <v>0</v>
      </c>
      <c r="CQ529" s="3321">
        <f t="shared" si="387"/>
        <v>0</v>
      </c>
      <c r="CR529" s="3321">
        <f t="shared" si="387"/>
        <v>0</v>
      </c>
      <c r="CS529" s="3321"/>
      <c r="CT529" s="885">
        <v>0</v>
      </c>
      <c r="CU529" s="885">
        <v>0</v>
      </c>
      <c r="CV529" s="885">
        <v>0</v>
      </c>
      <c r="CW529" s="885">
        <v>0</v>
      </c>
      <c r="CX529" s="885">
        <v>0</v>
      </c>
      <c r="CY529" s="885">
        <v>0</v>
      </c>
      <c r="DB529" s="3321">
        <f t="shared" si="404"/>
        <v>0</v>
      </c>
      <c r="DC529" s="3321">
        <f t="shared" si="404"/>
        <v>0</v>
      </c>
      <c r="DD529" s="3321">
        <f t="shared" si="404"/>
        <v>0</v>
      </c>
      <c r="DE529" s="3321">
        <f t="shared" si="404"/>
        <v>0</v>
      </c>
      <c r="DF529" s="3321">
        <f t="shared" si="404"/>
        <v>0</v>
      </c>
      <c r="DG529" s="3321">
        <f t="shared" si="404"/>
        <v>0</v>
      </c>
      <c r="DH529" s="3321"/>
      <c r="DI529" s="885">
        <v>0</v>
      </c>
      <c r="DJ529" s="885">
        <v>0</v>
      </c>
      <c r="DK529" s="885">
        <v>0</v>
      </c>
      <c r="DL529" s="885">
        <v>0</v>
      </c>
      <c r="DM529" s="885">
        <v>0</v>
      </c>
      <c r="DP529" s="3321">
        <f t="shared" si="391"/>
        <v>0</v>
      </c>
      <c r="DQ529" s="3321">
        <f t="shared" si="391"/>
        <v>0</v>
      </c>
      <c r="DR529" s="3321">
        <f t="shared" si="391"/>
        <v>0</v>
      </c>
      <c r="DS529" s="3321">
        <f t="shared" si="391"/>
        <v>0</v>
      </c>
      <c r="DT529" s="3321">
        <f t="shared" si="391"/>
        <v>0</v>
      </c>
    </row>
    <row r="530" spans="1:124" ht="14.25" hidden="1" customHeight="1">
      <c r="A530" s="1165"/>
      <c r="B530" s="1581"/>
      <c r="C530" s="1576"/>
      <c r="D530" s="3339"/>
      <c r="E530" s="1358">
        <v>0</v>
      </c>
      <c r="F530" s="891">
        <v>0</v>
      </c>
      <c r="G530" s="891">
        <v>0</v>
      </c>
      <c r="H530" s="891">
        <v>0</v>
      </c>
      <c r="I530" s="891">
        <v>0</v>
      </c>
      <c r="J530" s="891">
        <v>0</v>
      </c>
      <c r="K530" s="891">
        <v>0</v>
      </c>
      <c r="L530" s="891">
        <f t="shared" si="421"/>
        <v>0</v>
      </c>
      <c r="M530" s="1440"/>
      <c r="N530" s="1440"/>
      <c r="O530" s="1440"/>
      <c r="P530" s="1440"/>
      <c r="Q530" s="1440"/>
      <c r="R530" s="1440">
        <f t="shared" si="417"/>
        <v>0</v>
      </c>
      <c r="S530" s="1440"/>
      <c r="T530" s="1440">
        <f t="shared" si="422"/>
        <v>0</v>
      </c>
      <c r="U530" s="1951">
        <f t="shared" si="418"/>
        <v>0</v>
      </c>
      <c r="V530" s="891">
        <f t="shared" si="418"/>
        <v>0</v>
      </c>
      <c r="W530" s="891">
        <f t="shared" si="418"/>
        <v>0</v>
      </c>
      <c r="X530" s="891">
        <f t="shared" si="418"/>
        <v>0</v>
      </c>
      <c r="Y530" s="891">
        <f t="shared" si="418"/>
        <v>0</v>
      </c>
      <c r="Z530" s="891">
        <f t="shared" si="418"/>
        <v>0</v>
      </c>
      <c r="AA530" s="891">
        <f t="shared" si="418"/>
        <v>0</v>
      </c>
      <c r="AB530" s="1722">
        <f t="shared" si="423"/>
        <v>0</v>
      </c>
      <c r="AC530" s="1341"/>
      <c r="AD530" s="1717"/>
      <c r="AE530" s="1725">
        <v>0</v>
      </c>
      <c r="AF530" s="1725">
        <v>0</v>
      </c>
      <c r="AG530" s="1725">
        <v>0</v>
      </c>
      <c r="AH530" s="1725">
        <v>0</v>
      </c>
      <c r="AI530" s="1725">
        <v>0</v>
      </c>
      <c r="AJ530" s="1725">
        <v>0</v>
      </c>
      <c r="AK530" s="1725">
        <f t="shared" si="424"/>
        <v>0</v>
      </c>
      <c r="AL530" s="999"/>
      <c r="AM530" s="1394"/>
      <c r="AN530" s="999"/>
      <c r="AO530" s="1001"/>
      <c r="AP530" s="1001">
        <f t="shared" si="419"/>
        <v>0</v>
      </c>
      <c r="AQ530" s="1394"/>
      <c r="AR530" s="1394">
        <f t="shared" si="425"/>
        <v>0</v>
      </c>
      <c r="AS530" s="3403">
        <f t="shared" si="413"/>
        <v>0</v>
      </c>
      <c r="AT530" s="1722">
        <f t="shared" si="413"/>
        <v>0</v>
      </c>
      <c r="AU530" s="1722">
        <f t="shared" si="413"/>
        <v>0</v>
      </c>
      <c r="AV530" s="1722">
        <f t="shared" si="413"/>
        <v>0</v>
      </c>
      <c r="AW530" s="1722">
        <f t="shared" si="414"/>
        <v>0</v>
      </c>
      <c r="AX530" s="1722">
        <f t="shared" si="414"/>
        <v>0</v>
      </c>
      <c r="AY530" s="1722">
        <f t="shared" si="426"/>
        <v>0</v>
      </c>
      <c r="AZ530" s="3088">
        <f t="shared" si="427"/>
        <v>0</v>
      </c>
      <c r="BA530" s="3325"/>
      <c r="BB530" s="1432">
        <v>0</v>
      </c>
      <c r="BC530" s="1432">
        <v>0</v>
      </c>
      <c r="BD530" s="1432">
        <v>0</v>
      </c>
      <c r="BE530" s="1432">
        <v>0</v>
      </c>
      <c r="BF530" s="1432">
        <v>0</v>
      </c>
      <c r="BG530" s="1432">
        <f t="shared" si="428"/>
        <v>0</v>
      </c>
      <c r="BH530" s="891"/>
      <c r="BI530" s="891"/>
      <c r="BJ530" s="891"/>
      <c r="BK530" s="1397">
        <f t="shared" si="420"/>
        <v>0</v>
      </c>
      <c r="BL530" s="1397"/>
      <c r="BM530" s="1397">
        <f t="shared" si="429"/>
        <v>0</v>
      </c>
      <c r="BN530" s="1366">
        <f t="shared" si="415"/>
        <v>0</v>
      </c>
      <c r="BO530" s="1366">
        <f t="shared" si="415"/>
        <v>0</v>
      </c>
      <c r="BP530" s="1366">
        <f t="shared" si="415"/>
        <v>0</v>
      </c>
      <c r="BQ530" s="1366">
        <f t="shared" si="415"/>
        <v>0</v>
      </c>
      <c r="BR530" s="1366">
        <f t="shared" si="416"/>
        <v>0</v>
      </c>
      <c r="BS530" s="1366">
        <f t="shared" si="430"/>
        <v>0</v>
      </c>
      <c r="BT530" s="891"/>
      <c r="BU530" s="891"/>
      <c r="CD530" s="3319">
        <v>0</v>
      </c>
      <c r="CE530" s="3319">
        <v>0</v>
      </c>
      <c r="CF530" s="3319">
        <v>0</v>
      </c>
      <c r="CG530" s="3319">
        <v>0</v>
      </c>
      <c r="CH530" s="3319">
        <v>0</v>
      </c>
      <c r="CI530" s="3319">
        <v>0</v>
      </c>
      <c r="CJ530" s="3319">
        <v>0</v>
      </c>
      <c r="CK530" s="3320"/>
      <c r="CL530" s="3321">
        <f t="shared" si="405"/>
        <v>0</v>
      </c>
      <c r="CM530" s="3321">
        <f t="shared" si="406"/>
        <v>0</v>
      </c>
      <c r="CN530" s="3321">
        <f t="shared" si="407"/>
        <v>0</v>
      </c>
      <c r="CO530" s="3321">
        <f t="shared" si="387"/>
        <v>0</v>
      </c>
      <c r="CP530" s="3321">
        <f t="shared" si="387"/>
        <v>0</v>
      </c>
      <c r="CQ530" s="3321">
        <f t="shared" si="387"/>
        <v>0</v>
      </c>
      <c r="CR530" s="3321">
        <f t="shared" si="387"/>
        <v>0</v>
      </c>
      <c r="CS530" s="3321"/>
      <c r="CT530" s="885">
        <v>0</v>
      </c>
      <c r="CU530" s="885">
        <v>0</v>
      </c>
      <c r="CV530" s="885">
        <v>0</v>
      </c>
      <c r="CW530" s="885">
        <v>0</v>
      </c>
      <c r="CX530" s="885">
        <v>0</v>
      </c>
      <c r="CY530" s="885">
        <v>0</v>
      </c>
      <c r="DB530" s="3321">
        <f t="shared" si="404"/>
        <v>0</v>
      </c>
      <c r="DC530" s="3321">
        <f t="shared" si="404"/>
        <v>0</v>
      </c>
      <c r="DD530" s="3321">
        <f t="shared" si="404"/>
        <v>0</v>
      </c>
      <c r="DE530" s="3321">
        <f t="shared" si="404"/>
        <v>0</v>
      </c>
      <c r="DF530" s="3321">
        <f t="shared" si="404"/>
        <v>0</v>
      </c>
      <c r="DG530" s="3321">
        <f t="shared" si="404"/>
        <v>0</v>
      </c>
      <c r="DH530" s="3321"/>
      <c r="DI530" s="885">
        <v>0</v>
      </c>
      <c r="DJ530" s="885">
        <v>0</v>
      </c>
      <c r="DK530" s="885">
        <v>0</v>
      </c>
      <c r="DL530" s="885">
        <v>0</v>
      </c>
      <c r="DM530" s="885">
        <v>0</v>
      </c>
      <c r="DP530" s="3321">
        <f t="shared" si="391"/>
        <v>0</v>
      </c>
      <c r="DQ530" s="3321">
        <f t="shared" si="391"/>
        <v>0</v>
      </c>
      <c r="DR530" s="3321">
        <f t="shared" si="391"/>
        <v>0</v>
      </c>
      <c r="DS530" s="3321">
        <f t="shared" si="391"/>
        <v>0</v>
      </c>
      <c r="DT530" s="3321">
        <f t="shared" si="391"/>
        <v>0</v>
      </c>
    </row>
    <row r="531" spans="1:124" ht="14.25" hidden="1" customHeight="1">
      <c r="A531" s="1165"/>
      <c r="B531" s="1581"/>
      <c r="C531" s="1576"/>
      <c r="D531" s="3339"/>
      <c r="E531" s="1358">
        <v>0</v>
      </c>
      <c r="F531" s="891">
        <v>0</v>
      </c>
      <c r="G531" s="891">
        <v>0</v>
      </c>
      <c r="H531" s="891">
        <v>0</v>
      </c>
      <c r="I531" s="891">
        <v>0</v>
      </c>
      <c r="J531" s="891">
        <v>0</v>
      </c>
      <c r="K531" s="891">
        <v>0</v>
      </c>
      <c r="L531" s="891">
        <f t="shared" si="421"/>
        <v>0</v>
      </c>
      <c r="M531" s="1440"/>
      <c r="N531" s="1440"/>
      <c r="O531" s="1440"/>
      <c r="P531" s="1440"/>
      <c r="Q531" s="1440"/>
      <c r="R531" s="1440">
        <f t="shared" si="417"/>
        <v>0</v>
      </c>
      <c r="S531" s="1440"/>
      <c r="T531" s="1440">
        <f t="shared" si="422"/>
        <v>0</v>
      </c>
      <c r="U531" s="1951">
        <f t="shared" si="418"/>
        <v>0</v>
      </c>
      <c r="V531" s="891">
        <f t="shared" si="418"/>
        <v>0</v>
      </c>
      <c r="W531" s="891">
        <f t="shared" si="418"/>
        <v>0</v>
      </c>
      <c r="X531" s="891">
        <f t="shared" si="418"/>
        <v>0</v>
      </c>
      <c r="Y531" s="891">
        <f t="shared" si="418"/>
        <v>0</v>
      </c>
      <c r="Z531" s="891">
        <f t="shared" si="418"/>
        <v>0</v>
      </c>
      <c r="AA531" s="891">
        <f t="shared" si="418"/>
        <v>0</v>
      </c>
      <c r="AB531" s="1722">
        <f t="shared" si="423"/>
        <v>0</v>
      </c>
      <c r="AC531" s="1341"/>
      <c r="AD531" s="1717"/>
      <c r="AE531" s="1725">
        <v>0</v>
      </c>
      <c r="AF531" s="1725">
        <v>0</v>
      </c>
      <c r="AG531" s="1725">
        <v>0</v>
      </c>
      <c r="AH531" s="1725">
        <v>0</v>
      </c>
      <c r="AI531" s="1725">
        <v>0</v>
      </c>
      <c r="AJ531" s="1725">
        <v>0</v>
      </c>
      <c r="AK531" s="1725">
        <f t="shared" si="424"/>
        <v>0</v>
      </c>
      <c r="AL531" s="999"/>
      <c r="AM531" s="1394"/>
      <c r="AN531" s="999"/>
      <c r="AO531" s="1001"/>
      <c r="AP531" s="1001">
        <f t="shared" si="419"/>
        <v>0</v>
      </c>
      <c r="AQ531" s="1394"/>
      <c r="AR531" s="1394">
        <f t="shared" si="425"/>
        <v>0</v>
      </c>
      <c r="AS531" s="3403">
        <f t="shared" si="413"/>
        <v>0</v>
      </c>
      <c r="AT531" s="1722">
        <f t="shared" si="413"/>
        <v>0</v>
      </c>
      <c r="AU531" s="1722">
        <f t="shared" si="413"/>
        <v>0</v>
      </c>
      <c r="AV531" s="1722">
        <f t="shared" si="413"/>
        <v>0</v>
      </c>
      <c r="AW531" s="1722">
        <f t="shared" si="414"/>
        <v>0</v>
      </c>
      <c r="AX531" s="1722">
        <f t="shared" si="414"/>
        <v>0</v>
      </c>
      <c r="AY531" s="1722">
        <f t="shared" si="426"/>
        <v>0</v>
      </c>
      <c r="AZ531" s="3088">
        <f t="shared" si="427"/>
        <v>0</v>
      </c>
      <c r="BA531" s="3325"/>
      <c r="BB531" s="1432">
        <v>0</v>
      </c>
      <c r="BC531" s="1432">
        <v>0</v>
      </c>
      <c r="BD531" s="1432">
        <v>0</v>
      </c>
      <c r="BE531" s="1432">
        <v>0</v>
      </c>
      <c r="BF531" s="1432">
        <v>0</v>
      </c>
      <c r="BG531" s="1432">
        <f t="shared" si="428"/>
        <v>0</v>
      </c>
      <c r="BH531" s="891"/>
      <c r="BI531" s="891"/>
      <c r="BJ531" s="891"/>
      <c r="BK531" s="1397">
        <f t="shared" si="420"/>
        <v>0</v>
      </c>
      <c r="BL531" s="1397"/>
      <c r="BM531" s="1397">
        <f t="shared" si="429"/>
        <v>0</v>
      </c>
      <c r="BN531" s="1366">
        <f t="shared" si="415"/>
        <v>0</v>
      </c>
      <c r="BO531" s="1366">
        <f t="shared" si="415"/>
        <v>0</v>
      </c>
      <c r="BP531" s="1366">
        <f t="shared" si="415"/>
        <v>0</v>
      </c>
      <c r="BQ531" s="1366">
        <f t="shared" si="415"/>
        <v>0</v>
      </c>
      <c r="BR531" s="1366">
        <f t="shared" si="416"/>
        <v>0</v>
      </c>
      <c r="BS531" s="1366">
        <f t="shared" si="430"/>
        <v>0</v>
      </c>
      <c r="BT531" s="891"/>
      <c r="BU531" s="891"/>
      <c r="CD531" s="3319">
        <v>0</v>
      </c>
      <c r="CE531" s="3319">
        <v>0</v>
      </c>
      <c r="CF531" s="3319">
        <v>0</v>
      </c>
      <c r="CG531" s="3319">
        <v>0</v>
      </c>
      <c r="CH531" s="3319">
        <v>0</v>
      </c>
      <c r="CI531" s="3319">
        <v>0</v>
      </c>
      <c r="CJ531" s="3319">
        <v>0</v>
      </c>
      <c r="CK531" s="3320"/>
      <c r="CL531" s="3321">
        <f t="shared" si="405"/>
        <v>0</v>
      </c>
      <c r="CM531" s="3321">
        <f t="shared" si="406"/>
        <v>0</v>
      </c>
      <c r="CN531" s="3321">
        <f t="shared" si="407"/>
        <v>0</v>
      </c>
      <c r="CO531" s="3321">
        <f t="shared" si="387"/>
        <v>0</v>
      </c>
      <c r="CP531" s="3321">
        <f t="shared" si="387"/>
        <v>0</v>
      </c>
      <c r="CQ531" s="3321">
        <f t="shared" si="387"/>
        <v>0</v>
      </c>
      <c r="CR531" s="3321">
        <f t="shared" si="387"/>
        <v>0</v>
      </c>
      <c r="CS531" s="3321"/>
      <c r="CT531" s="885">
        <v>0</v>
      </c>
      <c r="CU531" s="885">
        <v>0</v>
      </c>
      <c r="CV531" s="885">
        <v>0</v>
      </c>
      <c r="CW531" s="885">
        <v>0</v>
      </c>
      <c r="CX531" s="885">
        <v>0</v>
      </c>
      <c r="CY531" s="885">
        <v>0</v>
      </c>
      <c r="DB531" s="3321">
        <f t="shared" si="404"/>
        <v>0</v>
      </c>
      <c r="DC531" s="3321">
        <f t="shared" si="404"/>
        <v>0</v>
      </c>
      <c r="DD531" s="3321">
        <f t="shared" si="404"/>
        <v>0</v>
      </c>
      <c r="DE531" s="3321">
        <f t="shared" si="404"/>
        <v>0</v>
      </c>
      <c r="DF531" s="3321">
        <f t="shared" si="404"/>
        <v>0</v>
      </c>
      <c r="DG531" s="3321">
        <f t="shared" si="404"/>
        <v>0</v>
      </c>
      <c r="DH531" s="3321"/>
      <c r="DI531" s="885">
        <v>0</v>
      </c>
      <c r="DJ531" s="885">
        <v>0</v>
      </c>
      <c r="DK531" s="885">
        <v>0</v>
      </c>
      <c r="DL531" s="885">
        <v>0</v>
      </c>
      <c r="DM531" s="885">
        <v>0</v>
      </c>
      <c r="DP531" s="3321">
        <f t="shared" si="391"/>
        <v>0</v>
      </c>
      <c r="DQ531" s="3321">
        <f t="shared" si="391"/>
        <v>0</v>
      </c>
      <c r="DR531" s="3321">
        <f t="shared" si="391"/>
        <v>0</v>
      </c>
      <c r="DS531" s="3321">
        <f t="shared" si="391"/>
        <v>0</v>
      </c>
      <c r="DT531" s="3321">
        <f t="shared" si="391"/>
        <v>0</v>
      </c>
    </row>
    <row r="532" spans="1:124" ht="14.25" hidden="1" customHeight="1">
      <c r="A532" s="1165"/>
      <c r="B532" s="1581"/>
      <c r="C532" s="1576"/>
      <c r="D532" s="3339"/>
      <c r="E532" s="1358">
        <v>0</v>
      </c>
      <c r="F532" s="891">
        <v>0</v>
      </c>
      <c r="G532" s="891">
        <v>0</v>
      </c>
      <c r="H532" s="891">
        <v>0</v>
      </c>
      <c r="I532" s="891">
        <v>0</v>
      </c>
      <c r="J532" s="891">
        <v>0</v>
      </c>
      <c r="K532" s="891">
        <v>0</v>
      </c>
      <c r="L532" s="891">
        <f t="shared" si="421"/>
        <v>0</v>
      </c>
      <c r="M532" s="1440"/>
      <c r="N532" s="1440"/>
      <c r="O532" s="1440"/>
      <c r="P532" s="1440"/>
      <c r="Q532" s="1440"/>
      <c r="R532" s="1440">
        <f t="shared" si="417"/>
        <v>0</v>
      </c>
      <c r="S532" s="1440"/>
      <c r="T532" s="1440">
        <f t="shared" si="422"/>
        <v>0</v>
      </c>
      <c r="U532" s="1951">
        <f t="shared" si="418"/>
        <v>0</v>
      </c>
      <c r="V532" s="891">
        <f t="shared" si="418"/>
        <v>0</v>
      </c>
      <c r="W532" s="891">
        <f t="shared" si="418"/>
        <v>0</v>
      </c>
      <c r="X532" s="891">
        <f t="shared" si="418"/>
        <v>0</v>
      </c>
      <c r="Y532" s="891">
        <f t="shared" si="418"/>
        <v>0</v>
      </c>
      <c r="Z532" s="891">
        <f t="shared" si="418"/>
        <v>0</v>
      </c>
      <c r="AA532" s="891">
        <f t="shared" si="418"/>
        <v>0</v>
      </c>
      <c r="AB532" s="1722">
        <f t="shared" si="423"/>
        <v>0</v>
      </c>
      <c r="AC532" s="1341"/>
      <c r="AD532" s="1717"/>
      <c r="AE532" s="1725">
        <v>0</v>
      </c>
      <c r="AF532" s="1725">
        <v>0</v>
      </c>
      <c r="AG532" s="1725">
        <v>0</v>
      </c>
      <c r="AH532" s="1725">
        <v>0</v>
      </c>
      <c r="AI532" s="1725">
        <v>0</v>
      </c>
      <c r="AJ532" s="1725">
        <v>0</v>
      </c>
      <c r="AK532" s="1725">
        <f t="shared" si="424"/>
        <v>0</v>
      </c>
      <c r="AL532" s="999"/>
      <c r="AM532" s="1394"/>
      <c r="AN532" s="999"/>
      <c r="AO532" s="1001"/>
      <c r="AP532" s="1001">
        <f t="shared" si="419"/>
        <v>0</v>
      </c>
      <c r="AQ532" s="1394"/>
      <c r="AR532" s="1394">
        <f t="shared" si="425"/>
        <v>0</v>
      </c>
      <c r="AS532" s="3403">
        <f t="shared" si="413"/>
        <v>0</v>
      </c>
      <c r="AT532" s="1722">
        <f t="shared" si="413"/>
        <v>0</v>
      </c>
      <c r="AU532" s="1722">
        <f t="shared" si="413"/>
        <v>0</v>
      </c>
      <c r="AV532" s="1722">
        <f t="shared" si="413"/>
        <v>0</v>
      </c>
      <c r="AW532" s="1722">
        <f t="shared" si="414"/>
        <v>0</v>
      </c>
      <c r="AX532" s="1722">
        <f t="shared" si="414"/>
        <v>0</v>
      </c>
      <c r="AY532" s="1722">
        <f t="shared" si="426"/>
        <v>0</v>
      </c>
      <c r="AZ532" s="3088">
        <f t="shared" si="427"/>
        <v>0</v>
      </c>
      <c r="BA532" s="3325"/>
      <c r="BB532" s="1432">
        <v>0</v>
      </c>
      <c r="BC532" s="1432">
        <v>0</v>
      </c>
      <c r="BD532" s="1432">
        <v>0</v>
      </c>
      <c r="BE532" s="1432">
        <v>0</v>
      </c>
      <c r="BF532" s="1432">
        <v>0</v>
      </c>
      <c r="BG532" s="1432">
        <f t="shared" si="428"/>
        <v>0</v>
      </c>
      <c r="BH532" s="891"/>
      <c r="BI532" s="891"/>
      <c r="BJ532" s="891"/>
      <c r="BK532" s="1397">
        <f t="shared" si="420"/>
        <v>0</v>
      </c>
      <c r="BL532" s="1397"/>
      <c r="BM532" s="1397">
        <f t="shared" si="429"/>
        <v>0</v>
      </c>
      <c r="BN532" s="1366">
        <f t="shared" si="415"/>
        <v>0</v>
      </c>
      <c r="BO532" s="1366">
        <f t="shared" si="415"/>
        <v>0</v>
      </c>
      <c r="BP532" s="1366">
        <f t="shared" si="415"/>
        <v>0</v>
      </c>
      <c r="BQ532" s="1366">
        <f t="shared" si="415"/>
        <v>0</v>
      </c>
      <c r="BR532" s="1366">
        <f t="shared" si="416"/>
        <v>0</v>
      </c>
      <c r="BS532" s="1366">
        <f t="shared" si="430"/>
        <v>0</v>
      </c>
      <c r="BT532" s="891"/>
      <c r="BU532" s="891"/>
      <c r="CD532" s="3319">
        <v>0</v>
      </c>
      <c r="CE532" s="3319">
        <v>0</v>
      </c>
      <c r="CF532" s="3319">
        <v>0</v>
      </c>
      <c r="CG532" s="3319">
        <v>0</v>
      </c>
      <c r="CH532" s="3319">
        <v>0</v>
      </c>
      <c r="CI532" s="3319">
        <v>0</v>
      </c>
      <c r="CJ532" s="3319">
        <v>0</v>
      </c>
      <c r="CK532" s="3320"/>
      <c r="CL532" s="3321">
        <f t="shared" si="405"/>
        <v>0</v>
      </c>
      <c r="CM532" s="3321">
        <f t="shared" si="406"/>
        <v>0</v>
      </c>
      <c r="CN532" s="3321">
        <f t="shared" si="407"/>
        <v>0</v>
      </c>
      <c r="CO532" s="3321">
        <f t="shared" si="387"/>
        <v>0</v>
      </c>
      <c r="CP532" s="3321">
        <f t="shared" si="387"/>
        <v>0</v>
      </c>
      <c r="CQ532" s="3321">
        <f t="shared" si="387"/>
        <v>0</v>
      </c>
      <c r="CR532" s="3321">
        <f t="shared" si="387"/>
        <v>0</v>
      </c>
      <c r="CS532" s="3321"/>
      <c r="CT532" s="885">
        <v>0</v>
      </c>
      <c r="CU532" s="885">
        <v>0</v>
      </c>
      <c r="CV532" s="885">
        <v>0</v>
      </c>
      <c r="CW532" s="885">
        <v>0</v>
      </c>
      <c r="CX532" s="885">
        <v>0</v>
      </c>
      <c r="CY532" s="885">
        <v>0</v>
      </c>
      <c r="DB532" s="3321">
        <f t="shared" si="404"/>
        <v>0</v>
      </c>
      <c r="DC532" s="3321">
        <f t="shared" si="404"/>
        <v>0</v>
      </c>
      <c r="DD532" s="3321">
        <f t="shared" si="404"/>
        <v>0</v>
      </c>
      <c r="DE532" s="3321">
        <f t="shared" si="404"/>
        <v>0</v>
      </c>
      <c r="DF532" s="3321">
        <f t="shared" si="404"/>
        <v>0</v>
      </c>
      <c r="DG532" s="3321">
        <f t="shared" si="404"/>
        <v>0</v>
      </c>
      <c r="DH532" s="3321"/>
      <c r="DI532" s="885">
        <v>0</v>
      </c>
      <c r="DJ532" s="885">
        <v>0</v>
      </c>
      <c r="DK532" s="885">
        <v>0</v>
      </c>
      <c r="DL532" s="885">
        <v>0</v>
      </c>
      <c r="DM532" s="885">
        <v>0</v>
      </c>
      <c r="DP532" s="3321">
        <f t="shared" si="391"/>
        <v>0</v>
      </c>
      <c r="DQ532" s="3321">
        <f t="shared" si="391"/>
        <v>0</v>
      </c>
      <c r="DR532" s="3321">
        <f t="shared" si="391"/>
        <v>0</v>
      </c>
      <c r="DS532" s="3321">
        <f t="shared" si="391"/>
        <v>0</v>
      </c>
      <c r="DT532" s="3321">
        <f t="shared" si="391"/>
        <v>0</v>
      </c>
    </row>
    <row r="533" spans="1:124" ht="14.25" hidden="1" customHeight="1">
      <c r="A533" s="1165"/>
      <c r="B533" s="1581"/>
      <c r="C533" s="1576"/>
      <c r="D533" s="3339"/>
      <c r="E533" s="1358">
        <v>0</v>
      </c>
      <c r="F533" s="891">
        <v>0</v>
      </c>
      <c r="G533" s="891">
        <v>0</v>
      </c>
      <c r="H533" s="891">
        <v>0</v>
      </c>
      <c r="I533" s="891">
        <v>0</v>
      </c>
      <c r="J533" s="891">
        <v>0</v>
      </c>
      <c r="K533" s="891">
        <v>0</v>
      </c>
      <c r="L533" s="891">
        <f t="shared" si="421"/>
        <v>0</v>
      </c>
      <c r="M533" s="1440"/>
      <c r="N533" s="1440"/>
      <c r="O533" s="1440"/>
      <c r="P533" s="1440"/>
      <c r="Q533" s="1440"/>
      <c r="R533" s="1440">
        <f t="shared" si="417"/>
        <v>0</v>
      </c>
      <c r="S533" s="1440"/>
      <c r="T533" s="1440">
        <f t="shared" si="422"/>
        <v>0</v>
      </c>
      <c r="U533" s="1951">
        <f t="shared" si="418"/>
        <v>0</v>
      </c>
      <c r="V533" s="891">
        <f t="shared" si="418"/>
        <v>0</v>
      </c>
      <c r="W533" s="891">
        <f t="shared" si="418"/>
        <v>0</v>
      </c>
      <c r="X533" s="891">
        <f t="shared" si="418"/>
        <v>0</v>
      </c>
      <c r="Y533" s="891">
        <f t="shared" si="418"/>
        <v>0</v>
      </c>
      <c r="Z533" s="891">
        <f t="shared" si="418"/>
        <v>0</v>
      </c>
      <c r="AA533" s="891">
        <f t="shared" si="418"/>
        <v>0</v>
      </c>
      <c r="AB533" s="1722">
        <f t="shared" si="423"/>
        <v>0</v>
      </c>
      <c r="AC533" s="1341"/>
      <c r="AD533" s="1717"/>
      <c r="AE533" s="1725">
        <v>0</v>
      </c>
      <c r="AF533" s="1725">
        <v>0</v>
      </c>
      <c r="AG533" s="1725">
        <v>0</v>
      </c>
      <c r="AH533" s="1725">
        <v>0</v>
      </c>
      <c r="AI533" s="1725">
        <v>0</v>
      </c>
      <c r="AJ533" s="1725">
        <v>0</v>
      </c>
      <c r="AK533" s="1725">
        <f t="shared" si="424"/>
        <v>0</v>
      </c>
      <c r="AL533" s="999"/>
      <c r="AM533" s="1394"/>
      <c r="AN533" s="999"/>
      <c r="AO533" s="1001"/>
      <c r="AP533" s="1001">
        <f t="shared" si="419"/>
        <v>0</v>
      </c>
      <c r="AQ533" s="1394"/>
      <c r="AR533" s="1394">
        <f t="shared" si="425"/>
        <v>0</v>
      </c>
      <c r="AS533" s="3403">
        <f t="shared" si="413"/>
        <v>0</v>
      </c>
      <c r="AT533" s="1722">
        <f t="shared" si="413"/>
        <v>0</v>
      </c>
      <c r="AU533" s="1722">
        <f t="shared" si="413"/>
        <v>0</v>
      </c>
      <c r="AV533" s="1722">
        <f t="shared" si="413"/>
        <v>0</v>
      </c>
      <c r="AW533" s="1722">
        <f t="shared" si="414"/>
        <v>0</v>
      </c>
      <c r="AX533" s="1722">
        <f t="shared" si="414"/>
        <v>0</v>
      </c>
      <c r="AY533" s="1722">
        <f t="shared" si="426"/>
        <v>0</v>
      </c>
      <c r="AZ533" s="3088">
        <f t="shared" si="427"/>
        <v>0</v>
      </c>
      <c r="BA533" s="3325"/>
      <c r="BB533" s="1432">
        <v>0</v>
      </c>
      <c r="BC533" s="1432">
        <v>0</v>
      </c>
      <c r="BD533" s="1432">
        <v>0</v>
      </c>
      <c r="BE533" s="1432">
        <v>0</v>
      </c>
      <c r="BF533" s="1432">
        <v>0</v>
      </c>
      <c r="BG533" s="1432">
        <f t="shared" si="428"/>
        <v>0</v>
      </c>
      <c r="BH533" s="891"/>
      <c r="BI533" s="891"/>
      <c r="BJ533" s="891"/>
      <c r="BK533" s="1397">
        <f t="shared" si="420"/>
        <v>0</v>
      </c>
      <c r="BL533" s="1397"/>
      <c r="BM533" s="1397">
        <f t="shared" si="429"/>
        <v>0</v>
      </c>
      <c r="BN533" s="1366">
        <f t="shared" si="415"/>
        <v>0</v>
      </c>
      <c r="BO533" s="1366">
        <f t="shared" si="415"/>
        <v>0</v>
      </c>
      <c r="BP533" s="1366">
        <f t="shared" si="415"/>
        <v>0</v>
      </c>
      <c r="BQ533" s="1366">
        <f t="shared" si="415"/>
        <v>0</v>
      </c>
      <c r="BR533" s="1366">
        <f t="shared" si="416"/>
        <v>0</v>
      </c>
      <c r="BS533" s="1366">
        <f t="shared" si="430"/>
        <v>0</v>
      </c>
      <c r="BT533" s="891"/>
      <c r="BU533" s="891"/>
      <c r="CD533" s="3319">
        <v>0</v>
      </c>
      <c r="CE533" s="3319">
        <v>0</v>
      </c>
      <c r="CF533" s="3319">
        <v>0</v>
      </c>
      <c r="CG533" s="3319">
        <v>0</v>
      </c>
      <c r="CH533" s="3319">
        <v>0</v>
      </c>
      <c r="CI533" s="3319">
        <v>0</v>
      </c>
      <c r="CJ533" s="3319">
        <v>0</v>
      </c>
      <c r="CK533" s="3320"/>
      <c r="CL533" s="3321">
        <f t="shared" si="405"/>
        <v>0</v>
      </c>
      <c r="CM533" s="3321">
        <f t="shared" si="406"/>
        <v>0</v>
      </c>
      <c r="CN533" s="3321">
        <f t="shared" si="407"/>
        <v>0</v>
      </c>
      <c r="CO533" s="3321">
        <f t="shared" si="387"/>
        <v>0</v>
      </c>
      <c r="CP533" s="3321">
        <f t="shared" si="387"/>
        <v>0</v>
      </c>
      <c r="CQ533" s="3321">
        <f t="shared" si="387"/>
        <v>0</v>
      </c>
      <c r="CR533" s="3321">
        <f t="shared" si="387"/>
        <v>0</v>
      </c>
      <c r="CS533" s="3321"/>
      <c r="CT533" s="885">
        <v>0</v>
      </c>
      <c r="CU533" s="885">
        <v>0</v>
      </c>
      <c r="CV533" s="885">
        <v>0</v>
      </c>
      <c r="CW533" s="885">
        <v>0</v>
      </c>
      <c r="CX533" s="885">
        <v>0</v>
      </c>
      <c r="CY533" s="885">
        <v>0</v>
      </c>
      <c r="DB533" s="3321">
        <f t="shared" si="404"/>
        <v>0</v>
      </c>
      <c r="DC533" s="3321">
        <f t="shared" si="404"/>
        <v>0</v>
      </c>
      <c r="DD533" s="3321">
        <f t="shared" si="404"/>
        <v>0</v>
      </c>
      <c r="DE533" s="3321">
        <f t="shared" si="404"/>
        <v>0</v>
      </c>
      <c r="DF533" s="3321">
        <f t="shared" si="404"/>
        <v>0</v>
      </c>
      <c r="DG533" s="3321">
        <f t="shared" si="404"/>
        <v>0</v>
      </c>
      <c r="DH533" s="3321"/>
      <c r="DI533" s="885">
        <v>0</v>
      </c>
      <c r="DJ533" s="885">
        <v>0</v>
      </c>
      <c r="DK533" s="885">
        <v>0</v>
      </c>
      <c r="DL533" s="885">
        <v>0</v>
      </c>
      <c r="DM533" s="885">
        <v>0</v>
      </c>
      <c r="DP533" s="3321">
        <f t="shared" si="391"/>
        <v>0</v>
      </c>
      <c r="DQ533" s="3321">
        <f t="shared" si="391"/>
        <v>0</v>
      </c>
      <c r="DR533" s="3321">
        <f t="shared" si="391"/>
        <v>0</v>
      </c>
      <c r="DS533" s="3321">
        <f t="shared" si="391"/>
        <v>0</v>
      </c>
      <c r="DT533" s="3321">
        <f t="shared" si="391"/>
        <v>0</v>
      </c>
    </row>
    <row r="534" spans="1:124" ht="24" hidden="1">
      <c r="A534" s="911">
        <v>40</v>
      </c>
      <c r="B534" s="1581"/>
      <c r="C534" s="1368" t="s">
        <v>1118</v>
      </c>
      <c r="D534" s="3339"/>
      <c r="E534" s="1358">
        <v>0</v>
      </c>
      <c r="F534" s="891">
        <v>0</v>
      </c>
      <c r="G534" s="891">
        <v>0</v>
      </c>
      <c r="H534" s="891">
        <v>0</v>
      </c>
      <c r="I534" s="891">
        <v>0</v>
      </c>
      <c r="J534" s="891">
        <v>0</v>
      </c>
      <c r="K534" s="891">
        <v>0</v>
      </c>
      <c r="L534" s="891">
        <f t="shared" si="421"/>
        <v>0</v>
      </c>
      <c r="M534" s="1440"/>
      <c r="N534" s="1440"/>
      <c r="O534" s="1440"/>
      <c r="P534" s="1440"/>
      <c r="Q534" s="1440"/>
      <c r="R534" s="1440">
        <f t="shared" si="417"/>
        <v>0</v>
      </c>
      <c r="S534" s="1440"/>
      <c r="T534" s="1440">
        <f t="shared" si="422"/>
        <v>0</v>
      </c>
      <c r="U534" s="1951">
        <f t="shared" si="418"/>
        <v>0</v>
      </c>
      <c r="V534" s="891">
        <f t="shared" si="418"/>
        <v>0</v>
      </c>
      <c r="W534" s="891">
        <f t="shared" si="418"/>
        <v>0</v>
      </c>
      <c r="X534" s="891">
        <f t="shared" si="418"/>
        <v>0</v>
      </c>
      <c r="Y534" s="891">
        <f t="shared" si="418"/>
        <v>0</v>
      </c>
      <c r="Z534" s="891">
        <f t="shared" si="418"/>
        <v>0</v>
      </c>
      <c r="AA534" s="891">
        <f t="shared" si="418"/>
        <v>0</v>
      </c>
      <c r="AB534" s="1722">
        <f t="shared" si="423"/>
        <v>0</v>
      </c>
      <c r="AC534" s="1341"/>
      <c r="AD534" s="1717"/>
      <c r="AE534" s="1725">
        <v>0</v>
      </c>
      <c r="AF534" s="1725">
        <v>0</v>
      </c>
      <c r="AG534" s="1725">
        <v>0</v>
      </c>
      <c r="AH534" s="1725">
        <v>0</v>
      </c>
      <c r="AI534" s="1725">
        <v>0</v>
      </c>
      <c r="AJ534" s="1725">
        <v>0</v>
      </c>
      <c r="AK534" s="1725">
        <f t="shared" si="424"/>
        <v>0</v>
      </c>
      <c r="AL534" s="1394"/>
      <c r="AM534" s="1394"/>
      <c r="AN534" s="999"/>
      <c r="AO534" s="1001"/>
      <c r="AP534" s="1001">
        <f t="shared" si="419"/>
        <v>0</v>
      </c>
      <c r="AQ534" s="1394"/>
      <c r="AR534" s="1394">
        <f t="shared" si="425"/>
        <v>0</v>
      </c>
      <c r="AS534" s="3403">
        <f t="shared" si="413"/>
        <v>0</v>
      </c>
      <c r="AT534" s="1722">
        <f t="shared" si="413"/>
        <v>0</v>
      </c>
      <c r="AU534" s="1722">
        <f t="shared" si="413"/>
        <v>0</v>
      </c>
      <c r="AV534" s="1722">
        <f t="shared" si="413"/>
        <v>0</v>
      </c>
      <c r="AW534" s="1722">
        <f t="shared" si="414"/>
        <v>0</v>
      </c>
      <c r="AX534" s="1722">
        <f t="shared" si="414"/>
        <v>0</v>
      </c>
      <c r="AY534" s="1722">
        <f t="shared" si="426"/>
        <v>0</v>
      </c>
      <c r="AZ534" s="3088">
        <f t="shared" si="427"/>
        <v>0</v>
      </c>
      <c r="BA534" s="3325"/>
      <c r="BB534" s="1432">
        <v>0</v>
      </c>
      <c r="BC534" s="1432">
        <v>0</v>
      </c>
      <c r="BD534" s="1432">
        <v>0</v>
      </c>
      <c r="BE534" s="1432">
        <v>0</v>
      </c>
      <c r="BF534" s="1432">
        <v>0</v>
      </c>
      <c r="BG534" s="1432">
        <f t="shared" si="428"/>
        <v>0</v>
      </c>
      <c r="BH534" s="891"/>
      <c r="BI534" s="891"/>
      <c r="BJ534" s="891"/>
      <c r="BK534" s="1397">
        <f t="shared" si="420"/>
        <v>0</v>
      </c>
      <c r="BL534" s="1397"/>
      <c r="BM534" s="1397">
        <f t="shared" si="429"/>
        <v>0</v>
      </c>
      <c r="BN534" s="1366">
        <f t="shared" si="415"/>
        <v>0</v>
      </c>
      <c r="BO534" s="1366">
        <f t="shared" si="415"/>
        <v>0</v>
      </c>
      <c r="BP534" s="1366">
        <f t="shared" si="415"/>
        <v>0</v>
      </c>
      <c r="BQ534" s="1366">
        <f t="shared" si="415"/>
        <v>0</v>
      </c>
      <c r="BR534" s="1366">
        <f t="shared" si="416"/>
        <v>0</v>
      </c>
      <c r="BS534" s="1366">
        <f t="shared" si="430"/>
        <v>0</v>
      </c>
      <c r="BT534" s="891"/>
      <c r="BU534" s="891"/>
      <c r="CD534" s="3319">
        <v>0</v>
      </c>
      <c r="CE534" s="3319">
        <v>0</v>
      </c>
      <c r="CF534" s="3319">
        <v>0</v>
      </c>
      <c r="CG534" s="3319">
        <v>0</v>
      </c>
      <c r="CH534" s="3319">
        <v>0</v>
      </c>
      <c r="CI534" s="3319">
        <v>0</v>
      </c>
      <c r="CJ534" s="3319">
        <v>0</v>
      </c>
      <c r="CK534" s="3320"/>
      <c r="CL534" s="3321">
        <f t="shared" si="405"/>
        <v>0</v>
      </c>
      <c r="CM534" s="3321">
        <f t="shared" si="406"/>
        <v>0</v>
      </c>
      <c r="CN534" s="3321">
        <f t="shared" si="407"/>
        <v>0</v>
      </c>
      <c r="CO534" s="3321">
        <f t="shared" si="387"/>
        <v>0</v>
      </c>
      <c r="CP534" s="3321">
        <f t="shared" si="387"/>
        <v>0</v>
      </c>
      <c r="CQ534" s="3321">
        <f t="shared" si="387"/>
        <v>0</v>
      </c>
      <c r="CR534" s="3321">
        <f t="shared" si="387"/>
        <v>0</v>
      </c>
      <c r="CS534" s="3321"/>
      <c r="CT534" s="885">
        <v>0</v>
      </c>
      <c r="CU534" s="885">
        <v>0</v>
      </c>
      <c r="CV534" s="885">
        <v>0</v>
      </c>
      <c r="CW534" s="885">
        <v>0</v>
      </c>
      <c r="CX534" s="885">
        <v>0</v>
      </c>
      <c r="CY534" s="885">
        <v>0</v>
      </c>
      <c r="DB534" s="3321">
        <f t="shared" si="404"/>
        <v>0</v>
      </c>
      <c r="DC534" s="3321">
        <f t="shared" si="404"/>
        <v>0</v>
      </c>
      <c r="DD534" s="3321">
        <f t="shared" si="404"/>
        <v>0</v>
      </c>
      <c r="DE534" s="3321">
        <f t="shared" si="404"/>
        <v>0</v>
      </c>
      <c r="DF534" s="3321">
        <f t="shared" si="404"/>
        <v>0</v>
      </c>
      <c r="DG534" s="3321">
        <f t="shared" si="404"/>
        <v>0</v>
      </c>
      <c r="DH534" s="3321"/>
      <c r="DI534" s="885">
        <v>0</v>
      </c>
      <c r="DJ534" s="885">
        <v>0</v>
      </c>
      <c r="DK534" s="885">
        <v>0</v>
      </c>
      <c r="DL534" s="885">
        <v>0</v>
      </c>
      <c r="DM534" s="885">
        <v>0</v>
      </c>
      <c r="DP534" s="3321">
        <f t="shared" si="391"/>
        <v>0</v>
      </c>
      <c r="DQ534" s="3321">
        <f t="shared" si="391"/>
        <v>0</v>
      </c>
      <c r="DR534" s="3321">
        <f t="shared" si="391"/>
        <v>0</v>
      </c>
      <c r="DS534" s="3321">
        <f t="shared" si="391"/>
        <v>0</v>
      </c>
      <c r="DT534" s="3321">
        <f t="shared" si="391"/>
        <v>0</v>
      </c>
    </row>
    <row r="535" spans="1:124" ht="13.9" hidden="1" customHeight="1">
      <c r="A535" s="1165"/>
      <c r="B535" s="1604"/>
      <c r="C535" s="1368" t="s">
        <v>747</v>
      </c>
      <c r="D535" s="3388"/>
      <c r="E535" s="1680">
        <v>0</v>
      </c>
      <c r="F535" s="1560">
        <v>0</v>
      </c>
      <c r="G535" s="1560">
        <v>0</v>
      </c>
      <c r="H535" s="1560">
        <v>0</v>
      </c>
      <c r="I535" s="1560">
        <v>0</v>
      </c>
      <c r="J535" s="1560">
        <v>0</v>
      </c>
      <c r="K535" s="1560">
        <v>0</v>
      </c>
      <c r="L535" s="1560">
        <f t="shared" si="421"/>
        <v>0</v>
      </c>
      <c r="M535" s="1496"/>
      <c r="N535" s="1496"/>
      <c r="O535" s="1496"/>
      <c r="P535" s="1496"/>
      <c r="Q535" s="1496"/>
      <c r="R535" s="1496"/>
      <c r="S535" s="1496"/>
      <c r="T535" s="1444">
        <f t="shared" si="422"/>
        <v>0</v>
      </c>
      <c r="U535" s="1951">
        <f t="shared" si="418"/>
        <v>0</v>
      </c>
      <c r="V535" s="891">
        <f t="shared" si="418"/>
        <v>0</v>
      </c>
      <c r="W535" s="891">
        <f t="shared" si="418"/>
        <v>0</v>
      </c>
      <c r="X535" s="891">
        <f t="shared" si="418"/>
        <v>0</v>
      </c>
      <c r="Y535" s="891">
        <f t="shared" si="418"/>
        <v>0</v>
      </c>
      <c r="Z535" s="891">
        <f t="shared" si="418"/>
        <v>0</v>
      </c>
      <c r="AA535" s="891">
        <f t="shared" si="418"/>
        <v>0</v>
      </c>
      <c r="AB535" s="1727">
        <f t="shared" si="423"/>
        <v>0</v>
      </c>
      <c r="AC535" s="1341"/>
      <c r="AD535" s="3354"/>
      <c r="AE535" s="3402">
        <v>0</v>
      </c>
      <c r="AF535" s="3402">
        <v>0</v>
      </c>
      <c r="AG535" s="3402">
        <v>0</v>
      </c>
      <c r="AH535" s="3402">
        <v>0</v>
      </c>
      <c r="AI535" s="3402">
        <v>0</v>
      </c>
      <c r="AJ535" s="3402">
        <v>0</v>
      </c>
      <c r="AK535" s="3402">
        <f t="shared" si="424"/>
        <v>0</v>
      </c>
      <c r="AL535" s="1414"/>
      <c r="AM535" s="1402"/>
      <c r="AN535" s="1414"/>
      <c r="AO535" s="1414"/>
      <c r="AP535" s="1414"/>
      <c r="AQ535" s="1415"/>
      <c r="AR535" s="1402">
        <f t="shared" si="425"/>
        <v>0</v>
      </c>
      <c r="AS535" s="3403">
        <f t="shared" si="413"/>
        <v>0</v>
      </c>
      <c r="AT535" s="3390">
        <f t="shared" si="413"/>
        <v>0</v>
      </c>
      <c r="AU535" s="1722">
        <f t="shared" si="413"/>
        <v>0</v>
      </c>
      <c r="AV535" s="1722">
        <f t="shared" si="413"/>
        <v>0</v>
      </c>
      <c r="AW535" s="1722">
        <f t="shared" si="414"/>
        <v>0</v>
      </c>
      <c r="AX535" s="1722">
        <f t="shared" si="414"/>
        <v>0</v>
      </c>
      <c r="AY535" s="1722">
        <f t="shared" si="426"/>
        <v>0</v>
      </c>
      <c r="AZ535" s="3088">
        <f t="shared" si="427"/>
        <v>0</v>
      </c>
      <c r="BA535" s="3341"/>
      <c r="BB535" s="1373">
        <v>0</v>
      </c>
      <c r="BC535" s="1373">
        <v>0</v>
      </c>
      <c r="BD535" s="1373">
        <v>0</v>
      </c>
      <c r="BE535" s="1373">
        <v>0</v>
      </c>
      <c r="BF535" s="1373">
        <v>0</v>
      </c>
      <c r="BG535" s="1373">
        <f t="shared" si="428"/>
        <v>0</v>
      </c>
      <c r="BH535" s="1560"/>
      <c r="BI535" s="1560"/>
      <c r="BJ535" s="1560"/>
      <c r="BK535" s="1560"/>
      <c r="BL535" s="2975"/>
      <c r="BM535" s="1405">
        <f t="shared" si="429"/>
        <v>0</v>
      </c>
      <c r="BN535" s="1388">
        <f t="shared" si="415"/>
        <v>0</v>
      </c>
      <c r="BO535" s="1388">
        <f t="shared" si="415"/>
        <v>0</v>
      </c>
      <c r="BP535" s="1366">
        <f t="shared" si="415"/>
        <v>0</v>
      </c>
      <c r="BQ535" s="1366">
        <f t="shared" si="415"/>
        <v>0</v>
      </c>
      <c r="BR535" s="1366">
        <f t="shared" si="416"/>
        <v>0</v>
      </c>
      <c r="BS535" s="1443">
        <f t="shared" si="430"/>
        <v>0</v>
      </c>
      <c r="BT535" s="889"/>
      <c r="BU535" s="889"/>
      <c r="CD535" s="3319">
        <v>0</v>
      </c>
      <c r="CE535" s="3319">
        <v>0</v>
      </c>
      <c r="CF535" s="3319">
        <v>0</v>
      </c>
      <c r="CG535" s="3319">
        <v>0</v>
      </c>
      <c r="CH535" s="3319">
        <v>0</v>
      </c>
      <c r="CI535" s="3319">
        <v>0</v>
      </c>
      <c r="CJ535" s="3319">
        <v>0</v>
      </c>
      <c r="CK535" s="3320"/>
      <c r="CL535" s="3321">
        <f t="shared" si="405"/>
        <v>0</v>
      </c>
      <c r="CM535" s="3321">
        <f t="shared" si="406"/>
        <v>0</v>
      </c>
      <c r="CN535" s="3321">
        <f t="shared" si="407"/>
        <v>0</v>
      </c>
      <c r="CO535" s="3321">
        <f t="shared" si="387"/>
        <v>0</v>
      </c>
      <c r="CP535" s="3321">
        <f t="shared" si="387"/>
        <v>0</v>
      </c>
      <c r="CQ535" s="3321">
        <f t="shared" si="387"/>
        <v>0</v>
      </c>
      <c r="CR535" s="3321">
        <f t="shared" si="387"/>
        <v>0</v>
      </c>
      <c r="CS535" s="3321"/>
      <c r="CT535" s="885">
        <v>0</v>
      </c>
      <c r="CU535" s="885">
        <v>0</v>
      </c>
      <c r="CV535" s="885">
        <v>0</v>
      </c>
      <c r="CW535" s="885">
        <v>0</v>
      </c>
      <c r="CX535" s="885">
        <v>0</v>
      </c>
      <c r="CY535" s="885">
        <v>0</v>
      </c>
      <c r="DB535" s="3321">
        <f t="shared" si="404"/>
        <v>0</v>
      </c>
      <c r="DC535" s="3321">
        <f t="shared" si="404"/>
        <v>0</v>
      </c>
      <c r="DD535" s="3321">
        <f t="shared" si="404"/>
        <v>0</v>
      </c>
      <c r="DE535" s="3321">
        <f t="shared" si="404"/>
        <v>0</v>
      </c>
      <c r="DF535" s="3321">
        <f t="shared" si="404"/>
        <v>0</v>
      </c>
      <c r="DG535" s="3321">
        <f t="shared" si="404"/>
        <v>0</v>
      </c>
      <c r="DH535" s="3321"/>
      <c r="DI535" s="885">
        <v>0</v>
      </c>
      <c r="DJ535" s="885">
        <v>0</v>
      </c>
      <c r="DK535" s="885">
        <v>0</v>
      </c>
      <c r="DL535" s="885">
        <v>0</v>
      </c>
      <c r="DM535" s="885">
        <v>0</v>
      </c>
      <c r="DP535" s="3321">
        <f t="shared" si="391"/>
        <v>0</v>
      </c>
      <c r="DQ535" s="3321">
        <f t="shared" si="391"/>
        <v>0</v>
      </c>
      <c r="DR535" s="3321">
        <f t="shared" si="391"/>
        <v>0</v>
      </c>
      <c r="DS535" s="3321">
        <f t="shared" si="391"/>
        <v>0</v>
      </c>
      <c r="DT535" s="3321">
        <f t="shared" si="391"/>
        <v>0</v>
      </c>
    </row>
    <row r="536" spans="1:124" ht="27.75" customHeight="1">
      <c r="A536" s="1165" t="s">
        <v>759</v>
      </c>
      <c r="B536" s="3356" t="s">
        <v>771</v>
      </c>
      <c r="C536" s="2897" t="s">
        <v>602</v>
      </c>
      <c r="D536" s="3496"/>
      <c r="E536" s="1917">
        <v>3.5060000000000002</v>
      </c>
      <c r="F536" s="1917">
        <v>0</v>
      </c>
      <c r="G536" s="1917">
        <v>40401.800000000003</v>
      </c>
      <c r="H536" s="1917">
        <v>0</v>
      </c>
      <c r="I536" s="1917">
        <v>0</v>
      </c>
      <c r="J536" s="1917">
        <v>5055.0666999999994</v>
      </c>
      <c r="K536" s="1917">
        <v>121320.9</v>
      </c>
      <c r="L536" s="1917">
        <f t="shared" si="421"/>
        <v>166777.76669999998</v>
      </c>
      <c r="M536" s="1926">
        <f>SUM(M537:M556)</f>
        <v>0</v>
      </c>
      <c r="N536" s="1926">
        <f>SUM(N537:N556)</f>
        <v>0</v>
      </c>
      <c r="O536" s="1926">
        <f>SUM(O537:O556)</f>
        <v>239</v>
      </c>
      <c r="P536" s="1926">
        <f>SUM(P537:P556)</f>
        <v>0</v>
      </c>
      <c r="Q536" s="1926"/>
      <c r="R536" s="1926">
        <f>SUM(R537:R556)</f>
        <v>-500</v>
      </c>
      <c r="S536" s="1926">
        <f>SUM(S537:S556)</f>
        <v>-12000</v>
      </c>
      <c r="T536" s="1926">
        <f t="shared" si="422"/>
        <v>-12261</v>
      </c>
      <c r="U536" s="2899">
        <f t="shared" ref="U536:AA536" si="431">SUM(U537:U556)</f>
        <v>3.5060000000000002</v>
      </c>
      <c r="V536" s="1917">
        <f t="shared" si="431"/>
        <v>0</v>
      </c>
      <c r="W536" s="1917">
        <f t="shared" si="431"/>
        <v>40640.800000000003</v>
      </c>
      <c r="X536" s="1917">
        <f t="shared" si="431"/>
        <v>0</v>
      </c>
      <c r="Y536" s="1917">
        <f>SUM(Y537:Y556)</f>
        <v>0</v>
      </c>
      <c r="Z536" s="1917">
        <f t="shared" si="431"/>
        <v>4555.0666999999994</v>
      </c>
      <c r="AA536" s="1917">
        <f t="shared" si="431"/>
        <v>109320.9</v>
      </c>
      <c r="AB536" s="1917">
        <f t="shared" si="423"/>
        <v>154516.76669999998</v>
      </c>
      <c r="AC536" s="3330"/>
      <c r="AD536" s="1917"/>
      <c r="AE536" s="1917">
        <v>7</v>
      </c>
      <c r="AF536" s="1917">
        <v>0</v>
      </c>
      <c r="AG536" s="1917">
        <v>135000</v>
      </c>
      <c r="AH536" s="1917">
        <v>0</v>
      </c>
      <c r="AI536" s="1917">
        <v>0</v>
      </c>
      <c r="AJ536" s="1917">
        <v>0</v>
      </c>
      <c r="AK536" s="1917">
        <f t="shared" si="424"/>
        <v>135000</v>
      </c>
      <c r="AL536" s="1917">
        <f t="shared" ref="AL536:AQ536" si="432">SUM(AL537:AL556)</f>
        <v>0</v>
      </c>
      <c r="AM536" s="1926">
        <f t="shared" si="432"/>
        <v>0</v>
      </c>
      <c r="AN536" s="1917">
        <f t="shared" si="432"/>
        <v>0</v>
      </c>
      <c r="AO536" s="1917">
        <f t="shared" si="432"/>
        <v>0</v>
      </c>
      <c r="AP536" s="1917">
        <f t="shared" si="432"/>
        <v>0</v>
      </c>
      <c r="AQ536" s="1917">
        <f t="shared" si="432"/>
        <v>0</v>
      </c>
      <c r="AR536" s="1926">
        <f t="shared" si="425"/>
        <v>0</v>
      </c>
      <c r="AS536" s="3316">
        <f t="shared" ref="AS536:AX536" si="433">SUM(AS537:AS556)</f>
        <v>7</v>
      </c>
      <c r="AT536" s="1917">
        <f t="shared" si="433"/>
        <v>0</v>
      </c>
      <c r="AU536" s="1917">
        <f t="shared" si="433"/>
        <v>135000</v>
      </c>
      <c r="AV536" s="1917">
        <f t="shared" si="433"/>
        <v>0</v>
      </c>
      <c r="AW536" s="1917">
        <f>SUM(AW537:AW556)</f>
        <v>0</v>
      </c>
      <c r="AX536" s="1917">
        <f t="shared" si="433"/>
        <v>0</v>
      </c>
      <c r="AY536" s="1917">
        <f t="shared" si="426"/>
        <v>135000</v>
      </c>
      <c r="AZ536" s="3317">
        <f t="shared" si="427"/>
        <v>0</v>
      </c>
      <c r="BA536" s="3318"/>
      <c r="BB536" s="1917">
        <v>2</v>
      </c>
      <c r="BC536" s="1917">
        <v>0</v>
      </c>
      <c r="BD536" s="1917">
        <v>15000</v>
      </c>
      <c r="BE536" s="1917">
        <v>1000</v>
      </c>
      <c r="BF536" s="1917">
        <v>24000</v>
      </c>
      <c r="BG536" s="1917">
        <f t="shared" si="428"/>
        <v>40000</v>
      </c>
      <c r="BH536" s="923">
        <f>SUM(BH537:BH556)</f>
        <v>0</v>
      </c>
      <c r="BI536" s="923">
        <f>SUM(BI537:BI556)</f>
        <v>0</v>
      </c>
      <c r="BJ536" s="923">
        <f>SUM(BJ537:BJ556)</f>
        <v>0</v>
      </c>
      <c r="BK536" s="923">
        <f>SUM(BK537:BK556)</f>
        <v>0</v>
      </c>
      <c r="BL536" s="951"/>
      <c r="BM536" s="951">
        <f t="shared" si="429"/>
        <v>0</v>
      </c>
      <c r="BN536" s="923">
        <f>SUM(BN537:BN556)</f>
        <v>2</v>
      </c>
      <c r="BO536" s="923">
        <f>SUM(BO537:BO556)</f>
        <v>0</v>
      </c>
      <c r="BP536" s="923">
        <f>SUM(BP537:BP556)</f>
        <v>15000</v>
      </c>
      <c r="BQ536" s="923">
        <f>SUM(BQ537:BQ556)</f>
        <v>1000</v>
      </c>
      <c r="BR536" s="923">
        <f>SUM(BR537:BR556)</f>
        <v>24000</v>
      </c>
      <c r="BS536" s="923">
        <f t="shared" si="430"/>
        <v>40000</v>
      </c>
      <c r="BT536" s="923"/>
      <c r="BU536" s="923"/>
      <c r="CD536" s="3319">
        <v>7.81</v>
      </c>
      <c r="CE536" s="3319">
        <v>3832.5</v>
      </c>
      <c r="CF536" s="3319">
        <v>39601.799999999996</v>
      </c>
      <c r="CG536" s="3319">
        <v>0</v>
      </c>
      <c r="CH536" s="3319">
        <v>0</v>
      </c>
      <c r="CI536" s="3319">
        <v>2300</v>
      </c>
      <c r="CJ536" s="3319">
        <v>55200</v>
      </c>
      <c r="CK536" s="3320"/>
      <c r="CL536" s="3321">
        <f t="shared" si="405"/>
        <v>4.3039999999999994</v>
      </c>
      <c r="CM536" s="3321">
        <f t="shared" si="406"/>
        <v>3832.5</v>
      </c>
      <c r="CN536" s="3321">
        <f t="shared" si="407"/>
        <v>-1039.0000000000073</v>
      </c>
      <c r="CO536" s="3321">
        <f t="shared" si="387"/>
        <v>0</v>
      </c>
      <c r="CP536" s="3321">
        <f t="shared" si="387"/>
        <v>0</v>
      </c>
      <c r="CQ536" s="3321">
        <f t="shared" si="387"/>
        <v>-2255.0666999999994</v>
      </c>
      <c r="CR536" s="3321">
        <f t="shared" si="387"/>
        <v>-54120.899999999994</v>
      </c>
      <c r="CS536" s="3321"/>
      <c r="CT536" s="885">
        <v>3.5060000000000002</v>
      </c>
      <c r="CU536" s="885">
        <v>0</v>
      </c>
      <c r="CV536" s="885">
        <v>70746.700000000012</v>
      </c>
      <c r="CW536" s="885">
        <v>0</v>
      </c>
      <c r="CX536" s="885">
        <v>3854.9999999999991</v>
      </c>
      <c r="CY536" s="885">
        <v>92520.9</v>
      </c>
      <c r="DB536" s="3321">
        <f t="shared" si="404"/>
        <v>-3.4939999999999998</v>
      </c>
      <c r="DC536" s="3321">
        <f t="shared" si="404"/>
        <v>0</v>
      </c>
      <c r="DD536" s="3321">
        <f t="shared" si="404"/>
        <v>-64253.299999999988</v>
      </c>
      <c r="DE536" s="3321">
        <f t="shared" si="404"/>
        <v>0</v>
      </c>
      <c r="DF536" s="3321">
        <f t="shared" si="404"/>
        <v>3854.9999999999991</v>
      </c>
      <c r="DG536" s="3321">
        <f t="shared" si="404"/>
        <v>92520.9</v>
      </c>
      <c r="DH536" s="3321"/>
      <c r="DI536" s="885">
        <v>7</v>
      </c>
      <c r="DJ536" s="885">
        <v>0</v>
      </c>
      <c r="DK536" s="885">
        <v>135000</v>
      </c>
      <c r="DL536" s="885">
        <v>0</v>
      </c>
      <c r="DM536" s="885">
        <v>0</v>
      </c>
      <c r="DP536" s="3321">
        <f t="shared" si="391"/>
        <v>5</v>
      </c>
      <c r="DQ536" s="3321">
        <f t="shared" si="391"/>
        <v>0</v>
      </c>
      <c r="DR536" s="3321">
        <f t="shared" si="391"/>
        <v>120000</v>
      </c>
      <c r="DS536" s="3321">
        <f t="shared" si="391"/>
        <v>-1000</v>
      </c>
      <c r="DT536" s="3321">
        <f t="shared" si="391"/>
        <v>-24000</v>
      </c>
    </row>
    <row r="537" spans="1:124" ht="26.25">
      <c r="A537" s="1552"/>
      <c r="B537" s="1681" t="s">
        <v>770</v>
      </c>
      <c r="C537" s="1682" t="s">
        <v>217</v>
      </c>
      <c r="D537" s="3497"/>
      <c r="E537" s="1340">
        <v>0</v>
      </c>
      <c r="F537" s="930">
        <v>0</v>
      </c>
      <c r="G537" s="930">
        <v>0</v>
      </c>
      <c r="H537" s="930">
        <v>0</v>
      </c>
      <c r="I537" s="930">
        <v>0</v>
      </c>
      <c r="J537" s="930">
        <v>0</v>
      </c>
      <c r="K537" s="930">
        <v>0</v>
      </c>
      <c r="L537" s="930">
        <f t="shared" si="421"/>
        <v>0</v>
      </c>
      <c r="M537" s="1640"/>
      <c r="N537" s="1640"/>
      <c r="O537" s="1640"/>
      <c r="P537" s="1640"/>
      <c r="Q537" s="1640"/>
      <c r="R537" s="1640">
        <f>S537/24</f>
        <v>0</v>
      </c>
      <c r="S537" s="1440"/>
      <c r="T537" s="1640">
        <f t="shared" si="422"/>
        <v>0</v>
      </c>
      <c r="U537" s="1951">
        <f t="shared" ref="U537:AA552" si="434">E537+M537</f>
        <v>0</v>
      </c>
      <c r="V537" s="930">
        <f t="shared" si="434"/>
        <v>0</v>
      </c>
      <c r="W537" s="930">
        <f t="shared" si="434"/>
        <v>0</v>
      </c>
      <c r="X537" s="930">
        <f t="shared" si="434"/>
        <v>0</v>
      </c>
      <c r="Y537" s="930">
        <f t="shared" si="434"/>
        <v>0</v>
      </c>
      <c r="Z537" s="930">
        <f t="shared" si="434"/>
        <v>0</v>
      </c>
      <c r="AA537" s="1340">
        <f t="shared" si="434"/>
        <v>0</v>
      </c>
      <c r="AB537" s="1721">
        <f t="shared" si="423"/>
        <v>0</v>
      </c>
      <c r="AC537" s="1341"/>
      <c r="AD537" s="3350"/>
      <c r="AE537" s="1721">
        <v>4</v>
      </c>
      <c r="AF537" s="1721">
        <v>0</v>
      </c>
      <c r="AG537" s="1721">
        <v>85000</v>
      </c>
      <c r="AH537" s="1721">
        <v>0</v>
      </c>
      <c r="AI537" s="1721">
        <v>0</v>
      </c>
      <c r="AJ537" s="1721">
        <v>0</v>
      </c>
      <c r="AK537" s="1722">
        <f t="shared" si="424"/>
        <v>85000</v>
      </c>
      <c r="AL537" s="1002"/>
      <c r="AM537" s="1389"/>
      <c r="AN537" s="1002"/>
      <c r="AO537" s="2020"/>
      <c r="AP537" s="2020">
        <f>AQ537/24</f>
        <v>0</v>
      </c>
      <c r="AQ537" s="1389"/>
      <c r="AR537" s="1389">
        <f t="shared" si="425"/>
        <v>0</v>
      </c>
      <c r="AS537" s="3436">
        <f t="shared" ref="AS537:AV556" si="435">AE537+AL537</f>
        <v>4</v>
      </c>
      <c r="AT537" s="1721">
        <f t="shared" si="435"/>
        <v>0</v>
      </c>
      <c r="AU537" s="1721">
        <f>AG537+AN537</f>
        <v>85000</v>
      </c>
      <c r="AV537" s="1721">
        <f>AH537+AO537</f>
        <v>0</v>
      </c>
      <c r="AW537" s="1721">
        <f t="shared" ref="AW537:AX556" si="436">AI537+AP537</f>
        <v>0</v>
      </c>
      <c r="AX537" s="1721">
        <f t="shared" si="436"/>
        <v>0</v>
      </c>
      <c r="AY537" s="1721">
        <f t="shared" si="426"/>
        <v>85000</v>
      </c>
      <c r="AZ537" s="3088">
        <f t="shared" si="427"/>
        <v>0</v>
      </c>
      <c r="BA537" s="1525"/>
      <c r="BB537" s="1449">
        <v>2</v>
      </c>
      <c r="BC537" s="1449">
        <v>0</v>
      </c>
      <c r="BD537" s="1449">
        <v>15000</v>
      </c>
      <c r="BE537" s="1449">
        <v>1000</v>
      </c>
      <c r="BF537" s="1449">
        <v>24000</v>
      </c>
      <c r="BG537" s="1449">
        <f t="shared" si="428"/>
        <v>40000</v>
      </c>
      <c r="BH537" s="1358"/>
      <c r="BI537" s="930"/>
      <c r="BJ537" s="1546"/>
      <c r="BK537" s="1397">
        <f t="shared" ref="BK537:BK556" si="437">BL537/24</f>
        <v>0</v>
      </c>
      <c r="BL537" s="1546"/>
      <c r="BM537" s="1546">
        <f t="shared" si="429"/>
        <v>0</v>
      </c>
      <c r="BN537" s="1449">
        <f t="shared" ref="BN537:BQ556" si="438">BB537+BH537</f>
        <v>2</v>
      </c>
      <c r="BO537" s="1449">
        <f t="shared" si="438"/>
        <v>0</v>
      </c>
      <c r="BP537" s="1449">
        <f t="shared" si="438"/>
        <v>15000</v>
      </c>
      <c r="BQ537" s="1449">
        <f>BE537+BK537</f>
        <v>1000</v>
      </c>
      <c r="BR537" s="1449">
        <f t="shared" ref="BR537:BR556" si="439">BF537+BL537</f>
        <v>24000</v>
      </c>
      <c r="BS537" s="1449">
        <f t="shared" si="430"/>
        <v>40000</v>
      </c>
      <c r="BT537" s="1340"/>
      <c r="BU537" s="1340"/>
      <c r="CD537" s="3319">
        <v>6.3</v>
      </c>
      <c r="CE537" s="3319">
        <v>0</v>
      </c>
      <c r="CF537" s="3319">
        <v>26080.199999999997</v>
      </c>
      <c r="CG537" s="3319">
        <v>0</v>
      </c>
      <c r="CH537" s="3319">
        <v>0</v>
      </c>
      <c r="CI537" s="3319">
        <v>2300</v>
      </c>
      <c r="CJ537" s="3319">
        <v>55200</v>
      </c>
      <c r="CK537" s="3320"/>
      <c r="CL537" s="3321">
        <f t="shared" si="405"/>
        <v>6.3</v>
      </c>
      <c r="CM537" s="3321">
        <f t="shared" si="406"/>
        <v>0</v>
      </c>
      <c r="CN537" s="3321">
        <f t="shared" si="407"/>
        <v>26080.199999999997</v>
      </c>
      <c r="CO537" s="3321">
        <f t="shared" si="387"/>
        <v>0</v>
      </c>
      <c r="CP537" s="3321">
        <f t="shared" si="387"/>
        <v>0</v>
      </c>
      <c r="CQ537" s="3321">
        <f t="shared" si="387"/>
        <v>2300</v>
      </c>
      <c r="CR537" s="3321">
        <f t="shared" si="387"/>
        <v>55200</v>
      </c>
      <c r="CS537" s="3321"/>
      <c r="CT537" s="885">
        <v>0</v>
      </c>
      <c r="CU537" s="885">
        <v>0</v>
      </c>
      <c r="CV537" s="885">
        <v>0</v>
      </c>
      <c r="CW537" s="885">
        <v>0</v>
      </c>
      <c r="CX537" s="885">
        <v>0</v>
      </c>
      <c r="CY537" s="885">
        <v>0</v>
      </c>
      <c r="DB537" s="3321">
        <f t="shared" si="404"/>
        <v>-4</v>
      </c>
      <c r="DC537" s="3321">
        <f t="shared" si="404"/>
        <v>0</v>
      </c>
      <c r="DD537" s="3321">
        <f t="shared" si="404"/>
        <v>-85000</v>
      </c>
      <c r="DE537" s="3321">
        <f t="shared" si="404"/>
        <v>0</v>
      </c>
      <c r="DF537" s="3321">
        <f t="shared" si="404"/>
        <v>0</v>
      </c>
      <c r="DG537" s="3321">
        <f t="shared" si="404"/>
        <v>0</v>
      </c>
      <c r="DH537" s="3321"/>
      <c r="DI537" s="885">
        <v>4</v>
      </c>
      <c r="DJ537" s="885">
        <v>0</v>
      </c>
      <c r="DK537" s="885">
        <v>85000</v>
      </c>
      <c r="DL537" s="885">
        <v>0</v>
      </c>
      <c r="DM537" s="885">
        <v>0</v>
      </c>
      <c r="DP537" s="3321">
        <f t="shared" si="391"/>
        <v>2</v>
      </c>
      <c r="DQ537" s="3321">
        <f t="shared" si="391"/>
        <v>0</v>
      </c>
      <c r="DR537" s="3321">
        <f t="shared" si="391"/>
        <v>70000</v>
      </c>
      <c r="DS537" s="3321">
        <f t="shared" si="391"/>
        <v>-1000</v>
      </c>
      <c r="DT537" s="3321">
        <f t="shared" si="391"/>
        <v>-24000</v>
      </c>
    </row>
    <row r="538" spans="1:124" ht="13.9" hidden="1" customHeight="1">
      <c r="A538" s="1170"/>
      <c r="B538" s="1557" t="s">
        <v>981</v>
      </c>
      <c r="C538" s="1671" t="s">
        <v>416</v>
      </c>
      <c r="D538" s="3491"/>
      <c r="E538" s="1358">
        <v>0</v>
      </c>
      <c r="F538" s="891">
        <v>0</v>
      </c>
      <c r="G538" s="891">
        <v>0</v>
      </c>
      <c r="H538" s="891"/>
      <c r="I538" s="891"/>
      <c r="J538" s="891"/>
      <c r="K538" s="891"/>
      <c r="L538" s="891">
        <f t="shared" si="421"/>
        <v>0</v>
      </c>
      <c r="M538" s="1440"/>
      <c r="N538" s="1440"/>
      <c r="O538" s="1440"/>
      <c r="P538" s="1440"/>
      <c r="Q538" s="1440"/>
      <c r="R538" s="1440">
        <f>S538/24</f>
        <v>0</v>
      </c>
      <c r="S538" s="1440"/>
      <c r="T538" s="1440">
        <f t="shared" si="422"/>
        <v>0</v>
      </c>
      <c r="U538" s="1951">
        <f>E538+M538</f>
        <v>0</v>
      </c>
      <c r="V538" s="891">
        <f t="shared" si="434"/>
        <v>0</v>
      </c>
      <c r="W538" s="891">
        <f t="shared" si="434"/>
        <v>0</v>
      </c>
      <c r="X538" s="891"/>
      <c r="Y538" s="891"/>
      <c r="Z538" s="891"/>
      <c r="AA538" s="891"/>
      <c r="AB538" s="1722">
        <f t="shared" si="423"/>
        <v>0</v>
      </c>
      <c r="AC538" s="1341"/>
      <c r="AD538" s="1717"/>
      <c r="AE538" s="1722">
        <v>0</v>
      </c>
      <c r="AF538" s="1722">
        <v>0</v>
      </c>
      <c r="AG538" s="1722">
        <v>0</v>
      </c>
      <c r="AH538" s="1722">
        <v>0</v>
      </c>
      <c r="AI538" s="1722">
        <v>0</v>
      </c>
      <c r="AJ538" s="1722">
        <v>0</v>
      </c>
      <c r="AK538" s="1722">
        <f t="shared" si="424"/>
        <v>0</v>
      </c>
      <c r="AL538" s="1590"/>
      <c r="AM538" s="1394"/>
      <c r="AN538" s="999"/>
      <c r="AO538" s="1001"/>
      <c r="AP538" s="1001">
        <f>AQ538/24</f>
        <v>0</v>
      </c>
      <c r="AQ538" s="1394"/>
      <c r="AR538" s="1394">
        <f t="shared" si="425"/>
        <v>0</v>
      </c>
      <c r="AS538" s="3403">
        <f t="shared" si="435"/>
        <v>0</v>
      </c>
      <c r="AT538" s="1722">
        <f t="shared" si="435"/>
        <v>0</v>
      </c>
      <c r="AU538" s="1722">
        <f t="shared" si="435"/>
        <v>0</v>
      </c>
      <c r="AV538" s="1722">
        <f t="shared" si="435"/>
        <v>0</v>
      </c>
      <c r="AW538" s="1722">
        <f t="shared" si="436"/>
        <v>0</v>
      </c>
      <c r="AX538" s="1722">
        <f t="shared" si="436"/>
        <v>0</v>
      </c>
      <c r="AY538" s="1722">
        <f t="shared" si="426"/>
        <v>0</v>
      </c>
      <c r="AZ538" s="3088">
        <f t="shared" si="427"/>
        <v>0</v>
      </c>
      <c r="BA538" s="3325"/>
      <c r="BB538" s="1366">
        <v>0</v>
      </c>
      <c r="BC538" s="1366">
        <v>0</v>
      </c>
      <c r="BD538" s="1366">
        <v>0</v>
      </c>
      <c r="BE538" s="1366"/>
      <c r="BF538" s="1366">
        <v>0</v>
      </c>
      <c r="BG538" s="1366">
        <f t="shared" si="428"/>
        <v>0</v>
      </c>
      <c r="BH538" s="1358"/>
      <c r="BI538" s="891"/>
      <c r="BJ538" s="891"/>
      <c r="BK538" s="1397">
        <f t="shared" si="437"/>
        <v>0</v>
      </c>
      <c r="BL538" s="1397"/>
      <c r="BM538" s="1397">
        <f t="shared" si="429"/>
        <v>0</v>
      </c>
      <c r="BN538" s="1366">
        <f t="shared" si="438"/>
        <v>0</v>
      </c>
      <c r="BO538" s="1366">
        <f t="shared" si="438"/>
        <v>0</v>
      </c>
      <c r="BP538" s="1366">
        <f t="shared" si="438"/>
        <v>0</v>
      </c>
      <c r="BQ538" s="1366"/>
      <c r="BR538" s="1366">
        <f t="shared" si="439"/>
        <v>0</v>
      </c>
      <c r="BS538" s="1366">
        <f t="shared" si="430"/>
        <v>0</v>
      </c>
      <c r="BT538" s="891"/>
      <c r="BU538" s="891"/>
      <c r="CD538" s="3319">
        <v>1.51</v>
      </c>
      <c r="CE538" s="3319">
        <v>3832.5</v>
      </c>
      <c r="CF538" s="3319">
        <v>13521.599999999999</v>
      </c>
      <c r="CG538" s="3319"/>
      <c r="CH538" s="3319"/>
      <c r="CI538" s="3319"/>
      <c r="CJ538" s="3319"/>
      <c r="CK538" s="3320"/>
      <c r="CL538" s="3321">
        <f t="shared" si="405"/>
        <v>1.51</v>
      </c>
      <c r="CM538" s="3321">
        <f t="shared" si="406"/>
        <v>3832.5</v>
      </c>
      <c r="CN538" s="3321">
        <f t="shared" si="407"/>
        <v>13521.599999999999</v>
      </c>
      <c r="CO538" s="3321">
        <f t="shared" si="387"/>
        <v>0</v>
      </c>
      <c r="CP538" s="3321">
        <f t="shared" si="387"/>
        <v>0</v>
      </c>
      <c r="CQ538" s="3321">
        <f t="shared" si="387"/>
        <v>0</v>
      </c>
      <c r="CR538" s="3321">
        <f t="shared" si="387"/>
        <v>0</v>
      </c>
      <c r="CS538" s="3321"/>
      <c r="CT538" s="885">
        <v>0</v>
      </c>
      <c r="CU538" s="885">
        <v>0</v>
      </c>
      <c r="CV538" s="885">
        <v>0</v>
      </c>
      <c r="CW538" s="885">
        <v>0</v>
      </c>
      <c r="CX538" s="885">
        <v>0</v>
      </c>
      <c r="CY538" s="885">
        <v>0</v>
      </c>
      <c r="DB538" s="3321">
        <f t="shared" si="404"/>
        <v>0</v>
      </c>
      <c r="DC538" s="3321">
        <f t="shared" si="404"/>
        <v>0</v>
      </c>
      <c r="DD538" s="3321">
        <f t="shared" si="404"/>
        <v>0</v>
      </c>
      <c r="DE538" s="3321">
        <f t="shared" si="404"/>
        <v>0</v>
      </c>
      <c r="DF538" s="3321">
        <f t="shared" si="404"/>
        <v>0</v>
      </c>
      <c r="DG538" s="3321">
        <f t="shared" si="404"/>
        <v>0</v>
      </c>
      <c r="DH538" s="3321"/>
      <c r="DI538" s="885">
        <v>0</v>
      </c>
      <c r="DJ538" s="885">
        <v>0</v>
      </c>
      <c r="DK538" s="885">
        <v>0</v>
      </c>
      <c r="DM538" s="885">
        <v>0</v>
      </c>
      <c r="DP538" s="3321">
        <f t="shared" si="391"/>
        <v>0</v>
      </c>
      <c r="DQ538" s="3321">
        <f t="shared" si="391"/>
        <v>0</v>
      </c>
      <c r="DR538" s="3321">
        <f t="shared" si="391"/>
        <v>0</v>
      </c>
      <c r="DS538" s="3321">
        <f t="shared" si="391"/>
        <v>0</v>
      </c>
      <c r="DT538" s="3321">
        <f t="shared" si="391"/>
        <v>0</v>
      </c>
    </row>
    <row r="539" spans="1:124" ht="31.5" customHeight="1">
      <c r="A539" s="1170"/>
      <c r="B539" s="1681" t="s">
        <v>1619</v>
      </c>
      <c r="C539" s="1671" t="s">
        <v>932</v>
      </c>
      <c r="D539" s="3491"/>
      <c r="E539" s="1358">
        <v>3.5060000000000002</v>
      </c>
      <c r="F539" s="891">
        <v>0</v>
      </c>
      <c r="G539" s="891">
        <v>37714.600000000006</v>
      </c>
      <c r="H539" s="891">
        <v>0</v>
      </c>
      <c r="I539" s="891">
        <v>0</v>
      </c>
      <c r="J539" s="891">
        <v>0</v>
      </c>
      <c r="K539" s="891">
        <v>0</v>
      </c>
      <c r="L539" s="891">
        <f t="shared" si="421"/>
        <v>37714.600000000006</v>
      </c>
      <c r="M539" s="1440"/>
      <c r="N539" s="1440"/>
      <c r="O539" s="1440"/>
      <c r="P539" s="1440"/>
      <c r="Q539" s="1440"/>
      <c r="R539" s="1440">
        <f>S539/24</f>
        <v>0</v>
      </c>
      <c r="S539" s="1440"/>
      <c r="T539" s="1440">
        <f t="shared" si="422"/>
        <v>0</v>
      </c>
      <c r="U539" s="1951">
        <f>E539+M539</f>
        <v>3.5060000000000002</v>
      </c>
      <c r="V539" s="891">
        <f t="shared" si="434"/>
        <v>0</v>
      </c>
      <c r="W539" s="891">
        <f t="shared" si="434"/>
        <v>37714.600000000006</v>
      </c>
      <c r="X539" s="891">
        <f t="shared" si="434"/>
        <v>0</v>
      </c>
      <c r="Y539" s="891">
        <f t="shared" si="434"/>
        <v>0</v>
      </c>
      <c r="Z539" s="891">
        <f t="shared" si="434"/>
        <v>0</v>
      </c>
      <c r="AA539" s="891">
        <f t="shared" si="434"/>
        <v>0</v>
      </c>
      <c r="AB539" s="1722">
        <f t="shared" si="423"/>
        <v>37714.600000000006</v>
      </c>
      <c r="AC539" s="1341"/>
      <c r="AD539" s="1717"/>
      <c r="AE539" s="1722">
        <v>3</v>
      </c>
      <c r="AF539" s="1722">
        <v>0</v>
      </c>
      <c r="AG539" s="1722">
        <v>50000</v>
      </c>
      <c r="AH539" s="1722">
        <v>0</v>
      </c>
      <c r="AI539" s="1722">
        <v>0</v>
      </c>
      <c r="AJ539" s="1722">
        <v>0</v>
      </c>
      <c r="AK539" s="1722">
        <f t="shared" si="424"/>
        <v>50000</v>
      </c>
      <c r="AL539" s="998"/>
      <c r="AM539" s="1394"/>
      <c r="AN539" s="999"/>
      <c r="AO539" s="1001"/>
      <c r="AP539" s="1001">
        <f>AQ539/24</f>
        <v>0</v>
      </c>
      <c r="AQ539" s="1394"/>
      <c r="AR539" s="1394">
        <f t="shared" si="425"/>
        <v>0</v>
      </c>
      <c r="AS539" s="3403">
        <f t="shared" si="435"/>
        <v>3</v>
      </c>
      <c r="AT539" s="1722">
        <f t="shared" si="435"/>
        <v>0</v>
      </c>
      <c r="AU539" s="1722">
        <f t="shared" si="435"/>
        <v>50000</v>
      </c>
      <c r="AV539" s="1722">
        <f t="shared" si="435"/>
        <v>0</v>
      </c>
      <c r="AW539" s="1722">
        <f t="shared" si="436"/>
        <v>0</v>
      </c>
      <c r="AX539" s="1722">
        <f t="shared" si="436"/>
        <v>0</v>
      </c>
      <c r="AY539" s="1722">
        <f t="shared" si="426"/>
        <v>50000</v>
      </c>
      <c r="AZ539" s="3088">
        <f t="shared" si="427"/>
        <v>0</v>
      </c>
      <c r="BA539" s="3325"/>
      <c r="BB539" s="1366">
        <v>0</v>
      </c>
      <c r="BC539" s="1366">
        <v>0</v>
      </c>
      <c r="BD539" s="1366">
        <v>0</v>
      </c>
      <c r="BE539" s="1366">
        <v>0</v>
      </c>
      <c r="BF539" s="1366">
        <v>0</v>
      </c>
      <c r="BG539" s="1366">
        <f t="shared" si="428"/>
        <v>0</v>
      </c>
      <c r="BH539" s="891"/>
      <c r="BI539" s="891"/>
      <c r="BJ539" s="891"/>
      <c r="BK539" s="1397">
        <f t="shared" si="437"/>
        <v>0</v>
      </c>
      <c r="BL539" s="1397"/>
      <c r="BM539" s="1397">
        <f t="shared" si="429"/>
        <v>0</v>
      </c>
      <c r="BN539" s="1366">
        <f t="shared" si="438"/>
        <v>0</v>
      </c>
      <c r="BO539" s="1366">
        <f t="shared" si="438"/>
        <v>0</v>
      </c>
      <c r="BP539" s="1366">
        <f t="shared" si="438"/>
        <v>0</v>
      </c>
      <c r="BQ539" s="1366">
        <f t="shared" si="438"/>
        <v>0</v>
      </c>
      <c r="BR539" s="1366">
        <f t="shared" si="439"/>
        <v>0</v>
      </c>
      <c r="BS539" s="1366">
        <f t="shared" si="430"/>
        <v>0</v>
      </c>
      <c r="BT539" s="891"/>
      <c r="BU539" s="891"/>
      <c r="CD539" s="3319">
        <v>0</v>
      </c>
      <c r="CE539" s="3319">
        <v>0</v>
      </c>
      <c r="CF539" s="3319">
        <v>0</v>
      </c>
      <c r="CG539" s="3319">
        <v>0</v>
      </c>
      <c r="CH539" s="3319">
        <v>0</v>
      </c>
      <c r="CI539" s="3319">
        <v>0</v>
      </c>
      <c r="CJ539" s="3319">
        <v>0</v>
      </c>
      <c r="CK539" s="3320"/>
      <c r="CL539" s="3321">
        <f t="shared" si="405"/>
        <v>-3.5060000000000002</v>
      </c>
      <c r="CM539" s="3321">
        <f t="shared" si="406"/>
        <v>0</v>
      </c>
      <c r="CN539" s="3321">
        <f t="shared" si="407"/>
        <v>-37714.600000000006</v>
      </c>
      <c r="CO539" s="3321">
        <f t="shared" si="387"/>
        <v>0</v>
      </c>
      <c r="CP539" s="3321">
        <f t="shared" si="387"/>
        <v>0</v>
      </c>
      <c r="CQ539" s="3321">
        <f t="shared" si="387"/>
        <v>0</v>
      </c>
      <c r="CR539" s="3321">
        <f t="shared" si="387"/>
        <v>0</v>
      </c>
      <c r="CS539" s="3321"/>
      <c r="CT539" s="885">
        <v>3.5060000000000002</v>
      </c>
      <c r="CU539" s="885">
        <v>0</v>
      </c>
      <c r="CV539" s="885">
        <v>37714.600000000006</v>
      </c>
      <c r="CW539" s="885">
        <v>0</v>
      </c>
      <c r="CX539" s="885">
        <v>0</v>
      </c>
      <c r="CY539" s="885">
        <v>0</v>
      </c>
      <c r="DB539" s="3321">
        <f t="shared" si="404"/>
        <v>0.50600000000000023</v>
      </c>
      <c r="DC539" s="3321">
        <f t="shared" si="404"/>
        <v>0</v>
      </c>
      <c r="DD539" s="3321">
        <f t="shared" si="404"/>
        <v>-12285.399999999994</v>
      </c>
      <c r="DE539" s="3321">
        <f t="shared" si="404"/>
        <v>0</v>
      </c>
      <c r="DF539" s="3321">
        <f t="shared" si="404"/>
        <v>0</v>
      </c>
      <c r="DG539" s="3321">
        <f t="shared" si="404"/>
        <v>0</v>
      </c>
      <c r="DH539" s="3321"/>
      <c r="DI539" s="885">
        <v>3</v>
      </c>
      <c r="DJ539" s="885">
        <v>0</v>
      </c>
      <c r="DK539" s="885">
        <v>50000</v>
      </c>
      <c r="DL539" s="885">
        <v>0</v>
      </c>
      <c r="DM539" s="885">
        <v>0</v>
      </c>
      <c r="DP539" s="3321">
        <f t="shared" si="391"/>
        <v>3</v>
      </c>
      <c r="DQ539" s="3321">
        <f t="shared" si="391"/>
        <v>0</v>
      </c>
      <c r="DR539" s="3321">
        <f t="shared" si="391"/>
        <v>50000</v>
      </c>
      <c r="DS539" s="3321">
        <f t="shared" si="391"/>
        <v>0</v>
      </c>
      <c r="DT539" s="3321">
        <f t="shared" si="391"/>
        <v>0</v>
      </c>
    </row>
    <row r="540" spans="1:124" ht="24">
      <c r="A540" s="1170"/>
      <c r="B540" s="1681" t="s">
        <v>1620</v>
      </c>
      <c r="C540" s="1671" t="s">
        <v>1056</v>
      </c>
      <c r="D540" s="3491"/>
      <c r="E540" s="1358" t="s">
        <v>1119</v>
      </c>
      <c r="F540" s="891">
        <v>0</v>
      </c>
      <c r="G540" s="891">
        <v>2687.1999999999971</v>
      </c>
      <c r="H540" s="891">
        <v>0</v>
      </c>
      <c r="I540" s="891">
        <v>0</v>
      </c>
      <c r="J540" s="891">
        <v>5055.0666999999994</v>
      </c>
      <c r="K540" s="891">
        <v>121320.9</v>
      </c>
      <c r="L540" s="891">
        <f t="shared" si="421"/>
        <v>129063.16669999999</v>
      </c>
      <c r="M540" s="1440"/>
      <c r="N540" s="1440"/>
      <c r="O540" s="1440">
        <v>239</v>
      </c>
      <c r="P540" s="1440"/>
      <c r="Q540" s="1440"/>
      <c r="R540" s="1440">
        <f>S540/24</f>
        <v>-500</v>
      </c>
      <c r="S540" s="1440">
        <v>-12000</v>
      </c>
      <c r="T540" s="1440">
        <f t="shared" si="422"/>
        <v>-12261</v>
      </c>
      <c r="U540" s="1951"/>
      <c r="V540" s="891">
        <f t="shared" si="434"/>
        <v>0</v>
      </c>
      <c r="W540" s="891">
        <f t="shared" si="434"/>
        <v>2926.1999999999971</v>
      </c>
      <c r="X540" s="891">
        <f t="shared" si="434"/>
        <v>0</v>
      </c>
      <c r="Y540" s="891">
        <f t="shared" si="434"/>
        <v>0</v>
      </c>
      <c r="Z540" s="891">
        <f t="shared" si="434"/>
        <v>4555.0666999999994</v>
      </c>
      <c r="AA540" s="891">
        <f t="shared" si="434"/>
        <v>109320.9</v>
      </c>
      <c r="AB540" s="1722">
        <f t="shared" si="423"/>
        <v>116802.16669999999</v>
      </c>
      <c r="AC540" s="1341"/>
      <c r="AD540" s="1717"/>
      <c r="AE540" s="1722">
        <v>0</v>
      </c>
      <c r="AF540" s="1722">
        <v>0</v>
      </c>
      <c r="AG540" s="1722">
        <v>0</v>
      </c>
      <c r="AH540" s="1722">
        <v>0</v>
      </c>
      <c r="AI540" s="1722">
        <v>0</v>
      </c>
      <c r="AJ540" s="1722">
        <v>0</v>
      </c>
      <c r="AK540" s="1722">
        <f t="shared" si="424"/>
        <v>0</v>
      </c>
      <c r="AL540" s="999"/>
      <c r="AM540" s="1394"/>
      <c r="AN540" s="999"/>
      <c r="AO540" s="999"/>
      <c r="AP540" s="999">
        <f>AQ540/24</f>
        <v>0</v>
      </c>
      <c r="AQ540" s="1394"/>
      <c r="AR540" s="1394">
        <f t="shared" si="425"/>
        <v>0</v>
      </c>
      <c r="AS540" s="3395"/>
      <c r="AT540" s="1722">
        <f t="shared" si="435"/>
        <v>0</v>
      </c>
      <c r="AU540" s="1722">
        <f t="shared" si="435"/>
        <v>0</v>
      </c>
      <c r="AV540" s="1722">
        <f t="shared" si="435"/>
        <v>0</v>
      </c>
      <c r="AW540" s="1722">
        <f t="shared" si="436"/>
        <v>0</v>
      </c>
      <c r="AX540" s="1722">
        <f t="shared" si="436"/>
        <v>0</v>
      </c>
      <c r="AY540" s="1722">
        <f t="shared" si="426"/>
        <v>0</v>
      </c>
      <c r="AZ540" s="3345">
        <f t="shared" si="427"/>
        <v>0</v>
      </c>
      <c r="BA540" s="3325"/>
      <c r="BB540" s="1366">
        <v>0</v>
      </c>
      <c r="BC540" s="1366">
        <v>0</v>
      </c>
      <c r="BD540" s="1366">
        <v>0</v>
      </c>
      <c r="BE540" s="1366">
        <v>0</v>
      </c>
      <c r="BF540" s="1366">
        <v>0</v>
      </c>
      <c r="BG540" s="1366">
        <f t="shared" si="428"/>
        <v>0</v>
      </c>
      <c r="BH540" s="891"/>
      <c r="BI540" s="891"/>
      <c r="BJ540" s="891"/>
      <c r="BK540" s="1397">
        <f>BL540/24</f>
        <v>0</v>
      </c>
      <c r="BL540" s="1397"/>
      <c r="BM540" s="1397">
        <f t="shared" si="429"/>
        <v>0</v>
      </c>
      <c r="BN540" s="1366">
        <f t="shared" si="438"/>
        <v>0</v>
      </c>
      <c r="BO540" s="1366">
        <f t="shared" si="438"/>
        <v>0</v>
      </c>
      <c r="BP540" s="1366">
        <f t="shared" si="438"/>
        <v>0</v>
      </c>
      <c r="BQ540" s="3445">
        <f t="shared" si="438"/>
        <v>0</v>
      </c>
      <c r="BR540" s="1366">
        <f t="shared" si="439"/>
        <v>0</v>
      </c>
      <c r="BS540" s="1366">
        <f t="shared" si="430"/>
        <v>0</v>
      </c>
      <c r="BT540" s="891"/>
      <c r="BU540" s="891"/>
      <c r="CD540" s="3319">
        <v>0</v>
      </c>
      <c r="CE540" s="3319">
        <v>0</v>
      </c>
      <c r="CF540" s="3319">
        <v>0</v>
      </c>
      <c r="CG540" s="3319">
        <v>0</v>
      </c>
      <c r="CH540" s="3319">
        <v>0</v>
      </c>
      <c r="CI540" s="3319">
        <v>0</v>
      </c>
      <c r="CJ540" s="3319">
        <v>0</v>
      </c>
      <c r="CK540" s="3320"/>
      <c r="CL540" s="3321">
        <f t="shared" si="405"/>
        <v>0</v>
      </c>
      <c r="CM540" s="3321">
        <f t="shared" si="406"/>
        <v>0</v>
      </c>
      <c r="CN540" s="3321">
        <f t="shared" si="407"/>
        <v>-2926.1999999999971</v>
      </c>
      <c r="CO540" s="3321">
        <f t="shared" si="387"/>
        <v>0</v>
      </c>
      <c r="CP540" s="3321">
        <f t="shared" si="387"/>
        <v>0</v>
      </c>
      <c r="CQ540" s="3321">
        <f t="shared" si="387"/>
        <v>-4555.0666999999994</v>
      </c>
      <c r="CR540" s="3321">
        <f t="shared" si="387"/>
        <v>-109320.9</v>
      </c>
      <c r="CS540" s="3321"/>
      <c r="CT540" s="885" t="s">
        <v>1119</v>
      </c>
      <c r="CU540" s="885">
        <v>0</v>
      </c>
      <c r="CV540" s="885">
        <v>33032.1</v>
      </c>
      <c r="CW540" s="885">
        <v>0</v>
      </c>
      <c r="CX540" s="885">
        <v>3854.9999999999991</v>
      </c>
      <c r="CY540" s="885">
        <v>92520.9</v>
      </c>
      <c r="DB540" s="3321" t="e">
        <f t="shared" si="404"/>
        <v>#VALUE!</v>
      </c>
      <c r="DC540" s="3321">
        <f t="shared" si="404"/>
        <v>0</v>
      </c>
      <c r="DD540" s="3321">
        <f t="shared" si="404"/>
        <v>33032.1</v>
      </c>
      <c r="DE540" s="3321">
        <f t="shared" si="404"/>
        <v>0</v>
      </c>
      <c r="DF540" s="3321">
        <f t="shared" si="404"/>
        <v>3854.9999999999991</v>
      </c>
      <c r="DG540" s="3321">
        <f t="shared" si="404"/>
        <v>92520.9</v>
      </c>
      <c r="DH540" s="3321"/>
      <c r="DI540" s="885">
        <v>0</v>
      </c>
      <c r="DJ540" s="885">
        <v>0</v>
      </c>
      <c r="DK540" s="885">
        <v>0</v>
      </c>
      <c r="DL540" s="885">
        <v>0</v>
      </c>
      <c r="DM540" s="885">
        <v>0</v>
      </c>
      <c r="DP540" s="3321">
        <f t="shared" si="391"/>
        <v>0</v>
      </c>
      <c r="DQ540" s="3321">
        <f t="shared" si="391"/>
        <v>0</v>
      </c>
      <c r="DR540" s="3321">
        <f t="shared" si="391"/>
        <v>0</v>
      </c>
      <c r="DS540" s="3321">
        <f t="shared" si="391"/>
        <v>0</v>
      </c>
      <c r="DT540" s="3321">
        <f t="shared" si="391"/>
        <v>0</v>
      </c>
    </row>
    <row r="541" spans="1:124" ht="13.9" hidden="1" customHeight="1">
      <c r="A541" s="1170"/>
      <c r="B541" s="1557"/>
      <c r="C541" s="1671"/>
      <c r="D541" s="3491"/>
      <c r="E541" s="1358">
        <v>0</v>
      </c>
      <c r="F541" s="891">
        <v>0</v>
      </c>
      <c r="G541" s="891">
        <v>0</v>
      </c>
      <c r="H541" s="891">
        <v>0</v>
      </c>
      <c r="I541" s="891">
        <v>0</v>
      </c>
      <c r="J541" s="891">
        <v>0</v>
      </c>
      <c r="K541" s="891">
        <v>0</v>
      </c>
      <c r="L541" s="891">
        <f t="shared" si="421"/>
        <v>0</v>
      </c>
      <c r="M541" s="1440"/>
      <c r="N541" s="1440"/>
      <c r="O541" s="1440"/>
      <c r="P541" s="1440"/>
      <c r="Q541" s="1440"/>
      <c r="R541" s="1440"/>
      <c r="S541" s="1440"/>
      <c r="T541" s="1440">
        <f t="shared" si="422"/>
        <v>0</v>
      </c>
      <c r="U541" s="1951">
        <f t="shared" ref="U541:U556" si="440">E541+M541</f>
        <v>0</v>
      </c>
      <c r="V541" s="891">
        <f t="shared" si="434"/>
        <v>0</v>
      </c>
      <c r="W541" s="891">
        <f t="shared" si="434"/>
        <v>0</v>
      </c>
      <c r="X541" s="891">
        <f t="shared" si="434"/>
        <v>0</v>
      </c>
      <c r="Y541" s="891">
        <f t="shared" si="434"/>
        <v>0</v>
      </c>
      <c r="Z541" s="891">
        <f t="shared" si="434"/>
        <v>0</v>
      </c>
      <c r="AA541" s="891">
        <f t="shared" si="434"/>
        <v>0</v>
      </c>
      <c r="AB541" s="1722">
        <f t="shared" si="423"/>
        <v>0</v>
      </c>
      <c r="AC541" s="1341"/>
      <c r="AD541" s="1717"/>
      <c r="AE541" s="1722">
        <v>0</v>
      </c>
      <c r="AF541" s="1722">
        <v>0</v>
      </c>
      <c r="AG541" s="1722">
        <v>0</v>
      </c>
      <c r="AH541" s="1722">
        <v>0</v>
      </c>
      <c r="AI541" s="1722">
        <v>0</v>
      </c>
      <c r="AJ541" s="1722">
        <v>0</v>
      </c>
      <c r="AK541" s="1722">
        <f t="shared" si="424"/>
        <v>0</v>
      </c>
      <c r="AL541" s="999"/>
      <c r="AM541" s="1394"/>
      <c r="AN541" s="999"/>
      <c r="AO541" s="999"/>
      <c r="AP541" s="999"/>
      <c r="AQ541" s="1394"/>
      <c r="AR541" s="1394">
        <f t="shared" si="425"/>
        <v>0</v>
      </c>
      <c r="AS541" s="3403">
        <f t="shared" si="435"/>
        <v>0</v>
      </c>
      <c r="AT541" s="1722">
        <f t="shared" si="435"/>
        <v>0</v>
      </c>
      <c r="AU541" s="1722">
        <f t="shared" si="435"/>
        <v>0</v>
      </c>
      <c r="AV541" s="1722">
        <f t="shared" si="435"/>
        <v>0</v>
      </c>
      <c r="AW541" s="1722">
        <f t="shared" si="436"/>
        <v>0</v>
      </c>
      <c r="AX541" s="1722">
        <f t="shared" si="436"/>
        <v>0</v>
      </c>
      <c r="AY541" s="1722">
        <f t="shared" si="426"/>
        <v>0</v>
      </c>
      <c r="AZ541" s="3088">
        <f t="shared" si="427"/>
        <v>0</v>
      </c>
      <c r="BA541" s="3325"/>
      <c r="BB541" s="1366">
        <v>0</v>
      </c>
      <c r="BC541" s="1366">
        <v>0</v>
      </c>
      <c r="BD541" s="1366">
        <v>0</v>
      </c>
      <c r="BE541" s="1366">
        <v>0</v>
      </c>
      <c r="BF541" s="1366">
        <v>0</v>
      </c>
      <c r="BG541" s="1366">
        <f t="shared" si="428"/>
        <v>0</v>
      </c>
      <c r="BH541" s="891"/>
      <c r="BI541" s="891"/>
      <c r="BJ541" s="891"/>
      <c r="BK541" s="891">
        <f t="shared" si="437"/>
        <v>0</v>
      </c>
      <c r="BL541" s="1397"/>
      <c r="BM541" s="1397">
        <f t="shared" si="429"/>
        <v>0</v>
      </c>
      <c r="BN541" s="1366">
        <f t="shared" si="438"/>
        <v>0</v>
      </c>
      <c r="BO541" s="1366">
        <f t="shared" si="438"/>
        <v>0</v>
      </c>
      <c r="BP541" s="1366">
        <f t="shared" si="438"/>
        <v>0</v>
      </c>
      <c r="BQ541" s="1366">
        <f t="shared" si="438"/>
        <v>0</v>
      </c>
      <c r="BR541" s="1366">
        <f t="shared" si="439"/>
        <v>0</v>
      </c>
      <c r="BS541" s="1366">
        <f t="shared" si="430"/>
        <v>0</v>
      </c>
      <c r="BT541" s="891"/>
      <c r="BU541" s="891"/>
      <c r="CD541" s="3319">
        <v>0</v>
      </c>
      <c r="CE541" s="3319">
        <v>0</v>
      </c>
      <c r="CF541" s="3319">
        <v>0</v>
      </c>
      <c r="CG541" s="3319">
        <v>0</v>
      </c>
      <c r="CH541" s="3319">
        <v>0</v>
      </c>
      <c r="CI541" s="3319">
        <v>0</v>
      </c>
      <c r="CJ541" s="3319">
        <v>0</v>
      </c>
      <c r="CK541" s="3320"/>
      <c r="CL541" s="3321">
        <f t="shared" si="405"/>
        <v>0</v>
      </c>
      <c r="CM541" s="3321">
        <f t="shared" si="406"/>
        <v>0</v>
      </c>
      <c r="CN541" s="3321">
        <f t="shared" si="407"/>
        <v>0</v>
      </c>
      <c r="CO541" s="3321">
        <f t="shared" si="387"/>
        <v>0</v>
      </c>
      <c r="CP541" s="3321">
        <f t="shared" si="387"/>
        <v>0</v>
      </c>
      <c r="CQ541" s="3321">
        <f t="shared" si="387"/>
        <v>0</v>
      </c>
      <c r="CR541" s="3321">
        <f t="shared" si="387"/>
        <v>0</v>
      </c>
      <c r="CS541" s="3321"/>
      <c r="CT541" s="885">
        <v>0</v>
      </c>
      <c r="CU541" s="885">
        <v>0</v>
      </c>
      <c r="CV541" s="885">
        <v>0</v>
      </c>
      <c r="CW541" s="885">
        <v>0</v>
      </c>
      <c r="CX541" s="885">
        <v>0</v>
      </c>
      <c r="CY541" s="885">
        <v>0</v>
      </c>
      <c r="DB541" s="3321">
        <f t="shared" si="404"/>
        <v>0</v>
      </c>
      <c r="DC541" s="3321">
        <f t="shared" si="404"/>
        <v>0</v>
      </c>
      <c r="DD541" s="3321">
        <f t="shared" si="404"/>
        <v>0</v>
      </c>
      <c r="DE541" s="3321">
        <f t="shared" si="404"/>
        <v>0</v>
      </c>
      <c r="DF541" s="3321">
        <f t="shared" si="404"/>
        <v>0</v>
      </c>
      <c r="DG541" s="3321">
        <f t="shared" si="404"/>
        <v>0</v>
      </c>
      <c r="DH541" s="3321"/>
      <c r="DI541" s="885">
        <v>0</v>
      </c>
      <c r="DJ541" s="885">
        <v>0</v>
      </c>
      <c r="DK541" s="885">
        <v>0</v>
      </c>
      <c r="DL541" s="885">
        <v>0</v>
      </c>
      <c r="DM541" s="885">
        <v>0</v>
      </c>
      <c r="DP541" s="3321">
        <f t="shared" si="391"/>
        <v>0</v>
      </c>
      <c r="DQ541" s="3321">
        <f t="shared" si="391"/>
        <v>0</v>
      </c>
      <c r="DR541" s="3321">
        <f t="shared" si="391"/>
        <v>0</v>
      </c>
      <c r="DS541" s="3321">
        <f t="shared" si="391"/>
        <v>0</v>
      </c>
      <c r="DT541" s="3321">
        <f t="shared" si="391"/>
        <v>0</v>
      </c>
    </row>
    <row r="542" spans="1:124" ht="13.9" hidden="1" customHeight="1">
      <c r="A542" s="1170"/>
      <c r="B542" s="1557"/>
      <c r="C542" s="1671"/>
      <c r="D542" s="3491"/>
      <c r="E542" s="1358">
        <v>0</v>
      </c>
      <c r="F542" s="891">
        <v>0</v>
      </c>
      <c r="G542" s="891">
        <v>0</v>
      </c>
      <c r="H542" s="891">
        <v>0</v>
      </c>
      <c r="I542" s="891">
        <v>0</v>
      </c>
      <c r="J542" s="891">
        <v>0</v>
      </c>
      <c r="K542" s="891">
        <v>0</v>
      </c>
      <c r="L542" s="891">
        <f t="shared" si="421"/>
        <v>0</v>
      </c>
      <c r="M542" s="1440"/>
      <c r="N542" s="1440"/>
      <c r="O542" s="1440"/>
      <c r="P542" s="1440"/>
      <c r="Q542" s="1440"/>
      <c r="R542" s="1440"/>
      <c r="S542" s="1440"/>
      <c r="T542" s="1440">
        <f t="shared" si="422"/>
        <v>0</v>
      </c>
      <c r="U542" s="1951">
        <f t="shared" si="440"/>
        <v>0</v>
      </c>
      <c r="V542" s="891">
        <f t="shared" si="434"/>
        <v>0</v>
      </c>
      <c r="W542" s="891">
        <f t="shared" si="434"/>
        <v>0</v>
      </c>
      <c r="X542" s="891">
        <f t="shared" si="434"/>
        <v>0</v>
      </c>
      <c r="Y542" s="891">
        <f t="shared" si="434"/>
        <v>0</v>
      </c>
      <c r="Z542" s="891">
        <f t="shared" si="434"/>
        <v>0</v>
      </c>
      <c r="AA542" s="891">
        <f t="shared" si="434"/>
        <v>0</v>
      </c>
      <c r="AB542" s="1722">
        <f t="shared" si="423"/>
        <v>0</v>
      </c>
      <c r="AC542" s="1341"/>
      <c r="AD542" s="1717"/>
      <c r="AE542" s="1722">
        <v>0</v>
      </c>
      <c r="AF542" s="1722">
        <v>0</v>
      </c>
      <c r="AG542" s="1722">
        <v>0</v>
      </c>
      <c r="AH542" s="1722">
        <v>0</v>
      </c>
      <c r="AI542" s="1722">
        <v>0</v>
      </c>
      <c r="AJ542" s="1722">
        <v>0</v>
      </c>
      <c r="AK542" s="1722">
        <f t="shared" si="424"/>
        <v>0</v>
      </c>
      <c r="AL542" s="999"/>
      <c r="AM542" s="1394"/>
      <c r="AN542" s="999"/>
      <c r="AO542" s="999"/>
      <c r="AP542" s="999"/>
      <c r="AQ542" s="1394"/>
      <c r="AR542" s="1394">
        <f t="shared" si="425"/>
        <v>0</v>
      </c>
      <c r="AS542" s="3403">
        <f t="shared" si="435"/>
        <v>0</v>
      </c>
      <c r="AT542" s="1722">
        <f t="shared" si="435"/>
        <v>0</v>
      </c>
      <c r="AU542" s="1722">
        <f t="shared" si="435"/>
        <v>0</v>
      </c>
      <c r="AV542" s="1722">
        <f t="shared" si="435"/>
        <v>0</v>
      </c>
      <c r="AW542" s="1722">
        <f t="shared" si="436"/>
        <v>0</v>
      </c>
      <c r="AX542" s="1722">
        <f t="shared" si="436"/>
        <v>0</v>
      </c>
      <c r="AY542" s="1722">
        <f t="shared" si="426"/>
        <v>0</v>
      </c>
      <c r="AZ542" s="3088">
        <f t="shared" si="427"/>
        <v>0</v>
      </c>
      <c r="BA542" s="3325"/>
      <c r="BB542" s="1366">
        <v>0</v>
      </c>
      <c r="BC542" s="1366">
        <v>0</v>
      </c>
      <c r="BD542" s="1366">
        <v>0</v>
      </c>
      <c r="BE542" s="1366">
        <v>0</v>
      </c>
      <c r="BF542" s="1366">
        <v>0</v>
      </c>
      <c r="BG542" s="1366">
        <f t="shared" si="428"/>
        <v>0</v>
      </c>
      <c r="BH542" s="891"/>
      <c r="BI542" s="891"/>
      <c r="BJ542" s="891"/>
      <c r="BK542" s="891">
        <f t="shared" si="437"/>
        <v>0</v>
      </c>
      <c r="BL542" s="1397"/>
      <c r="BM542" s="1397">
        <f t="shared" si="429"/>
        <v>0</v>
      </c>
      <c r="BN542" s="1366">
        <f t="shared" si="438"/>
        <v>0</v>
      </c>
      <c r="BO542" s="1366">
        <f t="shared" si="438"/>
        <v>0</v>
      </c>
      <c r="BP542" s="1366">
        <f t="shared" si="438"/>
        <v>0</v>
      </c>
      <c r="BQ542" s="1366">
        <f t="shared" si="438"/>
        <v>0</v>
      </c>
      <c r="BR542" s="1366">
        <f t="shared" si="439"/>
        <v>0</v>
      </c>
      <c r="BS542" s="1366">
        <f t="shared" si="430"/>
        <v>0</v>
      </c>
      <c r="BT542" s="891"/>
      <c r="BU542" s="891"/>
      <c r="CD542" s="3319">
        <v>0</v>
      </c>
      <c r="CE542" s="3319">
        <v>0</v>
      </c>
      <c r="CF542" s="3319">
        <v>0</v>
      </c>
      <c r="CG542" s="3319">
        <v>0</v>
      </c>
      <c r="CH542" s="3319">
        <v>0</v>
      </c>
      <c r="CI542" s="3319">
        <v>0</v>
      </c>
      <c r="CJ542" s="3319">
        <v>0</v>
      </c>
      <c r="CK542" s="3320"/>
      <c r="CL542" s="3321">
        <f t="shared" si="405"/>
        <v>0</v>
      </c>
      <c r="CM542" s="3321">
        <f t="shared" si="406"/>
        <v>0</v>
      </c>
      <c r="CN542" s="3321">
        <f t="shared" si="407"/>
        <v>0</v>
      </c>
      <c r="CO542" s="3321">
        <f t="shared" si="387"/>
        <v>0</v>
      </c>
      <c r="CP542" s="3321">
        <f t="shared" si="387"/>
        <v>0</v>
      </c>
      <c r="CQ542" s="3321">
        <f t="shared" si="387"/>
        <v>0</v>
      </c>
      <c r="CR542" s="3321">
        <f t="shared" si="387"/>
        <v>0</v>
      </c>
      <c r="CS542" s="3321"/>
      <c r="CT542" s="885">
        <v>0</v>
      </c>
      <c r="CU542" s="885">
        <v>0</v>
      </c>
      <c r="CV542" s="885">
        <v>0</v>
      </c>
      <c r="CW542" s="885">
        <v>0</v>
      </c>
      <c r="CX542" s="885">
        <v>0</v>
      </c>
      <c r="CY542" s="885">
        <v>0</v>
      </c>
      <c r="DB542" s="3321">
        <f t="shared" si="404"/>
        <v>0</v>
      </c>
      <c r="DC542" s="3321">
        <f t="shared" si="404"/>
        <v>0</v>
      </c>
      <c r="DD542" s="3321">
        <f t="shared" si="404"/>
        <v>0</v>
      </c>
      <c r="DE542" s="3321">
        <f t="shared" si="404"/>
        <v>0</v>
      </c>
      <c r="DF542" s="3321">
        <f t="shared" si="404"/>
        <v>0</v>
      </c>
      <c r="DG542" s="3321">
        <f t="shared" si="404"/>
        <v>0</v>
      </c>
      <c r="DH542" s="3321"/>
      <c r="DI542" s="885">
        <v>0</v>
      </c>
      <c r="DJ542" s="885">
        <v>0</v>
      </c>
      <c r="DK542" s="885">
        <v>0</v>
      </c>
      <c r="DL542" s="885">
        <v>0</v>
      </c>
      <c r="DM542" s="885">
        <v>0</v>
      </c>
      <c r="DP542" s="3321">
        <f t="shared" ref="DP542:DT592" si="441">DI542-BN542</f>
        <v>0</v>
      </c>
      <c r="DQ542" s="3321">
        <f t="shared" si="441"/>
        <v>0</v>
      </c>
      <c r="DR542" s="3321">
        <f t="shared" si="441"/>
        <v>0</v>
      </c>
      <c r="DS542" s="3321">
        <f t="shared" si="441"/>
        <v>0</v>
      </c>
      <c r="DT542" s="3321">
        <f t="shared" si="441"/>
        <v>0</v>
      </c>
    </row>
    <row r="543" spans="1:124" ht="13.9" hidden="1" customHeight="1">
      <c r="A543" s="1170"/>
      <c r="B543" s="1557"/>
      <c r="C543" s="1671"/>
      <c r="D543" s="3491"/>
      <c r="E543" s="1358">
        <v>0</v>
      </c>
      <c r="F543" s="891">
        <v>0</v>
      </c>
      <c r="G543" s="891">
        <v>0</v>
      </c>
      <c r="H543" s="891">
        <v>0</v>
      </c>
      <c r="I543" s="891">
        <v>0</v>
      </c>
      <c r="J543" s="891">
        <v>0</v>
      </c>
      <c r="K543" s="891">
        <v>0</v>
      </c>
      <c r="L543" s="891">
        <f t="shared" si="421"/>
        <v>0</v>
      </c>
      <c r="M543" s="1440"/>
      <c r="N543" s="1440"/>
      <c r="O543" s="1440"/>
      <c r="P543" s="1440"/>
      <c r="Q543" s="1440"/>
      <c r="R543" s="1440"/>
      <c r="S543" s="1440"/>
      <c r="T543" s="1440">
        <f t="shared" si="422"/>
        <v>0</v>
      </c>
      <c r="U543" s="1951">
        <f t="shared" si="440"/>
        <v>0</v>
      </c>
      <c r="V543" s="891">
        <f t="shared" si="434"/>
        <v>0</v>
      </c>
      <c r="W543" s="891">
        <f t="shared" si="434"/>
        <v>0</v>
      </c>
      <c r="X543" s="891">
        <f t="shared" si="434"/>
        <v>0</v>
      </c>
      <c r="Y543" s="891">
        <f t="shared" si="434"/>
        <v>0</v>
      </c>
      <c r="Z543" s="891">
        <f t="shared" si="434"/>
        <v>0</v>
      </c>
      <c r="AA543" s="891">
        <f t="shared" si="434"/>
        <v>0</v>
      </c>
      <c r="AB543" s="1722">
        <f t="shared" si="423"/>
        <v>0</v>
      </c>
      <c r="AC543" s="1341"/>
      <c r="AD543" s="1717"/>
      <c r="AE543" s="1722">
        <v>0</v>
      </c>
      <c r="AF543" s="1722">
        <v>0</v>
      </c>
      <c r="AG543" s="1722">
        <v>0</v>
      </c>
      <c r="AH543" s="1722">
        <v>0</v>
      </c>
      <c r="AI543" s="1722">
        <v>0</v>
      </c>
      <c r="AJ543" s="1722">
        <v>0</v>
      </c>
      <c r="AK543" s="1722">
        <f t="shared" si="424"/>
        <v>0</v>
      </c>
      <c r="AL543" s="999"/>
      <c r="AM543" s="1394"/>
      <c r="AN543" s="999"/>
      <c r="AO543" s="999"/>
      <c r="AP543" s="999"/>
      <c r="AQ543" s="1394"/>
      <c r="AR543" s="1394">
        <f t="shared" si="425"/>
        <v>0</v>
      </c>
      <c r="AS543" s="3403">
        <f t="shared" si="435"/>
        <v>0</v>
      </c>
      <c r="AT543" s="1722">
        <f t="shared" si="435"/>
        <v>0</v>
      </c>
      <c r="AU543" s="1722">
        <f t="shared" si="435"/>
        <v>0</v>
      </c>
      <c r="AV543" s="1722">
        <f t="shared" si="435"/>
        <v>0</v>
      </c>
      <c r="AW543" s="1722">
        <f t="shared" si="436"/>
        <v>0</v>
      </c>
      <c r="AX543" s="1722">
        <f t="shared" si="436"/>
        <v>0</v>
      </c>
      <c r="AY543" s="1722">
        <f t="shared" si="426"/>
        <v>0</v>
      </c>
      <c r="AZ543" s="3088">
        <f t="shared" si="427"/>
        <v>0</v>
      </c>
      <c r="BA543" s="3325"/>
      <c r="BB543" s="1366">
        <v>0</v>
      </c>
      <c r="BC543" s="1366">
        <v>0</v>
      </c>
      <c r="BD543" s="1366">
        <v>0</v>
      </c>
      <c r="BE543" s="1366">
        <v>0</v>
      </c>
      <c r="BF543" s="1366">
        <v>0</v>
      </c>
      <c r="BG543" s="1366">
        <f t="shared" si="428"/>
        <v>0</v>
      </c>
      <c r="BH543" s="891"/>
      <c r="BI543" s="891"/>
      <c r="BJ543" s="891"/>
      <c r="BK543" s="891">
        <f t="shared" si="437"/>
        <v>0</v>
      </c>
      <c r="BL543" s="1397"/>
      <c r="BM543" s="1397">
        <f t="shared" si="429"/>
        <v>0</v>
      </c>
      <c r="BN543" s="1366">
        <f t="shared" si="438"/>
        <v>0</v>
      </c>
      <c r="BO543" s="1366">
        <f t="shared" si="438"/>
        <v>0</v>
      </c>
      <c r="BP543" s="1366">
        <f t="shared" si="438"/>
        <v>0</v>
      </c>
      <c r="BQ543" s="1366">
        <f t="shared" si="438"/>
        <v>0</v>
      </c>
      <c r="BR543" s="1366">
        <f t="shared" si="439"/>
        <v>0</v>
      </c>
      <c r="BS543" s="1366">
        <f t="shared" si="430"/>
        <v>0</v>
      </c>
      <c r="BT543" s="891"/>
      <c r="BU543" s="891"/>
      <c r="CD543" s="3319">
        <v>0</v>
      </c>
      <c r="CE543" s="3319">
        <v>0</v>
      </c>
      <c r="CF543" s="3319">
        <v>0</v>
      </c>
      <c r="CG543" s="3319">
        <v>0</v>
      </c>
      <c r="CH543" s="3319">
        <v>0</v>
      </c>
      <c r="CI543" s="3319">
        <v>0</v>
      </c>
      <c r="CJ543" s="3319">
        <v>0</v>
      </c>
      <c r="CK543" s="3320"/>
      <c r="CL543" s="3321">
        <f t="shared" si="405"/>
        <v>0</v>
      </c>
      <c r="CM543" s="3321">
        <f t="shared" si="406"/>
        <v>0</v>
      </c>
      <c r="CN543" s="3321">
        <f t="shared" si="407"/>
        <v>0</v>
      </c>
      <c r="CO543" s="3321">
        <f t="shared" si="387"/>
        <v>0</v>
      </c>
      <c r="CP543" s="3321">
        <f t="shared" si="387"/>
        <v>0</v>
      </c>
      <c r="CQ543" s="3321">
        <f t="shared" si="387"/>
        <v>0</v>
      </c>
      <c r="CR543" s="3321">
        <f t="shared" si="387"/>
        <v>0</v>
      </c>
      <c r="CS543" s="3321"/>
      <c r="CT543" s="885">
        <v>0</v>
      </c>
      <c r="CU543" s="885">
        <v>0</v>
      </c>
      <c r="CV543" s="885">
        <v>0</v>
      </c>
      <c r="CW543" s="885">
        <v>0</v>
      </c>
      <c r="CX543" s="885">
        <v>0</v>
      </c>
      <c r="CY543" s="885">
        <v>0</v>
      </c>
      <c r="DB543" s="3321">
        <f t="shared" si="404"/>
        <v>0</v>
      </c>
      <c r="DC543" s="3321">
        <f t="shared" si="404"/>
        <v>0</v>
      </c>
      <c r="DD543" s="3321">
        <f t="shared" si="404"/>
        <v>0</v>
      </c>
      <c r="DE543" s="3321">
        <f t="shared" si="404"/>
        <v>0</v>
      </c>
      <c r="DF543" s="3321">
        <f t="shared" si="404"/>
        <v>0</v>
      </c>
      <c r="DG543" s="3321">
        <f t="shared" si="404"/>
        <v>0</v>
      </c>
      <c r="DH543" s="3321"/>
      <c r="DI543" s="885">
        <v>0</v>
      </c>
      <c r="DJ543" s="885">
        <v>0</v>
      </c>
      <c r="DK543" s="885">
        <v>0</v>
      </c>
      <c r="DL543" s="885">
        <v>0</v>
      </c>
      <c r="DM543" s="885">
        <v>0</v>
      </c>
      <c r="DP543" s="3321">
        <f t="shared" si="441"/>
        <v>0</v>
      </c>
      <c r="DQ543" s="3321">
        <f t="shared" si="441"/>
        <v>0</v>
      </c>
      <c r="DR543" s="3321">
        <f t="shared" si="441"/>
        <v>0</v>
      </c>
      <c r="DS543" s="3321">
        <f t="shared" si="441"/>
        <v>0</v>
      </c>
      <c r="DT543" s="3321">
        <f t="shared" si="441"/>
        <v>0</v>
      </c>
    </row>
    <row r="544" spans="1:124" ht="13.9" hidden="1" customHeight="1">
      <c r="A544" s="1170"/>
      <c r="B544" s="1557"/>
      <c r="C544" s="1671"/>
      <c r="D544" s="3491"/>
      <c r="E544" s="1358">
        <v>0</v>
      </c>
      <c r="F544" s="891">
        <v>0</v>
      </c>
      <c r="G544" s="891">
        <v>0</v>
      </c>
      <c r="H544" s="891">
        <v>0</v>
      </c>
      <c r="I544" s="891">
        <v>0</v>
      </c>
      <c r="J544" s="891">
        <v>0</v>
      </c>
      <c r="K544" s="891">
        <v>0</v>
      </c>
      <c r="L544" s="891">
        <f t="shared" si="421"/>
        <v>0</v>
      </c>
      <c r="M544" s="1440"/>
      <c r="N544" s="1440"/>
      <c r="O544" s="1440"/>
      <c r="P544" s="1440"/>
      <c r="Q544" s="1440"/>
      <c r="R544" s="1440"/>
      <c r="S544" s="1440"/>
      <c r="T544" s="1440">
        <f t="shared" si="422"/>
        <v>0</v>
      </c>
      <c r="U544" s="1951">
        <f t="shared" si="440"/>
        <v>0</v>
      </c>
      <c r="V544" s="891">
        <f t="shared" si="434"/>
        <v>0</v>
      </c>
      <c r="W544" s="891">
        <f t="shared" si="434"/>
        <v>0</v>
      </c>
      <c r="X544" s="891">
        <f t="shared" si="434"/>
        <v>0</v>
      </c>
      <c r="Y544" s="891">
        <f t="shared" si="434"/>
        <v>0</v>
      </c>
      <c r="Z544" s="891">
        <f t="shared" si="434"/>
        <v>0</v>
      </c>
      <c r="AA544" s="891">
        <f t="shared" si="434"/>
        <v>0</v>
      </c>
      <c r="AB544" s="1722">
        <f t="shared" si="423"/>
        <v>0</v>
      </c>
      <c r="AC544" s="1341"/>
      <c r="AD544" s="1717"/>
      <c r="AE544" s="1722">
        <v>0</v>
      </c>
      <c r="AF544" s="1722">
        <v>0</v>
      </c>
      <c r="AG544" s="1722">
        <v>0</v>
      </c>
      <c r="AH544" s="1722">
        <v>0</v>
      </c>
      <c r="AI544" s="1722">
        <v>0</v>
      </c>
      <c r="AJ544" s="1722">
        <v>0</v>
      </c>
      <c r="AK544" s="1722">
        <f t="shared" si="424"/>
        <v>0</v>
      </c>
      <c r="AL544" s="999"/>
      <c r="AM544" s="1394"/>
      <c r="AN544" s="999"/>
      <c r="AO544" s="999"/>
      <c r="AP544" s="999"/>
      <c r="AQ544" s="1394"/>
      <c r="AR544" s="1394">
        <f t="shared" si="425"/>
        <v>0</v>
      </c>
      <c r="AS544" s="3403">
        <f t="shared" si="435"/>
        <v>0</v>
      </c>
      <c r="AT544" s="1722">
        <f t="shared" si="435"/>
        <v>0</v>
      </c>
      <c r="AU544" s="1722">
        <f t="shared" si="435"/>
        <v>0</v>
      </c>
      <c r="AV544" s="1722">
        <f t="shared" si="435"/>
        <v>0</v>
      </c>
      <c r="AW544" s="1722">
        <f t="shared" si="436"/>
        <v>0</v>
      </c>
      <c r="AX544" s="1722">
        <f t="shared" si="436"/>
        <v>0</v>
      </c>
      <c r="AY544" s="1722">
        <f t="shared" si="426"/>
        <v>0</v>
      </c>
      <c r="AZ544" s="3088">
        <f t="shared" si="427"/>
        <v>0</v>
      </c>
      <c r="BA544" s="3325"/>
      <c r="BB544" s="1366">
        <v>0</v>
      </c>
      <c r="BC544" s="1366">
        <v>0</v>
      </c>
      <c r="BD544" s="1366">
        <v>0</v>
      </c>
      <c r="BE544" s="1366">
        <v>0</v>
      </c>
      <c r="BF544" s="1366">
        <v>0</v>
      </c>
      <c r="BG544" s="1366">
        <f t="shared" si="428"/>
        <v>0</v>
      </c>
      <c r="BH544" s="891"/>
      <c r="BI544" s="891"/>
      <c r="BJ544" s="891"/>
      <c r="BK544" s="891">
        <f t="shared" si="437"/>
        <v>0</v>
      </c>
      <c r="BL544" s="1397"/>
      <c r="BM544" s="1397">
        <f t="shared" si="429"/>
        <v>0</v>
      </c>
      <c r="BN544" s="1366">
        <f t="shared" si="438"/>
        <v>0</v>
      </c>
      <c r="BO544" s="1366">
        <f t="shared" si="438"/>
        <v>0</v>
      </c>
      <c r="BP544" s="1366">
        <f t="shared" si="438"/>
        <v>0</v>
      </c>
      <c r="BQ544" s="1366">
        <f t="shared" si="438"/>
        <v>0</v>
      </c>
      <c r="BR544" s="1366">
        <f t="shared" si="439"/>
        <v>0</v>
      </c>
      <c r="BS544" s="1366">
        <f t="shared" si="430"/>
        <v>0</v>
      </c>
      <c r="BT544" s="891"/>
      <c r="BU544" s="891"/>
      <c r="CD544" s="3319">
        <v>0</v>
      </c>
      <c r="CE544" s="3319">
        <v>0</v>
      </c>
      <c r="CF544" s="3319">
        <v>0</v>
      </c>
      <c r="CG544" s="3319">
        <v>0</v>
      </c>
      <c r="CH544" s="3319">
        <v>0</v>
      </c>
      <c r="CI544" s="3319">
        <v>0</v>
      </c>
      <c r="CJ544" s="3319">
        <v>0</v>
      </c>
      <c r="CK544" s="3320"/>
      <c r="CL544" s="3321">
        <f t="shared" si="405"/>
        <v>0</v>
      </c>
      <c r="CM544" s="3321">
        <f t="shared" si="406"/>
        <v>0</v>
      </c>
      <c r="CN544" s="3321">
        <f t="shared" si="407"/>
        <v>0</v>
      </c>
      <c r="CO544" s="3321">
        <f t="shared" si="387"/>
        <v>0</v>
      </c>
      <c r="CP544" s="3321">
        <f t="shared" si="387"/>
        <v>0</v>
      </c>
      <c r="CQ544" s="3321">
        <f t="shared" si="387"/>
        <v>0</v>
      </c>
      <c r="CR544" s="3321">
        <f t="shared" si="387"/>
        <v>0</v>
      </c>
      <c r="CS544" s="3321"/>
      <c r="CT544" s="885">
        <v>0</v>
      </c>
      <c r="CU544" s="885">
        <v>0</v>
      </c>
      <c r="CV544" s="885">
        <v>0</v>
      </c>
      <c r="CW544" s="885">
        <v>0</v>
      </c>
      <c r="CX544" s="885">
        <v>0</v>
      </c>
      <c r="CY544" s="885">
        <v>0</v>
      </c>
      <c r="DB544" s="3321">
        <f t="shared" si="404"/>
        <v>0</v>
      </c>
      <c r="DC544" s="3321">
        <f t="shared" si="404"/>
        <v>0</v>
      </c>
      <c r="DD544" s="3321">
        <f t="shared" si="404"/>
        <v>0</v>
      </c>
      <c r="DE544" s="3321">
        <f t="shared" si="404"/>
        <v>0</v>
      </c>
      <c r="DF544" s="3321">
        <f t="shared" si="404"/>
        <v>0</v>
      </c>
      <c r="DG544" s="3321">
        <f t="shared" si="404"/>
        <v>0</v>
      </c>
      <c r="DH544" s="3321"/>
      <c r="DI544" s="885">
        <v>0</v>
      </c>
      <c r="DJ544" s="885">
        <v>0</v>
      </c>
      <c r="DK544" s="885">
        <v>0</v>
      </c>
      <c r="DL544" s="885">
        <v>0</v>
      </c>
      <c r="DM544" s="885">
        <v>0</v>
      </c>
      <c r="DP544" s="3321">
        <f t="shared" si="441"/>
        <v>0</v>
      </c>
      <c r="DQ544" s="3321">
        <f t="shared" si="441"/>
        <v>0</v>
      </c>
      <c r="DR544" s="3321">
        <f t="shared" si="441"/>
        <v>0</v>
      </c>
      <c r="DS544" s="3321">
        <f t="shared" si="441"/>
        <v>0</v>
      </c>
      <c r="DT544" s="3321">
        <f t="shared" si="441"/>
        <v>0</v>
      </c>
    </row>
    <row r="545" spans="1:124" ht="13.9" hidden="1" customHeight="1">
      <c r="A545" s="1170"/>
      <c r="B545" s="1557"/>
      <c r="C545" s="1671"/>
      <c r="D545" s="3491"/>
      <c r="E545" s="1358">
        <v>0</v>
      </c>
      <c r="F545" s="891">
        <v>0</v>
      </c>
      <c r="G545" s="891">
        <v>0</v>
      </c>
      <c r="H545" s="891">
        <v>0</v>
      </c>
      <c r="I545" s="891">
        <v>0</v>
      </c>
      <c r="J545" s="891">
        <v>0</v>
      </c>
      <c r="K545" s="891">
        <v>0</v>
      </c>
      <c r="L545" s="891">
        <f t="shared" si="421"/>
        <v>0</v>
      </c>
      <c r="M545" s="1440"/>
      <c r="N545" s="1440"/>
      <c r="O545" s="1440"/>
      <c r="P545" s="1440"/>
      <c r="Q545" s="1440"/>
      <c r="R545" s="1440"/>
      <c r="S545" s="1440"/>
      <c r="T545" s="1440">
        <f t="shared" si="422"/>
        <v>0</v>
      </c>
      <c r="U545" s="1951">
        <f t="shared" si="440"/>
        <v>0</v>
      </c>
      <c r="V545" s="891">
        <f t="shared" si="434"/>
        <v>0</v>
      </c>
      <c r="W545" s="891">
        <f t="shared" si="434"/>
        <v>0</v>
      </c>
      <c r="X545" s="891">
        <f t="shared" si="434"/>
        <v>0</v>
      </c>
      <c r="Y545" s="891">
        <f t="shared" si="434"/>
        <v>0</v>
      </c>
      <c r="Z545" s="891">
        <f t="shared" si="434"/>
        <v>0</v>
      </c>
      <c r="AA545" s="891">
        <f t="shared" si="434"/>
        <v>0</v>
      </c>
      <c r="AB545" s="1722">
        <f t="shared" si="423"/>
        <v>0</v>
      </c>
      <c r="AC545" s="1341"/>
      <c r="AD545" s="1717"/>
      <c r="AE545" s="1722">
        <v>0</v>
      </c>
      <c r="AF545" s="1722">
        <v>0</v>
      </c>
      <c r="AG545" s="1722">
        <v>0</v>
      </c>
      <c r="AH545" s="1722">
        <v>0</v>
      </c>
      <c r="AI545" s="1722">
        <v>0</v>
      </c>
      <c r="AJ545" s="1722">
        <v>0</v>
      </c>
      <c r="AK545" s="1722">
        <f t="shared" si="424"/>
        <v>0</v>
      </c>
      <c r="AL545" s="999"/>
      <c r="AM545" s="1394"/>
      <c r="AN545" s="999"/>
      <c r="AO545" s="999"/>
      <c r="AP545" s="999"/>
      <c r="AQ545" s="1394"/>
      <c r="AR545" s="1394">
        <f t="shared" si="425"/>
        <v>0</v>
      </c>
      <c r="AS545" s="3403">
        <f t="shared" si="435"/>
        <v>0</v>
      </c>
      <c r="AT545" s="1722">
        <f t="shared" si="435"/>
        <v>0</v>
      </c>
      <c r="AU545" s="1722">
        <f t="shared" si="435"/>
        <v>0</v>
      </c>
      <c r="AV545" s="1722">
        <f t="shared" si="435"/>
        <v>0</v>
      </c>
      <c r="AW545" s="1722">
        <f t="shared" si="436"/>
        <v>0</v>
      </c>
      <c r="AX545" s="1722">
        <f t="shared" si="436"/>
        <v>0</v>
      </c>
      <c r="AY545" s="1722">
        <f t="shared" si="426"/>
        <v>0</v>
      </c>
      <c r="AZ545" s="3088">
        <f t="shared" si="427"/>
        <v>0</v>
      </c>
      <c r="BA545" s="3325"/>
      <c r="BB545" s="1366">
        <v>0</v>
      </c>
      <c r="BC545" s="1366">
        <v>0</v>
      </c>
      <c r="BD545" s="1366">
        <v>0</v>
      </c>
      <c r="BE545" s="1366">
        <v>0</v>
      </c>
      <c r="BF545" s="1366">
        <v>0</v>
      </c>
      <c r="BG545" s="1366">
        <f t="shared" si="428"/>
        <v>0</v>
      </c>
      <c r="BH545" s="891"/>
      <c r="BI545" s="891"/>
      <c r="BJ545" s="891"/>
      <c r="BK545" s="891">
        <f t="shared" si="437"/>
        <v>0</v>
      </c>
      <c r="BL545" s="1397"/>
      <c r="BM545" s="1397">
        <f t="shared" si="429"/>
        <v>0</v>
      </c>
      <c r="BN545" s="1366">
        <f t="shared" si="438"/>
        <v>0</v>
      </c>
      <c r="BO545" s="1366">
        <f t="shared" si="438"/>
        <v>0</v>
      </c>
      <c r="BP545" s="1366">
        <f t="shared" si="438"/>
        <v>0</v>
      </c>
      <c r="BQ545" s="1366">
        <f t="shared" si="438"/>
        <v>0</v>
      </c>
      <c r="BR545" s="1366">
        <f t="shared" si="439"/>
        <v>0</v>
      </c>
      <c r="BS545" s="1366">
        <f t="shared" si="430"/>
        <v>0</v>
      </c>
      <c r="BT545" s="891"/>
      <c r="BU545" s="891"/>
      <c r="CD545" s="3319">
        <v>0</v>
      </c>
      <c r="CE545" s="3319">
        <v>0</v>
      </c>
      <c r="CF545" s="3319">
        <v>0</v>
      </c>
      <c r="CG545" s="3319">
        <v>0</v>
      </c>
      <c r="CH545" s="3319">
        <v>0</v>
      </c>
      <c r="CI545" s="3319">
        <v>0</v>
      </c>
      <c r="CJ545" s="3319">
        <v>0</v>
      </c>
      <c r="CK545" s="3320"/>
      <c r="CL545" s="3321">
        <f t="shared" si="405"/>
        <v>0</v>
      </c>
      <c r="CM545" s="3321">
        <f t="shared" si="406"/>
        <v>0</v>
      </c>
      <c r="CN545" s="3321">
        <f t="shared" si="407"/>
        <v>0</v>
      </c>
      <c r="CO545" s="3321">
        <f>CG545-X545</f>
        <v>0</v>
      </c>
      <c r="CP545" s="3321">
        <f>CH545-Y545</f>
        <v>0</v>
      </c>
      <c r="CQ545" s="3321">
        <f>CI545-Z545</f>
        <v>0</v>
      </c>
      <c r="CR545" s="3321">
        <f>CJ545-AA545</f>
        <v>0</v>
      </c>
      <c r="CS545" s="3321"/>
      <c r="CT545" s="885">
        <v>0</v>
      </c>
      <c r="CU545" s="885">
        <v>0</v>
      </c>
      <c r="CV545" s="885">
        <v>0</v>
      </c>
      <c r="CW545" s="885">
        <v>0</v>
      </c>
      <c r="CX545" s="885">
        <v>0</v>
      </c>
      <c r="CY545" s="885">
        <v>0</v>
      </c>
      <c r="DB545" s="3321">
        <f t="shared" si="404"/>
        <v>0</v>
      </c>
      <c r="DC545" s="3321">
        <f t="shared" si="404"/>
        <v>0</v>
      </c>
      <c r="DD545" s="3321">
        <f t="shared" si="404"/>
        <v>0</v>
      </c>
      <c r="DE545" s="3321">
        <f t="shared" si="404"/>
        <v>0</v>
      </c>
      <c r="DF545" s="3321">
        <f t="shared" si="404"/>
        <v>0</v>
      </c>
      <c r="DG545" s="3321">
        <f t="shared" si="404"/>
        <v>0</v>
      </c>
      <c r="DH545" s="3321"/>
      <c r="DI545" s="885">
        <v>0</v>
      </c>
      <c r="DJ545" s="885">
        <v>0</v>
      </c>
      <c r="DK545" s="885">
        <v>0</v>
      </c>
      <c r="DL545" s="885">
        <v>0</v>
      </c>
      <c r="DM545" s="885">
        <v>0</v>
      </c>
      <c r="DP545" s="3321">
        <f t="shared" si="441"/>
        <v>0</v>
      </c>
      <c r="DQ545" s="3321">
        <f t="shared" si="441"/>
        <v>0</v>
      </c>
      <c r="DR545" s="3321">
        <f t="shared" si="441"/>
        <v>0</v>
      </c>
      <c r="DS545" s="3321">
        <f t="shared" si="441"/>
        <v>0</v>
      </c>
      <c r="DT545" s="3321">
        <f t="shared" si="441"/>
        <v>0</v>
      </c>
    </row>
    <row r="546" spans="1:124" ht="13.9" hidden="1" customHeight="1">
      <c r="A546" s="1170"/>
      <c r="B546" s="1557"/>
      <c r="C546" s="1671"/>
      <c r="D546" s="3491"/>
      <c r="E546" s="1358">
        <v>0</v>
      </c>
      <c r="F546" s="891">
        <v>0</v>
      </c>
      <c r="G546" s="891">
        <v>0</v>
      </c>
      <c r="H546" s="891">
        <v>0</v>
      </c>
      <c r="I546" s="891">
        <v>0</v>
      </c>
      <c r="J546" s="891">
        <v>0</v>
      </c>
      <c r="K546" s="891">
        <v>0</v>
      </c>
      <c r="L546" s="891">
        <f t="shared" si="421"/>
        <v>0</v>
      </c>
      <c r="M546" s="1440"/>
      <c r="N546" s="1440"/>
      <c r="O546" s="1440"/>
      <c r="P546" s="1440"/>
      <c r="Q546" s="1440"/>
      <c r="R546" s="1440"/>
      <c r="S546" s="1440"/>
      <c r="T546" s="1440">
        <f t="shared" si="422"/>
        <v>0</v>
      </c>
      <c r="U546" s="1951">
        <f t="shared" si="440"/>
        <v>0</v>
      </c>
      <c r="V546" s="891">
        <f t="shared" si="434"/>
        <v>0</v>
      </c>
      <c r="W546" s="891">
        <f t="shared" si="434"/>
        <v>0</v>
      </c>
      <c r="X546" s="891">
        <f t="shared" si="434"/>
        <v>0</v>
      </c>
      <c r="Y546" s="891">
        <f t="shared" si="434"/>
        <v>0</v>
      </c>
      <c r="Z546" s="891">
        <f t="shared" si="434"/>
        <v>0</v>
      </c>
      <c r="AA546" s="891">
        <f t="shared" si="434"/>
        <v>0</v>
      </c>
      <c r="AB546" s="1722">
        <f t="shared" si="423"/>
        <v>0</v>
      </c>
      <c r="AC546" s="1341"/>
      <c r="AD546" s="1717"/>
      <c r="AE546" s="1722">
        <v>0</v>
      </c>
      <c r="AF546" s="1722">
        <v>0</v>
      </c>
      <c r="AG546" s="1722">
        <v>0</v>
      </c>
      <c r="AH546" s="1722">
        <v>0</v>
      </c>
      <c r="AI546" s="1722">
        <v>0</v>
      </c>
      <c r="AJ546" s="1722">
        <v>0</v>
      </c>
      <c r="AK546" s="1722">
        <f t="shared" si="424"/>
        <v>0</v>
      </c>
      <c r="AL546" s="999"/>
      <c r="AM546" s="1394"/>
      <c r="AN546" s="999"/>
      <c r="AO546" s="999"/>
      <c r="AP546" s="999"/>
      <c r="AQ546" s="1394"/>
      <c r="AR546" s="1394">
        <f t="shared" si="425"/>
        <v>0</v>
      </c>
      <c r="AS546" s="3403">
        <f t="shared" si="435"/>
        <v>0</v>
      </c>
      <c r="AT546" s="1722">
        <f t="shared" si="435"/>
        <v>0</v>
      </c>
      <c r="AU546" s="1722">
        <f t="shared" si="435"/>
        <v>0</v>
      </c>
      <c r="AV546" s="1722">
        <f t="shared" si="435"/>
        <v>0</v>
      </c>
      <c r="AW546" s="1722">
        <f t="shared" si="436"/>
        <v>0</v>
      </c>
      <c r="AX546" s="1722">
        <f t="shared" si="436"/>
        <v>0</v>
      </c>
      <c r="AY546" s="1722">
        <f t="shared" si="426"/>
        <v>0</v>
      </c>
      <c r="AZ546" s="3088">
        <f t="shared" si="427"/>
        <v>0</v>
      </c>
      <c r="BA546" s="3325"/>
      <c r="BB546" s="1366">
        <v>0</v>
      </c>
      <c r="BC546" s="1366">
        <v>0</v>
      </c>
      <c r="BD546" s="1366">
        <v>0</v>
      </c>
      <c r="BE546" s="1366">
        <v>0</v>
      </c>
      <c r="BF546" s="1366">
        <v>0</v>
      </c>
      <c r="BG546" s="1366">
        <f t="shared" si="428"/>
        <v>0</v>
      </c>
      <c r="BH546" s="891"/>
      <c r="BI546" s="891"/>
      <c r="BJ546" s="891"/>
      <c r="BK546" s="891">
        <f t="shared" si="437"/>
        <v>0</v>
      </c>
      <c r="BL546" s="1397"/>
      <c r="BM546" s="1397">
        <f t="shared" si="429"/>
        <v>0</v>
      </c>
      <c r="BN546" s="1366">
        <f t="shared" si="438"/>
        <v>0</v>
      </c>
      <c r="BO546" s="1366">
        <f t="shared" si="438"/>
        <v>0</v>
      </c>
      <c r="BP546" s="1366">
        <f t="shared" si="438"/>
        <v>0</v>
      </c>
      <c r="BQ546" s="1366">
        <f t="shared" si="438"/>
        <v>0</v>
      </c>
      <c r="BR546" s="1366">
        <f t="shared" si="439"/>
        <v>0</v>
      </c>
      <c r="BS546" s="1366">
        <f t="shared" si="430"/>
        <v>0</v>
      </c>
      <c r="BT546" s="891"/>
      <c r="BU546" s="891"/>
      <c r="CD546" s="3319">
        <v>0</v>
      </c>
      <c r="CE546" s="3319">
        <v>0</v>
      </c>
      <c r="CF546" s="3319">
        <v>0</v>
      </c>
      <c r="CG546" s="3319">
        <v>0</v>
      </c>
      <c r="CH546" s="3319">
        <v>0</v>
      </c>
      <c r="CI546" s="3319">
        <v>0</v>
      </c>
      <c r="CJ546" s="3319">
        <v>0</v>
      </c>
      <c r="CK546" s="3320"/>
      <c r="CL546" s="3321">
        <f t="shared" ref="CL546:CR582" si="442">CD546-U546</f>
        <v>0</v>
      </c>
      <c r="CM546" s="3321">
        <f t="shared" si="442"/>
        <v>0</v>
      </c>
      <c r="CN546" s="3321">
        <f t="shared" si="442"/>
        <v>0</v>
      </c>
      <c r="CO546" s="3321">
        <f t="shared" si="442"/>
        <v>0</v>
      </c>
      <c r="CP546" s="3321">
        <f t="shared" si="442"/>
        <v>0</v>
      </c>
      <c r="CQ546" s="3321">
        <f t="shared" si="442"/>
        <v>0</v>
      </c>
      <c r="CR546" s="3321">
        <f t="shared" si="442"/>
        <v>0</v>
      </c>
      <c r="CS546" s="3321"/>
      <c r="CT546" s="885">
        <v>0</v>
      </c>
      <c r="CU546" s="885">
        <v>0</v>
      </c>
      <c r="CV546" s="885">
        <v>0</v>
      </c>
      <c r="CW546" s="885">
        <v>0</v>
      </c>
      <c r="CX546" s="885">
        <v>0</v>
      </c>
      <c r="CY546" s="885">
        <v>0</v>
      </c>
      <c r="DB546" s="3321">
        <f t="shared" si="404"/>
        <v>0</v>
      </c>
      <c r="DC546" s="3321">
        <f t="shared" si="404"/>
        <v>0</v>
      </c>
      <c r="DD546" s="3321">
        <f t="shared" si="404"/>
        <v>0</v>
      </c>
      <c r="DE546" s="3321">
        <f t="shared" ref="DE546:DG609" si="443">CW546-AV546</f>
        <v>0</v>
      </c>
      <c r="DF546" s="3321">
        <f t="shared" si="443"/>
        <v>0</v>
      </c>
      <c r="DG546" s="3321">
        <f t="shared" si="443"/>
        <v>0</v>
      </c>
      <c r="DH546" s="3321"/>
      <c r="DI546" s="885">
        <v>0</v>
      </c>
      <c r="DJ546" s="885">
        <v>0</v>
      </c>
      <c r="DK546" s="885">
        <v>0</v>
      </c>
      <c r="DL546" s="885">
        <v>0</v>
      </c>
      <c r="DM546" s="885">
        <v>0</v>
      </c>
      <c r="DP546" s="3321">
        <f t="shared" si="441"/>
        <v>0</v>
      </c>
      <c r="DQ546" s="3321">
        <f t="shared" si="441"/>
        <v>0</v>
      </c>
      <c r="DR546" s="3321">
        <f t="shared" si="441"/>
        <v>0</v>
      </c>
      <c r="DS546" s="3321">
        <f t="shared" si="441"/>
        <v>0</v>
      </c>
      <c r="DT546" s="3321">
        <f t="shared" si="441"/>
        <v>0</v>
      </c>
    </row>
    <row r="547" spans="1:124" ht="13.9" hidden="1" customHeight="1">
      <c r="A547" s="1170"/>
      <c r="B547" s="1557"/>
      <c r="C547" s="1671"/>
      <c r="D547" s="3491"/>
      <c r="E547" s="1358">
        <v>0</v>
      </c>
      <c r="F547" s="891">
        <v>0</v>
      </c>
      <c r="G547" s="891">
        <v>0</v>
      </c>
      <c r="H547" s="891">
        <v>0</v>
      </c>
      <c r="I547" s="891">
        <v>0</v>
      </c>
      <c r="J547" s="891">
        <v>0</v>
      </c>
      <c r="K547" s="891">
        <v>0</v>
      </c>
      <c r="L547" s="891">
        <f t="shared" si="421"/>
        <v>0</v>
      </c>
      <c r="M547" s="1440"/>
      <c r="N547" s="1440"/>
      <c r="O547" s="1440"/>
      <c r="P547" s="1440"/>
      <c r="Q547" s="1440"/>
      <c r="R547" s="1440"/>
      <c r="S547" s="1440"/>
      <c r="T547" s="1440">
        <f t="shared" si="422"/>
        <v>0</v>
      </c>
      <c r="U547" s="1951">
        <f t="shared" si="440"/>
        <v>0</v>
      </c>
      <c r="V547" s="891">
        <f t="shared" si="434"/>
        <v>0</v>
      </c>
      <c r="W547" s="891">
        <f t="shared" si="434"/>
        <v>0</v>
      </c>
      <c r="X547" s="891">
        <f t="shared" si="434"/>
        <v>0</v>
      </c>
      <c r="Y547" s="891">
        <f t="shared" si="434"/>
        <v>0</v>
      </c>
      <c r="Z547" s="891">
        <f t="shared" si="434"/>
        <v>0</v>
      </c>
      <c r="AA547" s="891">
        <f t="shared" si="434"/>
        <v>0</v>
      </c>
      <c r="AB547" s="1722">
        <f t="shared" si="423"/>
        <v>0</v>
      </c>
      <c r="AC547" s="1341"/>
      <c r="AD547" s="1717"/>
      <c r="AE547" s="1722">
        <v>0</v>
      </c>
      <c r="AF547" s="1722">
        <v>0</v>
      </c>
      <c r="AG547" s="1722">
        <v>0</v>
      </c>
      <c r="AH547" s="1722">
        <v>0</v>
      </c>
      <c r="AI547" s="1722">
        <v>0</v>
      </c>
      <c r="AJ547" s="1722">
        <v>0</v>
      </c>
      <c r="AK547" s="1722">
        <f t="shared" si="424"/>
        <v>0</v>
      </c>
      <c r="AL547" s="999"/>
      <c r="AM547" s="1394"/>
      <c r="AN547" s="999"/>
      <c r="AO547" s="999"/>
      <c r="AP547" s="999"/>
      <c r="AQ547" s="1394"/>
      <c r="AR547" s="1394">
        <f t="shared" si="425"/>
        <v>0</v>
      </c>
      <c r="AS547" s="3403">
        <f t="shared" si="435"/>
        <v>0</v>
      </c>
      <c r="AT547" s="1722">
        <f t="shared" si="435"/>
        <v>0</v>
      </c>
      <c r="AU547" s="1722">
        <f t="shared" si="435"/>
        <v>0</v>
      </c>
      <c r="AV547" s="1722">
        <f t="shared" si="435"/>
        <v>0</v>
      </c>
      <c r="AW547" s="1722">
        <f t="shared" si="436"/>
        <v>0</v>
      </c>
      <c r="AX547" s="1722">
        <f t="shared" si="436"/>
        <v>0</v>
      </c>
      <c r="AY547" s="1722">
        <f t="shared" si="426"/>
        <v>0</v>
      </c>
      <c r="AZ547" s="3088">
        <f t="shared" si="427"/>
        <v>0</v>
      </c>
      <c r="BA547" s="3325"/>
      <c r="BB547" s="1366">
        <v>0</v>
      </c>
      <c r="BC547" s="1366">
        <v>0</v>
      </c>
      <c r="BD547" s="1366">
        <v>0</v>
      </c>
      <c r="BE547" s="1366">
        <v>0</v>
      </c>
      <c r="BF547" s="1366">
        <v>0</v>
      </c>
      <c r="BG547" s="1366">
        <f t="shared" si="428"/>
        <v>0</v>
      </c>
      <c r="BH547" s="891"/>
      <c r="BI547" s="891"/>
      <c r="BJ547" s="891"/>
      <c r="BK547" s="891">
        <f t="shared" si="437"/>
        <v>0</v>
      </c>
      <c r="BL547" s="1397"/>
      <c r="BM547" s="1397">
        <f t="shared" si="429"/>
        <v>0</v>
      </c>
      <c r="BN547" s="1366">
        <f t="shared" si="438"/>
        <v>0</v>
      </c>
      <c r="BO547" s="1366">
        <f t="shared" si="438"/>
        <v>0</v>
      </c>
      <c r="BP547" s="1366">
        <f t="shared" si="438"/>
        <v>0</v>
      </c>
      <c r="BQ547" s="1366">
        <f t="shared" si="438"/>
        <v>0</v>
      </c>
      <c r="BR547" s="1366">
        <f t="shared" si="439"/>
        <v>0</v>
      </c>
      <c r="BS547" s="1366">
        <f t="shared" si="430"/>
        <v>0</v>
      </c>
      <c r="BT547" s="891"/>
      <c r="BU547" s="891"/>
      <c r="CD547" s="3319">
        <v>0</v>
      </c>
      <c r="CE547" s="3319">
        <v>0</v>
      </c>
      <c r="CF547" s="3319">
        <v>0</v>
      </c>
      <c r="CG547" s="3319">
        <v>0</v>
      </c>
      <c r="CH547" s="3319">
        <v>0</v>
      </c>
      <c r="CI547" s="3319">
        <v>0</v>
      </c>
      <c r="CJ547" s="3319">
        <v>0</v>
      </c>
      <c r="CK547" s="3320"/>
      <c r="CL547" s="3321">
        <f t="shared" si="442"/>
        <v>0</v>
      </c>
      <c r="CM547" s="3321">
        <f t="shared" si="442"/>
        <v>0</v>
      </c>
      <c r="CN547" s="3321">
        <f t="shared" si="442"/>
        <v>0</v>
      </c>
      <c r="CO547" s="3321">
        <f t="shared" si="442"/>
        <v>0</v>
      </c>
      <c r="CP547" s="3321">
        <f t="shared" si="442"/>
        <v>0</v>
      </c>
      <c r="CQ547" s="3321">
        <f t="shared" si="442"/>
        <v>0</v>
      </c>
      <c r="CR547" s="3321">
        <f t="shared" si="442"/>
        <v>0</v>
      </c>
      <c r="CS547" s="3321"/>
      <c r="CT547" s="885">
        <v>0</v>
      </c>
      <c r="CU547" s="885">
        <v>0</v>
      </c>
      <c r="CV547" s="885">
        <v>0</v>
      </c>
      <c r="CW547" s="885">
        <v>0</v>
      </c>
      <c r="CX547" s="885">
        <v>0</v>
      </c>
      <c r="CY547" s="885">
        <v>0</v>
      </c>
      <c r="DB547" s="3321">
        <f t="shared" ref="DB547:DG610" si="444">CT547-AS547</f>
        <v>0</v>
      </c>
      <c r="DC547" s="3321">
        <f t="shared" si="444"/>
        <v>0</v>
      </c>
      <c r="DD547" s="3321">
        <f t="shared" si="444"/>
        <v>0</v>
      </c>
      <c r="DE547" s="3321">
        <f t="shared" si="443"/>
        <v>0</v>
      </c>
      <c r="DF547" s="3321">
        <f t="shared" si="443"/>
        <v>0</v>
      </c>
      <c r="DG547" s="3321">
        <f t="shared" si="443"/>
        <v>0</v>
      </c>
      <c r="DH547" s="3321"/>
      <c r="DI547" s="885">
        <v>0</v>
      </c>
      <c r="DJ547" s="885">
        <v>0</v>
      </c>
      <c r="DK547" s="885">
        <v>0</v>
      </c>
      <c r="DL547" s="885">
        <v>0</v>
      </c>
      <c r="DM547" s="885">
        <v>0</v>
      </c>
      <c r="DP547" s="3321">
        <f t="shared" si="441"/>
        <v>0</v>
      </c>
      <c r="DQ547" s="3321">
        <f t="shared" si="441"/>
        <v>0</v>
      </c>
      <c r="DR547" s="3321">
        <f t="shared" si="441"/>
        <v>0</v>
      </c>
      <c r="DS547" s="3321">
        <f t="shared" si="441"/>
        <v>0</v>
      </c>
      <c r="DT547" s="3321">
        <f t="shared" si="441"/>
        <v>0</v>
      </c>
    </row>
    <row r="548" spans="1:124" ht="13.9" hidden="1" customHeight="1">
      <c r="A548" s="1170"/>
      <c r="B548" s="1557"/>
      <c r="C548" s="1671"/>
      <c r="D548" s="3491"/>
      <c r="E548" s="1358">
        <v>0</v>
      </c>
      <c r="F548" s="891">
        <v>0</v>
      </c>
      <c r="G548" s="891">
        <v>0</v>
      </c>
      <c r="H548" s="891">
        <v>0</v>
      </c>
      <c r="I548" s="891">
        <v>0</v>
      </c>
      <c r="J548" s="891">
        <v>0</v>
      </c>
      <c r="K548" s="891">
        <v>0</v>
      </c>
      <c r="L548" s="891">
        <f t="shared" si="421"/>
        <v>0</v>
      </c>
      <c r="M548" s="1440"/>
      <c r="N548" s="1440"/>
      <c r="O548" s="1440"/>
      <c r="P548" s="1440"/>
      <c r="Q548" s="1440"/>
      <c r="R548" s="1440"/>
      <c r="S548" s="1440"/>
      <c r="T548" s="1440">
        <f t="shared" si="422"/>
        <v>0</v>
      </c>
      <c r="U548" s="1951">
        <f t="shared" si="440"/>
        <v>0</v>
      </c>
      <c r="V548" s="891">
        <f t="shared" si="434"/>
        <v>0</v>
      </c>
      <c r="W548" s="891">
        <f t="shared" si="434"/>
        <v>0</v>
      </c>
      <c r="X548" s="891">
        <f t="shared" si="434"/>
        <v>0</v>
      </c>
      <c r="Y548" s="891">
        <f t="shared" si="434"/>
        <v>0</v>
      </c>
      <c r="Z548" s="891">
        <f t="shared" si="434"/>
        <v>0</v>
      </c>
      <c r="AA548" s="891">
        <f t="shared" si="434"/>
        <v>0</v>
      </c>
      <c r="AB548" s="1722">
        <f t="shared" si="423"/>
        <v>0</v>
      </c>
      <c r="AC548" s="1341"/>
      <c r="AD548" s="1717"/>
      <c r="AE548" s="1722">
        <v>0</v>
      </c>
      <c r="AF548" s="1722">
        <v>0</v>
      </c>
      <c r="AG548" s="1722">
        <v>0</v>
      </c>
      <c r="AH548" s="1722">
        <v>0</v>
      </c>
      <c r="AI548" s="1722">
        <v>0</v>
      </c>
      <c r="AJ548" s="1722">
        <v>0</v>
      </c>
      <c r="AK548" s="1722">
        <f t="shared" si="424"/>
        <v>0</v>
      </c>
      <c r="AL548" s="999"/>
      <c r="AM548" s="1394"/>
      <c r="AN548" s="999"/>
      <c r="AO548" s="999"/>
      <c r="AP548" s="999"/>
      <c r="AQ548" s="1394"/>
      <c r="AR548" s="1394">
        <f t="shared" si="425"/>
        <v>0</v>
      </c>
      <c r="AS548" s="3403">
        <f t="shared" si="435"/>
        <v>0</v>
      </c>
      <c r="AT548" s="1722">
        <f t="shared" si="435"/>
        <v>0</v>
      </c>
      <c r="AU548" s="1722">
        <f t="shared" si="435"/>
        <v>0</v>
      </c>
      <c r="AV548" s="1722">
        <f t="shared" si="435"/>
        <v>0</v>
      </c>
      <c r="AW548" s="1722">
        <f t="shared" si="436"/>
        <v>0</v>
      </c>
      <c r="AX548" s="1722">
        <f t="shared" si="436"/>
        <v>0</v>
      </c>
      <c r="AY548" s="1722">
        <f t="shared" si="426"/>
        <v>0</v>
      </c>
      <c r="AZ548" s="3088">
        <f t="shared" si="427"/>
        <v>0</v>
      </c>
      <c r="BA548" s="3325"/>
      <c r="BB548" s="1366">
        <v>0</v>
      </c>
      <c r="BC548" s="1366">
        <v>0</v>
      </c>
      <c r="BD548" s="1366">
        <v>0</v>
      </c>
      <c r="BE548" s="1366">
        <v>0</v>
      </c>
      <c r="BF548" s="1366">
        <v>0</v>
      </c>
      <c r="BG548" s="1366">
        <f t="shared" si="428"/>
        <v>0</v>
      </c>
      <c r="BH548" s="891"/>
      <c r="BI548" s="891"/>
      <c r="BJ548" s="891"/>
      <c r="BK548" s="891">
        <f t="shared" si="437"/>
        <v>0</v>
      </c>
      <c r="BL548" s="1397"/>
      <c r="BM548" s="1397">
        <f t="shared" si="429"/>
        <v>0</v>
      </c>
      <c r="BN548" s="1366">
        <f t="shared" si="438"/>
        <v>0</v>
      </c>
      <c r="BO548" s="1366">
        <f t="shared" si="438"/>
        <v>0</v>
      </c>
      <c r="BP548" s="1366">
        <f t="shared" si="438"/>
        <v>0</v>
      </c>
      <c r="BQ548" s="1366">
        <f t="shared" si="438"/>
        <v>0</v>
      </c>
      <c r="BR548" s="1366">
        <f t="shared" si="439"/>
        <v>0</v>
      </c>
      <c r="BS548" s="1366">
        <f t="shared" si="430"/>
        <v>0</v>
      </c>
      <c r="BT548" s="891"/>
      <c r="BU548" s="891"/>
      <c r="CD548" s="3319">
        <v>0</v>
      </c>
      <c r="CE548" s="3319">
        <v>0</v>
      </c>
      <c r="CF548" s="3319">
        <v>0</v>
      </c>
      <c r="CG548" s="3319">
        <v>0</v>
      </c>
      <c r="CH548" s="3319">
        <v>0</v>
      </c>
      <c r="CI548" s="3319">
        <v>0</v>
      </c>
      <c r="CJ548" s="3319">
        <v>0</v>
      </c>
      <c r="CK548" s="3320"/>
      <c r="CL548" s="3321">
        <f t="shared" si="442"/>
        <v>0</v>
      </c>
      <c r="CM548" s="3321">
        <f t="shared" si="442"/>
        <v>0</v>
      </c>
      <c r="CN548" s="3321">
        <f t="shared" si="442"/>
        <v>0</v>
      </c>
      <c r="CO548" s="3321">
        <f t="shared" si="442"/>
        <v>0</v>
      </c>
      <c r="CP548" s="3321">
        <f t="shared" si="442"/>
        <v>0</v>
      </c>
      <c r="CQ548" s="3321">
        <f t="shared" si="442"/>
        <v>0</v>
      </c>
      <c r="CR548" s="3321">
        <f t="shared" si="442"/>
        <v>0</v>
      </c>
      <c r="CS548" s="3321"/>
      <c r="CT548" s="885">
        <v>0</v>
      </c>
      <c r="CU548" s="885">
        <v>0</v>
      </c>
      <c r="CV548" s="885">
        <v>0</v>
      </c>
      <c r="CW548" s="885">
        <v>0</v>
      </c>
      <c r="CX548" s="885">
        <v>0</v>
      </c>
      <c r="CY548" s="885">
        <v>0</v>
      </c>
      <c r="DB548" s="3321">
        <f t="shared" si="444"/>
        <v>0</v>
      </c>
      <c r="DC548" s="3321">
        <f t="shared" si="444"/>
        <v>0</v>
      </c>
      <c r="DD548" s="3321">
        <f t="shared" si="444"/>
        <v>0</v>
      </c>
      <c r="DE548" s="3321">
        <f t="shared" si="443"/>
        <v>0</v>
      </c>
      <c r="DF548" s="3321">
        <f t="shared" si="443"/>
        <v>0</v>
      </c>
      <c r="DG548" s="3321">
        <f t="shared" si="443"/>
        <v>0</v>
      </c>
      <c r="DH548" s="3321"/>
      <c r="DI548" s="885">
        <v>0</v>
      </c>
      <c r="DJ548" s="885">
        <v>0</v>
      </c>
      <c r="DK548" s="885">
        <v>0</v>
      </c>
      <c r="DL548" s="885">
        <v>0</v>
      </c>
      <c r="DM548" s="885">
        <v>0</v>
      </c>
      <c r="DP548" s="3321">
        <f t="shared" si="441"/>
        <v>0</v>
      </c>
      <c r="DQ548" s="3321">
        <f t="shared" si="441"/>
        <v>0</v>
      </c>
      <c r="DR548" s="3321">
        <f t="shared" si="441"/>
        <v>0</v>
      </c>
      <c r="DS548" s="3321">
        <f t="shared" si="441"/>
        <v>0</v>
      </c>
      <c r="DT548" s="3321">
        <f t="shared" si="441"/>
        <v>0</v>
      </c>
    </row>
    <row r="549" spans="1:124" ht="13.9" hidden="1" customHeight="1">
      <c r="A549" s="1170"/>
      <c r="B549" s="1557"/>
      <c r="C549" s="1671"/>
      <c r="D549" s="3491"/>
      <c r="E549" s="1358">
        <v>0</v>
      </c>
      <c r="F549" s="891">
        <v>0</v>
      </c>
      <c r="G549" s="891">
        <v>0</v>
      </c>
      <c r="H549" s="891">
        <v>0</v>
      </c>
      <c r="I549" s="891">
        <v>0</v>
      </c>
      <c r="J549" s="891">
        <v>0</v>
      </c>
      <c r="K549" s="891">
        <v>0</v>
      </c>
      <c r="L549" s="891">
        <f t="shared" si="421"/>
        <v>0</v>
      </c>
      <c r="M549" s="1440"/>
      <c r="N549" s="1440"/>
      <c r="O549" s="1440"/>
      <c r="P549" s="1440"/>
      <c r="Q549" s="1440"/>
      <c r="R549" s="1440"/>
      <c r="S549" s="1440"/>
      <c r="T549" s="1440">
        <f t="shared" si="422"/>
        <v>0</v>
      </c>
      <c r="U549" s="1951">
        <f t="shared" si="440"/>
        <v>0</v>
      </c>
      <c r="V549" s="891">
        <f t="shared" si="434"/>
        <v>0</v>
      </c>
      <c r="W549" s="891">
        <f t="shared" si="434"/>
        <v>0</v>
      </c>
      <c r="X549" s="891">
        <f t="shared" si="434"/>
        <v>0</v>
      </c>
      <c r="Y549" s="891">
        <f t="shared" si="434"/>
        <v>0</v>
      </c>
      <c r="Z549" s="891">
        <f t="shared" si="434"/>
        <v>0</v>
      </c>
      <c r="AA549" s="891">
        <f t="shared" si="434"/>
        <v>0</v>
      </c>
      <c r="AB549" s="1722">
        <f t="shared" si="423"/>
        <v>0</v>
      </c>
      <c r="AC549" s="1341"/>
      <c r="AD549" s="1717"/>
      <c r="AE549" s="1722">
        <v>0</v>
      </c>
      <c r="AF549" s="1722">
        <v>0</v>
      </c>
      <c r="AG549" s="1722">
        <v>0</v>
      </c>
      <c r="AH549" s="1722">
        <v>0</v>
      </c>
      <c r="AI549" s="1722">
        <v>0</v>
      </c>
      <c r="AJ549" s="1722">
        <v>0</v>
      </c>
      <c r="AK549" s="1722">
        <f t="shared" si="424"/>
        <v>0</v>
      </c>
      <c r="AL549" s="999"/>
      <c r="AM549" s="1394"/>
      <c r="AN549" s="999"/>
      <c r="AO549" s="999"/>
      <c r="AP549" s="999"/>
      <c r="AQ549" s="1394"/>
      <c r="AR549" s="1394">
        <f t="shared" si="425"/>
        <v>0</v>
      </c>
      <c r="AS549" s="3403">
        <f t="shared" si="435"/>
        <v>0</v>
      </c>
      <c r="AT549" s="1722">
        <f t="shared" si="435"/>
        <v>0</v>
      </c>
      <c r="AU549" s="1722">
        <f t="shared" si="435"/>
        <v>0</v>
      </c>
      <c r="AV549" s="1722">
        <f t="shared" si="435"/>
        <v>0</v>
      </c>
      <c r="AW549" s="1722">
        <f t="shared" si="436"/>
        <v>0</v>
      </c>
      <c r="AX549" s="1722">
        <f t="shared" si="436"/>
        <v>0</v>
      </c>
      <c r="AY549" s="1722">
        <f t="shared" si="426"/>
        <v>0</v>
      </c>
      <c r="AZ549" s="3088">
        <f t="shared" si="427"/>
        <v>0</v>
      </c>
      <c r="BA549" s="3325"/>
      <c r="BB549" s="1366">
        <v>0</v>
      </c>
      <c r="BC549" s="1366">
        <v>0</v>
      </c>
      <c r="BD549" s="1366">
        <v>0</v>
      </c>
      <c r="BE549" s="1366">
        <v>0</v>
      </c>
      <c r="BF549" s="1366">
        <v>0</v>
      </c>
      <c r="BG549" s="1366">
        <f t="shared" si="428"/>
        <v>0</v>
      </c>
      <c r="BH549" s="891"/>
      <c r="BI549" s="891"/>
      <c r="BJ549" s="891"/>
      <c r="BK549" s="891">
        <f t="shared" si="437"/>
        <v>0</v>
      </c>
      <c r="BL549" s="1397"/>
      <c r="BM549" s="1397">
        <f t="shared" si="429"/>
        <v>0</v>
      </c>
      <c r="BN549" s="1366">
        <f t="shared" si="438"/>
        <v>0</v>
      </c>
      <c r="BO549" s="1366">
        <f t="shared" si="438"/>
        <v>0</v>
      </c>
      <c r="BP549" s="1366">
        <f t="shared" si="438"/>
        <v>0</v>
      </c>
      <c r="BQ549" s="1366">
        <f t="shared" si="438"/>
        <v>0</v>
      </c>
      <c r="BR549" s="1366">
        <f t="shared" si="439"/>
        <v>0</v>
      </c>
      <c r="BS549" s="1366">
        <f t="shared" si="430"/>
        <v>0</v>
      </c>
      <c r="BT549" s="891"/>
      <c r="BU549" s="891"/>
      <c r="CD549" s="3319">
        <v>0</v>
      </c>
      <c r="CE549" s="3319">
        <v>0</v>
      </c>
      <c r="CF549" s="3319">
        <v>0</v>
      </c>
      <c r="CG549" s="3319">
        <v>0</v>
      </c>
      <c r="CH549" s="3319">
        <v>0</v>
      </c>
      <c r="CI549" s="3319">
        <v>0</v>
      </c>
      <c r="CJ549" s="3319">
        <v>0</v>
      </c>
      <c r="CK549" s="3320"/>
      <c r="CL549" s="3321">
        <f t="shared" si="442"/>
        <v>0</v>
      </c>
      <c r="CM549" s="3321">
        <f t="shared" si="442"/>
        <v>0</v>
      </c>
      <c r="CN549" s="3321">
        <f t="shared" si="442"/>
        <v>0</v>
      </c>
      <c r="CO549" s="3321">
        <f t="shared" si="442"/>
        <v>0</v>
      </c>
      <c r="CP549" s="3321">
        <f t="shared" si="442"/>
        <v>0</v>
      </c>
      <c r="CQ549" s="3321">
        <f t="shared" si="442"/>
        <v>0</v>
      </c>
      <c r="CR549" s="3321">
        <f t="shared" si="442"/>
        <v>0</v>
      </c>
      <c r="CS549" s="3321"/>
      <c r="CT549" s="885">
        <v>0</v>
      </c>
      <c r="CU549" s="885">
        <v>0</v>
      </c>
      <c r="CV549" s="885">
        <v>0</v>
      </c>
      <c r="CW549" s="885">
        <v>0</v>
      </c>
      <c r="CX549" s="885">
        <v>0</v>
      </c>
      <c r="CY549" s="885">
        <v>0</v>
      </c>
      <c r="DB549" s="3321">
        <f t="shared" si="444"/>
        <v>0</v>
      </c>
      <c r="DC549" s="3321">
        <f t="shared" si="444"/>
        <v>0</v>
      </c>
      <c r="DD549" s="3321">
        <f t="shared" si="444"/>
        <v>0</v>
      </c>
      <c r="DE549" s="3321">
        <f t="shared" si="443"/>
        <v>0</v>
      </c>
      <c r="DF549" s="3321">
        <f t="shared" si="443"/>
        <v>0</v>
      </c>
      <c r="DG549" s="3321">
        <f t="shared" si="443"/>
        <v>0</v>
      </c>
      <c r="DH549" s="3321"/>
      <c r="DI549" s="885">
        <v>0</v>
      </c>
      <c r="DJ549" s="885">
        <v>0</v>
      </c>
      <c r="DK549" s="885">
        <v>0</v>
      </c>
      <c r="DL549" s="885">
        <v>0</v>
      </c>
      <c r="DM549" s="885">
        <v>0</v>
      </c>
      <c r="DP549" s="3321">
        <f t="shared" si="441"/>
        <v>0</v>
      </c>
      <c r="DQ549" s="3321">
        <f t="shared" si="441"/>
        <v>0</v>
      </c>
      <c r="DR549" s="3321">
        <f t="shared" si="441"/>
        <v>0</v>
      </c>
      <c r="DS549" s="3321">
        <f t="shared" si="441"/>
        <v>0</v>
      </c>
      <c r="DT549" s="3321">
        <f t="shared" si="441"/>
        <v>0</v>
      </c>
    </row>
    <row r="550" spans="1:124" ht="13.9" hidden="1" customHeight="1">
      <c r="A550" s="1170"/>
      <c r="B550" s="1557"/>
      <c r="C550" s="1671"/>
      <c r="D550" s="3491"/>
      <c r="E550" s="1358">
        <v>0</v>
      </c>
      <c r="F550" s="891">
        <v>0</v>
      </c>
      <c r="G550" s="891">
        <v>0</v>
      </c>
      <c r="H550" s="891">
        <v>0</v>
      </c>
      <c r="I550" s="891">
        <v>0</v>
      </c>
      <c r="J550" s="891">
        <v>0</v>
      </c>
      <c r="K550" s="891">
        <v>0</v>
      </c>
      <c r="L550" s="891">
        <f t="shared" si="421"/>
        <v>0</v>
      </c>
      <c r="M550" s="1440"/>
      <c r="N550" s="1440"/>
      <c r="O550" s="1440"/>
      <c r="P550" s="1440"/>
      <c r="Q550" s="1440"/>
      <c r="R550" s="1440"/>
      <c r="S550" s="1440"/>
      <c r="T550" s="1440">
        <f t="shared" si="422"/>
        <v>0</v>
      </c>
      <c r="U550" s="1951">
        <f t="shared" si="440"/>
        <v>0</v>
      </c>
      <c r="V550" s="891">
        <f t="shared" si="434"/>
        <v>0</v>
      </c>
      <c r="W550" s="891">
        <f t="shared" si="434"/>
        <v>0</v>
      </c>
      <c r="X550" s="891">
        <f t="shared" si="434"/>
        <v>0</v>
      </c>
      <c r="Y550" s="891">
        <f t="shared" si="434"/>
        <v>0</v>
      </c>
      <c r="Z550" s="891">
        <f t="shared" si="434"/>
        <v>0</v>
      </c>
      <c r="AA550" s="891">
        <f t="shared" si="434"/>
        <v>0</v>
      </c>
      <c r="AB550" s="1722">
        <f t="shared" si="423"/>
        <v>0</v>
      </c>
      <c r="AC550" s="1341"/>
      <c r="AD550" s="1717"/>
      <c r="AE550" s="1722">
        <v>0</v>
      </c>
      <c r="AF550" s="1722">
        <v>0</v>
      </c>
      <c r="AG550" s="1722">
        <v>0</v>
      </c>
      <c r="AH550" s="1722">
        <v>0</v>
      </c>
      <c r="AI550" s="1722">
        <v>0</v>
      </c>
      <c r="AJ550" s="1722">
        <v>0</v>
      </c>
      <c r="AK550" s="1722">
        <f t="shared" si="424"/>
        <v>0</v>
      </c>
      <c r="AL550" s="999"/>
      <c r="AM550" s="1394"/>
      <c r="AN550" s="999"/>
      <c r="AO550" s="999"/>
      <c r="AP550" s="999"/>
      <c r="AQ550" s="1394"/>
      <c r="AR550" s="1394">
        <f t="shared" si="425"/>
        <v>0</v>
      </c>
      <c r="AS550" s="3403">
        <f t="shared" si="435"/>
        <v>0</v>
      </c>
      <c r="AT550" s="1722">
        <f t="shared" si="435"/>
        <v>0</v>
      </c>
      <c r="AU550" s="1722">
        <f t="shared" si="435"/>
        <v>0</v>
      </c>
      <c r="AV550" s="1722">
        <f t="shared" si="435"/>
        <v>0</v>
      </c>
      <c r="AW550" s="1722">
        <f t="shared" si="436"/>
        <v>0</v>
      </c>
      <c r="AX550" s="1722">
        <f t="shared" si="436"/>
        <v>0</v>
      </c>
      <c r="AY550" s="1722">
        <f t="shared" si="426"/>
        <v>0</v>
      </c>
      <c r="AZ550" s="3088">
        <f t="shared" si="427"/>
        <v>0</v>
      </c>
      <c r="BA550" s="3325"/>
      <c r="BB550" s="1366">
        <v>0</v>
      </c>
      <c r="BC550" s="1366">
        <v>0</v>
      </c>
      <c r="BD550" s="1366">
        <v>0</v>
      </c>
      <c r="BE550" s="1366">
        <v>0</v>
      </c>
      <c r="BF550" s="1366">
        <v>0</v>
      </c>
      <c r="BG550" s="1366">
        <f t="shared" si="428"/>
        <v>0</v>
      </c>
      <c r="BH550" s="891"/>
      <c r="BI550" s="891"/>
      <c r="BJ550" s="891"/>
      <c r="BK550" s="891">
        <f t="shared" si="437"/>
        <v>0</v>
      </c>
      <c r="BL550" s="1397"/>
      <c r="BM550" s="1397">
        <f t="shared" si="429"/>
        <v>0</v>
      </c>
      <c r="BN550" s="1366">
        <f t="shared" si="438"/>
        <v>0</v>
      </c>
      <c r="BO550" s="1366">
        <f t="shared" si="438"/>
        <v>0</v>
      </c>
      <c r="BP550" s="1366">
        <f t="shared" si="438"/>
        <v>0</v>
      </c>
      <c r="BQ550" s="1366">
        <f t="shared" si="438"/>
        <v>0</v>
      </c>
      <c r="BR550" s="1366">
        <f t="shared" si="439"/>
        <v>0</v>
      </c>
      <c r="BS550" s="1366">
        <f t="shared" si="430"/>
        <v>0</v>
      </c>
      <c r="BT550" s="891"/>
      <c r="BU550" s="891"/>
      <c r="CD550" s="3319">
        <v>0</v>
      </c>
      <c r="CE550" s="3319">
        <v>0</v>
      </c>
      <c r="CF550" s="3319">
        <v>0</v>
      </c>
      <c r="CG550" s="3319">
        <v>0</v>
      </c>
      <c r="CH550" s="3319">
        <v>0</v>
      </c>
      <c r="CI550" s="3319">
        <v>0</v>
      </c>
      <c r="CJ550" s="3319">
        <v>0</v>
      </c>
      <c r="CK550" s="3320"/>
      <c r="CL550" s="3321">
        <f t="shared" si="442"/>
        <v>0</v>
      </c>
      <c r="CM550" s="3321">
        <f t="shared" si="442"/>
        <v>0</v>
      </c>
      <c r="CN550" s="3321">
        <f t="shared" si="442"/>
        <v>0</v>
      </c>
      <c r="CO550" s="3321">
        <f t="shared" si="442"/>
        <v>0</v>
      </c>
      <c r="CP550" s="3321">
        <f t="shared" si="442"/>
        <v>0</v>
      </c>
      <c r="CQ550" s="3321">
        <f t="shared" si="442"/>
        <v>0</v>
      </c>
      <c r="CR550" s="3321">
        <f t="shared" si="442"/>
        <v>0</v>
      </c>
      <c r="CS550" s="3321"/>
      <c r="CT550" s="885">
        <v>0</v>
      </c>
      <c r="CU550" s="885">
        <v>0</v>
      </c>
      <c r="CV550" s="885">
        <v>0</v>
      </c>
      <c r="CW550" s="885">
        <v>0</v>
      </c>
      <c r="CX550" s="885">
        <v>0</v>
      </c>
      <c r="CY550" s="885">
        <v>0</v>
      </c>
      <c r="DB550" s="3321">
        <f t="shared" si="444"/>
        <v>0</v>
      </c>
      <c r="DC550" s="3321">
        <f t="shared" si="444"/>
        <v>0</v>
      </c>
      <c r="DD550" s="3321">
        <f t="shared" si="444"/>
        <v>0</v>
      </c>
      <c r="DE550" s="3321">
        <f t="shared" si="443"/>
        <v>0</v>
      </c>
      <c r="DF550" s="3321">
        <f t="shared" si="443"/>
        <v>0</v>
      </c>
      <c r="DG550" s="3321">
        <f t="shared" si="443"/>
        <v>0</v>
      </c>
      <c r="DH550" s="3321"/>
      <c r="DI550" s="885">
        <v>0</v>
      </c>
      <c r="DJ550" s="885">
        <v>0</v>
      </c>
      <c r="DK550" s="885">
        <v>0</v>
      </c>
      <c r="DL550" s="885">
        <v>0</v>
      </c>
      <c r="DM550" s="885">
        <v>0</v>
      </c>
      <c r="DP550" s="3321">
        <f t="shared" si="441"/>
        <v>0</v>
      </c>
      <c r="DQ550" s="3321">
        <f t="shared" si="441"/>
        <v>0</v>
      </c>
      <c r="DR550" s="3321">
        <f t="shared" si="441"/>
        <v>0</v>
      </c>
      <c r="DS550" s="3321">
        <f t="shared" si="441"/>
        <v>0</v>
      </c>
      <c r="DT550" s="3321">
        <f t="shared" si="441"/>
        <v>0</v>
      </c>
    </row>
    <row r="551" spans="1:124" ht="13.9" hidden="1" customHeight="1">
      <c r="A551" s="1170"/>
      <c r="B551" s="1557"/>
      <c r="C551" s="1671"/>
      <c r="D551" s="3491"/>
      <c r="E551" s="1358">
        <v>0</v>
      </c>
      <c r="F551" s="891">
        <v>0</v>
      </c>
      <c r="G551" s="891">
        <v>0</v>
      </c>
      <c r="H551" s="891">
        <v>0</v>
      </c>
      <c r="I551" s="891">
        <v>0</v>
      </c>
      <c r="J551" s="891">
        <v>0</v>
      </c>
      <c r="K551" s="891">
        <v>0</v>
      </c>
      <c r="L551" s="891">
        <f t="shared" si="421"/>
        <v>0</v>
      </c>
      <c r="M551" s="1440"/>
      <c r="N551" s="1440"/>
      <c r="O551" s="1440"/>
      <c r="P551" s="1440"/>
      <c r="Q551" s="1440"/>
      <c r="R551" s="1440"/>
      <c r="S551" s="1440"/>
      <c r="T551" s="1440">
        <f t="shared" si="422"/>
        <v>0</v>
      </c>
      <c r="U551" s="1951">
        <f t="shared" si="440"/>
        <v>0</v>
      </c>
      <c r="V551" s="891">
        <f t="shared" si="434"/>
        <v>0</v>
      </c>
      <c r="W551" s="891">
        <f t="shared" si="434"/>
        <v>0</v>
      </c>
      <c r="X551" s="891">
        <f t="shared" si="434"/>
        <v>0</v>
      </c>
      <c r="Y551" s="891">
        <f t="shared" si="434"/>
        <v>0</v>
      </c>
      <c r="Z551" s="891">
        <f t="shared" si="434"/>
        <v>0</v>
      </c>
      <c r="AA551" s="891">
        <f t="shared" si="434"/>
        <v>0</v>
      </c>
      <c r="AB551" s="1722">
        <f t="shared" si="423"/>
        <v>0</v>
      </c>
      <c r="AC551" s="1341"/>
      <c r="AD551" s="1717"/>
      <c r="AE551" s="1722">
        <v>0</v>
      </c>
      <c r="AF551" s="1722">
        <v>0</v>
      </c>
      <c r="AG551" s="1722">
        <v>0</v>
      </c>
      <c r="AH551" s="1722">
        <v>0</v>
      </c>
      <c r="AI551" s="1722">
        <v>0</v>
      </c>
      <c r="AJ551" s="1722">
        <v>0</v>
      </c>
      <c r="AK551" s="1722">
        <f t="shared" si="424"/>
        <v>0</v>
      </c>
      <c r="AL551" s="999"/>
      <c r="AM551" s="1394"/>
      <c r="AN551" s="999"/>
      <c r="AO551" s="999"/>
      <c r="AP551" s="999"/>
      <c r="AQ551" s="1394"/>
      <c r="AR551" s="1394">
        <f t="shared" si="425"/>
        <v>0</v>
      </c>
      <c r="AS551" s="3403">
        <f t="shared" si="435"/>
        <v>0</v>
      </c>
      <c r="AT551" s="1722">
        <f t="shared" si="435"/>
        <v>0</v>
      </c>
      <c r="AU551" s="1722">
        <f t="shared" si="435"/>
        <v>0</v>
      </c>
      <c r="AV551" s="1722">
        <f t="shared" si="435"/>
        <v>0</v>
      </c>
      <c r="AW551" s="1722">
        <f t="shared" si="436"/>
        <v>0</v>
      </c>
      <c r="AX551" s="1722">
        <f t="shared" si="436"/>
        <v>0</v>
      </c>
      <c r="AY551" s="1722">
        <f t="shared" si="426"/>
        <v>0</v>
      </c>
      <c r="AZ551" s="3088">
        <f t="shared" si="427"/>
        <v>0</v>
      </c>
      <c r="BA551" s="3325"/>
      <c r="BB551" s="1366">
        <v>0</v>
      </c>
      <c r="BC551" s="1366">
        <v>0</v>
      </c>
      <c r="BD551" s="1366">
        <v>0</v>
      </c>
      <c r="BE551" s="1366">
        <v>0</v>
      </c>
      <c r="BF551" s="1366">
        <v>0</v>
      </c>
      <c r="BG551" s="1366">
        <f t="shared" si="428"/>
        <v>0</v>
      </c>
      <c r="BH551" s="891"/>
      <c r="BI551" s="891"/>
      <c r="BJ551" s="891"/>
      <c r="BK551" s="891">
        <f t="shared" si="437"/>
        <v>0</v>
      </c>
      <c r="BL551" s="1397"/>
      <c r="BM551" s="1397">
        <f t="shared" si="429"/>
        <v>0</v>
      </c>
      <c r="BN551" s="1366">
        <f t="shared" si="438"/>
        <v>0</v>
      </c>
      <c r="BO551" s="1366">
        <f t="shared" si="438"/>
        <v>0</v>
      </c>
      <c r="BP551" s="1366">
        <f t="shared" si="438"/>
        <v>0</v>
      </c>
      <c r="BQ551" s="1366">
        <f t="shared" si="438"/>
        <v>0</v>
      </c>
      <c r="BR551" s="1366">
        <f t="shared" si="439"/>
        <v>0</v>
      </c>
      <c r="BS551" s="1366">
        <f t="shared" si="430"/>
        <v>0</v>
      </c>
      <c r="BT551" s="891"/>
      <c r="BU551" s="891"/>
      <c r="CD551" s="3319">
        <v>0</v>
      </c>
      <c r="CE551" s="3319">
        <v>0</v>
      </c>
      <c r="CF551" s="3319">
        <v>0</v>
      </c>
      <c r="CG551" s="3319">
        <v>0</v>
      </c>
      <c r="CH551" s="3319">
        <v>0</v>
      </c>
      <c r="CI551" s="3319">
        <v>0</v>
      </c>
      <c r="CJ551" s="3319">
        <v>0</v>
      </c>
      <c r="CK551" s="3320"/>
      <c r="CL551" s="3321">
        <f t="shared" si="442"/>
        <v>0</v>
      </c>
      <c r="CM551" s="3321">
        <f t="shared" si="442"/>
        <v>0</v>
      </c>
      <c r="CN551" s="3321">
        <f t="shared" si="442"/>
        <v>0</v>
      </c>
      <c r="CO551" s="3321">
        <f t="shared" si="442"/>
        <v>0</v>
      </c>
      <c r="CP551" s="3321">
        <f t="shared" si="442"/>
        <v>0</v>
      </c>
      <c r="CQ551" s="3321">
        <f t="shared" si="442"/>
        <v>0</v>
      </c>
      <c r="CR551" s="3321">
        <f t="shared" si="442"/>
        <v>0</v>
      </c>
      <c r="CS551" s="3321"/>
      <c r="CT551" s="885">
        <v>0</v>
      </c>
      <c r="CU551" s="885">
        <v>0</v>
      </c>
      <c r="CV551" s="885">
        <v>0</v>
      </c>
      <c r="CW551" s="885">
        <v>0</v>
      </c>
      <c r="CX551" s="885">
        <v>0</v>
      </c>
      <c r="CY551" s="885">
        <v>0</v>
      </c>
      <c r="DB551" s="3321">
        <f t="shared" si="444"/>
        <v>0</v>
      </c>
      <c r="DC551" s="3321">
        <f t="shared" si="444"/>
        <v>0</v>
      </c>
      <c r="DD551" s="3321">
        <f t="shared" si="444"/>
        <v>0</v>
      </c>
      <c r="DE551" s="3321">
        <f t="shared" si="443"/>
        <v>0</v>
      </c>
      <c r="DF551" s="3321">
        <f t="shared" si="443"/>
        <v>0</v>
      </c>
      <c r="DG551" s="3321">
        <f t="shared" si="443"/>
        <v>0</v>
      </c>
      <c r="DH551" s="3321"/>
      <c r="DI551" s="885">
        <v>0</v>
      </c>
      <c r="DJ551" s="885">
        <v>0</v>
      </c>
      <c r="DK551" s="885">
        <v>0</v>
      </c>
      <c r="DL551" s="885">
        <v>0</v>
      </c>
      <c r="DM551" s="885">
        <v>0</v>
      </c>
      <c r="DP551" s="3321">
        <f t="shared" si="441"/>
        <v>0</v>
      </c>
      <c r="DQ551" s="3321">
        <f t="shared" si="441"/>
        <v>0</v>
      </c>
      <c r="DR551" s="3321">
        <f t="shared" si="441"/>
        <v>0</v>
      </c>
      <c r="DS551" s="3321">
        <f t="shared" si="441"/>
        <v>0</v>
      </c>
      <c r="DT551" s="3321">
        <f t="shared" si="441"/>
        <v>0</v>
      </c>
    </row>
    <row r="552" spans="1:124" ht="13.9" hidden="1" customHeight="1">
      <c r="A552" s="1170"/>
      <c r="B552" s="1557"/>
      <c r="C552" s="1671"/>
      <c r="D552" s="3491"/>
      <c r="E552" s="1358">
        <v>0</v>
      </c>
      <c r="F552" s="891">
        <v>0</v>
      </c>
      <c r="G552" s="891">
        <v>0</v>
      </c>
      <c r="H552" s="891">
        <v>0</v>
      </c>
      <c r="I552" s="891">
        <v>0</v>
      </c>
      <c r="J552" s="891">
        <v>0</v>
      </c>
      <c r="K552" s="891">
        <v>0</v>
      </c>
      <c r="L552" s="891">
        <f t="shared" si="421"/>
        <v>0</v>
      </c>
      <c r="M552" s="1440"/>
      <c r="N552" s="1440"/>
      <c r="O552" s="1440"/>
      <c r="P552" s="1440"/>
      <c r="Q552" s="1440"/>
      <c r="R552" s="1440"/>
      <c r="S552" s="1440"/>
      <c r="T552" s="1440">
        <f t="shared" si="422"/>
        <v>0</v>
      </c>
      <c r="U552" s="1951">
        <f t="shared" si="440"/>
        <v>0</v>
      </c>
      <c r="V552" s="891">
        <f t="shared" si="434"/>
        <v>0</v>
      </c>
      <c r="W552" s="891">
        <f t="shared" si="434"/>
        <v>0</v>
      </c>
      <c r="X552" s="891">
        <f t="shared" si="434"/>
        <v>0</v>
      </c>
      <c r="Y552" s="891">
        <f t="shared" si="434"/>
        <v>0</v>
      </c>
      <c r="Z552" s="891">
        <f t="shared" si="434"/>
        <v>0</v>
      </c>
      <c r="AA552" s="891">
        <f t="shared" si="434"/>
        <v>0</v>
      </c>
      <c r="AB552" s="1722">
        <f t="shared" si="423"/>
        <v>0</v>
      </c>
      <c r="AC552" s="1341"/>
      <c r="AD552" s="1717"/>
      <c r="AE552" s="1722">
        <v>0</v>
      </c>
      <c r="AF552" s="1722">
        <v>0</v>
      </c>
      <c r="AG552" s="1722">
        <v>0</v>
      </c>
      <c r="AH552" s="1722">
        <v>0</v>
      </c>
      <c r="AI552" s="1722">
        <v>0</v>
      </c>
      <c r="AJ552" s="1722">
        <v>0</v>
      </c>
      <c r="AK552" s="1722">
        <f t="shared" si="424"/>
        <v>0</v>
      </c>
      <c r="AL552" s="999"/>
      <c r="AM552" s="1394"/>
      <c r="AN552" s="999"/>
      <c r="AO552" s="999"/>
      <c r="AP552" s="999"/>
      <c r="AQ552" s="1394"/>
      <c r="AR552" s="1394">
        <f t="shared" si="425"/>
        <v>0</v>
      </c>
      <c r="AS552" s="3403">
        <f t="shared" si="435"/>
        <v>0</v>
      </c>
      <c r="AT552" s="1722">
        <f t="shared" si="435"/>
        <v>0</v>
      </c>
      <c r="AU552" s="1722">
        <f t="shared" si="435"/>
        <v>0</v>
      </c>
      <c r="AV552" s="1722">
        <f t="shared" si="435"/>
        <v>0</v>
      </c>
      <c r="AW552" s="1722">
        <f t="shared" si="436"/>
        <v>0</v>
      </c>
      <c r="AX552" s="1722">
        <f t="shared" si="436"/>
        <v>0</v>
      </c>
      <c r="AY552" s="1722">
        <f t="shared" si="426"/>
        <v>0</v>
      </c>
      <c r="AZ552" s="3088">
        <f t="shared" si="427"/>
        <v>0</v>
      </c>
      <c r="BA552" s="3325"/>
      <c r="BB552" s="1366">
        <v>0</v>
      </c>
      <c r="BC552" s="1366">
        <v>0</v>
      </c>
      <c r="BD552" s="1366">
        <v>0</v>
      </c>
      <c r="BE552" s="1366">
        <v>0</v>
      </c>
      <c r="BF552" s="1366">
        <v>0</v>
      </c>
      <c r="BG552" s="1366">
        <f t="shared" si="428"/>
        <v>0</v>
      </c>
      <c r="BH552" s="891"/>
      <c r="BI552" s="891"/>
      <c r="BJ552" s="891"/>
      <c r="BK552" s="891">
        <f t="shared" si="437"/>
        <v>0</v>
      </c>
      <c r="BL552" s="1397"/>
      <c r="BM552" s="1397">
        <f t="shared" si="429"/>
        <v>0</v>
      </c>
      <c r="BN552" s="1366">
        <f t="shared" si="438"/>
        <v>0</v>
      </c>
      <c r="BO552" s="1366">
        <f t="shared" si="438"/>
        <v>0</v>
      </c>
      <c r="BP552" s="1366">
        <f t="shared" si="438"/>
        <v>0</v>
      </c>
      <c r="BQ552" s="1366">
        <f t="shared" si="438"/>
        <v>0</v>
      </c>
      <c r="BR552" s="1366">
        <f t="shared" si="439"/>
        <v>0</v>
      </c>
      <c r="BS552" s="1366">
        <f t="shared" si="430"/>
        <v>0</v>
      </c>
      <c r="BT552" s="891"/>
      <c r="BU552" s="891"/>
      <c r="CD552" s="3319">
        <v>0</v>
      </c>
      <c r="CE552" s="3319">
        <v>0</v>
      </c>
      <c r="CF552" s="3319">
        <v>0</v>
      </c>
      <c r="CG552" s="3319">
        <v>0</v>
      </c>
      <c r="CH552" s="3319">
        <v>0</v>
      </c>
      <c r="CI552" s="3319">
        <v>0</v>
      </c>
      <c r="CJ552" s="3319">
        <v>0</v>
      </c>
      <c r="CK552" s="3320"/>
      <c r="CL552" s="3321">
        <f t="shared" si="442"/>
        <v>0</v>
      </c>
      <c r="CM552" s="3321">
        <f t="shared" si="442"/>
        <v>0</v>
      </c>
      <c r="CN552" s="3321">
        <f t="shared" si="442"/>
        <v>0</v>
      </c>
      <c r="CO552" s="3321">
        <f t="shared" si="442"/>
        <v>0</v>
      </c>
      <c r="CP552" s="3321">
        <f t="shared" si="442"/>
        <v>0</v>
      </c>
      <c r="CQ552" s="3321">
        <f t="shared" si="442"/>
        <v>0</v>
      </c>
      <c r="CR552" s="3321">
        <f t="shared" si="442"/>
        <v>0</v>
      </c>
      <c r="CS552" s="3321"/>
      <c r="CT552" s="885">
        <v>0</v>
      </c>
      <c r="CU552" s="885">
        <v>0</v>
      </c>
      <c r="CV552" s="885">
        <v>0</v>
      </c>
      <c r="CW552" s="885">
        <v>0</v>
      </c>
      <c r="CX552" s="885">
        <v>0</v>
      </c>
      <c r="CY552" s="885">
        <v>0</v>
      </c>
      <c r="DB552" s="3321">
        <f t="shared" si="444"/>
        <v>0</v>
      </c>
      <c r="DC552" s="3321">
        <f t="shared" si="444"/>
        <v>0</v>
      </c>
      <c r="DD552" s="3321">
        <f t="shared" si="444"/>
        <v>0</v>
      </c>
      <c r="DE552" s="3321">
        <f t="shared" si="443"/>
        <v>0</v>
      </c>
      <c r="DF552" s="3321">
        <f t="shared" si="443"/>
        <v>0</v>
      </c>
      <c r="DG552" s="3321">
        <f t="shared" si="443"/>
        <v>0</v>
      </c>
      <c r="DH552" s="3321"/>
      <c r="DI552" s="885">
        <v>0</v>
      </c>
      <c r="DJ552" s="885">
        <v>0</v>
      </c>
      <c r="DK552" s="885">
        <v>0</v>
      </c>
      <c r="DL552" s="885">
        <v>0</v>
      </c>
      <c r="DM552" s="885">
        <v>0</v>
      </c>
      <c r="DP552" s="3321">
        <f t="shared" si="441"/>
        <v>0</v>
      </c>
      <c r="DQ552" s="3321">
        <f t="shared" si="441"/>
        <v>0</v>
      </c>
      <c r="DR552" s="3321">
        <f t="shared" si="441"/>
        <v>0</v>
      </c>
      <c r="DS552" s="3321">
        <f t="shared" si="441"/>
        <v>0</v>
      </c>
      <c r="DT552" s="3321">
        <f t="shared" si="441"/>
        <v>0</v>
      </c>
    </row>
    <row r="553" spans="1:124" ht="13.9" hidden="1" customHeight="1">
      <c r="A553" s="1170"/>
      <c r="B553" s="1557"/>
      <c r="C553" s="1671"/>
      <c r="D553" s="3491"/>
      <c r="E553" s="1358">
        <v>0</v>
      </c>
      <c r="F553" s="891">
        <v>0</v>
      </c>
      <c r="G553" s="891">
        <v>0</v>
      </c>
      <c r="H553" s="891">
        <v>0</v>
      </c>
      <c r="I553" s="891">
        <v>0</v>
      </c>
      <c r="J553" s="891">
        <v>0</v>
      </c>
      <c r="K553" s="891">
        <v>0</v>
      </c>
      <c r="L553" s="891">
        <f t="shared" si="421"/>
        <v>0</v>
      </c>
      <c r="M553" s="1440"/>
      <c r="N553" s="1440"/>
      <c r="O553" s="1440"/>
      <c r="P553" s="1440"/>
      <c r="Q553" s="1440"/>
      <c r="R553" s="1440"/>
      <c r="S553" s="1440"/>
      <c r="T553" s="1440">
        <f t="shared" si="422"/>
        <v>0</v>
      </c>
      <c r="U553" s="1951">
        <f t="shared" si="440"/>
        <v>0</v>
      </c>
      <c r="V553" s="891">
        <f t="shared" ref="V553:AA556" si="445">F553+N553</f>
        <v>0</v>
      </c>
      <c r="W553" s="891">
        <f t="shared" si="445"/>
        <v>0</v>
      </c>
      <c r="X553" s="891">
        <f t="shared" si="445"/>
        <v>0</v>
      </c>
      <c r="Y553" s="891">
        <f t="shared" si="445"/>
        <v>0</v>
      </c>
      <c r="Z553" s="891">
        <f t="shared" si="445"/>
        <v>0</v>
      </c>
      <c r="AA553" s="891">
        <f t="shared" si="445"/>
        <v>0</v>
      </c>
      <c r="AB553" s="1722">
        <f t="shared" si="423"/>
        <v>0</v>
      </c>
      <c r="AC553" s="1341"/>
      <c r="AD553" s="1717"/>
      <c r="AE553" s="1722">
        <v>0</v>
      </c>
      <c r="AF553" s="1722">
        <v>0</v>
      </c>
      <c r="AG553" s="1722">
        <v>0</v>
      </c>
      <c r="AH553" s="1722">
        <v>0</v>
      </c>
      <c r="AI553" s="1722">
        <v>0</v>
      </c>
      <c r="AJ553" s="1722">
        <v>0</v>
      </c>
      <c r="AK553" s="1722">
        <f t="shared" si="424"/>
        <v>0</v>
      </c>
      <c r="AL553" s="999"/>
      <c r="AM553" s="1394"/>
      <c r="AN553" s="999"/>
      <c r="AO553" s="999"/>
      <c r="AP553" s="999"/>
      <c r="AQ553" s="1394"/>
      <c r="AR553" s="1394">
        <f t="shared" si="425"/>
        <v>0</v>
      </c>
      <c r="AS553" s="3403">
        <f t="shared" si="435"/>
        <v>0</v>
      </c>
      <c r="AT553" s="1722">
        <f t="shared" si="435"/>
        <v>0</v>
      </c>
      <c r="AU553" s="1722">
        <f t="shared" si="435"/>
        <v>0</v>
      </c>
      <c r="AV553" s="1722">
        <f t="shared" si="435"/>
        <v>0</v>
      </c>
      <c r="AW553" s="1722">
        <f t="shared" si="436"/>
        <v>0</v>
      </c>
      <c r="AX553" s="1722">
        <f t="shared" si="436"/>
        <v>0</v>
      </c>
      <c r="AY553" s="1722">
        <f t="shared" si="426"/>
        <v>0</v>
      </c>
      <c r="AZ553" s="3088">
        <f t="shared" si="427"/>
        <v>0</v>
      </c>
      <c r="BA553" s="3325"/>
      <c r="BB553" s="1366">
        <v>0</v>
      </c>
      <c r="BC553" s="1366">
        <v>0</v>
      </c>
      <c r="BD553" s="1366">
        <v>0</v>
      </c>
      <c r="BE553" s="1366">
        <v>0</v>
      </c>
      <c r="BF553" s="1366">
        <v>0</v>
      </c>
      <c r="BG553" s="1366">
        <f t="shared" si="428"/>
        <v>0</v>
      </c>
      <c r="BH553" s="891"/>
      <c r="BI553" s="891"/>
      <c r="BJ553" s="891"/>
      <c r="BK553" s="891">
        <f t="shared" si="437"/>
        <v>0</v>
      </c>
      <c r="BL553" s="1397"/>
      <c r="BM553" s="1397">
        <f t="shared" si="429"/>
        <v>0</v>
      </c>
      <c r="BN553" s="1366">
        <f t="shared" si="438"/>
        <v>0</v>
      </c>
      <c r="BO553" s="1366">
        <f t="shared" si="438"/>
        <v>0</v>
      </c>
      <c r="BP553" s="1366">
        <f t="shared" si="438"/>
        <v>0</v>
      </c>
      <c r="BQ553" s="1366">
        <f t="shared" si="438"/>
        <v>0</v>
      </c>
      <c r="BR553" s="1366">
        <f t="shared" si="439"/>
        <v>0</v>
      </c>
      <c r="BS553" s="1366">
        <f t="shared" si="430"/>
        <v>0</v>
      </c>
      <c r="BT553" s="891"/>
      <c r="BU553" s="891"/>
      <c r="CD553" s="3319">
        <v>0</v>
      </c>
      <c r="CE553" s="3319">
        <v>0</v>
      </c>
      <c r="CF553" s="3319">
        <v>0</v>
      </c>
      <c r="CG553" s="3319">
        <v>0</v>
      </c>
      <c r="CH553" s="3319">
        <v>0</v>
      </c>
      <c r="CI553" s="3319">
        <v>0</v>
      </c>
      <c r="CJ553" s="3319">
        <v>0</v>
      </c>
      <c r="CK553" s="3320"/>
      <c r="CL553" s="3321">
        <f t="shared" si="442"/>
        <v>0</v>
      </c>
      <c r="CM553" s="3321">
        <f t="shared" si="442"/>
        <v>0</v>
      </c>
      <c r="CN553" s="3321">
        <f t="shared" si="442"/>
        <v>0</v>
      </c>
      <c r="CO553" s="3321">
        <f t="shared" si="442"/>
        <v>0</v>
      </c>
      <c r="CP553" s="3321">
        <f t="shared" si="442"/>
        <v>0</v>
      </c>
      <c r="CQ553" s="3321">
        <f t="shared" si="442"/>
        <v>0</v>
      </c>
      <c r="CR553" s="3321">
        <f t="shared" si="442"/>
        <v>0</v>
      </c>
      <c r="CS553" s="3321"/>
      <c r="CT553" s="885">
        <v>0</v>
      </c>
      <c r="CU553" s="885">
        <v>0</v>
      </c>
      <c r="CV553" s="885">
        <v>0</v>
      </c>
      <c r="CW553" s="885">
        <v>0</v>
      </c>
      <c r="CX553" s="885">
        <v>0</v>
      </c>
      <c r="CY553" s="885">
        <v>0</v>
      </c>
      <c r="DB553" s="3321">
        <f t="shared" si="444"/>
        <v>0</v>
      </c>
      <c r="DC553" s="3321">
        <f t="shared" si="444"/>
        <v>0</v>
      </c>
      <c r="DD553" s="3321">
        <f t="shared" si="444"/>
        <v>0</v>
      </c>
      <c r="DE553" s="3321">
        <f t="shared" si="443"/>
        <v>0</v>
      </c>
      <c r="DF553" s="3321">
        <f t="shared" si="443"/>
        <v>0</v>
      </c>
      <c r="DG553" s="3321">
        <f t="shared" si="443"/>
        <v>0</v>
      </c>
      <c r="DH553" s="3321"/>
      <c r="DI553" s="885">
        <v>0</v>
      </c>
      <c r="DJ553" s="885">
        <v>0</v>
      </c>
      <c r="DK553" s="885">
        <v>0</v>
      </c>
      <c r="DL553" s="885">
        <v>0</v>
      </c>
      <c r="DM553" s="885">
        <v>0</v>
      </c>
      <c r="DP553" s="3321">
        <f t="shared" si="441"/>
        <v>0</v>
      </c>
      <c r="DQ553" s="3321">
        <f t="shared" si="441"/>
        <v>0</v>
      </c>
      <c r="DR553" s="3321">
        <f t="shared" si="441"/>
        <v>0</v>
      </c>
      <c r="DS553" s="3321">
        <f t="shared" si="441"/>
        <v>0</v>
      </c>
      <c r="DT553" s="3321">
        <f t="shared" si="441"/>
        <v>0</v>
      </c>
    </row>
    <row r="554" spans="1:124" ht="13.9" hidden="1" customHeight="1">
      <c r="A554" s="1170"/>
      <c r="B554" s="1557"/>
      <c r="C554" s="1671"/>
      <c r="D554" s="3491"/>
      <c r="E554" s="1358">
        <v>0</v>
      </c>
      <c r="F554" s="891">
        <v>0</v>
      </c>
      <c r="G554" s="891">
        <v>0</v>
      </c>
      <c r="H554" s="891">
        <v>0</v>
      </c>
      <c r="I554" s="891">
        <v>0</v>
      </c>
      <c r="J554" s="891">
        <v>0</v>
      </c>
      <c r="K554" s="891">
        <v>0</v>
      </c>
      <c r="L554" s="891">
        <f t="shared" si="421"/>
        <v>0</v>
      </c>
      <c r="M554" s="1440"/>
      <c r="N554" s="1440"/>
      <c r="O554" s="1440"/>
      <c r="P554" s="1440"/>
      <c r="Q554" s="1440"/>
      <c r="R554" s="1440"/>
      <c r="S554" s="1440"/>
      <c r="T554" s="1440">
        <f t="shared" si="422"/>
        <v>0</v>
      </c>
      <c r="U554" s="1951">
        <f t="shared" si="440"/>
        <v>0</v>
      </c>
      <c r="V554" s="891">
        <f t="shared" si="445"/>
        <v>0</v>
      </c>
      <c r="W554" s="891">
        <f t="shared" si="445"/>
        <v>0</v>
      </c>
      <c r="X554" s="891">
        <f t="shared" si="445"/>
        <v>0</v>
      </c>
      <c r="Y554" s="891">
        <f t="shared" si="445"/>
        <v>0</v>
      </c>
      <c r="Z554" s="891">
        <f t="shared" si="445"/>
        <v>0</v>
      </c>
      <c r="AA554" s="891">
        <f t="shared" si="445"/>
        <v>0</v>
      </c>
      <c r="AB554" s="1722">
        <f t="shared" si="423"/>
        <v>0</v>
      </c>
      <c r="AC554" s="1341"/>
      <c r="AD554" s="1717"/>
      <c r="AE554" s="1722">
        <v>0</v>
      </c>
      <c r="AF554" s="1722">
        <v>0</v>
      </c>
      <c r="AG554" s="1722">
        <v>0</v>
      </c>
      <c r="AH554" s="1722">
        <v>0</v>
      </c>
      <c r="AI554" s="1722">
        <v>0</v>
      </c>
      <c r="AJ554" s="1722">
        <v>0</v>
      </c>
      <c r="AK554" s="1722">
        <f t="shared" si="424"/>
        <v>0</v>
      </c>
      <c r="AL554" s="999"/>
      <c r="AM554" s="1394"/>
      <c r="AN554" s="999"/>
      <c r="AO554" s="999"/>
      <c r="AP554" s="999"/>
      <c r="AQ554" s="1394"/>
      <c r="AR554" s="1394">
        <f t="shared" si="425"/>
        <v>0</v>
      </c>
      <c r="AS554" s="3403">
        <f t="shared" si="435"/>
        <v>0</v>
      </c>
      <c r="AT554" s="1722">
        <f t="shared" si="435"/>
        <v>0</v>
      </c>
      <c r="AU554" s="1722">
        <f t="shared" si="435"/>
        <v>0</v>
      </c>
      <c r="AV554" s="1722">
        <f t="shared" si="435"/>
        <v>0</v>
      </c>
      <c r="AW554" s="1722">
        <f t="shared" si="436"/>
        <v>0</v>
      </c>
      <c r="AX554" s="1722">
        <f t="shared" si="436"/>
        <v>0</v>
      </c>
      <c r="AY554" s="1722">
        <f t="shared" si="426"/>
        <v>0</v>
      </c>
      <c r="AZ554" s="3088">
        <f t="shared" si="427"/>
        <v>0</v>
      </c>
      <c r="BA554" s="3325"/>
      <c r="BB554" s="1366">
        <v>0</v>
      </c>
      <c r="BC554" s="1366">
        <v>0</v>
      </c>
      <c r="BD554" s="1366">
        <v>0</v>
      </c>
      <c r="BE554" s="1366">
        <v>0</v>
      </c>
      <c r="BF554" s="1366">
        <v>0</v>
      </c>
      <c r="BG554" s="1366">
        <f t="shared" si="428"/>
        <v>0</v>
      </c>
      <c r="BH554" s="891"/>
      <c r="BI554" s="891"/>
      <c r="BJ554" s="891"/>
      <c r="BK554" s="891">
        <f t="shared" si="437"/>
        <v>0</v>
      </c>
      <c r="BL554" s="1397"/>
      <c r="BM554" s="1397">
        <f t="shared" si="429"/>
        <v>0</v>
      </c>
      <c r="BN554" s="1366">
        <f t="shared" si="438"/>
        <v>0</v>
      </c>
      <c r="BO554" s="1366">
        <f t="shared" si="438"/>
        <v>0</v>
      </c>
      <c r="BP554" s="1366">
        <f t="shared" si="438"/>
        <v>0</v>
      </c>
      <c r="BQ554" s="1366">
        <f t="shared" si="438"/>
        <v>0</v>
      </c>
      <c r="BR554" s="1366">
        <f t="shared" si="439"/>
        <v>0</v>
      </c>
      <c r="BS554" s="1366">
        <f t="shared" si="430"/>
        <v>0</v>
      </c>
      <c r="BT554" s="891"/>
      <c r="BU554" s="891"/>
      <c r="CD554" s="3319">
        <v>0</v>
      </c>
      <c r="CE554" s="3319">
        <v>0</v>
      </c>
      <c r="CF554" s="3319">
        <v>0</v>
      </c>
      <c r="CG554" s="3319">
        <v>0</v>
      </c>
      <c r="CH554" s="3319">
        <v>0</v>
      </c>
      <c r="CI554" s="3319">
        <v>0</v>
      </c>
      <c r="CJ554" s="3319">
        <v>0</v>
      </c>
      <c r="CK554" s="3320"/>
      <c r="CL554" s="3321">
        <f t="shared" si="442"/>
        <v>0</v>
      </c>
      <c r="CM554" s="3321">
        <f t="shared" si="442"/>
        <v>0</v>
      </c>
      <c r="CN554" s="3321">
        <f t="shared" si="442"/>
        <v>0</v>
      </c>
      <c r="CO554" s="3321">
        <f t="shared" si="442"/>
        <v>0</v>
      </c>
      <c r="CP554" s="3321">
        <f t="shared" si="442"/>
        <v>0</v>
      </c>
      <c r="CQ554" s="3321">
        <f t="shared" si="442"/>
        <v>0</v>
      </c>
      <c r="CR554" s="3321">
        <f t="shared" si="442"/>
        <v>0</v>
      </c>
      <c r="CS554" s="3321"/>
      <c r="CT554" s="885">
        <v>0</v>
      </c>
      <c r="CU554" s="885">
        <v>0</v>
      </c>
      <c r="CV554" s="885">
        <v>0</v>
      </c>
      <c r="CW554" s="885">
        <v>0</v>
      </c>
      <c r="CX554" s="885">
        <v>0</v>
      </c>
      <c r="CY554" s="885">
        <v>0</v>
      </c>
      <c r="DB554" s="3321">
        <f t="shared" si="444"/>
        <v>0</v>
      </c>
      <c r="DC554" s="3321">
        <f t="shared" si="444"/>
        <v>0</v>
      </c>
      <c r="DD554" s="3321">
        <f t="shared" si="444"/>
        <v>0</v>
      </c>
      <c r="DE554" s="3321">
        <f t="shared" si="443"/>
        <v>0</v>
      </c>
      <c r="DF554" s="3321">
        <f t="shared" si="443"/>
        <v>0</v>
      </c>
      <c r="DG554" s="3321">
        <f t="shared" si="443"/>
        <v>0</v>
      </c>
      <c r="DH554" s="3321"/>
      <c r="DI554" s="885">
        <v>0</v>
      </c>
      <c r="DJ554" s="885">
        <v>0</v>
      </c>
      <c r="DK554" s="885">
        <v>0</v>
      </c>
      <c r="DL554" s="885">
        <v>0</v>
      </c>
      <c r="DM554" s="885">
        <v>0</v>
      </c>
      <c r="DP554" s="3321">
        <f t="shared" si="441"/>
        <v>0</v>
      </c>
      <c r="DQ554" s="3321">
        <f t="shared" si="441"/>
        <v>0</v>
      </c>
      <c r="DR554" s="3321">
        <f t="shared" si="441"/>
        <v>0</v>
      </c>
      <c r="DS554" s="3321">
        <f t="shared" si="441"/>
        <v>0</v>
      </c>
      <c r="DT554" s="3321">
        <f t="shared" si="441"/>
        <v>0</v>
      </c>
    </row>
    <row r="555" spans="1:124" ht="24" hidden="1" customHeight="1">
      <c r="A555" s="911">
        <v>41</v>
      </c>
      <c r="B555" s="1557"/>
      <c r="C555" s="1368" t="s">
        <v>748</v>
      </c>
      <c r="D555" s="3491"/>
      <c r="E555" s="1358">
        <v>0</v>
      </c>
      <c r="F555" s="891">
        <v>0</v>
      </c>
      <c r="G555" s="891">
        <v>0</v>
      </c>
      <c r="H555" s="891">
        <v>0</v>
      </c>
      <c r="I555" s="891">
        <v>0</v>
      </c>
      <c r="J555" s="891">
        <v>0</v>
      </c>
      <c r="K555" s="891">
        <v>0</v>
      </c>
      <c r="L555" s="891">
        <f t="shared" si="421"/>
        <v>0</v>
      </c>
      <c r="M555" s="1440"/>
      <c r="N555" s="1440"/>
      <c r="O555" s="1440"/>
      <c r="P555" s="1440"/>
      <c r="Q555" s="1440"/>
      <c r="R555" s="1440"/>
      <c r="S555" s="1440"/>
      <c r="T555" s="1440">
        <f t="shared" si="422"/>
        <v>0</v>
      </c>
      <c r="U555" s="1951">
        <f t="shared" si="440"/>
        <v>0</v>
      </c>
      <c r="V555" s="891">
        <f t="shared" si="445"/>
        <v>0</v>
      </c>
      <c r="W555" s="891">
        <f t="shared" si="445"/>
        <v>0</v>
      </c>
      <c r="X555" s="891">
        <f t="shared" si="445"/>
        <v>0</v>
      </c>
      <c r="Y555" s="891">
        <f t="shared" si="445"/>
        <v>0</v>
      </c>
      <c r="Z555" s="891">
        <f t="shared" si="445"/>
        <v>0</v>
      </c>
      <c r="AA555" s="891">
        <f t="shared" si="445"/>
        <v>0</v>
      </c>
      <c r="AB555" s="1722">
        <f t="shared" si="423"/>
        <v>0</v>
      </c>
      <c r="AC555" s="1341"/>
      <c r="AD555" s="1717"/>
      <c r="AE555" s="1722">
        <v>0</v>
      </c>
      <c r="AF555" s="1722">
        <v>0</v>
      </c>
      <c r="AG555" s="1722">
        <v>0</v>
      </c>
      <c r="AH555" s="1722">
        <v>0</v>
      </c>
      <c r="AI555" s="1722">
        <v>0</v>
      </c>
      <c r="AJ555" s="1722">
        <v>0</v>
      </c>
      <c r="AK555" s="1722">
        <f t="shared" si="424"/>
        <v>0</v>
      </c>
      <c r="AL555" s="999"/>
      <c r="AM555" s="1394"/>
      <c r="AN555" s="999"/>
      <c r="AO555" s="999"/>
      <c r="AP555" s="999"/>
      <c r="AQ555" s="1394"/>
      <c r="AR555" s="1394">
        <f t="shared" si="425"/>
        <v>0</v>
      </c>
      <c r="AS555" s="3403">
        <f t="shared" si="435"/>
        <v>0</v>
      </c>
      <c r="AT555" s="1722">
        <f t="shared" si="435"/>
        <v>0</v>
      </c>
      <c r="AU555" s="1722">
        <f t="shared" si="435"/>
        <v>0</v>
      </c>
      <c r="AV555" s="1722">
        <f t="shared" si="435"/>
        <v>0</v>
      </c>
      <c r="AW555" s="1722">
        <f t="shared" si="436"/>
        <v>0</v>
      </c>
      <c r="AX555" s="1722">
        <f t="shared" si="436"/>
        <v>0</v>
      </c>
      <c r="AY555" s="1722">
        <f t="shared" si="426"/>
        <v>0</v>
      </c>
      <c r="AZ555" s="3088">
        <f t="shared" si="427"/>
        <v>0</v>
      </c>
      <c r="BA555" s="3325"/>
      <c r="BB555" s="1366">
        <v>0</v>
      </c>
      <c r="BC555" s="1366">
        <v>0</v>
      </c>
      <c r="BD555" s="1366">
        <v>0</v>
      </c>
      <c r="BE555" s="1366">
        <v>0</v>
      </c>
      <c r="BF555" s="1366">
        <v>0</v>
      </c>
      <c r="BG555" s="1366">
        <f t="shared" si="428"/>
        <v>0</v>
      </c>
      <c r="BH555" s="891"/>
      <c r="BI555" s="891"/>
      <c r="BJ555" s="891"/>
      <c r="BK555" s="891">
        <f t="shared" si="437"/>
        <v>0</v>
      </c>
      <c r="BL555" s="1397"/>
      <c r="BM555" s="1397">
        <f t="shared" si="429"/>
        <v>0</v>
      </c>
      <c r="BN555" s="1366">
        <f t="shared" si="438"/>
        <v>0</v>
      </c>
      <c r="BO555" s="1366">
        <f t="shared" si="438"/>
        <v>0</v>
      </c>
      <c r="BP555" s="1366">
        <f t="shared" si="438"/>
        <v>0</v>
      </c>
      <c r="BQ555" s="1366">
        <f t="shared" si="438"/>
        <v>0</v>
      </c>
      <c r="BR555" s="1366">
        <f t="shared" si="439"/>
        <v>0</v>
      </c>
      <c r="BS555" s="1366">
        <f t="shared" si="430"/>
        <v>0</v>
      </c>
      <c r="BT555" s="891"/>
      <c r="BU555" s="891"/>
      <c r="CD555" s="3319">
        <v>0</v>
      </c>
      <c r="CE555" s="3319">
        <v>0</v>
      </c>
      <c r="CF555" s="3319">
        <v>0</v>
      </c>
      <c r="CG555" s="3319">
        <v>0</v>
      </c>
      <c r="CH555" s="3319">
        <v>0</v>
      </c>
      <c r="CI555" s="3319">
        <v>0</v>
      </c>
      <c r="CJ555" s="3319">
        <v>0</v>
      </c>
      <c r="CK555" s="3320"/>
      <c r="CL555" s="3321">
        <f t="shared" si="442"/>
        <v>0</v>
      </c>
      <c r="CM555" s="3321">
        <f t="shared" si="442"/>
        <v>0</v>
      </c>
      <c r="CN555" s="3321">
        <f t="shared" si="442"/>
        <v>0</v>
      </c>
      <c r="CO555" s="3321">
        <f t="shared" si="442"/>
        <v>0</v>
      </c>
      <c r="CP555" s="3321">
        <f t="shared" si="442"/>
        <v>0</v>
      </c>
      <c r="CQ555" s="3321">
        <f t="shared" si="442"/>
        <v>0</v>
      </c>
      <c r="CR555" s="3321">
        <f t="shared" si="442"/>
        <v>0</v>
      </c>
      <c r="CS555" s="3321"/>
      <c r="CT555" s="885">
        <v>0</v>
      </c>
      <c r="CU555" s="885">
        <v>0</v>
      </c>
      <c r="CV555" s="885">
        <v>0</v>
      </c>
      <c r="CW555" s="885">
        <v>0</v>
      </c>
      <c r="CX555" s="885">
        <v>0</v>
      </c>
      <c r="CY555" s="885">
        <v>0</v>
      </c>
      <c r="DB555" s="3321">
        <f t="shared" si="444"/>
        <v>0</v>
      </c>
      <c r="DC555" s="3321">
        <f t="shared" si="444"/>
        <v>0</v>
      </c>
      <c r="DD555" s="3321">
        <f t="shared" si="444"/>
        <v>0</v>
      </c>
      <c r="DE555" s="3321">
        <f t="shared" si="443"/>
        <v>0</v>
      </c>
      <c r="DF555" s="3321">
        <f t="shared" si="443"/>
        <v>0</v>
      </c>
      <c r="DG555" s="3321">
        <f t="shared" si="443"/>
        <v>0</v>
      </c>
      <c r="DH555" s="3321"/>
      <c r="DI555" s="885">
        <v>0</v>
      </c>
      <c r="DJ555" s="885">
        <v>0</v>
      </c>
      <c r="DK555" s="885">
        <v>0</v>
      </c>
      <c r="DL555" s="885">
        <v>0</v>
      </c>
      <c r="DM555" s="885">
        <v>0</v>
      </c>
      <c r="DP555" s="3321">
        <f t="shared" si="441"/>
        <v>0</v>
      </c>
      <c r="DQ555" s="3321">
        <f t="shared" si="441"/>
        <v>0</v>
      </c>
      <c r="DR555" s="3321">
        <f t="shared" si="441"/>
        <v>0</v>
      </c>
      <c r="DS555" s="3321">
        <f t="shared" si="441"/>
        <v>0</v>
      </c>
      <c r="DT555" s="3321">
        <f t="shared" si="441"/>
        <v>0</v>
      </c>
    </row>
    <row r="556" spans="1:124" ht="13.9" hidden="1" customHeight="1">
      <c r="A556" s="1165"/>
      <c r="B556" s="1494"/>
      <c r="C556" s="1368" t="s">
        <v>747</v>
      </c>
      <c r="D556" s="3423"/>
      <c r="E556" s="1680">
        <v>0</v>
      </c>
      <c r="F556" s="1560">
        <v>0</v>
      </c>
      <c r="G556" s="1560">
        <v>0</v>
      </c>
      <c r="H556" s="1560">
        <v>0</v>
      </c>
      <c r="I556" s="1560">
        <v>0</v>
      </c>
      <c r="J556" s="1560">
        <v>0</v>
      </c>
      <c r="K556" s="1560">
        <v>0</v>
      </c>
      <c r="L556" s="1560">
        <f t="shared" si="421"/>
        <v>0</v>
      </c>
      <c r="M556" s="1638"/>
      <c r="N556" s="1496"/>
      <c r="O556" s="1496"/>
      <c r="P556" s="1496"/>
      <c r="Q556" s="1496"/>
      <c r="R556" s="1496"/>
      <c r="S556" s="1496"/>
      <c r="T556" s="1444">
        <f t="shared" si="422"/>
        <v>0</v>
      </c>
      <c r="U556" s="1951">
        <f t="shared" si="440"/>
        <v>0</v>
      </c>
      <c r="V556" s="891">
        <f t="shared" si="445"/>
        <v>0</v>
      </c>
      <c r="W556" s="891">
        <f t="shared" si="445"/>
        <v>0</v>
      </c>
      <c r="X556" s="891">
        <f t="shared" si="445"/>
        <v>0</v>
      </c>
      <c r="Y556" s="891">
        <f t="shared" si="445"/>
        <v>0</v>
      </c>
      <c r="Z556" s="891">
        <f t="shared" si="445"/>
        <v>0</v>
      </c>
      <c r="AA556" s="891">
        <f t="shared" si="445"/>
        <v>0</v>
      </c>
      <c r="AB556" s="1727">
        <f t="shared" si="423"/>
        <v>0</v>
      </c>
      <c r="AC556" s="1341"/>
      <c r="AD556" s="3354"/>
      <c r="AE556" s="3389">
        <v>0</v>
      </c>
      <c r="AF556" s="3389">
        <v>0</v>
      </c>
      <c r="AG556" s="3389">
        <v>0</v>
      </c>
      <c r="AH556" s="3389">
        <v>0</v>
      </c>
      <c r="AI556" s="3389">
        <v>0</v>
      </c>
      <c r="AJ556" s="3389">
        <v>0</v>
      </c>
      <c r="AK556" s="3389">
        <f t="shared" si="424"/>
        <v>0</v>
      </c>
      <c r="AL556" s="1414"/>
      <c r="AM556" s="1402"/>
      <c r="AN556" s="1414"/>
      <c r="AO556" s="1414"/>
      <c r="AP556" s="1414"/>
      <c r="AQ556" s="1415"/>
      <c r="AR556" s="1402">
        <f t="shared" si="425"/>
        <v>0</v>
      </c>
      <c r="AS556" s="3403">
        <f t="shared" si="435"/>
        <v>0</v>
      </c>
      <c r="AT556" s="3390">
        <f t="shared" si="435"/>
        <v>0</v>
      </c>
      <c r="AU556" s="1722">
        <f t="shared" si="435"/>
        <v>0</v>
      </c>
      <c r="AV556" s="1722">
        <f t="shared" si="435"/>
        <v>0</v>
      </c>
      <c r="AW556" s="1722">
        <f t="shared" si="436"/>
        <v>0</v>
      </c>
      <c r="AX556" s="1722">
        <f t="shared" si="436"/>
        <v>0</v>
      </c>
      <c r="AY556" s="1722">
        <f t="shared" si="426"/>
        <v>0</v>
      </c>
      <c r="AZ556" s="3113">
        <f t="shared" si="427"/>
        <v>0</v>
      </c>
      <c r="BA556" s="3327"/>
      <c r="BB556" s="1372">
        <v>0</v>
      </c>
      <c r="BC556" s="1372">
        <v>0</v>
      </c>
      <c r="BD556" s="1372">
        <v>0</v>
      </c>
      <c r="BE556" s="1372">
        <v>0</v>
      </c>
      <c r="BF556" s="1372">
        <v>0</v>
      </c>
      <c r="BG556" s="1372">
        <f t="shared" si="428"/>
        <v>0</v>
      </c>
      <c r="BH556" s="1560"/>
      <c r="BI556" s="1560"/>
      <c r="BJ556" s="1560"/>
      <c r="BK556" s="1560">
        <f t="shared" si="437"/>
        <v>0</v>
      </c>
      <c r="BL556" s="2975"/>
      <c r="BM556" s="1405">
        <f t="shared" si="429"/>
        <v>0</v>
      </c>
      <c r="BN556" s="1388">
        <f t="shared" si="438"/>
        <v>0</v>
      </c>
      <c r="BO556" s="1388">
        <f t="shared" si="438"/>
        <v>0</v>
      </c>
      <c r="BP556" s="1366">
        <f t="shared" si="438"/>
        <v>0</v>
      </c>
      <c r="BQ556" s="1366">
        <f t="shared" si="438"/>
        <v>0</v>
      </c>
      <c r="BR556" s="1366">
        <f t="shared" si="439"/>
        <v>0</v>
      </c>
      <c r="BS556" s="1443">
        <f t="shared" si="430"/>
        <v>0</v>
      </c>
      <c r="BT556" s="889"/>
      <c r="BU556" s="889"/>
      <c r="CD556" s="3319">
        <v>0</v>
      </c>
      <c r="CE556" s="3319">
        <v>0</v>
      </c>
      <c r="CF556" s="3319">
        <v>0</v>
      </c>
      <c r="CG556" s="3319">
        <v>0</v>
      </c>
      <c r="CH556" s="3319">
        <v>0</v>
      </c>
      <c r="CI556" s="3319">
        <v>0</v>
      </c>
      <c r="CJ556" s="3319">
        <v>0</v>
      </c>
      <c r="CK556" s="3320"/>
      <c r="CL556" s="3321">
        <f t="shared" si="442"/>
        <v>0</v>
      </c>
      <c r="CM556" s="3321">
        <f t="shared" si="442"/>
        <v>0</v>
      </c>
      <c r="CN556" s="3321">
        <f t="shared" si="442"/>
        <v>0</v>
      </c>
      <c r="CO556" s="3321">
        <f t="shared" si="442"/>
        <v>0</v>
      </c>
      <c r="CP556" s="3321">
        <f t="shared" si="442"/>
        <v>0</v>
      </c>
      <c r="CQ556" s="3321">
        <f t="shared" si="442"/>
        <v>0</v>
      </c>
      <c r="CR556" s="3321">
        <f t="shared" si="442"/>
        <v>0</v>
      </c>
      <c r="CS556" s="3321"/>
      <c r="CT556" s="885">
        <v>0</v>
      </c>
      <c r="CU556" s="885">
        <v>0</v>
      </c>
      <c r="CV556" s="885">
        <v>0</v>
      </c>
      <c r="CW556" s="885">
        <v>0</v>
      </c>
      <c r="CX556" s="885">
        <v>0</v>
      </c>
      <c r="CY556" s="885">
        <v>0</v>
      </c>
      <c r="DB556" s="3321">
        <f t="shared" si="444"/>
        <v>0</v>
      </c>
      <c r="DC556" s="3321">
        <f t="shared" si="444"/>
        <v>0</v>
      </c>
      <c r="DD556" s="3321">
        <f t="shared" si="444"/>
        <v>0</v>
      </c>
      <c r="DE556" s="3321">
        <f t="shared" si="443"/>
        <v>0</v>
      </c>
      <c r="DF556" s="3321">
        <f t="shared" si="443"/>
        <v>0</v>
      </c>
      <c r="DG556" s="3321">
        <f t="shared" si="443"/>
        <v>0</v>
      </c>
      <c r="DH556" s="3321"/>
      <c r="DI556" s="885">
        <v>0</v>
      </c>
      <c r="DJ556" s="885">
        <v>0</v>
      </c>
      <c r="DK556" s="885">
        <v>0</v>
      </c>
      <c r="DL556" s="885">
        <v>0</v>
      </c>
      <c r="DM556" s="885">
        <v>0</v>
      </c>
      <c r="DP556" s="3321">
        <f t="shared" si="441"/>
        <v>0</v>
      </c>
      <c r="DQ556" s="3321">
        <f t="shared" si="441"/>
        <v>0</v>
      </c>
      <c r="DR556" s="3321">
        <f t="shared" si="441"/>
        <v>0</v>
      </c>
      <c r="DS556" s="3321">
        <f t="shared" si="441"/>
        <v>0</v>
      </c>
      <c r="DT556" s="3321">
        <f t="shared" si="441"/>
        <v>0</v>
      </c>
    </row>
    <row r="557" spans="1:124" ht="23.25" customHeight="1">
      <c r="A557" s="1165" t="s">
        <v>759</v>
      </c>
      <c r="B557" s="3374" t="s">
        <v>769</v>
      </c>
      <c r="C557" s="3375" t="s">
        <v>604</v>
      </c>
      <c r="D557" s="3391"/>
      <c r="E557" s="1917">
        <v>5.95</v>
      </c>
      <c r="F557" s="1917">
        <v>2625</v>
      </c>
      <c r="G557" s="1917">
        <v>138615.29999999999</v>
      </c>
      <c r="H557" s="1917">
        <v>0</v>
      </c>
      <c r="I557" s="1917">
        <v>0</v>
      </c>
      <c r="J557" s="1917">
        <v>3375</v>
      </c>
      <c r="K557" s="1917">
        <v>81000</v>
      </c>
      <c r="L557" s="1917">
        <f t="shared" si="421"/>
        <v>225615.3</v>
      </c>
      <c r="M557" s="3329">
        <f>SUM(M558:M577)</f>
        <v>0</v>
      </c>
      <c r="N557" s="1926">
        <f>SUM(N558:N577)</f>
        <v>0</v>
      </c>
      <c r="O557" s="1926">
        <f>SUM(O558:O577)</f>
        <v>0</v>
      </c>
      <c r="P557" s="1926">
        <f>SUM(P558:P577)</f>
        <v>0</v>
      </c>
      <c r="Q557" s="1926"/>
      <c r="R557" s="1926">
        <f>SUM(R558:R577)</f>
        <v>0</v>
      </c>
      <c r="S557" s="1926">
        <f>SUM(S558:S577)</f>
        <v>0</v>
      </c>
      <c r="T557" s="1926">
        <f t="shared" si="422"/>
        <v>0</v>
      </c>
      <c r="U557" s="2899">
        <f t="shared" ref="U557:AA557" si="446">SUM(U558:U577)</f>
        <v>5.95</v>
      </c>
      <c r="V557" s="1917">
        <f t="shared" si="446"/>
        <v>2625</v>
      </c>
      <c r="W557" s="1917">
        <f t="shared" si="446"/>
        <v>138615.29999999999</v>
      </c>
      <c r="X557" s="1917">
        <f t="shared" si="446"/>
        <v>0</v>
      </c>
      <c r="Y557" s="1917">
        <f>SUM(Y558:Y577)</f>
        <v>0</v>
      </c>
      <c r="Z557" s="1917">
        <f t="shared" si="446"/>
        <v>4125</v>
      </c>
      <c r="AA557" s="1917">
        <f t="shared" si="446"/>
        <v>99000</v>
      </c>
      <c r="AB557" s="1917">
        <f t="shared" si="423"/>
        <v>244365.3</v>
      </c>
      <c r="AC557" s="3434"/>
      <c r="AD557" s="1917"/>
      <c r="AE557" s="1917">
        <v>4.9000000000000004</v>
      </c>
      <c r="AF557" s="1917">
        <v>0</v>
      </c>
      <c r="AG557" s="1917">
        <v>107000</v>
      </c>
      <c r="AH557" s="1917">
        <v>0</v>
      </c>
      <c r="AI557" s="1917">
        <v>0</v>
      </c>
      <c r="AJ557" s="1917">
        <v>0</v>
      </c>
      <c r="AK557" s="1917">
        <f t="shared" si="424"/>
        <v>107000</v>
      </c>
      <c r="AL557" s="1917">
        <f t="shared" ref="AL557:AQ557" si="447">SUM(AL558:AL577)</f>
        <v>0</v>
      </c>
      <c r="AM557" s="1917">
        <f t="shared" si="447"/>
        <v>0</v>
      </c>
      <c r="AN557" s="1917">
        <f t="shared" si="447"/>
        <v>0</v>
      </c>
      <c r="AO557" s="1917">
        <f t="shared" si="447"/>
        <v>0</v>
      </c>
      <c r="AP557" s="1917">
        <f t="shared" si="447"/>
        <v>0</v>
      </c>
      <c r="AQ557" s="1917">
        <f t="shared" si="447"/>
        <v>0</v>
      </c>
      <c r="AR557" s="1917">
        <f t="shared" si="425"/>
        <v>0</v>
      </c>
      <c r="AS557" s="3316">
        <f t="shared" ref="AS557:AX557" si="448">SUM(AS558:AS577)</f>
        <v>4.9000000000000004</v>
      </c>
      <c r="AT557" s="1917">
        <f t="shared" si="448"/>
        <v>0</v>
      </c>
      <c r="AU557" s="1917">
        <f t="shared" si="448"/>
        <v>107000</v>
      </c>
      <c r="AV557" s="1917">
        <f t="shared" si="448"/>
        <v>0</v>
      </c>
      <c r="AW557" s="1917">
        <f>SUM(AW558:AW577)</f>
        <v>0</v>
      </c>
      <c r="AX557" s="1917">
        <f t="shared" si="448"/>
        <v>0</v>
      </c>
      <c r="AY557" s="1917">
        <f t="shared" si="426"/>
        <v>107000</v>
      </c>
      <c r="AZ557" s="3317">
        <f t="shared" si="427"/>
        <v>0</v>
      </c>
      <c r="BA557" s="3318"/>
      <c r="BB557" s="1917">
        <v>2</v>
      </c>
      <c r="BC557" s="1917">
        <v>0</v>
      </c>
      <c r="BD557" s="1917">
        <v>50000</v>
      </c>
      <c r="BE557" s="1917">
        <v>2000</v>
      </c>
      <c r="BF557" s="1917">
        <v>48000</v>
      </c>
      <c r="BG557" s="1917">
        <f t="shared" si="428"/>
        <v>100000</v>
      </c>
      <c r="BH557" s="923">
        <f>SUM(BH558:BH577)</f>
        <v>0</v>
      </c>
      <c r="BI557" s="923">
        <f>SUM(BI558:BI577)</f>
        <v>0</v>
      </c>
      <c r="BJ557" s="923">
        <f>SUM(BJ558:BJ577)</f>
        <v>0</v>
      </c>
      <c r="BK557" s="923">
        <f>SUM(BK558:BK577)</f>
        <v>0</v>
      </c>
      <c r="BL557" s="923">
        <f>SUM(BL558:BL577)</f>
        <v>0</v>
      </c>
      <c r="BM557" s="923">
        <f t="shared" si="429"/>
        <v>0</v>
      </c>
      <c r="BN557" s="923">
        <f>SUM(BN558:BN577)</f>
        <v>2</v>
      </c>
      <c r="BO557" s="923">
        <f>SUM(BO558:BO577)</f>
        <v>0</v>
      </c>
      <c r="BP557" s="923">
        <f>SUM(BP558:BP577)</f>
        <v>50000</v>
      </c>
      <c r="BQ557" s="923">
        <f>SUM(BQ558:BQ577)</f>
        <v>2000</v>
      </c>
      <c r="BR557" s="923">
        <f>SUM(BR558:BR577)</f>
        <v>48000</v>
      </c>
      <c r="BS557" s="923">
        <f t="shared" si="430"/>
        <v>100000</v>
      </c>
      <c r="BT557" s="923"/>
      <c r="BU557" s="923"/>
      <c r="CD557" s="3319">
        <v>8.7509999999999994</v>
      </c>
      <c r="CE557" s="3319">
        <v>1690.5</v>
      </c>
      <c r="CF557" s="3319">
        <v>40848.399999999994</v>
      </c>
      <c r="CG557" s="3319">
        <v>0</v>
      </c>
      <c r="CH557" s="3319">
        <v>0</v>
      </c>
      <c r="CI557" s="3319">
        <v>4175</v>
      </c>
      <c r="CJ557" s="3319">
        <v>100200</v>
      </c>
      <c r="CK557" s="3320"/>
      <c r="CL557" s="3321">
        <f t="shared" si="442"/>
        <v>2.8009999999999993</v>
      </c>
      <c r="CM557" s="3321">
        <f t="shared" si="442"/>
        <v>-934.5</v>
      </c>
      <c r="CN557" s="3321">
        <f t="shared" si="442"/>
        <v>-97766.9</v>
      </c>
      <c r="CO557" s="3321">
        <f t="shared" si="442"/>
        <v>0</v>
      </c>
      <c r="CP557" s="3321">
        <f t="shared" si="442"/>
        <v>0</v>
      </c>
      <c r="CQ557" s="3321">
        <f t="shared" si="442"/>
        <v>50</v>
      </c>
      <c r="CR557" s="3321">
        <f t="shared" si="442"/>
        <v>1200</v>
      </c>
      <c r="CS557" s="3321"/>
      <c r="CT557" s="885">
        <v>5.95</v>
      </c>
      <c r="CU557" s="885">
        <v>28250</v>
      </c>
      <c r="CV557" s="885">
        <v>138615.29999999999</v>
      </c>
      <c r="CW557" s="885">
        <v>0</v>
      </c>
      <c r="CX557" s="885">
        <v>2350</v>
      </c>
      <c r="CY557" s="885">
        <v>56400</v>
      </c>
      <c r="DB557" s="3321">
        <f t="shared" si="444"/>
        <v>1.0499999999999998</v>
      </c>
      <c r="DC557" s="3321">
        <f t="shared" si="444"/>
        <v>28250</v>
      </c>
      <c r="DD557" s="3321">
        <f t="shared" si="444"/>
        <v>31615.299999999988</v>
      </c>
      <c r="DE557" s="3321">
        <f t="shared" si="443"/>
        <v>0</v>
      </c>
      <c r="DF557" s="3321">
        <f t="shared" si="443"/>
        <v>2350</v>
      </c>
      <c r="DG557" s="3321">
        <f t="shared" si="443"/>
        <v>56400</v>
      </c>
      <c r="DH557" s="3321"/>
      <c r="DI557" s="885">
        <v>4.9000000000000004</v>
      </c>
      <c r="DJ557" s="885">
        <v>0</v>
      </c>
      <c r="DK557" s="885">
        <v>107000</v>
      </c>
      <c r="DL557" s="885">
        <v>0</v>
      </c>
      <c r="DM557" s="885">
        <v>0</v>
      </c>
      <c r="DP557" s="3321">
        <f t="shared" si="441"/>
        <v>2.9000000000000004</v>
      </c>
      <c r="DQ557" s="3321">
        <f t="shared" si="441"/>
        <v>0</v>
      </c>
      <c r="DR557" s="3321">
        <f t="shared" si="441"/>
        <v>57000</v>
      </c>
      <c r="DS557" s="3321">
        <f t="shared" si="441"/>
        <v>-2000</v>
      </c>
      <c r="DT557" s="3321">
        <f t="shared" si="441"/>
        <v>-48000</v>
      </c>
    </row>
    <row r="558" spans="1:124" ht="18" hidden="1" customHeight="1">
      <c r="A558" s="1170" t="s">
        <v>80</v>
      </c>
      <c r="B558" s="1585"/>
      <c r="C558" s="1662" t="s">
        <v>768</v>
      </c>
      <c r="D558" s="3472"/>
      <c r="E558" s="1340">
        <v>0</v>
      </c>
      <c r="F558" s="930">
        <v>0</v>
      </c>
      <c r="G558" s="930">
        <v>0</v>
      </c>
      <c r="H558" s="930">
        <v>0</v>
      </c>
      <c r="I558" s="930">
        <v>0</v>
      </c>
      <c r="J558" s="930">
        <v>0</v>
      </c>
      <c r="K558" s="930">
        <v>0</v>
      </c>
      <c r="L558" s="930">
        <f t="shared" si="421"/>
        <v>0</v>
      </c>
      <c r="M558" s="1944"/>
      <c r="N558" s="1640"/>
      <c r="O558" s="1640"/>
      <c r="P558" s="1640"/>
      <c r="Q558" s="1640"/>
      <c r="R558" s="1640"/>
      <c r="S558" s="1640"/>
      <c r="T558" s="1640">
        <f t="shared" si="422"/>
        <v>0</v>
      </c>
      <c r="U558" s="2919">
        <f>E558+M558</f>
        <v>0</v>
      </c>
      <c r="V558" s="930">
        <f t="shared" ref="V558:AA577" si="449">F558+N558</f>
        <v>0</v>
      </c>
      <c r="W558" s="930">
        <f t="shared" si="449"/>
        <v>0</v>
      </c>
      <c r="X558" s="930">
        <f t="shared" si="449"/>
        <v>0</v>
      </c>
      <c r="Y558" s="930">
        <f t="shared" si="449"/>
        <v>0</v>
      </c>
      <c r="Z558" s="930">
        <f t="shared" si="449"/>
        <v>0</v>
      </c>
      <c r="AA558" s="930">
        <f t="shared" si="449"/>
        <v>0</v>
      </c>
      <c r="AB558" s="1721">
        <f t="shared" si="423"/>
        <v>0</v>
      </c>
      <c r="AC558" s="1341"/>
      <c r="AD558" s="2286"/>
      <c r="AE558" s="2441">
        <v>0</v>
      </c>
      <c r="AF558" s="2441">
        <v>0</v>
      </c>
      <c r="AG558" s="2441">
        <v>0</v>
      </c>
      <c r="AH558" s="2441">
        <v>0</v>
      </c>
      <c r="AI558" s="2441">
        <v>0</v>
      </c>
      <c r="AJ558" s="2441">
        <v>0</v>
      </c>
      <c r="AK558" s="2441">
        <f t="shared" si="424"/>
        <v>0</v>
      </c>
      <c r="AL558" s="1002"/>
      <c r="AM558" s="1389"/>
      <c r="AN558" s="1002"/>
      <c r="AO558" s="1002"/>
      <c r="AP558" s="1002"/>
      <c r="AQ558" s="1389"/>
      <c r="AR558" s="1389">
        <f t="shared" si="425"/>
        <v>0</v>
      </c>
      <c r="AS558" s="3436">
        <f t="shared" ref="AS558:AX577" si="450">AE558+AL558</f>
        <v>0</v>
      </c>
      <c r="AT558" s="1721">
        <f t="shared" si="450"/>
        <v>0</v>
      </c>
      <c r="AU558" s="1721">
        <f t="shared" si="450"/>
        <v>0</v>
      </c>
      <c r="AV558" s="1721">
        <f t="shared" si="450"/>
        <v>0</v>
      </c>
      <c r="AW558" s="1721">
        <f t="shared" si="450"/>
        <v>0</v>
      </c>
      <c r="AX558" s="1721">
        <f t="shared" si="450"/>
        <v>0</v>
      </c>
      <c r="AY558" s="1721">
        <f t="shared" si="426"/>
        <v>0</v>
      </c>
      <c r="AZ558" s="3331">
        <f t="shared" si="427"/>
        <v>0</v>
      </c>
      <c r="BA558" s="3332"/>
      <c r="BB558" s="1339">
        <v>0</v>
      </c>
      <c r="BC558" s="1339">
        <v>0</v>
      </c>
      <c r="BD558" s="1339">
        <v>0</v>
      </c>
      <c r="BE558" s="1339">
        <v>0</v>
      </c>
      <c r="BF558" s="1339">
        <v>0</v>
      </c>
      <c r="BG558" s="1339">
        <f t="shared" si="428"/>
        <v>0</v>
      </c>
      <c r="BH558" s="930"/>
      <c r="BI558" s="930"/>
      <c r="BJ558" s="930"/>
      <c r="BK558" s="930"/>
      <c r="BL558" s="1546"/>
      <c r="BM558" s="1546">
        <f t="shared" si="429"/>
        <v>0</v>
      </c>
      <c r="BN558" s="1449">
        <f t="shared" ref="BN558:BR577" si="451">BB558+BH558</f>
        <v>0</v>
      </c>
      <c r="BO558" s="1449">
        <f t="shared" si="451"/>
        <v>0</v>
      </c>
      <c r="BP558" s="1449">
        <f t="shared" si="451"/>
        <v>0</v>
      </c>
      <c r="BQ558" s="1449">
        <f t="shared" si="451"/>
        <v>0</v>
      </c>
      <c r="BR558" s="1449">
        <f t="shared" si="451"/>
        <v>0</v>
      </c>
      <c r="BS558" s="1449">
        <f t="shared" si="430"/>
        <v>0</v>
      </c>
      <c r="BT558" s="930"/>
      <c r="BU558" s="930"/>
      <c r="CD558" s="3319">
        <v>0</v>
      </c>
      <c r="CE558" s="3319">
        <v>0</v>
      </c>
      <c r="CF558" s="3319">
        <v>0</v>
      </c>
      <c r="CG558" s="3319">
        <v>0</v>
      </c>
      <c r="CH558" s="3319">
        <v>0</v>
      </c>
      <c r="CI558" s="3319">
        <v>0</v>
      </c>
      <c r="CJ558" s="3319">
        <v>0</v>
      </c>
      <c r="CK558" s="3320"/>
      <c r="CL558" s="3321">
        <f t="shared" si="442"/>
        <v>0</v>
      </c>
      <c r="CM558" s="3321">
        <f t="shared" si="442"/>
        <v>0</v>
      </c>
      <c r="CN558" s="3321">
        <f t="shared" si="442"/>
        <v>0</v>
      </c>
      <c r="CO558" s="3321">
        <f t="shared" si="442"/>
        <v>0</v>
      </c>
      <c r="CP558" s="3321">
        <f t="shared" si="442"/>
        <v>0</v>
      </c>
      <c r="CQ558" s="3321">
        <f t="shared" si="442"/>
        <v>0</v>
      </c>
      <c r="CR558" s="3321">
        <f t="shared" si="442"/>
        <v>0</v>
      </c>
      <c r="CS558" s="3321"/>
      <c r="CT558" s="885">
        <v>0</v>
      </c>
      <c r="CU558" s="885">
        <v>0</v>
      </c>
      <c r="CV558" s="885">
        <v>0</v>
      </c>
      <c r="CW558" s="885">
        <v>0</v>
      </c>
      <c r="CX558" s="885">
        <v>0</v>
      </c>
      <c r="CY558" s="885">
        <v>0</v>
      </c>
      <c r="DB558" s="3321">
        <f t="shared" si="444"/>
        <v>0</v>
      </c>
      <c r="DC558" s="3321">
        <f t="shared" si="444"/>
        <v>0</v>
      </c>
      <c r="DD558" s="3321">
        <f t="shared" si="444"/>
        <v>0</v>
      </c>
      <c r="DE558" s="3321">
        <f t="shared" si="443"/>
        <v>0</v>
      </c>
      <c r="DF558" s="3321">
        <f t="shared" si="443"/>
        <v>0</v>
      </c>
      <c r="DG558" s="3321">
        <f t="shared" si="443"/>
        <v>0</v>
      </c>
      <c r="DH558" s="3321"/>
      <c r="DI558" s="885">
        <v>0</v>
      </c>
      <c r="DJ558" s="885">
        <v>0</v>
      </c>
      <c r="DK558" s="885">
        <v>0</v>
      </c>
      <c r="DL558" s="885">
        <v>0</v>
      </c>
      <c r="DM558" s="885">
        <v>0</v>
      </c>
      <c r="DP558" s="3321">
        <f t="shared" si="441"/>
        <v>0</v>
      </c>
      <c r="DQ558" s="3321">
        <f t="shared" si="441"/>
        <v>0</v>
      </c>
      <c r="DR558" s="3321">
        <f t="shared" si="441"/>
        <v>0</v>
      </c>
      <c r="DS558" s="3321">
        <f t="shared" si="441"/>
        <v>0</v>
      </c>
      <c r="DT558" s="3321">
        <f t="shared" si="441"/>
        <v>0</v>
      </c>
    </row>
    <row r="559" spans="1:124" ht="22.5" customHeight="1">
      <c r="A559" s="1170"/>
      <c r="B559" s="1491" t="s">
        <v>863</v>
      </c>
      <c r="C559" s="1547" t="s">
        <v>227</v>
      </c>
      <c r="D559" s="3413"/>
      <c r="E559" s="1358">
        <v>0</v>
      </c>
      <c r="F559" s="891">
        <v>0</v>
      </c>
      <c r="G559" s="891">
        <v>0</v>
      </c>
      <c r="H559" s="891">
        <v>0</v>
      </c>
      <c r="I559" s="891">
        <v>0</v>
      </c>
      <c r="J559" s="891">
        <v>0</v>
      </c>
      <c r="K559" s="891">
        <v>0</v>
      </c>
      <c r="L559" s="891">
        <f t="shared" si="421"/>
        <v>0</v>
      </c>
      <c r="M559" s="1621"/>
      <c r="N559" s="1440"/>
      <c r="O559" s="1440"/>
      <c r="P559" s="1440"/>
      <c r="Q559" s="1440"/>
      <c r="R559" s="1440">
        <f t="shared" ref="R559:R576" si="452">S559/24</f>
        <v>0</v>
      </c>
      <c r="S559" s="1440"/>
      <c r="T559" s="1440">
        <f t="shared" si="422"/>
        <v>0</v>
      </c>
      <c r="U559" s="1951">
        <f>E559+M559</f>
        <v>0</v>
      </c>
      <c r="V559" s="891">
        <f t="shared" si="449"/>
        <v>0</v>
      </c>
      <c r="W559" s="891">
        <f t="shared" si="449"/>
        <v>0</v>
      </c>
      <c r="X559" s="891">
        <f t="shared" si="449"/>
        <v>0</v>
      </c>
      <c r="Y559" s="891">
        <f t="shared" si="449"/>
        <v>0</v>
      </c>
      <c r="Z559" s="891">
        <f t="shared" si="449"/>
        <v>0</v>
      </c>
      <c r="AA559" s="1358">
        <f t="shared" si="449"/>
        <v>0</v>
      </c>
      <c r="AB559" s="1722">
        <f t="shared" si="423"/>
        <v>0</v>
      </c>
      <c r="AC559" s="3438"/>
      <c r="AD559" s="3343"/>
      <c r="AE559" s="1719">
        <v>2.7</v>
      </c>
      <c r="AF559" s="1719">
        <v>0</v>
      </c>
      <c r="AG559" s="1719">
        <v>67000</v>
      </c>
      <c r="AH559" s="1719">
        <v>0</v>
      </c>
      <c r="AI559" s="1719">
        <v>0</v>
      </c>
      <c r="AJ559" s="1719">
        <v>0</v>
      </c>
      <c r="AK559" s="1719">
        <f t="shared" si="424"/>
        <v>67000</v>
      </c>
      <c r="AL559" s="999"/>
      <c r="AM559" s="1394"/>
      <c r="AN559" s="999"/>
      <c r="AO559" s="1001"/>
      <c r="AP559" s="1001">
        <f t="shared" ref="AP559:AP576" si="453">AQ559/24</f>
        <v>0</v>
      </c>
      <c r="AQ559" s="1394"/>
      <c r="AR559" s="1394">
        <f t="shared" si="425"/>
        <v>0</v>
      </c>
      <c r="AS559" s="3403">
        <f t="shared" si="450"/>
        <v>2.7</v>
      </c>
      <c r="AT559" s="1722">
        <f t="shared" si="450"/>
        <v>0</v>
      </c>
      <c r="AU559" s="1722">
        <f t="shared" si="450"/>
        <v>67000</v>
      </c>
      <c r="AV559" s="1722">
        <f t="shared" si="450"/>
        <v>0</v>
      </c>
      <c r="AW559" s="1722">
        <f t="shared" si="450"/>
        <v>0</v>
      </c>
      <c r="AX559" s="1722">
        <f t="shared" si="450"/>
        <v>0</v>
      </c>
      <c r="AY559" s="1722">
        <f t="shared" si="426"/>
        <v>67000</v>
      </c>
      <c r="AZ559" s="3088">
        <f t="shared" si="427"/>
        <v>0</v>
      </c>
      <c r="BA559" s="3333"/>
      <c r="BB559" s="1357">
        <v>2</v>
      </c>
      <c r="BC559" s="1357">
        <v>0</v>
      </c>
      <c r="BD559" s="1357">
        <v>50000</v>
      </c>
      <c r="BE559" s="1357">
        <v>2000</v>
      </c>
      <c r="BF559" s="1357">
        <v>48000</v>
      </c>
      <c r="BG559" s="1357">
        <f t="shared" si="428"/>
        <v>100000</v>
      </c>
      <c r="BH559" s="891"/>
      <c r="BI559" s="891"/>
      <c r="BJ559" s="891"/>
      <c r="BK559" s="1397">
        <f t="shared" ref="BK559:BK576" si="454">BL559/24</f>
        <v>0</v>
      </c>
      <c r="BL559" s="1397"/>
      <c r="BM559" s="1397">
        <f t="shared" si="429"/>
        <v>0</v>
      </c>
      <c r="BN559" s="1366">
        <f t="shared" si="451"/>
        <v>2</v>
      </c>
      <c r="BO559" s="1366">
        <f t="shared" si="451"/>
        <v>0</v>
      </c>
      <c r="BP559" s="1366">
        <f t="shared" si="451"/>
        <v>50000</v>
      </c>
      <c r="BQ559" s="1366">
        <f t="shared" si="451"/>
        <v>2000</v>
      </c>
      <c r="BR559" s="1366">
        <f t="shared" si="451"/>
        <v>48000</v>
      </c>
      <c r="BS559" s="1366">
        <f t="shared" si="430"/>
        <v>100000</v>
      </c>
      <c r="BT559" s="1358"/>
      <c r="BU559" s="1358"/>
      <c r="CD559" s="3319">
        <v>1.0009999999999999</v>
      </c>
      <c r="CE559" s="3319">
        <v>1690.5</v>
      </c>
      <c r="CF559" s="3319">
        <v>27270</v>
      </c>
      <c r="CG559" s="3319">
        <v>0</v>
      </c>
      <c r="CH559" s="3319">
        <v>0</v>
      </c>
      <c r="CI559" s="3319">
        <v>0</v>
      </c>
      <c r="CJ559" s="3319">
        <v>0</v>
      </c>
      <c r="CK559" s="3320"/>
      <c r="CL559" s="2059">
        <f t="shared" si="442"/>
        <v>1.0009999999999999</v>
      </c>
      <c r="CM559" s="3321">
        <f t="shared" si="442"/>
        <v>1690.5</v>
      </c>
      <c r="CN559" s="3321">
        <f t="shared" si="442"/>
        <v>27270</v>
      </c>
      <c r="CO559" s="3321">
        <f t="shared" si="442"/>
        <v>0</v>
      </c>
      <c r="CP559" s="3321">
        <f t="shared" si="442"/>
        <v>0</v>
      </c>
      <c r="CQ559" s="3321">
        <f t="shared" si="442"/>
        <v>0</v>
      </c>
      <c r="CR559" s="3321">
        <f t="shared" si="442"/>
        <v>0</v>
      </c>
      <c r="CS559" s="3321"/>
      <c r="CT559" s="885">
        <v>0</v>
      </c>
      <c r="CU559" s="885">
        <v>0</v>
      </c>
      <c r="CV559" s="885">
        <v>0</v>
      </c>
      <c r="CW559" s="885">
        <v>0</v>
      </c>
      <c r="CX559" s="885">
        <v>0</v>
      </c>
      <c r="CY559" s="885">
        <v>0</v>
      </c>
      <c r="DB559" s="3321">
        <f t="shared" si="444"/>
        <v>-2.7</v>
      </c>
      <c r="DC559" s="3321">
        <f t="shared" si="444"/>
        <v>0</v>
      </c>
      <c r="DD559" s="3321">
        <f t="shared" si="444"/>
        <v>-67000</v>
      </c>
      <c r="DE559" s="3321">
        <f t="shared" si="443"/>
        <v>0</v>
      </c>
      <c r="DF559" s="3321">
        <f t="shared" si="443"/>
        <v>0</v>
      </c>
      <c r="DG559" s="3321">
        <f t="shared" si="443"/>
        <v>0</v>
      </c>
      <c r="DH559" s="3321"/>
      <c r="DI559" s="885">
        <v>2.7</v>
      </c>
      <c r="DJ559" s="885">
        <v>0</v>
      </c>
      <c r="DK559" s="885">
        <v>67000</v>
      </c>
      <c r="DL559" s="885">
        <v>0</v>
      </c>
      <c r="DM559" s="885">
        <v>0</v>
      </c>
      <c r="DP559" s="3321">
        <f t="shared" si="441"/>
        <v>0.70000000000000018</v>
      </c>
      <c r="DQ559" s="3321">
        <f t="shared" si="441"/>
        <v>0</v>
      </c>
      <c r="DR559" s="3321">
        <f t="shared" si="441"/>
        <v>17000</v>
      </c>
      <c r="DS559" s="3321">
        <f t="shared" si="441"/>
        <v>-2000</v>
      </c>
      <c r="DT559" s="3321">
        <f t="shared" si="441"/>
        <v>-48000</v>
      </c>
    </row>
    <row r="560" spans="1:124" ht="21.75" customHeight="1">
      <c r="A560" s="1170"/>
      <c r="B560" s="1491" t="s">
        <v>767</v>
      </c>
      <c r="C560" s="1547" t="s">
        <v>411</v>
      </c>
      <c r="D560" s="3413"/>
      <c r="E560" s="1358">
        <v>3.95</v>
      </c>
      <c r="F560" s="891">
        <v>0</v>
      </c>
      <c r="G560" s="891">
        <v>110888.59999999999</v>
      </c>
      <c r="H560" s="891">
        <v>0</v>
      </c>
      <c r="I560" s="891">
        <v>0</v>
      </c>
      <c r="J560" s="891">
        <v>0</v>
      </c>
      <c r="K560" s="891">
        <v>0</v>
      </c>
      <c r="L560" s="891">
        <f t="shared" si="421"/>
        <v>110888.59999999999</v>
      </c>
      <c r="M560" s="1440"/>
      <c r="N560" s="1440"/>
      <c r="O560" s="1440"/>
      <c r="P560" s="1440"/>
      <c r="Q560" s="1440"/>
      <c r="R560" s="1440">
        <f t="shared" si="452"/>
        <v>0</v>
      </c>
      <c r="S560" s="1440"/>
      <c r="T560" s="1440">
        <f t="shared" si="422"/>
        <v>0</v>
      </c>
      <c r="U560" s="1951">
        <f t="shared" ref="U560:U577" si="455">E560+M560</f>
        <v>3.95</v>
      </c>
      <c r="V560" s="891">
        <f t="shared" si="449"/>
        <v>0</v>
      </c>
      <c r="W560" s="891">
        <f t="shared" si="449"/>
        <v>110888.59999999999</v>
      </c>
      <c r="X560" s="891">
        <f t="shared" si="449"/>
        <v>0</v>
      </c>
      <c r="Y560" s="891">
        <f t="shared" si="449"/>
        <v>0</v>
      </c>
      <c r="Z560" s="891">
        <f t="shared" si="449"/>
        <v>0</v>
      </c>
      <c r="AA560" s="891">
        <f t="shared" si="449"/>
        <v>0</v>
      </c>
      <c r="AB560" s="1722">
        <f t="shared" si="423"/>
        <v>110888.59999999999</v>
      </c>
      <c r="AC560" s="1341"/>
      <c r="AD560" s="1717"/>
      <c r="AE560" s="1719">
        <v>2.2000000000000002</v>
      </c>
      <c r="AF560" s="1719">
        <v>0</v>
      </c>
      <c r="AG560" s="1719">
        <v>40000</v>
      </c>
      <c r="AH560" s="1719">
        <v>0</v>
      </c>
      <c r="AI560" s="1719">
        <v>0</v>
      </c>
      <c r="AJ560" s="1719">
        <v>0</v>
      </c>
      <c r="AK560" s="1719">
        <f t="shared" si="424"/>
        <v>40000</v>
      </c>
      <c r="AL560" s="999"/>
      <c r="AM560" s="1394"/>
      <c r="AN560" s="999"/>
      <c r="AO560" s="1001"/>
      <c r="AP560" s="1001">
        <f t="shared" si="453"/>
        <v>0</v>
      </c>
      <c r="AQ560" s="1394"/>
      <c r="AR560" s="1394">
        <f t="shared" si="425"/>
        <v>0</v>
      </c>
      <c r="AS560" s="3403">
        <f t="shared" si="450"/>
        <v>2.2000000000000002</v>
      </c>
      <c r="AT560" s="1722">
        <f t="shared" si="450"/>
        <v>0</v>
      </c>
      <c r="AU560" s="1722">
        <f t="shared" si="450"/>
        <v>40000</v>
      </c>
      <c r="AV560" s="1722">
        <f t="shared" si="450"/>
        <v>0</v>
      </c>
      <c r="AW560" s="1722">
        <f t="shared" si="450"/>
        <v>0</v>
      </c>
      <c r="AX560" s="1722">
        <f t="shared" si="450"/>
        <v>0</v>
      </c>
      <c r="AY560" s="1722">
        <f t="shared" si="426"/>
        <v>40000</v>
      </c>
      <c r="AZ560" s="3088">
        <f t="shared" si="427"/>
        <v>0</v>
      </c>
      <c r="BA560" s="1525"/>
      <c r="BB560" s="1357">
        <v>0</v>
      </c>
      <c r="BC560" s="1357">
        <v>0</v>
      </c>
      <c r="BD560" s="1357">
        <v>0</v>
      </c>
      <c r="BE560" s="1357">
        <v>0</v>
      </c>
      <c r="BF560" s="1357">
        <v>0</v>
      </c>
      <c r="BG560" s="1357">
        <f t="shared" si="428"/>
        <v>0</v>
      </c>
      <c r="BH560" s="891"/>
      <c r="BI560" s="891"/>
      <c r="BJ560" s="891"/>
      <c r="BK560" s="1397">
        <f t="shared" si="454"/>
        <v>0</v>
      </c>
      <c r="BL560" s="1397"/>
      <c r="BM560" s="1397">
        <f t="shared" si="429"/>
        <v>0</v>
      </c>
      <c r="BN560" s="1366">
        <f t="shared" si="451"/>
        <v>0</v>
      </c>
      <c r="BO560" s="1366">
        <f t="shared" si="451"/>
        <v>0</v>
      </c>
      <c r="BP560" s="1366">
        <f t="shared" si="451"/>
        <v>0</v>
      </c>
      <c r="BQ560" s="1366">
        <f t="shared" si="451"/>
        <v>0</v>
      </c>
      <c r="BR560" s="1366">
        <f t="shared" si="451"/>
        <v>0</v>
      </c>
      <c r="BS560" s="1366">
        <f t="shared" si="430"/>
        <v>0</v>
      </c>
      <c r="BT560" s="891"/>
      <c r="BU560" s="891"/>
      <c r="CD560" s="3319">
        <v>7.75</v>
      </c>
      <c r="CE560" s="3319">
        <v>0</v>
      </c>
      <c r="CF560" s="3319">
        <v>13578.399999999994</v>
      </c>
      <c r="CG560" s="3319">
        <v>0</v>
      </c>
      <c r="CH560" s="3319">
        <v>0</v>
      </c>
      <c r="CI560" s="3319">
        <v>4175</v>
      </c>
      <c r="CJ560" s="3319">
        <v>100200</v>
      </c>
      <c r="CK560" s="3320"/>
      <c r="CL560" s="3321">
        <f t="shared" si="442"/>
        <v>3.8</v>
      </c>
      <c r="CM560" s="3321">
        <f t="shared" si="442"/>
        <v>0</v>
      </c>
      <c r="CN560" s="3321">
        <f t="shared" si="442"/>
        <v>-97310.2</v>
      </c>
      <c r="CO560" s="3321">
        <f t="shared" si="442"/>
        <v>0</v>
      </c>
      <c r="CP560" s="3321">
        <f t="shared" si="442"/>
        <v>0</v>
      </c>
      <c r="CQ560" s="3321">
        <f t="shared" si="442"/>
        <v>4175</v>
      </c>
      <c r="CR560" s="3321">
        <f t="shared" si="442"/>
        <v>100200</v>
      </c>
      <c r="CS560" s="3321"/>
      <c r="CT560" s="885">
        <v>3.95</v>
      </c>
      <c r="CU560" s="885">
        <v>0</v>
      </c>
      <c r="CV560" s="885">
        <v>110888.59999999999</v>
      </c>
      <c r="CW560" s="885">
        <v>0</v>
      </c>
      <c r="CX560" s="885">
        <v>0</v>
      </c>
      <c r="CY560" s="885">
        <v>0</v>
      </c>
      <c r="DB560" s="3321">
        <f t="shared" si="444"/>
        <v>1.75</v>
      </c>
      <c r="DC560" s="3321">
        <f t="shared" si="444"/>
        <v>0</v>
      </c>
      <c r="DD560" s="3321">
        <f t="shared" si="444"/>
        <v>70888.599999999991</v>
      </c>
      <c r="DE560" s="3321">
        <f t="shared" si="443"/>
        <v>0</v>
      </c>
      <c r="DF560" s="3321">
        <f t="shared" si="443"/>
        <v>0</v>
      </c>
      <c r="DG560" s="3321">
        <f t="shared" si="443"/>
        <v>0</v>
      </c>
      <c r="DH560" s="3321"/>
      <c r="DI560" s="885">
        <v>2.2000000000000002</v>
      </c>
      <c r="DJ560" s="885">
        <v>0</v>
      </c>
      <c r="DK560" s="885">
        <v>40000</v>
      </c>
      <c r="DL560" s="885">
        <v>0</v>
      </c>
      <c r="DM560" s="885">
        <v>0</v>
      </c>
      <c r="DP560" s="3321">
        <f t="shared" si="441"/>
        <v>2.2000000000000002</v>
      </c>
      <c r="DQ560" s="3321">
        <f t="shared" si="441"/>
        <v>0</v>
      </c>
      <c r="DR560" s="3321">
        <f t="shared" si="441"/>
        <v>40000</v>
      </c>
      <c r="DS560" s="3321">
        <f t="shared" si="441"/>
        <v>0</v>
      </c>
      <c r="DT560" s="3321">
        <f t="shared" si="441"/>
        <v>0</v>
      </c>
    </row>
    <row r="561" spans="1:124" ht="11.25" hidden="1" customHeight="1">
      <c r="A561" s="1170"/>
      <c r="B561" s="1491"/>
      <c r="C561" s="1547" t="s">
        <v>644</v>
      </c>
      <c r="D561" s="3413"/>
      <c r="E561" s="1358">
        <v>0</v>
      </c>
      <c r="F561" s="891">
        <v>0</v>
      </c>
      <c r="G561" s="891">
        <v>0</v>
      </c>
      <c r="H561" s="891">
        <v>0</v>
      </c>
      <c r="I561" s="891">
        <v>0</v>
      </c>
      <c r="J561" s="891">
        <v>0</v>
      </c>
      <c r="K561" s="891">
        <v>0</v>
      </c>
      <c r="L561" s="891">
        <f t="shared" si="421"/>
        <v>0</v>
      </c>
      <c r="M561" s="1440"/>
      <c r="N561" s="1440"/>
      <c r="O561" s="1440"/>
      <c r="P561" s="1440"/>
      <c r="Q561" s="1440"/>
      <c r="R561" s="1440">
        <f t="shared" si="452"/>
        <v>0</v>
      </c>
      <c r="S561" s="1440"/>
      <c r="T561" s="1440">
        <f t="shared" si="422"/>
        <v>0</v>
      </c>
      <c r="U561" s="1951">
        <f t="shared" si="455"/>
        <v>0</v>
      </c>
      <c r="V561" s="891">
        <f t="shared" si="449"/>
        <v>0</v>
      </c>
      <c r="W561" s="891">
        <f t="shared" si="449"/>
        <v>0</v>
      </c>
      <c r="X561" s="891">
        <f t="shared" si="449"/>
        <v>0</v>
      </c>
      <c r="Y561" s="891">
        <f t="shared" si="449"/>
        <v>0</v>
      </c>
      <c r="Z561" s="891">
        <f t="shared" si="449"/>
        <v>0</v>
      </c>
      <c r="AA561" s="891">
        <f t="shared" si="449"/>
        <v>0</v>
      </c>
      <c r="AB561" s="1722">
        <f t="shared" si="423"/>
        <v>0</v>
      </c>
      <c r="AC561" s="1341"/>
      <c r="AD561" s="1717"/>
      <c r="AE561" s="1719">
        <v>0</v>
      </c>
      <c r="AF561" s="1719">
        <v>0</v>
      </c>
      <c r="AG561" s="1719">
        <v>0</v>
      </c>
      <c r="AH561" s="1719">
        <v>0</v>
      </c>
      <c r="AI561" s="1719">
        <v>0</v>
      </c>
      <c r="AJ561" s="1719">
        <v>0</v>
      </c>
      <c r="AK561" s="1719">
        <f t="shared" si="424"/>
        <v>0</v>
      </c>
      <c r="AL561" s="999"/>
      <c r="AM561" s="1394"/>
      <c r="AN561" s="999"/>
      <c r="AO561" s="1001"/>
      <c r="AP561" s="1001">
        <f t="shared" si="453"/>
        <v>0</v>
      </c>
      <c r="AQ561" s="1394"/>
      <c r="AR561" s="1394">
        <f t="shared" si="425"/>
        <v>0</v>
      </c>
      <c r="AS561" s="3403">
        <f t="shared" si="450"/>
        <v>0</v>
      </c>
      <c r="AT561" s="1722">
        <f t="shared" si="450"/>
        <v>0</v>
      </c>
      <c r="AU561" s="1722">
        <f t="shared" si="450"/>
        <v>0</v>
      </c>
      <c r="AV561" s="1722">
        <f t="shared" si="450"/>
        <v>0</v>
      </c>
      <c r="AW561" s="1722">
        <f t="shared" si="450"/>
        <v>0</v>
      </c>
      <c r="AX561" s="1722">
        <f t="shared" si="450"/>
        <v>0</v>
      </c>
      <c r="AY561" s="1722">
        <f t="shared" si="426"/>
        <v>0</v>
      </c>
      <c r="AZ561" s="3088">
        <f t="shared" si="427"/>
        <v>0</v>
      </c>
      <c r="BA561" s="3325"/>
      <c r="BB561" s="1357">
        <v>0</v>
      </c>
      <c r="BC561" s="1357">
        <v>0</v>
      </c>
      <c r="BD561" s="1357">
        <v>0</v>
      </c>
      <c r="BE561" s="1357">
        <v>0</v>
      </c>
      <c r="BF561" s="1357">
        <v>0</v>
      </c>
      <c r="BG561" s="1357">
        <f t="shared" si="428"/>
        <v>0</v>
      </c>
      <c r="BH561" s="891"/>
      <c r="BI561" s="891"/>
      <c r="BJ561" s="891"/>
      <c r="BK561" s="1397">
        <f t="shared" si="454"/>
        <v>0</v>
      </c>
      <c r="BL561" s="1397"/>
      <c r="BM561" s="1397">
        <f t="shared" si="429"/>
        <v>0</v>
      </c>
      <c r="BN561" s="1366">
        <f t="shared" si="451"/>
        <v>0</v>
      </c>
      <c r="BO561" s="1366">
        <f t="shared" si="451"/>
        <v>0</v>
      </c>
      <c r="BP561" s="1366">
        <f t="shared" si="451"/>
        <v>0</v>
      </c>
      <c r="BQ561" s="1366">
        <f t="shared" si="451"/>
        <v>0</v>
      </c>
      <c r="BR561" s="1366">
        <f t="shared" si="451"/>
        <v>0</v>
      </c>
      <c r="BS561" s="1366">
        <f t="shared" si="430"/>
        <v>0</v>
      </c>
      <c r="BT561" s="891" t="s">
        <v>1621</v>
      </c>
      <c r="BU561" s="891" t="s">
        <v>1448</v>
      </c>
      <c r="CD561" s="3319">
        <v>0</v>
      </c>
      <c r="CE561" s="3319">
        <v>0</v>
      </c>
      <c r="CF561" s="3319">
        <v>0</v>
      </c>
      <c r="CG561" s="3319">
        <v>0</v>
      </c>
      <c r="CH561" s="3319">
        <v>0</v>
      </c>
      <c r="CI561" s="3319">
        <v>0</v>
      </c>
      <c r="CJ561" s="3319">
        <v>0</v>
      </c>
      <c r="CK561" s="3320"/>
      <c r="CL561" s="3321">
        <f t="shared" si="442"/>
        <v>0</v>
      </c>
      <c r="CM561" s="3321">
        <f t="shared" si="442"/>
        <v>0</v>
      </c>
      <c r="CN561" s="3321">
        <f t="shared" si="442"/>
        <v>0</v>
      </c>
      <c r="CO561" s="3321">
        <f t="shared" si="442"/>
        <v>0</v>
      </c>
      <c r="CP561" s="3321">
        <f t="shared" si="442"/>
        <v>0</v>
      </c>
      <c r="CQ561" s="3321">
        <f t="shared" si="442"/>
        <v>0</v>
      </c>
      <c r="CR561" s="3321">
        <f t="shared" si="442"/>
        <v>0</v>
      </c>
      <c r="CS561" s="3321"/>
      <c r="CT561" s="885">
        <v>0</v>
      </c>
      <c r="CU561" s="885">
        <v>0</v>
      </c>
      <c r="CV561" s="885">
        <v>0</v>
      </c>
      <c r="CW561" s="885">
        <v>0</v>
      </c>
      <c r="CX561" s="885">
        <v>0</v>
      </c>
      <c r="CY561" s="885">
        <v>0</v>
      </c>
      <c r="DB561" s="3321">
        <f t="shared" si="444"/>
        <v>0</v>
      </c>
      <c r="DC561" s="3321">
        <f t="shared" si="444"/>
        <v>0</v>
      </c>
      <c r="DD561" s="3321">
        <f t="shared" si="444"/>
        <v>0</v>
      </c>
      <c r="DE561" s="3321">
        <f t="shared" si="443"/>
        <v>0</v>
      </c>
      <c r="DF561" s="3321">
        <f t="shared" si="443"/>
        <v>0</v>
      </c>
      <c r="DG561" s="3321">
        <f t="shared" si="443"/>
        <v>0</v>
      </c>
      <c r="DH561" s="3321"/>
      <c r="DI561" s="885">
        <v>0</v>
      </c>
      <c r="DJ561" s="885">
        <v>0</v>
      </c>
      <c r="DK561" s="885">
        <v>0</v>
      </c>
      <c r="DL561" s="885">
        <v>0</v>
      </c>
      <c r="DM561" s="885">
        <v>0</v>
      </c>
      <c r="DP561" s="3321">
        <f t="shared" si="441"/>
        <v>0</v>
      </c>
      <c r="DQ561" s="3321">
        <f t="shared" si="441"/>
        <v>0</v>
      </c>
      <c r="DR561" s="3321">
        <f t="shared" si="441"/>
        <v>0</v>
      </c>
      <c r="DS561" s="3321">
        <f t="shared" si="441"/>
        <v>0</v>
      </c>
      <c r="DT561" s="3321">
        <f t="shared" si="441"/>
        <v>0</v>
      </c>
    </row>
    <row r="562" spans="1:124" ht="31.5" customHeight="1">
      <c r="A562" s="1170"/>
      <c r="B562" s="1491" t="s">
        <v>752</v>
      </c>
      <c r="C562" s="1547" t="s">
        <v>982</v>
      </c>
      <c r="D562" s="3413"/>
      <c r="E562" s="1358">
        <v>2</v>
      </c>
      <c r="F562" s="891">
        <v>0</v>
      </c>
      <c r="G562" s="891">
        <v>27726.7</v>
      </c>
      <c r="H562" s="891">
        <v>0</v>
      </c>
      <c r="I562" s="891">
        <v>0</v>
      </c>
      <c r="J562" s="891">
        <v>0</v>
      </c>
      <c r="K562" s="891">
        <v>0</v>
      </c>
      <c r="L562" s="891">
        <f t="shared" si="421"/>
        <v>27726.7</v>
      </c>
      <c r="M562" s="1440"/>
      <c r="N562" s="1440"/>
      <c r="O562" s="1440"/>
      <c r="P562" s="1440"/>
      <c r="Q562" s="1440"/>
      <c r="R562" s="1440">
        <f t="shared" si="452"/>
        <v>0</v>
      </c>
      <c r="S562" s="1440"/>
      <c r="T562" s="1440">
        <f t="shared" si="422"/>
        <v>0</v>
      </c>
      <c r="U562" s="1951">
        <f t="shared" si="455"/>
        <v>2</v>
      </c>
      <c r="V562" s="891">
        <f t="shared" si="449"/>
        <v>0</v>
      </c>
      <c r="W562" s="891">
        <f t="shared" si="449"/>
        <v>27726.7</v>
      </c>
      <c r="X562" s="891">
        <f t="shared" si="449"/>
        <v>0</v>
      </c>
      <c r="Y562" s="891">
        <f t="shared" si="449"/>
        <v>0</v>
      </c>
      <c r="Z562" s="891">
        <f t="shared" si="449"/>
        <v>0</v>
      </c>
      <c r="AA562" s="891">
        <f t="shared" si="449"/>
        <v>0</v>
      </c>
      <c r="AB562" s="1722">
        <f t="shared" si="423"/>
        <v>27726.7</v>
      </c>
      <c r="AC562" s="1341"/>
      <c r="AD562" s="1717"/>
      <c r="AE562" s="1719">
        <v>0</v>
      </c>
      <c r="AF562" s="1719">
        <v>0</v>
      </c>
      <c r="AG562" s="1719">
        <v>0</v>
      </c>
      <c r="AH562" s="1719">
        <v>0</v>
      </c>
      <c r="AI562" s="1719">
        <v>0</v>
      </c>
      <c r="AJ562" s="1719">
        <v>0</v>
      </c>
      <c r="AK562" s="1719">
        <f t="shared" si="424"/>
        <v>0</v>
      </c>
      <c r="AL562" s="999"/>
      <c r="AM562" s="1394"/>
      <c r="AN562" s="999"/>
      <c r="AO562" s="1001"/>
      <c r="AP562" s="1001">
        <f t="shared" si="453"/>
        <v>0</v>
      </c>
      <c r="AQ562" s="1394"/>
      <c r="AR562" s="1394">
        <f t="shared" si="425"/>
        <v>0</v>
      </c>
      <c r="AS562" s="3403">
        <f t="shared" si="450"/>
        <v>0</v>
      </c>
      <c r="AT562" s="1722">
        <f t="shared" si="450"/>
        <v>0</v>
      </c>
      <c r="AU562" s="1722">
        <f t="shared" si="450"/>
        <v>0</v>
      </c>
      <c r="AV562" s="1722">
        <f t="shared" si="450"/>
        <v>0</v>
      </c>
      <c r="AW562" s="1722">
        <f t="shared" si="450"/>
        <v>0</v>
      </c>
      <c r="AX562" s="1722">
        <f t="shared" si="450"/>
        <v>0</v>
      </c>
      <c r="AY562" s="1722">
        <f t="shared" si="426"/>
        <v>0</v>
      </c>
      <c r="AZ562" s="3088">
        <f t="shared" si="427"/>
        <v>0</v>
      </c>
      <c r="BA562" s="3325"/>
      <c r="BB562" s="1357">
        <v>0</v>
      </c>
      <c r="BC562" s="1357">
        <v>0</v>
      </c>
      <c r="BD562" s="1357">
        <v>0</v>
      </c>
      <c r="BE562" s="1357">
        <v>0</v>
      </c>
      <c r="BF562" s="1357">
        <v>0</v>
      </c>
      <c r="BG562" s="1357">
        <f t="shared" si="428"/>
        <v>0</v>
      </c>
      <c r="BH562" s="891"/>
      <c r="BI562" s="891"/>
      <c r="BJ562" s="891"/>
      <c r="BK562" s="1397">
        <f t="shared" si="454"/>
        <v>0</v>
      </c>
      <c r="BL562" s="1397"/>
      <c r="BM562" s="1397">
        <f t="shared" si="429"/>
        <v>0</v>
      </c>
      <c r="BN562" s="1366">
        <f t="shared" si="451"/>
        <v>0</v>
      </c>
      <c r="BO562" s="1366">
        <f t="shared" si="451"/>
        <v>0</v>
      </c>
      <c r="BP562" s="1366">
        <f t="shared" si="451"/>
        <v>0</v>
      </c>
      <c r="BQ562" s="1366">
        <f t="shared" si="451"/>
        <v>0</v>
      </c>
      <c r="BR562" s="1366">
        <f t="shared" si="451"/>
        <v>0</v>
      </c>
      <c r="BS562" s="1366">
        <f t="shared" si="430"/>
        <v>0</v>
      </c>
      <c r="BT562" s="891"/>
      <c r="BU562" s="891"/>
      <c r="CD562" s="3319">
        <v>0</v>
      </c>
      <c r="CE562" s="3319">
        <v>0</v>
      </c>
      <c r="CF562" s="3319">
        <v>0</v>
      </c>
      <c r="CG562" s="3319">
        <v>0</v>
      </c>
      <c r="CH562" s="3319">
        <v>0</v>
      </c>
      <c r="CI562" s="3319">
        <v>0</v>
      </c>
      <c r="CJ562" s="3319">
        <v>0</v>
      </c>
      <c r="CK562" s="3320"/>
      <c r="CL562" s="3321">
        <f t="shared" si="442"/>
        <v>-2</v>
      </c>
      <c r="CM562" s="3321">
        <f t="shared" si="442"/>
        <v>0</v>
      </c>
      <c r="CN562" s="3321">
        <f t="shared" si="442"/>
        <v>-27726.7</v>
      </c>
      <c r="CO562" s="3321">
        <f t="shared" si="442"/>
        <v>0</v>
      </c>
      <c r="CP562" s="3321">
        <f t="shared" si="442"/>
        <v>0</v>
      </c>
      <c r="CQ562" s="3321">
        <f t="shared" si="442"/>
        <v>0</v>
      </c>
      <c r="CR562" s="3321">
        <f t="shared" si="442"/>
        <v>0</v>
      </c>
      <c r="CS562" s="3321"/>
      <c r="CT562" s="885">
        <v>2</v>
      </c>
      <c r="CU562" s="885">
        <v>0</v>
      </c>
      <c r="CV562" s="885">
        <v>27726.7</v>
      </c>
      <c r="CW562" s="885">
        <v>0</v>
      </c>
      <c r="CX562" s="885">
        <v>0</v>
      </c>
      <c r="CY562" s="885">
        <v>0</v>
      </c>
      <c r="DB562" s="3321">
        <f t="shared" si="444"/>
        <v>2</v>
      </c>
      <c r="DC562" s="3321">
        <f t="shared" si="444"/>
        <v>0</v>
      </c>
      <c r="DD562" s="3321">
        <f t="shared" si="444"/>
        <v>27726.7</v>
      </c>
      <c r="DE562" s="3321">
        <f t="shared" si="443"/>
        <v>0</v>
      </c>
      <c r="DF562" s="3321">
        <f t="shared" si="443"/>
        <v>0</v>
      </c>
      <c r="DG562" s="3321">
        <f t="shared" si="443"/>
        <v>0</v>
      </c>
      <c r="DH562" s="3321"/>
      <c r="DI562" s="885">
        <v>0</v>
      </c>
      <c r="DJ562" s="885">
        <v>0</v>
      </c>
      <c r="DK562" s="885">
        <v>0</v>
      </c>
      <c r="DL562" s="885">
        <v>0</v>
      </c>
      <c r="DM562" s="885">
        <v>0</v>
      </c>
      <c r="DP562" s="3321">
        <f t="shared" si="441"/>
        <v>0</v>
      </c>
      <c r="DQ562" s="3321">
        <f t="shared" si="441"/>
        <v>0</v>
      </c>
      <c r="DR562" s="3321">
        <f t="shared" si="441"/>
        <v>0</v>
      </c>
      <c r="DS562" s="3321">
        <f t="shared" si="441"/>
        <v>0</v>
      </c>
      <c r="DT562" s="3321">
        <f t="shared" si="441"/>
        <v>0</v>
      </c>
    </row>
    <row r="563" spans="1:124" ht="24">
      <c r="A563" s="1170"/>
      <c r="B563" s="1491" t="s">
        <v>1174</v>
      </c>
      <c r="C563" s="1547" t="s">
        <v>1175</v>
      </c>
      <c r="D563" s="3413"/>
      <c r="E563" s="1358" t="s">
        <v>1622</v>
      </c>
      <c r="F563" s="891">
        <v>2625</v>
      </c>
      <c r="G563" s="891">
        <v>0</v>
      </c>
      <c r="H563" s="891">
        <v>0</v>
      </c>
      <c r="I563" s="891">
        <v>0</v>
      </c>
      <c r="J563" s="891">
        <v>3375</v>
      </c>
      <c r="K563" s="891">
        <v>81000</v>
      </c>
      <c r="L563" s="891">
        <f t="shared" si="421"/>
        <v>87000</v>
      </c>
      <c r="M563" s="1440"/>
      <c r="N563" s="1440"/>
      <c r="O563" s="1440"/>
      <c r="P563" s="1440"/>
      <c r="Q563" s="1440"/>
      <c r="R563" s="1440">
        <f t="shared" si="452"/>
        <v>0</v>
      </c>
      <c r="S563" s="1440"/>
      <c r="T563" s="1440">
        <f t="shared" si="422"/>
        <v>0</v>
      </c>
      <c r="U563" s="1951"/>
      <c r="V563" s="891">
        <f t="shared" si="449"/>
        <v>2625</v>
      </c>
      <c r="W563" s="891">
        <f t="shared" si="449"/>
        <v>0</v>
      </c>
      <c r="X563" s="891">
        <f t="shared" si="449"/>
        <v>0</v>
      </c>
      <c r="Y563" s="891">
        <f t="shared" si="449"/>
        <v>0</v>
      </c>
      <c r="Z563" s="891">
        <v>4125</v>
      </c>
      <c r="AA563" s="891">
        <v>99000</v>
      </c>
      <c r="AB563" s="1722">
        <f t="shared" si="423"/>
        <v>105750</v>
      </c>
      <c r="AC563" s="1341"/>
      <c r="AD563" s="1717"/>
      <c r="AE563" s="1719">
        <v>0</v>
      </c>
      <c r="AF563" s="1719">
        <v>0</v>
      </c>
      <c r="AG563" s="1719">
        <v>0</v>
      </c>
      <c r="AH563" s="1719">
        <v>0</v>
      </c>
      <c r="AI563" s="1719">
        <v>0</v>
      </c>
      <c r="AJ563" s="1719">
        <v>0</v>
      </c>
      <c r="AK563" s="1719">
        <f t="shared" si="424"/>
        <v>0</v>
      </c>
      <c r="AL563" s="1394"/>
      <c r="AM563" s="1394"/>
      <c r="AN563" s="999"/>
      <c r="AO563" s="1001"/>
      <c r="AP563" s="1001">
        <f t="shared" si="453"/>
        <v>0</v>
      </c>
      <c r="AQ563" s="1394"/>
      <c r="AR563" s="1394">
        <f t="shared" si="425"/>
        <v>0</v>
      </c>
      <c r="AS563" s="3403"/>
      <c r="AT563" s="1722">
        <f t="shared" si="450"/>
        <v>0</v>
      </c>
      <c r="AU563" s="1722">
        <f t="shared" si="450"/>
        <v>0</v>
      </c>
      <c r="AV563" s="1722">
        <f t="shared" si="450"/>
        <v>0</v>
      </c>
      <c r="AW563" s="1722">
        <f t="shared" si="450"/>
        <v>0</v>
      </c>
      <c r="AX563" s="1722">
        <f t="shared" si="450"/>
        <v>0</v>
      </c>
      <c r="AY563" s="1722">
        <f t="shared" si="426"/>
        <v>0</v>
      </c>
      <c r="AZ563" s="3088">
        <f t="shared" si="427"/>
        <v>0</v>
      </c>
      <c r="BA563" s="3325"/>
      <c r="BB563" s="1357">
        <v>0</v>
      </c>
      <c r="BC563" s="1357">
        <v>0</v>
      </c>
      <c r="BD563" s="1357">
        <v>0</v>
      </c>
      <c r="BE563" s="1357">
        <v>0</v>
      </c>
      <c r="BF563" s="1357">
        <v>0</v>
      </c>
      <c r="BG563" s="1357">
        <f t="shared" si="428"/>
        <v>0</v>
      </c>
      <c r="BH563" s="891"/>
      <c r="BI563" s="891"/>
      <c r="BJ563" s="891"/>
      <c r="BK563" s="1397"/>
      <c r="BL563" s="1397"/>
      <c r="BM563" s="1397">
        <f t="shared" si="429"/>
        <v>0</v>
      </c>
      <c r="BN563" s="1397"/>
      <c r="BO563" s="1366">
        <f t="shared" si="451"/>
        <v>0</v>
      </c>
      <c r="BP563" s="1366">
        <f t="shared" si="451"/>
        <v>0</v>
      </c>
      <c r="BQ563" s="1366">
        <f t="shared" si="451"/>
        <v>0</v>
      </c>
      <c r="BR563" s="1366">
        <f t="shared" si="451"/>
        <v>0</v>
      </c>
      <c r="BS563" s="1366">
        <f t="shared" si="430"/>
        <v>0</v>
      </c>
      <c r="BT563" s="891"/>
      <c r="BU563" s="891"/>
      <c r="CD563" s="3319">
        <v>0</v>
      </c>
      <c r="CE563" s="3319">
        <v>0</v>
      </c>
      <c r="CF563" s="3319">
        <v>0</v>
      </c>
      <c r="CG563" s="3319">
        <v>0</v>
      </c>
      <c r="CH563" s="3319">
        <v>0</v>
      </c>
      <c r="CI563" s="3319">
        <v>0</v>
      </c>
      <c r="CJ563" s="3319">
        <v>0</v>
      </c>
      <c r="CK563" s="3320"/>
      <c r="CL563" s="3321">
        <f t="shared" si="442"/>
        <v>0</v>
      </c>
      <c r="CM563" s="3321">
        <f t="shared" si="442"/>
        <v>-2625</v>
      </c>
      <c r="CN563" s="3321">
        <f t="shared" si="442"/>
        <v>0</v>
      </c>
      <c r="CO563" s="3321">
        <f t="shared" si="442"/>
        <v>0</v>
      </c>
      <c r="CP563" s="3321">
        <f t="shared" si="442"/>
        <v>0</v>
      </c>
      <c r="CQ563" s="3321">
        <f t="shared" si="442"/>
        <v>-4125</v>
      </c>
      <c r="CR563" s="3321">
        <f t="shared" si="442"/>
        <v>-99000</v>
      </c>
      <c r="CS563" s="3321"/>
      <c r="CT563" s="885" t="s">
        <v>1622</v>
      </c>
      <c r="CU563" s="885">
        <v>28250</v>
      </c>
      <c r="CV563" s="885">
        <v>0</v>
      </c>
      <c r="CW563" s="885">
        <v>0</v>
      </c>
      <c r="CX563" s="885">
        <v>2350</v>
      </c>
      <c r="CY563" s="885">
        <v>56400</v>
      </c>
      <c r="DB563" s="3321" t="e">
        <f t="shared" si="444"/>
        <v>#VALUE!</v>
      </c>
      <c r="DC563" s="3321">
        <f t="shared" si="444"/>
        <v>28250</v>
      </c>
      <c r="DD563" s="3321">
        <f t="shared" si="444"/>
        <v>0</v>
      </c>
      <c r="DE563" s="3321">
        <f t="shared" si="443"/>
        <v>0</v>
      </c>
      <c r="DF563" s="3321">
        <f t="shared" si="443"/>
        <v>2350</v>
      </c>
      <c r="DG563" s="3321">
        <f t="shared" si="443"/>
        <v>56400</v>
      </c>
      <c r="DH563" s="3321"/>
      <c r="DJ563" s="885">
        <v>0</v>
      </c>
      <c r="DK563" s="885">
        <v>0</v>
      </c>
      <c r="DL563" s="885">
        <v>0</v>
      </c>
      <c r="DM563" s="885">
        <v>0</v>
      </c>
      <c r="DP563" s="3321">
        <f t="shared" si="441"/>
        <v>0</v>
      </c>
      <c r="DQ563" s="3321">
        <f t="shared" si="441"/>
        <v>0</v>
      </c>
      <c r="DR563" s="3321">
        <f t="shared" si="441"/>
        <v>0</v>
      </c>
      <c r="DS563" s="3321">
        <f t="shared" si="441"/>
        <v>0</v>
      </c>
      <c r="DT563" s="3321">
        <f t="shared" si="441"/>
        <v>0</v>
      </c>
    </row>
    <row r="564" spans="1:124" ht="11.25" hidden="1" customHeight="1">
      <c r="A564" s="1170"/>
      <c r="B564" s="1491"/>
      <c r="C564" s="1547"/>
      <c r="D564" s="3413"/>
      <c r="E564" s="1358">
        <v>0</v>
      </c>
      <c r="F564" s="891">
        <v>0</v>
      </c>
      <c r="G564" s="891">
        <v>0</v>
      </c>
      <c r="H564" s="891">
        <v>0</v>
      </c>
      <c r="I564" s="891">
        <v>0</v>
      </c>
      <c r="J564" s="891">
        <v>0</v>
      </c>
      <c r="K564" s="891">
        <v>0</v>
      </c>
      <c r="L564" s="891">
        <f t="shared" si="421"/>
        <v>0</v>
      </c>
      <c r="M564" s="1440"/>
      <c r="N564" s="1440"/>
      <c r="O564" s="1440"/>
      <c r="P564" s="1440"/>
      <c r="Q564" s="1440"/>
      <c r="R564" s="1440">
        <f t="shared" si="452"/>
        <v>0</v>
      </c>
      <c r="S564" s="1440"/>
      <c r="T564" s="1440">
        <f t="shared" si="422"/>
        <v>0</v>
      </c>
      <c r="U564" s="1951">
        <f t="shared" si="455"/>
        <v>0</v>
      </c>
      <c r="V564" s="891">
        <f t="shared" si="449"/>
        <v>0</v>
      </c>
      <c r="W564" s="891">
        <f t="shared" si="449"/>
        <v>0</v>
      </c>
      <c r="X564" s="891">
        <f t="shared" si="449"/>
        <v>0</v>
      </c>
      <c r="Y564" s="891">
        <f t="shared" si="449"/>
        <v>0</v>
      </c>
      <c r="Z564" s="891">
        <f t="shared" si="449"/>
        <v>0</v>
      </c>
      <c r="AA564" s="891">
        <f t="shared" si="449"/>
        <v>0</v>
      </c>
      <c r="AB564" s="1722">
        <f t="shared" si="423"/>
        <v>0</v>
      </c>
      <c r="AC564" s="1341"/>
      <c r="AD564" s="1717"/>
      <c r="AE564" s="1719">
        <v>0</v>
      </c>
      <c r="AF564" s="1719">
        <v>0</v>
      </c>
      <c r="AG564" s="1719">
        <v>0</v>
      </c>
      <c r="AH564" s="1719">
        <v>0</v>
      </c>
      <c r="AI564" s="1719">
        <v>0</v>
      </c>
      <c r="AJ564" s="1719">
        <v>0</v>
      </c>
      <c r="AK564" s="1719">
        <f t="shared" si="424"/>
        <v>0</v>
      </c>
      <c r="AL564" s="999"/>
      <c r="AM564" s="1394"/>
      <c r="AN564" s="999"/>
      <c r="AO564" s="1001"/>
      <c r="AP564" s="1001">
        <f t="shared" si="453"/>
        <v>0</v>
      </c>
      <c r="AQ564" s="1394"/>
      <c r="AR564" s="1394">
        <f t="shared" si="425"/>
        <v>0</v>
      </c>
      <c r="AS564" s="3403">
        <f t="shared" si="450"/>
        <v>0</v>
      </c>
      <c r="AT564" s="1722">
        <f t="shared" si="450"/>
        <v>0</v>
      </c>
      <c r="AU564" s="1722">
        <f t="shared" si="450"/>
        <v>0</v>
      </c>
      <c r="AV564" s="1722">
        <f t="shared" si="450"/>
        <v>0</v>
      </c>
      <c r="AW564" s="1722">
        <f t="shared" si="450"/>
        <v>0</v>
      </c>
      <c r="AX564" s="1722">
        <f t="shared" si="450"/>
        <v>0</v>
      </c>
      <c r="AY564" s="1722">
        <f t="shared" si="426"/>
        <v>0</v>
      </c>
      <c r="AZ564" s="3088">
        <f t="shared" si="427"/>
        <v>0</v>
      </c>
      <c r="BA564" s="3325"/>
      <c r="BB564" s="1357">
        <v>0</v>
      </c>
      <c r="BC564" s="1357">
        <v>0</v>
      </c>
      <c r="BD564" s="1357">
        <v>0</v>
      </c>
      <c r="BE564" s="1357">
        <v>0</v>
      </c>
      <c r="BF564" s="1357">
        <v>0</v>
      </c>
      <c r="BG564" s="1357">
        <f t="shared" si="428"/>
        <v>0</v>
      </c>
      <c r="BH564" s="891"/>
      <c r="BI564" s="891"/>
      <c r="BJ564" s="891"/>
      <c r="BK564" s="1397">
        <f t="shared" si="454"/>
        <v>0</v>
      </c>
      <c r="BL564" s="1397"/>
      <c r="BM564" s="1397">
        <f t="shared" si="429"/>
        <v>0</v>
      </c>
      <c r="BN564" s="1366">
        <f t="shared" si="451"/>
        <v>0</v>
      </c>
      <c r="BO564" s="1366">
        <f t="shared" si="451"/>
        <v>0</v>
      </c>
      <c r="BP564" s="1366">
        <f t="shared" si="451"/>
        <v>0</v>
      </c>
      <c r="BQ564" s="1366">
        <f t="shared" si="451"/>
        <v>0</v>
      </c>
      <c r="BR564" s="1366">
        <f t="shared" si="451"/>
        <v>0</v>
      </c>
      <c r="BS564" s="1366">
        <f t="shared" si="430"/>
        <v>0</v>
      </c>
      <c r="BT564" s="891"/>
      <c r="BU564" s="891"/>
      <c r="CD564" s="3319">
        <v>0</v>
      </c>
      <c r="CE564" s="3319">
        <v>0</v>
      </c>
      <c r="CF564" s="3319">
        <v>0</v>
      </c>
      <c r="CG564" s="3319">
        <v>0</v>
      </c>
      <c r="CH564" s="3319">
        <v>0</v>
      </c>
      <c r="CI564" s="3319">
        <v>0</v>
      </c>
      <c r="CJ564" s="3319">
        <v>0</v>
      </c>
      <c r="CK564" s="3320"/>
      <c r="CL564" s="3321">
        <f t="shared" si="442"/>
        <v>0</v>
      </c>
      <c r="CM564" s="3321">
        <f t="shared" si="442"/>
        <v>0</v>
      </c>
      <c r="CN564" s="3321">
        <f t="shared" si="442"/>
        <v>0</v>
      </c>
      <c r="CO564" s="3321">
        <f t="shared" si="442"/>
        <v>0</v>
      </c>
      <c r="CP564" s="3321">
        <f t="shared" si="442"/>
        <v>0</v>
      </c>
      <c r="CQ564" s="3321">
        <f t="shared" si="442"/>
        <v>0</v>
      </c>
      <c r="CR564" s="3321">
        <f t="shared" si="442"/>
        <v>0</v>
      </c>
      <c r="CS564" s="3321"/>
      <c r="CT564" s="885">
        <v>0</v>
      </c>
      <c r="CU564" s="885">
        <v>0</v>
      </c>
      <c r="CV564" s="885">
        <v>0</v>
      </c>
      <c r="CW564" s="885">
        <v>0</v>
      </c>
      <c r="CX564" s="885">
        <v>0</v>
      </c>
      <c r="CY564" s="885">
        <v>0</v>
      </c>
      <c r="DB564" s="3321">
        <f t="shared" si="444"/>
        <v>0</v>
      </c>
      <c r="DC564" s="3321">
        <f t="shared" si="444"/>
        <v>0</v>
      </c>
      <c r="DD564" s="3321">
        <f t="shared" si="444"/>
        <v>0</v>
      </c>
      <c r="DE564" s="3321">
        <f t="shared" si="443"/>
        <v>0</v>
      </c>
      <c r="DF564" s="3321">
        <f t="shared" si="443"/>
        <v>0</v>
      </c>
      <c r="DG564" s="3321">
        <f t="shared" si="443"/>
        <v>0</v>
      </c>
      <c r="DH564" s="3321"/>
      <c r="DI564" s="885">
        <v>0</v>
      </c>
      <c r="DJ564" s="885">
        <v>0</v>
      </c>
      <c r="DK564" s="885">
        <v>0</v>
      </c>
      <c r="DL564" s="885">
        <v>0</v>
      </c>
      <c r="DM564" s="885">
        <v>0</v>
      </c>
      <c r="DP564" s="3321">
        <f t="shared" si="441"/>
        <v>0</v>
      </c>
      <c r="DQ564" s="3321">
        <f t="shared" si="441"/>
        <v>0</v>
      </c>
      <c r="DR564" s="3321">
        <f t="shared" si="441"/>
        <v>0</v>
      </c>
      <c r="DS564" s="3321">
        <f t="shared" si="441"/>
        <v>0</v>
      </c>
      <c r="DT564" s="3321">
        <f t="shared" si="441"/>
        <v>0</v>
      </c>
    </row>
    <row r="565" spans="1:124" ht="11.25" hidden="1" customHeight="1">
      <c r="A565" s="1170"/>
      <c r="B565" s="1491"/>
      <c r="C565" s="1547"/>
      <c r="D565" s="3413"/>
      <c r="E565" s="1358">
        <v>0</v>
      </c>
      <c r="F565" s="891">
        <v>0</v>
      </c>
      <c r="G565" s="891">
        <v>0</v>
      </c>
      <c r="H565" s="891">
        <v>0</v>
      </c>
      <c r="I565" s="891">
        <v>0</v>
      </c>
      <c r="J565" s="891">
        <v>0</v>
      </c>
      <c r="K565" s="891">
        <v>0</v>
      </c>
      <c r="L565" s="891">
        <f t="shared" si="421"/>
        <v>0</v>
      </c>
      <c r="M565" s="1440"/>
      <c r="N565" s="1440"/>
      <c r="O565" s="1440"/>
      <c r="P565" s="1440"/>
      <c r="Q565" s="1440"/>
      <c r="R565" s="1440">
        <f t="shared" si="452"/>
        <v>0</v>
      </c>
      <c r="S565" s="1440"/>
      <c r="T565" s="1440">
        <f t="shared" si="422"/>
        <v>0</v>
      </c>
      <c r="U565" s="1951">
        <f t="shared" si="455"/>
        <v>0</v>
      </c>
      <c r="V565" s="891">
        <f t="shared" si="449"/>
        <v>0</v>
      </c>
      <c r="W565" s="891">
        <f t="shared" si="449"/>
        <v>0</v>
      </c>
      <c r="X565" s="891">
        <f t="shared" si="449"/>
        <v>0</v>
      </c>
      <c r="Y565" s="891">
        <f t="shared" si="449"/>
        <v>0</v>
      </c>
      <c r="Z565" s="891">
        <f t="shared" si="449"/>
        <v>0</v>
      </c>
      <c r="AA565" s="891">
        <f t="shared" si="449"/>
        <v>0</v>
      </c>
      <c r="AB565" s="1722">
        <f t="shared" si="423"/>
        <v>0</v>
      </c>
      <c r="AC565" s="1341"/>
      <c r="AD565" s="1717"/>
      <c r="AE565" s="1719">
        <v>0</v>
      </c>
      <c r="AF565" s="1719">
        <v>0</v>
      </c>
      <c r="AG565" s="1719">
        <v>0</v>
      </c>
      <c r="AH565" s="1719">
        <v>0</v>
      </c>
      <c r="AI565" s="1719">
        <v>0</v>
      </c>
      <c r="AJ565" s="1719">
        <v>0</v>
      </c>
      <c r="AK565" s="1719">
        <f t="shared" si="424"/>
        <v>0</v>
      </c>
      <c r="AL565" s="999"/>
      <c r="AM565" s="1394"/>
      <c r="AN565" s="999"/>
      <c r="AO565" s="1001"/>
      <c r="AP565" s="1001">
        <f t="shared" si="453"/>
        <v>0</v>
      </c>
      <c r="AQ565" s="1394"/>
      <c r="AR565" s="1394">
        <f t="shared" si="425"/>
        <v>0</v>
      </c>
      <c r="AS565" s="3403">
        <f t="shared" si="450"/>
        <v>0</v>
      </c>
      <c r="AT565" s="1722">
        <f t="shared" si="450"/>
        <v>0</v>
      </c>
      <c r="AU565" s="1722">
        <f t="shared" si="450"/>
        <v>0</v>
      </c>
      <c r="AV565" s="1722">
        <f t="shared" si="450"/>
        <v>0</v>
      </c>
      <c r="AW565" s="1722">
        <f t="shared" si="450"/>
        <v>0</v>
      </c>
      <c r="AX565" s="1722">
        <f t="shared" si="450"/>
        <v>0</v>
      </c>
      <c r="AY565" s="1722">
        <f t="shared" si="426"/>
        <v>0</v>
      </c>
      <c r="AZ565" s="3088">
        <f t="shared" si="427"/>
        <v>0</v>
      </c>
      <c r="BA565" s="3325"/>
      <c r="BB565" s="1357">
        <v>0</v>
      </c>
      <c r="BC565" s="1357">
        <v>0</v>
      </c>
      <c r="BD565" s="1357">
        <v>0</v>
      </c>
      <c r="BE565" s="1357">
        <v>0</v>
      </c>
      <c r="BF565" s="1357">
        <v>0</v>
      </c>
      <c r="BG565" s="1357">
        <f t="shared" si="428"/>
        <v>0</v>
      </c>
      <c r="BH565" s="891"/>
      <c r="BI565" s="891"/>
      <c r="BJ565" s="891"/>
      <c r="BK565" s="1397">
        <f t="shared" si="454"/>
        <v>0</v>
      </c>
      <c r="BL565" s="1397"/>
      <c r="BM565" s="1397">
        <f t="shared" si="429"/>
        <v>0</v>
      </c>
      <c r="BN565" s="1366">
        <f t="shared" si="451"/>
        <v>0</v>
      </c>
      <c r="BO565" s="1366">
        <f t="shared" si="451"/>
        <v>0</v>
      </c>
      <c r="BP565" s="1366">
        <f t="shared" si="451"/>
        <v>0</v>
      </c>
      <c r="BQ565" s="1366">
        <f t="shared" si="451"/>
        <v>0</v>
      </c>
      <c r="BR565" s="1366">
        <f t="shared" si="451"/>
        <v>0</v>
      </c>
      <c r="BS565" s="1366">
        <f t="shared" si="430"/>
        <v>0</v>
      </c>
      <c r="BT565" s="891"/>
      <c r="BU565" s="891"/>
      <c r="CD565" s="3319">
        <v>0</v>
      </c>
      <c r="CE565" s="3319">
        <v>0</v>
      </c>
      <c r="CF565" s="3319">
        <v>0</v>
      </c>
      <c r="CG565" s="3319">
        <v>0</v>
      </c>
      <c r="CH565" s="3319">
        <v>0</v>
      </c>
      <c r="CI565" s="3319">
        <v>0</v>
      </c>
      <c r="CJ565" s="3319">
        <v>0</v>
      </c>
      <c r="CK565" s="3320"/>
      <c r="CL565" s="3321">
        <f t="shared" si="442"/>
        <v>0</v>
      </c>
      <c r="CM565" s="3321">
        <f t="shared" si="442"/>
        <v>0</v>
      </c>
      <c r="CN565" s="3321">
        <f t="shared" si="442"/>
        <v>0</v>
      </c>
      <c r="CO565" s="3321">
        <f t="shared" si="442"/>
        <v>0</v>
      </c>
      <c r="CP565" s="3321">
        <f t="shared" si="442"/>
        <v>0</v>
      </c>
      <c r="CQ565" s="3321">
        <f t="shared" si="442"/>
        <v>0</v>
      </c>
      <c r="CR565" s="3321">
        <f t="shared" si="442"/>
        <v>0</v>
      </c>
      <c r="CS565" s="3321"/>
      <c r="CT565" s="885">
        <v>0</v>
      </c>
      <c r="CU565" s="885">
        <v>0</v>
      </c>
      <c r="CV565" s="885">
        <v>0</v>
      </c>
      <c r="CW565" s="885">
        <v>0</v>
      </c>
      <c r="CX565" s="885">
        <v>0</v>
      </c>
      <c r="CY565" s="885">
        <v>0</v>
      </c>
      <c r="DB565" s="3321">
        <f t="shared" si="444"/>
        <v>0</v>
      </c>
      <c r="DC565" s="3321">
        <f t="shared" si="444"/>
        <v>0</v>
      </c>
      <c r="DD565" s="3321">
        <f t="shared" si="444"/>
        <v>0</v>
      </c>
      <c r="DE565" s="3321">
        <f t="shared" si="443"/>
        <v>0</v>
      </c>
      <c r="DF565" s="3321">
        <f t="shared" si="443"/>
        <v>0</v>
      </c>
      <c r="DG565" s="3321">
        <f t="shared" si="443"/>
        <v>0</v>
      </c>
      <c r="DH565" s="3321"/>
      <c r="DI565" s="885">
        <v>0</v>
      </c>
      <c r="DJ565" s="885">
        <v>0</v>
      </c>
      <c r="DK565" s="885">
        <v>0</v>
      </c>
      <c r="DL565" s="885">
        <v>0</v>
      </c>
      <c r="DM565" s="885">
        <v>0</v>
      </c>
      <c r="DP565" s="3321">
        <f t="shared" si="441"/>
        <v>0</v>
      </c>
      <c r="DQ565" s="3321">
        <f t="shared" si="441"/>
        <v>0</v>
      </c>
      <c r="DR565" s="3321">
        <f t="shared" si="441"/>
        <v>0</v>
      </c>
      <c r="DS565" s="3321">
        <f t="shared" si="441"/>
        <v>0</v>
      </c>
      <c r="DT565" s="3321">
        <f t="shared" si="441"/>
        <v>0</v>
      </c>
    </row>
    <row r="566" spans="1:124" ht="11.25" hidden="1" customHeight="1">
      <c r="A566" s="1170"/>
      <c r="B566" s="1491"/>
      <c r="C566" s="1547"/>
      <c r="D566" s="3413"/>
      <c r="E566" s="1358">
        <v>0</v>
      </c>
      <c r="F566" s="891">
        <v>0</v>
      </c>
      <c r="G566" s="891">
        <v>0</v>
      </c>
      <c r="H566" s="891">
        <v>0</v>
      </c>
      <c r="I566" s="891">
        <v>0</v>
      </c>
      <c r="J566" s="891">
        <v>0</v>
      </c>
      <c r="K566" s="891">
        <v>0</v>
      </c>
      <c r="L566" s="891">
        <f t="shared" si="421"/>
        <v>0</v>
      </c>
      <c r="M566" s="1440"/>
      <c r="N566" s="1440"/>
      <c r="O566" s="1440"/>
      <c r="P566" s="1440"/>
      <c r="Q566" s="1440"/>
      <c r="R566" s="1440">
        <f t="shared" si="452"/>
        <v>0</v>
      </c>
      <c r="S566" s="1440"/>
      <c r="T566" s="1440">
        <f t="shared" si="422"/>
        <v>0</v>
      </c>
      <c r="U566" s="1951">
        <f t="shared" si="455"/>
        <v>0</v>
      </c>
      <c r="V566" s="891">
        <f t="shared" si="449"/>
        <v>0</v>
      </c>
      <c r="W566" s="891">
        <f t="shared" si="449"/>
        <v>0</v>
      </c>
      <c r="X566" s="891">
        <f t="shared" si="449"/>
        <v>0</v>
      </c>
      <c r="Y566" s="891">
        <f t="shared" si="449"/>
        <v>0</v>
      </c>
      <c r="Z566" s="891">
        <f t="shared" si="449"/>
        <v>0</v>
      </c>
      <c r="AA566" s="891">
        <f t="shared" si="449"/>
        <v>0</v>
      </c>
      <c r="AB566" s="1722">
        <f t="shared" si="423"/>
        <v>0</v>
      </c>
      <c r="AC566" s="1341"/>
      <c r="AD566" s="1717"/>
      <c r="AE566" s="1719">
        <v>0</v>
      </c>
      <c r="AF566" s="1719">
        <v>0</v>
      </c>
      <c r="AG566" s="1719">
        <v>0</v>
      </c>
      <c r="AH566" s="1719">
        <v>0</v>
      </c>
      <c r="AI566" s="1719">
        <v>0</v>
      </c>
      <c r="AJ566" s="1719">
        <v>0</v>
      </c>
      <c r="AK566" s="1719">
        <f t="shared" si="424"/>
        <v>0</v>
      </c>
      <c r="AL566" s="999"/>
      <c r="AM566" s="1394"/>
      <c r="AN566" s="999"/>
      <c r="AO566" s="1001"/>
      <c r="AP566" s="1001">
        <f t="shared" si="453"/>
        <v>0</v>
      </c>
      <c r="AQ566" s="1394"/>
      <c r="AR566" s="1394">
        <f t="shared" si="425"/>
        <v>0</v>
      </c>
      <c r="AS566" s="3403">
        <f t="shared" si="450"/>
        <v>0</v>
      </c>
      <c r="AT566" s="1722">
        <f t="shared" si="450"/>
        <v>0</v>
      </c>
      <c r="AU566" s="1722">
        <f t="shared" si="450"/>
        <v>0</v>
      </c>
      <c r="AV566" s="1722">
        <f t="shared" si="450"/>
        <v>0</v>
      </c>
      <c r="AW566" s="1722">
        <f t="shared" si="450"/>
        <v>0</v>
      </c>
      <c r="AX566" s="1722">
        <f t="shared" si="450"/>
        <v>0</v>
      </c>
      <c r="AY566" s="1722">
        <f t="shared" si="426"/>
        <v>0</v>
      </c>
      <c r="AZ566" s="3088">
        <f t="shared" si="427"/>
        <v>0</v>
      </c>
      <c r="BA566" s="3325"/>
      <c r="BB566" s="1357">
        <v>0</v>
      </c>
      <c r="BC566" s="1357">
        <v>0</v>
      </c>
      <c r="BD566" s="1357">
        <v>0</v>
      </c>
      <c r="BE566" s="1357">
        <v>0</v>
      </c>
      <c r="BF566" s="1357">
        <v>0</v>
      </c>
      <c r="BG566" s="1357">
        <f t="shared" si="428"/>
        <v>0</v>
      </c>
      <c r="BH566" s="891"/>
      <c r="BI566" s="891"/>
      <c r="BJ566" s="891"/>
      <c r="BK566" s="1397">
        <f t="shared" si="454"/>
        <v>0</v>
      </c>
      <c r="BL566" s="1397"/>
      <c r="BM566" s="1397">
        <f t="shared" si="429"/>
        <v>0</v>
      </c>
      <c r="BN566" s="1366">
        <f t="shared" si="451"/>
        <v>0</v>
      </c>
      <c r="BO566" s="1366">
        <f t="shared" si="451"/>
        <v>0</v>
      </c>
      <c r="BP566" s="1366">
        <f t="shared" si="451"/>
        <v>0</v>
      </c>
      <c r="BQ566" s="1366">
        <f t="shared" si="451"/>
        <v>0</v>
      </c>
      <c r="BR566" s="1366">
        <f t="shared" si="451"/>
        <v>0</v>
      </c>
      <c r="BS566" s="1366">
        <f t="shared" si="430"/>
        <v>0</v>
      </c>
      <c r="BT566" s="891"/>
      <c r="BU566" s="891"/>
      <c r="CD566" s="3319">
        <v>0</v>
      </c>
      <c r="CE566" s="3319">
        <v>0</v>
      </c>
      <c r="CF566" s="3319">
        <v>0</v>
      </c>
      <c r="CG566" s="3319">
        <v>0</v>
      </c>
      <c r="CH566" s="3319">
        <v>0</v>
      </c>
      <c r="CI566" s="3319">
        <v>0</v>
      </c>
      <c r="CJ566" s="3319">
        <v>0</v>
      </c>
      <c r="CK566" s="3320"/>
      <c r="CL566" s="3321">
        <f t="shared" si="442"/>
        <v>0</v>
      </c>
      <c r="CM566" s="3321">
        <f t="shared" si="442"/>
        <v>0</v>
      </c>
      <c r="CN566" s="3321">
        <f t="shared" si="442"/>
        <v>0</v>
      </c>
      <c r="CO566" s="3321">
        <f t="shared" si="442"/>
        <v>0</v>
      </c>
      <c r="CP566" s="3321">
        <f t="shared" si="442"/>
        <v>0</v>
      </c>
      <c r="CQ566" s="3321">
        <f t="shared" si="442"/>
        <v>0</v>
      </c>
      <c r="CR566" s="3321">
        <f t="shared" si="442"/>
        <v>0</v>
      </c>
      <c r="CS566" s="3321"/>
      <c r="CT566" s="885">
        <v>0</v>
      </c>
      <c r="CU566" s="885">
        <v>0</v>
      </c>
      <c r="CV566" s="885">
        <v>0</v>
      </c>
      <c r="CW566" s="885">
        <v>0</v>
      </c>
      <c r="CX566" s="885">
        <v>0</v>
      </c>
      <c r="CY566" s="885">
        <v>0</v>
      </c>
      <c r="DB566" s="3321">
        <f t="shared" si="444"/>
        <v>0</v>
      </c>
      <c r="DC566" s="3321">
        <f t="shared" si="444"/>
        <v>0</v>
      </c>
      <c r="DD566" s="3321">
        <f t="shared" si="444"/>
        <v>0</v>
      </c>
      <c r="DE566" s="3321">
        <f t="shared" si="443"/>
        <v>0</v>
      </c>
      <c r="DF566" s="3321">
        <f t="shared" si="443"/>
        <v>0</v>
      </c>
      <c r="DG566" s="3321">
        <f t="shared" si="443"/>
        <v>0</v>
      </c>
      <c r="DH566" s="3321"/>
      <c r="DI566" s="885">
        <v>0</v>
      </c>
      <c r="DJ566" s="885">
        <v>0</v>
      </c>
      <c r="DK566" s="885">
        <v>0</v>
      </c>
      <c r="DL566" s="885">
        <v>0</v>
      </c>
      <c r="DM566" s="885">
        <v>0</v>
      </c>
      <c r="DP566" s="3321">
        <f t="shared" si="441"/>
        <v>0</v>
      </c>
      <c r="DQ566" s="3321">
        <f t="shared" si="441"/>
        <v>0</v>
      </c>
      <c r="DR566" s="3321">
        <f t="shared" si="441"/>
        <v>0</v>
      </c>
      <c r="DS566" s="3321">
        <f t="shared" si="441"/>
        <v>0</v>
      </c>
      <c r="DT566" s="3321">
        <f t="shared" si="441"/>
        <v>0</v>
      </c>
    </row>
    <row r="567" spans="1:124" ht="11.25" hidden="1" customHeight="1">
      <c r="A567" s="1170"/>
      <c r="B567" s="1491"/>
      <c r="C567" s="1547"/>
      <c r="D567" s="3413"/>
      <c r="E567" s="1358">
        <v>0</v>
      </c>
      <c r="F567" s="891">
        <v>0</v>
      </c>
      <c r="G567" s="891">
        <v>0</v>
      </c>
      <c r="H567" s="891">
        <v>0</v>
      </c>
      <c r="I567" s="891">
        <v>0</v>
      </c>
      <c r="J567" s="891">
        <v>0</v>
      </c>
      <c r="K567" s="891">
        <v>0</v>
      </c>
      <c r="L567" s="891">
        <f t="shared" si="421"/>
        <v>0</v>
      </c>
      <c r="M567" s="1440"/>
      <c r="N567" s="1440"/>
      <c r="O567" s="1440"/>
      <c r="P567" s="1440"/>
      <c r="Q567" s="1440"/>
      <c r="R567" s="1440">
        <f t="shared" si="452"/>
        <v>0</v>
      </c>
      <c r="S567" s="1440"/>
      <c r="T567" s="1440">
        <f t="shared" si="422"/>
        <v>0</v>
      </c>
      <c r="U567" s="1951">
        <f t="shared" si="455"/>
        <v>0</v>
      </c>
      <c r="V567" s="891">
        <f t="shared" si="449"/>
        <v>0</v>
      </c>
      <c r="W567" s="891">
        <f t="shared" si="449"/>
        <v>0</v>
      </c>
      <c r="X567" s="891">
        <f t="shared" si="449"/>
        <v>0</v>
      </c>
      <c r="Y567" s="891">
        <f t="shared" si="449"/>
        <v>0</v>
      </c>
      <c r="Z567" s="891">
        <f t="shared" si="449"/>
        <v>0</v>
      </c>
      <c r="AA567" s="891">
        <f t="shared" si="449"/>
        <v>0</v>
      </c>
      <c r="AB567" s="1722">
        <f t="shared" si="423"/>
        <v>0</v>
      </c>
      <c r="AC567" s="1341"/>
      <c r="AD567" s="1717"/>
      <c r="AE567" s="1719">
        <v>0</v>
      </c>
      <c r="AF567" s="1719">
        <v>0</v>
      </c>
      <c r="AG567" s="1719">
        <v>0</v>
      </c>
      <c r="AH567" s="1719">
        <v>0</v>
      </c>
      <c r="AI567" s="1719">
        <v>0</v>
      </c>
      <c r="AJ567" s="1719">
        <v>0</v>
      </c>
      <c r="AK567" s="1719">
        <f t="shared" si="424"/>
        <v>0</v>
      </c>
      <c r="AL567" s="999"/>
      <c r="AM567" s="1394"/>
      <c r="AN567" s="999"/>
      <c r="AO567" s="1001"/>
      <c r="AP567" s="1001">
        <f t="shared" si="453"/>
        <v>0</v>
      </c>
      <c r="AQ567" s="1394"/>
      <c r="AR567" s="1394">
        <f t="shared" si="425"/>
        <v>0</v>
      </c>
      <c r="AS567" s="3403">
        <f t="shared" si="450"/>
        <v>0</v>
      </c>
      <c r="AT567" s="1722">
        <f t="shared" si="450"/>
        <v>0</v>
      </c>
      <c r="AU567" s="1722">
        <f t="shared" si="450"/>
        <v>0</v>
      </c>
      <c r="AV567" s="1722">
        <f t="shared" si="450"/>
        <v>0</v>
      </c>
      <c r="AW567" s="1722">
        <f t="shared" si="450"/>
        <v>0</v>
      </c>
      <c r="AX567" s="1722">
        <f t="shared" si="450"/>
        <v>0</v>
      </c>
      <c r="AY567" s="1722">
        <f t="shared" si="426"/>
        <v>0</v>
      </c>
      <c r="AZ567" s="3088">
        <f t="shared" si="427"/>
        <v>0</v>
      </c>
      <c r="BA567" s="3325"/>
      <c r="BB567" s="1357">
        <v>0</v>
      </c>
      <c r="BC567" s="1357">
        <v>0</v>
      </c>
      <c r="BD567" s="1357">
        <v>0</v>
      </c>
      <c r="BE567" s="1357">
        <v>0</v>
      </c>
      <c r="BF567" s="1357">
        <v>0</v>
      </c>
      <c r="BG567" s="1357">
        <f t="shared" si="428"/>
        <v>0</v>
      </c>
      <c r="BH567" s="891"/>
      <c r="BI567" s="891"/>
      <c r="BJ567" s="891"/>
      <c r="BK567" s="1397">
        <f t="shared" si="454"/>
        <v>0</v>
      </c>
      <c r="BL567" s="1397"/>
      <c r="BM567" s="1397">
        <f t="shared" si="429"/>
        <v>0</v>
      </c>
      <c r="BN567" s="1366">
        <f t="shared" si="451"/>
        <v>0</v>
      </c>
      <c r="BO567" s="1366">
        <f t="shared" si="451"/>
        <v>0</v>
      </c>
      <c r="BP567" s="1366">
        <f t="shared" si="451"/>
        <v>0</v>
      </c>
      <c r="BQ567" s="1366">
        <f t="shared" si="451"/>
        <v>0</v>
      </c>
      <c r="BR567" s="1366">
        <f t="shared" si="451"/>
        <v>0</v>
      </c>
      <c r="BS567" s="1366">
        <f t="shared" si="430"/>
        <v>0</v>
      </c>
      <c r="BT567" s="891"/>
      <c r="BU567" s="891"/>
      <c r="CD567" s="3319">
        <v>0</v>
      </c>
      <c r="CE567" s="3319">
        <v>0</v>
      </c>
      <c r="CF567" s="3319">
        <v>0</v>
      </c>
      <c r="CG567" s="3319">
        <v>0</v>
      </c>
      <c r="CH567" s="3319">
        <v>0</v>
      </c>
      <c r="CI567" s="3319">
        <v>0</v>
      </c>
      <c r="CJ567" s="3319">
        <v>0</v>
      </c>
      <c r="CK567" s="3320"/>
      <c r="CL567" s="3321">
        <f t="shared" si="442"/>
        <v>0</v>
      </c>
      <c r="CM567" s="3321">
        <f t="shared" si="442"/>
        <v>0</v>
      </c>
      <c r="CN567" s="3321">
        <f t="shared" si="442"/>
        <v>0</v>
      </c>
      <c r="CO567" s="3321">
        <f t="shared" si="442"/>
        <v>0</v>
      </c>
      <c r="CP567" s="3321">
        <f t="shared" si="442"/>
        <v>0</v>
      </c>
      <c r="CQ567" s="3321">
        <f t="shared" si="442"/>
        <v>0</v>
      </c>
      <c r="CR567" s="3321">
        <f t="shared" si="442"/>
        <v>0</v>
      </c>
      <c r="CS567" s="3321"/>
      <c r="CT567" s="885">
        <v>0</v>
      </c>
      <c r="CU567" s="885">
        <v>0</v>
      </c>
      <c r="CV567" s="885">
        <v>0</v>
      </c>
      <c r="CW567" s="885">
        <v>0</v>
      </c>
      <c r="CX567" s="885">
        <v>0</v>
      </c>
      <c r="CY567" s="885">
        <v>0</v>
      </c>
      <c r="DB567" s="3321">
        <f t="shared" si="444"/>
        <v>0</v>
      </c>
      <c r="DC567" s="3321">
        <f t="shared" si="444"/>
        <v>0</v>
      </c>
      <c r="DD567" s="3321">
        <f t="shared" si="444"/>
        <v>0</v>
      </c>
      <c r="DE567" s="3321">
        <f t="shared" si="443"/>
        <v>0</v>
      </c>
      <c r="DF567" s="3321">
        <f t="shared" si="443"/>
        <v>0</v>
      </c>
      <c r="DG567" s="3321">
        <f t="shared" si="443"/>
        <v>0</v>
      </c>
      <c r="DH567" s="3321"/>
      <c r="DI567" s="885">
        <v>0</v>
      </c>
      <c r="DJ567" s="885">
        <v>0</v>
      </c>
      <c r="DK567" s="885">
        <v>0</v>
      </c>
      <c r="DL567" s="885">
        <v>0</v>
      </c>
      <c r="DM567" s="885">
        <v>0</v>
      </c>
      <c r="DP567" s="3321">
        <f t="shared" si="441"/>
        <v>0</v>
      </c>
      <c r="DQ567" s="3321">
        <f t="shared" si="441"/>
        <v>0</v>
      </c>
      <c r="DR567" s="3321">
        <f t="shared" si="441"/>
        <v>0</v>
      </c>
      <c r="DS567" s="3321">
        <f t="shared" si="441"/>
        <v>0</v>
      </c>
      <c r="DT567" s="3321">
        <f t="shared" si="441"/>
        <v>0</v>
      </c>
    </row>
    <row r="568" spans="1:124" ht="11.25" hidden="1" customHeight="1">
      <c r="A568" s="1170"/>
      <c r="B568" s="1491"/>
      <c r="C568" s="1547"/>
      <c r="D568" s="3413"/>
      <c r="E568" s="1358">
        <v>0</v>
      </c>
      <c r="F568" s="891">
        <v>0</v>
      </c>
      <c r="G568" s="891">
        <v>0</v>
      </c>
      <c r="H568" s="891">
        <v>0</v>
      </c>
      <c r="I568" s="891">
        <v>0</v>
      </c>
      <c r="J568" s="891">
        <v>0</v>
      </c>
      <c r="K568" s="891">
        <v>0</v>
      </c>
      <c r="L568" s="891">
        <f t="shared" si="421"/>
        <v>0</v>
      </c>
      <c r="M568" s="1440"/>
      <c r="N568" s="1440"/>
      <c r="O568" s="1440"/>
      <c r="P568" s="1440"/>
      <c r="Q568" s="1440"/>
      <c r="R568" s="1440">
        <f t="shared" si="452"/>
        <v>0</v>
      </c>
      <c r="S568" s="1440"/>
      <c r="T568" s="1440">
        <f t="shared" si="422"/>
        <v>0</v>
      </c>
      <c r="U568" s="1951">
        <f t="shared" si="455"/>
        <v>0</v>
      </c>
      <c r="V568" s="891">
        <f t="shared" si="449"/>
        <v>0</v>
      </c>
      <c r="W568" s="891">
        <f t="shared" si="449"/>
        <v>0</v>
      </c>
      <c r="X568" s="891">
        <f t="shared" si="449"/>
        <v>0</v>
      </c>
      <c r="Y568" s="891">
        <f t="shared" si="449"/>
        <v>0</v>
      </c>
      <c r="Z568" s="891">
        <f t="shared" si="449"/>
        <v>0</v>
      </c>
      <c r="AA568" s="891">
        <f t="shared" si="449"/>
        <v>0</v>
      </c>
      <c r="AB568" s="1722">
        <f t="shared" si="423"/>
        <v>0</v>
      </c>
      <c r="AC568" s="1341"/>
      <c r="AD568" s="1717"/>
      <c r="AE568" s="1719">
        <v>0</v>
      </c>
      <c r="AF568" s="1719">
        <v>0</v>
      </c>
      <c r="AG568" s="1719">
        <v>0</v>
      </c>
      <c r="AH568" s="1719">
        <v>0</v>
      </c>
      <c r="AI568" s="1719">
        <v>0</v>
      </c>
      <c r="AJ568" s="1719">
        <v>0</v>
      </c>
      <c r="AK568" s="1719">
        <f t="shared" si="424"/>
        <v>0</v>
      </c>
      <c r="AL568" s="999"/>
      <c r="AM568" s="1394"/>
      <c r="AN568" s="999"/>
      <c r="AO568" s="1001"/>
      <c r="AP568" s="1001">
        <f t="shared" si="453"/>
        <v>0</v>
      </c>
      <c r="AQ568" s="1394"/>
      <c r="AR568" s="1394">
        <f t="shared" si="425"/>
        <v>0</v>
      </c>
      <c r="AS568" s="3403">
        <f t="shared" si="450"/>
        <v>0</v>
      </c>
      <c r="AT568" s="1722">
        <f t="shared" si="450"/>
        <v>0</v>
      </c>
      <c r="AU568" s="1722">
        <f t="shared" si="450"/>
        <v>0</v>
      </c>
      <c r="AV568" s="1722">
        <f t="shared" si="450"/>
        <v>0</v>
      </c>
      <c r="AW568" s="1722">
        <f t="shared" si="450"/>
        <v>0</v>
      </c>
      <c r="AX568" s="1722">
        <f t="shared" si="450"/>
        <v>0</v>
      </c>
      <c r="AY568" s="1722">
        <f t="shared" si="426"/>
        <v>0</v>
      </c>
      <c r="AZ568" s="3088">
        <f t="shared" si="427"/>
        <v>0</v>
      </c>
      <c r="BA568" s="3325"/>
      <c r="BB568" s="1357">
        <v>0</v>
      </c>
      <c r="BC568" s="1357">
        <v>0</v>
      </c>
      <c r="BD568" s="1357">
        <v>0</v>
      </c>
      <c r="BE568" s="1357">
        <v>0</v>
      </c>
      <c r="BF568" s="1357">
        <v>0</v>
      </c>
      <c r="BG568" s="1357">
        <f t="shared" si="428"/>
        <v>0</v>
      </c>
      <c r="BH568" s="891"/>
      <c r="BI568" s="891"/>
      <c r="BJ568" s="891"/>
      <c r="BK568" s="1397">
        <f t="shared" si="454"/>
        <v>0</v>
      </c>
      <c r="BL568" s="1397"/>
      <c r="BM568" s="1397">
        <f t="shared" si="429"/>
        <v>0</v>
      </c>
      <c r="BN568" s="1366">
        <f t="shared" si="451"/>
        <v>0</v>
      </c>
      <c r="BO568" s="1366">
        <f t="shared" si="451"/>
        <v>0</v>
      </c>
      <c r="BP568" s="1366">
        <f t="shared" si="451"/>
        <v>0</v>
      </c>
      <c r="BQ568" s="1366">
        <f t="shared" si="451"/>
        <v>0</v>
      </c>
      <c r="BR568" s="1366">
        <f t="shared" si="451"/>
        <v>0</v>
      </c>
      <c r="BS568" s="1366">
        <f t="shared" si="430"/>
        <v>0</v>
      </c>
      <c r="BT568" s="891"/>
      <c r="BU568" s="891"/>
      <c r="CD568" s="3319">
        <v>0</v>
      </c>
      <c r="CE568" s="3319">
        <v>0</v>
      </c>
      <c r="CF568" s="3319">
        <v>0</v>
      </c>
      <c r="CG568" s="3319">
        <v>0</v>
      </c>
      <c r="CH568" s="3319">
        <v>0</v>
      </c>
      <c r="CI568" s="3319">
        <v>0</v>
      </c>
      <c r="CJ568" s="3319">
        <v>0</v>
      </c>
      <c r="CK568" s="3320"/>
      <c r="CL568" s="3321">
        <f t="shared" si="442"/>
        <v>0</v>
      </c>
      <c r="CM568" s="3321">
        <f t="shared" si="442"/>
        <v>0</v>
      </c>
      <c r="CN568" s="3321">
        <f t="shared" si="442"/>
        <v>0</v>
      </c>
      <c r="CO568" s="3321">
        <f t="shared" si="442"/>
        <v>0</v>
      </c>
      <c r="CP568" s="3321">
        <f t="shared" si="442"/>
        <v>0</v>
      </c>
      <c r="CQ568" s="3321">
        <f t="shared" si="442"/>
        <v>0</v>
      </c>
      <c r="CR568" s="3321">
        <f t="shared" si="442"/>
        <v>0</v>
      </c>
      <c r="CS568" s="3321"/>
      <c r="CT568" s="885">
        <v>0</v>
      </c>
      <c r="CU568" s="885">
        <v>0</v>
      </c>
      <c r="CV568" s="885">
        <v>0</v>
      </c>
      <c r="CW568" s="885">
        <v>0</v>
      </c>
      <c r="CX568" s="885">
        <v>0</v>
      </c>
      <c r="CY568" s="885">
        <v>0</v>
      </c>
      <c r="DB568" s="3321">
        <f t="shared" si="444"/>
        <v>0</v>
      </c>
      <c r="DC568" s="3321">
        <f t="shared" si="444"/>
        <v>0</v>
      </c>
      <c r="DD568" s="3321">
        <f t="shared" si="444"/>
        <v>0</v>
      </c>
      <c r="DE568" s="3321">
        <f t="shared" si="443"/>
        <v>0</v>
      </c>
      <c r="DF568" s="3321">
        <f t="shared" si="443"/>
        <v>0</v>
      </c>
      <c r="DG568" s="3321">
        <f t="shared" si="443"/>
        <v>0</v>
      </c>
      <c r="DH568" s="3321"/>
      <c r="DI568" s="885">
        <v>0</v>
      </c>
      <c r="DJ568" s="885">
        <v>0</v>
      </c>
      <c r="DK568" s="885">
        <v>0</v>
      </c>
      <c r="DL568" s="885">
        <v>0</v>
      </c>
      <c r="DM568" s="885">
        <v>0</v>
      </c>
      <c r="DP568" s="3321">
        <f t="shared" si="441"/>
        <v>0</v>
      </c>
      <c r="DQ568" s="3321">
        <f t="shared" si="441"/>
        <v>0</v>
      </c>
      <c r="DR568" s="3321">
        <f t="shared" si="441"/>
        <v>0</v>
      </c>
      <c r="DS568" s="3321">
        <f t="shared" si="441"/>
        <v>0</v>
      </c>
      <c r="DT568" s="3321">
        <f t="shared" si="441"/>
        <v>0</v>
      </c>
    </row>
    <row r="569" spans="1:124" ht="11.25" hidden="1" customHeight="1">
      <c r="A569" s="1170"/>
      <c r="B569" s="1491"/>
      <c r="C569" s="1547"/>
      <c r="D569" s="3413"/>
      <c r="E569" s="1358">
        <v>0</v>
      </c>
      <c r="F569" s="891">
        <v>0</v>
      </c>
      <c r="G569" s="891">
        <v>0</v>
      </c>
      <c r="H569" s="891">
        <v>0</v>
      </c>
      <c r="I569" s="891">
        <v>0</v>
      </c>
      <c r="J569" s="891">
        <v>0</v>
      </c>
      <c r="K569" s="891">
        <v>0</v>
      </c>
      <c r="L569" s="891">
        <f t="shared" si="421"/>
        <v>0</v>
      </c>
      <c r="M569" s="1440"/>
      <c r="N569" s="1440"/>
      <c r="O569" s="1440"/>
      <c r="P569" s="1440"/>
      <c r="Q569" s="1440"/>
      <c r="R569" s="1440">
        <f t="shared" si="452"/>
        <v>0</v>
      </c>
      <c r="S569" s="1440"/>
      <c r="T569" s="1440">
        <f t="shared" si="422"/>
        <v>0</v>
      </c>
      <c r="U569" s="1951">
        <f t="shared" si="455"/>
        <v>0</v>
      </c>
      <c r="V569" s="891">
        <f t="shared" si="449"/>
        <v>0</v>
      </c>
      <c r="W569" s="891">
        <f t="shared" si="449"/>
        <v>0</v>
      </c>
      <c r="X569" s="891">
        <f t="shared" si="449"/>
        <v>0</v>
      </c>
      <c r="Y569" s="891">
        <f t="shared" si="449"/>
        <v>0</v>
      </c>
      <c r="Z569" s="891">
        <f t="shared" si="449"/>
        <v>0</v>
      </c>
      <c r="AA569" s="891">
        <f t="shared" si="449"/>
        <v>0</v>
      </c>
      <c r="AB569" s="1722">
        <f t="shared" si="423"/>
        <v>0</v>
      </c>
      <c r="AC569" s="1341"/>
      <c r="AD569" s="1717"/>
      <c r="AE569" s="1719">
        <v>0</v>
      </c>
      <c r="AF569" s="1719">
        <v>0</v>
      </c>
      <c r="AG569" s="1719">
        <v>0</v>
      </c>
      <c r="AH569" s="1719">
        <v>0</v>
      </c>
      <c r="AI569" s="1719">
        <v>0</v>
      </c>
      <c r="AJ569" s="1719">
        <v>0</v>
      </c>
      <c r="AK569" s="1719">
        <f t="shared" si="424"/>
        <v>0</v>
      </c>
      <c r="AL569" s="999"/>
      <c r="AM569" s="1394"/>
      <c r="AN569" s="999"/>
      <c r="AO569" s="1001"/>
      <c r="AP569" s="1001">
        <f t="shared" si="453"/>
        <v>0</v>
      </c>
      <c r="AQ569" s="1394"/>
      <c r="AR569" s="1394">
        <f t="shared" si="425"/>
        <v>0</v>
      </c>
      <c r="AS569" s="3403">
        <f t="shared" si="450"/>
        <v>0</v>
      </c>
      <c r="AT569" s="1722">
        <f t="shared" si="450"/>
        <v>0</v>
      </c>
      <c r="AU569" s="1722">
        <f t="shared" si="450"/>
        <v>0</v>
      </c>
      <c r="AV569" s="1722">
        <f t="shared" si="450"/>
        <v>0</v>
      </c>
      <c r="AW569" s="1722">
        <f t="shared" si="450"/>
        <v>0</v>
      </c>
      <c r="AX569" s="1722">
        <f t="shared" si="450"/>
        <v>0</v>
      </c>
      <c r="AY569" s="1722">
        <f t="shared" si="426"/>
        <v>0</v>
      </c>
      <c r="AZ569" s="3088">
        <f t="shared" si="427"/>
        <v>0</v>
      </c>
      <c r="BA569" s="3325"/>
      <c r="BB569" s="1357">
        <v>0</v>
      </c>
      <c r="BC569" s="1357">
        <v>0</v>
      </c>
      <c r="BD569" s="1357">
        <v>0</v>
      </c>
      <c r="BE569" s="1357">
        <v>0</v>
      </c>
      <c r="BF569" s="1357">
        <v>0</v>
      </c>
      <c r="BG569" s="1357">
        <f t="shared" si="428"/>
        <v>0</v>
      </c>
      <c r="BH569" s="891"/>
      <c r="BI569" s="891"/>
      <c r="BJ569" s="891"/>
      <c r="BK569" s="1397">
        <f t="shared" si="454"/>
        <v>0</v>
      </c>
      <c r="BL569" s="1397"/>
      <c r="BM569" s="1397">
        <f t="shared" si="429"/>
        <v>0</v>
      </c>
      <c r="BN569" s="1366">
        <f t="shared" si="451"/>
        <v>0</v>
      </c>
      <c r="BO569" s="1366">
        <f t="shared" si="451"/>
        <v>0</v>
      </c>
      <c r="BP569" s="1366">
        <f t="shared" si="451"/>
        <v>0</v>
      </c>
      <c r="BQ569" s="1366">
        <f t="shared" si="451"/>
        <v>0</v>
      </c>
      <c r="BR569" s="1366">
        <f t="shared" si="451"/>
        <v>0</v>
      </c>
      <c r="BS569" s="1366">
        <f t="shared" si="430"/>
        <v>0</v>
      </c>
      <c r="BT569" s="891"/>
      <c r="BU569" s="891"/>
      <c r="CD569" s="3319">
        <v>0</v>
      </c>
      <c r="CE569" s="3319">
        <v>0</v>
      </c>
      <c r="CF569" s="3319">
        <v>0</v>
      </c>
      <c r="CG569" s="3319">
        <v>0</v>
      </c>
      <c r="CH569" s="3319">
        <v>0</v>
      </c>
      <c r="CI569" s="3319">
        <v>0</v>
      </c>
      <c r="CJ569" s="3319">
        <v>0</v>
      </c>
      <c r="CK569" s="3320"/>
      <c r="CL569" s="3321">
        <f t="shared" si="442"/>
        <v>0</v>
      </c>
      <c r="CM569" s="3321">
        <f t="shared" si="442"/>
        <v>0</v>
      </c>
      <c r="CN569" s="3321">
        <f t="shared" si="442"/>
        <v>0</v>
      </c>
      <c r="CO569" s="3321">
        <f t="shared" si="442"/>
        <v>0</v>
      </c>
      <c r="CP569" s="3321">
        <f t="shared" si="442"/>
        <v>0</v>
      </c>
      <c r="CQ569" s="3321">
        <f t="shared" si="442"/>
        <v>0</v>
      </c>
      <c r="CR569" s="3321">
        <f t="shared" si="442"/>
        <v>0</v>
      </c>
      <c r="CS569" s="3321"/>
      <c r="CT569" s="885">
        <v>0</v>
      </c>
      <c r="CU569" s="885">
        <v>0</v>
      </c>
      <c r="CV569" s="885">
        <v>0</v>
      </c>
      <c r="CW569" s="885">
        <v>0</v>
      </c>
      <c r="CX569" s="885">
        <v>0</v>
      </c>
      <c r="CY569" s="885">
        <v>0</v>
      </c>
      <c r="DB569" s="3321">
        <f t="shared" si="444"/>
        <v>0</v>
      </c>
      <c r="DC569" s="3321">
        <f t="shared" si="444"/>
        <v>0</v>
      </c>
      <c r="DD569" s="3321">
        <f t="shared" si="444"/>
        <v>0</v>
      </c>
      <c r="DE569" s="3321">
        <f t="shared" si="443"/>
        <v>0</v>
      </c>
      <c r="DF569" s="3321">
        <f t="shared" si="443"/>
        <v>0</v>
      </c>
      <c r="DG569" s="3321">
        <f t="shared" si="443"/>
        <v>0</v>
      </c>
      <c r="DH569" s="3321"/>
      <c r="DI569" s="885">
        <v>0</v>
      </c>
      <c r="DJ569" s="885">
        <v>0</v>
      </c>
      <c r="DK569" s="885">
        <v>0</v>
      </c>
      <c r="DL569" s="885">
        <v>0</v>
      </c>
      <c r="DM569" s="885">
        <v>0</v>
      </c>
      <c r="DP569" s="3321">
        <f t="shared" si="441"/>
        <v>0</v>
      </c>
      <c r="DQ569" s="3321">
        <f t="shared" si="441"/>
        <v>0</v>
      </c>
      <c r="DR569" s="3321">
        <f t="shared" si="441"/>
        <v>0</v>
      </c>
      <c r="DS569" s="3321">
        <f t="shared" si="441"/>
        <v>0</v>
      </c>
      <c r="DT569" s="3321">
        <f t="shared" si="441"/>
        <v>0</v>
      </c>
    </row>
    <row r="570" spans="1:124" ht="11.25" hidden="1" customHeight="1">
      <c r="A570" s="1170"/>
      <c r="B570" s="1491"/>
      <c r="C570" s="1547"/>
      <c r="D570" s="3413"/>
      <c r="E570" s="1358">
        <v>0</v>
      </c>
      <c r="F570" s="891">
        <v>0</v>
      </c>
      <c r="G570" s="891">
        <v>0</v>
      </c>
      <c r="H570" s="891">
        <v>0</v>
      </c>
      <c r="I570" s="891">
        <v>0</v>
      </c>
      <c r="J570" s="891">
        <v>0</v>
      </c>
      <c r="K570" s="891">
        <v>0</v>
      </c>
      <c r="L570" s="891">
        <f t="shared" si="421"/>
        <v>0</v>
      </c>
      <c r="M570" s="1440"/>
      <c r="N570" s="1440"/>
      <c r="O570" s="1440"/>
      <c r="P570" s="1440"/>
      <c r="Q570" s="1440"/>
      <c r="R570" s="1440">
        <f t="shared" si="452"/>
        <v>0</v>
      </c>
      <c r="S570" s="1440"/>
      <c r="T570" s="1440">
        <f t="shared" si="422"/>
        <v>0</v>
      </c>
      <c r="U570" s="1951">
        <f t="shared" si="455"/>
        <v>0</v>
      </c>
      <c r="V570" s="891">
        <f t="shared" si="449"/>
        <v>0</v>
      </c>
      <c r="W570" s="891">
        <f t="shared" si="449"/>
        <v>0</v>
      </c>
      <c r="X570" s="891">
        <f t="shared" si="449"/>
        <v>0</v>
      </c>
      <c r="Y570" s="891">
        <f t="shared" si="449"/>
        <v>0</v>
      </c>
      <c r="Z570" s="891">
        <f t="shared" si="449"/>
        <v>0</v>
      </c>
      <c r="AA570" s="891">
        <f t="shared" si="449"/>
        <v>0</v>
      </c>
      <c r="AB570" s="1722">
        <f t="shared" si="423"/>
        <v>0</v>
      </c>
      <c r="AC570" s="1341"/>
      <c r="AD570" s="1717"/>
      <c r="AE570" s="1719">
        <v>0</v>
      </c>
      <c r="AF570" s="1719">
        <v>0</v>
      </c>
      <c r="AG570" s="1719">
        <v>0</v>
      </c>
      <c r="AH570" s="1719">
        <v>0</v>
      </c>
      <c r="AI570" s="1719">
        <v>0</v>
      </c>
      <c r="AJ570" s="1719">
        <v>0</v>
      </c>
      <c r="AK570" s="1719">
        <f t="shared" si="424"/>
        <v>0</v>
      </c>
      <c r="AL570" s="999"/>
      <c r="AM570" s="1394"/>
      <c r="AN570" s="999"/>
      <c r="AO570" s="1001"/>
      <c r="AP570" s="1001">
        <f t="shared" si="453"/>
        <v>0</v>
      </c>
      <c r="AQ570" s="1394"/>
      <c r="AR570" s="1394">
        <f t="shared" si="425"/>
        <v>0</v>
      </c>
      <c r="AS570" s="3403">
        <f t="shared" si="450"/>
        <v>0</v>
      </c>
      <c r="AT570" s="1722">
        <f t="shared" si="450"/>
        <v>0</v>
      </c>
      <c r="AU570" s="1722">
        <f t="shared" si="450"/>
        <v>0</v>
      </c>
      <c r="AV570" s="1722">
        <f t="shared" si="450"/>
        <v>0</v>
      </c>
      <c r="AW570" s="1722">
        <f t="shared" si="450"/>
        <v>0</v>
      </c>
      <c r="AX570" s="1722">
        <f t="shared" si="450"/>
        <v>0</v>
      </c>
      <c r="AY570" s="1722">
        <f t="shared" si="426"/>
        <v>0</v>
      </c>
      <c r="AZ570" s="3088">
        <f t="shared" si="427"/>
        <v>0</v>
      </c>
      <c r="BA570" s="3325"/>
      <c r="BB570" s="1357">
        <v>0</v>
      </c>
      <c r="BC570" s="1357">
        <v>0</v>
      </c>
      <c r="BD570" s="1357">
        <v>0</v>
      </c>
      <c r="BE570" s="1357">
        <v>0</v>
      </c>
      <c r="BF570" s="1357">
        <v>0</v>
      </c>
      <c r="BG570" s="1357">
        <f t="shared" si="428"/>
        <v>0</v>
      </c>
      <c r="BH570" s="891"/>
      <c r="BI570" s="891"/>
      <c r="BJ570" s="891"/>
      <c r="BK570" s="1397">
        <f t="shared" si="454"/>
        <v>0</v>
      </c>
      <c r="BL570" s="1397"/>
      <c r="BM570" s="1397">
        <f t="shared" si="429"/>
        <v>0</v>
      </c>
      <c r="BN570" s="1366">
        <f t="shared" si="451"/>
        <v>0</v>
      </c>
      <c r="BO570" s="1366">
        <f t="shared" si="451"/>
        <v>0</v>
      </c>
      <c r="BP570" s="1366">
        <f t="shared" si="451"/>
        <v>0</v>
      </c>
      <c r="BQ570" s="1366">
        <f t="shared" si="451"/>
        <v>0</v>
      </c>
      <c r="BR570" s="1366">
        <f t="shared" si="451"/>
        <v>0</v>
      </c>
      <c r="BS570" s="1366">
        <f t="shared" si="430"/>
        <v>0</v>
      </c>
      <c r="BT570" s="891"/>
      <c r="BU570" s="891"/>
      <c r="CD570" s="3319">
        <v>0</v>
      </c>
      <c r="CE570" s="3319">
        <v>0</v>
      </c>
      <c r="CF570" s="3319">
        <v>0</v>
      </c>
      <c r="CG570" s="3319">
        <v>0</v>
      </c>
      <c r="CH570" s="3319">
        <v>0</v>
      </c>
      <c r="CI570" s="3319">
        <v>0</v>
      </c>
      <c r="CJ570" s="3319">
        <v>0</v>
      </c>
      <c r="CK570" s="3320"/>
      <c r="CL570" s="3321">
        <f t="shared" si="442"/>
        <v>0</v>
      </c>
      <c r="CM570" s="3321">
        <f t="shared" si="442"/>
        <v>0</v>
      </c>
      <c r="CN570" s="3321">
        <f t="shared" si="442"/>
        <v>0</v>
      </c>
      <c r="CO570" s="3321">
        <f t="shared" si="442"/>
        <v>0</v>
      </c>
      <c r="CP570" s="3321">
        <f t="shared" si="442"/>
        <v>0</v>
      </c>
      <c r="CQ570" s="3321">
        <f t="shared" si="442"/>
        <v>0</v>
      </c>
      <c r="CR570" s="3321">
        <f t="shared" si="442"/>
        <v>0</v>
      </c>
      <c r="CS570" s="3321"/>
      <c r="CT570" s="885">
        <v>0</v>
      </c>
      <c r="CU570" s="885">
        <v>0</v>
      </c>
      <c r="CV570" s="885">
        <v>0</v>
      </c>
      <c r="CW570" s="885">
        <v>0</v>
      </c>
      <c r="CX570" s="885">
        <v>0</v>
      </c>
      <c r="CY570" s="885">
        <v>0</v>
      </c>
      <c r="DB570" s="3321">
        <f t="shared" si="444"/>
        <v>0</v>
      </c>
      <c r="DC570" s="3321">
        <f t="shared" si="444"/>
        <v>0</v>
      </c>
      <c r="DD570" s="3321">
        <f t="shared" si="444"/>
        <v>0</v>
      </c>
      <c r="DE570" s="3321">
        <f t="shared" si="443"/>
        <v>0</v>
      </c>
      <c r="DF570" s="3321">
        <f t="shared" si="443"/>
        <v>0</v>
      </c>
      <c r="DG570" s="3321">
        <f t="shared" si="443"/>
        <v>0</v>
      </c>
      <c r="DH570" s="3321"/>
      <c r="DI570" s="885">
        <v>0</v>
      </c>
      <c r="DJ570" s="885">
        <v>0</v>
      </c>
      <c r="DK570" s="885">
        <v>0</v>
      </c>
      <c r="DL570" s="885">
        <v>0</v>
      </c>
      <c r="DM570" s="885">
        <v>0</v>
      </c>
      <c r="DP570" s="3321">
        <f t="shared" si="441"/>
        <v>0</v>
      </c>
      <c r="DQ570" s="3321">
        <f t="shared" si="441"/>
        <v>0</v>
      </c>
      <c r="DR570" s="3321">
        <f t="shared" si="441"/>
        <v>0</v>
      </c>
      <c r="DS570" s="3321">
        <f t="shared" si="441"/>
        <v>0</v>
      </c>
      <c r="DT570" s="3321">
        <f t="shared" si="441"/>
        <v>0</v>
      </c>
    </row>
    <row r="571" spans="1:124" ht="11.25" hidden="1" customHeight="1">
      <c r="A571" s="1170"/>
      <c r="B571" s="1491"/>
      <c r="C571" s="1547"/>
      <c r="D571" s="3413"/>
      <c r="E571" s="1358">
        <v>0</v>
      </c>
      <c r="F571" s="891">
        <v>0</v>
      </c>
      <c r="G571" s="891">
        <v>0</v>
      </c>
      <c r="H571" s="891">
        <v>0</v>
      </c>
      <c r="I571" s="891">
        <v>0</v>
      </c>
      <c r="J571" s="891">
        <v>0</v>
      </c>
      <c r="K571" s="891">
        <v>0</v>
      </c>
      <c r="L571" s="891">
        <f t="shared" si="421"/>
        <v>0</v>
      </c>
      <c r="M571" s="1440"/>
      <c r="N571" s="1440"/>
      <c r="O571" s="1440"/>
      <c r="P571" s="1440"/>
      <c r="Q571" s="1440"/>
      <c r="R571" s="1440">
        <f t="shared" si="452"/>
        <v>0</v>
      </c>
      <c r="S571" s="1440"/>
      <c r="T571" s="1440">
        <f t="shared" si="422"/>
        <v>0</v>
      </c>
      <c r="U571" s="1951">
        <f t="shared" si="455"/>
        <v>0</v>
      </c>
      <c r="V571" s="891">
        <f t="shared" si="449"/>
        <v>0</v>
      </c>
      <c r="W571" s="891">
        <f t="shared" si="449"/>
        <v>0</v>
      </c>
      <c r="X571" s="891">
        <f t="shared" si="449"/>
        <v>0</v>
      </c>
      <c r="Y571" s="891">
        <f t="shared" si="449"/>
        <v>0</v>
      </c>
      <c r="Z571" s="891">
        <f t="shared" si="449"/>
        <v>0</v>
      </c>
      <c r="AA571" s="891">
        <f t="shared" si="449"/>
        <v>0</v>
      </c>
      <c r="AB571" s="1722">
        <f t="shared" si="423"/>
        <v>0</v>
      </c>
      <c r="AC571" s="1341"/>
      <c r="AD571" s="1717"/>
      <c r="AE571" s="1719">
        <v>0</v>
      </c>
      <c r="AF571" s="1719">
        <v>0</v>
      </c>
      <c r="AG571" s="1719">
        <v>0</v>
      </c>
      <c r="AH571" s="1719">
        <v>0</v>
      </c>
      <c r="AI571" s="1719">
        <v>0</v>
      </c>
      <c r="AJ571" s="1719">
        <v>0</v>
      </c>
      <c r="AK571" s="1719">
        <f t="shared" si="424"/>
        <v>0</v>
      </c>
      <c r="AL571" s="999"/>
      <c r="AM571" s="1394"/>
      <c r="AN571" s="999"/>
      <c r="AO571" s="1001"/>
      <c r="AP571" s="1001">
        <f t="shared" si="453"/>
        <v>0</v>
      </c>
      <c r="AQ571" s="1394"/>
      <c r="AR571" s="1394">
        <f t="shared" si="425"/>
        <v>0</v>
      </c>
      <c r="AS571" s="3403">
        <f t="shared" si="450"/>
        <v>0</v>
      </c>
      <c r="AT571" s="1722">
        <f t="shared" si="450"/>
        <v>0</v>
      </c>
      <c r="AU571" s="1722">
        <f t="shared" si="450"/>
        <v>0</v>
      </c>
      <c r="AV571" s="1722">
        <f t="shared" si="450"/>
        <v>0</v>
      </c>
      <c r="AW571" s="1722">
        <f t="shared" si="450"/>
        <v>0</v>
      </c>
      <c r="AX571" s="1722">
        <f t="shared" si="450"/>
        <v>0</v>
      </c>
      <c r="AY571" s="1722">
        <f t="shared" si="426"/>
        <v>0</v>
      </c>
      <c r="AZ571" s="3088">
        <f t="shared" si="427"/>
        <v>0</v>
      </c>
      <c r="BA571" s="3325"/>
      <c r="BB571" s="1357">
        <v>0</v>
      </c>
      <c r="BC571" s="1357">
        <v>0</v>
      </c>
      <c r="BD571" s="1357">
        <v>0</v>
      </c>
      <c r="BE571" s="1357">
        <v>0</v>
      </c>
      <c r="BF571" s="1357">
        <v>0</v>
      </c>
      <c r="BG571" s="1357">
        <f t="shared" si="428"/>
        <v>0</v>
      </c>
      <c r="BH571" s="891"/>
      <c r="BI571" s="891"/>
      <c r="BJ571" s="891"/>
      <c r="BK571" s="1397">
        <f t="shared" si="454"/>
        <v>0</v>
      </c>
      <c r="BL571" s="1397"/>
      <c r="BM571" s="1397">
        <f t="shared" si="429"/>
        <v>0</v>
      </c>
      <c r="BN571" s="1366">
        <f t="shared" si="451"/>
        <v>0</v>
      </c>
      <c r="BO571" s="1366">
        <f t="shared" si="451"/>
        <v>0</v>
      </c>
      <c r="BP571" s="1366">
        <f t="shared" si="451"/>
        <v>0</v>
      </c>
      <c r="BQ571" s="1366">
        <f t="shared" si="451"/>
        <v>0</v>
      </c>
      <c r="BR571" s="1366">
        <f t="shared" si="451"/>
        <v>0</v>
      </c>
      <c r="BS571" s="1366">
        <f t="shared" si="430"/>
        <v>0</v>
      </c>
      <c r="BT571" s="891"/>
      <c r="BU571" s="891"/>
      <c r="CD571" s="3319">
        <v>0</v>
      </c>
      <c r="CE571" s="3319">
        <v>0</v>
      </c>
      <c r="CF571" s="3319">
        <v>0</v>
      </c>
      <c r="CG571" s="3319">
        <v>0</v>
      </c>
      <c r="CH571" s="3319">
        <v>0</v>
      </c>
      <c r="CI571" s="3319">
        <v>0</v>
      </c>
      <c r="CJ571" s="3319">
        <v>0</v>
      </c>
      <c r="CK571" s="3320"/>
      <c r="CL571" s="3321">
        <f t="shared" si="442"/>
        <v>0</v>
      </c>
      <c r="CM571" s="3321">
        <f t="shared" si="442"/>
        <v>0</v>
      </c>
      <c r="CN571" s="3321">
        <f t="shared" si="442"/>
        <v>0</v>
      </c>
      <c r="CO571" s="3321">
        <f t="shared" si="442"/>
        <v>0</v>
      </c>
      <c r="CP571" s="3321">
        <f t="shared" si="442"/>
        <v>0</v>
      </c>
      <c r="CQ571" s="3321">
        <f t="shared" si="442"/>
        <v>0</v>
      </c>
      <c r="CR571" s="3321">
        <f t="shared" si="442"/>
        <v>0</v>
      </c>
      <c r="CS571" s="3321"/>
      <c r="CT571" s="885">
        <v>0</v>
      </c>
      <c r="CU571" s="885">
        <v>0</v>
      </c>
      <c r="CV571" s="885">
        <v>0</v>
      </c>
      <c r="CW571" s="885">
        <v>0</v>
      </c>
      <c r="CX571" s="885">
        <v>0</v>
      </c>
      <c r="CY571" s="885">
        <v>0</v>
      </c>
      <c r="DB571" s="3321">
        <f t="shared" si="444"/>
        <v>0</v>
      </c>
      <c r="DC571" s="3321">
        <f t="shared" si="444"/>
        <v>0</v>
      </c>
      <c r="DD571" s="3321">
        <f t="shared" si="444"/>
        <v>0</v>
      </c>
      <c r="DE571" s="3321">
        <f t="shared" si="443"/>
        <v>0</v>
      </c>
      <c r="DF571" s="3321">
        <f t="shared" si="443"/>
        <v>0</v>
      </c>
      <c r="DG571" s="3321">
        <f t="shared" si="443"/>
        <v>0</v>
      </c>
      <c r="DH571" s="3321"/>
      <c r="DI571" s="885">
        <v>0</v>
      </c>
      <c r="DJ571" s="885">
        <v>0</v>
      </c>
      <c r="DK571" s="885">
        <v>0</v>
      </c>
      <c r="DL571" s="885">
        <v>0</v>
      </c>
      <c r="DM571" s="885">
        <v>0</v>
      </c>
      <c r="DP571" s="3321">
        <f t="shared" si="441"/>
        <v>0</v>
      </c>
      <c r="DQ571" s="3321">
        <f t="shared" si="441"/>
        <v>0</v>
      </c>
      <c r="DR571" s="3321">
        <f t="shared" si="441"/>
        <v>0</v>
      </c>
      <c r="DS571" s="3321">
        <f t="shared" si="441"/>
        <v>0</v>
      </c>
      <c r="DT571" s="3321">
        <f t="shared" si="441"/>
        <v>0</v>
      </c>
    </row>
    <row r="572" spans="1:124" ht="11.25" hidden="1" customHeight="1">
      <c r="A572" s="1170"/>
      <c r="B572" s="1491"/>
      <c r="C572" s="1547"/>
      <c r="D572" s="3413"/>
      <c r="E572" s="1358">
        <v>0</v>
      </c>
      <c r="F572" s="891">
        <v>0</v>
      </c>
      <c r="G572" s="891">
        <v>0</v>
      </c>
      <c r="H572" s="891">
        <v>0</v>
      </c>
      <c r="I572" s="891">
        <v>0</v>
      </c>
      <c r="J572" s="891">
        <v>0</v>
      </c>
      <c r="K572" s="891">
        <v>0</v>
      </c>
      <c r="L572" s="891">
        <f t="shared" si="421"/>
        <v>0</v>
      </c>
      <c r="M572" s="1440"/>
      <c r="N572" s="1440"/>
      <c r="O572" s="1440"/>
      <c r="P572" s="1440"/>
      <c r="Q572" s="1440"/>
      <c r="R572" s="1440">
        <f t="shared" si="452"/>
        <v>0</v>
      </c>
      <c r="S572" s="1440"/>
      <c r="T572" s="1440">
        <f t="shared" si="422"/>
        <v>0</v>
      </c>
      <c r="U572" s="1951">
        <f t="shared" si="455"/>
        <v>0</v>
      </c>
      <c r="V572" s="891">
        <f t="shared" si="449"/>
        <v>0</v>
      </c>
      <c r="W572" s="891">
        <f t="shared" si="449"/>
        <v>0</v>
      </c>
      <c r="X572" s="891">
        <f t="shared" si="449"/>
        <v>0</v>
      </c>
      <c r="Y572" s="891">
        <f t="shared" si="449"/>
        <v>0</v>
      </c>
      <c r="Z572" s="891">
        <f t="shared" si="449"/>
        <v>0</v>
      </c>
      <c r="AA572" s="891">
        <f t="shared" si="449"/>
        <v>0</v>
      </c>
      <c r="AB572" s="1722">
        <f t="shared" si="423"/>
        <v>0</v>
      </c>
      <c r="AC572" s="1341"/>
      <c r="AD572" s="1717"/>
      <c r="AE572" s="1719">
        <v>0</v>
      </c>
      <c r="AF572" s="1719">
        <v>0</v>
      </c>
      <c r="AG572" s="1719">
        <v>0</v>
      </c>
      <c r="AH572" s="1719">
        <v>0</v>
      </c>
      <c r="AI572" s="1719">
        <v>0</v>
      </c>
      <c r="AJ572" s="1719">
        <v>0</v>
      </c>
      <c r="AK572" s="1719">
        <f t="shared" si="424"/>
        <v>0</v>
      </c>
      <c r="AL572" s="999"/>
      <c r="AM572" s="1394"/>
      <c r="AN572" s="999"/>
      <c r="AO572" s="1001"/>
      <c r="AP572" s="1001">
        <f t="shared" si="453"/>
        <v>0</v>
      </c>
      <c r="AQ572" s="1394"/>
      <c r="AR572" s="1394">
        <f t="shared" si="425"/>
        <v>0</v>
      </c>
      <c r="AS572" s="3403">
        <f t="shared" si="450"/>
        <v>0</v>
      </c>
      <c r="AT572" s="1722">
        <f t="shared" si="450"/>
        <v>0</v>
      </c>
      <c r="AU572" s="1722">
        <f t="shared" si="450"/>
        <v>0</v>
      </c>
      <c r="AV572" s="1722">
        <f t="shared" si="450"/>
        <v>0</v>
      </c>
      <c r="AW572" s="1722">
        <f t="shared" si="450"/>
        <v>0</v>
      </c>
      <c r="AX572" s="1722">
        <f t="shared" si="450"/>
        <v>0</v>
      </c>
      <c r="AY572" s="1722">
        <f t="shared" si="426"/>
        <v>0</v>
      </c>
      <c r="AZ572" s="3088">
        <f t="shared" si="427"/>
        <v>0</v>
      </c>
      <c r="BA572" s="3325"/>
      <c r="BB572" s="1357">
        <v>0</v>
      </c>
      <c r="BC572" s="1357">
        <v>0</v>
      </c>
      <c r="BD572" s="1357">
        <v>0</v>
      </c>
      <c r="BE572" s="1357">
        <v>0</v>
      </c>
      <c r="BF572" s="1357">
        <v>0</v>
      </c>
      <c r="BG572" s="1357">
        <f t="shared" si="428"/>
        <v>0</v>
      </c>
      <c r="BH572" s="891"/>
      <c r="BI572" s="891"/>
      <c r="BJ572" s="891"/>
      <c r="BK572" s="1397">
        <f t="shared" si="454"/>
        <v>0</v>
      </c>
      <c r="BL572" s="1397"/>
      <c r="BM572" s="1397">
        <f t="shared" si="429"/>
        <v>0</v>
      </c>
      <c r="BN572" s="1366">
        <f t="shared" si="451"/>
        <v>0</v>
      </c>
      <c r="BO572" s="1366">
        <f t="shared" si="451"/>
        <v>0</v>
      </c>
      <c r="BP572" s="1366">
        <f t="shared" si="451"/>
        <v>0</v>
      </c>
      <c r="BQ572" s="1366">
        <f t="shared" si="451"/>
        <v>0</v>
      </c>
      <c r="BR572" s="1366">
        <f t="shared" si="451"/>
        <v>0</v>
      </c>
      <c r="BS572" s="1366">
        <f t="shared" si="430"/>
        <v>0</v>
      </c>
      <c r="BT572" s="891"/>
      <c r="BU572" s="891"/>
      <c r="CD572" s="3319">
        <v>0</v>
      </c>
      <c r="CE572" s="3319">
        <v>0</v>
      </c>
      <c r="CF572" s="3319">
        <v>0</v>
      </c>
      <c r="CG572" s="3319">
        <v>0</v>
      </c>
      <c r="CH572" s="3319">
        <v>0</v>
      </c>
      <c r="CI572" s="3319">
        <v>0</v>
      </c>
      <c r="CJ572" s="3319">
        <v>0</v>
      </c>
      <c r="CK572" s="3320"/>
      <c r="CL572" s="3321">
        <f t="shared" si="442"/>
        <v>0</v>
      </c>
      <c r="CM572" s="3321">
        <f t="shared" si="442"/>
        <v>0</v>
      </c>
      <c r="CN572" s="3321">
        <f t="shared" si="442"/>
        <v>0</v>
      </c>
      <c r="CO572" s="3321">
        <f t="shared" si="442"/>
        <v>0</v>
      </c>
      <c r="CP572" s="3321">
        <f t="shared" si="442"/>
        <v>0</v>
      </c>
      <c r="CQ572" s="3321">
        <f t="shared" si="442"/>
        <v>0</v>
      </c>
      <c r="CR572" s="3321">
        <f t="shared" si="442"/>
        <v>0</v>
      </c>
      <c r="CS572" s="3321"/>
      <c r="CT572" s="885">
        <v>0</v>
      </c>
      <c r="CU572" s="885">
        <v>0</v>
      </c>
      <c r="CV572" s="885">
        <v>0</v>
      </c>
      <c r="CW572" s="885">
        <v>0</v>
      </c>
      <c r="CX572" s="885">
        <v>0</v>
      </c>
      <c r="CY572" s="885">
        <v>0</v>
      </c>
      <c r="DB572" s="3321">
        <f t="shared" si="444"/>
        <v>0</v>
      </c>
      <c r="DC572" s="3321">
        <f t="shared" si="444"/>
        <v>0</v>
      </c>
      <c r="DD572" s="3321">
        <f t="shared" si="444"/>
        <v>0</v>
      </c>
      <c r="DE572" s="3321">
        <f t="shared" si="443"/>
        <v>0</v>
      </c>
      <c r="DF572" s="3321">
        <f t="shared" si="443"/>
        <v>0</v>
      </c>
      <c r="DG572" s="3321">
        <f t="shared" si="443"/>
        <v>0</v>
      </c>
      <c r="DH572" s="3321"/>
      <c r="DI572" s="885">
        <v>0</v>
      </c>
      <c r="DJ572" s="885">
        <v>0</v>
      </c>
      <c r="DK572" s="885">
        <v>0</v>
      </c>
      <c r="DL572" s="885">
        <v>0</v>
      </c>
      <c r="DM572" s="885">
        <v>0</v>
      </c>
      <c r="DP572" s="3321">
        <f t="shared" si="441"/>
        <v>0</v>
      </c>
      <c r="DQ572" s="3321">
        <f t="shared" si="441"/>
        <v>0</v>
      </c>
      <c r="DR572" s="3321">
        <f t="shared" si="441"/>
        <v>0</v>
      </c>
      <c r="DS572" s="3321">
        <f t="shared" si="441"/>
        <v>0</v>
      </c>
      <c r="DT572" s="3321">
        <f t="shared" si="441"/>
        <v>0</v>
      </c>
    </row>
    <row r="573" spans="1:124" ht="11.25" hidden="1" customHeight="1">
      <c r="A573" s="1170"/>
      <c r="B573" s="1491"/>
      <c r="C573" s="1547"/>
      <c r="D573" s="3413"/>
      <c r="E573" s="1358">
        <v>0</v>
      </c>
      <c r="F573" s="891">
        <v>0</v>
      </c>
      <c r="G573" s="891">
        <v>0</v>
      </c>
      <c r="H573" s="891">
        <v>0</v>
      </c>
      <c r="I573" s="891">
        <v>0</v>
      </c>
      <c r="J573" s="891">
        <v>0</v>
      </c>
      <c r="K573" s="891">
        <v>0</v>
      </c>
      <c r="L573" s="891">
        <f t="shared" si="421"/>
        <v>0</v>
      </c>
      <c r="M573" s="1440"/>
      <c r="N573" s="1440"/>
      <c r="O573" s="1440"/>
      <c r="P573" s="1440"/>
      <c r="Q573" s="1440"/>
      <c r="R573" s="1440">
        <f t="shared" si="452"/>
        <v>0</v>
      </c>
      <c r="S573" s="1440"/>
      <c r="T573" s="1440">
        <f t="shared" si="422"/>
        <v>0</v>
      </c>
      <c r="U573" s="1951">
        <f t="shared" si="455"/>
        <v>0</v>
      </c>
      <c r="V573" s="891">
        <f t="shared" si="449"/>
        <v>0</v>
      </c>
      <c r="W573" s="891">
        <f t="shared" si="449"/>
        <v>0</v>
      </c>
      <c r="X573" s="891">
        <f t="shared" si="449"/>
        <v>0</v>
      </c>
      <c r="Y573" s="891">
        <f t="shared" si="449"/>
        <v>0</v>
      </c>
      <c r="Z573" s="891">
        <f t="shared" si="449"/>
        <v>0</v>
      </c>
      <c r="AA573" s="891">
        <f t="shared" si="449"/>
        <v>0</v>
      </c>
      <c r="AB573" s="1722">
        <f t="shared" si="423"/>
        <v>0</v>
      </c>
      <c r="AC573" s="1341"/>
      <c r="AD573" s="1717"/>
      <c r="AE573" s="1719">
        <v>0</v>
      </c>
      <c r="AF573" s="1719">
        <v>0</v>
      </c>
      <c r="AG573" s="1719">
        <v>0</v>
      </c>
      <c r="AH573" s="1719">
        <v>0</v>
      </c>
      <c r="AI573" s="1719">
        <v>0</v>
      </c>
      <c r="AJ573" s="1719">
        <v>0</v>
      </c>
      <c r="AK573" s="1719">
        <f t="shared" si="424"/>
        <v>0</v>
      </c>
      <c r="AL573" s="999"/>
      <c r="AM573" s="1394"/>
      <c r="AN573" s="999"/>
      <c r="AO573" s="1001"/>
      <c r="AP573" s="1001">
        <f t="shared" si="453"/>
        <v>0</v>
      </c>
      <c r="AQ573" s="1394"/>
      <c r="AR573" s="1394">
        <f t="shared" si="425"/>
        <v>0</v>
      </c>
      <c r="AS573" s="3403">
        <f t="shared" si="450"/>
        <v>0</v>
      </c>
      <c r="AT573" s="1722">
        <f t="shared" si="450"/>
        <v>0</v>
      </c>
      <c r="AU573" s="1722">
        <f t="shared" si="450"/>
        <v>0</v>
      </c>
      <c r="AV573" s="1722">
        <f t="shared" si="450"/>
        <v>0</v>
      </c>
      <c r="AW573" s="1722">
        <f t="shared" si="450"/>
        <v>0</v>
      </c>
      <c r="AX573" s="1722">
        <f t="shared" si="450"/>
        <v>0</v>
      </c>
      <c r="AY573" s="1722">
        <f t="shared" si="426"/>
        <v>0</v>
      </c>
      <c r="AZ573" s="3088">
        <f t="shared" si="427"/>
        <v>0</v>
      </c>
      <c r="BA573" s="3325"/>
      <c r="BB573" s="1357">
        <v>0</v>
      </c>
      <c r="BC573" s="1357">
        <v>0</v>
      </c>
      <c r="BD573" s="1357">
        <v>0</v>
      </c>
      <c r="BE573" s="1357">
        <v>0</v>
      </c>
      <c r="BF573" s="1357">
        <v>0</v>
      </c>
      <c r="BG573" s="1357">
        <f t="shared" si="428"/>
        <v>0</v>
      </c>
      <c r="BH573" s="891"/>
      <c r="BI573" s="891"/>
      <c r="BJ573" s="891"/>
      <c r="BK573" s="1397">
        <f t="shared" si="454"/>
        <v>0</v>
      </c>
      <c r="BL573" s="1397"/>
      <c r="BM573" s="1397">
        <f t="shared" si="429"/>
        <v>0</v>
      </c>
      <c r="BN573" s="1366">
        <f t="shared" si="451"/>
        <v>0</v>
      </c>
      <c r="BO573" s="1366">
        <f t="shared" si="451"/>
        <v>0</v>
      </c>
      <c r="BP573" s="1366">
        <f t="shared" si="451"/>
        <v>0</v>
      </c>
      <c r="BQ573" s="1366">
        <f t="shared" si="451"/>
        <v>0</v>
      </c>
      <c r="BR573" s="1366">
        <f t="shared" si="451"/>
        <v>0</v>
      </c>
      <c r="BS573" s="1366">
        <f t="shared" si="430"/>
        <v>0</v>
      </c>
      <c r="BT573" s="891"/>
      <c r="BU573" s="891"/>
      <c r="CD573" s="3319">
        <v>0</v>
      </c>
      <c r="CE573" s="3319">
        <v>0</v>
      </c>
      <c r="CF573" s="3319">
        <v>0</v>
      </c>
      <c r="CG573" s="3319">
        <v>0</v>
      </c>
      <c r="CH573" s="3319">
        <v>0</v>
      </c>
      <c r="CI573" s="3319">
        <v>0</v>
      </c>
      <c r="CJ573" s="3319">
        <v>0</v>
      </c>
      <c r="CK573" s="3320"/>
      <c r="CL573" s="3321">
        <f t="shared" si="442"/>
        <v>0</v>
      </c>
      <c r="CM573" s="3321">
        <f t="shared" si="442"/>
        <v>0</v>
      </c>
      <c r="CN573" s="3321">
        <f t="shared" si="442"/>
        <v>0</v>
      </c>
      <c r="CO573" s="3321">
        <f t="shared" si="442"/>
        <v>0</v>
      </c>
      <c r="CP573" s="3321">
        <f t="shared" si="442"/>
        <v>0</v>
      </c>
      <c r="CQ573" s="3321">
        <f t="shared" si="442"/>
        <v>0</v>
      </c>
      <c r="CR573" s="3321">
        <f t="shared" si="442"/>
        <v>0</v>
      </c>
      <c r="CS573" s="3321"/>
      <c r="CT573" s="885">
        <v>0</v>
      </c>
      <c r="CU573" s="885">
        <v>0</v>
      </c>
      <c r="CV573" s="885">
        <v>0</v>
      </c>
      <c r="CW573" s="885">
        <v>0</v>
      </c>
      <c r="CX573" s="885">
        <v>0</v>
      </c>
      <c r="CY573" s="885">
        <v>0</v>
      </c>
      <c r="DB573" s="3321">
        <f t="shared" si="444"/>
        <v>0</v>
      </c>
      <c r="DC573" s="3321">
        <f t="shared" si="444"/>
        <v>0</v>
      </c>
      <c r="DD573" s="3321">
        <f t="shared" si="444"/>
        <v>0</v>
      </c>
      <c r="DE573" s="3321">
        <f t="shared" si="443"/>
        <v>0</v>
      </c>
      <c r="DF573" s="3321">
        <f t="shared" si="443"/>
        <v>0</v>
      </c>
      <c r="DG573" s="3321">
        <f t="shared" si="443"/>
        <v>0</v>
      </c>
      <c r="DH573" s="3321"/>
      <c r="DI573" s="885">
        <v>0</v>
      </c>
      <c r="DJ573" s="885">
        <v>0</v>
      </c>
      <c r="DK573" s="885">
        <v>0</v>
      </c>
      <c r="DL573" s="885">
        <v>0</v>
      </c>
      <c r="DM573" s="885">
        <v>0</v>
      </c>
      <c r="DP573" s="3321">
        <f t="shared" si="441"/>
        <v>0</v>
      </c>
      <c r="DQ573" s="3321">
        <f t="shared" si="441"/>
        <v>0</v>
      </c>
      <c r="DR573" s="3321">
        <f t="shared" si="441"/>
        <v>0</v>
      </c>
      <c r="DS573" s="3321">
        <f t="shared" si="441"/>
        <v>0</v>
      </c>
      <c r="DT573" s="3321">
        <f t="shared" si="441"/>
        <v>0</v>
      </c>
    </row>
    <row r="574" spans="1:124" ht="11.25" hidden="1" customHeight="1">
      <c r="A574" s="1170"/>
      <c r="B574" s="1491"/>
      <c r="C574" s="1547"/>
      <c r="D574" s="3413"/>
      <c r="E574" s="1358">
        <v>0</v>
      </c>
      <c r="F574" s="891">
        <v>0</v>
      </c>
      <c r="G574" s="891">
        <v>0</v>
      </c>
      <c r="H574" s="891">
        <v>0</v>
      </c>
      <c r="I574" s="891">
        <v>0</v>
      </c>
      <c r="J574" s="891">
        <v>0</v>
      </c>
      <c r="K574" s="891">
        <v>0</v>
      </c>
      <c r="L574" s="891">
        <f t="shared" si="421"/>
        <v>0</v>
      </c>
      <c r="M574" s="1440"/>
      <c r="N574" s="1440"/>
      <c r="O574" s="1440"/>
      <c r="P574" s="1440"/>
      <c r="Q574" s="1440"/>
      <c r="R574" s="1440">
        <f t="shared" si="452"/>
        <v>0</v>
      </c>
      <c r="S574" s="1440"/>
      <c r="T574" s="1440">
        <f t="shared" si="422"/>
        <v>0</v>
      </c>
      <c r="U574" s="1951">
        <f t="shared" si="455"/>
        <v>0</v>
      </c>
      <c r="V574" s="891">
        <f t="shared" si="449"/>
        <v>0</v>
      </c>
      <c r="W574" s="891">
        <f t="shared" si="449"/>
        <v>0</v>
      </c>
      <c r="X574" s="891">
        <f t="shared" si="449"/>
        <v>0</v>
      </c>
      <c r="Y574" s="891">
        <f t="shared" si="449"/>
        <v>0</v>
      </c>
      <c r="Z574" s="891">
        <f t="shared" si="449"/>
        <v>0</v>
      </c>
      <c r="AA574" s="891">
        <f t="shared" si="449"/>
        <v>0</v>
      </c>
      <c r="AB574" s="1722">
        <f t="shared" si="423"/>
        <v>0</v>
      </c>
      <c r="AC574" s="1341"/>
      <c r="AD574" s="1717"/>
      <c r="AE574" s="1719">
        <v>0</v>
      </c>
      <c r="AF574" s="1719">
        <v>0</v>
      </c>
      <c r="AG574" s="1719">
        <v>0</v>
      </c>
      <c r="AH574" s="1719">
        <v>0</v>
      </c>
      <c r="AI574" s="1719">
        <v>0</v>
      </c>
      <c r="AJ574" s="1719">
        <v>0</v>
      </c>
      <c r="AK574" s="1719">
        <f t="shared" si="424"/>
        <v>0</v>
      </c>
      <c r="AL574" s="999"/>
      <c r="AM574" s="1394"/>
      <c r="AN574" s="999"/>
      <c r="AO574" s="1001"/>
      <c r="AP574" s="1001">
        <f t="shared" si="453"/>
        <v>0</v>
      </c>
      <c r="AQ574" s="1394"/>
      <c r="AR574" s="1394">
        <f t="shared" si="425"/>
        <v>0</v>
      </c>
      <c r="AS574" s="3403">
        <f t="shared" si="450"/>
        <v>0</v>
      </c>
      <c r="AT574" s="1722">
        <f t="shared" si="450"/>
        <v>0</v>
      </c>
      <c r="AU574" s="1722">
        <f t="shared" si="450"/>
        <v>0</v>
      </c>
      <c r="AV574" s="1722">
        <f t="shared" si="450"/>
        <v>0</v>
      </c>
      <c r="AW574" s="1722">
        <f t="shared" si="450"/>
        <v>0</v>
      </c>
      <c r="AX574" s="1722">
        <f t="shared" si="450"/>
        <v>0</v>
      </c>
      <c r="AY574" s="1722">
        <f t="shared" si="426"/>
        <v>0</v>
      </c>
      <c r="AZ574" s="3088">
        <f t="shared" si="427"/>
        <v>0</v>
      </c>
      <c r="BA574" s="3325"/>
      <c r="BB574" s="1357">
        <v>0</v>
      </c>
      <c r="BC574" s="1357">
        <v>0</v>
      </c>
      <c r="BD574" s="1357">
        <v>0</v>
      </c>
      <c r="BE574" s="1357">
        <v>0</v>
      </c>
      <c r="BF574" s="1357">
        <v>0</v>
      </c>
      <c r="BG574" s="1357">
        <f t="shared" si="428"/>
        <v>0</v>
      </c>
      <c r="BH574" s="891"/>
      <c r="BI574" s="891"/>
      <c r="BJ574" s="891"/>
      <c r="BK574" s="1397">
        <f t="shared" si="454"/>
        <v>0</v>
      </c>
      <c r="BL574" s="1397"/>
      <c r="BM574" s="1397">
        <f t="shared" si="429"/>
        <v>0</v>
      </c>
      <c r="BN574" s="1366">
        <f t="shared" si="451"/>
        <v>0</v>
      </c>
      <c r="BO574" s="1366">
        <f t="shared" si="451"/>
        <v>0</v>
      </c>
      <c r="BP574" s="1366">
        <f t="shared" si="451"/>
        <v>0</v>
      </c>
      <c r="BQ574" s="1366">
        <f t="shared" si="451"/>
        <v>0</v>
      </c>
      <c r="BR574" s="1366">
        <f t="shared" si="451"/>
        <v>0</v>
      </c>
      <c r="BS574" s="1366">
        <f t="shared" si="430"/>
        <v>0</v>
      </c>
      <c r="BT574" s="891"/>
      <c r="BU574" s="891"/>
      <c r="CD574" s="3319">
        <v>0</v>
      </c>
      <c r="CE574" s="3319">
        <v>0</v>
      </c>
      <c r="CF574" s="3319">
        <v>0</v>
      </c>
      <c r="CG574" s="3319">
        <v>0</v>
      </c>
      <c r="CH574" s="3319">
        <v>0</v>
      </c>
      <c r="CI574" s="3319">
        <v>0</v>
      </c>
      <c r="CJ574" s="3319">
        <v>0</v>
      </c>
      <c r="CK574" s="3320"/>
      <c r="CL574" s="3321">
        <f t="shared" si="442"/>
        <v>0</v>
      </c>
      <c r="CM574" s="3321">
        <f t="shared" si="442"/>
        <v>0</v>
      </c>
      <c r="CN574" s="3321">
        <f t="shared" si="442"/>
        <v>0</v>
      </c>
      <c r="CO574" s="3321">
        <f t="shared" si="442"/>
        <v>0</v>
      </c>
      <c r="CP574" s="3321">
        <f t="shared" si="442"/>
        <v>0</v>
      </c>
      <c r="CQ574" s="3321">
        <f t="shared" si="442"/>
        <v>0</v>
      </c>
      <c r="CR574" s="3321">
        <f t="shared" si="442"/>
        <v>0</v>
      </c>
      <c r="CS574" s="3321"/>
      <c r="CT574" s="885">
        <v>0</v>
      </c>
      <c r="CU574" s="885">
        <v>0</v>
      </c>
      <c r="CV574" s="885">
        <v>0</v>
      </c>
      <c r="CW574" s="885">
        <v>0</v>
      </c>
      <c r="CX574" s="885">
        <v>0</v>
      </c>
      <c r="CY574" s="885">
        <v>0</v>
      </c>
      <c r="DB574" s="3321">
        <f t="shared" si="444"/>
        <v>0</v>
      </c>
      <c r="DC574" s="3321">
        <f t="shared" si="444"/>
        <v>0</v>
      </c>
      <c r="DD574" s="3321">
        <f t="shared" si="444"/>
        <v>0</v>
      </c>
      <c r="DE574" s="3321">
        <f t="shared" si="443"/>
        <v>0</v>
      </c>
      <c r="DF574" s="3321">
        <f t="shared" si="443"/>
        <v>0</v>
      </c>
      <c r="DG574" s="3321">
        <f t="shared" si="443"/>
        <v>0</v>
      </c>
      <c r="DH574" s="3321"/>
      <c r="DI574" s="885">
        <v>0</v>
      </c>
      <c r="DJ574" s="885">
        <v>0</v>
      </c>
      <c r="DK574" s="885">
        <v>0</v>
      </c>
      <c r="DL574" s="885">
        <v>0</v>
      </c>
      <c r="DM574" s="885">
        <v>0</v>
      </c>
      <c r="DP574" s="3321">
        <f t="shared" si="441"/>
        <v>0</v>
      </c>
      <c r="DQ574" s="3321">
        <f t="shared" si="441"/>
        <v>0</v>
      </c>
      <c r="DR574" s="3321">
        <f t="shared" si="441"/>
        <v>0</v>
      </c>
      <c r="DS574" s="3321">
        <f t="shared" si="441"/>
        <v>0</v>
      </c>
      <c r="DT574" s="3321">
        <f t="shared" si="441"/>
        <v>0</v>
      </c>
    </row>
    <row r="575" spans="1:124" ht="11.25" hidden="1" customHeight="1">
      <c r="A575" s="1170"/>
      <c r="B575" s="1491"/>
      <c r="C575" s="1547"/>
      <c r="D575" s="3413"/>
      <c r="E575" s="1358">
        <v>0</v>
      </c>
      <c r="F575" s="891">
        <v>0</v>
      </c>
      <c r="G575" s="891">
        <v>0</v>
      </c>
      <c r="H575" s="891">
        <v>0</v>
      </c>
      <c r="I575" s="891">
        <v>0</v>
      </c>
      <c r="J575" s="891">
        <v>0</v>
      </c>
      <c r="K575" s="891">
        <v>0</v>
      </c>
      <c r="L575" s="891">
        <f t="shared" si="421"/>
        <v>0</v>
      </c>
      <c r="M575" s="1440"/>
      <c r="N575" s="1440"/>
      <c r="O575" s="1440"/>
      <c r="P575" s="1440"/>
      <c r="Q575" s="1440"/>
      <c r="R575" s="1440">
        <f t="shared" si="452"/>
        <v>0</v>
      </c>
      <c r="S575" s="1440"/>
      <c r="T575" s="1440">
        <f t="shared" si="422"/>
        <v>0</v>
      </c>
      <c r="U575" s="1951">
        <f t="shared" si="455"/>
        <v>0</v>
      </c>
      <c r="V575" s="891">
        <f t="shared" si="449"/>
        <v>0</v>
      </c>
      <c r="W575" s="891">
        <f t="shared" si="449"/>
        <v>0</v>
      </c>
      <c r="X575" s="891">
        <f t="shared" si="449"/>
        <v>0</v>
      </c>
      <c r="Y575" s="891">
        <f t="shared" si="449"/>
        <v>0</v>
      </c>
      <c r="Z575" s="891">
        <f t="shared" si="449"/>
        <v>0</v>
      </c>
      <c r="AA575" s="891">
        <f t="shared" si="449"/>
        <v>0</v>
      </c>
      <c r="AB575" s="1722">
        <f t="shared" si="423"/>
        <v>0</v>
      </c>
      <c r="AC575" s="1341"/>
      <c r="AD575" s="1717"/>
      <c r="AE575" s="1719">
        <v>0</v>
      </c>
      <c r="AF575" s="1719">
        <v>0</v>
      </c>
      <c r="AG575" s="1719">
        <v>0</v>
      </c>
      <c r="AH575" s="1719">
        <v>0</v>
      </c>
      <c r="AI575" s="1719">
        <v>0</v>
      </c>
      <c r="AJ575" s="1719">
        <v>0</v>
      </c>
      <c r="AK575" s="1719">
        <f t="shared" si="424"/>
        <v>0</v>
      </c>
      <c r="AL575" s="999"/>
      <c r="AM575" s="1394"/>
      <c r="AN575" s="999"/>
      <c r="AO575" s="1001"/>
      <c r="AP575" s="1001">
        <f t="shared" si="453"/>
        <v>0</v>
      </c>
      <c r="AQ575" s="1394"/>
      <c r="AR575" s="1394">
        <f t="shared" si="425"/>
        <v>0</v>
      </c>
      <c r="AS575" s="3403">
        <f t="shared" si="450"/>
        <v>0</v>
      </c>
      <c r="AT575" s="1722">
        <f t="shared" si="450"/>
        <v>0</v>
      </c>
      <c r="AU575" s="1722">
        <f t="shared" si="450"/>
        <v>0</v>
      </c>
      <c r="AV575" s="1722">
        <f t="shared" si="450"/>
        <v>0</v>
      </c>
      <c r="AW575" s="1722">
        <f t="shared" si="450"/>
        <v>0</v>
      </c>
      <c r="AX575" s="1722">
        <f t="shared" si="450"/>
        <v>0</v>
      </c>
      <c r="AY575" s="1722">
        <f t="shared" si="426"/>
        <v>0</v>
      </c>
      <c r="AZ575" s="3088">
        <f t="shared" si="427"/>
        <v>0</v>
      </c>
      <c r="BA575" s="3325"/>
      <c r="BB575" s="1357">
        <v>0</v>
      </c>
      <c r="BC575" s="1357">
        <v>0</v>
      </c>
      <c r="BD575" s="1357">
        <v>0</v>
      </c>
      <c r="BE575" s="1357">
        <v>0</v>
      </c>
      <c r="BF575" s="1357">
        <v>0</v>
      </c>
      <c r="BG575" s="1357">
        <f t="shared" si="428"/>
        <v>0</v>
      </c>
      <c r="BH575" s="891"/>
      <c r="BI575" s="891"/>
      <c r="BJ575" s="891"/>
      <c r="BK575" s="1397">
        <f t="shared" si="454"/>
        <v>0</v>
      </c>
      <c r="BL575" s="1397"/>
      <c r="BM575" s="1397">
        <f t="shared" si="429"/>
        <v>0</v>
      </c>
      <c r="BN575" s="1366">
        <f t="shared" si="451"/>
        <v>0</v>
      </c>
      <c r="BO575" s="1366">
        <f t="shared" si="451"/>
        <v>0</v>
      </c>
      <c r="BP575" s="1366">
        <f t="shared" si="451"/>
        <v>0</v>
      </c>
      <c r="BQ575" s="1366">
        <f t="shared" si="451"/>
        <v>0</v>
      </c>
      <c r="BR575" s="1366">
        <f t="shared" si="451"/>
        <v>0</v>
      </c>
      <c r="BS575" s="1366">
        <f t="shared" si="430"/>
        <v>0</v>
      </c>
      <c r="BT575" s="891"/>
      <c r="BU575" s="891"/>
      <c r="CD575" s="3319">
        <v>0</v>
      </c>
      <c r="CE575" s="3319">
        <v>0</v>
      </c>
      <c r="CF575" s="3319">
        <v>0</v>
      </c>
      <c r="CG575" s="3319">
        <v>0</v>
      </c>
      <c r="CH575" s="3319">
        <v>0</v>
      </c>
      <c r="CI575" s="3319">
        <v>0</v>
      </c>
      <c r="CJ575" s="3319">
        <v>0</v>
      </c>
      <c r="CK575" s="3320"/>
      <c r="CL575" s="3321">
        <f t="shared" si="442"/>
        <v>0</v>
      </c>
      <c r="CM575" s="3321">
        <f t="shared" si="442"/>
        <v>0</v>
      </c>
      <c r="CN575" s="3321">
        <f t="shared" si="442"/>
        <v>0</v>
      </c>
      <c r="CO575" s="3321">
        <f t="shared" si="442"/>
        <v>0</v>
      </c>
      <c r="CP575" s="3321">
        <f t="shared" si="442"/>
        <v>0</v>
      </c>
      <c r="CQ575" s="3321">
        <f t="shared" si="442"/>
        <v>0</v>
      </c>
      <c r="CR575" s="3321">
        <f t="shared" si="442"/>
        <v>0</v>
      </c>
      <c r="CS575" s="3321"/>
      <c r="CT575" s="885">
        <v>0</v>
      </c>
      <c r="CU575" s="885">
        <v>0</v>
      </c>
      <c r="CV575" s="885">
        <v>0</v>
      </c>
      <c r="CW575" s="885">
        <v>0</v>
      </c>
      <c r="CX575" s="885">
        <v>0</v>
      </c>
      <c r="CY575" s="885">
        <v>0</v>
      </c>
      <c r="DB575" s="3321">
        <f t="shared" si="444"/>
        <v>0</v>
      </c>
      <c r="DC575" s="3321">
        <f t="shared" si="444"/>
        <v>0</v>
      </c>
      <c r="DD575" s="3321">
        <f t="shared" si="444"/>
        <v>0</v>
      </c>
      <c r="DE575" s="3321">
        <f t="shared" si="443"/>
        <v>0</v>
      </c>
      <c r="DF575" s="3321">
        <f t="shared" si="443"/>
        <v>0</v>
      </c>
      <c r="DG575" s="3321">
        <f t="shared" si="443"/>
        <v>0</v>
      </c>
      <c r="DH575" s="3321"/>
      <c r="DI575" s="885">
        <v>0</v>
      </c>
      <c r="DJ575" s="885">
        <v>0</v>
      </c>
      <c r="DK575" s="885">
        <v>0</v>
      </c>
      <c r="DL575" s="885">
        <v>0</v>
      </c>
      <c r="DM575" s="885">
        <v>0</v>
      </c>
      <c r="DP575" s="3321">
        <f t="shared" si="441"/>
        <v>0</v>
      </c>
      <c r="DQ575" s="3321">
        <f t="shared" si="441"/>
        <v>0</v>
      </c>
      <c r="DR575" s="3321">
        <f t="shared" si="441"/>
        <v>0</v>
      </c>
      <c r="DS575" s="3321">
        <f t="shared" si="441"/>
        <v>0</v>
      </c>
      <c r="DT575" s="3321">
        <f t="shared" si="441"/>
        <v>0</v>
      </c>
    </row>
    <row r="576" spans="1:124" ht="20.25" hidden="1" customHeight="1">
      <c r="A576" s="911">
        <v>42</v>
      </c>
      <c r="B576" s="1431"/>
      <c r="C576" s="1368" t="s">
        <v>748</v>
      </c>
      <c r="D576" s="3385"/>
      <c r="E576" s="1358">
        <v>0</v>
      </c>
      <c r="F576" s="891">
        <v>0</v>
      </c>
      <c r="G576" s="891">
        <v>0</v>
      </c>
      <c r="H576" s="891">
        <v>0</v>
      </c>
      <c r="I576" s="891">
        <v>0</v>
      </c>
      <c r="J576" s="891">
        <v>0</v>
      </c>
      <c r="K576" s="891">
        <v>0</v>
      </c>
      <c r="L576" s="891">
        <f t="shared" si="421"/>
        <v>0</v>
      </c>
      <c r="M576" s="1440"/>
      <c r="N576" s="1440"/>
      <c r="O576" s="1440"/>
      <c r="P576" s="1440"/>
      <c r="Q576" s="1440"/>
      <c r="R576" s="1440">
        <f t="shared" si="452"/>
        <v>0</v>
      </c>
      <c r="S576" s="1440"/>
      <c r="T576" s="1440">
        <f t="shared" si="422"/>
        <v>0</v>
      </c>
      <c r="U576" s="1951">
        <f t="shared" si="455"/>
        <v>0</v>
      </c>
      <c r="V576" s="891">
        <f t="shared" si="449"/>
        <v>0</v>
      </c>
      <c r="W576" s="891">
        <f t="shared" si="449"/>
        <v>0</v>
      </c>
      <c r="X576" s="891">
        <f t="shared" si="449"/>
        <v>0</v>
      </c>
      <c r="Y576" s="891">
        <f t="shared" si="449"/>
        <v>0</v>
      </c>
      <c r="Z576" s="891">
        <f t="shared" si="449"/>
        <v>0</v>
      </c>
      <c r="AA576" s="891">
        <f t="shared" si="449"/>
        <v>0</v>
      </c>
      <c r="AB576" s="1722">
        <f t="shared" si="423"/>
        <v>0</v>
      </c>
      <c r="AC576" s="1341"/>
      <c r="AD576" s="1717"/>
      <c r="AE576" s="1719">
        <v>0</v>
      </c>
      <c r="AF576" s="1719">
        <v>0</v>
      </c>
      <c r="AG576" s="1719">
        <v>0</v>
      </c>
      <c r="AH576" s="1719">
        <v>0</v>
      </c>
      <c r="AI576" s="1719">
        <v>0</v>
      </c>
      <c r="AJ576" s="1719">
        <v>0</v>
      </c>
      <c r="AK576" s="1719">
        <f t="shared" si="424"/>
        <v>0</v>
      </c>
      <c r="AL576" s="999"/>
      <c r="AM576" s="1394"/>
      <c r="AN576" s="999"/>
      <c r="AO576" s="1001"/>
      <c r="AP576" s="1001">
        <f t="shared" si="453"/>
        <v>0</v>
      </c>
      <c r="AQ576" s="1394"/>
      <c r="AR576" s="1394">
        <f t="shared" si="425"/>
        <v>0</v>
      </c>
      <c r="AS576" s="3403">
        <f t="shared" si="450"/>
        <v>0</v>
      </c>
      <c r="AT576" s="1722">
        <f t="shared" si="450"/>
        <v>0</v>
      </c>
      <c r="AU576" s="1722">
        <f t="shared" si="450"/>
        <v>0</v>
      </c>
      <c r="AV576" s="1722">
        <f t="shared" si="450"/>
        <v>0</v>
      </c>
      <c r="AW576" s="1722">
        <f t="shared" si="450"/>
        <v>0</v>
      </c>
      <c r="AX576" s="1722">
        <f t="shared" si="450"/>
        <v>0</v>
      </c>
      <c r="AY576" s="1722">
        <f t="shared" si="426"/>
        <v>0</v>
      </c>
      <c r="AZ576" s="3088">
        <f t="shared" si="427"/>
        <v>0</v>
      </c>
      <c r="BA576" s="3325"/>
      <c r="BB576" s="1357">
        <v>0</v>
      </c>
      <c r="BC576" s="1357">
        <v>0</v>
      </c>
      <c r="BD576" s="1357">
        <v>0</v>
      </c>
      <c r="BE576" s="1357">
        <v>0</v>
      </c>
      <c r="BF576" s="1357">
        <v>0</v>
      </c>
      <c r="BG576" s="1357">
        <f t="shared" si="428"/>
        <v>0</v>
      </c>
      <c r="BH576" s="891"/>
      <c r="BI576" s="891"/>
      <c r="BJ576" s="891"/>
      <c r="BK576" s="1397">
        <f t="shared" si="454"/>
        <v>0</v>
      </c>
      <c r="BL576" s="1397"/>
      <c r="BM576" s="1397">
        <f t="shared" si="429"/>
        <v>0</v>
      </c>
      <c r="BN576" s="1366">
        <f t="shared" si="451"/>
        <v>0</v>
      </c>
      <c r="BO576" s="1366">
        <f t="shared" si="451"/>
        <v>0</v>
      </c>
      <c r="BP576" s="1366">
        <f t="shared" si="451"/>
        <v>0</v>
      </c>
      <c r="BQ576" s="1366">
        <f t="shared" si="451"/>
        <v>0</v>
      </c>
      <c r="BR576" s="1366">
        <f t="shared" si="451"/>
        <v>0</v>
      </c>
      <c r="BS576" s="1366">
        <f t="shared" si="430"/>
        <v>0</v>
      </c>
      <c r="BT576" s="891"/>
      <c r="BU576" s="891"/>
      <c r="CD576" s="3319">
        <v>0</v>
      </c>
      <c r="CE576" s="3319">
        <v>0</v>
      </c>
      <c r="CF576" s="3319">
        <v>0</v>
      </c>
      <c r="CG576" s="3319">
        <v>0</v>
      </c>
      <c r="CH576" s="3319">
        <v>0</v>
      </c>
      <c r="CI576" s="3319">
        <v>0</v>
      </c>
      <c r="CJ576" s="3319">
        <v>0</v>
      </c>
      <c r="CK576" s="3320"/>
      <c r="CL576" s="3321">
        <f t="shared" si="442"/>
        <v>0</v>
      </c>
      <c r="CM576" s="3321">
        <f t="shared" si="442"/>
        <v>0</v>
      </c>
      <c r="CN576" s="3321">
        <f t="shared" si="442"/>
        <v>0</v>
      </c>
      <c r="CO576" s="3321">
        <f t="shared" si="442"/>
        <v>0</v>
      </c>
      <c r="CP576" s="3321">
        <f t="shared" si="442"/>
        <v>0</v>
      </c>
      <c r="CQ576" s="3321">
        <f t="shared" si="442"/>
        <v>0</v>
      </c>
      <c r="CR576" s="3321">
        <f t="shared" si="442"/>
        <v>0</v>
      </c>
      <c r="CS576" s="3321"/>
      <c r="CT576" s="885">
        <v>0</v>
      </c>
      <c r="CU576" s="885">
        <v>0</v>
      </c>
      <c r="CV576" s="885">
        <v>0</v>
      </c>
      <c r="CW576" s="885">
        <v>0</v>
      </c>
      <c r="CX576" s="885">
        <v>0</v>
      </c>
      <c r="CY576" s="885">
        <v>0</v>
      </c>
      <c r="DB576" s="3321">
        <f t="shared" si="444"/>
        <v>0</v>
      </c>
      <c r="DC576" s="3321">
        <f t="shared" si="444"/>
        <v>0</v>
      </c>
      <c r="DD576" s="3321">
        <f t="shared" si="444"/>
        <v>0</v>
      </c>
      <c r="DE576" s="3321">
        <f t="shared" si="443"/>
        <v>0</v>
      </c>
      <c r="DF576" s="3321">
        <f t="shared" si="443"/>
        <v>0</v>
      </c>
      <c r="DG576" s="3321">
        <f t="shared" si="443"/>
        <v>0</v>
      </c>
      <c r="DH576" s="3321"/>
      <c r="DI576" s="885">
        <v>0</v>
      </c>
      <c r="DJ576" s="885">
        <v>0</v>
      </c>
      <c r="DK576" s="885">
        <v>0</v>
      </c>
      <c r="DL576" s="885">
        <v>0</v>
      </c>
      <c r="DM576" s="885">
        <v>0</v>
      </c>
      <c r="DP576" s="3321">
        <f t="shared" si="441"/>
        <v>0</v>
      </c>
      <c r="DQ576" s="3321">
        <f t="shared" si="441"/>
        <v>0</v>
      </c>
      <c r="DR576" s="3321">
        <f t="shared" si="441"/>
        <v>0</v>
      </c>
      <c r="DS576" s="3321">
        <f t="shared" si="441"/>
        <v>0</v>
      </c>
      <c r="DT576" s="3321">
        <f t="shared" si="441"/>
        <v>0</v>
      </c>
    </row>
    <row r="577" spans="1:124" ht="11.25" hidden="1" customHeight="1">
      <c r="A577" s="1170"/>
      <c r="B577" s="1494"/>
      <c r="C577" s="1368" t="s">
        <v>747</v>
      </c>
      <c r="D577" s="3423"/>
      <c r="E577" s="1680">
        <v>0</v>
      </c>
      <c r="F577" s="1560">
        <v>0</v>
      </c>
      <c r="G577" s="1560">
        <v>0</v>
      </c>
      <c r="H577" s="1560">
        <v>0</v>
      </c>
      <c r="I577" s="1560">
        <v>0</v>
      </c>
      <c r="J577" s="1560">
        <v>0</v>
      </c>
      <c r="K577" s="1560">
        <v>0</v>
      </c>
      <c r="L577" s="1560">
        <f t="shared" si="421"/>
        <v>0</v>
      </c>
      <c r="M577" s="1496"/>
      <c r="N577" s="1496"/>
      <c r="O577" s="1496"/>
      <c r="P577" s="1496"/>
      <c r="Q577" s="1496"/>
      <c r="R577" s="1496"/>
      <c r="S577" s="1496"/>
      <c r="T577" s="1444">
        <f t="shared" si="422"/>
        <v>0</v>
      </c>
      <c r="U577" s="1951">
        <f t="shared" si="455"/>
        <v>0</v>
      </c>
      <c r="V577" s="891">
        <f t="shared" si="449"/>
        <v>0</v>
      </c>
      <c r="W577" s="891">
        <f t="shared" si="449"/>
        <v>0</v>
      </c>
      <c r="X577" s="891">
        <f t="shared" si="449"/>
        <v>0</v>
      </c>
      <c r="Y577" s="891">
        <f t="shared" si="449"/>
        <v>0</v>
      </c>
      <c r="Z577" s="891">
        <f t="shared" si="449"/>
        <v>0</v>
      </c>
      <c r="AA577" s="891">
        <f t="shared" si="449"/>
        <v>0</v>
      </c>
      <c r="AB577" s="1727">
        <f t="shared" si="423"/>
        <v>0</v>
      </c>
      <c r="AC577" s="1341"/>
      <c r="AD577" s="3354"/>
      <c r="AE577" s="3389">
        <v>0</v>
      </c>
      <c r="AF577" s="3389">
        <v>0</v>
      </c>
      <c r="AG577" s="3389">
        <v>0</v>
      </c>
      <c r="AH577" s="3389">
        <v>0</v>
      </c>
      <c r="AI577" s="3389">
        <v>0</v>
      </c>
      <c r="AJ577" s="3389">
        <v>0</v>
      </c>
      <c r="AK577" s="3389">
        <f t="shared" si="424"/>
        <v>0</v>
      </c>
      <c r="AL577" s="1414"/>
      <c r="AM577" s="1402"/>
      <c r="AN577" s="1414"/>
      <c r="AO577" s="1414"/>
      <c r="AP577" s="1414"/>
      <c r="AQ577" s="1415"/>
      <c r="AR577" s="1402">
        <f t="shared" si="425"/>
        <v>0</v>
      </c>
      <c r="AS577" s="3403">
        <f t="shared" si="450"/>
        <v>0</v>
      </c>
      <c r="AT577" s="3390">
        <f t="shared" si="450"/>
        <v>0</v>
      </c>
      <c r="AU577" s="1722">
        <f t="shared" si="450"/>
        <v>0</v>
      </c>
      <c r="AV577" s="1722">
        <f t="shared" si="450"/>
        <v>0</v>
      </c>
      <c r="AW577" s="1722">
        <f t="shared" si="450"/>
        <v>0</v>
      </c>
      <c r="AX577" s="1722">
        <f t="shared" si="450"/>
        <v>0</v>
      </c>
      <c r="AY577" s="1722">
        <f t="shared" si="426"/>
        <v>0</v>
      </c>
      <c r="AZ577" s="3113">
        <f t="shared" si="427"/>
        <v>0</v>
      </c>
      <c r="BA577" s="3327"/>
      <c r="BB577" s="1372">
        <v>0</v>
      </c>
      <c r="BC577" s="1372">
        <v>0</v>
      </c>
      <c r="BD577" s="1372">
        <v>0</v>
      </c>
      <c r="BE577" s="1372">
        <v>0</v>
      </c>
      <c r="BF577" s="1372">
        <v>0</v>
      </c>
      <c r="BG577" s="1372">
        <f t="shared" si="428"/>
        <v>0</v>
      </c>
      <c r="BH577" s="1560"/>
      <c r="BI577" s="1560"/>
      <c r="BJ577" s="1560"/>
      <c r="BK577" s="1560"/>
      <c r="BL577" s="2975"/>
      <c r="BM577" s="1405">
        <f t="shared" si="429"/>
        <v>0</v>
      </c>
      <c r="BN577" s="1388">
        <f t="shared" si="451"/>
        <v>0</v>
      </c>
      <c r="BO577" s="1388">
        <f t="shared" si="451"/>
        <v>0</v>
      </c>
      <c r="BP577" s="1366">
        <f t="shared" si="451"/>
        <v>0</v>
      </c>
      <c r="BQ577" s="1366">
        <f t="shared" si="451"/>
        <v>0</v>
      </c>
      <c r="BR577" s="1366">
        <f t="shared" si="451"/>
        <v>0</v>
      </c>
      <c r="BS577" s="1443">
        <f t="shared" si="430"/>
        <v>0</v>
      </c>
      <c r="BT577" s="889"/>
      <c r="BU577" s="889"/>
      <c r="CD577" s="3319">
        <v>0</v>
      </c>
      <c r="CE577" s="3319">
        <v>0</v>
      </c>
      <c r="CF577" s="3319">
        <v>0</v>
      </c>
      <c r="CG577" s="3319">
        <v>0</v>
      </c>
      <c r="CH577" s="3319">
        <v>0</v>
      </c>
      <c r="CI577" s="3319">
        <v>0</v>
      </c>
      <c r="CJ577" s="3319">
        <v>0</v>
      </c>
      <c r="CK577" s="3320"/>
      <c r="CL577" s="3321">
        <f t="shared" si="442"/>
        <v>0</v>
      </c>
      <c r="CM577" s="3321">
        <f t="shared" si="442"/>
        <v>0</v>
      </c>
      <c r="CN577" s="3321">
        <f t="shared" si="442"/>
        <v>0</v>
      </c>
      <c r="CO577" s="3321">
        <f t="shared" si="442"/>
        <v>0</v>
      </c>
      <c r="CP577" s="3321">
        <f t="shared" si="442"/>
        <v>0</v>
      </c>
      <c r="CQ577" s="3321">
        <f t="shared" si="442"/>
        <v>0</v>
      </c>
      <c r="CR577" s="3321">
        <f t="shared" si="442"/>
        <v>0</v>
      </c>
      <c r="CS577" s="3321"/>
      <c r="CT577" s="885">
        <v>0</v>
      </c>
      <c r="CU577" s="885">
        <v>0</v>
      </c>
      <c r="CV577" s="885">
        <v>0</v>
      </c>
      <c r="CW577" s="885">
        <v>0</v>
      </c>
      <c r="CX577" s="885">
        <v>0</v>
      </c>
      <c r="CY577" s="885">
        <v>0</v>
      </c>
      <c r="DB577" s="3321">
        <f t="shared" si="444"/>
        <v>0</v>
      </c>
      <c r="DC577" s="3321">
        <f t="shared" si="444"/>
        <v>0</v>
      </c>
      <c r="DD577" s="3321">
        <f t="shared" si="444"/>
        <v>0</v>
      </c>
      <c r="DE577" s="3321">
        <f t="shared" si="443"/>
        <v>0</v>
      </c>
      <c r="DF577" s="3321">
        <f t="shared" si="443"/>
        <v>0</v>
      </c>
      <c r="DG577" s="3321">
        <f t="shared" si="443"/>
        <v>0</v>
      </c>
      <c r="DH577" s="3321"/>
      <c r="DI577" s="885">
        <v>0</v>
      </c>
      <c r="DJ577" s="885">
        <v>0</v>
      </c>
      <c r="DK577" s="885">
        <v>0</v>
      </c>
      <c r="DL577" s="885">
        <v>0</v>
      </c>
      <c r="DM577" s="885">
        <v>0</v>
      </c>
      <c r="DP577" s="3321">
        <f t="shared" si="441"/>
        <v>0</v>
      </c>
      <c r="DQ577" s="3321">
        <f t="shared" si="441"/>
        <v>0</v>
      </c>
      <c r="DR577" s="3321">
        <f t="shared" si="441"/>
        <v>0</v>
      </c>
      <c r="DS577" s="3321">
        <f t="shared" si="441"/>
        <v>0</v>
      </c>
      <c r="DT577" s="3321">
        <f t="shared" si="441"/>
        <v>0</v>
      </c>
    </row>
    <row r="578" spans="1:124" ht="31.5" customHeight="1">
      <c r="A578" s="1165" t="s">
        <v>759</v>
      </c>
      <c r="B578" s="3374" t="s">
        <v>766</v>
      </c>
      <c r="C578" s="3375" t="s">
        <v>607</v>
      </c>
      <c r="D578" s="3328"/>
      <c r="E578" s="1917">
        <v>6.1899999999999995</v>
      </c>
      <c r="F578" s="1917">
        <v>0</v>
      </c>
      <c r="G578" s="1917">
        <v>41093.9</v>
      </c>
      <c r="H578" s="1917">
        <v>0</v>
      </c>
      <c r="I578" s="1917">
        <v>0</v>
      </c>
      <c r="J578" s="1917">
        <v>4400</v>
      </c>
      <c r="K578" s="1917">
        <v>105600</v>
      </c>
      <c r="L578" s="1917">
        <f t="shared" si="421"/>
        <v>151093.9</v>
      </c>
      <c r="M578" s="1926">
        <f t="shared" ref="M578:S578" si="456">SUM(M579:M598)</f>
        <v>-1</v>
      </c>
      <c r="N578" s="1926">
        <f t="shared" si="456"/>
        <v>0</v>
      </c>
      <c r="O578" s="1926">
        <f t="shared" si="456"/>
        <v>-5798.2</v>
      </c>
      <c r="P578" s="1926">
        <f t="shared" si="456"/>
        <v>0</v>
      </c>
      <c r="Q578" s="1926">
        <f t="shared" si="456"/>
        <v>0</v>
      </c>
      <c r="R578" s="1926">
        <f t="shared" si="456"/>
        <v>-1300</v>
      </c>
      <c r="S578" s="1926">
        <f t="shared" si="456"/>
        <v>-31200</v>
      </c>
      <c r="T578" s="1926">
        <f t="shared" si="422"/>
        <v>-38298.199999999997</v>
      </c>
      <c r="U578" s="2899">
        <f t="shared" ref="U578:AA578" si="457">SUM(U579:U598)</f>
        <v>5.1899999999999995</v>
      </c>
      <c r="V578" s="1917">
        <f t="shared" si="457"/>
        <v>0</v>
      </c>
      <c r="W578" s="1917">
        <f t="shared" si="457"/>
        <v>35295.700000000004</v>
      </c>
      <c r="X578" s="1917">
        <f t="shared" si="457"/>
        <v>0</v>
      </c>
      <c r="Y578" s="1917">
        <f>SUM(Y579:Y598)</f>
        <v>0</v>
      </c>
      <c r="Z578" s="1917">
        <f t="shared" si="457"/>
        <v>3100</v>
      </c>
      <c r="AA578" s="1917">
        <f t="shared" si="457"/>
        <v>74400</v>
      </c>
      <c r="AB578" s="1917">
        <f t="shared" si="423"/>
        <v>112795.70000000001</v>
      </c>
      <c r="AC578" s="3429"/>
      <c r="AD578" s="1917"/>
      <c r="AE578" s="1917">
        <v>5.5</v>
      </c>
      <c r="AF578" s="1917">
        <v>20782</v>
      </c>
      <c r="AG578" s="1917">
        <v>35000</v>
      </c>
      <c r="AH578" s="1917">
        <v>0</v>
      </c>
      <c r="AI578" s="1917">
        <v>6000</v>
      </c>
      <c r="AJ578" s="1917">
        <v>144000</v>
      </c>
      <c r="AK578" s="1917">
        <f t="shared" si="424"/>
        <v>205782</v>
      </c>
      <c r="AL578" s="1917">
        <f t="shared" ref="AL578:AQ578" si="458">SUM(AL579:AL598)</f>
        <v>0</v>
      </c>
      <c r="AM578" s="1917">
        <f t="shared" si="458"/>
        <v>0</v>
      </c>
      <c r="AN578" s="1917">
        <f t="shared" si="458"/>
        <v>0</v>
      </c>
      <c r="AO578" s="1917">
        <f t="shared" si="458"/>
        <v>0</v>
      </c>
      <c r="AP578" s="1917">
        <f t="shared" si="458"/>
        <v>0</v>
      </c>
      <c r="AQ578" s="1917">
        <f t="shared" si="458"/>
        <v>0</v>
      </c>
      <c r="AR578" s="1917">
        <f t="shared" si="425"/>
        <v>0</v>
      </c>
      <c r="AS578" s="3316">
        <f t="shared" ref="AS578:AX578" si="459">SUM(AS579:AS598)</f>
        <v>5.5</v>
      </c>
      <c r="AT578" s="1917">
        <f t="shared" si="459"/>
        <v>20782</v>
      </c>
      <c r="AU578" s="1917">
        <f t="shared" si="459"/>
        <v>35000</v>
      </c>
      <c r="AV578" s="1917">
        <f t="shared" si="459"/>
        <v>0</v>
      </c>
      <c r="AW578" s="1917">
        <f>SUM(AW579:AW598)</f>
        <v>6000</v>
      </c>
      <c r="AX578" s="1917">
        <f t="shared" si="459"/>
        <v>144000</v>
      </c>
      <c r="AY578" s="1917">
        <f t="shared" si="426"/>
        <v>205782</v>
      </c>
      <c r="AZ578" s="3317">
        <f t="shared" si="427"/>
        <v>0</v>
      </c>
      <c r="BA578" s="3318"/>
      <c r="BB578" s="1917">
        <v>1</v>
      </c>
      <c r="BC578" s="1917">
        <v>0</v>
      </c>
      <c r="BD578" s="1917">
        <v>35000</v>
      </c>
      <c r="BE578" s="1917">
        <v>1000</v>
      </c>
      <c r="BF578" s="1917">
        <v>24000</v>
      </c>
      <c r="BG578" s="1917">
        <f t="shared" si="428"/>
        <v>60000</v>
      </c>
      <c r="BH578" s="923">
        <f>SUM(BH579:BH598)</f>
        <v>0</v>
      </c>
      <c r="BI578" s="923">
        <f>SUM(BI579:BI598)</f>
        <v>0</v>
      </c>
      <c r="BJ578" s="923">
        <f t="shared" ref="BJ578:BR578" si="460">SUM(BJ579:BJ598)</f>
        <v>0</v>
      </c>
      <c r="BK578" s="923">
        <f>SUM(BK579:BK598)</f>
        <v>0</v>
      </c>
      <c r="BL578" s="923">
        <f t="shared" si="460"/>
        <v>0</v>
      </c>
      <c r="BM578" s="923">
        <f t="shared" si="429"/>
        <v>0</v>
      </c>
      <c r="BN578" s="923">
        <f t="shared" si="460"/>
        <v>1</v>
      </c>
      <c r="BO578" s="923">
        <f t="shared" si="460"/>
        <v>0</v>
      </c>
      <c r="BP578" s="923">
        <f t="shared" si="460"/>
        <v>35000</v>
      </c>
      <c r="BQ578" s="923">
        <f>SUM(BQ579:BQ598)</f>
        <v>1000</v>
      </c>
      <c r="BR578" s="923">
        <f t="shared" si="460"/>
        <v>24000</v>
      </c>
      <c r="BS578" s="923">
        <f t="shared" si="430"/>
        <v>60000</v>
      </c>
      <c r="BT578" s="923"/>
      <c r="BU578" s="923"/>
      <c r="CD578" s="3319">
        <v>6</v>
      </c>
      <c r="CE578" s="3319">
        <v>620.19999999999982</v>
      </c>
      <c r="CF578" s="3319">
        <v>104807.20000000001</v>
      </c>
      <c r="CG578" s="3319">
        <v>0</v>
      </c>
      <c r="CH578" s="3319">
        <v>0</v>
      </c>
      <c r="CI578" s="3319">
        <v>1750</v>
      </c>
      <c r="CJ578" s="3319">
        <v>42000</v>
      </c>
      <c r="CK578" s="3320"/>
      <c r="CL578" s="3321">
        <f t="shared" si="442"/>
        <v>0.8100000000000005</v>
      </c>
      <c r="CM578" s="3321">
        <f t="shared" si="442"/>
        <v>620.19999999999982</v>
      </c>
      <c r="CN578" s="3321">
        <f t="shared" si="442"/>
        <v>69511.5</v>
      </c>
      <c r="CO578" s="3321">
        <f t="shared" si="442"/>
        <v>0</v>
      </c>
      <c r="CP578" s="3321">
        <f t="shared" si="442"/>
        <v>0</v>
      </c>
      <c r="CQ578" s="3321">
        <f t="shared" si="442"/>
        <v>-1350</v>
      </c>
      <c r="CR578" s="3321">
        <f t="shared" si="442"/>
        <v>-32400</v>
      </c>
      <c r="CS578" s="3321"/>
      <c r="CT578" s="885">
        <v>6.1899999999999995</v>
      </c>
      <c r="CU578" s="885">
        <v>0</v>
      </c>
      <c r="CV578" s="885">
        <v>41093.9</v>
      </c>
      <c r="CW578" s="885">
        <v>0</v>
      </c>
      <c r="CX578" s="885">
        <v>4400</v>
      </c>
      <c r="CY578" s="885">
        <v>105600</v>
      </c>
      <c r="DB578" s="3321">
        <f t="shared" si="444"/>
        <v>0.6899999999999995</v>
      </c>
      <c r="DC578" s="3321">
        <f t="shared" si="444"/>
        <v>-20782</v>
      </c>
      <c r="DD578" s="3321">
        <f t="shared" si="444"/>
        <v>6093.9000000000015</v>
      </c>
      <c r="DE578" s="3321">
        <f t="shared" si="443"/>
        <v>0</v>
      </c>
      <c r="DF578" s="3321">
        <f t="shared" si="443"/>
        <v>-1600</v>
      </c>
      <c r="DG578" s="3321">
        <f t="shared" si="443"/>
        <v>-38400</v>
      </c>
      <c r="DH578" s="3321"/>
      <c r="DI578" s="885">
        <v>5.5</v>
      </c>
      <c r="DJ578" s="885">
        <v>0</v>
      </c>
      <c r="DK578" s="885">
        <v>35000</v>
      </c>
      <c r="DL578" s="885">
        <v>6000</v>
      </c>
      <c r="DM578" s="885">
        <v>144000</v>
      </c>
      <c r="DP578" s="3321">
        <f t="shared" si="441"/>
        <v>4.5</v>
      </c>
      <c r="DQ578" s="3321">
        <f t="shared" si="441"/>
        <v>0</v>
      </c>
      <c r="DR578" s="3321">
        <f t="shared" si="441"/>
        <v>0</v>
      </c>
      <c r="DS578" s="3321">
        <f t="shared" si="441"/>
        <v>5000</v>
      </c>
      <c r="DT578" s="3321">
        <f t="shared" si="441"/>
        <v>120000</v>
      </c>
    </row>
    <row r="579" spans="1:124" ht="24">
      <c r="A579" s="1165"/>
      <c r="B579" s="1585" t="s">
        <v>765</v>
      </c>
      <c r="C579" s="1662" t="s">
        <v>380</v>
      </c>
      <c r="D579" s="3472"/>
      <c r="E579" s="1340">
        <v>4.09</v>
      </c>
      <c r="F579" s="930">
        <v>0</v>
      </c>
      <c r="G579" s="930">
        <v>13781.800000000003</v>
      </c>
      <c r="H579" s="930">
        <v>0</v>
      </c>
      <c r="I579" s="930">
        <v>0</v>
      </c>
      <c r="J579" s="930">
        <v>3100</v>
      </c>
      <c r="K579" s="930">
        <v>74400</v>
      </c>
      <c r="L579" s="930">
        <f t="shared" si="421"/>
        <v>91281.8</v>
      </c>
      <c r="M579" s="1640"/>
      <c r="N579" s="1640"/>
      <c r="O579" s="1640"/>
      <c r="P579" s="1640"/>
      <c r="Q579" s="1640"/>
      <c r="R579" s="1440">
        <f t="shared" ref="R579:R597" si="461">S579/24</f>
        <v>0</v>
      </c>
      <c r="S579" s="1640"/>
      <c r="T579" s="1640">
        <f t="shared" si="422"/>
        <v>0</v>
      </c>
      <c r="U579" s="2919">
        <f t="shared" ref="U579:AA594" si="462">E579+M579</f>
        <v>4.09</v>
      </c>
      <c r="V579" s="930">
        <f t="shared" si="462"/>
        <v>0</v>
      </c>
      <c r="W579" s="930">
        <f t="shared" si="462"/>
        <v>13781.800000000003</v>
      </c>
      <c r="X579" s="930">
        <f t="shared" si="462"/>
        <v>0</v>
      </c>
      <c r="Y579" s="930">
        <f t="shared" si="462"/>
        <v>0</v>
      </c>
      <c r="Z579" s="930">
        <f t="shared" si="462"/>
        <v>3100</v>
      </c>
      <c r="AA579" s="930">
        <f t="shared" si="462"/>
        <v>74400</v>
      </c>
      <c r="AB579" s="1722">
        <f t="shared" si="423"/>
        <v>91281.8</v>
      </c>
      <c r="AC579" s="1341"/>
      <c r="AD579" s="2286"/>
      <c r="AE579" s="1721">
        <v>2.5</v>
      </c>
      <c r="AF579" s="1721">
        <v>0</v>
      </c>
      <c r="AG579" s="1721">
        <v>15625</v>
      </c>
      <c r="AH579" s="1721">
        <v>0</v>
      </c>
      <c r="AI579" s="1721">
        <v>2775</v>
      </c>
      <c r="AJ579" s="2441">
        <v>66600</v>
      </c>
      <c r="AK579" s="2441">
        <f t="shared" si="424"/>
        <v>85000</v>
      </c>
      <c r="AL579" s="1425"/>
      <c r="AM579" s="1427"/>
      <c r="AN579" s="1425"/>
      <c r="AO579" s="1626"/>
      <c r="AP579" s="1626">
        <f t="shared" ref="AP579:AP597" si="463">AQ579/24</f>
        <v>0</v>
      </c>
      <c r="AQ579" s="1427"/>
      <c r="AR579" s="1427">
        <f t="shared" si="425"/>
        <v>0</v>
      </c>
      <c r="AS579" s="3350">
        <f t="shared" ref="AS579:AX594" si="464">AE579+AL579</f>
        <v>2.5</v>
      </c>
      <c r="AT579" s="1721">
        <f t="shared" si="464"/>
        <v>0</v>
      </c>
      <c r="AU579" s="1719">
        <f t="shared" si="464"/>
        <v>15625</v>
      </c>
      <c r="AV579" s="1719">
        <f t="shared" si="464"/>
        <v>0</v>
      </c>
      <c r="AW579" s="1719">
        <f t="shared" si="464"/>
        <v>2775</v>
      </c>
      <c r="AX579" s="1719">
        <f t="shared" si="464"/>
        <v>66600</v>
      </c>
      <c r="AY579" s="1722">
        <f t="shared" si="426"/>
        <v>85000</v>
      </c>
      <c r="AZ579" s="3088">
        <f t="shared" si="427"/>
        <v>0</v>
      </c>
      <c r="BA579" s="3338"/>
      <c r="BB579" s="1449">
        <v>0</v>
      </c>
      <c r="BC579" s="1449">
        <v>0</v>
      </c>
      <c r="BD579" s="1449">
        <v>0</v>
      </c>
      <c r="BE579" s="1449">
        <v>0</v>
      </c>
      <c r="BF579" s="1339">
        <v>0</v>
      </c>
      <c r="BG579" s="1339">
        <f t="shared" si="428"/>
        <v>0</v>
      </c>
      <c r="BH579" s="930"/>
      <c r="BI579" s="930"/>
      <c r="BJ579" s="930"/>
      <c r="BK579" s="930">
        <f t="shared" ref="BK579:BK584" si="465">BL579/24</f>
        <v>0</v>
      </c>
      <c r="BL579" s="1546"/>
      <c r="BM579" s="1546">
        <f t="shared" si="429"/>
        <v>0</v>
      </c>
      <c r="BN579" s="1449">
        <f t="shared" ref="BN579:BQ598" si="466">BB579+BH579</f>
        <v>0</v>
      </c>
      <c r="BO579" s="1449">
        <f t="shared" si="466"/>
        <v>0</v>
      </c>
      <c r="BP579" s="1449">
        <f t="shared" si="466"/>
        <v>0</v>
      </c>
      <c r="BQ579" s="1449">
        <f>BE579+BK579</f>
        <v>0</v>
      </c>
      <c r="BR579" s="1449">
        <f t="shared" ref="BR579:BR598" si="467">BF579+BL579</f>
        <v>0</v>
      </c>
      <c r="BS579" s="1449">
        <f t="shared" si="430"/>
        <v>0</v>
      </c>
      <c r="BT579" s="930"/>
      <c r="BU579" s="930"/>
      <c r="CD579" s="3319">
        <v>0</v>
      </c>
      <c r="CE579" s="3319">
        <v>0</v>
      </c>
      <c r="CF579" s="3319">
        <v>0</v>
      </c>
      <c r="CG579" s="3319">
        <v>0</v>
      </c>
      <c r="CH579" s="3319">
        <v>0</v>
      </c>
      <c r="CI579" s="3319">
        <v>0</v>
      </c>
      <c r="CJ579" s="3319">
        <v>0</v>
      </c>
      <c r="CK579" s="3320"/>
      <c r="CL579" s="3321">
        <f t="shared" si="442"/>
        <v>-4.09</v>
      </c>
      <c r="CM579" s="3321">
        <f t="shared" si="442"/>
        <v>0</v>
      </c>
      <c r="CN579" s="3321">
        <f t="shared" si="442"/>
        <v>-13781.800000000003</v>
      </c>
      <c r="CO579" s="3321">
        <f t="shared" si="442"/>
        <v>0</v>
      </c>
      <c r="CP579" s="3321">
        <f t="shared" si="442"/>
        <v>0</v>
      </c>
      <c r="CQ579" s="3321">
        <f t="shared" si="442"/>
        <v>-3100</v>
      </c>
      <c r="CR579" s="3321">
        <f t="shared" si="442"/>
        <v>-74400</v>
      </c>
      <c r="CS579" s="3321"/>
      <c r="CT579" s="885">
        <v>4.09</v>
      </c>
      <c r="CU579" s="885">
        <v>0</v>
      </c>
      <c r="CV579" s="885">
        <v>13781.800000000003</v>
      </c>
      <c r="CW579" s="885">
        <v>0</v>
      </c>
      <c r="CX579" s="885">
        <v>3100</v>
      </c>
      <c r="CY579" s="885">
        <v>74400</v>
      </c>
      <c r="DB579" s="3321">
        <f t="shared" si="444"/>
        <v>1.5899999999999999</v>
      </c>
      <c r="DC579" s="3321">
        <f t="shared" si="444"/>
        <v>0</v>
      </c>
      <c r="DD579" s="3321">
        <f t="shared" si="444"/>
        <v>-1843.1999999999971</v>
      </c>
      <c r="DE579" s="3321">
        <f t="shared" si="443"/>
        <v>0</v>
      </c>
      <c r="DF579" s="3321">
        <f t="shared" si="443"/>
        <v>325</v>
      </c>
      <c r="DG579" s="3321">
        <f t="shared" si="443"/>
        <v>7800</v>
      </c>
      <c r="DH579" s="3321"/>
      <c r="DI579" s="885">
        <v>2.5</v>
      </c>
      <c r="DJ579" s="885">
        <v>0</v>
      </c>
      <c r="DK579" s="885">
        <v>15625</v>
      </c>
      <c r="DL579" s="885">
        <v>2775</v>
      </c>
      <c r="DM579" s="885">
        <v>66600</v>
      </c>
      <c r="DP579" s="3321">
        <f t="shared" si="441"/>
        <v>2.5</v>
      </c>
      <c r="DQ579" s="3321">
        <f t="shared" si="441"/>
        <v>0</v>
      </c>
      <c r="DR579" s="3321">
        <f t="shared" si="441"/>
        <v>15625</v>
      </c>
      <c r="DS579" s="3321">
        <f t="shared" si="441"/>
        <v>2775</v>
      </c>
      <c r="DT579" s="3321">
        <f t="shared" si="441"/>
        <v>66600</v>
      </c>
    </row>
    <row r="580" spans="1:124" ht="21" hidden="1" customHeight="1">
      <c r="A580" s="912">
        <v>25</v>
      </c>
      <c r="B580" s="1491" t="s">
        <v>765</v>
      </c>
      <c r="C580" s="1547" t="s">
        <v>232</v>
      </c>
      <c r="D580" s="3413"/>
      <c r="E580" s="1358">
        <v>0</v>
      </c>
      <c r="F580" s="891">
        <v>0</v>
      </c>
      <c r="G580" s="891">
        <v>0</v>
      </c>
      <c r="H580" s="891">
        <v>0</v>
      </c>
      <c r="I580" s="891">
        <v>0</v>
      </c>
      <c r="J580" s="891">
        <v>0</v>
      </c>
      <c r="K580" s="891">
        <v>0</v>
      </c>
      <c r="L580" s="891">
        <f t="shared" si="421"/>
        <v>0</v>
      </c>
      <c r="M580" s="1440"/>
      <c r="N580" s="1440"/>
      <c r="O580" s="1440"/>
      <c r="P580" s="1440"/>
      <c r="Q580" s="1440"/>
      <c r="R580" s="1440">
        <f t="shared" si="461"/>
        <v>0</v>
      </c>
      <c r="S580" s="1440"/>
      <c r="T580" s="1440">
        <f t="shared" si="422"/>
        <v>0</v>
      </c>
      <c r="U580" s="1951">
        <f t="shared" si="462"/>
        <v>0</v>
      </c>
      <c r="V580" s="891">
        <f t="shared" si="462"/>
        <v>0</v>
      </c>
      <c r="W580" s="891">
        <f t="shared" si="462"/>
        <v>0</v>
      </c>
      <c r="X580" s="891">
        <f t="shared" si="462"/>
        <v>0</v>
      </c>
      <c r="Y580" s="891">
        <f t="shared" si="462"/>
        <v>0</v>
      </c>
      <c r="Z580" s="891">
        <f t="shared" si="462"/>
        <v>0</v>
      </c>
      <c r="AA580" s="891">
        <f t="shared" si="462"/>
        <v>0</v>
      </c>
      <c r="AB580" s="1722">
        <f t="shared" si="423"/>
        <v>0</v>
      </c>
      <c r="AC580" s="1341"/>
      <c r="AD580" s="1717"/>
      <c r="AE580" s="1722">
        <v>0</v>
      </c>
      <c r="AF580" s="1722">
        <v>0</v>
      </c>
      <c r="AG580" s="1722">
        <v>0</v>
      </c>
      <c r="AH580" s="1722">
        <v>0</v>
      </c>
      <c r="AI580" s="1722">
        <v>0</v>
      </c>
      <c r="AJ580" s="1719">
        <v>0</v>
      </c>
      <c r="AK580" s="1719">
        <f t="shared" si="424"/>
        <v>0</v>
      </c>
      <c r="AL580" s="999"/>
      <c r="AM580" s="1394"/>
      <c r="AN580" s="999"/>
      <c r="AO580" s="1001"/>
      <c r="AP580" s="1001">
        <f t="shared" si="463"/>
        <v>0</v>
      </c>
      <c r="AQ580" s="1394"/>
      <c r="AR580" s="1394">
        <f t="shared" si="425"/>
        <v>0</v>
      </c>
      <c r="AS580" s="3403">
        <f t="shared" si="464"/>
        <v>0</v>
      </c>
      <c r="AT580" s="1722">
        <f t="shared" si="464"/>
        <v>0</v>
      </c>
      <c r="AU580" s="1722">
        <f t="shared" si="464"/>
        <v>0</v>
      </c>
      <c r="AV580" s="1722">
        <f t="shared" si="464"/>
        <v>0</v>
      </c>
      <c r="AW580" s="1722">
        <f t="shared" si="464"/>
        <v>0</v>
      </c>
      <c r="AX580" s="1722">
        <f t="shared" si="464"/>
        <v>0</v>
      </c>
      <c r="AY580" s="1722">
        <f t="shared" si="426"/>
        <v>0</v>
      </c>
      <c r="AZ580" s="3088">
        <f t="shared" si="427"/>
        <v>0</v>
      </c>
      <c r="BA580" s="3325"/>
      <c r="BB580" s="1366">
        <v>0</v>
      </c>
      <c r="BC580" s="1366">
        <v>0</v>
      </c>
      <c r="BD580" s="1366">
        <v>0</v>
      </c>
      <c r="BE580" s="1366">
        <v>0</v>
      </c>
      <c r="BF580" s="1357">
        <v>0</v>
      </c>
      <c r="BG580" s="1357">
        <f t="shared" si="428"/>
        <v>0</v>
      </c>
      <c r="BH580" s="891"/>
      <c r="BI580" s="891"/>
      <c r="BJ580" s="891"/>
      <c r="BK580" s="891">
        <f t="shared" si="465"/>
        <v>0</v>
      </c>
      <c r="BL580" s="1397"/>
      <c r="BM580" s="1397">
        <f t="shared" si="429"/>
        <v>0</v>
      </c>
      <c r="BN580" s="1366">
        <f t="shared" si="466"/>
        <v>0</v>
      </c>
      <c r="BO580" s="1366">
        <f t="shared" si="466"/>
        <v>0</v>
      </c>
      <c r="BP580" s="1366">
        <f t="shared" si="466"/>
        <v>0</v>
      </c>
      <c r="BQ580" s="1366">
        <f t="shared" si="466"/>
        <v>0</v>
      </c>
      <c r="BR580" s="1366">
        <f t="shared" si="467"/>
        <v>0</v>
      </c>
      <c r="BS580" s="1366">
        <f t="shared" si="430"/>
        <v>0</v>
      </c>
      <c r="BT580" s="891"/>
      <c r="BU580" s="891"/>
      <c r="CD580" s="3319">
        <v>0</v>
      </c>
      <c r="CE580" s="3319">
        <v>0</v>
      </c>
      <c r="CF580" s="3319">
        <v>0</v>
      </c>
      <c r="CG580" s="3319">
        <v>0</v>
      </c>
      <c r="CH580" s="3319">
        <v>0</v>
      </c>
      <c r="CI580" s="3319">
        <v>0</v>
      </c>
      <c r="CJ580" s="3319">
        <v>0</v>
      </c>
      <c r="CK580" s="3320"/>
      <c r="CL580" s="3321">
        <f t="shared" si="442"/>
        <v>0</v>
      </c>
      <c r="CM580" s="3321">
        <f t="shared" si="442"/>
        <v>0</v>
      </c>
      <c r="CN580" s="3321">
        <f t="shared" si="442"/>
        <v>0</v>
      </c>
      <c r="CO580" s="3321">
        <f t="shared" si="442"/>
        <v>0</v>
      </c>
      <c r="CP580" s="3321">
        <f t="shared" si="442"/>
        <v>0</v>
      </c>
      <c r="CQ580" s="3321">
        <f t="shared" si="442"/>
        <v>0</v>
      </c>
      <c r="CR580" s="3321">
        <f t="shared" si="442"/>
        <v>0</v>
      </c>
      <c r="CS580" s="3321"/>
      <c r="CT580" s="885">
        <v>0</v>
      </c>
      <c r="CU580" s="885">
        <v>0</v>
      </c>
      <c r="CV580" s="885">
        <v>0</v>
      </c>
      <c r="CW580" s="885">
        <v>0</v>
      </c>
      <c r="CX580" s="885">
        <v>0</v>
      </c>
      <c r="CY580" s="885">
        <v>0</v>
      </c>
      <c r="DB580" s="3321">
        <f t="shared" si="444"/>
        <v>0</v>
      </c>
      <c r="DC580" s="3321">
        <f t="shared" si="444"/>
        <v>0</v>
      </c>
      <c r="DD580" s="3321">
        <f t="shared" si="444"/>
        <v>0</v>
      </c>
      <c r="DE580" s="3321">
        <f t="shared" si="443"/>
        <v>0</v>
      </c>
      <c r="DF580" s="3321">
        <f t="shared" si="443"/>
        <v>0</v>
      </c>
      <c r="DG580" s="3321">
        <f t="shared" si="443"/>
        <v>0</v>
      </c>
      <c r="DH580" s="3321"/>
      <c r="DI580" s="885">
        <v>0</v>
      </c>
      <c r="DJ580" s="885">
        <v>0</v>
      </c>
      <c r="DK580" s="885">
        <v>0</v>
      </c>
      <c r="DL580" s="885">
        <v>0</v>
      </c>
      <c r="DM580" s="885">
        <v>0</v>
      </c>
      <c r="DP580" s="3321">
        <f t="shared" si="441"/>
        <v>0</v>
      </c>
      <c r="DQ580" s="3321">
        <f t="shared" si="441"/>
        <v>0</v>
      </c>
      <c r="DR580" s="3321">
        <f t="shared" si="441"/>
        <v>0</v>
      </c>
      <c r="DS580" s="3321">
        <f t="shared" si="441"/>
        <v>0</v>
      </c>
      <c r="DT580" s="3321">
        <f t="shared" si="441"/>
        <v>0</v>
      </c>
    </row>
    <row r="581" spans="1:124" ht="26.25" customHeight="1">
      <c r="A581" s="911">
        <v>43</v>
      </c>
      <c r="B581" s="1491" t="s">
        <v>764</v>
      </c>
      <c r="C581" s="1547" t="s">
        <v>367</v>
      </c>
      <c r="D581" s="3413"/>
      <c r="E581" s="1358">
        <v>1</v>
      </c>
      <c r="F581" s="891">
        <v>0</v>
      </c>
      <c r="G581" s="891">
        <v>3139.199999999998</v>
      </c>
      <c r="H581" s="891">
        <v>0</v>
      </c>
      <c r="I581" s="891">
        <v>0</v>
      </c>
      <c r="J581" s="891">
        <v>1300</v>
      </c>
      <c r="K581" s="891">
        <v>31200</v>
      </c>
      <c r="L581" s="891">
        <f t="shared" si="421"/>
        <v>35639.199999999997</v>
      </c>
      <c r="M581" s="1440">
        <v>-1</v>
      </c>
      <c r="N581" s="1440"/>
      <c r="O581" s="1440">
        <v>-3139.2</v>
      </c>
      <c r="P581" s="1440"/>
      <c r="Q581" s="1440"/>
      <c r="R581" s="1440">
        <f t="shared" si="461"/>
        <v>-1300</v>
      </c>
      <c r="S581" s="1440">
        <v>-31200</v>
      </c>
      <c r="T581" s="1440">
        <f t="shared" si="422"/>
        <v>-35639.199999999997</v>
      </c>
      <c r="U581" s="1951">
        <f t="shared" si="462"/>
        <v>0</v>
      </c>
      <c r="V581" s="891">
        <f t="shared" si="462"/>
        <v>0</v>
      </c>
      <c r="W581" s="891">
        <f t="shared" si="462"/>
        <v>0</v>
      </c>
      <c r="X581" s="891">
        <f t="shared" si="462"/>
        <v>0</v>
      </c>
      <c r="Y581" s="891">
        <f t="shared" si="462"/>
        <v>0</v>
      </c>
      <c r="Z581" s="891">
        <f t="shared" si="462"/>
        <v>0</v>
      </c>
      <c r="AA581" s="891">
        <f t="shared" si="462"/>
        <v>0</v>
      </c>
      <c r="AB581" s="1722">
        <f t="shared" si="423"/>
        <v>0</v>
      </c>
      <c r="AC581" s="1994"/>
      <c r="AD581" s="1717"/>
      <c r="AE581" s="1722">
        <v>3</v>
      </c>
      <c r="AF581" s="1722">
        <v>20782</v>
      </c>
      <c r="AG581" s="1722">
        <v>19375</v>
      </c>
      <c r="AH581" s="1722">
        <v>0</v>
      </c>
      <c r="AI581" s="1722">
        <v>3225</v>
      </c>
      <c r="AJ581" s="1719">
        <v>77400</v>
      </c>
      <c r="AK581" s="1719">
        <f t="shared" si="424"/>
        <v>120782</v>
      </c>
      <c r="AL581" s="1686"/>
      <c r="AM581" s="1394"/>
      <c r="AN581" s="999"/>
      <c r="AO581" s="1001"/>
      <c r="AP581" s="1001">
        <f t="shared" si="463"/>
        <v>0</v>
      </c>
      <c r="AQ581" s="1394"/>
      <c r="AR581" s="1394">
        <f t="shared" si="425"/>
        <v>0</v>
      </c>
      <c r="AS581" s="3403">
        <f t="shared" si="464"/>
        <v>3</v>
      </c>
      <c r="AT581" s="1722">
        <f t="shared" si="464"/>
        <v>20782</v>
      </c>
      <c r="AU581" s="1722">
        <f t="shared" si="464"/>
        <v>19375</v>
      </c>
      <c r="AV581" s="1722">
        <f t="shared" si="464"/>
        <v>0</v>
      </c>
      <c r="AW581" s="1722">
        <f t="shared" si="464"/>
        <v>3225</v>
      </c>
      <c r="AX581" s="1722">
        <f t="shared" si="464"/>
        <v>77400</v>
      </c>
      <c r="AY581" s="1722">
        <f t="shared" si="426"/>
        <v>120782</v>
      </c>
      <c r="AZ581" s="3088">
        <f t="shared" si="427"/>
        <v>0</v>
      </c>
      <c r="BA581" s="3333"/>
      <c r="BB581" s="1366">
        <v>1</v>
      </c>
      <c r="BC581" s="1366">
        <v>0</v>
      </c>
      <c r="BD581" s="1366">
        <v>35000</v>
      </c>
      <c r="BE581" s="1366">
        <v>1000</v>
      </c>
      <c r="BF581" s="1357">
        <v>24000</v>
      </c>
      <c r="BG581" s="1357">
        <f t="shared" si="428"/>
        <v>60000</v>
      </c>
      <c r="BH581" s="891"/>
      <c r="BI581" s="891"/>
      <c r="BJ581" s="1397"/>
      <c r="BK581" s="1397">
        <f t="shared" si="465"/>
        <v>0</v>
      </c>
      <c r="BL581" s="1397"/>
      <c r="BM581" s="1397">
        <f t="shared" si="429"/>
        <v>0</v>
      </c>
      <c r="BN581" s="1366">
        <f t="shared" si="466"/>
        <v>1</v>
      </c>
      <c r="BO581" s="1366">
        <f t="shared" si="466"/>
        <v>0</v>
      </c>
      <c r="BP581" s="1366">
        <f t="shared" si="466"/>
        <v>35000</v>
      </c>
      <c r="BQ581" s="1366">
        <f t="shared" si="466"/>
        <v>1000</v>
      </c>
      <c r="BR581" s="1366">
        <f t="shared" si="467"/>
        <v>24000</v>
      </c>
      <c r="BS581" s="1366">
        <f t="shared" si="430"/>
        <v>60000</v>
      </c>
      <c r="BT581" s="891"/>
      <c r="BU581" s="891"/>
      <c r="CD581" s="3319">
        <v>3</v>
      </c>
      <c r="CE581" s="3319">
        <v>0</v>
      </c>
      <c r="CF581" s="3319">
        <v>45375.4</v>
      </c>
      <c r="CG581" s="3319">
        <v>0</v>
      </c>
      <c r="CH581" s="3319">
        <v>0</v>
      </c>
      <c r="CI581" s="3319">
        <v>1750</v>
      </c>
      <c r="CJ581" s="3319">
        <v>42000</v>
      </c>
      <c r="CK581" s="3320"/>
      <c r="CL581" s="3321">
        <f t="shared" si="442"/>
        <v>3</v>
      </c>
      <c r="CM581" s="3321">
        <f t="shared" si="442"/>
        <v>0</v>
      </c>
      <c r="CN581" s="3321">
        <f t="shared" si="442"/>
        <v>45375.4</v>
      </c>
      <c r="CO581" s="3321">
        <f t="shared" si="442"/>
        <v>0</v>
      </c>
      <c r="CP581" s="3321">
        <f t="shared" si="442"/>
        <v>0</v>
      </c>
      <c r="CQ581" s="3321">
        <f t="shared" si="442"/>
        <v>1750</v>
      </c>
      <c r="CR581" s="3321">
        <f t="shared" si="442"/>
        <v>42000</v>
      </c>
      <c r="CS581" s="3321"/>
      <c r="CT581" s="885">
        <v>1</v>
      </c>
      <c r="CU581" s="885">
        <v>0</v>
      </c>
      <c r="CV581" s="885">
        <v>3139.199999999998</v>
      </c>
      <c r="CW581" s="885">
        <v>0</v>
      </c>
      <c r="CX581" s="885">
        <v>1300</v>
      </c>
      <c r="CY581" s="885">
        <v>31200</v>
      </c>
      <c r="DB581" s="3321">
        <f t="shared" si="444"/>
        <v>-2</v>
      </c>
      <c r="DC581" s="3321">
        <f t="shared" si="444"/>
        <v>-20782</v>
      </c>
      <c r="DD581" s="3321">
        <f t="shared" si="444"/>
        <v>-16235.800000000003</v>
      </c>
      <c r="DE581" s="3321">
        <f t="shared" si="443"/>
        <v>0</v>
      </c>
      <c r="DF581" s="3321">
        <f t="shared" si="443"/>
        <v>-1925</v>
      </c>
      <c r="DG581" s="3321">
        <f t="shared" si="443"/>
        <v>-46200</v>
      </c>
      <c r="DH581" s="3321"/>
      <c r="DI581" s="885">
        <v>3</v>
      </c>
      <c r="DJ581" s="885">
        <v>0</v>
      </c>
      <c r="DK581" s="885">
        <v>19375</v>
      </c>
      <c r="DL581" s="885">
        <v>3225</v>
      </c>
      <c r="DM581" s="885">
        <v>77400</v>
      </c>
      <c r="DP581" s="3321">
        <f t="shared" si="441"/>
        <v>2</v>
      </c>
      <c r="DQ581" s="3321">
        <f t="shared" si="441"/>
        <v>0</v>
      </c>
      <c r="DR581" s="3321">
        <f t="shared" si="441"/>
        <v>-15625</v>
      </c>
      <c r="DS581" s="3321">
        <f t="shared" si="441"/>
        <v>2225</v>
      </c>
      <c r="DT581" s="3321">
        <f t="shared" si="441"/>
        <v>53400</v>
      </c>
    </row>
    <row r="582" spans="1:124" ht="24" hidden="1" customHeight="1">
      <c r="A582" s="1165"/>
      <c r="B582" s="1491" t="s">
        <v>864</v>
      </c>
      <c r="C582" s="1547" t="s">
        <v>412</v>
      </c>
      <c r="D582" s="3413"/>
      <c r="E582" s="1358">
        <v>0</v>
      </c>
      <c r="F582" s="891">
        <v>0</v>
      </c>
      <c r="G582" s="891">
        <v>0</v>
      </c>
      <c r="H582" s="891">
        <v>0</v>
      </c>
      <c r="I582" s="891">
        <v>0</v>
      </c>
      <c r="J582" s="891">
        <v>0</v>
      </c>
      <c r="K582" s="891">
        <v>0</v>
      </c>
      <c r="L582" s="891">
        <f t="shared" si="421"/>
        <v>0</v>
      </c>
      <c r="M582" s="1440"/>
      <c r="N582" s="1440"/>
      <c r="O582" s="1440"/>
      <c r="P582" s="1440"/>
      <c r="Q582" s="1440"/>
      <c r="R582" s="1440">
        <f t="shared" si="461"/>
        <v>0</v>
      </c>
      <c r="S582" s="1440"/>
      <c r="T582" s="1440">
        <f t="shared" si="422"/>
        <v>0</v>
      </c>
      <c r="U582" s="1951">
        <f t="shared" si="462"/>
        <v>0</v>
      </c>
      <c r="V582" s="891">
        <f t="shared" si="462"/>
        <v>0</v>
      </c>
      <c r="W582" s="891">
        <f t="shared" si="462"/>
        <v>0</v>
      </c>
      <c r="X582" s="891">
        <f t="shared" si="462"/>
        <v>0</v>
      </c>
      <c r="Y582" s="891">
        <f t="shared" si="462"/>
        <v>0</v>
      </c>
      <c r="Z582" s="891">
        <f t="shared" si="462"/>
        <v>0</v>
      </c>
      <c r="AA582" s="891">
        <f t="shared" si="462"/>
        <v>0</v>
      </c>
      <c r="AB582" s="1722">
        <f t="shared" si="423"/>
        <v>0</v>
      </c>
      <c r="AC582" s="1341"/>
      <c r="AD582" s="1717"/>
      <c r="AE582" s="1722">
        <v>0</v>
      </c>
      <c r="AF582" s="1722">
        <v>0</v>
      </c>
      <c r="AG582" s="1722">
        <v>0</v>
      </c>
      <c r="AH582" s="1722">
        <v>0</v>
      </c>
      <c r="AI582" s="1722">
        <v>0</v>
      </c>
      <c r="AJ582" s="1719">
        <v>0</v>
      </c>
      <c r="AK582" s="1719">
        <f t="shared" si="424"/>
        <v>0</v>
      </c>
      <c r="AL582" s="999"/>
      <c r="AM582" s="1394"/>
      <c r="AN582" s="999"/>
      <c r="AO582" s="1001"/>
      <c r="AP582" s="1001">
        <f t="shared" si="463"/>
        <v>0</v>
      </c>
      <c r="AQ582" s="1394"/>
      <c r="AR582" s="1394">
        <f t="shared" si="425"/>
        <v>0</v>
      </c>
      <c r="AS582" s="3403">
        <f t="shared" si="464"/>
        <v>0</v>
      </c>
      <c r="AT582" s="1722">
        <f t="shared" si="464"/>
        <v>0</v>
      </c>
      <c r="AU582" s="1722">
        <f t="shared" si="464"/>
        <v>0</v>
      </c>
      <c r="AV582" s="1722">
        <f t="shared" si="464"/>
        <v>0</v>
      </c>
      <c r="AW582" s="1722">
        <f t="shared" si="464"/>
        <v>0</v>
      </c>
      <c r="AX582" s="1722">
        <f t="shared" si="464"/>
        <v>0</v>
      </c>
      <c r="AY582" s="1722">
        <f t="shared" si="426"/>
        <v>0</v>
      </c>
      <c r="AZ582" s="3246">
        <f t="shared" si="427"/>
        <v>0</v>
      </c>
      <c r="BA582" s="1525"/>
      <c r="BB582" s="1366">
        <v>0</v>
      </c>
      <c r="BC582" s="1366">
        <v>0</v>
      </c>
      <c r="BD582" s="1366">
        <v>0</v>
      </c>
      <c r="BE582" s="1366">
        <v>0</v>
      </c>
      <c r="BF582" s="1357">
        <v>0</v>
      </c>
      <c r="BG582" s="1357">
        <f t="shared" si="428"/>
        <v>0</v>
      </c>
      <c r="BH582" s="891"/>
      <c r="BI582" s="891"/>
      <c r="BJ582" s="1397"/>
      <c r="BK582" s="1397">
        <f t="shared" si="465"/>
        <v>0</v>
      </c>
      <c r="BL582" s="1397"/>
      <c r="BM582" s="1397">
        <f t="shared" si="429"/>
        <v>0</v>
      </c>
      <c r="BN582" s="1366">
        <f t="shared" si="466"/>
        <v>0</v>
      </c>
      <c r="BO582" s="1366">
        <f t="shared" si="466"/>
        <v>0</v>
      </c>
      <c r="BP582" s="1366">
        <f t="shared" si="466"/>
        <v>0</v>
      </c>
      <c r="BQ582" s="1366">
        <f t="shared" si="466"/>
        <v>0</v>
      </c>
      <c r="BR582" s="1366">
        <f t="shared" si="467"/>
        <v>0</v>
      </c>
      <c r="BS582" s="1366">
        <f t="shared" si="430"/>
        <v>0</v>
      </c>
      <c r="BT582" s="891"/>
      <c r="BU582" s="891"/>
      <c r="CD582" s="3319">
        <v>3</v>
      </c>
      <c r="CE582" s="3319">
        <v>0</v>
      </c>
      <c r="CF582" s="3319">
        <v>59431.8</v>
      </c>
      <c r="CG582" s="3319">
        <v>0</v>
      </c>
      <c r="CH582" s="3319">
        <v>0</v>
      </c>
      <c r="CI582" s="3319">
        <v>0</v>
      </c>
      <c r="CJ582" s="3319">
        <v>0</v>
      </c>
      <c r="CK582" s="3320"/>
      <c r="CL582" s="3321">
        <f t="shared" si="442"/>
        <v>3</v>
      </c>
      <c r="CM582" s="3321">
        <f t="shared" si="442"/>
        <v>0</v>
      </c>
      <c r="CN582" s="3321">
        <f t="shared" si="442"/>
        <v>59431.8</v>
      </c>
      <c r="CO582" s="3321">
        <f t="shared" ref="CO582:CR630" si="468">CG582-X582</f>
        <v>0</v>
      </c>
      <c r="CP582" s="3321">
        <f t="shared" si="468"/>
        <v>0</v>
      </c>
      <c r="CQ582" s="3321">
        <f t="shared" si="468"/>
        <v>0</v>
      </c>
      <c r="CR582" s="3321">
        <f t="shared" si="468"/>
        <v>0</v>
      </c>
      <c r="CS582" s="3321"/>
      <c r="CT582" s="885">
        <v>0</v>
      </c>
      <c r="CU582" s="885">
        <v>0</v>
      </c>
      <c r="CV582" s="885">
        <v>0</v>
      </c>
      <c r="CW582" s="885">
        <v>0</v>
      </c>
      <c r="CX582" s="885">
        <v>0</v>
      </c>
      <c r="CY582" s="885">
        <v>0</v>
      </c>
      <c r="DB582" s="3321">
        <f t="shared" si="444"/>
        <v>0</v>
      </c>
      <c r="DC582" s="3321">
        <f t="shared" si="444"/>
        <v>0</v>
      </c>
      <c r="DD582" s="3321">
        <f t="shared" si="444"/>
        <v>0</v>
      </c>
      <c r="DE582" s="3321">
        <f t="shared" si="443"/>
        <v>0</v>
      </c>
      <c r="DF582" s="3321">
        <f t="shared" si="443"/>
        <v>0</v>
      </c>
      <c r="DG582" s="3321">
        <f t="shared" si="443"/>
        <v>0</v>
      </c>
      <c r="DH582" s="3321"/>
      <c r="DI582" s="885">
        <v>0</v>
      </c>
      <c r="DJ582" s="885">
        <v>0</v>
      </c>
      <c r="DK582" s="885">
        <v>0</v>
      </c>
      <c r="DL582" s="885">
        <v>0</v>
      </c>
      <c r="DM582" s="885">
        <v>0</v>
      </c>
      <c r="DP582" s="3321">
        <f t="shared" si="441"/>
        <v>0</v>
      </c>
      <c r="DQ582" s="3321">
        <f t="shared" si="441"/>
        <v>0</v>
      </c>
      <c r="DR582" s="3321">
        <f t="shared" si="441"/>
        <v>0</v>
      </c>
      <c r="DS582" s="3321">
        <f t="shared" si="441"/>
        <v>0</v>
      </c>
      <c r="DT582" s="3321">
        <f t="shared" si="441"/>
        <v>0</v>
      </c>
    </row>
    <row r="583" spans="1:124" ht="13.9" hidden="1" customHeight="1">
      <c r="A583" s="1165"/>
      <c r="B583" s="1491" t="s">
        <v>983</v>
      </c>
      <c r="C583" s="1547" t="s">
        <v>984</v>
      </c>
      <c r="D583" s="3413"/>
      <c r="E583" s="1358">
        <v>0</v>
      </c>
      <c r="F583" s="891">
        <v>0</v>
      </c>
      <c r="G583" s="891">
        <v>0</v>
      </c>
      <c r="H583" s="891">
        <v>0</v>
      </c>
      <c r="I583" s="891">
        <v>0</v>
      </c>
      <c r="J583" s="891">
        <v>0</v>
      </c>
      <c r="K583" s="891">
        <v>0</v>
      </c>
      <c r="L583" s="891">
        <f t="shared" si="421"/>
        <v>0</v>
      </c>
      <c r="M583" s="1440"/>
      <c r="N583" s="1440"/>
      <c r="O583" s="1440"/>
      <c r="P583" s="1440"/>
      <c r="Q583" s="1440"/>
      <c r="R583" s="1440">
        <f t="shared" si="461"/>
        <v>0</v>
      </c>
      <c r="S583" s="1440"/>
      <c r="T583" s="1440">
        <f t="shared" si="422"/>
        <v>0</v>
      </c>
      <c r="U583" s="1951">
        <f t="shared" si="462"/>
        <v>0</v>
      </c>
      <c r="V583" s="891">
        <f t="shared" si="462"/>
        <v>0</v>
      </c>
      <c r="W583" s="891">
        <f t="shared" si="462"/>
        <v>0</v>
      </c>
      <c r="X583" s="891">
        <f t="shared" si="462"/>
        <v>0</v>
      </c>
      <c r="Y583" s="891">
        <f t="shared" si="462"/>
        <v>0</v>
      </c>
      <c r="Z583" s="891">
        <f t="shared" si="462"/>
        <v>0</v>
      </c>
      <c r="AA583" s="891">
        <f t="shared" si="462"/>
        <v>0</v>
      </c>
      <c r="AB583" s="1722">
        <f t="shared" si="423"/>
        <v>0</v>
      </c>
      <c r="AC583" s="1341"/>
      <c r="AD583" s="1717"/>
      <c r="AE583" s="1722">
        <v>0</v>
      </c>
      <c r="AF583" s="1722">
        <v>0</v>
      </c>
      <c r="AG583" s="1722">
        <v>0</v>
      </c>
      <c r="AH583" s="1722">
        <v>0</v>
      </c>
      <c r="AI583" s="1722">
        <v>0</v>
      </c>
      <c r="AJ583" s="1719">
        <v>0</v>
      </c>
      <c r="AK583" s="1719">
        <f t="shared" si="424"/>
        <v>0</v>
      </c>
      <c r="AL583" s="999"/>
      <c r="AM583" s="1394"/>
      <c r="AN583" s="999"/>
      <c r="AO583" s="1001"/>
      <c r="AP583" s="1001">
        <f t="shared" si="463"/>
        <v>0</v>
      </c>
      <c r="AQ583" s="1394"/>
      <c r="AR583" s="1394">
        <f t="shared" si="425"/>
        <v>0</v>
      </c>
      <c r="AS583" s="3403">
        <f t="shared" si="464"/>
        <v>0</v>
      </c>
      <c r="AT583" s="1722">
        <f t="shared" si="464"/>
        <v>0</v>
      </c>
      <c r="AU583" s="1722">
        <f t="shared" si="464"/>
        <v>0</v>
      </c>
      <c r="AV583" s="1722">
        <f t="shared" si="464"/>
        <v>0</v>
      </c>
      <c r="AW583" s="1722">
        <f t="shared" si="464"/>
        <v>0</v>
      </c>
      <c r="AX583" s="1722">
        <f t="shared" si="464"/>
        <v>0</v>
      </c>
      <c r="AY583" s="1722">
        <f t="shared" si="426"/>
        <v>0</v>
      </c>
      <c r="AZ583" s="3088">
        <f t="shared" si="427"/>
        <v>0</v>
      </c>
      <c r="BA583" s="3325"/>
      <c r="BB583" s="1366">
        <v>0</v>
      </c>
      <c r="BC583" s="1366">
        <v>0</v>
      </c>
      <c r="BD583" s="1366">
        <v>0</v>
      </c>
      <c r="BE583" s="1366">
        <v>0</v>
      </c>
      <c r="BF583" s="1357">
        <v>0</v>
      </c>
      <c r="BG583" s="1357">
        <f t="shared" si="428"/>
        <v>0</v>
      </c>
      <c r="BH583" s="891"/>
      <c r="BI583" s="891"/>
      <c r="BJ583" s="1397"/>
      <c r="BK583" s="1397">
        <f t="shared" si="465"/>
        <v>0</v>
      </c>
      <c r="BL583" s="1397"/>
      <c r="BM583" s="1397">
        <f t="shared" si="429"/>
        <v>0</v>
      </c>
      <c r="BN583" s="1366">
        <f t="shared" si="466"/>
        <v>0</v>
      </c>
      <c r="BO583" s="1366">
        <f t="shared" si="466"/>
        <v>0</v>
      </c>
      <c r="BP583" s="1366">
        <f t="shared" si="466"/>
        <v>0</v>
      </c>
      <c r="BQ583" s="1366">
        <f t="shared" si="466"/>
        <v>0</v>
      </c>
      <c r="BR583" s="1366">
        <f t="shared" si="467"/>
        <v>0</v>
      </c>
      <c r="BS583" s="1366">
        <f t="shared" si="430"/>
        <v>0</v>
      </c>
      <c r="BT583" s="891"/>
      <c r="BU583" s="891"/>
      <c r="CD583" s="3319">
        <v>0</v>
      </c>
      <c r="CE583" s="3319">
        <v>0</v>
      </c>
      <c r="CF583" s="3319">
        <v>0</v>
      </c>
      <c r="CG583" s="3319">
        <v>0</v>
      </c>
      <c r="CH583" s="3319">
        <v>0</v>
      </c>
      <c r="CI583" s="3319">
        <v>0</v>
      </c>
      <c r="CJ583" s="3319">
        <v>0</v>
      </c>
      <c r="CK583" s="3320"/>
      <c r="CL583" s="3321">
        <f t="shared" ref="CL583:CN630" si="469">CD583-U583</f>
        <v>0</v>
      </c>
      <c r="CM583" s="3321">
        <f t="shared" si="469"/>
        <v>0</v>
      </c>
      <c r="CN583" s="3321">
        <f t="shared" si="469"/>
        <v>0</v>
      </c>
      <c r="CO583" s="3321">
        <f t="shared" si="468"/>
        <v>0</v>
      </c>
      <c r="CP583" s="3321">
        <f t="shared" si="468"/>
        <v>0</v>
      </c>
      <c r="CQ583" s="3321">
        <f t="shared" si="468"/>
        <v>0</v>
      </c>
      <c r="CR583" s="3321">
        <f t="shared" si="468"/>
        <v>0</v>
      </c>
      <c r="CS583" s="3321"/>
      <c r="CT583" s="885">
        <v>0</v>
      </c>
      <c r="CU583" s="885">
        <v>0</v>
      </c>
      <c r="CV583" s="885">
        <v>0</v>
      </c>
      <c r="CW583" s="885">
        <v>0</v>
      </c>
      <c r="CX583" s="885">
        <v>0</v>
      </c>
      <c r="CY583" s="885">
        <v>0</v>
      </c>
      <c r="DB583" s="3321">
        <f t="shared" si="444"/>
        <v>0</v>
      </c>
      <c r="DC583" s="3321">
        <f t="shared" si="444"/>
        <v>0</v>
      </c>
      <c r="DD583" s="3321">
        <f t="shared" si="444"/>
        <v>0</v>
      </c>
      <c r="DE583" s="3321">
        <f t="shared" si="443"/>
        <v>0</v>
      </c>
      <c r="DF583" s="3321">
        <f t="shared" si="443"/>
        <v>0</v>
      </c>
      <c r="DG583" s="3321">
        <f t="shared" si="443"/>
        <v>0</v>
      </c>
      <c r="DH583" s="3321"/>
      <c r="DI583" s="885">
        <v>0</v>
      </c>
      <c r="DJ583" s="885">
        <v>0</v>
      </c>
      <c r="DK583" s="885">
        <v>0</v>
      </c>
      <c r="DL583" s="885">
        <v>0</v>
      </c>
      <c r="DM583" s="885">
        <v>0</v>
      </c>
      <c r="DP583" s="3321">
        <f t="shared" si="441"/>
        <v>0</v>
      </c>
      <c r="DQ583" s="3321">
        <f t="shared" si="441"/>
        <v>0</v>
      </c>
      <c r="DR583" s="3321">
        <f t="shared" si="441"/>
        <v>0</v>
      </c>
      <c r="DS583" s="3321">
        <f t="shared" si="441"/>
        <v>0</v>
      </c>
      <c r="DT583" s="3321">
        <f t="shared" si="441"/>
        <v>0</v>
      </c>
    </row>
    <row r="584" spans="1:124" ht="28.5" customHeight="1">
      <c r="A584" s="1165"/>
      <c r="B584" s="1491" t="s">
        <v>864</v>
      </c>
      <c r="C584" s="1547" t="s">
        <v>933</v>
      </c>
      <c r="D584" s="3413"/>
      <c r="E584" s="1358">
        <v>1.1000000000000001</v>
      </c>
      <c r="F584" s="891">
        <v>0</v>
      </c>
      <c r="G584" s="891">
        <v>24172.9</v>
      </c>
      <c r="H584" s="891">
        <v>0</v>
      </c>
      <c r="I584" s="891">
        <v>0</v>
      </c>
      <c r="J584" s="891">
        <v>0</v>
      </c>
      <c r="K584" s="891">
        <v>0</v>
      </c>
      <c r="L584" s="891">
        <f t="shared" si="421"/>
        <v>24172.9</v>
      </c>
      <c r="M584" s="1440"/>
      <c r="N584" s="1440"/>
      <c r="O584" s="1440">
        <v>-2659</v>
      </c>
      <c r="P584" s="1440"/>
      <c r="Q584" s="1440"/>
      <c r="R584" s="1440">
        <f t="shared" si="461"/>
        <v>0</v>
      </c>
      <c r="S584" s="1440"/>
      <c r="T584" s="1440">
        <f t="shared" si="422"/>
        <v>-2659</v>
      </c>
      <c r="U584" s="1951">
        <f t="shared" si="462"/>
        <v>1.1000000000000001</v>
      </c>
      <c r="V584" s="891">
        <f t="shared" si="462"/>
        <v>0</v>
      </c>
      <c r="W584" s="891">
        <f t="shared" si="462"/>
        <v>21513.9</v>
      </c>
      <c r="X584" s="891">
        <f t="shared" si="462"/>
        <v>0</v>
      </c>
      <c r="Y584" s="891">
        <f t="shared" si="462"/>
        <v>0</v>
      </c>
      <c r="Z584" s="891">
        <f t="shared" si="462"/>
        <v>0</v>
      </c>
      <c r="AA584" s="891">
        <f t="shared" si="462"/>
        <v>0</v>
      </c>
      <c r="AB584" s="1722">
        <f t="shared" si="423"/>
        <v>21513.9</v>
      </c>
      <c r="AC584" s="1341"/>
      <c r="AD584" s="1717"/>
      <c r="AE584" s="1722">
        <v>0</v>
      </c>
      <c r="AF584" s="1722">
        <v>0</v>
      </c>
      <c r="AG584" s="1722">
        <v>0</v>
      </c>
      <c r="AH584" s="1722">
        <v>0</v>
      </c>
      <c r="AI584" s="1722">
        <v>0</v>
      </c>
      <c r="AJ584" s="1719">
        <v>0</v>
      </c>
      <c r="AK584" s="1719">
        <f t="shared" si="424"/>
        <v>0</v>
      </c>
      <c r="AL584" s="999"/>
      <c r="AM584" s="1394"/>
      <c r="AN584" s="999"/>
      <c r="AO584" s="1001"/>
      <c r="AP584" s="1001">
        <f t="shared" si="463"/>
        <v>0</v>
      </c>
      <c r="AQ584" s="1394"/>
      <c r="AR584" s="1394">
        <f t="shared" si="425"/>
        <v>0</v>
      </c>
      <c r="AS584" s="3403">
        <f t="shared" si="464"/>
        <v>0</v>
      </c>
      <c r="AT584" s="1722">
        <f t="shared" si="464"/>
        <v>0</v>
      </c>
      <c r="AU584" s="1722">
        <f t="shared" si="464"/>
        <v>0</v>
      </c>
      <c r="AV584" s="1722">
        <f t="shared" si="464"/>
        <v>0</v>
      </c>
      <c r="AW584" s="1722">
        <f t="shared" si="464"/>
        <v>0</v>
      </c>
      <c r="AX584" s="1722">
        <f t="shared" si="464"/>
        <v>0</v>
      </c>
      <c r="AY584" s="1722">
        <f t="shared" si="426"/>
        <v>0</v>
      </c>
      <c r="AZ584" s="3088">
        <f t="shared" si="427"/>
        <v>0</v>
      </c>
      <c r="BA584" s="3325"/>
      <c r="BB584" s="1366">
        <v>0</v>
      </c>
      <c r="BC584" s="1366">
        <v>0</v>
      </c>
      <c r="BD584" s="1366">
        <v>0</v>
      </c>
      <c r="BE584" s="1366">
        <v>0</v>
      </c>
      <c r="BF584" s="1357">
        <v>0</v>
      </c>
      <c r="BG584" s="1357">
        <f t="shared" si="428"/>
        <v>0</v>
      </c>
      <c r="BH584" s="891"/>
      <c r="BI584" s="891"/>
      <c r="BJ584" s="1397"/>
      <c r="BK584" s="1397">
        <f t="shared" si="465"/>
        <v>0</v>
      </c>
      <c r="BL584" s="1397"/>
      <c r="BM584" s="1397">
        <f t="shared" si="429"/>
        <v>0</v>
      </c>
      <c r="BN584" s="1366">
        <f t="shared" si="466"/>
        <v>0</v>
      </c>
      <c r="BO584" s="1366">
        <f t="shared" si="466"/>
        <v>0</v>
      </c>
      <c r="BP584" s="1366">
        <f t="shared" si="466"/>
        <v>0</v>
      </c>
      <c r="BQ584" s="1366">
        <f t="shared" si="466"/>
        <v>0</v>
      </c>
      <c r="BR584" s="1366">
        <f t="shared" si="467"/>
        <v>0</v>
      </c>
      <c r="BS584" s="1366">
        <f t="shared" si="430"/>
        <v>0</v>
      </c>
      <c r="BT584" s="891"/>
      <c r="BU584" s="891"/>
      <c r="CD584" s="3319">
        <v>0</v>
      </c>
      <c r="CE584" s="3319">
        <v>0</v>
      </c>
      <c r="CF584" s="3319">
        <v>0</v>
      </c>
      <c r="CG584" s="3319">
        <v>0</v>
      </c>
      <c r="CH584" s="3319">
        <v>0</v>
      </c>
      <c r="CI584" s="3319">
        <v>0</v>
      </c>
      <c r="CJ584" s="3319">
        <v>0</v>
      </c>
      <c r="CK584" s="3320"/>
      <c r="CL584" s="3321">
        <f t="shared" si="469"/>
        <v>-1.1000000000000001</v>
      </c>
      <c r="CM584" s="3321">
        <f t="shared" si="469"/>
        <v>0</v>
      </c>
      <c r="CN584" s="3321">
        <f t="shared" si="469"/>
        <v>-21513.9</v>
      </c>
      <c r="CO584" s="3321">
        <f t="shared" si="468"/>
        <v>0</v>
      </c>
      <c r="CP584" s="3321">
        <f t="shared" si="468"/>
        <v>0</v>
      </c>
      <c r="CQ584" s="3321">
        <f t="shared" si="468"/>
        <v>0</v>
      </c>
      <c r="CR584" s="3321">
        <f t="shared" si="468"/>
        <v>0</v>
      </c>
      <c r="CS584" s="3321"/>
      <c r="CT584" s="885">
        <v>1.1000000000000001</v>
      </c>
      <c r="CU584" s="885">
        <v>0</v>
      </c>
      <c r="CV584" s="885">
        <v>24172.9</v>
      </c>
      <c r="CW584" s="885">
        <v>0</v>
      </c>
      <c r="CX584" s="885">
        <v>0</v>
      </c>
      <c r="CY584" s="885">
        <v>0</v>
      </c>
      <c r="DB584" s="3321">
        <f t="shared" si="444"/>
        <v>1.1000000000000001</v>
      </c>
      <c r="DC584" s="3321">
        <f t="shared" si="444"/>
        <v>0</v>
      </c>
      <c r="DD584" s="3321">
        <f t="shared" si="444"/>
        <v>24172.9</v>
      </c>
      <c r="DE584" s="3321">
        <f t="shared" si="443"/>
        <v>0</v>
      </c>
      <c r="DF584" s="3321">
        <f t="shared" si="443"/>
        <v>0</v>
      </c>
      <c r="DG584" s="3321">
        <f t="shared" si="443"/>
        <v>0</v>
      </c>
      <c r="DH584" s="3321"/>
      <c r="DI584" s="885">
        <v>0</v>
      </c>
      <c r="DJ584" s="885">
        <v>0</v>
      </c>
      <c r="DK584" s="885">
        <v>0</v>
      </c>
      <c r="DL584" s="885">
        <v>0</v>
      </c>
      <c r="DM584" s="885">
        <v>0</v>
      </c>
      <c r="DP584" s="3321">
        <f t="shared" si="441"/>
        <v>0</v>
      </c>
      <c r="DQ584" s="3321">
        <f t="shared" si="441"/>
        <v>0</v>
      </c>
      <c r="DR584" s="3321">
        <f t="shared" si="441"/>
        <v>0</v>
      </c>
      <c r="DS584" s="3321">
        <f t="shared" si="441"/>
        <v>0</v>
      </c>
      <c r="DT584" s="3321">
        <f t="shared" si="441"/>
        <v>0</v>
      </c>
    </row>
    <row r="585" spans="1:124" hidden="1">
      <c r="A585" s="1165"/>
      <c r="B585" s="1491"/>
      <c r="C585" s="1547" t="s">
        <v>367</v>
      </c>
      <c r="D585" s="3413"/>
      <c r="E585" s="3498">
        <v>0</v>
      </c>
      <c r="F585" s="891">
        <v>0</v>
      </c>
      <c r="G585" s="891">
        <v>0</v>
      </c>
      <c r="H585" s="891">
        <v>0</v>
      </c>
      <c r="I585" s="891">
        <v>0</v>
      </c>
      <c r="J585" s="891">
        <v>0</v>
      </c>
      <c r="K585" s="891">
        <v>0</v>
      </c>
      <c r="L585" s="891">
        <f t="shared" si="421"/>
        <v>0</v>
      </c>
      <c r="M585" s="1440"/>
      <c r="N585" s="1440"/>
      <c r="O585" s="1440"/>
      <c r="P585" s="1440"/>
      <c r="Q585" s="1440"/>
      <c r="R585" s="1440">
        <f>S585/24</f>
        <v>0</v>
      </c>
      <c r="S585" s="1440"/>
      <c r="T585" s="1440">
        <f t="shared" si="422"/>
        <v>0</v>
      </c>
      <c r="U585" s="1951">
        <f t="shared" si="462"/>
        <v>0</v>
      </c>
      <c r="V585" s="891">
        <f t="shared" si="462"/>
        <v>0</v>
      </c>
      <c r="W585" s="891">
        <f t="shared" si="462"/>
        <v>0</v>
      </c>
      <c r="X585" s="891">
        <f t="shared" si="462"/>
        <v>0</v>
      </c>
      <c r="Y585" s="891">
        <f t="shared" si="462"/>
        <v>0</v>
      </c>
      <c r="Z585" s="891">
        <f t="shared" si="462"/>
        <v>0</v>
      </c>
      <c r="AA585" s="891">
        <f t="shared" si="462"/>
        <v>0</v>
      </c>
      <c r="AB585" s="1722">
        <f t="shared" si="423"/>
        <v>0</v>
      </c>
      <c r="AC585" s="3499"/>
      <c r="AD585" s="2476"/>
      <c r="AE585" s="1722">
        <v>0</v>
      </c>
      <c r="AF585" s="1722">
        <v>0</v>
      </c>
      <c r="AG585" s="1722">
        <v>0</v>
      </c>
      <c r="AH585" s="1722">
        <v>0</v>
      </c>
      <c r="AI585" s="1722">
        <v>0</v>
      </c>
      <c r="AJ585" s="1719">
        <v>0</v>
      </c>
      <c r="AK585" s="1719">
        <f t="shared" si="424"/>
        <v>0</v>
      </c>
      <c r="AL585" s="999"/>
      <c r="AM585" s="1394"/>
      <c r="AN585" s="999"/>
      <c r="AO585" s="1001"/>
      <c r="AP585" s="1001">
        <f>AQ585/24</f>
        <v>0</v>
      </c>
      <c r="AQ585" s="1394"/>
      <c r="AR585" s="1394">
        <f t="shared" si="425"/>
        <v>0</v>
      </c>
      <c r="AS585" s="3403">
        <f t="shared" si="464"/>
        <v>0</v>
      </c>
      <c r="AT585" s="1722">
        <f t="shared" si="464"/>
        <v>0</v>
      </c>
      <c r="AU585" s="1722">
        <f t="shared" si="464"/>
        <v>0</v>
      </c>
      <c r="AV585" s="1722">
        <f t="shared" si="464"/>
        <v>0</v>
      </c>
      <c r="AW585" s="1722">
        <f t="shared" si="464"/>
        <v>0</v>
      </c>
      <c r="AX585" s="1722">
        <f t="shared" si="464"/>
        <v>0</v>
      </c>
      <c r="AY585" s="1722">
        <f t="shared" si="426"/>
        <v>0</v>
      </c>
      <c r="AZ585" s="3088">
        <f t="shared" si="427"/>
        <v>0</v>
      </c>
      <c r="BA585" s="3325"/>
      <c r="BB585" s="1366">
        <v>0</v>
      </c>
      <c r="BC585" s="1366">
        <v>0</v>
      </c>
      <c r="BD585" s="1366">
        <v>0</v>
      </c>
      <c r="BE585" s="1366">
        <v>0</v>
      </c>
      <c r="BF585" s="1357">
        <v>0</v>
      </c>
      <c r="BG585" s="1357">
        <f t="shared" si="428"/>
        <v>0</v>
      </c>
      <c r="BH585" s="891"/>
      <c r="BI585" s="891"/>
      <c r="BJ585" s="1397"/>
      <c r="BK585" s="1397">
        <f>BL585/24</f>
        <v>0</v>
      </c>
      <c r="BL585" s="1397"/>
      <c r="BM585" s="1397">
        <f t="shared" si="429"/>
        <v>0</v>
      </c>
      <c r="BN585" s="1366">
        <f t="shared" si="466"/>
        <v>0</v>
      </c>
      <c r="BO585" s="1366">
        <f t="shared" si="466"/>
        <v>0</v>
      </c>
      <c r="BP585" s="1366">
        <f t="shared" si="466"/>
        <v>0</v>
      </c>
      <c r="BQ585" s="1366">
        <f t="shared" si="466"/>
        <v>0</v>
      </c>
      <c r="BR585" s="1366">
        <f t="shared" si="467"/>
        <v>0</v>
      </c>
      <c r="BS585" s="1366">
        <f t="shared" si="430"/>
        <v>0</v>
      </c>
      <c r="BT585" s="891"/>
      <c r="BU585" s="891"/>
      <c r="CD585" s="3319">
        <v>0</v>
      </c>
      <c r="CE585" s="3319">
        <v>620.19999999999982</v>
      </c>
      <c r="CF585" s="3319">
        <v>0</v>
      </c>
      <c r="CG585" s="3319">
        <v>0</v>
      </c>
      <c r="CH585" s="3319">
        <v>0</v>
      </c>
      <c r="CI585" s="3319">
        <v>0</v>
      </c>
      <c r="CJ585" s="3319">
        <v>0</v>
      </c>
      <c r="CK585" s="3320"/>
      <c r="CL585" s="3352">
        <f t="shared" si="469"/>
        <v>0</v>
      </c>
      <c r="CM585" s="3321">
        <f t="shared" si="469"/>
        <v>620.19999999999982</v>
      </c>
      <c r="CN585" s="3321">
        <f t="shared" si="469"/>
        <v>0</v>
      </c>
      <c r="CO585" s="3321">
        <f t="shared" si="468"/>
        <v>0</v>
      </c>
      <c r="CP585" s="3321">
        <f t="shared" si="468"/>
        <v>0</v>
      </c>
      <c r="CQ585" s="3321">
        <f t="shared" si="468"/>
        <v>0</v>
      </c>
      <c r="CR585" s="3321">
        <f t="shared" si="468"/>
        <v>0</v>
      </c>
      <c r="CS585" s="3321"/>
      <c r="CT585" s="885">
        <v>0</v>
      </c>
      <c r="CU585" s="885">
        <v>0</v>
      </c>
      <c r="CV585" s="885">
        <v>0</v>
      </c>
      <c r="CW585" s="885">
        <v>0</v>
      </c>
      <c r="CX585" s="885">
        <v>0</v>
      </c>
      <c r="CY585" s="885">
        <v>0</v>
      </c>
      <c r="DB585" s="3321">
        <f t="shared" si="444"/>
        <v>0</v>
      </c>
      <c r="DC585" s="3321">
        <f t="shared" si="444"/>
        <v>0</v>
      </c>
      <c r="DD585" s="3321">
        <f t="shared" si="444"/>
        <v>0</v>
      </c>
      <c r="DE585" s="3321">
        <f t="shared" si="443"/>
        <v>0</v>
      </c>
      <c r="DF585" s="3321">
        <f t="shared" si="443"/>
        <v>0</v>
      </c>
      <c r="DG585" s="3321">
        <f t="shared" si="443"/>
        <v>0</v>
      </c>
      <c r="DH585" s="3321"/>
      <c r="DI585" s="885">
        <v>0</v>
      </c>
      <c r="DJ585" s="885">
        <v>0</v>
      </c>
      <c r="DK585" s="885">
        <v>0</v>
      </c>
      <c r="DL585" s="885">
        <v>0</v>
      </c>
      <c r="DM585" s="885">
        <v>0</v>
      </c>
      <c r="DP585" s="3321">
        <f t="shared" si="441"/>
        <v>0</v>
      </c>
      <c r="DQ585" s="3321">
        <f t="shared" si="441"/>
        <v>0</v>
      </c>
      <c r="DR585" s="3321">
        <f t="shared" si="441"/>
        <v>0</v>
      </c>
      <c r="DS585" s="3321">
        <f t="shared" si="441"/>
        <v>0</v>
      </c>
      <c r="DT585" s="3321">
        <f t="shared" si="441"/>
        <v>0</v>
      </c>
    </row>
    <row r="586" spans="1:124" ht="14.25" hidden="1" customHeight="1">
      <c r="A586" s="1165"/>
      <c r="B586" s="1491"/>
      <c r="C586" s="1547" t="s">
        <v>367</v>
      </c>
      <c r="D586" s="3413"/>
      <c r="E586" s="1358">
        <v>0</v>
      </c>
      <c r="F586" s="891">
        <v>0</v>
      </c>
      <c r="G586" s="891">
        <v>0</v>
      </c>
      <c r="H586" s="891">
        <v>0</v>
      </c>
      <c r="I586" s="891">
        <v>0</v>
      </c>
      <c r="J586" s="891">
        <v>0</v>
      </c>
      <c r="K586" s="891">
        <v>0</v>
      </c>
      <c r="L586" s="891">
        <f t="shared" si="421"/>
        <v>0</v>
      </c>
      <c r="M586" s="1440"/>
      <c r="N586" s="1440"/>
      <c r="O586" s="1440"/>
      <c r="P586" s="1440"/>
      <c r="Q586" s="1440"/>
      <c r="R586" s="1440">
        <f t="shared" si="461"/>
        <v>0</v>
      </c>
      <c r="S586" s="1440"/>
      <c r="T586" s="1440">
        <f t="shared" si="422"/>
        <v>0</v>
      </c>
      <c r="U586" s="1951">
        <f t="shared" si="462"/>
        <v>0</v>
      </c>
      <c r="V586" s="891">
        <f t="shared" si="462"/>
        <v>0</v>
      </c>
      <c r="W586" s="891">
        <f t="shared" si="462"/>
        <v>0</v>
      </c>
      <c r="X586" s="891">
        <f t="shared" si="462"/>
        <v>0</v>
      </c>
      <c r="Y586" s="891">
        <f t="shared" si="462"/>
        <v>0</v>
      </c>
      <c r="Z586" s="891">
        <f t="shared" si="462"/>
        <v>0</v>
      </c>
      <c r="AA586" s="891">
        <f t="shared" si="462"/>
        <v>0</v>
      </c>
      <c r="AB586" s="1722">
        <f t="shared" si="423"/>
        <v>0</v>
      </c>
      <c r="AC586" s="1341"/>
      <c r="AD586" s="1717"/>
      <c r="AE586" s="1722">
        <v>0</v>
      </c>
      <c r="AF586" s="1722">
        <v>0</v>
      </c>
      <c r="AG586" s="1722">
        <v>0</v>
      </c>
      <c r="AH586" s="1722">
        <v>0</v>
      </c>
      <c r="AI586" s="1722">
        <v>0</v>
      </c>
      <c r="AJ586" s="1719">
        <v>0</v>
      </c>
      <c r="AK586" s="1719">
        <f t="shared" si="424"/>
        <v>0</v>
      </c>
      <c r="AL586" s="999"/>
      <c r="AM586" s="1394"/>
      <c r="AN586" s="999"/>
      <c r="AO586" s="1001"/>
      <c r="AP586" s="1001">
        <f t="shared" si="463"/>
        <v>0</v>
      </c>
      <c r="AQ586" s="1394"/>
      <c r="AR586" s="1394">
        <f t="shared" si="425"/>
        <v>0</v>
      </c>
      <c r="AS586" s="3403">
        <f t="shared" si="464"/>
        <v>0</v>
      </c>
      <c r="AT586" s="1722">
        <f t="shared" si="464"/>
        <v>0</v>
      </c>
      <c r="AU586" s="1722">
        <f t="shared" si="464"/>
        <v>0</v>
      </c>
      <c r="AV586" s="1722">
        <f t="shared" si="464"/>
        <v>0</v>
      </c>
      <c r="AW586" s="1722">
        <f t="shared" si="464"/>
        <v>0</v>
      </c>
      <c r="AX586" s="1722">
        <f t="shared" si="464"/>
        <v>0</v>
      </c>
      <c r="AY586" s="1722">
        <f t="shared" si="426"/>
        <v>0</v>
      </c>
      <c r="AZ586" s="3088">
        <f t="shared" si="427"/>
        <v>0</v>
      </c>
      <c r="BA586" s="3325"/>
      <c r="BB586" s="1366">
        <v>0</v>
      </c>
      <c r="BC586" s="1366">
        <v>0</v>
      </c>
      <c r="BD586" s="1366">
        <v>0</v>
      </c>
      <c r="BE586" s="1366">
        <v>0</v>
      </c>
      <c r="BF586" s="1357">
        <v>0</v>
      </c>
      <c r="BG586" s="1357">
        <f t="shared" si="428"/>
        <v>0</v>
      </c>
      <c r="BH586" s="891"/>
      <c r="BI586" s="891"/>
      <c r="BJ586" s="1397"/>
      <c r="BK586" s="1397">
        <f t="shared" ref="BK586:BK597" si="470">BL586/24</f>
        <v>0</v>
      </c>
      <c r="BL586" s="1397"/>
      <c r="BM586" s="1397">
        <f t="shared" si="429"/>
        <v>0</v>
      </c>
      <c r="BN586" s="1366">
        <f t="shared" si="466"/>
        <v>0</v>
      </c>
      <c r="BO586" s="1366">
        <f t="shared" si="466"/>
        <v>0</v>
      </c>
      <c r="BP586" s="1366">
        <f t="shared" si="466"/>
        <v>0</v>
      </c>
      <c r="BQ586" s="1366">
        <f t="shared" si="466"/>
        <v>0</v>
      </c>
      <c r="BR586" s="1366">
        <f t="shared" si="467"/>
        <v>0</v>
      </c>
      <c r="BS586" s="1366">
        <f t="shared" si="430"/>
        <v>0</v>
      </c>
      <c r="BT586" s="891"/>
      <c r="BU586" s="891"/>
      <c r="CD586" s="3319">
        <v>0</v>
      </c>
      <c r="CE586" s="3319">
        <v>0</v>
      </c>
      <c r="CF586" s="3319">
        <v>0</v>
      </c>
      <c r="CG586" s="3319">
        <v>0</v>
      </c>
      <c r="CH586" s="3319">
        <v>0</v>
      </c>
      <c r="CI586" s="3319">
        <v>0</v>
      </c>
      <c r="CJ586" s="3319">
        <v>0</v>
      </c>
      <c r="CK586" s="3320"/>
      <c r="CL586" s="3321">
        <f t="shared" si="469"/>
        <v>0</v>
      </c>
      <c r="CM586" s="3321">
        <f t="shared" si="469"/>
        <v>0</v>
      </c>
      <c r="CN586" s="3321">
        <f t="shared" si="469"/>
        <v>0</v>
      </c>
      <c r="CO586" s="3321">
        <f t="shared" si="468"/>
        <v>0</v>
      </c>
      <c r="CP586" s="3321">
        <f t="shared" si="468"/>
        <v>0</v>
      </c>
      <c r="CQ586" s="3321">
        <f t="shared" si="468"/>
        <v>0</v>
      </c>
      <c r="CR586" s="3321">
        <f t="shared" si="468"/>
        <v>0</v>
      </c>
      <c r="CS586" s="3321"/>
      <c r="CT586" s="885">
        <v>0</v>
      </c>
      <c r="CU586" s="885">
        <v>0</v>
      </c>
      <c r="CV586" s="885">
        <v>0</v>
      </c>
      <c r="CW586" s="885">
        <v>0</v>
      </c>
      <c r="CX586" s="885">
        <v>0</v>
      </c>
      <c r="CY586" s="885">
        <v>0</v>
      </c>
      <c r="DB586" s="3321">
        <f t="shared" si="444"/>
        <v>0</v>
      </c>
      <c r="DC586" s="3321">
        <f t="shared" si="444"/>
        <v>0</v>
      </c>
      <c r="DD586" s="3321">
        <f t="shared" si="444"/>
        <v>0</v>
      </c>
      <c r="DE586" s="3321">
        <f t="shared" si="443"/>
        <v>0</v>
      </c>
      <c r="DF586" s="3321">
        <f t="shared" si="443"/>
        <v>0</v>
      </c>
      <c r="DG586" s="3321">
        <f t="shared" si="443"/>
        <v>0</v>
      </c>
      <c r="DH586" s="3321"/>
      <c r="DI586" s="885">
        <v>0</v>
      </c>
      <c r="DJ586" s="885">
        <v>0</v>
      </c>
      <c r="DK586" s="885">
        <v>0</v>
      </c>
      <c r="DL586" s="885">
        <v>0</v>
      </c>
      <c r="DM586" s="885">
        <v>0</v>
      </c>
      <c r="DP586" s="3321">
        <f t="shared" si="441"/>
        <v>0</v>
      </c>
      <c r="DQ586" s="3321">
        <f t="shared" si="441"/>
        <v>0</v>
      </c>
      <c r="DR586" s="3321">
        <f t="shared" si="441"/>
        <v>0</v>
      </c>
      <c r="DS586" s="3321">
        <f t="shared" si="441"/>
        <v>0</v>
      </c>
      <c r="DT586" s="3321">
        <f t="shared" si="441"/>
        <v>0</v>
      </c>
    </row>
    <row r="587" spans="1:124" ht="14.25" hidden="1" customHeight="1">
      <c r="A587" s="1165"/>
      <c r="B587" s="1491"/>
      <c r="C587" s="1547"/>
      <c r="D587" s="3413"/>
      <c r="E587" s="1358">
        <v>0</v>
      </c>
      <c r="F587" s="891">
        <v>0</v>
      </c>
      <c r="G587" s="891">
        <v>0</v>
      </c>
      <c r="H587" s="891">
        <v>0</v>
      </c>
      <c r="I587" s="891">
        <v>0</v>
      </c>
      <c r="J587" s="891">
        <v>0</v>
      </c>
      <c r="K587" s="891">
        <v>0</v>
      </c>
      <c r="L587" s="891">
        <f t="shared" si="421"/>
        <v>0</v>
      </c>
      <c r="M587" s="1440"/>
      <c r="N587" s="1440"/>
      <c r="O587" s="1440"/>
      <c r="P587" s="1440"/>
      <c r="Q587" s="1440"/>
      <c r="R587" s="1440">
        <f t="shared" si="461"/>
        <v>0</v>
      </c>
      <c r="S587" s="1440"/>
      <c r="T587" s="1440">
        <f t="shared" si="422"/>
        <v>0</v>
      </c>
      <c r="U587" s="1951">
        <f t="shared" si="462"/>
        <v>0</v>
      </c>
      <c r="V587" s="891">
        <f t="shared" si="462"/>
        <v>0</v>
      </c>
      <c r="W587" s="891">
        <f t="shared" si="462"/>
        <v>0</v>
      </c>
      <c r="X587" s="891">
        <f t="shared" si="462"/>
        <v>0</v>
      </c>
      <c r="Y587" s="891">
        <f t="shared" si="462"/>
        <v>0</v>
      </c>
      <c r="Z587" s="891">
        <f t="shared" si="462"/>
        <v>0</v>
      </c>
      <c r="AA587" s="891">
        <f t="shared" si="462"/>
        <v>0</v>
      </c>
      <c r="AB587" s="1722">
        <f t="shared" si="423"/>
        <v>0</v>
      </c>
      <c r="AC587" s="1341"/>
      <c r="AD587" s="1717"/>
      <c r="AE587" s="1722">
        <v>0</v>
      </c>
      <c r="AF587" s="1722">
        <v>0</v>
      </c>
      <c r="AG587" s="1722">
        <v>0</v>
      </c>
      <c r="AH587" s="1722">
        <v>0</v>
      </c>
      <c r="AI587" s="1722">
        <v>0</v>
      </c>
      <c r="AJ587" s="1719">
        <v>0</v>
      </c>
      <c r="AK587" s="1719">
        <f t="shared" si="424"/>
        <v>0</v>
      </c>
      <c r="AL587" s="999"/>
      <c r="AM587" s="1394"/>
      <c r="AN587" s="999"/>
      <c r="AO587" s="1001"/>
      <c r="AP587" s="1001">
        <f t="shared" si="463"/>
        <v>0</v>
      </c>
      <c r="AQ587" s="1394"/>
      <c r="AR587" s="1394">
        <f t="shared" si="425"/>
        <v>0</v>
      </c>
      <c r="AS587" s="3403">
        <f t="shared" si="464"/>
        <v>0</v>
      </c>
      <c r="AT587" s="1722">
        <f t="shared" si="464"/>
        <v>0</v>
      </c>
      <c r="AU587" s="1722">
        <f t="shared" si="464"/>
        <v>0</v>
      </c>
      <c r="AV587" s="1722">
        <f t="shared" si="464"/>
        <v>0</v>
      </c>
      <c r="AW587" s="1722">
        <f t="shared" si="464"/>
        <v>0</v>
      </c>
      <c r="AX587" s="1722">
        <f t="shared" si="464"/>
        <v>0</v>
      </c>
      <c r="AY587" s="1722">
        <f t="shared" si="426"/>
        <v>0</v>
      </c>
      <c r="AZ587" s="3088">
        <f t="shared" si="427"/>
        <v>0</v>
      </c>
      <c r="BA587" s="3325"/>
      <c r="BB587" s="1366">
        <v>0</v>
      </c>
      <c r="BC587" s="1366">
        <v>0</v>
      </c>
      <c r="BD587" s="1366">
        <v>0</v>
      </c>
      <c r="BE587" s="1366">
        <v>0</v>
      </c>
      <c r="BF587" s="1357">
        <v>0</v>
      </c>
      <c r="BG587" s="1357">
        <f t="shared" si="428"/>
        <v>0</v>
      </c>
      <c r="BH587" s="891"/>
      <c r="BI587" s="891"/>
      <c r="BJ587" s="1397"/>
      <c r="BK587" s="1397">
        <f t="shared" si="470"/>
        <v>0</v>
      </c>
      <c r="BL587" s="1397"/>
      <c r="BM587" s="1397">
        <f t="shared" si="429"/>
        <v>0</v>
      </c>
      <c r="BN587" s="1366">
        <f t="shared" si="466"/>
        <v>0</v>
      </c>
      <c r="BO587" s="1366">
        <f t="shared" si="466"/>
        <v>0</v>
      </c>
      <c r="BP587" s="1366">
        <f t="shared" si="466"/>
        <v>0</v>
      </c>
      <c r="BQ587" s="1366">
        <f t="shared" si="466"/>
        <v>0</v>
      </c>
      <c r="BR587" s="1366">
        <f t="shared" si="467"/>
        <v>0</v>
      </c>
      <c r="BS587" s="1366">
        <f t="shared" si="430"/>
        <v>0</v>
      </c>
      <c r="BT587" s="891"/>
      <c r="BU587" s="891"/>
      <c r="CD587" s="3319">
        <v>0</v>
      </c>
      <c r="CE587" s="3319">
        <v>0</v>
      </c>
      <c r="CF587" s="3319">
        <v>0</v>
      </c>
      <c r="CG587" s="3319">
        <v>0</v>
      </c>
      <c r="CH587" s="3319">
        <v>0</v>
      </c>
      <c r="CI587" s="3319">
        <v>0</v>
      </c>
      <c r="CJ587" s="3319">
        <v>0</v>
      </c>
      <c r="CK587" s="3320"/>
      <c r="CL587" s="3321">
        <f t="shared" si="469"/>
        <v>0</v>
      </c>
      <c r="CM587" s="3321">
        <f t="shared" si="469"/>
        <v>0</v>
      </c>
      <c r="CN587" s="3321">
        <f t="shared" si="469"/>
        <v>0</v>
      </c>
      <c r="CO587" s="3321">
        <f t="shared" si="468"/>
        <v>0</v>
      </c>
      <c r="CP587" s="3321">
        <f t="shared" si="468"/>
        <v>0</v>
      </c>
      <c r="CQ587" s="3321">
        <f t="shared" si="468"/>
        <v>0</v>
      </c>
      <c r="CR587" s="3321">
        <f t="shared" si="468"/>
        <v>0</v>
      </c>
      <c r="CS587" s="3321"/>
      <c r="CT587" s="885">
        <v>0</v>
      </c>
      <c r="CU587" s="885">
        <v>0</v>
      </c>
      <c r="CV587" s="885">
        <v>0</v>
      </c>
      <c r="CW587" s="885">
        <v>0</v>
      </c>
      <c r="CX587" s="885">
        <v>0</v>
      </c>
      <c r="CY587" s="885">
        <v>0</v>
      </c>
      <c r="DB587" s="3321">
        <f t="shared" si="444"/>
        <v>0</v>
      </c>
      <c r="DC587" s="3321">
        <f t="shared" si="444"/>
        <v>0</v>
      </c>
      <c r="DD587" s="3321">
        <f t="shared" si="444"/>
        <v>0</v>
      </c>
      <c r="DE587" s="3321">
        <f t="shared" si="443"/>
        <v>0</v>
      </c>
      <c r="DF587" s="3321">
        <f t="shared" si="443"/>
        <v>0</v>
      </c>
      <c r="DG587" s="3321">
        <f t="shared" si="443"/>
        <v>0</v>
      </c>
      <c r="DH587" s="3321"/>
      <c r="DI587" s="885">
        <v>0</v>
      </c>
      <c r="DJ587" s="885">
        <v>0</v>
      </c>
      <c r="DK587" s="885">
        <v>0</v>
      </c>
      <c r="DL587" s="885">
        <v>0</v>
      </c>
      <c r="DM587" s="885">
        <v>0</v>
      </c>
      <c r="DP587" s="3321">
        <f t="shared" si="441"/>
        <v>0</v>
      </c>
      <c r="DQ587" s="3321">
        <f t="shared" si="441"/>
        <v>0</v>
      </c>
      <c r="DR587" s="3321">
        <f t="shared" si="441"/>
        <v>0</v>
      </c>
      <c r="DS587" s="3321">
        <f t="shared" si="441"/>
        <v>0</v>
      </c>
      <c r="DT587" s="3321">
        <f t="shared" si="441"/>
        <v>0</v>
      </c>
    </row>
    <row r="588" spans="1:124" ht="14.25" hidden="1" customHeight="1">
      <c r="A588" s="1165"/>
      <c r="B588" s="1491"/>
      <c r="C588" s="1547"/>
      <c r="D588" s="3413"/>
      <c r="E588" s="1358">
        <v>0</v>
      </c>
      <c r="F588" s="891">
        <v>0</v>
      </c>
      <c r="G588" s="891">
        <v>0</v>
      </c>
      <c r="H588" s="891">
        <v>0</v>
      </c>
      <c r="I588" s="891">
        <v>0</v>
      </c>
      <c r="J588" s="891">
        <v>0</v>
      </c>
      <c r="K588" s="891">
        <v>0</v>
      </c>
      <c r="L588" s="891">
        <f t="shared" ref="L588:L628" si="471">SUM(F588:K588)</f>
        <v>0</v>
      </c>
      <c r="M588" s="1440"/>
      <c r="N588" s="1440"/>
      <c r="O588" s="1440"/>
      <c r="P588" s="1440"/>
      <c r="Q588" s="1440"/>
      <c r="R588" s="1440">
        <f t="shared" si="461"/>
        <v>0</v>
      </c>
      <c r="S588" s="1440"/>
      <c r="T588" s="1440">
        <f t="shared" ref="T588:T641" si="472">SUM(N588:S588)</f>
        <v>0</v>
      </c>
      <c r="U588" s="1951">
        <f t="shared" si="462"/>
        <v>0</v>
      </c>
      <c r="V588" s="891">
        <f t="shared" si="462"/>
        <v>0</v>
      </c>
      <c r="W588" s="891">
        <f t="shared" si="462"/>
        <v>0</v>
      </c>
      <c r="X588" s="891">
        <f t="shared" si="462"/>
        <v>0</v>
      </c>
      <c r="Y588" s="891">
        <f t="shared" si="462"/>
        <v>0</v>
      </c>
      <c r="Z588" s="891">
        <f t="shared" si="462"/>
        <v>0</v>
      </c>
      <c r="AA588" s="891">
        <f t="shared" si="462"/>
        <v>0</v>
      </c>
      <c r="AB588" s="1722">
        <f t="shared" ref="AB588:AB628" si="473">SUM(V588:AA588)</f>
        <v>0</v>
      </c>
      <c r="AC588" s="1341"/>
      <c r="AD588" s="1717"/>
      <c r="AE588" s="1722">
        <v>0</v>
      </c>
      <c r="AF588" s="1722">
        <v>0</v>
      </c>
      <c r="AG588" s="1722">
        <v>0</v>
      </c>
      <c r="AH588" s="1722">
        <v>0</v>
      </c>
      <c r="AI588" s="1722">
        <v>0</v>
      </c>
      <c r="AJ588" s="1719">
        <v>0</v>
      </c>
      <c r="AK588" s="1719">
        <f t="shared" ref="AK588:AK647" si="474">SUM(AF588:AJ588)</f>
        <v>0</v>
      </c>
      <c r="AL588" s="999"/>
      <c r="AM588" s="1394"/>
      <c r="AN588" s="999"/>
      <c r="AO588" s="1001"/>
      <c r="AP588" s="1001">
        <f t="shared" si="463"/>
        <v>0</v>
      </c>
      <c r="AQ588" s="1394"/>
      <c r="AR588" s="1394">
        <f t="shared" ref="AR588:AR631" si="475">SUM(AM588:AQ588)</f>
        <v>0</v>
      </c>
      <c r="AS588" s="3403">
        <f t="shared" si="464"/>
        <v>0</v>
      </c>
      <c r="AT588" s="1722">
        <f t="shared" si="464"/>
        <v>0</v>
      </c>
      <c r="AU588" s="1722">
        <f t="shared" si="464"/>
        <v>0</v>
      </c>
      <c r="AV588" s="1722">
        <f t="shared" si="464"/>
        <v>0</v>
      </c>
      <c r="AW588" s="1722">
        <f t="shared" si="464"/>
        <v>0</v>
      </c>
      <c r="AX588" s="1722">
        <f t="shared" si="464"/>
        <v>0</v>
      </c>
      <c r="AY588" s="1722">
        <f t="shared" ref="AY588:AY648" si="476">SUM(AT588:AX588)</f>
        <v>0</v>
      </c>
      <c r="AZ588" s="3088">
        <f t="shared" ref="AZ588:AZ642" si="477">AX588/24-AW588</f>
        <v>0</v>
      </c>
      <c r="BA588" s="3325"/>
      <c r="BB588" s="1366">
        <v>0</v>
      </c>
      <c r="BC588" s="1366">
        <v>0</v>
      </c>
      <c r="BD588" s="1366">
        <v>0</v>
      </c>
      <c r="BE588" s="1366">
        <v>0</v>
      </c>
      <c r="BF588" s="1357">
        <v>0</v>
      </c>
      <c r="BG588" s="1357">
        <f t="shared" ref="BG588:BG631" si="478">SUM(BC588:BF588)</f>
        <v>0</v>
      </c>
      <c r="BH588" s="891"/>
      <c r="BI588" s="891"/>
      <c r="BJ588" s="1397"/>
      <c r="BK588" s="1397">
        <f t="shared" si="470"/>
        <v>0</v>
      </c>
      <c r="BL588" s="1397"/>
      <c r="BM588" s="1397">
        <f t="shared" ref="BM588:BM648" si="479">SUM(BI588:BL588)</f>
        <v>0</v>
      </c>
      <c r="BN588" s="1366">
        <f t="shared" si="466"/>
        <v>0</v>
      </c>
      <c r="BO588" s="1366">
        <f t="shared" si="466"/>
        <v>0</v>
      </c>
      <c r="BP588" s="1366">
        <f t="shared" si="466"/>
        <v>0</v>
      </c>
      <c r="BQ588" s="1366">
        <f t="shared" si="466"/>
        <v>0</v>
      </c>
      <c r="BR588" s="1366">
        <f t="shared" si="467"/>
        <v>0</v>
      </c>
      <c r="BS588" s="1366">
        <f t="shared" ref="BS588:BS648" si="480">SUM(BO588:BR588)</f>
        <v>0</v>
      </c>
      <c r="BT588" s="891"/>
      <c r="BU588" s="891"/>
      <c r="CD588" s="3319">
        <v>0</v>
      </c>
      <c r="CE588" s="3319">
        <v>0</v>
      </c>
      <c r="CF588" s="3319">
        <v>0</v>
      </c>
      <c r="CG588" s="3319">
        <v>0</v>
      </c>
      <c r="CH588" s="3319">
        <v>0</v>
      </c>
      <c r="CI588" s="3319">
        <v>0</v>
      </c>
      <c r="CJ588" s="3319">
        <v>0</v>
      </c>
      <c r="CK588" s="3320"/>
      <c r="CL588" s="3321">
        <f t="shared" si="469"/>
        <v>0</v>
      </c>
      <c r="CM588" s="3321">
        <f t="shared" si="469"/>
        <v>0</v>
      </c>
      <c r="CN588" s="3321">
        <f t="shared" si="469"/>
        <v>0</v>
      </c>
      <c r="CO588" s="3321">
        <f t="shared" si="468"/>
        <v>0</v>
      </c>
      <c r="CP588" s="3321">
        <f t="shared" si="468"/>
        <v>0</v>
      </c>
      <c r="CQ588" s="3321">
        <f t="shared" si="468"/>
        <v>0</v>
      </c>
      <c r="CR588" s="3321">
        <f t="shared" si="468"/>
        <v>0</v>
      </c>
      <c r="CS588" s="3321"/>
      <c r="CT588" s="885">
        <v>0</v>
      </c>
      <c r="CU588" s="885">
        <v>0</v>
      </c>
      <c r="CV588" s="885">
        <v>0</v>
      </c>
      <c r="CW588" s="885">
        <v>0</v>
      </c>
      <c r="CX588" s="885">
        <v>0</v>
      </c>
      <c r="CY588" s="885">
        <v>0</v>
      </c>
      <c r="DB588" s="3321">
        <f t="shared" si="444"/>
        <v>0</v>
      </c>
      <c r="DC588" s="3321">
        <f t="shared" si="444"/>
        <v>0</v>
      </c>
      <c r="DD588" s="3321">
        <f t="shared" si="444"/>
        <v>0</v>
      </c>
      <c r="DE588" s="3321">
        <f t="shared" si="443"/>
        <v>0</v>
      </c>
      <c r="DF588" s="3321">
        <f t="shared" si="443"/>
        <v>0</v>
      </c>
      <c r="DG588" s="3321">
        <f t="shared" si="443"/>
        <v>0</v>
      </c>
      <c r="DH588" s="3321"/>
      <c r="DI588" s="885">
        <v>0</v>
      </c>
      <c r="DJ588" s="885">
        <v>0</v>
      </c>
      <c r="DK588" s="885">
        <v>0</v>
      </c>
      <c r="DL588" s="885">
        <v>0</v>
      </c>
      <c r="DM588" s="885">
        <v>0</v>
      </c>
      <c r="DP588" s="3321">
        <f t="shared" si="441"/>
        <v>0</v>
      </c>
      <c r="DQ588" s="3321">
        <f t="shared" si="441"/>
        <v>0</v>
      </c>
      <c r="DR588" s="3321">
        <f t="shared" si="441"/>
        <v>0</v>
      </c>
      <c r="DS588" s="3321">
        <f t="shared" si="441"/>
        <v>0</v>
      </c>
      <c r="DT588" s="3321">
        <f t="shared" si="441"/>
        <v>0</v>
      </c>
    </row>
    <row r="589" spans="1:124" ht="14.25" hidden="1" customHeight="1">
      <c r="A589" s="1165"/>
      <c r="B589" s="1491"/>
      <c r="C589" s="1547"/>
      <c r="D589" s="3413"/>
      <c r="E589" s="1358">
        <v>0</v>
      </c>
      <c r="F589" s="891">
        <v>0</v>
      </c>
      <c r="G589" s="891">
        <v>0</v>
      </c>
      <c r="H589" s="891">
        <v>0</v>
      </c>
      <c r="I589" s="891">
        <v>0</v>
      </c>
      <c r="J589" s="891">
        <v>0</v>
      </c>
      <c r="K589" s="891">
        <v>0</v>
      </c>
      <c r="L589" s="891">
        <f t="shared" si="471"/>
        <v>0</v>
      </c>
      <c r="M589" s="1440"/>
      <c r="N589" s="1440"/>
      <c r="O589" s="1440"/>
      <c r="P589" s="1440"/>
      <c r="Q589" s="1440"/>
      <c r="R589" s="1440">
        <f t="shared" si="461"/>
        <v>0</v>
      </c>
      <c r="S589" s="1440"/>
      <c r="T589" s="1440">
        <f t="shared" si="472"/>
        <v>0</v>
      </c>
      <c r="U589" s="1951">
        <f t="shared" si="462"/>
        <v>0</v>
      </c>
      <c r="V589" s="891">
        <f t="shared" si="462"/>
        <v>0</v>
      </c>
      <c r="W589" s="891">
        <f t="shared" si="462"/>
        <v>0</v>
      </c>
      <c r="X589" s="891">
        <f t="shared" si="462"/>
        <v>0</v>
      </c>
      <c r="Y589" s="891">
        <f t="shared" si="462"/>
        <v>0</v>
      </c>
      <c r="Z589" s="891">
        <f t="shared" si="462"/>
        <v>0</v>
      </c>
      <c r="AA589" s="891">
        <f t="shared" si="462"/>
        <v>0</v>
      </c>
      <c r="AB589" s="1722">
        <f t="shared" si="473"/>
        <v>0</v>
      </c>
      <c r="AC589" s="1341"/>
      <c r="AD589" s="1717"/>
      <c r="AE589" s="1722">
        <v>0</v>
      </c>
      <c r="AF589" s="1722">
        <v>0</v>
      </c>
      <c r="AG589" s="1722">
        <v>0</v>
      </c>
      <c r="AH589" s="1722">
        <v>0</v>
      </c>
      <c r="AI589" s="1722">
        <v>0</v>
      </c>
      <c r="AJ589" s="1719">
        <v>0</v>
      </c>
      <c r="AK589" s="1719">
        <f t="shared" si="474"/>
        <v>0</v>
      </c>
      <c r="AL589" s="999"/>
      <c r="AM589" s="1394"/>
      <c r="AN589" s="999"/>
      <c r="AO589" s="1001"/>
      <c r="AP589" s="1001">
        <f t="shared" si="463"/>
        <v>0</v>
      </c>
      <c r="AQ589" s="1394"/>
      <c r="AR589" s="1394">
        <f t="shared" si="475"/>
        <v>0</v>
      </c>
      <c r="AS589" s="3403">
        <f t="shared" si="464"/>
        <v>0</v>
      </c>
      <c r="AT589" s="1722">
        <f t="shared" si="464"/>
        <v>0</v>
      </c>
      <c r="AU589" s="1722">
        <f t="shared" si="464"/>
        <v>0</v>
      </c>
      <c r="AV589" s="1722">
        <f t="shared" si="464"/>
        <v>0</v>
      </c>
      <c r="AW589" s="1722">
        <f t="shared" si="464"/>
        <v>0</v>
      </c>
      <c r="AX589" s="1722">
        <f t="shared" si="464"/>
        <v>0</v>
      </c>
      <c r="AY589" s="1722">
        <f t="shared" si="476"/>
        <v>0</v>
      </c>
      <c r="AZ589" s="3088">
        <f t="shared" si="477"/>
        <v>0</v>
      </c>
      <c r="BA589" s="3325"/>
      <c r="BB589" s="1366">
        <v>0</v>
      </c>
      <c r="BC589" s="1366">
        <v>0</v>
      </c>
      <c r="BD589" s="1366">
        <v>0</v>
      </c>
      <c r="BE589" s="1366">
        <v>0</v>
      </c>
      <c r="BF589" s="1357">
        <v>0</v>
      </c>
      <c r="BG589" s="1357">
        <f t="shared" si="478"/>
        <v>0</v>
      </c>
      <c r="BH589" s="891"/>
      <c r="BI589" s="891"/>
      <c r="BJ589" s="1397"/>
      <c r="BK589" s="1397">
        <f t="shared" si="470"/>
        <v>0</v>
      </c>
      <c r="BL589" s="1397"/>
      <c r="BM589" s="1397">
        <f t="shared" si="479"/>
        <v>0</v>
      </c>
      <c r="BN589" s="1366">
        <f t="shared" si="466"/>
        <v>0</v>
      </c>
      <c r="BO589" s="1366">
        <f t="shared" si="466"/>
        <v>0</v>
      </c>
      <c r="BP589" s="1366">
        <f t="shared" si="466"/>
        <v>0</v>
      </c>
      <c r="BQ589" s="1366">
        <f t="shared" si="466"/>
        <v>0</v>
      </c>
      <c r="BR589" s="1366">
        <f t="shared" si="467"/>
        <v>0</v>
      </c>
      <c r="BS589" s="1366">
        <f t="shared" si="480"/>
        <v>0</v>
      </c>
      <c r="BT589" s="891"/>
      <c r="BU589" s="891"/>
      <c r="CD589" s="3319">
        <v>0</v>
      </c>
      <c r="CE589" s="3319">
        <v>0</v>
      </c>
      <c r="CF589" s="3319">
        <v>0</v>
      </c>
      <c r="CG589" s="3319">
        <v>0</v>
      </c>
      <c r="CH589" s="3319">
        <v>0</v>
      </c>
      <c r="CI589" s="3319">
        <v>0</v>
      </c>
      <c r="CJ589" s="3319">
        <v>0</v>
      </c>
      <c r="CK589" s="3320"/>
      <c r="CL589" s="3321">
        <f t="shared" si="469"/>
        <v>0</v>
      </c>
      <c r="CM589" s="3321">
        <f t="shared" si="469"/>
        <v>0</v>
      </c>
      <c r="CN589" s="3321">
        <f t="shared" si="469"/>
        <v>0</v>
      </c>
      <c r="CO589" s="3321">
        <f t="shared" si="468"/>
        <v>0</v>
      </c>
      <c r="CP589" s="3321">
        <f t="shared" si="468"/>
        <v>0</v>
      </c>
      <c r="CQ589" s="3321">
        <f t="shared" si="468"/>
        <v>0</v>
      </c>
      <c r="CR589" s="3321">
        <f t="shared" si="468"/>
        <v>0</v>
      </c>
      <c r="CS589" s="3321"/>
      <c r="CT589" s="885">
        <v>0</v>
      </c>
      <c r="CU589" s="885">
        <v>0</v>
      </c>
      <c r="CV589" s="885">
        <v>0</v>
      </c>
      <c r="CW589" s="885">
        <v>0</v>
      </c>
      <c r="CX589" s="885">
        <v>0</v>
      </c>
      <c r="CY589" s="885">
        <v>0</v>
      </c>
      <c r="DB589" s="3321">
        <f t="shared" si="444"/>
        <v>0</v>
      </c>
      <c r="DC589" s="3321">
        <f t="shared" si="444"/>
        <v>0</v>
      </c>
      <c r="DD589" s="3321">
        <f t="shared" si="444"/>
        <v>0</v>
      </c>
      <c r="DE589" s="3321">
        <f t="shared" si="443"/>
        <v>0</v>
      </c>
      <c r="DF589" s="3321">
        <f t="shared" si="443"/>
        <v>0</v>
      </c>
      <c r="DG589" s="3321">
        <f t="shared" si="443"/>
        <v>0</v>
      </c>
      <c r="DH589" s="3321"/>
      <c r="DI589" s="885">
        <v>0</v>
      </c>
      <c r="DJ589" s="885">
        <v>0</v>
      </c>
      <c r="DK589" s="885">
        <v>0</v>
      </c>
      <c r="DL589" s="885">
        <v>0</v>
      </c>
      <c r="DM589" s="885">
        <v>0</v>
      </c>
      <c r="DP589" s="3321">
        <f t="shared" si="441"/>
        <v>0</v>
      </c>
      <c r="DQ589" s="3321">
        <f t="shared" si="441"/>
        <v>0</v>
      </c>
      <c r="DR589" s="3321">
        <f t="shared" si="441"/>
        <v>0</v>
      </c>
      <c r="DS589" s="3321">
        <f t="shared" si="441"/>
        <v>0</v>
      </c>
      <c r="DT589" s="3321">
        <f t="shared" si="441"/>
        <v>0</v>
      </c>
    </row>
    <row r="590" spans="1:124" ht="14.25" hidden="1" customHeight="1">
      <c r="A590" s="1165"/>
      <c r="B590" s="1491"/>
      <c r="C590" s="1547"/>
      <c r="D590" s="3413"/>
      <c r="E590" s="1358">
        <v>0</v>
      </c>
      <c r="F590" s="891">
        <v>0</v>
      </c>
      <c r="G590" s="891">
        <v>0</v>
      </c>
      <c r="H590" s="891">
        <v>0</v>
      </c>
      <c r="I590" s="891">
        <v>0</v>
      </c>
      <c r="J590" s="891">
        <v>0</v>
      </c>
      <c r="K590" s="891">
        <v>0</v>
      </c>
      <c r="L590" s="891">
        <f t="shared" si="471"/>
        <v>0</v>
      </c>
      <c r="M590" s="1440"/>
      <c r="N590" s="1440"/>
      <c r="O590" s="1440"/>
      <c r="P590" s="1440"/>
      <c r="Q590" s="1440"/>
      <c r="R590" s="1440">
        <f t="shared" si="461"/>
        <v>0</v>
      </c>
      <c r="S590" s="1440"/>
      <c r="T590" s="1440">
        <f t="shared" si="472"/>
        <v>0</v>
      </c>
      <c r="U590" s="1951">
        <f t="shared" si="462"/>
        <v>0</v>
      </c>
      <c r="V590" s="891">
        <f t="shared" si="462"/>
        <v>0</v>
      </c>
      <c r="W590" s="891">
        <f t="shared" si="462"/>
        <v>0</v>
      </c>
      <c r="X590" s="891">
        <f t="shared" si="462"/>
        <v>0</v>
      </c>
      <c r="Y590" s="891">
        <f t="shared" si="462"/>
        <v>0</v>
      </c>
      <c r="Z590" s="891">
        <f t="shared" si="462"/>
        <v>0</v>
      </c>
      <c r="AA590" s="891">
        <f t="shared" si="462"/>
        <v>0</v>
      </c>
      <c r="AB590" s="1722">
        <f t="shared" si="473"/>
        <v>0</v>
      </c>
      <c r="AC590" s="1341"/>
      <c r="AD590" s="1717"/>
      <c r="AE590" s="1722">
        <v>0</v>
      </c>
      <c r="AF590" s="1722">
        <v>0</v>
      </c>
      <c r="AG590" s="1722">
        <v>0</v>
      </c>
      <c r="AH590" s="1722">
        <v>0</v>
      </c>
      <c r="AI590" s="1722">
        <v>0</v>
      </c>
      <c r="AJ590" s="1719">
        <v>0</v>
      </c>
      <c r="AK590" s="1719">
        <f t="shared" si="474"/>
        <v>0</v>
      </c>
      <c r="AL590" s="999"/>
      <c r="AM590" s="1394"/>
      <c r="AN590" s="999"/>
      <c r="AO590" s="1001"/>
      <c r="AP590" s="1001">
        <f t="shared" si="463"/>
        <v>0</v>
      </c>
      <c r="AQ590" s="1394"/>
      <c r="AR590" s="1394">
        <f t="shared" si="475"/>
        <v>0</v>
      </c>
      <c r="AS590" s="3403">
        <f t="shared" si="464"/>
        <v>0</v>
      </c>
      <c r="AT590" s="1722">
        <f t="shared" si="464"/>
        <v>0</v>
      </c>
      <c r="AU590" s="1722">
        <f t="shared" si="464"/>
        <v>0</v>
      </c>
      <c r="AV590" s="1722">
        <f t="shared" si="464"/>
        <v>0</v>
      </c>
      <c r="AW590" s="1722">
        <f t="shared" si="464"/>
        <v>0</v>
      </c>
      <c r="AX590" s="1722">
        <f t="shared" si="464"/>
        <v>0</v>
      </c>
      <c r="AY590" s="1722">
        <f t="shared" si="476"/>
        <v>0</v>
      </c>
      <c r="AZ590" s="3088">
        <f t="shared" si="477"/>
        <v>0</v>
      </c>
      <c r="BA590" s="3325"/>
      <c r="BB590" s="1366">
        <v>0</v>
      </c>
      <c r="BC590" s="1366">
        <v>0</v>
      </c>
      <c r="BD590" s="1366">
        <v>0</v>
      </c>
      <c r="BE590" s="1366">
        <v>0</v>
      </c>
      <c r="BF590" s="1357">
        <v>0</v>
      </c>
      <c r="BG590" s="1357">
        <f t="shared" si="478"/>
        <v>0</v>
      </c>
      <c r="BH590" s="891"/>
      <c r="BI590" s="891"/>
      <c r="BJ590" s="1397"/>
      <c r="BK590" s="1397">
        <f t="shared" si="470"/>
        <v>0</v>
      </c>
      <c r="BL590" s="1397"/>
      <c r="BM590" s="1397">
        <f t="shared" si="479"/>
        <v>0</v>
      </c>
      <c r="BN590" s="1366">
        <f t="shared" si="466"/>
        <v>0</v>
      </c>
      <c r="BO590" s="1366">
        <f t="shared" si="466"/>
        <v>0</v>
      </c>
      <c r="BP590" s="1366">
        <f t="shared" si="466"/>
        <v>0</v>
      </c>
      <c r="BQ590" s="1366">
        <f t="shared" si="466"/>
        <v>0</v>
      </c>
      <c r="BR590" s="1366">
        <f t="shared" si="467"/>
        <v>0</v>
      </c>
      <c r="BS590" s="1366">
        <f t="shared" si="480"/>
        <v>0</v>
      </c>
      <c r="BT590" s="891"/>
      <c r="BU590" s="891"/>
      <c r="CD590" s="3319">
        <v>0</v>
      </c>
      <c r="CE590" s="3319">
        <v>0</v>
      </c>
      <c r="CF590" s="3319">
        <v>0</v>
      </c>
      <c r="CG590" s="3319">
        <v>0</v>
      </c>
      <c r="CH590" s="3319">
        <v>0</v>
      </c>
      <c r="CI590" s="3319">
        <v>0</v>
      </c>
      <c r="CJ590" s="3319">
        <v>0</v>
      </c>
      <c r="CK590" s="3320"/>
      <c r="CL590" s="3321">
        <f t="shared" si="469"/>
        <v>0</v>
      </c>
      <c r="CM590" s="3321">
        <f t="shared" si="469"/>
        <v>0</v>
      </c>
      <c r="CN590" s="3321">
        <f t="shared" si="469"/>
        <v>0</v>
      </c>
      <c r="CO590" s="3321">
        <f t="shared" si="468"/>
        <v>0</v>
      </c>
      <c r="CP590" s="3321">
        <f t="shared" si="468"/>
        <v>0</v>
      </c>
      <c r="CQ590" s="3321">
        <f t="shared" si="468"/>
        <v>0</v>
      </c>
      <c r="CR590" s="3321">
        <f t="shared" si="468"/>
        <v>0</v>
      </c>
      <c r="CS590" s="3321"/>
      <c r="CT590" s="885">
        <v>0</v>
      </c>
      <c r="CU590" s="885">
        <v>0</v>
      </c>
      <c r="CV590" s="885">
        <v>0</v>
      </c>
      <c r="CW590" s="885">
        <v>0</v>
      </c>
      <c r="CX590" s="885">
        <v>0</v>
      </c>
      <c r="CY590" s="885">
        <v>0</v>
      </c>
      <c r="DB590" s="3321">
        <f t="shared" si="444"/>
        <v>0</v>
      </c>
      <c r="DC590" s="3321">
        <f t="shared" si="444"/>
        <v>0</v>
      </c>
      <c r="DD590" s="3321">
        <f t="shared" si="444"/>
        <v>0</v>
      </c>
      <c r="DE590" s="3321">
        <f t="shared" si="443"/>
        <v>0</v>
      </c>
      <c r="DF590" s="3321">
        <f t="shared" si="443"/>
        <v>0</v>
      </c>
      <c r="DG590" s="3321">
        <f t="shared" si="443"/>
        <v>0</v>
      </c>
      <c r="DH590" s="3321"/>
      <c r="DI590" s="885">
        <v>0</v>
      </c>
      <c r="DJ590" s="885">
        <v>0</v>
      </c>
      <c r="DK590" s="885">
        <v>0</v>
      </c>
      <c r="DL590" s="885">
        <v>0</v>
      </c>
      <c r="DM590" s="885">
        <v>0</v>
      </c>
      <c r="DP590" s="3321">
        <f t="shared" si="441"/>
        <v>0</v>
      </c>
      <c r="DQ590" s="3321">
        <f t="shared" si="441"/>
        <v>0</v>
      </c>
      <c r="DR590" s="3321">
        <f t="shared" si="441"/>
        <v>0</v>
      </c>
      <c r="DS590" s="3321">
        <f t="shared" si="441"/>
        <v>0</v>
      </c>
      <c r="DT590" s="3321">
        <f t="shared" si="441"/>
        <v>0</v>
      </c>
    </row>
    <row r="591" spans="1:124" ht="14.25" hidden="1" customHeight="1">
      <c r="A591" s="1165"/>
      <c r="B591" s="1491"/>
      <c r="C591" s="1547"/>
      <c r="D591" s="3413"/>
      <c r="E591" s="1358">
        <v>0</v>
      </c>
      <c r="F591" s="891">
        <v>0</v>
      </c>
      <c r="G591" s="891">
        <v>0</v>
      </c>
      <c r="H591" s="891">
        <v>0</v>
      </c>
      <c r="I591" s="891">
        <v>0</v>
      </c>
      <c r="J591" s="891">
        <v>0</v>
      </c>
      <c r="K591" s="891">
        <v>0</v>
      </c>
      <c r="L591" s="891">
        <f t="shared" si="471"/>
        <v>0</v>
      </c>
      <c r="M591" s="1440"/>
      <c r="N591" s="1440"/>
      <c r="O591" s="1440"/>
      <c r="P591" s="1440"/>
      <c r="Q591" s="1440"/>
      <c r="R591" s="1440">
        <f t="shared" si="461"/>
        <v>0</v>
      </c>
      <c r="S591" s="1440"/>
      <c r="T591" s="1440">
        <f t="shared" si="472"/>
        <v>0</v>
      </c>
      <c r="U591" s="1951">
        <f t="shared" si="462"/>
        <v>0</v>
      </c>
      <c r="V591" s="891">
        <f t="shared" si="462"/>
        <v>0</v>
      </c>
      <c r="W591" s="891">
        <f t="shared" si="462"/>
        <v>0</v>
      </c>
      <c r="X591" s="891">
        <f t="shared" si="462"/>
        <v>0</v>
      </c>
      <c r="Y591" s="891">
        <f t="shared" si="462"/>
        <v>0</v>
      </c>
      <c r="Z591" s="891">
        <f t="shared" si="462"/>
        <v>0</v>
      </c>
      <c r="AA591" s="891">
        <f t="shared" si="462"/>
        <v>0</v>
      </c>
      <c r="AB591" s="1722">
        <f t="shared" si="473"/>
        <v>0</v>
      </c>
      <c r="AC591" s="1341"/>
      <c r="AD591" s="1717"/>
      <c r="AE591" s="1722">
        <v>0</v>
      </c>
      <c r="AF591" s="1722">
        <v>0</v>
      </c>
      <c r="AG591" s="1722">
        <v>0</v>
      </c>
      <c r="AH591" s="1722">
        <v>0</v>
      </c>
      <c r="AI591" s="1722">
        <v>0</v>
      </c>
      <c r="AJ591" s="1719">
        <v>0</v>
      </c>
      <c r="AK591" s="1719">
        <f t="shared" si="474"/>
        <v>0</v>
      </c>
      <c r="AL591" s="999"/>
      <c r="AM591" s="1394"/>
      <c r="AN591" s="999"/>
      <c r="AO591" s="1001"/>
      <c r="AP591" s="1001">
        <f t="shared" si="463"/>
        <v>0</v>
      </c>
      <c r="AQ591" s="1394"/>
      <c r="AR591" s="1394">
        <f t="shared" si="475"/>
        <v>0</v>
      </c>
      <c r="AS591" s="3403">
        <f t="shared" si="464"/>
        <v>0</v>
      </c>
      <c r="AT591" s="1722">
        <f t="shared" si="464"/>
        <v>0</v>
      </c>
      <c r="AU591" s="1722">
        <f t="shared" si="464"/>
        <v>0</v>
      </c>
      <c r="AV591" s="1722">
        <f t="shared" si="464"/>
        <v>0</v>
      </c>
      <c r="AW591" s="1722">
        <f t="shared" si="464"/>
        <v>0</v>
      </c>
      <c r="AX591" s="1722">
        <f t="shared" si="464"/>
        <v>0</v>
      </c>
      <c r="AY591" s="1722">
        <f t="shared" si="476"/>
        <v>0</v>
      </c>
      <c r="AZ591" s="3088">
        <f t="shared" si="477"/>
        <v>0</v>
      </c>
      <c r="BA591" s="3325"/>
      <c r="BB591" s="1366">
        <v>0</v>
      </c>
      <c r="BC591" s="1366">
        <v>0</v>
      </c>
      <c r="BD591" s="1366">
        <v>0</v>
      </c>
      <c r="BE591" s="1366">
        <v>0</v>
      </c>
      <c r="BF591" s="1357">
        <v>0</v>
      </c>
      <c r="BG591" s="1357">
        <f t="shared" si="478"/>
        <v>0</v>
      </c>
      <c r="BH591" s="891"/>
      <c r="BI591" s="891"/>
      <c r="BJ591" s="1397"/>
      <c r="BK591" s="1397">
        <f t="shared" si="470"/>
        <v>0</v>
      </c>
      <c r="BL591" s="1397"/>
      <c r="BM591" s="1397">
        <f t="shared" si="479"/>
        <v>0</v>
      </c>
      <c r="BN591" s="1366">
        <f t="shared" si="466"/>
        <v>0</v>
      </c>
      <c r="BO591" s="1366">
        <f t="shared" si="466"/>
        <v>0</v>
      </c>
      <c r="BP591" s="1366">
        <f t="shared" si="466"/>
        <v>0</v>
      </c>
      <c r="BQ591" s="1366">
        <f t="shared" si="466"/>
        <v>0</v>
      </c>
      <c r="BR591" s="1366">
        <f t="shared" si="467"/>
        <v>0</v>
      </c>
      <c r="BS591" s="1366">
        <f t="shared" si="480"/>
        <v>0</v>
      </c>
      <c r="BT591" s="891"/>
      <c r="BU591" s="891"/>
      <c r="CD591" s="3319">
        <v>0</v>
      </c>
      <c r="CE591" s="3319">
        <v>0</v>
      </c>
      <c r="CF591" s="3319">
        <v>0</v>
      </c>
      <c r="CG591" s="3319">
        <v>0</v>
      </c>
      <c r="CH591" s="3319">
        <v>0</v>
      </c>
      <c r="CI591" s="3319">
        <v>0</v>
      </c>
      <c r="CJ591" s="3319">
        <v>0</v>
      </c>
      <c r="CK591" s="3320"/>
      <c r="CL591" s="3321">
        <f t="shared" si="469"/>
        <v>0</v>
      </c>
      <c r="CM591" s="3321">
        <f t="shared" si="469"/>
        <v>0</v>
      </c>
      <c r="CN591" s="3321">
        <f t="shared" si="469"/>
        <v>0</v>
      </c>
      <c r="CO591" s="3321">
        <f t="shared" si="468"/>
        <v>0</v>
      </c>
      <c r="CP591" s="3321">
        <f t="shared" si="468"/>
        <v>0</v>
      </c>
      <c r="CQ591" s="3321">
        <f t="shared" si="468"/>
        <v>0</v>
      </c>
      <c r="CR591" s="3321">
        <f t="shared" si="468"/>
        <v>0</v>
      </c>
      <c r="CS591" s="3321"/>
      <c r="CT591" s="885">
        <v>0</v>
      </c>
      <c r="CU591" s="885">
        <v>0</v>
      </c>
      <c r="CV591" s="885">
        <v>0</v>
      </c>
      <c r="CW591" s="885">
        <v>0</v>
      </c>
      <c r="CX591" s="885">
        <v>0</v>
      </c>
      <c r="CY591" s="885">
        <v>0</v>
      </c>
      <c r="DB591" s="3321">
        <f t="shared" si="444"/>
        <v>0</v>
      </c>
      <c r="DC591" s="3321">
        <f t="shared" si="444"/>
        <v>0</v>
      </c>
      <c r="DD591" s="3321">
        <f t="shared" si="444"/>
        <v>0</v>
      </c>
      <c r="DE591" s="3321">
        <f t="shared" si="443"/>
        <v>0</v>
      </c>
      <c r="DF591" s="3321">
        <f t="shared" si="443"/>
        <v>0</v>
      </c>
      <c r="DG591" s="3321">
        <f t="shared" si="443"/>
        <v>0</v>
      </c>
      <c r="DH591" s="3321"/>
      <c r="DI591" s="885">
        <v>0</v>
      </c>
      <c r="DJ591" s="885">
        <v>0</v>
      </c>
      <c r="DK591" s="885">
        <v>0</v>
      </c>
      <c r="DL591" s="885">
        <v>0</v>
      </c>
      <c r="DM591" s="885">
        <v>0</v>
      </c>
      <c r="DP591" s="3321">
        <f t="shared" si="441"/>
        <v>0</v>
      </c>
      <c r="DQ591" s="3321">
        <f t="shared" si="441"/>
        <v>0</v>
      </c>
      <c r="DR591" s="3321">
        <f t="shared" si="441"/>
        <v>0</v>
      </c>
      <c r="DS591" s="3321">
        <f t="shared" si="441"/>
        <v>0</v>
      </c>
      <c r="DT591" s="3321">
        <f t="shared" si="441"/>
        <v>0</v>
      </c>
    </row>
    <row r="592" spans="1:124" ht="14.25" hidden="1" customHeight="1">
      <c r="A592" s="1165"/>
      <c r="B592" s="1491"/>
      <c r="C592" s="1547"/>
      <c r="D592" s="3413"/>
      <c r="E592" s="1358">
        <v>0</v>
      </c>
      <c r="F592" s="891">
        <v>0</v>
      </c>
      <c r="G592" s="891">
        <v>0</v>
      </c>
      <c r="H592" s="891">
        <v>0</v>
      </c>
      <c r="I592" s="891">
        <v>0</v>
      </c>
      <c r="J592" s="891">
        <v>0</v>
      </c>
      <c r="K592" s="891">
        <v>0</v>
      </c>
      <c r="L592" s="891">
        <f t="shared" si="471"/>
        <v>0</v>
      </c>
      <c r="M592" s="1440"/>
      <c r="N592" s="1440"/>
      <c r="O592" s="1440"/>
      <c r="P592" s="1440"/>
      <c r="Q592" s="1440"/>
      <c r="R592" s="1440">
        <f t="shared" si="461"/>
        <v>0</v>
      </c>
      <c r="S592" s="1440"/>
      <c r="T592" s="1440">
        <f t="shared" si="472"/>
        <v>0</v>
      </c>
      <c r="U592" s="1951">
        <f t="shared" si="462"/>
        <v>0</v>
      </c>
      <c r="V592" s="891">
        <f t="shared" si="462"/>
        <v>0</v>
      </c>
      <c r="W592" s="891">
        <f t="shared" si="462"/>
        <v>0</v>
      </c>
      <c r="X592" s="891">
        <f t="shared" si="462"/>
        <v>0</v>
      </c>
      <c r="Y592" s="891">
        <f t="shared" si="462"/>
        <v>0</v>
      </c>
      <c r="Z592" s="891">
        <f t="shared" si="462"/>
        <v>0</v>
      </c>
      <c r="AA592" s="891">
        <f t="shared" si="462"/>
        <v>0</v>
      </c>
      <c r="AB592" s="1722">
        <f t="shared" si="473"/>
        <v>0</v>
      </c>
      <c r="AC592" s="1341"/>
      <c r="AD592" s="1717"/>
      <c r="AE592" s="1722">
        <v>0</v>
      </c>
      <c r="AF592" s="1722">
        <v>0</v>
      </c>
      <c r="AG592" s="1722">
        <v>0</v>
      </c>
      <c r="AH592" s="1722">
        <v>0</v>
      </c>
      <c r="AI592" s="1722">
        <v>0</v>
      </c>
      <c r="AJ592" s="1719">
        <v>0</v>
      </c>
      <c r="AK592" s="1719">
        <f t="shared" si="474"/>
        <v>0</v>
      </c>
      <c r="AL592" s="999"/>
      <c r="AM592" s="1394"/>
      <c r="AN592" s="999"/>
      <c r="AO592" s="1001"/>
      <c r="AP592" s="1001">
        <f t="shared" si="463"/>
        <v>0</v>
      </c>
      <c r="AQ592" s="1394"/>
      <c r="AR592" s="1394">
        <f t="shared" si="475"/>
        <v>0</v>
      </c>
      <c r="AS592" s="3403">
        <f t="shared" si="464"/>
        <v>0</v>
      </c>
      <c r="AT592" s="1722">
        <f t="shared" si="464"/>
        <v>0</v>
      </c>
      <c r="AU592" s="1722">
        <f t="shared" si="464"/>
        <v>0</v>
      </c>
      <c r="AV592" s="1722">
        <f t="shared" si="464"/>
        <v>0</v>
      </c>
      <c r="AW592" s="1722">
        <f t="shared" si="464"/>
        <v>0</v>
      </c>
      <c r="AX592" s="1722">
        <f t="shared" si="464"/>
        <v>0</v>
      </c>
      <c r="AY592" s="1722">
        <f t="shared" si="476"/>
        <v>0</v>
      </c>
      <c r="AZ592" s="3088">
        <f t="shared" si="477"/>
        <v>0</v>
      </c>
      <c r="BA592" s="3325"/>
      <c r="BB592" s="1366">
        <v>0</v>
      </c>
      <c r="BC592" s="1366">
        <v>0</v>
      </c>
      <c r="BD592" s="1366">
        <v>0</v>
      </c>
      <c r="BE592" s="1366">
        <v>0</v>
      </c>
      <c r="BF592" s="1357">
        <v>0</v>
      </c>
      <c r="BG592" s="1357">
        <f t="shared" si="478"/>
        <v>0</v>
      </c>
      <c r="BH592" s="891"/>
      <c r="BI592" s="891"/>
      <c r="BJ592" s="1397"/>
      <c r="BK592" s="1397">
        <f t="shared" si="470"/>
        <v>0</v>
      </c>
      <c r="BL592" s="1397"/>
      <c r="BM592" s="1397">
        <f t="shared" si="479"/>
        <v>0</v>
      </c>
      <c r="BN592" s="1366">
        <f t="shared" si="466"/>
        <v>0</v>
      </c>
      <c r="BO592" s="1366">
        <f t="shared" si="466"/>
        <v>0</v>
      </c>
      <c r="BP592" s="1366">
        <f t="shared" si="466"/>
        <v>0</v>
      </c>
      <c r="BQ592" s="1366">
        <f t="shared" si="466"/>
        <v>0</v>
      </c>
      <c r="BR592" s="1366">
        <f t="shared" si="467"/>
        <v>0</v>
      </c>
      <c r="BS592" s="1366">
        <f t="shared" si="480"/>
        <v>0</v>
      </c>
      <c r="BT592" s="891"/>
      <c r="BU592" s="891"/>
      <c r="CD592" s="3319">
        <v>0</v>
      </c>
      <c r="CE592" s="3319">
        <v>0</v>
      </c>
      <c r="CF592" s="3319">
        <v>0</v>
      </c>
      <c r="CG592" s="3319">
        <v>0</v>
      </c>
      <c r="CH592" s="3319">
        <v>0</v>
      </c>
      <c r="CI592" s="3319">
        <v>0</v>
      </c>
      <c r="CJ592" s="3319">
        <v>0</v>
      </c>
      <c r="CK592" s="3320"/>
      <c r="CL592" s="3321">
        <f t="shared" si="469"/>
        <v>0</v>
      </c>
      <c r="CM592" s="3321">
        <f t="shared" si="469"/>
        <v>0</v>
      </c>
      <c r="CN592" s="3321">
        <f t="shared" si="469"/>
        <v>0</v>
      </c>
      <c r="CO592" s="3321">
        <f t="shared" si="468"/>
        <v>0</v>
      </c>
      <c r="CP592" s="3321">
        <f t="shared" si="468"/>
        <v>0</v>
      </c>
      <c r="CQ592" s="3321">
        <f t="shared" si="468"/>
        <v>0</v>
      </c>
      <c r="CR592" s="3321">
        <f t="shared" si="468"/>
        <v>0</v>
      </c>
      <c r="CS592" s="3321"/>
      <c r="CT592" s="885">
        <v>0</v>
      </c>
      <c r="CU592" s="885">
        <v>0</v>
      </c>
      <c r="CV592" s="885">
        <v>0</v>
      </c>
      <c r="CW592" s="885">
        <v>0</v>
      </c>
      <c r="CX592" s="885">
        <v>0</v>
      </c>
      <c r="CY592" s="885">
        <v>0</v>
      </c>
      <c r="DB592" s="3321">
        <f t="shared" si="444"/>
        <v>0</v>
      </c>
      <c r="DC592" s="3321">
        <f t="shared" si="444"/>
        <v>0</v>
      </c>
      <c r="DD592" s="3321">
        <f t="shared" si="444"/>
        <v>0</v>
      </c>
      <c r="DE592" s="3321">
        <f t="shared" si="443"/>
        <v>0</v>
      </c>
      <c r="DF592" s="3321">
        <f t="shared" si="443"/>
        <v>0</v>
      </c>
      <c r="DG592" s="3321">
        <f t="shared" si="443"/>
        <v>0</v>
      </c>
      <c r="DH592" s="3321"/>
      <c r="DI592" s="885">
        <v>0</v>
      </c>
      <c r="DJ592" s="885">
        <v>0</v>
      </c>
      <c r="DK592" s="885">
        <v>0</v>
      </c>
      <c r="DL592" s="885">
        <v>0</v>
      </c>
      <c r="DM592" s="885">
        <v>0</v>
      </c>
      <c r="DP592" s="3321">
        <f t="shared" si="441"/>
        <v>0</v>
      </c>
      <c r="DQ592" s="3321">
        <f t="shared" si="441"/>
        <v>0</v>
      </c>
      <c r="DR592" s="3321">
        <f t="shared" si="441"/>
        <v>0</v>
      </c>
      <c r="DS592" s="3321">
        <f t="shared" si="441"/>
        <v>0</v>
      </c>
      <c r="DT592" s="3321">
        <f t="shared" si="441"/>
        <v>0</v>
      </c>
    </row>
    <row r="593" spans="1:124" ht="14.25" hidden="1" customHeight="1">
      <c r="A593" s="1165"/>
      <c r="B593" s="1491"/>
      <c r="C593" s="1547"/>
      <c r="D593" s="3413"/>
      <c r="E593" s="1358">
        <v>0</v>
      </c>
      <c r="F593" s="891">
        <v>0</v>
      </c>
      <c r="G593" s="891">
        <v>0</v>
      </c>
      <c r="H593" s="891">
        <v>0</v>
      </c>
      <c r="I593" s="891">
        <v>0</v>
      </c>
      <c r="J593" s="891">
        <v>0</v>
      </c>
      <c r="K593" s="891">
        <v>0</v>
      </c>
      <c r="L593" s="891">
        <f t="shared" si="471"/>
        <v>0</v>
      </c>
      <c r="M593" s="1440"/>
      <c r="N593" s="1440"/>
      <c r="O593" s="1440"/>
      <c r="P593" s="1440"/>
      <c r="Q593" s="1440"/>
      <c r="R593" s="1440">
        <f t="shared" si="461"/>
        <v>0</v>
      </c>
      <c r="S593" s="1440"/>
      <c r="T593" s="1440">
        <f t="shared" si="472"/>
        <v>0</v>
      </c>
      <c r="U593" s="1951">
        <f t="shared" si="462"/>
        <v>0</v>
      </c>
      <c r="V593" s="891">
        <f t="shared" si="462"/>
        <v>0</v>
      </c>
      <c r="W593" s="891">
        <f t="shared" si="462"/>
        <v>0</v>
      </c>
      <c r="X593" s="891">
        <f t="shared" si="462"/>
        <v>0</v>
      </c>
      <c r="Y593" s="891">
        <f t="shared" si="462"/>
        <v>0</v>
      </c>
      <c r="Z593" s="891">
        <f t="shared" si="462"/>
        <v>0</v>
      </c>
      <c r="AA593" s="891">
        <f t="shared" si="462"/>
        <v>0</v>
      </c>
      <c r="AB593" s="1722">
        <f t="shared" si="473"/>
        <v>0</v>
      </c>
      <c r="AC593" s="1341"/>
      <c r="AD593" s="1717"/>
      <c r="AE593" s="1722">
        <v>0</v>
      </c>
      <c r="AF593" s="1722">
        <v>0</v>
      </c>
      <c r="AG593" s="1722">
        <v>0</v>
      </c>
      <c r="AH593" s="1722">
        <v>0</v>
      </c>
      <c r="AI593" s="1722">
        <v>0</v>
      </c>
      <c r="AJ593" s="1719">
        <v>0</v>
      </c>
      <c r="AK593" s="1719">
        <f t="shared" si="474"/>
        <v>0</v>
      </c>
      <c r="AL593" s="999"/>
      <c r="AM593" s="1394"/>
      <c r="AN593" s="999"/>
      <c r="AO593" s="1001"/>
      <c r="AP593" s="1001">
        <f t="shared" si="463"/>
        <v>0</v>
      </c>
      <c r="AQ593" s="1394"/>
      <c r="AR593" s="1394">
        <f t="shared" si="475"/>
        <v>0</v>
      </c>
      <c r="AS593" s="3403">
        <f t="shared" si="464"/>
        <v>0</v>
      </c>
      <c r="AT593" s="1722">
        <f t="shared" si="464"/>
        <v>0</v>
      </c>
      <c r="AU593" s="1722">
        <f t="shared" si="464"/>
        <v>0</v>
      </c>
      <c r="AV593" s="1722">
        <f t="shared" si="464"/>
        <v>0</v>
      </c>
      <c r="AW593" s="1722">
        <f t="shared" si="464"/>
        <v>0</v>
      </c>
      <c r="AX593" s="1722">
        <f t="shared" si="464"/>
        <v>0</v>
      </c>
      <c r="AY593" s="1722">
        <f t="shared" si="476"/>
        <v>0</v>
      </c>
      <c r="AZ593" s="3088">
        <f t="shared" si="477"/>
        <v>0</v>
      </c>
      <c r="BA593" s="3325"/>
      <c r="BB593" s="1366">
        <v>0</v>
      </c>
      <c r="BC593" s="1366">
        <v>0</v>
      </c>
      <c r="BD593" s="1366">
        <v>0</v>
      </c>
      <c r="BE593" s="1366">
        <v>0</v>
      </c>
      <c r="BF593" s="1357">
        <v>0</v>
      </c>
      <c r="BG593" s="1357">
        <f t="shared" si="478"/>
        <v>0</v>
      </c>
      <c r="BH593" s="891"/>
      <c r="BI593" s="891"/>
      <c r="BJ593" s="1397"/>
      <c r="BK593" s="1397">
        <f t="shared" si="470"/>
        <v>0</v>
      </c>
      <c r="BL593" s="1397"/>
      <c r="BM593" s="1397">
        <f t="shared" si="479"/>
        <v>0</v>
      </c>
      <c r="BN593" s="1366">
        <f t="shared" si="466"/>
        <v>0</v>
      </c>
      <c r="BO593" s="1366">
        <f t="shared" si="466"/>
        <v>0</v>
      </c>
      <c r="BP593" s="1366">
        <f t="shared" si="466"/>
        <v>0</v>
      </c>
      <c r="BQ593" s="1366">
        <f t="shared" si="466"/>
        <v>0</v>
      </c>
      <c r="BR593" s="1366">
        <f t="shared" si="467"/>
        <v>0</v>
      </c>
      <c r="BS593" s="1366">
        <f t="shared" si="480"/>
        <v>0</v>
      </c>
      <c r="BT593" s="891"/>
      <c r="BU593" s="891"/>
      <c r="CD593" s="3319">
        <v>0</v>
      </c>
      <c r="CE593" s="3319">
        <v>0</v>
      </c>
      <c r="CF593" s="3319">
        <v>0</v>
      </c>
      <c r="CG593" s="3319">
        <v>0</v>
      </c>
      <c r="CH593" s="3319">
        <v>0</v>
      </c>
      <c r="CI593" s="3319">
        <v>0</v>
      </c>
      <c r="CJ593" s="3319">
        <v>0</v>
      </c>
      <c r="CK593" s="3320"/>
      <c r="CL593" s="3321">
        <f t="shared" si="469"/>
        <v>0</v>
      </c>
      <c r="CM593" s="3321">
        <f t="shared" si="469"/>
        <v>0</v>
      </c>
      <c r="CN593" s="3321">
        <f t="shared" si="469"/>
        <v>0</v>
      </c>
      <c r="CO593" s="3321">
        <f t="shared" si="468"/>
        <v>0</v>
      </c>
      <c r="CP593" s="3321">
        <f t="shared" si="468"/>
        <v>0</v>
      </c>
      <c r="CQ593" s="3321">
        <f t="shared" si="468"/>
        <v>0</v>
      </c>
      <c r="CR593" s="3321">
        <f t="shared" si="468"/>
        <v>0</v>
      </c>
      <c r="CS593" s="3321"/>
      <c r="CT593" s="885">
        <v>0</v>
      </c>
      <c r="CU593" s="885">
        <v>0</v>
      </c>
      <c r="CV593" s="885">
        <v>0</v>
      </c>
      <c r="CW593" s="885">
        <v>0</v>
      </c>
      <c r="CX593" s="885">
        <v>0</v>
      </c>
      <c r="CY593" s="885">
        <v>0</v>
      </c>
      <c r="DB593" s="3321">
        <f t="shared" si="444"/>
        <v>0</v>
      </c>
      <c r="DC593" s="3321">
        <f t="shared" si="444"/>
        <v>0</v>
      </c>
      <c r="DD593" s="3321">
        <f t="shared" si="444"/>
        <v>0</v>
      </c>
      <c r="DE593" s="3321">
        <f t="shared" si="443"/>
        <v>0</v>
      </c>
      <c r="DF593" s="3321">
        <f t="shared" si="443"/>
        <v>0</v>
      </c>
      <c r="DG593" s="3321">
        <f t="shared" si="443"/>
        <v>0</v>
      </c>
      <c r="DH593" s="3321"/>
      <c r="DI593" s="885">
        <v>0</v>
      </c>
      <c r="DJ593" s="885">
        <v>0</v>
      </c>
      <c r="DK593" s="885">
        <v>0</v>
      </c>
      <c r="DL593" s="885">
        <v>0</v>
      </c>
      <c r="DM593" s="885">
        <v>0</v>
      </c>
      <c r="DP593" s="3321">
        <f t="shared" ref="DP593:DT630" si="481">DI593-BN593</f>
        <v>0</v>
      </c>
      <c r="DQ593" s="3321">
        <f t="shared" si="481"/>
        <v>0</v>
      </c>
      <c r="DR593" s="3321">
        <f t="shared" si="481"/>
        <v>0</v>
      </c>
      <c r="DS593" s="3321">
        <f t="shared" si="481"/>
        <v>0</v>
      </c>
      <c r="DT593" s="3321">
        <f t="shared" si="481"/>
        <v>0</v>
      </c>
    </row>
    <row r="594" spans="1:124" ht="14.25" hidden="1" customHeight="1">
      <c r="A594" s="1165"/>
      <c r="B594" s="1491"/>
      <c r="C594" s="1547"/>
      <c r="D594" s="3413"/>
      <c r="E594" s="1358">
        <v>0</v>
      </c>
      <c r="F594" s="891">
        <v>0</v>
      </c>
      <c r="G594" s="891">
        <v>0</v>
      </c>
      <c r="H594" s="891">
        <v>0</v>
      </c>
      <c r="I594" s="891">
        <v>0</v>
      </c>
      <c r="J594" s="891">
        <v>0</v>
      </c>
      <c r="K594" s="891">
        <v>0</v>
      </c>
      <c r="L594" s="891">
        <f t="shared" si="471"/>
        <v>0</v>
      </c>
      <c r="M594" s="1440"/>
      <c r="N594" s="1440"/>
      <c r="O594" s="1440"/>
      <c r="P594" s="1440"/>
      <c r="Q594" s="1440"/>
      <c r="R594" s="1440">
        <f t="shared" si="461"/>
        <v>0</v>
      </c>
      <c r="S594" s="1440"/>
      <c r="T594" s="1440">
        <f t="shared" si="472"/>
        <v>0</v>
      </c>
      <c r="U594" s="1951">
        <f t="shared" si="462"/>
        <v>0</v>
      </c>
      <c r="V594" s="891">
        <f t="shared" si="462"/>
        <v>0</v>
      </c>
      <c r="W594" s="891">
        <f t="shared" si="462"/>
        <v>0</v>
      </c>
      <c r="X594" s="891">
        <f t="shared" si="462"/>
        <v>0</v>
      </c>
      <c r="Y594" s="891">
        <f t="shared" si="462"/>
        <v>0</v>
      </c>
      <c r="Z594" s="891">
        <f t="shared" si="462"/>
        <v>0</v>
      </c>
      <c r="AA594" s="891">
        <f t="shared" si="462"/>
        <v>0</v>
      </c>
      <c r="AB594" s="1722">
        <f t="shared" si="473"/>
        <v>0</v>
      </c>
      <c r="AC594" s="1341"/>
      <c r="AD594" s="1717"/>
      <c r="AE594" s="1722">
        <v>0</v>
      </c>
      <c r="AF594" s="1722">
        <v>0</v>
      </c>
      <c r="AG594" s="1722">
        <v>0</v>
      </c>
      <c r="AH594" s="1722">
        <v>0</v>
      </c>
      <c r="AI594" s="1722">
        <v>0</v>
      </c>
      <c r="AJ594" s="1719">
        <v>0</v>
      </c>
      <c r="AK594" s="1719">
        <f t="shared" si="474"/>
        <v>0</v>
      </c>
      <c r="AL594" s="999"/>
      <c r="AM594" s="1394"/>
      <c r="AN594" s="999"/>
      <c r="AO594" s="1001"/>
      <c r="AP594" s="1001">
        <f t="shared" si="463"/>
        <v>0</v>
      </c>
      <c r="AQ594" s="1394"/>
      <c r="AR594" s="1394">
        <f t="shared" si="475"/>
        <v>0</v>
      </c>
      <c r="AS594" s="3403">
        <f t="shared" si="464"/>
        <v>0</v>
      </c>
      <c r="AT594" s="1722">
        <f t="shared" si="464"/>
        <v>0</v>
      </c>
      <c r="AU594" s="1722">
        <f t="shared" si="464"/>
        <v>0</v>
      </c>
      <c r="AV594" s="1722">
        <f t="shared" si="464"/>
        <v>0</v>
      </c>
      <c r="AW594" s="1722">
        <f t="shared" si="464"/>
        <v>0</v>
      </c>
      <c r="AX594" s="1722">
        <f t="shared" si="464"/>
        <v>0</v>
      </c>
      <c r="AY594" s="1722">
        <f t="shared" si="476"/>
        <v>0</v>
      </c>
      <c r="AZ594" s="3088">
        <f t="shared" si="477"/>
        <v>0</v>
      </c>
      <c r="BA594" s="3325"/>
      <c r="BB594" s="1366">
        <v>0</v>
      </c>
      <c r="BC594" s="1366">
        <v>0</v>
      </c>
      <c r="BD594" s="1366">
        <v>0</v>
      </c>
      <c r="BE594" s="1366">
        <v>0</v>
      </c>
      <c r="BF594" s="1357">
        <v>0</v>
      </c>
      <c r="BG594" s="1357">
        <f t="shared" si="478"/>
        <v>0</v>
      </c>
      <c r="BH594" s="891"/>
      <c r="BI594" s="891"/>
      <c r="BJ594" s="1397"/>
      <c r="BK594" s="1397">
        <f t="shared" si="470"/>
        <v>0</v>
      </c>
      <c r="BL594" s="1397"/>
      <c r="BM594" s="1397">
        <f t="shared" si="479"/>
        <v>0</v>
      </c>
      <c r="BN594" s="1366">
        <f t="shared" si="466"/>
        <v>0</v>
      </c>
      <c r="BO594" s="1366">
        <f t="shared" si="466"/>
        <v>0</v>
      </c>
      <c r="BP594" s="1366">
        <f t="shared" si="466"/>
        <v>0</v>
      </c>
      <c r="BQ594" s="1366">
        <f t="shared" si="466"/>
        <v>0</v>
      </c>
      <c r="BR594" s="1366">
        <f t="shared" si="467"/>
        <v>0</v>
      </c>
      <c r="BS594" s="1366">
        <f t="shared" si="480"/>
        <v>0</v>
      </c>
      <c r="BT594" s="891"/>
      <c r="BU594" s="891"/>
      <c r="CD594" s="3319">
        <v>0</v>
      </c>
      <c r="CE594" s="3319">
        <v>0</v>
      </c>
      <c r="CF594" s="3319">
        <v>0</v>
      </c>
      <c r="CG594" s="3319">
        <v>0</v>
      </c>
      <c r="CH594" s="3319">
        <v>0</v>
      </c>
      <c r="CI594" s="3319">
        <v>0</v>
      </c>
      <c r="CJ594" s="3319">
        <v>0</v>
      </c>
      <c r="CK594" s="3320"/>
      <c r="CL594" s="3321">
        <f t="shared" si="469"/>
        <v>0</v>
      </c>
      <c r="CM594" s="3321">
        <f t="shared" si="469"/>
        <v>0</v>
      </c>
      <c r="CN594" s="3321">
        <f t="shared" si="469"/>
        <v>0</v>
      </c>
      <c r="CO594" s="3321">
        <f t="shared" si="468"/>
        <v>0</v>
      </c>
      <c r="CP594" s="3321">
        <f t="shared" si="468"/>
        <v>0</v>
      </c>
      <c r="CQ594" s="3321">
        <f t="shared" si="468"/>
        <v>0</v>
      </c>
      <c r="CR594" s="3321">
        <f t="shared" si="468"/>
        <v>0</v>
      </c>
      <c r="CS594" s="3321"/>
      <c r="CT594" s="885">
        <v>0</v>
      </c>
      <c r="CU594" s="885">
        <v>0</v>
      </c>
      <c r="CV594" s="885">
        <v>0</v>
      </c>
      <c r="CW594" s="885">
        <v>0</v>
      </c>
      <c r="CX594" s="885">
        <v>0</v>
      </c>
      <c r="CY594" s="885">
        <v>0</v>
      </c>
      <c r="DB594" s="3321">
        <f t="shared" si="444"/>
        <v>0</v>
      </c>
      <c r="DC594" s="3321">
        <f t="shared" si="444"/>
        <v>0</v>
      </c>
      <c r="DD594" s="3321">
        <f t="shared" si="444"/>
        <v>0</v>
      </c>
      <c r="DE594" s="3321">
        <f t="shared" si="443"/>
        <v>0</v>
      </c>
      <c r="DF594" s="3321">
        <f t="shared" si="443"/>
        <v>0</v>
      </c>
      <c r="DG594" s="3321">
        <f t="shared" si="443"/>
        <v>0</v>
      </c>
      <c r="DH594" s="3321"/>
      <c r="DI594" s="885">
        <v>0</v>
      </c>
      <c r="DJ594" s="885">
        <v>0</v>
      </c>
      <c r="DK594" s="885">
        <v>0</v>
      </c>
      <c r="DL594" s="885">
        <v>0</v>
      </c>
      <c r="DM594" s="885">
        <v>0</v>
      </c>
      <c r="DP594" s="3321">
        <f t="shared" si="481"/>
        <v>0</v>
      </c>
      <c r="DQ594" s="3321">
        <f t="shared" si="481"/>
        <v>0</v>
      </c>
      <c r="DR594" s="3321">
        <f t="shared" si="481"/>
        <v>0</v>
      </c>
      <c r="DS594" s="3321">
        <f t="shared" si="481"/>
        <v>0</v>
      </c>
      <c r="DT594" s="3321">
        <f t="shared" si="481"/>
        <v>0</v>
      </c>
    </row>
    <row r="595" spans="1:124" ht="14.25" hidden="1" customHeight="1">
      <c r="A595" s="1165"/>
      <c r="B595" s="1491"/>
      <c r="C595" s="1547"/>
      <c r="D595" s="3413"/>
      <c r="E595" s="1358">
        <v>0</v>
      </c>
      <c r="F595" s="891">
        <v>0</v>
      </c>
      <c r="G595" s="891">
        <v>0</v>
      </c>
      <c r="H595" s="891">
        <v>0</v>
      </c>
      <c r="I595" s="891">
        <v>0</v>
      </c>
      <c r="J595" s="891">
        <v>0</v>
      </c>
      <c r="K595" s="891">
        <v>0</v>
      </c>
      <c r="L595" s="891">
        <f t="shared" si="471"/>
        <v>0</v>
      </c>
      <c r="M595" s="1440"/>
      <c r="N595" s="1440"/>
      <c r="O595" s="1440"/>
      <c r="P595" s="1440"/>
      <c r="Q595" s="1440"/>
      <c r="R595" s="1440">
        <f t="shared" si="461"/>
        <v>0</v>
      </c>
      <c r="S595" s="1440"/>
      <c r="T595" s="1440">
        <f t="shared" si="472"/>
        <v>0</v>
      </c>
      <c r="U595" s="1951">
        <f t="shared" ref="U595:AA598" si="482">E595+M595</f>
        <v>0</v>
      </c>
      <c r="V595" s="891">
        <f t="shared" si="482"/>
        <v>0</v>
      </c>
      <c r="W595" s="891">
        <f t="shared" si="482"/>
        <v>0</v>
      </c>
      <c r="X595" s="891">
        <f t="shared" si="482"/>
        <v>0</v>
      </c>
      <c r="Y595" s="891">
        <f t="shared" si="482"/>
        <v>0</v>
      </c>
      <c r="Z595" s="891">
        <f t="shared" si="482"/>
        <v>0</v>
      </c>
      <c r="AA595" s="891">
        <f t="shared" si="482"/>
        <v>0</v>
      </c>
      <c r="AB595" s="1722">
        <f t="shared" si="473"/>
        <v>0</v>
      </c>
      <c r="AC595" s="1341"/>
      <c r="AD595" s="1717"/>
      <c r="AE595" s="1722">
        <v>0</v>
      </c>
      <c r="AF595" s="1722">
        <v>0</v>
      </c>
      <c r="AG595" s="1722">
        <v>0</v>
      </c>
      <c r="AH595" s="1722">
        <v>0</v>
      </c>
      <c r="AI595" s="1722">
        <v>0</v>
      </c>
      <c r="AJ595" s="1719">
        <v>0</v>
      </c>
      <c r="AK595" s="1719">
        <f t="shared" si="474"/>
        <v>0</v>
      </c>
      <c r="AL595" s="999"/>
      <c r="AM595" s="1394"/>
      <c r="AN595" s="999"/>
      <c r="AO595" s="1001"/>
      <c r="AP595" s="1001">
        <f t="shared" si="463"/>
        <v>0</v>
      </c>
      <c r="AQ595" s="1394"/>
      <c r="AR595" s="1394">
        <f t="shared" si="475"/>
        <v>0</v>
      </c>
      <c r="AS595" s="3403">
        <f t="shared" ref="AS595:AX598" si="483">AE595+AL595</f>
        <v>0</v>
      </c>
      <c r="AT595" s="1722">
        <f t="shared" si="483"/>
        <v>0</v>
      </c>
      <c r="AU595" s="1722">
        <f t="shared" si="483"/>
        <v>0</v>
      </c>
      <c r="AV595" s="1722">
        <f t="shared" si="483"/>
        <v>0</v>
      </c>
      <c r="AW595" s="1722">
        <f t="shared" si="483"/>
        <v>0</v>
      </c>
      <c r="AX595" s="1722">
        <f t="shared" si="483"/>
        <v>0</v>
      </c>
      <c r="AY595" s="1722">
        <f t="shared" si="476"/>
        <v>0</v>
      </c>
      <c r="AZ595" s="3088">
        <f t="shared" si="477"/>
        <v>0</v>
      </c>
      <c r="BA595" s="3325"/>
      <c r="BB595" s="1366">
        <v>0</v>
      </c>
      <c r="BC595" s="1366">
        <v>0</v>
      </c>
      <c r="BD595" s="1366">
        <v>0</v>
      </c>
      <c r="BE595" s="1366">
        <v>0</v>
      </c>
      <c r="BF595" s="1357">
        <v>0</v>
      </c>
      <c r="BG595" s="1357">
        <f t="shared" si="478"/>
        <v>0</v>
      </c>
      <c r="BH595" s="891"/>
      <c r="BI595" s="891"/>
      <c r="BJ595" s="1397"/>
      <c r="BK595" s="1397">
        <f t="shared" si="470"/>
        <v>0</v>
      </c>
      <c r="BL595" s="1397"/>
      <c r="BM595" s="1397">
        <f t="shared" si="479"/>
        <v>0</v>
      </c>
      <c r="BN595" s="1366">
        <f t="shared" si="466"/>
        <v>0</v>
      </c>
      <c r="BO595" s="1366">
        <f t="shared" si="466"/>
        <v>0</v>
      </c>
      <c r="BP595" s="1366">
        <f t="shared" si="466"/>
        <v>0</v>
      </c>
      <c r="BQ595" s="1366">
        <f t="shared" si="466"/>
        <v>0</v>
      </c>
      <c r="BR595" s="1366">
        <f t="shared" si="467"/>
        <v>0</v>
      </c>
      <c r="BS595" s="1366">
        <f t="shared" si="480"/>
        <v>0</v>
      </c>
      <c r="BT595" s="891"/>
      <c r="BU595" s="891"/>
      <c r="CD595" s="3319">
        <v>0</v>
      </c>
      <c r="CE595" s="3319">
        <v>0</v>
      </c>
      <c r="CF595" s="3319">
        <v>0</v>
      </c>
      <c r="CG595" s="3319">
        <v>0</v>
      </c>
      <c r="CH595" s="3319">
        <v>0</v>
      </c>
      <c r="CI595" s="3319">
        <v>0</v>
      </c>
      <c r="CJ595" s="3319">
        <v>0</v>
      </c>
      <c r="CK595" s="3320"/>
      <c r="CL595" s="3321">
        <f t="shared" si="469"/>
        <v>0</v>
      </c>
      <c r="CM595" s="3321">
        <f t="shared" si="469"/>
        <v>0</v>
      </c>
      <c r="CN595" s="3321">
        <f t="shared" si="469"/>
        <v>0</v>
      </c>
      <c r="CO595" s="3321">
        <f t="shared" si="468"/>
        <v>0</v>
      </c>
      <c r="CP595" s="3321">
        <f t="shared" si="468"/>
        <v>0</v>
      </c>
      <c r="CQ595" s="3321">
        <f t="shared" si="468"/>
        <v>0</v>
      </c>
      <c r="CR595" s="3321">
        <f t="shared" si="468"/>
        <v>0</v>
      </c>
      <c r="CS595" s="3321"/>
      <c r="CT595" s="885">
        <v>0</v>
      </c>
      <c r="CU595" s="885">
        <v>0</v>
      </c>
      <c r="CV595" s="885">
        <v>0</v>
      </c>
      <c r="CW595" s="885">
        <v>0</v>
      </c>
      <c r="CX595" s="885">
        <v>0</v>
      </c>
      <c r="CY595" s="885">
        <v>0</v>
      </c>
      <c r="DB595" s="3321">
        <f t="shared" si="444"/>
        <v>0</v>
      </c>
      <c r="DC595" s="3321">
        <f t="shared" si="444"/>
        <v>0</v>
      </c>
      <c r="DD595" s="3321">
        <f t="shared" si="444"/>
        <v>0</v>
      </c>
      <c r="DE595" s="3321">
        <f t="shared" si="443"/>
        <v>0</v>
      </c>
      <c r="DF595" s="3321">
        <f t="shared" si="443"/>
        <v>0</v>
      </c>
      <c r="DG595" s="3321">
        <f t="shared" si="443"/>
        <v>0</v>
      </c>
      <c r="DH595" s="3321"/>
      <c r="DI595" s="885">
        <v>0</v>
      </c>
      <c r="DJ595" s="885">
        <v>0</v>
      </c>
      <c r="DK595" s="885">
        <v>0</v>
      </c>
      <c r="DL595" s="885">
        <v>0</v>
      </c>
      <c r="DM595" s="885">
        <v>0</v>
      </c>
      <c r="DP595" s="3321">
        <f t="shared" si="481"/>
        <v>0</v>
      </c>
      <c r="DQ595" s="3321">
        <f t="shared" si="481"/>
        <v>0</v>
      </c>
      <c r="DR595" s="3321">
        <f t="shared" si="481"/>
        <v>0</v>
      </c>
      <c r="DS595" s="3321">
        <f t="shared" si="481"/>
        <v>0</v>
      </c>
      <c r="DT595" s="3321">
        <f t="shared" si="481"/>
        <v>0</v>
      </c>
    </row>
    <row r="596" spans="1:124" ht="14.25" hidden="1" customHeight="1">
      <c r="A596" s="1165"/>
      <c r="B596" s="1491"/>
      <c r="C596" s="1547"/>
      <c r="D596" s="3413"/>
      <c r="E596" s="1358">
        <v>0</v>
      </c>
      <c r="F596" s="891">
        <v>0</v>
      </c>
      <c r="G596" s="891">
        <v>0</v>
      </c>
      <c r="H596" s="891">
        <v>0</v>
      </c>
      <c r="I596" s="891">
        <v>0</v>
      </c>
      <c r="J596" s="891">
        <v>0</v>
      </c>
      <c r="K596" s="891">
        <v>0</v>
      </c>
      <c r="L596" s="891">
        <f t="shared" si="471"/>
        <v>0</v>
      </c>
      <c r="M596" s="1440"/>
      <c r="N596" s="1440"/>
      <c r="O596" s="1440"/>
      <c r="P596" s="1440"/>
      <c r="Q596" s="1440"/>
      <c r="R596" s="1440">
        <f t="shared" si="461"/>
        <v>0</v>
      </c>
      <c r="S596" s="1440"/>
      <c r="T596" s="1440">
        <f t="shared" si="472"/>
        <v>0</v>
      </c>
      <c r="U596" s="1951">
        <f t="shared" si="482"/>
        <v>0</v>
      </c>
      <c r="V596" s="891">
        <f t="shared" si="482"/>
        <v>0</v>
      </c>
      <c r="W596" s="891">
        <f t="shared" si="482"/>
        <v>0</v>
      </c>
      <c r="X596" s="891">
        <f t="shared" si="482"/>
        <v>0</v>
      </c>
      <c r="Y596" s="891">
        <f t="shared" si="482"/>
        <v>0</v>
      </c>
      <c r="Z596" s="891">
        <f t="shared" si="482"/>
        <v>0</v>
      </c>
      <c r="AA596" s="891">
        <f t="shared" si="482"/>
        <v>0</v>
      </c>
      <c r="AB596" s="1722">
        <f t="shared" si="473"/>
        <v>0</v>
      </c>
      <c r="AC596" s="1341"/>
      <c r="AD596" s="1717"/>
      <c r="AE596" s="1722">
        <v>0</v>
      </c>
      <c r="AF596" s="1722">
        <v>0</v>
      </c>
      <c r="AG596" s="1722">
        <v>0</v>
      </c>
      <c r="AH596" s="1722">
        <v>0</v>
      </c>
      <c r="AI596" s="1722">
        <v>0</v>
      </c>
      <c r="AJ596" s="1719">
        <v>0</v>
      </c>
      <c r="AK596" s="1719">
        <f t="shared" si="474"/>
        <v>0</v>
      </c>
      <c r="AL596" s="999"/>
      <c r="AM596" s="1394"/>
      <c r="AN596" s="999"/>
      <c r="AO596" s="1001"/>
      <c r="AP596" s="1001">
        <f t="shared" si="463"/>
        <v>0</v>
      </c>
      <c r="AQ596" s="1394"/>
      <c r="AR596" s="1394">
        <f t="shared" si="475"/>
        <v>0</v>
      </c>
      <c r="AS596" s="3403">
        <f t="shared" si="483"/>
        <v>0</v>
      </c>
      <c r="AT596" s="1722">
        <f t="shared" si="483"/>
        <v>0</v>
      </c>
      <c r="AU596" s="1722">
        <f t="shared" si="483"/>
        <v>0</v>
      </c>
      <c r="AV596" s="1722">
        <f t="shared" si="483"/>
        <v>0</v>
      </c>
      <c r="AW596" s="1722">
        <f t="shared" si="483"/>
        <v>0</v>
      </c>
      <c r="AX596" s="1722">
        <f t="shared" si="483"/>
        <v>0</v>
      </c>
      <c r="AY596" s="1722">
        <f t="shared" si="476"/>
        <v>0</v>
      </c>
      <c r="AZ596" s="3088">
        <f t="shared" si="477"/>
        <v>0</v>
      </c>
      <c r="BA596" s="3325"/>
      <c r="BB596" s="1366">
        <v>0</v>
      </c>
      <c r="BC596" s="1366">
        <v>0</v>
      </c>
      <c r="BD596" s="1366">
        <v>0</v>
      </c>
      <c r="BE596" s="1366">
        <v>0</v>
      </c>
      <c r="BF596" s="1357">
        <v>0</v>
      </c>
      <c r="BG596" s="1357">
        <f t="shared" si="478"/>
        <v>0</v>
      </c>
      <c r="BH596" s="891"/>
      <c r="BI596" s="891"/>
      <c r="BJ596" s="1397"/>
      <c r="BK596" s="1397">
        <f t="shared" si="470"/>
        <v>0</v>
      </c>
      <c r="BL596" s="1397"/>
      <c r="BM596" s="1397">
        <f t="shared" si="479"/>
        <v>0</v>
      </c>
      <c r="BN596" s="1366">
        <f t="shared" si="466"/>
        <v>0</v>
      </c>
      <c r="BO596" s="1366">
        <f t="shared" si="466"/>
        <v>0</v>
      </c>
      <c r="BP596" s="1366">
        <f t="shared" si="466"/>
        <v>0</v>
      </c>
      <c r="BQ596" s="1366">
        <f t="shared" si="466"/>
        <v>0</v>
      </c>
      <c r="BR596" s="1366">
        <f t="shared" si="467"/>
        <v>0</v>
      </c>
      <c r="BS596" s="1366">
        <f t="shared" si="480"/>
        <v>0</v>
      </c>
      <c r="BT596" s="891"/>
      <c r="BU596" s="891"/>
      <c r="CD596" s="3319">
        <v>0</v>
      </c>
      <c r="CE596" s="3319">
        <v>0</v>
      </c>
      <c r="CF596" s="3319">
        <v>0</v>
      </c>
      <c r="CG596" s="3319">
        <v>0</v>
      </c>
      <c r="CH596" s="3319">
        <v>0</v>
      </c>
      <c r="CI596" s="3319">
        <v>0</v>
      </c>
      <c r="CJ596" s="3319">
        <v>0</v>
      </c>
      <c r="CK596" s="3320"/>
      <c r="CL596" s="3321">
        <f t="shared" si="469"/>
        <v>0</v>
      </c>
      <c r="CM596" s="3321">
        <f t="shared" si="469"/>
        <v>0</v>
      </c>
      <c r="CN596" s="3321">
        <f t="shared" si="469"/>
        <v>0</v>
      </c>
      <c r="CO596" s="3321">
        <f t="shared" si="468"/>
        <v>0</v>
      </c>
      <c r="CP596" s="3321">
        <f t="shared" si="468"/>
        <v>0</v>
      </c>
      <c r="CQ596" s="3321">
        <f t="shared" si="468"/>
        <v>0</v>
      </c>
      <c r="CR596" s="3321">
        <f t="shared" si="468"/>
        <v>0</v>
      </c>
      <c r="CS596" s="3321"/>
      <c r="CT596" s="885">
        <v>0</v>
      </c>
      <c r="CU596" s="885">
        <v>0</v>
      </c>
      <c r="CV596" s="885">
        <v>0</v>
      </c>
      <c r="CW596" s="885">
        <v>0</v>
      </c>
      <c r="CX596" s="885">
        <v>0</v>
      </c>
      <c r="CY596" s="885">
        <v>0</v>
      </c>
      <c r="DB596" s="3321">
        <f t="shared" si="444"/>
        <v>0</v>
      </c>
      <c r="DC596" s="3321">
        <f t="shared" si="444"/>
        <v>0</v>
      </c>
      <c r="DD596" s="3321">
        <f t="shared" si="444"/>
        <v>0</v>
      </c>
      <c r="DE596" s="3321">
        <f t="shared" si="443"/>
        <v>0</v>
      </c>
      <c r="DF596" s="3321">
        <f t="shared" si="443"/>
        <v>0</v>
      </c>
      <c r="DG596" s="3321">
        <f t="shared" si="443"/>
        <v>0</v>
      </c>
      <c r="DH596" s="3321"/>
      <c r="DI596" s="885">
        <v>0</v>
      </c>
      <c r="DJ596" s="885">
        <v>0</v>
      </c>
      <c r="DK596" s="885">
        <v>0</v>
      </c>
      <c r="DL596" s="885">
        <v>0</v>
      </c>
      <c r="DM596" s="885">
        <v>0</v>
      </c>
      <c r="DP596" s="3321">
        <f t="shared" si="481"/>
        <v>0</v>
      </c>
      <c r="DQ596" s="3321">
        <f t="shared" si="481"/>
        <v>0</v>
      </c>
      <c r="DR596" s="3321">
        <f t="shared" si="481"/>
        <v>0</v>
      </c>
      <c r="DS596" s="3321">
        <f t="shared" si="481"/>
        <v>0</v>
      </c>
      <c r="DT596" s="3321">
        <f t="shared" si="481"/>
        <v>0</v>
      </c>
    </row>
    <row r="597" spans="1:124" ht="24" hidden="1">
      <c r="A597" s="911">
        <v>44</v>
      </c>
      <c r="B597" s="1431"/>
      <c r="C597" s="1368" t="s">
        <v>1120</v>
      </c>
      <c r="D597" s="3385"/>
      <c r="E597" s="891">
        <v>0</v>
      </c>
      <c r="F597" s="891">
        <v>0</v>
      </c>
      <c r="G597" s="891">
        <v>0</v>
      </c>
      <c r="H597" s="891">
        <v>0</v>
      </c>
      <c r="I597" s="891">
        <v>0</v>
      </c>
      <c r="J597" s="891">
        <v>0</v>
      </c>
      <c r="K597" s="891">
        <v>0</v>
      </c>
      <c r="L597" s="891">
        <f t="shared" si="471"/>
        <v>0</v>
      </c>
      <c r="M597" s="1440"/>
      <c r="N597" s="1440"/>
      <c r="O597" s="1440"/>
      <c r="P597" s="1440"/>
      <c r="Q597" s="1440"/>
      <c r="R597" s="1440">
        <f t="shared" si="461"/>
        <v>0</v>
      </c>
      <c r="S597" s="1440"/>
      <c r="T597" s="1440">
        <f t="shared" si="472"/>
        <v>0</v>
      </c>
      <c r="U597" s="1951">
        <f t="shared" si="482"/>
        <v>0</v>
      </c>
      <c r="V597" s="891">
        <f t="shared" si="482"/>
        <v>0</v>
      </c>
      <c r="W597" s="891">
        <f t="shared" si="482"/>
        <v>0</v>
      </c>
      <c r="X597" s="891">
        <f t="shared" si="482"/>
        <v>0</v>
      </c>
      <c r="Y597" s="891">
        <f t="shared" si="482"/>
        <v>0</v>
      </c>
      <c r="Z597" s="891">
        <f t="shared" si="482"/>
        <v>0</v>
      </c>
      <c r="AA597" s="891">
        <f t="shared" si="482"/>
        <v>0</v>
      </c>
      <c r="AB597" s="1722">
        <f t="shared" si="473"/>
        <v>0</v>
      </c>
      <c r="AC597" s="1341"/>
      <c r="AD597" s="1717"/>
      <c r="AE597" s="1719">
        <v>0</v>
      </c>
      <c r="AF597" s="1719">
        <v>0</v>
      </c>
      <c r="AG597" s="1719">
        <v>0</v>
      </c>
      <c r="AH597" s="1719">
        <v>0</v>
      </c>
      <c r="AI597" s="1719">
        <v>0</v>
      </c>
      <c r="AJ597" s="1719">
        <v>0</v>
      </c>
      <c r="AK597" s="1719">
        <f t="shared" si="474"/>
        <v>0</v>
      </c>
      <c r="AL597" s="999"/>
      <c r="AM597" s="1394"/>
      <c r="AN597" s="999"/>
      <c r="AO597" s="1001"/>
      <c r="AP597" s="1001">
        <f t="shared" si="463"/>
        <v>0</v>
      </c>
      <c r="AQ597" s="1394"/>
      <c r="AR597" s="1394">
        <f t="shared" si="475"/>
        <v>0</v>
      </c>
      <c r="AS597" s="3403">
        <f t="shared" si="483"/>
        <v>0</v>
      </c>
      <c r="AT597" s="1722">
        <f t="shared" si="483"/>
        <v>0</v>
      </c>
      <c r="AU597" s="1722">
        <f t="shared" si="483"/>
        <v>0</v>
      </c>
      <c r="AV597" s="1722">
        <f t="shared" si="483"/>
        <v>0</v>
      </c>
      <c r="AW597" s="1722">
        <f t="shared" si="483"/>
        <v>0</v>
      </c>
      <c r="AX597" s="1722">
        <f t="shared" si="483"/>
        <v>0</v>
      </c>
      <c r="AY597" s="1722">
        <f t="shared" si="476"/>
        <v>0</v>
      </c>
      <c r="AZ597" s="3088">
        <f t="shared" si="477"/>
        <v>0</v>
      </c>
      <c r="BA597" s="3325"/>
      <c r="BB597" s="1357">
        <v>0</v>
      </c>
      <c r="BC597" s="1357">
        <v>0</v>
      </c>
      <c r="BD597" s="1357">
        <v>0</v>
      </c>
      <c r="BE597" s="1357">
        <v>0</v>
      </c>
      <c r="BF597" s="1357">
        <v>0</v>
      </c>
      <c r="BG597" s="1357">
        <f t="shared" si="478"/>
        <v>0</v>
      </c>
      <c r="BH597" s="891"/>
      <c r="BI597" s="891"/>
      <c r="BJ597" s="1397"/>
      <c r="BK597" s="1397">
        <f t="shared" si="470"/>
        <v>0</v>
      </c>
      <c r="BL597" s="1397"/>
      <c r="BM597" s="1397">
        <f t="shared" si="479"/>
        <v>0</v>
      </c>
      <c r="BN597" s="1366">
        <f t="shared" si="466"/>
        <v>0</v>
      </c>
      <c r="BO597" s="1366">
        <f t="shared" si="466"/>
        <v>0</v>
      </c>
      <c r="BP597" s="1366">
        <f t="shared" si="466"/>
        <v>0</v>
      </c>
      <c r="BQ597" s="1366">
        <f t="shared" si="466"/>
        <v>0</v>
      </c>
      <c r="BR597" s="1366">
        <f t="shared" si="467"/>
        <v>0</v>
      </c>
      <c r="BS597" s="1366">
        <f t="shared" si="480"/>
        <v>0</v>
      </c>
      <c r="BT597" s="891"/>
      <c r="BU597" s="891"/>
      <c r="CD597" s="3319">
        <v>0</v>
      </c>
      <c r="CE597" s="3319">
        <v>0</v>
      </c>
      <c r="CF597" s="3319">
        <v>0</v>
      </c>
      <c r="CG597" s="3319">
        <v>0</v>
      </c>
      <c r="CH597" s="3319">
        <v>0</v>
      </c>
      <c r="CI597" s="3319">
        <v>0</v>
      </c>
      <c r="CJ597" s="3319">
        <v>0</v>
      </c>
      <c r="CK597" s="3320"/>
      <c r="CL597" s="3321">
        <f t="shared" si="469"/>
        <v>0</v>
      </c>
      <c r="CM597" s="3321">
        <f t="shared" si="469"/>
        <v>0</v>
      </c>
      <c r="CN597" s="3321">
        <f t="shared" si="469"/>
        <v>0</v>
      </c>
      <c r="CO597" s="3321">
        <f t="shared" si="468"/>
        <v>0</v>
      </c>
      <c r="CP597" s="3321">
        <f t="shared" si="468"/>
        <v>0</v>
      </c>
      <c r="CQ597" s="3321">
        <f t="shared" si="468"/>
        <v>0</v>
      </c>
      <c r="CR597" s="3321">
        <f t="shared" si="468"/>
        <v>0</v>
      </c>
      <c r="CS597" s="3321"/>
      <c r="CT597" s="885">
        <v>0</v>
      </c>
      <c r="CU597" s="885">
        <v>0</v>
      </c>
      <c r="CV597" s="885">
        <v>0</v>
      </c>
      <c r="CW597" s="885">
        <v>0</v>
      </c>
      <c r="CX597" s="885">
        <v>0</v>
      </c>
      <c r="CY597" s="885">
        <v>0</v>
      </c>
      <c r="DB597" s="3321">
        <f t="shared" si="444"/>
        <v>0</v>
      </c>
      <c r="DC597" s="3321">
        <f t="shared" si="444"/>
        <v>0</v>
      </c>
      <c r="DD597" s="3321">
        <f t="shared" si="444"/>
        <v>0</v>
      </c>
      <c r="DE597" s="3321">
        <f t="shared" si="443"/>
        <v>0</v>
      </c>
      <c r="DF597" s="3321">
        <f t="shared" si="443"/>
        <v>0</v>
      </c>
      <c r="DG597" s="3321">
        <f t="shared" si="443"/>
        <v>0</v>
      </c>
      <c r="DH597" s="3321"/>
      <c r="DI597" s="885">
        <v>0</v>
      </c>
      <c r="DJ597" s="885">
        <v>0</v>
      </c>
      <c r="DK597" s="885">
        <v>0</v>
      </c>
      <c r="DL597" s="885">
        <v>0</v>
      </c>
      <c r="DM597" s="885">
        <v>0</v>
      </c>
      <c r="DP597" s="3321">
        <f t="shared" si="481"/>
        <v>0</v>
      </c>
      <c r="DQ597" s="3321">
        <f t="shared" si="481"/>
        <v>0</v>
      </c>
      <c r="DR597" s="3321">
        <f t="shared" si="481"/>
        <v>0</v>
      </c>
      <c r="DS597" s="3321">
        <f t="shared" si="481"/>
        <v>0</v>
      </c>
      <c r="DT597" s="3321">
        <f t="shared" si="481"/>
        <v>0</v>
      </c>
    </row>
    <row r="598" spans="1:124" ht="60" hidden="1" customHeight="1">
      <c r="A598" s="1165"/>
      <c r="B598" s="1494"/>
      <c r="C598" s="1368" t="s">
        <v>747</v>
      </c>
      <c r="D598" s="3423"/>
      <c r="E598" s="1680">
        <v>0</v>
      </c>
      <c r="F598" s="1560">
        <v>0</v>
      </c>
      <c r="G598" s="1560">
        <v>0</v>
      </c>
      <c r="H598" s="1560">
        <v>0</v>
      </c>
      <c r="I598" s="1560">
        <v>0</v>
      </c>
      <c r="J598" s="1560">
        <v>0</v>
      </c>
      <c r="K598" s="1560">
        <v>0</v>
      </c>
      <c r="L598" s="1560">
        <f t="shared" si="471"/>
        <v>0</v>
      </c>
      <c r="M598" s="1496"/>
      <c r="N598" s="1496"/>
      <c r="O598" s="1496"/>
      <c r="P598" s="1496"/>
      <c r="Q598" s="1496"/>
      <c r="R598" s="1496"/>
      <c r="S598" s="1496"/>
      <c r="T598" s="1444">
        <f t="shared" si="472"/>
        <v>0</v>
      </c>
      <c r="U598" s="1951">
        <f t="shared" si="482"/>
        <v>0</v>
      </c>
      <c r="V598" s="891">
        <f t="shared" si="482"/>
        <v>0</v>
      </c>
      <c r="W598" s="891">
        <f t="shared" si="482"/>
        <v>0</v>
      </c>
      <c r="X598" s="891">
        <f t="shared" si="482"/>
        <v>0</v>
      </c>
      <c r="Y598" s="891">
        <f t="shared" si="482"/>
        <v>0</v>
      </c>
      <c r="Z598" s="891">
        <f t="shared" si="482"/>
        <v>0</v>
      </c>
      <c r="AA598" s="891">
        <f t="shared" si="482"/>
        <v>0</v>
      </c>
      <c r="AB598" s="1727">
        <f t="shared" si="473"/>
        <v>0</v>
      </c>
      <c r="AC598" s="1341"/>
      <c r="AD598" s="3354"/>
      <c r="AE598" s="3390">
        <v>0</v>
      </c>
      <c r="AF598" s="3390">
        <v>0</v>
      </c>
      <c r="AG598" s="3390">
        <v>0</v>
      </c>
      <c r="AH598" s="3390">
        <v>0</v>
      </c>
      <c r="AI598" s="3390">
        <v>0</v>
      </c>
      <c r="AJ598" s="3389">
        <v>0</v>
      </c>
      <c r="AK598" s="3389">
        <f t="shared" si="474"/>
        <v>0</v>
      </c>
      <c r="AL598" s="1414"/>
      <c r="AM598" s="1402"/>
      <c r="AN598" s="1414"/>
      <c r="AO598" s="1414"/>
      <c r="AP598" s="1414"/>
      <c r="AQ598" s="1415"/>
      <c r="AR598" s="1402">
        <f t="shared" si="475"/>
        <v>0</v>
      </c>
      <c r="AS598" s="3403">
        <f t="shared" si="483"/>
        <v>0</v>
      </c>
      <c r="AT598" s="1727">
        <f t="shared" si="483"/>
        <v>0</v>
      </c>
      <c r="AU598" s="1727">
        <f t="shared" si="483"/>
        <v>0</v>
      </c>
      <c r="AV598" s="1727">
        <f t="shared" si="483"/>
        <v>0</v>
      </c>
      <c r="AW598" s="1722">
        <f t="shared" si="483"/>
        <v>0</v>
      </c>
      <c r="AX598" s="1722">
        <f t="shared" si="483"/>
        <v>0</v>
      </c>
      <c r="AY598" s="1727">
        <f t="shared" si="476"/>
        <v>0</v>
      </c>
      <c r="AZ598" s="3113">
        <f t="shared" si="477"/>
        <v>0</v>
      </c>
      <c r="BA598" s="3327"/>
      <c r="BB598" s="1388">
        <v>0</v>
      </c>
      <c r="BC598" s="1388">
        <v>0</v>
      </c>
      <c r="BD598" s="1388">
        <v>0</v>
      </c>
      <c r="BE598" s="1388">
        <v>0</v>
      </c>
      <c r="BF598" s="1372">
        <v>0</v>
      </c>
      <c r="BG598" s="1372">
        <f t="shared" si="478"/>
        <v>0</v>
      </c>
      <c r="BH598" s="1560"/>
      <c r="BI598" s="1560"/>
      <c r="BJ598" s="2975"/>
      <c r="BK598" s="2975"/>
      <c r="BL598" s="2975"/>
      <c r="BM598" s="1405">
        <f t="shared" si="479"/>
        <v>0</v>
      </c>
      <c r="BN598" s="1388">
        <f t="shared" si="466"/>
        <v>0</v>
      </c>
      <c r="BO598" s="1388">
        <f t="shared" si="466"/>
        <v>0</v>
      </c>
      <c r="BP598" s="1366">
        <f t="shared" si="466"/>
        <v>0</v>
      </c>
      <c r="BQ598" s="1366">
        <f t="shared" si="466"/>
        <v>0</v>
      </c>
      <c r="BR598" s="1366">
        <f t="shared" si="467"/>
        <v>0</v>
      </c>
      <c r="BS598" s="1443">
        <f t="shared" si="480"/>
        <v>0</v>
      </c>
      <c r="BT598" s="889"/>
      <c r="BU598" s="889"/>
      <c r="CD598" s="3319">
        <v>0</v>
      </c>
      <c r="CE598" s="3319">
        <v>0</v>
      </c>
      <c r="CF598" s="3319">
        <v>0</v>
      </c>
      <c r="CG598" s="3319">
        <v>0</v>
      </c>
      <c r="CH598" s="3319">
        <v>0</v>
      </c>
      <c r="CI598" s="3319">
        <v>0</v>
      </c>
      <c r="CJ598" s="3319">
        <v>0</v>
      </c>
      <c r="CK598" s="3320"/>
      <c r="CL598" s="3321">
        <f t="shared" si="469"/>
        <v>0</v>
      </c>
      <c r="CM598" s="3321">
        <f t="shared" si="469"/>
        <v>0</v>
      </c>
      <c r="CN598" s="3321">
        <f t="shared" si="469"/>
        <v>0</v>
      </c>
      <c r="CO598" s="3321">
        <f t="shared" si="468"/>
        <v>0</v>
      </c>
      <c r="CP598" s="3321">
        <f t="shared" si="468"/>
        <v>0</v>
      </c>
      <c r="CQ598" s="3321">
        <f t="shared" si="468"/>
        <v>0</v>
      </c>
      <c r="CR598" s="3321">
        <f t="shared" si="468"/>
        <v>0</v>
      </c>
      <c r="CS598" s="3321"/>
      <c r="CT598" s="885">
        <v>0</v>
      </c>
      <c r="CU598" s="885">
        <v>0</v>
      </c>
      <c r="CV598" s="885">
        <v>0</v>
      </c>
      <c r="CW598" s="885">
        <v>0</v>
      </c>
      <c r="CX598" s="885">
        <v>0</v>
      </c>
      <c r="CY598" s="885">
        <v>0</v>
      </c>
      <c r="DB598" s="3321">
        <f t="shared" si="444"/>
        <v>0</v>
      </c>
      <c r="DC598" s="3321">
        <f t="shared" si="444"/>
        <v>0</v>
      </c>
      <c r="DD598" s="3321">
        <f t="shared" si="444"/>
        <v>0</v>
      </c>
      <c r="DE598" s="3321">
        <f t="shared" si="443"/>
        <v>0</v>
      </c>
      <c r="DF598" s="3321">
        <f t="shared" si="443"/>
        <v>0</v>
      </c>
      <c r="DG598" s="3321">
        <f t="shared" si="443"/>
        <v>0</v>
      </c>
      <c r="DH598" s="3321"/>
      <c r="DI598" s="885">
        <v>0</v>
      </c>
      <c r="DJ598" s="885">
        <v>0</v>
      </c>
      <c r="DK598" s="885">
        <v>0</v>
      </c>
      <c r="DL598" s="885">
        <v>0</v>
      </c>
      <c r="DM598" s="885">
        <v>0</v>
      </c>
      <c r="DP598" s="3321">
        <f t="shared" si="481"/>
        <v>0</v>
      </c>
      <c r="DQ598" s="3321">
        <f t="shared" si="481"/>
        <v>0</v>
      </c>
      <c r="DR598" s="3321">
        <f t="shared" si="481"/>
        <v>0</v>
      </c>
      <c r="DS598" s="3321">
        <f t="shared" si="481"/>
        <v>0</v>
      </c>
      <c r="DT598" s="3321">
        <f t="shared" si="481"/>
        <v>0</v>
      </c>
    </row>
    <row r="599" spans="1:124" ht="26.25" customHeight="1">
      <c r="A599" s="1165" t="s">
        <v>759</v>
      </c>
      <c r="B599" s="3374" t="s">
        <v>763</v>
      </c>
      <c r="C599" s="3375" t="s">
        <v>608</v>
      </c>
      <c r="D599" s="3391"/>
      <c r="E599" s="1917">
        <v>7.3739999999999997</v>
      </c>
      <c r="F599" s="1917">
        <v>27815.800000000003</v>
      </c>
      <c r="G599" s="1917">
        <v>208776.9</v>
      </c>
      <c r="H599" s="1917">
        <v>0</v>
      </c>
      <c r="I599" s="1917">
        <v>0</v>
      </c>
      <c r="J599" s="1917">
        <v>0</v>
      </c>
      <c r="K599" s="1917">
        <v>0</v>
      </c>
      <c r="L599" s="1917">
        <f t="shared" si="471"/>
        <v>236592.7</v>
      </c>
      <c r="M599" s="1926">
        <f>SUM(M600:M619)</f>
        <v>0</v>
      </c>
      <c r="N599" s="1926">
        <f>SUM(N600:N619)</f>
        <v>0</v>
      </c>
      <c r="O599" s="1926">
        <f>SUM(O600:O619)</f>
        <v>0</v>
      </c>
      <c r="P599" s="1926">
        <f>SUM(P600:P619)</f>
        <v>0</v>
      </c>
      <c r="Q599" s="1926"/>
      <c r="R599" s="1926">
        <f>SUM(R600:R619)</f>
        <v>0</v>
      </c>
      <c r="S599" s="1926">
        <f>SUM(S600:S619)</f>
        <v>0</v>
      </c>
      <c r="T599" s="1926">
        <f t="shared" si="472"/>
        <v>0</v>
      </c>
      <c r="U599" s="2899">
        <f t="shared" ref="U599:AA599" si="484">SUM(U600:U619)</f>
        <v>7.3739999999999997</v>
      </c>
      <c r="V599" s="1917">
        <f t="shared" si="484"/>
        <v>27815.800000000003</v>
      </c>
      <c r="W599" s="1917">
        <f t="shared" si="484"/>
        <v>208776.9</v>
      </c>
      <c r="X599" s="1917">
        <f t="shared" si="484"/>
        <v>0</v>
      </c>
      <c r="Y599" s="1917">
        <f>SUM(Y600:Y619)</f>
        <v>0</v>
      </c>
      <c r="Z599" s="1917">
        <f t="shared" si="484"/>
        <v>0</v>
      </c>
      <c r="AA599" s="1917">
        <f t="shared" si="484"/>
        <v>0</v>
      </c>
      <c r="AB599" s="1917">
        <f t="shared" si="473"/>
        <v>236592.7</v>
      </c>
      <c r="AC599" s="3330"/>
      <c r="AD599" s="1917"/>
      <c r="AE599" s="1917">
        <v>20</v>
      </c>
      <c r="AF599" s="1917">
        <v>0</v>
      </c>
      <c r="AG599" s="1917">
        <v>833710</v>
      </c>
      <c r="AH599" s="1917">
        <v>0</v>
      </c>
      <c r="AI599" s="1917">
        <v>0</v>
      </c>
      <c r="AJ599" s="1917">
        <v>0</v>
      </c>
      <c r="AK599" s="1917">
        <f t="shared" si="474"/>
        <v>833710</v>
      </c>
      <c r="AL599" s="1917">
        <f t="shared" ref="AL599:AQ599" si="485">SUM(AL600:AL619)</f>
        <v>0</v>
      </c>
      <c r="AM599" s="1917">
        <f t="shared" si="485"/>
        <v>0</v>
      </c>
      <c r="AN599" s="1917">
        <f t="shared" si="485"/>
        <v>0</v>
      </c>
      <c r="AO599" s="1917">
        <f t="shared" si="485"/>
        <v>0</v>
      </c>
      <c r="AP599" s="1917">
        <f t="shared" si="485"/>
        <v>0</v>
      </c>
      <c r="AQ599" s="1917">
        <f t="shared" si="485"/>
        <v>0</v>
      </c>
      <c r="AR599" s="1917">
        <f t="shared" si="475"/>
        <v>0</v>
      </c>
      <c r="AS599" s="3316">
        <f t="shared" ref="AS599:AX599" si="486">SUM(AS600:AS619)</f>
        <v>20</v>
      </c>
      <c r="AT599" s="1917">
        <f t="shared" si="486"/>
        <v>0</v>
      </c>
      <c r="AU599" s="1917">
        <f t="shared" si="486"/>
        <v>833710</v>
      </c>
      <c r="AV599" s="1917">
        <f t="shared" si="486"/>
        <v>0</v>
      </c>
      <c r="AW599" s="1917">
        <f>SUM(AW600:AW619)</f>
        <v>0</v>
      </c>
      <c r="AX599" s="1917">
        <f t="shared" si="486"/>
        <v>0</v>
      </c>
      <c r="AY599" s="1917">
        <f t="shared" si="476"/>
        <v>833710</v>
      </c>
      <c r="AZ599" s="3317">
        <f t="shared" si="477"/>
        <v>0</v>
      </c>
      <c r="BA599" s="3318"/>
      <c r="BB599" s="1917">
        <v>15</v>
      </c>
      <c r="BC599" s="1917">
        <v>0</v>
      </c>
      <c r="BD599" s="1917">
        <v>104000</v>
      </c>
      <c r="BE599" s="1917">
        <v>20000</v>
      </c>
      <c r="BF599" s="1917">
        <v>480000</v>
      </c>
      <c r="BG599" s="1917">
        <f t="shared" si="478"/>
        <v>604000</v>
      </c>
      <c r="BH599" s="923">
        <f>SUM(BH600:BH619)</f>
        <v>0</v>
      </c>
      <c r="BI599" s="923">
        <f>SUM(BI600:BI619)</f>
        <v>0</v>
      </c>
      <c r="BJ599" s="923">
        <f>SUM(BJ600:BJ619)</f>
        <v>0</v>
      </c>
      <c r="BK599" s="923">
        <f>SUM(BK600:BK619)</f>
        <v>0</v>
      </c>
      <c r="BL599" s="923">
        <f>SUM(BL600:BL619)</f>
        <v>0</v>
      </c>
      <c r="BM599" s="923">
        <f t="shared" si="479"/>
        <v>0</v>
      </c>
      <c r="BN599" s="923">
        <f>SUM(BN600:BN619)</f>
        <v>15</v>
      </c>
      <c r="BO599" s="923">
        <f>SUM(BO600:BO619)</f>
        <v>0</v>
      </c>
      <c r="BP599" s="923">
        <f>SUM(BP600:BP619)</f>
        <v>104000</v>
      </c>
      <c r="BQ599" s="923">
        <f>SUM(BQ600:BQ619)</f>
        <v>20000</v>
      </c>
      <c r="BR599" s="923">
        <f>SUM(BR600:BR619)</f>
        <v>480000</v>
      </c>
      <c r="BS599" s="923">
        <f t="shared" si="480"/>
        <v>604000</v>
      </c>
      <c r="BT599" s="923"/>
      <c r="BU599" s="923"/>
      <c r="CD599" s="3319">
        <v>8.3149999999999995</v>
      </c>
      <c r="CE599" s="3319">
        <v>0</v>
      </c>
      <c r="CF599" s="3319">
        <v>213304.5</v>
      </c>
      <c r="CG599" s="3319">
        <v>0</v>
      </c>
      <c r="CH599" s="3319">
        <v>0</v>
      </c>
      <c r="CI599" s="3319">
        <v>4100</v>
      </c>
      <c r="CJ599" s="3319">
        <v>98400</v>
      </c>
      <c r="CK599" s="3320"/>
      <c r="CL599" s="3321">
        <f t="shared" si="469"/>
        <v>0.94099999999999984</v>
      </c>
      <c r="CM599" s="3321">
        <f t="shared" si="469"/>
        <v>-27815.800000000003</v>
      </c>
      <c r="CN599" s="3321">
        <f t="shared" si="469"/>
        <v>4527.6000000000058</v>
      </c>
      <c r="CO599" s="3321">
        <f t="shared" si="468"/>
        <v>0</v>
      </c>
      <c r="CP599" s="3321">
        <f t="shared" si="468"/>
        <v>0</v>
      </c>
      <c r="CQ599" s="3321">
        <f t="shared" si="468"/>
        <v>4100</v>
      </c>
      <c r="CR599" s="3321">
        <f t="shared" si="468"/>
        <v>98400</v>
      </c>
      <c r="CS599" s="3321"/>
      <c r="CT599" s="885">
        <v>7.3739999999999997</v>
      </c>
      <c r="CU599" s="885">
        <v>27815.800000000003</v>
      </c>
      <c r="CV599" s="885">
        <v>208776.9</v>
      </c>
      <c r="CW599" s="885">
        <v>0</v>
      </c>
      <c r="CX599" s="885">
        <v>0</v>
      </c>
      <c r="CY599" s="885">
        <v>0</v>
      </c>
      <c r="DB599" s="3321">
        <f t="shared" si="444"/>
        <v>-12.626000000000001</v>
      </c>
      <c r="DC599" s="3321">
        <f t="shared" si="444"/>
        <v>27815.800000000003</v>
      </c>
      <c r="DD599" s="3321">
        <f t="shared" si="444"/>
        <v>-624933.1</v>
      </c>
      <c r="DE599" s="3321">
        <f t="shared" si="443"/>
        <v>0</v>
      </c>
      <c r="DF599" s="3321">
        <f t="shared" si="443"/>
        <v>0</v>
      </c>
      <c r="DG599" s="3321">
        <f t="shared" si="443"/>
        <v>0</v>
      </c>
      <c r="DH599" s="3321"/>
      <c r="DI599" s="885">
        <v>20</v>
      </c>
      <c r="DJ599" s="885">
        <v>0</v>
      </c>
      <c r="DK599" s="885">
        <v>833710</v>
      </c>
      <c r="DL599" s="885">
        <v>0</v>
      </c>
      <c r="DM599" s="885">
        <v>0</v>
      </c>
      <c r="DP599" s="3321">
        <f t="shared" si="481"/>
        <v>5</v>
      </c>
      <c r="DQ599" s="3321">
        <f t="shared" si="481"/>
        <v>0</v>
      </c>
      <c r="DR599" s="3321">
        <f t="shared" si="481"/>
        <v>729710</v>
      </c>
      <c r="DS599" s="3321">
        <f t="shared" si="481"/>
        <v>-20000</v>
      </c>
      <c r="DT599" s="3321">
        <f t="shared" si="481"/>
        <v>-480000</v>
      </c>
    </row>
    <row r="600" spans="1:124" ht="29.25" customHeight="1">
      <c r="A600" s="911">
        <v>45</v>
      </c>
      <c r="B600" s="1491" t="s">
        <v>762</v>
      </c>
      <c r="C600" s="1547" t="s">
        <v>371</v>
      </c>
      <c r="D600" s="3385"/>
      <c r="E600" s="1358">
        <v>7.3739999999999997</v>
      </c>
      <c r="F600" s="891">
        <v>27815.800000000003</v>
      </c>
      <c r="G600" s="891">
        <v>208776.9</v>
      </c>
      <c r="H600" s="891">
        <v>0</v>
      </c>
      <c r="I600" s="891">
        <v>0</v>
      </c>
      <c r="J600" s="891">
        <v>0</v>
      </c>
      <c r="K600" s="891">
        <v>0</v>
      </c>
      <c r="L600" s="891">
        <f t="shared" si="471"/>
        <v>236592.7</v>
      </c>
      <c r="M600" s="1579"/>
      <c r="N600" s="1444"/>
      <c r="O600" s="1444"/>
      <c r="P600" s="1444"/>
      <c r="Q600" s="1444"/>
      <c r="R600" s="1946">
        <f>S600/24</f>
        <v>0</v>
      </c>
      <c r="S600" s="1444"/>
      <c r="T600" s="1444">
        <f t="shared" si="472"/>
        <v>0</v>
      </c>
      <c r="U600" s="2031">
        <f t="shared" ref="U600:AA615" si="487">E600+M600</f>
        <v>7.3739999999999997</v>
      </c>
      <c r="V600" s="889">
        <f t="shared" si="487"/>
        <v>27815.800000000003</v>
      </c>
      <c r="W600" s="889">
        <f t="shared" si="487"/>
        <v>208776.9</v>
      </c>
      <c r="X600" s="889">
        <f t="shared" si="487"/>
        <v>0</v>
      </c>
      <c r="Y600" s="889">
        <f t="shared" si="487"/>
        <v>0</v>
      </c>
      <c r="Z600" s="889">
        <f t="shared" si="487"/>
        <v>0</v>
      </c>
      <c r="AA600" s="891">
        <f t="shared" si="487"/>
        <v>0</v>
      </c>
      <c r="AB600" s="1721">
        <f t="shared" si="473"/>
        <v>236592.7</v>
      </c>
      <c r="AC600" s="1341"/>
      <c r="AD600" s="1717"/>
      <c r="AE600" s="1719">
        <v>20</v>
      </c>
      <c r="AF600" s="1719">
        <v>0</v>
      </c>
      <c r="AG600" s="1719">
        <v>833710</v>
      </c>
      <c r="AH600" s="1719">
        <v>0</v>
      </c>
      <c r="AI600" s="1719">
        <v>0</v>
      </c>
      <c r="AJ600" s="1719">
        <v>0</v>
      </c>
      <c r="AK600" s="1720">
        <f t="shared" si="474"/>
        <v>833710</v>
      </c>
      <c r="AL600" s="999"/>
      <c r="AM600" s="1394"/>
      <c r="AN600" s="999"/>
      <c r="AO600" s="1402"/>
      <c r="AP600" s="1402">
        <f>AQ600/24</f>
        <v>0</v>
      </c>
      <c r="AQ600" s="1394"/>
      <c r="AR600" s="1394">
        <f t="shared" si="475"/>
        <v>0</v>
      </c>
      <c r="AS600" s="3403">
        <f t="shared" ref="AS600:AX619" si="488">AE600+AL600</f>
        <v>20</v>
      </c>
      <c r="AT600" s="1721">
        <f t="shared" si="488"/>
        <v>0</v>
      </c>
      <c r="AU600" s="1721">
        <f t="shared" si="488"/>
        <v>833710</v>
      </c>
      <c r="AV600" s="1721">
        <f t="shared" si="488"/>
        <v>0</v>
      </c>
      <c r="AW600" s="1721">
        <f t="shared" si="488"/>
        <v>0</v>
      </c>
      <c r="AX600" s="1721">
        <f t="shared" si="488"/>
        <v>0</v>
      </c>
      <c r="AY600" s="1722">
        <f t="shared" si="476"/>
        <v>833710</v>
      </c>
      <c r="AZ600" s="3113">
        <f t="shared" si="477"/>
        <v>0</v>
      </c>
      <c r="BA600" s="1525"/>
      <c r="BB600" s="1339">
        <v>15</v>
      </c>
      <c r="BC600" s="1357">
        <v>0</v>
      </c>
      <c r="BD600" s="1357">
        <v>104000</v>
      </c>
      <c r="BE600" s="1357">
        <v>20000</v>
      </c>
      <c r="BF600" s="1357">
        <v>480000</v>
      </c>
      <c r="BG600" s="1357">
        <f t="shared" si="478"/>
        <v>604000</v>
      </c>
      <c r="BH600" s="891"/>
      <c r="BI600" s="891"/>
      <c r="BJ600" s="891"/>
      <c r="BK600" s="891">
        <f>BL600/24</f>
        <v>0</v>
      </c>
      <c r="BL600" s="1397"/>
      <c r="BM600" s="1397">
        <f t="shared" si="479"/>
        <v>0</v>
      </c>
      <c r="BN600" s="1366">
        <f t="shared" ref="BN600:BR619" si="489">BB600+BH600</f>
        <v>15</v>
      </c>
      <c r="BO600" s="1366">
        <f t="shared" si="489"/>
        <v>0</v>
      </c>
      <c r="BP600" s="1366">
        <f t="shared" si="489"/>
        <v>104000</v>
      </c>
      <c r="BQ600" s="1366">
        <f t="shared" si="489"/>
        <v>20000</v>
      </c>
      <c r="BR600" s="1366">
        <f t="shared" si="489"/>
        <v>480000</v>
      </c>
      <c r="BS600" s="1366">
        <f t="shared" si="480"/>
        <v>604000</v>
      </c>
      <c r="BT600" s="930" t="s">
        <v>1389</v>
      </c>
      <c r="BU600" s="930" t="s">
        <v>1390</v>
      </c>
      <c r="CD600" s="3319">
        <v>8.3149999999999995</v>
      </c>
      <c r="CE600" s="3319">
        <v>0</v>
      </c>
      <c r="CF600" s="3319">
        <v>213304.5</v>
      </c>
      <c r="CG600" s="3319">
        <v>0</v>
      </c>
      <c r="CH600" s="3319">
        <v>0</v>
      </c>
      <c r="CI600" s="3319">
        <v>4100</v>
      </c>
      <c r="CJ600" s="3319">
        <v>98400</v>
      </c>
      <c r="CK600" s="3320"/>
      <c r="CL600" s="3321">
        <f t="shared" si="469"/>
        <v>0.94099999999999984</v>
      </c>
      <c r="CM600" s="3321">
        <f t="shared" si="469"/>
        <v>-27815.800000000003</v>
      </c>
      <c r="CN600" s="3321">
        <f t="shared" si="469"/>
        <v>4527.6000000000058</v>
      </c>
      <c r="CO600" s="3321">
        <f t="shared" si="468"/>
        <v>0</v>
      </c>
      <c r="CP600" s="3321">
        <f t="shared" si="468"/>
        <v>0</v>
      </c>
      <c r="CQ600" s="3321">
        <f t="shared" si="468"/>
        <v>4100</v>
      </c>
      <c r="CR600" s="3321">
        <f t="shared" si="468"/>
        <v>98400</v>
      </c>
      <c r="CS600" s="3321"/>
      <c r="CT600" s="885">
        <v>7.3739999999999997</v>
      </c>
      <c r="CU600" s="885">
        <v>27815.800000000003</v>
      </c>
      <c r="CV600" s="885">
        <v>208776.9</v>
      </c>
      <c r="CW600" s="885">
        <v>0</v>
      </c>
      <c r="CX600" s="885">
        <v>0</v>
      </c>
      <c r="CY600" s="885">
        <v>0</v>
      </c>
      <c r="DB600" s="3321">
        <f t="shared" si="444"/>
        <v>-12.626000000000001</v>
      </c>
      <c r="DC600" s="3321">
        <f t="shared" si="444"/>
        <v>27815.800000000003</v>
      </c>
      <c r="DD600" s="3321">
        <f t="shared" si="444"/>
        <v>-624933.1</v>
      </c>
      <c r="DE600" s="3321">
        <f t="shared" si="443"/>
        <v>0</v>
      </c>
      <c r="DF600" s="3321">
        <f t="shared" si="443"/>
        <v>0</v>
      </c>
      <c r="DG600" s="3321">
        <f t="shared" si="443"/>
        <v>0</v>
      </c>
      <c r="DH600" s="3321"/>
      <c r="DI600" s="885">
        <v>20</v>
      </c>
      <c r="DJ600" s="885">
        <v>0</v>
      </c>
      <c r="DK600" s="885">
        <v>833710</v>
      </c>
      <c r="DL600" s="885">
        <v>0</v>
      </c>
      <c r="DM600" s="885">
        <v>0</v>
      </c>
      <c r="DP600" s="3321">
        <f t="shared" si="481"/>
        <v>5</v>
      </c>
      <c r="DQ600" s="3321">
        <f t="shared" si="481"/>
        <v>0</v>
      </c>
      <c r="DR600" s="3321">
        <f t="shared" si="481"/>
        <v>729710</v>
      </c>
      <c r="DS600" s="3321">
        <f t="shared" si="481"/>
        <v>-20000</v>
      </c>
      <c r="DT600" s="3321">
        <f t="shared" si="481"/>
        <v>-480000</v>
      </c>
    </row>
    <row r="601" spans="1:124" ht="25.5" hidden="1" customHeight="1">
      <c r="A601" s="1170"/>
      <c r="B601" s="1689" t="s">
        <v>761</v>
      </c>
      <c r="C601" s="1690" t="s">
        <v>330</v>
      </c>
      <c r="D601" s="3397"/>
      <c r="E601" s="1677">
        <v>0</v>
      </c>
      <c r="F601" s="889">
        <v>0</v>
      </c>
      <c r="G601" s="889">
        <v>0</v>
      </c>
      <c r="H601" s="889">
        <v>0</v>
      </c>
      <c r="I601" s="889">
        <v>0</v>
      </c>
      <c r="J601" s="889">
        <v>0</v>
      </c>
      <c r="K601" s="889">
        <v>0</v>
      </c>
      <c r="L601" s="889">
        <f t="shared" si="471"/>
        <v>0</v>
      </c>
      <c r="M601" s="1579"/>
      <c r="N601" s="1444"/>
      <c r="O601" s="1444"/>
      <c r="P601" s="1444"/>
      <c r="Q601" s="1444"/>
      <c r="R601" s="1444">
        <f>S601/24</f>
        <v>0</v>
      </c>
      <c r="S601" s="1444"/>
      <c r="T601" s="1444">
        <f t="shared" si="472"/>
        <v>0</v>
      </c>
      <c r="U601" s="2031">
        <f t="shared" si="487"/>
        <v>0</v>
      </c>
      <c r="V601" s="889">
        <f>F601+N601</f>
        <v>0</v>
      </c>
      <c r="W601" s="889">
        <f>G601+O601</f>
        <v>0</v>
      </c>
      <c r="X601" s="889">
        <f>H601+P601</f>
        <v>0</v>
      </c>
      <c r="Y601" s="889">
        <f>I601+Q601</f>
        <v>0</v>
      </c>
      <c r="Z601" s="889">
        <f>J601+R601</f>
        <v>0</v>
      </c>
      <c r="AA601" s="889">
        <f t="shared" si="487"/>
        <v>0</v>
      </c>
      <c r="AB601" s="1727">
        <f t="shared" si="473"/>
        <v>0</v>
      </c>
      <c r="AC601" s="1341"/>
      <c r="AD601" s="3500"/>
      <c r="AE601" s="1720">
        <v>0</v>
      </c>
      <c r="AF601" s="1720">
        <v>0</v>
      </c>
      <c r="AG601" s="1720">
        <v>0</v>
      </c>
      <c r="AH601" s="1720">
        <v>0</v>
      </c>
      <c r="AI601" s="1720">
        <v>0</v>
      </c>
      <c r="AJ601" s="1720">
        <v>0</v>
      </c>
      <c r="AK601" s="1720">
        <f t="shared" si="474"/>
        <v>0</v>
      </c>
      <c r="AL601" s="1686"/>
      <c r="AM601" s="1402"/>
      <c r="AN601" s="1001"/>
      <c r="AO601" s="1001"/>
      <c r="AP601" s="1001">
        <f>AQ601/24</f>
        <v>0</v>
      </c>
      <c r="AQ601" s="1402"/>
      <c r="AR601" s="1402">
        <f t="shared" si="475"/>
        <v>0</v>
      </c>
      <c r="AS601" s="3439">
        <f t="shared" si="488"/>
        <v>0</v>
      </c>
      <c r="AT601" s="1727">
        <f t="shared" si="488"/>
        <v>0</v>
      </c>
      <c r="AU601" s="1727">
        <f t="shared" si="488"/>
        <v>0</v>
      </c>
      <c r="AV601" s="1727">
        <f t="shared" si="488"/>
        <v>0</v>
      </c>
      <c r="AW601" s="1722">
        <f t="shared" si="488"/>
        <v>0</v>
      </c>
      <c r="AX601" s="1722">
        <f t="shared" si="488"/>
        <v>0</v>
      </c>
      <c r="AY601" s="1727">
        <f t="shared" si="476"/>
        <v>0</v>
      </c>
      <c r="AZ601" s="3113">
        <f t="shared" si="477"/>
        <v>0</v>
      </c>
      <c r="BA601" s="3327"/>
      <c r="BB601" s="1374">
        <v>0</v>
      </c>
      <c r="BC601" s="1374">
        <v>0</v>
      </c>
      <c r="BD601" s="1374">
        <v>0</v>
      </c>
      <c r="BE601" s="1374">
        <v>0</v>
      </c>
      <c r="BF601" s="1374">
        <v>0</v>
      </c>
      <c r="BG601" s="1374">
        <f t="shared" si="478"/>
        <v>0</v>
      </c>
      <c r="BH601" s="889"/>
      <c r="BI601" s="891"/>
      <c r="BJ601" s="891"/>
      <c r="BK601" s="889">
        <f>BL601/24</f>
        <v>0</v>
      </c>
      <c r="BL601" s="1405"/>
      <c r="BM601" s="1405">
        <f t="shared" si="479"/>
        <v>0</v>
      </c>
      <c r="BN601" s="1366">
        <f t="shared" si="489"/>
        <v>0</v>
      </c>
      <c r="BO601" s="1366">
        <f t="shared" si="489"/>
        <v>0</v>
      </c>
      <c r="BP601" s="1366">
        <f t="shared" si="489"/>
        <v>0</v>
      </c>
      <c r="BQ601" s="1366">
        <f t="shared" si="489"/>
        <v>0</v>
      </c>
      <c r="BR601" s="1366">
        <f t="shared" si="489"/>
        <v>0</v>
      </c>
      <c r="BS601" s="1443">
        <f t="shared" si="480"/>
        <v>0</v>
      </c>
      <c r="BT601" s="889" t="s">
        <v>1623</v>
      </c>
      <c r="BU601" s="930" t="s">
        <v>1390</v>
      </c>
      <c r="CD601" s="3319">
        <v>0</v>
      </c>
      <c r="CE601" s="3319">
        <v>0</v>
      </c>
      <c r="CF601" s="3319">
        <v>0</v>
      </c>
      <c r="CG601" s="3319">
        <v>0</v>
      </c>
      <c r="CH601" s="3319">
        <v>0</v>
      </c>
      <c r="CI601" s="3319">
        <v>0</v>
      </c>
      <c r="CJ601" s="3319">
        <v>0</v>
      </c>
      <c r="CK601" s="3320"/>
      <c r="CL601" s="3321">
        <f t="shared" si="469"/>
        <v>0</v>
      </c>
      <c r="CM601" s="3321">
        <f t="shared" si="469"/>
        <v>0</v>
      </c>
      <c r="CN601" s="3321">
        <f t="shared" si="469"/>
        <v>0</v>
      </c>
      <c r="CO601" s="3321">
        <f t="shared" si="468"/>
        <v>0</v>
      </c>
      <c r="CP601" s="3321">
        <f t="shared" si="468"/>
        <v>0</v>
      </c>
      <c r="CQ601" s="3321">
        <f t="shared" si="468"/>
        <v>0</v>
      </c>
      <c r="CR601" s="3321">
        <f t="shared" si="468"/>
        <v>0</v>
      </c>
      <c r="CS601" s="3321"/>
      <c r="CT601" s="885">
        <v>0</v>
      </c>
      <c r="CU601" s="885">
        <v>0</v>
      </c>
      <c r="CV601" s="885">
        <v>0</v>
      </c>
      <c r="CW601" s="885">
        <v>0</v>
      </c>
      <c r="CX601" s="885">
        <v>0</v>
      </c>
      <c r="CY601" s="885">
        <v>0</v>
      </c>
      <c r="DB601" s="3321">
        <f t="shared" si="444"/>
        <v>0</v>
      </c>
      <c r="DC601" s="3321">
        <f t="shared" si="444"/>
        <v>0</v>
      </c>
      <c r="DD601" s="3321">
        <f t="shared" si="444"/>
        <v>0</v>
      </c>
      <c r="DE601" s="3321">
        <f t="shared" si="443"/>
        <v>0</v>
      </c>
      <c r="DF601" s="3321">
        <f t="shared" si="443"/>
        <v>0</v>
      </c>
      <c r="DG601" s="3321">
        <f t="shared" si="443"/>
        <v>0</v>
      </c>
      <c r="DH601" s="3321"/>
      <c r="DI601" s="885">
        <v>0</v>
      </c>
      <c r="DJ601" s="885">
        <v>0</v>
      </c>
      <c r="DK601" s="885">
        <v>0</v>
      </c>
      <c r="DL601" s="885">
        <v>0</v>
      </c>
      <c r="DM601" s="885">
        <v>0</v>
      </c>
      <c r="DP601" s="3321">
        <f t="shared" si="481"/>
        <v>0</v>
      </c>
      <c r="DQ601" s="3321">
        <f t="shared" si="481"/>
        <v>0</v>
      </c>
      <c r="DR601" s="3321">
        <f t="shared" si="481"/>
        <v>0</v>
      </c>
      <c r="DS601" s="3321">
        <f t="shared" si="481"/>
        <v>0</v>
      </c>
      <c r="DT601" s="3321">
        <f t="shared" si="481"/>
        <v>0</v>
      </c>
    </row>
    <row r="602" spans="1:124" ht="21" hidden="1" customHeight="1">
      <c r="A602" s="1170"/>
      <c r="B602" s="1689" t="s">
        <v>760</v>
      </c>
      <c r="C602" s="1690" t="s">
        <v>331</v>
      </c>
      <c r="D602" s="3397"/>
      <c r="E602" s="1677">
        <v>0</v>
      </c>
      <c r="F602" s="889">
        <v>0</v>
      </c>
      <c r="G602" s="889">
        <v>0</v>
      </c>
      <c r="H602" s="889">
        <v>0</v>
      </c>
      <c r="I602" s="889">
        <v>0</v>
      </c>
      <c r="J602" s="889">
        <v>0</v>
      </c>
      <c r="K602" s="889">
        <v>0</v>
      </c>
      <c r="L602" s="889">
        <f t="shared" si="471"/>
        <v>0</v>
      </c>
      <c r="M602" s="1444"/>
      <c r="N602" s="1444"/>
      <c r="O602" s="1444"/>
      <c r="P602" s="1444"/>
      <c r="Q602" s="1444"/>
      <c r="R602" s="1444">
        <f>S602/24</f>
        <v>0</v>
      </c>
      <c r="S602" s="1444"/>
      <c r="T602" s="1444">
        <f t="shared" si="472"/>
        <v>0</v>
      </c>
      <c r="U602" s="1951">
        <f t="shared" si="487"/>
        <v>0</v>
      </c>
      <c r="V602" s="891">
        <f t="shared" si="487"/>
        <v>0</v>
      </c>
      <c r="W602" s="891">
        <f t="shared" si="487"/>
        <v>0</v>
      </c>
      <c r="X602" s="891">
        <f t="shared" si="487"/>
        <v>0</v>
      </c>
      <c r="Y602" s="891">
        <f t="shared" si="487"/>
        <v>0</v>
      </c>
      <c r="Z602" s="891">
        <f t="shared" si="487"/>
        <v>0</v>
      </c>
      <c r="AA602" s="891">
        <f t="shared" si="487"/>
        <v>0</v>
      </c>
      <c r="AB602" s="1727">
        <f t="shared" si="473"/>
        <v>0</v>
      </c>
      <c r="AC602" s="1341"/>
      <c r="AD602" s="3354"/>
      <c r="AE602" s="1720">
        <v>0</v>
      </c>
      <c r="AF602" s="1720">
        <v>0</v>
      </c>
      <c r="AG602" s="1720">
        <v>0</v>
      </c>
      <c r="AH602" s="1720">
        <v>0</v>
      </c>
      <c r="AI602" s="1720">
        <v>0</v>
      </c>
      <c r="AJ602" s="1720">
        <v>0</v>
      </c>
      <c r="AK602" s="1720">
        <f t="shared" si="474"/>
        <v>0</v>
      </c>
      <c r="AL602" s="1001"/>
      <c r="AM602" s="1402"/>
      <c r="AN602" s="1001"/>
      <c r="AO602" s="1001"/>
      <c r="AP602" s="1001">
        <f>AQ602/24</f>
        <v>0</v>
      </c>
      <c r="AQ602" s="1402"/>
      <c r="AR602" s="1402">
        <f t="shared" si="475"/>
        <v>0</v>
      </c>
      <c r="AS602" s="3439">
        <f t="shared" si="488"/>
        <v>0</v>
      </c>
      <c r="AT602" s="1727">
        <f t="shared" si="488"/>
        <v>0</v>
      </c>
      <c r="AU602" s="1727">
        <f t="shared" si="488"/>
        <v>0</v>
      </c>
      <c r="AV602" s="1727">
        <f t="shared" si="488"/>
        <v>0</v>
      </c>
      <c r="AW602" s="1722">
        <f t="shared" si="488"/>
        <v>0</v>
      </c>
      <c r="AX602" s="1722">
        <f t="shared" si="488"/>
        <v>0</v>
      </c>
      <c r="AY602" s="1727">
        <f t="shared" si="476"/>
        <v>0</v>
      </c>
      <c r="AZ602" s="3113">
        <f t="shared" si="477"/>
        <v>0</v>
      </c>
      <c r="BA602" s="3327"/>
      <c r="BB602" s="1374">
        <v>0</v>
      </c>
      <c r="BC602" s="1374">
        <v>0</v>
      </c>
      <c r="BD602" s="1374">
        <v>0</v>
      </c>
      <c r="BE602" s="1374">
        <v>0</v>
      </c>
      <c r="BF602" s="1374">
        <v>0</v>
      </c>
      <c r="BG602" s="1374">
        <f t="shared" si="478"/>
        <v>0</v>
      </c>
      <c r="BH602" s="889"/>
      <c r="BI602" s="889"/>
      <c r="BJ602" s="1405"/>
      <c r="BK602" s="1405">
        <f>BL602/24</f>
        <v>0</v>
      </c>
      <c r="BL602" s="1405"/>
      <c r="BM602" s="1405">
        <f t="shared" si="479"/>
        <v>0</v>
      </c>
      <c r="BN602" s="1366">
        <f t="shared" si="489"/>
        <v>0</v>
      </c>
      <c r="BO602" s="1366">
        <f t="shared" si="489"/>
        <v>0</v>
      </c>
      <c r="BP602" s="1366">
        <f t="shared" si="489"/>
        <v>0</v>
      </c>
      <c r="BQ602" s="1366">
        <f t="shared" si="489"/>
        <v>0</v>
      </c>
      <c r="BR602" s="1366">
        <f t="shared" si="489"/>
        <v>0</v>
      </c>
      <c r="BS602" s="1443">
        <f t="shared" si="480"/>
        <v>0</v>
      </c>
      <c r="BT602" s="889" t="s">
        <v>1624</v>
      </c>
      <c r="BU602" s="930" t="s">
        <v>1390</v>
      </c>
      <c r="CD602" s="3319">
        <v>0</v>
      </c>
      <c r="CE602" s="3319">
        <v>0</v>
      </c>
      <c r="CF602" s="3319">
        <v>0</v>
      </c>
      <c r="CG602" s="3319">
        <v>0</v>
      </c>
      <c r="CH602" s="3319">
        <v>0</v>
      </c>
      <c r="CI602" s="3319">
        <v>0</v>
      </c>
      <c r="CJ602" s="3319">
        <v>0</v>
      </c>
      <c r="CK602" s="3320"/>
      <c r="CL602" s="3321">
        <f t="shared" si="469"/>
        <v>0</v>
      </c>
      <c r="CM602" s="3321">
        <f t="shared" si="469"/>
        <v>0</v>
      </c>
      <c r="CN602" s="3321">
        <f t="shared" si="469"/>
        <v>0</v>
      </c>
      <c r="CO602" s="3321">
        <f t="shared" si="468"/>
        <v>0</v>
      </c>
      <c r="CP602" s="3321">
        <f t="shared" si="468"/>
        <v>0</v>
      </c>
      <c r="CQ602" s="3321">
        <f t="shared" si="468"/>
        <v>0</v>
      </c>
      <c r="CR602" s="3321">
        <f t="shared" si="468"/>
        <v>0</v>
      </c>
      <c r="CS602" s="3321"/>
      <c r="CT602" s="885">
        <v>0</v>
      </c>
      <c r="CU602" s="885">
        <v>0</v>
      </c>
      <c r="CV602" s="885">
        <v>0</v>
      </c>
      <c r="CW602" s="885">
        <v>0</v>
      </c>
      <c r="CX602" s="885">
        <v>0</v>
      </c>
      <c r="CY602" s="885">
        <v>0</v>
      </c>
      <c r="DB602" s="3321">
        <f t="shared" si="444"/>
        <v>0</v>
      </c>
      <c r="DC602" s="3321">
        <f t="shared" si="444"/>
        <v>0</v>
      </c>
      <c r="DD602" s="3321">
        <f t="shared" si="444"/>
        <v>0</v>
      </c>
      <c r="DE602" s="3321">
        <f t="shared" si="443"/>
        <v>0</v>
      </c>
      <c r="DF602" s="3321">
        <f t="shared" si="443"/>
        <v>0</v>
      </c>
      <c r="DG602" s="3321">
        <f t="shared" si="443"/>
        <v>0</v>
      </c>
      <c r="DH602" s="3321"/>
      <c r="DI602" s="885">
        <v>0</v>
      </c>
      <c r="DJ602" s="885">
        <v>0</v>
      </c>
      <c r="DK602" s="885">
        <v>0</v>
      </c>
      <c r="DL602" s="885">
        <v>0</v>
      </c>
      <c r="DM602" s="885">
        <v>0</v>
      </c>
      <c r="DP602" s="3321">
        <f t="shared" si="481"/>
        <v>0</v>
      </c>
      <c r="DQ602" s="3321">
        <f t="shared" si="481"/>
        <v>0</v>
      </c>
      <c r="DR602" s="3321">
        <f t="shared" si="481"/>
        <v>0</v>
      </c>
      <c r="DS602" s="3321">
        <f t="shared" si="481"/>
        <v>0</v>
      </c>
      <c r="DT602" s="3321">
        <f t="shared" si="481"/>
        <v>0</v>
      </c>
    </row>
    <row r="603" spans="1:124" ht="15" hidden="1">
      <c r="A603" s="911">
        <v>45</v>
      </c>
      <c r="B603" s="1689"/>
      <c r="C603" s="1547" t="s">
        <v>371</v>
      </c>
      <c r="D603" s="3397"/>
      <c r="E603" s="1677">
        <v>0</v>
      </c>
      <c r="F603" s="889">
        <v>0</v>
      </c>
      <c r="G603" s="889">
        <v>0</v>
      </c>
      <c r="H603" s="889">
        <v>0</v>
      </c>
      <c r="I603" s="889">
        <v>0</v>
      </c>
      <c r="J603" s="889">
        <v>0</v>
      </c>
      <c r="K603" s="889">
        <v>0</v>
      </c>
      <c r="L603" s="889">
        <f t="shared" si="471"/>
        <v>0</v>
      </c>
      <c r="M603" s="1444"/>
      <c r="N603" s="1444"/>
      <c r="O603" s="1444"/>
      <c r="P603" s="1444"/>
      <c r="Q603" s="1444"/>
      <c r="R603" s="1444"/>
      <c r="S603" s="1444"/>
      <c r="T603" s="1444">
        <f t="shared" si="472"/>
        <v>0</v>
      </c>
      <c r="U603" s="1951">
        <f t="shared" si="487"/>
        <v>0</v>
      </c>
      <c r="V603" s="891">
        <f t="shared" si="487"/>
        <v>0</v>
      </c>
      <c r="W603" s="891">
        <f t="shared" si="487"/>
        <v>0</v>
      </c>
      <c r="X603" s="891">
        <f t="shared" si="487"/>
        <v>0</v>
      </c>
      <c r="Y603" s="891">
        <f t="shared" si="487"/>
        <v>0</v>
      </c>
      <c r="Z603" s="891">
        <f t="shared" si="487"/>
        <v>0</v>
      </c>
      <c r="AA603" s="891">
        <f t="shared" si="487"/>
        <v>0</v>
      </c>
      <c r="AB603" s="1727">
        <f t="shared" si="473"/>
        <v>0</v>
      </c>
      <c r="AC603" s="1341"/>
      <c r="AD603" s="3354"/>
      <c r="AE603" s="1720">
        <v>0</v>
      </c>
      <c r="AF603" s="1720">
        <v>0</v>
      </c>
      <c r="AG603" s="1720">
        <v>0</v>
      </c>
      <c r="AH603" s="1720">
        <v>0</v>
      </c>
      <c r="AI603" s="1720">
        <v>0</v>
      </c>
      <c r="AJ603" s="1720">
        <v>0</v>
      </c>
      <c r="AK603" s="1720">
        <f t="shared" si="474"/>
        <v>0</v>
      </c>
      <c r="AL603" s="1001"/>
      <c r="AM603" s="1402"/>
      <c r="AN603" s="1001"/>
      <c r="AO603" s="1001"/>
      <c r="AP603" s="1001"/>
      <c r="AQ603" s="1402"/>
      <c r="AR603" s="1402">
        <f t="shared" si="475"/>
        <v>0</v>
      </c>
      <c r="AS603" s="3403">
        <f t="shared" si="488"/>
        <v>0</v>
      </c>
      <c r="AT603" s="1727">
        <f t="shared" si="488"/>
        <v>0</v>
      </c>
      <c r="AU603" s="1727">
        <f t="shared" si="488"/>
        <v>0</v>
      </c>
      <c r="AV603" s="1727">
        <f t="shared" si="488"/>
        <v>0</v>
      </c>
      <c r="AW603" s="1722">
        <f t="shared" si="488"/>
        <v>0</v>
      </c>
      <c r="AX603" s="1722">
        <f t="shared" si="488"/>
        <v>0</v>
      </c>
      <c r="AY603" s="1727">
        <f t="shared" si="476"/>
        <v>0</v>
      </c>
      <c r="AZ603" s="3113">
        <f t="shared" si="477"/>
        <v>0</v>
      </c>
      <c r="BA603" s="3327"/>
      <c r="BB603" s="1374">
        <v>0</v>
      </c>
      <c r="BC603" s="1374">
        <v>0</v>
      </c>
      <c r="BD603" s="1374">
        <v>0</v>
      </c>
      <c r="BE603" s="1374">
        <v>0</v>
      </c>
      <c r="BF603" s="1374">
        <v>0</v>
      </c>
      <c r="BG603" s="1374">
        <f t="shared" si="478"/>
        <v>0</v>
      </c>
      <c r="BH603" s="889"/>
      <c r="BI603" s="889"/>
      <c r="BJ603" s="1405"/>
      <c r="BK603" s="1405"/>
      <c r="BL603" s="1405"/>
      <c r="BM603" s="1405">
        <f t="shared" si="479"/>
        <v>0</v>
      </c>
      <c r="BN603" s="1366">
        <f t="shared" si="489"/>
        <v>0</v>
      </c>
      <c r="BO603" s="1366">
        <f t="shared" si="489"/>
        <v>0</v>
      </c>
      <c r="BP603" s="1366">
        <f t="shared" si="489"/>
        <v>0</v>
      </c>
      <c r="BQ603" s="1366">
        <f t="shared" si="489"/>
        <v>0</v>
      </c>
      <c r="BR603" s="1366">
        <f t="shared" si="489"/>
        <v>0</v>
      </c>
      <c r="BS603" s="1443">
        <f t="shared" si="480"/>
        <v>0</v>
      </c>
      <c r="BT603" s="889"/>
      <c r="BU603" s="889"/>
      <c r="CD603" s="3319">
        <v>0</v>
      </c>
      <c r="CE603" s="3319">
        <v>0</v>
      </c>
      <c r="CF603" s="3319">
        <v>0</v>
      </c>
      <c r="CG603" s="3319">
        <v>0</v>
      </c>
      <c r="CH603" s="3319">
        <v>0</v>
      </c>
      <c r="CI603" s="3319">
        <v>0</v>
      </c>
      <c r="CJ603" s="3319">
        <v>0</v>
      </c>
      <c r="CK603" s="3320"/>
      <c r="CL603" s="3321">
        <f t="shared" si="469"/>
        <v>0</v>
      </c>
      <c r="CM603" s="3321">
        <f t="shared" si="469"/>
        <v>0</v>
      </c>
      <c r="CN603" s="3321">
        <f t="shared" si="469"/>
        <v>0</v>
      </c>
      <c r="CO603" s="3321">
        <f t="shared" si="468"/>
        <v>0</v>
      </c>
      <c r="CP603" s="3321">
        <f t="shared" si="468"/>
        <v>0</v>
      </c>
      <c r="CQ603" s="3321">
        <f t="shared" si="468"/>
        <v>0</v>
      </c>
      <c r="CR603" s="3321">
        <f t="shared" si="468"/>
        <v>0</v>
      </c>
      <c r="CS603" s="3321"/>
      <c r="CT603" s="885">
        <v>0</v>
      </c>
      <c r="CU603" s="885">
        <v>0</v>
      </c>
      <c r="CV603" s="885">
        <v>0</v>
      </c>
      <c r="CW603" s="885">
        <v>0</v>
      </c>
      <c r="CX603" s="885">
        <v>0</v>
      </c>
      <c r="CY603" s="885">
        <v>0</v>
      </c>
      <c r="DB603" s="3321">
        <f t="shared" si="444"/>
        <v>0</v>
      </c>
      <c r="DC603" s="3321">
        <f t="shared" si="444"/>
        <v>0</v>
      </c>
      <c r="DD603" s="3321">
        <f t="shared" si="444"/>
        <v>0</v>
      </c>
      <c r="DE603" s="3321">
        <f t="shared" si="443"/>
        <v>0</v>
      </c>
      <c r="DF603" s="3321">
        <f t="shared" si="443"/>
        <v>0</v>
      </c>
      <c r="DG603" s="3321">
        <f t="shared" si="443"/>
        <v>0</v>
      </c>
      <c r="DH603" s="3321"/>
      <c r="DI603" s="885">
        <v>0</v>
      </c>
      <c r="DJ603" s="885">
        <v>0</v>
      </c>
      <c r="DK603" s="885">
        <v>0</v>
      </c>
      <c r="DL603" s="885">
        <v>0</v>
      </c>
      <c r="DM603" s="885">
        <v>0</v>
      </c>
      <c r="DP603" s="3321">
        <f t="shared" si="481"/>
        <v>0</v>
      </c>
      <c r="DQ603" s="3321">
        <f t="shared" si="481"/>
        <v>0</v>
      </c>
      <c r="DR603" s="3321">
        <f t="shared" si="481"/>
        <v>0</v>
      </c>
      <c r="DS603" s="3321">
        <f t="shared" si="481"/>
        <v>0</v>
      </c>
      <c r="DT603" s="3321">
        <f t="shared" si="481"/>
        <v>0</v>
      </c>
    </row>
    <row r="604" spans="1:124" ht="10.5" hidden="1" customHeight="1">
      <c r="A604" s="1170"/>
      <c r="B604" s="1689"/>
      <c r="C604" s="1690"/>
      <c r="D604" s="3397"/>
      <c r="E604" s="1677">
        <v>0</v>
      </c>
      <c r="F604" s="889">
        <v>0</v>
      </c>
      <c r="G604" s="889">
        <v>0</v>
      </c>
      <c r="H604" s="889">
        <v>0</v>
      </c>
      <c r="I604" s="889">
        <v>0</v>
      </c>
      <c r="J604" s="889">
        <v>0</v>
      </c>
      <c r="K604" s="889">
        <v>0</v>
      </c>
      <c r="L604" s="889">
        <f t="shared" si="471"/>
        <v>0</v>
      </c>
      <c r="M604" s="1444"/>
      <c r="N604" s="1444"/>
      <c r="O604" s="1444"/>
      <c r="P604" s="1444"/>
      <c r="Q604" s="1444"/>
      <c r="R604" s="1444"/>
      <c r="S604" s="1444"/>
      <c r="T604" s="1444">
        <f t="shared" si="472"/>
        <v>0</v>
      </c>
      <c r="U604" s="1951">
        <f t="shared" si="487"/>
        <v>0</v>
      </c>
      <c r="V604" s="891">
        <f t="shared" si="487"/>
        <v>0</v>
      </c>
      <c r="W604" s="891">
        <f t="shared" si="487"/>
        <v>0</v>
      </c>
      <c r="X604" s="891">
        <f t="shared" si="487"/>
        <v>0</v>
      </c>
      <c r="Y604" s="891">
        <f t="shared" si="487"/>
        <v>0</v>
      </c>
      <c r="Z604" s="891">
        <f t="shared" si="487"/>
        <v>0</v>
      </c>
      <c r="AA604" s="891">
        <f t="shared" si="487"/>
        <v>0</v>
      </c>
      <c r="AB604" s="1727">
        <f t="shared" si="473"/>
        <v>0</v>
      </c>
      <c r="AC604" s="1341"/>
      <c r="AD604" s="3354"/>
      <c r="AE604" s="1720">
        <v>0</v>
      </c>
      <c r="AF604" s="1720">
        <v>0</v>
      </c>
      <c r="AG604" s="1720">
        <v>0</v>
      </c>
      <c r="AH604" s="1720">
        <v>0</v>
      </c>
      <c r="AI604" s="1720">
        <v>0</v>
      </c>
      <c r="AJ604" s="1720">
        <v>0</v>
      </c>
      <c r="AK604" s="1720">
        <f t="shared" si="474"/>
        <v>0</v>
      </c>
      <c r="AL604" s="1001"/>
      <c r="AM604" s="1402"/>
      <c r="AN604" s="1001"/>
      <c r="AO604" s="1001"/>
      <c r="AP604" s="1001"/>
      <c r="AQ604" s="1402"/>
      <c r="AR604" s="1402">
        <f t="shared" si="475"/>
        <v>0</v>
      </c>
      <c r="AS604" s="3403">
        <f t="shared" si="488"/>
        <v>0</v>
      </c>
      <c r="AT604" s="1727">
        <f t="shared" si="488"/>
        <v>0</v>
      </c>
      <c r="AU604" s="1727">
        <f t="shared" si="488"/>
        <v>0</v>
      </c>
      <c r="AV604" s="1727">
        <f t="shared" si="488"/>
        <v>0</v>
      </c>
      <c r="AW604" s="1722">
        <f t="shared" si="488"/>
        <v>0</v>
      </c>
      <c r="AX604" s="1722">
        <f t="shared" si="488"/>
        <v>0</v>
      </c>
      <c r="AY604" s="1727">
        <f t="shared" si="476"/>
        <v>0</v>
      </c>
      <c r="AZ604" s="3113">
        <f t="shared" si="477"/>
        <v>0</v>
      </c>
      <c r="BA604" s="3327"/>
      <c r="BB604" s="1374">
        <v>0</v>
      </c>
      <c r="BC604" s="1374">
        <v>0</v>
      </c>
      <c r="BD604" s="1374">
        <v>0</v>
      </c>
      <c r="BE604" s="1374">
        <v>0</v>
      </c>
      <c r="BF604" s="1374">
        <v>0</v>
      </c>
      <c r="BG604" s="1374">
        <f t="shared" si="478"/>
        <v>0</v>
      </c>
      <c r="BH604" s="889"/>
      <c r="BI604" s="889"/>
      <c r="BJ604" s="1405"/>
      <c r="BK604" s="1405"/>
      <c r="BL604" s="1405"/>
      <c r="BM604" s="1405">
        <f t="shared" si="479"/>
        <v>0</v>
      </c>
      <c r="BN604" s="1366">
        <f t="shared" si="489"/>
        <v>0</v>
      </c>
      <c r="BO604" s="1366">
        <f t="shared" si="489"/>
        <v>0</v>
      </c>
      <c r="BP604" s="1366">
        <f t="shared" si="489"/>
        <v>0</v>
      </c>
      <c r="BQ604" s="1366">
        <f t="shared" si="489"/>
        <v>0</v>
      </c>
      <c r="BR604" s="1366">
        <f t="shared" si="489"/>
        <v>0</v>
      </c>
      <c r="BS604" s="1443">
        <f t="shared" si="480"/>
        <v>0</v>
      </c>
      <c r="BT604" s="889"/>
      <c r="BU604" s="889"/>
      <c r="CD604" s="3319">
        <v>0</v>
      </c>
      <c r="CE604" s="3319">
        <v>0</v>
      </c>
      <c r="CF604" s="3319">
        <v>0</v>
      </c>
      <c r="CG604" s="3319">
        <v>0</v>
      </c>
      <c r="CH604" s="3319">
        <v>0</v>
      </c>
      <c r="CI604" s="3319">
        <v>0</v>
      </c>
      <c r="CJ604" s="3319">
        <v>0</v>
      </c>
      <c r="CK604" s="3320"/>
      <c r="CL604" s="3321">
        <f t="shared" si="469"/>
        <v>0</v>
      </c>
      <c r="CM604" s="3321">
        <f t="shared" si="469"/>
        <v>0</v>
      </c>
      <c r="CN604" s="3321">
        <f t="shared" si="469"/>
        <v>0</v>
      </c>
      <c r="CO604" s="3321">
        <f t="shared" si="468"/>
        <v>0</v>
      </c>
      <c r="CP604" s="3321">
        <f t="shared" si="468"/>
        <v>0</v>
      </c>
      <c r="CQ604" s="3321">
        <f t="shared" si="468"/>
        <v>0</v>
      </c>
      <c r="CR604" s="3321">
        <f t="shared" si="468"/>
        <v>0</v>
      </c>
      <c r="CS604" s="3321"/>
      <c r="CT604" s="885">
        <v>0</v>
      </c>
      <c r="CU604" s="885">
        <v>0</v>
      </c>
      <c r="CV604" s="885">
        <v>0</v>
      </c>
      <c r="CW604" s="885">
        <v>0</v>
      </c>
      <c r="CX604" s="885">
        <v>0</v>
      </c>
      <c r="CY604" s="885">
        <v>0</v>
      </c>
      <c r="DB604" s="3321">
        <f t="shared" si="444"/>
        <v>0</v>
      </c>
      <c r="DC604" s="3321">
        <f t="shared" si="444"/>
        <v>0</v>
      </c>
      <c r="DD604" s="3321">
        <f t="shared" si="444"/>
        <v>0</v>
      </c>
      <c r="DE604" s="3321">
        <f t="shared" si="443"/>
        <v>0</v>
      </c>
      <c r="DF604" s="3321">
        <f t="shared" si="443"/>
        <v>0</v>
      </c>
      <c r="DG604" s="3321">
        <f t="shared" si="443"/>
        <v>0</v>
      </c>
      <c r="DH604" s="3321"/>
      <c r="DI604" s="885">
        <v>0</v>
      </c>
      <c r="DJ604" s="885">
        <v>0</v>
      </c>
      <c r="DK604" s="885">
        <v>0</v>
      </c>
      <c r="DL604" s="885">
        <v>0</v>
      </c>
      <c r="DM604" s="885">
        <v>0</v>
      </c>
      <c r="DP604" s="3321">
        <f t="shared" si="481"/>
        <v>0</v>
      </c>
      <c r="DQ604" s="3321">
        <f t="shared" si="481"/>
        <v>0</v>
      </c>
      <c r="DR604" s="3321">
        <f t="shared" si="481"/>
        <v>0</v>
      </c>
      <c r="DS604" s="3321">
        <f t="shared" si="481"/>
        <v>0</v>
      </c>
      <c r="DT604" s="3321">
        <f t="shared" si="481"/>
        <v>0</v>
      </c>
    </row>
    <row r="605" spans="1:124" ht="10.5" hidden="1" customHeight="1">
      <c r="A605" s="1170"/>
      <c r="B605" s="1689"/>
      <c r="C605" s="1690"/>
      <c r="D605" s="3397"/>
      <c r="E605" s="1677">
        <v>0</v>
      </c>
      <c r="F605" s="889">
        <v>0</v>
      </c>
      <c r="G605" s="889">
        <v>0</v>
      </c>
      <c r="H605" s="889">
        <v>0</v>
      </c>
      <c r="I605" s="889">
        <v>0</v>
      </c>
      <c r="J605" s="889">
        <v>0</v>
      </c>
      <c r="K605" s="889">
        <v>0</v>
      </c>
      <c r="L605" s="889">
        <f t="shared" si="471"/>
        <v>0</v>
      </c>
      <c r="M605" s="1444"/>
      <c r="N605" s="1444"/>
      <c r="O605" s="1444"/>
      <c r="P605" s="1444"/>
      <c r="Q605" s="1444"/>
      <c r="R605" s="1444"/>
      <c r="S605" s="1444"/>
      <c r="T605" s="1444">
        <f t="shared" si="472"/>
        <v>0</v>
      </c>
      <c r="U605" s="1951">
        <f t="shared" si="487"/>
        <v>0</v>
      </c>
      <c r="V605" s="891">
        <f t="shared" si="487"/>
        <v>0</v>
      </c>
      <c r="W605" s="891">
        <f t="shared" si="487"/>
        <v>0</v>
      </c>
      <c r="X605" s="891">
        <f t="shared" si="487"/>
        <v>0</v>
      </c>
      <c r="Y605" s="891">
        <f t="shared" si="487"/>
        <v>0</v>
      </c>
      <c r="Z605" s="891">
        <f t="shared" si="487"/>
        <v>0</v>
      </c>
      <c r="AA605" s="891">
        <f t="shared" si="487"/>
        <v>0</v>
      </c>
      <c r="AB605" s="1727">
        <f t="shared" si="473"/>
        <v>0</v>
      </c>
      <c r="AC605" s="1341"/>
      <c r="AD605" s="3354"/>
      <c r="AE605" s="1720">
        <v>0</v>
      </c>
      <c r="AF605" s="1720">
        <v>0</v>
      </c>
      <c r="AG605" s="1720">
        <v>0</v>
      </c>
      <c r="AH605" s="1720">
        <v>0</v>
      </c>
      <c r="AI605" s="1720">
        <v>0</v>
      </c>
      <c r="AJ605" s="1720">
        <v>0</v>
      </c>
      <c r="AK605" s="1720">
        <f t="shared" si="474"/>
        <v>0</v>
      </c>
      <c r="AL605" s="1001"/>
      <c r="AM605" s="1402"/>
      <c r="AN605" s="1001"/>
      <c r="AO605" s="1001"/>
      <c r="AP605" s="1001"/>
      <c r="AQ605" s="1402"/>
      <c r="AR605" s="1402">
        <f t="shared" si="475"/>
        <v>0</v>
      </c>
      <c r="AS605" s="3403">
        <f t="shared" si="488"/>
        <v>0</v>
      </c>
      <c r="AT605" s="1727">
        <f t="shared" si="488"/>
        <v>0</v>
      </c>
      <c r="AU605" s="1727">
        <f t="shared" si="488"/>
        <v>0</v>
      </c>
      <c r="AV605" s="1727">
        <f t="shared" si="488"/>
        <v>0</v>
      </c>
      <c r="AW605" s="1722">
        <f t="shared" si="488"/>
        <v>0</v>
      </c>
      <c r="AX605" s="1722">
        <f t="shared" si="488"/>
        <v>0</v>
      </c>
      <c r="AY605" s="1727">
        <f t="shared" si="476"/>
        <v>0</v>
      </c>
      <c r="AZ605" s="3113">
        <f t="shared" si="477"/>
        <v>0</v>
      </c>
      <c r="BA605" s="3327"/>
      <c r="BB605" s="1374">
        <v>0</v>
      </c>
      <c r="BC605" s="1374">
        <v>0</v>
      </c>
      <c r="BD605" s="1374">
        <v>0</v>
      </c>
      <c r="BE605" s="1374">
        <v>0</v>
      </c>
      <c r="BF605" s="1374">
        <v>0</v>
      </c>
      <c r="BG605" s="1374">
        <f t="shared" si="478"/>
        <v>0</v>
      </c>
      <c r="BH605" s="889"/>
      <c r="BI605" s="889"/>
      <c r="BJ605" s="1405"/>
      <c r="BK605" s="1405"/>
      <c r="BL605" s="1405"/>
      <c r="BM605" s="1405">
        <f t="shared" si="479"/>
        <v>0</v>
      </c>
      <c r="BN605" s="1366">
        <f t="shared" si="489"/>
        <v>0</v>
      </c>
      <c r="BO605" s="1366">
        <f t="shared" si="489"/>
        <v>0</v>
      </c>
      <c r="BP605" s="1366">
        <f t="shared" si="489"/>
        <v>0</v>
      </c>
      <c r="BQ605" s="1366">
        <f t="shared" si="489"/>
        <v>0</v>
      </c>
      <c r="BR605" s="1366">
        <f t="shared" si="489"/>
        <v>0</v>
      </c>
      <c r="BS605" s="1443">
        <f t="shared" si="480"/>
        <v>0</v>
      </c>
      <c r="BT605" s="889"/>
      <c r="BU605" s="889"/>
      <c r="CD605" s="3319">
        <v>0</v>
      </c>
      <c r="CE605" s="3319">
        <v>0</v>
      </c>
      <c r="CF605" s="3319">
        <v>0</v>
      </c>
      <c r="CG605" s="3319">
        <v>0</v>
      </c>
      <c r="CH605" s="3319">
        <v>0</v>
      </c>
      <c r="CI605" s="3319">
        <v>0</v>
      </c>
      <c r="CJ605" s="3319">
        <v>0</v>
      </c>
      <c r="CK605" s="3320"/>
      <c r="CL605" s="3321">
        <f t="shared" si="469"/>
        <v>0</v>
      </c>
      <c r="CM605" s="3321">
        <f t="shared" si="469"/>
        <v>0</v>
      </c>
      <c r="CN605" s="3321">
        <f t="shared" si="469"/>
        <v>0</v>
      </c>
      <c r="CO605" s="3321">
        <f t="shared" si="468"/>
        <v>0</v>
      </c>
      <c r="CP605" s="3321">
        <f t="shared" si="468"/>
        <v>0</v>
      </c>
      <c r="CQ605" s="3321">
        <f t="shared" si="468"/>
        <v>0</v>
      </c>
      <c r="CR605" s="3321">
        <f t="shared" si="468"/>
        <v>0</v>
      </c>
      <c r="CS605" s="3321"/>
      <c r="CT605" s="885">
        <v>0</v>
      </c>
      <c r="CU605" s="885">
        <v>0</v>
      </c>
      <c r="CV605" s="885">
        <v>0</v>
      </c>
      <c r="CW605" s="885">
        <v>0</v>
      </c>
      <c r="CX605" s="885">
        <v>0</v>
      </c>
      <c r="CY605" s="885">
        <v>0</v>
      </c>
      <c r="DB605" s="3321">
        <f t="shared" si="444"/>
        <v>0</v>
      </c>
      <c r="DC605" s="3321">
        <f t="shared" si="444"/>
        <v>0</v>
      </c>
      <c r="DD605" s="3321">
        <f t="shared" si="444"/>
        <v>0</v>
      </c>
      <c r="DE605" s="3321">
        <f t="shared" si="443"/>
        <v>0</v>
      </c>
      <c r="DF605" s="3321">
        <f t="shared" si="443"/>
        <v>0</v>
      </c>
      <c r="DG605" s="3321">
        <f t="shared" si="443"/>
        <v>0</v>
      </c>
      <c r="DH605" s="3321"/>
      <c r="DI605" s="885">
        <v>0</v>
      </c>
      <c r="DJ605" s="885">
        <v>0</v>
      </c>
      <c r="DK605" s="885">
        <v>0</v>
      </c>
      <c r="DL605" s="885">
        <v>0</v>
      </c>
      <c r="DM605" s="885">
        <v>0</v>
      </c>
      <c r="DP605" s="3321">
        <f t="shared" si="481"/>
        <v>0</v>
      </c>
      <c r="DQ605" s="3321">
        <f t="shared" si="481"/>
        <v>0</v>
      </c>
      <c r="DR605" s="3321">
        <f t="shared" si="481"/>
        <v>0</v>
      </c>
      <c r="DS605" s="3321">
        <f t="shared" si="481"/>
        <v>0</v>
      </c>
      <c r="DT605" s="3321">
        <f t="shared" si="481"/>
        <v>0</v>
      </c>
    </row>
    <row r="606" spans="1:124" ht="10.5" hidden="1" customHeight="1">
      <c r="A606" s="1170"/>
      <c r="B606" s="1689"/>
      <c r="C606" s="1690"/>
      <c r="D606" s="3397"/>
      <c r="E606" s="1677">
        <v>0</v>
      </c>
      <c r="F606" s="889">
        <v>0</v>
      </c>
      <c r="G606" s="889">
        <v>0</v>
      </c>
      <c r="H606" s="889">
        <v>0</v>
      </c>
      <c r="I606" s="889">
        <v>0</v>
      </c>
      <c r="J606" s="889">
        <v>0</v>
      </c>
      <c r="K606" s="889">
        <v>0</v>
      </c>
      <c r="L606" s="889">
        <f t="shared" si="471"/>
        <v>0</v>
      </c>
      <c r="M606" s="1444"/>
      <c r="N606" s="1444"/>
      <c r="O606" s="1444"/>
      <c r="P606" s="1444"/>
      <c r="Q606" s="1444"/>
      <c r="R606" s="1444"/>
      <c r="S606" s="1444"/>
      <c r="T606" s="1444">
        <f t="shared" si="472"/>
        <v>0</v>
      </c>
      <c r="U606" s="1951">
        <f t="shared" si="487"/>
        <v>0</v>
      </c>
      <c r="V606" s="891">
        <f t="shared" si="487"/>
        <v>0</v>
      </c>
      <c r="W606" s="891">
        <f t="shared" si="487"/>
        <v>0</v>
      </c>
      <c r="X606" s="891">
        <f t="shared" si="487"/>
        <v>0</v>
      </c>
      <c r="Y606" s="891">
        <f t="shared" si="487"/>
        <v>0</v>
      </c>
      <c r="Z606" s="891">
        <f t="shared" si="487"/>
        <v>0</v>
      </c>
      <c r="AA606" s="891">
        <f t="shared" si="487"/>
        <v>0</v>
      </c>
      <c r="AB606" s="1727">
        <f t="shared" si="473"/>
        <v>0</v>
      </c>
      <c r="AC606" s="1341"/>
      <c r="AD606" s="3354"/>
      <c r="AE606" s="1720">
        <v>0</v>
      </c>
      <c r="AF606" s="1720">
        <v>0</v>
      </c>
      <c r="AG606" s="1720">
        <v>0</v>
      </c>
      <c r="AH606" s="1720">
        <v>0</v>
      </c>
      <c r="AI606" s="1720">
        <v>0</v>
      </c>
      <c r="AJ606" s="1720">
        <v>0</v>
      </c>
      <c r="AK606" s="1720">
        <f t="shared" si="474"/>
        <v>0</v>
      </c>
      <c r="AL606" s="1001"/>
      <c r="AM606" s="1402"/>
      <c r="AN606" s="1001"/>
      <c r="AO606" s="1001"/>
      <c r="AP606" s="1001"/>
      <c r="AQ606" s="1402"/>
      <c r="AR606" s="1402">
        <f t="shared" si="475"/>
        <v>0</v>
      </c>
      <c r="AS606" s="3403">
        <f t="shared" si="488"/>
        <v>0</v>
      </c>
      <c r="AT606" s="1727">
        <f t="shared" si="488"/>
        <v>0</v>
      </c>
      <c r="AU606" s="1727">
        <f t="shared" si="488"/>
        <v>0</v>
      </c>
      <c r="AV606" s="1727">
        <f t="shared" si="488"/>
        <v>0</v>
      </c>
      <c r="AW606" s="1722">
        <f t="shared" si="488"/>
        <v>0</v>
      </c>
      <c r="AX606" s="1722">
        <f t="shared" si="488"/>
        <v>0</v>
      </c>
      <c r="AY606" s="1727">
        <f t="shared" si="476"/>
        <v>0</v>
      </c>
      <c r="AZ606" s="3113">
        <f t="shared" si="477"/>
        <v>0</v>
      </c>
      <c r="BA606" s="3327"/>
      <c r="BB606" s="1374">
        <v>0</v>
      </c>
      <c r="BC606" s="1374">
        <v>0</v>
      </c>
      <c r="BD606" s="1374">
        <v>0</v>
      </c>
      <c r="BE606" s="1374">
        <v>0</v>
      </c>
      <c r="BF606" s="1374">
        <v>0</v>
      </c>
      <c r="BG606" s="1374">
        <f t="shared" si="478"/>
        <v>0</v>
      </c>
      <c r="BH606" s="889"/>
      <c r="BI606" s="889"/>
      <c r="BJ606" s="1405"/>
      <c r="BK606" s="1405"/>
      <c r="BL606" s="1405"/>
      <c r="BM606" s="1405">
        <f t="shared" si="479"/>
        <v>0</v>
      </c>
      <c r="BN606" s="1366">
        <f t="shared" si="489"/>
        <v>0</v>
      </c>
      <c r="BO606" s="1366">
        <f t="shared" si="489"/>
        <v>0</v>
      </c>
      <c r="BP606" s="1366">
        <f t="shared" si="489"/>
        <v>0</v>
      </c>
      <c r="BQ606" s="1366">
        <f t="shared" si="489"/>
        <v>0</v>
      </c>
      <c r="BR606" s="1366">
        <f t="shared" si="489"/>
        <v>0</v>
      </c>
      <c r="BS606" s="1443">
        <f t="shared" si="480"/>
        <v>0</v>
      </c>
      <c r="BT606" s="889"/>
      <c r="BU606" s="889"/>
      <c r="CD606" s="3319">
        <v>0</v>
      </c>
      <c r="CE606" s="3319">
        <v>0</v>
      </c>
      <c r="CF606" s="3319">
        <v>0</v>
      </c>
      <c r="CG606" s="3319">
        <v>0</v>
      </c>
      <c r="CH606" s="3319">
        <v>0</v>
      </c>
      <c r="CI606" s="3319">
        <v>0</v>
      </c>
      <c r="CJ606" s="3319">
        <v>0</v>
      </c>
      <c r="CK606" s="3320"/>
      <c r="CL606" s="3321">
        <f t="shared" si="469"/>
        <v>0</v>
      </c>
      <c r="CM606" s="3321">
        <f t="shared" si="469"/>
        <v>0</v>
      </c>
      <c r="CN606" s="3321">
        <f t="shared" si="469"/>
        <v>0</v>
      </c>
      <c r="CO606" s="3321">
        <f t="shared" si="468"/>
        <v>0</v>
      </c>
      <c r="CP606" s="3321">
        <f t="shared" si="468"/>
        <v>0</v>
      </c>
      <c r="CQ606" s="3321">
        <f t="shared" si="468"/>
        <v>0</v>
      </c>
      <c r="CR606" s="3321">
        <f t="shared" si="468"/>
        <v>0</v>
      </c>
      <c r="CS606" s="3321"/>
      <c r="CT606" s="885">
        <v>0</v>
      </c>
      <c r="CU606" s="885">
        <v>0</v>
      </c>
      <c r="CV606" s="885">
        <v>0</v>
      </c>
      <c r="CW606" s="885">
        <v>0</v>
      </c>
      <c r="CX606" s="885">
        <v>0</v>
      </c>
      <c r="CY606" s="885">
        <v>0</v>
      </c>
      <c r="DB606" s="3321">
        <f t="shared" si="444"/>
        <v>0</v>
      </c>
      <c r="DC606" s="3321">
        <f t="shared" si="444"/>
        <v>0</v>
      </c>
      <c r="DD606" s="3321">
        <f t="shared" si="444"/>
        <v>0</v>
      </c>
      <c r="DE606" s="3321">
        <f t="shared" si="443"/>
        <v>0</v>
      </c>
      <c r="DF606" s="3321">
        <f t="shared" si="443"/>
        <v>0</v>
      </c>
      <c r="DG606" s="3321">
        <f t="shared" si="443"/>
        <v>0</v>
      </c>
      <c r="DH606" s="3321"/>
      <c r="DI606" s="885">
        <v>0</v>
      </c>
      <c r="DJ606" s="885">
        <v>0</v>
      </c>
      <c r="DK606" s="885">
        <v>0</v>
      </c>
      <c r="DL606" s="885">
        <v>0</v>
      </c>
      <c r="DM606" s="885">
        <v>0</v>
      </c>
      <c r="DP606" s="3321">
        <f t="shared" si="481"/>
        <v>0</v>
      </c>
      <c r="DQ606" s="3321">
        <f t="shared" si="481"/>
        <v>0</v>
      </c>
      <c r="DR606" s="3321">
        <f t="shared" si="481"/>
        <v>0</v>
      </c>
      <c r="DS606" s="3321">
        <f t="shared" si="481"/>
        <v>0</v>
      </c>
      <c r="DT606" s="3321">
        <f t="shared" si="481"/>
        <v>0</v>
      </c>
    </row>
    <row r="607" spans="1:124" ht="10.5" hidden="1" customHeight="1">
      <c r="A607" s="1170"/>
      <c r="B607" s="1689"/>
      <c r="C607" s="1690"/>
      <c r="D607" s="3397"/>
      <c r="E607" s="1677">
        <v>0</v>
      </c>
      <c r="F607" s="889">
        <v>0</v>
      </c>
      <c r="G607" s="889">
        <v>0</v>
      </c>
      <c r="H607" s="889">
        <v>0</v>
      </c>
      <c r="I607" s="889">
        <v>0</v>
      </c>
      <c r="J607" s="889">
        <v>0</v>
      </c>
      <c r="K607" s="889">
        <v>0</v>
      </c>
      <c r="L607" s="889">
        <f t="shared" si="471"/>
        <v>0</v>
      </c>
      <c r="M607" s="1444"/>
      <c r="N607" s="1444"/>
      <c r="O607" s="1444"/>
      <c r="P607" s="1444"/>
      <c r="Q607" s="1444"/>
      <c r="R607" s="1444"/>
      <c r="S607" s="1444"/>
      <c r="T607" s="1444">
        <f t="shared" si="472"/>
        <v>0</v>
      </c>
      <c r="U607" s="1951">
        <f t="shared" si="487"/>
        <v>0</v>
      </c>
      <c r="V607" s="891">
        <f t="shared" si="487"/>
        <v>0</v>
      </c>
      <c r="W607" s="891">
        <f t="shared" si="487"/>
        <v>0</v>
      </c>
      <c r="X607" s="891">
        <f t="shared" si="487"/>
        <v>0</v>
      </c>
      <c r="Y607" s="891">
        <f t="shared" si="487"/>
        <v>0</v>
      </c>
      <c r="Z607" s="891">
        <f t="shared" si="487"/>
        <v>0</v>
      </c>
      <c r="AA607" s="891">
        <f t="shared" si="487"/>
        <v>0</v>
      </c>
      <c r="AB607" s="1727">
        <f t="shared" si="473"/>
        <v>0</v>
      </c>
      <c r="AC607" s="1341"/>
      <c r="AD607" s="3354"/>
      <c r="AE607" s="1720">
        <v>0</v>
      </c>
      <c r="AF607" s="1720">
        <v>0</v>
      </c>
      <c r="AG607" s="1720">
        <v>0</v>
      </c>
      <c r="AH607" s="1720">
        <v>0</v>
      </c>
      <c r="AI607" s="1720">
        <v>0</v>
      </c>
      <c r="AJ607" s="1720">
        <v>0</v>
      </c>
      <c r="AK607" s="1720">
        <f t="shared" si="474"/>
        <v>0</v>
      </c>
      <c r="AL607" s="1001"/>
      <c r="AM607" s="1402"/>
      <c r="AN607" s="1001"/>
      <c r="AO607" s="1001"/>
      <c r="AP607" s="1001"/>
      <c r="AQ607" s="1402"/>
      <c r="AR607" s="1402">
        <f t="shared" si="475"/>
        <v>0</v>
      </c>
      <c r="AS607" s="3403">
        <f t="shared" si="488"/>
        <v>0</v>
      </c>
      <c r="AT607" s="1727">
        <f t="shared" si="488"/>
        <v>0</v>
      </c>
      <c r="AU607" s="1727">
        <f t="shared" si="488"/>
        <v>0</v>
      </c>
      <c r="AV607" s="1727">
        <f t="shared" si="488"/>
        <v>0</v>
      </c>
      <c r="AW607" s="1722">
        <f t="shared" si="488"/>
        <v>0</v>
      </c>
      <c r="AX607" s="1722">
        <f t="shared" si="488"/>
        <v>0</v>
      </c>
      <c r="AY607" s="1727">
        <f t="shared" si="476"/>
        <v>0</v>
      </c>
      <c r="AZ607" s="3113">
        <f t="shared" si="477"/>
        <v>0</v>
      </c>
      <c r="BA607" s="3327"/>
      <c r="BB607" s="1374">
        <v>0</v>
      </c>
      <c r="BC607" s="1374">
        <v>0</v>
      </c>
      <c r="BD607" s="1374">
        <v>0</v>
      </c>
      <c r="BE607" s="1374">
        <v>0</v>
      </c>
      <c r="BF607" s="1374">
        <v>0</v>
      </c>
      <c r="BG607" s="1374">
        <f t="shared" si="478"/>
        <v>0</v>
      </c>
      <c r="BH607" s="889"/>
      <c r="BI607" s="889"/>
      <c r="BJ607" s="1405"/>
      <c r="BK607" s="1405"/>
      <c r="BL607" s="1405"/>
      <c r="BM607" s="1405">
        <f t="shared" si="479"/>
        <v>0</v>
      </c>
      <c r="BN607" s="1366">
        <f t="shared" si="489"/>
        <v>0</v>
      </c>
      <c r="BO607" s="1366">
        <f t="shared" si="489"/>
        <v>0</v>
      </c>
      <c r="BP607" s="1366">
        <f t="shared" si="489"/>
        <v>0</v>
      </c>
      <c r="BQ607" s="1366">
        <f t="shared" si="489"/>
        <v>0</v>
      </c>
      <c r="BR607" s="1366">
        <f t="shared" si="489"/>
        <v>0</v>
      </c>
      <c r="BS607" s="1443">
        <f t="shared" si="480"/>
        <v>0</v>
      </c>
      <c r="BT607" s="889"/>
      <c r="BU607" s="889"/>
      <c r="CD607" s="3319">
        <v>0</v>
      </c>
      <c r="CE607" s="3319">
        <v>0</v>
      </c>
      <c r="CF607" s="3319">
        <v>0</v>
      </c>
      <c r="CG607" s="3319">
        <v>0</v>
      </c>
      <c r="CH607" s="3319">
        <v>0</v>
      </c>
      <c r="CI607" s="3319">
        <v>0</v>
      </c>
      <c r="CJ607" s="3319">
        <v>0</v>
      </c>
      <c r="CK607" s="3320"/>
      <c r="CL607" s="3321">
        <f t="shared" si="469"/>
        <v>0</v>
      </c>
      <c r="CM607" s="3321">
        <f t="shared" si="469"/>
        <v>0</v>
      </c>
      <c r="CN607" s="3321">
        <f t="shared" si="469"/>
        <v>0</v>
      </c>
      <c r="CO607" s="3321">
        <f t="shared" si="468"/>
        <v>0</v>
      </c>
      <c r="CP607" s="3321">
        <f t="shared" si="468"/>
        <v>0</v>
      </c>
      <c r="CQ607" s="3321">
        <f t="shared" si="468"/>
        <v>0</v>
      </c>
      <c r="CR607" s="3321">
        <f t="shared" si="468"/>
        <v>0</v>
      </c>
      <c r="CS607" s="3321"/>
      <c r="CT607" s="885">
        <v>0</v>
      </c>
      <c r="CU607" s="885">
        <v>0</v>
      </c>
      <c r="CV607" s="885">
        <v>0</v>
      </c>
      <c r="CW607" s="885">
        <v>0</v>
      </c>
      <c r="CX607" s="885">
        <v>0</v>
      </c>
      <c r="CY607" s="885">
        <v>0</v>
      </c>
      <c r="DB607" s="3321">
        <f t="shared" si="444"/>
        <v>0</v>
      </c>
      <c r="DC607" s="3321">
        <f t="shared" si="444"/>
        <v>0</v>
      </c>
      <c r="DD607" s="3321">
        <f t="shared" si="444"/>
        <v>0</v>
      </c>
      <c r="DE607" s="3321">
        <f t="shared" si="443"/>
        <v>0</v>
      </c>
      <c r="DF607" s="3321">
        <f t="shared" si="443"/>
        <v>0</v>
      </c>
      <c r="DG607" s="3321">
        <f t="shared" si="443"/>
        <v>0</v>
      </c>
      <c r="DH607" s="3321"/>
      <c r="DI607" s="885">
        <v>0</v>
      </c>
      <c r="DJ607" s="885">
        <v>0</v>
      </c>
      <c r="DK607" s="885">
        <v>0</v>
      </c>
      <c r="DL607" s="885">
        <v>0</v>
      </c>
      <c r="DM607" s="885">
        <v>0</v>
      </c>
      <c r="DP607" s="3321">
        <f t="shared" si="481"/>
        <v>0</v>
      </c>
      <c r="DQ607" s="3321">
        <f t="shared" si="481"/>
        <v>0</v>
      </c>
      <c r="DR607" s="3321">
        <f t="shared" si="481"/>
        <v>0</v>
      </c>
      <c r="DS607" s="3321">
        <f t="shared" si="481"/>
        <v>0</v>
      </c>
      <c r="DT607" s="3321">
        <f t="shared" si="481"/>
        <v>0</v>
      </c>
    </row>
    <row r="608" spans="1:124" ht="10.5" hidden="1" customHeight="1">
      <c r="A608" s="1170"/>
      <c r="B608" s="1689"/>
      <c r="C608" s="1690"/>
      <c r="D608" s="3397"/>
      <c r="E608" s="1677">
        <v>0</v>
      </c>
      <c r="F608" s="889">
        <v>0</v>
      </c>
      <c r="G608" s="889">
        <v>0</v>
      </c>
      <c r="H608" s="889">
        <v>0</v>
      </c>
      <c r="I608" s="889">
        <v>0</v>
      </c>
      <c r="J608" s="889">
        <v>0</v>
      </c>
      <c r="K608" s="889">
        <v>0</v>
      </c>
      <c r="L608" s="889">
        <f t="shared" si="471"/>
        <v>0</v>
      </c>
      <c r="M608" s="1444"/>
      <c r="N608" s="1444"/>
      <c r="O608" s="1444"/>
      <c r="P608" s="1444"/>
      <c r="Q608" s="1444"/>
      <c r="R608" s="1444"/>
      <c r="S608" s="1444"/>
      <c r="T608" s="1444">
        <f t="shared" si="472"/>
        <v>0</v>
      </c>
      <c r="U608" s="1951">
        <f t="shared" si="487"/>
        <v>0</v>
      </c>
      <c r="V608" s="891">
        <f t="shared" si="487"/>
        <v>0</v>
      </c>
      <c r="W608" s="891">
        <f t="shared" si="487"/>
        <v>0</v>
      </c>
      <c r="X608" s="891">
        <f t="shared" si="487"/>
        <v>0</v>
      </c>
      <c r="Y608" s="891">
        <f t="shared" si="487"/>
        <v>0</v>
      </c>
      <c r="Z608" s="891">
        <f t="shared" si="487"/>
        <v>0</v>
      </c>
      <c r="AA608" s="891">
        <f t="shared" si="487"/>
        <v>0</v>
      </c>
      <c r="AB608" s="1727">
        <f t="shared" si="473"/>
        <v>0</v>
      </c>
      <c r="AC608" s="1341"/>
      <c r="AD608" s="3354"/>
      <c r="AE608" s="1720">
        <v>0</v>
      </c>
      <c r="AF608" s="1720">
        <v>0</v>
      </c>
      <c r="AG608" s="1720">
        <v>0</v>
      </c>
      <c r="AH608" s="1720">
        <v>0</v>
      </c>
      <c r="AI608" s="1720">
        <v>0</v>
      </c>
      <c r="AJ608" s="1720">
        <v>0</v>
      </c>
      <c r="AK608" s="1720">
        <f t="shared" si="474"/>
        <v>0</v>
      </c>
      <c r="AL608" s="1001"/>
      <c r="AM608" s="1402"/>
      <c r="AN608" s="1001"/>
      <c r="AO608" s="1001"/>
      <c r="AP608" s="1001"/>
      <c r="AQ608" s="1402"/>
      <c r="AR608" s="1402">
        <f t="shared" si="475"/>
        <v>0</v>
      </c>
      <c r="AS608" s="3403">
        <f t="shared" si="488"/>
        <v>0</v>
      </c>
      <c r="AT608" s="1727">
        <f t="shared" si="488"/>
        <v>0</v>
      </c>
      <c r="AU608" s="1727">
        <f t="shared" si="488"/>
        <v>0</v>
      </c>
      <c r="AV608" s="1727">
        <f t="shared" si="488"/>
        <v>0</v>
      </c>
      <c r="AW608" s="1722">
        <f t="shared" si="488"/>
        <v>0</v>
      </c>
      <c r="AX608" s="1722">
        <f t="shared" si="488"/>
        <v>0</v>
      </c>
      <c r="AY608" s="1727">
        <f t="shared" si="476"/>
        <v>0</v>
      </c>
      <c r="AZ608" s="3113">
        <f t="shared" si="477"/>
        <v>0</v>
      </c>
      <c r="BA608" s="3327"/>
      <c r="BB608" s="1374">
        <v>0</v>
      </c>
      <c r="BC608" s="1374">
        <v>0</v>
      </c>
      <c r="BD608" s="1374">
        <v>0</v>
      </c>
      <c r="BE608" s="1374">
        <v>0</v>
      </c>
      <c r="BF608" s="1374">
        <v>0</v>
      </c>
      <c r="BG608" s="1374">
        <f t="shared" si="478"/>
        <v>0</v>
      </c>
      <c r="BH608" s="889"/>
      <c r="BI608" s="889"/>
      <c r="BJ608" s="1405"/>
      <c r="BK608" s="1405"/>
      <c r="BL608" s="1405"/>
      <c r="BM608" s="1405">
        <f t="shared" si="479"/>
        <v>0</v>
      </c>
      <c r="BN608" s="1366">
        <f t="shared" si="489"/>
        <v>0</v>
      </c>
      <c r="BO608" s="1366">
        <f t="shared" si="489"/>
        <v>0</v>
      </c>
      <c r="BP608" s="1366">
        <f t="shared" si="489"/>
        <v>0</v>
      </c>
      <c r="BQ608" s="1366">
        <f t="shared" si="489"/>
        <v>0</v>
      </c>
      <c r="BR608" s="1366">
        <f t="shared" si="489"/>
        <v>0</v>
      </c>
      <c r="BS608" s="1443">
        <f t="shared" si="480"/>
        <v>0</v>
      </c>
      <c r="BT608" s="889"/>
      <c r="BU608" s="889"/>
      <c r="CD608" s="3319">
        <v>0</v>
      </c>
      <c r="CE608" s="3319">
        <v>0</v>
      </c>
      <c r="CF608" s="3319">
        <v>0</v>
      </c>
      <c r="CG608" s="3319">
        <v>0</v>
      </c>
      <c r="CH608" s="3319">
        <v>0</v>
      </c>
      <c r="CI608" s="3319">
        <v>0</v>
      </c>
      <c r="CJ608" s="3319">
        <v>0</v>
      </c>
      <c r="CK608" s="3320"/>
      <c r="CL608" s="3321">
        <f t="shared" si="469"/>
        <v>0</v>
      </c>
      <c r="CM608" s="3321">
        <f t="shared" si="469"/>
        <v>0</v>
      </c>
      <c r="CN608" s="3321">
        <f t="shared" si="469"/>
        <v>0</v>
      </c>
      <c r="CO608" s="3321">
        <f t="shared" si="468"/>
        <v>0</v>
      </c>
      <c r="CP608" s="3321">
        <f t="shared" si="468"/>
        <v>0</v>
      </c>
      <c r="CQ608" s="3321">
        <f t="shared" si="468"/>
        <v>0</v>
      </c>
      <c r="CR608" s="3321">
        <f t="shared" si="468"/>
        <v>0</v>
      </c>
      <c r="CS608" s="3321"/>
      <c r="CT608" s="885">
        <v>0</v>
      </c>
      <c r="CU608" s="885">
        <v>0</v>
      </c>
      <c r="CV608" s="885">
        <v>0</v>
      </c>
      <c r="CW608" s="885">
        <v>0</v>
      </c>
      <c r="CX608" s="885">
        <v>0</v>
      </c>
      <c r="CY608" s="885">
        <v>0</v>
      </c>
      <c r="DB608" s="3321">
        <f t="shared" si="444"/>
        <v>0</v>
      </c>
      <c r="DC608" s="3321">
        <f t="shared" si="444"/>
        <v>0</v>
      </c>
      <c r="DD608" s="3321">
        <f t="shared" si="444"/>
        <v>0</v>
      </c>
      <c r="DE608" s="3321">
        <f t="shared" si="443"/>
        <v>0</v>
      </c>
      <c r="DF608" s="3321">
        <f t="shared" si="443"/>
        <v>0</v>
      </c>
      <c r="DG608" s="3321">
        <f t="shared" si="443"/>
        <v>0</v>
      </c>
      <c r="DH608" s="3321"/>
      <c r="DI608" s="885">
        <v>0</v>
      </c>
      <c r="DJ608" s="885">
        <v>0</v>
      </c>
      <c r="DK608" s="885">
        <v>0</v>
      </c>
      <c r="DL608" s="885">
        <v>0</v>
      </c>
      <c r="DM608" s="885">
        <v>0</v>
      </c>
      <c r="DP608" s="3321">
        <f t="shared" si="481"/>
        <v>0</v>
      </c>
      <c r="DQ608" s="3321">
        <f t="shared" si="481"/>
        <v>0</v>
      </c>
      <c r="DR608" s="3321">
        <f t="shared" si="481"/>
        <v>0</v>
      </c>
      <c r="DS608" s="3321">
        <f t="shared" si="481"/>
        <v>0</v>
      </c>
      <c r="DT608" s="3321">
        <f t="shared" si="481"/>
        <v>0</v>
      </c>
    </row>
    <row r="609" spans="1:124" ht="10.5" hidden="1" customHeight="1">
      <c r="A609" s="1170"/>
      <c r="B609" s="1689"/>
      <c r="C609" s="1690"/>
      <c r="D609" s="3397"/>
      <c r="E609" s="1677">
        <v>0</v>
      </c>
      <c r="F609" s="889">
        <v>0</v>
      </c>
      <c r="G609" s="889">
        <v>0</v>
      </c>
      <c r="H609" s="889">
        <v>0</v>
      </c>
      <c r="I609" s="889">
        <v>0</v>
      </c>
      <c r="J609" s="889">
        <v>0</v>
      </c>
      <c r="K609" s="889">
        <v>0</v>
      </c>
      <c r="L609" s="889">
        <f t="shared" si="471"/>
        <v>0</v>
      </c>
      <c r="M609" s="1444"/>
      <c r="N609" s="1444"/>
      <c r="O609" s="1444"/>
      <c r="P609" s="1444"/>
      <c r="Q609" s="1444"/>
      <c r="R609" s="1444"/>
      <c r="S609" s="1444"/>
      <c r="T609" s="1444">
        <f t="shared" si="472"/>
        <v>0</v>
      </c>
      <c r="U609" s="1951">
        <f t="shared" si="487"/>
        <v>0</v>
      </c>
      <c r="V609" s="891">
        <f t="shared" si="487"/>
        <v>0</v>
      </c>
      <c r="W609" s="891">
        <f t="shared" si="487"/>
        <v>0</v>
      </c>
      <c r="X609" s="891">
        <f t="shared" si="487"/>
        <v>0</v>
      </c>
      <c r="Y609" s="891">
        <f t="shared" si="487"/>
        <v>0</v>
      </c>
      <c r="Z609" s="891">
        <f t="shared" si="487"/>
        <v>0</v>
      </c>
      <c r="AA609" s="891">
        <f t="shared" si="487"/>
        <v>0</v>
      </c>
      <c r="AB609" s="1727">
        <f t="shared" si="473"/>
        <v>0</v>
      </c>
      <c r="AC609" s="1341"/>
      <c r="AD609" s="3354"/>
      <c r="AE609" s="1720">
        <v>0</v>
      </c>
      <c r="AF609" s="1720">
        <v>0</v>
      </c>
      <c r="AG609" s="1720">
        <v>0</v>
      </c>
      <c r="AH609" s="1720">
        <v>0</v>
      </c>
      <c r="AI609" s="1720">
        <v>0</v>
      </c>
      <c r="AJ609" s="1720">
        <v>0</v>
      </c>
      <c r="AK609" s="1720">
        <f t="shared" si="474"/>
        <v>0</v>
      </c>
      <c r="AL609" s="1001"/>
      <c r="AM609" s="1402"/>
      <c r="AN609" s="1001"/>
      <c r="AO609" s="1001"/>
      <c r="AP609" s="1001"/>
      <c r="AQ609" s="1402"/>
      <c r="AR609" s="1402">
        <f t="shared" si="475"/>
        <v>0</v>
      </c>
      <c r="AS609" s="3403">
        <f t="shared" si="488"/>
        <v>0</v>
      </c>
      <c r="AT609" s="1727">
        <f t="shared" si="488"/>
        <v>0</v>
      </c>
      <c r="AU609" s="1727">
        <f t="shared" si="488"/>
        <v>0</v>
      </c>
      <c r="AV609" s="1727">
        <f t="shared" si="488"/>
        <v>0</v>
      </c>
      <c r="AW609" s="1722">
        <f t="shared" si="488"/>
        <v>0</v>
      </c>
      <c r="AX609" s="1722">
        <f t="shared" si="488"/>
        <v>0</v>
      </c>
      <c r="AY609" s="1727">
        <f t="shared" si="476"/>
        <v>0</v>
      </c>
      <c r="AZ609" s="3113">
        <f t="shared" si="477"/>
        <v>0</v>
      </c>
      <c r="BA609" s="3327"/>
      <c r="BB609" s="1374">
        <v>0</v>
      </c>
      <c r="BC609" s="1374">
        <v>0</v>
      </c>
      <c r="BD609" s="1374">
        <v>0</v>
      </c>
      <c r="BE609" s="1374">
        <v>0</v>
      </c>
      <c r="BF609" s="1374">
        <v>0</v>
      </c>
      <c r="BG609" s="1374">
        <f t="shared" si="478"/>
        <v>0</v>
      </c>
      <c r="BH609" s="889"/>
      <c r="BI609" s="889"/>
      <c r="BJ609" s="1405"/>
      <c r="BK609" s="1405"/>
      <c r="BL609" s="1405"/>
      <c r="BM609" s="1405">
        <f t="shared" si="479"/>
        <v>0</v>
      </c>
      <c r="BN609" s="1366">
        <f t="shared" si="489"/>
        <v>0</v>
      </c>
      <c r="BO609" s="1366">
        <f t="shared" si="489"/>
        <v>0</v>
      </c>
      <c r="BP609" s="1366">
        <f t="shared" si="489"/>
        <v>0</v>
      </c>
      <c r="BQ609" s="1366">
        <f t="shared" si="489"/>
        <v>0</v>
      </c>
      <c r="BR609" s="1366">
        <f t="shared" si="489"/>
        <v>0</v>
      </c>
      <c r="BS609" s="1443">
        <f t="shared" si="480"/>
        <v>0</v>
      </c>
      <c r="BT609" s="889"/>
      <c r="BU609" s="889"/>
      <c r="CD609" s="3319">
        <v>0</v>
      </c>
      <c r="CE609" s="3319">
        <v>0</v>
      </c>
      <c r="CF609" s="3319">
        <v>0</v>
      </c>
      <c r="CG609" s="3319">
        <v>0</v>
      </c>
      <c r="CH609" s="3319">
        <v>0</v>
      </c>
      <c r="CI609" s="3319">
        <v>0</v>
      </c>
      <c r="CJ609" s="3319">
        <v>0</v>
      </c>
      <c r="CK609" s="3320"/>
      <c r="CL609" s="3321">
        <f t="shared" si="469"/>
        <v>0</v>
      </c>
      <c r="CM609" s="3321">
        <f t="shared" si="469"/>
        <v>0</v>
      </c>
      <c r="CN609" s="3321">
        <f t="shared" si="469"/>
        <v>0</v>
      </c>
      <c r="CO609" s="3321">
        <f t="shared" si="468"/>
        <v>0</v>
      </c>
      <c r="CP609" s="3321">
        <f t="shared" si="468"/>
        <v>0</v>
      </c>
      <c r="CQ609" s="3321">
        <f t="shared" si="468"/>
        <v>0</v>
      </c>
      <c r="CR609" s="3321">
        <f t="shared" si="468"/>
        <v>0</v>
      </c>
      <c r="CS609" s="3321"/>
      <c r="CT609" s="885">
        <v>0</v>
      </c>
      <c r="CU609" s="885">
        <v>0</v>
      </c>
      <c r="CV609" s="885">
        <v>0</v>
      </c>
      <c r="CW609" s="885">
        <v>0</v>
      </c>
      <c r="CX609" s="885">
        <v>0</v>
      </c>
      <c r="CY609" s="885">
        <v>0</v>
      </c>
      <c r="DB609" s="3321">
        <f t="shared" si="444"/>
        <v>0</v>
      </c>
      <c r="DC609" s="3321">
        <f t="shared" si="444"/>
        <v>0</v>
      </c>
      <c r="DD609" s="3321">
        <f t="shared" si="444"/>
        <v>0</v>
      </c>
      <c r="DE609" s="3321">
        <f t="shared" si="443"/>
        <v>0</v>
      </c>
      <c r="DF609" s="3321">
        <f t="shared" si="443"/>
        <v>0</v>
      </c>
      <c r="DG609" s="3321">
        <f t="shared" si="443"/>
        <v>0</v>
      </c>
      <c r="DH609" s="3321"/>
      <c r="DI609" s="885">
        <v>0</v>
      </c>
      <c r="DJ609" s="885">
        <v>0</v>
      </c>
      <c r="DK609" s="885">
        <v>0</v>
      </c>
      <c r="DL609" s="885">
        <v>0</v>
      </c>
      <c r="DM609" s="885">
        <v>0</v>
      </c>
      <c r="DP609" s="3321">
        <f t="shared" si="481"/>
        <v>0</v>
      </c>
      <c r="DQ609" s="3321">
        <f t="shared" si="481"/>
        <v>0</v>
      </c>
      <c r="DR609" s="3321">
        <f t="shared" si="481"/>
        <v>0</v>
      </c>
      <c r="DS609" s="3321">
        <f t="shared" si="481"/>
        <v>0</v>
      </c>
      <c r="DT609" s="3321">
        <f t="shared" si="481"/>
        <v>0</v>
      </c>
    </row>
    <row r="610" spans="1:124" ht="10.5" hidden="1" customHeight="1">
      <c r="A610" s="1170"/>
      <c r="B610" s="1689"/>
      <c r="C610" s="1690"/>
      <c r="D610" s="3397"/>
      <c r="E610" s="1677">
        <v>0</v>
      </c>
      <c r="F610" s="889">
        <v>0</v>
      </c>
      <c r="G610" s="889">
        <v>0</v>
      </c>
      <c r="H610" s="889">
        <v>0</v>
      </c>
      <c r="I610" s="889">
        <v>0</v>
      </c>
      <c r="J610" s="889">
        <v>0</v>
      </c>
      <c r="K610" s="889">
        <v>0</v>
      </c>
      <c r="L610" s="889">
        <f t="shared" si="471"/>
        <v>0</v>
      </c>
      <c r="M610" s="1444"/>
      <c r="N610" s="1444"/>
      <c r="O610" s="1444"/>
      <c r="P610" s="1444"/>
      <c r="Q610" s="1444"/>
      <c r="R610" s="1444"/>
      <c r="S610" s="1444"/>
      <c r="T610" s="1444">
        <f t="shared" si="472"/>
        <v>0</v>
      </c>
      <c r="U610" s="1951">
        <f t="shared" si="487"/>
        <v>0</v>
      </c>
      <c r="V610" s="891">
        <f t="shared" si="487"/>
        <v>0</v>
      </c>
      <c r="W610" s="891">
        <f t="shared" si="487"/>
        <v>0</v>
      </c>
      <c r="X610" s="891">
        <f t="shared" si="487"/>
        <v>0</v>
      </c>
      <c r="Y610" s="891">
        <f t="shared" si="487"/>
        <v>0</v>
      </c>
      <c r="Z610" s="891">
        <f t="shared" si="487"/>
        <v>0</v>
      </c>
      <c r="AA610" s="891">
        <f t="shared" si="487"/>
        <v>0</v>
      </c>
      <c r="AB610" s="1727">
        <f t="shared" si="473"/>
        <v>0</v>
      </c>
      <c r="AC610" s="1341"/>
      <c r="AD610" s="3354"/>
      <c r="AE610" s="1720">
        <v>0</v>
      </c>
      <c r="AF610" s="1720">
        <v>0</v>
      </c>
      <c r="AG610" s="1720">
        <v>0</v>
      </c>
      <c r="AH610" s="1720">
        <v>0</v>
      </c>
      <c r="AI610" s="1720">
        <v>0</v>
      </c>
      <c r="AJ610" s="1720">
        <v>0</v>
      </c>
      <c r="AK610" s="1720">
        <f t="shared" si="474"/>
        <v>0</v>
      </c>
      <c r="AL610" s="1001"/>
      <c r="AM610" s="1402"/>
      <c r="AN610" s="1001"/>
      <c r="AO610" s="1001"/>
      <c r="AP610" s="1001"/>
      <c r="AQ610" s="1402"/>
      <c r="AR610" s="1402">
        <f t="shared" si="475"/>
        <v>0</v>
      </c>
      <c r="AS610" s="3403">
        <f t="shared" si="488"/>
        <v>0</v>
      </c>
      <c r="AT610" s="1727">
        <f t="shared" si="488"/>
        <v>0</v>
      </c>
      <c r="AU610" s="1727">
        <f t="shared" si="488"/>
        <v>0</v>
      </c>
      <c r="AV610" s="1727">
        <f t="shared" si="488"/>
        <v>0</v>
      </c>
      <c r="AW610" s="1722">
        <f t="shared" si="488"/>
        <v>0</v>
      </c>
      <c r="AX610" s="1722">
        <f t="shared" si="488"/>
        <v>0</v>
      </c>
      <c r="AY610" s="1727">
        <f t="shared" si="476"/>
        <v>0</v>
      </c>
      <c r="AZ610" s="3113">
        <f t="shared" si="477"/>
        <v>0</v>
      </c>
      <c r="BA610" s="3327"/>
      <c r="BB610" s="1374">
        <v>0</v>
      </c>
      <c r="BC610" s="1374">
        <v>0</v>
      </c>
      <c r="BD610" s="1374">
        <v>0</v>
      </c>
      <c r="BE610" s="1374">
        <v>0</v>
      </c>
      <c r="BF610" s="1374">
        <v>0</v>
      </c>
      <c r="BG610" s="1374">
        <f t="shared" si="478"/>
        <v>0</v>
      </c>
      <c r="BH610" s="889"/>
      <c r="BI610" s="889"/>
      <c r="BJ610" s="1405"/>
      <c r="BK610" s="1405"/>
      <c r="BL610" s="1405"/>
      <c r="BM610" s="1405">
        <f t="shared" si="479"/>
        <v>0</v>
      </c>
      <c r="BN610" s="1366">
        <f t="shared" si="489"/>
        <v>0</v>
      </c>
      <c r="BO610" s="1366">
        <f t="shared" si="489"/>
        <v>0</v>
      </c>
      <c r="BP610" s="1366">
        <f t="shared" si="489"/>
        <v>0</v>
      </c>
      <c r="BQ610" s="1366">
        <f t="shared" si="489"/>
        <v>0</v>
      </c>
      <c r="BR610" s="1366">
        <f t="shared" si="489"/>
        <v>0</v>
      </c>
      <c r="BS610" s="1443">
        <f t="shared" si="480"/>
        <v>0</v>
      </c>
      <c r="BT610" s="889"/>
      <c r="BU610" s="889"/>
      <c r="CD610" s="3319">
        <v>0</v>
      </c>
      <c r="CE610" s="3319">
        <v>0</v>
      </c>
      <c r="CF610" s="3319">
        <v>0</v>
      </c>
      <c r="CG610" s="3319">
        <v>0</v>
      </c>
      <c r="CH610" s="3319">
        <v>0</v>
      </c>
      <c r="CI610" s="3319">
        <v>0</v>
      </c>
      <c r="CJ610" s="3319">
        <v>0</v>
      </c>
      <c r="CK610" s="3320"/>
      <c r="CL610" s="3321">
        <f t="shared" si="469"/>
        <v>0</v>
      </c>
      <c r="CM610" s="3321">
        <f t="shared" si="469"/>
        <v>0</v>
      </c>
      <c r="CN610" s="3321">
        <f t="shared" si="469"/>
        <v>0</v>
      </c>
      <c r="CO610" s="3321">
        <f t="shared" si="468"/>
        <v>0</v>
      </c>
      <c r="CP610" s="3321">
        <f t="shared" si="468"/>
        <v>0</v>
      </c>
      <c r="CQ610" s="3321">
        <f t="shared" si="468"/>
        <v>0</v>
      </c>
      <c r="CR610" s="3321">
        <f t="shared" si="468"/>
        <v>0</v>
      </c>
      <c r="CS610" s="3321"/>
      <c r="CT610" s="885">
        <v>0</v>
      </c>
      <c r="CU610" s="885">
        <v>0</v>
      </c>
      <c r="CV610" s="885">
        <v>0</v>
      </c>
      <c r="CW610" s="885">
        <v>0</v>
      </c>
      <c r="CX610" s="885">
        <v>0</v>
      </c>
      <c r="CY610" s="885">
        <v>0</v>
      </c>
      <c r="DB610" s="3321">
        <f t="shared" si="444"/>
        <v>0</v>
      </c>
      <c r="DC610" s="3321">
        <f t="shared" si="444"/>
        <v>0</v>
      </c>
      <c r="DD610" s="3321">
        <f t="shared" si="444"/>
        <v>0</v>
      </c>
      <c r="DE610" s="3321">
        <f t="shared" si="444"/>
        <v>0</v>
      </c>
      <c r="DF610" s="3321">
        <f t="shared" si="444"/>
        <v>0</v>
      </c>
      <c r="DG610" s="3321">
        <f t="shared" si="444"/>
        <v>0</v>
      </c>
      <c r="DH610" s="3321"/>
      <c r="DI610" s="885">
        <v>0</v>
      </c>
      <c r="DJ610" s="885">
        <v>0</v>
      </c>
      <c r="DK610" s="885">
        <v>0</v>
      </c>
      <c r="DL610" s="885">
        <v>0</v>
      </c>
      <c r="DM610" s="885">
        <v>0</v>
      </c>
      <c r="DP610" s="3321">
        <f t="shared" si="481"/>
        <v>0</v>
      </c>
      <c r="DQ610" s="3321">
        <f t="shared" si="481"/>
        <v>0</v>
      </c>
      <c r="DR610" s="3321">
        <f t="shared" si="481"/>
        <v>0</v>
      </c>
      <c r="DS610" s="3321">
        <f t="shared" si="481"/>
        <v>0</v>
      </c>
      <c r="DT610" s="3321">
        <f t="shared" si="481"/>
        <v>0</v>
      </c>
    </row>
    <row r="611" spans="1:124" ht="10.5" hidden="1" customHeight="1">
      <c r="A611" s="1170"/>
      <c r="B611" s="1689"/>
      <c r="C611" s="1690"/>
      <c r="D611" s="3397"/>
      <c r="E611" s="1677">
        <v>0</v>
      </c>
      <c r="F611" s="889">
        <v>0</v>
      </c>
      <c r="G611" s="889">
        <v>0</v>
      </c>
      <c r="H611" s="889">
        <v>0</v>
      </c>
      <c r="I611" s="889">
        <v>0</v>
      </c>
      <c r="J611" s="889">
        <v>0</v>
      </c>
      <c r="K611" s="889">
        <v>0</v>
      </c>
      <c r="L611" s="889">
        <f t="shared" si="471"/>
        <v>0</v>
      </c>
      <c r="M611" s="1444"/>
      <c r="N611" s="1444"/>
      <c r="O611" s="1444"/>
      <c r="P611" s="1444"/>
      <c r="Q611" s="1444"/>
      <c r="R611" s="1444"/>
      <c r="S611" s="1444"/>
      <c r="T611" s="1444">
        <f t="shared" si="472"/>
        <v>0</v>
      </c>
      <c r="U611" s="1951">
        <f t="shared" si="487"/>
        <v>0</v>
      </c>
      <c r="V611" s="891">
        <f t="shared" si="487"/>
        <v>0</v>
      </c>
      <c r="W611" s="891">
        <f t="shared" si="487"/>
        <v>0</v>
      </c>
      <c r="X611" s="891">
        <f t="shared" si="487"/>
        <v>0</v>
      </c>
      <c r="Y611" s="891">
        <f t="shared" si="487"/>
        <v>0</v>
      </c>
      <c r="Z611" s="891">
        <f t="shared" si="487"/>
        <v>0</v>
      </c>
      <c r="AA611" s="891">
        <f t="shared" si="487"/>
        <v>0</v>
      </c>
      <c r="AB611" s="1727">
        <f t="shared" si="473"/>
        <v>0</v>
      </c>
      <c r="AC611" s="1341"/>
      <c r="AD611" s="3354"/>
      <c r="AE611" s="1720">
        <v>0</v>
      </c>
      <c r="AF611" s="1720">
        <v>0</v>
      </c>
      <c r="AG611" s="1720">
        <v>0</v>
      </c>
      <c r="AH611" s="1720">
        <v>0</v>
      </c>
      <c r="AI611" s="1720">
        <v>0</v>
      </c>
      <c r="AJ611" s="1720">
        <v>0</v>
      </c>
      <c r="AK611" s="1720">
        <f t="shared" si="474"/>
        <v>0</v>
      </c>
      <c r="AL611" s="1001"/>
      <c r="AM611" s="1402"/>
      <c r="AN611" s="1001"/>
      <c r="AO611" s="1001"/>
      <c r="AP611" s="1001"/>
      <c r="AQ611" s="1402"/>
      <c r="AR611" s="1402">
        <f t="shared" si="475"/>
        <v>0</v>
      </c>
      <c r="AS611" s="3403">
        <f t="shared" si="488"/>
        <v>0</v>
      </c>
      <c r="AT611" s="1727">
        <f t="shared" si="488"/>
        <v>0</v>
      </c>
      <c r="AU611" s="1727">
        <f t="shared" si="488"/>
        <v>0</v>
      </c>
      <c r="AV611" s="1727">
        <f t="shared" si="488"/>
        <v>0</v>
      </c>
      <c r="AW611" s="1722">
        <f t="shared" si="488"/>
        <v>0</v>
      </c>
      <c r="AX611" s="1722">
        <f t="shared" si="488"/>
        <v>0</v>
      </c>
      <c r="AY611" s="1727">
        <f t="shared" si="476"/>
        <v>0</v>
      </c>
      <c r="AZ611" s="3113">
        <f t="shared" si="477"/>
        <v>0</v>
      </c>
      <c r="BA611" s="3327"/>
      <c r="BB611" s="1374">
        <v>0</v>
      </c>
      <c r="BC611" s="1374">
        <v>0</v>
      </c>
      <c r="BD611" s="1374">
        <v>0</v>
      </c>
      <c r="BE611" s="1374">
        <v>0</v>
      </c>
      <c r="BF611" s="1374">
        <v>0</v>
      </c>
      <c r="BG611" s="1374">
        <f t="shared" si="478"/>
        <v>0</v>
      </c>
      <c r="BH611" s="889"/>
      <c r="BI611" s="889"/>
      <c r="BJ611" s="1405"/>
      <c r="BK611" s="1405"/>
      <c r="BL611" s="1405"/>
      <c r="BM611" s="1405">
        <f t="shared" si="479"/>
        <v>0</v>
      </c>
      <c r="BN611" s="1366">
        <f t="shared" si="489"/>
        <v>0</v>
      </c>
      <c r="BO611" s="1366">
        <f t="shared" si="489"/>
        <v>0</v>
      </c>
      <c r="BP611" s="1366">
        <f t="shared" si="489"/>
        <v>0</v>
      </c>
      <c r="BQ611" s="1366">
        <f t="shared" si="489"/>
        <v>0</v>
      </c>
      <c r="BR611" s="1366">
        <f t="shared" si="489"/>
        <v>0</v>
      </c>
      <c r="BS611" s="1443">
        <f t="shared" si="480"/>
        <v>0</v>
      </c>
      <c r="BT611" s="889"/>
      <c r="BU611" s="889"/>
      <c r="CD611" s="3319">
        <v>0</v>
      </c>
      <c r="CE611" s="3319">
        <v>0</v>
      </c>
      <c r="CF611" s="3319">
        <v>0</v>
      </c>
      <c r="CG611" s="3319">
        <v>0</v>
      </c>
      <c r="CH611" s="3319">
        <v>0</v>
      </c>
      <c r="CI611" s="3319">
        <v>0</v>
      </c>
      <c r="CJ611" s="3319">
        <v>0</v>
      </c>
      <c r="CK611" s="3320"/>
      <c r="CL611" s="3321">
        <f t="shared" si="469"/>
        <v>0</v>
      </c>
      <c r="CM611" s="3321">
        <f t="shared" si="469"/>
        <v>0</v>
      </c>
      <c r="CN611" s="3321">
        <f t="shared" si="469"/>
        <v>0</v>
      </c>
      <c r="CO611" s="3321">
        <f t="shared" si="468"/>
        <v>0</v>
      </c>
      <c r="CP611" s="3321">
        <f t="shared" si="468"/>
        <v>0</v>
      </c>
      <c r="CQ611" s="3321">
        <f t="shared" si="468"/>
        <v>0</v>
      </c>
      <c r="CR611" s="3321">
        <f t="shared" si="468"/>
        <v>0</v>
      </c>
      <c r="CS611" s="3321"/>
      <c r="CT611" s="885">
        <v>0</v>
      </c>
      <c r="CU611" s="885">
        <v>0</v>
      </c>
      <c r="CV611" s="885">
        <v>0</v>
      </c>
      <c r="CW611" s="885">
        <v>0</v>
      </c>
      <c r="CX611" s="885">
        <v>0</v>
      </c>
      <c r="CY611" s="885">
        <v>0</v>
      </c>
      <c r="DB611" s="3321">
        <f t="shared" ref="DB611:DB631" si="490">CT611-AS611</f>
        <v>0</v>
      </c>
      <c r="DC611" s="3321">
        <f t="shared" ref="DC611:DC631" si="491">CU611-AT611</f>
        <v>0</v>
      </c>
      <c r="DD611" s="3321">
        <f t="shared" ref="DD611:DD631" si="492">CV611-AU611</f>
        <v>0</v>
      </c>
      <c r="DE611" s="3321">
        <f t="shared" ref="DE611:DE631" si="493">CW611-AV611</f>
        <v>0</v>
      </c>
      <c r="DF611" s="3321">
        <f t="shared" ref="DF611:DF631" si="494">CX611-AW611</f>
        <v>0</v>
      </c>
      <c r="DG611" s="3321">
        <f t="shared" ref="DG611:DG631" si="495">CY611-AX611</f>
        <v>0</v>
      </c>
      <c r="DH611" s="3321"/>
      <c r="DI611" s="885">
        <v>0</v>
      </c>
      <c r="DJ611" s="885">
        <v>0</v>
      </c>
      <c r="DK611" s="885">
        <v>0</v>
      </c>
      <c r="DL611" s="885">
        <v>0</v>
      </c>
      <c r="DM611" s="885">
        <v>0</v>
      </c>
      <c r="DP611" s="3321">
        <f t="shared" si="481"/>
        <v>0</v>
      </c>
      <c r="DQ611" s="3321">
        <f t="shared" si="481"/>
        <v>0</v>
      </c>
      <c r="DR611" s="3321">
        <f t="shared" si="481"/>
        <v>0</v>
      </c>
      <c r="DS611" s="3321">
        <f t="shared" si="481"/>
        <v>0</v>
      </c>
      <c r="DT611" s="3321">
        <f t="shared" si="481"/>
        <v>0</v>
      </c>
    </row>
    <row r="612" spans="1:124" ht="10.5" hidden="1" customHeight="1">
      <c r="A612" s="1170"/>
      <c r="B612" s="1689"/>
      <c r="C612" s="1690"/>
      <c r="D612" s="3397"/>
      <c r="E612" s="1677">
        <v>0</v>
      </c>
      <c r="F612" s="889">
        <v>0</v>
      </c>
      <c r="G612" s="889">
        <v>0</v>
      </c>
      <c r="H612" s="889">
        <v>0</v>
      </c>
      <c r="I612" s="889">
        <v>0</v>
      </c>
      <c r="J612" s="889">
        <v>0</v>
      </c>
      <c r="K612" s="889">
        <v>0</v>
      </c>
      <c r="L612" s="889">
        <f t="shared" si="471"/>
        <v>0</v>
      </c>
      <c r="M612" s="1444"/>
      <c r="N612" s="1444"/>
      <c r="O612" s="1444"/>
      <c r="P612" s="1444"/>
      <c r="Q612" s="1444"/>
      <c r="R612" s="1444"/>
      <c r="S612" s="1444"/>
      <c r="T612" s="1444">
        <f t="shared" si="472"/>
        <v>0</v>
      </c>
      <c r="U612" s="1951">
        <f t="shared" si="487"/>
        <v>0</v>
      </c>
      <c r="V612" s="891">
        <f t="shared" si="487"/>
        <v>0</v>
      </c>
      <c r="W612" s="891">
        <f t="shared" si="487"/>
        <v>0</v>
      </c>
      <c r="X612" s="891">
        <f t="shared" si="487"/>
        <v>0</v>
      </c>
      <c r="Y612" s="891">
        <f t="shared" si="487"/>
        <v>0</v>
      </c>
      <c r="Z612" s="891">
        <f t="shared" si="487"/>
        <v>0</v>
      </c>
      <c r="AA612" s="891">
        <f t="shared" si="487"/>
        <v>0</v>
      </c>
      <c r="AB612" s="1727">
        <f t="shared" si="473"/>
        <v>0</v>
      </c>
      <c r="AC612" s="1341"/>
      <c r="AD612" s="3354"/>
      <c r="AE612" s="1720">
        <v>0</v>
      </c>
      <c r="AF612" s="1720">
        <v>0</v>
      </c>
      <c r="AG612" s="1720">
        <v>0</v>
      </c>
      <c r="AH612" s="1720">
        <v>0</v>
      </c>
      <c r="AI612" s="1720">
        <v>0</v>
      </c>
      <c r="AJ612" s="1720">
        <v>0</v>
      </c>
      <c r="AK612" s="1720">
        <f t="shared" si="474"/>
        <v>0</v>
      </c>
      <c r="AL612" s="1001"/>
      <c r="AM612" s="1402"/>
      <c r="AN612" s="1001"/>
      <c r="AO612" s="1001"/>
      <c r="AP612" s="1001"/>
      <c r="AQ612" s="1402"/>
      <c r="AR612" s="1402">
        <f t="shared" si="475"/>
        <v>0</v>
      </c>
      <c r="AS612" s="3403">
        <f t="shared" si="488"/>
        <v>0</v>
      </c>
      <c r="AT612" s="1727">
        <f t="shared" si="488"/>
        <v>0</v>
      </c>
      <c r="AU612" s="1727">
        <f t="shared" si="488"/>
        <v>0</v>
      </c>
      <c r="AV612" s="1727">
        <f t="shared" si="488"/>
        <v>0</v>
      </c>
      <c r="AW612" s="1722">
        <f t="shared" si="488"/>
        <v>0</v>
      </c>
      <c r="AX612" s="1722">
        <f t="shared" si="488"/>
        <v>0</v>
      </c>
      <c r="AY612" s="1727">
        <f t="shared" si="476"/>
        <v>0</v>
      </c>
      <c r="AZ612" s="3113">
        <f t="shared" si="477"/>
        <v>0</v>
      </c>
      <c r="BA612" s="3327"/>
      <c r="BB612" s="1374">
        <v>0</v>
      </c>
      <c r="BC612" s="1374">
        <v>0</v>
      </c>
      <c r="BD612" s="1374">
        <v>0</v>
      </c>
      <c r="BE612" s="1374">
        <v>0</v>
      </c>
      <c r="BF612" s="1374">
        <v>0</v>
      </c>
      <c r="BG612" s="1374">
        <f t="shared" si="478"/>
        <v>0</v>
      </c>
      <c r="BH612" s="889"/>
      <c r="BI612" s="889"/>
      <c r="BJ612" s="1405"/>
      <c r="BK612" s="1405"/>
      <c r="BL612" s="1405"/>
      <c r="BM612" s="1405">
        <f t="shared" si="479"/>
        <v>0</v>
      </c>
      <c r="BN612" s="1366">
        <f t="shared" si="489"/>
        <v>0</v>
      </c>
      <c r="BO612" s="1366">
        <f t="shared" si="489"/>
        <v>0</v>
      </c>
      <c r="BP612" s="1366">
        <f t="shared" si="489"/>
        <v>0</v>
      </c>
      <c r="BQ612" s="1366">
        <f t="shared" si="489"/>
        <v>0</v>
      </c>
      <c r="BR612" s="1366">
        <f t="shared" si="489"/>
        <v>0</v>
      </c>
      <c r="BS612" s="1443">
        <f t="shared" si="480"/>
        <v>0</v>
      </c>
      <c r="BT612" s="889"/>
      <c r="BU612" s="889"/>
      <c r="CD612" s="3319">
        <v>0</v>
      </c>
      <c r="CE612" s="3319">
        <v>0</v>
      </c>
      <c r="CF612" s="3319">
        <v>0</v>
      </c>
      <c r="CG612" s="3319">
        <v>0</v>
      </c>
      <c r="CH612" s="3319">
        <v>0</v>
      </c>
      <c r="CI612" s="3319">
        <v>0</v>
      </c>
      <c r="CJ612" s="3319">
        <v>0</v>
      </c>
      <c r="CK612" s="3320"/>
      <c r="CL612" s="3321">
        <f t="shared" si="469"/>
        <v>0</v>
      </c>
      <c r="CM612" s="3321">
        <f t="shared" si="469"/>
        <v>0</v>
      </c>
      <c r="CN612" s="3321">
        <f t="shared" si="469"/>
        <v>0</v>
      </c>
      <c r="CO612" s="3321">
        <f t="shared" si="468"/>
        <v>0</v>
      </c>
      <c r="CP612" s="3321">
        <f t="shared" si="468"/>
        <v>0</v>
      </c>
      <c r="CQ612" s="3321">
        <f t="shared" si="468"/>
        <v>0</v>
      </c>
      <c r="CR612" s="3321">
        <f t="shared" si="468"/>
        <v>0</v>
      </c>
      <c r="CS612" s="3321"/>
      <c r="CT612" s="885">
        <v>0</v>
      </c>
      <c r="CU612" s="885">
        <v>0</v>
      </c>
      <c r="CV612" s="885">
        <v>0</v>
      </c>
      <c r="CW612" s="885">
        <v>0</v>
      </c>
      <c r="CX612" s="885">
        <v>0</v>
      </c>
      <c r="CY612" s="885">
        <v>0</v>
      </c>
      <c r="DB612" s="3321">
        <f t="shared" si="490"/>
        <v>0</v>
      </c>
      <c r="DC612" s="3321">
        <f t="shared" si="491"/>
        <v>0</v>
      </c>
      <c r="DD612" s="3321">
        <f t="shared" si="492"/>
        <v>0</v>
      </c>
      <c r="DE612" s="3321">
        <f t="shared" si="493"/>
        <v>0</v>
      </c>
      <c r="DF612" s="3321">
        <f t="shared" si="494"/>
        <v>0</v>
      </c>
      <c r="DG612" s="3321">
        <f t="shared" si="495"/>
        <v>0</v>
      </c>
      <c r="DH612" s="3321"/>
      <c r="DI612" s="885">
        <v>0</v>
      </c>
      <c r="DJ612" s="885">
        <v>0</v>
      </c>
      <c r="DK612" s="885">
        <v>0</v>
      </c>
      <c r="DL612" s="885">
        <v>0</v>
      </c>
      <c r="DM612" s="885">
        <v>0</v>
      </c>
      <c r="DP612" s="3321">
        <f t="shared" si="481"/>
        <v>0</v>
      </c>
      <c r="DQ612" s="3321">
        <f t="shared" si="481"/>
        <v>0</v>
      </c>
      <c r="DR612" s="3321">
        <f t="shared" si="481"/>
        <v>0</v>
      </c>
      <c r="DS612" s="3321">
        <f t="shared" si="481"/>
        <v>0</v>
      </c>
      <c r="DT612" s="3321">
        <f t="shared" si="481"/>
        <v>0</v>
      </c>
    </row>
    <row r="613" spans="1:124" ht="10.5" hidden="1" customHeight="1">
      <c r="A613" s="1170"/>
      <c r="B613" s="1689"/>
      <c r="C613" s="1690"/>
      <c r="D613" s="3397"/>
      <c r="E613" s="1677">
        <v>0</v>
      </c>
      <c r="F613" s="889">
        <v>0</v>
      </c>
      <c r="G613" s="889">
        <v>0</v>
      </c>
      <c r="H613" s="889">
        <v>0</v>
      </c>
      <c r="I613" s="889">
        <v>0</v>
      </c>
      <c r="J613" s="889">
        <v>0</v>
      </c>
      <c r="K613" s="889">
        <v>0</v>
      </c>
      <c r="L613" s="889">
        <f t="shared" si="471"/>
        <v>0</v>
      </c>
      <c r="M613" s="1444"/>
      <c r="N613" s="1444"/>
      <c r="O613" s="1444"/>
      <c r="P613" s="1444"/>
      <c r="Q613" s="1444"/>
      <c r="R613" s="1444"/>
      <c r="S613" s="1444"/>
      <c r="T613" s="1444">
        <f t="shared" si="472"/>
        <v>0</v>
      </c>
      <c r="U613" s="1951">
        <f t="shared" si="487"/>
        <v>0</v>
      </c>
      <c r="V613" s="891">
        <f t="shared" si="487"/>
        <v>0</v>
      </c>
      <c r="W613" s="891">
        <f t="shared" si="487"/>
        <v>0</v>
      </c>
      <c r="X613" s="891">
        <f t="shared" si="487"/>
        <v>0</v>
      </c>
      <c r="Y613" s="891">
        <f t="shared" si="487"/>
        <v>0</v>
      </c>
      <c r="Z613" s="891">
        <f t="shared" si="487"/>
        <v>0</v>
      </c>
      <c r="AA613" s="891">
        <f t="shared" si="487"/>
        <v>0</v>
      </c>
      <c r="AB613" s="1727">
        <f t="shared" si="473"/>
        <v>0</v>
      </c>
      <c r="AC613" s="1341"/>
      <c r="AD613" s="3354"/>
      <c r="AE613" s="1720">
        <v>0</v>
      </c>
      <c r="AF613" s="1720">
        <v>0</v>
      </c>
      <c r="AG613" s="1720">
        <v>0</v>
      </c>
      <c r="AH613" s="1720">
        <v>0</v>
      </c>
      <c r="AI613" s="1720">
        <v>0</v>
      </c>
      <c r="AJ613" s="1720">
        <v>0</v>
      </c>
      <c r="AK613" s="1720">
        <f t="shared" si="474"/>
        <v>0</v>
      </c>
      <c r="AL613" s="1001"/>
      <c r="AM613" s="1402"/>
      <c r="AN613" s="1001"/>
      <c r="AO613" s="1001"/>
      <c r="AP613" s="1001"/>
      <c r="AQ613" s="1402"/>
      <c r="AR613" s="1402">
        <f t="shared" si="475"/>
        <v>0</v>
      </c>
      <c r="AS613" s="3403">
        <f t="shared" si="488"/>
        <v>0</v>
      </c>
      <c r="AT613" s="1727">
        <f t="shared" si="488"/>
        <v>0</v>
      </c>
      <c r="AU613" s="1727">
        <f t="shared" si="488"/>
        <v>0</v>
      </c>
      <c r="AV613" s="1727">
        <f t="shared" si="488"/>
        <v>0</v>
      </c>
      <c r="AW613" s="1722">
        <f t="shared" si="488"/>
        <v>0</v>
      </c>
      <c r="AX613" s="1722">
        <f t="shared" si="488"/>
        <v>0</v>
      </c>
      <c r="AY613" s="1727">
        <f t="shared" si="476"/>
        <v>0</v>
      </c>
      <c r="AZ613" s="3113">
        <f t="shared" si="477"/>
        <v>0</v>
      </c>
      <c r="BA613" s="3327"/>
      <c r="BB613" s="1374">
        <v>0</v>
      </c>
      <c r="BC613" s="1374">
        <v>0</v>
      </c>
      <c r="BD613" s="1374">
        <v>0</v>
      </c>
      <c r="BE613" s="1374">
        <v>0</v>
      </c>
      <c r="BF613" s="1374">
        <v>0</v>
      </c>
      <c r="BG613" s="1374">
        <f t="shared" si="478"/>
        <v>0</v>
      </c>
      <c r="BH613" s="889"/>
      <c r="BI613" s="889"/>
      <c r="BJ613" s="1405"/>
      <c r="BK613" s="1405"/>
      <c r="BL613" s="1405"/>
      <c r="BM613" s="1405">
        <f t="shared" si="479"/>
        <v>0</v>
      </c>
      <c r="BN613" s="1366">
        <f t="shared" si="489"/>
        <v>0</v>
      </c>
      <c r="BO613" s="1366">
        <f t="shared" si="489"/>
        <v>0</v>
      </c>
      <c r="BP613" s="1366">
        <f t="shared" si="489"/>
        <v>0</v>
      </c>
      <c r="BQ613" s="1366">
        <f t="shared" si="489"/>
        <v>0</v>
      </c>
      <c r="BR613" s="1366">
        <f t="shared" si="489"/>
        <v>0</v>
      </c>
      <c r="BS613" s="1443">
        <f t="shared" si="480"/>
        <v>0</v>
      </c>
      <c r="BT613" s="889"/>
      <c r="BU613" s="889"/>
      <c r="CD613" s="3319">
        <v>0</v>
      </c>
      <c r="CE613" s="3319">
        <v>0</v>
      </c>
      <c r="CF613" s="3319">
        <v>0</v>
      </c>
      <c r="CG613" s="3319">
        <v>0</v>
      </c>
      <c r="CH613" s="3319">
        <v>0</v>
      </c>
      <c r="CI613" s="3319">
        <v>0</v>
      </c>
      <c r="CJ613" s="3319">
        <v>0</v>
      </c>
      <c r="CK613" s="3320"/>
      <c r="CL613" s="3321">
        <f t="shared" si="469"/>
        <v>0</v>
      </c>
      <c r="CM613" s="3321">
        <f t="shared" si="469"/>
        <v>0</v>
      </c>
      <c r="CN613" s="3321">
        <f t="shared" si="469"/>
        <v>0</v>
      </c>
      <c r="CO613" s="3321">
        <f t="shared" si="468"/>
        <v>0</v>
      </c>
      <c r="CP613" s="3321">
        <f t="shared" si="468"/>
        <v>0</v>
      </c>
      <c r="CQ613" s="3321">
        <f t="shared" si="468"/>
        <v>0</v>
      </c>
      <c r="CR613" s="3321">
        <f t="shared" si="468"/>
        <v>0</v>
      </c>
      <c r="CS613" s="3321"/>
      <c r="CT613" s="885">
        <v>0</v>
      </c>
      <c r="CU613" s="885">
        <v>0</v>
      </c>
      <c r="CV613" s="885">
        <v>0</v>
      </c>
      <c r="CW613" s="885">
        <v>0</v>
      </c>
      <c r="CX613" s="885">
        <v>0</v>
      </c>
      <c r="CY613" s="885">
        <v>0</v>
      </c>
      <c r="DB613" s="3321">
        <f t="shared" si="490"/>
        <v>0</v>
      </c>
      <c r="DC613" s="3321">
        <f t="shared" si="491"/>
        <v>0</v>
      </c>
      <c r="DD613" s="3321">
        <f t="shared" si="492"/>
        <v>0</v>
      </c>
      <c r="DE613" s="3321">
        <f t="shared" si="493"/>
        <v>0</v>
      </c>
      <c r="DF613" s="3321">
        <f t="shared" si="494"/>
        <v>0</v>
      </c>
      <c r="DG613" s="3321">
        <f t="shared" si="495"/>
        <v>0</v>
      </c>
      <c r="DH613" s="3321"/>
      <c r="DI613" s="885">
        <v>0</v>
      </c>
      <c r="DJ613" s="885">
        <v>0</v>
      </c>
      <c r="DK613" s="885">
        <v>0</v>
      </c>
      <c r="DL613" s="885">
        <v>0</v>
      </c>
      <c r="DM613" s="885">
        <v>0</v>
      </c>
      <c r="DP613" s="3321">
        <f t="shared" si="481"/>
        <v>0</v>
      </c>
      <c r="DQ613" s="3321">
        <f t="shared" si="481"/>
        <v>0</v>
      </c>
      <c r="DR613" s="3321">
        <f t="shared" si="481"/>
        <v>0</v>
      </c>
      <c r="DS613" s="3321">
        <f t="shared" si="481"/>
        <v>0</v>
      </c>
      <c r="DT613" s="3321">
        <f t="shared" si="481"/>
        <v>0</v>
      </c>
    </row>
    <row r="614" spans="1:124" ht="10.5" hidden="1" customHeight="1">
      <c r="A614" s="1170"/>
      <c r="B614" s="1689"/>
      <c r="C614" s="1690"/>
      <c r="D614" s="3397"/>
      <c r="E614" s="1677">
        <v>0</v>
      </c>
      <c r="F614" s="889">
        <v>0</v>
      </c>
      <c r="G614" s="889">
        <v>0</v>
      </c>
      <c r="H614" s="889">
        <v>0</v>
      </c>
      <c r="I614" s="889">
        <v>0</v>
      </c>
      <c r="J614" s="889">
        <v>0</v>
      </c>
      <c r="K614" s="889">
        <v>0</v>
      </c>
      <c r="L614" s="889">
        <f t="shared" si="471"/>
        <v>0</v>
      </c>
      <c r="M614" s="1444"/>
      <c r="N614" s="1444"/>
      <c r="O614" s="1444"/>
      <c r="P614" s="1444"/>
      <c r="Q614" s="1444"/>
      <c r="R614" s="1444"/>
      <c r="S614" s="1444"/>
      <c r="T614" s="1444">
        <f t="shared" si="472"/>
        <v>0</v>
      </c>
      <c r="U614" s="1951">
        <f t="shared" si="487"/>
        <v>0</v>
      </c>
      <c r="V614" s="891">
        <f t="shared" si="487"/>
        <v>0</v>
      </c>
      <c r="W614" s="891">
        <f t="shared" si="487"/>
        <v>0</v>
      </c>
      <c r="X614" s="891">
        <f t="shared" si="487"/>
        <v>0</v>
      </c>
      <c r="Y614" s="891">
        <f t="shared" si="487"/>
        <v>0</v>
      </c>
      <c r="Z614" s="891">
        <f t="shared" si="487"/>
        <v>0</v>
      </c>
      <c r="AA614" s="891">
        <f t="shared" si="487"/>
        <v>0</v>
      </c>
      <c r="AB614" s="1727">
        <f t="shared" si="473"/>
        <v>0</v>
      </c>
      <c r="AC614" s="1341"/>
      <c r="AD614" s="3354"/>
      <c r="AE614" s="1720">
        <v>0</v>
      </c>
      <c r="AF614" s="1720">
        <v>0</v>
      </c>
      <c r="AG614" s="1720">
        <v>0</v>
      </c>
      <c r="AH614" s="1720">
        <v>0</v>
      </c>
      <c r="AI614" s="1720">
        <v>0</v>
      </c>
      <c r="AJ614" s="1720">
        <v>0</v>
      </c>
      <c r="AK614" s="1720">
        <f t="shared" si="474"/>
        <v>0</v>
      </c>
      <c r="AL614" s="1001"/>
      <c r="AM614" s="1402"/>
      <c r="AN614" s="1001"/>
      <c r="AO614" s="1001"/>
      <c r="AP614" s="1001"/>
      <c r="AQ614" s="1402"/>
      <c r="AR614" s="1402">
        <f t="shared" si="475"/>
        <v>0</v>
      </c>
      <c r="AS614" s="3403">
        <f t="shared" si="488"/>
        <v>0</v>
      </c>
      <c r="AT614" s="1727">
        <f t="shared" si="488"/>
        <v>0</v>
      </c>
      <c r="AU614" s="1727">
        <f t="shared" si="488"/>
        <v>0</v>
      </c>
      <c r="AV614" s="1727">
        <f t="shared" si="488"/>
        <v>0</v>
      </c>
      <c r="AW614" s="1722">
        <f t="shared" si="488"/>
        <v>0</v>
      </c>
      <c r="AX614" s="1722">
        <f t="shared" si="488"/>
        <v>0</v>
      </c>
      <c r="AY614" s="1727">
        <f t="shared" si="476"/>
        <v>0</v>
      </c>
      <c r="AZ614" s="3113">
        <f t="shared" si="477"/>
        <v>0</v>
      </c>
      <c r="BA614" s="3327"/>
      <c r="BB614" s="1374">
        <v>0</v>
      </c>
      <c r="BC614" s="1374">
        <v>0</v>
      </c>
      <c r="BD614" s="1374">
        <v>0</v>
      </c>
      <c r="BE614" s="1374">
        <v>0</v>
      </c>
      <c r="BF614" s="1374">
        <v>0</v>
      </c>
      <c r="BG614" s="1374">
        <f t="shared" si="478"/>
        <v>0</v>
      </c>
      <c r="BH614" s="889"/>
      <c r="BI614" s="889"/>
      <c r="BJ614" s="1405"/>
      <c r="BK614" s="1405"/>
      <c r="BL614" s="1405"/>
      <c r="BM614" s="1405">
        <f t="shared" si="479"/>
        <v>0</v>
      </c>
      <c r="BN614" s="1366">
        <f t="shared" si="489"/>
        <v>0</v>
      </c>
      <c r="BO614" s="1366">
        <f t="shared" si="489"/>
        <v>0</v>
      </c>
      <c r="BP614" s="1366">
        <f t="shared" si="489"/>
        <v>0</v>
      </c>
      <c r="BQ614" s="1366">
        <f t="shared" si="489"/>
        <v>0</v>
      </c>
      <c r="BR614" s="1366">
        <f t="shared" si="489"/>
        <v>0</v>
      </c>
      <c r="BS614" s="1443">
        <f t="shared" si="480"/>
        <v>0</v>
      </c>
      <c r="BT614" s="889"/>
      <c r="BU614" s="889"/>
      <c r="CD614" s="3319">
        <v>0</v>
      </c>
      <c r="CE614" s="3319">
        <v>0</v>
      </c>
      <c r="CF614" s="3319">
        <v>0</v>
      </c>
      <c r="CG614" s="3319">
        <v>0</v>
      </c>
      <c r="CH614" s="3319">
        <v>0</v>
      </c>
      <c r="CI614" s="3319">
        <v>0</v>
      </c>
      <c r="CJ614" s="3319">
        <v>0</v>
      </c>
      <c r="CK614" s="3320"/>
      <c r="CL614" s="3321">
        <f t="shared" si="469"/>
        <v>0</v>
      </c>
      <c r="CM614" s="3321">
        <f t="shared" si="469"/>
        <v>0</v>
      </c>
      <c r="CN614" s="3321">
        <f t="shared" si="469"/>
        <v>0</v>
      </c>
      <c r="CO614" s="3321">
        <f t="shared" si="468"/>
        <v>0</v>
      </c>
      <c r="CP614" s="3321">
        <f t="shared" si="468"/>
        <v>0</v>
      </c>
      <c r="CQ614" s="3321">
        <f t="shared" si="468"/>
        <v>0</v>
      </c>
      <c r="CR614" s="3321">
        <f t="shared" si="468"/>
        <v>0</v>
      </c>
      <c r="CS614" s="3321"/>
      <c r="CT614" s="885">
        <v>0</v>
      </c>
      <c r="CU614" s="885">
        <v>0</v>
      </c>
      <c r="CV614" s="885">
        <v>0</v>
      </c>
      <c r="CW614" s="885">
        <v>0</v>
      </c>
      <c r="CX614" s="885">
        <v>0</v>
      </c>
      <c r="CY614" s="885">
        <v>0</v>
      </c>
      <c r="DB614" s="3321">
        <f t="shared" si="490"/>
        <v>0</v>
      </c>
      <c r="DC614" s="3321">
        <f t="shared" si="491"/>
        <v>0</v>
      </c>
      <c r="DD614" s="3321">
        <f t="shared" si="492"/>
        <v>0</v>
      </c>
      <c r="DE614" s="3321">
        <f t="shared" si="493"/>
        <v>0</v>
      </c>
      <c r="DF614" s="3321">
        <f t="shared" si="494"/>
        <v>0</v>
      </c>
      <c r="DG614" s="3321">
        <f t="shared" si="495"/>
        <v>0</v>
      </c>
      <c r="DH614" s="3321"/>
      <c r="DI614" s="885">
        <v>0</v>
      </c>
      <c r="DJ614" s="885">
        <v>0</v>
      </c>
      <c r="DK614" s="885">
        <v>0</v>
      </c>
      <c r="DL614" s="885">
        <v>0</v>
      </c>
      <c r="DM614" s="885">
        <v>0</v>
      </c>
      <c r="DP614" s="3321">
        <f t="shared" si="481"/>
        <v>0</v>
      </c>
      <c r="DQ614" s="3321">
        <f t="shared" si="481"/>
        <v>0</v>
      </c>
      <c r="DR614" s="3321">
        <f t="shared" si="481"/>
        <v>0</v>
      </c>
      <c r="DS614" s="3321">
        <f t="shared" si="481"/>
        <v>0</v>
      </c>
      <c r="DT614" s="3321">
        <f t="shared" si="481"/>
        <v>0</v>
      </c>
    </row>
    <row r="615" spans="1:124" ht="10.5" hidden="1" customHeight="1">
      <c r="A615" s="1170"/>
      <c r="B615" s="1689"/>
      <c r="C615" s="1690"/>
      <c r="D615" s="3397"/>
      <c r="E615" s="1677">
        <v>0</v>
      </c>
      <c r="F615" s="889">
        <v>0</v>
      </c>
      <c r="G615" s="889">
        <v>0</v>
      </c>
      <c r="H615" s="889">
        <v>0</v>
      </c>
      <c r="I615" s="889">
        <v>0</v>
      </c>
      <c r="J615" s="889">
        <v>0</v>
      </c>
      <c r="K615" s="889">
        <v>0</v>
      </c>
      <c r="L615" s="889">
        <f t="shared" si="471"/>
        <v>0</v>
      </c>
      <c r="M615" s="1444"/>
      <c r="N615" s="1444"/>
      <c r="O615" s="1444"/>
      <c r="P615" s="1444"/>
      <c r="Q615" s="1444"/>
      <c r="R615" s="1444"/>
      <c r="S615" s="1444"/>
      <c r="T615" s="1444">
        <f t="shared" si="472"/>
        <v>0</v>
      </c>
      <c r="U615" s="1951">
        <f t="shared" si="487"/>
        <v>0</v>
      </c>
      <c r="V615" s="891">
        <f t="shared" si="487"/>
        <v>0</v>
      </c>
      <c r="W615" s="891">
        <f t="shared" si="487"/>
        <v>0</v>
      </c>
      <c r="X615" s="891">
        <f t="shared" si="487"/>
        <v>0</v>
      </c>
      <c r="Y615" s="891">
        <f t="shared" si="487"/>
        <v>0</v>
      </c>
      <c r="Z615" s="891">
        <f t="shared" si="487"/>
        <v>0</v>
      </c>
      <c r="AA615" s="891">
        <f t="shared" si="487"/>
        <v>0</v>
      </c>
      <c r="AB615" s="1727">
        <f t="shared" si="473"/>
        <v>0</v>
      </c>
      <c r="AC615" s="1341"/>
      <c r="AD615" s="3354"/>
      <c r="AE615" s="1720">
        <v>0</v>
      </c>
      <c r="AF615" s="1720">
        <v>0</v>
      </c>
      <c r="AG615" s="1720">
        <v>0</v>
      </c>
      <c r="AH615" s="1720">
        <v>0</v>
      </c>
      <c r="AI615" s="1720">
        <v>0</v>
      </c>
      <c r="AJ615" s="1720">
        <v>0</v>
      </c>
      <c r="AK615" s="1720">
        <f t="shared" si="474"/>
        <v>0</v>
      </c>
      <c r="AL615" s="1001"/>
      <c r="AM615" s="1402"/>
      <c r="AN615" s="1001"/>
      <c r="AO615" s="1001"/>
      <c r="AP615" s="1001"/>
      <c r="AQ615" s="1402"/>
      <c r="AR615" s="1402">
        <f t="shared" si="475"/>
        <v>0</v>
      </c>
      <c r="AS615" s="3403">
        <f t="shared" si="488"/>
        <v>0</v>
      </c>
      <c r="AT615" s="1727">
        <f t="shared" si="488"/>
        <v>0</v>
      </c>
      <c r="AU615" s="1727">
        <f t="shared" si="488"/>
        <v>0</v>
      </c>
      <c r="AV615" s="1727">
        <f t="shared" si="488"/>
        <v>0</v>
      </c>
      <c r="AW615" s="1722">
        <f t="shared" si="488"/>
        <v>0</v>
      </c>
      <c r="AX615" s="1722">
        <f t="shared" si="488"/>
        <v>0</v>
      </c>
      <c r="AY615" s="1727">
        <f t="shared" si="476"/>
        <v>0</v>
      </c>
      <c r="AZ615" s="3113">
        <f t="shared" si="477"/>
        <v>0</v>
      </c>
      <c r="BA615" s="3327"/>
      <c r="BB615" s="1374">
        <v>0</v>
      </c>
      <c r="BC615" s="1374">
        <v>0</v>
      </c>
      <c r="BD615" s="1374">
        <v>0</v>
      </c>
      <c r="BE615" s="1374">
        <v>0</v>
      </c>
      <c r="BF615" s="1374">
        <v>0</v>
      </c>
      <c r="BG615" s="1374">
        <f t="shared" si="478"/>
        <v>0</v>
      </c>
      <c r="BH615" s="889"/>
      <c r="BI615" s="889"/>
      <c r="BJ615" s="1405"/>
      <c r="BK615" s="1405"/>
      <c r="BL615" s="1405"/>
      <c r="BM615" s="1405">
        <f t="shared" si="479"/>
        <v>0</v>
      </c>
      <c r="BN615" s="1366">
        <f t="shared" si="489"/>
        <v>0</v>
      </c>
      <c r="BO615" s="1366">
        <f t="shared" si="489"/>
        <v>0</v>
      </c>
      <c r="BP615" s="1366">
        <f t="shared" si="489"/>
        <v>0</v>
      </c>
      <c r="BQ615" s="1366">
        <f t="shared" si="489"/>
        <v>0</v>
      </c>
      <c r="BR615" s="1366">
        <f t="shared" si="489"/>
        <v>0</v>
      </c>
      <c r="BS615" s="1443">
        <f t="shared" si="480"/>
        <v>0</v>
      </c>
      <c r="BT615" s="889"/>
      <c r="BU615" s="889"/>
      <c r="CD615" s="3319">
        <v>0</v>
      </c>
      <c r="CE615" s="3319">
        <v>0</v>
      </c>
      <c r="CF615" s="3319">
        <v>0</v>
      </c>
      <c r="CG615" s="3319">
        <v>0</v>
      </c>
      <c r="CH615" s="3319">
        <v>0</v>
      </c>
      <c r="CI615" s="3319">
        <v>0</v>
      </c>
      <c r="CJ615" s="3319">
        <v>0</v>
      </c>
      <c r="CK615" s="3320"/>
      <c r="CL615" s="3321">
        <f t="shared" si="469"/>
        <v>0</v>
      </c>
      <c r="CM615" s="3321">
        <f t="shared" si="469"/>
        <v>0</v>
      </c>
      <c r="CN615" s="3321">
        <f t="shared" si="469"/>
        <v>0</v>
      </c>
      <c r="CO615" s="3321">
        <f t="shared" si="468"/>
        <v>0</v>
      </c>
      <c r="CP615" s="3321">
        <f t="shared" si="468"/>
        <v>0</v>
      </c>
      <c r="CQ615" s="3321">
        <f t="shared" si="468"/>
        <v>0</v>
      </c>
      <c r="CR615" s="3321">
        <f t="shared" si="468"/>
        <v>0</v>
      </c>
      <c r="CS615" s="3321"/>
      <c r="CT615" s="885">
        <v>0</v>
      </c>
      <c r="CU615" s="885">
        <v>0</v>
      </c>
      <c r="CV615" s="885">
        <v>0</v>
      </c>
      <c r="CW615" s="885">
        <v>0</v>
      </c>
      <c r="CX615" s="885">
        <v>0</v>
      </c>
      <c r="CY615" s="885">
        <v>0</v>
      </c>
      <c r="DB615" s="3321">
        <f t="shared" si="490"/>
        <v>0</v>
      </c>
      <c r="DC615" s="3321">
        <f t="shared" si="491"/>
        <v>0</v>
      </c>
      <c r="DD615" s="3321">
        <f t="shared" si="492"/>
        <v>0</v>
      </c>
      <c r="DE615" s="3321">
        <f t="shared" si="493"/>
        <v>0</v>
      </c>
      <c r="DF615" s="3321">
        <f t="shared" si="494"/>
        <v>0</v>
      </c>
      <c r="DG615" s="3321">
        <f t="shared" si="495"/>
        <v>0</v>
      </c>
      <c r="DH615" s="3321"/>
      <c r="DI615" s="885">
        <v>0</v>
      </c>
      <c r="DJ615" s="885">
        <v>0</v>
      </c>
      <c r="DK615" s="885">
        <v>0</v>
      </c>
      <c r="DL615" s="885">
        <v>0</v>
      </c>
      <c r="DM615" s="885">
        <v>0</v>
      </c>
      <c r="DP615" s="3321">
        <f t="shared" si="481"/>
        <v>0</v>
      </c>
      <c r="DQ615" s="3321">
        <f t="shared" si="481"/>
        <v>0</v>
      </c>
      <c r="DR615" s="3321">
        <f t="shared" si="481"/>
        <v>0</v>
      </c>
      <c r="DS615" s="3321">
        <f t="shared" si="481"/>
        <v>0</v>
      </c>
      <c r="DT615" s="3321">
        <f t="shared" si="481"/>
        <v>0</v>
      </c>
    </row>
    <row r="616" spans="1:124" ht="10.5" hidden="1" customHeight="1">
      <c r="A616" s="1170"/>
      <c r="B616" s="1689"/>
      <c r="C616" s="1690"/>
      <c r="D616" s="3397"/>
      <c r="E616" s="1677">
        <v>0</v>
      </c>
      <c r="F616" s="889">
        <v>0</v>
      </c>
      <c r="G616" s="889">
        <v>0</v>
      </c>
      <c r="H616" s="889">
        <v>0</v>
      </c>
      <c r="I616" s="889">
        <v>0</v>
      </c>
      <c r="J616" s="889">
        <v>0</v>
      </c>
      <c r="K616" s="889">
        <v>0</v>
      </c>
      <c r="L616" s="889">
        <f t="shared" si="471"/>
        <v>0</v>
      </c>
      <c r="M616" s="1444"/>
      <c r="N616" s="1444"/>
      <c r="O616" s="1444"/>
      <c r="P616" s="1444"/>
      <c r="Q616" s="1444"/>
      <c r="R616" s="1444"/>
      <c r="S616" s="1444"/>
      <c r="T616" s="1444">
        <f t="shared" si="472"/>
        <v>0</v>
      </c>
      <c r="U616" s="1951">
        <f t="shared" ref="U616:AA619" si="496">E616+M616</f>
        <v>0</v>
      </c>
      <c r="V616" s="891">
        <f t="shared" si="496"/>
        <v>0</v>
      </c>
      <c r="W616" s="891">
        <f t="shared" si="496"/>
        <v>0</v>
      </c>
      <c r="X616" s="891">
        <f t="shared" si="496"/>
        <v>0</v>
      </c>
      <c r="Y616" s="891">
        <f t="shared" si="496"/>
        <v>0</v>
      </c>
      <c r="Z616" s="891">
        <f t="shared" si="496"/>
        <v>0</v>
      </c>
      <c r="AA616" s="891">
        <f t="shared" si="496"/>
        <v>0</v>
      </c>
      <c r="AB616" s="1727">
        <f t="shared" si="473"/>
        <v>0</v>
      </c>
      <c r="AC616" s="1341"/>
      <c r="AD616" s="3354"/>
      <c r="AE616" s="1720">
        <v>0</v>
      </c>
      <c r="AF616" s="1720">
        <v>0</v>
      </c>
      <c r="AG616" s="1720">
        <v>0</v>
      </c>
      <c r="AH616" s="1720">
        <v>0</v>
      </c>
      <c r="AI616" s="1720">
        <v>0</v>
      </c>
      <c r="AJ616" s="1720">
        <v>0</v>
      </c>
      <c r="AK616" s="1720">
        <f t="shared" si="474"/>
        <v>0</v>
      </c>
      <c r="AL616" s="1001"/>
      <c r="AM616" s="1402"/>
      <c r="AN616" s="1001"/>
      <c r="AO616" s="1001"/>
      <c r="AP616" s="1001"/>
      <c r="AQ616" s="1402"/>
      <c r="AR616" s="1402">
        <f t="shared" si="475"/>
        <v>0</v>
      </c>
      <c r="AS616" s="3403">
        <f t="shared" si="488"/>
        <v>0</v>
      </c>
      <c r="AT616" s="1727">
        <f t="shared" si="488"/>
        <v>0</v>
      </c>
      <c r="AU616" s="1727">
        <f t="shared" si="488"/>
        <v>0</v>
      </c>
      <c r="AV616" s="1727">
        <f t="shared" si="488"/>
        <v>0</v>
      </c>
      <c r="AW616" s="1722">
        <f t="shared" si="488"/>
        <v>0</v>
      </c>
      <c r="AX616" s="1722">
        <f t="shared" si="488"/>
        <v>0</v>
      </c>
      <c r="AY616" s="1727">
        <f t="shared" si="476"/>
        <v>0</v>
      </c>
      <c r="AZ616" s="3113">
        <f t="shared" si="477"/>
        <v>0</v>
      </c>
      <c r="BA616" s="3327"/>
      <c r="BB616" s="1374">
        <v>0</v>
      </c>
      <c r="BC616" s="1374">
        <v>0</v>
      </c>
      <c r="BD616" s="1374">
        <v>0</v>
      </c>
      <c r="BE616" s="1374">
        <v>0</v>
      </c>
      <c r="BF616" s="1374">
        <v>0</v>
      </c>
      <c r="BG616" s="1374">
        <f t="shared" si="478"/>
        <v>0</v>
      </c>
      <c r="BH616" s="889"/>
      <c r="BI616" s="889"/>
      <c r="BJ616" s="1405"/>
      <c r="BK616" s="1405"/>
      <c r="BL616" s="1405"/>
      <c r="BM616" s="1405">
        <f t="shared" si="479"/>
        <v>0</v>
      </c>
      <c r="BN616" s="1366">
        <f t="shared" si="489"/>
        <v>0</v>
      </c>
      <c r="BO616" s="1366">
        <f t="shared" si="489"/>
        <v>0</v>
      </c>
      <c r="BP616" s="1366">
        <f t="shared" si="489"/>
        <v>0</v>
      </c>
      <c r="BQ616" s="1366">
        <f t="shared" si="489"/>
        <v>0</v>
      </c>
      <c r="BR616" s="1366">
        <f t="shared" si="489"/>
        <v>0</v>
      </c>
      <c r="BS616" s="1443">
        <f t="shared" si="480"/>
        <v>0</v>
      </c>
      <c r="BT616" s="889"/>
      <c r="BU616" s="889"/>
      <c r="CD616" s="3319">
        <v>0</v>
      </c>
      <c r="CE616" s="3319">
        <v>0</v>
      </c>
      <c r="CF616" s="3319">
        <v>0</v>
      </c>
      <c r="CG616" s="3319">
        <v>0</v>
      </c>
      <c r="CH616" s="3319">
        <v>0</v>
      </c>
      <c r="CI616" s="3319">
        <v>0</v>
      </c>
      <c r="CJ616" s="3319">
        <v>0</v>
      </c>
      <c r="CK616" s="3320"/>
      <c r="CL616" s="3321">
        <f t="shared" si="469"/>
        <v>0</v>
      </c>
      <c r="CM616" s="3321">
        <f t="shared" si="469"/>
        <v>0</v>
      </c>
      <c r="CN616" s="3321">
        <f t="shared" si="469"/>
        <v>0</v>
      </c>
      <c r="CO616" s="3321">
        <f t="shared" si="468"/>
        <v>0</v>
      </c>
      <c r="CP616" s="3321">
        <f t="shared" si="468"/>
        <v>0</v>
      </c>
      <c r="CQ616" s="3321">
        <f t="shared" si="468"/>
        <v>0</v>
      </c>
      <c r="CR616" s="3321">
        <f t="shared" si="468"/>
        <v>0</v>
      </c>
      <c r="CS616" s="3321"/>
      <c r="CT616" s="885">
        <v>0</v>
      </c>
      <c r="CU616" s="885">
        <v>0</v>
      </c>
      <c r="CV616" s="885">
        <v>0</v>
      </c>
      <c r="CW616" s="885">
        <v>0</v>
      </c>
      <c r="CX616" s="885">
        <v>0</v>
      </c>
      <c r="CY616" s="885">
        <v>0</v>
      </c>
      <c r="DB616" s="3321">
        <f t="shared" si="490"/>
        <v>0</v>
      </c>
      <c r="DC616" s="3321">
        <f t="shared" si="491"/>
        <v>0</v>
      </c>
      <c r="DD616" s="3321">
        <f t="shared" si="492"/>
        <v>0</v>
      </c>
      <c r="DE616" s="3321">
        <f t="shared" si="493"/>
        <v>0</v>
      </c>
      <c r="DF616" s="3321">
        <f t="shared" si="494"/>
        <v>0</v>
      </c>
      <c r="DG616" s="3321">
        <f t="shared" si="495"/>
        <v>0</v>
      </c>
      <c r="DH616" s="3321"/>
      <c r="DI616" s="885">
        <v>0</v>
      </c>
      <c r="DJ616" s="885">
        <v>0</v>
      </c>
      <c r="DK616" s="885">
        <v>0</v>
      </c>
      <c r="DL616" s="885">
        <v>0</v>
      </c>
      <c r="DM616" s="885">
        <v>0</v>
      </c>
      <c r="DP616" s="3321">
        <f t="shared" si="481"/>
        <v>0</v>
      </c>
      <c r="DQ616" s="3321">
        <f t="shared" si="481"/>
        <v>0</v>
      </c>
      <c r="DR616" s="3321">
        <f t="shared" si="481"/>
        <v>0</v>
      </c>
      <c r="DS616" s="3321">
        <f t="shared" si="481"/>
        <v>0</v>
      </c>
      <c r="DT616" s="3321">
        <f t="shared" si="481"/>
        <v>0</v>
      </c>
    </row>
    <row r="617" spans="1:124" ht="10.5" hidden="1" customHeight="1">
      <c r="A617" s="1170"/>
      <c r="B617" s="1689"/>
      <c r="C617" s="1690"/>
      <c r="D617" s="3397"/>
      <c r="E617" s="1677">
        <v>0</v>
      </c>
      <c r="F617" s="889">
        <v>0</v>
      </c>
      <c r="G617" s="889">
        <v>0</v>
      </c>
      <c r="H617" s="889">
        <v>0</v>
      </c>
      <c r="I617" s="889">
        <v>0</v>
      </c>
      <c r="J617" s="889">
        <v>0</v>
      </c>
      <c r="K617" s="889">
        <v>0</v>
      </c>
      <c r="L617" s="889">
        <f t="shared" si="471"/>
        <v>0</v>
      </c>
      <c r="M617" s="1444"/>
      <c r="N617" s="1444"/>
      <c r="O617" s="1444"/>
      <c r="P617" s="1444"/>
      <c r="Q617" s="1444"/>
      <c r="R617" s="1444"/>
      <c r="S617" s="1444"/>
      <c r="T617" s="1444">
        <f t="shared" si="472"/>
        <v>0</v>
      </c>
      <c r="U617" s="1951">
        <f t="shared" si="496"/>
        <v>0</v>
      </c>
      <c r="V617" s="891">
        <f t="shared" si="496"/>
        <v>0</v>
      </c>
      <c r="W617" s="891">
        <f t="shared" si="496"/>
        <v>0</v>
      </c>
      <c r="X617" s="891">
        <f t="shared" si="496"/>
        <v>0</v>
      </c>
      <c r="Y617" s="891">
        <f t="shared" si="496"/>
        <v>0</v>
      </c>
      <c r="Z617" s="891">
        <f t="shared" si="496"/>
        <v>0</v>
      </c>
      <c r="AA617" s="891">
        <f t="shared" si="496"/>
        <v>0</v>
      </c>
      <c r="AB617" s="1727">
        <f t="shared" si="473"/>
        <v>0</v>
      </c>
      <c r="AC617" s="1341"/>
      <c r="AD617" s="3354"/>
      <c r="AE617" s="1720">
        <v>0</v>
      </c>
      <c r="AF617" s="1720">
        <v>0</v>
      </c>
      <c r="AG617" s="1720">
        <v>0</v>
      </c>
      <c r="AH617" s="1720">
        <v>0</v>
      </c>
      <c r="AI617" s="1720">
        <v>0</v>
      </c>
      <c r="AJ617" s="1720">
        <v>0</v>
      </c>
      <c r="AK617" s="1720">
        <f t="shared" si="474"/>
        <v>0</v>
      </c>
      <c r="AL617" s="1001"/>
      <c r="AM617" s="1402"/>
      <c r="AN617" s="1001"/>
      <c r="AO617" s="1001"/>
      <c r="AP617" s="1001"/>
      <c r="AQ617" s="1402"/>
      <c r="AR617" s="1402">
        <f t="shared" si="475"/>
        <v>0</v>
      </c>
      <c r="AS617" s="3403">
        <f t="shared" si="488"/>
        <v>0</v>
      </c>
      <c r="AT617" s="1727">
        <f t="shared" si="488"/>
        <v>0</v>
      </c>
      <c r="AU617" s="1727">
        <f t="shared" si="488"/>
        <v>0</v>
      </c>
      <c r="AV617" s="1727">
        <f t="shared" si="488"/>
        <v>0</v>
      </c>
      <c r="AW617" s="1722">
        <f t="shared" si="488"/>
        <v>0</v>
      </c>
      <c r="AX617" s="1722">
        <f t="shared" si="488"/>
        <v>0</v>
      </c>
      <c r="AY617" s="1727">
        <f t="shared" si="476"/>
        <v>0</v>
      </c>
      <c r="AZ617" s="3113">
        <f t="shared" si="477"/>
        <v>0</v>
      </c>
      <c r="BA617" s="3327"/>
      <c r="BB617" s="1374">
        <v>0</v>
      </c>
      <c r="BC617" s="1374">
        <v>0</v>
      </c>
      <c r="BD617" s="1374">
        <v>0</v>
      </c>
      <c r="BE617" s="1374">
        <v>0</v>
      </c>
      <c r="BF617" s="1374">
        <v>0</v>
      </c>
      <c r="BG617" s="1374">
        <f t="shared" si="478"/>
        <v>0</v>
      </c>
      <c r="BH617" s="889"/>
      <c r="BI617" s="889"/>
      <c r="BJ617" s="1405"/>
      <c r="BK617" s="1405"/>
      <c r="BL617" s="1405"/>
      <c r="BM617" s="1405">
        <f t="shared" si="479"/>
        <v>0</v>
      </c>
      <c r="BN617" s="1366">
        <f t="shared" si="489"/>
        <v>0</v>
      </c>
      <c r="BO617" s="1366">
        <f t="shared" si="489"/>
        <v>0</v>
      </c>
      <c r="BP617" s="1366">
        <f t="shared" si="489"/>
        <v>0</v>
      </c>
      <c r="BQ617" s="1366">
        <f t="shared" si="489"/>
        <v>0</v>
      </c>
      <c r="BR617" s="1366">
        <f t="shared" si="489"/>
        <v>0</v>
      </c>
      <c r="BS617" s="1443">
        <f t="shared" si="480"/>
        <v>0</v>
      </c>
      <c r="BT617" s="889"/>
      <c r="BU617" s="889"/>
      <c r="CD617" s="3319">
        <v>0</v>
      </c>
      <c r="CE617" s="3319">
        <v>0</v>
      </c>
      <c r="CF617" s="3319">
        <v>0</v>
      </c>
      <c r="CG617" s="3319">
        <v>0</v>
      </c>
      <c r="CH617" s="3319">
        <v>0</v>
      </c>
      <c r="CI617" s="3319">
        <v>0</v>
      </c>
      <c r="CJ617" s="3319">
        <v>0</v>
      </c>
      <c r="CK617" s="3320"/>
      <c r="CL617" s="3321">
        <f t="shared" si="469"/>
        <v>0</v>
      </c>
      <c r="CM617" s="3321">
        <f t="shared" si="469"/>
        <v>0</v>
      </c>
      <c r="CN617" s="3321">
        <f t="shared" si="469"/>
        <v>0</v>
      </c>
      <c r="CO617" s="3321">
        <f t="shared" si="468"/>
        <v>0</v>
      </c>
      <c r="CP617" s="3321">
        <f t="shared" si="468"/>
        <v>0</v>
      </c>
      <c r="CQ617" s="3321">
        <f t="shared" si="468"/>
        <v>0</v>
      </c>
      <c r="CR617" s="3321">
        <f t="shared" si="468"/>
        <v>0</v>
      </c>
      <c r="CS617" s="3321"/>
      <c r="CT617" s="885">
        <v>0</v>
      </c>
      <c r="CU617" s="885">
        <v>0</v>
      </c>
      <c r="CV617" s="885">
        <v>0</v>
      </c>
      <c r="CW617" s="885">
        <v>0</v>
      </c>
      <c r="CX617" s="885">
        <v>0</v>
      </c>
      <c r="CY617" s="885">
        <v>0</v>
      </c>
      <c r="DB617" s="3321">
        <f t="shared" si="490"/>
        <v>0</v>
      </c>
      <c r="DC617" s="3321">
        <f t="shared" si="491"/>
        <v>0</v>
      </c>
      <c r="DD617" s="3321">
        <f t="shared" si="492"/>
        <v>0</v>
      </c>
      <c r="DE617" s="3321">
        <f t="shared" si="493"/>
        <v>0</v>
      </c>
      <c r="DF617" s="3321">
        <f t="shared" si="494"/>
        <v>0</v>
      </c>
      <c r="DG617" s="3321">
        <f t="shared" si="495"/>
        <v>0</v>
      </c>
      <c r="DH617" s="3321"/>
      <c r="DI617" s="885">
        <v>0</v>
      </c>
      <c r="DJ617" s="885">
        <v>0</v>
      </c>
      <c r="DK617" s="885">
        <v>0</v>
      </c>
      <c r="DL617" s="885">
        <v>0</v>
      </c>
      <c r="DM617" s="885">
        <v>0</v>
      </c>
      <c r="DP617" s="3321">
        <f t="shared" si="481"/>
        <v>0</v>
      </c>
      <c r="DQ617" s="3321">
        <f t="shared" si="481"/>
        <v>0</v>
      </c>
      <c r="DR617" s="3321">
        <f t="shared" si="481"/>
        <v>0</v>
      </c>
      <c r="DS617" s="3321">
        <f t="shared" si="481"/>
        <v>0</v>
      </c>
      <c r="DT617" s="3321">
        <f t="shared" si="481"/>
        <v>0</v>
      </c>
    </row>
    <row r="618" spans="1:124" ht="15.75" hidden="1" customHeight="1">
      <c r="A618" s="911">
        <v>46</v>
      </c>
      <c r="B618" s="1689"/>
      <c r="C618" s="1368" t="s">
        <v>748</v>
      </c>
      <c r="D618" s="3397"/>
      <c r="E618" s="1677">
        <v>0</v>
      </c>
      <c r="F618" s="889">
        <v>0</v>
      </c>
      <c r="G618" s="889">
        <v>0</v>
      </c>
      <c r="H618" s="889">
        <v>0</v>
      </c>
      <c r="I618" s="889">
        <v>0</v>
      </c>
      <c r="J618" s="889">
        <v>0</v>
      </c>
      <c r="K618" s="889">
        <v>0</v>
      </c>
      <c r="L618" s="889">
        <f t="shared" si="471"/>
        <v>0</v>
      </c>
      <c r="M618" s="1444"/>
      <c r="N618" s="1444"/>
      <c r="O618" s="1444"/>
      <c r="P618" s="1444"/>
      <c r="Q618" s="1444"/>
      <c r="R618" s="1444"/>
      <c r="S618" s="1444"/>
      <c r="T618" s="1444">
        <f t="shared" si="472"/>
        <v>0</v>
      </c>
      <c r="U618" s="1951">
        <f t="shared" si="496"/>
        <v>0</v>
      </c>
      <c r="V618" s="891">
        <f t="shared" si="496"/>
        <v>0</v>
      </c>
      <c r="W618" s="891">
        <f t="shared" si="496"/>
        <v>0</v>
      </c>
      <c r="X618" s="891">
        <f t="shared" si="496"/>
        <v>0</v>
      </c>
      <c r="Y618" s="891">
        <f t="shared" si="496"/>
        <v>0</v>
      </c>
      <c r="Z618" s="891">
        <f t="shared" si="496"/>
        <v>0</v>
      </c>
      <c r="AA618" s="891">
        <f t="shared" si="496"/>
        <v>0</v>
      </c>
      <c r="AB618" s="1727">
        <f t="shared" si="473"/>
        <v>0</v>
      </c>
      <c r="AC618" s="1341"/>
      <c r="AD618" s="3354"/>
      <c r="AE618" s="1720">
        <v>0</v>
      </c>
      <c r="AF618" s="1720">
        <v>0</v>
      </c>
      <c r="AG618" s="1720">
        <v>0</v>
      </c>
      <c r="AH618" s="1720">
        <v>0</v>
      </c>
      <c r="AI618" s="1720">
        <v>0</v>
      </c>
      <c r="AJ618" s="1720">
        <v>0</v>
      </c>
      <c r="AK618" s="1720">
        <f t="shared" si="474"/>
        <v>0</v>
      </c>
      <c r="AL618" s="1001"/>
      <c r="AM618" s="1402"/>
      <c r="AN618" s="1001"/>
      <c r="AO618" s="1001"/>
      <c r="AP618" s="1001"/>
      <c r="AQ618" s="1402"/>
      <c r="AR618" s="1402">
        <f t="shared" si="475"/>
        <v>0</v>
      </c>
      <c r="AS618" s="3403">
        <f t="shared" si="488"/>
        <v>0</v>
      </c>
      <c r="AT618" s="1727">
        <f t="shared" si="488"/>
        <v>0</v>
      </c>
      <c r="AU618" s="1727">
        <f t="shared" si="488"/>
        <v>0</v>
      </c>
      <c r="AV618" s="1727">
        <f t="shared" si="488"/>
        <v>0</v>
      </c>
      <c r="AW618" s="1722">
        <f t="shared" si="488"/>
        <v>0</v>
      </c>
      <c r="AX618" s="1722">
        <f t="shared" si="488"/>
        <v>0</v>
      </c>
      <c r="AY618" s="1727">
        <f t="shared" si="476"/>
        <v>0</v>
      </c>
      <c r="AZ618" s="3113">
        <f t="shared" si="477"/>
        <v>0</v>
      </c>
      <c r="BA618" s="3327"/>
      <c r="BB618" s="1374">
        <v>0</v>
      </c>
      <c r="BC618" s="1374">
        <v>0</v>
      </c>
      <c r="BD618" s="1374">
        <v>0</v>
      </c>
      <c r="BE618" s="1374">
        <v>0</v>
      </c>
      <c r="BF618" s="1374">
        <v>0</v>
      </c>
      <c r="BG618" s="1374">
        <f t="shared" si="478"/>
        <v>0</v>
      </c>
      <c r="BH618" s="889"/>
      <c r="BI618" s="889"/>
      <c r="BJ618" s="1405"/>
      <c r="BK618" s="1405"/>
      <c r="BL618" s="1405"/>
      <c r="BM618" s="1405">
        <f t="shared" si="479"/>
        <v>0</v>
      </c>
      <c r="BN618" s="1366">
        <f t="shared" si="489"/>
        <v>0</v>
      </c>
      <c r="BO618" s="1366">
        <f t="shared" si="489"/>
        <v>0</v>
      </c>
      <c r="BP618" s="1366">
        <f t="shared" si="489"/>
        <v>0</v>
      </c>
      <c r="BQ618" s="1366">
        <f t="shared" si="489"/>
        <v>0</v>
      </c>
      <c r="BR618" s="1366">
        <f t="shared" si="489"/>
        <v>0</v>
      </c>
      <c r="BS618" s="1443">
        <f t="shared" si="480"/>
        <v>0</v>
      </c>
      <c r="BT618" s="889"/>
      <c r="BU618" s="889"/>
      <c r="CD618" s="3319">
        <v>0</v>
      </c>
      <c r="CE618" s="3319">
        <v>0</v>
      </c>
      <c r="CF618" s="3319">
        <v>0</v>
      </c>
      <c r="CG618" s="3319">
        <v>0</v>
      </c>
      <c r="CH618" s="3319">
        <v>0</v>
      </c>
      <c r="CI618" s="3319">
        <v>0</v>
      </c>
      <c r="CJ618" s="3319">
        <v>0</v>
      </c>
      <c r="CK618" s="3320"/>
      <c r="CL618" s="3321">
        <f t="shared" si="469"/>
        <v>0</v>
      </c>
      <c r="CM618" s="3321">
        <f t="shared" si="469"/>
        <v>0</v>
      </c>
      <c r="CN618" s="3321">
        <f t="shared" si="469"/>
        <v>0</v>
      </c>
      <c r="CO618" s="3321">
        <f t="shared" si="468"/>
        <v>0</v>
      </c>
      <c r="CP618" s="3321">
        <f t="shared" si="468"/>
        <v>0</v>
      </c>
      <c r="CQ618" s="3321">
        <f t="shared" si="468"/>
        <v>0</v>
      </c>
      <c r="CR618" s="3321">
        <f t="shared" si="468"/>
        <v>0</v>
      </c>
      <c r="CS618" s="3321"/>
      <c r="CT618" s="885">
        <v>0</v>
      </c>
      <c r="CU618" s="885">
        <v>0</v>
      </c>
      <c r="CV618" s="885">
        <v>0</v>
      </c>
      <c r="CW618" s="885">
        <v>0</v>
      </c>
      <c r="CX618" s="885">
        <v>0</v>
      </c>
      <c r="CY618" s="885">
        <v>0</v>
      </c>
      <c r="DB618" s="3321">
        <f t="shared" si="490"/>
        <v>0</v>
      </c>
      <c r="DC618" s="3321">
        <f t="shared" si="491"/>
        <v>0</v>
      </c>
      <c r="DD618" s="3321">
        <f t="shared" si="492"/>
        <v>0</v>
      </c>
      <c r="DE618" s="3321">
        <f t="shared" si="493"/>
        <v>0</v>
      </c>
      <c r="DF618" s="3321">
        <f t="shared" si="494"/>
        <v>0</v>
      </c>
      <c r="DG618" s="3321">
        <f t="shared" si="495"/>
        <v>0</v>
      </c>
      <c r="DH618" s="3321"/>
      <c r="DI618" s="885">
        <v>0</v>
      </c>
      <c r="DJ618" s="885">
        <v>0</v>
      </c>
      <c r="DK618" s="885">
        <v>0</v>
      </c>
      <c r="DL618" s="885">
        <v>0</v>
      </c>
      <c r="DM618" s="885">
        <v>0</v>
      </c>
      <c r="DP618" s="3321">
        <f t="shared" si="481"/>
        <v>0</v>
      </c>
      <c r="DQ618" s="3321">
        <f t="shared" si="481"/>
        <v>0</v>
      </c>
      <c r="DR618" s="3321">
        <f t="shared" si="481"/>
        <v>0</v>
      </c>
      <c r="DS618" s="3321">
        <f t="shared" si="481"/>
        <v>0</v>
      </c>
      <c r="DT618" s="3321">
        <f t="shared" si="481"/>
        <v>0</v>
      </c>
    </row>
    <row r="619" spans="1:124" ht="10.5" hidden="1" customHeight="1">
      <c r="A619" s="1165"/>
      <c r="B619" s="1691"/>
      <c r="C619" s="1368" t="s">
        <v>747</v>
      </c>
      <c r="D619" s="3397"/>
      <c r="E619" s="1677">
        <v>0</v>
      </c>
      <c r="F619" s="889">
        <v>0</v>
      </c>
      <c r="G619" s="889">
        <v>0</v>
      </c>
      <c r="H619" s="889">
        <v>0</v>
      </c>
      <c r="I619" s="889">
        <v>0</v>
      </c>
      <c r="J619" s="889">
        <v>0</v>
      </c>
      <c r="K619" s="889">
        <v>0</v>
      </c>
      <c r="L619" s="889">
        <f t="shared" si="471"/>
        <v>0</v>
      </c>
      <c r="M619" s="1444"/>
      <c r="N619" s="1444"/>
      <c r="O619" s="1444"/>
      <c r="P619" s="1444"/>
      <c r="Q619" s="1444"/>
      <c r="R619" s="1444"/>
      <c r="S619" s="1444"/>
      <c r="T619" s="1444">
        <f t="shared" si="472"/>
        <v>0</v>
      </c>
      <c r="U619" s="1951">
        <f t="shared" si="496"/>
        <v>0</v>
      </c>
      <c r="V619" s="891">
        <f t="shared" si="496"/>
        <v>0</v>
      </c>
      <c r="W619" s="891">
        <f t="shared" si="496"/>
        <v>0</v>
      </c>
      <c r="X619" s="891">
        <f t="shared" si="496"/>
        <v>0</v>
      </c>
      <c r="Y619" s="891">
        <f t="shared" si="496"/>
        <v>0</v>
      </c>
      <c r="Z619" s="891">
        <f t="shared" si="496"/>
        <v>0</v>
      </c>
      <c r="AA619" s="891">
        <f t="shared" si="496"/>
        <v>0</v>
      </c>
      <c r="AB619" s="1727">
        <f t="shared" si="473"/>
        <v>0</v>
      </c>
      <c r="AC619" s="1341"/>
      <c r="AD619" s="3354"/>
      <c r="AE619" s="1720">
        <v>0</v>
      </c>
      <c r="AF619" s="1720">
        <v>0</v>
      </c>
      <c r="AG619" s="1720">
        <v>0</v>
      </c>
      <c r="AH619" s="1720">
        <v>0</v>
      </c>
      <c r="AI619" s="1720">
        <v>0</v>
      </c>
      <c r="AJ619" s="1720">
        <v>0</v>
      </c>
      <c r="AK619" s="1720">
        <f t="shared" si="474"/>
        <v>0</v>
      </c>
      <c r="AL619" s="1001"/>
      <c r="AM619" s="1402"/>
      <c r="AN619" s="1001"/>
      <c r="AO619" s="1001"/>
      <c r="AP619" s="1001"/>
      <c r="AQ619" s="1402"/>
      <c r="AR619" s="1402">
        <f t="shared" si="475"/>
        <v>0</v>
      </c>
      <c r="AS619" s="3403">
        <f t="shared" si="488"/>
        <v>0</v>
      </c>
      <c r="AT619" s="1727">
        <f t="shared" si="488"/>
        <v>0</v>
      </c>
      <c r="AU619" s="1727">
        <f t="shared" si="488"/>
        <v>0</v>
      </c>
      <c r="AV619" s="1727">
        <f t="shared" si="488"/>
        <v>0</v>
      </c>
      <c r="AW619" s="1722">
        <f t="shared" si="488"/>
        <v>0</v>
      </c>
      <c r="AX619" s="1722">
        <f t="shared" si="488"/>
        <v>0</v>
      </c>
      <c r="AY619" s="1727">
        <f t="shared" si="476"/>
        <v>0</v>
      </c>
      <c r="AZ619" s="3113">
        <f t="shared" si="477"/>
        <v>0</v>
      </c>
      <c r="BA619" s="3327"/>
      <c r="BB619" s="1374">
        <v>0</v>
      </c>
      <c r="BC619" s="1374">
        <v>0</v>
      </c>
      <c r="BD619" s="1374">
        <v>0</v>
      </c>
      <c r="BE619" s="1374">
        <v>0</v>
      </c>
      <c r="BF619" s="1374">
        <v>0</v>
      </c>
      <c r="BG619" s="1374">
        <f t="shared" si="478"/>
        <v>0</v>
      </c>
      <c r="BH619" s="889"/>
      <c r="BI619" s="889"/>
      <c r="BJ619" s="1405"/>
      <c r="BK619" s="1405"/>
      <c r="BL619" s="1405"/>
      <c r="BM619" s="1405">
        <f t="shared" si="479"/>
        <v>0</v>
      </c>
      <c r="BN619" s="1366">
        <f t="shared" si="489"/>
        <v>0</v>
      </c>
      <c r="BO619" s="1366">
        <f t="shared" si="489"/>
        <v>0</v>
      </c>
      <c r="BP619" s="1366">
        <f t="shared" si="489"/>
        <v>0</v>
      </c>
      <c r="BQ619" s="1366">
        <f t="shared" si="489"/>
        <v>0</v>
      </c>
      <c r="BR619" s="1366">
        <f t="shared" si="489"/>
        <v>0</v>
      </c>
      <c r="BS619" s="1443">
        <f t="shared" si="480"/>
        <v>0</v>
      </c>
      <c r="BT619" s="889"/>
      <c r="BU619" s="889"/>
      <c r="CD619" s="3319">
        <v>0</v>
      </c>
      <c r="CE619" s="3319">
        <v>0</v>
      </c>
      <c r="CF619" s="3319">
        <v>0</v>
      </c>
      <c r="CG619" s="3319">
        <v>0</v>
      </c>
      <c r="CH619" s="3319">
        <v>0</v>
      </c>
      <c r="CI619" s="3319">
        <v>0</v>
      </c>
      <c r="CJ619" s="3319">
        <v>0</v>
      </c>
      <c r="CK619" s="3320"/>
      <c r="CL619" s="3321">
        <f t="shared" si="469"/>
        <v>0</v>
      </c>
      <c r="CM619" s="3321">
        <f t="shared" si="469"/>
        <v>0</v>
      </c>
      <c r="CN619" s="3321">
        <f t="shared" si="469"/>
        <v>0</v>
      </c>
      <c r="CO619" s="3321">
        <f t="shared" si="468"/>
        <v>0</v>
      </c>
      <c r="CP619" s="3321">
        <f t="shared" si="468"/>
        <v>0</v>
      </c>
      <c r="CQ619" s="3321">
        <f t="shared" si="468"/>
        <v>0</v>
      </c>
      <c r="CR619" s="3321">
        <f t="shared" si="468"/>
        <v>0</v>
      </c>
      <c r="CS619" s="3321"/>
      <c r="CT619" s="885">
        <v>0</v>
      </c>
      <c r="CU619" s="885">
        <v>0</v>
      </c>
      <c r="CV619" s="885">
        <v>0</v>
      </c>
      <c r="CW619" s="885">
        <v>0</v>
      </c>
      <c r="CX619" s="885">
        <v>0</v>
      </c>
      <c r="CY619" s="885">
        <v>0</v>
      </c>
      <c r="DB619" s="3321">
        <f t="shared" si="490"/>
        <v>0</v>
      </c>
      <c r="DC619" s="3321">
        <f t="shared" si="491"/>
        <v>0</v>
      </c>
      <c r="DD619" s="3321">
        <f t="shared" si="492"/>
        <v>0</v>
      </c>
      <c r="DE619" s="3321">
        <f t="shared" si="493"/>
        <v>0</v>
      </c>
      <c r="DF619" s="3321">
        <f t="shared" si="494"/>
        <v>0</v>
      </c>
      <c r="DG619" s="3321">
        <f t="shared" si="495"/>
        <v>0</v>
      </c>
      <c r="DH619" s="3321"/>
      <c r="DI619" s="885">
        <v>0</v>
      </c>
      <c r="DJ619" s="885">
        <v>0</v>
      </c>
      <c r="DK619" s="885">
        <v>0</v>
      </c>
      <c r="DL619" s="885">
        <v>0</v>
      </c>
      <c r="DM619" s="885">
        <v>0</v>
      </c>
      <c r="DP619" s="3321">
        <f t="shared" si="481"/>
        <v>0</v>
      </c>
      <c r="DQ619" s="3321">
        <f t="shared" si="481"/>
        <v>0</v>
      </c>
      <c r="DR619" s="3321">
        <f t="shared" si="481"/>
        <v>0</v>
      </c>
      <c r="DS619" s="3321">
        <f t="shared" si="481"/>
        <v>0</v>
      </c>
      <c r="DT619" s="3321">
        <f t="shared" si="481"/>
        <v>0</v>
      </c>
    </row>
    <row r="620" spans="1:124" ht="25.5" customHeight="1">
      <c r="A620" s="1165" t="s">
        <v>759</v>
      </c>
      <c r="B620" s="3356" t="s">
        <v>758</v>
      </c>
      <c r="C620" s="2897" t="s">
        <v>609</v>
      </c>
      <c r="D620" s="3349"/>
      <c r="E620" s="1917">
        <v>5</v>
      </c>
      <c r="F620" s="1917">
        <v>0</v>
      </c>
      <c r="G620" s="1917">
        <v>59024.200000000004</v>
      </c>
      <c r="H620" s="1917">
        <v>0</v>
      </c>
      <c r="I620" s="1917">
        <v>0</v>
      </c>
      <c r="J620" s="1917">
        <v>5570</v>
      </c>
      <c r="K620" s="1917">
        <v>133680</v>
      </c>
      <c r="L620" s="1917">
        <f t="shared" si="471"/>
        <v>198274.2</v>
      </c>
      <c r="M620" s="1926">
        <f t="shared" ref="M620:S620" si="497">SUM(M621:M641)</f>
        <v>0</v>
      </c>
      <c r="N620" s="1926">
        <f t="shared" si="497"/>
        <v>0</v>
      </c>
      <c r="O620" s="1926">
        <f t="shared" si="497"/>
        <v>-13700.4</v>
      </c>
      <c r="P620" s="1926">
        <f t="shared" si="497"/>
        <v>0</v>
      </c>
      <c r="Q620" s="1926">
        <f t="shared" si="497"/>
        <v>0</v>
      </c>
      <c r="R620" s="1926">
        <f t="shared" si="497"/>
        <v>-500</v>
      </c>
      <c r="S620" s="1926">
        <f t="shared" si="497"/>
        <v>-12000</v>
      </c>
      <c r="T620" s="1926">
        <f t="shared" si="472"/>
        <v>-26200.400000000001</v>
      </c>
      <c r="U620" s="2899">
        <f t="shared" ref="U620:AA620" si="498">SUM(U621:U641)</f>
        <v>5</v>
      </c>
      <c r="V620" s="1917">
        <f t="shared" si="498"/>
        <v>0</v>
      </c>
      <c r="W620" s="1917">
        <f t="shared" si="498"/>
        <v>45323.8</v>
      </c>
      <c r="X620" s="1917">
        <f t="shared" si="498"/>
        <v>0</v>
      </c>
      <c r="Y620" s="1917">
        <f>SUM(Y621:Y641)</f>
        <v>0</v>
      </c>
      <c r="Z620" s="1917">
        <f t="shared" si="498"/>
        <v>3570</v>
      </c>
      <c r="AA620" s="1917">
        <f t="shared" si="498"/>
        <v>85680</v>
      </c>
      <c r="AB620" s="1925">
        <f t="shared" si="473"/>
        <v>134573.79999999999</v>
      </c>
      <c r="AC620" s="3330"/>
      <c r="AD620" s="1917"/>
      <c r="AE620" s="1925">
        <v>2</v>
      </c>
      <c r="AF620" s="1925">
        <v>0</v>
      </c>
      <c r="AG620" s="1925">
        <v>35000</v>
      </c>
      <c r="AH620" s="1925">
        <v>0</v>
      </c>
      <c r="AI620" s="1925">
        <v>0</v>
      </c>
      <c r="AJ620" s="1925">
        <v>0</v>
      </c>
      <c r="AK620" s="1925">
        <f t="shared" si="474"/>
        <v>35000</v>
      </c>
      <c r="AL620" s="1917">
        <f t="shared" ref="AL620:AQ620" si="499">SUM(AL621:AL641)</f>
        <v>0</v>
      </c>
      <c r="AM620" s="1917">
        <f t="shared" si="499"/>
        <v>0</v>
      </c>
      <c r="AN620" s="1917">
        <f t="shared" si="499"/>
        <v>0</v>
      </c>
      <c r="AO620" s="1917">
        <f t="shared" si="499"/>
        <v>0</v>
      </c>
      <c r="AP620" s="1917">
        <f t="shared" si="499"/>
        <v>0</v>
      </c>
      <c r="AQ620" s="1917">
        <f t="shared" si="499"/>
        <v>0</v>
      </c>
      <c r="AR620" s="1917">
        <f t="shared" si="475"/>
        <v>0</v>
      </c>
      <c r="AS620" s="3376">
        <f t="shared" ref="AS620:AX620" si="500">SUM(AS621:AS641)</f>
        <v>2</v>
      </c>
      <c r="AT620" s="1925">
        <f t="shared" si="500"/>
        <v>0</v>
      </c>
      <c r="AU620" s="1925">
        <f t="shared" si="500"/>
        <v>35000</v>
      </c>
      <c r="AV620" s="1925">
        <f t="shared" si="500"/>
        <v>0</v>
      </c>
      <c r="AW620" s="1925">
        <f>SUM(AW621:AW641)</f>
        <v>0</v>
      </c>
      <c r="AX620" s="1925">
        <f t="shared" si="500"/>
        <v>0</v>
      </c>
      <c r="AY620" s="1925">
        <f t="shared" si="476"/>
        <v>35000</v>
      </c>
      <c r="AZ620" s="3317"/>
      <c r="BA620" s="3318"/>
      <c r="BB620" s="1925">
        <v>0</v>
      </c>
      <c r="BC620" s="1925">
        <v>0</v>
      </c>
      <c r="BD620" s="1925">
        <v>0</v>
      </c>
      <c r="BE620" s="1925">
        <v>0</v>
      </c>
      <c r="BF620" s="1925">
        <v>0</v>
      </c>
      <c r="BG620" s="1925">
        <f t="shared" si="478"/>
        <v>0</v>
      </c>
      <c r="BH620" s="923">
        <f>SUM(BH621:BH641)</f>
        <v>0</v>
      </c>
      <c r="BI620" s="923">
        <f>SUM(BI621:BI641)</f>
        <v>0</v>
      </c>
      <c r="BJ620" s="923">
        <f>SUM(BJ621:BJ641)</f>
        <v>0</v>
      </c>
      <c r="BK620" s="923">
        <f>SUM(BK621:BK641)</f>
        <v>0</v>
      </c>
      <c r="BL620" s="923">
        <f>SUM(BL621:BL641)</f>
        <v>0</v>
      </c>
      <c r="BM620" s="923">
        <f t="shared" si="479"/>
        <v>0</v>
      </c>
      <c r="BN620" s="908">
        <f>SUM(BN621:BN641)</f>
        <v>0</v>
      </c>
      <c r="BO620" s="908">
        <f>SUM(BO621:BO641)</f>
        <v>0</v>
      </c>
      <c r="BP620" s="908">
        <f>SUM(BP621:BP641)</f>
        <v>0</v>
      </c>
      <c r="BQ620" s="908">
        <f>SUM(BQ621:BQ641)</f>
        <v>0</v>
      </c>
      <c r="BR620" s="908">
        <f>SUM(BR621:BR641)</f>
        <v>0</v>
      </c>
      <c r="BS620" s="908">
        <f t="shared" si="480"/>
        <v>0</v>
      </c>
      <c r="BT620" s="923"/>
      <c r="BU620" s="923"/>
      <c r="CD620" s="3319">
        <v>1</v>
      </c>
      <c r="CE620" s="3319">
        <v>423.5</v>
      </c>
      <c r="CF620" s="3319">
        <v>12318.5</v>
      </c>
      <c r="CG620" s="3319">
        <v>0</v>
      </c>
      <c r="CH620" s="3319">
        <v>46963.1</v>
      </c>
      <c r="CI620" s="3319">
        <v>9552.7999999999993</v>
      </c>
      <c r="CJ620" s="3319">
        <v>0</v>
      </c>
      <c r="CK620" s="3320"/>
      <c r="CL620" s="3321">
        <f t="shared" si="469"/>
        <v>-4</v>
      </c>
      <c r="CM620" s="3321">
        <f t="shared" si="469"/>
        <v>423.5</v>
      </c>
      <c r="CN620" s="3321">
        <f t="shared" si="469"/>
        <v>-33005.300000000003</v>
      </c>
      <c r="CO620" s="3321">
        <f t="shared" si="468"/>
        <v>0</v>
      </c>
      <c r="CP620" s="3321">
        <f t="shared" si="468"/>
        <v>46963.1</v>
      </c>
      <c r="CQ620" s="3321">
        <f t="shared" si="468"/>
        <v>5982.7999999999993</v>
      </c>
      <c r="CR620" s="3321">
        <f t="shared" si="468"/>
        <v>-85680</v>
      </c>
      <c r="CS620" s="3321"/>
      <c r="CT620" s="885">
        <v>5</v>
      </c>
      <c r="CU620" s="885">
        <v>0</v>
      </c>
      <c r="CV620" s="885">
        <v>31024.200000000004</v>
      </c>
      <c r="CW620" s="885">
        <v>0</v>
      </c>
      <c r="CX620" s="885">
        <v>5370</v>
      </c>
      <c r="CY620" s="885">
        <v>128880</v>
      </c>
      <c r="DB620" s="3321">
        <f t="shared" si="490"/>
        <v>3</v>
      </c>
      <c r="DC620" s="3321">
        <f t="shared" si="491"/>
        <v>0</v>
      </c>
      <c r="DD620" s="3321">
        <f t="shared" si="492"/>
        <v>-3975.7999999999956</v>
      </c>
      <c r="DE620" s="3321">
        <f t="shared" si="493"/>
        <v>0</v>
      </c>
      <c r="DF620" s="3321">
        <f t="shared" si="494"/>
        <v>5370</v>
      </c>
      <c r="DG620" s="3321">
        <f t="shared" si="495"/>
        <v>128880</v>
      </c>
      <c r="DH620" s="3321"/>
      <c r="DI620" s="885">
        <v>2</v>
      </c>
      <c r="DJ620" s="885">
        <v>0</v>
      </c>
      <c r="DK620" s="885">
        <v>35000</v>
      </c>
      <c r="DL620" s="885">
        <v>0</v>
      </c>
      <c r="DM620" s="885">
        <v>0</v>
      </c>
      <c r="DP620" s="3321">
        <f t="shared" si="481"/>
        <v>2</v>
      </c>
      <c r="DQ620" s="3321">
        <f t="shared" si="481"/>
        <v>0</v>
      </c>
      <c r="DR620" s="3321">
        <f t="shared" si="481"/>
        <v>35000</v>
      </c>
      <c r="DS620" s="3321">
        <f t="shared" si="481"/>
        <v>0</v>
      </c>
      <c r="DT620" s="3321">
        <f t="shared" si="481"/>
        <v>0</v>
      </c>
    </row>
    <row r="621" spans="1:124" ht="23.25" hidden="1" customHeight="1">
      <c r="A621" s="1165"/>
      <c r="B621" s="1585" t="s">
        <v>757</v>
      </c>
      <c r="C621" s="1662" t="s">
        <v>234</v>
      </c>
      <c r="D621" s="3472"/>
      <c r="E621" s="1358">
        <v>0</v>
      </c>
      <c r="F621" s="891">
        <v>0</v>
      </c>
      <c r="G621" s="930">
        <v>0</v>
      </c>
      <c r="H621" s="930">
        <v>0</v>
      </c>
      <c r="I621" s="930">
        <v>0</v>
      </c>
      <c r="J621" s="930">
        <v>0</v>
      </c>
      <c r="K621" s="930">
        <v>0</v>
      </c>
      <c r="L621" s="930">
        <f t="shared" si="471"/>
        <v>0</v>
      </c>
      <c r="M621" s="1640"/>
      <c r="N621" s="1640"/>
      <c r="O621" s="1640"/>
      <c r="P621" s="1640"/>
      <c r="Q621" s="1640"/>
      <c r="R621" s="1640">
        <f t="shared" ref="R621:R631" si="501">S621/24</f>
        <v>0</v>
      </c>
      <c r="S621" s="1640"/>
      <c r="T621" s="1946">
        <f t="shared" si="472"/>
        <v>0</v>
      </c>
      <c r="U621" s="1951">
        <f>E621+M621</f>
        <v>0</v>
      </c>
      <c r="V621" s="891">
        <f t="shared" ref="V621:AA641" si="502">F621+N621</f>
        <v>0</v>
      </c>
      <c r="W621" s="930">
        <f>G621+O621</f>
        <v>0</v>
      </c>
      <c r="X621" s="930">
        <f>H621+P621</f>
        <v>0</v>
      </c>
      <c r="Y621" s="930">
        <f>I621+Q621</f>
        <v>0</v>
      </c>
      <c r="Z621" s="930">
        <f>J621+R621</f>
        <v>0</v>
      </c>
      <c r="AA621" s="930">
        <f>K621+S621</f>
        <v>0</v>
      </c>
      <c r="AB621" s="1729">
        <f t="shared" si="473"/>
        <v>0</v>
      </c>
      <c r="AC621" s="1341"/>
      <c r="AD621" s="2286"/>
      <c r="AE621" s="2441">
        <v>0</v>
      </c>
      <c r="AF621" s="2441">
        <v>0</v>
      </c>
      <c r="AG621" s="2441">
        <v>0</v>
      </c>
      <c r="AH621" s="2441">
        <v>0</v>
      </c>
      <c r="AI621" s="2441">
        <v>0</v>
      </c>
      <c r="AJ621" s="2441">
        <v>0</v>
      </c>
      <c r="AK621" s="2441">
        <f t="shared" si="474"/>
        <v>0</v>
      </c>
      <c r="AL621" s="1002"/>
      <c r="AM621" s="1345"/>
      <c r="AN621" s="1345"/>
      <c r="AO621" s="1402"/>
      <c r="AP621" s="1402">
        <f t="shared" ref="AP621:AP641" si="503">AQ621/24</f>
        <v>0</v>
      </c>
      <c r="AQ621" s="1345"/>
      <c r="AR621" s="1345">
        <f t="shared" si="475"/>
        <v>0</v>
      </c>
      <c r="AS621" s="3403">
        <f t="shared" ref="AS621:AV641" si="504">AE621+AL621</f>
        <v>0</v>
      </c>
      <c r="AT621" s="1729">
        <f t="shared" si="504"/>
        <v>0</v>
      </c>
      <c r="AU621" s="1729">
        <f>AG621+AN621</f>
        <v>0</v>
      </c>
      <c r="AV621" s="1729">
        <f>AH621+AO621</f>
        <v>0</v>
      </c>
      <c r="AW621" s="1722">
        <f t="shared" ref="AW621:AX641" si="505">AI621+AP621</f>
        <v>0</v>
      </c>
      <c r="AX621" s="1722">
        <f t="shared" si="505"/>
        <v>0</v>
      </c>
      <c r="AY621" s="1729">
        <f t="shared" si="476"/>
        <v>0</v>
      </c>
      <c r="AZ621" s="3088"/>
      <c r="BA621" s="3394"/>
      <c r="BB621" s="1339">
        <v>0</v>
      </c>
      <c r="BC621" s="1339">
        <v>0</v>
      </c>
      <c r="BD621" s="1339">
        <v>0</v>
      </c>
      <c r="BE621" s="1339">
        <v>0</v>
      </c>
      <c r="BF621" s="1339">
        <v>0</v>
      </c>
      <c r="BG621" s="1339">
        <f t="shared" si="478"/>
        <v>0</v>
      </c>
      <c r="BH621" s="930"/>
      <c r="BI621" s="930"/>
      <c r="BJ621" s="3099"/>
      <c r="BK621" s="3099">
        <f t="shared" ref="BK621:BK641" si="506">BL621/24</f>
        <v>0</v>
      </c>
      <c r="BL621" s="3099"/>
      <c r="BM621" s="3099">
        <f t="shared" si="479"/>
        <v>0</v>
      </c>
      <c r="BN621" s="1366">
        <f>BB621+BH621</f>
        <v>0</v>
      </c>
      <c r="BO621" s="1366">
        <f>BC621+BI621</f>
        <v>0</v>
      </c>
      <c r="BP621" s="1366">
        <f>BD621+BJ621</f>
        <v>0</v>
      </c>
      <c r="BQ621" s="1366">
        <f>BE621+BK621</f>
        <v>0</v>
      </c>
      <c r="BR621" s="1366">
        <f>BF621+BL621</f>
        <v>0</v>
      </c>
      <c r="BS621" s="1518">
        <f t="shared" si="480"/>
        <v>0</v>
      </c>
      <c r="BT621" s="930" t="s">
        <v>1625</v>
      </c>
      <c r="BU621" s="930" t="s">
        <v>1353</v>
      </c>
      <c r="CD621" s="3319">
        <v>0</v>
      </c>
      <c r="CE621" s="3319">
        <v>0</v>
      </c>
      <c r="CF621" s="3319">
        <v>0</v>
      </c>
      <c r="CG621" s="3319">
        <v>0</v>
      </c>
      <c r="CH621" s="3319">
        <v>0</v>
      </c>
      <c r="CI621" s="3319">
        <v>0</v>
      </c>
      <c r="CJ621" s="3319">
        <v>0</v>
      </c>
      <c r="CK621" s="3320"/>
      <c r="CL621" s="3321">
        <f t="shared" si="469"/>
        <v>0</v>
      </c>
      <c r="CM621" s="3321">
        <f t="shared" si="469"/>
        <v>0</v>
      </c>
      <c r="CN621" s="3321">
        <f t="shared" si="469"/>
        <v>0</v>
      </c>
      <c r="CO621" s="3321">
        <f t="shared" si="468"/>
        <v>0</v>
      </c>
      <c r="CP621" s="3321">
        <f t="shared" si="468"/>
        <v>0</v>
      </c>
      <c r="CQ621" s="3321">
        <f t="shared" si="468"/>
        <v>0</v>
      </c>
      <c r="CR621" s="3321">
        <f t="shared" si="468"/>
        <v>0</v>
      </c>
      <c r="CS621" s="3321"/>
      <c r="CT621" s="885">
        <v>0</v>
      </c>
      <c r="CU621" s="885">
        <v>0</v>
      </c>
      <c r="CV621" s="885">
        <v>0</v>
      </c>
      <c r="CW621" s="885">
        <v>0</v>
      </c>
      <c r="CX621" s="885">
        <v>0</v>
      </c>
      <c r="CY621" s="885">
        <v>0</v>
      </c>
      <c r="DB621" s="3321">
        <f t="shared" si="490"/>
        <v>0</v>
      </c>
      <c r="DC621" s="3321">
        <f t="shared" si="491"/>
        <v>0</v>
      </c>
      <c r="DD621" s="3321">
        <f t="shared" si="492"/>
        <v>0</v>
      </c>
      <c r="DE621" s="3321">
        <f t="shared" si="493"/>
        <v>0</v>
      </c>
      <c r="DF621" s="3321">
        <f t="shared" si="494"/>
        <v>0</v>
      </c>
      <c r="DG621" s="3321">
        <f t="shared" si="495"/>
        <v>0</v>
      </c>
      <c r="DH621" s="3321"/>
      <c r="DI621" s="885">
        <v>0</v>
      </c>
      <c r="DJ621" s="885">
        <v>0</v>
      </c>
      <c r="DK621" s="885">
        <v>0</v>
      </c>
      <c r="DL621" s="885">
        <v>0</v>
      </c>
      <c r="DM621" s="885">
        <v>0</v>
      </c>
      <c r="DP621" s="3321">
        <f t="shared" si="481"/>
        <v>0</v>
      </c>
      <c r="DQ621" s="3321">
        <f t="shared" si="481"/>
        <v>0</v>
      </c>
      <c r="DR621" s="3321">
        <f t="shared" si="481"/>
        <v>0</v>
      </c>
      <c r="DS621" s="3321">
        <f t="shared" si="481"/>
        <v>0</v>
      </c>
      <c r="DT621" s="3321">
        <f t="shared" si="481"/>
        <v>0</v>
      </c>
    </row>
    <row r="622" spans="1:124" ht="30.75" customHeight="1">
      <c r="A622" s="912">
        <v>26</v>
      </c>
      <c r="B622" s="1587" t="s">
        <v>757</v>
      </c>
      <c r="C622" s="1692" t="s">
        <v>96</v>
      </c>
      <c r="D622" s="3501"/>
      <c r="E622" s="1358">
        <v>5</v>
      </c>
      <c r="F622" s="891">
        <v>0</v>
      </c>
      <c r="G622" s="1341">
        <v>24649.200000000004</v>
      </c>
      <c r="H622" s="1341">
        <v>0</v>
      </c>
      <c r="I622" s="1341">
        <v>0</v>
      </c>
      <c r="J622" s="1341">
        <v>2825</v>
      </c>
      <c r="K622" s="1341">
        <v>67800</v>
      </c>
      <c r="L622" s="1341">
        <f t="shared" si="471"/>
        <v>95274.200000000012</v>
      </c>
      <c r="M622" s="1946"/>
      <c r="N622" s="1946"/>
      <c r="O622" s="1946">
        <v>-1200.4000000000001</v>
      </c>
      <c r="P622" s="1946"/>
      <c r="Q622" s="1946"/>
      <c r="R622" s="1946">
        <f t="shared" si="501"/>
        <v>-1000</v>
      </c>
      <c r="S622" s="1440">
        <v>-24000</v>
      </c>
      <c r="T622" s="1946">
        <f t="shared" si="472"/>
        <v>-26200.400000000001</v>
      </c>
      <c r="U622" s="1951">
        <f t="shared" ref="U622:U641" si="507">E622+M622</f>
        <v>5</v>
      </c>
      <c r="V622" s="891">
        <f t="shared" si="502"/>
        <v>0</v>
      </c>
      <c r="W622" s="891">
        <f t="shared" si="502"/>
        <v>23448.800000000003</v>
      </c>
      <c r="X622" s="891">
        <f t="shared" si="502"/>
        <v>0</v>
      </c>
      <c r="Y622" s="891">
        <f t="shared" si="502"/>
        <v>0</v>
      </c>
      <c r="Z622" s="891">
        <f t="shared" si="502"/>
        <v>1825</v>
      </c>
      <c r="AA622" s="1358">
        <f t="shared" si="502"/>
        <v>43800</v>
      </c>
      <c r="AB622" s="1729">
        <f t="shared" si="473"/>
        <v>69073.8</v>
      </c>
      <c r="AC622" s="1341"/>
      <c r="AD622" s="1717"/>
      <c r="AE622" s="1718">
        <v>0</v>
      </c>
      <c r="AF622" s="1718">
        <v>0</v>
      </c>
      <c r="AG622" s="1718">
        <v>0</v>
      </c>
      <c r="AH622" s="1718">
        <v>0</v>
      </c>
      <c r="AI622" s="1718">
        <v>0</v>
      </c>
      <c r="AJ622" s="1718">
        <v>0</v>
      </c>
      <c r="AK622" s="1718">
        <f t="shared" si="474"/>
        <v>0</v>
      </c>
      <c r="AL622" s="1344"/>
      <c r="AM622" s="1345"/>
      <c r="AN622" s="1344"/>
      <c r="AO622" s="1402"/>
      <c r="AP622" s="1402">
        <f t="shared" si="503"/>
        <v>0</v>
      </c>
      <c r="AQ622" s="1345"/>
      <c r="AR622" s="1345">
        <f t="shared" si="475"/>
        <v>0</v>
      </c>
      <c r="AS622" s="3403">
        <f t="shared" si="504"/>
        <v>0</v>
      </c>
      <c r="AT622" s="1729">
        <f t="shared" si="504"/>
        <v>0</v>
      </c>
      <c r="AU622" s="1729">
        <f t="shared" si="504"/>
        <v>0</v>
      </c>
      <c r="AV622" s="1729">
        <f t="shared" si="504"/>
        <v>0</v>
      </c>
      <c r="AW622" s="1722">
        <f t="shared" si="505"/>
        <v>0</v>
      </c>
      <c r="AX622" s="1722">
        <f t="shared" si="505"/>
        <v>0</v>
      </c>
      <c r="AY622" s="1729">
        <f t="shared" si="476"/>
        <v>0</v>
      </c>
      <c r="AZ622" s="3088"/>
      <c r="BA622" s="3394"/>
      <c r="BB622" s="1423">
        <v>0</v>
      </c>
      <c r="BC622" s="1423">
        <v>0</v>
      </c>
      <c r="BD622" s="1423">
        <v>0</v>
      </c>
      <c r="BE622" s="1423">
        <v>0</v>
      </c>
      <c r="BF622" s="1423">
        <v>0</v>
      </c>
      <c r="BG622" s="1423">
        <f t="shared" si="478"/>
        <v>0</v>
      </c>
      <c r="BH622" s="1341"/>
      <c r="BI622" s="891"/>
      <c r="BJ622" s="891"/>
      <c r="BK622" s="1341">
        <f t="shared" si="506"/>
        <v>0</v>
      </c>
      <c r="BL622" s="3099"/>
      <c r="BM622" s="3099">
        <f t="shared" si="479"/>
        <v>0</v>
      </c>
      <c r="BN622" s="1366">
        <f t="shared" ref="BN622:BR637" si="508">BB622+BH622</f>
        <v>0</v>
      </c>
      <c r="BO622" s="1366">
        <f t="shared" si="508"/>
        <v>0</v>
      </c>
      <c r="BP622" s="1366">
        <f t="shared" si="508"/>
        <v>0</v>
      </c>
      <c r="BQ622" s="1366">
        <f t="shared" si="508"/>
        <v>0</v>
      </c>
      <c r="BR622" s="1366">
        <f>BF622+BL622</f>
        <v>0</v>
      </c>
      <c r="BS622" s="1518">
        <f t="shared" si="480"/>
        <v>0</v>
      </c>
      <c r="BT622" s="1409" t="s">
        <v>1626</v>
      </c>
      <c r="BU622" s="930" t="s">
        <v>1353</v>
      </c>
      <c r="CD622" s="3319">
        <v>1</v>
      </c>
      <c r="CE622" s="3319">
        <v>0</v>
      </c>
      <c r="CF622" s="3319">
        <v>0</v>
      </c>
      <c r="CG622" s="3319">
        <v>0</v>
      </c>
      <c r="CH622" s="3319">
        <v>46963.1</v>
      </c>
      <c r="CI622" s="3319">
        <v>9552.7999999999993</v>
      </c>
      <c r="CJ622" s="3319">
        <v>0</v>
      </c>
      <c r="CK622" s="3320"/>
      <c r="CL622" s="3321">
        <f t="shared" si="469"/>
        <v>-4</v>
      </c>
      <c r="CM622" s="3321">
        <f t="shared" si="469"/>
        <v>0</v>
      </c>
      <c r="CN622" s="3321">
        <f t="shared" si="469"/>
        <v>-23448.800000000003</v>
      </c>
      <c r="CO622" s="3321">
        <f t="shared" si="468"/>
        <v>0</v>
      </c>
      <c r="CP622" s="3321">
        <f t="shared" si="468"/>
        <v>46963.1</v>
      </c>
      <c r="CQ622" s="3321">
        <f t="shared" si="468"/>
        <v>7727.7999999999993</v>
      </c>
      <c r="CR622" s="3321">
        <f t="shared" si="468"/>
        <v>-43800</v>
      </c>
      <c r="CS622" s="3321"/>
      <c r="CT622" s="885">
        <v>5</v>
      </c>
      <c r="CU622" s="885">
        <v>0</v>
      </c>
      <c r="CV622" s="885">
        <v>24649.200000000004</v>
      </c>
      <c r="CW622" s="885">
        <v>0</v>
      </c>
      <c r="CX622" s="885">
        <v>2825</v>
      </c>
      <c r="CY622" s="885">
        <v>67800</v>
      </c>
      <c r="DB622" s="3321">
        <f t="shared" si="490"/>
        <v>5</v>
      </c>
      <c r="DC622" s="3321">
        <f t="shared" si="491"/>
        <v>0</v>
      </c>
      <c r="DD622" s="3321">
        <f t="shared" si="492"/>
        <v>24649.200000000004</v>
      </c>
      <c r="DE622" s="3321">
        <f t="shared" si="493"/>
        <v>0</v>
      </c>
      <c r="DF622" s="3321">
        <f t="shared" si="494"/>
        <v>2825</v>
      </c>
      <c r="DG622" s="3321">
        <f t="shared" si="495"/>
        <v>67800</v>
      </c>
      <c r="DH622" s="3321"/>
      <c r="DI622" s="885">
        <v>0</v>
      </c>
      <c r="DJ622" s="885">
        <v>0</v>
      </c>
      <c r="DK622" s="885">
        <v>0</v>
      </c>
      <c r="DL622" s="885">
        <v>0</v>
      </c>
      <c r="DM622" s="885">
        <v>0</v>
      </c>
      <c r="DP622" s="3321">
        <f t="shared" si="481"/>
        <v>0</v>
      </c>
      <c r="DQ622" s="3321">
        <f t="shared" si="481"/>
        <v>0</v>
      </c>
      <c r="DR622" s="3321">
        <f t="shared" si="481"/>
        <v>0</v>
      </c>
      <c r="DS622" s="3321">
        <f t="shared" si="481"/>
        <v>0</v>
      </c>
      <c r="DT622" s="3321">
        <f t="shared" si="481"/>
        <v>0</v>
      </c>
    </row>
    <row r="623" spans="1:124" ht="15" hidden="1" customHeight="1">
      <c r="A623" s="1165"/>
      <c r="B623" s="1587" t="s">
        <v>752</v>
      </c>
      <c r="C623" s="1692" t="s">
        <v>755</v>
      </c>
      <c r="D623" s="3501"/>
      <c r="E623" s="1358">
        <v>0</v>
      </c>
      <c r="F623" s="891">
        <v>0</v>
      </c>
      <c r="G623" s="1341">
        <v>0</v>
      </c>
      <c r="H623" s="1341">
        <v>0</v>
      </c>
      <c r="I623" s="1341">
        <v>0</v>
      </c>
      <c r="J623" s="1341">
        <v>0</v>
      </c>
      <c r="K623" s="1341">
        <v>0</v>
      </c>
      <c r="L623" s="1341">
        <f t="shared" si="471"/>
        <v>0</v>
      </c>
      <c r="M623" s="1946"/>
      <c r="N623" s="1946"/>
      <c r="O623" s="1946"/>
      <c r="P623" s="1946"/>
      <c r="Q623" s="1946"/>
      <c r="R623" s="1946">
        <f t="shared" si="501"/>
        <v>0</v>
      </c>
      <c r="S623" s="1946"/>
      <c r="T623" s="1946">
        <f t="shared" si="472"/>
        <v>0</v>
      </c>
      <c r="U623" s="1951">
        <f t="shared" si="507"/>
        <v>0</v>
      </c>
      <c r="V623" s="891">
        <f t="shared" si="502"/>
        <v>0</v>
      </c>
      <c r="W623" s="891">
        <f t="shared" si="502"/>
        <v>0</v>
      </c>
      <c r="X623" s="891">
        <f t="shared" si="502"/>
        <v>0</v>
      </c>
      <c r="Y623" s="891">
        <f t="shared" si="502"/>
        <v>0</v>
      </c>
      <c r="Z623" s="891">
        <f t="shared" si="502"/>
        <v>0</v>
      </c>
      <c r="AA623" s="891">
        <f t="shared" si="502"/>
        <v>0</v>
      </c>
      <c r="AB623" s="1729">
        <f t="shared" si="473"/>
        <v>0</v>
      </c>
      <c r="AC623" s="1341"/>
      <c r="AD623" s="1717"/>
      <c r="AE623" s="1718">
        <v>0</v>
      </c>
      <c r="AF623" s="1718">
        <v>0</v>
      </c>
      <c r="AG623" s="1718">
        <v>0</v>
      </c>
      <c r="AH623" s="1718">
        <v>0</v>
      </c>
      <c r="AI623" s="1718">
        <v>0</v>
      </c>
      <c r="AJ623" s="1718">
        <v>0</v>
      </c>
      <c r="AK623" s="1718">
        <f t="shared" si="474"/>
        <v>0</v>
      </c>
      <c r="AL623" s="1344"/>
      <c r="AM623" s="1345"/>
      <c r="AN623" s="1344"/>
      <c r="AO623" s="1402"/>
      <c r="AP623" s="1402">
        <f t="shared" si="503"/>
        <v>0</v>
      </c>
      <c r="AQ623" s="1345"/>
      <c r="AR623" s="1345">
        <f t="shared" si="475"/>
        <v>0</v>
      </c>
      <c r="AS623" s="3403">
        <f t="shared" si="504"/>
        <v>0</v>
      </c>
      <c r="AT623" s="1722">
        <f t="shared" si="504"/>
        <v>0</v>
      </c>
      <c r="AU623" s="1722">
        <f t="shared" si="504"/>
        <v>0</v>
      </c>
      <c r="AV623" s="1722">
        <f t="shared" si="504"/>
        <v>0</v>
      </c>
      <c r="AW623" s="1722">
        <f t="shared" si="505"/>
        <v>0</v>
      </c>
      <c r="AX623" s="1722">
        <f t="shared" si="505"/>
        <v>0</v>
      </c>
      <c r="AY623" s="1722">
        <f t="shared" si="476"/>
        <v>0</v>
      </c>
      <c r="AZ623" s="2029"/>
      <c r="BA623" s="3338"/>
      <c r="BB623" s="1423">
        <v>0</v>
      </c>
      <c r="BC623" s="1423">
        <v>0</v>
      </c>
      <c r="BD623" s="1423">
        <v>0</v>
      </c>
      <c r="BE623" s="1423">
        <v>0</v>
      </c>
      <c r="BF623" s="1423">
        <v>0</v>
      </c>
      <c r="BG623" s="1423">
        <f t="shared" si="478"/>
        <v>0</v>
      </c>
      <c r="BH623" s="1341"/>
      <c r="BI623" s="891"/>
      <c r="BJ623" s="891"/>
      <c r="BK623" s="1341">
        <f t="shared" si="506"/>
        <v>0</v>
      </c>
      <c r="BL623" s="3099"/>
      <c r="BM623" s="3099">
        <f t="shared" si="479"/>
        <v>0</v>
      </c>
      <c r="BN623" s="1366">
        <f t="shared" si="508"/>
        <v>0</v>
      </c>
      <c r="BO623" s="1366">
        <f t="shared" si="508"/>
        <v>0</v>
      </c>
      <c r="BP623" s="1366">
        <f t="shared" si="508"/>
        <v>0</v>
      </c>
      <c r="BQ623" s="1366">
        <f t="shared" si="508"/>
        <v>0</v>
      </c>
      <c r="BR623" s="1366">
        <f>BF623+BL623</f>
        <v>0</v>
      </c>
      <c r="BS623" s="1518">
        <f t="shared" si="480"/>
        <v>0</v>
      </c>
      <c r="BT623" s="1341"/>
      <c r="BU623" s="1341"/>
      <c r="CD623" s="3319">
        <v>0</v>
      </c>
      <c r="CE623" s="3319">
        <v>0</v>
      </c>
      <c r="CF623" s="3319">
        <v>0</v>
      </c>
      <c r="CG623" s="3319">
        <v>0</v>
      </c>
      <c r="CH623" s="3319">
        <v>0</v>
      </c>
      <c r="CI623" s="3319">
        <v>0</v>
      </c>
      <c r="CJ623" s="3319">
        <v>0</v>
      </c>
      <c r="CK623" s="3320"/>
      <c r="CL623" s="3321">
        <f t="shared" si="469"/>
        <v>0</v>
      </c>
      <c r="CM623" s="3321">
        <f t="shared" si="469"/>
        <v>0</v>
      </c>
      <c r="CN623" s="3321">
        <f t="shared" si="469"/>
        <v>0</v>
      </c>
      <c r="CO623" s="3321">
        <f t="shared" si="468"/>
        <v>0</v>
      </c>
      <c r="CP623" s="3321">
        <f t="shared" si="468"/>
        <v>0</v>
      </c>
      <c r="CQ623" s="3321">
        <f t="shared" si="468"/>
        <v>0</v>
      </c>
      <c r="CR623" s="3321">
        <f t="shared" si="468"/>
        <v>0</v>
      </c>
      <c r="CS623" s="3321"/>
      <c r="CT623" s="885">
        <v>0</v>
      </c>
      <c r="CU623" s="885">
        <v>0</v>
      </c>
      <c r="CV623" s="885">
        <v>0</v>
      </c>
      <c r="CW623" s="885">
        <v>0</v>
      </c>
      <c r="CX623" s="885">
        <v>0</v>
      </c>
      <c r="CY623" s="885">
        <v>0</v>
      </c>
      <c r="DB623" s="3321">
        <f t="shared" si="490"/>
        <v>0</v>
      </c>
      <c r="DC623" s="3321">
        <f t="shared" si="491"/>
        <v>0</v>
      </c>
      <c r="DD623" s="3321">
        <f t="shared" si="492"/>
        <v>0</v>
      </c>
      <c r="DE623" s="3321">
        <f t="shared" si="493"/>
        <v>0</v>
      </c>
      <c r="DF623" s="3321">
        <f t="shared" si="494"/>
        <v>0</v>
      </c>
      <c r="DG623" s="3321">
        <f t="shared" si="495"/>
        <v>0</v>
      </c>
      <c r="DH623" s="3321"/>
      <c r="DI623" s="885">
        <v>0</v>
      </c>
      <c r="DJ623" s="885">
        <v>0</v>
      </c>
      <c r="DK623" s="885">
        <v>0</v>
      </c>
      <c r="DL623" s="885">
        <v>0</v>
      </c>
      <c r="DM623" s="885">
        <v>0</v>
      </c>
      <c r="DP623" s="3321">
        <f t="shared" si="481"/>
        <v>0</v>
      </c>
      <c r="DQ623" s="3321">
        <f t="shared" si="481"/>
        <v>0</v>
      </c>
      <c r="DR623" s="3321">
        <f t="shared" si="481"/>
        <v>0</v>
      </c>
      <c r="DS623" s="3321">
        <f t="shared" si="481"/>
        <v>0</v>
      </c>
      <c r="DT623" s="3321">
        <f t="shared" si="481"/>
        <v>0</v>
      </c>
    </row>
    <row r="624" spans="1:124" ht="17.25" hidden="1" customHeight="1">
      <c r="A624" s="912">
        <v>27</v>
      </c>
      <c r="B624" s="1587" t="s">
        <v>754</v>
      </c>
      <c r="C624" s="1692" t="s">
        <v>235</v>
      </c>
      <c r="D624" s="3501"/>
      <c r="E624" s="1358">
        <v>0</v>
      </c>
      <c r="F624" s="891">
        <v>0</v>
      </c>
      <c r="G624" s="1341">
        <v>0</v>
      </c>
      <c r="H624" s="1341">
        <v>0</v>
      </c>
      <c r="I624" s="1341">
        <v>0</v>
      </c>
      <c r="J624" s="1341">
        <v>0</v>
      </c>
      <c r="K624" s="1341">
        <v>0</v>
      </c>
      <c r="L624" s="1341">
        <f t="shared" si="471"/>
        <v>0</v>
      </c>
      <c r="M624" s="1946"/>
      <c r="N624" s="1946"/>
      <c r="O624" s="1946"/>
      <c r="P624" s="1946"/>
      <c r="Q624" s="1946"/>
      <c r="R624" s="1946">
        <f t="shared" si="501"/>
        <v>0</v>
      </c>
      <c r="S624" s="1946"/>
      <c r="T624" s="1946">
        <f t="shared" si="472"/>
        <v>0</v>
      </c>
      <c r="U624" s="1951">
        <f t="shared" si="507"/>
        <v>0</v>
      </c>
      <c r="V624" s="891">
        <f t="shared" si="502"/>
        <v>0</v>
      </c>
      <c r="W624" s="891">
        <f t="shared" si="502"/>
        <v>0</v>
      </c>
      <c r="X624" s="891">
        <f t="shared" si="502"/>
        <v>0</v>
      </c>
      <c r="Y624" s="891">
        <f t="shared" si="502"/>
        <v>0</v>
      </c>
      <c r="Z624" s="891">
        <f t="shared" si="502"/>
        <v>0</v>
      </c>
      <c r="AA624" s="891">
        <f t="shared" si="502"/>
        <v>0</v>
      </c>
      <c r="AB624" s="1729">
        <f t="shared" si="473"/>
        <v>0</v>
      </c>
      <c r="AC624" s="1341"/>
      <c r="AD624" s="1717"/>
      <c r="AE624" s="1718">
        <v>0</v>
      </c>
      <c r="AF624" s="1718">
        <v>0</v>
      </c>
      <c r="AG624" s="1718">
        <v>0</v>
      </c>
      <c r="AH624" s="1718">
        <v>0</v>
      </c>
      <c r="AI624" s="1718">
        <v>0</v>
      </c>
      <c r="AJ624" s="1718">
        <v>0</v>
      </c>
      <c r="AK624" s="1718">
        <f t="shared" si="474"/>
        <v>0</v>
      </c>
      <c r="AL624" s="1344"/>
      <c r="AM624" s="1345"/>
      <c r="AN624" s="1344"/>
      <c r="AO624" s="1402"/>
      <c r="AP624" s="1402">
        <f t="shared" si="503"/>
        <v>0</v>
      </c>
      <c r="AQ624" s="1345"/>
      <c r="AR624" s="1345">
        <f t="shared" si="475"/>
        <v>0</v>
      </c>
      <c r="AS624" s="3403">
        <f t="shared" si="504"/>
        <v>0</v>
      </c>
      <c r="AT624" s="1722">
        <f t="shared" si="504"/>
        <v>0</v>
      </c>
      <c r="AU624" s="1722">
        <f t="shared" si="504"/>
        <v>0</v>
      </c>
      <c r="AV624" s="1722">
        <f t="shared" si="504"/>
        <v>0</v>
      </c>
      <c r="AW624" s="1722">
        <f t="shared" si="505"/>
        <v>0</v>
      </c>
      <c r="AX624" s="1722">
        <f t="shared" si="505"/>
        <v>0</v>
      </c>
      <c r="AY624" s="1722">
        <f t="shared" si="476"/>
        <v>0</v>
      </c>
      <c r="AZ624" s="3088"/>
      <c r="BA624" s="3394"/>
      <c r="BB624" s="1423">
        <v>0</v>
      </c>
      <c r="BC624" s="1423">
        <v>0</v>
      </c>
      <c r="BD624" s="1423">
        <v>0</v>
      </c>
      <c r="BE624" s="1423">
        <v>0</v>
      </c>
      <c r="BF624" s="1423">
        <v>0</v>
      </c>
      <c r="BG624" s="1423">
        <f t="shared" si="478"/>
        <v>0</v>
      </c>
      <c r="BH624" s="1341"/>
      <c r="BI624" s="1341"/>
      <c r="BJ624" s="3099"/>
      <c r="BK624" s="3099">
        <f t="shared" si="506"/>
        <v>0</v>
      </c>
      <c r="BL624" s="3099"/>
      <c r="BM624" s="3099">
        <f t="shared" si="479"/>
        <v>0</v>
      </c>
      <c r="BN624" s="1366">
        <f t="shared" si="508"/>
        <v>0</v>
      </c>
      <c r="BO624" s="1366">
        <f t="shared" si="508"/>
        <v>0</v>
      </c>
      <c r="BP624" s="1366">
        <f t="shared" si="508"/>
        <v>0</v>
      </c>
      <c r="BQ624" s="1366">
        <f t="shared" si="508"/>
        <v>0</v>
      </c>
      <c r="BR624" s="1366">
        <f>BF624+BL624</f>
        <v>0</v>
      </c>
      <c r="BS624" s="1518">
        <f t="shared" si="480"/>
        <v>0</v>
      </c>
      <c r="BT624" s="1341"/>
      <c r="BU624" s="1341"/>
      <c r="CD624" s="3319">
        <v>0</v>
      </c>
      <c r="CE624" s="3319">
        <v>0</v>
      </c>
      <c r="CF624" s="3319">
        <v>0</v>
      </c>
      <c r="CG624" s="3319">
        <v>0</v>
      </c>
      <c r="CH624" s="3319">
        <v>0</v>
      </c>
      <c r="CI624" s="3319">
        <v>0</v>
      </c>
      <c r="CJ624" s="3319">
        <v>0</v>
      </c>
      <c r="CK624" s="3320"/>
      <c r="CL624" s="3321">
        <f t="shared" si="469"/>
        <v>0</v>
      </c>
      <c r="CM624" s="3321">
        <f t="shared" si="469"/>
        <v>0</v>
      </c>
      <c r="CN624" s="3321">
        <f t="shared" si="469"/>
        <v>0</v>
      </c>
      <c r="CO624" s="3321">
        <f t="shared" si="468"/>
        <v>0</v>
      </c>
      <c r="CP624" s="3321">
        <f t="shared" si="468"/>
        <v>0</v>
      </c>
      <c r="CQ624" s="3321">
        <f t="shared" si="468"/>
        <v>0</v>
      </c>
      <c r="CR624" s="3321">
        <f t="shared" si="468"/>
        <v>0</v>
      </c>
      <c r="CS624" s="3321"/>
      <c r="CT624" s="885">
        <v>0</v>
      </c>
      <c r="CU624" s="885">
        <v>0</v>
      </c>
      <c r="CV624" s="885">
        <v>0</v>
      </c>
      <c r="CW624" s="885">
        <v>0</v>
      </c>
      <c r="CX624" s="885">
        <v>0</v>
      </c>
      <c r="CY624" s="885">
        <v>0</v>
      </c>
      <c r="DB624" s="3321">
        <f t="shared" si="490"/>
        <v>0</v>
      </c>
      <c r="DC624" s="3321">
        <f t="shared" si="491"/>
        <v>0</v>
      </c>
      <c r="DD624" s="3321">
        <f t="shared" si="492"/>
        <v>0</v>
      </c>
      <c r="DE624" s="3321">
        <f t="shared" si="493"/>
        <v>0</v>
      </c>
      <c r="DF624" s="3321">
        <f t="shared" si="494"/>
        <v>0</v>
      </c>
      <c r="DG624" s="3321">
        <f t="shared" si="495"/>
        <v>0</v>
      </c>
      <c r="DH624" s="3321"/>
      <c r="DI624" s="885">
        <v>0</v>
      </c>
      <c r="DJ624" s="885">
        <v>0</v>
      </c>
      <c r="DK624" s="885">
        <v>0</v>
      </c>
      <c r="DL624" s="885">
        <v>0</v>
      </c>
      <c r="DM624" s="885">
        <v>0</v>
      </c>
      <c r="DP624" s="3321">
        <f t="shared" si="481"/>
        <v>0</v>
      </c>
      <c r="DQ624" s="3321">
        <f t="shared" si="481"/>
        <v>0</v>
      </c>
      <c r="DR624" s="3321">
        <f t="shared" si="481"/>
        <v>0</v>
      </c>
      <c r="DS624" s="3321">
        <f t="shared" si="481"/>
        <v>0</v>
      </c>
      <c r="DT624" s="3321">
        <f t="shared" si="481"/>
        <v>0</v>
      </c>
    </row>
    <row r="625" spans="1:124" hidden="1">
      <c r="A625" s="1165"/>
      <c r="B625" s="1491" t="s">
        <v>753</v>
      </c>
      <c r="C625" s="1547" t="s">
        <v>236</v>
      </c>
      <c r="D625" s="3501"/>
      <c r="E625" s="1358">
        <v>0</v>
      </c>
      <c r="F625" s="891">
        <v>0</v>
      </c>
      <c r="G625" s="1341">
        <v>0</v>
      </c>
      <c r="H625" s="1341">
        <v>0</v>
      </c>
      <c r="I625" s="1341">
        <v>0</v>
      </c>
      <c r="J625" s="1341">
        <v>0</v>
      </c>
      <c r="K625" s="1341">
        <v>0</v>
      </c>
      <c r="L625" s="1341">
        <f t="shared" si="471"/>
        <v>0</v>
      </c>
      <c r="M625" s="1946"/>
      <c r="N625" s="1946"/>
      <c r="O625" s="1946"/>
      <c r="P625" s="1946"/>
      <c r="Q625" s="1946"/>
      <c r="R625" s="1946">
        <f t="shared" si="501"/>
        <v>0</v>
      </c>
      <c r="S625" s="1946"/>
      <c r="T625" s="1946">
        <f t="shared" si="472"/>
        <v>0</v>
      </c>
      <c r="U625" s="1951">
        <f t="shared" si="507"/>
        <v>0</v>
      </c>
      <c r="V625" s="891">
        <f t="shared" si="502"/>
        <v>0</v>
      </c>
      <c r="W625" s="891">
        <f t="shared" si="502"/>
        <v>0</v>
      </c>
      <c r="X625" s="891">
        <f t="shared" si="502"/>
        <v>0</v>
      </c>
      <c r="Y625" s="891">
        <f t="shared" si="502"/>
        <v>0</v>
      </c>
      <c r="Z625" s="891">
        <f t="shared" si="502"/>
        <v>0</v>
      </c>
      <c r="AA625" s="891">
        <f t="shared" si="502"/>
        <v>0</v>
      </c>
      <c r="AB625" s="1729">
        <f t="shared" si="473"/>
        <v>0</v>
      </c>
      <c r="AC625" s="1341"/>
      <c r="AD625" s="1717"/>
      <c r="AE625" s="1718">
        <v>0</v>
      </c>
      <c r="AF625" s="1718">
        <v>0</v>
      </c>
      <c r="AG625" s="1718">
        <v>0</v>
      </c>
      <c r="AH625" s="1718">
        <v>0</v>
      </c>
      <c r="AI625" s="1718">
        <v>0</v>
      </c>
      <c r="AJ625" s="1718">
        <v>0</v>
      </c>
      <c r="AK625" s="1718">
        <f t="shared" si="474"/>
        <v>0</v>
      </c>
      <c r="AL625" s="1344"/>
      <c r="AM625" s="1345"/>
      <c r="AN625" s="1344"/>
      <c r="AO625" s="1402"/>
      <c r="AP625" s="1402">
        <f t="shared" si="503"/>
        <v>0</v>
      </c>
      <c r="AQ625" s="1345"/>
      <c r="AR625" s="1345">
        <f t="shared" si="475"/>
        <v>0</v>
      </c>
      <c r="AS625" s="3403">
        <f t="shared" si="504"/>
        <v>0</v>
      </c>
      <c r="AT625" s="1722">
        <f t="shared" si="504"/>
        <v>0</v>
      </c>
      <c r="AU625" s="1722">
        <f t="shared" si="504"/>
        <v>0</v>
      </c>
      <c r="AV625" s="1722">
        <f t="shared" si="504"/>
        <v>0</v>
      </c>
      <c r="AW625" s="1722">
        <f t="shared" si="505"/>
        <v>0</v>
      </c>
      <c r="AX625" s="1722">
        <f t="shared" si="505"/>
        <v>0</v>
      </c>
      <c r="AY625" s="1722">
        <f t="shared" si="476"/>
        <v>0</v>
      </c>
      <c r="AZ625" s="3088"/>
      <c r="BA625" s="3394"/>
      <c r="BB625" s="1423">
        <v>0</v>
      </c>
      <c r="BC625" s="1423">
        <v>0</v>
      </c>
      <c r="BD625" s="1423">
        <v>0</v>
      </c>
      <c r="BE625" s="1423">
        <v>0</v>
      </c>
      <c r="BF625" s="1423">
        <v>0</v>
      </c>
      <c r="BG625" s="1423">
        <f t="shared" si="478"/>
        <v>0</v>
      </c>
      <c r="BH625" s="1341"/>
      <c r="BI625" s="1341"/>
      <c r="BJ625" s="3099"/>
      <c r="BK625" s="3099">
        <f t="shared" si="506"/>
        <v>0</v>
      </c>
      <c r="BL625" s="3099"/>
      <c r="BM625" s="3099">
        <f t="shared" si="479"/>
        <v>0</v>
      </c>
      <c r="BN625" s="1366">
        <f t="shared" si="508"/>
        <v>0</v>
      </c>
      <c r="BO625" s="1366">
        <f t="shared" si="508"/>
        <v>0</v>
      </c>
      <c r="BP625" s="1366">
        <f t="shared" si="508"/>
        <v>0</v>
      </c>
      <c r="BQ625" s="1366">
        <f t="shared" si="508"/>
        <v>0</v>
      </c>
      <c r="BR625" s="1366">
        <f>BF625+BL625</f>
        <v>0</v>
      </c>
      <c r="BS625" s="1518">
        <f t="shared" si="480"/>
        <v>0</v>
      </c>
      <c r="BT625" s="1341"/>
      <c r="BU625" s="1341"/>
      <c r="CD625" s="3319">
        <v>0</v>
      </c>
      <c r="CE625" s="3319">
        <v>0</v>
      </c>
      <c r="CF625" s="3319">
        <v>0</v>
      </c>
      <c r="CG625" s="3319">
        <v>0</v>
      </c>
      <c r="CH625" s="3319">
        <v>0</v>
      </c>
      <c r="CI625" s="3319">
        <v>0</v>
      </c>
      <c r="CJ625" s="3319">
        <v>0</v>
      </c>
      <c r="CK625" s="3320"/>
      <c r="CL625" s="3321">
        <f t="shared" si="469"/>
        <v>0</v>
      </c>
      <c r="CM625" s="3321">
        <f t="shared" si="469"/>
        <v>0</v>
      </c>
      <c r="CN625" s="3321">
        <f t="shared" si="469"/>
        <v>0</v>
      </c>
      <c r="CO625" s="3321">
        <f t="shared" si="468"/>
        <v>0</v>
      </c>
      <c r="CP625" s="3321">
        <f t="shared" si="468"/>
        <v>0</v>
      </c>
      <c r="CQ625" s="3321">
        <f t="shared" si="468"/>
        <v>0</v>
      </c>
      <c r="CR625" s="3321">
        <f t="shared" si="468"/>
        <v>0</v>
      </c>
      <c r="CS625" s="3321"/>
      <c r="CT625" s="885">
        <v>0</v>
      </c>
      <c r="CU625" s="885">
        <v>0</v>
      </c>
      <c r="CV625" s="885">
        <v>0</v>
      </c>
      <c r="CW625" s="885">
        <v>0</v>
      </c>
      <c r="CX625" s="885">
        <v>0</v>
      </c>
      <c r="CY625" s="885">
        <v>0</v>
      </c>
      <c r="DB625" s="3321">
        <f t="shared" si="490"/>
        <v>0</v>
      </c>
      <c r="DC625" s="3321">
        <f t="shared" si="491"/>
        <v>0</v>
      </c>
      <c r="DD625" s="3321">
        <f t="shared" si="492"/>
        <v>0</v>
      </c>
      <c r="DE625" s="3321">
        <f t="shared" si="493"/>
        <v>0</v>
      </c>
      <c r="DF625" s="3321">
        <f t="shared" si="494"/>
        <v>0</v>
      </c>
      <c r="DG625" s="3321">
        <f t="shared" si="495"/>
        <v>0</v>
      </c>
      <c r="DH625" s="3321"/>
      <c r="DI625" s="885">
        <v>0</v>
      </c>
      <c r="DJ625" s="885">
        <v>0</v>
      </c>
      <c r="DK625" s="885">
        <v>0</v>
      </c>
      <c r="DL625" s="885">
        <v>0</v>
      </c>
      <c r="DM625" s="885">
        <v>0</v>
      </c>
      <c r="DP625" s="3321">
        <f t="shared" si="481"/>
        <v>0</v>
      </c>
      <c r="DQ625" s="3321">
        <f t="shared" si="481"/>
        <v>0</v>
      </c>
      <c r="DR625" s="3321">
        <f t="shared" si="481"/>
        <v>0</v>
      </c>
      <c r="DS625" s="3321">
        <f t="shared" si="481"/>
        <v>0</v>
      </c>
      <c r="DT625" s="3321">
        <f t="shared" si="481"/>
        <v>0</v>
      </c>
    </row>
    <row r="626" spans="1:124" ht="24" hidden="1" customHeight="1">
      <c r="A626" s="1165"/>
      <c r="B626" s="1587" t="s">
        <v>752</v>
      </c>
      <c r="C626" s="1692" t="s">
        <v>751</v>
      </c>
      <c r="D626" s="3501"/>
      <c r="E626" s="1358">
        <v>0</v>
      </c>
      <c r="F626" s="891">
        <v>0</v>
      </c>
      <c r="G626" s="1341">
        <v>0</v>
      </c>
      <c r="H626" s="1341">
        <v>0</v>
      </c>
      <c r="I626" s="1341">
        <v>0</v>
      </c>
      <c r="J626" s="1341">
        <v>0</v>
      </c>
      <c r="K626" s="1341">
        <v>0</v>
      </c>
      <c r="L626" s="1341">
        <f t="shared" si="471"/>
        <v>0</v>
      </c>
      <c r="M626" s="1946"/>
      <c r="N626" s="1946"/>
      <c r="O626" s="1946"/>
      <c r="P626" s="1946"/>
      <c r="Q626" s="1946"/>
      <c r="R626" s="1946">
        <f t="shared" si="501"/>
        <v>0</v>
      </c>
      <c r="S626" s="1946"/>
      <c r="T626" s="1946">
        <f t="shared" si="472"/>
        <v>0</v>
      </c>
      <c r="U626" s="1951">
        <f t="shared" si="507"/>
        <v>0</v>
      </c>
      <c r="V626" s="891">
        <f t="shared" si="502"/>
        <v>0</v>
      </c>
      <c r="W626" s="891">
        <f t="shared" si="502"/>
        <v>0</v>
      </c>
      <c r="X626" s="891">
        <f t="shared" si="502"/>
        <v>0</v>
      </c>
      <c r="Y626" s="891">
        <f t="shared" si="502"/>
        <v>0</v>
      </c>
      <c r="Z626" s="891">
        <f t="shared" si="502"/>
        <v>0</v>
      </c>
      <c r="AA626" s="891">
        <f t="shared" si="502"/>
        <v>0</v>
      </c>
      <c r="AB626" s="1729">
        <f t="shared" si="473"/>
        <v>0</v>
      </c>
      <c r="AC626" s="1341"/>
      <c r="AD626" s="1717"/>
      <c r="AE626" s="1718">
        <v>0</v>
      </c>
      <c r="AF626" s="1718">
        <v>0</v>
      </c>
      <c r="AG626" s="1718">
        <v>0</v>
      </c>
      <c r="AH626" s="1718">
        <v>0</v>
      </c>
      <c r="AI626" s="1718">
        <v>0</v>
      </c>
      <c r="AJ626" s="1718">
        <v>0</v>
      </c>
      <c r="AK626" s="1718">
        <f t="shared" si="474"/>
        <v>0</v>
      </c>
      <c r="AL626" s="1344"/>
      <c r="AM626" s="1345"/>
      <c r="AN626" s="1344"/>
      <c r="AO626" s="1402"/>
      <c r="AP626" s="1402">
        <f t="shared" si="503"/>
        <v>0</v>
      </c>
      <c r="AQ626" s="1345"/>
      <c r="AR626" s="1345">
        <f t="shared" si="475"/>
        <v>0</v>
      </c>
      <c r="AS626" s="3403">
        <f t="shared" si="504"/>
        <v>0</v>
      </c>
      <c r="AT626" s="1722">
        <f t="shared" si="504"/>
        <v>0</v>
      </c>
      <c r="AU626" s="1722">
        <f t="shared" si="504"/>
        <v>0</v>
      </c>
      <c r="AV626" s="1722">
        <f t="shared" si="504"/>
        <v>0</v>
      </c>
      <c r="AW626" s="1722">
        <f t="shared" si="505"/>
        <v>0</v>
      </c>
      <c r="AX626" s="1722">
        <f t="shared" si="505"/>
        <v>0</v>
      </c>
      <c r="AY626" s="1722">
        <f t="shared" si="476"/>
        <v>0</v>
      </c>
      <c r="AZ626" s="2029"/>
      <c r="BA626" s="3338"/>
      <c r="BB626" s="1423">
        <v>0</v>
      </c>
      <c r="BC626" s="1423">
        <v>0</v>
      </c>
      <c r="BD626" s="1423">
        <v>0</v>
      </c>
      <c r="BE626" s="1423">
        <v>0</v>
      </c>
      <c r="BF626" s="1423">
        <v>0</v>
      </c>
      <c r="BG626" s="1423">
        <f t="shared" si="478"/>
        <v>0</v>
      </c>
      <c r="BH626" s="1341"/>
      <c r="BI626" s="1341"/>
      <c r="BJ626" s="3099"/>
      <c r="BK626" s="3099">
        <f t="shared" si="506"/>
        <v>0</v>
      </c>
      <c r="BL626" s="3099"/>
      <c r="BM626" s="3099">
        <f t="shared" ref="BM626:BM641" si="509">SUM(BI626:BL626)</f>
        <v>0</v>
      </c>
      <c r="BN626" s="1366">
        <f t="shared" si="508"/>
        <v>0</v>
      </c>
      <c r="BO626" s="1366">
        <f t="shared" si="508"/>
        <v>0</v>
      </c>
      <c r="BP626" s="1366">
        <f t="shared" si="508"/>
        <v>0</v>
      </c>
      <c r="BQ626" s="1366">
        <f t="shared" si="508"/>
        <v>0</v>
      </c>
      <c r="BR626" s="1366">
        <f t="shared" si="508"/>
        <v>0</v>
      </c>
      <c r="BS626" s="1518">
        <f t="shared" ref="BS626:BS640" si="510">SUM(BO626:BR626)</f>
        <v>0</v>
      </c>
      <c r="BT626" s="1341" t="s">
        <v>1627</v>
      </c>
      <c r="BU626" s="891" t="s">
        <v>1353</v>
      </c>
      <c r="CD626" s="3319">
        <v>0</v>
      </c>
      <c r="CE626" s="3319">
        <v>0</v>
      </c>
      <c r="CF626" s="3319">
        <v>0</v>
      </c>
      <c r="CG626" s="3319">
        <v>0</v>
      </c>
      <c r="CH626" s="3319">
        <v>0</v>
      </c>
      <c r="CI626" s="3319">
        <v>0</v>
      </c>
      <c r="CJ626" s="3319">
        <v>0</v>
      </c>
      <c r="CK626" s="3320"/>
      <c r="CL626" s="3321">
        <f t="shared" si="469"/>
        <v>0</v>
      </c>
      <c r="CM626" s="3321">
        <f t="shared" si="469"/>
        <v>0</v>
      </c>
      <c r="CN626" s="3321">
        <f t="shared" si="469"/>
        <v>0</v>
      </c>
      <c r="CO626" s="3321">
        <f t="shared" si="468"/>
        <v>0</v>
      </c>
      <c r="CP626" s="3321">
        <f t="shared" si="468"/>
        <v>0</v>
      </c>
      <c r="CQ626" s="3321">
        <f t="shared" si="468"/>
        <v>0</v>
      </c>
      <c r="CR626" s="3321">
        <f t="shared" si="468"/>
        <v>0</v>
      </c>
      <c r="CS626" s="3321"/>
      <c r="CT626" s="885">
        <v>0</v>
      </c>
      <c r="CU626" s="885">
        <v>0</v>
      </c>
      <c r="CV626" s="885">
        <v>0</v>
      </c>
      <c r="CW626" s="885">
        <v>0</v>
      </c>
      <c r="CX626" s="885">
        <v>0</v>
      </c>
      <c r="CY626" s="885">
        <v>0</v>
      </c>
      <c r="DB626" s="3321">
        <f t="shared" si="490"/>
        <v>0</v>
      </c>
      <c r="DC626" s="3321">
        <f t="shared" si="491"/>
        <v>0</v>
      </c>
      <c r="DD626" s="3321">
        <f t="shared" si="492"/>
        <v>0</v>
      </c>
      <c r="DE626" s="3321">
        <f t="shared" si="493"/>
        <v>0</v>
      </c>
      <c r="DF626" s="3321">
        <f t="shared" si="494"/>
        <v>0</v>
      </c>
      <c r="DG626" s="3321">
        <f t="shared" si="495"/>
        <v>0</v>
      </c>
      <c r="DH626" s="3321"/>
      <c r="DI626" s="885">
        <v>0</v>
      </c>
      <c r="DJ626" s="885">
        <v>0</v>
      </c>
      <c r="DK626" s="885">
        <v>0</v>
      </c>
      <c r="DL626" s="885">
        <v>0</v>
      </c>
      <c r="DM626" s="885">
        <v>0</v>
      </c>
      <c r="DP626" s="3321">
        <f t="shared" si="481"/>
        <v>0</v>
      </c>
      <c r="DQ626" s="3321">
        <f t="shared" si="481"/>
        <v>0</v>
      </c>
      <c r="DR626" s="3321">
        <f t="shared" si="481"/>
        <v>0</v>
      </c>
      <c r="DS626" s="3321">
        <f t="shared" si="481"/>
        <v>0</v>
      </c>
      <c r="DT626" s="3321">
        <f t="shared" si="481"/>
        <v>0</v>
      </c>
    </row>
    <row r="627" spans="1:124" ht="15" hidden="1" customHeight="1">
      <c r="A627" s="1165"/>
      <c r="B627" s="1587" t="s">
        <v>750</v>
      </c>
      <c r="C627" s="1692" t="s">
        <v>413</v>
      </c>
      <c r="D627" s="3501"/>
      <c r="E627" s="1358">
        <v>0</v>
      </c>
      <c r="F627" s="891">
        <v>0</v>
      </c>
      <c r="G627" s="1341">
        <v>0</v>
      </c>
      <c r="H627" s="1341">
        <v>0</v>
      </c>
      <c r="I627" s="1341">
        <v>0</v>
      </c>
      <c r="J627" s="1341">
        <v>0</v>
      </c>
      <c r="K627" s="1341">
        <v>0</v>
      </c>
      <c r="L627" s="1341">
        <f t="shared" si="471"/>
        <v>0</v>
      </c>
      <c r="M627" s="1946"/>
      <c r="N627" s="1946"/>
      <c r="O627" s="1946"/>
      <c r="P627" s="1946"/>
      <c r="Q627" s="1946"/>
      <c r="R627" s="1946">
        <f t="shared" si="501"/>
        <v>0</v>
      </c>
      <c r="S627" s="1946"/>
      <c r="T627" s="1946">
        <f t="shared" si="472"/>
        <v>0</v>
      </c>
      <c r="U627" s="1951">
        <f t="shared" si="507"/>
        <v>0</v>
      </c>
      <c r="V627" s="891">
        <f t="shared" si="502"/>
        <v>0</v>
      </c>
      <c r="W627" s="891">
        <f t="shared" si="502"/>
        <v>0</v>
      </c>
      <c r="X627" s="891">
        <f t="shared" si="502"/>
        <v>0</v>
      </c>
      <c r="Y627" s="891">
        <f t="shared" si="502"/>
        <v>0</v>
      </c>
      <c r="Z627" s="891">
        <f t="shared" si="502"/>
        <v>0</v>
      </c>
      <c r="AA627" s="891">
        <f t="shared" si="502"/>
        <v>0</v>
      </c>
      <c r="AB627" s="1729">
        <f t="shared" si="473"/>
        <v>0</v>
      </c>
      <c r="AC627" s="1341"/>
      <c r="AD627" s="1717"/>
      <c r="AE627" s="1718">
        <v>0</v>
      </c>
      <c r="AF627" s="1718">
        <v>0</v>
      </c>
      <c r="AG627" s="1718">
        <v>0</v>
      </c>
      <c r="AH627" s="1718">
        <v>0</v>
      </c>
      <c r="AI627" s="1718">
        <v>0</v>
      </c>
      <c r="AJ627" s="1718">
        <v>0</v>
      </c>
      <c r="AK627" s="1718">
        <f t="shared" si="474"/>
        <v>0</v>
      </c>
      <c r="AL627" s="1344"/>
      <c r="AM627" s="1345"/>
      <c r="AN627" s="1344"/>
      <c r="AO627" s="1402"/>
      <c r="AP627" s="1402">
        <f t="shared" si="503"/>
        <v>0</v>
      </c>
      <c r="AQ627" s="1345"/>
      <c r="AR627" s="1345">
        <f t="shared" si="475"/>
        <v>0</v>
      </c>
      <c r="AS627" s="3403">
        <f t="shared" si="504"/>
        <v>0</v>
      </c>
      <c r="AT627" s="1722">
        <f t="shared" si="504"/>
        <v>0</v>
      </c>
      <c r="AU627" s="1722">
        <f t="shared" si="504"/>
        <v>0</v>
      </c>
      <c r="AV627" s="1722">
        <f t="shared" si="504"/>
        <v>0</v>
      </c>
      <c r="AW627" s="1722">
        <f t="shared" si="505"/>
        <v>0</v>
      </c>
      <c r="AX627" s="1722">
        <f t="shared" si="505"/>
        <v>0</v>
      </c>
      <c r="AY627" s="1722">
        <f t="shared" si="476"/>
        <v>0</v>
      </c>
      <c r="AZ627" s="2029"/>
      <c r="BA627" s="3338"/>
      <c r="BB627" s="1423">
        <v>0</v>
      </c>
      <c r="BC627" s="1423">
        <v>0</v>
      </c>
      <c r="BD627" s="1423">
        <v>0</v>
      </c>
      <c r="BE627" s="1423">
        <v>0</v>
      </c>
      <c r="BF627" s="1423">
        <v>0</v>
      </c>
      <c r="BG627" s="1423">
        <f t="shared" si="478"/>
        <v>0</v>
      </c>
      <c r="BH627" s="1341"/>
      <c r="BI627" s="1341"/>
      <c r="BJ627" s="3099"/>
      <c r="BK627" s="3099">
        <f t="shared" si="506"/>
        <v>0</v>
      </c>
      <c r="BL627" s="3099"/>
      <c r="BM627" s="3099">
        <f t="shared" si="509"/>
        <v>0</v>
      </c>
      <c r="BN627" s="1366">
        <f t="shared" si="508"/>
        <v>0</v>
      </c>
      <c r="BO627" s="1366">
        <f t="shared" si="508"/>
        <v>0</v>
      </c>
      <c r="BP627" s="1366">
        <f t="shared" si="508"/>
        <v>0</v>
      </c>
      <c r="BQ627" s="1366">
        <f t="shared" si="508"/>
        <v>0</v>
      </c>
      <c r="BR627" s="1366">
        <f t="shared" si="508"/>
        <v>0</v>
      </c>
      <c r="BS627" s="1518">
        <f t="shared" si="510"/>
        <v>0</v>
      </c>
      <c r="BT627" s="1341" t="s">
        <v>1628</v>
      </c>
      <c r="BU627" s="1341" t="s">
        <v>1387</v>
      </c>
      <c r="CD627" s="3319">
        <v>0</v>
      </c>
      <c r="CE627" s="3319">
        <v>0</v>
      </c>
      <c r="CF627" s="3319">
        <v>0</v>
      </c>
      <c r="CG627" s="3319">
        <v>0</v>
      </c>
      <c r="CH627" s="3319">
        <v>0</v>
      </c>
      <c r="CI627" s="3319">
        <v>0</v>
      </c>
      <c r="CJ627" s="3319">
        <v>0</v>
      </c>
      <c r="CK627" s="3320"/>
      <c r="CL627" s="3321">
        <f t="shared" si="469"/>
        <v>0</v>
      </c>
      <c r="CM627" s="3321">
        <f t="shared" si="469"/>
        <v>0</v>
      </c>
      <c r="CN627" s="3321">
        <f t="shared" si="469"/>
        <v>0</v>
      </c>
      <c r="CO627" s="3321">
        <f t="shared" si="468"/>
        <v>0</v>
      </c>
      <c r="CP627" s="3321">
        <f t="shared" si="468"/>
        <v>0</v>
      </c>
      <c r="CQ627" s="3321">
        <f t="shared" si="468"/>
        <v>0</v>
      </c>
      <c r="CR627" s="3321">
        <f t="shared" si="468"/>
        <v>0</v>
      </c>
      <c r="CS627" s="3321"/>
      <c r="CT627" s="885">
        <v>0</v>
      </c>
      <c r="CU627" s="885">
        <v>0</v>
      </c>
      <c r="CV627" s="885">
        <v>0</v>
      </c>
      <c r="CW627" s="885">
        <v>0</v>
      </c>
      <c r="CX627" s="885">
        <v>0</v>
      </c>
      <c r="CY627" s="885">
        <v>0</v>
      </c>
      <c r="DB627" s="3321">
        <f t="shared" si="490"/>
        <v>0</v>
      </c>
      <c r="DC627" s="3321">
        <f t="shared" si="491"/>
        <v>0</v>
      </c>
      <c r="DD627" s="3321">
        <f t="shared" si="492"/>
        <v>0</v>
      </c>
      <c r="DE627" s="3321">
        <f t="shared" si="493"/>
        <v>0</v>
      </c>
      <c r="DF627" s="3321">
        <f t="shared" si="494"/>
        <v>0</v>
      </c>
      <c r="DG627" s="3321">
        <f t="shared" si="495"/>
        <v>0</v>
      </c>
      <c r="DH627" s="3321"/>
      <c r="DI627" s="885">
        <v>0</v>
      </c>
      <c r="DJ627" s="885">
        <v>0</v>
      </c>
      <c r="DK627" s="885">
        <v>0</v>
      </c>
      <c r="DL627" s="885">
        <v>0</v>
      </c>
      <c r="DM627" s="885">
        <v>0</v>
      </c>
      <c r="DP627" s="3321">
        <f t="shared" si="481"/>
        <v>0</v>
      </c>
      <c r="DQ627" s="3321">
        <f t="shared" si="481"/>
        <v>0</v>
      </c>
      <c r="DR627" s="3321">
        <f t="shared" si="481"/>
        <v>0</v>
      </c>
      <c r="DS627" s="3321">
        <f t="shared" si="481"/>
        <v>0</v>
      </c>
      <c r="DT627" s="3321">
        <f t="shared" si="481"/>
        <v>0</v>
      </c>
    </row>
    <row r="628" spans="1:124" ht="28.5" customHeight="1">
      <c r="A628" s="1165"/>
      <c r="B628" s="1587" t="s">
        <v>756</v>
      </c>
      <c r="C628" s="1692" t="s">
        <v>415</v>
      </c>
      <c r="D628" s="3501"/>
      <c r="E628" s="3498">
        <v>0</v>
      </c>
      <c r="F628" s="891">
        <v>0</v>
      </c>
      <c r="G628" s="1341">
        <v>0</v>
      </c>
      <c r="H628" s="1341">
        <v>0</v>
      </c>
      <c r="I628" s="1341">
        <v>0</v>
      </c>
      <c r="J628" s="1341">
        <v>0</v>
      </c>
      <c r="K628" s="1341">
        <v>0</v>
      </c>
      <c r="L628" s="1341">
        <f t="shared" si="471"/>
        <v>0</v>
      </c>
      <c r="M628" s="1946"/>
      <c r="N628" s="1989"/>
      <c r="O628" s="1946"/>
      <c r="P628" s="1946"/>
      <c r="Q628" s="1946"/>
      <c r="R628" s="1946">
        <f t="shared" si="501"/>
        <v>0</v>
      </c>
      <c r="S628" s="1946"/>
      <c r="T628" s="1946">
        <f t="shared" si="472"/>
        <v>0</v>
      </c>
      <c r="U628" s="1951">
        <f t="shared" si="507"/>
        <v>0</v>
      </c>
      <c r="V628" s="891">
        <f t="shared" si="502"/>
        <v>0</v>
      </c>
      <c r="W628" s="891">
        <f t="shared" si="502"/>
        <v>0</v>
      </c>
      <c r="X628" s="891">
        <f t="shared" si="502"/>
        <v>0</v>
      </c>
      <c r="Y628" s="891">
        <f t="shared" si="502"/>
        <v>0</v>
      </c>
      <c r="Z628" s="891">
        <f t="shared" si="502"/>
        <v>0</v>
      </c>
      <c r="AA628" s="891">
        <f t="shared" si="502"/>
        <v>0</v>
      </c>
      <c r="AB628" s="1729">
        <f t="shared" si="473"/>
        <v>0</v>
      </c>
      <c r="AC628" s="1341"/>
      <c r="AD628" s="3357"/>
      <c r="AE628" s="1718">
        <v>2</v>
      </c>
      <c r="AF628" s="1718">
        <v>0</v>
      </c>
      <c r="AG628" s="1718">
        <v>35000</v>
      </c>
      <c r="AH628" s="1718">
        <v>0</v>
      </c>
      <c r="AI628" s="1718">
        <v>0</v>
      </c>
      <c r="AJ628" s="1718">
        <v>0</v>
      </c>
      <c r="AK628" s="1718">
        <f t="shared" si="474"/>
        <v>35000</v>
      </c>
      <c r="AL628" s="1344"/>
      <c r="AM628" s="1345"/>
      <c r="AN628" s="1344"/>
      <c r="AO628" s="1402"/>
      <c r="AP628" s="1402">
        <f t="shared" si="503"/>
        <v>0</v>
      </c>
      <c r="AQ628" s="1345"/>
      <c r="AR628" s="1345">
        <f t="shared" si="475"/>
        <v>0</v>
      </c>
      <c r="AS628" s="3403">
        <f t="shared" si="504"/>
        <v>2</v>
      </c>
      <c r="AT628" s="1722">
        <f t="shared" si="504"/>
        <v>0</v>
      </c>
      <c r="AU628" s="1722">
        <f t="shared" si="504"/>
        <v>35000</v>
      </c>
      <c r="AV628" s="1722">
        <f t="shared" si="504"/>
        <v>0</v>
      </c>
      <c r="AW628" s="1722">
        <f t="shared" si="505"/>
        <v>0</v>
      </c>
      <c r="AX628" s="1722">
        <f t="shared" si="505"/>
        <v>0</v>
      </c>
      <c r="AY628" s="1722">
        <f t="shared" si="476"/>
        <v>35000</v>
      </c>
      <c r="AZ628" s="2029"/>
      <c r="BA628" s="3338"/>
      <c r="BB628" s="1423">
        <v>0</v>
      </c>
      <c r="BC628" s="1423">
        <v>0</v>
      </c>
      <c r="BD628" s="1423">
        <v>0</v>
      </c>
      <c r="BE628" s="1423">
        <v>0</v>
      </c>
      <c r="BF628" s="1423">
        <v>0</v>
      </c>
      <c r="BG628" s="1423">
        <f t="shared" si="478"/>
        <v>0</v>
      </c>
      <c r="BH628" s="1341"/>
      <c r="BI628" s="1341"/>
      <c r="BJ628" s="3099"/>
      <c r="BK628" s="3099">
        <f t="shared" si="506"/>
        <v>0</v>
      </c>
      <c r="BL628" s="3099"/>
      <c r="BM628" s="3099">
        <f t="shared" si="509"/>
        <v>0</v>
      </c>
      <c r="BN628" s="1366">
        <f t="shared" si="508"/>
        <v>0</v>
      </c>
      <c r="BO628" s="1366">
        <f t="shared" si="508"/>
        <v>0</v>
      </c>
      <c r="BP628" s="1366">
        <f t="shared" si="508"/>
        <v>0</v>
      </c>
      <c r="BQ628" s="1366">
        <f t="shared" si="508"/>
        <v>0</v>
      </c>
      <c r="BR628" s="1366">
        <f t="shared" si="508"/>
        <v>0</v>
      </c>
      <c r="BS628" s="1518">
        <f t="shared" si="510"/>
        <v>0</v>
      </c>
      <c r="BT628" s="1341" t="s">
        <v>1629</v>
      </c>
      <c r="BU628" s="1341" t="s">
        <v>1353</v>
      </c>
      <c r="CD628" s="3319">
        <v>0</v>
      </c>
      <c r="CE628" s="3319">
        <v>423.5</v>
      </c>
      <c r="CF628" s="3319">
        <v>12318.5</v>
      </c>
      <c r="CG628" s="3319">
        <v>0</v>
      </c>
      <c r="CH628" s="3319">
        <v>0</v>
      </c>
      <c r="CI628" s="3319">
        <v>0</v>
      </c>
      <c r="CJ628" s="3319">
        <v>0</v>
      </c>
      <c r="CK628" s="3320"/>
      <c r="CL628" s="3352">
        <f t="shared" si="469"/>
        <v>0</v>
      </c>
      <c r="CM628" s="3321">
        <f t="shared" si="469"/>
        <v>423.5</v>
      </c>
      <c r="CN628" s="3321">
        <f t="shared" si="469"/>
        <v>12318.5</v>
      </c>
      <c r="CO628" s="3321">
        <f t="shared" si="468"/>
        <v>0</v>
      </c>
      <c r="CP628" s="3321">
        <f t="shared" si="468"/>
        <v>0</v>
      </c>
      <c r="CQ628" s="3321">
        <f t="shared" si="468"/>
        <v>0</v>
      </c>
      <c r="CR628" s="3321">
        <f t="shared" si="468"/>
        <v>0</v>
      </c>
      <c r="CS628" s="3321"/>
      <c r="CT628" s="885">
        <v>0</v>
      </c>
      <c r="CU628" s="885">
        <v>0</v>
      </c>
      <c r="CV628" s="885">
        <v>0</v>
      </c>
      <c r="CW628" s="885">
        <v>0</v>
      </c>
      <c r="CX628" s="885">
        <v>0</v>
      </c>
      <c r="CY628" s="885">
        <v>0</v>
      </c>
      <c r="DB628" s="3321">
        <f t="shared" si="490"/>
        <v>-2</v>
      </c>
      <c r="DC628" s="3321">
        <f t="shared" si="491"/>
        <v>0</v>
      </c>
      <c r="DD628" s="3321">
        <f t="shared" si="492"/>
        <v>-35000</v>
      </c>
      <c r="DE628" s="3321">
        <f t="shared" si="493"/>
        <v>0</v>
      </c>
      <c r="DF628" s="3321">
        <f t="shared" si="494"/>
        <v>0</v>
      </c>
      <c r="DG628" s="3321">
        <f t="shared" si="495"/>
        <v>0</v>
      </c>
      <c r="DH628" s="3321"/>
      <c r="DI628" s="885">
        <v>2</v>
      </c>
      <c r="DJ628" s="885">
        <v>0</v>
      </c>
      <c r="DK628" s="885">
        <v>35000</v>
      </c>
      <c r="DL628" s="885">
        <v>0</v>
      </c>
      <c r="DM628" s="885">
        <v>0</v>
      </c>
      <c r="DP628" s="3321">
        <f t="shared" si="481"/>
        <v>2</v>
      </c>
      <c r="DQ628" s="3321">
        <f t="shared" si="481"/>
        <v>0</v>
      </c>
      <c r="DR628" s="3321">
        <f t="shared" si="481"/>
        <v>35000</v>
      </c>
      <c r="DS628" s="3321">
        <f t="shared" si="481"/>
        <v>0</v>
      </c>
      <c r="DT628" s="3321">
        <f t="shared" si="481"/>
        <v>0</v>
      </c>
    </row>
    <row r="629" spans="1:124" ht="15" hidden="1" customHeight="1">
      <c r="A629" s="1165"/>
      <c r="B629" s="1587" t="s">
        <v>752</v>
      </c>
      <c r="C629" s="1692" t="s">
        <v>749</v>
      </c>
      <c r="D629" s="3501"/>
      <c r="E629" s="1358">
        <v>0</v>
      </c>
      <c r="F629" s="891">
        <v>0</v>
      </c>
      <c r="G629" s="1341">
        <v>0</v>
      </c>
      <c r="H629" s="1341">
        <v>0</v>
      </c>
      <c r="I629" s="1341">
        <v>0</v>
      </c>
      <c r="J629" s="1341">
        <v>0</v>
      </c>
      <c r="K629" s="1341">
        <v>0</v>
      </c>
      <c r="L629" s="1341">
        <f>SUM(F629:K629)</f>
        <v>0</v>
      </c>
      <c r="M629" s="1946"/>
      <c r="N629" s="1946"/>
      <c r="O629" s="1946"/>
      <c r="P629" s="1946"/>
      <c r="Q629" s="1946"/>
      <c r="R629" s="1946">
        <f>S629/24</f>
        <v>0</v>
      </c>
      <c r="S629" s="1946"/>
      <c r="T629" s="1946">
        <f t="shared" si="472"/>
        <v>0</v>
      </c>
      <c r="U629" s="1951">
        <f t="shared" si="507"/>
        <v>0</v>
      </c>
      <c r="V629" s="891">
        <f t="shared" si="502"/>
        <v>0</v>
      </c>
      <c r="W629" s="891">
        <f t="shared" si="502"/>
        <v>0</v>
      </c>
      <c r="X629" s="891">
        <f t="shared" si="502"/>
        <v>0</v>
      </c>
      <c r="Y629" s="891">
        <f t="shared" si="502"/>
        <v>0</v>
      </c>
      <c r="Z629" s="891">
        <f t="shared" si="502"/>
        <v>0</v>
      </c>
      <c r="AA629" s="891">
        <f t="shared" si="502"/>
        <v>0</v>
      </c>
      <c r="AB629" s="1729">
        <f>SUM(V629:AA629)</f>
        <v>0</v>
      </c>
      <c r="AC629" s="1341"/>
      <c r="AD629" s="3502"/>
      <c r="AE629" s="1718">
        <v>0</v>
      </c>
      <c r="AF629" s="1718">
        <v>0</v>
      </c>
      <c r="AG629" s="1718">
        <v>0</v>
      </c>
      <c r="AH629" s="1718">
        <v>0</v>
      </c>
      <c r="AI629" s="1718">
        <v>0</v>
      </c>
      <c r="AJ629" s="1718">
        <v>0</v>
      </c>
      <c r="AK629" s="1718">
        <f t="shared" si="474"/>
        <v>0</v>
      </c>
      <c r="AL629" s="1344"/>
      <c r="AM629" s="1394"/>
      <c r="AN629" s="999"/>
      <c r="AO629" s="1402"/>
      <c r="AP629" s="1402">
        <f>AQ629/24</f>
        <v>0</v>
      </c>
      <c r="AQ629" s="1345"/>
      <c r="AR629" s="1345">
        <f t="shared" si="475"/>
        <v>0</v>
      </c>
      <c r="AS629" s="3403">
        <f t="shared" si="504"/>
        <v>0</v>
      </c>
      <c r="AT629" s="1722">
        <f t="shared" si="504"/>
        <v>0</v>
      </c>
      <c r="AU629" s="1722">
        <f t="shared" si="504"/>
        <v>0</v>
      </c>
      <c r="AV629" s="1722">
        <f t="shared" si="504"/>
        <v>0</v>
      </c>
      <c r="AW629" s="1722">
        <f t="shared" si="505"/>
        <v>0</v>
      </c>
      <c r="AX629" s="1722">
        <f t="shared" si="505"/>
        <v>0</v>
      </c>
      <c r="AY629" s="1722">
        <f t="shared" si="476"/>
        <v>0</v>
      </c>
      <c r="AZ629" s="2029">
        <f t="shared" si="477"/>
        <v>0</v>
      </c>
      <c r="BA629" s="1525"/>
      <c r="BB629" s="1423">
        <v>0</v>
      </c>
      <c r="BC629" s="1423">
        <v>0</v>
      </c>
      <c r="BD629" s="1423">
        <v>0</v>
      </c>
      <c r="BE629" s="1423">
        <v>0</v>
      </c>
      <c r="BF629" s="1423">
        <v>0</v>
      </c>
      <c r="BG629" s="1423">
        <f t="shared" si="478"/>
        <v>0</v>
      </c>
      <c r="BH629" s="1341"/>
      <c r="BI629" s="1341"/>
      <c r="BJ629" s="3099"/>
      <c r="BK629" s="3099">
        <f t="shared" si="506"/>
        <v>0</v>
      </c>
      <c r="BL629" s="3099"/>
      <c r="BM629" s="3099">
        <f t="shared" si="509"/>
        <v>0</v>
      </c>
      <c r="BN629" s="1366">
        <f t="shared" si="508"/>
        <v>0</v>
      </c>
      <c r="BO629" s="1366">
        <f t="shared" si="508"/>
        <v>0</v>
      </c>
      <c r="BP629" s="1366">
        <f t="shared" si="508"/>
        <v>0</v>
      </c>
      <c r="BQ629" s="1366">
        <f t="shared" si="508"/>
        <v>0</v>
      </c>
      <c r="BR629" s="1366">
        <f t="shared" si="508"/>
        <v>0</v>
      </c>
      <c r="BS629" s="1518">
        <f t="shared" si="510"/>
        <v>0</v>
      </c>
      <c r="BT629" s="2227"/>
      <c r="BU629" s="2227"/>
      <c r="CD629" s="3319">
        <v>0</v>
      </c>
      <c r="CE629" s="3319">
        <v>0</v>
      </c>
      <c r="CF629" s="3319">
        <v>0</v>
      </c>
      <c r="CG629" s="3319">
        <v>0</v>
      </c>
      <c r="CH629" s="3319">
        <v>0</v>
      </c>
      <c r="CI629" s="3319">
        <v>0</v>
      </c>
      <c r="CJ629" s="3319">
        <v>0</v>
      </c>
      <c r="CK629" s="3320"/>
      <c r="CL629" s="3321">
        <f t="shared" si="469"/>
        <v>0</v>
      </c>
      <c r="CM629" s="3321">
        <f t="shared" si="469"/>
        <v>0</v>
      </c>
      <c r="CN629" s="3321">
        <f t="shared" si="469"/>
        <v>0</v>
      </c>
      <c r="CO629" s="3321">
        <f t="shared" si="468"/>
        <v>0</v>
      </c>
      <c r="CP629" s="3321">
        <f t="shared" si="468"/>
        <v>0</v>
      </c>
      <c r="CQ629" s="3321">
        <f t="shared" si="468"/>
        <v>0</v>
      </c>
      <c r="CR629" s="3321">
        <f t="shared" si="468"/>
        <v>0</v>
      </c>
      <c r="CS629" s="3321"/>
      <c r="CT629" s="885">
        <v>0</v>
      </c>
      <c r="CU629" s="885">
        <v>0</v>
      </c>
      <c r="CV629" s="885">
        <v>0</v>
      </c>
      <c r="CW629" s="885">
        <v>0</v>
      </c>
      <c r="CX629" s="885">
        <v>0</v>
      </c>
      <c r="CY629" s="885">
        <v>0</v>
      </c>
      <c r="DB629" s="3321">
        <f t="shared" si="490"/>
        <v>0</v>
      </c>
      <c r="DC629" s="3321">
        <f t="shared" si="491"/>
        <v>0</v>
      </c>
      <c r="DD629" s="3321">
        <f t="shared" si="492"/>
        <v>0</v>
      </c>
      <c r="DE629" s="3321">
        <f t="shared" si="493"/>
        <v>0</v>
      </c>
      <c r="DF629" s="3321">
        <f t="shared" si="494"/>
        <v>0</v>
      </c>
      <c r="DG629" s="3321">
        <f t="shared" si="495"/>
        <v>0</v>
      </c>
      <c r="DH629" s="3321"/>
      <c r="DI629" s="885">
        <v>0</v>
      </c>
      <c r="DJ629" s="885">
        <v>0</v>
      </c>
      <c r="DK629" s="885">
        <v>0</v>
      </c>
      <c r="DL629" s="885">
        <v>0</v>
      </c>
      <c r="DM629" s="885">
        <v>0</v>
      </c>
      <c r="DP629" s="3321">
        <f t="shared" si="481"/>
        <v>0</v>
      </c>
      <c r="DQ629" s="3321">
        <f t="shared" si="481"/>
        <v>0</v>
      </c>
      <c r="DR629" s="3321">
        <f t="shared" si="481"/>
        <v>0</v>
      </c>
      <c r="DS629" s="3321">
        <f t="shared" si="481"/>
        <v>0</v>
      </c>
      <c r="DT629" s="3321">
        <f t="shared" si="481"/>
        <v>0</v>
      </c>
    </row>
    <row r="630" spans="1:124" ht="24" hidden="1">
      <c r="A630" s="1165"/>
      <c r="B630" s="1587" t="s">
        <v>754</v>
      </c>
      <c r="C630" s="1696" t="s">
        <v>985</v>
      </c>
      <c r="D630" s="3501"/>
      <c r="E630" s="1358"/>
      <c r="F630" s="891">
        <v>0</v>
      </c>
      <c r="G630" s="1341">
        <v>0</v>
      </c>
      <c r="H630" s="1341">
        <v>0</v>
      </c>
      <c r="I630" s="1341">
        <v>0</v>
      </c>
      <c r="J630" s="1341">
        <v>0</v>
      </c>
      <c r="K630" s="1341">
        <v>0</v>
      </c>
      <c r="L630" s="1341">
        <f t="shared" ref="L630:L647" si="511">SUM(F630:K630)</f>
        <v>0</v>
      </c>
      <c r="M630" s="1946"/>
      <c r="N630" s="1946"/>
      <c r="O630" s="1946"/>
      <c r="P630" s="1946"/>
      <c r="Q630" s="1946"/>
      <c r="R630" s="1978">
        <f t="shared" si="501"/>
        <v>0</v>
      </c>
      <c r="S630" s="1946"/>
      <c r="T630" s="1946">
        <f t="shared" si="472"/>
        <v>0</v>
      </c>
      <c r="U630" s="1951"/>
      <c r="V630" s="891">
        <f t="shared" si="502"/>
        <v>0</v>
      </c>
      <c r="W630" s="891">
        <f t="shared" si="502"/>
        <v>0</v>
      </c>
      <c r="X630" s="891">
        <f t="shared" si="502"/>
        <v>0</v>
      </c>
      <c r="Y630" s="891">
        <f t="shared" si="502"/>
        <v>0</v>
      </c>
      <c r="Z630" s="891">
        <f t="shared" si="502"/>
        <v>0</v>
      </c>
      <c r="AA630" s="891">
        <f t="shared" si="502"/>
        <v>0</v>
      </c>
      <c r="AB630" s="1729">
        <f t="shared" ref="AB630:AB648" si="512">SUM(V630:AA630)</f>
        <v>0</v>
      </c>
      <c r="AC630" s="1341"/>
      <c r="AD630" s="3357"/>
      <c r="AE630" s="1718">
        <v>0</v>
      </c>
      <c r="AF630" s="1718">
        <v>0</v>
      </c>
      <c r="AG630" s="1718">
        <v>0</v>
      </c>
      <c r="AH630" s="1718">
        <v>0</v>
      </c>
      <c r="AI630" s="1718">
        <v>0</v>
      </c>
      <c r="AJ630" s="1718">
        <v>0</v>
      </c>
      <c r="AK630" s="1718">
        <f t="shared" si="474"/>
        <v>0</v>
      </c>
      <c r="AL630" s="1344"/>
      <c r="AM630" s="1345"/>
      <c r="AN630" s="1344"/>
      <c r="AO630" s="1402"/>
      <c r="AP630" s="1402">
        <f t="shared" si="503"/>
        <v>0</v>
      </c>
      <c r="AQ630" s="1345"/>
      <c r="AR630" s="1345">
        <f t="shared" si="475"/>
        <v>0</v>
      </c>
      <c r="AS630" s="3403">
        <f t="shared" si="504"/>
        <v>0</v>
      </c>
      <c r="AT630" s="1722">
        <f t="shared" si="504"/>
        <v>0</v>
      </c>
      <c r="AU630" s="1722">
        <f t="shared" si="504"/>
        <v>0</v>
      </c>
      <c r="AV630" s="1722">
        <f t="shared" si="504"/>
        <v>0</v>
      </c>
      <c r="AW630" s="1722">
        <f t="shared" si="505"/>
        <v>0</v>
      </c>
      <c r="AX630" s="1722">
        <f t="shared" si="505"/>
        <v>0</v>
      </c>
      <c r="AY630" s="1722">
        <f t="shared" si="476"/>
        <v>0</v>
      </c>
      <c r="AZ630" s="2029">
        <f t="shared" si="477"/>
        <v>0</v>
      </c>
      <c r="BA630" s="3338"/>
      <c r="BB630" s="1423">
        <v>0</v>
      </c>
      <c r="BC630" s="1423">
        <v>0</v>
      </c>
      <c r="BD630" s="1423">
        <v>0</v>
      </c>
      <c r="BE630" s="1423">
        <v>0</v>
      </c>
      <c r="BF630" s="1423">
        <v>0</v>
      </c>
      <c r="BG630" s="1423">
        <f t="shared" si="478"/>
        <v>0</v>
      </c>
      <c r="BH630" s="1341"/>
      <c r="BI630" s="1341"/>
      <c r="BJ630" s="3099"/>
      <c r="BK630" s="3099">
        <f t="shared" si="506"/>
        <v>0</v>
      </c>
      <c r="BL630" s="3099"/>
      <c r="BM630" s="3099">
        <f t="shared" si="509"/>
        <v>0</v>
      </c>
      <c r="BN630" s="1366">
        <f t="shared" si="508"/>
        <v>0</v>
      </c>
      <c r="BO630" s="1366">
        <f t="shared" si="508"/>
        <v>0</v>
      </c>
      <c r="BP630" s="1366">
        <f t="shared" si="508"/>
        <v>0</v>
      </c>
      <c r="BQ630" s="1366">
        <f t="shared" si="508"/>
        <v>0</v>
      </c>
      <c r="BR630" s="1366">
        <f t="shared" si="508"/>
        <v>0</v>
      </c>
      <c r="BS630" s="1518">
        <f t="shared" si="510"/>
        <v>0</v>
      </c>
      <c r="BT630" s="1341"/>
      <c r="BU630" s="1341"/>
      <c r="CD630" s="3319"/>
      <c r="CE630" s="3319">
        <v>0</v>
      </c>
      <c r="CF630" s="3319">
        <v>0</v>
      </c>
      <c r="CG630" s="3319">
        <v>0</v>
      </c>
      <c r="CH630" s="3319">
        <v>0</v>
      </c>
      <c r="CI630" s="3319">
        <v>0</v>
      </c>
      <c r="CJ630" s="3319">
        <v>0</v>
      </c>
      <c r="CK630" s="3320"/>
      <c r="CL630" s="3321">
        <f t="shared" si="469"/>
        <v>0</v>
      </c>
      <c r="CM630" s="3321">
        <f t="shared" si="469"/>
        <v>0</v>
      </c>
      <c r="CN630" s="3321">
        <f t="shared" si="469"/>
        <v>0</v>
      </c>
      <c r="CO630" s="3321">
        <f t="shared" si="468"/>
        <v>0</v>
      </c>
      <c r="CP630" s="3321">
        <f t="shared" si="468"/>
        <v>0</v>
      </c>
      <c r="CQ630" s="3321">
        <f t="shared" si="468"/>
        <v>0</v>
      </c>
      <c r="CR630" s="3321">
        <f t="shared" si="468"/>
        <v>0</v>
      </c>
      <c r="CS630" s="3321"/>
      <c r="CT630" s="885">
        <v>0</v>
      </c>
      <c r="CU630" s="885">
        <v>0</v>
      </c>
      <c r="CV630" s="885">
        <v>0</v>
      </c>
      <c r="CW630" s="885">
        <v>0</v>
      </c>
      <c r="CX630" s="885">
        <v>0</v>
      </c>
      <c r="CY630" s="885">
        <v>0</v>
      </c>
      <c r="DB630" s="3321">
        <f t="shared" si="490"/>
        <v>0</v>
      </c>
      <c r="DC630" s="3321">
        <f t="shared" si="491"/>
        <v>0</v>
      </c>
      <c r="DD630" s="3321">
        <f t="shared" si="492"/>
        <v>0</v>
      </c>
      <c r="DE630" s="3321">
        <f t="shared" si="493"/>
        <v>0</v>
      </c>
      <c r="DF630" s="3321">
        <f t="shared" si="494"/>
        <v>0</v>
      </c>
      <c r="DG630" s="3321">
        <f t="shared" si="495"/>
        <v>0</v>
      </c>
      <c r="DH630" s="3321"/>
      <c r="DI630" s="885">
        <v>0</v>
      </c>
      <c r="DJ630" s="885">
        <v>0</v>
      </c>
      <c r="DK630" s="885">
        <v>0</v>
      </c>
      <c r="DL630" s="885">
        <v>0</v>
      </c>
      <c r="DM630" s="885">
        <v>0</v>
      </c>
      <c r="DP630" s="3321">
        <f t="shared" si="481"/>
        <v>0</v>
      </c>
      <c r="DQ630" s="3321">
        <f t="shared" si="481"/>
        <v>0</v>
      </c>
      <c r="DR630" s="3321">
        <f t="shared" si="481"/>
        <v>0</v>
      </c>
      <c r="DS630" s="3321">
        <f t="shared" si="481"/>
        <v>0</v>
      </c>
      <c r="DT630" s="3321">
        <f t="shared" si="481"/>
        <v>0</v>
      </c>
    </row>
    <row r="631" spans="1:124" ht="36">
      <c r="A631" s="1165"/>
      <c r="B631" s="1491" t="s">
        <v>754</v>
      </c>
      <c r="C631" s="1692" t="s">
        <v>1057</v>
      </c>
      <c r="D631" s="3501"/>
      <c r="E631" s="1358" t="s">
        <v>1121</v>
      </c>
      <c r="F631" s="891">
        <v>0</v>
      </c>
      <c r="G631" s="1341">
        <v>34375</v>
      </c>
      <c r="H631" s="1341">
        <v>0</v>
      </c>
      <c r="I631" s="1341">
        <v>0</v>
      </c>
      <c r="J631" s="1341">
        <v>2745</v>
      </c>
      <c r="K631" s="1341">
        <v>65880</v>
      </c>
      <c r="L631" s="1341">
        <f t="shared" si="511"/>
        <v>103000</v>
      </c>
      <c r="M631" s="1946"/>
      <c r="N631" s="1946"/>
      <c r="O631" s="1946">
        <f>-12500</f>
        <v>-12500</v>
      </c>
      <c r="P631" s="1946"/>
      <c r="Q631" s="1946"/>
      <c r="R631" s="1946">
        <f t="shared" si="501"/>
        <v>500</v>
      </c>
      <c r="S631" s="1946">
        <v>12000</v>
      </c>
      <c r="T631" s="1946">
        <f t="shared" si="472"/>
        <v>0</v>
      </c>
      <c r="U631" s="1951"/>
      <c r="V631" s="891">
        <f t="shared" si="502"/>
        <v>0</v>
      </c>
      <c r="W631" s="891">
        <f t="shared" si="502"/>
        <v>21875</v>
      </c>
      <c r="X631" s="891">
        <f t="shared" si="502"/>
        <v>0</v>
      </c>
      <c r="Y631" s="891">
        <f t="shared" si="502"/>
        <v>0</v>
      </c>
      <c r="Z631" s="891">
        <v>1745</v>
      </c>
      <c r="AA631" s="891">
        <v>41880</v>
      </c>
      <c r="AB631" s="1729">
        <f t="shared" si="512"/>
        <v>65500</v>
      </c>
      <c r="AC631" s="1341"/>
      <c r="AD631" s="3503"/>
      <c r="AE631" s="1718">
        <v>0</v>
      </c>
      <c r="AF631" s="1718">
        <v>0</v>
      </c>
      <c r="AG631" s="1718">
        <v>0</v>
      </c>
      <c r="AH631" s="1718">
        <v>0</v>
      </c>
      <c r="AI631" s="1718">
        <v>0</v>
      </c>
      <c r="AJ631" s="1718">
        <v>0</v>
      </c>
      <c r="AK631" s="1718">
        <f t="shared" si="474"/>
        <v>0</v>
      </c>
      <c r="AL631" s="1344"/>
      <c r="AM631" s="1345"/>
      <c r="AN631" s="1344"/>
      <c r="AO631" s="1402"/>
      <c r="AP631" s="1402">
        <f t="shared" si="503"/>
        <v>0</v>
      </c>
      <c r="AQ631" s="1345"/>
      <c r="AR631" s="1345">
        <f t="shared" si="475"/>
        <v>0</v>
      </c>
      <c r="AS631" s="3357"/>
      <c r="AT631" s="1722">
        <f t="shared" si="504"/>
        <v>0</v>
      </c>
      <c r="AU631" s="1722">
        <f t="shared" si="504"/>
        <v>0</v>
      </c>
      <c r="AV631" s="1722">
        <f t="shared" si="504"/>
        <v>0</v>
      </c>
      <c r="AW631" s="1722">
        <f t="shared" si="505"/>
        <v>0</v>
      </c>
      <c r="AX631" s="1722">
        <f t="shared" si="505"/>
        <v>0</v>
      </c>
      <c r="AY631" s="1722">
        <f t="shared" si="476"/>
        <v>0</v>
      </c>
      <c r="AZ631" s="2029">
        <f t="shared" si="477"/>
        <v>0</v>
      </c>
      <c r="BA631" s="3338"/>
      <c r="BB631" s="1423">
        <v>0</v>
      </c>
      <c r="BC631" s="1423">
        <v>0</v>
      </c>
      <c r="BD631" s="1423">
        <v>0</v>
      </c>
      <c r="BE631" s="1423">
        <v>0</v>
      </c>
      <c r="BF631" s="1423">
        <v>0</v>
      </c>
      <c r="BG631" s="1423">
        <f t="shared" si="478"/>
        <v>0</v>
      </c>
      <c r="BH631" s="1341"/>
      <c r="BI631" s="1341"/>
      <c r="BJ631" s="3099"/>
      <c r="BK631" s="3099">
        <f t="shared" si="506"/>
        <v>0</v>
      </c>
      <c r="BL631" s="3099"/>
      <c r="BM631" s="3099">
        <f t="shared" si="509"/>
        <v>0</v>
      </c>
      <c r="BN631" s="1366">
        <f t="shared" si="508"/>
        <v>0</v>
      </c>
      <c r="BO631" s="1366">
        <f t="shared" si="508"/>
        <v>0</v>
      </c>
      <c r="BP631" s="1366">
        <f t="shared" si="508"/>
        <v>0</v>
      </c>
      <c r="BQ631" s="1366">
        <f t="shared" si="508"/>
        <v>0</v>
      </c>
      <c r="BR631" s="1366">
        <f t="shared" si="508"/>
        <v>0</v>
      </c>
      <c r="BS631" s="1518">
        <f t="shared" si="510"/>
        <v>0</v>
      </c>
      <c r="BT631" s="1341"/>
      <c r="BU631" s="1341"/>
      <c r="CD631" s="3319">
        <v>0</v>
      </c>
      <c r="CE631" s="3319">
        <v>0</v>
      </c>
      <c r="CF631" s="3319">
        <v>0</v>
      </c>
      <c r="CG631" s="3319">
        <v>0</v>
      </c>
      <c r="CH631" s="3319">
        <v>0</v>
      </c>
      <c r="CI631" s="3319">
        <v>0</v>
      </c>
      <c r="CJ631" s="3319">
        <v>0</v>
      </c>
      <c r="CK631" s="885">
        <v>0</v>
      </c>
      <c r="CT631" s="885" t="s">
        <v>1121</v>
      </c>
      <c r="CU631" s="885">
        <v>0</v>
      </c>
      <c r="CV631" s="885">
        <v>6375</v>
      </c>
      <c r="CW631" s="885">
        <v>0</v>
      </c>
      <c r="CX631" s="885">
        <v>2545</v>
      </c>
      <c r="CY631" s="885">
        <v>61080</v>
      </c>
      <c r="DB631" s="3321" t="e">
        <f t="shared" si="490"/>
        <v>#VALUE!</v>
      </c>
      <c r="DC631" s="3321">
        <f t="shared" si="491"/>
        <v>0</v>
      </c>
      <c r="DD631" s="3321">
        <f t="shared" si="492"/>
        <v>6375</v>
      </c>
      <c r="DE631" s="3321">
        <f t="shared" si="493"/>
        <v>0</v>
      </c>
      <c r="DF631" s="3321">
        <f t="shared" si="494"/>
        <v>2545</v>
      </c>
      <c r="DG631" s="3321">
        <f t="shared" si="495"/>
        <v>61080</v>
      </c>
      <c r="DI631" s="885">
        <v>0</v>
      </c>
      <c r="DJ631" s="885">
        <v>0</v>
      </c>
      <c r="DK631" s="885">
        <v>0</v>
      </c>
      <c r="DL631" s="885">
        <v>0</v>
      </c>
      <c r="DM631" s="885">
        <v>0</v>
      </c>
    </row>
    <row r="632" spans="1:124" ht="15" hidden="1" customHeight="1">
      <c r="A632" s="1165"/>
      <c r="B632" s="1587" t="s">
        <v>752</v>
      </c>
      <c r="C632" s="1692"/>
      <c r="D632" s="1693"/>
      <c r="E632" s="1358">
        <v>0</v>
      </c>
      <c r="F632" s="891">
        <v>0</v>
      </c>
      <c r="G632" s="1341">
        <v>0</v>
      </c>
      <c r="H632" s="1341">
        <v>0</v>
      </c>
      <c r="I632" s="1341"/>
      <c r="J632" s="1341">
        <v>0</v>
      </c>
      <c r="K632" s="1341">
        <v>0</v>
      </c>
      <c r="L632" s="1341">
        <f t="shared" si="511"/>
        <v>0</v>
      </c>
      <c r="M632" s="1408"/>
      <c r="N632" s="1408"/>
      <c r="O632" s="1408"/>
      <c r="P632" s="1408"/>
      <c r="Q632" s="1408"/>
      <c r="R632" s="1408"/>
      <c r="S632" s="1408"/>
      <c r="T632" s="1408">
        <f t="shared" si="472"/>
        <v>0</v>
      </c>
      <c r="U632" s="1951">
        <f t="shared" si="507"/>
        <v>0</v>
      </c>
      <c r="V632" s="891">
        <f t="shared" si="502"/>
        <v>0</v>
      </c>
      <c r="W632" s="891">
        <f t="shared" si="502"/>
        <v>0</v>
      </c>
      <c r="X632" s="891">
        <f t="shared" si="502"/>
        <v>0</v>
      </c>
      <c r="Y632" s="891">
        <f t="shared" si="502"/>
        <v>0</v>
      </c>
      <c r="Z632" s="891">
        <f t="shared" si="502"/>
        <v>0</v>
      </c>
      <c r="AA632" s="891">
        <f t="shared" si="502"/>
        <v>0</v>
      </c>
      <c r="AB632" s="1729">
        <f t="shared" si="512"/>
        <v>0</v>
      </c>
      <c r="AC632" s="1341">
        <f t="shared" ref="AC632:AC641" si="513">D632-U632</f>
        <v>0</v>
      </c>
      <c r="AD632" s="3357"/>
      <c r="AE632" s="1718">
        <v>0</v>
      </c>
      <c r="AF632" s="1718">
        <v>0</v>
      </c>
      <c r="AG632" s="1718">
        <v>0</v>
      </c>
      <c r="AH632" s="1718">
        <v>0</v>
      </c>
      <c r="AI632" s="1718">
        <v>0</v>
      </c>
      <c r="AJ632" s="1718">
        <v>0</v>
      </c>
      <c r="AK632" s="1718">
        <f t="shared" si="474"/>
        <v>0</v>
      </c>
      <c r="AL632" s="3357"/>
      <c r="AM632" s="2071"/>
      <c r="AN632" s="3357"/>
      <c r="AO632" s="3398"/>
      <c r="AP632" s="3398">
        <f t="shared" si="503"/>
        <v>0</v>
      </c>
      <c r="AQ632" s="2071"/>
      <c r="AR632" s="2071">
        <f t="shared" ref="AR632:AR647" si="514">SUM(AM632:AQ632)</f>
        <v>0</v>
      </c>
      <c r="AS632" s="2137">
        <f t="shared" si="504"/>
        <v>0</v>
      </c>
      <c r="AT632" s="1722">
        <f t="shared" si="504"/>
        <v>0</v>
      </c>
      <c r="AU632" s="1722">
        <f t="shared" si="504"/>
        <v>0</v>
      </c>
      <c r="AV632" s="1722">
        <f t="shared" si="504"/>
        <v>0</v>
      </c>
      <c r="AW632" s="1722">
        <f t="shared" si="505"/>
        <v>0</v>
      </c>
      <c r="AX632" s="1722">
        <f t="shared" si="505"/>
        <v>0</v>
      </c>
      <c r="AY632" s="1722">
        <f t="shared" si="476"/>
        <v>0</v>
      </c>
      <c r="AZ632" s="1347">
        <f t="shared" si="477"/>
        <v>0</v>
      </c>
      <c r="BA632" s="1490"/>
      <c r="BB632" s="1350">
        <v>0</v>
      </c>
      <c r="BC632" s="1350">
        <v>0</v>
      </c>
      <c r="BD632" s="1350">
        <v>0</v>
      </c>
      <c r="BE632" s="1350">
        <v>0</v>
      </c>
      <c r="BF632" s="1350">
        <v>0</v>
      </c>
      <c r="BG632" s="1350">
        <v>0</v>
      </c>
      <c r="BH632" s="1351"/>
      <c r="BI632" s="1351"/>
      <c r="BJ632" s="1352"/>
      <c r="BK632" s="1352">
        <f t="shared" si="506"/>
        <v>0</v>
      </c>
      <c r="BL632" s="1352"/>
      <c r="BM632" s="1352">
        <f t="shared" si="509"/>
        <v>0</v>
      </c>
      <c r="BN632" s="1441">
        <f t="shared" si="508"/>
        <v>0</v>
      </c>
      <c r="BO632" s="1441">
        <f t="shared" si="508"/>
        <v>0</v>
      </c>
      <c r="BP632" s="1441">
        <f t="shared" si="508"/>
        <v>0</v>
      </c>
      <c r="BQ632" s="1441">
        <f t="shared" si="508"/>
        <v>0</v>
      </c>
      <c r="BR632" s="1441">
        <f t="shared" si="508"/>
        <v>0</v>
      </c>
      <c r="BS632" s="1670">
        <f t="shared" si="510"/>
        <v>0</v>
      </c>
      <c r="BT632" s="1341"/>
      <c r="BU632" s="1341"/>
    </row>
    <row r="633" spans="1:124" ht="15" hidden="1" customHeight="1">
      <c r="A633" s="1165"/>
      <c r="B633" s="1587" t="s">
        <v>750</v>
      </c>
      <c r="C633" s="1692"/>
      <c r="D633" s="1693"/>
      <c r="E633" s="1358">
        <v>0</v>
      </c>
      <c r="F633" s="891">
        <v>0</v>
      </c>
      <c r="G633" s="1341">
        <v>0</v>
      </c>
      <c r="H633" s="1341">
        <v>0</v>
      </c>
      <c r="I633" s="1341"/>
      <c r="J633" s="1341">
        <v>0</v>
      </c>
      <c r="K633" s="1341">
        <v>0</v>
      </c>
      <c r="L633" s="1341">
        <f t="shared" si="511"/>
        <v>0</v>
      </c>
      <c r="M633" s="1408"/>
      <c r="N633" s="1408"/>
      <c r="O633" s="1408"/>
      <c r="P633" s="1408"/>
      <c r="Q633" s="1408"/>
      <c r="R633" s="1408"/>
      <c r="S633" s="1408"/>
      <c r="T633" s="1408">
        <f t="shared" si="472"/>
        <v>0</v>
      </c>
      <c r="U633" s="1951">
        <f t="shared" si="507"/>
        <v>0</v>
      </c>
      <c r="V633" s="891">
        <f t="shared" si="502"/>
        <v>0</v>
      </c>
      <c r="W633" s="891">
        <f t="shared" si="502"/>
        <v>0</v>
      </c>
      <c r="X633" s="891">
        <f t="shared" si="502"/>
        <v>0</v>
      </c>
      <c r="Y633" s="891">
        <f t="shared" si="502"/>
        <v>0</v>
      </c>
      <c r="Z633" s="891">
        <f t="shared" si="502"/>
        <v>0</v>
      </c>
      <c r="AA633" s="891">
        <f t="shared" si="502"/>
        <v>0</v>
      </c>
      <c r="AB633" s="1729">
        <f t="shared" si="512"/>
        <v>0</v>
      </c>
      <c r="AC633" s="1341">
        <f t="shared" si="513"/>
        <v>0</v>
      </c>
      <c r="AD633" s="3357"/>
      <c r="AE633" s="1718">
        <v>0</v>
      </c>
      <c r="AF633" s="1718">
        <v>0</v>
      </c>
      <c r="AG633" s="1718">
        <v>0</v>
      </c>
      <c r="AH633" s="1718">
        <v>0</v>
      </c>
      <c r="AI633" s="1718">
        <v>0</v>
      </c>
      <c r="AJ633" s="1718">
        <v>0</v>
      </c>
      <c r="AK633" s="1718">
        <f t="shared" si="474"/>
        <v>0</v>
      </c>
      <c r="AL633" s="3357"/>
      <c r="AM633" s="2071"/>
      <c r="AN633" s="3357"/>
      <c r="AO633" s="3398"/>
      <c r="AP633" s="3398">
        <f t="shared" si="503"/>
        <v>0</v>
      </c>
      <c r="AQ633" s="2071"/>
      <c r="AR633" s="2071">
        <f t="shared" si="514"/>
        <v>0</v>
      </c>
      <c r="AS633" s="2137">
        <f t="shared" si="504"/>
        <v>0</v>
      </c>
      <c r="AT633" s="1722">
        <f t="shared" si="504"/>
        <v>0</v>
      </c>
      <c r="AU633" s="1722">
        <f t="shared" si="504"/>
        <v>0</v>
      </c>
      <c r="AV633" s="1722">
        <f t="shared" si="504"/>
        <v>0</v>
      </c>
      <c r="AW633" s="1722">
        <f t="shared" si="505"/>
        <v>0</v>
      </c>
      <c r="AX633" s="1722">
        <f t="shared" si="505"/>
        <v>0</v>
      </c>
      <c r="AY633" s="1722">
        <f t="shared" si="476"/>
        <v>0</v>
      </c>
      <c r="AZ633" s="1347">
        <f t="shared" si="477"/>
        <v>0</v>
      </c>
      <c r="BA633" s="1490"/>
      <c r="BB633" s="1350">
        <v>0</v>
      </c>
      <c r="BC633" s="1350">
        <v>0</v>
      </c>
      <c r="BD633" s="1350">
        <v>0</v>
      </c>
      <c r="BE633" s="1350">
        <v>0</v>
      </c>
      <c r="BF633" s="1350">
        <v>0</v>
      </c>
      <c r="BG633" s="1350">
        <v>0</v>
      </c>
      <c r="BH633" s="1351"/>
      <c r="BI633" s="1351"/>
      <c r="BJ633" s="1352"/>
      <c r="BK633" s="1352">
        <f t="shared" si="506"/>
        <v>0</v>
      </c>
      <c r="BL633" s="1352"/>
      <c r="BM633" s="1352">
        <f t="shared" si="509"/>
        <v>0</v>
      </c>
      <c r="BN633" s="1441">
        <f t="shared" si="508"/>
        <v>0</v>
      </c>
      <c r="BO633" s="1441">
        <f t="shared" si="508"/>
        <v>0</v>
      </c>
      <c r="BP633" s="1441">
        <f t="shared" si="508"/>
        <v>0</v>
      </c>
      <c r="BQ633" s="1441">
        <f t="shared" si="508"/>
        <v>0</v>
      </c>
      <c r="BR633" s="1441">
        <f t="shared" si="508"/>
        <v>0</v>
      </c>
      <c r="BS633" s="1670">
        <f t="shared" si="510"/>
        <v>0</v>
      </c>
      <c r="BT633" s="1341"/>
      <c r="BU633" s="1341"/>
    </row>
    <row r="634" spans="1:124" ht="15" hidden="1" customHeight="1">
      <c r="A634" s="1165"/>
      <c r="B634" s="1587" t="s">
        <v>754</v>
      </c>
      <c r="C634" s="1692"/>
      <c r="D634" s="1693"/>
      <c r="E634" s="1358">
        <v>0</v>
      </c>
      <c r="F634" s="891">
        <v>0</v>
      </c>
      <c r="G634" s="1341">
        <v>0</v>
      </c>
      <c r="H634" s="1341">
        <v>0</v>
      </c>
      <c r="I634" s="1341"/>
      <c r="J634" s="1341">
        <v>0</v>
      </c>
      <c r="K634" s="1341">
        <v>0</v>
      </c>
      <c r="L634" s="1341">
        <f t="shared" si="511"/>
        <v>0</v>
      </c>
      <c r="M634" s="1408"/>
      <c r="N634" s="1408"/>
      <c r="O634" s="1408"/>
      <c r="P634" s="1408"/>
      <c r="Q634" s="1408"/>
      <c r="R634" s="1408"/>
      <c r="S634" s="1408"/>
      <c r="T634" s="1408">
        <f t="shared" si="472"/>
        <v>0</v>
      </c>
      <c r="U634" s="1951">
        <f t="shared" si="507"/>
        <v>0</v>
      </c>
      <c r="V634" s="891">
        <f t="shared" si="502"/>
        <v>0</v>
      </c>
      <c r="W634" s="891">
        <f t="shared" si="502"/>
        <v>0</v>
      </c>
      <c r="X634" s="891">
        <f t="shared" si="502"/>
        <v>0</v>
      </c>
      <c r="Y634" s="891">
        <f t="shared" si="502"/>
        <v>0</v>
      </c>
      <c r="Z634" s="891">
        <f t="shared" si="502"/>
        <v>0</v>
      </c>
      <c r="AA634" s="891">
        <f t="shared" si="502"/>
        <v>0</v>
      </c>
      <c r="AB634" s="1729">
        <f t="shared" si="512"/>
        <v>0</v>
      </c>
      <c r="AC634" s="1341">
        <f t="shared" si="513"/>
        <v>0</v>
      </c>
      <c r="AD634" s="3357"/>
      <c r="AE634" s="1718">
        <v>0</v>
      </c>
      <c r="AF634" s="1718">
        <v>0</v>
      </c>
      <c r="AG634" s="1718">
        <v>0</v>
      </c>
      <c r="AH634" s="1718">
        <v>0</v>
      </c>
      <c r="AI634" s="1718">
        <v>0</v>
      </c>
      <c r="AJ634" s="1718">
        <v>0</v>
      </c>
      <c r="AK634" s="1718">
        <f t="shared" si="474"/>
        <v>0</v>
      </c>
      <c r="AL634" s="3357"/>
      <c r="AM634" s="2071"/>
      <c r="AN634" s="3357"/>
      <c r="AO634" s="3398"/>
      <c r="AP634" s="3398">
        <f t="shared" si="503"/>
        <v>0</v>
      </c>
      <c r="AQ634" s="2071"/>
      <c r="AR634" s="2071">
        <f t="shared" si="514"/>
        <v>0</v>
      </c>
      <c r="AS634" s="2137">
        <f t="shared" si="504"/>
        <v>0</v>
      </c>
      <c r="AT634" s="1722">
        <f t="shared" si="504"/>
        <v>0</v>
      </c>
      <c r="AU634" s="1722">
        <f t="shared" si="504"/>
        <v>0</v>
      </c>
      <c r="AV634" s="1722">
        <f t="shared" si="504"/>
        <v>0</v>
      </c>
      <c r="AW634" s="1722">
        <f t="shared" si="505"/>
        <v>0</v>
      </c>
      <c r="AX634" s="1722">
        <f t="shared" si="505"/>
        <v>0</v>
      </c>
      <c r="AY634" s="1722">
        <f t="shared" si="476"/>
        <v>0</v>
      </c>
      <c r="AZ634" s="1347">
        <f t="shared" si="477"/>
        <v>0</v>
      </c>
      <c r="BA634" s="1490"/>
      <c r="BB634" s="1350">
        <v>0</v>
      </c>
      <c r="BC634" s="1350">
        <v>0</v>
      </c>
      <c r="BD634" s="1350">
        <v>0</v>
      </c>
      <c r="BE634" s="1350">
        <v>0</v>
      </c>
      <c r="BF634" s="1350">
        <v>0</v>
      </c>
      <c r="BG634" s="1350">
        <v>0</v>
      </c>
      <c r="BH634" s="1351"/>
      <c r="BI634" s="1351"/>
      <c r="BJ634" s="1352"/>
      <c r="BK634" s="1352">
        <f t="shared" si="506"/>
        <v>0</v>
      </c>
      <c r="BL634" s="1352"/>
      <c r="BM634" s="1352">
        <f t="shared" si="509"/>
        <v>0</v>
      </c>
      <c r="BN634" s="1441">
        <f t="shared" si="508"/>
        <v>0</v>
      </c>
      <c r="BO634" s="1441">
        <f t="shared" si="508"/>
        <v>0</v>
      </c>
      <c r="BP634" s="1441">
        <f t="shared" si="508"/>
        <v>0</v>
      </c>
      <c r="BQ634" s="1441">
        <f t="shared" si="508"/>
        <v>0</v>
      </c>
      <c r="BR634" s="1441">
        <f t="shared" si="508"/>
        <v>0</v>
      </c>
      <c r="BS634" s="1670">
        <f t="shared" si="510"/>
        <v>0</v>
      </c>
      <c r="BT634" s="1341"/>
      <c r="BU634" s="1341"/>
    </row>
    <row r="635" spans="1:124" ht="15" hidden="1" customHeight="1">
      <c r="A635" s="1165"/>
      <c r="B635" s="1697"/>
      <c r="C635" s="1692"/>
      <c r="D635" s="1693"/>
      <c r="E635" s="1358">
        <v>0</v>
      </c>
      <c r="F635" s="891">
        <v>0</v>
      </c>
      <c r="G635" s="1341">
        <v>0</v>
      </c>
      <c r="H635" s="1341">
        <v>0</v>
      </c>
      <c r="I635" s="1341"/>
      <c r="J635" s="1341">
        <v>0</v>
      </c>
      <c r="K635" s="1341">
        <v>0</v>
      </c>
      <c r="L635" s="1341">
        <f t="shared" si="511"/>
        <v>0</v>
      </c>
      <c r="M635" s="1408"/>
      <c r="N635" s="1408"/>
      <c r="O635" s="1408"/>
      <c r="P635" s="1408"/>
      <c r="Q635" s="1408"/>
      <c r="R635" s="1408"/>
      <c r="S635" s="1408"/>
      <c r="T635" s="1408">
        <f t="shared" si="472"/>
        <v>0</v>
      </c>
      <c r="U635" s="1951">
        <f t="shared" si="507"/>
        <v>0</v>
      </c>
      <c r="V635" s="891">
        <f t="shared" si="502"/>
        <v>0</v>
      </c>
      <c r="W635" s="891">
        <f t="shared" si="502"/>
        <v>0</v>
      </c>
      <c r="X635" s="891">
        <f t="shared" si="502"/>
        <v>0</v>
      </c>
      <c r="Y635" s="891">
        <f t="shared" si="502"/>
        <v>0</v>
      </c>
      <c r="Z635" s="891">
        <f t="shared" si="502"/>
        <v>0</v>
      </c>
      <c r="AA635" s="891">
        <f t="shared" si="502"/>
        <v>0</v>
      </c>
      <c r="AB635" s="1729">
        <f t="shared" si="512"/>
        <v>0</v>
      </c>
      <c r="AC635" s="1341">
        <f t="shared" si="513"/>
        <v>0</v>
      </c>
      <c r="AD635" s="3357"/>
      <c r="AE635" s="1718">
        <v>0</v>
      </c>
      <c r="AF635" s="1718">
        <v>0</v>
      </c>
      <c r="AG635" s="1718">
        <v>0</v>
      </c>
      <c r="AH635" s="1718">
        <v>0</v>
      </c>
      <c r="AI635" s="1718">
        <v>0</v>
      </c>
      <c r="AJ635" s="1718">
        <v>0</v>
      </c>
      <c r="AK635" s="1718">
        <f t="shared" si="474"/>
        <v>0</v>
      </c>
      <c r="AL635" s="3357"/>
      <c r="AM635" s="2071"/>
      <c r="AN635" s="3357"/>
      <c r="AO635" s="3398"/>
      <c r="AP635" s="3398">
        <f t="shared" si="503"/>
        <v>0</v>
      </c>
      <c r="AQ635" s="2071"/>
      <c r="AR635" s="2071">
        <f t="shared" si="514"/>
        <v>0</v>
      </c>
      <c r="AS635" s="2137">
        <f t="shared" si="504"/>
        <v>0</v>
      </c>
      <c r="AT635" s="1722">
        <f t="shared" si="504"/>
        <v>0</v>
      </c>
      <c r="AU635" s="1722">
        <f t="shared" si="504"/>
        <v>0</v>
      </c>
      <c r="AV635" s="1722">
        <f t="shared" si="504"/>
        <v>0</v>
      </c>
      <c r="AW635" s="1722">
        <f t="shared" si="505"/>
        <v>0</v>
      </c>
      <c r="AX635" s="1722">
        <f t="shared" si="505"/>
        <v>0</v>
      </c>
      <c r="AY635" s="1722">
        <f t="shared" si="476"/>
        <v>0</v>
      </c>
      <c r="AZ635" s="1347">
        <f t="shared" si="477"/>
        <v>0</v>
      </c>
      <c r="BA635" s="1490"/>
      <c r="BB635" s="1350">
        <v>0</v>
      </c>
      <c r="BC635" s="1350">
        <v>0</v>
      </c>
      <c r="BD635" s="1350">
        <v>0</v>
      </c>
      <c r="BE635" s="1350">
        <v>0</v>
      </c>
      <c r="BF635" s="1350">
        <v>0</v>
      </c>
      <c r="BG635" s="1350">
        <v>0</v>
      </c>
      <c r="BH635" s="1351"/>
      <c r="BI635" s="1351"/>
      <c r="BJ635" s="1352"/>
      <c r="BK635" s="1352">
        <f t="shared" si="506"/>
        <v>0</v>
      </c>
      <c r="BL635" s="1352"/>
      <c r="BM635" s="1352">
        <f t="shared" si="509"/>
        <v>0</v>
      </c>
      <c r="BN635" s="1441">
        <f t="shared" si="508"/>
        <v>0</v>
      </c>
      <c r="BO635" s="1441">
        <f t="shared" si="508"/>
        <v>0</v>
      </c>
      <c r="BP635" s="1441">
        <f t="shared" si="508"/>
        <v>0</v>
      </c>
      <c r="BQ635" s="1441">
        <f t="shared" si="508"/>
        <v>0</v>
      </c>
      <c r="BR635" s="1441">
        <f t="shared" si="508"/>
        <v>0</v>
      </c>
      <c r="BS635" s="1670">
        <f t="shared" si="510"/>
        <v>0</v>
      </c>
      <c r="BT635" s="1341"/>
      <c r="BU635" s="1341"/>
    </row>
    <row r="636" spans="1:124" ht="15" hidden="1" customHeight="1">
      <c r="A636" s="1165"/>
      <c r="B636" s="1697"/>
      <c r="C636" s="1692"/>
      <c r="D636" s="1693"/>
      <c r="E636" s="1358">
        <v>0</v>
      </c>
      <c r="F636" s="891">
        <v>0</v>
      </c>
      <c r="G636" s="1341">
        <v>0</v>
      </c>
      <c r="H636" s="1341">
        <v>0</v>
      </c>
      <c r="I636" s="1341"/>
      <c r="J636" s="1341">
        <v>0</v>
      </c>
      <c r="K636" s="1341">
        <v>0</v>
      </c>
      <c r="L636" s="1341">
        <f t="shared" si="511"/>
        <v>0</v>
      </c>
      <c r="M636" s="1408"/>
      <c r="N636" s="1408"/>
      <c r="O636" s="1408"/>
      <c r="P636" s="1408"/>
      <c r="Q636" s="1408"/>
      <c r="R636" s="1408"/>
      <c r="S636" s="1408"/>
      <c r="T636" s="1408">
        <f t="shared" si="472"/>
        <v>0</v>
      </c>
      <c r="U636" s="1951">
        <f t="shared" si="507"/>
        <v>0</v>
      </c>
      <c r="V636" s="891">
        <f t="shared" si="502"/>
        <v>0</v>
      </c>
      <c r="W636" s="891">
        <f t="shared" si="502"/>
        <v>0</v>
      </c>
      <c r="X636" s="891">
        <f t="shared" si="502"/>
        <v>0</v>
      </c>
      <c r="Y636" s="891">
        <f t="shared" si="502"/>
        <v>0</v>
      </c>
      <c r="Z636" s="891">
        <f t="shared" si="502"/>
        <v>0</v>
      </c>
      <c r="AA636" s="891">
        <f t="shared" si="502"/>
        <v>0</v>
      </c>
      <c r="AB636" s="1729">
        <f t="shared" si="512"/>
        <v>0</v>
      </c>
      <c r="AC636" s="1341">
        <f t="shared" si="513"/>
        <v>0</v>
      </c>
      <c r="AD636" s="3357"/>
      <c r="AE636" s="1718">
        <v>0</v>
      </c>
      <c r="AF636" s="1718">
        <v>0</v>
      </c>
      <c r="AG636" s="1718">
        <v>0</v>
      </c>
      <c r="AH636" s="1718">
        <v>0</v>
      </c>
      <c r="AI636" s="1718">
        <v>0</v>
      </c>
      <c r="AJ636" s="1718">
        <v>0</v>
      </c>
      <c r="AK636" s="1718">
        <f t="shared" si="474"/>
        <v>0</v>
      </c>
      <c r="AL636" s="3357"/>
      <c r="AM636" s="2071"/>
      <c r="AN636" s="3357"/>
      <c r="AO636" s="3398"/>
      <c r="AP636" s="3398">
        <f t="shared" si="503"/>
        <v>0</v>
      </c>
      <c r="AQ636" s="2071"/>
      <c r="AR636" s="2071">
        <f t="shared" si="514"/>
        <v>0</v>
      </c>
      <c r="AS636" s="2137">
        <f t="shared" si="504"/>
        <v>0</v>
      </c>
      <c r="AT636" s="1722">
        <f t="shared" si="504"/>
        <v>0</v>
      </c>
      <c r="AU636" s="1722">
        <f t="shared" si="504"/>
        <v>0</v>
      </c>
      <c r="AV636" s="1722">
        <f t="shared" si="504"/>
        <v>0</v>
      </c>
      <c r="AW636" s="1722">
        <f t="shared" si="505"/>
        <v>0</v>
      </c>
      <c r="AX636" s="1722">
        <f t="shared" si="505"/>
        <v>0</v>
      </c>
      <c r="AY636" s="1722">
        <f t="shared" si="476"/>
        <v>0</v>
      </c>
      <c r="AZ636" s="1347">
        <f t="shared" si="477"/>
        <v>0</v>
      </c>
      <c r="BA636" s="1490"/>
      <c r="BB636" s="1350">
        <v>0</v>
      </c>
      <c r="BC636" s="1350">
        <v>0</v>
      </c>
      <c r="BD636" s="1350">
        <v>0</v>
      </c>
      <c r="BE636" s="1350">
        <v>0</v>
      </c>
      <c r="BF636" s="1350">
        <v>0</v>
      </c>
      <c r="BG636" s="1350">
        <v>0</v>
      </c>
      <c r="BH636" s="1351"/>
      <c r="BI636" s="1351"/>
      <c r="BJ636" s="1352"/>
      <c r="BK636" s="1352">
        <f t="shared" si="506"/>
        <v>0</v>
      </c>
      <c r="BL636" s="1352"/>
      <c r="BM636" s="1352">
        <f t="shared" si="509"/>
        <v>0</v>
      </c>
      <c r="BN636" s="1441">
        <f t="shared" si="508"/>
        <v>0</v>
      </c>
      <c r="BO636" s="1441">
        <f t="shared" si="508"/>
        <v>0</v>
      </c>
      <c r="BP636" s="1441">
        <f t="shared" si="508"/>
        <v>0</v>
      </c>
      <c r="BQ636" s="1441">
        <f t="shared" si="508"/>
        <v>0</v>
      </c>
      <c r="BR636" s="1441">
        <f t="shared" si="508"/>
        <v>0</v>
      </c>
      <c r="BS636" s="1670">
        <f t="shared" si="510"/>
        <v>0</v>
      </c>
      <c r="BT636" s="1341"/>
      <c r="BU636" s="1341"/>
    </row>
    <row r="637" spans="1:124" ht="15" hidden="1" customHeight="1">
      <c r="A637" s="1165"/>
      <c r="B637" s="1697"/>
      <c r="C637" s="1692"/>
      <c r="D637" s="1693"/>
      <c r="E637" s="1358">
        <v>0</v>
      </c>
      <c r="F637" s="891">
        <v>0</v>
      </c>
      <c r="G637" s="1341">
        <v>0</v>
      </c>
      <c r="H637" s="1341">
        <v>0</v>
      </c>
      <c r="I637" s="1341"/>
      <c r="J637" s="1341">
        <v>0</v>
      </c>
      <c r="K637" s="1341">
        <v>0</v>
      </c>
      <c r="L637" s="1341">
        <f t="shared" si="511"/>
        <v>0</v>
      </c>
      <c r="M637" s="1408"/>
      <c r="N637" s="1408"/>
      <c r="O637" s="1408"/>
      <c r="P637" s="1408"/>
      <c r="Q637" s="1408"/>
      <c r="R637" s="1408"/>
      <c r="S637" s="1408"/>
      <c r="T637" s="1408">
        <f t="shared" si="472"/>
        <v>0</v>
      </c>
      <c r="U637" s="1951">
        <f t="shared" si="507"/>
        <v>0</v>
      </c>
      <c r="V637" s="891">
        <f t="shared" si="502"/>
        <v>0</v>
      </c>
      <c r="W637" s="891">
        <f t="shared" si="502"/>
        <v>0</v>
      </c>
      <c r="X637" s="891">
        <f t="shared" si="502"/>
        <v>0</v>
      </c>
      <c r="Y637" s="891">
        <f t="shared" si="502"/>
        <v>0</v>
      </c>
      <c r="Z637" s="891">
        <f t="shared" si="502"/>
        <v>0</v>
      </c>
      <c r="AA637" s="891">
        <f t="shared" si="502"/>
        <v>0</v>
      </c>
      <c r="AB637" s="1729">
        <f t="shared" si="512"/>
        <v>0</v>
      </c>
      <c r="AC637" s="1341">
        <f t="shared" si="513"/>
        <v>0</v>
      </c>
      <c r="AD637" s="3357"/>
      <c r="AE637" s="1718">
        <v>0</v>
      </c>
      <c r="AF637" s="1718">
        <v>0</v>
      </c>
      <c r="AG637" s="1718">
        <v>0</v>
      </c>
      <c r="AH637" s="1718">
        <v>0</v>
      </c>
      <c r="AI637" s="1718">
        <v>0</v>
      </c>
      <c r="AJ637" s="1718">
        <v>0</v>
      </c>
      <c r="AK637" s="1718">
        <f t="shared" si="474"/>
        <v>0</v>
      </c>
      <c r="AL637" s="3357"/>
      <c r="AM637" s="2071"/>
      <c r="AN637" s="3357"/>
      <c r="AO637" s="3398"/>
      <c r="AP637" s="3398">
        <f t="shared" si="503"/>
        <v>0</v>
      </c>
      <c r="AQ637" s="2071"/>
      <c r="AR637" s="2071">
        <f t="shared" si="514"/>
        <v>0</v>
      </c>
      <c r="AS637" s="2137">
        <f t="shared" si="504"/>
        <v>0</v>
      </c>
      <c r="AT637" s="1722">
        <f t="shared" si="504"/>
        <v>0</v>
      </c>
      <c r="AU637" s="1722">
        <f t="shared" si="504"/>
        <v>0</v>
      </c>
      <c r="AV637" s="1722">
        <f t="shared" si="504"/>
        <v>0</v>
      </c>
      <c r="AW637" s="1722">
        <f t="shared" si="505"/>
        <v>0</v>
      </c>
      <c r="AX637" s="1722">
        <f t="shared" si="505"/>
        <v>0</v>
      </c>
      <c r="AY637" s="1722">
        <f t="shared" si="476"/>
        <v>0</v>
      </c>
      <c r="AZ637" s="1347">
        <f t="shared" si="477"/>
        <v>0</v>
      </c>
      <c r="BA637" s="1490"/>
      <c r="BB637" s="1350">
        <v>0</v>
      </c>
      <c r="BC637" s="1350">
        <v>0</v>
      </c>
      <c r="BD637" s="1350">
        <v>0</v>
      </c>
      <c r="BE637" s="1350">
        <v>0</v>
      </c>
      <c r="BF637" s="1350">
        <v>0</v>
      </c>
      <c r="BG637" s="1350">
        <v>0</v>
      </c>
      <c r="BH637" s="1351"/>
      <c r="BI637" s="1351"/>
      <c r="BJ637" s="1352"/>
      <c r="BK637" s="1352">
        <f t="shared" si="506"/>
        <v>0</v>
      </c>
      <c r="BL637" s="1352"/>
      <c r="BM637" s="1352">
        <f t="shared" si="509"/>
        <v>0</v>
      </c>
      <c r="BN637" s="1441">
        <f t="shared" si="508"/>
        <v>0</v>
      </c>
      <c r="BO637" s="1441">
        <f t="shared" si="508"/>
        <v>0</v>
      </c>
      <c r="BP637" s="1441">
        <f t="shared" si="508"/>
        <v>0</v>
      </c>
      <c r="BQ637" s="1441">
        <f t="shared" si="508"/>
        <v>0</v>
      </c>
      <c r="BR637" s="1441">
        <f t="shared" si="508"/>
        <v>0</v>
      </c>
      <c r="BS637" s="1670">
        <f t="shared" si="510"/>
        <v>0</v>
      </c>
      <c r="BT637" s="1341"/>
      <c r="BU637" s="1341"/>
    </row>
    <row r="638" spans="1:124" ht="15" hidden="1" customHeight="1">
      <c r="A638" s="1165"/>
      <c r="B638" s="1697"/>
      <c r="C638" s="1692"/>
      <c r="D638" s="1693"/>
      <c r="E638" s="1358">
        <v>0</v>
      </c>
      <c r="F638" s="891">
        <v>0</v>
      </c>
      <c r="G638" s="1341">
        <v>0</v>
      </c>
      <c r="H638" s="1341">
        <v>0</v>
      </c>
      <c r="I638" s="1341"/>
      <c r="J638" s="1341">
        <v>0</v>
      </c>
      <c r="K638" s="1341">
        <v>0</v>
      </c>
      <c r="L638" s="1341">
        <f t="shared" si="511"/>
        <v>0</v>
      </c>
      <c r="M638" s="1408"/>
      <c r="N638" s="1408"/>
      <c r="O638" s="1408"/>
      <c r="P638" s="1408"/>
      <c r="Q638" s="1408"/>
      <c r="R638" s="1408"/>
      <c r="S638" s="1408"/>
      <c r="T638" s="1408">
        <f t="shared" si="472"/>
        <v>0</v>
      </c>
      <c r="U638" s="1951">
        <f t="shared" si="507"/>
        <v>0</v>
      </c>
      <c r="V638" s="891">
        <f t="shared" si="502"/>
        <v>0</v>
      </c>
      <c r="W638" s="891">
        <f t="shared" si="502"/>
        <v>0</v>
      </c>
      <c r="X638" s="891">
        <f t="shared" si="502"/>
        <v>0</v>
      </c>
      <c r="Y638" s="891">
        <f t="shared" si="502"/>
        <v>0</v>
      </c>
      <c r="Z638" s="891">
        <f t="shared" si="502"/>
        <v>0</v>
      </c>
      <c r="AA638" s="891">
        <f t="shared" si="502"/>
        <v>0</v>
      </c>
      <c r="AB638" s="1729">
        <f t="shared" si="512"/>
        <v>0</v>
      </c>
      <c r="AC638" s="1341">
        <f t="shared" si="513"/>
        <v>0</v>
      </c>
      <c r="AD638" s="3357"/>
      <c r="AE638" s="1718">
        <v>0</v>
      </c>
      <c r="AF638" s="1718">
        <v>0</v>
      </c>
      <c r="AG638" s="1718">
        <v>0</v>
      </c>
      <c r="AH638" s="1718">
        <v>0</v>
      </c>
      <c r="AI638" s="1718">
        <v>0</v>
      </c>
      <c r="AJ638" s="1718">
        <v>0</v>
      </c>
      <c r="AK638" s="1718">
        <f t="shared" si="474"/>
        <v>0</v>
      </c>
      <c r="AL638" s="3357"/>
      <c r="AM638" s="2071"/>
      <c r="AN638" s="3357"/>
      <c r="AO638" s="3398"/>
      <c r="AP638" s="3398">
        <f t="shared" si="503"/>
        <v>0</v>
      </c>
      <c r="AQ638" s="2071"/>
      <c r="AR638" s="2071">
        <f t="shared" si="514"/>
        <v>0</v>
      </c>
      <c r="AS638" s="2137">
        <f t="shared" si="504"/>
        <v>0</v>
      </c>
      <c r="AT638" s="1722">
        <f t="shared" si="504"/>
        <v>0</v>
      </c>
      <c r="AU638" s="1722">
        <f t="shared" si="504"/>
        <v>0</v>
      </c>
      <c r="AV638" s="1722">
        <f t="shared" si="504"/>
        <v>0</v>
      </c>
      <c r="AW638" s="1722">
        <f t="shared" si="505"/>
        <v>0</v>
      </c>
      <c r="AX638" s="1722">
        <f t="shared" si="505"/>
        <v>0</v>
      </c>
      <c r="AY638" s="1722">
        <f t="shared" si="476"/>
        <v>0</v>
      </c>
      <c r="AZ638" s="1347">
        <f t="shared" si="477"/>
        <v>0</v>
      </c>
      <c r="BA638" s="1490"/>
      <c r="BB638" s="1350">
        <v>0</v>
      </c>
      <c r="BC638" s="1350">
        <v>0</v>
      </c>
      <c r="BD638" s="1350">
        <v>0</v>
      </c>
      <c r="BE638" s="1350">
        <v>0</v>
      </c>
      <c r="BF638" s="1350">
        <v>0</v>
      </c>
      <c r="BG638" s="1350">
        <v>0</v>
      </c>
      <c r="BH638" s="1351"/>
      <c r="BI638" s="1351"/>
      <c r="BJ638" s="1352"/>
      <c r="BK638" s="1352">
        <f t="shared" si="506"/>
        <v>0</v>
      </c>
      <c r="BL638" s="1352"/>
      <c r="BM638" s="1352">
        <f t="shared" si="509"/>
        <v>0</v>
      </c>
      <c r="BN638" s="1441">
        <f t="shared" ref="BN638:BR641" si="515">BB638+BH638</f>
        <v>0</v>
      </c>
      <c r="BO638" s="1441">
        <f t="shared" si="515"/>
        <v>0</v>
      </c>
      <c r="BP638" s="1441">
        <f t="shared" si="515"/>
        <v>0</v>
      </c>
      <c r="BQ638" s="1441">
        <f t="shared" si="515"/>
        <v>0</v>
      </c>
      <c r="BR638" s="1441">
        <f t="shared" si="515"/>
        <v>0</v>
      </c>
      <c r="BS638" s="1670">
        <f t="shared" si="510"/>
        <v>0</v>
      </c>
      <c r="BT638" s="1341"/>
      <c r="BU638" s="1341"/>
    </row>
    <row r="639" spans="1:124" ht="15" hidden="1" customHeight="1">
      <c r="A639" s="1165"/>
      <c r="B639" s="1697"/>
      <c r="C639" s="1692"/>
      <c r="D639" s="1693"/>
      <c r="E639" s="1358">
        <v>0</v>
      </c>
      <c r="F639" s="891">
        <v>0</v>
      </c>
      <c r="G639" s="1341">
        <v>0</v>
      </c>
      <c r="H639" s="1341">
        <v>0</v>
      </c>
      <c r="I639" s="1341"/>
      <c r="J639" s="1341">
        <v>0</v>
      </c>
      <c r="K639" s="1341">
        <v>0</v>
      </c>
      <c r="L639" s="1341">
        <f t="shared" si="511"/>
        <v>0</v>
      </c>
      <c r="M639" s="1408"/>
      <c r="N639" s="1408"/>
      <c r="O639" s="1408"/>
      <c r="P639" s="1408"/>
      <c r="Q639" s="1408"/>
      <c r="R639" s="1408"/>
      <c r="S639" s="1408"/>
      <c r="T639" s="1408">
        <f t="shared" si="472"/>
        <v>0</v>
      </c>
      <c r="U639" s="1951">
        <f t="shared" si="507"/>
        <v>0</v>
      </c>
      <c r="V639" s="891">
        <f t="shared" si="502"/>
        <v>0</v>
      </c>
      <c r="W639" s="891">
        <f t="shared" si="502"/>
        <v>0</v>
      </c>
      <c r="X639" s="891">
        <f t="shared" si="502"/>
        <v>0</v>
      </c>
      <c r="Y639" s="891">
        <f t="shared" si="502"/>
        <v>0</v>
      </c>
      <c r="Z639" s="891">
        <f t="shared" si="502"/>
        <v>0</v>
      </c>
      <c r="AA639" s="891">
        <f t="shared" si="502"/>
        <v>0</v>
      </c>
      <c r="AB639" s="1729">
        <f t="shared" si="512"/>
        <v>0</v>
      </c>
      <c r="AC639" s="1341">
        <f t="shared" si="513"/>
        <v>0</v>
      </c>
      <c r="AD639" s="3357"/>
      <c r="AE639" s="1718">
        <v>0</v>
      </c>
      <c r="AF639" s="1718">
        <v>0</v>
      </c>
      <c r="AG639" s="1718">
        <v>0</v>
      </c>
      <c r="AH639" s="1718">
        <v>0</v>
      </c>
      <c r="AI639" s="1718">
        <v>0</v>
      </c>
      <c r="AJ639" s="1718">
        <v>0</v>
      </c>
      <c r="AK639" s="1718">
        <f t="shared" si="474"/>
        <v>0</v>
      </c>
      <c r="AL639" s="3357"/>
      <c r="AM639" s="2071"/>
      <c r="AN639" s="3357"/>
      <c r="AO639" s="3398"/>
      <c r="AP639" s="3398">
        <f t="shared" si="503"/>
        <v>0</v>
      </c>
      <c r="AQ639" s="2071"/>
      <c r="AR639" s="2071">
        <f t="shared" si="514"/>
        <v>0</v>
      </c>
      <c r="AS639" s="2137">
        <f t="shared" si="504"/>
        <v>0</v>
      </c>
      <c r="AT639" s="1722">
        <f t="shared" si="504"/>
        <v>0</v>
      </c>
      <c r="AU639" s="1722">
        <f t="shared" si="504"/>
        <v>0</v>
      </c>
      <c r="AV639" s="1722">
        <f t="shared" si="504"/>
        <v>0</v>
      </c>
      <c r="AW639" s="1722">
        <f t="shared" si="505"/>
        <v>0</v>
      </c>
      <c r="AX639" s="1722">
        <f t="shared" si="505"/>
        <v>0</v>
      </c>
      <c r="AY639" s="1722">
        <f t="shared" si="476"/>
        <v>0</v>
      </c>
      <c r="AZ639" s="1347">
        <f t="shared" si="477"/>
        <v>0</v>
      </c>
      <c r="BA639" s="1490"/>
      <c r="BB639" s="1350">
        <v>0</v>
      </c>
      <c r="BC639" s="1350">
        <v>0</v>
      </c>
      <c r="BD639" s="1350">
        <v>0</v>
      </c>
      <c r="BE639" s="1350">
        <v>0</v>
      </c>
      <c r="BF639" s="1350">
        <v>0</v>
      </c>
      <c r="BG639" s="1350">
        <v>0</v>
      </c>
      <c r="BH639" s="1351"/>
      <c r="BI639" s="1351"/>
      <c r="BJ639" s="1352"/>
      <c r="BK639" s="1352">
        <f t="shared" si="506"/>
        <v>0</v>
      </c>
      <c r="BL639" s="1352"/>
      <c r="BM639" s="1352">
        <f t="shared" si="509"/>
        <v>0</v>
      </c>
      <c r="BN639" s="1441">
        <f t="shared" si="515"/>
        <v>0</v>
      </c>
      <c r="BO639" s="1441">
        <f t="shared" si="515"/>
        <v>0</v>
      </c>
      <c r="BP639" s="1441">
        <f t="shared" si="515"/>
        <v>0</v>
      </c>
      <c r="BQ639" s="1441">
        <f t="shared" si="515"/>
        <v>0</v>
      </c>
      <c r="BR639" s="1441">
        <f t="shared" si="515"/>
        <v>0</v>
      </c>
      <c r="BS639" s="1670">
        <f t="shared" si="510"/>
        <v>0</v>
      </c>
      <c r="BT639" s="1341"/>
      <c r="BU639" s="1341"/>
    </row>
    <row r="640" spans="1:124" ht="15" hidden="1" customHeight="1">
      <c r="A640" s="911">
        <v>48</v>
      </c>
      <c r="B640" s="1697"/>
      <c r="C640" s="1368" t="s">
        <v>748</v>
      </c>
      <c r="D640" s="1693"/>
      <c r="E640" s="1358">
        <v>0</v>
      </c>
      <c r="F640" s="891">
        <v>0</v>
      </c>
      <c r="G640" s="891">
        <v>0</v>
      </c>
      <c r="H640" s="891">
        <v>0</v>
      </c>
      <c r="I640" s="891"/>
      <c r="J640" s="891">
        <v>0</v>
      </c>
      <c r="K640" s="891">
        <v>0</v>
      </c>
      <c r="L640" s="1341">
        <f t="shared" si="511"/>
        <v>0</v>
      </c>
      <c r="M640" s="1440"/>
      <c r="N640" s="1440"/>
      <c r="O640" s="1408"/>
      <c r="P640" s="1408"/>
      <c r="Q640" s="1408"/>
      <c r="R640" s="1408"/>
      <c r="S640" s="1408"/>
      <c r="T640" s="1408">
        <f t="shared" si="472"/>
        <v>0</v>
      </c>
      <c r="U640" s="1951">
        <f t="shared" si="507"/>
        <v>0</v>
      </c>
      <c r="V640" s="891">
        <f t="shared" si="502"/>
        <v>0</v>
      </c>
      <c r="W640" s="891">
        <f t="shared" si="502"/>
        <v>0</v>
      </c>
      <c r="X640" s="891">
        <f t="shared" si="502"/>
        <v>0</v>
      </c>
      <c r="Y640" s="891">
        <f t="shared" si="502"/>
        <v>0</v>
      </c>
      <c r="Z640" s="891">
        <f t="shared" si="502"/>
        <v>0</v>
      </c>
      <c r="AA640" s="891">
        <f t="shared" si="502"/>
        <v>0</v>
      </c>
      <c r="AB640" s="1717">
        <f t="shared" si="512"/>
        <v>0</v>
      </c>
      <c r="AC640" s="1341">
        <f t="shared" si="513"/>
        <v>0</v>
      </c>
      <c r="AD640" s="3357"/>
      <c r="AE640" s="1718">
        <v>0</v>
      </c>
      <c r="AF640" s="1718">
        <v>0</v>
      </c>
      <c r="AG640" s="1718">
        <v>0</v>
      </c>
      <c r="AH640" s="1718">
        <v>0</v>
      </c>
      <c r="AI640" s="1718">
        <v>0</v>
      </c>
      <c r="AJ640" s="1718">
        <v>0</v>
      </c>
      <c r="AK640" s="1718">
        <f t="shared" si="474"/>
        <v>0</v>
      </c>
      <c r="AL640" s="3357"/>
      <c r="AM640" s="2071"/>
      <c r="AN640" s="3357"/>
      <c r="AO640" s="3398"/>
      <c r="AP640" s="3398">
        <f t="shared" si="503"/>
        <v>0</v>
      </c>
      <c r="AQ640" s="2071"/>
      <c r="AR640" s="2071">
        <f t="shared" si="514"/>
        <v>0</v>
      </c>
      <c r="AS640" s="2137">
        <f t="shared" si="504"/>
        <v>0</v>
      </c>
      <c r="AT640" s="1722">
        <f t="shared" si="504"/>
        <v>0</v>
      </c>
      <c r="AU640" s="1722">
        <f t="shared" si="504"/>
        <v>0</v>
      </c>
      <c r="AV640" s="1722">
        <f t="shared" si="504"/>
        <v>0</v>
      </c>
      <c r="AW640" s="1722">
        <f t="shared" si="505"/>
        <v>0</v>
      </c>
      <c r="AX640" s="1722">
        <f t="shared" si="505"/>
        <v>0</v>
      </c>
      <c r="AY640" s="1722">
        <f t="shared" si="476"/>
        <v>0</v>
      </c>
      <c r="AZ640" s="1347">
        <f t="shared" si="477"/>
        <v>0</v>
      </c>
      <c r="BA640" s="1490"/>
      <c r="BB640" s="1350">
        <v>0</v>
      </c>
      <c r="BC640" s="1350">
        <v>0</v>
      </c>
      <c r="BD640" s="1350">
        <v>0</v>
      </c>
      <c r="BE640" s="1350">
        <v>0</v>
      </c>
      <c r="BF640" s="1350">
        <v>0</v>
      </c>
      <c r="BG640" s="1350">
        <v>0</v>
      </c>
      <c r="BH640" s="1351"/>
      <c r="BI640" s="1351"/>
      <c r="BJ640" s="1352"/>
      <c r="BK640" s="1352">
        <f t="shared" si="506"/>
        <v>0</v>
      </c>
      <c r="BL640" s="1352"/>
      <c r="BM640" s="1352">
        <f t="shared" si="509"/>
        <v>0</v>
      </c>
      <c r="BN640" s="1441">
        <f t="shared" si="515"/>
        <v>0</v>
      </c>
      <c r="BO640" s="1441">
        <f t="shared" si="515"/>
        <v>0</v>
      </c>
      <c r="BP640" s="1441">
        <f t="shared" si="515"/>
        <v>0</v>
      </c>
      <c r="BQ640" s="1441">
        <f t="shared" si="515"/>
        <v>0</v>
      </c>
      <c r="BR640" s="1441">
        <f t="shared" si="515"/>
        <v>0</v>
      </c>
      <c r="BS640" s="1670">
        <f t="shared" si="510"/>
        <v>0</v>
      </c>
      <c r="BT640" s="1341"/>
      <c r="BU640" s="1341"/>
    </row>
    <row r="641" spans="1:73" ht="15" hidden="1" customHeight="1">
      <c r="A641" s="936">
        <v>49</v>
      </c>
      <c r="B641" s="1698"/>
      <c r="C641" s="1368" t="s">
        <v>747</v>
      </c>
      <c r="D641" s="1548"/>
      <c r="E641" s="1358">
        <v>0</v>
      </c>
      <c r="F641" s="891">
        <v>0</v>
      </c>
      <c r="G641" s="891">
        <v>0</v>
      </c>
      <c r="H641" s="891">
        <v>0</v>
      </c>
      <c r="I641" s="891"/>
      <c r="J641" s="891">
        <v>0</v>
      </c>
      <c r="K641" s="891">
        <v>0</v>
      </c>
      <c r="L641" s="891">
        <f t="shared" si="511"/>
        <v>0</v>
      </c>
      <c r="M641" s="1367"/>
      <c r="N641" s="1367"/>
      <c r="O641" s="1367"/>
      <c r="P641" s="1367"/>
      <c r="Q641" s="1367"/>
      <c r="R641" s="1367"/>
      <c r="S641" s="1367"/>
      <c r="T641" s="1367">
        <f t="shared" si="472"/>
        <v>0</v>
      </c>
      <c r="U641" s="1951">
        <f t="shared" si="507"/>
        <v>0</v>
      </c>
      <c r="V641" s="891">
        <f t="shared" si="502"/>
        <v>0</v>
      </c>
      <c r="W641" s="891">
        <f t="shared" si="502"/>
        <v>0</v>
      </c>
      <c r="X641" s="891">
        <f t="shared" si="502"/>
        <v>0</v>
      </c>
      <c r="Y641" s="891">
        <f t="shared" si="502"/>
        <v>0</v>
      </c>
      <c r="Z641" s="891">
        <f t="shared" si="502"/>
        <v>0</v>
      </c>
      <c r="AA641" s="891">
        <f t="shared" si="502"/>
        <v>0</v>
      </c>
      <c r="AB641" s="1717">
        <f t="shared" si="512"/>
        <v>0</v>
      </c>
      <c r="AC641" s="1341">
        <f t="shared" si="513"/>
        <v>0</v>
      </c>
      <c r="AD641" s="1717"/>
      <c r="AE641" s="1719">
        <v>0</v>
      </c>
      <c r="AF641" s="1719">
        <v>0</v>
      </c>
      <c r="AG641" s="1719">
        <v>0</v>
      </c>
      <c r="AH641" s="1719">
        <v>0</v>
      </c>
      <c r="AI641" s="1719">
        <v>0</v>
      </c>
      <c r="AJ641" s="1719">
        <v>0</v>
      </c>
      <c r="AK641" s="1719">
        <f t="shared" si="474"/>
        <v>0</v>
      </c>
      <c r="AL641" s="1717"/>
      <c r="AM641" s="3395"/>
      <c r="AN641" s="1717"/>
      <c r="AO641" s="3398"/>
      <c r="AP641" s="3398">
        <f t="shared" si="503"/>
        <v>0</v>
      </c>
      <c r="AQ641" s="3395"/>
      <c r="AR641" s="3395">
        <f t="shared" si="514"/>
        <v>0</v>
      </c>
      <c r="AS641" s="2137">
        <f t="shared" si="504"/>
        <v>0</v>
      </c>
      <c r="AT641" s="1722">
        <f t="shared" si="504"/>
        <v>0</v>
      </c>
      <c r="AU641" s="1722">
        <f t="shared" si="504"/>
        <v>0</v>
      </c>
      <c r="AV641" s="1722">
        <f t="shared" si="504"/>
        <v>0</v>
      </c>
      <c r="AW641" s="1722">
        <f t="shared" si="505"/>
        <v>0</v>
      </c>
      <c r="AX641" s="1722">
        <f t="shared" si="505"/>
        <v>0</v>
      </c>
      <c r="AY641" s="1722">
        <f t="shared" si="476"/>
        <v>0</v>
      </c>
      <c r="AZ641" s="1347">
        <f t="shared" si="477"/>
        <v>0</v>
      </c>
      <c r="BA641" s="1699"/>
      <c r="BB641" s="1350">
        <v>0</v>
      </c>
      <c r="BC641" s="1350">
        <v>0</v>
      </c>
      <c r="BD641" s="1350">
        <v>0</v>
      </c>
      <c r="BE641" s="1350">
        <v>0</v>
      </c>
      <c r="BF641" s="1350">
        <v>0</v>
      </c>
      <c r="BG641" s="1350">
        <v>0</v>
      </c>
      <c r="BH641" s="1351"/>
      <c r="BI641" s="1351"/>
      <c r="BJ641" s="1352"/>
      <c r="BK641" s="1352">
        <f t="shared" si="506"/>
        <v>0</v>
      </c>
      <c r="BL641" s="1352"/>
      <c r="BM641" s="1352">
        <f t="shared" si="509"/>
        <v>0</v>
      </c>
      <c r="BN641" s="1441">
        <f t="shared" si="515"/>
        <v>0</v>
      </c>
      <c r="BO641" s="1441">
        <f t="shared" si="515"/>
        <v>0</v>
      </c>
      <c r="BP641" s="1441">
        <f t="shared" si="515"/>
        <v>0</v>
      </c>
      <c r="BQ641" s="1441">
        <f t="shared" si="515"/>
        <v>0</v>
      </c>
      <c r="BR641" s="1441">
        <f t="shared" si="515"/>
        <v>0</v>
      </c>
      <c r="BS641" s="1441">
        <f t="shared" si="480"/>
        <v>0</v>
      </c>
      <c r="BT641" s="891"/>
      <c r="BU641" s="891"/>
    </row>
    <row r="642" spans="1:73" s="1167" customFormat="1" ht="21.6" customHeight="1">
      <c r="A642" s="1168"/>
      <c r="B642" s="3942" t="s">
        <v>611</v>
      </c>
      <c r="C642" s="3943"/>
      <c r="D642" s="3504"/>
      <c r="E642" s="3505">
        <f t="shared" ref="E642:S642" si="516">E11+E32+E53+E74+E95+E116+E137+E158+E179+E200+E221+E242+E263+E284+E305+E326+E347+E368+E389+E410+E431+E452+E473+E494+E515+E536+E557+E578+E599+E620</f>
        <v>194.376</v>
      </c>
      <c r="F642" s="3505">
        <f t="shared" si="516"/>
        <v>415858.19999999995</v>
      </c>
      <c r="G642" s="3505">
        <f t="shared" si="516"/>
        <v>3400366.3</v>
      </c>
      <c r="H642" s="3505">
        <f t="shared" si="516"/>
        <v>0</v>
      </c>
      <c r="I642" s="3505">
        <f t="shared" si="516"/>
        <v>0</v>
      </c>
      <c r="J642" s="3505">
        <f t="shared" si="516"/>
        <v>97196.800033333333</v>
      </c>
      <c r="K642" s="3505">
        <f t="shared" si="516"/>
        <v>2332722.5</v>
      </c>
      <c r="L642" s="3505">
        <f t="shared" si="516"/>
        <v>6246143.8000333346</v>
      </c>
      <c r="M642" s="3506">
        <f t="shared" si="516"/>
        <v>0</v>
      </c>
      <c r="N642" s="3505">
        <f t="shared" si="516"/>
        <v>-160566.69999999998</v>
      </c>
      <c r="O642" s="3505">
        <f t="shared" si="516"/>
        <v>-87902.200000000026</v>
      </c>
      <c r="P642" s="3505">
        <f t="shared" si="516"/>
        <v>0</v>
      </c>
      <c r="Q642" s="3505">
        <f t="shared" si="516"/>
        <v>0</v>
      </c>
      <c r="R642" s="3506">
        <f t="shared" si="516"/>
        <v>0</v>
      </c>
      <c r="S642" s="3505">
        <f t="shared" si="516"/>
        <v>0</v>
      </c>
      <c r="T642" s="3505">
        <f t="shared" ref="T642:T647" si="517">SUM(N642:S642)</f>
        <v>-248468.90000000002</v>
      </c>
      <c r="U642" s="3506">
        <f t="shared" ref="U642:AA642" si="518">U11+U32+U53+U74+U95+U116+U137+U158+U179+U200+U221+U242+U263+U284+U305+U326+U347+U368+U389+U410+U431+U452+U473+U494+U515+U536+U557+U578+U599+U620</f>
        <v>194.376</v>
      </c>
      <c r="V642" s="3505">
        <f t="shared" si="518"/>
        <v>255291.5</v>
      </c>
      <c r="W642" s="3505">
        <f t="shared" si="518"/>
        <v>3312464.0999999992</v>
      </c>
      <c r="X642" s="3505">
        <f t="shared" si="518"/>
        <v>0</v>
      </c>
      <c r="Y642" s="3505">
        <f>Y11+Y32+Y53+Y74+Y95+Y116+Y137+Y158+Y179+Y200+Y221+Y242+Y263+Y284+Y305+Y326+Y347+Y368+Y389+Y410+Y431+Y452+Y473+Y494+Y515+Y536+Y557+Y578+Y599+Y620</f>
        <v>0</v>
      </c>
      <c r="Z642" s="3506">
        <f t="shared" si="518"/>
        <v>97196.800033333333</v>
      </c>
      <c r="AA642" s="3505">
        <f t="shared" si="518"/>
        <v>2332722.5</v>
      </c>
      <c r="AB642" s="3505">
        <f t="shared" si="512"/>
        <v>5997674.9000333324</v>
      </c>
      <c r="AC642" s="3507">
        <f>SUM(AC12:AC631)</f>
        <v>0</v>
      </c>
      <c r="AD642" s="3505">
        <f>SUM(AD11:AD641)</f>
        <v>0</v>
      </c>
      <c r="AE642" s="3505">
        <f t="shared" ref="AE642:AQ642" si="519">AE11+AE32+AE53+AE74+AE95+AE116+AE137+AE158+AE179+AE200+AE221+AE242+AE263+AE284+AE305+AE326+AE347+AE368+AE389+AE410+AE431+AE452+AE473+AE494+AE515+AE536+AE557+AE578+AE599+AE620</f>
        <v>224.59800000000001</v>
      </c>
      <c r="AF642" s="3506">
        <f t="shared" si="519"/>
        <v>488457</v>
      </c>
      <c r="AG642" s="3505">
        <f t="shared" si="519"/>
        <v>5322181.7</v>
      </c>
      <c r="AH642" s="3505">
        <f t="shared" si="519"/>
        <v>0</v>
      </c>
      <c r="AI642" s="3505">
        <f t="shared" si="519"/>
        <v>103944.70166333334</v>
      </c>
      <c r="AJ642" s="3505">
        <f t="shared" si="519"/>
        <v>2494669</v>
      </c>
      <c r="AK642" s="3505">
        <f t="shared" si="519"/>
        <v>8409252.4016633332</v>
      </c>
      <c r="AL642" s="3505">
        <f t="shared" si="519"/>
        <v>0</v>
      </c>
      <c r="AM642" s="3505">
        <f t="shared" si="519"/>
        <v>-87000</v>
      </c>
      <c r="AN642" s="3505">
        <f>AN11+AN32+AN53+AN74+AN95+AN116+AN137+AN158+AN179+AN200+AN221+AN242+AN263+AN284+AN305+AN326+AN347+AN368+AN389+AN410+AN431+AN452+AN473+AN494+AN515+AN536+AN557+AN578+AN599+AN620</f>
        <v>4.5474735088646412E-12</v>
      </c>
      <c r="AO642" s="3505">
        <f>AO11+AO32+AO53+AO74+AO95+AO116+AO137+AO158+AO179+AO200+AO221+AO242+AO263+AO284+AO305+AO326+AO347+AO368+AO389+AO410+AO431+AO452+AO473+AO494+AO515+AO536+AO557+AO578+AO599+AO620</f>
        <v>0</v>
      </c>
      <c r="AP642" s="3508">
        <f t="shared" si="519"/>
        <v>0</v>
      </c>
      <c r="AQ642" s="3505">
        <f t="shared" si="519"/>
        <v>0</v>
      </c>
      <c r="AR642" s="3505">
        <f t="shared" si="514"/>
        <v>-87000</v>
      </c>
      <c r="AS642" s="3506">
        <f t="shared" ref="AS642:AX642" si="520">AS11+AS32+AS53+AS74+AS95+AS116+AS137+AS158+AS179+AS200+AS221+AS242+AS263+AS284+AS305+AS326+AS347+AS368+AS389+AS410+AS431+AS452+AS473+AS494+AS515+AS536+AS557+AS578+AS599+AS620</f>
        <v>224.59800000000001</v>
      </c>
      <c r="AT642" s="3506">
        <f t="shared" si="520"/>
        <v>401457</v>
      </c>
      <c r="AU642" s="3505">
        <f t="shared" si="520"/>
        <v>5322181.6999999993</v>
      </c>
      <c r="AV642" s="3505">
        <f t="shared" si="520"/>
        <v>0</v>
      </c>
      <c r="AW642" s="3505">
        <f t="shared" si="520"/>
        <v>103944.70166333334</v>
      </c>
      <c r="AX642" s="3505">
        <f t="shared" si="520"/>
        <v>2494669</v>
      </c>
      <c r="AY642" s="3505">
        <f t="shared" si="476"/>
        <v>8322252.4016633322</v>
      </c>
      <c r="AZ642" s="3509">
        <f t="shared" si="477"/>
        <v>-0.15999666666903067</v>
      </c>
      <c r="BA642" s="3510">
        <f>SUM(BA11:BA641)</f>
        <v>0</v>
      </c>
      <c r="BB642" s="3511">
        <f t="shared" ref="BB642:BG642" si="521">BB11+BB32+BB53+BB74+BB95+BB116+BB137+BB158+BB179+BB200+BB221+BB242+BB263+BB284+BB305+BB326+BB347+BB368+BB389+BB410+BB431+BB452+BB473+BB494+BB515+BB536+BB557+BB578+BB599+BB620</f>
        <v>96.53</v>
      </c>
      <c r="BC642" s="3512">
        <f t="shared" si="521"/>
        <v>438293.1</v>
      </c>
      <c r="BD642" s="3512">
        <f t="shared" si="521"/>
        <v>1000000</v>
      </c>
      <c r="BE642" s="3512">
        <f t="shared" si="521"/>
        <v>91771.699333333323</v>
      </c>
      <c r="BF642" s="3512">
        <f t="shared" si="521"/>
        <v>2202518.4</v>
      </c>
      <c r="BG642" s="3512">
        <f t="shared" si="521"/>
        <v>3732583.1993333334</v>
      </c>
      <c r="BH642" s="3512">
        <f>BH11+BH32+BH53+BH74+BH95+BH116+BH137+BH158+BH179+BH200+BH221+BH242+BH263+BH284+BH305+BH326+BH347+BH368+BH389+BH410+BH431+BH452+BH473+BH494+BH515+BH536+BH557+BH578+BH599+BH620</f>
        <v>0</v>
      </c>
      <c r="BI642" s="3512">
        <f>BI11+BI32+BI53+BI74+BI95+BI116+BI137+BI158+BI179+BI200+BI221+BI242+BI263+BI284+BI305+BI326+BI347+BI368+BI389+BI410+BI431+BI452+BI473+BI494+BI515+BI536+BI557+BI578+BI599+BI620</f>
        <v>0</v>
      </c>
      <c r="BJ642" s="3512">
        <f>BJ11+BJ32+BJ53+BJ74+BJ95+BJ116+BJ137+BJ158+BJ179+BJ200+BJ221+BJ242+BJ263+BJ284+BJ305+BJ326+BJ347+BJ368+BJ389+BJ410+BJ431+BJ452+BJ473+BJ494+BJ515+BJ536+BJ557+BJ578+BJ599+BJ620</f>
        <v>0</v>
      </c>
      <c r="BK642" s="3512">
        <f>BK11+BK32+BK53+BK74+BK95+BK116+BK137+BK158+BK179+BK200+BK221+BK242+BK263+BK284+BK305+BK326+BK347+BK368+BK389+BK410+BK431+BK452+BK473+BK494+BK515+BK536+BK557+BK578+BK599+BK620</f>
        <v>0</v>
      </c>
      <c r="BL642" s="3511">
        <f>BL11+BL32+BL53+BL74+BL95+BL116+BL137+BL158+BL179+BL200+BL221+BL242+BL263+BL284+BL305+BL326+BL347+BL368+BL389+BL410+BL431+BL452+BL473+BL494+BL515+BL536+BL557+BL578+BL599+BL620</f>
        <v>0</v>
      </c>
      <c r="BM642" s="3512">
        <f t="shared" si="479"/>
        <v>0</v>
      </c>
      <c r="BN642" s="3512">
        <f>BN11+BN32+BN53+BN74+BN95+BN116+BN137+BN158+BN179+BN200+BN221+BN242+BN263+BN284+BN305+BN326+BN347+BN368+BN389+BN410+BN431+BN452+BN473+BN494+BN515+BN536+BN557+BN578+BN599+BN620</f>
        <v>96.53</v>
      </c>
      <c r="BO642" s="3511">
        <f>BO11+BO32+BO53+BO74+BO95+BO116+BO137+BO158+BO179+BO200+BO221+BO242+BO263+BO284+BO305+BO326+BO347+BO368+BO389+BO410+BO431+BO452+BO473+BO494+BO515+BO536+BO557+BO578+BO599+BO620</f>
        <v>438293.1</v>
      </c>
      <c r="BP642" s="3512">
        <f>BP11+BP32+BP53+BP74+BP95+BP116+BP137+BP158+BP179+BP200+BP221+BP242+BP263+BP284+BP305+BP326+BP347+BP368+BP389+BP410+BP431+BP452+BP473+BP494+BP515+BP536+BP557+BP578+BP599+BP620</f>
        <v>1000000</v>
      </c>
      <c r="BQ642" s="3512">
        <f>BQ11+BQ32+BQ53+BQ74+BQ95+BQ116+BQ137+BQ158+BQ179+BQ200+BQ221+BQ242+BQ263+BQ284+BQ305+BQ326+BQ347+BQ368+BQ389+BQ410+BQ431+BQ452+BQ473+BQ494+BQ515+BQ536+BQ557+BQ578+BQ599+BQ620</f>
        <v>91771.699333333323</v>
      </c>
      <c r="BR642" s="3512">
        <f>BR11+BR32+BR53+BR74+BR95+BR116+BR137+BR158+BR179+BR200+BR221+BR242+BR263+BR284+BR305+BR326+BR347+BR368+BR389+BR410+BR431+BR452+BR473+BR494+BR515+BR536+BR557+BR578+BR599+BR620</f>
        <v>2202518.4</v>
      </c>
      <c r="BS642" s="3512">
        <f t="shared" si="480"/>
        <v>3732583.1993333334</v>
      </c>
      <c r="BT642" s="3513"/>
      <c r="BU642" s="3513"/>
    </row>
    <row r="643" spans="1:73" ht="24" customHeight="1">
      <c r="A643" s="1165"/>
      <c r="B643" s="3834" t="s">
        <v>1122</v>
      </c>
      <c r="C643" s="3834"/>
      <c r="D643" s="1700"/>
      <c r="E643" s="3514">
        <f>59.8+62.27+47.05+47.08+50.23+93.3+179.5+114.35+61.6</f>
        <v>715.18000000000006</v>
      </c>
      <c r="F643" s="1701">
        <f t="shared" ref="F643:K643" si="522">F80+F165+F190+F208+F236+F332+F333+F355+F356+F406+F408+F409+F415+F435+F436++F540+F563+F631</f>
        <v>6875</v>
      </c>
      <c r="G643" s="1701">
        <f t="shared" si="522"/>
        <v>99937.2</v>
      </c>
      <c r="H643" s="1701">
        <f t="shared" si="522"/>
        <v>0</v>
      </c>
      <c r="I643" s="1701">
        <f t="shared" si="522"/>
        <v>0</v>
      </c>
      <c r="J643" s="1701">
        <f t="shared" si="522"/>
        <v>33909.066699999996</v>
      </c>
      <c r="K643" s="1701">
        <f t="shared" si="522"/>
        <v>813816.9</v>
      </c>
      <c r="L643" s="1701">
        <f t="shared" si="511"/>
        <v>954538.16669999994</v>
      </c>
      <c r="M643" s="1702"/>
      <c r="N643" s="1702">
        <f t="shared" ref="N643:S643" si="523">N80+N165+N190+N208+N236+N332+N333+N355+N356+N406+N408+N409+N415+N435+N436++N540+N563+N631</f>
        <v>0</v>
      </c>
      <c r="O643" s="3515">
        <f t="shared" si="523"/>
        <v>-12261</v>
      </c>
      <c r="P643" s="1702">
        <f t="shared" si="523"/>
        <v>0</v>
      </c>
      <c r="Q643" s="1702">
        <f t="shared" si="523"/>
        <v>0</v>
      </c>
      <c r="R643" s="1702">
        <f t="shared" si="523"/>
        <v>0</v>
      </c>
      <c r="S643" s="1702">
        <f t="shared" si="523"/>
        <v>0</v>
      </c>
      <c r="T643" s="3515">
        <f t="shared" si="517"/>
        <v>-12261</v>
      </c>
      <c r="U643" s="3516">
        <f>E643</f>
        <v>715.18000000000006</v>
      </c>
      <c r="V643" s="1701">
        <f t="shared" ref="V643:AA643" si="524">V80+V165+V190+V208+V236+V332+V333+V355+V356+V406+V408+V409+V415+V435+V436++V540+V563+V631</f>
        <v>6875</v>
      </c>
      <c r="W643" s="1701">
        <f t="shared" si="524"/>
        <v>87676.2</v>
      </c>
      <c r="X643" s="1701">
        <f t="shared" si="524"/>
        <v>0</v>
      </c>
      <c r="Y643" s="1701">
        <f t="shared" si="524"/>
        <v>0</v>
      </c>
      <c r="Z643" s="1701">
        <f t="shared" si="524"/>
        <v>33909.066699999996</v>
      </c>
      <c r="AA643" s="1701">
        <f t="shared" si="524"/>
        <v>813816.9</v>
      </c>
      <c r="AB643" s="2074">
        <f t="shared" si="512"/>
        <v>942277.16670000006</v>
      </c>
      <c r="AC643" s="1341"/>
      <c r="AD643" s="2074"/>
      <c r="AE643" s="2074">
        <v>452.69</v>
      </c>
      <c r="AF643" s="2074">
        <f>AF480+AF409+AF408+AF406+AF80+AF563+AF458+AF355+AF332+AF238+AF237+AF208+AF165</f>
        <v>0</v>
      </c>
      <c r="AG643" s="2074">
        <f>AG480+AG409+AG408+AG406+AG80+AG563+AG458+AG355+AG332+AG238+AG237+AG208+AG165</f>
        <v>16500</v>
      </c>
      <c r="AH643" s="2074">
        <f>AH480+AH409+AH408+AH406+AH80+AH563+AH458+AH355+AH332+AH238+AH237+AH208+AH165</f>
        <v>0</v>
      </c>
      <c r="AI643" s="2074">
        <f>AI480+AI409+AI408+AI406+AI80+AI563+AI458+AI355+AI332+AI238+AI237+AI208+AI165</f>
        <v>19350</v>
      </c>
      <c r="AJ643" s="2074">
        <f>AJ480+AJ409+AJ408+AJ406+AJ80+AJ563+AJ458+AJ355+AJ332+AJ238+AJ237+AJ208+AJ165</f>
        <v>464400</v>
      </c>
      <c r="AK643" s="2074">
        <f t="shared" si="474"/>
        <v>500250</v>
      </c>
      <c r="AL643" s="1704"/>
      <c r="AM643" s="1704">
        <f>AM80+AM165+AM190+AM208+AM236+AM332+AM333+AM355+AM356+AM406+AM408+AM409+AM415+AM435+AM436++AM540+AM563+AM631</f>
        <v>0</v>
      </c>
      <c r="AN643" s="1704">
        <f>AN80+AN165+AN190+AN208+AN236+AN332+AN333+AN355+AN356+AN406+AN408+AN409+AN415+AN435+AN436++AN540+AN563+AN631</f>
        <v>0</v>
      </c>
      <c r="AO643" s="1704">
        <f>AO80+AO165+AO190+AO208+AO236+AO332+AO333+AO355+AO356+AO406+AO408+AO409+AO415+AO435+AO436++AO540+AO563+AO631</f>
        <v>0</v>
      </c>
      <c r="AP643" s="1704">
        <f>AP80+AP165+AP190+AP208+AP236+AP332+AP333+AP355+AP356+AP406+AP408+AP409+AP415+AP435+AP436++AP540+AP563+AP631</f>
        <v>0</v>
      </c>
      <c r="AQ643" s="1704">
        <f>AQ80+AQ165+AQ190+AQ208+AQ236+AQ332+AQ333+AQ355+AQ356+AQ406+AQ408+AQ409+AQ415+AQ435+AQ436++AQ540+AQ563+AQ631</f>
        <v>0</v>
      </c>
      <c r="AR643" s="1704">
        <f t="shared" si="514"/>
        <v>0</v>
      </c>
      <c r="AS643" s="2074">
        <f>AE643</f>
        <v>452.69</v>
      </c>
      <c r="AT643" s="2074">
        <f t="shared" ref="AT643:AY643" si="525">AT480+AT409+AT408+AT406+AT80+AT563+AT458+AT355+AT332+AT238+AT237+AT208+AT165</f>
        <v>0</v>
      </c>
      <c r="AU643" s="2074">
        <f t="shared" si="525"/>
        <v>16500</v>
      </c>
      <c r="AV643" s="2074">
        <f t="shared" si="525"/>
        <v>0</v>
      </c>
      <c r="AW643" s="2074">
        <f t="shared" si="525"/>
        <v>19350</v>
      </c>
      <c r="AX643" s="2074">
        <f t="shared" si="525"/>
        <v>464400</v>
      </c>
      <c r="AY643" s="2074">
        <f t="shared" si="525"/>
        <v>500250</v>
      </c>
      <c r="AZ643" s="3517"/>
      <c r="BA643" s="3517"/>
      <c r="BB643" s="1701">
        <f>133.15+140.62+59.2+78.5+55.6+71.95+59.28+45.3-(133.15+140.62+59.2+59.28)</f>
        <v>251.34999999999991</v>
      </c>
      <c r="BC643" s="1701">
        <f>BC81+BC82+BC191+BC249+BC296+BC333+BC438+BC503</f>
        <v>8000</v>
      </c>
      <c r="BD643" s="1701">
        <f>BD81+BD82+BD191+BD249+BD296+BD333+BD438+BD503</f>
        <v>0</v>
      </c>
      <c r="BE643" s="1701">
        <f>BE81+BE82+BE191+BE249+BE296+BE333+BE438+BE503</f>
        <v>9666.7000000000007</v>
      </c>
      <c r="BF643" s="1701">
        <f>BF81+BF82+BF191+BF249+BF296+BF333+BF438+BF503</f>
        <v>232000</v>
      </c>
      <c r="BG643" s="1701">
        <f>SUM(BC643:BF643)</f>
        <v>249666.7</v>
      </c>
      <c r="BH643" s="1701"/>
      <c r="BI643" s="1701">
        <f>BI165+BI190+BI208+BI236+BI332+BI333+BI355+BI356+BI415+BI435+BI436++BI540+BI631</f>
        <v>0</v>
      </c>
      <c r="BJ643" s="1701"/>
      <c r="BK643" s="1701"/>
      <c r="BL643" s="1701"/>
      <c r="BM643" s="1701">
        <f t="shared" si="479"/>
        <v>0</v>
      </c>
      <c r="BN643" s="1701">
        <f>BB643</f>
        <v>251.34999999999991</v>
      </c>
      <c r="BO643" s="1701">
        <f>BO81+BO82+BO191+BO249+BO296+BO333+BO438+BO503</f>
        <v>8000</v>
      </c>
      <c r="BP643" s="1701">
        <f>BP81+BP82+BP191+BP249+BP296+BP333+BP438+BP503</f>
        <v>0</v>
      </c>
      <c r="BQ643" s="1701">
        <f>BQ81+BQ82+BQ191+BQ249+BQ296+BQ333+BQ438+BQ503</f>
        <v>9666.7000000000007</v>
      </c>
      <c r="BR643" s="1701">
        <f>BR81+BR82+BR191+BR249+BR296+BR333+BR438+BR503</f>
        <v>232000</v>
      </c>
      <c r="BS643" s="1701">
        <f>SUM(BO643:BR643)</f>
        <v>249666.7</v>
      </c>
      <c r="BT643" s="1701"/>
      <c r="BU643" s="1701"/>
    </row>
    <row r="644" spans="1:73" ht="30.75" customHeight="1">
      <c r="A644" s="1165"/>
      <c r="B644" s="3944" t="s">
        <v>9</v>
      </c>
      <c r="C644" s="3945"/>
      <c r="D644" s="3518"/>
      <c r="E644" s="3519">
        <v>0</v>
      </c>
      <c r="F644" s="3520">
        <v>17125</v>
      </c>
      <c r="G644" s="2998">
        <v>0</v>
      </c>
      <c r="H644" s="2998">
        <v>0</v>
      </c>
      <c r="I644" s="2998">
        <v>0</v>
      </c>
      <c r="J644" s="2998"/>
      <c r="K644" s="2998">
        <v>0</v>
      </c>
      <c r="L644" s="2998">
        <f t="shared" si="511"/>
        <v>17125</v>
      </c>
      <c r="M644" s="3018"/>
      <c r="N644" s="2953">
        <v>-106.1</v>
      </c>
      <c r="O644" s="2953"/>
      <c r="P644" s="2953"/>
      <c r="Q644" s="2957"/>
      <c r="R644" s="2957"/>
      <c r="S644" s="2037"/>
      <c r="T644" s="2037">
        <f t="shared" si="517"/>
        <v>-106.1</v>
      </c>
      <c r="U644" s="2038">
        <f t="shared" ref="U644:Y645" si="526">E644+M644</f>
        <v>0</v>
      </c>
      <c r="V644" s="3035">
        <f t="shared" si="526"/>
        <v>17018.900000000001</v>
      </c>
      <c r="W644" s="3035">
        <f t="shared" si="526"/>
        <v>0</v>
      </c>
      <c r="X644" s="3035">
        <f t="shared" si="526"/>
        <v>0</v>
      </c>
      <c r="Y644" s="3035">
        <f t="shared" si="526"/>
        <v>0</v>
      </c>
      <c r="Z644" s="3035"/>
      <c r="AA644" s="3035">
        <f>K644+S644</f>
        <v>0</v>
      </c>
      <c r="AB644" s="2075">
        <f t="shared" si="512"/>
        <v>17018.900000000001</v>
      </c>
      <c r="AC644" s="1341"/>
      <c r="AD644" s="2075"/>
      <c r="AE644" s="736">
        <v>0</v>
      </c>
      <c r="AF644" s="736">
        <v>18000</v>
      </c>
      <c r="AG644" s="736">
        <v>0</v>
      </c>
      <c r="AH644" s="3521">
        <v>0</v>
      </c>
      <c r="AI644" s="3521"/>
      <c r="AJ644" s="3521">
        <v>0</v>
      </c>
      <c r="AK644" s="3521">
        <f t="shared" si="474"/>
        <v>18000</v>
      </c>
      <c r="AL644" s="3522"/>
      <c r="AM644" s="3522"/>
      <c r="AN644" s="3522"/>
      <c r="AO644" s="3522"/>
      <c r="AP644" s="3522"/>
      <c r="AQ644" s="3522"/>
      <c r="AR644" s="3522">
        <f t="shared" si="514"/>
        <v>0</v>
      </c>
      <c r="AS644" s="3523">
        <f t="shared" ref="AS644:AV645" si="527">AE644+AL644</f>
        <v>0</v>
      </c>
      <c r="AT644" s="736">
        <f t="shared" si="527"/>
        <v>18000</v>
      </c>
      <c r="AU644" s="736">
        <f t="shared" si="527"/>
        <v>0</v>
      </c>
      <c r="AV644" s="736">
        <f t="shared" si="527"/>
        <v>0</v>
      </c>
      <c r="AW644" s="736"/>
      <c r="AX644" s="736">
        <f>AJ644+AQ644</f>
        <v>0</v>
      </c>
      <c r="AY644" s="736">
        <f t="shared" si="476"/>
        <v>18000</v>
      </c>
      <c r="AZ644" s="3524"/>
      <c r="BA644" s="3524"/>
      <c r="BB644" s="3525">
        <v>0</v>
      </c>
      <c r="BC644" s="3525">
        <v>18000</v>
      </c>
      <c r="BD644" s="3525">
        <v>0</v>
      </c>
      <c r="BE644" s="3526"/>
      <c r="BF644" s="3526">
        <v>0</v>
      </c>
      <c r="BG644" s="3526">
        <v>18000</v>
      </c>
      <c r="BH644" s="3526"/>
      <c r="BI644" s="3526"/>
      <c r="BJ644" s="3526"/>
      <c r="BK644" s="3526"/>
      <c r="BL644" s="3526"/>
      <c r="BM644" s="3526">
        <f t="shared" si="479"/>
        <v>0</v>
      </c>
      <c r="BN644" s="3525">
        <f t="shared" ref="BN644:BP645" si="528">BB644+BH644</f>
        <v>0</v>
      </c>
      <c r="BO644" s="3525">
        <f t="shared" si="528"/>
        <v>18000</v>
      </c>
      <c r="BP644" s="3525">
        <f t="shared" si="528"/>
        <v>0</v>
      </c>
      <c r="BQ644" s="3525"/>
      <c r="BR644" s="3525">
        <f>BF644+BL644</f>
        <v>0</v>
      </c>
      <c r="BS644" s="3526">
        <f t="shared" si="480"/>
        <v>18000</v>
      </c>
      <c r="BT644" s="3035"/>
      <c r="BU644" s="3035"/>
    </row>
    <row r="645" spans="1:73" ht="38.25" customHeight="1">
      <c r="A645" s="1165"/>
      <c r="B645" s="3944" t="s">
        <v>986</v>
      </c>
      <c r="C645" s="3945"/>
      <c r="D645" s="3518"/>
      <c r="E645" s="2998" t="s">
        <v>1109</v>
      </c>
      <c r="F645" s="3520">
        <v>149160.5</v>
      </c>
      <c r="G645" s="2998">
        <v>0</v>
      </c>
      <c r="H645" s="2998">
        <v>0</v>
      </c>
      <c r="I645" s="2998">
        <v>0</v>
      </c>
      <c r="J645" s="2998"/>
      <c r="K645" s="2998">
        <v>0</v>
      </c>
      <c r="L645" s="2998">
        <f t="shared" si="511"/>
        <v>149160.5</v>
      </c>
      <c r="M645" s="3446"/>
      <c r="N645" s="2953"/>
      <c r="O645" s="2953"/>
      <c r="P645" s="2953"/>
      <c r="Q645" s="2957"/>
      <c r="R645" s="2957"/>
      <c r="S645" s="2037"/>
      <c r="T645" s="2037">
        <f t="shared" si="517"/>
        <v>0</v>
      </c>
      <c r="U645" s="2998" t="s">
        <v>1109</v>
      </c>
      <c r="V645" s="3035">
        <f t="shared" si="526"/>
        <v>149160.5</v>
      </c>
      <c r="W645" s="3035">
        <f t="shared" si="526"/>
        <v>0</v>
      </c>
      <c r="X645" s="3035">
        <f t="shared" si="526"/>
        <v>0</v>
      </c>
      <c r="Y645" s="3035">
        <f t="shared" si="526"/>
        <v>0</v>
      </c>
      <c r="Z645" s="3035"/>
      <c r="AA645" s="3035">
        <f>K645+S645</f>
        <v>0</v>
      </c>
      <c r="AB645" s="2075">
        <f t="shared" si="512"/>
        <v>149160.5</v>
      </c>
      <c r="AC645" s="1341"/>
      <c r="AD645" s="2075"/>
      <c r="AE645" s="736">
        <v>0</v>
      </c>
      <c r="AF645" s="736">
        <v>20000</v>
      </c>
      <c r="AG645" s="736">
        <v>0</v>
      </c>
      <c r="AH645" s="3521">
        <v>0</v>
      </c>
      <c r="AI645" s="3521"/>
      <c r="AJ645" s="3521">
        <v>0</v>
      </c>
      <c r="AK645" s="3521">
        <f t="shared" si="474"/>
        <v>20000</v>
      </c>
      <c r="AL645" s="3522"/>
      <c r="AM645" s="3522"/>
      <c r="AN645" s="3522"/>
      <c r="AO645" s="3522"/>
      <c r="AP645" s="3522"/>
      <c r="AQ645" s="3522"/>
      <c r="AR645" s="3522">
        <f t="shared" si="514"/>
        <v>0</v>
      </c>
      <c r="AS645" s="3523">
        <f t="shared" si="527"/>
        <v>0</v>
      </c>
      <c r="AT645" s="736">
        <f t="shared" si="527"/>
        <v>20000</v>
      </c>
      <c r="AU645" s="736">
        <f t="shared" si="527"/>
        <v>0</v>
      </c>
      <c r="AV645" s="736">
        <f t="shared" si="527"/>
        <v>0</v>
      </c>
      <c r="AW645" s="736"/>
      <c r="AX645" s="736">
        <f>AJ645+AQ645</f>
        <v>0</v>
      </c>
      <c r="AY645" s="736">
        <f t="shared" si="476"/>
        <v>20000</v>
      </c>
      <c r="AZ645" s="3524"/>
      <c r="BA645" s="3524"/>
      <c r="BB645" s="3525">
        <v>0</v>
      </c>
      <c r="BC645" s="3525"/>
      <c r="BD645" s="3525">
        <v>0</v>
      </c>
      <c r="BE645" s="3526"/>
      <c r="BF645" s="3526">
        <v>0</v>
      </c>
      <c r="BG645" s="3526"/>
      <c r="BH645" s="3526"/>
      <c r="BI645" s="3526"/>
      <c r="BJ645" s="3526"/>
      <c r="BK645" s="3526"/>
      <c r="BL645" s="3526"/>
      <c r="BM645" s="3526">
        <f t="shared" si="479"/>
        <v>0</v>
      </c>
      <c r="BN645" s="3525">
        <f t="shared" si="528"/>
        <v>0</v>
      </c>
      <c r="BO645" s="3525">
        <f t="shared" si="528"/>
        <v>0</v>
      </c>
      <c r="BP645" s="3525">
        <f t="shared" si="528"/>
        <v>0</v>
      </c>
      <c r="BQ645" s="3525"/>
      <c r="BR645" s="3525">
        <f>BF645+BL645</f>
        <v>0</v>
      </c>
      <c r="BS645" s="3526">
        <f t="shared" si="480"/>
        <v>0</v>
      </c>
      <c r="BT645" s="3035"/>
      <c r="BU645" s="3035"/>
    </row>
    <row r="646" spans="1:73" ht="26.25" customHeight="1">
      <c r="A646" s="1165"/>
      <c r="B646" s="3946" t="s">
        <v>1511</v>
      </c>
      <c r="C646" s="3947"/>
      <c r="D646" s="3527"/>
      <c r="E646" s="3528"/>
      <c r="F646" s="3529">
        <v>0</v>
      </c>
      <c r="G646" s="3529">
        <v>0</v>
      </c>
      <c r="H646" s="3529"/>
      <c r="I646" s="3529"/>
      <c r="J646" s="3529"/>
      <c r="K646" s="3530"/>
      <c r="L646" s="3530">
        <f t="shared" si="511"/>
        <v>0</v>
      </c>
      <c r="M646" s="3529"/>
      <c r="N646" s="3529">
        <f>3609.3+106.1</f>
        <v>3715.4</v>
      </c>
      <c r="O646" s="3529">
        <v>21082.2</v>
      </c>
      <c r="P646" s="3529"/>
      <c r="Q646" s="3529"/>
      <c r="R646" s="3529"/>
      <c r="S646" s="3529"/>
      <c r="T646" s="3529">
        <f t="shared" si="517"/>
        <v>24797.600000000002</v>
      </c>
      <c r="U646" s="3531"/>
      <c r="V646" s="3529">
        <f>F646+N646</f>
        <v>3715.4</v>
      </c>
      <c r="W646" s="3529">
        <f>G646+O646</f>
        <v>21082.2</v>
      </c>
      <c r="X646" s="3529"/>
      <c r="Y646" s="3529"/>
      <c r="Z646" s="3529"/>
      <c r="AA646" s="3529"/>
      <c r="AB646" s="3529">
        <f t="shared" si="512"/>
        <v>24797.600000000002</v>
      </c>
      <c r="AC646" s="3532"/>
      <c r="AD646" s="3529"/>
      <c r="AE646" s="3529"/>
      <c r="AF646" s="3529"/>
      <c r="AG646" s="3529"/>
      <c r="AH646" s="3529"/>
      <c r="AI646" s="3529"/>
      <c r="AJ646" s="3529"/>
      <c r="AK646" s="3529">
        <f t="shared" si="474"/>
        <v>0</v>
      </c>
      <c r="AL646" s="3529"/>
      <c r="AM646" s="3529"/>
      <c r="AN646" s="3529"/>
      <c r="AO646" s="3529"/>
      <c r="AP646" s="3529"/>
      <c r="AQ646" s="3529"/>
      <c r="AR646" s="3529">
        <f t="shared" si="514"/>
        <v>0</v>
      </c>
      <c r="AS646" s="3533"/>
      <c r="AT646" s="3529"/>
      <c r="AU646" s="3529"/>
      <c r="AV646" s="3529"/>
      <c r="AW646" s="3529"/>
      <c r="AX646" s="3529"/>
      <c r="AY646" s="3529">
        <f t="shared" si="476"/>
        <v>0</v>
      </c>
      <c r="AZ646" s="3534"/>
      <c r="BA646" s="3534"/>
      <c r="BB646" s="3529"/>
      <c r="BC646" s="3529"/>
      <c r="BD646" s="3529"/>
      <c r="BE646" s="3529"/>
      <c r="BF646" s="3529"/>
      <c r="BG646" s="3529"/>
      <c r="BH646" s="3035"/>
      <c r="BI646" s="3035"/>
      <c r="BJ646" s="3035"/>
      <c r="BK646" s="3035"/>
      <c r="BL646" s="3035"/>
      <c r="BM646" s="3035">
        <f t="shared" si="479"/>
        <v>0</v>
      </c>
      <c r="BN646" s="3035"/>
      <c r="BO646" s="3035">
        <f>BC646+BI646</f>
        <v>0</v>
      </c>
      <c r="BP646" s="3035">
        <f>BD646+BJ646</f>
        <v>0</v>
      </c>
      <c r="BQ646" s="3035">
        <f>BE646+BK646</f>
        <v>0</v>
      </c>
      <c r="BR646" s="3035">
        <f>BF646+BL646</f>
        <v>0</v>
      </c>
      <c r="BS646" s="3035">
        <f t="shared" si="480"/>
        <v>0</v>
      </c>
      <c r="BT646" s="3035"/>
      <c r="BU646" s="3035"/>
    </row>
    <row r="647" spans="1:73" ht="28.5" customHeight="1">
      <c r="A647" s="1165"/>
      <c r="B647" s="3948" t="s">
        <v>1630</v>
      </c>
      <c r="C647" s="3949"/>
      <c r="D647" s="2041"/>
      <c r="E647" s="1715">
        <v>0</v>
      </c>
      <c r="F647" s="2042"/>
      <c r="G647" s="2042"/>
      <c r="H647" s="2042">
        <v>0</v>
      </c>
      <c r="I647" s="2042"/>
      <c r="J647" s="2042">
        <v>66666.7</v>
      </c>
      <c r="K647" s="2042">
        <v>1600000</v>
      </c>
      <c r="L647" s="2042">
        <f t="shared" si="511"/>
        <v>1666666.7</v>
      </c>
      <c r="M647" s="2043"/>
      <c r="N647" s="2043"/>
      <c r="O647" s="2037"/>
      <c r="P647" s="2037"/>
      <c r="Q647" s="2043"/>
      <c r="R647" s="2043"/>
      <c r="S647" s="2043"/>
      <c r="T647" s="2043">
        <f t="shared" si="517"/>
        <v>0</v>
      </c>
      <c r="U647" s="2038">
        <f>E647+M647</f>
        <v>0</v>
      </c>
      <c r="V647" s="3035">
        <f>F647+N647</f>
        <v>0</v>
      </c>
      <c r="W647" s="3035">
        <f>G647+O647</f>
        <v>0</v>
      </c>
      <c r="X647" s="3035">
        <f>H647+P647</f>
        <v>0</v>
      </c>
      <c r="Y647" s="3035">
        <f>I647+Q647</f>
        <v>0</v>
      </c>
      <c r="Z647" s="3035">
        <v>66666.7</v>
      </c>
      <c r="AA647" s="3035">
        <f>K647+S647</f>
        <v>1600000</v>
      </c>
      <c r="AB647" s="2075">
        <f t="shared" si="512"/>
        <v>1666666.7</v>
      </c>
      <c r="AC647" s="1341"/>
      <c r="AD647" s="2075"/>
      <c r="AE647" s="3535">
        <v>0</v>
      </c>
      <c r="AF647" s="3535"/>
      <c r="AG647" s="3535">
        <v>0</v>
      </c>
      <c r="AH647" s="740">
        <v>0</v>
      </c>
      <c r="AI647" s="740">
        <v>66666.7</v>
      </c>
      <c r="AJ647" s="740">
        <v>1600000</v>
      </c>
      <c r="AK647" s="740">
        <f t="shared" si="474"/>
        <v>1666666.7</v>
      </c>
      <c r="AL647" s="832"/>
      <c r="AM647" s="832"/>
      <c r="AN647" s="832"/>
      <c r="AO647" s="832"/>
      <c r="AP647" s="832"/>
      <c r="AQ647" s="832"/>
      <c r="AR647" s="832">
        <f t="shared" si="514"/>
        <v>0</v>
      </c>
      <c r="AS647" s="3536">
        <f>AE647+AL647</f>
        <v>0</v>
      </c>
      <c r="AT647" s="3535"/>
      <c r="AU647" s="3535">
        <f>AG647+AN647</f>
        <v>0</v>
      </c>
      <c r="AV647" s="3535">
        <f>AH647+AO647</f>
        <v>0</v>
      </c>
      <c r="AW647" s="3535"/>
      <c r="AX647" s="3535"/>
      <c r="AY647" s="3535">
        <f t="shared" si="476"/>
        <v>0</v>
      </c>
      <c r="AZ647" s="3537"/>
      <c r="BA647" s="3537"/>
      <c r="BB647" s="1715">
        <v>0</v>
      </c>
      <c r="BC647" s="1715"/>
      <c r="BD647" s="1715">
        <v>0</v>
      </c>
      <c r="BE647" s="3538"/>
      <c r="BF647" s="3538">
        <v>0</v>
      </c>
      <c r="BG647" s="3538">
        <v>0</v>
      </c>
      <c r="BH647" s="3538"/>
      <c r="BI647" s="3538"/>
      <c r="BJ647" s="3538"/>
      <c r="BK647" s="3538"/>
      <c r="BL647" s="3538"/>
      <c r="BM647" s="3538">
        <f t="shared" si="479"/>
        <v>0</v>
      </c>
      <c r="BN647" s="1715">
        <f>BB647+BH647</f>
        <v>0</v>
      </c>
      <c r="BO647" s="1715"/>
      <c r="BP647" s="1715">
        <f>BD647+BJ647</f>
        <v>0</v>
      </c>
      <c r="BQ647" s="1715"/>
      <c r="BR647" s="1715">
        <f>BF647+BL647</f>
        <v>0</v>
      </c>
      <c r="BS647" s="3538">
        <f t="shared" si="480"/>
        <v>0</v>
      </c>
      <c r="BT647" s="3035"/>
      <c r="BU647" s="3035"/>
    </row>
    <row r="648" spans="1:73" ht="32.25" customHeight="1">
      <c r="A648" s="1165"/>
      <c r="B648" s="3940" t="s">
        <v>746</v>
      </c>
      <c r="C648" s="3941"/>
      <c r="D648" s="3539"/>
      <c r="E648" s="3540">
        <f t="shared" ref="E648:L648" si="529">SUM(E642:E647)-E643</f>
        <v>194.37599999999998</v>
      </c>
      <c r="F648" s="3540">
        <f t="shared" si="529"/>
        <v>582143.69999999995</v>
      </c>
      <c r="G648" s="3540">
        <f t="shared" si="529"/>
        <v>3400366.3</v>
      </c>
      <c r="H648" s="3540">
        <f t="shared" si="529"/>
        <v>0</v>
      </c>
      <c r="I648" s="3540">
        <f t="shared" si="529"/>
        <v>0</v>
      </c>
      <c r="J648" s="3540">
        <f t="shared" si="529"/>
        <v>163863.50003333334</v>
      </c>
      <c r="K648" s="3540">
        <f t="shared" si="529"/>
        <v>3932722.5000000005</v>
      </c>
      <c r="L648" s="3540">
        <f t="shared" si="529"/>
        <v>8079096.0000333339</v>
      </c>
      <c r="M648" s="3541">
        <f>M642</f>
        <v>0</v>
      </c>
      <c r="N648" s="3542">
        <f>SUM(N642:N647)-N643</f>
        <v>-156957.4</v>
      </c>
      <c r="O648" s="3542">
        <f t="shared" ref="O648:T648" si="530">SUM(O642:O647)-O643</f>
        <v>-66820.000000000029</v>
      </c>
      <c r="P648" s="3542">
        <f>SUM(P642:P647)-P643</f>
        <v>0</v>
      </c>
      <c r="Q648" s="3542">
        <f t="shared" si="530"/>
        <v>0</v>
      </c>
      <c r="R648" s="3542">
        <f t="shared" si="530"/>
        <v>0</v>
      </c>
      <c r="S648" s="3542">
        <f t="shared" si="530"/>
        <v>0</v>
      </c>
      <c r="T648" s="3542">
        <f t="shared" si="530"/>
        <v>-223777.40000000002</v>
      </c>
      <c r="U648" s="3541">
        <f>SUM(U642:U647)-U643</f>
        <v>194.37599999999998</v>
      </c>
      <c r="V648" s="3504">
        <f t="shared" ref="V648:AA648" si="531">SUM(V642:V647)-V643</f>
        <v>425186.30000000005</v>
      </c>
      <c r="W648" s="3504">
        <f t="shared" si="531"/>
        <v>3333546.2999999993</v>
      </c>
      <c r="X648" s="3504">
        <f t="shared" si="531"/>
        <v>0</v>
      </c>
      <c r="Y648" s="3504">
        <f t="shared" si="531"/>
        <v>0</v>
      </c>
      <c r="Z648" s="3504">
        <f t="shared" si="531"/>
        <v>163863.50003333334</v>
      </c>
      <c r="AA648" s="3504">
        <f t="shared" si="531"/>
        <v>3932722.5000000005</v>
      </c>
      <c r="AB648" s="3504">
        <f t="shared" si="512"/>
        <v>7855318.6000333335</v>
      </c>
      <c r="AC648" s="3486">
        <f>AC642</f>
        <v>0</v>
      </c>
      <c r="AD648" s="3504">
        <f>SUM(AD642:AD647)</f>
        <v>0</v>
      </c>
      <c r="AE648" s="3543">
        <f>AE642</f>
        <v>224.59800000000001</v>
      </c>
      <c r="AF648" s="3504">
        <f t="shared" ref="AF648:AO648" si="532">SUM(AF642:AF647)-AF643</f>
        <v>526457</v>
      </c>
      <c r="AG648" s="3504">
        <f t="shared" si="532"/>
        <v>5322181.7</v>
      </c>
      <c r="AH648" s="3504">
        <f t="shared" si="532"/>
        <v>0</v>
      </c>
      <c r="AI648" s="3504">
        <f t="shared" si="532"/>
        <v>170611.40166333335</v>
      </c>
      <c r="AJ648" s="3504">
        <f t="shared" si="532"/>
        <v>4094669</v>
      </c>
      <c r="AK648" s="3504">
        <f t="shared" si="532"/>
        <v>10113919.101663332</v>
      </c>
      <c r="AL648" s="3504">
        <f t="shared" si="532"/>
        <v>0</v>
      </c>
      <c r="AM648" s="3504">
        <f t="shared" si="532"/>
        <v>-87000</v>
      </c>
      <c r="AN648" s="3504">
        <f t="shared" si="532"/>
        <v>4.5474735088646412E-12</v>
      </c>
      <c r="AO648" s="3504">
        <f t="shared" si="532"/>
        <v>0</v>
      </c>
      <c r="AP648" s="3544">
        <f>SUM(AP642:AP647)</f>
        <v>0</v>
      </c>
      <c r="AQ648" s="3504">
        <f>SUM(AQ642:AQ647)</f>
        <v>0</v>
      </c>
      <c r="AR648" s="3504">
        <f>SUM(AM648:AQ648)</f>
        <v>-87000</v>
      </c>
      <c r="AS648" s="3543">
        <f t="shared" ref="AS648:AX648" si="533">SUM(AS642:AS647)-AS643</f>
        <v>224.59800000000001</v>
      </c>
      <c r="AT648" s="3504">
        <f t="shared" si="533"/>
        <v>439457</v>
      </c>
      <c r="AU648" s="3504">
        <f t="shared" si="533"/>
        <v>5322181.6999999993</v>
      </c>
      <c r="AV648" s="3504">
        <f t="shared" si="533"/>
        <v>0</v>
      </c>
      <c r="AW648" s="3504">
        <f t="shared" si="533"/>
        <v>103944.70166333334</v>
      </c>
      <c r="AX648" s="3504">
        <f t="shared" si="533"/>
        <v>2494669</v>
      </c>
      <c r="AY648" s="3504">
        <f t="shared" si="476"/>
        <v>8360252.4016633322</v>
      </c>
      <c r="AZ648" s="3545" t="s">
        <v>1631</v>
      </c>
      <c r="BA648" s="3546" t="e">
        <f>#REF!+BA642</f>
        <v>#REF!</v>
      </c>
      <c r="BB648" s="3541">
        <f t="shared" ref="BB648:BG648" si="534">SUM(BB642:BB647)-BB643</f>
        <v>96.529999999999973</v>
      </c>
      <c r="BC648" s="3542">
        <f t="shared" si="534"/>
        <v>456293.1</v>
      </c>
      <c r="BD648" s="3542">
        <f t="shared" si="534"/>
        <v>1000000</v>
      </c>
      <c r="BE648" s="3542">
        <f t="shared" si="534"/>
        <v>91771.699333333323</v>
      </c>
      <c r="BF648" s="3542">
        <f t="shared" si="534"/>
        <v>2202518.4</v>
      </c>
      <c r="BG648" s="3542">
        <f t="shared" si="534"/>
        <v>3750583.1993333334</v>
      </c>
      <c r="BH648" s="3542">
        <f>SUM(BH642:BH647)</f>
        <v>0</v>
      </c>
      <c r="BI648" s="3542">
        <f>SUM(BI642:BI647)</f>
        <v>0</v>
      </c>
      <c r="BJ648" s="3542">
        <f>SUM(BJ642:BJ647)</f>
        <v>0</v>
      </c>
      <c r="BK648" s="3542">
        <f>SUM(BK642:BK647)</f>
        <v>0</v>
      </c>
      <c r="BL648" s="3542">
        <f>SUM(BL642:BL647)</f>
        <v>0</v>
      </c>
      <c r="BM648" s="3542">
        <f t="shared" si="479"/>
        <v>0</v>
      </c>
      <c r="BN648" s="3542">
        <f>SUM(BN642:BN647)</f>
        <v>347.87999999999988</v>
      </c>
      <c r="BO648" s="3542">
        <f>SUM(BO642:BO647)-BO643</f>
        <v>456293.1</v>
      </c>
      <c r="BP648" s="3542">
        <f>SUM(BP642:BP647)-BP643</f>
        <v>1000000</v>
      </c>
      <c r="BQ648" s="3542">
        <f>SUM(BQ642:BQ647)-BQ643</f>
        <v>91771.699333333323</v>
      </c>
      <c r="BR648" s="3542">
        <f>SUM(BR642:BR647)-BR643</f>
        <v>2202518.4</v>
      </c>
      <c r="BS648" s="3542">
        <f t="shared" si="480"/>
        <v>3750583.1993333334</v>
      </c>
    </row>
    <row r="651" spans="1:73" hidden="1"/>
    <row r="652" spans="1:73" hidden="1">
      <c r="U652" s="886">
        <v>311.05799999999994</v>
      </c>
      <c r="V652" s="2449">
        <v>1015250.48</v>
      </c>
      <c r="W652" s="2449">
        <v>1974925.7</v>
      </c>
      <c r="X652" s="2449">
        <v>1095086.3999999999</v>
      </c>
      <c r="Y652" s="2239">
        <v>1600000</v>
      </c>
      <c r="Z652" s="2239">
        <v>315282.25000333332</v>
      </c>
      <c r="AA652" s="2449">
        <v>1946285.1</v>
      </c>
      <c r="AB652" s="2239">
        <v>7946829.9500033334</v>
      </c>
      <c r="AT652" s="885">
        <v>559172.6</v>
      </c>
      <c r="AU652" s="885">
        <v>3015749.3</v>
      </c>
      <c r="AW652" s="885">
        <v>163863.4</v>
      </c>
      <c r="AX652" s="885">
        <v>3932722.5</v>
      </c>
    </row>
    <row r="653" spans="1:73" hidden="1">
      <c r="U653" s="3547">
        <f>U652-U648</f>
        <v>116.68199999999996</v>
      </c>
      <c r="V653" s="3548">
        <f t="shared" ref="V653:AB653" si="535">V652-V648</f>
        <v>590064.17999999993</v>
      </c>
      <c r="W653" s="3547">
        <f t="shared" si="535"/>
        <v>-1358620.5999999994</v>
      </c>
      <c r="X653" s="3547">
        <f t="shared" si="535"/>
        <v>1095086.3999999999</v>
      </c>
      <c r="Y653" s="3547">
        <f t="shared" si="535"/>
        <v>1600000</v>
      </c>
      <c r="Z653" s="3548">
        <f t="shared" si="535"/>
        <v>151418.74996999998</v>
      </c>
      <c r="AA653" s="3548">
        <f t="shared" si="535"/>
        <v>-1986437.4000000004</v>
      </c>
      <c r="AB653" s="3547">
        <f t="shared" si="535"/>
        <v>91511.349969999865</v>
      </c>
      <c r="AT653" s="3547">
        <f>AT652-AT648</f>
        <v>119715.59999999998</v>
      </c>
      <c r="AU653" s="3547">
        <f>AU652-AU648</f>
        <v>-2306432.3999999994</v>
      </c>
      <c r="AV653" s="3547">
        <f>AV652-AV648</f>
        <v>0</v>
      </c>
      <c r="AW653" s="3547">
        <f>AW652-AW648</f>
        <v>59918.698336666654</v>
      </c>
      <c r="AX653" s="3547">
        <f>AX652-AX648</f>
        <v>1438053.5</v>
      </c>
    </row>
    <row r="654" spans="1:73" hidden="1">
      <c r="N654" s="2449"/>
    </row>
    <row r="655" spans="1:73">
      <c r="U655" s="3628"/>
      <c r="AS655" s="3321"/>
    </row>
  </sheetData>
  <mergeCells count="87">
    <mergeCell ref="B648:C648"/>
    <mergeCell ref="B642:C642"/>
    <mergeCell ref="B643:C643"/>
    <mergeCell ref="B644:C644"/>
    <mergeCell ref="B645:C645"/>
    <mergeCell ref="B646:C646"/>
    <mergeCell ref="B647:C647"/>
    <mergeCell ref="DR8:DT8"/>
    <mergeCell ref="CT8:CT9"/>
    <mergeCell ref="CU8:CU9"/>
    <mergeCell ref="CV8:CY8"/>
    <mergeCell ref="DB8:DB9"/>
    <mergeCell ref="DC8:DC9"/>
    <mergeCell ref="DD8:DG8"/>
    <mergeCell ref="DI8:DI9"/>
    <mergeCell ref="DJ8:DJ9"/>
    <mergeCell ref="DK8:DM8"/>
    <mergeCell ref="DP8:DP9"/>
    <mergeCell ref="DQ8:DQ9"/>
    <mergeCell ref="CS8:CS9"/>
    <mergeCell ref="BN8:BN9"/>
    <mergeCell ref="BO8:BO9"/>
    <mergeCell ref="BP8:BR8"/>
    <mergeCell ref="BS8:BS9"/>
    <mergeCell ref="CD8:CD9"/>
    <mergeCell ref="CE8:CE9"/>
    <mergeCell ref="BT9:BT10"/>
    <mergeCell ref="BU9:BU10"/>
    <mergeCell ref="CF8:CJ8"/>
    <mergeCell ref="CK8:CK9"/>
    <mergeCell ref="CL8:CL9"/>
    <mergeCell ref="CM8:CM9"/>
    <mergeCell ref="CN8:CR8"/>
    <mergeCell ref="AU8:AX8"/>
    <mergeCell ref="AY8:AY9"/>
    <mergeCell ref="BB8:BB9"/>
    <mergeCell ref="BC8:BC9"/>
    <mergeCell ref="BD8:BF8"/>
    <mergeCell ref="AB8:AB9"/>
    <mergeCell ref="E8:E9"/>
    <mergeCell ref="F8:F9"/>
    <mergeCell ref="G8:K8"/>
    <mergeCell ref="L8:L9"/>
    <mergeCell ref="M8:M9"/>
    <mergeCell ref="N8:N9"/>
    <mergeCell ref="O8:S8"/>
    <mergeCell ref="T8:T9"/>
    <mergeCell ref="U8:U9"/>
    <mergeCell ref="V8:V9"/>
    <mergeCell ref="W8:AA8"/>
    <mergeCell ref="BH8:BH9"/>
    <mergeCell ref="BI8:BI9"/>
    <mergeCell ref="BJ8:BL8"/>
    <mergeCell ref="BM8:BM9"/>
    <mergeCell ref="BH7:BM7"/>
    <mergeCell ref="AE7:AK7"/>
    <mergeCell ref="AL7:AR7"/>
    <mergeCell ref="AS7:AY7"/>
    <mergeCell ref="AZ7:BA7"/>
    <mergeCell ref="DI7:DT7"/>
    <mergeCell ref="BN7:BS7"/>
    <mergeCell ref="BT7:BU8"/>
    <mergeCell ref="CD7:CS7"/>
    <mergeCell ref="CT7:DG7"/>
    <mergeCell ref="BG8:BG9"/>
    <mergeCell ref="AL8:AL9"/>
    <mergeCell ref="AM8:AM9"/>
    <mergeCell ref="AN8:AQ8"/>
    <mergeCell ref="AR8:AR9"/>
    <mergeCell ref="AS8:AS9"/>
    <mergeCell ref="AT8:AT9"/>
    <mergeCell ref="BD4:BH4"/>
    <mergeCell ref="AX4:AY4"/>
    <mergeCell ref="BR4:BS4"/>
    <mergeCell ref="C5:BR5"/>
    <mergeCell ref="B7:B10"/>
    <mergeCell ref="C7:C10"/>
    <mergeCell ref="D7:D9"/>
    <mergeCell ref="E7:L7"/>
    <mergeCell ref="M7:T7"/>
    <mergeCell ref="U7:AB7"/>
    <mergeCell ref="BB7:BG7"/>
    <mergeCell ref="AE8:AE9"/>
    <mergeCell ref="AF8:AF9"/>
    <mergeCell ref="AG8:AJ8"/>
    <mergeCell ref="AK8:AK9"/>
    <mergeCell ref="AD7:AD9"/>
  </mergeCells>
  <conditionalFormatting sqref="D11 D32 E644:J644 D389 D202:D222 D393 D410 D412:D431 D449:D454 E496:L499 D576:D578 U578:W578 D597:D644 AT241 D476:L491 AT476:AT491 AS476:AS479 D474:L474 U599:W599 D456:D473 E501:L511 D502:D512 D538:D557 AU374:AU388 AS374:AS388 AE374:AK387 U515:W516 U557:W557 U620:W622 D396 D391 D647:D648 U644:W644 U475:W475 U494:W497 AS644:AU644 AS646:AU647 D239:D387 D492:D499 D514:D515 D518:D536 AT374:AT387 V474:W474 AS495:AU514 AE497:AK511 AE348:AK372 AE241:AK346 AS348:AS353 AE474:AK491 AA600 D39:D52 D73:D122 U536:W537 AS242:AU266 AU348:AU353 AU476:AU493 BA478:BA493 BA495 BA475 AS474:AU475 D34:D37 U243:W244 AC243:AC246 AC536:AC538 AC474:AC475 AC620:AC622 AC557 AC515:AC516 AC494:AC495 AC599:AC601 AC578 AZ367:BA371 AZ242:BA243 AZ247 AZ248:BA265 AZ303 AZ282 AZ349:BA349 AZ352:BA365 AZ502:BA514 AZ498:BA499 AZ331:BA346 AZ329:BA329 AZ305:BA305 AZ292:BA292 AZ288:BA288 AZ284:BA284 AZ269:BA281 AZ246:BA246 AZ375:BA388 AS268:AU295 U601:W601 D125:D200 AZ295:BA302 AT267:AU267 AZ294 AT296:AU296 AL648:AU648 U648:W648 Z648:AD648 Z601:AA601 Z243:AA246 Z536:AA538 Z494:AA496 Z474:AA475 Z644:AD644 Z497 Z620:AA622 Z557:AA557 Z515:AA516 Z599:AA599 Z578:AA578 AX474:AX493 AX348:AX372 AX242:AX346 AX495:AX514 AW646 AW644 AX374:AX388 U246:W246 V245:W245 AB643:AD643 E243:L260 AZ307:BA326 D15:J31 BP12:BS13 BP15:BS15 AZ13:BM13 AE13:AK13 AS12:AV13 AE15:AK15 U646:W646 U538 AS297:AU346 AS354:AU372 AX15 AX12:AX13 AS15:AV15 AZ15:BM15 AW648 AS481:AS493 E646:J648 Z646:AD646">
    <cfRule type="cellIs" dxfId="4928" priority="2661" stopIfTrue="1" operator="equal">
      <formula>0</formula>
    </cfRule>
  </conditionalFormatting>
  <conditionalFormatting sqref="AS53:AU53">
    <cfRule type="cellIs" dxfId="4927" priority="2657" stopIfTrue="1" operator="equal">
      <formula>0</formula>
    </cfRule>
  </conditionalFormatting>
  <conditionalFormatting sqref="E32:J32 E179:J179 E200:J200 E54:J56 E410:J410 G116:J122 E303:J346 G285:J302 E430:J431 E429 E283:J284 G157:J159 E266:F266 E469:J472 E389:J389 E202:J222 E239:J242 E412:J428 E449:J453 E492:J495 E348:J387 E347:F347 E473:F473 E34:J37 G161:J177 E58:J96 E39:J52 G125:J137 E262:J265">
    <cfRule type="cellIs" dxfId="4926" priority="2655" stopIfTrue="1" operator="equal">
      <formula>0</formula>
    </cfRule>
  </conditionalFormatting>
  <conditionalFormatting sqref="G178:J178">
    <cfRule type="cellIs" dxfId="4925" priority="2614" stopIfTrue="1" operator="equal">
      <formula>0</formula>
    </cfRule>
  </conditionalFormatting>
  <conditionalFormatting sqref="D54:D56 D58:D72">
    <cfRule type="cellIs" dxfId="4924" priority="2660" stopIfTrue="1" operator="equal">
      <formula>0</formula>
    </cfRule>
  </conditionalFormatting>
  <conditionalFormatting sqref="D53">
    <cfRule type="cellIs" dxfId="4923" priority="2659" stopIfTrue="1" operator="equal">
      <formula>0</formula>
    </cfRule>
  </conditionalFormatting>
  <conditionalFormatting sqref="U180:W180 U181:V182 AA181:AA182 AC180:AC182 Z180:AA180">
    <cfRule type="cellIs" dxfId="4922" priority="2636" stopIfTrue="1" operator="equal">
      <formula>0</formula>
    </cfRule>
  </conditionalFormatting>
  <conditionalFormatting sqref="E512:J536 E576:J578 E597:J641 E538:J557">
    <cfRule type="cellIs" dxfId="4921" priority="2656" stopIfTrue="1" operator="equal">
      <formula>0</formula>
    </cfRule>
  </conditionalFormatting>
  <conditionalFormatting sqref="E97:J114 G115:J115">
    <cfRule type="cellIs" dxfId="4920" priority="2654" stopIfTrue="1" operator="equal">
      <formula>0</formula>
    </cfRule>
  </conditionalFormatting>
  <conditionalFormatting sqref="G138:J156">
    <cfRule type="cellIs" dxfId="4919" priority="2653" stopIfTrue="1" operator="equal">
      <formula>0</formula>
    </cfRule>
  </conditionalFormatting>
  <conditionalFormatting sqref="E180:J180 E199:J199">
    <cfRule type="cellIs" dxfId="4918" priority="2652" stopIfTrue="1" operator="equal">
      <formula>0</formula>
    </cfRule>
  </conditionalFormatting>
  <conditionalFormatting sqref="E391:J391 E396:F396 E393:J393">
    <cfRule type="cellIs" dxfId="4917" priority="2651" stopIfTrue="1" operator="equal">
      <formula>0</formula>
    </cfRule>
  </conditionalFormatting>
  <conditionalFormatting sqref="AS74:AU74 AS32:AU32 AS95:AU95 AS200:AU200 AS389:AU391 AS393:AU393 AS410:AU410 AS395:AU396 AS494:AU494 AS578:AU578 AS158:AU158 AS412:AU412 AS414:AU414 AT449:AT451 AT492:AT493 AT576:AT577 AS205:AU207 AT204:AU204 AS137:AU138 AS179:AU179 AS452:AU453 AS119:AT119 AS202:AU203 AS116:AU118 AS599:AS622 AS623:AU630 AS220:AU221 AS515:AU539 AT413:AU413 AZ626:BA628 AZ623:BA623 AZ538:BA556 AZ519:BA534 AZ414:BA430 AZ630:BA640 AZ629 AX517:AX535 AW632:AX641 AX537:AX556 AX412:AX430 AS416:AU431 AT415:AU415 AS541:AU557 AT540:AU540 AS632:AU641 AT631:AU631 AS209:AU218 AT208:AU208 AS454:AT472 AX622:AX631">
    <cfRule type="cellIs" dxfId="4916" priority="2658" stopIfTrue="1" operator="equal">
      <formula>0</formula>
    </cfRule>
  </conditionalFormatting>
  <conditionalFormatting sqref="E53:J53">
    <cfRule type="cellIs" dxfId="4915" priority="2650" stopIfTrue="1" operator="equal">
      <formula>0</formula>
    </cfRule>
  </conditionalFormatting>
  <conditionalFormatting sqref="E116:F122 E157:F159 E161:F177 E160 E125:F137">
    <cfRule type="cellIs" dxfId="4914" priority="2649" stopIfTrue="1" operator="equal">
      <formula>0</formula>
    </cfRule>
  </conditionalFormatting>
  <conditionalFormatting sqref="F261">
    <cfRule type="cellIs" dxfId="4913" priority="2643" stopIfTrue="1" operator="equal">
      <formula>0</formula>
    </cfRule>
  </conditionalFormatting>
  <conditionalFormatting sqref="E261">
    <cfRule type="cellIs" dxfId="4912" priority="2644" stopIfTrue="1" operator="equal">
      <formula>0</formula>
    </cfRule>
  </conditionalFormatting>
  <conditionalFormatting sqref="E267:E282">
    <cfRule type="cellIs" dxfId="4911" priority="2642" stopIfTrue="1" operator="equal">
      <formula>0</formula>
    </cfRule>
  </conditionalFormatting>
  <conditionalFormatting sqref="F267:F282">
    <cfRule type="cellIs" dxfId="4910" priority="2641" stopIfTrue="1" operator="equal">
      <formula>0</formula>
    </cfRule>
  </conditionalFormatting>
  <conditionalFormatting sqref="E178">
    <cfRule type="cellIs" dxfId="4909" priority="2640" stopIfTrue="1" operator="equal">
      <formula>0</formula>
    </cfRule>
  </conditionalFormatting>
  <conditionalFormatting sqref="F178">
    <cfRule type="cellIs" dxfId="4908" priority="2639" stopIfTrue="1" operator="equal">
      <formula>0</formula>
    </cfRule>
  </conditionalFormatting>
  <conditionalFormatting sqref="E115:F115">
    <cfRule type="cellIs" dxfId="4907" priority="2648" stopIfTrue="1" operator="equal">
      <formula>0</formula>
    </cfRule>
  </conditionalFormatting>
  <conditionalFormatting sqref="E138:F156">
    <cfRule type="cellIs" dxfId="4906" priority="2647" stopIfTrue="1" operator="equal">
      <formula>0</formula>
    </cfRule>
  </conditionalFormatting>
  <conditionalFormatting sqref="E285:F302">
    <cfRule type="cellIs" dxfId="4905" priority="2646" stopIfTrue="1" operator="equal">
      <formula>0</formula>
    </cfRule>
  </conditionalFormatting>
  <conditionalFormatting sqref="F429">
    <cfRule type="cellIs" dxfId="4904" priority="2645" stopIfTrue="1" operator="equal">
      <formula>0</formula>
    </cfRule>
  </conditionalFormatting>
  <conditionalFormatting sqref="U200:W200 U389:W389 U393:W393 U410:W410 U221:W222 U326:W326 U242:W242 U32:W32 U116:W116 U158:W158 V203 V239:V241 AA374 U119:W119 U137:W137 U160:W160 U179:W179 U96:W96 U396:W396 U391:W391 AA370:AA372 V306:W306 U74:W94 U263:W305 U452:W472 AC452:AC472 AC79:AC94 AC76:AC77 AC263:AC284 AC348:AC372 AC391 AC96 AC412:AC431 AC179 AC160 AC137 AC119 AC374 AC158 AC116 AC74 AC32 AC242 AC326 AC221:AC222 AC410 AC393 AC389 AC200 Z348:AA369 Z452:AA472 Z74:AA94 Z391:AA391 Z396:AA396 Z96:AA96 Z412:AA431 Z179:AA179 Z160:AA160 Z137:AA137 Z119:AA119 Z158:AA158 Z116:AA116 Z32:AA32 Z242:AA242 Z326:AA326 Z221:AA222 Z410:AA410 Z393:AA393 Z389:AA389 Z200:AA200 AC291:AC306 U412:W431 Z263:AA306 AC286:AC289 U348:W369">
    <cfRule type="cellIs" dxfId="4903" priority="2638" stopIfTrue="1" operator="equal">
      <formula>0</formula>
    </cfRule>
  </conditionalFormatting>
  <conditionalFormatting sqref="U76:W94 AC79:AC94 AC96:AC99 AC76:AC77 Z76:AA94 Z96:AA115 AC101:AC115 U96:W115">
    <cfRule type="cellIs" dxfId="4902" priority="2637" stopIfTrue="1" operator="equal">
      <formula>0</formula>
    </cfRule>
  </conditionalFormatting>
  <conditionalFormatting sqref="U53:W53 AC53 Z53:AA53">
    <cfRule type="cellIs" dxfId="4901" priority="2635" stopIfTrue="1" operator="equal">
      <formula>0</formula>
    </cfRule>
  </conditionalFormatting>
  <conditionalFormatting sqref="U54:W54 AC54 Z54:AA54">
    <cfRule type="cellIs" dxfId="4900" priority="2634" stopIfTrue="1" operator="equal">
      <formula>0</formula>
    </cfRule>
  </conditionalFormatting>
  <conditionalFormatting sqref="E181:F198">
    <cfRule type="cellIs" dxfId="4899" priority="2633" stopIfTrue="1" operator="equal">
      <formula>0</formula>
    </cfRule>
  </conditionalFormatting>
  <conditionalFormatting sqref="G181:J198">
    <cfRule type="cellIs" dxfId="4898" priority="2632" stopIfTrue="1" operator="equal">
      <formula>0</formula>
    </cfRule>
  </conditionalFormatting>
  <conditionalFormatting sqref="E454:F454 E456:F468">
    <cfRule type="cellIs" dxfId="4897" priority="2631" stopIfTrue="1" operator="equal">
      <formula>0</formula>
    </cfRule>
  </conditionalFormatting>
  <conditionalFormatting sqref="K261:L261">
    <cfRule type="cellIs" dxfId="4896" priority="2596" stopIfTrue="1" operator="equal">
      <formula>0</formula>
    </cfRule>
  </conditionalFormatting>
  <conditionalFormatting sqref="K266:L266">
    <cfRule type="cellIs" dxfId="4895" priority="2595" stopIfTrue="1" operator="equal">
      <formula>0</formula>
    </cfRule>
  </conditionalFormatting>
  <conditionalFormatting sqref="K267:L282">
    <cfRule type="cellIs" dxfId="4894" priority="2594" stopIfTrue="1" operator="equal">
      <formula>0</formula>
    </cfRule>
  </conditionalFormatting>
  <conditionalFormatting sqref="K396:L396">
    <cfRule type="cellIs" dxfId="4893" priority="2593" stopIfTrue="1" operator="equal">
      <formula>0</formula>
    </cfRule>
  </conditionalFormatting>
  <conditionalFormatting sqref="K454:L454 K456:L468">
    <cfRule type="cellIs" dxfId="4892" priority="2591" stopIfTrue="1" operator="equal">
      <formula>0</formula>
    </cfRule>
  </conditionalFormatting>
  <conditionalFormatting sqref="K32:L32 K179:L179 K200:L200 K54:L56 K410:L410 K262:L265 K116:L122 K430:L431 K283:L346 K157:L159 K469:L472 K389:L389 K202:L222 K239:L242 K412:L428 K449:L453 K492:L495 K348:L387 K34:L37 K161:L177 K58:L96 K39:L52 K125:L137">
    <cfRule type="cellIs" dxfId="4891" priority="2604" stopIfTrue="1" operator="equal">
      <formula>0</formula>
    </cfRule>
  </conditionalFormatting>
  <conditionalFormatting sqref="K644:L644 K646:L648 K15:L31 L643">
    <cfRule type="cellIs" dxfId="4890" priority="2606" stopIfTrue="1" operator="equal">
      <formula>0</formula>
    </cfRule>
  </conditionalFormatting>
  <conditionalFormatting sqref="K512:L536 K576:L578 K597:L641 K538:L557">
    <cfRule type="cellIs" dxfId="4889" priority="2605" stopIfTrue="1" operator="equal">
      <formula>0</formula>
    </cfRule>
  </conditionalFormatting>
  <conditionalFormatting sqref="AE644:AK644 AE646:AK646 AF643:AK643 AE647:AH647 AJ647:AK648">
    <cfRule type="cellIs" dxfId="4888" priority="2630" stopIfTrue="1" operator="equal">
      <formula>0</formula>
    </cfRule>
  </conditionalFormatting>
  <conditionalFormatting sqref="AE16:AK31">
    <cfRule type="cellIs" dxfId="4887" priority="2629" stopIfTrue="1" operator="equal">
      <formula>0</formula>
    </cfRule>
  </conditionalFormatting>
  <conditionalFormatting sqref="AE140:AK151">
    <cfRule type="cellIs" dxfId="4886" priority="2623" stopIfTrue="1" operator="equal">
      <formula>0</formula>
    </cfRule>
  </conditionalFormatting>
  <conditionalFormatting sqref="AE53:AK53">
    <cfRule type="cellIs" dxfId="4885" priority="2626" stopIfTrue="1" operator="equal">
      <formula>0</formula>
    </cfRule>
  </conditionalFormatting>
  <conditionalFormatting sqref="AE496:AF496">
    <cfRule type="cellIs" dxfId="4884" priority="2625" stopIfTrue="1" operator="equal">
      <formula>0</formula>
    </cfRule>
  </conditionalFormatting>
  <conditionalFormatting sqref="AE180:AF180">
    <cfRule type="cellIs" dxfId="4883" priority="2624" stopIfTrue="1" operator="equal">
      <formula>0</formula>
    </cfRule>
  </conditionalFormatting>
  <conditionalFormatting sqref="AG180:AK180 AE32:AK37 AE181:AK200 AE495:AF495 AE152:AK179 AE116:AK122 AE389:AK391 AE202:AK221 AE393:AK393 AE410:AK410 AE395:AK396 AJ598:AK598 AE412:AK431 AE449:AK472 AE492:AK494 AE576:AK578 AE597:AK597 AE54:AK56 AE599:AK641 AE512:AK557 AE58:AK96 AE39:AK52 AE125:AK139">
    <cfRule type="cellIs" dxfId="4882" priority="2628" stopIfTrue="1" operator="equal">
      <formula>0</formula>
    </cfRule>
  </conditionalFormatting>
  <conditionalFormatting sqref="AE97:AK114 AG115:AK115">
    <cfRule type="cellIs" dxfId="4881" priority="2627" stopIfTrue="1" operator="equal">
      <formula>0</formula>
    </cfRule>
  </conditionalFormatting>
  <conditionalFormatting sqref="AF115">
    <cfRule type="cellIs" dxfId="4880" priority="2622" stopIfTrue="1" operator="equal">
      <formula>0</formula>
    </cfRule>
  </conditionalFormatting>
  <conditionalFormatting sqref="AE115">
    <cfRule type="cellIs" dxfId="4879" priority="2621" stopIfTrue="1" operator="equal">
      <formula>0</formula>
    </cfRule>
  </conditionalFormatting>
  <conditionalFormatting sqref="AG496:AK496">
    <cfRule type="cellIs" dxfId="4878" priority="2619" stopIfTrue="1" operator="equal">
      <formula>0</formula>
    </cfRule>
  </conditionalFormatting>
  <conditionalFormatting sqref="AG495:AK495">
    <cfRule type="cellIs" dxfId="4877" priority="2620" stopIfTrue="1" operator="equal">
      <formula>0</formula>
    </cfRule>
  </conditionalFormatting>
  <conditionalFormatting sqref="AS392:AU392">
    <cfRule type="cellIs" dxfId="4876" priority="2577" stopIfTrue="1" operator="equal">
      <formula>0</formula>
    </cfRule>
  </conditionalFormatting>
  <conditionalFormatting sqref="AE392:AK392">
    <cfRule type="cellIs" dxfId="4875" priority="2576" stopIfTrue="1" operator="equal">
      <formula>0</formula>
    </cfRule>
  </conditionalFormatting>
  <conditionalFormatting sqref="AX392 AZ392:BA392">
    <cfRule type="cellIs" dxfId="4874" priority="2575" stopIfTrue="1" operator="equal">
      <formula>0</formula>
    </cfRule>
  </conditionalFormatting>
  <conditionalFormatting sqref="AX399:AX409 AZ404 AZ405:BA408 AZ401:BA403 AZ399:BA399">
    <cfRule type="cellIs" dxfId="4873" priority="2573" stopIfTrue="1" operator="equal">
      <formula>0</formula>
    </cfRule>
  </conditionalFormatting>
  <conditionalFormatting sqref="AT400:AT408">
    <cfRule type="cellIs" dxfId="4872" priority="2572" stopIfTrue="1" operator="equal">
      <formula>0</formula>
    </cfRule>
  </conditionalFormatting>
  <conditionalFormatting sqref="AE400:AK408">
    <cfRule type="cellIs" dxfId="4871" priority="2571" stopIfTrue="1" operator="equal">
      <formula>0</formula>
    </cfRule>
  </conditionalFormatting>
  <conditionalFormatting sqref="AS33:AU37 AS39:AU52 AZ39:BA52 AZ33:BA33 AZ35:BA37 AZ34 AX39:AX52 AX33:AX37">
    <cfRule type="cellIs" dxfId="4870" priority="2618" stopIfTrue="1" operator="equal">
      <formula>0</formula>
    </cfRule>
  </conditionalFormatting>
  <conditionalFormatting sqref="AS54:AU54 AX54">
    <cfRule type="cellIs" dxfId="4869" priority="2617" stopIfTrue="1" operator="equal">
      <formula>0</formula>
    </cfRule>
  </conditionalFormatting>
  <conditionalFormatting sqref="G261:J261">
    <cfRule type="cellIs" dxfId="4868" priority="2613" stopIfTrue="1" operator="equal">
      <formula>0</formula>
    </cfRule>
  </conditionalFormatting>
  <conditionalFormatting sqref="AS96 AU96">
    <cfRule type="cellIs" dxfId="4867" priority="2616" stopIfTrue="1" operator="equal">
      <formula>0</formula>
    </cfRule>
  </conditionalFormatting>
  <conditionalFormatting sqref="AS180:AT189 AS191:AT199 AT190">
    <cfRule type="cellIs" dxfId="4866" priority="2615" stopIfTrue="1" operator="equal">
      <formula>0</formula>
    </cfRule>
  </conditionalFormatting>
  <conditionalFormatting sqref="F398:L398">
    <cfRule type="cellIs" dxfId="4865" priority="2559" stopIfTrue="1" operator="equal">
      <formula>0</formula>
    </cfRule>
  </conditionalFormatting>
  <conditionalFormatting sqref="AU181:AU182 AU184:AU199">
    <cfRule type="cellIs" dxfId="4864" priority="2569" stopIfTrue="1" operator="equal">
      <formula>0</formula>
    </cfRule>
  </conditionalFormatting>
  <conditionalFormatting sqref="G266:J266">
    <cfRule type="cellIs" dxfId="4863" priority="2612" stopIfTrue="1" operator="equal">
      <formula>0</formula>
    </cfRule>
  </conditionalFormatting>
  <conditionalFormatting sqref="G267:J282">
    <cfRule type="cellIs" dxfId="4862" priority="2611" stopIfTrue="1" operator="equal">
      <formula>0</formula>
    </cfRule>
  </conditionalFormatting>
  <conditionalFormatting sqref="G396:J396">
    <cfRule type="cellIs" dxfId="4861" priority="2610" stopIfTrue="1" operator="equal">
      <formula>0</formula>
    </cfRule>
  </conditionalFormatting>
  <conditionalFormatting sqref="G429:J429">
    <cfRule type="cellIs" dxfId="4860" priority="2609" stopIfTrue="1" operator="equal">
      <formula>0</formula>
    </cfRule>
  </conditionalFormatting>
  <conditionalFormatting sqref="G454:J454 G456:J468">
    <cfRule type="cellIs" dxfId="4859" priority="2608" stopIfTrue="1" operator="equal">
      <formula>0</formula>
    </cfRule>
  </conditionalFormatting>
  <conditionalFormatting sqref="K429:L429">
    <cfRule type="cellIs" dxfId="4858" priority="2592" stopIfTrue="1" operator="equal">
      <formula>0</formula>
    </cfRule>
  </conditionalFormatting>
  <conditionalFormatting sqref="AS201:AU201">
    <cfRule type="cellIs" dxfId="4857" priority="2580" stopIfTrue="1" operator="equal">
      <formula>0</formula>
    </cfRule>
  </conditionalFormatting>
  <conditionalFormatting sqref="AE201:AK201">
    <cfRule type="cellIs" dxfId="4856" priority="2579" stopIfTrue="1" operator="equal">
      <formula>0</formula>
    </cfRule>
  </conditionalFormatting>
  <conditionalFormatting sqref="AC327:AC330 U327:W330 Z327:AA330">
    <cfRule type="cellIs" dxfId="4855" priority="2607" stopIfTrue="1" operator="equal">
      <formula>0</formula>
    </cfRule>
  </conditionalFormatting>
  <conditionalFormatting sqref="AX53 AZ53:BA53">
    <cfRule type="cellIs" dxfId="4854" priority="2588" stopIfTrue="1" operator="equal">
      <formula>0</formula>
    </cfRule>
  </conditionalFormatting>
  <conditionalFormatting sqref="AX74 AX32 AX95 AX515:AX516 AX200 AX389:AX391 AX393 AX410 AX395:AX396 AX431 AX494 AX578 AX452:AX453 AX536 AX557 AX137:AX138 AX158 AX179 AX220:AX221 AX202:AX218 AX116 AX599:AX621 BA494 AZ601:BA620 AZ118 AZ202:BA203 AZ205:BA221 AZ119:BA119 AZ179:BA179 AZ158:BA158 AZ137:BA138 AZ599:BA599 AZ557:BA557 AZ536:BA536 AZ452:BA453 AZ116:BA116 AZ578:BA578 AZ431:BA431 AZ395:BA396 AZ410:BA410 AZ393:BA393 AZ389:BA391 AZ200:BA200 AZ515:BA516 AZ95:BA95 AZ32:BA32 AZ74:BA74 AX118:AX119">
    <cfRule type="cellIs" dxfId="4853" priority="2589" stopIfTrue="1" operator="equal">
      <formula>0</formula>
    </cfRule>
  </conditionalFormatting>
  <conditionalFormatting sqref="K97:L115">
    <cfRule type="cellIs" dxfId="4852" priority="2603" stopIfTrue="1" operator="equal">
      <formula>0</formula>
    </cfRule>
  </conditionalFormatting>
  <conditionalFormatting sqref="K138:L156">
    <cfRule type="cellIs" dxfId="4851" priority="2602" stopIfTrue="1" operator="equal">
      <formula>0</formula>
    </cfRule>
  </conditionalFormatting>
  <conditionalFormatting sqref="K180:L180 K199:L199">
    <cfRule type="cellIs" dxfId="4850" priority="2601" stopIfTrue="1" operator="equal">
      <formula>0</formula>
    </cfRule>
  </conditionalFormatting>
  <conditionalFormatting sqref="K391:L391 K393:L393">
    <cfRule type="cellIs" dxfId="4849" priority="2600" stopIfTrue="1" operator="equal">
      <formula>0</formula>
    </cfRule>
  </conditionalFormatting>
  <conditionalFormatting sqref="K53:L53">
    <cfRule type="cellIs" dxfId="4848" priority="2599" stopIfTrue="1" operator="equal">
      <formula>0</formula>
    </cfRule>
  </conditionalFormatting>
  <conditionalFormatting sqref="K181:L198">
    <cfRule type="cellIs" dxfId="4847" priority="2598" stopIfTrue="1" operator="equal">
      <formula>0</formula>
    </cfRule>
  </conditionalFormatting>
  <conditionalFormatting sqref="K178:L178">
    <cfRule type="cellIs" dxfId="4846" priority="2597" stopIfTrue="1" operator="equal">
      <formula>0</formula>
    </cfRule>
  </conditionalFormatting>
  <conditionalFormatting sqref="AX644 AX646:BA648 AZ643:BA644">
    <cfRule type="cellIs" dxfId="4845" priority="2590" stopIfTrue="1" operator="equal">
      <formula>0</formula>
    </cfRule>
  </conditionalFormatting>
  <conditionalFormatting sqref="AX96">
    <cfRule type="cellIs" dxfId="4844" priority="2587" stopIfTrue="1" operator="equal">
      <formula>0</formula>
    </cfRule>
  </conditionalFormatting>
  <conditionalFormatting sqref="AZ181:BA182 AX180:AX199 AZ186:BA199 AZ184:BA184 AZ183">
    <cfRule type="cellIs" dxfId="4843" priority="2586" stopIfTrue="1" operator="equal">
      <formula>0</formula>
    </cfRule>
  </conditionalFormatting>
  <conditionalFormatting sqref="D12">
    <cfRule type="cellIs" dxfId="4842" priority="2547" stopIfTrue="1" operator="equal">
      <formula>0</formula>
    </cfRule>
  </conditionalFormatting>
  <conditionalFormatting sqref="E12:J12">
    <cfRule type="cellIs" dxfId="4841" priority="2546" stopIfTrue="1" operator="equal">
      <formula>0</formula>
    </cfRule>
  </conditionalFormatting>
  <conditionalFormatting sqref="AE12:AK12">
    <cfRule type="cellIs" dxfId="4840" priority="2545" stopIfTrue="1" operator="equal">
      <formula>0</formula>
    </cfRule>
  </conditionalFormatting>
  <conditionalFormatting sqref="D537">
    <cfRule type="cellIs" dxfId="4839" priority="2489" stopIfTrue="1" operator="equal">
      <formula>0</formula>
    </cfRule>
  </conditionalFormatting>
  <conditionalFormatting sqref="K12:L12">
    <cfRule type="cellIs" dxfId="4838" priority="2544" stopIfTrue="1" operator="equal">
      <formula>0</formula>
    </cfRule>
  </conditionalFormatting>
  <conditionalFormatting sqref="G201:J201">
    <cfRule type="cellIs" dxfId="4837" priority="2567" stopIfTrue="1" operator="equal">
      <formula>0</formula>
    </cfRule>
  </conditionalFormatting>
  <conditionalFormatting sqref="D388">
    <cfRule type="cellIs" dxfId="4836" priority="2585" stopIfTrue="1" operator="equal">
      <formula>0</formula>
    </cfRule>
  </conditionalFormatting>
  <conditionalFormatting sqref="E388:J388">
    <cfRule type="cellIs" dxfId="4835" priority="2583" stopIfTrue="1" operator="equal">
      <formula>0</formula>
    </cfRule>
  </conditionalFormatting>
  <conditionalFormatting sqref="AT388">
    <cfRule type="cellIs" dxfId="4834" priority="2584" stopIfTrue="1" operator="equal">
      <formula>0</formula>
    </cfRule>
  </conditionalFormatting>
  <conditionalFormatting sqref="AE388:AK388">
    <cfRule type="cellIs" dxfId="4833" priority="2582" stopIfTrue="1" operator="equal">
      <formula>0</formula>
    </cfRule>
  </conditionalFormatting>
  <conditionalFormatting sqref="K388:L388">
    <cfRule type="cellIs" dxfId="4832" priority="2581" stopIfTrue="1" operator="equal">
      <formula>0</formula>
    </cfRule>
  </conditionalFormatting>
  <conditionalFormatting sqref="W397 Z397">
    <cfRule type="cellIs" dxfId="4831" priority="2532" stopIfTrue="1" operator="equal">
      <formula>0</formula>
    </cfRule>
  </conditionalFormatting>
  <conditionalFormatting sqref="AA397 AC397">
    <cfRule type="cellIs" dxfId="4830" priority="2531" stopIfTrue="1" operator="equal">
      <formula>0</formula>
    </cfRule>
  </conditionalFormatting>
  <conditionalFormatting sqref="AT409">
    <cfRule type="cellIs" dxfId="4829" priority="2530" stopIfTrue="1" operator="equal">
      <formula>0</formula>
    </cfRule>
  </conditionalFormatting>
  <conditionalFormatting sqref="AS399:AS405 AU399:AU409">
    <cfRule type="cellIs" dxfId="4828" priority="2574" stopIfTrue="1" operator="equal">
      <formula>0</formula>
    </cfRule>
  </conditionalFormatting>
  <conditionalFormatting sqref="AX201 AZ201:BA201">
    <cfRule type="cellIs" dxfId="4827" priority="2578" stopIfTrue="1" operator="equal">
      <formula>0</formula>
    </cfRule>
  </conditionalFormatting>
  <conditionalFormatting sqref="G347:L347 U347:W347 Z347">
    <cfRule type="cellIs" dxfId="4826" priority="2500" stopIfTrue="1" operator="equal">
      <formula>0</formula>
    </cfRule>
  </conditionalFormatting>
  <conditionalFormatting sqref="W181:W182 Z181:Z182">
    <cfRule type="cellIs" dxfId="4825" priority="2570" stopIfTrue="1" operator="equal">
      <formula>0</formula>
    </cfRule>
  </conditionalFormatting>
  <conditionalFormatting sqref="D201">
    <cfRule type="cellIs" dxfId="4824" priority="2568" stopIfTrue="1" operator="equal">
      <formula>0</formula>
    </cfRule>
  </conditionalFormatting>
  <conditionalFormatting sqref="D558:D575 U558:W558 V559:W559 AC558:AC559 Z558:AA559">
    <cfRule type="cellIs" dxfId="4823" priority="2512" stopIfTrue="1" operator="equal">
      <formula>0</formula>
    </cfRule>
  </conditionalFormatting>
  <conditionalFormatting sqref="AT560:AT575 AS560:AS577 AU560:AU577 AS558:AU559 AZ561:BA577 AZ560 AX559:AX577">
    <cfRule type="cellIs" dxfId="4822" priority="2511" stopIfTrue="1" operator="equal">
      <formula>0</formula>
    </cfRule>
  </conditionalFormatting>
  <conditionalFormatting sqref="U397:V397">
    <cfRule type="cellIs" dxfId="4821" priority="2534" stopIfTrue="1" operator="equal">
      <formula>0</formula>
    </cfRule>
  </conditionalFormatting>
  <conditionalFormatting sqref="E201:F201">
    <cfRule type="cellIs" dxfId="4820" priority="2566" stopIfTrue="1" operator="equal">
      <formula>0</formula>
    </cfRule>
  </conditionalFormatting>
  <conditionalFormatting sqref="U201:W202 U203 W203 AC201:AC202 Z201:AA203">
    <cfRule type="cellIs" dxfId="4819" priority="2565" stopIfTrue="1" operator="equal">
      <formula>0</formula>
    </cfRule>
  </conditionalFormatting>
  <conditionalFormatting sqref="K201:L201">
    <cfRule type="cellIs" dxfId="4818" priority="2564" stopIfTrue="1" operator="equal">
      <formula>0</formula>
    </cfRule>
  </conditionalFormatting>
  <conditionalFormatting sqref="AS222:AU222 AT239:AT240">
    <cfRule type="cellIs" dxfId="4817" priority="2563" stopIfTrue="1" operator="equal">
      <formula>0</formula>
    </cfRule>
  </conditionalFormatting>
  <conditionalFormatting sqref="AE222:AK222 AE239:AK240">
    <cfRule type="cellIs" dxfId="4816" priority="2562" stopIfTrue="1" operator="equal">
      <formula>0</formula>
    </cfRule>
  </conditionalFormatting>
  <conditionalFormatting sqref="AX222 AZ222:BA222">
    <cfRule type="cellIs" dxfId="4815" priority="2561" stopIfTrue="1" operator="equal">
      <formula>0</formula>
    </cfRule>
  </conditionalFormatting>
  <conditionalFormatting sqref="U398:W398 Z398">
    <cfRule type="cellIs" dxfId="4814" priority="2560" stopIfTrue="1" operator="equal">
      <formula>0</formula>
    </cfRule>
  </conditionalFormatting>
  <conditionalFormatting sqref="D411">
    <cfRule type="cellIs" dxfId="4813" priority="2525" stopIfTrue="1" operator="equal">
      <formula>0</formula>
    </cfRule>
  </conditionalFormatting>
  <conditionalFormatting sqref="AA398 AC398">
    <cfRule type="cellIs" dxfId="4812" priority="2558" stopIfTrue="1" operator="equal">
      <formula>0</formula>
    </cfRule>
  </conditionalFormatting>
  <conditionalFormatting sqref="AT399">
    <cfRule type="cellIs" dxfId="4811" priority="2554" stopIfTrue="1" operator="equal">
      <formula>0</formula>
    </cfRule>
  </conditionalFormatting>
  <conditionalFormatting sqref="AE399:AK399">
    <cfRule type="cellIs" dxfId="4810" priority="2553" stopIfTrue="1" operator="equal">
      <formula>0</formula>
    </cfRule>
  </conditionalFormatting>
  <conditionalFormatting sqref="E398">
    <cfRule type="cellIs" dxfId="4809" priority="2557" stopIfTrue="1" operator="equal">
      <formula>0</formula>
    </cfRule>
  </conditionalFormatting>
  <conditionalFormatting sqref="U401 W401 Z401">
    <cfRule type="cellIs" dxfId="4808" priority="2556" stopIfTrue="1" operator="equal">
      <formula>0</formula>
    </cfRule>
  </conditionalFormatting>
  <conditionalFormatting sqref="AA400:AA401 AC400:AC401">
    <cfRule type="cellIs" dxfId="4807" priority="2555" stopIfTrue="1" operator="equal">
      <formula>0</formula>
    </cfRule>
  </conditionalFormatting>
  <conditionalFormatting sqref="D400:D408">
    <cfRule type="cellIs" dxfId="4806" priority="2552" stopIfTrue="1" operator="equal">
      <formula>0</formula>
    </cfRule>
  </conditionalFormatting>
  <conditionalFormatting sqref="E400:J408">
    <cfRule type="cellIs" dxfId="4805" priority="2551" stopIfTrue="1" operator="equal">
      <formula>0</formula>
    </cfRule>
  </conditionalFormatting>
  <conditionalFormatting sqref="V401">
    <cfRule type="cellIs" dxfId="4804" priority="2550" stopIfTrue="1" operator="equal">
      <formula>0</formula>
    </cfRule>
  </conditionalFormatting>
  <conditionalFormatting sqref="K400:L408">
    <cfRule type="cellIs" dxfId="4803" priority="2549" stopIfTrue="1" operator="equal">
      <formula>0</formula>
    </cfRule>
  </conditionalFormatting>
  <conditionalFormatting sqref="AE598:AI598">
    <cfRule type="cellIs" dxfId="4802" priority="2548" stopIfTrue="1" operator="equal">
      <formula>0</formula>
    </cfRule>
  </conditionalFormatting>
  <conditionalFormatting sqref="AJ579:AK580 AJ582:AK596 AK581">
    <cfRule type="cellIs" dxfId="4801" priority="2503" stopIfTrue="1" operator="equal">
      <formula>0</formula>
    </cfRule>
  </conditionalFormatting>
  <conditionalFormatting sqref="U223:W223 V224:V238 U224:U235 W224:W241 AC223:AC241 Z223:AA241 U237:U241">
    <cfRule type="cellIs" dxfId="4800" priority="2540" stopIfTrue="1" operator="equal">
      <formula>0</formula>
    </cfRule>
  </conditionalFormatting>
  <conditionalFormatting sqref="AE223:AK238">
    <cfRule type="cellIs" dxfId="4799" priority="2539" stopIfTrue="1" operator="equal">
      <formula>0</formula>
    </cfRule>
  </conditionalFormatting>
  <conditionalFormatting sqref="K223:L238">
    <cfRule type="cellIs" dxfId="4798" priority="2538" stopIfTrue="1" operator="equal">
      <formula>0</formula>
    </cfRule>
  </conditionalFormatting>
  <conditionalFormatting sqref="K397:L397">
    <cfRule type="cellIs" dxfId="4797" priority="2533" stopIfTrue="1" operator="equal">
      <formula>0</formula>
    </cfRule>
  </conditionalFormatting>
  <conditionalFormatting sqref="D223:D238">
    <cfRule type="cellIs" dxfId="4796" priority="2543" stopIfTrue="1" operator="equal">
      <formula>0</formula>
    </cfRule>
  </conditionalFormatting>
  <conditionalFormatting sqref="E223:J238">
    <cfRule type="cellIs" dxfId="4795" priority="2541" stopIfTrue="1" operator="equal">
      <formula>0</formula>
    </cfRule>
  </conditionalFormatting>
  <conditionalFormatting sqref="AS223:AU227 AU229:AU241 AS229:AS235 AT229:AT238 AS237:AS241">
    <cfRule type="cellIs" dxfId="4794" priority="2542" stopIfTrue="1" operator="equal">
      <formula>0</formula>
    </cfRule>
  </conditionalFormatting>
  <conditionalFormatting sqref="AE409:AK409">
    <cfRule type="cellIs" dxfId="4793" priority="2529" stopIfTrue="1" operator="equal">
      <formula>0</formula>
    </cfRule>
  </conditionalFormatting>
  <conditionalFormatting sqref="AX229:AX241 AX223:AX227 AZ226:BA226 AZ231:BA240 AZ229:BA229 AZ223:BA224">
    <cfRule type="cellIs" dxfId="4792" priority="2537" stopIfTrue="1" operator="equal">
      <formula>0</formula>
    </cfRule>
  </conditionalFormatting>
  <conditionalFormatting sqref="D397">
    <cfRule type="cellIs" dxfId="4791" priority="2536" stopIfTrue="1" operator="equal">
      <formula>0</formula>
    </cfRule>
  </conditionalFormatting>
  <conditionalFormatting sqref="E397:J397">
    <cfRule type="cellIs" dxfId="4790" priority="2535" stopIfTrue="1" operator="equal">
      <formula>0</formula>
    </cfRule>
  </conditionalFormatting>
  <conditionalFormatting sqref="U411:W411 AC411 Z411:AA411">
    <cfRule type="cellIs" dxfId="4789" priority="2522" stopIfTrue="1" operator="equal">
      <formula>0</formula>
    </cfRule>
  </conditionalFormatting>
  <conditionalFormatting sqref="D409">
    <cfRule type="cellIs" dxfId="4788" priority="2528" stopIfTrue="1" operator="equal">
      <formula>0</formula>
    </cfRule>
  </conditionalFormatting>
  <conditionalFormatting sqref="E409:J409">
    <cfRule type="cellIs" dxfId="4787" priority="2527" stopIfTrue="1" operator="equal">
      <formula>0</formula>
    </cfRule>
  </conditionalFormatting>
  <conditionalFormatting sqref="K409:L409">
    <cfRule type="cellIs" dxfId="4786" priority="2526" stopIfTrue="1" operator="equal">
      <formula>0</formula>
    </cfRule>
  </conditionalFormatting>
  <conditionalFormatting sqref="E432:J448">
    <cfRule type="cellIs" dxfId="4785" priority="2517" stopIfTrue="1" operator="equal">
      <formula>0</formula>
    </cfRule>
  </conditionalFormatting>
  <conditionalFormatting sqref="E411">
    <cfRule type="cellIs" dxfId="4784" priority="2523" stopIfTrue="1" operator="equal">
      <formula>0</formula>
    </cfRule>
  </conditionalFormatting>
  <conditionalFormatting sqref="AS411:AT411">
    <cfRule type="cellIs" dxfId="4783" priority="2524" stopIfTrue="1" operator="equal">
      <formula>0</formula>
    </cfRule>
  </conditionalFormatting>
  <conditionalFormatting sqref="E579:J580 E582:J596">
    <cfRule type="cellIs" dxfId="4782" priority="2504" stopIfTrue="1" operator="equal">
      <formula>0</formula>
    </cfRule>
  </conditionalFormatting>
  <conditionalFormatting sqref="AE411:AK411">
    <cfRule type="cellIs" dxfId="4781" priority="2521" stopIfTrue="1" operator="equal">
      <formula>0</formula>
    </cfRule>
  </conditionalFormatting>
  <conditionalFormatting sqref="AX411">
    <cfRule type="cellIs" dxfId="4780" priority="2520" stopIfTrue="1" operator="equal">
      <formula>0</formula>
    </cfRule>
  </conditionalFormatting>
  <conditionalFormatting sqref="D432:D448">
    <cfRule type="cellIs" dxfId="4779" priority="2519" stopIfTrue="1" operator="equal">
      <formula>0</formula>
    </cfRule>
  </conditionalFormatting>
  <conditionalFormatting sqref="AT434:AT448 AS433:AS434 AT433:AU433 AU434:AU451 AZ450 AZ451:BA451 AZ434:BA449 AS432:AU432 AX433:AX451 AS437:AS451">
    <cfRule type="cellIs" dxfId="4778" priority="2518" stopIfTrue="1" operator="equal">
      <formula>0</formula>
    </cfRule>
  </conditionalFormatting>
  <conditionalFormatting sqref="U432:W432 AC432 Z432:AA432">
    <cfRule type="cellIs" dxfId="4777" priority="2516" stopIfTrue="1" operator="equal">
      <formula>0</formula>
    </cfRule>
  </conditionalFormatting>
  <conditionalFormatting sqref="AE432:AK448">
    <cfRule type="cellIs" dxfId="4776" priority="2515" stopIfTrue="1" operator="equal">
      <formula>0</formula>
    </cfRule>
  </conditionalFormatting>
  <conditionalFormatting sqref="K432:L448">
    <cfRule type="cellIs" dxfId="4775" priority="2514" stopIfTrue="1" operator="equal">
      <formula>0</formula>
    </cfRule>
  </conditionalFormatting>
  <conditionalFormatting sqref="AX432 AZ432:BA432">
    <cfRule type="cellIs" dxfId="4774" priority="2513" stopIfTrue="1" operator="equal">
      <formula>0</formula>
    </cfRule>
  </conditionalFormatting>
  <conditionalFormatting sqref="BB54:BG56 BD180:BG180 BB512:BG557 BB32:BG37 BB495:BC495 BB152:BG179 BB116:BG122 BB393:BG393 BB410:BG410 BF598:BG598 BB412:BG431 BB449:BG472 BB576:BG578 BB597:BG597 BB181:BG182 BB389:BG389 BB186:BG200 BF183:BG185 BB58:BG96 BB39:BG52 BB202:BG221 BB125:BG137 BB599:BG639 BB492:BG494 BB139:BG139 BG138">
    <cfRule type="cellIs" dxfId="4773" priority="2470" stopIfTrue="1" operator="equal">
      <formula>0</formula>
    </cfRule>
  </conditionalFormatting>
  <conditionalFormatting sqref="AE579:AI580 AE582:AI596">
    <cfRule type="cellIs" dxfId="4772" priority="2501" stopIfTrue="1" operator="equal">
      <formula>0</formula>
    </cfRule>
  </conditionalFormatting>
  <conditionalFormatting sqref="BI199:BM199">
    <cfRule type="cellIs" dxfId="4771" priority="2477" stopIfTrue="1" operator="equal">
      <formula>0</formula>
    </cfRule>
  </conditionalFormatting>
  <conditionalFormatting sqref="E558:J575">
    <cfRule type="cellIs" dxfId="4770" priority="2510" stopIfTrue="1" operator="equal">
      <formula>0</formula>
    </cfRule>
  </conditionalFormatting>
  <conditionalFormatting sqref="AE558:AK575">
    <cfRule type="cellIs" dxfId="4769" priority="2509" stopIfTrue="1" operator="equal">
      <formula>0</formula>
    </cfRule>
  </conditionalFormatting>
  <conditionalFormatting sqref="K558:L575">
    <cfRule type="cellIs" dxfId="4768" priority="2508" stopIfTrue="1" operator="equal">
      <formula>0</formula>
    </cfRule>
  </conditionalFormatting>
  <conditionalFormatting sqref="AX558 AZ558:BA558">
    <cfRule type="cellIs" dxfId="4767" priority="2507" stopIfTrue="1" operator="equal">
      <formula>0</formula>
    </cfRule>
  </conditionalFormatting>
  <conditionalFormatting sqref="D579:D596 AC579 U579:W579 Z579:AA579">
    <cfRule type="cellIs" dxfId="4766" priority="2506" stopIfTrue="1" operator="equal">
      <formula>0</formula>
    </cfRule>
  </conditionalFormatting>
  <conditionalFormatting sqref="BB53:BG53">
    <cfRule type="cellIs" dxfId="4765" priority="2468" stopIfTrue="1" operator="equal">
      <formula>0</formula>
    </cfRule>
  </conditionalFormatting>
  <conditionalFormatting sqref="AS580:AU580 AS581:AS598 AZ583:BA598 AZ580:BA580 AX580:AX598">
    <cfRule type="cellIs" dxfId="4764" priority="2505" stopIfTrue="1" operator="equal">
      <formula>0</formula>
    </cfRule>
  </conditionalFormatting>
  <conditionalFormatting sqref="K579:L580 K582:L596 L581">
    <cfRule type="cellIs" dxfId="4763" priority="2502" stopIfTrue="1" operator="equal">
      <formula>0</formula>
    </cfRule>
  </conditionalFormatting>
  <conditionalFormatting sqref="BD495:BG495">
    <cfRule type="cellIs" dxfId="4762" priority="2462" stopIfTrue="1" operator="equal">
      <formula>0</formula>
    </cfRule>
  </conditionalFormatting>
  <conditionalFormatting sqref="G473:L473 U473:W473 AC473 Z473:AA473">
    <cfRule type="cellIs" dxfId="4761" priority="2499" stopIfTrue="1" operator="equal">
      <formula>0</formula>
    </cfRule>
  </conditionalFormatting>
  <conditionalFormatting sqref="BO75:BS94">
    <cfRule type="cellIs" dxfId="4760" priority="2458" stopIfTrue="1" operator="equal">
      <formula>0</formula>
    </cfRule>
  </conditionalFormatting>
  <conditionalFormatting sqref="BO180:BQ180 BO181:BO199">
    <cfRule type="cellIs" dxfId="4759" priority="2456" stopIfTrue="1" operator="equal">
      <formula>0</formula>
    </cfRule>
  </conditionalFormatting>
  <conditionalFormatting sqref="BI140:BM141 BI142:BJ151 BL142:BM151">
    <cfRule type="cellIs" dxfId="4758" priority="2454" stopIfTrue="1" operator="equal">
      <formula>0</formula>
    </cfRule>
  </conditionalFormatting>
  <conditionalFormatting sqref="BL267:BM282">
    <cfRule type="cellIs" dxfId="4757" priority="2453" stopIfTrue="1" operator="equal">
      <formula>0</formula>
    </cfRule>
  </conditionalFormatting>
  <conditionalFormatting sqref="D33">
    <cfRule type="cellIs" dxfId="4756" priority="2498" stopIfTrue="1" operator="equal">
      <formula>0</formula>
    </cfRule>
  </conditionalFormatting>
  <conditionalFormatting sqref="E33:J33">
    <cfRule type="cellIs" dxfId="4755" priority="2497" stopIfTrue="1" operator="equal">
      <formula>0</formula>
    </cfRule>
  </conditionalFormatting>
  <conditionalFormatting sqref="K33:L33">
    <cfRule type="cellIs" dxfId="4754" priority="2496" stopIfTrue="1" operator="equal">
      <formula>0</formula>
    </cfRule>
  </conditionalFormatting>
  <conditionalFormatting sqref="D455">
    <cfRule type="cellIs" dxfId="4753" priority="2495" stopIfTrue="1" operator="equal">
      <formula>0</formula>
    </cfRule>
  </conditionalFormatting>
  <conditionalFormatting sqref="E455:F455">
    <cfRule type="cellIs" dxfId="4752" priority="2494" stopIfTrue="1" operator="equal">
      <formula>0</formula>
    </cfRule>
  </conditionalFormatting>
  <conditionalFormatting sqref="G455:J455">
    <cfRule type="cellIs" dxfId="4751" priority="2493" stopIfTrue="1" operator="equal">
      <formula>0</formula>
    </cfRule>
  </conditionalFormatting>
  <conditionalFormatting sqref="K455:L455">
    <cfRule type="cellIs" dxfId="4750" priority="2492" stopIfTrue="1" operator="equal">
      <formula>0</formula>
    </cfRule>
  </conditionalFormatting>
  <conditionalFormatting sqref="D475:L475">
    <cfRule type="cellIs" dxfId="4749" priority="2491" stopIfTrue="1" operator="equal">
      <formula>0</formula>
    </cfRule>
  </conditionalFormatting>
  <conditionalFormatting sqref="E500:L500">
    <cfRule type="cellIs" dxfId="4748" priority="2490" stopIfTrue="1" operator="equal">
      <formula>0</formula>
    </cfRule>
  </conditionalFormatting>
  <conditionalFormatting sqref="E537:J537">
    <cfRule type="cellIs" dxfId="4747" priority="2488" stopIfTrue="1" operator="equal">
      <formula>0</formula>
    </cfRule>
  </conditionalFormatting>
  <conditionalFormatting sqref="K537:L537">
    <cfRule type="cellIs" dxfId="4746" priority="2487" stopIfTrue="1" operator="equal">
      <formula>0</formula>
    </cfRule>
  </conditionalFormatting>
  <conditionalFormatting sqref="AS204">
    <cfRule type="cellIs" dxfId="4745" priority="2486" stopIfTrue="1" operator="equal">
      <formula>0</formula>
    </cfRule>
  </conditionalFormatting>
  <conditionalFormatting sqref="BP401:BQ401 BP404:BQ409">
    <cfRule type="cellIs" dxfId="4744" priority="2445" stopIfTrue="1" operator="equal">
      <formula>0</formula>
    </cfRule>
  </conditionalFormatting>
  <conditionalFormatting sqref="AA373 AC373">
    <cfRule type="cellIs" dxfId="4743" priority="2485" stopIfTrue="1" operator="equal">
      <formula>0</formula>
    </cfRule>
  </conditionalFormatting>
  <conditionalFormatting sqref="BO404:BO408">
    <cfRule type="cellIs" dxfId="4742" priority="2443" stopIfTrue="1" operator="equal">
      <formula>0</formula>
    </cfRule>
  </conditionalFormatting>
  <conditionalFormatting sqref="BI404:BJ405 BL404:BM405 BL407:BM407 BM406 BI407:BJ407 BI406 BI408 BM408">
    <cfRule type="cellIs" dxfId="4741" priority="2442" stopIfTrue="1" operator="equal">
      <formula>0</formula>
    </cfRule>
  </conditionalFormatting>
  <conditionalFormatting sqref="BJ181:BJ182 BJ190:BK198 BJ184 BJ186:BJ189">
    <cfRule type="cellIs" dxfId="4740" priority="2440" stopIfTrue="1" operator="equal">
      <formula>0</formula>
    </cfRule>
  </conditionalFormatting>
  <conditionalFormatting sqref="BB497:BG500 BO241 BI577:BM578 BO375:BS386 BB375:BG386 BI597:BI599 BL597:BM625 BL245:BM261 BB474:BG491 BI603:BI621 BI624:BI625 BH644:BQ644 BI475:BI495 BO371:BS372 BO348:BS369 BP492:BS493 BO495:BS514 BI503:BM516 BO474:BS491 BI497:BJ502 BL474:BM502 BI535:BM536 BI519:BJ534 BL517:BM534 BI538:BJ539 BL537:BM539 BI576:BJ576 BL576:BM576 BL16:BM31 BI16:BI31 BH646:BQ648 BH643:BN643 BI540:BM557 BB502:BG511 BE501:BG501 BO242:BS346 BB348:BG372 BB241:BG346">
    <cfRule type="cellIs" dxfId="4739" priority="2484" stopIfTrue="1" operator="equal">
      <formula>0</formula>
    </cfRule>
  </conditionalFormatting>
  <conditionalFormatting sqref="BO15:BO31">
    <cfRule type="cellIs" dxfId="4738" priority="2483" stopIfTrue="1" operator="equal">
      <formula>0</formula>
    </cfRule>
  </conditionalFormatting>
  <conditionalFormatting sqref="BO53:BQ53">
    <cfRule type="cellIs" dxfId="4737" priority="2481" stopIfTrue="1" operator="equal">
      <formula>0</formula>
    </cfRule>
  </conditionalFormatting>
  <conditionalFormatting sqref="BO74:BQ74 BO32:BQ32 BO95:BQ95 BO515:BQ516 BO200:BQ200 BO389:BQ389 BO393:BQ393 BO410:BQ410 BO494:BQ494 BO578:BQ578 BO152:BO157 BP140:BQ157 BO158:BQ179 BO449:BO451 BO452:BQ472 BO492:BO493 BO517:BS517 BO518:BQ536 BO539:BQ557 BO576:BO577 BO597:BO598 BO202:BQ221 BO116:BQ122 BO412:BS414 BO622:BS625 BR518:BS535 BR539:BS556 BO537:BS538 BO125:BQ139 BO599:BQ621 BR416:BS430 BS415 BO416:BQ431">
    <cfRule type="cellIs" dxfId="4736" priority="2482" stopIfTrue="1" operator="equal">
      <formula>0</formula>
    </cfRule>
  </conditionalFormatting>
  <conditionalFormatting sqref="BM389 BL393:BM393 BI202:BM202 BI32:BI37 BI74:BI76 BI120:BM122 BI200:BM200 BI241:BM242 BI410:BM410 BI412:BI414 BI449:BI453 BL375:BM386 BI116:BI117 BL116:BM117 BL74:BM96 BL32:BM37 BI157:BM159 BI205:BI221 BL262:BM266 BL348:BM369 BL449:BM472 BL412:BM414 BI455:BI472 BI430:BI431 BI52 BL371:BM372 BL39:BM52 BI39:BI50 BL332:BM346 BM330:BM331 BI136:BM138 BI178:BM179 BJ163 BL119:BM119 BI119 BI125:BJ135 BL125:BM135 BI164:BJ177 BI160:BJ162 BL161:BM177 BI203:BJ203 BL203:BM221 BL329:BM329 BM328 BM160 BL283:BM327 BL416:BM431 BI416:BI428 BI78:BI96">
    <cfRule type="cellIs" dxfId="4735" priority="2480" stopIfTrue="1" operator="equal">
      <formula>0</formula>
    </cfRule>
  </conditionalFormatting>
  <conditionalFormatting sqref="BI139:BM139 BI152:BJ156 BL152:BM156">
    <cfRule type="cellIs" dxfId="4734" priority="2479" stopIfTrue="1" operator="equal">
      <formula>0</formula>
    </cfRule>
  </conditionalFormatting>
  <conditionalFormatting sqref="BI97:BI115 BL97:BM115">
    <cfRule type="cellIs" dxfId="4733" priority="2478" stopIfTrue="1" operator="equal">
      <formula>0</formula>
    </cfRule>
  </conditionalFormatting>
  <conditionalFormatting sqref="BI180:BJ180 BI181:BI183 BI186:BI198 BL180:BM198">
    <cfRule type="cellIs" dxfId="4732" priority="2476" stopIfTrue="1" operator="equal">
      <formula>0</formula>
    </cfRule>
  </conditionalFormatting>
  <conditionalFormatting sqref="BL243:BM243">
    <cfRule type="cellIs" dxfId="4731" priority="2475" stopIfTrue="1" operator="equal">
      <formula>0</formula>
    </cfRule>
  </conditionalFormatting>
  <conditionalFormatting sqref="BI53 BL53:BM53">
    <cfRule type="cellIs" dxfId="4730" priority="2474" stopIfTrue="1" operator="equal">
      <formula>0</formula>
    </cfRule>
  </conditionalFormatting>
  <conditionalFormatting sqref="BI54 BL54:BM56 BI56 BI58:BI73 BL58:BM73">
    <cfRule type="cellIs" dxfId="4729" priority="2473" stopIfTrue="1" operator="equal">
      <formula>0</formula>
    </cfRule>
  </conditionalFormatting>
  <conditionalFormatting sqref="BB643:BG644 BB647:BG648 BB646 BD646:BG646">
    <cfRule type="cellIs" dxfId="4728" priority="2472" stopIfTrue="1" operator="equal">
      <formula>0</formula>
    </cfRule>
  </conditionalFormatting>
  <conditionalFormatting sqref="BB16:BG31">
    <cfRule type="cellIs" dxfId="4727" priority="2471" stopIfTrue="1" operator="equal">
      <formula>0</formula>
    </cfRule>
  </conditionalFormatting>
  <conditionalFormatting sqref="BB140:BG151">
    <cfRule type="cellIs" dxfId="4726" priority="2465" stopIfTrue="1" operator="equal">
      <formula>0</formula>
    </cfRule>
  </conditionalFormatting>
  <conditionalFormatting sqref="BB496:BC496">
    <cfRule type="cellIs" dxfId="4725" priority="2467" stopIfTrue="1" operator="equal">
      <formula>0</formula>
    </cfRule>
  </conditionalFormatting>
  <conditionalFormatting sqref="BB180:BC180">
    <cfRule type="cellIs" dxfId="4724" priority="2466" stopIfTrue="1" operator="equal">
      <formula>0</formula>
    </cfRule>
  </conditionalFormatting>
  <conditionalFormatting sqref="BB97:BG114 BD115:BG115">
    <cfRule type="cellIs" dxfId="4723" priority="2469" stopIfTrue="1" operator="equal">
      <formula>0</formula>
    </cfRule>
  </conditionalFormatting>
  <conditionalFormatting sqref="BC115">
    <cfRule type="cellIs" dxfId="4722" priority="2464" stopIfTrue="1" operator="equal">
      <formula>0</formula>
    </cfRule>
  </conditionalFormatting>
  <conditionalFormatting sqref="BB115">
    <cfRule type="cellIs" dxfId="4721" priority="2463" stopIfTrue="1" operator="equal">
      <formula>0</formula>
    </cfRule>
  </conditionalFormatting>
  <conditionalFormatting sqref="BD496:BG496">
    <cfRule type="cellIs" dxfId="4720" priority="2461" stopIfTrue="1" operator="equal">
      <formula>0</formula>
    </cfRule>
  </conditionalFormatting>
  <conditionalFormatting sqref="BO33:BS37 BO39:BS52">
    <cfRule type="cellIs" dxfId="4719" priority="2460" stopIfTrue="1" operator="equal">
      <formula>0</formula>
    </cfRule>
  </conditionalFormatting>
  <conditionalFormatting sqref="BO54:BS56 BO58:BS73">
    <cfRule type="cellIs" dxfId="4718" priority="2459" stopIfTrue="1" operator="equal">
      <formula>0</formula>
    </cfRule>
  </conditionalFormatting>
  <conditionalFormatting sqref="BO96:BQ115">
    <cfRule type="cellIs" dxfId="4717" priority="2457" stopIfTrue="1" operator="equal">
      <formula>0</formula>
    </cfRule>
  </conditionalFormatting>
  <conditionalFormatting sqref="BO140:BO151">
    <cfRule type="cellIs" dxfId="4716" priority="2455" stopIfTrue="1" operator="equal">
      <formula>0</formula>
    </cfRule>
  </conditionalFormatting>
  <conditionalFormatting sqref="BI244:BM244">
    <cfRule type="cellIs" dxfId="4715" priority="2452" stopIfTrue="1" operator="equal">
      <formula>0</formula>
    </cfRule>
  </conditionalFormatting>
  <conditionalFormatting sqref="BS648 BR647:BS647 BR644:BS644 BS646">
    <cfRule type="cellIs" dxfId="4714" priority="2451" stopIfTrue="1" operator="equal">
      <formula>0</formula>
    </cfRule>
  </conditionalFormatting>
  <conditionalFormatting sqref="BR53:BS53">
    <cfRule type="cellIs" dxfId="4713" priority="2449" stopIfTrue="1" operator="equal">
      <formula>0</formula>
    </cfRule>
  </conditionalFormatting>
  <conditionalFormatting sqref="BR74:BS74 BR32:BS32 BR95:BS95 BR515:BS516 BR200:BS200 BR389:BS389 BR393:BS393 BR410:BS410 BR431:BS431 BR494:BS494 BR578:BS578 BR536:BS536 BR557:BS557 BR116:BS122 BR202:BS221 BR452:BS472 BR599:BS621 BR125:BS141 BR143:BS179 BR142">
    <cfRule type="cellIs" dxfId="4712" priority="2450" stopIfTrue="1" operator="equal">
      <formula>0</formula>
    </cfRule>
  </conditionalFormatting>
  <conditionalFormatting sqref="BR96:BS115">
    <cfRule type="cellIs" dxfId="4711" priority="2448" stopIfTrue="1" operator="equal">
      <formula>0</formula>
    </cfRule>
  </conditionalFormatting>
  <conditionalFormatting sqref="BR180:BS199">
    <cfRule type="cellIs" dxfId="4710" priority="2447" stopIfTrue="1" operator="equal">
      <formula>0</formula>
    </cfRule>
  </conditionalFormatting>
  <conditionalFormatting sqref="BB201:BG201">
    <cfRule type="cellIs" dxfId="4709" priority="2446" stopIfTrue="1" operator="equal">
      <formula>0</formula>
    </cfRule>
  </conditionalFormatting>
  <conditionalFormatting sqref="BP181:BQ199">
    <cfRule type="cellIs" dxfId="4708" priority="2439" stopIfTrue="1" operator="equal">
      <formula>0</formula>
    </cfRule>
  </conditionalFormatting>
  <conditionalFormatting sqref="BI580:BM580 BI582:BI596 BL581:BM596">
    <cfRule type="cellIs" dxfId="4707" priority="2408" stopIfTrue="1" operator="equal">
      <formula>0</formula>
    </cfRule>
  </conditionalFormatting>
  <conditionalFormatting sqref="BO579:BQ579 BO581:BO596 BO580:BS580 BP581:BS598">
    <cfRule type="cellIs" dxfId="4706" priority="2407" stopIfTrue="1" operator="equal">
      <formula>0</formula>
    </cfRule>
  </conditionalFormatting>
  <conditionalFormatting sqref="BR401:BS402 BR404:BS409">
    <cfRule type="cellIs" dxfId="4705" priority="2444" stopIfTrue="1" operator="equal">
      <formula>0</formula>
    </cfRule>
  </conditionalFormatting>
  <conditionalFormatting sqref="BB401:BG408">
    <cfRule type="cellIs" dxfId="4704" priority="2441" stopIfTrue="1" operator="equal">
      <formula>0</formula>
    </cfRule>
  </conditionalFormatting>
  <conditionalFormatting sqref="BO222:BQ222 BO239:BO240">
    <cfRule type="cellIs" dxfId="4703" priority="2438" stopIfTrue="1" operator="equal">
      <formula>0</formula>
    </cfRule>
  </conditionalFormatting>
  <conditionalFormatting sqref="BI222 BI239:BI240">
    <cfRule type="cellIs" dxfId="4702" priority="2437" stopIfTrue="1" operator="equal">
      <formula>0</formula>
    </cfRule>
  </conditionalFormatting>
  <conditionalFormatting sqref="BB222:BG222 BB239:BG240">
    <cfRule type="cellIs" dxfId="4701" priority="2436" stopIfTrue="1" operator="equal">
      <formula>0</formula>
    </cfRule>
  </conditionalFormatting>
  <conditionalFormatting sqref="BL222:BM222 BJ239:BM240">
    <cfRule type="cellIs" dxfId="4700" priority="2435" stopIfTrue="1" operator="equal">
      <formula>0</formula>
    </cfRule>
  </conditionalFormatting>
  <conditionalFormatting sqref="BR222:BS222">
    <cfRule type="cellIs" dxfId="4699" priority="2434" stopIfTrue="1" operator="equal">
      <formula>0</formula>
    </cfRule>
  </conditionalFormatting>
  <conditionalFormatting sqref="BJ400 BL395:BM396 BL400:BM400">
    <cfRule type="cellIs" dxfId="4698" priority="2400" stopIfTrue="1" operator="equal">
      <formula>0</formula>
    </cfRule>
  </conditionalFormatting>
  <conditionalFormatting sqref="BB400:BG400 BB395:BG396">
    <cfRule type="cellIs" dxfId="4697" priority="2399" stopIfTrue="1" operator="equal">
      <formula>0</formula>
    </cfRule>
  </conditionalFormatting>
  <conditionalFormatting sqref="BR395:BS396">
    <cfRule type="cellIs" dxfId="4696" priority="2398" stopIfTrue="1" operator="equal">
      <formula>0</formula>
    </cfRule>
  </conditionalFormatting>
  <conditionalFormatting sqref="BI12 BL12:BM12">
    <cfRule type="cellIs" dxfId="4695" priority="2432" stopIfTrue="1" operator="equal">
      <formula>0</formula>
    </cfRule>
  </conditionalFormatting>
  <conditionalFormatting sqref="BB12:BG12">
    <cfRule type="cellIs" dxfId="4694" priority="2431" stopIfTrue="1" operator="equal">
      <formula>0</formula>
    </cfRule>
  </conditionalFormatting>
  <conditionalFormatting sqref="BJ399:BM399">
    <cfRule type="cellIs" dxfId="4693" priority="2397" stopIfTrue="1" operator="equal">
      <formula>0</formula>
    </cfRule>
  </conditionalFormatting>
  <conditionalFormatting sqref="BB399:BG399">
    <cfRule type="cellIs" dxfId="4692" priority="2396" stopIfTrue="1" operator="equal">
      <formula>0</formula>
    </cfRule>
  </conditionalFormatting>
  <conditionalFormatting sqref="BO394:BQ394">
    <cfRule type="cellIs" dxfId="4691" priority="2395" stopIfTrue="1" operator="equal">
      <formula>0</formula>
    </cfRule>
  </conditionalFormatting>
  <conditionalFormatting sqref="BL394:BM394">
    <cfRule type="cellIs" dxfId="4690" priority="2394" stopIfTrue="1" operator="equal">
      <formula>0</formula>
    </cfRule>
  </conditionalFormatting>
  <conditionalFormatting sqref="BB598:BE598">
    <cfRule type="cellIs" dxfId="4689" priority="2433" stopIfTrue="1" operator="equal">
      <formula>0</formula>
    </cfRule>
  </conditionalFormatting>
  <conditionalFormatting sqref="BI230:BM238 BI223:BI227 BL223:BM229">
    <cfRule type="cellIs" dxfId="4688" priority="2426" stopIfTrue="1" operator="equal">
      <formula>0</formula>
    </cfRule>
  </conditionalFormatting>
  <conditionalFormatting sqref="BB223:BG238">
    <cfRule type="cellIs" dxfId="4687" priority="2425" stopIfTrue="1" operator="equal">
      <formula>0</formula>
    </cfRule>
  </conditionalFormatting>
  <conditionalFormatting sqref="BO12">
    <cfRule type="cellIs" dxfId="4686" priority="2430" stopIfTrue="1" operator="equal">
      <formula>0</formula>
    </cfRule>
  </conditionalFormatting>
  <conditionalFormatting sqref="BR16:BS31">
    <cfRule type="cellIs" dxfId="4685" priority="2429" stopIfTrue="1" operator="equal">
      <formula>0</formula>
    </cfRule>
  </conditionalFormatting>
  <conditionalFormatting sqref="BP16:BQ31">
    <cfRule type="cellIs" dxfId="4684" priority="2428" stopIfTrue="1" operator="equal">
      <formula>0</formula>
    </cfRule>
  </conditionalFormatting>
  <conditionalFormatting sqref="BO223:BQ223 BO224:BO238 BP224:BQ241">
    <cfRule type="cellIs" dxfId="4683" priority="2427" stopIfTrue="1" operator="equal">
      <formula>0</formula>
    </cfRule>
  </conditionalFormatting>
  <conditionalFormatting sqref="BR399:BS400">
    <cfRule type="cellIs" dxfId="4682" priority="2390" stopIfTrue="1" operator="equal">
      <formula>0</formula>
    </cfRule>
  </conditionalFormatting>
  <conditionalFormatting sqref="AS473:AU473">
    <cfRule type="cellIs" dxfId="4681" priority="2389" stopIfTrue="1" operator="equal">
      <formula>0</formula>
    </cfRule>
  </conditionalFormatting>
  <conditionalFormatting sqref="BR223:BS241">
    <cfRule type="cellIs" dxfId="4680" priority="2424" stopIfTrue="1" operator="equal">
      <formula>0</formula>
    </cfRule>
  </conditionalFormatting>
  <conditionalFormatting sqref="BP399:BQ400">
    <cfRule type="cellIs" dxfId="4679" priority="2391" stopIfTrue="1" operator="equal">
      <formula>0</formula>
    </cfRule>
  </conditionalFormatting>
  <conditionalFormatting sqref="BO409">
    <cfRule type="cellIs" dxfId="4678" priority="2423" stopIfTrue="1" operator="equal">
      <formula>0</formula>
    </cfRule>
  </conditionalFormatting>
  <conditionalFormatting sqref="AE473:AK473">
    <cfRule type="cellIs" dxfId="4677" priority="2388" stopIfTrue="1" operator="equal">
      <formula>0</formula>
    </cfRule>
  </conditionalFormatting>
  <conditionalFormatting sqref="BI409 BM409">
    <cfRule type="cellIs" dxfId="4676" priority="2422" stopIfTrue="1" operator="equal">
      <formula>0</formula>
    </cfRule>
  </conditionalFormatting>
  <conditionalFormatting sqref="BB409:BG409">
    <cfRule type="cellIs" dxfId="4675" priority="2421" stopIfTrue="1" operator="equal">
      <formula>0</formula>
    </cfRule>
  </conditionalFormatting>
  <conditionalFormatting sqref="BO411:BQ411">
    <cfRule type="cellIs" dxfId="4674" priority="2420" stopIfTrue="1" operator="equal">
      <formula>0</formula>
    </cfRule>
  </conditionalFormatting>
  <conditionalFormatting sqref="BI411:BJ411 BL411:BM411">
    <cfRule type="cellIs" dxfId="4673" priority="2419" stopIfTrue="1" operator="equal">
      <formula>0</formula>
    </cfRule>
  </conditionalFormatting>
  <conditionalFormatting sqref="BB411:BG411">
    <cfRule type="cellIs" dxfId="4672" priority="2418" stopIfTrue="1" operator="equal">
      <formula>0</formula>
    </cfRule>
  </conditionalFormatting>
  <conditionalFormatting sqref="BR411:BS411">
    <cfRule type="cellIs" dxfId="4671" priority="2417" stopIfTrue="1" operator="equal">
      <formula>0</formula>
    </cfRule>
  </conditionalFormatting>
  <conditionalFormatting sqref="BO432:BQ432 BO433:BS434 BP436:BS451 BS435 BO436:BO448">
    <cfRule type="cellIs" dxfId="4670" priority="2416" stopIfTrue="1" operator="equal">
      <formula>0</formula>
    </cfRule>
  </conditionalFormatting>
  <conditionalFormatting sqref="BI432:BI448 BL432:BM448">
    <cfRule type="cellIs" dxfId="4669" priority="2415" stopIfTrue="1" operator="equal">
      <formula>0</formula>
    </cfRule>
  </conditionalFormatting>
  <conditionalFormatting sqref="BB432:BG448">
    <cfRule type="cellIs" dxfId="4668" priority="2414" stopIfTrue="1" operator="equal">
      <formula>0</formula>
    </cfRule>
  </conditionalFormatting>
  <conditionalFormatting sqref="BR432:BS432">
    <cfRule type="cellIs" dxfId="4667" priority="2413" stopIfTrue="1" operator="equal">
      <formula>0</formula>
    </cfRule>
  </conditionalFormatting>
  <conditionalFormatting sqref="BB579:BE596">
    <cfRule type="cellIs" dxfId="4666" priority="2404" stopIfTrue="1" operator="equal">
      <formula>0</formula>
    </cfRule>
  </conditionalFormatting>
  <conditionalFormatting sqref="BI558:BM558 BI560:BJ575 BL559:BM575">
    <cfRule type="cellIs" dxfId="4665" priority="2412" stopIfTrue="1" operator="equal">
      <formula>0</formula>
    </cfRule>
  </conditionalFormatting>
  <conditionalFormatting sqref="BO558:BQ558 BO559:BS575 BP576:BS577">
    <cfRule type="cellIs" dxfId="4664" priority="2411" stopIfTrue="1" operator="equal">
      <formula>0</formula>
    </cfRule>
  </conditionalFormatting>
  <conditionalFormatting sqref="BB558:BG575">
    <cfRule type="cellIs" dxfId="4663" priority="2410" stopIfTrue="1" operator="equal">
      <formula>0</formula>
    </cfRule>
  </conditionalFormatting>
  <conditionalFormatting sqref="BR558:BS558">
    <cfRule type="cellIs" dxfId="4662" priority="2409" stopIfTrue="1" operator="equal">
      <formula>0</formula>
    </cfRule>
  </conditionalFormatting>
  <conditionalFormatting sqref="BF579:BG596">
    <cfRule type="cellIs" dxfId="4661" priority="2406" stopIfTrue="1" operator="equal">
      <formula>0</formula>
    </cfRule>
  </conditionalFormatting>
  <conditionalFormatting sqref="BR579:BS579">
    <cfRule type="cellIs" dxfId="4660" priority="2405" stopIfTrue="1" operator="equal">
      <formula>0</formula>
    </cfRule>
  </conditionalFormatting>
  <conditionalFormatting sqref="BB347:BG347 BL347:BM347 BO347:BS347">
    <cfRule type="cellIs" dxfId="4659" priority="2403" stopIfTrue="1" operator="equal">
      <formula>0</formula>
    </cfRule>
  </conditionalFormatting>
  <conditionalFormatting sqref="BB473:BG473 BL473:BM473 BI473 BO473:BS473">
    <cfRule type="cellIs" dxfId="4658" priority="2402" stopIfTrue="1" operator="equal">
      <formula>0</formula>
    </cfRule>
  </conditionalFormatting>
  <conditionalFormatting sqref="AX473 AZ473:BA473">
    <cfRule type="cellIs" dxfId="4657" priority="2387" stopIfTrue="1" operator="equal">
      <formula>0</formula>
    </cfRule>
  </conditionalFormatting>
  <conditionalFormatting sqref="BB373:BG373 BO373:BS373">
    <cfRule type="cellIs" dxfId="4656" priority="2386" stopIfTrue="1" operator="equal">
      <formula>0</formula>
    </cfRule>
  </conditionalFormatting>
  <conditionalFormatting sqref="BP395:BQ396">
    <cfRule type="cellIs" dxfId="4655" priority="2401" stopIfTrue="1" operator="equal">
      <formula>0</formula>
    </cfRule>
  </conditionalFormatting>
  <conditionalFormatting sqref="BB394:BG394">
    <cfRule type="cellIs" dxfId="4654" priority="2393" stopIfTrue="1" operator="equal">
      <formula>0</formula>
    </cfRule>
  </conditionalFormatting>
  <conditionalFormatting sqref="BR394:BS394">
    <cfRule type="cellIs" dxfId="4653" priority="2392" stopIfTrue="1" operator="equal">
      <formula>0</formula>
    </cfRule>
  </conditionalFormatting>
  <conditionalFormatting sqref="BJ97:BK115">
    <cfRule type="cellIs" dxfId="4652" priority="2382" stopIfTrue="1" operator="equal">
      <formula>0</formula>
    </cfRule>
  </conditionalFormatting>
  <conditionalFormatting sqref="BJ53:BK53">
    <cfRule type="cellIs" dxfId="4651" priority="2381" stopIfTrue="1" operator="equal">
      <formula>0</formula>
    </cfRule>
  </conditionalFormatting>
  <conditionalFormatting sqref="BJ54:BK56 BJ58:BK73">
    <cfRule type="cellIs" dxfId="4650" priority="2380" stopIfTrue="1" operator="equal">
      <formula>0</formula>
    </cfRule>
  </conditionalFormatting>
  <conditionalFormatting sqref="BJ12:BK12">
    <cfRule type="cellIs" dxfId="4649" priority="2379" stopIfTrue="1" operator="equal">
      <formula>0</formula>
    </cfRule>
  </conditionalFormatting>
  <conditionalFormatting sqref="BL373:BM373">
    <cfRule type="cellIs" dxfId="4648" priority="2385" stopIfTrue="1" operator="equal">
      <formula>0</formula>
    </cfRule>
  </conditionalFormatting>
  <conditionalFormatting sqref="BJ16:BK31">
    <cfRule type="cellIs" dxfId="4647" priority="2384" stopIfTrue="1" operator="equal">
      <formula>0</formula>
    </cfRule>
  </conditionalFormatting>
  <conditionalFormatting sqref="BJ116:BK117 BJ74:BK95 BJ32:BK37 BJ39:BK52 BJ119:BK119 BJ96">
    <cfRule type="cellIs" dxfId="4646" priority="2383" stopIfTrue="1" operator="equal">
      <formula>0</formula>
    </cfRule>
  </conditionalFormatting>
  <conditionalFormatting sqref="BJ222:BK222">
    <cfRule type="cellIs" dxfId="4645" priority="2376" stopIfTrue="1" operator="equal">
      <formula>0</formula>
    </cfRule>
  </conditionalFormatting>
  <conditionalFormatting sqref="AA347 AC347">
    <cfRule type="cellIs" dxfId="4644" priority="2367" stopIfTrue="1" operator="equal">
      <formula>0</formula>
    </cfRule>
  </conditionalFormatting>
  <conditionalFormatting sqref="BJ185">
    <cfRule type="cellIs" dxfId="4643" priority="2378" stopIfTrue="1" operator="equal">
      <formula>0</formula>
    </cfRule>
  </conditionalFormatting>
  <conditionalFormatting sqref="BJ221:BK221 BJ205:BJ220">
    <cfRule type="cellIs" dxfId="4642" priority="2377" stopIfTrue="1" operator="equal">
      <formula>0</formula>
    </cfRule>
  </conditionalFormatting>
  <conditionalFormatting sqref="BJ223:BK227">
    <cfRule type="cellIs" dxfId="4641" priority="2375" stopIfTrue="1" operator="equal">
      <formula>0</formula>
    </cfRule>
  </conditionalFormatting>
  <conditionalFormatting sqref="BJ475:BJ477 BJ480:BK495 BJ479">
    <cfRule type="cellIs" dxfId="4640" priority="2374" stopIfTrue="1" operator="equal">
      <formula>0</formula>
    </cfRule>
  </conditionalFormatting>
  <conditionalFormatting sqref="BJ451:BK453 BJ412:BK414 BJ472:BK472 BJ449:BJ450 BJ455:BJ471 BJ416:BK431">
    <cfRule type="cellIs" dxfId="4639" priority="2373" stopIfTrue="1" operator="equal">
      <formula>0</formula>
    </cfRule>
  </conditionalFormatting>
  <conditionalFormatting sqref="BJ432:BJ448">
    <cfRule type="cellIs" dxfId="4638" priority="2372" stopIfTrue="1" operator="equal">
      <formula>0</formula>
    </cfRule>
  </conditionalFormatting>
  <conditionalFormatting sqref="BJ473:BK473">
    <cfRule type="cellIs" dxfId="4637" priority="2371" stopIfTrue="1" operator="equal">
      <formula>0</formula>
    </cfRule>
  </conditionalFormatting>
  <conditionalFormatting sqref="BJ597:BK599 BJ603:BK621 BJ624:BK625">
    <cfRule type="cellIs" dxfId="4636" priority="2370" stopIfTrue="1" operator="equal">
      <formula>0</formula>
    </cfRule>
  </conditionalFormatting>
  <conditionalFormatting sqref="BJ582:BK596">
    <cfRule type="cellIs" dxfId="4635" priority="2369" stopIfTrue="1" operator="equal">
      <formula>0</formula>
    </cfRule>
  </conditionalFormatting>
  <conditionalFormatting sqref="AE347:AK347 AS347:AU347 AZ347:BA347 AX347">
    <cfRule type="cellIs" dxfId="4634" priority="2368" stopIfTrue="1" operator="equal">
      <formula>0</formula>
    </cfRule>
  </conditionalFormatting>
  <conditionalFormatting sqref="BJ402 BL402:BM402">
    <cfRule type="cellIs" dxfId="4633" priority="2365" stopIfTrue="1" operator="equal">
      <formula>0</formula>
    </cfRule>
  </conditionalFormatting>
  <conditionalFormatting sqref="BP402:BQ402">
    <cfRule type="cellIs" dxfId="4632" priority="2366" stopIfTrue="1" operator="equal">
      <formula>0</formula>
    </cfRule>
  </conditionalFormatting>
  <conditionalFormatting sqref="BJ403 BL403:BM403">
    <cfRule type="cellIs" dxfId="4631" priority="2363" stopIfTrue="1" operator="equal">
      <formula>0</formula>
    </cfRule>
  </conditionalFormatting>
  <conditionalFormatting sqref="BR403:BS403">
    <cfRule type="cellIs" dxfId="4630" priority="2362" stopIfTrue="1" operator="equal">
      <formula>0</formula>
    </cfRule>
  </conditionalFormatting>
  <conditionalFormatting sqref="BP403:BQ403">
    <cfRule type="cellIs" dxfId="4629" priority="2364" stopIfTrue="1" operator="equal">
      <formula>0</formula>
    </cfRule>
  </conditionalFormatting>
  <conditionalFormatting sqref="BR391:BS391">
    <cfRule type="cellIs" dxfId="4628" priority="2348" stopIfTrue="1" operator="equal">
      <formula>0</formula>
    </cfRule>
  </conditionalFormatting>
  <conditionalFormatting sqref="BL401:BM401">
    <cfRule type="cellIs" dxfId="4627" priority="2352" stopIfTrue="1" operator="equal">
      <formula>0</formula>
    </cfRule>
  </conditionalFormatting>
  <conditionalFormatting sqref="BI400">
    <cfRule type="cellIs" dxfId="4626" priority="2361" stopIfTrue="1" operator="equal">
      <formula>0</formula>
    </cfRule>
  </conditionalFormatting>
  <conditionalFormatting sqref="BI399">
    <cfRule type="cellIs" dxfId="4625" priority="2360" stopIfTrue="1" operator="equal">
      <formula>0</formula>
    </cfRule>
  </conditionalFormatting>
  <conditionalFormatting sqref="BI402">
    <cfRule type="cellIs" dxfId="4624" priority="2359" stopIfTrue="1" operator="equal">
      <formula>0</formula>
    </cfRule>
  </conditionalFormatting>
  <conditionalFormatting sqref="BI403">
    <cfRule type="cellIs" dxfId="4623" priority="2358" stopIfTrue="1" operator="equal">
      <formula>0</formula>
    </cfRule>
  </conditionalFormatting>
  <conditionalFormatting sqref="BO401">
    <cfRule type="cellIs" dxfId="4622" priority="2357" stopIfTrue="1" operator="equal">
      <formula>0</formula>
    </cfRule>
  </conditionalFormatting>
  <conditionalFormatting sqref="BO399:BO400">
    <cfRule type="cellIs" dxfId="4621" priority="2355" stopIfTrue="1" operator="equal">
      <formula>0</formula>
    </cfRule>
  </conditionalFormatting>
  <conditionalFormatting sqref="BO395:BO396">
    <cfRule type="cellIs" dxfId="4620" priority="2356" stopIfTrue="1" operator="equal">
      <formula>0</formula>
    </cfRule>
  </conditionalFormatting>
  <conditionalFormatting sqref="BB392:BG392">
    <cfRule type="cellIs" dxfId="4619" priority="2340" stopIfTrue="1" operator="equal">
      <formula>0</formula>
    </cfRule>
  </conditionalFormatting>
  <conditionalFormatting sqref="BB390:BG390">
    <cfRule type="cellIs" dxfId="4618" priority="2345" stopIfTrue="1" operator="equal">
      <formula>0</formula>
    </cfRule>
  </conditionalFormatting>
  <conditionalFormatting sqref="BO402">
    <cfRule type="cellIs" dxfId="4617" priority="2354" stopIfTrue="1" operator="equal">
      <formula>0</formula>
    </cfRule>
  </conditionalFormatting>
  <conditionalFormatting sqref="BO403">
    <cfRule type="cellIs" dxfId="4616" priority="2353" stopIfTrue="1" operator="equal">
      <formula>0</formula>
    </cfRule>
  </conditionalFormatting>
  <conditionalFormatting sqref="BO390:BQ390">
    <cfRule type="cellIs" dxfId="4615" priority="2347" stopIfTrue="1" operator="equal">
      <formula>0</formula>
    </cfRule>
  </conditionalFormatting>
  <conditionalFormatting sqref="BL391:BM391">
    <cfRule type="cellIs" dxfId="4614" priority="2350" stopIfTrue="1" operator="equal">
      <formula>0</formula>
    </cfRule>
  </conditionalFormatting>
  <conditionalFormatting sqref="BB391:BG391">
    <cfRule type="cellIs" dxfId="4613" priority="2349" stopIfTrue="1" operator="equal">
      <formula>0</formula>
    </cfRule>
  </conditionalFormatting>
  <conditionalFormatting sqref="BL390:BM390">
    <cfRule type="cellIs" dxfId="4612" priority="2346" stopIfTrue="1" operator="equal">
      <formula>0</formula>
    </cfRule>
  </conditionalFormatting>
  <conditionalFormatting sqref="BP391:BQ391">
    <cfRule type="cellIs" dxfId="4611" priority="2351" stopIfTrue="1" operator="equal">
      <formula>0</formula>
    </cfRule>
  </conditionalFormatting>
  <conditionalFormatting sqref="BR390:BS390">
    <cfRule type="cellIs" dxfId="4610" priority="2344" stopIfTrue="1" operator="equal">
      <formula>0</formula>
    </cfRule>
  </conditionalFormatting>
  <conditionalFormatting sqref="BO391">
    <cfRule type="cellIs" dxfId="4609" priority="2343" stopIfTrue="1" operator="equal">
      <formula>0</formula>
    </cfRule>
  </conditionalFormatting>
  <conditionalFormatting sqref="BL392:BM392">
    <cfRule type="cellIs" dxfId="4608" priority="2341" stopIfTrue="1" operator="equal">
      <formula>0</formula>
    </cfRule>
  </conditionalFormatting>
  <conditionalFormatting sqref="F160">
    <cfRule type="cellIs" dxfId="4607" priority="2336" stopIfTrue="1" operator="equal">
      <formula>0</formula>
    </cfRule>
  </conditionalFormatting>
  <conditionalFormatting sqref="BR392:BS392">
    <cfRule type="cellIs" dxfId="4606" priority="2339" stopIfTrue="1" operator="equal">
      <formula>0</formula>
    </cfRule>
  </conditionalFormatting>
  <conditionalFormatting sqref="BP392:BQ392">
    <cfRule type="cellIs" dxfId="4605" priority="2342" stopIfTrue="1" operator="equal">
      <formula>0</formula>
    </cfRule>
  </conditionalFormatting>
  <conditionalFormatting sqref="BO392">
    <cfRule type="cellIs" dxfId="4604" priority="2338" stopIfTrue="1" operator="equal">
      <formula>0</formula>
    </cfRule>
  </conditionalFormatting>
  <conditionalFormatting sqref="AS394:AU394">
    <cfRule type="cellIs" dxfId="4603" priority="2263" stopIfTrue="1" operator="equal">
      <formula>0</formula>
    </cfRule>
  </conditionalFormatting>
  <conditionalFormatting sqref="G160:J160">
    <cfRule type="cellIs" dxfId="4602" priority="2337" stopIfTrue="1" operator="equal">
      <formula>0</formula>
    </cfRule>
  </conditionalFormatting>
  <conditionalFormatting sqref="K160:L160">
    <cfRule type="cellIs" dxfId="4601" priority="2335" stopIfTrue="1" operator="equal">
      <formula>0</formula>
    </cfRule>
  </conditionalFormatting>
  <conditionalFormatting sqref="G411:J411">
    <cfRule type="cellIs" dxfId="4600" priority="2333" stopIfTrue="1" operator="equal">
      <formula>0</formula>
    </cfRule>
  </conditionalFormatting>
  <conditionalFormatting sqref="BI228:BI229">
    <cfRule type="cellIs" dxfId="4599" priority="2256" stopIfTrue="1" operator="equal">
      <formula>0</formula>
    </cfRule>
  </conditionalFormatting>
  <conditionalFormatting sqref="F411">
    <cfRule type="cellIs" dxfId="4598" priority="2334" stopIfTrue="1" operator="equal">
      <formula>0</formula>
    </cfRule>
  </conditionalFormatting>
  <conditionalFormatting sqref="K411:L411">
    <cfRule type="cellIs" dxfId="4597" priority="2332" stopIfTrue="1" operator="equal">
      <formula>0</formula>
    </cfRule>
  </conditionalFormatting>
  <conditionalFormatting sqref="BI243">
    <cfRule type="cellIs" dxfId="4596" priority="2254" stopIfTrue="1" operator="equal">
      <formula>0</formula>
    </cfRule>
  </conditionalFormatting>
  <conditionalFormatting sqref="U12:W12 AC12 Z12:AA12 Z15:AA31 AC15:AC31 U15:W31">
    <cfRule type="cellIs" dxfId="4595" priority="2331" stopIfTrue="1" operator="equal">
      <formula>0</formula>
    </cfRule>
  </conditionalFormatting>
  <conditionalFormatting sqref="U39:W52 U33:W37 AC33:AC36 AC39:AC52 Z33:AA37 Z39:AA52">
    <cfRule type="cellIs" dxfId="4594" priority="2330" stopIfTrue="1" operator="equal">
      <formula>0</formula>
    </cfRule>
  </conditionalFormatting>
  <conditionalFormatting sqref="U58:W73 U55:W56 AC58:AC73 AC56 Z55:AA56 Z58:AA73">
    <cfRule type="cellIs" dxfId="4593" priority="2329" stopIfTrue="1" operator="equal">
      <formula>0</formula>
    </cfRule>
  </conditionalFormatting>
  <conditionalFormatting sqref="U117:W118 AC117:AC118 Z117:AA118">
    <cfRule type="cellIs" dxfId="4592" priority="2328" stopIfTrue="1" operator="equal">
      <formula>0</formula>
    </cfRule>
  </conditionalFormatting>
  <conditionalFormatting sqref="U120:W120 U122:W122 U121:V121 AA121 U125:W125 Z125:AA136 Z122:AA122 Z120:AA120 AC125:AC136 U127:W136 V126:W126 AC120:AC122">
    <cfRule type="cellIs" dxfId="4591" priority="2327" stopIfTrue="1" operator="equal">
      <formula>0</formula>
    </cfRule>
  </conditionalFormatting>
  <conditionalFormatting sqref="U138:W157 AC138:AC157 Z138:AA157">
    <cfRule type="cellIs" dxfId="4590" priority="2326" stopIfTrue="1" operator="equal">
      <formula>0</formula>
    </cfRule>
  </conditionalFormatting>
  <conditionalFormatting sqref="U159:W159 AC159 Z159:AA159">
    <cfRule type="cellIs" dxfId="4589" priority="2325" stopIfTrue="1" operator="equal">
      <formula>0</formula>
    </cfRule>
  </conditionalFormatting>
  <conditionalFormatting sqref="U163:W165 U161:V162 AA161:AA162 AC161 AC163:AC178 Z163:AA178 U167:W178 V166:W166">
    <cfRule type="cellIs" dxfId="4588" priority="2324" stopIfTrue="1" operator="equal">
      <formula>0</formula>
    </cfRule>
  </conditionalFormatting>
  <conditionalFormatting sqref="U183:W199 AC184:AC199 Z183:AA199">
    <cfRule type="cellIs" dxfId="4587" priority="2323" stopIfTrue="1" operator="equal">
      <formula>0</formula>
    </cfRule>
  </conditionalFormatting>
  <conditionalFormatting sqref="Z204:AA220 U204:W220 AC204:AC220">
    <cfRule type="cellIs" dxfId="4586" priority="2322" stopIfTrue="1" operator="equal">
      <formula>0</formula>
    </cfRule>
  </conditionalFormatting>
  <conditionalFormatting sqref="U247:W262 AC247:AC262 Z247:AA262">
    <cfRule type="cellIs" dxfId="4585" priority="2321" stopIfTrue="1" operator="equal">
      <formula>0</formula>
    </cfRule>
  </conditionalFormatting>
  <conditionalFormatting sqref="U307:W325 AC309:AC325 AC307 Z307:AA325">
    <cfRule type="cellIs" dxfId="4584" priority="2320" stopIfTrue="1" operator="equal">
      <formula>0</formula>
    </cfRule>
  </conditionalFormatting>
  <conditionalFormatting sqref="U331:W346 AC331:AC346 Z331:AA346">
    <cfRule type="cellIs" dxfId="4583" priority="2319" stopIfTrue="1" operator="equal">
      <formula>0</formula>
    </cfRule>
  </conditionalFormatting>
  <conditionalFormatting sqref="U375:W388 AC375:AC388 Z375:AA388">
    <cfRule type="cellIs" dxfId="4582" priority="2318" stopIfTrue="1" operator="equal">
      <formula>0</formula>
    </cfRule>
  </conditionalFormatting>
  <conditionalFormatting sqref="AC402:AC403 AC405:AC409 U402:W409 Z402:AA409">
    <cfRule type="cellIs" dxfId="4581" priority="2317" stopIfTrue="1" operator="equal">
      <formula>0</formula>
    </cfRule>
  </conditionalFormatting>
  <conditionalFormatting sqref="U433:W451 AC433:AC451 Z433:AA451">
    <cfRule type="cellIs" dxfId="4580" priority="2316" stopIfTrue="1" operator="equal">
      <formula>0</formula>
    </cfRule>
  </conditionalFormatting>
  <conditionalFormatting sqref="U476:W493 AC476:AC493 Z476:AA493">
    <cfRule type="cellIs" dxfId="4579" priority="2315" stopIfTrue="1" operator="equal">
      <formula>0</formula>
    </cfRule>
  </conditionalFormatting>
  <conditionalFormatting sqref="U498:W514 AC498:AC514 Z498:AA514">
    <cfRule type="cellIs" dxfId="4578" priority="2314" stopIfTrue="1" operator="equal">
      <formula>0</formula>
    </cfRule>
  </conditionalFormatting>
  <conditionalFormatting sqref="U517:W535 AC517:AC535 Z517:AA535">
    <cfRule type="cellIs" dxfId="4577" priority="2313" stopIfTrue="1" operator="equal">
      <formula>0</formula>
    </cfRule>
  </conditionalFormatting>
  <conditionalFormatting sqref="U539:W556 AC539:AC556 Z539:AA556">
    <cfRule type="cellIs" dxfId="4576" priority="2312" stopIfTrue="1" operator="equal">
      <formula>0</formula>
    </cfRule>
  </conditionalFormatting>
  <conditionalFormatting sqref="U560:W577 AC560:AC577 Z560:AA577">
    <cfRule type="cellIs" dxfId="4575" priority="2311" stopIfTrue="1" operator="equal">
      <formula>0</formula>
    </cfRule>
  </conditionalFormatting>
  <conditionalFormatting sqref="U580:W598 AC580:AC598 Z580:AA598">
    <cfRule type="cellIs" dxfId="4574" priority="2310" stopIfTrue="1" operator="equal">
      <formula>0</formula>
    </cfRule>
  </conditionalFormatting>
  <conditionalFormatting sqref="U602:W619 AC602:AC619 Z602:AA619">
    <cfRule type="cellIs" dxfId="4573" priority="2309" stopIfTrue="1" operator="equal">
      <formula>0</formula>
    </cfRule>
  </conditionalFormatting>
  <conditionalFormatting sqref="AC623:AC628 AC630:AC641 Z623:AA641 U623:W641">
    <cfRule type="cellIs" dxfId="4572" priority="2308" stopIfTrue="1" operator="equal">
      <formula>0</formula>
    </cfRule>
  </conditionalFormatting>
  <conditionalFormatting sqref="AA95 AC95">
    <cfRule type="cellIs" dxfId="4571" priority="2292" stopIfTrue="1" operator="equal">
      <formula>0</formula>
    </cfRule>
  </conditionalFormatting>
  <conditionalFormatting sqref="BA30 AZ31:BA31 AZ12 AX16:AX31 AS16:AU31 AZ16:BA29">
    <cfRule type="cellIs" dxfId="4570" priority="2307" stopIfTrue="1" operator="equal">
      <formula>0</formula>
    </cfRule>
  </conditionalFormatting>
  <conditionalFormatting sqref="AZ56 AS58:AU73 AZ58:BA72 AX58:AX73">
    <cfRule type="cellIs" dxfId="4569" priority="2306" stopIfTrue="1" operator="equal">
      <formula>0</formula>
    </cfRule>
  </conditionalFormatting>
  <conditionalFormatting sqref="AS75:AU77 AZ76:BA94 AX75:AX77 AX79:AX94 AS80:AU94 AT79:AU79">
    <cfRule type="cellIs" dxfId="4568" priority="2305" stopIfTrue="1" operator="equal">
      <formula>0</formula>
    </cfRule>
  </conditionalFormatting>
  <conditionalFormatting sqref="AS97:AU115 AZ97:BA99 AZ101:BA115 AZ100 AX97:AX115">
    <cfRule type="cellIs" dxfId="4567" priority="2304" stopIfTrue="1" operator="equal">
      <formula>0</formula>
    </cfRule>
  </conditionalFormatting>
  <conditionalFormatting sqref="AS120:AU122 AZ120:BA122 AZ125:BA135 AS125:AU136 AX125:AX136 AX120:AX122">
    <cfRule type="cellIs" dxfId="4566" priority="2303" stopIfTrue="1" operator="equal">
      <formula>0</formula>
    </cfRule>
  </conditionalFormatting>
  <conditionalFormatting sqref="AS139:AU157 AZ156 AZ157:BA157 AZ141:BA155 AZ139:BA139 AX139:AX157">
    <cfRule type="cellIs" dxfId="4565" priority="2302" stopIfTrue="1" operator="equal">
      <formula>0</formula>
    </cfRule>
  </conditionalFormatting>
  <conditionalFormatting sqref="AZ159:BA159 AZ162:BA177 AZ160:AZ161 AX159:AX178 AS166:AU178 AT165:AU165 AS159:AU164">
    <cfRule type="cellIs" dxfId="4564" priority="2301" stopIfTrue="1" operator="equal">
      <formula>0</formula>
    </cfRule>
  </conditionalFormatting>
  <conditionalFormatting sqref="BO13">
    <cfRule type="cellIs" dxfId="4563" priority="2300" stopIfTrue="1" operator="equal">
      <formula>0</formula>
    </cfRule>
  </conditionalFormatting>
  <conditionalFormatting sqref="BB387:BG387 BO387:BS387">
    <cfRule type="cellIs" dxfId="4562" priority="2299" stopIfTrue="1" operator="equal">
      <formula>0</formula>
    </cfRule>
  </conditionalFormatting>
  <conditionalFormatting sqref="BL387:BM387">
    <cfRule type="cellIs" dxfId="4561" priority="2298" stopIfTrue="1" operator="equal">
      <formula>0</formula>
    </cfRule>
  </conditionalFormatting>
  <conditionalFormatting sqref="BB388:BG388 BO388:BS388">
    <cfRule type="cellIs" dxfId="4560" priority="2297" stopIfTrue="1" operator="equal">
      <formula>0</formula>
    </cfRule>
  </conditionalFormatting>
  <conditionalFormatting sqref="BL388:BM388">
    <cfRule type="cellIs" dxfId="4559" priority="2296" stopIfTrue="1" operator="equal">
      <formula>0</formula>
    </cfRule>
  </conditionalFormatting>
  <conditionalFormatting sqref="BB640:BG641">
    <cfRule type="cellIs" dxfId="4558" priority="2294" stopIfTrue="1" operator="equal">
      <formula>0</formula>
    </cfRule>
  </conditionalFormatting>
  <conditionalFormatting sqref="BN641:BS641">
    <cfRule type="cellIs" dxfId="4557" priority="2295" stopIfTrue="1" operator="equal">
      <formula>0</formula>
    </cfRule>
  </conditionalFormatting>
  <conditionalFormatting sqref="BJ243:BK243">
    <cfRule type="cellIs" dxfId="4556" priority="2253" stopIfTrue="1" operator="equal">
      <formula>0</formula>
    </cfRule>
  </conditionalFormatting>
  <conditionalFormatting sqref="U95:W95 Z95">
    <cfRule type="cellIs" dxfId="4555" priority="2293" stopIfTrue="1" operator="equal">
      <formula>0</formula>
    </cfRule>
  </conditionalFormatting>
  <conditionalFormatting sqref="AA497 AC497">
    <cfRule type="cellIs" dxfId="4554" priority="2291" stopIfTrue="1" operator="equal">
      <formula>0</formula>
    </cfRule>
  </conditionalFormatting>
  <conditionalFormatting sqref="AU411">
    <cfRule type="cellIs" dxfId="4553" priority="2290" stopIfTrue="1" operator="equal">
      <formula>0</formula>
    </cfRule>
  </conditionalFormatting>
  <conditionalFormatting sqref="U399 W399 Z399">
    <cfRule type="cellIs" dxfId="4552" priority="2289" stopIfTrue="1" operator="equal">
      <formula>0</formula>
    </cfRule>
  </conditionalFormatting>
  <conditionalFormatting sqref="AA399">
    <cfRule type="cellIs" dxfId="4551" priority="2288" stopIfTrue="1" operator="equal">
      <formula>0</formula>
    </cfRule>
  </conditionalFormatting>
  <conditionalFormatting sqref="D399">
    <cfRule type="cellIs" dxfId="4550" priority="2287" stopIfTrue="1" operator="equal">
      <formula>0</formula>
    </cfRule>
  </conditionalFormatting>
  <conditionalFormatting sqref="E399:J399">
    <cfRule type="cellIs" dxfId="4549" priority="2286" stopIfTrue="1" operator="equal">
      <formula>0</formula>
    </cfRule>
  </conditionalFormatting>
  <conditionalFormatting sqref="V399">
    <cfRule type="cellIs" dxfId="4548" priority="2285" stopIfTrue="1" operator="equal">
      <formula>0</formula>
    </cfRule>
  </conditionalFormatting>
  <conditionalFormatting sqref="K399:L399">
    <cfRule type="cellIs" dxfId="4547" priority="2284" stopIfTrue="1" operator="equal">
      <formula>0</formula>
    </cfRule>
  </conditionalFormatting>
  <conditionalFormatting sqref="D395">
    <cfRule type="cellIs" dxfId="4546" priority="2283" stopIfTrue="1" operator="equal">
      <formula>0</formula>
    </cfRule>
  </conditionalFormatting>
  <conditionalFormatting sqref="E395:F395">
    <cfRule type="cellIs" dxfId="4545" priority="2282" stopIfTrue="1" operator="equal">
      <formula>0</formula>
    </cfRule>
  </conditionalFormatting>
  <conditionalFormatting sqref="U395:W395 AC395 Z395:AA395">
    <cfRule type="cellIs" dxfId="4544" priority="2281" stopIfTrue="1" operator="equal">
      <formula>0</formula>
    </cfRule>
  </conditionalFormatting>
  <conditionalFormatting sqref="G395:J395">
    <cfRule type="cellIs" dxfId="4543" priority="2280" stopIfTrue="1" operator="equal">
      <formula>0</formula>
    </cfRule>
  </conditionalFormatting>
  <conditionalFormatting sqref="K395:L395">
    <cfRule type="cellIs" dxfId="4542" priority="2279" stopIfTrue="1" operator="equal">
      <formula>0</formula>
    </cfRule>
  </conditionalFormatting>
  <conditionalFormatting sqref="D394">
    <cfRule type="cellIs" dxfId="4541" priority="2278" stopIfTrue="1" operator="equal">
      <formula>0</formula>
    </cfRule>
  </conditionalFormatting>
  <conditionalFormatting sqref="E394:F394">
    <cfRule type="cellIs" dxfId="4540" priority="2277" stopIfTrue="1" operator="equal">
      <formula>0</formula>
    </cfRule>
  </conditionalFormatting>
  <conditionalFormatting sqref="U394:W394 AC394 Z394:AA394">
    <cfRule type="cellIs" dxfId="4539" priority="2276" stopIfTrue="1" operator="equal">
      <formula>0</formula>
    </cfRule>
  </conditionalFormatting>
  <conditionalFormatting sqref="G394:J394">
    <cfRule type="cellIs" dxfId="4538" priority="2275" stopIfTrue="1" operator="equal">
      <formula>0</formula>
    </cfRule>
  </conditionalFormatting>
  <conditionalFormatting sqref="K394:L394">
    <cfRule type="cellIs" dxfId="4537" priority="2274" stopIfTrue="1" operator="equal">
      <formula>0</formula>
    </cfRule>
  </conditionalFormatting>
  <conditionalFormatting sqref="D392">
    <cfRule type="cellIs" dxfId="4536" priority="2273" stopIfTrue="1" operator="equal">
      <formula>0</formula>
    </cfRule>
  </conditionalFormatting>
  <conditionalFormatting sqref="E392:F392">
    <cfRule type="cellIs" dxfId="4535" priority="2272" stopIfTrue="1" operator="equal">
      <formula>0</formula>
    </cfRule>
  </conditionalFormatting>
  <conditionalFormatting sqref="U392:W392 AC392 Z392:AA392">
    <cfRule type="cellIs" dxfId="4534" priority="2271" stopIfTrue="1" operator="equal">
      <formula>0</formula>
    </cfRule>
  </conditionalFormatting>
  <conditionalFormatting sqref="G392:J392">
    <cfRule type="cellIs" dxfId="4533" priority="2270" stopIfTrue="1" operator="equal">
      <formula>0</formula>
    </cfRule>
  </conditionalFormatting>
  <conditionalFormatting sqref="K392:L392">
    <cfRule type="cellIs" dxfId="4532" priority="2269" stopIfTrue="1" operator="equal">
      <formula>0</formula>
    </cfRule>
  </conditionalFormatting>
  <conditionalFormatting sqref="D390">
    <cfRule type="cellIs" dxfId="4531" priority="2268" stopIfTrue="1" operator="equal">
      <formula>0</formula>
    </cfRule>
  </conditionalFormatting>
  <conditionalFormatting sqref="E390:F390">
    <cfRule type="cellIs" dxfId="4530" priority="2267" stopIfTrue="1" operator="equal">
      <formula>0</formula>
    </cfRule>
  </conditionalFormatting>
  <conditionalFormatting sqref="V390:W390 AC390 Z390:AA390">
    <cfRule type="cellIs" dxfId="4529" priority="2266" stopIfTrue="1" operator="equal">
      <formula>0</formula>
    </cfRule>
  </conditionalFormatting>
  <conditionalFormatting sqref="G390:J390">
    <cfRule type="cellIs" dxfId="4528" priority="2265" stopIfTrue="1" operator="equal">
      <formula>0</formula>
    </cfRule>
  </conditionalFormatting>
  <conditionalFormatting sqref="K390:L390">
    <cfRule type="cellIs" dxfId="4527" priority="2264" stopIfTrue="1" operator="equal">
      <formula>0</formula>
    </cfRule>
  </conditionalFormatting>
  <conditionalFormatting sqref="AX394 AZ394:BA394">
    <cfRule type="cellIs" dxfId="4526" priority="2262" stopIfTrue="1" operator="equal">
      <formula>0</formula>
    </cfRule>
  </conditionalFormatting>
  <conditionalFormatting sqref="AE394:AK394">
    <cfRule type="cellIs" dxfId="4525" priority="2261" stopIfTrue="1" operator="equal">
      <formula>0</formula>
    </cfRule>
  </conditionalFormatting>
  <conditionalFormatting sqref="BI454">
    <cfRule type="cellIs" dxfId="4524" priority="2252" stopIfTrue="1" operator="equal">
      <formula>0</formula>
    </cfRule>
  </conditionalFormatting>
  <conditionalFormatting sqref="AU119">
    <cfRule type="cellIs" dxfId="4523" priority="2260" stopIfTrue="1" operator="equal">
      <formula>0</formula>
    </cfRule>
  </conditionalFormatting>
  <conditionalFormatting sqref="AZ458:BA472 AZ455:BA455 AZ457 AU454:AU472 AX454:AX472">
    <cfRule type="cellIs" dxfId="4522" priority="2259" stopIfTrue="1" operator="equal">
      <formula>0</formula>
    </cfRule>
  </conditionalFormatting>
  <conditionalFormatting sqref="BC646">
    <cfRule type="cellIs" dxfId="4521" priority="2258" stopIfTrue="1" operator="equal">
      <formula>0</formula>
    </cfRule>
  </conditionalFormatting>
  <conditionalFormatting sqref="BI204:BJ204">
    <cfRule type="cellIs" dxfId="4520" priority="2257" stopIfTrue="1" operator="equal">
      <formula>0</formula>
    </cfRule>
  </conditionalFormatting>
  <conditionalFormatting sqref="BJ228:BK229">
    <cfRule type="cellIs" dxfId="4519" priority="2255" stopIfTrue="1" operator="equal">
      <formula>0</formula>
    </cfRule>
  </conditionalFormatting>
  <conditionalFormatting sqref="BJ454">
    <cfRule type="cellIs" dxfId="4518" priority="2251" stopIfTrue="1" operator="equal">
      <formula>0</formula>
    </cfRule>
  </conditionalFormatting>
  <conditionalFormatting sqref="BI474">
    <cfRule type="cellIs" dxfId="4517" priority="2250" stopIfTrue="1" operator="equal">
      <formula>0</formula>
    </cfRule>
  </conditionalFormatting>
  <conditionalFormatting sqref="BJ474">
    <cfRule type="cellIs" dxfId="4516" priority="2249" stopIfTrue="1" operator="equal">
      <formula>0</formula>
    </cfRule>
  </conditionalFormatting>
  <conditionalFormatting sqref="BI496">
    <cfRule type="cellIs" dxfId="4515" priority="2248" stopIfTrue="1" operator="equal">
      <formula>0</formula>
    </cfRule>
  </conditionalFormatting>
  <conditionalFormatting sqref="BJ496">
    <cfRule type="cellIs" dxfId="4514" priority="2247" stopIfTrue="1" operator="equal">
      <formula>0</formula>
    </cfRule>
  </conditionalFormatting>
  <conditionalFormatting sqref="BI537">
    <cfRule type="cellIs" dxfId="4513" priority="2246" stopIfTrue="1" operator="equal">
      <formula>0</formula>
    </cfRule>
  </conditionalFormatting>
  <conditionalFormatting sqref="BJ537">
    <cfRule type="cellIs" dxfId="4512" priority="2245" stopIfTrue="1" operator="equal">
      <formula>0</formula>
    </cfRule>
  </conditionalFormatting>
  <conditionalFormatting sqref="BJ581:BK581">
    <cfRule type="cellIs" dxfId="4511" priority="2242" stopIfTrue="1" operator="equal">
      <formula>0</formula>
    </cfRule>
  </conditionalFormatting>
  <conditionalFormatting sqref="BI600:BK600">
    <cfRule type="cellIs" dxfId="4510" priority="2241" stopIfTrue="1" operator="equal">
      <formula>0</formula>
    </cfRule>
  </conditionalFormatting>
  <conditionalFormatting sqref="BI623:BK623">
    <cfRule type="cellIs" dxfId="4509" priority="2240" stopIfTrue="1" operator="equal">
      <formula>0</formula>
    </cfRule>
  </conditionalFormatting>
  <conditionalFormatting sqref="BI559:BJ559">
    <cfRule type="cellIs" dxfId="4508" priority="2244" stopIfTrue="1" operator="equal">
      <formula>0</formula>
    </cfRule>
  </conditionalFormatting>
  <conditionalFormatting sqref="BI581">
    <cfRule type="cellIs" dxfId="4507" priority="2243" stopIfTrue="1" operator="equal">
      <formula>0</formula>
    </cfRule>
  </conditionalFormatting>
  <conditionalFormatting sqref="BI622:BK622">
    <cfRule type="cellIs" dxfId="4506" priority="2239" stopIfTrue="1" operator="equal">
      <formula>0</formula>
    </cfRule>
  </conditionalFormatting>
  <conditionalFormatting sqref="BR11:BS11">
    <cfRule type="cellIs" dxfId="4505" priority="2230" stopIfTrue="1" operator="equal">
      <formula>0</formula>
    </cfRule>
  </conditionalFormatting>
  <conditionalFormatting sqref="E11:J11 U11:W11 Z11:AA11 AC11">
    <cfRule type="cellIs" dxfId="4504" priority="2238" stopIfTrue="1" operator="equal">
      <formula>0</formula>
    </cfRule>
  </conditionalFormatting>
  <conditionalFormatting sqref="AS11:AU11">
    <cfRule type="cellIs" dxfId="4503" priority="2237" stopIfTrue="1" operator="equal">
      <formula>0</formula>
    </cfRule>
  </conditionalFormatting>
  <conditionalFormatting sqref="AE11:AK11">
    <cfRule type="cellIs" dxfId="4502" priority="2236" stopIfTrue="1" operator="equal">
      <formula>0</formula>
    </cfRule>
  </conditionalFormatting>
  <conditionalFormatting sqref="K11:L11">
    <cfRule type="cellIs" dxfId="4501" priority="2235" stopIfTrue="1" operator="equal">
      <formula>0</formula>
    </cfRule>
  </conditionalFormatting>
  <conditionalFormatting sqref="AX11 AZ11:BA11">
    <cfRule type="cellIs" dxfId="4500" priority="2234" stopIfTrue="1" operator="equal">
      <formula>0</formula>
    </cfRule>
  </conditionalFormatting>
  <conditionalFormatting sqref="BI11:BM11">
    <cfRule type="cellIs" dxfId="4499" priority="2233" stopIfTrue="1" operator="equal">
      <formula>0</formula>
    </cfRule>
  </conditionalFormatting>
  <conditionalFormatting sqref="BN11:BQ11">
    <cfRule type="cellIs" dxfId="4498" priority="2232" stopIfTrue="1" operator="equal">
      <formula>0</formula>
    </cfRule>
  </conditionalFormatting>
  <conditionalFormatting sqref="BB11:BG11">
    <cfRule type="cellIs" dxfId="4497" priority="2231" stopIfTrue="1" operator="equal">
      <formula>0</formula>
    </cfRule>
  </conditionalFormatting>
  <conditionalFormatting sqref="BI429">
    <cfRule type="cellIs" dxfId="4496" priority="2229" stopIfTrue="1" operator="equal">
      <formula>0</formula>
    </cfRule>
  </conditionalFormatting>
  <conditionalFormatting sqref="BI51">
    <cfRule type="cellIs" dxfId="4495" priority="2228" stopIfTrue="1" operator="equal">
      <formula>0</formula>
    </cfRule>
  </conditionalFormatting>
  <conditionalFormatting sqref="BH54:BH56 BH58:BH73">
    <cfRule type="cellIs" dxfId="4494" priority="2194" stopIfTrue="1" operator="equal">
      <formula>0</formula>
    </cfRule>
  </conditionalFormatting>
  <conditionalFormatting sqref="BJ269:BK282">
    <cfRule type="cellIs" dxfId="4493" priority="2225" stopIfTrue="1" operator="equal">
      <formula>0</formula>
    </cfRule>
  </conditionalFormatting>
  <conditionalFormatting sqref="BI246:BK246 BI248:BK261">
    <cfRule type="cellIs" dxfId="4492" priority="2227" stopIfTrue="1" operator="equal">
      <formula>0</formula>
    </cfRule>
  </conditionalFormatting>
  <conditionalFormatting sqref="BI389:BK389 BI393:BK393 BI262:BK265 BI375:BJ386 BI329 BI266 BI268:BI282 BI283:BK327">
    <cfRule type="cellIs" dxfId="4491" priority="2226" stopIfTrue="1" operator="equal">
      <formula>0</formula>
    </cfRule>
  </conditionalFormatting>
  <conditionalFormatting sqref="BJ395:BK396">
    <cfRule type="cellIs" dxfId="4490" priority="2224" stopIfTrue="1" operator="equal">
      <formula>0</formula>
    </cfRule>
  </conditionalFormatting>
  <conditionalFormatting sqref="BI394:BK394">
    <cfRule type="cellIs" dxfId="4489" priority="2223" stopIfTrue="1" operator="equal">
      <formula>0</formula>
    </cfRule>
  </conditionalFormatting>
  <conditionalFormatting sqref="BJ392:BK392">
    <cfRule type="cellIs" dxfId="4488" priority="2213" stopIfTrue="1" operator="equal">
      <formula>0</formula>
    </cfRule>
  </conditionalFormatting>
  <conditionalFormatting sqref="BJ266:BK266">
    <cfRule type="cellIs" dxfId="4487" priority="2222" stopIfTrue="1" operator="equal">
      <formula>0</formula>
    </cfRule>
  </conditionalFormatting>
  <conditionalFormatting sqref="BJ268:BK268">
    <cfRule type="cellIs" dxfId="4486" priority="2221" stopIfTrue="1" operator="equal">
      <formula>0</formula>
    </cfRule>
  </conditionalFormatting>
  <conditionalFormatting sqref="BJ329 BJ351:BK352 BJ371:BK371 BJ332:BK346 BJ372 BJ348:BJ350 BJ354 BJ355:BK369 BK328:BK331">
    <cfRule type="cellIs" dxfId="4485" priority="2220" stopIfTrue="1" operator="equal">
      <formula>0</formula>
    </cfRule>
  </conditionalFormatting>
  <conditionalFormatting sqref="BJ347:BK347">
    <cfRule type="cellIs" dxfId="4484" priority="2219" stopIfTrue="1" operator="equal">
      <formula>0</formula>
    </cfRule>
  </conditionalFormatting>
  <conditionalFormatting sqref="BJ373">
    <cfRule type="cellIs" dxfId="4483" priority="2218" stopIfTrue="1" operator="equal">
      <formula>0</formula>
    </cfRule>
  </conditionalFormatting>
  <conditionalFormatting sqref="BI395:BI396">
    <cfRule type="cellIs" dxfId="4482" priority="2217" stopIfTrue="1" operator="equal">
      <formula>0</formula>
    </cfRule>
  </conditionalFormatting>
  <conditionalFormatting sqref="BL389">
    <cfRule type="cellIs" dxfId="4481" priority="2204" stopIfTrue="1" operator="equal">
      <formula>0</formula>
    </cfRule>
  </conditionalFormatting>
  <conditionalFormatting sqref="BJ391:BK391">
    <cfRule type="cellIs" dxfId="4480" priority="2216" stopIfTrue="1" operator="equal">
      <formula>0</formula>
    </cfRule>
  </conditionalFormatting>
  <conditionalFormatting sqref="BI390:BK390">
    <cfRule type="cellIs" dxfId="4479" priority="2215" stopIfTrue="1" operator="equal">
      <formula>0</formula>
    </cfRule>
  </conditionalFormatting>
  <conditionalFormatting sqref="BI391">
    <cfRule type="cellIs" dxfId="4478" priority="2214" stopIfTrue="1" operator="equal">
      <formula>0</formula>
    </cfRule>
  </conditionalFormatting>
  <conditionalFormatting sqref="BI247">
    <cfRule type="cellIs" dxfId="4477" priority="2207" stopIfTrue="1" operator="equal">
      <formula>0</formula>
    </cfRule>
  </conditionalFormatting>
  <conditionalFormatting sqref="BI392">
    <cfRule type="cellIs" dxfId="4476" priority="2212" stopIfTrue="1" operator="equal">
      <formula>0</formula>
    </cfRule>
  </conditionalFormatting>
  <conditionalFormatting sqref="BI387">
    <cfRule type="cellIs" dxfId="4475" priority="2211" stopIfTrue="1" operator="equal">
      <formula>0</formula>
    </cfRule>
  </conditionalFormatting>
  <conditionalFormatting sqref="BJ387">
    <cfRule type="cellIs" dxfId="4474" priority="2210" stopIfTrue="1" operator="equal">
      <formula>0</formula>
    </cfRule>
  </conditionalFormatting>
  <conditionalFormatting sqref="BI388">
    <cfRule type="cellIs" dxfId="4473" priority="2209" stopIfTrue="1" operator="equal">
      <formula>0</formula>
    </cfRule>
  </conditionalFormatting>
  <conditionalFormatting sqref="BJ388:BK388">
    <cfRule type="cellIs" dxfId="4472" priority="2208" stopIfTrue="1" operator="equal">
      <formula>0</formula>
    </cfRule>
  </conditionalFormatting>
  <conditionalFormatting sqref="BJ247:BK247">
    <cfRule type="cellIs" dxfId="4471" priority="2206" stopIfTrue="1" operator="equal">
      <formula>0</formula>
    </cfRule>
  </conditionalFormatting>
  <conditionalFormatting sqref="BJ353:BK353">
    <cfRule type="cellIs" dxfId="4470" priority="2205" stopIfTrue="1" operator="equal">
      <formula>0</formula>
    </cfRule>
  </conditionalFormatting>
  <conditionalFormatting sqref="BH222 BH239:BH240">
    <cfRule type="cellIs" dxfId="4469" priority="2190" stopIfTrue="1" operator="equal">
      <formula>0</formula>
    </cfRule>
  </conditionalFormatting>
  <conditionalFormatting sqref="BH580:BH596">
    <cfRule type="cellIs" dxfId="4468" priority="2183" stopIfTrue="1" operator="equal">
      <formula>0</formula>
    </cfRule>
  </conditionalFormatting>
  <conditionalFormatting sqref="BH347">
    <cfRule type="cellIs" dxfId="4467" priority="2182" stopIfTrue="1" operator="equal">
      <formula>0</formula>
    </cfRule>
  </conditionalFormatting>
  <conditionalFormatting sqref="BR648">
    <cfRule type="cellIs" dxfId="4466" priority="2203" stopIfTrue="1" operator="equal">
      <formula>0</formula>
    </cfRule>
  </conditionalFormatting>
  <conditionalFormatting sqref="BH199">
    <cfRule type="cellIs" dxfId="4465" priority="2198" stopIfTrue="1" operator="equal">
      <formula>0</formula>
    </cfRule>
  </conditionalFormatting>
  <conditionalFormatting sqref="BH140:BH151">
    <cfRule type="cellIs" dxfId="4464" priority="2193" stopIfTrue="1" operator="equal">
      <formula>0</formula>
    </cfRule>
  </conditionalFormatting>
  <conditionalFormatting sqref="BH404:BH408">
    <cfRule type="cellIs" dxfId="4463" priority="2191" stopIfTrue="1" operator="equal">
      <formula>0</formula>
    </cfRule>
  </conditionalFormatting>
  <conditionalFormatting sqref="BH576:BH578 BH246:BH261 BH474:BH477 BH597:BH600 BH603:BH625 BH539:BH557 BH16:BH31 BH519:BH536 BH480:BH516">
    <cfRule type="cellIs" dxfId="4462" priority="2202" stopIfTrue="1" operator="equal">
      <formula>0</formula>
    </cfRule>
  </conditionalFormatting>
  <conditionalFormatting sqref="BH389 BH393 BH74:BH76 BH200 BH241:BH242 BH410 BH375:BH386 BH116:BH117 BH157:BH162 BH262:BH266 BH202:BH221 BH348:BH369 BH449:BH457 BH412:BH414 BH32:BH37 BH268:BH327 BH371:BH372 BH39:BH52 BH332 BH125:BH138 BH164:BH179 BH119:BH121 BH416:BH431 BH78:BH96 BH329 BH334:BH346 BH459:BH472">
    <cfRule type="cellIs" dxfId="4461" priority="2201" stopIfTrue="1" operator="equal">
      <formula>0</formula>
    </cfRule>
  </conditionalFormatting>
  <conditionalFormatting sqref="BH139 BH152:BH156">
    <cfRule type="cellIs" dxfId="4460" priority="2200" stopIfTrue="1" operator="equal">
      <formula>0</formula>
    </cfRule>
  </conditionalFormatting>
  <conditionalFormatting sqref="BH97:BH115">
    <cfRule type="cellIs" dxfId="4459" priority="2199" stopIfTrue="1" operator="equal">
      <formula>0</formula>
    </cfRule>
  </conditionalFormatting>
  <conditionalFormatting sqref="BH180:BH198">
    <cfRule type="cellIs" dxfId="4458" priority="2197" stopIfTrue="1" operator="equal">
      <formula>0</formula>
    </cfRule>
  </conditionalFormatting>
  <conditionalFormatting sqref="BH243">
    <cfRule type="cellIs" dxfId="4457" priority="2196" stopIfTrue="1" operator="equal">
      <formula>0</formula>
    </cfRule>
  </conditionalFormatting>
  <conditionalFormatting sqref="BH53">
    <cfRule type="cellIs" dxfId="4456" priority="2195" stopIfTrue="1" operator="equal">
      <formula>0</formula>
    </cfRule>
  </conditionalFormatting>
  <conditionalFormatting sqref="BH12">
    <cfRule type="cellIs" dxfId="4455" priority="2189" stopIfTrue="1" operator="equal">
      <formula>0</formula>
    </cfRule>
  </conditionalFormatting>
  <conditionalFormatting sqref="BH244">
    <cfRule type="cellIs" dxfId="4454" priority="2192" stopIfTrue="1" operator="equal">
      <formula>0</formula>
    </cfRule>
  </conditionalFormatting>
  <conditionalFormatting sqref="BH223:BH238">
    <cfRule type="cellIs" dxfId="4453" priority="2188" stopIfTrue="1" operator="equal">
      <formula>0</formula>
    </cfRule>
  </conditionalFormatting>
  <conditionalFormatting sqref="BH558:BH575">
    <cfRule type="cellIs" dxfId="4452" priority="2184" stopIfTrue="1" operator="equal">
      <formula>0</formula>
    </cfRule>
  </conditionalFormatting>
  <conditionalFormatting sqref="BH395:BH396 BH400">
    <cfRule type="cellIs" dxfId="4451" priority="2180" stopIfTrue="1" operator="equal">
      <formula>0</formula>
    </cfRule>
  </conditionalFormatting>
  <conditionalFormatting sqref="BH399">
    <cfRule type="cellIs" dxfId="4450" priority="2179" stopIfTrue="1" operator="equal">
      <formula>0</formula>
    </cfRule>
  </conditionalFormatting>
  <conditionalFormatting sqref="BH394">
    <cfRule type="cellIs" dxfId="4449" priority="2178" stopIfTrue="1" operator="equal">
      <formula>0</formula>
    </cfRule>
  </conditionalFormatting>
  <conditionalFormatting sqref="BH409">
    <cfRule type="cellIs" dxfId="4448" priority="2187" stopIfTrue="1" operator="equal">
      <formula>0</formula>
    </cfRule>
  </conditionalFormatting>
  <conditionalFormatting sqref="BH411">
    <cfRule type="cellIs" dxfId="4447" priority="2186" stopIfTrue="1" operator="equal">
      <formula>0</formula>
    </cfRule>
  </conditionalFormatting>
  <conditionalFormatting sqref="BH432:BH448">
    <cfRule type="cellIs" dxfId="4446" priority="2185" stopIfTrue="1" operator="equal">
      <formula>0</formula>
    </cfRule>
  </conditionalFormatting>
  <conditionalFormatting sqref="BH473">
    <cfRule type="cellIs" dxfId="4445" priority="2181" stopIfTrue="1" operator="equal">
      <formula>0</formula>
    </cfRule>
  </conditionalFormatting>
  <conditionalFormatting sqref="M648:O648 R648:T648">
    <cfRule type="cellIs" dxfId="4444" priority="2168" stopIfTrue="1" operator="equal">
      <formula>0</formula>
    </cfRule>
  </conditionalFormatting>
  <conditionalFormatting sqref="BH373">
    <cfRule type="cellIs" dxfId="4443" priority="2177" stopIfTrue="1" operator="equal">
      <formula>0</formula>
    </cfRule>
  </conditionalFormatting>
  <conditionalFormatting sqref="BH402">
    <cfRule type="cellIs" dxfId="4442" priority="2176" stopIfTrue="1" operator="equal">
      <formula>0</formula>
    </cfRule>
  </conditionalFormatting>
  <conditionalFormatting sqref="BH403">
    <cfRule type="cellIs" dxfId="4441" priority="2175" stopIfTrue="1" operator="equal">
      <formula>0</formula>
    </cfRule>
  </conditionalFormatting>
  <conditionalFormatting sqref="BH387">
    <cfRule type="cellIs" dxfId="4440" priority="2171" stopIfTrue="1" operator="equal">
      <formula>0</formula>
    </cfRule>
  </conditionalFormatting>
  <conditionalFormatting sqref="BH391">
    <cfRule type="cellIs" dxfId="4439" priority="2174" stopIfTrue="1" operator="equal">
      <formula>0</formula>
    </cfRule>
  </conditionalFormatting>
  <conditionalFormatting sqref="BH390">
    <cfRule type="cellIs" dxfId="4438" priority="2173" stopIfTrue="1" operator="equal">
      <formula>0</formula>
    </cfRule>
  </conditionalFormatting>
  <conditionalFormatting sqref="BH392">
    <cfRule type="cellIs" dxfId="4437" priority="2172" stopIfTrue="1" operator="equal">
      <formula>0</formula>
    </cfRule>
  </conditionalFormatting>
  <conditionalFormatting sqref="BH388">
    <cfRule type="cellIs" dxfId="4436" priority="2170" stopIfTrue="1" operator="equal">
      <formula>0</formula>
    </cfRule>
  </conditionalFormatting>
  <conditionalFormatting sqref="BH11">
    <cfRule type="cellIs" dxfId="4435" priority="2169" stopIfTrue="1" operator="equal">
      <formula>0</formula>
    </cfRule>
  </conditionalFormatting>
  <conditionalFormatting sqref="D645:E645 AS645:AU645 Z645:AD645 AW645 G645:J645 U645:W645">
    <cfRule type="cellIs" dxfId="4434" priority="2164" stopIfTrue="1" operator="equal">
      <formula>0</formula>
    </cfRule>
  </conditionalFormatting>
  <conditionalFormatting sqref="BH267">
    <cfRule type="cellIs" dxfId="4433" priority="2152" stopIfTrue="1" operator="equal">
      <formula>0</formula>
    </cfRule>
  </conditionalFormatting>
  <conditionalFormatting sqref="BJ398:BM398">
    <cfRule type="cellIs" dxfId="4432" priority="2151" stopIfTrue="1" operator="equal">
      <formula>0</formula>
    </cfRule>
  </conditionalFormatting>
  <conditionalFormatting sqref="BB398:BG398">
    <cfRule type="cellIs" dxfId="4431" priority="2150" stopIfTrue="1" operator="equal">
      <formula>0</formula>
    </cfRule>
  </conditionalFormatting>
  <conditionalFormatting sqref="BP398:BQ398">
    <cfRule type="cellIs" dxfId="4430" priority="2149" stopIfTrue="1" operator="equal">
      <formula>0</formula>
    </cfRule>
  </conditionalFormatting>
  <conditionalFormatting sqref="BR398:BS398">
    <cfRule type="cellIs" dxfId="4429" priority="2148" stopIfTrue="1" operator="equal">
      <formula>0</formula>
    </cfRule>
  </conditionalFormatting>
  <conditionalFormatting sqref="BI398">
    <cfRule type="cellIs" dxfId="4428" priority="2147" stopIfTrue="1" operator="equal">
      <formula>0</formula>
    </cfRule>
  </conditionalFormatting>
  <conditionalFormatting sqref="AX397 AZ397:BA397">
    <cfRule type="cellIs" dxfId="4427" priority="2135" stopIfTrue="1" operator="equal">
      <formula>0</formula>
    </cfRule>
  </conditionalFormatting>
  <conditionalFormatting sqref="BJ397:BM397">
    <cfRule type="cellIs" dxfId="4426" priority="2144" stopIfTrue="1" operator="equal">
      <formula>0</formula>
    </cfRule>
  </conditionalFormatting>
  <conditionalFormatting sqref="T11">
    <cfRule type="cellIs" dxfId="4425" priority="2167" stopIfTrue="1" operator="equal">
      <formula>0</formula>
    </cfRule>
  </conditionalFormatting>
  <conditionalFormatting sqref="U647:W647 Z647:AD647">
    <cfRule type="cellIs" dxfId="4424" priority="2133" stopIfTrue="1" operator="equal">
      <formula>0</formula>
    </cfRule>
  </conditionalFormatting>
  <conditionalFormatting sqref="U374:W374 U370:W370 U372:W372 W371 Z370:Z372 Z374">
    <cfRule type="cellIs" dxfId="4423" priority="2132" stopIfTrue="1" operator="equal">
      <formula>0</formula>
    </cfRule>
  </conditionalFormatting>
  <conditionalFormatting sqref="U373:W373 Z373">
    <cfRule type="cellIs" dxfId="4422" priority="2131" stopIfTrue="1" operator="equal">
      <formula>0</formula>
    </cfRule>
  </conditionalFormatting>
  <conditionalFormatting sqref="W161 Z161">
    <cfRule type="cellIs" dxfId="4421" priority="2166" stopIfTrue="1" operator="equal">
      <formula>0</formula>
    </cfRule>
  </conditionalFormatting>
  <conditionalFormatting sqref="AC496">
    <cfRule type="cellIs" dxfId="4420" priority="2165" stopIfTrue="1" operator="equal">
      <formula>0</formula>
    </cfRule>
  </conditionalFormatting>
  <conditionalFormatting sqref="K645:L645">
    <cfRule type="cellIs" dxfId="4419" priority="2162" stopIfTrue="1" operator="equal">
      <formula>0</formula>
    </cfRule>
  </conditionalFormatting>
  <conditionalFormatting sqref="AE645:AK645">
    <cfRule type="cellIs" dxfId="4418" priority="2163" stopIfTrue="1" operator="equal">
      <formula>0</formula>
    </cfRule>
  </conditionalFormatting>
  <conditionalFormatting sqref="AX645 AZ645:BA645">
    <cfRule type="cellIs" dxfId="4417" priority="2161" stopIfTrue="1" operator="equal">
      <formula>0</formula>
    </cfRule>
  </conditionalFormatting>
  <conditionalFormatting sqref="BH645:BQ645">
    <cfRule type="cellIs" dxfId="4416" priority="2160" stopIfTrue="1" operator="equal">
      <formula>0</formula>
    </cfRule>
  </conditionalFormatting>
  <conditionalFormatting sqref="BB645:BG645">
    <cfRule type="cellIs" dxfId="4415" priority="2159" stopIfTrue="1" operator="equal">
      <formula>0</formula>
    </cfRule>
  </conditionalFormatting>
  <conditionalFormatting sqref="BR645:BS645">
    <cfRule type="cellIs" dxfId="4414" priority="2158" stopIfTrue="1" operator="equal">
      <formula>0</formula>
    </cfRule>
  </conditionalFormatting>
  <conditionalFormatting sqref="BI245">
    <cfRule type="cellIs" dxfId="4413" priority="2157" stopIfTrue="1" operator="equal">
      <formula>0</formula>
    </cfRule>
  </conditionalFormatting>
  <conditionalFormatting sqref="BJ245:BK245">
    <cfRule type="cellIs" dxfId="4412" priority="2156" stopIfTrue="1" operator="equal">
      <formula>0</formula>
    </cfRule>
  </conditionalFormatting>
  <conditionalFormatting sqref="BH245">
    <cfRule type="cellIs" dxfId="4411" priority="2155" stopIfTrue="1" operator="equal">
      <formula>0</formula>
    </cfRule>
  </conditionalFormatting>
  <conditionalFormatting sqref="BI267">
    <cfRule type="cellIs" dxfId="4410" priority="2154" stopIfTrue="1" operator="equal">
      <formula>0</formula>
    </cfRule>
  </conditionalFormatting>
  <conditionalFormatting sqref="BJ267:BK267">
    <cfRule type="cellIs" dxfId="4409" priority="2153" stopIfTrue="1" operator="equal">
      <formula>0</formula>
    </cfRule>
  </conditionalFormatting>
  <conditionalFormatting sqref="BO398">
    <cfRule type="cellIs" dxfId="4408" priority="2146" stopIfTrue="1" operator="equal">
      <formula>0</formula>
    </cfRule>
  </conditionalFormatting>
  <conditionalFormatting sqref="BH398">
    <cfRule type="cellIs" dxfId="4407" priority="2145" stopIfTrue="1" operator="equal">
      <formula>0</formula>
    </cfRule>
  </conditionalFormatting>
  <conditionalFormatting sqref="BB397:BG397">
    <cfRule type="cellIs" dxfId="4406" priority="2143" stopIfTrue="1" operator="equal">
      <formula>0</formula>
    </cfRule>
  </conditionalFormatting>
  <conditionalFormatting sqref="BR397:BS397">
    <cfRule type="cellIs" dxfId="4405" priority="2141" stopIfTrue="1" operator="equal">
      <formula>0</formula>
    </cfRule>
  </conditionalFormatting>
  <conditionalFormatting sqref="BP397:BQ397">
    <cfRule type="cellIs" dxfId="4404" priority="2142" stopIfTrue="1" operator="equal">
      <formula>0</formula>
    </cfRule>
  </conditionalFormatting>
  <conditionalFormatting sqref="BI397">
    <cfRule type="cellIs" dxfId="4403" priority="2140" stopIfTrue="1" operator="equal">
      <formula>0</formula>
    </cfRule>
  </conditionalFormatting>
  <conditionalFormatting sqref="BO397">
    <cfRule type="cellIs" dxfId="4402" priority="2139" stopIfTrue="1" operator="equal">
      <formula>0</formula>
    </cfRule>
  </conditionalFormatting>
  <conditionalFormatting sqref="BH397">
    <cfRule type="cellIs" dxfId="4401" priority="2138" stopIfTrue="1" operator="equal">
      <formula>0</formula>
    </cfRule>
  </conditionalFormatting>
  <conditionalFormatting sqref="AS397:AU397">
    <cfRule type="cellIs" dxfId="4400" priority="2137" stopIfTrue="1" operator="equal">
      <formula>0</formula>
    </cfRule>
  </conditionalFormatting>
  <conditionalFormatting sqref="AE397:AK397">
    <cfRule type="cellIs" dxfId="4399" priority="2136" stopIfTrue="1" operator="equal">
      <formula>0</formula>
    </cfRule>
  </conditionalFormatting>
  <conditionalFormatting sqref="AS579:AU579 BA579 AX579">
    <cfRule type="cellIs" dxfId="4398" priority="2134" stopIfTrue="1" operator="equal">
      <formula>0</formula>
    </cfRule>
  </conditionalFormatting>
  <conditionalFormatting sqref="D13">
    <cfRule type="cellIs" dxfId="4397" priority="2130" stopIfTrue="1" operator="equal">
      <formula>0</formula>
    </cfRule>
  </conditionalFormatting>
  <conditionalFormatting sqref="E13:J13">
    <cfRule type="cellIs" dxfId="4396" priority="2129" stopIfTrue="1" operator="equal">
      <formula>0</formula>
    </cfRule>
  </conditionalFormatting>
  <conditionalFormatting sqref="K13:L13">
    <cfRule type="cellIs" dxfId="4395" priority="2128" stopIfTrue="1" operator="equal">
      <formula>0</formula>
    </cfRule>
  </conditionalFormatting>
  <conditionalFormatting sqref="U13:W13 AC13 Z13:AA13">
    <cfRule type="cellIs" dxfId="4394" priority="2127" stopIfTrue="1" operator="equal">
      <formula>0</formula>
    </cfRule>
  </conditionalFormatting>
  <conditionalFormatting sqref="T346 T367:T369 T410 T326 T389 T430:T431 T412:T428 T348 T449:T472 T375:T387 T393 T396 T391 T202:T222 T241:T260 T179 T262:T265 T200 T576:T578 T512:T557 T597:T599 T34:T37 T157:T177 T72:T96 T54:T56 T116:T122 T601:T641 T58:T70 T40:T52 T126:T138 T15:T32 T283 T474:T510 T285:T324">
    <cfRule type="cellIs" dxfId="4393" priority="2126" stopIfTrue="1" operator="equal">
      <formula>0</formula>
    </cfRule>
  </conditionalFormatting>
  <conditionalFormatting sqref="T152:T155">
    <cfRule type="cellIs" dxfId="4392" priority="2125" stopIfTrue="1" operator="equal">
      <formula>0</formula>
    </cfRule>
  </conditionalFormatting>
  <conditionalFormatting sqref="T156">
    <cfRule type="cellIs" dxfId="4391" priority="2124" stopIfTrue="1" operator="equal">
      <formula>0</formula>
    </cfRule>
  </conditionalFormatting>
  <conditionalFormatting sqref="T97:T98 T115">
    <cfRule type="cellIs" dxfId="4390" priority="2123" stopIfTrue="1" operator="equal">
      <formula>0</formula>
    </cfRule>
  </conditionalFormatting>
  <conditionalFormatting sqref="T180:T198">
    <cfRule type="cellIs" dxfId="4389" priority="2122" stopIfTrue="1" operator="equal">
      <formula>0</formula>
    </cfRule>
  </conditionalFormatting>
  <conditionalFormatting sqref="T53">
    <cfRule type="cellIs" dxfId="4388" priority="2121" stopIfTrue="1" operator="equal">
      <formula>0</formula>
    </cfRule>
  </conditionalFormatting>
  <conditionalFormatting sqref="T71">
    <cfRule type="cellIs" dxfId="4387" priority="2120" stopIfTrue="1" operator="equal">
      <formula>0</formula>
    </cfRule>
  </conditionalFormatting>
  <conditionalFormatting sqref="T139">
    <cfRule type="cellIs" dxfId="4386" priority="2119" stopIfTrue="1" operator="equal">
      <formula>0</formula>
    </cfRule>
  </conditionalFormatting>
  <conditionalFormatting sqref="T99:T114">
    <cfRule type="cellIs" dxfId="4385" priority="2118" stopIfTrue="1" operator="equal">
      <formula>0</formula>
    </cfRule>
  </conditionalFormatting>
  <conditionalFormatting sqref="T178">
    <cfRule type="cellIs" dxfId="4384" priority="2117" stopIfTrue="1" operator="equal">
      <formula>0</formula>
    </cfRule>
  </conditionalFormatting>
  <conditionalFormatting sqref="T261">
    <cfRule type="cellIs" dxfId="4383" priority="2116" stopIfTrue="1" operator="equal">
      <formula>0</formula>
    </cfRule>
  </conditionalFormatting>
  <conditionalFormatting sqref="T266">
    <cfRule type="cellIs" dxfId="4382" priority="2115" stopIfTrue="1" operator="equal">
      <formula>0</formula>
    </cfRule>
  </conditionalFormatting>
  <conditionalFormatting sqref="T140:T151">
    <cfRule type="cellIs" dxfId="4381" priority="2114" stopIfTrue="1" operator="equal">
      <formula>0</formula>
    </cfRule>
  </conditionalFormatting>
  <conditionalFormatting sqref="T267:T282">
    <cfRule type="cellIs" dxfId="4380" priority="2113" stopIfTrue="1" operator="equal">
      <formula>0</formula>
    </cfRule>
  </conditionalFormatting>
  <conditionalFormatting sqref="T349:T366">
    <cfRule type="cellIs" dxfId="4379" priority="2112" stopIfTrue="1" operator="equal">
      <formula>0</formula>
    </cfRule>
  </conditionalFormatting>
  <conditionalFormatting sqref="T511">
    <cfRule type="cellIs" dxfId="4378" priority="2111" stopIfTrue="1" operator="equal">
      <formula>0</formula>
    </cfRule>
  </conditionalFormatting>
  <conditionalFormatting sqref="T429">
    <cfRule type="cellIs" dxfId="4377" priority="2110" stopIfTrue="1" operator="equal">
      <formula>0</formula>
    </cfRule>
  </conditionalFormatting>
  <conditionalFormatting sqref="T327:T345">
    <cfRule type="cellIs" dxfId="4376" priority="2109" stopIfTrue="1" operator="equal">
      <formula>0</formula>
    </cfRule>
  </conditionalFormatting>
  <conditionalFormatting sqref="T12">
    <cfRule type="cellIs" dxfId="4375" priority="2103" stopIfTrue="1" operator="equal">
      <formula>0</formula>
    </cfRule>
  </conditionalFormatting>
  <conditionalFormatting sqref="T388">
    <cfRule type="cellIs" dxfId="4374" priority="2108" stopIfTrue="1" operator="equal">
      <formula>0</formula>
    </cfRule>
  </conditionalFormatting>
  <conditionalFormatting sqref="T347">
    <cfRule type="cellIs" dxfId="4373" priority="2096" stopIfTrue="1" operator="equal">
      <formula>0</formula>
    </cfRule>
  </conditionalFormatting>
  <conditionalFormatting sqref="T411">
    <cfRule type="cellIs" dxfId="4372" priority="2100" stopIfTrue="1" operator="equal">
      <formula>0</formula>
    </cfRule>
  </conditionalFormatting>
  <conditionalFormatting sqref="T558:T575">
    <cfRule type="cellIs" dxfId="4371" priority="2098" stopIfTrue="1" operator="equal">
      <formula>0</formula>
    </cfRule>
  </conditionalFormatting>
  <conditionalFormatting sqref="T325">
    <cfRule type="cellIs" dxfId="4370" priority="2106" stopIfTrue="1" operator="equal">
      <formula>0</formula>
    </cfRule>
  </conditionalFormatting>
  <conditionalFormatting sqref="T201">
    <cfRule type="cellIs" dxfId="4369" priority="2107" stopIfTrue="1" operator="equal">
      <formula>0</formula>
    </cfRule>
  </conditionalFormatting>
  <conditionalFormatting sqref="T398">
    <cfRule type="cellIs" dxfId="4368" priority="2105" stopIfTrue="1" operator="equal">
      <formula>0</formula>
    </cfRule>
  </conditionalFormatting>
  <conditionalFormatting sqref="T401:T408">
    <cfRule type="cellIs" dxfId="4367" priority="2104" stopIfTrue="1" operator="equal">
      <formula>0</formula>
    </cfRule>
  </conditionalFormatting>
  <conditionalFormatting sqref="T223:T233 T235 T237:T238">
    <cfRule type="cellIs" dxfId="4366" priority="2102" stopIfTrue="1" operator="equal">
      <formula>0</formula>
    </cfRule>
  </conditionalFormatting>
  <conditionalFormatting sqref="T397">
    <cfRule type="cellIs" dxfId="4365" priority="2101" stopIfTrue="1" operator="equal">
      <formula>0</formula>
    </cfRule>
  </conditionalFormatting>
  <conditionalFormatting sqref="T239:T240">
    <cfRule type="cellIs" dxfId="4364" priority="2094" stopIfTrue="1" operator="equal">
      <formula>0</formula>
    </cfRule>
  </conditionalFormatting>
  <conditionalFormatting sqref="T432:T448">
    <cfRule type="cellIs" dxfId="4363" priority="2099" stopIfTrue="1" operator="equal">
      <formula>0</formula>
    </cfRule>
  </conditionalFormatting>
  <conditionalFormatting sqref="T579:T596">
    <cfRule type="cellIs" dxfId="4362" priority="2097" stopIfTrue="1" operator="equal">
      <formula>0</formula>
    </cfRule>
  </conditionalFormatting>
  <conditionalFormatting sqref="T473">
    <cfRule type="cellIs" dxfId="4361" priority="2095" stopIfTrue="1" operator="equal">
      <formula>0</formula>
    </cfRule>
  </conditionalFormatting>
  <conditionalFormatting sqref="T33">
    <cfRule type="cellIs" dxfId="4360" priority="2093" stopIfTrue="1" operator="equal">
      <formula>0</formula>
    </cfRule>
  </conditionalFormatting>
  <conditionalFormatting sqref="T399">
    <cfRule type="cellIs" dxfId="4359" priority="2092" stopIfTrue="1" operator="equal">
      <formula>0</formula>
    </cfRule>
  </conditionalFormatting>
  <conditionalFormatting sqref="T395">
    <cfRule type="cellIs" dxfId="4358" priority="2091" stopIfTrue="1" operator="equal">
      <formula>0</formula>
    </cfRule>
  </conditionalFormatting>
  <conditionalFormatting sqref="T394">
    <cfRule type="cellIs" dxfId="4357" priority="2090" stopIfTrue="1" operator="equal">
      <formula>0</formula>
    </cfRule>
  </conditionalFormatting>
  <conditionalFormatting sqref="T392">
    <cfRule type="cellIs" dxfId="4356" priority="2089" stopIfTrue="1" operator="equal">
      <formula>0</formula>
    </cfRule>
  </conditionalFormatting>
  <conditionalFormatting sqref="T390">
    <cfRule type="cellIs" dxfId="4355" priority="2088" stopIfTrue="1" operator="equal">
      <formula>0</formula>
    </cfRule>
  </conditionalFormatting>
  <conditionalFormatting sqref="T199">
    <cfRule type="cellIs" dxfId="4354" priority="2087" stopIfTrue="1" operator="equal">
      <formula>0</formula>
    </cfRule>
  </conditionalFormatting>
  <conditionalFormatting sqref="T370:T372 T374">
    <cfRule type="cellIs" dxfId="4353" priority="2086" stopIfTrue="1" operator="equal">
      <formula>0</formula>
    </cfRule>
  </conditionalFormatting>
  <conditionalFormatting sqref="T373">
    <cfRule type="cellIs" dxfId="4352" priority="2085" stopIfTrue="1" operator="equal">
      <formula>0</formula>
    </cfRule>
  </conditionalFormatting>
  <conditionalFormatting sqref="S632:S641">
    <cfRule type="cellIs" dxfId="4351" priority="2084" stopIfTrue="1" operator="equal">
      <formula>0</formula>
    </cfRule>
  </conditionalFormatting>
  <conditionalFormatting sqref="N632:O641">
    <cfRule type="cellIs" dxfId="4350" priority="2083" stopIfTrue="1" operator="equal">
      <formula>0</formula>
    </cfRule>
  </conditionalFormatting>
  <conditionalFormatting sqref="T13">
    <cfRule type="cellIs" dxfId="4349" priority="2082" stopIfTrue="1" operator="equal">
      <formula>0</formula>
    </cfRule>
  </conditionalFormatting>
  <conditionalFormatting sqref="AL643:AR643 AL646:AR647 AL644 AN644:AR644 AN632:AN641 AL632:AL641 AQ632:AR641">
    <cfRule type="cellIs" dxfId="4348" priority="2081" stopIfTrue="1" operator="equal">
      <formula>0</formula>
    </cfRule>
  </conditionalFormatting>
  <conditionalFormatting sqref="AL645 AN645:AR645">
    <cfRule type="cellIs" dxfId="4347" priority="2080" stopIfTrue="1" operator="equal">
      <formula>0</formula>
    </cfRule>
  </conditionalFormatting>
  <conditionalFormatting sqref="A75:A76 A159 A178 A202:A218 A268:A281 A307 A346 A14:A29 A399 A371:A372 A78:A92 A120:A134 A374:A386 A309:A323">
    <cfRule type="cellIs" dxfId="4346" priority="2079" stopIfTrue="1" operator="equal">
      <formula>0</formula>
    </cfRule>
  </conditionalFormatting>
  <conditionalFormatting sqref="BI55">
    <cfRule type="cellIs" dxfId="4345" priority="2064" stopIfTrue="1" operator="equal">
      <formula>0</formula>
    </cfRule>
  </conditionalFormatting>
  <conditionalFormatting sqref="A115">
    <cfRule type="cellIs" dxfId="4344" priority="2078" stopIfTrue="1" operator="equal">
      <formula>0</formula>
    </cfRule>
  </conditionalFormatting>
  <conditionalFormatting sqref="A388">
    <cfRule type="cellIs" dxfId="4343" priority="2074" stopIfTrue="1" operator="equal">
      <formula>0</formula>
    </cfRule>
  </conditionalFormatting>
  <conditionalFormatting sqref="A391:A392">
    <cfRule type="cellIs" dxfId="4342" priority="2077" stopIfTrue="1" operator="equal">
      <formula>0</formula>
    </cfRule>
  </conditionalFormatting>
  <conditionalFormatting sqref="A400:A407">
    <cfRule type="cellIs" dxfId="4341" priority="2076" stopIfTrue="1" operator="equal">
      <formula>0</formula>
    </cfRule>
  </conditionalFormatting>
  <conditionalFormatting sqref="A222 A239">
    <cfRule type="cellIs" dxfId="4340" priority="2075" stopIfTrue="1" operator="equal">
      <formula>0</formula>
    </cfRule>
  </conditionalFormatting>
  <conditionalFormatting sqref="BH370">
    <cfRule type="cellIs" dxfId="4339" priority="2060" stopIfTrue="1" operator="equal">
      <formula>0</formula>
    </cfRule>
  </conditionalFormatting>
  <conditionalFormatting sqref="BI579:BM579">
    <cfRule type="cellIs" dxfId="4338" priority="2059" stopIfTrue="1" operator="equal">
      <formula>0</formula>
    </cfRule>
  </conditionalFormatting>
  <conditionalFormatting sqref="D398">
    <cfRule type="cellIs" dxfId="4337" priority="2073" stopIfTrue="1" operator="equal">
      <formula>0</formula>
    </cfRule>
  </conditionalFormatting>
  <conditionalFormatting sqref="D500">
    <cfRule type="cellIs" dxfId="4336" priority="2072" stopIfTrue="1" operator="equal">
      <formula>0</formula>
    </cfRule>
  </conditionalFormatting>
  <conditionalFormatting sqref="D513">
    <cfRule type="cellIs" dxfId="4335" priority="2071" stopIfTrue="1" operator="equal">
      <formula>0</formula>
    </cfRule>
  </conditionalFormatting>
  <conditionalFormatting sqref="D501">
    <cfRule type="cellIs" dxfId="4334" priority="2070" stopIfTrue="1" operator="equal">
      <formula>0</formula>
    </cfRule>
  </conditionalFormatting>
  <conditionalFormatting sqref="A601:A602 A511 A412:A413 A454:A469 A449 A538:A554 A604:A617">
    <cfRule type="cellIs" dxfId="4333" priority="2069" stopIfTrue="1" operator="equal">
      <formula>0</formula>
    </cfRule>
  </conditionalFormatting>
  <conditionalFormatting sqref="A498">
    <cfRule type="cellIs" dxfId="4332" priority="2068" stopIfTrue="1" operator="equal">
      <formula>0</formula>
    </cfRule>
  </conditionalFormatting>
  <conditionalFormatting sqref="A577">
    <cfRule type="cellIs" dxfId="4331" priority="2067" stopIfTrue="1" operator="equal">
      <formula>0</formula>
    </cfRule>
  </conditionalFormatting>
  <conditionalFormatting sqref="A411">
    <cfRule type="cellIs" dxfId="4330" priority="2066" stopIfTrue="1" operator="equal">
      <formula>0</formula>
    </cfRule>
  </conditionalFormatting>
  <conditionalFormatting sqref="A558:A575">
    <cfRule type="cellIs" dxfId="4329" priority="2065" stopIfTrue="1" operator="equal">
      <formula>0</formula>
    </cfRule>
  </conditionalFormatting>
  <conditionalFormatting sqref="BO370:BR370">
    <cfRule type="cellIs" dxfId="4328" priority="2063" stopIfTrue="1" operator="equal">
      <formula>0</formula>
    </cfRule>
  </conditionalFormatting>
  <conditionalFormatting sqref="BL370:BM370">
    <cfRule type="cellIs" dxfId="4327" priority="2062" stopIfTrue="1" operator="equal">
      <formula>0</formula>
    </cfRule>
  </conditionalFormatting>
  <conditionalFormatting sqref="BJ370:BK370">
    <cfRule type="cellIs" dxfId="4326" priority="2061" stopIfTrue="1" operator="equal">
      <formula>0</formula>
    </cfRule>
  </conditionalFormatting>
  <conditionalFormatting sqref="BH579">
    <cfRule type="cellIs" dxfId="4325" priority="2058" stopIfTrue="1" operator="equal">
      <formula>0</formula>
    </cfRule>
  </conditionalFormatting>
  <conditionalFormatting sqref="BI602">
    <cfRule type="cellIs" dxfId="4324" priority="2057" stopIfTrue="1" operator="equal">
      <formula>0</formula>
    </cfRule>
  </conditionalFormatting>
  <conditionalFormatting sqref="BJ602:BK602">
    <cfRule type="cellIs" dxfId="4323" priority="2056" stopIfTrue="1" operator="equal">
      <formula>0</formula>
    </cfRule>
  </conditionalFormatting>
  <conditionalFormatting sqref="BI601:BK601">
    <cfRule type="cellIs" dxfId="4322" priority="2055" stopIfTrue="1" operator="equal">
      <formula>0</formula>
    </cfRule>
  </conditionalFormatting>
  <conditionalFormatting sqref="BH601:BH602">
    <cfRule type="cellIs" dxfId="4321" priority="2054" stopIfTrue="1" operator="equal">
      <formula>0</formula>
    </cfRule>
  </conditionalFormatting>
  <conditionalFormatting sqref="AZ54:BA54 AZ55">
    <cfRule type="cellIs" dxfId="4320" priority="2053" stopIfTrue="1" operator="equal">
      <formula>0</formula>
    </cfRule>
  </conditionalFormatting>
  <conditionalFormatting sqref="AZ75">
    <cfRule type="cellIs" dxfId="4319" priority="2052" stopIfTrue="1" operator="equal">
      <formula>0</formula>
    </cfRule>
  </conditionalFormatting>
  <conditionalFormatting sqref="AZ117">
    <cfRule type="cellIs" dxfId="4318" priority="2051" stopIfTrue="1" operator="equal">
      <formula>0</formula>
    </cfRule>
  </conditionalFormatting>
  <conditionalFormatting sqref="BA136">
    <cfRule type="cellIs" dxfId="4317" priority="2050" stopIfTrue="1" operator="equal">
      <formula>0</formula>
    </cfRule>
  </conditionalFormatting>
  <conditionalFormatting sqref="AZ140:BA140">
    <cfRule type="cellIs" dxfId="4316" priority="2049" stopIfTrue="1" operator="equal">
      <formula>0</formula>
    </cfRule>
  </conditionalFormatting>
  <conditionalFormatting sqref="AZ180:BA180">
    <cfRule type="cellIs" dxfId="4315" priority="2048" stopIfTrue="1" operator="equal">
      <formula>0</formula>
    </cfRule>
  </conditionalFormatting>
  <conditionalFormatting sqref="AZ185">
    <cfRule type="cellIs" dxfId="4314" priority="2047" stopIfTrue="1" operator="equal">
      <formula>0</formula>
    </cfRule>
  </conditionalFormatting>
  <conditionalFormatting sqref="AZ227">
    <cfRule type="cellIs" dxfId="4313" priority="2046" stopIfTrue="1" operator="equal">
      <formula>0</formula>
    </cfRule>
  </conditionalFormatting>
  <conditionalFormatting sqref="BA230">
    <cfRule type="cellIs" dxfId="4312" priority="2045" stopIfTrue="1" operator="equal">
      <formula>0</formula>
    </cfRule>
  </conditionalFormatting>
  <conditionalFormatting sqref="AZ244:BA244">
    <cfRule type="cellIs" dxfId="4311" priority="2044" stopIfTrue="1" operator="equal">
      <formula>0</formula>
    </cfRule>
  </conditionalFormatting>
  <conditionalFormatting sqref="AZ266:AZ268">
    <cfRule type="cellIs" dxfId="4310" priority="2043" stopIfTrue="1" operator="equal">
      <formula>0</formula>
    </cfRule>
  </conditionalFormatting>
  <conditionalFormatting sqref="AZ285:BA287">
    <cfRule type="cellIs" dxfId="4309" priority="2042" stopIfTrue="1" operator="equal">
      <formula>0</formula>
    </cfRule>
  </conditionalFormatting>
  <conditionalFormatting sqref="AZ289:BA289">
    <cfRule type="cellIs" dxfId="4308" priority="2041" stopIfTrue="1" operator="equal">
      <formula>0</formula>
    </cfRule>
  </conditionalFormatting>
  <conditionalFormatting sqref="AZ290">
    <cfRule type="cellIs" dxfId="4307" priority="2040" stopIfTrue="1" operator="equal">
      <formula>0</formula>
    </cfRule>
  </conditionalFormatting>
  <conditionalFormatting sqref="AZ293:BA293">
    <cfRule type="cellIs" dxfId="4306" priority="2039" stopIfTrue="1" operator="equal">
      <formula>0</formula>
    </cfRule>
  </conditionalFormatting>
  <conditionalFormatting sqref="AZ306:BA306">
    <cfRule type="cellIs" dxfId="4305" priority="2038" stopIfTrue="1" operator="equal">
      <formula>0</formula>
    </cfRule>
  </conditionalFormatting>
  <conditionalFormatting sqref="AZ327:BA327 AZ328">
    <cfRule type="cellIs" dxfId="4304" priority="2037" stopIfTrue="1" operator="equal">
      <formula>0</formula>
    </cfRule>
  </conditionalFormatting>
  <conditionalFormatting sqref="AZ330">
    <cfRule type="cellIs" dxfId="4303" priority="2036" stopIfTrue="1" operator="equal">
      <formula>0</formula>
    </cfRule>
  </conditionalFormatting>
  <conditionalFormatting sqref="AZ351:BA351">
    <cfRule type="cellIs" dxfId="4302" priority="2035" stopIfTrue="1" operator="equal">
      <formula>0</formula>
    </cfRule>
  </conditionalFormatting>
  <conditionalFormatting sqref="AZ400:BA400">
    <cfRule type="cellIs" dxfId="4301" priority="2034" stopIfTrue="1" operator="equal">
      <formula>0</formula>
    </cfRule>
  </conditionalFormatting>
  <conditionalFormatting sqref="AZ412:BA412 AZ413">
    <cfRule type="cellIs" dxfId="4300" priority="2033" stopIfTrue="1" operator="equal">
      <formula>0</formula>
    </cfRule>
  </conditionalFormatting>
  <conditionalFormatting sqref="BA474">
    <cfRule type="cellIs" dxfId="4299" priority="2032" stopIfTrue="1" operator="equal">
      <formula>0</formula>
    </cfRule>
  </conditionalFormatting>
  <conditionalFormatting sqref="AZ497:BA497 BA496">
    <cfRule type="cellIs" dxfId="4298" priority="2031" stopIfTrue="1" operator="equal">
      <formula>0</formula>
    </cfRule>
  </conditionalFormatting>
  <conditionalFormatting sqref="AZ501">
    <cfRule type="cellIs" dxfId="4297" priority="2030" stopIfTrue="1" operator="equal">
      <formula>0</formula>
    </cfRule>
  </conditionalFormatting>
  <conditionalFormatting sqref="AZ517:AZ518">
    <cfRule type="cellIs" dxfId="4296" priority="2029" stopIfTrue="1" operator="equal">
      <formula>0</formula>
    </cfRule>
  </conditionalFormatting>
  <conditionalFormatting sqref="AZ559:BA559">
    <cfRule type="cellIs" dxfId="4295" priority="2028" stopIfTrue="1" operator="equal">
      <formula>0</formula>
    </cfRule>
  </conditionalFormatting>
  <conditionalFormatting sqref="AZ581:BA581">
    <cfRule type="cellIs" dxfId="4294" priority="2027" stopIfTrue="1" operator="equal">
      <formula>0</formula>
    </cfRule>
  </conditionalFormatting>
  <conditionalFormatting sqref="AZ622:BA622 AZ621">
    <cfRule type="cellIs" dxfId="4293" priority="2026" stopIfTrue="1" operator="equal">
      <formula>0</formula>
    </cfRule>
  </conditionalFormatting>
  <conditionalFormatting sqref="AZ624:BA625">
    <cfRule type="cellIs" dxfId="4292" priority="2025" stopIfTrue="1" operator="equal">
      <formula>0</formula>
    </cfRule>
  </conditionalFormatting>
  <conditionalFormatting sqref="BS370">
    <cfRule type="cellIs" dxfId="4291" priority="2024" stopIfTrue="1" operator="equal">
      <formula>0</formula>
    </cfRule>
  </conditionalFormatting>
  <conditionalFormatting sqref="AM644">
    <cfRule type="cellIs" dxfId="4290" priority="2023" stopIfTrue="1" operator="equal">
      <formula>0</formula>
    </cfRule>
  </conditionalFormatting>
  <conditionalFormatting sqref="AM632:AM641">
    <cfRule type="cellIs" dxfId="4289" priority="2022" stopIfTrue="1" operator="equal">
      <formula>0</formula>
    </cfRule>
  </conditionalFormatting>
  <conditionalFormatting sqref="BA535">
    <cfRule type="cellIs" dxfId="4288" priority="2007" stopIfTrue="1" operator="equal">
      <formula>0</formula>
    </cfRule>
  </conditionalFormatting>
  <conditionalFormatting sqref="BA641">
    <cfRule type="cellIs" dxfId="4287" priority="2006" stopIfTrue="1" operator="equal">
      <formula>0</formula>
    </cfRule>
  </conditionalFormatting>
  <conditionalFormatting sqref="BJ183">
    <cfRule type="cellIs" dxfId="4286" priority="2005" stopIfTrue="1" operator="equal">
      <formula>0</formula>
    </cfRule>
  </conditionalFormatting>
  <conditionalFormatting sqref="BI185">
    <cfRule type="cellIs" dxfId="4285" priority="2003" stopIfTrue="1" operator="equal">
      <formula>0</formula>
    </cfRule>
  </conditionalFormatting>
  <conditionalFormatting sqref="U474">
    <cfRule type="cellIs" dxfId="4284" priority="2021" stopIfTrue="1" operator="equal">
      <formula>0</formula>
    </cfRule>
  </conditionalFormatting>
  <conditionalFormatting sqref="AU180">
    <cfRule type="cellIs" dxfId="4283" priority="2020" stopIfTrue="1" operator="equal">
      <formula>0</formula>
    </cfRule>
  </conditionalFormatting>
  <conditionalFormatting sqref="AS228:AU228">
    <cfRule type="cellIs" dxfId="4282" priority="2019" stopIfTrue="1" operator="equal">
      <formula>0</formula>
    </cfRule>
  </conditionalFormatting>
  <conditionalFormatting sqref="AX228">
    <cfRule type="cellIs" dxfId="4281" priority="2018" stopIfTrue="1" operator="equal">
      <formula>0</formula>
    </cfRule>
  </conditionalFormatting>
  <conditionalFormatting sqref="AS267">
    <cfRule type="cellIs" dxfId="4280" priority="2017" stopIfTrue="1" operator="equal">
      <formula>0</formula>
    </cfRule>
  </conditionalFormatting>
  <conditionalFormatting sqref="M641 M632:M639">
    <cfRule type="cellIs" dxfId="4279" priority="2016" stopIfTrue="1" operator="equal">
      <formula>0</formula>
    </cfRule>
  </conditionalFormatting>
  <conditionalFormatting sqref="M640">
    <cfRule type="cellIs" dxfId="4278" priority="2015" stopIfTrue="1" operator="equal">
      <formula>0</formula>
    </cfRule>
  </conditionalFormatting>
  <conditionalFormatting sqref="BA241">
    <cfRule type="cellIs" dxfId="4277" priority="2011" stopIfTrue="1" operator="equal">
      <formula>0</formula>
    </cfRule>
  </conditionalFormatting>
  <conditionalFormatting sqref="AZ537">
    <cfRule type="cellIs" dxfId="4276" priority="2014" stopIfTrue="1" operator="equal">
      <formula>0</formula>
    </cfRule>
  </conditionalFormatting>
  <conditionalFormatting sqref="AZ73:BA73">
    <cfRule type="cellIs" dxfId="4275" priority="2013" stopIfTrue="1" operator="equal">
      <formula>0</formula>
    </cfRule>
  </conditionalFormatting>
  <conditionalFormatting sqref="AZ178:BA178">
    <cfRule type="cellIs" dxfId="4274" priority="2012" stopIfTrue="1" operator="equal">
      <formula>0</formula>
    </cfRule>
  </conditionalFormatting>
  <conditionalFormatting sqref="BH626:BH641">
    <cfRule type="cellIs" dxfId="4273" priority="1990" stopIfTrue="1" operator="equal">
      <formula>0</formula>
    </cfRule>
  </conditionalFormatting>
  <conditionalFormatting sqref="AZ283:BA283">
    <cfRule type="cellIs" dxfId="4272" priority="2010" stopIfTrue="1" operator="equal">
      <formula>0</formula>
    </cfRule>
  </conditionalFormatting>
  <conditionalFormatting sqref="BA304">
    <cfRule type="cellIs" dxfId="4271" priority="2009" stopIfTrue="1" operator="equal">
      <formula>0</formula>
    </cfRule>
  </conditionalFormatting>
  <conditionalFormatting sqref="BA409">
    <cfRule type="cellIs" dxfId="4270" priority="2008" stopIfTrue="1" operator="equal">
      <formula>0</formula>
    </cfRule>
  </conditionalFormatting>
  <conditionalFormatting sqref="BI184">
    <cfRule type="cellIs" dxfId="4269" priority="2004" stopIfTrue="1" operator="equal">
      <formula>0</formula>
    </cfRule>
  </conditionalFormatting>
  <conditionalFormatting sqref="AE398:AK398">
    <cfRule type="cellIs" dxfId="4268" priority="1997" stopIfTrue="1" operator="equal">
      <formula>0</formula>
    </cfRule>
  </conditionalFormatting>
  <conditionalFormatting sqref="AZ228:BA228">
    <cfRule type="cellIs" dxfId="4267" priority="2002" stopIfTrue="1" operator="equal">
      <formula>0</formula>
    </cfRule>
  </conditionalFormatting>
  <conditionalFormatting sqref="AT96">
    <cfRule type="cellIs" dxfId="4266" priority="2001" stopIfTrue="1" operator="equal">
      <formula>0</formula>
    </cfRule>
  </conditionalFormatting>
  <conditionalFormatting sqref="AX398">
    <cfRule type="cellIs" dxfId="4265" priority="1999" stopIfTrue="1" operator="equal">
      <formula>0</formula>
    </cfRule>
  </conditionalFormatting>
  <conditionalFormatting sqref="AT398">
    <cfRule type="cellIs" dxfId="4264" priority="1998" stopIfTrue="1" operator="equal">
      <formula>0</formula>
    </cfRule>
  </conditionalFormatting>
  <conditionalFormatting sqref="AS398 AU398">
    <cfRule type="cellIs" dxfId="4263" priority="2000" stopIfTrue="1" operator="equal">
      <formula>0</formula>
    </cfRule>
  </conditionalFormatting>
  <conditionalFormatting sqref="AZ398:BA398">
    <cfRule type="cellIs" dxfId="4262" priority="1996" stopIfTrue="1" operator="equal">
      <formula>0</formula>
    </cfRule>
  </conditionalFormatting>
  <conditionalFormatting sqref="AS373:AU373 AE373:AK373 AX373">
    <cfRule type="cellIs" dxfId="4261" priority="1995" stopIfTrue="1" operator="equal">
      <formula>0</formula>
    </cfRule>
  </conditionalFormatting>
  <conditionalFormatting sqref="AZ373:BA373">
    <cfRule type="cellIs" dxfId="4260" priority="1994" stopIfTrue="1" operator="equal">
      <formula>0</formula>
    </cfRule>
  </conditionalFormatting>
  <conditionalFormatting sqref="AU581">
    <cfRule type="cellIs" dxfId="4259" priority="1879" stopIfTrue="1" operator="equal">
      <formula>0</formula>
    </cfRule>
  </conditionalFormatting>
  <conditionalFormatting sqref="BO626:BS629 BN630:BS640">
    <cfRule type="cellIs" dxfId="4258" priority="1993" stopIfTrue="1" operator="equal">
      <formula>0</formula>
    </cfRule>
  </conditionalFormatting>
  <conditionalFormatting sqref="BJ626:BK641">
    <cfRule type="cellIs" dxfId="4257" priority="1991" stopIfTrue="1" operator="equal">
      <formula>0</formula>
    </cfRule>
  </conditionalFormatting>
  <conditionalFormatting sqref="BL626:BM641 BI626:BI641">
    <cfRule type="cellIs" dxfId="4256" priority="1992" stopIfTrue="1" operator="equal">
      <formula>0</formula>
    </cfRule>
  </conditionalFormatting>
  <conditionalFormatting sqref="AD400:AD401">
    <cfRule type="cellIs" dxfId="4255" priority="1974" stopIfTrue="1" operator="equal">
      <formula>0</formula>
    </cfRule>
  </conditionalFormatting>
  <conditionalFormatting sqref="AZ291:BA291">
    <cfRule type="cellIs" dxfId="4254" priority="1989" stopIfTrue="1" operator="equal">
      <formula>0</formula>
    </cfRule>
  </conditionalFormatting>
  <conditionalFormatting sqref="BO201:BQ201">
    <cfRule type="cellIs" dxfId="4253" priority="1988" stopIfTrue="1" operator="equal">
      <formula>0</formula>
    </cfRule>
  </conditionalFormatting>
  <conditionalFormatting sqref="BI201:BM201">
    <cfRule type="cellIs" dxfId="4252" priority="1987" stopIfTrue="1" operator="equal">
      <formula>0</formula>
    </cfRule>
  </conditionalFormatting>
  <conditionalFormatting sqref="BR201:BS201">
    <cfRule type="cellIs" dxfId="4251" priority="1986" stopIfTrue="1" operator="equal">
      <formula>0</formula>
    </cfRule>
  </conditionalFormatting>
  <conditionalFormatting sqref="BH201">
    <cfRule type="cellIs" dxfId="4250" priority="1985" stopIfTrue="1" operator="equal">
      <formula>0</formula>
    </cfRule>
  </conditionalFormatting>
  <conditionalFormatting sqref="AT348:AT353">
    <cfRule type="cellIs" dxfId="4249" priority="1984" stopIfTrue="1" operator="equal">
      <formula>0</formula>
    </cfRule>
  </conditionalFormatting>
  <conditionalFormatting sqref="AD578 AD244:AD246 AD599:AD601 AD494:AD495 AD515:AD516 AD536:AD538 AD557 AD620:AD621 AD474:AD475">
    <cfRule type="cellIs" dxfId="4248" priority="1983" stopIfTrue="1" operator="equal">
      <formula>0</formula>
    </cfRule>
  </conditionalFormatting>
  <conditionalFormatting sqref="AD181:AD182">
    <cfRule type="cellIs" dxfId="4247" priority="1980" stopIfTrue="1" operator="equal">
      <formula>0</formula>
    </cfRule>
  </conditionalFormatting>
  <conditionalFormatting sqref="AD200 AD389 AD393 AD410 AD221:AD222 AD326 AD242 AD32 AD116 AD158 AD374 AD119 AD137 AD160 AD179 AD263:AD265 AD412:AD431 AD391 AD452:AD453 AD457:AD472 AD367:AD372 AD268:AD305 AD74:AD94 AD349:AD365">
    <cfRule type="cellIs" dxfId="4246" priority="1982" stopIfTrue="1" operator="equal">
      <formula>0</formula>
    </cfRule>
  </conditionalFormatting>
  <conditionalFormatting sqref="AD97:AD99 AD101:AD115 AD76:AD94">
    <cfRule type="cellIs" dxfId="4245" priority="1981" stopIfTrue="1" operator="equal">
      <formula>0</formula>
    </cfRule>
  </conditionalFormatting>
  <conditionalFormatting sqref="AD53">
    <cfRule type="cellIs" dxfId="4244" priority="1979" stopIfTrue="1" operator="equal">
      <formula>0</formula>
    </cfRule>
  </conditionalFormatting>
  <conditionalFormatting sqref="AD54">
    <cfRule type="cellIs" dxfId="4243" priority="1978" stopIfTrue="1" operator="equal">
      <formula>0</formula>
    </cfRule>
  </conditionalFormatting>
  <conditionalFormatting sqref="AD327:AD330">
    <cfRule type="cellIs" dxfId="4242" priority="1977" stopIfTrue="1" operator="equal">
      <formula>0</formula>
    </cfRule>
  </conditionalFormatting>
  <conditionalFormatting sqref="AD397">
    <cfRule type="cellIs" dxfId="4241" priority="1972" stopIfTrue="1" operator="equal">
      <formula>0</formula>
    </cfRule>
  </conditionalFormatting>
  <conditionalFormatting sqref="AD558:AD559">
    <cfRule type="cellIs" dxfId="4240" priority="1969" stopIfTrue="1" operator="equal">
      <formula>0</formula>
    </cfRule>
  </conditionalFormatting>
  <conditionalFormatting sqref="AD201:AD202">
    <cfRule type="cellIs" dxfId="4239" priority="1976" stopIfTrue="1" operator="equal">
      <formula>0</formula>
    </cfRule>
  </conditionalFormatting>
  <conditionalFormatting sqref="AD398">
    <cfRule type="cellIs" dxfId="4238" priority="1975" stopIfTrue="1" operator="equal">
      <formula>0</formula>
    </cfRule>
  </conditionalFormatting>
  <conditionalFormatting sqref="AD223:AD224 AD226:AD232 AD234:AD241">
    <cfRule type="cellIs" dxfId="4237" priority="1973" stopIfTrue="1" operator="equal">
      <formula>0</formula>
    </cfRule>
  </conditionalFormatting>
  <conditionalFormatting sqref="AD411">
    <cfRule type="cellIs" dxfId="4236" priority="1971" stopIfTrue="1" operator="equal">
      <formula>0</formula>
    </cfRule>
  </conditionalFormatting>
  <conditionalFormatting sqref="AD432">
    <cfRule type="cellIs" dxfId="4235" priority="1970" stopIfTrue="1" operator="equal">
      <formula>0</formula>
    </cfRule>
  </conditionalFormatting>
  <conditionalFormatting sqref="AD579">
    <cfRule type="cellIs" dxfId="4234" priority="1968" stopIfTrue="1" operator="equal">
      <formula>0</formula>
    </cfRule>
  </conditionalFormatting>
  <conditionalFormatting sqref="AD473">
    <cfRule type="cellIs" dxfId="4233" priority="1967" stopIfTrue="1" operator="equal">
      <formula>0</formula>
    </cfRule>
  </conditionalFormatting>
  <conditionalFormatting sqref="AD373">
    <cfRule type="cellIs" dxfId="4232" priority="1966" stopIfTrue="1" operator="equal">
      <formula>0</formula>
    </cfRule>
  </conditionalFormatting>
  <conditionalFormatting sqref="AD347">
    <cfRule type="cellIs" dxfId="4231" priority="1965" stopIfTrue="1" operator="equal">
      <formula>0</formula>
    </cfRule>
  </conditionalFormatting>
  <conditionalFormatting sqref="AD31 AD16:AD29">
    <cfRule type="cellIs" dxfId="4230" priority="1964" stopIfTrue="1" operator="equal">
      <formula>0</formula>
    </cfRule>
  </conditionalFormatting>
  <conditionalFormatting sqref="AD33 AD35:AD37 AD39:AD52">
    <cfRule type="cellIs" dxfId="4229" priority="1963" stopIfTrue="1" operator="equal">
      <formula>0</formula>
    </cfRule>
  </conditionalFormatting>
  <conditionalFormatting sqref="AD55:AD56 AD58:AD73">
    <cfRule type="cellIs" dxfId="4228" priority="1962" stopIfTrue="1" operator="equal">
      <formula>0</formula>
    </cfRule>
  </conditionalFormatting>
  <conditionalFormatting sqref="AD117">
    <cfRule type="cellIs" dxfId="4227" priority="1961" stopIfTrue="1" operator="equal">
      <formula>0</formula>
    </cfRule>
  </conditionalFormatting>
  <conditionalFormatting sqref="AD120 AD122 AD125:AD136">
    <cfRule type="cellIs" dxfId="4226" priority="1960" stopIfTrue="1" operator="equal">
      <formula>0</formula>
    </cfRule>
  </conditionalFormatting>
  <conditionalFormatting sqref="AD138:AD157">
    <cfRule type="cellIs" dxfId="4225" priority="1959" stopIfTrue="1" operator="equal">
      <formula>0</formula>
    </cfRule>
  </conditionalFormatting>
  <conditionalFormatting sqref="AD159">
    <cfRule type="cellIs" dxfId="4224" priority="1958" stopIfTrue="1" operator="equal">
      <formula>0</formula>
    </cfRule>
  </conditionalFormatting>
  <conditionalFormatting sqref="AD161 AD163:AD165 AD167:AD178">
    <cfRule type="cellIs" dxfId="4223" priority="1957" stopIfTrue="1" operator="equal">
      <formula>0</formula>
    </cfRule>
  </conditionalFormatting>
  <conditionalFormatting sqref="AD183:AD187 AD189:AD199">
    <cfRule type="cellIs" dxfId="4222" priority="1956" stopIfTrue="1" operator="equal">
      <formula>0</formula>
    </cfRule>
  </conditionalFormatting>
  <conditionalFormatting sqref="AD205 AD208:AD220">
    <cfRule type="cellIs" dxfId="4221" priority="1955" stopIfTrue="1" operator="equal">
      <formula>0</formula>
    </cfRule>
  </conditionalFormatting>
  <conditionalFormatting sqref="AD247:AD262">
    <cfRule type="cellIs" dxfId="4220" priority="1954" stopIfTrue="1" operator="equal">
      <formula>0</formula>
    </cfRule>
  </conditionalFormatting>
  <conditionalFormatting sqref="AD307 AD309:AD325">
    <cfRule type="cellIs" dxfId="4219" priority="1953" stopIfTrue="1" operator="equal">
      <formula>0</formula>
    </cfRule>
  </conditionalFormatting>
  <conditionalFormatting sqref="AD331:AD346">
    <cfRule type="cellIs" dxfId="4218" priority="1952" stopIfTrue="1" operator="equal">
      <formula>0</formula>
    </cfRule>
  </conditionalFormatting>
  <conditionalFormatting sqref="AD375:AD388">
    <cfRule type="cellIs" dxfId="4217" priority="1951" stopIfTrue="1" operator="equal">
      <formula>0</formula>
    </cfRule>
  </conditionalFormatting>
  <conditionalFormatting sqref="AD402:AD403 AD405:AD409">
    <cfRule type="cellIs" dxfId="4216" priority="1950" stopIfTrue="1" operator="equal">
      <formula>0</formula>
    </cfRule>
  </conditionalFormatting>
  <conditionalFormatting sqref="AD434:AD451">
    <cfRule type="cellIs" dxfId="4215" priority="1949" stopIfTrue="1" operator="equal">
      <formula>0</formula>
    </cfRule>
  </conditionalFormatting>
  <conditionalFormatting sqref="AD476:AD493">
    <cfRule type="cellIs" dxfId="4214" priority="1948" stopIfTrue="1" operator="equal">
      <formula>0</formula>
    </cfRule>
  </conditionalFormatting>
  <conditionalFormatting sqref="AD498:AD514">
    <cfRule type="cellIs" dxfId="4213" priority="1947" stopIfTrue="1" operator="equal">
      <formula>0</formula>
    </cfRule>
  </conditionalFormatting>
  <conditionalFormatting sqref="AD518:AD535">
    <cfRule type="cellIs" dxfId="4212" priority="1946" stopIfTrue="1" operator="equal">
      <formula>0</formula>
    </cfRule>
  </conditionalFormatting>
  <conditionalFormatting sqref="AD539:AD556">
    <cfRule type="cellIs" dxfId="4211" priority="1945" stopIfTrue="1" operator="equal">
      <formula>0</formula>
    </cfRule>
  </conditionalFormatting>
  <conditionalFormatting sqref="AD560:AD577">
    <cfRule type="cellIs" dxfId="4210" priority="1944" stopIfTrue="1" operator="equal">
      <formula>0</formula>
    </cfRule>
  </conditionalFormatting>
  <conditionalFormatting sqref="AD580 AD582:AD598">
    <cfRule type="cellIs" dxfId="4209" priority="1943" stopIfTrue="1" operator="equal">
      <formula>0</formula>
    </cfRule>
  </conditionalFormatting>
  <conditionalFormatting sqref="AD602:AD619">
    <cfRule type="cellIs" dxfId="4208" priority="1942" stopIfTrue="1" operator="equal">
      <formula>0</formula>
    </cfRule>
  </conditionalFormatting>
  <conditionalFormatting sqref="AD625:AD628 AD630:AD641">
    <cfRule type="cellIs" dxfId="4207" priority="1941" stopIfTrue="1" operator="equal">
      <formula>0</formula>
    </cfRule>
  </conditionalFormatting>
  <conditionalFormatting sqref="AD95">
    <cfRule type="cellIs" dxfId="4206" priority="1940" stopIfTrue="1" operator="equal">
      <formula>0</formula>
    </cfRule>
  </conditionalFormatting>
  <conditionalFormatting sqref="AD497">
    <cfRule type="cellIs" dxfId="4205" priority="1939" stopIfTrue="1" operator="equal">
      <formula>0</formula>
    </cfRule>
  </conditionalFormatting>
  <conditionalFormatting sqref="AD394">
    <cfRule type="cellIs" dxfId="4204" priority="1937" stopIfTrue="1" operator="equal">
      <formula>0</formula>
    </cfRule>
  </conditionalFormatting>
  <conditionalFormatting sqref="AD395">
    <cfRule type="cellIs" dxfId="4203" priority="1938" stopIfTrue="1" operator="equal">
      <formula>0</formula>
    </cfRule>
  </conditionalFormatting>
  <conditionalFormatting sqref="AD392">
    <cfRule type="cellIs" dxfId="4202" priority="1936" stopIfTrue="1" operator="equal">
      <formula>0</formula>
    </cfRule>
  </conditionalFormatting>
  <conditionalFormatting sqref="AD390">
    <cfRule type="cellIs" dxfId="4201" priority="1935" stopIfTrue="1" operator="equal">
      <formula>0</formula>
    </cfRule>
  </conditionalFormatting>
  <conditionalFormatting sqref="AD11">
    <cfRule type="cellIs" dxfId="4200" priority="1934" stopIfTrue="1" operator="equal">
      <formula>0</formula>
    </cfRule>
  </conditionalFormatting>
  <conditionalFormatting sqref="AD496">
    <cfRule type="cellIs" dxfId="4199" priority="1933" stopIfTrue="1" operator="equal">
      <formula>0</formula>
    </cfRule>
  </conditionalFormatting>
  <conditionalFormatting sqref="AD34">
    <cfRule type="cellIs" dxfId="4198" priority="1932" stopIfTrue="1" operator="equal">
      <formula>0</formula>
    </cfRule>
  </conditionalFormatting>
  <conditionalFormatting sqref="AU622">
    <cfRule type="cellIs" dxfId="4197" priority="1931" stopIfTrue="1" operator="equal">
      <formula>0</formula>
    </cfRule>
  </conditionalFormatting>
  <conditionalFormatting sqref="AU599:AU621">
    <cfRule type="cellIs" dxfId="4196" priority="1930" stopIfTrue="1" operator="equal">
      <formula>0</formula>
    </cfRule>
  </conditionalFormatting>
  <conditionalFormatting sqref="AU582:AU598">
    <cfRule type="cellIs" dxfId="4195" priority="1929" stopIfTrue="1" operator="equal">
      <formula>0</formula>
    </cfRule>
  </conditionalFormatting>
  <conditionalFormatting sqref="AT622">
    <cfRule type="cellIs" dxfId="4194" priority="1928" stopIfTrue="1" operator="equal">
      <formula>0</formula>
    </cfRule>
  </conditionalFormatting>
  <conditionalFormatting sqref="AT599:AT621">
    <cfRule type="cellIs" dxfId="4193" priority="1927" stopIfTrue="1" operator="equal">
      <formula>0</formula>
    </cfRule>
  </conditionalFormatting>
  <conditionalFormatting sqref="AT581:AT598">
    <cfRule type="cellIs" dxfId="4192" priority="1926" stopIfTrue="1" operator="equal">
      <formula>0</formula>
    </cfRule>
  </conditionalFormatting>
  <conditionalFormatting sqref="AD306">
    <cfRule type="cellIs" dxfId="4191" priority="1925" stopIfTrue="1" operator="equal">
      <formula>0</formula>
    </cfRule>
  </conditionalFormatting>
  <conditionalFormatting sqref="AD623">
    <cfRule type="cellIs" dxfId="4190" priority="1924" stopIfTrue="1" operator="equal">
      <formula>0</formula>
    </cfRule>
  </conditionalFormatting>
  <conditionalFormatting sqref="T400">
    <cfRule type="cellIs" dxfId="4189" priority="1923" stopIfTrue="1" operator="equal">
      <formula>0</formula>
    </cfRule>
  </conditionalFormatting>
  <conditionalFormatting sqref="U400:W400 Z400">
    <cfRule type="cellIs" dxfId="4188" priority="1922" stopIfTrue="1" operator="equal">
      <formula>0</formula>
    </cfRule>
  </conditionalFormatting>
  <conditionalFormatting sqref="T409">
    <cfRule type="cellIs" dxfId="4187" priority="1921" stopIfTrue="1" operator="equal">
      <formula>0</formula>
    </cfRule>
  </conditionalFormatting>
  <conditionalFormatting sqref="U600:W600 Z600">
    <cfRule type="cellIs" dxfId="4186" priority="1920" stopIfTrue="1" operator="equal">
      <formula>0</formula>
    </cfRule>
  </conditionalFormatting>
  <conditionalFormatting sqref="T600">
    <cfRule type="cellIs" dxfId="4185" priority="1919" stopIfTrue="1" operator="equal">
      <formula>0</formula>
    </cfRule>
  </conditionalFormatting>
  <conditionalFormatting sqref="AD624:AD625">
    <cfRule type="cellIs" dxfId="4184" priority="1918" stopIfTrue="1" operator="equal">
      <formula>0</formula>
    </cfRule>
  </conditionalFormatting>
  <conditionalFormatting sqref="BD184:BE184">
    <cfRule type="cellIs" dxfId="4183" priority="1917" stopIfTrue="1" operator="equal">
      <formula>0</formula>
    </cfRule>
  </conditionalFormatting>
  <conditionalFormatting sqref="BB184">
    <cfRule type="cellIs" dxfId="4182" priority="1916" stopIfTrue="1" operator="equal">
      <formula>0</formula>
    </cfRule>
  </conditionalFormatting>
  <conditionalFormatting sqref="BC184">
    <cfRule type="cellIs" dxfId="4181" priority="1915" stopIfTrue="1" operator="equal">
      <formula>0</formula>
    </cfRule>
  </conditionalFormatting>
  <conditionalFormatting sqref="BN375:BN386 BN371:BN372 BN495:BN514 BN474:BN491 BN241:BN346 BN348:BN369">
    <cfRule type="cellIs" dxfId="4180" priority="1847" stopIfTrue="1" operator="equal">
      <formula>0</formula>
    </cfRule>
  </conditionalFormatting>
  <conditionalFormatting sqref="BN15:BN31">
    <cfRule type="cellIs" dxfId="4179" priority="1846" stopIfTrue="1" operator="equal">
      <formula>0</formula>
    </cfRule>
  </conditionalFormatting>
  <conditionalFormatting sqref="BN74 BN32 BN95 BN200 BN389 BN393 BN410 BN449:BN472 BN492:BN494 BN576:BN578 BN116:BN122 BN597:BN625 BN125:BN139 BN152:BN179 BN202:BN221 BN412:BN431 BN515:BN557">
    <cfRule type="cellIs" dxfId="4178" priority="1845" stopIfTrue="1" operator="equal">
      <formula>0</formula>
    </cfRule>
  </conditionalFormatting>
  <conditionalFormatting sqref="BN53">
    <cfRule type="cellIs" dxfId="4177" priority="1844" stopIfTrue="1" operator="equal">
      <formula>0</formula>
    </cfRule>
  </conditionalFormatting>
  <conditionalFormatting sqref="K57:L57">
    <cfRule type="cellIs" dxfId="4176" priority="1905" stopIfTrue="1" operator="equal">
      <formula>0</formula>
    </cfRule>
  </conditionalFormatting>
  <conditionalFormatting sqref="BI332 BI348:BI352 BI354:BI369 BI371:BI372 BI334:BI346">
    <cfRule type="cellIs" dxfId="4175" priority="1914" stopIfTrue="1" operator="equal">
      <formula>0</formula>
    </cfRule>
  </conditionalFormatting>
  <conditionalFormatting sqref="BI347">
    <cfRule type="cellIs" dxfId="4174" priority="1913" stopIfTrue="1" operator="equal">
      <formula>0</formula>
    </cfRule>
  </conditionalFormatting>
  <conditionalFormatting sqref="BI373">
    <cfRule type="cellIs" dxfId="4173" priority="1912" stopIfTrue="1" operator="equal">
      <formula>0</formula>
    </cfRule>
  </conditionalFormatting>
  <conditionalFormatting sqref="BI353">
    <cfRule type="cellIs" dxfId="4172" priority="1911" stopIfTrue="1" operator="equal">
      <formula>0</formula>
    </cfRule>
  </conditionalFormatting>
  <conditionalFormatting sqref="BI370">
    <cfRule type="cellIs" dxfId="4171" priority="1910" stopIfTrue="1" operator="equal">
      <formula>0</formula>
    </cfRule>
  </conditionalFormatting>
  <conditionalFormatting sqref="D57">
    <cfRule type="cellIs" dxfId="4170" priority="1909" stopIfTrue="1" operator="equal">
      <formula>0</formula>
    </cfRule>
  </conditionalFormatting>
  <conditionalFormatting sqref="E57:J57">
    <cfRule type="cellIs" dxfId="4169" priority="1908" stopIfTrue="1" operator="equal">
      <formula>0</formula>
    </cfRule>
  </conditionalFormatting>
  <conditionalFormatting sqref="AE57:AK57">
    <cfRule type="cellIs" dxfId="4168" priority="1907" stopIfTrue="1" operator="equal">
      <formula>0</formula>
    </cfRule>
  </conditionalFormatting>
  <conditionalFormatting sqref="AS57:AU57 AZ57:BA57 AX57">
    <cfRule type="cellIs" dxfId="4167" priority="1906" stopIfTrue="1" operator="equal">
      <formula>0</formula>
    </cfRule>
  </conditionalFormatting>
  <conditionalFormatting sqref="BB57:BG57">
    <cfRule type="cellIs" dxfId="4166" priority="1903" stopIfTrue="1" operator="equal">
      <formula>0</formula>
    </cfRule>
  </conditionalFormatting>
  <conditionalFormatting sqref="BI57 BL57:BM57">
    <cfRule type="cellIs" dxfId="4165" priority="1904" stopIfTrue="1" operator="equal">
      <formula>0</formula>
    </cfRule>
  </conditionalFormatting>
  <conditionalFormatting sqref="BO57:BS57">
    <cfRule type="cellIs" dxfId="4164" priority="1902" stopIfTrue="1" operator="equal">
      <formula>0</formula>
    </cfRule>
  </conditionalFormatting>
  <conditionalFormatting sqref="BJ57:BK57">
    <cfRule type="cellIs" dxfId="4163" priority="1901" stopIfTrue="1" operator="equal">
      <formula>0</formula>
    </cfRule>
  </conditionalFormatting>
  <conditionalFormatting sqref="U57:W57 Z57:AA57">
    <cfRule type="cellIs" dxfId="4162" priority="1900" stopIfTrue="1" operator="equal">
      <formula>0</formula>
    </cfRule>
  </conditionalFormatting>
  <conditionalFormatting sqref="BH57">
    <cfRule type="cellIs" dxfId="4161" priority="1899" stopIfTrue="1" operator="equal">
      <formula>0</formula>
    </cfRule>
  </conditionalFormatting>
  <conditionalFormatting sqref="T57">
    <cfRule type="cellIs" dxfId="4160" priority="1898" stopIfTrue="1" operator="equal">
      <formula>0</formula>
    </cfRule>
  </conditionalFormatting>
  <conditionalFormatting sqref="BN391">
    <cfRule type="cellIs" dxfId="4159" priority="1818" stopIfTrue="1" operator="equal">
      <formula>0</formula>
    </cfRule>
  </conditionalFormatting>
  <conditionalFormatting sqref="BN392">
    <cfRule type="cellIs" dxfId="4158" priority="1817" stopIfTrue="1" operator="equal">
      <formula>0</formula>
    </cfRule>
  </conditionalFormatting>
  <conditionalFormatting sqref="BN13">
    <cfRule type="cellIs" dxfId="4157" priority="1816" stopIfTrue="1" operator="equal">
      <formula>0</formula>
    </cfRule>
  </conditionalFormatting>
  <conditionalFormatting sqref="BO38:BS38">
    <cfRule type="cellIs" dxfId="4156" priority="1890" stopIfTrue="1" operator="equal">
      <formula>0</formula>
    </cfRule>
  </conditionalFormatting>
  <conditionalFormatting sqref="D38">
    <cfRule type="cellIs" dxfId="4155" priority="1897" stopIfTrue="1" operator="equal">
      <formula>0</formula>
    </cfRule>
  </conditionalFormatting>
  <conditionalFormatting sqref="E38:J38">
    <cfRule type="cellIs" dxfId="4154" priority="1896" stopIfTrue="1" operator="equal">
      <formula>0</formula>
    </cfRule>
  </conditionalFormatting>
  <conditionalFormatting sqref="K38:L38">
    <cfRule type="cellIs" dxfId="4153" priority="1893" stopIfTrue="1" operator="equal">
      <formula>0</formula>
    </cfRule>
  </conditionalFormatting>
  <conditionalFormatting sqref="AE38:AK38">
    <cfRule type="cellIs" dxfId="4152" priority="1895" stopIfTrue="1" operator="equal">
      <formula>0</formula>
    </cfRule>
  </conditionalFormatting>
  <conditionalFormatting sqref="AS38:AU38 AZ38 AX38">
    <cfRule type="cellIs" dxfId="4151" priority="1894" stopIfTrue="1" operator="equal">
      <formula>0</formula>
    </cfRule>
  </conditionalFormatting>
  <conditionalFormatting sqref="BB38:BG38">
    <cfRule type="cellIs" dxfId="4150" priority="1891" stopIfTrue="1" operator="equal">
      <formula>0</formula>
    </cfRule>
  </conditionalFormatting>
  <conditionalFormatting sqref="BI38 BL38:BM38">
    <cfRule type="cellIs" dxfId="4149" priority="1892" stopIfTrue="1" operator="equal">
      <formula>0</formula>
    </cfRule>
  </conditionalFormatting>
  <conditionalFormatting sqref="BJ38:BK38">
    <cfRule type="cellIs" dxfId="4148" priority="1889" stopIfTrue="1" operator="equal">
      <formula>0</formula>
    </cfRule>
  </conditionalFormatting>
  <conditionalFormatting sqref="U38:W38 AC38">
    <cfRule type="cellIs" dxfId="4147" priority="1888" stopIfTrue="1" operator="equal">
      <formula>0</formula>
    </cfRule>
  </conditionalFormatting>
  <conditionalFormatting sqref="BH38">
    <cfRule type="cellIs" dxfId="4146" priority="1887" stopIfTrue="1" operator="equal">
      <formula>0</formula>
    </cfRule>
  </conditionalFormatting>
  <conditionalFormatting sqref="T38">
    <cfRule type="cellIs" dxfId="4145" priority="1886" stopIfTrue="1" operator="equal">
      <formula>0</formula>
    </cfRule>
  </conditionalFormatting>
  <conditionalFormatting sqref="BA38">
    <cfRule type="cellIs" dxfId="4144" priority="1804" stopIfTrue="1" operator="equal">
      <formula>0</formula>
    </cfRule>
  </conditionalFormatting>
  <conditionalFormatting sqref="BA366">
    <cfRule type="cellIs" dxfId="4143" priority="1805" stopIfTrue="1" operator="equal">
      <formula>0</formula>
    </cfRule>
  </conditionalFormatting>
  <conditionalFormatting sqref="BA204">
    <cfRule type="cellIs" dxfId="4142" priority="1868" stopIfTrue="1" operator="equal">
      <formula>0</formula>
    </cfRule>
  </conditionalFormatting>
  <conditionalFormatting sqref="BA268">
    <cfRule type="cellIs" dxfId="4141" priority="1803" stopIfTrue="1" operator="equal">
      <formula>0</formula>
    </cfRule>
  </conditionalFormatting>
  <conditionalFormatting sqref="AD38">
    <cfRule type="cellIs" dxfId="4140" priority="1885" stopIfTrue="1" operator="equal">
      <formula>0</formula>
    </cfRule>
  </conditionalFormatting>
  <conditionalFormatting sqref="BB185:BE185">
    <cfRule type="cellIs" dxfId="4139" priority="1884" stopIfTrue="1" operator="equal">
      <formula>0</formula>
    </cfRule>
  </conditionalFormatting>
  <conditionalFormatting sqref="BB183:BE183">
    <cfRule type="cellIs" dxfId="4138" priority="1883" stopIfTrue="1" operator="equal">
      <formula>0</formula>
    </cfRule>
  </conditionalFormatting>
  <conditionalFormatting sqref="AT219:AU219">
    <cfRule type="cellIs" dxfId="4137" priority="1882" stopIfTrue="1" operator="equal">
      <formula>0</formula>
    </cfRule>
  </conditionalFormatting>
  <conditionalFormatting sqref="AX219">
    <cfRule type="cellIs" dxfId="4136" priority="1881" stopIfTrue="1" operator="equal">
      <formula>0</formula>
    </cfRule>
  </conditionalFormatting>
  <conditionalFormatting sqref="AS219">
    <cfRule type="cellIs" dxfId="4135" priority="1880" stopIfTrue="1" operator="equal">
      <formula>0</formula>
    </cfRule>
  </conditionalFormatting>
  <conditionalFormatting sqref="BA56">
    <cfRule type="cellIs" dxfId="4134" priority="1878" stopIfTrue="1" operator="equal">
      <formula>0</formula>
    </cfRule>
  </conditionalFormatting>
  <conditionalFormatting sqref="BA12">
    <cfRule type="cellIs" dxfId="4133" priority="1877" stopIfTrue="1" operator="equal">
      <formula>0</formula>
    </cfRule>
  </conditionalFormatting>
  <conditionalFormatting sqref="BA55">
    <cfRule type="cellIs" dxfId="4132" priority="1876" stopIfTrue="1" operator="equal">
      <formula>0</formula>
    </cfRule>
  </conditionalFormatting>
  <conditionalFormatting sqref="BA156">
    <cfRule type="cellIs" dxfId="4131" priority="1875" stopIfTrue="1" operator="equal">
      <formula>0</formula>
    </cfRule>
  </conditionalFormatting>
  <conditionalFormatting sqref="BA282">
    <cfRule type="cellIs" dxfId="4130" priority="1874" stopIfTrue="1" operator="equal">
      <formula>0</formula>
    </cfRule>
  </conditionalFormatting>
  <conditionalFormatting sqref="BA303">
    <cfRule type="cellIs" dxfId="4129" priority="1873" stopIfTrue="1" operator="equal">
      <formula>0</formula>
    </cfRule>
  </conditionalFormatting>
  <conditionalFormatting sqref="BA450">
    <cfRule type="cellIs" dxfId="4128" priority="1872" stopIfTrue="1" operator="equal">
      <formula>0</formula>
    </cfRule>
  </conditionalFormatting>
  <conditionalFormatting sqref="U559">
    <cfRule type="cellIs" dxfId="4127" priority="1871" stopIfTrue="1" operator="equal">
      <formula>0</formula>
    </cfRule>
  </conditionalFormatting>
  <conditionalFormatting sqref="U306">
    <cfRule type="cellIs" dxfId="4126" priority="1870" stopIfTrue="1" operator="equal">
      <formula>0</formula>
    </cfRule>
  </conditionalFormatting>
  <conditionalFormatting sqref="BA500">
    <cfRule type="cellIs" dxfId="4125" priority="1869" stopIfTrue="1" operator="equal">
      <formula>0</formula>
    </cfRule>
  </conditionalFormatting>
  <conditionalFormatting sqref="BH537:BH538">
    <cfRule type="cellIs" dxfId="4124" priority="1867" stopIfTrue="1" operator="equal">
      <formula>0</formula>
    </cfRule>
  </conditionalFormatting>
  <conditionalFormatting sqref="AD188">
    <cfRule type="cellIs" dxfId="4123" priority="1866" stopIfTrue="1" operator="equal">
      <formula>0</formula>
    </cfRule>
  </conditionalFormatting>
  <conditionalFormatting sqref="AD121">
    <cfRule type="cellIs" dxfId="4122" priority="1865" stopIfTrue="1" operator="equal">
      <formula>0</formula>
    </cfRule>
  </conditionalFormatting>
  <conditionalFormatting sqref="BA454">
    <cfRule type="cellIs" dxfId="4121" priority="1861" stopIfTrue="1" operator="equal">
      <formula>0</formula>
    </cfRule>
  </conditionalFormatting>
  <conditionalFormatting sqref="BA247">
    <cfRule type="cellIs" dxfId="4120" priority="1864" stopIfTrue="1" operator="equal">
      <formula>0</formula>
    </cfRule>
  </conditionalFormatting>
  <conditionalFormatting sqref="BA518">
    <cfRule type="cellIs" dxfId="4119" priority="1863" stopIfTrue="1" operator="equal">
      <formula>0</formula>
    </cfRule>
  </conditionalFormatting>
  <conditionalFormatting sqref="BA517">
    <cfRule type="cellIs" dxfId="4118" priority="1862" stopIfTrue="1" operator="equal">
      <formula>0</formula>
    </cfRule>
  </conditionalFormatting>
  <conditionalFormatting sqref="AD243">
    <cfRule type="cellIs" dxfId="4117" priority="1860" stopIfTrue="1" operator="equal">
      <formula>0</formula>
    </cfRule>
  </conditionalFormatting>
  <conditionalFormatting sqref="BI123:BM123">
    <cfRule type="cellIs" dxfId="4116" priority="1727" stopIfTrue="1" operator="equal">
      <formula>0</formula>
    </cfRule>
  </conditionalFormatting>
  <conditionalFormatting sqref="BB123:BG123">
    <cfRule type="cellIs" dxfId="4115" priority="1726" stopIfTrue="1" operator="equal">
      <formula>0</formula>
    </cfRule>
  </conditionalFormatting>
  <conditionalFormatting sqref="BR123:BS123">
    <cfRule type="cellIs" dxfId="4114" priority="1725" stopIfTrue="1" operator="equal">
      <formula>0</formula>
    </cfRule>
  </conditionalFormatting>
  <conditionalFormatting sqref="AD57">
    <cfRule type="cellIs" dxfId="4113" priority="1859" stopIfTrue="1" operator="equal">
      <formula>0</formula>
    </cfRule>
  </conditionalFormatting>
  <conditionalFormatting sqref="AD308">
    <cfRule type="cellIs" dxfId="4112" priority="1858" stopIfTrue="1" operator="equal">
      <formula>0</formula>
    </cfRule>
  </conditionalFormatting>
  <conditionalFormatting sqref="BO124:BQ124">
    <cfRule type="cellIs" dxfId="4111" priority="1743" stopIfTrue="1" operator="equal">
      <formula>0</formula>
    </cfRule>
  </conditionalFormatting>
  <conditionalFormatting sqref="AS55:AU55 AX55">
    <cfRule type="cellIs" dxfId="4110" priority="1857" stopIfTrue="1" operator="equal">
      <formula>0</formula>
    </cfRule>
  </conditionalFormatting>
  <conditionalFormatting sqref="AS56:AU56 AX56">
    <cfRule type="cellIs" dxfId="4109" priority="1856" stopIfTrue="1" operator="equal">
      <formula>0</formula>
    </cfRule>
  </conditionalFormatting>
  <conditionalFormatting sqref="BA96">
    <cfRule type="cellIs" dxfId="4108" priority="1855" stopIfTrue="1" operator="equal">
      <formula>0</formula>
    </cfRule>
  </conditionalFormatting>
  <conditionalFormatting sqref="BA621">
    <cfRule type="cellIs" dxfId="4107" priority="1854" stopIfTrue="1" operator="equal">
      <formula>0</formula>
    </cfRule>
  </conditionalFormatting>
  <conditionalFormatting sqref="BI163">
    <cfRule type="cellIs" dxfId="4106" priority="1717" stopIfTrue="1" operator="equal">
      <formula>0</formula>
    </cfRule>
  </conditionalFormatting>
  <conditionalFormatting sqref="BH163">
    <cfRule type="cellIs" dxfId="4105" priority="1716" stopIfTrue="1" operator="equal">
      <formula>0</formula>
    </cfRule>
  </conditionalFormatting>
  <conditionalFormatting sqref="BJ478">
    <cfRule type="cellIs" dxfId="4104" priority="1715" stopIfTrue="1" operator="equal">
      <formula>0</formula>
    </cfRule>
  </conditionalFormatting>
  <conditionalFormatting sqref="AB640">
    <cfRule type="cellIs" dxfId="4103" priority="1714" stopIfTrue="1" operator="equal">
      <formula>0</formula>
    </cfRule>
  </conditionalFormatting>
  <conditionalFormatting sqref="BA34">
    <cfRule type="cellIs" dxfId="4102" priority="1712" stopIfTrue="1" operator="equal">
      <formula>0</formula>
    </cfRule>
  </conditionalFormatting>
  <conditionalFormatting sqref="BA267">
    <cfRule type="cellIs" dxfId="4101" priority="1710" stopIfTrue="1" operator="equal">
      <formula>0</formula>
    </cfRule>
  </conditionalFormatting>
  <conditionalFormatting sqref="BI330">
    <cfRule type="cellIs" dxfId="4100" priority="1709" stopIfTrue="1" operator="equal">
      <formula>0</formula>
    </cfRule>
  </conditionalFormatting>
  <conditionalFormatting sqref="BJ330">
    <cfRule type="cellIs" dxfId="4099" priority="1708" stopIfTrue="1" operator="equal">
      <formula>0</formula>
    </cfRule>
  </conditionalFormatting>
  <conditionalFormatting sqref="BH330">
    <cfRule type="cellIs" dxfId="4098" priority="1707" stopIfTrue="1" operator="equal">
      <formula>0</formula>
    </cfRule>
  </conditionalFormatting>
  <conditionalFormatting sqref="BA118">
    <cfRule type="cellIs" dxfId="4097" priority="1853" stopIfTrue="1" operator="equal">
      <formula>0</formula>
    </cfRule>
  </conditionalFormatting>
  <conditionalFormatting sqref="BA477">
    <cfRule type="cellIs" dxfId="4096" priority="1706" stopIfTrue="1" operator="equal">
      <formula>0</formula>
    </cfRule>
  </conditionalFormatting>
  <conditionalFormatting sqref="BA75">
    <cfRule type="cellIs" dxfId="4095" priority="1705" stopIfTrue="1" operator="equal">
      <formula>0</formula>
    </cfRule>
  </conditionalFormatting>
  <conditionalFormatting sqref="BA117">
    <cfRule type="cellIs" dxfId="4094" priority="1704" stopIfTrue="1" operator="equal">
      <formula>0</formula>
    </cfRule>
  </conditionalFormatting>
  <conditionalFormatting sqref="BL330">
    <cfRule type="cellIs" dxfId="4093" priority="1852" stopIfTrue="1" operator="equal">
      <formula>0</formula>
    </cfRule>
  </conditionalFormatting>
  <conditionalFormatting sqref="BO374">
    <cfRule type="cellIs" dxfId="4092" priority="1685" stopIfTrue="1" operator="equal">
      <formula>0</formula>
    </cfRule>
  </conditionalFormatting>
  <conditionalFormatting sqref="BI374:BJ374 BL374:BM374">
    <cfRule type="cellIs" dxfId="4091" priority="1684" stopIfTrue="1" operator="equal">
      <formula>0</formula>
    </cfRule>
  </conditionalFormatting>
  <conditionalFormatting sqref="BB374:BG374">
    <cfRule type="cellIs" dxfId="4090" priority="1683" stopIfTrue="1" operator="equal">
      <formula>0</formula>
    </cfRule>
  </conditionalFormatting>
  <conditionalFormatting sqref="BL331">
    <cfRule type="cellIs" dxfId="4089" priority="1851" stopIfTrue="1" operator="equal">
      <formula>0</formula>
    </cfRule>
  </conditionalFormatting>
  <conditionalFormatting sqref="BI331">
    <cfRule type="cellIs" dxfId="4088" priority="1850" stopIfTrue="1" operator="equal">
      <formula>0</formula>
    </cfRule>
  </conditionalFormatting>
  <conditionalFormatting sqref="BJ331:BK331">
    <cfRule type="cellIs" dxfId="4087" priority="1849" stopIfTrue="1" operator="equal">
      <formula>0</formula>
    </cfRule>
  </conditionalFormatting>
  <conditionalFormatting sqref="BH331">
    <cfRule type="cellIs" dxfId="4086" priority="1848" stopIfTrue="1" operator="equal">
      <formula>0</formula>
    </cfRule>
  </conditionalFormatting>
  <conditionalFormatting sqref="BA413">
    <cfRule type="cellIs" dxfId="4085" priority="1691" stopIfTrue="1" operator="equal">
      <formula>0</formula>
    </cfRule>
  </conditionalFormatting>
  <conditionalFormatting sqref="BA457">
    <cfRule type="cellIs" dxfId="4084" priority="1690" stopIfTrue="1" operator="equal">
      <formula>0</formula>
    </cfRule>
  </conditionalFormatting>
  <conditionalFormatting sqref="BA185">
    <cfRule type="cellIs" dxfId="4083" priority="1689" stopIfTrue="1" operator="equal">
      <formula>0</formula>
    </cfRule>
  </conditionalFormatting>
  <conditionalFormatting sqref="AC629:AD629">
    <cfRule type="cellIs" dxfId="4082" priority="1688" stopIfTrue="1" operator="equal">
      <formula>0</formula>
    </cfRule>
  </conditionalFormatting>
  <conditionalFormatting sqref="BH374">
    <cfRule type="cellIs" dxfId="4081" priority="1682" stopIfTrue="1" operator="equal">
      <formula>0</formula>
    </cfRule>
  </conditionalFormatting>
  <conditionalFormatting sqref="BN75:BN94">
    <cfRule type="cellIs" dxfId="4080" priority="1841" stopIfTrue="1" operator="equal">
      <formula>0</formula>
    </cfRule>
  </conditionalFormatting>
  <conditionalFormatting sqref="BN180:BN199">
    <cfRule type="cellIs" dxfId="4079" priority="1839" stopIfTrue="1" operator="equal">
      <formula>0</formula>
    </cfRule>
  </conditionalFormatting>
  <conditionalFormatting sqref="BN404:BN407">
    <cfRule type="cellIs" dxfId="4078" priority="1837" stopIfTrue="1" operator="equal">
      <formula>0</formula>
    </cfRule>
  </conditionalFormatting>
  <conditionalFormatting sqref="BN33:BN37 BN39:BN52">
    <cfRule type="cellIs" dxfId="4077" priority="1843" stopIfTrue="1" operator="equal">
      <formula>0</formula>
    </cfRule>
  </conditionalFormatting>
  <conditionalFormatting sqref="BN54:BN56 BN58:BN73">
    <cfRule type="cellIs" dxfId="4076" priority="1842" stopIfTrue="1" operator="equal">
      <formula>0</formula>
    </cfRule>
  </conditionalFormatting>
  <conditionalFormatting sqref="BN96:BN115">
    <cfRule type="cellIs" dxfId="4075" priority="1840" stopIfTrue="1" operator="equal">
      <formula>0</formula>
    </cfRule>
  </conditionalFormatting>
  <conditionalFormatting sqref="BN140:BN151">
    <cfRule type="cellIs" dxfId="4074" priority="1838" stopIfTrue="1" operator="equal">
      <formula>0</formula>
    </cfRule>
  </conditionalFormatting>
  <conditionalFormatting sqref="BN579:BN596">
    <cfRule type="cellIs" dxfId="4073" priority="1829" stopIfTrue="1" operator="equal">
      <formula>0</formula>
    </cfRule>
  </conditionalFormatting>
  <conditionalFormatting sqref="BN222 BN239:BN240">
    <cfRule type="cellIs" dxfId="4072" priority="1836" stopIfTrue="1" operator="equal">
      <formula>0</formula>
    </cfRule>
  </conditionalFormatting>
  <conditionalFormatting sqref="BN394">
    <cfRule type="cellIs" dxfId="4071" priority="1826" stopIfTrue="1" operator="equal">
      <formula>0</formula>
    </cfRule>
  </conditionalFormatting>
  <conditionalFormatting sqref="BN12">
    <cfRule type="cellIs" dxfId="4070" priority="1835" stopIfTrue="1" operator="equal">
      <formula>0</formula>
    </cfRule>
  </conditionalFormatting>
  <conditionalFormatting sqref="BN223:BN238">
    <cfRule type="cellIs" dxfId="4069" priority="1834" stopIfTrue="1" operator="equal">
      <formula>0</formula>
    </cfRule>
  </conditionalFormatting>
  <conditionalFormatting sqref="BN409">
    <cfRule type="cellIs" dxfId="4068" priority="1833" stopIfTrue="1" operator="equal">
      <formula>0</formula>
    </cfRule>
  </conditionalFormatting>
  <conditionalFormatting sqref="BN411">
    <cfRule type="cellIs" dxfId="4067" priority="1832" stopIfTrue="1" operator="equal">
      <formula>0</formula>
    </cfRule>
  </conditionalFormatting>
  <conditionalFormatting sqref="BN432:BN448">
    <cfRule type="cellIs" dxfId="4066" priority="1831" stopIfTrue="1" operator="equal">
      <formula>0</formula>
    </cfRule>
  </conditionalFormatting>
  <conditionalFormatting sqref="BN558:BN575">
    <cfRule type="cellIs" dxfId="4065" priority="1830" stopIfTrue="1" operator="equal">
      <formula>0</formula>
    </cfRule>
  </conditionalFormatting>
  <conditionalFormatting sqref="BN347">
    <cfRule type="cellIs" dxfId="4064" priority="1828" stopIfTrue="1" operator="equal">
      <formula>0</formula>
    </cfRule>
  </conditionalFormatting>
  <conditionalFormatting sqref="BN473">
    <cfRule type="cellIs" dxfId="4063" priority="1827" stopIfTrue="1" operator="equal">
      <formula>0</formula>
    </cfRule>
  </conditionalFormatting>
  <conditionalFormatting sqref="BN373">
    <cfRule type="cellIs" dxfId="4062" priority="1825" stopIfTrue="1" operator="equal">
      <formula>0</formula>
    </cfRule>
  </conditionalFormatting>
  <conditionalFormatting sqref="BN401">
    <cfRule type="cellIs" dxfId="4061" priority="1824" stopIfTrue="1" operator="equal">
      <formula>0</formula>
    </cfRule>
  </conditionalFormatting>
  <conditionalFormatting sqref="BN399:BN400">
    <cfRule type="cellIs" dxfId="4060" priority="1822" stopIfTrue="1" operator="equal">
      <formula>0</formula>
    </cfRule>
  </conditionalFormatting>
  <conditionalFormatting sqref="BN395:BN396">
    <cfRule type="cellIs" dxfId="4059" priority="1823" stopIfTrue="1" operator="equal">
      <formula>0</formula>
    </cfRule>
  </conditionalFormatting>
  <conditionalFormatting sqref="BN402">
    <cfRule type="cellIs" dxfId="4058" priority="1821" stopIfTrue="1" operator="equal">
      <formula>0</formula>
    </cfRule>
  </conditionalFormatting>
  <conditionalFormatting sqref="BN403">
    <cfRule type="cellIs" dxfId="4057" priority="1820" stopIfTrue="1" operator="equal">
      <formula>0</formula>
    </cfRule>
  </conditionalFormatting>
  <conditionalFormatting sqref="BN390">
    <cfRule type="cellIs" dxfId="4056" priority="1819" stopIfTrue="1" operator="equal">
      <formula>0</formula>
    </cfRule>
  </conditionalFormatting>
  <conditionalFormatting sqref="BN387">
    <cfRule type="cellIs" dxfId="4055" priority="1815" stopIfTrue="1" operator="equal">
      <formula>0</formula>
    </cfRule>
  </conditionalFormatting>
  <conditionalFormatting sqref="BN388">
    <cfRule type="cellIs" dxfId="4054" priority="1814" stopIfTrue="1" operator="equal">
      <formula>0</formula>
    </cfRule>
  </conditionalFormatting>
  <conditionalFormatting sqref="BN398">
    <cfRule type="cellIs" dxfId="4053" priority="1813" stopIfTrue="1" operator="equal">
      <formula>0</formula>
    </cfRule>
  </conditionalFormatting>
  <conditionalFormatting sqref="BN397">
    <cfRule type="cellIs" dxfId="4052" priority="1812" stopIfTrue="1" operator="equal">
      <formula>0</formula>
    </cfRule>
  </conditionalFormatting>
  <conditionalFormatting sqref="BN370">
    <cfRule type="cellIs" dxfId="4051" priority="1811" stopIfTrue="1" operator="equal">
      <formula>0</formula>
    </cfRule>
  </conditionalFormatting>
  <conditionalFormatting sqref="BN626:BN629">
    <cfRule type="cellIs" dxfId="4050" priority="1810" stopIfTrue="1" operator="equal">
      <formula>0</formula>
    </cfRule>
  </conditionalFormatting>
  <conditionalFormatting sqref="BN201">
    <cfRule type="cellIs" dxfId="4049" priority="1809" stopIfTrue="1" operator="equal">
      <formula>0</formula>
    </cfRule>
  </conditionalFormatting>
  <conditionalFormatting sqref="BN57">
    <cfRule type="cellIs" dxfId="4048" priority="1808" stopIfTrue="1" operator="equal">
      <formula>0</formula>
    </cfRule>
  </conditionalFormatting>
  <conditionalFormatting sqref="BN38">
    <cfRule type="cellIs" dxfId="4047" priority="1807" stopIfTrue="1" operator="equal">
      <formula>0</formula>
    </cfRule>
  </conditionalFormatting>
  <conditionalFormatting sqref="BA225">
    <cfRule type="cellIs" dxfId="4046" priority="1806" stopIfTrue="1" operator="equal">
      <formula>0</formula>
    </cfRule>
  </conditionalFormatting>
  <conditionalFormatting sqref="AD456">
    <cfRule type="cellIs" dxfId="4045" priority="1789" stopIfTrue="1" operator="equal">
      <formula>0</formula>
    </cfRule>
  </conditionalFormatting>
  <conditionalFormatting sqref="AZ225">
    <cfRule type="cellIs" dxfId="4044" priority="1802" stopIfTrue="1" operator="equal">
      <formula>0</formula>
    </cfRule>
  </conditionalFormatting>
  <conditionalFormatting sqref="AZ366">
    <cfRule type="cellIs" dxfId="4043" priority="1801" stopIfTrue="1" operator="equal">
      <formula>0</formula>
    </cfRule>
  </conditionalFormatting>
  <conditionalFormatting sqref="AZ348">
    <cfRule type="cellIs" dxfId="4042" priority="1800" stopIfTrue="1" operator="equal">
      <formula>0</formula>
    </cfRule>
  </conditionalFormatting>
  <conditionalFormatting sqref="AZ456">
    <cfRule type="cellIs" dxfId="4041" priority="1799" stopIfTrue="1" operator="equal">
      <formula>0</formula>
    </cfRule>
  </conditionalFormatting>
  <conditionalFormatting sqref="AD433">
    <cfRule type="cellIs" dxfId="4040" priority="1798" stopIfTrue="1" operator="equal">
      <formula>0</formula>
    </cfRule>
  </conditionalFormatting>
  <conditionalFormatting sqref="AZ478:AZ493 AZ495 AZ475">
    <cfRule type="cellIs" dxfId="4039" priority="1797" stopIfTrue="1" operator="equal">
      <formula>0</formula>
    </cfRule>
  </conditionalFormatting>
  <conditionalFormatting sqref="AZ494">
    <cfRule type="cellIs" dxfId="4038" priority="1796" stopIfTrue="1" operator="equal">
      <formula>0</formula>
    </cfRule>
  </conditionalFormatting>
  <conditionalFormatting sqref="AZ474">
    <cfRule type="cellIs" dxfId="4037" priority="1795" stopIfTrue="1" operator="equal">
      <formula>0</formula>
    </cfRule>
  </conditionalFormatting>
  <conditionalFormatting sqref="AZ476">
    <cfRule type="cellIs" dxfId="4036" priority="1794" stopIfTrue="1" operator="equal">
      <formula>0</formula>
    </cfRule>
  </conditionalFormatting>
  <conditionalFormatting sqref="AZ496">
    <cfRule type="cellIs" dxfId="4035" priority="1793" stopIfTrue="1" operator="equal">
      <formula>0</formula>
    </cfRule>
  </conditionalFormatting>
  <conditionalFormatting sqref="AZ477">
    <cfRule type="cellIs" dxfId="4034" priority="1792" stopIfTrue="1" operator="equal">
      <formula>0</formula>
    </cfRule>
  </conditionalFormatting>
  <conditionalFormatting sqref="AS413">
    <cfRule type="cellIs" dxfId="4033" priority="1791" stopIfTrue="1" operator="equal">
      <formula>0</formula>
    </cfRule>
  </conditionalFormatting>
  <conditionalFormatting sqref="AZ30">
    <cfRule type="cellIs" dxfId="4032" priority="1790" stopIfTrue="1" operator="equal">
      <formula>0</formula>
    </cfRule>
  </conditionalFormatting>
  <conditionalFormatting sqref="AD225">
    <cfRule type="cellIs" dxfId="4031" priority="1788" stopIfTrue="1" operator="equal">
      <formula>0</formula>
    </cfRule>
  </conditionalFormatting>
  <conditionalFormatting sqref="BA433">
    <cfRule type="cellIs" dxfId="4030" priority="1774" stopIfTrue="1" operator="equal">
      <formula>0</formula>
    </cfRule>
  </conditionalFormatting>
  <conditionalFormatting sqref="AD366">
    <cfRule type="cellIs" dxfId="4029" priority="1787" stopIfTrue="1" operator="equal">
      <formula>0</formula>
    </cfRule>
  </conditionalFormatting>
  <conditionalFormatting sqref="AD517">
    <cfRule type="cellIs" dxfId="4028" priority="1786" stopIfTrue="1" operator="equal">
      <formula>0</formula>
    </cfRule>
  </conditionalFormatting>
  <conditionalFormatting sqref="AZ245">
    <cfRule type="cellIs" dxfId="4027" priority="1780" stopIfTrue="1" operator="equal">
      <formula>0</formula>
    </cfRule>
  </conditionalFormatting>
  <conditionalFormatting sqref="AD30">
    <cfRule type="cellIs" dxfId="4026" priority="1785" stopIfTrue="1" operator="equal">
      <formula>0</formula>
    </cfRule>
  </conditionalFormatting>
  <conditionalFormatting sqref="AD118">
    <cfRule type="cellIs" dxfId="4025" priority="1784" stopIfTrue="1" operator="equal">
      <formula>0</formula>
    </cfRule>
  </conditionalFormatting>
  <conditionalFormatting sqref="AZ230">
    <cfRule type="cellIs" dxfId="4024" priority="1779" stopIfTrue="1" operator="equal">
      <formula>0</formula>
    </cfRule>
  </conditionalFormatting>
  <conditionalFormatting sqref="AD203">
    <cfRule type="cellIs" dxfId="4023" priority="1783" stopIfTrue="1" operator="equal">
      <formula>0</formula>
    </cfRule>
  </conditionalFormatting>
  <conditionalFormatting sqref="AZ409">
    <cfRule type="cellIs" dxfId="4022" priority="1782" stopIfTrue="1" operator="equal">
      <formula>0</formula>
    </cfRule>
  </conditionalFormatting>
  <conditionalFormatting sqref="AZ304">
    <cfRule type="cellIs" dxfId="4021" priority="1781" stopIfTrue="1" operator="equal">
      <formula>0</formula>
    </cfRule>
  </conditionalFormatting>
  <conditionalFormatting sqref="AZ241">
    <cfRule type="cellIs" dxfId="4020" priority="1778" stopIfTrue="1" operator="equal">
      <formula>0</formula>
    </cfRule>
  </conditionalFormatting>
  <conditionalFormatting sqref="AZ136">
    <cfRule type="cellIs" dxfId="4019" priority="1777" stopIfTrue="1" operator="equal">
      <formula>0</formula>
    </cfRule>
  </conditionalFormatting>
  <conditionalFormatting sqref="AZ96">
    <cfRule type="cellIs" dxfId="4018" priority="1776" stopIfTrue="1" operator="equal">
      <formula>0</formula>
    </cfRule>
  </conditionalFormatting>
  <conditionalFormatting sqref="AZ433">
    <cfRule type="cellIs" dxfId="4017" priority="1775" stopIfTrue="1" operator="equal">
      <formula>0</formula>
    </cfRule>
  </conditionalFormatting>
  <conditionalFormatting sqref="AZ454">
    <cfRule type="cellIs" dxfId="4016" priority="1773" stopIfTrue="1" operator="equal">
      <formula>0</formula>
    </cfRule>
  </conditionalFormatting>
  <conditionalFormatting sqref="AZ535">
    <cfRule type="cellIs" dxfId="4015" priority="1772" stopIfTrue="1" operator="equal">
      <formula>0</formula>
    </cfRule>
  </conditionalFormatting>
  <conditionalFormatting sqref="AZ579">
    <cfRule type="cellIs" dxfId="4014" priority="1771" stopIfTrue="1" operator="equal">
      <formula>0</formula>
    </cfRule>
  </conditionalFormatting>
  <conditionalFormatting sqref="AZ600">
    <cfRule type="cellIs" dxfId="4013" priority="1770" stopIfTrue="1" operator="equal">
      <formula>0</formula>
    </cfRule>
  </conditionalFormatting>
  <conditionalFormatting sqref="AZ641">
    <cfRule type="cellIs" dxfId="4012" priority="1769" stopIfTrue="1" operator="equal">
      <formula>0</formula>
    </cfRule>
  </conditionalFormatting>
  <conditionalFormatting sqref="AD204">
    <cfRule type="cellIs" dxfId="4011" priority="1768" stopIfTrue="1" operator="equal">
      <formula>0</formula>
    </cfRule>
  </conditionalFormatting>
  <conditionalFormatting sqref="AZ204">
    <cfRule type="cellIs" dxfId="4010" priority="1767" stopIfTrue="1" operator="equal">
      <formula>0</formula>
    </cfRule>
  </conditionalFormatting>
  <conditionalFormatting sqref="AC55">
    <cfRule type="cellIs" dxfId="4009" priority="1764" stopIfTrue="1" operator="equal">
      <formula>0</formula>
    </cfRule>
  </conditionalFormatting>
  <conditionalFormatting sqref="AD180">
    <cfRule type="cellIs" dxfId="4008" priority="1766" stopIfTrue="1" operator="equal">
      <formula>0</formula>
    </cfRule>
  </conditionalFormatting>
  <conditionalFormatting sqref="AD622">
    <cfRule type="cellIs" dxfId="4007" priority="1765" stopIfTrue="1" operator="equal">
      <formula>0</formula>
    </cfRule>
  </conditionalFormatting>
  <conditionalFormatting sqref="AC37">
    <cfRule type="cellIs" dxfId="4006" priority="1763" stopIfTrue="1" operator="equal">
      <formula>0</formula>
    </cfRule>
  </conditionalFormatting>
  <conditionalFormatting sqref="AC75">
    <cfRule type="cellIs" dxfId="4005" priority="1762" stopIfTrue="1" operator="equal">
      <formula>0</formula>
    </cfRule>
  </conditionalFormatting>
  <conditionalFormatting sqref="AC78">
    <cfRule type="cellIs" dxfId="4004" priority="1761" stopIfTrue="1" operator="equal">
      <formula>0</formula>
    </cfRule>
  </conditionalFormatting>
  <conditionalFormatting sqref="W162 Z162">
    <cfRule type="cellIs" dxfId="4003" priority="1760" stopIfTrue="1" operator="equal">
      <formula>0</formula>
    </cfRule>
  </conditionalFormatting>
  <conditionalFormatting sqref="AC162">
    <cfRule type="cellIs" dxfId="4002" priority="1759" stopIfTrue="1" operator="equal">
      <formula>0</formula>
    </cfRule>
  </conditionalFormatting>
  <conditionalFormatting sqref="W121 Z121">
    <cfRule type="cellIs" dxfId="4001" priority="1758" stopIfTrue="1" operator="equal">
      <formula>0</formula>
    </cfRule>
  </conditionalFormatting>
  <conditionalFormatting sqref="AC308">
    <cfRule type="cellIs" dxfId="4000" priority="1757" stopIfTrue="1" operator="equal">
      <formula>0</formula>
    </cfRule>
  </conditionalFormatting>
  <conditionalFormatting sqref="BA404">
    <cfRule type="cellIs" dxfId="3999" priority="1756" stopIfTrue="1" operator="equal">
      <formula>0</formula>
    </cfRule>
  </conditionalFormatting>
  <conditionalFormatting sqref="AB632:AB639">
    <cfRule type="cellIs" dxfId="3998" priority="1755" stopIfTrue="1" operator="equal">
      <formula>0</formula>
    </cfRule>
  </conditionalFormatting>
  <conditionalFormatting sqref="BI124:BJ124 BL124:BM124">
    <cfRule type="cellIs" dxfId="3997" priority="1742" stopIfTrue="1" operator="equal">
      <formula>0</formula>
    </cfRule>
  </conditionalFormatting>
  <conditionalFormatting sqref="BB124:BG124">
    <cfRule type="cellIs" dxfId="3996" priority="1741" stopIfTrue="1" operator="equal">
      <formula>0</formula>
    </cfRule>
  </conditionalFormatting>
  <conditionalFormatting sqref="D124">
    <cfRule type="cellIs" dxfId="3995" priority="1748" stopIfTrue="1" operator="equal">
      <formula>0</formula>
    </cfRule>
  </conditionalFormatting>
  <conditionalFormatting sqref="G124:J124">
    <cfRule type="cellIs" dxfId="3994" priority="1747" stopIfTrue="1" operator="equal">
      <formula>0</formula>
    </cfRule>
  </conditionalFormatting>
  <conditionalFormatting sqref="AE124:AK124">
    <cfRule type="cellIs" dxfId="3993" priority="1745" stopIfTrue="1" operator="equal">
      <formula>0</formula>
    </cfRule>
  </conditionalFormatting>
  <conditionalFormatting sqref="E124:F124">
    <cfRule type="cellIs" dxfId="3992" priority="1746" stopIfTrue="1" operator="equal">
      <formula>0</formula>
    </cfRule>
  </conditionalFormatting>
  <conditionalFormatting sqref="K124:L124">
    <cfRule type="cellIs" dxfId="3991" priority="1744" stopIfTrue="1" operator="equal">
      <formula>0</formula>
    </cfRule>
  </conditionalFormatting>
  <conditionalFormatting sqref="BR124:BS124">
    <cfRule type="cellIs" dxfId="3990" priority="1740" stopIfTrue="1" operator="equal">
      <formula>0</formula>
    </cfRule>
  </conditionalFormatting>
  <conditionalFormatting sqref="U124:W124 Z124:AA124">
    <cfRule type="cellIs" dxfId="3989" priority="1739" stopIfTrue="1" operator="equal">
      <formula>0</formula>
    </cfRule>
  </conditionalFormatting>
  <conditionalFormatting sqref="AS124:AU124 AZ124:BA124 AX124">
    <cfRule type="cellIs" dxfId="3988" priority="1738" stopIfTrue="1" operator="equal">
      <formula>0</formula>
    </cfRule>
  </conditionalFormatting>
  <conditionalFormatting sqref="BH124">
    <cfRule type="cellIs" dxfId="3987" priority="1737" stopIfTrue="1" operator="equal">
      <formula>0</formula>
    </cfRule>
  </conditionalFormatting>
  <conditionalFormatting sqref="T124">
    <cfRule type="cellIs" dxfId="3986" priority="1736" stopIfTrue="1" operator="equal">
      <formula>0</formula>
    </cfRule>
  </conditionalFormatting>
  <conditionalFormatting sqref="AD124">
    <cfRule type="cellIs" dxfId="3985" priority="1735" stopIfTrue="1" operator="equal">
      <formula>0</formula>
    </cfRule>
  </conditionalFormatting>
  <conditionalFormatting sqref="BN124">
    <cfRule type="cellIs" dxfId="3984" priority="1734" stopIfTrue="1" operator="equal">
      <formula>0</formula>
    </cfRule>
  </conditionalFormatting>
  <conditionalFormatting sqref="D123">
    <cfRule type="cellIs" dxfId="3983" priority="1733" stopIfTrue="1" operator="equal">
      <formula>0</formula>
    </cfRule>
  </conditionalFormatting>
  <conditionalFormatting sqref="G123:J123">
    <cfRule type="cellIs" dxfId="3982" priority="1732" stopIfTrue="1" operator="equal">
      <formula>0</formula>
    </cfRule>
  </conditionalFormatting>
  <conditionalFormatting sqref="E123:F123">
    <cfRule type="cellIs" dxfId="3981" priority="1731" stopIfTrue="1" operator="equal">
      <formula>0</formula>
    </cfRule>
  </conditionalFormatting>
  <conditionalFormatting sqref="AE123:AK123">
    <cfRule type="cellIs" dxfId="3980" priority="1730" stopIfTrue="1" operator="equal">
      <formula>0</formula>
    </cfRule>
  </conditionalFormatting>
  <conditionalFormatting sqref="BO123:BQ123">
    <cfRule type="cellIs" dxfId="3979" priority="1728" stopIfTrue="1" operator="equal">
      <formula>0</formula>
    </cfRule>
  </conditionalFormatting>
  <conditionalFormatting sqref="U123:W123 AC123 Z123:AA123">
    <cfRule type="cellIs" dxfId="3978" priority="1724" stopIfTrue="1" operator="equal">
      <formula>0</formula>
    </cfRule>
  </conditionalFormatting>
  <conditionalFormatting sqref="AS123:AU123 AZ123:BA123 AX123">
    <cfRule type="cellIs" dxfId="3977" priority="1723" stopIfTrue="1" operator="equal">
      <formula>0</formula>
    </cfRule>
  </conditionalFormatting>
  <conditionalFormatting sqref="T123">
    <cfRule type="cellIs" dxfId="3976" priority="1722" stopIfTrue="1" operator="equal">
      <formula>0</formula>
    </cfRule>
  </conditionalFormatting>
  <conditionalFormatting sqref="AY644">
    <cfRule type="cellIs" dxfId="3975" priority="1754" stopIfTrue="1" operator="equal">
      <formula>0</formula>
    </cfRule>
  </conditionalFormatting>
  <conditionalFormatting sqref="AY632:AY641">
    <cfRule type="cellIs" dxfId="3974" priority="1753" stopIfTrue="1" operator="equal">
      <formula>0</formula>
    </cfRule>
  </conditionalFormatting>
  <conditionalFormatting sqref="AY11">
    <cfRule type="cellIs" dxfId="3973" priority="1752" stopIfTrue="1" operator="equal">
      <formula>0</formula>
    </cfRule>
  </conditionalFormatting>
  <conditionalFormatting sqref="AY645">
    <cfRule type="cellIs" dxfId="3972" priority="1751" stopIfTrue="1" operator="equal">
      <formula>0</formula>
    </cfRule>
  </conditionalFormatting>
  <conditionalFormatting sqref="AZ350:BA350">
    <cfRule type="cellIs" dxfId="3971" priority="1750" stopIfTrue="1" operator="equal">
      <formula>0</formula>
    </cfRule>
  </conditionalFormatting>
  <conditionalFormatting sqref="U371:V371">
    <cfRule type="cellIs" dxfId="3970" priority="1749" stopIfTrue="1" operator="equal">
      <formula>0</formula>
    </cfRule>
  </conditionalFormatting>
  <conditionalFormatting sqref="K123:L123">
    <cfRule type="cellIs" dxfId="3969" priority="1729" stopIfTrue="1" operator="equal">
      <formula>0</formula>
    </cfRule>
  </conditionalFormatting>
  <conditionalFormatting sqref="AD123">
    <cfRule type="cellIs" dxfId="3968" priority="1721" stopIfTrue="1" operator="equal">
      <formula>0</formula>
    </cfRule>
  </conditionalFormatting>
  <conditionalFormatting sqref="BN123">
    <cfRule type="cellIs" dxfId="3967" priority="1720" stopIfTrue="1" operator="equal">
      <formula>0</formula>
    </cfRule>
  </conditionalFormatting>
  <conditionalFormatting sqref="BH122">
    <cfRule type="cellIs" dxfId="3966" priority="1719" stopIfTrue="1" operator="equal">
      <formula>0</formula>
    </cfRule>
  </conditionalFormatting>
  <conditionalFormatting sqref="BH123">
    <cfRule type="cellIs" dxfId="3965" priority="1718" stopIfTrue="1" operator="equal">
      <formula>0</formula>
    </cfRule>
  </conditionalFormatting>
  <conditionalFormatting sqref="X53">
    <cfRule type="cellIs" dxfId="3964" priority="1637" stopIfTrue="1" operator="equal">
      <formula>0</formula>
    </cfRule>
  </conditionalFormatting>
  <conditionalFormatting sqref="X54">
    <cfRule type="cellIs" dxfId="3963" priority="1636" stopIfTrue="1" operator="equal">
      <formula>0</formula>
    </cfRule>
  </conditionalFormatting>
  <conditionalFormatting sqref="AE648:AI648">
    <cfRule type="cellIs" dxfId="3962" priority="1713" stopIfTrue="1" operator="equal">
      <formula>0</formula>
    </cfRule>
  </conditionalFormatting>
  <conditionalFormatting sqref="X398">
    <cfRule type="cellIs" dxfId="3961" priority="1632" stopIfTrue="1" operator="equal">
      <formula>0</formula>
    </cfRule>
  </conditionalFormatting>
  <conditionalFormatting sqref="BA100">
    <cfRule type="cellIs" dxfId="3960" priority="1711" stopIfTrue="1" operator="equal">
      <formula>0</formula>
    </cfRule>
  </conditionalFormatting>
  <conditionalFormatting sqref="AZ582">
    <cfRule type="cellIs" dxfId="3959" priority="1693" stopIfTrue="1" operator="equal">
      <formula>0</formula>
    </cfRule>
  </conditionalFormatting>
  <conditionalFormatting sqref="BA160">
    <cfRule type="cellIs" dxfId="3958" priority="1703" stopIfTrue="1" operator="equal">
      <formula>0</formula>
    </cfRule>
  </conditionalFormatting>
  <conditionalFormatting sqref="BA245">
    <cfRule type="cellIs" dxfId="3957" priority="1702" stopIfTrue="1" operator="equal">
      <formula>0</formula>
    </cfRule>
  </conditionalFormatting>
  <conditionalFormatting sqref="BA328">
    <cfRule type="cellIs" dxfId="3956" priority="1701" stopIfTrue="1" operator="equal">
      <formula>0</formula>
    </cfRule>
  </conditionalFormatting>
  <conditionalFormatting sqref="BA456">
    <cfRule type="cellIs" dxfId="3955" priority="1700" stopIfTrue="1" operator="equal">
      <formula>0</formula>
    </cfRule>
  </conditionalFormatting>
  <conditionalFormatting sqref="BA537">
    <cfRule type="cellIs" dxfId="3954" priority="1699" stopIfTrue="1" operator="equal">
      <formula>0</formula>
    </cfRule>
  </conditionalFormatting>
  <conditionalFormatting sqref="BA560">
    <cfRule type="cellIs" dxfId="3953" priority="1698" stopIfTrue="1" operator="equal">
      <formula>0</formula>
    </cfRule>
  </conditionalFormatting>
  <conditionalFormatting sqref="BA582">
    <cfRule type="cellIs" dxfId="3952" priority="1697" stopIfTrue="1" operator="equal">
      <formula>0</formula>
    </cfRule>
  </conditionalFormatting>
  <conditionalFormatting sqref="BA600">
    <cfRule type="cellIs" dxfId="3951" priority="1696" stopIfTrue="1" operator="equal">
      <formula>0</formula>
    </cfRule>
  </conditionalFormatting>
  <conditionalFormatting sqref="BA629">
    <cfRule type="cellIs" dxfId="3950" priority="1695" stopIfTrue="1" operator="equal">
      <formula>0</formula>
    </cfRule>
  </conditionalFormatting>
  <conditionalFormatting sqref="AZ500">
    <cfRule type="cellIs" dxfId="3949" priority="1694" stopIfTrue="1" operator="equal">
      <formula>0</formula>
    </cfRule>
  </conditionalFormatting>
  <conditionalFormatting sqref="BA348">
    <cfRule type="cellIs" dxfId="3948" priority="1692" stopIfTrue="1" operator="equal">
      <formula>0</formula>
    </cfRule>
  </conditionalFormatting>
  <conditionalFormatting sqref="BR374:BS374">
    <cfRule type="cellIs" dxfId="3947" priority="1686" stopIfTrue="1" operator="equal">
      <formula>0</formula>
    </cfRule>
  </conditionalFormatting>
  <conditionalFormatting sqref="BP374:BQ374">
    <cfRule type="cellIs" dxfId="3946" priority="1687" stopIfTrue="1" operator="equal">
      <formula>0</formula>
    </cfRule>
  </conditionalFormatting>
  <conditionalFormatting sqref="BN374">
    <cfRule type="cellIs" dxfId="3945" priority="1681" stopIfTrue="1" operator="equal">
      <formula>0</formula>
    </cfRule>
  </conditionalFormatting>
  <conditionalFormatting sqref="BA290">
    <cfRule type="cellIs" dxfId="3944" priority="1680" stopIfTrue="1" operator="equal">
      <formula>0</formula>
    </cfRule>
  </conditionalFormatting>
  <conditionalFormatting sqref="BA476">
    <cfRule type="cellIs" dxfId="3943" priority="1679" stopIfTrue="1" operator="equal">
      <formula>0</formula>
    </cfRule>
  </conditionalFormatting>
  <conditionalFormatting sqref="BA266">
    <cfRule type="cellIs" dxfId="3942" priority="1678" stopIfTrue="1" operator="equal">
      <formula>0</formula>
    </cfRule>
  </conditionalFormatting>
  <conditionalFormatting sqref="BA294">
    <cfRule type="cellIs" dxfId="3941" priority="1677" stopIfTrue="1" operator="equal">
      <formula>0</formula>
    </cfRule>
  </conditionalFormatting>
  <conditionalFormatting sqref="AB641">
    <cfRule type="cellIs" dxfId="3940" priority="1676" stopIfTrue="1" operator="equal">
      <formula>0</formula>
    </cfRule>
  </conditionalFormatting>
  <conditionalFormatting sqref="X13">
    <cfRule type="cellIs" dxfId="3939" priority="1586" stopIfTrue="1" operator="equal">
      <formula>0</formula>
    </cfRule>
  </conditionalFormatting>
  <conditionalFormatting sqref="BR646">
    <cfRule type="cellIs" dxfId="3938" priority="1675" stopIfTrue="1" operator="equal">
      <formula>0</formula>
    </cfRule>
  </conditionalFormatting>
  <conditionalFormatting sqref="R632:R641">
    <cfRule type="cellIs" dxfId="3937" priority="1674" stopIfTrue="1" operator="equal">
      <formula>0</formula>
    </cfRule>
  </conditionalFormatting>
  <conditionalFormatting sqref="T39">
    <cfRule type="cellIs" dxfId="3936" priority="1673" stopIfTrue="1" operator="equal">
      <formula>0</formula>
    </cfRule>
  </conditionalFormatting>
  <conditionalFormatting sqref="T234">
    <cfRule type="cellIs" dxfId="3935" priority="1672" stopIfTrue="1" operator="equal">
      <formula>0</formula>
    </cfRule>
  </conditionalFormatting>
  <conditionalFormatting sqref="BJ118:BK118">
    <cfRule type="cellIs" dxfId="3934" priority="1670" stopIfTrue="1" operator="equal">
      <formula>0</formula>
    </cfRule>
  </conditionalFormatting>
  <conditionalFormatting sqref="BI118 BL118:BM118">
    <cfRule type="cellIs" dxfId="3933" priority="1671" stopIfTrue="1" operator="equal">
      <formula>0</formula>
    </cfRule>
  </conditionalFormatting>
  <conditionalFormatting sqref="BH118">
    <cfRule type="cellIs" dxfId="3932" priority="1669" stopIfTrue="1" operator="equal">
      <formula>0</formula>
    </cfRule>
  </conditionalFormatting>
  <conditionalFormatting sqref="BK124:BK135">
    <cfRule type="cellIs" dxfId="3931" priority="1668" stopIfTrue="1" operator="equal">
      <formula>0</formula>
    </cfRule>
  </conditionalFormatting>
  <conditionalFormatting sqref="BK142:BK156">
    <cfRule type="cellIs" dxfId="3930" priority="1667" stopIfTrue="1" operator="equal">
      <formula>0</formula>
    </cfRule>
  </conditionalFormatting>
  <conditionalFormatting sqref="BK160:BK177">
    <cfRule type="cellIs" dxfId="3929" priority="1666" stopIfTrue="1" operator="equal">
      <formula>0</formula>
    </cfRule>
  </conditionalFormatting>
  <conditionalFormatting sqref="BK180:BK189">
    <cfRule type="cellIs" dxfId="3928" priority="1665" stopIfTrue="1" operator="equal">
      <formula>0</formula>
    </cfRule>
  </conditionalFormatting>
  <conditionalFormatting sqref="BK203:BK220">
    <cfRule type="cellIs" dxfId="3927" priority="1664" stopIfTrue="1" operator="equal">
      <formula>0</formula>
    </cfRule>
  </conditionalFormatting>
  <conditionalFormatting sqref="BK400:BK405 BK407">
    <cfRule type="cellIs" dxfId="3926" priority="1663" stopIfTrue="1" operator="equal">
      <formula>0</formula>
    </cfRule>
  </conditionalFormatting>
  <conditionalFormatting sqref="BK372:BK387">
    <cfRule type="cellIs" dxfId="3925" priority="1662" stopIfTrue="1" operator="equal">
      <formula>0</formula>
    </cfRule>
  </conditionalFormatting>
  <conditionalFormatting sqref="BK348:BK350">
    <cfRule type="cellIs" dxfId="3924" priority="1661" stopIfTrue="1" operator="equal">
      <formula>0</formula>
    </cfRule>
  </conditionalFormatting>
  <conditionalFormatting sqref="BK329:BK330">
    <cfRule type="cellIs" dxfId="3923" priority="1660" stopIfTrue="1" operator="equal">
      <formula>0</formula>
    </cfRule>
  </conditionalFormatting>
  <conditionalFormatting sqref="BK432:BK450">
    <cfRule type="cellIs" dxfId="3922" priority="1659" stopIfTrue="1" operator="equal">
      <formula>0</formula>
    </cfRule>
  </conditionalFormatting>
  <conditionalFormatting sqref="BK454:BK471">
    <cfRule type="cellIs" dxfId="3921" priority="1658" stopIfTrue="1" operator="equal">
      <formula>0</formula>
    </cfRule>
  </conditionalFormatting>
  <conditionalFormatting sqref="BK474:BK479">
    <cfRule type="cellIs" dxfId="3920" priority="1657" stopIfTrue="1" operator="equal">
      <formula>0</formula>
    </cfRule>
  </conditionalFormatting>
  <conditionalFormatting sqref="BK496:BK502">
    <cfRule type="cellIs" dxfId="3919" priority="1656" stopIfTrue="1" operator="equal">
      <formula>0</formula>
    </cfRule>
  </conditionalFormatting>
  <conditionalFormatting sqref="BK517:BK534">
    <cfRule type="cellIs" dxfId="3918" priority="1655" stopIfTrue="1" operator="equal">
      <formula>0</formula>
    </cfRule>
  </conditionalFormatting>
  <conditionalFormatting sqref="BK537:BK539">
    <cfRule type="cellIs" dxfId="3917" priority="1654" stopIfTrue="1" operator="equal">
      <formula>0</formula>
    </cfRule>
  </conditionalFormatting>
  <conditionalFormatting sqref="BK559:BK576">
    <cfRule type="cellIs" dxfId="3916" priority="1653" stopIfTrue="1" operator="equal">
      <formula>0</formula>
    </cfRule>
  </conditionalFormatting>
  <conditionalFormatting sqref="AP632:AP641">
    <cfRule type="cellIs" dxfId="3915" priority="1652" stopIfTrue="1" operator="equal">
      <formula>0</formula>
    </cfRule>
  </conditionalFormatting>
  <conditionalFormatting sqref="AX117">
    <cfRule type="cellIs" dxfId="3914" priority="1651" stopIfTrue="1" operator="equal">
      <formula>0</formula>
    </cfRule>
  </conditionalFormatting>
  <conditionalFormatting sqref="BK354">
    <cfRule type="cellIs" dxfId="3913" priority="1650" stopIfTrue="1" operator="equal">
      <formula>0</formula>
    </cfRule>
  </conditionalFormatting>
  <conditionalFormatting sqref="BL328">
    <cfRule type="cellIs" dxfId="3912" priority="1649" stopIfTrue="1" operator="equal">
      <formula>0</formula>
    </cfRule>
  </conditionalFormatting>
  <conditionalFormatting sqref="BJ328">
    <cfRule type="cellIs" dxfId="3911" priority="1648" stopIfTrue="1" operator="equal">
      <formula>0</formula>
    </cfRule>
  </conditionalFormatting>
  <conditionalFormatting sqref="BK328">
    <cfRule type="cellIs" dxfId="3910" priority="1647" stopIfTrue="1" operator="equal">
      <formula>0</formula>
    </cfRule>
  </conditionalFormatting>
  <conditionalFormatting sqref="AV454:AV472">
    <cfRule type="cellIs" dxfId="3909" priority="1550" stopIfTrue="1" operator="equal">
      <formula>0</formula>
    </cfRule>
  </conditionalFormatting>
  <conditionalFormatting sqref="AD162">
    <cfRule type="cellIs" dxfId="3908" priority="1646" stopIfTrue="1" operator="equal">
      <formula>0</formula>
    </cfRule>
  </conditionalFormatting>
  <conditionalFormatting sqref="AD96">
    <cfRule type="cellIs" dxfId="3907" priority="1645" stopIfTrue="1" operator="equal">
      <formula>0</formula>
    </cfRule>
  </conditionalFormatting>
  <conditionalFormatting sqref="Z38:AA38">
    <cfRule type="cellIs" dxfId="3906" priority="1644" stopIfTrue="1" operator="equal">
      <formula>0</formula>
    </cfRule>
  </conditionalFormatting>
  <conditionalFormatting sqref="Q648">
    <cfRule type="cellIs" dxfId="3905" priority="1643" stopIfTrue="1" operator="equal">
      <formula>0</formula>
    </cfRule>
  </conditionalFormatting>
  <conditionalFormatting sqref="Q632:Q641">
    <cfRule type="cellIs" dxfId="3904" priority="1642" stopIfTrue="1" operator="equal">
      <formula>0</formula>
    </cfRule>
  </conditionalFormatting>
  <conditionalFormatting sqref="X331:X346">
    <cfRule type="cellIs" dxfId="3903" priority="1610" stopIfTrue="1" operator="equal">
      <formula>0</formula>
    </cfRule>
  </conditionalFormatting>
  <conditionalFormatting sqref="X578 X599 X515:X516 X557 X620:X622 X644 X494:X497 X646 X474:X475 X536:X538 X243:X246 X601 X648">
    <cfRule type="cellIs" dxfId="3902" priority="1641" stopIfTrue="1" operator="equal">
      <formula>0</formula>
    </cfRule>
  </conditionalFormatting>
  <conditionalFormatting sqref="X180">
    <cfRule type="cellIs" dxfId="3901" priority="1638" stopIfTrue="1" operator="equal">
      <formula>0</formula>
    </cfRule>
  </conditionalFormatting>
  <conditionalFormatting sqref="X200 X389 X393 X410 X221:X222 X326 X242 X32 X116 X158 X119 X137 X179 X412:X431 X96 X396 X391 X74:X94 X263:X306 X452:X472 X348:X369">
    <cfRule type="cellIs" dxfId="3900" priority="1640" stopIfTrue="1" operator="equal">
      <formula>0</formula>
    </cfRule>
  </conditionalFormatting>
  <conditionalFormatting sqref="X96:X115 X76:X94">
    <cfRule type="cellIs" dxfId="3899" priority="1639" stopIfTrue="1" operator="equal">
      <formula>0</formula>
    </cfRule>
  </conditionalFormatting>
  <conditionalFormatting sqref="X327:X330">
    <cfRule type="cellIs" dxfId="3898" priority="1635" stopIfTrue="1" operator="equal">
      <formula>0</formula>
    </cfRule>
  </conditionalFormatting>
  <conditionalFormatting sqref="X397">
    <cfRule type="cellIs" dxfId="3897" priority="1629" stopIfTrue="1" operator="equal">
      <formula>0</formula>
    </cfRule>
  </conditionalFormatting>
  <conditionalFormatting sqref="X347">
    <cfRule type="cellIs" dxfId="3896" priority="1624" stopIfTrue="1" operator="equal">
      <formula>0</formula>
    </cfRule>
  </conditionalFormatting>
  <conditionalFormatting sqref="X181:X182">
    <cfRule type="cellIs" dxfId="3895" priority="1634" stopIfTrue="1" operator="equal">
      <formula>0</formula>
    </cfRule>
  </conditionalFormatting>
  <conditionalFormatting sqref="X558:X559">
    <cfRule type="cellIs" dxfId="3894" priority="1626" stopIfTrue="1" operator="equal">
      <formula>0</formula>
    </cfRule>
  </conditionalFormatting>
  <conditionalFormatting sqref="X201:X203">
    <cfRule type="cellIs" dxfId="3893" priority="1633" stopIfTrue="1" operator="equal">
      <formula>0</formula>
    </cfRule>
  </conditionalFormatting>
  <conditionalFormatting sqref="X401">
    <cfRule type="cellIs" dxfId="3892" priority="1631" stopIfTrue="1" operator="equal">
      <formula>0</formula>
    </cfRule>
  </conditionalFormatting>
  <conditionalFormatting sqref="X223:X241">
    <cfRule type="cellIs" dxfId="3891" priority="1630" stopIfTrue="1" operator="equal">
      <formula>0</formula>
    </cfRule>
  </conditionalFormatting>
  <conditionalFormatting sqref="X411">
    <cfRule type="cellIs" dxfId="3890" priority="1628" stopIfTrue="1" operator="equal">
      <formula>0</formula>
    </cfRule>
  </conditionalFormatting>
  <conditionalFormatting sqref="X432">
    <cfRule type="cellIs" dxfId="3889" priority="1627" stopIfTrue="1" operator="equal">
      <formula>0</formula>
    </cfRule>
  </conditionalFormatting>
  <conditionalFormatting sqref="X579">
    <cfRule type="cellIs" dxfId="3888" priority="1625" stopIfTrue="1" operator="equal">
      <formula>0</formula>
    </cfRule>
  </conditionalFormatting>
  <conditionalFormatting sqref="X473">
    <cfRule type="cellIs" dxfId="3887" priority="1623" stopIfTrue="1" operator="equal">
      <formula>0</formula>
    </cfRule>
  </conditionalFormatting>
  <conditionalFormatting sqref="X12 X16:X31">
    <cfRule type="cellIs" dxfId="3886" priority="1622" stopIfTrue="1" operator="equal">
      <formula>0</formula>
    </cfRule>
  </conditionalFormatting>
  <conditionalFormatting sqref="X39:X52 X33:X37">
    <cfRule type="cellIs" dxfId="3885" priority="1621" stopIfTrue="1" operator="equal">
      <formula>0</formula>
    </cfRule>
  </conditionalFormatting>
  <conditionalFormatting sqref="X58:X73 X55:X56">
    <cfRule type="cellIs" dxfId="3884" priority="1620" stopIfTrue="1" operator="equal">
      <formula>0</formula>
    </cfRule>
  </conditionalFormatting>
  <conditionalFormatting sqref="X117:X118">
    <cfRule type="cellIs" dxfId="3883" priority="1619" stopIfTrue="1" operator="equal">
      <formula>0</formula>
    </cfRule>
  </conditionalFormatting>
  <conditionalFormatting sqref="X120 X122 X125:X136">
    <cfRule type="cellIs" dxfId="3882" priority="1618" stopIfTrue="1" operator="equal">
      <formula>0</formula>
    </cfRule>
  </conditionalFormatting>
  <conditionalFormatting sqref="X138:X157">
    <cfRule type="cellIs" dxfId="3881" priority="1617" stopIfTrue="1" operator="equal">
      <formula>0</formula>
    </cfRule>
  </conditionalFormatting>
  <conditionalFormatting sqref="X159">
    <cfRule type="cellIs" dxfId="3880" priority="1616" stopIfTrue="1" operator="equal">
      <formula>0</formula>
    </cfRule>
  </conditionalFormatting>
  <conditionalFormatting sqref="X163:X178">
    <cfRule type="cellIs" dxfId="3879" priority="1615" stopIfTrue="1" operator="equal">
      <formula>0</formula>
    </cfRule>
  </conditionalFormatting>
  <conditionalFormatting sqref="X183:X199">
    <cfRule type="cellIs" dxfId="3878" priority="1614" stopIfTrue="1" operator="equal">
      <formula>0</formula>
    </cfRule>
  </conditionalFormatting>
  <conditionalFormatting sqref="X204:X220">
    <cfRule type="cellIs" dxfId="3877" priority="1613" stopIfTrue="1" operator="equal">
      <formula>0</formula>
    </cfRule>
  </conditionalFormatting>
  <conditionalFormatting sqref="X247:X262">
    <cfRule type="cellIs" dxfId="3876" priority="1612" stopIfTrue="1" operator="equal">
      <formula>0</formula>
    </cfRule>
  </conditionalFormatting>
  <conditionalFormatting sqref="X307:X325">
    <cfRule type="cellIs" dxfId="3875" priority="1611" stopIfTrue="1" operator="equal">
      <formula>0</formula>
    </cfRule>
  </conditionalFormatting>
  <conditionalFormatting sqref="X375:X388">
    <cfRule type="cellIs" dxfId="3874" priority="1609" stopIfTrue="1" operator="equal">
      <formula>0</formula>
    </cfRule>
  </conditionalFormatting>
  <conditionalFormatting sqref="X402:X409">
    <cfRule type="cellIs" dxfId="3873" priority="1608" stopIfTrue="1" operator="equal">
      <formula>0</formula>
    </cfRule>
  </conditionalFormatting>
  <conditionalFormatting sqref="X433:X451">
    <cfRule type="cellIs" dxfId="3872" priority="1607" stopIfTrue="1" operator="equal">
      <formula>0</formula>
    </cfRule>
  </conditionalFormatting>
  <conditionalFormatting sqref="X476:X493">
    <cfRule type="cellIs" dxfId="3871" priority="1606" stopIfTrue="1" operator="equal">
      <formula>0</formula>
    </cfRule>
  </conditionalFormatting>
  <conditionalFormatting sqref="X498:X514">
    <cfRule type="cellIs" dxfId="3870" priority="1605" stopIfTrue="1" operator="equal">
      <formula>0</formula>
    </cfRule>
  </conditionalFormatting>
  <conditionalFormatting sqref="X517:X535">
    <cfRule type="cellIs" dxfId="3869" priority="1604" stopIfTrue="1" operator="equal">
      <formula>0</formula>
    </cfRule>
  </conditionalFormatting>
  <conditionalFormatting sqref="X539:X556">
    <cfRule type="cellIs" dxfId="3868" priority="1603" stopIfTrue="1" operator="equal">
      <formula>0</formula>
    </cfRule>
  </conditionalFormatting>
  <conditionalFormatting sqref="X560:X577">
    <cfRule type="cellIs" dxfId="3867" priority="1602" stopIfTrue="1" operator="equal">
      <formula>0</formula>
    </cfRule>
  </conditionalFormatting>
  <conditionalFormatting sqref="X580:X598">
    <cfRule type="cellIs" dxfId="3866" priority="1601" stopIfTrue="1" operator="equal">
      <formula>0</formula>
    </cfRule>
  </conditionalFormatting>
  <conditionalFormatting sqref="X602:X619">
    <cfRule type="cellIs" dxfId="3865" priority="1600" stopIfTrue="1" operator="equal">
      <formula>0</formula>
    </cfRule>
  </conditionalFormatting>
  <conditionalFormatting sqref="X623:X641">
    <cfRule type="cellIs" dxfId="3864" priority="1599" stopIfTrue="1" operator="equal">
      <formula>0</formula>
    </cfRule>
  </conditionalFormatting>
  <conditionalFormatting sqref="X95">
    <cfRule type="cellIs" dxfId="3863" priority="1598" stopIfTrue="1" operator="equal">
      <formula>0</formula>
    </cfRule>
  </conditionalFormatting>
  <conditionalFormatting sqref="X399">
    <cfRule type="cellIs" dxfId="3862" priority="1597" stopIfTrue="1" operator="equal">
      <formula>0</formula>
    </cfRule>
  </conditionalFormatting>
  <conditionalFormatting sqref="X395">
    <cfRule type="cellIs" dxfId="3861" priority="1596" stopIfTrue="1" operator="equal">
      <formula>0</formula>
    </cfRule>
  </conditionalFormatting>
  <conditionalFormatting sqref="X394">
    <cfRule type="cellIs" dxfId="3860" priority="1595" stopIfTrue="1" operator="equal">
      <formula>0</formula>
    </cfRule>
  </conditionalFormatting>
  <conditionalFormatting sqref="X392">
    <cfRule type="cellIs" dxfId="3859" priority="1594" stopIfTrue="1" operator="equal">
      <formula>0</formula>
    </cfRule>
  </conditionalFormatting>
  <conditionalFormatting sqref="X390">
    <cfRule type="cellIs" dxfId="3858" priority="1593" stopIfTrue="1" operator="equal">
      <formula>0</formula>
    </cfRule>
  </conditionalFormatting>
  <conditionalFormatting sqref="X11">
    <cfRule type="cellIs" dxfId="3857" priority="1592" stopIfTrue="1" operator="equal">
      <formula>0</formula>
    </cfRule>
  </conditionalFormatting>
  <conditionalFormatting sqref="X645">
    <cfRule type="cellIs" dxfId="3856" priority="1590" stopIfTrue="1" operator="equal">
      <formula>0</formula>
    </cfRule>
  </conditionalFormatting>
  <conditionalFormatting sqref="X647">
    <cfRule type="cellIs" dxfId="3855" priority="1589" stopIfTrue="1" operator="equal">
      <formula>0</formula>
    </cfRule>
  </conditionalFormatting>
  <conditionalFormatting sqref="X374 X370:X372">
    <cfRule type="cellIs" dxfId="3854" priority="1588" stopIfTrue="1" operator="equal">
      <formula>0</formula>
    </cfRule>
  </conditionalFormatting>
  <conditionalFormatting sqref="X373">
    <cfRule type="cellIs" dxfId="3853" priority="1587" stopIfTrue="1" operator="equal">
      <formula>0</formula>
    </cfRule>
  </conditionalFormatting>
  <conditionalFormatting sqref="X161">
    <cfRule type="cellIs" dxfId="3852" priority="1591" stopIfTrue="1" operator="equal">
      <formula>0</formula>
    </cfRule>
  </conditionalFormatting>
  <conditionalFormatting sqref="X400">
    <cfRule type="cellIs" dxfId="3851" priority="1585" stopIfTrue="1" operator="equal">
      <formula>0</formula>
    </cfRule>
  </conditionalFormatting>
  <conditionalFormatting sqref="X600">
    <cfRule type="cellIs" dxfId="3850" priority="1584" stopIfTrue="1" operator="equal">
      <formula>0</formula>
    </cfRule>
  </conditionalFormatting>
  <conditionalFormatting sqref="X57">
    <cfRule type="cellIs" dxfId="3849" priority="1583" stopIfTrue="1" operator="equal">
      <formula>0</formula>
    </cfRule>
  </conditionalFormatting>
  <conditionalFormatting sqref="X38">
    <cfRule type="cellIs" dxfId="3848" priority="1582" stopIfTrue="1" operator="equal">
      <formula>0</formula>
    </cfRule>
  </conditionalFormatting>
  <conditionalFormatting sqref="X162">
    <cfRule type="cellIs" dxfId="3847" priority="1581" stopIfTrue="1" operator="equal">
      <formula>0</formula>
    </cfRule>
  </conditionalFormatting>
  <conditionalFormatting sqref="X121">
    <cfRule type="cellIs" dxfId="3846" priority="1580" stopIfTrue="1" operator="equal">
      <formula>0</formula>
    </cfRule>
  </conditionalFormatting>
  <conditionalFormatting sqref="X124">
    <cfRule type="cellIs" dxfId="3845" priority="1579" stopIfTrue="1" operator="equal">
      <formula>0</formula>
    </cfRule>
  </conditionalFormatting>
  <conditionalFormatting sqref="X123">
    <cfRule type="cellIs" dxfId="3844" priority="1578" stopIfTrue="1" operator="equal">
      <formula>0</formula>
    </cfRule>
  </conditionalFormatting>
  <conditionalFormatting sqref="AV374:AV388 AV644 AV495:AV514 AV474:AV493 AV348:AV372 AV242:AV346 AV646:AV648">
    <cfRule type="cellIs" dxfId="3843" priority="1577" stopIfTrue="1" operator="equal">
      <formula>0</formula>
    </cfRule>
  </conditionalFormatting>
  <conditionalFormatting sqref="AV53">
    <cfRule type="cellIs" dxfId="3842" priority="1575" stopIfTrue="1" operator="equal">
      <formula>0</formula>
    </cfRule>
  </conditionalFormatting>
  <conditionalFormatting sqref="AV74 AV32 AV95 AV200 AV389:AV391 AV393 AV410 AV395:AV396 AV494 AV578 AV158 AV137:AV138 AV179 AV452:AV453 AV202:AV218 AV116:AV118 AV623:AV641 AV220:AV221 AV515:AV557 AV412:AV431">
    <cfRule type="cellIs" dxfId="3841" priority="1576" stopIfTrue="1" operator="equal">
      <formula>0</formula>
    </cfRule>
  </conditionalFormatting>
  <conditionalFormatting sqref="AV392">
    <cfRule type="cellIs" dxfId="3840" priority="1570" stopIfTrue="1" operator="equal">
      <formula>0</formula>
    </cfRule>
  </conditionalFormatting>
  <conditionalFormatting sqref="AV33:AV37 AV39:AV52">
    <cfRule type="cellIs" dxfId="3839" priority="1574" stopIfTrue="1" operator="equal">
      <formula>0</formula>
    </cfRule>
  </conditionalFormatting>
  <conditionalFormatting sqref="AV54">
    <cfRule type="cellIs" dxfId="3838" priority="1573" stopIfTrue="1" operator="equal">
      <formula>0</formula>
    </cfRule>
  </conditionalFormatting>
  <conditionalFormatting sqref="AV96">
    <cfRule type="cellIs" dxfId="3837" priority="1572" stopIfTrue="1" operator="equal">
      <formula>0</formula>
    </cfRule>
  </conditionalFormatting>
  <conditionalFormatting sqref="AV181:AV199">
    <cfRule type="cellIs" dxfId="3836" priority="1568" stopIfTrue="1" operator="equal">
      <formula>0</formula>
    </cfRule>
  </conditionalFormatting>
  <conditionalFormatting sqref="AV201">
    <cfRule type="cellIs" dxfId="3835" priority="1571" stopIfTrue="1" operator="equal">
      <formula>0</formula>
    </cfRule>
  </conditionalFormatting>
  <conditionalFormatting sqref="AV399:AV409">
    <cfRule type="cellIs" dxfId="3834" priority="1569" stopIfTrue="1" operator="equal">
      <formula>0</formula>
    </cfRule>
  </conditionalFormatting>
  <conditionalFormatting sqref="AV558:AV577">
    <cfRule type="cellIs" dxfId="3833" priority="1564" stopIfTrue="1" operator="equal">
      <formula>0</formula>
    </cfRule>
  </conditionalFormatting>
  <conditionalFormatting sqref="AV222">
    <cfRule type="cellIs" dxfId="3832" priority="1567" stopIfTrue="1" operator="equal">
      <formula>0</formula>
    </cfRule>
  </conditionalFormatting>
  <conditionalFormatting sqref="AV223:AV227 AV229:AV241">
    <cfRule type="cellIs" dxfId="3831" priority="1566" stopIfTrue="1" operator="equal">
      <formula>0</formula>
    </cfRule>
  </conditionalFormatting>
  <conditionalFormatting sqref="AV432:AV451">
    <cfRule type="cellIs" dxfId="3830" priority="1565" stopIfTrue="1" operator="equal">
      <formula>0</formula>
    </cfRule>
  </conditionalFormatting>
  <conditionalFormatting sqref="AV580">
    <cfRule type="cellIs" dxfId="3829" priority="1563" stopIfTrue="1" operator="equal">
      <formula>0</formula>
    </cfRule>
  </conditionalFormatting>
  <conditionalFormatting sqref="AV473">
    <cfRule type="cellIs" dxfId="3828" priority="1562" stopIfTrue="1" operator="equal">
      <formula>0</formula>
    </cfRule>
  </conditionalFormatting>
  <conditionalFormatting sqref="AV347">
    <cfRule type="cellIs" dxfId="3827" priority="1561" stopIfTrue="1" operator="equal">
      <formula>0</formula>
    </cfRule>
  </conditionalFormatting>
  <conditionalFormatting sqref="AV394">
    <cfRule type="cellIs" dxfId="3826" priority="1552" stopIfTrue="1" operator="equal">
      <formula>0</formula>
    </cfRule>
  </conditionalFormatting>
  <conditionalFormatting sqref="AV16:AV31">
    <cfRule type="cellIs" dxfId="3825" priority="1560" stopIfTrue="1" operator="equal">
      <formula>0</formula>
    </cfRule>
  </conditionalFormatting>
  <conditionalFormatting sqref="AV58:AV73">
    <cfRule type="cellIs" dxfId="3824" priority="1559" stopIfTrue="1" operator="equal">
      <formula>0</formula>
    </cfRule>
  </conditionalFormatting>
  <conditionalFormatting sqref="AV75:AV77 AV79:AV94">
    <cfRule type="cellIs" dxfId="3823" priority="1558" stopIfTrue="1" operator="equal">
      <formula>0</formula>
    </cfRule>
  </conditionalFormatting>
  <conditionalFormatting sqref="AV97:AV115">
    <cfRule type="cellIs" dxfId="3822" priority="1557" stopIfTrue="1" operator="equal">
      <formula>0</formula>
    </cfRule>
  </conditionalFormatting>
  <conditionalFormatting sqref="AV120:AV122 AV125:AV136">
    <cfRule type="cellIs" dxfId="3821" priority="1556" stopIfTrue="1" operator="equal">
      <formula>0</formula>
    </cfRule>
  </conditionalFormatting>
  <conditionalFormatting sqref="AV139:AV157">
    <cfRule type="cellIs" dxfId="3820" priority="1555" stopIfTrue="1" operator="equal">
      <formula>0</formula>
    </cfRule>
  </conditionalFormatting>
  <conditionalFormatting sqref="AV159:AV178">
    <cfRule type="cellIs" dxfId="3819" priority="1554" stopIfTrue="1" operator="equal">
      <formula>0</formula>
    </cfRule>
  </conditionalFormatting>
  <conditionalFormatting sqref="AV411">
    <cfRule type="cellIs" dxfId="3818" priority="1553" stopIfTrue="1" operator="equal">
      <formula>0</formula>
    </cfRule>
  </conditionalFormatting>
  <conditionalFormatting sqref="AV119">
    <cfRule type="cellIs" dxfId="3817" priority="1551" stopIfTrue="1" operator="equal">
      <formula>0</formula>
    </cfRule>
  </conditionalFormatting>
  <conditionalFormatting sqref="AV11">
    <cfRule type="cellIs" dxfId="3816" priority="1549" stopIfTrue="1" operator="equal">
      <formula>0</formula>
    </cfRule>
  </conditionalFormatting>
  <conditionalFormatting sqref="AV645">
    <cfRule type="cellIs" dxfId="3815" priority="1548" stopIfTrue="1" operator="equal">
      <formula>0</formula>
    </cfRule>
  </conditionalFormatting>
  <conditionalFormatting sqref="AV397">
    <cfRule type="cellIs" dxfId="3814" priority="1547" stopIfTrue="1" operator="equal">
      <formula>0</formula>
    </cfRule>
  </conditionalFormatting>
  <conditionalFormatting sqref="AV579">
    <cfRule type="cellIs" dxfId="3813" priority="1546" stopIfTrue="1" operator="equal">
      <formula>0</formula>
    </cfRule>
  </conditionalFormatting>
  <conditionalFormatting sqref="AV180">
    <cfRule type="cellIs" dxfId="3812" priority="1545" stopIfTrue="1" operator="equal">
      <formula>0</formula>
    </cfRule>
  </conditionalFormatting>
  <conditionalFormatting sqref="AV228">
    <cfRule type="cellIs" dxfId="3811" priority="1544" stopIfTrue="1" operator="equal">
      <formula>0</formula>
    </cfRule>
  </conditionalFormatting>
  <conditionalFormatting sqref="AV398">
    <cfRule type="cellIs" dxfId="3810" priority="1543" stopIfTrue="1" operator="equal">
      <formula>0</formula>
    </cfRule>
  </conditionalFormatting>
  <conditionalFormatting sqref="AV373">
    <cfRule type="cellIs" dxfId="3809" priority="1542" stopIfTrue="1" operator="equal">
      <formula>0</formula>
    </cfRule>
  </conditionalFormatting>
  <conditionalFormatting sqref="AV622">
    <cfRule type="cellIs" dxfId="3808" priority="1541" stopIfTrue="1" operator="equal">
      <formula>0</formula>
    </cfRule>
  </conditionalFormatting>
  <conditionalFormatting sqref="AV599:AV621">
    <cfRule type="cellIs" dxfId="3807" priority="1540" stopIfTrue="1" operator="equal">
      <formula>0</formula>
    </cfRule>
  </conditionalFormatting>
  <conditionalFormatting sqref="AV582:AV598">
    <cfRule type="cellIs" dxfId="3806" priority="1539" stopIfTrue="1" operator="equal">
      <formula>0</formula>
    </cfRule>
  </conditionalFormatting>
  <conditionalFormatting sqref="AV57">
    <cfRule type="cellIs" dxfId="3805" priority="1538" stopIfTrue="1" operator="equal">
      <formula>0</formula>
    </cfRule>
  </conditionalFormatting>
  <conditionalFormatting sqref="AV38">
    <cfRule type="cellIs" dxfId="3804" priority="1537" stopIfTrue="1" operator="equal">
      <formula>0</formula>
    </cfRule>
  </conditionalFormatting>
  <conditionalFormatting sqref="AV219">
    <cfRule type="cellIs" dxfId="3803" priority="1536" stopIfTrue="1" operator="equal">
      <formula>0</formula>
    </cfRule>
  </conditionalFormatting>
  <conditionalFormatting sqref="AV581">
    <cfRule type="cellIs" dxfId="3802" priority="1535" stopIfTrue="1" operator="equal">
      <formula>0</formula>
    </cfRule>
  </conditionalFormatting>
  <conditionalFormatting sqref="AV55">
    <cfRule type="cellIs" dxfId="3801" priority="1534" stopIfTrue="1" operator="equal">
      <formula>0</formula>
    </cfRule>
  </conditionalFormatting>
  <conditionalFormatting sqref="AV56">
    <cfRule type="cellIs" dxfId="3800" priority="1533" stopIfTrue="1" operator="equal">
      <formula>0</formula>
    </cfRule>
  </conditionalFormatting>
  <conditionalFormatting sqref="AV124">
    <cfRule type="cellIs" dxfId="3799" priority="1532" stopIfTrue="1" operator="equal">
      <formula>0</formula>
    </cfRule>
  </conditionalFormatting>
  <conditionalFormatting sqref="AV123">
    <cfRule type="cellIs" dxfId="3798" priority="1531" stopIfTrue="1" operator="equal">
      <formula>0</formula>
    </cfRule>
  </conditionalFormatting>
  <conditionalFormatting sqref="U245">
    <cfRule type="cellIs" dxfId="3797" priority="1530" stopIfTrue="1" operator="equal">
      <formula>0</formula>
    </cfRule>
  </conditionalFormatting>
  <conditionalFormatting sqref="Y517:Y535">
    <cfRule type="cellIs" dxfId="3796" priority="1465" stopIfTrue="1" operator="equal">
      <formula>0</formula>
    </cfRule>
  </conditionalFormatting>
  <conditionalFormatting sqref="AO632:AO641">
    <cfRule type="cellIs" dxfId="3795" priority="1529" stopIfTrue="1" operator="equal">
      <formula>0</formula>
    </cfRule>
  </conditionalFormatting>
  <conditionalFormatting sqref="Y560:Y577">
    <cfRule type="cellIs" dxfId="3794" priority="1463" stopIfTrue="1" operator="equal">
      <formula>0</formula>
    </cfRule>
  </conditionalFormatting>
  <conditionalFormatting sqref="Y580:Y598">
    <cfRule type="cellIs" dxfId="3793" priority="1462" stopIfTrue="1" operator="equal">
      <formula>0</formula>
    </cfRule>
  </conditionalFormatting>
  <conditionalFormatting sqref="AS78:AU78 AX78">
    <cfRule type="cellIs" dxfId="3792" priority="1528" stopIfTrue="1" operator="equal">
      <formula>0</formula>
    </cfRule>
  </conditionalFormatting>
  <conditionalFormatting sqref="AV78">
    <cfRule type="cellIs" dxfId="3791" priority="1527" stopIfTrue="1" operator="equal">
      <formula>0</formula>
    </cfRule>
  </conditionalFormatting>
  <conditionalFormatting sqref="Y399">
    <cfRule type="cellIs" dxfId="3790" priority="1458" stopIfTrue="1" operator="equal">
      <formula>0</formula>
    </cfRule>
  </conditionalFormatting>
  <conditionalFormatting sqref="Y395">
    <cfRule type="cellIs" dxfId="3789" priority="1457" stopIfTrue="1" operator="equal">
      <formula>0</formula>
    </cfRule>
  </conditionalFormatting>
  <conditionalFormatting sqref="AC57">
    <cfRule type="cellIs" dxfId="3788" priority="1526" stopIfTrue="1" operator="equal">
      <formula>0</formula>
    </cfRule>
  </conditionalFormatting>
  <conditionalFormatting sqref="AD455">
    <cfRule type="cellIs" dxfId="3787" priority="1525" stopIfTrue="1" operator="equal">
      <formula>0</formula>
    </cfRule>
  </conditionalFormatting>
  <conditionalFormatting sqref="AD454">
    <cfRule type="cellIs" dxfId="3786" priority="1524" stopIfTrue="1" operator="equal">
      <formula>0</formula>
    </cfRule>
  </conditionalFormatting>
  <conditionalFormatting sqref="AD266">
    <cfRule type="cellIs" dxfId="3785" priority="1506" stopIfTrue="1" operator="equal">
      <formula>0</formula>
    </cfRule>
  </conditionalFormatting>
  <conditionalFormatting sqref="AS296">
    <cfRule type="cellIs" dxfId="3784" priority="1523" stopIfTrue="1" operator="equal">
      <formula>0</formula>
    </cfRule>
  </conditionalFormatting>
  <conditionalFormatting sqref="AC404:AD404">
    <cfRule type="cellIs" dxfId="3783" priority="1522" stopIfTrue="1" operator="equal">
      <formula>0</formula>
    </cfRule>
  </conditionalFormatting>
  <conditionalFormatting sqref="BO14">
    <cfRule type="cellIs" dxfId="3782" priority="1520" stopIfTrue="1" operator="equal">
      <formula>0</formula>
    </cfRule>
  </conditionalFormatting>
  <conditionalFormatting sqref="BP14:BS14 AE14:AK14 AX14 AS14:AV14 AZ14:BM14">
    <cfRule type="cellIs" dxfId="3781" priority="1521" stopIfTrue="1" operator="equal">
      <formula>0</formula>
    </cfRule>
  </conditionalFormatting>
  <conditionalFormatting sqref="D14">
    <cfRule type="cellIs" dxfId="3780" priority="1519" stopIfTrue="1" operator="equal">
      <formula>0</formula>
    </cfRule>
  </conditionalFormatting>
  <conditionalFormatting sqref="E14:J14">
    <cfRule type="cellIs" dxfId="3779" priority="1518" stopIfTrue="1" operator="equal">
      <formula>0</formula>
    </cfRule>
  </conditionalFormatting>
  <conditionalFormatting sqref="K14:L14">
    <cfRule type="cellIs" dxfId="3778" priority="1517" stopIfTrue="1" operator="equal">
      <formula>0</formula>
    </cfRule>
  </conditionalFormatting>
  <conditionalFormatting sqref="U14:W14 Z14:AA14">
    <cfRule type="cellIs" dxfId="3777" priority="1516" stopIfTrue="1" operator="equal">
      <formula>0</formula>
    </cfRule>
  </conditionalFormatting>
  <conditionalFormatting sqref="T14">
    <cfRule type="cellIs" dxfId="3776" priority="1515" stopIfTrue="1" operator="equal">
      <formula>0</formula>
    </cfRule>
  </conditionalFormatting>
  <conditionalFormatting sqref="BN14">
    <cfRule type="cellIs" dxfId="3775" priority="1514" stopIfTrue="1" operator="equal">
      <formula>0</formula>
    </cfRule>
  </conditionalFormatting>
  <conditionalFormatting sqref="X14">
    <cfRule type="cellIs" dxfId="3774" priority="1513" stopIfTrue="1" operator="equal">
      <formula>0</formula>
    </cfRule>
  </conditionalFormatting>
  <conditionalFormatting sqref="AU183">
    <cfRule type="cellIs" dxfId="3773" priority="1508" stopIfTrue="1" operator="equal">
      <formula>0</formula>
    </cfRule>
  </conditionalFormatting>
  <conditionalFormatting sqref="AD207">
    <cfRule type="cellIs" dxfId="3772" priority="1510" stopIfTrue="1" operator="equal">
      <formula>0</formula>
    </cfRule>
  </conditionalFormatting>
  <conditionalFormatting sqref="U126">
    <cfRule type="cellIs" dxfId="3771" priority="1512" stopIfTrue="1" operator="equal">
      <formula>0</formula>
    </cfRule>
  </conditionalFormatting>
  <conditionalFormatting sqref="AC14">
    <cfRule type="cellIs" dxfId="3770" priority="1511" stopIfTrue="1" operator="equal">
      <formula>0</formula>
    </cfRule>
  </conditionalFormatting>
  <conditionalFormatting sqref="BA330">
    <cfRule type="cellIs" dxfId="3769" priority="1509" stopIfTrue="1" operator="equal">
      <formula>0</formula>
    </cfRule>
  </conditionalFormatting>
  <conditionalFormatting sqref="AD233">
    <cfRule type="cellIs" dxfId="3768" priority="1507" stopIfTrue="1" operator="equal">
      <formula>0</formula>
    </cfRule>
  </conditionalFormatting>
  <conditionalFormatting sqref="BI415 BL415:BM415">
    <cfRule type="cellIs" dxfId="3767" priority="1505" stopIfTrue="1" operator="equal">
      <formula>0</formula>
    </cfRule>
  </conditionalFormatting>
  <conditionalFormatting sqref="BJ415:BK415">
    <cfRule type="cellIs" dxfId="3766" priority="1504" stopIfTrue="1" operator="equal">
      <formula>0</formula>
    </cfRule>
  </conditionalFormatting>
  <conditionalFormatting sqref="BH415">
    <cfRule type="cellIs" dxfId="3765" priority="1503" stopIfTrue="1" operator="equal">
      <formula>0</formula>
    </cfRule>
  </conditionalFormatting>
  <conditionalFormatting sqref="Y331:Y346">
    <cfRule type="cellIs" dxfId="3764" priority="1471" stopIfTrue="1" operator="equal">
      <formula>0</formula>
    </cfRule>
  </conditionalFormatting>
  <conditionalFormatting sqref="Y578 Y599 Y515:Y516 Y557 Y620:Y622 Y644 Y494:Y497 Y646 Y474:Y475 Y536:Y538 Y243:Y246 Y601 Y648">
    <cfRule type="cellIs" dxfId="3763" priority="1502" stopIfTrue="1" operator="equal">
      <formula>0</formula>
    </cfRule>
  </conditionalFormatting>
  <conditionalFormatting sqref="Y180">
    <cfRule type="cellIs" dxfId="3762" priority="1499" stopIfTrue="1" operator="equal">
      <formula>0</formula>
    </cfRule>
  </conditionalFormatting>
  <conditionalFormatting sqref="Y200 Y389 Y393 Y410 Y221:Y222 Y326 Y242 Y32 Y116 Y158 Y119 Y137 Y160 Y179 Y412:Y415 Y96 Y396 Y391 Y74:Y94 Y263:Y306 Y452:Y472 Y348:Y369 Y417:Y431">
    <cfRule type="cellIs" dxfId="3761" priority="1501" stopIfTrue="1" operator="equal">
      <formula>0</formula>
    </cfRule>
  </conditionalFormatting>
  <conditionalFormatting sqref="Y96:Y115 Y76:Y94">
    <cfRule type="cellIs" dxfId="3760" priority="1500" stopIfTrue="1" operator="equal">
      <formula>0</formula>
    </cfRule>
  </conditionalFormatting>
  <conditionalFormatting sqref="Y53">
    <cfRule type="cellIs" dxfId="3759" priority="1498" stopIfTrue="1" operator="equal">
      <formula>0</formula>
    </cfRule>
  </conditionalFormatting>
  <conditionalFormatting sqref="Y54">
    <cfRule type="cellIs" dxfId="3758" priority="1497" stopIfTrue="1" operator="equal">
      <formula>0</formula>
    </cfRule>
  </conditionalFormatting>
  <conditionalFormatting sqref="Y327:Y330">
    <cfRule type="cellIs" dxfId="3757" priority="1496" stopIfTrue="1" operator="equal">
      <formula>0</formula>
    </cfRule>
  </conditionalFormatting>
  <conditionalFormatting sqref="Y397">
    <cfRule type="cellIs" dxfId="3756" priority="1490" stopIfTrue="1" operator="equal">
      <formula>0</formula>
    </cfRule>
  </conditionalFormatting>
  <conditionalFormatting sqref="Y347">
    <cfRule type="cellIs" dxfId="3755" priority="1485" stopIfTrue="1" operator="equal">
      <formula>0</formula>
    </cfRule>
  </conditionalFormatting>
  <conditionalFormatting sqref="Y181:Y182">
    <cfRule type="cellIs" dxfId="3754" priority="1495" stopIfTrue="1" operator="equal">
      <formula>0</formula>
    </cfRule>
  </conditionalFormatting>
  <conditionalFormatting sqref="Y558:Y559">
    <cfRule type="cellIs" dxfId="3753" priority="1487" stopIfTrue="1" operator="equal">
      <formula>0</formula>
    </cfRule>
  </conditionalFormatting>
  <conditionalFormatting sqref="Y201:Y203">
    <cfRule type="cellIs" dxfId="3752" priority="1494" stopIfTrue="1" operator="equal">
      <formula>0</formula>
    </cfRule>
  </conditionalFormatting>
  <conditionalFormatting sqref="Y398">
    <cfRule type="cellIs" dxfId="3751" priority="1493" stopIfTrue="1" operator="equal">
      <formula>0</formula>
    </cfRule>
  </conditionalFormatting>
  <conditionalFormatting sqref="Y401">
    <cfRule type="cellIs" dxfId="3750" priority="1492" stopIfTrue="1" operator="equal">
      <formula>0</formula>
    </cfRule>
  </conditionalFormatting>
  <conditionalFormatting sqref="Y223:Y241">
    <cfRule type="cellIs" dxfId="3749" priority="1491" stopIfTrue="1" operator="equal">
      <formula>0</formula>
    </cfRule>
  </conditionalFormatting>
  <conditionalFormatting sqref="Y411">
    <cfRule type="cellIs" dxfId="3748" priority="1489" stopIfTrue="1" operator="equal">
      <formula>0</formula>
    </cfRule>
  </conditionalFormatting>
  <conditionalFormatting sqref="Y432">
    <cfRule type="cellIs" dxfId="3747" priority="1488" stopIfTrue="1" operator="equal">
      <formula>0</formula>
    </cfRule>
  </conditionalFormatting>
  <conditionalFormatting sqref="Y579">
    <cfRule type="cellIs" dxfId="3746" priority="1486" stopIfTrue="1" operator="equal">
      <formula>0</formula>
    </cfRule>
  </conditionalFormatting>
  <conditionalFormatting sqref="Y473">
    <cfRule type="cellIs" dxfId="3745" priority="1484" stopIfTrue="1" operator="equal">
      <formula>0</formula>
    </cfRule>
  </conditionalFormatting>
  <conditionalFormatting sqref="Y12 Y15:Y31">
    <cfRule type="cellIs" dxfId="3744" priority="1483" stopIfTrue="1" operator="equal">
      <formula>0</formula>
    </cfRule>
  </conditionalFormatting>
  <conditionalFormatting sqref="Y39:Y52 Y33:Y37">
    <cfRule type="cellIs" dxfId="3743" priority="1482" stopIfTrue="1" operator="equal">
      <formula>0</formula>
    </cfRule>
  </conditionalFormatting>
  <conditionalFormatting sqref="Y58:Y73 Y55:Y56">
    <cfRule type="cellIs" dxfId="3742" priority="1481" stopIfTrue="1" operator="equal">
      <formula>0</formula>
    </cfRule>
  </conditionalFormatting>
  <conditionalFormatting sqref="Y117:Y118">
    <cfRule type="cellIs" dxfId="3741" priority="1480" stopIfTrue="1" operator="equal">
      <formula>0</formula>
    </cfRule>
  </conditionalFormatting>
  <conditionalFormatting sqref="Y120 Y122 Y125:Y136">
    <cfRule type="cellIs" dxfId="3740" priority="1479" stopIfTrue="1" operator="equal">
      <formula>0</formula>
    </cfRule>
  </conditionalFormatting>
  <conditionalFormatting sqref="Y138:Y157">
    <cfRule type="cellIs" dxfId="3739" priority="1478" stopIfTrue="1" operator="equal">
      <formula>0</formula>
    </cfRule>
  </conditionalFormatting>
  <conditionalFormatting sqref="Y159">
    <cfRule type="cellIs" dxfId="3738" priority="1477" stopIfTrue="1" operator="equal">
      <formula>0</formula>
    </cfRule>
  </conditionalFormatting>
  <conditionalFormatting sqref="Y163:Y178">
    <cfRule type="cellIs" dxfId="3737" priority="1476" stopIfTrue="1" operator="equal">
      <formula>0</formula>
    </cfRule>
  </conditionalFormatting>
  <conditionalFormatting sqref="Y183:Y199">
    <cfRule type="cellIs" dxfId="3736" priority="1475" stopIfTrue="1" operator="equal">
      <formula>0</formula>
    </cfRule>
  </conditionalFormatting>
  <conditionalFormatting sqref="Y204:Y220">
    <cfRule type="cellIs" dxfId="3735" priority="1474" stopIfTrue="1" operator="equal">
      <formula>0</formula>
    </cfRule>
  </conditionalFormatting>
  <conditionalFormatting sqref="Y247:Y262">
    <cfRule type="cellIs" dxfId="3734" priority="1473" stopIfTrue="1" operator="equal">
      <formula>0</formula>
    </cfRule>
  </conditionalFormatting>
  <conditionalFormatting sqref="Y307:Y325">
    <cfRule type="cellIs" dxfId="3733" priority="1472" stopIfTrue="1" operator="equal">
      <formula>0</formula>
    </cfRule>
  </conditionalFormatting>
  <conditionalFormatting sqref="Y375:Y388">
    <cfRule type="cellIs" dxfId="3732" priority="1470" stopIfTrue="1" operator="equal">
      <formula>0</formula>
    </cfRule>
  </conditionalFormatting>
  <conditionalFormatting sqref="Y402:Y409">
    <cfRule type="cellIs" dxfId="3731" priority="1469" stopIfTrue="1" operator="equal">
      <formula>0</formula>
    </cfRule>
  </conditionalFormatting>
  <conditionalFormatting sqref="Y433:Y451">
    <cfRule type="cellIs" dxfId="3730" priority="1468" stopIfTrue="1" operator="equal">
      <formula>0</formula>
    </cfRule>
  </conditionalFormatting>
  <conditionalFormatting sqref="Y476:Y493">
    <cfRule type="cellIs" dxfId="3729" priority="1467" stopIfTrue="1" operator="equal">
      <formula>0</formula>
    </cfRule>
  </conditionalFormatting>
  <conditionalFormatting sqref="Y498:Y514">
    <cfRule type="cellIs" dxfId="3728" priority="1466" stopIfTrue="1" operator="equal">
      <formula>0</formula>
    </cfRule>
  </conditionalFormatting>
  <conditionalFormatting sqref="Y539:Y556">
    <cfRule type="cellIs" dxfId="3727" priority="1464" stopIfTrue="1" operator="equal">
      <formula>0</formula>
    </cfRule>
  </conditionalFormatting>
  <conditionalFormatting sqref="Y602:Y619">
    <cfRule type="cellIs" dxfId="3726" priority="1461" stopIfTrue="1" operator="equal">
      <formula>0</formula>
    </cfRule>
  </conditionalFormatting>
  <conditionalFormatting sqref="Y623:Y641">
    <cfRule type="cellIs" dxfId="3725" priority="1460" stopIfTrue="1" operator="equal">
      <formula>0</formula>
    </cfRule>
  </conditionalFormatting>
  <conditionalFormatting sqref="Y95">
    <cfRule type="cellIs" dxfId="3724" priority="1459" stopIfTrue="1" operator="equal">
      <formula>0</formula>
    </cfRule>
  </conditionalFormatting>
  <conditionalFormatting sqref="Y394">
    <cfRule type="cellIs" dxfId="3723" priority="1456" stopIfTrue="1" operator="equal">
      <formula>0</formula>
    </cfRule>
  </conditionalFormatting>
  <conditionalFormatting sqref="Y392">
    <cfRule type="cellIs" dxfId="3722" priority="1455" stopIfTrue="1" operator="equal">
      <formula>0</formula>
    </cfRule>
  </conditionalFormatting>
  <conditionalFormatting sqref="Y390">
    <cfRule type="cellIs" dxfId="3721" priority="1454" stopIfTrue="1" operator="equal">
      <formula>0</formula>
    </cfRule>
  </conditionalFormatting>
  <conditionalFormatting sqref="Y11">
    <cfRule type="cellIs" dxfId="3720" priority="1453" stopIfTrue="1" operator="equal">
      <formula>0</formula>
    </cfRule>
  </conditionalFormatting>
  <conditionalFormatting sqref="Y645">
    <cfRule type="cellIs" dxfId="3719" priority="1451" stopIfTrue="1" operator="equal">
      <formula>0</formula>
    </cfRule>
  </conditionalFormatting>
  <conditionalFormatting sqref="Y647">
    <cfRule type="cellIs" dxfId="3718" priority="1450" stopIfTrue="1" operator="equal">
      <formula>0</formula>
    </cfRule>
  </conditionalFormatting>
  <conditionalFormatting sqref="Y374 Y370:Y372">
    <cfRule type="cellIs" dxfId="3717" priority="1449" stopIfTrue="1" operator="equal">
      <formula>0</formula>
    </cfRule>
  </conditionalFormatting>
  <conditionalFormatting sqref="Y373">
    <cfRule type="cellIs" dxfId="3716" priority="1448" stopIfTrue="1" operator="equal">
      <formula>0</formula>
    </cfRule>
  </conditionalFormatting>
  <conditionalFormatting sqref="Y161">
    <cfRule type="cellIs" dxfId="3715" priority="1452" stopIfTrue="1" operator="equal">
      <formula>0</formula>
    </cfRule>
  </conditionalFormatting>
  <conditionalFormatting sqref="Y13">
    <cfRule type="cellIs" dxfId="3714" priority="1447" stopIfTrue="1" operator="equal">
      <formula>0</formula>
    </cfRule>
  </conditionalFormatting>
  <conditionalFormatting sqref="Y400">
    <cfRule type="cellIs" dxfId="3713" priority="1446" stopIfTrue="1" operator="equal">
      <formula>0</formula>
    </cfRule>
  </conditionalFormatting>
  <conditionalFormatting sqref="Y600">
    <cfRule type="cellIs" dxfId="3712" priority="1445" stopIfTrue="1" operator="equal">
      <formula>0</formula>
    </cfRule>
  </conditionalFormatting>
  <conditionalFormatting sqref="Y57">
    <cfRule type="cellIs" dxfId="3711" priority="1444" stopIfTrue="1" operator="equal">
      <formula>0</formula>
    </cfRule>
  </conditionalFormatting>
  <conditionalFormatting sqref="Y38">
    <cfRule type="cellIs" dxfId="3710" priority="1443" stopIfTrue="1" operator="equal">
      <formula>0</formula>
    </cfRule>
  </conditionalFormatting>
  <conditionalFormatting sqref="Y162">
    <cfRule type="cellIs" dxfId="3709" priority="1442" stopIfTrue="1" operator="equal">
      <formula>0</formula>
    </cfRule>
  </conditionalFormatting>
  <conditionalFormatting sqref="Y121">
    <cfRule type="cellIs" dxfId="3708" priority="1441" stopIfTrue="1" operator="equal">
      <formula>0</formula>
    </cfRule>
  </conditionalFormatting>
  <conditionalFormatting sqref="Y124">
    <cfRule type="cellIs" dxfId="3707" priority="1440" stopIfTrue="1" operator="equal">
      <formula>0</formula>
    </cfRule>
  </conditionalFormatting>
  <conditionalFormatting sqref="Y123">
    <cfRule type="cellIs" dxfId="3706" priority="1439" stopIfTrue="1" operator="equal">
      <formula>0</formula>
    </cfRule>
  </conditionalFormatting>
  <conditionalFormatting sqref="Y14">
    <cfRule type="cellIs" dxfId="3705" priority="1438" stopIfTrue="1" operator="equal">
      <formula>0</formula>
    </cfRule>
  </conditionalFormatting>
  <conditionalFormatting sqref="Y416">
    <cfRule type="cellIs" dxfId="3704" priority="1437" stopIfTrue="1" operator="equal">
      <formula>0</formula>
    </cfRule>
  </conditionalFormatting>
  <conditionalFormatting sqref="AD100">
    <cfRule type="cellIs" dxfId="3703" priority="1436" stopIfTrue="1" operator="equal">
      <formula>0</formula>
    </cfRule>
  </conditionalFormatting>
  <conditionalFormatting sqref="AC203">
    <cfRule type="cellIs" dxfId="3702" priority="1435" stopIfTrue="1" operator="equal">
      <formula>0</formula>
    </cfRule>
  </conditionalFormatting>
  <conditionalFormatting sqref="BK411">
    <cfRule type="cellIs" dxfId="3701" priority="1434" stopIfTrue="1" operator="equal">
      <formula>0</formula>
    </cfRule>
  </conditionalFormatting>
  <conditionalFormatting sqref="AM645">
    <cfRule type="cellIs" dxfId="3700" priority="1433" stopIfTrue="1" operator="equal">
      <formula>0</formula>
    </cfRule>
  </conditionalFormatting>
  <conditionalFormatting sqref="BK96">
    <cfRule type="cellIs" dxfId="3699" priority="1432" stopIfTrue="1" operator="equal">
      <formula>0</formula>
    </cfRule>
  </conditionalFormatting>
  <conditionalFormatting sqref="BL160">
    <cfRule type="cellIs" dxfId="3698" priority="1431" stopIfTrue="1" operator="equal">
      <formula>0</formula>
    </cfRule>
  </conditionalFormatting>
  <conditionalFormatting sqref="T125">
    <cfRule type="cellIs" dxfId="3697" priority="1430" stopIfTrue="1" operator="equal">
      <formula>0</formula>
    </cfRule>
  </conditionalFormatting>
  <conditionalFormatting sqref="V538:W538">
    <cfRule type="cellIs" dxfId="3696" priority="1429" stopIfTrue="1" operator="equal">
      <formula>0</formula>
    </cfRule>
  </conditionalFormatting>
  <conditionalFormatting sqref="AS435:AS436">
    <cfRule type="cellIs" dxfId="3695" priority="1428" stopIfTrue="1" operator="equal">
      <formula>0</formula>
    </cfRule>
  </conditionalFormatting>
  <conditionalFormatting sqref="AS540">
    <cfRule type="cellIs" dxfId="3694" priority="1427" stopIfTrue="1" operator="equal">
      <formula>0</formula>
    </cfRule>
  </conditionalFormatting>
  <conditionalFormatting sqref="AS631">
    <cfRule type="cellIs" dxfId="3693" priority="1426" stopIfTrue="1" operator="equal">
      <formula>0</formula>
    </cfRule>
  </conditionalFormatting>
  <conditionalFormatting sqref="AS236">
    <cfRule type="cellIs" dxfId="3692" priority="1425" stopIfTrue="1" operator="equal">
      <formula>0</formula>
    </cfRule>
  </conditionalFormatting>
  <conditionalFormatting sqref="AS208">
    <cfRule type="cellIs" dxfId="3691" priority="1424" stopIfTrue="1" operator="equal">
      <formula>0</formula>
    </cfRule>
  </conditionalFormatting>
  <conditionalFormatting sqref="AS190">
    <cfRule type="cellIs" dxfId="3690" priority="1423" stopIfTrue="1" operator="equal">
      <formula>0</formula>
    </cfRule>
  </conditionalFormatting>
  <conditionalFormatting sqref="AS165">
    <cfRule type="cellIs" dxfId="3689" priority="1422" stopIfTrue="1" operator="equal">
      <formula>0</formula>
    </cfRule>
  </conditionalFormatting>
  <conditionalFormatting sqref="AS79">
    <cfRule type="cellIs" dxfId="3688" priority="1421" stopIfTrue="1" operator="equal">
      <formula>0</formula>
    </cfRule>
  </conditionalFormatting>
  <conditionalFormatting sqref="AS415">
    <cfRule type="cellIs" dxfId="3687" priority="1420" stopIfTrue="1" operator="equal">
      <formula>0</formula>
    </cfRule>
  </conditionalFormatting>
  <conditionalFormatting sqref="AE643">
    <cfRule type="cellIs" dxfId="3686" priority="1419" stopIfTrue="1" operator="equal">
      <formula>0</formula>
    </cfRule>
  </conditionalFormatting>
  <conditionalFormatting sqref="BA161">
    <cfRule type="cellIs" dxfId="3685" priority="1418" stopIfTrue="1" operator="equal">
      <formula>0</formula>
    </cfRule>
  </conditionalFormatting>
  <conditionalFormatting sqref="BA183">
    <cfRule type="cellIs" dxfId="3684" priority="1417" stopIfTrue="1" operator="equal">
      <formula>0</formula>
    </cfRule>
  </conditionalFormatting>
  <conditionalFormatting sqref="BO415:BR415">
    <cfRule type="cellIs" dxfId="3683" priority="1416" stopIfTrue="1" operator="equal">
      <formula>0</formula>
    </cfRule>
  </conditionalFormatting>
  <conditionalFormatting sqref="BO435:BR435">
    <cfRule type="cellIs" dxfId="3682" priority="1415" stopIfTrue="1" operator="equal">
      <formula>0</formula>
    </cfRule>
  </conditionalFormatting>
  <conditionalFormatting sqref="BB501:BD501">
    <cfRule type="cellIs" dxfId="3681" priority="1414" stopIfTrue="1" operator="equal">
      <formula>0</formula>
    </cfRule>
  </conditionalFormatting>
  <conditionalFormatting sqref="BN408">
    <cfRule type="cellIs" dxfId="3680" priority="1413" stopIfTrue="1" operator="equal">
      <formula>0</formula>
    </cfRule>
  </conditionalFormatting>
  <conditionalFormatting sqref="AB58:AB73">
    <cfRule type="cellIs" dxfId="3679" priority="1285" stopIfTrue="1" operator="equal">
      <formula>0</formula>
    </cfRule>
  </conditionalFormatting>
  <conditionalFormatting sqref="AB75:AB94">
    <cfRule type="cellIs" dxfId="3678" priority="1284" stopIfTrue="1" operator="equal">
      <formula>0</formula>
    </cfRule>
  </conditionalFormatting>
  <conditionalFormatting sqref="AD267">
    <cfRule type="cellIs" dxfId="3677" priority="1412" stopIfTrue="1" operator="equal">
      <formula>0</formula>
    </cfRule>
  </conditionalFormatting>
  <conditionalFormatting sqref="U643">
    <cfRule type="cellIs" dxfId="3676" priority="1411" stopIfTrue="1" operator="equal">
      <formula>0</formula>
    </cfRule>
  </conditionalFormatting>
  <conditionalFormatting sqref="U166">
    <cfRule type="cellIs" dxfId="3675" priority="1410" stopIfTrue="1" operator="equal">
      <formula>0</formula>
    </cfRule>
  </conditionalFormatting>
  <conditionalFormatting sqref="AS643">
    <cfRule type="cellIs" dxfId="3674" priority="1409" stopIfTrue="1" operator="equal">
      <formula>0</formula>
    </cfRule>
  </conditionalFormatting>
  <conditionalFormatting sqref="AJ581">
    <cfRule type="cellIs" dxfId="3673" priority="1408" stopIfTrue="1" operator="equal">
      <formula>0</formula>
    </cfRule>
  </conditionalFormatting>
  <conditionalFormatting sqref="AE581:AI581">
    <cfRule type="cellIs" dxfId="3672" priority="1407" stopIfTrue="1" operator="equal">
      <formula>0</formula>
    </cfRule>
  </conditionalFormatting>
  <conditionalFormatting sqref="E581:J581">
    <cfRule type="cellIs" dxfId="3671" priority="1406" stopIfTrue="1" operator="equal">
      <formula>0</formula>
    </cfRule>
  </conditionalFormatting>
  <conditionalFormatting sqref="K581">
    <cfRule type="cellIs" dxfId="3670" priority="1405" stopIfTrue="1" operator="equal">
      <formula>0</formula>
    </cfRule>
  </conditionalFormatting>
  <conditionalFormatting sqref="BA227">
    <cfRule type="cellIs" dxfId="3669" priority="1404" stopIfTrue="1" operator="equal">
      <formula>0</formula>
    </cfRule>
  </conditionalFormatting>
  <conditionalFormatting sqref="AZ372:BA372">
    <cfRule type="cellIs" dxfId="3668" priority="1403" stopIfTrue="1" operator="equal">
      <formula>0</formula>
    </cfRule>
  </conditionalFormatting>
  <conditionalFormatting sqref="AZ374:BA374">
    <cfRule type="cellIs" dxfId="3667" priority="1402" stopIfTrue="1" operator="equal">
      <formula>0</formula>
    </cfRule>
  </conditionalFormatting>
  <conditionalFormatting sqref="BA501">
    <cfRule type="cellIs" dxfId="3666" priority="1401" stopIfTrue="1" operator="equal">
      <formula>0</formula>
    </cfRule>
  </conditionalFormatting>
  <conditionalFormatting sqref="BI517:BJ517">
    <cfRule type="cellIs" dxfId="3665" priority="1400" stopIfTrue="1" operator="equal">
      <formula>0</formula>
    </cfRule>
  </conditionalFormatting>
  <conditionalFormatting sqref="BH517">
    <cfRule type="cellIs" dxfId="3664" priority="1399" stopIfTrue="1" operator="equal">
      <formula>0</formula>
    </cfRule>
  </conditionalFormatting>
  <conditionalFormatting sqref="BI518:BJ518">
    <cfRule type="cellIs" dxfId="3663" priority="1398" stopIfTrue="1" operator="equal">
      <formula>0</formula>
    </cfRule>
  </conditionalFormatting>
  <conditionalFormatting sqref="BH518">
    <cfRule type="cellIs" dxfId="3662" priority="1397" stopIfTrue="1" operator="equal">
      <formula>0</formula>
    </cfRule>
  </conditionalFormatting>
  <conditionalFormatting sqref="AB348">
    <cfRule type="cellIs" dxfId="3661" priority="1258" stopIfTrue="1" operator="equal">
      <formula>0</formula>
    </cfRule>
  </conditionalFormatting>
  <conditionalFormatting sqref="AB375:AB388 AB495:AB514 AB349 AB475:AB493 AB351:AB354 AB356:AB372 AB242:AB346">
    <cfRule type="cellIs" dxfId="3660" priority="1307" stopIfTrue="1" operator="equal">
      <formula>0</formula>
    </cfRule>
  </conditionalFormatting>
  <conditionalFormatting sqref="AB537:AB556 AB622:AB628 AB517:AB535 AB630:AB631 AB412:AB428 AB430">
    <cfRule type="cellIs" dxfId="3659" priority="1306" stopIfTrue="1" operator="equal">
      <formula>0</formula>
    </cfRule>
  </conditionalFormatting>
  <conditionalFormatting sqref="AB33:AB37 AB39:AB52">
    <cfRule type="cellIs" dxfId="3658" priority="1305" stopIfTrue="1" operator="equal">
      <formula>0</formula>
    </cfRule>
  </conditionalFormatting>
  <conditionalFormatting sqref="AB54">
    <cfRule type="cellIs" dxfId="3657" priority="1304" stopIfTrue="1" operator="equal">
      <formula>0</formula>
    </cfRule>
  </conditionalFormatting>
  <conditionalFormatting sqref="AB74 AB32 AB95 AB515:AB516 AB200 AB389:AB391 AB393 AB410 AB395 AB431 AB494 AB578 AB452:AB453 AB536 AB557 AB137:AB138 AB158 AB179 AB220:AB221 AB202:AB218 AB116:AB119 AB599:AB621">
    <cfRule type="cellIs" dxfId="3656" priority="1303" stopIfTrue="1" operator="equal">
      <formula>0</formula>
    </cfRule>
  </conditionalFormatting>
  <conditionalFormatting sqref="AB96">
    <cfRule type="cellIs" dxfId="3655" priority="1301" stopIfTrue="1" operator="equal">
      <formula>0</formula>
    </cfRule>
  </conditionalFormatting>
  <conditionalFormatting sqref="AB180:AB199">
    <cfRule type="cellIs" dxfId="3654" priority="1300" stopIfTrue="1" operator="equal">
      <formula>0</formula>
    </cfRule>
  </conditionalFormatting>
  <conditionalFormatting sqref="AB201">
    <cfRule type="cellIs" dxfId="3653" priority="1299" stopIfTrue="1" operator="equal">
      <formula>0</formula>
    </cfRule>
  </conditionalFormatting>
  <conditionalFormatting sqref="AB392">
    <cfRule type="cellIs" dxfId="3652" priority="1298" stopIfTrue="1" operator="equal">
      <formula>0</formula>
    </cfRule>
  </conditionalFormatting>
  <conditionalFormatting sqref="AB229:AB241 AB223:AB227">
    <cfRule type="cellIs" dxfId="3651" priority="1295" stopIfTrue="1" operator="equal">
      <formula>0</formula>
    </cfRule>
  </conditionalFormatting>
  <conditionalFormatting sqref="AB399:AB409">
    <cfRule type="cellIs" dxfId="3650" priority="1297" stopIfTrue="1" operator="equal">
      <formula>0</formula>
    </cfRule>
  </conditionalFormatting>
  <conditionalFormatting sqref="AB222">
    <cfRule type="cellIs" dxfId="3649" priority="1296" stopIfTrue="1" operator="equal">
      <formula>0</formula>
    </cfRule>
  </conditionalFormatting>
  <conditionalFormatting sqref="AB411">
    <cfRule type="cellIs" dxfId="3648" priority="1294" stopIfTrue="1" operator="equal">
      <formula>0</formula>
    </cfRule>
  </conditionalFormatting>
  <conditionalFormatting sqref="AB434:AB451">
    <cfRule type="cellIs" dxfId="3647" priority="1293" stopIfTrue="1" operator="equal">
      <formula>0</formula>
    </cfRule>
  </conditionalFormatting>
  <conditionalFormatting sqref="AB432">
    <cfRule type="cellIs" dxfId="3646" priority="1292" stopIfTrue="1" operator="equal">
      <formula>0</formula>
    </cfRule>
  </conditionalFormatting>
  <conditionalFormatting sqref="AB558">
    <cfRule type="cellIs" dxfId="3645" priority="1290" stopIfTrue="1" operator="equal">
      <formula>0</formula>
    </cfRule>
  </conditionalFormatting>
  <conditionalFormatting sqref="AB473">
    <cfRule type="cellIs" dxfId="3644" priority="1288" stopIfTrue="1" operator="equal">
      <formula>0</formula>
    </cfRule>
  </conditionalFormatting>
  <conditionalFormatting sqref="AB347">
    <cfRule type="cellIs" dxfId="3643" priority="1287" stopIfTrue="1" operator="equal">
      <formula>0</formula>
    </cfRule>
  </conditionalFormatting>
  <conditionalFormatting sqref="AB559:AB577">
    <cfRule type="cellIs" dxfId="3642" priority="1291" stopIfTrue="1" operator="equal">
      <formula>0</formula>
    </cfRule>
  </conditionalFormatting>
  <conditionalFormatting sqref="AB580:AB598">
    <cfRule type="cellIs" dxfId="3641" priority="1289" stopIfTrue="1" operator="equal">
      <formula>0</formula>
    </cfRule>
  </conditionalFormatting>
  <conditionalFormatting sqref="AB16:AB31">
    <cfRule type="cellIs" dxfId="3640" priority="1286" stopIfTrue="1" operator="equal">
      <formula>0</formula>
    </cfRule>
  </conditionalFormatting>
  <conditionalFormatting sqref="AB97:AB113 AB115">
    <cfRule type="cellIs" dxfId="3639" priority="1283" stopIfTrue="1" operator="equal">
      <formula>0</formula>
    </cfRule>
  </conditionalFormatting>
  <conditionalFormatting sqref="AB120:AB122 AB125:AB136">
    <cfRule type="cellIs" dxfId="3638" priority="1282" stopIfTrue="1" operator="equal">
      <formula>0</formula>
    </cfRule>
  </conditionalFormatting>
  <conditionalFormatting sqref="AB139:AB155 AB157">
    <cfRule type="cellIs" dxfId="3637" priority="1281" stopIfTrue="1" operator="equal">
      <formula>0</formula>
    </cfRule>
  </conditionalFormatting>
  <conditionalFormatting sqref="AB398">
    <cfRule type="cellIs" dxfId="3636" priority="1275" stopIfTrue="1" operator="equal">
      <formula>0</formula>
    </cfRule>
  </conditionalFormatting>
  <conditionalFormatting sqref="AB159:AB178">
    <cfRule type="cellIs" dxfId="3635" priority="1280" stopIfTrue="1" operator="equal">
      <formula>0</formula>
    </cfRule>
  </conditionalFormatting>
  <conditionalFormatting sqref="AB394">
    <cfRule type="cellIs" dxfId="3634" priority="1279" stopIfTrue="1" operator="equal">
      <formula>0</formula>
    </cfRule>
  </conditionalFormatting>
  <conditionalFormatting sqref="AB454:AB472">
    <cfRule type="cellIs" dxfId="3633" priority="1278" stopIfTrue="1" operator="equal">
      <formula>0</formula>
    </cfRule>
  </conditionalFormatting>
  <conditionalFormatting sqref="AB397">
    <cfRule type="cellIs" dxfId="3632" priority="1277" stopIfTrue="1" operator="equal">
      <formula>0</formula>
    </cfRule>
  </conditionalFormatting>
  <conditionalFormatting sqref="AB228">
    <cfRule type="cellIs" dxfId="3631" priority="1276" stopIfTrue="1" operator="equal">
      <formula>0</formula>
    </cfRule>
  </conditionalFormatting>
  <conditionalFormatting sqref="AB373">
    <cfRule type="cellIs" dxfId="3630" priority="1274" stopIfTrue="1" operator="equal">
      <formula>0</formula>
    </cfRule>
  </conditionalFormatting>
  <conditionalFormatting sqref="AB156">
    <cfRule type="cellIs" dxfId="3629" priority="1261" stopIfTrue="1" operator="equal">
      <formula>0</formula>
    </cfRule>
  </conditionalFormatting>
  <conditionalFormatting sqref="AB38">
    <cfRule type="cellIs" dxfId="3628" priority="1272" stopIfTrue="1" operator="equal">
      <formula>0</formula>
    </cfRule>
  </conditionalFormatting>
  <conditionalFormatting sqref="AB219">
    <cfRule type="cellIs" dxfId="3627" priority="1271" stopIfTrue="1" operator="equal">
      <formula>0</formula>
    </cfRule>
  </conditionalFormatting>
  <conditionalFormatting sqref="AB55">
    <cfRule type="cellIs" dxfId="3626" priority="1270" stopIfTrue="1" operator="equal">
      <formula>0</formula>
    </cfRule>
  </conditionalFormatting>
  <conditionalFormatting sqref="AB56">
    <cfRule type="cellIs" dxfId="3625" priority="1269" stopIfTrue="1" operator="equal">
      <formula>0</formula>
    </cfRule>
  </conditionalFormatting>
  <conditionalFormatting sqref="AB124">
    <cfRule type="cellIs" dxfId="3624" priority="1268" stopIfTrue="1" operator="equal">
      <formula>0</formula>
    </cfRule>
  </conditionalFormatting>
  <conditionalFormatting sqref="AB123">
    <cfRule type="cellIs" dxfId="3623" priority="1267" stopIfTrue="1" operator="equal">
      <formula>0</formula>
    </cfRule>
  </conditionalFormatting>
  <conditionalFormatting sqref="AB629">
    <cfRule type="cellIs" dxfId="3622" priority="1266" stopIfTrue="1" operator="equal">
      <formula>0</formula>
    </cfRule>
  </conditionalFormatting>
  <conditionalFormatting sqref="AB374">
    <cfRule type="cellIs" dxfId="3621" priority="1265" stopIfTrue="1" operator="equal">
      <formula>0</formula>
    </cfRule>
  </conditionalFormatting>
  <conditionalFormatting sqref="AB474">
    <cfRule type="cellIs" dxfId="3620" priority="1264" stopIfTrue="1" operator="equal">
      <formula>0</formula>
    </cfRule>
  </conditionalFormatting>
  <conditionalFormatting sqref="AB14">
    <cfRule type="cellIs" dxfId="3619" priority="1263" stopIfTrue="1" operator="equal">
      <formula>0</formula>
    </cfRule>
  </conditionalFormatting>
  <conditionalFormatting sqref="AB114">
    <cfRule type="cellIs" dxfId="3618" priority="1262" stopIfTrue="1" operator="equal">
      <formula>0</formula>
    </cfRule>
  </conditionalFormatting>
  <conditionalFormatting sqref="AB429">
    <cfRule type="cellIs" dxfId="3617" priority="1260" stopIfTrue="1" operator="equal">
      <formula>0</formula>
    </cfRule>
  </conditionalFormatting>
  <conditionalFormatting sqref="AB579">
    <cfRule type="cellIs" dxfId="3616" priority="1259" stopIfTrue="1" operator="equal">
      <formula>0</formula>
    </cfRule>
  </conditionalFormatting>
  <conditionalFormatting sqref="AY74 AY32 AY95 AY200 AY389:AY391 AY393 AY410 AY395:AY396 AY494 AY578 AY158 AY137:AY138 AY179 AY452:AY453 AY116:AY118 AY623:AY631 AY220:AY221 AY515:AY557 AY412:AY431 AY202:AY218">
    <cfRule type="cellIs" dxfId="3615" priority="1252" stopIfTrue="1" operator="equal">
      <formula>0</formula>
    </cfRule>
  </conditionalFormatting>
  <conditionalFormatting sqref="AB350">
    <cfRule type="cellIs" dxfId="3614" priority="1257" stopIfTrue="1" operator="equal">
      <formula>0</formula>
    </cfRule>
  </conditionalFormatting>
  <conditionalFormatting sqref="AB355">
    <cfRule type="cellIs" dxfId="3613" priority="1256" stopIfTrue="1" operator="equal">
      <formula>0</formula>
    </cfRule>
  </conditionalFormatting>
  <conditionalFormatting sqref="AB396">
    <cfRule type="cellIs" dxfId="3612" priority="1255" stopIfTrue="1" operator="equal">
      <formula>0</formula>
    </cfRule>
  </conditionalFormatting>
  <conditionalFormatting sqref="AY12:AY13">
    <cfRule type="cellIs" dxfId="3611" priority="1254" stopIfTrue="1" operator="equal">
      <formula>0</formula>
    </cfRule>
  </conditionalFormatting>
  <conditionalFormatting sqref="AY374:AY388 AY495:AY514 AY348:AY349 AY351:AY372 AY308:AY329 AY331:AY346 AY242:AY264 AY474 AY477:AY493 AY266:AY306">
    <cfRule type="cellIs" dxfId="3610" priority="1253" stopIfTrue="1" operator="equal">
      <formula>0</formula>
    </cfRule>
  </conditionalFormatting>
  <conditionalFormatting sqref="AY53">
    <cfRule type="cellIs" dxfId="3609" priority="1251" stopIfTrue="1" operator="equal">
      <formula>0</formula>
    </cfRule>
  </conditionalFormatting>
  <conditionalFormatting sqref="AY33:AY37 AY39:AY52">
    <cfRule type="cellIs" dxfId="3608" priority="1250" stopIfTrue="1" operator="equal">
      <formula>0</formula>
    </cfRule>
  </conditionalFormatting>
  <conditionalFormatting sqref="AY54">
    <cfRule type="cellIs" dxfId="3607" priority="1249" stopIfTrue="1" operator="equal">
      <formula>0</formula>
    </cfRule>
  </conditionalFormatting>
  <conditionalFormatting sqref="AY96">
    <cfRule type="cellIs" dxfId="3606" priority="1248" stopIfTrue="1" operator="equal">
      <formula>0</formula>
    </cfRule>
  </conditionalFormatting>
  <conditionalFormatting sqref="AY201">
    <cfRule type="cellIs" dxfId="3605" priority="1247" stopIfTrue="1" operator="equal">
      <formula>0</formula>
    </cfRule>
  </conditionalFormatting>
  <conditionalFormatting sqref="AY392">
    <cfRule type="cellIs" dxfId="3604" priority="1246" stopIfTrue="1" operator="equal">
      <formula>0</formula>
    </cfRule>
  </conditionalFormatting>
  <conditionalFormatting sqref="AY399:AY409">
    <cfRule type="cellIs" dxfId="3603" priority="1245" stopIfTrue="1" operator="equal">
      <formula>0</formula>
    </cfRule>
  </conditionalFormatting>
  <conditionalFormatting sqref="AY181:AY199">
    <cfRule type="cellIs" dxfId="3602" priority="1244" stopIfTrue="1" operator="equal">
      <formula>0</formula>
    </cfRule>
  </conditionalFormatting>
  <conditionalFormatting sqref="AY222">
    <cfRule type="cellIs" dxfId="3601" priority="1243" stopIfTrue="1" operator="equal">
      <formula>0</formula>
    </cfRule>
  </conditionalFormatting>
  <conditionalFormatting sqref="AY223:AY226 AY229:AY241">
    <cfRule type="cellIs" dxfId="3600" priority="1242" stopIfTrue="1" operator="equal">
      <formula>0</formula>
    </cfRule>
  </conditionalFormatting>
  <conditionalFormatting sqref="AY432:AY451">
    <cfRule type="cellIs" dxfId="3599" priority="1241" stopIfTrue="1" operator="equal">
      <formula>0</formula>
    </cfRule>
  </conditionalFormatting>
  <conditionalFormatting sqref="AY558:AY577">
    <cfRule type="cellIs" dxfId="3598" priority="1240" stopIfTrue="1" operator="equal">
      <formula>0</formula>
    </cfRule>
  </conditionalFormatting>
  <conditionalFormatting sqref="AY347">
    <cfRule type="cellIs" dxfId="3597" priority="1237" stopIfTrue="1" operator="equal">
      <formula>0</formula>
    </cfRule>
  </conditionalFormatting>
  <conditionalFormatting sqref="AY580">
    <cfRule type="cellIs" dxfId="3596" priority="1239" stopIfTrue="1" operator="equal">
      <formula>0</formula>
    </cfRule>
  </conditionalFormatting>
  <conditionalFormatting sqref="AY473">
    <cfRule type="cellIs" dxfId="3595" priority="1238" stopIfTrue="1" operator="equal">
      <formula>0</formula>
    </cfRule>
  </conditionalFormatting>
  <conditionalFormatting sqref="AB11">
    <cfRule type="cellIs" dxfId="3594" priority="1310" stopIfTrue="1" operator="equal">
      <formula>0</formula>
    </cfRule>
  </conditionalFormatting>
  <conditionalFormatting sqref="AB57">
    <cfRule type="cellIs" dxfId="3593" priority="1273" stopIfTrue="1" operator="equal">
      <formula>0</formula>
    </cfRule>
  </conditionalFormatting>
  <conditionalFormatting sqref="BH458">
    <cfRule type="cellIs" dxfId="3592" priority="1309" stopIfTrue="1" operator="equal">
      <formula>0</formula>
    </cfRule>
  </conditionalFormatting>
  <conditionalFormatting sqref="AB12:AB13 AB15">
    <cfRule type="cellIs" dxfId="3591" priority="1308" stopIfTrue="1" operator="equal">
      <formula>0</formula>
    </cfRule>
  </conditionalFormatting>
  <conditionalFormatting sqref="AY16:AY31">
    <cfRule type="cellIs" dxfId="3590" priority="1236" stopIfTrue="1" operator="equal">
      <formula>0</formula>
    </cfRule>
  </conditionalFormatting>
  <conditionalFormatting sqref="AY58:AY73">
    <cfRule type="cellIs" dxfId="3589" priority="1235" stopIfTrue="1" operator="equal">
      <formula>0</formula>
    </cfRule>
  </conditionalFormatting>
  <conditionalFormatting sqref="AY75:AY77 AY79:AY94">
    <cfRule type="cellIs" dxfId="3588" priority="1234" stopIfTrue="1" operator="equal">
      <formula>0</formula>
    </cfRule>
  </conditionalFormatting>
  <conditionalFormatting sqref="AY97:AY115">
    <cfRule type="cellIs" dxfId="3587" priority="1233" stopIfTrue="1" operator="equal">
      <formula>0</formula>
    </cfRule>
  </conditionalFormatting>
  <conditionalFormatting sqref="AY120:AY122 AY125:AY136">
    <cfRule type="cellIs" dxfId="3586" priority="1232" stopIfTrue="1" operator="equal">
      <formula>0</formula>
    </cfRule>
  </conditionalFormatting>
  <conditionalFormatting sqref="AY139:AY157">
    <cfRule type="cellIs" dxfId="3585" priority="1231" stopIfTrue="1" operator="equal">
      <formula>0</formula>
    </cfRule>
  </conditionalFormatting>
  <conditionalFormatting sqref="AY159:AY178">
    <cfRule type="cellIs" dxfId="3584" priority="1230" stopIfTrue="1" operator="equal">
      <formula>0</formula>
    </cfRule>
  </conditionalFormatting>
  <conditionalFormatting sqref="AY411">
    <cfRule type="cellIs" dxfId="3583" priority="1229" stopIfTrue="1" operator="equal">
      <formula>0</formula>
    </cfRule>
  </conditionalFormatting>
  <conditionalFormatting sqref="AY119">
    <cfRule type="cellIs" dxfId="3582" priority="1227" stopIfTrue="1" operator="equal">
      <formula>0</formula>
    </cfRule>
  </conditionalFormatting>
  <conditionalFormatting sqref="AY455:AY472">
    <cfRule type="cellIs" dxfId="3581" priority="1226" stopIfTrue="1" operator="equal">
      <formula>0</formula>
    </cfRule>
  </conditionalFormatting>
  <conditionalFormatting sqref="AY397">
    <cfRule type="cellIs" dxfId="3580" priority="1225" stopIfTrue="1" operator="equal">
      <formula>0</formula>
    </cfRule>
  </conditionalFormatting>
  <conditionalFormatting sqref="AY180">
    <cfRule type="cellIs" dxfId="3579" priority="1224" stopIfTrue="1" operator="equal">
      <formula>0</formula>
    </cfRule>
  </conditionalFormatting>
  <conditionalFormatting sqref="AY373">
    <cfRule type="cellIs" dxfId="3578" priority="1221" stopIfTrue="1" operator="equal">
      <formula>0</formula>
    </cfRule>
  </conditionalFormatting>
  <conditionalFormatting sqref="AY228">
    <cfRule type="cellIs" dxfId="3577" priority="1223" stopIfTrue="1" operator="equal">
      <formula>0</formula>
    </cfRule>
  </conditionalFormatting>
  <conditionalFormatting sqref="AY398">
    <cfRule type="cellIs" dxfId="3576" priority="1222" stopIfTrue="1" operator="equal">
      <formula>0</formula>
    </cfRule>
  </conditionalFormatting>
  <conditionalFormatting sqref="AY227">
    <cfRule type="cellIs" dxfId="3575" priority="1207" stopIfTrue="1" operator="equal">
      <formula>0</formula>
    </cfRule>
  </conditionalFormatting>
  <conditionalFormatting sqref="AY622">
    <cfRule type="cellIs" dxfId="3574" priority="1220" stopIfTrue="1" operator="equal">
      <formula>0</formula>
    </cfRule>
  </conditionalFormatting>
  <conditionalFormatting sqref="AY38">
    <cfRule type="cellIs" dxfId="3573" priority="1217" stopIfTrue="1" operator="equal">
      <formula>0</formula>
    </cfRule>
  </conditionalFormatting>
  <conditionalFormatting sqref="AY55">
    <cfRule type="cellIs" dxfId="3572" priority="1215" stopIfTrue="1" operator="equal">
      <formula>0</formula>
    </cfRule>
  </conditionalFormatting>
  <conditionalFormatting sqref="AY599 AY601:AY621">
    <cfRule type="cellIs" dxfId="3571" priority="1219" stopIfTrue="1" operator="equal">
      <formula>0</formula>
    </cfRule>
  </conditionalFormatting>
  <conditionalFormatting sqref="AY582:AY598">
    <cfRule type="cellIs" dxfId="3570" priority="1218" stopIfTrue="1" operator="equal">
      <formula>0</formula>
    </cfRule>
  </conditionalFormatting>
  <conditionalFormatting sqref="AY56">
    <cfRule type="cellIs" dxfId="3569" priority="1214" stopIfTrue="1" operator="equal">
      <formula>0</formula>
    </cfRule>
  </conditionalFormatting>
  <conditionalFormatting sqref="AY219">
    <cfRule type="cellIs" dxfId="3568" priority="1216" stopIfTrue="1" operator="equal">
      <formula>0</formula>
    </cfRule>
  </conditionalFormatting>
  <conditionalFormatting sqref="AY350">
    <cfRule type="cellIs" dxfId="3567" priority="1213" stopIfTrue="1" operator="equal">
      <formula>0</formula>
    </cfRule>
  </conditionalFormatting>
  <conditionalFormatting sqref="AY124">
    <cfRule type="cellIs" dxfId="3566" priority="1212" stopIfTrue="1" operator="equal">
      <formula>0</formula>
    </cfRule>
  </conditionalFormatting>
  <conditionalFormatting sqref="AY123">
    <cfRule type="cellIs" dxfId="3565" priority="1211" stopIfTrue="1" operator="equal">
      <formula>0</formula>
    </cfRule>
  </conditionalFormatting>
  <conditionalFormatting sqref="AY78">
    <cfRule type="cellIs" dxfId="3564" priority="1210" stopIfTrue="1" operator="equal">
      <formula>0</formula>
    </cfRule>
  </conditionalFormatting>
  <conditionalFormatting sqref="AY57">
    <cfRule type="cellIs" dxfId="3563" priority="1209" stopIfTrue="1" operator="equal">
      <formula>0</formula>
    </cfRule>
  </conditionalFormatting>
  <conditionalFormatting sqref="AY307">
    <cfRule type="cellIs" dxfId="3562" priority="1208" stopIfTrue="1" operator="equal">
      <formula>0</formula>
    </cfRule>
  </conditionalFormatting>
  <conditionalFormatting sqref="AY581">
    <cfRule type="cellIs" dxfId="3561" priority="1206" stopIfTrue="1" operator="equal">
      <formula>0</formula>
    </cfRule>
  </conditionalFormatting>
  <conditionalFormatting sqref="BS142">
    <cfRule type="cellIs" dxfId="3560" priority="1205" stopIfTrue="1" operator="equal">
      <formula>0</formula>
    </cfRule>
  </conditionalFormatting>
  <conditionalFormatting sqref="AY15">
    <cfRule type="cellIs" dxfId="3559" priority="1204" stopIfTrue="1" operator="equal">
      <formula>0</formula>
    </cfRule>
  </conditionalFormatting>
  <conditionalFormatting sqref="AY14">
    <cfRule type="cellIs" dxfId="3558" priority="1203" stopIfTrue="1" operator="equal">
      <formula>0</formula>
    </cfRule>
  </conditionalFormatting>
  <conditionalFormatting sqref="AY330">
    <cfRule type="cellIs" dxfId="3557" priority="1202" stopIfTrue="1" operator="equal">
      <formula>0</formula>
    </cfRule>
  </conditionalFormatting>
  <conditionalFormatting sqref="T284">
    <cfRule type="cellIs" dxfId="3556" priority="1196" stopIfTrue="1" operator="equal">
      <formula>0</formula>
    </cfRule>
  </conditionalFormatting>
  <conditionalFormatting sqref="AB433">
    <cfRule type="cellIs" dxfId="3555" priority="1198" stopIfTrue="1" operator="equal">
      <formula>0</formula>
    </cfRule>
  </conditionalFormatting>
  <conditionalFormatting sqref="U390">
    <cfRule type="cellIs" dxfId="3554" priority="1197" stopIfTrue="1" operator="equal">
      <formula>0</formula>
    </cfRule>
  </conditionalFormatting>
  <conditionalFormatting sqref="BT200 BT389 BT393 BT410 BT221:BT222 BT326 BT242 BT32 BT74:BT94 BT116 BT158 BT374 BT119 BT137 BT160 BT179 BT263:BT266 BT414:BT431 BT452 BT96 BT391 BT348:BT349 BT371:BT372 BT284 BT368 BT268:BT282 BT288:BT290 BT292:BT306 BT354:BT366 BT457:BT472 BT455">
    <cfRule type="cellIs" dxfId="3553" priority="1181" stopIfTrue="1" operator="equal">
      <formula>0</formula>
    </cfRule>
  </conditionalFormatting>
  <conditionalFormatting sqref="BT411">
    <cfRule type="cellIs" dxfId="3552" priority="1173" stopIfTrue="1" operator="equal">
      <formula>0</formula>
    </cfRule>
  </conditionalFormatting>
  <conditionalFormatting sqref="BT517:BT535">
    <cfRule type="cellIs" dxfId="3551" priority="1150" stopIfTrue="1" operator="equal">
      <formula>0</formula>
    </cfRule>
  </conditionalFormatting>
  <conditionalFormatting sqref="AY475">
    <cfRule type="cellIs" dxfId="3550" priority="1195" stopIfTrue="1" operator="equal">
      <formula>0</formula>
    </cfRule>
  </conditionalFormatting>
  <conditionalFormatting sqref="AW647">
    <cfRule type="cellIs" dxfId="3549" priority="1194" stopIfTrue="1" operator="equal">
      <formula>0</formula>
    </cfRule>
  </conditionalFormatting>
  <conditionalFormatting sqref="AY476">
    <cfRule type="cellIs" dxfId="3548" priority="1192" stopIfTrue="1" operator="equal">
      <formula>0</formula>
    </cfRule>
  </conditionalFormatting>
  <conditionalFormatting sqref="AY265">
    <cfRule type="cellIs" dxfId="3547" priority="1193" stopIfTrue="1" operator="equal">
      <formula>0</formula>
    </cfRule>
  </conditionalFormatting>
  <conditionalFormatting sqref="AI647">
    <cfRule type="cellIs" dxfId="3546" priority="1191" stopIfTrue="1" operator="equal">
      <formula>0</formula>
    </cfRule>
  </conditionalFormatting>
  <conditionalFormatting sqref="BT643:BT644 BT646">
    <cfRule type="cellIs" dxfId="3545" priority="1190" stopIfTrue="1" operator="equal">
      <formula>0</formula>
    </cfRule>
  </conditionalFormatting>
  <conditionalFormatting sqref="BT33 BT36:BT37 BT39:BT52">
    <cfRule type="cellIs" dxfId="3544" priority="1167" stopIfTrue="1" operator="equal">
      <formula>0</formula>
    </cfRule>
  </conditionalFormatting>
  <conditionalFormatting sqref="BU645">
    <cfRule type="cellIs" dxfId="3543" priority="1186" stopIfTrue="1" operator="equal">
      <formula>0</formula>
    </cfRule>
  </conditionalFormatting>
  <conditionalFormatting sqref="BU647">
    <cfRule type="cellIs" dxfId="3542" priority="1185" stopIfTrue="1" operator="equal">
      <formula>0</formula>
    </cfRule>
  </conditionalFormatting>
  <conditionalFormatting sqref="BT629:BT641">
    <cfRule type="cellIs" dxfId="3541" priority="1184" stopIfTrue="1" operator="equal">
      <formula>0</formula>
    </cfRule>
  </conditionalFormatting>
  <conditionalFormatting sqref="BU629:BU641">
    <cfRule type="cellIs" dxfId="3540" priority="1183" stopIfTrue="1" operator="equal">
      <formula>0</formula>
    </cfRule>
  </conditionalFormatting>
  <conditionalFormatting sqref="BT578 BT243:BT244 BT599 BT494:BT495 BT515:BT516 BT536:BT538 BT557 BT620:BT622 BT475 BT601 BT246">
    <cfRule type="cellIs" dxfId="3539" priority="1182" stopIfTrue="1" operator="equal">
      <formula>0</formula>
    </cfRule>
  </conditionalFormatting>
  <conditionalFormatting sqref="BT76:BT94 BT96:BT115">
    <cfRule type="cellIs" dxfId="3538" priority="1180" stopIfTrue="1" operator="equal">
      <formula>0</formula>
    </cfRule>
  </conditionalFormatting>
  <conditionalFormatting sqref="BT473">
    <cfRule type="cellIs" dxfId="3537" priority="1170" stopIfTrue="1" operator="equal">
      <formula>0</formula>
    </cfRule>
  </conditionalFormatting>
  <conditionalFormatting sqref="BT180:BT182">
    <cfRule type="cellIs" dxfId="3536" priority="1179" stopIfTrue="1" operator="equal">
      <formula>0</formula>
    </cfRule>
  </conditionalFormatting>
  <conditionalFormatting sqref="BT53">
    <cfRule type="cellIs" dxfId="3535" priority="1178" stopIfTrue="1" operator="equal">
      <formula>0</formula>
    </cfRule>
  </conditionalFormatting>
  <conditionalFormatting sqref="BT329">
    <cfRule type="cellIs" dxfId="3534" priority="1177" stopIfTrue="1" operator="equal">
      <formula>0</formula>
    </cfRule>
  </conditionalFormatting>
  <conditionalFormatting sqref="BT201:BT203">
    <cfRule type="cellIs" dxfId="3533" priority="1176" stopIfTrue="1" operator="equal">
      <formula>0</formula>
    </cfRule>
  </conditionalFormatting>
  <conditionalFormatting sqref="BT401">
    <cfRule type="cellIs" dxfId="3532" priority="1175" stopIfTrue="1" operator="equal">
      <formula>0</formula>
    </cfRule>
  </conditionalFormatting>
  <conditionalFormatting sqref="BT223 BT225:BT226 BT230:BT241">
    <cfRule type="cellIs" dxfId="3531" priority="1174" stopIfTrue="1" operator="equal">
      <formula>0</formula>
    </cfRule>
  </conditionalFormatting>
  <conditionalFormatting sqref="BT375:BT388">
    <cfRule type="cellIs" dxfId="3530" priority="1155" stopIfTrue="1" operator="equal">
      <formula>0</formula>
    </cfRule>
  </conditionalFormatting>
  <conditionalFormatting sqref="BT558:BT559">
    <cfRule type="cellIs" dxfId="3529" priority="1172" stopIfTrue="1" operator="equal">
      <formula>0</formula>
    </cfRule>
  </conditionalFormatting>
  <conditionalFormatting sqref="BT579">
    <cfRule type="cellIs" dxfId="3528" priority="1171" stopIfTrue="1" operator="equal">
      <formula>0</formula>
    </cfRule>
  </conditionalFormatting>
  <conditionalFormatting sqref="BT347">
    <cfRule type="cellIs" dxfId="3527" priority="1169" stopIfTrue="1" operator="equal">
      <formula>0</formula>
    </cfRule>
  </conditionalFormatting>
  <conditionalFormatting sqref="BT12:BT13 BT15:BT31">
    <cfRule type="cellIs" dxfId="3526" priority="1168" stopIfTrue="1" operator="equal">
      <formula>0</formula>
    </cfRule>
  </conditionalFormatting>
  <conditionalFormatting sqref="BT159">
    <cfRule type="cellIs" dxfId="3525" priority="1162" stopIfTrue="1" operator="equal">
      <formula>0</formula>
    </cfRule>
  </conditionalFormatting>
  <conditionalFormatting sqref="BT56 BT58 BT60:BT72">
    <cfRule type="cellIs" dxfId="3524" priority="1166" stopIfTrue="1" operator="equal">
      <formula>0</formula>
    </cfRule>
  </conditionalFormatting>
  <conditionalFormatting sqref="BT117:BT118">
    <cfRule type="cellIs" dxfId="3523" priority="1165" stopIfTrue="1" operator="equal">
      <formula>0</formula>
    </cfRule>
  </conditionalFormatting>
  <conditionalFormatting sqref="BT122 BT125:BT135">
    <cfRule type="cellIs" dxfId="3522" priority="1164" stopIfTrue="1" operator="equal">
      <formula>0</formula>
    </cfRule>
  </conditionalFormatting>
  <conditionalFormatting sqref="BT139:BT156">
    <cfRule type="cellIs" dxfId="3521" priority="1163" stopIfTrue="1" operator="equal">
      <formula>0</formula>
    </cfRule>
  </conditionalFormatting>
  <conditionalFormatting sqref="BT161:BT177">
    <cfRule type="cellIs" dxfId="3520" priority="1161" stopIfTrue="1" operator="equal">
      <formula>0</formula>
    </cfRule>
  </conditionalFormatting>
  <conditionalFormatting sqref="BT187:BT199">
    <cfRule type="cellIs" dxfId="3519" priority="1160" stopIfTrue="1" operator="equal">
      <formula>0</formula>
    </cfRule>
  </conditionalFormatting>
  <conditionalFormatting sqref="BT204:BT220">
    <cfRule type="cellIs" dxfId="3518" priority="1159" stopIfTrue="1" operator="equal">
      <formula>0</formula>
    </cfRule>
  </conditionalFormatting>
  <conditionalFormatting sqref="BT247:BT261">
    <cfRule type="cellIs" dxfId="3517" priority="1158" stopIfTrue="1" operator="equal">
      <formula>0</formula>
    </cfRule>
  </conditionalFormatting>
  <conditionalFormatting sqref="BT309:BT324">
    <cfRule type="cellIs" dxfId="3516" priority="1157" stopIfTrue="1" operator="equal">
      <formula>0</formula>
    </cfRule>
  </conditionalFormatting>
  <conditionalFormatting sqref="BT332:BT345">
    <cfRule type="cellIs" dxfId="3515" priority="1156" stopIfTrue="1" operator="equal">
      <formula>0</formula>
    </cfRule>
  </conditionalFormatting>
  <conditionalFormatting sqref="BT402:BT409">
    <cfRule type="cellIs" dxfId="3514" priority="1154" stopIfTrue="1" operator="equal">
      <formula>0</formula>
    </cfRule>
  </conditionalFormatting>
  <conditionalFormatting sqref="BT451">
    <cfRule type="cellIs" dxfId="3513" priority="1153" stopIfTrue="1" operator="equal">
      <formula>0</formula>
    </cfRule>
  </conditionalFormatting>
  <conditionalFormatting sqref="BT476:BT492">
    <cfRule type="cellIs" dxfId="3512" priority="1152" stopIfTrue="1" operator="equal">
      <formula>0</formula>
    </cfRule>
  </conditionalFormatting>
  <conditionalFormatting sqref="BT623:BT628">
    <cfRule type="cellIs" dxfId="3511" priority="1145" stopIfTrue="1" operator="equal">
      <formula>0</formula>
    </cfRule>
  </conditionalFormatting>
  <conditionalFormatting sqref="BT498:BT514">
    <cfRule type="cellIs" dxfId="3510" priority="1151" stopIfTrue="1" operator="equal">
      <formula>0</formula>
    </cfRule>
  </conditionalFormatting>
  <conditionalFormatting sqref="BT645">
    <cfRule type="cellIs" dxfId="3509" priority="1189" stopIfTrue="1" operator="equal">
      <formula>0</formula>
    </cfRule>
  </conditionalFormatting>
  <conditionalFormatting sqref="BT647">
    <cfRule type="cellIs" dxfId="3508" priority="1188" stopIfTrue="1" operator="equal">
      <formula>0</formula>
    </cfRule>
  </conditionalFormatting>
  <conditionalFormatting sqref="BU643:BU644 BU646">
    <cfRule type="cellIs" dxfId="3507" priority="1187" stopIfTrue="1" operator="equal">
      <formula>0</formula>
    </cfRule>
  </conditionalFormatting>
  <conditionalFormatting sqref="BT539:BT556">
    <cfRule type="cellIs" dxfId="3506" priority="1149" stopIfTrue="1" operator="equal">
      <formula>0</formula>
    </cfRule>
  </conditionalFormatting>
  <conditionalFormatting sqref="BT580:BT597">
    <cfRule type="cellIs" dxfId="3505" priority="1147" stopIfTrue="1" operator="equal">
      <formula>0</formula>
    </cfRule>
  </conditionalFormatting>
  <conditionalFormatting sqref="BT560:BT577">
    <cfRule type="cellIs" dxfId="3504" priority="1148" stopIfTrue="1" operator="equal">
      <formula>0</formula>
    </cfRule>
  </conditionalFormatting>
  <conditionalFormatting sqref="BT602:BT619">
    <cfRule type="cellIs" dxfId="3503" priority="1146" stopIfTrue="1" operator="equal">
      <formula>0</formula>
    </cfRule>
  </conditionalFormatting>
  <conditionalFormatting sqref="BU578 BU243:BU244 BU599 BU494 BU515:BU516 BU536:BU538 BU557 BU475 BU246 BU620:BU622">
    <cfRule type="cellIs" dxfId="3502" priority="1123" stopIfTrue="1" operator="equal">
      <formula>0</formula>
    </cfRule>
  </conditionalFormatting>
  <conditionalFormatting sqref="BT600">
    <cfRule type="cellIs" dxfId="3501" priority="1124" stopIfTrue="1" operator="equal">
      <formula>0</formula>
    </cfRule>
  </conditionalFormatting>
  <conditionalFormatting sqref="BT95">
    <cfRule type="cellIs" dxfId="3500" priority="1144" stopIfTrue="1" operator="equal">
      <formula>0</formula>
    </cfRule>
  </conditionalFormatting>
  <conditionalFormatting sqref="BT395">
    <cfRule type="cellIs" dxfId="3499" priority="1142" stopIfTrue="1" operator="equal">
      <formula>0</formula>
    </cfRule>
  </conditionalFormatting>
  <conditionalFormatting sqref="BT399">
    <cfRule type="cellIs" dxfId="3498" priority="1143" stopIfTrue="1" operator="equal">
      <formula>0</formula>
    </cfRule>
  </conditionalFormatting>
  <conditionalFormatting sqref="BT394">
    <cfRule type="cellIs" dxfId="3497" priority="1141" stopIfTrue="1" operator="equal">
      <formula>0</formula>
    </cfRule>
  </conditionalFormatting>
  <conditionalFormatting sqref="BT392">
    <cfRule type="cellIs" dxfId="3496" priority="1140" stopIfTrue="1" operator="equal">
      <formula>0</formula>
    </cfRule>
  </conditionalFormatting>
  <conditionalFormatting sqref="BT346">
    <cfRule type="cellIs" dxfId="3495" priority="1128" stopIfTrue="1" operator="equal">
      <formula>0</formula>
    </cfRule>
  </conditionalFormatting>
  <conditionalFormatting sqref="BT390">
    <cfRule type="cellIs" dxfId="3494" priority="1139" stopIfTrue="1" operator="equal">
      <formula>0</formula>
    </cfRule>
  </conditionalFormatting>
  <conditionalFormatting sqref="BT11">
    <cfRule type="cellIs" dxfId="3493" priority="1138" stopIfTrue="1" operator="equal">
      <formula>0</formula>
    </cfRule>
  </conditionalFormatting>
  <conditionalFormatting sqref="BT496">
    <cfRule type="cellIs" dxfId="3492" priority="1137" stopIfTrue="1" operator="equal">
      <formula>0</formula>
    </cfRule>
  </conditionalFormatting>
  <conditionalFormatting sqref="BT369">
    <cfRule type="cellIs" dxfId="3491" priority="1136" stopIfTrue="1" operator="equal">
      <formula>0</formula>
    </cfRule>
  </conditionalFormatting>
  <conditionalFormatting sqref="BT136">
    <cfRule type="cellIs" dxfId="3490" priority="1135" stopIfTrue="1" operator="equal">
      <formula>0</formula>
    </cfRule>
  </conditionalFormatting>
  <conditionalFormatting sqref="BU53">
    <cfRule type="cellIs" dxfId="3489" priority="1119" stopIfTrue="1" operator="equal">
      <formula>0</formula>
    </cfRule>
  </conditionalFormatting>
  <conditionalFormatting sqref="BT157">
    <cfRule type="cellIs" dxfId="3488" priority="1134" stopIfTrue="1" operator="equal">
      <formula>0</formula>
    </cfRule>
  </conditionalFormatting>
  <conditionalFormatting sqref="BT73">
    <cfRule type="cellIs" dxfId="3487" priority="1133" stopIfTrue="1" operator="equal">
      <formula>0</formula>
    </cfRule>
  </conditionalFormatting>
  <conditionalFormatting sqref="BT178">
    <cfRule type="cellIs" dxfId="3486" priority="1132" stopIfTrue="1" operator="equal">
      <formula>0</formula>
    </cfRule>
  </conditionalFormatting>
  <conditionalFormatting sqref="BT262">
    <cfRule type="cellIs" dxfId="3485" priority="1131" stopIfTrue="1" operator="equal">
      <formula>0</formula>
    </cfRule>
  </conditionalFormatting>
  <conditionalFormatting sqref="BT283">
    <cfRule type="cellIs" dxfId="3484" priority="1130" stopIfTrue="1" operator="equal">
      <formula>0</formula>
    </cfRule>
  </conditionalFormatting>
  <conditionalFormatting sqref="BT325">
    <cfRule type="cellIs" dxfId="3483" priority="1129" stopIfTrue="1" operator="equal">
      <formula>0</formula>
    </cfRule>
  </conditionalFormatting>
  <conditionalFormatting sqref="BT367">
    <cfRule type="cellIs" dxfId="3482" priority="1127" stopIfTrue="1" operator="equal">
      <formula>0</formula>
    </cfRule>
  </conditionalFormatting>
  <conditionalFormatting sqref="BT493">
    <cfRule type="cellIs" dxfId="3481" priority="1126" stopIfTrue="1" operator="equal">
      <formula>0</formula>
    </cfRule>
  </conditionalFormatting>
  <conditionalFormatting sqref="BT598">
    <cfRule type="cellIs" dxfId="3480" priority="1125" stopIfTrue="1" operator="equal">
      <formula>0</formula>
    </cfRule>
  </conditionalFormatting>
  <conditionalFormatting sqref="BU200 BU389 BU393 BU410 BU221:BU222 BU326 BU242 BU32 BU74:BU94 BU116 BU158 BU374 BU119 BU137 BU160 BU179 BU263:BU266 BU414:BU431 BU452 BU96 BU391 BU348:BU349 BU371:BU372 BU284 BU368 BU268:BU282 BU288:BU290 BU292:BU306 BU354:BU366 BU457:BU472 BU455">
    <cfRule type="cellIs" dxfId="3479" priority="1122" stopIfTrue="1" operator="equal">
      <formula>0</formula>
    </cfRule>
  </conditionalFormatting>
  <conditionalFormatting sqref="BU76:BU94 BU96:BU115">
    <cfRule type="cellIs" dxfId="3478" priority="1121" stopIfTrue="1" operator="equal">
      <formula>0</formula>
    </cfRule>
  </conditionalFormatting>
  <conditionalFormatting sqref="BU180:BU182">
    <cfRule type="cellIs" dxfId="3477" priority="1120" stopIfTrue="1" operator="equal">
      <formula>0</formula>
    </cfRule>
  </conditionalFormatting>
  <conditionalFormatting sqref="BU329">
    <cfRule type="cellIs" dxfId="3476" priority="1118" stopIfTrue="1" operator="equal">
      <formula>0</formula>
    </cfRule>
  </conditionalFormatting>
  <conditionalFormatting sqref="BU201:BU203">
    <cfRule type="cellIs" dxfId="3475" priority="1117" stopIfTrue="1" operator="equal">
      <formula>0</formula>
    </cfRule>
  </conditionalFormatting>
  <conditionalFormatting sqref="BU401">
    <cfRule type="cellIs" dxfId="3474" priority="1116" stopIfTrue="1" operator="equal">
      <formula>0</formula>
    </cfRule>
  </conditionalFormatting>
  <conditionalFormatting sqref="BU223 BU225:BU226 BU230:BU241">
    <cfRule type="cellIs" dxfId="3473" priority="1115" stopIfTrue="1" operator="equal">
      <formula>0</formula>
    </cfRule>
  </conditionalFormatting>
  <conditionalFormatting sqref="BU411">
    <cfRule type="cellIs" dxfId="3472" priority="1114" stopIfTrue="1" operator="equal">
      <formula>0</formula>
    </cfRule>
  </conditionalFormatting>
  <conditionalFormatting sqref="BU579">
    <cfRule type="cellIs" dxfId="3471" priority="1112" stopIfTrue="1" operator="equal">
      <formula>0</formula>
    </cfRule>
  </conditionalFormatting>
  <conditionalFormatting sqref="BU558:BU559">
    <cfRule type="cellIs" dxfId="3470" priority="1113" stopIfTrue="1" operator="equal">
      <formula>0</formula>
    </cfRule>
  </conditionalFormatting>
  <conditionalFormatting sqref="BU347">
    <cfRule type="cellIs" dxfId="3469" priority="1110" stopIfTrue="1" operator="equal">
      <formula>0</formula>
    </cfRule>
  </conditionalFormatting>
  <conditionalFormatting sqref="BU473">
    <cfRule type="cellIs" dxfId="3468" priority="1111" stopIfTrue="1" operator="equal">
      <formula>0</formula>
    </cfRule>
  </conditionalFormatting>
  <conditionalFormatting sqref="BU12:BU13 BU15:BU31">
    <cfRule type="cellIs" dxfId="3467" priority="1109" stopIfTrue="1" operator="equal">
      <formula>0</formula>
    </cfRule>
  </conditionalFormatting>
  <conditionalFormatting sqref="BU33 BU36:BU37 BU39:BU52">
    <cfRule type="cellIs" dxfId="3466" priority="1108" stopIfTrue="1" operator="equal">
      <formula>0</formula>
    </cfRule>
  </conditionalFormatting>
  <conditionalFormatting sqref="BU122:BU123 BU125:BU135">
    <cfRule type="cellIs" dxfId="3465" priority="1105" stopIfTrue="1" operator="equal">
      <formula>0</formula>
    </cfRule>
  </conditionalFormatting>
  <conditionalFormatting sqref="BU117:BU118">
    <cfRule type="cellIs" dxfId="3464" priority="1106" stopIfTrue="1" operator="equal">
      <formula>0</formula>
    </cfRule>
  </conditionalFormatting>
  <conditionalFormatting sqref="BU56 BU58 BU60:BU72">
    <cfRule type="cellIs" dxfId="3463" priority="1107" stopIfTrue="1" operator="equal">
      <formula>0</formula>
    </cfRule>
  </conditionalFormatting>
  <conditionalFormatting sqref="BU139:BU156">
    <cfRule type="cellIs" dxfId="3462" priority="1104" stopIfTrue="1" operator="equal">
      <formula>0</formula>
    </cfRule>
  </conditionalFormatting>
  <conditionalFormatting sqref="BU159">
    <cfRule type="cellIs" dxfId="3461" priority="1103" stopIfTrue="1" operator="equal">
      <formula>0</formula>
    </cfRule>
  </conditionalFormatting>
  <conditionalFormatting sqref="BU161:BU177">
    <cfRule type="cellIs" dxfId="3460" priority="1102" stopIfTrue="1" operator="equal">
      <formula>0</formula>
    </cfRule>
  </conditionalFormatting>
  <conditionalFormatting sqref="BU187:BU199">
    <cfRule type="cellIs" dxfId="3459" priority="1101" stopIfTrue="1" operator="equal">
      <formula>0</formula>
    </cfRule>
  </conditionalFormatting>
  <conditionalFormatting sqref="BU204:BU220">
    <cfRule type="cellIs" dxfId="3458" priority="1100" stopIfTrue="1" operator="equal">
      <formula>0</formula>
    </cfRule>
  </conditionalFormatting>
  <conditionalFormatting sqref="BU247:BU261">
    <cfRule type="cellIs" dxfId="3457" priority="1099" stopIfTrue="1" operator="equal">
      <formula>0</formula>
    </cfRule>
  </conditionalFormatting>
  <conditionalFormatting sqref="BU375:BU388">
    <cfRule type="cellIs" dxfId="3456" priority="1096" stopIfTrue="1" operator="equal">
      <formula>0</formula>
    </cfRule>
  </conditionalFormatting>
  <conditionalFormatting sqref="BU402:BU409">
    <cfRule type="cellIs" dxfId="3455" priority="1095" stopIfTrue="1" operator="equal">
      <formula>0</formula>
    </cfRule>
  </conditionalFormatting>
  <conditionalFormatting sqref="BU95">
    <cfRule type="cellIs" dxfId="3454" priority="1085" stopIfTrue="1" operator="equal">
      <formula>0</formula>
    </cfRule>
  </conditionalFormatting>
  <conditionalFormatting sqref="BU157">
    <cfRule type="cellIs" dxfId="3453" priority="1075" stopIfTrue="1" operator="equal">
      <formula>0</formula>
    </cfRule>
  </conditionalFormatting>
  <conditionalFormatting sqref="BT227:BT229">
    <cfRule type="cellIs" dxfId="3452" priority="1052" stopIfTrue="1" operator="equal">
      <formula>0</formula>
    </cfRule>
  </conditionalFormatting>
  <conditionalFormatting sqref="BU346">
    <cfRule type="cellIs" dxfId="3451" priority="1069" stopIfTrue="1" operator="equal">
      <formula>0</formula>
    </cfRule>
  </conditionalFormatting>
  <conditionalFormatting sqref="BU539:BU556">
    <cfRule type="cellIs" dxfId="3450" priority="1090" stopIfTrue="1" operator="equal">
      <formula>0</formula>
    </cfRule>
  </conditionalFormatting>
  <conditionalFormatting sqref="BU560:BU577">
    <cfRule type="cellIs" dxfId="3449" priority="1089" stopIfTrue="1" operator="equal">
      <formula>0</formula>
    </cfRule>
  </conditionalFormatting>
  <conditionalFormatting sqref="BU580:BU597">
    <cfRule type="cellIs" dxfId="3448" priority="1088" stopIfTrue="1" operator="equal">
      <formula>0</formula>
    </cfRule>
  </conditionalFormatting>
  <conditionalFormatting sqref="BU623:BU625 BU627:BU628">
    <cfRule type="cellIs" dxfId="3447" priority="1086" stopIfTrue="1" operator="equal">
      <formula>0</formula>
    </cfRule>
  </conditionalFormatting>
  <conditionalFormatting sqref="BU598">
    <cfRule type="cellIs" dxfId="3446" priority="1066" stopIfTrue="1" operator="equal">
      <formula>0</formula>
    </cfRule>
  </conditionalFormatting>
  <conditionalFormatting sqref="BU399">
    <cfRule type="cellIs" dxfId="3445" priority="1084" stopIfTrue="1" operator="equal">
      <formula>0</formula>
    </cfRule>
  </conditionalFormatting>
  <conditionalFormatting sqref="BU395">
    <cfRule type="cellIs" dxfId="3444" priority="1083" stopIfTrue="1" operator="equal">
      <formula>0</formula>
    </cfRule>
  </conditionalFormatting>
  <conditionalFormatting sqref="BU262">
    <cfRule type="cellIs" dxfId="3443" priority="1072" stopIfTrue="1" operator="equal">
      <formula>0</formula>
    </cfRule>
  </conditionalFormatting>
  <conditionalFormatting sqref="BU394">
    <cfRule type="cellIs" dxfId="3442" priority="1082" stopIfTrue="1" operator="equal">
      <formula>0</formula>
    </cfRule>
  </conditionalFormatting>
  <conditionalFormatting sqref="BU392">
    <cfRule type="cellIs" dxfId="3441" priority="1081" stopIfTrue="1" operator="equal">
      <formula>0</formula>
    </cfRule>
  </conditionalFormatting>
  <conditionalFormatting sqref="BU390">
    <cfRule type="cellIs" dxfId="3440" priority="1080" stopIfTrue="1" operator="equal">
      <formula>0</formula>
    </cfRule>
  </conditionalFormatting>
  <conditionalFormatting sqref="BU11">
    <cfRule type="cellIs" dxfId="3439" priority="1079" stopIfTrue="1" operator="equal">
      <formula>0</formula>
    </cfRule>
  </conditionalFormatting>
  <conditionalFormatting sqref="BU496">
    <cfRule type="cellIs" dxfId="3438" priority="1078" stopIfTrue="1" operator="equal">
      <formula>0</formula>
    </cfRule>
  </conditionalFormatting>
  <conditionalFormatting sqref="BU369">
    <cfRule type="cellIs" dxfId="3437" priority="1077" stopIfTrue="1" operator="equal">
      <formula>0</formula>
    </cfRule>
  </conditionalFormatting>
  <conditionalFormatting sqref="BU136">
    <cfRule type="cellIs" dxfId="3436" priority="1076" stopIfTrue="1" operator="equal">
      <formula>0</formula>
    </cfRule>
  </conditionalFormatting>
  <conditionalFormatting sqref="BT183:BT186">
    <cfRule type="cellIs" dxfId="3435" priority="1056" stopIfTrue="1" operator="equal">
      <formula>0</formula>
    </cfRule>
  </conditionalFormatting>
  <conditionalFormatting sqref="BU73">
    <cfRule type="cellIs" dxfId="3434" priority="1074" stopIfTrue="1" operator="equal">
      <formula>0</formula>
    </cfRule>
  </conditionalFormatting>
  <conditionalFormatting sqref="BU178">
    <cfRule type="cellIs" dxfId="3433" priority="1073" stopIfTrue="1" operator="equal">
      <formula>0</formula>
    </cfRule>
  </conditionalFormatting>
  <conditionalFormatting sqref="BU283">
    <cfRule type="cellIs" dxfId="3432" priority="1071" stopIfTrue="1" operator="equal">
      <formula>0</formula>
    </cfRule>
  </conditionalFormatting>
  <conditionalFormatting sqref="BU325">
    <cfRule type="cellIs" dxfId="3431" priority="1070" stopIfTrue="1" operator="equal">
      <formula>0</formula>
    </cfRule>
  </conditionalFormatting>
  <conditionalFormatting sqref="BU474">
    <cfRule type="cellIs" dxfId="3430" priority="1063" stopIfTrue="1" operator="equal">
      <formula>0</formula>
    </cfRule>
  </conditionalFormatting>
  <conditionalFormatting sqref="BU367">
    <cfRule type="cellIs" dxfId="3429" priority="1068" stopIfTrue="1" operator="equal">
      <formula>0</formula>
    </cfRule>
  </conditionalFormatting>
  <conditionalFormatting sqref="BU493">
    <cfRule type="cellIs" dxfId="3428" priority="1067" stopIfTrue="1" operator="equal">
      <formula>0</formula>
    </cfRule>
  </conditionalFormatting>
  <conditionalFormatting sqref="BT474">
    <cfRule type="cellIs" dxfId="3427" priority="1064" stopIfTrue="1" operator="equal">
      <formula>0</formula>
    </cfRule>
  </conditionalFormatting>
  <conditionalFormatting sqref="BT34:BT35">
    <cfRule type="cellIs" dxfId="3426" priority="1062" stopIfTrue="1" operator="equal">
      <formula>0</formula>
    </cfRule>
  </conditionalFormatting>
  <conditionalFormatting sqref="BU34:BU35">
    <cfRule type="cellIs" dxfId="3425" priority="1061" stopIfTrue="1" operator="equal">
      <formula>0</formula>
    </cfRule>
  </conditionalFormatting>
  <conditionalFormatting sqref="BT120">
    <cfRule type="cellIs" dxfId="3424" priority="1060" stopIfTrue="1" operator="equal">
      <formula>0</formula>
    </cfRule>
  </conditionalFormatting>
  <conditionalFormatting sqref="BU120">
    <cfRule type="cellIs" dxfId="3423" priority="1059" stopIfTrue="1" operator="equal">
      <formula>0</formula>
    </cfRule>
  </conditionalFormatting>
  <conditionalFormatting sqref="BT138">
    <cfRule type="cellIs" dxfId="3422" priority="1058" stopIfTrue="1" operator="equal">
      <formula>0</formula>
    </cfRule>
  </conditionalFormatting>
  <conditionalFormatting sqref="BU138">
    <cfRule type="cellIs" dxfId="3421" priority="1057" stopIfTrue="1" operator="equal">
      <formula>0</formula>
    </cfRule>
  </conditionalFormatting>
  <conditionalFormatting sqref="BU291">
    <cfRule type="cellIs" dxfId="3420" priority="1043" stopIfTrue="1" operator="equal">
      <formula>0</formula>
    </cfRule>
  </conditionalFormatting>
  <conditionalFormatting sqref="BU183:BU186">
    <cfRule type="cellIs" dxfId="3419" priority="1055" stopIfTrue="1" operator="equal">
      <formula>0</formula>
    </cfRule>
  </conditionalFormatting>
  <conditionalFormatting sqref="BT224">
    <cfRule type="cellIs" dxfId="3418" priority="1054" stopIfTrue="1" operator="equal">
      <formula>0</formula>
    </cfRule>
  </conditionalFormatting>
  <conditionalFormatting sqref="BU224">
    <cfRule type="cellIs" dxfId="3417" priority="1053" stopIfTrue="1" operator="equal">
      <formula>0</formula>
    </cfRule>
  </conditionalFormatting>
  <conditionalFormatting sqref="BT291">
    <cfRule type="cellIs" dxfId="3416" priority="1044" stopIfTrue="1" operator="equal">
      <formula>0</formula>
    </cfRule>
  </conditionalFormatting>
  <conditionalFormatting sqref="BU227:BU229">
    <cfRule type="cellIs" dxfId="3415" priority="1051" stopIfTrue="1" operator="equal">
      <formula>0</formula>
    </cfRule>
  </conditionalFormatting>
  <conditionalFormatting sqref="BU476:BU492">
    <cfRule type="cellIs" dxfId="3414" priority="1093" stopIfTrue="1" operator="equal">
      <formula>0</formula>
    </cfRule>
  </conditionalFormatting>
  <conditionalFormatting sqref="BU498:BU512 BU514">
    <cfRule type="cellIs" dxfId="3413" priority="1092" stopIfTrue="1" operator="equal">
      <formula>0</formula>
    </cfRule>
  </conditionalFormatting>
  <conditionalFormatting sqref="BU517:BU535">
    <cfRule type="cellIs" dxfId="3412" priority="1091" stopIfTrue="1" operator="equal">
      <formula>0</formula>
    </cfRule>
  </conditionalFormatting>
  <conditionalFormatting sqref="BT243:BT247">
    <cfRule type="cellIs" dxfId="3411" priority="1050" stopIfTrue="1" operator="equal">
      <formula>0</formula>
    </cfRule>
  </conditionalFormatting>
  <conditionalFormatting sqref="BU243:BU247">
    <cfRule type="cellIs" dxfId="3410" priority="1049" stopIfTrue="1" operator="equal">
      <formula>0</formula>
    </cfRule>
  </conditionalFormatting>
  <conditionalFormatting sqref="BT267">
    <cfRule type="cellIs" dxfId="3409" priority="1048" stopIfTrue="1" operator="equal">
      <formula>0</formula>
    </cfRule>
  </conditionalFormatting>
  <conditionalFormatting sqref="BU267">
    <cfRule type="cellIs" dxfId="3408" priority="1047" stopIfTrue="1" operator="equal">
      <formula>0</formula>
    </cfRule>
  </conditionalFormatting>
  <conditionalFormatting sqref="BT285:BT287">
    <cfRule type="cellIs" dxfId="3407" priority="1046" stopIfTrue="1" operator="equal">
      <formula>0</formula>
    </cfRule>
  </conditionalFormatting>
  <conditionalFormatting sqref="BU285:BU287">
    <cfRule type="cellIs" dxfId="3406" priority="1045" stopIfTrue="1" operator="equal">
      <formula>0</formula>
    </cfRule>
  </conditionalFormatting>
  <conditionalFormatting sqref="BU412:BU413">
    <cfRule type="cellIs" dxfId="3405" priority="1027" stopIfTrue="1" operator="equal">
      <formula>0</formula>
    </cfRule>
  </conditionalFormatting>
  <conditionalFormatting sqref="BT307">
    <cfRule type="cellIs" dxfId="3404" priority="1042" stopIfTrue="1" operator="equal">
      <formula>0</formula>
    </cfRule>
  </conditionalFormatting>
  <conditionalFormatting sqref="BT328">
    <cfRule type="cellIs" dxfId="3403" priority="1040" stopIfTrue="1" operator="equal">
      <formula>0</formula>
    </cfRule>
  </conditionalFormatting>
  <conditionalFormatting sqref="BU307">
    <cfRule type="cellIs" dxfId="3402" priority="1041" stopIfTrue="1" operator="equal">
      <formula>0</formula>
    </cfRule>
  </conditionalFormatting>
  <conditionalFormatting sqref="BT350:BT353">
    <cfRule type="cellIs" dxfId="3401" priority="1038" stopIfTrue="1" operator="equal">
      <formula>0</formula>
    </cfRule>
  </conditionalFormatting>
  <conditionalFormatting sqref="BU350:BU353">
    <cfRule type="cellIs" dxfId="3400" priority="1037" stopIfTrue="1" operator="equal">
      <formula>0</formula>
    </cfRule>
  </conditionalFormatting>
  <conditionalFormatting sqref="BT370">
    <cfRule type="cellIs" dxfId="3399" priority="1036" stopIfTrue="1" operator="equal">
      <formula>0</formula>
    </cfRule>
  </conditionalFormatting>
  <conditionalFormatting sqref="BU370">
    <cfRule type="cellIs" dxfId="3398" priority="1035" stopIfTrue="1" operator="equal">
      <formula>0</formula>
    </cfRule>
  </conditionalFormatting>
  <conditionalFormatting sqref="BT373">
    <cfRule type="cellIs" dxfId="3397" priority="1034" stopIfTrue="1" operator="equal">
      <formula>0</formula>
    </cfRule>
  </conditionalFormatting>
  <conditionalFormatting sqref="BU373">
    <cfRule type="cellIs" dxfId="3396" priority="1033" stopIfTrue="1" operator="equal">
      <formula>0</formula>
    </cfRule>
  </conditionalFormatting>
  <conditionalFormatting sqref="BT396:BT398">
    <cfRule type="cellIs" dxfId="3395" priority="1032" stopIfTrue="1" operator="equal">
      <formula>0</formula>
    </cfRule>
  </conditionalFormatting>
  <conditionalFormatting sqref="BU396:BU398">
    <cfRule type="cellIs" dxfId="3394" priority="1031" stopIfTrue="1" operator="equal">
      <formula>0</formula>
    </cfRule>
  </conditionalFormatting>
  <conditionalFormatting sqref="BT400">
    <cfRule type="cellIs" dxfId="3393" priority="1030" stopIfTrue="1" operator="equal">
      <formula>0</formula>
    </cfRule>
  </conditionalFormatting>
  <conditionalFormatting sqref="BU400">
    <cfRule type="cellIs" dxfId="3392" priority="1029" stopIfTrue="1" operator="equal">
      <formula>0</formula>
    </cfRule>
  </conditionalFormatting>
  <conditionalFormatting sqref="BT412:BT413">
    <cfRule type="cellIs" dxfId="3391" priority="1028" stopIfTrue="1" operator="equal">
      <formula>0</formula>
    </cfRule>
  </conditionalFormatting>
  <conditionalFormatting sqref="BU55">
    <cfRule type="cellIs" dxfId="3390" priority="1019" stopIfTrue="1" operator="equal">
      <formula>0</formula>
    </cfRule>
  </conditionalFormatting>
  <conditionalFormatting sqref="BT456">
    <cfRule type="cellIs" dxfId="3389" priority="1026" stopIfTrue="1" operator="equal">
      <formula>0</formula>
    </cfRule>
  </conditionalFormatting>
  <conditionalFormatting sqref="BU456">
    <cfRule type="cellIs" dxfId="3388" priority="1025" stopIfTrue="1" operator="equal">
      <formula>0</formula>
    </cfRule>
  </conditionalFormatting>
  <conditionalFormatting sqref="BU453:BU454">
    <cfRule type="cellIs" dxfId="3387" priority="1023" stopIfTrue="1" operator="equal">
      <formula>0</formula>
    </cfRule>
  </conditionalFormatting>
  <conditionalFormatting sqref="BT432:BT450">
    <cfRule type="cellIs" dxfId="3386" priority="1022" stopIfTrue="1" operator="equal">
      <formula>0</formula>
    </cfRule>
  </conditionalFormatting>
  <conditionalFormatting sqref="BU432:BU450">
    <cfRule type="cellIs" dxfId="3385" priority="1021" stopIfTrue="1" operator="equal">
      <formula>0</formula>
    </cfRule>
  </conditionalFormatting>
  <conditionalFormatting sqref="BT55">
    <cfRule type="cellIs" dxfId="3384" priority="1020" stopIfTrue="1" operator="equal">
      <formula>0</formula>
    </cfRule>
  </conditionalFormatting>
  <conditionalFormatting sqref="BT54">
    <cfRule type="cellIs" dxfId="3383" priority="1018" stopIfTrue="1" operator="equal">
      <formula>0</formula>
    </cfRule>
  </conditionalFormatting>
  <conditionalFormatting sqref="BU54">
    <cfRule type="cellIs" dxfId="3382" priority="1017" stopIfTrue="1" operator="equal">
      <formula>0</formula>
    </cfRule>
  </conditionalFormatting>
  <conditionalFormatting sqref="BU626">
    <cfRule type="cellIs" dxfId="3381" priority="1016" stopIfTrue="1" operator="equal">
      <formula>0</formula>
    </cfRule>
  </conditionalFormatting>
  <conditionalFormatting sqref="BT57">
    <cfRule type="cellIs" dxfId="3380" priority="1015" stopIfTrue="1" operator="equal">
      <formula>0</formula>
    </cfRule>
  </conditionalFormatting>
  <conditionalFormatting sqref="BU57">
    <cfRule type="cellIs" dxfId="3379" priority="1014" stopIfTrue="1" operator="equal">
      <formula>0</formula>
    </cfRule>
  </conditionalFormatting>
  <conditionalFormatting sqref="BU121">
    <cfRule type="cellIs" dxfId="3378" priority="1012" stopIfTrue="1" operator="equal">
      <formula>0</formula>
    </cfRule>
  </conditionalFormatting>
  <conditionalFormatting sqref="BU324">
    <cfRule type="cellIs" dxfId="3377" priority="1011" stopIfTrue="1" operator="equal">
      <formula>0</formula>
    </cfRule>
  </conditionalFormatting>
  <conditionalFormatting sqref="BT308">
    <cfRule type="cellIs" dxfId="3376" priority="1010" stopIfTrue="1" operator="equal">
      <formula>0</formula>
    </cfRule>
  </conditionalFormatting>
  <conditionalFormatting sqref="BO643:BR643">
    <cfRule type="cellIs" dxfId="3375" priority="988" stopIfTrue="1" operator="equal">
      <formula>0</formula>
    </cfRule>
  </conditionalFormatting>
  <conditionalFormatting sqref="BU308">
    <cfRule type="cellIs" dxfId="3374" priority="1009" stopIfTrue="1" operator="equal">
      <formula>0</formula>
    </cfRule>
  </conditionalFormatting>
  <conditionalFormatting sqref="BT331">
    <cfRule type="cellIs" dxfId="3373" priority="1008" stopIfTrue="1" operator="equal">
      <formula>0</formula>
    </cfRule>
  </conditionalFormatting>
  <conditionalFormatting sqref="BU331">
    <cfRule type="cellIs" dxfId="3372" priority="1007" stopIfTrue="1" operator="equal">
      <formula>0</formula>
    </cfRule>
  </conditionalFormatting>
  <conditionalFormatting sqref="BT330">
    <cfRule type="cellIs" dxfId="3371" priority="1006" stopIfTrue="1" operator="equal">
      <formula>0</formula>
    </cfRule>
  </conditionalFormatting>
  <conditionalFormatting sqref="BU330">
    <cfRule type="cellIs" dxfId="3370" priority="1005" stopIfTrue="1" operator="equal">
      <formula>0</formula>
    </cfRule>
  </conditionalFormatting>
  <conditionalFormatting sqref="BT123">
    <cfRule type="cellIs" dxfId="3369" priority="1004" stopIfTrue="1" operator="equal">
      <formula>0</formula>
    </cfRule>
  </conditionalFormatting>
  <conditionalFormatting sqref="BU124">
    <cfRule type="cellIs" dxfId="3368" priority="1003" stopIfTrue="1" operator="equal">
      <formula>0</formula>
    </cfRule>
  </conditionalFormatting>
  <conditionalFormatting sqref="BT124">
    <cfRule type="cellIs" dxfId="3367" priority="1002" stopIfTrue="1" operator="equal">
      <formula>0</formula>
    </cfRule>
  </conditionalFormatting>
  <conditionalFormatting sqref="BT38">
    <cfRule type="cellIs" dxfId="3366" priority="1001" stopIfTrue="1" operator="equal">
      <formula>0</formula>
    </cfRule>
  </conditionalFormatting>
  <conditionalFormatting sqref="BU38">
    <cfRule type="cellIs" dxfId="3365" priority="1000" stopIfTrue="1" operator="equal">
      <formula>0</formula>
    </cfRule>
  </conditionalFormatting>
  <conditionalFormatting sqref="BT14">
    <cfRule type="cellIs" dxfId="3364" priority="999" stopIfTrue="1" operator="equal">
      <formula>0</formula>
    </cfRule>
  </conditionalFormatting>
  <conditionalFormatting sqref="S139">
    <cfRule type="cellIs" dxfId="3363" priority="976" stopIfTrue="1" operator="equal">
      <formula>0</formula>
    </cfRule>
  </conditionalFormatting>
  <conditionalFormatting sqref="BU14">
    <cfRule type="cellIs" dxfId="3362" priority="998" stopIfTrue="1" operator="equal">
      <formula>0</formula>
    </cfRule>
  </conditionalFormatting>
  <conditionalFormatting sqref="BU59">
    <cfRule type="cellIs" dxfId="3361" priority="997" stopIfTrue="1" operator="equal">
      <formula>0</formula>
    </cfRule>
  </conditionalFormatting>
  <conditionalFormatting sqref="BT59">
    <cfRule type="cellIs" dxfId="3360" priority="996" stopIfTrue="1" operator="equal">
      <formula>0</formula>
    </cfRule>
  </conditionalFormatting>
  <conditionalFormatting sqref="AS406:AS409">
    <cfRule type="cellIs" dxfId="3359" priority="993" stopIfTrue="1" operator="equal">
      <formula>0</formula>
    </cfRule>
  </conditionalFormatting>
  <conditionalFormatting sqref="E643:J643">
    <cfRule type="cellIs" dxfId="3358" priority="992" stopIfTrue="1" operator="equal">
      <formula>0</formula>
    </cfRule>
  </conditionalFormatting>
  <conditionalFormatting sqref="K643">
    <cfRule type="cellIs" dxfId="3357" priority="991" stopIfTrue="1" operator="equal">
      <formula>0</formula>
    </cfRule>
  </conditionalFormatting>
  <conditionalFormatting sqref="V643:AA643">
    <cfRule type="cellIs" dxfId="3356" priority="990" stopIfTrue="1" operator="equal">
      <formula>0</formula>
    </cfRule>
  </conditionalFormatting>
  <conditionalFormatting sqref="BS643">
    <cfRule type="cellIs" dxfId="3355" priority="987" stopIfTrue="1" operator="equal">
      <formula>0</formula>
    </cfRule>
  </conditionalFormatting>
  <conditionalFormatting sqref="AT643:AX643">
    <cfRule type="cellIs" dxfId="3354" priority="989" stopIfTrue="1" operator="equal">
      <formula>0</formula>
    </cfRule>
  </conditionalFormatting>
  <conditionalFormatting sqref="AY643">
    <cfRule type="cellIs" dxfId="3353" priority="986" stopIfTrue="1" operator="equal">
      <formula>0</formula>
    </cfRule>
  </conditionalFormatting>
  <conditionalFormatting sqref="N11:O11 S11">
    <cfRule type="cellIs" dxfId="3352" priority="985" stopIfTrue="1" operator="equal">
      <formula>0</formula>
    </cfRule>
  </conditionalFormatting>
  <conditionalFormatting sqref="S346 S367:S369 S410 S326 S430:S431 S412:S428 S449:S453 S375:S387 S393 S396 S391 S283:S293 S241:S260 S179 S262:S265 S200 S576:S578 S474:S495 S35:S37 S157:S160 S72:S95 S54:S56 S597:S599 S538:S557 S623:S631 S601:S621 S58:S70 S40:S52 S116:S122 S202:S222 S512:S516 S125:S138 S296:S305 S308 S455:S472 S310:S324 S518:S535 S15:S32 S162:S177 S497:S510">
    <cfRule type="cellIs" dxfId="3351" priority="984" stopIfTrue="1" operator="equal">
      <formula>0</formula>
    </cfRule>
  </conditionalFormatting>
  <conditionalFormatting sqref="S152:S155">
    <cfRule type="cellIs" dxfId="3350" priority="983" stopIfTrue="1" operator="equal">
      <formula>0</formula>
    </cfRule>
  </conditionalFormatting>
  <conditionalFormatting sqref="S156">
    <cfRule type="cellIs" dxfId="3349" priority="982" stopIfTrue="1" operator="equal">
      <formula>0</formula>
    </cfRule>
  </conditionalFormatting>
  <conditionalFormatting sqref="S178">
    <cfRule type="cellIs" dxfId="3348" priority="974" stopIfTrue="1" operator="equal">
      <formula>0</formula>
    </cfRule>
  </conditionalFormatting>
  <conditionalFormatting sqref="S97:S98 S115">
    <cfRule type="cellIs" dxfId="3347" priority="981" stopIfTrue="1" operator="equal">
      <formula>0</formula>
    </cfRule>
  </conditionalFormatting>
  <conditionalFormatting sqref="S199">
    <cfRule type="cellIs" dxfId="3346" priority="980" stopIfTrue="1" operator="equal">
      <formula>0</formula>
    </cfRule>
  </conditionalFormatting>
  <conditionalFormatting sqref="S53">
    <cfRule type="cellIs" dxfId="3345" priority="978" stopIfTrue="1" operator="equal">
      <formula>0</formula>
    </cfRule>
  </conditionalFormatting>
  <conditionalFormatting sqref="S180:S184 S186:S198">
    <cfRule type="cellIs" dxfId="3344" priority="979" stopIfTrue="1" operator="equal">
      <formula>0</formula>
    </cfRule>
  </conditionalFormatting>
  <conditionalFormatting sqref="S71">
    <cfRule type="cellIs" dxfId="3343" priority="977" stopIfTrue="1" operator="equal">
      <formula>0</formula>
    </cfRule>
  </conditionalFormatting>
  <conditionalFormatting sqref="S99:S114">
    <cfRule type="cellIs" dxfId="3342" priority="975" stopIfTrue="1" operator="equal">
      <formula>0</formula>
    </cfRule>
  </conditionalFormatting>
  <conditionalFormatting sqref="S261">
    <cfRule type="cellIs" dxfId="3341" priority="973" stopIfTrue="1" operator="equal">
      <formula>0</formula>
    </cfRule>
  </conditionalFormatting>
  <conditionalFormatting sqref="S140:S151">
    <cfRule type="cellIs" dxfId="3340" priority="971" stopIfTrue="1" operator="equal">
      <formula>0</formula>
    </cfRule>
  </conditionalFormatting>
  <conditionalFormatting sqref="S349:S366">
    <cfRule type="cellIs" dxfId="3339" priority="969" stopIfTrue="1" operator="equal">
      <formula>0</formula>
    </cfRule>
  </conditionalFormatting>
  <conditionalFormatting sqref="S511">
    <cfRule type="cellIs" dxfId="3338" priority="968" stopIfTrue="1" operator="equal">
      <formula>0</formula>
    </cfRule>
  </conditionalFormatting>
  <conditionalFormatting sqref="S429">
    <cfRule type="cellIs" dxfId="3337" priority="967" stopIfTrue="1" operator="equal">
      <formula>0</formula>
    </cfRule>
  </conditionalFormatting>
  <conditionalFormatting sqref="S327:S345">
    <cfRule type="cellIs" dxfId="3336" priority="966" stopIfTrue="1" operator="equal">
      <formula>0</formula>
    </cfRule>
  </conditionalFormatting>
  <conditionalFormatting sqref="S388">
    <cfRule type="cellIs" dxfId="3335" priority="965" stopIfTrue="1" operator="equal">
      <formula>0</formula>
    </cfRule>
  </conditionalFormatting>
  <conditionalFormatting sqref="S201">
    <cfRule type="cellIs" dxfId="3334" priority="964" stopIfTrue="1" operator="equal">
      <formula>0</formula>
    </cfRule>
  </conditionalFormatting>
  <conditionalFormatting sqref="S325">
    <cfRule type="cellIs" dxfId="3333" priority="963" stopIfTrue="1" operator="equal">
      <formula>0</formula>
    </cfRule>
  </conditionalFormatting>
  <conditionalFormatting sqref="S398">
    <cfRule type="cellIs" dxfId="3332" priority="962" stopIfTrue="1" operator="equal">
      <formula>0</formula>
    </cfRule>
  </conditionalFormatting>
  <conditionalFormatting sqref="S401:S408">
    <cfRule type="cellIs" dxfId="3331" priority="961" stopIfTrue="1" operator="equal">
      <formula>0</formula>
    </cfRule>
  </conditionalFormatting>
  <conditionalFormatting sqref="S12">
    <cfRule type="cellIs" dxfId="3330" priority="960" stopIfTrue="1" operator="equal">
      <formula>0</formula>
    </cfRule>
  </conditionalFormatting>
  <conditionalFormatting sqref="S223:S227 S230:S233 S235:S238">
    <cfRule type="cellIs" dxfId="3329" priority="959" stopIfTrue="1" operator="equal">
      <formula>0</formula>
    </cfRule>
  </conditionalFormatting>
  <conditionalFormatting sqref="S397">
    <cfRule type="cellIs" dxfId="3328" priority="958" stopIfTrue="1" operator="equal">
      <formula>0</formula>
    </cfRule>
  </conditionalFormatting>
  <conditionalFormatting sqref="S411">
    <cfRule type="cellIs" dxfId="3327" priority="957" stopIfTrue="1" operator="equal">
      <formula>0</formula>
    </cfRule>
  </conditionalFormatting>
  <conditionalFormatting sqref="S432:S433 S435:S448">
    <cfRule type="cellIs" dxfId="3326" priority="956" stopIfTrue="1" operator="equal">
      <formula>0</formula>
    </cfRule>
  </conditionalFormatting>
  <conditionalFormatting sqref="S558:S559 S561:S575">
    <cfRule type="cellIs" dxfId="3325" priority="955" stopIfTrue="1" operator="equal">
      <formula>0</formula>
    </cfRule>
  </conditionalFormatting>
  <conditionalFormatting sqref="S579:S580 S586:S596 S582:S584">
    <cfRule type="cellIs" dxfId="3324" priority="954" stopIfTrue="1" operator="equal">
      <formula>0</formula>
    </cfRule>
  </conditionalFormatting>
  <conditionalFormatting sqref="S473">
    <cfRule type="cellIs" dxfId="3323" priority="952" stopIfTrue="1" operator="equal">
      <formula>0</formula>
    </cfRule>
  </conditionalFormatting>
  <conditionalFormatting sqref="S239:S240">
    <cfRule type="cellIs" dxfId="3322" priority="951" stopIfTrue="1" operator="equal">
      <formula>0</formula>
    </cfRule>
  </conditionalFormatting>
  <conditionalFormatting sqref="S33">
    <cfRule type="cellIs" dxfId="3321" priority="950" stopIfTrue="1" operator="equal">
      <formula>0</formula>
    </cfRule>
  </conditionalFormatting>
  <conditionalFormatting sqref="S399">
    <cfRule type="cellIs" dxfId="3320" priority="949" stopIfTrue="1" operator="equal">
      <formula>0</formula>
    </cfRule>
  </conditionalFormatting>
  <conditionalFormatting sqref="S395">
    <cfRule type="cellIs" dxfId="3319" priority="948" stopIfTrue="1" operator="equal">
      <formula>0</formula>
    </cfRule>
  </conditionalFormatting>
  <conditionalFormatting sqref="S394">
    <cfRule type="cellIs" dxfId="3318" priority="947" stopIfTrue="1" operator="equal">
      <formula>0</formula>
    </cfRule>
  </conditionalFormatting>
  <conditionalFormatting sqref="S392">
    <cfRule type="cellIs" dxfId="3317" priority="946" stopIfTrue="1" operator="equal">
      <formula>0</formula>
    </cfRule>
  </conditionalFormatting>
  <conditionalFormatting sqref="S390">
    <cfRule type="cellIs" dxfId="3316" priority="945" stopIfTrue="1" operator="equal">
      <formula>0</formula>
    </cfRule>
  </conditionalFormatting>
  <conditionalFormatting sqref="N139 N54:O56 N157:O159 N262:N265 N152:N156 N241:N242 N202:N203 N576:N578 N161:N176 N475:N497 N512 N283:N293 N625:O627 N597:N599 N179 N520:N536 N246:N260 N58:O70 N40:O52 N601:N624 N116:O116 N205:N206 N126:O138 N186:N200 N208:N222 N295:N305 N16:O32 N539:N557 O79 N629:O631 N72:O77 N118:O122 N499:N510 N80:O96 N34:O36">
    <cfRule type="cellIs" dxfId="3315" priority="944" stopIfTrue="1" operator="equal">
      <formula>0</formula>
    </cfRule>
  </conditionalFormatting>
  <conditionalFormatting sqref="O152:O155">
    <cfRule type="cellIs" dxfId="3314" priority="943" stopIfTrue="1" operator="equal">
      <formula>0</formula>
    </cfRule>
  </conditionalFormatting>
  <conditionalFormatting sqref="O156">
    <cfRule type="cellIs" dxfId="3313" priority="942" stopIfTrue="1" operator="equal">
      <formula>0</formula>
    </cfRule>
  </conditionalFormatting>
  <conditionalFormatting sqref="N97:O98 N115:O115 N99:N102 N104:N114">
    <cfRule type="cellIs" dxfId="3312" priority="941" stopIfTrue="1" operator="equal">
      <formula>0</formula>
    </cfRule>
  </conditionalFormatting>
  <conditionalFormatting sqref="N498">
    <cfRule type="cellIs" dxfId="3311" priority="940" stopIfTrue="1" operator="equal">
      <formula>0</formula>
    </cfRule>
  </conditionalFormatting>
  <conditionalFormatting sqref="N53:O53">
    <cfRule type="cellIs" dxfId="3310" priority="939" stopIfTrue="1" operator="equal">
      <formula>0</formula>
    </cfRule>
  </conditionalFormatting>
  <conditionalFormatting sqref="AW373">
    <cfRule type="cellIs" dxfId="3309" priority="1352" stopIfTrue="1" operator="equal">
      <formula>0</formula>
    </cfRule>
  </conditionalFormatting>
  <conditionalFormatting sqref="AW57">
    <cfRule type="cellIs" dxfId="3308" priority="1351" stopIfTrue="1" operator="equal">
      <formula>0</formula>
    </cfRule>
  </conditionalFormatting>
  <conditionalFormatting sqref="N178">
    <cfRule type="cellIs" dxfId="3307" priority="935" stopIfTrue="1" operator="equal">
      <formula>0</formula>
    </cfRule>
  </conditionalFormatting>
  <conditionalFormatting sqref="AZ411:BA411">
    <cfRule type="cellIs" dxfId="3306" priority="1396" stopIfTrue="1" operator="equal">
      <formula>0</formula>
    </cfRule>
  </conditionalFormatting>
  <conditionalFormatting sqref="F645">
    <cfRule type="cellIs" dxfId="3305" priority="1395" stopIfTrue="1" operator="equal">
      <formula>0</formula>
    </cfRule>
  </conditionalFormatting>
  <conditionalFormatting sqref="BI77">
    <cfRule type="cellIs" dxfId="3304" priority="1394" stopIfTrue="1" operator="equal">
      <formula>0</formula>
    </cfRule>
  </conditionalFormatting>
  <conditionalFormatting sqref="BH77">
    <cfRule type="cellIs" dxfId="3303" priority="1393" stopIfTrue="1" operator="equal">
      <formula>0</formula>
    </cfRule>
  </conditionalFormatting>
  <conditionalFormatting sqref="R307">
    <cfRule type="cellIs" dxfId="3302" priority="696" stopIfTrue="1" operator="equal">
      <formula>0</formula>
    </cfRule>
  </conditionalFormatting>
  <conditionalFormatting sqref="AD581">
    <cfRule type="cellIs" dxfId="3301" priority="1392" stopIfTrue="1" operator="equal">
      <formula>0</formula>
    </cfRule>
  </conditionalFormatting>
  <conditionalFormatting sqref="M600">
    <cfRule type="cellIs" dxfId="3300" priority="803" stopIfTrue="1" operator="equal">
      <formula>0</formula>
    </cfRule>
  </conditionalFormatting>
  <conditionalFormatting sqref="AD348">
    <cfRule type="cellIs" dxfId="3299" priority="1391" stopIfTrue="1" operator="equal">
      <formula>0</formula>
    </cfRule>
  </conditionalFormatting>
  <conditionalFormatting sqref="M308">
    <cfRule type="cellIs" dxfId="3298" priority="798" stopIfTrue="1" operator="equal">
      <formula>0</formula>
    </cfRule>
  </conditionalFormatting>
  <conditionalFormatting sqref="X160">
    <cfRule type="cellIs" dxfId="3297" priority="1390" stopIfTrue="1" operator="equal">
      <formula>0</formula>
    </cfRule>
  </conditionalFormatting>
  <conditionalFormatting sqref="X15">
    <cfRule type="cellIs" dxfId="3296" priority="1389" stopIfTrue="1" operator="equal">
      <formula>0</formula>
    </cfRule>
  </conditionalFormatting>
  <conditionalFormatting sqref="D516:D517">
    <cfRule type="cellIs" dxfId="3295" priority="1388" stopIfTrue="1" operator="equal">
      <formula>0</formula>
    </cfRule>
  </conditionalFormatting>
  <conditionalFormatting sqref="O57">
    <cfRule type="cellIs" dxfId="3294" priority="793" stopIfTrue="1" operator="equal">
      <formula>0</formula>
    </cfRule>
  </conditionalFormatting>
  <conditionalFormatting sqref="N352">
    <cfRule type="cellIs" dxfId="3293" priority="792" stopIfTrue="1" operator="equal">
      <formula>0</formula>
    </cfRule>
  </conditionalFormatting>
  <conditionalFormatting sqref="O352">
    <cfRule type="cellIs" dxfId="3292" priority="791" stopIfTrue="1" operator="equal">
      <formula>0</formula>
    </cfRule>
  </conditionalFormatting>
  <conditionalFormatting sqref="N456">
    <cfRule type="cellIs" dxfId="3291" priority="790" stopIfTrue="1" operator="equal">
      <formula>0</formula>
    </cfRule>
  </conditionalFormatting>
  <conditionalFormatting sqref="AW474:AW493 AW348:AW372 AW242:AW346 AW495:AW514 AW374:AW388 AW15 AW12:AW13">
    <cfRule type="cellIs" dxfId="3290" priority="1387" stopIfTrue="1" operator="equal">
      <formula>0</formula>
    </cfRule>
  </conditionalFormatting>
  <conditionalFormatting sqref="AW517:AW535 AW537:AW556 AW412:AW430 AW622:AW631">
    <cfRule type="cellIs" dxfId="3289" priority="1386" stopIfTrue="1" operator="equal">
      <formula>0</formula>
    </cfRule>
  </conditionalFormatting>
  <conditionalFormatting sqref="AW392">
    <cfRule type="cellIs" dxfId="3288" priority="1378" stopIfTrue="1" operator="equal">
      <formula>0</formula>
    </cfRule>
  </conditionalFormatting>
  <conditionalFormatting sqref="AW399:AW409">
    <cfRule type="cellIs" dxfId="3287" priority="1377" stopIfTrue="1" operator="equal">
      <formula>0</formula>
    </cfRule>
  </conditionalFormatting>
  <conditionalFormatting sqref="AW39:AW52 AW33:AW37">
    <cfRule type="cellIs" dxfId="3286" priority="1385" stopIfTrue="1" operator="equal">
      <formula>0</formula>
    </cfRule>
  </conditionalFormatting>
  <conditionalFormatting sqref="AW54">
    <cfRule type="cellIs" dxfId="3285" priority="1384" stopIfTrue="1" operator="equal">
      <formula>0</formula>
    </cfRule>
  </conditionalFormatting>
  <conditionalFormatting sqref="AW53">
    <cfRule type="cellIs" dxfId="3284" priority="1382" stopIfTrue="1" operator="equal">
      <formula>0</formula>
    </cfRule>
  </conditionalFormatting>
  <conditionalFormatting sqref="AW74 AW32 AW95 AW515:AW516 AW200 AW389:AW391 AW393 AW410 AW395:AW396 AW431 AW494 AW578 AW452:AW453 AW536 AW557 AW137:AW138 AW158 AW179 AW220:AW221 AW202:AW218 AW116 AW599:AW621 AW118:AW119">
    <cfRule type="cellIs" dxfId="3283" priority="1383" stopIfTrue="1" operator="equal">
      <formula>0</formula>
    </cfRule>
  </conditionalFormatting>
  <conditionalFormatting sqref="AW96">
    <cfRule type="cellIs" dxfId="3282" priority="1381" stopIfTrue="1" operator="equal">
      <formula>0</formula>
    </cfRule>
  </conditionalFormatting>
  <conditionalFormatting sqref="AW180:AW199">
    <cfRule type="cellIs" dxfId="3281" priority="1380" stopIfTrue="1" operator="equal">
      <formula>0</formula>
    </cfRule>
  </conditionalFormatting>
  <conditionalFormatting sqref="AW201">
    <cfRule type="cellIs" dxfId="3280" priority="1379" stopIfTrue="1" operator="equal">
      <formula>0</formula>
    </cfRule>
  </conditionalFormatting>
  <conditionalFormatting sqref="AW559:AW577">
    <cfRule type="cellIs" dxfId="3279" priority="1371" stopIfTrue="1" operator="equal">
      <formula>0</formula>
    </cfRule>
  </conditionalFormatting>
  <conditionalFormatting sqref="AW222">
    <cfRule type="cellIs" dxfId="3278" priority="1376" stopIfTrue="1" operator="equal">
      <formula>0</formula>
    </cfRule>
  </conditionalFormatting>
  <conditionalFormatting sqref="AW229:AW241 AW223:AW227">
    <cfRule type="cellIs" dxfId="3277" priority="1375" stopIfTrue="1" operator="equal">
      <formula>0</formula>
    </cfRule>
  </conditionalFormatting>
  <conditionalFormatting sqref="AW411">
    <cfRule type="cellIs" dxfId="3276" priority="1374" stopIfTrue="1" operator="equal">
      <formula>0</formula>
    </cfRule>
  </conditionalFormatting>
  <conditionalFormatting sqref="AW433:AW451">
    <cfRule type="cellIs" dxfId="3275" priority="1373" stopIfTrue="1" operator="equal">
      <formula>0</formula>
    </cfRule>
  </conditionalFormatting>
  <conditionalFormatting sqref="AW432">
    <cfRule type="cellIs" dxfId="3274" priority="1372" stopIfTrue="1" operator="equal">
      <formula>0</formula>
    </cfRule>
  </conditionalFormatting>
  <conditionalFormatting sqref="AW558">
    <cfRule type="cellIs" dxfId="3273" priority="1370" stopIfTrue="1" operator="equal">
      <formula>0</formula>
    </cfRule>
  </conditionalFormatting>
  <conditionalFormatting sqref="AW580:AW598">
    <cfRule type="cellIs" dxfId="3272" priority="1369" stopIfTrue="1" operator="equal">
      <formula>0</formula>
    </cfRule>
  </conditionalFormatting>
  <conditionalFormatting sqref="AW473">
    <cfRule type="cellIs" dxfId="3271" priority="1368" stopIfTrue="1" operator="equal">
      <formula>0</formula>
    </cfRule>
  </conditionalFormatting>
  <conditionalFormatting sqref="AW347">
    <cfRule type="cellIs" dxfId="3270" priority="1367" stopIfTrue="1" operator="equal">
      <formula>0</formula>
    </cfRule>
  </conditionalFormatting>
  <conditionalFormatting sqref="AW16:AW31">
    <cfRule type="cellIs" dxfId="3269" priority="1366" stopIfTrue="1" operator="equal">
      <formula>0</formula>
    </cfRule>
  </conditionalFormatting>
  <conditionalFormatting sqref="AW58:AW73">
    <cfRule type="cellIs" dxfId="3268" priority="1365" stopIfTrue="1" operator="equal">
      <formula>0</formula>
    </cfRule>
  </conditionalFormatting>
  <conditionalFormatting sqref="AW75:AW77 AW79:AW94">
    <cfRule type="cellIs" dxfId="3267" priority="1364" stopIfTrue="1" operator="equal">
      <formula>0</formula>
    </cfRule>
  </conditionalFormatting>
  <conditionalFormatting sqref="AW97:AW115">
    <cfRule type="cellIs" dxfId="3266" priority="1363" stopIfTrue="1" operator="equal">
      <formula>0</formula>
    </cfRule>
  </conditionalFormatting>
  <conditionalFormatting sqref="AW125:AW136 AW120:AW122">
    <cfRule type="cellIs" dxfId="3265" priority="1362" stopIfTrue="1" operator="equal">
      <formula>0</formula>
    </cfRule>
  </conditionalFormatting>
  <conditionalFormatting sqref="AW139:AW157">
    <cfRule type="cellIs" dxfId="3264" priority="1361" stopIfTrue="1" operator="equal">
      <formula>0</formula>
    </cfRule>
  </conditionalFormatting>
  <conditionalFormatting sqref="AW159:AW178">
    <cfRule type="cellIs" dxfId="3263" priority="1360" stopIfTrue="1" operator="equal">
      <formula>0</formula>
    </cfRule>
  </conditionalFormatting>
  <conditionalFormatting sqref="AW394">
    <cfRule type="cellIs" dxfId="3262" priority="1359" stopIfTrue="1" operator="equal">
      <formula>0</formula>
    </cfRule>
  </conditionalFormatting>
  <conditionalFormatting sqref="AW454:AW472">
    <cfRule type="cellIs" dxfId="3261" priority="1358" stopIfTrue="1" operator="equal">
      <formula>0</formula>
    </cfRule>
  </conditionalFormatting>
  <conditionalFormatting sqref="AW11">
    <cfRule type="cellIs" dxfId="3260" priority="1357" stopIfTrue="1" operator="equal">
      <formula>0</formula>
    </cfRule>
  </conditionalFormatting>
  <conditionalFormatting sqref="AW397">
    <cfRule type="cellIs" dxfId="3259" priority="1356" stopIfTrue="1" operator="equal">
      <formula>0</formula>
    </cfRule>
  </conditionalFormatting>
  <conditionalFormatting sqref="AW579">
    <cfRule type="cellIs" dxfId="3258" priority="1355" stopIfTrue="1" operator="equal">
      <formula>0</formula>
    </cfRule>
  </conditionalFormatting>
  <conditionalFormatting sqref="AW228">
    <cfRule type="cellIs" dxfId="3257" priority="1354" stopIfTrue="1" operator="equal">
      <formula>0</formula>
    </cfRule>
  </conditionalFormatting>
  <conditionalFormatting sqref="AW398">
    <cfRule type="cellIs" dxfId="3256" priority="1353" stopIfTrue="1" operator="equal">
      <formula>0</formula>
    </cfRule>
  </conditionalFormatting>
  <conditionalFormatting sqref="AW38">
    <cfRule type="cellIs" dxfId="3255" priority="1350" stopIfTrue="1" operator="equal">
      <formula>0</formula>
    </cfRule>
  </conditionalFormatting>
  <conditionalFormatting sqref="AW219">
    <cfRule type="cellIs" dxfId="3254" priority="1349" stopIfTrue="1" operator="equal">
      <formula>0</formula>
    </cfRule>
  </conditionalFormatting>
  <conditionalFormatting sqref="AW55">
    <cfRule type="cellIs" dxfId="3253" priority="1348" stopIfTrue="1" operator="equal">
      <formula>0</formula>
    </cfRule>
  </conditionalFormatting>
  <conditionalFormatting sqref="AW56">
    <cfRule type="cellIs" dxfId="3252" priority="1347" stopIfTrue="1" operator="equal">
      <formula>0</formula>
    </cfRule>
  </conditionalFormatting>
  <conditionalFormatting sqref="AW124">
    <cfRule type="cellIs" dxfId="3251" priority="1346" stopIfTrue="1" operator="equal">
      <formula>0</formula>
    </cfRule>
  </conditionalFormatting>
  <conditionalFormatting sqref="AW123">
    <cfRule type="cellIs" dxfId="3250" priority="1345" stopIfTrue="1" operator="equal">
      <formula>0</formula>
    </cfRule>
  </conditionalFormatting>
  <conditionalFormatting sqref="AW117">
    <cfRule type="cellIs" dxfId="3249" priority="1344" stopIfTrue="1" operator="equal">
      <formula>0</formula>
    </cfRule>
  </conditionalFormatting>
  <conditionalFormatting sqref="AW78">
    <cfRule type="cellIs" dxfId="3248" priority="1343" stopIfTrue="1" operator="equal">
      <formula>0</formula>
    </cfRule>
  </conditionalFormatting>
  <conditionalFormatting sqref="AW14">
    <cfRule type="cellIs" dxfId="3247" priority="1342" stopIfTrue="1" operator="equal">
      <formula>0</formula>
    </cfRule>
  </conditionalFormatting>
  <conditionalFormatting sqref="BH478:BH479">
    <cfRule type="cellIs" dxfId="3246" priority="1341" stopIfTrue="1" operator="equal">
      <formula>0</formula>
    </cfRule>
  </conditionalFormatting>
  <conditionalFormatting sqref="BJ406:BK406">
    <cfRule type="cellIs" dxfId="3245" priority="1340" stopIfTrue="1" operator="equal">
      <formula>0</formula>
    </cfRule>
  </conditionalFormatting>
  <conditionalFormatting sqref="BL408">
    <cfRule type="cellIs" dxfId="3244" priority="1339" stopIfTrue="1" operator="equal">
      <formula>0</formula>
    </cfRule>
  </conditionalFormatting>
  <conditionalFormatting sqref="BJ408:BK409">
    <cfRule type="cellIs" dxfId="3243" priority="1338" stopIfTrue="1" operator="equal">
      <formula>0</formula>
    </cfRule>
  </conditionalFormatting>
  <conditionalFormatting sqref="BL406">
    <cfRule type="cellIs" dxfId="3242" priority="1337" stopIfTrue="1" operator="equal">
      <formula>0</formula>
    </cfRule>
  </conditionalFormatting>
  <conditionalFormatting sqref="BL409">
    <cfRule type="cellIs" dxfId="3241" priority="1336" stopIfTrue="1" operator="equal">
      <formula>0</formula>
    </cfRule>
  </conditionalFormatting>
  <conditionalFormatting sqref="R473">
    <cfRule type="cellIs" dxfId="3240" priority="736" stopIfTrue="1" operator="equal">
      <formula>0</formula>
    </cfRule>
  </conditionalFormatting>
  <conditionalFormatting sqref="Q397">
    <cfRule type="cellIs" dxfId="3239" priority="642" stopIfTrue="1" operator="equal">
      <formula>0</formula>
    </cfRule>
  </conditionalFormatting>
  <conditionalFormatting sqref="AC100">
    <cfRule type="cellIs" dxfId="3238" priority="1335" stopIfTrue="1" operator="equal">
      <formula>0</formula>
    </cfRule>
  </conditionalFormatting>
  <conditionalFormatting sqref="AC100">
    <cfRule type="cellIs" dxfId="3237" priority="1334" stopIfTrue="1" operator="equal">
      <formula>0</formula>
    </cfRule>
  </conditionalFormatting>
  <conditionalFormatting sqref="AC124">
    <cfRule type="cellIs" dxfId="3236" priority="1333" stopIfTrue="1" operator="equal">
      <formula>0</formula>
    </cfRule>
  </conditionalFormatting>
  <conditionalFormatting sqref="AC183">
    <cfRule type="cellIs" dxfId="3235" priority="1332" stopIfTrue="1" operator="equal">
      <formula>0</formula>
    </cfRule>
  </conditionalFormatting>
  <conditionalFormatting sqref="AC290">
    <cfRule type="cellIs" dxfId="3234" priority="1331" stopIfTrue="1" operator="equal">
      <formula>0</formula>
    </cfRule>
  </conditionalFormatting>
  <conditionalFormatting sqref="AC285">
    <cfRule type="cellIs" dxfId="3233" priority="1330" stopIfTrue="1" operator="equal">
      <formula>0</formula>
    </cfRule>
  </conditionalFormatting>
  <conditionalFormatting sqref="AD12 AD15">
    <cfRule type="cellIs" dxfId="3232" priority="1329" stopIfTrue="1" operator="equal">
      <formula>0</formula>
    </cfRule>
  </conditionalFormatting>
  <conditionalFormatting sqref="AD13">
    <cfRule type="cellIs" dxfId="3231" priority="1328" stopIfTrue="1" operator="equal">
      <formula>0</formula>
    </cfRule>
  </conditionalFormatting>
  <conditionalFormatting sqref="AD14">
    <cfRule type="cellIs" dxfId="3230" priority="1327" stopIfTrue="1" operator="equal">
      <formula>0</formula>
    </cfRule>
  </conditionalFormatting>
  <conditionalFormatting sqref="AC399">
    <cfRule type="cellIs" dxfId="3229" priority="1317" stopIfTrue="1" operator="equal">
      <formula>0</formula>
    </cfRule>
  </conditionalFormatting>
  <conditionalFormatting sqref="P648">
    <cfRule type="cellIs" dxfId="3228" priority="1326" stopIfTrue="1" operator="equal">
      <formula>0</formula>
    </cfRule>
  </conditionalFormatting>
  <conditionalFormatting sqref="P632:P641">
    <cfRule type="cellIs" dxfId="3227" priority="1325" stopIfTrue="1" operator="equal">
      <formula>0</formula>
    </cfRule>
  </conditionalFormatting>
  <conditionalFormatting sqref="R518">
    <cfRule type="cellIs" dxfId="3226" priority="719" stopIfTrue="1" operator="equal">
      <formula>0</formula>
    </cfRule>
  </conditionalFormatting>
  <conditionalFormatting sqref="R374">
    <cfRule type="cellIs" dxfId="3225" priority="694" stopIfTrue="1" operator="equal">
      <formula>0</formula>
    </cfRule>
  </conditionalFormatting>
  <conditionalFormatting sqref="R162">
    <cfRule type="cellIs" dxfId="3224" priority="715" stopIfTrue="1" operator="equal">
      <formula>0</formula>
    </cfRule>
  </conditionalFormatting>
  <conditionalFormatting sqref="R57">
    <cfRule type="cellIs" dxfId="3223" priority="714" stopIfTrue="1" operator="equal">
      <formula>0</formula>
    </cfRule>
  </conditionalFormatting>
  <conditionalFormatting sqref="R352">
    <cfRule type="cellIs" dxfId="3222" priority="713" stopIfTrue="1" operator="equal">
      <formula>0</formula>
    </cfRule>
  </conditionalFormatting>
  <conditionalFormatting sqref="R348">
    <cfRule type="cellIs" dxfId="3221" priority="711" stopIfTrue="1" operator="equal">
      <formula>0</formula>
    </cfRule>
  </conditionalFormatting>
  <conditionalFormatting sqref="R124">
    <cfRule type="cellIs" dxfId="3220" priority="710" stopIfTrue="1" operator="equal">
      <formula>0</formula>
    </cfRule>
  </conditionalFormatting>
  <conditionalFormatting sqref="R123">
    <cfRule type="cellIs" dxfId="3219" priority="709" stopIfTrue="1" operator="equal">
      <formula>0</formula>
    </cfRule>
  </conditionalFormatting>
  <conditionalFormatting sqref="R125">
    <cfRule type="cellIs" dxfId="3218" priority="708" stopIfTrue="1" operator="equal">
      <formula>0</formula>
    </cfRule>
  </conditionalFormatting>
  <conditionalFormatting sqref="S307">
    <cfRule type="cellIs" dxfId="3217" priority="697" stopIfTrue="1" operator="equal">
      <formula>0</formula>
    </cfRule>
  </conditionalFormatting>
  <conditionalFormatting sqref="R180:R184">
    <cfRule type="cellIs" dxfId="3216" priority="707" stopIfTrue="1" operator="equal">
      <formula>0</formula>
    </cfRule>
  </conditionalFormatting>
  <conditionalFormatting sqref="R227:R228">
    <cfRule type="cellIs" dxfId="3215" priority="706" stopIfTrue="1" operator="equal">
      <formula>0</formula>
    </cfRule>
  </conditionalFormatting>
  <conditionalFormatting sqref="R34:R37">
    <cfRule type="cellIs" dxfId="3214" priority="705" stopIfTrue="1" operator="equal">
      <formula>0</formula>
    </cfRule>
  </conditionalFormatting>
  <conditionalFormatting sqref="R187">
    <cfRule type="cellIs" dxfId="3213" priority="704" stopIfTrue="1" operator="equal">
      <formula>0</formula>
    </cfRule>
  </conditionalFormatting>
  <conditionalFormatting sqref="R203">
    <cfRule type="cellIs" dxfId="3212" priority="703" stopIfTrue="1" operator="equal">
      <formula>0</formula>
    </cfRule>
  </conditionalFormatting>
  <conditionalFormatting sqref="R266">
    <cfRule type="cellIs" dxfId="3211" priority="702" stopIfTrue="1" operator="equal">
      <formula>0</formula>
    </cfRule>
  </conditionalFormatting>
  <conditionalFormatting sqref="S295">
    <cfRule type="cellIs" dxfId="3210" priority="701" stopIfTrue="1" operator="equal">
      <formula>0</formula>
    </cfRule>
  </conditionalFormatting>
  <conditionalFormatting sqref="R295">
    <cfRule type="cellIs" dxfId="3209" priority="700" stopIfTrue="1" operator="equal">
      <formula>0</formula>
    </cfRule>
  </conditionalFormatting>
  <conditionalFormatting sqref="S306">
    <cfRule type="cellIs" dxfId="3208" priority="699" stopIfTrue="1" operator="equal">
      <formula>0</formula>
    </cfRule>
  </conditionalFormatting>
  <conditionalFormatting sqref="R306">
    <cfRule type="cellIs" dxfId="3207" priority="698" stopIfTrue="1" operator="equal">
      <formula>0</formula>
    </cfRule>
  </conditionalFormatting>
  <conditionalFormatting sqref="S374">
    <cfRule type="cellIs" dxfId="3206" priority="695" stopIfTrue="1" operator="equal">
      <formula>0</formula>
    </cfRule>
  </conditionalFormatting>
  <conditionalFormatting sqref="S39">
    <cfRule type="cellIs" dxfId="3205" priority="688" stopIfTrue="1" operator="equal">
      <formula>0</formula>
    </cfRule>
  </conditionalFormatting>
  <conditionalFormatting sqref="R406">
    <cfRule type="cellIs" dxfId="3204" priority="693" stopIfTrue="1" operator="equal">
      <formula>0</formula>
    </cfRule>
  </conditionalFormatting>
  <conditionalFormatting sqref="S536">
    <cfRule type="cellIs" dxfId="3203" priority="692" stopIfTrue="1" operator="equal">
      <formula>0</formula>
    </cfRule>
  </conditionalFormatting>
  <conditionalFormatting sqref="S96">
    <cfRule type="cellIs" dxfId="3202" priority="691" stopIfTrue="1" operator="equal">
      <formula>0</formula>
    </cfRule>
  </conditionalFormatting>
  <conditionalFormatting sqref="R96">
    <cfRule type="cellIs" dxfId="3201" priority="690" stopIfTrue="1" operator="equal">
      <formula>0</formula>
    </cfRule>
  </conditionalFormatting>
  <conditionalFormatting sqref="R120">
    <cfRule type="cellIs" dxfId="3200" priority="689" stopIfTrue="1" operator="equal">
      <formula>0</formula>
    </cfRule>
  </conditionalFormatting>
  <conditionalFormatting sqref="N39:O39">
    <cfRule type="cellIs" dxfId="3199" priority="687" stopIfTrue="1" operator="equal">
      <formula>0</formula>
    </cfRule>
  </conditionalFormatting>
  <conditionalFormatting sqref="M39">
    <cfRule type="cellIs" dxfId="3198" priority="686" stopIfTrue="1" operator="equal">
      <formula>0</formula>
    </cfRule>
  </conditionalFormatting>
  <conditionalFormatting sqref="R39">
    <cfRule type="cellIs" dxfId="3197" priority="685" stopIfTrue="1" operator="equal">
      <formula>0</formula>
    </cfRule>
  </conditionalFormatting>
  <conditionalFormatting sqref="S585">
    <cfRule type="cellIs" dxfId="3196" priority="684" stopIfTrue="1" operator="equal">
      <formula>0</formula>
    </cfRule>
  </conditionalFormatting>
  <conditionalFormatting sqref="S434">
    <cfRule type="cellIs" dxfId="3195" priority="683" stopIfTrue="1" operator="equal">
      <formula>0</formula>
    </cfRule>
  </conditionalFormatting>
  <conditionalFormatting sqref="N434">
    <cfRule type="cellIs" dxfId="3194" priority="682" stopIfTrue="1" operator="equal">
      <formula>0</formula>
    </cfRule>
  </conditionalFormatting>
  <conditionalFormatting sqref="O434">
    <cfRule type="cellIs" dxfId="3193" priority="681" stopIfTrue="1" operator="equal">
      <formula>0</formula>
    </cfRule>
  </conditionalFormatting>
  <conditionalFormatting sqref="M434">
    <cfRule type="cellIs" dxfId="3192" priority="680" stopIfTrue="1" operator="equal">
      <formula>0</formula>
    </cfRule>
  </conditionalFormatting>
  <conditionalFormatting sqref="R434">
    <cfRule type="cellIs" dxfId="3191" priority="679" stopIfTrue="1" operator="equal">
      <formula>0</formula>
    </cfRule>
  </conditionalFormatting>
  <conditionalFormatting sqref="S454">
    <cfRule type="cellIs" dxfId="3190" priority="678" stopIfTrue="1" operator="equal">
      <formula>0</formula>
    </cfRule>
  </conditionalFormatting>
  <conditionalFormatting sqref="N454">
    <cfRule type="cellIs" dxfId="3189" priority="677" stopIfTrue="1" operator="equal">
      <formula>0</formula>
    </cfRule>
  </conditionalFormatting>
  <conditionalFormatting sqref="O454">
    <cfRule type="cellIs" dxfId="3188" priority="676" stopIfTrue="1" operator="equal">
      <formula>0</formula>
    </cfRule>
  </conditionalFormatting>
  <conditionalFormatting sqref="M454">
    <cfRule type="cellIs" dxfId="3187" priority="675" stopIfTrue="1" operator="equal">
      <formula>0</formula>
    </cfRule>
  </conditionalFormatting>
  <conditionalFormatting sqref="R373">
    <cfRule type="cellIs" dxfId="3186" priority="718" stopIfTrue="1" operator="equal">
      <formula>0</formula>
    </cfRule>
  </conditionalFormatting>
  <conditionalFormatting sqref="R400">
    <cfRule type="cellIs" dxfId="3185" priority="717" stopIfTrue="1" operator="equal">
      <formula>0</formula>
    </cfRule>
  </conditionalFormatting>
  <conditionalFormatting sqref="R409">
    <cfRule type="cellIs" dxfId="3184" priority="716" stopIfTrue="1" operator="equal">
      <formula>0</formula>
    </cfRule>
  </conditionalFormatting>
  <conditionalFormatting sqref="R454">
    <cfRule type="cellIs" dxfId="3183" priority="674" stopIfTrue="1" operator="equal">
      <formula>0</formula>
    </cfRule>
  </conditionalFormatting>
  <conditionalFormatting sqref="S234">
    <cfRule type="cellIs" dxfId="3182" priority="673" stopIfTrue="1" operator="equal">
      <formula>0</formula>
    </cfRule>
  </conditionalFormatting>
  <conditionalFormatting sqref="M234">
    <cfRule type="cellIs" dxfId="3181" priority="672" stopIfTrue="1" operator="equal">
      <formula>0</formula>
    </cfRule>
  </conditionalFormatting>
  <conditionalFormatting sqref="N234">
    <cfRule type="cellIs" dxfId="3180" priority="671" stopIfTrue="1" operator="equal">
      <formula>0</formula>
    </cfRule>
  </conditionalFormatting>
  <conditionalFormatting sqref="O234">
    <cfRule type="cellIs" dxfId="3179" priority="670" stopIfTrue="1" operator="equal">
      <formula>0</formula>
    </cfRule>
  </conditionalFormatting>
  <conditionalFormatting sqref="N309">
    <cfRule type="cellIs" dxfId="3178" priority="669" stopIfTrue="1" operator="equal">
      <formula>0</formula>
    </cfRule>
  </conditionalFormatting>
  <conditionalFormatting sqref="O309">
    <cfRule type="cellIs" dxfId="3177" priority="668" stopIfTrue="1" operator="equal">
      <formula>0</formula>
    </cfRule>
  </conditionalFormatting>
  <conditionalFormatting sqref="M309">
    <cfRule type="cellIs" dxfId="3176" priority="667" stopIfTrue="1" operator="equal">
      <formula>0</formula>
    </cfRule>
  </conditionalFormatting>
  <conditionalFormatting sqref="S309">
    <cfRule type="cellIs" dxfId="3175" priority="666" stopIfTrue="1" operator="equal">
      <formula>0</formula>
    </cfRule>
  </conditionalFormatting>
  <conditionalFormatting sqref="Q152:Q155">
    <cfRule type="cellIs" dxfId="3174" priority="664" stopIfTrue="1" operator="equal">
      <formula>0</formula>
    </cfRule>
  </conditionalFormatting>
  <conditionalFormatting sqref="Q54:Q56 Q625:Q629 Q58:Q70 Q40:Q52 Q72:Q73 Q116:Q119 Q126:Q136 Q631 Q121:Q122 Q15:Q31 Q157:Q159 Q75:Q94 Q138">
    <cfRule type="cellIs" dxfId="3173" priority="665" stopIfTrue="1" operator="equal">
      <formula>0</formula>
    </cfRule>
  </conditionalFormatting>
  <conditionalFormatting sqref="Q139">
    <cfRule type="cellIs" dxfId="3172" priority="659" stopIfTrue="1" operator="equal">
      <formula>0</formula>
    </cfRule>
  </conditionalFormatting>
  <conditionalFormatting sqref="Q97:Q98 Q115">
    <cfRule type="cellIs" dxfId="3171" priority="662" stopIfTrue="1" operator="equal">
      <formula>0</formula>
    </cfRule>
  </conditionalFormatting>
  <conditionalFormatting sqref="Q53">
    <cfRule type="cellIs" dxfId="3170" priority="661" stopIfTrue="1" operator="equal">
      <formula>0</formula>
    </cfRule>
  </conditionalFormatting>
  <conditionalFormatting sqref="Q71">
    <cfRule type="cellIs" dxfId="3169" priority="660" stopIfTrue="1" operator="equal">
      <formula>0</formula>
    </cfRule>
  </conditionalFormatting>
  <conditionalFormatting sqref="Q99:Q114">
    <cfRule type="cellIs" dxfId="3168" priority="658" stopIfTrue="1" operator="equal">
      <formula>0</formula>
    </cfRule>
  </conditionalFormatting>
  <conditionalFormatting sqref="Q140:Q151">
    <cfRule type="cellIs" dxfId="3167" priority="657" stopIfTrue="1" operator="equal">
      <formula>0</formula>
    </cfRule>
  </conditionalFormatting>
  <conditionalFormatting sqref="Q12">
    <cfRule type="cellIs" dxfId="3166" priority="656" stopIfTrue="1" operator="equal">
      <formula>0</formula>
    </cfRule>
  </conditionalFormatting>
  <conditionalFormatting sqref="Q160">
    <cfRule type="cellIs" dxfId="3165" priority="655" stopIfTrue="1" operator="equal">
      <formula>0</formula>
    </cfRule>
  </conditionalFormatting>
  <conditionalFormatting sqref="Q576:Q577 Q512:Q514 Q597:Q599 Q519:Q557 Q623:Q624 Q601:Q619 Q475:Q495 Q516 Q621 Q497:Q510">
    <cfRule type="cellIs" dxfId="3164" priority="654" stopIfTrue="1" operator="equal">
      <formula>0</formula>
    </cfRule>
  </conditionalFormatting>
  <conditionalFormatting sqref="Q511">
    <cfRule type="cellIs" dxfId="3163" priority="653" stopIfTrue="1" operator="equal">
      <formula>0</formula>
    </cfRule>
  </conditionalFormatting>
  <conditionalFormatting sqref="Q558:Q559 Q561:Q575">
    <cfRule type="cellIs" dxfId="3162" priority="652" stopIfTrue="1" operator="equal">
      <formula>0</formula>
    </cfRule>
  </conditionalFormatting>
  <conditionalFormatting sqref="Q579:Q580 Q586:Q596 Q582:Q584">
    <cfRule type="cellIs" dxfId="3161" priority="651" stopIfTrue="1" operator="equal">
      <formula>0</formula>
    </cfRule>
  </conditionalFormatting>
  <conditionalFormatting sqref="Q349:Q351 Q353:Q366">
    <cfRule type="cellIs" dxfId="3160" priority="649" stopIfTrue="1" operator="equal">
      <formula>0</formula>
    </cfRule>
  </conditionalFormatting>
  <conditionalFormatting sqref="Q325">
    <cfRule type="cellIs" dxfId="3159" priority="646" stopIfTrue="1" operator="equal">
      <formula>0</formula>
    </cfRule>
  </conditionalFormatting>
  <conditionalFormatting sqref="Q327:Q345">
    <cfRule type="cellIs" dxfId="3158" priority="648" stopIfTrue="1" operator="equal">
      <formula>0</formula>
    </cfRule>
  </conditionalFormatting>
  <conditionalFormatting sqref="Q398">
    <cfRule type="cellIs" dxfId="3157" priority="645" stopIfTrue="1" operator="equal">
      <formula>0</formula>
    </cfRule>
  </conditionalFormatting>
  <conditionalFormatting sqref="Q401:Q405 Q407:Q408">
    <cfRule type="cellIs" dxfId="3156" priority="644" stopIfTrue="1" operator="equal">
      <formula>0</formula>
    </cfRule>
  </conditionalFormatting>
  <conditionalFormatting sqref="Q432:Q433 Q435:Q448">
    <cfRule type="cellIs" dxfId="3155" priority="641" stopIfTrue="1" operator="equal">
      <formula>0</formula>
    </cfRule>
  </conditionalFormatting>
  <conditionalFormatting sqref="Q347">
    <cfRule type="cellIs" dxfId="3154" priority="640" stopIfTrue="1" operator="equal">
      <formula>0</formula>
    </cfRule>
  </conditionalFormatting>
  <conditionalFormatting sqref="Q473">
    <cfRule type="cellIs" dxfId="3153" priority="639" stopIfTrue="1" operator="equal">
      <formula>0</formula>
    </cfRule>
  </conditionalFormatting>
  <conditionalFormatting sqref="Q411">
    <cfRule type="cellIs" dxfId="3152" priority="638" stopIfTrue="1" operator="equal">
      <formula>0</formula>
    </cfRule>
  </conditionalFormatting>
  <conditionalFormatting sqref="Q395">
    <cfRule type="cellIs" dxfId="3151" priority="637" stopIfTrue="1" operator="equal">
      <formula>0</formula>
    </cfRule>
  </conditionalFormatting>
  <conditionalFormatting sqref="Q394">
    <cfRule type="cellIs" dxfId="3150" priority="636" stopIfTrue="1" operator="equal">
      <formula>0</formula>
    </cfRule>
  </conditionalFormatting>
  <conditionalFormatting sqref="Q392">
    <cfRule type="cellIs" dxfId="3149" priority="635" stopIfTrue="1" operator="equal">
      <formula>0</formula>
    </cfRule>
  </conditionalFormatting>
  <conditionalFormatting sqref="Q390">
    <cfRule type="cellIs" dxfId="3148" priority="634" stopIfTrue="1" operator="equal">
      <formula>0</formula>
    </cfRule>
  </conditionalFormatting>
  <conditionalFormatting sqref="Q262 Q179 Q241 Q202 Q161 Q283 Q163:Q177 Q204:Q220 Q298:Q304 Q296 Q285:Q293 Q264:Q265 Q243:Q260 Q222">
    <cfRule type="cellIs" dxfId="3147" priority="633" stopIfTrue="1" operator="equal">
      <formula>0</formula>
    </cfRule>
  </conditionalFormatting>
  <conditionalFormatting sqref="AY579">
    <cfRule type="cellIs" dxfId="3146" priority="1199" stopIfTrue="1" operator="equal">
      <formula>0</formula>
    </cfRule>
  </conditionalFormatting>
  <conditionalFormatting sqref="AY454">
    <cfRule type="cellIs" dxfId="3145" priority="1201" stopIfTrue="1" operator="equal">
      <formula>0</formula>
    </cfRule>
  </conditionalFormatting>
  <conditionalFormatting sqref="AY600">
    <cfRule type="cellIs" dxfId="3144" priority="1200" stopIfTrue="1" operator="equal">
      <formula>0</formula>
    </cfRule>
  </conditionalFormatting>
  <conditionalFormatting sqref="BI328">
    <cfRule type="cellIs" dxfId="3143" priority="1324" stopIfTrue="1" operator="equal">
      <formula>0</formula>
    </cfRule>
  </conditionalFormatting>
  <conditionalFormatting sqref="BH328">
    <cfRule type="cellIs" dxfId="3142" priority="1323" stopIfTrue="1" operator="equal">
      <formula>0</formula>
    </cfRule>
  </conditionalFormatting>
  <conditionalFormatting sqref="BH333">
    <cfRule type="cellIs" dxfId="3141" priority="1322" stopIfTrue="1" operator="equal">
      <formula>0</formula>
    </cfRule>
  </conditionalFormatting>
  <conditionalFormatting sqref="BI333">
    <cfRule type="cellIs" dxfId="3140" priority="1321" stopIfTrue="1" operator="equal">
      <formula>0</formula>
    </cfRule>
  </conditionalFormatting>
  <conditionalFormatting sqref="BI401:BJ401">
    <cfRule type="cellIs" dxfId="3139" priority="1320" stopIfTrue="1" operator="equal">
      <formula>0</formula>
    </cfRule>
  </conditionalFormatting>
  <conditionalFormatting sqref="BH401">
    <cfRule type="cellIs" dxfId="3138" priority="1319" stopIfTrue="1" operator="equal">
      <formula>0</formula>
    </cfRule>
  </conditionalFormatting>
  <conditionalFormatting sqref="AD399">
    <cfRule type="cellIs" dxfId="3137" priority="1318" stopIfTrue="1" operator="equal">
      <formula>0</formula>
    </cfRule>
  </conditionalFormatting>
  <conditionalFormatting sqref="AC396">
    <cfRule type="cellIs" dxfId="3136" priority="1315" stopIfTrue="1" operator="equal">
      <formula>0</formula>
    </cfRule>
  </conditionalFormatting>
  <conditionalFormatting sqref="AD396">
    <cfRule type="cellIs" dxfId="3135" priority="1316" stopIfTrue="1" operator="equal">
      <formula>0</formula>
    </cfRule>
  </conditionalFormatting>
  <conditionalFormatting sqref="AD166">
    <cfRule type="cellIs" dxfId="3134" priority="1314" stopIfTrue="1" operator="equal">
      <formula>0</formula>
    </cfRule>
  </conditionalFormatting>
  <conditionalFormatting sqref="N537">
    <cfRule type="cellIs" dxfId="3133" priority="534" stopIfTrue="1" operator="equal">
      <formula>0</formula>
    </cfRule>
  </conditionalFormatting>
  <conditionalFormatting sqref="N585">
    <cfRule type="cellIs" dxfId="3132" priority="532" stopIfTrue="1" operator="equal">
      <formula>0</formula>
    </cfRule>
  </conditionalFormatting>
  <conditionalFormatting sqref="N559">
    <cfRule type="cellIs" dxfId="3131" priority="533" stopIfTrue="1" operator="equal">
      <formula>0</formula>
    </cfRule>
  </conditionalFormatting>
  <conditionalFormatting sqref="M162">
    <cfRule type="cellIs" dxfId="3130" priority="531" stopIfTrue="1" operator="equal">
      <formula>0</formula>
    </cfRule>
  </conditionalFormatting>
  <conditionalFormatting sqref="Q399">
    <cfRule type="cellIs" dxfId="3129" priority="530" stopIfTrue="1" operator="equal">
      <formula>0</formula>
    </cfRule>
  </conditionalFormatting>
  <conditionalFormatting sqref="R579:R580 R582:R597">
    <cfRule type="cellIs" dxfId="3128" priority="529" stopIfTrue="1" operator="equal">
      <formula>0</formula>
    </cfRule>
  </conditionalFormatting>
  <conditionalFormatting sqref="AD206">
    <cfRule type="cellIs" dxfId="3127" priority="1313" stopIfTrue="1" operator="equal">
      <formula>0</formula>
    </cfRule>
  </conditionalFormatting>
  <conditionalFormatting sqref="R161">
    <cfRule type="cellIs" dxfId="3126" priority="527" stopIfTrue="1" operator="equal">
      <formula>0</formula>
    </cfRule>
  </conditionalFormatting>
  <conditionalFormatting sqref="R243:R248">
    <cfRule type="cellIs" dxfId="3125" priority="526" stopIfTrue="1" operator="equal">
      <formula>0</formula>
    </cfRule>
  </conditionalFormatting>
  <conditionalFormatting sqref="U236">
    <cfRule type="cellIs" dxfId="3124" priority="1312" stopIfTrue="1" operator="equal">
      <formula>0</formula>
    </cfRule>
  </conditionalFormatting>
  <conditionalFormatting sqref="T236">
    <cfRule type="cellIs" dxfId="3123" priority="1311" stopIfTrue="1" operator="equal">
      <formula>0</formula>
    </cfRule>
  </conditionalFormatting>
  <conditionalFormatting sqref="M266">
    <cfRule type="cellIs" dxfId="3122" priority="522" stopIfTrue="1" operator="equal">
      <formula>0</formula>
    </cfRule>
  </conditionalFormatting>
  <conditionalFormatting sqref="S161">
    <cfRule type="cellIs" dxfId="3121" priority="523" stopIfTrue="1" operator="equal">
      <formula>0</formula>
    </cfRule>
  </conditionalFormatting>
  <conditionalFormatting sqref="O266">
    <cfRule type="cellIs" dxfId="3120" priority="521" stopIfTrue="1" operator="equal">
      <formula>0</formula>
    </cfRule>
  </conditionalFormatting>
  <conditionalFormatting sqref="N266">
    <cfRule type="cellIs" dxfId="3119" priority="520" stopIfTrue="1" operator="equal">
      <formula>0</formula>
    </cfRule>
  </conditionalFormatting>
  <conditionalFormatting sqref="N79">
    <cfRule type="cellIs" dxfId="3118" priority="519" stopIfTrue="1" operator="equal">
      <formula>0</formula>
    </cfRule>
  </conditionalFormatting>
  <conditionalFormatting sqref="Q410">
    <cfRule type="cellIs" dxfId="3117" priority="409" stopIfTrue="1" operator="equal">
      <formula>0</formula>
    </cfRule>
  </conditionalFormatting>
  <conditionalFormatting sqref="Q305">
    <cfRule type="cellIs" dxfId="3116" priority="408" stopIfTrue="1" operator="equal">
      <formula>0</formula>
    </cfRule>
  </conditionalFormatting>
  <conditionalFormatting sqref="BU328">
    <cfRule type="cellIs" dxfId="3115" priority="1039" stopIfTrue="1" operator="equal">
      <formula>0</formula>
    </cfRule>
  </conditionalFormatting>
  <conditionalFormatting sqref="Q200">
    <cfRule type="cellIs" dxfId="3114" priority="403" stopIfTrue="1" operator="equal">
      <formula>0</formula>
    </cfRule>
  </conditionalFormatting>
  <conditionalFormatting sqref="Q221">
    <cfRule type="cellIs" dxfId="3113" priority="404" stopIfTrue="1" operator="equal">
      <formula>0</formula>
    </cfRule>
  </conditionalFormatting>
  <conditionalFormatting sqref="Q95">
    <cfRule type="cellIs" dxfId="3112" priority="402" stopIfTrue="1" operator="equal">
      <formula>0</formula>
    </cfRule>
  </conditionalFormatting>
  <conditionalFormatting sqref="Q74">
    <cfRule type="cellIs" dxfId="3111" priority="401" stopIfTrue="1" operator="equal">
      <formula>0</formula>
    </cfRule>
  </conditionalFormatting>
  <conditionalFormatting sqref="Q11">
    <cfRule type="cellIs" dxfId="3110" priority="400" stopIfTrue="1" operator="equal">
      <formula>0</formula>
    </cfRule>
  </conditionalFormatting>
  <conditionalFormatting sqref="N518">
    <cfRule type="cellIs" dxfId="3109" priority="399" stopIfTrue="1" operator="equal">
      <formula>0</formula>
    </cfRule>
  </conditionalFormatting>
  <conditionalFormatting sqref="Q515">
    <cfRule type="cellIs" dxfId="3108" priority="398" stopIfTrue="1" operator="equal">
      <formula>0</formula>
    </cfRule>
  </conditionalFormatting>
  <conditionalFormatting sqref="Q326">
    <cfRule type="cellIs" dxfId="3107" priority="397" stopIfTrue="1" operator="equal">
      <formula>0</formula>
    </cfRule>
  </conditionalFormatting>
  <conditionalFormatting sqref="Q137">
    <cfRule type="cellIs" dxfId="3106" priority="396" stopIfTrue="1" operator="equal">
      <formula>0</formula>
    </cfRule>
  </conditionalFormatting>
  <conditionalFormatting sqref="Q620">
    <cfRule type="cellIs" dxfId="3105" priority="395" stopIfTrue="1" operator="equal">
      <formula>0</formula>
    </cfRule>
  </conditionalFormatting>
  <conditionalFormatting sqref="O306">
    <cfRule type="cellIs" dxfId="3104" priority="392" stopIfTrue="1" operator="equal">
      <formula>0</formula>
    </cfRule>
  </conditionalFormatting>
  <conditionalFormatting sqref="AB53">
    <cfRule type="cellIs" dxfId="3103" priority="1302" stopIfTrue="1" operator="equal">
      <formula>0</formula>
    </cfRule>
  </conditionalFormatting>
  <conditionalFormatting sqref="AY394">
    <cfRule type="cellIs" dxfId="3102" priority="1228" stopIfTrue="1" operator="equal">
      <formula>0</formula>
    </cfRule>
  </conditionalFormatting>
  <conditionalFormatting sqref="N409">
    <cfRule type="cellIs" dxfId="3101" priority="915" stopIfTrue="1" operator="equal">
      <formula>0</formula>
    </cfRule>
  </conditionalFormatting>
  <conditionalFormatting sqref="N435:N448">
    <cfRule type="cellIs" dxfId="3100" priority="914" stopIfTrue="1" operator="equal">
      <formula>0</formula>
    </cfRule>
  </conditionalFormatting>
  <conditionalFormatting sqref="AN397:AO397">
    <cfRule type="cellIs" dxfId="3099" priority="279" stopIfTrue="1" operator="equal">
      <formula>0</formula>
    </cfRule>
  </conditionalFormatting>
  <conditionalFormatting sqref="AL579 AQ579:AR579">
    <cfRule type="cellIs" dxfId="3098" priority="278" stopIfTrue="1" operator="equal">
      <formula>0</formula>
    </cfRule>
  </conditionalFormatting>
  <conditionalFormatting sqref="AN579:AO579">
    <cfRule type="cellIs" dxfId="3097" priority="277" stopIfTrue="1" operator="equal">
      <formula>0</formula>
    </cfRule>
  </conditionalFormatting>
  <conditionalFormatting sqref="AL350:AL352">
    <cfRule type="cellIs" dxfId="3096" priority="276" stopIfTrue="1" operator="equal">
      <formula>0</formula>
    </cfRule>
  </conditionalFormatting>
  <conditionalFormatting sqref="AN350:AO352">
    <cfRule type="cellIs" dxfId="3095" priority="275" stopIfTrue="1" operator="equal">
      <formula>0</formula>
    </cfRule>
  </conditionalFormatting>
  <conditionalFormatting sqref="AM576:AM578 AM248:AM261 AM597:AM599 AM518:AM557 AM474:AM475 AM478:AM495 AM497:AM500 AM502:AM516 AM16:AM31 AM601:AM628 AM630:AM631">
    <cfRule type="cellIs" dxfId="3094" priority="274" stopIfTrue="1" operator="equal">
      <formula>0</formula>
    </cfRule>
  </conditionalFormatting>
  <conditionalFormatting sqref="AM349:AM370 AM262:AM266 AM374:AM387 AM449:AM455 AM412 AM410 AM241:AM242 AM200 AM157:AM159 AM116:AM117 AM74:AM76 AM32:AM33 AM395:AM396 AM202:AM203 AM393 AM389:AM391 AM78 AM178:AM179 AM457:AM472 AM332 AM35:AM37 AM39:AM52 AM283:AM293 AM206:AM221 AM119:AM122 AM372 AM414:AM431 AM126:AM137 AM161:AM176 AM295:AM306 AM80:AM95 AM334:AM346">
    <cfRule type="cellIs" dxfId="3093" priority="273" stopIfTrue="1" operator="equal">
      <formula>0</formula>
    </cfRule>
  </conditionalFormatting>
  <conditionalFormatting sqref="AM152:AM156 AM139">
    <cfRule type="cellIs" dxfId="3092" priority="272" stopIfTrue="1" operator="equal">
      <formula>0</formula>
    </cfRule>
  </conditionalFormatting>
  <conditionalFormatting sqref="AM97:AM115">
    <cfRule type="cellIs" dxfId="3091" priority="271" stopIfTrue="1" operator="equal">
      <formula>0</formula>
    </cfRule>
  </conditionalFormatting>
  <conditionalFormatting sqref="AM199">
    <cfRule type="cellIs" dxfId="3090" priority="270" stopIfTrue="1" operator="equal">
      <formula>0</formula>
    </cfRule>
  </conditionalFormatting>
  <conditionalFormatting sqref="AM180:AM182 AM186:AM198 AM184">
    <cfRule type="cellIs" dxfId="3089" priority="269" stopIfTrue="1" operator="equal">
      <formula>0</formula>
    </cfRule>
  </conditionalFormatting>
  <conditionalFormatting sqref="AM53">
    <cfRule type="cellIs" dxfId="3088" priority="268" stopIfTrue="1" operator="equal">
      <formula>0</formula>
    </cfRule>
  </conditionalFormatting>
  <conditionalFormatting sqref="AM140:AM151">
    <cfRule type="cellIs" dxfId="3087" priority="266" stopIfTrue="1" operator="equal">
      <formula>0</formula>
    </cfRule>
  </conditionalFormatting>
  <conditionalFormatting sqref="AM54:AM56 AM58:AM73">
    <cfRule type="cellIs" dxfId="3086" priority="267" stopIfTrue="1" operator="equal">
      <formula>0</formula>
    </cfRule>
  </conditionalFormatting>
  <conditionalFormatting sqref="AM272:AM282">
    <cfRule type="cellIs" dxfId="3085" priority="265" stopIfTrue="1" operator="equal">
      <formula>0</formula>
    </cfRule>
  </conditionalFormatting>
  <conditionalFormatting sqref="AM388">
    <cfRule type="cellIs" dxfId="3084" priority="264" stopIfTrue="1" operator="equal">
      <formula>0</formula>
    </cfRule>
  </conditionalFormatting>
  <conditionalFormatting sqref="AM201">
    <cfRule type="cellIs" dxfId="3083" priority="263" stopIfTrue="1" operator="equal">
      <formula>0</formula>
    </cfRule>
  </conditionalFormatting>
  <conditionalFormatting sqref="AM392">
    <cfRule type="cellIs" dxfId="3082" priority="262" stopIfTrue="1" operator="equal">
      <formula>0</formula>
    </cfRule>
  </conditionalFormatting>
  <conditionalFormatting sqref="AM401:AM404 AM408">
    <cfRule type="cellIs" dxfId="3081" priority="261" stopIfTrue="1" operator="equal">
      <formula>0</formula>
    </cfRule>
  </conditionalFormatting>
  <conditionalFormatting sqref="AM222 AM239:AM240">
    <cfRule type="cellIs" dxfId="3080" priority="260" stopIfTrue="1" operator="equal">
      <formula>0</formula>
    </cfRule>
  </conditionalFormatting>
  <conditionalFormatting sqref="AM409">
    <cfRule type="cellIs" dxfId="3079" priority="258" stopIfTrue="1" operator="equal">
      <formula>0</formula>
    </cfRule>
  </conditionalFormatting>
  <conditionalFormatting sqref="AM223:AM224 AM230:AM238 AM226:AM227">
    <cfRule type="cellIs" dxfId="3078" priority="259" stopIfTrue="1" operator="equal">
      <formula>0</formula>
    </cfRule>
  </conditionalFormatting>
  <conditionalFormatting sqref="AM432 AM434:AM448">
    <cfRule type="cellIs" dxfId="3077" priority="257" stopIfTrue="1" operator="equal">
      <formula>0</formula>
    </cfRule>
  </conditionalFormatting>
  <conditionalFormatting sqref="AM558 AM560:AM575">
    <cfRule type="cellIs" dxfId="3076" priority="256" stopIfTrue="1" operator="equal">
      <formula>0</formula>
    </cfRule>
  </conditionalFormatting>
  <conditionalFormatting sqref="AM580:AM596">
    <cfRule type="cellIs" dxfId="3075" priority="255" stopIfTrue="1" operator="equal">
      <formula>0</formula>
    </cfRule>
  </conditionalFormatting>
  <conditionalFormatting sqref="AM473">
    <cfRule type="cellIs" dxfId="3074" priority="254" stopIfTrue="1" operator="equal">
      <formula>0</formula>
    </cfRule>
  </conditionalFormatting>
  <conditionalFormatting sqref="AM347">
    <cfRule type="cellIs" dxfId="3073" priority="253" stopIfTrue="1" operator="equal">
      <formula>0</formula>
    </cfRule>
  </conditionalFormatting>
  <conditionalFormatting sqref="AM11">
    <cfRule type="cellIs" dxfId="3072" priority="251" stopIfTrue="1" operator="equal">
      <formula>0</formula>
    </cfRule>
  </conditionalFormatting>
  <conditionalFormatting sqref="AM394">
    <cfRule type="cellIs" dxfId="3071" priority="252" stopIfTrue="1" operator="equal">
      <formula>0</formula>
    </cfRule>
  </conditionalFormatting>
  <conditionalFormatting sqref="AM397">
    <cfRule type="cellIs" dxfId="3070" priority="250" stopIfTrue="1" operator="equal">
      <formula>0</formula>
    </cfRule>
  </conditionalFormatting>
  <conditionalFormatting sqref="AM579">
    <cfRule type="cellIs" dxfId="3069" priority="249" stopIfTrue="1" operator="equal">
      <formula>0</formula>
    </cfRule>
  </conditionalFormatting>
  <conditionalFormatting sqref="AN54:AO54">
    <cfRule type="cellIs" dxfId="3068" priority="248" stopIfTrue="1" operator="equal">
      <formula>0</formula>
    </cfRule>
  </conditionalFormatting>
  <conditionalFormatting sqref="AR243:AR262">
    <cfRule type="cellIs" dxfId="3067" priority="247" stopIfTrue="1" operator="equal">
      <formula>0</formula>
    </cfRule>
  </conditionalFormatting>
  <conditionalFormatting sqref="AL517 AQ517:AR517">
    <cfRule type="cellIs" dxfId="3066" priority="246" stopIfTrue="1" operator="equal">
      <formula>0</formula>
    </cfRule>
  </conditionalFormatting>
  <conditionalFormatting sqref="AL77 AQ77:AR77">
    <cfRule type="cellIs" dxfId="3065" priority="244" stopIfTrue="1" operator="equal">
      <formula>0</formula>
    </cfRule>
  </conditionalFormatting>
  <conditionalFormatting sqref="AN77:AO77">
    <cfRule type="cellIs" dxfId="3064" priority="243" stopIfTrue="1" operator="equal">
      <formula>0</formula>
    </cfRule>
  </conditionalFormatting>
  <conditionalFormatting sqref="AM77">
    <cfRule type="cellIs" dxfId="3063" priority="242" stopIfTrue="1" operator="equal">
      <formula>0</formula>
    </cfRule>
  </conditionalFormatting>
  <conditionalFormatting sqref="AL228">
    <cfRule type="cellIs" dxfId="3062" priority="241" stopIfTrue="1" operator="equal">
      <formula>0</formula>
    </cfRule>
  </conditionalFormatting>
  <conditionalFormatting sqref="AN180:AO180">
    <cfRule type="cellIs" dxfId="3061" priority="240" stopIfTrue="1" operator="equal">
      <formula>0</formula>
    </cfRule>
  </conditionalFormatting>
  <conditionalFormatting sqref="AL398 AQ398:AR398">
    <cfRule type="cellIs" dxfId="3060" priority="239" stopIfTrue="1" operator="equal">
      <formula>0</formula>
    </cfRule>
  </conditionalFormatting>
  <conditionalFormatting sqref="AN398:AO398">
    <cfRule type="cellIs" dxfId="3059" priority="238" stopIfTrue="1" operator="equal">
      <formula>0</formula>
    </cfRule>
  </conditionalFormatting>
  <conditionalFormatting sqref="AN373:AO373">
    <cfRule type="cellIs" dxfId="3058" priority="235" stopIfTrue="1" operator="equal">
      <formula>0</formula>
    </cfRule>
  </conditionalFormatting>
  <conditionalFormatting sqref="AM373">
    <cfRule type="cellIs" dxfId="3057" priority="234" stopIfTrue="1" operator="equal">
      <formula>0</formula>
    </cfRule>
  </conditionalFormatting>
  <conditionalFormatting sqref="M511">
    <cfRule type="cellIs" dxfId="3056" priority="854" stopIfTrue="1" operator="equal">
      <formula>0</formula>
    </cfRule>
  </conditionalFormatting>
  <conditionalFormatting sqref="M201">
    <cfRule type="cellIs" dxfId="3055" priority="853" stopIfTrue="1" operator="equal">
      <formula>0</formula>
    </cfRule>
  </conditionalFormatting>
  <conditionalFormatting sqref="AM308:AM327 AM329:AM330">
    <cfRule type="cellIs" dxfId="3054" priority="231" stopIfTrue="1" operator="equal">
      <formula>0</formula>
    </cfRule>
  </conditionalFormatting>
  <conditionalFormatting sqref="O518">
    <cfRule type="cellIs" dxfId="3053" priority="863" stopIfTrue="1" operator="equal">
      <formula>0</formula>
    </cfRule>
  </conditionalFormatting>
  <conditionalFormatting sqref="N513:N516 N519">
    <cfRule type="cellIs" dxfId="3052" priority="862" stopIfTrue="1" operator="equal">
      <formula>0</formula>
    </cfRule>
  </conditionalFormatting>
  <conditionalFormatting sqref="AM185">
    <cfRule type="cellIs" dxfId="3051" priority="228" stopIfTrue="1" operator="equal">
      <formula>0</formula>
    </cfRule>
  </conditionalFormatting>
  <conditionalFormatting sqref="M140:M151">
    <cfRule type="cellIs" dxfId="3050" priority="855" stopIfTrue="1" operator="equal">
      <formula>0</formula>
    </cfRule>
  </conditionalFormatting>
  <conditionalFormatting sqref="AM38">
    <cfRule type="cellIs" dxfId="3049" priority="219" stopIfTrue="1" operator="equal">
      <formula>0</formula>
    </cfRule>
  </conditionalFormatting>
  <conditionalFormatting sqref="AQ205:AR205 AL205">
    <cfRule type="cellIs" dxfId="3048" priority="218" stopIfTrue="1" operator="equal">
      <formula>0</formula>
    </cfRule>
  </conditionalFormatting>
  <conditionalFormatting sqref="AN205:AO205">
    <cfRule type="cellIs" dxfId="3047" priority="217" stopIfTrue="1" operator="equal">
      <formula>0</formula>
    </cfRule>
  </conditionalFormatting>
  <conditionalFormatting sqref="AM205">
    <cfRule type="cellIs" dxfId="3046" priority="216" stopIfTrue="1" operator="equal">
      <formula>0</formula>
    </cfRule>
  </conditionalFormatting>
  <conditionalFormatting sqref="AL204">
    <cfRule type="cellIs" dxfId="3045" priority="210" stopIfTrue="1" operator="equal">
      <formula>0</formula>
    </cfRule>
  </conditionalFormatting>
  <conditionalFormatting sqref="AM204">
    <cfRule type="cellIs" dxfId="3044" priority="208" stopIfTrue="1" operator="equal">
      <formula>0</formula>
    </cfRule>
  </conditionalFormatting>
  <conditionalFormatting sqref="AN204:AO204">
    <cfRule type="cellIs" dxfId="3043" priority="209" stopIfTrue="1" operator="equal">
      <formula>0</formula>
    </cfRule>
  </conditionalFormatting>
  <conditionalFormatting sqref="AL206">
    <cfRule type="cellIs" dxfId="3042" priority="207" stopIfTrue="1" operator="equal">
      <formula>0</formula>
    </cfRule>
  </conditionalFormatting>
  <conditionalFormatting sqref="BU600:BU602">
    <cfRule type="cellIs" dxfId="3041" priority="1065" stopIfTrue="1" operator="equal">
      <formula>0</formula>
    </cfRule>
  </conditionalFormatting>
  <conditionalFormatting sqref="BU309:BU323">
    <cfRule type="cellIs" dxfId="3040" priority="1098" stopIfTrue="1" operator="equal">
      <formula>0</formula>
    </cfRule>
  </conditionalFormatting>
  <conditionalFormatting sqref="BU332:BU345">
    <cfRule type="cellIs" dxfId="3039" priority="1097" stopIfTrue="1" operator="equal">
      <formula>0</formula>
    </cfRule>
  </conditionalFormatting>
  <conditionalFormatting sqref="BU451">
    <cfRule type="cellIs" dxfId="3038" priority="1094" stopIfTrue="1" operator="equal">
      <formula>0</formula>
    </cfRule>
  </conditionalFormatting>
  <conditionalFormatting sqref="BU603:BU619">
    <cfRule type="cellIs" dxfId="3037" priority="1087" stopIfTrue="1" operator="equal">
      <formula>0</formula>
    </cfRule>
  </conditionalFormatting>
  <conditionalFormatting sqref="BT453:BT454">
    <cfRule type="cellIs" dxfId="3036" priority="1024" stopIfTrue="1" operator="equal">
      <formula>0</formula>
    </cfRule>
  </conditionalFormatting>
  <conditionalFormatting sqref="BT121">
    <cfRule type="cellIs" dxfId="3035" priority="1013" stopIfTrue="1" operator="equal">
      <formula>0</formula>
    </cfRule>
  </conditionalFormatting>
  <conditionalFormatting sqref="BT59">
    <cfRule type="cellIs" dxfId="3034" priority="995" stopIfTrue="1" operator="equal">
      <formula>0</formula>
    </cfRule>
  </conditionalFormatting>
  <conditionalFormatting sqref="AS480">
    <cfRule type="cellIs" dxfId="3033" priority="994" stopIfTrue="1" operator="equal">
      <formula>0</formula>
    </cfRule>
  </conditionalFormatting>
  <conditionalFormatting sqref="M400:M408">
    <cfRule type="cellIs" dxfId="3032" priority="834" stopIfTrue="1" operator="equal">
      <formula>0</formula>
    </cfRule>
  </conditionalFormatting>
  <conditionalFormatting sqref="O435:O448">
    <cfRule type="cellIs" dxfId="3031" priority="892" stopIfTrue="1" operator="equal">
      <formula>0</formula>
    </cfRule>
  </conditionalFormatting>
  <conditionalFormatting sqref="N71">
    <cfRule type="cellIs" dxfId="3030" priority="938" stopIfTrue="1" operator="equal">
      <formula>0</formula>
    </cfRule>
  </conditionalFormatting>
  <conditionalFormatting sqref="O71">
    <cfRule type="cellIs" dxfId="3029" priority="937" stopIfTrue="1" operator="equal">
      <formula>0</formula>
    </cfRule>
  </conditionalFormatting>
  <conditionalFormatting sqref="O139">
    <cfRule type="cellIs" dxfId="3028" priority="936" stopIfTrue="1" operator="equal">
      <formula>0</formula>
    </cfRule>
  </conditionalFormatting>
  <conditionalFormatting sqref="N327:N329 N331:N345">
    <cfRule type="cellIs" dxfId="3027" priority="919" stopIfTrue="1" operator="equal">
      <formula>0</formula>
    </cfRule>
  </conditionalFormatting>
  <conditionalFormatting sqref="O99:O114">
    <cfRule type="cellIs" dxfId="3026" priority="934" stopIfTrue="1" operator="equal">
      <formula>0</formula>
    </cfRule>
  </conditionalFormatting>
  <conditionalFormatting sqref="N261">
    <cfRule type="cellIs" dxfId="3025" priority="933" stopIfTrue="1" operator="equal">
      <formula>0</formula>
    </cfRule>
  </conditionalFormatting>
  <conditionalFormatting sqref="N269:N282">
    <cfRule type="cellIs" dxfId="3024" priority="932" stopIfTrue="1" operator="equal">
      <formula>0</formula>
    </cfRule>
  </conditionalFormatting>
  <conditionalFormatting sqref="N511">
    <cfRule type="cellIs" dxfId="3023" priority="929" stopIfTrue="1" operator="equal">
      <formula>0</formula>
    </cfRule>
  </conditionalFormatting>
  <conditionalFormatting sqref="N140:N151">
    <cfRule type="cellIs" dxfId="3022" priority="931" stopIfTrue="1" operator="equal">
      <formula>0</formula>
    </cfRule>
  </conditionalFormatting>
  <conditionalFormatting sqref="O140:O151">
    <cfRule type="cellIs" dxfId="3021" priority="930" stopIfTrue="1" operator="equal">
      <formula>0</formula>
    </cfRule>
  </conditionalFormatting>
  <conditionalFormatting sqref="N201">
    <cfRule type="cellIs" dxfId="3020" priority="928" stopIfTrue="1" operator="equal">
      <formula>0</formula>
    </cfRule>
  </conditionalFormatting>
  <conditionalFormatting sqref="N12:O12">
    <cfRule type="cellIs" dxfId="3019" priority="927" stopIfTrue="1" operator="equal">
      <formula>0</formula>
    </cfRule>
  </conditionalFormatting>
  <conditionalFormatting sqref="N223:N226 N230:N233 N235:N238">
    <cfRule type="cellIs" dxfId="3018" priority="926" stopIfTrue="1" operator="equal">
      <formula>0</formula>
    </cfRule>
  </conditionalFormatting>
  <conditionalFormatting sqref="N558 N560:N575">
    <cfRule type="cellIs" dxfId="3017" priority="924" stopIfTrue="1" operator="equal">
      <formula>0</formula>
    </cfRule>
  </conditionalFormatting>
  <conditionalFormatting sqref="N160">
    <cfRule type="cellIs" dxfId="3016" priority="922" stopIfTrue="1" operator="equal">
      <formula>0</formula>
    </cfRule>
  </conditionalFormatting>
  <conditionalFormatting sqref="N346 N410 N389 N430:N431 N349 N449:N453 N375:N387 N306:N307 N393 N396 N391 N325:N326 N310:N323 N353:N369 N457:N472 N351 N455 N412:N428">
    <cfRule type="cellIs" dxfId="3015" priority="921" stopIfTrue="1" operator="equal">
      <formula>0</formula>
    </cfRule>
  </conditionalFormatting>
  <conditionalFormatting sqref="N239:N240">
    <cfRule type="cellIs" dxfId="3014" priority="925" stopIfTrue="1" operator="equal">
      <formula>0</formula>
    </cfRule>
  </conditionalFormatting>
  <conditionalFormatting sqref="N579:N581 N586:N596 N583:N584">
    <cfRule type="cellIs" dxfId="3013" priority="923" stopIfTrue="1" operator="equal">
      <formula>0</formula>
    </cfRule>
  </conditionalFormatting>
  <conditionalFormatting sqref="N429">
    <cfRule type="cellIs" dxfId="3012" priority="920" stopIfTrue="1" operator="equal">
      <formula>0</formula>
    </cfRule>
  </conditionalFormatting>
  <conditionalFormatting sqref="N388">
    <cfRule type="cellIs" dxfId="3011" priority="918" stopIfTrue="1" operator="equal">
      <formula>0</formula>
    </cfRule>
  </conditionalFormatting>
  <conditionalFormatting sqref="N401:N407">
    <cfRule type="cellIs" dxfId="3010" priority="917" stopIfTrue="1" operator="equal">
      <formula>0</formula>
    </cfRule>
  </conditionalFormatting>
  <conditionalFormatting sqref="N397">
    <cfRule type="cellIs" dxfId="3009" priority="916" stopIfTrue="1" operator="equal">
      <formula>0</formula>
    </cfRule>
  </conditionalFormatting>
  <conditionalFormatting sqref="N395">
    <cfRule type="cellIs" dxfId="3008" priority="909" stopIfTrue="1" operator="equal">
      <formula>0</formula>
    </cfRule>
  </conditionalFormatting>
  <conditionalFormatting sqref="N347">
    <cfRule type="cellIs" dxfId="3007" priority="913" stopIfTrue="1" operator="equal">
      <formula>0</formula>
    </cfRule>
  </conditionalFormatting>
  <conditionalFormatting sqref="N473">
    <cfRule type="cellIs" dxfId="3006" priority="912" stopIfTrue="1" operator="equal">
      <formula>0</formula>
    </cfRule>
  </conditionalFormatting>
  <conditionalFormatting sqref="N411">
    <cfRule type="cellIs" dxfId="3005" priority="911" stopIfTrue="1" operator="equal">
      <formula>0</formula>
    </cfRule>
  </conditionalFormatting>
  <conditionalFormatting sqref="N399">
    <cfRule type="cellIs" dxfId="3004" priority="910" stopIfTrue="1" operator="equal">
      <formula>0</formula>
    </cfRule>
  </conditionalFormatting>
  <conditionalFormatting sqref="N394">
    <cfRule type="cellIs" dxfId="3003" priority="908" stopIfTrue="1" operator="equal">
      <formula>0</formula>
    </cfRule>
  </conditionalFormatting>
  <conditionalFormatting sqref="O401:O408">
    <cfRule type="cellIs" dxfId="3002" priority="895" stopIfTrue="1" operator="equal">
      <formula>0</formula>
    </cfRule>
  </conditionalFormatting>
  <conditionalFormatting sqref="N390">
    <cfRule type="cellIs" dxfId="3001" priority="906" stopIfTrue="1" operator="equal">
      <formula>0</formula>
    </cfRule>
  </conditionalFormatting>
  <conditionalFormatting sqref="O576:O577 O512:O516 O597:O599 O519:O557 O623:O624 O601:O621 O475:O476 O478:O495 O502:O510 O497:O500">
    <cfRule type="cellIs" dxfId="3000" priority="905" stopIfTrue="1" operator="equal">
      <formula>0</formula>
    </cfRule>
  </conditionalFormatting>
  <conditionalFormatting sqref="O511">
    <cfRule type="cellIs" dxfId="2999" priority="904" stopIfTrue="1" operator="equal">
      <formula>0</formula>
    </cfRule>
  </conditionalFormatting>
  <conditionalFormatting sqref="O558 O561 O563:O575">
    <cfRule type="cellIs" dxfId="2998" priority="903" stopIfTrue="1" operator="equal">
      <formula>0</formula>
    </cfRule>
  </conditionalFormatting>
  <conditionalFormatting sqref="O579:O580 O582:O596">
    <cfRule type="cellIs" dxfId="2997" priority="902" stopIfTrue="1" operator="equal">
      <formula>0</formula>
    </cfRule>
  </conditionalFormatting>
  <conditionalFormatting sqref="O346 O367:O369 O410 O326 O389 O430:O431 O412:O428 O449:O453 O375:O387 O308 O393 O396 O391 O455:O456 O310:O324 O458:O472">
    <cfRule type="cellIs" dxfId="2996" priority="901" stopIfTrue="1" operator="equal">
      <formula>0</formula>
    </cfRule>
  </conditionalFormatting>
  <conditionalFormatting sqref="O349:O351 O353:O366">
    <cfRule type="cellIs" dxfId="2995" priority="900" stopIfTrue="1" operator="equal">
      <formula>0</formula>
    </cfRule>
  </conditionalFormatting>
  <conditionalFormatting sqref="O327:O345">
    <cfRule type="cellIs" dxfId="2994" priority="899" stopIfTrue="1" operator="equal">
      <formula>0</formula>
    </cfRule>
  </conditionalFormatting>
  <conditionalFormatting sqref="O388">
    <cfRule type="cellIs" dxfId="2993" priority="898" stopIfTrue="1" operator="equal">
      <formula>0</formula>
    </cfRule>
  </conditionalFormatting>
  <conditionalFormatting sqref="O325">
    <cfRule type="cellIs" dxfId="2992" priority="897" stopIfTrue="1" operator="equal">
      <formula>0</formula>
    </cfRule>
  </conditionalFormatting>
  <conditionalFormatting sqref="O398">
    <cfRule type="cellIs" dxfId="2991" priority="896" stopIfTrue="1" operator="equal">
      <formula>0</formula>
    </cfRule>
  </conditionalFormatting>
  <conditionalFormatting sqref="O429">
    <cfRule type="cellIs" dxfId="2990" priority="894" stopIfTrue="1" operator="equal">
      <formula>0</formula>
    </cfRule>
  </conditionalFormatting>
  <conditionalFormatting sqref="O397">
    <cfRule type="cellIs" dxfId="2989" priority="893" stopIfTrue="1" operator="equal">
      <formula>0</formula>
    </cfRule>
  </conditionalFormatting>
  <conditionalFormatting sqref="O394">
    <cfRule type="cellIs" dxfId="2988" priority="886" stopIfTrue="1" operator="equal">
      <formula>0</formula>
    </cfRule>
  </conditionalFormatting>
  <conditionalFormatting sqref="O347">
    <cfRule type="cellIs" dxfId="2987" priority="891" stopIfTrue="1" operator="equal">
      <formula>0</formula>
    </cfRule>
  </conditionalFormatting>
  <conditionalFormatting sqref="O473">
    <cfRule type="cellIs" dxfId="2986" priority="890" stopIfTrue="1" operator="equal">
      <formula>0</formula>
    </cfRule>
  </conditionalFormatting>
  <conditionalFormatting sqref="O411">
    <cfRule type="cellIs" dxfId="2985" priority="889" stopIfTrue="1" operator="equal">
      <formula>0</formula>
    </cfRule>
  </conditionalFormatting>
  <conditionalFormatting sqref="O399">
    <cfRule type="cellIs" dxfId="2984" priority="888" stopIfTrue="1" operator="equal">
      <formula>0</formula>
    </cfRule>
  </conditionalFormatting>
  <conditionalFormatting sqref="O395">
    <cfRule type="cellIs" dxfId="2983" priority="887" stopIfTrue="1" operator="equal">
      <formula>0</formula>
    </cfRule>
  </conditionalFormatting>
  <conditionalFormatting sqref="O392">
    <cfRule type="cellIs" dxfId="2982" priority="885" stopIfTrue="1" operator="equal">
      <formula>0</formula>
    </cfRule>
  </conditionalFormatting>
  <conditionalFormatting sqref="O390">
    <cfRule type="cellIs" dxfId="2981" priority="884" stopIfTrue="1" operator="equal">
      <formula>0</formula>
    </cfRule>
  </conditionalFormatting>
  <conditionalFormatting sqref="O200 O262:O265 O179 O241:O243 O202 O161 O283:O290 O163:O177 O204:O222 O295:O305 O248:O260 O245:O246 O292:O293">
    <cfRule type="cellIs" dxfId="2980" priority="883" stopIfTrue="1" operator="equal">
      <formula>0</formula>
    </cfRule>
  </conditionalFormatting>
  <conditionalFormatting sqref="O199">
    <cfRule type="cellIs" dxfId="2979" priority="882" stopIfTrue="1" operator="equal">
      <formula>0</formula>
    </cfRule>
  </conditionalFormatting>
  <conditionalFormatting sqref="O186:O198">
    <cfRule type="cellIs" dxfId="2978" priority="881" stopIfTrue="1" operator="equal">
      <formula>0</formula>
    </cfRule>
  </conditionalFormatting>
  <conditionalFormatting sqref="O178">
    <cfRule type="cellIs" dxfId="2977" priority="880" stopIfTrue="1" operator="equal">
      <formula>0</formula>
    </cfRule>
  </conditionalFormatting>
  <conditionalFormatting sqref="O261">
    <cfRule type="cellIs" dxfId="2976" priority="879" stopIfTrue="1" operator="equal">
      <formula>0</formula>
    </cfRule>
  </conditionalFormatting>
  <conditionalFormatting sqref="O269:O282">
    <cfRule type="cellIs" dxfId="2975" priority="878" stopIfTrue="1" operator="equal">
      <formula>0</formula>
    </cfRule>
  </conditionalFormatting>
  <conditionalFormatting sqref="O201">
    <cfRule type="cellIs" dxfId="2974" priority="877" stopIfTrue="1" operator="equal">
      <formula>0</formula>
    </cfRule>
  </conditionalFormatting>
  <conditionalFormatting sqref="O223:O226 O230:O233 O235:O238">
    <cfRule type="cellIs" dxfId="2973" priority="876" stopIfTrue="1" operator="equal">
      <formula>0</formula>
    </cfRule>
  </conditionalFormatting>
  <conditionalFormatting sqref="O239:O240">
    <cfRule type="cellIs" dxfId="2972" priority="875" stopIfTrue="1" operator="equal">
      <formula>0</formula>
    </cfRule>
  </conditionalFormatting>
  <conditionalFormatting sqref="S370:S372">
    <cfRule type="cellIs" dxfId="2971" priority="872" stopIfTrue="1" operator="equal">
      <formula>0</formula>
    </cfRule>
  </conditionalFormatting>
  <conditionalFormatting sqref="S389">
    <cfRule type="cellIs" dxfId="2970" priority="874" stopIfTrue="1" operator="equal">
      <formula>0</formula>
    </cfRule>
  </conditionalFormatting>
  <conditionalFormatting sqref="N33:O33">
    <cfRule type="cellIs" dxfId="2969" priority="873" stopIfTrue="1" operator="equal">
      <formula>0</formula>
    </cfRule>
  </conditionalFormatting>
  <conditionalFormatting sqref="S266">
    <cfRule type="cellIs" dxfId="2968" priority="972" stopIfTrue="1" operator="equal">
      <formula>0</formula>
    </cfRule>
  </conditionalFormatting>
  <conditionalFormatting sqref="S267:S282">
    <cfRule type="cellIs" dxfId="2967" priority="970" stopIfTrue="1" operator="equal">
      <formula>0</formula>
    </cfRule>
  </conditionalFormatting>
  <conditionalFormatting sqref="S347">
    <cfRule type="cellIs" dxfId="2966" priority="953" stopIfTrue="1" operator="equal">
      <formula>0</formula>
    </cfRule>
  </conditionalFormatting>
  <conditionalFormatting sqref="N392">
    <cfRule type="cellIs" dxfId="2965" priority="907" stopIfTrue="1" operator="equal">
      <formula>0</formula>
    </cfRule>
  </conditionalFormatting>
  <conditionalFormatting sqref="N374 N371:N372">
    <cfRule type="cellIs" dxfId="2964" priority="871" stopIfTrue="1" operator="equal">
      <formula>0</formula>
    </cfRule>
  </conditionalFormatting>
  <conditionalFormatting sqref="N373">
    <cfRule type="cellIs" dxfId="2963" priority="870" stopIfTrue="1" operator="equal">
      <formula>0</formula>
    </cfRule>
  </conditionalFormatting>
  <conditionalFormatting sqref="O374 O371:O372">
    <cfRule type="cellIs" dxfId="2962" priority="869" stopIfTrue="1" operator="equal">
      <formula>0</formula>
    </cfRule>
  </conditionalFormatting>
  <conditionalFormatting sqref="N370">
    <cfRule type="cellIs" dxfId="2961" priority="868" stopIfTrue="1" operator="equal">
      <formula>0</formula>
    </cfRule>
  </conditionalFormatting>
  <conditionalFormatting sqref="O370">
    <cfRule type="cellIs" dxfId="2960" priority="867" stopIfTrue="1" operator="equal">
      <formula>0</formula>
    </cfRule>
  </conditionalFormatting>
  <conditionalFormatting sqref="N13:O13">
    <cfRule type="cellIs" dxfId="2959" priority="866" stopIfTrue="1" operator="equal">
      <formula>0</formula>
    </cfRule>
  </conditionalFormatting>
  <conditionalFormatting sqref="N177">
    <cfRule type="cellIs" dxfId="2958" priority="865" stopIfTrue="1" operator="equal">
      <formula>0</formula>
    </cfRule>
  </conditionalFormatting>
  <conditionalFormatting sqref="N324">
    <cfRule type="cellIs" dxfId="2957" priority="864" stopIfTrue="1" operator="equal">
      <formula>0</formula>
    </cfRule>
  </conditionalFormatting>
  <conditionalFormatting sqref="M11">
    <cfRule type="cellIs" dxfId="2956" priority="861" stopIfTrue="1" operator="equal">
      <formula>0</formula>
    </cfRule>
  </conditionalFormatting>
  <conditionalFormatting sqref="M101:M117 M54:M56 M72:M74 M179 M152:M159 M512:M536 M241:M242 M499 M476:M491 M577:M578 M34:M36 M78:M95 M161 M501:M510 M538:M557 M269:M293 M597:M599 M493:M497 M120:M122 M601:M631 M58:M70 M40:M52 M126:M139 M244:M265 M186:M200 M295:M305 M15:M32 M163:M177 M202:M222">
    <cfRule type="cellIs" dxfId="2955" priority="860" stopIfTrue="1" operator="equal">
      <formula>0</formula>
    </cfRule>
  </conditionalFormatting>
  <conditionalFormatting sqref="M373">
    <cfRule type="cellIs" dxfId="2954" priority="820" stopIfTrue="1" operator="equal">
      <formula>0</formula>
    </cfRule>
  </conditionalFormatting>
  <conditionalFormatting sqref="M498">
    <cfRule type="cellIs" dxfId="2953" priority="859" stopIfTrue="1" operator="equal">
      <formula>0</formula>
    </cfRule>
  </conditionalFormatting>
  <conditionalFormatting sqref="M178">
    <cfRule type="cellIs" dxfId="2952" priority="856" stopIfTrue="1" operator="equal">
      <formula>0</formula>
    </cfRule>
  </conditionalFormatting>
  <conditionalFormatting sqref="M53">
    <cfRule type="cellIs" dxfId="2951" priority="858" stopIfTrue="1" operator="equal">
      <formula>0</formula>
    </cfRule>
  </conditionalFormatting>
  <conditionalFormatting sqref="M71">
    <cfRule type="cellIs" dxfId="2950" priority="857" stopIfTrue="1" operator="equal">
      <formula>0</formula>
    </cfRule>
  </conditionalFormatting>
  <conditionalFormatting sqref="M160">
    <cfRule type="cellIs" dxfId="2949" priority="840" stopIfTrue="1" operator="equal">
      <formula>0</formula>
    </cfRule>
  </conditionalFormatting>
  <conditionalFormatting sqref="M12">
    <cfRule type="cellIs" dxfId="2948" priority="852" stopIfTrue="1" operator="equal">
      <formula>0</formula>
    </cfRule>
  </conditionalFormatting>
  <conditionalFormatting sqref="M239:M240">
    <cfRule type="cellIs" dxfId="2947" priority="850" stopIfTrue="1" operator="equal">
      <formula>0</formula>
    </cfRule>
  </conditionalFormatting>
  <conditionalFormatting sqref="M558:M575">
    <cfRule type="cellIs" dxfId="2946" priority="849" stopIfTrue="1" operator="equal">
      <formula>0</formula>
    </cfRule>
  </conditionalFormatting>
  <conditionalFormatting sqref="M223:M228 M230:M233 M235:M238">
    <cfRule type="cellIs" dxfId="2945" priority="851" stopIfTrue="1" operator="equal">
      <formula>0</formula>
    </cfRule>
  </conditionalFormatting>
  <conditionalFormatting sqref="M579:M596">
    <cfRule type="cellIs" dxfId="2944" priority="848" stopIfTrue="1" operator="equal">
      <formula>0</formula>
    </cfRule>
  </conditionalFormatting>
  <conditionalFormatting sqref="M33">
    <cfRule type="cellIs" dxfId="2943" priority="847" stopIfTrue="1" operator="equal">
      <formula>0</formula>
    </cfRule>
  </conditionalFormatting>
  <conditionalFormatting sqref="M75:M76">
    <cfRule type="cellIs" dxfId="2942" priority="846" stopIfTrue="1" operator="equal">
      <formula>0</formula>
    </cfRule>
  </conditionalFormatting>
  <conditionalFormatting sqref="M96:M100">
    <cfRule type="cellIs" dxfId="2941" priority="845" stopIfTrue="1" operator="equal">
      <formula>0</formula>
    </cfRule>
  </conditionalFormatting>
  <conditionalFormatting sqref="M119">
    <cfRule type="cellIs" dxfId="2940" priority="844" stopIfTrue="1" operator="equal">
      <formula>0</formula>
    </cfRule>
  </conditionalFormatting>
  <conditionalFormatting sqref="M475">
    <cfRule type="cellIs" dxfId="2939" priority="843" stopIfTrue="1" operator="equal">
      <formula>0</formula>
    </cfRule>
  </conditionalFormatting>
  <conditionalFormatting sqref="M500">
    <cfRule type="cellIs" dxfId="2938" priority="842" stopIfTrue="1" operator="equal">
      <formula>0</formula>
    </cfRule>
  </conditionalFormatting>
  <conditionalFormatting sqref="M537">
    <cfRule type="cellIs" dxfId="2937" priority="841" stopIfTrue="1" operator="equal">
      <formula>0</formula>
    </cfRule>
  </conditionalFormatting>
  <conditionalFormatting sqref="M346 M410 M389 M430:M431 M412:M428 M449:M453 M474 M456:M472 M375:M387 M393 M396 M391 M306:M307 M349:M369 M310:M323 M325:M326">
    <cfRule type="cellIs" dxfId="2936" priority="839" stopIfTrue="1" operator="equal">
      <formula>0</formula>
    </cfRule>
  </conditionalFormatting>
  <conditionalFormatting sqref="M429">
    <cfRule type="cellIs" dxfId="2935" priority="838" stopIfTrue="1" operator="equal">
      <formula>0</formula>
    </cfRule>
  </conditionalFormatting>
  <conditionalFormatting sqref="M327:M329 M331:M345">
    <cfRule type="cellIs" dxfId="2934" priority="837" stopIfTrue="1" operator="equal">
      <formula>0</formula>
    </cfRule>
  </conditionalFormatting>
  <conditionalFormatting sqref="M388">
    <cfRule type="cellIs" dxfId="2933" priority="836" stopIfTrue="1" operator="equal">
      <formula>0</formula>
    </cfRule>
  </conditionalFormatting>
  <conditionalFormatting sqref="M347">
    <cfRule type="cellIs" dxfId="2932" priority="830" stopIfTrue="1" operator="equal">
      <formula>0</formula>
    </cfRule>
  </conditionalFormatting>
  <conditionalFormatting sqref="M398">
    <cfRule type="cellIs" dxfId="2931" priority="835" stopIfTrue="1" operator="equal">
      <formula>0</formula>
    </cfRule>
  </conditionalFormatting>
  <conditionalFormatting sqref="M397">
    <cfRule type="cellIs" dxfId="2930" priority="833" stopIfTrue="1" operator="equal">
      <formula>0</formula>
    </cfRule>
  </conditionalFormatting>
  <conditionalFormatting sqref="M409">
    <cfRule type="cellIs" dxfId="2929" priority="832" stopIfTrue="1" operator="equal">
      <formula>0</formula>
    </cfRule>
  </conditionalFormatting>
  <conditionalFormatting sqref="M432:M433 M435:M448">
    <cfRule type="cellIs" dxfId="2928" priority="831" stopIfTrue="1" operator="equal">
      <formula>0</formula>
    </cfRule>
  </conditionalFormatting>
  <conditionalFormatting sqref="M473">
    <cfRule type="cellIs" dxfId="2927" priority="829" stopIfTrue="1" operator="equal">
      <formula>0</formula>
    </cfRule>
  </conditionalFormatting>
  <conditionalFormatting sqref="M455">
    <cfRule type="cellIs" dxfId="2926" priority="828" stopIfTrue="1" operator="equal">
      <formula>0</formula>
    </cfRule>
  </conditionalFormatting>
  <conditionalFormatting sqref="M411">
    <cfRule type="cellIs" dxfId="2925" priority="827" stopIfTrue="1" operator="equal">
      <formula>0</formula>
    </cfRule>
  </conditionalFormatting>
  <conditionalFormatting sqref="M399">
    <cfRule type="cellIs" dxfId="2924" priority="826" stopIfTrue="1" operator="equal">
      <formula>0</formula>
    </cfRule>
  </conditionalFormatting>
  <conditionalFormatting sqref="M395">
    <cfRule type="cellIs" dxfId="2923" priority="825" stopIfTrue="1" operator="equal">
      <formula>0</formula>
    </cfRule>
  </conditionalFormatting>
  <conditionalFormatting sqref="M394">
    <cfRule type="cellIs" dxfId="2922" priority="824" stopIfTrue="1" operator="equal">
      <formula>0</formula>
    </cfRule>
  </conditionalFormatting>
  <conditionalFormatting sqref="M392">
    <cfRule type="cellIs" dxfId="2921" priority="823" stopIfTrue="1" operator="equal">
      <formula>0</formula>
    </cfRule>
  </conditionalFormatting>
  <conditionalFormatting sqref="M390">
    <cfRule type="cellIs" dxfId="2920" priority="822" stopIfTrue="1" operator="equal">
      <formula>0</formula>
    </cfRule>
  </conditionalFormatting>
  <conditionalFormatting sqref="M374 M370:M371">
    <cfRule type="cellIs" dxfId="2919" priority="821" stopIfTrue="1" operator="equal">
      <formula>0</formula>
    </cfRule>
  </conditionalFormatting>
  <conditionalFormatting sqref="M13">
    <cfRule type="cellIs" dxfId="2918" priority="819" stopIfTrue="1" operator="equal">
      <formula>0</formula>
    </cfRule>
  </conditionalFormatting>
  <conditionalFormatting sqref="M492">
    <cfRule type="cellIs" dxfId="2917" priority="818" stopIfTrue="1" operator="equal">
      <formula>0</formula>
    </cfRule>
  </conditionalFormatting>
  <conditionalFormatting sqref="M576">
    <cfRule type="cellIs" dxfId="2916" priority="817" stopIfTrue="1" operator="equal">
      <formula>0</formula>
    </cfRule>
  </conditionalFormatting>
  <conditionalFormatting sqref="S537">
    <cfRule type="cellIs" dxfId="2915" priority="816" stopIfTrue="1" operator="equal">
      <formula>0</formula>
    </cfRule>
  </conditionalFormatting>
  <conditionalFormatting sqref="S373">
    <cfRule type="cellIs" dxfId="2914" priority="815" stopIfTrue="1" operator="equal">
      <formula>0</formula>
    </cfRule>
  </conditionalFormatting>
  <conditionalFormatting sqref="S622">
    <cfRule type="cellIs" dxfId="2913" priority="814" stopIfTrue="1" operator="equal">
      <formula>0</formula>
    </cfRule>
  </conditionalFormatting>
  <conditionalFormatting sqref="O373">
    <cfRule type="cellIs" dxfId="2912" priority="813" stopIfTrue="1" operator="equal">
      <formula>0</formula>
    </cfRule>
  </conditionalFormatting>
  <conditionalFormatting sqref="S228">
    <cfRule type="cellIs" dxfId="2911" priority="812" stopIfTrue="1" operator="equal">
      <formula>0</formula>
    </cfRule>
  </conditionalFormatting>
  <conditionalFormatting sqref="N244">
    <cfRule type="cellIs" dxfId="2910" priority="811" stopIfTrue="1" operator="equal">
      <formula>0</formula>
    </cfRule>
  </conditionalFormatting>
  <conditionalFormatting sqref="N400">
    <cfRule type="cellIs" dxfId="2909" priority="809" stopIfTrue="1" operator="equal">
      <formula>0</formula>
    </cfRule>
  </conditionalFormatting>
  <conditionalFormatting sqref="O400">
    <cfRule type="cellIs" dxfId="2908" priority="808" stopIfTrue="1" operator="equal">
      <formula>0</formula>
    </cfRule>
  </conditionalFormatting>
  <conditionalFormatting sqref="S400">
    <cfRule type="cellIs" dxfId="2907" priority="810" stopIfTrue="1" operator="equal">
      <formula>0</formula>
    </cfRule>
  </conditionalFormatting>
  <conditionalFormatting sqref="O409">
    <cfRule type="cellIs" dxfId="2906" priority="806" stopIfTrue="1" operator="equal">
      <formula>0</formula>
    </cfRule>
  </conditionalFormatting>
  <conditionalFormatting sqref="S409">
    <cfRule type="cellIs" dxfId="2905" priority="807" stopIfTrue="1" operator="equal">
      <formula>0</formula>
    </cfRule>
  </conditionalFormatting>
  <conditionalFormatting sqref="S600">
    <cfRule type="cellIs" dxfId="2904" priority="805" stopIfTrue="1" operator="equal">
      <formula>0</formula>
    </cfRule>
  </conditionalFormatting>
  <conditionalFormatting sqref="N600">
    <cfRule type="cellIs" dxfId="2903" priority="804" stopIfTrue="1" operator="equal">
      <formula>0</formula>
    </cfRule>
  </conditionalFormatting>
  <conditionalFormatting sqref="S57">
    <cfRule type="cellIs" dxfId="2902" priority="802" stopIfTrue="1" operator="equal">
      <formula>0</formula>
    </cfRule>
  </conditionalFormatting>
  <conditionalFormatting sqref="N57">
    <cfRule type="cellIs" dxfId="2901" priority="801" stopIfTrue="1" operator="equal">
      <formula>0</formula>
    </cfRule>
  </conditionalFormatting>
  <conditionalFormatting sqref="M57">
    <cfRule type="cellIs" dxfId="2900" priority="800" stopIfTrue="1" operator="equal">
      <formula>0</formula>
    </cfRule>
  </conditionalFormatting>
  <conditionalFormatting sqref="M38">
    <cfRule type="cellIs" dxfId="2899" priority="799" stopIfTrue="1" operator="equal">
      <formula>0</formula>
    </cfRule>
  </conditionalFormatting>
  <conditionalFormatting sqref="M324">
    <cfRule type="cellIs" dxfId="2898" priority="797" stopIfTrue="1" operator="equal">
      <formula>0</formula>
    </cfRule>
  </conditionalFormatting>
  <conditionalFormatting sqref="O37">
    <cfRule type="cellIs" dxfId="2897" priority="796" stopIfTrue="1" operator="equal">
      <formula>0</formula>
    </cfRule>
  </conditionalFormatting>
  <conditionalFormatting sqref="M37">
    <cfRule type="cellIs" dxfId="2896" priority="795" stopIfTrue="1" operator="equal">
      <formula>0</formula>
    </cfRule>
  </conditionalFormatting>
  <conditionalFormatting sqref="O162">
    <cfRule type="cellIs" dxfId="2895" priority="794" stopIfTrue="1" operator="equal">
      <formula>0</formula>
    </cfRule>
  </conditionalFormatting>
  <conditionalFormatting sqref="S123">
    <cfRule type="cellIs" dxfId="2894" priority="775" stopIfTrue="1" operator="equal">
      <formula>0</formula>
    </cfRule>
  </conditionalFormatting>
  <conditionalFormatting sqref="N123:O123">
    <cfRule type="cellIs" dxfId="2893" priority="774" stopIfTrue="1" operator="equal">
      <formula>0</formula>
    </cfRule>
  </conditionalFormatting>
  <conditionalFormatting sqref="N37">
    <cfRule type="cellIs" dxfId="2892" priority="789" stopIfTrue="1" operator="equal">
      <formula>0</formula>
    </cfRule>
  </conditionalFormatting>
  <conditionalFormatting sqref="O622">
    <cfRule type="cellIs" dxfId="2891" priority="788" stopIfTrue="1" operator="equal">
      <formula>0</formula>
    </cfRule>
  </conditionalFormatting>
  <conditionalFormatting sqref="N348">
    <cfRule type="cellIs" dxfId="2890" priority="786" stopIfTrue="1" operator="equal">
      <formula>0</formula>
    </cfRule>
  </conditionalFormatting>
  <conditionalFormatting sqref="O348">
    <cfRule type="cellIs" dxfId="2889" priority="785" stopIfTrue="1" operator="equal">
      <formula>0</formula>
    </cfRule>
  </conditionalFormatting>
  <conditionalFormatting sqref="S348">
    <cfRule type="cellIs" dxfId="2888" priority="787" stopIfTrue="1" operator="equal">
      <formula>0</formula>
    </cfRule>
  </conditionalFormatting>
  <conditionalFormatting sqref="M348">
    <cfRule type="cellIs" dxfId="2887" priority="784" stopIfTrue="1" operator="equal">
      <formula>0</formula>
    </cfRule>
  </conditionalFormatting>
  <conditionalFormatting sqref="M118">
    <cfRule type="cellIs" dxfId="2886" priority="783" stopIfTrue="1" operator="equal">
      <formula>0</formula>
    </cfRule>
  </conditionalFormatting>
  <conditionalFormatting sqref="O203">
    <cfRule type="cellIs" dxfId="2885" priority="782" stopIfTrue="1" operator="equal">
      <formula>0</formula>
    </cfRule>
  </conditionalFormatting>
  <conditionalFormatting sqref="N308">
    <cfRule type="cellIs" dxfId="2884" priority="781" stopIfTrue="1" operator="equal">
      <formula>0</formula>
    </cfRule>
  </conditionalFormatting>
  <conditionalFormatting sqref="N204">
    <cfRule type="cellIs" dxfId="2883" priority="780" stopIfTrue="1" operator="equal">
      <formula>0</formula>
    </cfRule>
  </conditionalFormatting>
  <conditionalFormatting sqref="N408">
    <cfRule type="cellIs" dxfId="2882" priority="779" stopIfTrue="1" operator="equal">
      <formula>0</formula>
    </cfRule>
  </conditionalFormatting>
  <conditionalFormatting sqref="S124">
    <cfRule type="cellIs" dxfId="2881" priority="778" stopIfTrue="1" operator="equal">
      <formula>0</formula>
    </cfRule>
  </conditionalFormatting>
  <conditionalFormatting sqref="N124:O124">
    <cfRule type="cellIs" dxfId="2880" priority="777" stopIfTrue="1" operator="equal">
      <formula>0</formula>
    </cfRule>
  </conditionalFormatting>
  <conditionalFormatting sqref="M124">
    <cfRule type="cellIs" dxfId="2879" priority="776" stopIfTrue="1" operator="equal">
      <formula>0</formula>
    </cfRule>
  </conditionalFormatting>
  <conditionalFormatting sqref="M123">
    <cfRule type="cellIs" dxfId="2878" priority="773" stopIfTrue="1" operator="equal">
      <formula>0</formula>
    </cfRule>
  </conditionalFormatting>
  <conditionalFormatting sqref="R145:R151">
    <cfRule type="cellIs" dxfId="2877" priority="752" stopIfTrue="1" operator="equal">
      <formula>0</formula>
    </cfRule>
  </conditionalFormatting>
  <conditionalFormatting sqref="R388">
    <cfRule type="cellIs" dxfId="2876" priority="744" stopIfTrue="1" operator="equal">
      <formula>0</formula>
    </cfRule>
  </conditionalFormatting>
  <conditionalFormatting sqref="M243">
    <cfRule type="cellIs" dxfId="2875" priority="772" stopIfTrue="1" operator="equal">
      <formula>0</formula>
    </cfRule>
  </conditionalFormatting>
  <conditionalFormatting sqref="M77">
    <cfRule type="cellIs" dxfId="2874" priority="771" stopIfTrue="1" operator="equal">
      <formula>0</formula>
    </cfRule>
  </conditionalFormatting>
  <conditionalFormatting sqref="R371:R372">
    <cfRule type="cellIs" dxfId="2873" priority="721" stopIfTrue="1" operator="equal">
      <formula>0</formula>
    </cfRule>
  </conditionalFormatting>
  <conditionalFormatting sqref="N125:O125">
    <cfRule type="cellIs" dxfId="2872" priority="770" stopIfTrue="1" operator="equal">
      <formula>0</formula>
    </cfRule>
  </conditionalFormatting>
  <conditionalFormatting sqref="M125">
    <cfRule type="cellIs" dxfId="2871" priority="769" stopIfTrue="1" operator="equal">
      <formula>0</formula>
    </cfRule>
  </conditionalFormatting>
  <conditionalFormatting sqref="O180:O184">
    <cfRule type="cellIs" dxfId="2870" priority="767" stopIfTrue="1" operator="equal">
      <formula>0</formula>
    </cfRule>
  </conditionalFormatting>
  <conditionalFormatting sqref="N180:N184">
    <cfRule type="cellIs" dxfId="2869" priority="768" stopIfTrue="1" operator="equal">
      <formula>0</formula>
    </cfRule>
  </conditionalFormatting>
  <conditionalFormatting sqref="M180:M184">
    <cfRule type="cellIs" dxfId="2868" priority="766" stopIfTrue="1" operator="equal">
      <formula>0</formula>
    </cfRule>
  </conditionalFormatting>
  <conditionalFormatting sqref="N227:N228">
    <cfRule type="cellIs" dxfId="2867" priority="765" stopIfTrue="1" operator="equal">
      <formula>0</formula>
    </cfRule>
  </conditionalFormatting>
  <conditionalFormatting sqref="O227:O228">
    <cfRule type="cellIs" dxfId="2866" priority="764" stopIfTrue="1" operator="equal">
      <formula>0</formula>
    </cfRule>
  </conditionalFormatting>
  <conditionalFormatting sqref="O267:O268">
    <cfRule type="cellIs" dxfId="2865" priority="763" stopIfTrue="1" operator="equal">
      <formula>0</formula>
    </cfRule>
  </conditionalFormatting>
  <conditionalFormatting sqref="M267:M268">
    <cfRule type="cellIs" dxfId="2864" priority="762" stopIfTrue="1" operator="equal">
      <formula>0</formula>
    </cfRule>
  </conditionalFormatting>
  <conditionalFormatting sqref="R11">
    <cfRule type="cellIs" dxfId="2863" priority="761" stopIfTrue="1" operator="equal">
      <formula>0</formula>
    </cfRule>
  </conditionalFormatting>
  <conditionalFormatting sqref="R432:R433 R435:R448">
    <cfRule type="cellIs" dxfId="2862" priority="738" stopIfTrue="1" operator="equal">
      <formula>0</formula>
    </cfRule>
  </conditionalFormatting>
  <conditionalFormatting sqref="R97:R98 R115">
    <cfRule type="cellIs" dxfId="2861" priority="757" stopIfTrue="1" operator="equal">
      <formula>0</formula>
    </cfRule>
  </conditionalFormatting>
  <conditionalFormatting sqref="R53">
    <cfRule type="cellIs" dxfId="2860" priority="756" stopIfTrue="1" operator="equal">
      <formula>0</formula>
    </cfRule>
  </conditionalFormatting>
  <conditionalFormatting sqref="R71">
    <cfRule type="cellIs" dxfId="2859" priority="755" stopIfTrue="1" operator="equal">
      <formula>0</formula>
    </cfRule>
  </conditionalFormatting>
  <conditionalFormatting sqref="R139">
    <cfRule type="cellIs" dxfId="2858" priority="754" stopIfTrue="1" operator="equal">
      <formula>0</formula>
    </cfRule>
  </conditionalFormatting>
  <conditionalFormatting sqref="R99:R114">
    <cfRule type="cellIs" dxfId="2857" priority="753" stopIfTrue="1" operator="equal">
      <formula>0</formula>
    </cfRule>
  </conditionalFormatting>
  <conditionalFormatting sqref="R160">
    <cfRule type="cellIs" dxfId="2856" priority="751" stopIfTrue="1" operator="equal">
      <formula>0</formula>
    </cfRule>
  </conditionalFormatting>
  <conditionalFormatting sqref="R401:R405 R408">
    <cfRule type="cellIs" dxfId="2855" priority="741" stopIfTrue="1" operator="equal">
      <formula>0</formula>
    </cfRule>
  </conditionalFormatting>
  <conditionalFormatting sqref="R576:R577 R512:R516 R598:R599 R519:R557 R623:R624 R601:R621 R475:R495 R497:R510">
    <cfRule type="cellIs" dxfId="2854" priority="750" stopIfTrue="1" operator="equal">
      <formula>0</formula>
    </cfRule>
  </conditionalFormatting>
  <conditionalFormatting sqref="R511">
    <cfRule type="cellIs" dxfId="2853" priority="749" stopIfTrue="1" operator="equal">
      <formula>0</formula>
    </cfRule>
  </conditionalFormatting>
  <conditionalFormatting sqref="R558:R559 R561:R575">
    <cfRule type="cellIs" dxfId="2852" priority="748" stopIfTrue="1" operator="equal">
      <formula>0</formula>
    </cfRule>
  </conditionalFormatting>
  <conditionalFormatting sqref="R346 R367:R369 R410 R326 R389 R430:R431 R412:R413 R474 R449:R453 R375:R387 R308 R393 R396 R391 R455:R472 R310:R324 R415:R428">
    <cfRule type="cellIs" dxfId="2851" priority="747" stopIfTrue="1" operator="equal">
      <formula>0</formula>
    </cfRule>
  </conditionalFormatting>
  <conditionalFormatting sqref="R349:R351 R353:R366">
    <cfRule type="cellIs" dxfId="2850" priority="746" stopIfTrue="1" operator="equal">
      <formula>0</formula>
    </cfRule>
  </conditionalFormatting>
  <conditionalFormatting sqref="R327:R345">
    <cfRule type="cellIs" dxfId="2849" priority="745" stopIfTrue="1" operator="equal">
      <formula>0</formula>
    </cfRule>
  </conditionalFormatting>
  <conditionalFormatting sqref="R261">
    <cfRule type="cellIs" dxfId="2848" priority="726" stopIfTrue="1" operator="equal">
      <formula>0</formula>
    </cfRule>
  </conditionalFormatting>
  <conditionalFormatting sqref="R325">
    <cfRule type="cellIs" dxfId="2847" priority="743" stopIfTrue="1" operator="equal">
      <formula>0</formula>
    </cfRule>
  </conditionalFormatting>
  <conditionalFormatting sqref="R398">
    <cfRule type="cellIs" dxfId="2846" priority="742" stopIfTrue="1" operator="equal">
      <formula>0</formula>
    </cfRule>
  </conditionalFormatting>
  <conditionalFormatting sqref="R429">
    <cfRule type="cellIs" dxfId="2845" priority="740" stopIfTrue="1" operator="equal">
      <formula>0</formula>
    </cfRule>
  </conditionalFormatting>
  <conditionalFormatting sqref="R397">
    <cfRule type="cellIs" dxfId="2844" priority="739" stopIfTrue="1" operator="equal">
      <formula>0</formula>
    </cfRule>
  </conditionalFormatting>
  <conditionalFormatting sqref="R394">
    <cfRule type="cellIs" dxfId="2843" priority="733" stopIfTrue="1" operator="equal">
      <formula>0</formula>
    </cfRule>
  </conditionalFormatting>
  <conditionalFormatting sqref="R347">
    <cfRule type="cellIs" dxfId="2842" priority="737" stopIfTrue="1" operator="equal">
      <formula>0</formula>
    </cfRule>
  </conditionalFormatting>
  <conditionalFormatting sqref="R399">
    <cfRule type="cellIs" dxfId="2841" priority="735" stopIfTrue="1" operator="equal">
      <formula>0</formula>
    </cfRule>
  </conditionalFormatting>
  <conditionalFormatting sqref="R395">
    <cfRule type="cellIs" dxfId="2840" priority="734" stopIfTrue="1" operator="equal">
      <formula>0</formula>
    </cfRule>
  </conditionalFormatting>
  <conditionalFormatting sqref="R392">
    <cfRule type="cellIs" dxfId="2839" priority="732" stopIfTrue="1" operator="equal">
      <formula>0</formula>
    </cfRule>
  </conditionalFormatting>
  <conditionalFormatting sqref="R390">
    <cfRule type="cellIs" dxfId="2838" priority="731" stopIfTrue="1" operator="equal">
      <formula>0</formula>
    </cfRule>
  </conditionalFormatting>
  <conditionalFormatting sqref="R200 R262:R265 R179 R241:R242 R202 R283:R293 R163:R177 R205:R222 R304:R305 R249:R260">
    <cfRule type="cellIs" dxfId="2837" priority="730" stopIfTrue="1" operator="equal">
      <formula>0</formula>
    </cfRule>
  </conditionalFormatting>
  <conditionalFormatting sqref="R199">
    <cfRule type="cellIs" dxfId="2836" priority="729" stopIfTrue="1" operator="equal">
      <formula>0</formula>
    </cfRule>
  </conditionalFormatting>
  <conditionalFormatting sqref="R186 R188:R198">
    <cfRule type="cellIs" dxfId="2835" priority="728" stopIfTrue="1" operator="equal">
      <formula>0</formula>
    </cfRule>
  </conditionalFormatting>
  <conditionalFormatting sqref="R178">
    <cfRule type="cellIs" dxfId="2834" priority="727" stopIfTrue="1" operator="equal">
      <formula>0</formula>
    </cfRule>
  </conditionalFormatting>
  <conditionalFormatting sqref="R269:R282">
    <cfRule type="cellIs" dxfId="2833" priority="725" stopIfTrue="1" operator="equal">
      <formula>0</formula>
    </cfRule>
  </conditionalFormatting>
  <conditionalFormatting sqref="R201">
    <cfRule type="cellIs" dxfId="2832" priority="724" stopIfTrue="1" operator="equal">
      <formula>0</formula>
    </cfRule>
  </conditionalFormatting>
  <conditionalFormatting sqref="R223:R226 R230">
    <cfRule type="cellIs" dxfId="2831" priority="723" stopIfTrue="1" operator="equal">
      <formula>0</formula>
    </cfRule>
  </conditionalFormatting>
  <conditionalFormatting sqref="R33">
    <cfRule type="cellIs" dxfId="2830" priority="722" stopIfTrue="1" operator="equal">
      <formula>0</formula>
    </cfRule>
  </conditionalFormatting>
  <conditionalFormatting sqref="R54:R56 R157:R159 R625:R629 R58:R70 R40:R52 R72:R95 R116:R119 R126:R138 R631 R121:R122 R16:R32">
    <cfRule type="cellIs" dxfId="2829" priority="760" stopIfTrue="1" operator="equal">
      <formula>0</formula>
    </cfRule>
  </conditionalFormatting>
  <conditionalFormatting sqref="R152:R155">
    <cfRule type="cellIs" dxfId="2828" priority="759" stopIfTrue="1" operator="equal">
      <formula>0</formula>
    </cfRule>
  </conditionalFormatting>
  <conditionalFormatting sqref="R156">
    <cfRule type="cellIs" dxfId="2827" priority="758" stopIfTrue="1" operator="equal">
      <formula>0</formula>
    </cfRule>
  </conditionalFormatting>
  <conditionalFormatting sqref="R370">
    <cfRule type="cellIs" dxfId="2826" priority="720" stopIfTrue="1" operator="equal">
      <formula>0</formula>
    </cfRule>
  </conditionalFormatting>
  <conditionalFormatting sqref="R622">
    <cfRule type="cellIs" dxfId="2825" priority="712" stopIfTrue="1" operator="equal">
      <formula>0</formula>
    </cfRule>
  </conditionalFormatting>
  <conditionalFormatting sqref="Q388">
    <cfRule type="cellIs" dxfId="2824" priority="647" stopIfTrue="1" operator="equal">
      <formula>0</formula>
    </cfRule>
  </conditionalFormatting>
  <conditionalFormatting sqref="Q239:Q240">
    <cfRule type="cellIs" dxfId="2823" priority="625" stopIfTrue="1" operator="equal">
      <formula>0</formula>
    </cfRule>
  </conditionalFormatting>
  <conditionalFormatting sqref="Q346 Q367:Q369 Q389 Q430:Q431 Q412:Q428 Q474 Q449:Q453 Q375:Q387 Q308 Q393 Q396 Q391 Q455:Q472 Q310:Q324">
    <cfRule type="cellIs" dxfId="2822" priority="650" stopIfTrue="1" operator="equal">
      <formula>0</formula>
    </cfRule>
  </conditionalFormatting>
  <conditionalFormatting sqref="Q261">
    <cfRule type="cellIs" dxfId="2821" priority="629" stopIfTrue="1" operator="equal">
      <formula>0</formula>
    </cfRule>
  </conditionalFormatting>
  <conditionalFormatting sqref="Q429">
    <cfRule type="cellIs" dxfId="2820" priority="643" stopIfTrue="1" operator="equal">
      <formula>0</formula>
    </cfRule>
  </conditionalFormatting>
  <conditionalFormatting sqref="Q199">
    <cfRule type="cellIs" dxfId="2819" priority="632" stopIfTrue="1" operator="equal">
      <formula>0</formula>
    </cfRule>
  </conditionalFormatting>
  <conditionalFormatting sqref="Q186 Q188:Q198">
    <cfRule type="cellIs" dxfId="2818" priority="631" stopIfTrue="1" operator="equal">
      <formula>0</formula>
    </cfRule>
  </conditionalFormatting>
  <conditionalFormatting sqref="Q178">
    <cfRule type="cellIs" dxfId="2817" priority="630" stopIfTrue="1" operator="equal">
      <formula>0</formula>
    </cfRule>
  </conditionalFormatting>
  <conditionalFormatting sqref="Q600">
    <cfRule type="cellIs" dxfId="2816" priority="616" stopIfTrue="1" operator="equal">
      <formula>0</formula>
    </cfRule>
  </conditionalFormatting>
  <conditionalFormatting sqref="Q269:Q282">
    <cfRule type="cellIs" dxfId="2815" priority="628" stopIfTrue="1" operator="equal">
      <formula>0</formula>
    </cfRule>
  </conditionalFormatting>
  <conditionalFormatting sqref="Q201">
    <cfRule type="cellIs" dxfId="2814" priority="627" stopIfTrue="1" operator="equal">
      <formula>0</formula>
    </cfRule>
  </conditionalFormatting>
  <conditionalFormatting sqref="Q223:Q226 Q230:Q233 Q235:Q238">
    <cfRule type="cellIs" dxfId="2813" priority="626" stopIfTrue="1" operator="equal">
      <formula>0</formula>
    </cfRule>
  </conditionalFormatting>
  <conditionalFormatting sqref="Q409">
    <cfRule type="cellIs" dxfId="2812" priority="617" stopIfTrue="1" operator="equal">
      <formula>0</formula>
    </cfRule>
  </conditionalFormatting>
  <conditionalFormatting sqref="Q33">
    <cfRule type="cellIs" dxfId="2811" priority="624" stopIfTrue="1" operator="equal">
      <formula>0</formula>
    </cfRule>
  </conditionalFormatting>
  <conditionalFormatting sqref="Q156">
    <cfRule type="cellIs" dxfId="2810" priority="663" stopIfTrue="1" operator="equal">
      <formula>0</formula>
    </cfRule>
  </conditionalFormatting>
  <conditionalFormatting sqref="Q371:Q372">
    <cfRule type="cellIs" dxfId="2809" priority="623" stopIfTrue="1" operator="equal">
      <formula>0</formula>
    </cfRule>
  </conditionalFormatting>
  <conditionalFormatting sqref="Q370">
    <cfRule type="cellIs" dxfId="2808" priority="622" stopIfTrue="1" operator="equal">
      <formula>0</formula>
    </cfRule>
  </conditionalFormatting>
  <conditionalFormatting sqref="Q13">
    <cfRule type="cellIs" dxfId="2807" priority="621" stopIfTrue="1" operator="equal">
      <formula>0</formula>
    </cfRule>
  </conditionalFormatting>
  <conditionalFormatting sqref="Q518">
    <cfRule type="cellIs" dxfId="2806" priority="620" stopIfTrue="1" operator="equal">
      <formula>0</formula>
    </cfRule>
  </conditionalFormatting>
  <conditionalFormatting sqref="Q373">
    <cfRule type="cellIs" dxfId="2805" priority="619" stopIfTrue="1" operator="equal">
      <formula>0</formula>
    </cfRule>
  </conditionalFormatting>
  <conditionalFormatting sqref="Q400">
    <cfRule type="cellIs" dxfId="2804" priority="618" stopIfTrue="1" operator="equal">
      <formula>0</formula>
    </cfRule>
  </conditionalFormatting>
  <conditionalFormatting sqref="Q297">
    <cfRule type="cellIs" dxfId="2803" priority="600" stopIfTrue="1" operator="equal">
      <formula>0</formula>
    </cfRule>
  </conditionalFormatting>
  <conditionalFormatting sqref="Q162">
    <cfRule type="cellIs" dxfId="2802" priority="615" stopIfTrue="1" operator="equal">
      <formula>0</formula>
    </cfRule>
  </conditionalFormatting>
  <conditionalFormatting sqref="Q352">
    <cfRule type="cellIs" dxfId="2801" priority="613" stopIfTrue="1" operator="equal">
      <formula>0</formula>
    </cfRule>
  </conditionalFormatting>
  <conditionalFormatting sqref="Q57">
    <cfRule type="cellIs" dxfId="2800" priority="614" stopIfTrue="1" operator="equal">
      <formula>0</formula>
    </cfRule>
  </conditionalFormatting>
  <conditionalFormatting sqref="Q622">
    <cfRule type="cellIs" dxfId="2799" priority="612" stopIfTrue="1" operator="equal">
      <formula>0</formula>
    </cfRule>
  </conditionalFormatting>
  <conditionalFormatting sqref="Q348">
    <cfRule type="cellIs" dxfId="2798" priority="611" stopIfTrue="1" operator="equal">
      <formula>0</formula>
    </cfRule>
  </conditionalFormatting>
  <conditionalFormatting sqref="Q124">
    <cfRule type="cellIs" dxfId="2797" priority="610" stopIfTrue="1" operator="equal">
      <formula>0</formula>
    </cfRule>
  </conditionalFormatting>
  <conditionalFormatting sqref="Q123">
    <cfRule type="cellIs" dxfId="2796" priority="609" stopIfTrue="1" operator="equal">
      <formula>0</formula>
    </cfRule>
  </conditionalFormatting>
  <conditionalFormatting sqref="Q125">
    <cfRule type="cellIs" dxfId="2795" priority="608" stopIfTrue="1" operator="equal">
      <formula>0</formula>
    </cfRule>
  </conditionalFormatting>
  <conditionalFormatting sqref="Q180:Q184">
    <cfRule type="cellIs" dxfId="2794" priority="607" stopIfTrue="1" operator="equal">
      <formula>0</formula>
    </cfRule>
  </conditionalFormatting>
  <conditionalFormatting sqref="Q227">
    <cfRule type="cellIs" dxfId="2793" priority="606" stopIfTrue="1" operator="equal">
      <formula>0</formula>
    </cfRule>
  </conditionalFormatting>
  <conditionalFormatting sqref="Q267:Q268">
    <cfRule type="cellIs" dxfId="2792" priority="605" stopIfTrue="1" operator="equal">
      <formula>0</formula>
    </cfRule>
  </conditionalFormatting>
  <conditionalFormatting sqref="Q34:Q37">
    <cfRule type="cellIs" dxfId="2791" priority="604" stopIfTrue="1" operator="equal">
      <formula>0</formula>
    </cfRule>
  </conditionalFormatting>
  <conditionalFormatting sqref="Q187">
    <cfRule type="cellIs" dxfId="2790" priority="603" stopIfTrue="1" operator="equal">
      <formula>0</formula>
    </cfRule>
  </conditionalFormatting>
  <conditionalFormatting sqref="Q203">
    <cfRule type="cellIs" dxfId="2789" priority="602" stopIfTrue="1" operator="equal">
      <formula>0</formula>
    </cfRule>
  </conditionalFormatting>
  <conditionalFormatting sqref="Q266">
    <cfRule type="cellIs" dxfId="2788" priority="601" stopIfTrue="1" operator="equal">
      <formula>0</formula>
    </cfRule>
  </conditionalFormatting>
  <conditionalFormatting sqref="Q39">
    <cfRule type="cellIs" dxfId="2787" priority="592" stopIfTrue="1" operator="equal">
      <formula>0</formula>
    </cfRule>
  </conditionalFormatting>
  <conditionalFormatting sqref="Q295">
    <cfRule type="cellIs" dxfId="2786" priority="599" stopIfTrue="1" operator="equal">
      <formula>0</formula>
    </cfRule>
  </conditionalFormatting>
  <conditionalFormatting sqref="Q306">
    <cfRule type="cellIs" dxfId="2785" priority="598" stopIfTrue="1" operator="equal">
      <formula>0</formula>
    </cfRule>
  </conditionalFormatting>
  <conditionalFormatting sqref="Q307">
    <cfRule type="cellIs" dxfId="2784" priority="597" stopIfTrue="1" operator="equal">
      <formula>0</formula>
    </cfRule>
  </conditionalFormatting>
  <conditionalFormatting sqref="Q374">
    <cfRule type="cellIs" dxfId="2783" priority="596" stopIfTrue="1" operator="equal">
      <formula>0</formula>
    </cfRule>
  </conditionalFormatting>
  <conditionalFormatting sqref="Q406">
    <cfRule type="cellIs" dxfId="2782" priority="595" stopIfTrue="1" operator="equal">
      <formula>0</formula>
    </cfRule>
  </conditionalFormatting>
  <conditionalFormatting sqref="Q96">
    <cfRule type="cellIs" dxfId="2781" priority="594" stopIfTrue="1" operator="equal">
      <formula>0</formula>
    </cfRule>
  </conditionalFormatting>
  <conditionalFormatting sqref="Q120">
    <cfRule type="cellIs" dxfId="2780" priority="593" stopIfTrue="1" operator="equal">
      <formula>0</formula>
    </cfRule>
  </conditionalFormatting>
  <conditionalFormatting sqref="Q630">
    <cfRule type="cellIs" dxfId="2779" priority="591" stopIfTrue="1" operator="equal">
      <formula>0</formula>
    </cfRule>
  </conditionalFormatting>
  <conditionalFormatting sqref="Q585">
    <cfRule type="cellIs" dxfId="2778" priority="590" stopIfTrue="1" operator="equal">
      <formula>0</formula>
    </cfRule>
  </conditionalFormatting>
  <conditionalFormatting sqref="Q434">
    <cfRule type="cellIs" dxfId="2777" priority="589" stopIfTrue="1" operator="equal">
      <formula>0</formula>
    </cfRule>
  </conditionalFormatting>
  <conditionalFormatting sqref="Q454">
    <cfRule type="cellIs" dxfId="2776" priority="588" stopIfTrue="1" operator="equal">
      <formula>0</formula>
    </cfRule>
  </conditionalFormatting>
  <conditionalFormatting sqref="Q234">
    <cfRule type="cellIs" dxfId="2775" priority="587" stopIfTrue="1" operator="equal">
      <formula>0</formula>
    </cfRule>
  </conditionalFormatting>
  <conditionalFormatting sqref="Q309">
    <cfRule type="cellIs" dxfId="2774" priority="586" stopIfTrue="1" operator="equal">
      <formula>0</formula>
    </cfRule>
  </conditionalFormatting>
  <conditionalFormatting sqref="O474">
    <cfRule type="cellIs" dxfId="2773" priority="585" stopIfTrue="1" operator="equal">
      <formula>0</formula>
    </cfRule>
  </conditionalFormatting>
  <conditionalFormatting sqref="R309">
    <cfRule type="cellIs" dxfId="2772" priority="584" stopIfTrue="1" operator="equal">
      <formula>0</formula>
    </cfRule>
  </conditionalFormatting>
  <conditionalFormatting sqref="R268">
    <cfRule type="cellIs" dxfId="2771" priority="583" stopIfTrue="1" operator="equal">
      <formula>0</formula>
    </cfRule>
  </conditionalFormatting>
  <conditionalFormatting sqref="O185">
    <cfRule type="cellIs" dxfId="2770" priority="561" stopIfTrue="1" operator="equal">
      <formula>0</formula>
    </cfRule>
  </conditionalFormatting>
  <conditionalFormatting sqref="R630">
    <cfRule type="cellIs" dxfId="2769" priority="582" stopIfTrue="1" operator="equal">
      <formula>0</formula>
    </cfRule>
  </conditionalFormatting>
  <conditionalFormatting sqref="R231:R240">
    <cfRule type="cellIs" dxfId="2768" priority="581" stopIfTrue="1" operator="equal">
      <formula>0</formula>
    </cfRule>
  </conditionalFormatting>
  <conditionalFormatting sqref="R285:R293 R295:R303">
    <cfRule type="cellIs" dxfId="2767" priority="580" stopIfTrue="1" operator="equal">
      <formula>0</formula>
    </cfRule>
  </conditionalFormatting>
  <conditionalFormatting sqref="R12">
    <cfRule type="cellIs" dxfId="2766" priority="579" stopIfTrue="1" operator="equal">
      <formula>0</formula>
    </cfRule>
  </conditionalFormatting>
  <conditionalFormatting sqref="N517:O517">
    <cfRule type="cellIs" dxfId="2765" priority="578" stopIfTrue="1" operator="equal">
      <formula>0</formula>
    </cfRule>
  </conditionalFormatting>
  <conditionalFormatting sqref="S517">
    <cfRule type="cellIs" dxfId="2764" priority="577" stopIfTrue="1" operator="equal">
      <formula>0</formula>
    </cfRule>
  </conditionalFormatting>
  <conditionalFormatting sqref="R517">
    <cfRule type="cellIs" dxfId="2763" priority="576" stopIfTrue="1" operator="equal">
      <formula>0</formula>
    </cfRule>
  </conditionalFormatting>
  <conditionalFormatting sqref="Q517">
    <cfRule type="cellIs" dxfId="2762" priority="575" stopIfTrue="1" operator="equal">
      <formula>0</formula>
    </cfRule>
  </conditionalFormatting>
  <conditionalFormatting sqref="M372">
    <cfRule type="cellIs" dxfId="2761" priority="574" stopIfTrue="1" operator="equal">
      <formula>0</formula>
    </cfRule>
  </conditionalFormatting>
  <conditionalFormatting sqref="R267">
    <cfRule type="cellIs" dxfId="2760" priority="573" stopIfTrue="1" operator="equal">
      <formula>0</formula>
    </cfRule>
  </conditionalFormatting>
  <conditionalFormatting sqref="R267">
    <cfRule type="cellIs" dxfId="2759" priority="572" stopIfTrue="1" operator="equal">
      <formula>0</formula>
    </cfRule>
  </conditionalFormatting>
  <conditionalFormatting sqref="S294">
    <cfRule type="cellIs" dxfId="2758" priority="549" stopIfTrue="1" operator="equal">
      <formula>0</formula>
    </cfRule>
  </conditionalFormatting>
  <conditionalFormatting sqref="S13">
    <cfRule type="cellIs" dxfId="2757" priority="571" stopIfTrue="1" operator="equal">
      <formula>0</formula>
    </cfRule>
  </conditionalFormatting>
  <conditionalFormatting sqref="R13">
    <cfRule type="cellIs" dxfId="2756" priority="570" stopIfTrue="1" operator="equal">
      <formula>0</formula>
    </cfRule>
  </conditionalFormatting>
  <conditionalFormatting sqref="S34">
    <cfRule type="cellIs" dxfId="2755" priority="569" stopIfTrue="1" operator="equal">
      <formula>0</formula>
    </cfRule>
  </conditionalFormatting>
  <conditionalFormatting sqref="O38">
    <cfRule type="cellIs" dxfId="2754" priority="568" stopIfTrue="1" operator="equal">
      <formula>0</formula>
    </cfRule>
  </conditionalFormatting>
  <conditionalFormatting sqref="Q38">
    <cfRule type="cellIs" dxfId="2753" priority="567" stopIfTrue="1" operator="equal">
      <formula>0</formula>
    </cfRule>
  </conditionalFormatting>
  <conditionalFormatting sqref="S38">
    <cfRule type="cellIs" dxfId="2752" priority="566" stopIfTrue="1" operator="equal">
      <formula>0</formula>
    </cfRule>
  </conditionalFormatting>
  <conditionalFormatting sqref="R38">
    <cfRule type="cellIs" dxfId="2751" priority="565" stopIfTrue="1" operator="equal">
      <formula>0</formula>
    </cfRule>
  </conditionalFormatting>
  <conditionalFormatting sqref="N207">
    <cfRule type="cellIs" dxfId="2750" priority="564" stopIfTrue="1" operator="equal">
      <formula>0</formula>
    </cfRule>
  </conditionalFormatting>
  <conditionalFormatting sqref="N268">
    <cfRule type="cellIs" dxfId="2749" priority="563" stopIfTrue="1" operator="equal">
      <formula>0</formula>
    </cfRule>
  </conditionalFormatting>
  <conditionalFormatting sqref="M185">
    <cfRule type="cellIs" dxfId="2748" priority="560" stopIfTrue="1" operator="equal">
      <formula>0</formula>
    </cfRule>
  </conditionalFormatting>
  <conditionalFormatting sqref="S185">
    <cfRule type="cellIs" dxfId="2747" priority="562" stopIfTrue="1" operator="equal">
      <formula>0</formula>
    </cfRule>
  </conditionalFormatting>
  <conditionalFormatting sqref="R185">
    <cfRule type="cellIs" dxfId="2746" priority="559" stopIfTrue="1" operator="equal">
      <formula>0</formula>
    </cfRule>
  </conditionalFormatting>
  <conditionalFormatting sqref="Q185">
    <cfRule type="cellIs" dxfId="2745" priority="558" stopIfTrue="1" operator="equal">
      <formula>0</formula>
    </cfRule>
  </conditionalFormatting>
  <conditionalFormatting sqref="S229">
    <cfRule type="cellIs" dxfId="2744" priority="557" stopIfTrue="1" operator="equal">
      <formula>0</formula>
    </cfRule>
  </conditionalFormatting>
  <conditionalFormatting sqref="M229">
    <cfRule type="cellIs" dxfId="2743" priority="556" stopIfTrue="1" operator="equal">
      <formula>0</formula>
    </cfRule>
  </conditionalFormatting>
  <conditionalFormatting sqref="O229">
    <cfRule type="cellIs" dxfId="2742" priority="555" stopIfTrue="1" operator="equal">
      <formula>0</formula>
    </cfRule>
  </conditionalFormatting>
  <conditionalFormatting sqref="R294">
    <cfRule type="cellIs" dxfId="2741" priority="547" stopIfTrue="1" operator="equal">
      <formula>0</formula>
    </cfRule>
  </conditionalFormatting>
  <conditionalFormatting sqref="Q229">
    <cfRule type="cellIs" dxfId="2740" priority="554" stopIfTrue="1" operator="equal">
      <formula>0</formula>
    </cfRule>
  </conditionalFormatting>
  <conditionalFormatting sqref="R229">
    <cfRule type="cellIs" dxfId="2739" priority="553" stopIfTrue="1" operator="equal">
      <formula>0</formula>
    </cfRule>
  </conditionalFormatting>
  <conditionalFormatting sqref="O294">
    <cfRule type="cellIs" dxfId="2738" priority="551" stopIfTrue="1" operator="equal">
      <formula>0</formula>
    </cfRule>
  </conditionalFormatting>
  <conditionalFormatting sqref="N294">
    <cfRule type="cellIs" dxfId="2737" priority="552" stopIfTrue="1" operator="equal">
      <formula>0</formula>
    </cfRule>
  </conditionalFormatting>
  <conditionalFormatting sqref="M294">
    <cfRule type="cellIs" dxfId="2736" priority="550" stopIfTrue="1" operator="equal">
      <formula>0</formula>
    </cfRule>
  </conditionalFormatting>
  <conditionalFormatting sqref="Q294">
    <cfRule type="cellIs" dxfId="2735" priority="548" stopIfTrue="1" operator="equal">
      <formula>0</formula>
    </cfRule>
  </conditionalFormatting>
  <conditionalFormatting sqref="R294">
    <cfRule type="cellIs" dxfId="2734" priority="546" stopIfTrue="1" operator="equal">
      <formula>0</formula>
    </cfRule>
  </conditionalFormatting>
  <conditionalFormatting sqref="N14:O14">
    <cfRule type="cellIs" dxfId="2733" priority="545" stopIfTrue="1" operator="equal">
      <formula>0</formula>
    </cfRule>
  </conditionalFormatting>
  <conditionalFormatting sqref="M14">
    <cfRule type="cellIs" dxfId="2732" priority="544" stopIfTrue="1" operator="equal">
      <formula>0</formula>
    </cfRule>
  </conditionalFormatting>
  <conditionalFormatting sqref="Q14">
    <cfRule type="cellIs" dxfId="2731" priority="543" stopIfTrue="1" operator="equal">
      <formula>0</formula>
    </cfRule>
  </conditionalFormatting>
  <conditionalFormatting sqref="R14">
    <cfRule type="cellIs" dxfId="2730" priority="542" stopIfTrue="1" operator="equal">
      <formula>0</formula>
    </cfRule>
  </conditionalFormatting>
  <conditionalFormatting sqref="S14">
    <cfRule type="cellIs" dxfId="2729" priority="541" stopIfTrue="1" operator="equal">
      <formula>0</formula>
    </cfRule>
  </conditionalFormatting>
  <conditionalFormatting sqref="R414">
    <cfRule type="cellIs" dxfId="2728" priority="540" stopIfTrue="1" operator="equal">
      <formula>0</formula>
    </cfRule>
  </conditionalFormatting>
  <conditionalFormatting sqref="N185">
    <cfRule type="cellIs" dxfId="2727" priority="539" stopIfTrue="1" operator="equal">
      <formula>0</formula>
    </cfRule>
  </conditionalFormatting>
  <conditionalFormatting sqref="N229">
    <cfRule type="cellIs" dxfId="2726" priority="538" stopIfTrue="1" operator="equal">
      <formula>0</formula>
    </cfRule>
  </conditionalFormatting>
  <conditionalFormatting sqref="N243">
    <cfRule type="cellIs" dxfId="2725" priority="537" stopIfTrue="1" operator="equal">
      <formula>0</formula>
    </cfRule>
  </conditionalFormatting>
  <conditionalFormatting sqref="N432">
    <cfRule type="cellIs" dxfId="2724" priority="536" stopIfTrue="1" operator="equal">
      <formula>0</formula>
    </cfRule>
  </conditionalFormatting>
  <conditionalFormatting sqref="N474">
    <cfRule type="cellIs" dxfId="2723" priority="535" stopIfTrue="1" operator="equal">
      <formula>0</formula>
    </cfRule>
  </conditionalFormatting>
  <conditionalFormatting sqref="O15">
    <cfRule type="cellIs" dxfId="2722" priority="528" stopIfTrue="1" operator="equal">
      <formula>0</formula>
    </cfRule>
  </conditionalFormatting>
  <conditionalFormatting sqref="N245">
    <cfRule type="cellIs" dxfId="2721" priority="525" stopIfTrue="1" operator="equal">
      <formula>0</formula>
    </cfRule>
  </conditionalFormatting>
  <conditionalFormatting sqref="N267">
    <cfRule type="cellIs" dxfId="2720" priority="524" stopIfTrue="1" operator="equal">
      <formula>0</formula>
    </cfRule>
  </conditionalFormatting>
  <conditionalFormatting sqref="N628">
    <cfRule type="cellIs" dxfId="2719" priority="516" stopIfTrue="1" operator="equal">
      <formula>0</formula>
    </cfRule>
  </conditionalFormatting>
  <conditionalFormatting sqref="R411">
    <cfRule type="cellIs" dxfId="2718" priority="518" stopIfTrue="1" operator="equal">
      <formula>0</formula>
    </cfRule>
  </conditionalFormatting>
  <conditionalFormatting sqref="O628">
    <cfRule type="cellIs" dxfId="2717" priority="517" stopIfTrue="1" operator="equal">
      <formula>0</formula>
    </cfRule>
  </conditionalFormatting>
  <conditionalFormatting sqref="N117:O117">
    <cfRule type="cellIs" dxfId="2716" priority="515" stopIfTrue="1" operator="equal">
      <formula>0</formula>
    </cfRule>
  </conditionalFormatting>
  <conditionalFormatting sqref="N78:O78">
    <cfRule type="cellIs" dxfId="2715" priority="514" stopIfTrue="1" operator="equal">
      <formula>0</formula>
    </cfRule>
  </conditionalFormatting>
  <conditionalFormatting sqref="R600">
    <cfRule type="cellIs" dxfId="2714" priority="513" stopIfTrue="1" operator="equal">
      <formula>0</formula>
    </cfRule>
  </conditionalFormatting>
  <conditionalFormatting sqref="N582">
    <cfRule type="cellIs" dxfId="2713" priority="512" stopIfTrue="1" operator="equal">
      <formula>0</formula>
    </cfRule>
  </conditionalFormatting>
  <conditionalFormatting sqref="R407">
    <cfRule type="cellIs" dxfId="2712" priority="511" stopIfTrue="1" operator="equal">
      <formula>0</formula>
    </cfRule>
  </conditionalFormatting>
  <conditionalFormatting sqref="O247">
    <cfRule type="cellIs" dxfId="2711" priority="510" stopIfTrue="1" operator="equal">
      <formula>0</formula>
    </cfRule>
  </conditionalFormatting>
  <conditionalFormatting sqref="O600">
    <cfRule type="cellIs" dxfId="2710" priority="509" stopIfTrue="1" operator="equal">
      <formula>0</formula>
    </cfRule>
  </conditionalFormatting>
  <conditionalFormatting sqref="O477">
    <cfRule type="cellIs" dxfId="2709" priority="508" stopIfTrue="1" operator="equal">
      <formula>0</formula>
    </cfRule>
  </conditionalFormatting>
  <conditionalFormatting sqref="N398">
    <cfRule type="cellIs" dxfId="2708" priority="507" stopIfTrue="1" operator="equal">
      <formula>0</formula>
    </cfRule>
  </conditionalFormatting>
  <conditionalFormatting sqref="P15">
    <cfRule type="cellIs" dxfId="2707" priority="429" stopIfTrue="1" operator="equal">
      <formula>0</formula>
    </cfRule>
  </conditionalFormatting>
  <conditionalFormatting sqref="P11">
    <cfRule type="cellIs" dxfId="2706" priority="506" stopIfTrue="1" operator="equal">
      <formula>0</formula>
    </cfRule>
  </conditionalFormatting>
  <conditionalFormatting sqref="P433 P435:P448">
    <cfRule type="cellIs" dxfId="2705" priority="481" stopIfTrue="1" operator="equal">
      <formula>0</formula>
    </cfRule>
  </conditionalFormatting>
  <conditionalFormatting sqref="P97:P98 P115">
    <cfRule type="cellIs" dxfId="2704" priority="502" stopIfTrue="1" operator="equal">
      <formula>0</formula>
    </cfRule>
  </conditionalFormatting>
  <conditionalFormatting sqref="P53">
    <cfRule type="cellIs" dxfId="2703" priority="501" stopIfTrue="1" operator="equal">
      <formula>0</formula>
    </cfRule>
  </conditionalFormatting>
  <conditionalFormatting sqref="P71">
    <cfRule type="cellIs" dxfId="2702" priority="500" stopIfTrue="1" operator="equal">
      <formula>0</formula>
    </cfRule>
  </conditionalFormatting>
  <conditionalFormatting sqref="P139">
    <cfRule type="cellIs" dxfId="2701" priority="499" stopIfTrue="1" operator="equal">
      <formula>0</formula>
    </cfRule>
  </conditionalFormatting>
  <conditionalFormatting sqref="P99:P114">
    <cfRule type="cellIs" dxfId="2700" priority="498" stopIfTrue="1" operator="equal">
      <formula>0</formula>
    </cfRule>
  </conditionalFormatting>
  <conditionalFormatting sqref="P140:P151">
    <cfRule type="cellIs" dxfId="2699" priority="497" stopIfTrue="1" operator="equal">
      <formula>0</formula>
    </cfRule>
  </conditionalFormatting>
  <conditionalFormatting sqref="P12">
    <cfRule type="cellIs" dxfId="2698" priority="496" stopIfTrue="1" operator="equal">
      <formula>0</formula>
    </cfRule>
  </conditionalFormatting>
  <conditionalFormatting sqref="P160">
    <cfRule type="cellIs" dxfId="2697" priority="495" stopIfTrue="1" operator="equal">
      <formula>0</formula>
    </cfRule>
  </conditionalFormatting>
  <conditionalFormatting sqref="P401:P408">
    <cfRule type="cellIs" dxfId="2696" priority="484" stopIfTrue="1" operator="equal">
      <formula>0</formula>
    </cfRule>
  </conditionalFormatting>
  <conditionalFormatting sqref="P576:P577 P512:P516 P597:P599 P519:P557 P623:P624 P601:P621 P475:P476 P478:P495 P497:P510">
    <cfRule type="cellIs" dxfId="2695" priority="494" stopIfTrue="1" operator="equal">
      <formula>0</formula>
    </cfRule>
  </conditionalFormatting>
  <conditionalFormatting sqref="P511">
    <cfRule type="cellIs" dxfId="2694" priority="493" stopIfTrue="1" operator="equal">
      <formula>0</formula>
    </cfRule>
  </conditionalFormatting>
  <conditionalFormatting sqref="P558:P559 P561:P575">
    <cfRule type="cellIs" dxfId="2693" priority="492" stopIfTrue="1" operator="equal">
      <formula>0</formula>
    </cfRule>
  </conditionalFormatting>
  <conditionalFormatting sqref="P579:P596">
    <cfRule type="cellIs" dxfId="2692" priority="491" stopIfTrue="1" operator="equal">
      <formula>0</formula>
    </cfRule>
  </conditionalFormatting>
  <conditionalFormatting sqref="P346 P367:P369 P410 P326 P389 P430:P431 P412:P428 P449:P453 P375:P387 P307:P308 P393 P396 P391 P455:P456 P310:P324 P458:P472">
    <cfRule type="cellIs" dxfId="2691" priority="490" stopIfTrue="1" operator="equal">
      <formula>0</formula>
    </cfRule>
  </conditionalFormatting>
  <conditionalFormatting sqref="P349:P351 P353:P366">
    <cfRule type="cellIs" dxfId="2690" priority="489" stopIfTrue="1" operator="equal">
      <formula>0</formula>
    </cfRule>
  </conditionalFormatting>
  <conditionalFormatting sqref="P327:P345">
    <cfRule type="cellIs" dxfId="2689" priority="488" stopIfTrue="1" operator="equal">
      <formula>0</formula>
    </cfRule>
  </conditionalFormatting>
  <conditionalFormatting sqref="P388">
    <cfRule type="cellIs" dxfId="2688" priority="487" stopIfTrue="1" operator="equal">
      <formula>0</formula>
    </cfRule>
  </conditionalFormatting>
  <conditionalFormatting sqref="P325">
    <cfRule type="cellIs" dxfId="2687" priority="486" stopIfTrue="1" operator="equal">
      <formula>0</formula>
    </cfRule>
  </conditionalFormatting>
  <conditionalFormatting sqref="P398">
    <cfRule type="cellIs" dxfId="2686" priority="485" stopIfTrue="1" operator="equal">
      <formula>0</formula>
    </cfRule>
  </conditionalFormatting>
  <conditionalFormatting sqref="P429">
    <cfRule type="cellIs" dxfId="2685" priority="483" stopIfTrue="1" operator="equal">
      <formula>0</formula>
    </cfRule>
  </conditionalFormatting>
  <conditionalFormatting sqref="P397">
    <cfRule type="cellIs" dxfId="2684" priority="482" stopIfTrue="1" operator="equal">
      <formula>0</formula>
    </cfRule>
  </conditionalFormatting>
  <conditionalFormatting sqref="P394">
    <cfRule type="cellIs" dxfId="2683" priority="475" stopIfTrue="1" operator="equal">
      <formula>0</formula>
    </cfRule>
  </conditionalFormatting>
  <conditionalFormatting sqref="P347">
    <cfRule type="cellIs" dxfId="2682" priority="480" stopIfTrue="1" operator="equal">
      <formula>0</formula>
    </cfRule>
  </conditionalFormatting>
  <conditionalFormatting sqref="P473">
    <cfRule type="cellIs" dxfId="2681" priority="479" stopIfTrue="1" operator="equal">
      <formula>0</formula>
    </cfRule>
  </conditionalFormatting>
  <conditionalFormatting sqref="P411">
    <cfRule type="cellIs" dxfId="2680" priority="478" stopIfTrue="1" operator="equal">
      <formula>0</formula>
    </cfRule>
  </conditionalFormatting>
  <conditionalFormatting sqref="P399">
    <cfRule type="cellIs" dxfId="2679" priority="477" stopIfTrue="1" operator="equal">
      <formula>0</formula>
    </cfRule>
  </conditionalFormatting>
  <conditionalFormatting sqref="P395">
    <cfRule type="cellIs" dxfId="2678" priority="476" stopIfTrue="1" operator="equal">
      <formula>0</formula>
    </cfRule>
  </conditionalFormatting>
  <conditionalFormatting sqref="P392">
    <cfRule type="cellIs" dxfId="2677" priority="474" stopIfTrue="1" operator="equal">
      <formula>0</formula>
    </cfRule>
  </conditionalFormatting>
  <conditionalFormatting sqref="P390">
    <cfRule type="cellIs" dxfId="2676" priority="473" stopIfTrue="1" operator="equal">
      <formula>0</formula>
    </cfRule>
  </conditionalFormatting>
  <conditionalFormatting sqref="P200 P262:P265 P179 P241:P246 P202 P161 P283:P293 P163:P177 P204:P222 P295:P305 P248:P260">
    <cfRule type="cellIs" dxfId="2675" priority="472" stopIfTrue="1" operator="equal">
      <formula>0</formula>
    </cfRule>
  </conditionalFormatting>
  <conditionalFormatting sqref="P199">
    <cfRule type="cellIs" dxfId="2674" priority="471" stopIfTrue="1" operator="equal">
      <formula>0</formula>
    </cfRule>
  </conditionalFormatting>
  <conditionalFormatting sqref="P186:P198">
    <cfRule type="cellIs" dxfId="2673" priority="470" stopIfTrue="1" operator="equal">
      <formula>0</formula>
    </cfRule>
  </conditionalFormatting>
  <conditionalFormatting sqref="P178">
    <cfRule type="cellIs" dxfId="2672" priority="469" stopIfTrue="1" operator="equal">
      <formula>0</formula>
    </cfRule>
  </conditionalFormatting>
  <conditionalFormatting sqref="P261">
    <cfRule type="cellIs" dxfId="2671" priority="468" stopIfTrue="1" operator="equal">
      <formula>0</formula>
    </cfRule>
  </conditionalFormatting>
  <conditionalFormatting sqref="P269:P282">
    <cfRule type="cellIs" dxfId="2670" priority="467" stopIfTrue="1" operator="equal">
      <formula>0</formula>
    </cfRule>
  </conditionalFormatting>
  <conditionalFormatting sqref="P201">
    <cfRule type="cellIs" dxfId="2669" priority="466" stopIfTrue="1" operator="equal">
      <formula>0</formula>
    </cfRule>
  </conditionalFormatting>
  <conditionalFormatting sqref="P223:P226 P230:P233 P235:P238">
    <cfRule type="cellIs" dxfId="2668" priority="465" stopIfTrue="1" operator="equal">
      <formula>0</formula>
    </cfRule>
  </conditionalFormatting>
  <conditionalFormatting sqref="P239:P240">
    <cfRule type="cellIs" dxfId="2667" priority="464" stopIfTrue="1" operator="equal">
      <formula>0</formula>
    </cfRule>
  </conditionalFormatting>
  <conditionalFormatting sqref="P306">
    <cfRule type="cellIs" dxfId="2666" priority="463" stopIfTrue="1" operator="equal">
      <formula>0</formula>
    </cfRule>
  </conditionalFormatting>
  <conditionalFormatting sqref="P33">
    <cfRule type="cellIs" dxfId="2665" priority="462" stopIfTrue="1" operator="equal">
      <formula>0</formula>
    </cfRule>
  </conditionalFormatting>
  <conditionalFormatting sqref="P54:P56 P157:P159 P34:P36 P625:P627 P58:P70 P40:P52 P116 P126:P138 P16:P32 P79:P96 P629:P631 P72:P77 P118:P122">
    <cfRule type="cellIs" dxfId="2664" priority="505" stopIfTrue="1" operator="equal">
      <formula>0</formula>
    </cfRule>
  </conditionalFormatting>
  <conditionalFormatting sqref="P152:P155">
    <cfRule type="cellIs" dxfId="2663" priority="504" stopIfTrue="1" operator="equal">
      <formula>0</formula>
    </cfRule>
  </conditionalFormatting>
  <conditionalFormatting sqref="P156">
    <cfRule type="cellIs" dxfId="2662" priority="503" stopIfTrue="1" operator="equal">
      <formula>0</formula>
    </cfRule>
  </conditionalFormatting>
  <conditionalFormatting sqref="P374 P371:P372">
    <cfRule type="cellIs" dxfId="2661" priority="461" stopIfTrue="1" operator="equal">
      <formula>0</formula>
    </cfRule>
  </conditionalFormatting>
  <conditionalFormatting sqref="P370">
    <cfRule type="cellIs" dxfId="2660" priority="460" stopIfTrue="1" operator="equal">
      <formula>0</formula>
    </cfRule>
  </conditionalFormatting>
  <conditionalFormatting sqref="P13">
    <cfRule type="cellIs" dxfId="2659" priority="459" stopIfTrue="1" operator="equal">
      <formula>0</formula>
    </cfRule>
  </conditionalFormatting>
  <conditionalFormatting sqref="P518">
    <cfRule type="cellIs" dxfId="2658" priority="458" stopIfTrue="1" operator="equal">
      <formula>0</formula>
    </cfRule>
  </conditionalFormatting>
  <conditionalFormatting sqref="P373">
    <cfRule type="cellIs" dxfId="2657" priority="457" stopIfTrue="1" operator="equal">
      <formula>0</formula>
    </cfRule>
  </conditionalFormatting>
  <conditionalFormatting sqref="P400">
    <cfRule type="cellIs" dxfId="2656" priority="456" stopIfTrue="1" operator="equal">
      <formula>0</formula>
    </cfRule>
  </conditionalFormatting>
  <conditionalFormatting sqref="P409">
    <cfRule type="cellIs" dxfId="2655" priority="455" stopIfTrue="1" operator="equal">
      <formula>0</formula>
    </cfRule>
  </conditionalFormatting>
  <conditionalFormatting sqref="P37">
    <cfRule type="cellIs" dxfId="2654" priority="454" stopIfTrue="1" operator="equal">
      <formula>0</formula>
    </cfRule>
  </conditionalFormatting>
  <conditionalFormatting sqref="P162">
    <cfRule type="cellIs" dxfId="2653" priority="453" stopIfTrue="1" operator="equal">
      <formula>0</formula>
    </cfRule>
  </conditionalFormatting>
  <conditionalFormatting sqref="P352">
    <cfRule type="cellIs" dxfId="2652" priority="451" stopIfTrue="1" operator="equal">
      <formula>0</formula>
    </cfRule>
  </conditionalFormatting>
  <conditionalFormatting sqref="P57">
    <cfRule type="cellIs" dxfId="2651" priority="452" stopIfTrue="1" operator="equal">
      <formula>0</formula>
    </cfRule>
  </conditionalFormatting>
  <conditionalFormatting sqref="P123">
    <cfRule type="cellIs" dxfId="2650" priority="446" stopIfTrue="1" operator="equal">
      <formula>0</formula>
    </cfRule>
  </conditionalFormatting>
  <conditionalFormatting sqref="P622">
    <cfRule type="cellIs" dxfId="2649" priority="450" stopIfTrue="1" operator="equal">
      <formula>0</formula>
    </cfRule>
  </conditionalFormatting>
  <conditionalFormatting sqref="P348">
    <cfRule type="cellIs" dxfId="2648" priority="449" stopIfTrue="1" operator="equal">
      <formula>0</formula>
    </cfRule>
  </conditionalFormatting>
  <conditionalFormatting sqref="P203">
    <cfRule type="cellIs" dxfId="2647" priority="448" stopIfTrue="1" operator="equal">
      <formula>0</formula>
    </cfRule>
  </conditionalFormatting>
  <conditionalFormatting sqref="P124">
    <cfRule type="cellIs" dxfId="2646" priority="447" stopIfTrue="1" operator="equal">
      <formula>0</formula>
    </cfRule>
  </conditionalFormatting>
  <conditionalFormatting sqref="P125">
    <cfRule type="cellIs" dxfId="2645" priority="445" stopIfTrue="1" operator="equal">
      <formula>0</formula>
    </cfRule>
  </conditionalFormatting>
  <conditionalFormatting sqref="P180:P184">
    <cfRule type="cellIs" dxfId="2644" priority="444" stopIfTrue="1" operator="equal">
      <formula>0</formula>
    </cfRule>
  </conditionalFormatting>
  <conditionalFormatting sqref="P227:P228">
    <cfRule type="cellIs" dxfId="2643" priority="443" stopIfTrue="1" operator="equal">
      <formula>0</formula>
    </cfRule>
  </conditionalFormatting>
  <conditionalFormatting sqref="P267:P268">
    <cfRule type="cellIs" dxfId="2642" priority="442" stopIfTrue="1" operator="equal">
      <formula>0</formula>
    </cfRule>
  </conditionalFormatting>
  <conditionalFormatting sqref="P39">
    <cfRule type="cellIs" dxfId="2641" priority="441" stopIfTrue="1" operator="equal">
      <formula>0</formula>
    </cfRule>
  </conditionalFormatting>
  <conditionalFormatting sqref="P434">
    <cfRule type="cellIs" dxfId="2640" priority="440" stopIfTrue="1" operator="equal">
      <formula>0</formula>
    </cfRule>
  </conditionalFormatting>
  <conditionalFormatting sqref="P454">
    <cfRule type="cellIs" dxfId="2639" priority="439" stopIfTrue="1" operator="equal">
      <formula>0</formula>
    </cfRule>
  </conditionalFormatting>
  <conditionalFormatting sqref="P309">
    <cfRule type="cellIs" dxfId="2638" priority="437" stopIfTrue="1" operator="equal">
      <formula>0</formula>
    </cfRule>
  </conditionalFormatting>
  <conditionalFormatting sqref="P234">
    <cfRule type="cellIs" dxfId="2637" priority="438" stopIfTrue="1" operator="equal">
      <formula>0</formula>
    </cfRule>
  </conditionalFormatting>
  <conditionalFormatting sqref="P474">
    <cfRule type="cellIs" dxfId="2636" priority="436" stopIfTrue="1" operator="equal">
      <formula>0</formula>
    </cfRule>
  </conditionalFormatting>
  <conditionalFormatting sqref="P185">
    <cfRule type="cellIs" dxfId="2635" priority="433" stopIfTrue="1" operator="equal">
      <formula>0</formula>
    </cfRule>
  </conditionalFormatting>
  <conditionalFormatting sqref="P517">
    <cfRule type="cellIs" dxfId="2634" priority="435" stopIfTrue="1" operator="equal">
      <formula>0</formula>
    </cfRule>
  </conditionalFormatting>
  <conditionalFormatting sqref="P38">
    <cfRule type="cellIs" dxfId="2633" priority="434" stopIfTrue="1" operator="equal">
      <formula>0</formula>
    </cfRule>
  </conditionalFormatting>
  <conditionalFormatting sqref="P229">
    <cfRule type="cellIs" dxfId="2632" priority="432" stopIfTrue="1" operator="equal">
      <formula>0</formula>
    </cfRule>
  </conditionalFormatting>
  <conditionalFormatting sqref="P294">
    <cfRule type="cellIs" dxfId="2631" priority="431" stopIfTrue="1" operator="equal">
      <formula>0</formula>
    </cfRule>
  </conditionalFormatting>
  <conditionalFormatting sqref="P14">
    <cfRule type="cellIs" dxfId="2630" priority="430" stopIfTrue="1" operator="equal">
      <formula>0</formula>
    </cfRule>
  </conditionalFormatting>
  <conditionalFormatting sqref="P266">
    <cfRule type="cellIs" dxfId="2629" priority="428" stopIfTrue="1" operator="equal">
      <formula>0</formula>
    </cfRule>
  </conditionalFormatting>
  <conditionalFormatting sqref="P432">
    <cfRule type="cellIs" dxfId="2628" priority="427" stopIfTrue="1" operator="equal">
      <formula>0</formula>
    </cfRule>
  </conditionalFormatting>
  <conditionalFormatting sqref="P628">
    <cfRule type="cellIs" dxfId="2627" priority="426" stopIfTrue="1" operator="equal">
      <formula>0</formula>
    </cfRule>
  </conditionalFormatting>
  <conditionalFormatting sqref="P117">
    <cfRule type="cellIs" dxfId="2626" priority="425" stopIfTrue="1" operator="equal">
      <formula>0</formula>
    </cfRule>
  </conditionalFormatting>
  <conditionalFormatting sqref="P78">
    <cfRule type="cellIs" dxfId="2625" priority="424" stopIfTrue="1" operator="equal">
      <formula>0</formula>
    </cfRule>
  </conditionalFormatting>
  <conditionalFormatting sqref="P247">
    <cfRule type="cellIs" dxfId="2624" priority="423" stopIfTrue="1" operator="equal">
      <formula>0</formula>
    </cfRule>
  </conditionalFormatting>
  <conditionalFormatting sqref="P600">
    <cfRule type="cellIs" dxfId="2623" priority="422" stopIfTrue="1" operator="equal">
      <formula>0</formula>
    </cfRule>
  </conditionalFormatting>
  <conditionalFormatting sqref="P457">
    <cfRule type="cellIs" dxfId="2622" priority="421" stopIfTrue="1" operator="equal">
      <formula>0</formula>
    </cfRule>
  </conditionalFormatting>
  <conditionalFormatting sqref="P477">
    <cfRule type="cellIs" dxfId="2621" priority="420" stopIfTrue="1" operator="equal">
      <formula>0</formula>
    </cfRule>
  </conditionalFormatting>
  <conditionalFormatting sqref="M330">
    <cfRule type="cellIs" dxfId="2620" priority="412" stopIfTrue="1" operator="equal">
      <formula>0</formula>
    </cfRule>
  </conditionalFormatting>
  <conditionalFormatting sqref="R204">
    <cfRule type="cellIs" dxfId="2619" priority="419" stopIfTrue="1" operator="equal">
      <formula>0</formula>
    </cfRule>
  </conditionalFormatting>
  <conditionalFormatting sqref="O560">
    <cfRule type="cellIs" dxfId="2618" priority="417" stopIfTrue="1" operator="equal">
      <formula>0</formula>
    </cfRule>
  </conditionalFormatting>
  <conditionalFormatting sqref="S560">
    <cfRule type="cellIs" dxfId="2617" priority="418" stopIfTrue="1" operator="equal">
      <formula>0</formula>
    </cfRule>
  </conditionalFormatting>
  <conditionalFormatting sqref="Q560">
    <cfRule type="cellIs" dxfId="2616" priority="416" stopIfTrue="1" operator="equal">
      <formula>0</formula>
    </cfRule>
  </conditionalFormatting>
  <conditionalFormatting sqref="R560">
    <cfRule type="cellIs" dxfId="2615" priority="415" stopIfTrue="1" operator="equal">
      <formula>0</formula>
    </cfRule>
  </conditionalFormatting>
  <conditionalFormatting sqref="P560">
    <cfRule type="cellIs" dxfId="2614" priority="414" stopIfTrue="1" operator="equal">
      <formula>0</formula>
    </cfRule>
  </conditionalFormatting>
  <conditionalFormatting sqref="O244">
    <cfRule type="cellIs" dxfId="2613" priority="413" stopIfTrue="1" operator="equal">
      <formula>0</formula>
    </cfRule>
  </conditionalFormatting>
  <conditionalFormatting sqref="R140:R144">
    <cfRule type="cellIs" dxfId="2612" priority="411" stopIfTrue="1" operator="equal">
      <formula>0</formula>
    </cfRule>
  </conditionalFormatting>
  <conditionalFormatting sqref="Q228">
    <cfRule type="cellIs" dxfId="2611" priority="410" stopIfTrue="1" operator="equal">
      <formula>0</formula>
    </cfRule>
  </conditionalFormatting>
  <conditionalFormatting sqref="Q284">
    <cfRule type="cellIs" dxfId="2610" priority="407" stopIfTrue="1" operator="equal">
      <formula>0</formula>
    </cfRule>
  </conditionalFormatting>
  <conditionalFormatting sqref="Q263">
    <cfRule type="cellIs" dxfId="2609" priority="406" stopIfTrue="1" operator="equal">
      <formula>0</formula>
    </cfRule>
  </conditionalFormatting>
  <conditionalFormatting sqref="Q242">
    <cfRule type="cellIs" dxfId="2608" priority="405" stopIfTrue="1" operator="equal">
      <formula>0</formula>
    </cfRule>
  </conditionalFormatting>
  <conditionalFormatting sqref="Q32">
    <cfRule type="cellIs" dxfId="2607" priority="394" stopIfTrue="1" operator="equal">
      <formula>0</formula>
    </cfRule>
  </conditionalFormatting>
  <conditionalFormatting sqref="N538">
    <cfRule type="cellIs" dxfId="2606" priority="393" stopIfTrue="1" operator="equal">
      <formula>0</formula>
    </cfRule>
  </conditionalFormatting>
  <conditionalFormatting sqref="O501">
    <cfRule type="cellIs" dxfId="2605" priority="391" stopIfTrue="1" operator="equal">
      <formula>0</formula>
    </cfRule>
  </conditionalFormatting>
  <conditionalFormatting sqref="O562">
    <cfRule type="cellIs" dxfId="2604" priority="390" stopIfTrue="1" operator="equal">
      <formula>0</formula>
    </cfRule>
  </conditionalFormatting>
  <conditionalFormatting sqref="N38">
    <cfRule type="cellIs" dxfId="2603" priority="389" stopIfTrue="1" operator="equal">
      <formula>0</formula>
    </cfRule>
  </conditionalFormatting>
  <conditionalFormatting sqref="O559">
    <cfRule type="cellIs" dxfId="2602" priority="388" stopIfTrue="1" operator="equal">
      <formula>0</formula>
    </cfRule>
  </conditionalFormatting>
  <conditionalFormatting sqref="N15">
    <cfRule type="cellIs" dxfId="2601" priority="387" stopIfTrue="1" operator="equal">
      <formula>0</formula>
    </cfRule>
  </conditionalFormatting>
  <conditionalFormatting sqref="N433">
    <cfRule type="cellIs" dxfId="2600" priority="386" stopIfTrue="1" operator="equal">
      <formula>0</formula>
    </cfRule>
  </conditionalFormatting>
  <conditionalFormatting sqref="N330">
    <cfRule type="cellIs" dxfId="2599" priority="385" stopIfTrue="1" operator="equal">
      <formula>0</formula>
    </cfRule>
  </conditionalFormatting>
  <conditionalFormatting sqref="O433">
    <cfRule type="cellIs" dxfId="2598" priority="384" stopIfTrue="1" operator="equal">
      <formula>0</formula>
    </cfRule>
  </conditionalFormatting>
  <conditionalFormatting sqref="R15">
    <cfRule type="cellIs" dxfId="2597" priority="383" stopIfTrue="1" operator="equal">
      <formula>0</formula>
    </cfRule>
  </conditionalFormatting>
  <conditionalFormatting sqref="N350">
    <cfRule type="cellIs" dxfId="2596" priority="382" stopIfTrue="1" operator="equal">
      <formula>0</formula>
    </cfRule>
  </conditionalFormatting>
  <conditionalFormatting sqref="N103">
    <cfRule type="cellIs" dxfId="2595" priority="381" stopIfTrue="1" operator="equal">
      <formula>0</formula>
    </cfRule>
  </conditionalFormatting>
  <conditionalFormatting sqref="O457">
    <cfRule type="cellIs" dxfId="2594" priority="380" stopIfTrue="1" operator="equal">
      <formula>0</formula>
    </cfRule>
  </conditionalFormatting>
  <conditionalFormatting sqref="O432">
    <cfRule type="cellIs" dxfId="2593" priority="379" stopIfTrue="1" operator="equal">
      <formula>0</formula>
    </cfRule>
  </conditionalFormatting>
  <conditionalFormatting sqref="O307">
    <cfRule type="cellIs" dxfId="2592" priority="378" stopIfTrue="1" operator="equal">
      <formula>0</formula>
    </cfRule>
  </conditionalFormatting>
  <conditionalFormatting sqref="O291">
    <cfRule type="cellIs" dxfId="2591" priority="377" stopIfTrue="1" operator="equal">
      <formula>0</formula>
    </cfRule>
  </conditionalFormatting>
  <conditionalFormatting sqref="S581">
    <cfRule type="cellIs" dxfId="2590" priority="376" stopIfTrue="1" operator="equal">
      <formula>0</formula>
    </cfRule>
  </conditionalFormatting>
  <conditionalFormatting sqref="Q581">
    <cfRule type="cellIs" dxfId="2589" priority="375" stopIfTrue="1" operator="equal">
      <formula>0</formula>
    </cfRule>
  </conditionalFormatting>
  <conditionalFormatting sqref="R581">
    <cfRule type="cellIs" dxfId="2588" priority="374" stopIfTrue="1" operator="equal">
      <formula>0</formula>
    </cfRule>
  </conditionalFormatting>
  <conditionalFormatting sqref="O581">
    <cfRule type="cellIs" dxfId="2587" priority="373" stopIfTrue="1" operator="equal">
      <formula>0</formula>
    </cfRule>
  </conditionalFormatting>
  <conditionalFormatting sqref="R578">
    <cfRule type="cellIs" dxfId="2586" priority="372" stopIfTrue="1" operator="equal">
      <formula>0</formula>
    </cfRule>
  </conditionalFormatting>
  <conditionalFormatting sqref="O578:Q578">
    <cfRule type="cellIs" dxfId="2585" priority="371" stopIfTrue="1" operator="equal">
      <formula>0</formula>
    </cfRule>
  </conditionalFormatting>
  <conditionalFormatting sqref="P496">
    <cfRule type="cellIs" dxfId="2584" priority="370" stopIfTrue="1" operator="equal">
      <formula>0</formula>
    </cfRule>
  </conditionalFormatting>
  <conditionalFormatting sqref="S496">
    <cfRule type="cellIs" dxfId="2583" priority="369" stopIfTrue="1" operator="equal">
      <formula>0</formula>
    </cfRule>
  </conditionalFormatting>
  <conditionalFormatting sqref="Q496">
    <cfRule type="cellIs" dxfId="2582" priority="368" stopIfTrue="1" operator="equal">
      <formula>0</formula>
    </cfRule>
  </conditionalFormatting>
  <conditionalFormatting sqref="R496">
    <cfRule type="cellIs" dxfId="2581" priority="367" stopIfTrue="1" operator="equal">
      <formula>0</formula>
    </cfRule>
  </conditionalFormatting>
  <conditionalFormatting sqref="O496">
    <cfRule type="cellIs" dxfId="2580" priority="366" stopIfTrue="1" operator="equal">
      <formula>0</formula>
    </cfRule>
  </conditionalFormatting>
  <conditionalFormatting sqref="O160">
    <cfRule type="cellIs" dxfId="2579" priority="365" stopIfTrue="1" operator="equal">
      <formula>0</formula>
    </cfRule>
  </conditionalFormatting>
  <conditionalFormatting sqref="M643:O643 M646 M647:N647 R646:T647 R643:T644 O646 M644 O644">
    <cfRule type="cellIs" dxfId="2578" priority="364" stopIfTrue="1" operator="equal">
      <formula>0</formula>
    </cfRule>
  </conditionalFormatting>
  <conditionalFormatting sqref="R645:T645 O645">
    <cfRule type="cellIs" dxfId="2577" priority="363" stopIfTrue="1" operator="equal">
      <formula>0</formula>
    </cfRule>
  </conditionalFormatting>
  <conditionalFormatting sqref="O647">
    <cfRule type="cellIs" dxfId="2576" priority="362" stopIfTrue="1" operator="equal">
      <formula>0</formula>
    </cfRule>
  </conditionalFormatting>
  <conditionalFormatting sqref="Q646:Q647 Q643:Q644">
    <cfRule type="cellIs" dxfId="2575" priority="361" stopIfTrue="1" operator="equal">
      <formula>0</formula>
    </cfRule>
  </conditionalFormatting>
  <conditionalFormatting sqref="Q645">
    <cfRule type="cellIs" dxfId="2574" priority="360" stopIfTrue="1" operator="equal">
      <formula>0</formula>
    </cfRule>
  </conditionalFormatting>
  <conditionalFormatting sqref="N646">
    <cfRule type="cellIs" dxfId="2573" priority="359" stopIfTrue="1" operator="equal">
      <formula>0</formula>
    </cfRule>
  </conditionalFormatting>
  <conditionalFormatting sqref="P646 P643:P644">
    <cfRule type="cellIs" dxfId="2572" priority="358" stopIfTrue="1" operator="equal">
      <formula>0</formula>
    </cfRule>
  </conditionalFormatting>
  <conditionalFormatting sqref="P645">
    <cfRule type="cellIs" dxfId="2571" priority="357" stopIfTrue="1" operator="equal">
      <formula>0</formula>
    </cfRule>
  </conditionalFormatting>
  <conditionalFormatting sqref="P647">
    <cfRule type="cellIs" dxfId="2570" priority="356" stopIfTrue="1" operator="equal">
      <formula>0</formula>
    </cfRule>
  </conditionalFormatting>
  <conditionalFormatting sqref="N645">
    <cfRule type="cellIs" dxfId="2569" priority="354" stopIfTrue="1" operator="equal">
      <formula>0</formula>
    </cfRule>
  </conditionalFormatting>
  <conditionalFormatting sqref="N644">
    <cfRule type="cellIs" dxfId="2568" priority="355" stopIfTrue="1" operator="equal">
      <formula>0</formula>
    </cfRule>
  </conditionalFormatting>
  <conditionalFormatting sqref="M645">
    <cfRule type="cellIs" dxfId="2567" priority="353" stopIfTrue="1" operator="equal">
      <formula>0</formula>
    </cfRule>
  </conditionalFormatting>
  <conditionalFormatting sqref="AL13:AO13 AL15:AO15 AQ15:AR15 AQ13:AR13">
    <cfRule type="cellIs" dxfId="2566" priority="352" stopIfTrue="1" operator="equal">
      <formula>0</formula>
    </cfRule>
  </conditionalFormatting>
  <conditionalFormatting sqref="AN55:AO56 AN58:AO73">
    <cfRule type="cellIs" dxfId="2565" priority="316" stopIfTrue="1" operator="equal">
      <formula>0</formula>
    </cfRule>
  </conditionalFormatting>
  <conditionalFormatting sqref="AN53:AO53">
    <cfRule type="cellIs" dxfId="2564" priority="317" stopIfTrue="1" operator="equal">
      <formula>0</formula>
    </cfRule>
  </conditionalFormatting>
  <conditionalFormatting sqref="AN139:AO139 AN152:AO156">
    <cfRule type="cellIs" dxfId="2563" priority="320" stopIfTrue="1" operator="equal">
      <formula>0</formula>
    </cfRule>
  </conditionalFormatting>
  <conditionalFormatting sqref="AL248:AL261 AL576:AL578 AL597:AL600 AQ576:AR578 AQ474:AR493 AQ245:AQ261 AL474:AL512 AL519:AL533 AN626:AN628 AQ518:AR535 AL514:AL516 AL535:AL557 AL602:AL631 AQ597:AR631 AQ16:AR31 AL16:AL31 AQ495:AR516 AR494 AN630:AN631 AQ537:AR557 AR536">
    <cfRule type="cellIs" dxfId="2562" priority="351" stopIfTrue="1" operator="equal">
      <formula>0</formula>
    </cfRule>
  </conditionalFormatting>
  <conditionalFormatting sqref="AQ180:AR198 AL180:AL182 AL186:AL198 AL184">
    <cfRule type="cellIs" dxfId="2561" priority="346" stopIfTrue="1" operator="equal">
      <formula>0</formula>
    </cfRule>
  </conditionalFormatting>
  <conditionalFormatting sqref="AL389:AL391 AL393 AL202:AL203 AL395:AL396 AL157:AL159 AL200 AL410 AL412 AL449:AL455 AL374:AL386 AL348:AL349 AL262:AL265 AQ283:AR306 AQ348:AR370 AQ263:AR266 AQ374:AR387 AQ449:AR451 AQ412:AR431 AQ410:AR410 AQ241:AR242 AQ200:AR200 AQ157:AR179 AQ116:AR122 AQ74:AR76 AQ32:AR33 AQ395:AR396 AQ202:AR204 AQ393:AR393 AQ390:AR391 AL32:AL33 AL116:AL122 AL295 AL372 AR389 AL74:AL76 AL353:AL370 AQ262 AL78:AL79 AQ78:AR78 AL457:AL472 AL39:AL52 AQ39:AR52 AL207:AL221 AQ372:AR372 AR371 AL414:AL431 AL125:AL137 AQ125:AR137 AL161:AL179 AL297:AL306 AQ454:AR472 AR452:AR453 AL35:AL37 AQ35:AR37 AR34 AQ308:AR332 AR307 AQ80:AR96 AR79 AQ334:AR346 AR333 AQ206:AR221 AR138 AL267:AL292 AL81:AL96 AL308:AL346">
    <cfRule type="cellIs" dxfId="2560" priority="350" stopIfTrue="1" operator="equal">
      <formula>0</formula>
    </cfRule>
  </conditionalFormatting>
  <conditionalFormatting sqref="AL139 AL152:AL156 AQ152:AR156 AQ139:AR139">
    <cfRule type="cellIs" dxfId="2559" priority="349" stopIfTrue="1" operator="equal">
      <formula>0</formula>
    </cfRule>
  </conditionalFormatting>
  <conditionalFormatting sqref="AL97:AL115 AQ97:AR115">
    <cfRule type="cellIs" dxfId="2558" priority="348" stopIfTrue="1" operator="equal">
      <formula>0</formula>
    </cfRule>
  </conditionalFormatting>
  <conditionalFormatting sqref="AL199 AQ199:AR199">
    <cfRule type="cellIs" dxfId="2557" priority="347" stopIfTrue="1" operator="equal">
      <formula>0</formula>
    </cfRule>
  </conditionalFormatting>
  <conditionalFormatting sqref="AQ243">
    <cfRule type="cellIs" dxfId="2556" priority="345" stopIfTrue="1" operator="equal">
      <formula>0</formula>
    </cfRule>
  </conditionalFormatting>
  <conditionalFormatting sqref="AL53 AQ53:AR53">
    <cfRule type="cellIs" dxfId="2555" priority="344" stopIfTrue="1" operator="equal">
      <formula>0</formula>
    </cfRule>
  </conditionalFormatting>
  <conditionalFormatting sqref="AL54:AL56 AL58:AL73 AQ59:AR73 AQ54:AR56 AR58">
    <cfRule type="cellIs" dxfId="2554" priority="343" stopIfTrue="1" operator="equal">
      <formula>0</formula>
    </cfRule>
  </conditionalFormatting>
  <conditionalFormatting sqref="AQ244">
    <cfRule type="cellIs" dxfId="2553" priority="340" stopIfTrue="1" operator="equal">
      <formula>0</formula>
    </cfRule>
  </conditionalFormatting>
  <conditionalFormatting sqref="AQ400 AQ401:AR408 AL400:AL405 AL407">
    <cfRule type="cellIs" dxfId="2552" priority="335" stopIfTrue="1" operator="equal">
      <formula>0</formula>
    </cfRule>
  </conditionalFormatting>
  <conditionalFormatting sqref="AL140:AL151 AQ140:AR151">
    <cfRule type="cellIs" dxfId="2551" priority="342" stopIfTrue="1" operator="equal">
      <formula>0</formula>
    </cfRule>
  </conditionalFormatting>
  <conditionalFormatting sqref="AQ267:AR282">
    <cfRule type="cellIs" dxfId="2550" priority="341" stopIfTrue="1" operator="equal">
      <formula>0</formula>
    </cfRule>
  </conditionalFormatting>
  <conditionalFormatting sqref="AL388 AQ388:AR388">
    <cfRule type="cellIs" dxfId="2549" priority="339" stopIfTrue="1" operator="equal">
      <formula>0</formula>
    </cfRule>
  </conditionalFormatting>
  <conditionalFormatting sqref="AR409">
    <cfRule type="cellIs" dxfId="2548" priority="329" stopIfTrue="1" operator="equal">
      <formula>0</formula>
    </cfRule>
  </conditionalFormatting>
  <conditionalFormatting sqref="AL201">
    <cfRule type="cellIs" dxfId="2547" priority="338" stopIfTrue="1" operator="equal">
      <formula>0</formula>
    </cfRule>
  </conditionalFormatting>
  <conditionalFormatting sqref="AQ201:AR201">
    <cfRule type="cellIs" dxfId="2546" priority="337" stopIfTrue="1" operator="equal">
      <formula>0</formula>
    </cfRule>
  </conditionalFormatting>
  <conditionalFormatting sqref="AL392 AQ392:AR392">
    <cfRule type="cellIs" dxfId="2545" priority="336" stopIfTrue="1" operator="equal">
      <formula>0</formula>
    </cfRule>
  </conditionalFormatting>
  <conditionalFormatting sqref="AN388:AO388">
    <cfRule type="cellIs" dxfId="2544" priority="313" stopIfTrue="1" operator="equal">
      <formula>0</formula>
    </cfRule>
  </conditionalFormatting>
  <conditionalFormatting sqref="AQ558:AR575 AL558:AL562 AL564:AL575">
    <cfRule type="cellIs" dxfId="2543" priority="326" stopIfTrue="1" operator="equal">
      <formula>0</formula>
    </cfRule>
  </conditionalFormatting>
  <conditionalFormatting sqref="AL222">
    <cfRule type="cellIs" dxfId="2542" priority="334" stopIfTrue="1" operator="equal">
      <formula>0</formula>
    </cfRule>
  </conditionalFormatting>
  <conditionalFormatting sqref="AQ222:AR222 AQ239:AR240">
    <cfRule type="cellIs" dxfId="2541" priority="333" stopIfTrue="1" operator="equal">
      <formula>0</formula>
    </cfRule>
  </conditionalFormatting>
  <conditionalFormatting sqref="AL399 AQ399">
    <cfRule type="cellIs" dxfId="2540" priority="332" stopIfTrue="1" operator="equal">
      <formula>0</formula>
    </cfRule>
  </conditionalFormatting>
  <conditionalFormatting sqref="AL12 AR12">
    <cfRule type="cellIs" dxfId="2539" priority="331" stopIfTrue="1" operator="equal">
      <formula>0</formula>
    </cfRule>
  </conditionalFormatting>
  <conditionalFormatting sqref="AL223 AQ223:AR238">
    <cfRule type="cellIs" dxfId="2538" priority="330" stopIfTrue="1" operator="equal">
      <formula>0</formula>
    </cfRule>
  </conditionalFormatting>
  <conditionalFormatting sqref="AL411 AR411">
    <cfRule type="cellIs" dxfId="2537" priority="328" stopIfTrue="1" operator="equal">
      <formula>0</formula>
    </cfRule>
  </conditionalFormatting>
  <conditionalFormatting sqref="AL432:AL448 AQ433:AR448 AR432">
    <cfRule type="cellIs" dxfId="2536" priority="327" stopIfTrue="1" operator="equal">
      <formula>0</formula>
    </cfRule>
  </conditionalFormatting>
  <conditionalFormatting sqref="AL580 AQ580:AR596 AL582:AL596">
    <cfRule type="cellIs" dxfId="2535" priority="325" stopIfTrue="1" operator="equal">
      <formula>0</formula>
    </cfRule>
  </conditionalFormatting>
  <conditionalFormatting sqref="AN400:AO408">
    <cfRule type="cellIs" dxfId="2534" priority="310" stopIfTrue="1" operator="equal">
      <formula>0</formula>
    </cfRule>
  </conditionalFormatting>
  <conditionalFormatting sqref="AL473 AQ473:AR473">
    <cfRule type="cellIs" dxfId="2533" priority="324" stopIfTrue="1" operator="equal">
      <formula>0</formula>
    </cfRule>
  </conditionalFormatting>
  <conditionalFormatting sqref="AL347 AQ347:AR347">
    <cfRule type="cellIs" dxfId="2532" priority="323" stopIfTrue="1" operator="equal">
      <formula>0</formula>
    </cfRule>
  </conditionalFormatting>
  <conditionalFormatting sqref="AN222:AO222">
    <cfRule type="cellIs" dxfId="2531" priority="308" stopIfTrue="1" operator="equal">
      <formula>0</formula>
    </cfRule>
  </conditionalFormatting>
  <conditionalFormatting sqref="AN432:AO432 AO434:AO448">
    <cfRule type="cellIs" dxfId="2530" priority="304" stopIfTrue="1" operator="equal">
      <formula>0</formula>
    </cfRule>
  </conditionalFormatting>
  <conditionalFormatting sqref="AN248:AO261 AN474:AO475 AN497:AO500 AN622:AN625 AN478:AO493 AN502:AO516 AN576:AO578 AN597:AO599 AN601:AO619 AN620 AN16:AO31 AN495:AO495 AN494 AN518:AO557">
    <cfRule type="cellIs" dxfId="2529" priority="322" stopIfTrue="1" operator="equal">
      <formula>0</formula>
    </cfRule>
  </conditionalFormatting>
  <conditionalFormatting sqref="AN389:AO391 AN393:AO393 AN395:AO396 AN32:AO33 AN74:AO76 AN116:AO116 AN157:AO159 AN200:AO200 AN410:AO410 AN412:AO412 AN374:AO387 AN349:AO349 AN39:AO52 AN372:AO372 AN353:AO354 AN308:AO327 AN329:AO330 AN332:AO332 AN125:AO137 AN161:AO179 AN207:AO221 AN202:AO203 AN262:AO266 AN295:AO306 AN283:AO292 AN414:AO431 AN455:AO472 AN80:AO95 AN78 AN206 AN35:AO36 AO294 AN334:AO346 AN356:AO370 AO355 AO449:AO454 AN119:AO122">
    <cfRule type="cellIs" dxfId="2528" priority="321" stopIfTrue="1" operator="equal">
      <formula>0</formula>
    </cfRule>
  </conditionalFormatting>
  <conditionalFormatting sqref="AN97:AO115">
    <cfRule type="cellIs" dxfId="2527" priority="319" stopIfTrue="1" operator="equal">
      <formula>0</formula>
    </cfRule>
  </conditionalFormatting>
  <conditionalFormatting sqref="AN199:AO199">
    <cfRule type="cellIs" dxfId="2526" priority="318" stopIfTrue="1" operator="equal">
      <formula>0</formula>
    </cfRule>
  </conditionalFormatting>
  <conditionalFormatting sqref="AL11 AQ11:AR11">
    <cfRule type="cellIs" dxfId="2525" priority="294" stopIfTrue="1" operator="equal">
      <formula>0</formula>
    </cfRule>
  </conditionalFormatting>
  <conditionalFormatting sqref="AN181:AO182 AN184:AO184 AN186:AO198">
    <cfRule type="cellIs" dxfId="2524" priority="309" stopIfTrue="1" operator="equal">
      <formula>0</formula>
    </cfRule>
  </conditionalFormatting>
  <conditionalFormatting sqref="AN140:AO151">
    <cfRule type="cellIs" dxfId="2523" priority="315" stopIfTrue="1" operator="equal">
      <formula>0</formula>
    </cfRule>
  </conditionalFormatting>
  <conditionalFormatting sqref="AN268:AO282">
    <cfRule type="cellIs" dxfId="2522" priority="314" stopIfTrue="1" operator="equal">
      <formula>0</formula>
    </cfRule>
  </conditionalFormatting>
  <conditionalFormatting sqref="AN201:AO201">
    <cfRule type="cellIs" dxfId="2521" priority="312" stopIfTrue="1" operator="equal">
      <formula>0</formula>
    </cfRule>
  </conditionalFormatting>
  <conditionalFormatting sqref="AN392:AO392">
    <cfRule type="cellIs" dxfId="2520" priority="311" stopIfTrue="1" operator="equal">
      <formula>0</formula>
    </cfRule>
  </conditionalFormatting>
  <conditionalFormatting sqref="AN394:AO394">
    <cfRule type="cellIs" dxfId="2519" priority="297" stopIfTrue="1" operator="equal">
      <formula>0</formula>
    </cfRule>
  </conditionalFormatting>
  <conditionalFormatting sqref="AN558:AO558 AN560:AO575">
    <cfRule type="cellIs" dxfId="2518" priority="303" stopIfTrue="1" operator="equal">
      <formula>0</formula>
    </cfRule>
  </conditionalFormatting>
  <conditionalFormatting sqref="AN399:AO399">
    <cfRule type="cellIs" dxfId="2517" priority="307" stopIfTrue="1" operator="equal">
      <formula>0</formula>
    </cfRule>
  </conditionalFormatting>
  <conditionalFormatting sqref="AN12:AO12">
    <cfRule type="cellIs" dxfId="2516" priority="306" stopIfTrue="1" operator="equal">
      <formula>0</formula>
    </cfRule>
  </conditionalFormatting>
  <conditionalFormatting sqref="AN223:AO223">
    <cfRule type="cellIs" dxfId="2515" priority="305" stopIfTrue="1" operator="equal">
      <formula>0</formula>
    </cfRule>
  </conditionalFormatting>
  <conditionalFormatting sqref="AN580:AO596">
    <cfRule type="cellIs" dxfId="2514" priority="302" stopIfTrue="1" operator="equal">
      <formula>0</formula>
    </cfRule>
  </conditionalFormatting>
  <conditionalFormatting sqref="AN37:AO37">
    <cfRule type="cellIs" dxfId="2513" priority="299" stopIfTrue="1" operator="equal">
      <formula>0</formula>
    </cfRule>
  </conditionalFormatting>
  <conditionalFormatting sqref="AN473:AO473">
    <cfRule type="cellIs" dxfId="2512" priority="301" stopIfTrue="1" operator="equal">
      <formula>0</formula>
    </cfRule>
  </conditionalFormatting>
  <conditionalFormatting sqref="AN347:AO347">
    <cfRule type="cellIs" dxfId="2511" priority="300" stopIfTrue="1" operator="equal">
      <formula>0</formula>
    </cfRule>
  </conditionalFormatting>
  <conditionalFormatting sqref="AL394 AQ394:AR394">
    <cfRule type="cellIs" dxfId="2510" priority="298" stopIfTrue="1" operator="equal">
      <formula>0</formula>
    </cfRule>
  </conditionalFormatting>
  <conditionalFormatting sqref="AL293">
    <cfRule type="cellIs" dxfId="2509" priority="296" stopIfTrue="1" operator="equal">
      <formula>0</formula>
    </cfRule>
  </conditionalFormatting>
  <conditionalFormatting sqref="AN293:AO293">
    <cfRule type="cellIs" dxfId="2508" priority="295" stopIfTrue="1" operator="equal">
      <formula>0</formula>
    </cfRule>
  </conditionalFormatting>
  <conditionalFormatting sqref="AN11:AO11">
    <cfRule type="cellIs" dxfId="2507" priority="293" stopIfTrue="1" operator="equal">
      <formula>0</formula>
    </cfRule>
  </conditionalFormatting>
  <conditionalFormatting sqref="AQ389">
    <cfRule type="cellIs" dxfId="2506" priority="292" stopIfTrue="1" operator="equal">
      <formula>0</formula>
    </cfRule>
  </conditionalFormatting>
  <conditionalFormatting sqref="AL245:AL247">
    <cfRule type="cellIs" dxfId="2505" priority="286" stopIfTrue="1" operator="equal">
      <formula>0</formula>
    </cfRule>
  </conditionalFormatting>
  <conditionalFormatting sqref="AN224:AO224 AN230:AO238 AN226:AO227">
    <cfRule type="cellIs" dxfId="2504" priority="287" stopIfTrue="1" operator="equal">
      <formula>0</formula>
    </cfRule>
  </conditionalFormatting>
  <conditionalFormatting sqref="AL397 AQ397:AR397">
    <cfRule type="cellIs" dxfId="2503" priority="280" stopIfTrue="1" operator="equal">
      <formula>0</formula>
    </cfRule>
  </conditionalFormatting>
  <conditionalFormatting sqref="AL387">
    <cfRule type="cellIs" dxfId="2502" priority="291" stopIfTrue="1" operator="equal">
      <formula>0</formula>
    </cfRule>
  </conditionalFormatting>
  <conditionalFormatting sqref="AN245:AO246">
    <cfRule type="cellIs" dxfId="2501" priority="290" stopIfTrue="1" operator="equal">
      <formula>0</formula>
    </cfRule>
  </conditionalFormatting>
  <conditionalFormatting sqref="AN241:AO242">
    <cfRule type="cellIs" dxfId="2500" priority="289" stopIfTrue="1" operator="equal">
      <formula>0</formula>
    </cfRule>
  </conditionalFormatting>
  <conditionalFormatting sqref="AN239:AO240">
    <cfRule type="cellIs" dxfId="2499" priority="288" stopIfTrue="1" operator="equal">
      <formula>0</formula>
    </cfRule>
  </conditionalFormatting>
  <conditionalFormatting sqref="AL241:AL242">
    <cfRule type="cellIs" dxfId="2498" priority="285" stopIfTrue="1" operator="equal">
      <formula>0</formula>
    </cfRule>
  </conditionalFormatting>
  <conditionalFormatting sqref="AL243">
    <cfRule type="cellIs" dxfId="2497" priority="284" stopIfTrue="1" operator="equal">
      <formula>0</formula>
    </cfRule>
  </conditionalFormatting>
  <conditionalFormatting sqref="AL244">
    <cfRule type="cellIs" dxfId="2496" priority="283" stopIfTrue="1" operator="equal">
      <formula>0</formula>
    </cfRule>
  </conditionalFormatting>
  <conditionalFormatting sqref="AL239:AL240">
    <cfRule type="cellIs" dxfId="2495" priority="282" stopIfTrue="1" operator="equal">
      <formula>0</formula>
    </cfRule>
  </conditionalFormatting>
  <conditionalFormatting sqref="AL224 AL229:AL235 AL226:AL227 AL237:AL238">
    <cfRule type="cellIs" dxfId="2494" priority="281" stopIfTrue="1" operator="equal">
      <formula>0</formula>
    </cfRule>
  </conditionalFormatting>
  <conditionalFormatting sqref="AN517:AO517">
    <cfRule type="cellIs" dxfId="2493" priority="245" stopIfTrue="1" operator="equal">
      <formula>0</formula>
    </cfRule>
  </conditionalFormatting>
  <conditionalFormatting sqref="AM398">
    <cfRule type="cellIs" dxfId="2492" priority="237" stopIfTrue="1" operator="equal">
      <formula>0</formula>
    </cfRule>
  </conditionalFormatting>
  <conditionalFormatting sqref="AQ373:AR373 AL373">
    <cfRule type="cellIs" dxfId="2491" priority="236" stopIfTrue="1" operator="equal">
      <formula>0</formula>
    </cfRule>
  </conditionalFormatting>
  <conditionalFormatting sqref="AM177">
    <cfRule type="cellIs" dxfId="2490" priority="233" stopIfTrue="1" operator="equal">
      <formula>0</formula>
    </cfRule>
  </conditionalFormatting>
  <conditionalFormatting sqref="AL456">
    <cfRule type="cellIs" dxfId="2489" priority="232" stopIfTrue="1" operator="equal">
      <formula>0</formula>
    </cfRule>
  </conditionalFormatting>
  <conditionalFormatting sqref="AN185:AO185">
    <cfRule type="cellIs" dxfId="2488" priority="229" stopIfTrue="1" operator="equal">
      <formula>0</formula>
    </cfRule>
  </conditionalFormatting>
  <conditionalFormatting sqref="AL185">
    <cfRule type="cellIs" dxfId="2487" priority="230" stopIfTrue="1" operator="equal">
      <formula>0</formula>
    </cfRule>
  </conditionalFormatting>
  <conditionalFormatting sqref="AL183">
    <cfRule type="cellIs" dxfId="2486" priority="227" stopIfTrue="1" operator="equal">
      <formula>0</formula>
    </cfRule>
  </conditionalFormatting>
  <conditionalFormatting sqref="AN183:AO183">
    <cfRule type="cellIs" dxfId="2485" priority="226" stopIfTrue="1" operator="equal">
      <formula>0</formula>
    </cfRule>
  </conditionalFormatting>
  <conditionalFormatting sqref="AM183">
    <cfRule type="cellIs" dxfId="2484" priority="225" stopIfTrue="1" operator="equal">
      <formula>0</formula>
    </cfRule>
  </conditionalFormatting>
  <conditionalFormatting sqref="AQ57:AR57 AL57">
    <cfRule type="cellIs" dxfId="2483" priority="224" stopIfTrue="1" operator="equal">
      <formula>0</formula>
    </cfRule>
  </conditionalFormatting>
  <conditionalFormatting sqref="AN57:AO57">
    <cfRule type="cellIs" dxfId="2482" priority="223" stopIfTrue="1" operator="equal">
      <formula>0</formula>
    </cfRule>
  </conditionalFormatting>
  <conditionalFormatting sqref="AM57">
    <cfRule type="cellIs" dxfId="2481" priority="222" stopIfTrue="1" operator="equal">
      <formula>0</formula>
    </cfRule>
  </conditionalFormatting>
  <conditionalFormatting sqref="AN38:AO38">
    <cfRule type="cellIs" dxfId="2480" priority="220" stopIfTrue="1" operator="equal">
      <formula>0</formula>
    </cfRule>
  </conditionalFormatting>
  <conditionalFormatting sqref="AQ38:AR38 AL38">
    <cfRule type="cellIs" dxfId="2479" priority="221" stopIfTrue="1" operator="equal">
      <formula>0</formula>
    </cfRule>
  </conditionalFormatting>
  <conditionalFormatting sqref="AM12">
    <cfRule type="cellIs" dxfId="2478" priority="215" stopIfTrue="1" operator="equal">
      <formula>0</formula>
    </cfRule>
  </conditionalFormatting>
  <conditionalFormatting sqref="AN96:AO96">
    <cfRule type="cellIs" dxfId="2477" priority="214" stopIfTrue="1" operator="equal">
      <formula>0</formula>
    </cfRule>
  </conditionalFormatting>
  <conditionalFormatting sqref="AM96">
    <cfRule type="cellIs" dxfId="2476" priority="213" stopIfTrue="1" operator="equal">
      <formula>0</formula>
    </cfRule>
  </conditionalFormatting>
  <conditionalFormatting sqref="AN118:AO118">
    <cfRule type="cellIs" dxfId="2475" priority="212" stopIfTrue="1" operator="equal">
      <formula>0</formula>
    </cfRule>
  </conditionalFormatting>
  <conditionalFormatting sqref="AM118">
    <cfRule type="cellIs" dxfId="2474" priority="211" stopIfTrue="1" operator="equal">
      <formula>0</formula>
    </cfRule>
  </conditionalFormatting>
  <conditionalFormatting sqref="AM245:AM246">
    <cfRule type="cellIs" dxfId="2473" priority="206" stopIfTrue="1" operator="equal">
      <formula>0</formula>
    </cfRule>
  </conditionalFormatting>
  <conditionalFormatting sqref="AQ371">
    <cfRule type="cellIs" dxfId="2472" priority="205" stopIfTrue="1" operator="equal">
      <formula>0</formula>
    </cfRule>
  </conditionalFormatting>
  <conditionalFormatting sqref="AL413">
    <cfRule type="cellIs" dxfId="2471" priority="204" stopIfTrue="1" operator="equal">
      <formula>0</formula>
    </cfRule>
  </conditionalFormatting>
  <conditionalFormatting sqref="AM456">
    <cfRule type="cellIs" dxfId="2470" priority="203" stopIfTrue="1" operator="equal">
      <formula>0</formula>
    </cfRule>
  </conditionalFormatting>
  <conditionalFormatting sqref="AL513">
    <cfRule type="cellIs" dxfId="2469" priority="202" stopIfTrue="1" operator="equal">
      <formula>0</formula>
    </cfRule>
  </conditionalFormatting>
  <conditionalFormatting sqref="AM517">
    <cfRule type="cellIs" dxfId="2468" priority="201" stopIfTrue="1" operator="equal">
      <formula>0</formula>
    </cfRule>
  </conditionalFormatting>
  <conditionalFormatting sqref="AL534">
    <cfRule type="cellIs" dxfId="2467" priority="200" stopIfTrue="1" operator="equal">
      <formula>0</formula>
    </cfRule>
  </conditionalFormatting>
  <conditionalFormatting sqref="AL601">
    <cfRule type="cellIs" dxfId="2466" priority="199" stopIfTrue="1" operator="equal">
      <formula>0</formula>
    </cfRule>
  </conditionalFormatting>
  <conditionalFormatting sqref="AN621">
    <cfRule type="cellIs" dxfId="2465" priority="198" stopIfTrue="1" operator="equal">
      <formula>0</formula>
    </cfRule>
  </conditionalFormatting>
  <conditionalFormatting sqref="AL371">
    <cfRule type="cellIs" dxfId="2464" priority="197" stopIfTrue="1" operator="equal">
      <formula>0</formula>
    </cfRule>
  </conditionalFormatting>
  <conditionalFormatting sqref="AN371:AO371">
    <cfRule type="cellIs" dxfId="2463" priority="196" stopIfTrue="1" operator="equal">
      <formula>0</formula>
    </cfRule>
  </conditionalFormatting>
  <conditionalFormatting sqref="AM371">
    <cfRule type="cellIs" dxfId="2462" priority="195" stopIfTrue="1" operator="equal">
      <formula>0</formula>
    </cfRule>
  </conditionalFormatting>
  <conditionalFormatting sqref="AN411:AO411">
    <cfRule type="cellIs" dxfId="2461" priority="188" stopIfTrue="1" operator="equal">
      <formula>0</formula>
    </cfRule>
  </conditionalFormatting>
  <conditionalFormatting sqref="AM411">
    <cfRule type="cellIs" dxfId="2460" priority="187" stopIfTrue="1" operator="equal">
      <formula>0</formula>
    </cfRule>
  </conditionalFormatting>
  <conditionalFormatting sqref="AN413:AO413">
    <cfRule type="cellIs" dxfId="2459" priority="186" stopIfTrue="1" operator="equal">
      <formula>0</formula>
    </cfRule>
  </conditionalFormatting>
  <conditionalFormatting sqref="AN228:AO228">
    <cfRule type="cellIs" dxfId="2458" priority="194" stopIfTrue="1" operator="equal">
      <formula>0</formula>
    </cfRule>
  </conditionalFormatting>
  <conditionalFormatting sqref="AM228">
    <cfRule type="cellIs" dxfId="2457" priority="193" stopIfTrue="1" operator="equal">
      <formula>0</formula>
    </cfRule>
  </conditionalFormatting>
  <conditionalFormatting sqref="AN229:AO229">
    <cfRule type="cellIs" dxfId="2456" priority="192" stopIfTrue="1" operator="equal">
      <formula>0</formula>
    </cfRule>
  </conditionalFormatting>
  <conditionalFormatting sqref="AM229">
    <cfRule type="cellIs" dxfId="2455" priority="191" stopIfTrue="1" operator="equal">
      <formula>0</formula>
    </cfRule>
  </conditionalFormatting>
  <conditionalFormatting sqref="AN243:AO243">
    <cfRule type="cellIs" dxfId="2454" priority="190" stopIfTrue="1" operator="equal">
      <formula>0</formula>
    </cfRule>
  </conditionalFormatting>
  <conditionalFormatting sqref="AM243">
    <cfRule type="cellIs" dxfId="2453" priority="189" stopIfTrue="1" operator="equal">
      <formula>0</formula>
    </cfRule>
  </conditionalFormatting>
  <conditionalFormatting sqref="AM413">
    <cfRule type="cellIs" dxfId="2452" priority="185" stopIfTrue="1" operator="equal">
      <formula>0</formula>
    </cfRule>
  </conditionalFormatting>
  <conditionalFormatting sqref="AN225:AO225">
    <cfRule type="cellIs" dxfId="2451" priority="184" stopIfTrue="1" operator="equal">
      <formula>0</formula>
    </cfRule>
  </conditionalFormatting>
  <conditionalFormatting sqref="AL225">
    <cfRule type="cellIs" dxfId="2450" priority="183" stopIfTrue="1" operator="equal">
      <formula>0</formula>
    </cfRule>
  </conditionalFormatting>
  <conditionalFormatting sqref="AM225">
    <cfRule type="cellIs" dxfId="2449" priority="182" stopIfTrue="1" operator="equal">
      <formula>0</formula>
    </cfRule>
  </conditionalFormatting>
  <conditionalFormatting sqref="AL581">
    <cfRule type="cellIs" dxfId="2448" priority="181" stopIfTrue="1" operator="equal">
      <formula>0</formula>
    </cfRule>
  </conditionalFormatting>
  <conditionalFormatting sqref="AO433">
    <cfRule type="cellIs" dxfId="2447" priority="180" stopIfTrue="1" operator="equal">
      <formula>0</formula>
    </cfRule>
  </conditionalFormatting>
  <conditionalFormatting sqref="AM433">
    <cfRule type="cellIs" dxfId="2446" priority="179" stopIfTrue="1" operator="equal">
      <formula>0</formula>
    </cfRule>
  </conditionalFormatting>
  <conditionalFormatting sqref="AN244:AO244">
    <cfRule type="cellIs" dxfId="2445" priority="178" stopIfTrue="1" operator="equal">
      <formula>0</formula>
    </cfRule>
  </conditionalFormatting>
  <conditionalFormatting sqref="AM244">
    <cfRule type="cellIs" dxfId="2444" priority="177" stopIfTrue="1" operator="equal">
      <formula>0</formula>
    </cfRule>
  </conditionalFormatting>
  <conditionalFormatting sqref="AN247:AO247">
    <cfRule type="cellIs" dxfId="2443" priority="176" stopIfTrue="1" operator="equal">
      <formula>0</formula>
    </cfRule>
  </conditionalFormatting>
  <conditionalFormatting sqref="AM247">
    <cfRule type="cellIs" dxfId="2442" priority="175" stopIfTrue="1" operator="equal">
      <formula>0</formula>
    </cfRule>
  </conditionalFormatting>
  <conditionalFormatting sqref="AO267">
    <cfRule type="cellIs" dxfId="2441" priority="174" stopIfTrue="1" operator="equal">
      <formula>0</formula>
    </cfRule>
  </conditionalFormatting>
  <conditionalFormatting sqref="AN348:AO348">
    <cfRule type="cellIs" dxfId="2440" priority="169" stopIfTrue="1" operator="equal">
      <formula>0</formula>
    </cfRule>
  </conditionalFormatting>
  <conditionalFormatting sqref="AM348">
    <cfRule type="cellIs" dxfId="2439" priority="168" stopIfTrue="1" operator="equal">
      <formula>0</formula>
    </cfRule>
  </conditionalFormatting>
  <conditionalFormatting sqref="AN328:AO328">
    <cfRule type="cellIs" dxfId="2438" priority="173" stopIfTrue="1" operator="equal">
      <formula>0</formula>
    </cfRule>
  </conditionalFormatting>
  <conditionalFormatting sqref="AM328">
    <cfRule type="cellIs" dxfId="2437" priority="172" stopIfTrue="1" operator="equal">
      <formula>0</formula>
    </cfRule>
  </conditionalFormatting>
  <conditionalFormatting sqref="AN331:AO331">
    <cfRule type="cellIs" dxfId="2436" priority="171" stopIfTrue="1" operator="equal">
      <formula>0</formula>
    </cfRule>
  </conditionalFormatting>
  <conditionalFormatting sqref="AM331">
    <cfRule type="cellIs" dxfId="2435" priority="170" stopIfTrue="1" operator="equal">
      <formula>0</formula>
    </cfRule>
  </conditionalFormatting>
  <conditionalFormatting sqref="AN476:AO477">
    <cfRule type="cellIs" dxfId="2434" priority="167" stopIfTrue="1" operator="equal">
      <formula>0</formula>
    </cfRule>
  </conditionalFormatting>
  <conditionalFormatting sqref="AM476:AM477">
    <cfRule type="cellIs" dxfId="2433" priority="166" stopIfTrue="1" operator="equal">
      <formula>0</formula>
    </cfRule>
  </conditionalFormatting>
  <conditionalFormatting sqref="AN496:AO496">
    <cfRule type="cellIs" dxfId="2432" priority="165" stopIfTrue="1" operator="equal">
      <formula>0</formula>
    </cfRule>
  </conditionalFormatting>
  <conditionalFormatting sqref="AM496">
    <cfRule type="cellIs" dxfId="2431" priority="164" stopIfTrue="1" operator="equal">
      <formula>0</formula>
    </cfRule>
  </conditionalFormatting>
  <conditionalFormatting sqref="AN501:AO501">
    <cfRule type="cellIs" dxfId="2430" priority="163" stopIfTrue="1" operator="equal">
      <formula>0</formula>
    </cfRule>
  </conditionalFormatting>
  <conditionalFormatting sqref="AM501">
    <cfRule type="cellIs" dxfId="2429" priority="162" stopIfTrue="1" operator="equal">
      <formula>0</formula>
    </cfRule>
  </conditionalFormatting>
  <conditionalFormatting sqref="AN559:AO559">
    <cfRule type="cellIs" dxfId="2428" priority="161" stopIfTrue="1" operator="equal">
      <formula>0</formula>
    </cfRule>
  </conditionalFormatting>
  <conditionalFormatting sqref="AM559">
    <cfRule type="cellIs" dxfId="2427" priority="160" stopIfTrue="1" operator="equal">
      <formula>0</formula>
    </cfRule>
  </conditionalFormatting>
  <conditionalFormatting sqref="AQ124:AR124 AL124">
    <cfRule type="cellIs" dxfId="2426" priority="159" stopIfTrue="1" operator="equal">
      <formula>0</formula>
    </cfRule>
  </conditionalFormatting>
  <conditionalFormatting sqref="AN124:AO124">
    <cfRule type="cellIs" dxfId="2425" priority="158" stopIfTrue="1" operator="equal">
      <formula>0</formula>
    </cfRule>
  </conditionalFormatting>
  <conditionalFormatting sqref="AM124">
    <cfRule type="cellIs" dxfId="2424" priority="157" stopIfTrue="1" operator="equal">
      <formula>0</formula>
    </cfRule>
  </conditionalFormatting>
  <conditionalFormatting sqref="AQ123:AR123 AL123">
    <cfRule type="cellIs" dxfId="2423" priority="156" stopIfTrue="1" operator="equal">
      <formula>0</formula>
    </cfRule>
  </conditionalFormatting>
  <conditionalFormatting sqref="AN123:AO123">
    <cfRule type="cellIs" dxfId="2422" priority="155" stopIfTrue="1" operator="equal">
      <formula>0</formula>
    </cfRule>
  </conditionalFormatting>
  <conditionalFormatting sqref="AM123">
    <cfRule type="cellIs" dxfId="2421" priority="154" stopIfTrue="1" operator="equal">
      <formula>0</formula>
    </cfRule>
  </conditionalFormatting>
  <conditionalFormatting sqref="AL160">
    <cfRule type="cellIs" dxfId="2420" priority="153" stopIfTrue="1" operator="equal">
      <formula>0</formula>
    </cfRule>
  </conditionalFormatting>
  <conditionalFormatting sqref="AO160">
    <cfRule type="cellIs" dxfId="2419" priority="152" stopIfTrue="1" operator="equal">
      <formula>0</formula>
    </cfRule>
  </conditionalFormatting>
  <conditionalFormatting sqref="AM125">
    <cfRule type="cellIs" dxfId="2418" priority="151" stopIfTrue="1" operator="equal">
      <formula>0</formula>
    </cfRule>
  </conditionalFormatting>
  <conditionalFormatting sqref="AL296">
    <cfRule type="cellIs" dxfId="2417" priority="150" stopIfTrue="1" operator="equal">
      <formula>0</formula>
    </cfRule>
  </conditionalFormatting>
  <conditionalFormatting sqref="AQ432">
    <cfRule type="cellIs" dxfId="2416" priority="149" stopIfTrue="1" operator="equal">
      <formula>0</formula>
    </cfRule>
  </conditionalFormatting>
  <conditionalFormatting sqref="AQ452">
    <cfRule type="cellIs" dxfId="2415" priority="148" stopIfTrue="1" operator="equal">
      <formula>0</formula>
    </cfRule>
  </conditionalFormatting>
  <conditionalFormatting sqref="AQ453">
    <cfRule type="cellIs" dxfId="2414" priority="147" stopIfTrue="1" operator="equal">
      <formula>0</formula>
    </cfRule>
  </conditionalFormatting>
  <conditionalFormatting sqref="AN117:AO117">
    <cfRule type="cellIs" dxfId="2413" priority="146" stopIfTrue="1" operator="equal">
      <formula>0</formula>
    </cfRule>
  </conditionalFormatting>
  <conditionalFormatting sqref="AO600">
    <cfRule type="cellIs" dxfId="2412" priority="145" stopIfTrue="1" operator="equal">
      <formula>0</formula>
    </cfRule>
  </conditionalFormatting>
  <conditionalFormatting sqref="AO620">
    <cfRule type="cellIs" dxfId="2411" priority="144" stopIfTrue="1" operator="equal">
      <formula>0</formula>
    </cfRule>
  </conditionalFormatting>
  <conditionalFormatting sqref="AO621:AO631">
    <cfRule type="cellIs" dxfId="2410" priority="143" stopIfTrue="1" operator="equal">
      <formula>0</formula>
    </cfRule>
  </conditionalFormatting>
  <conditionalFormatting sqref="AM160">
    <cfRule type="cellIs" dxfId="2409" priority="142" stopIfTrue="1" operator="equal">
      <formula>0</formula>
    </cfRule>
  </conditionalFormatting>
  <conditionalFormatting sqref="AN160">
    <cfRule type="cellIs" dxfId="2408" priority="141" stopIfTrue="1" operator="equal">
      <formula>0</formula>
    </cfRule>
  </conditionalFormatting>
  <conditionalFormatting sqref="AO78">
    <cfRule type="cellIs" dxfId="2407" priority="140" stopIfTrue="1" operator="equal">
      <formula>0</formula>
    </cfRule>
  </conditionalFormatting>
  <conditionalFormatting sqref="AO206">
    <cfRule type="cellIs" dxfId="2406" priority="139" stopIfTrue="1" operator="equal">
      <formula>0</formula>
    </cfRule>
  </conditionalFormatting>
  <conditionalFormatting sqref="AQ58">
    <cfRule type="cellIs" dxfId="2405" priority="138" stopIfTrue="1" operator="equal">
      <formula>0</formula>
    </cfRule>
  </conditionalFormatting>
  <conditionalFormatting sqref="AL14:AO14 AQ14:AR14">
    <cfRule type="cellIs" dxfId="2404" priority="137" stopIfTrue="1" operator="equal">
      <formula>0</formula>
    </cfRule>
  </conditionalFormatting>
  <conditionalFormatting sqref="AN267">
    <cfRule type="cellIs" dxfId="2403" priority="136" stopIfTrue="1" operator="equal">
      <formula>0</formula>
    </cfRule>
  </conditionalFormatting>
  <conditionalFormatting sqref="AN34:AO34">
    <cfRule type="cellIs" dxfId="2402" priority="134" stopIfTrue="1" operator="equal">
      <formula>0</formula>
    </cfRule>
  </conditionalFormatting>
  <conditionalFormatting sqref="AQ34 AL34">
    <cfRule type="cellIs" dxfId="2401" priority="135" stopIfTrue="1" operator="equal">
      <formula>0</formula>
    </cfRule>
  </conditionalFormatting>
  <conditionalFormatting sqref="AM34">
    <cfRule type="cellIs" dxfId="2400" priority="133" stopIfTrue="1" operator="equal">
      <formula>0</formula>
    </cfRule>
  </conditionalFormatting>
  <conditionalFormatting sqref="AL294">
    <cfRule type="cellIs" dxfId="2399" priority="132" stopIfTrue="1" operator="equal">
      <formula>0</formula>
    </cfRule>
  </conditionalFormatting>
  <conditionalFormatting sqref="AN294">
    <cfRule type="cellIs" dxfId="2398" priority="131" stopIfTrue="1" operator="equal">
      <formula>0</formula>
    </cfRule>
  </conditionalFormatting>
  <conditionalFormatting sqref="AM294">
    <cfRule type="cellIs" dxfId="2397" priority="130" stopIfTrue="1" operator="equal">
      <formula>0</formula>
    </cfRule>
  </conditionalFormatting>
  <conditionalFormatting sqref="AQ307">
    <cfRule type="cellIs" dxfId="2396" priority="129" stopIfTrue="1" operator="equal">
      <formula>0</formula>
    </cfRule>
  </conditionalFormatting>
  <conditionalFormatting sqref="AO307">
    <cfRule type="cellIs" dxfId="2395" priority="128" stopIfTrue="1" operator="equal">
      <formula>0</formula>
    </cfRule>
  </conditionalFormatting>
  <conditionalFormatting sqref="AL307">
    <cfRule type="cellIs" dxfId="2394" priority="127" stopIfTrue="1" operator="equal">
      <formula>0</formula>
    </cfRule>
  </conditionalFormatting>
  <conditionalFormatting sqref="AN307">
    <cfRule type="cellIs" dxfId="2393" priority="126" stopIfTrue="1" operator="equal">
      <formula>0</formula>
    </cfRule>
  </conditionalFormatting>
  <conditionalFormatting sqref="AM307">
    <cfRule type="cellIs" dxfId="2392" priority="125" stopIfTrue="1" operator="equal">
      <formula>0</formula>
    </cfRule>
  </conditionalFormatting>
  <conditionalFormatting sqref="AQ79">
    <cfRule type="cellIs" dxfId="2391" priority="124" stopIfTrue="1" operator="equal">
      <formula>0</formula>
    </cfRule>
  </conditionalFormatting>
  <conditionalFormatting sqref="AN79">
    <cfRule type="cellIs" dxfId="2390" priority="123" stopIfTrue="1" operator="equal">
      <formula>0</formula>
    </cfRule>
  </conditionalFormatting>
  <conditionalFormatting sqref="AM79">
    <cfRule type="cellIs" dxfId="2389" priority="122" stopIfTrue="1" operator="equal">
      <formula>0</formula>
    </cfRule>
  </conditionalFormatting>
  <conditionalFormatting sqref="AO79">
    <cfRule type="cellIs" dxfId="2388" priority="121" stopIfTrue="1" operator="equal">
      <formula>0</formula>
    </cfRule>
  </conditionalFormatting>
  <conditionalFormatting sqref="AM400">
    <cfRule type="cellIs" dxfId="2387" priority="120" stopIfTrue="1" operator="equal">
      <formula>0</formula>
    </cfRule>
  </conditionalFormatting>
  <conditionalFormatting sqref="AM399">
    <cfRule type="cellIs" dxfId="2386" priority="119" stopIfTrue="1" operator="equal">
      <formula>0</formula>
    </cfRule>
  </conditionalFormatting>
  <conditionalFormatting sqref="AR400">
    <cfRule type="cellIs" dxfId="2385" priority="118" stopIfTrue="1" operator="equal">
      <formula>0</formula>
    </cfRule>
  </conditionalFormatting>
  <conditionalFormatting sqref="AR399">
    <cfRule type="cellIs" dxfId="2384" priority="117" stopIfTrue="1" operator="equal">
      <formula>0</formula>
    </cfRule>
  </conditionalFormatting>
  <conditionalFormatting sqref="AQ333">
    <cfRule type="cellIs" dxfId="2383" priority="116" stopIfTrue="1" operator="equal">
      <formula>0</formula>
    </cfRule>
  </conditionalFormatting>
  <conditionalFormatting sqref="AN333:AO333">
    <cfRule type="cellIs" dxfId="2382" priority="115" stopIfTrue="1" operator="equal">
      <formula>0</formula>
    </cfRule>
  </conditionalFormatting>
  <conditionalFormatting sqref="AM333">
    <cfRule type="cellIs" dxfId="2381" priority="114" stopIfTrue="1" operator="equal">
      <formula>0</formula>
    </cfRule>
  </conditionalFormatting>
  <conditionalFormatting sqref="AM405:AM407">
    <cfRule type="cellIs" dxfId="2380" priority="113" stopIfTrue="1" operator="equal">
      <formula>0</formula>
    </cfRule>
  </conditionalFormatting>
  <conditionalFormatting sqref="AO494 AQ494">
    <cfRule type="cellIs" dxfId="2379" priority="112" stopIfTrue="1" operator="equal">
      <formula>0</formula>
    </cfRule>
  </conditionalFormatting>
  <conditionalFormatting sqref="AP13 AP15">
    <cfRule type="cellIs" dxfId="2378" priority="111" stopIfTrue="1" operator="equal">
      <formula>0</formula>
    </cfRule>
  </conditionalFormatting>
  <conditionalFormatting sqref="AP55:AP56 AP58:AP73">
    <cfRule type="cellIs" dxfId="2377" priority="104" stopIfTrue="1" operator="equal">
      <formula>0</formula>
    </cfRule>
  </conditionalFormatting>
  <conditionalFormatting sqref="AP53">
    <cfRule type="cellIs" dxfId="2376" priority="105" stopIfTrue="1" operator="equal">
      <formula>0</formula>
    </cfRule>
  </conditionalFormatting>
  <conditionalFormatting sqref="AP139 AP152:AP156">
    <cfRule type="cellIs" dxfId="2375" priority="108" stopIfTrue="1" operator="equal">
      <formula>0</formula>
    </cfRule>
  </conditionalFormatting>
  <conditionalFormatting sqref="AP388">
    <cfRule type="cellIs" dxfId="2374" priority="101" stopIfTrue="1" operator="equal">
      <formula>0</formula>
    </cfRule>
  </conditionalFormatting>
  <conditionalFormatting sqref="AP400:AP408">
    <cfRule type="cellIs" dxfId="2373" priority="98" stopIfTrue="1" operator="equal">
      <formula>0</formula>
    </cfRule>
  </conditionalFormatting>
  <conditionalFormatting sqref="AP222">
    <cfRule type="cellIs" dxfId="2372" priority="96" stopIfTrue="1" operator="equal">
      <formula>0</formula>
    </cfRule>
  </conditionalFormatting>
  <conditionalFormatting sqref="AP432 AP434:AP448">
    <cfRule type="cellIs" dxfId="2371" priority="93" stopIfTrue="1" operator="equal">
      <formula>0</formula>
    </cfRule>
  </conditionalFormatting>
  <conditionalFormatting sqref="AP248:AP261 AP474:AP475 AP497:AP500 AP478:AP493 AP502:AP516 AP576:AP578 AP597:AP599 AP601:AP619 AP16:AP31 AP495 AP518:AP557">
    <cfRule type="cellIs" dxfId="2370" priority="110" stopIfTrue="1" operator="equal">
      <formula>0</formula>
    </cfRule>
  </conditionalFormatting>
  <conditionalFormatting sqref="AP389:AP391 AP393 AP395:AP396 AP32:AP33 AP74:AP76 AP116 AP157:AP159 AP200 AP410 AP412 AP374:AP387 AP349 AP39:AP52 AP372 AP353:AP370 AP119:AP122 AP308:AP327 AP329:AP330 AP332 AP125:AP137 AP161:AP179 AP207:AP221 AP202:AP203 AP262:AP266 AP283:AP292 AP414:AP431 AP449:AP472 AP80:AP95 AP35:AP36 AP294:AP306 AP334:AP346">
    <cfRule type="cellIs" dxfId="2369" priority="109" stopIfTrue="1" operator="equal">
      <formula>0</formula>
    </cfRule>
  </conditionalFormatting>
  <conditionalFormatting sqref="AP97:AP115">
    <cfRule type="cellIs" dxfId="2368" priority="107" stopIfTrue="1" operator="equal">
      <formula>0</formula>
    </cfRule>
  </conditionalFormatting>
  <conditionalFormatting sqref="AP199">
    <cfRule type="cellIs" dxfId="2367" priority="106" stopIfTrue="1" operator="equal">
      <formula>0</formula>
    </cfRule>
  </conditionalFormatting>
  <conditionalFormatting sqref="AP181:AP182 AP184 AP186:AP198">
    <cfRule type="cellIs" dxfId="2366" priority="97" stopIfTrue="1" operator="equal">
      <formula>0</formula>
    </cfRule>
  </conditionalFormatting>
  <conditionalFormatting sqref="AP140:AP151">
    <cfRule type="cellIs" dxfId="2365" priority="103" stopIfTrue="1" operator="equal">
      <formula>0</formula>
    </cfRule>
  </conditionalFormatting>
  <conditionalFormatting sqref="AP268:AP282">
    <cfRule type="cellIs" dxfId="2364" priority="102" stopIfTrue="1" operator="equal">
      <formula>0</formula>
    </cfRule>
  </conditionalFormatting>
  <conditionalFormatting sqref="AP201">
    <cfRule type="cellIs" dxfId="2363" priority="100" stopIfTrue="1" operator="equal">
      <formula>0</formula>
    </cfRule>
  </conditionalFormatting>
  <conditionalFormatting sqref="AP392">
    <cfRule type="cellIs" dxfId="2362" priority="99" stopIfTrue="1" operator="equal">
      <formula>0</formula>
    </cfRule>
  </conditionalFormatting>
  <conditionalFormatting sqref="AP394">
    <cfRule type="cellIs" dxfId="2361" priority="87" stopIfTrue="1" operator="equal">
      <formula>0</formula>
    </cfRule>
  </conditionalFormatting>
  <conditionalFormatting sqref="AP558 AP560:AP575">
    <cfRule type="cellIs" dxfId="2360" priority="92" stopIfTrue="1" operator="equal">
      <formula>0</formula>
    </cfRule>
  </conditionalFormatting>
  <conditionalFormatting sqref="AP399">
    <cfRule type="cellIs" dxfId="2359" priority="95" stopIfTrue="1" operator="equal">
      <formula>0</formula>
    </cfRule>
  </conditionalFormatting>
  <conditionalFormatting sqref="AP223">
    <cfRule type="cellIs" dxfId="2358" priority="94" stopIfTrue="1" operator="equal">
      <formula>0</formula>
    </cfRule>
  </conditionalFormatting>
  <conditionalFormatting sqref="AP580:AP596">
    <cfRule type="cellIs" dxfId="2357" priority="91" stopIfTrue="1" operator="equal">
      <formula>0</formula>
    </cfRule>
  </conditionalFormatting>
  <conditionalFormatting sqref="AP37">
    <cfRule type="cellIs" dxfId="2356" priority="88" stopIfTrue="1" operator="equal">
      <formula>0</formula>
    </cfRule>
  </conditionalFormatting>
  <conditionalFormatting sqref="AP473">
    <cfRule type="cellIs" dxfId="2355" priority="90" stopIfTrue="1" operator="equal">
      <formula>0</formula>
    </cfRule>
  </conditionalFormatting>
  <conditionalFormatting sqref="AP347">
    <cfRule type="cellIs" dxfId="2354" priority="89" stopIfTrue="1" operator="equal">
      <formula>0</formula>
    </cfRule>
  </conditionalFormatting>
  <conditionalFormatting sqref="AP293">
    <cfRule type="cellIs" dxfId="2353" priority="86" stopIfTrue="1" operator="equal">
      <formula>0</formula>
    </cfRule>
  </conditionalFormatting>
  <conditionalFormatting sqref="AP11">
    <cfRule type="cellIs" dxfId="2352" priority="85" stopIfTrue="1" operator="equal">
      <formula>0</formula>
    </cfRule>
  </conditionalFormatting>
  <conditionalFormatting sqref="AP224 AP230:AP238 AP226:AP227">
    <cfRule type="cellIs" dxfId="2351" priority="81" stopIfTrue="1" operator="equal">
      <formula>0</formula>
    </cfRule>
  </conditionalFormatting>
  <conditionalFormatting sqref="AP397">
    <cfRule type="cellIs" dxfId="2350" priority="80" stopIfTrue="1" operator="equal">
      <formula>0</formula>
    </cfRule>
  </conditionalFormatting>
  <conditionalFormatting sqref="AP579">
    <cfRule type="cellIs" dxfId="2349" priority="79" stopIfTrue="1" operator="equal">
      <formula>0</formula>
    </cfRule>
  </conditionalFormatting>
  <conditionalFormatting sqref="AP245:AP246">
    <cfRule type="cellIs" dxfId="2348" priority="84" stopIfTrue="1" operator="equal">
      <formula>0</formula>
    </cfRule>
  </conditionalFormatting>
  <conditionalFormatting sqref="AP241:AP242">
    <cfRule type="cellIs" dxfId="2347" priority="83" stopIfTrue="1" operator="equal">
      <formula>0</formula>
    </cfRule>
  </conditionalFormatting>
  <conditionalFormatting sqref="AP239:AP240">
    <cfRule type="cellIs" dxfId="2346" priority="82" stopIfTrue="1" operator="equal">
      <formula>0</formula>
    </cfRule>
  </conditionalFormatting>
  <conditionalFormatting sqref="AP350:AP352">
    <cfRule type="cellIs" dxfId="2345" priority="78" stopIfTrue="1" operator="equal">
      <formula>0</formula>
    </cfRule>
  </conditionalFormatting>
  <conditionalFormatting sqref="AP54">
    <cfRule type="cellIs" dxfId="2344" priority="77" stopIfTrue="1" operator="equal">
      <formula>0</formula>
    </cfRule>
  </conditionalFormatting>
  <conditionalFormatting sqref="AP517">
    <cfRule type="cellIs" dxfId="2343" priority="76" stopIfTrue="1" operator="equal">
      <formula>0</formula>
    </cfRule>
  </conditionalFormatting>
  <conditionalFormatting sqref="AP77">
    <cfRule type="cellIs" dxfId="2342" priority="75" stopIfTrue="1" operator="equal">
      <formula>0</formula>
    </cfRule>
  </conditionalFormatting>
  <conditionalFormatting sqref="AP180">
    <cfRule type="cellIs" dxfId="2341" priority="74" stopIfTrue="1" operator="equal">
      <formula>0</formula>
    </cfRule>
  </conditionalFormatting>
  <conditionalFormatting sqref="AP398">
    <cfRule type="cellIs" dxfId="2340" priority="73" stopIfTrue="1" operator="equal">
      <formula>0</formula>
    </cfRule>
  </conditionalFormatting>
  <conditionalFormatting sqref="AP373">
    <cfRule type="cellIs" dxfId="2339" priority="72" stopIfTrue="1" operator="equal">
      <formula>0</formula>
    </cfRule>
  </conditionalFormatting>
  <conditionalFormatting sqref="AP185">
    <cfRule type="cellIs" dxfId="2338" priority="71" stopIfTrue="1" operator="equal">
      <formula>0</formula>
    </cfRule>
  </conditionalFormatting>
  <conditionalFormatting sqref="AP183">
    <cfRule type="cellIs" dxfId="2337" priority="70" stopIfTrue="1" operator="equal">
      <formula>0</formula>
    </cfRule>
  </conditionalFormatting>
  <conditionalFormatting sqref="AP57">
    <cfRule type="cellIs" dxfId="2336" priority="69" stopIfTrue="1" operator="equal">
      <formula>0</formula>
    </cfRule>
  </conditionalFormatting>
  <conditionalFormatting sqref="AP38">
    <cfRule type="cellIs" dxfId="2335" priority="68" stopIfTrue="1" operator="equal">
      <formula>0</formula>
    </cfRule>
  </conditionalFormatting>
  <conditionalFormatting sqref="AP205">
    <cfRule type="cellIs" dxfId="2334" priority="67" stopIfTrue="1" operator="equal">
      <formula>0</formula>
    </cfRule>
  </conditionalFormatting>
  <conditionalFormatting sqref="AP96">
    <cfRule type="cellIs" dxfId="2333" priority="66" stopIfTrue="1" operator="equal">
      <formula>0</formula>
    </cfRule>
  </conditionalFormatting>
  <conditionalFormatting sqref="AP118">
    <cfRule type="cellIs" dxfId="2332" priority="65" stopIfTrue="1" operator="equal">
      <formula>0</formula>
    </cfRule>
  </conditionalFormatting>
  <conditionalFormatting sqref="AP204">
    <cfRule type="cellIs" dxfId="2331" priority="64" stopIfTrue="1" operator="equal">
      <formula>0</formula>
    </cfRule>
  </conditionalFormatting>
  <conditionalFormatting sqref="AP371">
    <cfRule type="cellIs" dxfId="2330" priority="63" stopIfTrue="1" operator="equal">
      <formula>0</formula>
    </cfRule>
  </conditionalFormatting>
  <conditionalFormatting sqref="AP413">
    <cfRule type="cellIs" dxfId="2329" priority="59" stopIfTrue="1" operator="equal">
      <formula>0</formula>
    </cfRule>
  </conditionalFormatting>
  <conditionalFormatting sqref="AP228">
    <cfRule type="cellIs" dxfId="2328" priority="62" stopIfTrue="1" operator="equal">
      <formula>0</formula>
    </cfRule>
  </conditionalFormatting>
  <conditionalFormatting sqref="AP229">
    <cfRule type="cellIs" dxfId="2327" priority="61" stopIfTrue="1" operator="equal">
      <formula>0</formula>
    </cfRule>
  </conditionalFormatting>
  <conditionalFormatting sqref="AP243">
    <cfRule type="cellIs" dxfId="2326" priority="60" stopIfTrue="1" operator="equal">
      <formula>0</formula>
    </cfRule>
  </conditionalFormatting>
  <conditionalFormatting sqref="AP225">
    <cfRule type="cellIs" dxfId="2325" priority="58" stopIfTrue="1" operator="equal">
      <formula>0</formula>
    </cfRule>
  </conditionalFormatting>
  <conditionalFormatting sqref="AP433">
    <cfRule type="cellIs" dxfId="2324" priority="57" stopIfTrue="1" operator="equal">
      <formula>0</formula>
    </cfRule>
  </conditionalFormatting>
  <conditionalFormatting sqref="AP244">
    <cfRule type="cellIs" dxfId="2323" priority="56" stopIfTrue="1" operator="equal">
      <formula>0</formula>
    </cfRule>
  </conditionalFormatting>
  <conditionalFormatting sqref="AP247">
    <cfRule type="cellIs" dxfId="2322" priority="55" stopIfTrue="1" operator="equal">
      <formula>0</formula>
    </cfRule>
  </conditionalFormatting>
  <conditionalFormatting sqref="AP267">
    <cfRule type="cellIs" dxfId="2321" priority="54" stopIfTrue="1" operator="equal">
      <formula>0</formula>
    </cfRule>
  </conditionalFormatting>
  <conditionalFormatting sqref="AP348">
    <cfRule type="cellIs" dxfId="2320" priority="51" stopIfTrue="1" operator="equal">
      <formula>0</formula>
    </cfRule>
  </conditionalFormatting>
  <conditionalFormatting sqref="AP328">
    <cfRule type="cellIs" dxfId="2319" priority="53" stopIfTrue="1" operator="equal">
      <formula>0</formula>
    </cfRule>
  </conditionalFormatting>
  <conditionalFormatting sqref="AP331">
    <cfRule type="cellIs" dxfId="2318" priority="52" stopIfTrue="1" operator="equal">
      <formula>0</formula>
    </cfRule>
  </conditionalFormatting>
  <conditionalFormatting sqref="AP476:AP477">
    <cfRule type="cellIs" dxfId="2317" priority="50" stopIfTrue="1" operator="equal">
      <formula>0</formula>
    </cfRule>
  </conditionalFormatting>
  <conditionalFormatting sqref="AP496">
    <cfRule type="cellIs" dxfId="2316" priority="49" stopIfTrue="1" operator="equal">
      <formula>0</formula>
    </cfRule>
  </conditionalFormatting>
  <conditionalFormatting sqref="AP501">
    <cfRule type="cellIs" dxfId="2315" priority="48" stopIfTrue="1" operator="equal">
      <formula>0</formula>
    </cfRule>
  </conditionalFormatting>
  <conditionalFormatting sqref="AP559">
    <cfRule type="cellIs" dxfId="2314" priority="47" stopIfTrue="1" operator="equal">
      <formula>0</formula>
    </cfRule>
  </conditionalFormatting>
  <conditionalFormatting sqref="AP124">
    <cfRule type="cellIs" dxfId="2313" priority="46" stopIfTrue="1" operator="equal">
      <formula>0</formula>
    </cfRule>
  </conditionalFormatting>
  <conditionalFormatting sqref="AP123">
    <cfRule type="cellIs" dxfId="2312" priority="45" stopIfTrue="1" operator="equal">
      <formula>0</formula>
    </cfRule>
  </conditionalFormatting>
  <conditionalFormatting sqref="AP160">
    <cfRule type="cellIs" dxfId="2311" priority="44" stopIfTrue="1" operator="equal">
      <formula>0</formula>
    </cfRule>
  </conditionalFormatting>
  <conditionalFormatting sqref="AP117">
    <cfRule type="cellIs" dxfId="2310" priority="43" stopIfTrue="1" operator="equal">
      <formula>0</formula>
    </cfRule>
  </conditionalFormatting>
  <conditionalFormatting sqref="AP600">
    <cfRule type="cellIs" dxfId="2309" priority="42" stopIfTrue="1" operator="equal">
      <formula>0</formula>
    </cfRule>
  </conditionalFormatting>
  <conditionalFormatting sqref="AP620">
    <cfRule type="cellIs" dxfId="2308" priority="41" stopIfTrue="1" operator="equal">
      <formula>0</formula>
    </cfRule>
  </conditionalFormatting>
  <conditionalFormatting sqref="AP621:AP631">
    <cfRule type="cellIs" dxfId="2307" priority="40" stopIfTrue="1" operator="equal">
      <formula>0</formula>
    </cfRule>
  </conditionalFormatting>
  <conditionalFormatting sqref="AP78">
    <cfRule type="cellIs" dxfId="2306" priority="39" stopIfTrue="1" operator="equal">
      <formula>0</formula>
    </cfRule>
  </conditionalFormatting>
  <conditionalFormatting sqref="AP206">
    <cfRule type="cellIs" dxfId="2305" priority="38" stopIfTrue="1" operator="equal">
      <formula>0</formula>
    </cfRule>
  </conditionalFormatting>
  <conditionalFormatting sqref="AP14">
    <cfRule type="cellIs" dxfId="2304" priority="37" stopIfTrue="1" operator="equal">
      <formula>0</formula>
    </cfRule>
  </conditionalFormatting>
  <conditionalFormatting sqref="AP34">
    <cfRule type="cellIs" dxfId="2303" priority="36" stopIfTrue="1" operator="equal">
      <formula>0</formula>
    </cfRule>
  </conditionalFormatting>
  <conditionalFormatting sqref="AP307">
    <cfRule type="cellIs" dxfId="2302" priority="35" stopIfTrue="1" operator="equal">
      <formula>0</formula>
    </cfRule>
  </conditionalFormatting>
  <conditionalFormatting sqref="AP79">
    <cfRule type="cellIs" dxfId="2301" priority="34" stopIfTrue="1" operator="equal">
      <formula>0</formula>
    </cfRule>
  </conditionalFormatting>
  <conditionalFormatting sqref="AP333">
    <cfRule type="cellIs" dxfId="2300" priority="33" stopIfTrue="1" operator="equal">
      <formula>0</formula>
    </cfRule>
  </conditionalFormatting>
  <conditionalFormatting sqref="AP494">
    <cfRule type="cellIs" dxfId="2299" priority="32" stopIfTrue="1" operator="equal">
      <formula>0</formula>
    </cfRule>
  </conditionalFormatting>
  <conditionalFormatting sqref="AP12">
    <cfRule type="cellIs" dxfId="2298" priority="23" stopIfTrue="1" operator="equal">
      <formula>0</formula>
    </cfRule>
  </conditionalFormatting>
  <conditionalFormatting sqref="AN600">
    <cfRule type="cellIs" dxfId="2297" priority="31" stopIfTrue="1" operator="equal">
      <formula>0</formula>
    </cfRule>
  </conditionalFormatting>
  <conditionalFormatting sqref="AM600">
    <cfRule type="cellIs" dxfId="2296" priority="30" stopIfTrue="1" operator="equal">
      <formula>0</formula>
    </cfRule>
  </conditionalFormatting>
  <conditionalFormatting sqref="AN629">
    <cfRule type="cellIs" dxfId="2295" priority="29" stopIfTrue="1" operator="equal">
      <formula>0</formula>
    </cfRule>
  </conditionalFormatting>
  <conditionalFormatting sqref="AM629">
    <cfRule type="cellIs" dxfId="2294" priority="28" stopIfTrue="1" operator="equal">
      <formula>0</formula>
    </cfRule>
  </conditionalFormatting>
  <conditionalFormatting sqref="AQ536">
    <cfRule type="cellIs" dxfId="2293" priority="27" stopIfTrue="1" operator="equal">
      <formula>0</formula>
    </cfRule>
  </conditionalFormatting>
  <conditionalFormatting sqref="AL236">
    <cfRule type="cellIs" dxfId="2292" priority="26" stopIfTrue="1" operator="equal">
      <formula>0</formula>
    </cfRule>
  </conditionalFormatting>
  <conditionalFormatting sqref="AN355">
    <cfRule type="cellIs" dxfId="2291" priority="25" stopIfTrue="1" operator="equal">
      <formula>0</formula>
    </cfRule>
  </conditionalFormatting>
  <conditionalFormatting sqref="AQ12">
    <cfRule type="cellIs" dxfId="2290" priority="24" stopIfTrue="1" operator="equal">
      <formula>0</formula>
    </cfRule>
  </conditionalFormatting>
  <conditionalFormatting sqref="AN138:AO138">
    <cfRule type="cellIs" dxfId="2289" priority="21" stopIfTrue="1" operator="equal">
      <formula>0</formula>
    </cfRule>
  </conditionalFormatting>
  <conditionalFormatting sqref="AL138 AQ138">
    <cfRule type="cellIs" dxfId="2288" priority="22" stopIfTrue="1" operator="equal">
      <formula>0</formula>
    </cfRule>
  </conditionalFormatting>
  <conditionalFormatting sqref="AM138">
    <cfRule type="cellIs" dxfId="2287" priority="20" stopIfTrue="1" operator="equal">
      <formula>0</formula>
    </cfRule>
  </conditionalFormatting>
  <conditionalFormatting sqref="AP138">
    <cfRule type="cellIs" dxfId="2286" priority="19" stopIfTrue="1" operator="equal">
      <formula>0</formula>
    </cfRule>
  </conditionalFormatting>
  <conditionalFormatting sqref="AL266">
    <cfRule type="cellIs" dxfId="2285" priority="18" stopIfTrue="1" operator="equal">
      <formula>0</formula>
    </cfRule>
  </conditionalFormatting>
  <conditionalFormatting sqref="AN434:AN448">
    <cfRule type="cellIs" dxfId="2284" priority="16" stopIfTrue="1" operator="equal">
      <formula>0</formula>
    </cfRule>
  </conditionalFormatting>
  <conditionalFormatting sqref="AN449:AN454">
    <cfRule type="cellIs" dxfId="2283" priority="17" stopIfTrue="1" operator="equal">
      <formula>0</formula>
    </cfRule>
  </conditionalFormatting>
  <conditionalFormatting sqref="AN433">
    <cfRule type="cellIs" dxfId="2282" priority="15" stopIfTrue="1" operator="equal">
      <formula>0</formula>
    </cfRule>
  </conditionalFormatting>
  <conditionalFormatting sqref="AL518">
    <cfRule type="cellIs" dxfId="2281" priority="14" stopIfTrue="1" operator="equal">
      <formula>0</formula>
    </cfRule>
  </conditionalFormatting>
  <conditionalFormatting sqref="AQ409">
    <cfRule type="cellIs" dxfId="2280" priority="10" stopIfTrue="1" operator="equal">
      <formula>0</formula>
    </cfRule>
  </conditionalFormatting>
  <conditionalFormatting sqref="AL406">
    <cfRule type="cellIs" dxfId="2279" priority="13" stopIfTrue="1" operator="equal">
      <formula>0</formula>
    </cfRule>
  </conditionalFormatting>
  <conditionalFormatting sqref="AL408">
    <cfRule type="cellIs" dxfId="2278" priority="12" stopIfTrue="1" operator="equal">
      <formula>0</formula>
    </cfRule>
  </conditionalFormatting>
  <conditionalFormatting sqref="AL563">
    <cfRule type="cellIs" dxfId="2277" priority="7" stopIfTrue="1" operator="equal">
      <formula>0</formula>
    </cfRule>
  </conditionalFormatting>
  <conditionalFormatting sqref="AL409">
    <cfRule type="cellIs" dxfId="2276" priority="11" stopIfTrue="1" operator="equal">
      <formula>0</formula>
    </cfRule>
  </conditionalFormatting>
  <conditionalFormatting sqref="AN409:AO409">
    <cfRule type="cellIs" dxfId="2275" priority="9" stopIfTrue="1" operator="equal">
      <formula>0</formula>
    </cfRule>
  </conditionalFormatting>
  <conditionalFormatting sqref="AP409">
    <cfRule type="cellIs" dxfId="2274" priority="8" stopIfTrue="1" operator="equal">
      <formula>0</formula>
    </cfRule>
  </conditionalFormatting>
  <conditionalFormatting sqref="AL80">
    <cfRule type="cellIs" dxfId="2273" priority="6" stopIfTrue="1" operator="equal">
      <formula>0</formula>
    </cfRule>
  </conditionalFormatting>
  <conditionalFormatting sqref="AQ411">
    <cfRule type="cellIs" dxfId="2272" priority="5" stopIfTrue="1" operator="equal">
      <formula>0</formula>
    </cfRule>
  </conditionalFormatting>
  <conditionalFormatting sqref="AP411">
    <cfRule type="cellIs" dxfId="2271" priority="4" stopIfTrue="1" operator="equal">
      <formula>0</formula>
    </cfRule>
  </conditionalFormatting>
  <conditionalFormatting sqref="AM268:AM271">
    <cfRule type="cellIs" dxfId="2270" priority="3" stopIfTrue="1" operator="equal">
      <formula>0</formula>
    </cfRule>
  </conditionalFormatting>
  <conditionalFormatting sqref="AM267">
    <cfRule type="cellIs" dxfId="2269" priority="2" stopIfTrue="1" operator="equal">
      <formula>0</formula>
    </cfRule>
  </conditionalFormatting>
  <conditionalFormatting sqref="BB138:BF138">
    <cfRule type="cellIs" dxfId="2268" priority="1" stopIfTrue="1" operator="equal">
      <formula>0</formula>
    </cfRule>
  </conditionalFormatting>
  <printOptions horizontalCentered="1"/>
  <pageMargins left="0.19685039370078741" right="0.19685039370078741" top="0.43307086614173229" bottom="0.19685039370078741" header="0.31496062992125984" footer="0"/>
  <pageSetup paperSize="9" scale="55" fitToHeight="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B656"/>
  <sheetViews>
    <sheetView showZeros="0" view="pageBreakPreview" topLeftCell="B600" zoomScaleNormal="100" zoomScaleSheetLayoutView="100" workbookViewId="0">
      <selection activeCell="V649" sqref="V649"/>
    </sheetView>
  </sheetViews>
  <sheetFormatPr defaultColWidth="9.140625" defaultRowHeight="14.25"/>
  <cols>
    <col min="1" max="1" width="6.7109375" style="1166" hidden="1" customWidth="1"/>
    <col min="2" max="2" width="4.28515625" style="1165" customWidth="1"/>
    <col min="3" max="3" width="35.140625" style="886" customWidth="1"/>
    <col min="4" max="4" width="6.7109375" style="886" customWidth="1"/>
    <col min="5" max="5" width="7.5703125" style="886" hidden="1" customWidth="1"/>
    <col min="6" max="6" width="11" style="886" hidden="1" customWidth="1"/>
    <col min="7" max="10" width="11.28515625" style="886" hidden="1" customWidth="1"/>
    <col min="11" max="11" width="11.85546875" style="886" hidden="1" customWidth="1"/>
    <col min="12" max="12" width="12.28515625" style="886" hidden="1" customWidth="1"/>
    <col min="13" max="13" width="8.42578125" style="886" hidden="1" customWidth="1"/>
    <col min="14" max="14" width="11" style="886" hidden="1" customWidth="1"/>
    <col min="15" max="15" width="10.5703125" style="886" hidden="1" customWidth="1"/>
    <col min="16" max="16" width="11.140625" style="886" hidden="1" customWidth="1"/>
    <col min="17" max="18" width="10.5703125" style="886" hidden="1" customWidth="1"/>
    <col min="19" max="19" width="11.5703125" style="886" hidden="1" customWidth="1"/>
    <col min="20" max="20" width="10.5703125" style="886" hidden="1" customWidth="1"/>
    <col min="21" max="21" width="8.140625" style="329" customWidth="1"/>
    <col min="22" max="22" width="7.7109375" style="886" customWidth="1"/>
    <col min="23" max="23" width="11.85546875" style="886" customWidth="1"/>
    <col min="24" max="24" width="10.42578125" style="886" customWidth="1"/>
    <col min="25" max="27" width="11.28515625" style="886" customWidth="1"/>
    <col min="28" max="28" width="12.5703125" style="886" customWidth="1"/>
    <col min="29" max="29" width="13.85546875" style="886" customWidth="1"/>
    <col min="30" max="30" width="10.140625" style="886" customWidth="1"/>
    <col min="31" max="31" width="14.7109375" style="886" customWidth="1"/>
    <col min="32" max="32" width="12.85546875" style="886" customWidth="1"/>
    <col min="33" max="33" width="12.140625" style="886" hidden="1" customWidth="1"/>
    <col min="34" max="34" width="12.7109375" style="886" hidden="1" customWidth="1"/>
    <col min="35" max="35" width="8.28515625" style="885" hidden="1" customWidth="1"/>
    <col min="36" max="36" width="11.28515625" style="885" hidden="1" customWidth="1"/>
    <col min="37" max="40" width="11.140625" style="885" hidden="1" customWidth="1"/>
    <col min="41" max="41" width="12.28515625" style="885" hidden="1" customWidth="1"/>
    <col min="42" max="42" width="5.7109375" style="886" hidden="1" customWidth="1"/>
    <col min="43" max="43" width="12" style="886" hidden="1" customWidth="1"/>
    <col min="44" max="46" width="11.28515625" style="886" hidden="1" customWidth="1"/>
    <col min="47" max="47" width="11.42578125" style="1164" hidden="1" customWidth="1"/>
    <col min="48" max="48" width="11.7109375" style="1164" hidden="1" customWidth="1"/>
    <col min="49" max="49" width="7.28515625" style="2086" customWidth="1"/>
    <col min="50" max="50" width="8.140625" style="885" customWidth="1"/>
    <col min="51" max="51" width="12.5703125" style="885" customWidth="1"/>
    <col min="52" max="52" width="12.5703125" style="885" hidden="1" customWidth="1"/>
    <col min="53" max="53" width="12.5703125" style="885" customWidth="1"/>
    <col min="54" max="54" width="12.5703125" style="885" hidden="1" customWidth="1"/>
    <col min="55" max="55" width="10" style="885" customWidth="1"/>
    <col min="56" max="56" width="11.140625" style="885" customWidth="1"/>
    <col min="57" max="57" width="13.140625" style="885" customWidth="1"/>
    <col min="58" max="58" width="8.42578125" style="885" hidden="1" customWidth="1"/>
    <col min="59" max="59" width="11.5703125" style="885" hidden="1" customWidth="1"/>
    <col min="60" max="60" width="6.7109375" style="885" hidden="1" customWidth="1"/>
    <col min="61" max="61" width="10.85546875" style="885" hidden="1" customWidth="1"/>
    <col min="62" max="63" width="10.7109375" style="885" hidden="1" customWidth="1"/>
    <col min="64" max="64" width="11.140625" style="885" hidden="1" customWidth="1"/>
    <col min="65" max="65" width="13.140625" style="885" hidden="1" customWidth="1"/>
    <col min="66" max="66" width="5.42578125" style="885" hidden="1" customWidth="1"/>
    <col min="67" max="67" width="11.42578125" style="885" hidden="1" customWidth="1"/>
    <col min="68" max="69" width="11.140625" style="885" hidden="1" customWidth="1"/>
    <col min="70" max="70" width="13.28515625" style="885" hidden="1" customWidth="1"/>
    <col min="71" max="71" width="11.28515625" style="885" hidden="1" customWidth="1"/>
    <col min="72" max="72" width="8.42578125" style="885" customWidth="1"/>
    <col min="73" max="73" width="7.140625" style="885" customWidth="1"/>
    <col min="74" max="74" width="10.140625" style="885" customWidth="1"/>
    <col min="75" max="76" width="12.140625" style="885" customWidth="1"/>
    <col min="77" max="78" width="13.85546875" style="885" customWidth="1"/>
    <col min="79" max="79" width="15.5703125" style="329" customWidth="1"/>
    <col min="80" max="80" width="7.140625" style="885" hidden="1" customWidth="1"/>
    <col min="81" max="81" width="5.85546875" style="885" customWidth="1"/>
    <col min="82" max="16384" width="9.140625" style="885"/>
  </cols>
  <sheetData>
    <row r="1" spans="1:80" ht="12" hidden="1" customHeight="1">
      <c r="C1" s="1183"/>
      <c r="D1" s="1183"/>
      <c r="E1" s="1327"/>
      <c r="F1" s="1327"/>
      <c r="G1" s="1328"/>
      <c r="H1" s="1328"/>
      <c r="I1" s="1328"/>
      <c r="J1" s="1328"/>
      <c r="K1" s="1328"/>
      <c r="L1" s="1328"/>
      <c r="M1" s="1328"/>
      <c r="N1" s="1328"/>
      <c r="O1" s="1328"/>
      <c r="P1" s="1328"/>
      <c r="Q1" s="1328"/>
      <c r="R1" s="1328"/>
      <c r="S1" s="1328"/>
      <c r="T1" s="1328"/>
      <c r="U1" s="2061"/>
      <c r="V1" s="1328"/>
      <c r="W1" s="1328"/>
      <c r="X1" s="1328"/>
      <c r="Y1" s="1328"/>
      <c r="Z1" s="1328"/>
      <c r="AA1" s="1182" t="s">
        <v>951</v>
      </c>
      <c r="AB1" s="1182"/>
      <c r="AC1" s="1182"/>
      <c r="AD1" s="1182"/>
      <c r="AE1" s="1182"/>
      <c r="AF1" s="1182"/>
      <c r="AG1" s="1182"/>
      <c r="AH1" s="1182"/>
      <c r="AI1" s="1182"/>
      <c r="AJ1" s="1182"/>
      <c r="AK1" s="1182"/>
      <c r="AL1" s="1182"/>
      <c r="AM1" s="1182"/>
      <c r="AN1" s="1182"/>
      <c r="AO1" s="1182"/>
      <c r="AP1" s="1182"/>
      <c r="AQ1" s="1182"/>
      <c r="AR1" s="1182"/>
      <c r="AS1" s="1182"/>
      <c r="AT1" s="1182"/>
      <c r="AU1" s="1181"/>
      <c r="AV1" s="1181"/>
      <c r="AW1" s="2077"/>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row>
    <row r="2" spans="1:80" ht="12" hidden="1" customHeight="1">
      <c r="C2" s="1183"/>
      <c r="D2" s="1183"/>
      <c r="E2" s="1327"/>
      <c r="F2" s="1327"/>
      <c r="G2" s="990"/>
      <c r="H2" s="990"/>
      <c r="I2" s="990"/>
      <c r="J2" s="990"/>
      <c r="K2" s="990"/>
      <c r="L2" s="990"/>
      <c r="M2" s="990"/>
      <c r="N2" s="990"/>
      <c r="O2" s="990"/>
      <c r="P2" s="990"/>
      <c r="Q2" s="990"/>
      <c r="R2" s="990"/>
      <c r="S2" s="990"/>
      <c r="T2" s="990"/>
      <c r="U2" s="2062"/>
      <c r="V2" s="990"/>
      <c r="W2" s="990"/>
      <c r="X2" s="990"/>
      <c r="Y2" s="990"/>
      <c r="Z2" s="990"/>
      <c r="AA2" s="1182" t="s">
        <v>952</v>
      </c>
      <c r="AB2" s="1182"/>
      <c r="AC2" s="1182"/>
      <c r="AD2" s="1182"/>
      <c r="AE2" s="1182"/>
      <c r="AF2" s="1182"/>
      <c r="AG2" s="1182"/>
      <c r="AH2" s="1182"/>
      <c r="AI2" s="1182"/>
      <c r="AJ2" s="1182"/>
      <c r="AK2" s="1182"/>
      <c r="AL2" s="1182"/>
      <c r="AM2" s="1182"/>
      <c r="AN2" s="1182"/>
      <c r="AO2" s="1182"/>
      <c r="AP2" s="1182"/>
      <c r="AQ2" s="1182"/>
      <c r="AR2" s="1182"/>
      <c r="AS2" s="1182"/>
      <c r="AT2" s="1182"/>
      <c r="AU2" s="1181"/>
      <c r="AV2" s="1181"/>
      <c r="AW2" s="2077"/>
      <c r="AX2" s="989"/>
      <c r="AY2" s="989"/>
      <c r="AZ2" s="989"/>
      <c r="BA2" s="989"/>
      <c r="BB2" s="989"/>
      <c r="BC2" s="989"/>
      <c r="BD2" s="989"/>
      <c r="BE2" s="989"/>
      <c r="BF2" s="989"/>
      <c r="BG2" s="989"/>
      <c r="BH2" s="989"/>
      <c r="BI2" s="989"/>
      <c r="BJ2" s="989"/>
      <c r="BK2" s="989"/>
      <c r="BL2" s="989"/>
      <c r="BM2" s="989"/>
      <c r="BN2" s="989"/>
      <c r="BO2" s="989"/>
      <c r="BP2" s="989"/>
      <c r="BQ2" s="989"/>
      <c r="BR2" s="989"/>
      <c r="BS2" s="989"/>
      <c r="BT2" s="989"/>
      <c r="BU2" s="989"/>
      <c r="BV2" s="989"/>
    </row>
    <row r="3" spans="1:80" ht="12" hidden="1" customHeight="1">
      <c r="C3" s="1180"/>
      <c r="D3" s="1180"/>
      <c r="E3" s="1327"/>
      <c r="F3" s="1327"/>
      <c r="G3" s="990"/>
      <c r="H3" s="990"/>
      <c r="I3" s="990"/>
      <c r="J3" s="990"/>
      <c r="K3" s="990"/>
      <c r="L3" s="990"/>
      <c r="M3" s="990"/>
      <c r="N3" s="990"/>
      <c r="O3" s="990"/>
      <c r="P3" s="990"/>
      <c r="Q3" s="990"/>
      <c r="R3" s="990"/>
      <c r="S3" s="990"/>
      <c r="T3" s="990"/>
      <c r="U3" s="2062"/>
      <c r="V3" s="990"/>
      <c r="W3" s="990"/>
      <c r="X3" s="990"/>
      <c r="Y3" s="990"/>
      <c r="Z3" s="990"/>
      <c r="AA3" s="990"/>
      <c r="AB3" s="990"/>
      <c r="AC3" s="990"/>
      <c r="AD3" s="990"/>
      <c r="AE3" s="990"/>
      <c r="AF3" s="990"/>
      <c r="AG3" s="990"/>
      <c r="AH3" s="990"/>
      <c r="AI3" s="989"/>
      <c r="AJ3" s="989"/>
      <c r="AK3" s="989"/>
      <c r="AL3" s="989"/>
      <c r="AM3" s="989"/>
      <c r="AN3" s="989"/>
      <c r="AO3" s="989"/>
      <c r="AP3" s="990"/>
      <c r="AQ3" s="990"/>
      <c r="AR3" s="990"/>
      <c r="AS3" s="990"/>
      <c r="AT3" s="990"/>
      <c r="AU3" s="990"/>
      <c r="AV3" s="990"/>
      <c r="AW3" s="2078"/>
      <c r="AX3" s="989"/>
      <c r="AY3" s="989"/>
      <c r="AZ3" s="989"/>
      <c r="BA3" s="989"/>
      <c r="BB3" s="989"/>
      <c r="BC3" s="989"/>
      <c r="BD3" s="989"/>
      <c r="BE3" s="989"/>
      <c r="BF3" s="989"/>
      <c r="BG3" s="989"/>
      <c r="BH3" s="989"/>
      <c r="BI3" s="989"/>
      <c r="BJ3" s="989"/>
      <c r="BK3" s="989"/>
      <c r="BL3" s="989"/>
      <c r="BM3" s="989"/>
      <c r="BN3" s="989"/>
      <c r="BO3" s="989"/>
      <c r="BP3" s="989"/>
      <c r="BQ3" s="989"/>
      <c r="BR3" s="989"/>
      <c r="BS3" s="989"/>
      <c r="BT3" s="989"/>
      <c r="BU3" s="989"/>
      <c r="BV3" s="989"/>
    </row>
    <row r="4" spans="1:80" ht="44.25" customHeight="1">
      <c r="C4" s="1180"/>
      <c r="D4" s="1180"/>
      <c r="E4" s="1327"/>
      <c r="F4" s="1327"/>
      <c r="G4" s="990"/>
      <c r="H4" s="990"/>
      <c r="I4" s="990"/>
      <c r="J4" s="990"/>
      <c r="K4" s="990"/>
      <c r="L4" s="990"/>
      <c r="M4" s="990"/>
      <c r="N4" s="990"/>
      <c r="O4" s="990"/>
      <c r="P4" s="990"/>
      <c r="Q4" s="990"/>
      <c r="R4" s="990"/>
      <c r="S4" s="990"/>
      <c r="T4" s="990"/>
      <c r="U4" s="2062"/>
      <c r="V4" s="990"/>
      <c r="W4" s="990"/>
      <c r="X4" s="990"/>
      <c r="Y4" s="990"/>
      <c r="Z4" s="3984" t="s">
        <v>1304</v>
      </c>
      <c r="AA4" s="3984"/>
      <c r="AB4" s="3984"/>
      <c r="AC4" s="3984"/>
      <c r="AD4" s="3984"/>
      <c r="AE4" s="3984"/>
      <c r="AF4" s="3984"/>
      <c r="AG4" s="3984"/>
      <c r="AH4" s="3984"/>
      <c r="AI4" s="3984"/>
      <c r="AJ4" s="3984"/>
      <c r="AK4" s="3984"/>
      <c r="AL4" s="3984"/>
      <c r="AM4" s="3984"/>
      <c r="AN4" s="3984"/>
      <c r="AO4" s="3984"/>
      <c r="AP4" s="3984"/>
      <c r="AQ4" s="3984"/>
      <c r="AR4" s="3984"/>
      <c r="AS4" s="3984"/>
      <c r="AT4" s="3984"/>
      <c r="AU4" s="3984"/>
      <c r="AV4" s="3984"/>
      <c r="AW4" s="3984"/>
      <c r="AX4" s="3984"/>
      <c r="AY4" s="3984"/>
      <c r="AZ4" s="3984"/>
      <c r="BA4" s="3984"/>
      <c r="BB4" s="3984"/>
      <c r="BC4" s="3984"/>
      <c r="BD4" s="3984"/>
      <c r="BE4" s="3984"/>
      <c r="BF4" s="3984"/>
      <c r="BG4" s="3984"/>
      <c r="BH4" s="3984"/>
      <c r="BI4" s="3984"/>
      <c r="BJ4" s="3984"/>
      <c r="BK4" s="3984"/>
      <c r="BL4" s="3984"/>
      <c r="BM4" s="3984"/>
      <c r="BN4" s="3984"/>
      <c r="BO4" s="3984"/>
      <c r="BP4" s="3984"/>
      <c r="BQ4" s="3984"/>
      <c r="BR4" s="3984"/>
      <c r="BS4" s="3984"/>
      <c r="BT4" s="3984"/>
      <c r="BU4" s="3984"/>
      <c r="BV4" s="3984"/>
      <c r="BW4" s="3984"/>
      <c r="BX4" s="3984"/>
      <c r="BY4" s="3984"/>
      <c r="BZ4" s="3984"/>
      <c r="CA4" s="3984"/>
    </row>
    <row r="5" spans="1:80" ht="27" customHeight="1">
      <c r="C5" s="1180"/>
      <c r="D5" s="1180"/>
      <c r="E5" s="1327"/>
      <c r="F5" s="1327"/>
      <c r="G5" s="987"/>
      <c r="H5" s="987"/>
      <c r="I5" s="987"/>
      <c r="J5" s="987"/>
      <c r="K5" s="987"/>
      <c r="L5" s="987"/>
      <c r="M5" s="987"/>
      <c r="N5" s="987"/>
      <c r="O5" s="987"/>
      <c r="P5" s="987"/>
      <c r="Q5" s="987"/>
      <c r="R5" s="987"/>
      <c r="S5" s="987"/>
      <c r="T5" s="987"/>
      <c r="U5" s="2063"/>
      <c r="V5" s="987"/>
      <c r="W5" s="987"/>
      <c r="X5" s="987"/>
      <c r="Y5" s="987"/>
      <c r="Z5" s="987"/>
      <c r="AA5" s="987"/>
      <c r="AB5" s="987"/>
      <c r="AC5" s="987"/>
      <c r="AD5" s="987"/>
      <c r="AE5" s="3951"/>
      <c r="AF5" s="3951"/>
      <c r="AG5" s="987"/>
      <c r="AH5" s="987"/>
      <c r="AI5" s="986"/>
      <c r="AJ5" s="986"/>
      <c r="AK5" s="986"/>
      <c r="AL5" s="986"/>
      <c r="AM5" s="986"/>
      <c r="AN5" s="986"/>
      <c r="AO5" s="986"/>
      <c r="AP5" s="987"/>
      <c r="AQ5" s="987"/>
      <c r="AR5" s="987"/>
      <c r="AS5" s="987"/>
      <c r="AT5" s="987"/>
      <c r="AU5" s="987"/>
      <c r="AV5" s="987"/>
      <c r="AW5" s="2063"/>
      <c r="AX5" s="986"/>
      <c r="AY5" s="986"/>
      <c r="AZ5" s="986"/>
      <c r="BA5" s="986"/>
      <c r="BB5" s="986"/>
      <c r="BC5" s="986"/>
      <c r="BD5" s="986"/>
      <c r="BE5" s="986"/>
      <c r="BF5" s="986"/>
      <c r="BG5" s="986"/>
      <c r="BH5" s="986"/>
      <c r="BI5" s="986"/>
      <c r="BJ5" s="986"/>
      <c r="BK5" s="986"/>
      <c r="BL5" s="986"/>
      <c r="BM5" s="986"/>
      <c r="BN5" s="986"/>
      <c r="BO5" s="986"/>
      <c r="BP5" s="986"/>
      <c r="BQ5" s="986"/>
      <c r="BR5" s="986"/>
      <c r="BS5" s="986"/>
      <c r="BT5" s="986"/>
      <c r="BU5" s="986"/>
      <c r="BV5" s="986"/>
      <c r="BZ5" s="3951" t="s">
        <v>846</v>
      </c>
      <c r="CA5" s="3951"/>
    </row>
    <row r="6" spans="1:80" ht="22.5" customHeight="1">
      <c r="B6" s="3974" t="s">
        <v>1144</v>
      </c>
      <c r="C6" s="3975"/>
      <c r="D6" s="3975"/>
      <c r="E6" s="3975"/>
      <c r="F6" s="3975"/>
      <c r="G6" s="3975"/>
      <c r="H6" s="3975"/>
      <c r="I6" s="3975"/>
      <c r="J6" s="3975"/>
      <c r="K6" s="3975"/>
      <c r="L6" s="3975"/>
      <c r="M6" s="3975"/>
      <c r="N6" s="3975"/>
      <c r="O6" s="3975"/>
      <c r="P6" s="3975"/>
      <c r="Q6" s="3975"/>
      <c r="R6" s="3975"/>
      <c r="S6" s="3975"/>
      <c r="T6" s="3975"/>
      <c r="U6" s="3975"/>
      <c r="V6" s="3975"/>
      <c r="W6" s="3975"/>
      <c r="X6" s="3975"/>
      <c r="Y6" s="3975"/>
      <c r="Z6" s="3975"/>
      <c r="AA6" s="3975"/>
      <c r="AB6" s="3975"/>
      <c r="AC6" s="3975"/>
      <c r="AD6" s="3975"/>
      <c r="AE6" s="3975"/>
      <c r="AF6" s="3975"/>
      <c r="AG6" s="3975"/>
      <c r="AH6" s="3975"/>
      <c r="AI6" s="3975"/>
      <c r="AJ6" s="3975"/>
      <c r="AK6" s="3975"/>
      <c r="AL6" s="3975"/>
      <c r="AM6" s="3975"/>
      <c r="AN6" s="3975"/>
      <c r="AO6" s="3975"/>
      <c r="AP6" s="3975"/>
      <c r="AQ6" s="3975"/>
      <c r="AR6" s="3975"/>
      <c r="AS6" s="3975"/>
      <c r="AT6" s="3975"/>
      <c r="AU6" s="3975"/>
      <c r="AV6" s="3975"/>
      <c r="AW6" s="3975"/>
      <c r="AX6" s="3975"/>
      <c r="AY6" s="3975"/>
      <c r="AZ6" s="3975"/>
      <c r="BA6" s="3975"/>
      <c r="BB6" s="3975"/>
      <c r="BC6" s="3975"/>
      <c r="BD6" s="3975"/>
      <c r="BE6" s="3975"/>
      <c r="BF6" s="3975"/>
      <c r="BG6" s="3975"/>
      <c r="BH6" s="3975"/>
      <c r="BI6" s="3975"/>
      <c r="BJ6" s="3975"/>
      <c r="BK6" s="3975"/>
      <c r="BL6" s="3975"/>
      <c r="BM6" s="3975"/>
      <c r="BN6" s="3975"/>
      <c r="BO6" s="3975"/>
      <c r="BP6" s="3975"/>
      <c r="BQ6" s="3975"/>
      <c r="BR6" s="3975"/>
      <c r="BS6" s="3975"/>
      <c r="BT6" s="3975"/>
      <c r="BU6" s="3975"/>
      <c r="BV6" s="3975"/>
      <c r="BW6" s="3975"/>
      <c r="BX6" s="3975"/>
      <c r="BY6" s="3975"/>
      <c r="BZ6" s="3975"/>
      <c r="CA6" s="3975"/>
    </row>
    <row r="7" spans="1:80" ht="15.75" customHeight="1">
      <c r="C7" s="984"/>
      <c r="D7" s="984"/>
      <c r="E7" s="1179"/>
      <c r="F7" s="1179"/>
      <c r="G7" s="1179"/>
      <c r="H7" s="1179"/>
      <c r="I7" s="1179"/>
      <c r="J7" s="1179"/>
      <c r="K7" s="1179"/>
      <c r="L7" s="1179"/>
      <c r="M7" s="1179"/>
      <c r="N7" s="1179"/>
      <c r="O7" s="1179"/>
      <c r="P7" s="1179"/>
      <c r="Q7" s="1179"/>
      <c r="R7" s="1179"/>
      <c r="S7" s="1179"/>
      <c r="T7" s="1179"/>
      <c r="U7" s="2064"/>
      <c r="V7" s="1179"/>
      <c r="W7" s="1179"/>
      <c r="X7" s="1179"/>
      <c r="Y7" s="1179"/>
      <c r="Z7" s="1179"/>
      <c r="AA7" s="1179"/>
      <c r="AB7" s="1179"/>
      <c r="AC7" s="1179"/>
      <c r="AD7" s="1179"/>
      <c r="AE7" s="1179"/>
      <c r="AF7" s="1179"/>
      <c r="AG7" s="1179"/>
      <c r="AH7" s="1179"/>
      <c r="AI7" s="1178"/>
      <c r="AJ7" s="1178"/>
      <c r="AK7" s="1178"/>
      <c r="AL7" s="1178"/>
      <c r="AM7" s="1178"/>
      <c r="AN7" s="1178"/>
      <c r="AO7" s="1178"/>
      <c r="AP7" s="1179"/>
      <c r="AQ7" s="1179"/>
      <c r="AR7" s="1179"/>
      <c r="AS7" s="1179"/>
      <c r="AT7" s="1179"/>
      <c r="AU7" s="1179"/>
      <c r="AV7" s="1179"/>
      <c r="AW7" s="2064"/>
      <c r="AX7" s="1178"/>
      <c r="AY7" s="1178"/>
      <c r="AZ7" s="1178"/>
      <c r="BA7" s="1178"/>
      <c r="BB7" s="1178"/>
      <c r="BC7" s="1178"/>
      <c r="BD7" s="1178"/>
      <c r="BE7" s="1178"/>
      <c r="BF7" s="1178"/>
      <c r="BG7" s="1178"/>
      <c r="BH7" s="1178"/>
      <c r="BI7" s="1178"/>
      <c r="BJ7" s="1178"/>
      <c r="BK7" s="1178"/>
      <c r="BL7" s="1178"/>
      <c r="BM7" s="1178"/>
      <c r="BN7" s="1178"/>
      <c r="BO7" s="1178"/>
      <c r="BP7" s="1178"/>
      <c r="BQ7" s="1178"/>
      <c r="BR7" s="1178"/>
      <c r="BS7" s="1178"/>
      <c r="BT7" s="1178"/>
      <c r="BU7" s="1178"/>
      <c r="BV7" s="1178"/>
    </row>
    <row r="8" spans="1:80" ht="21.75" customHeight="1">
      <c r="A8" s="1165"/>
      <c r="B8" s="3899" t="s">
        <v>463</v>
      </c>
      <c r="C8" s="3902" t="s">
        <v>464</v>
      </c>
      <c r="D8" s="3781" t="s">
        <v>953</v>
      </c>
      <c r="E8" s="3906" t="s">
        <v>1076</v>
      </c>
      <c r="F8" s="3907"/>
      <c r="G8" s="3907"/>
      <c r="H8" s="3907"/>
      <c r="I8" s="3907"/>
      <c r="J8" s="3907"/>
      <c r="K8" s="3907"/>
      <c r="L8" s="3908"/>
      <c r="M8" s="3909" t="s">
        <v>723</v>
      </c>
      <c r="N8" s="3910"/>
      <c r="O8" s="3910"/>
      <c r="P8" s="3910"/>
      <c r="Q8" s="3910"/>
      <c r="R8" s="3910"/>
      <c r="S8" s="3910"/>
      <c r="T8" s="3911"/>
      <c r="U8" s="3786" t="s">
        <v>1128</v>
      </c>
      <c r="V8" s="3787"/>
      <c r="W8" s="3787"/>
      <c r="X8" s="3787"/>
      <c r="Y8" s="3787"/>
      <c r="Z8" s="3787"/>
      <c r="AA8" s="3787"/>
      <c r="AB8" s="3787"/>
      <c r="AC8" s="3787"/>
      <c r="AD8" s="3787"/>
      <c r="AE8" s="3787"/>
      <c r="AF8" s="3788"/>
      <c r="AG8" s="1873"/>
      <c r="AH8" s="3814" t="s">
        <v>115</v>
      </c>
      <c r="AI8" s="3976"/>
      <c r="AJ8" s="3977"/>
      <c r="AK8" s="3977"/>
      <c r="AL8" s="3977"/>
      <c r="AM8" s="3977"/>
      <c r="AN8" s="3977"/>
      <c r="AO8" s="3978"/>
      <c r="AP8" s="3919" t="s">
        <v>723</v>
      </c>
      <c r="AQ8" s="3920"/>
      <c r="AR8" s="3920"/>
      <c r="AS8" s="3920"/>
      <c r="AT8" s="3920"/>
      <c r="AU8" s="3920"/>
      <c r="AV8" s="3921"/>
      <c r="AW8" s="3967" t="s">
        <v>1133</v>
      </c>
      <c r="AX8" s="3968"/>
      <c r="AY8" s="3968"/>
      <c r="AZ8" s="3968"/>
      <c r="BA8" s="3968"/>
      <c r="BB8" s="3968"/>
      <c r="BC8" s="3968"/>
      <c r="BD8" s="3968"/>
      <c r="BE8" s="3969"/>
      <c r="BF8" s="3825"/>
      <c r="BG8" s="1177"/>
      <c r="BH8" s="3952"/>
      <c r="BI8" s="3953"/>
      <c r="BJ8" s="3953"/>
      <c r="BK8" s="3953"/>
      <c r="BL8" s="3953"/>
      <c r="BM8" s="3954"/>
      <c r="BN8" s="3955" t="s">
        <v>723</v>
      </c>
      <c r="BO8" s="3956"/>
      <c r="BP8" s="3956"/>
      <c r="BQ8" s="3956"/>
      <c r="BR8" s="3956"/>
      <c r="BS8" s="3957"/>
      <c r="BT8" s="3960" t="s">
        <v>1139</v>
      </c>
      <c r="BU8" s="3961"/>
      <c r="BV8" s="3961"/>
      <c r="BW8" s="3961"/>
      <c r="BX8" s="3961"/>
      <c r="BY8" s="3961"/>
      <c r="BZ8" s="3962"/>
      <c r="CA8" s="3999" t="s">
        <v>3</v>
      </c>
    </row>
    <row r="9" spans="1:80" ht="23.25" customHeight="1">
      <c r="A9" s="1165"/>
      <c r="B9" s="3900"/>
      <c r="C9" s="3902"/>
      <c r="D9" s="3781"/>
      <c r="E9" s="3933" t="s">
        <v>473</v>
      </c>
      <c r="F9" s="3802" t="s">
        <v>721</v>
      </c>
      <c r="G9" s="3803" t="s">
        <v>1077</v>
      </c>
      <c r="H9" s="3803"/>
      <c r="I9" s="3803"/>
      <c r="J9" s="3803"/>
      <c r="K9" s="3803"/>
      <c r="L9" s="3804" t="s">
        <v>719</v>
      </c>
      <c r="M9" s="3935" t="s">
        <v>473</v>
      </c>
      <c r="N9" s="3810" t="s">
        <v>721</v>
      </c>
      <c r="O9" s="3811" t="s">
        <v>1077</v>
      </c>
      <c r="P9" s="3811"/>
      <c r="Q9" s="3811"/>
      <c r="R9" s="3811"/>
      <c r="S9" s="3811"/>
      <c r="T9" s="3812" t="s">
        <v>719</v>
      </c>
      <c r="U9" s="3989" t="s">
        <v>1132</v>
      </c>
      <c r="V9" s="3990"/>
      <c r="W9" s="3979" t="s">
        <v>1164</v>
      </c>
      <c r="X9" s="3979" t="s">
        <v>1145</v>
      </c>
      <c r="Y9" s="3979" t="s">
        <v>847</v>
      </c>
      <c r="Z9" s="3979" t="s">
        <v>1159</v>
      </c>
      <c r="AA9" s="3803" t="s">
        <v>1129</v>
      </c>
      <c r="AB9" s="3803"/>
      <c r="AC9" s="3803"/>
      <c r="AD9" s="3803"/>
      <c r="AE9" s="3803"/>
      <c r="AF9" s="3814" t="s">
        <v>719</v>
      </c>
      <c r="AG9" s="1869" t="s">
        <v>1078</v>
      </c>
      <c r="AH9" s="3815"/>
      <c r="AI9" s="3981" t="s">
        <v>473</v>
      </c>
      <c r="AJ9" s="3824" t="s">
        <v>721</v>
      </c>
      <c r="AK9" s="3818" t="s">
        <v>1077</v>
      </c>
      <c r="AL9" s="3818"/>
      <c r="AM9" s="3818"/>
      <c r="AN9" s="3818"/>
      <c r="AO9" s="3982" t="s">
        <v>719</v>
      </c>
      <c r="AP9" s="3929" t="s">
        <v>473</v>
      </c>
      <c r="AQ9" s="3861" t="s">
        <v>721</v>
      </c>
      <c r="AR9" s="3898" t="s">
        <v>1077</v>
      </c>
      <c r="AS9" s="3898"/>
      <c r="AT9" s="3898"/>
      <c r="AU9" s="3898"/>
      <c r="AV9" s="3931" t="s">
        <v>719</v>
      </c>
      <c r="AW9" s="3970" t="s">
        <v>848</v>
      </c>
      <c r="AX9" s="3971"/>
      <c r="AY9" s="3986" t="s">
        <v>847</v>
      </c>
      <c r="AZ9" s="3986" t="s">
        <v>1145</v>
      </c>
      <c r="BA9" s="3818" t="s">
        <v>1129</v>
      </c>
      <c r="BB9" s="3818"/>
      <c r="BC9" s="3818"/>
      <c r="BD9" s="3818"/>
      <c r="BE9" s="3825" t="s">
        <v>719</v>
      </c>
      <c r="BF9" s="3880"/>
      <c r="BG9" s="1176" t="s">
        <v>465</v>
      </c>
      <c r="BH9" s="3852" t="s">
        <v>473</v>
      </c>
      <c r="BI9" s="3859" t="s">
        <v>721</v>
      </c>
      <c r="BJ9" s="3857" t="s">
        <v>1077</v>
      </c>
      <c r="BK9" s="3857"/>
      <c r="BL9" s="3857"/>
      <c r="BM9" s="3846" t="s">
        <v>719</v>
      </c>
      <c r="BN9" s="4002" t="s">
        <v>473</v>
      </c>
      <c r="BO9" s="3965" t="s">
        <v>721</v>
      </c>
      <c r="BP9" s="3966" t="s">
        <v>1077</v>
      </c>
      <c r="BQ9" s="3966"/>
      <c r="BR9" s="3966"/>
      <c r="BS9" s="3958" t="s">
        <v>719</v>
      </c>
      <c r="BT9" s="3852" t="s">
        <v>848</v>
      </c>
      <c r="BU9" s="3853"/>
      <c r="BV9" s="3859" t="s">
        <v>847</v>
      </c>
      <c r="BW9" s="3857" t="s">
        <v>1129</v>
      </c>
      <c r="BX9" s="3857"/>
      <c r="BY9" s="3857"/>
      <c r="BZ9" s="3846" t="s">
        <v>719</v>
      </c>
      <c r="CA9" s="4000"/>
    </row>
    <row r="10" spans="1:80" ht="60.75" customHeight="1">
      <c r="A10" s="1165"/>
      <c r="B10" s="3901"/>
      <c r="C10" s="3902"/>
      <c r="D10" s="3781"/>
      <c r="E10" s="3934"/>
      <c r="F10" s="3802"/>
      <c r="G10" s="1329" t="s">
        <v>1079</v>
      </c>
      <c r="H10" s="1329" t="s">
        <v>1080</v>
      </c>
      <c r="I10" s="1329" t="s">
        <v>1080</v>
      </c>
      <c r="J10" s="1329" t="s">
        <v>1081</v>
      </c>
      <c r="K10" s="1329" t="s">
        <v>1082</v>
      </c>
      <c r="L10" s="3805"/>
      <c r="M10" s="3936"/>
      <c r="N10" s="3810"/>
      <c r="O10" s="1330" t="s">
        <v>1079</v>
      </c>
      <c r="P10" s="1330" t="s">
        <v>1080</v>
      </c>
      <c r="Q10" s="1330" t="s">
        <v>1080</v>
      </c>
      <c r="R10" s="1330" t="s">
        <v>1081</v>
      </c>
      <c r="S10" s="1330" t="s">
        <v>1083</v>
      </c>
      <c r="T10" s="3813"/>
      <c r="U10" s="3991"/>
      <c r="V10" s="3992"/>
      <c r="W10" s="3980"/>
      <c r="X10" s="3980"/>
      <c r="Y10" s="3980"/>
      <c r="Z10" s="3980"/>
      <c r="AA10" s="1872" t="s">
        <v>717</v>
      </c>
      <c r="AB10" s="1329" t="s">
        <v>1249</v>
      </c>
      <c r="AC10" s="1329" t="s">
        <v>1266</v>
      </c>
      <c r="AD10" s="1329" t="s">
        <v>1130</v>
      </c>
      <c r="AE10" s="1329" t="s">
        <v>1082</v>
      </c>
      <c r="AF10" s="3816"/>
      <c r="AG10" s="1870" t="s">
        <v>1084</v>
      </c>
      <c r="AH10" s="3816"/>
      <c r="AI10" s="3938"/>
      <c r="AJ10" s="3824"/>
      <c r="AK10" s="334" t="s">
        <v>1079</v>
      </c>
      <c r="AL10" s="334" t="s">
        <v>1080</v>
      </c>
      <c r="AM10" s="334" t="s">
        <v>1081</v>
      </c>
      <c r="AN10" s="334" t="s">
        <v>1083</v>
      </c>
      <c r="AO10" s="3983"/>
      <c r="AP10" s="3930"/>
      <c r="AQ10" s="3861"/>
      <c r="AR10" s="1864" t="s">
        <v>1079</v>
      </c>
      <c r="AS10" s="1864" t="s">
        <v>1080</v>
      </c>
      <c r="AT10" s="1864" t="s">
        <v>1081</v>
      </c>
      <c r="AU10" s="1864" t="s">
        <v>1085</v>
      </c>
      <c r="AV10" s="3932"/>
      <c r="AW10" s="3972"/>
      <c r="AX10" s="3973"/>
      <c r="AY10" s="3939"/>
      <c r="AZ10" s="3939"/>
      <c r="BA10" s="334" t="s">
        <v>717</v>
      </c>
      <c r="BB10" s="334" t="s">
        <v>1080</v>
      </c>
      <c r="BC10" s="334" t="s">
        <v>1230</v>
      </c>
      <c r="BD10" s="334" t="s">
        <v>1083</v>
      </c>
      <c r="BE10" s="3826"/>
      <c r="BF10" s="3826"/>
      <c r="BG10" s="1175"/>
      <c r="BH10" s="3963"/>
      <c r="BI10" s="3859"/>
      <c r="BJ10" s="1865" t="s">
        <v>1079</v>
      </c>
      <c r="BK10" s="1865" t="s">
        <v>954</v>
      </c>
      <c r="BL10" s="1865" t="s">
        <v>716</v>
      </c>
      <c r="BM10" s="3847"/>
      <c r="BN10" s="4003"/>
      <c r="BO10" s="3965"/>
      <c r="BP10" s="1173" t="s">
        <v>1079</v>
      </c>
      <c r="BQ10" s="1173" t="s">
        <v>954</v>
      </c>
      <c r="BR10" s="1173" t="s">
        <v>716</v>
      </c>
      <c r="BS10" s="3959"/>
      <c r="BT10" s="3963"/>
      <c r="BU10" s="3964"/>
      <c r="BV10" s="3859"/>
      <c r="BW10" s="1865" t="s">
        <v>1131</v>
      </c>
      <c r="BX10" s="1865" t="s">
        <v>1230</v>
      </c>
      <c r="BY10" s="1865" t="s">
        <v>1083</v>
      </c>
      <c r="BZ10" s="3847"/>
      <c r="CA10" s="4001"/>
    </row>
    <row r="11" spans="1:80" ht="31.5" customHeight="1">
      <c r="A11" s="1165"/>
      <c r="B11" s="3901"/>
      <c r="C11" s="3902"/>
      <c r="D11" s="3781"/>
      <c r="E11" s="1331" t="s">
        <v>104</v>
      </c>
      <c r="F11" s="1329" t="s">
        <v>482</v>
      </c>
      <c r="G11" s="1329" t="s">
        <v>482</v>
      </c>
      <c r="H11" s="1329" t="s">
        <v>482</v>
      </c>
      <c r="I11" s="1329"/>
      <c r="J11" s="1329" t="s">
        <v>482</v>
      </c>
      <c r="K11" s="1332" t="s">
        <v>482</v>
      </c>
      <c r="L11" s="1332" t="s">
        <v>482</v>
      </c>
      <c r="M11" s="1333" t="s">
        <v>104</v>
      </c>
      <c r="N11" s="1330" t="s">
        <v>482</v>
      </c>
      <c r="O11" s="1330" t="s">
        <v>482</v>
      </c>
      <c r="P11" s="1330" t="s">
        <v>482</v>
      </c>
      <c r="Q11" s="1330"/>
      <c r="R11" s="1330" t="s">
        <v>482</v>
      </c>
      <c r="S11" s="1334" t="s">
        <v>482</v>
      </c>
      <c r="T11" s="1334" t="s">
        <v>482</v>
      </c>
      <c r="U11" s="1716" t="s">
        <v>481</v>
      </c>
      <c r="V11" s="1331" t="s">
        <v>104</v>
      </c>
      <c r="W11" s="1331"/>
      <c r="X11" s="1331"/>
      <c r="Y11" s="1329" t="s">
        <v>482</v>
      </c>
      <c r="Z11" s="1329"/>
      <c r="AA11" s="1871" t="s">
        <v>482</v>
      </c>
      <c r="AB11" s="1871" t="s">
        <v>482</v>
      </c>
      <c r="AC11" s="1871"/>
      <c r="AD11" s="1871" t="s">
        <v>482</v>
      </c>
      <c r="AE11" s="1942" t="s">
        <v>482</v>
      </c>
      <c r="AF11" s="1335" t="s">
        <v>714</v>
      </c>
      <c r="AG11" s="1335"/>
      <c r="AH11" s="1335"/>
      <c r="AI11" s="1868" t="s">
        <v>104</v>
      </c>
      <c r="AJ11" s="334" t="s">
        <v>482</v>
      </c>
      <c r="AK11" s="334" t="s">
        <v>482</v>
      </c>
      <c r="AL11" s="334"/>
      <c r="AM11" s="334"/>
      <c r="AN11" s="970" t="s">
        <v>482</v>
      </c>
      <c r="AO11" s="970" t="s">
        <v>482</v>
      </c>
      <c r="AP11" s="1864" t="s">
        <v>104</v>
      </c>
      <c r="AQ11" s="1864" t="s">
        <v>482</v>
      </c>
      <c r="AR11" s="1864" t="s">
        <v>482</v>
      </c>
      <c r="AS11" s="1864"/>
      <c r="AT11" s="1864"/>
      <c r="AU11" s="1174" t="s">
        <v>482</v>
      </c>
      <c r="AV11" s="994" t="s">
        <v>482</v>
      </c>
      <c r="AW11" s="969" t="s">
        <v>481</v>
      </c>
      <c r="AX11" s="1868" t="s">
        <v>104</v>
      </c>
      <c r="AY11" s="334" t="s">
        <v>482</v>
      </c>
      <c r="AZ11" s="334"/>
      <c r="BA11" s="334" t="s">
        <v>482</v>
      </c>
      <c r="BB11" s="334"/>
      <c r="BC11" s="334"/>
      <c r="BD11" s="970" t="s">
        <v>482</v>
      </c>
      <c r="BE11" s="970" t="s">
        <v>482</v>
      </c>
      <c r="BF11" s="969"/>
      <c r="BG11" s="969"/>
      <c r="BH11" s="1865" t="s">
        <v>104</v>
      </c>
      <c r="BI11" s="1865"/>
      <c r="BJ11" s="964" t="s">
        <v>482</v>
      </c>
      <c r="BK11" s="964"/>
      <c r="BL11" s="964" t="s">
        <v>482</v>
      </c>
      <c r="BM11" s="963" t="s">
        <v>714</v>
      </c>
      <c r="BN11" s="1173" t="s">
        <v>104</v>
      </c>
      <c r="BO11" s="1173" t="s">
        <v>482</v>
      </c>
      <c r="BP11" s="1173" t="s">
        <v>482</v>
      </c>
      <c r="BQ11" s="1173"/>
      <c r="BR11" s="1172" t="s">
        <v>482</v>
      </c>
      <c r="BS11" s="1336" t="s">
        <v>714</v>
      </c>
      <c r="BT11" s="1353" t="s">
        <v>481</v>
      </c>
      <c r="BU11" s="1866" t="s">
        <v>104</v>
      </c>
      <c r="BV11" s="1865" t="s">
        <v>482</v>
      </c>
      <c r="BW11" s="1865" t="s">
        <v>482</v>
      </c>
      <c r="BX11" s="1865" t="s">
        <v>482</v>
      </c>
      <c r="BY11" s="964" t="s">
        <v>482</v>
      </c>
      <c r="BZ11" s="963" t="s">
        <v>714</v>
      </c>
      <c r="CA11" s="2054"/>
    </row>
    <row r="12" spans="1:80" ht="31.5" hidden="1" customHeight="1">
      <c r="A12" s="1165"/>
      <c r="B12" s="2435"/>
      <c r="C12" s="2433"/>
      <c r="D12" s="2431"/>
      <c r="E12" s="1331"/>
      <c r="F12" s="1329"/>
      <c r="G12" s="1329"/>
      <c r="H12" s="1329"/>
      <c r="I12" s="1329"/>
      <c r="J12" s="1329"/>
      <c r="K12" s="1335"/>
      <c r="L12" s="1335"/>
      <c r="M12" s="1333"/>
      <c r="N12" s="1330"/>
      <c r="O12" s="1330"/>
      <c r="P12" s="1330"/>
      <c r="Q12" s="1330"/>
      <c r="R12" s="1330"/>
      <c r="S12" s="2436"/>
      <c r="T12" s="2436"/>
      <c r="U12" s="1716"/>
      <c r="V12" s="1331"/>
      <c r="W12" s="1331"/>
      <c r="X12" s="1331"/>
      <c r="Y12" s="1329"/>
      <c r="Z12" s="1329"/>
      <c r="AA12" s="2432"/>
      <c r="AB12" s="2432"/>
      <c r="AC12" s="2432"/>
      <c r="AD12" s="2432"/>
      <c r="AE12" s="1942"/>
      <c r="AF12" s="1335"/>
      <c r="AG12" s="1335"/>
      <c r="AH12" s="1335"/>
      <c r="AI12" s="2427"/>
      <c r="AJ12" s="2434"/>
      <c r="AK12" s="2434"/>
      <c r="AL12" s="2434"/>
      <c r="AM12" s="2434"/>
      <c r="AN12" s="969"/>
      <c r="AO12" s="969"/>
      <c r="AP12" s="2430"/>
      <c r="AQ12" s="2430"/>
      <c r="AR12" s="2430"/>
      <c r="AS12" s="2430"/>
      <c r="AT12" s="2430"/>
      <c r="AU12" s="2437"/>
      <c r="AV12" s="995"/>
      <c r="AW12" s="969"/>
      <c r="AX12" s="2427"/>
      <c r="AY12" s="2434"/>
      <c r="AZ12" s="2434"/>
      <c r="BA12" s="2434"/>
      <c r="BB12" s="2434"/>
      <c r="BC12" s="2434"/>
      <c r="BD12" s="969"/>
      <c r="BE12" s="969"/>
      <c r="BF12" s="969"/>
      <c r="BG12" s="969"/>
      <c r="BH12" s="2429"/>
      <c r="BI12" s="2429"/>
      <c r="BJ12" s="963"/>
      <c r="BK12" s="963"/>
      <c r="BL12" s="963"/>
      <c r="BM12" s="963"/>
      <c r="BN12" s="1173"/>
      <c r="BO12" s="1173"/>
      <c r="BP12" s="1173"/>
      <c r="BQ12" s="1173"/>
      <c r="BR12" s="1336"/>
      <c r="BS12" s="1336"/>
      <c r="BT12" s="2438"/>
      <c r="BU12" s="2428"/>
      <c r="BV12" s="2429"/>
      <c r="BW12" s="2429"/>
      <c r="BX12" s="2429"/>
      <c r="BY12" s="963"/>
      <c r="BZ12" s="963"/>
      <c r="CA12" s="2054"/>
    </row>
    <row r="13" spans="1:80" ht="15">
      <c r="A13" s="1165" t="s">
        <v>759</v>
      </c>
      <c r="B13" s="1186" t="s">
        <v>707</v>
      </c>
      <c r="C13" s="942" t="s">
        <v>483</v>
      </c>
      <c r="D13" s="1733"/>
      <c r="E13" s="1861">
        <v>8</v>
      </c>
      <c r="F13" s="1861">
        <v>3500</v>
      </c>
      <c r="G13" s="1861">
        <v>127000</v>
      </c>
      <c r="H13" s="1861">
        <v>40000</v>
      </c>
      <c r="I13" s="1861">
        <v>0</v>
      </c>
      <c r="J13" s="1861">
        <v>1241.2</v>
      </c>
      <c r="K13" s="1861">
        <v>29787.7</v>
      </c>
      <c r="L13" s="1861">
        <f>SUM(F13:K13)</f>
        <v>201528.90000000002</v>
      </c>
      <c r="M13" s="1184">
        <f t="shared" ref="M13:S13" si="0">SUM(M14:M33)</f>
        <v>0</v>
      </c>
      <c r="N13" s="1184">
        <f t="shared" si="0"/>
        <v>57125</v>
      </c>
      <c r="O13" s="1184">
        <f t="shared" si="0"/>
        <v>-26480.199999999997</v>
      </c>
      <c r="P13" s="1184">
        <f t="shared" si="0"/>
        <v>-40000</v>
      </c>
      <c r="Q13" s="1184"/>
      <c r="R13" s="1184">
        <f t="shared" si="0"/>
        <v>-275</v>
      </c>
      <c r="S13" s="1184">
        <f t="shared" si="0"/>
        <v>-6600</v>
      </c>
      <c r="T13" s="1184">
        <f>SUM(N13:S13)</f>
        <v>-16230.199999999997</v>
      </c>
      <c r="U13" s="1184"/>
      <c r="V13" s="1861">
        <f t="shared" ref="V13:AE13" si="1">SUM(V14:V33)</f>
        <v>19.8</v>
      </c>
      <c r="W13" s="1861"/>
      <c r="X13" s="1861"/>
      <c r="Y13" s="1861">
        <f t="shared" si="1"/>
        <v>7394.6</v>
      </c>
      <c r="Z13" s="1861">
        <f t="shared" si="1"/>
        <v>138000</v>
      </c>
      <c r="AA13" s="1861">
        <f t="shared" si="1"/>
        <v>52703.4</v>
      </c>
      <c r="AB13" s="1861">
        <f t="shared" si="1"/>
        <v>131602.79999999999</v>
      </c>
      <c r="AC13" s="1861">
        <f>SUM(AC14:AC33)</f>
        <v>5553.7</v>
      </c>
      <c r="AD13" s="1861">
        <f t="shared" si="1"/>
        <v>966.2</v>
      </c>
      <c r="AE13" s="1861">
        <f t="shared" si="1"/>
        <v>23187.7</v>
      </c>
      <c r="AF13" s="1861">
        <f>SUM(Y13:AE13)</f>
        <v>359408.4</v>
      </c>
      <c r="AG13" s="1861"/>
      <c r="AH13" s="1861"/>
      <c r="AI13" s="1861">
        <v>5</v>
      </c>
      <c r="AJ13" s="1861">
        <v>3000</v>
      </c>
      <c r="AK13" s="1861">
        <v>12000</v>
      </c>
      <c r="AL13" s="1861"/>
      <c r="AM13" s="1861">
        <v>3500</v>
      </c>
      <c r="AN13" s="1861">
        <v>84000</v>
      </c>
      <c r="AO13" s="1861">
        <f>SUM(AJ13:AN13)</f>
        <v>102500</v>
      </c>
      <c r="AP13" s="1861">
        <f t="shared" ref="AP13:AU13" si="2">SUM(AP14:AP33)</f>
        <v>0</v>
      </c>
      <c r="AQ13" s="1184">
        <f t="shared" si="2"/>
        <v>0</v>
      </c>
      <c r="AR13" s="1861">
        <f t="shared" si="2"/>
        <v>0</v>
      </c>
      <c r="AS13" s="1861">
        <f t="shared" si="2"/>
        <v>0</v>
      </c>
      <c r="AT13" s="1861">
        <f t="shared" si="2"/>
        <v>0</v>
      </c>
      <c r="AU13" s="1184">
        <f t="shared" si="2"/>
        <v>0</v>
      </c>
      <c r="AV13" s="1184">
        <f>SUM(AQ13:AU13)</f>
        <v>0</v>
      </c>
      <c r="AW13" s="1184"/>
      <c r="AX13" s="1861">
        <f t="shared" ref="AX13:BD13" si="3">SUM(AX14:AX33)</f>
        <v>1</v>
      </c>
      <c r="AY13" s="1861">
        <f t="shared" si="3"/>
        <v>17000</v>
      </c>
      <c r="AZ13" s="1861"/>
      <c r="BA13" s="1861">
        <f t="shared" si="3"/>
        <v>0</v>
      </c>
      <c r="BB13" s="1861">
        <f t="shared" si="3"/>
        <v>0</v>
      </c>
      <c r="BC13" s="1861">
        <f t="shared" si="3"/>
        <v>0</v>
      </c>
      <c r="BD13" s="1861">
        <f t="shared" si="3"/>
        <v>0</v>
      </c>
      <c r="BE13" s="1861">
        <f>SUM(AY13:BD13)</f>
        <v>17000</v>
      </c>
      <c r="BF13" s="1730"/>
      <c r="BG13" s="1185"/>
      <c r="BH13" s="1861">
        <f>SUM(BH14:BH33)</f>
        <v>6</v>
      </c>
      <c r="BI13" s="1861">
        <f>SUM(BI14:BI33)</f>
        <v>0</v>
      </c>
      <c r="BJ13" s="1861">
        <f>SUM(BJ14:BJ33)</f>
        <v>113570</v>
      </c>
      <c r="BK13" s="1861">
        <f>SUM(BK14:BK33)</f>
        <v>0</v>
      </c>
      <c r="BL13" s="1861">
        <f>SUM(BL14:BL33)</f>
        <v>0</v>
      </c>
      <c r="BM13" s="1861">
        <f>SUM(BI13:BL13)</f>
        <v>113570</v>
      </c>
      <c r="BN13" s="1861">
        <f>SUM(BN14:BN33)</f>
        <v>0</v>
      </c>
      <c r="BO13" s="1861">
        <f>SUM(BO14:BO33)</f>
        <v>0</v>
      </c>
      <c r="BP13" s="1861">
        <f>SUM(BP14:BP33)</f>
        <v>0</v>
      </c>
      <c r="BQ13" s="1861">
        <f>SUM(BQ14:BQ33)</f>
        <v>0</v>
      </c>
      <c r="BR13" s="1184">
        <f>SUM(BR14:BR33)</f>
        <v>0</v>
      </c>
      <c r="BS13" s="1184">
        <f>SUM(BO13:BR13)</f>
        <v>0</v>
      </c>
      <c r="BT13" s="1184"/>
      <c r="BU13" s="1861">
        <f>SUM(BU14:BU33)</f>
        <v>6</v>
      </c>
      <c r="BV13" s="1861">
        <f>SUM(BV14:BV33)</f>
        <v>0</v>
      </c>
      <c r="BW13" s="1861">
        <f>SUM(BW14:BW33)</f>
        <v>57500</v>
      </c>
      <c r="BX13" s="1861">
        <f>SUM(BX14:BX33)</f>
        <v>4500</v>
      </c>
      <c r="BY13" s="1861">
        <f>SUM(BY14:BY33)</f>
        <v>108000</v>
      </c>
      <c r="BZ13" s="1861">
        <f>SUM(BV13:BY13)</f>
        <v>170000</v>
      </c>
      <c r="CA13" s="1731"/>
    </row>
    <row r="14" spans="1:80" ht="30.75" customHeight="1">
      <c r="A14" s="912">
        <v>1</v>
      </c>
      <c r="B14" s="1943" t="s">
        <v>1086</v>
      </c>
      <c r="C14" s="1337" t="s">
        <v>59</v>
      </c>
      <c r="D14" s="1338" t="s">
        <v>955</v>
      </c>
      <c r="E14" s="1339">
        <v>3</v>
      </c>
      <c r="F14" s="1339">
        <v>1500</v>
      </c>
      <c r="G14" s="1339">
        <v>17000</v>
      </c>
      <c r="H14" s="1339">
        <v>0</v>
      </c>
      <c r="I14" s="1339">
        <v>0</v>
      </c>
      <c r="J14" s="1339">
        <v>1241.2</v>
      </c>
      <c r="K14" s="1339">
        <v>29787.7</v>
      </c>
      <c r="L14" s="1339">
        <f t="shared" ref="L14:L76" si="4">SUM(F14:K14)</f>
        <v>49528.9</v>
      </c>
      <c r="M14" s="1944"/>
      <c r="N14" s="1640"/>
      <c r="O14" s="1945">
        <f>-13900.8-250.6</f>
        <v>-14151.4</v>
      </c>
      <c r="P14" s="1640"/>
      <c r="Q14" s="1946"/>
      <c r="R14" s="1947">
        <f>S14/24</f>
        <v>-275</v>
      </c>
      <c r="S14" s="1945">
        <v>-6600</v>
      </c>
      <c r="T14" s="1640">
        <f t="shared" ref="T14:T76" si="5">SUM(N14:S14)</f>
        <v>-21026.400000000001</v>
      </c>
      <c r="U14" s="1721"/>
      <c r="V14" s="2286">
        <f t="shared" ref="V14:V33" si="6">E14+M14</f>
        <v>3</v>
      </c>
      <c r="W14" s="930"/>
      <c r="X14" s="930"/>
      <c r="Y14" s="930"/>
      <c r="Z14" s="930"/>
      <c r="AA14" s="930">
        <v>4348.6000000000004</v>
      </c>
      <c r="AB14" s="930">
        <f t="shared" ref="AB14:AB33" si="7">H14+P14</f>
        <v>0</v>
      </c>
      <c r="AC14" s="930">
        <f t="shared" ref="AC14:AC33" si="8">I14+Q14</f>
        <v>0</v>
      </c>
      <c r="AD14" s="1341">
        <f t="shared" ref="AD14:AD33" si="9">J14+R14</f>
        <v>966.2</v>
      </c>
      <c r="AE14" s="891">
        <f t="shared" ref="AE14:AE33" si="10">K14+S14</f>
        <v>23187.7</v>
      </c>
      <c r="AF14" s="1718">
        <f t="shared" ref="AF14:AF76" si="11">SUM(Y14:AE14)</f>
        <v>28502.5</v>
      </c>
      <c r="AG14" s="1341"/>
      <c r="AH14" s="1341"/>
      <c r="AI14" s="1342">
        <v>0</v>
      </c>
      <c r="AJ14" s="1342">
        <v>0</v>
      </c>
      <c r="AK14" s="1342">
        <v>0</v>
      </c>
      <c r="AL14" s="1343">
        <v>0</v>
      </c>
      <c r="AM14" s="1343">
        <v>0</v>
      </c>
      <c r="AN14" s="1343">
        <v>0</v>
      </c>
      <c r="AO14" s="1343">
        <f t="shared" ref="AO14:AO76" si="12">SUM(AJ14:AN14)</f>
        <v>0</v>
      </c>
      <c r="AP14" s="1344"/>
      <c r="AQ14" s="1344"/>
      <c r="AR14" s="1344"/>
      <c r="AS14" s="1344"/>
      <c r="AT14" s="1360">
        <f>AU14/24</f>
        <v>0</v>
      </c>
      <c r="AU14" s="1345"/>
      <c r="AV14" s="1345">
        <f t="shared" ref="AV14:AV76" si="13">SUM(AQ14:AU14)</f>
        <v>0</v>
      </c>
      <c r="AW14" s="2076"/>
      <c r="AX14" s="1346"/>
      <c r="AY14" s="1346">
        <f t="shared" ref="AY14:AY33" si="14">AJ14+AQ14</f>
        <v>0</v>
      </c>
      <c r="AZ14" s="1346"/>
      <c r="BA14" s="1346">
        <v>0</v>
      </c>
      <c r="BB14" s="1346">
        <f t="shared" ref="BB14:BB33" si="15">AL14+AS14</f>
        <v>0</v>
      </c>
      <c r="BC14" s="1346">
        <f t="shared" ref="BC14:BC33" si="16">AM14+AT14</f>
        <v>0</v>
      </c>
      <c r="BD14" s="1346">
        <f t="shared" ref="BD14:BD33" si="17">AN14+AU14</f>
        <v>0</v>
      </c>
      <c r="BE14" s="1346">
        <f t="shared" ref="BE14:BE76" si="18">SUM(AY14:BD14)</f>
        <v>0</v>
      </c>
      <c r="BF14" s="1347"/>
      <c r="BG14" s="1348"/>
      <c r="BH14" s="1349">
        <v>3</v>
      </c>
      <c r="BI14" s="1349"/>
      <c r="BJ14" s="1349">
        <v>45000</v>
      </c>
      <c r="BK14" s="1350"/>
      <c r="BL14" s="1350"/>
      <c r="BM14" s="1350">
        <f t="shared" ref="BM14:BM76" si="19">SUM(BI14:BL14)</f>
        <v>45000</v>
      </c>
      <c r="BN14" s="1351"/>
      <c r="BO14" s="1351"/>
      <c r="BP14" s="1352"/>
      <c r="BQ14" s="1352">
        <f>BR14/24</f>
        <v>0</v>
      </c>
      <c r="BR14" s="1352"/>
      <c r="BS14" s="1352">
        <f t="shared" ref="BS14:BS76" si="20">SUM(BO14:BR14)</f>
        <v>0</v>
      </c>
      <c r="BT14" s="1353"/>
      <c r="BU14" s="1353">
        <f t="shared" ref="BU14:BU33" si="21">BH14+BN14</f>
        <v>3</v>
      </c>
      <c r="BV14" s="1353">
        <f t="shared" ref="BV14:BV33" si="22">BI14+BO14</f>
        <v>0</v>
      </c>
      <c r="BW14" s="1353">
        <f t="shared" ref="BW14:BW33" si="23">BJ14+BP14</f>
        <v>45000</v>
      </c>
      <c r="BX14" s="1353">
        <f t="shared" ref="BX14:BX33" si="24">BK14+BQ14</f>
        <v>0</v>
      </c>
      <c r="BY14" s="1353">
        <f t="shared" ref="BY14:BY33" si="25">BL14+BR14</f>
        <v>0</v>
      </c>
      <c r="BZ14" s="1350">
        <f t="shared" ref="BZ14:BZ76" si="26">SUM(BV14:BY14)</f>
        <v>45000</v>
      </c>
      <c r="CA14" s="2393" t="s">
        <v>394</v>
      </c>
      <c r="CB14" s="2059">
        <f>V14+AX14+BU14</f>
        <v>6</v>
      </c>
    </row>
    <row r="15" spans="1:80" ht="25.5">
      <c r="A15" s="911">
        <v>1</v>
      </c>
      <c r="B15" s="1949" t="s">
        <v>1087</v>
      </c>
      <c r="C15" s="1355" t="s">
        <v>897</v>
      </c>
      <c r="D15" s="1356" t="s">
        <v>955</v>
      </c>
      <c r="E15" s="1357">
        <v>0</v>
      </c>
      <c r="F15" s="1357">
        <v>0</v>
      </c>
      <c r="G15" s="1357">
        <v>0</v>
      </c>
      <c r="H15" s="1357">
        <v>0</v>
      </c>
      <c r="I15" s="1357">
        <v>0</v>
      </c>
      <c r="J15" s="1357">
        <v>0</v>
      </c>
      <c r="K15" s="1357">
        <v>0</v>
      </c>
      <c r="L15" s="1357">
        <f>SUM(F15:K15)</f>
        <v>0</v>
      </c>
      <c r="M15" s="1621"/>
      <c r="N15" s="1440"/>
      <c r="O15" s="1440"/>
      <c r="P15" s="1950"/>
      <c r="Q15" s="1950"/>
      <c r="R15" s="1621">
        <f>S15/24</f>
        <v>0</v>
      </c>
      <c r="S15" s="1440"/>
      <c r="T15" s="1440">
        <f t="shared" si="5"/>
        <v>0</v>
      </c>
      <c r="U15" s="1722"/>
      <c r="V15" s="1717">
        <v>6.8</v>
      </c>
      <c r="W15" s="891"/>
      <c r="X15" s="891"/>
      <c r="Y15" s="891">
        <v>1142.0999999999999</v>
      </c>
      <c r="Z15" s="891"/>
      <c r="AA15" s="891">
        <v>48354.8</v>
      </c>
      <c r="AB15" s="891">
        <f t="shared" si="7"/>
        <v>0</v>
      </c>
      <c r="AC15" s="891">
        <f t="shared" si="8"/>
        <v>0</v>
      </c>
      <c r="AD15" s="1952">
        <f t="shared" si="9"/>
        <v>0</v>
      </c>
      <c r="AE15" s="891">
        <f t="shared" si="10"/>
        <v>0</v>
      </c>
      <c r="AF15" s="1719">
        <f>SUM(Y15:AE15)</f>
        <v>49496.9</v>
      </c>
      <c r="AG15" s="1341"/>
      <c r="AH15" s="930"/>
      <c r="AI15" s="1346">
        <v>0</v>
      </c>
      <c r="AJ15" s="1346">
        <v>0</v>
      </c>
      <c r="AK15" s="1346">
        <v>0</v>
      </c>
      <c r="AL15" s="1346">
        <v>0</v>
      </c>
      <c r="AM15" s="1346">
        <v>0</v>
      </c>
      <c r="AN15" s="1346">
        <v>0</v>
      </c>
      <c r="AO15" s="1346">
        <f t="shared" si="12"/>
        <v>0</v>
      </c>
      <c r="AP15" s="1360"/>
      <c r="AQ15" s="1361"/>
      <c r="AR15" s="1360"/>
      <c r="AS15" s="1360"/>
      <c r="AT15" s="1360">
        <f>AU15/24</f>
        <v>0</v>
      </c>
      <c r="AU15" s="1361"/>
      <c r="AV15" s="1361">
        <f t="shared" si="13"/>
        <v>0</v>
      </c>
      <c r="AW15" s="1438"/>
      <c r="AX15" s="1346">
        <v>1</v>
      </c>
      <c r="AY15" s="1346">
        <v>17000</v>
      </c>
      <c r="AZ15" s="1346"/>
      <c r="BA15" s="1346">
        <f t="shared" ref="BA15:BA33" si="27">AK15+AR15</f>
        <v>0</v>
      </c>
      <c r="BB15" s="1346">
        <f t="shared" si="15"/>
        <v>0</v>
      </c>
      <c r="BC15" s="1346">
        <f t="shared" si="16"/>
        <v>0</v>
      </c>
      <c r="BD15" s="1346">
        <f t="shared" si="17"/>
        <v>0</v>
      </c>
      <c r="BE15" s="1346">
        <f t="shared" si="18"/>
        <v>17000</v>
      </c>
      <c r="BF15" s="1362"/>
      <c r="BG15" s="1363"/>
      <c r="BH15" s="1353"/>
      <c r="BI15" s="1353"/>
      <c r="BJ15" s="1353"/>
      <c r="BK15" s="1353"/>
      <c r="BL15" s="1353"/>
      <c r="BM15" s="1353">
        <f t="shared" si="19"/>
        <v>0</v>
      </c>
      <c r="BN15" s="1364"/>
      <c r="BO15" s="1364"/>
      <c r="BP15" s="1365"/>
      <c r="BQ15" s="1365">
        <f>BR15/24</f>
        <v>0</v>
      </c>
      <c r="BR15" s="1365"/>
      <c r="BS15" s="1365">
        <f t="shared" si="20"/>
        <v>0</v>
      </c>
      <c r="BT15" s="1353"/>
      <c r="BU15" s="1353">
        <f t="shared" si="21"/>
        <v>0</v>
      </c>
      <c r="BV15" s="1353">
        <f t="shared" si="22"/>
        <v>0</v>
      </c>
      <c r="BW15" s="1353">
        <f t="shared" si="23"/>
        <v>0</v>
      </c>
      <c r="BX15" s="1353">
        <f t="shared" si="24"/>
        <v>0</v>
      </c>
      <c r="BY15" s="1353">
        <f t="shared" si="25"/>
        <v>0</v>
      </c>
      <c r="BZ15" s="1353">
        <f t="shared" si="26"/>
        <v>0</v>
      </c>
      <c r="CA15" s="2393" t="s">
        <v>1251</v>
      </c>
      <c r="CB15" s="2059">
        <f t="shared" ref="CB15:CB77" si="28">V15+AX15+BU15</f>
        <v>7.8</v>
      </c>
    </row>
    <row r="16" spans="1:80" ht="25.5" hidden="1">
      <c r="A16" s="1170"/>
      <c r="B16" s="1949" t="s">
        <v>1088</v>
      </c>
      <c r="C16" s="1355" t="s">
        <v>897</v>
      </c>
      <c r="D16" s="1356" t="s">
        <v>955</v>
      </c>
      <c r="E16" s="1357">
        <v>0</v>
      </c>
      <c r="F16" s="1357">
        <v>0</v>
      </c>
      <c r="G16" s="1357">
        <v>0</v>
      </c>
      <c r="H16" s="1357">
        <v>0</v>
      </c>
      <c r="I16" s="1357">
        <v>0</v>
      </c>
      <c r="J16" s="1357">
        <v>0</v>
      </c>
      <c r="K16" s="1357">
        <v>0</v>
      </c>
      <c r="L16" s="1357">
        <f>SUM(F16:K16)</f>
        <v>0</v>
      </c>
      <c r="M16" s="1621"/>
      <c r="N16" s="1440"/>
      <c r="O16" s="1440"/>
      <c r="P16" s="1950"/>
      <c r="Q16" s="1950"/>
      <c r="R16" s="1950">
        <f>S16/24</f>
        <v>0</v>
      </c>
      <c r="S16" s="1950"/>
      <c r="T16" s="1440">
        <f>SUM(N16:S16)</f>
        <v>0</v>
      </c>
      <c r="U16" s="1722"/>
      <c r="V16" s="1717">
        <f t="shared" si="6"/>
        <v>0</v>
      </c>
      <c r="W16" s="891"/>
      <c r="X16" s="891"/>
      <c r="Y16" s="891">
        <f t="shared" ref="Y16:Y33" si="29">F16+N16</f>
        <v>0</v>
      </c>
      <c r="Z16" s="891"/>
      <c r="AA16" s="891">
        <f>G16+O16</f>
        <v>0</v>
      </c>
      <c r="AB16" s="891">
        <f t="shared" si="7"/>
        <v>0</v>
      </c>
      <c r="AC16" s="891">
        <f t="shared" si="8"/>
        <v>0</v>
      </c>
      <c r="AD16" s="1358">
        <f t="shared" si="9"/>
        <v>0</v>
      </c>
      <c r="AE16" s="891">
        <f t="shared" si="10"/>
        <v>0</v>
      </c>
      <c r="AF16" s="1719">
        <f>SUM(Y16:AE16)</f>
        <v>0</v>
      </c>
      <c r="AG16" s="891"/>
      <c r="AH16" s="930"/>
      <c r="AI16" s="1346">
        <v>0</v>
      </c>
      <c r="AJ16" s="1346">
        <v>0</v>
      </c>
      <c r="AK16" s="1346">
        <v>0</v>
      </c>
      <c r="AL16" s="1346">
        <v>0</v>
      </c>
      <c r="AM16" s="1346">
        <v>0</v>
      </c>
      <c r="AN16" s="1346">
        <v>0</v>
      </c>
      <c r="AO16" s="1346">
        <f>SUM(AJ16:AN16)</f>
        <v>0</v>
      </c>
      <c r="AP16" s="1360"/>
      <c r="AQ16" s="1361"/>
      <c r="AR16" s="1360"/>
      <c r="AS16" s="1360"/>
      <c r="AT16" s="1360">
        <f>AU16/24</f>
        <v>0</v>
      </c>
      <c r="AU16" s="1361"/>
      <c r="AV16" s="1361">
        <f>SUM(AQ16:AU16)</f>
        <v>0</v>
      </c>
      <c r="AW16" s="1438"/>
      <c r="AX16" s="1346">
        <f t="shared" ref="AX16:AX33" si="30">AI16+AP16</f>
        <v>0</v>
      </c>
      <c r="AY16" s="1346">
        <f t="shared" si="14"/>
        <v>0</v>
      </c>
      <c r="AZ16" s="1346"/>
      <c r="BA16" s="1346">
        <f t="shared" si="27"/>
        <v>0</v>
      </c>
      <c r="BB16" s="1346">
        <f t="shared" si="15"/>
        <v>0</v>
      </c>
      <c r="BC16" s="1346">
        <f t="shared" si="16"/>
        <v>0</v>
      </c>
      <c r="BD16" s="1346">
        <f t="shared" si="17"/>
        <v>0</v>
      </c>
      <c r="BE16" s="1346">
        <f>SUM(AY16:BD16)</f>
        <v>0</v>
      </c>
      <c r="BF16" s="1362"/>
      <c r="BG16" s="1363"/>
      <c r="BH16" s="1353"/>
      <c r="BI16" s="1353"/>
      <c r="BJ16" s="1353"/>
      <c r="BK16" s="1353"/>
      <c r="BL16" s="1353"/>
      <c r="BM16" s="1353">
        <f>SUM(BI16:BL16)</f>
        <v>0</v>
      </c>
      <c r="BN16" s="1364"/>
      <c r="BO16" s="1364"/>
      <c r="BP16" s="1365"/>
      <c r="BQ16" s="1365">
        <f>BR16/24</f>
        <v>0</v>
      </c>
      <c r="BR16" s="1365"/>
      <c r="BS16" s="1365">
        <f>SUM(BO16:BR16)</f>
        <v>0</v>
      </c>
      <c r="BT16" s="1353"/>
      <c r="BU16" s="1353">
        <f t="shared" si="21"/>
        <v>0</v>
      </c>
      <c r="BV16" s="1353">
        <f t="shared" si="22"/>
        <v>0</v>
      </c>
      <c r="BW16" s="1353">
        <f t="shared" si="23"/>
        <v>0</v>
      </c>
      <c r="BX16" s="1353">
        <f t="shared" si="24"/>
        <v>0</v>
      </c>
      <c r="BY16" s="1353">
        <f t="shared" si="25"/>
        <v>0</v>
      </c>
      <c r="BZ16" s="1353">
        <f>SUM(BV16:BY16)</f>
        <v>0</v>
      </c>
      <c r="CA16" s="2394"/>
      <c r="CB16" s="2059">
        <f t="shared" si="28"/>
        <v>0</v>
      </c>
    </row>
    <row r="17" spans="1:80" s="2247" customFormat="1" ht="42.75" customHeight="1">
      <c r="A17" s="2240"/>
      <c r="B17" s="2271" t="s">
        <v>1221</v>
      </c>
      <c r="C17" s="2044" t="s">
        <v>371</v>
      </c>
      <c r="D17" s="2272"/>
      <c r="E17" s="1719">
        <v>5</v>
      </c>
      <c r="F17" s="1719">
        <v>2000</v>
      </c>
      <c r="G17" s="1719">
        <v>110000</v>
      </c>
      <c r="H17" s="1719">
        <v>40000</v>
      </c>
      <c r="I17" s="1719">
        <v>0</v>
      </c>
      <c r="J17" s="1719">
        <v>0</v>
      </c>
      <c r="K17" s="1719">
        <v>0</v>
      </c>
      <c r="L17" s="1719">
        <f>SUM(F17:K17)</f>
        <v>152000</v>
      </c>
      <c r="M17" s="1722"/>
      <c r="N17" s="1722">
        <f>57125</f>
        <v>57125</v>
      </c>
      <c r="O17" s="1722">
        <f>-30000+10000+7671.2</f>
        <v>-12328.8</v>
      </c>
      <c r="P17" s="1722">
        <f>34797.2-34797.2-40000</f>
        <v>-40000</v>
      </c>
      <c r="Q17" s="1722"/>
      <c r="R17" s="1722"/>
      <c r="S17" s="1722"/>
      <c r="T17" s="1722">
        <f>SUM(N17:S17)</f>
        <v>4796.1999999999971</v>
      </c>
      <c r="U17" s="1722"/>
      <c r="V17" s="2481">
        <v>5</v>
      </c>
      <c r="W17" s="1717"/>
      <c r="X17" s="1717"/>
      <c r="Y17" s="1717">
        <v>6252.5</v>
      </c>
      <c r="Z17" s="1717">
        <v>138000</v>
      </c>
      <c r="AA17" s="1717"/>
      <c r="AB17" s="1717">
        <f t="shared" si="7"/>
        <v>0</v>
      </c>
      <c r="AC17" s="1717">
        <f t="shared" si="8"/>
        <v>0</v>
      </c>
      <c r="AD17" s="1717">
        <f t="shared" si="9"/>
        <v>0</v>
      </c>
      <c r="AE17" s="1717">
        <f t="shared" si="10"/>
        <v>0</v>
      </c>
      <c r="AF17" s="1719">
        <f>SUM(Y17:AE17)</f>
        <v>144252.5</v>
      </c>
      <c r="AG17" s="2243"/>
      <c r="AH17" s="2243">
        <f>74796.2-57125-10000-7671.2</f>
        <v>0</v>
      </c>
      <c r="AI17" s="2241">
        <v>5</v>
      </c>
      <c r="AJ17" s="2241">
        <v>3000</v>
      </c>
      <c r="AK17" s="2241">
        <v>12000</v>
      </c>
      <c r="AL17" s="2241"/>
      <c r="AM17" s="2241">
        <v>3500</v>
      </c>
      <c r="AN17" s="2241">
        <v>84000</v>
      </c>
      <c r="AO17" s="2241">
        <f>SUM(AJ17:AN17)</f>
        <v>102500</v>
      </c>
      <c r="AP17" s="2241"/>
      <c r="AQ17" s="2242"/>
      <c r="AR17" s="2241"/>
      <c r="AS17" s="2241"/>
      <c r="AT17" s="2241"/>
      <c r="AU17" s="2242"/>
      <c r="AV17" s="2242">
        <f>SUM(AQ17:AU17)</f>
        <v>0</v>
      </c>
      <c r="AW17" s="1438"/>
      <c r="AX17" s="1346"/>
      <c r="AY17" s="1346"/>
      <c r="AZ17" s="1346"/>
      <c r="BA17" s="1346"/>
      <c r="BB17" s="1346"/>
      <c r="BC17" s="1346"/>
      <c r="BD17" s="1346"/>
      <c r="BE17" s="1346"/>
      <c r="BF17" s="2244"/>
      <c r="BG17" s="2245"/>
      <c r="BH17" s="2241">
        <v>3</v>
      </c>
      <c r="BI17" s="2241"/>
      <c r="BJ17" s="2241">
        <v>68570</v>
      </c>
      <c r="BK17" s="2241"/>
      <c r="BL17" s="2241"/>
      <c r="BM17" s="2241">
        <f>SUM(BI17:BL17)</f>
        <v>68570</v>
      </c>
      <c r="BN17" s="2241"/>
      <c r="BO17" s="2241"/>
      <c r="BP17" s="2242"/>
      <c r="BQ17" s="2242">
        <f>BR17/24</f>
        <v>0</v>
      </c>
      <c r="BR17" s="2242"/>
      <c r="BS17" s="2242">
        <f>SUM(BO17:BR17)</f>
        <v>0</v>
      </c>
      <c r="BT17" s="1353"/>
      <c r="BU17" s="1353">
        <v>3</v>
      </c>
      <c r="BV17" s="1353"/>
      <c r="BW17" s="1353">
        <v>12500</v>
      </c>
      <c r="BX17" s="1353">
        <v>4500</v>
      </c>
      <c r="BY17" s="1353">
        <v>108000</v>
      </c>
      <c r="BZ17" s="1353">
        <f>SUM(BV17:BY17)</f>
        <v>125000</v>
      </c>
      <c r="CA17" s="2393" t="s">
        <v>854</v>
      </c>
      <c r="CB17" s="2246">
        <f t="shared" si="28"/>
        <v>8</v>
      </c>
    </row>
    <row r="18" spans="1:80" ht="42" customHeight="1">
      <c r="A18" s="1170"/>
      <c r="B18" s="2271" t="s">
        <v>1238</v>
      </c>
      <c r="C18" s="2044" t="s">
        <v>371</v>
      </c>
      <c r="D18" s="1356"/>
      <c r="E18" s="1357">
        <v>0</v>
      </c>
      <c r="F18" s="1357">
        <v>0</v>
      </c>
      <c r="G18" s="1357">
        <v>0</v>
      </c>
      <c r="H18" s="1357">
        <v>0</v>
      </c>
      <c r="I18" s="1357">
        <v>0</v>
      </c>
      <c r="J18" s="1357">
        <v>0</v>
      </c>
      <c r="K18" s="1357">
        <v>0</v>
      </c>
      <c r="L18" s="1357">
        <f t="shared" si="4"/>
        <v>0</v>
      </c>
      <c r="M18" s="1440"/>
      <c r="N18" s="1440"/>
      <c r="O18" s="1440"/>
      <c r="P18" s="1440"/>
      <c r="Q18" s="1440"/>
      <c r="R18" s="1440"/>
      <c r="S18" s="1440"/>
      <c r="T18" s="1440">
        <f t="shared" si="5"/>
        <v>0</v>
      </c>
      <c r="U18" s="1722"/>
      <c r="V18" s="2476">
        <v>5</v>
      </c>
      <c r="W18" s="891"/>
      <c r="X18" s="891"/>
      <c r="Y18" s="891"/>
      <c r="Z18" s="891"/>
      <c r="AA18" s="891">
        <f t="shared" ref="AA18:AA33" si="31">G18+O18</f>
        <v>0</v>
      </c>
      <c r="AB18" s="891">
        <v>131602.79999999999</v>
      </c>
      <c r="AC18" s="891">
        <v>5553.7</v>
      </c>
      <c r="AD18" s="891">
        <f t="shared" si="9"/>
        <v>0</v>
      </c>
      <c r="AE18" s="891">
        <f t="shared" si="10"/>
        <v>0</v>
      </c>
      <c r="AF18" s="1719">
        <f t="shared" si="11"/>
        <v>137156.5</v>
      </c>
      <c r="AG18" s="891"/>
      <c r="AH18" s="891"/>
      <c r="AI18" s="1346">
        <v>0</v>
      </c>
      <c r="AJ18" s="1346">
        <v>0</v>
      </c>
      <c r="AK18" s="1346">
        <v>0</v>
      </c>
      <c r="AL18" s="1346">
        <v>0</v>
      </c>
      <c r="AM18" s="1346">
        <v>0</v>
      </c>
      <c r="AN18" s="1346">
        <v>0</v>
      </c>
      <c r="AO18" s="1346">
        <f t="shared" si="12"/>
        <v>0</v>
      </c>
      <c r="AP18" s="1360"/>
      <c r="AQ18" s="1361"/>
      <c r="AR18" s="1360"/>
      <c r="AS18" s="1360"/>
      <c r="AT18" s="1360"/>
      <c r="AU18" s="1361"/>
      <c r="AV18" s="1361">
        <f t="shared" si="13"/>
        <v>0</v>
      </c>
      <c r="AW18" s="1438"/>
      <c r="AX18" s="1346">
        <f t="shared" si="30"/>
        <v>0</v>
      </c>
      <c r="AY18" s="1346">
        <f t="shared" si="14"/>
        <v>0</v>
      </c>
      <c r="AZ18" s="1346"/>
      <c r="BA18" s="1346">
        <f t="shared" si="27"/>
        <v>0</v>
      </c>
      <c r="BB18" s="1346">
        <f t="shared" si="15"/>
        <v>0</v>
      </c>
      <c r="BC18" s="1346">
        <f t="shared" si="16"/>
        <v>0</v>
      </c>
      <c r="BD18" s="1346">
        <f t="shared" si="17"/>
        <v>0</v>
      </c>
      <c r="BE18" s="1346">
        <f t="shared" si="18"/>
        <v>0</v>
      </c>
      <c r="BF18" s="1362"/>
      <c r="BG18" s="1363"/>
      <c r="BH18" s="1353"/>
      <c r="BI18" s="1353"/>
      <c r="BJ18" s="1353"/>
      <c r="BK18" s="1353"/>
      <c r="BL18" s="1353"/>
      <c r="BM18" s="1353">
        <f t="shared" si="19"/>
        <v>0</v>
      </c>
      <c r="BN18" s="1364"/>
      <c r="BO18" s="1364"/>
      <c r="BP18" s="1365"/>
      <c r="BQ18" s="1365"/>
      <c r="BR18" s="1365"/>
      <c r="BS18" s="1365">
        <f t="shared" si="20"/>
        <v>0</v>
      </c>
      <c r="BT18" s="1353"/>
      <c r="BU18" s="1353">
        <f t="shared" si="21"/>
        <v>0</v>
      </c>
      <c r="BV18" s="1353">
        <f t="shared" si="22"/>
        <v>0</v>
      </c>
      <c r="BW18" s="1353">
        <f t="shared" si="23"/>
        <v>0</v>
      </c>
      <c r="BX18" s="1353">
        <f t="shared" si="24"/>
        <v>0</v>
      </c>
      <c r="BY18" s="1353">
        <f t="shared" si="25"/>
        <v>0</v>
      </c>
      <c r="BZ18" s="1353">
        <f t="shared" si="26"/>
        <v>0</v>
      </c>
      <c r="CA18" s="2393" t="s">
        <v>215</v>
      </c>
      <c r="CB18" s="2059">
        <f t="shared" si="28"/>
        <v>5</v>
      </c>
    </row>
    <row r="19" spans="1:80" ht="13.9" hidden="1" customHeight="1">
      <c r="A19" s="1170"/>
      <c r="B19" s="1955"/>
      <c r="C19" s="1369"/>
      <c r="D19" s="1356"/>
      <c r="E19" s="1357">
        <v>0</v>
      </c>
      <c r="F19" s="1357">
        <v>0</v>
      </c>
      <c r="G19" s="1357">
        <v>0</v>
      </c>
      <c r="H19" s="1357">
        <v>0</v>
      </c>
      <c r="I19" s="1357">
        <v>0</v>
      </c>
      <c r="J19" s="1357">
        <v>0</v>
      </c>
      <c r="K19" s="1357">
        <v>0</v>
      </c>
      <c r="L19" s="1357">
        <f t="shared" si="4"/>
        <v>0</v>
      </c>
      <c r="M19" s="1440"/>
      <c r="N19" s="1440"/>
      <c r="O19" s="1440"/>
      <c r="P19" s="1440"/>
      <c r="Q19" s="1440"/>
      <c r="R19" s="1440"/>
      <c r="S19" s="1440"/>
      <c r="T19" s="1440">
        <f t="shared" si="5"/>
        <v>0</v>
      </c>
      <c r="U19" s="1722"/>
      <c r="V19" s="891">
        <f t="shared" si="6"/>
        <v>0</v>
      </c>
      <c r="W19" s="891"/>
      <c r="X19" s="891"/>
      <c r="Y19" s="891">
        <f t="shared" si="29"/>
        <v>0</v>
      </c>
      <c r="Z19" s="891"/>
      <c r="AA19" s="891">
        <f t="shared" si="31"/>
        <v>0</v>
      </c>
      <c r="AB19" s="891">
        <f t="shared" si="7"/>
        <v>0</v>
      </c>
      <c r="AC19" s="891">
        <f t="shared" si="8"/>
        <v>0</v>
      </c>
      <c r="AD19" s="891">
        <f t="shared" si="9"/>
        <v>0</v>
      </c>
      <c r="AE19" s="891">
        <f t="shared" si="10"/>
        <v>0</v>
      </c>
      <c r="AF19" s="1719">
        <f t="shared" si="11"/>
        <v>0</v>
      </c>
      <c r="AG19" s="891"/>
      <c r="AH19" s="891"/>
      <c r="AI19" s="1346">
        <v>0</v>
      </c>
      <c r="AJ19" s="1346">
        <v>0</v>
      </c>
      <c r="AK19" s="1346">
        <v>0</v>
      </c>
      <c r="AL19" s="1346">
        <v>0</v>
      </c>
      <c r="AM19" s="1346">
        <v>0</v>
      </c>
      <c r="AN19" s="1346">
        <v>0</v>
      </c>
      <c r="AO19" s="1346">
        <f t="shared" si="12"/>
        <v>0</v>
      </c>
      <c r="AP19" s="1360"/>
      <c r="AQ19" s="1361"/>
      <c r="AR19" s="1360"/>
      <c r="AS19" s="1360"/>
      <c r="AT19" s="1360"/>
      <c r="AU19" s="1361"/>
      <c r="AV19" s="1361">
        <f t="shared" si="13"/>
        <v>0</v>
      </c>
      <c r="AW19" s="1438"/>
      <c r="AX19" s="1346">
        <f t="shared" si="30"/>
        <v>0</v>
      </c>
      <c r="AY19" s="1346">
        <f t="shared" si="14"/>
        <v>0</v>
      </c>
      <c r="AZ19" s="1346"/>
      <c r="BA19" s="1346">
        <f t="shared" si="27"/>
        <v>0</v>
      </c>
      <c r="BB19" s="1346">
        <f t="shared" si="15"/>
        <v>0</v>
      </c>
      <c r="BC19" s="1346">
        <f t="shared" si="16"/>
        <v>0</v>
      </c>
      <c r="BD19" s="1346">
        <f t="shared" si="17"/>
        <v>0</v>
      </c>
      <c r="BE19" s="1346">
        <f t="shared" si="18"/>
        <v>0</v>
      </c>
      <c r="BF19" s="1362"/>
      <c r="BG19" s="1363"/>
      <c r="BH19" s="1353"/>
      <c r="BI19" s="1353"/>
      <c r="BJ19" s="1353"/>
      <c r="BK19" s="1353"/>
      <c r="BL19" s="1353"/>
      <c r="BM19" s="1353">
        <f t="shared" si="19"/>
        <v>0</v>
      </c>
      <c r="BN19" s="1364"/>
      <c r="BO19" s="1364"/>
      <c r="BP19" s="1365"/>
      <c r="BQ19" s="1365"/>
      <c r="BR19" s="1365"/>
      <c r="BS19" s="1365">
        <f t="shared" si="20"/>
        <v>0</v>
      </c>
      <c r="BT19" s="1365"/>
      <c r="BU19" s="1353">
        <f t="shared" si="21"/>
        <v>0</v>
      </c>
      <c r="BV19" s="1353">
        <f t="shared" si="22"/>
        <v>0</v>
      </c>
      <c r="BW19" s="1353">
        <f t="shared" si="23"/>
        <v>0</v>
      </c>
      <c r="BX19" s="1353">
        <f t="shared" si="24"/>
        <v>0</v>
      </c>
      <c r="BY19" s="1353">
        <f t="shared" si="25"/>
        <v>0</v>
      </c>
      <c r="BZ19" s="1353">
        <f t="shared" si="26"/>
        <v>0</v>
      </c>
      <c r="CA19" s="2394"/>
      <c r="CB19" s="2059">
        <f t="shared" si="28"/>
        <v>0</v>
      </c>
    </row>
    <row r="20" spans="1:80" ht="13.9" hidden="1" customHeight="1">
      <c r="A20" s="1170"/>
      <c r="B20" s="1354"/>
      <c r="C20" s="1368"/>
      <c r="D20" s="1356"/>
      <c r="E20" s="1357">
        <v>0</v>
      </c>
      <c r="F20" s="1357">
        <v>0</v>
      </c>
      <c r="G20" s="1357">
        <v>0</v>
      </c>
      <c r="H20" s="1357">
        <v>0</v>
      </c>
      <c r="I20" s="1357">
        <v>0</v>
      </c>
      <c r="J20" s="1357">
        <v>0</v>
      </c>
      <c r="K20" s="1357">
        <v>0</v>
      </c>
      <c r="L20" s="1357">
        <f t="shared" si="4"/>
        <v>0</v>
      </c>
      <c r="M20" s="1440"/>
      <c r="N20" s="1440"/>
      <c r="O20" s="1440"/>
      <c r="P20" s="1440"/>
      <c r="Q20" s="1440"/>
      <c r="R20" s="1440"/>
      <c r="S20" s="1440"/>
      <c r="T20" s="1440">
        <f t="shared" si="5"/>
        <v>0</v>
      </c>
      <c r="U20" s="1722"/>
      <c r="V20" s="891">
        <f t="shared" si="6"/>
        <v>0</v>
      </c>
      <c r="W20" s="891"/>
      <c r="X20" s="891"/>
      <c r="Y20" s="891">
        <f t="shared" si="29"/>
        <v>0</v>
      </c>
      <c r="Z20" s="891"/>
      <c r="AA20" s="891">
        <f t="shared" si="31"/>
        <v>0</v>
      </c>
      <c r="AB20" s="891">
        <f t="shared" si="7"/>
        <v>0</v>
      </c>
      <c r="AC20" s="891">
        <f t="shared" si="8"/>
        <v>0</v>
      </c>
      <c r="AD20" s="891">
        <f t="shared" si="9"/>
        <v>0</v>
      </c>
      <c r="AE20" s="891">
        <f t="shared" si="10"/>
        <v>0</v>
      </c>
      <c r="AF20" s="1719">
        <f t="shared" si="11"/>
        <v>0</v>
      </c>
      <c r="AG20" s="891"/>
      <c r="AH20" s="891"/>
      <c r="AI20" s="1346">
        <v>0</v>
      </c>
      <c r="AJ20" s="1346">
        <v>0</v>
      </c>
      <c r="AK20" s="1346">
        <v>0</v>
      </c>
      <c r="AL20" s="1346">
        <v>0</v>
      </c>
      <c r="AM20" s="1346">
        <v>0</v>
      </c>
      <c r="AN20" s="1346">
        <v>0</v>
      </c>
      <c r="AO20" s="1346">
        <f t="shared" si="12"/>
        <v>0</v>
      </c>
      <c r="AP20" s="1360"/>
      <c r="AQ20" s="1361"/>
      <c r="AR20" s="1360"/>
      <c r="AS20" s="1360"/>
      <c r="AT20" s="1360"/>
      <c r="AU20" s="1361"/>
      <c r="AV20" s="1361">
        <f t="shared" si="13"/>
        <v>0</v>
      </c>
      <c r="AW20" s="1438"/>
      <c r="AX20" s="1346">
        <f t="shared" si="30"/>
        <v>0</v>
      </c>
      <c r="AY20" s="1346">
        <f t="shared" si="14"/>
        <v>0</v>
      </c>
      <c r="AZ20" s="1346"/>
      <c r="BA20" s="1346">
        <f t="shared" si="27"/>
        <v>0</v>
      </c>
      <c r="BB20" s="1346">
        <f t="shared" si="15"/>
        <v>0</v>
      </c>
      <c r="BC20" s="1346">
        <f t="shared" si="16"/>
        <v>0</v>
      </c>
      <c r="BD20" s="1346">
        <f t="shared" si="17"/>
        <v>0</v>
      </c>
      <c r="BE20" s="1346">
        <f t="shared" si="18"/>
        <v>0</v>
      </c>
      <c r="BF20" s="1362"/>
      <c r="BG20" s="1363"/>
      <c r="BH20" s="1353"/>
      <c r="BI20" s="1353"/>
      <c r="BJ20" s="1353"/>
      <c r="BK20" s="1353"/>
      <c r="BL20" s="1353"/>
      <c r="BM20" s="1353">
        <f t="shared" si="19"/>
        <v>0</v>
      </c>
      <c r="BN20" s="1364"/>
      <c r="BO20" s="1364"/>
      <c r="BP20" s="1365"/>
      <c r="BQ20" s="1365"/>
      <c r="BR20" s="1365"/>
      <c r="BS20" s="1365">
        <f t="shared" si="20"/>
        <v>0</v>
      </c>
      <c r="BT20" s="1365"/>
      <c r="BU20" s="1353">
        <f t="shared" si="21"/>
        <v>0</v>
      </c>
      <c r="BV20" s="1353">
        <f t="shared" si="22"/>
        <v>0</v>
      </c>
      <c r="BW20" s="1353">
        <f t="shared" si="23"/>
        <v>0</v>
      </c>
      <c r="BX20" s="1353">
        <f t="shared" si="24"/>
        <v>0</v>
      </c>
      <c r="BY20" s="1353">
        <f t="shared" si="25"/>
        <v>0</v>
      </c>
      <c r="BZ20" s="1353">
        <f t="shared" si="26"/>
        <v>0</v>
      </c>
      <c r="CA20" s="2394"/>
      <c r="CB20" s="2059">
        <f t="shared" si="28"/>
        <v>0</v>
      </c>
    </row>
    <row r="21" spans="1:80" ht="13.9" hidden="1" customHeight="1">
      <c r="A21" s="1170"/>
      <c r="B21" s="1354"/>
      <c r="C21" s="1368"/>
      <c r="D21" s="1356"/>
      <c r="E21" s="1357">
        <v>0</v>
      </c>
      <c r="F21" s="1357">
        <v>0</v>
      </c>
      <c r="G21" s="1357">
        <v>0</v>
      </c>
      <c r="H21" s="1357">
        <v>0</v>
      </c>
      <c r="I21" s="1357">
        <v>0</v>
      </c>
      <c r="J21" s="1357">
        <v>0</v>
      </c>
      <c r="K21" s="1357">
        <v>0</v>
      </c>
      <c r="L21" s="1357">
        <f t="shared" si="4"/>
        <v>0</v>
      </c>
      <c r="M21" s="1440"/>
      <c r="N21" s="1440"/>
      <c r="O21" s="1440"/>
      <c r="P21" s="1440"/>
      <c r="Q21" s="1440"/>
      <c r="R21" s="1440"/>
      <c r="S21" s="1440"/>
      <c r="T21" s="1440">
        <f t="shared" si="5"/>
        <v>0</v>
      </c>
      <c r="U21" s="1722"/>
      <c r="V21" s="891">
        <f t="shared" si="6"/>
        <v>0</v>
      </c>
      <c r="W21" s="891"/>
      <c r="X21" s="891"/>
      <c r="Y21" s="891">
        <f t="shared" si="29"/>
        <v>0</v>
      </c>
      <c r="Z21" s="891"/>
      <c r="AA21" s="891">
        <f t="shared" si="31"/>
        <v>0</v>
      </c>
      <c r="AB21" s="891">
        <f t="shared" si="7"/>
        <v>0</v>
      </c>
      <c r="AC21" s="891">
        <f t="shared" si="8"/>
        <v>0</v>
      </c>
      <c r="AD21" s="891">
        <f t="shared" si="9"/>
        <v>0</v>
      </c>
      <c r="AE21" s="891">
        <f t="shared" si="10"/>
        <v>0</v>
      </c>
      <c r="AF21" s="1719">
        <f t="shared" si="11"/>
        <v>0</v>
      </c>
      <c r="AG21" s="891"/>
      <c r="AH21" s="891"/>
      <c r="AI21" s="1346">
        <v>0</v>
      </c>
      <c r="AJ21" s="1346">
        <v>0</v>
      </c>
      <c r="AK21" s="1346">
        <v>0</v>
      </c>
      <c r="AL21" s="1346">
        <v>0</v>
      </c>
      <c r="AM21" s="1346">
        <v>0</v>
      </c>
      <c r="AN21" s="1346">
        <v>0</v>
      </c>
      <c r="AO21" s="1346">
        <f t="shared" si="12"/>
        <v>0</v>
      </c>
      <c r="AP21" s="1360"/>
      <c r="AQ21" s="1361"/>
      <c r="AR21" s="1360"/>
      <c r="AS21" s="1360"/>
      <c r="AT21" s="1360"/>
      <c r="AU21" s="1361"/>
      <c r="AV21" s="1361">
        <f t="shared" si="13"/>
        <v>0</v>
      </c>
      <c r="AW21" s="1438"/>
      <c r="AX21" s="1346">
        <f t="shared" si="30"/>
        <v>0</v>
      </c>
      <c r="AY21" s="1346">
        <f t="shared" si="14"/>
        <v>0</v>
      </c>
      <c r="AZ21" s="1346"/>
      <c r="BA21" s="1346">
        <f t="shared" si="27"/>
        <v>0</v>
      </c>
      <c r="BB21" s="1346">
        <f t="shared" si="15"/>
        <v>0</v>
      </c>
      <c r="BC21" s="1346">
        <f t="shared" si="16"/>
        <v>0</v>
      </c>
      <c r="BD21" s="1346">
        <f t="shared" si="17"/>
        <v>0</v>
      </c>
      <c r="BE21" s="1346">
        <f t="shared" si="18"/>
        <v>0</v>
      </c>
      <c r="BF21" s="1362"/>
      <c r="BG21" s="1363"/>
      <c r="BH21" s="1353"/>
      <c r="BI21" s="1353"/>
      <c r="BJ21" s="1353"/>
      <c r="BK21" s="1353"/>
      <c r="BL21" s="1353"/>
      <c r="BM21" s="1353">
        <f t="shared" si="19"/>
        <v>0</v>
      </c>
      <c r="BN21" s="1364"/>
      <c r="BO21" s="1364"/>
      <c r="BP21" s="1365"/>
      <c r="BQ21" s="1365"/>
      <c r="BR21" s="1365"/>
      <c r="BS21" s="1365">
        <f t="shared" si="20"/>
        <v>0</v>
      </c>
      <c r="BT21" s="1365"/>
      <c r="BU21" s="1353">
        <f t="shared" si="21"/>
        <v>0</v>
      </c>
      <c r="BV21" s="1353">
        <f t="shared" si="22"/>
        <v>0</v>
      </c>
      <c r="BW21" s="1353">
        <f t="shared" si="23"/>
        <v>0</v>
      </c>
      <c r="BX21" s="1353">
        <f t="shared" si="24"/>
        <v>0</v>
      </c>
      <c r="BY21" s="1353">
        <f t="shared" si="25"/>
        <v>0</v>
      </c>
      <c r="BZ21" s="1353">
        <f t="shared" si="26"/>
        <v>0</v>
      </c>
      <c r="CA21" s="2394"/>
      <c r="CB21" s="2059">
        <f t="shared" si="28"/>
        <v>0</v>
      </c>
    </row>
    <row r="22" spans="1:80" ht="13.9" hidden="1" customHeight="1">
      <c r="A22" s="1170"/>
      <c r="B22" s="1354"/>
      <c r="C22" s="1368"/>
      <c r="D22" s="1356"/>
      <c r="E22" s="1357">
        <v>0</v>
      </c>
      <c r="F22" s="1357">
        <v>0</v>
      </c>
      <c r="G22" s="1357">
        <v>0</v>
      </c>
      <c r="H22" s="1357">
        <v>0</v>
      </c>
      <c r="I22" s="1357">
        <v>0</v>
      </c>
      <c r="J22" s="1357">
        <v>0</v>
      </c>
      <c r="K22" s="1357">
        <v>0</v>
      </c>
      <c r="L22" s="1357">
        <f t="shared" si="4"/>
        <v>0</v>
      </c>
      <c r="M22" s="1440"/>
      <c r="N22" s="1440"/>
      <c r="O22" s="1440"/>
      <c r="P22" s="1440"/>
      <c r="Q22" s="1440"/>
      <c r="R22" s="1440"/>
      <c r="S22" s="1440"/>
      <c r="T22" s="1440">
        <f t="shared" si="5"/>
        <v>0</v>
      </c>
      <c r="U22" s="1722"/>
      <c r="V22" s="891">
        <f t="shared" si="6"/>
        <v>0</v>
      </c>
      <c r="W22" s="891"/>
      <c r="X22" s="891"/>
      <c r="Y22" s="891">
        <f t="shared" si="29"/>
        <v>0</v>
      </c>
      <c r="Z22" s="891"/>
      <c r="AA22" s="891">
        <f t="shared" si="31"/>
        <v>0</v>
      </c>
      <c r="AB22" s="891">
        <f t="shared" si="7"/>
        <v>0</v>
      </c>
      <c r="AC22" s="891">
        <f t="shared" si="8"/>
        <v>0</v>
      </c>
      <c r="AD22" s="891">
        <f t="shared" si="9"/>
        <v>0</v>
      </c>
      <c r="AE22" s="891">
        <f t="shared" si="10"/>
        <v>0</v>
      </c>
      <c r="AF22" s="1719">
        <f t="shared" si="11"/>
        <v>0</v>
      </c>
      <c r="AG22" s="891"/>
      <c r="AH22" s="891"/>
      <c r="AI22" s="1346">
        <v>0</v>
      </c>
      <c r="AJ22" s="1346">
        <v>0</v>
      </c>
      <c r="AK22" s="1346">
        <v>0</v>
      </c>
      <c r="AL22" s="1346">
        <v>0</v>
      </c>
      <c r="AM22" s="1346">
        <v>0</v>
      </c>
      <c r="AN22" s="1346">
        <v>0</v>
      </c>
      <c r="AO22" s="1346">
        <f t="shared" si="12"/>
        <v>0</v>
      </c>
      <c r="AP22" s="1360"/>
      <c r="AQ22" s="1361"/>
      <c r="AR22" s="1360"/>
      <c r="AS22" s="1360"/>
      <c r="AT22" s="1360"/>
      <c r="AU22" s="1361"/>
      <c r="AV22" s="1361">
        <f t="shared" si="13"/>
        <v>0</v>
      </c>
      <c r="AW22" s="1438"/>
      <c r="AX22" s="1346">
        <f t="shared" si="30"/>
        <v>0</v>
      </c>
      <c r="AY22" s="1346">
        <f t="shared" si="14"/>
        <v>0</v>
      </c>
      <c r="AZ22" s="1346"/>
      <c r="BA22" s="1346">
        <f t="shared" si="27"/>
        <v>0</v>
      </c>
      <c r="BB22" s="1346">
        <f t="shared" si="15"/>
        <v>0</v>
      </c>
      <c r="BC22" s="1346">
        <f t="shared" si="16"/>
        <v>0</v>
      </c>
      <c r="BD22" s="1346">
        <f t="shared" si="17"/>
        <v>0</v>
      </c>
      <c r="BE22" s="1346">
        <f t="shared" si="18"/>
        <v>0</v>
      </c>
      <c r="BF22" s="1362"/>
      <c r="BG22" s="1363"/>
      <c r="BH22" s="1353"/>
      <c r="BI22" s="1353"/>
      <c r="BJ22" s="1353"/>
      <c r="BK22" s="1353"/>
      <c r="BL22" s="1353"/>
      <c r="BM22" s="1353">
        <f t="shared" si="19"/>
        <v>0</v>
      </c>
      <c r="BN22" s="1364"/>
      <c r="BO22" s="1364"/>
      <c r="BP22" s="1365"/>
      <c r="BQ22" s="1365"/>
      <c r="BR22" s="1365"/>
      <c r="BS22" s="1365">
        <f t="shared" si="20"/>
        <v>0</v>
      </c>
      <c r="BT22" s="1365"/>
      <c r="BU22" s="1353">
        <f t="shared" si="21"/>
        <v>0</v>
      </c>
      <c r="BV22" s="1353">
        <f t="shared" si="22"/>
        <v>0</v>
      </c>
      <c r="BW22" s="1353">
        <f t="shared" si="23"/>
        <v>0</v>
      </c>
      <c r="BX22" s="1353">
        <f t="shared" si="24"/>
        <v>0</v>
      </c>
      <c r="BY22" s="1353">
        <f t="shared" si="25"/>
        <v>0</v>
      </c>
      <c r="BZ22" s="1353">
        <f t="shared" si="26"/>
        <v>0</v>
      </c>
      <c r="CA22" s="2394"/>
      <c r="CB22" s="2059">
        <f t="shared" si="28"/>
        <v>0</v>
      </c>
    </row>
    <row r="23" spans="1:80" ht="13.9" hidden="1" customHeight="1">
      <c r="A23" s="1170"/>
      <c r="B23" s="1354"/>
      <c r="C23" s="1368"/>
      <c r="D23" s="1356"/>
      <c r="E23" s="1357">
        <v>0</v>
      </c>
      <c r="F23" s="1357">
        <v>0</v>
      </c>
      <c r="G23" s="1357">
        <v>0</v>
      </c>
      <c r="H23" s="1357">
        <v>0</v>
      </c>
      <c r="I23" s="1357">
        <v>0</v>
      </c>
      <c r="J23" s="1357">
        <v>0</v>
      </c>
      <c r="K23" s="1357">
        <v>0</v>
      </c>
      <c r="L23" s="1357">
        <f t="shared" si="4"/>
        <v>0</v>
      </c>
      <c r="M23" s="1440"/>
      <c r="N23" s="1440"/>
      <c r="O23" s="1440"/>
      <c r="P23" s="1440"/>
      <c r="Q23" s="1440"/>
      <c r="R23" s="1440"/>
      <c r="S23" s="1440"/>
      <c r="T23" s="1440">
        <f t="shared" si="5"/>
        <v>0</v>
      </c>
      <c r="U23" s="1722"/>
      <c r="V23" s="891">
        <f t="shared" si="6"/>
        <v>0</v>
      </c>
      <c r="W23" s="891"/>
      <c r="X23" s="891"/>
      <c r="Y23" s="891">
        <f t="shared" si="29"/>
        <v>0</v>
      </c>
      <c r="Z23" s="891"/>
      <c r="AA23" s="891">
        <f t="shared" si="31"/>
        <v>0</v>
      </c>
      <c r="AB23" s="891">
        <f t="shared" si="7"/>
        <v>0</v>
      </c>
      <c r="AC23" s="891">
        <f t="shared" si="8"/>
        <v>0</v>
      </c>
      <c r="AD23" s="891">
        <f t="shared" si="9"/>
        <v>0</v>
      </c>
      <c r="AE23" s="891">
        <f t="shared" si="10"/>
        <v>0</v>
      </c>
      <c r="AF23" s="1719">
        <f t="shared" si="11"/>
        <v>0</v>
      </c>
      <c r="AG23" s="891"/>
      <c r="AH23" s="891"/>
      <c r="AI23" s="1346">
        <v>0</v>
      </c>
      <c r="AJ23" s="1346">
        <v>0</v>
      </c>
      <c r="AK23" s="1346">
        <v>0</v>
      </c>
      <c r="AL23" s="1346">
        <v>0</v>
      </c>
      <c r="AM23" s="1346">
        <v>0</v>
      </c>
      <c r="AN23" s="1346">
        <v>0</v>
      </c>
      <c r="AO23" s="1346">
        <f t="shared" si="12"/>
        <v>0</v>
      </c>
      <c r="AP23" s="1360"/>
      <c r="AQ23" s="1361"/>
      <c r="AR23" s="1360"/>
      <c r="AS23" s="1360"/>
      <c r="AT23" s="1360"/>
      <c r="AU23" s="1361"/>
      <c r="AV23" s="1361">
        <f t="shared" si="13"/>
        <v>0</v>
      </c>
      <c r="AW23" s="1438"/>
      <c r="AX23" s="1346">
        <f t="shared" si="30"/>
        <v>0</v>
      </c>
      <c r="AY23" s="1346">
        <f t="shared" si="14"/>
        <v>0</v>
      </c>
      <c r="AZ23" s="1346"/>
      <c r="BA23" s="1346">
        <f t="shared" si="27"/>
        <v>0</v>
      </c>
      <c r="BB23" s="1346">
        <f t="shared" si="15"/>
        <v>0</v>
      </c>
      <c r="BC23" s="1346">
        <f t="shared" si="16"/>
        <v>0</v>
      </c>
      <c r="BD23" s="1346">
        <f t="shared" si="17"/>
        <v>0</v>
      </c>
      <c r="BE23" s="1346">
        <f t="shared" si="18"/>
        <v>0</v>
      </c>
      <c r="BF23" s="1362"/>
      <c r="BG23" s="1363"/>
      <c r="BH23" s="1353"/>
      <c r="BI23" s="1353"/>
      <c r="BJ23" s="1353"/>
      <c r="BK23" s="1353"/>
      <c r="BL23" s="1353"/>
      <c r="BM23" s="1353">
        <f t="shared" si="19"/>
        <v>0</v>
      </c>
      <c r="BN23" s="1364"/>
      <c r="BO23" s="1364"/>
      <c r="BP23" s="1365"/>
      <c r="BQ23" s="1365"/>
      <c r="BR23" s="1365"/>
      <c r="BS23" s="1365">
        <f t="shared" si="20"/>
        <v>0</v>
      </c>
      <c r="BT23" s="1365"/>
      <c r="BU23" s="1353">
        <f t="shared" si="21"/>
        <v>0</v>
      </c>
      <c r="BV23" s="1353">
        <f t="shared" si="22"/>
        <v>0</v>
      </c>
      <c r="BW23" s="1353">
        <f t="shared" si="23"/>
        <v>0</v>
      </c>
      <c r="BX23" s="1353">
        <f t="shared" si="24"/>
        <v>0</v>
      </c>
      <c r="BY23" s="1353">
        <f t="shared" si="25"/>
        <v>0</v>
      </c>
      <c r="BZ23" s="1353">
        <f t="shared" si="26"/>
        <v>0</v>
      </c>
      <c r="CA23" s="2394"/>
      <c r="CB23" s="2059">
        <f t="shared" si="28"/>
        <v>0</v>
      </c>
    </row>
    <row r="24" spans="1:80" ht="13.9" hidden="1" customHeight="1">
      <c r="A24" s="1170"/>
      <c r="B24" s="1354"/>
      <c r="C24" s="1368"/>
      <c r="D24" s="1356"/>
      <c r="E24" s="1357">
        <v>0</v>
      </c>
      <c r="F24" s="1357">
        <v>0</v>
      </c>
      <c r="G24" s="1357">
        <v>0</v>
      </c>
      <c r="H24" s="1357">
        <v>0</v>
      </c>
      <c r="I24" s="1357">
        <v>0</v>
      </c>
      <c r="J24" s="1357">
        <v>0</v>
      </c>
      <c r="K24" s="1357">
        <v>0</v>
      </c>
      <c r="L24" s="1357">
        <f t="shared" si="4"/>
        <v>0</v>
      </c>
      <c r="M24" s="1440"/>
      <c r="N24" s="1440"/>
      <c r="O24" s="1440"/>
      <c r="P24" s="1440"/>
      <c r="Q24" s="1440"/>
      <c r="R24" s="1440"/>
      <c r="S24" s="1440"/>
      <c r="T24" s="1440">
        <f t="shared" si="5"/>
        <v>0</v>
      </c>
      <c r="U24" s="1722"/>
      <c r="V24" s="891">
        <f t="shared" si="6"/>
        <v>0</v>
      </c>
      <c r="W24" s="891"/>
      <c r="X24" s="891"/>
      <c r="Y24" s="891">
        <f t="shared" si="29"/>
        <v>0</v>
      </c>
      <c r="Z24" s="891"/>
      <c r="AA24" s="891">
        <f t="shared" si="31"/>
        <v>0</v>
      </c>
      <c r="AB24" s="891">
        <f t="shared" si="7"/>
        <v>0</v>
      </c>
      <c r="AC24" s="891">
        <f t="shared" si="8"/>
        <v>0</v>
      </c>
      <c r="AD24" s="891">
        <f t="shared" si="9"/>
        <v>0</v>
      </c>
      <c r="AE24" s="891">
        <f t="shared" si="10"/>
        <v>0</v>
      </c>
      <c r="AF24" s="1719">
        <f t="shared" si="11"/>
        <v>0</v>
      </c>
      <c r="AG24" s="891"/>
      <c r="AH24" s="891"/>
      <c r="AI24" s="1346">
        <v>0</v>
      </c>
      <c r="AJ24" s="1346">
        <v>0</v>
      </c>
      <c r="AK24" s="1346">
        <v>0</v>
      </c>
      <c r="AL24" s="1346">
        <v>0</v>
      </c>
      <c r="AM24" s="1346">
        <v>0</v>
      </c>
      <c r="AN24" s="1346">
        <v>0</v>
      </c>
      <c r="AO24" s="1346">
        <f t="shared" si="12"/>
        <v>0</v>
      </c>
      <c r="AP24" s="1360"/>
      <c r="AQ24" s="1361"/>
      <c r="AR24" s="1360"/>
      <c r="AS24" s="1360"/>
      <c r="AT24" s="1360"/>
      <c r="AU24" s="1361"/>
      <c r="AV24" s="1361">
        <f t="shared" si="13"/>
        <v>0</v>
      </c>
      <c r="AW24" s="1438"/>
      <c r="AX24" s="1346">
        <f t="shared" si="30"/>
        <v>0</v>
      </c>
      <c r="AY24" s="1346">
        <f t="shared" si="14"/>
        <v>0</v>
      </c>
      <c r="AZ24" s="1346"/>
      <c r="BA24" s="1346">
        <f t="shared" si="27"/>
        <v>0</v>
      </c>
      <c r="BB24" s="1346">
        <f t="shared" si="15"/>
        <v>0</v>
      </c>
      <c r="BC24" s="1346">
        <f t="shared" si="16"/>
        <v>0</v>
      </c>
      <c r="BD24" s="1346">
        <f t="shared" si="17"/>
        <v>0</v>
      </c>
      <c r="BE24" s="1346">
        <f t="shared" si="18"/>
        <v>0</v>
      </c>
      <c r="BF24" s="1362"/>
      <c r="BG24" s="1363"/>
      <c r="BH24" s="1353"/>
      <c r="BI24" s="1353"/>
      <c r="BJ24" s="1353"/>
      <c r="BK24" s="1353"/>
      <c r="BL24" s="1353"/>
      <c r="BM24" s="1353">
        <f t="shared" si="19"/>
        <v>0</v>
      </c>
      <c r="BN24" s="1364"/>
      <c r="BO24" s="1364"/>
      <c r="BP24" s="1365"/>
      <c r="BQ24" s="1365"/>
      <c r="BR24" s="1365"/>
      <c r="BS24" s="1365">
        <f t="shared" si="20"/>
        <v>0</v>
      </c>
      <c r="BT24" s="1365"/>
      <c r="BU24" s="1353">
        <f t="shared" si="21"/>
        <v>0</v>
      </c>
      <c r="BV24" s="1353">
        <f t="shared" si="22"/>
        <v>0</v>
      </c>
      <c r="BW24" s="1353">
        <f t="shared" si="23"/>
        <v>0</v>
      </c>
      <c r="BX24" s="1353">
        <f t="shared" si="24"/>
        <v>0</v>
      </c>
      <c r="BY24" s="1353">
        <f t="shared" si="25"/>
        <v>0</v>
      </c>
      <c r="BZ24" s="1353">
        <f t="shared" si="26"/>
        <v>0</v>
      </c>
      <c r="CA24" s="2394"/>
      <c r="CB24" s="2059">
        <f t="shared" si="28"/>
        <v>0</v>
      </c>
    </row>
    <row r="25" spans="1:80" ht="13.9" hidden="1" customHeight="1">
      <c r="A25" s="1170"/>
      <c r="B25" s="1354"/>
      <c r="C25" s="1368"/>
      <c r="D25" s="1356"/>
      <c r="E25" s="1357">
        <v>0</v>
      </c>
      <c r="F25" s="1357">
        <v>0</v>
      </c>
      <c r="G25" s="1357">
        <v>0</v>
      </c>
      <c r="H25" s="1357">
        <v>0</v>
      </c>
      <c r="I25" s="1357">
        <v>0</v>
      </c>
      <c r="J25" s="1357">
        <v>0</v>
      </c>
      <c r="K25" s="1357">
        <v>0</v>
      </c>
      <c r="L25" s="1357">
        <f t="shared" si="4"/>
        <v>0</v>
      </c>
      <c r="M25" s="1440"/>
      <c r="N25" s="1440"/>
      <c r="O25" s="1440"/>
      <c r="P25" s="1440"/>
      <c r="Q25" s="1440"/>
      <c r="R25" s="1440"/>
      <c r="S25" s="1440"/>
      <c r="T25" s="1440">
        <f t="shared" si="5"/>
        <v>0</v>
      </c>
      <c r="U25" s="1722"/>
      <c r="V25" s="891">
        <f t="shared" si="6"/>
        <v>0</v>
      </c>
      <c r="W25" s="891"/>
      <c r="X25" s="891"/>
      <c r="Y25" s="891">
        <f t="shared" si="29"/>
        <v>0</v>
      </c>
      <c r="Z25" s="891"/>
      <c r="AA25" s="891">
        <f t="shared" si="31"/>
        <v>0</v>
      </c>
      <c r="AB25" s="891">
        <f t="shared" si="7"/>
        <v>0</v>
      </c>
      <c r="AC25" s="891">
        <f t="shared" si="8"/>
        <v>0</v>
      </c>
      <c r="AD25" s="891">
        <f t="shared" si="9"/>
        <v>0</v>
      </c>
      <c r="AE25" s="891">
        <f t="shared" si="10"/>
        <v>0</v>
      </c>
      <c r="AF25" s="1719">
        <f t="shared" si="11"/>
        <v>0</v>
      </c>
      <c r="AG25" s="891"/>
      <c r="AH25" s="891"/>
      <c r="AI25" s="1346">
        <v>0</v>
      </c>
      <c r="AJ25" s="1346">
        <v>0</v>
      </c>
      <c r="AK25" s="1346">
        <v>0</v>
      </c>
      <c r="AL25" s="1346">
        <v>0</v>
      </c>
      <c r="AM25" s="1346">
        <v>0</v>
      </c>
      <c r="AN25" s="1346">
        <v>0</v>
      </c>
      <c r="AO25" s="1346">
        <f t="shared" si="12"/>
        <v>0</v>
      </c>
      <c r="AP25" s="1360"/>
      <c r="AQ25" s="1361"/>
      <c r="AR25" s="1360"/>
      <c r="AS25" s="1360"/>
      <c r="AT25" s="1360"/>
      <c r="AU25" s="1361"/>
      <c r="AV25" s="1361">
        <f t="shared" si="13"/>
        <v>0</v>
      </c>
      <c r="AW25" s="1438"/>
      <c r="AX25" s="1346">
        <f t="shared" si="30"/>
        <v>0</v>
      </c>
      <c r="AY25" s="1346">
        <f t="shared" si="14"/>
        <v>0</v>
      </c>
      <c r="AZ25" s="1346"/>
      <c r="BA25" s="1346">
        <f t="shared" si="27"/>
        <v>0</v>
      </c>
      <c r="BB25" s="1346">
        <f t="shared" si="15"/>
        <v>0</v>
      </c>
      <c r="BC25" s="1346">
        <f t="shared" si="16"/>
        <v>0</v>
      </c>
      <c r="BD25" s="1346">
        <f t="shared" si="17"/>
        <v>0</v>
      </c>
      <c r="BE25" s="1346">
        <f t="shared" si="18"/>
        <v>0</v>
      </c>
      <c r="BF25" s="1362"/>
      <c r="BG25" s="1363"/>
      <c r="BH25" s="1353"/>
      <c r="BI25" s="1353"/>
      <c r="BJ25" s="1353"/>
      <c r="BK25" s="1353"/>
      <c r="BL25" s="1353"/>
      <c r="BM25" s="1353">
        <f t="shared" si="19"/>
        <v>0</v>
      </c>
      <c r="BN25" s="1364"/>
      <c r="BO25" s="1364"/>
      <c r="BP25" s="1365"/>
      <c r="BQ25" s="1365"/>
      <c r="BR25" s="1365"/>
      <c r="BS25" s="1365">
        <f t="shared" si="20"/>
        <v>0</v>
      </c>
      <c r="BT25" s="1365"/>
      <c r="BU25" s="1353">
        <f t="shared" si="21"/>
        <v>0</v>
      </c>
      <c r="BV25" s="1353">
        <f t="shared" si="22"/>
        <v>0</v>
      </c>
      <c r="BW25" s="1353">
        <f t="shared" si="23"/>
        <v>0</v>
      </c>
      <c r="BX25" s="1353">
        <f t="shared" si="24"/>
        <v>0</v>
      </c>
      <c r="BY25" s="1353">
        <f t="shared" si="25"/>
        <v>0</v>
      </c>
      <c r="BZ25" s="1353">
        <f t="shared" si="26"/>
        <v>0</v>
      </c>
      <c r="CA25" s="2394"/>
      <c r="CB25" s="2059">
        <f t="shared" si="28"/>
        <v>0</v>
      </c>
    </row>
    <row r="26" spans="1:80" ht="13.9" hidden="1" customHeight="1">
      <c r="A26" s="1170"/>
      <c r="B26" s="1354"/>
      <c r="C26" s="1368"/>
      <c r="D26" s="1356"/>
      <c r="E26" s="1357">
        <v>0</v>
      </c>
      <c r="F26" s="1357">
        <v>0</v>
      </c>
      <c r="G26" s="1357">
        <v>0</v>
      </c>
      <c r="H26" s="1357">
        <v>0</v>
      </c>
      <c r="I26" s="1357">
        <v>0</v>
      </c>
      <c r="J26" s="1357">
        <v>0</v>
      </c>
      <c r="K26" s="1357">
        <v>0</v>
      </c>
      <c r="L26" s="1357">
        <f t="shared" si="4"/>
        <v>0</v>
      </c>
      <c r="M26" s="1440"/>
      <c r="N26" s="1440"/>
      <c r="O26" s="1440"/>
      <c r="P26" s="1440"/>
      <c r="Q26" s="1440"/>
      <c r="R26" s="1440"/>
      <c r="S26" s="1440"/>
      <c r="T26" s="1440">
        <f t="shared" si="5"/>
        <v>0</v>
      </c>
      <c r="U26" s="1722"/>
      <c r="V26" s="891">
        <f t="shared" si="6"/>
        <v>0</v>
      </c>
      <c r="W26" s="891"/>
      <c r="X26" s="891"/>
      <c r="Y26" s="891">
        <f t="shared" si="29"/>
        <v>0</v>
      </c>
      <c r="Z26" s="891"/>
      <c r="AA26" s="891">
        <f t="shared" si="31"/>
        <v>0</v>
      </c>
      <c r="AB26" s="891">
        <f t="shared" si="7"/>
        <v>0</v>
      </c>
      <c r="AC26" s="891">
        <f t="shared" si="8"/>
        <v>0</v>
      </c>
      <c r="AD26" s="891">
        <f t="shared" si="9"/>
        <v>0</v>
      </c>
      <c r="AE26" s="891">
        <f t="shared" si="10"/>
        <v>0</v>
      </c>
      <c r="AF26" s="1719">
        <f t="shared" si="11"/>
        <v>0</v>
      </c>
      <c r="AG26" s="891"/>
      <c r="AH26" s="891"/>
      <c r="AI26" s="1346">
        <v>0</v>
      </c>
      <c r="AJ26" s="1346">
        <v>0</v>
      </c>
      <c r="AK26" s="1346">
        <v>0</v>
      </c>
      <c r="AL26" s="1346">
        <v>0</v>
      </c>
      <c r="AM26" s="1346">
        <v>0</v>
      </c>
      <c r="AN26" s="1346">
        <v>0</v>
      </c>
      <c r="AO26" s="1346">
        <f t="shared" si="12"/>
        <v>0</v>
      </c>
      <c r="AP26" s="1360"/>
      <c r="AQ26" s="1361"/>
      <c r="AR26" s="1360"/>
      <c r="AS26" s="1360"/>
      <c r="AT26" s="1360"/>
      <c r="AU26" s="1361"/>
      <c r="AV26" s="1361">
        <f t="shared" si="13"/>
        <v>0</v>
      </c>
      <c r="AW26" s="1438"/>
      <c r="AX26" s="1346">
        <f t="shared" si="30"/>
        <v>0</v>
      </c>
      <c r="AY26" s="1346">
        <f t="shared" si="14"/>
        <v>0</v>
      </c>
      <c r="AZ26" s="1346"/>
      <c r="BA26" s="1346">
        <f t="shared" si="27"/>
        <v>0</v>
      </c>
      <c r="BB26" s="1346">
        <f t="shared" si="15"/>
        <v>0</v>
      </c>
      <c r="BC26" s="1346">
        <f t="shared" si="16"/>
        <v>0</v>
      </c>
      <c r="BD26" s="1346">
        <f t="shared" si="17"/>
        <v>0</v>
      </c>
      <c r="BE26" s="1346">
        <f t="shared" si="18"/>
        <v>0</v>
      </c>
      <c r="BF26" s="1362"/>
      <c r="BG26" s="1363"/>
      <c r="BH26" s="1353"/>
      <c r="BI26" s="1353"/>
      <c r="BJ26" s="1353"/>
      <c r="BK26" s="1353"/>
      <c r="BL26" s="1353"/>
      <c r="BM26" s="1353">
        <f t="shared" si="19"/>
        <v>0</v>
      </c>
      <c r="BN26" s="1364"/>
      <c r="BO26" s="1364"/>
      <c r="BP26" s="1365"/>
      <c r="BQ26" s="1365"/>
      <c r="BR26" s="1365"/>
      <c r="BS26" s="1365">
        <f t="shared" si="20"/>
        <v>0</v>
      </c>
      <c r="BT26" s="1365"/>
      <c r="BU26" s="1353">
        <f t="shared" si="21"/>
        <v>0</v>
      </c>
      <c r="BV26" s="1353">
        <f t="shared" si="22"/>
        <v>0</v>
      </c>
      <c r="BW26" s="1353">
        <f t="shared" si="23"/>
        <v>0</v>
      </c>
      <c r="BX26" s="1353">
        <f t="shared" si="24"/>
        <v>0</v>
      </c>
      <c r="BY26" s="1353">
        <f t="shared" si="25"/>
        <v>0</v>
      </c>
      <c r="BZ26" s="1353">
        <f t="shared" si="26"/>
        <v>0</v>
      </c>
      <c r="CA26" s="2394"/>
      <c r="CB26" s="2059">
        <f t="shared" si="28"/>
        <v>0</v>
      </c>
    </row>
    <row r="27" spans="1:80" ht="13.9" hidden="1" customHeight="1">
      <c r="A27" s="1170"/>
      <c r="B27" s="1354"/>
      <c r="C27" s="1368"/>
      <c r="D27" s="1356"/>
      <c r="E27" s="1357">
        <v>0</v>
      </c>
      <c r="F27" s="1357">
        <v>0</v>
      </c>
      <c r="G27" s="1357">
        <v>0</v>
      </c>
      <c r="H27" s="1357">
        <v>0</v>
      </c>
      <c r="I27" s="1357">
        <v>0</v>
      </c>
      <c r="J27" s="1357">
        <v>0</v>
      </c>
      <c r="K27" s="1357">
        <v>0</v>
      </c>
      <c r="L27" s="1357">
        <f t="shared" si="4"/>
        <v>0</v>
      </c>
      <c r="M27" s="1440"/>
      <c r="N27" s="1440"/>
      <c r="O27" s="1440"/>
      <c r="P27" s="1440"/>
      <c r="Q27" s="1440"/>
      <c r="R27" s="1440"/>
      <c r="S27" s="1440"/>
      <c r="T27" s="1440">
        <f t="shared" si="5"/>
        <v>0</v>
      </c>
      <c r="U27" s="1722"/>
      <c r="V27" s="891">
        <f t="shared" si="6"/>
        <v>0</v>
      </c>
      <c r="W27" s="891"/>
      <c r="X27" s="891"/>
      <c r="Y27" s="891">
        <f t="shared" si="29"/>
        <v>0</v>
      </c>
      <c r="Z27" s="891"/>
      <c r="AA27" s="891">
        <f t="shared" si="31"/>
        <v>0</v>
      </c>
      <c r="AB27" s="891">
        <f t="shared" si="7"/>
        <v>0</v>
      </c>
      <c r="AC27" s="891">
        <f t="shared" si="8"/>
        <v>0</v>
      </c>
      <c r="AD27" s="891">
        <f t="shared" si="9"/>
        <v>0</v>
      </c>
      <c r="AE27" s="891">
        <f t="shared" si="10"/>
        <v>0</v>
      </c>
      <c r="AF27" s="1719">
        <f t="shared" si="11"/>
        <v>0</v>
      </c>
      <c r="AG27" s="891"/>
      <c r="AH27" s="891"/>
      <c r="AI27" s="1346">
        <v>0</v>
      </c>
      <c r="AJ27" s="1346">
        <v>0</v>
      </c>
      <c r="AK27" s="1346">
        <v>0</v>
      </c>
      <c r="AL27" s="1346">
        <v>0</v>
      </c>
      <c r="AM27" s="1346">
        <v>0</v>
      </c>
      <c r="AN27" s="1346">
        <v>0</v>
      </c>
      <c r="AO27" s="1346">
        <f t="shared" si="12"/>
        <v>0</v>
      </c>
      <c r="AP27" s="1360"/>
      <c r="AQ27" s="1361"/>
      <c r="AR27" s="1360"/>
      <c r="AS27" s="1360"/>
      <c r="AT27" s="1360"/>
      <c r="AU27" s="1361"/>
      <c r="AV27" s="1361">
        <f t="shared" si="13"/>
        <v>0</v>
      </c>
      <c r="AW27" s="1438"/>
      <c r="AX27" s="1346">
        <f t="shared" si="30"/>
        <v>0</v>
      </c>
      <c r="AY27" s="1346">
        <f t="shared" si="14"/>
        <v>0</v>
      </c>
      <c r="AZ27" s="1346"/>
      <c r="BA27" s="1346">
        <f t="shared" si="27"/>
        <v>0</v>
      </c>
      <c r="BB27" s="1346">
        <f t="shared" si="15"/>
        <v>0</v>
      </c>
      <c r="BC27" s="1346">
        <f t="shared" si="16"/>
        <v>0</v>
      </c>
      <c r="BD27" s="1346">
        <f t="shared" si="17"/>
        <v>0</v>
      </c>
      <c r="BE27" s="1346">
        <f t="shared" si="18"/>
        <v>0</v>
      </c>
      <c r="BF27" s="1362"/>
      <c r="BG27" s="1363"/>
      <c r="BH27" s="1353"/>
      <c r="BI27" s="1353"/>
      <c r="BJ27" s="1353"/>
      <c r="BK27" s="1353"/>
      <c r="BL27" s="1353"/>
      <c r="BM27" s="1353">
        <f t="shared" si="19"/>
        <v>0</v>
      </c>
      <c r="BN27" s="1364"/>
      <c r="BO27" s="1364"/>
      <c r="BP27" s="1365"/>
      <c r="BQ27" s="1365"/>
      <c r="BR27" s="1365"/>
      <c r="BS27" s="1365">
        <f t="shared" si="20"/>
        <v>0</v>
      </c>
      <c r="BT27" s="1365"/>
      <c r="BU27" s="1353">
        <f t="shared" si="21"/>
        <v>0</v>
      </c>
      <c r="BV27" s="1353">
        <f t="shared" si="22"/>
        <v>0</v>
      </c>
      <c r="BW27" s="1353">
        <f t="shared" si="23"/>
        <v>0</v>
      </c>
      <c r="BX27" s="1353">
        <f t="shared" si="24"/>
        <v>0</v>
      </c>
      <c r="BY27" s="1353">
        <f t="shared" si="25"/>
        <v>0</v>
      </c>
      <c r="BZ27" s="1353">
        <f t="shared" si="26"/>
        <v>0</v>
      </c>
      <c r="CA27" s="2394"/>
      <c r="CB27" s="2059">
        <f t="shared" si="28"/>
        <v>0</v>
      </c>
    </row>
    <row r="28" spans="1:80" ht="13.9" hidden="1" customHeight="1">
      <c r="A28" s="1170"/>
      <c r="B28" s="1354"/>
      <c r="C28" s="1368"/>
      <c r="D28" s="1356"/>
      <c r="E28" s="1357">
        <v>0</v>
      </c>
      <c r="F28" s="1357">
        <v>0</v>
      </c>
      <c r="G28" s="1357">
        <v>0</v>
      </c>
      <c r="H28" s="1357">
        <v>0</v>
      </c>
      <c r="I28" s="1357">
        <v>0</v>
      </c>
      <c r="J28" s="1357">
        <v>0</v>
      </c>
      <c r="K28" s="1357">
        <v>0</v>
      </c>
      <c r="L28" s="1357">
        <f t="shared" si="4"/>
        <v>0</v>
      </c>
      <c r="M28" s="1440"/>
      <c r="N28" s="1440"/>
      <c r="O28" s="1440"/>
      <c r="P28" s="1440"/>
      <c r="Q28" s="1440"/>
      <c r="R28" s="1440"/>
      <c r="S28" s="1440"/>
      <c r="T28" s="1440">
        <f t="shared" si="5"/>
        <v>0</v>
      </c>
      <c r="U28" s="1722"/>
      <c r="V28" s="891">
        <f t="shared" si="6"/>
        <v>0</v>
      </c>
      <c r="W28" s="891"/>
      <c r="X28" s="891"/>
      <c r="Y28" s="891">
        <f t="shared" si="29"/>
        <v>0</v>
      </c>
      <c r="Z28" s="891"/>
      <c r="AA28" s="891">
        <f t="shared" si="31"/>
        <v>0</v>
      </c>
      <c r="AB28" s="891">
        <f t="shared" si="7"/>
        <v>0</v>
      </c>
      <c r="AC28" s="891">
        <f t="shared" si="8"/>
        <v>0</v>
      </c>
      <c r="AD28" s="891">
        <f t="shared" si="9"/>
        <v>0</v>
      </c>
      <c r="AE28" s="891">
        <f t="shared" si="10"/>
        <v>0</v>
      </c>
      <c r="AF28" s="1719">
        <f t="shared" si="11"/>
        <v>0</v>
      </c>
      <c r="AG28" s="891"/>
      <c r="AH28" s="891"/>
      <c r="AI28" s="1346">
        <v>0</v>
      </c>
      <c r="AJ28" s="1346">
        <v>0</v>
      </c>
      <c r="AK28" s="1346">
        <v>0</v>
      </c>
      <c r="AL28" s="1346">
        <v>0</v>
      </c>
      <c r="AM28" s="1346">
        <v>0</v>
      </c>
      <c r="AN28" s="1346">
        <v>0</v>
      </c>
      <c r="AO28" s="1346">
        <f t="shared" si="12"/>
        <v>0</v>
      </c>
      <c r="AP28" s="1360"/>
      <c r="AQ28" s="1361"/>
      <c r="AR28" s="1360"/>
      <c r="AS28" s="1360"/>
      <c r="AT28" s="1360"/>
      <c r="AU28" s="1361"/>
      <c r="AV28" s="1361">
        <f t="shared" si="13"/>
        <v>0</v>
      </c>
      <c r="AW28" s="1438"/>
      <c r="AX28" s="1346">
        <f t="shared" si="30"/>
        <v>0</v>
      </c>
      <c r="AY28" s="1346">
        <f t="shared" si="14"/>
        <v>0</v>
      </c>
      <c r="AZ28" s="1346"/>
      <c r="BA28" s="1346">
        <f t="shared" si="27"/>
        <v>0</v>
      </c>
      <c r="BB28" s="1346">
        <f t="shared" si="15"/>
        <v>0</v>
      </c>
      <c r="BC28" s="1346">
        <f t="shared" si="16"/>
        <v>0</v>
      </c>
      <c r="BD28" s="1346">
        <f t="shared" si="17"/>
        <v>0</v>
      </c>
      <c r="BE28" s="1346">
        <f t="shared" si="18"/>
        <v>0</v>
      </c>
      <c r="BF28" s="1362"/>
      <c r="BG28" s="1363"/>
      <c r="BH28" s="1353"/>
      <c r="BI28" s="1353"/>
      <c r="BJ28" s="1353"/>
      <c r="BK28" s="1353"/>
      <c r="BL28" s="1353"/>
      <c r="BM28" s="1353">
        <f t="shared" si="19"/>
        <v>0</v>
      </c>
      <c r="BN28" s="1364"/>
      <c r="BO28" s="1364"/>
      <c r="BP28" s="1365"/>
      <c r="BQ28" s="1365"/>
      <c r="BR28" s="1365"/>
      <c r="BS28" s="1365">
        <f t="shared" si="20"/>
        <v>0</v>
      </c>
      <c r="BT28" s="1365"/>
      <c r="BU28" s="1353">
        <f t="shared" si="21"/>
        <v>0</v>
      </c>
      <c r="BV28" s="1353">
        <f t="shared" si="22"/>
        <v>0</v>
      </c>
      <c r="BW28" s="1353">
        <f t="shared" si="23"/>
        <v>0</v>
      </c>
      <c r="BX28" s="1353">
        <f t="shared" si="24"/>
        <v>0</v>
      </c>
      <c r="BY28" s="1353">
        <f t="shared" si="25"/>
        <v>0</v>
      </c>
      <c r="BZ28" s="1353">
        <f t="shared" si="26"/>
        <v>0</v>
      </c>
      <c r="CA28" s="2394"/>
      <c r="CB28" s="2059">
        <f t="shared" si="28"/>
        <v>0</v>
      </c>
    </row>
    <row r="29" spans="1:80" ht="13.9" hidden="1" customHeight="1">
      <c r="A29" s="1170"/>
      <c r="B29" s="1354"/>
      <c r="C29" s="1368"/>
      <c r="D29" s="1356"/>
      <c r="E29" s="1357">
        <v>0</v>
      </c>
      <c r="F29" s="1357">
        <v>0</v>
      </c>
      <c r="G29" s="1357">
        <v>0</v>
      </c>
      <c r="H29" s="1357">
        <v>0</v>
      </c>
      <c r="I29" s="1357">
        <v>0</v>
      </c>
      <c r="J29" s="1357">
        <v>0</v>
      </c>
      <c r="K29" s="1357">
        <v>0</v>
      </c>
      <c r="L29" s="1357">
        <f t="shared" si="4"/>
        <v>0</v>
      </c>
      <c r="M29" s="1440"/>
      <c r="N29" s="1440"/>
      <c r="O29" s="1440"/>
      <c r="P29" s="1440"/>
      <c r="Q29" s="1440"/>
      <c r="R29" s="1440"/>
      <c r="S29" s="1440"/>
      <c r="T29" s="1440">
        <f t="shared" si="5"/>
        <v>0</v>
      </c>
      <c r="U29" s="1722"/>
      <c r="V29" s="891">
        <f t="shared" si="6"/>
        <v>0</v>
      </c>
      <c r="W29" s="891"/>
      <c r="X29" s="891"/>
      <c r="Y29" s="891">
        <f t="shared" si="29"/>
        <v>0</v>
      </c>
      <c r="Z29" s="891"/>
      <c r="AA29" s="891">
        <f t="shared" si="31"/>
        <v>0</v>
      </c>
      <c r="AB29" s="891">
        <f t="shared" si="7"/>
        <v>0</v>
      </c>
      <c r="AC29" s="891">
        <f t="shared" si="8"/>
        <v>0</v>
      </c>
      <c r="AD29" s="891">
        <f t="shared" si="9"/>
        <v>0</v>
      </c>
      <c r="AE29" s="891">
        <f t="shared" si="10"/>
        <v>0</v>
      </c>
      <c r="AF29" s="1719">
        <f t="shared" si="11"/>
        <v>0</v>
      </c>
      <c r="AG29" s="891"/>
      <c r="AH29" s="891"/>
      <c r="AI29" s="1346">
        <v>0</v>
      </c>
      <c r="AJ29" s="1346">
        <v>0</v>
      </c>
      <c r="AK29" s="1346">
        <v>0</v>
      </c>
      <c r="AL29" s="1346">
        <v>0</v>
      </c>
      <c r="AM29" s="1346">
        <v>0</v>
      </c>
      <c r="AN29" s="1346">
        <v>0</v>
      </c>
      <c r="AO29" s="1346">
        <f t="shared" si="12"/>
        <v>0</v>
      </c>
      <c r="AP29" s="1360"/>
      <c r="AQ29" s="1361"/>
      <c r="AR29" s="1360"/>
      <c r="AS29" s="1360"/>
      <c r="AT29" s="1360"/>
      <c r="AU29" s="1361"/>
      <c r="AV29" s="1361">
        <f t="shared" si="13"/>
        <v>0</v>
      </c>
      <c r="AW29" s="1438"/>
      <c r="AX29" s="1346">
        <f t="shared" si="30"/>
        <v>0</v>
      </c>
      <c r="AY29" s="1346">
        <f t="shared" si="14"/>
        <v>0</v>
      </c>
      <c r="AZ29" s="1346"/>
      <c r="BA29" s="1346">
        <f t="shared" si="27"/>
        <v>0</v>
      </c>
      <c r="BB29" s="1346">
        <f t="shared" si="15"/>
        <v>0</v>
      </c>
      <c r="BC29" s="1346">
        <f t="shared" si="16"/>
        <v>0</v>
      </c>
      <c r="BD29" s="1346">
        <f t="shared" si="17"/>
        <v>0</v>
      </c>
      <c r="BE29" s="1346">
        <f t="shared" si="18"/>
        <v>0</v>
      </c>
      <c r="BF29" s="1362"/>
      <c r="BG29" s="1363"/>
      <c r="BH29" s="1353"/>
      <c r="BI29" s="1353"/>
      <c r="BJ29" s="1353"/>
      <c r="BK29" s="1353"/>
      <c r="BL29" s="1353"/>
      <c r="BM29" s="1353">
        <f t="shared" si="19"/>
        <v>0</v>
      </c>
      <c r="BN29" s="1364"/>
      <c r="BO29" s="1364"/>
      <c r="BP29" s="1365"/>
      <c r="BQ29" s="1365"/>
      <c r="BR29" s="1365"/>
      <c r="BS29" s="1365">
        <f t="shared" si="20"/>
        <v>0</v>
      </c>
      <c r="BT29" s="1365"/>
      <c r="BU29" s="1353">
        <f t="shared" si="21"/>
        <v>0</v>
      </c>
      <c r="BV29" s="1353">
        <f t="shared" si="22"/>
        <v>0</v>
      </c>
      <c r="BW29" s="1353">
        <f t="shared" si="23"/>
        <v>0</v>
      </c>
      <c r="BX29" s="1353">
        <f t="shared" si="24"/>
        <v>0</v>
      </c>
      <c r="BY29" s="1353">
        <f t="shared" si="25"/>
        <v>0</v>
      </c>
      <c r="BZ29" s="1353">
        <f t="shared" si="26"/>
        <v>0</v>
      </c>
      <c r="CA29" s="2394"/>
      <c r="CB29" s="2059">
        <f t="shared" si="28"/>
        <v>0</v>
      </c>
    </row>
    <row r="30" spans="1:80" ht="13.9" hidden="1" customHeight="1">
      <c r="A30" s="1170"/>
      <c r="B30" s="1354"/>
      <c r="C30" s="1368"/>
      <c r="D30" s="1356"/>
      <c r="E30" s="1357">
        <v>0</v>
      </c>
      <c r="F30" s="1357">
        <v>0</v>
      </c>
      <c r="G30" s="1357">
        <v>0</v>
      </c>
      <c r="H30" s="1357">
        <v>0</v>
      </c>
      <c r="I30" s="1357">
        <v>0</v>
      </c>
      <c r="J30" s="1357">
        <v>0</v>
      </c>
      <c r="K30" s="1357">
        <v>0</v>
      </c>
      <c r="L30" s="1357">
        <f t="shared" si="4"/>
        <v>0</v>
      </c>
      <c r="M30" s="1440"/>
      <c r="N30" s="1440"/>
      <c r="O30" s="1440"/>
      <c r="P30" s="1440"/>
      <c r="Q30" s="1440"/>
      <c r="R30" s="1440"/>
      <c r="S30" s="1440"/>
      <c r="T30" s="1440">
        <f t="shared" si="5"/>
        <v>0</v>
      </c>
      <c r="U30" s="1722"/>
      <c r="V30" s="891">
        <f t="shared" si="6"/>
        <v>0</v>
      </c>
      <c r="W30" s="891"/>
      <c r="X30" s="891"/>
      <c r="Y30" s="891">
        <f t="shared" si="29"/>
        <v>0</v>
      </c>
      <c r="Z30" s="891"/>
      <c r="AA30" s="891">
        <f t="shared" si="31"/>
        <v>0</v>
      </c>
      <c r="AB30" s="891">
        <f t="shared" si="7"/>
        <v>0</v>
      </c>
      <c r="AC30" s="891">
        <f t="shared" si="8"/>
        <v>0</v>
      </c>
      <c r="AD30" s="891">
        <f t="shared" si="9"/>
        <v>0</v>
      </c>
      <c r="AE30" s="891">
        <f t="shared" si="10"/>
        <v>0</v>
      </c>
      <c r="AF30" s="1719">
        <f t="shared" si="11"/>
        <v>0</v>
      </c>
      <c r="AG30" s="891"/>
      <c r="AH30" s="891"/>
      <c r="AI30" s="1346">
        <v>0</v>
      </c>
      <c r="AJ30" s="1346">
        <v>0</v>
      </c>
      <c r="AK30" s="1346">
        <v>0</v>
      </c>
      <c r="AL30" s="1346">
        <v>0</v>
      </c>
      <c r="AM30" s="1346">
        <v>0</v>
      </c>
      <c r="AN30" s="1346">
        <v>0</v>
      </c>
      <c r="AO30" s="1346">
        <f t="shared" si="12"/>
        <v>0</v>
      </c>
      <c r="AP30" s="1360"/>
      <c r="AQ30" s="1361"/>
      <c r="AR30" s="1360"/>
      <c r="AS30" s="1360"/>
      <c r="AT30" s="1360"/>
      <c r="AU30" s="1361"/>
      <c r="AV30" s="1361">
        <f t="shared" si="13"/>
        <v>0</v>
      </c>
      <c r="AW30" s="1438"/>
      <c r="AX30" s="1346">
        <f t="shared" si="30"/>
        <v>0</v>
      </c>
      <c r="AY30" s="1346">
        <f t="shared" si="14"/>
        <v>0</v>
      </c>
      <c r="AZ30" s="1346"/>
      <c r="BA30" s="1346">
        <f t="shared" si="27"/>
        <v>0</v>
      </c>
      <c r="BB30" s="1346">
        <f t="shared" si="15"/>
        <v>0</v>
      </c>
      <c r="BC30" s="1346">
        <f t="shared" si="16"/>
        <v>0</v>
      </c>
      <c r="BD30" s="1346">
        <f t="shared" si="17"/>
        <v>0</v>
      </c>
      <c r="BE30" s="1346">
        <f t="shared" si="18"/>
        <v>0</v>
      </c>
      <c r="BF30" s="1362"/>
      <c r="BG30" s="1363"/>
      <c r="BH30" s="1353"/>
      <c r="BI30" s="1353"/>
      <c r="BJ30" s="1353"/>
      <c r="BK30" s="1353"/>
      <c r="BL30" s="1353"/>
      <c r="BM30" s="1353">
        <f t="shared" si="19"/>
        <v>0</v>
      </c>
      <c r="BN30" s="1364"/>
      <c r="BO30" s="1364"/>
      <c r="BP30" s="1365"/>
      <c r="BQ30" s="1365"/>
      <c r="BR30" s="1365"/>
      <c r="BS30" s="1365">
        <f t="shared" si="20"/>
        <v>0</v>
      </c>
      <c r="BT30" s="1365"/>
      <c r="BU30" s="1353">
        <f t="shared" si="21"/>
        <v>0</v>
      </c>
      <c r="BV30" s="1353">
        <f t="shared" si="22"/>
        <v>0</v>
      </c>
      <c r="BW30" s="1353">
        <f t="shared" si="23"/>
        <v>0</v>
      </c>
      <c r="BX30" s="1353">
        <f t="shared" si="24"/>
        <v>0</v>
      </c>
      <c r="BY30" s="1353">
        <f t="shared" si="25"/>
        <v>0</v>
      </c>
      <c r="BZ30" s="1353">
        <f t="shared" si="26"/>
        <v>0</v>
      </c>
      <c r="CA30" s="2394"/>
      <c r="CB30" s="2059">
        <f t="shared" si="28"/>
        <v>0</v>
      </c>
    </row>
    <row r="31" spans="1:80" ht="13.9" hidden="1" customHeight="1">
      <c r="A31" s="1170"/>
      <c r="B31" s="1354"/>
      <c r="C31" s="1368"/>
      <c r="D31" s="1356"/>
      <c r="E31" s="1357">
        <v>0</v>
      </c>
      <c r="F31" s="1357">
        <v>0</v>
      </c>
      <c r="G31" s="1357">
        <v>0</v>
      </c>
      <c r="H31" s="1357">
        <v>0</v>
      </c>
      <c r="I31" s="1357">
        <v>0</v>
      </c>
      <c r="J31" s="1357">
        <v>0</v>
      </c>
      <c r="K31" s="1357">
        <v>0</v>
      </c>
      <c r="L31" s="1357">
        <f t="shared" si="4"/>
        <v>0</v>
      </c>
      <c r="M31" s="1440"/>
      <c r="N31" s="1440"/>
      <c r="O31" s="1440"/>
      <c r="P31" s="1440"/>
      <c r="Q31" s="1440"/>
      <c r="R31" s="1440"/>
      <c r="S31" s="1440"/>
      <c r="T31" s="1440">
        <f t="shared" si="5"/>
        <v>0</v>
      </c>
      <c r="U31" s="1722"/>
      <c r="V31" s="891">
        <f t="shared" si="6"/>
        <v>0</v>
      </c>
      <c r="W31" s="891"/>
      <c r="X31" s="891"/>
      <c r="Y31" s="891">
        <f t="shared" si="29"/>
        <v>0</v>
      </c>
      <c r="Z31" s="891"/>
      <c r="AA31" s="891">
        <f t="shared" si="31"/>
        <v>0</v>
      </c>
      <c r="AB31" s="891">
        <f t="shared" si="7"/>
        <v>0</v>
      </c>
      <c r="AC31" s="891">
        <f t="shared" si="8"/>
        <v>0</v>
      </c>
      <c r="AD31" s="891">
        <f t="shared" si="9"/>
        <v>0</v>
      </c>
      <c r="AE31" s="891">
        <f t="shared" si="10"/>
        <v>0</v>
      </c>
      <c r="AF31" s="1719">
        <f t="shared" si="11"/>
        <v>0</v>
      </c>
      <c r="AG31" s="891"/>
      <c r="AH31" s="891"/>
      <c r="AI31" s="1346">
        <v>0</v>
      </c>
      <c r="AJ31" s="1346">
        <v>0</v>
      </c>
      <c r="AK31" s="1346">
        <v>0</v>
      </c>
      <c r="AL31" s="1346">
        <v>0</v>
      </c>
      <c r="AM31" s="1346">
        <v>0</v>
      </c>
      <c r="AN31" s="1346">
        <v>0</v>
      </c>
      <c r="AO31" s="1346">
        <f t="shared" si="12"/>
        <v>0</v>
      </c>
      <c r="AP31" s="1360"/>
      <c r="AQ31" s="1361"/>
      <c r="AR31" s="1360"/>
      <c r="AS31" s="1360"/>
      <c r="AT31" s="1360"/>
      <c r="AU31" s="1361"/>
      <c r="AV31" s="1361">
        <f t="shared" si="13"/>
        <v>0</v>
      </c>
      <c r="AW31" s="1438"/>
      <c r="AX31" s="1346">
        <f t="shared" si="30"/>
        <v>0</v>
      </c>
      <c r="AY31" s="1346">
        <f t="shared" si="14"/>
        <v>0</v>
      </c>
      <c r="AZ31" s="1346"/>
      <c r="BA31" s="1346">
        <f t="shared" si="27"/>
        <v>0</v>
      </c>
      <c r="BB31" s="1346">
        <f t="shared" si="15"/>
        <v>0</v>
      </c>
      <c r="BC31" s="1346">
        <f t="shared" si="16"/>
        <v>0</v>
      </c>
      <c r="BD31" s="1346">
        <f t="shared" si="17"/>
        <v>0</v>
      </c>
      <c r="BE31" s="1346">
        <f t="shared" si="18"/>
        <v>0</v>
      </c>
      <c r="BF31" s="1362"/>
      <c r="BG31" s="1363"/>
      <c r="BH31" s="1353"/>
      <c r="BI31" s="1353"/>
      <c r="BJ31" s="1353"/>
      <c r="BK31" s="1353"/>
      <c r="BL31" s="1353"/>
      <c r="BM31" s="1353">
        <f t="shared" si="19"/>
        <v>0</v>
      </c>
      <c r="BN31" s="1364"/>
      <c r="BO31" s="1364"/>
      <c r="BP31" s="1365"/>
      <c r="BQ31" s="1365"/>
      <c r="BR31" s="1365"/>
      <c r="BS31" s="1365">
        <f t="shared" si="20"/>
        <v>0</v>
      </c>
      <c r="BT31" s="1365"/>
      <c r="BU31" s="1353">
        <f t="shared" si="21"/>
        <v>0</v>
      </c>
      <c r="BV31" s="1353">
        <f t="shared" si="22"/>
        <v>0</v>
      </c>
      <c r="BW31" s="1353">
        <f t="shared" si="23"/>
        <v>0</v>
      </c>
      <c r="BX31" s="1353">
        <f t="shared" si="24"/>
        <v>0</v>
      </c>
      <c r="BY31" s="1353">
        <f t="shared" si="25"/>
        <v>0</v>
      </c>
      <c r="BZ31" s="1353">
        <f t="shared" si="26"/>
        <v>0</v>
      </c>
      <c r="CA31" s="2394"/>
      <c r="CB31" s="2059">
        <f t="shared" si="28"/>
        <v>0</v>
      </c>
    </row>
    <row r="32" spans="1:80" ht="22.5" hidden="1" customHeight="1">
      <c r="A32" s="911">
        <v>2</v>
      </c>
      <c r="B32" s="1354"/>
      <c r="C32" s="1368" t="s">
        <v>748</v>
      </c>
      <c r="D32" s="1356" t="s">
        <v>955</v>
      </c>
      <c r="E32" s="1357">
        <v>0</v>
      </c>
      <c r="F32" s="1357">
        <v>0</v>
      </c>
      <c r="G32" s="1357">
        <v>0</v>
      </c>
      <c r="H32" s="1357">
        <v>0</v>
      </c>
      <c r="I32" s="1357">
        <v>0</v>
      </c>
      <c r="J32" s="1357">
        <v>0</v>
      </c>
      <c r="K32" s="1357">
        <v>0</v>
      </c>
      <c r="L32" s="1357">
        <f t="shared" si="4"/>
        <v>0</v>
      </c>
      <c r="M32" s="1440"/>
      <c r="N32" s="1440"/>
      <c r="O32" s="1440"/>
      <c r="P32" s="1440"/>
      <c r="Q32" s="1440"/>
      <c r="R32" s="1440"/>
      <c r="S32" s="1440"/>
      <c r="T32" s="1440">
        <f t="shared" si="5"/>
        <v>0</v>
      </c>
      <c r="U32" s="1722"/>
      <c r="V32" s="891">
        <f t="shared" si="6"/>
        <v>0</v>
      </c>
      <c r="W32" s="891"/>
      <c r="X32" s="891"/>
      <c r="Y32" s="891">
        <f t="shared" si="29"/>
        <v>0</v>
      </c>
      <c r="Z32" s="891"/>
      <c r="AA32" s="891">
        <f t="shared" si="31"/>
        <v>0</v>
      </c>
      <c r="AB32" s="891">
        <f t="shared" si="7"/>
        <v>0</v>
      </c>
      <c r="AC32" s="891">
        <f t="shared" si="8"/>
        <v>0</v>
      </c>
      <c r="AD32" s="891">
        <f t="shared" si="9"/>
        <v>0</v>
      </c>
      <c r="AE32" s="891">
        <f t="shared" si="10"/>
        <v>0</v>
      </c>
      <c r="AF32" s="1719">
        <f t="shared" si="11"/>
        <v>0</v>
      </c>
      <c r="AG32" s="891"/>
      <c r="AH32" s="891"/>
      <c r="AI32" s="1346">
        <v>0</v>
      </c>
      <c r="AJ32" s="1346">
        <v>0</v>
      </c>
      <c r="AK32" s="1346">
        <v>0</v>
      </c>
      <c r="AL32" s="1346">
        <v>0</v>
      </c>
      <c r="AM32" s="1346">
        <v>0</v>
      </c>
      <c r="AN32" s="1346">
        <v>0</v>
      </c>
      <c r="AO32" s="1346">
        <f t="shared" si="12"/>
        <v>0</v>
      </c>
      <c r="AP32" s="1360"/>
      <c r="AQ32" s="1361"/>
      <c r="AR32" s="1360"/>
      <c r="AS32" s="1360"/>
      <c r="AT32" s="1360"/>
      <c r="AU32" s="1361"/>
      <c r="AV32" s="1361">
        <f t="shared" si="13"/>
        <v>0</v>
      </c>
      <c r="AW32" s="1438"/>
      <c r="AX32" s="1346">
        <f t="shared" si="30"/>
        <v>0</v>
      </c>
      <c r="AY32" s="1346">
        <f t="shared" si="14"/>
        <v>0</v>
      </c>
      <c r="AZ32" s="1346"/>
      <c r="BA32" s="1346">
        <f t="shared" si="27"/>
        <v>0</v>
      </c>
      <c r="BB32" s="1346">
        <f t="shared" si="15"/>
        <v>0</v>
      </c>
      <c r="BC32" s="1346">
        <f t="shared" si="16"/>
        <v>0</v>
      </c>
      <c r="BD32" s="1346">
        <f t="shared" si="17"/>
        <v>0</v>
      </c>
      <c r="BE32" s="1346">
        <f t="shared" si="18"/>
        <v>0</v>
      </c>
      <c r="BF32" s="1347"/>
      <c r="BG32" s="1363"/>
      <c r="BH32" s="1353"/>
      <c r="BI32" s="1353"/>
      <c r="BJ32" s="1353"/>
      <c r="BK32" s="1353"/>
      <c r="BL32" s="1353"/>
      <c r="BM32" s="1353">
        <f t="shared" si="19"/>
        <v>0</v>
      </c>
      <c r="BN32" s="1364"/>
      <c r="BO32" s="1364"/>
      <c r="BP32" s="1365"/>
      <c r="BQ32" s="1365"/>
      <c r="BR32" s="1365"/>
      <c r="BS32" s="1365">
        <f t="shared" si="20"/>
        <v>0</v>
      </c>
      <c r="BT32" s="1365"/>
      <c r="BU32" s="1353">
        <f t="shared" si="21"/>
        <v>0</v>
      </c>
      <c r="BV32" s="1353">
        <f t="shared" si="22"/>
        <v>0</v>
      </c>
      <c r="BW32" s="1353">
        <f t="shared" si="23"/>
        <v>0</v>
      </c>
      <c r="BX32" s="1353">
        <f t="shared" si="24"/>
        <v>0</v>
      </c>
      <c r="BY32" s="1353">
        <f t="shared" si="25"/>
        <v>0</v>
      </c>
      <c r="BZ32" s="1353">
        <f t="shared" si="26"/>
        <v>0</v>
      </c>
      <c r="CA32" s="2394"/>
      <c r="CB32" s="2059">
        <f t="shared" si="28"/>
        <v>0</v>
      </c>
    </row>
    <row r="33" spans="1:80" ht="13.9" hidden="1" customHeight="1">
      <c r="A33" s="1165"/>
      <c r="B33" s="1370"/>
      <c r="C33" s="1368" t="s">
        <v>747</v>
      </c>
      <c r="D33" s="1371"/>
      <c r="E33" s="1372">
        <v>0</v>
      </c>
      <c r="F33" s="1372">
        <v>0</v>
      </c>
      <c r="G33" s="1373">
        <v>0</v>
      </c>
      <c r="H33" s="1373">
        <v>0</v>
      </c>
      <c r="I33" s="1373">
        <v>0</v>
      </c>
      <c r="J33" s="1373">
        <v>0</v>
      </c>
      <c r="K33" s="1373">
        <v>0</v>
      </c>
      <c r="L33" s="1373">
        <f t="shared" si="4"/>
        <v>0</v>
      </c>
      <c r="M33" s="1496"/>
      <c r="N33" s="1496"/>
      <c r="O33" s="1496"/>
      <c r="P33" s="1496"/>
      <c r="Q33" s="1496"/>
      <c r="R33" s="1496"/>
      <c r="S33" s="1496"/>
      <c r="T33" s="1444">
        <f t="shared" si="5"/>
        <v>0</v>
      </c>
      <c r="U33" s="1727"/>
      <c r="V33" s="891">
        <f t="shared" si="6"/>
        <v>0</v>
      </c>
      <c r="W33" s="891"/>
      <c r="X33" s="891"/>
      <c r="Y33" s="891">
        <f t="shared" si="29"/>
        <v>0</v>
      </c>
      <c r="Z33" s="891"/>
      <c r="AA33" s="891">
        <f t="shared" si="31"/>
        <v>0</v>
      </c>
      <c r="AB33" s="891">
        <f t="shared" si="7"/>
        <v>0</v>
      </c>
      <c r="AC33" s="891">
        <f t="shared" si="8"/>
        <v>0</v>
      </c>
      <c r="AD33" s="891">
        <f t="shared" si="9"/>
        <v>0</v>
      </c>
      <c r="AE33" s="891">
        <f t="shared" si="10"/>
        <v>0</v>
      </c>
      <c r="AF33" s="1720">
        <f t="shared" si="11"/>
        <v>0</v>
      </c>
      <c r="AG33" s="889"/>
      <c r="AH33" s="889"/>
      <c r="AI33" s="1375">
        <v>0</v>
      </c>
      <c r="AJ33" s="1375">
        <v>0</v>
      </c>
      <c r="AK33" s="1376">
        <v>0</v>
      </c>
      <c r="AL33" s="1376">
        <v>0</v>
      </c>
      <c r="AM33" s="1376">
        <v>0</v>
      </c>
      <c r="AN33" s="1376">
        <v>0</v>
      </c>
      <c r="AO33" s="1376">
        <f t="shared" si="12"/>
        <v>0</v>
      </c>
      <c r="AP33" s="1377"/>
      <c r="AQ33" s="1378"/>
      <c r="AR33" s="1377"/>
      <c r="AS33" s="1377"/>
      <c r="AT33" s="1377"/>
      <c r="AU33" s="1379"/>
      <c r="AV33" s="1378">
        <f t="shared" si="13"/>
        <v>0</v>
      </c>
      <c r="AW33" s="1481"/>
      <c r="AX33" s="1346">
        <f t="shared" si="30"/>
        <v>0</v>
      </c>
      <c r="AY33" s="1346">
        <f t="shared" si="14"/>
        <v>0</v>
      </c>
      <c r="AZ33" s="1346"/>
      <c r="BA33" s="1346">
        <f t="shared" si="27"/>
        <v>0</v>
      </c>
      <c r="BB33" s="1346">
        <f t="shared" si="15"/>
        <v>0</v>
      </c>
      <c r="BC33" s="1346">
        <f t="shared" si="16"/>
        <v>0</v>
      </c>
      <c r="BD33" s="1346">
        <f t="shared" si="17"/>
        <v>0</v>
      </c>
      <c r="BE33" s="1346">
        <f t="shared" si="18"/>
        <v>0</v>
      </c>
      <c r="BF33" s="1380"/>
      <c r="BG33" s="1381"/>
      <c r="BH33" s="1382"/>
      <c r="BI33" s="1382"/>
      <c r="BJ33" s="1383"/>
      <c r="BK33" s="1383"/>
      <c r="BL33" s="1383"/>
      <c r="BM33" s="1383">
        <f t="shared" si="19"/>
        <v>0</v>
      </c>
      <c r="BN33" s="1384"/>
      <c r="BO33" s="1384"/>
      <c r="BP33" s="1385"/>
      <c r="BQ33" s="1385"/>
      <c r="BR33" s="1385"/>
      <c r="BS33" s="1386">
        <f t="shared" si="20"/>
        <v>0</v>
      </c>
      <c r="BT33" s="1386"/>
      <c r="BU33" s="1382">
        <f t="shared" si="21"/>
        <v>0</v>
      </c>
      <c r="BV33" s="1382">
        <f t="shared" si="22"/>
        <v>0</v>
      </c>
      <c r="BW33" s="1353">
        <f t="shared" si="23"/>
        <v>0</v>
      </c>
      <c r="BX33" s="1353">
        <f t="shared" si="24"/>
        <v>0</v>
      </c>
      <c r="BY33" s="1353">
        <f t="shared" si="25"/>
        <v>0</v>
      </c>
      <c r="BZ33" s="1387">
        <f t="shared" si="26"/>
        <v>0</v>
      </c>
      <c r="CA33" s="2395"/>
      <c r="CB33" s="2059">
        <f t="shared" si="28"/>
        <v>0</v>
      </c>
    </row>
    <row r="34" spans="1:80" ht="19.5" customHeight="1">
      <c r="A34" s="1165" t="s">
        <v>759</v>
      </c>
      <c r="B34" s="1186" t="s">
        <v>706</v>
      </c>
      <c r="C34" s="942" t="s">
        <v>486</v>
      </c>
      <c r="D34" s="1732"/>
      <c r="E34" s="1861">
        <v>3</v>
      </c>
      <c r="F34" s="1861">
        <v>2047.4</v>
      </c>
      <c r="G34" s="1861">
        <v>39358.1</v>
      </c>
      <c r="H34" s="1861">
        <v>0</v>
      </c>
      <c r="I34" s="1861">
        <v>0</v>
      </c>
      <c r="J34" s="1861">
        <v>3975</v>
      </c>
      <c r="K34" s="1861">
        <v>95400</v>
      </c>
      <c r="L34" s="1861">
        <f t="shared" si="4"/>
        <v>140780.5</v>
      </c>
      <c r="M34" s="2060">
        <f>SUM(M35:M53)</f>
        <v>0</v>
      </c>
      <c r="N34" s="1184">
        <f>SUM(N35:N53)</f>
        <v>0</v>
      </c>
      <c r="O34" s="1184">
        <f>SUM(O35:O53)</f>
        <v>0</v>
      </c>
      <c r="P34" s="1184">
        <f>SUM(P35:P53)</f>
        <v>0</v>
      </c>
      <c r="Q34" s="1184"/>
      <c r="R34" s="1184">
        <f>SUM(R35:R53)</f>
        <v>-1550</v>
      </c>
      <c r="S34" s="1184">
        <f>SUM(S35:S53)</f>
        <v>-37200</v>
      </c>
      <c r="T34" s="1184">
        <f t="shared" si="5"/>
        <v>-38750</v>
      </c>
      <c r="U34" s="1184"/>
      <c r="V34" s="1861">
        <f>SUM(V35:V53)</f>
        <v>5.5</v>
      </c>
      <c r="W34" s="1861"/>
      <c r="X34" s="1861"/>
      <c r="Y34" s="1861">
        <f>SUM(Y35:Y53)</f>
        <v>71353.100000000006</v>
      </c>
      <c r="Z34" s="1861"/>
      <c r="AA34" s="1861">
        <f>SUM(AA35:AA53)</f>
        <v>12247.1</v>
      </c>
      <c r="AB34" s="1861">
        <f>SUM(AB35:AB53)</f>
        <v>54600</v>
      </c>
      <c r="AC34" s="1861">
        <f>SUM(AC35:AC53)</f>
        <v>4999.3</v>
      </c>
      <c r="AD34" s="1861">
        <f>SUM(AD35:AD53)</f>
        <v>4500</v>
      </c>
      <c r="AE34" s="1861">
        <f>SUM(AE35:AE53)</f>
        <v>108000</v>
      </c>
      <c r="AF34" s="1861">
        <f t="shared" si="11"/>
        <v>255699.5</v>
      </c>
      <c r="AG34" s="1861"/>
      <c r="AH34" s="1861"/>
      <c r="AI34" s="1861">
        <v>7</v>
      </c>
      <c r="AJ34" s="1861">
        <v>8000</v>
      </c>
      <c r="AK34" s="1861">
        <v>7000</v>
      </c>
      <c r="AL34" s="1861">
        <v>0</v>
      </c>
      <c r="AM34" s="1861">
        <v>9200</v>
      </c>
      <c r="AN34" s="1861">
        <v>220800</v>
      </c>
      <c r="AO34" s="1861">
        <f t="shared" si="12"/>
        <v>245000</v>
      </c>
      <c r="AP34" s="1861">
        <f t="shared" ref="AP34:AU34" si="32">SUM(AP35:AP53)</f>
        <v>0</v>
      </c>
      <c r="AQ34" s="1184">
        <f t="shared" si="32"/>
        <v>0</v>
      </c>
      <c r="AR34" s="1861">
        <f t="shared" si="32"/>
        <v>0</v>
      </c>
      <c r="AS34" s="1861">
        <f t="shared" si="32"/>
        <v>0</v>
      </c>
      <c r="AT34" s="1861">
        <f t="shared" si="32"/>
        <v>0</v>
      </c>
      <c r="AU34" s="1184">
        <f t="shared" si="32"/>
        <v>0</v>
      </c>
      <c r="AV34" s="1184">
        <f t="shared" si="13"/>
        <v>0</v>
      </c>
      <c r="AW34" s="1184"/>
      <c r="AX34" s="1861">
        <f>AX35+AX39</f>
        <v>6.5</v>
      </c>
      <c r="AY34" s="1861">
        <f>SUM(AY35:AY53)</f>
        <v>3000</v>
      </c>
      <c r="AZ34" s="1861"/>
      <c r="BA34" s="1861">
        <f>SUM(BA35:BA53)</f>
        <v>197183.7</v>
      </c>
      <c r="BB34" s="1861">
        <f>SUM(BB35:BB53)</f>
        <v>0</v>
      </c>
      <c r="BC34" s="1861">
        <f>SUM(BC35:BC53)</f>
        <v>2500</v>
      </c>
      <c r="BD34" s="1861">
        <f>SUM(BD35:BD53)</f>
        <v>60000</v>
      </c>
      <c r="BE34" s="1861">
        <f t="shared" si="18"/>
        <v>262683.7</v>
      </c>
      <c r="BF34" s="1730"/>
      <c r="BG34" s="1185"/>
      <c r="BH34" s="1861">
        <f>SUM(BH35:BH53)</f>
        <v>4.5</v>
      </c>
      <c r="BI34" s="1861">
        <f>SUM(BI35:BI53)</f>
        <v>0</v>
      </c>
      <c r="BJ34" s="1861">
        <f>SUM(BJ35:BJ53)</f>
        <v>97000</v>
      </c>
      <c r="BK34" s="1861">
        <f>SUM(BK35:BK53)</f>
        <v>0</v>
      </c>
      <c r="BL34" s="1861">
        <f>SUM(BL35:BL53)</f>
        <v>0</v>
      </c>
      <c r="BM34" s="1861">
        <f t="shared" si="19"/>
        <v>97000</v>
      </c>
      <c r="BN34" s="1861">
        <f>SUM(BN35:BN53)</f>
        <v>0</v>
      </c>
      <c r="BO34" s="1861">
        <f>SUM(BO35:BO53)</f>
        <v>0</v>
      </c>
      <c r="BP34" s="1184">
        <f>SUM(BP35:BP53)</f>
        <v>0</v>
      </c>
      <c r="BQ34" s="1184">
        <f>SUM(BQ35:BQ53)</f>
        <v>0</v>
      </c>
      <c r="BR34" s="1184">
        <f>SUM(BR35:BR53)</f>
        <v>0</v>
      </c>
      <c r="BS34" s="1184">
        <f t="shared" si="20"/>
        <v>0</v>
      </c>
      <c r="BT34" s="1184"/>
      <c r="BU34" s="1861">
        <f>SUM(BU35:BU53)</f>
        <v>4.5</v>
      </c>
      <c r="BV34" s="1861">
        <f>SUM(BV35:BV53)</f>
        <v>0</v>
      </c>
      <c r="BW34" s="1861">
        <f>SUM(BW35:BW53)</f>
        <v>147242</v>
      </c>
      <c r="BX34" s="1861">
        <f>SUM(BX35:BX53)</f>
        <v>0</v>
      </c>
      <c r="BY34" s="1861">
        <f>SUM(BY35:BY53)</f>
        <v>0</v>
      </c>
      <c r="BZ34" s="1861">
        <f t="shared" si="26"/>
        <v>147242</v>
      </c>
      <c r="CA34" s="2396"/>
      <c r="CB34" s="2059">
        <f t="shared" si="28"/>
        <v>16.5</v>
      </c>
    </row>
    <row r="35" spans="1:80" ht="31.5" customHeight="1">
      <c r="A35" s="1165"/>
      <c r="B35" s="1949" t="s">
        <v>956</v>
      </c>
      <c r="C35" s="1355" t="s">
        <v>332</v>
      </c>
      <c r="D35" s="1356" t="s">
        <v>957</v>
      </c>
      <c r="E35" s="1357">
        <v>3</v>
      </c>
      <c r="F35" s="1357">
        <v>2047.4</v>
      </c>
      <c r="G35" s="1357">
        <v>39358.1</v>
      </c>
      <c r="H35" s="1357">
        <v>0</v>
      </c>
      <c r="I35" s="1357">
        <v>0</v>
      </c>
      <c r="J35" s="1357">
        <v>3975</v>
      </c>
      <c r="K35" s="1357">
        <v>95400</v>
      </c>
      <c r="L35" s="1357">
        <f t="shared" si="4"/>
        <v>140780.5</v>
      </c>
      <c r="M35" s="1440">
        <f>-4+4</f>
        <v>0</v>
      </c>
      <c r="N35" s="1440"/>
      <c r="O35" s="1440"/>
      <c r="P35" s="1440"/>
      <c r="Q35" s="1440"/>
      <c r="R35" s="1440">
        <f>S35/24</f>
        <v>-1550</v>
      </c>
      <c r="S35" s="1440">
        <f>-14400-22800</f>
        <v>-37200</v>
      </c>
      <c r="T35" s="1440">
        <f t="shared" si="5"/>
        <v>-38750</v>
      </c>
      <c r="U35" s="1722"/>
      <c r="V35" s="1717">
        <v>4.5999999999999996</v>
      </c>
      <c r="W35" s="891"/>
      <c r="X35" s="891"/>
      <c r="Y35" s="891">
        <v>71353.100000000006</v>
      </c>
      <c r="Z35" s="891"/>
      <c r="AA35" s="891">
        <v>12247.1</v>
      </c>
      <c r="AB35" s="891">
        <f t="shared" ref="AB35:AB53" si="33">H35+P35</f>
        <v>0</v>
      </c>
      <c r="AC35" s="891">
        <f t="shared" ref="AC35:AC53" si="34">I35+Q35</f>
        <v>0</v>
      </c>
      <c r="AD35" s="891">
        <v>4500</v>
      </c>
      <c r="AE35" s="891">
        <v>108000</v>
      </c>
      <c r="AF35" s="1719">
        <f t="shared" si="11"/>
        <v>196100.2</v>
      </c>
      <c r="AG35" s="1341"/>
      <c r="AH35" s="1341" t="s">
        <v>1089</v>
      </c>
      <c r="AI35" s="1346">
        <v>7</v>
      </c>
      <c r="AJ35" s="1346">
        <v>8000</v>
      </c>
      <c r="AK35" s="1346">
        <v>7000</v>
      </c>
      <c r="AL35" s="1346">
        <v>0</v>
      </c>
      <c r="AM35" s="1346">
        <v>9200</v>
      </c>
      <c r="AN35" s="1346">
        <v>220800</v>
      </c>
      <c r="AO35" s="1346">
        <f t="shared" si="12"/>
        <v>245000</v>
      </c>
      <c r="AP35" s="999">
        <f>4-4</f>
        <v>0</v>
      </c>
      <c r="AQ35" s="1394"/>
      <c r="AR35" s="999"/>
      <c r="AS35" s="999"/>
      <c r="AT35" s="999">
        <f t="shared" ref="AT35:AT40" si="35">AU35/24</f>
        <v>0</v>
      </c>
      <c r="AU35" s="1394"/>
      <c r="AV35" s="1956">
        <f t="shared" si="13"/>
        <v>0</v>
      </c>
      <c r="AW35" s="1999"/>
      <c r="AX35" s="1346">
        <v>4</v>
      </c>
      <c r="AY35" s="1346"/>
      <c r="AZ35" s="1346"/>
      <c r="BA35" s="1346">
        <v>57150.8</v>
      </c>
      <c r="BB35" s="1346">
        <f t="shared" ref="BB35:BB53" si="36">AL35+AS35</f>
        <v>0</v>
      </c>
      <c r="BC35" s="1346">
        <v>2500</v>
      </c>
      <c r="BD35" s="1346">
        <v>60000</v>
      </c>
      <c r="BE35" s="1346">
        <f t="shared" si="18"/>
        <v>119650.8</v>
      </c>
      <c r="BF35" s="1362"/>
      <c r="BG35" s="1346"/>
      <c r="BH35" s="1353">
        <v>2</v>
      </c>
      <c r="BI35" s="1353"/>
      <c r="BJ35" s="1353">
        <v>48000</v>
      </c>
      <c r="BK35" s="1353"/>
      <c r="BL35" s="1353"/>
      <c r="BM35" s="1353">
        <f t="shared" si="19"/>
        <v>48000</v>
      </c>
      <c r="BN35" s="1395"/>
      <c r="BO35" s="1395"/>
      <c r="BP35" s="1396"/>
      <c r="BQ35" s="1396">
        <f t="shared" ref="BQ35:BQ40" si="37">BR35/24</f>
        <v>0</v>
      </c>
      <c r="BR35" s="1396"/>
      <c r="BS35" s="1396">
        <f t="shared" si="20"/>
        <v>0</v>
      </c>
      <c r="BT35" s="1353"/>
      <c r="BU35" s="1353">
        <f t="shared" ref="BU35:BU53" si="38">BH35+BN35</f>
        <v>2</v>
      </c>
      <c r="BV35" s="1353">
        <f t="shared" ref="BV35:BV53" si="39">BI35+BO35</f>
        <v>0</v>
      </c>
      <c r="BW35" s="1353">
        <v>63242</v>
      </c>
      <c r="BX35" s="1353">
        <f t="shared" ref="BX35:BX53" si="40">BK35+BQ35</f>
        <v>0</v>
      </c>
      <c r="BY35" s="1353">
        <f t="shared" ref="BY35:BY53" si="41">BL35+BR35</f>
        <v>0</v>
      </c>
      <c r="BZ35" s="1353">
        <f t="shared" si="26"/>
        <v>63242</v>
      </c>
      <c r="CA35" s="2393" t="s">
        <v>1273</v>
      </c>
      <c r="CB35" s="2059">
        <f t="shared" si="28"/>
        <v>10.6</v>
      </c>
    </row>
    <row r="36" spans="1:80" hidden="1">
      <c r="A36" s="1165"/>
      <c r="B36" s="1949" t="s">
        <v>703</v>
      </c>
      <c r="C36" s="1355" t="s">
        <v>845</v>
      </c>
      <c r="D36" s="1356" t="s">
        <v>957</v>
      </c>
      <c r="E36" s="1357">
        <v>0</v>
      </c>
      <c r="F36" s="1357">
        <v>0</v>
      </c>
      <c r="G36" s="1357">
        <v>0</v>
      </c>
      <c r="H36" s="1357">
        <v>0</v>
      </c>
      <c r="I36" s="1357">
        <v>0</v>
      </c>
      <c r="J36" s="1357">
        <v>0</v>
      </c>
      <c r="K36" s="1357">
        <v>0</v>
      </c>
      <c r="L36" s="1357">
        <f t="shared" si="4"/>
        <v>0</v>
      </c>
      <c r="M36" s="1440"/>
      <c r="N36" s="1440"/>
      <c r="O36" s="1440"/>
      <c r="P36" s="1440"/>
      <c r="Q36" s="1440"/>
      <c r="R36" s="1440">
        <f>S36/24</f>
        <v>0</v>
      </c>
      <c r="S36" s="1440"/>
      <c r="T36" s="1440">
        <f t="shared" si="5"/>
        <v>0</v>
      </c>
      <c r="U36" s="1722"/>
      <c r="V36" s="1951">
        <f t="shared" ref="V36:V53" si="42">E36+M36</f>
        <v>0</v>
      </c>
      <c r="W36" s="1951"/>
      <c r="X36" s="1951"/>
      <c r="Y36" s="891">
        <f t="shared" ref="Y36:Y53" si="43">F36+N36</f>
        <v>0</v>
      </c>
      <c r="Z36" s="891"/>
      <c r="AA36" s="891">
        <f t="shared" ref="AA36:AA53" si="44">G36+O36</f>
        <v>0</v>
      </c>
      <c r="AB36" s="891">
        <f t="shared" si="33"/>
        <v>0</v>
      </c>
      <c r="AC36" s="891">
        <f t="shared" si="34"/>
        <v>0</v>
      </c>
      <c r="AD36" s="891">
        <f t="shared" ref="AD36:AD53" si="45">J36+R36</f>
        <v>0</v>
      </c>
      <c r="AE36" s="891">
        <f t="shared" ref="AE36:AE53" si="46">K36+S36</f>
        <v>0</v>
      </c>
      <c r="AF36" s="1357">
        <f t="shared" si="11"/>
        <v>0</v>
      </c>
      <c r="AG36" s="891"/>
      <c r="AH36" s="891"/>
      <c r="AI36" s="1346">
        <v>0</v>
      </c>
      <c r="AJ36" s="1346">
        <v>0</v>
      </c>
      <c r="AK36" s="1346">
        <v>0</v>
      </c>
      <c r="AL36" s="1346">
        <v>0</v>
      </c>
      <c r="AM36" s="1346">
        <v>0</v>
      </c>
      <c r="AN36" s="1346">
        <v>0</v>
      </c>
      <c r="AO36" s="1346">
        <f t="shared" si="12"/>
        <v>0</v>
      </c>
      <c r="AP36" s="999"/>
      <c r="AQ36" s="1394"/>
      <c r="AR36" s="999"/>
      <c r="AS36" s="999"/>
      <c r="AT36" s="999">
        <f t="shared" si="35"/>
        <v>0</v>
      </c>
      <c r="AU36" s="1394"/>
      <c r="AV36" s="1394">
        <f t="shared" si="13"/>
        <v>0</v>
      </c>
      <c r="AW36" s="1999"/>
      <c r="AX36" s="1346">
        <f t="shared" ref="AX36:AX53" si="47">AI36+AP36</f>
        <v>0</v>
      </c>
      <c r="AY36" s="1346">
        <f t="shared" ref="AY36:AY53" si="48">AJ36+AQ36</f>
        <v>0</v>
      </c>
      <c r="AZ36" s="1346"/>
      <c r="BA36" s="1346">
        <f t="shared" ref="BA36:BA53" si="49">AK36+AR36</f>
        <v>0</v>
      </c>
      <c r="BB36" s="1346">
        <f t="shared" si="36"/>
        <v>0</v>
      </c>
      <c r="BC36" s="1346">
        <f t="shared" ref="BC36:BC53" si="50">AM36+AT36</f>
        <v>0</v>
      </c>
      <c r="BD36" s="1346">
        <f t="shared" ref="BD36:BD53" si="51">AN36+AU36</f>
        <v>0</v>
      </c>
      <c r="BE36" s="1346">
        <f t="shared" si="18"/>
        <v>0</v>
      </c>
      <c r="BF36" s="1362"/>
      <c r="BG36" s="1398"/>
      <c r="BH36" s="1353"/>
      <c r="BI36" s="1353"/>
      <c r="BJ36" s="1353"/>
      <c r="BK36" s="1353"/>
      <c r="BL36" s="1353"/>
      <c r="BM36" s="1353">
        <f t="shared" si="19"/>
        <v>0</v>
      </c>
      <c r="BN36" s="1395"/>
      <c r="BO36" s="1395"/>
      <c r="BP36" s="1396"/>
      <c r="BQ36" s="1396">
        <f t="shared" si="37"/>
        <v>0</v>
      </c>
      <c r="BR36" s="1396"/>
      <c r="BS36" s="1396">
        <f t="shared" si="20"/>
        <v>0</v>
      </c>
      <c r="BT36" s="1353"/>
      <c r="BU36" s="1353">
        <f t="shared" si="38"/>
        <v>0</v>
      </c>
      <c r="BV36" s="1353">
        <f t="shared" si="39"/>
        <v>0</v>
      </c>
      <c r="BW36" s="1353">
        <f t="shared" ref="BW36:BW53" si="52">BJ36+BP36</f>
        <v>0</v>
      </c>
      <c r="BX36" s="1353">
        <f t="shared" si="40"/>
        <v>0</v>
      </c>
      <c r="BY36" s="1353">
        <f t="shared" si="41"/>
        <v>0</v>
      </c>
      <c r="BZ36" s="1353">
        <f t="shared" si="26"/>
        <v>0</v>
      </c>
      <c r="CA36" s="2394"/>
      <c r="CB36" s="2059">
        <f t="shared" si="28"/>
        <v>0</v>
      </c>
    </row>
    <row r="37" spans="1:80" ht="13.9" hidden="1" customHeight="1">
      <c r="A37" s="1165"/>
      <c r="B37" s="1949"/>
      <c r="C37" s="1355" t="s">
        <v>844</v>
      </c>
      <c r="D37" s="1356" t="s">
        <v>957</v>
      </c>
      <c r="E37" s="1357">
        <v>0</v>
      </c>
      <c r="F37" s="1357">
        <v>0</v>
      </c>
      <c r="G37" s="1357">
        <v>0</v>
      </c>
      <c r="H37" s="1357">
        <v>0</v>
      </c>
      <c r="I37" s="1357">
        <v>0</v>
      </c>
      <c r="J37" s="1357">
        <v>0</v>
      </c>
      <c r="K37" s="1357">
        <v>0</v>
      </c>
      <c r="L37" s="1357">
        <f t="shared" si="4"/>
        <v>0</v>
      </c>
      <c r="M37" s="1440"/>
      <c r="N37" s="1440"/>
      <c r="O37" s="1440"/>
      <c r="P37" s="1440"/>
      <c r="Q37" s="1440"/>
      <c r="R37" s="1440">
        <f>S37/24</f>
        <v>0</v>
      </c>
      <c r="S37" s="1440"/>
      <c r="T37" s="1440">
        <f t="shared" si="5"/>
        <v>0</v>
      </c>
      <c r="U37" s="1722"/>
      <c r="V37" s="1951">
        <f t="shared" si="42"/>
        <v>0</v>
      </c>
      <c r="W37" s="1951"/>
      <c r="X37" s="1951"/>
      <c r="Y37" s="891">
        <f t="shared" si="43"/>
        <v>0</v>
      </c>
      <c r="Z37" s="891"/>
      <c r="AA37" s="891">
        <f t="shared" si="44"/>
        <v>0</v>
      </c>
      <c r="AB37" s="891">
        <f t="shared" si="33"/>
        <v>0</v>
      </c>
      <c r="AC37" s="891">
        <f t="shared" si="34"/>
        <v>0</v>
      </c>
      <c r="AD37" s="891">
        <f t="shared" si="45"/>
        <v>0</v>
      </c>
      <c r="AE37" s="891">
        <f t="shared" si="46"/>
        <v>0</v>
      </c>
      <c r="AF37" s="1357">
        <f t="shared" si="11"/>
        <v>0</v>
      </c>
      <c r="AG37" s="891"/>
      <c r="AH37" s="891"/>
      <c r="AI37" s="1346">
        <v>0</v>
      </c>
      <c r="AJ37" s="1346">
        <v>0</v>
      </c>
      <c r="AK37" s="1346">
        <v>0</v>
      </c>
      <c r="AL37" s="1346">
        <v>0</v>
      </c>
      <c r="AM37" s="1346">
        <v>0</v>
      </c>
      <c r="AN37" s="1346">
        <v>0</v>
      </c>
      <c r="AO37" s="1346">
        <f t="shared" si="12"/>
        <v>0</v>
      </c>
      <c r="AP37" s="999"/>
      <c r="AQ37" s="1394"/>
      <c r="AR37" s="999"/>
      <c r="AS37" s="999"/>
      <c r="AT37" s="999">
        <f t="shared" si="35"/>
        <v>0</v>
      </c>
      <c r="AU37" s="1394"/>
      <c r="AV37" s="1394">
        <f t="shared" si="13"/>
        <v>0</v>
      </c>
      <c r="AW37" s="1999"/>
      <c r="AX37" s="1346">
        <f t="shared" si="47"/>
        <v>0</v>
      </c>
      <c r="AY37" s="1346">
        <f t="shared" si="48"/>
        <v>0</v>
      </c>
      <c r="AZ37" s="1346"/>
      <c r="BA37" s="1346">
        <f t="shared" si="49"/>
        <v>0</v>
      </c>
      <c r="BB37" s="1346">
        <f t="shared" si="36"/>
        <v>0</v>
      </c>
      <c r="BC37" s="1346">
        <f t="shared" si="50"/>
        <v>0</v>
      </c>
      <c r="BD37" s="1346">
        <f t="shared" si="51"/>
        <v>0</v>
      </c>
      <c r="BE37" s="1346">
        <f t="shared" si="18"/>
        <v>0</v>
      </c>
      <c r="BF37" s="1362"/>
      <c r="BG37" s="1363"/>
      <c r="BH37" s="1353"/>
      <c r="BI37" s="1353"/>
      <c r="BJ37" s="1353"/>
      <c r="BK37" s="1353"/>
      <c r="BL37" s="1353"/>
      <c r="BM37" s="1353">
        <f t="shared" si="19"/>
        <v>0</v>
      </c>
      <c r="BN37" s="1395"/>
      <c r="BO37" s="1395"/>
      <c r="BP37" s="1396"/>
      <c r="BQ37" s="1396">
        <f t="shared" si="37"/>
        <v>0</v>
      </c>
      <c r="BR37" s="1396"/>
      <c r="BS37" s="1396">
        <f t="shared" si="20"/>
        <v>0</v>
      </c>
      <c r="BT37" s="1353"/>
      <c r="BU37" s="1353">
        <f t="shared" si="38"/>
        <v>0</v>
      </c>
      <c r="BV37" s="1353">
        <f t="shared" si="39"/>
        <v>0</v>
      </c>
      <c r="BW37" s="1353">
        <f t="shared" si="52"/>
        <v>0</v>
      </c>
      <c r="BX37" s="1353">
        <f t="shared" si="40"/>
        <v>0</v>
      </c>
      <c r="BY37" s="1353">
        <f t="shared" si="41"/>
        <v>0</v>
      </c>
      <c r="BZ37" s="1353">
        <f t="shared" si="26"/>
        <v>0</v>
      </c>
      <c r="CA37" s="2394"/>
      <c r="CB37" s="2059">
        <f t="shared" si="28"/>
        <v>0</v>
      </c>
    </row>
    <row r="38" spans="1:80" hidden="1">
      <c r="A38" s="1165"/>
      <c r="B38" s="1949" t="s">
        <v>704</v>
      </c>
      <c r="C38" s="1355" t="s">
        <v>318</v>
      </c>
      <c r="D38" s="1356" t="s">
        <v>957</v>
      </c>
      <c r="E38" s="1357">
        <v>0</v>
      </c>
      <c r="F38" s="1357">
        <v>0</v>
      </c>
      <c r="G38" s="1357">
        <v>0</v>
      </c>
      <c r="H38" s="1357">
        <v>0</v>
      </c>
      <c r="I38" s="1357">
        <v>0</v>
      </c>
      <c r="J38" s="1357">
        <v>0</v>
      </c>
      <c r="K38" s="1357">
        <v>0</v>
      </c>
      <c r="L38" s="1357">
        <f t="shared" si="4"/>
        <v>0</v>
      </c>
      <c r="M38" s="1440"/>
      <c r="N38" s="1440"/>
      <c r="O38" s="1440"/>
      <c r="P38" s="1440"/>
      <c r="Q38" s="1440"/>
      <c r="R38" s="1440">
        <f>S38/24</f>
        <v>0</v>
      </c>
      <c r="S38" s="1440"/>
      <c r="T38" s="1440">
        <f t="shared" si="5"/>
        <v>0</v>
      </c>
      <c r="U38" s="1722"/>
      <c r="V38" s="1951">
        <f t="shared" si="42"/>
        <v>0</v>
      </c>
      <c r="W38" s="1951"/>
      <c r="X38" s="1951"/>
      <c r="Y38" s="891">
        <f t="shared" si="43"/>
        <v>0</v>
      </c>
      <c r="Z38" s="891"/>
      <c r="AA38" s="891">
        <f t="shared" si="44"/>
        <v>0</v>
      </c>
      <c r="AB38" s="891">
        <f t="shared" si="33"/>
        <v>0</v>
      </c>
      <c r="AC38" s="891">
        <f t="shared" si="34"/>
        <v>0</v>
      </c>
      <c r="AD38" s="891">
        <f t="shared" si="45"/>
        <v>0</v>
      </c>
      <c r="AE38" s="891">
        <f t="shared" si="46"/>
        <v>0</v>
      </c>
      <c r="AF38" s="1357">
        <f t="shared" si="11"/>
        <v>0</v>
      </c>
      <c r="AG38" s="1399"/>
      <c r="AH38" s="891"/>
      <c r="AI38" s="1346">
        <v>0</v>
      </c>
      <c r="AJ38" s="1346">
        <v>0</v>
      </c>
      <c r="AK38" s="1346">
        <v>0</v>
      </c>
      <c r="AL38" s="1346">
        <v>0</v>
      </c>
      <c r="AM38" s="1346">
        <v>0</v>
      </c>
      <c r="AN38" s="1346">
        <v>0</v>
      </c>
      <c r="AO38" s="1346">
        <f t="shared" si="12"/>
        <v>0</v>
      </c>
      <c r="AP38" s="999"/>
      <c r="AQ38" s="1394"/>
      <c r="AR38" s="1394"/>
      <c r="AS38" s="1394"/>
      <c r="AT38" s="1394">
        <f t="shared" si="35"/>
        <v>0</v>
      </c>
      <c r="AU38" s="1394"/>
      <c r="AV38" s="1394">
        <f t="shared" si="13"/>
        <v>0</v>
      </c>
      <c r="AW38" s="1999"/>
      <c r="AX38" s="1346">
        <f t="shared" si="47"/>
        <v>0</v>
      </c>
      <c r="AY38" s="1346">
        <f t="shared" si="48"/>
        <v>0</v>
      </c>
      <c r="AZ38" s="1346"/>
      <c r="BA38" s="1346">
        <f t="shared" si="49"/>
        <v>0</v>
      </c>
      <c r="BB38" s="1346">
        <f t="shared" si="36"/>
        <v>0</v>
      </c>
      <c r="BC38" s="1346">
        <f t="shared" si="50"/>
        <v>0</v>
      </c>
      <c r="BD38" s="1346">
        <f t="shared" si="51"/>
        <v>0</v>
      </c>
      <c r="BE38" s="1346">
        <f t="shared" si="18"/>
        <v>0</v>
      </c>
      <c r="BF38" s="1362"/>
      <c r="BG38" s="1398"/>
      <c r="BH38" s="1353"/>
      <c r="BI38" s="1353"/>
      <c r="BJ38" s="1353"/>
      <c r="BK38" s="1353"/>
      <c r="BL38" s="1353"/>
      <c r="BM38" s="1353">
        <f t="shared" si="19"/>
        <v>0</v>
      </c>
      <c r="BN38" s="1395"/>
      <c r="BO38" s="1395"/>
      <c r="BP38" s="1396"/>
      <c r="BQ38" s="1396">
        <f t="shared" si="37"/>
        <v>0</v>
      </c>
      <c r="BR38" s="1396"/>
      <c r="BS38" s="1396">
        <f t="shared" si="20"/>
        <v>0</v>
      </c>
      <c r="BT38" s="1353"/>
      <c r="BU38" s="1353">
        <f t="shared" si="38"/>
        <v>0</v>
      </c>
      <c r="BV38" s="1353">
        <f t="shared" si="39"/>
        <v>0</v>
      </c>
      <c r="BW38" s="1353">
        <f t="shared" si="52"/>
        <v>0</v>
      </c>
      <c r="BX38" s="1353">
        <f t="shared" si="40"/>
        <v>0</v>
      </c>
      <c r="BY38" s="1353">
        <f t="shared" si="41"/>
        <v>0</v>
      </c>
      <c r="BZ38" s="1353">
        <f t="shared" si="26"/>
        <v>0</v>
      </c>
      <c r="CA38" s="2394"/>
      <c r="CB38" s="2059">
        <f t="shared" si="28"/>
        <v>0</v>
      </c>
    </row>
    <row r="39" spans="1:80" ht="25.5">
      <c r="A39" s="1165"/>
      <c r="B39" s="1949" t="s">
        <v>995</v>
      </c>
      <c r="C39" s="1355" t="s">
        <v>843</v>
      </c>
      <c r="D39" s="1356"/>
      <c r="E39" s="1357">
        <v>0</v>
      </c>
      <c r="F39" s="1357">
        <v>0</v>
      </c>
      <c r="G39" s="1357">
        <v>0</v>
      </c>
      <c r="H39" s="1357">
        <v>0</v>
      </c>
      <c r="I39" s="1357">
        <v>0</v>
      </c>
      <c r="J39" s="1357">
        <v>0</v>
      </c>
      <c r="K39" s="1357">
        <v>0</v>
      </c>
      <c r="L39" s="1357">
        <f t="shared" si="4"/>
        <v>0</v>
      </c>
      <c r="M39" s="1440"/>
      <c r="N39" s="1440"/>
      <c r="O39" s="1440"/>
      <c r="P39" s="1440"/>
      <c r="Q39" s="1440"/>
      <c r="R39" s="1621">
        <f>S39/24</f>
        <v>0</v>
      </c>
      <c r="S39" s="1440"/>
      <c r="T39" s="1440">
        <f t="shared" si="5"/>
        <v>0</v>
      </c>
      <c r="U39" s="1722"/>
      <c r="V39" s="2476">
        <v>0.9</v>
      </c>
      <c r="W39" s="1951"/>
      <c r="X39" s="1951"/>
      <c r="Y39" s="891">
        <v>0</v>
      </c>
      <c r="Z39" s="891"/>
      <c r="AA39" s="891">
        <f t="shared" si="44"/>
        <v>0</v>
      </c>
      <c r="AB39" s="891">
        <v>54600</v>
      </c>
      <c r="AC39" s="891">
        <v>4999.3</v>
      </c>
      <c r="AD39" s="1358">
        <f t="shared" si="45"/>
        <v>0</v>
      </c>
      <c r="AE39" s="891">
        <f t="shared" si="46"/>
        <v>0</v>
      </c>
      <c r="AF39" s="1357">
        <f t="shared" si="11"/>
        <v>59599.3</v>
      </c>
      <c r="AG39" s="891"/>
      <c r="AH39" s="891"/>
      <c r="AI39" s="1346">
        <v>0</v>
      </c>
      <c r="AJ39" s="1346">
        <v>0</v>
      </c>
      <c r="AK39" s="1346">
        <v>0</v>
      </c>
      <c r="AL39" s="1346">
        <v>0</v>
      </c>
      <c r="AM39" s="1346">
        <v>0</v>
      </c>
      <c r="AN39" s="1346">
        <v>0</v>
      </c>
      <c r="AO39" s="1346">
        <f t="shared" si="12"/>
        <v>0</v>
      </c>
      <c r="AP39" s="999"/>
      <c r="AQ39" s="1394"/>
      <c r="AR39" s="999"/>
      <c r="AS39" s="999"/>
      <c r="AT39" s="999">
        <f t="shared" si="35"/>
        <v>0</v>
      </c>
      <c r="AU39" s="1394"/>
      <c r="AV39" s="1394">
        <f t="shared" si="13"/>
        <v>0</v>
      </c>
      <c r="AW39" s="1999"/>
      <c r="AX39" s="1346">
        <v>2.5</v>
      </c>
      <c r="AY39" s="1346">
        <v>3000</v>
      </c>
      <c r="AZ39" s="1346"/>
      <c r="BA39" s="1346">
        <v>140032.9</v>
      </c>
      <c r="BB39" s="1346">
        <f t="shared" si="36"/>
        <v>0</v>
      </c>
      <c r="BC39" s="1346"/>
      <c r="BD39" s="1346"/>
      <c r="BE39" s="1346">
        <f t="shared" si="18"/>
        <v>143032.9</v>
      </c>
      <c r="BF39" s="1362"/>
      <c r="BG39" s="1348"/>
      <c r="BH39" s="1353">
        <v>2.5</v>
      </c>
      <c r="BI39" s="1353"/>
      <c r="BJ39" s="1353">
        <v>49000</v>
      </c>
      <c r="BK39" s="1353"/>
      <c r="BL39" s="1353"/>
      <c r="BM39" s="1353">
        <f t="shared" si="19"/>
        <v>49000</v>
      </c>
      <c r="BN39" s="1395"/>
      <c r="BO39" s="1395"/>
      <c r="BP39" s="1396"/>
      <c r="BQ39" s="1396">
        <f t="shared" si="37"/>
        <v>0</v>
      </c>
      <c r="BR39" s="1396"/>
      <c r="BS39" s="1396">
        <f t="shared" si="20"/>
        <v>0</v>
      </c>
      <c r="BT39" s="1353"/>
      <c r="BU39" s="1353">
        <f t="shared" si="38"/>
        <v>2.5</v>
      </c>
      <c r="BV39" s="1353">
        <f t="shared" si="39"/>
        <v>0</v>
      </c>
      <c r="BW39" s="1353">
        <v>84000</v>
      </c>
      <c r="BX39" s="1353">
        <f t="shared" si="40"/>
        <v>0</v>
      </c>
      <c r="BY39" s="1353">
        <f t="shared" si="41"/>
        <v>0</v>
      </c>
      <c r="BZ39" s="1353">
        <f t="shared" si="26"/>
        <v>84000</v>
      </c>
      <c r="CA39" s="2393" t="s">
        <v>1305</v>
      </c>
      <c r="CB39" s="2059">
        <f t="shared" si="28"/>
        <v>5.9</v>
      </c>
    </row>
    <row r="40" spans="1:80" ht="25.5" hidden="1">
      <c r="A40" s="1165"/>
      <c r="B40" s="1949" t="s">
        <v>1090</v>
      </c>
      <c r="C40" s="1355" t="s">
        <v>843</v>
      </c>
      <c r="D40" s="1356"/>
      <c r="E40" s="1357">
        <v>0</v>
      </c>
      <c r="F40" s="1357">
        <v>0</v>
      </c>
      <c r="G40" s="1357">
        <v>0</v>
      </c>
      <c r="H40" s="1357">
        <v>0</v>
      </c>
      <c r="I40" s="1357">
        <v>0</v>
      </c>
      <c r="J40" s="1357">
        <v>0</v>
      </c>
      <c r="K40" s="1357">
        <v>0</v>
      </c>
      <c r="L40" s="1357">
        <f t="shared" si="4"/>
        <v>0</v>
      </c>
      <c r="M40" s="1440"/>
      <c r="N40" s="1440"/>
      <c r="O40" s="1440"/>
      <c r="P40" s="1440"/>
      <c r="Q40" s="1440"/>
      <c r="R40" s="1440"/>
      <c r="S40" s="1440"/>
      <c r="T40" s="1440">
        <f>SUM(N40:S40)</f>
        <v>0</v>
      </c>
      <c r="U40" s="1722"/>
      <c r="V40" s="1951">
        <f t="shared" si="42"/>
        <v>0</v>
      </c>
      <c r="W40" s="1951"/>
      <c r="X40" s="1951"/>
      <c r="Y40" s="891">
        <f t="shared" si="43"/>
        <v>0</v>
      </c>
      <c r="Z40" s="891"/>
      <c r="AA40" s="891">
        <f t="shared" si="44"/>
        <v>0</v>
      </c>
      <c r="AB40" s="891">
        <f t="shared" si="33"/>
        <v>0</v>
      </c>
      <c r="AC40" s="891">
        <f t="shared" si="34"/>
        <v>0</v>
      </c>
      <c r="AD40" s="891">
        <f t="shared" si="45"/>
        <v>0</v>
      </c>
      <c r="AE40" s="891">
        <f t="shared" si="46"/>
        <v>0</v>
      </c>
      <c r="AF40" s="1357">
        <f t="shared" si="11"/>
        <v>0</v>
      </c>
      <c r="AG40" s="891"/>
      <c r="AH40" s="891"/>
      <c r="AI40" s="1346">
        <v>0</v>
      </c>
      <c r="AJ40" s="1346">
        <v>0</v>
      </c>
      <c r="AK40" s="1346">
        <v>0</v>
      </c>
      <c r="AL40" s="1346">
        <v>0</v>
      </c>
      <c r="AM40" s="1346">
        <v>0</v>
      </c>
      <c r="AN40" s="1346">
        <v>0</v>
      </c>
      <c r="AO40" s="1346">
        <f t="shared" si="12"/>
        <v>0</v>
      </c>
      <c r="AP40" s="999"/>
      <c r="AQ40" s="1394"/>
      <c r="AR40" s="999"/>
      <c r="AS40" s="999"/>
      <c r="AT40" s="999">
        <f t="shared" si="35"/>
        <v>0</v>
      </c>
      <c r="AU40" s="1394"/>
      <c r="AV40" s="1394">
        <f t="shared" si="13"/>
        <v>0</v>
      </c>
      <c r="AW40" s="1999"/>
      <c r="AX40" s="1346">
        <f t="shared" si="47"/>
        <v>0</v>
      </c>
      <c r="AY40" s="1346">
        <f t="shared" si="48"/>
        <v>0</v>
      </c>
      <c r="AZ40" s="1346"/>
      <c r="BA40" s="1346">
        <f t="shared" si="49"/>
        <v>0</v>
      </c>
      <c r="BB40" s="1346">
        <f t="shared" si="36"/>
        <v>0</v>
      </c>
      <c r="BC40" s="1346">
        <f t="shared" si="50"/>
        <v>0</v>
      </c>
      <c r="BD40" s="1346">
        <f t="shared" si="51"/>
        <v>0</v>
      </c>
      <c r="BE40" s="1346">
        <f t="shared" si="18"/>
        <v>0</v>
      </c>
      <c r="BF40" s="1362"/>
      <c r="BG40" s="1363"/>
      <c r="BH40" s="1353"/>
      <c r="BI40" s="1353"/>
      <c r="BJ40" s="1353"/>
      <c r="BK40" s="1353"/>
      <c r="BL40" s="1353"/>
      <c r="BM40" s="1353">
        <f t="shared" si="19"/>
        <v>0</v>
      </c>
      <c r="BN40" s="1395"/>
      <c r="BO40" s="1395"/>
      <c r="BP40" s="1396"/>
      <c r="BQ40" s="1396">
        <f t="shared" si="37"/>
        <v>0</v>
      </c>
      <c r="BR40" s="1396"/>
      <c r="BS40" s="1396">
        <f t="shared" si="20"/>
        <v>0</v>
      </c>
      <c r="BT40" s="1396"/>
      <c r="BU40" s="1353">
        <f t="shared" si="38"/>
        <v>0</v>
      </c>
      <c r="BV40" s="1353">
        <f t="shared" si="39"/>
        <v>0</v>
      </c>
      <c r="BW40" s="1353">
        <f t="shared" si="52"/>
        <v>0</v>
      </c>
      <c r="BX40" s="1353">
        <f t="shared" si="40"/>
        <v>0</v>
      </c>
      <c r="BY40" s="1353">
        <f t="shared" si="41"/>
        <v>0</v>
      </c>
      <c r="BZ40" s="1353">
        <f t="shared" si="26"/>
        <v>0</v>
      </c>
      <c r="CA40" s="2394"/>
      <c r="CB40" s="2059">
        <f t="shared" si="28"/>
        <v>0</v>
      </c>
    </row>
    <row r="41" spans="1:80" ht="13.9" hidden="1" customHeight="1">
      <c r="A41" s="1165"/>
      <c r="B41" s="1949"/>
      <c r="C41" s="1355"/>
      <c r="D41" s="1356"/>
      <c r="E41" s="1357">
        <v>0</v>
      </c>
      <c r="F41" s="1357">
        <v>0</v>
      </c>
      <c r="G41" s="1357">
        <v>0</v>
      </c>
      <c r="H41" s="1357">
        <v>0</v>
      </c>
      <c r="I41" s="1357">
        <v>0</v>
      </c>
      <c r="J41" s="1357">
        <v>0</v>
      </c>
      <c r="K41" s="1357">
        <v>0</v>
      </c>
      <c r="L41" s="1357">
        <f t="shared" si="4"/>
        <v>0</v>
      </c>
      <c r="M41" s="1440"/>
      <c r="N41" s="1440"/>
      <c r="O41" s="1440"/>
      <c r="P41" s="1440"/>
      <c r="Q41" s="1440"/>
      <c r="R41" s="1440"/>
      <c r="S41" s="1440"/>
      <c r="T41" s="1440">
        <f t="shared" si="5"/>
        <v>0</v>
      </c>
      <c r="U41" s="1722"/>
      <c r="V41" s="1951">
        <f t="shared" si="42"/>
        <v>0</v>
      </c>
      <c r="W41" s="1951"/>
      <c r="X41" s="1951"/>
      <c r="Y41" s="891">
        <f t="shared" si="43"/>
        <v>0</v>
      </c>
      <c r="Z41" s="891"/>
      <c r="AA41" s="891">
        <f t="shared" si="44"/>
        <v>0</v>
      </c>
      <c r="AB41" s="891">
        <f t="shared" si="33"/>
        <v>0</v>
      </c>
      <c r="AC41" s="891">
        <f t="shared" si="34"/>
        <v>0</v>
      </c>
      <c r="AD41" s="891">
        <f t="shared" si="45"/>
        <v>0</v>
      </c>
      <c r="AE41" s="891">
        <f t="shared" si="46"/>
        <v>0</v>
      </c>
      <c r="AF41" s="1357">
        <f t="shared" si="11"/>
        <v>0</v>
      </c>
      <c r="AG41" s="891"/>
      <c r="AH41" s="891"/>
      <c r="AI41" s="1346">
        <v>0</v>
      </c>
      <c r="AJ41" s="1346">
        <v>0</v>
      </c>
      <c r="AK41" s="1346">
        <v>0</v>
      </c>
      <c r="AL41" s="1346">
        <v>0</v>
      </c>
      <c r="AM41" s="1346">
        <v>0</v>
      </c>
      <c r="AN41" s="1346">
        <v>0</v>
      </c>
      <c r="AO41" s="1346">
        <f t="shared" si="12"/>
        <v>0</v>
      </c>
      <c r="AP41" s="999"/>
      <c r="AQ41" s="1394"/>
      <c r="AR41" s="999"/>
      <c r="AS41" s="999"/>
      <c r="AT41" s="999"/>
      <c r="AU41" s="1394"/>
      <c r="AV41" s="1394">
        <f t="shared" si="13"/>
        <v>0</v>
      </c>
      <c r="AW41" s="1999"/>
      <c r="AX41" s="1346">
        <f t="shared" si="47"/>
        <v>0</v>
      </c>
      <c r="AY41" s="1346">
        <f t="shared" si="48"/>
        <v>0</v>
      </c>
      <c r="AZ41" s="1346"/>
      <c r="BA41" s="1346">
        <f t="shared" si="49"/>
        <v>0</v>
      </c>
      <c r="BB41" s="1346">
        <f t="shared" si="36"/>
        <v>0</v>
      </c>
      <c r="BC41" s="1346">
        <f t="shared" si="50"/>
        <v>0</v>
      </c>
      <c r="BD41" s="1346">
        <f t="shared" si="51"/>
        <v>0</v>
      </c>
      <c r="BE41" s="1346">
        <f t="shared" si="18"/>
        <v>0</v>
      </c>
      <c r="BF41" s="1362"/>
      <c r="BG41" s="1363"/>
      <c r="BH41" s="1353"/>
      <c r="BI41" s="1353"/>
      <c r="BJ41" s="1353"/>
      <c r="BK41" s="1353"/>
      <c r="BL41" s="1353"/>
      <c r="BM41" s="1353">
        <f t="shared" si="19"/>
        <v>0</v>
      </c>
      <c r="BN41" s="1395"/>
      <c r="BO41" s="1395"/>
      <c r="BP41" s="1396"/>
      <c r="BQ41" s="1396"/>
      <c r="BR41" s="1396"/>
      <c r="BS41" s="1396">
        <f t="shared" si="20"/>
        <v>0</v>
      </c>
      <c r="BT41" s="1396"/>
      <c r="BU41" s="1353">
        <f t="shared" si="38"/>
        <v>0</v>
      </c>
      <c r="BV41" s="1353">
        <f t="shared" si="39"/>
        <v>0</v>
      </c>
      <c r="BW41" s="1353">
        <f t="shared" si="52"/>
        <v>0</v>
      </c>
      <c r="BX41" s="1353">
        <f t="shared" si="40"/>
        <v>0</v>
      </c>
      <c r="BY41" s="1353">
        <f t="shared" si="41"/>
        <v>0</v>
      </c>
      <c r="BZ41" s="1353">
        <f t="shared" si="26"/>
        <v>0</v>
      </c>
      <c r="CA41" s="2394"/>
      <c r="CB41" s="2059">
        <f t="shared" si="28"/>
        <v>0</v>
      </c>
    </row>
    <row r="42" spans="1:80" ht="13.9" hidden="1" customHeight="1">
      <c r="A42" s="1165"/>
      <c r="B42" s="1949"/>
      <c r="C42" s="1355"/>
      <c r="D42" s="1356"/>
      <c r="E42" s="1357">
        <v>0</v>
      </c>
      <c r="F42" s="1357">
        <v>0</v>
      </c>
      <c r="G42" s="1357">
        <v>0</v>
      </c>
      <c r="H42" s="1357">
        <v>0</v>
      </c>
      <c r="I42" s="1357">
        <v>0</v>
      </c>
      <c r="J42" s="1357">
        <v>0</v>
      </c>
      <c r="K42" s="1357">
        <v>0</v>
      </c>
      <c r="L42" s="1357">
        <f t="shared" si="4"/>
        <v>0</v>
      </c>
      <c r="M42" s="1440"/>
      <c r="N42" s="1440"/>
      <c r="O42" s="1440"/>
      <c r="P42" s="1440"/>
      <c r="Q42" s="1440"/>
      <c r="R42" s="1440"/>
      <c r="S42" s="1440"/>
      <c r="T42" s="1440">
        <f t="shared" si="5"/>
        <v>0</v>
      </c>
      <c r="U42" s="1722"/>
      <c r="V42" s="1951">
        <f t="shared" si="42"/>
        <v>0</v>
      </c>
      <c r="W42" s="1951"/>
      <c r="X42" s="1951"/>
      <c r="Y42" s="891">
        <f t="shared" si="43"/>
        <v>0</v>
      </c>
      <c r="Z42" s="891"/>
      <c r="AA42" s="891">
        <f t="shared" si="44"/>
        <v>0</v>
      </c>
      <c r="AB42" s="891">
        <f t="shared" si="33"/>
        <v>0</v>
      </c>
      <c r="AC42" s="891">
        <f t="shared" si="34"/>
        <v>0</v>
      </c>
      <c r="AD42" s="891">
        <f t="shared" si="45"/>
        <v>0</v>
      </c>
      <c r="AE42" s="891">
        <f t="shared" si="46"/>
        <v>0</v>
      </c>
      <c r="AF42" s="1357">
        <f t="shared" si="11"/>
        <v>0</v>
      </c>
      <c r="AG42" s="891"/>
      <c r="AH42" s="891"/>
      <c r="AI42" s="1346">
        <v>0</v>
      </c>
      <c r="AJ42" s="1346">
        <v>0</v>
      </c>
      <c r="AK42" s="1346">
        <v>0</v>
      </c>
      <c r="AL42" s="1346">
        <v>0</v>
      </c>
      <c r="AM42" s="1346">
        <v>0</v>
      </c>
      <c r="AN42" s="1346">
        <v>0</v>
      </c>
      <c r="AO42" s="1346">
        <f t="shared" si="12"/>
        <v>0</v>
      </c>
      <c r="AP42" s="999"/>
      <c r="AQ42" s="1394"/>
      <c r="AR42" s="999"/>
      <c r="AS42" s="999"/>
      <c r="AT42" s="999"/>
      <c r="AU42" s="1394"/>
      <c r="AV42" s="1394">
        <f t="shared" si="13"/>
        <v>0</v>
      </c>
      <c r="AW42" s="1999"/>
      <c r="AX42" s="1346">
        <f t="shared" si="47"/>
        <v>0</v>
      </c>
      <c r="AY42" s="1346">
        <f t="shared" si="48"/>
        <v>0</v>
      </c>
      <c r="AZ42" s="1346"/>
      <c r="BA42" s="1346">
        <f t="shared" si="49"/>
        <v>0</v>
      </c>
      <c r="BB42" s="1346">
        <f t="shared" si="36"/>
        <v>0</v>
      </c>
      <c r="BC42" s="1346">
        <f t="shared" si="50"/>
        <v>0</v>
      </c>
      <c r="BD42" s="1346">
        <f t="shared" si="51"/>
        <v>0</v>
      </c>
      <c r="BE42" s="1346">
        <f t="shared" si="18"/>
        <v>0</v>
      </c>
      <c r="BF42" s="1362"/>
      <c r="BG42" s="1363"/>
      <c r="BH42" s="1353"/>
      <c r="BI42" s="1353"/>
      <c r="BJ42" s="1353"/>
      <c r="BK42" s="1353"/>
      <c r="BL42" s="1353"/>
      <c r="BM42" s="1353">
        <f t="shared" si="19"/>
        <v>0</v>
      </c>
      <c r="BN42" s="1395"/>
      <c r="BO42" s="1395"/>
      <c r="BP42" s="1396"/>
      <c r="BQ42" s="1396"/>
      <c r="BR42" s="1396"/>
      <c r="BS42" s="1396">
        <f t="shared" si="20"/>
        <v>0</v>
      </c>
      <c r="BT42" s="1396"/>
      <c r="BU42" s="1353">
        <f t="shared" si="38"/>
        <v>0</v>
      </c>
      <c r="BV42" s="1353">
        <f t="shared" si="39"/>
        <v>0</v>
      </c>
      <c r="BW42" s="1353">
        <f t="shared" si="52"/>
        <v>0</v>
      </c>
      <c r="BX42" s="1353">
        <f t="shared" si="40"/>
        <v>0</v>
      </c>
      <c r="BY42" s="1353">
        <f t="shared" si="41"/>
        <v>0</v>
      </c>
      <c r="BZ42" s="1353">
        <f t="shared" si="26"/>
        <v>0</v>
      </c>
      <c r="CA42" s="2394"/>
      <c r="CB42" s="2059">
        <f t="shared" si="28"/>
        <v>0</v>
      </c>
    </row>
    <row r="43" spans="1:80" ht="13.9" hidden="1" customHeight="1">
      <c r="A43" s="1165"/>
      <c r="B43" s="1949"/>
      <c r="C43" s="1355"/>
      <c r="D43" s="1356"/>
      <c r="E43" s="1357">
        <v>0</v>
      </c>
      <c r="F43" s="1357">
        <v>0</v>
      </c>
      <c r="G43" s="1357">
        <v>0</v>
      </c>
      <c r="H43" s="1357">
        <v>0</v>
      </c>
      <c r="I43" s="1357">
        <v>0</v>
      </c>
      <c r="J43" s="1357">
        <v>0</v>
      </c>
      <c r="K43" s="1357">
        <v>0</v>
      </c>
      <c r="L43" s="1357">
        <f t="shared" si="4"/>
        <v>0</v>
      </c>
      <c r="M43" s="1440"/>
      <c r="N43" s="1440"/>
      <c r="O43" s="1440"/>
      <c r="P43" s="1440"/>
      <c r="Q43" s="1440"/>
      <c r="R43" s="1440"/>
      <c r="S43" s="1440"/>
      <c r="T43" s="1440">
        <f t="shared" si="5"/>
        <v>0</v>
      </c>
      <c r="U43" s="1722"/>
      <c r="V43" s="1951">
        <f t="shared" si="42"/>
        <v>0</v>
      </c>
      <c r="W43" s="1951"/>
      <c r="X43" s="1951"/>
      <c r="Y43" s="891">
        <f t="shared" si="43"/>
        <v>0</v>
      </c>
      <c r="Z43" s="891"/>
      <c r="AA43" s="891">
        <f t="shared" si="44"/>
        <v>0</v>
      </c>
      <c r="AB43" s="891">
        <f t="shared" si="33"/>
        <v>0</v>
      </c>
      <c r="AC43" s="891">
        <f t="shared" si="34"/>
        <v>0</v>
      </c>
      <c r="AD43" s="891">
        <f t="shared" si="45"/>
        <v>0</v>
      </c>
      <c r="AE43" s="891">
        <f t="shared" si="46"/>
        <v>0</v>
      </c>
      <c r="AF43" s="1357">
        <f t="shared" si="11"/>
        <v>0</v>
      </c>
      <c r="AG43" s="891"/>
      <c r="AH43" s="891"/>
      <c r="AI43" s="1346">
        <v>0</v>
      </c>
      <c r="AJ43" s="1346">
        <v>0</v>
      </c>
      <c r="AK43" s="1346">
        <v>0</v>
      </c>
      <c r="AL43" s="1346">
        <v>0</v>
      </c>
      <c r="AM43" s="1346">
        <v>0</v>
      </c>
      <c r="AN43" s="1346">
        <v>0</v>
      </c>
      <c r="AO43" s="1346">
        <f t="shared" si="12"/>
        <v>0</v>
      </c>
      <c r="AP43" s="999"/>
      <c r="AQ43" s="1394"/>
      <c r="AR43" s="999"/>
      <c r="AS43" s="999"/>
      <c r="AT43" s="999"/>
      <c r="AU43" s="1394"/>
      <c r="AV43" s="1394">
        <f t="shared" si="13"/>
        <v>0</v>
      </c>
      <c r="AW43" s="1999"/>
      <c r="AX43" s="1346">
        <f t="shared" si="47"/>
        <v>0</v>
      </c>
      <c r="AY43" s="1346">
        <f t="shared" si="48"/>
        <v>0</v>
      </c>
      <c r="AZ43" s="1346"/>
      <c r="BA43" s="1346">
        <f t="shared" si="49"/>
        <v>0</v>
      </c>
      <c r="BB43" s="1346">
        <f t="shared" si="36"/>
        <v>0</v>
      </c>
      <c r="BC43" s="1346">
        <f t="shared" si="50"/>
        <v>0</v>
      </c>
      <c r="BD43" s="1346">
        <f t="shared" si="51"/>
        <v>0</v>
      </c>
      <c r="BE43" s="1346">
        <f t="shared" si="18"/>
        <v>0</v>
      </c>
      <c r="BF43" s="1362"/>
      <c r="BG43" s="1363"/>
      <c r="BH43" s="1353"/>
      <c r="BI43" s="1353"/>
      <c r="BJ43" s="1353"/>
      <c r="BK43" s="1353"/>
      <c r="BL43" s="1353"/>
      <c r="BM43" s="1353">
        <f t="shared" si="19"/>
        <v>0</v>
      </c>
      <c r="BN43" s="1395"/>
      <c r="BO43" s="1395"/>
      <c r="BP43" s="1396"/>
      <c r="BQ43" s="1396"/>
      <c r="BR43" s="1396"/>
      <c r="BS43" s="1396">
        <f t="shared" si="20"/>
        <v>0</v>
      </c>
      <c r="BT43" s="1396"/>
      <c r="BU43" s="1353">
        <f t="shared" si="38"/>
        <v>0</v>
      </c>
      <c r="BV43" s="1353">
        <f t="shared" si="39"/>
        <v>0</v>
      </c>
      <c r="BW43" s="1353">
        <f t="shared" si="52"/>
        <v>0</v>
      </c>
      <c r="BX43" s="1353">
        <f t="shared" si="40"/>
        <v>0</v>
      </c>
      <c r="BY43" s="1353">
        <f t="shared" si="41"/>
        <v>0</v>
      </c>
      <c r="BZ43" s="1353">
        <f t="shared" si="26"/>
        <v>0</v>
      </c>
      <c r="CA43" s="2394"/>
      <c r="CB43" s="2059">
        <f t="shared" si="28"/>
        <v>0</v>
      </c>
    </row>
    <row r="44" spans="1:80" ht="13.9" hidden="1" customHeight="1">
      <c r="A44" s="1165"/>
      <c r="B44" s="1949"/>
      <c r="C44" s="1355"/>
      <c r="D44" s="1356"/>
      <c r="E44" s="1357">
        <v>0</v>
      </c>
      <c r="F44" s="1357">
        <v>0</v>
      </c>
      <c r="G44" s="1357">
        <v>0</v>
      </c>
      <c r="H44" s="1357">
        <v>0</v>
      </c>
      <c r="I44" s="1357">
        <v>0</v>
      </c>
      <c r="J44" s="1357">
        <v>0</v>
      </c>
      <c r="K44" s="1357">
        <v>0</v>
      </c>
      <c r="L44" s="1357">
        <f t="shared" si="4"/>
        <v>0</v>
      </c>
      <c r="M44" s="1440"/>
      <c r="N44" s="1440"/>
      <c r="O44" s="1440"/>
      <c r="P44" s="1440"/>
      <c r="Q44" s="1440"/>
      <c r="R44" s="1440"/>
      <c r="S44" s="1440"/>
      <c r="T44" s="1440">
        <f t="shared" si="5"/>
        <v>0</v>
      </c>
      <c r="U44" s="1722"/>
      <c r="V44" s="1951">
        <f t="shared" si="42"/>
        <v>0</v>
      </c>
      <c r="W44" s="1951"/>
      <c r="X44" s="1951"/>
      <c r="Y44" s="891">
        <f t="shared" si="43"/>
        <v>0</v>
      </c>
      <c r="Z44" s="891"/>
      <c r="AA44" s="891">
        <f t="shared" si="44"/>
        <v>0</v>
      </c>
      <c r="AB44" s="891">
        <f t="shared" si="33"/>
        <v>0</v>
      </c>
      <c r="AC44" s="891">
        <f t="shared" si="34"/>
        <v>0</v>
      </c>
      <c r="AD44" s="891">
        <f t="shared" si="45"/>
        <v>0</v>
      </c>
      <c r="AE44" s="891">
        <f t="shared" si="46"/>
        <v>0</v>
      </c>
      <c r="AF44" s="1357">
        <f t="shared" si="11"/>
        <v>0</v>
      </c>
      <c r="AG44" s="891"/>
      <c r="AH44" s="891"/>
      <c r="AI44" s="1346">
        <v>0</v>
      </c>
      <c r="AJ44" s="1346">
        <v>0</v>
      </c>
      <c r="AK44" s="1346">
        <v>0</v>
      </c>
      <c r="AL44" s="1346">
        <v>0</v>
      </c>
      <c r="AM44" s="1346">
        <v>0</v>
      </c>
      <c r="AN44" s="1346">
        <v>0</v>
      </c>
      <c r="AO44" s="1346">
        <f t="shared" si="12"/>
        <v>0</v>
      </c>
      <c r="AP44" s="999"/>
      <c r="AQ44" s="1394"/>
      <c r="AR44" s="999"/>
      <c r="AS44" s="999"/>
      <c r="AT44" s="999"/>
      <c r="AU44" s="1394"/>
      <c r="AV44" s="1394">
        <f t="shared" si="13"/>
        <v>0</v>
      </c>
      <c r="AW44" s="1999"/>
      <c r="AX44" s="1346">
        <f t="shared" si="47"/>
        <v>0</v>
      </c>
      <c r="AY44" s="1346">
        <f t="shared" si="48"/>
        <v>0</v>
      </c>
      <c r="AZ44" s="1346"/>
      <c r="BA44" s="1346">
        <f t="shared" si="49"/>
        <v>0</v>
      </c>
      <c r="BB44" s="1346">
        <f t="shared" si="36"/>
        <v>0</v>
      </c>
      <c r="BC44" s="1346">
        <f t="shared" si="50"/>
        <v>0</v>
      </c>
      <c r="BD44" s="1346">
        <f t="shared" si="51"/>
        <v>0</v>
      </c>
      <c r="BE44" s="1346">
        <f t="shared" si="18"/>
        <v>0</v>
      </c>
      <c r="BF44" s="1362"/>
      <c r="BG44" s="1363"/>
      <c r="BH44" s="1353"/>
      <c r="BI44" s="1353"/>
      <c r="BJ44" s="1353"/>
      <c r="BK44" s="1353"/>
      <c r="BL44" s="1353"/>
      <c r="BM44" s="1353">
        <f t="shared" si="19"/>
        <v>0</v>
      </c>
      <c r="BN44" s="1395"/>
      <c r="BO44" s="1395"/>
      <c r="BP44" s="1396"/>
      <c r="BQ44" s="1396"/>
      <c r="BR44" s="1396"/>
      <c r="BS44" s="1396">
        <f t="shared" si="20"/>
        <v>0</v>
      </c>
      <c r="BT44" s="1396"/>
      <c r="BU44" s="1353">
        <f t="shared" si="38"/>
        <v>0</v>
      </c>
      <c r="BV44" s="1353">
        <f t="shared" si="39"/>
        <v>0</v>
      </c>
      <c r="BW44" s="1353">
        <f t="shared" si="52"/>
        <v>0</v>
      </c>
      <c r="BX44" s="1353">
        <f t="shared" si="40"/>
        <v>0</v>
      </c>
      <c r="BY44" s="1353">
        <f t="shared" si="41"/>
        <v>0</v>
      </c>
      <c r="BZ44" s="1353">
        <f t="shared" si="26"/>
        <v>0</v>
      </c>
      <c r="CA44" s="2394"/>
      <c r="CB44" s="2059">
        <f t="shared" si="28"/>
        <v>0</v>
      </c>
    </row>
    <row r="45" spans="1:80" ht="13.9" hidden="1" customHeight="1">
      <c r="A45" s="1165"/>
      <c r="B45" s="1949"/>
      <c r="C45" s="1355"/>
      <c r="D45" s="1356"/>
      <c r="E45" s="1357">
        <v>0</v>
      </c>
      <c r="F45" s="1357">
        <v>0</v>
      </c>
      <c r="G45" s="1357">
        <v>0</v>
      </c>
      <c r="H45" s="1357">
        <v>0</v>
      </c>
      <c r="I45" s="1357">
        <v>0</v>
      </c>
      <c r="J45" s="1357">
        <v>0</v>
      </c>
      <c r="K45" s="1357">
        <v>0</v>
      </c>
      <c r="L45" s="1357">
        <f t="shared" si="4"/>
        <v>0</v>
      </c>
      <c r="M45" s="1440"/>
      <c r="N45" s="1440"/>
      <c r="O45" s="1440"/>
      <c r="P45" s="1440"/>
      <c r="Q45" s="1440"/>
      <c r="R45" s="1440"/>
      <c r="S45" s="1440"/>
      <c r="T45" s="1440">
        <f t="shared" si="5"/>
        <v>0</v>
      </c>
      <c r="U45" s="1722"/>
      <c r="V45" s="1951">
        <f t="shared" si="42"/>
        <v>0</v>
      </c>
      <c r="W45" s="1951"/>
      <c r="X45" s="1951"/>
      <c r="Y45" s="891">
        <f t="shared" si="43"/>
        <v>0</v>
      </c>
      <c r="Z45" s="891"/>
      <c r="AA45" s="891">
        <f t="shared" si="44"/>
        <v>0</v>
      </c>
      <c r="AB45" s="891">
        <f t="shared" si="33"/>
        <v>0</v>
      </c>
      <c r="AC45" s="891">
        <f t="shared" si="34"/>
        <v>0</v>
      </c>
      <c r="AD45" s="891">
        <f t="shared" si="45"/>
        <v>0</v>
      </c>
      <c r="AE45" s="891">
        <f t="shared" si="46"/>
        <v>0</v>
      </c>
      <c r="AF45" s="1357">
        <f t="shared" si="11"/>
        <v>0</v>
      </c>
      <c r="AG45" s="891"/>
      <c r="AH45" s="891"/>
      <c r="AI45" s="1346">
        <v>0</v>
      </c>
      <c r="AJ45" s="1346">
        <v>0</v>
      </c>
      <c r="AK45" s="1346">
        <v>0</v>
      </c>
      <c r="AL45" s="1346">
        <v>0</v>
      </c>
      <c r="AM45" s="1346">
        <v>0</v>
      </c>
      <c r="AN45" s="1346">
        <v>0</v>
      </c>
      <c r="AO45" s="1346">
        <f t="shared" si="12"/>
        <v>0</v>
      </c>
      <c r="AP45" s="999"/>
      <c r="AQ45" s="1394"/>
      <c r="AR45" s="999"/>
      <c r="AS45" s="999"/>
      <c r="AT45" s="999"/>
      <c r="AU45" s="1394"/>
      <c r="AV45" s="1394">
        <f t="shared" si="13"/>
        <v>0</v>
      </c>
      <c r="AW45" s="1999"/>
      <c r="AX45" s="1346">
        <f t="shared" si="47"/>
        <v>0</v>
      </c>
      <c r="AY45" s="1346">
        <f t="shared" si="48"/>
        <v>0</v>
      </c>
      <c r="AZ45" s="1346"/>
      <c r="BA45" s="1346">
        <f t="shared" si="49"/>
        <v>0</v>
      </c>
      <c r="BB45" s="1346">
        <f t="shared" si="36"/>
        <v>0</v>
      </c>
      <c r="BC45" s="1346">
        <f t="shared" si="50"/>
        <v>0</v>
      </c>
      <c r="BD45" s="1346">
        <f t="shared" si="51"/>
        <v>0</v>
      </c>
      <c r="BE45" s="1346">
        <f t="shared" si="18"/>
        <v>0</v>
      </c>
      <c r="BF45" s="1362"/>
      <c r="BG45" s="1363"/>
      <c r="BH45" s="1353"/>
      <c r="BI45" s="1353"/>
      <c r="BJ45" s="1353"/>
      <c r="BK45" s="1353"/>
      <c r="BL45" s="1353"/>
      <c r="BM45" s="1353">
        <f t="shared" si="19"/>
        <v>0</v>
      </c>
      <c r="BN45" s="1395"/>
      <c r="BO45" s="1395"/>
      <c r="BP45" s="1396"/>
      <c r="BQ45" s="1396"/>
      <c r="BR45" s="1396"/>
      <c r="BS45" s="1396">
        <f t="shared" si="20"/>
        <v>0</v>
      </c>
      <c r="BT45" s="1396"/>
      <c r="BU45" s="1353">
        <f t="shared" si="38"/>
        <v>0</v>
      </c>
      <c r="BV45" s="1353">
        <f t="shared" si="39"/>
        <v>0</v>
      </c>
      <c r="BW45" s="1353">
        <f t="shared" si="52"/>
        <v>0</v>
      </c>
      <c r="BX45" s="1353">
        <f t="shared" si="40"/>
        <v>0</v>
      </c>
      <c r="BY45" s="1353">
        <f t="shared" si="41"/>
        <v>0</v>
      </c>
      <c r="BZ45" s="1353">
        <f t="shared" si="26"/>
        <v>0</v>
      </c>
      <c r="CA45" s="2394"/>
      <c r="CB45" s="2059">
        <f t="shared" si="28"/>
        <v>0</v>
      </c>
    </row>
    <row r="46" spans="1:80" ht="13.9" hidden="1" customHeight="1">
      <c r="A46" s="1165"/>
      <c r="B46" s="1949"/>
      <c r="C46" s="1355"/>
      <c r="D46" s="1356"/>
      <c r="E46" s="1357">
        <v>0</v>
      </c>
      <c r="F46" s="1357">
        <v>0</v>
      </c>
      <c r="G46" s="1357">
        <v>0</v>
      </c>
      <c r="H46" s="1357">
        <v>0</v>
      </c>
      <c r="I46" s="1357">
        <v>0</v>
      </c>
      <c r="J46" s="1357">
        <v>0</v>
      </c>
      <c r="K46" s="1357">
        <v>0</v>
      </c>
      <c r="L46" s="1357">
        <f t="shared" si="4"/>
        <v>0</v>
      </c>
      <c r="M46" s="1440"/>
      <c r="N46" s="1440"/>
      <c r="O46" s="1440"/>
      <c r="P46" s="1440"/>
      <c r="Q46" s="1440"/>
      <c r="R46" s="1440"/>
      <c r="S46" s="1440"/>
      <c r="T46" s="1440">
        <f t="shared" si="5"/>
        <v>0</v>
      </c>
      <c r="U46" s="1722"/>
      <c r="V46" s="1951">
        <f t="shared" si="42"/>
        <v>0</v>
      </c>
      <c r="W46" s="1951"/>
      <c r="X46" s="1951"/>
      <c r="Y46" s="891">
        <f t="shared" si="43"/>
        <v>0</v>
      </c>
      <c r="Z46" s="891"/>
      <c r="AA46" s="891">
        <f t="shared" si="44"/>
        <v>0</v>
      </c>
      <c r="AB46" s="891">
        <f t="shared" si="33"/>
        <v>0</v>
      </c>
      <c r="AC46" s="891">
        <f t="shared" si="34"/>
        <v>0</v>
      </c>
      <c r="AD46" s="891">
        <f t="shared" si="45"/>
        <v>0</v>
      </c>
      <c r="AE46" s="891">
        <f t="shared" si="46"/>
        <v>0</v>
      </c>
      <c r="AF46" s="1357">
        <f t="shared" si="11"/>
        <v>0</v>
      </c>
      <c r="AG46" s="891"/>
      <c r="AH46" s="891"/>
      <c r="AI46" s="1346">
        <v>0</v>
      </c>
      <c r="AJ46" s="1346">
        <v>0</v>
      </c>
      <c r="AK46" s="1346">
        <v>0</v>
      </c>
      <c r="AL46" s="1346">
        <v>0</v>
      </c>
      <c r="AM46" s="1346">
        <v>0</v>
      </c>
      <c r="AN46" s="1346">
        <v>0</v>
      </c>
      <c r="AO46" s="1346">
        <f t="shared" si="12"/>
        <v>0</v>
      </c>
      <c r="AP46" s="999"/>
      <c r="AQ46" s="1394"/>
      <c r="AR46" s="999"/>
      <c r="AS46" s="999"/>
      <c r="AT46" s="999"/>
      <c r="AU46" s="1394"/>
      <c r="AV46" s="1394">
        <f t="shared" si="13"/>
        <v>0</v>
      </c>
      <c r="AW46" s="1999"/>
      <c r="AX46" s="1346">
        <f t="shared" si="47"/>
        <v>0</v>
      </c>
      <c r="AY46" s="1346">
        <f t="shared" si="48"/>
        <v>0</v>
      </c>
      <c r="AZ46" s="1346"/>
      <c r="BA46" s="1346">
        <f t="shared" si="49"/>
        <v>0</v>
      </c>
      <c r="BB46" s="1346">
        <f t="shared" si="36"/>
        <v>0</v>
      </c>
      <c r="BC46" s="1346">
        <f t="shared" si="50"/>
        <v>0</v>
      </c>
      <c r="BD46" s="1346">
        <f t="shared" si="51"/>
        <v>0</v>
      </c>
      <c r="BE46" s="1346">
        <f t="shared" si="18"/>
        <v>0</v>
      </c>
      <c r="BF46" s="1362"/>
      <c r="BG46" s="1363"/>
      <c r="BH46" s="1353"/>
      <c r="BI46" s="1353"/>
      <c r="BJ46" s="1353"/>
      <c r="BK46" s="1353"/>
      <c r="BL46" s="1353"/>
      <c r="BM46" s="1353">
        <f t="shared" si="19"/>
        <v>0</v>
      </c>
      <c r="BN46" s="1395"/>
      <c r="BO46" s="1395"/>
      <c r="BP46" s="1396"/>
      <c r="BQ46" s="1396"/>
      <c r="BR46" s="1396"/>
      <c r="BS46" s="1396">
        <f t="shared" si="20"/>
        <v>0</v>
      </c>
      <c r="BT46" s="1396"/>
      <c r="BU46" s="1353">
        <f t="shared" si="38"/>
        <v>0</v>
      </c>
      <c r="BV46" s="1353">
        <f t="shared" si="39"/>
        <v>0</v>
      </c>
      <c r="BW46" s="1353">
        <f t="shared" si="52"/>
        <v>0</v>
      </c>
      <c r="BX46" s="1353">
        <f t="shared" si="40"/>
        <v>0</v>
      </c>
      <c r="BY46" s="1353">
        <f t="shared" si="41"/>
        <v>0</v>
      </c>
      <c r="BZ46" s="1353">
        <f t="shared" si="26"/>
        <v>0</v>
      </c>
      <c r="CA46" s="2394"/>
      <c r="CB46" s="2059">
        <f t="shared" si="28"/>
        <v>0</v>
      </c>
    </row>
    <row r="47" spans="1:80" ht="13.9" hidden="1" customHeight="1">
      <c r="A47" s="1165"/>
      <c r="B47" s="1949"/>
      <c r="C47" s="1355"/>
      <c r="D47" s="1356"/>
      <c r="E47" s="1357">
        <v>0</v>
      </c>
      <c r="F47" s="1357">
        <v>0</v>
      </c>
      <c r="G47" s="1357">
        <v>0</v>
      </c>
      <c r="H47" s="1357">
        <v>0</v>
      </c>
      <c r="I47" s="1357">
        <v>0</v>
      </c>
      <c r="J47" s="1357">
        <v>0</v>
      </c>
      <c r="K47" s="1357">
        <v>0</v>
      </c>
      <c r="L47" s="1357">
        <f t="shared" si="4"/>
        <v>0</v>
      </c>
      <c r="M47" s="1440"/>
      <c r="N47" s="1440"/>
      <c r="O47" s="1440"/>
      <c r="P47" s="1440"/>
      <c r="Q47" s="1440"/>
      <c r="R47" s="1440"/>
      <c r="S47" s="1440"/>
      <c r="T47" s="1440">
        <f t="shared" si="5"/>
        <v>0</v>
      </c>
      <c r="U47" s="1722"/>
      <c r="V47" s="1951">
        <f t="shared" si="42"/>
        <v>0</v>
      </c>
      <c r="W47" s="1951"/>
      <c r="X47" s="1951"/>
      <c r="Y47" s="891">
        <f t="shared" si="43"/>
        <v>0</v>
      </c>
      <c r="Z47" s="891"/>
      <c r="AA47" s="891">
        <f t="shared" si="44"/>
        <v>0</v>
      </c>
      <c r="AB47" s="891">
        <f t="shared" si="33"/>
        <v>0</v>
      </c>
      <c r="AC47" s="891">
        <f t="shared" si="34"/>
        <v>0</v>
      </c>
      <c r="AD47" s="891">
        <f t="shared" si="45"/>
        <v>0</v>
      </c>
      <c r="AE47" s="891">
        <f t="shared" si="46"/>
        <v>0</v>
      </c>
      <c r="AF47" s="1357">
        <f t="shared" si="11"/>
        <v>0</v>
      </c>
      <c r="AG47" s="891"/>
      <c r="AH47" s="891"/>
      <c r="AI47" s="1346">
        <v>0</v>
      </c>
      <c r="AJ47" s="1346">
        <v>0</v>
      </c>
      <c r="AK47" s="1346">
        <v>0</v>
      </c>
      <c r="AL47" s="1346">
        <v>0</v>
      </c>
      <c r="AM47" s="1346">
        <v>0</v>
      </c>
      <c r="AN47" s="1346">
        <v>0</v>
      </c>
      <c r="AO47" s="1346">
        <f t="shared" si="12"/>
        <v>0</v>
      </c>
      <c r="AP47" s="999"/>
      <c r="AQ47" s="1394"/>
      <c r="AR47" s="999"/>
      <c r="AS47" s="999"/>
      <c r="AT47" s="999"/>
      <c r="AU47" s="1394"/>
      <c r="AV47" s="1394">
        <f t="shared" si="13"/>
        <v>0</v>
      </c>
      <c r="AW47" s="1999"/>
      <c r="AX47" s="1346">
        <f t="shared" si="47"/>
        <v>0</v>
      </c>
      <c r="AY47" s="1346">
        <f t="shared" si="48"/>
        <v>0</v>
      </c>
      <c r="AZ47" s="1346"/>
      <c r="BA47" s="1346">
        <f t="shared" si="49"/>
        <v>0</v>
      </c>
      <c r="BB47" s="1346">
        <f t="shared" si="36"/>
        <v>0</v>
      </c>
      <c r="BC47" s="1346">
        <f t="shared" si="50"/>
        <v>0</v>
      </c>
      <c r="BD47" s="1346">
        <f t="shared" si="51"/>
        <v>0</v>
      </c>
      <c r="BE47" s="1346">
        <f t="shared" si="18"/>
        <v>0</v>
      </c>
      <c r="BF47" s="1362"/>
      <c r="BG47" s="1363"/>
      <c r="BH47" s="1353"/>
      <c r="BI47" s="1353"/>
      <c r="BJ47" s="1353"/>
      <c r="BK47" s="1353"/>
      <c r="BL47" s="1353"/>
      <c r="BM47" s="1353">
        <f t="shared" si="19"/>
        <v>0</v>
      </c>
      <c r="BN47" s="1395"/>
      <c r="BO47" s="1395"/>
      <c r="BP47" s="1396"/>
      <c r="BQ47" s="1396"/>
      <c r="BR47" s="1396"/>
      <c r="BS47" s="1396">
        <f t="shared" si="20"/>
        <v>0</v>
      </c>
      <c r="BT47" s="1396"/>
      <c r="BU47" s="1353">
        <f t="shared" si="38"/>
        <v>0</v>
      </c>
      <c r="BV47" s="1353">
        <f t="shared" si="39"/>
        <v>0</v>
      </c>
      <c r="BW47" s="1353">
        <f t="shared" si="52"/>
        <v>0</v>
      </c>
      <c r="BX47" s="1353">
        <f t="shared" si="40"/>
        <v>0</v>
      </c>
      <c r="BY47" s="1353">
        <f t="shared" si="41"/>
        <v>0</v>
      </c>
      <c r="BZ47" s="1353">
        <f t="shared" si="26"/>
        <v>0</v>
      </c>
      <c r="CA47" s="2394"/>
      <c r="CB47" s="2059">
        <f t="shared" si="28"/>
        <v>0</v>
      </c>
    </row>
    <row r="48" spans="1:80" ht="13.9" hidden="1" customHeight="1">
      <c r="A48" s="1165"/>
      <c r="B48" s="1949"/>
      <c r="C48" s="1355"/>
      <c r="D48" s="1356"/>
      <c r="E48" s="1357">
        <v>0</v>
      </c>
      <c r="F48" s="1357">
        <v>0</v>
      </c>
      <c r="G48" s="1357">
        <v>0</v>
      </c>
      <c r="H48" s="1357">
        <v>0</v>
      </c>
      <c r="I48" s="1357">
        <v>0</v>
      </c>
      <c r="J48" s="1357">
        <v>0</v>
      </c>
      <c r="K48" s="1357">
        <v>0</v>
      </c>
      <c r="L48" s="1357">
        <f t="shared" si="4"/>
        <v>0</v>
      </c>
      <c r="M48" s="1440"/>
      <c r="N48" s="1440"/>
      <c r="O48" s="1440"/>
      <c r="P48" s="1440"/>
      <c r="Q48" s="1440"/>
      <c r="R48" s="1440"/>
      <c r="S48" s="1440"/>
      <c r="T48" s="1440">
        <f t="shared" si="5"/>
        <v>0</v>
      </c>
      <c r="U48" s="1722"/>
      <c r="V48" s="1951">
        <f t="shared" si="42"/>
        <v>0</v>
      </c>
      <c r="W48" s="1951"/>
      <c r="X48" s="1951"/>
      <c r="Y48" s="891">
        <f t="shared" si="43"/>
        <v>0</v>
      </c>
      <c r="Z48" s="891"/>
      <c r="AA48" s="891">
        <f t="shared" si="44"/>
        <v>0</v>
      </c>
      <c r="AB48" s="891">
        <f t="shared" si="33"/>
        <v>0</v>
      </c>
      <c r="AC48" s="891">
        <f t="shared" si="34"/>
        <v>0</v>
      </c>
      <c r="AD48" s="891">
        <f t="shared" si="45"/>
        <v>0</v>
      </c>
      <c r="AE48" s="891">
        <f t="shared" si="46"/>
        <v>0</v>
      </c>
      <c r="AF48" s="1357">
        <f t="shared" si="11"/>
        <v>0</v>
      </c>
      <c r="AG48" s="891"/>
      <c r="AH48" s="891"/>
      <c r="AI48" s="1346">
        <v>0</v>
      </c>
      <c r="AJ48" s="1346">
        <v>0</v>
      </c>
      <c r="AK48" s="1346">
        <v>0</v>
      </c>
      <c r="AL48" s="1346">
        <v>0</v>
      </c>
      <c r="AM48" s="1346">
        <v>0</v>
      </c>
      <c r="AN48" s="1346">
        <v>0</v>
      </c>
      <c r="AO48" s="1346">
        <f t="shared" si="12"/>
        <v>0</v>
      </c>
      <c r="AP48" s="999"/>
      <c r="AQ48" s="1394"/>
      <c r="AR48" s="999"/>
      <c r="AS48" s="999"/>
      <c r="AT48" s="999"/>
      <c r="AU48" s="1394"/>
      <c r="AV48" s="1394">
        <f t="shared" si="13"/>
        <v>0</v>
      </c>
      <c r="AW48" s="1999"/>
      <c r="AX48" s="1346">
        <f t="shared" si="47"/>
        <v>0</v>
      </c>
      <c r="AY48" s="1346">
        <f t="shared" si="48"/>
        <v>0</v>
      </c>
      <c r="AZ48" s="1346"/>
      <c r="BA48" s="1346">
        <f t="shared" si="49"/>
        <v>0</v>
      </c>
      <c r="BB48" s="1346">
        <f t="shared" si="36"/>
        <v>0</v>
      </c>
      <c r="BC48" s="1346">
        <f t="shared" si="50"/>
        <v>0</v>
      </c>
      <c r="BD48" s="1346">
        <f t="shared" si="51"/>
        <v>0</v>
      </c>
      <c r="BE48" s="1346">
        <f t="shared" si="18"/>
        <v>0</v>
      </c>
      <c r="BF48" s="1362"/>
      <c r="BG48" s="1363"/>
      <c r="BH48" s="1353"/>
      <c r="BI48" s="1353"/>
      <c r="BJ48" s="1353"/>
      <c r="BK48" s="1353"/>
      <c r="BL48" s="1353"/>
      <c r="BM48" s="1353">
        <f t="shared" si="19"/>
        <v>0</v>
      </c>
      <c r="BN48" s="1395"/>
      <c r="BO48" s="1395"/>
      <c r="BP48" s="1396"/>
      <c r="BQ48" s="1396"/>
      <c r="BR48" s="1396"/>
      <c r="BS48" s="1396">
        <f t="shared" si="20"/>
        <v>0</v>
      </c>
      <c r="BT48" s="1396"/>
      <c r="BU48" s="1353">
        <f t="shared" si="38"/>
        <v>0</v>
      </c>
      <c r="BV48" s="1353">
        <f t="shared" si="39"/>
        <v>0</v>
      </c>
      <c r="BW48" s="1353">
        <f t="shared" si="52"/>
        <v>0</v>
      </c>
      <c r="BX48" s="1353">
        <f t="shared" si="40"/>
        <v>0</v>
      </c>
      <c r="BY48" s="1353">
        <f t="shared" si="41"/>
        <v>0</v>
      </c>
      <c r="BZ48" s="1353">
        <f t="shared" si="26"/>
        <v>0</v>
      </c>
      <c r="CA48" s="2394"/>
      <c r="CB48" s="2059">
        <f t="shared" si="28"/>
        <v>0</v>
      </c>
    </row>
    <row r="49" spans="1:80" ht="13.9" hidden="1" customHeight="1">
      <c r="A49" s="1165"/>
      <c r="B49" s="1955"/>
      <c r="C49" s="1369"/>
      <c r="D49" s="1356"/>
      <c r="E49" s="1357">
        <v>0</v>
      </c>
      <c r="F49" s="1357">
        <v>0</v>
      </c>
      <c r="G49" s="1357">
        <v>0</v>
      </c>
      <c r="H49" s="1357">
        <v>0</v>
      </c>
      <c r="I49" s="1357">
        <v>0</v>
      </c>
      <c r="J49" s="1357">
        <v>0</v>
      </c>
      <c r="K49" s="1357">
        <v>0</v>
      </c>
      <c r="L49" s="1357">
        <f t="shared" si="4"/>
        <v>0</v>
      </c>
      <c r="M49" s="1440"/>
      <c r="N49" s="1440"/>
      <c r="O49" s="1440"/>
      <c r="P49" s="1440"/>
      <c r="Q49" s="1440"/>
      <c r="R49" s="1440"/>
      <c r="S49" s="1440"/>
      <c r="T49" s="1440">
        <f t="shared" si="5"/>
        <v>0</v>
      </c>
      <c r="U49" s="1722"/>
      <c r="V49" s="1951">
        <f t="shared" si="42"/>
        <v>0</v>
      </c>
      <c r="W49" s="1951"/>
      <c r="X49" s="1951"/>
      <c r="Y49" s="891">
        <f t="shared" si="43"/>
        <v>0</v>
      </c>
      <c r="Z49" s="891"/>
      <c r="AA49" s="891">
        <f t="shared" si="44"/>
        <v>0</v>
      </c>
      <c r="AB49" s="891">
        <f t="shared" si="33"/>
        <v>0</v>
      </c>
      <c r="AC49" s="891">
        <f t="shared" si="34"/>
        <v>0</v>
      </c>
      <c r="AD49" s="891">
        <f t="shared" si="45"/>
        <v>0</v>
      </c>
      <c r="AE49" s="891">
        <f t="shared" si="46"/>
        <v>0</v>
      </c>
      <c r="AF49" s="1357">
        <f t="shared" si="11"/>
        <v>0</v>
      </c>
      <c r="AG49" s="891"/>
      <c r="AH49" s="891"/>
      <c r="AI49" s="1346">
        <v>0</v>
      </c>
      <c r="AJ49" s="1346">
        <v>0</v>
      </c>
      <c r="AK49" s="1346">
        <v>0</v>
      </c>
      <c r="AL49" s="1346">
        <v>0</v>
      </c>
      <c r="AM49" s="1346">
        <v>0</v>
      </c>
      <c r="AN49" s="1346">
        <v>0</v>
      </c>
      <c r="AO49" s="1346">
        <f t="shared" si="12"/>
        <v>0</v>
      </c>
      <c r="AP49" s="999"/>
      <c r="AQ49" s="1394"/>
      <c r="AR49" s="999"/>
      <c r="AS49" s="999"/>
      <c r="AT49" s="999"/>
      <c r="AU49" s="1394"/>
      <c r="AV49" s="1394">
        <f t="shared" si="13"/>
        <v>0</v>
      </c>
      <c r="AW49" s="1999"/>
      <c r="AX49" s="1346">
        <f t="shared" si="47"/>
        <v>0</v>
      </c>
      <c r="AY49" s="1346">
        <f t="shared" si="48"/>
        <v>0</v>
      </c>
      <c r="AZ49" s="1346"/>
      <c r="BA49" s="1346">
        <f t="shared" si="49"/>
        <v>0</v>
      </c>
      <c r="BB49" s="1346">
        <f t="shared" si="36"/>
        <v>0</v>
      </c>
      <c r="BC49" s="1346">
        <f t="shared" si="50"/>
        <v>0</v>
      </c>
      <c r="BD49" s="1346">
        <f t="shared" si="51"/>
        <v>0</v>
      </c>
      <c r="BE49" s="1346">
        <f t="shared" si="18"/>
        <v>0</v>
      </c>
      <c r="BF49" s="1362"/>
      <c r="BG49" s="1363"/>
      <c r="BH49" s="1353"/>
      <c r="BI49" s="1353"/>
      <c r="BJ49" s="1353"/>
      <c r="BK49" s="1353"/>
      <c r="BL49" s="1353"/>
      <c r="BM49" s="1353">
        <f t="shared" si="19"/>
        <v>0</v>
      </c>
      <c r="BN49" s="1395"/>
      <c r="BO49" s="1395"/>
      <c r="BP49" s="1396"/>
      <c r="BQ49" s="1396"/>
      <c r="BR49" s="1396"/>
      <c r="BS49" s="1396">
        <f t="shared" si="20"/>
        <v>0</v>
      </c>
      <c r="BT49" s="1396"/>
      <c r="BU49" s="1353">
        <f t="shared" si="38"/>
        <v>0</v>
      </c>
      <c r="BV49" s="1353">
        <f t="shared" si="39"/>
        <v>0</v>
      </c>
      <c r="BW49" s="1353">
        <f t="shared" si="52"/>
        <v>0</v>
      </c>
      <c r="BX49" s="1353">
        <f t="shared" si="40"/>
        <v>0</v>
      </c>
      <c r="BY49" s="1353">
        <f t="shared" si="41"/>
        <v>0</v>
      </c>
      <c r="BZ49" s="1353">
        <f t="shared" si="26"/>
        <v>0</v>
      </c>
      <c r="CA49" s="2394"/>
      <c r="CB49" s="2059">
        <f t="shared" si="28"/>
        <v>0</v>
      </c>
    </row>
    <row r="50" spans="1:80" ht="13.9" hidden="1" customHeight="1">
      <c r="A50" s="1165"/>
      <c r="B50" s="1949"/>
      <c r="C50" s="1355"/>
      <c r="D50" s="1356"/>
      <c r="E50" s="1357">
        <v>0</v>
      </c>
      <c r="F50" s="1357">
        <v>0</v>
      </c>
      <c r="G50" s="1357">
        <v>0</v>
      </c>
      <c r="H50" s="1357">
        <v>0</v>
      </c>
      <c r="I50" s="1357">
        <v>0</v>
      </c>
      <c r="J50" s="1357">
        <v>0</v>
      </c>
      <c r="K50" s="1357">
        <v>0</v>
      </c>
      <c r="L50" s="1357">
        <f t="shared" si="4"/>
        <v>0</v>
      </c>
      <c r="M50" s="1440"/>
      <c r="N50" s="1440"/>
      <c r="O50" s="1440"/>
      <c r="P50" s="1440"/>
      <c r="Q50" s="1440"/>
      <c r="R50" s="1440"/>
      <c r="S50" s="1440"/>
      <c r="T50" s="1440">
        <f t="shared" si="5"/>
        <v>0</v>
      </c>
      <c r="U50" s="1722"/>
      <c r="V50" s="1951">
        <f t="shared" si="42"/>
        <v>0</v>
      </c>
      <c r="W50" s="1951"/>
      <c r="X50" s="1951"/>
      <c r="Y50" s="891">
        <f t="shared" si="43"/>
        <v>0</v>
      </c>
      <c r="Z50" s="891"/>
      <c r="AA50" s="891">
        <f t="shared" si="44"/>
        <v>0</v>
      </c>
      <c r="AB50" s="891">
        <f t="shared" si="33"/>
        <v>0</v>
      </c>
      <c r="AC50" s="891">
        <f t="shared" si="34"/>
        <v>0</v>
      </c>
      <c r="AD50" s="891">
        <f t="shared" si="45"/>
        <v>0</v>
      </c>
      <c r="AE50" s="891">
        <f t="shared" si="46"/>
        <v>0</v>
      </c>
      <c r="AF50" s="1357">
        <f t="shared" si="11"/>
        <v>0</v>
      </c>
      <c r="AG50" s="891"/>
      <c r="AH50" s="891"/>
      <c r="AI50" s="1346">
        <v>0</v>
      </c>
      <c r="AJ50" s="1346">
        <v>0</v>
      </c>
      <c r="AK50" s="1346">
        <v>0</v>
      </c>
      <c r="AL50" s="1346">
        <v>0</v>
      </c>
      <c r="AM50" s="1346">
        <v>0</v>
      </c>
      <c r="AN50" s="1346">
        <v>0</v>
      </c>
      <c r="AO50" s="1346">
        <f t="shared" si="12"/>
        <v>0</v>
      </c>
      <c r="AP50" s="999"/>
      <c r="AQ50" s="1394"/>
      <c r="AR50" s="999"/>
      <c r="AS50" s="999"/>
      <c r="AT50" s="999"/>
      <c r="AU50" s="1394"/>
      <c r="AV50" s="1394">
        <f t="shared" si="13"/>
        <v>0</v>
      </c>
      <c r="AW50" s="1999"/>
      <c r="AX50" s="1346">
        <f t="shared" si="47"/>
        <v>0</v>
      </c>
      <c r="AY50" s="1346">
        <f t="shared" si="48"/>
        <v>0</v>
      </c>
      <c r="AZ50" s="1346"/>
      <c r="BA50" s="1346">
        <f t="shared" si="49"/>
        <v>0</v>
      </c>
      <c r="BB50" s="1346">
        <f t="shared" si="36"/>
        <v>0</v>
      </c>
      <c r="BC50" s="1346">
        <f t="shared" si="50"/>
        <v>0</v>
      </c>
      <c r="BD50" s="1346">
        <f t="shared" si="51"/>
        <v>0</v>
      </c>
      <c r="BE50" s="1346">
        <f t="shared" si="18"/>
        <v>0</v>
      </c>
      <c r="BF50" s="1362"/>
      <c r="BG50" s="1363"/>
      <c r="BH50" s="1353"/>
      <c r="BI50" s="1353"/>
      <c r="BJ50" s="1353"/>
      <c r="BK50" s="1353"/>
      <c r="BL50" s="1353"/>
      <c r="BM50" s="1353">
        <f t="shared" si="19"/>
        <v>0</v>
      </c>
      <c r="BN50" s="1395"/>
      <c r="BO50" s="1395"/>
      <c r="BP50" s="1396"/>
      <c r="BQ50" s="1396"/>
      <c r="BR50" s="1396"/>
      <c r="BS50" s="1396">
        <f t="shared" si="20"/>
        <v>0</v>
      </c>
      <c r="BT50" s="1396"/>
      <c r="BU50" s="1353">
        <f t="shared" si="38"/>
        <v>0</v>
      </c>
      <c r="BV50" s="1353">
        <f t="shared" si="39"/>
        <v>0</v>
      </c>
      <c r="BW50" s="1353">
        <f t="shared" si="52"/>
        <v>0</v>
      </c>
      <c r="BX50" s="1353">
        <f t="shared" si="40"/>
        <v>0</v>
      </c>
      <c r="BY50" s="1353">
        <f t="shared" si="41"/>
        <v>0</v>
      </c>
      <c r="BZ50" s="1353">
        <f t="shared" si="26"/>
        <v>0</v>
      </c>
      <c r="CA50" s="2394"/>
      <c r="CB50" s="2059">
        <f t="shared" si="28"/>
        <v>0</v>
      </c>
    </row>
    <row r="51" spans="1:80" ht="13.9" hidden="1" customHeight="1">
      <c r="A51" s="1165"/>
      <c r="B51" s="1949"/>
      <c r="C51" s="1355"/>
      <c r="D51" s="1356"/>
      <c r="E51" s="1357">
        <v>0</v>
      </c>
      <c r="F51" s="1357">
        <v>0</v>
      </c>
      <c r="G51" s="1357">
        <v>0</v>
      </c>
      <c r="H51" s="1357">
        <v>0</v>
      </c>
      <c r="I51" s="1357">
        <v>0</v>
      </c>
      <c r="J51" s="1357">
        <v>0</v>
      </c>
      <c r="K51" s="1357">
        <v>0</v>
      </c>
      <c r="L51" s="1357">
        <f t="shared" si="4"/>
        <v>0</v>
      </c>
      <c r="M51" s="1440"/>
      <c r="N51" s="1440"/>
      <c r="O51" s="1440"/>
      <c r="P51" s="1440"/>
      <c r="Q51" s="1440"/>
      <c r="R51" s="1440"/>
      <c r="S51" s="1440"/>
      <c r="T51" s="1440">
        <f t="shared" si="5"/>
        <v>0</v>
      </c>
      <c r="U51" s="1722"/>
      <c r="V51" s="1951">
        <f t="shared" si="42"/>
        <v>0</v>
      </c>
      <c r="W51" s="1951"/>
      <c r="X51" s="1951"/>
      <c r="Y51" s="891">
        <f t="shared" si="43"/>
        <v>0</v>
      </c>
      <c r="Z51" s="891"/>
      <c r="AA51" s="891">
        <f t="shared" si="44"/>
        <v>0</v>
      </c>
      <c r="AB51" s="891">
        <f t="shared" si="33"/>
        <v>0</v>
      </c>
      <c r="AC51" s="891">
        <f t="shared" si="34"/>
        <v>0</v>
      </c>
      <c r="AD51" s="891">
        <f t="shared" si="45"/>
        <v>0</v>
      </c>
      <c r="AE51" s="891">
        <f t="shared" si="46"/>
        <v>0</v>
      </c>
      <c r="AF51" s="1357">
        <f t="shared" si="11"/>
        <v>0</v>
      </c>
      <c r="AG51" s="891"/>
      <c r="AH51" s="891"/>
      <c r="AI51" s="1346">
        <v>0</v>
      </c>
      <c r="AJ51" s="1346">
        <v>0</v>
      </c>
      <c r="AK51" s="1346">
        <v>0</v>
      </c>
      <c r="AL51" s="1346">
        <v>0</v>
      </c>
      <c r="AM51" s="1346">
        <v>0</v>
      </c>
      <c r="AN51" s="1346">
        <v>0</v>
      </c>
      <c r="AO51" s="1346">
        <f t="shared" si="12"/>
        <v>0</v>
      </c>
      <c r="AP51" s="999"/>
      <c r="AQ51" s="1394"/>
      <c r="AR51" s="999"/>
      <c r="AS51" s="999"/>
      <c r="AT51" s="999"/>
      <c r="AU51" s="1394"/>
      <c r="AV51" s="1394">
        <f t="shared" si="13"/>
        <v>0</v>
      </c>
      <c r="AW51" s="1999"/>
      <c r="AX51" s="1346">
        <f t="shared" si="47"/>
        <v>0</v>
      </c>
      <c r="AY51" s="1346">
        <f t="shared" si="48"/>
        <v>0</v>
      </c>
      <c r="AZ51" s="1346"/>
      <c r="BA51" s="1346">
        <f t="shared" si="49"/>
        <v>0</v>
      </c>
      <c r="BB51" s="1346">
        <f t="shared" si="36"/>
        <v>0</v>
      </c>
      <c r="BC51" s="1346">
        <f t="shared" si="50"/>
        <v>0</v>
      </c>
      <c r="BD51" s="1346">
        <f t="shared" si="51"/>
        <v>0</v>
      </c>
      <c r="BE51" s="1346">
        <f t="shared" si="18"/>
        <v>0</v>
      </c>
      <c r="BF51" s="1362"/>
      <c r="BG51" s="1363"/>
      <c r="BH51" s="1353"/>
      <c r="BI51" s="1353"/>
      <c r="BJ51" s="1353"/>
      <c r="BK51" s="1353"/>
      <c r="BL51" s="1353"/>
      <c r="BM51" s="1353">
        <f t="shared" si="19"/>
        <v>0</v>
      </c>
      <c r="BN51" s="1395"/>
      <c r="BO51" s="1395"/>
      <c r="BP51" s="1396"/>
      <c r="BQ51" s="1396"/>
      <c r="BR51" s="1396"/>
      <c r="BS51" s="1396">
        <f t="shared" si="20"/>
        <v>0</v>
      </c>
      <c r="BT51" s="1396"/>
      <c r="BU51" s="1353">
        <f t="shared" si="38"/>
        <v>0</v>
      </c>
      <c r="BV51" s="1353">
        <f t="shared" si="39"/>
        <v>0</v>
      </c>
      <c r="BW51" s="1353">
        <f t="shared" si="52"/>
        <v>0</v>
      </c>
      <c r="BX51" s="1353">
        <f t="shared" si="40"/>
        <v>0</v>
      </c>
      <c r="BY51" s="1353">
        <f t="shared" si="41"/>
        <v>0</v>
      </c>
      <c r="BZ51" s="1353">
        <f t="shared" si="26"/>
        <v>0</v>
      </c>
      <c r="CA51" s="2394"/>
      <c r="CB51" s="2059">
        <f t="shared" si="28"/>
        <v>0</v>
      </c>
    </row>
    <row r="52" spans="1:80" ht="13.9" hidden="1" customHeight="1">
      <c r="A52" s="911">
        <v>3</v>
      </c>
      <c r="B52" s="1949"/>
      <c r="C52" s="1368" t="s">
        <v>748</v>
      </c>
      <c r="D52" s="1356" t="s">
        <v>957</v>
      </c>
      <c r="E52" s="1357">
        <v>0</v>
      </c>
      <c r="F52" s="1357">
        <v>0</v>
      </c>
      <c r="G52" s="1357">
        <v>0</v>
      </c>
      <c r="H52" s="1357">
        <v>0</v>
      </c>
      <c r="I52" s="1357">
        <v>0</v>
      </c>
      <c r="J52" s="1357">
        <v>0</v>
      </c>
      <c r="K52" s="1357">
        <v>0</v>
      </c>
      <c r="L52" s="1357">
        <f t="shared" si="4"/>
        <v>0</v>
      </c>
      <c r="M52" s="1440"/>
      <c r="N52" s="1440"/>
      <c r="O52" s="1440"/>
      <c r="P52" s="1440"/>
      <c r="Q52" s="1440"/>
      <c r="R52" s="1440"/>
      <c r="S52" s="1440"/>
      <c r="T52" s="1440">
        <f t="shared" si="5"/>
        <v>0</v>
      </c>
      <c r="U52" s="1722"/>
      <c r="V52" s="1951">
        <f t="shared" si="42"/>
        <v>0</v>
      </c>
      <c r="W52" s="1951"/>
      <c r="X52" s="1951"/>
      <c r="Y52" s="891">
        <f t="shared" si="43"/>
        <v>0</v>
      </c>
      <c r="Z52" s="891"/>
      <c r="AA52" s="891">
        <f t="shared" si="44"/>
        <v>0</v>
      </c>
      <c r="AB52" s="891">
        <f t="shared" si="33"/>
        <v>0</v>
      </c>
      <c r="AC52" s="891">
        <f t="shared" si="34"/>
        <v>0</v>
      </c>
      <c r="AD52" s="891">
        <f t="shared" si="45"/>
        <v>0</v>
      </c>
      <c r="AE52" s="891">
        <f t="shared" si="46"/>
        <v>0</v>
      </c>
      <c r="AF52" s="1357">
        <f t="shared" si="11"/>
        <v>0</v>
      </c>
      <c r="AG52" s="891"/>
      <c r="AH52" s="891"/>
      <c r="AI52" s="1346">
        <v>0</v>
      </c>
      <c r="AJ52" s="1346">
        <v>0</v>
      </c>
      <c r="AK52" s="1346">
        <v>0</v>
      </c>
      <c r="AL52" s="1346">
        <v>0</v>
      </c>
      <c r="AM52" s="1346">
        <v>0</v>
      </c>
      <c r="AN52" s="1346">
        <v>0</v>
      </c>
      <c r="AO52" s="1346">
        <f t="shared" si="12"/>
        <v>0</v>
      </c>
      <c r="AP52" s="999"/>
      <c r="AQ52" s="1394"/>
      <c r="AR52" s="999"/>
      <c r="AS52" s="999"/>
      <c r="AT52" s="999"/>
      <c r="AU52" s="1394"/>
      <c r="AV52" s="1394">
        <f t="shared" si="13"/>
        <v>0</v>
      </c>
      <c r="AW52" s="1999"/>
      <c r="AX52" s="1346">
        <f t="shared" si="47"/>
        <v>0</v>
      </c>
      <c r="AY52" s="1346">
        <f t="shared" si="48"/>
        <v>0</v>
      </c>
      <c r="AZ52" s="1346"/>
      <c r="BA52" s="1346">
        <f t="shared" si="49"/>
        <v>0</v>
      </c>
      <c r="BB52" s="1346">
        <f t="shared" si="36"/>
        <v>0</v>
      </c>
      <c r="BC52" s="1346">
        <f t="shared" si="50"/>
        <v>0</v>
      </c>
      <c r="BD52" s="1346">
        <f t="shared" si="51"/>
        <v>0</v>
      </c>
      <c r="BE52" s="1346">
        <f t="shared" si="18"/>
        <v>0</v>
      </c>
      <c r="BF52" s="1362"/>
      <c r="BG52" s="1363"/>
      <c r="BH52" s="1353"/>
      <c r="BI52" s="1353"/>
      <c r="BJ52" s="1353"/>
      <c r="BK52" s="1353"/>
      <c r="BL52" s="1353"/>
      <c r="BM52" s="1353">
        <f t="shared" si="19"/>
        <v>0</v>
      </c>
      <c r="BN52" s="1395"/>
      <c r="BO52" s="1396"/>
      <c r="BP52" s="1396"/>
      <c r="BQ52" s="1396"/>
      <c r="BR52" s="1396"/>
      <c r="BS52" s="1396">
        <f t="shared" si="20"/>
        <v>0</v>
      </c>
      <c r="BT52" s="1396"/>
      <c r="BU52" s="1353">
        <f t="shared" si="38"/>
        <v>0</v>
      </c>
      <c r="BV52" s="1353">
        <f t="shared" si="39"/>
        <v>0</v>
      </c>
      <c r="BW52" s="1353">
        <f t="shared" si="52"/>
        <v>0</v>
      </c>
      <c r="BX52" s="1353">
        <f t="shared" si="40"/>
        <v>0</v>
      </c>
      <c r="BY52" s="1353">
        <f t="shared" si="41"/>
        <v>0</v>
      </c>
      <c r="BZ52" s="1353">
        <f t="shared" si="26"/>
        <v>0</v>
      </c>
      <c r="CA52" s="2394"/>
      <c r="CB52" s="2059">
        <f t="shared" si="28"/>
        <v>0</v>
      </c>
    </row>
    <row r="53" spans="1:80" ht="19.5" hidden="1" customHeight="1">
      <c r="A53" s="1165"/>
      <c r="B53" s="1400"/>
      <c r="C53" s="1368" t="s">
        <v>747</v>
      </c>
      <c r="D53" s="1371"/>
      <c r="E53" s="1372">
        <v>0</v>
      </c>
      <c r="F53" s="1372">
        <v>0</v>
      </c>
      <c r="G53" s="1372">
        <v>0</v>
      </c>
      <c r="H53" s="1372">
        <v>0</v>
      </c>
      <c r="I53" s="1372">
        <v>0</v>
      </c>
      <c r="J53" s="1372">
        <v>0</v>
      </c>
      <c r="K53" s="1372">
        <v>0</v>
      </c>
      <c r="L53" s="1372">
        <f t="shared" si="4"/>
        <v>0</v>
      </c>
      <c r="M53" s="1496"/>
      <c r="N53" s="1496"/>
      <c r="O53" s="1496"/>
      <c r="P53" s="1496"/>
      <c r="Q53" s="1496"/>
      <c r="R53" s="1496"/>
      <c r="S53" s="1444"/>
      <c r="T53" s="1444">
        <f t="shared" si="5"/>
        <v>0</v>
      </c>
      <c r="U53" s="1727"/>
      <c r="V53" s="1951">
        <f t="shared" si="42"/>
        <v>0</v>
      </c>
      <c r="W53" s="1951"/>
      <c r="X53" s="1951"/>
      <c r="Y53" s="891">
        <f t="shared" si="43"/>
        <v>0</v>
      </c>
      <c r="Z53" s="891"/>
      <c r="AA53" s="891">
        <f t="shared" si="44"/>
        <v>0</v>
      </c>
      <c r="AB53" s="891">
        <f t="shared" si="33"/>
        <v>0</v>
      </c>
      <c r="AC53" s="891">
        <f t="shared" si="34"/>
        <v>0</v>
      </c>
      <c r="AD53" s="891">
        <f t="shared" si="45"/>
        <v>0</v>
      </c>
      <c r="AE53" s="891">
        <f t="shared" si="46"/>
        <v>0</v>
      </c>
      <c r="AF53" s="1374">
        <f t="shared" si="11"/>
        <v>0</v>
      </c>
      <c r="AG53" s="889"/>
      <c r="AH53" s="889"/>
      <c r="AI53" s="1375">
        <v>0</v>
      </c>
      <c r="AJ53" s="1375">
        <v>0</v>
      </c>
      <c r="AK53" s="1375">
        <v>0</v>
      </c>
      <c r="AL53" s="1401">
        <v>0</v>
      </c>
      <c r="AM53" s="1401">
        <v>0</v>
      </c>
      <c r="AN53" s="1401">
        <v>0</v>
      </c>
      <c r="AO53" s="1401">
        <f t="shared" si="12"/>
        <v>0</v>
      </c>
      <c r="AP53" s="1001"/>
      <c r="AQ53" s="1402"/>
      <c r="AR53" s="1001"/>
      <c r="AS53" s="1001"/>
      <c r="AT53" s="1001"/>
      <c r="AU53" s="1402"/>
      <c r="AV53" s="1402">
        <f t="shared" si="13"/>
        <v>0</v>
      </c>
      <c r="AW53" s="2080"/>
      <c r="AX53" s="1346">
        <f t="shared" si="47"/>
        <v>0</v>
      </c>
      <c r="AY53" s="1346">
        <f t="shared" si="48"/>
        <v>0</v>
      </c>
      <c r="AZ53" s="1346"/>
      <c r="BA53" s="1346">
        <f t="shared" si="49"/>
        <v>0</v>
      </c>
      <c r="BB53" s="1346">
        <f t="shared" si="36"/>
        <v>0</v>
      </c>
      <c r="BC53" s="1346">
        <f t="shared" si="50"/>
        <v>0</v>
      </c>
      <c r="BD53" s="1346">
        <f t="shared" si="51"/>
        <v>0</v>
      </c>
      <c r="BE53" s="1346">
        <f t="shared" si="18"/>
        <v>0</v>
      </c>
      <c r="BF53" s="1380"/>
      <c r="BG53" s="1381"/>
      <c r="BH53" s="1382"/>
      <c r="BI53" s="1382"/>
      <c r="BJ53" s="1382"/>
      <c r="BK53" s="1387"/>
      <c r="BL53" s="1387"/>
      <c r="BM53" s="1387">
        <f t="shared" si="19"/>
        <v>0</v>
      </c>
      <c r="BN53" s="1403"/>
      <c r="BO53" s="1403"/>
      <c r="BP53" s="1404"/>
      <c r="BQ53" s="1404"/>
      <c r="BR53" s="1404"/>
      <c r="BS53" s="1404">
        <f t="shared" si="20"/>
        <v>0</v>
      </c>
      <c r="BT53" s="1404"/>
      <c r="BU53" s="1353">
        <f t="shared" si="38"/>
        <v>0</v>
      </c>
      <c r="BV53" s="1353">
        <f t="shared" si="39"/>
        <v>0</v>
      </c>
      <c r="BW53" s="1353">
        <f t="shared" si="52"/>
        <v>0</v>
      </c>
      <c r="BX53" s="1353">
        <f t="shared" si="40"/>
        <v>0</v>
      </c>
      <c r="BY53" s="1353">
        <f t="shared" si="41"/>
        <v>0</v>
      </c>
      <c r="BZ53" s="1387">
        <f t="shared" si="26"/>
        <v>0</v>
      </c>
      <c r="CA53" s="2395"/>
      <c r="CB53" s="2059">
        <f t="shared" si="28"/>
        <v>0</v>
      </c>
    </row>
    <row r="54" spans="1:80" ht="19.5" customHeight="1">
      <c r="A54" s="1165" t="s">
        <v>759</v>
      </c>
      <c r="B54" s="1186" t="s">
        <v>701</v>
      </c>
      <c r="C54" s="942" t="s">
        <v>489</v>
      </c>
      <c r="D54" s="1732"/>
      <c r="E54" s="1861">
        <v>0</v>
      </c>
      <c r="F54" s="1861">
        <v>0</v>
      </c>
      <c r="G54" s="1861">
        <v>0</v>
      </c>
      <c r="H54" s="1861">
        <v>0</v>
      </c>
      <c r="I54" s="1861">
        <v>0</v>
      </c>
      <c r="J54" s="1861">
        <v>0</v>
      </c>
      <c r="K54" s="1861">
        <v>0</v>
      </c>
      <c r="L54" s="1861">
        <f t="shared" si="4"/>
        <v>0</v>
      </c>
      <c r="M54" s="1184">
        <f t="shared" ref="M54:S54" si="53">SUM(M55:M74)</f>
        <v>0</v>
      </c>
      <c r="N54" s="1184">
        <f t="shared" si="53"/>
        <v>1696.5</v>
      </c>
      <c r="O54" s="1184">
        <f t="shared" si="53"/>
        <v>0</v>
      </c>
      <c r="P54" s="1184">
        <f t="shared" si="53"/>
        <v>0</v>
      </c>
      <c r="Q54" s="1184"/>
      <c r="R54" s="1184">
        <f t="shared" si="53"/>
        <v>750</v>
      </c>
      <c r="S54" s="1184">
        <f t="shared" si="53"/>
        <v>18000</v>
      </c>
      <c r="T54" s="1184">
        <f t="shared" si="5"/>
        <v>20446.5</v>
      </c>
      <c r="U54" s="2060">
        <f>U59</f>
        <v>60</v>
      </c>
      <c r="V54" s="1144">
        <f t="shared" ref="V54:AE54" si="54">SUM(V55:V74)</f>
        <v>0</v>
      </c>
      <c r="W54" s="1144"/>
      <c r="X54" s="1144"/>
      <c r="Y54" s="1861">
        <f t="shared" si="54"/>
        <v>954.5</v>
      </c>
      <c r="Z54" s="1861"/>
      <c r="AA54" s="1861">
        <f t="shared" si="54"/>
        <v>0</v>
      </c>
      <c r="AB54" s="1861">
        <f t="shared" si="54"/>
        <v>0</v>
      </c>
      <c r="AC54" s="1861">
        <f>SUM(AC55:AC74)</f>
        <v>0</v>
      </c>
      <c r="AD54" s="1861">
        <f t="shared" si="54"/>
        <v>625</v>
      </c>
      <c r="AE54" s="1861">
        <f t="shared" si="54"/>
        <v>15000</v>
      </c>
      <c r="AF54" s="1861">
        <f t="shared" si="11"/>
        <v>16579.5</v>
      </c>
      <c r="AG54" s="1861"/>
      <c r="AH54" s="1861"/>
      <c r="AI54" s="1861">
        <v>8.4</v>
      </c>
      <c r="AJ54" s="1861">
        <v>10000</v>
      </c>
      <c r="AK54" s="1861">
        <v>159923.5</v>
      </c>
      <c r="AL54" s="1861">
        <v>0</v>
      </c>
      <c r="AM54" s="1861">
        <v>0</v>
      </c>
      <c r="AN54" s="1861">
        <v>0</v>
      </c>
      <c r="AO54" s="1861">
        <f t="shared" si="12"/>
        <v>169923.5</v>
      </c>
      <c r="AP54" s="1861">
        <f t="shared" ref="AP54:AU54" si="55">SUM(AP55:AP74)</f>
        <v>0</v>
      </c>
      <c r="AQ54" s="1184">
        <f t="shared" si="55"/>
        <v>0</v>
      </c>
      <c r="AR54" s="1861">
        <f t="shared" si="55"/>
        <v>0</v>
      </c>
      <c r="AS54" s="1861">
        <f t="shared" si="55"/>
        <v>0</v>
      </c>
      <c r="AT54" s="1861">
        <f t="shared" si="55"/>
        <v>0</v>
      </c>
      <c r="AU54" s="1184">
        <f t="shared" si="55"/>
        <v>0</v>
      </c>
      <c r="AV54" s="1184">
        <f t="shared" si="13"/>
        <v>0</v>
      </c>
      <c r="AW54" s="1184"/>
      <c r="AX54" s="1861">
        <f t="shared" ref="AX54:BD54" si="56">SUM(AX55:AX74)</f>
        <v>3</v>
      </c>
      <c r="AY54" s="1861">
        <f t="shared" si="56"/>
        <v>1294.9000000000001</v>
      </c>
      <c r="AZ54" s="1861"/>
      <c r="BA54" s="1861">
        <f t="shared" si="56"/>
        <v>98930.4</v>
      </c>
      <c r="BB54" s="1861">
        <f t="shared" si="56"/>
        <v>0</v>
      </c>
      <c r="BC54" s="1861">
        <f t="shared" si="56"/>
        <v>0</v>
      </c>
      <c r="BD54" s="1861">
        <f t="shared" si="56"/>
        <v>0</v>
      </c>
      <c r="BE54" s="1861">
        <f t="shared" si="18"/>
        <v>100225.29999999999</v>
      </c>
      <c r="BF54" s="1730"/>
      <c r="BG54" s="1185"/>
      <c r="BH54" s="1861">
        <f>SUM(BH55:BH74)</f>
        <v>6</v>
      </c>
      <c r="BI54" s="1861">
        <f>SUM(BI55:BI74)</f>
        <v>0</v>
      </c>
      <c r="BJ54" s="1861">
        <f>SUM(BJ55:BJ74)</f>
        <v>105000</v>
      </c>
      <c r="BK54" s="1861">
        <f>SUM(BK55:BK74)</f>
        <v>0</v>
      </c>
      <c r="BL54" s="1861">
        <f>SUM(BL55:BL74)</f>
        <v>0</v>
      </c>
      <c r="BM54" s="1861">
        <f t="shared" si="19"/>
        <v>105000</v>
      </c>
      <c r="BN54" s="1861">
        <f>SUM(BN55:BN74)</f>
        <v>0</v>
      </c>
      <c r="BO54" s="1861">
        <f>SUM(BO55:BO74)</f>
        <v>0</v>
      </c>
      <c r="BP54" s="1184">
        <f>SUM(BP55:BP74)</f>
        <v>0</v>
      </c>
      <c r="BQ54" s="1184">
        <f>SUM(BQ55:BQ74)</f>
        <v>0</v>
      </c>
      <c r="BR54" s="1184">
        <f>SUM(BR55:BR74)</f>
        <v>0</v>
      </c>
      <c r="BS54" s="1184">
        <f t="shared" si="20"/>
        <v>0</v>
      </c>
      <c r="BT54" s="1184"/>
      <c r="BU54" s="1861">
        <f>SUM(BU55:BU74)</f>
        <v>4</v>
      </c>
      <c r="BV54" s="1861">
        <f>SUM(BV55:BV74)</f>
        <v>0</v>
      </c>
      <c r="BW54" s="1861">
        <f>SUM(BW55:BW74)</f>
        <v>70000</v>
      </c>
      <c r="BX54" s="1861">
        <f>SUM(BX55:BX74)</f>
        <v>0</v>
      </c>
      <c r="BY54" s="1861">
        <f>SUM(BY55:BY74)</f>
        <v>0</v>
      </c>
      <c r="BZ54" s="1861">
        <f t="shared" si="26"/>
        <v>70000</v>
      </c>
      <c r="CA54" s="2396"/>
      <c r="CB54" s="2059">
        <f t="shared" si="28"/>
        <v>7</v>
      </c>
    </row>
    <row r="55" spans="1:80" ht="41.25" customHeight="1">
      <c r="A55" s="912">
        <v>3</v>
      </c>
      <c r="B55" s="1957" t="s">
        <v>491</v>
      </c>
      <c r="C55" s="1406" t="s">
        <v>369</v>
      </c>
      <c r="D55" s="1407" t="s">
        <v>957</v>
      </c>
      <c r="E55" s="1339">
        <v>0</v>
      </c>
      <c r="F55" s="1339">
        <v>0</v>
      </c>
      <c r="G55" s="1339">
        <v>0</v>
      </c>
      <c r="H55" s="1339">
        <v>0</v>
      </c>
      <c r="I55" s="1339">
        <v>0</v>
      </c>
      <c r="J55" s="1339">
        <v>0</v>
      </c>
      <c r="K55" s="1339">
        <v>0</v>
      </c>
      <c r="L55" s="1339">
        <f t="shared" si="4"/>
        <v>0</v>
      </c>
      <c r="M55" s="1640"/>
      <c r="N55" s="1640"/>
      <c r="O55" s="1640"/>
      <c r="P55" s="1640"/>
      <c r="Q55" s="1640"/>
      <c r="R55" s="1640">
        <f>S55/24</f>
        <v>0</v>
      </c>
      <c r="S55" s="1640"/>
      <c r="T55" s="1946">
        <f t="shared" si="5"/>
        <v>0</v>
      </c>
      <c r="U55" s="2136"/>
      <c r="V55" s="1951">
        <f>E55+M55</f>
        <v>0</v>
      </c>
      <c r="W55" s="1951"/>
      <c r="X55" s="1951"/>
      <c r="Y55" s="891">
        <f>F55+N55</f>
        <v>0</v>
      </c>
      <c r="Z55" s="891"/>
      <c r="AA55" s="891">
        <f>G55+O55</f>
        <v>0</v>
      </c>
      <c r="AB55" s="891">
        <f>H55+P55</f>
        <v>0</v>
      </c>
      <c r="AC55" s="891">
        <f>I55+Q55</f>
        <v>0</v>
      </c>
      <c r="AD55" s="891">
        <f>J55+R55</f>
        <v>0</v>
      </c>
      <c r="AE55" s="1358">
        <f>K55+S55</f>
        <v>0</v>
      </c>
      <c r="AF55" s="1357">
        <f t="shared" si="11"/>
        <v>0</v>
      </c>
      <c r="AG55" s="1409"/>
      <c r="AH55" s="1409"/>
      <c r="AI55" s="1342">
        <v>8.4</v>
      </c>
      <c r="AJ55" s="1342">
        <v>10000</v>
      </c>
      <c r="AK55" s="1342">
        <v>159923.5</v>
      </c>
      <c r="AL55" s="1342">
        <v>0</v>
      </c>
      <c r="AM55" s="1342">
        <v>0</v>
      </c>
      <c r="AN55" s="1342">
        <v>0</v>
      </c>
      <c r="AO55" s="1342">
        <f t="shared" si="12"/>
        <v>169923.5</v>
      </c>
      <c r="AP55" s="1002"/>
      <c r="AQ55" s="1389"/>
      <c r="AR55" s="1389"/>
      <c r="AS55" s="1389"/>
      <c r="AT55" s="1389">
        <f>AU55/24</f>
        <v>0</v>
      </c>
      <c r="AU55" s="1389"/>
      <c r="AV55" s="1389">
        <f t="shared" si="13"/>
        <v>0</v>
      </c>
      <c r="AW55" s="2076"/>
      <c r="AX55" s="1346">
        <v>3</v>
      </c>
      <c r="AY55" s="1346">
        <v>1294.9000000000001</v>
      </c>
      <c r="AZ55" s="1346"/>
      <c r="BA55" s="1346">
        <v>98930.4</v>
      </c>
      <c r="BB55" s="1346">
        <f t="shared" ref="BB55:BB74" si="57">AL55+AS55</f>
        <v>0</v>
      </c>
      <c r="BC55" s="1346">
        <v>0</v>
      </c>
      <c r="BD55" s="1346">
        <v>0</v>
      </c>
      <c r="BE55" s="1346">
        <f t="shared" si="18"/>
        <v>100225.29999999999</v>
      </c>
      <c r="BF55" s="1362"/>
      <c r="BG55" s="1410"/>
      <c r="BH55" s="1349">
        <v>2</v>
      </c>
      <c r="BI55" s="1349"/>
      <c r="BJ55" s="1349">
        <v>35000</v>
      </c>
      <c r="BK55" s="1349"/>
      <c r="BL55" s="1349"/>
      <c r="BM55" s="1349">
        <f t="shared" si="19"/>
        <v>35000</v>
      </c>
      <c r="BN55" s="1392"/>
      <c r="BO55" s="1392"/>
      <c r="BP55" s="1393"/>
      <c r="BQ55" s="1393">
        <f>BR55/24</f>
        <v>0</v>
      </c>
      <c r="BR55" s="1393"/>
      <c r="BS55" s="1393">
        <f t="shared" si="20"/>
        <v>0</v>
      </c>
      <c r="BT55" s="1353"/>
      <c r="BU55" s="931">
        <f t="shared" ref="BU55:BU74" si="58">BH55+BN55</f>
        <v>2</v>
      </c>
      <c r="BV55" s="931">
        <f t="shared" ref="BV55:BV74" si="59">BI55+BO55</f>
        <v>0</v>
      </c>
      <c r="BW55" s="1349">
        <f t="shared" ref="BW55:BW74" si="60">BJ55+BP55</f>
        <v>35000</v>
      </c>
      <c r="BX55" s="1349">
        <f t="shared" ref="BX55:BX74" si="61">BK55+BQ55</f>
        <v>0</v>
      </c>
      <c r="BY55" s="1349">
        <f t="shared" ref="BY55:BY74" si="62">BL55+BR55</f>
        <v>0</v>
      </c>
      <c r="BZ55" s="1349">
        <f t="shared" si="26"/>
        <v>35000</v>
      </c>
      <c r="CA55" s="2393" t="s">
        <v>414</v>
      </c>
      <c r="CB55" s="2059">
        <f t="shared" si="28"/>
        <v>5</v>
      </c>
    </row>
    <row r="56" spans="1:80" ht="26.25" hidden="1" customHeight="1">
      <c r="A56" s="912">
        <v>4</v>
      </c>
      <c r="B56" s="1958" t="s">
        <v>493</v>
      </c>
      <c r="C56" s="1860" t="s">
        <v>333</v>
      </c>
      <c r="D56" s="1411" t="s">
        <v>955</v>
      </c>
      <c r="E56" s="1357">
        <v>0</v>
      </c>
      <c r="F56" s="1357">
        <v>0</v>
      </c>
      <c r="G56" s="1357">
        <v>0</v>
      </c>
      <c r="H56" s="1357">
        <v>0</v>
      </c>
      <c r="I56" s="1357">
        <v>0</v>
      </c>
      <c r="J56" s="1357">
        <v>0</v>
      </c>
      <c r="K56" s="1357">
        <v>0</v>
      </c>
      <c r="L56" s="1357">
        <f t="shared" si="4"/>
        <v>0</v>
      </c>
      <c r="M56" s="1621"/>
      <c r="N56" s="1440"/>
      <c r="O56" s="1440"/>
      <c r="P56" s="1440"/>
      <c r="Q56" s="1440"/>
      <c r="R56" s="1440">
        <f>S56/24</f>
        <v>0</v>
      </c>
      <c r="S56" s="1440"/>
      <c r="T56" s="1440">
        <f t="shared" si="5"/>
        <v>0</v>
      </c>
      <c r="U56" s="2137"/>
      <c r="V56" s="1951">
        <f t="shared" ref="V56:V74" si="63">E56+M56</f>
        <v>0</v>
      </c>
      <c r="W56" s="1951"/>
      <c r="X56" s="1951"/>
      <c r="Y56" s="891">
        <f t="shared" ref="Y56:Y74" si="64">F56+N56</f>
        <v>0</v>
      </c>
      <c r="Z56" s="891"/>
      <c r="AA56" s="891">
        <f t="shared" ref="AA56:AA74" si="65">G56+O56</f>
        <v>0</v>
      </c>
      <c r="AB56" s="891">
        <f t="shared" ref="AB56:AB74" si="66">H56+P56</f>
        <v>0</v>
      </c>
      <c r="AC56" s="891">
        <f t="shared" ref="AC56:AC74" si="67">I56+Q56</f>
        <v>0</v>
      </c>
      <c r="AD56" s="891">
        <f t="shared" ref="AD56:AE58" si="68">J56+R56</f>
        <v>0</v>
      </c>
      <c r="AE56" s="891">
        <f t="shared" si="68"/>
        <v>0</v>
      </c>
      <c r="AF56" s="1357">
        <f t="shared" si="11"/>
        <v>0</v>
      </c>
      <c r="AG56" s="1341"/>
      <c r="AH56" s="891"/>
      <c r="AI56" s="1346">
        <v>0</v>
      </c>
      <c r="AJ56" s="1346">
        <v>0</v>
      </c>
      <c r="AK56" s="1346">
        <v>0</v>
      </c>
      <c r="AL56" s="1346">
        <v>0</v>
      </c>
      <c r="AM56" s="1346">
        <v>0</v>
      </c>
      <c r="AN56" s="1346">
        <v>0</v>
      </c>
      <c r="AO56" s="1346">
        <f t="shared" si="12"/>
        <v>0</v>
      </c>
      <c r="AP56" s="999"/>
      <c r="AQ56" s="1394"/>
      <c r="AR56" s="999"/>
      <c r="AS56" s="999"/>
      <c r="AT56" s="999">
        <f>AU56/24</f>
        <v>0</v>
      </c>
      <c r="AU56" s="1394"/>
      <c r="AV56" s="1394">
        <f t="shared" si="13"/>
        <v>0</v>
      </c>
      <c r="AW56" s="1999"/>
      <c r="AX56" s="1948">
        <f>AI56+AP56</f>
        <v>0</v>
      </c>
      <c r="AY56" s="1346">
        <f>AJ56+AQ56</f>
        <v>0</v>
      </c>
      <c r="AZ56" s="1346"/>
      <c r="BA56" s="1346">
        <f t="shared" ref="BA56:BA74" si="69">AK56+AR56</f>
        <v>0</v>
      </c>
      <c r="BB56" s="1346">
        <f t="shared" si="57"/>
        <v>0</v>
      </c>
      <c r="BC56" s="1346">
        <f t="shared" ref="BC56:BC74" si="70">AM56+AT56</f>
        <v>0</v>
      </c>
      <c r="BD56" s="1346">
        <f t="shared" ref="BD56:BD74" si="71">AN56+AU56</f>
        <v>0</v>
      </c>
      <c r="BE56" s="1346">
        <f t="shared" si="18"/>
        <v>0</v>
      </c>
      <c r="BF56" s="1362"/>
      <c r="BG56" s="1348"/>
      <c r="BH56" s="1353"/>
      <c r="BI56" s="1353"/>
      <c r="BJ56" s="1353"/>
      <c r="BK56" s="1353"/>
      <c r="BL56" s="1353"/>
      <c r="BM56" s="1353">
        <f t="shared" si="19"/>
        <v>0</v>
      </c>
      <c r="BN56" s="1395"/>
      <c r="BO56" s="1395"/>
      <c r="BP56" s="1396"/>
      <c r="BQ56" s="1396">
        <f>BR56/24</f>
        <v>0</v>
      </c>
      <c r="BR56" s="1396"/>
      <c r="BS56" s="1396">
        <f t="shared" si="20"/>
        <v>0</v>
      </c>
      <c r="BT56" s="1353"/>
      <c r="BU56" s="1353">
        <f t="shared" si="58"/>
        <v>0</v>
      </c>
      <c r="BV56" s="1353">
        <f t="shared" si="59"/>
        <v>0</v>
      </c>
      <c r="BW56" s="1353">
        <f t="shared" si="60"/>
        <v>0</v>
      </c>
      <c r="BX56" s="1353">
        <f t="shared" si="61"/>
        <v>0</v>
      </c>
      <c r="BY56" s="1353">
        <f t="shared" si="62"/>
        <v>0</v>
      </c>
      <c r="BZ56" s="1353">
        <f t="shared" si="26"/>
        <v>0</v>
      </c>
      <c r="CA56" s="2394"/>
      <c r="CB56" s="2059">
        <f t="shared" si="28"/>
        <v>0</v>
      </c>
    </row>
    <row r="57" spans="1:80" ht="31.5" hidden="1" customHeight="1">
      <c r="A57" s="1165"/>
      <c r="B57" s="1958" t="s">
        <v>958</v>
      </c>
      <c r="C57" s="1860" t="s">
        <v>449</v>
      </c>
      <c r="D57" s="1411"/>
      <c r="E57" s="1357">
        <v>0</v>
      </c>
      <c r="F57" s="1357">
        <v>0</v>
      </c>
      <c r="G57" s="1357">
        <v>0</v>
      </c>
      <c r="H57" s="1357">
        <v>0</v>
      </c>
      <c r="I57" s="1357">
        <v>0</v>
      </c>
      <c r="J57" s="1357">
        <v>0</v>
      </c>
      <c r="K57" s="1357">
        <v>0</v>
      </c>
      <c r="L57" s="1357">
        <f t="shared" si="4"/>
        <v>0</v>
      </c>
      <c r="M57" s="1440"/>
      <c r="N57" s="1440"/>
      <c r="O57" s="1440"/>
      <c r="P57" s="1440"/>
      <c r="Q57" s="1440"/>
      <c r="R57" s="1440">
        <f>S57/24</f>
        <v>0</v>
      </c>
      <c r="S57" s="1440"/>
      <c r="T57" s="1440">
        <f t="shared" si="5"/>
        <v>0</v>
      </c>
      <c r="U57" s="2137"/>
      <c r="V57" s="1951">
        <f t="shared" si="63"/>
        <v>0</v>
      </c>
      <c r="W57" s="1951"/>
      <c r="X57" s="1951"/>
      <c r="Y57" s="891">
        <f t="shared" si="64"/>
        <v>0</v>
      </c>
      <c r="Z57" s="891"/>
      <c r="AA57" s="891">
        <f t="shared" si="65"/>
        <v>0</v>
      </c>
      <c r="AB57" s="891">
        <f t="shared" si="66"/>
        <v>0</v>
      </c>
      <c r="AC57" s="891">
        <f t="shared" si="67"/>
        <v>0</v>
      </c>
      <c r="AD57" s="891">
        <f t="shared" si="68"/>
        <v>0</v>
      </c>
      <c r="AE57" s="891">
        <f t="shared" si="68"/>
        <v>0</v>
      </c>
      <c r="AF57" s="1357">
        <f t="shared" si="11"/>
        <v>0</v>
      </c>
      <c r="AG57" s="891"/>
      <c r="AH57" s="891"/>
      <c r="AI57" s="1346">
        <v>0</v>
      </c>
      <c r="AJ57" s="1346">
        <v>0</v>
      </c>
      <c r="AK57" s="1346">
        <v>0</v>
      </c>
      <c r="AL57" s="1346">
        <v>0</v>
      </c>
      <c r="AM57" s="1346">
        <v>0</v>
      </c>
      <c r="AN57" s="1346">
        <v>0</v>
      </c>
      <c r="AO57" s="1346">
        <f t="shared" si="12"/>
        <v>0</v>
      </c>
      <c r="AP57" s="999"/>
      <c r="AQ57" s="1394"/>
      <c r="AR57" s="999"/>
      <c r="AS57" s="999"/>
      <c r="AT57" s="999">
        <f>AU57/24</f>
        <v>0</v>
      </c>
      <c r="AU57" s="1394"/>
      <c r="AV57" s="1394">
        <f t="shared" si="13"/>
        <v>0</v>
      </c>
      <c r="AW57" s="1999"/>
      <c r="AX57" s="1948">
        <f t="shared" ref="AX57:AX74" si="72">AI57+AP57</f>
        <v>0</v>
      </c>
      <c r="AY57" s="1346">
        <f t="shared" ref="AY57:AY74" si="73">AJ57+AQ57</f>
        <v>0</v>
      </c>
      <c r="AZ57" s="1346"/>
      <c r="BA57" s="1346">
        <f t="shared" si="69"/>
        <v>0</v>
      </c>
      <c r="BB57" s="1346">
        <f t="shared" si="57"/>
        <v>0</v>
      </c>
      <c r="BC57" s="1346">
        <f t="shared" si="70"/>
        <v>0</v>
      </c>
      <c r="BD57" s="1346">
        <f t="shared" si="71"/>
        <v>0</v>
      </c>
      <c r="BE57" s="1346">
        <f t="shared" si="18"/>
        <v>0</v>
      </c>
      <c r="BF57" s="1362"/>
      <c r="BG57" s="1348"/>
      <c r="BH57" s="1353">
        <v>2</v>
      </c>
      <c r="BI57" s="1353"/>
      <c r="BJ57" s="1353">
        <v>35000</v>
      </c>
      <c r="BK57" s="1353"/>
      <c r="BL57" s="1353"/>
      <c r="BM57" s="1353">
        <f t="shared" si="19"/>
        <v>35000</v>
      </c>
      <c r="BN57" s="1395"/>
      <c r="BO57" s="1395"/>
      <c r="BP57" s="1396"/>
      <c r="BQ57" s="1396">
        <f>BR57/24</f>
        <v>0</v>
      </c>
      <c r="BR57" s="1396"/>
      <c r="BS57" s="1396">
        <f t="shared" si="20"/>
        <v>0</v>
      </c>
      <c r="BT57" s="1353"/>
      <c r="BU57" s="1353">
        <v>0</v>
      </c>
      <c r="BV57" s="1353">
        <f t="shared" si="59"/>
        <v>0</v>
      </c>
      <c r="BW57" s="1353">
        <v>0</v>
      </c>
      <c r="BX57" s="1353">
        <f t="shared" si="61"/>
        <v>0</v>
      </c>
      <c r="BY57" s="1353">
        <f t="shared" si="62"/>
        <v>0</v>
      </c>
      <c r="BZ57" s="1353">
        <f t="shared" si="26"/>
        <v>0</v>
      </c>
      <c r="CA57" s="2393" t="s">
        <v>453</v>
      </c>
      <c r="CB57" s="2059">
        <f t="shared" si="28"/>
        <v>0</v>
      </c>
    </row>
    <row r="58" spans="1:80" ht="24">
      <c r="A58" s="1165"/>
      <c r="B58" s="1958" t="s">
        <v>958</v>
      </c>
      <c r="C58" s="1355" t="s">
        <v>402</v>
      </c>
      <c r="D58" s="1356"/>
      <c r="E58" s="1357">
        <v>0</v>
      </c>
      <c r="F58" s="1357">
        <v>0</v>
      </c>
      <c r="G58" s="1357">
        <v>0</v>
      </c>
      <c r="H58" s="1357">
        <v>0</v>
      </c>
      <c r="I58" s="1357">
        <v>0</v>
      </c>
      <c r="J58" s="1357">
        <v>0</v>
      </c>
      <c r="K58" s="1357">
        <v>0</v>
      </c>
      <c r="L58" s="1357">
        <f>SUM(F58:K58)</f>
        <v>0</v>
      </c>
      <c r="M58" s="1440"/>
      <c r="N58" s="1440"/>
      <c r="O58" s="1440"/>
      <c r="P58" s="1440"/>
      <c r="Q58" s="1440"/>
      <c r="R58" s="1440">
        <f>S58/24</f>
        <v>0</v>
      </c>
      <c r="S58" s="1440"/>
      <c r="T58" s="1440">
        <f>SUM(N58:S58)</f>
        <v>0</v>
      </c>
      <c r="U58" s="2137"/>
      <c r="V58" s="1951">
        <f t="shared" si="63"/>
        <v>0</v>
      </c>
      <c r="W58" s="1951"/>
      <c r="X58" s="1951"/>
      <c r="Y58" s="891">
        <f t="shared" si="64"/>
        <v>0</v>
      </c>
      <c r="Z58" s="891"/>
      <c r="AA58" s="891">
        <f t="shared" si="65"/>
        <v>0</v>
      </c>
      <c r="AB58" s="891">
        <f t="shared" si="66"/>
        <v>0</v>
      </c>
      <c r="AC58" s="891">
        <f t="shared" si="67"/>
        <v>0</v>
      </c>
      <c r="AD58" s="891">
        <f t="shared" si="68"/>
        <v>0</v>
      </c>
      <c r="AE58" s="891">
        <f t="shared" si="68"/>
        <v>0</v>
      </c>
      <c r="AF58" s="1357">
        <f>SUM(Y58:AE58)</f>
        <v>0</v>
      </c>
      <c r="AG58" s="891"/>
      <c r="AH58" s="891"/>
      <c r="AI58" s="1346">
        <v>0</v>
      </c>
      <c r="AJ58" s="1346">
        <v>0</v>
      </c>
      <c r="AK58" s="1346">
        <v>0</v>
      </c>
      <c r="AL58" s="1346">
        <v>0</v>
      </c>
      <c r="AM58" s="1346">
        <v>0</v>
      </c>
      <c r="AN58" s="1346">
        <v>0</v>
      </c>
      <c r="AO58" s="1346">
        <f>SUM(AJ58:AN58)</f>
        <v>0</v>
      </c>
      <c r="AP58" s="999"/>
      <c r="AQ58" s="1394"/>
      <c r="AR58" s="999"/>
      <c r="AS58" s="999"/>
      <c r="AT58" s="999">
        <f>AU58/24</f>
        <v>0</v>
      </c>
      <c r="AU58" s="1394"/>
      <c r="AV58" s="1394">
        <f>SUM(AQ58:AU58)</f>
        <v>0</v>
      </c>
      <c r="AW58" s="1999"/>
      <c r="AX58" s="1948">
        <f t="shared" si="72"/>
        <v>0</v>
      </c>
      <c r="AY58" s="1346">
        <f t="shared" si="73"/>
        <v>0</v>
      </c>
      <c r="AZ58" s="1346"/>
      <c r="BA58" s="1346">
        <f t="shared" si="69"/>
        <v>0</v>
      </c>
      <c r="BB58" s="1346">
        <f t="shared" si="57"/>
        <v>0</v>
      </c>
      <c r="BC58" s="1346">
        <f t="shared" si="70"/>
        <v>0</v>
      </c>
      <c r="BD58" s="1346">
        <f t="shared" si="71"/>
        <v>0</v>
      </c>
      <c r="BE58" s="1346">
        <f>SUM(AY58:BD58)</f>
        <v>0</v>
      </c>
      <c r="BF58" s="1362"/>
      <c r="BG58" s="1363"/>
      <c r="BH58" s="1353">
        <v>2</v>
      </c>
      <c r="BI58" s="1353"/>
      <c r="BJ58" s="1353">
        <v>35000</v>
      </c>
      <c r="BK58" s="1353"/>
      <c r="BL58" s="1353"/>
      <c r="BM58" s="1353">
        <f>SUM(BI58:BL58)</f>
        <v>35000</v>
      </c>
      <c r="BN58" s="1395"/>
      <c r="BO58" s="1395"/>
      <c r="BP58" s="1396"/>
      <c r="BQ58" s="1396">
        <f>BR58/24</f>
        <v>0</v>
      </c>
      <c r="BR58" s="1396"/>
      <c r="BS58" s="1396">
        <f>SUM(BO58:BR58)</f>
        <v>0</v>
      </c>
      <c r="BT58" s="1353"/>
      <c r="BU58" s="1353">
        <f t="shared" si="58"/>
        <v>2</v>
      </c>
      <c r="BV58" s="1353">
        <f t="shared" si="59"/>
        <v>0</v>
      </c>
      <c r="BW58" s="1353">
        <f t="shared" si="60"/>
        <v>35000</v>
      </c>
      <c r="BX58" s="1353">
        <f t="shared" si="61"/>
        <v>0</v>
      </c>
      <c r="BY58" s="1353">
        <f t="shared" si="62"/>
        <v>0</v>
      </c>
      <c r="BZ58" s="1353">
        <f>SUM(BV58:BY58)</f>
        <v>35000</v>
      </c>
      <c r="CA58" s="2393" t="s">
        <v>453</v>
      </c>
      <c r="CB58" s="2059">
        <f t="shared" si="28"/>
        <v>2</v>
      </c>
    </row>
    <row r="59" spans="1:80" ht="44.25" customHeight="1">
      <c r="A59" s="1165"/>
      <c r="B59" s="1958" t="s">
        <v>698</v>
      </c>
      <c r="C59" s="1860" t="s">
        <v>959</v>
      </c>
      <c r="D59" s="1411"/>
      <c r="E59" s="1357"/>
      <c r="F59" s="1357">
        <v>0</v>
      </c>
      <c r="G59" s="1357">
        <v>0</v>
      </c>
      <c r="H59" s="1357">
        <v>0</v>
      </c>
      <c r="I59" s="1357">
        <v>0</v>
      </c>
      <c r="J59" s="1357">
        <v>0</v>
      </c>
      <c r="K59" s="1357">
        <v>0</v>
      </c>
      <c r="L59" s="1357">
        <f t="shared" si="4"/>
        <v>0</v>
      </c>
      <c r="M59" s="1440"/>
      <c r="N59" s="1440">
        <f>1000+696.5</f>
        <v>1696.5</v>
      </c>
      <c r="O59" s="1440"/>
      <c r="P59" s="1440"/>
      <c r="Q59" s="1440"/>
      <c r="R59" s="1440">
        <f>S59/24</f>
        <v>750</v>
      </c>
      <c r="S59" s="1440">
        <v>18000</v>
      </c>
      <c r="T59" s="1440">
        <f t="shared" si="5"/>
        <v>20446.5</v>
      </c>
      <c r="U59" s="1633">
        <v>60</v>
      </c>
      <c r="V59" s="1951"/>
      <c r="W59" s="1951"/>
      <c r="X59" s="1951"/>
      <c r="Y59" s="891">
        <v>954.5</v>
      </c>
      <c r="Z59" s="891"/>
      <c r="AA59" s="891">
        <f t="shared" si="65"/>
        <v>0</v>
      </c>
      <c r="AB59" s="891">
        <f t="shared" si="66"/>
        <v>0</v>
      </c>
      <c r="AC59" s="891">
        <f t="shared" si="67"/>
        <v>0</v>
      </c>
      <c r="AD59" s="891">
        <v>625</v>
      </c>
      <c r="AE59" s="891">
        <v>15000</v>
      </c>
      <c r="AF59" s="1357">
        <f t="shared" si="11"/>
        <v>16579.5</v>
      </c>
      <c r="AG59" s="891"/>
      <c r="AH59" s="891"/>
      <c r="AI59" s="1346">
        <v>0</v>
      </c>
      <c r="AJ59" s="1346">
        <v>0</v>
      </c>
      <c r="AK59" s="1346">
        <v>0</v>
      </c>
      <c r="AL59" s="1346">
        <v>0</v>
      </c>
      <c r="AM59" s="1346">
        <v>0</v>
      </c>
      <c r="AN59" s="1346">
        <v>0</v>
      </c>
      <c r="AO59" s="1346">
        <f t="shared" si="12"/>
        <v>0</v>
      </c>
      <c r="AP59" s="999"/>
      <c r="AQ59" s="1394">
        <f>3750-3750</f>
        <v>0</v>
      </c>
      <c r="AR59" s="999"/>
      <c r="AS59" s="999"/>
      <c r="AT59" s="999">
        <f>AU59/24</f>
        <v>0</v>
      </c>
      <c r="AU59" s="999">
        <f>15600+74400-74400-15600</f>
        <v>0</v>
      </c>
      <c r="AV59" s="1394">
        <f t="shared" si="13"/>
        <v>0</v>
      </c>
      <c r="AW59" s="1999"/>
      <c r="AX59" s="1959"/>
      <c r="AY59" s="1346">
        <f t="shared" si="73"/>
        <v>0</v>
      </c>
      <c r="AZ59" s="1346"/>
      <c r="BA59" s="1346">
        <f t="shared" si="69"/>
        <v>0</v>
      </c>
      <c r="BB59" s="1346">
        <f t="shared" si="57"/>
        <v>0</v>
      </c>
      <c r="BC59" s="1346">
        <f t="shared" si="70"/>
        <v>0</v>
      </c>
      <c r="BD59" s="1346">
        <f t="shared" si="71"/>
        <v>0</v>
      </c>
      <c r="BE59" s="1346">
        <f t="shared" si="18"/>
        <v>0</v>
      </c>
      <c r="BF59" s="1362"/>
      <c r="BG59" s="1363"/>
      <c r="BH59" s="1353"/>
      <c r="BI59" s="1353"/>
      <c r="BJ59" s="1353"/>
      <c r="BK59" s="1353"/>
      <c r="BL59" s="1353"/>
      <c r="BM59" s="1353">
        <f t="shared" si="19"/>
        <v>0</v>
      </c>
      <c r="BN59" s="1395"/>
      <c r="BO59" s="1395"/>
      <c r="BP59" s="1396"/>
      <c r="BQ59" s="1396">
        <f>BR59/24</f>
        <v>0</v>
      </c>
      <c r="BR59" s="1396"/>
      <c r="BS59" s="1396">
        <f t="shared" si="20"/>
        <v>0</v>
      </c>
      <c r="BT59" s="1353"/>
      <c r="BU59" s="1353">
        <f t="shared" si="58"/>
        <v>0</v>
      </c>
      <c r="BV59" s="1353">
        <f t="shared" si="59"/>
        <v>0</v>
      </c>
      <c r="BW59" s="1353">
        <f t="shared" si="60"/>
        <v>0</v>
      </c>
      <c r="BX59" s="1353">
        <f t="shared" si="61"/>
        <v>0</v>
      </c>
      <c r="BY59" s="1353">
        <f t="shared" si="62"/>
        <v>0</v>
      </c>
      <c r="BZ59" s="1353">
        <f t="shared" si="26"/>
        <v>0</v>
      </c>
      <c r="CA59" s="2393" t="s">
        <v>1142</v>
      </c>
      <c r="CB59" s="2059">
        <f t="shared" si="28"/>
        <v>0</v>
      </c>
    </row>
    <row r="60" spans="1:80" ht="13.5" hidden="1" customHeight="1">
      <c r="A60" s="1165"/>
      <c r="B60" s="1958"/>
      <c r="C60" s="1860"/>
      <c r="D60" s="1411"/>
      <c r="E60" s="1357">
        <v>0</v>
      </c>
      <c r="F60" s="1357">
        <v>0</v>
      </c>
      <c r="G60" s="1357">
        <v>0</v>
      </c>
      <c r="H60" s="1357">
        <v>0</v>
      </c>
      <c r="I60" s="1357">
        <v>0</v>
      </c>
      <c r="J60" s="1357">
        <v>0</v>
      </c>
      <c r="K60" s="1357">
        <v>0</v>
      </c>
      <c r="L60" s="1357">
        <f t="shared" si="4"/>
        <v>0</v>
      </c>
      <c r="M60" s="1440"/>
      <c r="N60" s="1440"/>
      <c r="O60" s="1440"/>
      <c r="P60" s="1440"/>
      <c r="Q60" s="1440"/>
      <c r="R60" s="1440"/>
      <c r="S60" s="1440"/>
      <c r="T60" s="1440">
        <f t="shared" si="5"/>
        <v>0</v>
      </c>
      <c r="U60" s="2137"/>
      <c r="V60" s="1951">
        <f t="shared" si="63"/>
        <v>0</v>
      </c>
      <c r="W60" s="1951"/>
      <c r="X60" s="1951"/>
      <c r="Y60" s="891">
        <f t="shared" si="64"/>
        <v>0</v>
      </c>
      <c r="Z60" s="891"/>
      <c r="AA60" s="891">
        <f t="shared" si="65"/>
        <v>0</v>
      </c>
      <c r="AB60" s="891">
        <f t="shared" si="66"/>
        <v>0</v>
      </c>
      <c r="AC60" s="891">
        <f t="shared" si="67"/>
        <v>0</v>
      </c>
      <c r="AD60" s="891">
        <f t="shared" ref="AD60:AD74" si="74">J60+R60</f>
        <v>0</v>
      </c>
      <c r="AE60" s="891">
        <f t="shared" ref="AE60:AE74" si="75">K60+S60</f>
        <v>0</v>
      </c>
      <c r="AF60" s="1357">
        <f t="shared" si="11"/>
        <v>0</v>
      </c>
      <c r="AG60" s="891"/>
      <c r="AH60" s="891"/>
      <c r="AI60" s="1346">
        <v>0</v>
      </c>
      <c r="AJ60" s="1346">
        <v>0</v>
      </c>
      <c r="AK60" s="1346">
        <v>0</v>
      </c>
      <c r="AL60" s="1346">
        <v>0</v>
      </c>
      <c r="AM60" s="1346">
        <v>0</v>
      </c>
      <c r="AN60" s="1346">
        <v>0</v>
      </c>
      <c r="AO60" s="1346">
        <f t="shared" si="12"/>
        <v>0</v>
      </c>
      <c r="AP60" s="999"/>
      <c r="AQ60" s="1394"/>
      <c r="AR60" s="999"/>
      <c r="AS60" s="999"/>
      <c r="AT60" s="999"/>
      <c r="AU60" s="1394"/>
      <c r="AV60" s="1394">
        <f t="shared" si="13"/>
        <v>0</v>
      </c>
      <c r="AW60" s="1999"/>
      <c r="AX60" s="1948">
        <f t="shared" si="72"/>
        <v>0</v>
      </c>
      <c r="AY60" s="1346">
        <f t="shared" si="73"/>
        <v>0</v>
      </c>
      <c r="AZ60" s="1346"/>
      <c r="BA60" s="1346">
        <f t="shared" si="69"/>
        <v>0</v>
      </c>
      <c r="BB60" s="1346">
        <f t="shared" si="57"/>
        <v>0</v>
      </c>
      <c r="BC60" s="1346">
        <f t="shared" si="70"/>
        <v>0</v>
      </c>
      <c r="BD60" s="1346">
        <f t="shared" si="71"/>
        <v>0</v>
      </c>
      <c r="BE60" s="1346">
        <f t="shared" si="18"/>
        <v>0</v>
      </c>
      <c r="BF60" s="1362"/>
      <c r="BG60" s="1363"/>
      <c r="BH60" s="1353"/>
      <c r="BI60" s="1353"/>
      <c r="BJ60" s="1353"/>
      <c r="BK60" s="1353"/>
      <c r="BL60" s="1353"/>
      <c r="BM60" s="1353">
        <f t="shared" si="19"/>
        <v>0</v>
      </c>
      <c r="BN60" s="1395"/>
      <c r="BO60" s="1395"/>
      <c r="BP60" s="1396"/>
      <c r="BQ60" s="1396"/>
      <c r="BR60" s="1396"/>
      <c r="BS60" s="1396">
        <f t="shared" si="20"/>
        <v>0</v>
      </c>
      <c r="BT60" s="1396"/>
      <c r="BU60" s="1353">
        <f t="shared" si="58"/>
        <v>0</v>
      </c>
      <c r="BV60" s="1353">
        <f t="shared" si="59"/>
        <v>0</v>
      </c>
      <c r="BW60" s="1353">
        <f t="shared" si="60"/>
        <v>0</v>
      </c>
      <c r="BX60" s="1353">
        <f t="shared" si="61"/>
        <v>0</v>
      </c>
      <c r="BY60" s="1353">
        <f t="shared" si="62"/>
        <v>0</v>
      </c>
      <c r="BZ60" s="1353">
        <f t="shared" si="26"/>
        <v>0</v>
      </c>
      <c r="CA60" s="2394"/>
      <c r="CB60" s="2059">
        <f t="shared" si="28"/>
        <v>0</v>
      </c>
    </row>
    <row r="61" spans="1:80" ht="13.5" hidden="1" customHeight="1">
      <c r="A61" s="1165"/>
      <c r="B61" s="1958"/>
      <c r="C61" s="1860"/>
      <c r="D61" s="1411"/>
      <c r="E61" s="1357">
        <v>0</v>
      </c>
      <c r="F61" s="1357">
        <v>0</v>
      </c>
      <c r="G61" s="1357">
        <v>0</v>
      </c>
      <c r="H61" s="1357">
        <v>0</v>
      </c>
      <c r="I61" s="1357">
        <v>0</v>
      </c>
      <c r="J61" s="1357">
        <v>0</v>
      </c>
      <c r="K61" s="1357">
        <v>0</v>
      </c>
      <c r="L61" s="1357">
        <f t="shared" si="4"/>
        <v>0</v>
      </c>
      <c r="M61" s="1440"/>
      <c r="N61" s="1440"/>
      <c r="O61" s="1440"/>
      <c r="P61" s="1440"/>
      <c r="Q61" s="1440"/>
      <c r="R61" s="1440"/>
      <c r="S61" s="1440"/>
      <c r="T61" s="1440">
        <f t="shared" si="5"/>
        <v>0</v>
      </c>
      <c r="U61" s="2137"/>
      <c r="V61" s="1951">
        <f t="shared" si="63"/>
        <v>0</v>
      </c>
      <c r="W61" s="1951"/>
      <c r="X61" s="1951"/>
      <c r="Y61" s="891">
        <f t="shared" si="64"/>
        <v>0</v>
      </c>
      <c r="Z61" s="891"/>
      <c r="AA61" s="891">
        <f t="shared" si="65"/>
        <v>0</v>
      </c>
      <c r="AB61" s="891">
        <f t="shared" si="66"/>
        <v>0</v>
      </c>
      <c r="AC61" s="891">
        <f t="shared" si="67"/>
        <v>0</v>
      </c>
      <c r="AD61" s="891">
        <f t="shared" si="74"/>
        <v>0</v>
      </c>
      <c r="AE61" s="891">
        <f t="shared" si="75"/>
        <v>0</v>
      </c>
      <c r="AF61" s="1357">
        <f t="shared" si="11"/>
        <v>0</v>
      </c>
      <c r="AG61" s="891"/>
      <c r="AH61" s="891"/>
      <c r="AI61" s="1346">
        <v>0</v>
      </c>
      <c r="AJ61" s="1346">
        <v>0</v>
      </c>
      <c r="AK61" s="1346">
        <v>0</v>
      </c>
      <c r="AL61" s="1346">
        <v>0</v>
      </c>
      <c r="AM61" s="1346">
        <v>0</v>
      </c>
      <c r="AN61" s="1346">
        <v>0</v>
      </c>
      <c r="AO61" s="1346">
        <f t="shared" si="12"/>
        <v>0</v>
      </c>
      <c r="AP61" s="999"/>
      <c r="AQ61" s="1394"/>
      <c r="AR61" s="999"/>
      <c r="AS61" s="999"/>
      <c r="AT61" s="999"/>
      <c r="AU61" s="1394"/>
      <c r="AV61" s="1394">
        <f t="shared" si="13"/>
        <v>0</v>
      </c>
      <c r="AW61" s="1999"/>
      <c r="AX61" s="1948">
        <f t="shared" si="72"/>
        <v>0</v>
      </c>
      <c r="AY61" s="1346">
        <f t="shared" si="73"/>
        <v>0</v>
      </c>
      <c r="AZ61" s="1346"/>
      <c r="BA61" s="1346">
        <f t="shared" si="69"/>
        <v>0</v>
      </c>
      <c r="BB61" s="1346">
        <f t="shared" si="57"/>
        <v>0</v>
      </c>
      <c r="BC61" s="1346">
        <f t="shared" si="70"/>
        <v>0</v>
      </c>
      <c r="BD61" s="1346">
        <f t="shared" si="71"/>
        <v>0</v>
      </c>
      <c r="BE61" s="1346">
        <f t="shared" si="18"/>
        <v>0</v>
      </c>
      <c r="BF61" s="1362"/>
      <c r="BG61" s="1363"/>
      <c r="BH61" s="1353"/>
      <c r="BI61" s="1353"/>
      <c r="BJ61" s="1353"/>
      <c r="BK61" s="1353"/>
      <c r="BL61" s="1353"/>
      <c r="BM61" s="1353">
        <f t="shared" si="19"/>
        <v>0</v>
      </c>
      <c r="BN61" s="1395"/>
      <c r="BO61" s="1395"/>
      <c r="BP61" s="1396"/>
      <c r="BQ61" s="1396"/>
      <c r="BR61" s="1396"/>
      <c r="BS61" s="1396">
        <f t="shared" si="20"/>
        <v>0</v>
      </c>
      <c r="BT61" s="1396"/>
      <c r="BU61" s="1353">
        <f t="shared" si="58"/>
        <v>0</v>
      </c>
      <c r="BV61" s="1353">
        <f t="shared" si="59"/>
        <v>0</v>
      </c>
      <c r="BW61" s="1353">
        <f t="shared" si="60"/>
        <v>0</v>
      </c>
      <c r="BX61" s="1353">
        <f t="shared" si="61"/>
        <v>0</v>
      </c>
      <c r="BY61" s="1353">
        <f t="shared" si="62"/>
        <v>0</v>
      </c>
      <c r="BZ61" s="1353">
        <f t="shared" si="26"/>
        <v>0</v>
      </c>
      <c r="CA61" s="2394"/>
      <c r="CB61" s="2059">
        <f t="shared" si="28"/>
        <v>0</v>
      </c>
    </row>
    <row r="62" spans="1:80" ht="13.5" hidden="1" customHeight="1">
      <c r="A62" s="1165"/>
      <c r="B62" s="1958"/>
      <c r="C62" s="1860"/>
      <c r="D62" s="1411"/>
      <c r="E62" s="1357">
        <v>0</v>
      </c>
      <c r="F62" s="1357">
        <v>0</v>
      </c>
      <c r="G62" s="1357">
        <v>0</v>
      </c>
      <c r="H62" s="1357">
        <v>0</v>
      </c>
      <c r="I62" s="1357">
        <v>0</v>
      </c>
      <c r="J62" s="1357">
        <v>0</v>
      </c>
      <c r="K62" s="1357">
        <v>0</v>
      </c>
      <c r="L62" s="1357">
        <f t="shared" si="4"/>
        <v>0</v>
      </c>
      <c r="M62" s="1440"/>
      <c r="N62" s="1440"/>
      <c r="O62" s="1440"/>
      <c r="P62" s="1440"/>
      <c r="Q62" s="1440"/>
      <c r="R62" s="1440"/>
      <c r="S62" s="1440"/>
      <c r="T62" s="1440">
        <f t="shared" si="5"/>
        <v>0</v>
      </c>
      <c r="U62" s="2137"/>
      <c r="V62" s="1951">
        <f t="shared" si="63"/>
        <v>0</v>
      </c>
      <c r="W62" s="1951"/>
      <c r="X62" s="1951"/>
      <c r="Y62" s="891">
        <f t="shared" si="64"/>
        <v>0</v>
      </c>
      <c r="Z62" s="891"/>
      <c r="AA62" s="891">
        <f t="shared" si="65"/>
        <v>0</v>
      </c>
      <c r="AB62" s="891">
        <f t="shared" si="66"/>
        <v>0</v>
      </c>
      <c r="AC62" s="891">
        <f t="shared" si="67"/>
        <v>0</v>
      </c>
      <c r="AD62" s="891">
        <f t="shared" si="74"/>
        <v>0</v>
      </c>
      <c r="AE62" s="891">
        <f t="shared" si="75"/>
        <v>0</v>
      </c>
      <c r="AF62" s="1357">
        <f t="shared" si="11"/>
        <v>0</v>
      </c>
      <c r="AG62" s="891"/>
      <c r="AH62" s="891"/>
      <c r="AI62" s="1346">
        <v>0</v>
      </c>
      <c r="AJ62" s="1346">
        <v>0</v>
      </c>
      <c r="AK62" s="1346">
        <v>0</v>
      </c>
      <c r="AL62" s="1346">
        <v>0</v>
      </c>
      <c r="AM62" s="1346">
        <v>0</v>
      </c>
      <c r="AN62" s="1346">
        <v>0</v>
      </c>
      <c r="AO62" s="1346">
        <f t="shared" si="12"/>
        <v>0</v>
      </c>
      <c r="AP62" s="999"/>
      <c r="AQ62" s="1394"/>
      <c r="AR62" s="999"/>
      <c r="AS62" s="999"/>
      <c r="AT62" s="999"/>
      <c r="AU62" s="1394"/>
      <c r="AV62" s="1394">
        <f t="shared" si="13"/>
        <v>0</v>
      </c>
      <c r="AW62" s="1999"/>
      <c r="AX62" s="1948">
        <f t="shared" si="72"/>
        <v>0</v>
      </c>
      <c r="AY62" s="1346">
        <f t="shared" si="73"/>
        <v>0</v>
      </c>
      <c r="AZ62" s="1346"/>
      <c r="BA62" s="1346">
        <f t="shared" si="69"/>
        <v>0</v>
      </c>
      <c r="BB62" s="1346">
        <f t="shared" si="57"/>
        <v>0</v>
      </c>
      <c r="BC62" s="1346">
        <f t="shared" si="70"/>
        <v>0</v>
      </c>
      <c r="BD62" s="1346">
        <f t="shared" si="71"/>
        <v>0</v>
      </c>
      <c r="BE62" s="1346">
        <f t="shared" si="18"/>
        <v>0</v>
      </c>
      <c r="BF62" s="1362"/>
      <c r="BG62" s="1363"/>
      <c r="BH62" s="1353"/>
      <c r="BI62" s="1353"/>
      <c r="BJ62" s="1353"/>
      <c r="BK62" s="1353"/>
      <c r="BL62" s="1353"/>
      <c r="BM62" s="1353">
        <f t="shared" si="19"/>
        <v>0</v>
      </c>
      <c r="BN62" s="1395"/>
      <c r="BO62" s="1395"/>
      <c r="BP62" s="1396"/>
      <c r="BQ62" s="1396"/>
      <c r="BR62" s="1396"/>
      <c r="BS62" s="1396">
        <f t="shared" si="20"/>
        <v>0</v>
      </c>
      <c r="BT62" s="1396"/>
      <c r="BU62" s="1353">
        <f t="shared" si="58"/>
        <v>0</v>
      </c>
      <c r="BV62" s="1353">
        <f t="shared" si="59"/>
        <v>0</v>
      </c>
      <c r="BW62" s="1353">
        <f t="shared" si="60"/>
        <v>0</v>
      </c>
      <c r="BX62" s="1353">
        <f t="shared" si="61"/>
        <v>0</v>
      </c>
      <c r="BY62" s="1353">
        <f t="shared" si="62"/>
        <v>0</v>
      </c>
      <c r="BZ62" s="1353">
        <f t="shared" si="26"/>
        <v>0</v>
      </c>
      <c r="CA62" s="2394"/>
      <c r="CB62" s="2059">
        <f t="shared" si="28"/>
        <v>0</v>
      </c>
    </row>
    <row r="63" spans="1:80" ht="13.5" hidden="1" customHeight="1">
      <c r="A63" s="1165"/>
      <c r="B63" s="1958"/>
      <c r="C63" s="1860"/>
      <c r="D63" s="1411"/>
      <c r="E63" s="1357">
        <v>0</v>
      </c>
      <c r="F63" s="1357">
        <v>0</v>
      </c>
      <c r="G63" s="1357">
        <v>0</v>
      </c>
      <c r="H63" s="1357">
        <v>0</v>
      </c>
      <c r="I63" s="1357">
        <v>0</v>
      </c>
      <c r="J63" s="1357">
        <v>0</v>
      </c>
      <c r="K63" s="1357">
        <v>0</v>
      </c>
      <c r="L63" s="1357">
        <f t="shared" si="4"/>
        <v>0</v>
      </c>
      <c r="M63" s="1440"/>
      <c r="N63" s="1440"/>
      <c r="O63" s="1440"/>
      <c r="P63" s="1440"/>
      <c r="Q63" s="1440"/>
      <c r="R63" s="1440"/>
      <c r="S63" s="1440"/>
      <c r="T63" s="1440">
        <f t="shared" si="5"/>
        <v>0</v>
      </c>
      <c r="U63" s="2137"/>
      <c r="V63" s="1951">
        <f t="shared" si="63"/>
        <v>0</v>
      </c>
      <c r="W63" s="1951"/>
      <c r="X63" s="1951"/>
      <c r="Y63" s="891">
        <f t="shared" si="64"/>
        <v>0</v>
      </c>
      <c r="Z63" s="891"/>
      <c r="AA63" s="891">
        <f t="shared" si="65"/>
        <v>0</v>
      </c>
      <c r="AB63" s="891">
        <f t="shared" si="66"/>
        <v>0</v>
      </c>
      <c r="AC63" s="891">
        <f t="shared" si="67"/>
        <v>0</v>
      </c>
      <c r="AD63" s="891">
        <f t="shared" si="74"/>
        <v>0</v>
      </c>
      <c r="AE63" s="891">
        <f t="shared" si="75"/>
        <v>0</v>
      </c>
      <c r="AF63" s="1357">
        <f t="shared" si="11"/>
        <v>0</v>
      </c>
      <c r="AG63" s="891"/>
      <c r="AH63" s="891"/>
      <c r="AI63" s="1346">
        <v>0</v>
      </c>
      <c r="AJ63" s="1346">
        <v>0</v>
      </c>
      <c r="AK63" s="1346">
        <v>0</v>
      </c>
      <c r="AL63" s="1346">
        <v>0</v>
      </c>
      <c r="AM63" s="1346">
        <v>0</v>
      </c>
      <c r="AN63" s="1346">
        <v>0</v>
      </c>
      <c r="AO63" s="1346">
        <f t="shared" si="12"/>
        <v>0</v>
      </c>
      <c r="AP63" s="999"/>
      <c r="AQ63" s="1394"/>
      <c r="AR63" s="999"/>
      <c r="AS63" s="999"/>
      <c r="AT63" s="999"/>
      <c r="AU63" s="1394"/>
      <c r="AV63" s="1394">
        <f t="shared" si="13"/>
        <v>0</v>
      </c>
      <c r="AW63" s="1999"/>
      <c r="AX63" s="1948">
        <f t="shared" si="72"/>
        <v>0</v>
      </c>
      <c r="AY63" s="1346">
        <f t="shared" si="73"/>
        <v>0</v>
      </c>
      <c r="AZ63" s="1346"/>
      <c r="BA63" s="1346">
        <f t="shared" si="69"/>
        <v>0</v>
      </c>
      <c r="BB63" s="1346">
        <f t="shared" si="57"/>
        <v>0</v>
      </c>
      <c r="BC63" s="1346">
        <f t="shared" si="70"/>
        <v>0</v>
      </c>
      <c r="BD63" s="1346">
        <f t="shared" si="71"/>
        <v>0</v>
      </c>
      <c r="BE63" s="1346">
        <f t="shared" si="18"/>
        <v>0</v>
      </c>
      <c r="BF63" s="1362"/>
      <c r="BG63" s="1363"/>
      <c r="BH63" s="1353"/>
      <c r="BI63" s="1353"/>
      <c r="BJ63" s="1353"/>
      <c r="BK63" s="1353"/>
      <c r="BL63" s="1353"/>
      <c r="BM63" s="1353">
        <f t="shared" si="19"/>
        <v>0</v>
      </c>
      <c r="BN63" s="1395"/>
      <c r="BO63" s="1395"/>
      <c r="BP63" s="1396"/>
      <c r="BQ63" s="1396"/>
      <c r="BR63" s="1396"/>
      <c r="BS63" s="1396">
        <f t="shared" si="20"/>
        <v>0</v>
      </c>
      <c r="BT63" s="1396"/>
      <c r="BU63" s="1353">
        <f t="shared" si="58"/>
        <v>0</v>
      </c>
      <c r="BV63" s="1353">
        <f t="shared" si="59"/>
        <v>0</v>
      </c>
      <c r="BW63" s="1353">
        <f t="shared" si="60"/>
        <v>0</v>
      </c>
      <c r="BX63" s="1353">
        <f t="shared" si="61"/>
        <v>0</v>
      </c>
      <c r="BY63" s="1353">
        <f t="shared" si="62"/>
        <v>0</v>
      </c>
      <c r="BZ63" s="1353">
        <f t="shared" si="26"/>
        <v>0</v>
      </c>
      <c r="CA63" s="2394"/>
      <c r="CB63" s="2059">
        <f t="shared" si="28"/>
        <v>0</v>
      </c>
    </row>
    <row r="64" spans="1:80" ht="13.5" hidden="1" customHeight="1">
      <c r="A64" s="1165"/>
      <c r="B64" s="1958"/>
      <c r="C64" s="1860"/>
      <c r="D64" s="1411"/>
      <c r="E64" s="1357">
        <v>0</v>
      </c>
      <c r="F64" s="1357">
        <v>0</v>
      </c>
      <c r="G64" s="1357">
        <v>0</v>
      </c>
      <c r="H64" s="1357">
        <v>0</v>
      </c>
      <c r="I64" s="1357">
        <v>0</v>
      </c>
      <c r="J64" s="1357">
        <v>0</v>
      </c>
      <c r="K64" s="1357">
        <v>0</v>
      </c>
      <c r="L64" s="1357">
        <f t="shared" si="4"/>
        <v>0</v>
      </c>
      <c r="M64" s="1440"/>
      <c r="N64" s="1440"/>
      <c r="O64" s="1440"/>
      <c r="P64" s="1440"/>
      <c r="Q64" s="1440"/>
      <c r="R64" s="1440"/>
      <c r="S64" s="1440"/>
      <c r="T64" s="1440">
        <f t="shared" si="5"/>
        <v>0</v>
      </c>
      <c r="U64" s="2137"/>
      <c r="V64" s="1951">
        <f t="shared" si="63"/>
        <v>0</v>
      </c>
      <c r="W64" s="1951"/>
      <c r="X64" s="1951"/>
      <c r="Y64" s="891">
        <f t="shared" si="64"/>
        <v>0</v>
      </c>
      <c r="Z64" s="891"/>
      <c r="AA64" s="891">
        <f t="shared" si="65"/>
        <v>0</v>
      </c>
      <c r="AB64" s="891">
        <f t="shared" si="66"/>
        <v>0</v>
      </c>
      <c r="AC64" s="891">
        <f t="shared" si="67"/>
        <v>0</v>
      </c>
      <c r="AD64" s="891">
        <f t="shared" si="74"/>
        <v>0</v>
      </c>
      <c r="AE64" s="891">
        <f t="shared" si="75"/>
        <v>0</v>
      </c>
      <c r="AF64" s="1357">
        <f t="shared" si="11"/>
        <v>0</v>
      </c>
      <c r="AG64" s="891"/>
      <c r="AH64" s="891"/>
      <c r="AI64" s="1346">
        <v>0</v>
      </c>
      <c r="AJ64" s="1346">
        <v>0</v>
      </c>
      <c r="AK64" s="1346">
        <v>0</v>
      </c>
      <c r="AL64" s="1346">
        <v>0</v>
      </c>
      <c r="AM64" s="1346">
        <v>0</v>
      </c>
      <c r="AN64" s="1346">
        <v>0</v>
      </c>
      <c r="AO64" s="1346">
        <f t="shared" si="12"/>
        <v>0</v>
      </c>
      <c r="AP64" s="999"/>
      <c r="AQ64" s="1394"/>
      <c r="AR64" s="999"/>
      <c r="AS64" s="999"/>
      <c r="AT64" s="999"/>
      <c r="AU64" s="1394"/>
      <c r="AV64" s="1394">
        <f t="shared" si="13"/>
        <v>0</v>
      </c>
      <c r="AW64" s="1999"/>
      <c r="AX64" s="1948">
        <f t="shared" si="72"/>
        <v>0</v>
      </c>
      <c r="AY64" s="1346">
        <f t="shared" si="73"/>
        <v>0</v>
      </c>
      <c r="AZ64" s="1346"/>
      <c r="BA64" s="1346">
        <f t="shared" si="69"/>
        <v>0</v>
      </c>
      <c r="BB64" s="1346">
        <f t="shared" si="57"/>
        <v>0</v>
      </c>
      <c r="BC64" s="1346">
        <f t="shared" si="70"/>
        <v>0</v>
      </c>
      <c r="BD64" s="1346">
        <f t="shared" si="71"/>
        <v>0</v>
      </c>
      <c r="BE64" s="1346">
        <f t="shared" si="18"/>
        <v>0</v>
      </c>
      <c r="BF64" s="1362"/>
      <c r="BG64" s="1363"/>
      <c r="BH64" s="1353"/>
      <c r="BI64" s="1353"/>
      <c r="BJ64" s="1353"/>
      <c r="BK64" s="1353"/>
      <c r="BL64" s="1353"/>
      <c r="BM64" s="1353">
        <f t="shared" si="19"/>
        <v>0</v>
      </c>
      <c r="BN64" s="1395"/>
      <c r="BO64" s="1395"/>
      <c r="BP64" s="1396"/>
      <c r="BQ64" s="1396"/>
      <c r="BR64" s="1396"/>
      <c r="BS64" s="1396">
        <f t="shared" si="20"/>
        <v>0</v>
      </c>
      <c r="BT64" s="1396"/>
      <c r="BU64" s="1353">
        <f t="shared" si="58"/>
        <v>0</v>
      </c>
      <c r="BV64" s="1353">
        <f t="shared" si="59"/>
        <v>0</v>
      </c>
      <c r="BW64" s="1353">
        <f t="shared" si="60"/>
        <v>0</v>
      </c>
      <c r="BX64" s="1353">
        <f t="shared" si="61"/>
        <v>0</v>
      </c>
      <c r="BY64" s="1353">
        <f t="shared" si="62"/>
        <v>0</v>
      </c>
      <c r="BZ64" s="1353">
        <f t="shared" si="26"/>
        <v>0</v>
      </c>
      <c r="CA64" s="2394"/>
      <c r="CB64" s="2059">
        <f t="shared" si="28"/>
        <v>0</v>
      </c>
    </row>
    <row r="65" spans="1:80" ht="13.5" hidden="1" customHeight="1">
      <c r="A65" s="1165"/>
      <c r="B65" s="1958"/>
      <c r="C65" s="1860"/>
      <c r="D65" s="1411"/>
      <c r="E65" s="1357">
        <v>0</v>
      </c>
      <c r="F65" s="1357">
        <v>0</v>
      </c>
      <c r="G65" s="1357">
        <v>0</v>
      </c>
      <c r="H65" s="1357">
        <v>0</v>
      </c>
      <c r="I65" s="1357">
        <v>0</v>
      </c>
      <c r="J65" s="1357">
        <v>0</v>
      </c>
      <c r="K65" s="1357">
        <v>0</v>
      </c>
      <c r="L65" s="1357">
        <f t="shared" si="4"/>
        <v>0</v>
      </c>
      <c r="M65" s="1440"/>
      <c r="N65" s="1440"/>
      <c r="O65" s="1440"/>
      <c r="P65" s="1440"/>
      <c r="Q65" s="1440"/>
      <c r="R65" s="1440"/>
      <c r="S65" s="1440"/>
      <c r="T65" s="1440">
        <f t="shared" si="5"/>
        <v>0</v>
      </c>
      <c r="U65" s="2137"/>
      <c r="V65" s="1951">
        <f t="shared" si="63"/>
        <v>0</v>
      </c>
      <c r="W65" s="1951"/>
      <c r="X65" s="1951"/>
      <c r="Y65" s="891">
        <f t="shared" si="64"/>
        <v>0</v>
      </c>
      <c r="Z65" s="891"/>
      <c r="AA65" s="891">
        <f t="shared" si="65"/>
        <v>0</v>
      </c>
      <c r="AB65" s="891">
        <f t="shared" si="66"/>
        <v>0</v>
      </c>
      <c r="AC65" s="891">
        <f t="shared" si="67"/>
        <v>0</v>
      </c>
      <c r="AD65" s="891">
        <f t="shared" si="74"/>
        <v>0</v>
      </c>
      <c r="AE65" s="891">
        <f t="shared" si="75"/>
        <v>0</v>
      </c>
      <c r="AF65" s="1357">
        <f t="shared" si="11"/>
        <v>0</v>
      </c>
      <c r="AG65" s="891"/>
      <c r="AH65" s="891"/>
      <c r="AI65" s="1346">
        <v>0</v>
      </c>
      <c r="AJ65" s="1346">
        <v>0</v>
      </c>
      <c r="AK65" s="1346">
        <v>0</v>
      </c>
      <c r="AL65" s="1346">
        <v>0</v>
      </c>
      <c r="AM65" s="1346">
        <v>0</v>
      </c>
      <c r="AN65" s="1346">
        <v>0</v>
      </c>
      <c r="AO65" s="1346">
        <f t="shared" si="12"/>
        <v>0</v>
      </c>
      <c r="AP65" s="999"/>
      <c r="AQ65" s="1394"/>
      <c r="AR65" s="999"/>
      <c r="AS65" s="999"/>
      <c r="AT65" s="999"/>
      <c r="AU65" s="1394"/>
      <c r="AV65" s="1394">
        <f t="shared" si="13"/>
        <v>0</v>
      </c>
      <c r="AW65" s="1999"/>
      <c r="AX65" s="1948">
        <f t="shared" si="72"/>
        <v>0</v>
      </c>
      <c r="AY65" s="1346">
        <f t="shared" si="73"/>
        <v>0</v>
      </c>
      <c r="AZ65" s="1346"/>
      <c r="BA65" s="1346">
        <f t="shared" si="69"/>
        <v>0</v>
      </c>
      <c r="BB65" s="1346">
        <f t="shared" si="57"/>
        <v>0</v>
      </c>
      <c r="BC65" s="1346">
        <f t="shared" si="70"/>
        <v>0</v>
      </c>
      <c r="BD65" s="1346">
        <f t="shared" si="71"/>
        <v>0</v>
      </c>
      <c r="BE65" s="1346">
        <f t="shared" si="18"/>
        <v>0</v>
      </c>
      <c r="BF65" s="1362"/>
      <c r="BG65" s="1363"/>
      <c r="BH65" s="1353"/>
      <c r="BI65" s="1353"/>
      <c r="BJ65" s="1353"/>
      <c r="BK65" s="1353"/>
      <c r="BL65" s="1353"/>
      <c r="BM65" s="1353">
        <f t="shared" si="19"/>
        <v>0</v>
      </c>
      <c r="BN65" s="1395"/>
      <c r="BO65" s="1395"/>
      <c r="BP65" s="1396"/>
      <c r="BQ65" s="1396"/>
      <c r="BR65" s="1396"/>
      <c r="BS65" s="1396">
        <f t="shared" si="20"/>
        <v>0</v>
      </c>
      <c r="BT65" s="1396"/>
      <c r="BU65" s="1353">
        <f t="shared" si="58"/>
        <v>0</v>
      </c>
      <c r="BV65" s="1353">
        <f t="shared" si="59"/>
        <v>0</v>
      </c>
      <c r="BW65" s="1353">
        <f t="shared" si="60"/>
        <v>0</v>
      </c>
      <c r="BX65" s="1353">
        <f t="shared" si="61"/>
        <v>0</v>
      </c>
      <c r="BY65" s="1353">
        <f t="shared" si="62"/>
        <v>0</v>
      </c>
      <c r="BZ65" s="1353">
        <f t="shared" si="26"/>
        <v>0</v>
      </c>
      <c r="CA65" s="2394"/>
      <c r="CB65" s="2059">
        <f t="shared" si="28"/>
        <v>0</v>
      </c>
    </row>
    <row r="66" spans="1:80" ht="13.5" hidden="1" customHeight="1">
      <c r="A66" s="1165"/>
      <c r="B66" s="1958"/>
      <c r="C66" s="1860"/>
      <c r="D66" s="1411"/>
      <c r="E66" s="1357">
        <v>0</v>
      </c>
      <c r="F66" s="1357">
        <v>0</v>
      </c>
      <c r="G66" s="1357">
        <v>0</v>
      </c>
      <c r="H66" s="1357">
        <v>0</v>
      </c>
      <c r="I66" s="1357">
        <v>0</v>
      </c>
      <c r="J66" s="1357">
        <v>0</v>
      </c>
      <c r="K66" s="1357">
        <v>0</v>
      </c>
      <c r="L66" s="1357">
        <f t="shared" si="4"/>
        <v>0</v>
      </c>
      <c r="M66" s="1440"/>
      <c r="N66" s="1440"/>
      <c r="O66" s="1440"/>
      <c r="P66" s="1440"/>
      <c r="Q66" s="1440"/>
      <c r="R66" s="1440"/>
      <c r="S66" s="1440"/>
      <c r="T66" s="1440">
        <f t="shared" si="5"/>
        <v>0</v>
      </c>
      <c r="U66" s="2137"/>
      <c r="V66" s="1951">
        <f t="shared" si="63"/>
        <v>0</v>
      </c>
      <c r="W66" s="1951"/>
      <c r="X66" s="1951"/>
      <c r="Y66" s="891">
        <f t="shared" si="64"/>
        <v>0</v>
      </c>
      <c r="Z66" s="891"/>
      <c r="AA66" s="891">
        <f t="shared" si="65"/>
        <v>0</v>
      </c>
      <c r="AB66" s="891">
        <f t="shared" si="66"/>
        <v>0</v>
      </c>
      <c r="AC66" s="891">
        <f t="shared" si="67"/>
        <v>0</v>
      </c>
      <c r="AD66" s="891">
        <f t="shared" si="74"/>
        <v>0</v>
      </c>
      <c r="AE66" s="891">
        <f t="shared" si="75"/>
        <v>0</v>
      </c>
      <c r="AF66" s="1357">
        <f t="shared" si="11"/>
        <v>0</v>
      </c>
      <c r="AG66" s="891"/>
      <c r="AH66" s="891"/>
      <c r="AI66" s="1346">
        <v>0</v>
      </c>
      <c r="AJ66" s="1346">
        <v>0</v>
      </c>
      <c r="AK66" s="1346">
        <v>0</v>
      </c>
      <c r="AL66" s="1346">
        <v>0</v>
      </c>
      <c r="AM66" s="1346">
        <v>0</v>
      </c>
      <c r="AN66" s="1346">
        <v>0</v>
      </c>
      <c r="AO66" s="1346">
        <f t="shared" si="12"/>
        <v>0</v>
      </c>
      <c r="AP66" s="999"/>
      <c r="AQ66" s="1394"/>
      <c r="AR66" s="999"/>
      <c r="AS66" s="999"/>
      <c r="AT66" s="999"/>
      <c r="AU66" s="1394"/>
      <c r="AV66" s="1394">
        <f t="shared" si="13"/>
        <v>0</v>
      </c>
      <c r="AW66" s="1999"/>
      <c r="AX66" s="1948">
        <f t="shared" si="72"/>
        <v>0</v>
      </c>
      <c r="AY66" s="1346">
        <f t="shared" si="73"/>
        <v>0</v>
      </c>
      <c r="AZ66" s="1346"/>
      <c r="BA66" s="1346">
        <f t="shared" si="69"/>
        <v>0</v>
      </c>
      <c r="BB66" s="1346">
        <f t="shared" si="57"/>
        <v>0</v>
      </c>
      <c r="BC66" s="1346">
        <f t="shared" si="70"/>
        <v>0</v>
      </c>
      <c r="BD66" s="1346">
        <f t="shared" si="71"/>
        <v>0</v>
      </c>
      <c r="BE66" s="1346">
        <f t="shared" si="18"/>
        <v>0</v>
      </c>
      <c r="BF66" s="1362"/>
      <c r="BG66" s="1363"/>
      <c r="BH66" s="1353"/>
      <c r="BI66" s="1353"/>
      <c r="BJ66" s="1353"/>
      <c r="BK66" s="1353"/>
      <c r="BL66" s="1353"/>
      <c r="BM66" s="1353">
        <f t="shared" si="19"/>
        <v>0</v>
      </c>
      <c r="BN66" s="1395"/>
      <c r="BO66" s="1395"/>
      <c r="BP66" s="1396"/>
      <c r="BQ66" s="1396"/>
      <c r="BR66" s="1396"/>
      <c r="BS66" s="1396">
        <f t="shared" si="20"/>
        <v>0</v>
      </c>
      <c r="BT66" s="1396"/>
      <c r="BU66" s="1353">
        <f t="shared" si="58"/>
        <v>0</v>
      </c>
      <c r="BV66" s="1353">
        <f t="shared" si="59"/>
        <v>0</v>
      </c>
      <c r="BW66" s="1353">
        <f t="shared" si="60"/>
        <v>0</v>
      </c>
      <c r="BX66" s="1353">
        <f t="shared" si="61"/>
        <v>0</v>
      </c>
      <c r="BY66" s="1353">
        <f t="shared" si="62"/>
        <v>0</v>
      </c>
      <c r="BZ66" s="1353">
        <f t="shared" si="26"/>
        <v>0</v>
      </c>
      <c r="CA66" s="2394"/>
      <c r="CB66" s="2059">
        <f t="shared" si="28"/>
        <v>0</v>
      </c>
    </row>
    <row r="67" spans="1:80" ht="13.5" hidden="1" customHeight="1">
      <c r="A67" s="1165"/>
      <c r="B67" s="1958"/>
      <c r="C67" s="1860"/>
      <c r="D67" s="1411"/>
      <c r="E67" s="1357">
        <v>0</v>
      </c>
      <c r="F67" s="1357">
        <v>0</v>
      </c>
      <c r="G67" s="1357">
        <v>0</v>
      </c>
      <c r="H67" s="1357">
        <v>0</v>
      </c>
      <c r="I67" s="1357">
        <v>0</v>
      </c>
      <c r="J67" s="1357">
        <v>0</v>
      </c>
      <c r="K67" s="1357">
        <v>0</v>
      </c>
      <c r="L67" s="1357">
        <f t="shared" si="4"/>
        <v>0</v>
      </c>
      <c r="M67" s="1440"/>
      <c r="N67" s="1440"/>
      <c r="O67" s="1440"/>
      <c r="P67" s="1440"/>
      <c r="Q67" s="1440"/>
      <c r="R67" s="1440"/>
      <c r="S67" s="1440"/>
      <c r="T67" s="1440">
        <f t="shared" si="5"/>
        <v>0</v>
      </c>
      <c r="U67" s="2137"/>
      <c r="V67" s="1951">
        <f t="shared" si="63"/>
        <v>0</v>
      </c>
      <c r="W67" s="1951"/>
      <c r="X67" s="1951"/>
      <c r="Y67" s="891">
        <f t="shared" si="64"/>
        <v>0</v>
      </c>
      <c r="Z67" s="891"/>
      <c r="AA67" s="891">
        <f t="shared" si="65"/>
        <v>0</v>
      </c>
      <c r="AB67" s="891">
        <f t="shared" si="66"/>
        <v>0</v>
      </c>
      <c r="AC67" s="891">
        <f t="shared" si="67"/>
        <v>0</v>
      </c>
      <c r="AD67" s="891">
        <f t="shared" si="74"/>
        <v>0</v>
      </c>
      <c r="AE67" s="891">
        <f t="shared" si="75"/>
        <v>0</v>
      </c>
      <c r="AF67" s="1357">
        <f t="shared" si="11"/>
        <v>0</v>
      </c>
      <c r="AG67" s="891"/>
      <c r="AH67" s="891"/>
      <c r="AI67" s="1346">
        <v>0</v>
      </c>
      <c r="AJ67" s="1346">
        <v>0</v>
      </c>
      <c r="AK67" s="1346">
        <v>0</v>
      </c>
      <c r="AL67" s="1346">
        <v>0</v>
      </c>
      <c r="AM67" s="1346">
        <v>0</v>
      </c>
      <c r="AN67" s="1346">
        <v>0</v>
      </c>
      <c r="AO67" s="1346">
        <f t="shared" si="12"/>
        <v>0</v>
      </c>
      <c r="AP67" s="999"/>
      <c r="AQ67" s="1394"/>
      <c r="AR67" s="999"/>
      <c r="AS67" s="999"/>
      <c r="AT67" s="999"/>
      <c r="AU67" s="1394"/>
      <c r="AV67" s="1394">
        <f t="shared" si="13"/>
        <v>0</v>
      </c>
      <c r="AW67" s="1999"/>
      <c r="AX67" s="1948">
        <f t="shared" si="72"/>
        <v>0</v>
      </c>
      <c r="AY67" s="1346">
        <f t="shared" si="73"/>
        <v>0</v>
      </c>
      <c r="AZ67" s="1346"/>
      <c r="BA67" s="1346">
        <f t="shared" si="69"/>
        <v>0</v>
      </c>
      <c r="BB67" s="1346">
        <f t="shared" si="57"/>
        <v>0</v>
      </c>
      <c r="BC67" s="1346">
        <f t="shared" si="70"/>
        <v>0</v>
      </c>
      <c r="BD67" s="1346">
        <f t="shared" si="71"/>
        <v>0</v>
      </c>
      <c r="BE67" s="1346">
        <f t="shared" si="18"/>
        <v>0</v>
      </c>
      <c r="BF67" s="1362"/>
      <c r="BG67" s="1363"/>
      <c r="BH67" s="1353"/>
      <c r="BI67" s="1353"/>
      <c r="BJ67" s="1353"/>
      <c r="BK67" s="1353"/>
      <c r="BL67" s="1353"/>
      <c r="BM67" s="1353">
        <f t="shared" si="19"/>
        <v>0</v>
      </c>
      <c r="BN67" s="1395"/>
      <c r="BO67" s="1395"/>
      <c r="BP67" s="1396"/>
      <c r="BQ67" s="1396"/>
      <c r="BR67" s="1396"/>
      <c r="BS67" s="1396">
        <f t="shared" si="20"/>
        <v>0</v>
      </c>
      <c r="BT67" s="1396"/>
      <c r="BU67" s="1353">
        <f t="shared" si="58"/>
        <v>0</v>
      </c>
      <c r="BV67" s="1353">
        <f t="shared" si="59"/>
        <v>0</v>
      </c>
      <c r="BW67" s="1353">
        <f t="shared" si="60"/>
        <v>0</v>
      </c>
      <c r="BX67" s="1353">
        <f t="shared" si="61"/>
        <v>0</v>
      </c>
      <c r="BY67" s="1353">
        <f t="shared" si="62"/>
        <v>0</v>
      </c>
      <c r="BZ67" s="1353">
        <f t="shared" si="26"/>
        <v>0</v>
      </c>
      <c r="CA67" s="2394"/>
      <c r="CB67" s="2059">
        <f t="shared" si="28"/>
        <v>0</v>
      </c>
    </row>
    <row r="68" spans="1:80" ht="13.5" hidden="1" customHeight="1">
      <c r="A68" s="1165"/>
      <c r="B68" s="1958"/>
      <c r="C68" s="1860"/>
      <c r="D68" s="1411"/>
      <c r="E68" s="1357">
        <v>0</v>
      </c>
      <c r="F68" s="1357">
        <v>0</v>
      </c>
      <c r="G68" s="1357">
        <v>0</v>
      </c>
      <c r="H68" s="1357">
        <v>0</v>
      </c>
      <c r="I68" s="1357">
        <v>0</v>
      </c>
      <c r="J68" s="1357">
        <v>0</v>
      </c>
      <c r="K68" s="1357">
        <v>0</v>
      </c>
      <c r="L68" s="1357">
        <f t="shared" si="4"/>
        <v>0</v>
      </c>
      <c r="M68" s="1440"/>
      <c r="N68" s="1440"/>
      <c r="O68" s="1440"/>
      <c r="P68" s="1440"/>
      <c r="Q68" s="1440"/>
      <c r="R68" s="1440"/>
      <c r="S68" s="1440"/>
      <c r="T68" s="1440">
        <f t="shared" si="5"/>
        <v>0</v>
      </c>
      <c r="U68" s="2137"/>
      <c r="V68" s="1951">
        <f t="shared" si="63"/>
        <v>0</v>
      </c>
      <c r="W68" s="1951"/>
      <c r="X68" s="1951"/>
      <c r="Y68" s="891">
        <f t="shared" si="64"/>
        <v>0</v>
      </c>
      <c r="Z68" s="891"/>
      <c r="AA68" s="891">
        <f t="shared" si="65"/>
        <v>0</v>
      </c>
      <c r="AB68" s="891">
        <f t="shared" si="66"/>
        <v>0</v>
      </c>
      <c r="AC68" s="891">
        <f t="shared" si="67"/>
        <v>0</v>
      </c>
      <c r="AD68" s="891">
        <f t="shared" si="74"/>
        <v>0</v>
      </c>
      <c r="AE68" s="891">
        <f t="shared" si="75"/>
        <v>0</v>
      </c>
      <c r="AF68" s="1357">
        <f t="shared" si="11"/>
        <v>0</v>
      </c>
      <c r="AG68" s="891"/>
      <c r="AH68" s="891"/>
      <c r="AI68" s="1346">
        <v>0</v>
      </c>
      <c r="AJ68" s="1346">
        <v>0</v>
      </c>
      <c r="AK68" s="1346">
        <v>0</v>
      </c>
      <c r="AL68" s="1346">
        <v>0</v>
      </c>
      <c r="AM68" s="1346">
        <v>0</v>
      </c>
      <c r="AN68" s="1346">
        <v>0</v>
      </c>
      <c r="AO68" s="1346">
        <f t="shared" si="12"/>
        <v>0</v>
      </c>
      <c r="AP68" s="999"/>
      <c r="AQ68" s="1394"/>
      <c r="AR68" s="999"/>
      <c r="AS68" s="999"/>
      <c r="AT68" s="999"/>
      <c r="AU68" s="1394"/>
      <c r="AV68" s="1394">
        <f t="shared" si="13"/>
        <v>0</v>
      </c>
      <c r="AW68" s="1999"/>
      <c r="AX68" s="1948">
        <f t="shared" si="72"/>
        <v>0</v>
      </c>
      <c r="AY68" s="1346">
        <f t="shared" si="73"/>
        <v>0</v>
      </c>
      <c r="AZ68" s="1346"/>
      <c r="BA68" s="1346">
        <f t="shared" si="69"/>
        <v>0</v>
      </c>
      <c r="BB68" s="1346">
        <f t="shared" si="57"/>
        <v>0</v>
      </c>
      <c r="BC68" s="1346">
        <f t="shared" si="70"/>
        <v>0</v>
      </c>
      <c r="BD68" s="1346">
        <f t="shared" si="71"/>
        <v>0</v>
      </c>
      <c r="BE68" s="1346">
        <f t="shared" si="18"/>
        <v>0</v>
      </c>
      <c r="BF68" s="1362"/>
      <c r="BG68" s="1363"/>
      <c r="BH68" s="1353"/>
      <c r="BI68" s="1353"/>
      <c r="BJ68" s="1353"/>
      <c r="BK68" s="1353"/>
      <c r="BL68" s="1353"/>
      <c r="BM68" s="1353">
        <f t="shared" si="19"/>
        <v>0</v>
      </c>
      <c r="BN68" s="1395"/>
      <c r="BO68" s="1395"/>
      <c r="BP68" s="1396"/>
      <c r="BQ68" s="1396"/>
      <c r="BR68" s="1396"/>
      <c r="BS68" s="1396">
        <f t="shared" si="20"/>
        <v>0</v>
      </c>
      <c r="BT68" s="1396"/>
      <c r="BU68" s="1353">
        <f t="shared" si="58"/>
        <v>0</v>
      </c>
      <c r="BV68" s="1353">
        <f t="shared" si="59"/>
        <v>0</v>
      </c>
      <c r="BW68" s="1353">
        <f t="shared" si="60"/>
        <v>0</v>
      </c>
      <c r="BX68" s="1353">
        <f t="shared" si="61"/>
        <v>0</v>
      </c>
      <c r="BY68" s="1353">
        <f t="shared" si="62"/>
        <v>0</v>
      </c>
      <c r="BZ68" s="1353">
        <f t="shared" si="26"/>
        <v>0</v>
      </c>
      <c r="CA68" s="2394"/>
      <c r="CB68" s="2059">
        <f t="shared" si="28"/>
        <v>0</v>
      </c>
    </row>
    <row r="69" spans="1:80" ht="13.5" hidden="1" customHeight="1">
      <c r="A69" s="1165"/>
      <c r="B69" s="1958"/>
      <c r="C69" s="1860"/>
      <c r="D69" s="1411"/>
      <c r="E69" s="1357">
        <v>0</v>
      </c>
      <c r="F69" s="1357">
        <v>0</v>
      </c>
      <c r="G69" s="1357">
        <v>0</v>
      </c>
      <c r="H69" s="1357">
        <v>0</v>
      </c>
      <c r="I69" s="1357">
        <v>0</v>
      </c>
      <c r="J69" s="1357">
        <v>0</v>
      </c>
      <c r="K69" s="1357">
        <v>0</v>
      </c>
      <c r="L69" s="1357">
        <f t="shared" si="4"/>
        <v>0</v>
      </c>
      <c r="M69" s="1440"/>
      <c r="N69" s="1440"/>
      <c r="O69" s="1440"/>
      <c r="P69" s="1440"/>
      <c r="Q69" s="1440"/>
      <c r="R69" s="1440"/>
      <c r="S69" s="1440"/>
      <c r="T69" s="1440">
        <f t="shared" si="5"/>
        <v>0</v>
      </c>
      <c r="U69" s="2137"/>
      <c r="V69" s="1951">
        <f t="shared" si="63"/>
        <v>0</v>
      </c>
      <c r="W69" s="1951"/>
      <c r="X69" s="1951"/>
      <c r="Y69" s="891">
        <f t="shared" si="64"/>
        <v>0</v>
      </c>
      <c r="Z69" s="891"/>
      <c r="AA69" s="891">
        <f t="shared" si="65"/>
        <v>0</v>
      </c>
      <c r="AB69" s="891">
        <f t="shared" si="66"/>
        <v>0</v>
      </c>
      <c r="AC69" s="891">
        <f t="shared" si="67"/>
        <v>0</v>
      </c>
      <c r="AD69" s="891">
        <f t="shared" si="74"/>
        <v>0</v>
      </c>
      <c r="AE69" s="891">
        <f t="shared" si="75"/>
        <v>0</v>
      </c>
      <c r="AF69" s="1357">
        <f t="shared" si="11"/>
        <v>0</v>
      </c>
      <c r="AG69" s="891"/>
      <c r="AH69" s="891"/>
      <c r="AI69" s="1346">
        <v>0</v>
      </c>
      <c r="AJ69" s="1346">
        <v>0</v>
      </c>
      <c r="AK69" s="1346">
        <v>0</v>
      </c>
      <c r="AL69" s="1346">
        <v>0</v>
      </c>
      <c r="AM69" s="1346">
        <v>0</v>
      </c>
      <c r="AN69" s="1346">
        <v>0</v>
      </c>
      <c r="AO69" s="1346">
        <f t="shared" si="12"/>
        <v>0</v>
      </c>
      <c r="AP69" s="999"/>
      <c r="AQ69" s="1394"/>
      <c r="AR69" s="999"/>
      <c r="AS69" s="999"/>
      <c r="AT69" s="999"/>
      <c r="AU69" s="1394"/>
      <c r="AV69" s="1394">
        <f t="shared" si="13"/>
        <v>0</v>
      </c>
      <c r="AW69" s="1999"/>
      <c r="AX69" s="1948">
        <f t="shared" si="72"/>
        <v>0</v>
      </c>
      <c r="AY69" s="1346">
        <f t="shared" si="73"/>
        <v>0</v>
      </c>
      <c r="AZ69" s="1346"/>
      <c r="BA69" s="1346">
        <f t="shared" si="69"/>
        <v>0</v>
      </c>
      <c r="BB69" s="1346">
        <f t="shared" si="57"/>
        <v>0</v>
      </c>
      <c r="BC69" s="1346">
        <f t="shared" si="70"/>
        <v>0</v>
      </c>
      <c r="BD69" s="1346">
        <f t="shared" si="71"/>
        <v>0</v>
      </c>
      <c r="BE69" s="1346">
        <f t="shared" si="18"/>
        <v>0</v>
      </c>
      <c r="BF69" s="1362"/>
      <c r="BG69" s="1363"/>
      <c r="BH69" s="1353"/>
      <c r="BI69" s="1353"/>
      <c r="BJ69" s="1353"/>
      <c r="BK69" s="1353"/>
      <c r="BL69" s="1353"/>
      <c r="BM69" s="1353">
        <f t="shared" si="19"/>
        <v>0</v>
      </c>
      <c r="BN69" s="1395"/>
      <c r="BO69" s="1395"/>
      <c r="BP69" s="1396"/>
      <c r="BQ69" s="1396"/>
      <c r="BR69" s="1396"/>
      <c r="BS69" s="1396">
        <f t="shared" si="20"/>
        <v>0</v>
      </c>
      <c r="BT69" s="1396"/>
      <c r="BU69" s="1353">
        <f t="shared" si="58"/>
        <v>0</v>
      </c>
      <c r="BV69" s="1353">
        <f t="shared" si="59"/>
        <v>0</v>
      </c>
      <c r="BW69" s="1353">
        <f t="shared" si="60"/>
        <v>0</v>
      </c>
      <c r="BX69" s="1353">
        <f t="shared" si="61"/>
        <v>0</v>
      </c>
      <c r="BY69" s="1353">
        <f t="shared" si="62"/>
        <v>0</v>
      </c>
      <c r="BZ69" s="1353">
        <f t="shared" si="26"/>
        <v>0</v>
      </c>
      <c r="CA69" s="2394"/>
      <c r="CB69" s="2059">
        <f t="shared" si="28"/>
        <v>0</v>
      </c>
    </row>
    <row r="70" spans="1:80" ht="13.5" hidden="1" customHeight="1">
      <c r="A70" s="1165"/>
      <c r="B70" s="1958"/>
      <c r="C70" s="1860"/>
      <c r="D70" s="1411"/>
      <c r="E70" s="1357">
        <v>0</v>
      </c>
      <c r="F70" s="1357">
        <v>0</v>
      </c>
      <c r="G70" s="1357">
        <v>0</v>
      </c>
      <c r="H70" s="1357">
        <v>0</v>
      </c>
      <c r="I70" s="1357">
        <v>0</v>
      </c>
      <c r="J70" s="1357">
        <v>0</v>
      </c>
      <c r="K70" s="1357">
        <v>0</v>
      </c>
      <c r="L70" s="1357">
        <f t="shared" si="4"/>
        <v>0</v>
      </c>
      <c r="M70" s="1440"/>
      <c r="N70" s="1440"/>
      <c r="O70" s="1440"/>
      <c r="P70" s="1440"/>
      <c r="Q70" s="1440"/>
      <c r="R70" s="1440"/>
      <c r="S70" s="1440"/>
      <c r="T70" s="1440">
        <f t="shared" si="5"/>
        <v>0</v>
      </c>
      <c r="U70" s="2137"/>
      <c r="V70" s="1951">
        <f t="shared" si="63"/>
        <v>0</v>
      </c>
      <c r="W70" s="1951"/>
      <c r="X70" s="1951"/>
      <c r="Y70" s="891">
        <f t="shared" si="64"/>
        <v>0</v>
      </c>
      <c r="Z70" s="891"/>
      <c r="AA70" s="891">
        <f t="shared" si="65"/>
        <v>0</v>
      </c>
      <c r="AB70" s="891">
        <f t="shared" si="66"/>
        <v>0</v>
      </c>
      <c r="AC70" s="891">
        <f t="shared" si="67"/>
        <v>0</v>
      </c>
      <c r="AD70" s="891">
        <f t="shared" si="74"/>
        <v>0</v>
      </c>
      <c r="AE70" s="891">
        <f t="shared" si="75"/>
        <v>0</v>
      </c>
      <c r="AF70" s="1357">
        <f t="shared" si="11"/>
        <v>0</v>
      </c>
      <c r="AG70" s="891"/>
      <c r="AH70" s="891"/>
      <c r="AI70" s="1346">
        <v>0</v>
      </c>
      <c r="AJ70" s="1346">
        <v>0</v>
      </c>
      <c r="AK70" s="1346">
        <v>0</v>
      </c>
      <c r="AL70" s="1346">
        <v>0</v>
      </c>
      <c r="AM70" s="1346">
        <v>0</v>
      </c>
      <c r="AN70" s="1346">
        <v>0</v>
      </c>
      <c r="AO70" s="1346">
        <f t="shared" si="12"/>
        <v>0</v>
      </c>
      <c r="AP70" s="999"/>
      <c r="AQ70" s="1394"/>
      <c r="AR70" s="999"/>
      <c r="AS70" s="999"/>
      <c r="AT70" s="999"/>
      <c r="AU70" s="1394"/>
      <c r="AV70" s="1394">
        <f t="shared" si="13"/>
        <v>0</v>
      </c>
      <c r="AW70" s="1999"/>
      <c r="AX70" s="1948">
        <f t="shared" si="72"/>
        <v>0</v>
      </c>
      <c r="AY70" s="1346">
        <f t="shared" si="73"/>
        <v>0</v>
      </c>
      <c r="AZ70" s="1346"/>
      <c r="BA70" s="1346">
        <f t="shared" si="69"/>
        <v>0</v>
      </c>
      <c r="BB70" s="1346">
        <f t="shared" si="57"/>
        <v>0</v>
      </c>
      <c r="BC70" s="1346">
        <f t="shared" si="70"/>
        <v>0</v>
      </c>
      <c r="BD70" s="1346">
        <f t="shared" si="71"/>
        <v>0</v>
      </c>
      <c r="BE70" s="1346">
        <f t="shared" si="18"/>
        <v>0</v>
      </c>
      <c r="BF70" s="1362"/>
      <c r="BG70" s="1363"/>
      <c r="BH70" s="1353"/>
      <c r="BI70" s="1353"/>
      <c r="BJ70" s="1353"/>
      <c r="BK70" s="1353"/>
      <c r="BL70" s="1353"/>
      <c r="BM70" s="1353">
        <f t="shared" si="19"/>
        <v>0</v>
      </c>
      <c r="BN70" s="1395"/>
      <c r="BO70" s="1395"/>
      <c r="BP70" s="1396"/>
      <c r="BQ70" s="1396"/>
      <c r="BR70" s="1396"/>
      <c r="BS70" s="1396">
        <f t="shared" si="20"/>
        <v>0</v>
      </c>
      <c r="BT70" s="1396"/>
      <c r="BU70" s="1353">
        <f t="shared" si="58"/>
        <v>0</v>
      </c>
      <c r="BV70" s="1353">
        <f t="shared" si="59"/>
        <v>0</v>
      </c>
      <c r="BW70" s="1353">
        <f t="shared" si="60"/>
        <v>0</v>
      </c>
      <c r="BX70" s="1353">
        <f t="shared" si="61"/>
        <v>0</v>
      </c>
      <c r="BY70" s="1353">
        <f t="shared" si="62"/>
        <v>0</v>
      </c>
      <c r="BZ70" s="1353">
        <f t="shared" si="26"/>
        <v>0</v>
      </c>
      <c r="CA70" s="2394"/>
      <c r="CB70" s="2059">
        <f t="shared" si="28"/>
        <v>0</v>
      </c>
    </row>
    <row r="71" spans="1:80" ht="13.5" hidden="1" customHeight="1">
      <c r="A71" s="1165"/>
      <c r="B71" s="1958"/>
      <c r="C71" s="1860"/>
      <c r="D71" s="1411"/>
      <c r="E71" s="1357">
        <v>0</v>
      </c>
      <c r="F71" s="1357">
        <v>0</v>
      </c>
      <c r="G71" s="1357">
        <v>0</v>
      </c>
      <c r="H71" s="1357">
        <v>0</v>
      </c>
      <c r="I71" s="1357">
        <v>0</v>
      </c>
      <c r="J71" s="1357">
        <v>0</v>
      </c>
      <c r="K71" s="1357">
        <v>0</v>
      </c>
      <c r="L71" s="1357">
        <f t="shared" si="4"/>
        <v>0</v>
      </c>
      <c r="M71" s="1440"/>
      <c r="N71" s="1440"/>
      <c r="O71" s="1440"/>
      <c r="P71" s="1440"/>
      <c r="Q71" s="1440"/>
      <c r="R71" s="1440"/>
      <c r="S71" s="1440"/>
      <c r="T71" s="1440">
        <f t="shared" si="5"/>
        <v>0</v>
      </c>
      <c r="U71" s="2137"/>
      <c r="V71" s="1951">
        <f t="shared" si="63"/>
        <v>0</v>
      </c>
      <c r="W71" s="1951"/>
      <c r="X71" s="1951"/>
      <c r="Y71" s="891">
        <f t="shared" si="64"/>
        <v>0</v>
      </c>
      <c r="Z71" s="891"/>
      <c r="AA71" s="891">
        <f t="shared" si="65"/>
        <v>0</v>
      </c>
      <c r="AB71" s="891">
        <f t="shared" si="66"/>
        <v>0</v>
      </c>
      <c r="AC71" s="891">
        <f t="shared" si="67"/>
        <v>0</v>
      </c>
      <c r="AD71" s="891">
        <f t="shared" si="74"/>
        <v>0</v>
      </c>
      <c r="AE71" s="891">
        <f t="shared" si="75"/>
        <v>0</v>
      </c>
      <c r="AF71" s="1357">
        <f t="shared" si="11"/>
        <v>0</v>
      </c>
      <c r="AG71" s="891"/>
      <c r="AH71" s="891"/>
      <c r="AI71" s="1346">
        <v>0</v>
      </c>
      <c r="AJ71" s="1346">
        <v>0</v>
      </c>
      <c r="AK71" s="1346">
        <v>0</v>
      </c>
      <c r="AL71" s="1346">
        <v>0</v>
      </c>
      <c r="AM71" s="1346">
        <v>0</v>
      </c>
      <c r="AN71" s="1346">
        <v>0</v>
      </c>
      <c r="AO71" s="1346">
        <f t="shared" si="12"/>
        <v>0</v>
      </c>
      <c r="AP71" s="999"/>
      <c r="AQ71" s="1394"/>
      <c r="AR71" s="999"/>
      <c r="AS71" s="999"/>
      <c r="AT71" s="999"/>
      <c r="AU71" s="1394"/>
      <c r="AV71" s="1394">
        <f t="shared" si="13"/>
        <v>0</v>
      </c>
      <c r="AW71" s="1999"/>
      <c r="AX71" s="1948">
        <f t="shared" si="72"/>
        <v>0</v>
      </c>
      <c r="AY71" s="1346">
        <f t="shared" si="73"/>
        <v>0</v>
      </c>
      <c r="AZ71" s="1346"/>
      <c r="BA71" s="1346">
        <f t="shared" si="69"/>
        <v>0</v>
      </c>
      <c r="BB71" s="1346">
        <f t="shared" si="57"/>
        <v>0</v>
      </c>
      <c r="BC71" s="1346">
        <f t="shared" si="70"/>
        <v>0</v>
      </c>
      <c r="BD71" s="1346">
        <f t="shared" si="71"/>
        <v>0</v>
      </c>
      <c r="BE71" s="1346">
        <f t="shared" si="18"/>
        <v>0</v>
      </c>
      <c r="BF71" s="1362"/>
      <c r="BG71" s="1363"/>
      <c r="BH71" s="1353"/>
      <c r="BI71" s="1353"/>
      <c r="BJ71" s="1353"/>
      <c r="BK71" s="1353"/>
      <c r="BL71" s="1353"/>
      <c r="BM71" s="1353">
        <f t="shared" si="19"/>
        <v>0</v>
      </c>
      <c r="BN71" s="1395"/>
      <c r="BO71" s="1395"/>
      <c r="BP71" s="1396"/>
      <c r="BQ71" s="1396"/>
      <c r="BR71" s="1396"/>
      <c r="BS71" s="1396">
        <f t="shared" si="20"/>
        <v>0</v>
      </c>
      <c r="BT71" s="1396"/>
      <c r="BU71" s="1353">
        <f t="shared" si="58"/>
        <v>0</v>
      </c>
      <c r="BV71" s="1353">
        <f t="shared" si="59"/>
        <v>0</v>
      </c>
      <c r="BW71" s="1353">
        <f t="shared" si="60"/>
        <v>0</v>
      </c>
      <c r="BX71" s="1353">
        <f t="shared" si="61"/>
        <v>0</v>
      </c>
      <c r="BY71" s="1353">
        <f t="shared" si="62"/>
        <v>0</v>
      </c>
      <c r="BZ71" s="1353">
        <f t="shared" si="26"/>
        <v>0</v>
      </c>
      <c r="CA71" s="2394"/>
      <c r="CB71" s="2059">
        <f t="shared" si="28"/>
        <v>0</v>
      </c>
    </row>
    <row r="72" spans="1:80" ht="13.5" hidden="1" customHeight="1">
      <c r="A72" s="1165"/>
      <c r="B72" s="1958"/>
      <c r="C72" s="1860"/>
      <c r="D72" s="1411"/>
      <c r="E72" s="1412">
        <v>0</v>
      </c>
      <c r="F72" s="1357">
        <v>0</v>
      </c>
      <c r="G72" s="1357">
        <v>0</v>
      </c>
      <c r="H72" s="1357">
        <v>0</v>
      </c>
      <c r="I72" s="1357">
        <v>0</v>
      </c>
      <c r="J72" s="1357">
        <v>0</v>
      </c>
      <c r="K72" s="1357">
        <v>0</v>
      </c>
      <c r="L72" s="1357">
        <f t="shared" si="4"/>
        <v>0</v>
      </c>
      <c r="M72" s="1641"/>
      <c r="N72" s="1960"/>
      <c r="O72" s="1440"/>
      <c r="P72" s="1440"/>
      <c r="Q72" s="1440"/>
      <c r="R72" s="1440"/>
      <c r="S72" s="1440"/>
      <c r="T72" s="1440">
        <f t="shared" si="5"/>
        <v>0</v>
      </c>
      <c r="U72" s="2137"/>
      <c r="V72" s="1951">
        <f t="shared" si="63"/>
        <v>0</v>
      </c>
      <c r="W72" s="1951"/>
      <c r="X72" s="1951"/>
      <c r="Y72" s="891">
        <f t="shared" si="64"/>
        <v>0</v>
      </c>
      <c r="Z72" s="891"/>
      <c r="AA72" s="891">
        <f t="shared" si="65"/>
        <v>0</v>
      </c>
      <c r="AB72" s="891">
        <f t="shared" si="66"/>
        <v>0</v>
      </c>
      <c r="AC72" s="891">
        <f t="shared" si="67"/>
        <v>0</v>
      </c>
      <c r="AD72" s="891">
        <f t="shared" si="74"/>
        <v>0</v>
      </c>
      <c r="AE72" s="891">
        <f t="shared" si="75"/>
        <v>0</v>
      </c>
      <c r="AF72" s="1357">
        <f t="shared" si="11"/>
        <v>0</v>
      </c>
      <c r="AG72" s="891"/>
      <c r="AH72" s="891"/>
      <c r="AI72" s="1346">
        <v>0</v>
      </c>
      <c r="AJ72" s="1346">
        <v>0</v>
      </c>
      <c r="AK72" s="1346">
        <v>0</v>
      </c>
      <c r="AL72" s="1346">
        <v>0</v>
      </c>
      <c r="AM72" s="1346">
        <v>0</v>
      </c>
      <c r="AN72" s="1346">
        <v>0</v>
      </c>
      <c r="AO72" s="1346">
        <f t="shared" si="12"/>
        <v>0</v>
      </c>
      <c r="AP72" s="999"/>
      <c r="AQ72" s="1394"/>
      <c r="AR72" s="999"/>
      <c r="AS72" s="999"/>
      <c r="AT72" s="999"/>
      <c r="AU72" s="1394"/>
      <c r="AV72" s="1394">
        <f t="shared" si="13"/>
        <v>0</v>
      </c>
      <c r="AW72" s="1999"/>
      <c r="AX72" s="1948">
        <f t="shared" si="72"/>
        <v>0</v>
      </c>
      <c r="AY72" s="1346">
        <f t="shared" si="73"/>
        <v>0</v>
      </c>
      <c r="AZ72" s="1346"/>
      <c r="BA72" s="1346">
        <f t="shared" si="69"/>
        <v>0</v>
      </c>
      <c r="BB72" s="1346">
        <f t="shared" si="57"/>
        <v>0</v>
      </c>
      <c r="BC72" s="1346">
        <f t="shared" si="70"/>
        <v>0</v>
      </c>
      <c r="BD72" s="1346">
        <f t="shared" si="71"/>
        <v>0</v>
      </c>
      <c r="BE72" s="1346">
        <f t="shared" si="18"/>
        <v>0</v>
      </c>
      <c r="BF72" s="1362"/>
      <c r="BG72" s="1363"/>
      <c r="BH72" s="1353"/>
      <c r="BI72" s="1353"/>
      <c r="BJ72" s="1353"/>
      <c r="BK72" s="1353"/>
      <c r="BL72" s="1353"/>
      <c r="BM72" s="1353">
        <f t="shared" si="19"/>
        <v>0</v>
      </c>
      <c r="BN72" s="1395"/>
      <c r="BO72" s="1395"/>
      <c r="BP72" s="1396"/>
      <c r="BQ72" s="1396"/>
      <c r="BR72" s="1396"/>
      <c r="BS72" s="1396">
        <f t="shared" si="20"/>
        <v>0</v>
      </c>
      <c r="BT72" s="1396"/>
      <c r="BU72" s="1353">
        <f t="shared" si="58"/>
        <v>0</v>
      </c>
      <c r="BV72" s="1353">
        <f t="shared" si="59"/>
        <v>0</v>
      </c>
      <c r="BW72" s="1353">
        <f t="shared" si="60"/>
        <v>0</v>
      </c>
      <c r="BX72" s="1353">
        <f t="shared" si="61"/>
        <v>0</v>
      </c>
      <c r="BY72" s="1353">
        <f t="shared" si="62"/>
        <v>0</v>
      </c>
      <c r="BZ72" s="1353">
        <f t="shared" si="26"/>
        <v>0</v>
      </c>
      <c r="CA72" s="2394"/>
      <c r="CB72" s="2059">
        <f t="shared" si="28"/>
        <v>0</v>
      </c>
    </row>
    <row r="73" spans="1:80" ht="24" hidden="1" customHeight="1">
      <c r="A73" s="911">
        <v>4</v>
      </c>
      <c r="B73" s="1958" t="s">
        <v>1091</v>
      </c>
      <c r="C73" s="1961" t="s">
        <v>1036</v>
      </c>
      <c r="D73" s="1411" t="s">
        <v>955</v>
      </c>
      <c r="E73" s="1357">
        <v>0</v>
      </c>
      <c r="F73" s="1357">
        <v>0</v>
      </c>
      <c r="G73" s="1357">
        <v>0</v>
      </c>
      <c r="H73" s="1357">
        <v>0</v>
      </c>
      <c r="I73" s="1357">
        <v>0</v>
      </c>
      <c r="J73" s="1357">
        <v>0</v>
      </c>
      <c r="K73" s="1357">
        <v>0</v>
      </c>
      <c r="L73" s="1357">
        <f t="shared" si="4"/>
        <v>0</v>
      </c>
      <c r="M73" s="1440"/>
      <c r="N73" s="1440"/>
      <c r="O73" s="1440"/>
      <c r="P73" s="1440"/>
      <c r="Q73" s="1440"/>
      <c r="R73" s="1440"/>
      <c r="S73" s="1440"/>
      <c r="T73" s="1440">
        <f t="shared" si="5"/>
        <v>0</v>
      </c>
      <c r="U73" s="2137"/>
      <c r="V73" s="1951">
        <f t="shared" si="63"/>
        <v>0</v>
      </c>
      <c r="W73" s="1951"/>
      <c r="X73" s="1951"/>
      <c r="Y73" s="891">
        <f t="shared" si="64"/>
        <v>0</v>
      </c>
      <c r="Z73" s="891"/>
      <c r="AA73" s="891">
        <f t="shared" si="65"/>
        <v>0</v>
      </c>
      <c r="AB73" s="891">
        <f t="shared" si="66"/>
        <v>0</v>
      </c>
      <c r="AC73" s="891">
        <f t="shared" si="67"/>
        <v>0</v>
      </c>
      <c r="AD73" s="891">
        <f t="shared" si="74"/>
        <v>0</v>
      </c>
      <c r="AE73" s="891">
        <f t="shared" si="75"/>
        <v>0</v>
      </c>
      <c r="AF73" s="1357">
        <f t="shared" si="11"/>
        <v>0</v>
      </c>
      <c r="AG73" s="891"/>
      <c r="AH73" s="891"/>
      <c r="AI73" s="1346">
        <v>0</v>
      </c>
      <c r="AJ73" s="1346">
        <v>0</v>
      </c>
      <c r="AK73" s="1346">
        <v>0</v>
      </c>
      <c r="AL73" s="1346">
        <v>0</v>
      </c>
      <c r="AM73" s="1346">
        <v>0</v>
      </c>
      <c r="AN73" s="1346">
        <v>0</v>
      </c>
      <c r="AO73" s="1346">
        <f t="shared" si="12"/>
        <v>0</v>
      </c>
      <c r="AP73" s="999"/>
      <c r="AQ73" s="1394"/>
      <c r="AR73" s="999"/>
      <c r="AS73" s="999"/>
      <c r="AT73" s="999"/>
      <c r="AU73" s="1394"/>
      <c r="AV73" s="1394">
        <f t="shared" si="13"/>
        <v>0</v>
      </c>
      <c r="AW73" s="1999"/>
      <c r="AX73" s="1948">
        <f t="shared" si="72"/>
        <v>0</v>
      </c>
      <c r="AY73" s="1346">
        <f t="shared" si="73"/>
        <v>0</v>
      </c>
      <c r="AZ73" s="1346"/>
      <c r="BA73" s="1346">
        <f t="shared" si="69"/>
        <v>0</v>
      </c>
      <c r="BB73" s="1346">
        <f t="shared" si="57"/>
        <v>0</v>
      </c>
      <c r="BC73" s="1346">
        <f t="shared" si="70"/>
        <v>0</v>
      </c>
      <c r="BD73" s="1346">
        <f t="shared" si="71"/>
        <v>0</v>
      </c>
      <c r="BE73" s="1346">
        <f t="shared" si="18"/>
        <v>0</v>
      </c>
      <c r="BF73" s="1362"/>
      <c r="BG73" s="1363"/>
      <c r="BH73" s="1353"/>
      <c r="BI73" s="1353"/>
      <c r="BJ73" s="1353"/>
      <c r="BK73" s="1353"/>
      <c r="BL73" s="1353"/>
      <c r="BM73" s="1353">
        <f t="shared" si="19"/>
        <v>0</v>
      </c>
      <c r="BN73" s="1395"/>
      <c r="BO73" s="1395"/>
      <c r="BP73" s="1396"/>
      <c r="BQ73" s="1396"/>
      <c r="BR73" s="1396"/>
      <c r="BS73" s="1396">
        <f t="shared" si="20"/>
        <v>0</v>
      </c>
      <c r="BT73" s="1396"/>
      <c r="BU73" s="1353">
        <f t="shared" si="58"/>
        <v>0</v>
      </c>
      <c r="BV73" s="1353">
        <f t="shared" si="59"/>
        <v>0</v>
      </c>
      <c r="BW73" s="1353">
        <f t="shared" si="60"/>
        <v>0</v>
      </c>
      <c r="BX73" s="1353">
        <f t="shared" si="61"/>
        <v>0</v>
      </c>
      <c r="BY73" s="1353">
        <f t="shared" si="62"/>
        <v>0</v>
      </c>
      <c r="BZ73" s="1353">
        <f t="shared" si="26"/>
        <v>0</v>
      </c>
      <c r="CA73" s="2394"/>
      <c r="CB73" s="2059">
        <f t="shared" si="28"/>
        <v>0</v>
      </c>
    </row>
    <row r="74" spans="1:80" ht="22.5" hidden="1" customHeight="1">
      <c r="A74" s="1165"/>
      <c r="B74" s="1400"/>
      <c r="C74" s="1368" t="s">
        <v>747</v>
      </c>
      <c r="D74" s="1371"/>
      <c r="E74" s="1372">
        <v>0</v>
      </c>
      <c r="F74" s="1372">
        <v>0</v>
      </c>
      <c r="G74" s="1372">
        <v>0</v>
      </c>
      <c r="H74" s="1372">
        <v>0</v>
      </c>
      <c r="I74" s="1372">
        <v>0</v>
      </c>
      <c r="J74" s="1372">
        <v>0</v>
      </c>
      <c r="K74" s="1372">
        <v>0</v>
      </c>
      <c r="L74" s="1372">
        <f t="shared" si="4"/>
        <v>0</v>
      </c>
      <c r="M74" s="1496"/>
      <c r="N74" s="1496"/>
      <c r="O74" s="1496"/>
      <c r="P74" s="1496"/>
      <c r="Q74" s="1496"/>
      <c r="R74" s="1496"/>
      <c r="S74" s="1496"/>
      <c r="T74" s="1444">
        <f t="shared" si="5"/>
        <v>0</v>
      </c>
      <c r="U74" s="2138"/>
      <c r="V74" s="1951">
        <f t="shared" si="63"/>
        <v>0</v>
      </c>
      <c r="W74" s="1951"/>
      <c r="X74" s="1951"/>
      <c r="Y74" s="891">
        <f t="shared" si="64"/>
        <v>0</v>
      </c>
      <c r="Z74" s="891"/>
      <c r="AA74" s="891">
        <f t="shared" si="65"/>
        <v>0</v>
      </c>
      <c r="AB74" s="891">
        <f t="shared" si="66"/>
        <v>0</v>
      </c>
      <c r="AC74" s="891">
        <f t="shared" si="67"/>
        <v>0</v>
      </c>
      <c r="AD74" s="891">
        <f t="shared" si="74"/>
        <v>0</v>
      </c>
      <c r="AE74" s="891">
        <f t="shared" si="75"/>
        <v>0</v>
      </c>
      <c r="AF74" s="1374">
        <f t="shared" si="11"/>
        <v>0</v>
      </c>
      <c r="AG74" s="889"/>
      <c r="AH74" s="889"/>
      <c r="AI74" s="1375">
        <v>0</v>
      </c>
      <c r="AJ74" s="1375">
        <v>0</v>
      </c>
      <c r="AK74" s="1375">
        <v>0</v>
      </c>
      <c r="AL74" s="1375">
        <v>0</v>
      </c>
      <c r="AM74" s="1375">
        <v>0</v>
      </c>
      <c r="AN74" s="1375">
        <v>0</v>
      </c>
      <c r="AO74" s="1375">
        <f t="shared" si="12"/>
        <v>0</v>
      </c>
      <c r="AP74" s="1414"/>
      <c r="AQ74" s="1402"/>
      <c r="AR74" s="1414"/>
      <c r="AS74" s="1414"/>
      <c r="AT74" s="1414"/>
      <c r="AU74" s="1415"/>
      <c r="AV74" s="1402">
        <f t="shared" si="13"/>
        <v>0</v>
      </c>
      <c r="AW74" s="2080"/>
      <c r="AX74" s="1948">
        <f t="shared" si="72"/>
        <v>0</v>
      </c>
      <c r="AY74" s="1346">
        <f t="shared" si="73"/>
        <v>0</v>
      </c>
      <c r="AZ74" s="1346"/>
      <c r="BA74" s="1346">
        <f t="shared" si="69"/>
        <v>0</v>
      </c>
      <c r="BB74" s="1346">
        <f t="shared" si="57"/>
        <v>0</v>
      </c>
      <c r="BC74" s="1346">
        <f t="shared" si="70"/>
        <v>0</v>
      </c>
      <c r="BD74" s="1346">
        <f t="shared" si="71"/>
        <v>0</v>
      </c>
      <c r="BE74" s="1346">
        <f t="shared" si="18"/>
        <v>0</v>
      </c>
      <c r="BF74" s="1416"/>
      <c r="BG74" s="1417"/>
      <c r="BH74" s="1382"/>
      <c r="BI74" s="1382"/>
      <c r="BJ74" s="1382"/>
      <c r="BK74" s="1382"/>
      <c r="BL74" s="1382"/>
      <c r="BM74" s="1382">
        <f t="shared" si="19"/>
        <v>0</v>
      </c>
      <c r="BN74" s="1418"/>
      <c r="BO74" s="1418"/>
      <c r="BP74" s="1419"/>
      <c r="BQ74" s="1419"/>
      <c r="BR74" s="1419"/>
      <c r="BS74" s="1404">
        <f t="shared" si="20"/>
        <v>0</v>
      </c>
      <c r="BT74" s="1404"/>
      <c r="BU74" s="1382">
        <f t="shared" si="58"/>
        <v>0</v>
      </c>
      <c r="BV74" s="1382">
        <f t="shared" si="59"/>
        <v>0</v>
      </c>
      <c r="BW74" s="1353">
        <f t="shared" si="60"/>
        <v>0</v>
      </c>
      <c r="BX74" s="1353">
        <f t="shared" si="61"/>
        <v>0</v>
      </c>
      <c r="BY74" s="1353">
        <f t="shared" si="62"/>
        <v>0</v>
      </c>
      <c r="BZ74" s="1387">
        <f t="shared" si="26"/>
        <v>0</v>
      </c>
      <c r="CA74" s="2395"/>
      <c r="CB74" s="2059">
        <f t="shared" si="28"/>
        <v>0</v>
      </c>
    </row>
    <row r="75" spans="1:80" ht="18" customHeight="1">
      <c r="A75" s="1165" t="s">
        <v>759</v>
      </c>
      <c r="B75" s="1186" t="s">
        <v>497</v>
      </c>
      <c r="C75" s="942" t="s">
        <v>490</v>
      </c>
      <c r="D75" s="1733"/>
      <c r="E75" s="1861">
        <v>12.439</v>
      </c>
      <c r="F75" s="1861">
        <v>8750</v>
      </c>
      <c r="G75" s="1861">
        <v>74360.899999999994</v>
      </c>
      <c r="H75" s="1861">
        <v>0</v>
      </c>
      <c r="I75" s="1861">
        <v>0</v>
      </c>
      <c r="J75" s="1861">
        <v>8532.9000033333341</v>
      </c>
      <c r="K75" s="1861">
        <v>204788.6</v>
      </c>
      <c r="L75" s="1861">
        <f t="shared" si="4"/>
        <v>296432.40000333334</v>
      </c>
      <c r="M75" s="1184">
        <f t="shared" ref="M75:S75" si="76">SUM(M76:M95)</f>
        <v>3</v>
      </c>
      <c r="N75" s="1184">
        <f t="shared" si="76"/>
        <v>-515</v>
      </c>
      <c r="O75" s="1184">
        <f t="shared" si="76"/>
        <v>53413.599999999999</v>
      </c>
      <c r="P75" s="1184">
        <f t="shared" si="76"/>
        <v>0</v>
      </c>
      <c r="Q75" s="1184"/>
      <c r="R75" s="1184">
        <f t="shared" si="76"/>
        <v>3126</v>
      </c>
      <c r="S75" s="1184">
        <f t="shared" si="76"/>
        <v>75024</v>
      </c>
      <c r="T75" s="1184">
        <f t="shared" si="5"/>
        <v>131048.6</v>
      </c>
      <c r="U75" s="2060">
        <f>U80</f>
        <v>122.63500000000001</v>
      </c>
      <c r="V75" s="1861">
        <f t="shared" ref="V75:AE75" si="77">SUM(V76:V95)</f>
        <v>15.700000000000001</v>
      </c>
      <c r="W75" s="1861"/>
      <c r="X75" s="1861"/>
      <c r="Y75" s="1861">
        <f t="shared" si="77"/>
        <v>961.2</v>
      </c>
      <c r="Z75" s="1861"/>
      <c r="AA75" s="1861">
        <f t="shared" si="77"/>
        <v>97569.900000000009</v>
      </c>
      <c r="AB75" s="1861">
        <f t="shared" si="77"/>
        <v>0</v>
      </c>
      <c r="AC75" s="1861">
        <f>SUM(AC76:AC95)</f>
        <v>0</v>
      </c>
      <c r="AD75" s="1861">
        <f t="shared" si="77"/>
        <v>11633.9</v>
      </c>
      <c r="AE75" s="1861">
        <f t="shared" si="77"/>
        <v>279212.59999999998</v>
      </c>
      <c r="AF75" s="1861">
        <f t="shared" si="11"/>
        <v>389377.6</v>
      </c>
      <c r="AG75" s="1861"/>
      <c r="AH75" s="1861"/>
      <c r="AI75" s="1861">
        <v>15.739000000000001</v>
      </c>
      <c r="AJ75" s="1861">
        <v>9000</v>
      </c>
      <c r="AK75" s="1861">
        <v>112748.30000000002</v>
      </c>
      <c r="AL75" s="1861">
        <v>0</v>
      </c>
      <c r="AM75" s="1861">
        <v>6900</v>
      </c>
      <c r="AN75" s="1861">
        <v>165600</v>
      </c>
      <c r="AO75" s="1861">
        <f t="shared" si="12"/>
        <v>294248.30000000005</v>
      </c>
      <c r="AP75" s="1861">
        <f t="shared" ref="AP75:AU75" si="78">SUM(AP76:AP95)</f>
        <v>0.3</v>
      </c>
      <c r="AQ75" s="1184">
        <f t="shared" si="78"/>
        <v>0</v>
      </c>
      <c r="AR75" s="1861">
        <f t="shared" si="78"/>
        <v>0</v>
      </c>
      <c r="AS75" s="1861">
        <f t="shared" si="78"/>
        <v>0</v>
      </c>
      <c r="AT75" s="1861">
        <f t="shared" si="78"/>
        <v>0</v>
      </c>
      <c r="AU75" s="1184">
        <f t="shared" si="78"/>
        <v>0</v>
      </c>
      <c r="AV75" s="1184">
        <f t="shared" si="13"/>
        <v>0</v>
      </c>
      <c r="AW75" s="1184"/>
      <c r="AX75" s="1861">
        <f t="shared" ref="AX75:BD75" si="79">SUM(AX76:AX95)</f>
        <v>9.6999999999999993</v>
      </c>
      <c r="AY75" s="1861">
        <f t="shared" si="79"/>
        <v>3875.4</v>
      </c>
      <c r="AZ75" s="1861"/>
      <c r="BA75" s="1861">
        <f t="shared" si="79"/>
        <v>190875.8</v>
      </c>
      <c r="BB75" s="1861">
        <f t="shared" si="79"/>
        <v>0</v>
      </c>
      <c r="BC75" s="1861">
        <f t="shared" si="79"/>
        <v>5364.5</v>
      </c>
      <c r="BD75" s="1861">
        <f t="shared" si="79"/>
        <v>128748</v>
      </c>
      <c r="BE75" s="1861">
        <f t="shared" si="18"/>
        <v>328863.69999999995</v>
      </c>
      <c r="BF75" s="1730"/>
      <c r="BG75" s="1185"/>
      <c r="BH75" s="1861">
        <f>SUM(BH76:BH95)</f>
        <v>0</v>
      </c>
      <c r="BI75" s="1861">
        <f>SUM(BI76:BI95)</f>
        <v>0</v>
      </c>
      <c r="BJ75" s="1861">
        <f>SUM(BJ76:BJ95)</f>
        <v>0</v>
      </c>
      <c r="BK75" s="1861">
        <f>SUM(BK76:BK95)</f>
        <v>0</v>
      </c>
      <c r="BL75" s="1861">
        <f>SUM(BL76:BL95)</f>
        <v>0</v>
      </c>
      <c r="BM75" s="1861">
        <f t="shared" si="19"/>
        <v>0</v>
      </c>
      <c r="BN75" s="1861">
        <f>SUM(BN76:BN95)</f>
        <v>0</v>
      </c>
      <c r="BO75" s="1861">
        <f>SUM(BO76:BO95)</f>
        <v>0</v>
      </c>
      <c r="BP75" s="1184">
        <f>SUM(BP76:BP95)</f>
        <v>0</v>
      </c>
      <c r="BQ75" s="1184">
        <f>SUM(BQ76:BQ95)</f>
        <v>0</v>
      </c>
      <c r="BR75" s="1184">
        <f>SUM(BR76:BR95)</f>
        <v>0</v>
      </c>
      <c r="BS75" s="1184">
        <f t="shared" si="20"/>
        <v>0</v>
      </c>
      <c r="BT75" s="1184">
        <f>BT76+BT77+BT78+BT79+BT80+BT81</f>
        <v>0</v>
      </c>
      <c r="BU75" s="1184">
        <f t="shared" ref="BU75:BZ75" si="80">BU76+BU77+BU78+BU79+BU80+BU81</f>
        <v>5</v>
      </c>
      <c r="BV75" s="1184">
        <f t="shared" si="80"/>
        <v>0</v>
      </c>
      <c r="BW75" s="1184">
        <f t="shared" si="80"/>
        <v>97270.8</v>
      </c>
      <c r="BX75" s="1184">
        <f t="shared" si="80"/>
        <v>0</v>
      </c>
      <c r="BY75" s="1184">
        <f t="shared" si="80"/>
        <v>0</v>
      </c>
      <c r="BZ75" s="1184">
        <f t="shared" si="80"/>
        <v>97270.8</v>
      </c>
      <c r="CA75" s="2396"/>
      <c r="CB75" s="2059">
        <f t="shared" si="28"/>
        <v>30.4</v>
      </c>
    </row>
    <row r="76" spans="1:80" ht="28.5" customHeight="1">
      <c r="A76" s="1170" t="s">
        <v>80</v>
      </c>
      <c r="B76" s="1420" t="s">
        <v>499</v>
      </c>
      <c r="C76" s="1421" t="s">
        <v>216</v>
      </c>
      <c r="D76" s="1338" t="s">
        <v>960</v>
      </c>
      <c r="E76" s="1422">
        <v>4</v>
      </c>
      <c r="F76" s="1422">
        <v>2000</v>
      </c>
      <c r="G76" s="1422">
        <v>8560.9000000000015</v>
      </c>
      <c r="H76" s="1422">
        <v>0</v>
      </c>
      <c r="I76" s="1422">
        <v>0</v>
      </c>
      <c r="J76" s="1422">
        <v>3250</v>
      </c>
      <c r="K76" s="1422">
        <v>78000</v>
      </c>
      <c r="L76" s="1422">
        <f t="shared" si="4"/>
        <v>91810.9</v>
      </c>
      <c r="M76" s="1640"/>
      <c r="N76" s="1440"/>
      <c r="O76" s="1440">
        <v>37398.5</v>
      </c>
      <c r="P76" s="1640"/>
      <c r="Q76" s="1640"/>
      <c r="R76" s="1640">
        <f>S76/24</f>
        <v>0</v>
      </c>
      <c r="S76" s="1640"/>
      <c r="T76" s="1640">
        <f t="shared" si="5"/>
        <v>37398.5</v>
      </c>
      <c r="U76" s="2139"/>
      <c r="V76" s="2441">
        <f>E76+M76</f>
        <v>4</v>
      </c>
      <c r="W76" s="1339"/>
      <c r="X76" s="1339"/>
      <c r="Y76" s="1339">
        <v>0</v>
      </c>
      <c r="Z76" s="1339"/>
      <c r="AA76" s="1339">
        <v>31162.2</v>
      </c>
      <c r="AB76" s="1339">
        <f t="shared" ref="AB76:AE78" si="81">H76+P76</f>
        <v>0</v>
      </c>
      <c r="AC76" s="1339">
        <f t="shared" si="81"/>
        <v>0</v>
      </c>
      <c r="AD76" s="1339">
        <f t="shared" si="81"/>
        <v>3250</v>
      </c>
      <c r="AE76" s="1339">
        <f t="shared" si="81"/>
        <v>78000</v>
      </c>
      <c r="AF76" s="1718">
        <f t="shared" si="11"/>
        <v>112412.2</v>
      </c>
      <c r="AG76" s="1341"/>
      <c r="AH76" s="1962"/>
      <c r="AI76" s="1424">
        <v>6</v>
      </c>
      <c r="AJ76" s="1424">
        <v>3000</v>
      </c>
      <c r="AK76" s="1424">
        <v>7000</v>
      </c>
      <c r="AL76" s="1424">
        <v>0</v>
      </c>
      <c r="AM76" s="1424">
        <v>5000</v>
      </c>
      <c r="AN76" s="1424">
        <v>120000</v>
      </c>
      <c r="AO76" s="1424">
        <f t="shared" si="12"/>
        <v>135000</v>
      </c>
      <c r="AP76" s="1425"/>
      <c r="AQ76" s="1426"/>
      <c r="AR76" s="1425"/>
      <c r="AS76" s="1425"/>
      <c r="AT76" s="1425">
        <f>AU76/24</f>
        <v>0</v>
      </c>
      <c r="AU76" s="1427"/>
      <c r="AV76" s="1963">
        <f t="shared" si="13"/>
        <v>0</v>
      </c>
      <c r="AW76" s="2018"/>
      <c r="AX76" s="1346">
        <f t="shared" ref="AX76:AX95" si="82">AI76+AP76</f>
        <v>6</v>
      </c>
      <c r="AY76" s="1346">
        <v>3875.4</v>
      </c>
      <c r="AZ76" s="1346"/>
      <c r="BA76" s="1346">
        <v>185809.5</v>
      </c>
      <c r="BB76" s="1346">
        <f t="shared" ref="BB76:BB95" si="83">AL76+AS76</f>
        <v>0</v>
      </c>
      <c r="BC76" s="1346"/>
      <c r="BD76" s="1346"/>
      <c r="BE76" s="1346">
        <f t="shared" si="18"/>
        <v>189684.9</v>
      </c>
      <c r="BF76" s="1362"/>
      <c r="BG76" s="1948"/>
      <c r="BH76" s="1428"/>
      <c r="BI76" s="1428"/>
      <c r="BJ76" s="1428"/>
      <c r="BK76" s="1428"/>
      <c r="BL76" s="1428"/>
      <c r="BM76" s="1428">
        <f t="shared" si="19"/>
        <v>0</v>
      </c>
      <c r="BN76" s="1429"/>
      <c r="BO76" s="1429"/>
      <c r="BP76" s="1430"/>
      <c r="BQ76" s="1430">
        <f>BR76/24</f>
        <v>0</v>
      </c>
      <c r="BR76" s="1430"/>
      <c r="BS76" s="1430">
        <f t="shared" si="20"/>
        <v>0</v>
      </c>
      <c r="BT76" s="1353"/>
      <c r="BU76" s="1349">
        <f t="shared" ref="BU76:BU95" si="84">BH76+BN76</f>
        <v>0</v>
      </c>
      <c r="BV76" s="1349">
        <f t="shared" ref="BV76:BV95" si="85">BI76+BO76</f>
        <v>0</v>
      </c>
      <c r="BW76" s="1349">
        <f t="shared" ref="BW76:BW95" si="86">BJ76+BP76</f>
        <v>0</v>
      </c>
      <c r="BX76" s="1349">
        <f t="shared" ref="BX76:BX95" si="87">BK76+BQ76</f>
        <v>0</v>
      </c>
      <c r="BY76" s="1349">
        <f t="shared" ref="BY76:BY95" si="88">BL76+BR76</f>
        <v>0</v>
      </c>
      <c r="BZ76" s="1349">
        <f t="shared" si="26"/>
        <v>0</v>
      </c>
      <c r="CA76" s="2393" t="s">
        <v>860</v>
      </c>
      <c r="CB76" s="2059">
        <f t="shared" si="28"/>
        <v>10</v>
      </c>
    </row>
    <row r="77" spans="1:80" ht="32.25" customHeight="1">
      <c r="A77" s="1170" t="s">
        <v>80</v>
      </c>
      <c r="B77" s="1431" t="s">
        <v>735</v>
      </c>
      <c r="C77" s="1368" t="s">
        <v>409</v>
      </c>
      <c r="D77" s="1356"/>
      <c r="E77" s="1432">
        <v>5.0389999999999997</v>
      </c>
      <c r="F77" s="1432">
        <v>2000</v>
      </c>
      <c r="G77" s="1432">
        <v>8000</v>
      </c>
      <c r="H77" s="1432">
        <v>0</v>
      </c>
      <c r="I77" s="1432">
        <v>0</v>
      </c>
      <c r="J77" s="1432">
        <v>3250</v>
      </c>
      <c r="K77" s="1432">
        <v>78000</v>
      </c>
      <c r="L77" s="1432">
        <f t="shared" ref="L77:L140" si="89">SUM(F77:K77)</f>
        <v>91250</v>
      </c>
      <c r="M77" s="1440">
        <v>3</v>
      </c>
      <c r="N77" s="1440">
        <v>-1000</v>
      </c>
      <c r="O77" s="1440">
        <v>13404.4</v>
      </c>
      <c r="P77" s="1440"/>
      <c r="Q77" s="1440"/>
      <c r="R77" s="1440">
        <f>S77/24</f>
        <v>0</v>
      </c>
      <c r="S77" s="1440"/>
      <c r="T77" s="1440">
        <f t="shared" ref="T77:T140" si="90">SUM(N77:S77)</f>
        <v>12404.4</v>
      </c>
      <c r="U77" s="2137"/>
      <c r="V77" s="1717">
        <v>8.3000000000000007</v>
      </c>
      <c r="W77" s="891"/>
      <c r="X77" s="891"/>
      <c r="Y77" s="891"/>
      <c r="Z77" s="891"/>
      <c r="AA77" s="891">
        <v>13560.3</v>
      </c>
      <c r="AB77" s="891">
        <f t="shared" si="81"/>
        <v>0</v>
      </c>
      <c r="AC77" s="891">
        <f t="shared" si="81"/>
        <v>0</v>
      </c>
      <c r="AD77" s="891">
        <f t="shared" si="81"/>
        <v>3250</v>
      </c>
      <c r="AE77" s="891">
        <f t="shared" si="81"/>
        <v>78000</v>
      </c>
      <c r="AF77" s="1719">
        <f t="shared" ref="AF77:AF140" si="91">SUM(Y77:AE77)</f>
        <v>94810.3</v>
      </c>
      <c r="AG77" s="891"/>
      <c r="AH77" s="891"/>
      <c r="AI77" s="1346">
        <v>3.3390000000000004</v>
      </c>
      <c r="AJ77" s="1433">
        <v>2000</v>
      </c>
      <c r="AK77" s="1433">
        <v>8000.0000000000146</v>
      </c>
      <c r="AL77" s="1433">
        <v>0</v>
      </c>
      <c r="AM77" s="1433">
        <v>1900</v>
      </c>
      <c r="AN77" s="1433">
        <v>45600</v>
      </c>
      <c r="AO77" s="1433">
        <f t="shared" ref="AO77:AO140" si="92">SUM(AJ77:AN77)</f>
        <v>57500.000000000015</v>
      </c>
      <c r="AP77" s="1360"/>
      <c r="AQ77" s="1361"/>
      <c r="AR77" s="1360"/>
      <c r="AS77" s="1360"/>
      <c r="AT77" s="1360">
        <f>AU77/24</f>
        <v>0</v>
      </c>
      <c r="AU77" s="1361"/>
      <c r="AV77" s="1953">
        <f t="shared" ref="AV77:AV140" si="93">SUM(AQ77:AU77)</f>
        <v>0</v>
      </c>
      <c r="AW77" s="1438"/>
      <c r="AX77" s="1346">
        <v>0</v>
      </c>
      <c r="AY77" s="1346">
        <v>0</v>
      </c>
      <c r="AZ77" s="1346"/>
      <c r="BA77" s="1346">
        <v>0</v>
      </c>
      <c r="BB77" s="1346">
        <f t="shared" si="83"/>
        <v>0</v>
      </c>
      <c r="BC77" s="1346"/>
      <c r="BD77" s="1346"/>
      <c r="BE77" s="1346">
        <f t="shared" ref="BE77:BE140" si="94">SUM(AY77:BD77)</f>
        <v>0</v>
      </c>
      <c r="BF77" s="1362"/>
      <c r="BG77" s="1363"/>
      <c r="BH77" s="1353"/>
      <c r="BI77" s="1434"/>
      <c r="BJ77" s="1434"/>
      <c r="BK77" s="1434"/>
      <c r="BL77" s="1434"/>
      <c r="BM77" s="1434">
        <f t="shared" ref="BM77:BM140" si="95">SUM(BI77:BL77)</f>
        <v>0</v>
      </c>
      <c r="BN77" s="1364"/>
      <c r="BO77" s="1364"/>
      <c r="BP77" s="1365"/>
      <c r="BQ77" s="1365">
        <f>BR77/24</f>
        <v>0</v>
      </c>
      <c r="BR77" s="1365"/>
      <c r="BS77" s="1365">
        <f t="shared" ref="BS77:BS140" si="96">SUM(BO77:BR77)</f>
        <v>0</v>
      </c>
      <c r="BT77" s="1353"/>
      <c r="BU77" s="1353">
        <f t="shared" si="84"/>
        <v>0</v>
      </c>
      <c r="BV77" s="1353">
        <f t="shared" si="85"/>
        <v>0</v>
      </c>
      <c r="BW77" s="1353">
        <f t="shared" si="86"/>
        <v>0</v>
      </c>
      <c r="BX77" s="1353">
        <f t="shared" si="87"/>
        <v>0</v>
      </c>
      <c r="BY77" s="1353">
        <f t="shared" si="88"/>
        <v>0</v>
      </c>
      <c r="BZ77" s="1353">
        <f t="shared" ref="BZ77:BZ140" si="97">SUM(BV77:BY77)</f>
        <v>0</v>
      </c>
      <c r="CA77" s="2393" t="s">
        <v>1274</v>
      </c>
      <c r="CB77" s="2059">
        <f t="shared" si="28"/>
        <v>8.3000000000000007</v>
      </c>
    </row>
    <row r="78" spans="1:80" ht="39.75" customHeight="1">
      <c r="A78" s="912">
        <v>5</v>
      </c>
      <c r="B78" s="1431" t="s">
        <v>842</v>
      </c>
      <c r="C78" s="1368" t="s">
        <v>1092</v>
      </c>
      <c r="D78" s="1356" t="s">
        <v>955</v>
      </c>
      <c r="E78" s="1432">
        <v>0</v>
      </c>
      <c r="F78" s="1432">
        <v>0</v>
      </c>
      <c r="G78" s="1432">
        <v>0</v>
      </c>
      <c r="H78" s="1432">
        <v>0</v>
      </c>
      <c r="I78" s="1432">
        <v>0</v>
      </c>
      <c r="J78" s="1432">
        <v>0</v>
      </c>
      <c r="K78" s="1432">
        <v>0</v>
      </c>
      <c r="L78" s="1432">
        <f t="shared" si="89"/>
        <v>0</v>
      </c>
      <c r="M78" s="1440"/>
      <c r="N78" s="1440"/>
      <c r="O78" s="1440"/>
      <c r="P78" s="1440"/>
      <c r="Q78" s="1440"/>
      <c r="R78" s="1440">
        <f>S78/24</f>
        <v>0</v>
      </c>
      <c r="S78" s="1440"/>
      <c r="T78" s="1440">
        <f t="shared" si="90"/>
        <v>0</v>
      </c>
      <c r="U78" s="2137"/>
      <c r="V78" s="891">
        <f t="shared" ref="V78:V100" si="98">E78+M78</f>
        <v>0</v>
      </c>
      <c r="W78" s="891"/>
      <c r="X78" s="891"/>
      <c r="Y78" s="891">
        <f>F78+N78</f>
        <v>0</v>
      </c>
      <c r="Z78" s="891"/>
      <c r="AA78" s="891">
        <f>G78+O78</f>
        <v>0</v>
      </c>
      <c r="AB78" s="891">
        <f t="shared" si="81"/>
        <v>0</v>
      </c>
      <c r="AC78" s="891">
        <f t="shared" si="81"/>
        <v>0</v>
      </c>
      <c r="AD78" s="891">
        <f t="shared" si="81"/>
        <v>0</v>
      </c>
      <c r="AE78" s="891">
        <f t="shared" si="81"/>
        <v>0</v>
      </c>
      <c r="AF78" s="1719">
        <f t="shared" si="91"/>
        <v>0</v>
      </c>
      <c r="AG78" s="891"/>
      <c r="AH78" s="891"/>
      <c r="AI78" s="1346">
        <v>3</v>
      </c>
      <c r="AJ78" s="1433">
        <v>2000</v>
      </c>
      <c r="AK78" s="1433">
        <v>45600</v>
      </c>
      <c r="AL78" s="1433">
        <v>0</v>
      </c>
      <c r="AM78" s="1433">
        <v>0</v>
      </c>
      <c r="AN78" s="1433">
        <v>0</v>
      </c>
      <c r="AO78" s="1433">
        <f t="shared" si="92"/>
        <v>47600</v>
      </c>
      <c r="AP78" s="1360"/>
      <c r="AQ78" s="1361"/>
      <c r="AR78" s="1360"/>
      <c r="AS78" s="1360"/>
      <c r="AT78" s="1360">
        <f>AU78/24</f>
        <v>0</v>
      </c>
      <c r="AU78" s="1361"/>
      <c r="AV78" s="1361">
        <f t="shared" si="93"/>
        <v>0</v>
      </c>
      <c r="AW78" s="1438"/>
      <c r="AX78" s="1346"/>
      <c r="AY78" s="1346"/>
      <c r="AZ78" s="1346"/>
      <c r="BA78" s="1346"/>
      <c r="BB78" s="1346">
        <f t="shared" si="83"/>
        <v>0</v>
      </c>
      <c r="BC78" s="1346">
        <f t="shared" ref="BC78:BC95" si="99">AM78+AT78</f>
        <v>0</v>
      </c>
      <c r="BD78" s="1346">
        <f t="shared" ref="BD78:BD95" si="100">AN78+AU78</f>
        <v>0</v>
      </c>
      <c r="BE78" s="1346">
        <f t="shared" si="94"/>
        <v>0</v>
      </c>
      <c r="BF78" s="1362"/>
      <c r="BG78" s="1398"/>
      <c r="BH78" s="1353"/>
      <c r="BI78" s="1434"/>
      <c r="BJ78" s="1434"/>
      <c r="BK78" s="1434"/>
      <c r="BL78" s="1434"/>
      <c r="BM78" s="1434">
        <f t="shared" si="95"/>
        <v>0</v>
      </c>
      <c r="BN78" s="1964"/>
      <c r="BO78" s="1964"/>
      <c r="BP78" s="1365"/>
      <c r="BQ78" s="1365">
        <f>BR78/24</f>
        <v>0</v>
      </c>
      <c r="BR78" s="1365"/>
      <c r="BS78" s="1365">
        <f t="shared" si="96"/>
        <v>0</v>
      </c>
      <c r="BT78" s="1353"/>
      <c r="BU78" s="1353">
        <v>5</v>
      </c>
      <c r="BV78" s="1353">
        <f t="shared" si="85"/>
        <v>0</v>
      </c>
      <c r="BW78" s="1353">
        <v>97270.8</v>
      </c>
      <c r="BX78" s="1353">
        <f t="shared" si="87"/>
        <v>0</v>
      </c>
      <c r="BY78" s="1353">
        <f t="shared" si="88"/>
        <v>0</v>
      </c>
      <c r="BZ78" s="1353">
        <f t="shared" si="97"/>
        <v>97270.8</v>
      </c>
      <c r="CA78" s="2393" t="s">
        <v>414</v>
      </c>
      <c r="CB78" s="2059">
        <f t="shared" ref="CB78:CB141" si="101">V78+AX78+BU78</f>
        <v>5</v>
      </c>
    </row>
    <row r="79" spans="1:80" ht="30.75" customHeight="1">
      <c r="A79" s="1170"/>
      <c r="B79" s="1431" t="s">
        <v>903</v>
      </c>
      <c r="C79" s="1368" t="s">
        <v>1093</v>
      </c>
      <c r="D79" s="1356"/>
      <c r="E79" s="1432">
        <v>3.4</v>
      </c>
      <c r="F79" s="1432">
        <v>1000</v>
      </c>
      <c r="G79" s="1432">
        <v>57800</v>
      </c>
      <c r="H79" s="1432">
        <v>0</v>
      </c>
      <c r="I79" s="1432">
        <v>0</v>
      </c>
      <c r="J79" s="1432">
        <v>0</v>
      </c>
      <c r="K79" s="1432">
        <v>0</v>
      </c>
      <c r="L79" s="1432">
        <f t="shared" si="89"/>
        <v>58800</v>
      </c>
      <c r="M79" s="1440"/>
      <c r="N79" s="1440">
        <v>1181.5</v>
      </c>
      <c r="O79" s="1440">
        <f>-36875+39485.7</f>
        <v>2610.6999999999971</v>
      </c>
      <c r="P79" s="1440"/>
      <c r="Q79" s="1440"/>
      <c r="R79" s="1641">
        <f>S79/24</f>
        <v>1475</v>
      </c>
      <c r="S79" s="1440">
        <v>35400</v>
      </c>
      <c r="T79" s="1440">
        <f t="shared" si="90"/>
        <v>40667.199999999997</v>
      </c>
      <c r="U79" s="2137"/>
      <c r="V79" s="1717">
        <f t="shared" si="98"/>
        <v>3.4</v>
      </c>
      <c r="W79" s="891"/>
      <c r="X79" s="891"/>
      <c r="Y79" s="891">
        <v>0</v>
      </c>
      <c r="Z79" s="891"/>
      <c r="AA79" s="891">
        <v>49578.6</v>
      </c>
      <c r="AB79" s="891">
        <f t="shared" ref="AB79:AB95" si="102">H79+P79</f>
        <v>0</v>
      </c>
      <c r="AC79" s="891">
        <f t="shared" ref="AC79:AC95" si="103">I79+Q79</f>
        <v>0</v>
      </c>
      <c r="AD79" s="891">
        <v>1850</v>
      </c>
      <c r="AE79" s="891">
        <v>44400</v>
      </c>
      <c r="AF79" s="1719">
        <f t="shared" si="91"/>
        <v>95828.6</v>
      </c>
      <c r="AG79" s="1341"/>
      <c r="AH79" s="1954"/>
      <c r="AI79" s="1346">
        <v>3.4</v>
      </c>
      <c r="AJ79" s="1433">
        <v>2000</v>
      </c>
      <c r="AK79" s="1433">
        <v>52148.3</v>
      </c>
      <c r="AL79" s="1433">
        <v>0</v>
      </c>
      <c r="AM79" s="1433">
        <v>0</v>
      </c>
      <c r="AN79" s="1433">
        <v>0</v>
      </c>
      <c r="AO79" s="1433">
        <f>SUM(AJ79:AN79)</f>
        <v>54148.3</v>
      </c>
      <c r="AP79" s="1360">
        <v>0.3</v>
      </c>
      <c r="AQ79" s="1361"/>
      <c r="AR79" s="1360"/>
      <c r="AS79" s="1360"/>
      <c r="AT79" s="1360">
        <f>AU79/24</f>
        <v>0</v>
      </c>
      <c r="AU79" s="1361"/>
      <c r="AV79" s="1361">
        <f t="shared" si="93"/>
        <v>0</v>
      </c>
      <c r="AW79" s="1438"/>
      <c r="AX79" s="1346">
        <f t="shared" si="82"/>
        <v>3.6999999999999997</v>
      </c>
      <c r="AY79" s="1346">
        <v>0</v>
      </c>
      <c r="AZ79" s="1346"/>
      <c r="BA79" s="1346">
        <v>3316.3</v>
      </c>
      <c r="BB79" s="1346">
        <f t="shared" si="83"/>
        <v>0</v>
      </c>
      <c r="BC79" s="1346">
        <v>2714.5</v>
      </c>
      <c r="BD79" s="1346">
        <v>65148</v>
      </c>
      <c r="BE79" s="1346">
        <f>SUM(AY79:BD79)</f>
        <v>71178.8</v>
      </c>
      <c r="BF79" s="1362"/>
      <c r="BG79" s="1398"/>
      <c r="BH79" s="1353"/>
      <c r="BI79" s="1434"/>
      <c r="BJ79" s="1434"/>
      <c r="BK79" s="1434"/>
      <c r="BL79" s="1434"/>
      <c r="BM79" s="1434">
        <f t="shared" si="95"/>
        <v>0</v>
      </c>
      <c r="BN79" s="1364"/>
      <c r="BO79" s="1364"/>
      <c r="BP79" s="1365"/>
      <c r="BQ79" s="1365">
        <f>BR79/24</f>
        <v>0</v>
      </c>
      <c r="BR79" s="1365"/>
      <c r="BS79" s="1365">
        <f t="shared" si="96"/>
        <v>0</v>
      </c>
      <c r="BT79" s="1353"/>
      <c r="BU79" s="1353">
        <f t="shared" si="84"/>
        <v>0</v>
      </c>
      <c r="BV79" s="1353">
        <f t="shared" si="85"/>
        <v>0</v>
      </c>
      <c r="BW79" s="1353">
        <f t="shared" si="86"/>
        <v>0</v>
      </c>
      <c r="BX79" s="1353">
        <f t="shared" si="87"/>
        <v>0</v>
      </c>
      <c r="BY79" s="1353">
        <f t="shared" si="88"/>
        <v>0</v>
      </c>
      <c r="BZ79" s="1353">
        <f t="shared" si="97"/>
        <v>0</v>
      </c>
      <c r="CA79" s="2393" t="s">
        <v>1228</v>
      </c>
      <c r="CB79" s="2059">
        <f t="shared" si="101"/>
        <v>7.1</v>
      </c>
    </row>
    <row r="80" spans="1:80" ht="36">
      <c r="A80" s="1170"/>
      <c r="B80" s="1431" t="s">
        <v>1222</v>
      </c>
      <c r="C80" s="1368" t="s">
        <v>961</v>
      </c>
      <c r="D80" s="1356"/>
      <c r="E80" s="1432" t="s">
        <v>962</v>
      </c>
      <c r="F80" s="1432">
        <v>3750</v>
      </c>
      <c r="G80" s="1432">
        <v>0</v>
      </c>
      <c r="H80" s="1432">
        <v>0</v>
      </c>
      <c r="I80" s="1432">
        <v>0</v>
      </c>
      <c r="J80" s="1432">
        <v>2032.9000033333334</v>
      </c>
      <c r="K80" s="1432">
        <v>48788.6</v>
      </c>
      <c r="L80" s="1432">
        <f t="shared" si="89"/>
        <v>54571.500003333334</v>
      </c>
      <c r="M80" s="1440"/>
      <c r="N80" s="1440">
        <v>-696.5</v>
      </c>
      <c r="O80" s="1440"/>
      <c r="P80" s="1440"/>
      <c r="Q80" s="1440"/>
      <c r="R80" s="1440">
        <f>S80/24</f>
        <v>1651</v>
      </c>
      <c r="S80" s="1440">
        <f>36000+3624</f>
        <v>39624</v>
      </c>
      <c r="T80" s="1440">
        <f t="shared" si="90"/>
        <v>40578.5</v>
      </c>
      <c r="U80" s="1633">
        <v>122.63500000000001</v>
      </c>
      <c r="V80" s="1951"/>
      <c r="W80" s="1951"/>
      <c r="X80" s="1951"/>
      <c r="Y80" s="891">
        <v>961.2</v>
      </c>
      <c r="Z80" s="891"/>
      <c r="AA80" s="891">
        <v>3268.8</v>
      </c>
      <c r="AB80" s="891">
        <f t="shared" si="102"/>
        <v>0</v>
      </c>
      <c r="AC80" s="891">
        <f t="shared" si="103"/>
        <v>0</v>
      </c>
      <c r="AD80" s="891">
        <v>3283.9</v>
      </c>
      <c r="AE80" s="891">
        <v>78812.600000000006</v>
      </c>
      <c r="AF80" s="1357">
        <f t="shared" si="91"/>
        <v>86326.5</v>
      </c>
      <c r="AG80" s="891"/>
      <c r="AH80" s="891"/>
      <c r="AI80" s="1346">
        <v>0</v>
      </c>
      <c r="AJ80" s="1433">
        <v>0</v>
      </c>
      <c r="AK80" s="1433">
        <v>0</v>
      </c>
      <c r="AL80" s="1433">
        <v>0</v>
      </c>
      <c r="AM80" s="1433">
        <v>0</v>
      </c>
      <c r="AN80" s="1433">
        <v>0</v>
      </c>
      <c r="AO80" s="1433">
        <f t="shared" si="92"/>
        <v>0</v>
      </c>
      <c r="AP80" s="1360"/>
      <c r="AQ80" s="1361"/>
      <c r="AR80" s="1360"/>
      <c r="AS80" s="1360"/>
      <c r="AT80" s="1360">
        <f>AU80/24</f>
        <v>0</v>
      </c>
      <c r="AU80" s="1361"/>
      <c r="AV80" s="1361">
        <f t="shared" si="93"/>
        <v>0</v>
      </c>
      <c r="AW80" s="1438"/>
      <c r="AX80" s="1948">
        <f t="shared" si="82"/>
        <v>0</v>
      </c>
      <c r="AY80" s="1346">
        <f t="shared" ref="AY80:AY95" si="104">AJ80+AQ80</f>
        <v>0</v>
      </c>
      <c r="AZ80" s="1346"/>
      <c r="BA80" s="1346">
        <f t="shared" ref="BA80:BA95" si="105">AK80+AR80</f>
        <v>0</v>
      </c>
      <c r="BB80" s="1346">
        <f t="shared" si="83"/>
        <v>0</v>
      </c>
      <c r="BC80" s="1965">
        <f t="shared" si="99"/>
        <v>0</v>
      </c>
      <c r="BD80" s="1346">
        <f t="shared" si="100"/>
        <v>0</v>
      </c>
      <c r="BE80" s="1346">
        <f t="shared" si="94"/>
        <v>0</v>
      </c>
      <c r="BF80" s="1362"/>
      <c r="BG80" s="1363"/>
      <c r="BH80" s="1353"/>
      <c r="BI80" s="1434"/>
      <c r="BJ80" s="1434"/>
      <c r="BK80" s="1434"/>
      <c r="BL80" s="1434"/>
      <c r="BM80" s="1434">
        <f t="shared" si="95"/>
        <v>0</v>
      </c>
      <c r="BN80" s="1364"/>
      <c r="BO80" s="1364"/>
      <c r="BP80" s="1365"/>
      <c r="BQ80" s="1365">
        <f>BR80/24</f>
        <v>0</v>
      </c>
      <c r="BR80" s="1365"/>
      <c r="BS80" s="1365">
        <f t="shared" si="96"/>
        <v>0</v>
      </c>
      <c r="BT80" s="1353"/>
      <c r="BU80" s="1353">
        <f t="shared" si="84"/>
        <v>0</v>
      </c>
      <c r="BV80" s="1353">
        <f t="shared" si="85"/>
        <v>0</v>
      </c>
      <c r="BW80" s="1353">
        <f t="shared" si="86"/>
        <v>0</v>
      </c>
      <c r="BX80" s="1353">
        <f t="shared" si="87"/>
        <v>0</v>
      </c>
      <c r="BY80" s="1353">
        <f t="shared" si="88"/>
        <v>0</v>
      </c>
      <c r="BZ80" s="1353">
        <f t="shared" si="97"/>
        <v>0</v>
      </c>
      <c r="CA80" s="2393" t="s">
        <v>1143</v>
      </c>
      <c r="CB80" s="2059">
        <f t="shared" si="101"/>
        <v>0</v>
      </c>
    </row>
    <row r="81" spans="1:80" ht="43.5" customHeight="1">
      <c r="A81" s="1170"/>
      <c r="B81" s="1431" t="s">
        <v>1160</v>
      </c>
      <c r="C81" s="1368" t="s">
        <v>1161</v>
      </c>
      <c r="D81" s="1356"/>
      <c r="E81" s="1432">
        <v>0</v>
      </c>
      <c r="F81" s="1432">
        <v>0</v>
      </c>
      <c r="G81" s="1432">
        <v>0</v>
      </c>
      <c r="H81" s="1432">
        <v>0</v>
      </c>
      <c r="I81" s="1432">
        <v>0</v>
      </c>
      <c r="J81" s="1432">
        <v>0</v>
      </c>
      <c r="K81" s="1432">
        <v>0</v>
      </c>
      <c r="L81" s="1432">
        <f t="shared" si="89"/>
        <v>0</v>
      </c>
      <c r="M81" s="1440"/>
      <c r="N81" s="1440"/>
      <c r="O81" s="1440"/>
      <c r="P81" s="1440"/>
      <c r="Q81" s="1440"/>
      <c r="R81" s="1440"/>
      <c r="S81" s="1440"/>
      <c r="T81" s="1440">
        <f t="shared" si="90"/>
        <v>0</v>
      </c>
      <c r="U81" s="1722"/>
      <c r="V81" s="1951">
        <f t="shared" si="98"/>
        <v>0</v>
      </c>
      <c r="W81" s="1951"/>
      <c r="X81" s="1951"/>
      <c r="Y81" s="891">
        <f t="shared" ref="Y81:Y95" si="106">F81+N81</f>
        <v>0</v>
      </c>
      <c r="Z81" s="891"/>
      <c r="AA81" s="891">
        <f t="shared" ref="AA81:AA95" si="107">G81+O81</f>
        <v>0</v>
      </c>
      <c r="AB81" s="891">
        <f t="shared" si="102"/>
        <v>0</v>
      </c>
      <c r="AC81" s="891">
        <f t="shared" si="103"/>
        <v>0</v>
      </c>
      <c r="AD81" s="891">
        <f t="shared" ref="AD81:AD95" si="108">J81+R81</f>
        <v>0</v>
      </c>
      <c r="AE81" s="891">
        <f t="shared" ref="AE81:AE95" si="109">K81+S81</f>
        <v>0</v>
      </c>
      <c r="AF81" s="1357">
        <f t="shared" si="91"/>
        <v>0</v>
      </c>
      <c r="AG81" s="891"/>
      <c r="AH81" s="891"/>
      <c r="AI81" s="1346">
        <v>0</v>
      </c>
      <c r="AJ81" s="1433">
        <v>0</v>
      </c>
      <c r="AK81" s="1433">
        <v>0</v>
      </c>
      <c r="AL81" s="1433">
        <v>0</v>
      </c>
      <c r="AM81" s="1433">
        <v>0</v>
      </c>
      <c r="AN81" s="1433">
        <v>0</v>
      </c>
      <c r="AO81" s="1433">
        <f t="shared" si="92"/>
        <v>0</v>
      </c>
      <c r="AP81" s="1360"/>
      <c r="AQ81" s="1361"/>
      <c r="AR81" s="1360"/>
      <c r="AS81" s="1360"/>
      <c r="AT81" s="1360"/>
      <c r="AU81" s="1361"/>
      <c r="AV81" s="1361">
        <f t="shared" si="93"/>
        <v>0</v>
      </c>
      <c r="AW81" s="1438">
        <v>59.8</v>
      </c>
      <c r="AX81" s="1948">
        <f t="shared" si="82"/>
        <v>0</v>
      </c>
      <c r="AY81" s="1346">
        <f t="shared" si="104"/>
        <v>0</v>
      </c>
      <c r="AZ81" s="1346"/>
      <c r="BA81" s="1346">
        <v>1750</v>
      </c>
      <c r="BB81" s="1346">
        <f t="shared" si="83"/>
        <v>0</v>
      </c>
      <c r="BC81" s="1346">
        <v>2650</v>
      </c>
      <c r="BD81" s="1346">
        <v>63600</v>
      </c>
      <c r="BE81" s="1346">
        <f t="shared" si="94"/>
        <v>68000</v>
      </c>
      <c r="BF81" s="1362"/>
      <c r="BG81" s="1363"/>
      <c r="BH81" s="1353"/>
      <c r="BI81" s="1434"/>
      <c r="BJ81" s="1434"/>
      <c r="BK81" s="1434"/>
      <c r="BL81" s="1434"/>
      <c r="BM81" s="1434">
        <f t="shared" si="95"/>
        <v>0</v>
      </c>
      <c r="BN81" s="1364"/>
      <c r="BO81" s="1364"/>
      <c r="BP81" s="1365"/>
      <c r="BQ81" s="1365"/>
      <c r="BR81" s="1365"/>
      <c r="BS81" s="1365">
        <f t="shared" si="96"/>
        <v>0</v>
      </c>
      <c r="BT81" s="2228"/>
      <c r="BU81" s="1353">
        <f t="shared" si="84"/>
        <v>0</v>
      </c>
      <c r="BV81" s="1353">
        <f t="shared" si="85"/>
        <v>0</v>
      </c>
      <c r="BW81" s="1353"/>
      <c r="BX81" s="1353"/>
      <c r="BY81" s="1353"/>
      <c r="BZ81" s="1353">
        <f t="shared" si="97"/>
        <v>0</v>
      </c>
      <c r="CA81" s="2393" t="s">
        <v>1162</v>
      </c>
      <c r="CB81" s="2059">
        <f t="shared" si="101"/>
        <v>0</v>
      </c>
    </row>
    <row r="82" spans="1:80" ht="13.9" hidden="1" customHeight="1">
      <c r="A82" s="1170"/>
      <c r="B82" s="1354"/>
      <c r="C82" s="1368"/>
      <c r="D82" s="1356"/>
      <c r="E82" s="1432">
        <v>0</v>
      </c>
      <c r="F82" s="1432">
        <v>0</v>
      </c>
      <c r="G82" s="1432">
        <v>0</v>
      </c>
      <c r="H82" s="1432">
        <v>0</v>
      </c>
      <c r="I82" s="1432">
        <v>0</v>
      </c>
      <c r="J82" s="1432">
        <v>0</v>
      </c>
      <c r="K82" s="1432">
        <v>0</v>
      </c>
      <c r="L82" s="1432">
        <f t="shared" si="89"/>
        <v>0</v>
      </c>
      <c r="M82" s="1440"/>
      <c r="N82" s="1440"/>
      <c r="O82" s="1440"/>
      <c r="P82" s="1440"/>
      <c r="Q82" s="1440"/>
      <c r="R82" s="1440"/>
      <c r="S82" s="1440"/>
      <c r="T82" s="1440">
        <f t="shared" si="90"/>
        <v>0</v>
      </c>
      <c r="U82" s="1722"/>
      <c r="V82" s="1951">
        <f t="shared" si="98"/>
        <v>0</v>
      </c>
      <c r="W82" s="1951"/>
      <c r="X82" s="1951"/>
      <c r="Y82" s="891">
        <f t="shared" si="106"/>
        <v>0</v>
      </c>
      <c r="Z82" s="891"/>
      <c r="AA82" s="891">
        <f t="shared" si="107"/>
        <v>0</v>
      </c>
      <c r="AB82" s="891">
        <f t="shared" si="102"/>
        <v>0</v>
      </c>
      <c r="AC82" s="891">
        <f t="shared" si="103"/>
        <v>0</v>
      </c>
      <c r="AD82" s="891">
        <f t="shared" si="108"/>
        <v>0</v>
      </c>
      <c r="AE82" s="891">
        <f t="shared" si="109"/>
        <v>0</v>
      </c>
      <c r="AF82" s="1357">
        <f t="shared" si="91"/>
        <v>0</v>
      </c>
      <c r="AG82" s="891"/>
      <c r="AH82" s="891"/>
      <c r="AI82" s="1346">
        <v>0</v>
      </c>
      <c r="AJ82" s="1433">
        <v>0</v>
      </c>
      <c r="AK82" s="1433">
        <v>0</v>
      </c>
      <c r="AL82" s="1433">
        <v>0</v>
      </c>
      <c r="AM82" s="1433">
        <v>0</v>
      </c>
      <c r="AN82" s="1433">
        <v>0</v>
      </c>
      <c r="AO82" s="1433">
        <f t="shared" si="92"/>
        <v>0</v>
      </c>
      <c r="AP82" s="1360"/>
      <c r="AQ82" s="1361"/>
      <c r="AR82" s="1360"/>
      <c r="AS82" s="1360"/>
      <c r="AT82" s="1360"/>
      <c r="AU82" s="1361"/>
      <c r="AV82" s="1361">
        <f t="shared" si="93"/>
        <v>0</v>
      </c>
      <c r="AW82" s="1438"/>
      <c r="AX82" s="1948">
        <f t="shared" si="82"/>
        <v>0</v>
      </c>
      <c r="AY82" s="1346">
        <f t="shared" si="104"/>
        <v>0</v>
      </c>
      <c r="AZ82" s="1346"/>
      <c r="BA82" s="1346">
        <f t="shared" si="105"/>
        <v>0</v>
      </c>
      <c r="BB82" s="1346">
        <f t="shared" si="83"/>
        <v>0</v>
      </c>
      <c r="BC82" s="1346">
        <f t="shared" si="99"/>
        <v>0</v>
      </c>
      <c r="BD82" s="1346">
        <f t="shared" si="100"/>
        <v>0</v>
      </c>
      <c r="BE82" s="1346">
        <f t="shared" si="94"/>
        <v>0</v>
      </c>
      <c r="BF82" s="1362"/>
      <c r="BG82" s="1363"/>
      <c r="BH82" s="1353"/>
      <c r="BI82" s="1434"/>
      <c r="BJ82" s="1434"/>
      <c r="BK82" s="1434"/>
      <c r="BL82" s="1434"/>
      <c r="BM82" s="1434">
        <f t="shared" si="95"/>
        <v>0</v>
      </c>
      <c r="BN82" s="1364"/>
      <c r="BO82" s="1364"/>
      <c r="BP82" s="1365"/>
      <c r="BQ82" s="1365"/>
      <c r="BR82" s="1365"/>
      <c r="BS82" s="1365">
        <f t="shared" si="96"/>
        <v>0</v>
      </c>
      <c r="BT82" s="1353"/>
      <c r="BU82" s="1353">
        <f t="shared" si="84"/>
        <v>0</v>
      </c>
      <c r="BV82" s="1353">
        <f t="shared" si="85"/>
        <v>0</v>
      </c>
      <c r="BW82" s="1353">
        <f t="shared" si="86"/>
        <v>0</v>
      </c>
      <c r="BX82" s="1353">
        <f t="shared" si="87"/>
        <v>0</v>
      </c>
      <c r="BY82" s="1353">
        <f t="shared" si="88"/>
        <v>0</v>
      </c>
      <c r="BZ82" s="1353">
        <f t="shared" si="97"/>
        <v>0</v>
      </c>
      <c r="CA82" s="2394"/>
      <c r="CB82" s="2059">
        <f t="shared" si="101"/>
        <v>0</v>
      </c>
    </row>
    <row r="83" spans="1:80" ht="13.9" hidden="1" customHeight="1">
      <c r="A83" s="1170"/>
      <c r="B83" s="1354"/>
      <c r="C83" s="1368"/>
      <c r="D83" s="1356"/>
      <c r="E83" s="1432">
        <v>0</v>
      </c>
      <c r="F83" s="1432">
        <v>0</v>
      </c>
      <c r="G83" s="1432">
        <v>0</v>
      </c>
      <c r="H83" s="1432">
        <v>0</v>
      </c>
      <c r="I83" s="1432">
        <v>0</v>
      </c>
      <c r="J83" s="1432">
        <v>0</v>
      </c>
      <c r="K83" s="1432">
        <v>0</v>
      </c>
      <c r="L83" s="1432">
        <f t="shared" si="89"/>
        <v>0</v>
      </c>
      <c r="M83" s="1440"/>
      <c r="N83" s="1440"/>
      <c r="O83" s="1440"/>
      <c r="P83" s="1440"/>
      <c r="Q83" s="1440"/>
      <c r="R83" s="1440"/>
      <c r="S83" s="1440"/>
      <c r="T83" s="1440">
        <f t="shared" si="90"/>
        <v>0</v>
      </c>
      <c r="U83" s="1722"/>
      <c r="V83" s="1951">
        <f t="shared" si="98"/>
        <v>0</v>
      </c>
      <c r="W83" s="1951"/>
      <c r="X83" s="1951"/>
      <c r="Y83" s="891">
        <f t="shared" si="106"/>
        <v>0</v>
      </c>
      <c r="Z83" s="891"/>
      <c r="AA83" s="891">
        <f t="shared" si="107"/>
        <v>0</v>
      </c>
      <c r="AB83" s="891">
        <f t="shared" si="102"/>
        <v>0</v>
      </c>
      <c r="AC83" s="891">
        <f t="shared" si="103"/>
        <v>0</v>
      </c>
      <c r="AD83" s="891">
        <f t="shared" si="108"/>
        <v>0</v>
      </c>
      <c r="AE83" s="891">
        <f t="shared" si="109"/>
        <v>0</v>
      </c>
      <c r="AF83" s="1357">
        <f t="shared" si="91"/>
        <v>0</v>
      </c>
      <c r="AG83" s="891"/>
      <c r="AH83" s="891"/>
      <c r="AI83" s="1346">
        <v>0</v>
      </c>
      <c r="AJ83" s="1433">
        <v>0</v>
      </c>
      <c r="AK83" s="1433">
        <v>0</v>
      </c>
      <c r="AL83" s="1433">
        <v>0</v>
      </c>
      <c r="AM83" s="1433">
        <v>0</v>
      </c>
      <c r="AN83" s="1433">
        <v>0</v>
      </c>
      <c r="AO83" s="1433">
        <f t="shared" si="92"/>
        <v>0</v>
      </c>
      <c r="AP83" s="1360"/>
      <c r="AQ83" s="1361"/>
      <c r="AR83" s="1360"/>
      <c r="AS83" s="1360"/>
      <c r="AT83" s="1360"/>
      <c r="AU83" s="1361"/>
      <c r="AV83" s="1361">
        <f t="shared" si="93"/>
        <v>0</v>
      </c>
      <c r="AW83" s="1438"/>
      <c r="AX83" s="1948">
        <f t="shared" si="82"/>
        <v>0</v>
      </c>
      <c r="AY83" s="1346">
        <f t="shared" si="104"/>
        <v>0</v>
      </c>
      <c r="AZ83" s="1346"/>
      <c r="BA83" s="1346">
        <f t="shared" si="105"/>
        <v>0</v>
      </c>
      <c r="BB83" s="1346">
        <f t="shared" si="83"/>
        <v>0</v>
      </c>
      <c r="BC83" s="1346">
        <f t="shared" si="99"/>
        <v>0</v>
      </c>
      <c r="BD83" s="1346">
        <f t="shared" si="100"/>
        <v>0</v>
      </c>
      <c r="BE83" s="1346">
        <f t="shared" si="94"/>
        <v>0</v>
      </c>
      <c r="BF83" s="1362"/>
      <c r="BG83" s="1363"/>
      <c r="BH83" s="1353"/>
      <c r="BI83" s="1434"/>
      <c r="BJ83" s="1434"/>
      <c r="BK83" s="1434"/>
      <c r="BL83" s="1434"/>
      <c r="BM83" s="1434">
        <f t="shared" si="95"/>
        <v>0</v>
      </c>
      <c r="BN83" s="1364"/>
      <c r="BO83" s="1364"/>
      <c r="BP83" s="1365"/>
      <c r="BQ83" s="1365"/>
      <c r="BR83" s="1365"/>
      <c r="BS83" s="1365">
        <f t="shared" si="96"/>
        <v>0</v>
      </c>
      <c r="BT83" s="1353"/>
      <c r="BU83" s="1353">
        <f t="shared" si="84"/>
        <v>0</v>
      </c>
      <c r="BV83" s="1353">
        <f t="shared" si="85"/>
        <v>0</v>
      </c>
      <c r="BW83" s="1353">
        <f t="shared" si="86"/>
        <v>0</v>
      </c>
      <c r="BX83" s="1353">
        <f t="shared" si="87"/>
        <v>0</v>
      </c>
      <c r="BY83" s="1353">
        <f t="shared" si="88"/>
        <v>0</v>
      </c>
      <c r="BZ83" s="1353">
        <f t="shared" si="97"/>
        <v>0</v>
      </c>
      <c r="CA83" s="2394"/>
      <c r="CB83" s="2059">
        <f t="shared" si="101"/>
        <v>0</v>
      </c>
    </row>
    <row r="84" spans="1:80" ht="13.9" hidden="1" customHeight="1">
      <c r="A84" s="1170"/>
      <c r="B84" s="1354"/>
      <c r="C84" s="1368"/>
      <c r="D84" s="1356"/>
      <c r="E84" s="1432">
        <v>0</v>
      </c>
      <c r="F84" s="1432">
        <v>0</v>
      </c>
      <c r="G84" s="1432">
        <v>0</v>
      </c>
      <c r="H84" s="1432">
        <v>0</v>
      </c>
      <c r="I84" s="1432">
        <v>0</v>
      </c>
      <c r="J84" s="1432">
        <v>0</v>
      </c>
      <c r="K84" s="1432">
        <v>0</v>
      </c>
      <c r="L84" s="1432">
        <f t="shared" si="89"/>
        <v>0</v>
      </c>
      <c r="M84" s="1440"/>
      <c r="N84" s="1440"/>
      <c r="O84" s="1440"/>
      <c r="P84" s="1440"/>
      <c r="Q84" s="1440"/>
      <c r="R84" s="1440"/>
      <c r="S84" s="1440"/>
      <c r="T84" s="1440">
        <f t="shared" si="90"/>
        <v>0</v>
      </c>
      <c r="U84" s="1722"/>
      <c r="V84" s="1951">
        <f t="shared" si="98"/>
        <v>0</v>
      </c>
      <c r="W84" s="1951"/>
      <c r="X84" s="1951"/>
      <c r="Y84" s="891">
        <f t="shared" si="106"/>
        <v>0</v>
      </c>
      <c r="Z84" s="891"/>
      <c r="AA84" s="891">
        <f t="shared" si="107"/>
        <v>0</v>
      </c>
      <c r="AB84" s="891">
        <f t="shared" si="102"/>
        <v>0</v>
      </c>
      <c r="AC84" s="891">
        <f t="shared" si="103"/>
        <v>0</v>
      </c>
      <c r="AD84" s="891">
        <f t="shared" si="108"/>
        <v>0</v>
      </c>
      <c r="AE84" s="891">
        <f t="shared" si="109"/>
        <v>0</v>
      </c>
      <c r="AF84" s="1357">
        <f t="shared" si="91"/>
        <v>0</v>
      </c>
      <c r="AG84" s="891"/>
      <c r="AH84" s="891"/>
      <c r="AI84" s="1346">
        <v>0</v>
      </c>
      <c r="AJ84" s="1433">
        <v>0</v>
      </c>
      <c r="AK84" s="1433">
        <v>0</v>
      </c>
      <c r="AL84" s="1433">
        <v>0</v>
      </c>
      <c r="AM84" s="1433">
        <v>0</v>
      </c>
      <c r="AN84" s="1433">
        <v>0</v>
      </c>
      <c r="AO84" s="1433">
        <f t="shared" si="92"/>
        <v>0</v>
      </c>
      <c r="AP84" s="1360"/>
      <c r="AQ84" s="1361"/>
      <c r="AR84" s="1360"/>
      <c r="AS84" s="1360"/>
      <c r="AT84" s="1360"/>
      <c r="AU84" s="1361"/>
      <c r="AV84" s="1361">
        <f t="shared" si="93"/>
        <v>0</v>
      </c>
      <c r="AW84" s="1438"/>
      <c r="AX84" s="1948">
        <f t="shared" si="82"/>
        <v>0</v>
      </c>
      <c r="AY84" s="1346">
        <f t="shared" si="104"/>
        <v>0</v>
      </c>
      <c r="AZ84" s="1346"/>
      <c r="BA84" s="1346">
        <f t="shared" si="105"/>
        <v>0</v>
      </c>
      <c r="BB84" s="1346">
        <f t="shared" si="83"/>
        <v>0</v>
      </c>
      <c r="BC84" s="1346">
        <f t="shared" si="99"/>
        <v>0</v>
      </c>
      <c r="BD84" s="1346">
        <f t="shared" si="100"/>
        <v>0</v>
      </c>
      <c r="BE84" s="1346">
        <f t="shared" si="94"/>
        <v>0</v>
      </c>
      <c r="BF84" s="1362"/>
      <c r="BG84" s="1363"/>
      <c r="BH84" s="1353"/>
      <c r="BI84" s="1434"/>
      <c r="BJ84" s="1434"/>
      <c r="BK84" s="1434"/>
      <c r="BL84" s="1434"/>
      <c r="BM84" s="1434">
        <f t="shared" si="95"/>
        <v>0</v>
      </c>
      <c r="BN84" s="1364"/>
      <c r="BO84" s="1364"/>
      <c r="BP84" s="1365"/>
      <c r="BQ84" s="1365"/>
      <c r="BR84" s="1365"/>
      <c r="BS84" s="1365">
        <f t="shared" si="96"/>
        <v>0</v>
      </c>
      <c r="BT84" s="1353"/>
      <c r="BU84" s="1353">
        <f t="shared" si="84"/>
        <v>0</v>
      </c>
      <c r="BV84" s="1353">
        <f t="shared" si="85"/>
        <v>0</v>
      </c>
      <c r="BW84" s="1353">
        <f t="shared" si="86"/>
        <v>0</v>
      </c>
      <c r="BX84" s="1353">
        <f t="shared" si="87"/>
        <v>0</v>
      </c>
      <c r="BY84" s="1353">
        <f t="shared" si="88"/>
        <v>0</v>
      </c>
      <c r="BZ84" s="1353">
        <f t="shared" si="97"/>
        <v>0</v>
      </c>
      <c r="CA84" s="2394"/>
      <c r="CB84" s="2059">
        <f t="shared" si="101"/>
        <v>0</v>
      </c>
    </row>
    <row r="85" spans="1:80" ht="13.9" hidden="1" customHeight="1">
      <c r="A85" s="1170"/>
      <c r="B85" s="1354"/>
      <c r="C85" s="1368"/>
      <c r="D85" s="1356"/>
      <c r="E85" s="1432">
        <v>0</v>
      </c>
      <c r="F85" s="1432">
        <v>0</v>
      </c>
      <c r="G85" s="1432">
        <v>0</v>
      </c>
      <c r="H85" s="1432">
        <v>0</v>
      </c>
      <c r="I85" s="1432">
        <v>0</v>
      </c>
      <c r="J85" s="1432">
        <v>0</v>
      </c>
      <c r="K85" s="1432">
        <v>0</v>
      </c>
      <c r="L85" s="1432">
        <f t="shared" si="89"/>
        <v>0</v>
      </c>
      <c r="M85" s="1440"/>
      <c r="N85" s="1440"/>
      <c r="O85" s="1440"/>
      <c r="P85" s="1440"/>
      <c r="Q85" s="1440"/>
      <c r="R85" s="1440"/>
      <c r="S85" s="1440"/>
      <c r="T85" s="1440">
        <f t="shared" si="90"/>
        <v>0</v>
      </c>
      <c r="U85" s="1722"/>
      <c r="V85" s="1951">
        <f t="shared" si="98"/>
        <v>0</v>
      </c>
      <c r="W85" s="1951"/>
      <c r="X85" s="1951"/>
      <c r="Y85" s="891">
        <f t="shared" si="106"/>
        <v>0</v>
      </c>
      <c r="Z85" s="891"/>
      <c r="AA85" s="891">
        <f t="shared" si="107"/>
        <v>0</v>
      </c>
      <c r="AB85" s="891">
        <f t="shared" si="102"/>
        <v>0</v>
      </c>
      <c r="AC85" s="891">
        <f t="shared" si="103"/>
        <v>0</v>
      </c>
      <c r="AD85" s="891">
        <f t="shared" si="108"/>
        <v>0</v>
      </c>
      <c r="AE85" s="891">
        <f t="shared" si="109"/>
        <v>0</v>
      </c>
      <c r="AF85" s="1357">
        <f t="shared" si="91"/>
        <v>0</v>
      </c>
      <c r="AG85" s="891"/>
      <c r="AH85" s="891"/>
      <c r="AI85" s="1346">
        <v>0</v>
      </c>
      <c r="AJ85" s="1433">
        <v>0</v>
      </c>
      <c r="AK85" s="1433">
        <v>0</v>
      </c>
      <c r="AL85" s="1433">
        <v>0</v>
      </c>
      <c r="AM85" s="1433">
        <v>0</v>
      </c>
      <c r="AN85" s="1433">
        <v>0</v>
      </c>
      <c r="AO85" s="1433">
        <f t="shared" si="92"/>
        <v>0</v>
      </c>
      <c r="AP85" s="1360"/>
      <c r="AQ85" s="1361"/>
      <c r="AR85" s="1360"/>
      <c r="AS85" s="1360"/>
      <c r="AT85" s="1360"/>
      <c r="AU85" s="1361"/>
      <c r="AV85" s="1361">
        <f t="shared" si="93"/>
        <v>0</v>
      </c>
      <c r="AW85" s="1438"/>
      <c r="AX85" s="1948">
        <f t="shared" si="82"/>
        <v>0</v>
      </c>
      <c r="AY85" s="1346">
        <f t="shared" si="104"/>
        <v>0</v>
      </c>
      <c r="AZ85" s="1346"/>
      <c r="BA85" s="1346">
        <f t="shared" si="105"/>
        <v>0</v>
      </c>
      <c r="BB85" s="1346">
        <f t="shared" si="83"/>
        <v>0</v>
      </c>
      <c r="BC85" s="1346">
        <f t="shared" si="99"/>
        <v>0</v>
      </c>
      <c r="BD85" s="1346">
        <f t="shared" si="100"/>
        <v>0</v>
      </c>
      <c r="BE85" s="1346">
        <f t="shared" si="94"/>
        <v>0</v>
      </c>
      <c r="BF85" s="1362"/>
      <c r="BG85" s="1363"/>
      <c r="BH85" s="1353"/>
      <c r="BI85" s="1434"/>
      <c r="BJ85" s="1434"/>
      <c r="BK85" s="1434"/>
      <c r="BL85" s="1434"/>
      <c r="BM85" s="1434">
        <f t="shared" si="95"/>
        <v>0</v>
      </c>
      <c r="BN85" s="1364"/>
      <c r="BO85" s="1364"/>
      <c r="BP85" s="1365"/>
      <c r="BQ85" s="1365"/>
      <c r="BR85" s="1365"/>
      <c r="BS85" s="1365">
        <f t="shared" si="96"/>
        <v>0</v>
      </c>
      <c r="BT85" s="1353"/>
      <c r="BU85" s="1353">
        <f t="shared" si="84"/>
        <v>0</v>
      </c>
      <c r="BV85" s="1353">
        <f t="shared" si="85"/>
        <v>0</v>
      </c>
      <c r="BW85" s="1353">
        <f t="shared" si="86"/>
        <v>0</v>
      </c>
      <c r="BX85" s="1353">
        <f t="shared" si="87"/>
        <v>0</v>
      </c>
      <c r="BY85" s="1353">
        <f t="shared" si="88"/>
        <v>0</v>
      </c>
      <c r="BZ85" s="1353">
        <f t="shared" si="97"/>
        <v>0</v>
      </c>
      <c r="CA85" s="2394"/>
      <c r="CB85" s="2059">
        <f t="shared" si="101"/>
        <v>0</v>
      </c>
    </row>
    <row r="86" spans="1:80" ht="13.9" hidden="1" customHeight="1">
      <c r="A86" s="1170"/>
      <c r="B86" s="1354"/>
      <c r="C86" s="1368"/>
      <c r="D86" s="1356"/>
      <c r="E86" s="1432">
        <v>0</v>
      </c>
      <c r="F86" s="1432">
        <v>0</v>
      </c>
      <c r="G86" s="1432">
        <v>0</v>
      </c>
      <c r="H86" s="1432">
        <v>0</v>
      </c>
      <c r="I86" s="1432">
        <v>0</v>
      </c>
      <c r="J86" s="1432">
        <v>0</v>
      </c>
      <c r="K86" s="1432">
        <v>0</v>
      </c>
      <c r="L86" s="1432">
        <f t="shared" si="89"/>
        <v>0</v>
      </c>
      <c r="M86" s="1440"/>
      <c r="N86" s="1440"/>
      <c r="O86" s="1440"/>
      <c r="P86" s="1440"/>
      <c r="Q86" s="1440"/>
      <c r="R86" s="1440"/>
      <c r="S86" s="1440"/>
      <c r="T86" s="1440">
        <f t="shared" si="90"/>
        <v>0</v>
      </c>
      <c r="U86" s="1722"/>
      <c r="V86" s="1951">
        <f t="shared" si="98"/>
        <v>0</v>
      </c>
      <c r="W86" s="1951"/>
      <c r="X86" s="1951"/>
      <c r="Y86" s="891">
        <f t="shared" si="106"/>
        <v>0</v>
      </c>
      <c r="Z86" s="891"/>
      <c r="AA86" s="891">
        <f t="shared" si="107"/>
        <v>0</v>
      </c>
      <c r="AB86" s="891">
        <f t="shared" si="102"/>
        <v>0</v>
      </c>
      <c r="AC86" s="891">
        <f t="shared" si="103"/>
        <v>0</v>
      </c>
      <c r="AD86" s="891">
        <f t="shared" si="108"/>
        <v>0</v>
      </c>
      <c r="AE86" s="891">
        <f t="shared" si="109"/>
        <v>0</v>
      </c>
      <c r="AF86" s="1357">
        <f t="shared" si="91"/>
        <v>0</v>
      </c>
      <c r="AG86" s="891"/>
      <c r="AH86" s="891"/>
      <c r="AI86" s="1346">
        <v>0</v>
      </c>
      <c r="AJ86" s="1433">
        <v>0</v>
      </c>
      <c r="AK86" s="1433">
        <v>0</v>
      </c>
      <c r="AL86" s="1433">
        <v>0</v>
      </c>
      <c r="AM86" s="1433">
        <v>0</v>
      </c>
      <c r="AN86" s="1433">
        <v>0</v>
      </c>
      <c r="AO86" s="1433">
        <f t="shared" si="92"/>
        <v>0</v>
      </c>
      <c r="AP86" s="1360"/>
      <c r="AQ86" s="1361"/>
      <c r="AR86" s="1360"/>
      <c r="AS86" s="1360"/>
      <c r="AT86" s="1360"/>
      <c r="AU86" s="1361"/>
      <c r="AV86" s="1361">
        <f t="shared" si="93"/>
        <v>0</v>
      </c>
      <c r="AW86" s="1438"/>
      <c r="AX86" s="1948">
        <f t="shared" si="82"/>
        <v>0</v>
      </c>
      <c r="AY86" s="1346">
        <f t="shared" si="104"/>
        <v>0</v>
      </c>
      <c r="AZ86" s="1346"/>
      <c r="BA86" s="1346">
        <f t="shared" si="105"/>
        <v>0</v>
      </c>
      <c r="BB86" s="1346">
        <f t="shared" si="83"/>
        <v>0</v>
      </c>
      <c r="BC86" s="1346">
        <f t="shared" si="99"/>
        <v>0</v>
      </c>
      <c r="BD86" s="1346">
        <f t="shared" si="100"/>
        <v>0</v>
      </c>
      <c r="BE86" s="1346">
        <f t="shared" si="94"/>
        <v>0</v>
      </c>
      <c r="BF86" s="1362"/>
      <c r="BG86" s="1363"/>
      <c r="BH86" s="1353"/>
      <c r="BI86" s="1434"/>
      <c r="BJ86" s="1434"/>
      <c r="BK86" s="1434"/>
      <c r="BL86" s="1434"/>
      <c r="BM86" s="1434">
        <f t="shared" si="95"/>
        <v>0</v>
      </c>
      <c r="BN86" s="1364"/>
      <c r="BO86" s="1364"/>
      <c r="BP86" s="1365"/>
      <c r="BQ86" s="1365"/>
      <c r="BR86" s="1365"/>
      <c r="BS86" s="1365">
        <f t="shared" si="96"/>
        <v>0</v>
      </c>
      <c r="BT86" s="1353"/>
      <c r="BU86" s="1353">
        <f t="shared" si="84"/>
        <v>0</v>
      </c>
      <c r="BV86" s="1353">
        <f t="shared" si="85"/>
        <v>0</v>
      </c>
      <c r="BW86" s="1353">
        <f t="shared" si="86"/>
        <v>0</v>
      </c>
      <c r="BX86" s="1353">
        <f t="shared" si="87"/>
        <v>0</v>
      </c>
      <c r="BY86" s="1353">
        <f t="shared" si="88"/>
        <v>0</v>
      </c>
      <c r="BZ86" s="1353">
        <f t="shared" si="97"/>
        <v>0</v>
      </c>
      <c r="CA86" s="2394"/>
      <c r="CB86" s="2059">
        <f t="shared" si="101"/>
        <v>0</v>
      </c>
    </row>
    <row r="87" spans="1:80" ht="13.9" hidden="1" customHeight="1">
      <c r="A87" s="1170"/>
      <c r="B87" s="1354"/>
      <c r="C87" s="1368"/>
      <c r="D87" s="1356"/>
      <c r="E87" s="1432">
        <v>0</v>
      </c>
      <c r="F87" s="1432">
        <v>0</v>
      </c>
      <c r="G87" s="1432">
        <v>0</v>
      </c>
      <c r="H87" s="1432">
        <v>0</v>
      </c>
      <c r="I87" s="1432">
        <v>0</v>
      </c>
      <c r="J87" s="1432">
        <v>0</v>
      </c>
      <c r="K87" s="1432">
        <v>0</v>
      </c>
      <c r="L87" s="1432">
        <f t="shared" si="89"/>
        <v>0</v>
      </c>
      <c r="M87" s="1440"/>
      <c r="N87" s="1440"/>
      <c r="O87" s="1440"/>
      <c r="P87" s="1440"/>
      <c r="Q87" s="1440"/>
      <c r="R87" s="1440"/>
      <c r="S87" s="1440"/>
      <c r="T87" s="1440">
        <f t="shared" si="90"/>
        <v>0</v>
      </c>
      <c r="U87" s="1722"/>
      <c r="V87" s="1951">
        <f t="shared" si="98"/>
        <v>0</v>
      </c>
      <c r="W87" s="1951"/>
      <c r="X87" s="1951"/>
      <c r="Y87" s="891">
        <f t="shared" si="106"/>
        <v>0</v>
      </c>
      <c r="Z87" s="891"/>
      <c r="AA87" s="891">
        <f t="shared" si="107"/>
        <v>0</v>
      </c>
      <c r="AB87" s="891">
        <f t="shared" si="102"/>
        <v>0</v>
      </c>
      <c r="AC87" s="891">
        <f t="shared" si="103"/>
        <v>0</v>
      </c>
      <c r="AD87" s="891">
        <f t="shared" si="108"/>
        <v>0</v>
      </c>
      <c r="AE87" s="891">
        <f t="shared" si="109"/>
        <v>0</v>
      </c>
      <c r="AF87" s="1357">
        <f t="shared" si="91"/>
        <v>0</v>
      </c>
      <c r="AG87" s="891"/>
      <c r="AH87" s="891"/>
      <c r="AI87" s="1346">
        <v>0</v>
      </c>
      <c r="AJ87" s="1433">
        <v>0</v>
      </c>
      <c r="AK87" s="1433">
        <v>0</v>
      </c>
      <c r="AL87" s="1433">
        <v>0</v>
      </c>
      <c r="AM87" s="1433">
        <v>0</v>
      </c>
      <c r="AN87" s="1433">
        <v>0</v>
      </c>
      <c r="AO87" s="1433">
        <f t="shared" si="92"/>
        <v>0</v>
      </c>
      <c r="AP87" s="1360"/>
      <c r="AQ87" s="1361"/>
      <c r="AR87" s="1360"/>
      <c r="AS87" s="1360"/>
      <c r="AT87" s="1360"/>
      <c r="AU87" s="1361"/>
      <c r="AV87" s="1361">
        <f t="shared" si="93"/>
        <v>0</v>
      </c>
      <c r="AW87" s="1438"/>
      <c r="AX87" s="1948">
        <f t="shared" si="82"/>
        <v>0</v>
      </c>
      <c r="AY87" s="1346">
        <f t="shared" si="104"/>
        <v>0</v>
      </c>
      <c r="AZ87" s="1346"/>
      <c r="BA87" s="1346">
        <f t="shared" si="105"/>
        <v>0</v>
      </c>
      <c r="BB87" s="1346">
        <f t="shared" si="83"/>
        <v>0</v>
      </c>
      <c r="BC87" s="1346">
        <f t="shared" si="99"/>
        <v>0</v>
      </c>
      <c r="BD87" s="1346">
        <f t="shared" si="100"/>
        <v>0</v>
      </c>
      <c r="BE87" s="1346">
        <f t="shared" si="94"/>
        <v>0</v>
      </c>
      <c r="BF87" s="1362"/>
      <c r="BG87" s="1363"/>
      <c r="BH87" s="1353"/>
      <c r="BI87" s="1434"/>
      <c r="BJ87" s="1434"/>
      <c r="BK87" s="1434"/>
      <c r="BL87" s="1434"/>
      <c r="BM87" s="1434">
        <f t="shared" si="95"/>
        <v>0</v>
      </c>
      <c r="BN87" s="1364"/>
      <c r="BO87" s="1364"/>
      <c r="BP87" s="1365"/>
      <c r="BQ87" s="1365"/>
      <c r="BR87" s="1365"/>
      <c r="BS87" s="1365">
        <f t="shared" si="96"/>
        <v>0</v>
      </c>
      <c r="BT87" s="1353"/>
      <c r="BU87" s="1353">
        <f t="shared" si="84"/>
        <v>0</v>
      </c>
      <c r="BV87" s="1353">
        <f t="shared" si="85"/>
        <v>0</v>
      </c>
      <c r="BW87" s="1353">
        <f t="shared" si="86"/>
        <v>0</v>
      </c>
      <c r="BX87" s="1353">
        <f t="shared" si="87"/>
        <v>0</v>
      </c>
      <c r="BY87" s="1353">
        <f t="shared" si="88"/>
        <v>0</v>
      </c>
      <c r="BZ87" s="1353">
        <f t="shared" si="97"/>
        <v>0</v>
      </c>
      <c r="CA87" s="2394"/>
      <c r="CB87" s="2059">
        <f t="shared" si="101"/>
        <v>0</v>
      </c>
    </row>
    <row r="88" spans="1:80" ht="13.9" hidden="1" customHeight="1">
      <c r="A88" s="1170"/>
      <c r="B88" s="1354"/>
      <c r="C88" s="1368"/>
      <c r="D88" s="1356"/>
      <c r="E88" s="1432">
        <v>0</v>
      </c>
      <c r="F88" s="1432">
        <v>0</v>
      </c>
      <c r="G88" s="1432">
        <v>0</v>
      </c>
      <c r="H88" s="1432">
        <v>0</v>
      </c>
      <c r="I88" s="1432">
        <v>0</v>
      </c>
      <c r="J88" s="1432">
        <v>0</v>
      </c>
      <c r="K88" s="1432">
        <v>0</v>
      </c>
      <c r="L88" s="1432">
        <f t="shared" si="89"/>
        <v>0</v>
      </c>
      <c r="M88" s="1440"/>
      <c r="N88" s="1440"/>
      <c r="O88" s="1440"/>
      <c r="P88" s="1440"/>
      <c r="Q88" s="1440"/>
      <c r="R88" s="1440"/>
      <c r="S88" s="1440"/>
      <c r="T88" s="1440">
        <f t="shared" si="90"/>
        <v>0</v>
      </c>
      <c r="U88" s="1722"/>
      <c r="V88" s="1951">
        <f t="shared" si="98"/>
        <v>0</v>
      </c>
      <c r="W88" s="1951"/>
      <c r="X88" s="1951"/>
      <c r="Y88" s="891">
        <f t="shared" si="106"/>
        <v>0</v>
      </c>
      <c r="Z88" s="891"/>
      <c r="AA88" s="891">
        <f t="shared" si="107"/>
        <v>0</v>
      </c>
      <c r="AB88" s="891">
        <f t="shared" si="102"/>
        <v>0</v>
      </c>
      <c r="AC88" s="891">
        <f t="shared" si="103"/>
        <v>0</v>
      </c>
      <c r="AD88" s="891">
        <f t="shared" si="108"/>
        <v>0</v>
      </c>
      <c r="AE88" s="891">
        <f t="shared" si="109"/>
        <v>0</v>
      </c>
      <c r="AF88" s="1357">
        <f t="shared" si="91"/>
        <v>0</v>
      </c>
      <c r="AG88" s="891"/>
      <c r="AH88" s="891"/>
      <c r="AI88" s="1346">
        <v>0</v>
      </c>
      <c r="AJ88" s="1433">
        <v>0</v>
      </c>
      <c r="AK88" s="1433">
        <v>0</v>
      </c>
      <c r="AL88" s="1433">
        <v>0</v>
      </c>
      <c r="AM88" s="1433">
        <v>0</v>
      </c>
      <c r="AN88" s="1433">
        <v>0</v>
      </c>
      <c r="AO88" s="1433">
        <f t="shared" si="92"/>
        <v>0</v>
      </c>
      <c r="AP88" s="1360"/>
      <c r="AQ88" s="1361"/>
      <c r="AR88" s="1360"/>
      <c r="AS88" s="1360"/>
      <c r="AT88" s="1360"/>
      <c r="AU88" s="1361"/>
      <c r="AV88" s="1361">
        <f t="shared" si="93"/>
        <v>0</v>
      </c>
      <c r="AW88" s="1438"/>
      <c r="AX88" s="1948">
        <f t="shared" si="82"/>
        <v>0</v>
      </c>
      <c r="AY88" s="1346">
        <f t="shared" si="104"/>
        <v>0</v>
      </c>
      <c r="AZ88" s="1346"/>
      <c r="BA88" s="1346">
        <f t="shared" si="105"/>
        <v>0</v>
      </c>
      <c r="BB88" s="1346">
        <f t="shared" si="83"/>
        <v>0</v>
      </c>
      <c r="BC88" s="1346">
        <f t="shared" si="99"/>
        <v>0</v>
      </c>
      <c r="BD88" s="1346">
        <f t="shared" si="100"/>
        <v>0</v>
      </c>
      <c r="BE88" s="1346">
        <f t="shared" si="94"/>
        <v>0</v>
      </c>
      <c r="BF88" s="1362"/>
      <c r="BG88" s="1363"/>
      <c r="BH88" s="1353"/>
      <c r="BI88" s="1434"/>
      <c r="BJ88" s="1434"/>
      <c r="BK88" s="1434"/>
      <c r="BL88" s="1434"/>
      <c r="BM88" s="1434">
        <f t="shared" si="95"/>
        <v>0</v>
      </c>
      <c r="BN88" s="1364"/>
      <c r="BO88" s="1364"/>
      <c r="BP88" s="1365"/>
      <c r="BQ88" s="1365"/>
      <c r="BR88" s="1365"/>
      <c r="BS88" s="1365">
        <f t="shared" si="96"/>
        <v>0</v>
      </c>
      <c r="BT88" s="1353"/>
      <c r="BU88" s="1353">
        <f t="shared" si="84"/>
        <v>0</v>
      </c>
      <c r="BV88" s="1353">
        <f t="shared" si="85"/>
        <v>0</v>
      </c>
      <c r="BW88" s="1353">
        <f t="shared" si="86"/>
        <v>0</v>
      </c>
      <c r="BX88" s="1353">
        <f t="shared" si="87"/>
        <v>0</v>
      </c>
      <c r="BY88" s="1353">
        <f t="shared" si="88"/>
        <v>0</v>
      </c>
      <c r="BZ88" s="1353">
        <f t="shared" si="97"/>
        <v>0</v>
      </c>
      <c r="CA88" s="2394"/>
      <c r="CB88" s="2059">
        <f t="shared" si="101"/>
        <v>0</v>
      </c>
    </row>
    <row r="89" spans="1:80" ht="13.9" hidden="1" customHeight="1">
      <c r="A89" s="1170"/>
      <c r="B89" s="1354"/>
      <c r="C89" s="1368"/>
      <c r="D89" s="1356"/>
      <c r="E89" s="1432">
        <v>0</v>
      </c>
      <c r="F89" s="1432">
        <v>0</v>
      </c>
      <c r="G89" s="1432">
        <v>0</v>
      </c>
      <c r="H89" s="1432">
        <v>0</v>
      </c>
      <c r="I89" s="1432">
        <v>0</v>
      </c>
      <c r="J89" s="1432">
        <v>0</v>
      </c>
      <c r="K89" s="1432">
        <v>0</v>
      </c>
      <c r="L89" s="1432">
        <f t="shared" si="89"/>
        <v>0</v>
      </c>
      <c r="M89" s="1440"/>
      <c r="N89" s="1440"/>
      <c r="O89" s="1440"/>
      <c r="P89" s="1440"/>
      <c r="Q89" s="1440"/>
      <c r="R89" s="1440"/>
      <c r="S89" s="1440"/>
      <c r="T89" s="1440">
        <f t="shared" si="90"/>
        <v>0</v>
      </c>
      <c r="U89" s="1722"/>
      <c r="V89" s="1951">
        <f t="shared" si="98"/>
        <v>0</v>
      </c>
      <c r="W89" s="1951"/>
      <c r="X89" s="1951"/>
      <c r="Y89" s="891">
        <f t="shared" si="106"/>
        <v>0</v>
      </c>
      <c r="Z89" s="891"/>
      <c r="AA89" s="891">
        <f t="shared" si="107"/>
        <v>0</v>
      </c>
      <c r="AB89" s="891">
        <f t="shared" si="102"/>
        <v>0</v>
      </c>
      <c r="AC89" s="891">
        <f t="shared" si="103"/>
        <v>0</v>
      </c>
      <c r="AD89" s="891">
        <f t="shared" si="108"/>
        <v>0</v>
      </c>
      <c r="AE89" s="891">
        <f t="shared" si="109"/>
        <v>0</v>
      </c>
      <c r="AF89" s="1357">
        <f t="shared" si="91"/>
        <v>0</v>
      </c>
      <c r="AG89" s="891"/>
      <c r="AH89" s="891"/>
      <c r="AI89" s="1346">
        <v>0</v>
      </c>
      <c r="AJ89" s="1433">
        <v>0</v>
      </c>
      <c r="AK89" s="1433">
        <v>0</v>
      </c>
      <c r="AL89" s="1433">
        <v>0</v>
      </c>
      <c r="AM89" s="1433">
        <v>0</v>
      </c>
      <c r="AN89" s="1433">
        <v>0</v>
      </c>
      <c r="AO89" s="1433">
        <f t="shared" si="92"/>
        <v>0</v>
      </c>
      <c r="AP89" s="1360"/>
      <c r="AQ89" s="1361"/>
      <c r="AR89" s="1360"/>
      <c r="AS89" s="1360"/>
      <c r="AT89" s="1360"/>
      <c r="AU89" s="1361"/>
      <c r="AV89" s="1361">
        <f t="shared" si="93"/>
        <v>0</v>
      </c>
      <c r="AW89" s="1438"/>
      <c r="AX89" s="1948">
        <f t="shared" si="82"/>
        <v>0</v>
      </c>
      <c r="AY89" s="1346">
        <f t="shared" si="104"/>
        <v>0</v>
      </c>
      <c r="AZ89" s="1346"/>
      <c r="BA89" s="1346">
        <f t="shared" si="105"/>
        <v>0</v>
      </c>
      <c r="BB89" s="1346">
        <f t="shared" si="83"/>
        <v>0</v>
      </c>
      <c r="BC89" s="1346">
        <f t="shared" si="99"/>
        <v>0</v>
      </c>
      <c r="BD89" s="1346">
        <f t="shared" si="100"/>
        <v>0</v>
      </c>
      <c r="BE89" s="1346">
        <f t="shared" si="94"/>
        <v>0</v>
      </c>
      <c r="BF89" s="1362"/>
      <c r="BG89" s="1363"/>
      <c r="BH89" s="1353"/>
      <c r="BI89" s="1434"/>
      <c r="BJ89" s="1434"/>
      <c r="BK89" s="1434"/>
      <c r="BL89" s="1434"/>
      <c r="BM89" s="1434">
        <f t="shared" si="95"/>
        <v>0</v>
      </c>
      <c r="BN89" s="1364"/>
      <c r="BO89" s="1364"/>
      <c r="BP89" s="1365"/>
      <c r="BQ89" s="1365"/>
      <c r="BR89" s="1365"/>
      <c r="BS89" s="1365">
        <f t="shared" si="96"/>
        <v>0</v>
      </c>
      <c r="BT89" s="1353"/>
      <c r="BU89" s="1353">
        <f t="shared" si="84"/>
        <v>0</v>
      </c>
      <c r="BV89" s="1353">
        <f t="shared" si="85"/>
        <v>0</v>
      </c>
      <c r="BW89" s="1353">
        <f t="shared" si="86"/>
        <v>0</v>
      </c>
      <c r="BX89" s="1353">
        <f t="shared" si="87"/>
        <v>0</v>
      </c>
      <c r="BY89" s="1353">
        <f t="shared" si="88"/>
        <v>0</v>
      </c>
      <c r="BZ89" s="1353">
        <f t="shared" si="97"/>
        <v>0</v>
      </c>
      <c r="CA89" s="2394"/>
      <c r="CB89" s="2059">
        <f t="shared" si="101"/>
        <v>0</v>
      </c>
    </row>
    <row r="90" spans="1:80" ht="13.9" hidden="1" customHeight="1">
      <c r="A90" s="1170"/>
      <c r="B90" s="1354"/>
      <c r="C90" s="1368"/>
      <c r="D90" s="1356"/>
      <c r="E90" s="1432">
        <v>0</v>
      </c>
      <c r="F90" s="1432">
        <v>0</v>
      </c>
      <c r="G90" s="1432">
        <v>0</v>
      </c>
      <c r="H90" s="1432">
        <v>0</v>
      </c>
      <c r="I90" s="1432">
        <v>0</v>
      </c>
      <c r="J90" s="1432">
        <v>0</v>
      </c>
      <c r="K90" s="1432">
        <v>0</v>
      </c>
      <c r="L90" s="1432">
        <f t="shared" si="89"/>
        <v>0</v>
      </c>
      <c r="M90" s="1440"/>
      <c r="N90" s="1440"/>
      <c r="O90" s="1440"/>
      <c r="P90" s="1440"/>
      <c r="Q90" s="1440"/>
      <c r="R90" s="1440"/>
      <c r="S90" s="1440"/>
      <c r="T90" s="1440">
        <f t="shared" si="90"/>
        <v>0</v>
      </c>
      <c r="U90" s="1722"/>
      <c r="V90" s="1951">
        <f t="shared" si="98"/>
        <v>0</v>
      </c>
      <c r="W90" s="1951"/>
      <c r="X90" s="1951"/>
      <c r="Y90" s="891">
        <f t="shared" si="106"/>
        <v>0</v>
      </c>
      <c r="Z90" s="891"/>
      <c r="AA90" s="891">
        <f t="shared" si="107"/>
        <v>0</v>
      </c>
      <c r="AB90" s="891">
        <f t="shared" si="102"/>
        <v>0</v>
      </c>
      <c r="AC90" s="891">
        <f t="shared" si="103"/>
        <v>0</v>
      </c>
      <c r="AD90" s="891">
        <f t="shared" si="108"/>
        <v>0</v>
      </c>
      <c r="AE90" s="891">
        <f t="shared" si="109"/>
        <v>0</v>
      </c>
      <c r="AF90" s="1357">
        <f t="shared" si="91"/>
        <v>0</v>
      </c>
      <c r="AG90" s="891"/>
      <c r="AH90" s="891"/>
      <c r="AI90" s="1346">
        <v>0</v>
      </c>
      <c r="AJ90" s="1433">
        <v>0</v>
      </c>
      <c r="AK90" s="1433">
        <v>0</v>
      </c>
      <c r="AL90" s="1433">
        <v>0</v>
      </c>
      <c r="AM90" s="1433">
        <v>0</v>
      </c>
      <c r="AN90" s="1433">
        <v>0</v>
      </c>
      <c r="AO90" s="1433">
        <f t="shared" si="92"/>
        <v>0</v>
      </c>
      <c r="AP90" s="1360"/>
      <c r="AQ90" s="1361"/>
      <c r="AR90" s="1360"/>
      <c r="AS90" s="1360"/>
      <c r="AT90" s="1360"/>
      <c r="AU90" s="1361"/>
      <c r="AV90" s="1361">
        <f t="shared" si="93"/>
        <v>0</v>
      </c>
      <c r="AW90" s="1438"/>
      <c r="AX90" s="1948">
        <f t="shared" si="82"/>
        <v>0</v>
      </c>
      <c r="AY90" s="1346">
        <f t="shared" si="104"/>
        <v>0</v>
      </c>
      <c r="AZ90" s="1346"/>
      <c r="BA90" s="1346">
        <f t="shared" si="105"/>
        <v>0</v>
      </c>
      <c r="BB90" s="1346">
        <f t="shared" si="83"/>
        <v>0</v>
      </c>
      <c r="BC90" s="1346">
        <f t="shared" si="99"/>
        <v>0</v>
      </c>
      <c r="BD90" s="1346">
        <f t="shared" si="100"/>
        <v>0</v>
      </c>
      <c r="BE90" s="1346">
        <f t="shared" si="94"/>
        <v>0</v>
      </c>
      <c r="BF90" s="1362"/>
      <c r="BG90" s="1363"/>
      <c r="BH90" s="1353"/>
      <c r="BI90" s="1434"/>
      <c r="BJ90" s="1434"/>
      <c r="BK90" s="1434"/>
      <c r="BL90" s="1434"/>
      <c r="BM90" s="1434">
        <f t="shared" si="95"/>
        <v>0</v>
      </c>
      <c r="BN90" s="1364"/>
      <c r="BO90" s="1364"/>
      <c r="BP90" s="1365"/>
      <c r="BQ90" s="1365"/>
      <c r="BR90" s="1365"/>
      <c r="BS90" s="1365">
        <f t="shared" si="96"/>
        <v>0</v>
      </c>
      <c r="BT90" s="1353"/>
      <c r="BU90" s="1353">
        <f t="shared" si="84"/>
        <v>0</v>
      </c>
      <c r="BV90" s="1353">
        <f t="shared" si="85"/>
        <v>0</v>
      </c>
      <c r="BW90" s="1353">
        <f t="shared" si="86"/>
        <v>0</v>
      </c>
      <c r="BX90" s="1353">
        <f t="shared" si="87"/>
        <v>0</v>
      </c>
      <c r="BY90" s="1353">
        <f t="shared" si="88"/>
        <v>0</v>
      </c>
      <c r="BZ90" s="1353">
        <f t="shared" si="97"/>
        <v>0</v>
      </c>
      <c r="CA90" s="2394"/>
      <c r="CB90" s="2059">
        <f t="shared" si="101"/>
        <v>0</v>
      </c>
    </row>
    <row r="91" spans="1:80" ht="13.9" hidden="1" customHeight="1">
      <c r="A91" s="1170"/>
      <c r="B91" s="1354"/>
      <c r="C91" s="1368"/>
      <c r="D91" s="1356"/>
      <c r="E91" s="1432">
        <v>0</v>
      </c>
      <c r="F91" s="1432">
        <v>0</v>
      </c>
      <c r="G91" s="1432">
        <v>0</v>
      </c>
      <c r="H91" s="1432">
        <v>0</v>
      </c>
      <c r="I91" s="1432">
        <v>0</v>
      </c>
      <c r="J91" s="1432">
        <v>0</v>
      </c>
      <c r="K91" s="1432">
        <v>0</v>
      </c>
      <c r="L91" s="1432">
        <f t="shared" si="89"/>
        <v>0</v>
      </c>
      <c r="M91" s="1440"/>
      <c r="N91" s="1440"/>
      <c r="O91" s="1440"/>
      <c r="P91" s="1440"/>
      <c r="Q91" s="1440"/>
      <c r="R91" s="1440"/>
      <c r="S91" s="1440"/>
      <c r="T91" s="1440">
        <f t="shared" si="90"/>
        <v>0</v>
      </c>
      <c r="U91" s="1722"/>
      <c r="V91" s="1951">
        <f t="shared" si="98"/>
        <v>0</v>
      </c>
      <c r="W91" s="1951"/>
      <c r="X91" s="1951"/>
      <c r="Y91" s="891">
        <f t="shared" si="106"/>
        <v>0</v>
      </c>
      <c r="Z91" s="891"/>
      <c r="AA91" s="891">
        <f t="shared" si="107"/>
        <v>0</v>
      </c>
      <c r="AB91" s="891">
        <f t="shared" si="102"/>
        <v>0</v>
      </c>
      <c r="AC91" s="891">
        <f t="shared" si="103"/>
        <v>0</v>
      </c>
      <c r="AD91" s="891">
        <f t="shared" si="108"/>
        <v>0</v>
      </c>
      <c r="AE91" s="891">
        <f t="shared" si="109"/>
        <v>0</v>
      </c>
      <c r="AF91" s="1357">
        <f t="shared" si="91"/>
        <v>0</v>
      </c>
      <c r="AG91" s="891"/>
      <c r="AH91" s="891"/>
      <c r="AI91" s="1346">
        <v>0</v>
      </c>
      <c r="AJ91" s="1433">
        <v>0</v>
      </c>
      <c r="AK91" s="1433">
        <v>0</v>
      </c>
      <c r="AL91" s="1433">
        <v>0</v>
      </c>
      <c r="AM91" s="1433">
        <v>0</v>
      </c>
      <c r="AN91" s="1433">
        <v>0</v>
      </c>
      <c r="AO91" s="1433">
        <f t="shared" si="92"/>
        <v>0</v>
      </c>
      <c r="AP91" s="1360"/>
      <c r="AQ91" s="1361"/>
      <c r="AR91" s="1360"/>
      <c r="AS91" s="1360"/>
      <c r="AT91" s="1360"/>
      <c r="AU91" s="1361"/>
      <c r="AV91" s="1361">
        <f t="shared" si="93"/>
        <v>0</v>
      </c>
      <c r="AW91" s="1438"/>
      <c r="AX91" s="1948">
        <f t="shared" si="82"/>
        <v>0</v>
      </c>
      <c r="AY91" s="1346">
        <f t="shared" si="104"/>
        <v>0</v>
      </c>
      <c r="AZ91" s="1346"/>
      <c r="BA91" s="1346">
        <f t="shared" si="105"/>
        <v>0</v>
      </c>
      <c r="BB91" s="1346">
        <f t="shared" si="83"/>
        <v>0</v>
      </c>
      <c r="BC91" s="1346">
        <f t="shared" si="99"/>
        <v>0</v>
      </c>
      <c r="BD91" s="1346">
        <f t="shared" si="100"/>
        <v>0</v>
      </c>
      <c r="BE91" s="1346">
        <f t="shared" si="94"/>
        <v>0</v>
      </c>
      <c r="BF91" s="1362"/>
      <c r="BG91" s="1363"/>
      <c r="BH91" s="1353"/>
      <c r="BI91" s="1434"/>
      <c r="BJ91" s="1434"/>
      <c r="BK91" s="1434"/>
      <c r="BL91" s="1434"/>
      <c r="BM91" s="1434">
        <f t="shared" si="95"/>
        <v>0</v>
      </c>
      <c r="BN91" s="1364"/>
      <c r="BO91" s="1364"/>
      <c r="BP91" s="1365"/>
      <c r="BQ91" s="1365"/>
      <c r="BR91" s="1365"/>
      <c r="BS91" s="1365">
        <f t="shared" si="96"/>
        <v>0</v>
      </c>
      <c r="BT91" s="1353"/>
      <c r="BU91" s="1353">
        <f t="shared" si="84"/>
        <v>0</v>
      </c>
      <c r="BV91" s="1353">
        <f t="shared" si="85"/>
        <v>0</v>
      </c>
      <c r="BW91" s="1353">
        <f t="shared" si="86"/>
        <v>0</v>
      </c>
      <c r="BX91" s="1353">
        <f t="shared" si="87"/>
        <v>0</v>
      </c>
      <c r="BY91" s="1353">
        <f t="shared" si="88"/>
        <v>0</v>
      </c>
      <c r="BZ91" s="1353">
        <f t="shared" si="97"/>
        <v>0</v>
      </c>
      <c r="CA91" s="2394"/>
      <c r="CB91" s="2059">
        <f t="shared" si="101"/>
        <v>0</v>
      </c>
    </row>
    <row r="92" spans="1:80" ht="13.9" hidden="1" customHeight="1">
      <c r="A92" s="1170"/>
      <c r="B92" s="1354"/>
      <c r="C92" s="1368"/>
      <c r="D92" s="1356"/>
      <c r="E92" s="1432">
        <v>0</v>
      </c>
      <c r="F92" s="1432">
        <v>0</v>
      </c>
      <c r="G92" s="1432">
        <v>0</v>
      </c>
      <c r="H92" s="1432">
        <v>0</v>
      </c>
      <c r="I92" s="1432">
        <v>0</v>
      </c>
      <c r="J92" s="1432">
        <v>0</v>
      </c>
      <c r="K92" s="1432">
        <v>0</v>
      </c>
      <c r="L92" s="1432">
        <f t="shared" si="89"/>
        <v>0</v>
      </c>
      <c r="M92" s="1440"/>
      <c r="N92" s="1440"/>
      <c r="O92" s="1440"/>
      <c r="P92" s="1440"/>
      <c r="Q92" s="1440"/>
      <c r="R92" s="1440"/>
      <c r="S92" s="1440"/>
      <c r="T92" s="1440">
        <f t="shared" si="90"/>
        <v>0</v>
      </c>
      <c r="U92" s="1722"/>
      <c r="V92" s="1951">
        <f t="shared" si="98"/>
        <v>0</v>
      </c>
      <c r="W92" s="1951"/>
      <c r="X92" s="1951"/>
      <c r="Y92" s="891">
        <f t="shared" si="106"/>
        <v>0</v>
      </c>
      <c r="Z92" s="891"/>
      <c r="AA92" s="891">
        <f t="shared" si="107"/>
        <v>0</v>
      </c>
      <c r="AB92" s="891">
        <f t="shared" si="102"/>
        <v>0</v>
      </c>
      <c r="AC92" s="891">
        <f t="shared" si="103"/>
        <v>0</v>
      </c>
      <c r="AD92" s="891">
        <f t="shared" si="108"/>
        <v>0</v>
      </c>
      <c r="AE92" s="891">
        <f t="shared" si="109"/>
        <v>0</v>
      </c>
      <c r="AF92" s="1357">
        <f t="shared" si="91"/>
        <v>0</v>
      </c>
      <c r="AG92" s="891"/>
      <c r="AH92" s="891"/>
      <c r="AI92" s="1346">
        <v>0</v>
      </c>
      <c r="AJ92" s="1433">
        <v>0</v>
      </c>
      <c r="AK92" s="1433">
        <v>0</v>
      </c>
      <c r="AL92" s="1433">
        <v>0</v>
      </c>
      <c r="AM92" s="1433">
        <v>0</v>
      </c>
      <c r="AN92" s="1433">
        <v>0</v>
      </c>
      <c r="AO92" s="1433">
        <f t="shared" si="92"/>
        <v>0</v>
      </c>
      <c r="AP92" s="1360"/>
      <c r="AQ92" s="1361"/>
      <c r="AR92" s="1360"/>
      <c r="AS92" s="1360"/>
      <c r="AT92" s="1360"/>
      <c r="AU92" s="1361"/>
      <c r="AV92" s="1361">
        <f t="shared" si="93"/>
        <v>0</v>
      </c>
      <c r="AW92" s="1438"/>
      <c r="AX92" s="1948">
        <f t="shared" si="82"/>
        <v>0</v>
      </c>
      <c r="AY92" s="1346">
        <f t="shared" si="104"/>
        <v>0</v>
      </c>
      <c r="AZ92" s="1346"/>
      <c r="BA92" s="1346">
        <f t="shared" si="105"/>
        <v>0</v>
      </c>
      <c r="BB92" s="1346">
        <f t="shared" si="83"/>
        <v>0</v>
      </c>
      <c r="BC92" s="1346">
        <f t="shared" si="99"/>
        <v>0</v>
      </c>
      <c r="BD92" s="1346">
        <f t="shared" si="100"/>
        <v>0</v>
      </c>
      <c r="BE92" s="1346">
        <f t="shared" si="94"/>
        <v>0</v>
      </c>
      <c r="BF92" s="1362"/>
      <c r="BG92" s="1363"/>
      <c r="BH92" s="1353"/>
      <c r="BI92" s="1434"/>
      <c r="BJ92" s="1434"/>
      <c r="BK92" s="1434"/>
      <c r="BL92" s="1434"/>
      <c r="BM92" s="1434">
        <f t="shared" si="95"/>
        <v>0</v>
      </c>
      <c r="BN92" s="1364"/>
      <c r="BO92" s="1364"/>
      <c r="BP92" s="1365"/>
      <c r="BQ92" s="1365"/>
      <c r="BR92" s="1365"/>
      <c r="BS92" s="1365">
        <f t="shared" si="96"/>
        <v>0</v>
      </c>
      <c r="BT92" s="1353"/>
      <c r="BU92" s="1353">
        <f t="shared" si="84"/>
        <v>0</v>
      </c>
      <c r="BV92" s="1353">
        <f t="shared" si="85"/>
        <v>0</v>
      </c>
      <c r="BW92" s="1353">
        <f t="shared" si="86"/>
        <v>0</v>
      </c>
      <c r="BX92" s="1353">
        <f t="shared" si="87"/>
        <v>0</v>
      </c>
      <c r="BY92" s="1353">
        <f t="shared" si="88"/>
        <v>0</v>
      </c>
      <c r="BZ92" s="1353">
        <f t="shared" si="97"/>
        <v>0</v>
      </c>
      <c r="CA92" s="2394"/>
      <c r="CB92" s="2059">
        <f t="shared" si="101"/>
        <v>0</v>
      </c>
    </row>
    <row r="93" spans="1:80" ht="13.9" hidden="1" customHeight="1">
      <c r="A93" s="1170"/>
      <c r="B93" s="1354"/>
      <c r="C93" s="1368"/>
      <c r="D93" s="1356"/>
      <c r="E93" s="1432">
        <v>0</v>
      </c>
      <c r="F93" s="1432">
        <v>0</v>
      </c>
      <c r="G93" s="1432">
        <v>0</v>
      </c>
      <c r="H93" s="1432">
        <v>0</v>
      </c>
      <c r="I93" s="1432">
        <v>0</v>
      </c>
      <c r="J93" s="1432">
        <v>0</v>
      </c>
      <c r="K93" s="1432">
        <v>0</v>
      </c>
      <c r="L93" s="1432">
        <f t="shared" si="89"/>
        <v>0</v>
      </c>
      <c r="M93" s="1440"/>
      <c r="N93" s="1440"/>
      <c r="O93" s="1440"/>
      <c r="P93" s="1440"/>
      <c r="Q93" s="1440"/>
      <c r="R93" s="1440"/>
      <c r="S93" s="1440"/>
      <c r="T93" s="1440">
        <f t="shared" si="90"/>
        <v>0</v>
      </c>
      <c r="U93" s="1722"/>
      <c r="V93" s="1951">
        <f t="shared" si="98"/>
        <v>0</v>
      </c>
      <c r="W93" s="1951"/>
      <c r="X93" s="1951"/>
      <c r="Y93" s="891">
        <f t="shared" si="106"/>
        <v>0</v>
      </c>
      <c r="Z93" s="891"/>
      <c r="AA93" s="891">
        <f t="shared" si="107"/>
        <v>0</v>
      </c>
      <c r="AB93" s="891">
        <f t="shared" si="102"/>
        <v>0</v>
      </c>
      <c r="AC93" s="891">
        <f t="shared" si="103"/>
        <v>0</v>
      </c>
      <c r="AD93" s="891">
        <f t="shared" si="108"/>
        <v>0</v>
      </c>
      <c r="AE93" s="891">
        <f t="shared" si="109"/>
        <v>0</v>
      </c>
      <c r="AF93" s="1357">
        <f t="shared" si="91"/>
        <v>0</v>
      </c>
      <c r="AG93" s="891"/>
      <c r="AH93" s="891"/>
      <c r="AI93" s="1346">
        <v>0</v>
      </c>
      <c r="AJ93" s="1433">
        <v>0</v>
      </c>
      <c r="AK93" s="1433">
        <v>0</v>
      </c>
      <c r="AL93" s="1433">
        <v>0</v>
      </c>
      <c r="AM93" s="1433">
        <v>0</v>
      </c>
      <c r="AN93" s="1433">
        <v>0</v>
      </c>
      <c r="AO93" s="1433">
        <f t="shared" si="92"/>
        <v>0</v>
      </c>
      <c r="AP93" s="1360"/>
      <c r="AQ93" s="1361"/>
      <c r="AR93" s="1360"/>
      <c r="AS93" s="1360"/>
      <c r="AT93" s="1360"/>
      <c r="AU93" s="1361"/>
      <c r="AV93" s="1361">
        <f t="shared" si="93"/>
        <v>0</v>
      </c>
      <c r="AW93" s="1438"/>
      <c r="AX93" s="1948">
        <f t="shared" si="82"/>
        <v>0</v>
      </c>
      <c r="AY93" s="1346">
        <f t="shared" si="104"/>
        <v>0</v>
      </c>
      <c r="AZ93" s="1346"/>
      <c r="BA93" s="1346">
        <f t="shared" si="105"/>
        <v>0</v>
      </c>
      <c r="BB93" s="1346">
        <f t="shared" si="83"/>
        <v>0</v>
      </c>
      <c r="BC93" s="1346">
        <f t="shared" si="99"/>
        <v>0</v>
      </c>
      <c r="BD93" s="1346">
        <f t="shared" si="100"/>
        <v>0</v>
      </c>
      <c r="BE93" s="1346">
        <f t="shared" si="94"/>
        <v>0</v>
      </c>
      <c r="BF93" s="1362"/>
      <c r="BG93" s="1363"/>
      <c r="BH93" s="1353"/>
      <c r="BI93" s="1434"/>
      <c r="BJ93" s="1434"/>
      <c r="BK93" s="1434"/>
      <c r="BL93" s="1434"/>
      <c r="BM93" s="1434">
        <f t="shared" si="95"/>
        <v>0</v>
      </c>
      <c r="BN93" s="1364"/>
      <c r="BO93" s="1364"/>
      <c r="BP93" s="1365"/>
      <c r="BQ93" s="1365"/>
      <c r="BR93" s="1365"/>
      <c r="BS93" s="1365">
        <f t="shared" si="96"/>
        <v>0</v>
      </c>
      <c r="BT93" s="1353"/>
      <c r="BU93" s="1353">
        <f t="shared" si="84"/>
        <v>0</v>
      </c>
      <c r="BV93" s="1353">
        <f t="shared" si="85"/>
        <v>0</v>
      </c>
      <c r="BW93" s="1353">
        <f t="shared" si="86"/>
        <v>0</v>
      </c>
      <c r="BX93" s="1353">
        <f t="shared" si="87"/>
        <v>0</v>
      </c>
      <c r="BY93" s="1353">
        <f t="shared" si="88"/>
        <v>0</v>
      </c>
      <c r="BZ93" s="1353">
        <f t="shared" si="97"/>
        <v>0</v>
      </c>
      <c r="CA93" s="2394"/>
      <c r="CB93" s="2059">
        <f t="shared" si="101"/>
        <v>0</v>
      </c>
    </row>
    <row r="94" spans="1:80" ht="13.9" hidden="1" customHeight="1">
      <c r="A94" s="911">
        <v>5</v>
      </c>
      <c r="B94" s="1354"/>
      <c r="C94" s="1368" t="s">
        <v>748</v>
      </c>
      <c r="D94" s="1356" t="s">
        <v>955</v>
      </c>
      <c r="E94" s="1432">
        <v>0</v>
      </c>
      <c r="F94" s="1432">
        <v>0</v>
      </c>
      <c r="G94" s="1432">
        <v>0</v>
      </c>
      <c r="H94" s="1432">
        <v>0</v>
      </c>
      <c r="I94" s="1432">
        <v>0</v>
      </c>
      <c r="J94" s="1432">
        <v>0</v>
      </c>
      <c r="K94" s="1432">
        <v>0</v>
      </c>
      <c r="L94" s="1432">
        <f t="shared" si="89"/>
        <v>0</v>
      </c>
      <c r="M94" s="1440"/>
      <c r="N94" s="1440"/>
      <c r="O94" s="1440"/>
      <c r="P94" s="1440"/>
      <c r="Q94" s="1440"/>
      <c r="R94" s="1440"/>
      <c r="S94" s="1440"/>
      <c r="T94" s="1440">
        <f t="shared" si="90"/>
        <v>0</v>
      </c>
      <c r="U94" s="1722"/>
      <c r="V94" s="1951">
        <f t="shared" si="98"/>
        <v>0</v>
      </c>
      <c r="W94" s="1951"/>
      <c r="X94" s="1951"/>
      <c r="Y94" s="891">
        <f t="shared" si="106"/>
        <v>0</v>
      </c>
      <c r="Z94" s="891"/>
      <c r="AA94" s="891">
        <f t="shared" si="107"/>
        <v>0</v>
      </c>
      <c r="AB94" s="891">
        <f t="shared" si="102"/>
        <v>0</v>
      </c>
      <c r="AC94" s="891">
        <f t="shared" si="103"/>
        <v>0</v>
      </c>
      <c r="AD94" s="891">
        <f t="shared" si="108"/>
        <v>0</v>
      </c>
      <c r="AE94" s="891">
        <f t="shared" si="109"/>
        <v>0</v>
      </c>
      <c r="AF94" s="1357">
        <f t="shared" si="91"/>
        <v>0</v>
      </c>
      <c r="AG94" s="891"/>
      <c r="AH94" s="891"/>
      <c r="AI94" s="1346">
        <v>0</v>
      </c>
      <c r="AJ94" s="1433">
        <v>0</v>
      </c>
      <c r="AK94" s="1433">
        <v>0</v>
      </c>
      <c r="AL94" s="1433">
        <v>0</v>
      </c>
      <c r="AM94" s="1433">
        <v>0</v>
      </c>
      <c r="AN94" s="1433">
        <v>0</v>
      </c>
      <c r="AO94" s="1433">
        <f t="shared" si="92"/>
        <v>0</v>
      </c>
      <c r="AP94" s="1360"/>
      <c r="AQ94" s="1361"/>
      <c r="AR94" s="1360"/>
      <c r="AS94" s="1360"/>
      <c r="AT94" s="1360"/>
      <c r="AU94" s="1361"/>
      <c r="AV94" s="1361">
        <f t="shared" si="93"/>
        <v>0</v>
      </c>
      <c r="AW94" s="1438"/>
      <c r="AX94" s="1948">
        <f t="shared" si="82"/>
        <v>0</v>
      </c>
      <c r="AY94" s="1346">
        <f t="shared" si="104"/>
        <v>0</v>
      </c>
      <c r="AZ94" s="1346"/>
      <c r="BA94" s="1346">
        <f t="shared" si="105"/>
        <v>0</v>
      </c>
      <c r="BB94" s="1346">
        <f t="shared" si="83"/>
        <v>0</v>
      </c>
      <c r="BC94" s="1346">
        <f t="shared" si="99"/>
        <v>0</v>
      </c>
      <c r="BD94" s="1346">
        <f t="shared" si="100"/>
        <v>0</v>
      </c>
      <c r="BE94" s="1346">
        <f t="shared" si="94"/>
        <v>0</v>
      </c>
      <c r="BF94" s="1362"/>
      <c r="BG94" s="1363"/>
      <c r="BH94" s="1353"/>
      <c r="BI94" s="1434"/>
      <c r="BJ94" s="1434"/>
      <c r="BK94" s="1434"/>
      <c r="BL94" s="1434"/>
      <c r="BM94" s="1434">
        <f t="shared" si="95"/>
        <v>0</v>
      </c>
      <c r="BN94" s="1364"/>
      <c r="BO94" s="1364"/>
      <c r="BP94" s="1365"/>
      <c r="BQ94" s="1365"/>
      <c r="BR94" s="1365"/>
      <c r="BS94" s="1365">
        <f t="shared" si="96"/>
        <v>0</v>
      </c>
      <c r="BT94" s="1353"/>
      <c r="BU94" s="1353">
        <f t="shared" si="84"/>
        <v>0</v>
      </c>
      <c r="BV94" s="1353">
        <f t="shared" si="85"/>
        <v>0</v>
      </c>
      <c r="BW94" s="1353">
        <f t="shared" si="86"/>
        <v>0</v>
      </c>
      <c r="BX94" s="1353">
        <f t="shared" si="87"/>
        <v>0</v>
      </c>
      <c r="BY94" s="1353">
        <f t="shared" si="88"/>
        <v>0</v>
      </c>
      <c r="BZ94" s="1353">
        <f t="shared" si="97"/>
        <v>0</v>
      </c>
      <c r="CA94" s="2394"/>
      <c r="CB94" s="2059">
        <f t="shared" si="101"/>
        <v>0</v>
      </c>
    </row>
    <row r="95" spans="1:80" ht="13.9" hidden="1" customHeight="1">
      <c r="A95" s="1165"/>
      <c r="B95" s="1370"/>
      <c r="C95" s="1368" t="s">
        <v>747</v>
      </c>
      <c r="D95" s="1371"/>
      <c r="E95" s="1435">
        <v>0</v>
      </c>
      <c r="F95" s="1435">
        <v>0</v>
      </c>
      <c r="G95" s="1435">
        <v>0</v>
      </c>
      <c r="H95" s="1435">
        <v>0</v>
      </c>
      <c r="I95" s="1435">
        <v>0</v>
      </c>
      <c r="J95" s="1435">
        <v>0</v>
      </c>
      <c r="K95" s="1435">
        <v>0</v>
      </c>
      <c r="L95" s="1435">
        <f t="shared" si="89"/>
        <v>0</v>
      </c>
      <c r="M95" s="1496"/>
      <c r="N95" s="1496"/>
      <c r="O95" s="1496"/>
      <c r="P95" s="1496"/>
      <c r="Q95" s="1496"/>
      <c r="R95" s="1496"/>
      <c r="S95" s="1496"/>
      <c r="T95" s="1444">
        <f t="shared" si="90"/>
        <v>0</v>
      </c>
      <c r="U95" s="1727"/>
      <c r="V95" s="1951">
        <f t="shared" si="98"/>
        <v>0</v>
      </c>
      <c r="W95" s="1951"/>
      <c r="X95" s="1951"/>
      <c r="Y95" s="891">
        <f t="shared" si="106"/>
        <v>0</v>
      </c>
      <c r="Z95" s="891"/>
      <c r="AA95" s="891">
        <f t="shared" si="107"/>
        <v>0</v>
      </c>
      <c r="AB95" s="891">
        <f t="shared" si="102"/>
        <v>0</v>
      </c>
      <c r="AC95" s="891">
        <f t="shared" si="103"/>
        <v>0</v>
      </c>
      <c r="AD95" s="891">
        <f t="shared" si="108"/>
        <v>0</v>
      </c>
      <c r="AE95" s="891">
        <f t="shared" si="109"/>
        <v>0</v>
      </c>
      <c r="AF95" s="1374">
        <f t="shared" si="91"/>
        <v>0</v>
      </c>
      <c r="AG95" s="889"/>
      <c r="AH95" s="889"/>
      <c r="AI95" s="1436">
        <v>0</v>
      </c>
      <c r="AJ95" s="1436">
        <v>0</v>
      </c>
      <c r="AK95" s="1436">
        <v>0</v>
      </c>
      <c r="AL95" s="1436">
        <v>0</v>
      </c>
      <c r="AM95" s="1436">
        <v>0</v>
      </c>
      <c r="AN95" s="1436">
        <v>0</v>
      </c>
      <c r="AO95" s="1436">
        <f t="shared" si="92"/>
        <v>0</v>
      </c>
      <c r="AP95" s="1414"/>
      <c r="AQ95" s="1402"/>
      <c r="AR95" s="1414"/>
      <c r="AS95" s="1414"/>
      <c r="AT95" s="1414"/>
      <c r="AU95" s="1415"/>
      <c r="AV95" s="1402">
        <f t="shared" si="93"/>
        <v>0</v>
      </c>
      <c r="AW95" s="2080"/>
      <c r="AX95" s="1948">
        <f t="shared" si="82"/>
        <v>0</v>
      </c>
      <c r="AY95" s="1346">
        <f t="shared" si="104"/>
        <v>0</v>
      </c>
      <c r="AZ95" s="1346"/>
      <c r="BA95" s="1346">
        <f t="shared" si="105"/>
        <v>0</v>
      </c>
      <c r="BB95" s="1346">
        <f t="shared" si="83"/>
        <v>0</v>
      </c>
      <c r="BC95" s="1346">
        <f t="shared" si="99"/>
        <v>0</v>
      </c>
      <c r="BD95" s="1346">
        <f t="shared" si="100"/>
        <v>0</v>
      </c>
      <c r="BE95" s="1346">
        <f t="shared" si="94"/>
        <v>0</v>
      </c>
      <c r="BF95" s="1380"/>
      <c r="BG95" s="1381"/>
      <c r="BH95" s="1437"/>
      <c r="BI95" s="1437"/>
      <c r="BJ95" s="1437"/>
      <c r="BK95" s="1437"/>
      <c r="BL95" s="1437"/>
      <c r="BM95" s="1437">
        <f t="shared" si="95"/>
        <v>0</v>
      </c>
      <c r="BN95" s="1418"/>
      <c r="BO95" s="1418"/>
      <c r="BP95" s="1419"/>
      <c r="BQ95" s="1419"/>
      <c r="BR95" s="1419"/>
      <c r="BS95" s="1404">
        <f t="shared" si="96"/>
        <v>0</v>
      </c>
      <c r="BT95" s="1353"/>
      <c r="BU95" s="1382">
        <f t="shared" si="84"/>
        <v>0</v>
      </c>
      <c r="BV95" s="1382">
        <f t="shared" si="85"/>
        <v>0</v>
      </c>
      <c r="BW95" s="1353">
        <f t="shared" si="86"/>
        <v>0</v>
      </c>
      <c r="BX95" s="1353">
        <f t="shared" si="87"/>
        <v>0</v>
      </c>
      <c r="BY95" s="1353">
        <f t="shared" si="88"/>
        <v>0</v>
      </c>
      <c r="BZ95" s="1387">
        <f t="shared" si="97"/>
        <v>0</v>
      </c>
      <c r="CA95" s="2395"/>
      <c r="CB95" s="2059">
        <f t="shared" si="101"/>
        <v>0</v>
      </c>
    </row>
    <row r="96" spans="1:80" ht="19.5" customHeight="1">
      <c r="A96" s="1165" t="s">
        <v>759</v>
      </c>
      <c r="B96" s="1186" t="s">
        <v>502</v>
      </c>
      <c r="C96" s="942" t="s">
        <v>498</v>
      </c>
      <c r="D96" s="1733"/>
      <c r="E96" s="1861">
        <v>9.5</v>
      </c>
      <c r="F96" s="1861">
        <v>3500</v>
      </c>
      <c r="G96" s="1861">
        <v>78600</v>
      </c>
      <c r="H96" s="1861">
        <v>0</v>
      </c>
      <c r="I96" s="1861">
        <v>0</v>
      </c>
      <c r="J96" s="1861">
        <v>2215</v>
      </c>
      <c r="K96" s="1861">
        <v>53160</v>
      </c>
      <c r="L96" s="1861">
        <f t="shared" si="89"/>
        <v>137475</v>
      </c>
      <c r="M96" s="1184">
        <f t="shared" ref="M96:S96" si="110">SUM(M97:M116)</f>
        <v>0</v>
      </c>
      <c r="N96" s="1184">
        <f t="shared" si="110"/>
        <v>0</v>
      </c>
      <c r="O96" s="1184">
        <f t="shared" si="110"/>
        <v>-52381.599999999999</v>
      </c>
      <c r="P96" s="1184">
        <f t="shared" si="110"/>
        <v>0</v>
      </c>
      <c r="Q96" s="1184"/>
      <c r="R96" s="1184">
        <f t="shared" si="110"/>
        <v>1475</v>
      </c>
      <c r="S96" s="1184">
        <f t="shared" si="110"/>
        <v>35400</v>
      </c>
      <c r="T96" s="1184">
        <f t="shared" si="90"/>
        <v>-15506.599999999999</v>
      </c>
      <c r="U96" s="1184"/>
      <c r="V96" s="1861">
        <f t="shared" ref="V96:AE96" si="111">SUM(V97:V116)</f>
        <v>17.600000000000001</v>
      </c>
      <c r="W96" s="1861"/>
      <c r="X96" s="1861"/>
      <c r="Y96" s="1861">
        <f t="shared" si="111"/>
        <v>11179.3</v>
      </c>
      <c r="Z96" s="1861"/>
      <c r="AA96" s="1861">
        <f t="shared" si="111"/>
        <v>21434.1</v>
      </c>
      <c r="AB96" s="1861">
        <f t="shared" si="111"/>
        <v>102258.3</v>
      </c>
      <c r="AC96" s="1861">
        <f>SUM(AC97:AC116)</f>
        <v>2580</v>
      </c>
      <c r="AD96" s="1861">
        <f t="shared" si="111"/>
        <v>4140</v>
      </c>
      <c r="AE96" s="1861">
        <f t="shared" si="111"/>
        <v>99360</v>
      </c>
      <c r="AF96" s="1861">
        <f t="shared" si="91"/>
        <v>240951.7</v>
      </c>
      <c r="AG96" s="1861"/>
      <c r="AH96" s="1861"/>
      <c r="AI96" s="1861">
        <v>13</v>
      </c>
      <c r="AJ96" s="1861">
        <v>5000</v>
      </c>
      <c r="AK96" s="1861">
        <v>37000</v>
      </c>
      <c r="AL96" s="1861">
        <v>0</v>
      </c>
      <c r="AM96" s="1861">
        <v>6202.5999999999995</v>
      </c>
      <c r="AN96" s="1861">
        <v>148860.9</v>
      </c>
      <c r="AO96" s="1861">
        <f t="shared" si="92"/>
        <v>197063.5</v>
      </c>
      <c r="AP96" s="1861">
        <f t="shared" ref="AP96:AU96" si="112">SUM(AP97:AP116)</f>
        <v>0</v>
      </c>
      <c r="AQ96" s="1861">
        <f t="shared" si="112"/>
        <v>0</v>
      </c>
      <c r="AR96" s="1861">
        <f t="shared" si="112"/>
        <v>0</v>
      </c>
      <c r="AS96" s="1861">
        <f t="shared" si="112"/>
        <v>0</v>
      </c>
      <c r="AT96" s="1861">
        <f t="shared" si="112"/>
        <v>0</v>
      </c>
      <c r="AU96" s="1861">
        <f t="shared" si="112"/>
        <v>0</v>
      </c>
      <c r="AV96" s="1861">
        <f t="shared" si="93"/>
        <v>0</v>
      </c>
      <c r="AW96" s="1861"/>
      <c r="AX96" s="1861">
        <f t="shared" ref="AX96:BD96" si="113">SUM(AX97:AX116)</f>
        <v>11</v>
      </c>
      <c r="AY96" s="1861">
        <f t="shared" si="113"/>
        <v>0</v>
      </c>
      <c r="AZ96" s="1861"/>
      <c r="BA96" s="1861">
        <f t="shared" si="113"/>
        <v>176627.3</v>
      </c>
      <c r="BB96" s="1861">
        <f t="shared" si="113"/>
        <v>0</v>
      </c>
      <c r="BC96" s="1861">
        <f t="shared" si="113"/>
        <v>3865</v>
      </c>
      <c r="BD96" s="1861">
        <f t="shared" si="113"/>
        <v>92760</v>
      </c>
      <c r="BE96" s="1861">
        <f t="shared" si="94"/>
        <v>273252.3</v>
      </c>
      <c r="BF96" s="1730"/>
      <c r="BG96" s="1185"/>
      <c r="BH96" s="1861">
        <f>SUM(BH97:BH116)</f>
        <v>5.04</v>
      </c>
      <c r="BI96" s="1861">
        <f>SUM(BI97:BI116)</f>
        <v>0</v>
      </c>
      <c r="BJ96" s="1861">
        <f>SUM(BJ97:BJ116)</f>
        <v>74770.799999999988</v>
      </c>
      <c r="BK96" s="1861">
        <f>SUM(BK97:BK116)</f>
        <v>0</v>
      </c>
      <c r="BL96" s="1861">
        <f>SUM(BL97:BL116)</f>
        <v>0</v>
      </c>
      <c r="BM96" s="1861">
        <f t="shared" si="95"/>
        <v>74770.799999999988</v>
      </c>
      <c r="BN96" s="1861">
        <f>SUM(BN97:BN116)</f>
        <v>0</v>
      </c>
      <c r="BO96" s="1861">
        <f>SUM(BO97:BO116)</f>
        <v>0</v>
      </c>
      <c r="BP96" s="1861">
        <f>SUM(BP97:BP116)</f>
        <v>0</v>
      </c>
      <c r="BQ96" s="1861">
        <f>SUM(BQ97:BQ116)</f>
        <v>0</v>
      </c>
      <c r="BR96" s="1861">
        <f>SUM(BR97:BR116)</f>
        <v>0</v>
      </c>
      <c r="BS96" s="1861">
        <f t="shared" si="96"/>
        <v>0</v>
      </c>
      <c r="BT96" s="1861"/>
      <c r="BU96" s="1750">
        <f>SUM(BU97:BU116)</f>
        <v>4</v>
      </c>
      <c r="BV96" s="1861">
        <f>SUM(BV97:BV116)</f>
        <v>0</v>
      </c>
      <c r="BW96" s="1861">
        <f>SUM(BW97:BW116)</f>
        <v>60000</v>
      </c>
      <c r="BX96" s="1861">
        <f>SUM(BX97:BX116)</f>
        <v>0</v>
      </c>
      <c r="BY96" s="1861">
        <f>SUM(BY97:BY116)</f>
        <v>0</v>
      </c>
      <c r="BZ96" s="1861">
        <f t="shared" si="97"/>
        <v>60000</v>
      </c>
      <c r="CA96" s="2396"/>
      <c r="CB96" s="2059">
        <f t="shared" si="101"/>
        <v>32.6</v>
      </c>
    </row>
    <row r="97" spans="1:80" ht="32.25" customHeight="1">
      <c r="A97" s="912">
        <v>6</v>
      </c>
      <c r="B97" s="1431" t="s">
        <v>504</v>
      </c>
      <c r="C97" s="1368" t="s">
        <v>218</v>
      </c>
      <c r="D97" s="1356" t="s">
        <v>955</v>
      </c>
      <c r="E97" s="1357">
        <v>2.5</v>
      </c>
      <c r="F97" s="1357">
        <v>1500</v>
      </c>
      <c r="G97" s="1357">
        <v>6100</v>
      </c>
      <c r="H97" s="1357">
        <v>0</v>
      </c>
      <c r="I97" s="1357">
        <v>0</v>
      </c>
      <c r="J97" s="1357">
        <v>740</v>
      </c>
      <c r="K97" s="1357">
        <v>17760</v>
      </c>
      <c r="L97" s="1357">
        <f t="shared" si="89"/>
        <v>26100</v>
      </c>
      <c r="M97" s="1440"/>
      <c r="N97" s="1440"/>
      <c r="O97" s="1440"/>
      <c r="P97" s="1440"/>
      <c r="Q97" s="1440"/>
      <c r="R97" s="1440">
        <f t="shared" ref="R97:R115" si="114">S97/24</f>
        <v>0</v>
      </c>
      <c r="S97" s="1440"/>
      <c r="T97" s="1440">
        <f t="shared" si="90"/>
        <v>0</v>
      </c>
      <c r="U97" s="1722"/>
      <c r="V97" s="1717">
        <f t="shared" si="98"/>
        <v>2.5</v>
      </c>
      <c r="W97" s="891"/>
      <c r="X97" s="891"/>
      <c r="Y97" s="891">
        <v>0</v>
      </c>
      <c r="Z97" s="891"/>
      <c r="AA97" s="891">
        <v>2292.3000000000002</v>
      </c>
      <c r="AB97" s="891">
        <f t="shared" ref="AB97:AB116" si="115">H97+P97</f>
        <v>0</v>
      </c>
      <c r="AC97" s="891">
        <f t="shared" ref="AC97:AC116" si="116">I97+Q97</f>
        <v>0</v>
      </c>
      <c r="AD97" s="891">
        <v>1190</v>
      </c>
      <c r="AE97" s="891">
        <v>28560</v>
      </c>
      <c r="AF97" s="1357">
        <f t="shared" si="91"/>
        <v>32042.3</v>
      </c>
      <c r="AG97" s="891"/>
      <c r="AH97" s="930"/>
      <c r="AI97" s="1346">
        <v>9</v>
      </c>
      <c r="AJ97" s="1346">
        <v>3000</v>
      </c>
      <c r="AK97" s="1346">
        <v>27000</v>
      </c>
      <c r="AL97" s="1346">
        <v>0</v>
      </c>
      <c r="AM97" s="1346">
        <v>4302.5999999999995</v>
      </c>
      <c r="AN97" s="1346">
        <v>103260.9</v>
      </c>
      <c r="AO97" s="1346">
        <f t="shared" si="92"/>
        <v>137563.5</v>
      </c>
      <c r="AP97" s="999"/>
      <c r="AQ97" s="1394"/>
      <c r="AR97" s="999"/>
      <c r="AS97" s="999"/>
      <c r="AT97" s="999">
        <f t="shared" ref="AT97:AT115" si="117">AU97/24</f>
        <v>0</v>
      </c>
      <c r="AU97" s="1394"/>
      <c r="AV97" s="1394">
        <f t="shared" si="93"/>
        <v>0</v>
      </c>
      <c r="AW97" s="1999"/>
      <c r="AX97" s="1346">
        <v>6</v>
      </c>
      <c r="AY97" s="1346"/>
      <c r="AZ97" s="1346"/>
      <c r="BA97" s="1346">
        <v>172563.4</v>
      </c>
      <c r="BB97" s="1346">
        <f t="shared" ref="BB97:BB116" si="118">AL97+AS97</f>
        <v>0</v>
      </c>
      <c r="BC97" s="1346">
        <v>1150</v>
      </c>
      <c r="BD97" s="1346">
        <v>27600</v>
      </c>
      <c r="BE97" s="1346">
        <f t="shared" si="94"/>
        <v>201313.4</v>
      </c>
      <c r="BF97" s="1362"/>
      <c r="BG97" s="1438"/>
      <c r="BH97" s="1353"/>
      <c r="BI97" s="1353"/>
      <c r="BJ97" s="1353"/>
      <c r="BK97" s="1353"/>
      <c r="BL97" s="1353"/>
      <c r="BM97" s="1353">
        <f t="shared" si="95"/>
        <v>0</v>
      </c>
      <c r="BN97" s="1395"/>
      <c r="BO97" s="1395"/>
      <c r="BP97" s="1396"/>
      <c r="BQ97" s="1396">
        <f>BR97/24</f>
        <v>0</v>
      </c>
      <c r="BR97" s="1396"/>
      <c r="BS97" s="1396">
        <f t="shared" si="96"/>
        <v>0</v>
      </c>
      <c r="BT97" s="1353"/>
      <c r="BU97" s="2088">
        <f t="shared" ref="BU97:BU116" si="119">BH97+BN97</f>
        <v>0</v>
      </c>
      <c r="BV97" s="915">
        <f t="shared" ref="BV97:BV116" si="120">BI97+BO97</f>
        <v>0</v>
      </c>
      <c r="BW97" s="1353">
        <f t="shared" ref="BW97:BW116" si="121">BJ97+BP97</f>
        <v>0</v>
      </c>
      <c r="BX97" s="1966">
        <f t="shared" ref="BX97:BX116" si="122">BK97+BQ97</f>
        <v>0</v>
      </c>
      <c r="BY97" s="1353">
        <f t="shared" ref="BY97:BY116" si="123">BL97+BR97</f>
        <v>0</v>
      </c>
      <c r="BZ97" s="1353">
        <f t="shared" si="97"/>
        <v>0</v>
      </c>
      <c r="CA97" s="2393" t="s">
        <v>851</v>
      </c>
      <c r="CB97" s="2059">
        <f t="shared" si="101"/>
        <v>8.5</v>
      </c>
    </row>
    <row r="98" spans="1:80" ht="36" hidden="1" customHeight="1">
      <c r="A98" s="1165"/>
      <c r="B98" s="1431"/>
      <c r="C98" s="1368" t="s">
        <v>841</v>
      </c>
      <c r="D98" s="1356" t="s">
        <v>955</v>
      </c>
      <c r="E98" s="1366">
        <v>0</v>
      </c>
      <c r="F98" s="1366">
        <v>0</v>
      </c>
      <c r="G98" s="1366">
        <v>0</v>
      </c>
      <c r="H98" s="1366">
        <v>0</v>
      </c>
      <c r="I98" s="1366">
        <v>0</v>
      </c>
      <c r="J98" s="1366">
        <v>0</v>
      </c>
      <c r="K98" s="1366">
        <v>0</v>
      </c>
      <c r="L98" s="1366">
        <f t="shared" si="89"/>
        <v>0</v>
      </c>
      <c r="M98" s="1440"/>
      <c r="N98" s="1440"/>
      <c r="O98" s="1440"/>
      <c r="P98" s="1440"/>
      <c r="Q98" s="1440"/>
      <c r="R98" s="1440">
        <f t="shared" si="114"/>
        <v>0</v>
      </c>
      <c r="S98" s="1440"/>
      <c r="T98" s="1440">
        <f t="shared" si="90"/>
        <v>0</v>
      </c>
      <c r="U98" s="1722"/>
      <c r="V98" s="1717">
        <f t="shared" si="98"/>
        <v>0</v>
      </c>
      <c r="W98" s="891"/>
      <c r="X98" s="891"/>
      <c r="Y98" s="891">
        <f t="shared" ref="Y98:Y116" si="124">F98+N98</f>
        <v>0</v>
      </c>
      <c r="Z98" s="891"/>
      <c r="AA98" s="891">
        <f t="shared" ref="AA98:AA116" si="125">G98+O98</f>
        <v>0</v>
      </c>
      <c r="AB98" s="891">
        <f t="shared" si="115"/>
        <v>0</v>
      </c>
      <c r="AC98" s="891">
        <f t="shared" si="116"/>
        <v>0</v>
      </c>
      <c r="AD98" s="891">
        <f t="shared" ref="AD98:AD116" si="126">J98+R98</f>
        <v>0</v>
      </c>
      <c r="AE98" s="891">
        <f t="shared" ref="AE98:AE116" si="127">K98+S98</f>
        <v>0</v>
      </c>
      <c r="AF98" s="1357">
        <f t="shared" si="91"/>
        <v>0</v>
      </c>
      <c r="AG98" s="891"/>
      <c r="AH98" s="891"/>
      <c r="AI98" s="1438">
        <v>0</v>
      </c>
      <c r="AJ98" s="1438">
        <v>0</v>
      </c>
      <c r="AK98" s="1438">
        <v>0</v>
      </c>
      <c r="AL98" s="1438">
        <v>0</v>
      </c>
      <c r="AM98" s="1438">
        <v>0</v>
      </c>
      <c r="AN98" s="1438">
        <v>0</v>
      </c>
      <c r="AO98" s="1438">
        <f t="shared" si="92"/>
        <v>0</v>
      </c>
      <c r="AP98" s="999"/>
      <c r="AQ98" s="1394"/>
      <c r="AR98" s="999"/>
      <c r="AS98" s="999"/>
      <c r="AT98" s="999">
        <f t="shared" si="117"/>
        <v>0</v>
      </c>
      <c r="AU98" s="1394"/>
      <c r="AV98" s="1394">
        <f t="shared" si="93"/>
        <v>0</v>
      </c>
      <c r="AW98" s="1999"/>
      <c r="AX98" s="1346">
        <f t="shared" ref="AX98:AX116" si="128">AI98+AP98</f>
        <v>0</v>
      </c>
      <c r="AY98" s="1346">
        <f t="shared" ref="AY98:AY116" si="129">AJ98+AQ98</f>
        <v>0</v>
      </c>
      <c r="AZ98" s="1346"/>
      <c r="BA98" s="1346">
        <f t="shared" ref="BA98:BA116" si="130">AK98+AR98</f>
        <v>0</v>
      </c>
      <c r="BB98" s="1346">
        <f t="shared" si="118"/>
        <v>0</v>
      </c>
      <c r="BC98" s="1346">
        <f t="shared" ref="BC98:BC116" si="131">AM98+AT98</f>
        <v>0</v>
      </c>
      <c r="BD98" s="1346">
        <f t="shared" ref="BD98:BD116" si="132">AN98+AU98</f>
        <v>0</v>
      </c>
      <c r="BE98" s="1346">
        <f t="shared" si="94"/>
        <v>0</v>
      </c>
      <c r="BF98" s="1362"/>
      <c r="BG98" s="1363"/>
      <c r="BH98" s="1441"/>
      <c r="BI98" s="1441"/>
      <c r="BJ98" s="1441"/>
      <c r="BK98" s="1441"/>
      <c r="BL98" s="1441"/>
      <c r="BM98" s="1441">
        <f t="shared" si="95"/>
        <v>0</v>
      </c>
      <c r="BN98" s="1395"/>
      <c r="BO98" s="1395"/>
      <c r="BP98" s="1396"/>
      <c r="BQ98" s="1396">
        <f t="shared" ref="BQ98:BQ115" si="133">BR98/24</f>
        <v>0</v>
      </c>
      <c r="BR98" s="1396"/>
      <c r="BS98" s="1396">
        <f t="shared" si="96"/>
        <v>0</v>
      </c>
      <c r="BT98" s="1353"/>
      <c r="BU98" s="2089">
        <f t="shared" si="119"/>
        <v>0</v>
      </c>
      <c r="BV98" s="1353">
        <f t="shared" si="120"/>
        <v>0</v>
      </c>
      <c r="BW98" s="1353">
        <f t="shared" si="121"/>
        <v>0</v>
      </c>
      <c r="BX98" s="1353">
        <f t="shared" si="122"/>
        <v>0</v>
      </c>
      <c r="BY98" s="1353">
        <f t="shared" si="123"/>
        <v>0</v>
      </c>
      <c r="BZ98" s="1353">
        <f t="shared" si="97"/>
        <v>0</v>
      </c>
      <c r="CA98" s="2394"/>
      <c r="CB98" s="2059">
        <f t="shared" si="101"/>
        <v>0</v>
      </c>
    </row>
    <row r="99" spans="1:80" ht="12.75" hidden="1" customHeight="1">
      <c r="A99" s="1165"/>
      <c r="B99" s="1431"/>
      <c r="C99" s="1368" t="s">
        <v>220</v>
      </c>
      <c r="D99" s="1356"/>
      <c r="E99" s="1366">
        <v>0</v>
      </c>
      <c r="F99" s="1366">
        <v>0</v>
      </c>
      <c r="G99" s="1366">
        <v>0</v>
      </c>
      <c r="H99" s="1366">
        <v>0</v>
      </c>
      <c r="I99" s="1366">
        <v>0</v>
      </c>
      <c r="J99" s="1366">
        <v>0</v>
      </c>
      <c r="K99" s="1366">
        <v>0</v>
      </c>
      <c r="L99" s="1366">
        <f t="shared" si="89"/>
        <v>0</v>
      </c>
      <c r="M99" s="1440"/>
      <c r="N99" s="1440"/>
      <c r="O99" s="1440"/>
      <c r="P99" s="1440"/>
      <c r="Q99" s="1440"/>
      <c r="R99" s="1440">
        <f t="shared" si="114"/>
        <v>0</v>
      </c>
      <c r="S99" s="1440"/>
      <c r="T99" s="1440">
        <f t="shared" si="90"/>
        <v>0</v>
      </c>
      <c r="U99" s="1722"/>
      <c r="V99" s="1717">
        <f t="shared" si="98"/>
        <v>0</v>
      </c>
      <c r="W99" s="891"/>
      <c r="X99" s="891"/>
      <c r="Y99" s="891">
        <f t="shared" si="124"/>
        <v>0</v>
      </c>
      <c r="Z99" s="891"/>
      <c r="AA99" s="891">
        <f t="shared" si="125"/>
        <v>0</v>
      </c>
      <c r="AB99" s="891">
        <f t="shared" si="115"/>
        <v>0</v>
      </c>
      <c r="AC99" s="891">
        <f t="shared" si="116"/>
        <v>0</v>
      </c>
      <c r="AD99" s="891">
        <f t="shared" si="126"/>
        <v>0</v>
      </c>
      <c r="AE99" s="891">
        <f t="shared" si="127"/>
        <v>0</v>
      </c>
      <c r="AF99" s="1357">
        <f t="shared" si="91"/>
        <v>0</v>
      </c>
      <c r="AG99" s="891"/>
      <c r="AH99" s="891"/>
      <c r="AI99" s="1438">
        <v>0</v>
      </c>
      <c r="AJ99" s="1438">
        <v>0</v>
      </c>
      <c r="AK99" s="1438">
        <v>0</v>
      </c>
      <c r="AL99" s="1438">
        <v>0</v>
      </c>
      <c r="AM99" s="1438">
        <v>0</v>
      </c>
      <c r="AN99" s="1438">
        <v>0</v>
      </c>
      <c r="AO99" s="1438">
        <f t="shared" si="92"/>
        <v>0</v>
      </c>
      <c r="AP99" s="999"/>
      <c r="AQ99" s="1394"/>
      <c r="AR99" s="999"/>
      <c r="AS99" s="999"/>
      <c r="AT99" s="999">
        <f t="shared" si="117"/>
        <v>0</v>
      </c>
      <c r="AU99" s="1394"/>
      <c r="AV99" s="1394">
        <f t="shared" si="93"/>
        <v>0</v>
      </c>
      <c r="AW99" s="1999"/>
      <c r="AX99" s="1346">
        <f t="shared" si="128"/>
        <v>0</v>
      </c>
      <c r="AY99" s="1346">
        <f t="shared" si="129"/>
        <v>0</v>
      </c>
      <c r="AZ99" s="1346"/>
      <c r="BA99" s="1346">
        <f t="shared" si="130"/>
        <v>0</v>
      </c>
      <c r="BB99" s="1346">
        <f t="shared" si="118"/>
        <v>0</v>
      </c>
      <c r="BC99" s="1346">
        <f t="shared" si="131"/>
        <v>0</v>
      </c>
      <c r="BD99" s="1346">
        <f t="shared" si="132"/>
        <v>0</v>
      </c>
      <c r="BE99" s="1346">
        <f t="shared" si="94"/>
        <v>0</v>
      </c>
      <c r="BF99" s="1362"/>
      <c r="BG99" s="1363"/>
      <c r="BH99" s="1441"/>
      <c r="BI99" s="1441"/>
      <c r="BJ99" s="1441"/>
      <c r="BK99" s="1441"/>
      <c r="BL99" s="1441"/>
      <c r="BM99" s="1441">
        <f t="shared" si="95"/>
        <v>0</v>
      </c>
      <c r="BN99" s="1395"/>
      <c r="BO99" s="1395"/>
      <c r="BP99" s="1396"/>
      <c r="BQ99" s="1396">
        <f t="shared" si="133"/>
        <v>0</v>
      </c>
      <c r="BR99" s="1396"/>
      <c r="BS99" s="1396">
        <f t="shared" si="96"/>
        <v>0</v>
      </c>
      <c r="BT99" s="1353"/>
      <c r="BU99" s="2089">
        <f t="shared" si="119"/>
        <v>0</v>
      </c>
      <c r="BV99" s="1353">
        <f t="shared" si="120"/>
        <v>0</v>
      </c>
      <c r="BW99" s="1353">
        <f t="shared" si="121"/>
        <v>0</v>
      </c>
      <c r="BX99" s="1353">
        <f t="shared" si="122"/>
        <v>0</v>
      </c>
      <c r="BY99" s="1353">
        <f t="shared" si="123"/>
        <v>0</v>
      </c>
      <c r="BZ99" s="1353">
        <f t="shared" si="97"/>
        <v>0</v>
      </c>
      <c r="CA99" s="2394"/>
      <c r="CB99" s="2059">
        <f t="shared" si="101"/>
        <v>0</v>
      </c>
    </row>
    <row r="100" spans="1:80" ht="36" hidden="1" customHeight="1">
      <c r="A100" s="1165"/>
      <c r="B100" s="1431"/>
      <c r="C100" s="1368" t="s">
        <v>840</v>
      </c>
      <c r="D100" s="1356" t="s">
        <v>955</v>
      </c>
      <c r="E100" s="1366">
        <v>0</v>
      </c>
      <c r="F100" s="1366">
        <v>0</v>
      </c>
      <c r="G100" s="1366">
        <v>0</v>
      </c>
      <c r="H100" s="1366">
        <v>0</v>
      </c>
      <c r="I100" s="1366">
        <v>0</v>
      </c>
      <c r="J100" s="1366">
        <v>0</v>
      </c>
      <c r="K100" s="1366">
        <v>0</v>
      </c>
      <c r="L100" s="1366">
        <f t="shared" si="89"/>
        <v>0</v>
      </c>
      <c r="M100" s="1440"/>
      <c r="N100" s="1440"/>
      <c r="O100" s="1440"/>
      <c r="P100" s="1440"/>
      <c r="Q100" s="1440"/>
      <c r="R100" s="1440">
        <f t="shared" si="114"/>
        <v>0</v>
      </c>
      <c r="S100" s="1440"/>
      <c r="T100" s="1440">
        <f t="shared" si="90"/>
        <v>0</v>
      </c>
      <c r="U100" s="1722"/>
      <c r="V100" s="1717">
        <f t="shared" si="98"/>
        <v>0</v>
      </c>
      <c r="W100" s="891"/>
      <c r="X100" s="891"/>
      <c r="Y100" s="891">
        <f t="shared" si="124"/>
        <v>0</v>
      </c>
      <c r="Z100" s="891"/>
      <c r="AA100" s="891">
        <f t="shared" si="125"/>
        <v>0</v>
      </c>
      <c r="AB100" s="891">
        <f t="shared" si="115"/>
        <v>0</v>
      </c>
      <c r="AC100" s="891">
        <f t="shared" si="116"/>
        <v>0</v>
      </c>
      <c r="AD100" s="891">
        <f t="shared" si="126"/>
        <v>0</v>
      </c>
      <c r="AE100" s="891">
        <f t="shared" si="127"/>
        <v>0</v>
      </c>
      <c r="AF100" s="1357">
        <f t="shared" si="91"/>
        <v>0</v>
      </c>
      <c r="AG100" s="891"/>
      <c r="AH100" s="891"/>
      <c r="AI100" s="1438">
        <v>0</v>
      </c>
      <c r="AJ100" s="1438">
        <v>0</v>
      </c>
      <c r="AK100" s="1438">
        <v>0</v>
      </c>
      <c r="AL100" s="1438">
        <v>0</v>
      </c>
      <c r="AM100" s="1438">
        <v>0</v>
      </c>
      <c r="AN100" s="1438">
        <v>0</v>
      </c>
      <c r="AO100" s="1438">
        <f t="shared" si="92"/>
        <v>0</v>
      </c>
      <c r="AP100" s="999"/>
      <c r="AQ100" s="1394"/>
      <c r="AR100" s="999"/>
      <c r="AS100" s="999"/>
      <c r="AT100" s="999">
        <f t="shared" si="117"/>
        <v>0</v>
      </c>
      <c r="AU100" s="1394"/>
      <c r="AV100" s="1394">
        <f t="shared" si="93"/>
        <v>0</v>
      </c>
      <c r="AW100" s="1999"/>
      <c r="AX100" s="1346">
        <f t="shared" si="128"/>
        <v>0</v>
      </c>
      <c r="AY100" s="1346">
        <f t="shared" si="129"/>
        <v>0</v>
      </c>
      <c r="AZ100" s="1346"/>
      <c r="BA100" s="1346">
        <f t="shared" si="130"/>
        <v>0</v>
      </c>
      <c r="BB100" s="1346">
        <f t="shared" si="118"/>
        <v>0</v>
      </c>
      <c r="BC100" s="1346">
        <f t="shared" si="131"/>
        <v>0</v>
      </c>
      <c r="BD100" s="1346">
        <f t="shared" si="132"/>
        <v>0</v>
      </c>
      <c r="BE100" s="1346">
        <f t="shared" si="94"/>
        <v>0</v>
      </c>
      <c r="BF100" s="1362"/>
      <c r="BG100" s="1363"/>
      <c r="BH100" s="1441"/>
      <c r="BI100" s="1441"/>
      <c r="BJ100" s="1441"/>
      <c r="BK100" s="1441"/>
      <c r="BL100" s="1441"/>
      <c r="BM100" s="1441">
        <f t="shared" si="95"/>
        <v>0</v>
      </c>
      <c r="BN100" s="1395"/>
      <c r="BO100" s="1395"/>
      <c r="BP100" s="1396"/>
      <c r="BQ100" s="1396">
        <f t="shared" si="133"/>
        <v>0</v>
      </c>
      <c r="BR100" s="1396"/>
      <c r="BS100" s="1396">
        <f t="shared" si="96"/>
        <v>0</v>
      </c>
      <c r="BT100" s="1353"/>
      <c r="BU100" s="2089">
        <f t="shared" si="119"/>
        <v>0</v>
      </c>
      <c r="BV100" s="1353">
        <f t="shared" si="120"/>
        <v>0</v>
      </c>
      <c r="BW100" s="1353">
        <f t="shared" si="121"/>
        <v>0</v>
      </c>
      <c r="BX100" s="1353">
        <f t="shared" si="122"/>
        <v>0</v>
      </c>
      <c r="BY100" s="1353">
        <f t="shared" si="123"/>
        <v>0</v>
      </c>
      <c r="BZ100" s="1353">
        <f t="shared" si="97"/>
        <v>0</v>
      </c>
      <c r="CA100" s="2394"/>
      <c r="CB100" s="2059">
        <f t="shared" si="101"/>
        <v>0</v>
      </c>
    </row>
    <row r="101" spans="1:80" ht="29.25" customHeight="1">
      <c r="A101" s="1165"/>
      <c r="B101" s="1431" t="s">
        <v>505</v>
      </c>
      <c r="C101" s="1368" t="s">
        <v>334</v>
      </c>
      <c r="D101" s="1442"/>
      <c r="E101" s="1366">
        <v>7</v>
      </c>
      <c r="F101" s="1366">
        <v>2000</v>
      </c>
      <c r="G101" s="1366">
        <v>72500</v>
      </c>
      <c r="H101" s="1366">
        <v>0</v>
      </c>
      <c r="I101" s="1366">
        <v>0</v>
      </c>
      <c r="J101" s="1366">
        <v>1475</v>
      </c>
      <c r="K101" s="1366">
        <v>35400</v>
      </c>
      <c r="L101" s="1443">
        <f t="shared" si="89"/>
        <v>111375</v>
      </c>
      <c r="M101" s="1444"/>
      <c r="N101" s="1444"/>
      <c r="O101" s="1444">
        <f>-8276.2-36875-7230.4</f>
        <v>-52381.599999999999</v>
      </c>
      <c r="P101" s="1444"/>
      <c r="Q101" s="1444"/>
      <c r="R101" s="1444">
        <f t="shared" si="114"/>
        <v>1475</v>
      </c>
      <c r="S101" s="1444">
        <v>35400</v>
      </c>
      <c r="T101" s="1444">
        <f t="shared" si="90"/>
        <v>-15506.599999999999</v>
      </c>
      <c r="U101" s="1727"/>
      <c r="V101" s="1717">
        <f t="shared" ref="V101:V116" si="134">E101+M101</f>
        <v>7</v>
      </c>
      <c r="W101" s="891"/>
      <c r="X101" s="891"/>
      <c r="Y101" s="891"/>
      <c r="Z101" s="891"/>
      <c r="AA101" s="891">
        <v>19141.8</v>
      </c>
      <c r="AB101" s="891">
        <f t="shared" si="115"/>
        <v>0</v>
      </c>
      <c r="AC101" s="891">
        <f t="shared" si="116"/>
        <v>0</v>
      </c>
      <c r="AD101" s="891">
        <f t="shared" si="126"/>
        <v>2950</v>
      </c>
      <c r="AE101" s="891">
        <f t="shared" si="127"/>
        <v>70800</v>
      </c>
      <c r="AF101" s="1719">
        <f t="shared" si="91"/>
        <v>92891.8</v>
      </c>
      <c r="AG101" s="891" t="s">
        <v>1094</v>
      </c>
      <c r="AH101" s="891"/>
      <c r="AI101" s="1438">
        <v>4</v>
      </c>
      <c r="AJ101" s="1438">
        <v>2000</v>
      </c>
      <c r="AK101" s="1438">
        <v>10000</v>
      </c>
      <c r="AL101" s="1438">
        <v>0</v>
      </c>
      <c r="AM101" s="1438">
        <v>1900</v>
      </c>
      <c r="AN101" s="1438">
        <v>45600</v>
      </c>
      <c r="AO101" s="1438">
        <f t="shared" si="92"/>
        <v>59500</v>
      </c>
      <c r="AP101" s="999"/>
      <c r="AQ101" s="1394"/>
      <c r="AR101" s="999"/>
      <c r="AS101" s="999"/>
      <c r="AT101" s="999">
        <f t="shared" si="117"/>
        <v>0</v>
      </c>
      <c r="AU101" s="1394"/>
      <c r="AV101" s="1394">
        <f t="shared" si="93"/>
        <v>0</v>
      </c>
      <c r="AW101" s="1999"/>
      <c r="AX101" s="1346">
        <v>2</v>
      </c>
      <c r="AY101" s="1346"/>
      <c r="AZ101" s="1346"/>
      <c r="BA101" s="1346">
        <v>2639</v>
      </c>
      <c r="BB101" s="1346">
        <f t="shared" si="118"/>
        <v>0</v>
      </c>
      <c r="BC101" s="1346">
        <v>1150</v>
      </c>
      <c r="BD101" s="1346">
        <v>27600</v>
      </c>
      <c r="BE101" s="1346">
        <f t="shared" si="94"/>
        <v>31389</v>
      </c>
      <c r="BF101" s="1362"/>
      <c r="BG101" s="1346"/>
      <c r="BH101" s="1441"/>
      <c r="BI101" s="1441"/>
      <c r="BJ101" s="1441"/>
      <c r="BK101" s="1441"/>
      <c r="BL101" s="1441"/>
      <c r="BM101" s="1441">
        <f t="shared" si="95"/>
        <v>0</v>
      </c>
      <c r="BN101" s="1395"/>
      <c r="BO101" s="1395"/>
      <c r="BP101" s="1396"/>
      <c r="BQ101" s="1396">
        <f t="shared" si="133"/>
        <v>0</v>
      </c>
      <c r="BR101" s="1396"/>
      <c r="BS101" s="1396">
        <f t="shared" si="96"/>
        <v>0</v>
      </c>
      <c r="BT101" s="1353"/>
      <c r="BU101" s="2089">
        <v>2</v>
      </c>
      <c r="BV101" s="1353">
        <f t="shared" si="120"/>
        <v>0</v>
      </c>
      <c r="BW101" s="1353">
        <v>30000</v>
      </c>
      <c r="BX101" s="1353">
        <f t="shared" si="122"/>
        <v>0</v>
      </c>
      <c r="BY101" s="1353">
        <f t="shared" si="123"/>
        <v>0</v>
      </c>
      <c r="BZ101" s="1353">
        <f t="shared" si="97"/>
        <v>30000</v>
      </c>
      <c r="CA101" s="2393" t="s">
        <v>849</v>
      </c>
      <c r="CB101" s="2059">
        <f t="shared" si="101"/>
        <v>11</v>
      </c>
    </row>
    <row r="102" spans="1:80" ht="24" hidden="1">
      <c r="A102" s="1165"/>
      <c r="B102" s="1354"/>
      <c r="C102" s="1368" t="s">
        <v>689</v>
      </c>
      <c r="D102" s="1442"/>
      <c r="E102" s="1366">
        <v>0</v>
      </c>
      <c r="F102" s="1366">
        <v>0</v>
      </c>
      <c r="G102" s="1366">
        <v>0</v>
      </c>
      <c r="H102" s="1366">
        <v>0</v>
      </c>
      <c r="I102" s="1366">
        <v>0</v>
      </c>
      <c r="J102" s="1366">
        <v>0</v>
      </c>
      <c r="K102" s="1366">
        <v>0</v>
      </c>
      <c r="L102" s="1443">
        <f t="shared" si="89"/>
        <v>0</v>
      </c>
      <c r="M102" s="1444"/>
      <c r="N102" s="1444"/>
      <c r="O102" s="1444"/>
      <c r="P102" s="1444"/>
      <c r="Q102" s="1444"/>
      <c r="R102" s="1444">
        <f t="shared" si="114"/>
        <v>0</v>
      </c>
      <c r="S102" s="1444"/>
      <c r="T102" s="1444">
        <f t="shared" si="90"/>
        <v>0</v>
      </c>
      <c r="U102" s="1727"/>
      <c r="V102" s="1717">
        <f t="shared" si="134"/>
        <v>0</v>
      </c>
      <c r="W102" s="891"/>
      <c r="X102" s="891"/>
      <c r="Y102" s="891">
        <f t="shared" si="124"/>
        <v>0</v>
      </c>
      <c r="Z102" s="891"/>
      <c r="AA102" s="891">
        <f t="shared" si="125"/>
        <v>0</v>
      </c>
      <c r="AB102" s="891">
        <f t="shared" si="115"/>
        <v>0</v>
      </c>
      <c r="AC102" s="891">
        <f t="shared" si="116"/>
        <v>0</v>
      </c>
      <c r="AD102" s="891">
        <f t="shared" si="126"/>
        <v>0</v>
      </c>
      <c r="AE102" s="891">
        <f t="shared" si="127"/>
        <v>0</v>
      </c>
      <c r="AF102" s="1719">
        <f t="shared" si="91"/>
        <v>0</v>
      </c>
      <c r="AG102" s="891"/>
      <c r="AH102" s="891"/>
      <c r="AI102" s="1438">
        <v>0</v>
      </c>
      <c r="AJ102" s="1438">
        <v>0</v>
      </c>
      <c r="AK102" s="1438">
        <v>0</v>
      </c>
      <c r="AL102" s="1438">
        <v>0</v>
      </c>
      <c r="AM102" s="1438">
        <v>0</v>
      </c>
      <c r="AN102" s="1438">
        <v>0</v>
      </c>
      <c r="AO102" s="1438">
        <f t="shared" si="92"/>
        <v>0</v>
      </c>
      <c r="AP102" s="999"/>
      <c r="AQ102" s="1394"/>
      <c r="AR102" s="999"/>
      <c r="AS102" s="999"/>
      <c r="AT102" s="999">
        <f t="shared" si="117"/>
        <v>0</v>
      </c>
      <c r="AU102" s="1394"/>
      <c r="AV102" s="1394">
        <f t="shared" si="93"/>
        <v>0</v>
      </c>
      <c r="AW102" s="1999"/>
      <c r="AX102" s="1346">
        <f t="shared" si="128"/>
        <v>0</v>
      </c>
      <c r="AY102" s="1346">
        <f t="shared" si="129"/>
        <v>0</v>
      </c>
      <c r="AZ102" s="1346"/>
      <c r="BA102" s="1346">
        <f t="shared" si="130"/>
        <v>0</v>
      </c>
      <c r="BB102" s="1346">
        <f t="shared" si="118"/>
        <v>0</v>
      </c>
      <c r="BC102" s="1346">
        <f t="shared" si="131"/>
        <v>0</v>
      </c>
      <c r="BD102" s="1346">
        <f t="shared" si="132"/>
        <v>0</v>
      </c>
      <c r="BE102" s="1346">
        <f t="shared" si="94"/>
        <v>0</v>
      </c>
      <c r="BF102" s="1362"/>
      <c r="BG102" s="1363"/>
      <c r="BH102" s="1441"/>
      <c r="BI102" s="1441"/>
      <c r="BJ102" s="1441"/>
      <c r="BK102" s="1441"/>
      <c r="BL102" s="1441"/>
      <c r="BM102" s="1441">
        <f t="shared" si="95"/>
        <v>0</v>
      </c>
      <c r="BN102" s="1395"/>
      <c r="BO102" s="1395"/>
      <c r="BP102" s="1396"/>
      <c r="BQ102" s="1396">
        <f t="shared" si="133"/>
        <v>0</v>
      </c>
      <c r="BR102" s="1396"/>
      <c r="BS102" s="1396">
        <f t="shared" si="96"/>
        <v>0</v>
      </c>
      <c r="BT102" s="1353"/>
      <c r="BU102" s="2089">
        <f t="shared" si="119"/>
        <v>0</v>
      </c>
      <c r="BV102" s="1353">
        <f t="shared" si="120"/>
        <v>0</v>
      </c>
      <c r="BW102" s="1353">
        <f t="shared" si="121"/>
        <v>0</v>
      </c>
      <c r="BX102" s="1353">
        <f t="shared" si="122"/>
        <v>0</v>
      </c>
      <c r="BY102" s="1353">
        <f t="shared" si="123"/>
        <v>0</v>
      </c>
      <c r="BZ102" s="1353">
        <f t="shared" si="97"/>
        <v>0</v>
      </c>
      <c r="CA102" s="2393" t="s">
        <v>915</v>
      </c>
      <c r="CB102" s="2059">
        <f t="shared" si="101"/>
        <v>0</v>
      </c>
    </row>
    <row r="103" spans="1:80" ht="45" customHeight="1">
      <c r="A103" s="1165"/>
      <c r="B103" s="1431" t="s">
        <v>994</v>
      </c>
      <c r="C103" s="1368" t="s">
        <v>83</v>
      </c>
      <c r="D103" s="1442"/>
      <c r="E103" s="1366">
        <v>0</v>
      </c>
      <c r="F103" s="1366">
        <v>0</v>
      </c>
      <c r="G103" s="1366">
        <v>0</v>
      </c>
      <c r="H103" s="1366">
        <v>0</v>
      </c>
      <c r="I103" s="1366">
        <v>0</v>
      </c>
      <c r="J103" s="1366">
        <v>0</v>
      </c>
      <c r="K103" s="1366">
        <v>0</v>
      </c>
      <c r="L103" s="1443">
        <f t="shared" si="89"/>
        <v>0</v>
      </c>
      <c r="M103" s="1444"/>
      <c r="N103" s="1444"/>
      <c r="O103" s="1444"/>
      <c r="P103" s="1444"/>
      <c r="Q103" s="1444"/>
      <c r="R103" s="1967">
        <f t="shared" si="114"/>
        <v>0</v>
      </c>
      <c r="S103" s="1444"/>
      <c r="T103" s="1444">
        <f t="shared" si="90"/>
        <v>0</v>
      </c>
      <c r="U103" s="1727"/>
      <c r="V103" s="1717">
        <f t="shared" si="134"/>
        <v>0</v>
      </c>
      <c r="W103" s="891"/>
      <c r="X103" s="891"/>
      <c r="Y103" s="891"/>
      <c r="Z103" s="891"/>
      <c r="AA103" s="891">
        <f t="shared" si="125"/>
        <v>0</v>
      </c>
      <c r="AB103" s="891">
        <f t="shared" si="115"/>
        <v>0</v>
      </c>
      <c r="AC103" s="891">
        <f t="shared" si="116"/>
        <v>0</v>
      </c>
      <c r="AD103" s="891">
        <f t="shared" si="126"/>
        <v>0</v>
      </c>
      <c r="AE103" s="891">
        <f t="shared" si="127"/>
        <v>0</v>
      </c>
      <c r="AF103" s="1719">
        <f t="shared" si="91"/>
        <v>0</v>
      </c>
      <c r="AG103" s="891"/>
      <c r="AH103" s="891"/>
      <c r="AI103" s="1438">
        <v>0</v>
      </c>
      <c r="AJ103" s="1438">
        <v>0</v>
      </c>
      <c r="AK103" s="1438">
        <v>0</v>
      </c>
      <c r="AL103" s="1438">
        <v>0</v>
      </c>
      <c r="AM103" s="1438">
        <v>0</v>
      </c>
      <c r="AN103" s="1438">
        <v>0</v>
      </c>
      <c r="AO103" s="1438">
        <f t="shared" si="92"/>
        <v>0</v>
      </c>
      <c r="AP103" s="999"/>
      <c r="AQ103" s="1394"/>
      <c r="AR103" s="999"/>
      <c r="AS103" s="999"/>
      <c r="AT103" s="999">
        <f t="shared" si="117"/>
        <v>0</v>
      </c>
      <c r="AU103" s="1394"/>
      <c r="AV103" s="1394">
        <f t="shared" si="93"/>
        <v>0</v>
      </c>
      <c r="AW103" s="1999"/>
      <c r="AX103" s="1346">
        <f t="shared" si="128"/>
        <v>0</v>
      </c>
      <c r="AY103" s="1346">
        <f t="shared" si="129"/>
        <v>0</v>
      </c>
      <c r="AZ103" s="1346"/>
      <c r="BA103" s="1346">
        <f t="shared" si="130"/>
        <v>0</v>
      </c>
      <c r="BB103" s="1346">
        <f t="shared" si="118"/>
        <v>0</v>
      </c>
      <c r="BC103" s="1346">
        <f t="shared" si="131"/>
        <v>0</v>
      </c>
      <c r="BD103" s="1346">
        <f t="shared" si="132"/>
        <v>0</v>
      </c>
      <c r="BE103" s="1346">
        <f t="shared" si="94"/>
        <v>0</v>
      </c>
      <c r="BF103" s="1362"/>
      <c r="BG103" s="1363"/>
      <c r="BH103" s="1441">
        <v>2</v>
      </c>
      <c r="BI103" s="1441"/>
      <c r="BJ103" s="1441">
        <v>30000</v>
      </c>
      <c r="BK103" s="1441"/>
      <c r="BL103" s="1441"/>
      <c r="BM103" s="1441">
        <f t="shared" si="95"/>
        <v>30000</v>
      </c>
      <c r="BN103" s="1395"/>
      <c r="BO103" s="1395"/>
      <c r="BP103" s="1396"/>
      <c r="BQ103" s="1396">
        <f t="shared" si="133"/>
        <v>0</v>
      </c>
      <c r="BR103" s="1396"/>
      <c r="BS103" s="1396">
        <f t="shared" si="96"/>
        <v>0</v>
      </c>
      <c r="BT103" s="1353"/>
      <c r="BU103" s="2089">
        <f t="shared" si="119"/>
        <v>2</v>
      </c>
      <c r="BV103" s="1353">
        <f t="shared" si="120"/>
        <v>0</v>
      </c>
      <c r="BW103" s="1353">
        <f t="shared" si="121"/>
        <v>30000</v>
      </c>
      <c r="BX103" s="1353">
        <f t="shared" si="122"/>
        <v>0</v>
      </c>
      <c r="BY103" s="1353">
        <f t="shared" si="123"/>
        <v>0</v>
      </c>
      <c r="BZ103" s="1353">
        <f t="shared" si="97"/>
        <v>30000</v>
      </c>
      <c r="CA103" s="2393" t="s">
        <v>453</v>
      </c>
      <c r="CB103" s="2059">
        <f t="shared" si="101"/>
        <v>2</v>
      </c>
    </row>
    <row r="104" spans="1:80" ht="47.25" customHeight="1">
      <c r="A104" s="1165"/>
      <c r="B104" s="1431" t="s">
        <v>508</v>
      </c>
      <c r="C104" s="1368" t="s">
        <v>1095</v>
      </c>
      <c r="D104" s="1442"/>
      <c r="E104" s="1366">
        <v>0</v>
      </c>
      <c r="F104" s="1366">
        <v>0</v>
      </c>
      <c r="G104" s="1366">
        <v>0</v>
      </c>
      <c r="H104" s="1366">
        <v>0</v>
      </c>
      <c r="I104" s="1366">
        <v>0</v>
      </c>
      <c r="J104" s="1366">
        <v>0</v>
      </c>
      <c r="K104" s="1366">
        <v>0</v>
      </c>
      <c r="L104" s="1443">
        <f t="shared" si="89"/>
        <v>0</v>
      </c>
      <c r="M104" s="1444"/>
      <c r="N104" s="1444"/>
      <c r="O104" s="1444"/>
      <c r="P104" s="1444"/>
      <c r="Q104" s="1444"/>
      <c r="R104" s="1444">
        <f t="shared" si="114"/>
        <v>0</v>
      </c>
      <c r="S104" s="1444"/>
      <c r="T104" s="1444">
        <f t="shared" si="90"/>
        <v>0</v>
      </c>
      <c r="U104" s="1727"/>
      <c r="V104" s="1717">
        <f t="shared" si="134"/>
        <v>0</v>
      </c>
      <c r="W104" s="891"/>
      <c r="X104" s="891"/>
      <c r="Y104" s="891">
        <v>11179.3</v>
      </c>
      <c r="Z104" s="891"/>
      <c r="AA104" s="891">
        <f t="shared" si="125"/>
        <v>0</v>
      </c>
      <c r="AB104" s="891">
        <f t="shared" si="115"/>
        <v>0</v>
      </c>
      <c r="AC104" s="891">
        <f t="shared" si="116"/>
        <v>0</v>
      </c>
      <c r="AD104" s="891">
        <f t="shared" si="126"/>
        <v>0</v>
      </c>
      <c r="AE104" s="891">
        <f t="shared" si="127"/>
        <v>0</v>
      </c>
      <c r="AF104" s="1719">
        <f t="shared" si="91"/>
        <v>11179.3</v>
      </c>
      <c r="AG104" s="891"/>
      <c r="AH104" s="891"/>
      <c r="AI104" s="1438">
        <v>0</v>
      </c>
      <c r="AJ104" s="1438">
        <v>0</v>
      </c>
      <c r="AK104" s="1438">
        <v>0</v>
      </c>
      <c r="AL104" s="1438">
        <v>0</v>
      </c>
      <c r="AM104" s="1438">
        <v>0</v>
      </c>
      <c r="AN104" s="1438">
        <v>0</v>
      </c>
      <c r="AO104" s="1438">
        <f t="shared" si="92"/>
        <v>0</v>
      </c>
      <c r="AP104" s="999"/>
      <c r="AQ104" s="1394"/>
      <c r="AR104" s="999"/>
      <c r="AS104" s="999"/>
      <c r="AT104" s="999">
        <f t="shared" si="117"/>
        <v>0</v>
      </c>
      <c r="AU104" s="1394"/>
      <c r="AV104" s="1394">
        <f t="shared" si="93"/>
        <v>0</v>
      </c>
      <c r="AW104" s="1999"/>
      <c r="AX104" s="1346">
        <f t="shared" si="128"/>
        <v>0</v>
      </c>
      <c r="AY104" s="1346">
        <f t="shared" si="129"/>
        <v>0</v>
      </c>
      <c r="AZ104" s="1346"/>
      <c r="BA104" s="1346">
        <f t="shared" si="130"/>
        <v>0</v>
      </c>
      <c r="BB104" s="1346">
        <f t="shared" si="118"/>
        <v>0</v>
      </c>
      <c r="BC104" s="1346">
        <f t="shared" si="131"/>
        <v>0</v>
      </c>
      <c r="BD104" s="1346">
        <f t="shared" si="132"/>
        <v>0</v>
      </c>
      <c r="BE104" s="1346">
        <f t="shared" si="94"/>
        <v>0</v>
      </c>
      <c r="BF104" s="1362"/>
      <c r="BG104" s="1363"/>
      <c r="BH104" s="1441"/>
      <c r="BI104" s="1441"/>
      <c r="BJ104" s="1441"/>
      <c r="BK104" s="1441"/>
      <c r="BL104" s="1441"/>
      <c r="BM104" s="1441">
        <f t="shared" si="95"/>
        <v>0</v>
      </c>
      <c r="BN104" s="1395"/>
      <c r="BO104" s="1395"/>
      <c r="BP104" s="1396"/>
      <c r="BQ104" s="1396">
        <f t="shared" si="133"/>
        <v>0</v>
      </c>
      <c r="BR104" s="1396"/>
      <c r="BS104" s="1396">
        <f t="shared" si="96"/>
        <v>0</v>
      </c>
      <c r="BT104" s="1353"/>
      <c r="BU104" s="2089">
        <f t="shared" si="119"/>
        <v>0</v>
      </c>
      <c r="BV104" s="1353">
        <f t="shared" si="120"/>
        <v>0</v>
      </c>
      <c r="BW104" s="1353">
        <f t="shared" si="121"/>
        <v>0</v>
      </c>
      <c r="BX104" s="1353">
        <f t="shared" si="122"/>
        <v>0</v>
      </c>
      <c r="BY104" s="1353">
        <f t="shared" si="123"/>
        <v>0</v>
      </c>
      <c r="BZ104" s="1353">
        <f t="shared" si="97"/>
        <v>0</v>
      </c>
      <c r="CA104" s="2413" t="s">
        <v>1287</v>
      </c>
      <c r="CB104" s="2059">
        <f t="shared" si="101"/>
        <v>0</v>
      </c>
    </row>
    <row r="105" spans="1:80" ht="27" customHeight="1">
      <c r="A105" s="1165"/>
      <c r="B105" s="1431" t="s">
        <v>890</v>
      </c>
      <c r="C105" s="1368" t="s">
        <v>1096</v>
      </c>
      <c r="D105" s="1442"/>
      <c r="E105" s="1366">
        <v>0</v>
      </c>
      <c r="F105" s="1366">
        <v>0</v>
      </c>
      <c r="G105" s="1366">
        <v>0</v>
      </c>
      <c r="H105" s="1366">
        <v>0</v>
      </c>
      <c r="I105" s="1366">
        <v>0</v>
      </c>
      <c r="J105" s="1366">
        <v>0</v>
      </c>
      <c r="K105" s="1366">
        <v>0</v>
      </c>
      <c r="L105" s="1443">
        <f t="shared" si="89"/>
        <v>0</v>
      </c>
      <c r="M105" s="1444"/>
      <c r="N105" s="1444"/>
      <c r="O105" s="1444"/>
      <c r="P105" s="1444"/>
      <c r="Q105" s="1444"/>
      <c r="R105" s="1444">
        <f t="shared" si="114"/>
        <v>0</v>
      </c>
      <c r="S105" s="1444"/>
      <c r="T105" s="1444">
        <f t="shared" si="90"/>
        <v>0</v>
      </c>
      <c r="U105" s="1727"/>
      <c r="V105" s="2476">
        <v>8.1</v>
      </c>
      <c r="W105" s="891"/>
      <c r="X105" s="891"/>
      <c r="Y105" s="891">
        <v>0</v>
      </c>
      <c r="Z105" s="891"/>
      <c r="AA105" s="891">
        <f t="shared" si="125"/>
        <v>0</v>
      </c>
      <c r="AB105" s="891">
        <v>102258.3</v>
      </c>
      <c r="AC105" s="891">
        <v>2580</v>
      </c>
      <c r="AD105" s="891">
        <f t="shared" si="126"/>
        <v>0</v>
      </c>
      <c r="AE105" s="891">
        <f t="shared" si="127"/>
        <v>0</v>
      </c>
      <c r="AF105" s="1719">
        <f t="shared" si="91"/>
        <v>104838.3</v>
      </c>
      <c r="AG105" s="891"/>
      <c r="AH105" s="891"/>
      <c r="AI105" s="1438">
        <v>0</v>
      </c>
      <c r="AJ105" s="1438">
        <v>0</v>
      </c>
      <c r="AK105" s="1438">
        <v>0</v>
      </c>
      <c r="AL105" s="1438">
        <v>0</v>
      </c>
      <c r="AM105" s="1438">
        <v>0</v>
      </c>
      <c r="AN105" s="1438">
        <v>0</v>
      </c>
      <c r="AO105" s="1438">
        <f t="shared" si="92"/>
        <v>0</v>
      </c>
      <c r="AP105" s="999"/>
      <c r="AQ105" s="1394"/>
      <c r="AR105" s="999"/>
      <c r="AS105" s="999"/>
      <c r="AT105" s="999">
        <f t="shared" si="117"/>
        <v>0</v>
      </c>
      <c r="AU105" s="1394"/>
      <c r="AV105" s="1394">
        <f t="shared" si="93"/>
        <v>0</v>
      </c>
      <c r="AW105" s="1999"/>
      <c r="AX105" s="1346">
        <v>3</v>
      </c>
      <c r="AY105" s="1346">
        <f t="shared" si="129"/>
        <v>0</v>
      </c>
      <c r="AZ105" s="1346"/>
      <c r="BA105" s="1346">
        <v>1424.9</v>
      </c>
      <c r="BB105" s="1346">
        <f t="shared" si="118"/>
        <v>0</v>
      </c>
      <c r="BC105" s="1346">
        <v>1565</v>
      </c>
      <c r="BD105" s="1346">
        <v>37560</v>
      </c>
      <c r="BE105" s="1346">
        <f t="shared" si="94"/>
        <v>40549.9</v>
      </c>
      <c r="BF105" s="1362"/>
      <c r="BG105" s="1363"/>
      <c r="BH105" s="1852">
        <v>3.04</v>
      </c>
      <c r="BI105" s="1441"/>
      <c r="BJ105" s="1441">
        <v>44770.799999999988</v>
      </c>
      <c r="BK105" s="1441"/>
      <c r="BL105" s="1441"/>
      <c r="BM105" s="1441">
        <f t="shared" si="95"/>
        <v>44770.799999999988</v>
      </c>
      <c r="BN105" s="1395"/>
      <c r="BO105" s="1395"/>
      <c r="BP105" s="1396"/>
      <c r="BQ105" s="1396">
        <f t="shared" si="133"/>
        <v>0</v>
      </c>
      <c r="BR105" s="1396"/>
      <c r="BS105" s="1396">
        <f t="shared" si="96"/>
        <v>0</v>
      </c>
      <c r="BT105" s="1353"/>
      <c r="BU105" s="2089">
        <v>0</v>
      </c>
      <c r="BV105" s="1353">
        <f t="shared" si="120"/>
        <v>0</v>
      </c>
      <c r="BW105" s="1353">
        <v>0</v>
      </c>
      <c r="BX105" s="1353"/>
      <c r="BY105" s="1353"/>
      <c r="BZ105" s="1353">
        <f t="shared" si="97"/>
        <v>0</v>
      </c>
      <c r="CA105" s="2393" t="s">
        <v>1290</v>
      </c>
      <c r="CB105" s="2059">
        <f t="shared" si="101"/>
        <v>11.1</v>
      </c>
    </row>
    <row r="106" spans="1:80" ht="12.75" hidden="1" customHeight="1">
      <c r="A106" s="1165"/>
      <c r="B106" s="1354"/>
      <c r="C106" s="1368"/>
      <c r="D106" s="1442"/>
      <c r="E106" s="1366">
        <v>0</v>
      </c>
      <c r="F106" s="1366">
        <v>0</v>
      </c>
      <c r="G106" s="1366">
        <v>0</v>
      </c>
      <c r="H106" s="1366">
        <v>0</v>
      </c>
      <c r="I106" s="1366">
        <v>0</v>
      </c>
      <c r="J106" s="1366">
        <v>0</v>
      </c>
      <c r="K106" s="1366">
        <v>0</v>
      </c>
      <c r="L106" s="1443">
        <f t="shared" si="89"/>
        <v>0</v>
      </c>
      <c r="M106" s="1444"/>
      <c r="N106" s="1444"/>
      <c r="O106" s="1444"/>
      <c r="P106" s="1444"/>
      <c r="Q106" s="1444"/>
      <c r="R106" s="1444">
        <f t="shared" si="114"/>
        <v>0</v>
      </c>
      <c r="S106" s="1444"/>
      <c r="T106" s="1444">
        <f t="shared" si="90"/>
        <v>0</v>
      </c>
      <c r="U106" s="1727"/>
      <c r="V106" s="891">
        <f t="shared" si="134"/>
        <v>0</v>
      </c>
      <c r="W106" s="891"/>
      <c r="X106" s="891"/>
      <c r="Y106" s="891">
        <f t="shared" si="124"/>
        <v>0</v>
      </c>
      <c r="Z106" s="891"/>
      <c r="AA106" s="891">
        <f t="shared" si="125"/>
        <v>0</v>
      </c>
      <c r="AB106" s="891">
        <f t="shared" si="115"/>
        <v>0</v>
      </c>
      <c r="AC106" s="891">
        <f t="shared" si="116"/>
        <v>0</v>
      </c>
      <c r="AD106" s="891">
        <f t="shared" si="126"/>
        <v>0</v>
      </c>
      <c r="AE106" s="891">
        <f t="shared" si="127"/>
        <v>0</v>
      </c>
      <c r="AF106" s="1719">
        <f t="shared" si="91"/>
        <v>0</v>
      </c>
      <c r="AG106" s="891"/>
      <c r="AH106" s="891"/>
      <c r="AI106" s="1438">
        <v>0</v>
      </c>
      <c r="AJ106" s="1438">
        <v>0</v>
      </c>
      <c r="AK106" s="1438">
        <v>0</v>
      </c>
      <c r="AL106" s="1438">
        <v>0</v>
      </c>
      <c r="AM106" s="1438">
        <v>0</v>
      </c>
      <c r="AN106" s="1438">
        <v>0</v>
      </c>
      <c r="AO106" s="1438">
        <f t="shared" si="92"/>
        <v>0</v>
      </c>
      <c r="AP106" s="999"/>
      <c r="AQ106" s="1394"/>
      <c r="AR106" s="999"/>
      <c r="AS106" s="999"/>
      <c r="AT106" s="999">
        <f t="shared" si="117"/>
        <v>0</v>
      </c>
      <c r="AU106" s="1394"/>
      <c r="AV106" s="1394">
        <f t="shared" si="93"/>
        <v>0</v>
      </c>
      <c r="AW106" s="1999"/>
      <c r="AX106" s="1346">
        <f t="shared" si="128"/>
        <v>0</v>
      </c>
      <c r="AY106" s="1346">
        <f t="shared" si="129"/>
        <v>0</v>
      </c>
      <c r="AZ106" s="1346"/>
      <c r="BA106" s="1346">
        <f t="shared" si="130"/>
        <v>0</v>
      </c>
      <c r="BB106" s="1346">
        <f t="shared" si="118"/>
        <v>0</v>
      </c>
      <c r="BC106" s="1346">
        <f t="shared" si="131"/>
        <v>0</v>
      </c>
      <c r="BD106" s="1346">
        <f t="shared" si="132"/>
        <v>0</v>
      </c>
      <c r="BE106" s="1346">
        <f t="shared" si="94"/>
        <v>0</v>
      </c>
      <c r="BF106" s="1362"/>
      <c r="BG106" s="1363"/>
      <c r="BH106" s="1441"/>
      <c r="BI106" s="1441"/>
      <c r="BJ106" s="1441"/>
      <c r="BK106" s="1441"/>
      <c r="BL106" s="1441"/>
      <c r="BM106" s="1441">
        <f t="shared" si="95"/>
        <v>0</v>
      </c>
      <c r="BN106" s="1395"/>
      <c r="BO106" s="1395"/>
      <c r="BP106" s="1396"/>
      <c r="BQ106" s="1396">
        <f t="shared" si="133"/>
        <v>0</v>
      </c>
      <c r="BR106" s="1396"/>
      <c r="BS106" s="1396">
        <f t="shared" si="96"/>
        <v>0</v>
      </c>
      <c r="BT106" s="1396"/>
      <c r="BU106" s="2089">
        <f t="shared" si="119"/>
        <v>0</v>
      </c>
      <c r="BV106" s="1353">
        <f t="shared" si="120"/>
        <v>0</v>
      </c>
      <c r="BW106" s="1353">
        <f t="shared" si="121"/>
        <v>0</v>
      </c>
      <c r="BX106" s="1353">
        <f t="shared" si="122"/>
        <v>0</v>
      </c>
      <c r="BY106" s="1353">
        <f t="shared" si="123"/>
        <v>0</v>
      </c>
      <c r="BZ106" s="1353">
        <f t="shared" si="97"/>
        <v>0</v>
      </c>
      <c r="CA106" s="2394"/>
      <c r="CB106" s="2059">
        <f t="shared" si="101"/>
        <v>0</v>
      </c>
    </row>
    <row r="107" spans="1:80" ht="12.75" hidden="1" customHeight="1">
      <c r="A107" s="1165"/>
      <c r="B107" s="1354"/>
      <c r="C107" s="1368"/>
      <c r="D107" s="1442"/>
      <c r="E107" s="1366">
        <v>0</v>
      </c>
      <c r="F107" s="1366">
        <v>0</v>
      </c>
      <c r="G107" s="1366">
        <v>0</v>
      </c>
      <c r="H107" s="1366">
        <v>0</v>
      </c>
      <c r="I107" s="1366">
        <v>0</v>
      </c>
      <c r="J107" s="1366">
        <v>0</v>
      </c>
      <c r="K107" s="1366">
        <v>0</v>
      </c>
      <c r="L107" s="1443">
        <f t="shared" si="89"/>
        <v>0</v>
      </c>
      <c r="M107" s="1444"/>
      <c r="N107" s="1444"/>
      <c r="O107" s="1444"/>
      <c r="P107" s="1444"/>
      <c r="Q107" s="1444"/>
      <c r="R107" s="1444">
        <f t="shared" si="114"/>
        <v>0</v>
      </c>
      <c r="S107" s="1444"/>
      <c r="T107" s="1444">
        <f t="shared" si="90"/>
        <v>0</v>
      </c>
      <c r="U107" s="1727"/>
      <c r="V107" s="891">
        <f t="shared" si="134"/>
        <v>0</v>
      </c>
      <c r="W107" s="891"/>
      <c r="X107" s="891"/>
      <c r="Y107" s="891">
        <f t="shared" si="124"/>
        <v>0</v>
      </c>
      <c r="Z107" s="891"/>
      <c r="AA107" s="891">
        <f t="shared" si="125"/>
        <v>0</v>
      </c>
      <c r="AB107" s="891">
        <f t="shared" si="115"/>
        <v>0</v>
      </c>
      <c r="AC107" s="891">
        <f t="shared" si="116"/>
        <v>0</v>
      </c>
      <c r="AD107" s="891">
        <f t="shared" si="126"/>
        <v>0</v>
      </c>
      <c r="AE107" s="891">
        <f t="shared" si="127"/>
        <v>0</v>
      </c>
      <c r="AF107" s="1719">
        <f t="shared" si="91"/>
        <v>0</v>
      </c>
      <c r="AG107" s="891"/>
      <c r="AH107" s="891"/>
      <c r="AI107" s="1438">
        <v>0</v>
      </c>
      <c r="AJ107" s="1438">
        <v>0</v>
      </c>
      <c r="AK107" s="1438">
        <v>0</v>
      </c>
      <c r="AL107" s="1438">
        <v>0</v>
      </c>
      <c r="AM107" s="1438">
        <v>0</v>
      </c>
      <c r="AN107" s="1438">
        <v>0</v>
      </c>
      <c r="AO107" s="1438">
        <f t="shared" si="92"/>
        <v>0</v>
      </c>
      <c r="AP107" s="999"/>
      <c r="AQ107" s="1394"/>
      <c r="AR107" s="999"/>
      <c r="AS107" s="999"/>
      <c r="AT107" s="999">
        <f t="shared" si="117"/>
        <v>0</v>
      </c>
      <c r="AU107" s="1394"/>
      <c r="AV107" s="1394">
        <f t="shared" si="93"/>
        <v>0</v>
      </c>
      <c r="AW107" s="1999"/>
      <c r="AX107" s="1346">
        <f t="shared" si="128"/>
        <v>0</v>
      </c>
      <c r="AY107" s="1346">
        <f t="shared" si="129"/>
        <v>0</v>
      </c>
      <c r="AZ107" s="1346"/>
      <c r="BA107" s="1346">
        <f t="shared" si="130"/>
        <v>0</v>
      </c>
      <c r="BB107" s="1346">
        <f t="shared" si="118"/>
        <v>0</v>
      </c>
      <c r="BC107" s="1346">
        <f t="shared" si="131"/>
        <v>0</v>
      </c>
      <c r="BD107" s="1346">
        <f t="shared" si="132"/>
        <v>0</v>
      </c>
      <c r="BE107" s="1346">
        <f t="shared" si="94"/>
        <v>0</v>
      </c>
      <c r="BF107" s="1362"/>
      <c r="BG107" s="1363"/>
      <c r="BH107" s="1441"/>
      <c r="BI107" s="1441"/>
      <c r="BJ107" s="1441"/>
      <c r="BK107" s="1441"/>
      <c r="BL107" s="1441"/>
      <c r="BM107" s="1441">
        <f t="shared" si="95"/>
        <v>0</v>
      </c>
      <c r="BN107" s="1395"/>
      <c r="BO107" s="1395"/>
      <c r="BP107" s="1396"/>
      <c r="BQ107" s="1396">
        <f t="shared" si="133"/>
        <v>0</v>
      </c>
      <c r="BR107" s="1396"/>
      <c r="BS107" s="1396">
        <f t="shared" si="96"/>
        <v>0</v>
      </c>
      <c r="BT107" s="1396"/>
      <c r="BU107" s="2089">
        <f t="shared" si="119"/>
        <v>0</v>
      </c>
      <c r="BV107" s="1353">
        <f t="shared" si="120"/>
        <v>0</v>
      </c>
      <c r="BW107" s="1353">
        <f t="shared" si="121"/>
        <v>0</v>
      </c>
      <c r="BX107" s="1353">
        <f t="shared" si="122"/>
        <v>0</v>
      </c>
      <c r="BY107" s="1353">
        <f t="shared" si="123"/>
        <v>0</v>
      </c>
      <c r="BZ107" s="1353">
        <f t="shared" si="97"/>
        <v>0</v>
      </c>
      <c r="CA107" s="2394"/>
      <c r="CB107" s="2059">
        <f t="shared" si="101"/>
        <v>0</v>
      </c>
    </row>
    <row r="108" spans="1:80" ht="12.75" hidden="1" customHeight="1">
      <c r="A108" s="1165"/>
      <c r="B108" s="1354"/>
      <c r="C108" s="1368"/>
      <c r="D108" s="1442"/>
      <c r="E108" s="1366">
        <v>0</v>
      </c>
      <c r="F108" s="1366">
        <v>0</v>
      </c>
      <c r="G108" s="1366">
        <v>0</v>
      </c>
      <c r="H108" s="1366">
        <v>0</v>
      </c>
      <c r="I108" s="1366">
        <v>0</v>
      </c>
      <c r="J108" s="1366">
        <v>0</v>
      </c>
      <c r="K108" s="1366">
        <v>0</v>
      </c>
      <c r="L108" s="1443">
        <f t="shared" si="89"/>
        <v>0</v>
      </c>
      <c r="M108" s="1444"/>
      <c r="N108" s="1444"/>
      <c r="O108" s="1444"/>
      <c r="P108" s="1444"/>
      <c r="Q108" s="1444"/>
      <c r="R108" s="1444">
        <f t="shared" si="114"/>
        <v>0</v>
      </c>
      <c r="S108" s="1444"/>
      <c r="T108" s="1444">
        <f t="shared" si="90"/>
        <v>0</v>
      </c>
      <c r="U108" s="1727"/>
      <c r="V108" s="891">
        <f t="shared" si="134"/>
        <v>0</v>
      </c>
      <c r="W108" s="891"/>
      <c r="X108" s="891"/>
      <c r="Y108" s="891">
        <f t="shared" si="124"/>
        <v>0</v>
      </c>
      <c r="Z108" s="891"/>
      <c r="AA108" s="891">
        <f t="shared" si="125"/>
        <v>0</v>
      </c>
      <c r="AB108" s="891">
        <f t="shared" si="115"/>
        <v>0</v>
      </c>
      <c r="AC108" s="891">
        <f t="shared" si="116"/>
        <v>0</v>
      </c>
      <c r="AD108" s="891">
        <f t="shared" si="126"/>
        <v>0</v>
      </c>
      <c r="AE108" s="891">
        <f t="shared" si="127"/>
        <v>0</v>
      </c>
      <c r="AF108" s="1719">
        <f t="shared" si="91"/>
        <v>0</v>
      </c>
      <c r="AG108" s="891"/>
      <c r="AH108" s="891"/>
      <c r="AI108" s="1438">
        <v>0</v>
      </c>
      <c r="AJ108" s="1438">
        <v>0</v>
      </c>
      <c r="AK108" s="1438">
        <v>0</v>
      </c>
      <c r="AL108" s="1438">
        <v>0</v>
      </c>
      <c r="AM108" s="1438">
        <v>0</v>
      </c>
      <c r="AN108" s="1438">
        <v>0</v>
      </c>
      <c r="AO108" s="1438">
        <f t="shared" si="92"/>
        <v>0</v>
      </c>
      <c r="AP108" s="999"/>
      <c r="AQ108" s="1394"/>
      <c r="AR108" s="999"/>
      <c r="AS108" s="999"/>
      <c r="AT108" s="999">
        <f t="shared" si="117"/>
        <v>0</v>
      </c>
      <c r="AU108" s="1394"/>
      <c r="AV108" s="1394">
        <f t="shared" si="93"/>
        <v>0</v>
      </c>
      <c r="AW108" s="1999"/>
      <c r="AX108" s="1346">
        <f t="shared" si="128"/>
        <v>0</v>
      </c>
      <c r="AY108" s="1346">
        <f t="shared" si="129"/>
        <v>0</v>
      </c>
      <c r="AZ108" s="1346"/>
      <c r="BA108" s="1346">
        <f t="shared" si="130"/>
        <v>0</v>
      </c>
      <c r="BB108" s="1346">
        <f t="shared" si="118"/>
        <v>0</v>
      </c>
      <c r="BC108" s="1346">
        <f t="shared" si="131"/>
        <v>0</v>
      </c>
      <c r="BD108" s="1346">
        <f t="shared" si="132"/>
        <v>0</v>
      </c>
      <c r="BE108" s="1346">
        <f t="shared" si="94"/>
        <v>0</v>
      </c>
      <c r="BF108" s="1362"/>
      <c r="BG108" s="1363"/>
      <c r="BH108" s="1441"/>
      <c r="BI108" s="1441"/>
      <c r="BJ108" s="1441"/>
      <c r="BK108" s="1441"/>
      <c r="BL108" s="1441"/>
      <c r="BM108" s="1441">
        <f t="shared" si="95"/>
        <v>0</v>
      </c>
      <c r="BN108" s="1395"/>
      <c r="BO108" s="1395"/>
      <c r="BP108" s="1396"/>
      <c r="BQ108" s="1396">
        <f t="shared" si="133"/>
        <v>0</v>
      </c>
      <c r="BR108" s="1396"/>
      <c r="BS108" s="1396">
        <f t="shared" si="96"/>
        <v>0</v>
      </c>
      <c r="BT108" s="1396"/>
      <c r="BU108" s="2089">
        <f t="shared" si="119"/>
        <v>0</v>
      </c>
      <c r="BV108" s="1353">
        <f t="shared" si="120"/>
        <v>0</v>
      </c>
      <c r="BW108" s="1353">
        <f t="shared" si="121"/>
        <v>0</v>
      </c>
      <c r="BX108" s="1353">
        <f t="shared" si="122"/>
        <v>0</v>
      </c>
      <c r="BY108" s="1353">
        <f t="shared" si="123"/>
        <v>0</v>
      </c>
      <c r="BZ108" s="1353">
        <f t="shared" si="97"/>
        <v>0</v>
      </c>
      <c r="CA108" s="2394"/>
      <c r="CB108" s="2059">
        <f t="shared" si="101"/>
        <v>0</v>
      </c>
    </row>
    <row r="109" spans="1:80" ht="12.75" hidden="1" customHeight="1">
      <c r="A109" s="1165"/>
      <c r="B109" s="1354"/>
      <c r="C109" s="1368"/>
      <c r="D109" s="1442"/>
      <c r="E109" s="1366">
        <v>0</v>
      </c>
      <c r="F109" s="1366">
        <v>0</v>
      </c>
      <c r="G109" s="1366">
        <v>0</v>
      </c>
      <c r="H109" s="1366">
        <v>0</v>
      </c>
      <c r="I109" s="1366">
        <v>0</v>
      </c>
      <c r="J109" s="1366">
        <v>0</v>
      </c>
      <c r="K109" s="1366">
        <v>0</v>
      </c>
      <c r="L109" s="1443">
        <f t="shared" si="89"/>
        <v>0</v>
      </c>
      <c r="M109" s="1444"/>
      <c r="N109" s="1444"/>
      <c r="O109" s="1444"/>
      <c r="P109" s="1444"/>
      <c r="Q109" s="1444"/>
      <c r="R109" s="1444">
        <f t="shared" si="114"/>
        <v>0</v>
      </c>
      <c r="S109" s="1444"/>
      <c r="T109" s="1444">
        <f t="shared" si="90"/>
        <v>0</v>
      </c>
      <c r="U109" s="1727"/>
      <c r="V109" s="891">
        <f t="shared" si="134"/>
        <v>0</v>
      </c>
      <c r="W109" s="891"/>
      <c r="X109" s="891"/>
      <c r="Y109" s="891">
        <f t="shared" si="124"/>
        <v>0</v>
      </c>
      <c r="Z109" s="891"/>
      <c r="AA109" s="891">
        <f t="shared" si="125"/>
        <v>0</v>
      </c>
      <c r="AB109" s="891">
        <f t="shared" si="115"/>
        <v>0</v>
      </c>
      <c r="AC109" s="891">
        <f t="shared" si="116"/>
        <v>0</v>
      </c>
      <c r="AD109" s="891">
        <f t="shared" si="126"/>
        <v>0</v>
      </c>
      <c r="AE109" s="891">
        <f t="shared" si="127"/>
        <v>0</v>
      </c>
      <c r="AF109" s="1719">
        <f t="shared" si="91"/>
        <v>0</v>
      </c>
      <c r="AG109" s="891"/>
      <c r="AH109" s="891"/>
      <c r="AI109" s="1438">
        <v>0</v>
      </c>
      <c r="AJ109" s="1438">
        <v>0</v>
      </c>
      <c r="AK109" s="1438">
        <v>0</v>
      </c>
      <c r="AL109" s="1438">
        <v>0</v>
      </c>
      <c r="AM109" s="1438">
        <v>0</v>
      </c>
      <c r="AN109" s="1438">
        <v>0</v>
      </c>
      <c r="AO109" s="1438">
        <f t="shared" si="92"/>
        <v>0</v>
      </c>
      <c r="AP109" s="999"/>
      <c r="AQ109" s="1394"/>
      <c r="AR109" s="999"/>
      <c r="AS109" s="999"/>
      <c r="AT109" s="999">
        <f t="shared" si="117"/>
        <v>0</v>
      </c>
      <c r="AU109" s="1394"/>
      <c r="AV109" s="1394">
        <f t="shared" si="93"/>
        <v>0</v>
      </c>
      <c r="AW109" s="1999"/>
      <c r="AX109" s="1346">
        <f t="shared" si="128"/>
        <v>0</v>
      </c>
      <c r="AY109" s="1346">
        <f t="shared" si="129"/>
        <v>0</v>
      </c>
      <c r="AZ109" s="1346"/>
      <c r="BA109" s="1346">
        <f t="shared" si="130"/>
        <v>0</v>
      </c>
      <c r="BB109" s="1346">
        <f t="shared" si="118"/>
        <v>0</v>
      </c>
      <c r="BC109" s="1346">
        <f t="shared" si="131"/>
        <v>0</v>
      </c>
      <c r="BD109" s="1346">
        <f t="shared" si="132"/>
        <v>0</v>
      </c>
      <c r="BE109" s="1346">
        <f t="shared" si="94"/>
        <v>0</v>
      </c>
      <c r="BF109" s="1362"/>
      <c r="BG109" s="1363"/>
      <c r="BH109" s="1441"/>
      <c r="BI109" s="1441"/>
      <c r="BJ109" s="1441"/>
      <c r="BK109" s="1441"/>
      <c r="BL109" s="1441"/>
      <c r="BM109" s="1441">
        <f t="shared" si="95"/>
        <v>0</v>
      </c>
      <c r="BN109" s="1395"/>
      <c r="BO109" s="1395"/>
      <c r="BP109" s="1396"/>
      <c r="BQ109" s="1396">
        <f t="shared" si="133"/>
        <v>0</v>
      </c>
      <c r="BR109" s="1396"/>
      <c r="BS109" s="1396">
        <f t="shared" si="96"/>
        <v>0</v>
      </c>
      <c r="BT109" s="1396"/>
      <c r="BU109" s="2089">
        <f t="shared" si="119"/>
        <v>0</v>
      </c>
      <c r="BV109" s="1353">
        <f t="shared" si="120"/>
        <v>0</v>
      </c>
      <c r="BW109" s="1353">
        <f t="shared" si="121"/>
        <v>0</v>
      </c>
      <c r="BX109" s="1353">
        <f t="shared" si="122"/>
        <v>0</v>
      </c>
      <c r="BY109" s="1353">
        <f t="shared" si="123"/>
        <v>0</v>
      </c>
      <c r="BZ109" s="1353">
        <f t="shared" si="97"/>
        <v>0</v>
      </c>
      <c r="CA109" s="2394"/>
      <c r="CB109" s="2059">
        <f t="shared" si="101"/>
        <v>0</v>
      </c>
    </row>
    <row r="110" spans="1:80" ht="12.75" hidden="1" customHeight="1">
      <c r="A110" s="1165"/>
      <c r="B110" s="1354"/>
      <c r="C110" s="1368"/>
      <c r="D110" s="1442"/>
      <c r="E110" s="1366">
        <v>0</v>
      </c>
      <c r="F110" s="1366">
        <v>0</v>
      </c>
      <c r="G110" s="1366">
        <v>0</v>
      </c>
      <c r="H110" s="1366">
        <v>0</v>
      </c>
      <c r="I110" s="1366">
        <v>0</v>
      </c>
      <c r="J110" s="1366">
        <v>0</v>
      </c>
      <c r="K110" s="1366">
        <v>0</v>
      </c>
      <c r="L110" s="1443">
        <f t="shared" si="89"/>
        <v>0</v>
      </c>
      <c r="M110" s="1444"/>
      <c r="N110" s="1444"/>
      <c r="O110" s="1444"/>
      <c r="P110" s="1444"/>
      <c r="Q110" s="1444"/>
      <c r="R110" s="1444">
        <f t="shared" si="114"/>
        <v>0</v>
      </c>
      <c r="S110" s="1444"/>
      <c r="T110" s="1444">
        <f t="shared" si="90"/>
        <v>0</v>
      </c>
      <c r="U110" s="1727"/>
      <c r="V110" s="891">
        <f t="shared" si="134"/>
        <v>0</v>
      </c>
      <c r="W110" s="891"/>
      <c r="X110" s="891"/>
      <c r="Y110" s="891">
        <f t="shared" si="124"/>
        <v>0</v>
      </c>
      <c r="Z110" s="891"/>
      <c r="AA110" s="891">
        <f t="shared" si="125"/>
        <v>0</v>
      </c>
      <c r="AB110" s="891">
        <f t="shared" si="115"/>
        <v>0</v>
      </c>
      <c r="AC110" s="891">
        <f t="shared" si="116"/>
        <v>0</v>
      </c>
      <c r="AD110" s="891">
        <f t="shared" si="126"/>
        <v>0</v>
      </c>
      <c r="AE110" s="891">
        <f t="shared" si="127"/>
        <v>0</v>
      </c>
      <c r="AF110" s="1719">
        <f t="shared" si="91"/>
        <v>0</v>
      </c>
      <c r="AG110" s="891"/>
      <c r="AH110" s="891"/>
      <c r="AI110" s="1438">
        <v>0</v>
      </c>
      <c r="AJ110" s="1438">
        <v>0</v>
      </c>
      <c r="AK110" s="1438">
        <v>0</v>
      </c>
      <c r="AL110" s="1438">
        <v>0</v>
      </c>
      <c r="AM110" s="1438">
        <v>0</v>
      </c>
      <c r="AN110" s="1438">
        <v>0</v>
      </c>
      <c r="AO110" s="1438">
        <f t="shared" si="92"/>
        <v>0</v>
      </c>
      <c r="AP110" s="999"/>
      <c r="AQ110" s="1394"/>
      <c r="AR110" s="999"/>
      <c r="AS110" s="999"/>
      <c r="AT110" s="999">
        <f t="shared" si="117"/>
        <v>0</v>
      </c>
      <c r="AU110" s="1394"/>
      <c r="AV110" s="1394">
        <f t="shared" si="93"/>
        <v>0</v>
      </c>
      <c r="AW110" s="1999"/>
      <c r="AX110" s="1346">
        <f t="shared" si="128"/>
        <v>0</v>
      </c>
      <c r="AY110" s="1346">
        <f t="shared" si="129"/>
        <v>0</v>
      </c>
      <c r="AZ110" s="1346"/>
      <c r="BA110" s="1346">
        <f t="shared" si="130"/>
        <v>0</v>
      </c>
      <c r="BB110" s="1346">
        <f t="shared" si="118"/>
        <v>0</v>
      </c>
      <c r="BC110" s="1346">
        <f t="shared" si="131"/>
        <v>0</v>
      </c>
      <c r="BD110" s="1346">
        <f t="shared" si="132"/>
        <v>0</v>
      </c>
      <c r="BE110" s="1346">
        <f t="shared" si="94"/>
        <v>0</v>
      </c>
      <c r="BF110" s="1362"/>
      <c r="BG110" s="1363"/>
      <c r="BH110" s="1441"/>
      <c r="BI110" s="1441"/>
      <c r="BJ110" s="1441"/>
      <c r="BK110" s="1441"/>
      <c r="BL110" s="1441"/>
      <c r="BM110" s="1441">
        <f t="shared" si="95"/>
        <v>0</v>
      </c>
      <c r="BN110" s="1395"/>
      <c r="BO110" s="1395"/>
      <c r="BP110" s="1396"/>
      <c r="BQ110" s="1396">
        <f t="shared" si="133"/>
        <v>0</v>
      </c>
      <c r="BR110" s="1396"/>
      <c r="BS110" s="1396">
        <f t="shared" si="96"/>
        <v>0</v>
      </c>
      <c r="BT110" s="1396"/>
      <c r="BU110" s="2089">
        <f t="shared" si="119"/>
        <v>0</v>
      </c>
      <c r="BV110" s="1353">
        <f t="shared" si="120"/>
        <v>0</v>
      </c>
      <c r="BW110" s="1353">
        <f t="shared" si="121"/>
        <v>0</v>
      </c>
      <c r="BX110" s="1353">
        <f t="shared" si="122"/>
        <v>0</v>
      </c>
      <c r="BY110" s="1353">
        <f t="shared" si="123"/>
        <v>0</v>
      </c>
      <c r="BZ110" s="1353">
        <f t="shared" si="97"/>
        <v>0</v>
      </c>
      <c r="CA110" s="2394"/>
      <c r="CB110" s="2059">
        <f t="shared" si="101"/>
        <v>0</v>
      </c>
    </row>
    <row r="111" spans="1:80" ht="12.75" hidden="1" customHeight="1">
      <c r="A111" s="1165"/>
      <c r="B111" s="1354"/>
      <c r="C111" s="1368"/>
      <c r="D111" s="1442"/>
      <c r="E111" s="1366">
        <v>0</v>
      </c>
      <c r="F111" s="1366">
        <v>0</v>
      </c>
      <c r="G111" s="1366">
        <v>0</v>
      </c>
      <c r="H111" s="1366">
        <v>0</v>
      </c>
      <c r="I111" s="1366">
        <v>0</v>
      </c>
      <c r="J111" s="1366">
        <v>0</v>
      </c>
      <c r="K111" s="1366">
        <v>0</v>
      </c>
      <c r="L111" s="1443">
        <f t="shared" si="89"/>
        <v>0</v>
      </c>
      <c r="M111" s="1444"/>
      <c r="N111" s="1444"/>
      <c r="O111" s="1444"/>
      <c r="P111" s="1444"/>
      <c r="Q111" s="1444"/>
      <c r="R111" s="1444">
        <f t="shared" si="114"/>
        <v>0</v>
      </c>
      <c r="S111" s="1444"/>
      <c r="T111" s="1444">
        <f t="shared" si="90"/>
        <v>0</v>
      </c>
      <c r="U111" s="1727"/>
      <c r="V111" s="891">
        <f t="shared" si="134"/>
        <v>0</v>
      </c>
      <c r="W111" s="891"/>
      <c r="X111" s="891"/>
      <c r="Y111" s="891">
        <f t="shared" si="124"/>
        <v>0</v>
      </c>
      <c r="Z111" s="891"/>
      <c r="AA111" s="891">
        <f t="shared" si="125"/>
        <v>0</v>
      </c>
      <c r="AB111" s="891">
        <f t="shared" si="115"/>
        <v>0</v>
      </c>
      <c r="AC111" s="891">
        <f t="shared" si="116"/>
        <v>0</v>
      </c>
      <c r="AD111" s="891">
        <f t="shared" si="126"/>
        <v>0</v>
      </c>
      <c r="AE111" s="891">
        <f t="shared" si="127"/>
        <v>0</v>
      </c>
      <c r="AF111" s="1719">
        <f t="shared" si="91"/>
        <v>0</v>
      </c>
      <c r="AG111" s="891"/>
      <c r="AH111" s="891"/>
      <c r="AI111" s="1438">
        <v>0</v>
      </c>
      <c r="AJ111" s="1438">
        <v>0</v>
      </c>
      <c r="AK111" s="1438">
        <v>0</v>
      </c>
      <c r="AL111" s="1438">
        <v>0</v>
      </c>
      <c r="AM111" s="1438">
        <v>0</v>
      </c>
      <c r="AN111" s="1438">
        <v>0</v>
      </c>
      <c r="AO111" s="1438">
        <f t="shared" si="92"/>
        <v>0</v>
      </c>
      <c r="AP111" s="999"/>
      <c r="AQ111" s="1394"/>
      <c r="AR111" s="999"/>
      <c r="AS111" s="999"/>
      <c r="AT111" s="999">
        <f t="shared" si="117"/>
        <v>0</v>
      </c>
      <c r="AU111" s="1394"/>
      <c r="AV111" s="1394">
        <f t="shared" si="93"/>
        <v>0</v>
      </c>
      <c r="AW111" s="1999"/>
      <c r="AX111" s="1346">
        <f t="shared" si="128"/>
        <v>0</v>
      </c>
      <c r="AY111" s="1346">
        <f t="shared" si="129"/>
        <v>0</v>
      </c>
      <c r="AZ111" s="1346"/>
      <c r="BA111" s="1346">
        <f t="shared" si="130"/>
        <v>0</v>
      </c>
      <c r="BB111" s="1346">
        <f t="shared" si="118"/>
        <v>0</v>
      </c>
      <c r="BC111" s="1346">
        <f t="shared" si="131"/>
        <v>0</v>
      </c>
      <c r="BD111" s="1346">
        <f t="shared" si="132"/>
        <v>0</v>
      </c>
      <c r="BE111" s="1346">
        <f t="shared" si="94"/>
        <v>0</v>
      </c>
      <c r="BF111" s="1362"/>
      <c r="BG111" s="1363"/>
      <c r="BH111" s="1441"/>
      <c r="BI111" s="1441"/>
      <c r="BJ111" s="1441"/>
      <c r="BK111" s="1441"/>
      <c r="BL111" s="1441"/>
      <c r="BM111" s="1441">
        <f t="shared" si="95"/>
        <v>0</v>
      </c>
      <c r="BN111" s="1395"/>
      <c r="BO111" s="1395"/>
      <c r="BP111" s="1396"/>
      <c r="BQ111" s="1396">
        <f t="shared" si="133"/>
        <v>0</v>
      </c>
      <c r="BR111" s="1396"/>
      <c r="BS111" s="1396">
        <f t="shared" si="96"/>
        <v>0</v>
      </c>
      <c r="BT111" s="1396"/>
      <c r="BU111" s="2089">
        <f t="shared" si="119"/>
        <v>0</v>
      </c>
      <c r="BV111" s="1353">
        <f t="shared" si="120"/>
        <v>0</v>
      </c>
      <c r="BW111" s="1353">
        <f t="shared" si="121"/>
        <v>0</v>
      </c>
      <c r="BX111" s="1353">
        <f t="shared" si="122"/>
        <v>0</v>
      </c>
      <c r="BY111" s="1353">
        <f t="shared" si="123"/>
        <v>0</v>
      </c>
      <c r="BZ111" s="1353">
        <f t="shared" si="97"/>
        <v>0</v>
      </c>
      <c r="CA111" s="2394"/>
      <c r="CB111" s="2059">
        <f t="shared" si="101"/>
        <v>0</v>
      </c>
    </row>
    <row r="112" spans="1:80" ht="12.75" hidden="1" customHeight="1">
      <c r="A112" s="1165"/>
      <c r="B112" s="1354"/>
      <c r="C112" s="1368"/>
      <c r="D112" s="1442"/>
      <c r="E112" s="1366">
        <v>0</v>
      </c>
      <c r="F112" s="1366">
        <v>0</v>
      </c>
      <c r="G112" s="1366">
        <v>0</v>
      </c>
      <c r="H112" s="1366">
        <v>0</v>
      </c>
      <c r="I112" s="1366">
        <v>0</v>
      </c>
      <c r="J112" s="1366">
        <v>0</v>
      </c>
      <c r="K112" s="1366">
        <v>0</v>
      </c>
      <c r="L112" s="1443">
        <f t="shared" si="89"/>
        <v>0</v>
      </c>
      <c r="M112" s="1444"/>
      <c r="N112" s="1444"/>
      <c r="O112" s="1444"/>
      <c r="P112" s="1444"/>
      <c r="Q112" s="1444"/>
      <c r="R112" s="1444">
        <f t="shared" si="114"/>
        <v>0</v>
      </c>
      <c r="S112" s="1444"/>
      <c r="T112" s="1444">
        <f t="shared" si="90"/>
        <v>0</v>
      </c>
      <c r="U112" s="1727"/>
      <c r="V112" s="891">
        <f t="shared" si="134"/>
        <v>0</v>
      </c>
      <c r="W112" s="891"/>
      <c r="X112" s="891"/>
      <c r="Y112" s="891">
        <f t="shared" si="124"/>
        <v>0</v>
      </c>
      <c r="Z112" s="891"/>
      <c r="AA112" s="891">
        <f t="shared" si="125"/>
        <v>0</v>
      </c>
      <c r="AB112" s="891">
        <f t="shared" si="115"/>
        <v>0</v>
      </c>
      <c r="AC112" s="891">
        <f t="shared" si="116"/>
        <v>0</v>
      </c>
      <c r="AD112" s="891">
        <f t="shared" si="126"/>
        <v>0</v>
      </c>
      <c r="AE112" s="891">
        <f t="shared" si="127"/>
        <v>0</v>
      </c>
      <c r="AF112" s="1719">
        <f t="shared" si="91"/>
        <v>0</v>
      </c>
      <c r="AG112" s="891"/>
      <c r="AH112" s="891"/>
      <c r="AI112" s="1438">
        <v>0</v>
      </c>
      <c r="AJ112" s="1438">
        <v>0</v>
      </c>
      <c r="AK112" s="1438">
        <v>0</v>
      </c>
      <c r="AL112" s="1438">
        <v>0</v>
      </c>
      <c r="AM112" s="1438">
        <v>0</v>
      </c>
      <c r="AN112" s="1438">
        <v>0</v>
      </c>
      <c r="AO112" s="1438">
        <f t="shared" si="92"/>
        <v>0</v>
      </c>
      <c r="AP112" s="999"/>
      <c r="AQ112" s="1394"/>
      <c r="AR112" s="999"/>
      <c r="AS112" s="999"/>
      <c r="AT112" s="999">
        <f t="shared" si="117"/>
        <v>0</v>
      </c>
      <c r="AU112" s="1394"/>
      <c r="AV112" s="1394">
        <f t="shared" si="93"/>
        <v>0</v>
      </c>
      <c r="AW112" s="1999"/>
      <c r="AX112" s="1346">
        <f t="shared" si="128"/>
        <v>0</v>
      </c>
      <c r="AY112" s="1346">
        <f t="shared" si="129"/>
        <v>0</v>
      </c>
      <c r="AZ112" s="1346"/>
      <c r="BA112" s="1346">
        <f t="shared" si="130"/>
        <v>0</v>
      </c>
      <c r="BB112" s="1346">
        <f t="shared" si="118"/>
        <v>0</v>
      </c>
      <c r="BC112" s="1346">
        <f t="shared" si="131"/>
        <v>0</v>
      </c>
      <c r="BD112" s="1346">
        <f t="shared" si="132"/>
        <v>0</v>
      </c>
      <c r="BE112" s="1346">
        <f t="shared" si="94"/>
        <v>0</v>
      </c>
      <c r="BF112" s="1362"/>
      <c r="BG112" s="1363"/>
      <c r="BH112" s="1441"/>
      <c r="BI112" s="1441"/>
      <c r="BJ112" s="1441"/>
      <c r="BK112" s="1441"/>
      <c r="BL112" s="1441"/>
      <c r="BM112" s="1441">
        <f t="shared" si="95"/>
        <v>0</v>
      </c>
      <c r="BN112" s="1395"/>
      <c r="BO112" s="1395"/>
      <c r="BP112" s="1396"/>
      <c r="BQ112" s="1396">
        <f t="shared" si="133"/>
        <v>0</v>
      </c>
      <c r="BR112" s="1396"/>
      <c r="BS112" s="1396">
        <f t="shared" si="96"/>
        <v>0</v>
      </c>
      <c r="BT112" s="1396"/>
      <c r="BU112" s="2089">
        <f t="shared" si="119"/>
        <v>0</v>
      </c>
      <c r="BV112" s="1353">
        <f t="shared" si="120"/>
        <v>0</v>
      </c>
      <c r="BW112" s="1353">
        <f t="shared" si="121"/>
        <v>0</v>
      </c>
      <c r="BX112" s="1353">
        <f t="shared" si="122"/>
        <v>0</v>
      </c>
      <c r="BY112" s="1353">
        <f t="shared" si="123"/>
        <v>0</v>
      </c>
      <c r="BZ112" s="1353">
        <f t="shared" si="97"/>
        <v>0</v>
      </c>
      <c r="CA112" s="2394"/>
      <c r="CB112" s="2059">
        <f t="shared" si="101"/>
        <v>0</v>
      </c>
    </row>
    <row r="113" spans="1:80" ht="12.75" hidden="1" customHeight="1">
      <c r="A113" s="1165"/>
      <c r="B113" s="1354"/>
      <c r="C113" s="1368"/>
      <c r="D113" s="1442"/>
      <c r="E113" s="1366">
        <v>0</v>
      </c>
      <c r="F113" s="1366">
        <v>0</v>
      </c>
      <c r="G113" s="1366">
        <v>0</v>
      </c>
      <c r="H113" s="1366">
        <v>0</v>
      </c>
      <c r="I113" s="1366">
        <v>0</v>
      </c>
      <c r="J113" s="1366">
        <v>0</v>
      </c>
      <c r="K113" s="1366">
        <v>0</v>
      </c>
      <c r="L113" s="1443">
        <f t="shared" si="89"/>
        <v>0</v>
      </c>
      <c r="M113" s="1444"/>
      <c r="N113" s="1444"/>
      <c r="O113" s="1444"/>
      <c r="P113" s="1444"/>
      <c r="Q113" s="1444"/>
      <c r="R113" s="1444">
        <f t="shared" si="114"/>
        <v>0</v>
      </c>
      <c r="S113" s="1444"/>
      <c r="T113" s="1444">
        <f t="shared" si="90"/>
        <v>0</v>
      </c>
      <c r="U113" s="1727"/>
      <c r="V113" s="891">
        <f t="shared" si="134"/>
        <v>0</v>
      </c>
      <c r="W113" s="891"/>
      <c r="X113" s="891"/>
      <c r="Y113" s="891">
        <f t="shared" si="124"/>
        <v>0</v>
      </c>
      <c r="Z113" s="891"/>
      <c r="AA113" s="891">
        <f t="shared" si="125"/>
        <v>0</v>
      </c>
      <c r="AB113" s="891">
        <f t="shared" si="115"/>
        <v>0</v>
      </c>
      <c r="AC113" s="891">
        <f t="shared" si="116"/>
        <v>0</v>
      </c>
      <c r="AD113" s="891">
        <f t="shared" si="126"/>
        <v>0</v>
      </c>
      <c r="AE113" s="891">
        <f t="shared" si="127"/>
        <v>0</v>
      </c>
      <c r="AF113" s="1719">
        <f t="shared" si="91"/>
        <v>0</v>
      </c>
      <c r="AG113" s="891"/>
      <c r="AH113" s="891"/>
      <c r="AI113" s="1438">
        <v>0</v>
      </c>
      <c r="AJ113" s="1438">
        <v>0</v>
      </c>
      <c r="AK113" s="1438">
        <v>0</v>
      </c>
      <c r="AL113" s="1438">
        <v>0</v>
      </c>
      <c r="AM113" s="1438">
        <v>0</v>
      </c>
      <c r="AN113" s="1438">
        <v>0</v>
      </c>
      <c r="AO113" s="1438">
        <f t="shared" si="92"/>
        <v>0</v>
      </c>
      <c r="AP113" s="999"/>
      <c r="AQ113" s="1394"/>
      <c r="AR113" s="999"/>
      <c r="AS113" s="999"/>
      <c r="AT113" s="999">
        <f t="shared" si="117"/>
        <v>0</v>
      </c>
      <c r="AU113" s="1394"/>
      <c r="AV113" s="1394">
        <f t="shared" si="93"/>
        <v>0</v>
      </c>
      <c r="AW113" s="1999"/>
      <c r="AX113" s="1346">
        <f t="shared" si="128"/>
        <v>0</v>
      </c>
      <c r="AY113" s="1346">
        <f t="shared" si="129"/>
        <v>0</v>
      </c>
      <c r="AZ113" s="1346"/>
      <c r="BA113" s="1346">
        <f t="shared" si="130"/>
        <v>0</v>
      </c>
      <c r="BB113" s="1346">
        <f t="shared" si="118"/>
        <v>0</v>
      </c>
      <c r="BC113" s="1346">
        <f t="shared" si="131"/>
        <v>0</v>
      </c>
      <c r="BD113" s="1346">
        <f t="shared" si="132"/>
        <v>0</v>
      </c>
      <c r="BE113" s="1346">
        <f t="shared" si="94"/>
        <v>0</v>
      </c>
      <c r="BF113" s="1362"/>
      <c r="BG113" s="1363"/>
      <c r="BH113" s="1441"/>
      <c r="BI113" s="1441"/>
      <c r="BJ113" s="1441"/>
      <c r="BK113" s="1441"/>
      <c r="BL113" s="1441"/>
      <c r="BM113" s="1441">
        <f t="shared" si="95"/>
        <v>0</v>
      </c>
      <c r="BN113" s="1395"/>
      <c r="BO113" s="1395"/>
      <c r="BP113" s="1396"/>
      <c r="BQ113" s="1396">
        <f t="shared" si="133"/>
        <v>0</v>
      </c>
      <c r="BR113" s="1396"/>
      <c r="BS113" s="1396">
        <f t="shared" si="96"/>
        <v>0</v>
      </c>
      <c r="BT113" s="1396"/>
      <c r="BU113" s="2089">
        <f t="shared" si="119"/>
        <v>0</v>
      </c>
      <c r="BV113" s="1353">
        <f t="shared" si="120"/>
        <v>0</v>
      </c>
      <c r="BW113" s="1353">
        <f t="shared" si="121"/>
        <v>0</v>
      </c>
      <c r="BX113" s="1353">
        <f t="shared" si="122"/>
        <v>0</v>
      </c>
      <c r="BY113" s="1353">
        <f t="shared" si="123"/>
        <v>0</v>
      </c>
      <c r="BZ113" s="1353">
        <f t="shared" si="97"/>
        <v>0</v>
      </c>
      <c r="CA113" s="2394"/>
      <c r="CB113" s="2059">
        <f t="shared" si="101"/>
        <v>0</v>
      </c>
    </row>
    <row r="114" spans="1:80" ht="12.75" hidden="1" customHeight="1">
      <c r="A114" s="1165"/>
      <c r="B114" s="1354"/>
      <c r="C114" s="1368"/>
      <c r="D114" s="1442"/>
      <c r="E114" s="1366">
        <v>0</v>
      </c>
      <c r="F114" s="1366">
        <v>0</v>
      </c>
      <c r="G114" s="1366">
        <v>0</v>
      </c>
      <c r="H114" s="1366">
        <v>0</v>
      </c>
      <c r="I114" s="1366">
        <v>0</v>
      </c>
      <c r="J114" s="1366">
        <v>0</v>
      </c>
      <c r="K114" s="1366">
        <v>0</v>
      </c>
      <c r="L114" s="1443">
        <f t="shared" si="89"/>
        <v>0</v>
      </c>
      <c r="M114" s="1444"/>
      <c r="N114" s="1444"/>
      <c r="O114" s="1444"/>
      <c r="P114" s="1444"/>
      <c r="Q114" s="1444"/>
      <c r="R114" s="1444">
        <f t="shared" si="114"/>
        <v>0</v>
      </c>
      <c r="S114" s="1444"/>
      <c r="T114" s="1444">
        <f t="shared" si="90"/>
        <v>0</v>
      </c>
      <c r="U114" s="1727"/>
      <c r="V114" s="891">
        <f t="shared" si="134"/>
        <v>0</v>
      </c>
      <c r="W114" s="891"/>
      <c r="X114" s="891"/>
      <c r="Y114" s="891">
        <f t="shared" si="124"/>
        <v>0</v>
      </c>
      <c r="Z114" s="891"/>
      <c r="AA114" s="891">
        <f t="shared" si="125"/>
        <v>0</v>
      </c>
      <c r="AB114" s="891">
        <f t="shared" si="115"/>
        <v>0</v>
      </c>
      <c r="AC114" s="891">
        <f t="shared" si="116"/>
        <v>0</v>
      </c>
      <c r="AD114" s="891">
        <f t="shared" si="126"/>
        <v>0</v>
      </c>
      <c r="AE114" s="891">
        <f t="shared" si="127"/>
        <v>0</v>
      </c>
      <c r="AF114" s="1719">
        <f t="shared" si="91"/>
        <v>0</v>
      </c>
      <c r="AG114" s="891"/>
      <c r="AH114" s="891"/>
      <c r="AI114" s="1438">
        <v>0</v>
      </c>
      <c r="AJ114" s="1438">
        <v>0</v>
      </c>
      <c r="AK114" s="1438">
        <v>0</v>
      </c>
      <c r="AL114" s="1438">
        <v>0</v>
      </c>
      <c r="AM114" s="1438">
        <v>0</v>
      </c>
      <c r="AN114" s="1438">
        <v>0</v>
      </c>
      <c r="AO114" s="1438">
        <f t="shared" si="92"/>
        <v>0</v>
      </c>
      <c r="AP114" s="999"/>
      <c r="AQ114" s="1394"/>
      <c r="AR114" s="999"/>
      <c r="AS114" s="999"/>
      <c r="AT114" s="999">
        <f t="shared" si="117"/>
        <v>0</v>
      </c>
      <c r="AU114" s="1394"/>
      <c r="AV114" s="1394">
        <f t="shared" si="93"/>
        <v>0</v>
      </c>
      <c r="AW114" s="1999"/>
      <c r="AX114" s="1346">
        <f t="shared" si="128"/>
        <v>0</v>
      </c>
      <c r="AY114" s="1346">
        <f t="shared" si="129"/>
        <v>0</v>
      </c>
      <c r="AZ114" s="1346"/>
      <c r="BA114" s="1346">
        <f t="shared" si="130"/>
        <v>0</v>
      </c>
      <c r="BB114" s="1346">
        <f t="shared" si="118"/>
        <v>0</v>
      </c>
      <c r="BC114" s="1346">
        <f t="shared" si="131"/>
        <v>0</v>
      </c>
      <c r="BD114" s="1346">
        <f t="shared" si="132"/>
        <v>0</v>
      </c>
      <c r="BE114" s="1346">
        <f t="shared" si="94"/>
        <v>0</v>
      </c>
      <c r="BF114" s="1362"/>
      <c r="BG114" s="1363"/>
      <c r="BH114" s="1441"/>
      <c r="BI114" s="1441"/>
      <c r="BJ114" s="1441"/>
      <c r="BK114" s="1441"/>
      <c r="BL114" s="1441"/>
      <c r="BM114" s="1441">
        <f t="shared" si="95"/>
        <v>0</v>
      </c>
      <c r="BN114" s="1395"/>
      <c r="BO114" s="1395"/>
      <c r="BP114" s="1396"/>
      <c r="BQ114" s="1396">
        <f t="shared" si="133"/>
        <v>0</v>
      </c>
      <c r="BR114" s="1396"/>
      <c r="BS114" s="1396">
        <f t="shared" si="96"/>
        <v>0</v>
      </c>
      <c r="BT114" s="1396"/>
      <c r="BU114" s="2089">
        <f t="shared" si="119"/>
        <v>0</v>
      </c>
      <c r="BV114" s="1353">
        <f t="shared" si="120"/>
        <v>0</v>
      </c>
      <c r="BW114" s="1353">
        <f t="shared" si="121"/>
        <v>0</v>
      </c>
      <c r="BX114" s="1353">
        <f t="shared" si="122"/>
        <v>0</v>
      </c>
      <c r="BY114" s="1353">
        <f t="shared" si="123"/>
        <v>0</v>
      </c>
      <c r="BZ114" s="1353">
        <f t="shared" si="97"/>
        <v>0</v>
      </c>
      <c r="CA114" s="2394"/>
      <c r="CB114" s="2059">
        <f t="shared" si="101"/>
        <v>0</v>
      </c>
    </row>
    <row r="115" spans="1:80" ht="15" hidden="1">
      <c r="A115" s="911">
        <v>6</v>
      </c>
      <c r="B115" s="1431"/>
      <c r="C115" s="1368" t="s">
        <v>748</v>
      </c>
      <c r="D115" s="1442" t="s">
        <v>955</v>
      </c>
      <c r="E115" s="1366">
        <v>0</v>
      </c>
      <c r="F115" s="1366">
        <v>0</v>
      </c>
      <c r="G115" s="1366">
        <v>0</v>
      </c>
      <c r="H115" s="1366">
        <v>0</v>
      </c>
      <c r="I115" s="1366">
        <v>0</v>
      </c>
      <c r="J115" s="1366">
        <v>0</v>
      </c>
      <c r="K115" s="1366">
        <v>0</v>
      </c>
      <c r="L115" s="1443">
        <f t="shared" si="89"/>
        <v>0</v>
      </c>
      <c r="M115" s="1444"/>
      <c r="N115" s="1444"/>
      <c r="O115" s="1444"/>
      <c r="P115" s="1444"/>
      <c r="Q115" s="1444"/>
      <c r="R115" s="1444">
        <f t="shared" si="114"/>
        <v>0</v>
      </c>
      <c r="S115" s="1444"/>
      <c r="T115" s="1444">
        <f t="shared" si="90"/>
        <v>0</v>
      </c>
      <c r="U115" s="1727"/>
      <c r="V115" s="891">
        <f t="shared" si="134"/>
        <v>0</v>
      </c>
      <c r="W115" s="891"/>
      <c r="X115" s="891"/>
      <c r="Y115" s="891">
        <f t="shared" si="124"/>
        <v>0</v>
      </c>
      <c r="Z115" s="891"/>
      <c r="AA115" s="891">
        <f t="shared" si="125"/>
        <v>0</v>
      </c>
      <c r="AB115" s="891">
        <f t="shared" si="115"/>
        <v>0</v>
      </c>
      <c r="AC115" s="891">
        <f t="shared" si="116"/>
        <v>0</v>
      </c>
      <c r="AD115" s="891">
        <f t="shared" si="126"/>
        <v>0</v>
      </c>
      <c r="AE115" s="891">
        <f t="shared" si="127"/>
        <v>0</v>
      </c>
      <c r="AF115" s="1717">
        <f t="shared" si="91"/>
        <v>0</v>
      </c>
      <c r="AG115" s="891"/>
      <c r="AH115" s="891"/>
      <c r="AI115" s="1438">
        <v>0</v>
      </c>
      <c r="AJ115" s="1438">
        <v>0</v>
      </c>
      <c r="AK115" s="1438">
        <v>0</v>
      </c>
      <c r="AL115" s="1438">
        <v>0</v>
      </c>
      <c r="AM115" s="1438">
        <v>0</v>
      </c>
      <c r="AN115" s="1438">
        <v>0</v>
      </c>
      <c r="AO115" s="1438">
        <f t="shared" si="92"/>
        <v>0</v>
      </c>
      <c r="AP115" s="999"/>
      <c r="AQ115" s="1394"/>
      <c r="AR115" s="999"/>
      <c r="AS115" s="999"/>
      <c r="AT115" s="999">
        <f t="shared" si="117"/>
        <v>0</v>
      </c>
      <c r="AU115" s="1394"/>
      <c r="AV115" s="1394">
        <f t="shared" si="93"/>
        <v>0</v>
      </c>
      <c r="AW115" s="1999"/>
      <c r="AX115" s="1346">
        <f t="shared" si="128"/>
        <v>0</v>
      </c>
      <c r="AY115" s="1346">
        <f t="shared" si="129"/>
        <v>0</v>
      </c>
      <c r="AZ115" s="1346"/>
      <c r="BA115" s="1346">
        <f t="shared" si="130"/>
        <v>0</v>
      </c>
      <c r="BB115" s="1346">
        <f t="shared" si="118"/>
        <v>0</v>
      </c>
      <c r="BC115" s="1346">
        <f t="shared" si="131"/>
        <v>0</v>
      </c>
      <c r="BD115" s="1346">
        <f t="shared" si="132"/>
        <v>0</v>
      </c>
      <c r="BE115" s="1346">
        <f t="shared" si="94"/>
        <v>0</v>
      </c>
      <c r="BF115" s="1362"/>
      <c r="BG115" s="1363"/>
      <c r="BH115" s="1441"/>
      <c r="BI115" s="1441"/>
      <c r="BJ115" s="1441"/>
      <c r="BK115" s="1441"/>
      <c r="BL115" s="1441"/>
      <c r="BM115" s="1441">
        <f t="shared" si="95"/>
        <v>0</v>
      </c>
      <c r="BN115" s="1395"/>
      <c r="BO115" s="1395"/>
      <c r="BP115" s="1396"/>
      <c r="BQ115" s="1396">
        <f t="shared" si="133"/>
        <v>0</v>
      </c>
      <c r="BR115" s="1396"/>
      <c r="BS115" s="1396">
        <f t="shared" si="96"/>
        <v>0</v>
      </c>
      <c r="BT115" s="1396"/>
      <c r="BU115" s="2089">
        <f t="shared" si="119"/>
        <v>0</v>
      </c>
      <c r="BV115" s="1353">
        <f t="shared" si="120"/>
        <v>0</v>
      </c>
      <c r="BW115" s="1353">
        <f t="shared" si="121"/>
        <v>0</v>
      </c>
      <c r="BX115" s="1353">
        <f t="shared" si="122"/>
        <v>0</v>
      </c>
      <c r="BY115" s="1353">
        <f t="shared" si="123"/>
        <v>0</v>
      </c>
      <c r="BZ115" s="1353">
        <f t="shared" si="97"/>
        <v>0</v>
      </c>
      <c r="CA115" s="2394"/>
      <c r="CB115" s="2059">
        <f t="shared" si="101"/>
        <v>0</v>
      </c>
    </row>
    <row r="116" spans="1:80" ht="13.5" hidden="1" customHeight="1">
      <c r="A116" s="1170"/>
      <c r="B116" s="1354"/>
      <c r="C116" s="1368" t="s">
        <v>747</v>
      </c>
      <c r="D116" s="1371"/>
      <c r="E116" s="1366">
        <v>0</v>
      </c>
      <c r="F116" s="1366">
        <v>0</v>
      </c>
      <c r="G116" s="1366">
        <v>0</v>
      </c>
      <c r="H116" s="1366">
        <v>0</v>
      </c>
      <c r="I116" s="1366">
        <v>0</v>
      </c>
      <c r="J116" s="1366">
        <v>0</v>
      </c>
      <c r="K116" s="1445">
        <v>0</v>
      </c>
      <c r="L116" s="1446">
        <f t="shared" si="89"/>
        <v>0</v>
      </c>
      <c r="M116" s="1496"/>
      <c r="N116" s="1496"/>
      <c r="O116" s="1496"/>
      <c r="P116" s="1496"/>
      <c r="Q116" s="1496"/>
      <c r="R116" s="1496"/>
      <c r="S116" s="1444"/>
      <c r="T116" s="1444">
        <f t="shared" si="90"/>
        <v>0</v>
      </c>
      <c r="U116" s="1727"/>
      <c r="V116" s="891">
        <f t="shared" si="134"/>
        <v>0</v>
      </c>
      <c r="W116" s="891"/>
      <c r="X116" s="891"/>
      <c r="Y116" s="891">
        <f t="shared" si="124"/>
        <v>0</v>
      </c>
      <c r="Z116" s="891"/>
      <c r="AA116" s="891">
        <f t="shared" si="125"/>
        <v>0</v>
      </c>
      <c r="AB116" s="891">
        <f t="shared" si="115"/>
        <v>0</v>
      </c>
      <c r="AC116" s="891">
        <f t="shared" si="116"/>
        <v>0</v>
      </c>
      <c r="AD116" s="891">
        <f t="shared" si="126"/>
        <v>0</v>
      </c>
      <c r="AE116" s="891">
        <f t="shared" si="127"/>
        <v>0</v>
      </c>
      <c r="AF116" s="1719">
        <f t="shared" si="91"/>
        <v>0</v>
      </c>
      <c r="AG116" s="891"/>
      <c r="AH116" s="891"/>
      <c r="AI116" s="1433">
        <v>0</v>
      </c>
      <c r="AJ116" s="1433">
        <v>0</v>
      </c>
      <c r="AK116" s="1447">
        <v>0</v>
      </c>
      <c r="AL116" s="1447">
        <v>0</v>
      </c>
      <c r="AM116" s="1447">
        <v>0</v>
      </c>
      <c r="AN116" s="1447">
        <v>0</v>
      </c>
      <c r="AO116" s="1447">
        <f t="shared" si="92"/>
        <v>0</v>
      </c>
      <c r="AP116" s="999"/>
      <c r="AQ116" s="1394"/>
      <c r="AR116" s="999"/>
      <c r="AS116" s="999"/>
      <c r="AT116" s="999"/>
      <c r="AU116" s="1394"/>
      <c r="AV116" s="1394">
        <f t="shared" si="93"/>
        <v>0</v>
      </c>
      <c r="AW116" s="1999"/>
      <c r="AX116" s="1346">
        <f t="shared" si="128"/>
        <v>0</v>
      </c>
      <c r="AY116" s="1346">
        <f t="shared" si="129"/>
        <v>0</v>
      </c>
      <c r="AZ116" s="1346"/>
      <c r="BA116" s="1346">
        <f t="shared" si="130"/>
        <v>0</v>
      </c>
      <c r="BB116" s="1346">
        <f t="shared" si="118"/>
        <v>0</v>
      </c>
      <c r="BC116" s="1346">
        <f t="shared" si="131"/>
        <v>0</v>
      </c>
      <c r="BD116" s="1346">
        <f t="shared" si="132"/>
        <v>0</v>
      </c>
      <c r="BE116" s="1346">
        <f t="shared" si="94"/>
        <v>0</v>
      </c>
      <c r="BF116" s="1362"/>
      <c r="BG116" s="1363"/>
      <c r="BH116" s="1434"/>
      <c r="BI116" s="1434"/>
      <c r="BJ116" s="1448"/>
      <c r="BK116" s="1448"/>
      <c r="BL116" s="1448"/>
      <c r="BM116" s="1448">
        <f t="shared" si="95"/>
        <v>0</v>
      </c>
      <c r="BN116" s="1395"/>
      <c r="BO116" s="1395"/>
      <c r="BP116" s="1396"/>
      <c r="BQ116" s="1396"/>
      <c r="BR116" s="1396"/>
      <c r="BS116" s="1396">
        <f t="shared" si="96"/>
        <v>0</v>
      </c>
      <c r="BT116" s="1396"/>
      <c r="BU116" s="2089">
        <f t="shared" si="119"/>
        <v>0</v>
      </c>
      <c r="BV116" s="1353">
        <f t="shared" si="120"/>
        <v>0</v>
      </c>
      <c r="BW116" s="1353">
        <f t="shared" si="121"/>
        <v>0</v>
      </c>
      <c r="BX116" s="1353">
        <f t="shared" si="122"/>
        <v>0</v>
      </c>
      <c r="BY116" s="1353">
        <f t="shared" si="123"/>
        <v>0</v>
      </c>
      <c r="BZ116" s="1353">
        <f t="shared" si="97"/>
        <v>0</v>
      </c>
      <c r="CA116" s="2394"/>
      <c r="CB116" s="2059">
        <f t="shared" si="101"/>
        <v>0</v>
      </c>
    </row>
    <row r="117" spans="1:80" ht="18" customHeight="1">
      <c r="A117" s="1165" t="s">
        <v>759</v>
      </c>
      <c r="B117" s="1186" t="s">
        <v>509</v>
      </c>
      <c r="C117" s="942" t="s">
        <v>500</v>
      </c>
      <c r="D117" s="1734"/>
      <c r="E117" s="1861">
        <v>14.652000000000001</v>
      </c>
      <c r="F117" s="1861">
        <v>4000</v>
      </c>
      <c r="G117" s="1861">
        <v>78000</v>
      </c>
      <c r="H117" s="1861">
        <v>0</v>
      </c>
      <c r="I117" s="1861">
        <v>0</v>
      </c>
      <c r="J117" s="1861">
        <v>7935</v>
      </c>
      <c r="K117" s="1861">
        <v>190440</v>
      </c>
      <c r="L117" s="1861">
        <f t="shared" si="89"/>
        <v>280375</v>
      </c>
      <c r="M117" s="1184">
        <f t="shared" ref="M117:S117" si="135">SUM(M118:M137)</f>
        <v>0</v>
      </c>
      <c r="N117" s="1184">
        <f t="shared" si="135"/>
        <v>3866.5</v>
      </c>
      <c r="O117" s="1184">
        <f t="shared" si="135"/>
        <v>2000</v>
      </c>
      <c r="P117" s="1184">
        <f t="shared" si="135"/>
        <v>0</v>
      </c>
      <c r="Q117" s="1184"/>
      <c r="R117" s="1184">
        <f t="shared" si="135"/>
        <v>250</v>
      </c>
      <c r="S117" s="1184">
        <f t="shared" si="135"/>
        <v>6000</v>
      </c>
      <c r="T117" s="1184">
        <f t="shared" si="90"/>
        <v>12116.5</v>
      </c>
      <c r="U117" s="1184"/>
      <c r="V117" s="1861">
        <f t="shared" ref="V117:AE117" si="136">SUM(V118:V137)</f>
        <v>21.652000000000001</v>
      </c>
      <c r="W117" s="1861"/>
      <c r="X117" s="1861"/>
      <c r="Y117" s="1861">
        <f t="shared" si="136"/>
        <v>79513.100000000006</v>
      </c>
      <c r="Z117" s="1861"/>
      <c r="AA117" s="1861">
        <f t="shared" si="136"/>
        <v>110647.3</v>
      </c>
      <c r="AB117" s="1861">
        <f t="shared" si="136"/>
        <v>0</v>
      </c>
      <c r="AC117" s="1861">
        <f>SUM(AC118:AC137)</f>
        <v>0</v>
      </c>
      <c r="AD117" s="1861">
        <f t="shared" si="136"/>
        <v>8185</v>
      </c>
      <c r="AE117" s="1861">
        <f t="shared" si="136"/>
        <v>196440</v>
      </c>
      <c r="AF117" s="1861">
        <f t="shared" si="91"/>
        <v>394785.4</v>
      </c>
      <c r="AG117" s="1861"/>
      <c r="AH117" s="1861"/>
      <c r="AI117" s="1861">
        <v>17.864000000000001</v>
      </c>
      <c r="AJ117" s="1861">
        <v>6000</v>
      </c>
      <c r="AK117" s="1861">
        <v>22000</v>
      </c>
      <c r="AL117" s="1861">
        <v>0</v>
      </c>
      <c r="AM117" s="1861">
        <v>14200</v>
      </c>
      <c r="AN117" s="1861">
        <v>340800</v>
      </c>
      <c r="AO117" s="1861">
        <f t="shared" si="92"/>
        <v>383000</v>
      </c>
      <c r="AP117" s="1861">
        <f t="shared" ref="AP117:AU117" si="137">SUM(AP118:AP137)</f>
        <v>0</v>
      </c>
      <c r="AQ117" s="1861">
        <f t="shared" si="137"/>
        <v>0</v>
      </c>
      <c r="AR117" s="1861">
        <f t="shared" si="137"/>
        <v>0</v>
      </c>
      <c r="AS117" s="1861">
        <f t="shared" si="137"/>
        <v>0</v>
      </c>
      <c r="AT117" s="1861">
        <f t="shared" si="137"/>
        <v>0</v>
      </c>
      <c r="AU117" s="1861">
        <f t="shared" si="137"/>
        <v>0</v>
      </c>
      <c r="AV117" s="1861">
        <f t="shared" si="93"/>
        <v>0</v>
      </c>
      <c r="AW117" s="1861"/>
      <c r="AX117" s="1861">
        <f t="shared" ref="AX117:BD117" si="138">SUM(AX118:AX137)</f>
        <v>13.86</v>
      </c>
      <c r="AY117" s="1861">
        <f t="shared" si="138"/>
        <v>0</v>
      </c>
      <c r="AZ117" s="1861"/>
      <c r="BA117" s="1861">
        <f t="shared" si="138"/>
        <v>237250</v>
      </c>
      <c r="BB117" s="1861">
        <f>SUM(BB118:BB137)</f>
        <v>0</v>
      </c>
      <c r="BC117" s="1861">
        <f>SUM(BC118:BC137)</f>
        <v>5000</v>
      </c>
      <c r="BD117" s="1861">
        <f t="shared" si="138"/>
        <v>120000</v>
      </c>
      <c r="BE117" s="1861">
        <f t="shared" si="94"/>
        <v>362250</v>
      </c>
      <c r="BF117" s="1730"/>
      <c r="BG117" s="1185"/>
      <c r="BH117" s="1861">
        <f>SUM(BH118:BH137)</f>
        <v>6</v>
      </c>
      <c r="BI117" s="1861">
        <f>SUM(BI118:BI137)</f>
        <v>0</v>
      </c>
      <c r="BJ117" s="1861">
        <f>SUM(BJ118:BJ137)</f>
        <v>145000</v>
      </c>
      <c r="BK117" s="1861">
        <f>SUM(BK118:BK137)</f>
        <v>0</v>
      </c>
      <c r="BL117" s="1861">
        <f>SUM(BL118:BL137)</f>
        <v>0</v>
      </c>
      <c r="BM117" s="1861">
        <f t="shared" si="95"/>
        <v>145000</v>
      </c>
      <c r="BN117" s="1861">
        <f>SUM(BN118:BN137)</f>
        <v>0</v>
      </c>
      <c r="BO117" s="1861">
        <f t="shared" ref="BO117:BY117" si="139">SUM(BO118:BO137)</f>
        <v>0</v>
      </c>
      <c r="BP117" s="1861">
        <f>SUM(BP118:BP137)</f>
        <v>0</v>
      </c>
      <c r="BQ117" s="1861">
        <f>SUM(BQ118:BQ137)</f>
        <v>0</v>
      </c>
      <c r="BR117" s="1861">
        <f t="shared" si="139"/>
        <v>0</v>
      </c>
      <c r="BS117" s="1861">
        <f t="shared" si="96"/>
        <v>0</v>
      </c>
      <c r="BT117" s="1861"/>
      <c r="BU117" s="1750">
        <f t="shared" si="139"/>
        <v>6</v>
      </c>
      <c r="BV117" s="1861">
        <f t="shared" si="139"/>
        <v>0</v>
      </c>
      <c r="BW117" s="1861">
        <f t="shared" si="139"/>
        <v>155000</v>
      </c>
      <c r="BX117" s="1861">
        <f>SUM(BX118:BX137)</f>
        <v>3000</v>
      </c>
      <c r="BY117" s="1861">
        <f t="shared" si="139"/>
        <v>72000</v>
      </c>
      <c r="BZ117" s="1861">
        <f t="shared" si="97"/>
        <v>230000</v>
      </c>
      <c r="CA117" s="2396"/>
      <c r="CB117" s="2059">
        <f t="shared" si="101"/>
        <v>41.512</v>
      </c>
    </row>
    <row r="118" spans="1:80" ht="33" customHeight="1">
      <c r="A118" s="911">
        <v>7</v>
      </c>
      <c r="B118" s="1420" t="s">
        <v>511</v>
      </c>
      <c r="C118" s="1421" t="s">
        <v>218</v>
      </c>
      <c r="D118" s="1338" t="s">
        <v>957</v>
      </c>
      <c r="E118" s="1449">
        <v>7</v>
      </c>
      <c r="F118" s="1449">
        <v>2000</v>
      </c>
      <c r="G118" s="1449">
        <v>49000</v>
      </c>
      <c r="H118" s="1449">
        <v>0</v>
      </c>
      <c r="I118" s="1449">
        <v>0</v>
      </c>
      <c r="J118" s="1449">
        <v>4560</v>
      </c>
      <c r="K118" s="1449">
        <v>109440</v>
      </c>
      <c r="L118" s="1449">
        <f t="shared" si="89"/>
        <v>165000</v>
      </c>
      <c r="M118" s="1640"/>
      <c r="N118" s="1640">
        <v>4760.3</v>
      </c>
      <c r="O118" s="1640">
        <v>18000</v>
      </c>
      <c r="P118" s="1640"/>
      <c r="Q118" s="1640"/>
      <c r="R118" s="1640">
        <f t="shared" ref="R118:R136" si="140">S118/24</f>
        <v>250</v>
      </c>
      <c r="S118" s="1640">
        <v>6000</v>
      </c>
      <c r="T118" s="1946">
        <f t="shared" si="90"/>
        <v>29010.3</v>
      </c>
      <c r="U118" s="1729"/>
      <c r="V118" s="1717">
        <f t="shared" ref="V118:V137" si="141">E118+M118</f>
        <v>7</v>
      </c>
      <c r="W118" s="891"/>
      <c r="X118" s="891"/>
      <c r="Y118" s="891"/>
      <c r="Z118" s="891"/>
      <c r="AA118" s="891">
        <v>96541.1</v>
      </c>
      <c r="AB118" s="891">
        <f t="shared" ref="AB118:AB137" si="142">H118+P118</f>
        <v>0</v>
      </c>
      <c r="AC118" s="891">
        <f t="shared" ref="AC118:AC137" si="143">I118+Q118</f>
        <v>0</v>
      </c>
      <c r="AD118" s="891">
        <f t="shared" ref="AD118:AD137" si="144">J118+R118</f>
        <v>4810</v>
      </c>
      <c r="AE118" s="891">
        <f t="shared" ref="AE118:AE137" si="145">K118+S118</f>
        <v>115440</v>
      </c>
      <c r="AF118" s="1721">
        <f t="shared" si="91"/>
        <v>216791.1</v>
      </c>
      <c r="AG118" s="1341"/>
      <c r="AH118" s="891">
        <f>29010.3-6250-18000-4760.3</f>
        <v>0</v>
      </c>
      <c r="AI118" s="1342">
        <v>5</v>
      </c>
      <c r="AJ118" s="1450">
        <v>2000</v>
      </c>
      <c r="AK118" s="1450">
        <v>0</v>
      </c>
      <c r="AL118" s="1450">
        <v>0</v>
      </c>
      <c r="AM118" s="1450">
        <v>5000</v>
      </c>
      <c r="AN118" s="1450">
        <v>120000</v>
      </c>
      <c r="AO118" s="1450">
        <f t="shared" si="92"/>
        <v>127000</v>
      </c>
      <c r="AP118" s="1002"/>
      <c r="AQ118" s="1389"/>
      <c r="AR118" s="1389">
        <v>6614</v>
      </c>
      <c r="AS118" s="1345"/>
      <c r="AT118" s="999">
        <f t="shared" ref="AT118:AT136" si="146">AU118/24</f>
        <v>0</v>
      </c>
      <c r="AU118" s="1389"/>
      <c r="AV118" s="1968">
        <f t="shared" si="93"/>
        <v>6614</v>
      </c>
      <c r="AW118" s="2079"/>
      <c r="AX118" s="1342">
        <f t="shared" ref="AX118:AX137" si="147">AI118+AP118</f>
        <v>5</v>
      </c>
      <c r="AY118" s="1450"/>
      <c r="AZ118" s="1450"/>
      <c r="BA118" s="1450">
        <v>8614</v>
      </c>
      <c r="BB118" s="1450">
        <f t="shared" ref="BB118:BB137" si="148">AL118+AS118</f>
        <v>0</v>
      </c>
      <c r="BC118" s="1450">
        <f t="shared" ref="BC118:BC137" si="149">AM118+AT118</f>
        <v>5000</v>
      </c>
      <c r="BD118" s="1346">
        <f t="shared" ref="BD118:BD137" si="150">AN118+AU118</f>
        <v>120000</v>
      </c>
      <c r="BE118" s="1450">
        <f t="shared" si="94"/>
        <v>133614</v>
      </c>
      <c r="BF118" s="1362"/>
      <c r="BG118" s="1346"/>
      <c r="BH118" s="1349">
        <v>3</v>
      </c>
      <c r="BI118" s="1451"/>
      <c r="BJ118" s="1451">
        <v>90000</v>
      </c>
      <c r="BK118" s="1451"/>
      <c r="BL118" s="1451"/>
      <c r="BM118" s="1451">
        <f t="shared" si="95"/>
        <v>90000</v>
      </c>
      <c r="BN118" s="1392"/>
      <c r="BO118" s="1392"/>
      <c r="BP118" s="1393"/>
      <c r="BQ118" s="1393">
        <f t="shared" ref="BQ118:BQ136" si="151">BR118/24</f>
        <v>0</v>
      </c>
      <c r="BR118" s="1393"/>
      <c r="BS118" s="1393">
        <f t="shared" si="96"/>
        <v>0</v>
      </c>
      <c r="BT118" s="1441"/>
      <c r="BU118" s="2090">
        <f t="shared" ref="BU118:BU137" si="152">BH118+BN118</f>
        <v>3</v>
      </c>
      <c r="BV118" s="1451">
        <f t="shared" ref="BV118:BV137" si="153">BI118+BO118</f>
        <v>0</v>
      </c>
      <c r="BW118" s="1451">
        <v>40000</v>
      </c>
      <c r="BX118" s="1451">
        <v>3000</v>
      </c>
      <c r="BY118" s="1451">
        <v>72000</v>
      </c>
      <c r="BZ118" s="1451">
        <f t="shared" si="97"/>
        <v>115000</v>
      </c>
      <c r="CA118" s="2393" t="s">
        <v>1229</v>
      </c>
      <c r="CB118" s="2059">
        <f t="shared" si="101"/>
        <v>15</v>
      </c>
    </row>
    <row r="119" spans="1:80" ht="24">
      <c r="A119" s="911">
        <v>8</v>
      </c>
      <c r="B119" s="1431" t="s">
        <v>512</v>
      </c>
      <c r="C119" s="1368" t="s">
        <v>60</v>
      </c>
      <c r="D119" s="1356"/>
      <c r="E119" s="1366">
        <v>0</v>
      </c>
      <c r="F119" s="1366">
        <v>0</v>
      </c>
      <c r="G119" s="1366">
        <v>0</v>
      </c>
      <c r="H119" s="1366">
        <v>0</v>
      </c>
      <c r="I119" s="1366">
        <v>0</v>
      </c>
      <c r="J119" s="1366">
        <v>0</v>
      </c>
      <c r="K119" s="1366">
        <v>0</v>
      </c>
      <c r="L119" s="1366">
        <f t="shared" si="89"/>
        <v>0</v>
      </c>
      <c r="M119" s="1440"/>
      <c r="N119" s="1440"/>
      <c r="O119" s="1440"/>
      <c r="P119" s="1440"/>
      <c r="Q119" s="1440"/>
      <c r="R119" s="1440">
        <f t="shared" si="140"/>
        <v>0</v>
      </c>
      <c r="S119" s="1440"/>
      <c r="T119" s="1440">
        <f t="shared" si="90"/>
        <v>0</v>
      </c>
      <c r="U119" s="1722"/>
      <c r="V119" s="1717">
        <f t="shared" si="141"/>
        <v>0</v>
      </c>
      <c r="W119" s="891"/>
      <c r="X119" s="891"/>
      <c r="Y119" s="891">
        <f t="shared" ref="Y119:Y137" si="154">F119+N119</f>
        <v>0</v>
      </c>
      <c r="Z119" s="891"/>
      <c r="AA119" s="891">
        <f t="shared" ref="AA119:AA137" si="155">G119+O119</f>
        <v>0</v>
      </c>
      <c r="AB119" s="891">
        <f t="shared" si="142"/>
        <v>0</v>
      </c>
      <c r="AC119" s="891">
        <f t="shared" si="143"/>
        <v>0</v>
      </c>
      <c r="AD119" s="891">
        <f t="shared" si="144"/>
        <v>0</v>
      </c>
      <c r="AE119" s="891">
        <f t="shared" si="145"/>
        <v>0</v>
      </c>
      <c r="AF119" s="1722">
        <f t="shared" si="91"/>
        <v>0</v>
      </c>
      <c r="AG119" s="891"/>
      <c r="AH119" s="1359"/>
      <c r="AI119" s="1346">
        <v>5</v>
      </c>
      <c r="AJ119" s="1438">
        <v>2000</v>
      </c>
      <c r="AK119" s="1438">
        <v>8000</v>
      </c>
      <c r="AL119" s="1438">
        <v>0</v>
      </c>
      <c r="AM119" s="1438">
        <v>5000</v>
      </c>
      <c r="AN119" s="1438">
        <v>120000</v>
      </c>
      <c r="AO119" s="1438">
        <f t="shared" si="92"/>
        <v>135000</v>
      </c>
      <c r="AP119" s="999"/>
      <c r="AQ119" s="1394"/>
      <c r="AR119" s="999">
        <v>-6614</v>
      </c>
      <c r="AS119" s="999"/>
      <c r="AT119" s="999">
        <f t="shared" si="146"/>
        <v>0</v>
      </c>
      <c r="AU119" s="1394"/>
      <c r="AV119" s="1394">
        <f t="shared" si="93"/>
        <v>-6614</v>
      </c>
      <c r="AW119" s="1999"/>
      <c r="AX119" s="1346">
        <f t="shared" si="147"/>
        <v>5</v>
      </c>
      <c r="AY119" s="1438">
        <v>0</v>
      </c>
      <c r="AZ119" s="1438"/>
      <c r="BA119" s="1438">
        <v>166386</v>
      </c>
      <c r="BB119" s="1438">
        <f t="shared" si="148"/>
        <v>0</v>
      </c>
      <c r="BC119" s="1438">
        <v>0</v>
      </c>
      <c r="BD119" s="1438">
        <v>0</v>
      </c>
      <c r="BE119" s="1438">
        <f t="shared" si="94"/>
        <v>166386</v>
      </c>
      <c r="BF119" s="1362"/>
      <c r="BG119" s="1363"/>
      <c r="BH119" s="1353"/>
      <c r="BI119" s="1441"/>
      <c r="BJ119" s="1441"/>
      <c r="BK119" s="1441"/>
      <c r="BL119" s="1441"/>
      <c r="BM119" s="1441">
        <f t="shared" si="95"/>
        <v>0</v>
      </c>
      <c r="BN119" s="1395"/>
      <c r="BO119" s="1395"/>
      <c r="BP119" s="1396"/>
      <c r="BQ119" s="1396">
        <f>BR119/24</f>
        <v>0</v>
      </c>
      <c r="BR119" s="1396"/>
      <c r="BS119" s="1396">
        <f>SUM(BO119:BR119)</f>
        <v>0</v>
      </c>
      <c r="BT119" s="1441"/>
      <c r="BU119" s="2091">
        <v>3</v>
      </c>
      <c r="BV119" s="1441">
        <f t="shared" si="153"/>
        <v>0</v>
      </c>
      <c r="BW119" s="1441">
        <v>115000</v>
      </c>
      <c r="BX119" s="1441"/>
      <c r="BY119" s="1441"/>
      <c r="BZ119" s="1441">
        <f t="shared" si="97"/>
        <v>115000</v>
      </c>
      <c r="CA119" s="2393" t="s">
        <v>854</v>
      </c>
      <c r="CB119" s="2059">
        <f t="shared" si="101"/>
        <v>8</v>
      </c>
    </row>
    <row r="120" spans="1:80" ht="24" hidden="1">
      <c r="A120" s="912">
        <v>7</v>
      </c>
      <c r="B120" s="1431" t="s">
        <v>839</v>
      </c>
      <c r="C120" s="1368" t="s">
        <v>219</v>
      </c>
      <c r="D120" s="1356" t="s">
        <v>955</v>
      </c>
      <c r="E120" s="1366">
        <v>0</v>
      </c>
      <c r="F120" s="1366">
        <v>0</v>
      </c>
      <c r="G120" s="1366">
        <v>0</v>
      </c>
      <c r="H120" s="1366">
        <v>0</v>
      </c>
      <c r="I120" s="1366">
        <v>0</v>
      </c>
      <c r="J120" s="1366">
        <v>0</v>
      </c>
      <c r="K120" s="1366">
        <v>0</v>
      </c>
      <c r="L120" s="1366">
        <f t="shared" si="89"/>
        <v>0</v>
      </c>
      <c r="M120" s="1440"/>
      <c r="N120" s="1440"/>
      <c r="O120" s="1440"/>
      <c r="P120" s="1440"/>
      <c r="Q120" s="1440"/>
      <c r="R120" s="1440">
        <f t="shared" si="140"/>
        <v>0</v>
      </c>
      <c r="S120" s="1440"/>
      <c r="T120" s="1440">
        <f t="shared" si="90"/>
        <v>0</v>
      </c>
      <c r="U120" s="1722"/>
      <c r="V120" s="1717">
        <f t="shared" si="141"/>
        <v>0</v>
      </c>
      <c r="W120" s="891"/>
      <c r="X120" s="891"/>
      <c r="Y120" s="891">
        <f t="shared" si="154"/>
        <v>0</v>
      </c>
      <c r="Z120" s="891"/>
      <c r="AA120" s="891">
        <f t="shared" si="155"/>
        <v>0</v>
      </c>
      <c r="AB120" s="891">
        <f t="shared" si="142"/>
        <v>0</v>
      </c>
      <c r="AC120" s="891">
        <f t="shared" si="143"/>
        <v>0</v>
      </c>
      <c r="AD120" s="891">
        <f t="shared" si="144"/>
        <v>0</v>
      </c>
      <c r="AE120" s="891">
        <f t="shared" si="145"/>
        <v>0</v>
      </c>
      <c r="AF120" s="1722">
        <f t="shared" si="91"/>
        <v>0</v>
      </c>
      <c r="AG120" s="891"/>
      <c r="AH120" s="891"/>
      <c r="AI120" s="1346">
        <v>0</v>
      </c>
      <c r="AJ120" s="1438">
        <v>0</v>
      </c>
      <c r="AK120" s="1438">
        <v>0</v>
      </c>
      <c r="AL120" s="1438">
        <v>0</v>
      </c>
      <c r="AM120" s="1438">
        <v>0</v>
      </c>
      <c r="AN120" s="1438">
        <v>0</v>
      </c>
      <c r="AO120" s="1438">
        <f t="shared" si="92"/>
        <v>0</v>
      </c>
      <c r="AP120" s="999"/>
      <c r="AQ120" s="1394"/>
      <c r="AR120" s="999"/>
      <c r="AS120" s="999"/>
      <c r="AT120" s="999">
        <f t="shared" si="146"/>
        <v>0</v>
      </c>
      <c r="AU120" s="1394"/>
      <c r="AV120" s="1394">
        <f t="shared" si="93"/>
        <v>0</v>
      </c>
      <c r="AW120" s="1999"/>
      <c r="AX120" s="1346">
        <f t="shared" si="147"/>
        <v>0</v>
      </c>
      <c r="AY120" s="1438">
        <f t="shared" ref="AY120:AY137" si="156">AJ120+AQ120</f>
        <v>0</v>
      </c>
      <c r="AZ120" s="1438"/>
      <c r="BA120" s="1346">
        <f t="shared" ref="BA120:BA137" si="157">AK120+AR120</f>
        <v>0</v>
      </c>
      <c r="BB120" s="1346">
        <f t="shared" si="148"/>
        <v>0</v>
      </c>
      <c r="BC120" s="1346">
        <f t="shared" si="149"/>
        <v>0</v>
      </c>
      <c r="BD120" s="1438">
        <f t="shared" si="150"/>
        <v>0</v>
      </c>
      <c r="BE120" s="1346">
        <f t="shared" si="94"/>
        <v>0</v>
      </c>
      <c r="BF120" s="1362"/>
      <c r="BG120" s="1363"/>
      <c r="BH120" s="1353"/>
      <c r="BI120" s="1441"/>
      <c r="BJ120" s="1441"/>
      <c r="BK120" s="1441"/>
      <c r="BL120" s="1441"/>
      <c r="BM120" s="1441">
        <f t="shared" si="95"/>
        <v>0</v>
      </c>
      <c r="BN120" s="1395"/>
      <c r="BO120" s="1395"/>
      <c r="BP120" s="1396"/>
      <c r="BQ120" s="1396">
        <f t="shared" si="151"/>
        <v>0</v>
      </c>
      <c r="BR120" s="1396"/>
      <c r="BS120" s="1396">
        <f t="shared" si="96"/>
        <v>0</v>
      </c>
      <c r="BT120" s="1441"/>
      <c r="BU120" s="2091">
        <f t="shared" si="152"/>
        <v>0</v>
      </c>
      <c r="BV120" s="1441">
        <f t="shared" si="153"/>
        <v>0</v>
      </c>
      <c r="BW120" s="1441">
        <f t="shared" ref="BW120:BW137" si="158">BJ120+BP120</f>
        <v>0</v>
      </c>
      <c r="BX120" s="1441">
        <f t="shared" ref="BX120:BX137" si="159">BK120+BQ120</f>
        <v>0</v>
      </c>
      <c r="BY120" s="1441">
        <f t="shared" ref="BY120:BY137" si="160">BL120+BR120</f>
        <v>0</v>
      </c>
      <c r="BZ120" s="1441">
        <f t="shared" si="97"/>
        <v>0</v>
      </c>
      <c r="CA120" s="2394"/>
      <c r="CB120" s="2059">
        <f t="shared" si="101"/>
        <v>0</v>
      </c>
    </row>
    <row r="121" spans="1:80" ht="27.75" customHeight="1">
      <c r="A121" s="1170"/>
      <c r="B121" s="1431" t="s">
        <v>839</v>
      </c>
      <c r="C121" s="1368" t="s">
        <v>335</v>
      </c>
      <c r="D121" s="1356"/>
      <c r="E121" s="1366">
        <v>0</v>
      </c>
      <c r="F121" s="1366">
        <v>0</v>
      </c>
      <c r="G121" s="1366">
        <v>0</v>
      </c>
      <c r="H121" s="1366">
        <v>0</v>
      </c>
      <c r="I121" s="1366">
        <v>0</v>
      </c>
      <c r="J121" s="1366">
        <v>0</v>
      </c>
      <c r="K121" s="1366">
        <v>0</v>
      </c>
      <c r="L121" s="1366">
        <f t="shared" si="89"/>
        <v>0</v>
      </c>
      <c r="M121" s="1440"/>
      <c r="N121" s="1440"/>
      <c r="O121" s="1440"/>
      <c r="P121" s="1440"/>
      <c r="Q121" s="1440"/>
      <c r="R121" s="1440">
        <f t="shared" si="140"/>
        <v>0</v>
      </c>
      <c r="S121" s="1440"/>
      <c r="T121" s="1440">
        <f t="shared" si="90"/>
        <v>0</v>
      </c>
      <c r="U121" s="1722"/>
      <c r="V121" s="2481">
        <v>6</v>
      </c>
      <c r="W121" s="891"/>
      <c r="X121" s="891"/>
      <c r="Y121" s="891">
        <v>66191</v>
      </c>
      <c r="Z121" s="891"/>
      <c r="AA121" s="891">
        <f t="shared" si="155"/>
        <v>0</v>
      </c>
      <c r="AB121" s="891">
        <f t="shared" si="142"/>
        <v>0</v>
      </c>
      <c r="AC121" s="891">
        <f t="shared" si="143"/>
        <v>0</v>
      </c>
      <c r="AD121" s="891">
        <f t="shared" si="144"/>
        <v>0</v>
      </c>
      <c r="AE121" s="891">
        <f t="shared" si="145"/>
        <v>0</v>
      </c>
      <c r="AF121" s="1719">
        <f t="shared" si="91"/>
        <v>66191</v>
      </c>
      <c r="AG121" s="891"/>
      <c r="AH121" s="891"/>
      <c r="AI121" s="1346">
        <v>0</v>
      </c>
      <c r="AJ121" s="1438">
        <v>0</v>
      </c>
      <c r="AK121" s="1438">
        <v>0</v>
      </c>
      <c r="AL121" s="1438">
        <v>0</v>
      </c>
      <c r="AM121" s="1438">
        <v>0</v>
      </c>
      <c r="AN121" s="1438">
        <v>0</v>
      </c>
      <c r="AO121" s="1438">
        <f t="shared" si="92"/>
        <v>0</v>
      </c>
      <c r="AP121" s="999"/>
      <c r="AQ121" s="1394"/>
      <c r="AR121" s="999"/>
      <c r="AS121" s="999"/>
      <c r="AT121" s="999">
        <f t="shared" si="146"/>
        <v>0</v>
      </c>
      <c r="AU121" s="1394"/>
      <c r="AV121" s="1394">
        <f t="shared" si="93"/>
        <v>0</v>
      </c>
      <c r="AW121" s="1999"/>
      <c r="AX121" s="1346">
        <f t="shared" si="147"/>
        <v>0</v>
      </c>
      <c r="AY121" s="1346">
        <f t="shared" si="156"/>
        <v>0</v>
      </c>
      <c r="AZ121" s="1346"/>
      <c r="BA121" s="1346">
        <f t="shared" si="157"/>
        <v>0</v>
      </c>
      <c r="BB121" s="1346">
        <f t="shared" si="148"/>
        <v>0</v>
      </c>
      <c r="BC121" s="1346">
        <f t="shared" si="149"/>
        <v>0</v>
      </c>
      <c r="BD121" s="1346">
        <f t="shared" si="150"/>
        <v>0</v>
      </c>
      <c r="BE121" s="1346">
        <f t="shared" si="94"/>
        <v>0</v>
      </c>
      <c r="BF121" s="1362"/>
      <c r="BG121" s="1363"/>
      <c r="BH121" s="1353">
        <v>3</v>
      </c>
      <c r="BI121" s="1441"/>
      <c r="BJ121" s="1441">
        <v>55000</v>
      </c>
      <c r="BK121" s="1441"/>
      <c r="BL121" s="1441"/>
      <c r="BM121" s="1441">
        <f t="shared" si="95"/>
        <v>55000</v>
      </c>
      <c r="BN121" s="1395"/>
      <c r="BO121" s="1395"/>
      <c r="BP121" s="1395"/>
      <c r="BQ121" s="1395">
        <f t="shared" si="151"/>
        <v>0</v>
      </c>
      <c r="BR121" s="1396"/>
      <c r="BS121" s="1396">
        <f t="shared" si="96"/>
        <v>0</v>
      </c>
      <c r="BT121" s="1441"/>
      <c r="BU121" s="2091"/>
      <c r="BV121" s="1441">
        <f t="shared" si="153"/>
        <v>0</v>
      </c>
      <c r="BW121" s="1441"/>
      <c r="BX121" s="1441">
        <f t="shared" si="159"/>
        <v>0</v>
      </c>
      <c r="BY121" s="1441">
        <f t="shared" si="160"/>
        <v>0</v>
      </c>
      <c r="BZ121" s="1441">
        <f t="shared" si="97"/>
        <v>0</v>
      </c>
      <c r="CA121" s="2413" t="s">
        <v>394</v>
      </c>
      <c r="CB121" s="2059">
        <f t="shared" si="101"/>
        <v>6</v>
      </c>
    </row>
    <row r="122" spans="1:80" ht="15" hidden="1">
      <c r="A122" s="1170"/>
      <c r="B122" s="1431" t="s">
        <v>839</v>
      </c>
      <c r="C122" s="1368" t="s">
        <v>963</v>
      </c>
      <c r="D122" s="1356"/>
      <c r="E122" s="1366">
        <v>0</v>
      </c>
      <c r="F122" s="1366">
        <v>0</v>
      </c>
      <c r="G122" s="1366">
        <v>0</v>
      </c>
      <c r="H122" s="1366">
        <v>0</v>
      </c>
      <c r="I122" s="1366">
        <v>0</v>
      </c>
      <c r="J122" s="1366">
        <v>0</v>
      </c>
      <c r="K122" s="1366">
        <v>0</v>
      </c>
      <c r="L122" s="1366">
        <f t="shared" si="89"/>
        <v>0</v>
      </c>
      <c r="M122" s="1440"/>
      <c r="N122" s="1440"/>
      <c r="O122" s="1440"/>
      <c r="P122" s="1440"/>
      <c r="Q122" s="1440"/>
      <c r="R122" s="1440">
        <f t="shared" si="140"/>
        <v>0</v>
      </c>
      <c r="S122" s="1440"/>
      <c r="T122" s="1440">
        <f t="shared" si="90"/>
        <v>0</v>
      </c>
      <c r="U122" s="1722"/>
      <c r="V122" s="1717">
        <f t="shared" si="141"/>
        <v>0</v>
      </c>
      <c r="W122" s="891"/>
      <c r="X122" s="891"/>
      <c r="Y122" s="891">
        <f t="shared" si="154"/>
        <v>0</v>
      </c>
      <c r="Z122" s="891"/>
      <c r="AA122" s="891">
        <f t="shared" si="155"/>
        <v>0</v>
      </c>
      <c r="AB122" s="891">
        <f t="shared" si="142"/>
        <v>0</v>
      </c>
      <c r="AC122" s="891">
        <f t="shared" si="143"/>
        <v>0</v>
      </c>
      <c r="AD122" s="891">
        <f t="shared" si="144"/>
        <v>0</v>
      </c>
      <c r="AE122" s="891">
        <f t="shared" si="145"/>
        <v>0</v>
      </c>
      <c r="AF122" s="1719">
        <f t="shared" si="91"/>
        <v>0</v>
      </c>
      <c r="AG122" s="891"/>
      <c r="AH122" s="891"/>
      <c r="AI122" s="1346">
        <v>0</v>
      </c>
      <c r="AJ122" s="1438">
        <v>0</v>
      </c>
      <c r="AK122" s="1438">
        <v>0</v>
      </c>
      <c r="AL122" s="1438">
        <v>0</v>
      </c>
      <c r="AM122" s="1438">
        <v>0</v>
      </c>
      <c r="AN122" s="1438">
        <v>0</v>
      </c>
      <c r="AO122" s="1438">
        <f t="shared" si="92"/>
        <v>0</v>
      </c>
      <c r="AP122" s="999"/>
      <c r="AQ122" s="1394"/>
      <c r="AR122" s="999"/>
      <c r="AS122" s="999"/>
      <c r="AT122" s="999">
        <f t="shared" si="146"/>
        <v>0</v>
      </c>
      <c r="AU122" s="1394"/>
      <c r="AV122" s="1394">
        <f t="shared" si="93"/>
        <v>0</v>
      </c>
      <c r="AW122" s="1999"/>
      <c r="AX122" s="1346">
        <f t="shared" si="147"/>
        <v>0</v>
      </c>
      <c r="AY122" s="1346">
        <f t="shared" si="156"/>
        <v>0</v>
      </c>
      <c r="AZ122" s="1346"/>
      <c r="BA122" s="1346">
        <f t="shared" si="157"/>
        <v>0</v>
      </c>
      <c r="BB122" s="1346">
        <f t="shared" si="148"/>
        <v>0</v>
      </c>
      <c r="BC122" s="1346">
        <f t="shared" si="149"/>
        <v>0</v>
      </c>
      <c r="BD122" s="1346">
        <f t="shared" si="150"/>
        <v>0</v>
      </c>
      <c r="BE122" s="1346">
        <f t="shared" si="94"/>
        <v>0</v>
      </c>
      <c r="BF122" s="1362"/>
      <c r="BG122" s="1363"/>
      <c r="BH122" s="1353"/>
      <c r="BI122" s="1441"/>
      <c r="BJ122" s="1441"/>
      <c r="BK122" s="1441"/>
      <c r="BL122" s="1441"/>
      <c r="BM122" s="1441">
        <f t="shared" si="95"/>
        <v>0</v>
      </c>
      <c r="BN122" s="1395"/>
      <c r="BO122" s="1395"/>
      <c r="BP122" s="1395"/>
      <c r="BQ122" s="1395">
        <f t="shared" si="151"/>
        <v>0</v>
      </c>
      <c r="BR122" s="1396"/>
      <c r="BS122" s="1396">
        <f t="shared" si="96"/>
        <v>0</v>
      </c>
      <c r="BT122" s="1441"/>
      <c r="BU122" s="2091">
        <f t="shared" si="152"/>
        <v>0</v>
      </c>
      <c r="BV122" s="1441">
        <f t="shared" si="153"/>
        <v>0</v>
      </c>
      <c r="BW122" s="1441">
        <f t="shared" si="158"/>
        <v>0</v>
      </c>
      <c r="BX122" s="1441">
        <f t="shared" si="159"/>
        <v>0</v>
      </c>
      <c r="BY122" s="1441">
        <f t="shared" si="160"/>
        <v>0</v>
      </c>
      <c r="BZ122" s="1441">
        <f t="shared" si="97"/>
        <v>0</v>
      </c>
      <c r="CA122" s="2394"/>
      <c r="CB122" s="2059">
        <f t="shared" si="101"/>
        <v>0</v>
      </c>
    </row>
    <row r="123" spans="1:80" ht="28.5" customHeight="1">
      <c r="A123" s="1170"/>
      <c r="B123" s="1431" t="s">
        <v>838</v>
      </c>
      <c r="C123" s="1368" t="s">
        <v>916</v>
      </c>
      <c r="D123" s="1356"/>
      <c r="E123" s="1366">
        <v>0</v>
      </c>
      <c r="F123" s="1366">
        <v>0</v>
      </c>
      <c r="G123" s="1366">
        <v>0</v>
      </c>
      <c r="H123" s="1366">
        <v>0</v>
      </c>
      <c r="I123" s="1366">
        <v>0</v>
      </c>
      <c r="J123" s="1366">
        <v>0</v>
      </c>
      <c r="K123" s="1366">
        <v>0</v>
      </c>
      <c r="L123" s="1366">
        <f t="shared" si="89"/>
        <v>0</v>
      </c>
      <c r="M123" s="1440"/>
      <c r="N123" s="1440"/>
      <c r="O123" s="1440"/>
      <c r="P123" s="1440"/>
      <c r="Q123" s="1440"/>
      <c r="R123" s="1440">
        <f t="shared" si="140"/>
        <v>0</v>
      </c>
      <c r="S123" s="1440"/>
      <c r="T123" s="1440">
        <f t="shared" si="90"/>
        <v>0</v>
      </c>
      <c r="U123" s="1722"/>
      <c r="V123" s="1717">
        <f t="shared" si="141"/>
        <v>0</v>
      </c>
      <c r="W123" s="891"/>
      <c r="X123" s="891"/>
      <c r="Y123" s="891">
        <f t="shared" si="154"/>
        <v>0</v>
      </c>
      <c r="Z123" s="891"/>
      <c r="AA123" s="891">
        <f t="shared" si="155"/>
        <v>0</v>
      </c>
      <c r="AB123" s="891">
        <f t="shared" si="142"/>
        <v>0</v>
      </c>
      <c r="AC123" s="891">
        <f t="shared" si="143"/>
        <v>0</v>
      </c>
      <c r="AD123" s="891">
        <f t="shared" si="144"/>
        <v>0</v>
      </c>
      <c r="AE123" s="891">
        <f t="shared" si="145"/>
        <v>0</v>
      </c>
      <c r="AF123" s="1719">
        <f t="shared" si="91"/>
        <v>0</v>
      </c>
      <c r="AG123" s="891"/>
      <c r="AH123" s="891"/>
      <c r="AI123" s="1346">
        <v>7.8639999999999999</v>
      </c>
      <c r="AJ123" s="1438">
        <v>2000</v>
      </c>
      <c r="AK123" s="1438">
        <v>14000</v>
      </c>
      <c r="AL123" s="1438">
        <v>0</v>
      </c>
      <c r="AM123" s="1438">
        <v>4200</v>
      </c>
      <c r="AN123" s="1438">
        <v>100800</v>
      </c>
      <c r="AO123" s="1438">
        <f t="shared" si="92"/>
        <v>121000</v>
      </c>
      <c r="AP123" s="999"/>
      <c r="AQ123" s="1394"/>
      <c r="AR123" s="999"/>
      <c r="AS123" s="999"/>
      <c r="AT123" s="999">
        <f t="shared" si="146"/>
        <v>0</v>
      </c>
      <c r="AU123" s="1394"/>
      <c r="AV123" s="1394">
        <f t="shared" si="93"/>
        <v>0</v>
      </c>
      <c r="AW123" s="1999"/>
      <c r="AX123" s="1346">
        <v>3.86</v>
      </c>
      <c r="AY123" s="1346"/>
      <c r="AZ123" s="1346"/>
      <c r="BA123" s="1346">
        <v>62250</v>
      </c>
      <c r="BB123" s="1346">
        <f t="shared" si="148"/>
        <v>0</v>
      </c>
      <c r="BC123" s="1346">
        <v>0</v>
      </c>
      <c r="BD123" s="1346">
        <v>0</v>
      </c>
      <c r="BE123" s="1346">
        <f t="shared" si="94"/>
        <v>62250</v>
      </c>
      <c r="BF123" s="1362"/>
      <c r="BG123" s="1363"/>
      <c r="BH123" s="1353"/>
      <c r="BI123" s="1441"/>
      <c r="BJ123" s="1441"/>
      <c r="BK123" s="1441"/>
      <c r="BL123" s="1441"/>
      <c r="BM123" s="1441">
        <f t="shared" si="95"/>
        <v>0</v>
      </c>
      <c r="BN123" s="1395"/>
      <c r="BO123" s="1395"/>
      <c r="BP123" s="1395"/>
      <c r="BQ123" s="1395">
        <f t="shared" si="151"/>
        <v>0</v>
      </c>
      <c r="BR123" s="1396"/>
      <c r="BS123" s="1396">
        <f t="shared" si="96"/>
        <v>0</v>
      </c>
      <c r="BT123" s="1441"/>
      <c r="BU123" s="2091">
        <f t="shared" si="152"/>
        <v>0</v>
      </c>
      <c r="BV123" s="1441">
        <f t="shared" si="153"/>
        <v>0</v>
      </c>
      <c r="BW123" s="1441">
        <f t="shared" si="158"/>
        <v>0</v>
      </c>
      <c r="BX123" s="1441">
        <f t="shared" si="159"/>
        <v>0</v>
      </c>
      <c r="BY123" s="1441">
        <f t="shared" si="160"/>
        <v>0</v>
      </c>
      <c r="BZ123" s="1441">
        <f t="shared" si="97"/>
        <v>0</v>
      </c>
      <c r="CA123" s="2393" t="s">
        <v>925</v>
      </c>
      <c r="CB123" s="2059">
        <f t="shared" si="101"/>
        <v>3.86</v>
      </c>
    </row>
    <row r="124" spans="1:80" ht="15" hidden="1">
      <c r="A124" s="1170"/>
      <c r="B124" s="1431" t="s">
        <v>839</v>
      </c>
      <c r="C124" s="1368" t="s">
        <v>916</v>
      </c>
      <c r="D124" s="1356"/>
      <c r="E124" s="1366">
        <v>0</v>
      </c>
      <c r="F124" s="1366">
        <v>0</v>
      </c>
      <c r="G124" s="1366">
        <v>0</v>
      </c>
      <c r="H124" s="1366">
        <v>0</v>
      </c>
      <c r="I124" s="1366">
        <v>0</v>
      </c>
      <c r="J124" s="1366">
        <v>0</v>
      </c>
      <c r="K124" s="1366">
        <v>0</v>
      </c>
      <c r="L124" s="1366">
        <f>SUM(F124:K124)</f>
        <v>0</v>
      </c>
      <c r="M124" s="1440"/>
      <c r="N124" s="1440"/>
      <c r="O124" s="1440"/>
      <c r="P124" s="1440"/>
      <c r="Q124" s="1440"/>
      <c r="R124" s="1440">
        <f t="shared" si="140"/>
        <v>0</v>
      </c>
      <c r="S124" s="1440"/>
      <c r="T124" s="1440">
        <f>SUM(N124:S124)</f>
        <v>0</v>
      </c>
      <c r="U124" s="1722"/>
      <c r="V124" s="1717">
        <f t="shared" si="141"/>
        <v>0</v>
      </c>
      <c r="W124" s="891"/>
      <c r="X124" s="891"/>
      <c r="Y124" s="891">
        <f t="shared" si="154"/>
        <v>0</v>
      </c>
      <c r="Z124" s="891"/>
      <c r="AA124" s="891">
        <f t="shared" si="155"/>
        <v>0</v>
      </c>
      <c r="AB124" s="891">
        <f t="shared" si="142"/>
        <v>0</v>
      </c>
      <c r="AC124" s="891">
        <f t="shared" si="143"/>
        <v>0</v>
      </c>
      <c r="AD124" s="891">
        <f t="shared" si="144"/>
        <v>0</v>
      </c>
      <c r="AE124" s="891">
        <f t="shared" si="145"/>
        <v>0</v>
      </c>
      <c r="AF124" s="1719">
        <f>SUM(Y124:AE124)</f>
        <v>0</v>
      </c>
      <c r="AG124" s="891"/>
      <c r="AH124" s="891"/>
      <c r="AI124" s="1346">
        <v>0</v>
      </c>
      <c r="AJ124" s="1438">
        <v>0</v>
      </c>
      <c r="AK124" s="1438">
        <v>0</v>
      </c>
      <c r="AL124" s="1438">
        <v>0</v>
      </c>
      <c r="AM124" s="1438">
        <v>0</v>
      </c>
      <c r="AN124" s="1438">
        <v>0</v>
      </c>
      <c r="AO124" s="1438">
        <f>SUM(AJ124:AN124)</f>
        <v>0</v>
      </c>
      <c r="AP124" s="999"/>
      <c r="AQ124" s="1394"/>
      <c r="AR124" s="999"/>
      <c r="AS124" s="999"/>
      <c r="AT124" s="999">
        <f t="shared" si="146"/>
        <v>0</v>
      </c>
      <c r="AU124" s="1394"/>
      <c r="AV124" s="1394">
        <f>SUM(AQ124:AU124)</f>
        <v>0</v>
      </c>
      <c r="AW124" s="1999"/>
      <c r="AX124" s="1346">
        <f t="shared" si="147"/>
        <v>0</v>
      </c>
      <c r="AY124" s="1346">
        <f t="shared" si="156"/>
        <v>0</v>
      </c>
      <c r="AZ124" s="1346"/>
      <c r="BA124" s="1346">
        <f t="shared" si="157"/>
        <v>0</v>
      </c>
      <c r="BB124" s="1346">
        <f t="shared" si="148"/>
        <v>0</v>
      </c>
      <c r="BC124" s="1346">
        <f t="shared" si="149"/>
        <v>0</v>
      </c>
      <c r="BD124" s="1346">
        <f t="shared" si="150"/>
        <v>0</v>
      </c>
      <c r="BE124" s="1346">
        <f>SUM(AY124:BD124)</f>
        <v>0</v>
      </c>
      <c r="BF124" s="1362"/>
      <c r="BG124" s="1363"/>
      <c r="BH124" s="1353"/>
      <c r="BI124" s="1441"/>
      <c r="BJ124" s="1441"/>
      <c r="BK124" s="1441"/>
      <c r="BL124" s="1441"/>
      <c r="BM124" s="1441">
        <f>SUM(BI124:BL124)</f>
        <v>0</v>
      </c>
      <c r="BN124" s="1395"/>
      <c r="BO124" s="1395"/>
      <c r="BP124" s="1395"/>
      <c r="BQ124" s="1395">
        <f t="shared" si="151"/>
        <v>0</v>
      </c>
      <c r="BR124" s="1396"/>
      <c r="BS124" s="1396">
        <f>SUM(BO124:BR124)</f>
        <v>0</v>
      </c>
      <c r="BT124" s="1441"/>
      <c r="BU124" s="2091">
        <f t="shared" si="152"/>
        <v>0</v>
      </c>
      <c r="BV124" s="1441">
        <f t="shared" si="153"/>
        <v>0</v>
      </c>
      <c r="BW124" s="1441">
        <f t="shared" si="158"/>
        <v>0</v>
      </c>
      <c r="BX124" s="1441">
        <f t="shared" si="159"/>
        <v>0</v>
      </c>
      <c r="BY124" s="1441">
        <f t="shared" si="160"/>
        <v>0</v>
      </c>
      <c r="BZ124" s="1441">
        <f>SUM(BV124:BY124)</f>
        <v>0</v>
      </c>
      <c r="CA124" s="2394"/>
      <c r="CB124" s="2059">
        <f t="shared" si="101"/>
        <v>0</v>
      </c>
    </row>
    <row r="125" spans="1:80" ht="30" customHeight="1">
      <c r="A125" s="1170"/>
      <c r="B125" s="1431" t="s">
        <v>918</v>
      </c>
      <c r="C125" s="1368" t="s">
        <v>705</v>
      </c>
      <c r="D125" s="1356"/>
      <c r="E125" s="1366">
        <v>7.6520000000000001</v>
      </c>
      <c r="F125" s="1366">
        <v>2000</v>
      </c>
      <c r="G125" s="1366">
        <v>29000</v>
      </c>
      <c r="H125" s="1366">
        <v>0</v>
      </c>
      <c r="I125" s="1366">
        <v>0</v>
      </c>
      <c r="J125" s="1366">
        <v>3375</v>
      </c>
      <c r="K125" s="1366">
        <v>81000</v>
      </c>
      <c r="L125" s="1366">
        <f>SUM(F125:K125)</f>
        <v>115375</v>
      </c>
      <c r="M125" s="1440"/>
      <c r="N125" s="1440">
        <v>-893.8</v>
      </c>
      <c r="O125" s="1440">
        <v>-16000</v>
      </c>
      <c r="P125" s="1440"/>
      <c r="Q125" s="1440"/>
      <c r="R125" s="1440">
        <f t="shared" si="140"/>
        <v>0</v>
      </c>
      <c r="S125" s="1440"/>
      <c r="T125" s="1440">
        <f>SUM(N125:S125)</f>
        <v>-16893.8</v>
      </c>
      <c r="U125" s="1722"/>
      <c r="V125" s="1717">
        <f t="shared" si="141"/>
        <v>7.6520000000000001</v>
      </c>
      <c r="W125" s="891"/>
      <c r="X125" s="891"/>
      <c r="Y125" s="891"/>
      <c r="Z125" s="891"/>
      <c r="AA125" s="891">
        <v>14106.2</v>
      </c>
      <c r="AB125" s="891">
        <f t="shared" si="142"/>
        <v>0</v>
      </c>
      <c r="AC125" s="891">
        <f t="shared" si="143"/>
        <v>0</v>
      </c>
      <c r="AD125" s="891">
        <f t="shared" si="144"/>
        <v>3375</v>
      </c>
      <c r="AE125" s="891">
        <f t="shared" si="145"/>
        <v>81000</v>
      </c>
      <c r="AF125" s="1719">
        <f>SUM(Y125:AE125)</f>
        <v>98481.2</v>
      </c>
      <c r="AG125" s="891"/>
      <c r="AH125" s="891"/>
      <c r="AI125" s="1346">
        <v>0</v>
      </c>
      <c r="AJ125" s="1438">
        <v>0</v>
      </c>
      <c r="AK125" s="1438">
        <v>0</v>
      </c>
      <c r="AL125" s="1438">
        <v>0</v>
      </c>
      <c r="AM125" s="1438">
        <v>0</v>
      </c>
      <c r="AN125" s="1438">
        <v>0</v>
      </c>
      <c r="AO125" s="1438">
        <f>SUM(AJ125:AN125)</f>
        <v>0</v>
      </c>
      <c r="AP125" s="999"/>
      <c r="AQ125" s="1394"/>
      <c r="AR125" s="999"/>
      <c r="AS125" s="999"/>
      <c r="AT125" s="999">
        <f t="shared" si="146"/>
        <v>0</v>
      </c>
      <c r="AU125" s="1394"/>
      <c r="AV125" s="1394">
        <f>SUM(AQ125:AU125)</f>
        <v>0</v>
      </c>
      <c r="AW125" s="1999"/>
      <c r="AX125" s="1346">
        <f t="shared" si="147"/>
        <v>0</v>
      </c>
      <c r="AY125" s="1346">
        <f t="shared" si="156"/>
        <v>0</v>
      </c>
      <c r="AZ125" s="1346"/>
      <c r="BA125" s="1346">
        <f t="shared" si="157"/>
        <v>0</v>
      </c>
      <c r="BB125" s="1346">
        <f t="shared" si="148"/>
        <v>0</v>
      </c>
      <c r="BC125" s="1346">
        <f t="shared" si="149"/>
        <v>0</v>
      </c>
      <c r="BD125" s="1346">
        <f t="shared" si="150"/>
        <v>0</v>
      </c>
      <c r="BE125" s="1346">
        <f>SUM(AY125:BD125)</f>
        <v>0</v>
      </c>
      <c r="BF125" s="1362"/>
      <c r="BG125" s="1363"/>
      <c r="BH125" s="1353"/>
      <c r="BI125" s="1441"/>
      <c r="BJ125" s="1441"/>
      <c r="BK125" s="1441"/>
      <c r="BL125" s="1441"/>
      <c r="BM125" s="1441">
        <f>SUM(BI125:BL125)</f>
        <v>0</v>
      </c>
      <c r="BN125" s="1395"/>
      <c r="BO125" s="1395"/>
      <c r="BP125" s="1395"/>
      <c r="BQ125" s="1395">
        <f t="shared" si="151"/>
        <v>0</v>
      </c>
      <c r="BR125" s="1396"/>
      <c r="BS125" s="1396">
        <f>SUM(BO125:BR125)</f>
        <v>0</v>
      </c>
      <c r="BT125" s="1441"/>
      <c r="BU125" s="2091">
        <f t="shared" si="152"/>
        <v>0</v>
      </c>
      <c r="BV125" s="1441">
        <f t="shared" si="153"/>
        <v>0</v>
      </c>
      <c r="BW125" s="1441">
        <f t="shared" si="158"/>
        <v>0</v>
      </c>
      <c r="BX125" s="1441">
        <f t="shared" si="159"/>
        <v>0</v>
      </c>
      <c r="BY125" s="1441">
        <f t="shared" si="160"/>
        <v>0</v>
      </c>
      <c r="BZ125" s="1441">
        <f>SUM(BV125:BY125)</f>
        <v>0</v>
      </c>
      <c r="CA125" s="2393" t="s">
        <v>1048</v>
      </c>
      <c r="CB125" s="2059">
        <f t="shared" si="101"/>
        <v>7.6520000000000001</v>
      </c>
    </row>
    <row r="126" spans="1:80" ht="15.75" hidden="1" customHeight="1">
      <c r="A126" s="1170"/>
      <c r="B126" s="1431" t="s">
        <v>996</v>
      </c>
      <c r="C126" s="1368" t="s">
        <v>917</v>
      </c>
      <c r="D126" s="1356"/>
      <c r="E126" s="1366">
        <v>0</v>
      </c>
      <c r="F126" s="1366">
        <v>0</v>
      </c>
      <c r="G126" s="1366">
        <v>0</v>
      </c>
      <c r="H126" s="1366">
        <v>0</v>
      </c>
      <c r="I126" s="1366">
        <v>0</v>
      </c>
      <c r="J126" s="1366">
        <v>0</v>
      </c>
      <c r="K126" s="1366">
        <v>0</v>
      </c>
      <c r="L126" s="1366">
        <f t="shared" si="89"/>
        <v>0</v>
      </c>
      <c r="M126" s="1641"/>
      <c r="N126" s="1440"/>
      <c r="O126" s="1440"/>
      <c r="P126" s="1440"/>
      <c r="Q126" s="1440"/>
      <c r="R126" s="1440">
        <f t="shared" si="140"/>
        <v>0</v>
      </c>
      <c r="S126" s="1440"/>
      <c r="T126" s="1440">
        <f t="shared" si="90"/>
        <v>0</v>
      </c>
      <c r="U126" s="1722"/>
      <c r="V126" s="1951">
        <f t="shared" si="141"/>
        <v>0</v>
      </c>
      <c r="W126" s="1951"/>
      <c r="X126" s="1951"/>
      <c r="Y126" s="891">
        <f t="shared" si="154"/>
        <v>0</v>
      </c>
      <c r="Z126" s="891"/>
      <c r="AA126" s="891">
        <f t="shared" si="155"/>
        <v>0</v>
      </c>
      <c r="AB126" s="891">
        <f t="shared" si="142"/>
        <v>0</v>
      </c>
      <c r="AC126" s="891">
        <f t="shared" si="143"/>
        <v>0</v>
      </c>
      <c r="AD126" s="891">
        <f t="shared" si="144"/>
        <v>0</v>
      </c>
      <c r="AE126" s="891">
        <f t="shared" si="145"/>
        <v>0</v>
      </c>
      <c r="AF126" s="1719">
        <f t="shared" si="91"/>
        <v>0</v>
      </c>
      <c r="AG126" s="891"/>
      <c r="AH126" s="891"/>
      <c r="AI126" s="1346">
        <v>0</v>
      </c>
      <c r="AJ126" s="1438">
        <v>0</v>
      </c>
      <c r="AK126" s="1438">
        <v>0</v>
      </c>
      <c r="AL126" s="1438">
        <v>0</v>
      </c>
      <c r="AM126" s="1438">
        <v>0</v>
      </c>
      <c r="AN126" s="1438">
        <v>0</v>
      </c>
      <c r="AO126" s="1438">
        <f t="shared" si="92"/>
        <v>0</v>
      </c>
      <c r="AP126" s="999"/>
      <c r="AQ126" s="999"/>
      <c r="AR126" s="999"/>
      <c r="AS126" s="999"/>
      <c r="AT126" s="999">
        <f t="shared" si="146"/>
        <v>0</v>
      </c>
      <c r="AU126" s="1394"/>
      <c r="AV126" s="1394">
        <f t="shared" si="93"/>
        <v>0</v>
      </c>
      <c r="AW126" s="1999"/>
      <c r="AX126" s="1948">
        <f t="shared" si="147"/>
        <v>0</v>
      </c>
      <c r="AY126" s="1346">
        <f t="shared" si="156"/>
        <v>0</v>
      </c>
      <c r="AZ126" s="1346"/>
      <c r="BA126" s="1346">
        <f t="shared" si="157"/>
        <v>0</v>
      </c>
      <c r="BB126" s="1346">
        <f t="shared" si="148"/>
        <v>0</v>
      </c>
      <c r="BC126" s="1346">
        <f t="shared" si="149"/>
        <v>0</v>
      </c>
      <c r="BD126" s="1346">
        <f t="shared" si="150"/>
        <v>0</v>
      </c>
      <c r="BE126" s="1346">
        <f t="shared" si="94"/>
        <v>0</v>
      </c>
      <c r="BF126" s="1362"/>
      <c r="BG126" s="1363"/>
      <c r="BH126" s="1353"/>
      <c r="BI126" s="1441"/>
      <c r="BJ126" s="1441"/>
      <c r="BK126" s="1441"/>
      <c r="BL126" s="1441"/>
      <c r="BM126" s="1441">
        <f t="shared" si="95"/>
        <v>0</v>
      </c>
      <c r="BN126" s="1395"/>
      <c r="BO126" s="1395"/>
      <c r="BP126" s="1395"/>
      <c r="BQ126" s="1395">
        <f t="shared" si="151"/>
        <v>0</v>
      </c>
      <c r="BR126" s="1396"/>
      <c r="BS126" s="1396">
        <f t="shared" si="96"/>
        <v>0</v>
      </c>
      <c r="BT126" s="1396"/>
      <c r="BU126" s="1441">
        <f t="shared" si="152"/>
        <v>0</v>
      </c>
      <c r="BV126" s="1441">
        <f t="shared" si="153"/>
        <v>0</v>
      </c>
      <c r="BW126" s="1441">
        <f t="shared" si="158"/>
        <v>0</v>
      </c>
      <c r="BX126" s="1441">
        <f t="shared" si="159"/>
        <v>0</v>
      </c>
      <c r="BY126" s="1441">
        <f t="shared" si="160"/>
        <v>0</v>
      </c>
      <c r="BZ126" s="1441">
        <f t="shared" si="97"/>
        <v>0</v>
      </c>
      <c r="CA126" s="2394"/>
      <c r="CB126" s="2059">
        <f t="shared" si="101"/>
        <v>0</v>
      </c>
    </row>
    <row r="127" spans="1:80" ht="23.25" customHeight="1">
      <c r="A127" s="1170"/>
      <c r="B127" s="1431" t="s">
        <v>996</v>
      </c>
      <c r="C127" s="1368" t="s">
        <v>964</v>
      </c>
      <c r="D127" s="1356"/>
      <c r="E127" s="1366">
        <v>0</v>
      </c>
      <c r="F127" s="1366">
        <v>0</v>
      </c>
      <c r="G127" s="1366">
        <v>0</v>
      </c>
      <c r="H127" s="1366">
        <v>0</v>
      </c>
      <c r="I127" s="1366">
        <v>0</v>
      </c>
      <c r="J127" s="1366">
        <v>0</v>
      </c>
      <c r="K127" s="1366">
        <v>0</v>
      </c>
      <c r="L127" s="1366">
        <f t="shared" si="89"/>
        <v>0</v>
      </c>
      <c r="M127" s="1440"/>
      <c r="N127" s="1440"/>
      <c r="O127" s="1440"/>
      <c r="P127" s="1440"/>
      <c r="Q127" s="1440"/>
      <c r="R127" s="1440">
        <f t="shared" si="140"/>
        <v>0</v>
      </c>
      <c r="S127" s="1440"/>
      <c r="T127" s="1440">
        <f t="shared" si="90"/>
        <v>0</v>
      </c>
      <c r="U127" s="1722"/>
      <c r="V127" s="2480">
        <v>1</v>
      </c>
      <c r="W127" s="1951"/>
      <c r="X127" s="1951"/>
      <c r="Y127" s="891">
        <v>13322.1</v>
      </c>
      <c r="Z127" s="891"/>
      <c r="AA127" s="891">
        <f t="shared" si="155"/>
        <v>0</v>
      </c>
      <c r="AB127" s="891">
        <f t="shared" si="142"/>
        <v>0</v>
      </c>
      <c r="AC127" s="891">
        <f t="shared" si="143"/>
        <v>0</v>
      </c>
      <c r="AD127" s="891">
        <f t="shared" si="144"/>
        <v>0</v>
      </c>
      <c r="AE127" s="891">
        <f t="shared" si="145"/>
        <v>0</v>
      </c>
      <c r="AF127" s="1719">
        <f t="shared" si="91"/>
        <v>13322.1</v>
      </c>
      <c r="AG127" s="891"/>
      <c r="AH127" s="891"/>
      <c r="AI127" s="1346">
        <v>0</v>
      </c>
      <c r="AJ127" s="1438">
        <v>0</v>
      </c>
      <c r="AK127" s="1438">
        <v>0</v>
      </c>
      <c r="AL127" s="1438">
        <v>0</v>
      </c>
      <c r="AM127" s="1438">
        <v>0</v>
      </c>
      <c r="AN127" s="1438">
        <v>0</v>
      </c>
      <c r="AO127" s="1438">
        <f t="shared" si="92"/>
        <v>0</v>
      </c>
      <c r="AP127" s="999"/>
      <c r="AQ127" s="1394"/>
      <c r="AR127" s="999"/>
      <c r="AS127" s="999"/>
      <c r="AT127" s="999">
        <f t="shared" si="146"/>
        <v>0</v>
      </c>
      <c r="AU127" s="1394"/>
      <c r="AV127" s="1394">
        <f t="shared" si="93"/>
        <v>0</v>
      </c>
      <c r="AW127" s="1999"/>
      <c r="AX127" s="1948">
        <f t="shared" si="147"/>
        <v>0</v>
      </c>
      <c r="AY127" s="1346">
        <f t="shared" si="156"/>
        <v>0</v>
      </c>
      <c r="AZ127" s="1346"/>
      <c r="BA127" s="1346">
        <f t="shared" si="157"/>
        <v>0</v>
      </c>
      <c r="BB127" s="1346">
        <f t="shared" si="148"/>
        <v>0</v>
      </c>
      <c r="BC127" s="1346">
        <f t="shared" si="149"/>
        <v>0</v>
      </c>
      <c r="BD127" s="1346">
        <f t="shared" si="150"/>
        <v>0</v>
      </c>
      <c r="BE127" s="1346">
        <f t="shared" si="94"/>
        <v>0</v>
      </c>
      <c r="BF127" s="1362"/>
      <c r="BG127" s="1363"/>
      <c r="BH127" s="1353"/>
      <c r="BI127" s="1441"/>
      <c r="BJ127" s="1441"/>
      <c r="BK127" s="1441"/>
      <c r="BL127" s="1441"/>
      <c r="BM127" s="1441">
        <f t="shared" si="95"/>
        <v>0</v>
      </c>
      <c r="BN127" s="1395"/>
      <c r="BO127" s="1395"/>
      <c r="BP127" s="1395"/>
      <c r="BQ127" s="1395">
        <f t="shared" si="151"/>
        <v>0</v>
      </c>
      <c r="BR127" s="1396"/>
      <c r="BS127" s="1396">
        <f t="shared" si="96"/>
        <v>0</v>
      </c>
      <c r="BT127" s="1441"/>
      <c r="BU127" s="1441">
        <f t="shared" si="152"/>
        <v>0</v>
      </c>
      <c r="BV127" s="1441">
        <f t="shared" si="153"/>
        <v>0</v>
      </c>
      <c r="BW127" s="1441">
        <f t="shared" si="158"/>
        <v>0</v>
      </c>
      <c r="BX127" s="1441">
        <f t="shared" si="159"/>
        <v>0</v>
      </c>
      <c r="BY127" s="1441">
        <f t="shared" si="160"/>
        <v>0</v>
      </c>
      <c r="BZ127" s="1441">
        <f t="shared" si="97"/>
        <v>0</v>
      </c>
      <c r="CA127" s="2393" t="s">
        <v>237</v>
      </c>
      <c r="CB127" s="2059">
        <f t="shared" si="101"/>
        <v>1</v>
      </c>
    </row>
    <row r="128" spans="1:80" ht="15.75" hidden="1" customHeight="1">
      <c r="A128" s="1170"/>
      <c r="B128" s="1431"/>
      <c r="C128" s="1368"/>
      <c r="D128" s="1356"/>
      <c r="E128" s="1366">
        <v>0</v>
      </c>
      <c r="F128" s="1366">
        <v>0</v>
      </c>
      <c r="G128" s="1366">
        <v>0</v>
      </c>
      <c r="H128" s="1366">
        <v>0</v>
      </c>
      <c r="I128" s="1366">
        <v>0</v>
      </c>
      <c r="J128" s="1366">
        <v>0</v>
      </c>
      <c r="K128" s="1366">
        <v>0</v>
      </c>
      <c r="L128" s="1366">
        <f t="shared" si="89"/>
        <v>0</v>
      </c>
      <c r="M128" s="1440"/>
      <c r="N128" s="1440"/>
      <c r="O128" s="1440"/>
      <c r="P128" s="1440">
        <f t="shared" ref="P128:P135" si="161">R128/24</f>
        <v>0</v>
      </c>
      <c r="Q128" s="1440"/>
      <c r="R128" s="1440">
        <f t="shared" si="140"/>
        <v>0</v>
      </c>
      <c r="S128" s="1440"/>
      <c r="T128" s="1440">
        <f t="shared" si="90"/>
        <v>0</v>
      </c>
      <c r="U128" s="1722"/>
      <c r="V128" s="1951">
        <f t="shared" si="141"/>
        <v>0</v>
      </c>
      <c r="W128" s="1951"/>
      <c r="X128" s="1951"/>
      <c r="Y128" s="891">
        <f t="shared" si="154"/>
        <v>0</v>
      </c>
      <c r="Z128" s="891"/>
      <c r="AA128" s="891">
        <f t="shared" si="155"/>
        <v>0</v>
      </c>
      <c r="AB128" s="891">
        <f t="shared" si="142"/>
        <v>0</v>
      </c>
      <c r="AC128" s="891">
        <f t="shared" si="143"/>
        <v>0</v>
      </c>
      <c r="AD128" s="891">
        <f t="shared" si="144"/>
        <v>0</v>
      </c>
      <c r="AE128" s="891">
        <f t="shared" si="145"/>
        <v>0</v>
      </c>
      <c r="AF128" s="1719">
        <f t="shared" si="91"/>
        <v>0</v>
      </c>
      <c r="AG128" s="891"/>
      <c r="AH128" s="891"/>
      <c r="AI128" s="1346">
        <v>0</v>
      </c>
      <c r="AJ128" s="1438">
        <v>0</v>
      </c>
      <c r="AK128" s="1438">
        <v>0</v>
      </c>
      <c r="AL128" s="1438">
        <v>0</v>
      </c>
      <c r="AM128" s="1438">
        <v>0</v>
      </c>
      <c r="AN128" s="1438">
        <v>0</v>
      </c>
      <c r="AO128" s="1438">
        <f t="shared" si="92"/>
        <v>0</v>
      </c>
      <c r="AP128" s="999"/>
      <c r="AQ128" s="1394"/>
      <c r="AR128" s="999"/>
      <c r="AS128" s="999">
        <f t="shared" ref="AS128:AS135" si="162">AT128/24</f>
        <v>0</v>
      </c>
      <c r="AT128" s="999">
        <f t="shared" si="146"/>
        <v>0</v>
      </c>
      <c r="AU128" s="1394"/>
      <c r="AV128" s="1394">
        <f t="shared" si="93"/>
        <v>0</v>
      </c>
      <c r="AW128" s="1999"/>
      <c r="AX128" s="1948">
        <f t="shared" si="147"/>
        <v>0</v>
      </c>
      <c r="AY128" s="1346">
        <f t="shared" si="156"/>
        <v>0</v>
      </c>
      <c r="AZ128" s="1346"/>
      <c r="BA128" s="1346">
        <f t="shared" si="157"/>
        <v>0</v>
      </c>
      <c r="BB128" s="1346">
        <f t="shared" si="148"/>
        <v>0</v>
      </c>
      <c r="BC128" s="1346">
        <f t="shared" si="149"/>
        <v>0</v>
      </c>
      <c r="BD128" s="1346">
        <f t="shared" si="150"/>
        <v>0</v>
      </c>
      <c r="BE128" s="1346">
        <f t="shared" si="94"/>
        <v>0</v>
      </c>
      <c r="BF128" s="1362"/>
      <c r="BG128" s="1363"/>
      <c r="BH128" s="1353"/>
      <c r="BI128" s="1441"/>
      <c r="BJ128" s="1441"/>
      <c r="BK128" s="1441"/>
      <c r="BL128" s="1441"/>
      <c r="BM128" s="1441">
        <f t="shared" si="95"/>
        <v>0</v>
      </c>
      <c r="BN128" s="1395"/>
      <c r="BO128" s="1395"/>
      <c r="BP128" s="1395"/>
      <c r="BQ128" s="1395">
        <f t="shared" si="151"/>
        <v>0</v>
      </c>
      <c r="BR128" s="1396"/>
      <c r="BS128" s="1396">
        <f t="shared" si="96"/>
        <v>0</v>
      </c>
      <c r="BT128" s="1396"/>
      <c r="BU128" s="1441">
        <f t="shared" si="152"/>
        <v>0</v>
      </c>
      <c r="BV128" s="1441">
        <f t="shared" si="153"/>
        <v>0</v>
      </c>
      <c r="BW128" s="1441">
        <f t="shared" si="158"/>
        <v>0</v>
      </c>
      <c r="BX128" s="1441">
        <f t="shared" si="159"/>
        <v>0</v>
      </c>
      <c r="BY128" s="1441">
        <f t="shared" si="160"/>
        <v>0</v>
      </c>
      <c r="BZ128" s="1441">
        <f t="shared" si="97"/>
        <v>0</v>
      </c>
      <c r="CA128" s="2394"/>
      <c r="CB128" s="2059">
        <f t="shared" si="101"/>
        <v>0</v>
      </c>
    </row>
    <row r="129" spans="1:80" ht="15.75" hidden="1" customHeight="1">
      <c r="A129" s="1170"/>
      <c r="B129" s="1431"/>
      <c r="C129" s="1368"/>
      <c r="D129" s="1356"/>
      <c r="E129" s="1366">
        <v>0</v>
      </c>
      <c r="F129" s="1366">
        <v>0</v>
      </c>
      <c r="G129" s="1366">
        <v>0</v>
      </c>
      <c r="H129" s="1366">
        <v>0</v>
      </c>
      <c r="I129" s="1366">
        <v>0</v>
      </c>
      <c r="J129" s="1366">
        <v>0</v>
      </c>
      <c r="K129" s="1366">
        <v>0</v>
      </c>
      <c r="L129" s="1366">
        <f t="shared" si="89"/>
        <v>0</v>
      </c>
      <c r="M129" s="1440"/>
      <c r="N129" s="1440"/>
      <c r="O129" s="1440"/>
      <c r="P129" s="1440">
        <f t="shared" si="161"/>
        <v>0</v>
      </c>
      <c r="Q129" s="1440"/>
      <c r="R129" s="1440">
        <f t="shared" si="140"/>
        <v>0</v>
      </c>
      <c r="S129" s="1440"/>
      <c r="T129" s="1440">
        <f t="shared" si="90"/>
        <v>0</v>
      </c>
      <c r="U129" s="1722"/>
      <c r="V129" s="1951">
        <f t="shared" si="141"/>
        <v>0</v>
      </c>
      <c r="W129" s="1951"/>
      <c r="X129" s="1951"/>
      <c r="Y129" s="891">
        <f t="shared" si="154"/>
        <v>0</v>
      </c>
      <c r="Z129" s="891"/>
      <c r="AA129" s="891">
        <f t="shared" si="155"/>
        <v>0</v>
      </c>
      <c r="AB129" s="891">
        <f t="shared" si="142"/>
        <v>0</v>
      </c>
      <c r="AC129" s="891">
        <f t="shared" si="143"/>
        <v>0</v>
      </c>
      <c r="AD129" s="891">
        <f t="shared" si="144"/>
        <v>0</v>
      </c>
      <c r="AE129" s="891">
        <f t="shared" si="145"/>
        <v>0</v>
      </c>
      <c r="AF129" s="1719">
        <f t="shared" si="91"/>
        <v>0</v>
      </c>
      <c r="AG129" s="891"/>
      <c r="AH129" s="891"/>
      <c r="AI129" s="1346">
        <v>0</v>
      </c>
      <c r="AJ129" s="1438">
        <v>0</v>
      </c>
      <c r="AK129" s="1438">
        <v>0</v>
      </c>
      <c r="AL129" s="1438">
        <v>0</v>
      </c>
      <c r="AM129" s="1438">
        <v>0</v>
      </c>
      <c r="AN129" s="1438">
        <v>0</v>
      </c>
      <c r="AO129" s="1438">
        <f t="shared" si="92"/>
        <v>0</v>
      </c>
      <c r="AP129" s="999"/>
      <c r="AQ129" s="1394"/>
      <c r="AR129" s="999"/>
      <c r="AS129" s="999">
        <f t="shared" si="162"/>
        <v>0</v>
      </c>
      <c r="AT129" s="999">
        <f t="shared" si="146"/>
        <v>0</v>
      </c>
      <c r="AU129" s="1394"/>
      <c r="AV129" s="1394">
        <f t="shared" si="93"/>
        <v>0</v>
      </c>
      <c r="AW129" s="1999"/>
      <c r="AX129" s="1948">
        <f t="shared" si="147"/>
        <v>0</v>
      </c>
      <c r="AY129" s="1346">
        <f t="shared" si="156"/>
        <v>0</v>
      </c>
      <c r="AZ129" s="1346"/>
      <c r="BA129" s="1346">
        <f t="shared" si="157"/>
        <v>0</v>
      </c>
      <c r="BB129" s="1346">
        <f t="shared" si="148"/>
        <v>0</v>
      </c>
      <c r="BC129" s="1346">
        <f t="shared" si="149"/>
        <v>0</v>
      </c>
      <c r="BD129" s="1346">
        <f t="shared" si="150"/>
        <v>0</v>
      </c>
      <c r="BE129" s="1346">
        <f t="shared" si="94"/>
        <v>0</v>
      </c>
      <c r="BF129" s="1362"/>
      <c r="BG129" s="1363"/>
      <c r="BH129" s="1353"/>
      <c r="BI129" s="1441"/>
      <c r="BJ129" s="1441"/>
      <c r="BK129" s="1441"/>
      <c r="BL129" s="1441"/>
      <c r="BM129" s="1441">
        <f t="shared" si="95"/>
        <v>0</v>
      </c>
      <c r="BN129" s="1395"/>
      <c r="BO129" s="1395"/>
      <c r="BP129" s="1395"/>
      <c r="BQ129" s="1395">
        <f t="shared" si="151"/>
        <v>0</v>
      </c>
      <c r="BR129" s="1396"/>
      <c r="BS129" s="1396">
        <f t="shared" si="96"/>
        <v>0</v>
      </c>
      <c r="BT129" s="1396"/>
      <c r="BU129" s="1441">
        <f t="shared" si="152"/>
        <v>0</v>
      </c>
      <c r="BV129" s="1441">
        <f t="shared" si="153"/>
        <v>0</v>
      </c>
      <c r="BW129" s="1441">
        <f t="shared" si="158"/>
        <v>0</v>
      </c>
      <c r="BX129" s="1441">
        <f t="shared" si="159"/>
        <v>0</v>
      </c>
      <c r="BY129" s="1441">
        <f t="shared" si="160"/>
        <v>0</v>
      </c>
      <c r="BZ129" s="1441">
        <f t="shared" si="97"/>
        <v>0</v>
      </c>
      <c r="CA129" s="2394"/>
      <c r="CB129" s="2059">
        <f t="shared" si="101"/>
        <v>0</v>
      </c>
    </row>
    <row r="130" spans="1:80" ht="15.75" hidden="1" customHeight="1">
      <c r="A130" s="1170"/>
      <c r="B130" s="1431"/>
      <c r="C130" s="1368"/>
      <c r="D130" s="1356"/>
      <c r="E130" s="1366">
        <v>0</v>
      </c>
      <c r="F130" s="1366">
        <v>0</v>
      </c>
      <c r="G130" s="1366">
        <v>0</v>
      </c>
      <c r="H130" s="1366">
        <v>0</v>
      </c>
      <c r="I130" s="1366">
        <v>0</v>
      </c>
      <c r="J130" s="1366">
        <v>0</v>
      </c>
      <c r="K130" s="1366">
        <v>0</v>
      </c>
      <c r="L130" s="1366">
        <f t="shared" si="89"/>
        <v>0</v>
      </c>
      <c r="M130" s="1440"/>
      <c r="N130" s="1440"/>
      <c r="O130" s="1440"/>
      <c r="P130" s="1440">
        <f t="shared" si="161"/>
        <v>0</v>
      </c>
      <c r="Q130" s="1440"/>
      <c r="R130" s="1440">
        <f t="shared" si="140"/>
        <v>0</v>
      </c>
      <c r="S130" s="1440"/>
      <c r="T130" s="1440">
        <f t="shared" si="90"/>
        <v>0</v>
      </c>
      <c r="U130" s="1722"/>
      <c r="V130" s="1951">
        <f t="shared" si="141"/>
        <v>0</v>
      </c>
      <c r="W130" s="1951"/>
      <c r="X130" s="1951"/>
      <c r="Y130" s="891">
        <f t="shared" si="154"/>
        <v>0</v>
      </c>
      <c r="Z130" s="891"/>
      <c r="AA130" s="891">
        <f t="shared" si="155"/>
        <v>0</v>
      </c>
      <c r="AB130" s="891">
        <f t="shared" si="142"/>
        <v>0</v>
      </c>
      <c r="AC130" s="891">
        <f t="shared" si="143"/>
        <v>0</v>
      </c>
      <c r="AD130" s="891">
        <f t="shared" si="144"/>
        <v>0</v>
      </c>
      <c r="AE130" s="891">
        <f t="shared" si="145"/>
        <v>0</v>
      </c>
      <c r="AF130" s="1719">
        <f t="shared" si="91"/>
        <v>0</v>
      </c>
      <c r="AG130" s="891"/>
      <c r="AH130" s="891"/>
      <c r="AI130" s="1346">
        <v>0</v>
      </c>
      <c r="AJ130" s="1438">
        <v>0</v>
      </c>
      <c r="AK130" s="1438">
        <v>0</v>
      </c>
      <c r="AL130" s="1438">
        <v>0</v>
      </c>
      <c r="AM130" s="1438">
        <v>0</v>
      </c>
      <c r="AN130" s="1438">
        <v>0</v>
      </c>
      <c r="AO130" s="1438">
        <f t="shared" si="92"/>
        <v>0</v>
      </c>
      <c r="AP130" s="999"/>
      <c r="AQ130" s="1394"/>
      <c r="AR130" s="999"/>
      <c r="AS130" s="999">
        <f t="shared" si="162"/>
        <v>0</v>
      </c>
      <c r="AT130" s="999">
        <f t="shared" si="146"/>
        <v>0</v>
      </c>
      <c r="AU130" s="1394"/>
      <c r="AV130" s="1394">
        <f t="shared" si="93"/>
        <v>0</v>
      </c>
      <c r="AW130" s="1999"/>
      <c r="AX130" s="1948">
        <f t="shared" si="147"/>
        <v>0</v>
      </c>
      <c r="AY130" s="1346">
        <f t="shared" si="156"/>
        <v>0</v>
      </c>
      <c r="AZ130" s="1346"/>
      <c r="BA130" s="1346">
        <f t="shared" si="157"/>
        <v>0</v>
      </c>
      <c r="BB130" s="1346">
        <f t="shared" si="148"/>
        <v>0</v>
      </c>
      <c r="BC130" s="1346">
        <f t="shared" si="149"/>
        <v>0</v>
      </c>
      <c r="BD130" s="1346">
        <f t="shared" si="150"/>
        <v>0</v>
      </c>
      <c r="BE130" s="1346">
        <f t="shared" si="94"/>
        <v>0</v>
      </c>
      <c r="BF130" s="1362"/>
      <c r="BG130" s="1363"/>
      <c r="BH130" s="1353"/>
      <c r="BI130" s="1441"/>
      <c r="BJ130" s="1441"/>
      <c r="BK130" s="1441"/>
      <c r="BL130" s="1441"/>
      <c r="BM130" s="1441">
        <f t="shared" si="95"/>
        <v>0</v>
      </c>
      <c r="BN130" s="1395"/>
      <c r="BO130" s="1395"/>
      <c r="BP130" s="1395"/>
      <c r="BQ130" s="1395">
        <f t="shared" si="151"/>
        <v>0</v>
      </c>
      <c r="BR130" s="1396"/>
      <c r="BS130" s="1396">
        <f t="shared" si="96"/>
        <v>0</v>
      </c>
      <c r="BT130" s="1396"/>
      <c r="BU130" s="1441">
        <f t="shared" si="152"/>
        <v>0</v>
      </c>
      <c r="BV130" s="1441">
        <f t="shared" si="153"/>
        <v>0</v>
      </c>
      <c r="BW130" s="1441">
        <f t="shared" si="158"/>
        <v>0</v>
      </c>
      <c r="BX130" s="1441">
        <f t="shared" si="159"/>
        <v>0</v>
      </c>
      <c r="BY130" s="1441">
        <f t="shared" si="160"/>
        <v>0</v>
      </c>
      <c r="BZ130" s="1441">
        <f t="shared" si="97"/>
        <v>0</v>
      </c>
      <c r="CA130" s="2394"/>
      <c r="CB130" s="2059">
        <f t="shared" si="101"/>
        <v>0</v>
      </c>
    </row>
    <row r="131" spans="1:80" ht="15.75" hidden="1" customHeight="1">
      <c r="A131" s="1170"/>
      <c r="B131" s="1431"/>
      <c r="C131" s="1368"/>
      <c r="D131" s="1356"/>
      <c r="E131" s="1366">
        <v>0</v>
      </c>
      <c r="F131" s="1366">
        <v>0</v>
      </c>
      <c r="G131" s="1366">
        <v>0</v>
      </c>
      <c r="H131" s="1366">
        <v>0</v>
      </c>
      <c r="I131" s="1366">
        <v>0</v>
      </c>
      <c r="J131" s="1366">
        <v>0</v>
      </c>
      <c r="K131" s="1366">
        <v>0</v>
      </c>
      <c r="L131" s="1366">
        <f t="shared" si="89"/>
        <v>0</v>
      </c>
      <c r="M131" s="1440"/>
      <c r="N131" s="1440"/>
      <c r="O131" s="1440"/>
      <c r="P131" s="1440">
        <f t="shared" si="161"/>
        <v>0</v>
      </c>
      <c r="Q131" s="1440"/>
      <c r="R131" s="1440">
        <f t="shared" si="140"/>
        <v>0</v>
      </c>
      <c r="S131" s="1440"/>
      <c r="T131" s="1440">
        <f t="shared" si="90"/>
        <v>0</v>
      </c>
      <c r="U131" s="1722"/>
      <c r="V131" s="1951">
        <f t="shared" si="141"/>
        <v>0</v>
      </c>
      <c r="W131" s="1951"/>
      <c r="X131" s="1951"/>
      <c r="Y131" s="891">
        <f t="shared" si="154"/>
        <v>0</v>
      </c>
      <c r="Z131" s="891"/>
      <c r="AA131" s="891">
        <f t="shared" si="155"/>
        <v>0</v>
      </c>
      <c r="AB131" s="891">
        <f t="shared" si="142"/>
        <v>0</v>
      </c>
      <c r="AC131" s="891">
        <f t="shared" si="143"/>
        <v>0</v>
      </c>
      <c r="AD131" s="891">
        <f t="shared" si="144"/>
        <v>0</v>
      </c>
      <c r="AE131" s="891">
        <f t="shared" si="145"/>
        <v>0</v>
      </c>
      <c r="AF131" s="1719">
        <f t="shared" si="91"/>
        <v>0</v>
      </c>
      <c r="AG131" s="891"/>
      <c r="AH131" s="891"/>
      <c r="AI131" s="1346">
        <v>0</v>
      </c>
      <c r="AJ131" s="1438">
        <v>0</v>
      </c>
      <c r="AK131" s="1438">
        <v>0</v>
      </c>
      <c r="AL131" s="1438">
        <v>0</v>
      </c>
      <c r="AM131" s="1438">
        <v>0</v>
      </c>
      <c r="AN131" s="1438">
        <v>0</v>
      </c>
      <c r="AO131" s="1438">
        <f t="shared" si="92"/>
        <v>0</v>
      </c>
      <c r="AP131" s="999"/>
      <c r="AQ131" s="1394"/>
      <c r="AR131" s="999"/>
      <c r="AS131" s="999">
        <f t="shared" si="162"/>
        <v>0</v>
      </c>
      <c r="AT131" s="999">
        <f t="shared" si="146"/>
        <v>0</v>
      </c>
      <c r="AU131" s="1394"/>
      <c r="AV131" s="1394">
        <f t="shared" si="93"/>
        <v>0</v>
      </c>
      <c r="AW131" s="1999"/>
      <c r="AX131" s="1948">
        <f t="shared" si="147"/>
        <v>0</v>
      </c>
      <c r="AY131" s="1346">
        <f t="shared" si="156"/>
        <v>0</v>
      </c>
      <c r="AZ131" s="1346"/>
      <c r="BA131" s="1346">
        <f t="shared" si="157"/>
        <v>0</v>
      </c>
      <c r="BB131" s="1346">
        <f t="shared" si="148"/>
        <v>0</v>
      </c>
      <c r="BC131" s="1346">
        <f t="shared" si="149"/>
        <v>0</v>
      </c>
      <c r="BD131" s="1346">
        <f t="shared" si="150"/>
        <v>0</v>
      </c>
      <c r="BE131" s="1346">
        <f t="shared" si="94"/>
        <v>0</v>
      </c>
      <c r="BF131" s="1362"/>
      <c r="BG131" s="1363"/>
      <c r="BH131" s="1353"/>
      <c r="BI131" s="1441"/>
      <c r="BJ131" s="1441"/>
      <c r="BK131" s="1441"/>
      <c r="BL131" s="1441"/>
      <c r="BM131" s="1441">
        <f t="shared" si="95"/>
        <v>0</v>
      </c>
      <c r="BN131" s="1395"/>
      <c r="BO131" s="1395"/>
      <c r="BP131" s="1395"/>
      <c r="BQ131" s="1395">
        <f t="shared" si="151"/>
        <v>0</v>
      </c>
      <c r="BR131" s="1396"/>
      <c r="BS131" s="1396">
        <f t="shared" si="96"/>
        <v>0</v>
      </c>
      <c r="BT131" s="1396"/>
      <c r="BU131" s="1441">
        <f t="shared" si="152"/>
        <v>0</v>
      </c>
      <c r="BV131" s="1441">
        <f t="shared" si="153"/>
        <v>0</v>
      </c>
      <c r="BW131" s="1441">
        <f t="shared" si="158"/>
        <v>0</v>
      </c>
      <c r="BX131" s="1441">
        <f t="shared" si="159"/>
        <v>0</v>
      </c>
      <c r="BY131" s="1441">
        <f t="shared" si="160"/>
        <v>0</v>
      </c>
      <c r="BZ131" s="1441">
        <f t="shared" si="97"/>
        <v>0</v>
      </c>
      <c r="CA131" s="2394"/>
      <c r="CB131" s="2059">
        <f t="shared" si="101"/>
        <v>0</v>
      </c>
    </row>
    <row r="132" spans="1:80" ht="15.75" hidden="1" customHeight="1">
      <c r="A132" s="1170"/>
      <c r="B132" s="1431"/>
      <c r="C132" s="1368"/>
      <c r="D132" s="1356"/>
      <c r="E132" s="1366">
        <v>0</v>
      </c>
      <c r="F132" s="1366">
        <v>0</v>
      </c>
      <c r="G132" s="1366">
        <v>0</v>
      </c>
      <c r="H132" s="1366">
        <v>0</v>
      </c>
      <c r="I132" s="1366">
        <v>0</v>
      </c>
      <c r="J132" s="1366">
        <v>0</v>
      </c>
      <c r="K132" s="1366">
        <v>0</v>
      </c>
      <c r="L132" s="1366">
        <f t="shared" si="89"/>
        <v>0</v>
      </c>
      <c r="M132" s="1440"/>
      <c r="N132" s="1440"/>
      <c r="O132" s="1440"/>
      <c r="P132" s="1440">
        <f t="shared" si="161"/>
        <v>0</v>
      </c>
      <c r="Q132" s="1440"/>
      <c r="R132" s="1440">
        <f t="shared" si="140"/>
        <v>0</v>
      </c>
      <c r="S132" s="1440"/>
      <c r="T132" s="1440">
        <f t="shared" si="90"/>
        <v>0</v>
      </c>
      <c r="U132" s="1722"/>
      <c r="V132" s="1951">
        <f t="shared" si="141"/>
        <v>0</v>
      </c>
      <c r="W132" s="1951"/>
      <c r="X132" s="1951"/>
      <c r="Y132" s="891">
        <f t="shared" si="154"/>
        <v>0</v>
      </c>
      <c r="Z132" s="891"/>
      <c r="AA132" s="891">
        <f t="shared" si="155"/>
        <v>0</v>
      </c>
      <c r="AB132" s="891">
        <f t="shared" si="142"/>
        <v>0</v>
      </c>
      <c r="AC132" s="891">
        <f t="shared" si="143"/>
        <v>0</v>
      </c>
      <c r="AD132" s="891">
        <f t="shared" si="144"/>
        <v>0</v>
      </c>
      <c r="AE132" s="891">
        <f t="shared" si="145"/>
        <v>0</v>
      </c>
      <c r="AF132" s="1719">
        <f t="shared" si="91"/>
        <v>0</v>
      </c>
      <c r="AG132" s="891"/>
      <c r="AH132" s="891"/>
      <c r="AI132" s="1346">
        <v>0</v>
      </c>
      <c r="AJ132" s="1438">
        <v>0</v>
      </c>
      <c r="AK132" s="1438">
        <v>0</v>
      </c>
      <c r="AL132" s="1438">
        <v>0</v>
      </c>
      <c r="AM132" s="1438">
        <v>0</v>
      </c>
      <c r="AN132" s="1438">
        <v>0</v>
      </c>
      <c r="AO132" s="1438">
        <f t="shared" si="92"/>
        <v>0</v>
      </c>
      <c r="AP132" s="999"/>
      <c r="AQ132" s="1394"/>
      <c r="AR132" s="999"/>
      <c r="AS132" s="999">
        <f t="shared" si="162"/>
        <v>0</v>
      </c>
      <c r="AT132" s="999">
        <f t="shared" si="146"/>
        <v>0</v>
      </c>
      <c r="AU132" s="1394"/>
      <c r="AV132" s="1394">
        <f t="shared" si="93"/>
        <v>0</v>
      </c>
      <c r="AW132" s="1999"/>
      <c r="AX132" s="1948">
        <f t="shared" si="147"/>
        <v>0</v>
      </c>
      <c r="AY132" s="1346">
        <f t="shared" si="156"/>
        <v>0</v>
      </c>
      <c r="AZ132" s="1346"/>
      <c r="BA132" s="1346">
        <f t="shared" si="157"/>
        <v>0</v>
      </c>
      <c r="BB132" s="1346">
        <f t="shared" si="148"/>
        <v>0</v>
      </c>
      <c r="BC132" s="1346">
        <f t="shared" si="149"/>
        <v>0</v>
      </c>
      <c r="BD132" s="1346">
        <f t="shared" si="150"/>
        <v>0</v>
      </c>
      <c r="BE132" s="1346">
        <f t="shared" si="94"/>
        <v>0</v>
      </c>
      <c r="BF132" s="1362"/>
      <c r="BG132" s="1363"/>
      <c r="BH132" s="1353"/>
      <c r="BI132" s="1441"/>
      <c r="BJ132" s="1441"/>
      <c r="BK132" s="1441"/>
      <c r="BL132" s="1441"/>
      <c r="BM132" s="1441">
        <f t="shared" si="95"/>
        <v>0</v>
      </c>
      <c r="BN132" s="1395"/>
      <c r="BO132" s="1395"/>
      <c r="BP132" s="1395"/>
      <c r="BQ132" s="1395">
        <f t="shared" si="151"/>
        <v>0</v>
      </c>
      <c r="BR132" s="1396"/>
      <c r="BS132" s="1396">
        <f t="shared" si="96"/>
        <v>0</v>
      </c>
      <c r="BT132" s="1396"/>
      <c r="BU132" s="1441">
        <f t="shared" si="152"/>
        <v>0</v>
      </c>
      <c r="BV132" s="1441">
        <f t="shared" si="153"/>
        <v>0</v>
      </c>
      <c r="BW132" s="1441">
        <f t="shared" si="158"/>
        <v>0</v>
      </c>
      <c r="BX132" s="1441">
        <f t="shared" si="159"/>
        <v>0</v>
      </c>
      <c r="BY132" s="1441">
        <f t="shared" si="160"/>
        <v>0</v>
      </c>
      <c r="BZ132" s="1441">
        <f t="shared" si="97"/>
        <v>0</v>
      </c>
      <c r="CA132" s="2394"/>
      <c r="CB132" s="2059">
        <f t="shared" si="101"/>
        <v>0</v>
      </c>
    </row>
    <row r="133" spans="1:80" ht="15.75" hidden="1" customHeight="1">
      <c r="A133" s="1170"/>
      <c r="B133" s="1431"/>
      <c r="C133" s="1368"/>
      <c r="D133" s="1356"/>
      <c r="E133" s="1366">
        <v>0</v>
      </c>
      <c r="F133" s="1366">
        <v>0</v>
      </c>
      <c r="G133" s="1366">
        <v>0</v>
      </c>
      <c r="H133" s="1366">
        <v>0</v>
      </c>
      <c r="I133" s="1366">
        <v>0</v>
      </c>
      <c r="J133" s="1366">
        <v>0</v>
      </c>
      <c r="K133" s="1366">
        <v>0</v>
      </c>
      <c r="L133" s="1366">
        <f t="shared" si="89"/>
        <v>0</v>
      </c>
      <c r="M133" s="1440"/>
      <c r="N133" s="1440"/>
      <c r="O133" s="1440"/>
      <c r="P133" s="1440">
        <f t="shared" si="161"/>
        <v>0</v>
      </c>
      <c r="Q133" s="1440"/>
      <c r="R133" s="1440">
        <f t="shared" si="140"/>
        <v>0</v>
      </c>
      <c r="S133" s="1440"/>
      <c r="T133" s="1440">
        <f t="shared" si="90"/>
        <v>0</v>
      </c>
      <c r="U133" s="1722"/>
      <c r="V133" s="1951">
        <f t="shared" si="141"/>
        <v>0</v>
      </c>
      <c r="W133" s="1951"/>
      <c r="X133" s="1951"/>
      <c r="Y133" s="891">
        <f t="shared" si="154"/>
        <v>0</v>
      </c>
      <c r="Z133" s="891"/>
      <c r="AA133" s="891">
        <f t="shared" si="155"/>
        <v>0</v>
      </c>
      <c r="AB133" s="891">
        <f t="shared" si="142"/>
        <v>0</v>
      </c>
      <c r="AC133" s="891">
        <f t="shared" si="143"/>
        <v>0</v>
      </c>
      <c r="AD133" s="891">
        <f t="shared" si="144"/>
        <v>0</v>
      </c>
      <c r="AE133" s="891">
        <f t="shared" si="145"/>
        <v>0</v>
      </c>
      <c r="AF133" s="1719">
        <f t="shared" si="91"/>
        <v>0</v>
      </c>
      <c r="AG133" s="891"/>
      <c r="AH133" s="891"/>
      <c r="AI133" s="1346">
        <v>0</v>
      </c>
      <c r="AJ133" s="1438">
        <v>0</v>
      </c>
      <c r="AK133" s="1438">
        <v>0</v>
      </c>
      <c r="AL133" s="1438">
        <v>0</v>
      </c>
      <c r="AM133" s="1438">
        <v>0</v>
      </c>
      <c r="AN133" s="1438">
        <v>0</v>
      </c>
      <c r="AO133" s="1438">
        <f t="shared" si="92"/>
        <v>0</v>
      </c>
      <c r="AP133" s="999"/>
      <c r="AQ133" s="1394"/>
      <c r="AR133" s="999"/>
      <c r="AS133" s="999">
        <f t="shared" si="162"/>
        <v>0</v>
      </c>
      <c r="AT133" s="999">
        <f t="shared" si="146"/>
        <v>0</v>
      </c>
      <c r="AU133" s="1394"/>
      <c r="AV133" s="1394">
        <f t="shared" si="93"/>
        <v>0</v>
      </c>
      <c r="AW133" s="1999"/>
      <c r="AX133" s="1948">
        <f t="shared" si="147"/>
        <v>0</v>
      </c>
      <c r="AY133" s="1346">
        <f t="shared" si="156"/>
        <v>0</v>
      </c>
      <c r="AZ133" s="1346"/>
      <c r="BA133" s="1346">
        <f t="shared" si="157"/>
        <v>0</v>
      </c>
      <c r="BB133" s="1346">
        <f t="shared" si="148"/>
        <v>0</v>
      </c>
      <c r="BC133" s="1346">
        <f t="shared" si="149"/>
        <v>0</v>
      </c>
      <c r="BD133" s="1346">
        <f t="shared" si="150"/>
        <v>0</v>
      </c>
      <c r="BE133" s="1346">
        <f t="shared" si="94"/>
        <v>0</v>
      </c>
      <c r="BF133" s="1362"/>
      <c r="BG133" s="1363"/>
      <c r="BH133" s="1353"/>
      <c r="BI133" s="1441"/>
      <c r="BJ133" s="1441"/>
      <c r="BK133" s="1441"/>
      <c r="BL133" s="1441"/>
      <c r="BM133" s="1441">
        <f t="shared" si="95"/>
        <v>0</v>
      </c>
      <c r="BN133" s="1395"/>
      <c r="BO133" s="1395"/>
      <c r="BP133" s="1395"/>
      <c r="BQ133" s="1395">
        <f t="shared" si="151"/>
        <v>0</v>
      </c>
      <c r="BR133" s="1396"/>
      <c r="BS133" s="1396">
        <f t="shared" si="96"/>
        <v>0</v>
      </c>
      <c r="BT133" s="1396"/>
      <c r="BU133" s="1441">
        <f t="shared" si="152"/>
        <v>0</v>
      </c>
      <c r="BV133" s="1441">
        <f t="shared" si="153"/>
        <v>0</v>
      </c>
      <c r="BW133" s="1441">
        <f t="shared" si="158"/>
        <v>0</v>
      </c>
      <c r="BX133" s="1441">
        <f t="shared" si="159"/>
        <v>0</v>
      </c>
      <c r="BY133" s="1441">
        <f t="shared" si="160"/>
        <v>0</v>
      </c>
      <c r="BZ133" s="1441">
        <f t="shared" si="97"/>
        <v>0</v>
      </c>
      <c r="CA133" s="2394"/>
      <c r="CB133" s="2059">
        <f t="shared" si="101"/>
        <v>0</v>
      </c>
    </row>
    <row r="134" spans="1:80" ht="15.75" hidden="1" customHeight="1">
      <c r="A134" s="1170"/>
      <c r="B134" s="1431"/>
      <c r="C134" s="1368"/>
      <c r="D134" s="1356"/>
      <c r="E134" s="1366">
        <v>0</v>
      </c>
      <c r="F134" s="1366">
        <v>0</v>
      </c>
      <c r="G134" s="1366">
        <v>0</v>
      </c>
      <c r="H134" s="1366">
        <v>0</v>
      </c>
      <c r="I134" s="1366">
        <v>0</v>
      </c>
      <c r="J134" s="1366">
        <v>0</v>
      </c>
      <c r="K134" s="1366">
        <v>0</v>
      </c>
      <c r="L134" s="1366">
        <f t="shared" si="89"/>
        <v>0</v>
      </c>
      <c r="M134" s="1440"/>
      <c r="N134" s="1440"/>
      <c r="O134" s="1440"/>
      <c r="P134" s="1440">
        <f t="shared" si="161"/>
        <v>0</v>
      </c>
      <c r="Q134" s="1440"/>
      <c r="R134" s="1440">
        <f t="shared" si="140"/>
        <v>0</v>
      </c>
      <c r="S134" s="1440"/>
      <c r="T134" s="1440">
        <f t="shared" si="90"/>
        <v>0</v>
      </c>
      <c r="U134" s="1722"/>
      <c r="V134" s="1951">
        <f t="shared" si="141"/>
        <v>0</v>
      </c>
      <c r="W134" s="1951"/>
      <c r="X134" s="1951"/>
      <c r="Y134" s="891">
        <f t="shared" si="154"/>
        <v>0</v>
      </c>
      <c r="Z134" s="891"/>
      <c r="AA134" s="891">
        <f t="shared" si="155"/>
        <v>0</v>
      </c>
      <c r="AB134" s="891">
        <f t="shared" si="142"/>
        <v>0</v>
      </c>
      <c r="AC134" s="891">
        <f t="shared" si="143"/>
        <v>0</v>
      </c>
      <c r="AD134" s="891">
        <f t="shared" si="144"/>
        <v>0</v>
      </c>
      <c r="AE134" s="891">
        <f t="shared" si="145"/>
        <v>0</v>
      </c>
      <c r="AF134" s="1719">
        <f t="shared" si="91"/>
        <v>0</v>
      </c>
      <c r="AG134" s="891"/>
      <c r="AH134" s="891"/>
      <c r="AI134" s="1346">
        <v>0</v>
      </c>
      <c r="AJ134" s="1438">
        <v>0</v>
      </c>
      <c r="AK134" s="1438">
        <v>0</v>
      </c>
      <c r="AL134" s="1438">
        <v>0</v>
      </c>
      <c r="AM134" s="1438">
        <v>0</v>
      </c>
      <c r="AN134" s="1438">
        <v>0</v>
      </c>
      <c r="AO134" s="1438">
        <f t="shared" si="92"/>
        <v>0</v>
      </c>
      <c r="AP134" s="999"/>
      <c r="AQ134" s="1394"/>
      <c r="AR134" s="999"/>
      <c r="AS134" s="999">
        <f t="shared" si="162"/>
        <v>0</v>
      </c>
      <c r="AT134" s="999">
        <f t="shared" si="146"/>
        <v>0</v>
      </c>
      <c r="AU134" s="1394"/>
      <c r="AV134" s="1394">
        <f t="shared" si="93"/>
        <v>0</v>
      </c>
      <c r="AW134" s="1999"/>
      <c r="AX134" s="1948">
        <f t="shared" si="147"/>
        <v>0</v>
      </c>
      <c r="AY134" s="1346">
        <f t="shared" si="156"/>
        <v>0</v>
      </c>
      <c r="AZ134" s="1346"/>
      <c r="BA134" s="1346">
        <f t="shared" si="157"/>
        <v>0</v>
      </c>
      <c r="BB134" s="1346">
        <f t="shared" si="148"/>
        <v>0</v>
      </c>
      <c r="BC134" s="1346">
        <f t="shared" si="149"/>
        <v>0</v>
      </c>
      <c r="BD134" s="1346">
        <f t="shared" si="150"/>
        <v>0</v>
      </c>
      <c r="BE134" s="1346">
        <f t="shared" si="94"/>
        <v>0</v>
      </c>
      <c r="BF134" s="1362"/>
      <c r="BG134" s="1363"/>
      <c r="BH134" s="1353"/>
      <c r="BI134" s="1441"/>
      <c r="BJ134" s="1441"/>
      <c r="BK134" s="1441"/>
      <c r="BL134" s="1441"/>
      <c r="BM134" s="1441">
        <f t="shared" si="95"/>
        <v>0</v>
      </c>
      <c r="BN134" s="1395"/>
      <c r="BO134" s="1395"/>
      <c r="BP134" s="1395"/>
      <c r="BQ134" s="1395">
        <f t="shared" si="151"/>
        <v>0</v>
      </c>
      <c r="BR134" s="1396"/>
      <c r="BS134" s="1396">
        <f t="shared" si="96"/>
        <v>0</v>
      </c>
      <c r="BT134" s="1396"/>
      <c r="BU134" s="1441">
        <f t="shared" si="152"/>
        <v>0</v>
      </c>
      <c r="BV134" s="1441">
        <f t="shared" si="153"/>
        <v>0</v>
      </c>
      <c r="BW134" s="1441">
        <f t="shared" si="158"/>
        <v>0</v>
      </c>
      <c r="BX134" s="1441">
        <f t="shared" si="159"/>
        <v>0</v>
      </c>
      <c r="BY134" s="1441">
        <f t="shared" si="160"/>
        <v>0</v>
      </c>
      <c r="BZ134" s="1441">
        <f t="shared" si="97"/>
        <v>0</v>
      </c>
      <c r="CA134" s="2394"/>
      <c r="CB134" s="2059">
        <f t="shared" si="101"/>
        <v>0</v>
      </c>
    </row>
    <row r="135" spans="1:80" ht="15.75" hidden="1" customHeight="1">
      <c r="A135" s="1170"/>
      <c r="B135" s="1431"/>
      <c r="C135" s="1368"/>
      <c r="D135" s="1356"/>
      <c r="E135" s="1366">
        <v>0</v>
      </c>
      <c r="F135" s="1366">
        <v>0</v>
      </c>
      <c r="G135" s="1366">
        <v>0</v>
      </c>
      <c r="H135" s="1366">
        <v>0</v>
      </c>
      <c r="I135" s="1366">
        <v>0</v>
      </c>
      <c r="J135" s="1366">
        <v>0</v>
      </c>
      <c r="K135" s="1366">
        <v>0</v>
      </c>
      <c r="L135" s="1366">
        <f t="shared" si="89"/>
        <v>0</v>
      </c>
      <c r="M135" s="1440"/>
      <c r="N135" s="1440"/>
      <c r="O135" s="1440"/>
      <c r="P135" s="1440">
        <f t="shared" si="161"/>
        <v>0</v>
      </c>
      <c r="Q135" s="1440"/>
      <c r="R135" s="1440">
        <f t="shared" si="140"/>
        <v>0</v>
      </c>
      <c r="S135" s="1440"/>
      <c r="T135" s="1440">
        <f t="shared" si="90"/>
        <v>0</v>
      </c>
      <c r="U135" s="1722"/>
      <c r="V135" s="1951">
        <f t="shared" si="141"/>
        <v>0</v>
      </c>
      <c r="W135" s="1951"/>
      <c r="X135" s="1951"/>
      <c r="Y135" s="891">
        <f t="shared" si="154"/>
        <v>0</v>
      </c>
      <c r="Z135" s="891"/>
      <c r="AA135" s="891">
        <f t="shared" si="155"/>
        <v>0</v>
      </c>
      <c r="AB135" s="891">
        <f t="shared" si="142"/>
        <v>0</v>
      </c>
      <c r="AC135" s="891">
        <f t="shared" si="143"/>
        <v>0</v>
      </c>
      <c r="AD135" s="891">
        <f t="shared" si="144"/>
        <v>0</v>
      </c>
      <c r="AE135" s="891">
        <f t="shared" si="145"/>
        <v>0</v>
      </c>
      <c r="AF135" s="1719">
        <f t="shared" si="91"/>
        <v>0</v>
      </c>
      <c r="AG135" s="891"/>
      <c r="AH135" s="891"/>
      <c r="AI135" s="1346">
        <v>0</v>
      </c>
      <c r="AJ135" s="1438">
        <v>0</v>
      </c>
      <c r="AK135" s="1438">
        <v>0</v>
      </c>
      <c r="AL135" s="1438">
        <v>0</v>
      </c>
      <c r="AM135" s="1438">
        <v>0</v>
      </c>
      <c r="AN135" s="1438">
        <v>0</v>
      </c>
      <c r="AO135" s="1438">
        <f t="shared" si="92"/>
        <v>0</v>
      </c>
      <c r="AP135" s="999"/>
      <c r="AQ135" s="1394"/>
      <c r="AR135" s="999"/>
      <c r="AS135" s="999">
        <f t="shared" si="162"/>
        <v>0</v>
      </c>
      <c r="AT135" s="999">
        <f t="shared" si="146"/>
        <v>0</v>
      </c>
      <c r="AU135" s="1394"/>
      <c r="AV135" s="1394">
        <f t="shared" si="93"/>
        <v>0</v>
      </c>
      <c r="AW135" s="1999"/>
      <c r="AX135" s="1948">
        <f t="shared" si="147"/>
        <v>0</v>
      </c>
      <c r="AY135" s="1346">
        <f t="shared" si="156"/>
        <v>0</v>
      </c>
      <c r="AZ135" s="1346"/>
      <c r="BA135" s="1346">
        <f t="shared" si="157"/>
        <v>0</v>
      </c>
      <c r="BB135" s="1346">
        <f t="shared" si="148"/>
        <v>0</v>
      </c>
      <c r="BC135" s="1346">
        <f t="shared" si="149"/>
        <v>0</v>
      </c>
      <c r="BD135" s="1346">
        <f t="shared" si="150"/>
        <v>0</v>
      </c>
      <c r="BE135" s="1346">
        <f t="shared" si="94"/>
        <v>0</v>
      </c>
      <c r="BF135" s="1362"/>
      <c r="BG135" s="1363"/>
      <c r="BH135" s="1353"/>
      <c r="BI135" s="1441"/>
      <c r="BJ135" s="1441"/>
      <c r="BK135" s="1441"/>
      <c r="BL135" s="1441"/>
      <c r="BM135" s="1441">
        <f t="shared" si="95"/>
        <v>0</v>
      </c>
      <c r="BN135" s="1395"/>
      <c r="BO135" s="1395"/>
      <c r="BP135" s="1395"/>
      <c r="BQ135" s="1395">
        <f t="shared" si="151"/>
        <v>0</v>
      </c>
      <c r="BR135" s="1396"/>
      <c r="BS135" s="1396">
        <f t="shared" si="96"/>
        <v>0</v>
      </c>
      <c r="BT135" s="1396"/>
      <c r="BU135" s="1441">
        <f t="shared" si="152"/>
        <v>0</v>
      </c>
      <c r="BV135" s="1441">
        <f t="shared" si="153"/>
        <v>0</v>
      </c>
      <c r="BW135" s="1441">
        <f t="shared" si="158"/>
        <v>0</v>
      </c>
      <c r="BX135" s="1441">
        <f t="shared" si="159"/>
        <v>0</v>
      </c>
      <c r="BY135" s="1441">
        <f t="shared" si="160"/>
        <v>0</v>
      </c>
      <c r="BZ135" s="1441">
        <f t="shared" si="97"/>
        <v>0</v>
      </c>
      <c r="CA135" s="2394"/>
      <c r="CB135" s="2059">
        <f t="shared" si="101"/>
        <v>0</v>
      </c>
    </row>
    <row r="136" spans="1:80" ht="15" hidden="1">
      <c r="A136" s="911">
        <v>9</v>
      </c>
      <c r="B136" s="1431"/>
      <c r="C136" s="1368" t="s">
        <v>748</v>
      </c>
      <c r="D136" s="1356" t="s">
        <v>955</v>
      </c>
      <c r="E136" s="1366">
        <v>0</v>
      </c>
      <c r="F136" s="1366">
        <v>0</v>
      </c>
      <c r="G136" s="1366">
        <v>0</v>
      </c>
      <c r="H136" s="1366">
        <v>0</v>
      </c>
      <c r="I136" s="1366">
        <v>0</v>
      </c>
      <c r="J136" s="1366">
        <v>0</v>
      </c>
      <c r="K136" s="1366">
        <v>0</v>
      </c>
      <c r="L136" s="1366">
        <f t="shared" si="89"/>
        <v>0</v>
      </c>
      <c r="M136" s="1444"/>
      <c r="N136" s="1440"/>
      <c r="O136" s="1440"/>
      <c r="P136" s="1440"/>
      <c r="Q136" s="1440"/>
      <c r="R136" s="1440">
        <f t="shared" si="140"/>
        <v>0</v>
      </c>
      <c r="S136" s="1440"/>
      <c r="T136" s="1440">
        <f t="shared" si="90"/>
        <v>0</v>
      </c>
      <c r="U136" s="1722"/>
      <c r="V136" s="1951">
        <f t="shared" si="141"/>
        <v>0</v>
      </c>
      <c r="W136" s="1951"/>
      <c r="X136" s="1951"/>
      <c r="Y136" s="891">
        <f t="shared" si="154"/>
        <v>0</v>
      </c>
      <c r="Z136" s="891"/>
      <c r="AA136" s="891">
        <f t="shared" si="155"/>
        <v>0</v>
      </c>
      <c r="AB136" s="891">
        <f t="shared" si="142"/>
        <v>0</v>
      </c>
      <c r="AC136" s="891">
        <f t="shared" si="143"/>
        <v>0</v>
      </c>
      <c r="AD136" s="891">
        <f t="shared" si="144"/>
        <v>0</v>
      </c>
      <c r="AE136" s="891">
        <f t="shared" si="145"/>
        <v>0</v>
      </c>
      <c r="AF136" s="1719">
        <f t="shared" si="91"/>
        <v>0</v>
      </c>
      <c r="AG136" s="891"/>
      <c r="AH136" s="891"/>
      <c r="AI136" s="1346">
        <v>0</v>
      </c>
      <c r="AJ136" s="1438">
        <v>0</v>
      </c>
      <c r="AK136" s="1438">
        <v>0</v>
      </c>
      <c r="AL136" s="1438">
        <v>0</v>
      </c>
      <c r="AM136" s="1438">
        <v>0</v>
      </c>
      <c r="AN136" s="1438">
        <v>0</v>
      </c>
      <c r="AO136" s="1438">
        <f t="shared" si="92"/>
        <v>0</v>
      </c>
      <c r="AP136" s="999"/>
      <c r="AQ136" s="1394"/>
      <c r="AR136" s="999"/>
      <c r="AS136" s="999"/>
      <c r="AT136" s="999">
        <f t="shared" si="146"/>
        <v>0</v>
      </c>
      <c r="AU136" s="1394"/>
      <c r="AV136" s="1394">
        <f t="shared" si="93"/>
        <v>0</v>
      </c>
      <c r="AW136" s="1999"/>
      <c r="AX136" s="1948">
        <f t="shared" si="147"/>
        <v>0</v>
      </c>
      <c r="AY136" s="1346">
        <f t="shared" si="156"/>
        <v>0</v>
      </c>
      <c r="AZ136" s="1346"/>
      <c r="BA136" s="1346">
        <f t="shared" si="157"/>
        <v>0</v>
      </c>
      <c r="BB136" s="1346">
        <f t="shared" si="148"/>
        <v>0</v>
      </c>
      <c r="BC136" s="1346">
        <f t="shared" si="149"/>
        <v>0</v>
      </c>
      <c r="BD136" s="1346">
        <f t="shared" si="150"/>
        <v>0</v>
      </c>
      <c r="BE136" s="1346">
        <f t="shared" si="94"/>
        <v>0</v>
      </c>
      <c r="BF136" s="1362"/>
      <c r="BG136" s="1363"/>
      <c r="BH136" s="1353"/>
      <c r="BI136" s="1441"/>
      <c r="BJ136" s="1441"/>
      <c r="BK136" s="1441"/>
      <c r="BL136" s="1441"/>
      <c r="BM136" s="1441">
        <f t="shared" si="95"/>
        <v>0</v>
      </c>
      <c r="BN136" s="1395"/>
      <c r="BO136" s="1395"/>
      <c r="BP136" s="1395"/>
      <c r="BQ136" s="1395">
        <f t="shared" si="151"/>
        <v>0</v>
      </c>
      <c r="BR136" s="1396"/>
      <c r="BS136" s="1396">
        <f t="shared" si="96"/>
        <v>0</v>
      </c>
      <c r="BT136" s="1396"/>
      <c r="BU136" s="1441">
        <f t="shared" si="152"/>
        <v>0</v>
      </c>
      <c r="BV136" s="1441">
        <f t="shared" si="153"/>
        <v>0</v>
      </c>
      <c r="BW136" s="1441">
        <f t="shared" si="158"/>
        <v>0</v>
      </c>
      <c r="BX136" s="1441">
        <f t="shared" si="159"/>
        <v>0</v>
      </c>
      <c r="BY136" s="1441">
        <f t="shared" si="160"/>
        <v>0</v>
      </c>
      <c r="BZ136" s="1441">
        <f t="shared" si="97"/>
        <v>0</v>
      </c>
      <c r="CA136" s="2394"/>
      <c r="CB136" s="2059">
        <f t="shared" si="101"/>
        <v>0</v>
      </c>
    </row>
    <row r="137" spans="1:80" ht="15" hidden="1" customHeight="1">
      <c r="A137" s="936">
        <v>10</v>
      </c>
      <c r="B137" s="1452"/>
      <c r="C137" s="1368" t="s">
        <v>747</v>
      </c>
      <c r="D137" s="1371"/>
      <c r="E137" s="1453">
        <v>0</v>
      </c>
      <c r="F137" s="1453">
        <v>0</v>
      </c>
      <c r="G137" s="1453">
        <v>0</v>
      </c>
      <c r="H137" s="1453">
        <v>0</v>
      </c>
      <c r="I137" s="1453">
        <v>0</v>
      </c>
      <c r="J137" s="1453">
        <v>0</v>
      </c>
      <c r="K137" s="1453">
        <v>0</v>
      </c>
      <c r="L137" s="1453">
        <f t="shared" si="89"/>
        <v>0</v>
      </c>
      <c r="M137" s="1969"/>
      <c r="N137" s="1970"/>
      <c r="O137" s="1970"/>
      <c r="P137" s="1970"/>
      <c r="Q137" s="1970"/>
      <c r="R137" s="1970"/>
      <c r="S137" s="1970"/>
      <c r="T137" s="1971">
        <f t="shared" si="90"/>
        <v>0</v>
      </c>
      <c r="U137" s="2065"/>
      <c r="V137" s="1951">
        <f t="shared" si="141"/>
        <v>0</v>
      </c>
      <c r="W137" s="1951"/>
      <c r="X137" s="1951"/>
      <c r="Y137" s="891">
        <f t="shared" si="154"/>
        <v>0</v>
      </c>
      <c r="Z137" s="891"/>
      <c r="AA137" s="891">
        <f t="shared" si="155"/>
        <v>0</v>
      </c>
      <c r="AB137" s="891">
        <f t="shared" si="142"/>
        <v>0</v>
      </c>
      <c r="AC137" s="891">
        <f t="shared" si="143"/>
        <v>0</v>
      </c>
      <c r="AD137" s="891">
        <f t="shared" si="144"/>
        <v>0</v>
      </c>
      <c r="AE137" s="891">
        <f t="shared" si="145"/>
        <v>0</v>
      </c>
      <c r="AF137" s="1720">
        <f t="shared" si="91"/>
        <v>0</v>
      </c>
      <c r="AG137" s="889"/>
      <c r="AH137" s="889"/>
      <c r="AI137" s="1454">
        <v>0</v>
      </c>
      <c r="AJ137" s="1454">
        <v>0</v>
      </c>
      <c r="AK137" s="1454">
        <v>0</v>
      </c>
      <c r="AL137" s="1454">
        <v>0</v>
      </c>
      <c r="AM137" s="1454">
        <v>0</v>
      </c>
      <c r="AN137" s="1454">
        <v>0</v>
      </c>
      <c r="AO137" s="1454">
        <f t="shared" si="92"/>
        <v>0</v>
      </c>
      <c r="AP137" s="1414"/>
      <c r="AQ137" s="1402"/>
      <c r="AR137" s="1414"/>
      <c r="AS137" s="1414"/>
      <c r="AT137" s="1414"/>
      <c r="AU137" s="1415"/>
      <c r="AV137" s="1402">
        <f t="shared" si="93"/>
        <v>0</v>
      </c>
      <c r="AW137" s="2080"/>
      <c r="AX137" s="1948">
        <f t="shared" si="147"/>
        <v>0</v>
      </c>
      <c r="AY137" s="1346">
        <f t="shared" si="156"/>
        <v>0</v>
      </c>
      <c r="AZ137" s="1346"/>
      <c r="BA137" s="1346">
        <f t="shared" si="157"/>
        <v>0</v>
      </c>
      <c r="BB137" s="1346">
        <f t="shared" si="148"/>
        <v>0</v>
      </c>
      <c r="BC137" s="1346">
        <f t="shared" si="149"/>
        <v>0</v>
      </c>
      <c r="BD137" s="1346">
        <f t="shared" si="150"/>
        <v>0</v>
      </c>
      <c r="BE137" s="1346">
        <f t="shared" si="94"/>
        <v>0</v>
      </c>
      <c r="BF137" s="1362"/>
      <c r="BG137" s="1417"/>
      <c r="BH137" s="1455"/>
      <c r="BI137" s="1455"/>
      <c r="BJ137" s="1455"/>
      <c r="BK137" s="1455"/>
      <c r="BL137" s="1455"/>
      <c r="BM137" s="1455">
        <f t="shared" si="95"/>
        <v>0</v>
      </c>
      <c r="BN137" s="1418"/>
      <c r="BO137" s="1418"/>
      <c r="BP137" s="1418"/>
      <c r="BQ137" s="1418"/>
      <c r="BR137" s="1419"/>
      <c r="BS137" s="1404">
        <f t="shared" si="96"/>
        <v>0</v>
      </c>
      <c r="BT137" s="1404"/>
      <c r="BU137" s="1455">
        <f t="shared" si="152"/>
        <v>0</v>
      </c>
      <c r="BV137" s="1455">
        <f t="shared" si="153"/>
        <v>0</v>
      </c>
      <c r="BW137" s="1441">
        <f t="shared" si="158"/>
        <v>0</v>
      </c>
      <c r="BX137" s="1441">
        <f t="shared" si="159"/>
        <v>0</v>
      </c>
      <c r="BY137" s="1441">
        <f t="shared" si="160"/>
        <v>0</v>
      </c>
      <c r="BZ137" s="1456">
        <f t="shared" si="97"/>
        <v>0</v>
      </c>
      <c r="CA137" s="2395"/>
      <c r="CB137" s="2059">
        <f t="shared" si="101"/>
        <v>0</v>
      </c>
    </row>
    <row r="138" spans="1:80" ht="18" customHeight="1">
      <c r="A138" s="1165" t="s">
        <v>759</v>
      </c>
      <c r="B138" s="1169" t="s">
        <v>516</v>
      </c>
      <c r="C138" s="942" t="s">
        <v>503</v>
      </c>
      <c r="D138" s="1733"/>
      <c r="E138" s="1861">
        <v>5.5</v>
      </c>
      <c r="F138" s="1861">
        <v>3000</v>
      </c>
      <c r="G138" s="1861">
        <v>88200</v>
      </c>
      <c r="H138" s="1861">
        <v>0</v>
      </c>
      <c r="I138" s="1861">
        <v>0</v>
      </c>
      <c r="J138" s="1861">
        <v>2500</v>
      </c>
      <c r="K138" s="1861">
        <v>60000</v>
      </c>
      <c r="L138" s="1861">
        <f t="shared" si="89"/>
        <v>153700</v>
      </c>
      <c r="M138" s="1184">
        <f t="shared" ref="M138:S138" si="163">SUM(M139:M158)</f>
        <v>0</v>
      </c>
      <c r="N138" s="1184">
        <f t="shared" si="163"/>
        <v>0</v>
      </c>
      <c r="O138" s="1184">
        <f t="shared" si="163"/>
        <v>36350.400000000001</v>
      </c>
      <c r="P138" s="1184">
        <f t="shared" si="163"/>
        <v>0</v>
      </c>
      <c r="Q138" s="1184"/>
      <c r="R138" s="1184">
        <f t="shared" si="163"/>
        <v>0</v>
      </c>
      <c r="S138" s="1184">
        <f t="shared" si="163"/>
        <v>0</v>
      </c>
      <c r="T138" s="1184">
        <f t="shared" si="90"/>
        <v>36350.400000000001</v>
      </c>
      <c r="U138" s="1184"/>
      <c r="V138" s="1861">
        <f t="shared" ref="V138:AE138" si="164">SUM(V139:V158)</f>
        <v>6.17</v>
      </c>
      <c r="W138" s="1861"/>
      <c r="X138" s="1861"/>
      <c r="Y138" s="1861">
        <f t="shared" si="164"/>
        <v>21434.3</v>
      </c>
      <c r="Z138" s="1861"/>
      <c r="AA138" s="1861">
        <f t="shared" si="164"/>
        <v>80237</v>
      </c>
      <c r="AB138" s="1861">
        <f t="shared" si="164"/>
        <v>156571</v>
      </c>
      <c r="AC138" s="1861">
        <f>SUM(AC139:AC158)</f>
        <v>11158.599999999999</v>
      </c>
      <c r="AD138" s="1861">
        <f t="shared" si="164"/>
        <v>5000</v>
      </c>
      <c r="AE138" s="1861">
        <f t="shared" si="164"/>
        <v>120000</v>
      </c>
      <c r="AF138" s="1861">
        <f t="shared" si="91"/>
        <v>394400.89999999997</v>
      </c>
      <c r="AG138" s="1861"/>
      <c r="AH138" s="1861"/>
      <c r="AI138" s="1861">
        <v>11.498999999999999</v>
      </c>
      <c r="AJ138" s="1861">
        <v>4000</v>
      </c>
      <c r="AK138" s="1861">
        <v>120120</v>
      </c>
      <c r="AL138" s="1861">
        <v>0</v>
      </c>
      <c r="AM138" s="1861">
        <v>2500</v>
      </c>
      <c r="AN138" s="1861">
        <v>60000</v>
      </c>
      <c r="AO138" s="1861">
        <f t="shared" si="92"/>
        <v>186620</v>
      </c>
      <c r="AP138" s="1861">
        <f t="shared" ref="AP138:AU138" si="165">SUM(AP139:AP158)</f>
        <v>0</v>
      </c>
      <c r="AQ138" s="1861">
        <f t="shared" si="165"/>
        <v>0</v>
      </c>
      <c r="AR138" s="1861">
        <f t="shared" si="165"/>
        <v>0</v>
      </c>
      <c r="AS138" s="1861">
        <f t="shared" si="165"/>
        <v>0</v>
      </c>
      <c r="AT138" s="1861">
        <f t="shared" si="165"/>
        <v>0</v>
      </c>
      <c r="AU138" s="1861">
        <f t="shared" si="165"/>
        <v>0</v>
      </c>
      <c r="AV138" s="1861">
        <f t="shared" si="93"/>
        <v>0</v>
      </c>
      <c r="AW138" s="1861"/>
      <c r="AX138" s="1861">
        <f t="shared" ref="AX138:BD138" si="166">SUM(AX139:AX158)</f>
        <v>9.0749999999999993</v>
      </c>
      <c r="AY138" s="1861">
        <f t="shared" si="166"/>
        <v>0</v>
      </c>
      <c r="AZ138" s="1861"/>
      <c r="BA138" s="1861">
        <f t="shared" si="166"/>
        <v>187990.2</v>
      </c>
      <c r="BB138" s="1861">
        <f t="shared" si="166"/>
        <v>0</v>
      </c>
      <c r="BC138" s="1861">
        <f t="shared" si="166"/>
        <v>2000</v>
      </c>
      <c r="BD138" s="1861">
        <f t="shared" si="166"/>
        <v>48000</v>
      </c>
      <c r="BE138" s="1861">
        <f t="shared" si="94"/>
        <v>237990.2</v>
      </c>
      <c r="BF138" s="1730"/>
      <c r="BG138" s="1185"/>
      <c r="BH138" s="1861">
        <f>SUM(BH139:BH158)</f>
        <v>14.219999999999999</v>
      </c>
      <c r="BI138" s="1861">
        <f>SUM(BI139:BI158)</f>
        <v>0</v>
      </c>
      <c r="BJ138" s="1861">
        <f>SUM(BJ139:BJ158)</f>
        <v>305000</v>
      </c>
      <c r="BK138" s="1861">
        <f>SUM(BK139:BK158)</f>
        <v>0</v>
      </c>
      <c r="BL138" s="1861">
        <f>SUM(BL139:BL158)</f>
        <v>0</v>
      </c>
      <c r="BM138" s="1861">
        <f t="shared" si="95"/>
        <v>305000</v>
      </c>
      <c r="BN138" s="1861">
        <f>SUM(BN139:BN158)</f>
        <v>0</v>
      </c>
      <c r="BO138" s="1861">
        <f>SUM(BO139:BO158)</f>
        <v>0</v>
      </c>
      <c r="BP138" s="1861">
        <f>SUM(BP139:BP158)</f>
        <v>0</v>
      </c>
      <c r="BQ138" s="1861">
        <f>SUM(BQ139:BQ158)</f>
        <v>0</v>
      </c>
      <c r="BR138" s="1861">
        <f>SUM(BR139:BR158)</f>
        <v>0</v>
      </c>
      <c r="BS138" s="1861">
        <f t="shared" si="96"/>
        <v>0</v>
      </c>
      <c r="BT138" s="1861"/>
      <c r="BU138" s="1861">
        <f>SUM(BU139:BU158)</f>
        <v>8.6999999999999993</v>
      </c>
      <c r="BV138" s="1861">
        <f>SUM(BV139:BV158)</f>
        <v>0</v>
      </c>
      <c r="BW138" s="1861">
        <f>SUM(BW139:BW158)</f>
        <v>239558.2</v>
      </c>
      <c r="BX138" s="1861">
        <f>SUM(BX139:BX158)</f>
        <v>1985.7</v>
      </c>
      <c r="BY138" s="1861">
        <f>SUM(BY139:BY158)</f>
        <v>47656.1</v>
      </c>
      <c r="BZ138" s="1861">
        <f t="shared" si="97"/>
        <v>289200</v>
      </c>
      <c r="CA138" s="2396"/>
      <c r="CB138" s="2059">
        <f t="shared" si="101"/>
        <v>23.945</v>
      </c>
    </row>
    <row r="139" spans="1:80" ht="36.75" hidden="1" customHeight="1">
      <c r="A139" s="1165"/>
      <c r="B139" s="1420" t="s">
        <v>514</v>
      </c>
      <c r="C139" s="1457" t="s">
        <v>837</v>
      </c>
      <c r="D139" s="1338" t="s">
        <v>955</v>
      </c>
      <c r="E139" s="1422">
        <v>0</v>
      </c>
      <c r="F139" s="1422">
        <v>0</v>
      </c>
      <c r="G139" s="1458">
        <v>0</v>
      </c>
      <c r="H139" s="1458">
        <v>0</v>
      </c>
      <c r="I139" s="1458">
        <v>0</v>
      </c>
      <c r="J139" s="1458">
        <v>0</v>
      </c>
      <c r="K139" s="1458">
        <v>0</v>
      </c>
      <c r="L139" s="1422">
        <f t="shared" si="89"/>
        <v>0</v>
      </c>
      <c r="M139" s="1640"/>
      <c r="N139" s="1640"/>
      <c r="O139" s="1972"/>
      <c r="P139" s="1972"/>
      <c r="Q139" s="1972"/>
      <c r="R139" s="1972"/>
      <c r="S139" s="1973"/>
      <c r="T139" s="1946">
        <f t="shared" si="90"/>
        <v>0</v>
      </c>
      <c r="U139" s="1729"/>
      <c r="V139" s="891">
        <f t="shared" ref="V139:V157" si="167">E139+M139</f>
        <v>0</v>
      </c>
      <c r="W139" s="891"/>
      <c r="X139" s="891"/>
      <c r="Y139" s="891">
        <f t="shared" ref="Y139:Y158" si="168">F139+N139</f>
        <v>0</v>
      </c>
      <c r="Z139" s="891"/>
      <c r="AA139" s="891">
        <f t="shared" ref="AA139:AA157" si="169">G139+O139</f>
        <v>0</v>
      </c>
      <c r="AB139" s="891">
        <f t="shared" ref="AB139:AB158" si="170">H139+P139</f>
        <v>0</v>
      </c>
      <c r="AC139" s="891">
        <f t="shared" ref="AC139:AC158" si="171">I139+Q139</f>
        <v>0</v>
      </c>
      <c r="AD139" s="891">
        <f t="shared" ref="AD139:AD157" si="172">J139+R139</f>
        <v>0</v>
      </c>
      <c r="AE139" s="891">
        <f t="shared" ref="AE139:AE157" si="173">K139+S139</f>
        <v>0</v>
      </c>
      <c r="AF139" s="1723">
        <f t="shared" si="91"/>
        <v>0</v>
      </c>
      <c r="AG139" s="1341"/>
      <c r="AH139" s="1341"/>
      <c r="AI139" s="1424">
        <v>0</v>
      </c>
      <c r="AJ139" s="1424">
        <v>0</v>
      </c>
      <c r="AK139" s="1459">
        <v>0</v>
      </c>
      <c r="AL139" s="1460">
        <v>0</v>
      </c>
      <c r="AM139" s="1460">
        <v>0</v>
      </c>
      <c r="AN139" s="1460">
        <v>0</v>
      </c>
      <c r="AO139" s="1460">
        <f t="shared" si="92"/>
        <v>0</v>
      </c>
      <c r="AP139" s="1344"/>
      <c r="AQ139" s="1345"/>
      <c r="AR139" s="1345"/>
      <c r="AS139" s="1345"/>
      <c r="AT139" s="1345"/>
      <c r="AU139" s="1345"/>
      <c r="AV139" s="1345">
        <f t="shared" si="93"/>
        <v>0</v>
      </c>
      <c r="AW139" s="2076"/>
      <c r="AX139" s="1424">
        <f t="shared" ref="AX139:AX157" si="174">AI139+AP139</f>
        <v>0</v>
      </c>
      <c r="AY139" s="1424">
        <f t="shared" ref="AY139:AY158" si="175">AJ139+AQ139</f>
        <v>0</v>
      </c>
      <c r="AZ139" s="1424"/>
      <c r="BA139" s="1424">
        <f t="shared" ref="BA139:BA157" si="176">AK139+AR139</f>
        <v>0</v>
      </c>
      <c r="BB139" s="1424">
        <f t="shared" ref="BB139:BB158" si="177">AL139+AS139</f>
        <v>0</v>
      </c>
      <c r="BC139" s="1424">
        <f t="shared" ref="BC139:BC157" si="178">AM139+AT139</f>
        <v>0</v>
      </c>
      <c r="BD139" s="1459">
        <f t="shared" ref="BD139:BD157" si="179">AN139+AU139</f>
        <v>0</v>
      </c>
      <c r="BE139" s="1424">
        <f t="shared" si="94"/>
        <v>0</v>
      </c>
      <c r="BF139" s="1390"/>
      <c r="BG139" s="1461"/>
      <c r="BH139" s="1428"/>
      <c r="BI139" s="1428"/>
      <c r="BJ139" s="1462"/>
      <c r="BK139" s="1463"/>
      <c r="BL139" s="1463"/>
      <c r="BM139" s="1463">
        <f t="shared" si="95"/>
        <v>0</v>
      </c>
      <c r="BN139" s="1351"/>
      <c r="BO139" s="1351"/>
      <c r="BP139" s="1351"/>
      <c r="BQ139" s="1351"/>
      <c r="BR139" s="1352"/>
      <c r="BS139" s="1352">
        <f t="shared" si="96"/>
        <v>0</v>
      </c>
      <c r="BT139" s="1352"/>
      <c r="BU139" s="1428">
        <f t="shared" ref="BU139:BU157" si="180">BH139+BN139</f>
        <v>0</v>
      </c>
      <c r="BV139" s="1428">
        <f t="shared" ref="BV139:BV158" si="181">BI139+BO139</f>
        <v>0</v>
      </c>
      <c r="BW139" s="1462">
        <f t="shared" ref="BW139:BW157" si="182">BJ139+BP139</f>
        <v>0</v>
      </c>
      <c r="BX139" s="1462">
        <f t="shared" ref="BX139:BX158" si="183">BK139+BQ139</f>
        <v>0</v>
      </c>
      <c r="BY139" s="1462">
        <f t="shared" ref="BY139:BY158" si="184">BL139+BR139</f>
        <v>0</v>
      </c>
      <c r="BZ139" s="1463">
        <f t="shared" si="97"/>
        <v>0</v>
      </c>
      <c r="CA139" s="2398"/>
      <c r="CB139" s="2059">
        <f t="shared" si="101"/>
        <v>0</v>
      </c>
    </row>
    <row r="140" spans="1:80" ht="14.25" hidden="1" customHeight="1">
      <c r="A140" s="1165"/>
      <c r="B140" s="1464"/>
      <c r="C140" s="1465" t="s">
        <v>836</v>
      </c>
      <c r="D140" s="1356"/>
      <c r="E140" s="1432">
        <v>0</v>
      </c>
      <c r="F140" s="1432">
        <v>0</v>
      </c>
      <c r="G140" s="1432">
        <v>0</v>
      </c>
      <c r="H140" s="1432">
        <v>0</v>
      </c>
      <c r="I140" s="1432">
        <v>0</v>
      </c>
      <c r="J140" s="1432">
        <v>0</v>
      </c>
      <c r="K140" s="1432">
        <v>0</v>
      </c>
      <c r="L140" s="1432">
        <f t="shared" si="89"/>
        <v>0</v>
      </c>
      <c r="M140" s="1440"/>
      <c r="N140" s="1440"/>
      <c r="O140" s="1440"/>
      <c r="P140" s="1440"/>
      <c r="Q140" s="1440"/>
      <c r="R140" s="1440"/>
      <c r="S140" s="1440"/>
      <c r="T140" s="1440">
        <f t="shared" si="90"/>
        <v>0</v>
      </c>
      <c r="U140" s="1722"/>
      <c r="V140" s="891">
        <f t="shared" si="167"/>
        <v>0</v>
      </c>
      <c r="W140" s="891"/>
      <c r="X140" s="891"/>
      <c r="Y140" s="891">
        <f t="shared" si="168"/>
        <v>0</v>
      </c>
      <c r="Z140" s="891"/>
      <c r="AA140" s="891">
        <f t="shared" si="169"/>
        <v>0</v>
      </c>
      <c r="AB140" s="891">
        <f t="shared" si="170"/>
        <v>0</v>
      </c>
      <c r="AC140" s="891">
        <f t="shared" si="171"/>
        <v>0</v>
      </c>
      <c r="AD140" s="891">
        <f t="shared" si="172"/>
        <v>0</v>
      </c>
      <c r="AE140" s="891">
        <f t="shared" si="173"/>
        <v>0</v>
      </c>
      <c r="AF140" s="1719">
        <f t="shared" si="91"/>
        <v>0</v>
      </c>
      <c r="AG140" s="891"/>
      <c r="AH140" s="891"/>
      <c r="AI140" s="1433">
        <v>0</v>
      </c>
      <c r="AJ140" s="1433">
        <v>0</v>
      </c>
      <c r="AK140" s="1433">
        <v>0</v>
      </c>
      <c r="AL140" s="1433">
        <v>0</v>
      </c>
      <c r="AM140" s="1433">
        <v>0</v>
      </c>
      <c r="AN140" s="1433">
        <v>0</v>
      </c>
      <c r="AO140" s="1433">
        <f t="shared" si="92"/>
        <v>0</v>
      </c>
      <c r="AP140" s="999"/>
      <c r="AQ140" s="1394"/>
      <c r="AR140" s="999"/>
      <c r="AS140" s="999"/>
      <c r="AT140" s="999"/>
      <c r="AU140" s="1394"/>
      <c r="AV140" s="1394">
        <f t="shared" si="93"/>
        <v>0</v>
      </c>
      <c r="AW140" s="1999"/>
      <c r="AX140" s="1346">
        <f t="shared" si="174"/>
        <v>0</v>
      </c>
      <c r="AY140" s="1346">
        <f t="shared" si="175"/>
        <v>0</v>
      </c>
      <c r="AZ140" s="1346"/>
      <c r="BA140" s="1346">
        <f t="shared" si="176"/>
        <v>0</v>
      </c>
      <c r="BB140" s="1346">
        <f t="shared" si="177"/>
        <v>0</v>
      </c>
      <c r="BC140" s="1346">
        <f t="shared" si="178"/>
        <v>0</v>
      </c>
      <c r="BD140" s="1346">
        <f t="shared" si="179"/>
        <v>0</v>
      </c>
      <c r="BE140" s="1346">
        <f t="shared" si="94"/>
        <v>0</v>
      </c>
      <c r="BF140" s="1362"/>
      <c r="BG140" s="1363"/>
      <c r="BH140" s="1434"/>
      <c r="BI140" s="1434"/>
      <c r="BJ140" s="1434"/>
      <c r="BK140" s="1434"/>
      <c r="BL140" s="1434"/>
      <c r="BM140" s="1434">
        <f t="shared" si="95"/>
        <v>0</v>
      </c>
      <c r="BN140" s="1395"/>
      <c r="BO140" s="1395"/>
      <c r="BP140" s="1395"/>
      <c r="BQ140" s="1395"/>
      <c r="BR140" s="1396"/>
      <c r="BS140" s="1396">
        <f t="shared" si="96"/>
        <v>0</v>
      </c>
      <c r="BT140" s="1396"/>
      <c r="BU140" s="1434">
        <f t="shared" si="180"/>
        <v>0</v>
      </c>
      <c r="BV140" s="1434">
        <f t="shared" si="181"/>
        <v>0</v>
      </c>
      <c r="BW140" s="1434">
        <f t="shared" si="182"/>
        <v>0</v>
      </c>
      <c r="BX140" s="1434">
        <f t="shared" si="183"/>
        <v>0</v>
      </c>
      <c r="BY140" s="1434">
        <f t="shared" si="184"/>
        <v>0</v>
      </c>
      <c r="BZ140" s="1434">
        <f t="shared" si="97"/>
        <v>0</v>
      </c>
      <c r="CA140" s="2394"/>
      <c r="CB140" s="2059">
        <f t="shared" si="101"/>
        <v>0</v>
      </c>
    </row>
    <row r="141" spans="1:80" ht="30.75" customHeight="1">
      <c r="A141" s="1165"/>
      <c r="B141" s="1466" t="s">
        <v>514</v>
      </c>
      <c r="C141" s="1467" t="s">
        <v>376</v>
      </c>
      <c r="D141" s="1356"/>
      <c r="E141" s="1468">
        <v>0</v>
      </c>
      <c r="F141" s="1468">
        <v>0</v>
      </c>
      <c r="G141" s="1432">
        <v>0</v>
      </c>
      <c r="H141" s="1432">
        <v>0</v>
      </c>
      <c r="I141" s="1432">
        <v>0</v>
      </c>
      <c r="J141" s="1432">
        <v>0</v>
      </c>
      <c r="K141" s="1432">
        <v>0</v>
      </c>
      <c r="L141" s="1432">
        <f t="shared" ref="L141:L203" si="185">SUM(F141:K141)</f>
        <v>0</v>
      </c>
      <c r="M141" s="1440"/>
      <c r="N141" s="1440"/>
      <c r="O141" s="1440"/>
      <c r="P141" s="1440"/>
      <c r="Q141" s="1440"/>
      <c r="R141" s="1440"/>
      <c r="S141" s="1440"/>
      <c r="T141" s="1440">
        <f t="shared" ref="T141:T203" si="186">SUM(N141:S141)</f>
        <v>0</v>
      </c>
      <c r="U141" s="1722"/>
      <c r="V141" s="1717">
        <f t="shared" si="167"/>
        <v>0</v>
      </c>
      <c r="W141" s="891"/>
      <c r="X141" s="891"/>
      <c r="Y141" s="891">
        <f t="shared" si="168"/>
        <v>0</v>
      </c>
      <c r="Z141" s="891"/>
      <c r="AA141" s="891">
        <f t="shared" si="169"/>
        <v>0</v>
      </c>
      <c r="AB141" s="891">
        <f t="shared" si="170"/>
        <v>0</v>
      </c>
      <c r="AC141" s="891">
        <f t="shared" si="171"/>
        <v>0</v>
      </c>
      <c r="AD141" s="891">
        <f t="shared" si="172"/>
        <v>0</v>
      </c>
      <c r="AE141" s="891">
        <f t="shared" si="173"/>
        <v>0</v>
      </c>
      <c r="AF141" s="1719">
        <f t="shared" ref="AF141:AF203" si="187">SUM(Y141:AE141)</f>
        <v>0</v>
      </c>
      <c r="AG141" s="891"/>
      <c r="AH141" s="891"/>
      <c r="AI141" s="1469">
        <v>0</v>
      </c>
      <c r="AJ141" s="1470">
        <v>0</v>
      </c>
      <c r="AK141" s="1433">
        <v>0</v>
      </c>
      <c r="AL141" s="1433">
        <v>0</v>
      </c>
      <c r="AM141" s="1433">
        <v>0</v>
      </c>
      <c r="AN141" s="1433">
        <v>0</v>
      </c>
      <c r="AO141" s="1433">
        <f t="shared" ref="AO141:AO203" si="188">SUM(AJ141:AN141)</f>
        <v>0</v>
      </c>
      <c r="AP141" s="999"/>
      <c r="AQ141" s="1394"/>
      <c r="AR141" s="999"/>
      <c r="AS141" s="999"/>
      <c r="AT141" s="999"/>
      <c r="AU141" s="1394"/>
      <c r="AV141" s="1394">
        <f t="shared" ref="AV141:AV203" si="189">SUM(AQ141:AU141)</f>
        <v>0</v>
      </c>
      <c r="AW141" s="1999"/>
      <c r="AX141" s="1346">
        <f t="shared" si="174"/>
        <v>0</v>
      </c>
      <c r="AY141" s="1346">
        <f t="shared" si="175"/>
        <v>0</v>
      </c>
      <c r="AZ141" s="1346"/>
      <c r="BA141" s="1346">
        <f t="shared" si="176"/>
        <v>0</v>
      </c>
      <c r="BB141" s="1346">
        <f t="shared" si="177"/>
        <v>0</v>
      </c>
      <c r="BC141" s="1346">
        <f t="shared" si="178"/>
        <v>0</v>
      </c>
      <c r="BD141" s="1346">
        <f t="shared" si="179"/>
        <v>0</v>
      </c>
      <c r="BE141" s="1346">
        <f t="shared" ref="BE141:BE203" si="190">SUM(AY141:BD141)</f>
        <v>0</v>
      </c>
      <c r="BF141" s="1362"/>
      <c r="BG141" s="1398"/>
      <c r="BH141" s="1471">
        <v>7.72</v>
      </c>
      <c r="BI141" s="1434"/>
      <c r="BJ141" s="1434">
        <v>140000</v>
      </c>
      <c r="BK141" s="1434"/>
      <c r="BL141" s="1434"/>
      <c r="BM141" s="1434">
        <f t="shared" ref="BM141:BM203" si="191">SUM(BI141:BL141)</f>
        <v>140000</v>
      </c>
      <c r="BN141" s="1395"/>
      <c r="BO141" s="1395"/>
      <c r="BP141" s="1395"/>
      <c r="BQ141" s="1395"/>
      <c r="BR141" s="1396"/>
      <c r="BS141" s="1396">
        <f t="shared" ref="BS141:BS203" si="192">SUM(BO141:BR141)</f>
        <v>0</v>
      </c>
      <c r="BT141" s="910"/>
      <c r="BU141" s="1434">
        <v>4</v>
      </c>
      <c r="BV141" s="1434">
        <f t="shared" si="181"/>
        <v>0</v>
      </c>
      <c r="BW141" s="1434">
        <v>65358.2</v>
      </c>
      <c r="BX141" s="1434">
        <v>1985.7</v>
      </c>
      <c r="BY141" s="1434">
        <v>47656.1</v>
      </c>
      <c r="BZ141" s="1434">
        <f t="shared" ref="BZ141:BZ203" si="193">SUM(BV141:BY141)</f>
        <v>115000</v>
      </c>
      <c r="CA141" s="2393" t="s">
        <v>215</v>
      </c>
      <c r="CB141" s="2059">
        <f t="shared" si="101"/>
        <v>4</v>
      </c>
    </row>
    <row r="142" spans="1:80" ht="14.25" hidden="1" customHeight="1">
      <c r="A142" s="1165"/>
      <c r="B142" s="1466" t="s">
        <v>512</v>
      </c>
      <c r="C142" s="1467" t="s">
        <v>835</v>
      </c>
      <c r="D142" s="1356"/>
      <c r="E142" s="1473">
        <v>0</v>
      </c>
      <c r="F142" s="1473">
        <v>0</v>
      </c>
      <c r="G142" s="1474">
        <v>0</v>
      </c>
      <c r="H142" s="1474">
        <v>0</v>
      </c>
      <c r="I142" s="1474">
        <v>0</v>
      </c>
      <c r="J142" s="1474">
        <v>0</v>
      </c>
      <c r="K142" s="1474">
        <v>0</v>
      </c>
      <c r="L142" s="1474">
        <f t="shared" si="185"/>
        <v>0</v>
      </c>
      <c r="M142" s="1444"/>
      <c r="N142" s="1444"/>
      <c r="O142" s="1444"/>
      <c r="P142" s="1444"/>
      <c r="Q142" s="1444"/>
      <c r="R142" s="1444"/>
      <c r="S142" s="1444"/>
      <c r="T142" s="1444">
        <f t="shared" si="186"/>
        <v>0</v>
      </c>
      <c r="U142" s="1727"/>
      <c r="V142" s="1717">
        <f t="shared" si="167"/>
        <v>0</v>
      </c>
      <c r="W142" s="891"/>
      <c r="X142" s="891"/>
      <c r="Y142" s="891">
        <f t="shared" si="168"/>
        <v>0</v>
      </c>
      <c r="Z142" s="891"/>
      <c r="AA142" s="891">
        <f t="shared" si="169"/>
        <v>0</v>
      </c>
      <c r="AB142" s="891">
        <f t="shared" si="170"/>
        <v>0</v>
      </c>
      <c r="AC142" s="891">
        <f t="shared" si="171"/>
        <v>0</v>
      </c>
      <c r="AD142" s="891">
        <f t="shared" si="172"/>
        <v>0</v>
      </c>
      <c r="AE142" s="891">
        <f t="shared" si="173"/>
        <v>0</v>
      </c>
      <c r="AF142" s="1720">
        <f t="shared" si="187"/>
        <v>0</v>
      </c>
      <c r="AG142" s="889"/>
      <c r="AH142" s="889"/>
      <c r="AI142" s="1475">
        <v>0</v>
      </c>
      <c r="AJ142" s="1476">
        <v>0</v>
      </c>
      <c r="AK142" s="1477">
        <v>0</v>
      </c>
      <c r="AL142" s="1477">
        <v>0</v>
      </c>
      <c r="AM142" s="1477">
        <v>0</v>
      </c>
      <c r="AN142" s="1477">
        <v>0</v>
      </c>
      <c r="AO142" s="1477">
        <f t="shared" si="188"/>
        <v>0</v>
      </c>
      <c r="AP142" s="1000"/>
      <c r="AQ142" s="1402"/>
      <c r="AR142" s="1001"/>
      <c r="AS142" s="1001"/>
      <c r="AT142" s="1001"/>
      <c r="AU142" s="1402"/>
      <c r="AV142" s="1402">
        <f t="shared" si="189"/>
        <v>0</v>
      </c>
      <c r="AW142" s="2080"/>
      <c r="AX142" s="1346">
        <f t="shared" si="174"/>
        <v>0</v>
      </c>
      <c r="AY142" s="1346">
        <f t="shared" si="175"/>
        <v>0</v>
      </c>
      <c r="AZ142" s="1346"/>
      <c r="BA142" s="1346">
        <f t="shared" si="176"/>
        <v>0</v>
      </c>
      <c r="BB142" s="1346">
        <f t="shared" si="177"/>
        <v>0</v>
      </c>
      <c r="BC142" s="1346">
        <f t="shared" si="178"/>
        <v>0</v>
      </c>
      <c r="BD142" s="1346">
        <f t="shared" si="179"/>
        <v>0</v>
      </c>
      <c r="BE142" s="1346">
        <f t="shared" si="190"/>
        <v>0</v>
      </c>
      <c r="BF142" s="1380"/>
      <c r="BG142" s="1381"/>
      <c r="BH142" s="1478"/>
      <c r="BI142" s="910"/>
      <c r="BJ142" s="910"/>
      <c r="BK142" s="910"/>
      <c r="BL142" s="910"/>
      <c r="BM142" s="910">
        <f t="shared" si="191"/>
        <v>0</v>
      </c>
      <c r="BN142" s="1480"/>
      <c r="BO142" s="1403"/>
      <c r="BP142" s="1403"/>
      <c r="BQ142" s="1403"/>
      <c r="BR142" s="1404"/>
      <c r="BS142" s="1404">
        <f t="shared" si="192"/>
        <v>0</v>
      </c>
      <c r="BT142" s="910"/>
      <c r="BU142" s="910">
        <f t="shared" si="180"/>
        <v>0</v>
      </c>
      <c r="BV142" s="910">
        <f t="shared" si="181"/>
        <v>0</v>
      </c>
      <c r="BW142" s="1434">
        <f t="shared" si="182"/>
        <v>0</v>
      </c>
      <c r="BX142" s="1434">
        <f t="shared" si="183"/>
        <v>0</v>
      </c>
      <c r="BY142" s="1434">
        <f t="shared" si="184"/>
        <v>0</v>
      </c>
      <c r="BZ142" s="910">
        <f t="shared" si="193"/>
        <v>0</v>
      </c>
      <c r="CA142" s="2393" t="s">
        <v>1048</v>
      </c>
      <c r="CB142" s="2059">
        <f t="shared" ref="CB142:CB204" si="194">V142+AX142+BU142</f>
        <v>0</v>
      </c>
    </row>
    <row r="143" spans="1:80" ht="24">
      <c r="A143" s="1165"/>
      <c r="B143" s="1431" t="s">
        <v>676</v>
      </c>
      <c r="C143" s="1467" t="s">
        <v>834</v>
      </c>
      <c r="D143" s="1356"/>
      <c r="E143" s="1473">
        <v>1.5</v>
      </c>
      <c r="F143" s="1473">
        <v>1000</v>
      </c>
      <c r="G143" s="1474">
        <v>34200</v>
      </c>
      <c r="H143" s="1474">
        <v>0</v>
      </c>
      <c r="I143" s="1474">
        <v>0</v>
      </c>
      <c r="J143" s="1474">
        <v>0</v>
      </c>
      <c r="K143" s="1474">
        <v>0</v>
      </c>
      <c r="L143" s="1474">
        <f t="shared" si="185"/>
        <v>35200</v>
      </c>
      <c r="M143" s="1444"/>
      <c r="N143" s="1444"/>
      <c r="O143" s="1444">
        <f>30609.2+5741.2</f>
        <v>36350.400000000001</v>
      </c>
      <c r="P143" s="1444"/>
      <c r="Q143" s="1444"/>
      <c r="R143" s="1444"/>
      <c r="S143" s="1444"/>
      <c r="T143" s="1444">
        <f t="shared" si="186"/>
        <v>36350.400000000001</v>
      </c>
      <c r="U143" s="1727"/>
      <c r="V143" s="2476">
        <f>1.67+0.5</f>
        <v>2.17</v>
      </c>
      <c r="W143" s="891"/>
      <c r="X143" s="891"/>
      <c r="Y143" s="891">
        <f>1000+20434.3</f>
        <v>21434.3</v>
      </c>
      <c r="Z143" s="891"/>
      <c r="AA143" s="891">
        <f>50516.3+14999</f>
        <v>65515.3</v>
      </c>
      <c r="AB143" s="891">
        <v>47935.4</v>
      </c>
      <c r="AC143" s="891">
        <v>4376.8999999999996</v>
      </c>
      <c r="AD143" s="891"/>
      <c r="AE143" s="891"/>
      <c r="AF143" s="1720">
        <f t="shared" si="187"/>
        <v>139261.9</v>
      </c>
      <c r="AG143" s="889"/>
      <c r="AH143" s="1974"/>
      <c r="AI143" s="1475">
        <v>5.21</v>
      </c>
      <c r="AJ143" s="1476">
        <v>2000</v>
      </c>
      <c r="AK143" s="1477">
        <v>80120</v>
      </c>
      <c r="AL143" s="1477">
        <v>0</v>
      </c>
      <c r="AM143" s="1477">
        <v>0</v>
      </c>
      <c r="AN143" s="1477">
        <v>0</v>
      </c>
      <c r="AO143" s="1477">
        <f t="shared" si="188"/>
        <v>82120</v>
      </c>
      <c r="AP143" s="1001"/>
      <c r="AQ143" s="1402"/>
      <c r="AR143" s="1001"/>
      <c r="AS143" s="1001"/>
      <c r="AT143" s="999">
        <f t="shared" ref="AT143:AT156" si="195">AU143/24</f>
        <v>0</v>
      </c>
      <c r="AU143" s="1402"/>
      <c r="AV143" s="1402">
        <f t="shared" si="189"/>
        <v>0</v>
      </c>
      <c r="AW143" s="2080"/>
      <c r="AX143" s="1346">
        <v>0.78600000000000003</v>
      </c>
      <c r="AY143" s="1346">
        <v>0</v>
      </c>
      <c r="AZ143" s="1346"/>
      <c r="BA143" s="1346">
        <v>56877.7</v>
      </c>
      <c r="BB143" s="1346">
        <f t="shared" si="177"/>
        <v>0</v>
      </c>
      <c r="BC143" s="1346">
        <f t="shared" si="178"/>
        <v>0</v>
      </c>
      <c r="BD143" s="1346">
        <f t="shared" si="179"/>
        <v>0</v>
      </c>
      <c r="BE143" s="1346">
        <f t="shared" si="190"/>
        <v>56877.7</v>
      </c>
      <c r="BF143" s="1380"/>
      <c r="BG143" s="1381"/>
      <c r="BH143" s="1478">
        <v>3</v>
      </c>
      <c r="BI143" s="910"/>
      <c r="BJ143" s="910">
        <v>60000</v>
      </c>
      <c r="BK143" s="910"/>
      <c r="BL143" s="910"/>
      <c r="BM143" s="910">
        <f t="shared" si="191"/>
        <v>60000</v>
      </c>
      <c r="BN143" s="1403"/>
      <c r="BO143" s="1403"/>
      <c r="BP143" s="1403"/>
      <c r="BQ143" s="1395">
        <f t="shared" ref="BQ143:BQ157" si="196">BR143/24</f>
        <v>0</v>
      </c>
      <c r="BR143" s="1404"/>
      <c r="BS143" s="1404">
        <f t="shared" si="192"/>
        <v>0</v>
      </c>
      <c r="BT143" s="910"/>
      <c r="BU143" s="910">
        <v>2.7</v>
      </c>
      <c r="BV143" s="910">
        <f t="shared" si="181"/>
        <v>0</v>
      </c>
      <c r="BW143" s="1434">
        <v>69200</v>
      </c>
      <c r="BX143" s="1434">
        <f t="shared" si="183"/>
        <v>0</v>
      </c>
      <c r="BY143" s="1434">
        <f t="shared" si="184"/>
        <v>0</v>
      </c>
      <c r="BZ143" s="910">
        <f t="shared" si="193"/>
        <v>69200</v>
      </c>
      <c r="CA143" s="2393" t="s">
        <v>1291</v>
      </c>
      <c r="CB143" s="2059">
        <f t="shared" si="194"/>
        <v>5.6560000000000006</v>
      </c>
    </row>
    <row r="144" spans="1:80" ht="24">
      <c r="A144" s="1165"/>
      <c r="B144" s="1431" t="s">
        <v>895</v>
      </c>
      <c r="C144" s="1467" t="s">
        <v>316</v>
      </c>
      <c r="D144" s="1356"/>
      <c r="E144" s="1473">
        <v>4</v>
      </c>
      <c r="F144" s="1473">
        <v>2000</v>
      </c>
      <c r="G144" s="1474">
        <v>54000</v>
      </c>
      <c r="H144" s="1474">
        <v>0</v>
      </c>
      <c r="I144" s="1474">
        <v>0</v>
      </c>
      <c r="J144" s="1474">
        <v>2500</v>
      </c>
      <c r="K144" s="1474">
        <v>60000</v>
      </c>
      <c r="L144" s="1474">
        <f t="shared" si="185"/>
        <v>118500</v>
      </c>
      <c r="M144" s="1444"/>
      <c r="N144" s="1444"/>
      <c r="O144" s="1444"/>
      <c r="P144" s="1444"/>
      <c r="Q144" s="1444"/>
      <c r="R144" s="1444"/>
      <c r="S144" s="1444"/>
      <c r="T144" s="1444">
        <f t="shared" si="186"/>
        <v>0</v>
      </c>
      <c r="U144" s="1727"/>
      <c r="V144" s="2476">
        <v>2</v>
      </c>
      <c r="W144" s="891"/>
      <c r="X144" s="891"/>
      <c r="Y144" s="891"/>
      <c r="Z144" s="891"/>
      <c r="AA144" s="891"/>
      <c r="AB144" s="891">
        <v>108635.6</v>
      </c>
      <c r="AC144" s="891">
        <v>6781.7</v>
      </c>
      <c r="AD144" s="891">
        <v>0</v>
      </c>
      <c r="AE144" s="891">
        <v>0</v>
      </c>
      <c r="AF144" s="1374">
        <f t="shared" si="187"/>
        <v>115417.3</v>
      </c>
      <c r="AG144" s="889"/>
      <c r="AH144" s="889"/>
      <c r="AI144" s="1475">
        <v>0</v>
      </c>
      <c r="AJ144" s="1476">
        <v>0</v>
      </c>
      <c r="AK144" s="1477">
        <v>0</v>
      </c>
      <c r="AL144" s="1477">
        <v>0</v>
      </c>
      <c r="AM144" s="1477">
        <v>0</v>
      </c>
      <c r="AN144" s="1477">
        <v>0</v>
      </c>
      <c r="AO144" s="1477">
        <f t="shared" si="188"/>
        <v>0</v>
      </c>
      <c r="AP144" s="1001"/>
      <c r="AQ144" s="1402"/>
      <c r="AR144" s="1001"/>
      <c r="AS144" s="1001"/>
      <c r="AT144" s="999">
        <f t="shared" si="195"/>
        <v>0</v>
      </c>
      <c r="AU144" s="1402"/>
      <c r="AV144" s="1402">
        <f t="shared" si="189"/>
        <v>0</v>
      </c>
      <c r="AW144" s="2080"/>
      <c r="AX144" s="1346">
        <f t="shared" si="174"/>
        <v>0</v>
      </c>
      <c r="AY144" s="1346">
        <f t="shared" si="175"/>
        <v>0</v>
      </c>
      <c r="AZ144" s="1346"/>
      <c r="BA144" s="1346">
        <f t="shared" si="176"/>
        <v>0</v>
      </c>
      <c r="BB144" s="1346">
        <f t="shared" si="177"/>
        <v>0</v>
      </c>
      <c r="BC144" s="1346">
        <f t="shared" si="178"/>
        <v>0</v>
      </c>
      <c r="BD144" s="1346">
        <f t="shared" si="179"/>
        <v>0</v>
      </c>
      <c r="BE144" s="1346">
        <f t="shared" si="190"/>
        <v>0</v>
      </c>
      <c r="BF144" s="1380"/>
      <c r="BG144" s="1381"/>
      <c r="BH144" s="1478">
        <v>3.5</v>
      </c>
      <c r="BI144" s="910"/>
      <c r="BJ144" s="910">
        <v>105000</v>
      </c>
      <c r="BK144" s="910"/>
      <c r="BL144" s="910"/>
      <c r="BM144" s="910">
        <f t="shared" si="191"/>
        <v>105000</v>
      </c>
      <c r="BN144" s="1403"/>
      <c r="BO144" s="1403"/>
      <c r="BP144" s="1403"/>
      <c r="BQ144" s="1395">
        <f t="shared" si="196"/>
        <v>0</v>
      </c>
      <c r="BR144" s="1404"/>
      <c r="BS144" s="1404">
        <f t="shared" si="192"/>
        <v>0</v>
      </c>
      <c r="BT144" s="910"/>
      <c r="BU144" s="910"/>
      <c r="BV144" s="910">
        <f t="shared" si="181"/>
        <v>0</v>
      </c>
      <c r="BW144" s="1434"/>
      <c r="BX144" s="1434">
        <f t="shared" si="183"/>
        <v>0</v>
      </c>
      <c r="BY144" s="1434">
        <f t="shared" si="184"/>
        <v>0</v>
      </c>
      <c r="BZ144" s="910">
        <f t="shared" si="193"/>
        <v>0</v>
      </c>
      <c r="CA144" s="2393" t="s">
        <v>453</v>
      </c>
      <c r="CB144" s="2059">
        <f t="shared" si="194"/>
        <v>2</v>
      </c>
    </row>
    <row r="145" spans="1:80" ht="27.75" customHeight="1">
      <c r="A145" s="1165"/>
      <c r="B145" s="1431" t="s">
        <v>997</v>
      </c>
      <c r="C145" s="1467" t="s">
        <v>697</v>
      </c>
      <c r="D145" s="1356"/>
      <c r="E145" s="1473">
        <v>0</v>
      </c>
      <c r="F145" s="1473">
        <v>0</v>
      </c>
      <c r="G145" s="1474">
        <v>0</v>
      </c>
      <c r="H145" s="1474">
        <v>0</v>
      </c>
      <c r="I145" s="1474">
        <v>0</v>
      </c>
      <c r="J145" s="1474">
        <v>0</v>
      </c>
      <c r="K145" s="1474">
        <v>0</v>
      </c>
      <c r="L145" s="1474">
        <f t="shared" si="185"/>
        <v>0</v>
      </c>
      <c r="M145" s="1444"/>
      <c r="N145" s="1444"/>
      <c r="O145" s="1444"/>
      <c r="P145" s="1444"/>
      <c r="Q145" s="1444"/>
      <c r="R145" s="1444"/>
      <c r="S145" s="1444"/>
      <c r="T145" s="1444">
        <f t="shared" si="186"/>
        <v>0</v>
      </c>
      <c r="U145" s="1727"/>
      <c r="V145" s="891">
        <f t="shared" si="167"/>
        <v>0</v>
      </c>
      <c r="W145" s="891"/>
      <c r="X145" s="891"/>
      <c r="Y145" s="891">
        <f t="shared" si="168"/>
        <v>0</v>
      </c>
      <c r="Z145" s="891"/>
      <c r="AA145" s="891">
        <f t="shared" si="169"/>
        <v>0</v>
      </c>
      <c r="AB145" s="891">
        <f t="shared" si="170"/>
        <v>0</v>
      </c>
      <c r="AC145" s="891">
        <f t="shared" si="171"/>
        <v>0</v>
      </c>
      <c r="AD145" s="891">
        <f t="shared" si="172"/>
        <v>0</v>
      </c>
      <c r="AE145" s="891">
        <f t="shared" si="173"/>
        <v>0</v>
      </c>
      <c r="AF145" s="1374">
        <f t="shared" si="187"/>
        <v>0</v>
      </c>
      <c r="AG145" s="889"/>
      <c r="AH145" s="889"/>
      <c r="AI145" s="1475">
        <v>6.2889999999999997</v>
      </c>
      <c r="AJ145" s="1476">
        <v>2000</v>
      </c>
      <c r="AK145" s="1477">
        <v>40000</v>
      </c>
      <c r="AL145" s="1477">
        <v>0</v>
      </c>
      <c r="AM145" s="1477">
        <v>2500</v>
      </c>
      <c r="AN145" s="1477">
        <v>60000</v>
      </c>
      <c r="AO145" s="1477">
        <f t="shared" si="188"/>
        <v>104500</v>
      </c>
      <c r="AP145" s="1001"/>
      <c r="AQ145" s="1402"/>
      <c r="AR145" s="1001"/>
      <c r="AS145" s="1001"/>
      <c r="AT145" s="999">
        <f t="shared" si="195"/>
        <v>0</v>
      </c>
      <c r="AU145" s="1402"/>
      <c r="AV145" s="1402">
        <f t="shared" si="189"/>
        <v>0</v>
      </c>
      <c r="AW145" s="2080"/>
      <c r="AX145" s="1346">
        <f t="shared" si="174"/>
        <v>6.2889999999999997</v>
      </c>
      <c r="AY145" s="1346"/>
      <c r="AZ145" s="1346"/>
      <c r="BA145" s="1346">
        <v>99500</v>
      </c>
      <c r="BB145" s="1346">
        <f t="shared" si="177"/>
        <v>0</v>
      </c>
      <c r="BC145" s="1346">
        <v>0</v>
      </c>
      <c r="BD145" s="1346">
        <v>0</v>
      </c>
      <c r="BE145" s="1346">
        <f t="shared" si="190"/>
        <v>99500</v>
      </c>
      <c r="BF145" s="1380"/>
      <c r="BG145" s="1381"/>
      <c r="BH145" s="1478"/>
      <c r="BI145" s="910"/>
      <c r="BJ145" s="910"/>
      <c r="BK145" s="910"/>
      <c r="BL145" s="910"/>
      <c r="BM145" s="910">
        <f t="shared" si="191"/>
        <v>0</v>
      </c>
      <c r="BN145" s="1403"/>
      <c r="BO145" s="1403"/>
      <c r="BP145" s="1403"/>
      <c r="BQ145" s="1395">
        <f t="shared" si="196"/>
        <v>0</v>
      </c>
      <c r="BR145" s="1404"/>
      <c r="BS145" s="1404">
        <f t="shared" si="192"/>
        <v>0</v>
      </c>
      <c r="BT145" s="910"/>
      <c r="BU145" s="910">
        <f t="shared" si="180"/>
        <v>0</v>
      </c>
      <c r="BV145" s="910">
        <f t="shared" si="181"/>
        <v>0</v>
      </c>
      <c r="BW145" s="1434">
        <f t="shared" si="182"/>
        <v>0</v>
      </c>
      <c r="BX145" s="1434">
        <f t="shared" si="183"/>
        <v>0</v>
      </c>
      <c r="BY145" s="1434">
        <f t="shared" si="184"/>
        <v>0</v>
      </c>
      <c r="BZ145" s="910">
        <f t="shared" si="193"/>
        <v>0</v>
      </c>
      <c r="CA145" s="2393" t="s">
        <v>989</v>
      </c>
      <c r="CB145" s="2059">
        <f t="shared" si="194"/>
        <v>6.2889999999999997</v>
      </c>
    </row>
    <row r="146" spans="1:80" ht="14.25" hidden="1" customHeight="1">
      <c r="A146" s="1165"/>
      <c r="B146" s="1466"/>
      <c r="C146" s="1467" t="s">
        <v>1097</v>
      </c>
      <c r="D146" s="1356"/>
      <c r="E146" s="1473">
        <v>0</v>
      </c>
      <c r="F146" s="1473">
        <v>0</v>
      </c>
      <c r="G146" s="1474">
        <v>0</v>
      </c>
      <c r="H146" s="1474">
        <v>0</v>
      </c>
      <c r="I146" s="1474">
        <v>0</v>
      </c>
      <c r="J146" s="1474">
        <v>0</v>
      </c>
      <c r="K146" s="1474">
        <v>0</v>
      </c>
      <c r="L146" s="1474">
        <f t="shared" si="185"/>
        <v>0</v>
      </c>
      <c r="M146" s="1444"/>
      <c r="N146" s="1444"/>
      <c r="O146" s="1444"/>
      <c r="P146" s="1444"/>
      <c r="Q146" s="1444"/>
      <c r="R146" s="1444">
        <f>S146/24</f>
        <v>0</v>
      </c>
      <c r="S146" s="1444"/>
      <c r="T146" s="1444">
        <f t="shared" si="186"/>
        <v>0</v>
      </c>
      <c r="U146" s="1727"/>
      <c r="V146" s="1951">
        <f t="shared" si="167"/>
        <v>0</v>
      </c>
      <c r="W146" s="1951"/>
      <c r="X146" s="1951"/>
      <c r="Y146" s="891">
        <f t="shared" si="168"/>
        <v>0</v>
      </c>
      <c r="Z146" s="891"/>
      <c r="AA146" s="891">
        <f t="shared" si="169"/>
        <v>0</v>
      </c>
      <c r="AB146" s="891">
        <f t="shared" si="170"/>
        <v>0</v>
      </c>
      <c r="AC146" s="891">
        <f t="shared" si="171"/>
        <v>0</v>
      </c>
      <c r="AD146" s="891">
        <f t="shared" si="172"/>
        <v>0</v>
      </c>
      <c r="AE146" s="891">
        <f t="shared" si="173"/>
        <v>0</v>
      </c>
      <c r="AF146" s="1374">
        <f t="shared" si="187"/>
        <v>0</v>
      </c>
      <c r="AG146" s="889"/>
      <c r="AH146" s="889"/>
      <c r="AI146" s="1475">
        <v>0</v>
      </c>
      <c r="AJ146" s="1476">
        <v>0</v>
      </c>
      <c r="AK146" s="1477">
        <v>0</v>
      </c>
      <c r="AL146" s="1477">
        <v>0</v>
      </c>
      <c r="AM146" s="1477">
        <v>0</v>
      </c>
      <c r="AN146" s="1477">
        <v>0</v>
      </c>
      <c r="AO146" s="1477">
        <f t="shared" si="188"/>
        <v>0</v>
      </c>
      <c r="AP146" s="1001"/>
      <c r="AQ146" s="1402"/>
      <c r="AR146" s="1001"/>
      <c r="AS146" s="1001"/>
      <c r="AT146" s="999">
        <f t="shared" si="195"/>
        <v>0</v>
      </c>
      <c r="AU146" s="1402"/>
      <c r="AV146" s="1402">
        <f t="shared" si="189"/>
        <v>0</v>
      </c>
      <c r="AW146" s="2080"/>
      <c r="AX146" s="1948">
        <f t="shared" si="174"/>
        <v>0</v>
      </c>
      <c r="AY146" s="1346">
        <f t="shared" si="175"/>
        <v>0</v>
      </c>
      <c r="AZ146" s="1346"/>
      <c r="BA146" s="1346">
        <f t="shared" si="176"/>
        <v>0</v>
      </c>
      <c r="BB146" s="1346">
        <f t="shared" si="177"/>
        <v>0</v>
      </c>
      <c r="BC146" s="1346">
        <f t="shared" si="178"/>
        <v>0</v>
      </c>
      <c r="BD146" s="1346">
        <f t="shared" si="179"/>
        <v>0</v>
      </c>
      <c r="BE146" s="1346">
        <f t="shared" si="190"/>
        <v>0</v>
      </c>
      <c r="BF146" s="1380"/>
      <c r="BG146" s="1381"/>
      <c r="BH146" s="1478"/>
      <c r="BI146" s="910"/>
      <c r="BJ146" s="910"/>
      <c r="BK146" s="910"/>
      <c r="BL146" s="910"/>
      <c r="BM146" s="910">
        <f t="shared" si="191"/>
        <v>0</v>
      </c>
      <c r="BN146" s="1403"/>
      <c r="BO146" s="1403"/>
      <c r="BP146" s="1403"/>
      <c r="BQ146" s="1395">
        <f t="shared" si="196"/>
        <v>0</v>
      </c>
      <c r="BR146" s="1404"/>
      <c r="BS146" s="1404">
        <f t="shared" si="192"/>
        <v>0</v>
      </c>
      <c r="BT146" s="1404"/>
      <c r="BU146" s="910">
        <f t="shared" si="180"/>
        <v>0</v>
      </c>
      <c r="BV146" s="910">
        <f t="shared" si="181"/>
        <v>0</v>
      </c>
      <c r="BW146" s="1434">
        <f t="shared" si="182"/>
        <v>0</v>
      </c>
      <c r="BX146" s="1434">
        <f t="shared" si="183"/>
        <v>0</v>
      </c>
      <c r="BY146" s="1434">
        <f t="shared" si="184"/>
        <v>0</v>
      </c>
      <c r="BZ146" s="910">
        <f t="shared" si="193"/>
        <v>0</v>
      </c>
      <c r="CA146" s="2395"/>
      <c r="CB146" s="2059">
        <f t="shared" si="194"/>
        <v>0</v>
      </c>
    </row>
    <row r="147" spans="1:80" ht="14.25" hidden="1" customHeight="1">
      <c r="A147" s="1165"/>
      <c r="B147" s="1466"/>
      <c r="C147" s="1467"/>
      <c r="D147" s="1356"/>
      <c r="E147" s="1473">
        <v>0</v>
      </c>
      <c r="F147" s="1473">
        <v>0</v>
      </c>
      <c r="G147" s="1474">
        <v>0</v>
      </c>
      <c r="H147" s="1474">
        <v>0</v>
      </c>
      <c r="I147" s="1474">
        <v>0</v>
      </c>
      <c r="J147" s="1474">
        <v>0</v>
      </c>
      <c r="K147" s="1474">
        <v>0</v>
      </c>
      <c r="L147" s="1474">
        <f t="shared" si="185"/>
        <v>0</v>
      </c>
      <c r="M147" s="1444"/>
      <c r="N147" s="1444"/>
      <c r="O147" s="1444"/>
      <c r="P147" s="1444"/>
      <c r="Q147" s="1444"/>
      <c r="R147" s="1444"/>
      <c r="S147" s="1444"/>
      <c r="T147" s="1444">
        <f t="shared" si="186"/>
        <v>0</v>
      </c>
      <c r="U147" s="1727"/>
      <c r="V147" s="1951">
        <f t="shared" si="167"/>
        <v>0</v>
      </c>
      <c r="W147" s="1951"/>
      <c r="X147" s="1951"/>
      <c r="Y147" s="891">
        <f t="shared" si="168"/>
        <v>0</v>
      </c>
      <c r="Z147" s="891"/>
      <c r="AA147" s="891">
        <f t="shared" si="169"/>
        <v>0</v>
      </c>
      <c r="AB147" s="891">
        <f t="shared" si="170"/>
        <v>0</v>
      </c>
      <c r="AC147" s="891">
        <f t="shared" si="171"/>
        <v>0</v>
      </c>
      <c r="AD147" s="891">
        <f t="shared" si="172"/>
        <v>0</v>
      </c>
      <c r="AE147" s="891">
        <f t="shared" si="173"/>
        <v>0</v>
      </c>
      <c r="AF147" s="1374">
        <f t="shared" si="187"/>
        <v>0</v>
      </c>
      <c r="AG147" s="889"/>
      <c r="AH147" s="889"/>
      <c r="AI147" s="1475">
        <v>0</v>
      </c>
      <c r="AJ147" s="1476">
        <v>0</v>
      </c>
      <c r="AK147" s="1477">
        <v>0</v>
      </c>
      <c r="AL147" s="1477">
        <v>0</v>
      </c>
      <c r="AM147" s="1477">
        <v>0</v>
      </c>
      <c r="AN147" s="1477">
        <v>0</v>
      </c>
      <c r="AO147" s="1477">
        <f t="shared" si="188"/>
        <v>0</v>
      </c>
      <c r="AP147" s="1001"/>
      <c r="AQ147" s="1402"/>
      <c r="AR147" s="1001"/>
      <c r="AS147" s="1001"/>
      <c r="AT147" s="999">
        <f t="shared" si="195"/>
        <v>0</v>
      </c>
      <c r="AU147" s="1402"/>
      <c r="AV147" s="1402">
        <f t="shared" si="189"/>
        <v>0</v>
      </c>
      <c r="AW147" s="2080"/>
      <c r="AX147" s="1948">
        <f t="shared" si="174"/>
        <v>0</v>
      </c>
      <c r="AY147" s="1346">
        <f t="shared" si="175"/>
        <v>0</v>
      </c>
      <c r="AZ147" s="1346"/>
      <c r="BA147" s="1346">
        <f t="shared" si="176"/>
        <v>0</v>
      </c>
      <c r="BB147" s="1346">
        <f t="shared" si="177"/>
        <v>0</v>
      </c>
      <c r="BC147" s="1346">
        <f t="shared" si="178"/>
        <v>0</v>
      </c>
      <c r="BD147" s="1346">
        <f t="shared" si="179"/>
        <v>0</v>
      </c>
      <c r="BE147" s="1346">
        <f t="shared" si="190"/>
        <v>0</v>
      </c>
      <c r="BF147" s="1380"/>
      <c r="BG147" s="1381"/>
      <c r="BH147" s="1478"/>
      <c r="BI147" s="910"/>
      <c r="BJ147" s="910"/>
      <c r="BK147" s="910"/>
      <c r="BL147" s="910"/>
      <c r="BM147" s="910">
        <f t="shared" si="191"/>
        <v>0</v>
      </c>
      <c r="BN147" s="1403"/>
      <c r="BO147" s="1403"/>
      <c r="BP147" s="1403"/>
      <c r="BQ147" s="1395">
        <f t="shared" si="196"/>
        <v>0</v>
      </c>
      <c r="BR147" s="1404"/>
      <c r="BS147" s="1404">
        <f t="shared" si="192"/>
        <v>0</v>
      </c>
      <c r="BT147" s="1404"/>
      <c r="BU147" s="910">
        <f t="shared" si="180"/>
        <v>0</v>
      </c>
      <c r="BV147" s="910">
        <f t="shared" si="181"/>
        <v>0</v>
      </c>
      <c r="BW147" s="1434">
        <f t="shared" si="182"/>
        <v>0</v>
      </c>
      <c r="BX147" s="1434">
        <f t="shared" si="183"/>
        <v>0</v>
      </c>
      <c r="BY147" s="1434">
        <f t="shared" si="184"/>
        <v>0</v>
      </c>
      <c r="BZ147" s="910">
        <f t="shared" si="193"/>
        <v>0</v>
      </c>
      <c r="CA147" s="2395"/>
      <c r="CB147" s="2059">
        <f t="shared" si="194"/>
        <v>0</v>
      </c>
    </row>
    <row r="148" spans="1:80" ht="14.25" hidden="1" customHeight="1">
      <c r="A148" s="1165"/>
      <c r="B148" s="1466"/>
      <c r="C148" s="1467"/>
      <c r="D148" s="1356"/>
      <c r="E148" s="1473">
        <v>0</v>
      </c>
      <c r="F148" s="1473">
        <v>0</v>
      </c>
      <c r="G148" s="1474">
        <v>0</v>
      </c>
      <c r="H148" s="1474">
        <v>0</v>
      </c>
      <c r="I148" s="1474">
        <v>0</v>
      </c>
      <c r="J148" s="1474">
        <v>0</v>
      </c>
      <c r="K148" s="1474">
        <v>0</v>
      </c>
      <c r="L148" s="1474">
        <f t="shared" si="185"/>
        <v>0</v>
      </c>
      <c r="M148" s="1444"/>
      <c r="N148" s="1444"/>
      <c r="O148" s="1444"/>
      <c r="P148" s="1444"/>
      <c r="Q148" s="1444"/>
      <c r="R148" s="1444"/>
      <c r="S148" s="1444"/>
      <c r="T148" s="1444">
        <f t="shared" si="186"/>
        <v>0</v>
      </c>
      <c r="U148" s="1727"/>
      <c r="V148" s="1951">
        <f t="shared" si="167"/>
        <v>0</v>
      </c>
      <c r="W148" s="1951"/>
      <c r="X148" s="1951"/>
      <c r="Y148" s="891">
        <f t="shared" si="168"/>
        <v>0</v>
      </c>
      <c r="Z148" s="891"/>
      <c r="AA148" s="891">
        <f t="shared" si="169"/>
        <v>0</v>
      </c>
      <c r="AB148" s="891">
        <f t="shared" si="170"/>
        <v>0</v>
      </c>
      <c r="AC148" s="891">
        <f t="shared" si="171"/>
        <v>0</v>
      </c>
      <c r="AD148" s="891">
        <f t="shared" si="172"/>
        <v>0</v>
      </c>
      <c r="AE148" s="891">
        <f t="shared" si="173"/>
        <v>0</v>
      </c>
      <c r="AF148" s="1374">
        <f t="shared" si="187"/>
        <v>0</v>
      </c>
      <c r="AG148" s="889"/>
      <c r="AH148" s="889"/>
      <c r="AI148" s="1475">
        <v>0</v>
      </c>
      <c r="AJ148" s="1476">
        <v>0</v>
      </c>
      <c r="AK148" s="1477">
        <v>0</v>
      </c>
      <c r="AL148" s="1477">
        <v>0</v>
      </c>
      <c r="AM148" s="1477">
        <v>0</v>
      </c>
      <c r="AN148" s="1477">
        <v>0</v>
      </c>
      <c r="AO148" s="1477">
        <f t="shared" si="188"/>
        <v>0</v>
      </c>
      <c r="AP148" s="1001"/>
      <c r="AQ148" s="1402"/>
      <c r="AR148" s="1001"/>
      <c r="AS148" s="1001"/>
      <c r="AT148" s="999">
        <f t="shared" si="195"/>
        <v>0</v>
      </c>
      <c r="AU148" s="1402"/>
      <c r="AV148" s="1402">
        <f t="shared" si="189"/>
        <v>0</v>
      </c>
      <c r="AW148" s="2080"/>
      <c r="AX148" s="1948">
        <f t="shared" si="174"/>
        <v>0</v>
      </c>
      <c r="AY148" s="1346">
        <f t="shared" si="175"/>
        <v>0</v>
      </c>
      <c r="AZ148" s="1346"/>
      <c r="BA148" s="1346">
        <f t="shared" si="176"/>
        <v>0</v>
      </c>
      <c r="BB148" s="1346">
        <f t="shared" si="177"/>
        <v>0</v>
      </c>
      <c r="BC148" s="1346">
        <f t="shared" si="178"/>
        <v>0</v>
      </c>
      <c r="BD148" s="1346">
        <f t="shared" si="179"/>
        <v>0</v>
      </c>
      <c r="BE148" s="1346">
        <f t="shared" si="190"/>
        <v>0</v>
      </c>
      <c r="BF148" s="1380"/>
      <c r="BG148" s="1381"/>
      <c r="BH148" s="1478"/>
      <c r="BI148" s="910"/>
      <c r="BJ148" s="910"/>
      <c r="BK148" s="910"/>
      <c r="BL148" s="910"/>
      <c r="BM148" s="910">
        <f t="shared" si="191"/>
        <v>0</v>
      </c>
      <c r="BN148" s="1403"/>
      <c r="BO148" s="1403"/>
      <c r="BP148" s="1403"/>
      <c r="BQ148" s="1395">
        <f t="shared" si="196"/>
        <v>0</v>
      </c>
      <c r="BR148" s="1404"/>
      <c r="BS148" s="1404">
        <f t="shared" si="192"/>
        <v>0</v>
      </c>
      <c r="BT148" s="1404"/>
      <c r="BU148" s="910">
        <f t="shared" si="180"/>
        <v>0</v>
      </c>
      <c r="BV148" s="910">
        <f t="shared" si="181"/>
        <v>0</v>
      </c>
      <c r="BW148" s="1434">
        <f t="shared" si="182"/>
        <v>0</v>
      </c>
      <c r="BX148" s="1434">
        <f t="shared" si="183"/>
        <v>0</v>
      </c>
      <c r="BY148" s="1434">
        <f t="shared" si="184"/>
        <v>0</v>
      </c>
      <c r="BZ148" s="910">
        <f t="shared" si="193"/>
        <v>0</v>
      </c>
      <c r="CA148" s="2395"/>
      <c r="CB148" s="2059">
        <f t="shared" si="194"/>
        <v>0</v>
      </c>
    </row>
    <row r="149" spans="1:80" ht="14.25" hidden="1" customHeight="1">
      <c r="A149" s="1165"/>
      <c r="B149" s="1466"/>
      <c r="C149" s="1467"/>
      <c r="D149" s="1356"/>
      <c r="E149" s="1473">
        <v>0</v>
      </c>
      <c r="F149" s="1473">
        <v>0</v>
      </c>
      <c r="G149" s="1474">
        <v>0</v>
      </c>
      <c r="H149" s="1474">
        <v>0</v>
      </c>
      <c r="I149" s="1474">
        <v>0</v>
      </c>
      <c r="J149" s="1474">
        <v>0</v>
      </c>
      <c r="K149" s="1474">
        <v>0</v>
      </c>
      <c r="L149" s="1474">
        <f t="shared" si="185"/>
        <v>0</v>
      </c>
      <c r="M149" s="1444"/>
      <c r="N149" s="1444"/>
      <c r="O149" s="1444"/>
      <c r="P149" s="1444"/>
      <c r="Q149" s="1444"/>
      <c r="R149" s="1444"/>
      <c r="S149" s="1444"/>
      <c r="T149" s="1444">
        <f t="shared" si="186"/>
        <v>0</v>
      </c>
      <c r="U149" s="1727"/>
      <c r="V149" s="1951">
        <f t="shared" si="167"/>
        <v>0</v>
      </c>
      <c r="W149" s="1951"/>
      <c r="X149" s="1951"/>
      <c r="Y149" s="891">
        <f t="shared" si="168"/>
        <v>0</v>
      </c>
      <c r="Z149" s="891"/>
      <c r="AA149" s="891">
        <f t="shared" si="169"/>
        <v>0</v>
      </c>
      <c r="AB149" s="891">
        <f t="shared" si="170"/>
        <v>0</v>
      </c>
      <c r="AC149" s="891">
        <f t="shared" si="171"/>
        <v>0</v>
      </c>
      <c r="AD149" s="891">
        <f t="shared" si="172"/>
        <v>0</v>
      </c>
      <c r="AE149" s="891">
        <f t="shared" si="173"/>
        <v>0</v>
      </c>
      <c r="AF149" s="1374">
        <f t="shared" si="187"/>
        <v>0</v>
      </c>
      <c r="AG149" s="889"/>
      <c r="AH149" s="889"/>
      <c r="AI149" s="1475">
        <v>0</v>
      </c>
      <c r="AJ149" s="1476">
        <v>0</v>
      </c>
      <c r="AK149" s="1477">
        <v>0</v>
      </c>
      <c r="AL149" s="1477">
        <v>0</v>
      </c>
      <c r="AM149" s="1477">
        <v>0</v>
      </c>
      <c r="AN149" s="1477">
        <v>0</v>
      </c>
      <c r="AO149" s="1477">
        <f t="shared" si="188"/>
        <v>0</v>
      </c>
      <c r="AP149" s="1001"/>
      <c r="AQ149" s="1402"/>
      <c r="AR149" s="1001"/>
      <c r="AS149" s="1001"/>
      <c r="AT149" s="999">
        <f t="shared" si="195"/>
        <v>0</v>
      </c>
      <c r="AU149" s="1402"/>
      <c r="AV149" s="1402">
        <f t="shared" si="189"/>
        <v>0</v>
      </c>
      <c r="AW149" s="2080"/>
      <c r="AX149" s="1948">
        <f t="shared" si="174"/>
        <v>0</v>
      </c>
      <c r="AY149" s="1346">
        <f t="shared" si="175"/>
        <v>0</v>
      </c>
      <c r="AZ149" s="1346"/>
      <c r="BA149" s="1346">
        <f t="shared" si="176"/>
        <v>0</v>
      </c>
      <c r="BB149" s="1346">
        <f t="shared" si="177"/>
        <v>0</v>
      </c>
      <c r="BC149" s="1346">
        <f t="shared" si="178"/>
        <v>0</v>
      </c>
      <c r="BD149" s="1346">
        <f t="shared" si="179"/>
        <v>0</v>
      </c>
      <c r="BE149" s="1346">
        <f t="shared" si="190"/>
        <v>0</v>
      </c>
      <c r="BF149" s="1380"/>
      <c r="BG149" s="1381"/>
      <c r="BH149" s="1478"/>
      <c r="BI149" s="910"/>
      <c r="BJ149" s="910"/>
      <c r="BK149" s="910"/>
      <c r="BL149" s="910"/>
      <c r="BM149" s="910">
        <f t="shared" si="191"/>
        <v>0</v>
      </c>
      <c r="BN149" s="1403"/>
      <c r="BO149" s="1403"/>
      <c r="BP149" s="1403"/>
      <c r="BQ149" s="1395">
        <f t="shared" si="196"/>
        <v>0</v>
      </c>
      <c r="BR149" s="1404"/>
      <c r="BS149" s="1404">
        <f t="shared" si="192"/>
        <v>0</v>
      </c>
      <c r="BT149" s="1404"/>
      <c r="BU149" s="910">
        <f t="shared" si="180"/>
        <v>0</v>
      </c>
      <c r="BV149" s="910">
        <f t="shared" si="181"/>
        <v>0</v>
      </c>
      <c r="BW149" s="1434">
        <f t="shared" si="182"/>
        <v>0</v>
      </c>
      <c r="BX149" s="1434">
        <f t="shared" si="183"/>
        <v>0</v>
      </c>
      <c r="BY149" s="1434">
        <f t="shared" si="184"/>
        <v>0</v>
      </c>
      <c r="BZ149" s="910">
        <f t="shared" si="193"/>
        <v>0</v>
      </c>
      <c r="CA149" s="2395"/>
      <c r="CB149" s="2059">
        <f t="shared" si="194"/>
        <v>0</v>
      </c>
    </row>
    <row r="150" spans="1:80" ht="14.25" hidden="1" customHeight="1">
      <c r="A150" s="1165"/>
      <c r="B150" s="1466"/>
      <c r="C150" s="1467"/>
      <c r="D150" s="1356"/>
      <c r="E150" s="1473">
        <v>0</v>
      </c>
      <c r="F150" s="1473">
        <v>0</v>
      </c>
      <c r="G150" s="1474">
        <v>0</v>
      </c>
      <c r="H150" s="1474">
        <v>0</v>
      </c>
      <c r="I150" s="1474">
        <v>0</v>
      </c>
      <c r="J150" s="1474">
        <v>0</v>
      </c>
      <c r="K150" s="1474">
        <v>0</v>
      </c>
      <c r="L150" s="1474">
        <f t="shared" si="185"/>
        <v>0</v>
      </c>
      <c r="M150" s="1444"/>
      <c r="N150" s="1444"/>
      <c r="O150" s="1444"/>
      <c r="P150" s="1444"/>
      <c r="Q150" s="1444"/>
      <c r="R150" s="1444"/>
      <c r="S150" s="1444"/>
      <c r="T150" s="1444">
        <f t="shared" si="186"/>
        <v>0</v>
      </c>
      <c r="U150" s="1727"/>
      <c r="V150" s="1951">
        <f t="shared" si="167"/>
        <v>0</v>
      </c>
      <c r="W150" s="1951"/>
      <c r="X150" s="1951"/>
      <c r="Y150" s="891">
        <f t="shared" si="168"/>
        <v>0</v>
      </c>
      <c r="Z150" s="891"/>
      <c r="AA150" s="891">
        <f t="shared" si="169"/>
        <v>0</v>
      </c>
      <c r="AB150" s="891">
        <f t="shared" si="170"/>
        <v>0</v>
      </c>
      <c r="AC150" s="891">
        <f t="shared" si="171"/>
        <v>0</v>
      </c>
      <c r="AD150" s="891">
        <f t="shared" si="172"/>
        <v>0</v>
      </c>
      <c r="AE150" s="891">
        <f t="shared" si="173"/>
        <v>0</v>
      </c>
      <c r="AF150" s="1374">
        <f t="shared" si="187"/>
        <v>0</v>
      </c>
      <c r="AG150" s="889"/>
      <c r="AH150" s="889"/>
      <c r="AI150" s="1475">
        <v>0</v>
      </c>
      <c r="AJ150" s="1476">
        <v>0</v>
      </c>
      <c r="AK150" s="1477">
        <v>0</v>
      </c>
      <c r="AL150" s="1477">
        <v>0</v>
      </c>
      <c r="AM150" s="1477">
        <v>0</v>
      </c>
      <c r="AN150" s="1477">
        <v>0</v>
      </c>
      <c r="AO150" s="1477">
        <f t="shared" si="188"/>
        <v>0</v>
      </c>
      <c r="AP150" s="1001"/>
      <c r="AQ150" s="1402"/>
      <c r="AR150" s="1001"/>
      <c r="AS150" s="1001"/>
      <c r="AT150" s="999">
        <f t="shared" si="195"/>
        <v>0</v>
      </c>
      <c r="AU150" s="1402"/>
      <c r="AV150" s="1402">
        <f t="shared" si="189"/>
        <v>0</v>
      </c>
      <c r="AW150" s="2080"/>
      <c r="AX150" s="1948">
        <f t="shared" si="174"/>
        <v>0</v>
      </c>
      <c r="AY150" s="1346">
        <f t="shared" si="175"/>
        <v>0</v>
      </c>
      <c r="AZ150" s="1346"/>
      <c r="BA150" s="1346">
        <f t="shared" si="176"/>
        <v>0</v>
      </c>
      <c r="BB150" s="1346">
        <f t="shared" si="177"/>
        <v>0</v>
      </c>
      <c r="BC150" s="1346">
        <f t="shared" si="178"/>
        <v>0</v>
      </c>
      <c r="BD150" s="1346">
        <f t="shared" si="179"/>
        <v>0</v>
      </c>
      <c r="BE150" s="1346">
        <f t="shared" si="190"/>
        <v>0</v>
      </c>
      <c r="BF150" s="1380"/>
      <c r="BG150" s="1381"/>
      <c r="BH150" s="1478"/>
      <c r="BI150" s="910"/>
      <c r="BJ150" s="910"/>
      <c r="BK150" s="910"/>
      <c r="BL150" s="910"/>
      <c r="BM150" s="910">
        <f t="shared" si="191"/>
        <v>0</v>
      </c>
      <c r="BN150" s="1403"/>
      <c r="BO150" s="1403"/>
      <c r="BP150" s="1403"/>
      <c r="BQ150" s="1395">
        <f t="shared" si="196"/>
        <v>0</v>
      </c>
      <c r="BR150" s="1404"/>
      <c r="BS150" s="1404">
        <f t="shared" si="192"/>
        <v>0</v>
      </c>
      <c r="BT150" s="1404"/>
      <c r="BU150" s="910">
        <f t="shared" si="180"/>
        <v>0</v>
      </c>
      <c r="BV150" s="910">
        <f t="shared" si="181"/>
        <v>0</v>
      </c>
      <c r="BW150" s="1434">
        <f t="shared" si="182"/>
        <v>0</v>
      </c>
      <c r="BX150" s="1434">
        <f t="shared" si="183"/>
        <v>0</v>
      </c>
      <c r="BY150" s="1434">
        <f t="shared" si="184"/>
        <v>0</v>
      </c>
      <c r="BZ150" s="910">
        <f t="shared" si="193"/>
        <v>0</v>
      </c>
      <c r="CA150" s="2395"/>
      <c r="CB150" s="2059">
        <f t="shared" si="194"/>
        <v>0</v>
      </c>
    </row>
    <row r="151" spans="1:80" ht="14.25" hidden="1" customHeight="1">
      <c r="A151" s="1165"/>
      <c r="B151" s="1466"/>
      <c r="C151" s="1467"/>
      <c r="D151" s="1356"/>
      <c r="E151" s="1473">
        <v>0</v>
      </c>
      <c r="F151" s="1473">
        <v>0</v>
      </c>
      <c r="G151" s="1474">
        <v>0</v>
      </c>
      <c r="H151" s="1474">
        <v>0</v>
      </c>
      <c r="I151" s="1474">
        <v>0</v>
      </c>
      <c r="J151" s="1474">
        <v>0</v>
      </c>
      <c r="K151" s="1474">
        <v>0</v>
      </c>
      <c r="L151" s="1474">
        <f t="shared" si="185"/>
        <v>0</v>
      </c>
      <c r="M151" s="1444"/>
      <c r="N151" s="1444"/>
      <c r="O151" s="1444"/>
      <c r="P151" s="1444"/>
      <c r="Q151" s="1444"/>
      <c r="R151" s="1444"/>
      <c r="S151" s="1444"/>
      <c r="T151" s="1444">
        <f t="shared" si="186"/>
        <v>0</v>
      </c>
      <c r="U151" s="1727"/>
      <c r="V151" s="1951">
        <f t="shared" si="167"/>
        <v>0</v>
      </c>
      <c r="W151" s="1951"/>
      <c r="X151" s="1951"/>
      <c r="Y151" s="891">
        <f t="shared" si="168"/>
        <v>0</v>
      </c>
      <c r="Z151" s="891"/>
      <c r="AA151" s="891">
        <f t="shared" si="169"/>
        <v>0</v>
      </c>
      <c r="AB151" s="891">
        <f t="shared" si="170"/>
        <v>0</v>
      </c>
      <c r="AC151" s="891">
        <f t="shared" si="171"/>
        <v>0</v>
      </c>
      <c r="AD151" s="891">
        <f t="shared" si="172"/>
        <v>0</v>
      </c>
      <c r="AE151" s="891">
        <f t="shared" si="173"/>
        <v>0</v>
      </c>
      <c r="AF151" s="1374">
        <f t="shared" si="187"/>
        <v>0</v>
      </c>
      <c r="AG151" s="889"/>
      <c r="AH151" s="889"/>
      <c r="AI151" s="1475">
        <v>0</v>
      </c>
      <c r="AJ151" s="1476">
        <v>0</v>
      </c>
      <c r="AK151" s="1477">
        <v>0</v>
      </c>
      <c r="AL151" s="1477">
        <v>0</v>
      </c>
      <c r="AM151" s="1477">
        <v>0</v>
      </c>
      <c r="AN151" s="1477">
        <v>0</v>
      </c>
      <c r="AO151" s="1477">
        <f t="shared" si="188"/>
        <v>0</v>
      </c>
      <c r="AP151" s="1001"/>
      <c r="AQ151" s="1402"/>
      <c r="AR151" s="1001"/>
      <c r="AS151" s="1001"/>
      <c r="AT151" s="999">
        <f t="shared" si="195"/>
        <v>0</v>
      </c>
      <c r="AU151" s="1402"/>
      <c r="AV151" s="1402">
        <f t="shared" si="189"/>
        <v>0</v>
      </c>
      <c r="AW151" s="2080"/>
      <c r="AX151" s="1948">
        <f t="shared" si="174"/>
        <v>0</v>
      </c>
      <c r="AY151" s="1346">
        <f t="shared" si="175"/>
        <v>0</v>
      </c>
      <c r="AZ151" s="1346"/>
      <c r="BA151" s="1346">
        <f t="shared" si="176"/>
        <v>0</v>
      </c>
      <c r="BB151" s="1346">
        <f t="shared" si="177"/>
        <v>0</v>
      </c>
      <c r="BC151" s="1346">
        <f t="shared" si="178"/>
        <v>0</v>
      </c>
      <c r="BD151" s="1346">
        <f t="shared" si="179"/>
        <v>0</v>
      </c>
      <c r="BE151" s="1346">
        <f t="shared" si="190"/>
        <v>0</v>
      </c>
      <c r="BF151" s="1380"/>
      <c r="BG151" s="1381"/>
      <c r="BH151" s="1478"/>
      <c r="BI151" s="910"/>
      <c r="BJ151" s="910"/>
      <c r="BK151" s="910"/>
      <c r="BL151" s="910"/>
      <c r="BM151" s="910">
        <f t="shared" si="191"/>
        <v>0</v>
      </c>
      <c r="BN151" s="1403"/>
      <c r="BO151" s="1403"/>
      <c r="BP151" s="1403"/>
      <c r="BQ151" s="1395">
        <f t="shared" si="196"/>
        <v>0</v>
      </c>
      <c r="BR151" s="1404"/>
      <c r="BS151" s="1404">
        <f t="shared" si="192"/>
        <v>0</v>
      </c>
      <c r="BT151" s="1404"/>
      <c r="BU151" s="910">
        <f t="shared" si="180"/>
        <v>0</v>
      </c>
      <c r="BV151" s="910">
        <f t="shared" si="181"/>
        <v>0</v>
      </c>
      <c r="BW151" s="1434">
        <f t="shared" si="182"/>
        <v>0</v>
      </c>
      <c r="BX151" s="1434">
        <f t="shared" si="183"/>
        <v>0</v>
      </c>
      <c r="BY151" s="1434">
        <f t="shared" si="184"/>
        <v>0</v>
      </c>
      <c r="BZ151" s="910">
        <f t="shared" si="193"/>
        <v>0</v>
      </c>
      <c r="CA151" s="2395"/>
      <c r="CB151" s="2059">
        <f t="shared" si="194"/>
        <v>0</v>
      </c>
    </row>
    <row r="152" spans="1:80" ht="14.25" hidden="1" customHeight="1">
      <c r="A152" s="1165"/>
      <c r="B152" s="1466"/>
      <c r="C152" s="1467"/>
      <c r="D152" s="1356"/>
      <c r="E152" s="1473">
        <v>0</v>
      </c>
      <c r="F152" s="1473">
        <v>0</v>
      </c>
      <c r="G152" s="1474">
        <v>0</v>
      </c>
      <c r="H152" s="1474">
        <v>0</v>
      </c>
      <c r="I152" s="1474">
        <v>0</v>
      </c>
      <c r="J152" s="1474">
        <v>0</v>
      </c>
      <c r="K152" s="1474">
        <v>0</v>
      </c>
      <c r="L152" s="1474">
        <f t="shared" si="185"/>
        <v>0</v>
      </c>
      <c r="M152" s="1444"/>
      <c r="N152" s="1444"/>
      <c r="O152" s="1444"/>
      <c r="P152" s="1444"/>
      <c r="Q152" s="1444"/>
      <c r="R152" s="1444"/>
      <c r="S152" s="1444"/>
      <c r="T152" s="1444">
        <f t="shared" si="186"/>
        <v>0</v>
      </c>
      <c r="U152" s="1727"/>
      <c r="V152" s="1951">
        <f t="shared" si="167"/>
        <v>0</v>
      </c>
      <c r="W152" s="1951"/>
      <c r="X152" s="1951"/>
      <c r="Y152" s="891">
        <f t="shared" si="168"/>
        <v>0</v>
      </c>
      <c r="Z152" s="891"/>
      <c r="AA152" s="891">
        <f t="shared" si="169"/>
        <v>0</v>
      </c>
      <c r="AB152" s="891">
        <f t="shared" si="170"/>
        <v>0</v>
      </c>
      <c r="AC152" s="891">
        <f t="shared" si="171"/>
        <v>0</v>
      </c>
      <c r="AD152" s="891">
        <f t="shared" si="172"/>
        <v>0</v>
      </c>
      <c r="AE152" s="891">
        <f t="shared" si="173"/>
        <v>0</v>
      </c>
      <c r="AF152" s="1374">
        <f t="shared" si="187"/>
        <v>0</v>
      </c>
      <c r="AG152" s="889"/>
      <c r="AH152" s="889"/>
      <c r="AI152" s="1475">
        <v>0</v>
      </c>
      <c r="AJ152" s="1476">
        <v>0</v>
      </c>
      <c r="AK152" s="1477">
        <v>0</v>
      </c>
      <c r="AL152" s="1477">
        <v>0</v>
      </c>
      <c r="AM152" s="1477">
        <v>0</v>
      </c>
      <c r="AN152" s="1477">
        <v>0</v>
      </c>
      <c r="AO152" s="1477">
        <f t="shared" si="188"/>
        <v>0</v>
      </c>
      <c r="AP152" s="1001"/>
      <c r="AQ152" s="1402"/>
      <c r="AR152" s="1001"/>
      <c r="AS152" s="1001"/>
      <c r="AT152" s="999">
        <f t="shared" si="195"/>
        <v>0</v>
      </c>
      <c r="AU152" s="1402"/>
      <c r="AV152" s="1402">
        <f t="shared" si="189"/>
        <v>0</v>
      </c>
      <c r="AW152" s="2080"/>
      <c r="AX152" s="1948">
        <f t="shared" si="174"/>
        <v>0</v>
      </c>
      <c r="AY152" s="1346">
        <f t="shared" si="175"/>
        <v>0</v>
      </c>
      <c r="AZ152" s="1346"/>
      <c r="BA152" s="1346">
        <f t="shared" si="176"/>
        <v>0</v>
      </c>
      <c r="BB152" s="1346">
        <f t="shared" si="177"/>
        <v>0</v>
      </c>
      <c r="BC152" s="1346">
        <f t="shared" si="178"/>
        <v>0</v>
      </c>
      <c r="BD152" s="1346">
        <f t="shared" si="179"/>
        <v>0</v>
      </c>
      <c r="BE152" s="1346">
        <f t="shared" si="190"/>
        <v>0</v>
      </c>
      <c r="BF152" s="1380"/>
      <c r="BG152" s="1381"/>
      <c r="BH152" s="1478"/>
      <c r="BI152" s="910"/>
      <c r="BJ152" s="910"/>
      <c r="BK152" s="910"/>
      <c r="BL152" s="910"/>
      <c r="BM152" s="910">
        <f t="shared" si="191"/>
        <v>0</v>
      </c>
      <c r="BN152" s="1403"/>
      <c r="BO152" s="1403"/>
      <c r="BP152" s="1403"/>
      <c r="BQ152" s="1395">
        <f t="shared" si="196"/>
        <v>0</v>
      </c>
      <c r="BR152" s="1404"/>
      <c r="BS152" s="1404">
        <f t="shared" si="192"/>
        <v>0</v>
      </c>
      <c r="BT152" s="1404"/>
      <c r="BU152" s="910">
        <f t="shared" si="180"/>
        <v>0</v>
      </c>
      <c r="BV152" s="910">
        <f t="shared" si="181"/>
        <v>0</v>
      </c>
      <c r="BW152" s="1434">
        <f t="shared" si="182"/>
        <v>0</v>
      </c>
      <c r="BX152" s="1434">
        <f t="shared" si="183"/>
        <v>0</v>
      </c>
      <c r="BY152" s="1434">
        <f t="shared" si="184"/>
        <v>0</v>
      </c>
      <c r="BZ152" s="910">
        <f t="shared" si="193"/>
        <v>0</v>
      </c>
      <c r="CA152" s="2395"/>
      <c r="CB152" s="2059">
        <f t="shared" si="194"/>
        <v>0</v>
      </c>
    </row>
    <row r="153" spans="1:80" ht="14.25" hidden="1" customHeight="1">
      <c r="A153" s="1165"/>
      <c r="B153" s="1431"/>
      <c r="C153" s="1368"/>
      <c r="D153" s="1356"/>
      <c r="E153" s="1443">
        <v>0</v>
      </c>
      <c r="F153" s="1443">
        <v>0</v>
      </c>
      <c r="G153" s="1473">
        <v>0</v>
      </c>
      <c r="H153" s="1473">
        <v>0</v>
      </c>
      <c r="I153" s="1473">
        <v>0</v>
      </c>
      <c r="J153" s="1473">
        <v>0</v>
      </c>
      <c r="K153" s="1473">
        <v>0</v>
      </c>
      <c r="L153" s="1473">
        <f t="shared" si="185"/>
        <v>0</v>
      </c>
      <c r="M153" s="1444"/>
      <c r="N153" s="1444"/>
      <c r="O153" s="1444"/>
      <c r="P153" s="1444"/>
      <c r="Q153" s="1444"/>
      <c r="R153" s="1444"/>
      <c r="S153" s="1444"/>
      <c r="T153" s="1444">
        <f t="shared" si="186"/>
        <v>0</v>
      </c>
      <c r="U153" s="1727"/>
      <c r="V153" s="1951">
        <f t="shared" si="167"/>
        <v>0</v>
      </c>
      <c r="W153" s="1951"/>
      <c r="X153" s="1951"/>
      <c r="Y153" s="891">
        <f t="shared" si="168"/>
        <v>0</v>
      </c>
      <c r="Z153" s="891"/>
      <c r="AA153" s="891">
        <f t="shared" si="169"/>
        <v>0</v>
      </c>
      <c r="AB153" s="891">
        <f t="shared" si="170"/>
        <v>0</v>
      </c>
      <c r="AC153" s="891">
        <f t="shared" si="171"/>
        <v>0</v>
      </c>
      <c r="AD153" s="891">
        <f t="shared" si="172"/>
        <v>0</v>
      </c>
      <c r="AE153" s="891">
        <f t="shared" si="173"/>
        <v>0</v>
      </c>
      <c r="AF153" s="1374">
        <f t="shared" si="187"/>
        <v>0</v>
      </c>
      <c r="AG153" s="889"/>
      <c r="AH153" s="889"/>
      <c r="AI153" s="1481">
        <v>0</v>
      </c>
      <c r="AJ153" s="1481">
        <v>0</v>
      </c>
      <c r="AK153" s="1482">
        <v>0</v>
      </c>
      <c r="AL153" s="1482">
        <v>0</v>
      </c>
      <c r="AM153" s="1482">
        <v>0</v>
      </c>
      <c r="AN153" s="1482">
        <v>0</v>
      </c>
      <c r="AO153" s="1482">
        <f t="shared" si="188"/>
        <v>0</v>
      </c>
      <c r="AP153" s="1001"/>
      <c r="AQ153" s="1402"/>
      <c r="AR153" s="1001"/>
      <c r="AS153" s="1001"/>
      <c r="AT153" s="999">
        <f t="shared" si="195"/>
        <v>0</v>
      </c>
      <c r="AU153" s="1402"/>
      <c r="AV153" s="1402">
        <f t="shared" si="189"/>
        <v>0</v>
      </c>
      <c r="AW153" s="2080"/>
      <c r="AX153" s="1948">
        <f t="shared" si="174"/>
        <v>0</v>
      </c>
      <c r="AY153" s="1346">
        <f t="shared" si="175"/>
        <v>0</v>
      </c>
      <c r="AZ153" s="1346"/>
      <c r="BA153" s="1346">
        <f t="shared" si="176"/>
        <v>0</v>
      </c>
      <c r="BB153" s="1346">
        <f t="shared" si="177"/>
        <v>0</v>
      </c>
      <c r="BC153" s="1346">
        <f t="shared" si="178"/>
        <v>0</v>
      </c>
      <c r="BD153" s="1346">
        <f t="shared" si="179"/>
        <v>0</v>
      </c>
      <c r="BE153" s="1346">
        <f t="shared" si="190"/>
        <v>0</v>
      </c>
      <c r="BF153" s="1380"/>
      <c r="BG153" s="1381"/>
      <c r="BH153" s="1456"/>
      <c r="BI153" s="1483"/>
      <c r="BJ153" s="1483"/>
      <c r="BK153" s="1483"/>
      <c r="BL153" s="1483"/>
      <c r="BM153" s="1483">
        <f t="shared" si="191"/>
        <v>0</v>
      </c>
      <c r="BN153" s="1403"/>
      <c r="BO153" s="1403"/>
      <c r="BP153" s="1403"/>
      <c r="BQ153" s="1395">
        <f t="shared" si="196"/>
        <v>0</v>
      </c>
      <c r="BR153" s="1404"/>
      <c r="BS153" s="1404">
        <f t="shared" si="192"/>
        <v>0</v>
      </c>
      <c r="BT153" s="1404"/>
      <c r="BU153" s="1456">
        <f t="shared" si="180"/>
        <v>0</v>
      </c>
      <c r="BV153" s="1456">
        <f t="shared" si="181"/>
        <v>0</v>
      </c>
      <c r="BW153" s="1434">
        <f t="shared" si="182"/>
        <v>0</v>
      </c>
      <c r="BX153" s="1434">
        <f t="shared" si="183"/>
        <v>0</v>
      </c>
      <c r="BY153" s="1434">
        <f t="shared" si="184"/>
        <v>0</v>
      </c>
      <c r="BZ153" s="910">
        <f t="shared" si="193"/>
        <v>0</v>
      </c>
      <c r="CA153" s="2395"/>
      <c r="CB153" s="2059">
        <f t="shared" si="194"/>
        <v>0</v>
      </c>
    </row>
    <row r="154" spans="1:80" ht="14.25" hidden="1" customHeight="1">
      <c r="A154" s="1165"/>
      <c r="B154" s="1975"/>
      <c r="C154" s="1484"/>
      <c r="D154" s="1356"/>
      <c r="E154" s="1443">
        <v>0</v>
      </c>
      <c r="F154" s="1443">
        <v>0</v>
      </c>
      <c r="G154" s="1473">
        <v>0</v>
      </c>
      <c r="H154" s="1473">
        <v>0</v>
      </c>
      <c r="I154" s="1473">
        <v>0</v>
      </c>
      <c r="J154" s="1473">
        <v>0</v>
      </c>
      <c r="K154" s="1473">
        <v>0</v>
      </c>
      <c r="L154" s="1473">
        <f t="shared" si="185"/>
        <v>0</v>
      </c>
      <c r="M154" s="1444"/>
      <c r="N154" s="1444"/>
      <c r="O154" s="1444"/>
      <c r="P154" s="1444"/>
      <c r="Q154" s="1444"/>
      <c r="R154" s="1444"/>
      <c r="S154" s="1444"/>
      <c r="T154" s="1444">
        <f t="shared" si="186"/>
        <v>0</v>
      </c>
      <c r="U154" s="1727"/>
      <c r="V154" s="1951">
        <f t="shared" si="167"/>
        <v>0</v>
      </c>
      <c r="W154" s="1951"/>
      <c r="X154" s="1951"/>
      <c r="Y154" s="891">
        <f t="shared" si="168"/>
        <v>0</v>
      </c>
      <c r="Z154" s="891"/>
      <c r="AA154" s="891">
        <f t="shared" si="169"/>
        <v>0</v>
      </c>
      <c r="AB154" s="891">
        <f t="shared" si="170"/>
        <v>0</v>
      </c>
      <c r="AC154" s="891">
        <f t="shared" si="171"/>
        <v>0</v>
      </c>
      <c r="AD154" s="891">
        <f t="shared" si="172"/>
        <v>0</v>
      </c>
      <c r="AE154" s="891">
        <f t="shared" si="173"/>
        <v>0</v>
      </c>
      <c r="AF154" s="1374">
        <f t="shared" si="187"/>
        <v>0</v>
      </c>
      <c r="AG154" s="889"/>
      <c r="AH154" s="889"/>
      <c r="AI154" s="1481">
        <v>0</v>
      </c>
      <c r="AJ154" s="1481">
        <v>0</v>
      </c>
      <c r="AK154" s="1482">
        <v>0</v>
      </c>
      <c r="AL154" s="1482">
        <v>0</v>
      </c>
      <c r="AM154" s="1482">
        <v>0</v>
      </c>
      <c r="AN154" s="1482">
        <v>0</v>
      </c>
      <c r="AO154" s="1482">
        <f t="shared" si="188"/>
        <v>0</v>
      </c>
      <c r="AP154" s="1001"/>
      <c r="AQ154" s="1402"/>
      <c r="AR154" s="1001"/>
      <c r="AS154" s="1001"/>
      <c r="AT154" s="999">
        <f t="shared" si="195"/>
        <v>0</v>
      </c>
      <c r="AU154" s="1402"/>
      <c r="AV154" s="1402">
        <f t="shared" si="189"/>
        <v>0</v>
      </c>
      <c r="AW154" s="2080"/>
      <c r="AX154" s="1948">
        <f t="shared" si="174"/>
        <v>0</v>
      </c>
      <c r="AY154" s="1346">
        <f t="shared" si="175"/>
        <v>0</v>
      </c>
      <c r="AZ154" s="1346"/>
      <c r="BA154" s="1346">
        <f t="shared" si="176"/>
        <v>0</v>
      </c>
      <c r="BB154" s="1346">
        <f t="shared" si="177"/>
        <v>0</v>
      </c>
      <c r="BC154" s="1346">
        <f t="shared" si="178"/>
        <v>0</v>
      </c>
      <c r="BD154" s="1346">
        <f t="shared" si="179"/>
        <v>0</v>
      </c>
      <c r="BE154" s="1346">
        <f t="shared" si="190"/>
        <v>0</v>
      </c>
      <c r="BF154" s="1380"/>
      <c r="BG154" s="1381"/>
      <c r="BH154" s="1456"/>
      <c r="BI154" s="1483"/>
      <c r="BJ154" s="1483"/>
      <c r="BK154" s="1483"/>
      <c r="BL154" s="1483"/>
      <c r="BM154" s="1483">
        <f t="shared" si="191"/>
        <v>0</v>
      </c>
      <c r="BN154" s="1403"/>
      <c r="BO154" s="1403"/>
      <c r="BP154" s="1403"/>
      <c r="BQ154" s="1395">
        <f t="shared" si="196"/>
        <v>0</v>
      </c>
      <c r="BR154" s="1404"/>
      <c r="BS154" s="1404">
        <f t="shared" si="192"/>
        <v>0</v>
      </c>
      <c r="BT154" s="1404"/>
      <c r="BU154" s="1456">
        <f t="shared" si="180"/>
        <v>0</v>
      </c>
      <c r="BV154" s="1456">
        <f t="shared" si="181"/>
        <v>0</v>
      </c>
      <c r="BW154" s="1434">
        <f t="shared" si="182"/>
        <v>0</v>
      </c>
      <c r="BX154" s="1434">
        <f t="shared" si="183"/>
        <v>0</v>
      </c>
      <c r="BY154" s="1434">
        <f t="shared" si="184"/>
        <v>0</v>
      </c>
      <c r="BZ154" s="910">
        <f t="shared" si="193"/>
        <v>0</v>
      </c>
      <c r="CA154" s="2395"/>
      <c r="CB154" s="2059">
        <f t="shared" si="194"/>
        <v>0</v>
      </c>
    </row>
    <row r="155" spans="1:80" ht="14.25" hidden="1" customHeight="1">
      <c r="A155" s="1165"/>
      <c r="B155" s="1975"/>
      <c r="C155" s="1484"/>
      <c r="D155" s="1356"/>
      <c r="E155" s="1443">
        <v>0</v>
      </c>
      <c r="F155" s="1443">
        <v>0</v>
      </c>
      <c r="G155" s="1473">
        <v>0</v>
      </c>
      <c r="H155" s="1473">
        <v>0</v>
      </c>
      <c r="I155" s="1473">
        <v>0</v>
      </c>
      <c r="J155" s="1473">
        <v>0</v>
      </c>
      <c r="K155" s="1473">
        <v>0</v>
      </c>
      <c r="L155" s="1473">
        <f t="shared" si="185"/>
        <v>0</v>
      </c>
      <c r="M155" s="1444"/>
      <c r="N155" s="1444"/>
      <c r="O155" s="1444"/>
      <c r="P155" s="1444"/>
      <c r="Q155" s="1444"/>
      <c r="R155" s="1444"/>
      <c r="S155" s="1444"/>
      <c r="T155" s="1444">
        <f t="shared" si="186"/>
        <v>0</v>
      </c>
      <c r="U155" s="1727"/>
      <c r="V155" s="1951">
        <f t="shared" si="167"/>
        <v>0</v>
      </c>
      <c r="W155" s="1951"/>
      <c r="X155" s="1951"/>
      <c r="Y155" s="891">
        <f t="shared" si="168"/>
        <v>0</v>
      </c>
      <c r="Z155" s="891"/>
      <c r="AA155" s="891">
        <f t="shared" si="169"/>
        <v>0</v>
      </c>
      <c r="AB155" s="891">
        <f t="shared" si="170"/>
        <v>0</v>
      </c>
      <c r="AC155" s="891">
        <f t="shared" si="171"/>
        <v>0</v>
      </c>
      <c r="AD155" s="891">
        <f t="shared" si="172"/>
        <v>0</v>
      </c>
      <c r="AE155" s="891">
        <f t="shared" si="173"/>
        <v>0</v>
      </c>
      <c r="AF155" s="1374">
        <f t="shared" si="187"/>
        <v>0</v>
      </c>
      <c r="AG155" s="889"/>
      <c r="AH155" s="889"/>
      <c r="AI155" s="1481">
        <v>0</v>
      </c>
      <c r="AJ155" s="1481">
        <v>0</v>
      </c>
      <c r="AK155" s="1482">
        <v>0</v>
      </c>
      <c r="AL155" s="1482">
        <v>0</v>
      </c>
      <c r="AM155" s="1482">
        <v>0</v>
      </c>
      <c r="AN155" s="1482">
        <v>0</v>
      </c>
      <c r="AO155" s="1482">
        <f t="shared" si="188"/>
        <v>0</v>
      </c>
      <c r="AP155" s="1001"/>
      <c r="AQ155" s="1402"/>
      <c r="AR155" s="1001"/>
      <c r="AS155" s="1001"/>
      <c r="AT155" s="999">
        <f t="shared" si="195"/>
        <v>0</v>
      </c>
      <c r="AU155" s="1402"/>
      <c r="AV155" s="1402">
        <f t="shared" si="189"/>
        <v>0</v>
      </c>
      <c r="AW155" s="2080"/>
      <c r="AX155" s="1948">
        <f t="shared" si="174"/>
        <v>0</v>
      </c>
      <c r="AY155" s="1346">
        <f t="shared" si="175"/>
        <v>0</v>
      </c>
      <c r="AZ155" s="1346"/>
      <c r="BA155" s="1346">
        <f t="shared" si="176"/>
        <v>0</v>
      </c>
      <c r="BB155" s="1346">
        <f t="shared" si="177"/>
        <v>0</v>
      </c>
      <c r="BC155" s="1346">
        <f t="shared" si="178"/>
        <v>0</v>
      </c>
      <c r="BD155" s="1346">
        <f t="shared" si="179"/>
        <v>0</v>
      </c>
      <c r="BE155" s="1346">
        <f t="shared" si="190"/>
        <v>0</v>
      </c>
      <c r="BF155" s="1380"/>
      <c r="BG155" s="1381"/>
      <c r="BH155" s="1456"/>
      <c r="BI155" s="1483"/>
      <c r="BJ155" s="1483"/>
      <c r="BK155" s="1483"/>
      <c r="BL155" s="1483"/>
      <c r="BM155" s="1483">
        <f t="shared" si="191"/>
        <v>0</v>
      </c>
      <c r="BN155" s="1403"/>
      <c r="BO155" s="1403"/>
      <c r="BP155" s="1403"/>
      <c r="BQ155" s="1395">
        <f t="shared" si="196"/>
        <v>0</v>
      </c>
      <c r="BR155" s="1404"/>
      <c r="BS155" s="1404">
        <f t="shared" si="192"/>
        <v>0</v>
      </c>
      <c r="BT155" s="1404"/>
      <c r="BU155" s="1456">
        <f t="shared" si="180"/>
        <v>0</v>
      </c>
      <c r="BV155" s="1456">
        <f t="shared" si="181"/>
        <v>0</v>
      </c>
      <c r="BW155" s="1434">
        <f t="shared" si="182"/>
        <v>0</v>
      </c>
      <c r="BX155" s="1434">
        <f t="shared" si="183"/>
        <v>0</v>
      </c>
      <c r="BY155" s="1434">
        <f t="shared" si="184"/>
        <v>0</v>
      </c>
      <c r="BZ155" s="910">
        <f t="shared" si="193"/>
        <v>0</v>
      </c>
      <c r="CA155" s="2395"/>
      <c r="CB155" s="2059">
        <f t="shared" si="194"/>
        <v>0</v>
      </c>
    </row>
    <row r="156" spans="1:80" ht="14.25" hidden="1" customHeight="1">
      <c r="A156" s="1165"/>
      <c r="B156" s="1975"/>
      <c r="C156" s="1484"/>
      <c r="D156" s="1356"/>
      <c r="E156" s="1443">
        <v>0</v>
      </c>
      <c r="F156" s="1443">
        <v>0</v>
      </c>
      <c r="G156" s="1473">
        <v>0</v>
      </c>
      <c r="H156" s="1473">
        <v>0</v>
      </c>
      <c r="I156" s="1473">
        <v>0</v>
      </c>
      <c r="J156" s="1473">
        <v>0</v>
      </c>
      <c r="K156" s="1473">
        <v>0</v>
      </c>
      <c r="L156" s="1473">
        <f t="shared" si="185"/>
        <v>0</v>
      </c>
      <c r="M156" s="1444"/>
      <c r="N156" s="1444"/>
      <c r="O156" s="1444"/>
      <c r="P156" s="1444"/>
      <c r="Q156" s="1444"/>
      <c r="R156" s="1444"/>
      <c r="S156" s="1444"/>
      <c r="T156" s="1444">
        <f t="shared" si="186"/>
        <v>0</v>
      </c>
      <c r="U156" s="1727"/>
      <c r="V156" s="1951">
        <f t="shared" si="167"/>
        <v>0</v>
      </c>
      <c r="W156" s="1951"/>
      <c r="X156" s="1951"/>
      <c r="Y156" s="891">
        <f t="shared" si="168"/>
        <v>0</v>
      </c>
      <c r="Z156" s="891"/>
      <c r="AA156" s="891">
        <f t="shared" si="169"/>
        <v>0</v>
      </c>
      <c r="AB156" s="891">
        <f t="shared" si="170"/>
        <v>0</v>
      </c>
      <c r="AC156" s="891">
        <f t="shared" si="171"/>
        <v>0</v>
      </c>
      <c r="AD156" s="891">
        <f t="shared" si="172"/>
        <v>0</v>
      </c>
      <c r="AE156" s="891">
        <f t="shared" si="173"/>
        <v>0</v>
      </c>
      <c r="AF156" s="1374">
        <f t="shared" si="187"/>
        <v>0</v>
      </c>
      <c r="AG156" s="889"/>
      <c r="AH156" s="889"/>
      <c r="AI156" s="1481">
        <v>0</v>
      </c>
      <c r="AJ156" s="1481">
        <v>0</v>
      </c>
      <c r="AK156" s="1482">
        <v>0</v>
      </c>
      <c r="AL156" s="1482">
        <v>0</v>
      </c>
      <c r="AM156" s="1482">
        <v>0</v>
      </c>
      <c r="AN156" s="1482">
        <v>0</v>
      </c>
      <c r="AO156" s="1482">
        <f t="shared" si="188"/>
        <v>0</v>
      </c>
      <c r="AP156" s="1001"/>
      <c r="AQ156" s="1402"/>
      <c r="AR156" s="1001"/>
      <c r="AS156" s="1001"/>
      <c r="AT156" s="999">
        <f t="shared" si="195"/>
        <v>0</v>
      </c>
      <c r="AU156" s="1402"/>
      <c r="AV156" s="1402">
        <f t="shared" si="189"/>
        <v>0</v>
      </c>
      <c r="AW156" s="2080"/>
      <c r="AX156" s="1948">
        <f t="shared" si="174"/>
        <v>0</v>
      </c>
      <c r="AY156" s="1346">
        <f t="shared" si="175"/>
        <v>0</v>
      </c>
      <c r="AZ156" s="1346"/>
      <c r="BA156" s="1346">
        <f t="shared" si="176"/>
        <v>0</v>
      </c>
      <c r="BB156" s="1346">
        <f t="shared" si="177"/>
        <v>0</v>
      </c>
      <c r="BC156" s="1346">
        <f t="shared" si="178"/>
        <v>0</v>
      </c>
      <c r="BD156" s="1346">
        <f t="shared" si="179"/>
        <v>0</v>
      </c>
      <c r="BE156" s="1346">
        <f t="shared" si="190"/>
        <v>0</v>
      </c>
      <c r="BF156" s="1380"/>
      <c r="BG156" s="1381"/>
      <c r="BH156" s="1456"/>
      <c r="BI156" s="1483"/>
      <c r="BJ156" s="1483"/>
      <c r="BK156" s="1483"/>
      <c r="BL156" s="1483"/>
      <c r="BM156" s="1483">
        <f t="shared" si="191"/>
        <v>0</v>
      </c>
      <c r="BN156" s="1403"/>
      <c r="BO156" s="1403"/>
      <c r="BP156" s="1403"/>
      <c r="BQ156" s="1395">
        <f t="shared" si="196"/>
        <v>0</v>
      </c>
      <c r="BR156" s="1404"/>
      <c r="BS156" s="1404">
        <f t="shared" si="192"/>
        <v>0</v>
      </c>
      <c r="BT156" s="1404"/>
      <c r="BU156" s="1456">
        <f t="shared" si="180"/>
        <v>0</v>
      </c>
      <c r="BV156" s="1456">
        <f t="shared" si="181"/>
        <v>0</v>
      </c>
      <c r="BW156" s="1434">
        <f t="shared" si="182"/>
        <v>0</v>
      </c>
      <c r="BX156" s="1434">
        <f t="shared" si="183"/>
        <v>0</v>
      </c>
      <c r="BY156" s="1434">
        <f t="shared" si="184"/>
        <v>0</v>
      </c>
      <c r="BZ156" s="910">
        <f t="shared" si="193"/>
        <v>0</v>
      </c>
      <c r="CA156" s="2395"/>
      <c r="CB156" s="2059">
        <f t="shared" si="194"/>
        <v>0</v>
      </c>
    </row>
    <row r="157" spans="1:80" ht="24" hidden="1">
      <c r="A157" s="911">
        <v>11</v>
      </c>
      <c r="B157" s="1431" t="s">
        <v>997</v>
      </c>
      <c r="C157" s="1961" t="s">
        <v>1043</v>
      </c>
      <c r="D157" s="1356" t="s">
        <v>955</v>
      </c>
      <c r="E157" s="1443">
        <v>0</v>
      </c>
      <c r="F157" s="1443">
        <v>0</v>
      </c>
      <c r="G157" s="1473">
        <v>0</v>
      </c>
      <c r="H157" s="1473">
        <v>0</v>
      </c>
      <c r="I157" s="1473">
        <v>0</v>
      </c>
      <c r="J157" s="1473">
        <v>0</v>
      </c>
      <c r="K157" s="1473">
        <v>0</v>
      </c>
      <c r="L157" s="1473">
        <f t="shared" si="185"/>
        <v>0</v>
      </c>
      <c r="M157" s="1444"/>
      <c r="N157" s="1444"/>
      <c r="O157" s="1444"/>
      <c r="P157" s="1444"/>
      <c r="Q157" s="1444"/>
      <c r="R157" s="1444"/>
      <c r="S157" s="1444"/>
      <c r="T157" s="1444">
        <f t="shared" si="186"/>
        <v>0</v>
      </c>
      <c r="U157" s="1727"/>
      <c r="V157" s="1951">
        <f t="shared" si="167"/>
        <v>0</v>
      </c>
      <c r="W157" s="1951"/>
      <c r="X157" s="1951"/>
      <c r="Y157" s="891">
        <f t="shared" si="168"/>
        <v>0</v>
      </c>
      <c r="Z157" s="891"/>
      <c r="AA157" s="891">
        <f t="shared" si="169"/>
        <v>0</v>
      </c>
      <c r="AB157" s="891">
        <f t="shared" si="170"/>
        <v>0</v>
      </c>
      <c r="AC157" s="891">
        <f t="shared" si="171"/>
        <v>0</v>
      </c>
      <c r="AD157" s="891">
        <f t="shared" si="172"/>
        <v>0</v>
      </c>
      <c r="AE157" s="891">
        <f t="shared" si="173"/>
        <v>0</v>
      </c>
      <c r="AF157" s="891">
        <f t="shared" si="187"/>
        <v>0</v>
      </c>
      <c r="AG157" s="889"/>
      <c r="AH157" s="889"/>
      <c r="AI157" s="1481">
        <v>0</v>
      </c>
      <c r="AJ157" s="1481">
        <v>0</v>
      </c>
      <c r="AK157" s="1482">
        <v>0</v>
      </c>
      <c r="AL157" s="1482">
        <v>0</v>
      </c>
      <c r="AM157" s="1482">
        <v>0</v>
      </c>
      <c r="AN157" s="1482">
        <v>0</v>
      </c>
      <c r="AO157" s="1482">
        <f t="shared" si="188"/>
        <v>0</v>
      </c>
      <c r="AP157" s="1001"/>
      <c r="AQ157" s="1402"/>
      <c r="AR157" s="1001"/>
      <c r="AS157" s="1001"/>
      <c r="AT157" s="1001"/>
      <c r="AU157" s="1402"/>
      <c r="AV157" s="1402">
        <f t="shared" si="189"/>
        <v>0</v>
      </c>
      <c r="AW157" s="2080"/>
      <c r="AX157" s="1948">
        <f t="shared" si="174"/>
        <v>0</v>
      </c>
      <c r="AY157" s="1346">
        <f t="shared" si="175"/>
        <v>0</v>
      </c>
      <c r="AZ157" s="1346"/>
      <c r="BA157" s="1346">
        <f t="shared" si="176"/>
        <v>0</v>
      </c>
      <c r="BB157" s="1346">
        <f t="shared" si="177"/>
        <v>0</v>
      </c>
      <c r="BC157" s="1346">
        <f t="shared" si="178"/>
        <v>0</v>
      </c>
      <c r="BD157" s="1346">
        <f t="shared" si="179"/>
        <v>0</v>
      </c>
      <c r="BE157" s="1346">
        <f t="shared" si="190"/>
        <v>0</v>
      </c>
      <c r="BF157" s="1380"/>
      <c r="BG157" s="1348"/>
      <c r="BH157" s="1456"/>
      <c r="BI157" s="1483"/>
      <c r="BJ157" s="1483"/>
      <c r="BK157" s="1483"/>
      <c r="BL157" s="1483"/>
      <c r="BM157" s="1483">
        <f t="shared" si="191"/>
        <v>0</v>
      </c>
      <c r="BN157" s="1403"/>
      <c r="BO157" s="1403"/>
      <c r="BP157" s="1403"/>
      <c r="BQ157" s="1395">
        <f t="shared" si="196"/>
        <v>0</v>
      </c>
      <c r="BR157" s="1404"/>
      <c r="BS157" s="1404">
        <f t="shared" si="192"/>
        <v>0</v>
      </c>
      <c r="BT157" s="1404"/>
      <c r="BU157" s="1456">
        <f t="shared" si="180"/>
        <v>0</v>
      </c>
      <c r="BV157" s="1456">
        <f t="shared" si="181"/>
        <v>0</v>
      </c>
      <c r="BW157" s="1434">
        <f t="shared" si="182"/>
        <v>0</v>
      </c>
      <c r="BX157" s="1434">
        <f t="shared" si="183"/>
        <v>0</v>
      </c>
      <c r="BY157" s="1434">
        <f t="shared" si="184"/>
        <v>0</v>
      </c>
      <c r="BZ157" s="910">
        <f t="shared" si="193"/>
        <v>0</v>
      </c>
      <c r="CA157" s="2394"/>
      <c r="CB157" s="2059">
        <f t="shared" si="194"/>
        <v>0</v>
      </c>
    </row>
    <row r="158" spans="1:80" ht="34.5" customHeight="1">
      <c r="A158" s="1165"/>
      <c r="B158" s="1486" t="s">
        <v>1250</v>
      </c>
      <c r="C158" s="1368" t="s">
        <v>316</v>
      </c>
      <c r="D158" s="1371"/>
      <c r="E158" s="1435">
        <v>0</v>
      </c>
      <c r="F158" s="1435">
        <v>0</v>
      </c>
      <c r="G158" s="1435">
        <v>0</v>
      </c>
      <c r="H158" s="1435">
        <v>0</v>
      </c>
      <c r="I158" s="1435">
        <v>0</v>
      </c>
      <c r="J158" s="1435">
        <v>0</v>
      </c>
      <c r="K158" s="1435">
        <v>0</v>
      </c>
      <c r="L158" s="1435">
        <f t="shared" si="185"/>
        <v>0</v>
      </c>
      <c r="M158" s="1496"/>
      <c r="N158" s="1496"/>
      <c r="O158" s="1496"/>
      <c r="P158" s="1496"/>
      <c r="Q158" s="1496"/>
      <c r="R158" s="1496"/>
      <c r="S158" s="1444"/>
      <c r="T158" s="1444">
        <f t="shared" si="186"/>
        <v>0</v>
      </c>
      <c r="U158" s="1727"/>
      <c r="V158" s="1951">
        <v>2</v>
      </c>
      <c r="W158" s="1951"/>
      <c r="X158" s="1951"/>
      <c r="Y158" s="891">
        <f t="shared" si="168"/>
        <v>0</v>
      </c>
      <c r="Z158" s="891"/>
      <c r="AA158" s="891">
        <v>14721.7</v>
      </c>
      <c r="AB158" s="891">
        <f t="shared" si="170"/>
        <v>0</v>
      </c>
      <c r="AC158" s="891">
        <f t="shared" si="171"/>
        <v>0</v>
      </c>
      <c r="AD158" s="891">
        <v>5000</v>
      </c>
      <c r="AE158" s="891">
        <v>120000</v>
      </c>
      <c r="AF158" s="1374">
        <f t="shared" si="187"/>
        <v>139721.70000000001</v>
      </c>
      <c r="AG158" s="889"/>
      <c r="AH158" s="889"/>
      <c r="AI158" s="1436">
        <v>0</v>
      </c>
      <c r="AJ158" s="1436">
        <v>0</v>
      </c>
      <c r="AK158" s="1436">
        <v>0</v>
      </c>
      <c r="AL158" s="1477">
        <v>0</v>
      </c>
      <c r="AM158" s="1477">
        <v>0</v>
      </c>
      <c r="AN158" s="1477">
        <v>0</v>
      </c>
      <c r="AO158" s="1477">
        <f t="shared" si="188"/>
        <v>0</v>
      </c>
      <c r="AP158" s="1001"/>
      <c r="AQ158" s="1402"/>
      <c r="AR158" s="1001"/>
      <c r="AS158" s="1001"/>
      <c r="AT158" s="1001"/>
      <c r="AU158" s="1402"/>
      <c r="AV158" s="1402">
        <f t="shared" si="189"/>
        <v>0</v>
      </c>
      <c r="AW158" s="2080"/>
      <c r="AX158" s="1948">
        <v>2</v>
      </c>
      <c r="AY158" s="1346">
        <f t="shared" si="175"/>
        <v>0</v>
      </c>
      <c r="AZ158" s="1346"/>
      <c r="BA158" s="1346">
        <v>31612.5</v>
      </c>
      <c r="BB158" s="1346">
        <f t="shared" si="177"/>
        <v>0</v>
      </c>
      <c r="BC158" s="1346">
        <v>2000</v>
      </c>
      <c r="BD158" s="1346">
        <v>48000</v>
      </c>
      <c r="BE158" s="1346">
        <f t="shared" si="190"/>
        <v>81612.5</v>
      </c>
      <c r="BF158" s="1380"/>
      <c r="BG158" s="1381"/>
      <c r="BH158" s="1437"/>
      <c r="BI158" s="1437"/>
      <c r="BJ158" s="1437"/>
      <c r="BK158" s="910"/>
      <c r="BL158" s="910"/>
      <c r="BM158" s="910">
        <f t="shared" si="191"/>
        <v>0</v>
      </c>
      <c r="BN158" s="1403"/>
      <c r="BO158" s="1403"/>
      <c r="BP158" s="1403"/>
      <c r="BQ158" s="1403"/>
      <c r="BR158" s="1404"/>
      <c r="BS158" s="1404">
        <f t="shared" si="192"/>
        <v>0</v>
      </c>
      <c r="BT158" s="1437"/>
      <c r="BU158" s="1437">
        <v>2</v>
      </c>
      <c r="BV158" s="1437">
        <f t="shared" si="181"/>
        <v>0</v>
      </c>
      <c r="BW158" s="1434">
        <v>105000</v>
      </c>
      <c r="BX158" s="1434">
        <f t="shared" si="183"/>
        <v>0</v>
      </c>
      <c r="BY158" s="1434">
        <f t="shared" si="184"/>
        <v>0</v>
      </c>
      <c r="BZ158" s="910">
        <f t="shared" si="193"/>
        <v>105000</v>
      </c>
      <c r="CA158" s="2393" t="s">
        <v>394</v>
      </c>
      <c r="CB158" s="2059">
        <f t="shared" si="194"/>
        <v>6</v>
      </c>
    </row>
    <row r="159" spans="1:80">
      <c r="A159" s="1165" t="s">
        <v>759</v>
      </c>
      <c r="B159" s="1171" t="s">
        <v>522</v>
      </c>
      <c r="C159" s="1517" t="s">
        <v>510</v>
      </c>
      <c r="D159" s="1735"/>
      <c r="E159" s="1151">
        <v>23.8</v>
      </c>
      <c r="F159" s="1151">
        <v>6130</v>
      </c>
      <c r="G159" s="1151">
        <v>104187.5</v>
      </c>
      <c r="H159" s="1151">
        <v>280000</v>
      </c>
      <c r="I159" s="1151"/>
      <c r="J159" s="1151">
        <v>3158.3333333333335</v>
      </c>
      <c r="K159" s="1151">
        <v>75800</v>
      </c>
      <c r="L159" s="1151">
        <f t="shared" si="185"/>
        <v>469275.83333333331</v>
      </c>
      <c r="M159" s="1184">
        <f>SUM(M160:M178)</f>
        <v>-21</v>
      </c>
      <c r="N159" s="1184">
        <f>SUM(N160:N178)</f>
        <v>-3480.4</v>
      </c>
      <c r="O159" s="1184">
        <f>SUM(O160:O178)</f>
        <v>-89928.7</v>
      </c>
      <c r="P159" s="1184">
        <f>SUM(P160:P178)</f>
        <v>-280000</v>
      </c>
      <c r="Q159" s="1184"/>
      <c r="R159" s="1184">
        <f>SUM(R160:R178)</f>
        <v>-2408.3333333333335</v>
      </c>
      <c r="S159" s="1184">
        <f>SUM(S160:S178)</f>
        <v>-57800</v>
      </c>
      <c r="T159" s="1184">
        <f t="shared" si="186"/>
        <v>-433617.43333333329</v>
      </c>
      <c r="U159" s="2060">
        <f>U166</f>
        <v>68.17</v>
      </c>
      <c r="V159" s="1861">
        <f>SUM(V160:V178)</f>
        <v>11.350000000000001</v>
      </c>
      <c r="W159" s="1861"/>
      <c r="X159" s="1861"/>
      <c r="Y159" s="1861">
        <f t="shared" ref="Y159:AE159" si="197">SUM(Y160:Y178)</f>
        <v>65901</v>
      </c>
      <c r="Z159" s="1861">
        <f t="shared" si="197"/>
        <v>100500</v>
      </c>
      <c r="AA159" s="1861">
        <f t="shared" si="197"/>
        <v>197710.5</v>
      </c>
      <c r="AB159" s="1861">
        <f t="shared" si="197"/>
        <v>0</v>
      </c>
      <c r="AC159" s="1861">
        <f t="shared" si="197"/>
        <v>0</v>
      </c>
      <c r="AD159" s="1861">
        <f t="shared" si="197"/>
        <v>0</v>
      </c>
      <c r="AE159" s="1861">
        <f t="shared" si="197"/>
        <v>0</v>
      </c>
      <c r="AF159" s="1151">
        <f t="shared" si="187"/>
        <v>364111.5</v>
      </c>
      <c r="AG159" s="1861"/>
      <c r="AH159" s="1861"/>
      <c r="AI159" s="1151">
        <v>15.3</v>
      </c>
      <c r="AJ159" s="1151">
        <v>47800</v>
      </c>
      <c r="AK159" s="1151">
        <v>55000</v>
      </c>
      <c r="AL159" s="1151"/>
      <c r="AM159" s="1151">
        <v>10467.5</v>
      </c>
      <c r="AN159" s="1151">
        <v>251220</v>
      </c>
      <c r="AO159" s="1151">
        <f t="shared" si="188"/>
        <v>364487.5</v>
      </c>
      <c r="AP159" s="1861">
        <f t="shared" ref="AP159:AU159" si="198">SUM(AP160:AP178)</f>
        <v>12</v>
      </c>
      <c r="AQ159" s="1861">
        <f t="shared" si="198"/>
        <v>2000</v>
      </c>
      <c r="AR159" s="1861">
        <f t="shared" si="198"/>
        <v>26000</v>
      </c>
      <c r="AS159" s="1861">
        <f t="shared" si="198"/>
        <v>0</v>
      </c>
      <c r="AT159" s="1861">
        <f t="shared" si="198"/>
        <v>2750</v>
      </c>
      <c r="AU159" s="1861">
        <f t="shared" si="198"/>
        <v>66000</v>
      </c>
      <c r="AV159" s="1861">
        <f t="shared" si="189"/>
        <v>96750</v>
      </c>
      <c r="AW159" s="1314">
        <f>AW165</f>
        <v>0</v>
      </c>
      <c r="AX159" s="1751">
        <f>SUM(AX160:AX178)</f>
        <v>17.45</v>
      </c>
      <c r="AY159" s="1151">
        <f>SUM(AY160:AY178)</f>
        <v>31081.7</v>
      </c>
      <c r="AZ159" s="1151"/>
      <c r="BA159" s="1151">
        <f>SUM(BA160:BA178)</f>
        <v>90764.1</v>
      </c>
      <c r="BB159" s="1151">
        <f>SUM(BB160:BB178)</f>
        <v>0</v>
      </c>
      <c r="BC159" s="1151">
        <f>SUM(BC160:BC178)</f>
        <v>12442.5</v>
      </c>
      <c r="BD159" s="1151">
        <f>SUM(BD160:BD178)</f>
        <v>298620</v>
      </c>
      <c r="BE159" s="1151">
        <f t="shared" si="190"/>
        <v>432908.3</v>
      </c>
      <c r="BF159" s="1730"/>
      <c r="BG159" s="1185"/>
      <c r="BH159" s="1151">
        <f>SUM(BH160:BH178)</f>
        <v>0</v>
      </c>
      <c r="BI159" s="1151">
        <f>SUM(BI160:BI178)</f>
        <v>0</v>
      </c>
      <c r="BJ159" s="1151">
        <f>SUM(BJ160:BJ178)</f>
        <v>0</v>
      </c>
      <c r="BK159" s="1151">
        <f>SUM(BK160:BK178)</f>
        <v>0</v>
      </c>
      <c r="BL159" s="1151">
        <f>SUM(BL160:BL178)</f>
        <v>0</v>
      </c>
      <c r="BM159" s="1151">
        <f t="shared" si="191"/>
        <v>0</v>
      </c>
      <c r="BN159" s="1861">
        <f>SUM(BN160:BN178)</f>
        <v>0</v>
      </c>
      <c r="BO159" s="1861">
        <f>SUM(BO160:BO178)</f>
        <v>0</v>
      </c>
      <c r="BP159" s="1861">
        <f>SUM(BP160:BP178)</f>
        <v>0</v>
      </c>
      <c r="BQ159" s="1861">
        <f>SUM(BQ160:BQ178)</f>
        <v>0</v>
      </c>
      <c r="BR159" s="1861">
        <f>SUM(BR160:BR178)</f>
        <v>0</v>
      </c>
      <c r="BS159" s="1861">
        <f t="shared" si="192"/>
        <v>0</v>
      </c>
      <c r="BT159" s="1314">
        <f>BT165</f>
        <v>90.24</v>
      </c>
      <c r="BU159" s="1151">
        <f>SUM(BU160:BU178)</f>
        <v>5.3</v>
      </c>
      <c r="BV159" s="1151">
        <f>SUM(BV160:BV178)</f>
        <v>0</v>
      </c>
      <c r="BW159" s="1151">
        <f>SUM(BW160:BW178)</f>
        <v>25250</v>
      </c>
      <c r="BX159" s="1151">
        <f>SUM(BX160:BX178)</f>
        <v>14400</v>
      </c>
      <c r="BY159" s="1151">
        <f>SUM(BY160:BY178)</f>
        <v>345600</v>
      </c>
      <c r="BZ159" s="1151">
        <f t="shared" si="193"/>
        <v>385250</v>
      </c>
      <c r="CA159" s="2396"/>
      <c r="CB159" s="2059">
        <f t="shared" si="194"/>
        <v>34.1</v>
      </c>
    </row>
    <row r="160" spans="1:80" ht="33.6" customHeight="1">
      <c r="A160" s="1165">
        <v>1</v>
      </c>
      <c r="B160" s="1491" t="s">
        <v>524</v>
      </c>
      <c r="C160" s="2045" t="s">
        <v>664</v>
      </c>
      <c r="D160" s="1493" t="s">
        <v>957</v>
      </c>
      <c r="E160" s="1432">
        <v>10</v>
      </c>
      <c r="F160" s="1432">
        <v>2000</v>
      </c>
      <c r="G160" s="1432">
        <v>0</v>
      </c>
      <c r="H160" s="1432">
        <v>280000</v>
      </c>
      <c r="I160" s="1432">
        <v>0</v>
      </c>
      <c r="J160" s="1432">
        <v>0</v>
      </c>
      <c r="K160" s="1432">
        <v>0</v>
      </c>
      <c r="L160" s="1432">
        <f t="shared" si="185"/>
        <v>282000</v>
      </c>
      <c r="M160" s="1976">
        <v>-9</v>
      </c>
      <c r="N160" s="1440"/>
      <c r="O160" s="1440">
        <f>20000-5741.2</f>
        <v>14258.8</v>
      </c>
      <c r="P160" s="1977">
        <f>5741.2-285741.2</f>
        <v>-280000</v>
      </c>
      <c r="Q160" s="1440"/>
      <c r="R160" s="1440"/>
      <c r="S160" s="1440"/>
      <c r="T160" s="1440">
        <f t="shared" si="186"/>
        <v>-265741.2</v>
      </c>
      <c r="U160" s="1722"/>
      <c r="V160" s="1717">
        <v>9.5500000000000007</v>
      </c>
      <c r="W160" s="891"/>
      <c r="X160" s="891"/>
      <c r="Y160" s="891"/>
      <c r="Z160" s="891">
        <v>85500</v>
      </c>
      <c r="AA160" s="891">
        <v>197710.5</v>
      </c>
      <c r="AB160" s="891">
        <f t="shared" ref="AB160:AC165" si="199">H160+P160</f>
        <v>0</v>
      </c>
      <c r="AC160" s="891">
        <f t="shared" si="199"/>
        <v>0</v>
      </c>
      <c r="AD160" s="891">
        <v>0</v>
      </c>
      <c r="AE160" s="891">
        <v>0</v>
      </c>
      <c r="AF160" s="1357">
        <f t="shared" si="187"/>
        <v>283210.5</v>
      </c>
      <c r="AG160" s="891"/>
      <c r="AH160" s="891"/>
      <c r="AI160" s="1433">
        <v>10.3</v>
      </c>
      <c r="AJ160" s="1433">
        <v>7500</v>
      </c>
      <c r="AK160" s="1433">
        <v>45000</v>
      </c>
      <c r="AL160" s="1433"/>
      <c r="AM160" s="1433">
        <v>5912.5</v>
      </c>
      <c r="AN160" s="1433">
        <v>141900</v>
      </c>
      <c r="AO160" s="1433">
        <f t="shared" si="188"/>
        <v>200312.5</v>
      </c>
      <c r="AP160" s="999"/>
      <c r="AQ160" s="1394"/>
      <c r="AR160" s="999"/>
      <c r="AS160" s="999"/>
      <c r="AT160" s="999">
        <f t="shared" ref="AT160:AT177" si="200">AU160/24</f>
        <v>0</v>
      </c>
      <c r="AU160" s="1394"/>
      <c r="AV160" s="1956">
        <f t="shared" si="189"/>
        <v>0</v>
      </c>
      <c r="AW160" s="1999"/>
      <c r="AX160" s="2092">
        <v>6.45</v>
      </c>
      <c r="AY160" s="1346">
        <v>18706.7</v>
      </c>
      <c r="AZ160" s="1346"/>
      <c r="BA160" s="1346"/>
      <c r="BB160" s="1346">
        <f t="shared" ref="BB160:BB178" si="201">AL160+AS160</f>
        <v>0</v>
      </c>
      <c r="BC160" s="1346">
        <v>5312.5</v>
      </c>
      <c r="BD160" s="1346">
        <v>127500</v>
      </c>
      <c r="BE160" s="1346">
        <f t="shared" si="190"/>
        <v>151519.20000000001</v>
      </c>
      <c r="BF160" s="1362"/>
      <c r="BG160" s="1346"/>
      <c r="BH160" s="1434"/>
      <c r="BI160" s="1434"/>
      <c r="BJ160" s="1434"/>
      <c r="BK160" s="1434"/>
      <c r="BL160" s="1434"/>
      <c r="BM160" s="1434">
        <f t="shared" si="191"/>
        <v>0</v>
      </c>
      <c r="BN160" s="1395"/>
      <c r="BO160" s="1395"/>
      <c r="BP160" s="1395"/>
      <c r="BQ160" s="1395">
        <f t="shared" ref="BQ160:BQ177" si="202">BR160/24</f>
        <v>0</v>
      </c>
      <c r="BR160" s="1396"/>
      <c r="BS160" s="1396">
        <f t="shared" si="192"/>
        <v>0</v>
      </c>
      <c r="BT160" s="1434"/>
      <c r="BU160" s="1434">
        <v>5.3</v>
      </c>
      <c r="BV160" s="1434">
        <f t="shared" ref="BV160:BV178" si="203">BI160+BO160</f>
        <v>0</v>
      </c>
      <c r="BW160" s="1434">
        <v>24000</v>
      </c>
      <c r="BX160" s="1434">
        <v>11250</v>
      </c>
      <c r="BY160" s="1434">
        <v>270000</v>
      </c>
      <c r="BZ160" s="1434">
        <f t="shared" si="193"/>
        <v>305250</v>
      </c>
      <c r="CA160" s="2393" t="s">
        <v>1275</v>
      </c>
      <c r="CB160" s="2059">
        <f t="shared" si="194"/>
        <v>21.3</v>
      </c>
    </row>
    <row r="161" spans="1:80" ht="24">
      <c r="A161" s="912">
        <v>8</v>
      </c>
      <c r="B161" s="1491" t="s">
        <v>673</v>
      </c>
      <c r="C161" s="2045" t="s">
        <v>833</v>
      </c>
      <c r="D161" s="1493" t="s">
        <v>955</v>
      </c>
      <c r="E161" s="1432">
        <v>12</v>
      </c>
      <c r="F161" s="1432">
        <v>2130</v>
      </c>
      <c r="G161" s="1432">
        <v>96187.5</v>
      </c>
      <c r="H161" s="1432">
        <v>0</v>
      </c>
      <c r="I161" s="1432">
        <v>0</v>
      </c>
      <c r="J161" s="1432">
        <v>2283.3333333333335</v>
      </c>
      <c r="K161" s="1432">
        <v>54800</v>
      </c>
      <c r="L161" s="1432">
        <f t="shared" si="185"/>
        <v>155400.83333333331</v>
      </c>
      <c r="M161" s="1440">
        <v>-12</v>
      </c>
      <c r="N161" s="1440">
        <v>-2130</v>
      </c>
      <c r="O161" s="1440">
        <v>-96187.5</v>
      </c>
      <c r="P161" s="1440"/>
      <c r="Q161" s="1440"/>
      <c r="R161" s="1978">
        <f>S161/24</f>
        <v>-2283.3333333333335</v>
      </c>
      <c r="S161" s="1978">
        <v>-54800</v>
      </c>
      <c r="T161" s="1440">
        <f t="shared" si="186"/>
        <v>-155400.83333333331</v>
      </c>
      <c r="U161" s="1722"/>
      <c r="V161" s="891">
        <f>E161+M161</f>
        <v>0</v>
      </c>
      <c r="W161" s="891"/>
      <c r="X161" s="891"/>
      <c r="Y161" s="891">
        <f>F161+N161</f>
        <v>0</v>
      </c>
      <c r="Z161" s="891"/>
      <c r="AA161" s="891">
        <f>G161+O161</f>
        <v>0</v>
      </c>
      <c r="AB161" s="891">
        <f t="shared" si="199"/>
        <v>0</v>
      </c>
      <c r="AC161" s="891">
        <f t="shared" si="199"/>
        <v>0</v>
      </c>
      <c r="AD161" s="891">
        <f t="shared" ref="AD161:AE165" si="204">J161+R161</f>
        <v>0</v>
      </c>
      <c r="AE161" s="891">
        <f t="shared" si="204"/>
        <v>0</v>
      </c>
      <c r="AF161" s="1719">
        <f t="shared" si="187"/>
        <v>0</v>
      </c>
      <c r="AG161" s="891"/>
      <c r="AH161" s="891"/>
      <c r="AI161" s="1433">
        <v>4</v>
      </c>
      <c r="AJ161" s="1433">
        <v>2000</v>
      </c>
      <c r="AK161" s="1433">
        <v>10000</v>
      </c>
      <c r="AL161" s="1433">
        <v>0</v>
      </c>
      <c r="AM161" s="1433">
        <v>1850</v>
      </c>
      <c r="AN161" s="1433">
        <v>44400</v>
      </c>
      <c r="AO161" s="1433">
        <f t="shared" si="188"/>
        <v>58250</v>
      </c>
      <c r="AP161" s="999">
        <v>12</v>
      </c>
      <c r="AQ161" s="1394">
        <v>2000</v>
      </c>
      <c r="AR161" s="999">
        <v>26000</v>
      </c>
      <c r="AS161" s="999"/>
      <c r="AT161" s="999">
        <f t="shared" si="200"/>
        <v>2750</v>
      </c>
      <c r="AU161" s="1394">
        <v>66000</v>
      </c>
      <c r="AV161" s="1394">
        <f t="shared" si="189"/>
        <v>96750</v>
      </c>
      <c r="AW161" s="1999"/>
      <c r="AX161" s="2092">
        <v>5</v>
      </c>
      <c r="AY161" s="1346"/>
      <c r="AZ161" s="1346"/>
      <c r="BA161" s="1346">
        <v>45000</v>
      </c>
      <c r="BB161" s="1346">
        <f t="shared" si="201"/>
        <v>0</v>
      </c>
      <c r="BC161" s="1346">
        <v>2125</v>
      </c>
      <c r="BD161" s="1346">
        <v>51000</v>
      </c>
      <c r="BE161" s="1346">
        <f t="shared" si="190"/>
        <v>98125</v>
      </c>
      <c r="BF161" s="1362"/>
      <c r="BG161" s="1346"/>
      <c r="BH161" s="1434"/>
      <c r="BI161" s="1434"/>
      <c r="BJ161" s="1434"/>
      <c r="BK161" s="1434"/>
      <c r="BL161" s="1434"/>
      <c r="BM161" s="1434">
        <f t="shared" si="191"/>
        <v>0</v>
      </c>
      <c r="BN161" s="1395"/>
      <c r="BO161" s="1395"/>
      <c r="BP161" s="1396"/>
      <c r="BQ161" s="1395">
        <f t="shared" si="202"/>
        <v>0</v>
      </c>
      <c r="BR161" s="1396"/>
      <c r="BS161" s="1396">
        <f t="shared" si="192"/>
        <v>0</v>
      </c>
      <c r="BT161" s="1434"/>
      <c r="BU161" s="1434"/>
      <c r="BV161" s="1434">
        <f t="shared" si="203"/>
        <v>0</v>
      </c>
      <c r="BW161" s="1434"/>
      <c r="BX161" s="1434">
        <f t="shared" ref="BX161:BX178" si="205">BK161+BQ161</f>
        <v>0</v>
      </c>
      <c r="BY161" s="1434">
        <f t="shared" ref="BY161:BY178" si="206">BL161+BR161</f>
        <v>0</v>
      </c>
      <c r="BZ161" s="1434">
        <f t="shared" si="193"/>
        <v>0</v>
      </c>
      <c r="CA161" s="2393" t="s">
        <v>414</v>
      </c>
      <c r="CB161" s="2059">
        <f t="shared" si="194"/>
        <v>5</v>
      </c>
    </row>
    <row r="162" spans="1:80" ht="24">
      <c r="A162" s="1165"/>
      <c r="B162" s="1491" t="s">
        <v>736</v>
      </c>
      <c r="C162" s="2045" t="s">
        <v>454</v>
      </c>
      <c r="D162" s="1493" t="s">
        <v>955</v>
      </c>
      <c r="E162" s="1432">
        <v>0</v>
      </c>
      <c r="F162" s="1432">
        <v>0</v>
      </c>
      <c r="G162" s="1432">
        <v>0</v>
      </c>
      <c r="H162" s="1432">
        <v>0</v>
      </c>
      <c r="I162" s="1432">
        <v>0</v>
      </c>
      <c r="J162" s="1432">
        <v>0</v>
      </c>
      <c r="K162" s="1432">
        <v>0</v>
      </c>
      <c r="L162" s="1432">
        <f t="shared" si="185"/>
        <v>0</v>
      </c>
      <c r="M162" s="1440"/>
      <c r="N162" s="1440"/>
      <c r="O162" s="1440"/>
      <c r="P162" s="1440"/>
      <c r="Q162" s="1440"/>
      <c r="R162" s="1440">
        <f>S162/24</f>
        <v>0</v>
      </c>
      <c r="S162" s="1440"/>
      <c r="T162" s="1440">
        <f t="shared" si="186"/>
        <v>0</v>
      </c>
      <c r="U162" s="1722"/>
      <c r="V162" s="891">
        <f>E162+M162</f>
        <v>0</v>
      </c>
      <c r="W162" s="891"/>
      <c r="X162" s="891"/>
      <c r="Y162" s="891">
        <f>F162+N162</f>
        <v>0</v>
      </c>
      <c r="Z162" s="891"/>
      <c r="AA162" s="891">
        <f>G162+O162</f>
        <v>0</v>
      </c>
      <c r="AB162" s="891">
        <f t="shared" si="199"/>
        <v>0</v>
      </c>
      <c r="AC162" s="891">
        <f t="shared" si="199"/>
        <v>0</v>
      </c>
      <c r="AD162" s="891">
        <f t="shared" si="204"/>
        <v>0</v>
      </c>
      <c r="AE162" s="891">
        <f t="shared" si="204"/>
        <v>0</v>
      </c>
      <c r="AF162" s="1719">
        <f t="shared" si="187"/>
        <v>0</v>
      </c>
      <c r="AG162" s="891"/>
      <c r="AH162" s="930"/>
      <c r="AI162" s="1433">
        <v>0</v>
      </c>
      <c r="AJ162" s="1433">
        <v>0</v>
      </c>
      <c r="AK162" s="1433">
        <v>0</v>
      </c>
      <c r="AL162" s="1433">
        <v>0</v>
      </c>
      <c r="AM162" s="1433">
        <v>0</v>
      </c>
      <c r="AN162" s="1433">
        <v>0</v>
      </c>
      <c r="AO162" s="1433">
        <f t="shared" si="188"/>
        <v>0</v>
      </c>
      <c r="AP162" s="999"/>
      <c r="AQ162" s="1394"/>
      <c r="AR162" s="999"/>
      <c r="AS162" s="999"/>
      <c r="AT162" s="999">
        <f t="shared" si="200"/>
        <v>0</v>
      </c>
      <c r="AU162" s="1394"/>
      <c r="AV162" s="1394">
        <f t="shared" si="189"/>
        <v>0</v>
      </c>
      <c r="AW162" s="1999"/>
      <c r="AX162" s="2092">
        <v>6</v>
      </c>
      <c r="AY162" s="1346">
        <f t="shared" ref="AX162:AY164" si="207">AJ162+AQ162</f>
        <v>0</v>
      </c>
      <c r="AZ162" s="1346"/>
      <c r="BA162" s="1346">
        <v>45764.1</v>
      </c>
      <c r="BB162" s="1346">
        <f t="shared" si="201"/>
        <v>0</v>
      </c>
      <c r="BC162" s="1346">
        <v>2300</v>
      </c>
      <c r="BD162" s="1346">
        <v>55200</v>
      </c>
      <c r="BE162" s="1346">
        <f t="shared" si="190"/>
        <v>103264.1</v>
      </c>
      <c r="BF162" s="1362"/>
      <c r="BG162" s="1363"/>
      <c r="BH162" s="1434"/>
      <c r="BI162" s="1434"/>
      <c r="BJ162" s="1434"/>
      <c r="BK162" s="1434"/>
      <c r="BL162" s="1434"/>
      <c r="BM162" s="1434">
        <f t="shared" si="191"/>
        <v>0</v>
      </c>
      <c r="BN162" s="1979"/>
      <c r="BO162" s="1979"/>
      <c r="BP162" s="1395"/>
      <c r="BQ162" s="1395">
        <f t="shared" si="202"/>
        <v>0</v>
      </c>
      <c r="BR162" s="1396"/>
      <c r="BS162" s="1396">
        <f t="shared" si="192"/>
        <v>0</v>
      </c>
      <c r="BT162" s="1434"/>
      <c r="BU162" s="1434">
        <f t="shared" ref="BU162:BU178" si="208">BH162+BN162</f>
        <v>0</v>
      </c>
      <c r="BV162" s="1434">
        <f t="shared" si="203"/>
        <v>0</v>
      </c>
      <c r="BW162" s="1434">
        <f t="shared" ref="BW162:BW178" si="209">BJ162+BP162</f>
        <v>0</v>
      </c>
      <c r="BX162" s="1434">
        <f t="shared" si="205"/>
        <v>0</v>
      </c>
      <c r="BY162" s="1434">
        <f t="shared" si="206"/>
        <v>0</v>
      </c>
      <c r="BZ162" s="1434">
        <f t="shared" si="193"/>
        <v>0</v>
      </c>
      <c r="CA162" s="2393" t="s">
        <v>394</v>
      </c>
      <c r="CB162" s="2059">
        <f t="shared" si="194"/>
        <v>6</v>
      </c>
    </row>
    <row r="163" spans="1:80" ht="24" hidden="1">
      <c r="A163" s="1165"/>
      <c r="B163" s="1491" t="s">
        <v>737</v>
      </c>
      <c r="C163" s="2045" t="s">
        <v>664</v>
      </c>
      <c r="D163" s="1493"/>
      <c r="E163" s="1432">
        <v>0</v>
      </c>
      <c r="F163" s="1432">
        <v>0</v>
      </c>
      <c r="G163" s="1432">
        <v>0</v>
      </c>
      <c r="H163" s="1432">
        <v>0</v>
      </c>
      <c r="I163" s="1432"/>
      <c r="J163" s="1432">
        <v>0</v>
      </c>
      <c r="K163" s="1432">
        <v>0</v>
      </c>
      <c r="L163" s="1432">
        <f t="shared" si="185"/>
        <v>0</v>
      </c>
      <c r="M163" s="1440"/>
      <c r="N163" s="1440"/>
      <c r="O163" s="1440"/>
      <c r="P163" s="1440"/>
      <c r="Q163" s="1440"/>
      <c r="R163" s="1440"/>
      <c r="S163" s="1440"/>
      <c r="T163" s="1440">
        <f t="shared" si="186"/>
        <v>0</v>
      </c>
      <c r="U163" s="1722"/>
      <c r="V163" s="891">
        <f>E163+M163</f>
        <v>0</v>
      </c>
      <c r="W163" s="891"/>
      <c r="X163" s="891"/>
      <c r="Y163" s="891">
        <f>F163+N163</f>
        <v>0</v>
      </c>
      <c r="Z163" s="891"/>
      <c r="AA163" s="891">
        <f>G163+O163</f>
        <v>0</v>
      </c>
      <c r="AB163" s="891">
        <f t="shared" si="199"/>
        <v>0</v>
      </c>
      <c r="AC163" s="891">
        <f t="shared" si="199"/>
        <v>0</v>
      </c>
      <c r="AD163" s="891">
        <f t="shared" si="204"/>
        <v>0</v>
      </c>
      <c r="AE163" s="891">
        <f t="shared" si="204"/>
        <v>0</v>
      </c>
      <c r="AF163" s="1719">
        <f t="shared" si="187"/>
        <v>0</v>
      </c>
      <c r="AG163" s="891"/>
      <c r="AH163" s="891"/>
      <c r="AI163" s="1433">
        <v>1</v>
      </c>
      <c r="AJ163" s="1433">
        <v>25000</v>
      </c>
      <c r="AK163" s="1433">
        <v>0</v>
      </c>
      <c r="AL163" s="1433">
        <v>0</v>
      </c>
      <c r="AM163" s="1433">
        <v>0</v>
      </c>
      <c r="AN163" s="1433">
        <v>0</v>
      </c>
      <c r="AO163" s="1433">
        <f t="shared" si="188"/>
        <v>25000</v>
      </c>
      <c r="AP163" s="999"/>
      <c r="AQ163" s="1394"/>
      <c r="AR163" s="999"/>
      <c r="AS163" s="999"/>
      <c r="AT163" s="999">
        <f t="shared" si="200"/>
        <v>0</v>
      </c>
      <c r="AU163" s="1394"/>
      <c r="AV163" s="1394">
        <f t="shared" si="189"/>
        <v>0</v>
      </c>
      <c r="AW163" s="1999"/>
      <c r="AX163" s="2092">
        <v>0</v>
      </c>
      <c r="AY163" s="1346">
        <v>0</v>
      </c>
      <c r="AZ163" s="1346"/>
      <c r="BA163" s="1346">
        <f t="shared" ref="BA163:BA178" si="210">AK163+AR163</f>
        <v>0</v>
      </c>
      <c r="BB163" s="1346">
        <f t="shared" si="201"/>
        <v>0</v>
      </c>
      <c r="BC163" s="1346">
        <f t="shared" ref="BC163:BC178" si="211">AM163+AT163</f>
        <v>0</v>
      </c>
      <c r="BD163" s="1346">
        <f t="shared" ref="BD163:BD178" si="212">AN163+AU163</f>
        <v>0</v>
      </c>
      <c r="BE163" s="1346">
        <f t="shared" si="190"/>
        <v>0</v>
      </c>
      <c r="BF163" s="1362"/>
      <c r="BG163" s="1363"/>
      <c r="BH163" s="1434"/>
      <c r="BI163" s="1434"/>
      <c r="BJ163" s="1434"/>
      <c r="BK163" s="1434"/>
      <c r="BL163" s="1434"/>
      <c r="BM163" s="1434">
        <f t="shared" si="191"/>
        <v>0</v>
      </c>
      <c r="BN163" s="1395"/>
      <c r="BO163" s="1395"/>
      <c r="BP163" s="1395"/>
      <c r="BQ163" s="1395">
        <f t="shared" si="202"/>
        <v>0</v>
      </c>
      <c r="BR163" s="1396"/>
      <c r="BS163" s="1396">
        <f t="shared" si="192"/>
        <v>0</v>
      </c>
      <c r="BT163" s="1434"/>
      <c r="BU163" s="1434">
        <f t="shared" si="208"/>
        <v>0</v>
      </c>
      <c r="BV163" s="1434">
        <f t="shared" si="203"/>
        <v>0</v>
      </c>
      <c r="BW163" s="1434">
        <f t="shared" si="209"/>
        <v>0</v>
      </c>
      <c r="BX163" s="1434">
        <f t="shared" si="205"/>
        <v>0</v>
      </c>
      <c r="BY163" s="1434">
        <f t="shared" si="206"/>
        <v>0</v>
      </c>
      <c r="BZ163" s="1434">
        <f t="shared" si="193"/>
        <v>0</v>
      </c>
      <c r="CA163" s="2393" t="s">
        <v>237</v>
      </c>
      <c r="CB163" s="2059">
        <f t="shared" si="194"/>
        <v>0</v>
      </c>
    </row>
    <row r="164" spans="1:80" ht="38.25" customHeight="1">
      <c r="A164" s="1165"/>
      <c r="B164" s="1491" t="s">
        <v>737</v>
      </c>
      <c r="C164" s="1492" t="s">
        <v>965</v>
      </c>
      <c r="D164" s="1493"/>
      <c r="E164" s="1432">
        <v>1.8</v>
      </c>
      <c r="F164" s="1432">
        <v>2000</v>
      </c>
      <c r="G164" s="1432">
        <v>8000</v>
      </c>
      <c r="H164" s="1432">
        <v>0</v>
      </c>
      <c r="I164" s="1432">
        <v>0</v>
      </c>
      <c r="J164" s="1432">
        <v>875</v>
      </c>
      <c r="K164" s="1432">
        <v>21000</v>
      </c>
      <c r="L164" s="1432">
        <f t="shared" si="185"/>
        <v>31875</v>
      </c>
      <c r="M164" s="1440"/>
      <c r="N164" s="1947">
        <f>-915.9-434.5</f>
        <v>-1350.4</v>
      </c>
      <c r="O164" s="1440">
        <v>-8000</v>
      </c>
      <c r="P164" s="1440"/>
      <c r="Q164" s="1440"/>
      <c r="R164" s="1947">
        <f>S164/24</f>
        <v>-125</v>
      </c>
      <c r="S164" s="1947">
        <v>-3000</v>
      </c>
      <c r="T164" s="1440">
        <f t="shared" si="186"/>
        <v>-12475.4</v>
      </c>
      <c r="U164" s="1722"/>
      <c r="V164" s="2481">
        <f>E164+M164</f>
        <v>1.8</v>
      </c>
      <c r="W164" s="891"/>
      <c r="X164" s="891"/>
      <c r="Y164" s="891">
        <v>4399.6000000000004</v>
      </c>
      <c r="Z164" s="891">
        <v>15000</v>
      </c>
      <c r="AA164" s="891">
        <f>G164+O164</f>
        <v>0</v>
      </c>
      <c r="AB164" s="891">
        <f t="shared" si="199"/>
        <v>0</v>
      </c>
      <c r="AC164" s="891">
        <f t="shared" si="199"/>
        <v>0</v>
      </c>
      <c r="AD164" s="891">
        <v>0</v>
      </c>
      <c r="AE164" s="891">
        <v>0</v>
      </c>
      <c r="AF164" s="1719">
        <f t="shared" si="187"/>
        <v>19399.599999999999</v>
      </c>
      <c r="AG164" s="891"/>
      <c r="AH164" s="891"/>
      <c r="AI164" s="1433">
        <v>0</v>
      </c>
      <c r="AJ164" s="1433">
        <v>0</v>
      </c>
      <c r="AK164" s="1433">
        <v>0</v>
      </c>
      <c r="AL164" s="1433">
        <v>0</v>
      </c>
      <c r="AM164" s="1433">
        <v>0</v>
      </c>
      <c r="AN164" s="1433">
        <v>0</v>
      </c>
      <c r="AO164" s="1433">
        <f t="shared" si="188"/>
        <v>0</v>
      </c>
      <c r="AP164" s="999"/>
      <c r="AQ164" s="1394"/>
      <c r="AR164" s="999"/>
      <c r="AS164" s="999"/>
      <c r="AT164" s="999">
        <f t="shared" si="200"/>
        <v>0</v>
      </c>
      <c r="AU164" s="1394"/>
      <c r="AV164" s="1394">
        <f t="shared" si="189"/>
        <v>0</v>
      </c>
      <c r="AW164" s="1999"/>
      <c r="AX164" s="2092">
        <f t="shared" si="207"/>
        <v>0</v>
      </c>
      <c r="AY164" s="1346">
        <f t="shared" si="207"/>
        <v>0</v>
      </c>
      <c r="AZ164" s="1346"/>
      <c r="BA164" s="1346">
        <f t="shared" si="210"/>
        <v>0</v>
      </c>
      <c r="BB164" s="1346">
        <f t="shared" si="201"/>
        <v>0</v>
      </c>
      <c r="BC164" s="1346">
        <f t="shared" si="211"/>
        <v>0</v>
      </c>
      <c r="BD164" s="1346">
        <f t="shared" si="212"/>
        <v>0</v>
      </c>
      <c r="BE164" s="1346">
        <f t="shared" si="190"/>
        <v>0</v>
      </c>
      <c r="BF164" s="1362"/>
      <c r="BG164" s="1363"/>
      <c r="BH164" s="1434"/>
      <c r="BI164" s="1434"/>
      <c r="BJ164" s="1434"/>
      <c r="BK164" s="1434"/>
      <c r="BL164" s="1434"/>
      <c r="BM164" s="1434">
        <f t="shared" si="191"/>
        <v>0</v>
      </c>
      <c r="BN164" s="1395"/>
      <c r="BO164" s="1395"/>
      <c r="BP164" s="1395"/>
      <c r="BQ164" s="1395">
        <f t="shared" si="202"/>
        <v>0</v>
      </c>
      <c r="BR164" s="1396"/>
      <c r="BS164" s="1396">
        <f t="shared" si="192"/>
        <v>0</v>
      </c>
      <c r="BT164" s="1434"/>
      <c r="BU164" s="1434">
        <f t="shared" si="208"/>
        <v>0</v>
      </c>
      <c r="BV164" s="1434">
        <f t="shared" si="203"/>
        <v>0</v>
      </c>
      <c r="BW164" s="1434">
        <f t="shared" si="209"/>
        <v>0</v>
      </c>
      <c r="BX164" s="1434">
        <f t="shared" si="205"/>
        <v>0</v>
      </c>
      <c r="BY164" s="1434">
        <f t="shared" si="206"/>
        <v>0</v>
      </c>
      <c r="BZ164" s="1434">
        <f t="shared" si="193"/>
        <v>0</v>
      </c>
      <c r="CA164" s="2393" t="s">
        <v>866</v>
      </c>
      <c r="CB164" s="2059">
        <f t="shared" si="194"/>
        <v>1.8</v>
      </c>
    </row>
    <row r="165" spans="1:80" ht="36">
      <c r="A165" s="1165"/>
      <c r="B165" s="1491" t="s">
        <v>1223</v>
      </c>
      <c r="C165" s="1492" t="s">
        <v>1037</v>
      </c>
      <c r="D165" s="1493"/>
      <c r="E165" s="1432">
        <v>0</v>
      </c>
      <c r="F165" s="1432">
        <v>0</v>
      </c>
      <c r="G165" s="1432">
        <v>0</v>
      </c>
      <c r="H165" s="1432">
        <v>0</v>
      </c>
      <c r="I165" s="1432">
        <v>0</v>
      </c>
      <c r="J165" s="1432">
        <v>0</v>
      </c>
      <c r="K165" s="1432">
        <v>0</v>
      </c>
      <c r="L165" s="1432">
        <f t="shared" si="185"/>
        <v>0</v>
      </c>
      <c r="M165" s="1440"/>
      <c r="N165" s="1440"/>
      <c r="O165" s="1440"/>
      <c r="P165" s="1440"/>
      <c r="Q165" s="1440"/>
      <c r="R165" s="1440"/>
      <c r="S165" s="1440"/>
      <c r="T165" s="1440">
        <f t="shared" si="186"/>
        <v>0</v>
      </c>
      <c r="U165" s="1722"/>
      <c r="V165" s="891">
        <f>E165+M165</f>
        <v>0</v>
      </c>
      <c r="W165" s="891"/>
      <c r="X165" s="891"/>
      <c r="Y165" s="891">
        <f>F165+N165</f>
        <v>0</v>
      </c>
      <c r="Z165" s="891"/>
      <c r="AA165" s="891">
        <f>G165+O165</f>
        <v>0</v>
      </c>
      <c r="AB165" s="891">
        <f t="shared" si="199"/>
        <v>0</v>
      </c>
      <c r="AC165" s="891">
        <f t="shared" si="199"/>
        <v>0</v>
      </c>
      <c r="AD165" s="891">
        <f t="shared" si="204"/>
        <v>0</v>
      </c>
      <c r="AE165" s="891">
        <f t="shared" si="204"/>
        <v>0</v>
      </c>
      <c r="AF165" s="1719">
        <f t="shared" si="187"/>
        <v>0</v>
      </c>
      <c r="AG165" s="891"/>
      <c r="AH165" s="891"/>
      <c r="AI165" s="1433" t="s">
        <v>1098</v>
      </c>
      <c r="AJ165" s="1433">
        <v>13300</v>
      </c>
      <c r="AK165" s="1433">
        <v>0</v>
      </c>
      <c r="AL165" s="1433">
        <v>0</v>
      </c>
      <c r="AM165" s="1433">
        <v>2705</v>
      </c>
      <c r="AN165" s="1433">
        <v>64920</v>
      </c>
      <c r="AO165" s="1433">
        <f t="shared" si="188"/>
        <v>80925</v>
      </c>
      <c r="AP165" s="999"/>
      <c r="AQ165" s="1394"/>
      <c r="AR165" s="999"/>
      <c r="AS165" s="999"/>
      <c r="AT165" s="999">
        <f t="shared" si="200"/>
        <v>0</v>
      </c>
      <c r="AU165" s="1394"/>
      <c r="AV165" s="1394">
        <f t="shared" si="189"/>
        <v>0</v>
      </c>
      <c r="AW165" s="2087"/>
      <c r="AX165" s="2093"/>
      <c r="AY165" s="1346">
        <v>12375</v>
      </c>
      <c r="AZ165" s="1346"/>
      <c r="BA165" s="1346">
        <f t="shared" si="210"/>
        <v>0</v>
      </c>
      <c r="BB165" s="1346">
        <f t="shared" si="201"/>
        <v>0</v>
      </c>
      <c r="BC165" s="1346">
        <f t="shared" si="211"/>
        <v>2705</v>
      </c>
      <c r="BD165" s="1346">
        <f t="shared" si="212"/>
        <v>64920</v>
      </c>
      <c r="BE165" s="1346">
        <f t="shared" si="190"/>
        <v>80000</v>
      </c>
      <c r="BF165" s="1362"/>
      <c r="BG165" s="1363"/>
      <c r="BH165" s="1434"/>
      <c r="BI165" s="1434"/>
      <c r="BJ165" s="1434"/>
      <c r="BK165" s="1434"/>
      <c r="BL165" s="1434"/>
      <c r="BM165" s="1434">
        <f t="shared" si="191"/>
        <v>0</v>
      </c>
      <c r="BN165" s="1395"/>
      <c r="BO165" s="1395"/>
      <c r="BP165" s="1395"/>
      <c r="BQ165" s="1395">
        <f t="shared" si="202"/>
        <v>0</v>
      </c>
      <c r="BR165" s="1396"/>
      <c r="BS165" s="1396">
        <f t="shared" si="192"/>
        <v>0</v>
      </c>
      <c r="BT165" s="2471">
        <v>90.24</v>
      </c>
      <c r="BU165" s="1434">
        <f t="shared" si="208"/>
        <v>0</v>
      </c>
      <c r="BV165" s="1434">
        <f t="shared" si="203"/>
        <v>0</v>
      </c>
      <c r="BW165" s="1434">
        <v>1250</v>
      </c>
      <c r="BX165" s="1434">
        <v>3150</v>
      </c>
      <c r="BY165" s="1434">
        <v>75600</v>
      </c>
      <c r="BZ165" s="1434">
        <f t="shared" si="193"/>
        <v>80000</v>
      </c>
      <c r="CA165" s="2393" t="s">
        <v>1134</v>
      </c>
      <c r="CB165" s="2059">
        <f t="shared" si="194"/>
        <v>0</v>
      </c>
    </row>
    <row r="166" spans="1:80" ht="36">
      <c r="A166" s="1165"/>
      <c r="B166" s="1491" t="s">
        <v>1263</v>
      </c>
      <c r="C166" s="1492" t="s">
        <v>326</v>
      </c>
      <c r="D166" s="1493"/>
      <c r="E166" s="1432">
        <v>0</v>
      </c>
      <c r="F166" s="1432">
        <v>0</v>
      </c>
      <c r="G166" s="1432">
        <v>0</v>
      </c>
      <c r="H166" s="1432">
        <v>0</v>
      </c>
      <c r="I166" s="1432">
        <v>0</v>
      </c>
      <c r="J166" s="1432">
        <v>0</v>
      </c>
      <c r="K166" s="1432">
        <v>0</v>
      </c>
      <c r="L166" s="1432">
        <f t="shared" si="185"/>
        <v>0</v>
      </c>
      <c r="M166" s="1440"/>
      <c r="N166" s="1440"/>
      <c r="O166" s="1440"/>
      <c r="P166" s="1440"/>
      <c r="Q166" s="1440"/>
      <c r="R166" s="1440"/>
      <c r="S166" s="1440"/>
      <c r="T166" s="1440">
        <f t="shared" si="186"/>
        <v>0</v>
      </c>
      <c r="U166" s="2137">
        <v>68.17</v>
      </c>
      <c r="V166" s="891"/>
      <c r="W166" s="891"/>
      <c r="X166" s="891"/>
      <c r="Y166" s="891">
        <v>61501.4</v>
      </c>
      <c r="Z166" s="891"/>
      <c r="AA166" s="891"/>
      <c r="AB166" s="891">
        <f t="shared" ref="AB166:AB178" si="213">H166+P166</f>
        <v>0</v>
      </c>
      <c r="AC166" s="891">
        <f t="shared" ref="AC166:AC178" si="214">I166+Q166</f>
        <v>0</v>
      </c>
      <c r="AD166" s="891"/>
      <c r="AE166" s="891"/>
      <c r="AF166" s="1719">
        <f t="shared" si="187"/>
        <v>61501.4</v>
      </c>
      <c r="AG166" s="891"/>
      <c r="AH166" s="891"/>
      <c r="AI166" s="1433">
        <v>0</v>
      </c>
      <c r="AJ166" s="1433">
        <v>0</v>
      </c>
      <c r="AK166" s="1433">
        <v>0</v>
      </c>
      <c r="AL166" s="1433">
        <v>0</v>
      </c>
      <c r="AM166" s="1433">
        <v>0</v>
      </c>
      <c r="AN166" s="1433">
        <v>0</v>
      </c>
      <c r="AO166" s="1433">
        <f t="shared" si="188"/>
        <v>0</v>
      </c>
      <c r="AP166" s="999"/>
      <c r="AQ166" s="1394"/>
      <c r="AR166" s="999"/>
      <c r="AS166" s="999"/>
      <c r="AT166" s="999">
        <f t="shared" si="200"/>
        <v>0</v>
      </c>
      <c r="AU166" s="1394"/>
      <c r="AV166" s="1394">
        <f t="shared" si="189"/>
        <v>0</v>
      </c>
      <c r="AW166" s="1999"/>
      <c r="AX166" s="2094"/>
      <c r="AY166" s="1346">
        <f t="shared" ref="AY166:AY178" si="215">AJ166+AQ166</f>
        <v>0</v>
      </c>
      <c r="AZ166" s="1346"/>
      <c r="BA166" s="1346">
        <f t="shared" si="210"/>
        <v>0</v>
      </c>
      <c r="BB166" s="1346">
        <f t="shared" si="201"/>
        <v>0</v>
      </c>
      <c r="BC166" s="1346">
        <f t="shared" si="211"/>
        <v>0</v>
      </c>
      <c r="BD166" s="1346">
        <f t="shared" si="212"/>
        <v>0</v>
      </c>
      <c r="BE166" s="1346">
        <f t="shared" si="190"/>
        <v>0</v>
      </c>
      <c r="BF166" s="1362"/>
      <c r="BG166" s="1363"/>
      <c r="BH166" s="1434"/>
      <c r="BI166" s="1434"/>
      <c r="BJ166" s="1434"/>
      <c r="BK166" s="1434"/>
      <c r="BL166" s="1434"/>
      <c r="BM166" s="1434">
        <f t="shared" si="191"/>
        <v>0</v>
      </c>
      <c r="BN166" s="1395"/>
      <c r="BO166" s="1395"/>
      <c r="BP166" s="1395"/>
      <c r="BQ166" s="1395">
        <f t="shared" si="202"/>
        <v>0</v>
      </c>
      <c r="BR166" s="1396"/>
      <c r="BS166" s="1396">
        <f t="shared" si="192"/>
        <v>0</v>
      </c>
      <c r="BT166" s="1434"/>
      <c r="BU166" s="1434">
        <f t="shared" si="208"/>
        <v>0</v>
      </c>
      <c r="BV166" s="1434">
        <f t="shared" si="203"/>
        <v>0</v>
      </c>
      <c r="BW166" s="1434">
        <f t="shared" si="209"/>
        <v>0</v>
      </c>
      <c r="BX166" s="1434">
        <f t="shared" si="205"/>
        <v>0</v>
      </c>
      <c r="BY166" s="1434">
        <f t="shared" si="206"/>
        <v>0</v>
      </c>
      <c r="BZ166" s="1434">
        <f t="shared" si="193"/>
        <v>0</v>
      </c>
      <c r="CA166" s="2393" t="s">
        <v>1163</v>
      </c>
      <c r="CB166" s="2059">
        <f t="shared" si="194"/>
        <v>0</v>
      </c>
    </row>
    <row r="167" spans="1:80" ht="12.75" hidden="1" customHeight="1">
      <c r="A167" s="1165"/>
      <c r="B167" s="1491"/>
      <c r="C167" s="1492"/>
      <c r="D167" s="1493"/>
      <c r="E167" s="1432">
        <v>0</v>
      </c>
      <c r="F167" s="1432">
        <v>0</v>
      </c>
      <c r="G167" s="1432">
        <v>0</v>
      </c>
      <c r="H167" s="1432">
        <v>0</v>
      </c>
      <c r="I167" s="1432">
        <v>0</v>
      </c>
      <c r="J167" s="1432">
        <v>0</v>
      </c>
      <c r="K167" s="1432">
        <v>0</v>
      </c>
      <c r="L167" s="1432">
        <f t="shared" si="185"/>
        <v>0</v>
      </c>
      <c r="M167" s="1440"/>
      <c r="N167" s="1440"/>
      <c r="O167" s="1440"/>
      <c r="P167" s="1440"/>
      <c r="Q167" s="1440"/>
      <c r="R167" s="1440"/>
      <c r="S167" s="1440"/>
      <c r="T167" s="1440">
        <f t="shared" si="186"/>
        <v>0</v>
      </c>
      <c r="U167" s="1722"/>
      <c r="V167" s="891">
        <f t="shared" ref="V167:V178" si="216">E167+M167</f>
        <v>0</v>
      </c>
      <c r="W167" s="891"/>
      <c r="X167" s="891"/>
      <c r="Y167" s="891">
        <f t="shared" ref="Y167:Y178" si="217">F167+N167</f>
        <v>0</v>
      </c>
      <c r="Z167" s="891"/>
      <c r="AA167" s="891">
        <f t="shared" ref="AA167:AA178" si="218">G167+O167</f>
        <v>0</v>
      </c>
      <c r="AB167" s="891">
        <f t="shared" si="213"/>
        <v>0</v>
      </c>
      <c r="AC167" s="891">
        <f t="shared" si="214"/>
        <v>0</v>
      </c>
      <c r="AD167" s="891">
        <f t="shared" ref="AD167:AD178" si="219">J167+R167</f>
        <v>0</v>
      </c>
      <c r="AE167" s="891">
        <f t="shared" ref="AE167:AE178" si="220">K167+S167</f>
        <v>0</v>
      </c>
      <c r="AF167" s="1719">
        <f t="shared" si="187"/>
        <v>0</v>
      </c>
      <c r="AG167" s="891"/>
      <c r="AH167" s="891"/>
      <c r="AI167" s="1433">
        <v>0</v>
      </c>
      <c r="AJ167" s="1433">
        <v>0</v>
      </c>
      <c r="AK167" s="1433">
        <v>0</v>
      </c>
      <c r="AL167" s="1433">
        <v>0</v>
      </c>
      <c r="AM167" s="1433">
        <v>0</v>
      </c>
      <c r="AN167" s="1433">
        <v>0</v>
      </c>
      <c r="AO167" s="1433">
        <f t="shared" si="188"/>
        <v>0</v>
      </c>
      <c r="AP167" s="999"/>
      <c r="AQ167" s="1394"/>
      <c r="AR167" s="999"/>
      <c r="AS167" s="999"/>
      <c r="AT167" s="999">
        <f t="shared" si="200"/>
        <v>0</v>
      </c>
      <c r="AU167" s="1394"/>
      <c r="AV167" s="1394">
        <f t="shared" si="189"/>
        <v>0</v>
      </c>
      <c r="AW167" s="1999"/>
      <c r="AX167" s="2092">
        <f t="shared" ref="AX167:AX178" si="221">AI167+AP167</f>
        <v>0</v>
      </c>
      <c r="AY167" s="1346">
        <f t="shared" si="215"/>
        <v>0</v>
      </c>
      <c r="AZ167" s="1346"/>
      <c r="BA167" s="1346">
        <f t="shared" si="210"/>
        <v>0</v>
      </c>
      <c r="BB167" s="1346">
        <f t="shared" si="201"/>
        <v>0</v>
      </c>
      <c r="BC167" s="1346">
        <f t="shared" si="211"/>
        <v>0</v>
      </c>
      <c r="BD167" s="1346">
        <f t="shared" si="212"/>
        <v>0</v>
      </c>
      <c r="BE167" s="1346">
        <f t="shared" si="190"/>
        <v>0</v>
      </c>
      <c r="BF167" s="1362"/>
      <c r="BG167" s="1363"/>
      <c r="BH167" s="1434"/>
      <c r="BI167" s="1434"/>
      <c r="BJ167" s="1434"/>
      <c r="BK167" s="1434"/>
      <c r="BL167" s="1434"/>
      <c r="BM167" s="1434">
        <f t="shared" si="191"/>
        <v>0</v>
      </c>
      <c r="BN167" s="1395"/>
      <c r="BO167" s="1395"/>
      <c r="BP167" s="1395"/>
      <c r="BQ167" s="1395">
        <f t="shared" si="202"/>
        <v>0</v>
      </c>
      <c r="BR167" s="1396"/>
      <c r="BS167" s="1396">
        <f t="shared" si="192"/>
        <v>0</v>
      </c>
      <c r="BT167" s="1396"/>
      <c r="BU167" s="1434">
        <f t="shared" si="208"/>
        <v>0</v>
      </c>
      <c r="BV167" s="1434">
        <f t="shared" si="203"/>
        <v>0</v>
      </c>
      <c r="BW167" s="1434">
        <f t="shared" si="209"/>
        <v>0</v>
      </c>
      <c r="BX167" s="1434">
        <f t="shared" si="205"/>
        <v>0</v>
      </c>
      <c r="BY167" s="1434">
        <f t="shared" si="206"/>
        <v>0</v>
      </c>
      <c r="BZ167" s="1434">
        <f t="shared" si="193"/>
        <v>0</v>
      </c>
      <c r="CA167" s="2394"/>
      <c r="CB167" s="2059">
        <f t="shared" si="194"/>
        <v>0</v>
      </c>
    </row>
    <row r="168" spans="1:80" ht="12.75" hidden="1" customHeight="1">
      <c r="A168" s="1165"/>
      <c r="B168" s="1491"/>
      <c r="C168" s="1492"/>
      <c r="D168" s="1493"/>
      <c r="E168" s="1432">
        <v>0</v>
      </c>
      <c r="F168" s="1432">
        <v>0</v>
      </c>
      <c r="G168" s="1432">
        <v>0</v>
      </c>
      <c r="H168" s="1432">
        <v>0</v>
      </c>
      <c r="I168" s="1432">
        <v>0</v>
      </c>
      <c r="J168" s="1432">
        <v>0</v>
      </c>
      <c r="K168" s="1432">
        <v>0</v>
      </c>
      <c r="L168" s="1432">
        <f t="shared" si="185"/>
        <v>0</v>
      </c>
      <c r="M168" s="1440"/>
      <c r="N168" s="1440"/>
      <c r="O168" s="1440"/>
      <c r="P168" s="1440"/>
      <c r="Q168" s="1440"/>
      <c r="R168" s="1440"/>
      <c r="S168" s="1440"/>
      <c r="T168" s="1440">
        <f t="shared" si="186"/>
        <v>0</v>
      </c>
      <c r="U168" s="1722"/>
      <c r="V168" s="891">
        <f t="shared" si="216"/>
        <v>0</v>
      </c>
      <c r="W168" s="891"/>
      <c r="X168" s="891"/>
      <c r="Y168" s="891">
        <f t="shared" si="217"/>
        <v>0</v>
      </c>
      <c r="Z168" s="891"/>
      <c r="AA168" s="891">
        <f t="shared" si="218"/>
        <v>0</v>
      </c>
      <c r="AB168" s="891">
        <f t="shared" si="213"/>
        <v>0</v>
      </c>
      <c r="AC168" s="891">
        <f t="shared" si="214"/>
        <v>0</v>
      </c>
      <c r="AD168" s="891">
        <f t="shared" si="219"/>
        <v>0</v>
      </c>
      <c r="AE168" s="891">
        <f t="shared" si="220"/>
        <v>0</v>
      </c>
      <c r="AF168" s="1719">
        <f t="shared" si="187"/>
        <v>0</v>
      </c>
      <c r="AG168" s="891"/>
      <c r="AH168" s="891"/>
      <c r="AI168" s="1433">
        <v>0</v>
      </c>
      <c r="AJ168" s="1433">
        <v>0</v>
      </c>
      <c r="AK168" s="1433">
        <v>0</v>
      </c>
      <c r="AL168" s="1433">
        <v>0</v>
      </c>
      <c r="AM168" s="1433">
        <v>0</v>
      </c>
      <c r="AN168" s="1433">
        <v>0</v>
      </c>
      <c r="AO168" s="1433">
        <f t="shared" si="188"/>
        <v>0</v>
      </c>
      <c r="AP168" s="999"/>
      <c r="AQ168" s="1394"/>
      <c r="AR168" s="999"/>
      <c r="AS168" s="999"/>
      <c r="AT168" s="999">
        <f t="shared" si="200"/>
        <v>0</v>
      </c>
      <c r="AU168" s="1394"/>
      <c r="AV168" s="1394">
        <f t="shared" si="189"/>
        <v>0</v>
      </c>
      <c r="AW168" s="1999"/>
      <c r="AX168" s="2092">
        <f t="shared" si="221"/>
        <v>0</v>
      </c>
      <c r="AY168" s="1346">
        <f t="shared" si="215"/>
        <v>0</v>
      </c>
      <c r="AZ168" s="1346"/>
      <c r="BA168" s="1346">
        <f t="shared" si="210"/>
        <v>0</v>
      </c>
      <c r="BB168" s="1346">
        <f t="shared" si="201"/>
        <v>0</v>
      </c>
      <c r="BC168" s="1346">
        <f t="shared" si="211"/>
        <v>0</v>
      </c>
      <c r="BD168" s="1346">
        <f t="shared" si="212"/>
        <v>0</v>
      </c>
      <c r="BE168" s="1346">
        <f t="shared" si="190"/>
        <v>0</v>
      </c>
      <c r="BF168" s="1362"/>
      <c r="BG168" s="1363"/>
      <c r="BH168" s="1434"/>
      <c r="BI168" s="1434"/>
      <c r="BJ168" s="1434"/>
      <c r="BK168" s="1434"/>
      <c r="BL168" s="1434"/>
      <c r="BM168" s="1434">
        <f t="shared" si="191"/>
        <v>0</v>
      </c>
      <c r="BN168" s="1395"/>
      <c r="BO168" s="1395"/>
      <c r="BP168" s="1395"/>
      <c r="BQ168" s="1395">
        <f t="shared" si="202"/>
        <v>0</v>
      </c>
      <c r="BR168" s="1396"/>
      <c r="BS168" s="1396">
        <f t="shared" si="192"/>
        <v>0</v>
      </c>
      <c r="BT168" s="1396"/>
      <c r="BU168" s="1434">
        <f t="shared" si="208"/>
        <v>0</v>
      </c>
      <c r="BV168" s="1434">
        <f t="shared" si="203"/>
        <v>0</v>
      </c>
      <c r="BW168" s="1434">
        <f t="shared" si="209"/>
        <v>0</v>
      </c>
      <c r="BX168" s="1434">
        <f t="shared" si="205"/>
        <v>0</v>
      </c>
      <c r="BY168" s="1434">
        <f t="shared" si="206"/>
        <v>0</v>
      </c>
      <c r="BZ168" s="1434">
        <f t="shared" si="193"/>
        <v>0</v>
      </c>
      <c r="CA168" s="2394"/>
      <c r="CB168" s="2059">
        <f t="shared" si="194"/>
        <v>0</v>
      </c>
    </row>
    <row r="169" spans="1:80" ht="12.75" hidden="1" customHeight="1">
      <c r="A169" s="1165"/>
      <c r="B169" s="1491"/>
      <c r="C169" s="1492"/>
      <c r="D169" s="1493"/>
      <c r="E169" s="1432">
        <v>0</v>
      </c>
      <c r="F169" s="1432">
        <v>0</v>
      </c>
      <c r="G169" s="1432">
        <v>0</v>
      </c>
      <c r="H169" s="1432">
        <v>0</v>
      </c>
      <c r="I169" s="1432">
        <v>0</v>
      </c>
      <c r="J169" s="1432">
        <v>0</v>
      </c>
      <c r="K169" s="1432">
        <v>0</v>
      </c>
      <c r="L169" s="1432">
        <f t="shared" si="185"/>
        <v>0</v>
      </c>
      <c r="M169" s="1440"/>
      <c r="N169" s="1440"/>
      <c r="O169" s="1440"/>
      <c r="P169" s="1440"/>
      <c r="Q169" s="1440"/>
      <c r="R169" s="1440"/>
      <c r="S169" s="1440"/>
      <c r="T169" s="1440">
        <f t="shared" si="186"/>
        <v>0</v>
      </c>
      <c r="U169" s="1722"/>
      <c r="V169" s="891">
        <f t="shared" si="216"/>
        <v>0</v>
      </c>
      <c r="W169" s="891"/>
      <c r="X169" s="891"/>
      <c r="Y169" s="891">
        <f t="shared" si="217"/>
        <v>0</v>
      </c>
      <c r="Z169" s="891"/>
      <c r="AA169" s="891">
        <f t="shared" si="218"/>
        <v>0</v>
      </c>
      <c r="AB169" s="891">
        <f t="shared" si="213"/>
        <v>0</v>
      </c>
      <c r="AC169" s="891">
        <f t="shared" si="214"/>
        <v>0</v>
      </c>
      <c r="AD169" s="891">
        <f t="shared" si="219"/>
        <v>0</v>
      </c>
      <c r="AE169" s="891">
        <f t="shared" si="220"/>
        <v>0</v>
      </c>
      <c r="AF169" s="1719">
        <f t="shared" si="187"/>
        <v>0</v>
      </c>
      <c r="AG169" s="891"/>
      <c r="AH169" s="891"/>
      <c r="AI169" s="1433">
        <v>0</v>
      </c>
      <c r="AJ169" s="1433">
        <v>0</v>
      </c>
      <c r="AK169" s="1433">
        <v>0</v>
      </c>
      <c r="AL169" s="1433">
        <v>0</v>
      </c>
      <c r="AM169" s="1433">
        <v>0</v>
      </c>
      <c r="AN169" s="1433">
        <v>0</v>
      </c>
      <c r="AO169" s="1433">
        <f t="shared" si="188"/>
        <v>0</v>
      </c>
      <c r="AP169" s="999"/>
      <c r="AQ169" s="1394"/>
      <c r="AR169" s="999"/>
      <c r="AS169" s="999"/>
      <c r="AT169" s="999">
        <f t="shared" si="200"/>
        <v>0</v>
      </c>
      <c r="AU169" s="1394"/>
      <c r="AV169" s="1394">
        <f t="shared" si="189"/>
        <v>0</v>
      </c>
      <c r="AW169" s="1999"/>
      <c r="AX169" s="2092">
        <f t="shared" si="221"/>
        <v>0</v>
      </c>
      <c r="AY169" s="1346">
        <f t="shared" si="215"/>
        <v>0</v>
      </c>
      <c r="AZ169" s="1346"/>
      <c r="BA169" s="1346">
        <f t="shared" si="210"/>
        <v>0</v>
      </c>
      <c r="BB169" s="1346">
        <f t="shared" si="201"/>
        <v>0</v>
      </c>
      <c r="BC169" s="1346">
        <f t="shared" si="211"/>
        <v>0</v>
      </c>
      <c r="BD169" s="1346">
        <f t="shared" si="212"/>
        <v>0</v>
      </c>
      <c r="BE169" s="1346">
        <f t="shared" si="190"/>
        <v>0</v>
      </c>
      <c r="BF169" s="1362"/>
      <c r="BG169" s="1363"/>
      <c r="BH169" s="1434"/>
      <c r="BI169" s="1434"/>
      <c r="BJ169" s="1434"/>
      <c r="BK169" s="1434"/>
      <c r="BL169" s="1434"/>
      <c r="BM169" s="1434">
        <f t="shared" si="191"/>
        <v>0</v>
      </c>
      <c r="BN169" s="1395"/>
      <c r="BO169" s="1395"/>
      <c r="BP169" s="1395"/>
      <c r="BQ169" s="1395">
        <f t="shared" si="202"/>
        <v>0</v>
      </c>
      <c r="BR169" s="1396"/>
      <c r="BS169" s="1396">
        <f t="shared" si="192"/>
        <v>0</v>
      </c>
      <c r="BT169" s="1396"/>
      <c r="BU169" s="1434">
        <f t="shared" si="208"/>
        <v>0</v>
      </c>
      <c r="BV169" s="1434">
        <f t="shared" si="203"/>
        <v>0</v>
      </c>
      <c r="BW169" s="1434">
        <f t="shared" si="209"/>
        <v>0</v>
      </c>
      <c r="BX169" s="1434">
        <f t="shared" si="205"/>
        <v>0</v>
      </c>
      <c r="BY169" s="1434">
        <f t="shared" si="206"/>
        <v>0</v>
      </c>
      <c r="BZ169" s="1434">
        <f t="shared" si="193"/>
        <v>0</v>
      </c>
      <c r="CA169" s="2394"/>
      <c r="CB169" s="2059">
        <f t="shared" si="194"/>
        <v>0</v>
      </c>
    </row>
    <row r="170" spans="1:80" ht="12.75" hidden="1" customHeight="1">
      <c r="A170" s="1165"/>
      <c r="B170" s="1491"/>
      <c r="C170" s="1492"/>
      <c r="D170" s="1493"/>
      <c r="E170" s="1432">
        <v>0</v>
      </c>
      <c r="F170" s="1432">
        <v>0</v>
      </c>
      <c r="G170" s="1432">
        <v>0</v>
      </c>
      <c r="H170" s="1432">
        <v>0</v>
      </c>
      <c r="I170" s="1432">
        <v>0</v>
      </c>
      <c r="J170" s="1432">
        <v>0</v>
      </c>
      <c r="K170" s="1432">
        <v>0</v>
      </c>
      <c r="L170" s="1432">
        <f t="shared" si="185"/>
        <v>0</v>
      </c>
      <c r="M170" s="1440"/>
      <c r="N170" s="1440"/>
      <c r="O170" s="1440"/>
      <c r="P170" s="1440"/>
      <c r="Q170" s="1440"/>
      <c r="R170" s="1440"/>
      <c r="S170" s="1440"/>
      <c r="T170" s="1440">
        <f t="shared" si="186"/>
        <v>0</v>
      </c>
      <c r="U170" s="1722"/>
      <c r="V170" s="891">
        <f t="shared" si="216"/>
        <v>0</v>
      </c>
      <c r="W170" s="891"/>
      <c r="X170" s="891"/>
      <c r="Y170" s="891">
        <f t="shared" si="217"/>
        <v>0</v>
      </c>
      <c r="Z170" s="891"/>
      <c r="AA170" s="891">
        <f t="shared" si="218"/>
        <v>0</v>
      </c>
      <c r="AB170" s="891">
        <f t="shared" si="213"/>
        <v>0</v>
      </c>
      <c r="AC170" s="891">
        <f t="shared" si="214"/>
        <v>0</v>
      </c>
      <c r="AD170" s="891">
        <f t="shared" si="219"/>
        <v>0</v>
      </c>
      <c r="AE170" s="891">
        <f t="shared" si="220"/>
        <v>0</v>
      </c>
      <c r="AF170" s="1719">
        <f t="shared" si="187"/>
        <v>0</v>
      </c>
      <c r="AG170" s="891"/>
      <c r="AH170" s="891"/>
      <c r="AI170" s="1433">
        <v>0</v>
      </c>
      <c r="AJ170" s="1433">
        <v>0</v>
      </c>
      <c r="AK170" s="1433">
        <v>0</v>
      </c>
      <c r="AL170" s="1433">
        <v>0</v>
      </c>
      <c r="AM170" s="1433">
        <v>0</v>
      </c>
      <c r="AN170" s="1433">
        <v>0</v>
      </c>
      <c r="AO170" s="1433">
        <f t="shared" si="188"/>
        <v>0</v>
      </c>
      <c r="AP170" s="999"/>
      <c r="AQ170" s="1394"/>
      <c r="AR170" s="999"/>
      <c r="AS170" s="999"/>
      <c r="AT170" s="999">
        <f t="shared" si="200"/>
        <v>0</v>
      </c>
      <c r="AU170" s="1394"/>
      <c r="AV170" s="1394">
        <f t="shared" si="189"/>
        <v>0</v>
      </c>
      <c r="AW170" s="1999"/>
      <c r="AX170" s="2092">
        <f t="shared" si="221"/>
        <v>0</v>
      </c>
      <c r="AY170" s="1346">
        <f t="shared" si="215"/>
        <v>0</v>
      </c>
      <c r="AZ170" s="1346"/>
      <c r="BA170" s="1346">
        <f t="shared" si="210"/>
        <v>0</v>
      </c>
      <c r="BB170" s="1346">
        <f t="shared" si="201"/>
        <v>0</v>
      </c>
      <c r="BC170" s="1346">
        <f t="shared" si="211"/>
        <v>0</v>
      </c>
      <c r="BD170" s="1346">
        <f t="shared" si="212"/>
        <v>0</v>
      </c>
      <c r="BE170" s="1346">
        <f t="shared" si="190"/>
        <v>0</v>
      </c>
      <c r="BF170" s="1362"/>
      <c r="BG170" s="1363"/>
      <c r="BH170" s="1434"/>
      <c r="BI170" s="1434"/>
      <c r="BJ170" s="1434"/>
      <c r="BK170" s="1434"/>
      <c r="BL170" s="1434"/>
      <c r="BM170" s="1434">
        <f t="shared" si="191"/>
        <v>0</v>
      </c>
      <c r="BN170" s="1395"/>
      <c r="BO170" s="1395"/>
      <c r="BP170" s="1395"/>
      <c r="BQ170" s="1395">
        <f t="shared" si="202"/>
        <v>0</v>
      </c>
      <c r="BR170" s="1396"/>
      <c r="BS170" s="1396">
        <f t="shared" si="192"/>
        <v>0</v>
      </c>
      <c r="BT170" s="1396"/>
      <c r="BU170" s="1434">
        <f t="shared" si="208"/>
        <v>0</v>
      </c>
      <c r="BV170" s="1434">
        <f t="shared" si="203"/>
        <v>0</v>
      </c>
      <c r="BW170" s="1434">
        <f t="shared" si="209"/>
        <v>0</v>
      </c>
      <c r="BX170" s="1434">
        <f t="shared" si="205"/>
        <v>0</v>
      </c>
      <c r="BY170" s="1434">
        <f t="shared" si="206"/>
        <v>0</v>
      </c>
      <c r="BZ170" s="1434">
        <f t="shared" si="193"/>
        <v>0</v>
      </c>
      <c r="CA170" s="2394"/>
      <c r="CB170" s="2059">
        <f t="shared" si="194"/>
        <v>0</v>
      </c>
    </row>
    <row r="171" spans="1:80" ht="12.75" hidden="1" customHeight="1">
      <c r="A171" s="1165"/>
      <c r="B171" s="1491"/>
      <c r="C171" s="1492"/>
      <c r="D171" s="1493"/>
      <c r="E171" s="1432">
        <v>0</v>
      </c>
      <c r="F171" s="1432">
        <v>0</v>
      </c>
      <c r="G171" s="1432">
        <v>0</v>
      </c>
      <c r="H171" s="1432">
        <v>0</v>
      </c>
      <c r="I171" s="1432">
        <v>0</v>
      </c>
      <c r="J171" s="1432">
        <v>0</v>
      </c>
      <c r="K171" s="1432">
        <v>0</v>
      </c>
      <c r="L171" s="1432">
        <f t="shared" si="185"/>
        <v>0</v>
      </c>
      <c r="M171" s="1440"/>
      <c r="N171" s="1440"/>
      <c r="O171" s="1440"/>
      <c r="P171" s="1440"/>
      <c r="Q171" s="1440"/>
      <c r="R171" s="1440"/>
      <c r="S171" s="1440"/>
      <c r="T171" s="1440">
        <f t="shared" si="186"/>
        <v>0</v>
      </c>
      <c r="U171" s="1722"/>
      <c r="V171" s="891">
        <f t="shared" si="216"/>
        <v>0</v>
      </c>
      <c r="W171" s="891"/>
      <c r="X171" s="891"/>
      <c r="Y171" s="891">
        <f t="shared" si="217"/>
        <v>0</v>
      </c>
      <c r="Z171" s="891"/>
      <c r="AA171" s="891">
        <f t="shared" si="218"/>
        <v>0</v>
      </c>
      <c r="AB171" s="891">
        <f t="shared" si="213"/>
        <v>0</v>
      </c>
      <c r="AC171" s="891">
        <f t="shared" si="214"/>
        <v>0</v>
      </c>
      <c r="AD171" s="891">
        <f t="shared" si="219"/>
        <v>0</v>
      </c>
      <c r="AE171" s="891">
        <f t="shared" si="220"/>
        <v>0</v>
      </c>
      <c r="AF171" s="1719">
        <f t="shared" si="187"/>
        <v>0</v>
      </c>
      <c r="AG171" s="891"/>
      <c r="AH171" s="891"/>
      <c r="AI171" s="1433">
        <v>0</v>
      </c>
      <c r="AJ171" s="1433">
        <v>0</v>
      </c>
      <c r="AK171" s="1433">
        <v>0</v>
      </c>
      <c r="AL171" s="1433">
        <v>0</v>
      </c>
      <c r="AM171" s="1433">
        <v>0</v>
      </c>
      <c r="AN171" s="1433">
        <v>0</v>
      </c>
      <c r="AO171" s="1433">
        <f t="shared" si="188"/>
        <v>0</v>
      </c>
      <c r="AP171" s="999"/>
      <c r="AQ171" s="1394"/>
      <c r="AR171" s="999"/>
      <c r="AS171" s="999"/>
      <c r="AT171" s="999">
        <f t="shared" si="200"/>
        <v>0</v>
      </c>
      <c r="AU171" s="1394"/>
      <c r="AV171" s="1394">
        <f t="shared" si="189"/>
        <v>0</v>
      </c>
      <c r="AW171" s="1999"/>
      <c r="AX171" s="2092">
        <f t="shared" si="221"/>
        <v>0</v>
      </c>
      <c r="AY171" s="1346">
        <f t="shared" si="215"/>
        <v>0</v>
      </c>
      <c r="AZ171" s="1346"/>
      <c r="BA171" s="1346">
        <f t="shared" si="210"/>
        <v>0</v>
      </c>
      <c r="BB171" s="1346">
        <f t="shared" si="201"/>
        <v>0</v>
      </c>
      <c r="BC171" s="1346">
        <f t="shared" si="211"/>
        <v>0</v>
      </c>
      <c r="BD171" s="1346">
        <f t="shared" si="212"/>
        <v>0</v>
      </c>
      <c r="BE171" s="1346">
        <f t="shared" si="190"/>
        <v>0</v>
      </c>
      <c r="BF171" s="1362"/>
      <c r="BG171" s="1363"/>
      <c r="BH171" s="1434"/>
      <c r="BI171" s="1434"/>
      <c r="BJ171" s="1434"/>
      <c r="BK171" s="1434"/>
      <c r="BL171" s="1434"/>
      <c r="BM171" s="1434">
        <f t="shared" si="191"/>
        <v>0</v>
      </c>
      <c r="BN171" s="1395"/>
      <c r="BO171" s="1395"/>
      <c r="BP171" s="1395"/>
      <c r="BQ171" s="1395">
        <f t="shared" si="202"/>
        <v>0</v>
      </c>
      <c r="BR171" s="1396"/>
      <c r="BS171" s="1396">
        <f t="shared" si="192"/>
        <v>0</v>
      </c>
      <c r="BT171" s="1396"/>
      <c r="BU171" s="1434">
        <f t="shared" si="208"/>
        <v>0</v>
      </c>
      <c r="BV171" s="1434">
        <f t="shared" si="203"/>
        <v>0</v>
      </c>
      <c r="BW171" s="1434">
        <f t="shared" si="209"/>
        <v>0</v>
      </c>
      <c r="BX171" s="1434">
        <f t="shared" si="205"/>
        <v>0</v>
      </c>
      <c r="BY171" s="1434">
        <f t="shared" si="206"/>
        <v>0</v>
      </c>
      <c r="BZ171" s="1434">
        <f t="shared" si="193"/>
        <v>0</v>
      </c>
      <c r="CA171" s="2394"/>
      <c r="CB171" s="2059">
        <f t="shared" si="194"/>
        <v>0</v>
      </c>
    </row>
    <row r="172" spans="1:80" ht="12.75" hidden="1" customHeight="1">
      <c r="A172" s="1165"/>
      <c r="B172" s="1491"/>
      <c r="C172" s="1492"/>
      <c r="D172" s="1493"/>
      <c r="E172" s="1432">
        <v>0</v>
      </c>
      <c r="F172" s="1432">
        <v>0</v>
      </c>
      <c r="G172" s="1432">
        <v>0</v>
      </c>
      <c r="H172" s="1432">
        <v>0</v>
      </c>
      <c r="I172" s="1432">
        <v>0</v>
      </c>
      <c r="J172" s="1432">
        <v>0</v>
      </c>
      <c r="K172" s="1432">
        <v>0</v>
      </c>
      <c r="L172" s="1432">
        <f t="shared" si="185"/>
        <v>0</v>
      </c>
      <c r="M172" s="1440"/>
      <c r="N172" s="1440"/>
      <c r="O172" s="1440"/>
      <c r="P172" s="1440"/>
      <c r="Q172" s="1440"/>
      <c r="R172" s="1440"/>
      <c r="S172" s="1440"/>
      <c r="T172" s="1440">
        <f t="shared" si="186"/>
        <v>0</v>
      </c>
      <c r="U172" s="1722"/>
      <c r="V172" s="891">
        <f t="shared" si="216"/>
        <v>0</v>
      </c>
      <c r="W172" s="891"/>
      <c r="X172" s="891"/>
      <c r="Y172" s="891">
        <f t="shared" si="217"/>
        <v>0</v>
      </c>
      <c r="Z172" s="891"/>
      <c r="AA172" s="891">
        <f t="shared" si="218"/>
        <v>0</v>
      </c>
      <c r="AB172" s="891">
        <f t="shared" si="213"/>
        <v>0</v>
      </c>
      <c r="AC172" s="891">
        <f t="shared" si="214"/>
        <v>0</v>
      </c>
      <c r="AD172" s="891">
        <f t="shared" si="219"/>
        <v>0</v>
      </c>
      <c r="AE172" s="891">
        <f t="shared" si="220"/>
        <v>0</v>
      </c>
      <c r="AF172" s="1719">
        <f t="shared" si="187"/>
        <v>0</v>
      </c>
      <c r="AG172" s="891"/>
      <c r="AH172" s="891"/>
      <c r="AI172" s="1433">
        <v>0</v>
      </c>
      <c r="AJ172" s="1433">
        <v>0</v>
      </c>
      <c r="AK172" s="1433">
        <v>0</v>
      </c>
      <c r="AL172" s="1433">
        <v>0</v>
      </c>
      <c r="AM172" s="1433">
        <v>0</v>
      </c>
      <c r="AN172" s="1433">
        <v>0</v>
      </c>
      <c r="AO172" s="1433">
        <f t="shared" si="188"/>
        <v>0</v>
      </c>
      <c r="AP172" s="999"/>
      <c r="AQ172" s="1394"/>
      <c r="AR172" s="999"/>
      <c r="AS172" s="999"/>
      <c r="AT172" s="999">
        <f t="shared" si="200"/>
        <v>0</v>
      </c>
      <c r="AU172" s="1394"/>
      <c r="AV172" s="1394">
        <f t="shared" si="189"/>
        <v>0</v>
      </c>
      <c r="AW172" s="1999"/>
      <c r="AX172" s="2092">
        <f t="shared" si="221"/>
        <v>0</v>
      </c>
      <c r="AY172" s="1346">
        <f t="shared" si="215"/>
        <v>0</v>
      </c>
      <c r="AZ172" s="1346"/>
      <c r="BA172" s="1346">
        <f t="shared" si="210"/>
        <v>0</v>
      </c>
      <c r="BB172" s="1346">
        <f t="shared" si="201"/>
        <v>0</v>
      </c>
      <c r="BC172" s="1346">
        <f t="shared" si="211"/>
        <v>0</v>
      </c>
      <c r="BD172" s="1346">
        <f t="shared" si="212"/>
        <v>0</v>
      </c>
      <c r="BE172" s="1346">
        <f t="shared" si="190"/>
        <v>0</v>
      </c>
      <c r="BF172" s="1362"/>
      <c r="BG172" s="1363"/>
      <c r="BH172" s="1434"/>
      <c r="BI172" s="1434"/>
      <c r="BJ172" s="1434"/>
      <c r="BK172" s="1434"/>
      <c r="BL172" s="1434"/>
      <c r="BM172" s="1434">
        <f t="shared" si="191"/>
        <v>0</v>
      </c>
      <c r="BN172" s="1395"/>
      <c r="BO172" s="1395"/>
      <c r="BP172" s="1395"/>
      <c r="BQ172" s="1395">
        <f t="shared" si="202"/>
        <v>0</v>
      </c>
      <c r="BR172" s="1396"/>
      <c r="BS172" s="1396">
        <f t="shared" si="192"/>
        <v>0</v>
      </c>
      <c r="BT172" s="1396"/>
      <c r="BU172" s="1434">
        <f t="shared" si="208"/>
        <v>0</v>
      </c>
      <c r="BV172" s="1434">
        <f t="shared" si="203"/>
        <v>0</v>
      </c>
      <c r="BW172" s="1434">
        <f t="shared" si="209"/>
        <v>0</v>
      </c>
      <c r="BX172" s="1434">
        <f t="shared" si="205"/>
        <v>0</v>
      </c>
      <c r="BY172" s="1434">
        <f t="shared" si="206"/>
        <v>0</v>
      </c>
      <c r="BZ172" s="1434">
        <f t="shared" si="193"/>
        <v>0</v>
      </c>
      <c r="CA172" s="2394"/>
      <c r="CB172" s="2059">
        <f t="shared" si="194"/>
        <v>0</v>
      </c>
    </row>
    <row r="173" spans="1:80" ht="12.75" hidden="1" customHeight="1">
      <c r="A173" s="1165"/>
      <c r="B173" s="1491"/>
      <c r="C173" s="1492"/>
      <c r="D173" s="1493"/>
      <c r="E173" s="1432">
        <v>0</v>
      </c>
      <c r="F173" s="1432">
        <v>0</v>
      </c>
      <c r="G173" s="1432">
        <v>0</v>
      </c>
      <c r="H173" s="1432">
        <v>0</v>
      </c>
      <c r="I173" s="1432">
        <v>0</v>
      </c>
      <c r="J173" s="1432">
        <v>0</v>
      </c>
      <c r="K173" s="1432">
        <v>0</v>
      </c>
      <c r="L173" s="1432">
        <f t="shared" si="185"/>
        <v>0</v>
      </c>
      <c r="M173" s="1440"/>
      <c r="N173" s="1440"/>
      <c r="O173" s="1440"/>
      <c r="P173" s="1440"/>
      <c r="Q173" s="1440"/>
      <c r="R173" s="1440"/>
      <c r="S173" s="1440"/>
      <c r="T173" s="1440">
        <f t="shared" si="186"/>
        <v>0</v>
      </c>
      <c r="U173" s="1722"/>
      <c r="V173" s="891">
        <f t="shared" si="216"/>
        <v>0</v>
      </c>
      <c r="W173" s="891"/>
      <c r="X173" s="891"/>
      <c r="Y173" s="891">
        <f t="shared" si="217"/>
        <v>0</v>
      </c>
      <c r="Z173" s="891"/>
      <c r="AA173" s="891">
        <f t="shared" si="218"/>
        <v>0</v>
      </c>
      <c r="AB173" s="891">
        <f t="shared" si="213"/>
        <v>0</v>
      </c>
      <c r="AC173" s="891">
        <f t="shared" si="214"/>
        <v>0</v>
      </c>
      <c r="AD173" s="891">
        <f t="shared" si="219"/>
        <v>0</v>
      </c>
      <c r="AE173" s="891">
        <f t="shared" si="220"/>
        <v>0</v>
      </c>
      <c r="AF173" s="1719">
        <f t="shared" si="187"/>
        <v>0</v>
      </c>
      <c r="AG173" s="891"/>
      <c r="AH173" s="891"/>
      <c r="AI173" s="1433">
        <v>0</v>
      </c>
      <c r="AJ173" s="1433">
        <v>0</v>
      </c>
      <c r="AK173" s="1433">
        <v>0</v>
      </c>
      <c r="AL173" s="1433">
        <v>0</v>
      </c>
      <c r="AM173" s="1433">
        <v>0</v>
      </c>
      <c r="AN173" s="1433">
        <v>0</v>
      </c>
      <c r="AO173" s="1433">
        <f t="shared" si="188"/>
        <v>0</v>
      </c>
      <c r="AP173" s="999"/>
      <c r="AQ173" s="1394"/>
      <c r="AR173" s="999"/>
      <c r="AS173" s="999"/>
      <c r="AT173" s="999">
        <f t="shared" si="200"/>
        <v>0</v>
      </c>
      <c r="AU173" s="1394"/>
      <c r="AV173" s="1394">
        <f t="shared" si="189"/>
        <v>0</v>
      </c>
      <c r="AW173" s="1999"/>
      <c r="AX173" s="2092">
        <f t="shared" si="221"/>
        <v>0</v>
      </c>
      <c r="AY173" s="1346">
        <f t="shared" si="215"/>
        <v>0</v>
      </c>
      <c r="AZ173" s="1346"/>
      <c r="BA173" s="1346">
        <f t="shared" si="210"/>
        <v>0</v>
      </c>
      <c r="BB173" s="1346">
        <f t="shared" si="201"/>
        <v>0</v>
      </c>
      <c r="BC173" s="1346">
        <f t="shared" si="211"/>
        <v>0</v>
      </c>
      <c r="BD173" s="1346">
        <f t="shared" si="212"/>
        <v>0</v>
      </c>
      <c r="BE173" s="1346">
        <f t="shared" si="190"/>
        <v>0</v>
      </c>
      <c r="BF173" s="1362"/>
      <c r="BG173" s="1363"/>
      <c r="BH173" s="1434"/>
      <c r="BI173" s="1434"/>
      <c r="BJ173" s="1434"/>
      <c r="BK173" s="1434"/>
      <c r="BL173" s="1434"/>
      <c r="BM173" s="1434">
        <f t="shared" si="191"/>
        <v>0</v>
      </c>
      <c r="BN173" s="1395"/>
      <c r="BO173" s="1395"/>
      <c r="BP173" s="1395"/>
      <c r="BQ173" s="1395">
        <f t="shared" si="202"/>
        <v>0</v>
      </c>
      <c r="BR173" s="1396"/>
      <c r="BS173" s="1396">
        <f t="shared" si="192"/>
        <v>0</v>
      </c>
      <c r="BT173" s="1396"/>
      <c r="BU173" s="1434">
        <f t="shared" si="208"/>
        <v>0</v>
      </c>
      <c r="BV173" s="1434">
        <f t="shared" si="203"/>
        <v>0</v>
      </c>
      <c r="BW173" s="1434">
        <f t="shared" si="209"/>
        <v>0</v>
      </c>
      <c r="BX173" s="1434">
        <f t="shared" si="205"/>
        <v>0</v>
      </c>
      <c r="BY173" s="1434">
        <f t="shared" si="206"/>
        <v>0</v>
      </c>
      <c r="BZ173" s="1434">
        <f t="shared" si="193"/>
        <v>0</v>
      </c>
      <c r="CA173" s="2394"/>
      <c r="CB173" s="2059">
        <f t="shared" si="194"/>
        <v>0</v>
      </c>
    </row>
    <row r="174" spans="1:80" ht="12.75" hidden="1" customHeight="1">
      <c r="A174" s="1165"/>
      <c r="B174" s="1491"/>
      <c r="C174" s="1492"/>
      <c r="D174" s="1493"/>
      <c r="E174" s="1432">
        <v>0</v>
      </c>
      <c r="F174" s="1432">
        <v>0</v>
      </c>
      <c r="G174" s="1432">
        <v>0</v>
      </c>
      <c r="H174" s="1432">
        <v>0</v>
      </c>
      <c r="I174" s="1432">
        <v>0</v>
      </c>
      <c r="J174" s="1432">
        <v>0</v>
      </c>
      <c r="K174" s="1432">
        <v>0</v>
      </c>
      <c r="L174" s="1432">
        <f t="shared" si="185"/>
        <v>0</v>
      </c>
      <c r="M174" s="1440"/>
      <c r="N174" s="1440"/>
      <c r="O174" s="1440"/>
      <c r="P174" s="1440"/>
      <c r="Q174" s="1440"/>
      <c r="R174" s="1440"/>
      <c r="S174" s="1440"/>
      <c r="T174" s="1440">
        <f t="shared" si="186"/>
        <v>0</v>
      </c>
      <c r="U174" s="1722"/>
      <c r="V174" s="891">
        <f t="shared" si="216"/>
        <v>0</v>
      </c>
      <c r="W174" s="891"/>
      <c r="X174" s="891"/>
      <c r="Y174" s="891">
        <f t="shared" si="217"/>
        <v>0</v>
      </c>
      <c r="Z174" s="891"/>
      <c r="AA174" s="891">
        <f t="shared" si="218"/>
        <v>0</v>
      </c>
      <c r="AB174" s="891">
        <f t="shared" si="213"/>
        <v>0</v>
      </c>
      <c r="AC174" s="891">
        <f t="shared" si="214"/>
        <v>0</v>
      </c>
      <c r="AD174" s="891">
        <f t="shared" si="219"/>
        <v>0</v>
      </c>
      <c r="AE174" s="891">
        <f t="shared" si="220"/>
        <v>0</v>
      </c>
      <c r="AF174" s="1719">
        <f t="shared" si="187"/>
        <v>0</v>
      </c>
      <c r="AG174" s="891"/>
      <c r="AH174" s="891"/>
      <c r="AI174" s="1433">
        <v>0</v>
      </c>
      <c r="AJ174" s="1433">
        <v>0</v>
      </c>
      <c r="AK174" s="1433">
        <v>0</v>
      </c>
      <c r="AL174" s="1433">
        <v>0</v>
      </c>
      <c r="AM174" s="1433">
        <v>0</v>
      </c>
      <c r="AN174" s="1433">
        <v>0</v>
      </c>
      <c r="AO174" s="1433">
        <f t="shared" si="188"/>
        <v>0</v>
      </c>
      <c r="AP174" s="999"/>
      <c r="AQ174" s="1394"/>
      <c r="AR174" s="999"/>
      <c r="AS174" s="999"/>
      <c r="AT174" s="999">
        <f t="shared" si="200"/>
        <v>0</v>
      </c>
      <c r="AU174" s="1394"/>
      <c r="AV174" s="1394">
        <f t="shared" si="189"/>
        <v>0</v>
      </c>
      <c r="AW174" s="1999"/>
      <c r="AX174" s="2092">
        <f t="shared" si="221"/>
        <v>0</v>
      </c>
      <c r="AY174" s="1346">
        <f t="shared" si="215"/>
        <v>0</v>
      </c>
      <c r="AZ174" s="1346"/>
      <c r="BA174" s="1346">
        <f t="shared" si="210"/>
        <v>0</v>
      </c>
      <c r="BB174" s="1346">
        <f t="shared" si="201"/>
        <v>0</v>
      </c>
      <c r="BC174" s="1346">
        <f t="shared" si="211"/>
        <v>0</v>
      </c>
      <c r="BD174" s="1346">
        <f t="shared" si="212"/>
        <v>0</v>
      </c>
      <c r="BE174" s="1346">
        <f t="shared" si="190"/>
        <v>0</v>
      </c>
      <c r="BF174" s="1362"/>
      <c r="BG174" s="1363"/>
      <c r="BH174" s="1434"/>
      <c r="BI174" s="1434"/>
      <c r="BJ174" s="1434"/>
      <c r="BK174" s="1434"/>
      <c r="BL174" s="1434"/>
      <c r="BM174" s="1434">
        <f t="shared" si="191"/>
        <v>0</v>
      </c>
      <c r="BN174" s="1395"/>
      <c r="BO174" s="1395"/>
      <c r="BP174" s="1395"/>
      <c r="BQ174" s="1395">
        <f t="shared" si="202"/>
        <v>0</v>
      </c>
      <c r="BR174" s="1396"/>
      <c r="BS174" s="1396">
        <f t="shared" si="192"/>
        <v>0</v>
      </c>
      <c r="BT174" s="1396"/>
      <c r="BU174" s="1434">
        <f t="shared" si="208"/>
        <v>0</v>
      </c>
      <c r="BV174" s="1434">
        <f t="shared" si="203"/>
        <v>0</v>
      </c>
      <c r="BW174" s="1434">
        <f t="shared" si="209"/>
        <v>0</v>
      </c>
      <c r="BX174" s="1434">
        <f t="shared" si="205"/>
        <v>0</v>
      </c>
      <c r="BY174" s="1434">
        <f t="shared" si="206"/>
        <v>0</v>
      </c>
      <c r="BZ174" s="1434">
        <f t="shared" si="193"/>
        <v>0</v>
      </c>
      <c r="CA174" s="2394"/>
      <c r="CB174" s="2059">
        <f t="shared" si="194"/>
        <v>0</v>
      </c>
    </row>
    <row r="175" spans="1:80" ht="12.75" hidden="1" customHeight="1">
      <c r="A175" s="1165"/>
      <c r="B175" s="1491"/>
      <c r="C175" s="1492"/>
      <c r="D175" s="1493"/>
      <c r="E175" s="1432">
        <v>0</v>
      </c>
      <c r="F175" s="1432">
        <v>0</v>
      </c>
      <c r="G175" s="1432">
        <v>0</v>
      </c>
      <c r="H175" s="1432">
        <v>0</v>
      </c>
      <c r="I175" s="1432">
        <v>0</v>
      </c>
      <c r="J175" s="1432">
        <v>0</v>
      </c>
      <c r="K175" s="1432">
        <v>0</v>
      </c>
      <c r="L175" s="1432">
        <f t="shared" si="185"/>
        <v>0</v>
      </c>
      <c r="M175" s="1440"/>
      <c r="N175" s="1440"/>
      <c r="O175" s="1440"/>
      <c r="P175" s="1440"/>
      <c r="Q175" s="1440"/>
      <c r="R175" s="1440"/>
      <c r="S175" s="1440"/>
      <c r="T175" s="1440">
        <f t="shared" si="186"/>
        <v>0</v>
      </c>
      <c r="U175" s="1722"/>
      <c r="V175" s="891">
        <f t="shared" si="216"/>
        <v>0</v>
      </c>
      <c r="W175" s="891"/>
      <c r="X175" s="891"/>
      <c r="Y175" s="891">
        <f t="shared" si="217"/>
        <v>0</v>
      </c>
      <c r="Z175" s="891"/>
      <c r="AA175" s="891">
        <f t="shared" si="218"/>
        <v>0</v>
      </c>
      <c r="AB175" s="891">
        <f t="shared" si="213"/>
        <v>0</v>
      </c>
      <c r="AC175" s="891">
        <f t="shared" si="214"/>
        <v>0</v>
      </c>
      <c r="AD175" s="891">
        <f t="shared" si="219"/>
        <v>0</v>
      </c>
      <c r="AE175" s="891">
        <f t="shared" si="220"/>
        <v>0</v>
      </c>
      <c r="AF175" s="1719">
        <f t="shared" si="187"/>
        <v>0</v>
      </c>
      <c r="AG175" s="891"/>
      <c r="AH175" s="891"/>
      <c r="AI175" s="1433">
        <v>0</v>
      </c>
      <c r="AJ175" s="1433">
        <v>0</v>
      </c>
      <c r="AK175" s="1433">
        <v>0</v>
      </c>
      <c r="AL175" s="1433">
        <v>0</v>
      </c>
      <c r="AM175" s="1433">
        <v>0</v>
      </c>
      <c r="AN175" s="1433">
        <v>0</v>
      </c>
      <c r="AO175" s="1433">
        <f t="shared" si="188"/>
        <v>0</v>
      </c>
      <c r="AP175" s="999"/>
      <c r="AQ175" s="1394"/>
      <c r="AR175" s="999"/>
      <c r="AS175" s="999"/>
      <c r="AT175" s="999">
        <f t="shared" si="200"/>
        <v>0</v>
      </c>
      <c r="AU175" s="1394"/>
      <c r="AV175" s="1394">
        <f t="shared" si="189"/>
        <v>0</v>
      </c>
      <c r="AW175" s="1999"/>
      <c r="AX175" s="2092">
        <f t="shared" si="221"/>
        <v>0</v>
      </c>
      <c r="AY175" s="1346">
        <f t="shared" si="215"/>
        <v>0</v>
      </c>
      <c r="AZ175" s="1346"/>
      <c r="BA175" s="1346">
        <f t="shared" si="210"/>
        <v>0</v>
      </c>
      <c r="BB175" s="1346">
        <f t="shared" si="201"/>
        <v>0</v>
      </c>
      <c r="BC175" s="1346">
        <f t="shared" si="211"/>
        <v>0</v>
      </c>
      <c r="BD175" s="1346">
        <f t="shared" si="212"/>
        <v>0</v>
      </c>
      <c r="BE175" s="1346">
        <f t="shared" si="190"/>
        <v>0</v>
      </c>
      <c r="BF175" s="1362"/>
      <c r="BG175" s="1363"/>
      <c r="BH175" s="1434"/>
      <c r="BI175" s="1434"/>
      <c r="BJ175" s="1434"/>
      <c r="BK175" s="1434"/>
      <c r="BL175" s="1434"/>
      <c r="BM175" s="1434">
        <f t="shared" si="191"/>
        <v>0</v>
      </c>
      <c r="BN175" s="1395"/>
      <c r="BO175" s="1395"/>
      <c r="BP175" s="1395"/>
      <c r="BQ175" s="1395">
        <f t="shared" si="202"/>
        <v>0</v>
      </c>
      <c r="BR175" s="1396"/>
      <c r="BS175" s="1396">
        <f t="shared" si="192"/>
        <v>0</v>
      </c>
      <c r="BT175" s="1396"/>
      <c r="BU175" s="1434">
        <f t="shared" si="208"/>
        <v>0</v>
      </c>
      <c r="BV175" s="1434">
        <f t="shared" si="203"/>
        <v>0</v>
      </c>
      <c r="BW175" s="1434">
        <f t="shared" si="209"/>
        <v>0</v>
      </c>
      <c r="BX175" s="1434">
        <f t="shared" si="205"/>
        <v>0</v>
      </c>
      <c r="BY175" s="1434">
        <f t="shared" si="206"/>
        <v>0</v>
      </c>
      <c r="BZ175" s="1434">
        <f t="shared" si="193"/>
        <v>0</v>
      </c>
      <c r="CA175" s="2394"/>
      <c r="CB175" s="2059">
        <f t="shared" si="194"/>
        <v>0</v>
      </c>
    </row>
    <row r="176" spans="1:80" ht="15" hidden="1">
      <c r="A176" s="1165"/>
      <c r="B176" s="1491"/>
      <c r="C176" s="1492"/>
      <c r="D176" s="1493"/>
      <c r="E176" s="1432">
        <v>0</v>
      </c>
      <c r="F176" s="1432">
        <v>0</v>
      </c>
      <c r="G176" s="1432">
        <v>0</v>
      </c>
      <c r="H176" s="1432">
        <v>0</v>
      </c>
      <c r="I176" s="1432">
        <v>0</v>
      </c>
      <c r="J176" s="1432">
        <v>0</v>
      </c>
      <c r="K176" s="1432">
        <v>0</v>
      </c>
      <c r="L176" s="1432">
        <f t="shared" si="185"/>
        <v>0</v>
      </c>
      <c r="M176" s="1440"/>
      <c r="N176" s="1440"/>
      <c r="O176" s="1440"/>
      <c r="P176" s="1440"/>
      <c r="Q176" s="1440"/>
      <c r="R176" s="1440"/>
      <c r="S176" s="1440"/>
      <c r="T176" s="1440">
        <f t="shared" si="186"/>
        <v>0</v>
      </c>
      <c r="U176" s="1722"/>
      <c r="V176" s="891">
        <f t="shared" si="216"/>
        <v>0</v>
      </c>
      <c r="W176" s="891"/>
      <c r="X176" s="891"/>
      <c r="Y176" s="891">
        <f t="shared" si="217"/>
        <v>0</v>
      </c>
      <c r="Z176" s="891"/>
      <c r="AA176" s="891">
        <f t="shared" si="218"/>
        <v>0</v>
      </c>
      <c r="AB176" s="891">
        <f t="shared" si="213"/>
        <v>0</v>
      </c>
      <c r="AC176" s="891">
        <f t="shared" si="214"/>
        <v>0</v>
      </c>
      <c r="AD176" s="891">
        <f t="shared" si="219"/>
        <v>0</v>
      </c>
      <c r="AE176" s="891">
        <f t="shared" si="220"/>
        <v>0</v>
      </c>
      <c r="AF176" s="1719">
        <f t="shared" si="187"/>
        <v>0</v>
      </c>
      <c r="AG176" s="891"/>
      <c r="AH176" s="891"/>
      <c r="AI176" s="1433">
        <v>0</v>
      </c>
      <c r="AJ176" s="1433">
        <v>0</v>
      </c>
      <c r="AK176" s="1433">
        <v>0</v>
      </c>
      <c r="AL176" s="1433">
        <v>0</v>
      </c>
      <c r="AM176" s="1433">
        <v>0</v>
      </c>
      <c r="AN176" s="1433">
        <v>0</v>
      </c>
      <c r="AO176" s="1433">
        <f t="shared" si="188"/>
        <v>0</v>
      </c>
      <c r="AP176" s="999"/>
      <c r="AQ176" s="1394"/>
      <c r="AR176" s="999"/>
      <c r="AS176" s="999"/>
      <c r="AT176" s="999">
        <f t="shared" si="200"/>
        <v>0</v>
      </c>
      <c r="AU176" s="1394"/>
      <c r="AV176" s="1394">
        <f t="shared" si="189"/>
        <v>0</v>
      </c>
      <c r="AW176" s="1999"/>
      <c r="AX176" s="2092">
        <f t="shared" si="221"/>
        <v>0</v>
      </c>
      <c r="AY176" s="1346">
        <f t="shared" si="215"/>
        <v>0</v>
      </c>
      <c r="AZ176" s="1346"/>
      <c r="BA176" s="1346">
        <f t="shared" si="210"/>
        <v>0</v>
      </c>
      <c r="BB176" s="1346">
        <f t="shared" si="201"/>
        <v>0</v>
      </c>
      <c r="BC176" s="1346">
        <f t="shared" si="211"/>
        <v>0</v>
      </c>
      <c r="BD176" s="1346">
        <f t="shared" si="212"/>
        <v>0</v>
      </c>
      <c r="BE176" s="1346">
        <f t="shared" si="190"/>
        <v>0</v>
      </c>
      <c r="BF176" s="1362"/>
      <c r="BG176" s="1363"/>
      <c r="BH176" s="1434"/>
      <c r="BI176" s="1434"/>
      <c r="BJ176" s="1434"/>
      <c r="BK176" s="1434"/>
      <c r="BL176" s="1434"/>
      <c r="BM176" s="1434">
        <f t="shared" si="191"/>
        <v>0</v>
      </c>
      <c r="BN176" s="1395"/>
      <c r="BO176" s="1395"/>
      <c r="BP176" s="1395"/>
      <c r="BQ176" s="1395">
        <f t="shared" si="202"/>
        <v>0</v>
      </c>
      <c r="BR176" s="1396"/>
      <c r="BS176" s="1396">
        <f t="shared" si="192"/>
        <v>0</v>
      </c>
      <c r="BT176" s="1396"/>
      <c r="BU176" s="1434">
        <f t="shared" si="208"/>
        <v>0</v>
      </c>
      <c r="BV176" s="1434">
        <f t="shared" si="203"/>
        <v>0</v>
      </c>
      <c r="BW176" s="1434">
        <f t="shared" si="209"/>
        <v>0</v>
      </c>
      <c r="BX176" s="1434">
        <f t="shared" si="205"/>
        <v>0</v>
      </c>
      <c r="BY176" s="1434">
        <f t="shared" si="206"/>
        <v>0</v>
      </c>
      <c r="BZ176" s="1434">
        <f t="shared" si="193"/>
        <v>0</v>
      </c>
      <c r="CA176" s="2394"/>
      <c r="CB176" s="2059">
        <f t="shared" si="194"/>
        <v>0</v>
      </c>
    </row>
    <row r="177" spans="1:80" ht="18" hidden="1" customHeight="1">
      <c r="A177" s="911">
        <v>12</v>
      </c>
      <c r="B177" s="1491"/>
      <c r="C177" s="1368" t="s">
        <v>748</v>
      </c>
      <c r="D177" s="1493" t="s">
        <v>955</v>
      </c>
      <c r="E177" s="1432">
        <v>0</v>
      </c>
      <c r="F177" s="1432">
        <v>0</v>
      </c>
      <c r="G177" s="1432">
        <v>0</v>
      </c>
      <c r="H177" s="1432">
        <v>0</v>
      </c>
      <c r="I177" s="1432">
        <v>0</v>
      </c>
      <c r="J177" s="1432">
        <v>0</v>
      </c>
      <c r="K177" s="1432">
        <v>0</v>
      </c>
      <c r="L177" s="1432">
        <f t="shared" si="185"/>
        <v>0</v>
      </c>
      <c r="M177" s="1440"/>
      <c r="N177" s="1440"/>
      <c r="O177" s="1440"/>
      <c r="P177" s="1440"/>
      <c r="Q177" s="1440"/>
      <c r="R177" s="1440"/>
      <c r="S177" s="1440"/>
      <c r="T177" s="1440">
        <f t="shared" si="186"/>
        <v>0</v>
      </c>
      <c r="U177" s="1722"/>
      <c r="V177" s="891">
        <f t="shared" si="216"/>
        <v>0</v>
      </c>
      <c r="W177" s="891"/>
      <c r="X177" s="891"/>
      <c r="Y177" s="891">
        <f t="shared" si="217"/>
        <v>0</v>
      </c>
      <c r="Z177" s="891"/>
      <c r="AA177" s="891">
        <f t="shared" si="218"/>
        <v>0</v>
      </c>
      <c r="AB177" s="891">
        <f t="shared" si="213"/>
        <v>0</v>
      </c>
      <c r="AC177" s="891">
        <f t="shared" si="214"/>
        <v>0</v>
      </c>
      <c r="AD177" s="891">
        <f t="shared" si="219"/>
        <v>0</v>
      </c>
      <c r="AE177" s="891">
        <f t="shared" si="220"/>
        <v>0</v>
      </c>
      <c r="AF177" s="1719">
        <f t="shared" si="187"/>
        <v>0</v>
      </c>
      <c r="AG177" s="891"/>
      <c r="AH177" s="891"/>
      <c r="AI177" s="1433">
        <v>0</v>
      </c>
      <c r="AJ177" s="1433">
        <v>0</v>
      </c>
      <c r="AK177" s="1433">
        <v>0</v>
      </c>
      <c r="AL177" s="1433">
        <v>0</v>
      </c>
      <c r="AM177" s="1433">
        <v>0</v>
      </c>
      <c r="AN177" s="1433">
        <v>0</v>
      </c>
      <c r="AO177" s="1433">
        <f t="shared" si="188"/>
        <v>0</v>
      </c>
      <c r="AP177" s="999"/>
      <c r="AQ177" s="999"/>
      <c r="AR177" s="999"/>
      <c r="AS177" s="999"/>
      <c r="AT177" s="999">
        <f t="shared" si="200"/>
        <v>0</v>
      </c>
      <c r="AU177" s="1394"/>
      <c r="AV177" s="1394">
        <f t="shared" si="189"/>
        <v>0</v>
      </c>
      <c r="AW177" s="1999"/>
      <c r="AX177" s="2092">
        <f t="shared" si="221"/>
        <v>0</v>
      </c>
      <c r="AY177" s="1346">
        <f t="shared" si="215"/>
        <v>0</v>
      </c>
      <c r="AZ177" s="1346"/>
      <c r="BA177" s="1346">
        <f t="shared" si="210"/>
        <v>0</v>
      </c>
      <c r="BB177" s="1346">
        <f t="shared" si="201"/>
        <v>0</v>
      </c>
      <c r="BC177" s="1346">
        <f t="shared" si="211"/>
        <v>0</v>
      </c>
      <c r="BD177" s="1346">
        <f t="shared" si="212"/>
        <v>0</v>
      </c>
      <c r="BE177" s="1346">
        <f t="shared" si="190"/>
        <v>0</v>
      </c>
      <c r="BF177" s="1362"/>
      <c r="BG177" s="1363"/>
      <c r="BH177" s="1434"/>
      <c r="BI177" s="1434"/>
      <c r="BJ177" s="1434"/>
      <c r="BK177" s="1434"/>
      <c r="BL177" s="1434"/>
      <c r="BM177" s="1434">
        <f t="shared" si="191"/>
        <v>0</v>
      </c>
      <c r="BN177" s="1395"/>
      <c r="BO177" s="1395"/>
      <c r="BP177" s="1395"/>
      <c r="BQ177" s="1395">
        <f t="shared" si="202"/>
        <v>0</v>
      </c>
      <c r="BR177" s="1396"/>
      <c r="BS177" s="1396">
        <f t="shared" si="192"/>
        <v>0</v>
      </c>
      <c r="BT177" s="1396"/>
      <c r="BU177" s="1434">
        <f t="shared" si="208"/>
        <v>0</v>
      </c>
      <c r="BV177" s="1434">
        <f t="shared" si="203"/>
        <v>0</v>
      </c>
      <c r="BW177" s="1434">
        <f t="shared" si="209"/>
        <v>0</v>
      </c>
      <c r="BX177" s="1434">
        <f t="shared" si="205"/>
        <v>0</v>
      </c>
      <c r="BY177" s="1434">
        <f t="shared" si="206"/>
        <v>0</v>
      </c>
      <c r="BZ177" s="1434">
        <f t="shared" si="193"/>
        <v>0</v>
      </c>
      <c r="CA177" s="2394"/>
      <c r="CB177" s="2059">
        <f t="shared" si="194"/>
        <v>0</v>
      </c>
    </row>
    <row r="178" spans="1:80" ht="23.25" hidden="1" customHeight="1">
      <c r="A178" s="1170"/>
      <c r="B178" s="1494"/>
      <c r="C178" s="1368" t="s">
        <v>747</v>
      </c>
      <c r="D178" s="1495"/>
      <c r="E178" s="1372">
        <v>0</v>
      </c>
      <c r="F178" s="1388">
        <v>0</v>
      </c>
      <c r="G178" s="1388">
        <v>0</v>
      </c>
      <c r="H178" s="1388">
        <v>0</v>
      </c>
      <c r="I178" s="1388">
        <v>0</v>
      </c>
      <c r="J178" s="1388">
        <v>0</v>
      </c>
      <c r="K178" s="1388">
        <v>0</v>
      </c>
      <c r="L178" s="1388">
        <f t="shared" si="185"/>
        <v>0</v>
      </c>
      <c r="M178" s="1496"/>
      <c r="N178" s="1496"/>
      <c r="O178" s="1496"/>
      <c r="P178" s="1496"/>
      <c r="Q178" s="1496"/>
      <c r="R178" s="1496"/>
      <c r="S178" s="1496"/>
      <c r="T178" s="1444">
        <f t="shared" si="186"/>
        <v>0</v>
      </c>
      <c r="U178" s="1727"/>
      <c r="V178" s="891">
        <f t="shared" si="216"/>
        <v>0</v>
      </c>
      <c r="W178" s="891"/>
      <c r="X178" s="891"/>
      <c r="Y178" s="891">
        <f t="shared" si="217"/>
        <v>0</v>
      </c>
      <c r="Z178" s="891"/>
      <c r="AA178" s="891">
        <f t="shared" si="218"/>
        <v>0</v>
      </c>
      <c r="AB178" s="891">
        <f t="shared" si="213"/>
        <v>0</v>
      </c>
      <c r="AC178" s="891">
        <f t="shared" si="214"/>
        <v>0</v>
      </c>
      <c r="AD178" s="891">
        <f t="shared" si="219"/>
        <v>0</v>
      </c>
      <c r="AE178" s="891">
        <f t="shared" si="220"/>
        <v>0</v>
      </c>
      <c r="AF178" s="1720">
        <f t="shared" si="187"/>
        <v>0</v>
      </c>
      <c r="AG178" s="889"/>
      <c r="AH178" s="889"/>
      <c r="AI178" s="1375">
        <v>0</v>
      </c>
      <c r="AJ178" s="1497">
        <v>0</v>
      </c>
      <c r="AK178" s="1497">
        <v>0</v>
      </c>
      <c r="AL178" s="1497">
        <v>0</v>
      </c>
      <c r="AM178" s="1497">
        <v>0</v>
      </c>
      <c r="AN178" s="1497">
        <v>0</v>
      </c>
      <c r="AO178" s="1497">
        <f t="shared" si="188"/>
        <v>0</v>
      </c>
      <c r="AP178" s="1414"/>
      <c r="AQ178" s="1402"/>
      <c r="AR178" s="1414"/>
      <c r="AS178" s="1414"/>
      <c r="AT178" s="1414"/>
      <c r="AU178" s="1415"/>
      <c r="AV178" s="1402">
        <f t="shared" si="189"/>
        <v>0</v>
      </c>
      <c r="AW178" s="2080"/>
      <c r="AX178" s="2092">
        <f t="shared" si="221"/>
        <v>0</v>
      </c>
      <c r="AY178" s="1346">
        <f t="shared" si="215"/>
        <v>0</v>
      </c>
      <c r="AZ178" s="1346"/>
      <c r="BA178" s="1346">
        <f t="shared" si="210"/>
        <v>0</v>
      </c>
      <c r="BB178" s="1346">
        <f t="shared" si="201"/>
        <v>0</v>
      </c>
      <c r="BC178" s="1346">
        <f t="shared" si="211"/>
        <v>0</v>
      </c>
      <c r="BD178" s="1346">
        <f t="shared" si="212"/>
        <v>0</v>
      </c>
      <c r="BE178" s="1346">
        <f t="shared" si="190"/>
        <v>0</v>
      </c>
      <c r="BF178" s="1416"/>
      <c r="BG178" s="1417"/>
      <c r="BH178" s="1382"/>
      <c r="BI178" s="1498"/>
      <c r="BJ178" s="1498"/>
      <c r="BK178" s="1498"/>
      <c r="BL178" s="1498"/>
      <c r="BM178" s="1498">
        <f t="shared" si="191"/>
        <v>0</v>
      </c>
      <c r="BN178" s="1418"/>
      <c r="BO178" s="1418"/>
      <c r="BP178" s="1418"/>
      <c r="BQ178" s="1418"/>
      <c r="BR178" s="1419"/>
      <c r="BS178" s="1404">
        <f t="shared" si="192"/>
        <v>0</v>
      </c>
      <c r="BT178" s="1404"/>
      <c r="BU178" s="1498">
        <f t="shared" si="208"/>
        <v>0</v>
      </c>
      <c r="BV178" s="1498">
        <f t="shared" si="203"/>
        <v>0</v>
      </c>
      <c r="BW178" s="1434">
        <f t="shared" si="209"/>
        <v>0</v>
      </c>
      <c r="BX178" s="1434">
        <f t="shared" si="205"/>
        <v>0</v>
      </c>
      <c r="BY178" s="1434">
        <f t="shared" si="206"/>
        <v>0</v>
      </c>
      <c r="BZ178" s="910">
        <f t="shared" si="193"/>
        <v>0</v>
      </c>
      <c r="CA178" s="2395"/>
      <c r="CB178" s="2059">
        <f t="shared" si="194"/>
        <v>0</v>
      </c>
    </row>
    <row r="179" spans="1:80" ht="17.25" customHeight="1">
      <c r="A179" s="1165" t="s">
        <v>759</v>
      </c>
      <c r="B179" s="1171" t="s">
        <v>527</v>
      </c>
      <c r="C179" s="1517" t="s">
        <v>513</v>
      </c>
      <c r="D179" s="1736"/>
      <c r="E179" s="1151">
        <v>3.51</v>
      </c>
      <c r="F179" s="1151">
        <v>1870</v>
      </c>
      <c r="G179" s="1151">
        <v>45851.4</v>
      </c>
      <c r="H179" s="1151">
        <v>0</v>
      </c>
      <c r="I179" s="1151">
        <v>0</v>
      </c>
      <c r="J179" s="1151">
        <v>0</v>
      </c>
      <c r="K179" s="1151">
        <v>0</v>
      </c>
      <c r="L179" s="1151">
        <f t="shared" si="185"/>
        <v>47721.4</v>
      </c>
      <c r="M179" s="1184">
        <f t="shared" ref="M179:S179" si="222">SUM(M180:M199)</f>
        <v>0</v>
      </c>
      <c r="N179" s="1184">
        <f t="shared" si="222"/>
        <v>0</v>
      </c>
      <c r="O179" s="1184">
        <f t="shared" si="222"/>
        <v>0</v>
      </c>
      <c r="P179" s="1184">
        <f t="shared" si="222"/>
        <v>0</v>
      </c>
      <c r="Q179" s="1184"/>
      <c r="R179" s="1184">
        <f t="shared" si="222"/>
        <v>0</v>
      </c>
      <c r="S179" s="1184">
        <f t="shared" si="222"/>
        <v>0</v>
      </c>
      <c r="T179" s="1184">
        <f t="shared" si="186"/>
        <v>0</v>
      </c>
      <c r="U179" s="1184"/>
      <c r="V179" s="1861">
        <f t="shared" ref="V179:AE179" si="223">SUM(V180:V199)</f>
        <v>3.51</v>
      </c>
      <c r="W179" s="1861"/>
      <c r="X179" s="1861"/>
      <c r="Y179" s="1861">
        <f t="shared" si="223"/>
        <v>5712.3</v>
      </c>
      <c r="Z179" s="1861">
        <f t="shared" si="223"/>
        <v>42000</v>
      </c>
      <c r="AA179" s="1861">
        <f t="shared" si="223"/>
        <v>0</v>
      </c>
      <c r="AB179" s="1861">
        <f t="shared" si="223"/>
        <v>0</v>
      </c>
      <c r="AC179" s="1861">
        <f>SUM(AC180:AC199)</f>
        <v>0</v>
      </c>
      <c r="AD179" s="1861">
        <f t="shared" si="223"/>
        <v>0</v>
      </c>
      <c r="AE179" s="1861">
        <f t="shared" si="223"/>
        <v>0</v>
      </c>
      <c r="AF179" s="1151">
        <f t="shared" si="187"/>
        <v>47712.3</v>
      </c>
      <c r="AG179" s="1861"/>
      <c r="AH179" s="1861"/>
      <c r="AI179" s="1190">
        <v>5.7560000000000002</v>
      </c>
      <c r="AJ179" s="1151">
        <v>39100</v>
      </c>
      <c r="AK179" s="1151">
        <v>107421.70000000001</v>
      </c>
      <c r="AL179" s="1151"/>
      <c r="AM179" s="1151">
        <v>2275</v>
      </c>
      <c r="AN179" s="1151">
        <v>54600</v>
      </c>
      <c r="AO179" s="1151">
        <f t="shared" si="188"/>
        <v>203396.7</v>
      </c>
      <c r="AP179" s="1861">
        <f t="shared" ref="AP179:AU179" si="224">SUM(AP180:AP199)</f>
        <v>0</v>
      </c>
      <c r="AQ179" s="1861">
        <f t="shared" si="224"/>
        <v>-14799.9</v>
      </c>
      <c r="AR179" s="1861">
        <f t="shared" si="224"/>
        <v>0</v>
      </c>
      <c r="AS179" s="1861">
        <f t="shared" si="224"/>
        <v>0</v>
      </c>
      <c r="AT179" s="1861">
        <f t="shared" si="224"/>
        <v>0</v>
      </c>
      <c r="AU179" s="1861">
        <f t="shared" si="224"/>
        <v>0</v>
      </c>
      <c r="AV179" s="1861">
        <f t="shared" si="189"/>
        <v>-14799.9</v>
      </c>
      <c r="AW179" s="1314">
        <f>AW190</f>
        <v>62.27</v>
      </c>
      <c r="AX179" s="1751">
        <f t="shared" ref="AX179:BD179" si="225">SUM(AX180:AX199)</f>
        <v>5.806</v>
      </c>
      <c r="AY179" s="1151">
        <f t="shared" si="225"/>
        <v>0</v>
      </c>
      <c r="AZ179" s="1151"/>
      <c r="BA179" s="1151">
        <f t="shared" si="225"/>
        <v>50131.199999999997</v>
      </c>
      <c r="BB179" s="1151">
        <f>SUM(BB180:BB199)</f>
        <v>0</v>
      </c>
      <c r="BC179" s="1151">
        <f>SUM(BC180:BC199)</f>
        <v>5150</v>
      </c>
      <c r="BD179" s="1151">
        <f t="shared" si="225"/>
        <v>123600</v>
      </c>
      <c r="BE179" s="1151">
        <f t="shared" si="190"/>
        <v>178881.2</v>
      </c>
      <c r="BF179" s="1730"/>
      <c r="BG179" s="1185"/>
      <c r="BH179" s="1190">
        <f>SUM(BH180:BH199)</f>
        <v>2</v>
      </c>
      <c r="BI179" s="1151">
        <f>SUM(BI180:BI199)</f>
        <v>0</v>
      </c>
      <c r="BJ179" s="1151">
        <f>SUM(BJ180:BJ199)</f>
        <v>40000</v>
      </c>
      <c r="BK179" s="1151">
        <f>SUM(BK180:BK199)</f>
        <v>0</v>
      </c>
      <c r="BL179" s="1151">
        <f>SUM(BL180:BL199)</f>
        <v>0</v>
      </c>
      <c r="BM179" s="1151">
        <f t="shared" si="191"/>
        <v>40000</v>
      </c>
      <c r="BN179" s="1861">
        <f>SUM(BN180:BN199)</f>
        <v>0</v>
      </c>
      <c r="BO179" s="1861">
        <f t="shared" ref="BO179:BY179" si="226">SUM(BO180:BO199)</f>
        <v>0</v>
      </c>
      <c r="BP179" s="1861">
        <f t="shared" si="226"/>
        <v>0</v>
      </c>
      <c r="BQ179" s="1861">
        <f>SUM(BQ180:BQ199)</f>
        <v>0</v>
      </c>
      <c r="BR179" s="1861">
        <f t="shared" si="226"/>
        <v>0</v>
      </c>
      <c r="BS179" s="1861">
        <f t="shared" si="192"/>
        <v>0</v>
      </c>
      <c r="BT179" s="1861"/>
      <c r="BU179" s="1151">
        <f t="shared" si="226"/>
        <v>2</v>
      </c>
      <c r="BV179" s="1151">
        <f t="shared" si="226"/>
        <v>0</v>
      </c>
      <c r="BW179" s="1151">
        <f t="shared" si="226"/>
        <v>40000</v>
      </c>
      <c r="BX179" s="1151">
        <f>SUM(BX180:BX199)</f>
        <v>0</v>
      </c>
      <c r="BY179" s="1151">
        <f t="shared" si="226"/>
        <v>0</v>
      </c>
      <c r="BZ179" s="1151">
        <f t="shared" si="193"/>
        <v>40000</v>
      </c>
      <c r="CA179" s="2396"/>
      <c r="CB179" s="2059">
        <f t="shared" si="194"/>
        <v>11.315999999999999</v>
      </c>
    </row>
    <row r="180" spans="1:80" ht="18.75" hidden="1" customHeight="1">
      <c r="A180" s="1165"/>
      <c r="B180" s="1499" t="s">
        <v>529</v>
      </c>
      <c r="C180" s="1500" t="s">
        <v>220</v>
      </c>
      <c r="D180" s="1338" t="s">
        <v>957</v>
      </c>
      <c r="E180" s="1422">
        <v>0</v>
      </c>
      <c r="F180" s="1422">
        <v>0</v>
      </c>
      <c r="G180" s="1422">
        <v>0</v>
      </c>
      <c r="H180" s="1422">
        <v>0</v>
      </c>
      <c r="I180" s="1422">
        <v>0</v>
      </c>
      <c r="J180" s="1422">
        <v>0</v>
      </c>
      <c r="K180" s="1422">
        <v>0</v>
      </c>
      <c r="L180" s="1422">
        <f t="shared" si="185"/>
        <v>0</v>
      </c>
      <c r="M180" s="1579"/>
      <c r="N180" s="1444"/>
      <c r="O180" s="1444"/>
      <c r="P180" s="1444"/>
      <c r="Q180" s="1444"/>
      <c r="R180" s="1444"/>
      <c r="S180" s="1946"/>
      <c r="T180" s="1946">
        <f t="shared" si="186"/>
        <v>0</v>
      </c>
      <c r="U180" s="1729"/>
      <c r="V180" s="891">
        <f t="shared" ref="V180:V199" si="227">E180+M180</f>
        <v>0</v>
      </c>
      <c r="W180" s="891"/>
      <c r="X180" s="891"/>
      <c r="Y180" s="891">
        <f t="shared" ref="Y180:Y199" si="228">F180+N180</f>
        <v>0</v>
      </c>
      <c r="Z180" s="891"/>
      <c r="AA180" s="891">
        <f t="shared" ref="AA180:AA199" si="229">G180+O180</f>
        <v>0</v>
      </c>
      <c r="AB180" s="891">
        <f t="shared" ref="AB180:AB199" si="230">H180+P180</f>
        <v>0</v>
      </c>
      <c r="AC180" s="891">
        <f t="shared" ref="AC180:AC199" si="231">I180+Q180</f>
        <v>0</v>
      </c>
      <c r="AD180" s="1341">
        <f t="shared" ref="AD180:AD199" si="232">J180+R180</f>
        <v>0</v>
      </c>
      <c r="AE180" s="1341">
        <f t="shared" ref="AE180:AE199" si="233">K180+S180</f>
        <v>0</v>
      </c>
      <c r="AF180" s="1724">
        <f t="shared" si="187"/>
        <v>0</v>
      </c>
      <c r="AG180" s="1341"/>
      <c r="AH180" s="891"/>
      <c r="AI180" s="1424">
        <v>0</v>
      </c>
      <c r="AJ180" s="1424">
        <v>0</v>
      </c>
      <c r="AK180" s="1424">
        <v>0</v>
      </c>
      <c r="AL180" s="1501">
        <v>0</v>
      </c>
      <c r="AM180" s="1501">
        <v>0</v>
      </c>
      <c r="AN180" s="1501">
        <v>0</v>
      </c>
      <c r="AO180" s="1501">
        <f t="shared" si="188"/>
        <v>0</v>
      </c>
      <c r="AP180" s="1344"/>
      <c r="AQ180" s="1345"/>
      <c r="AR180" s="1001"/>
      <c r="AS180" s="1001"/>
      <c r="AT180" s="999">
        <f t="shared" ref="AT180:AT189" si="234">AU180/24</f>
        <v>0</v>
      </c>
      <c r="AU180" s="1345"/>
      <c r="AV180" s="1345">
        <f t="shared" si="189"/>
        <v>0</v>
      </c>
      <c r="AW180" s="2076"/>
      <c r="AX180" s="2093">
        <f t="shared" ref="AX180:AX189" si="235">AI180+AP180</f>
        <v>0</v>
      </c>
      <c r="AY180" s="1433">
        <f t="shared" ref="AY180:AY188" si="236">AJ180+AQ180</f>
        <v>0</v>
      </c>
      <c r="AZ180" s="1433"/>
      <c r="BA180" s="1346">
        <f t="shared" ref="BA180:BA199" si="237">AK180+AR180</f>
        <v>0</v>
      </c>
      <c r="BB180" s="1346">
        <f t="shared" ref="BB180:BB199" si="238">AL180+AS180</f>
        <v>0</v>
      </c>
      <c r="BC180" s="1346">
        <f t="shared" ref="BC180:BC199" si="239">AM180+AT180</f>
        <v>0</v>
      </c>
      <c r="BD180" s="1433">
        <f t="shared" ref="BD180:BD199" si="240">AN180+AU180</f>
        <v>0</v>
      </c>
      <c r="BE180" s="1346">
        <f t="shared" si="190"/>
        <v>0</v>
      </c>
      <c r="BF180" s="1362"/>
      <c r="BG180" s="1410"/>
      <c r="BH180" s="1428"/>
      <c r="BI180" s="1428"/>
      <c r="BJ180" s="1428"/>
      <c r="BK180" s="1502"/>
      <c r="BL180" s="1502"/>
      <c r="BM180" s="1502">
        <f t="shared" si="191"/>
        <v>0</v>
      </c>
      <c r="BN180" s="1351"/>
      <c r="BO180" s="1351"/>
      <c r="BP180" s="1352"/>
      <c r="BQ180" s="1395">
        <f t="shared" ref="BQ180:BQ189" si="241">BR180/24</f>
        <v>0</v>
      </c>
      <c r="BR180" s="1352"/>
      <c r="BS180" s="1352">
        <f t="shared" si="192"/>
        <v>0</v>
      </c>
      <c r="BT180" s="1352"/>
      <c r="BU180" s="1434">
        <f t="shared" ref="BU180:BU199" si="242">BH180+BN180</f>
        <v>0</v>
      </c>
      <c r="BV180" s="1434">
        <f t="shared" ref="BV180:BV199" si="243">BI180+BO180</f>
        <v>0</v>
      </c>
      <c r="BW180" s="1434">
        <f t="shared" ref="BW180:BW199" si="244">BJ180+BP180</f>
        <v>0</v>
      </c>
      <c r="BX180" s="1434">
        <f t="shared" ref="BX180:BX199" si="245">BK180+BQ180</f>
        <v>0</v>
      </c>
      <c r="BY180" s="1434">
        <f t="shared" ref="BY180:BY199" si="246">BL180+BR180</f>
        <v>0</v>
      </c>
      <c r="BZ180" s="1502">
        <f t="shared" si="193"/>
        <v>0</v>
      </c>
      <c r="CA180" s="2398"/>
      <c r="CB180" s="2059">
        <f t="shared" si="194"/>
        <v>0</v>
      </c>
    </row>
    <row r="181" spans="1:80" ht="19.149999999999999" hidden="1" customHeight="1">
      <c r="A181" s="1165"/>
      <c r="B181" s="1466"/>
      <c r="C181" s="1467" t="s">
        <v>690</v>
      </c>
      <c r="D181" s="1503" t="s">
        <v>955</v>
      </c>
      <c r="E181" s="1504">
        <v>0</v>
      </c>
      <c r="F181" s="1432">
        <v>0</v>
      </c>
      <c r="G181" s="1432">
        <v>0</v>
      </c>
      <c r="H181" s="1432">
        <v>0</v>
      </c>
      <c r="I181" s="1432">
        <v>0</v>
      </c>
      <c r="J181" s="1432">
        <v>0</v>
      </c>
      <c r="K181" s="1432">
        <v>0</v>
      </c>
      <c r="L181" s="1432">
        <f t="shared" si="185"/>
        <v>0</v>
      </c>
      <c r="M181" s="1579"/>
      <c r="N181" s="1444"/>
      <c r="O181" s="1444"/>
      <c r="P181" s="1444"/>
      <c r="Q181" s="1444"/>
      <c r="R181" s="1444"/>
      <c r="S181" s="1440"/>
      <c r="T181" s="1440">
        <f t="shared" si="186"/>
        <v>0</v>
      </c>
      <c r="U181" s="1722"/>
      <c r="V181" s="891">
        <f t="shared" si="227"/>
        <v>0</v>
      </c>
      <c r="W181" s="891"/>
      <c r="X181" s="891"/>
      <c r="Y181" s="891">
        <f t="shared" si="228"/>
        <v>0</v>
      </c>
      <c r="Z181" s="891"/>
      <c r="AA181" s="891">
        <f t="shared" si="229"/>
        <v>0</v>
      </c>
      <c r="AB181" s="891">
        <f t="shared" si="230"/>
        <v>0</v>
      </c>
      <c r="AC181" s="891">
        <f t="shared" si="231"/>
        <v>0</v>
      </c>
      <c r="AD181" s="891">
        <f t="shared" si="232"/>
        <v>0</v>
      </c>
      <c r="AE181" s="1397">
        <f t="shared" si="233"/>
        <v>0</v>
      </c>
      <c r="AF181" s="1725">
        <f t="shared" si="187"/>
        <v>0</v>
      </c>
      <c r="AG181" s="1397"/>
      <c r="AH181" s="1397"/>
      <c r="AI181" s="1505">
        <v>0</v>
      </c>
      <c r="AJ181" s="1433">
        <v>0</v>
      </c>
      <c r="AK181" s="1433">
        <v>0</v>
      </c>
      <c r="AL181" s="1433">
        <v>0</v>
      </c>
      <c r="AM181" s="1433">
        <v>0</v>
      </c>
      <c r="AN181" s="1433">
        <v>0</v>
      </c>
      <c r="AO181" s="1433">
        <f t="shared" si="188"/>
        <v>0</v>
      </c>
      <c r="AP181" s="1394"/>
      <c r="AQ181" s="1394"/>
      <c r="AR181" s="999"/>
      <c r="AS181" s="999"/>
      <c r="AT181" s="999">
        <f t="shared" si="234"/>
        <v>0</v>
      </c>
      <c r="AU181" s="1394"/>
      <c r="AV181" s="1394">
        <f t="shared" si="189"/>
        <v>0</v>
      </c>
      <c r="AW181" s="1999"/>
      <c r="AX181" s="2093">
        <f t="shared" si="235"/>
        <v>0</v>
      </c>
      <c r="AY181" s="1433">
        <f t="shared" si="236"/>
        <v>0</v>
      </c>
      <c r="AZ181" s="1433"/>
      <c r="BA181" s="1346">
        <f t="shared" si="237"/>
        <v>0</v>
      </c>
      <c r="BB181" s="1346">
        <f t="shared" si="238"/>
        <v>0</v>
      </c>
      <c r="BC181" s="1346">
        <f t="shared" si="239"/>
        <v>0</v>
      </c>
      <c r="BD181" s="1433">
        <f t="shared" si="240"/>
        <v>0</v>
      </c>
      <c r="BE181" s="1346">
        <f t="shared" si="190"/>
        <v>0</v>
      </c>
      <c r="BF181" s="1362"/>
      <c r="BG181" s="1363"/>
      <c r="BH181" s="1506"/>
      <c r="BI181" s="1434"/>
      <c r="BJ181" s="1434"/>
      <c r="BK181" s="1434"/>
      <c r="BL181" s="1434"/>
      <c r="BM181" s="1434">
        <f t="shared" si="191"/>
        <v>0</v>
      </c>
      <c r="BN181" s="1396"/>
      <c r="BO181" s="1396"/>
      <c r="BP181" s="1395"/>
      <c r="BQ181" s="1395">
        <f t="shared" si="241"/>
        <v>0</v>
      </c>
      <c r="BR181" s="1396"/>
      <c r="BS181" s="1396">
        <f t="shared" si="192"/>
        <v>0</v>
      </c>
      <c r="BT181" s="1396"/>
      <c r="BU181" s="1434">
        <f t="shared" si="242"/>
        <v>0</v>
      </c>
      <c r="BV181" s="1434">
        <f t="shared" si="243"/>
        <v>0</v>
      </c>
      <c r="BW181" s="1353">
        <f t="shared" si="244"/>
        <v>0</v>
      </c>
      <c r="BX181" s="1353">
        <f t="shared" si="245"/>
        <v>0</v>
      </c>
      <c r="BY181" s="1434">
        <f t="shared" si="246"/>
        <v>0</v>
      </c>
      <c r="BZ181" s="1434">
        <f t="shared" si="193"/>
        <v>0</v>
      </c>
      <c r="CA181" s="2394"/>
      <c r="CB181" s="2059">
        <f t="shared" si="194"/>
        <v>0</v>
      </c>
    </row>
    <row r="182" spans="1:80" ht="12.75" hidden="1" customHeight="1">
      <c r="A182" s="1165"/>
      <c r="B182" s="1507"/>
      <c r="C182" s="1508"/>
      <c r="D182" s="1509"/>
      <c r="E182" s="1510">
        <v>0</v>
      </c>
      <c r="F182" s="1474">
        <v>0</v>
      </c>
      <c r="G182" s="1474">
        <v>0</v>
      </c>
      <c r="H182" s="1474">
        <v>0</v>
      </c>
      <c r="I182" s="1474">
        <v>0</v>
      </c>
      <c r="J182" s="1474">
        <v>0</v>
      </c>
      <c r="K182" s="1474">
        <v>0</v>
      </c>
      <c r="L182" s="1474">
        <f t="shared" si="185"/>
        <v>0</v>
      </c>
      <c r="M182" s="1579"/>
      <c r="N182" s="1444"/>
      <c r="O182" s="1444"/>
      <c r="P182" s="1444"/>
      <c r="Q182" s="1444"/>
      <c r="R182" s="1444"/>
      <c r="S182" s="1444"/>
      <c r="T182" s="1444">
        <f t="shared" si="186"/>
        <v>0</v>
      </c>
      <c r="U182" s="1727"/>
      <c r="V182" s="891">
        <f t="shared" si="227"/>
        <v>0</v>
      </c>
      <c r="W182" s="891"/>
      <c r="X182" s="891"/>
      <c r="Y182" s="891">
        <f t="shared" si="228"/>
        <v>0</v>
      </c>
      <c r="Z182" s="891"/>
      <c r="AA182" s="891">
        <f t="shared" si="229"/>
        <v>0</v>
      </c>
      <c r="AB182" s="891">
        <f t="shared" si="230"/>
        <v>0</v>
      </c>
      <c r="AC182" s="891">
        <f t="shared" si="231"/>
        <v>0</v>
      </c>
      <c r="AD182" s="891">
        <f t="shared" si="232"/>
        <v>0</v>
      </c>
      <c r="AE182" s="1397">
        <f t="shared" si="233"/>
        <v>0</v>
      </c>
      <c r="AF182" s="1726">
        <f t="shared" si="187"/>
        <v>0</v>
      </c>
      <c r="AG182" s="1405"/>
      <c r="AH182" s="1405"/>
      <c r="AI182" s="1511">
        <v>0</v>
      </c>
      <c r="AJ182" s="1477">
        <v>0</v>
      </c>
      <c r="AK182" s="1477">
        <v>0</v>
      </c>
      <c r="AL182" s="1477">
        <v>0</v>
      </c>
      <c r="AM182" s="1477">
        <v>0</v>
      </c>
      <c r="AN182" s="1477">
        <v>0</v>
      </c>
      <c r="AO182" s="1477">
        <f t="shared" si="188"/>
        <v>0</v>
      </c>
      <c r="AP182" s="1402"/>
      <c r="AQ182" s="1402"/>
      <c r="AR182" s="1001"/>
      <c r="AS182" s="1001"/>
      <c r="AT182" s="999">
        <f t="shared" si="234"/>
        <v>0</v>
      </c>
      <c r="AU182" s="1402"/>
      <c r="AV182" s="1402">
        <f t="shared" si="189"/>
        <v>0</v>
      </c>
      <c r="AW182" s="2080"/>
      <c r="AX182" s="2093">
        <f t="shared" si="235"/>
        <v>0</v>
      </c>
      <c r="AY182" s="1433">
        <f t="shared" si="236"/>
        <v>0</v>
      </c>
      <c r="AZ182" s="1433"/>
      <c r="BA182" s="1346">
        <f t="shared" si="237"/>
        <v>0</v>
      </c>
      <c r="BB182" s="1346">
        <f t="shared" si="238"/>
        <v>0</v>
      </c>
      <c r="BC182" s="1346">
        <f t="shared" si="239"/>
        <v>0</v>
      </c>
      <c r="BD182" s="1433">
        <f t="shared" si="240"/>
        <v>0</v>
      </c>
      <c r="BE182" s="1346">
        <f t="shared" si="190"/>
        <v>0</v>
      </c>
      <c r="BF182" s="1380"/>
      <c r="BG182" s="1381"/>
      <c r="BH182" s="1512"/>
      <c r="BI182" s="910"/>
      <c r="BJ182" s="910"/>
      <c r="BK182" s="910"/>
      <c r="BL182" s="910"/>
      <c r="BM182" s="910">
        <f t="shared" si="191"/>
        <v>0</v>
      </c>
      <c r="BN182" s="1404"/>
      <c r="BO182" s="1404"/>
      <c r="BP182" s="1403"/>
      <c r="BQ182" s="1395">
        <f t="shared" si="241"/>
        <v>0</v>
      </c>
      <c r="BR182" s="1404"/>
      <c r="BS182" s="1404">
        <f t="shared" si="192"/>
        <v>0</v>
      </c>
      <c r="BT182" s="1404"/>
      <c r="BU182" s="1434">
        <f t="shared" si="242"/>
        <v>0</v>
      </c>
      <c r="BV182" s="1434">
        <f t="shared" si="243"/>
        <v>0</v>
      </c>
      <c r="BW182" s="1353">
        <f t="shared" si="244"/>
        <v>0</v>
      </c>
      <c r="BX182" s="1353">
        <f t="shared" si="245"/>
        <v>0</v>
      </c>
      <c r="BY182" s="1434">
        <f t="shared" si="246"/>
        <v>0</v>
      </c>
      <c r="BZ182" s="910">
        <f t="shared" si="193"/>
        <v>0</v>
      </c>
      <c r="CA182" s="2395"/>
      <c r="CB182" s="2059">
        <f t="shared" si="194"/>
        <v>0</v>
      </c>
    </row>
    <row r="183" spans="1:80" ht="24">
      <c r="A183" s="912">
        <v>9</v>
      </c>
      <c r="B183" s="1466" t="s">
        <v>529</v>
      </c>
      <c r="C183" s="1508" t="s">
        <v>221</v>
      </c>
      <c r="D183" s="1509" t="s">
        <v>955</v>
      </c>
      <c r="E183" s="1510">
        <v>3.51</v>
      </c>
      <c r="F183" s="1474">
        <v>1870</v>
      </c>
      <c r="G183" s="1474">
        <v>45851.4</v>
      </c>
      <c r="H183" s="1474">
        <v>0</v>
      </c>
      <c r="I183" s="1474">
        <v>0</v>
      </c>
      <c r="J183" s="1474">
        <v>0</v>
      </c>
      <c r="K183" s="1474">
        <v>0</v>
      </c>
      <c r="L183" s="1474">
        <f t="shared" si="185"/>
        <v>47721.4</v>
      </c>
      <c r="M183" s="1579"/>
      <c r="N183" s="1444"/>
      <c r="O183" s="1444"/>
      <c r="P183" s="1444"/>
      <c r="Q183" s="1444"/>
      <c r="R183" s="1444"/>
      <c r="S183" s="1444"/>
      <c r="T183" s="1444">
        <f t="shared" si="186"/>
        <v>0</v>
      </c>
      <c r="U183" s="1727"/>
      <c r="V183" s="2480">
        <f t="shared" si="227"/>
        <v>3.51</v>
      </c>
      <c r="W183" s="891"/>
      <c r="X183" s="891"/>
      <c r="Y183" s="891">
        <v>5712.3</v>
      </c>
      <c r="Z183" s="891">
        <v>42000</v>
      </c>
      <c r="AA183" s="891">
        <v>0</v>
      </c>
      <c r="AB183" s="891">
        <f t="shared" si="230"/>
        <v>0</v>
      </c>
      <c r="AC183" s="891">
        <f t="shared" si="231"/>
        <v>0</v>
      </c>
      <c r="AD183" s="891">
        <f t="shared" si="232"/>
        <v>0</v>
      </c>
      <c r="AE183" s="891">
        <f t="shared" si="233"/>
        <v>0</v>
      </c>
      <c r="AF183" s="1726">
        <f t="shared" si="187"/>
        <v>47712.3</v>
      </c>
      <c r="AG183" s="889"/>
      <c r="AH183" s="889"/>
      <c r="AI183" s="1511">
        <v>1.75</v>
      </c>
      <c r="AJ183" s="1477">
        <v>12000</v>
      </c>
      <c r="AK183" s="1477">
        <v>33825.199999999997</v>
      </c>
      <c r="AL183" s="1477">
        <v>0</v>
      </c>
      <c r="AM183" s="1477">
        <v>0</v>
      </c>
      <c r="AN183" s="1477">
        <v>0</v>
      </c>
      <c r="AO183" s="1477">
        <f t="shared" si="188"/>
        <v>45825.2</v>
      </c>
      <c r="AP183" s="1402"/>
      <c r="AQ183" s="1402">
        <v>-7000</v>
      </c>
      <c r="AR183" s="1001"/>
      <c r="AS183" s="1001"/>
      <c r="AT183" s="999">
        <f t="shared" si="234"/>
        <v>0</v>
      </c>
      <c r="AU183" s="1402"/>
      <c r="AV183" s="1402">
        <f t="shared" si="189"/>
        <v>-7000</v>
      </c>
      <c r="AW183" s="2080"/>
      <c r="AX183" s="2093">
        <v>1.8</v>
      </c>
      <c r="AY183" s="1981"/>
      <c r="AZ183" s="1981"/>
      <c r="BA183" s="1981">
        <v>36008.800000000003</v>
      </c>
      <c r="BB183" s="1346">
        <f t="shared" si="238"/>
        <v>0</v>
      </c>
      <c r="BC183" s="1346">
        <f t="shared" si="239"/>
        <v>0</v>
      </c>
      <c r="BD183" s="1433">
        <f t="shared" si="240"/>
        <v>0</v>
      </c>
      <c r="BE183" s="1346">
        <f t="shared" si="190"/>
        <v>36008.800000000003</v>
      </c>
      <c r="BF183" s="1380"/>
      <c r="BG183" s="1346"/>
      <c r="BH183" s="1513"/>
      <c r="BI183" s="910"/>
      <c r="BJ183" s="910"/>
      <c r="BK183" s="910"/>
      <c r="BL183" s="910"/>
      <c r="BM183" s="910">
        <f t="shared" si="191"/>
        <v>0</v>
      </c>
      <c r="BN183" s="1404"/>
      <c r="BO183" s="1404"/>
      <c r="BP183" s="1404"/>
      <c r="BQ183" s="1395">
        <f t="shared" si="241"/>
        <v>0</v>
      </c>
      <c r="BR183" s="1404"/>
      <c r="BS183" s="1404">
        <f t="shared" si="192"/>
        <v>0</v>
      </c>
      <c r="BT183" s="1434"/>
      <c r="BU183" s="1514">
        <f t="shared" si="242"/>
        <v>0</v>
      </c>
      <c r="BV183" s="1514">
        <f t="shared" si="243"/>
        <v>0</v>
      </c>
      <c r="BW183" s="1353">
        <f t="shared" si="244"/>
        <v>0</v>
      </c>
      <c r="BX183" s="1353">
        <f t="shared" si="245"/>
        <v>0</v>
      </c>
      <c r="BY183" s="1434">
        <f t="shared" si="246"/>
        <v>0</v>
      </c>
      <c r="BZ183" s="910">
        <f t="shared" si="193"/>
        <v>0</v>
      </c>
      <c r="CA183" s="2393" t="s">
        <v>1138</v>
      </c>
      <c r="CB183" s="2059">
        <f t="shared" si="194"/>
        <v>5.31</v>
      </c>
    </row>
    <row r="184" spans="1:80" ht="24">
      <c r="A184" s="911">
        <v>13</v>
      </c>
      <c r="B184" s="1507" t="s">
        <v>669</v>
      </c>
      <c r="C184" s="1508" t="s">
        <v>832</v>
      </c>
      <c r="D184" s="1509" t="s">
        <v>955</v>
      </c>
      <c r="E184" s="1510">
        <v>0</v>
      </c>
      <c r="F184" s="1474">
        <v>0</v>
      </c>
      <c r="G184" s="1474">
        <v>0</v>
      </c>
      <c r="H184" s="1474">
        <v>0</v>
      </c>
      <c r="I184" s="1474">
        <v>0</v>
      </c>
      <c r="J184" s="1474">
        <v>0</v>
      </c>
      <c r="K184" s="1474">
        <v>0</v>
      </c>
      <c r="L184" s="1474">
        <f t="shared" si="185"/>
        <v>0</v>
      </c>
      <c r="M184" s="1579"/>
      <c r="N184" s="1444"/>
      <c r="O184" s="1444"/>
      <c r="P184" s="1444"/>
      <c r="Q184" s="1444"/>
      <c r="R184" s="1444"/>
      <c r="S184" s="1444"/>
      <c r="T184" s="1444">
        <f t="shared" si="186"/>
        <v>0</v>
      </c>
      <c r="U184" s="1727"/>
      <c r="V184" s="891">
        <f t="shared" si="227"/>
        <v>0</v>
      </c>
      <c r="W184" s="891"/>
      <c r="X184" s="891"/>
      <c r="Y184" s="891">
        <f t="shared" si="228"/>
        <v>0</v>
      </c>
      <c r="Z184" s="891"/>
      <c r="AA184" s="891">
        <f t="shared" si="229"/>
        <v>0</v>
      </c>
      <c r="AB184" s="891">
        <f t="shared" si="230"/>
        <v>0</v>
      </c>
      <c r="AC184" s="891">
        <f t="shared" si="231"/>
        <v>0</v>
      </c>
      <c r="AD184" s="891">
        <f t="shared" si="232"/>
        <v>0</v>
      </c>
      <c r="AE184" s="891">
        <f t="shared" si="233"/>
        <v>0</v>
      </c>
      <c r="AF184" s="1474">
        <f t="shared" si="187"/>
        <v>0</v>
      </c>
      <c r="AG184" s="889"/>
      <c r="AH184" s="889"/>
      <c r="AI184" s="1511">
        <v>0</v>
      </c>
      <c r="AJ184" s="1477">
        <v>0</v>
      </c>
      <c r="AK184" s="1477">
        <v>0</v>
      </c>
      <c r="AL184" s="1477">
        <v>0</v>
      </c>
      <c r="AM184" s="1477">
        <v>0</v>
      </c>
      <c r="AN184" s="1477">
        <v>0</v>
      </c>
      <c r="AO184" s="1477">
        <f t="shared" si="188"/>
        <v>0</v>
      </c>
      <c r="AP184" s="1402"/>
      <c r="AQ184" s="1402"/>
      <c r="AR184" s="1001"/>
      <c r="AS184" s="1001"/>
      <c r="AT184" s="999">
        <f t="shared" si="234"/>
        <v>0</v>
      </c>
      <c r="AU184" s="1402"/>
      <c r="AV184" s="1402">
        <f t="shared" si="189"/>
        <v>0</v>
      </c>
      <c r="AW184" s="2080"/>
      <c r="AX184" s="2093">
        <f t="shared" si="235"/>
        <v>0</v>
      </c>
      <c r="AY184" s="1433">
        <f t="shared" si="236"/>
        <v>0</v>
      </c>
      <c r="AZ184" s="1433"/>
      <c r="BA184" s="1346">
        <f t="shared" si="237"/>
        <v>0</v>
      </c>
      <c r="BB184" s="1346">
        <f t="shared" si="238"/>
        <v>0</v>
      </c>
      <c r="BC184" s="1346">
        <f t="shared" si="239"/>
        <v>0</v>
      </c>
      <c r="BD184" s="1433">
        <f t="shared" si="240"/>
        <v>0</v>
      </c>
      <c r="BE184" s="1346">
        <f t="shared" si="190"/>
        <v>0</v>
      </c>
      <c r="BF184" s="1380"/>
      <c r="BG184" s="1381"/>
      <c r="BH184" s="1515">
        <v>2</v>
      </c>
      <c r="BI184" s="925"/>
      <c r="BJ184" s="925">
        <v>40000</v>
      </c>
      <c r="BK184" s="925"/>
      <c r="BL184" s="910"/>
      <c r="BM184" s="910">
        <f t="shared" si="191"/>
        <v>40000</v>
      </c>
      <c r="BN184" s="1404"/>
      <c r="BO184" s="1403"/>
      <c r="BP184" s="1403"/>
      <c r="BQ184" s="1395">
        <f t="shared" si="241"/>
        <v>0</v>
      </c>
      <c r="BR184" s="1404"/>
      <c r="BS184" s="1404">
        <f t="shared" si="192"/>
        <v>0</v>
      </c>
      <c r="BT184" s="1434"/>
      <c r="BU184" s="1434">
        <f t="shared" si="242"/>
        <v>2</v>
      </c>
      <c r="BV184" s="1434">
        <f t="shared" si="243"/>
        <v>0</v>
      </c>
      <c r="BW184" s="1353">
        <f t="shared" si="244"/>
        <v>40000</v>
      </c>
      <c r="BX184" s="1353">
        <f t="shared" si="245"/>
        <v>0</v>
      </c>
      <c r="BY184" s="1434">
        <f t="shared" si="246"/>
        <v>0</v>
      </c>
      <c r="BZ184" s="910">
        <f t="shared" si="193"/>
        <v>40000</v>
      </c>
      <c r="CA184" s="2393" t="s">
        <v>453</v>
      </c>
      <c r="CB184" s="2059">
        <f t="shared" si="194"/>
        <v>2</v>
      </c>
    </row>
    <row r="185" spans="1:80" ht="24" hidden="1">
      <c r="A185" s="1165"/>
      <c r="B185" s="1507" t="s">
        <v>738</v>
      </c>
      <c r="C185" s="1508" t="s">
        <v>370</v>
      </c>
      <c r="D185" s="1509"/>
      <c r="E185" s="1510">
        <v>0</v>
      </c>
      <c r="F185" s="1474">
        <v>0</v>
      </c>
      <c r="G185" s="1474">
        <v>0</v>
      </c>
      <c r="H185" s="1474">
        <v>0</v>
      </c>
      <c r="I185" s="1474">
        <v>0</v>
      </c>
      <c r="J185" s="1474">
        <v>0</v>
      </c>
      <c r="K185" s="1474">
        <v>0</v>
      </c>
      <c r="L185" s="1474">
        <f t="shared" si="185"/>
        <v>0</v>
      </c>
      <c r="M185" s="1579"/>
      <c r="N185" s="1444"/>
      <c r="O185" s="1444"/>
      <c r="P185" s="1444"/>
      <c r="Q185" s="1444"/>
      <c r="R185" s="1579">
        <f>S185/24</f>
        <v>0</v>
      </c>
      <c r="S185" s="1444"/>
      <c r="T185" s="1444">
        <f t="shared" si="186"/>
        <v>0</v>
      </c>
      <c r="U185" s="1727"/>
      <c r="V185" s="891">
        <f t="shared" si="227"/>
        <v>0</v>
      </c>
      <c r="W185" s="891"/>
      <c r="X185" s="891"/>
      <c r="Y185" s="891">
        <f t="shared" si="228"/>
        <v>0</v>
      </c>
      <c r="Z185" s="891"/>
      <c r="AA185" s="891">
        <f t="shared" si="229"/>
        <v>0</v>
      </c>
      <c r="AB185" s="891">
        <f t="shared" si="230"/>
        <v>0</v>
      </c>
      <c r="AC185" s="891">
        <f t="shared" si="231"/>
        <v>0</v>
      </c>
      <c r="AD185" s="891">
        <f t="shared" si="232"/>
        <v>0</v>
      </c>
      <c r="AE185" s="891">
        <f t="shared" si="233"/>
        <v>0</v>
      </c>
      <c r="AF185" s="1474">
        <f t="shared" si="187"/>
        <v>0</v>
      </c>
      <c r="AG185" s="889"/>
      <c r="AH185" s="889"/>
      <c r="AI185" s="1511">
        <v>0</v>
      </c>
      <c r="AJ185" s="1477">
        <v>0</v>
      </c>
      <c r="AK185" s="1477">
        <v>0</v>
      </c>
      <c r="AL185" s="1477">
        <v>0</v>
      </c>
      <c r="AM185" s="1477">
        <v>0</v>
      </c>
      <c r="AN185" s="1477">
        <v>0</v>
      </c>
      <c r="AO185" s="1477">
        <f t="shared" si="188"/>
        <v>0</v>
      </c>
      <c r="AP185" s="1402"/>
      <c r="AQ185" s="1402"/>
      <c r="AR185" s="1001"/>
      <c r="AS185" s="1001"/>
      <c r="AT185" s="999">
        <f t="shared" si="234"/>
        <v>0</v>
      </c>
      <c r="AU185" s="1402"/>
      <c r="AV185" s="1402">
        <f t="shared" si="189"/>
        <v>0</v>
      </c>
      <c r="AW185" s="2080"/>
      <c r="AX185" s="2093">
        <f t="shared" si="235"/>
        <v>0</v>
      </c>
      <c r="AY185" s="1433">
        <f t="shared" si="236"/>
        <v>0</v>
      </c>
      <c r="AZ185" s="1433"/>
      <c r="BA185" s="1346">
        <f t="shared" si="237"/>
        <v>0</v>
      </c>
      <c r="BB185" s="1346">
        <f t="shared" si="238"/>
        <v>0</v>
      </c>
      <c r="BC185" s="1346">
        <f t="shared" si="239"/>
        <v>0</v>
      </c>
      <c r="BD185" s="1433">
        <f t="shared" si="240"/>
        <v>0</v>
      </c>
      <c r="BE185" s="1346">
        <f t="shared" si="190"/>
        <v>0</v>
      </c>
      <c r="BF185" s="1362"/>
      <c r="BG185" s="1346"/>
      <c r="BH185" s="1513"/>
      <c r="BI185" s="910"/>
      <c r="BJ185" s="910"/>
      <c r="BK185" s="910"/>
      <c r="BL185" s="910"/>
      <c r="BM185" s="910">
        <f t="shared" si="191"/>
        <v>0</v>
      </c>
      <c r="BN185" s="1404"/>
      <c r="BO185" s="1404"/>
      <c r="BP185" s="1404"/>
      <c r="BQ185" s="1395">
        <f t="shared" si="241"/>
        <v>0</v>
      </c>
      <c r="BR185" s="1404"/>
      <c r="BS185" s="1404">
        <f t="shared" si="192"/>
        <v>0</v>
      </c>
      <c r="BT185" s="1434"/>
      <c r="BU185" s="1434">
        <f t="shared" si="242"/>
        <v>0</v>
      </c>
      <c r="BV185" s="1434">
        <f t="shared" si="243"/>
        <v>0</v>
      </c>
      <c r="BW185" s="1353">
        <f t="shared" si="244"/>
        <v>0</v>
      </c>
      <c r="BX185" s="1353">
        <f t="shared" si="245"/>
        <v>0</v>
      </c>
      <c r="BY185" s="1434">
        <f t="shared" si="246"/>
        <v>0</v>
      </c>
      <c r="BZ185" s="910">
        <f t="shared" si="193"/>
        <v>0</v>
      </c>
      <c r="CA185" s="2393" t="s">
        <v>866</v>
      </c>
      <c r="CB185" s="2059">
        <f t="shared" si="194"/>
        <v>0</v>
      </c>
    </row>
    <row r="186" spans="1:80" ht="24">
      <c r="A186" s="1165"/>
      <c r="B186" s="1507" t="s">
        <v>738</v>
      </c>
      <c r="C186" s="1508" t="s">
        <v>322</v>
      </c>
      <c r="D186" s="1509"/>
      <c r="E186" s="1510">
        <v>0</v>
      </c>
      <c r="F186" s="1474">
        <v>0</v>
      </c>
      <c r="G186" s="1474">
        <v>0</v>
      </c>
      <c r="H186" s="1474">
        <v>0</v>
      </c>
      <c r="I186" s="1474">
        <v>0</v>
      </c>
      <c r="J186" s="1474">
        <v>0</v>
      </c>
      <c r="K186" s="1474">
        <v>0</v>
      </c>
      <c r="L186" s="1474">
        <f t="shared" si="185"/>
        <v>0</v>
      </c>
      <c r="M186" s="1579"/>
      <c r="N186" s="1444"/>
      <c r="O186" s="1444"/>
      <c r="P186" s="1444"/>
      <c r="Q186" s="1444"/>
      <c r="R186" s="1444"/>
      <c r="S186" s="1444"/>
      <c r="T186" s="1444">
        <f t="shared" si="186"/>
        <v>0</v>
      </c>
      <c r="U186" s="1727"/>
      <c r="V186" s="891">
        <f t="shared" si="227"/>
        <v>0</v>
      </c>
      <c r="W186" s="891"/>
      <c r="X186" s="891"/>
      <c r="Y186" s="891">
        <f t="shared" si="228"/>
        <v>0</v>
      </c>
      <c r="Z186" s="891"/>
      <c r="AA186" s="891">
        <f t="shared" si="229"/>
        <v>0</v>
      </c>
      <c r="AB186" s="891">
        <f t="shared" si="230"/>
        <v>0</v>
      </c>
      <c r="AC186" s="891">
        <f t="shared" si="231"/>
        <v>0</v>
      </c>
      <c r="AD186" s="891">
        <f t="shared" si="232"/>
        <v>0</v>
      </c>
      <c r="AE186" s="891">
        <f t="shared" si="233"/>
        <v>0</v>
      </c>
      <c r="AF186" s="1474">
        <f t="shared" si="187"/>
        <v>0</v>
      </c>
      <c r="AG186" s="889"/>
      <c r="AH186" s="889"/>
      <c r="AI186" s="1511">
        <v>1.54</v>
      </c>
      <c r="AJ186" s="1477">
        <v>5000</v>
      </c>
      <c r="AK186" s="1477">
        <v>26262</v>
      </c>
      <c r="AL186" s="1477">
        <v>0</v>
      </c>
      <c r="AM186" s="1477">
        <v>0</v>
      </c>
      <c r="AN186" s="1477">
        <v>0</v>
      </c>
      <c r="AO186" s="1477">
        <f t="shared" si="188"/>
        <v>31262</v>
      </c>
      <c r="AP186" s="1402"/>
      <c r="AQ186" s="1402"/>
      <c r="AR186" s="1001"/>
      <c r="AS186" s="1001"/>
      <c r="AT186" s="999">
        <f t="shared" si="234"/>
        <v>0</v>
      </c>
      <c r="AU186" s="1402"/>
      <c r="AV186" s="1402">
        <f t="shared" si="189"/>
        <v>0</v>
      </c>
      <c r="AW186" s="2080"/>
      <c r="AX186" s="2093">
        <f t="shared" si="235"/>
        <v>1.54</v>
      </c>
      <c r="AY186" s="1433"/>
      <c r="AZ186" s="1433"/>
      <c r="BA186" s="1346">
        <v>1163.2</v>
      </c>
      <c r="BB186" s="1346">
        <f t="shared" si="238"/>
        <v>0</v>
      </c>
      <c r="BC186" s="1346">
        <v>1225</v>
      </c>
      <c r="BD186" s="1433">
        <v>29400</v>
      </c>
      <c r="BE186" s="1346">
        <f t="shared" si="190"/>
        <v>31788.2</v>
      </c>
      <c r="BF186" s="1380"/>
      <c r="BG186" s="1381"/>
      <c r="BH186" s="1513"/>
      <c r="BI186" s="910"/>
      <c r="BJ186" s="910"/>
      <c r="BK186" s="910"/>
      <c r="BL186" s="910"/>
      <c r="BM186" s="910">
        <f t="shared" si="191"/>
        <v>0</v>
      </c>
      <c r="BN186" s="1404"/>
      <c r="BO186" s="1404"/>
      <c r="BP186" s="1403"/>
      <c r="BQ186" s="1395">
        <f t="shared" si="241"/>
        <v>0</v>
      </c>
      <c r="BR186" s="1404"/>
      <c r="BS186" s="1404">
        <f t="shared" si="192"/>
        <v>0</v>
      </c>
      <c r="BT186" s="1434"/>
      <c r="BU186" s="1434">
        <f t="shared" si="242"/>
        <v>0</v>
      </c>
      <c r="BV186" s="1434">
        <f t="shared" si="243"/>
        <v>0</v>
      </c>
      <c r="BW186" s="1353">
        <f t="shared" si="244"/>
        <v>0</v>
      </c>
      <c r="BX186" s="1353">
        <f t="shared" si="245"/>
        <v>0</v>
      </c>
      <c r="BY186" s="1434">
        <f t="shared" si="246"/>
        <v>0</v>
      </c>
      <c r="BZ186" s="910">
        <f t="shared" si="193"/>
        <v>0</v>
      </c>
      <c r="CA186" s="2393" t="s">
        <v>858</v>
      </c>
      <c r="CB186" s="2059">
        <f t="shared" si="194"/>
        <v>1.54</v>
      </c>
    </row>
    <row r="187" spans="1:80" ht="22.5" hidden="1" customHeight="1">
      <c r="A187" s="1165"/>
      <c r="B187" s="1507" t="s">
        <v>740</v>
      </c>
      <c r="C187" s="1508" t="s">
        <v>404</v>
      </c>
      <c r="D187" s="1509"/>
      <c r="E187" s="1510">
        <v>0</v>
      </c>
      <c r="F187" s="1474">
        <v>0</v>
      </c>
      <c r="G187" s="1474">
        <v>0</v>
      </c>
      <c r="H187" s="1474">
        <v>0</v>
      </c>
      <c r="I187" s="1474">
        <v>0</v>
      </c>
      <c r="J187" s="1474">
        <v>0</v>
      </c>
      <c r="K187" s="1474">
        <v>0</v>
      </c>
      <c r="L187" s="1474">
        <f t="shared" si="185"/>
        <v>0</v>
      </c>
      <c r="M187" s="1444"/>
      <c r="N187" s="1444"/>
      <c r="O187" s="1444"/>
      <c r="P187" s="1440"/>
      <c r="Q187" s="1440"/>
      <c r="R187" s="1440">
        <f>S187/24</f>
        <v>0</v>
      </c>
      <c r="S187" s="1444"/>
      <c r="T187" s="1444">
        <f t="shared" si="186"/>
        <v>0</v>
      </c>
      <c r="U187" s="1727"/>
      <c r="V187" s="891">
        <f t="shared" si="227"/>
        <v>0</v>
      </c>
      <c r="W187" s="891"/>
      <c r="X187" s="891"/>
      <c r="Y187" s="891">
        <f t="shared" si="228"/>
        <v>0</v>
      </c>
      <c r="Z187" s="891"/>
      <c r="AA187" s="891">
        <f t="shared" si="229"/>
        <v>0</v>
      </c>
      <c r="AB187" s="891">
        <f t="shared" si="230"/>
        <v>0</v>
      </c>
      <c r="AC187" s="891">
        <f t="shared" si="231"/>
        <v>0</v>
      </c>
      <c r="AD187" s="891">
        <f t="shared" si="232"/>
        <v>0</v>
      </c>
      <c r="AE187" s="891">
        <f t="shared" si="233"/>
        <v>0</v>
      </c>
      <c r="AF187" s="1474">
        <f t="shared" si="187"/>
        <v>0</v>
      </c>
      <c r="AG187" s="889"/>
      <c r="AH187" s="889"/>
      <c r="AI187" s="1511">
        <v>0</v>
      </c>
      <c r="AJ187" s="1477">
        <v>0</v>
      </c>
      <c r="AK187" s="1477">
        <v>0</v>
      </c>
      <c r="AL187" s="1477">
        <v>0</v>
      </c>
      <c r="AM187" s="1477">
        <v>0</v>
      </c>
      <c r="AN187" s="1477">
        <v>0</v>
      </c>
      <c r="AO187" s="1477">
        <f t="shared" si="188"/>
        <v>0</v>
      </c>
      <c r="AP187" s="1402"/>
      <c r="AQ187" s="1402"/>
      <c r="AR187" s="1001"/>
      <c r="AS187" s="1001"/>
      <c r="AT187" s="999">
        <f t="shared" si="234"/>
        <v>0</v>
      </c>
      <c r="AU187" s="1402">
        <f>12000-6000-6000</f>
        <v>0</v>
      </c>
      <c r="AV187" s="1402">
        <f t="shared" si="189"/>
        <v>0</v>
      </c>
      <c r="AW187" s="2080"/>
      <c r="AX187" s="2093">
        <f t="shared" si="235"/>
        <v>0</v>
      </c>
      <c r="AY187" s="1433">
        <f t="shared" si="236"/>
        <v>0</v>
      </c>
      <c r="AZ187" s="1433"/>
      <c r="BA187" s="1346">
        <f t="shared" si="237"/>
        <v>0</v>
      </c>
      <c r="BB187" s="1346">
        <f t="shared" si="238"/>
        <v>0</v>
      </c>
      <c r="BC187" s="1346">
        <f t="shared" si="239"/>
        <v>0</v>
      </c>
      <c r="BD187" s="1433">
        <f t="shared" si="240"/>
        <v>0</v>
      </c>
      <c r="BE187" s="1346">
        <f t="shared" si="190"/>
        <v>0</v>
      </c>
      <c r="BF187" s="1380"/>
      <c r="BG187" s="1381"/>
      <c r="BH187" s="1513"/>
      <c r="BI187" s="910"/>
      <c r="BJ187" s="910"/>
      <c r="BK187" s="910"/>
      <c r="BL187" s="910"/>
      <c r="BM187" s="910">
        <f t="shared" si="191"/>
        <v>0</v>
      </c>
      <c r="BN187" s="1404"/>
      <c r="BO187" s="1404"/>
      <c r="BP187" s="1403"/>
      <c r="BQ187" s="1395">
        <f t="shared" si="241"/>
        <v>0</v>
      </c>
      <c r="BR187" s="1404"/>
      <c r="BS187" s="1404">
        <f t="shared" si="192"/>
        <v>0</v>
      </c>
      <c r="BT187" s="1434"/>
      <c r="BU187" s="1434">
        <f t="shared" si="242"/>
        <v>0</v>
      </c>
      <c r="BV187" s="1434">
        <f t="shared" si="243"/>
        <v>0</v>
      </c>
      <c r="BW187" s="1353">
        <f t="shared" si="244"/>
        <v>0</v>
      </c>
      <c r="BX187" s="1353">
        <f t="shared" si="245"/>
        <v>0</v>
      </c>
      <c r="BY187" s="1434">
        <f t="shared" si="246"/>
        <v>0</v>
      </c>
      <c r="BZ187" s="910">
        <f t="shared" si="193"/>
        <v>0</v>
      </c>
      <c r="CA187" s="2395"/>
      <c r="CB187" s="2059">
        <f t="shared" si="194"/>
        <v>0</v>
      </c>
    </row>
    <row r="188" spans="1:80" ht="28.5" hidden="1" customHeight="1">
      <c r="A188" s="1165"/>
      <c r="B188" s="1507" t="s">
        <v>966</v>
      </c>
      <c r="C188" s="1508" t="s">
        <v>455</v>
      </c>
      <c r="D188" s="1509"/>
      <c r="E188" s="1510">
        <v>0</v>
      </c>
      <c r="F188" s="1474">
        <v>0</v>
      </c>
      <c r="G188" s="1474">
        <v>0</v>
      </c>
      <c r="H188" s="1474">
        <v>0</v>
      </c>
      <c r="I188" s="1474">
        <v>0</v>
      </c>
      <c r="J188" s="1474">
        <v>0</v>
      </c>
      <c r="K188" s="1474">
        <v>0</v>
      </c>
      <c r="L188" s="1474">
        <f t="shared" si="185"/>
        <v>0</v>
      </c>
      <c r="M188" s="1444"/>
      <c r="N188" s="1444"/>
      <c r="O188" s="1444"/>
      <c r="P188" s="1444"/>
      <c r="Q188" s="1444"/>
      <c r="R188" s="1444"/>
      <c r="S188" s="1444"/>
      <c r="T188" s="1444">
        <f t="shared" si="186"/>
        <v>0</v>
      </c>
      <c r="U188" s="1727"/>
      <c r="V188" s="891">
        <f t="shared" si="227"/>
        <v>0</v>
      </c>
      <c r="W188" s="891"/>
      <c r="X188" s="891"/>
      <c r="Y188" s="891">
        <f t="shared" si="228"/>
        <v>0</v>
      </c>
      <c r="Z188" s="891"/>
      <c r="AA188" s="891">
        <f t="shared" si="229"/>
        <v>0</v>
      </c>
      <c r="AB188" s="891">
        <f t="shared" si="230"/>
        <v>0</v>
      </c>
      <c r="AC188" s="891">
        <f t="shared" si="231"/>
        <v>0</v>
      </c>
      <c r="AD188" s="891">
        <f t="shared" si="232"/>
        <v>0</v>
      </c>
      <c r="AE188" s="891">
        <f t="shared" si="233"/>
        <v>0</v>
      </c>
      <c r="AF188" s="1474">
        <f t="shared" si="187"/>
        <v>0</v>
      </c>
      <c r="AG188" s="889"/>
      <c r="AH188" s="891"/>
      <c r="AI188" s="1511">
        <v>0</v>
      </c>
      <c r="AJ188" s="1477">
        <v>0</v>
      </c>
      <c r="AK188" s="1477">
        <v>0</v>
      </c>
      <c r="AL188" s="1477">
        <v>0</v>
      </c>
      <c r="AM188" s="1477">
        <v>0</v>
      </c>
      <c r="AN188" s="1477">
        <v>0</v>
      </c>
      <c r="AO188" s="1477">
        <f t="shared" si="188"/>
        <v>0</v>
      </c>
      <c r="AP188" s="1402"/>
      <c r="AQ188" s="1402"/>
      <c r="AR188" s="1001"/>
      <c r="AS188" s="1001"/>
      <c r="AT188" s="999">
        <f t="shared" si="234"/>
        <v>0</v>
      </c>
      <c r="AU188" s="1402"/>
      <c r="AV188" s="1402">
        <f t="shared" si="189"/>
        <v>0</v>
      </c>
      <c r="AW188" s="2080"/>
      <c r="AX188" s="2093">
        <f t="shared" si="235"/>
        <v>0</v>
      </c>
      <c r="AY188" s="1433">
        <f t="shared" si="236"/>
        <v>0</v>
      </c>
      <c r="AZ188" s="1433"/>
      <c r="BA188" s="1346">
        <f t="shared" si="237"/>
        <v>0</v>
      </c>
      <c r="BB188" s="1346">
        <f t="shared" si="238"/>
        <v>0</v>
      </c>
      <c r="BC188" s="1346">
        <f t="shared" si="239"/>
        <v>0</v>
      </c>
      <c r="BD188" s="1433">
        <f t="shared" si="240"/>
        <v>0</v>
      </c>
      <c r="BE188" s="1346">
        <f t="shared" si="190"/>
        <v>0</v>
      </c>
      <c r="BF188" s="1380"/>
      <c r="BG188" s="1381"/>
      <c r="BH188" s="1512"/>
      <c r="BI188" s="910"/>
      <c r="BJ188" s="910"/>
      <c r="BK188" s="910"/>
      <c r="BL188" s="910"/>
      <c r="BM188" s="910">
        <f t="shared" si="191"/>
        <v>0</v>
      </c>
      <c r="BN188" s="1404"/>
      <c r="BO188" s="1404"/>
      <c r="BP188" s="1403"/>
      <c r="BQ188" s="1395">
        <f t="shared" si="241"/>
        <v>0</v>
      </c>
      <c r="BR188" s="1404"/>
      <c r="BS188" s="1404">
        <f t="shared" si="192"/>
        <v>0</v>
      </c>
      <c r="BT188" s="1434"/>
      <c r="BU188" s="1434">
        <f t="shared" si="242"/>
        <v>0</v>
      </c>
      <c r="BV188" s="1434">
        <f t="shared" si="243"/>
        <v>0</v>
      </c>
      <c r="BW188" s="1353">
        <f t="shared" si="244"/>
        <v>0</v>
      </c>
      <c r="BX188" s="1353">
        <f t="shared" si="245"/>
        <v>0</v>
      </c>
      <c r="BY188" s="1434">
        <f t="shared" si="246"/>
        <v>0</v>
      </c>
      <c r="BZ188" s="910">
        <f t="shared" si="193"/>
        <v>0</v>
      </c>
      <c r="CA188" s="2395"/>
      <c r="CB188" s="2059">
        <f t="shared" si="194"/>
        <v>0</v>
      </c>
    </row>
    <row r="189" spans="1:80" ht="33" customHeight="1">
      <c r="A189" s="1165"/>
      <c r="B189" s="1507" t="s">
        <v>739</v>
      </c>
      <c r="C189" s="1508" t="s">
        <v>920</v>
      </c>
      <c r="D189" s="1509"/>
      <c r="E189" s="1510">
        <v>0</v>
      </c>
      <c r="F189" s="1474">
        <v>0</v>
      </c>
      <c r="G189" s="1474">
        <v>0</v>
      </c>
      <c r="H189" s="1474">
        <v>0</v>
      </c>
      <c r="I189" s="1474">
        <v>0</v>
      </c>
      <c r="J189" s="1474">
        <v>0</v>
      </c>
      <c r="K189" s="1474">
        <v>0</v>
      </c>
      <c r="L189" s="1474">
        <f t="shared" si="185"/>
        <v>0</v>
      </c>
      <c r="M189" s="1579"/>
      <c r="N189" s="1444"/>
      <c r="O189" s="1444"/>
      <c r="P189" s="1444"/>
      <c r="Q189" s="1444"/>
      <c r="R189" s="1444"/>
      <c r="S189" s="1444"/>
      <c r="T189" s="1444">
        <f t="shared" si="186"/>
        <v>0</v>
      </c>
      <c r="U189" s="1727"/>
      <c r="V189" s="891">
        <f t="shared" si="227"/>
        <v>0</v>
      </c>
      <c r="W189" s="891"/>
      <c r="X189" s="891"/>
      <c r="Y189" s="891">
        <f t="shared" si="228"/>
        <v>0</v>
      </c>
      <c r="Z189" s="891"/>
      <c r="AA189" s="891">
        <f t="shared" si="229"/>
        <v>0</v>
      </c>
      <c r="AB189" s="891">
        <f t="shared" si="230"/>
        <v>0</v>
      </c>
      <c r="AC189" s="891">
        <f t="shared" si="231"/>
        <v>0</v>
      </c>
      <c r="AD189" s="891">
        <f t="shared" si="232"/>
        <v>0</v>
      </c>
      <c r="AE189" s="891">
        <f t="shared" si="233"/>
        <v>0</v>
      </c>
      <c r="AF189" s="1474">
        <f t="shared" si="187"/>
        <v>0</v>
      </c>
      <c r="AG189" s="889"/>
      <c r="AH189" s="889"/>
      <c r="AI189" s="1511">
        <v>2.4660000000000002</v>
      </c>
      <c r="AJ189" s="1477">
        <v>10000</v>
      </c>
      <c r="AK189" s="1477">
        <v>47334.500000000007</v>
      </c>
      <c r="AL189" s="1477">
        <v>0</v>
      </c>
      <c r="AM189" s="1477">
        <v>0</v>
      </c>
      <c r="AN189" s="1477">
        <v>0</v>
      </c>
      <c r="AO189" s="1477">
        <f t="shared" si="188"/>
        <v>57334.500000000007</v>
      </c>
      <c r="AP189" s="1402"/>
      <c r="AQ189" s="1402">
        <v>-7799.9</v>
      </c>
      <c r="AR189" s="1001"/>
      <c r="AS189" s="1001"/>
      <c r="AT189" s="999">
        <f t="shared" si="234"/>
        <v>0</v>
      </c>
      <c r="AU189" s="1402"/>
      <c r="AV189" s="1402">
        <f t="shared" si="189"/>
        <v>-7799.9</v>
      </c>
      <c r="AW189" s="2080"/>
      <c r="AX189" s="2093">
        <f t="shared" si="235"/>
        <v>2.4660000000000002</v>
      </c>
      <c r="AY189" s="1433"/>
      <c r="AZ189" s="1433"/>
      <c r="BA189" s="1346">
        <v>859.2</v>
      </c>
      <c r="BB189" s="1346">
        <f t="shared" si="238"/>
        <v>0</v>
      </c>
      <c r="BC189" s="1346">
        <v>1300</v>
      </c>
      <c r="BD189" s="1433">
        <v>31200</v>
      </c>
      <c r="BE189" s="1346">
        <f t="shared" si="190"/>
        <v>33359.199999999997</v>
      </c>
      <c r="BF189" s="1380"/>
      <c r="BG189" s="1381"/>
      <c r="BH189" s="1512"/>
      <c r="BI189" s="910"/>
      <c r="BJ189" s="910"/>
      <c r="BK189" s="910"/>
      <c r="BL189" s="910"/>
      <c r="BM189" s="910">
        <f t="shared" si="191"/>
        <v>0</v>
      </c>
      <c r="BN189" s="1404"/>
      <c r="BO189" s="1404"/>
      <c r="BP189" s="1403"/>
      <c r="BQ189" s="1395">
        <f t="shared" si="241"/>
        <v>0</v>
      </c>
      <c r="BR189" s="1404"/>
      <c r="BS189" s="1404">
        <f t="shared" si="192"/>
        <v>0</v>
      </c>
      <c r="BT189" s="1434"/>
      <c r="BU189" s="1434">
        <f t="shared" si="242"/>
        <v>0</v>
      </c>
      <c r="BV189" s="1434">
        <f t="shared" si="243"/>
        <v>0</v>
      </c>
      <c r="BW189" s="1353">
        <f t="shared" si="244"/>
        <v>0</v>
      </c>
      <c r="BX189" s="1353">
        <f t="shared" si="245"/>
        <v>0</v>
      </c>
      <c r="BY189" s="1434">
        <f t="shared" si="246"/>
        <v>0</v>
      </c>
      <c r="BZ189" s="910">
        <f t="shared" si="193"/>
        <v>0</v>
      </c>
      <c r="CA189" s="2393" t="s">
        <v>853</v>
      </c>
      <c r="CB189" s="2059">
        <f t="shared" si="194"/>
        <v>2.4660000000000002</v>
      </c>
    </row>
    <row r="190" spans="1:80" ht="44.25" customHeight="1">
      <c r="A190" s="1165"/>
      <c r="B190" s="1507" t="s">
        <v>740</v>
      </c>
      <c r="C190" s="1508" t="s">
        <v>1038</v>
      </c>
      <c r="D190" s="1509"/>
      <c r="E190" s="1510">
        <v>0</v>
      </c>
      <c r="F190" s="1474">
        <v>0</v>
      </c>
      <c r="G190" s="1474">
        <v>0</v>
      </c>
      <c r="H190" s="1474">
        <v>0</v>
      </c>
      <c r="I190" s="1474">
        <v>0</v>
      </c>
      <c r="J190" s="1474">
        <v>0</v>
      </c>
      <c r="K190" s="1474">
        <v>0</v>
      </c>
      <c r="L190" s="1474">
        <f t="shared" si="185"/>
        <v>0</v>
      </c>
      <c r="M190" s="1579"/>
      <c r="N190" s="1444"/>
      <c r="O190" s="1444"/>
      <c r="P190" s="1444"/>
      <c r="Q190" s="1444"/>
      <c r="R190" s="1444"/>
      <c r="S190" s="1444"/>
      <c r="T190" s="1444">
        <f t="shared" si="186"/>
        <v>0</v>
      </c>
      <c r="U190" s="1727"/>
      <c r="V190" s="891">
        <f t="shared" si="227"/>
        <v>0</v>
      </c>
      <c r="W190" s="891"/>
      <c r="X190" s="891"/>
      <c r="Y190" s="891">
        <f t="shared" si="228"/>
        <v>0</v>
      </c>
      <c r="Z190" s="891"/>
      <c r="AA190" s="891">
        <f t="shared" si="229"/>
        <v>0</v>
      </c>
      <c r="AB190" s="891">
        <f t="shared" si="230"/>
        <v>0</v>
      </c>
      <c r="AC190" s="891">
        <f t="shared" si="231"/>
        <v>0</v>
      </c>
      <c r="AD190" s="891">
        <f t="shared" si="232"/>
        <v>0</v>
      </c>
      <c r="AE190" s="891">
        <f t="shared" si="233"/>
        <v>0</v>
      </c>
      <c r="AF190" s="1474">
        <f t="shared" si="187"/>
        <v>0</v>
      </c>
      <c r="AG190" s="889"/>
      <c r="AH190" s="889"/>
      <c r="AI190" s="1511" t="s">
        <v>1099</v>
      </c>
      <c r="AJ190" s="1477">
        <v>12100</v>
      </c>
      <c r="AK190" s="1477">
        <v>0</v>
      </c>
      <c r="AL190" s="1477"/>
      <c r="AM190" s="1477">
        <v>2275</v>
      </c>
      <c r="AN190" s="1477">
        <v>54600</v>
      </c>
      <c r="AO190" s="1477">
        <f t="shared" si="188"/>
        <v>68975</v>
      </c>
      <c r="AP190" s="1402"/>
      <c r="AQ190" s="1402"/>
      <c r="AR190" s="1001"/>
      <c r="AS190" s="1001"/>
      <c r="AT190" s="1001"/>
      <c r="AU190" s="1402"/>
      <c r="AV190" s="1402">
        <f t="shared" si="189"/>
        <v>0</v>
      </c>
      <c r="AW190" s="2087">
        <v>62.27</v>
      </c>
      <c r="AX190" s="2095"/>
      <c r="AY190" s="1433"/>
      <c r="AZ190" s="1433"/>
      <c r="BA190" s="1346">
        <v>12100</v>
      </c>
      <c r="BB190" s="1346">
        <f t="shared" si="238"/>
        <v>0</v>
      </c>
      <c r="BC190" s="1346">
        <v>2625</v>
      </c>
      <c r="BD190" s="1433">
        <v>63000</v>
      </c>
      <c r="BE190" s="1346">
        <f t="shared" si="190"/>
        <v>77725</v>
      </c>
      <c r="BF190" s="1380"/>
      <c r="BG190" s="1381"/>
      <c r="BH190" s="1512"/>
      <c r="BI190" s="910"/>
      <c r="BJ190" s="910"/>
      <c r="BK190" s="910"/>
      <c r="BL190" s="910"/>
      <c r="BM190" s="910">
        <f t="shared" si="191"/>
        <v>0</v>
      </c>
      <c r="BN190" s="1404"/>
      <c r="BO190" s="1404"/>
      <c r="BP190" s="1403"/>
      <c r="BQ190" s="1403">
        <f>BR190/24</f>
        <v>0</v>
      </c>
      <c r="BR190" s="1404"/>
      <c r="BS190" s="1404">
        <f t="shared" si="192"/>
        <v>0</v>
      </c>
      <c r="BT190" s="1434"/>
      <c r="BU190" s="1434">
        <f t="shared" si="242"/>
        <v>0</v>
      </c>
      <c r="BV190" s="1434">
        <f t="shared" si="243"/>
        <v>0</v>
      </c>
      <c r="BW190" s="1353">
        <f t="shared" si="244"/>
        <v>0</v>
      </c>
      <c r="BX190" s="1353">
        <f t="shared" si="245"/>
        <v>0</v>
      </c>
      <c r="BY190" s="1434">
        <f t="shared" si="246"/>
        <v>0</v>
      </c>
      <c r="BZ190" s="910">
        <f t="shared" si="193"/>
        <v>0</v>
      </c>
      <c r="CA190" s="2393" t="s">
        <v>1135</v>
      </c>
      <c r="CB190" s="2059">
        <f t="shared" si="194"/>
        <v>0</v>
      </c>
    </row>
    <row r="191" spans="1:80" ht="12.75" hidden="1" customHeight="1">
      <c r="A191" s="1165"/>
      <c r="B191" s="1507"/>
      <c r="C191" s="1508"/>
      <c r="D191" s="1509"/>
      <c r="E191" s="1510">
        <v>0</v>
      </c>
      <c r="F191" s="1474">
        <v>0</v>
      </c>
      <c r="G191" s="1474">
        <v>0</v>
      </c>
      <c r="H191" s="1474">
        <v>0</v>
      </c>
      <c r="I191" s="1474">
        <v>0</v>
      </c>
      <c r="J191" s="1474">
        <v>0</v>
      </c>
      <c r="K191" s="1474">
        <v>0</v>
      </c>
      <c r="L191" s="1474">
        <f t="shared" si="185"/>
        <v>0</v>
      </c>
      <c r="M191" s="1579"/>
      <c r="N191" s="1444"/>
      <c r="O191" s="1444"/>
      <c r="P191" s="1444"/>
      <c r="Q191" s="1444"/>
      <c r="R191" s="1444"/>
      <c r="S191" s="1444"/>
      <c r="T191" s="1444">
        <f t="shared" si="186"/>
        <v>0</v>
      </c>
      <c r="U191" s="1727"/>
      <c r="V191" s="891">
        <f t="shared" si="227"/>
        <v>0</v>
      </c>
      <c r="W191" s="891"/>
      <c r="X191" s="891"/>
      <c r="Y191" s="891">
        <f t="shared" si="228"/>
        <v>0</v>
      </c>
      <c r="Z191" s="891"/>
      <c r="AA191" s="891">
        <f t="shared" si="229"/>
        <v>0</v>
      </c>
      <c r="AB191" s="891">
        <f t="shared" si="230"/>
        <v>0</v>
      </c>
      <c r="AC191" s="891">
        <f t="shared" si="231"/>
        <v>0</v>
      </c>
      <c r="AD191" s="891">
        <f t="shared" si="232"/>
        <v>0</v>
      </c>
      <c r="AE191" s="891">
        <f t="shared" si="233"/>
        <v>0</v>
      </c>
      <c r="AF191" s="1474">
        <f t="shared" si="187"/>
        <v>0</v>
      </c>
      <c r="AG191" s="889"/>
      <c r="AH191" s="889"/>
      <c r="AI191" s="1511">
        <v>0</v>
      </c>
      <c r="AJ191" s="1477">
        <v>0</v>
      </c>
      <c r="AK191" s="1477">
        <v>0</v>
      </c>
      <c r="AL191" s="1477">
        <v>0</v>
      </c>
      <c r="AM191" s="1477">
        <v>0</v>
      </c>
      <c r="AN191" s="1477">
        <v>0</v>
      </c>
      <c r="AO191" s="1477">
        <f t="shared" si="188"/>
        <v>0</v>
      </c>
      <c r="AP191" s="1402"/>
      <c r="AQ191" s="1402"/>
      <c r="AR191" s="1001"/>
      <c r="AS191" s="1001"/>
      <c r="AT191" s="1001"/>
      <c r="AU191" s="1402"/>
      <c r="AV191" s="1402">
        <f t="shared" si="189"/>
        <v>0</v>
      </c>
      <c r="AW191" s="2080"/>
      <c r="AX191" s="1980">
        <f t="shared" ref="AX191:AX199" si="247">AI191+AP191</f>
        <v>0</v>
      </c>
      <c r="AY191" s="1433">
        <f t="shared" ref="AY191:AY199" si="248">AJ191+AQ191</f>
        <v>0</v>
      </c>
      <c r="AZ191" s="1433"/>
      <c r="BA191" s="1346">
        <f t="shared" si="237"/>
        <v>0</v>
      </c>
      <c r="BB191" s="1346">
        <f t="shared" si="238"/>
        <v>0</v>
      </c>
      <c r="BC191" s="1346">
        <f t="shared" si="239"/>
        <v>0</v>
      </c>
      <c r="BD191" s="1433">
        <f t="shared" si="240"/>
        <v>0</v>
      </c>
      <c r="BE191" s="1346">
        <f t="shared" si="190"/>
        <v>0</v>
      </c>
      <c r="BF191" s="1380"/>
      <c r="BG191" s="1381"/>
      <c r="BH191" s="1512"/>
      <c r="BI191" s="910"/>
      <c r="BJ191" s="910"/>
      <c r="BK191" s="910"/>
      <c r="BL191" s="910"/>
      <c r="BM191" s="910">
        <f t="shared" si="191"/>
        <v>0</v>
      </c>
      <c r="BN191" s="1404"/>
      <c r="BO191" s="1404"/>
      <c r="BP191" s="1403"/>
      <c r="BQ191" s="1403"/>
      <c r="BR191" s="1404"/>
      <c r="BS191" s="1404">
        <f t="shared" si="192"/>
        <v>0</v>
      </c>
      <c r="BT191" s="1404"/>
      <c r="BU191" s="1434">
        <f t="shared" si="242"/>
        <v>0</v>
      </c>
      <c r="BV191" s="1434">
        <f t="shared" si="243"/>
        <v>0</v>
      </c>
      <c r="BW191" s="1353">
        <f t="shared" si="244"/>
        <v>0</v>
      </c>
      <c r="BX191" s="1353">
        <f t="shared" si="245"/>
        <v>0</v>
      </c>
      <c r="BY191" s="1434">
        <f t="shared" si="246"/>
        <v>0</v>
      </c>
      <c r="BZ191" s="910">
        <f t="shared" si="193"/>
        <v>0</v>
      </c>
      <c r="CA191" s="2395"/>
      <c r="CB191" s="2059">
        <f t="shared" si="194"/>
        <v>0</v>
      </c>
    </row>
    <row r="192" spans="1:80" ht="12.75" hidden="1" customHeight="1">
      <c r="A192" s="1165"/>
      <c r="B192" s="1507"/>
      <c r="C192" s="1508"/>
      <c r="D192" s="1509"/>
      <c r="E192" s="1510">
        <v>0</v>
      </c>
      <c r="F192" s="1474">
        <v>0</v>
      </c>
      <c r="G192" s="1474">
        <v>0</v>
      </c>
      <c r="H192" s="1474">
        <v>0</v>
      </c>
      <c r="I192" s="1474">
        <v>0</v>
      </c>
      <c r="J192" s="1474">
        <v>0</v>
      </c>
      <c r="K192" s="1474">
        <v>0</v>
      </c>
      <c r="L192" s="1474">
        <f t="shared" si="185"/>
        <v>0</v>
      </c>
      <c r="M192" s="1579"/>
      <c r="N192" s="1444"/>
      <c r="O192" s="1444"/>
      <c r="P192" s="1444"/>
      <c r="Q192" s="1444"/>
      <c r="R192" s="1444"/>
      <c r="S192" s="1444"/>
      <c r="T192" s="1444">
        <f t="shared" si="186"/>
        <v>0</v>
      </c>
      <c r="U192" s="1727"/>
      <c r="V192" s="891">
        <f t="shared" si="227"/>
        <v>0</v>
      </c>
      <c r="W192" s="891"/>
      <c r="X192" s="891"/>
      <c r="Y192" s="891">
        <f t="shared" si="228"/>
        <v>0</v>
      </c>
      <c r="Z192" s="891"/>
      <c r="AA192" s="891">
        <f t="shared" si="229"/>
        <v>0</v>
      </c>
      <c r="AB192" s="891">
        <f t="shared" si="230"/>
        <v>0</v>
      </c>
      <c r="AC192" s="891">
        <f t="shared" si="231"/>
        <v>0</v>
      </c>
      <c r="AD192" s="891">
        <f t="shared" si="232"/>
        <v>0</v>
      </c>
      <c r="AE192" s="891">
        <f t="shared" si="233"/>
        <v>0</v>
      </c>
      <c r="AF192" s="1474">
        <f t="shared" si="187"/>
        <v>0</v>
      </c>
      <c r="AG192" s="889"/>
      <c r="AH192" s="889"/>
      <c r="AI192" s="1511">
        <v>0</v>
      </c>
      <c r="AJ192" s="1477">
        <v>0</v>
      </c>
      <c r="AK192" s="1477">
        <v>0</v>
      </c>
      <c r="AL192" s="1477">
        <v>0</v>
      </c>
      <c r="AM192" s="1477">
        <v>0</v>
      </c>
      <c r="AN192" s="1477">
        <v>0</v>
      </c>
      <c r="AO192" s="1477">
        <f t="shared" si="188"/>
        <v>0</v>
      </c>
      <c r="AP192" s="1402"/>
      <c r="AQ192" s="1402"/>
      <c r="AR192" s="1001"/>
      <c r="AS192" s="1001"/>
      <c r="AT192" s="1001"/>
      <c r="AU192" s="1402"/>
      <c r="AV192" s="1402">
        <f t="shared" si="189"/>
        <v>0</v>
      </c>
      <c r="AW192" s="2080"/>
      <c r="AX192" s="1980">
        <f t="shared" si="247"/>
        <v>0</v>
      </c>
      <c r="AY192" s="1433">
        <f t="shared" si="248"/>
        <v>0</v>
      </c>
      <c r="AZ192" s="1433"/>
      <c r="BA192" s="1346">
        <f t="shared" si="237"/>
        <v>0</v>
      </c>
      <c r="BB192" s="1346">
        <f t="shared" si="238"/>
        <v>0</v>
      </c>
      <c r="BC192" s="1346">
        <f t="shared" si="239"/>
        <v>0</v>
      </c>
      <c r="BD192" s="1433">
        <f t="shared" si="240"/>
        <v>0</v>
      </c>
      <c r="BE192" s="1346">
        <f t="shared" si="190"/>
        <v>0</v>
      </c>
      <c r="BF192" s="1380"/>
      <c r="BG192" s="1381"/>
      <c r="BH192" s="1512"/>
      <c r="BI192" s="910"/>
      <c r="BJ192" s="910"/>
      <c r="BK192" s="910"/>
      <c r="BL192" s="910"/>
      <c r="BM192" s="910">
        <f t="shared" si="191"/>
        <v>0</v>
      </c>
      <c r="BN192" s="1404"/>
      <c r="BO192" s="1404"/>
      <c r="BP192" s="1403"/>
      <c r="BQ192" s="1403"/>
      <c r="BR192" s="1404"/>
      <c r="BS192" s="1404">
        <f t="shared" si="192"/>
        <v>0</v>
      </c>
      <c r="BT192" s="1404"/>
      <c r="BU192" s="1434">
        <f t="shared" si="242"/>
        <v>0</v>
      </c>
      <c r="BV192" s="1434">
        <f t="shared" si="243"/>
        <v>0</v>
      </c>
      <c r="BW192" s="1353">
        <f t="shared" si="244"/>
        <v>0</v>
      </c>
      <c r="BX192" s="1353">
        <f t="shared" si="245"/>
        <v>0</v>
      </c>
      <c r="BY192" s="1434">
        <f t="shared" si="246"/>
        <v>0</v>
      </c>
      <c r="BZ192" s="910">
        <f t="shared" si="193"/>
        <v>0</v>
      </c>
      <c r="CA192" s="2395"/>
      <c r="CB192" s="2059">
        <f t="shared" si="194"/>
        <v>0</v>
      </c>
    </row>
    <row r="193" spans="1:80" ht="12.75" hidden="1" customHeight="1">
      <c r="A193" s="1165"/>
      <c r="B193" s="1507"/>
      <c r="C193" s="1508"/>
      <c r="D193" s="1509"/>
      <c r="E193" s="1510">
        <v>0</v>
      </c>
      <c r="F193" s="1474">
        <v>0</v>
      </c>
      <c r="G193" s="1474">
        <v>0</v>
      </c>
      <c r="H193" s="1474">
        <v>0</v>
      </c>
      <c r="I193" s="1474">
        <v>0</v>
      </c>
      <c r="J193" s="1474">
        <v>0</v>
      </c>
      <c r="K193" s="1474">
        <v>0</v>
      </c>
      <c r="L193" s="1474">
        <f t="shared" si="185"/>
        <v>0</v>
      </c>
      <c r="M193" s="1579"/>
      <c r="N193" s="1444"/>
      <c r="O193" s="1444"/>
      <c r="P193" s="1444"/>
      <c r="Q193" s="1444"/>
      <c r="R193" s="1444"/>
      <c r="S193" s="1444"/>
      <c r="T193" s="1444">
        <f t="shared" si="186"/>
        <v>0</v>
      </c>
      <c r="U193" s="1727"/>
      <c r="V193" s="891">
        <f t="shared" si="227"/>
        <v>0</v>
      </c>
      <c r="W193" s="891"/>
      <c r="X193" s="891"/>
      <c r="Y193" s="891">
        <f t="shared" si="228"/>
        <v>0</v>
      </c>
      <c r="Z193" s="891"/>
      <c r="AA193" s="891">
        <f t="shared" si="229"/>
        <v>0</v>
      </c>
      <c r="AB193" s="891">
        <f t="shared" si="230"/>
        <v>0</v>
      </c>
      <c r="AC193" s="891">
        <f t="shared" si="231"/>
        <v>0</v>
      </c>
      <c r="AD193" s="891">
        <f t="shared" si="232"/>
        <v>0</v>
      </c>
      <c r="AE193" s="891">
        <f t="shared" si="233"/>
        <v>0</v>
      </c>
      <c r="AF193" s="1474">
        <f t="shared" si="187"/>
        <v>0</v>
      </c>
      <c r="AG193" s="889"/>
      <c r="AH193" s="889"/>
      <c r="AI193" s="1511">
        <v>0</v>
      </c>
      <c r="AJ193" s="1477">
        <v>0</v>
      </c>
      <c r="AK193" s="1477">
        <v>0</v>
      </c>
      <c r="AL193" s="1477">
        <v>0</v>
      </c>
      <c r="AM193" s="1477">
        <v>0</v>
      </c>
      <c r="AN193" s="1477">
        <v>0</v>
      </c>
      <c r="AO193" s="1477">
        <f t="shared" si="188"/>
        <v>0</v>
      </c>
      <c r="AP193" s="1402"/>
      <c r="AQ193" s="1402"/>
      <c r="AR193" s="1001"/>
      <c r="AS193" s="1001"/>
      <c r="AT193" s="1001"/>
      <c r="AU193" s="1402"/>
      <c r="AV193" s="1402">
        <f t="shared" si="189"/>
        <v>0</v>
      </c>
      <c r="AW193" s="2080"/>
      <c r="AX193" s="1980">
        <f t="shared" si="247"/>
        <v>0</v>
      </c>
      <c r="AY193" s="1433">
        <f t="shared" si="248"/>
        <v>0</v>
      </c>
      <c r="AZ193" s="1433"/>
      <c r="BA193" s="1346">
        <f t="shared" si="237"/>
        <v>0</v>
      </c>
      <c r="BB193" s="1346">
        <f t="shared" si="238"/>
        <v>0</v>
      </c>
      <c r="BC193" s="1346">
        <f t="shared" si="239"/>
        <v>0</v>
      </c>
      <c r="BD193" s="1433">
        <f t="shared" si="240"/>
        <v>0</v>
      </c>
      <c r="BE193" s="1346">
        <f t="shared" si="190"/>
        <v>0</v>
      </c>
      <c r="BF193" s="1380"/>
      <c r="BG193" s="1381"/>
      <c r="BH193" s="1512"/>
      <c r="BI193" s="910"/>
      <c r="BJ193" s="910"/>
      <c r="BK193" s="910"/>
      <c r="BL193" s="910"/>
      <c r="BM193" s="910">
        <f t="shared" si="191"/>
        <v>0</v>
      </c>
      <c r="BN193" s="1404"/>
      <c r="BO193" s="1404"/>
      <c r="BP193" s="1403"/>
      <c r="BQ193" s="1403"/>
      <c r="BR193" s="1404"/>
      <c r="BS193" s="1404">
        <f t="shared" si="192"/>
        <v>0</v>
      </c>
      <c r="BT193" s="1404"/>
      <c r="BU193" s="1434">
        <f t="shared" si="242"/>
        <v>0</v>
      </c>
      <c r="BV193" s="1434">
        <f t="shared" si="243"/>
        <v>0</v>
      </c>
      <c r="BW193" s="1353">
        <f t="shared" si="244"/>
        <v>0</v>
      </c>
      <c r="BX193" s="1353">
        <f t="shared" si="245"/>
        <v>0</v>
      </c>
      <c r="BY193" s="1434">
        <f t="shared" si="246"/>
        <v>0</v>
      </c>
      <c r="BZ193" s="910">
        <f t="shared" si="193"/>
        <v>0</v>
      </c>
      <c r="CA193" s="2395"/>
      <c r="CB193" s="2059">
        <f t="shared" si="194"/>
        <v>0</v>
      </c>
    </row>
    <row r="194" spans="1:80" ht="12.75" hidden="1" customHeight="1">
      <c r="A194" s="1165"/>
      <c r="B194" s="1507"/>
      <c r="C194" s="1508"/>
      <c r="D194" s="1509"/>
      <c r="E194" s="1510">
        <v>0</v>
      </c>
      <c r="F194" s="1474">
        <v>0</v>
      </c>
      <c r="G194" s="1474">
        <v>0</v>
      </c>
      <c r="H194" s="1474">
        <v>0</v>
      </c>
      <c r="I194" s="1474">
        <v>0</v>
      </c>
      <c r="J194" s="1474">
        <v>0</v>
      </c>
      <c r="K194" s="1474">
        <v>0</v>
      </c>
      <c r="L194" s="1474">
        <f t="shared" si="185"/>
        <v>0</v>
      </c>
      <c r="M194" s="1579"/>
      <c r="N194" s="1444"/>
      <c r="O194" s="1444"/>
      <c r="P194" s="1444"/>
      <c r="Q194" s="1444"/>
      <c r="R194" s="1444"/>
      <c r="S194" s="1444"/>
      <c r="T194" s="1444">
        <f t="shared" si="186"/>
        <v>0</v>
      </c>
      <c r="U194" s="1727"/>
      <c r="V194" s="891">
        <f t="shared" si="227"/>
        <v>0</v>
      </c>
      <c r="W194" s="891"/>
      <c r="X194" s="891"/>
      <c r="Y194" s="891">
        <f t="shared" si="228"/>
        <v>0</v>
      </c>
      <c r="Z194" s="891"/>
      <c r="AA194" s="891">
        <f t="shared" si="229"/>
        <v>0</v>
      </c>
      <c r="AB194" s="891">
        <f t="shared" si="230"/>
        <v>0</v>
      </c>
      <c r="AC194" s="891">
        <f t="shared" si="231"/>
        <v>0</v>
      </c>
      <c r="AD194" s="891">
        <f t="shared" si="232"/>
        <v>0</v>
      </c>
      <c r="AE194" s="891">
        <f t="shared" si="233"/>
        <v>0</v>
      </c>
      <c r="AF194" s="1474">
        <f t="shared" si="187"/>
        <v>0</v>
      </c>
      <c r="AG194" s="889"/>
      <c r="AH194" s="889"/>
      <c r="AI194" s="1511">
        <v>0</v>
      </c>
      <c r="AJ194" s="1477">
        <v>0</v>
      </c>
      <c r="AK194" s="1477">
        <v>0</v>
      </c>
      <c r="AL194" s="1477">
        <v>0</v>
      </c>
      <c r="AM194" s="1477">
        <v>0</v>
      </c>
      <c r="AN194" s="1477">
        <v>0</v>
      </c>
      <c r="AO194" s="1477">
        <f t="shared" si="188"/>
        <v>0</v>
      </c>
      <c r="AP194" s="1402"/>
      <c r="AQ194" s="1402"/>
      <c r="AR194" s="1001"/>
      <c r="AS194" s="1001"/>
      <c r="AT194" s="1001"/>
      <c r="AU194" s="1402"/>
      <c r="AV194" s="1402">
        <f t="shared" si="189"/>
        <v>0</v>
      </c>
      <c r="AW194" s="2080"/>
      <c r="AX194" s="1980">
        <f t="shared" si="247"/>
        <v>0</v>
      </c>
      <c r="AY194" s="1433">
        <f t="shared" si="248"/>
        <v>0</v>
      </c>
      <c r="AZ194" s="1433"/>
      <c r="BA194" s="1346">
        <f t="shared" si="237"/>
        <v>0</v>
      </c>
      <c r="BB194" s="1346">
        <f t="shared" si="238"/>
        <v>0</v>
      </c>
      <c r="BC194" s="1346">
        <f t="shared" si="239"/>
        <v>0</v>
      </c>
      <c r="BD194" s="1433">
        <f t="shared" si="240"/>
        <v>0</v>
      </c>
      <c r="BE194" s="1346">
        <f t="shared" si="190"/>
        <v>0</v>
      </c>
      <c r="BF194" s="1380"/>
      <c r="BG194" s="1381"/>
      <c r="BH194" s="1512"/>
      <c r="BI194" s="910"/>
      <c r="BJ194" s="910"/>
      <c r="BK194" s="910"/>
      <c r="BL194" s="910"/>
      <c r="BM194" s="910">
        <f t="shared" si="191"/>
        <v>0</v>
      </c>
      <c r="BN194" s="1404"/>
      <c r="BO194" s="1404"/>
      <c r="BP194" s="1403"/>
      <c r="BQ194" s="1403"/>
      <c r="BR194" s="1404"/>
      <c r="BS194" s="1404">
        <f t="shared" si="192"/>
        <v>0</v>
      </c>
      <c r="BT194" s="1404"/>
      <c r="BU194" s="1434">
        <f t="shared" si="242"/>
        <v>0</v>
      </c>
      <c r="BV194" s="1434">
        <f t="shared" si="243"/>
        <v>0</v>
      </c>
      <c r="BW194" s="1353">
        <f t="shared" si="244"/>
        <v>0</v>
      </c>
      <c r="BX194" s="1353">
        <f t="shared" si="245"/>
        <v>0</v>
      </c>
      <c r="BY194" s="1434">
        <f t="shared" si="246"/>
        <v>0</v>
      </c>
      <c r="BZ194" s="910">
        <f t="shared" si="193"/>
        <v>0</v>
      </c>
      <c r="CA194" s="2395"/>
      <c r="CB194" s="2059">
        <f t="shared" si="194"/>
        <v>0</v>
      </c>
    </row>
    <row r="195" spans="1:80" ht="12.75" hidden="1" customHeight="1">
      <c r="A195" s="1165"/>
      <c r="B195" s="1507"/>
      <c r="C195" s="1508"/>
      <c r="D195" s="1509"/>
      <c r="E195" s="1510">
        <v>0</v>
      </c>
      <c r="F195" s="1474">
        <v>0</v>
      </c>
      <c r="G195" s="1474">
        <v>0</v>
      </c>
      <c r="H195" s="1474">
        <v>0</v>
      </c>
      <c r="I195" s="1474">
        <v>0</v>
      </c>
      <c r="J195" s="1474">
        <v>0</v>
      </c>
      <c r="K195" s="1474">
        <v>0</v>
      </c>
      <c r="L195" s="1474">
        <f t="shared" si="185"/>
        <v>0</v>
      </c>
      <c r="M195" s="1579"/>
      <c r="N195" s="1444"/>
      <c r="O195" s="1444"/>
      <c r="P195" s="1444"/>
      <c r="Q195" s="1444"/>
      <c r="R195" s="1444"/>
      <c r="S195" s="1444"/>
      <c r="T195" s="1444">
        <f t="shared" si="186"/>
        <v>0</v>
      </c>
      <c r="U195" s="1727"/>
      <c r="V195" s="891">
        <f t="shared" si="227"/>
        <v>0</v>
      </c>
      <c r="W195" s="891"/>
      <c r="X195" s="891"/>
      <c r="Y195" s="891">
        <f t="shared" si="228"/>
        <v>0</v>
      </c>
      <c r="Z195" s="891"/>
      <c r="AA195" s="891">
        <f t="shared" si="229"/>
        <v>0</v>
      </c>
      <c r="AB195" s="891">
        <f t="shared" si="230"/>
        <v>0</v>
      </c>
      <c r="AC195" s="891">
        <f t="shared" si="231"/>
        <v>0</v>
      </c>
      <c r="AD195" s="891">
        <f t="shared" si="232"/>
        <v>0</v>
      </c>
      <c r="AE195" s="891">
        <f t="shared" si="233"/>
        <v>0</v>
      </c>
      <c r="AF195" s="1474">
        <f t="shared" si="187"/>
        <v>0</v>
      </c>
      <c r="AG195" s="889"/>
      <c r="AH195" s="889"/>
      <c r="AI195" s="1511">
        <v>0</v>
      </c>
      <c r="AJ195" s="1477">
        <v>0</v>
      </c>
      <c r="AK195" s="1477">
        <v>0</v>
      </c>
      <c r="AL195" s="1477">
        <v>0</v>
      </c>
      <c r="AM195" s="1477">
        <v>0</v>
      </c>
      <c r="AN195" s="1477">
        <v>0</v>
      </c>
      <c r="AO195" s="1477">
        <f t="shared" si="188"/>
        <v>0</v>
      </c>
      <c r="AP195" s="1402"/>
      <c r="AQ195" s="1402"/>
      <c r="AR195" s="1001"/>
      <c r="AS195" s="1001"/>
      <c r="AT195" s="1001"/>
      <c r="AU195" s="1402"/>
      <c r="AV195" s="1402">
        <f t="shared" si="189"/>
        <v>0</v>
      </c>
      <c r="AW195" s="2080"/>
      <c r="AX195" s="1980">
        <f t="shared" si="247"/>
        <v>0</v>
      </c>
      <c r="AY195" s="1433">
        <f t="shared" si="248"/>
        <v>0</v>
      </c>
      <c r="AZ195" s="1433"/>
      <c r="BA195" s="1346">
        <f t="shared" si="237"/>
        <v>0</v>
      </c>
      <c r="BB195" s="1346">
        <f t="shared" si="238"/>
        <v>0</v>
      </c>
      <c r="BC195" s="1346">
        <f t="shared" si="239"/>
        <v>0</v>
      </c>
      <c r="BD195" s="1433">
        <f t="shared" si="240"/>
        <v>0</v>
      </c>
      <c r="BE195" s="1346">
        <f t="shared" si="190"/>
        <v>0</v>
      </c>
      <c r="BF195" s="1380"/>
      <c r="BG195" s="1381"/>
      <c r="BH195" s="1512"/>
      <c r="BI195" s="910"/>
      <c r="BJ195" s="910"/>
      <c r="BK195" s="910"/>
      <c r="BL195" s="910"/>
      <c r="BM195" s="910">
        <f t="shared" si="191"/>
        <v>0</v>
      </c>
      <c r="BN195" s="1404"/>
      <c r="BO195" s="1404"/>
      <c r="BP195" s="1403"/>
      <c r="BQ195" s="1403"/>
      <c r="BR195" s="1404"/>
      <c r="BS195" s="1404">
        <f t="shared" si="192"/>
        <v>0</v>
      </c>
      <c r="BT195" s="1404"/>
      <c r="BU195" s="1434">
        <f t="shared" si="242"/>
        <v>0</v>
      </c>
      <c r="BV195" s="1434">
        <f t="shared" si="243"/>
        <v>0</v>
      </c>
      <c r="BW195" s="1353">
        <f t="shared" si="244"/>
        <v>0</v>
      </c>
      <c r="BX195" s="1353">
        <f t="shared" si="245"/>
        <v>0</v>
      </c>
      <c r="BY195" s="1434">
        <f t="shared" si="246"/>
        <v>0</v>
      </c>
      <c r="BZ195" s="910">
        <f t="shared" si="193"/>
        <v>0</v>
      </c>
      <c r="CA195" s="2395"/>
      <c r="CB195" s="2059">
        <f t="shared" si="194"/>
        <v>0</v>
      </c>
    </row>
    <row r="196" spans="1:80" ht="12.75" hidden="1" customHeight="1">
      <c r="A196" s="1165"/>
      <c r="B196" s="1507"/>
      <c r="C196" s="1508"/>
      <c r="D196" s="1509"/>
      <c r="E196" s="1510">
        <v>0</v>
      </c>
      <c r="F196" s="1474">
        <v>0</v>
      </c>
      <c r="G196" s="1474">
        <v>0</v>
      </c>
      <c r="H196" s="1474">
        <v>0</v>
      </c>
      <c r="I196" s="1474">
        <v>0</v>
      </c>
      <c r="J196" s="1474">
        <v>0</v>
      </c>
      <c r="K196" s="1474">
        <v>0</v>
      </c>
      <c r="L196" s="1474">
        <f t="shared" si="185"/>
        <v>0</v>
      </c>
      <c r="M196" s="1579"/>
      <c r="N196" s="1444"/>
      <c r="O196" s="1444"/>
      <c r="P196" s="1444"/>
      <c r="Q196" s="1444"/>
      <c r="R196" s="1444"/>
      <c r="S196" s="1444"/>
      <c r="T196" s="1444">
        <f t="shared" si="186"/>
        <v>0</v>
      </c>
      <c r="U196" s="1727"/>
      <c r="V196" s="891">
        <f t="shared" si="227"/>
        <v>0</v>
      </c>
      <c r="W196" s="891"/>
      <c r="X196" s="891"/>
      <c r="Y196" s="891">
        <f t="shared" si="228"/>
        <v>0</v>
      </c>
      <c r="Z196" s="891"/>
      <c r="AA196" s="891">
        <f t="shared" si="229"/>
        <v>0</v>
      </c>
      <c r="AB196" s="891">
        <f t="shared" si="230"/>
        <v>0</v>
      </c>
      <c r="AC196" s="891">
        <f t="shared" si="231"/>
        <v>0</v>
      </c>
      <c r="AD196" s="891">
        <f t="shared" si="232"/>
        <v>0</v>
      </c>
      <c r="AE196" s="891">
        <f t="shared" si="233"/>
        <v>0</v>
      </c>
      <c r="AF196" s="1474">
        <f t="shared" si="187"/>
        <v>0</v>
      </c>
      <c r="AG196" s="889"/>
      <c r="AH196" s="889"/>
      <c r="AI196" s="1511">
        <v>0</v>
      </c>
      <c r="AJ196" s="1477">
        <v>0</v>
      </c>
      <c r="AK196" s="1477">
        <v>0</v>
      </c>
      <c r="AL196" s="1477">
        <v>0</v>
      </c>
      <c r="AM196" s="1477">
        <v>0</v>
      </c>
      <c r="AN196" s="1477">
        <v>0</v>
      </c>
      <c r="AO196" s="1477">
        <f t="shared" si="188"/>
        <v>0</v>
      </c>
      <c r="AP196" s="1402"/>
      <c r="AQ196" s="1402"/>
      <c r="AR196" s="1001"/>
      <c r="AS196" s="1001"/>
      <c r="AT196" s="1001"/>
      <c r="AU196" s="1402"/>
      <c r="AV196" s="1402">
        <f t="shared" si="189"/>
        <v>0</v>
      </c>
      <c r="AW196" s="2080"/>
      <c r="AX196" s="1980">
        <f t="shared" si="247"/>
        <v>0</v>
      </c>
      <c r="AY196" s="1433">
        <f t="shared" si="248"/>
        <v>0</v>
      </c>
      <c r="AZ196" s="1433"/>
      <c r="BA196" s="1346">
        <f t="shared" si="237"/>
        <v>0</v>
      </c>
      <c r="BB196" s="1346">
        <f t="shared" si="238"/>
        <v>0</v>
      </c>
      <c r="BC196" s="1346">
        <f t="shared" si="239"/>
        <v>0</v>
      </c>
      <c r="BD196" s="1433">
        <f t="shared" si="240"/>
        <v>0</v>
      </c>
      <c r="BE196" s="1346">
        <f t="shared" si="190"/>
        <v>0</v>
      </c>
      <c r="BF196" s="1380"/>
      <c r="BG196" s="1381"/>
      <c r="BH196" s="1512"/>
      <c r="BI196" s="910"/>
      <c r="BJ196" s="910"/>
      <c r="BK196" s="910"/>
      <c r="BL196" s="910"/>
      <c r="BM196" s="910">
        <f t="shared" si="191"/>
        <v>0</v>
      </c>
      <c r="BN196" s="1404"/>
      <c r="BO196" s="1404"/>
      <c r="BP196" s="1403"/>
      <c r="BQ196" s="1403"/>
      <c r="BR196" s="1404"/>
      <c r="BS196" s="1404">
        <f t="shared" si="192"/>
        <v>0</v>
      </c>
      <c r="BT196" s="1404"/>
      <c r="BU196" s="1434">
        <f t="shared" si="242"/>
        <v>0</v>
      </c>
      <c r="BV196" s="1434">
        <f t="shared" si="243"/>
        <v>0</v>
      </c>
      <c r="BW196" s="1353">
        <f t="shared" si="244"/>
        <v>0</v>
      </c>
      <c r="BX196" s="1353">
        <f t="shared" si="245"/>
        <v>0</v>
      </c>
      <c r="BY196" s="1434">
        <f t="shared" si="246"/>
        <v>0</v>
      </c>
      <c r="BZ196" s="910">
        <f t="shared" si="193"/>
        <v>0</v>
      </c>
      <c r="CA196" s="2395"/>
      <c r="CB196" s="2059">
        <f t="shared" si="194"/>
        <v>0</v>
      </c>
    </row>
    <row r="197" spans="1:80" ht="18" hidden="1" customHeight="1">
      <c r="A197" s="1165"/>
      <c r="B197" s="1507"/>
      <c r="C197" s="1508"/>
      <c r="D197" s="1509"/>
      <c r="E197" s="1510">
        <v>0</v>
      </c>
      <c r="F197" s="1474">
        <v>0</v>
      </c>
      <c r="G197" s="1474">
        <v>0</v>
      </c>
      <c r="H197" s="1474">
        <v>0</v>
      </c>
      <c r="I197" s="1474">
        <v>0</v>
      </c>
      <c r="J197" s="1474">
        <v>0</v>
      </c>
      <c r="K197" s="1474">
        <v>0</v>
      </c>
      <c r="L197" s="1474">
        <f t="shared" si="185"/>
        <v>0</v>
      </c>
      <c r="M197" s="1579"/>
      <c r="N197" s="1444"/>
      <c r="O197" s="1444"/>
      <c r="P197" s="1444"/>
      <c r="Q197" s="1444"/>
      <c r="R197" s="1444"/>
      <c r="S197" s="1444"/>
      <c r="T197" s="1444">
        <f t="shared" si="186"/>
        <v>0</v>
      </c>
      <c r="U197" s="1727"/>
      <c r="V197" s="891">
        <f t="shared" si="227"/>
        <v>0</v>
      </c>
      <c r="W197" s="891"/>
      <c r="X197" s="891"/>
      <c r="Y197" s="891">
        <f t="shared" si="228"/>
        <v>0</v>
      </c>
      <c r="Z197" s="891"/>
      <c r="AA197" s="891">
        <f t="shared" si="229"/>
        <v>0</v>
      </c>
      <c r="AB197" s="891">
        <f t="shared" si="230"/>
        <v>0</v>
      </c>
      <c r="AC197" s="891">
        <f t="shared" si="231"/>
        <v>0</v>
      </c>
      <c r="AD197" s="891">
        <f t="shared" si="232"/>
        <v>0</v>
      </c>
      <c r="AE197" s="891">
        <f t="shared" si="233"/>
        <v>0</v>
      </c>
      <c r="AF197" s="1474">
        <f t="shared" si="187"/>
        <v>0</v>
      </c>
      <c r="AG197" s="889"/>
      <c r="AH197" s="889"/>
      <c r="AI197" s="1511">
        <v>0</v>
      </c>
      <c r="AJ197" s="1477">
        <v>0</v>
      </c>
      <c r="AK197" s="1477">
        <v>0</v>
      </c>
      <c r="AL197" s="1477">
        <v>0</v>
      </c>
      <c r="AM197" s="1477">
        <v>0</v>
      </c>
      <c r="AN197" s="1477">
        <v>0</v>
      </c>
      <c r="AO197" s="1477">
        <f t="shared" si="188"/>
        <v>0</v>
      </c>
      <c r="AP197" s="1402"/>
      <c r="AQ197" s="1402"/>
      <c r="AR197" s="1001"/>
      <c r="AS197" s="1001"/>
      <c r="AT197" s="1001"/>
      <c r="AU197" s="1402"/>
      <c r="AV197" s="1402">
        <f t="shared" si="189"/>
        <v>0</v>
      </c>
      <c r="AW197" s="2080"/>
      <c r="AX197" s="1980">
        <f t="shared" si="247"/>
        <v>0</v>
      </c>
      <c r="AY197" s="1433">
        <f t="shared" si="248"/>
        <v>0</v>
      </c>
      <c r="AZ197" s="1433"/>
      <c r="BA197" s="1346">
        <f t="shared" si="237"/>
        <v>0</v>
      </c>
      <c r="BB197" s="1346">
        <f t="shared" si="238"/>
        <v>0</v>
      </c>
      <c r="BC197" s="1346">
        <f t="shared" si="239"/>
        <v>0</v>
      </c>
      <c r="BD197" s="1433">
        <f t="shared" si="240"/>
        <v>0</v>
      </c>
      <c r="BE197" s="1346">
        <f t="shared" si="190"/>
        <v>0</v>
      </c>
      <c r="BF197" s="1380"/>
      <c r="BG197" s="1381"/>
      <c r="BH197" s="1512"/>
      <c r="BI197" s="910"/>
      <c r="BJ197" s="910"/>
      <c r="BK197" s="910"/>
      <c r="BL197" s="910"/>
      <c r="BM197" s="910">
        <f t="shared" si="191"/>
        <v>0</v>
      </c>
      <c r="BN197" s="1404"/>
      <c r="BO197" s="1404"/>
      <c r="BP197" s="1403"/>
      <c r="BQ197" s="1403"/>
      <c r="BR197" s="1404"/>
      <c r="BS197" s="1404">
        <f t="shared" si="192"/>
        <v>0</v>
      </c>
      <c r="BT197" s="1404"/>
      <c r="BU197" s="1434">
        <f t="shared" si="242"/>
        <v>0</v>
      </c>
      <c r="BV197" s="1434">
        <f t="shared" si="243"/>
        <v>0</v>
      </c>
      <c r="BW197" s="1353">
        <f t="shared" si="244"/>
        <v>0</v>
      </c>
      <c r="BX197" s="1353">
        <f t="shared" si="245"/>
        <v>0</v>
      </c>
      <c r="BY197" s="1434">
        <f t="shared" si="246"/>
        <v>0</v>
      </c>
      <c r="BZ197" s="910">
        <f t="shared" si="193"/>
        <v>0</v>
      </c>
      <c r="CA197" s="2395"/>
      <c r="CB197" s="2059">
        <f t="shared" si="194"/>
        <v>0</v>
      </c>
    </row>
    <row r="198" spans="1:80" ht="12.75" hidden="1" customHeight="1">
      <c r="A198" s="911">
        <v>14</v>
      </c>
      <c r="B198" s="1507"/>
      <c r="C198" s="1368" t="s">
        <v>748</v>
      </c>
      <c r="D198" s="1509" t="s">
        <v>955</v>
      </c>
      <c r="E198" s="1510">
        <v>0</v>
      </c>
      <c r="F198" s="1474">
        <v>0</v>
      </c>
      <c r="G198" s="1474">
        <v>0</v>
      </c>
      <c r="H198" s="1474">
        <v>0</v>
      </c>
      <c r="I198" s="1474">
        <v>0</v>
      </c>
      <c r="J198" s="1474">
        <v>0</v>
      </c>
      <c r="K198" s="1474">
        <v>0</v>
      </c>
      <c r="L198" s="1474">
        <f t="shared" si="185"/>
        <v>0</v>
      </c>
      <c r="M198" s="1579"/>
      <c r="N198" s="1444"/>
      <c r="O198" s="1444"/>
      <c r="P198" s="1444"/>
      <c r="Q198" s="1444"/>
      <c r="R198" s="1444"/>
      <c r="S198" s="1444"/>
      <c r="T198" s="1444">
        <f t="shared" si="186"/>
        <v>0</v>
      </c>
      <c r="U198" s="1727"/>
      <c r="V198" s="891">
        <f t="shared" si="227"/>
        <v>0</v>
      </c>
      <c r="W198" s="891"/>
      <c r="X198" s="891"/>
      <c r="Y198" s="891">
        <f t="shared" si="228"/>
        <v>0</v>
      </c>
      <c r="Z198" s="891"/>
      <c r="AA198" s="891">
        <f t="shared" si="229"/>
        <v>0</v>
      </c>
      <c r="AB198" s="891">
        <f t="shared" si="230"/>
        <v>0</v>
      </c>
      <c r="AC198" s="891">
        <f t="shared" si="231"/>
        <v>0</v>
      </c>
      <c r="AD198" s="891">
        <f t="shared" si="232"/>
        <v>0</v>
      </c>
      <c r="AE198" s="891">
        <f t="shared" si="233"/>
        <v>0</v>
      </c>
      <c r="AF198" s="1474">
        <f t="shared" si="187"/>
        <v>0</v>
      </c>
      <c r="AG198" s="889"/>
      <c r="AH198" s="889"/>
      <c r="AI198" s="1511">
        <v>0</v>
      </c>
      <c r="AJ198" s="1477">
        <v>0</v>
      </c>
      <c r="AK198" s="1477">
        <v>0</v>
      </c>
      <c r="AL198" s="1477">
        <v>0</v>
      </c>
      <c r="AM198" s="1477">
        <v>0</v>
      </c>
      <c r="AN198" s="1477">
        <v>0</v>
      </c>
      <c r="AO198" s="1477">
        <f t="shared" si="188"/>
        <v>0</v>
      </c>
      <c r="AP198" s="1402"/>
      <c r="AQ198" s="1402"/>
      <c r="AR198" s="1001"/>
      <c r="AS198" s="1001"/>
      <c r="AT198" s="1001"/>
      <c r="AU198" s="1402"/>
      <c r="AV198" s="1402">
        <f t="shared" si="189"/>
        <v>0</v>
      </c>
      <c r="AW198" s="2080"/>
      <c r="AX198" s="1980">
        <f t="shared" si="247"/>
        <v>0</v>
      </c>
      <c r="AY198" s="1433">
        <f t="shared" si="248"/>
        <v>0</v>
      </c>
      <c r="AZ198" s="1433"/>
      <c r="BA198" s="1346">
        <f t="shared" si="237"/>
        <v>0</v>
      </c>
      <c r="BB198" s="1346">
        <f t="shared" si="238"/>
        <v>0</v>
      </c>
      <c r="BC198" s="1346">
        <f t="shared" si="239"/>
        <v>0</v>
      </c>
      <c r="BD198" s="1433">
        <f t="shared" si="240"/>
        <v>0</v>
      </c>
      <c r="BE198" s="1346">
        <f t="shared" si="190"/>
        <v>0</v>
      </c>
      <c r="BF198" s="1380"/>
      <c r="BG198" s="1381"/>
      <c r="BH198" s="1512"/>
      <c r="BI198" s="910"/>
      <c r="BJ198" s="910"/>
      <c r="BK198" s="910"/>
      <c r="BL198" s="910"/>
      <c r="BM198" s="910">
        <f t="shared" si="191"/>
        <v>0</v>
      </c>
      <c r="BN198" s="1404"/>
      <c r="BO198" s="1404"/>
      <c r="BP198" s="1403"/>
      <c r="BQ198" s="1403"/>
      <c r="BR198" s="1404"/>
      <c r="BS198" s="1404">
        <f t="shared" si="192"/>
        <v>0</v>
      </c>
      <c r="BT198" s="1404"/>
      <c r="BU198" s="1434">
        <f t="shared" si="242"/>
        <v>0</v>
      </c>
      <c r="BV198" s="1434">
        <f t="shared" si="243"/>
        <v>0</v>
      </c>
      <c r="BW198" s="1353">
        <f t="shared" si="244"/>
        <v>0</v>
      </c>
      <c r="BX198" s="1353">
        <f t="shared" si="245"/>
        <v>0</v>
      </c>
      <c r="BY198" s="1434">
        <f t="shared" si="246"/>
        <v>0</v>
      </c>
      <c r="BZ198" s="910">
        <f t="shared" si="193"/>
        <v>0</v>
      </c>
      <c r="CA198" s="2394"/>
      <c r="CB198" s="2059">
        <f t="shared" si="194"/>
        <v>0</v>
      </c>
    </row>
    <row r="199" spans="1:80" ht="12.75" hidden="1" customHeight="1">
      <c r="A199" s="1165"/>
      <c r="B199" s="1516"/>
      <c r="C199" s="1368" t="s">
        <v>747</v>
      </c>
      <c r="D199" s="1371" t="s">
        <v>957</v>
      </c>
      <c r="E199" s="1373">
        <v>0</v>
      </c>
      <c r="F199" s="1373">
        <v>0</v>
      </c>
      <c r="G199" s="1373">
        <v>0</v>
      </c>
      <c r="H199" s="1373">
        <v>0</v>
      </c>
      <c r="I199" s="1373">
        <v>0</v>
      </c>
      <c r="J199" s="1373">
        <v>0</v>
      </c>
      <c r="K199" s="1373">
        <v>0</v>
      </c>
      <c r="L199" s="1373">
        <f t="shared" si="185"/>
        <v>0</v>
      </c>
      <c r="M199" s="1496"/>
      <c r="N199" s="1496"/>
      <c r="O199" s="1496"/>
      <c r="P199" s="1496"/>
      <c r="Q199" s="1496"/>
      <c r="R199" s="1496"/>
      <c r="S199" s="1444"/>
      <c r="T199" s="1444">
        <f t="shared" si="186"/>
        <v>0</v>
      </c>
      <c r="U199" s="1727"/>
      <c r="V199" s="891">
        <f t="shared" si="227"/>
        <v>0</v>
      </c>
      <c r="W199" s="891"/>
      <c r="X199" s="891"/>
      <c r="Y199" s="891">
        <f t="shared" si="228"/>
        <v>0</v>
      </c>
      <c r="Z199" s="891"/>
      <c r="AA199" s="891">
        <f t="shared" si="229"/>
        <v>0</v>
      </c>
      <c r="AB199" s="891">
        <f t="shared" si="230"/>
        <v>0</v>
      </c>
      <c r="AC199" s="891">
        <f t="shared" si="231"/>
        <v>0</v>
      </c>
      <c r="AD199" s="891">
        <f t="shared" si="232"/>
        <v>0</v>
      </c>
      <c r="AE199" s="891">
        <f t="shared" si="233"/>
        <v>0</v>
      </c>
      <c r="AF199" s="1443">
        <f t="shared" si="187"/>
        <v>0</v>
      </c>
      <c r="AG199" s="889"/>
      <c r="AH199" s="889"/>
      <c r="AI199" s="1376">
        <v>0</v>
      </c>
      <c r="AJ199" s="1376">
        <v>0</v>
      </c>
      <c r="AK199" s="1376">
        <v>0</v>
      </c>
      <c r="AL199" s="1482">
        <v>0</v>
      </c>
      <c r="AM199" s="1482">
        <v>0</v>
      </c>
      <c r="AN199" s="1482">
        <v>0</v>
      </c>
      <c r="AO199" s="1482">
        <f t="shared" si="188"/>
        <v>0</v>
      </c>
      <c r="AP199" s="1402">
        <f>1-1</f>
        <v>0</v>
      </c>
      <c r="AQ199" s="1402"/>
      <c r="AR199" s="1402"/>
      <c r="AS199" s="1402"/>
      <c r="AT199" s="1402"/>
      <c r="AU199" s="1402"/>
      <c r="AV199" s="1402">
        <f t="shared" si="189"/>
        <v>0</v>
      </c>
      <c r="AW199" s="2080"/>
      <c r="AX199" s="1982">
        <f t="shared" si="247"/>
        <v>0</v>
      </c>
      <c r="AY199" s="1438">
        <f t="shared" si="248"/>
        <v>0</v>
      </c>
      <c r="AZ199" s="1438"/>
      <c r="BA199" s="1438">
        <f t="shared" si="237"/>
        <v>0</v>
      </c>
      <c r="BB199" s="1438">
        <f t="shared" si="238"/>
        <v>0</v>
      </c>
      <c r="BC199" s="1438">
        <f t="shared" si="239"/>
        <v>0</v>
      </c>
      <c r="BD199" s="1438">
        <f t="shared" si="240"/>
        <v>0</v>
      </c>
      <c r="BE199" s="1438">
        <f t="shared" si="190"/>
        <v>0</v>
      </c>
      <c r="BF199" s="1380"/>
      <c r="BG199" s="1381"/>
      <c r="BH199" s="1498"/>
      <c r="BI199" s="1498"/>
      <c r="BJ199" s="1498"/>
      <c r="BK199" s="1456"/>
      <c r="BL199" s="1456"/>
      <c r="BM199" s="1456">
        <f t="shared" si="191"/>
        <v>0</v>
      </c>
      <c r="BN199" s="1404">
        <f>1-1</f>
        <v>0</v>
      </c>
      <c r="BO199" s="1404"/>
      <c r="BP199" s="1404"/>
      <c r="BQ199" s="1404"/>
      <c r="BR199" s="1404"/>
      <c r="BS199" s="1404">
        <f t="shared" si="192"/>
        <v>0</v>
      </c>
      <c r="BT199" s="1404"/>
      <c r="BU199" s="1441">
        <f t="shared" si="242"/>
        <v>0</v>
      </c>
      <c r="BV199" s="1441">
        <f t="shared" si="243"/>
        <v>0</v>
      </c>
      <c r="BW199" s="1441">
        <f t="shared" si="244"/>
        <v>0</v>
      </c>
      <c r="BX199" s="1441">
        <f t="shared" si="245"/>
        <v>0</v>
      </c>
      <c r="BY199" s="1441">
        <f t="shared" si="246"/>
        <v>0</v>
      </c>
      <c r="BZ199" s="1456">
        <f t="shared" si="193"/>
        <v>0</v>
      </c>
      <c r="CA199" s="2395"/>
      <c r="CB199" s="2059">
        <f t="shared" si="194"/>
        <v>0</v>
      </c>
    </row>
    <row r="200" spans="1:80" ht="21" customHeight="1">
      <c r="A200" s="1165" t="s">
        <v>759</v>
      </c>
      <c r="B200" s="1171" t="s">
        <v>534</v>
      </c>
      <c r="C200" s="1517" t="s">
        <v>515</v>
      </c>
      <c r="D200" s="1735"/>
      <c r="E200" s="1151">
        <v>5</v>
      </c>
      <c r="F200" s="1151">
        <v>1000</v>
      </c>
      <c r="G200" s="1151">
        <v>99000</v>
      </c>
      <c r="H200" s="1151">
        <v>0</v>
      </c>
      <c r="I200" s="1151">
        <v>0</v>
      </c>
      <c r="J200" s="1151">
        <v>0</v>
      </c>
      <c r="K200" s="1151">
        <v>0</v>
      </c>
      <c r="L200" s="1151">
        <f t="shared" si="185"/>
        <v>100000</v>
      </c>
      <c r="M200" s="1184">
        <f t="shared" ref="M200:S200" si="249">SUM(M201:M220)</f>
        <v>1.5</v>
      </c>
      <c r="N200" s="1184">
        <f t="shared" si="249"/>
        <v>0</v>
      </c>
      <c r="O200" s="1184">
        <f t="shared" si="249"/>
        <v>0</v>
      </c>
      <c r="P200" s="1184">
        <f t="shared" si="249"/>
        <v>0</v>
      </c>
      <c r="Q200" s="1184"/>
      <c r="R200" s="1184">
        <f t="shared" si="249"/>
        <v>0</v>
      </c>
      <c r="S200" s="1184">
        <f t="shared" si="249"/>
        <v>0</v>
      </c>
      <c r="T200" s="1184">
        <f t="shared" si="186"/>
        <v>0</v>
      </c>
      <c r="U200" s="1184"/>
      <c r="V200" s="1861">
        <f t="shared" ref="V200:AE200" si="250">SUM(V201:V220)</f>
        <v>14</v>
      </c>
      <c r="W200" s="1861"/>
      <c r="X200" s="1861"/>
      <c r="Y200" s="1861">
        <f t="shared" si="250"/>
        <v>35285.699999999997</v>
      </c>
      <c r="Z200" s="1861"/>
      <c r="AA200" s="1861">
        <f t="shared" si="250"/>
        <v>70810.2</v>
      </c>
      <c r="AB200" s="1861">
        <f t="shared" si="250"/>
        <v>0</v>
      </c>
      <c r="AC200" s="1861">
        <f>SUM(AC201:AC220)</f>
        <v>0</v>
      </c>
      <c r="AD200" s="1861">
        <f t="shared" si="250"/>
        <v>0</v>
      </c>
      <c r="AE200" s="1861">
        <f t="shared" si="250"/>
        <v>0</v>
      </c>
      <c r="AF200" s="1151">
        <f t="shared" si="187"/>
        <v>106095.9</v>
      </c>
      <c r="AG200" s="1861"/>
      <c r="AH200" s="1861"/>
      <c r="AI200" s="1151">
        <v>9</v>
      </c>
      <c r="AJ200" s="1151">
        <v>21000</v>
      </c>
      <c r="AK200" s="1151">
        <v>93180</v>
      </c>
      <c r="AL200" s="1151"/>
      <c r="AM200" s="1151">
        <v>1505</v>
      </c>
      <c r="AN200" s="1151">
        <v>36120</v>
      </c>
      <c r="AO200" s="1151">
        <f t="shared" si="188"/>
        <v>151805</v>
      </c>
      <c r="AP200" s="1861">
        <f t="shared" ref="AP200:AU200" si="251">SUM(AP201:AP220)</f>
        <v>0</v>
      </c>
      <c r="AQ200" s="1861">
        <f t="shared" si="251"/>
        <v>-4000</v>
      </c>
      <c r="AR200" s="1861">
        <f t="shared" si="251"/>
        <v>0</v>
      </c>
      <c r="AS200" s="1861">
        <f t="shared" si="251"/>
        <v>0</v>
      </c>
      <c r="AT200" s="1861">
        <f t="shared" si="251"/>
        <v>0</v>
      </c>
      <c r="AU200" s="1861">
        <f t="shared" si="251"/>
        <v>0</v>
      </c>
      <c r="AV200" s="1861">
        <f t="shared" si="189"/>
        <v>-4000</v>
      </c>
      <c r="AW200" s="1314">
        <f>AW208</f>
        <v>0</v>
      </c>
      <c r="AX200" s="1751">
        <f t="shared" ref="AX200:BD200" si="252">SUM(AX201:AX220)</f>
        <v>0</v>
      </c>
      <c r="AY200" s="1151">
        <f t="shared" si="252"/>
        <v>0</v>
      </c>
      <c r="AZ200" s="1151"/>
      <c r="BA200" s="1151">
        <f t="shared" si="252"/>
        <v>7700</v>
      </c>
      <c r="BB200" s="1151">
        <f t="shared" si="252"/>
        <v>0</v>
      </c>
      <c r="BC200" s="1151">
        <f t="shared" si="252"/>
        <v>2380</v>
      </c>
      <c r="BD200" s="1151">
        <f t="shared" si="252"/>
        <v>57120</v>
      </c>
      <c r="BE200" s="1151">
        <f t="shared" si="190"/>
        <v>67200</v>
      </c>
      <c r="BF200" s="1730"/>
      <c r="BG200" s="1185"/>
      <c r="BH200" s="1151">
        <f>SUM(BH201:BH220)</f>
        <v>7</v>
      </c>
      <c r="BI200" s="1151">
        <f>SUM(BI201:BI220)</f>
        <v>0</v>
      </c>
      <c r="BJ200" s="1151">
        <f>SUM(BJ201:BJ220)</f>
        <v>75000</v>
      </c>
      <c r="BK200" s="1151">
        <f>SUM(BK201:BK220)</f>
        <v>0</v>
      </c>
      <c r="BL200" s="1151">
        <f>SUM(BL201:BL220)</f>
        <v>0</v>
      </c>
      <c r="BM200" s="1151">
        <f t="shared" si="191"/>
        <v>75000</v>
      </c>
      <c r="BN200" s="1861">
        <f>SUM(BN201:BN220)</f>
        <v>-1</v>
      </c>
      <c r="BO200" s="1861">
        <f>SUM(BO201:BO220)</f>
        <v>0</v>
      </c>
      <c r="BP200" s="1861">
        <f t="shared" ref="BP200:BY200" si="253">SUM(BP201:BP220)</f>
        <v>0</v>
      </c>
      <c r="BQ200" s="1861">
        <f>SUM(BQ201:BQ220)</f>
        <v>0</v>
      </c>
      <c r="BR200" s="1861">
        <f t="shared" si="253"/>
        <v>0</v>
      </c>
      <c r="BS200" s="1861">
        <f t="shared" si="192"/>
        <v>0</v>
      </c>
      <c r="BT200" s="1861"/>
      <c r="BU200" s="1151">
        <f t="shared" si="253"/>
        <v>7.5</v>
      </c>
      <c r="BV200" s="1151">
        <f t="shared" si="253"/>
        <v>0</v>
      </c>
      <c r="BW200" s="1151">
        <f t="shared" si="253"/>
        <v>36300</v>
      </c>
      <c r="BX200" s="1151">
        <f>SUM(BX201:BX220)</f>
        <v>4300</v>
      </c>
      <c r="BY200" s="1151">
        <f t="shared" si="253"/>
        <v>103200</v>
      </c>
      <c r="BZ200" s="1151">
        <f t="shared" si="193"/>
        <v>143800</v>
      </c>
      <c r="CA200" s="2396"/>
      <c r="CB200" s="2059">
        <f t="shared" si="194"/>
        <v>21.5</v>
      </c>
    </row>
    <row r="201" spans="1:80" ht="27.75" hidden="1" customHeight="1">
      <c r="A201" s="912"/>
      <c r="B201" s="1431" t="s">
        <v>538</v>
      </c>
      <c r="C201" s="1368" t="s">
        <v>230</v>
      </c>
      <c r="D201" s="1371" t="s">
        <v>957</v>
      </c>
      <c r="E201" s="1366">
        <v>0</v>
      </c>
      <c r="F201" s="1366">
        <v>0</v>
      </c>
      <c r="G201" s="1366">
        <v>0</v>
      </c>
      <c r="H201" s="1366">
        <v>0</v>
      </c>
      <c r="I201" s="1366">
        <v>0</v>
      </c>
      <c r="J201" s="1366">
        <v>0</v>
      </c>
      <c r="K201" s="1445">
        <v>0</v>
      </c>
      <c r="L201" s="1518">
        <f t="shared" si="185"/>
        <v>0</v>
      </c>
      <c r="M201" s="1640"/>
      <c r="N201" s="1640"/>
      <c r="O201" s="1640"/>
      <c r="P201" s="1640"/>
      <c r="Q201" s="1640"/>
      <c r="R201" s="1640"/>
      <c r="S201" s="1640"/>
      <c r="T201" s="1946">
        <f t="shared" si="186"/>
        <v>0</v>
      </c>
      <c r="U201" s="1729"/>
      <c r="V201" s="891">
        <f>E201+M201</f>
        <v>0</v>
      </c>
      <c r="W201" s="891"/>
      <c r="X201" s="891"/>
      <c r="Y201" s="891">
        <f>F201+N201</f>
        <v>0</v>
      </c>
      <c r="Z201" s="891"/>
      <c r="AA201" s="891">
        <f t="shared" ref="AA201:AE202" si="254">G201+O201</f>
        <v>0</v>
      </c>
      <c r="AB201" s="891">
        <f t="shared" si="254"/>
        <v>0</v>
      </c>
      <c r="AC201" s="891">
        <f t="shared" si="254"/>
        <v>0</v>
      </c>
      <c r="AD201" s="891">
        <f t="shared" si="254"/>
        <v>0</v>
      </c>
      <c r="AE201" s="891">
        <f t="shared" si="254"/>
        <v>0</v>
      </c>
      <c r="AF201" s="1432">
        <f t="shared" si="187"/>
        <v>0</v>
      </c>
      <c r="AG201" s="891"/>
      <c r="AH201" s="891"/>
      <c r="AI201" s="1433">
        <v>0</v>
      </c>
      <c r="AJ201" s="1433">
        <v>0</v>
      </c>
      <c r="AK201" s="1433">
        <v>0</v>
      </c>
      <c r="AL201" s="1433"/>
      <c r="AM201" s="1433">
        <v>0</v>
      </c>
      <c r="AN201" s="1433">
        <v>0</v>
      </c>
      <c r="AO201" s="1433">
        <f t="shared" si="188"/>
        <v>0</v>
      </c>
      <c r="AP201" s="999"/>
      <c r="AQ201" s="1394"/>
      <c r="AR201" s="999"/>
      <c r="AS201" s="999"/>
      <c r="AT201" s="999"/>
      <c r="AU201" s="1394"/>
      <c r="AV201" s="1394">
        <f t="shared" si="189"/>
        <v>0</v>
      </c>
      <c r="AW201" s="2087"/>
      <c r="AX201" s="2093">
        <f t="shared" ref="AX201:AY207" si="255">AI201+AP201</f>
        <v>0</v>
      </c>
      <c r="AY201" s="1433">
        <f t="shared" si="255"/>
        <v>0</v>
      </c>
      <c r="AZ201" s="1433"/>
      <c r="BA201" s="1433">
        <f t="shared" ref="BA201:BA220" si="256">AK201+AR201</f>
        <v>0</v>
      </c>
      <c r="BB201" s="1433">
        <f t="shared" ref="BB201:BB220" si="257">AL201+AS201</f>
        <v>0</v>
      </c>
      <c r="BC201" s="1433">
        <f t="shared" ref="BC201:BC220" si="258">AM201+AT201</f>
        <v>0</v>
      </c>
      <c r="BD201" s="1433">
        <f t="shared" ref="BD201:BD220" si="259">AN201+AU201</f>
        <v>0</v>
      </c>
      <c r="BE201" s="1433">
        <f t="shared" si="190"/>
        <v>0</v>
      </c>
      <c r="BF201" s="1362"/>
      <c r="BG201" s="1363"/>
      <c r="BH201" s="1434"/>
      <c r="BI201" s="1434"/>
      <c r="BJ201" s="1434"/>
      <c r="BK201" s="1434"/>
      <c r="BL201" s="1434"/>
      <c r="BM201" s="1434">
        <f t="shared" si="191"/>
        <v>0</v>
      </c>
      <c r="BN201" s="1519"/>
      <c r="BO201" s="1519"/>
      <c r="BP201" s="1519"/>
      <c r="BQ201" s="1519"/>
      <c r="BR201" s="1520"/>
      <c r="BS201" s="1520">
        <f t="shared" si="192"/>
        <v>0</v>
      </c>
      <c r="BT201" s="1520"/>
      <c r="BU201" s="1521">
        <f t="shared" ref="BU201:BU220" si="260">BH201+BN201</f>
        <v>0</v>
      </c>
      <c r="BV201" s="1521">
        <f t="shared" ref="BV201:BV220" si="261">BI201+BO201</f>
        <v>0</v>
      </c>
      <c r="BW201" s="1521">
        <f t="shared" ref="BW201:BW220" si="262">BJ201+BP201</f>
        <v>0</v>
      </c>
      <c r="BX201" s="1521">
        <f t="shared" ref="BX201:BX220" si="263">BK201+BQ201</f>
        <v>0</v>
      </c>
      <c r="BY201" s="1522">
        <f t="shared" ref="BY201:BY220" si="264">BL201+BR201</f>
        <v>0</v>
      </c>
      <c r="BZ201" s="1502">
        <f t="shared" si="193"/>
        <v>0</v>
      </c>
      <c r="CA201" s="2398"/>
      <c r="CB201" s="2059">
        <f t="shared" si="194"/>
        <v>0</v>
      </c>
    </row>
    <row r="202" spans="1:80" ht="20.25" hidden="1" customHeight="1">
      <c r="A202" s="1170"/>
      <c r="B202" s="1499" t="s">
        <v>529</v>
      </c>
      <c r="C202" s="1523" t="s">
        <v>94</v>
      </c>
      <c r="D202" s="1493" t="s">
        <v>957</v>
      </c>
      <c r="E202" s="1524">
        <v>0</v>
      </c>
      <c r="F202" s="1525">
        <v>0</v>
      </c>
      <c r="G202" s="1526">
        <v>0</v>
      </c>
      <c r="H202" s="1526">
        <v>0</v>
      </c>
      <c r="I202" s="1526">
        <v>0</v>
      </c>
      <c r="J202" s="1526">
        <v>0</v>
      </c>
      <c r="K202" s="1526">
        <v>0</v>
      </c>
      <c r="L202" s="1526">
        <f t="shared" si="185"/>
        <v>0</v>
      </c>
      <c r="M202" s="1440"/>
      <c r="N202" s="1440"/>
      <c r="O202" s="1440"/>
      <c r="P202" s="1440"/>
      <c r="Q202" s="1440"/>
      <c r="R202" s="1440"/>
      <c r="S202" s="1440"/>
      <c r="T202" s="1440">
        <f t="shared" si="186"/>
        <v>0</v>
      </c>
      <c r="U202" s="1722"/>
      <c r="V202" s="891">
        <f>E202+M202</f>
        <v>0</v>
      </c>
      <c r="W202" s="891"/>
      <c r="X202" s="891"/>
      <c r="Y202" s="891">
        <f>F202+N202</f>
        <v>0</v>
      </c>
      <c r="Z202" s="891"/>
      <c r="AA202" s="891">
        <f t="shared" si="254"/>
        <v>0</v>
      </c>
      <c r="AB202" s="891">
        <f t="shared" si="254"/>
        <v>0</v>
      </c>
      <c r="AC202" s="891">
        <f t="shared" si="254"/>
        <v>0</v>
      </c>
      <c r="AD202" s="891">
        <f t="shared" si="254"/>
        <v>0</v>
      </c>
      <c r="AE202" s="1358">
        <f t="shared" si="254"/>
        <v>0</v>
      </c>
      <c r="AF202" s="1526">
        <f t="shared" si="187"/>
        <v>0</v>
      </c>
      <c r="AG202" s="1409"/>
      <c r="AH202" s="1409"/>
      <c r="AI202" s="1528">
        <v>0</v>
      </c>
      <c r="AJ202" s="1501">
        <v>0</v>
      </c>
      <c r="AK202" s="1527">
        <v>0</v>
      </c>
      <c r="AL202" s="1527"/>
      <c r="AM202" s="1527">
        <v>0</v>
      </c>
      <c r="AN202" s="1527">
        <v>0</v>
      </c>
      <c r="AO202" s="1527">
        <f t="shared" si="188"/>
        <v>0</v>
      </c>
      <c r="AP202" s="1529"/>
      <c r="AQ202" s="1489"/>
      <c r="AR202" s="1529"/>
      <c r="AS202" s="1529"/>
      <c r="AT202" s="1529"/>
      <c r="AU202" s="1489"/>
      <c r="AV202" s="1489">
        <f t="shared" si="189"/>
        <v>0</v>
      </c>
      <c r="AW202" s="2096"/>
      <c r="AX202" s="2098">
        <f t="shared" si="255"/>
        <v>0</v>
      </c>
      <c r="AY202" s="1501">
        <f t="shared" si="255"/>
        <v>0</v>
      </c>
      <c r="AZ202" s="1501"/>
      <c r="BA202" s="1527">
        <f t="shared" si="256"/>
        <v>0</v>
      </c>
      <c r="BB202" s="1527">
        <f t="shared" si="257"/>
        <v>0</v>
      </c>
      <c r="BC202" s="1527">
        <f t="shared" si="258"/>
        <v>0</v>
      </c>
      <c r="BD202" s="1527">
        <f t="shared" si="259"/>
        <v>0</v>
      </c>
      <c r="BE202" s="1527">
        <f t="shared" si="190"/>
        <v>0</v>
      </c>
      <c r="BF202" s="1347"/>
      <c r="BG202" s="1410"/>
      <c r="BH202" s="1530"/>
      <c r="BI202" s="1502"/>
      <c r="BJ202" s="1522"/>
      <c r="BK202" s="1522"/>
      <c r="BL202" s="1522"/>
      <c r="BM202" s="1502">
        <f t="shared" si="191"/>
        <v>0</v>
      </c>
      <c r="BN202" s="1531"/>
      <c r="BO202" s="1531"/>
      <c r="BP202" s="1531"/>
      <c r="BQ202" s="1531"/>
      <c r="BR202" s="1520"/>
      <c r="BS202" s="1520">
        <f t="shared" si="192"/>
        <v>0</v>
      </c>
      <c r="BT202" s="1520"/>
      <c r="BU202" s="1502">
        <f t="shared" si="260"/>
        <v>0</v>
      </c>
      <c r="BV202" s="1502">
        <f t="shared" si="261"/>
        <v>0</v>
      </c>
      <c r="BW202" s="1522">
        <f t="shared" si="262"/>
        <v>0</v>
      </c>
      <c r="BX202" s="1522">
        <f t="shared" si="263"/>
        <v>0</v>
      </c>
      <c r="BY202" s="1522">
        <f t="shared" si="264"/>
        <v>0</v>
      </c>
      <c r="BZ202" s="1502">
        <f t="shared" si="193"/>
        <v>0</v>
      </c>
      <c r="CA202" s="2398"/>
      <c r="CB202" s="2059">
        <f t="shared" si="194"/>
        <v>0</v>
      </c>
    </row>
    <row r="203" spans="1:80" ht="42.75" customHeight="1">
      <c r="A203" s="1170"/>
      <c r="B203" s="1532" t="s">
        <v>538</v>
      </c>
      <c r="C203" s="1508" t="s">
        <v>222</v>
      </c>
      <c r="D203" s="1493"/>
      <c r="E203" s="1524">
        <v>5</v>
      </c>
      <c r="F203" s="1525">
        <v>1000</v>
      </c>
      <c r="G203" s="1525">
        <v>99000</v>
      </c>
      <c r="H203" s="1525">
        <v>0</v>
      </c>
      <c r="I203" s="1525">
        <v>0</v>
      </c>
      <c r="J203" s="1525">
        <v>0</v>
      </c>
      <c r="K203" s="1525">
        <v>0</v>
      </c>
      <c r="L203" s="1525">
        <f t="shared" si="185"/>
        <v>100000</v>
      </c>
      <c r="M203" s="1946">
        <v>1.5</v>
      </c>
      <c r="N203" s="1946"/>
      <c r="O203" s="1946"/>
      <c r="P203" s="1440"/>
      <c r="Q203" s="1440"/>
      <c r="R203" s="1440">
        <f>S203/24</f>
        <v>0</v>
      </c>
      <c r="S203" s="1946"/>
      <c r="T203" s="1946">
        <f t="shared" si="186"/>
        <v>0</v>
      </c>
      <c r="U203" s="1729"/>
      <c r="V203" s="891">
        <v>0</v>
      </c>
      <c r="W203" s="891"/>
      <c r="X203" s="891"/>
      <c r="Y203" s="891">
        <v>0</v>
      </c>
      <c r="Z203" s="891"/>
      <c r="AA203" s="891">
        <v>0</v>
      </c>
      <c r="AB203" s="891">
        <f t="shared" ref="AB203:AB220" si="265">H203+P203</f>
        <v>0</v>
      </c>
      <c r="AC203" s="891">
        <f t="shared" ref="AC203:AC220" si="266">I203+Q203</f>
        <v>0</v>
      </c>
      <c r="AD203" s="891">
        <f t="shared" ref="AD203:AD220" si="267">J203+R203</f>
        <v>0</v>
      </c>
      <c r="AE203" s="1358">
        <f t="shared" ref="AE203:AE220" si="268">K203+S203</f>
        <v>0</v>
      </c>
      <c r="AF203" s="1525">
        <f t="shared" si="187"/>
        <v>0</v>
      </c>
      <c r="AG203" s="1525"/>
      <c r="AH203" s="1359"/>
      <c r="AI203" s="1528">
        <v>1</v>
      </c>
      <c r="AJ203" s="1501">
        <v>3000</v>
      </c>
      <c r="AK203" s="1501">
        <v>0</v>
      </c>
      <c r="AL203" s="1501"/>
      <c r="AM203" s="1501">
        <v>0</v>
      </c>
      <c r="AN203" s="1527">
        <v>0</v>
      </c>
      <c r="AO203" s="1501">
        <f t="shared" si="188"/>
        <v>3000</v>
      </c>
      <c r="AP203" s="1533">
        <v>-1</v>
      </c>
      <c r="AQ203" s="1534">
        <v>-3000</v>
      </c>
      <c r="AR203" s="1533"/>
      <c r="AS203" s="1533"/>
      <c r="AT203" s="999">
        <f t="shared" ref="AT203:AT220" si="269">AU203/24</f>
        <v>0</v>
      </c>
      <c r="AU203" s="1534"/>
      <c r="AV203" s="1534">
        <f t="shared" si="189"/>
        <v>-3000</v>
      </c>
      <c r="AW203" s="2097"/>
      <c r="AX203" s="2098"/>
      <c r="AY203" s="1501">
        <f t="shared" si="255"/>
        <v>0</v>
      </c>
      <c r="AZ203" s="1501"/>
      <c r="BA203" s="1501"/>
      <c r="BB203" s="1501">
        <f t="shared" si="257"/>
        <v>0</v>
      </c>
      <c r="BC203" s="1501"/>
      <c r="BD203" s="1501"/>
      <c r="BE203" s="1501">
        <f t="shared" si="190"/>
        <v>0</v>
      </c>
      <c r="BF203" s="1347"/>
      <c r="BG203" s="1501"/>
      <c r="BH203" s="1530"/>
      <c r="BI203" s="1502"/>
      <c r="BJ203" s="1502"/>
      <c r="BK203" s="1502"/>
      <c r="BL203" s="1522"/>
      <c r="BM203" s="1502">
        <f t="shared" si="191"/>
        <v>0</v>
      </c>
      <c r="BN203" s="1519"/>
      <c r="BO203" s="1519"/>
      <c r="BP203" s="1519"/>
      <c r="BQ203" s="1395">
        <f t="shared" ref="BQ203:BQ220" si="270">BR203/24</f>
        <v>0</v>
      </c>
      <c r="BR203" s="1520"/>
      <c r="BS203" s="1535">
        <f t="shared" si="192"/>
        <v>0</v>
      </c>
      <c r="BT203" s="1502"/>
      <c r="BU203" s="1502">
        <v>6.5</v>
      </c>
      <c r="BV203" s="1502">
        <f t="shared" si="261"/>
        <v>0</v>
      </c>
      <c r="BW203" s="1502">
        <v>20000</v>
      </c>
      <c r="BX203" s="1502">
        <v>3200</v>
      </c>
      <c r="BY203" s="1502">
        <v>76800</v>
      </c>
      <c r="BZ203" s="1502">
        <f t="shared" si="193"/>
        <v>100000</v>
      </c>
      <c r="CA203" s="2393" t="s">
        <v>905</v>
      </c>
      <c r="CB203" s="2059">
        <f t="shared" si="194"/>
        <v>6.5</v>
      </c>
    </row>
    <row r="204" spans="1:80" ht="24">
      <c r="A204" s="1170"/>
      <c r="B204" s="1532" t="s">
        <v>540</v>
      </c>
      <c r="C204" s="1467" t="s">
        <v>336</v>
      </c>
      <c r="D204" s="1493"/>
      <c r="E204" s="1524">
        <v>0</v>
      </c>
      <c r="F204" s="1525">
        <v>0</v>
      </c>
      <c r="G204" s="1525">
        <v>0</v>
      </c>
      <c r="H204" s="1525">
        <v>0</v>
      </c>
      <c r="I204" s="1525">
        <v>0</v>
      </c>
      <c r="J204" s="1525">
        <v>0</v>
      </c>
      <c r="K204" s="1525">
        <v>0</v>
      </c>
      <c r="L204" s="1525">
        <f t="shared" ref="L204:L268" si="271">SUM(F204:K204)</f>
        <v>0</v>
      </c>
      <c r="M204" s="1946"/>
      <c r="N204" s="1946"/>
      <c r="O204" s="1946"/>
      <c r="P204" s="1946"/>
      <c r="Q204" s="1946"/>
      <c r="R204" s="1946"/>
      <c r="S204" s="1946"/>
      <c r="T204" s="1946">
        <f t="shared" ref="T204:T268" si="272">SUM(N204:S204)</f>
        <v>0</v>
      </c>
      <c r="U204" s="1729"/>
      <c r="V204" s="1717">
        <v>4</v>
      </c>
      <c r="W204" s="891"/>
      <c r="X204" s="891"/>
      <c r="Y204" s="891">
        <f t="shared" ref="Y204:Y220" si="273">F204+N204</f>
        <v>0</v>
      </c>
      <c r="Z204" s="891"/>
      <c r="AA204" s="891">
        <v>34281.699999999997</v>
      </c>
      <c r="AB204" s="891">
        <f t="shared" si="265"/>
        <v>0</v>
      </c>
      <c r="AC204" s="891">
        <f t="shared" si="266"/>
        <v>0</v>
      </c>
      <c r="AD204" s="891">
        <f t="shared" si="267"/>
        <v>0</v>
      </c>
      <c r="AE204" s="891">
        <f t="shared" si="268"/>
        <v>0</v>
      </c>
      <c r="AF204" s="1525">
        <f t="shared" ref="AF204:AF268" si="274">SUM(Y204:AE204)</f>
        <v>34281.699999999997</v>
      </c>
      <c r="AG204" s="1341"/>
      <c r="AH204" s="1359"/>
      <c r="AI204" s="1528">
        <v>4</v>
      </c>
      <c r="AJ204" s="1501">
        <v>5000</v>
      </c>
      <c r="AK204" s="1501">
        <v>50600</v>
      </c>
      <c r="AL204" s="1501"/>
      <c r="AM204" s="1501">
        <v>0</v>
      </c>
      <c r="AN204" s="1527">
        <v>0</v>
      </c>
      <c r="AO204" s="1501">
        <f t="shared" ref="AO204:AO268" si="275">SUM(AJ204:AN204)</f>
        <v>55600</v>
      </c>
      <c r="AP204" s="1533"/>
      <c r="AQ204" s="1534">
        <v>-4000</v>
      </c>
      <c r="AR204" s="1533">
        <v>-6600</v>
      </c>
      <c r="AS204" s="1533"/>
      <c r="AT204" s="999">
        <f t="shared" si="269"/>
        <v>0</v>
      </c>
      <c r="AU204" s="1534"/>
      <c r="AV204" s="1534">
        <f t="shared" ref="AV204:AV268" si="276">SUM(AQ204:AU204)</f>
        <v>-10600</v>
      </c>
      <c r="AW204" s="2097"/>
      <c r="AX204" s="2093">
        <v>0</v>
      </c>
      <c r="AY204" s="1501">
        <v>0</v>
      </c>
      <c r="AZ204" s="1501"/>
      <c r="BA204" s="1501">
        <v>0</v>
      </c>
      <c r="BB204" s="1501">
        <f t="shared" si="257"/>
        <v>0</v>
      </c>
      <c r="BC204" s="1501">
        <f t="shared" si="258"/>
        <v>0</v>
      </c>
      <c r="BD204" s="1501">
        <f t="shared" si="259"/>
        <v>0</v>
      </c>
      <c r="BE204" s="1501">
        <f t="shared" ref="BE204:BE268" si="277">SUM(AY204:BD204)</f>
        <v>0</v>
      </c>
      <c r="BF204" s="1347"/>
      <c r="BG204" s="1501"/>
      <c r="BH204" s="1530"/>
      <c r="BI204" s="1502"/>
      <c r="BJ204" s="1502"/>
      <c r="BK204" s="1502"/>
      <c r="BL204" s="1522"/>
      <c r="BM204" s="1502">
        <f t="shared" ref="BM204:BM268" si="278">SUM(BI204:BL204)</f>
        <v>0</v>
      </c>
      <c r="BN204" s="1519"/>
      <c r="BO204" s="1519"/>
      <c r="BP204" s="1519"/>
      <c r="BQ204" s="1395">
        <f t="shared" si="270"/>
        <v>0</v>
      </c>
      <c r="BR204" s="1535"/>
      <c r="BS204" s="1535">
        <f t="shared" ref="BS204:BS268" si="279">SUM(BO204:BR204)</f>
        <v>0</v>
      </c>
      <c r="BT204" s="1502"/>
      <c r="BU204" s="1502">
        <f t="shared" si="260"/>
        <v>0</v>
      </c>
      <c r="BV204" s="1502">
        <f t="shared" si="261"/>
        <v>0</v>
      </c>
      <c r="BW204" s="1502">
        <f t="shared" si="262"/>
        <v>0</v>
      </c>
      <c r="BX204" s="1502">
        <f t="shared" si="263"/>
        <v>0</v>
      </c>
      <c r="BY204" s="1502">
        <f t="shared" si="264"/>
        <v>0</v>
      </c>
      <c r="BZ204" s="1502">
        <f t="shared" ref="BZ204:BZ268" si="280">SUM(BV204:BY204)</f>
        <v>0</v>
      </c>
      <c r="CA204" s="2393" t="s">
        <v>215</v>
      </c>
      <c r="CB204" s="2059">
        <f t="shared" si="194"/>
        <v>4</v>
      </c>
    </row>
    <row r="205" spans="1:80" ht="22.5" hidden="1" customHeight="1">
      <c r="A205" s="1170"/>
      <c r="B205" s="1532" t="s">
        <v>967</v>
      </c>
      <c r="C205" s="1467" t="s">
        <v>405</v>
      </c>
      <c r="D205" s="1493"/>
      <c r="E205" s="1524">
        <v>0</v>
      </c>
      <c r="F205" s="1525">
        <v>0</v>
      </c>
      <c r="G205" s="1526">
        <v>0</v>
      </c>
      <c r="H205" s="1526">
        <v>0</v>
      </c>
      <c r="I205" s="1526">
        <v>0</v>
      </c>
      <c r="J205" s="1526">
        <v>0</v>
      </c>
      <c r="K205" s="1526">
        <v>0</v>
      </c>
      <c r="L205" s="1526">
        <f t="shared" si="271"/>
        <v>0</v>
      </c>
      <c r="M205" s="1946"/>
      <c r="N205" s="1946"/>
      <c r="O205" s="1973"/>
      <c r="P205" s="1973"/>
      <c r="Q205" s="1973"/>
      <c r="R205" s="1973"/>
      <c r="S205" s="1973"/>
      <c r="T205" s="1973">
        <f t="shared" si="272"/>
        <v>0</v>
      </c>
      <c r="U205" s="2066"/>
      <c r="V205" s="1717">
        <f t="shared" ref="V205:V219" si="281">E205+M205</f>
        <v>0</v>
      </c>
      <c r="W205" s="891"/>
      <c r="X205" s="891"/>
      <c r="Y205" s="891">
        <f t="shared" si="273"/>
        <v>0</v>
      </c>
      <c r="Z205" s="891"/>
      <c r="AA205" s="891">
        <f t="shared" ref="AA205:AA220" si="282">G205+O205</f>
        <v>0</v>
      </c>
      <c r="AB205" s="891">
        <f t="shared" si="265"/>
        <v>0</v>
      </c>
      <c r="AC205" s="891">
        <f t="shared" si="266"/>
        <v>0</v>
      </c>
      <c r="AD205" s="891">
        <f t="shared" si="267"/>
        <v>0</v>
      </c>
      <c r="AE205" s="891">
        <f t="shared" si="268"/>
        <v>0</v>
      </c>
      <c r="AF205" s="1525">
        <f t="shared" si="274"/>
        <v>0</v>
      </c>
      <c r="AG205" s="1341"/>
      <c r="AH205" s="1341"/>
      <c r="AI205" s="1528">
        <v>0</v>
      </c>
      <c r="AJ205" s="1501">
        <v>0</v>
      </c>
      <c r="AK205" s="1527">
        <v>0</v>
      </c>
      <c r="AL205" s="1527"/>
      <c r="AM205" s="1527">
        <v>0</v>
      </c>
      <c r="AN205" s="1527">
        <v>0</v>
      </c>
      <c r="AO205" s="1527">
        <f t="shared" si="275"/>
        <v>0</v>
      </c>
      <c r="AP205" s="1533"/>
      <c r="AQ205" s="1534"/>
      <c r="AR205" s="1533"/>
      <c r="AS205" s="1533"/>
      <c r="AT205" s="999">
        <f t="shared" si="269"/>
        <v>0</v>
      </c>
      <c r="AU205" s="1534"/>
      <c r="AV205" s="1534">
        <f t="shared" si="276"/>
        <v>0</v>
      </c>
      <c r="AW205" s="2097"/>
      <c r="AX205" s="2098">
        <f t="shared" si="255"/>
        <v>0</v>
      </c>
      <c r="AY205" s="1501">
        <f t="shared" si="255"/>
        <v>0</v>
      </c>
      <c r="AZ205" s="1501"/>
      <c r="BA205" s="1501">
        <f t="shared" si="256"/>
        <v>0</v>
      </c>
      <c r="BB205" s="1501">
        <f t="shared" si="257"/>
        <v>0</v>
      </c>
      <c r="BC205" s="1501">
        <f t="shared" si="258"/>
        <v>0</v>
      </c>
      <c r="BD205" s="1501">
        <f t="shared" si="259"/>
        <v>0</v>
      </c>
      <c r="BE205" s="1501">
        <f t="shared" si="277"/>
        <v>0</v>
      </c>
      <c r="BF205" s="1347"/>
      <c r="BG205" s="1410"/>
      <c r="BH205" s="1530"/>
      <c r="BI205" s="1502"/>
      <c r="BJ205" s="1502"/>
      <c r="BK205" s="1502"/>
      <c r="BL205" s="1522"/>
      <c r="BM205" s="1502">
        <f t="shared" si="278"/>
        <v>0</v>
      </c>
      <c r="BN205" s="1519"/>
      <c r="BO205" s="1519"/>
      <c r="BP205" s="1535"/>
      <c r="BQ205" s="1395">
        <f t="shared" si="270"/>
        <v>0</v>
      </c>
      <c r="BR205" s="1535"/>
      <c r="BS205" s="1535">
        <f t="shared" si="279"/>
        <v>0</v>
      </c>
      <c r="BT205" s="1502"/>
      <c r="BU205" s="1502">
        <f t="shared" si="260"/>
        <v>0</v>
      </c>
      <c r="BV205" s="1502">
        <f t="shared" si="261"/>
        <v>0</v>
      </c>
      <c r="BW205" s="1502">
        <f t="shared" si="262"/>
        <v>0</v>
      </c>
      <c r="BX205" s="1502">
        <f t="shared" si="263"/>
        <v>0</v>
      </c>
      <c r="BY205" s="1502">
        <f t="shared" si="264"/>
        <v>0</v>
      </c>
      <c r="BZ205" s="1502">
        <f t="shared" si="280"/>
        <v>0</v>
      </c>
      <c r="CA205" s="2393" t="s">
        <v>853</v>
      </c>
      <c r="CB205" s="2059">
        <f t="shared" ref="CB205:CB269" si="283">V205+AX205+BU205</f>
        <v>0</v>
      </c>
    </row>
    <row r="206" spans="1:80" ht="35.25" customHeight="1">
      <c r="A206" s="1170"/>
      <c r="B206" s="1532" t="s">
        <v>531</v>
      </c>
      <c r="C206" s="1467" t="s">
        <v>831</v>
      </c>
      <c r="D206" s="1493"/>
      <c r="E206" s="1524">
        <v>0</v>
      </c>
      <c r="F206" s="1525">
        <v>0</v>
      </c>
      <c r="G206" s="1525">
        <v>0</v>
      </c>
      <c r="H206" s="1525">
        <v>0</v>
      </c>
      <c r="I206" s="1525">
        <v>0</v>
      </c>
      <c r="J206" s="1525">
        <v>0</v>
      </c>
      <c r="K206" s="1525">
        <v>0</v>
      </c>
      <c r="L206" s="1525">
        <f t="shared" si="271"/>
        <v>0</v>
      </c>
      <c r="M206" s="1946"/>
      <c r="N206" s="1946"/>
      <c r="O206" s="1946"/>
      <c r="P206" s="1946"/>
      <c r="Q206" s="1946"/>
      <c r="R206" s="1946"/>
      <c r="S206" s="1946"/>
      <c r="T206" s="1946">
        <f t="shared" si="272"/>
        <v>0</v>
      </c>
      <c r="U206" s="1729"/>
      <c r="V206" s="1717">
        <v>10</v>
      </c>
      <c r="W206" s="891"/>
      <c r="X206" s="891"/>
      <c r="Y206" s="891">
        <v>35285.699999999997</v>
      </c>
      <c r="Z206" s="891"/>
      <c r="AA206" s="891">
        <v>36528.5</v>
      </c>
      <c r="AB206" s="891">
        <f t="shared" si="265"/>
        <v>0</v>
      </c>
      <c r="AC206" s="891">
        <f t="shared" si="266"/>
        <v>0</v>
      </c>
      <c r="AD206" s="891">
        <f t="shared" si="267"/>
        <v>0</v>
      </c>
      <c r="AE206" s="891">
        <f t="shared" si="268"/>
        <v>0</v>
      </c>
      <c r="AF206" s="1525">
        <f t="shared" si="274"/>
        <v>71814.2</v>
      </c>
      <c r="AG206" s="1341"/>
      <c r="AH206" s="1341"/>
      <c r="AI206" s="1528">
        <v>4</v>
      </c>
      <c r="AJ206" s="1501">
        <v>4000</v>
      </c>
      <c r="AK206" s="1501">
        <v>42580</v>
      </c>
      <c r="AL206" s="1501"/>
      <c r="AM206" s="1501">
        <v>0</v>
      </c>
      <c r="AN206" s="1501">
        <v>0</v>
      </c>
      <c r="AO206" s="1501">
        <f t="shared" si="275"/>
        <v>46580</v>
      </c>
      <c r="AP206" s="1536">
        <v>1</v>
      </c>
      <c r="AQ206" s="1534">
        <f>-4000+3000+4000</f>
        <v>3000</v>
      </c>
      <c r="AR206" s="1533">
        <v>6600</v>
      </c>
      <c r="AS206" s="1533"/>
      <c r="AT206" s="999">
        <f t="shared" si="269"/>
        <v>0</v>
      </c>
      <c r="AU206" s="1534"/>
      <c r="AV206" s="1534">
        <f t="shared" si="276"/>
        <v>9600</v>
      </c>
      <c r="AW206" s="2097"/>
      <c r="AX206" s="2093"/>
      <c r="AY206" s="1501"/>
      <c r="AZ206" s="1501"/>
      <c r="BA206" s="1501"/>
      <c r="BB206" s="1501">
        <f t="shared" si="257"/>
        <v>0</v>
      </c>
      <c r="BC206" s="1501">
        <f t="shared" si="258"/>
        <v>0</v>
      </c>
      <c r="BD206" s="1501">
        <f t="shared" si="259"/>
        <v>0</v>
      </c>
      <c r="BE206" s="1501">
        <f t="shared" si="277"/>
        <v>0</v>
      </c>
      <c r="BF206" s="1347"/>
      <c r="BG206" s="1410">
        <v>-4300</v>
      </c>
      <c r="BH206" s="1502">
        <v>6</v>
      </c>
      <c r="BI206" s="1502"/>
      <c r="BJ206" s="1502">
        <f>45000+15000</f>
        <v>60000</v>
      </c>
      <c r="BK206" s="1502"/>
      <c r="BL206" s="1522"/>
      <c r="BM206" s="1502">
        <f t="shared" si="278"/>
        <v>60000</v>
      </c>
      <c r="BN206" s="1519">
        <v>-1</v>
      </c>
      <c r="BO206" s="1519"/>
      <c r="BP206" s="1535"/>
      <c r="BQ206" s="1395">
        <f t="shared" si="270"/>
        <v>0</v>
      </c>
      <c r="BR206" s="1535"/>
      <c r="BS206" s="1535">
        <f t="shared" si="279"/>
        <v>0</v>
      </c>
      <c r="BT206" s="1502"/>
      <c r="BU206" s="1502">
        <v>0</v>
      </c>
      <c r="BV206" s="1502">
        <f t="shared" si="261"/>
        <v>0</v>
      </c>
      <c r="BW206" s="1502">
        <v>0</v>
      </c>
      <c r="BX206" s="1502">
        <f t="shared" si="263"/>
        <v>0</v>
      </c>
      <c r="BY206" s="1502">
        <f t="shared" si="264"/>
        <v>0</v>
      </c>
      <c r="BZ206" s="1502">
        <f t="shared" si="280"/>
        <v>0</v>
      </c>
      <c r="CA206" s="2393" t="s">
        <v>860</v>
      </c>
      <c r="CB206" s="2059">
        <f t="shared" si="283"/>
        <v>10</v>
      </c>
    </row>
    <row r="207" spans="1:80" ht="24" hidden="1">
      <c r="A207" s="1170"/>
      <c r="B207" s="1532" t="s">
        <v>667</v>
      </c>
      <c r="C207" s="1985" t="s">
        <v>1039</v>
      </c>
      <c r="D207" s="1493"/>
      <c r="E207" s="1524"/>
      <c r="F207" s="1525">
        <v>0</v>
      </c>
      <c r="G207" s="1525">
        <v>0</v>
      </c>
      <c r="H207" s="1525">
        <v>0</v>
      </c>
      <c r="I207" s="1525">
        <v>0</v>
      </c>
      <c r="J207" s="1525">
        <v>0</v>
      </c>
      <c r="K207" s="1525">
        <v>0</v>
      </c>
      <c r="L207" s="1525">
        <f t="shared" si="271"/>
        <v>0</v>
      </c>
      <c r="M207" s="1946"/>
      <c r="N207" s="1946"/>
      <c r="O207" s="1946"/>
      <c r="P207" s="1946"/>
      <c r="Q207" s="1946"/>
      <c r="R207" s="1986">
        <f>S207/24</f>
        <v>0</v>
      </c>
      <c r="S207" s="1946"/>
      <c r="T207" s="1946">
        <f t="shared" si="272"/>
        <v>0</v>
      </c>
      <c r="U207" s="1729"/>
      <c r="V207" s="891"/>
      <c r="W207" s="891"/>
      <c r="X207" s="891"/>
      <c r="Y207" s="891">
        <f t="shared" si="273"/>
        <v>0</v>
      </c>
      <c r="Z207" s="891"/>
      <c r="AA207" s="891">
        <f t="shared" si="282"/>
        <v>0</v>
      </c>
      <c r="AB207" s="891">
        <f t="shared" si="265"/>
        <v>0</v>
      </c>
      <c r="AC207" s="891">
        <f t="shared" si="266"/>
        <v>0</v>
      </c>
      <c r="AD207" s="891">
        <f t="shared" si="267"/>
        <v>0</v>
      </c>
      <c r="AE207" s="891">
        <f t="shared" si="268"/>
        <v>0</v>
      </c>
      <c r="AF207" s="1525">
        <f t="shared" si="274"/>
        <v>0</v>
      </c>
      <c r="AG207" s="1341"/>
      <c r="AH207" s="1341"/>
      <c r="AI207" s="1528">
        <v>0</v>
      </c>
      <c r="AJ207" s="1501">
        <v>0</v>
      </c>
      <c r="AK207" s="1527">
        <v>0</v>
      </c>
      <c r="AL207" s="1527"/>
      <c r="AM207" s="1527">
        <v>0</v>
      </c>
      <c r="AN207" s="1527">
        <v>0</v>
      </c>
      <c r="AO207" s="1527">
        <f t="shared" si="275"/>
        <v>0</v>
      </c>
      <c r="AP207" s="1529"/>
      <c r="AQ207" s="1489"/>
      <c r="AR207" s="1529"/>
      <c r="AS207" s="1529"/>
      <c r="AT207" s="999">
        <f t="shared" si="269"/>
        <v>0</v>
      </c>
      <c r="AU207" s="1489"/>
      <c r="AV207" s="1489">
        <f t="shared" si="276"/>
        <v>0</v>
      </c>
      <c r="AW207" s="2096"/>
      <c r="AX207" s="2098">
        <f t="shared" si="255"/>
        <v>0</v>
      </c>
      <c r="AY207" s="1501">
        <f t="shared" si="255"/>
        <v>0</v>
      </c>
      <c r="AZ207" s="1501"/>
      <c r="BA207" s="1501">
        <f t="shared" si="256"/>
        <v>0</v>
      </c>
      <c r="BB207" s="1501">
        <f t="shared" si="257"/>
        <v>0</v>
      </c>
      <c r="BC207" s="1501">
        <f t="shared" si="258"/>
        <v>0</v>
      </c>
      <c r="BD207" s="1501">
        <f t="shared" si="259"/>
        <v>0</v>
      </c>
      <c r="BE207" s="1501">
        <f t="shared" si="277"/>
        <v>0</v>
      </c>
      <c r="BF207" s="1347"/>
      <c r="BG207" s="1410"/>
      <c r="BH207" s="1530"/>
      <c r="BI207" s="1502"/>
      <c r="BJ207" s="1502"/>
      <c r="BK207" s="1502"/>
      <c r="BL207" s="1522"/>
      <c r="BM207" s="1502">
        <f t="shared" si="278"/>
        <v>0</v>
      </c>
      <c r="BN207" s="1519"/>
      <c r="BO207" s="1519"/>
      <c r="BP207" s="1535"/>
      <c r="BQ207" s="1395">
        <f t="shared" si="270"/>
        <v>0</v>
      </c>
      <c r="BR207" s="1535"/>
      <c r="BS207" s="1535">
        <f t="shared" si="279"/>
        <v>0</v>
      </c>
      <c r="BT207" s="1502"/>
      <c r="BU207" s="1502">
        <f t="shared" si="260"/>
        <v>0</v>
      </c>
      <c r="BV207" s="1502">
        <f t="shared" si="261"/>
        <v>0</v>
      </c>
      <c r="BW207" s="1502">
        <f t="shared" si="262"/>
        <v>0</v>
      </c>
      <c r="BX207" s="1502">
        <f t="shared" si="263"/>
        <v>0</v>
      </c>
      <c r="BY207" s="1502">
        <f t="shared" si="264"/>
        <v>0</v>
      </c>
      <c r="BZ207" s="1502">
        <f t="shared" si="280"/>
        <v>0</v>
      </c>
      <c r="CA207" s="2398"/>
      <c r="CB207" s="2059">
        <f t="shared" si="283"/>
        <v>0</v>
      </c>
    </row>
    <row r="208" spans="1:80" ht="36">
      <c r="A208" s="1170"/>
      <c r="B208" s="1532" t="s">
        <v>667</v>
      </c>
      <c r="C208" s="1985" t="s">
        <v>1040</v>
      </c>
      <c r="D208" s="1493"/>
      <c r="E208" s="1524">
        <v>0</v>
      </c>
      <c r="F208" s="1525">
        <v>0</v>
      </c>
      <c r="G208" s="1525">
        <v>0</v>
      </c>
      <c r="H208" s="1525">
        <v>0</v>
      </c>
      <c r="I208" s="1525">
        <v>0</v>
      </c>
      <c r="J208" s="1525">
        <v>0</v>
      </c>
      <c r="K208" s="1525">
        <v>0</v>
      </c>
      <c r="L208" s="1525">
        <f t="shared" si="271"/>
        <v>0</v>
      </c>
      <c r="M208" s="1946"/>
      <c r="N208" s="1946"/>
      <c r="O208" s="1946"/>
      <c r="P208" s="1946"/>
      <c r="Q208" s="1946"/>
      <c r="R208" s="1946"/>
      <c r="S208" s="1946"/>
      <c r="T208" s="1946">
        <f t="shared" si="272"/>
        <v>0</v>
      </c>
      <c r="U208" s="1729"/>
      <c r="V208" s="891">
        <f t="shared" si="281"/>
        <v>0</v>
      </c>
      <c r="W208" s="891"/>
      <c r="X208" s="891"/>
      <c r="Y208" s="891">
        <f t="shared" si="273"/>
        <v>0</v>
      </c>
      <c r="Z208" s="891"/>
      <c r="AA208" s="891">
        <f t="shared" si="282"/>
        <v>0</v>
      </c>
      <c r="AB208" s="891">
        <f t="shared" si="265"/>
        <v>0</v>
      </c>
      <c r="AC208" s="891">
        <f t="shared" si="266"/>
        <v>0</v>
      </c>
      <c r="AD208" s="891">
        <f t="shared" si="267"/>
        <v>0</v>
      </c>
      <c r="AE208" s="891">
        <f t="shared" si="268"/>
        <v>0</v>
      </c>
      <c r="AF208" s="1525">
        <f t="shared" si="274"/>
        <v>0</v>
      </c>
      <c r="AG208" s="1341"/>
      <c r="AH208" s="1341"/>
      <c r="AI208" s="1528" t="s">
        <v>1100</v>
      </c>
      <c r="AJ208" s="1501">
        <v>9000</v>
      </c>
      <c r="AK208" s="1527">
        <v>0</v>
      </c>
      <c r="AL208" s="1527"/>
      <c r="AM208" s="1527">
        <v>1505</v>
      </c>
      <c r="AN208" s="1527">
        <v>36120</v>
      </c>
      <c r="AO208" s="1527">
        <f t="shared" si="275"/>
        <v>46625</v>
      </c>
      <c r="AP208" s="1529"/>
      <c r="AQ208" s="1489"/>
      <c r="AR208" s="1529"/>
      <c r="AS208" s="1529"/>
      <c r="AT208" s="999">
        <f t="shared" si="269"/>
        <v>0</v>
      </c>
      <c r="AU208" s="1489"/>
      <c r="AV208" s="1489">
        <f t="shared" si="276"/>
        <v>0</v>
      </c>
      <c r="AW208" s="2097"/>
      <c r="AX208" s="2098"/>
      <c r="AY208" s="1501"/>
      <c r="AZ208" s="1501"/>
      <c r="BA208" s="1501">
        <v>7700</v>
      </c>
      <c r="BB208" s="1501">
        <f t="shared" si="257"/>
        <v>0</v>
      </c>
      <c r="BC208" s="1501">
        <v>2380</v>
      </c>
      <c r="BD208" s="1501">
        <v>57120</v>
      </c>
      <c r="BE208" s="1501">
        <f t="shared" si="277"/>
        <v>67200</v>
      </c>
      <c r="BF208" s="1347"/>
      <c r="BG208" s="1410"/>
      <c r="BH208" s="1530"/>
      <c r="BI208" s="1502"/>
      <c r="BJ208" s="1502"/>
      <c r="BK208" s="1502"/>
      <c r="BL208" s="1522"/>
      <c r="BM208" s="1502">
        <f t="shared" si="278"/>
        <v>0</v>
      </c>
      <c r="BN208" s="1519"/>
      <c r="BO208" s="1519"/>
      <c r="BP208" s="1535"/>
      <c r="BQ208" s="1395">
        <f t="shared" si="270"/>
        <v>0</v>
      </c>
      <c r="BR208" s="1535"/>
      <c r="BS208" s="1535">
        <f t="shared" si="279"/>
        <v>0</v>
      </c>
      <c r="BT208" s="1502">
        <v>39.909999999999997</v>
      </c>
      <c r="BU208" s="1502">
        <f t="shared" si="260"/>
        <v>0</v>
      </c>
      <c r="BV208" s="1502">
        <f t="shared" si="261"/>
        <v>0</v>
      </c>
      <c r="BW208" s="1502">
        <v>1300</v>
      </c>
      <c r="BX208" s="1502">
        <v>1100</v>
      </c>
      <c r="BY208" s="1502">
        <v>26400</v>
      </c>
      <c r="BZ208" s="1502">
        <f t="shared" si="280"/>
        <v>28800</v>
      </c>
      <c r="CA208" s="2393" t="s">
        <v>1136</v>
      </c>
      <c r="CB208" s="2059">
        <f t="shared" si="283"/>
        <v>0</v>
      </c>
    </row>
    <row r="209" spans="1:80" ht="27.75" customHeight="1">
      <c r="A209" s="1170"/>
      <c r="B209" s="1532" t="s">
        <v>666</v>
      </c>
      <c r="C209" s="1987" t="s">
        <v>1101</v>
      </c>
      <c r="D209" s="1493"/>
      <c r="E209" s="1524">
        <v>0</v>
      </c>
      <c r="F209" s="1525">
        <v>0</v>
      </c>
      <c r="G209" s="1525">
        <v>0</v>
      </c>
      <c r="H209" s="1525">
        <v>0</v>
      </c>
      <c r="I209" s="1525">
        <v>0</v>
      </c>
      <c r="J209" s="1525">
        <v>0</v>
      </c>
      <c r="K209" s="1525">
        <v>0</v>
      </c>
      <c r="L209" s="1525">
        <f t="shared" si="271"/>
        <v>0</v>
      </c>
      <c r="M209" s="1946"/>
      <c r="N209" s="1946"/>
      <c r="O209" s="1946"/>
      <c r="P209" s="1946"/>
      <c r="Q209" s="1946"/>
      <c r="R209" s="1946"/>
      <c r="S209" s="1946"/>
      <c r="T209" s="1946">
        <f t="shared" si="272"/>
        <v>0</v>
      </c>
      <c r="U209" s="1729"/>
      <c r="V209" s="891">
        <f t="shared" si="281"/>
        <v>0</v>
      </c>
      <c r="W209" s="891"/>
      <c r="X209" s="891"/>
      <c r="Y209" s="891">
        <f t="shared" si="273"/>
        <v>0</v>
      </c>
      <c r="Z209" s="891"/>
      <c r="AA209" s="891">
        <f t="shared" si="282"/>
        <v>0</v>
      </c>
      <c r="AB209" s="891">
        <f t="shared" si="265"/>
        <v>0</v>
      </c>
      <c r="AC209" s="891">
        <f t="shared" si="266"/>
        <v>0</v>
      </c>
      <c r="AD209" s="891">
        <f t="shared" si="267"/>
        <v>0</v>
      </c>
      <c r="AE209" s="891">
        <f t="shared" si="268"/>
        <v>0</v>
      </c>
      <c r="AF209" s="1525">
        <f t="shared" si="274"/>
        <v>0</v>
      </c>
      <c r="AG209" s="1341"/>
      <c r="AH209" s="1341"/>
      <c r="AI209" s="1528">
        <v>0</v>
      </c>
      <c r="AJ209" s="1501">
        <v>0</v>
      </c>
      <c r="AK209" s="1527">
        <v>0</v>
      </c>
      <c r="AL209" s="1527">
        <v>0</v>
      </c>
      <c r="AM209" s="1527">
        <v>0</v>
      </c>
      <c r="AN209" s="1527">
        <v>0</v>
      </c>
      <c r="AO209" s="1527">
        <f t="shared" si="275"/>
        <v>0</v>
      </c>
      <c r="AP209" s="1529"/>
      <c r="AQ209" s="1489"/>
      <c r="AR209" s="1529"/>
      <c r="AS209" s="1529"/>
      <c r="AT209" s="999">
        <f t="shared" si="269"/>
        <v>0</v>
      </c>
      <c r="AU209" s="1489"/>
      <c r="AV209" s="1489">
        <f t="shared" si="276"/>
        <v>0</v>
      </c>
      <c r="AW209" s="2096"/>
      <c r="AX209" s="2098">
        <f t="shared" ref="AX209:AX220" si="284">AI209+AP209</f>
        <v>0</v>
      </c>
      <c r="AY209" s="1501">
        <f t="shared" ref="AY209:AY220" si="285">AJ209+AQ209</f>
        <v>0</v>
      </c>
      <c r="AZ209" s="1501"/>
      <c r="BA209" s="1501">
        <f t="shared" si="256"/>
        <v>0</v>
      </c>
      <c r="BB209" s="1501">
        <f t="shared" si="257"/>
        <v>0</v>
      </c>
      <c r="BC209" s="1501">
        <f t="shared" si="258"/>
        <v>0</v>
      </c>
      <c r="BD209" s="1501">
        <f t="shared" si="259"/>
        <v>0</v>
      </c>
      <c r="BE209" s="1501">
        <f t="shared" si="277"/>
        <v>0</v>
      </c>
      <c r="BF209" s="1347"/>
      <c r="BG209" s="1410"/>
      <c r="BH209" s="1530">
        <v>1</v>
      </c>
      <c r="BI209" s="1502"/>
      <c r="BJ209" s="1502">
        <v>15000</v>
      </c>
      <c r="BK209" s="1502"/>
      <c r="BL209" s="1522"/>
      <c r="BM209" s="1502">
        <f t="shared" si="278"/>
        <v>15000</v>
      </c>
      <c r="BN209" s="1519"/>
      <c r="BO209" s="1519"/>
      <c r="BP209" s="1535"/>
      <c r="BQ209" s="1395">
        <f t="shared" si="270"/>
        <v>0</v>
      </c>
      <c r="BR209" s="1535"/>
      <c r="BS209" s="1535">
        <f t="shared" si="279"/>
        <v>0</v>
      </c>
      <c r="BT209" s="1502"/>
      <c r="BU209" s="1502">
        <f t="shared" si="260"/>
        <v>1</v>
      </c>
      <c r="BV209" s="1502">
        <f t="shared" si="261"/>
        <v>0</v>
      </c>
      <c r="BW209" s="1502">
        <f t="shared" si="262"/>
        <v>15000</v>
      </c>
      <c r="BX209" s="1502">
        <f t="shared" si="263"/>
        <v>0</v>
      </c>
      <c r="BY209" s="1502">
        <f t="shared" si="264"/>
        <v>0</v>
      </c>
      <c r="BZ209" s="1502">
        <f t="shared" si="280"/>
        <v>15000</v>
      </c>
      <c r="CA209" s="2393" t="s">
        <v>237</v>
      </c>
      <c r="CB209" s="2059">
        <f t="shared" si="283"/>
        <v>1</v>
      </c>
    </row>
    <row r="210" spans="1:80" ht="12" hidden="1" customHeight="1">
      <c r="A210" s="1170"/>
      <c r="B210" s="1532"/>
      <c r="C210" s="1987"/>
      <c r="D210" s="1493"/>
      <c r="E210" s="1524">
        <v>0</v>
      </c>
      <c r="F210" s="1525">
        <v>0</v>
      </c>
      <c r="G210" s="1525">
        <v>0</v>
      </c>
      <c r="H210" s="1525">
        <v>0</v>
      </c>
      <c r="I210" s="1525">
        <v>0</v>
      </c>
      <c r="J210" s="1525">
        <v>0</v>
      </c>
      <c r="K210" s="1525">
        <v>0</v>
      </c>
      <c r="L210" s="1525">
        <f t="shared" si="271"/>
        <v>0</v>
      </c>
      <c r="M210" s="1946"/>
      <c r="N210" s="1946"/>
      <c r="O210" s="1946"/>
      <c r="P210" s="1946"/>
      <c r="Q210" s="1946"/>
      <c r="R210" s="1946"/>
      <c r="S210" s="1946"/>
      <c r="T210" s="1946">
        <f t="shared" si="272"/>
        <v>0</v>
      </c>
      <c r="U210" s="1729"/>
      <c r="V210" s="891">
        <f t="shared" si="281"/>
        <v>0</v>
      </c>
      <c r="W210" s="891"/>
      <c r="X210" s="891"/>
      <c r="Y210" s="891">
        <f t="shared" si="273"/>
        <v>0</v>
      </c>
      <c r="Z210" s="891"/>
      <c r="AA210" s="891">
        <f t="shared" si="282"/>
        <v>0</v>
      </c>
      <c r="AB210" s="891">
        <f t="shared" si="265"/>
        <v>0</v>
      </c>
      <c r="AC210" s="891">
        <f t="shared" si="266"/>
        <v>0</v>
      </c>
      <c r="AD210" s="891">
        <f t="shared" si="267"/>
        <v>0</v>
      </c>
      <c r="AE210" s="891">
        <f t="shared" si="268"/>
        <v>0</v>
      </c>
      <c r="AF210" s="1525">
        <f t="shared" si="274"/>
        <v>0</v>
      </c>
      <c r="AG210" s="1341"/>
      <c r="AH210" s="1341"/>
      <c r="AI210" s="1528">
        <v>0</v>
      </c>
      <c r="AJ210" s="1501">
        <v>0</v>
      </c>
      <c r="AK210" s="1527">
        <v>0</v>
      </c>
      <c r="AL210" s="1527">
        <v>0</v>
      </c>
      <c r="AM210" s="1527">
        <v>0</v>
      </c>
      <c r="AN210" s="1527">
        <v>0</v>
      </c>
      <c r="AO210" s="1527">
        <f t="shared" si="275"/>
        <v>0</v>
      </c>
      <c r="AP210" s="1529"/>
      <c r="AQ210" s="1489"/>
      <c r="AR210" s="1529"/>
      <c r="AS210" s="1529"/>
      <c r="AT210" s="999">
        <f t="shared" si="269"/>
        <v>0</v>
      </c>
      <c r="AU210" s="1489"/>
      <c r="AV210" s="1489">
        <f t="shared" si="276"/>
        <v>0</v>
      </c>
      <c r="AW210" s="2081"/>
      <c r="AX210" s="1983">
        <f t="shared" si="284"/>
        <v>0</v>
      </c>
      <c r="AY210" s="1501">
        <f t="shared" si="285"/>
        <v>0</v>
      </c>
      <c r="AZ210" s="1501"/>
      <c r="BA210" s="1501">
        <f t="shared" si="256"/>
        <v>0</v>
      </c>
      <c r="BB210" s="1501">
        <f t="shared" si="257"/>
        <v>0</v>
      </c>
      <c r="BC210" s="1501">
        <f t="shared" si="258"/>
        <v>0</v>
      </c>
      <c r="BD210" s="1501">
        <f t="shared" si="259"/>
        <v>0</v>
      </c>
      <c r="BE210" s="1501">
        <f t="shared" si="277"/>
        <v>0</v>
      </c>
      <c r="BF210" s="1347"/>
      <c r="BG210" s="1410"/>
      <c r="BH210" s="1530"/>
      <c r="BI210" s="1502"/>
      <c r="BJ210" s="1502"/>
      <c r="BK210" s="1502"/>
      <c r="BL210" s="1522"/>
      <c r="BM210" s="1502">
        <f t="shared" si="278"/>
        <v>0</v>
      </c>
      <c r="BN210" s="1519"/>
      <c r="BO210" s="1519"/>
      <c r="BP210" s="1535"/>
      <c r="BQ210" s="1395">
        <f t="shared" si="270"/>
        <v>0</v>
      </c>
      <c r="BR210" s="1535"/>
      <c r="BS210" s="1535">
        <f t="shared" si="279"/>
        <v>0</v>
      </c>
      <c r="BT210" s="1535"/>
      <c r="BU210" s="1502">
        <f t="shared" si="260"/>
        <v>0</v>
      </c>
      <c r="BV210" s="1502">
        <f t="shared" si="261"/>
        <v>0</v>
      </c>
      <c r="BW210" s="1502">
        <f t="shared" si="262"/>
        <v>0</v>
      </c>
      <c r="BX210" s="1502">
        <f t="shared" si="263"/>
        <v>0</v>
      </c>
      <c r="BY210" s="1502">
        <f t="shared" si="264"/>
        <v>0</v>
      </c>
      <c r="BZ210" s="1502">
        <f t="shared" si="280"/>
        <v>0</v>
      </c>
      <c r="CA210" s="2398"/>
      <c r="CB210" s="2059">
        <f t="shared" si="283"/>
        <v>0</v>
      </c>
    </row>
    <row r="211" spans="1:80" ht="12" hidden="1" customHeight="1">
      <c r="A211" s="1170"/>
      <c r="B211" s="1532"/>
      <c r="C211" s="1987"/>
      <c r="D211" s="1493"/>
      <c r="E211" s="1524">
        <v>0</v>
      </c>
      <c r="F211" s="1525">
        <v>0</v>
      </c>
      <c r="G211" s="1525">
        <v>0</v>
      </c>
      <c r="H211" s="1525">
        <v>0</v>
      </c>
      <c r="I211" s="1525">
        <v>0</v>
      </c>
      <c r="J211" s="1525">
        <v>0</v>
      </c>
      <c r="K211" s="1525">
        <v>0</v>
      </c>
      <c r="L211" s="1525">
        <f t="shared" si="271"/>
        <v>0</v>
      </c>
      <c r="M211" s="1946"/>
      <c r="N211" s="1946"/>
      <c r="O211" s="1946"/>
      <c r="P211" s="1946"/>
      <c r="Q211" s="1946"/>
      <c r="R211" s="1946"/>
      <c r="S211" s="1946"/>
      <c r="T211" s="1946">
        <f t="shared" si="272"/>
        <v>0</v>
      </c>
      <c r="U211" s="1729"/>
      <c r="V211" s="891">
        <f t="shared" si="281"/>
        <v>0</v>
      </c>
      <c r="W211" s="891"/>
      <c r="X211" s="891"/>
      <c r="Y211" s="891">
        <f t="shared" si="273"/>
        <v>0</v>
      </c>
      <c r="Z211" s="891"/>
      <c r="AA211" s="891">
        <f t="shared" si="282"/>
        <v>0</v>
      </c>
      <c r="AB211" s="891">
        <f t="shared" si="265"/>
        <v>0</v>
      </c>
      <c r="AC211" s="891">
        <f t="shared" si="266"/>
        <v>0</v>
      </c>
      <c r="AD211" s="891">
        <f t="shared" si="267"/>
        <v>0</v>
      </c>
      <c r="AE211" s="891">
        <f t="shared" si="268"/>
        <v>0</v>
      </c>
      <c r="AF211" s="1525">
        <f t="shared" si="274"/>
        <v>0</v>
      </c>
      <c r="AG211" s="1341"/>
      <c r="AH211" s="1341"/>
      <c r="AI211" s="1528">
        <v>0</v>
      </c>
      <c r="AJ211" s="1501">
        <v>0</v>
      </c>
      <c r="AK211" s="1527">
        <v>0</v>
      </c>
      <c r="AL211" s="1527">
        <v>0</v>
      </c>
      <c r="AM211" s="1527">
        <v>0</v>
      </c>
      <c r="AN211" s="1527">
        <v>0</v>
      </c>
      <c r="AO211" s="1527">
        <f t="shared" si="275"/>
        <v>0</v>
      </c>
      <c r="AP211" s="1529"/>
      <c r="AQ211" s="1489"/>
      <c r="AR211" s="1529"/>
      <c r="AS211" s="1529"/>
      <c r="AT211" s="999">
        <f t="shared" si="269"/>
        <v>0</v>
      </c>
      <c r="AU211" s="1489"/>
      <c r="AV211" s="1489">
        <f t="shared" si="276"/>
        <v>0</v>
      </c>
      <c r="AW211" s="2081"/>
      <c r="AX211" s="1983">
        <f t="shared" si="284"/>
        <v>0</v>
      </c>
      <c r="AY211" s="1501">
        <f t="shared" si="285"/>
        <v>0</v>
      </c>
      <c r="AZ211" s="1501"/>
      <c r="BA211" s="1501">
        <f t="shared" si="256"/>
        <v>0</v>
      </c>
      <c r="BB211" s="1501">
        <f t="shared" si="257"/>
        <v>0</v>
      </c>
      <c r="BC211" s="1501">
        <f t="shared" si="258"/>
        <v>0</v>
      </c>
      <c r="BD211" s="1501">
        <f t="shared" si="259"/>
        <v>0</v>
      </c>
      <c r="BE211" s="1501">
        <f t="shared" si="277"/>
        <v>0</v>
      </c>
      <c r="BF211" s="1347"/>
      <c r="BG211" s="1410"/>
      <c r="BH211" s="1530"/>
      <c r="BI211" s="1502"/>
      <c r="BJ211" s="1502"/>
      <c r="BK211" s="1502"/>
      <c r="BL211" s="1522"/>
      <c r="BM211" s="1502">
        <f t="shared" si="278"/>
        <v>0</v>
      </c>
      <c r="BN211" s="1519"/>
      <c r="BO211" s="1519"/>
      <c r="BP211" s="1535"/>
      <c r="BQ211" s="1395">
        <f t="shared" si="270"/>
        <v>0</v>
      </c>
      <c r="BR211" s="1535"/>
      <c r="BS211" s="1535">
        <f t="shared" si="279"/>
        <v>0</v>
      </c>
      <c r="BT211" s="1535"/>
      <c r="BU211" s="1502">
        <f t="shared" si="260"/>
        <v>0</v>
      </c>
      <c r="BV211" s="1502">
        <f t="shared" si="261"/>
        <v>0</v>
      </c>
      <c r="BW211" s="1502">
        <f t="shared" si="262"/>
        <v>0</v>
      </c>
      <c r="BX211" s="1502">
        <f t="shared" si="263"/>
        <v>0</v>
      </c>
      <c r="BY211" s="1502">
        <f t="shared" si="264"/>
        <v>0</v>
      </c>
      <c r="BZ211" s="1502">
        <f t="shared" si="280"/>
        <v>0</v>
      </c>
      <c r="CA211" s="2398"/>
      <c r="CB211" s="2059">
        <f t="shared" si="283"/>
        <v>0</v>
      </c>
    </row>
    <row r="212" spans="1:80" ht="12" hidden="1" customHeight="1">
      <c r="A212" s="1170"/>
      <c r="B212" s="1532"/>
      <c r="C212" s="1987"/>
      <c r="D212" s="1493"/>
      <c r="E212" s="1524">
        <v>0</v>
      </c>
      <c r="F212" s="1525">
        <v>0</v>
      </c>
      <c r="G212" s="1525">
        <v>0</v>
      </c>
      <c r="H212" s="1525">
        <v>0</v>
      </c>
      <c r="I212" s="1525">
        <v>0</v>
      </c>
      <c r="J212" s="1525">
        <v>0</v>
      </c>
      <c r="K212" s="1525">
        <v>0</v>
      </c>
      <c r="L212" s="1525">
        <f t="shared" si="271"/>
        <v>0</v>
      </c>
      <c r="M212" s="1946"/>
      <c r="N212" s="1946"/>
      <c r="O212" s="1946"/>
      <c r="P212" s="1946"/>
      <c r="Q212" s="1946"/>
      <c r="R212" s="1946"/>
      <c r="S212" s="1946"/>
      <c r="T212" s="1946">
        <f t="shared" si="272"/>
        <v>0</v>
      </c>
      <c r="U212" s="1729"/>
      <c r="V212" s="891">
        <f t="shared" si="281"/>
        <v>0</v>
      </c>
      <c r="W212" s="891"/>
      <c r="X212" s="891"/>
      <c r="Y212" s="891">
        <f t="shared" si="273"/>
        <v>0</v>
      </c>
      <c r="Z212" s="891"/>
      <c r="AA212" s="891">
        <f t="shared" si="282"/>
        <v>0</v>
      </c>
      <c r="AB212" s="891">
        <f t="shared" si="265"/>
        <v>0</v>
      </c>
      <c r="AC212" s="891">
        <f t="shared" si="266"/>
        <v>0</v>
      </c>
      <c r="AD212" s="891">
        <f t="shared" si="267"/>
        <v>0</v>
      </c>
      <c r="AE212" s="891">
        <f t="shared" si="268"/>
        <v>0</v>
      </c>
      <c r="AF212" s="1525">
        <f t="shared" si="274"/>
        <v>0</v>
      </c>
      <c r="AG212" s="1341"/>
      <c r="AH212" s="1341"/>
      <c r="AI212" s="1528">
        <v>0</v>
      </c>
      <c r="AJ212" s="1501">
        <v>0</v>
      </c>
      <c r="AK212" s="1527">
        <v>0</v>
      </c>
      <c r="AL212" s="1527">
        <v>0</v>
      </c>
      <c r="AM212" s="1527">
        <v>0</v>
      </c>
      <c r="AN212" s="1527">
        <v>0</v>
      </c>
      <c r="AO212" s="1527">
        <f t="shared" si="275"/>
        <v>0</v>
      </c>
      <c r="AP212" s="1529"/>
      <c r="AQ212" s="1489"/>
      <c r="AR212" s="1529"/>
      <c r="AS212" s="1529"/>
      <c r="AT212" s="999">
        <f t="shared" si="269"/>
        <v>0</v>
      </c>
      <c r="AU212" s="1489"/>
      <c r="AV212" s="1489">
        <f t="shared" si="276"/>
        <v>0</v>
      </c>
      <c r="AW212" s="2081"/>
      <c r="AX212" s="1983">
        <f t="shared" si="284"/>
        <v>0</v>
      </c>
      <c r="AY212" s="1501">
        <f t="shared" si="285"/>
        <v>0</v>
      </c>
      <c r="AZ212" s="1501"/>
      <c r="BA212" s="1501">
        <f t="shared" si="256"/>
        <v>0</v>
      </c>
      <c r="BB212" s="1501">
        <f t="shared" si="257"/>
        <v>0</v>
      </c>
      <c r="BC212" s="1501">
        <f t="shared" si="258"/>
        <v>0</v>
      </c>
      <c r="BD212" s="1501">
        <f t="shared" si="259"/>
        <v>0</v>
      </c>
      <c r="BE212" s="1501">
        <f t="shared" si="277"/>
        <v>0</v>
      </c>
      <c r="BF212" s="1347"/>
      <c r="BG212" s="1410"/>
      <c r="BH212" s="1530"/>
      <c r="BI212" s="1502"/>
      <c r="BJ212" s="1502"/>
      <c r="BK212" s="1502"/>
      <c r="BL212" s="1522"/>
      <c r="BM212" s="1502">
        <f t="shared" si="278"/>
        <v>0</v>
      </c>
      <c r="BN212" s="1519"/>
      <c r="BO212" s="1519"/>
      <c r="BP212" s="1535"/>
      <c r="BQ212" s="1395">
        <f t="shared" si="270"/>
        <v>0</v>
      </c>
      <c r="BR212" s="1535"/>
      <c r="BS212" s="1535">
        <f t="shared" si="279"/>
        <v>0</v>
      </c>
      <c r="BT212" s="1535"/>
      <c r="BU212" s="1502">
        <f t="shared" si="260"/>
        <v>0</v>
      </c>
      <c r="BV212" s="1502">
        <f t="shared" si="261"/>
        <v>0</v>
      </c>
      <c r="BW212" s="1502">
        <f t="shared" si="262"/>
        <v>0</v>
      </c>
      <c r="BX212" s="1502">
        <f t="shared" si="263"/>
        <v>0</v>
      </c>
      <c r="BY212" s="1502">
        <f t="shared" si="264"/>
        <v>0</v>
      </c>
      <c r="BZ212" s="1502">
        <f t="shared" si="280"/>
        <v>0</v>
      </c>
      <c r="CA212" s="2398"/>
      <c r="CB212" s="2059">
        <f t="shared" si="283"/>
        <v>0</v>
      </c>
    </row>
    <row r="213" spans="1:80" ht="12" hidden="1" customHeight="1">
      <c r="A213" s="1170"/>
      <c r="B213" s="1532"/>
      <c r="C213" s="1987"/>
      <c r="D213" s="1493"/>
      <c r="E213" s="1524">
        <v>0</v>
      </c>
      <c r="F213" s="1525">
        <v>0</v>
      </c>
      <c r="G213" s="1525">
        <v>0</v>
      </c>
      <c r="H213" s="1525">
        <v>0</v>
      </c>
      <c r="I213" s="1525">
        <v>0</v>
      </c>
      <c r="J213" s="1525">
        <v>0</v>
      </c>
      <c r="K213" s="1525">
        <v>0</v>
      </c>
      <c r="L213" s="1525">
        <f t="shared" si="271"/>
        <v>0</v>
      </c>
      <c r="M213" s="1946"/>
      <c r="N213" s="1946"/>
      <c r="O213" s="1946"/>
      <c r="P213" s="1946"/>
      <c r="Q213" s="1946"/>
      <c r="R213" s="1946"/>
      <c r="S213" s="1946"/>
      <c r="T213" s="1946">
        <f t="shared" si="272"/>
        <v>0</v>
      </c>
      <c r="U213" s="1729"/>
      <c r="V213" s="891">
        <f t="shared" si="281"/>
        <v>0</v>
      </c>
      <c r="W213" s="891"/>
      <c r="X213" s="891"/>
      <c r="Y213" s="891">
        <f t="shared" si="273"/>
        <v>0</v>
      </c>
      <c r="Z213" s="891"/>
      <c r="AA213" s="891">
        <f t="shared" si="282"/>
        <v>0</v>
      </c>
      <c r="AB213" s="891">
        <f t="shared" si="265"/>
        <v>0</v>
      </c>
      <c r="AC213" s="891">
        <f t="shared" si="266"/>
        <v>0</v>
      </c>
      <c r="AD213" s="891">
        <f t="shared" si="267"/>
        <v>0</v>
      </c>
      <c r="AE213" s="891">
        <f t="shared" si="268"/>
        <v>0</v>
      </c>
      <c r="AF213" s="1525">
        <f t="shared" si="274"/>
        <v>0</v>
      </c>
      <c r="AG213" s="1341"/>
      <c r="AH213" s="1341"/>
      <c r="AI213" s="1528">
        <v>0</v>
      </c>
      <c r="AJ213" s="1501">
        <v>0</v>
      </c>
      <c r="AK213" s="1527">
        <v>0</v>
      </c>
      <c r="AL213" s="1527">
        <v>0</v>
      </c>
      <c r="AM213" s="1527">
        <v>0</v>
      </c>
      <c r="AN213" s="1527">
        <v>0</v>
      </c>
      <c r="AO213" s="1527">
        <f t="shared" si="275"/>
        <v>0</v>
      </c>
      <c r="AP213" s="1529"/>
      <c r="AQ213" s="1489"/>
      <c r="AR213" s="1529"/>
      <c r="AS213" s="1529"/>
      <c r="AT213" s="999">
        <f t="shared" si="269"/>
        <v>0</v>
      </c>
      <c r="AU213" s="1489"/>
      <c r="AV213" s="1489">
        <f t="shared" si="276"/>
        <v>0</v>
      </c>
      <c r="AW213" s="2081"/>
      <c r="AX213" s="1983">
        <f t="shared" si="284"/>
        <v>0</v>
      </c>
      <c r="AY213" s="1501">
        <f t="shared" si="285"/>
        <v>0</v>
      </c>
      <c r="AZ213" s="1501"/>
      <c r="BA213" s="1501">
        <f t="shared" si="256"/>
        <v>0</v>
      </c>
      <c r="BB213" s="1501">
        <f t="shared" si="257"/>
        <v>0</v>
      </c>
      <c r="BC213" s="1501">
        <f t="shared" si="258"/>
        <v>0</v>
      </c>
      <c r="BD213" s="1501">
        <f t="shared" si="259"/>
        <v>0</v>
      </c>
      <c r="BE213" s="1501">
        <f t="shared" si="277"/>
        <v>0</v>
      </c>
      <c r="BF213" s="1347"/>
      <c r="BG213" s="1410"/>
      <c r="BH213" s="1530"/>
      <c r="BI213" s="1502"/>
      <c r="BJ213" s="1502"/>
      <c r="BK213" s="1502"/>
      <c r="BL213" s="1522"/>
      <c r="BM213" s="1502">
        <f t="shared" si="278"/>
        <v>0</v>
      </c>
      <c r="BN213" s="1519"/>
      <c r="BO213" s="1519"/>
      <c r="BP213" s="1535"/>
      <c r="BQ213" s="1395">
        <f t="shared" si="270"/>
        <v>0</v>
      </c>
      <c r="BR213" s="1535"/>
      <c r="BS213" s="1535">
        <f t="shared" si="279"/>
        <v>0</v>
      </c>
      <c r="BT213" s="1535"/>
      <c r="BU213" s="1502">
        <f t="shared" si="260"/>
        <v>0</v>
      </c>
      <c r="BV213" s="1502">
        <f t="shared" si="261"/>
        <v>0</v>
      </c>
      <c r="BW213" s="1502">
        <f t="shared" si="262"/>
        <v>0</v>
      </c>
      <c r="BX213" s="1502">
        <f t="shared" si="263"/>
        <v>0</v>
      </c>
      <c r="BY213" s="1502">
        <f t="shared" si="264"/>
        <v>0</v>
      </c>
      <c r="BZ213" s="1502">
        <f t="shared" si="280"/>
        <v>0</v>
      </c>
      <c r="CA213" s="2398"/>
      <c r="CB213" s="2059">
        <f t="shared" si="283"/>
        <v>0</v>
      </c>
    </row>
    <row r="214" spans="1:80" ht="12" hidden="1" customHeight="1">
      <c r="A214" s="1170"/>
      <c r="B214" s="1532"/>
      <c r="C214" s="1987"/>
      <c r="D214" s="1493"/>
      <c r="E214" s="1524">
        <v>0</v>
      </c>
      <c r="F214" s="1525">
        <v>0</v>
      </c>
      <c r="G214" s="1525">
        <v>0</v>
      </c>
      <c r="H214" s="1525">
        <v>0</v>
      </c>
      <c r="I214" s="1525">
        <v>0</v>
      </c>
      <c r="J214" s="1525">
        <v>0</v>
      </c>
      <c r="K214" s="1525">
        <v>0</v>
      </c>
      <c r="L214" s="1525">
        <f t="shared" si="271"/>
        <v>0</v>
      </c>
      <c r="M214" s="1946"/>
      <c r="N214" s="1946"/>
      <c r="O214" s="1946"/>
      <c r="P214" s="1946"/>
      <c r="Q214" s="1946"/>
      <c r="R214" s="1946"/>
      <c r="S214" s="1946"/>
      <c r="T214" s="1946">
        <f t="shared" si="272"/>
        <v>0</v>
      </c>
      <c r="U214" s="1729"/>
      <c r="V214" s="891">
        <f t="shared" si="281"/>
        <v>0</v>
      </c>
      <c r="W214" s="891"/>
      <c r="X214" s="891"/>
      <c r="Y214" s="891">
        <f t="shared" si="273"/>
        <v>0</v>
      </c>
      <c r="Z214" s="891"/>
      <c r="AA214" s="891">
        <f t="shared" si="282"/>
        <v>0</v>
      </c>
      <c r="AB214" s="891">
        <f t="shared" si="265"/>
        <v>0</v>
      </c>
      <c r="AC214" s="891">
        <f t="shared" si="266"/>
        <v>0</v>
      </c>
      <c r="AD214" s="891">
        <f t="shared" si="267"/>
        <v>0</v>
      </c>
      <c r="AE214" s="891">
        <f t="shared" si="268"/>
        <v>0</v>
      </c>
      <c r="AF214" s="1525">
        <f t="shared" si="274"/>
        <v>0</v>
      </c>
      <c r="AG214" s="1341"/>
      <c r="AH214" s="1341"/>
      <c r="AI214" s="1528">
        <v>0</v>
      </c>
      <c r="AJ214" s="1501">
        <v>0</v>
      </c>
      <c r="AK214" s="1527">
        <v>0</v>
      </c>
      <c r="AL214" s="1527">
        <v>0</v>
      </c>
      <c r="AM214" s="1527">
        <v>0</v>
      </c>
      <c r="AN214" s="1527">
        <v>0</v>
      </c>
      <c r="AO214" s="1527">
        <f t="shared" si="275"/>
        <v>0</v>
      </c>
      <c r="AP214" s="1529"/>
      <c r="AQ214" s="1489"/>
      <c r="AR214" s="1529"/>
      <c r="AS214" s="1529"/>
      <c r="AT214" s="999">
        <f t="shared" si="269"/>
        <v>0</v>
      </c>
      <c r="AU214" s="1489"/>
      <c r="AV214" s="1489">
        <f t="shared" si="276"/>
        <v>0</v>
      </c>
      <c r="AW214" s="2081"/>
      <c r="AX214" s="1983">
        <f t="shared" si="284"/>
        <v>0</v>
      </c>
      <c r="AY214" s="1501">
        <f t="shared" si="285"/>
        <v>0</v>
      </c>
      <c r="AZ214" s="1501"/>
      <c r="BA214" s="1501">
        <f t="shared" si="256"/>
        <v>0</v>
      </c>
      <c r="BB214" s="1501">
        <f t="shared" si="257"/>
        <v>0</v>
      </c>
      <c r="BC214" s="1501">
        <f t="shared" si="258"/>
        <v>0</v>
      </c>
      <c r="BD214" s="1501">
        <f t="shared" si="259"/>
        <v>0</v>
      </c>
      <c r="BE214" s="1501">
        <f t="shared" si="277"/>
        <v>0</v>
      </c>
      <c r="BF214" s="1347"/>
      <c r="BG214" s="1410"/>
      <c r="BH214" s="1530"/>
      <c r="BI214" s="1502"/>
      <c r="BJ214" s="1502"/>
      <c r="BK214" s="1502"/>
      <c r="BL214" s="1522"/>
      <c r="BM214" s="1502">
        <f t="shared" si="278"/>
        <v>0</v>
      </c>
      <c r="BN214" s="1519"/>
      <c r="BO214" s="1519"/>
      <c r="BP214" s="1535"/>
      <c r="BQ214" s="1395">
        <f t="shared" si="270"/>
        <v>0</v>
      </c>
      <c r="BR214" s="1535"/>
      <c r="BS214" s="1535">
        <f t="shared" si="279"/>
        <v>0</v>
      </c>
      <c r="BT214" s="1535"/>
      <c r="BU214" s="1502">
        <f t="shared" si="260"/>
        <v>0</v>
      </c>
      <c r="BV214" s="1502">
        <f t="shared" si="261"/>
        <v>0</v>
      </c>
      <c r="BW214" s="1502">
        <f t="shared" si="262"/>
        <v>0</v>
      </c>
      <c r="BX214" s="1502">
        <f t="shared" si="263"/>
        <v>0</v>
      </c>
      <c r="BY214" s="1502">
        <f t="shared" si="264"/>
        <v>0</v>
      </c>
      <c r="BZ214" s="1502">
        <f t="shared" si="280"/>
        <v>0</v>
      </c>
      <c r="CA214" s="2398"/>
      <c r="CB214" s="2059">
        <f t="shared" si="283"/>
        <v>0</v>
      </c>
    </row>
    <row r="215" spans="1:80" ht="12" hidden="1" customHeight="1">
      <c r="A215" s="1170"/>
      <c r="B215" s="1532"/>
      <c r="C215" s="1987"/>
      <c r="D215" s="1493"/>
      <c r="E215" s="1524">
        <v>0</v>
      </c>
      <c r="F215" s="1525">
        <v>0</v>
      </c>
      <c r="G215" s="1525">
        <v>0</v>
      </c>
      <c r="H215" s="1525">
        <v>0</v>
      </c>
      <c r="I215" s="1525">
        <v>0</v>
      </c>
      <c r="J215" s="1525">
        <v>0</v>
      </c>
      <c r="K215" s="1525">
        <v>0</v>
      </c>
      <c r="L215" s="1525">
        <f t="shared" si="271"/>
        <v>0</v>
      </c>
      <c r="M215" s="1946"/>
      <c r="N215" s="1946"/>
      <c r="O215" s="1946"/>
      <c r="P215" s="1946"/>
      <c r="Q215" s="1946"/>
      <c r="R215" s="1946"/>
      <c r="S215" s="1946"/>
      <c r="T215" s="1946">
        <f t="shared" si="272"/>
        <v>0</v>
      </c>
      <c r="U215" s="1729"/>
      <c r="V215" s="891">
        <f t="shared" si="281"/>
        <v>0</v>
      </c>
      <c r="W215" s="891"/>
      <c r="X215" s="891"/>
      <c r="Y215" s="891">
        <f t="shared" si="273"/>
        <v>0</v>
      </c>
      <c r="Z215" s="891"/>
      <c r="AA215" s="891">
        <f t="shared" si="282"/>
        <v>0</v>
      </c>
      <c r="AB215" s="891">
        <f t="shared" si="265"/>
        <v>0</v>
      </c>
      <c r="AC215" s="891">
        <f t="shared" si="266"/>
        <v>0</v>
      </c>
      <c r="AD215" s="891">
        <f t="shared" si="267"/>
        <v>0</v>
      </c>
      <c r="AE215" s="891">
        <f t="shared" si="268"/>
        <v>0</v>
      </c>
      <c r="AF215" s="1525">
        <f t="shared" si="274"/>
        <v>0</v>
      </c>
      <c r="AG215" s="1341"/>
      <c r="AH215" s="1341"/>
      <c r="AI215" s="1528">
        <v>0</v>
      </c>
      <c r="AJ215" s="1501">
        <v>0</v>
      </c>
      <c r="AK215" s="1527">
        <v>0</v>
      </c>
      <c r="AL215" s="1527">
        <v>0</v>
      </c>
      <c r="AM215" s="1527">
        <v>0</v>
      </c>
      <c r="AN215" s="1527">
        <v>0</v>
      </c>
      <c r="AO215" s="1527">
        <f t="shared" si="275"/>
        <v>0</v>
      </c>
      <c r="AP215" s="1529"/>
      <c r="AQ215" s="1489"/>
      <c r="AR215" s="1529"/>
      <c r="AS215" s="1529"/>
      <c r="AT215" s="999">
        <f t="shared" si="269"/>
        <v>0</v>
      </c>
      <c r="AU215" s="1489"/>
      <c r="AV215" s="1489">
        <f t="shared" si="276"/>
        <v>0</v>
      </c>
      <c r="AW215" s="2081"/>
      <c r="AX215" s="1983">
        <f t="shared" si="284"/>
        <v>0</v>
      </c>
      <c r="AY215" s="1501">
        <f t="shared" si="285"/>
        <v>0</v>
      </c>
      <c r="AZ215" s="1501"/>
      <c r="BA215" s="1501">
        <f t="shared" si="256"/>
        <v>0</v>
      </c>
      <c r="BB215" s="1501">
        <f t="shared" si="257"/>
        <v>0</v>
      </c>
      <c r="BC215" s="1501">
        <f t="shared" si="258"/>
        <v>0</v>
      </c>
      <c r="BD215" s="1501">
        <f t="shared" si="259"/>
        <v>0</v>
      </c>
      <c r="BE215" s="1501">
        <f t="shared" si="277"/>
        <v>0</v>
      </c>
      <c r="BF215" s="1347"/>
      <c r="BG215" s="1410"/>
      <c r="BH215" s="1530"/>
      <c r="BI215" s="1502"/>
      <c r="BJ215" s="1502"/>
      <c r="BK215" s="1502"/>
      <c r="BL215" s="1522"/>
      <c r="BM215" s="1502">
        <f t="shared" si="278"/>
        <v>0</v>
      </c>
      <c r="BN215" s="1519"/>
      <c r="BO215" s="1519"/>
      <c r="BP215" s="1535"/>
      <c r="BQ215" s="1395">
        <f t="shared" si="270"/>
        <v>0</v>
      </c>
      <c r="BR215" s="1535"/>
      <c r="BS215" s="1535">
        <f t="shared" si="279"/>
        <v>0</v>
      </c>
      <c r="BT215" s="1535"/>
      <c r="BU215" s="1502">
        <f t="shared" si="260"/>
        <v>0</v>
      </c>
      <c r="BV215" s="1502">
        <f t="shared" si="261"/>
        <v>0</v>
      </c>
      <c r="BW215" s="1502">
        <f t="shared" si="262"/>
        <v>0</v>
      </c>
      <c r="BX215" s="1502">
        <f t="shared" si="263"/>
        <v>0</v>
      </c>
      <c r="BY215" s="1502">
        <f t="shared" si="264"/>
        <v>0</v>
      </c>
      <c r="BZ215" s="1502">
        <f t="shared" si="280"/>
        <v>0</v>
      </c>
      <c r="CA215" s="2398"/>
      <c r="CB215" s="2059">
        <f t="shared" si="283"/>
        <v>0</v>
      </c>
    </row>
    <row r="216" spans="1:80" ht="12" hidden="1" customHeight="1">
      <c r="A216" s="1170"/>
      <c r="B216" s="1532"/>
      <c r="C216" s="1987"/>
      <c r="D216" s="1493"/>
      <c r="E216" s="1524">
        <v>0</v>
      </c>
      <c r="F216" s="1525">
        <v>0</v>
      </c>
      <c r="G216" s="1525">
        <v>0</v>
      </c>
      <c r="H216" s="1525">
        <v>0</v>
      </c>
      <c r="I216" s="1525">
        <v>0</v>
      </c>
      <c r="J216" s="1525">
        <v>0</v>
      </c>
      <c r="K216" s="1525">
        <v>0</v>
      </c>
      <c r="L216" s="1525">
        <f t="shared" si="271"/>
        <v>0</v>
      </c>
      <c r="M216" s="1946"/>
      <c r="N216" s="1946"/>
      <c r="O216" s="1946"/>
      <c r="P216" s="1946"/>
      <c r="Q216" s="1946"/>
      <c r="R216" s="1946"/>
      <c r="S216" s="1946"/>
      <c r="T216" s="1946">
        <f t="shared" si="272"/>
        <v>0</v>
      </c>
      <c r="U216" s="1729"/>
      <c r="V216" s="891">
        <f t="shared" si="281"/>
        <v>0</v>
      </c>
      <c r="W216" s="891"/>
      <c r="X216" s="891"/>
      <c r="Y216" s="891">
        <f t="shared" si="273"/>
        <v>0</v>
      </c>
      <c r="Z216" s="891"/>
      <c r="AA216" s="891">
        <f t="shared" si="282"/>
        <v>0</v>
      </c>
      <c r="AB216" s="891">
        <f t="shared" si="265"/>
        <v>0</v>
      </c>
      <c r="AC216" s="891">
        <f t="shared" si="266"/>
        <v>0</v>
      </c>
      <c r="AD216" s="891">
        <f t="shared" si="267"/>
        <v>0</v>
      </c>
      <c r="AE216" s="891">
        <f t="shared" si="268"/>
        <v>0</v>
      </c>
      <c r="AF216" s="1525">
        <f t="shared" si="274"/>
        <v>0</v>
      </c>
      <c r="AG216" s="1341"/>
      <c r="AH216" s="1341"/>
      <c r="AI216" s="1528">
        <v>0</v>
      </c>
      <c r="AJ216" s="1501">
        <v>0</v>
      </c>
      <c r="AK216" s="1527">
        <v>0</v>
      </c>
      <c r="AL216" s="1527">
        <v>0</v>
      </c>
      <c r="AM216" s="1527">
        <v>0</v>
      </c>
      <c r="AN216" s="1527">
        <v>0</v>
      </c>
      <c r="AO216" s="1527">
        <f t="shared" si="275"/>
        <v>0</v>
      </c>
      <c r="AP216" s="1529"/>
      <c r="AQ216" s="1489"/>
      <c r="AR216" s="1529"/>
      <c r="AS216" s="1529"/>
      <c r="AT216" s="999">
        <f t="shared" si="269"/>
        <v>0</v>
      </c>
      <c r="AU216" s="1489"/>
      <c r="AV216" s="1489">
        <f t="shared" si="276"/>
        <v>0</v>
      </c>
      <c r="AW216" s="2081"/>
      <c r="AX216" s="1983">
        <f t="shared" si="284"/>
        <v>0</v>
      </c>
      <c r="AY216" s="1501">
        <f t="shared" si="285"/>
        <v>0</v>
      </c>
      <c r="AZ216" s="1501"/>
      <c r="BA216" s="1501">
        <f t="shared" si="256"/>
        <v>0</v>
      </c>
      <c r="BB216" s="1501">
        <f t="shared" si="257"/>
        <v>0</v>
      </c>
      <c r="BC216" s="1501">
        <f t="shared" si="258"/>
        <v>0</v>
      </c>
      <c r="BD216" s="1501">
        <f t="shared" si="259"/>
        <v>0</v>
      </c>
      <c r="BE216" s="1501">
        <f t="shared" si="277"/>
        <v>0</v>
      </c>
      <c r="BF216" s="1347"/>
      <c r="BG216" s="1410"/>
      <c r="BH216" s="1530"/>
      <c r="BI216" s="1502"/>
      <c r="BJ216" s="1502"/>
      <c r="BK216" s="1502"/>
      <c r="BL216" s="1522"/>
      <c r="BM216" s="1502">
        <f t="shared" si="278"/>
        <v>0</v>
      </c>
      <c r="BN216" s="1519"/>
      <c r="BO216" s="1519"/>
      <c r="BP216" s="1535"/>
      <c r="BQ216" s="1395">
        <f t="shared" si="270"/>
        <v>0</v>
      </c>
      <c r="BR216" s="1535"/>
      <c r="BS216" s="1535">
        <f t="shared" si="279"/>
        <v>0</v>
      </c>
      <c r="BT216" s="1535"/>
      <c r="BU216" s="1502">
        <f t="shared" si="260"/>
        <v>0</v>
      </c>
      <c r="BV216" s="1502">
        <f t="shared" si="261"/>
        <v>0</v>
      </c>
      <c r="BW216" s="1502">
        <f t="shared" si="262"/>
        <v>0</v>
      </c>
      <c r="BX216" s="1502">
        <f t="shared" si="263"/>
        <v>0</v>
      </c>
      <c r="BY216" s="1502">
        <f t="shared" si="264"/>
        <v>0</v>
      </c>
      <c r="BZ216" s="1502">
        <f t="shared" si="280"/>
        <v>0</v>
      </c>
      <c r="CA216" s="2398"/>
      <c r="CB216" s="2059">
        <f t="shared" si="283"/>
        <v>0</v>
      </c>
    </row>
    <row r="217" spans="1:80" ht="12" hidden="1" customHeight="1">
      <c r="A217" s="1170"/>
      <c r="B217" s="1532"/>
      <c r="C217" s="1987"/>
      <c r="D217" s="1493"/>
      <c r="E217" s="1524">
        <v>0</v>
      </c>
      <c r="F217" s="1525">
        <v>0</v>
      </c>
      <c r="G217" s="1525">
        <v>0</v>
      </c>
      <c r="H217" s="1525">
        <v>0</v>
      </c>
      <c r="I217" s="1525">
        <v>0</v>
      </c>
      <c r="J217" s="1525">
        <v>0</v>
      </c>
      <c r="K217" s="1525">
        <v>0</v>
      </c>
      <c r="L217" s="1525">
        <f t="shared" si="271"/>
        <v>0</v>
      </c>
      <c r="M217" s="1946"/>
      <c r="N217" s="1946"/>
      <c r="O217" s="1946"/>
      <c r="P217" s="1946"/>
      <c r="Q217" s="1946"/>
      <c r="R217" s="1946"/>
      <c r="S217" s="1946"/>
      <c r="T217" s="1946">
        <f t="shared" si="272"/>
        <v>0</v>
      </c>
      <c r="U217" s="1729"/>
      <c r="V217" s="891">
        <f t="shared" si="281"/>
        <v>0</v>
      </c>
      <c r="W217" s="891"/>
      <c r="X217" s="891"/>
      <c r="Y217" s="891">
        <f t="shared" si="273"/>
        <v>0</v>
      </c>
      <c r="Z217" s="891"/>
      <c r="AA217" s="891">
        <f t="shared" si="282"/>
        <v>0</v>
      </c>
      <c r="AB217" s="891">
        <f t="shared" si="265"/>
        <v>0</v>
      </c>
      <c r="AC217" s="891">
        <f t="shared" si="266"/>
        <v>0</v>
      </c>
      <c r="AD217" s="891">
        <f t="shared" si="267"/>
        <v>0</v>
      </c>
      <c r="AE217" s="891">
        <f t="shared" si="268"/>
        <v>0</v>
      </c>
      <c r="AF217" s="1525">
        <f t="shared" si="274"/>
        <v>0</v>
      </c>
      <c r="AG217" s="1341"/>
      <c r="AH217" s="1341"/>
      <c r="AI217" s="1528">
        <v>0</v>
      </c>
      <c r="AJ217" s="1501">
        <v>0</v>
      </c>
      <c r="AK217" s="1527">
        <v>0</v>
      </c>
      <c r="AL217" s="1527">
        <v>0</v>
      </c>
      <c r="AM217" s="1527">
        <v>0</v>
      </c>
      <c r="AN217" s="1527">
        <v>0</v>
      </c>
      <c r="AO217" s="1527">
        <f t="shared" si="275"/>
        <v>0</v>
      </c>
      <c r="AP217" s="1529"/>
      <c r="AQ217" s="1489"/>
      <c r="AR217" s="1529"/>
      <c r="AS217" s="1529"/>
      <c r="AT217" s="999">
        <f t="shared" si="269"/>
        <v>0</v>
      </c>
      <c r="AU217" s="1489"/>
      <c r="AV217" s="1489">
        <f t="shared" si="276"/>
        <v>0</v>
      </c>
      <c r="AW217" s="2081"/>
      <c r="AX217" s="1983">
        <f t="shared" si="284"/>
        <v>0</v>
      </c>
      <c r="AY217" s="1501">
        <f t="shared" si="285"/>
        <v>0</v>
      </c>
      <c r="AZ217" s="1501"/>
      <c r="BA217" s="1501">
        <f t="shared" si="256"/>
        <v>0</v>
      </c>
      <c r="BB217" s="1501">
        <f t="shared" si="257"/>
        <v>0</v>
      </c>
      <c r="BC217" s="1501">
        <f t="shared" si="258"/>
        <v>0</v>
      </c>
      <c r="BD217" s="1501">
        <f t="shared" si="259"/>
        <v>0</v>
      </c>
      <c r="BE217" s="1501">
        <f t="shared" si="277"/>
        <v>0</v>
      </c>
      <c r="BF217" s="1347"/>
      <c r="BG217" s="1410"/>
      <c r="BH217" s="1530"/>
      <c r="BI217" s="1502"/>
      <c r="BJ217" s="1502"/>
      <c r="BK217" s="1502"/>
      <c r="BL217" s="1522"/>
      <c r="BM217" s="1502">
        <f t="shared" si="278"/>
        <v>0</v>
      </c>
      <c r="BN217" s="1519"/>
      <c r="BO217" s="1519"/>
      <c r="BP217" s="1535"/>
      <c r="BQ217" s="1395">
        <f t="shared" si="270"/>
        <v>0</v>
      </c>
      <c r="BR217" s="1535"/>
      <c r="BS217" s="1535">
        <f t="shared" si="279"/>
        <v>0</v>
      </c>
      <c r="BT217" s="1535"/>
      <c r="BU217" s="1502">
        <f t="shared" si="260"/>
        <v>0</v>
      </c>
      <c r="BV217" s="1502">
        <f t="shared" si="261"/>
        <v>0</v>
      </c>
      <c r="BW217" s="1502">
        <f t="shared" si="262"/>
        <v>0</v>
      </c>
      <c r="BX217" s="1502">
        <f t="shared" si="263"/>
        <v>0</v>
      </c>
      <c r="BY217" s="1502">
        <f t="shared" si="264"/>
        <v>0</v>
      </c>
      <c r="BZ217" s="1502">
        <f t="shared" si="280"/>
        <v>0</v>
      </c>
      <c r="CA217" s="2398"/>
      <c r="CB217" s="2059">
        <f t="shared" si="283"/>
        <v>0</v>
      </c>
    </row>
    <row r="218" spans="1:80" ht="12" hidden="1" customHeight="1">
      <c r="A218" s="1170"/>
      <c r="B218" s="1532"/>
      <c r="C218" s="1987"/>
      <c r="D218" s="1493"/>
      <c r="E218" s="1524">
        <v>0</v>
      </c>
      <c r="F218" s="1525">
        <v>0</v>
      </c>
      <c r="G218" s="1525">
        <v>0</v>
      </c>
      <c r="H218" s="1525">
        <v>0</v>
      </c>
      <c r="I218" s="1525">
        <v>0</v>
      </c>
      <c r="J218" s="1525">
        <v>0</v>
      </c>
      <c r="K218" s="1525">
        <v>0</v>
      </c>
      <c r="L218" s="1525">
        <f t="shared" si="271"/>
        <v>0</v>
      </c>
      <c r="M218" s="1946"/>
      <c r="N218" s="1946"/>
      <c r="O218" s="1946"/>
      <c r="P218" s="1946"/>
      <c r="Q218" s="1946"/>
      <c r="R218" s="1946"/>
      <c r="S218" s="1946"/>
      <c r="T218" s="1946">
        <f t="shared" si="272"/>
        <v>0</v>
      </c>
      <c r="U218" s="1729"/>
      <c r="V218" s="891">
        <f t="shared" si="281"/>
        <v>0</v>
      </c>
      <c r="W218" s="891"/>
      <c r="X218" s="891"/>
      <c r="Y218" s="891">
        <f t="shared" si="273"/>
        <v>0</v>
      </c>
      <c r="Z218" s="891"/>
      <c r="AA218" s="891">
        <f t="shared" si="282"/>
        <v>0</v>
      </c>
      <c r="AB218" s="891">
        <f t="shared" si="265"/>
        <v>0</v>
      </c>
      <c r="AC218" s="891">
        <f t="shared" si="266"/>
        <v>0</v>
      </c>
      <c r="AD218" s="891">
        <f t="shared" si="267"/>
        <v>0</v>
      </c>
      <c r="AE218" s="891">
        <f t="shared" si="268"/>
        <v>0</v>
      </c>
      <c r="AF218" s="1525">
        <f t="shared" si="274"/>
        <v>0</v>
      </c>
      <c r="AG218" s="1341"/>
      <c r="AH218" s="1341"/>
      <c r="AI218" s="1528">
        <v>0</v>
      </c>
      <c r="AJ218" s="1501">
        <v>0</v>
      </c>
      <c r="AK218" s="1527">
        <v>0</v>
      </c>
      <c r="AL218" s="1527">
        <v>0</v>
      </c>
      <c r="AM218" s="1527">
        <v>0</v>
      </c>
      <c r="AN218" s="1527">
        <v>0</v>
      </c>
      <c r="AO218" s="1527">
        <f t="shared" si="275"/>
        <v>0</v>
      </c>
      <c r="AP218" s="1529"/>
      <c r="AQ218" s="1489"/>
      <c r="AR218" s="1529"/>
      <c r="AS218" s="1529"/>
      <c r="AT218" s="999">
        <f t="shared" si="269"/>
        <v>0</v>
      </c>
      <c r="AU218" s="1489"/>
      <c r="AV218" s="1489">
        <f t="shared" si="276"/>
        <v>0</v>
      </c>
      <c r="AW218" s="2081"/>
      <c r="AX218" s="1983">
        <f t="shared" si="284"/>
        <v>0</v>
      </c>
      <c r="AY218" s="1501">
        <f t="shared" si="285"/>
        <v>0</v>
      </c>
      <c r="AZ218" s="1501"/>
      <c r="BA218" s="1501">
        <f t="shared" si="256"/>
        <v>0</v>
      </c>
      <c r="BB218" s="1501">
        <f t="shared" si="257"/>
        <v>0</v>
      </c>
      <c r="BC218" s="1501">
        <f t="shared" si="258"/>
        <v>0</v>
      </c>
      <c r="BD218" s="1501">
        <f t="shared" si="259"/>
        <v>0</v>
      </c>
      <c r="BE218" s="1501">
        <f t="shared" si="277"/>
        <v>0</v>
      </c>
      <c r="BF218" s="1347"/>
      <c r="BG218" s="1410"/>
      <c r="BH218" s="1530"/>
      <c r="BI218" s="1502"/>
      <c r="BJ218" s="1502"/>
      <c r="BK218" s="1502"/>
      <c r="BL218" s="1522"/>
      <c r="BM218" s="1502">
        <f t="shared" si="278"/>
        <v>0</v>
      </c>
      <c r="BN218" s="1519"/>
      <c r="BO218" s="1519"/>
      <c r="BP218" s="1535"/>
      <c r="BQ218" s="1395">
        <f t="shared" si="270"/>
        <v>0</v>
      </c>
      <c r="BR218" s="1535"/>
      <c r="BS218" s="1535">
        <f t="shared" si="279"/>
        <v>0</v>
      </c>
      <c r="BT218" s="1535"/>
      <c r="BU218" s="1502">
        <f t="shared" si="260"/>
        <v>0</v>
      </c>
      <c r="BV218" s="1502">
        <f t="shared" si="261"/>
        <v>0</v>
      </c>
      <c r="BW218" s="1502">
        <f t="shared" si="262"/>
        <v>0</v>
      </c>
      <c r="BX218" s="1502">
        <f t="shared" si="263"/>
        <v>0</v>
      </c>
      <c r="BY218" s="1502">
        <f t="shared" si="264"/>
        <v>0</v>
      </c>
      <c r="BZ218" s="1502">
        <f t="shared" si="280"/>
        <v>0</v>
      </c>
      <c r="CA218" s="2398"/>
      <c r="CB218" s="2059">
        <f t="shared" si="283"/>
        <v>0</v>
      </c>
    </row>
    <row r="219" spans="1:80" ht="12" hidden="1" customHeight="1">
      <c r="A219" s="911">
        <v>15</v>
      </c>
      <c r="B219" s="1537"/>
      <c r="C219" s="1368" t="s">
        <v>748</v>
      </c>
      <c r="D219" s="1538" t="s">
        <v>955</v>
      </c>
      <c r="E219" s="1524">
        <v>0</v>
      </c>
      <c r="F219" s="1525">
        <v>0</v>
      </c>
      <c r="G219" s="1525">
        <v>0</v>
      </c>
      <c r="H219" s="1525">
        <v>0</v>
      </c>
      <c r="I219" s="1525">
        <v>0</v>
      </c>
      <c r="J219" s="1525">
        <v>0</v>
      </c>
      <c r="K219" s="1525">
        <v>0</v>
      </c>
      <c r="L219" s="1525">
        <f t="shared" si="271"/>
        <v>0</v>
      </c>
      <c r="M219" s="1946"/>
      <c r="N219" s="1946"/>
      <c r="O219" s="1946"/>
      <c r="P219" s="1946"/>
      <c r="Q219" s="1946"/>
      <c r="R219" s="1946"/>
      <c r="S219" s="1946"/>
      <c r="T219" s="1946">
        <f t="shared" si="272"/>
        <v>0</v>
      </c>
      <c r="U219" s="1729"/>
      <c r="V219" s="891">
        <f t="shared" si="281"/>
        <v>0</v>
      </c>
      <c r="W219" s="891"/>
      <c r="X219" s="891"/>
      <c r="Y219" s="891">
        <f t="shared" si="273"/>
        <v>0</v>
      </c>
      <c r="Z219" s="891"/>
      <c r="AA219" s="891">
        <f t="shared" si="282"/>
        <v>0</v>
      </c>
      <c r="AB219" s="891">
        <f t="shared" si="265"/>
        <v>0</v>
      </c>
      <c r="AC219" s="891">
        <f t="shared" si="266"/>
        <v>0</v>
      </c>
      <c r="AD219" s="891">
        <f t="shared" si="267"/>
        <v>0</v>
      </c>
      <c r="AE219" s="891">
        <f t="shared" si="268"/>
        <v>0</v>
      </c>
      <c r="AF219" s="1525">
        <f t="shared" si="274"/>
        <v>0</v>
      </c>
      <c r="AG219" s="1341"/>
      <c r="AH219" s="1341"/>
      <c r="AI219" s="1528">
        <v>0</v>
      </c>
      <c r="AJ219" s="1501">
        <v>0</v>
      </c>
      <c r="AK219" s="1527">
        <v>0</v>
      </c>
      <c r="AL219" s="1527">
        <v>0</v>
      </c>
      <c r="AM219" s="1527">
        <v>0</v>
      </c>
      <c r="AN219" s="1527">
        <v>0</v>
      </c>
      <c r="AO219" s="1501">
        <f t="shared" si="275"/>
        <v>0</v>
      </c>
      <c r="AP219" s="1344"/>
      <c r="AQ219" s="1345"/>
      <c r="AR219" s="1344"/>
      <c r="AS219" s="1344"/>
      <c r="AT219" s="999">
        <f t="shared" si="269"/>
        <v>0</v>
      </c>
      <c r="AU219" s="1345"/>
      <c r="AV219" s="1345">
        <f t="shared" si="276"/>
        <v>0</v>
      </c>
      <c r="AW219" s="2076"/>
      <c r="AX219" s="1980">
        <f t="shared" si="284"/>
        <v>0</v>
      </c>
      <c r="AY219" s="1501">
        <f t="shared" si="285"/>
        <v>0</v>
      </c>
      <c r="AZ219" s="1501"/>
      <c r="BA219" s="1501">
        <f t="shared" si="256"/>
        <v>0</v>
      </c>
      <c r="BB219" s="1501">
        <f t="shared" si="257"/>
        <v>0</v>
      </c>
      <c r="BC219" s="1501">
        <f t="shared" si="258"/>
        <v>0</v>
      </c>
      <c r="BD219" s="1501">
        <f t="shared" si="259"/>
        <v>0</v>
      </c>
      <c r="BE219" s="1501">
        <f t="shared" si="277"/>
        <v>0</v>
      </c>
      <c r="BF219" s="1347"/>
      <c r="BG219" s="1410"/>
      <c r="BH219" s="1530"/>
      <c r="BI219" s="1502"/>
      <c r="BJ219" s="1502"/>
      <c r="BK219" s="1502"/>
      <c r="BL219" s="1522"/>
      <c r="BM219" s="1502">
        <f t="shared" si="278"/>
        <v>0</v>
      </c>
      <c r="BN219" s="1539"/>
      <c r="BO219" s="1539"/>
      <c r="BP219" s="1540"/>
      <c r="BQ219" s="1395">
        <f t="shared" si="270"/>
        <v>0</v>
      </c>
      <c r="BR219" s="1540"/>
      <c r="BS219" s="1540">
        <f t="shared" si="279"/>
        <v>0</v>
      </c>
      <c r="BT219" s="1540"/>
      <c r="BU219" s="1502">
        <f t="shared" si="260"/>
        <v>0</v>
      </c>
      <c r="BV219" s="1502">
        <f t="shared" si="261"/>
        <v>0</v>
      </c>
      <c r="BW219" s="1502">
        <f t="shared" si="262"/>
        <v>0</v>
      </c>
      <c r="BX219" s="1502">
        <f t="shared" si="263"/>
        <v>0</v>
      </c>
      <c r="BY219" s="1502">
        <f t="shared" si="264"/>
        <v>0</v>
      </c>
      <c r="BZ219" s="1502">
        <f t="shared" si="280"/>
        <v>0</v>
      </c>
      <c r="CA219" s="2394"/>
      <c r="CB219" s="2059">
        <f t="shared" si="283"/>
        <v>0</v>
      </c>
    </row>
    <row r="220" spans="1:80" ht="12" hidden="1" customHeight="1">
      <c r="A220" s="936">
        <v>16</v>
      </c>
      <c r="B220" s="1491"/>
      <c r="C220" s="1368" t="s">
        <v>747</v>
      </c>
      <c r="D220" s="1493"/>
      <c r="E220" s="1432">
        <v>0</v>
      </c>
      <c r="F220" s="1432">
        <v>0</v>
      </c>
      <c r="G220" s="1432">
        <v>0</v>
      </c>
      <c r="H220" s="1432">
        <v>0</v>
      </c>
      <c r="I220" s="1432">
        <v>0</v>
      </c>
      <c r="J220" s="1432">
        <v>0</v>
      </c>
      <c r="K220" s="1432">
        <v>0</v>
      </c>
      <c r="L220" s="1432">
        <f t="shared" si="271"/>
        <v>0</v>
      </c>
      <c r="M220" s="1440"/>
      <c r="N220" s="1440"/>
      <c r="O220" s="1440"/>
      <c r="P220" s="1440"/>
      <c r="Q220" s="1440"/>
      <c r="R220" s="1440"/>
      <c r="S220" s="1440"/>
      <c r="T220" s="1440">
        <f t="shared" si="272"/>
        <v>0</v>
      </c>
      <c r="U220" s="1722"/>
      <c r="V220" s="891"/>
      <c r="W220" s="891"/>
      <c r="X220" s="891"/>
      <c r="Y220" s="891">
        <f t="shared" si="273"/>
        <v>0</v>
      </c>
      <c r="Z220" s="891"/>
      <c r="AA220" s="891">
        <f t="shared" si="282"/>
        <v>0</v>
      </c>
      <c r="AB220" s="891">
        <f t="shared" si="265"/>
        <v>0</v>
      </c>
      <c r="AC220" s="891">
        <f t="shared" si="266"/>
        <v>0</v>
      </c>
      <c r="AD220" s="891">
        <f t="shared" si="267"/>
        <v>0</v>
      </c>
      <c r="AE220" s="891">
        <f t="shared" si="268"/>
        <v>0</v>
      </c>
      <c r="AF220" s="1525">
        <f t="shared" si="274"/>
        <v>0</v>
      </c>
      <c r="AG220" s="891"/>
      <c r="AH220" s="1341"/>
      <c r="AI220" s="1433">
        <v>0</v>
      </c>
      <c r="AJ220" s="1433">
        <v>0</v>
      </c>
      <c r="AK220" s="1433">
        <v>0</v>
      </c>
      <c r="AL220" s="1433">
        <v>0</v>
      </c>
      <c r="AM220" s="1433">
        <v>0</v>
      </c>
      <c r="AN220" s="1433">
        <v>0</v>
      </c>
      <c r="AO220" s="1433">
        <f t="shared" si="275"/>
        <v>0</v>
      </c>
      <c r="AP220" s="999"/>
      <c r="AQ220" s="1345"/>
      <c r="AR220" s="999"/>
      <c r="AS220" s="999"/>
      <c r="AT220" s="999">
        <f t="shared" si="269"/>
        <v>0</v>
      </c>
      <c r="AU220" s="1394"/>
      <c r="AV220" s="1345">
        <f t="shared" si="276"/>
        <v>0</v>
      </c>
      <c r="AW220" s="2076"/>
      <c r="AX220" s="1983">
        <f t="shared" si="284"/>
        <v>0</v>
      </c>
      <c r="AY220" s="1433">
        <f t="shared" si="285"/>
        <v>0</v>
      </c>
      <c r="AZ220" s="1501"/>
      <c r="BA220" s="1501">
        <f t="shared" si="256"/>
        <v>0</v>
      </c>
      <c r="BB220" s="1501">
        <f t="shared" si="257"/>
        <v>0</v>
      </c>
      <c r="BC220" s="1501">
        <f t="shared" si="258"/>
        <v>0</v>
      </c>
      <c r="BD220" s="1501">
        <f t="shared" si="259"/>
        <v>0</v>
      </c>
      <c r="BE220" s="1501">
        <f t="shared" si="277"/>
        <v>0</v>
      </c>
      <c r="BF220" s="1347"/>
      <c r="BG220" s="1410"/>
      <c r="BH220" s="1434"/>
      <c r="BI220" s="1434"/>
      <c r="BJ220" s="1434"/>
      <c r="BK220" s="1434"/>
      <c r="BL220" s="1434"/>
      <c r="BM220" s="1434">
        <f t="shared" si="278"/>
        <v>0</v>
      </c>
      <c r="BN220" s="1541"/>
      <c r="BO220" s="1541"/>
      <c r="BP220" s="1542"/>
      <c r="BQ220" s="1395">
        <f t="shared" si="270"/>
        <v>0</v>
      </c>
      <c r="BR220" s="1542"/>
      <c r="BS220" s="1540">
        <f t="shared" si="279"/>
        <v>0</v>
      </c>
      <c r="BT220" s="1540"/>
      <c r="BU220" s="1434">
        <f t="shared" si="260"/>
        <v>0</v>
      </c>
      <c r="BV220" s="1434">
        <f t="shared" si="261"/>
        <v>0</v>
      </c>
      <c r="BW220" s="1502">
        <f t="shared" si="262"/>
        <v>0</v>
      </c>
      <c r="BX220" s="1502">
        <f t="shared" si="263"/>
        <v>0</v>
      </c>
      <c r="BY220" s="1502">
        <f t="shared" si="264"/>
        <v>0</v>
      </c>
      <c r="BZ220" s="1502">
        <f t="shared" si="280"/>
        <v>0</v>
      </c>
      <c r="CA220" s="2398"/>
      <c r="CB220" s="2059">
        <f t="shared" si="283"/>
        <v>0</v>
      </c>
    </row>
    <row r="221" spans="1:80">
      <c r="A221" s="1165" t="s">
        <v>759</v>
      </c>
      <c r="B221" s="1169" t="s">
        <v>543</v>
      </c>
      <c r="C221" s="942" t="s">
        <v>517</v>
      </c>
      <c r="D221" s="1733"/>
      <c r="E221" s="1861">
        <v>2</v>
      </c>
      <c r="F221" s="1861">
        <v>1000</v>
      </c>
      <c r="G221" s="1861">
        <v>29000</v>
      </c>
      <c r="H221" s="1861">
        <v>0</v>
      </c>
      <c r="I221" s="1861">
        <v>0</v>
      </c>
      <c r="J221" s="1861">
        <v>0</v>
      </c>
      <c r="K221" s="1861">
        <v>0</v>
      </c>
      <c r="L221" s="1861">
        <f t="shared" si="271"/>
        <v>30000</v>
      </c>
      <c r="M221" s="1184">
        <f t="shared" ref="M221:S221" si="286">SUM(M222:M241)</f>
        <v>0</v>
      </c>
      <c r="N221" s="1184">
        <f t="shared" si="286"/>
        <v>-131.9</v>
      </c>
      <c r="O221" s="1184">
        <f t="shared" si="286"/>
        <v>-8549</v>
      </c>
      <c r="P221" s="1184">
        <f t="shared" si="286"/>
        <v>0</v>
      </c>
      <c r="Q221" s="1184"/>
      <c r="R221" s="1184">
        <f t="shared" si="286"/>
        <v>0</v>
      </c>
      <c r="S221" s="1184">
        <f t="shared" si="286"/>
        <v>0</v>
      </c>
      <c r="T221" s="1184">
        <f t="shared" si="272"/>
        <v>-8680.9</v>
      </c>
      <c r="U221" s="1184">
        <f>U236</f>
        <v>45.7</v>
      </c>
      <c r="V221" s="1861">
        <f t="shared" ref="V221:AE221" si="287">SUM(V222:V241)</f>
        <v>6</v>
      </c>
      <c r="W221" s="1861"/>
      <c r="X221" s="1861"/>
      <c r="Y221" s="1861">
        <f t="shared" si="287"/>
        <v>868.1</v>
      </c>
      <c r="Z221" s="1861"/>
      <c r="AA221" s="1861">
        <f t="shared" si="287"/>
        <v>38785.5</v>
      </c>
      <c r="AB221" s="1861">
        <f t="shared" si="287"/>
        <v>39106.6</v>
      </c>
      <c r="AC221" s="1861">
        <f>SUM(AC222:AC241)</f>
        <v>601.20000000000005</v>
      </c>
      <c r="AD221" s="1861">
        <f t="shared" si="287"/>
        <v>525</v>
      </c>
      <c r="AE221" s="1861">
        <f t="shared" si="287"/>
        <v>12600</v>
      </c>
      <c r="AF221" s="1861">
        <f t="shared" si="274"/>
        <v>92486.399999999994</v>
      </c>
      <c r="AG221" s="1861"/>
      <c r="AH221" s="1861"/>
      <c r="AI221" s="1861">
        <v>12.24</v>
      </c>
      <c r="AJ221" s="1861">
        <v>38000</v>
      </c>
      <c r="AK221" s="1861">
        <v>89196.4</v>
      </c>
      <c r="AL221" s="1861"/>
      <c r="AM221" s="1861">
        <v>5480</v>
      </c>
      <c r="AN221" s="1861">
        <v>131520</v>
      </c>
      <c r="AO221" s="1861">
        <f t="shared" si="275"/>
        <v>264196.40000000002</v>
      </c>
      <c r="AP221" s="1861">
        <f t="shared" ref="AP221:AU221" si="288">SUM(AP222:AP241)</f>
        <v>0</v>
      </c>
      <c r="AQ221" s="1184">
        <f t="shared" si="288"/>
        <v>-18000</v>
      </c>
      <c r="AR221" s="1861">
        <f t="shared" si="288"/>
        <v>0</v>
      </c>
      <c r="AS221" s="1861">
        <f t="shared" si="288"/>
        <v>0</v>
      </c>
      <c r="AT221" s="1861">
        <f t="shared" si="288"/>
        <v>0</v>
      </c>
      <c r="AU221" s="1184">
        <f t="shared" si="288"/>
        <v>0</v>
      </c>
      <c r="AV221" s="1184">
        <f t="shared" si="276"/>
        <v>-18000</v>
      </c>
      <c r="AW221" s="2060">
        <f>AW236</f>
        <v>0</v>
      </c>
      <c r="AX221" s="1750">
        <f t="shared" ref="AX221:BD221" si="289">SUM(AX222:AX241)</f>
        <v>10.24</v>
      </c>
      <c r="AY221" s="1861">
        <f t="shared" si="289"/>
        <v>0</v>
      </c>
      <c r="AZ221" s="1861"/>
      <c r="BA221" s="1861">
        <f t="shared" si="289"/>
        <v>66115.199999999997</v>
      </c>
      <c r="BB221" s="1861">
        <f t="shared" si="289"/>
        <v>0</v>
      </c>
      <c r="BC221" s="1861">
        <f t="shared" si="289"/>
        <v>2644.4</v>
      </c>
      <c r="BD221" s="1861">
        <f t="shared" si="289"/>
        <v>63465.599999999999</v>
      </c>
      <c r="BE221" s="1861">
        <f t="shared" si="277"/>
        <v>132225.19999999998</v>
      </c>
      <c r="BF221" s="1730"/>
      <c r="BG221" s="1185"/>
      <c r="BH221" s="1861">
        <f>SUM(BH222:BH241)</f>
        <v>3</v>
      </c>
      <c r="BI221" s="1861">
        <f>SUM(BI222:BI241)</f>
        <v>0</v>
      </c>
      <c r="BJ221" s="1861">
        <f>SUM(BJ222:BJ241)</f>
        <v>50263.7</v>
      </c>
      <c r="BK221" s="1861">
        <f>SUM(BK222:BK241)</f>
        <v>0</v>
      </c>
      <c r="BL221" s="1861">
        <f>SUM(BL222:BL241)</f>
        <v>0</v>
      </c>
      <c r="BM221" s="1861">
        <f t="shared" si="278"/>
        <v>50263.7</v>
      </c>
      <c r="BN221" s="1861">
        <f>SUM(BN222:BN241)</f>
        <v>0</v>
      </c>
      <c r="BO221" s="1861">
        <f>SUM(BO222:BO241)</f>
        <v>0</v>
      </c>
      <c r="BP221" s="1184">
        <f>SUM(BP222:BP241)</f>
        <v>0</v>
      </c>
      <c r="BQ221" s="1184">
        <f>SUM(BQ222:BQ241)</f>
        <v>0</v>
      </c>
      <c r="BR221" s="1184">
        <f>SUM(BR222:BR241)</f>
        <v>0</v>
      </c>
      <c r="BS221" s="1184">
        <f t="shared" si="279"/>
        <v>0</v>
      </c>
      <c r="BT221" s="1184">
        <f>BT237+BT238</f>
        <v>106.96000000000001</v>
      </c>
      <c r="BU221" s="1861">
        <f>SUM(BU222:BU241)</f>
        <v>3</v>
      </c>
      <c r="BV221" s="1861">
        <f>SUM(BV222:BV241)</f>
        <v>0</v>
      </c>
      <c r="BW221" s="1861">
        <f>BW224+BW227+BW228+BW229+BW235+BW236+BW237+BW238</f>
        <v>25263.7</v>
      </c>
      <c r="BX221" s="1861">
        <f>BX224+BX227+BX228+BX229+BX235+BX236+BX237+BX238</f>
        <v>8200</v>
      </c>
      <c r="BY221" s="1861">
        <f>BY224+BY227+BY228+BY229+BY235+BY236+BY237+BY238</f>
        <v>196800</v>
      </c>
      <c r="BZ221" s="1861">
        <f>BZ224+BZ227+BZ228+BZ229+BZ235+BZ236+BZ237+BZ238</f>
        <v>230263.7</v>
      </c>
      <c r="CA221" s="2396"/>
      <c r="CB221" s="2059">
        <f t="shared" si="283"/>
        <v>19.240000000000002</v>
      </c>
    </row>
    <row r="222" spans="1:80" ht="30" hidden="1" customHeight="1">
      <c r="A222" s="1170" t="s">
        <v>80</v>
      </c>
      <c r="B222" s="1543" t="s">
        <v>536</v>
      </c>
      <c r="C222" s="1544" t="s">
        <v>230</v>
      </c>
      <c r="D222" s="1487" t="s">
        <v>957</v>
      </c>
      <c r="E222" s="1545">
        <v>0</v>
      </c>
      <c r="F222" s="1545">
        <v>0</v>
      </c>
      <c r="G222" s="1545">
        <v>0</v>
      </c>
      <c r="H222" s="1545">
        <v>0</v>
      </c>
      <c r="I222" s="1545">
        <v>0</v>
      </c>
      <c r="J222" s="1545">
        <v>0</v>
      </c>
      <c r="K222" s="1545">
        <v>0</v>
      </c>
      <c r="L222" s="1545">
        <f t="shared" si="271"/>
        <v>0</v>
      </c>
      <c r="M222" s="1640"/>
      <c r="N222" s="1640"/>
      <c r="O222" s="1640"/>
      <c r="P222" s="1640"/>
      <c r="Q222" s="1640"/>
      <c r="R222" s="1640"/>
      <c r="S222" s="1972"/>
      <c r="T222" s="1972">
        <f t="shared" si="272"/>
        <v>0</v>
      </c>
      <c r="U222" s="2067"/>
      <c r="V222" s="930">
        <f t="shared" ref="V222:V232" si="290">E222+M222</f>
        <v>0</v>
      </c>
      <c r="W222" s="930"/>
      <c r="X222" s="930"/>
      <c r="Y222" s="930">
        <f t="shared" ref="Y222:Y232" si="291">F222+N222</f>
        <v>0</v>
      </c>
      <c r="Z222" s="930"/>
      <c r="AA222" s="930">
        <f t="shared" ref="AA222:AA232" si="292">G222+O222</f>
        <v>0</v>
      </c>
      <c r="AB222" s="930">
        <f t="shared" ref="AB222:AB232" si="293">H222+P222</f>
        <v>0</v>
      </c>
      <c r="AC222" s="930">
        <f t="shared" ref="AC222:AC232" si="294">I222+Q222</f>
        <v>0</v>
      </c>
      <c r="AD222" s="930">
        <f t="shared" ref="AD222:AD232" si="295">J222+R222</f>
        <v>0</v>
      </c>
      <c r="AE222" s="930">
        <f t="shared" ref="AE222:AE232" si="296">K222+S222</f>
        <v>0</v>
      </c>
      <c r="AF222" s="1728">
        <f t="shared" si="274"/>
        <v>0</v>
      </c>
      <c r="AG222" s="930"/>
      <c r="AH222" s="930"/>
      <c r="AI222" s="1424">
        <v>0</v>
      </c>
      <c r="AJ222" s="1424">
        <v>0</v>
      </c>
      <c r="AK222" s="1424">
        <v>0</v>
      </c>
      <c r="AL222" s="1424"/>
      <c r="AM222" s="1424">
        <v>0</v>
      </c>
      <c r="AN222" s="1424">
        <v>0</v>
      </c>
      <c r="AO222" s="1424">
        <f t="shared" si="275"/>
        <v>0</v>
      </c>
      <c r="AP222" s="1002"/>
      <c r="AQ222" s="1389"/>
      <c r="AR222" s="1002"/>
      <c r="AS222" s="1002"/>
      <c r="AT222" s="1002"/>
      <c r="AU222" s="1389"/>
      <c r="AV222" s="1389">
        <f t="shared" si="276"/>
        <v>0</v>
      </c>
      <c r="AW222" s="2100"/>
      <c r="AX222" s="2103">
        <f t="shared" ref="AX222:AX232" si="297">AI222+AP222</f>
        <v>0</v>
      </c>
      <c r="AY222" s="1424">
        <f t="shared" ref="AY222:AY232" si="298">AJ222+AQ222</f>
        <v>0</v>
      </c>
      <c r="AZ222" s="1424"/>
      <c r="BA222" s="1424">
        <f t="shared" ref="BA222:BA241" si="299">AK222+AR222</f>
        <v>0</v>
      </c>
      <c r="BB222" s="1424">
        <f t="shared" ref="BB222:BB241" si="300">AL222+AS222</f>
        <v>0</v>
      </c>
      <c r="BC222" s="1424">
        <f t="shared" ref="BC222:BC241" si="301">AM222+AT222</f>
        <v>0</v>
      </c>
      <c r="BD222" s="1424">
        <f t="shared" ref="BD222:BD241" si="302">AN222+AU222</f>
        <v>0</v>
      </c>
      <c r="BE222" s="1424">
        <f t="shared" si="277"/>
        <v>0</v>
      </c>
      <c r="BF222" s="1390"/>
      <c r="BG222" s="1391"/>
      <c r="BH222" s="1428"/>
      <c r="BI222" s="1428"/>
      <c r="BJ222" s="1428"/>
      <c r="BK222" s="1428"/>
      <c r="BL222" s="1428"/>
      <c r="BM222" s="1428">
        <f t="shared" si="278"/>
        <v>0</v>
      </c>
      <c r="BN222" s="1392"/>
      <c r="BO222" s="1392"/>
      <c r="BP222" s="1393"/>
      <c r="BQ222" s="1393"/>
      <c r="BR222" s="1393"/>
      <c r="BS222" s="1393">
        <f t="shared" si="279"/>
        <v>0</v>
      </c>
      <c r="BT222" s="1393"/>
      <c r="BU222" s="1428">
        <f t="shared" ref="BU222:BU241" si="303">BH222+BN222</f>
        <v>0</v>
      </c>
      <c r="BV222" s="1428">
        <f t="shared" ref="BV222:BV241" si="304">BI222+BO222</f>
        <v>0</v>
      </c>
      <c r="BW222" s="1428">
        <f t="shared" ref="BW222:BW241" si="305">BJ222+BP222</f>
        <v>0</v>
      </c>
      <c r="BX222" s="1428">
        <f t="shared" ref="BX222:BX241" si="306">BK222+BQ222</f>
        <v>0</v>
      </c>
      <c r="BY222" s="1428">
        <f t="shared" ref="BY222:BY241" si="307">BL222+BR222</f>
        <v>0</v>
      </c>
      <c r="BZ222" s="1428">
        <f t="shared" si="280"/>
        <v>0</v>
      </c>
      <c r="CA222" s="2397"/>
      <c r="CB222" s="2059">
        <f t="shared" si="283"/>
        <v>0</v>
      </c>
    </row>
    <row r="223" spans="1:80" ht="16.5" hidden="1" customHeight="1">
      <c r="A223" s="1165"/>
      <c r="B223" s="1491"/>
      <c r="C223" s="1547" t="s">
        <v>830</v>
      </c>
      <c r="D223" s="1548"/>
      <c r="E223" s="1357">
        <v>0</v>
      </c>
      <c r="F223" s="1357">
        <v>0</v>
      </c>
      <c r="G223" s="1357">
        <v>0</v>
      </c>
      <c r="H223" s="1357">
        <v>0</v>
      </c>
      <c r="I223" s="1357">
        <v>0</v>
      </c>
      <c r="J223" s="1357">
        <v>0</v>
      </c>
      <c r="K223" s="1357">
        <v>0</v>
      </c>
      <c r="L223" s="1357">
        <f t="shared" si="271"/>
        <v>0</v>
      </c>
      <c r="M223" s="1440"/>
      <c r="N223" s="1440"/>
      <c r="O223" s="1440"/>
      <c r="P223" s="1440"/>
      <c r="Q223" s="1440"/>
      <c r="R223" s="1440"/>
      <c r="S223" s="1440"/>
      <c r="T223" s="1440">
        <f t="shared" si="272"/>
        <v>0</v>
      </c>
      <c r="U223" s="1722"/>
      <c r="V223" s="891">
        <f t="shared" si="290"/>
        <v>0</v>
      </c>
      <c r="W223" s="891"/>
      <c r="X223" s="891"/>
      <c r="Y223" s="891">
        <f t="shared" si="291"/>
        <v>0</v>
      </c>
      <c r="Z223" s="891"/>
      <c r="AA223" s="891">
        <f t="shared" si="292"/>
        <v>0</v>
      </c>
      <c r="AB223" s="891">
        <f t="shared" si="293"/>
        <v>0</v>
      </c>
      <c r="AC223" s="891">
        <f t="shared" si="294"/>
        <v>0</v>
      </c>
      <c r="AD223" s="891">
        <f t="shared" si="295"/>
        <v>0</v>
      </c>
      <c r="AE223" s="891">
        <f t="shared" si="296"/>
        <v>0</v>
      </c>
      <c r="AF223" s="1719">
        <f t="shared" si="274"/>
        <v>0</v>
      </c>
      <c r="AG223" s="891"/>
      <c r="AH223" s="891"/>
      <c r="AI223" s="1346">
        <v>0</v>
      </c>
      <c r="AJ223" s="1346">
        <v>0</v>
      </c>
      <c r="AK223" s="1346">
        <v>0</v>
      </c>
      <c r="AL223" s="1346"/>
      <c r="AM223" s="1346">
        <v>0</v>
      </c>
      <c r="AN223" s="1346">
        <v>0</v>
      </c>
      <c r="AO223" s="1346">
        <f t="shared" si="275"/>
        <v>0</v>
      </c>
      <c r="AP223" s="999"/>
      <c r="AQ223" s="1549"/>
      <c r="AR223" s="999"/>
      <c r="AS223" s="999"/>
      <c r="AT223" s="999"/>
      <c r="AU223" s="1549"/>
      <c r="AV223" s="1549">
        <f t="shared" si="276"/>
        <v>0</v>
      </c>
      <c r="AW223" s="2087"/>
      <c r="AX223" s="2092">
        <f t="shared" si="297"/>
        <v>0</v>
      </c>
      <c r="AY223" s="1346">
        <f t="shared" si="298"/>
        <v>0</v>
      </c>
      <c r="AZ223" s="1346"/>
      <c r="BA223" s="1346">
        <f t="shared" si="299"/>
        <v>0</v>
      </c>
      <c r="BB223" s="1346">
        <f t="shared" si="300"/>
        <v>0</v>
      </c>
      <c r="BC223" s="1346">
        <f t="shared" si="301"/>
        <v>0</v>
      </c>
      <c r="BD223" s="1346">
        <f t="shared" si="302"/>
        <v>0</v>
      </c>
      <c r="BE223" s="1346">
        <f t="shared" si="277"/>
        <v>0</v>
      </c>
      <c r="BF223" s="1362"/>
      <c r="BG223" s="1363"/>
      <c r="BH223" s="1353"/>
      <c r="BI223" s="1353"/>
      <c r="BJ223" s="1353"/>
      <c r="BK223" s="1353"/>
      <c r="BL223" s="1353"/>
      <c r="BM223" s="1353">
        <f t="shared" si="278"/>
        <v>0</v>
      </c>
      <c r="BN223" s="1395"/>
      <c r="BO223" s="1395"/>
      <c r="BP223" s="1550"/>
      <c r="BQ223" s="1550"/>
      <c r="BR223" s="1550"/>
      <c r="BS223" s="1550">
        <f t="shared" si="279"/>
        <v>0</v>
      </c>
      <c r="BT223" s="1550"/>
      <c r="BU223" s="1353">
        <f t="shared" si="303"/>
        <v>0</v>
      </c>
      <c r="BV223" s="1353">
        <f t="shared" si="304"/>
        <v>0</v>
      </c>
      <c r="BW223" s="1353">
        <f t="shared" si="305"/>
        <v>0</v>
      </c>
      <c r="BX223" s="1353">
        <f t="shared" si="306"/>
        <v>0</v>
      </c>
      <c r="BY223" s="1353">
        <f t="shared" si="307"/>
        <v>0</v>
      </c>
      <c r="BZ223" s="1353">
        <f t="shared" si="280"/>
        <v>0</v>
      </c>
      <c r="CA223" s="2394"/>
      <c r="CB223" s="2059">
        <f t="shared" si="283"/>
        <v>0</v>
      </c>
    </row>
    <row r="224" spans="1:80" ht="24">
      <c r="A224" s="1165"/>
      <c r="B224" s="1491" t="s">
        <v>536</v>
      </c>
      <c r="C224" s="2046" t="s">
        <v>829</v>
      </c>
      <c r="D224" s="1548"/>
      <c r="E224" s="1357">
        <v>2</v>
      </c>
      <c r="F224" s="1357">
        <v>1000</v>
      </c>
      <c r="G224" s="1357">
        <v>29000</v>
      </c>
      <c r="H224" s="1357">
        <v>0</v>
      </c>
      <c r="I224" s="1357">
        <v>0</v>
      </c>
      <c r="J224" s="1357">
        <v>0</v>
      </c>
      <c r="K224" s="1357">
        <v>0</v>
      </c>
      <c r="L224" s="1357">
        <f t="shared" si="271"/>
        <v>30000</v>
      </c>
      <c r="M224" s="1440"/>
      <c r="N224" s="1440">
        <v>-131.9</v>
      </c>
      <c r="O224" s="1440">
        <f>-2000-6549</f>
        <v>-8549</v>
      </c>
      <c r="P224" s="1440"/>
      <c r="Q224" s="1440"/>
      <c r="R224" s="1440"/>
      <c r="S224" s="1440"/>
      <c r="T224" s="1440">
        <f t="shared" si="272"/>
        <v>-8680.9</v>
      </c>
      <c r="U224" s="1722"/>
      <c r="V224" s="1717">
        <f t="shared" si="290"/>
        <v>2</v>
      </c>
      <c r="W224" s="891"/>
      <c r="X224" s="891"/>
      <c r="Y224" s="891">
        <f t="shared" si="291"/>
        <v>868.1</v>
      </c>
      <c r="Z224" s="891"/>
      <c r="AA224" s="891">
        <f t="shared" si="292"/>
        <v>20451</v>
      </c>
      <c r="AB224" s="891">
        <f t="shared" si="293"/>
        <v>0</v>
      </c>
      <c r="AC224" s="891">
        <f t="shared" si="294"/>
        <v>0</v>
      </c>
      <c r="AD224" s="891">
        <f t="shared" si="295"/>
        <v>0</v>
      </c>
      <c r="AE224" s="891">
        <f t="shared" si="296"/>
        <v>0</v>
      </c>
      <c r="AF224" s="1719">
        <f t="shared" si="274"/>
        <v>21319.1</v>
      </c>
      <c r="AG224" s="891"/>
      <c r="AH224" s="891"/>
      <c r="AI224" s="1346">
        <v>0</v>
      </c>
      <c r="AJ224" s="1346">
        <v>0</v>
      </c>
      <c r="AK224" s="1346">
        <v>0</v>
      </c>
      <c r="AL224" s="1346"/>
      <c r="AM224" s="1346">
        <v>0</v>
      </c>
      <c r="AN224" s="1346">
        <v>0</v>
      </c>
      <c r="AO224" s="1346">
        <f t="shared" si="275"/>
        <v>0</v>
      </c>
      <c r="AP224" s="1394"/>
      <c r="AQ224" s="1394"/>
      <c r="AR224" s="1394"/>
      <c r="AS224" s="1394"/>
      <c r="AT224" s="999">
        <f t="shared" ref="AT224:AT240" si="308">AU224/24</f>
        <v>0</v>
      </c>
      <c r="AU224" s="1394"/>
      <c r="AV224" s="1394">
        <f t="shared" si="276"/>
        <v>0</v>
      </c>
      <c r="AW224" s="2087"/>
      <c r="AX224" s="2092">
        <f t="shared" si="297"/>
        <v>0</v>
      </c>
      <c r="AY224" s="1346">
        <f t="shared" si="298"/>
        <v>0</v>
      </c>
      <c r="AZ224" s="1346"/>
      <c r="BA224" s="1346">
        <f t="shared" si="299"/>
        <v>0</v>
      </c>
      <c r="BB224" s="1346">
        <f t="shared" si="300"/>
        <v>0</v>
      </c>
      <c r="BC224" s="1346">
        <f t="shared" si="301"/>
        <v>0</v>
      </c>
      <c r="BD224" s="1346">
        <f t="shared" si="302"/>
        <v>0</v>
      </c>
      <c r="BE224" s="1346">
        <f t="shared" si="277"/>
        <v>0</v>
      </c>
      <c r="BF224" s="1362"/>
      <c r="BG224" s="1363"/>
      <c r="BH224" s="1353"/>
      <c r="BI224" s="1353"/>
      <c r="BJ224" s="1353"/>
      <c r="BK224" s="1353"/>
      <c r="BL224" s="1353"/>
      <c r="BM224" s="1353">
        <f t="shared" si="278"/>
        <v>0</v>
      </c>
      <c r="BN224" s="1395"/>
      <c r="BO224" s="1395"/>
      <c r="BP224" s="1396"/>
      <c r="BQ224" s="1396">
        <f t="shared" ref="BQ224:BQ240" si="309">BR224/24</f>
        <v>0</v>
      </c>
      <c r="BR224" s="1396"/>
      <c r="BS224" s="1396">
        <f t="shared" si="279"/>
        <v>0</v>
      </c>
      <c r="BT224" s="1353"/>
      <c r="BU224" s="1353">
        <f t="shared" si="303"/>
        <v>0</v>
      </c>
      <c r="BV224" s="1353">
        <f t="shared" si="304"/>
        <v>0</v>
      </c>
      <c r="BW224" s="1353">
        <f t="shared" si="305"/>
        <v>0</v>
      </c>
      <c r="BX224" s="1353">
        <f t="shared" si="306"/>
        <v>0</v>
      </c>
      <c r="BY224" s="1353">
        <f t="shared" si="307"/>
        <v>0</v>
      </c>
      <c r="BZ224" s="1353">
        <f t="shared" si="280"/>
        <v>0</v>
      </c>
      <c r="CA224" s="2393" t="s">
        <v>453</v>
      </c>
      <c r="CB224" s="2059">
        <f t="shared" si="283"/>
        <v>2</v>
      </c>
    </row>
    <row r="225" spans="1:80" ht="24" hidden="1">
      <c r="A225" s="1165"/>
      <c r="B225" s="1491" t="s">
        <v>662</v>
      </c>
      <c r="C225" s="1547" t="s">
        <v>968</v>
      </c>
      <c r="D225" s="1548"/>
      <c r="E225" s="1357">
        <v>0</v>
      </c>
      <c r="F225" s="1357">
        <v>0</v>
      </c>
      <c r="G225" s="1357">
        <v>0</v>
      </c>
      <c r="H225" s="1357">
        <v>0</v>
      </c>
      <c r="I225" s="1357">
        <v>0</v>
      </c>
      <c r="J225" s="1357">
        <v>0</v>
      </c>
      <c r="K225" s="1357">
        <v>0</v>
      </c>
      <c r="L225" s="1357">
        <f t="shared" si="271"/>
        <v>0</v>
      </c>
      <c r="M225" s="1440"/>
      <c r="N225" s="1440"/>
      <c r="O225" s="1440"/>
      <c r="P225" s="1440"/>
      <c r="Q225" s="1440"/>
      <c r="R225" s="1440"/>
      <c r="S225" s="1440"/>
      <c r="T225" s="1440">
        <f t="shared" si="272"/>
        <v>0</v>
      </c>
      <c r="U225" s="1722"/>
      <c r="V225" s="1717">
        <f t="shared" si="290"/>
        <v>0</v>
      </c>
      <c r="W225" s="891"/>
      <c r="X225" s="891"/>
      <c r="Y225" s="891">
        <f t="shared" si="291"/>
        <v>0</v>
      </c>
      <c r="Z225" s="891"/>
      <c r="AA225" s="891">
        <f t="shared" si="292"/>
        <v>0</v>
      </c>
      <c r="AB225" s="891">
        <f t="shared" si="293"/>
        <v>0</v>
      </c>
      <c r="AC225" s="891">
        <f t="shared" si="294"/>
        <v>0</v>
      </c>
      <c r="AD225" s="891">
        <f t="shared" si="295"/>
        <v>0</v>
      </c>
      <c r="AE225" s="891">
        <f t="shared" si="296"/>
        <v>0</v>
      </c>
      <c r="AF225" s="1719">
        <f t="shared" si="274"/>
        <v>0</v>
      </c>
      <c r="AG225" s="891"/>
      <c r="AH225" s="1359"/>
      <c r="AI225" s="1346">
        <v>0</v>
      </c>
      <c r="AJ225" s="1346">
        <v>0</v>
      </c>
      <c r="AK225" s="1346">
        <v>0</v>
      </c>
      <c r="AL225" s="1346"/>
      <c r="AM225" s="1346">
        <v>0</v>
      </c>
      <c r="AN225" s="1346">
        <v>0</v>
      </c>
      <c r="AO225" s="1346">
        <f t="shared" si="275"/>
        <v>0</v>
      </c>
      <c r="AP225" s="1394"/>
      <c r="AQ225" s="1394"/>
      <c r="AR225" s="1394"/>
      <c r="AS225" s="1394"/>
      <c r="AT225" s="999">
        <f t="shared" si="308"/>
        <v>0</v>
      </c>
      <c r="AU225" s="1394"/>
      <c r="AV225" s="1394">
        <f t="shared" si="276"/>
        <v>0</v>
      </c>
      <c r="AW225" s="2087"/>
      <c r="AX225" s="2092">
        <f t="shared" si="297"/>
        <v>0</v>
      </c>
      <c r="AY225" s="1346">
        <f t="shared" si="298"/>
        <v>0</v>
      </c>
      <c r="AZ225" s="1346"/>
      <c r="BA225" s="1346">
        <f t="shared" si="299"/>
        <v>0</v>
      </c>
      <c r="BB225" s="1346">
        <f t="shared" si="300"/>
        <v>0</v>
      </c>
      <c r="BC225" s="1346">
        <f t="shared" si="301"/>
        <v>0</v>
      </c>
      <c r="BD225" s="1346">
        <f t="shared" si="302"/>
        <v>0</v>
      </c>
      <c r="BE225" s="1346">
        <f t="shared" si="277"/>
        <v>0</v>
      </c>
      <c r="BF225" s="1347"/>
      <c r="BG225" s="1551"/>
      <c r="BH225" s="1353"/>
      <c r="BI225" s="1353"/>
      <c r="BJ225" s="1353"/>
      <c r="BK225" s="1353"/>
      <c r="BL225" s="1353"/>
      <c r="BM225" s="1353">
        <f t="shared" si="278"/>
        <v>0</v>
      </c>
      <c r="BN225" s="1395"/>
      <c r="BO225" s="1395"/>
      <c r="BP225" s="1396"/>
      <c r="BQ225" s="1396">
        <f t="shared" si="309"/>
        <v>0</v>
      </c>
      <c r="BR225" s="1396"/>
      <c r="BS225" s="1396">
        <f t="shared" si="279"/>
        <v>0</v>
      </c>
      <c r="BT225" s="1353"/>
      <c r="BU225" s="1353">
        <f t="shared" si="303"/>
        <v>0</v>
      </c>
      <c r="BV225" s="1353">
        <f t="shared" si="304"/>
        <v>0</v>
      </c>
      <c r="BW225" s="1353">
        <f t="shared" si="305"/>
        <v>0</v>
      </c>
      <c r="BX225" s="1353">
        <f t="shared" si="306"/>
        <v>0</v>
      </c>
      <c r="BY225" s="1353">
        <f t="shared" si="307"/>
        <v>0</v>
      </c>
      <c r="BZ225" s="1353">
        <f t="shared" si="280"/>
        <v>0</v>
      </c>
      <c r="CA225" s="2393" t="s">
        <v>237</v>
      </c>
      <c r="CB225" s="2059">
        <f t="shared" si="283"/>
        <v>0</v>
      </c>
    </row>
    <row r="226" spans="1:80" ht="16.5" hidden="1" customHeight="1">
      <c r="A226" s="1165"/>
      <c r="B226" s="1491" t="s">
        <v>828</v>
      </c>
      <c r="C226" s="1547" t="s">
        <v>94</v>
      </c>
      <c r="D226" s="1548"/>
      <c r="E226" s="1357">
        <v>0</v>
      </c>
      <c r="F226" s="1357">
        <v>0</v>
      </c>
      <c r="G226" s="1357">
        <v>0</v>
      </c>
      <c r="H226" s="1357">
        <v>0</v>
      </c>
      <c r="I226" s="1357">
        <v>0</v>
      </c>
      <c r="J226" s="1357">
        <v>0</v>
      </c>
      <c r="K226" s="1357">
        <v>0</v>
      </c>
      <c r="L226" s="1357">
        <f t="shared" si="271"/>
        <v>0</v>
      </c>
      <c r="M226" s="1440"/>
      <c r="N226" s="1440"/>
      <c r="O226" s="1440"/>
      <c r="P226" s="1440"/>
      <c r="Q226" s="1440"/>
      <c r="R226" s="1440"/>
      <c r="S226" s="1440"/>
      <c r="T226" s="1440">
        <f t="shared" si="272"/>
        <v>0</v>
      </c>
      <c r="U226" s="1722"/>
      <c r="V226" s="1717">
        <f t="shared" si="290"/>
        <v>0</v>
      </c>
      <c r="W226" s="891"/>
      <c r="X226" s="891"/>
      <c r="Y226" s="891">
        <f t="shared" si="291"/>
        <v>0</v>
      </c>
      <c r="Z226" s="891"/>
      <c r="AA226" s="891">
        <f t="shared" si="292"/>
        <v>0</v>
      </c>
      <c r="AB226" s="891">
        <f t="shared" si="293"/>
        <v>0</v>
      </c>
      <c r="AC226" s="891">
        <f t="shared" si="294"/>
        <v>0</v>
      </c>
      <c r="AD226" s="891">
        <f t="shared" si="295"/>
        <v>0</v>
      </c>
      <c r="AE226" s="891">
        <f t="shared" si="296"/>
        <v>0</v>
      </c>
      <c r="AF226" s="1719">
        <f t="shared" si="274"/>
        <v>0</v>
      </c>
      <c r="AG226" s="891"/>
      <c r="AH226" s="891"/>
      <c r="AI226" s="1346">
        <v>0</v>
      </c>
      <c r="AJ226" s="1346">
        <v>0</v>
      </c>
      <c r="AK226" s="1346">
        <v>0</v>
      </c>
      <c r="AL226" s="1346"/>
      <c r="AM226" s="1346">
        <v>0</v>
      </c>
      <c r="AN226" s="1346">
        <v>0</v>
      </c>
      <c r="AO226" s="1346">
        <f t="shared" si="275"/>
        <v>0</v>
      </c>
      <c r="AP226" s="1394"/>
      <c r="AQ226" s="1394"/>
      <c r="AR226" s="1394"/>
      <c r="AS226" s="1394"/>
      <c r="AT226" s="999">
        <f t="shared" si="308"/>
        <v>0</v>
      </c>
      <c r="AU226" s="1394"/>
      <c r="AV226" s="1394">
        <f t="shared" si="276"/>
        <v>0</v>
      </c>
      <c r="AW226" s="2087"/>
      <c r="AX226" s="2092">
        <f t="shared" si="297"/>
        <v>0</v>
      </c>
      <c r="AY226" s="1346">
        <f t="shared" si="298"/>
        <v>0</v>
      </c>
      <c r="AZ226" s="1346"/>
      <c r="BA226" s="1346">
        <f t="shared" si="299"/>
        <v>0</v>
      </c>
      <c r="BB226" s="1346">
        <f t="shared" si="300"/>
        <v>0</v>
      </c>
      <c r="BC226" s="1346">
        <f t="shared" si="301"/>
        <v>0</v>
      </c>
      <c r="BD226" s="1346">
        <f t="shared" si="302"/>
        <v>0</v>
      </c>
      <c r="BE226" s="1346">
        <f t="shared" si="277"/>
        <v>0</v>
      </c>
      <c r="BF226" s="1362"/>
      <c r="BG226" s="1363"/>
      <c r="BH226" s="1353"/>
      <c r="BI226" s="1353"/>
      <c r="BJ226" s="1353"/>
      <c r="BK226" s="1353"/>
      <c r="BL226" s="1353"/>
      <c r="BM226" s="1353">
        <f t="shared" si="278"/>
        <v>0</v>
      </c>
      <c r="BN226" s="1395"/>
      <c r="BO226" s="1395"/>
      <c r="BP226" s="1396"/>
      <c r="BQ226" s="1396">
        <f t="shared" si="309"/>
        <v>0</v>
      </c>
      <c r="BR226" s="1396"/>
      <c r="BS226" s="1396">
        <f t="shared" si="279"/>
        <v>0</v>
      </c>
      <c r="BT226" s="1353"/>
      <c r="BU226" s="1353">
        <f t="shared" si="303"/>
        <v>0</v>
      </c>
      <c r="BV226" s="1353">
        <f t="shared" si="304"/>
        <v>0</v>
      </c>
      <c r="BW226" s="1353">
        <f t="shared" si="305"/>
        <v>0</v>
      </c>
      <c r="BX226" s="1353">
        <f t="shared" si="306"/>
        <v>0</v>
      </c>
      <c r="BY226" s="1353">
        <f t="shared" si="307"/>
        <v>0</v>
      </c>
      <c r="BZ226" s="1353">
        <f t="shared" si="280"/>
        <v>0</v>
      </c>
      <c r="CA226" s="2393" t="s">
        <v>237</v>
      </c>
      <c r="CB226" s="2059">
        <f t="shared" si="283"/>
        <v>0</v>
      </c>
    </row>
    <row r="227" spans="1:80" ht="39.75" customHeight="1">
      <c r="A227" s="1165"/>
      <c r="B227" s="1491" t="s">
        <v>662</v>
      </c>
      <c r="C227" s="1547" t="s">
        <v>378</v>
      </c>
      <c r="D227" s="1548"/>
      <c r="E227" s="1357">
        <v>0</v>
      </c>
      <c r="F227" s="1357">
        <v>0</v>
      </c>
      <c r="G227" s="1357">
        <v>0</v>
      </c>
      <c r="H227" s="1357">
        <v>0</v>
      </c>
      <c r="I227" s="1357">
        <v>0</v>
      </c>
      <c r="J227" s="1357">
        <v>0</v>
      </c>
      <c r="K227" s="1357">
        <v>0</v>
      </c>
      <c r="L227" s="1357">
        <f t="shared" si="271"/>
        <v>0</v>
      </c>
      <c r="M227" s="1440"/>
      <c r="N227" s="1440"/>
      <c r="O227" s="1440"/>
      <c r="P227" s="1440"/>
      <c r="Q227" s="1440"/>
      <c r="R227" s="1440"/>
      <c r="S227" s="1440"/>
      <c r="T227" s="1440">
        <f t="shared" si="272"/>
        <v>0</v>
      </c>
      <c r="U227" s="1722"/>
      <c r="V227" s="1717">
        <f t="shared" si="290"/>
        <v>0</v>
      </c>
      <c r="W227" s="891"/>
      <c r="X227" s="891"/>
      <c r="Y227" s="891">
        <f t="shared" si="291"/>
        <v>0</v>
      </c>
      <c r="Z227" s="891"/>
      <c r="AA227" s="891">
        <f t="shared" si="292"/>
        <v>0</v>
      </c>
      <c r="AB227" s="891">
        <f t="shared" si="293"/>
        <v>0</v>
      </c>
      <c r="AC227" s="891">
        <f t="shared" si="294"/>
        <v>0</v>
      </c>
      <c r="AD227" s="891">
        <f t="shared" si="295"/>
        <v>0</v>
      </c>
      <c r="AE227" s="891">
        <f t="shared" si="296"/>
        <v>0</v>
      </c>
      <c r="AF227" s="1719">
        <f t="shared" si="274"/>
        <v>0</v>
      </c>
      <c r="AG227" s="891"/>
      <c r="AH227" s="891"/>
      <c r="AI227" s="1346">
        <v>5</v>
      </c>
      <c r="AJ227" s="1346">
        <v>20000</v>
      </c>
      <c r="AK227" s="1346">
        <v>18000</v>
      </c>
      <c r="AL227" s="1346"/>
      <c r="AM227" s="1346">
        <v>2100</v>
      </c>
      <c r="AN227" s="1346">
        <v>50400</v>
      </c>
      <c r="AO227" s="1346">
        <f t="shared" si="275"/>
        <v>90500</v>
      </c>
      <c r="AP227" s="1394"/>
      <c r="AQ227" s="1394">
        <v>-18000</v>
      </c>
      <c r="AR227" s="1394"/>
      <c r="AS227" s="1394"/>
      <c r="AT227" s="999">
        <f t="shared" si="308"/>
        <v>0</v>
      </c>
      <c r="AU227" s="1394"/>
      <c r="AV227" s="1394">
        <f t="shared" si="276"/>
        <v>-18000</v>
      </c>
      <c r="AW227" s="2087"/>
      <c r="AX227" s="2092">
        <f t="shared" si="297"/>
        <v>5</v>
      </c>
      <c r="AY227" s="1346"/>
      <c r="AZ227" s="1346"/>
      <c r="BA227" s="1346">
        <v>37126</v>
      </c>
      <c r="BB227" s="1346">
        <f t="shared" si="300"/>
        <v>0</v>
      </c>
      <c r="BC227" s="1346"/>
      <c r="BD227" s="1346"/>
      <c r="BE227" s="1346">
        <f t="shared" si="277"/>
        <v>37126</v>
      </c>
      <c r="BF227" s="1362"/>
      <c r="BG227" s="1398"/>
      <c r="BH227" s="1353"/>
      <c r="BI227" s="1353"/>
      <c r="BJ227" s="1353"/>
      <c r="BK227" s="1353"/>
      <c r="BL227" s="1353"/>
      <c r="BM227" s="1353">
        <f t="shared" si="278"/>
        <v>0</v>
      </c>
      <c r="BN227" s="1395"/>
      <c r="BO227" s="1395"/>
      <c r="BP227" s="1396"/>
      <c r="BQ227" s="1396">
        <f t="shared" si="309"/>
        <v>0</v>
      </c>
      <c r="BR227" s="1396"/>
      <c r="BS227" s="1396">
        <f t="shared" si="279"/>
        <v>0</v>
      </c>
      <c r="BT227" s="1353"/>
      <c r="BU227" s="1353">
        <f t="shared" si="303"/>
        <v>0</v>
      </c>
      <c r="BV227" s="1353">
        <f t="shared" si="304"/>
        <v>0</v>
      </c>
      <c r="BW227" s="1353">
        <f t="shared" si="305"/>
        <v>0</v>
      </c>
      <c r="BX227" s="1353">
        <f t="shared" si="306"/>
        <v>0</v>
      </c>
      <c r="BY227" s="1353">
        <f t="shared" si="307"/>
        <v>0</v>
      </c>
      <c r="BZ227" s="1353">
        <f t="shared" si="280"/>
        <v>0</v>
      </c>
      <c r="CA227" s="2393" t="s">
        <v>414</v>
      </c>
      <c r="CB227" s="2059">
        <f t="shared" si="283"/>
        <v>5</v>
      </c>
    </row>
    <row r="228" spans="1:80" ht="39.75" customHeight="1">
      <c r="A228" s="1552"/>
      <c r="B228" s="1553" t="s">
        <v>660</v>
      </c>
      <c r="C228" s="1547" t="s">
        <v>337</v>
      </c>
      <c r="D228" s="1548"/>
      <c r="E228" s="1357">
        <v>0</v>
      </c>
      <c r="F228" s="1357">
        <v>0</v>
      </c>
      <c r="G228" s="1357">
        <v>0</v>
      </c>
      <c r="H228" s="1357">
        <v>0</v>
      </c>
      <c r="I228" s="1357">
        <v>0</v>
      </c>
      <c r="J228" s="1357">
        <v>0</v>
      </c>
      <c r="K228" s="1357">
        <v>0</v>
      </c>
      <c r="L228" s="1357">
        <f t="shared" si="271"/>
        <v>0</v>
      </c>
      <c r="M228" s="1440"/>
      <c r="N228" s="1440"/>
      <c r="O228" s="1440"/>
      <c r="P228" s="1440"/>
      <c r="Q228" s="1440"/>
      <c r="R228" s="1440"/>
      <c r="S228" s="1440"/>
      <c r="T228" s="1440">
        <f t="shared" si="272"/>
        <v>0</v>
      </c>
      <c r="U228" s="1722"/>
      <c r="V228" s="2476">
        <v>4</v>
      </c>
      <c r="W228" s="891"/>
      <c r="X228" s="891"/>
      <c r="Y228" s="891"/>
      <c r="Z228" s="891"/>
      <c r="AA228" s="891">
        <f t="shared" si="292"/>
        <v>0</v>
      </c>
      <c r="AB228" s="891">
        <v>39106.6</v>
      </c>
      <c r="AC228" s="891">
        <v>601.20000000000005</v>
      </c>
      <c r="AD228" s="891">
        <f t="shared" si="295"/>
        <v>0</v>
      </c>
      <c r="AE228" s="891">
        <f t="shared" si="296"/>
        <v>0</v>
      </c>
      <c r="AF228" s="1719">
        <f t="shared" si="274"/>
        <v>39707.799999999996</v>
      </c>
      <c r="AG228" s="891"/>
      <c r="AH228" s="891"/>
      <c r="AI228" s="1346">
        <v>2</v>
      </c>
      <c r="AJ228" s="1346">
        <v>2000</v>
      </c>
      <c r="AK228" s="1346">
        <v>28196.400000000001</v>
      </c>
      <c r="AL228" s="1346"/>
      <c r="AM228" s="1346">
        <v>0</v>
      </c>
      <c r="AN228" s="1346">
        <v>0</v>
      </c>
      <c r="AO228" s="1346">
        <f t="shared" si="275"/>
        <v>30196.400000000001</v>
      </c>
      <c r="AP228" s="1549"/>
      <c r="AQ228" s="1394"/>
      <c r="AR228" s="1394"/>
      <c r="AS228" s="1394"/>
      <c r="AT228" s="999">
        <f t="shared" si="308"/>
        <v>0</v>
      </c>
      <c r="AU228" s="1394"/>
      <c r="AV228" s="1394">
        <f t="shared" si="276"/>
        <v>0</v>
      </c>
      <c r="AW228" s="2087"/>
      <c r="AX228" s="2092"/>
      <c r="AY228" s="1346"/>
      <c r="AZ228" s="1346"/>
      <c r="BA228" s="1346"/>
      <c r="BB228" s="1346">
        <f t="shared" si="300"/>
        <v>0</v>
      </c>
      <c r="BC228" s="1346">
        <f t="shared" si="301"/>
        <v>0</v>
      </c>
      <c r="BD228" s="1346">
        <f t="shared" si="302"/>
        <v>0</v>
      </c>
      <c r="BE228" s="1346">
        <f t="shared" si="277"/>
        <v>0</v>
      </c>
      <c r="BF228" s="1362"/>
      <c r="BG228" s="1363"/>
      <c r="BH228" s="1353">
        <v>3</v>
      </c>
      <c r="BI228" s="1353"/>
      <c r="BJ228" s="1353">
        <v>50263.7</v>
      </c>
      <c r="BK228" s="1353"/>
      <c r="BL228" s="1353"/>
      <c r="BM228" s="1353">
        <f t="shared" si="278"/>
        <v>50263.7</v>
      </c>
      <c r="BN228" s="1395"/>
      <c r="BO228" s="1395"/>
      <c r="BP228" s="1396"/>
      <c r="BQ228" s="1396">
        <f t="shared" si="309"/>
        <v>0</v>
      </c>
      <c r="BR228" s="1396"/>
      <c r="BS228" s="1396">
        <f t="shared" si="279"/>
        <v>0</v>
      </c>
      <c r="BT228" s="1353"/>
      <c r="BU228" s="1353">
        <f t="shared" si="303"/>
        <v>3</v>
      </c>
      <c r="BV228" s="1353">
        <f t="shared" si="304"/>
        <v>0</v>
      </c>
      <c r="BW228" s="1353">
        <v>20263.7</v>
      </c>
      <c r="BX228" s="1353">
        <v>2200</v>
      </c>
      <c r="BY228" s="1353">
        <v>52800</v>
      </c>
      <c r="BZ228" s="1353">
        <f t="shared" si="280"/>
        <v>75263.7</v>
      </c>
      <c r="CA228" s="2393" t="s">
        <v>850</v>
      </c>
      <c r="CB228" s="2059">
        <f t="shared" si="283"/>
        <v>7</v>
      </c>
    </row>
    <row r="229" spans="1:80" ht="30" customHeight="1">
      <c r="A229" s="1165"/>
      <c r="B229" s="1553" t="s">
        <v>828</v>
      </c>
      <c r="C229" s="1547" t="s">
        <v>825</v>
      </c>
      <c r="D229" s="1548"/>
      <c r="E229" s="1357">
        <v>0</v>
      </c>
      <c r="F229" s="1357">
        <v>0</v>
      </c>
      <c r="G229" s="1357">
        <v>0</v>
      </c>
      <c r="H229" s="1357">
        <v>0</v>
      </c>
      <c r="I229" s="1357">
        <v>0</v>
      </c>
      <c r="J229" s="1357">
        <v>0</v>
      </c>
      <c r="K229" s="1357">
        <v>0</v>
      </c>
      <c r="L229" s="1357">
        <f t="shared" si="271"/>
        <v>0</v>
      </c>
      <c r="M229" s="1554"/>
      <c r="N229" s="1440"/>
      <c r="O229" s="1440"/>
      <c r="P229" s="1440"/>
      <c r="Q229" s="1946"/>
      <c r="R229" s="1946">
        <f>S229/24</f>
        <v>0</v>
      </c>
      <c r="S229" s="1440"/>
      <c r="T229" s="1440">
        <f t="shared" si="272"/>
        <v>0</v>
      </c>
      <c r="U229" s="1722"/>
      <c r="V229" s="891">
        <f t="shared" si="290"/>
        <v>0</v>
      </c>
      <c r="W229" s="891"/>
      <c r="X229" s="891"/>
      <c r="Y229" s="891">
        <f t="shared" si="291"/>
        <v>0</v>
      </c>
      <c r="Z229" s="891"/>
      <c r="AA229" s="891">
        <f t="shared" si="292"/>
        <v>0</v>
      </c>
      <c r="AB229" s="891">
        <f t="shared" si="293"/>
        <v>0</v>
      </c>
      <c r="AC229" s="891">
        <f t="shared" si="294"/>
        <v>0</v>
      </c>
      <c r="AD229" s="891">
        <f t="shared" si="295"/>
        <v>0</v>
      </c>
      <c r="AE229" s="891">
        <f t="shared" si="296"/>
        <v>0</v>
      </c>
      <c r="AF229" s="1719">
        <f t="shared" si="274"/>
        <v>0</v>
      </c>
      <c r="AG229" s="891"/>
      <c r="AH229" s="891"/>
      <c r="AI229" s="1346">
        <v>1</v>
      </c>
      <c r="AJ229" s="1346">
        <v>5000</v>
      </c>
      <c r="AK229" s="1346">
        <v>0</v>
      </c>
      <c r="AL229" s="1346"/>
      <c r="AM229" s="1346">
        <v>750</v>
      </c>
      <c r="AN229" s="1346">
        <v>18000</v>
      </c>
      <c r="AO229" s="1346">
        <f t="shared" si="275"/>
        <v>23750</v>
      </c>
      <c r="AP229" s="1549"/>
      <c r="AQ229" s="1394"/>
      <c r="AR229" s="1394"/>
      <c r="AS229" s="1394"/>
      <c r="AT229" s="999">
        <f t="shared" si="308"/>
        <v>0</v>
      </c>
      <c r="AU229" s="1549"/>
      <c r="AV229" s="1549">
        <f t="shared" si="276"/>
        <v>0</v>
      </c>
      <c r="AW229" s="2087"/>
      <c r="AX229" s="2092">
        <f t="shared" si="297"/>
        <v>1</v>
      </c>
      <c r="AY229" s="1346"/>
      <c r="AZ229" s="1346"/>
      <c r="BA229" s="1346">
        <v>21069</v>
      </c>
      <c r="BB229" s="1346">
        <f t="shared" si="300"/>
        <v>0</v>
      </c>
      <c r="BC229" s="1346"/>
      <c r="BD229" s="1346"/>
      <c r="BE229" s="1346">
        <f t="shared" si="277"/>
        <v>21069</v>
      </c>
      <c r="BF229" s="1362"/>
      <c r="BG229" s="1363"/>
      <c r="BH229" s="1353"/>
      <c r="BI229" s="1353"/>
      <c r="BJ229" s="1353"/>
      <c r="BK229" s="1353"/>
      <c r="BL229" s="1353"/>
      <c r="BM229" s="1353">
        <f t="shared" si="278"/>
        <v>0</v>
      </c>
      <c r="BN229" s="1395"/>
      <c r="BO229" s="1395"/>
      <c r="BP229" s="1396"/>
      <c r="BQ229" s="1396">
        <f t="shared" si="309"/>
        <v>0</v>
      </c>
      <c r="BR229" s="1396"/>
      <c r="BS229" s="1396">
        <f t="shared" si="279"/>
        <v>0</v>
      </c>
      <c r="BT229" s="1353"/>
      <c r="BU229" s="1353">
        <f t="shared" si="303"/>
        <v>0</v>
      </c>
      <c r="BV229" s="1353">
        <f t="shared" si="304"/>
        <v>0</v>
      </c>
      <c r="BW229" s="1353">
        <f t="shared" si="305"/>
        <v>0</v>
      </c>
      <c r="BX229" s="1353">
        <f t="shared" si="306"/>
        <v>0</v>
      </c>
      <c r="BY229" s="1353">
        <f t="shared" si="307"/>
        <v>0</v>
      </c>
      <c r="BZ229" s="1353">
        <f t="shared" si="280"/>
        <v>0</v>
      </c>
      <c r="CA229" s="2393" t="s">
        <v>237</v>
      </c>
      <c r="CB229" s="2059">
        <f t="shared" si="283"/>
        <v>1</v>
      </c>
    </row>
    <row r="230" spans="1:80" ht="24" hidden="1">
      <c r="A230" s="1165"/>
      <c r="B230" s="1491" t="s">
        <v>826</v>
      </c>
      <c r="C230" s="1547" t="s">
        <v>969</v>
      </c>
      <c r="D230" s="1548"/>
      <c r="E230" s="1357">
        <v>0</v>
      </c>
      <c r="F230" s="1357">
        <v>0</v>
      </c>
      <c r="G230" s="1357">
        <v>0</v>
      </c>
      <c r="H230" s="1357">
        <v>0</v>
      </c>
      <c r="I230" s="1357">
        <v>0</v>
      </c>
      <c r="J230" s="1357">
        <v>0</v>
      </c>
      <c r="K230" s="1357">
        <v>0</v>
      </c>
      <c r="L230" s="1357">
        <f t="shared" si="271"/>
        <v>0</v>
      </c>
      <c r="M230" s="1440"/>
      <c r="N230" s="1440"/>
      <c r="O230" s="1440"/>
      <c r="P230" s="1440"/>
      <c r="Q230" s="1440"/>
      <c r="R230" s="1440"/>
      <c r="S230" s="1440"/>
      <c r="T230" s="1440">
        <f t="shared" si="272"/>
        <v>0</v>
      </c>
      <c r="U230" s="1722"/>
      <c r="V230" s="891">
        <f t="shared" si="290"/>
        <v>0</v>
      </c>
      <c r="W230" s="891"/>
      <c r="X230" s="891"/>
      <c r="Y230" s="891">
        <f t="shared" si="291"/>
        <v>0</v>
      </c>
      <c r="Z230" s="891"/>
      <c r="AA230" s="891">
        <f t="shared" si="292"/>
        <v>0</v>
      </c>
      <c r="AB230" s="891">
        <f t="shared" si="293"/>
        <v>0</v>
      </c>
      <c r="AC230" s="891">
        <f t="shared" si="294"/>
        <v>0</v>
      </c>
      <c r="AD230" s="891">
        <f t="shared" si="295"/>
        <v>0</v>
      </c>
      <c r="AE230" s="891">
        <f t="shared" si="296"/>
        <v>0</v>
      </c>
      <c r="AF230" s="1719">
        <f t="shared" si="274"/>
        <v>0</v>
      </c>
      <c r="AG230" s="891"/>
      <c r="AH230" s="891"/>
      <c r="AI230" s="1346">
        <v>0</v>
      </c>
      <c r="AJ230" s="1346">
        <v>0</v>
      </c>
      <c r="AK230" s="1346">
        <v>0</v>
      </c>
      <c r="AL230" s="1346">
        <v>0</v>
      </c>
      <c r="AM230" s="1346">
        <v>0</v>
      </c>
      <c r="AN230" s="1346">
        <v>0</v>
      </c>
      <c r="AO230" s="1346">
        <f t="shared" si="275"/>
        <v>0</v>
      </c>
      <c r="AP230" s="1549"/>
      <c r="AQ230" s="1549"/>
      <c r="AR230" s="1549"/>
      <c r="AS230" s="1549"/>
      <c r="AT230" s="999">
        <f t="shared" si="308"/>
        <v>0</v>
      </c>
      <c r="AU230" s="1549"/>
      <c r="AV230" s="1549">
        <f t="shared" si="276"/>
        <v>0</v>
      </c>
      <c r="AW230" s="2087"/>
      <c r="AX230" s="2092">
        <f t="shared" si="297"/>
        <v>0</v>
      </c>
      <c r="AY230" s="1346">
        <f t="shared" si="298"/>
        <v>0</v>
      </c>
      <c r="AZ230" s="1346"/>
      <c r="BA230" s="1346">
        <f t="shared" si="299"/>
        <v>0</v>
      </c>
      <c r="BB230" s="1346">
        <f t="shared" si="300"/>
        <v>0</v>
      </c>
      <c r="BC230" s="1346">
        <f t="shared" si="301"/>
        <v>0</v>
      </c>
      <c r="BD230" s="1346">
        <f t="shared" si="302"/>
        <v>0</v>
      </c>
      <c r="BE230" s="1346">
        <f t="shared" si="277"/>
        <v>0</v>
      </c>
      <c r="BF230" s="1362"/>
      <c r="BG230" s="1398"/>
      <c r="BH230" s="1353"/>
      <c r="BI230" s="1353"/>
      <c r="BJ230" s="1353"/>
      <c r="BK230" s="1353"/>
      <c r="BL230" s="1353"/>
      <c r="BM230" s="1353">
        <f t="shared" si="278"/>
        <v>0</v>
      </c>
      <c r="BN230" s="1395"/>
      <c r="BO230" s="1395"/>
      <c r="BP230" s="1395"/>
      <c r="BQ230" s="1395">
        <f t="shared" si="309"/>
        <v>0</v>
      </c>
      <c r="BR230" s="1396"/>
      <c r="BS230" s="1396">
        <f t="shared" si="279"/>
        <v>0</v>
      </c>
      <c r="BT230" s="1353"/>
      <c r="BU230" s="1353">
        <f t="shared" si="303"/>
        <v>0</v>
      </c>
      <c r="BV230" s="1353">
        <f t="shared" si="304"/>
        <v>0</v>
      </c>
      <c r="BW230" s="1353">
        <f t="shared" si="305"/>
        <v>0</v>
      </c>
      <c r="BX230" s="1353">
        <f t="shared" si="306"/>
        <v>0</v>
      </c>
      <c r="BY230" s="1353">
        <f t="shared" si="307"/>
        <v>0</v>
      </c>
      <c r="BZ230" s="1353">
        <f t="shared" si="280"/>
        <v>0</v>
      </c>
      <c r="CA230" s="2393" t="s">
        <v>237</v>
      </c>
      <c r="CB230" s="2059">
        <f t="shared" si="283"/>
        <v>0</v>
      </c>
    </row>
    <row r="231" spans="1:80" ht="12" hidden="1" customHeight="1">
      <c r="A231" s="1165"/>
      <c r="B231" s="1491" t="s">
        <v>827</v>
      </c>
      <c r="C231" s="1547" t="s">
        <v>922</v>
      </c>
      <c r="D231" s="1548"/>
      <c r="E231" s="1357">
        <v>0</v>
      </c>
      <c r="F231" s="1357">
        <v>0</v>
      </c>
      <c r="G231" s="1357">
        <v>0</v>
      </c>
      <c r="H231" s="1357">
        <v>0</v>
      </c>
      <c r="I231" s="1357">
        <v>0</v>
      </c>
      <c r="J231" s="1357">
        <v>0</v>
      </c>
      <c r="K231" s="1357">
        <v>0</v>
      </c>
      <c r="L231" s="1357">
        <f t="shared" si="271"/>
        <v>0</v>
      </c>
      <c r="M231" s="1440"/>
      <c r="N231" s="1440"/>
      <c r="O231" s="1440"/>
      <c r="P231" s="1440"/>
      <c r="Q231" s="1440"/>
      <c r="R231" s="1440">
        <f t="shared" ref="R231:R240" si="310">S231/24</f>
        <v>0</v>
      </c>
      <c r="S231" s="1440"/>
      <c r="T231" s="1440">
        <f t="shared" si="272"/>
        <v>0</v>
      </c>
      <c r="U231" s="1722"/>
      <c r="V231" s="891">
        <f t="shared" si="290"/>
        <v>0</v>
      </c>
      <c r="W231" s="891"/>
      <c r="X231" s="891"/>
      <c r="Y231" s="891">
        <f t="shared" si="291"/>
        <v>0</v>
      </c>
      <c r="Z231" s="891"/>
      <c r="AA231" s="891">
        <f t="shared" si="292"/>
        <v>0</v>
      </c>
      <c r="AB231" s="891">
        <f t="shared" si="293"/>
        <v>0</v>
      </c>
      <c r="AC231" s="891">
        <f t="shared" si="294"/>
        <v>0</v>
      </c>
      <c r="AD231" s="891">
        <f t="shared" si="295"/>
        <v>0</v>
      </c>
      <c r="AE231" s="891">
        <f t="shared" si="296"/>
        <v>0</v>
      </c>
      <c r="AF231" s="1719">
        <f t="shared" si="274"/>
        <v>0</v>
      </c>
      <c r="AG231" s="891"/>
      <c r="AH231" s="891"/>
      <c r="AI231" s="1346">
        <v>0</v>
      </c>
      <c r="AJ231" s="1346">
        <v>0</v>
      </c>
      <c r="AK231" s="1346">
        <v>0</v>
      </c>
      <c r="AL231" s="1346">
        <v>0</v>
      </c>
      <c r="AM231" s="1346">
        <v>0</v>
      </c>
      <c r="AN231" s="1346">
        <v>0</v>
      </c>
      <c r="AO231" s="1346">
        <f t="shared" si="275"/>
        <v>0</v>
      </c>
      <c r="AP231" s="1394"/>
      <c r="AQ231" s="1394"/>
      <c r="AR231" s="1394"/>
      <c r="AS231" s="1394"/>
      <c r="AT231" s="999">
        <f t="shared" si="308"/>
        <v>0</v>
      </c>
      <c r="AU231" s="1394"/>
      <c r="AV231" s="1394">
        <f t="shared" si="276"/>
        <v>0</v>
      </c>
      <c r="AW231" s="2087"/>
      <c r="AX231" s="2092">
        <f t="shared" si="297"/>
        <v>0</v>
      </c>
      <c r="AY231" s="1346">
        <f t="shared" si="298"/>
        <v>0</v>
      </c>
      <c r="AZ231" s="1346"/>
      <c r="BA231" s="1346">
        <f t="shared" si="299"/>
        <v>0</v>
      </c>
      <c r="BB231" s="1346">
        <f t="shared" si="300"/>
        <v>0</v>
      </c>
      <c r="BC231" s="1346">
        <f t="shared" si="301"/>
        <v>0</v>
      </c>
      <c r="BD231" s="1346">
        <f t="shared" si="302"/>
        <v>0</v>
      </c>
      <c r="BE231" s="1346">
        <f t="shared" si="277"/>
        <v>0</v>
      </c>
      <c r="BF231" s="1362"/>
      <c r="BG231" s="1363"/>
      <c r="BH231" s="1353"/>
      <c r="BI231" s="1353"/>
      <c r="BJ231" s="1353"/>
      <c r="BK231" s="1353"/>
      <c r="BL231" s="1353"/>
      <c r="BM231" s="1353">
        <f t="shared" si="278"/>
        <v>0</v>
      </c>
      <c r="BN231" s="1395"/>
      <c r="BO231" s="1395"/>
      <c r="BP231" s="1395"/>
      <c r="BQ231" s="1395">
        <f t="shared" si="309"/>
        <v>0</v>
      </c>
      <c r="BR231" s="1396"/>
      <c r="BS231" s="1396">
        <f t="shared" si="279"/>
        <v>0</v>
      </c>
      <c r="BT231" s="1353"/>
      <c r="BU231" s="1353">
        <f t="shared" si="303"/>
        <v>0</v>
      </c>
      <c r="BV231" s="1353">
        <f t="shared" si="304"/>
        <v>0</v>
      </c>
      <c r="BW231" s="1353">
        <f t="shared" si="305"/>
        <v>0</v>
      </c>
      <c r="BX231" s="1353">
        <f t="shared" si="306"/>
        <v>0</v>
      </c>
      <c r="BY231" s="1353">
        <f t="shared" si="307"/>
        <v>0</v>
      </c>
      <c r="BZ231" s="1353">
        <f t="shared" si="280"/>
        <v>0</v>
      </c>
      <c r="CA231" s="2393" t="s">
        <v>237</v>
      </c>
      <c r="CB231" s="2059">
        <f t="shared" si="283"/>
        <v>0</v>
      </c>
    </row>
    <row r="232" spans="1:80" ht="24" hidden="1">
      <c r="A232" s="1165"/>
      <c r="B232" s="1491" t="s">
        <v>826</v>
      </c>
      <c r="C232" s="1547" t="s">
        <v>923</v>
      </c>
      <c r="D232" s="1548"/>
      <c r="E232" s="1357">
        <v>0</v>
      </c>
      <c r="F232" s="1357">
        <v>0</v>
      </c>
      <c r="G232" s="1357">
        <v>0</v>
      </c>
      <c r="H232" s="1357">
        <v>0</v>
      </c>
      <c r="I232" s="1357">
        <v>0</v>
      </c>
      <c r="J232" s="1357">
        <v>0</v>
      </c>
      <c r="K232" s="1357">
        <v>0</v>
      </c>
      <c r="L232" s="1357">
        <f t="shared" si="271"/>
        <v>0</v>
      </c>
      <c r="M232" s="1440"/>
      <c r="N232" s="1440"/>
      <c r="O232" s="1440"/>
      <c r="P232" s="1440"/>
      <c r="Q232" s="1440"/>
      <c r="R232" s="1440">
        <f t="shared" si="310"/>
        <v>0</v>
      </c>
      <c r="S232" s="1440"/>
      <c r="T232" s="1440">
        <f t="shared" si="272"/>
        <v>0</v>
      </c>
      <c r="U232" s="1722"/>
      <c r="V232" s="891">
        <f t="shared" si="290"/>
        <v>0</v>
      </c>
      <c r="W232" s="891"/>
      <c r="X232" s="891"/>
      <c r="Y232" s="891">
        <f t="shared" si="291"/>
        <v>0</v>
      </c>
      <c r="Z232" s="891"/>
      <c r="AA232" s="891">
        <f t="shared" si="292"/>
        <v>0</v>
      </c>
      <c r="AB232" s="891">
        <f t="shared" si="293"/>
        <v>0</v>
      </c>
      <c r="AC232" s="891">
        <f t="shared" si="294"/>
        <v>0</v>
      </c>
      <c r="AD232" s="891">
        <f t="shared" si="295"/>
        <v>0</v>
      </c>
      <c r="AE232" s="891">
        <f t="shared" si="296"/>
        <v>0</v>
      </c>
      <c r="AF232" s="1719">
        <f t="shared" si="274"/>
        <v>0</v>
      </c>
      <c r="AG232" s="891"/>
      <c r="AH232" s="891"/>
      <c r="AI232" s="1346">
        <v>0</v>
      </c>
      <c r="AJ232" s="1346">
        <v>0</v>
      </c>
      <c r="AK232" s="1346">
        <v>0</v>
      </c>
      <c r="AL232" s="1346">
        <v>0</v>
      </c>
      <c r="AM232" s="1346">
        <v>0</v>
      </c>
      <c r="AN232" s="1346">
        <v>0</v>
      </c>
      <c r="AO232" s="1346">
        <f t="shared" si="275"/>
        <v>0</v>
      </c>
      <c r="AP232" s="1549"/>
      <c r="AQ232" s="1549"/>
      <c r="AR232" s="1549"/>
      <c r="AS232" s="1549"/>
      <c r="AT232" s="999">
        <f t="shared" si="308"/>
        <v>0</v>
      </c>
      <c r="AU232" s="1549"/>
      <c r="AV232" s="1549">
        <f t="shared" si="276"/>
        <v>0</v>
      </c>
      <c r="AW232" s="2087"/>
      <c r="AX232" s="2092">
        <f t="shared" si="297"/>
        <v>0</v>
      </c>
      <c r="AY232" s="1346">
        <f t="shared" si="298"/>
        <v>0</v>
      </c>
      <c r="AZ232" s="1346"/>
      <c r="BA232" s="1346">
        <f t="shared" si="299"/>
        <v>0</v>
      </c>
      <c r="BB232" s="1346">
        <f t="shared" si="300"/>
        <v>0</v>
      </c>
      <c r="BC232" s="1346">
        <f t="shared" si="301"/>
        <v>0</v>
      </c>
      <c r="BD232" s="1346">
        <f t="shared" si="302"/>
        <v>0</v>
      </c>
      <c r="BE232" s="1346">
        <f t="shared" si="277"/>
        <v>0</v>
      </c>
      <c r="BF232" s="1362"/>
      <c r="BG232" s="1363"/>
      <c r="BH232" s="1353"/>
      <c r="BI232" s="1353"/>
      <c r="BJ232" s="1353"/>
      <c r="BK232" s="1353"/>
      <c r="BL232" s="1353"/>
      <c r="BM232" s="1353">
        <f t="shared" si="278"/>
        <v>0</v>
      </c>
      <c r="BN232" s="1395"/>
      <c r="BO232" s="1395"/>
      <c r="BP232" s="1395"/>
      <c r="BQ232" s="1395">
        <f t="shared" si="309"/>
        <v>0</v>
      </c>
      <c r="BR232" s="1396"/>
      <c r="BS232" s="1396">
        <f t="shared" si="279"/>
        <v>0</v>
      </c>
      <c r="BT232" s="1353"/>
      <c r="BU232" s="1353">
        <f t="shared" si="303"/>
        <v>0</v>
      </c>
      <c r="BV232" s="1353">
        <f t="shared" si="304"/>
        <v>0</v>
      </c>
      <c r="BW232" s="1353">
        <f t="shared" si="305"/>
        <v>0</v>
      </c>
      <c r="BX232" s="1353">
        <f t="shared" si="306"/>
        <v>0</v>
      </c>
      <c r="BY232" s="1353">
        <f t="shared" si="307"/>
        <v>0</v>
      </c>
      <c r="BZ232" s="1353">
        <f t="shared" si="280"/>
        <v>0</v>
      </c>
      <c r="CA232" s="2393" t="s">
        <v>237</v>
      </c>
      <c r="CB232" s="2059">
        <f t="shared" si="283"/>
        <v>0</v>
      </c>
    </row>
    <row r="233" spans="1:80" ht="27" hidden="1" customHeight="1">
      <c r="A233" s="1165"/>
      <c r="B233" s="1491" t="s">
        <v>868</v>
      </c>
      <c r="C233" s="1547" t="s">
        <v>1102</v>
      </c>
      <c r="D233" s="1548"/>
      <c r="E233" s="1357"/>
      <c r="F233" s="1357">
        <v>0</v>
      </c>
      <c r="G233" s="1357">
        <v>0</v>
      </c>
      <c r="H233" s="1357">
        <v>0</v>
      </c>
      <c r="I233" s="1357">
        <v>0</v>
      </c>
      <c r="J233" s="1357">
        <v>0</v>
      </c>
      <c r="K233" s="1357">
        <v>0</v>
      </c>
      <c r="L233" s="1357">
        <f t="shared" si="271"/>
        <v>0</v>
      </c>
      <c r="M233" s="1440"/>
      <c r="N233" s="1440"/>
      <c r="O233" s="1440"/>
      <c r="P233" s="1440"/>
      <c r="Q233" s="1440"/>
      <c r="R233" s="1978">
        <f t="shared" si="310"/>
        <v>0</v>
      </c>
      <c r="S233" s="1440"/>
      <c r="T233" s="1440">
        <f t="shared" si="272"/>
        <v>0</v>
      </c>
      <c r="U233" s="1722"/>
      <c r="V233" s="891"/>
      <c r="W233" s="891"/>
      <c r="X233" s="891"/>
      <c r="Y233" s="891">
        <f t="shared" ref="Y233:Y241" si="311">F233+N233</f>
        <v>0</v>
      </c>
      <c r="Z233" s="891"/>
      <c r="AA233" s="891">
        <f t="shared" ref="AA233:AA241" si="312">G233+O233</f>
        <v>0</v>
      </c>
      <c r="AB233" s="891">
        <f t="shared" ref="AB233:AB241" si="313">H233+P233</f>
        <v>0</v>
      </c>
      <c r="AC233" s="891">
        <f t="shared" ref="AC233:AC241" si="314">I233+Q233</f>
        <v>0</v>
      </c>
      <c r="AD233" s="891">
        <f t="shared" ref="AD233:AD241" si="315">J233+R233</f>
        <v>0</v>
      </c>
      <c r="AE233" s="891">
        <f t="shared" ref="AE233:AE241" si="316">K233+S233</f>
        <v>0</v>
      </c>
      <c r="AF233" s="1719">
        <f t="shared" si="274"/>
        <v>0</v>
      </c>
      <c r="AG233" s="891"/>
      <c r="AH233" s="891"/>
      <c r="AI233" s="1346">
        <v>0</v>
      </c>
      <c r="AJ233" s="1346">
        <v>0</v>
      </c>
      <c r="AK233" s="1346">
        <v>0</v>
      </c>
      <c r="AL233" s="1346">
        <v>0</v>
      </c>
      <c r="AM233" s="1346">
        <v>0</v>
      </c>
      <c r="AN233" s="1346">
        <v>0</v>
      </c>
      <c r="AO233" s="1346">
        <f t="shared" si="275"/>
        <v>0</v>
      </c>
      <c r="AP233" s="1549"/>
      <c r="AQ233" s="1549"/>
      <c r="AR233" s="1549"/>
      <c r="AS233" s="1549"/>
      <c r="AT233" s="999">
        <f t="shared" si="308"/>
        <v>0</v>
      </c>
      <c r="AU233" s="1549"/>
      <c r="AV233" s="1549">
        <f t="shared" si="276"/>
        <v>0</v>
      </c>
      <c r="AW233" s="2087"/>
      <c r="AX233" s="2094"/>
      <c r="AY233" s="1346">
        <f t="shared" ref="AY233:AY241" si="317">AJ233+AQ233</f>
        <v>0</v>
      </c>
      <c r="AZ233" s="1346"/>
      <c r="BA233" s="1346">
        <f t="shared" si="299"/>
        <v>0</v>
      </c>
      <c r="BB233" s="1346">
        <f t="shared" si="300"/>
        <v>0</v>
      </c>
      <c r="BC233" s="1346">
        <f t="shared" si="301"/>
        <v>0</v>
      </c>
      <c r="BD233" s="1346">
        <f t="shared" si="302"/>
        <v>0</v>
      </c>
      <c r="BE233" s="1346">
        <f t="shared" si="277"/>
        <v>0</v>
      </c>
      <c r="BF233" s="1362"/>
      <c r="BG233" s="1363"/>
      <c r="BH233" s="1353"/>
      <c r="BI233" s="1353"/>
      <c r="BJ233" s="1353"/>
      <c r="BK233" s="1353"/>
      <c r="BL233" s="1353"/>
      <c r="BM233" s="1353">
        <f t="shared" si="278"/>
        <v>0</v>
      </c>
      <c r="BN233" s="1395"/>
      <c r="BO233" s="1395"/>
      <c r="BP233" s="1395"/>
      <c r="BQ233" s="1395">
        <f t="shared" si="309"/>
        <v>0</v>
      </c>
      <c r="BR233" s="1396"/>
      <c r="BS233" s="1396">
        <f t="shared" si="279"/>
        <v>0</v>
      </c>
      <c r="BT233" s="1353"/>
      <c r="BU233" s="1353">
        <f t="shared" si="303"/>
        <v>0</v>
      </c>
      <c r="BV233" s="1353">
        <f t="shared" si="304"/>
        <v>0</v>
      </c>
      <c r="BW233" s="1353">
        <f t="shared" si="305"/>
        <v>0</v>
      </c>
      <c r="BX233" s="1353">
        <f t="shared" si="306"/>
        <v>0</v>
      </c>
      <c r="BY233" s="1353">
        <f t="shared" si="307"/>
        <v>0</v>
      </c>
      <c r="BZ233" s="1353">
        <f t="shared" si="280"/>
        <v>0</v>
      </c>
      <c r="CA233" s="2393" t="s">
        <v>237</v>
      </c>
      <c r="CB233" s="2059">
        <f t="shared" si="283"/>
        <v>0</v>
      </c>
    </row>
    <row r="234" spans="1:80" ht="24" hidden="1">
      <c r="A234" s="1165"/>
      <c r="B234" s="1491" t="s">
        <v>970</v>
      </c>
      <c r="C234" s="1547" t="s">
        <v>825</v>
      </c>
      <c r="D234" s="1548"/>
      <c r="E234" s="1357">
        <v>0</v>
      </c>
      <c r="F234" s="1357">
        <v>0</v>
      </c>
      <c r="G234" s="1357">
        <v>0</v>
      </c>
      <c r="H234" s="1357">
        <v>0</v>
      </c>
      <c r="I234" s="1357">
        <v>0</v>
      </c>
      <c r="J234" s="1357">
        <v>0</v>
      </c>
      <c r="K234" s="1357">
        <v>0</v>
      </c>
      <c r="L234" s="1357">
        <f t="shared" si="271"/>
        <v>0</v>
      </c>
      <c r="M234" s="1554"/>
      <c r="N234" s="1440"/>
      <c r="O234" s="1440"/>
      <c r="P234" s="1440"/>
      <c r="Q234" s="1440"/>
      <c r="R234" s="1641">
        <f>S234/24</f>
        <v>0</v>
      </c>
      <c r="S234" s="1440"/>
      <c r="T234" s="1440">
        <f>SUM(N234:S234)</f>
        <v>0</v>
      </c>
      <c r="U234" s="1722"/>
      <c r="V234" s="891">
        <f t="shared" ref="V234:V241" si="318">E234+M234</f>
        <v>0</v>
      </c>
      <c r="W234" s="891"/>
      <c r="X234" s="891"/>
      <c r="Y234" s="891">
        <f t="shared" si="311"/>
        <v>0</v>
      </c>
      <c r="Z234" s="891"/>
      <c r="AA234" s="891">
        <f t="shared" si="312"/>
        <v>0</v>
      </c>
      <c r="AB234" s="891">
        <f t="shared" si="313"/>
        <v>0</v>
      </c>
      <c r="AC234" s="891">
        <f t="shared" si="314"/>
        <v>0</v>
      </c>
      <c r="AD234" s="1951">
        <f t="shared" si="315"/>
        <v>0</v>
      </c>
      <c r="AE234" s="891">
        <f t="shared" si="316"/>
        <v>0</v>
      </c>
      <c r="AF234" s="1719">
        <f t="shared" si="274"/>
        <v>0</v>
      </c>
      <c r="AG234" s="891"/>
      <c r="AH234" s="891"/>
      <c r="AI234" s="1346">
        <v>0</v>
      </c>
      <c r="AJ234" s="1346">
        <v>0</v>
      </c>
      <c r="AK234" s="1346">
        <v>0</v>
      </c>
      <c r="AL234" s="1346">
        <v>0</v>
      </c>
      <c r="AM234" s="1346">
        <v>0</v>
      </c>
      <c r="AN234" s="1346">
        <v>0</v>
      </c>
      <c r="AO234" s="1346">
        <f t="shared" si="275"/>
        <v>0</v>
      </c>
      <c r="AP234" s="1549"/>
      <c r="AQ234" s="1549"/>
      <c r="AR234" s="1549"/>
      <c r="AS234" s="1549"/>
      <c r="AT234" s="999">
        <f t="shared" si="308"/>
        <v>0</v>
      </c>
      <c r="AU234" s="1549"/>
      <c r="AV234" s="1549">
        <f t="shared" si="276"/>
        <v>0</v>
      </c>
      <c r="AW234" s="2087"/>
      <c r="AX234" s="2092">
        <f>AI234+AP234</f>
        <v>0</v>
      </c>
      <c r="AY234" s="1346">
        <f t="shared" si="317"/>
        <v>0</v>
      </c>
      <c r="AZ234" s="1346"/>
      <c r="BA234" s="1346">
        <f t="shared" si="299"/>
        <v>0</v>
      </c>
      <c r="BB234" s="1346">
        <f t="shared" si="300"/>
        <v>0</v>
      </c>
      <c r="BC234" s="1346">
        <f t="shared" si="301"/>
        <v>0</v>
      </c>
      <c r="BD234" s="1346">
        <f t="shared" si="302"/>
        <v>0</v>
      </c>
      <c r="BE234" s="1346">
        <f t="shared" si="277"/>
        <v>0</v>
      </c>
      <c r="BF234" s="1362"/>
      <c r="BG234" s="1363"/>
      <c r="BH234" s="1353"/>
      <c r="BI234" s="1353"/>
      <c r="BJ234" s="1353"/>
      <c r="BK234" s="1353"/>
      <c r="BL234" s="1353"/>
      <c r="BM234" s="1353">
        <f t="shared" si="278"/>
        <v>0</v>
      </c>
      <c r="BN234" s="1395"/>
      <c r="BO234" s="1395"/>
      <c r="BP234" s="1395"/>
      <c r="BQ234" s="1395">
        <f t="shared" si="309"/>
        <v>0</v>
      </c>
      <c r="BR234" s="1396"/>
      <c r="BS234" s="1396">
        <f t="shared" si="279"/>
        <v>0</v>
      </c>
      <c r="BT234" s="1353"/>
      <c r="BU234" s="1353">
        <f t="shared" si="303"/>
        <v>0</v>
      </c>
      <c r="BV234" s="1353">
        <f t="shared" si="304"/>
        <v>0</v>
      </c>
      <c r="BW234" s="1353">
        <f t="shared" si="305"/>
        <v>0</v>
      </c>
      <c r="BX234" s="1353">
        <f t="shared" si="306"/>
        <v>0</v>
      </c>
      <c r="BY234" s="1353">
        <f t="shared" si="307"/>
        <v>0</v>
      </c>
      <c r="BZ234" s="1353">
        <f t="shared" si="280"/>
        <v>0</v>
      </c>
      <c r="CA234" s="2393" t="s">
        <v>237</v>
      </c>
      <c r="CB234" s="2059">
        <f t="shared" si="283"/>
        <v>0</v>
      </c>
    </row>
    <row r="235" spans="1:80" ht="24">
      <c r="A235" s="1165"/>
      <c r="B235" s="1491" t="s">
        <v>827</v>
      </c>
      <c r="C235" s="1547" t="s">
        <v>971</v>
      </c>
      <c r="D235" s="1548"/>
      <c r="E235" s="1357">
        <v>0</v>
      </c>
      <c r="F235" s="1357">
        <v>0</v>
      </c>
      <c r="G235" s="1357">
        <v>0</v>
      </c>
      <c r="H235" s="1357">
        <v>0</v>
      </c>
      <c r="I235" s="1357">
        <v>0</v>
      </c>
      <c r="J235" s="1357">
        <v>0</v>
      </c>
      <c r="K235" s="1357">
        <v>0</v>
      </c>
      <c r="L235" s="1357">
        <f t="shared" si="271"/>
        <v>0</v>
      </c>
      <c r="M235" s="1440"/>
      <c r="N235" s="1440"/>
      <c r="O235" s="1440"/>
      <c r="P235" s="1440"/>
      <c r="Q235" s="1440"/>
      <c r="R235" s="1440">
        <f t="shared" si="310"/>
        <v>0</v>
      </c>
      <c r="S235" s="1440"/>
      <c r="T235" s="1440">
        <f t="shared" si="272"/>
        <v>0</v>
      </c>
      <c r="U235" s="1722"/>
      <c r="V235" s="891">
        <f t="shared" si="318"/>
        <v>0</v>
      </c>
      <c r="W235" s="891"/>
      <c r="X235" s="891"/>
      <c r="Y235" s="891">
        <f t="shared" si="311"/>
        <v>0</v>
      </c>
      <c r="Z235" s="891"/>
      <c r="AA235" s="891">
        <f t="shared" si="312"/>
        <v>0</v>
      </c>
      <c r="AB235" s="891">
        <f t="shared" si="313"/>
        <v>0</v>
      </c>
      <c r="AC235" s="891">
        <f t="shared" si="314"/>
        <v>0</v>
      </c>
      <c r="AD235" s="891">
        <f t="shared" si="315"/>
        <v>0</v>
      </c>
      <c r="AE235" s="891">
        <f t="shared" si="316"/>
        <v>0</v>
      </c>
      <c r="AF235" s="1719">
        <f t="shared" si="274"/>
        <v>0</v>
      </c>
      <c r="AG235" s="891"/>
      <c r="AH235" s="891"/>
      <c r="AI235" s="1346">
        <v>4.24</v>
      </c>
      <c r="AJ235" s="1346">
        <v>2000</v>
      </c>
      <c r="AK235" s="1346">
        <v>43000</v>
      </c>
      <c r="AL235" s="1346"/>
      <c r="AM235" s="1346">
        <v>925</v>
      </c>
      <c r="AN235" s="1346">
        <v>22200</v>
      </c>
      <c r="AO235" s="1346">
        <f t="shared" si="275"/>
        <v>68125</v>
      </c>
      <c r="AP235" s="1549"/>
      <c r="AQ235" s="1549"/>
      <c r="AR235" s="1549"/>
      <c r="AS235" s="1549"/>
      <c r="AT235" s="999">
        <f t="shared" si="308"/>
        <v>0</v>
      </c>
      <c r="AU235" s="1549"/>
      <c r="AV235" s="1549">
        <f t="shared" si="276"/>
        <v>0</v>
      </c>
      <c r="AW235" s="2087"/>
      <c r="AX235" s="2092">
        <f>AI235+AP235</f>
        <v>4.24</v>
      </c>
      <c r="AY235" s="1346">
        <v>0</v>
      </c>
      <c r="AZ235" s="1346"/>
      <c r="BA235" s="1346">
        <v>7920.2</v>
      </c>
      <c r="BB235" s="1346">
        <f t="shared" si="300"/>
        <v>0</v>
      </c>
      <c r="BC235" s="1346">
        <v>2644.4</v>
      </c>
      <c r="BD235" s="1346">
        <v>63465.599999999999</v>
      </c>
      <c r="BE235" s="1346">
        <f t="shared" si="277"/>
        <v>74030.2</v>
      </c>
      <c r="BF235" s="1362"/>
      <c r="BG235" s="1363"/>
      <c r="BH235" s="1353"/>
      <c r="BI235" s="1353"/>
      <c r="BJ235" s="1353"/>
      <c r="BK235" s="1353"/>
      <c r="BL235" s="1353"/>
      <c r="BM235" s="1353">
        <f t="shared" si="278"/>
        <v>0</v>
      </c>
      <c r="BN235" s="1395"/>
      <c r="BO235" s="1395"/>
      <c r="BP235" s="1395"/>
      <c r="BQ235" s="1395">
        <f t="shared" si="309"/>
        <v>0</v>
      </c>
      <c r="BR235" s="1396"/>
      <c r="BS235" s="1396">
        <f t="shared" si="279"/>
        <v>0</v>
      </c>
      <c r="BT235" s="1353"/>
      <c r="BU235" s="1556">
        <f t="shared" si="303"/>
        <v>0</v>
      </c>
      <c r="BV235" s="1353">
        <f t="shared" si="304"/>
        <v>0</v>
      </c>
      <c r="BW235" s="1353">
        <f t="shared" si="305"/>
        <v>0</v>
      </c>
      <c r="BX235" s="1353">
        <f t="shared" si="306"/>
        <v>0</v>
      </c>
      <c r="BY235" s="1353">
        <f t="shared" si="307"/>
        <v>0</v>
      </c>
      <c r="BZ235" s="1353">
        <f t="shared" si="280"/>
        <v>0</v>
      </c>
      <c r="CA235" s="2393" t="s">
        <v>990</v>
      </c>
      <c r="CB235" s="2059">
        <f t="shared" si="283"/>
        <v>4.24</v>
      </c>
    </row>
    <row r="236" spans="1:80" ht="24">
      <c r="A236" s="1165"/>
      <c r="B236" s="1491" t="s">
        <v>826</v>
      </c>
      <c r="C236" s="1547" t="s">
        <v>1041</v>
      </c>
      <c r="D236" s="1548"/>
      <c r="E236" s="1357">
        <v>0</v>
      </c>
      <c r="F236" s="1357">
        <v>0</v>
      </c>
      <c r="G236" s="1357">
        <v>0</v>
      </c>
      <c r="H236" s="1357">
        <v>0</v>
      </c>
      <c r="I236" s="1357">
        <v>0</v>
      </c>
      <c r="J236" s="1357">
        <v>0</v>
      </c>
      <c r="K236" s="1357">
        <v>0</v>
      </c>
      <c r="L236" s="1357">
        <f t="shared" si="271"/>
        <v>0</v>
      </c>
      <c r="M236" s="1440"/>
      <c r="N236" s="1440"/>
      <c r="O236" s="1440"/>
      <c r="P236" s="1440"/>
      <c r="Q236" s="1440"/>
      <c r="R236" s="1440">
        <f t="shared" si="310"/>
        <v>0</v>
      </c>
      <c r="S236" s="1440"/>
      <c r="T236" s="1440">
        <f t="shared" si="272"/>
        <v>0</v>
      </c>
      <c r="U236" s="1722">
        <v>45.7</v>
      </c>
      <c r="V236" s="891">
        <f t="shared" si="318"/>
        <v>0</v>
      </c>
      <c r="W236" s="891"/>
      <c r="X236" s="891"/>
      <c r="Y236" s="891">
        <v>0</v>
      </c>
      <c r="Z236" s="891"/>
      <c r="AA236" s="891">
        <v>18334.5</v>
      </c>
      <c r="AB236" s="891">
        <f t="shared" si="313"/>
        <v>0</v>
      </c>
      <c r="AC236" s="891">
        <f t="shared" si="314"/>
        <v>0</v>
      </c>
      <c r="AD236" s="891">
        <v>525</v>
      </c>
      <c r="AE236" s="891">
        <v>12600</v>
      </c>
      <c r="AF236" s="1719">
        <f t="shared" si="274"/>
        <v>31459.5</v>
      </c>
      <c r="AG236" s="891"/>
      <c r="AH236" s="891"/>
      <c r="AI236" s="1346" t="s">
        <v>1103</v>
      </c>
      <c r="AJ236" s="1346">
        <v>9000</v>
      </c>
      <c r="AK236" s="1346">
        <v>0</v>
      </c>
      <c r="AL236" s="1346">
        <v>0</v>
      </c>
      <c r="AM236" s="1346">
        <v>1705</v>
      </c>
      <c r="AN236" s="1346">
        <v>40920</v>
      </c>
      <c r="AO236" s="1346">
        <f t="shared" si="275"/>
        <v>51625</v>
      </c>
      <c r="AP236" s="1549"/>
      <c r="AQ236" s="1549"/>
      <c r="AR236" s="1549"/>
      <c r="AS236" s="1549"/>
      <c r="AT236" s="999">
        <f t="shared" si="308"/>
        <v>0</v>
      </c>
      <c r="AU236" s="1549"/>
      <c r="AV236" s="1549">
        <f t="shared" si="276"/>
        <v>0</v>
      </c>
      <c r="AW236" s="2087"/>
      <c r="AX236" s="2092"/>
      <c r="AY236" s="1346"/>
      <c r="AZ236" s="1346"/>
      <c r="BA236" s="1346">
        <f t="shared" si="299"/>
        <v>0</v>
      </c>
      <c r="BB236" s="1346">
        <f t="shared" si="300"/>
        <v>0</v>
      </c>
      <c r="BC236" s="1346"/>
      <c r="BD236" s="1346"/>
      <c r="BE236" s="1346">
        <f t="shared" si="277"/>
        <v>0</v>
      </c>
      <c r="BF236" s="1362"/>
      <c r="BG236" s="1363"/>
      <c r="BH236" s="1353"/>
      <c r="BI236" s="1353"/>
      <c r="BJ236" s="1353"/>
      <c r="BK236" s="1353"/>
      <c r="BL236" s="1353"/>
      <c r="BM236" s="1353">
        <f t="shared" si="278"/>
        <v>0</v>
      </c>
      <c r="BN236" s="1395"/>
      <c r="BO236" s="1395"/>
      <c r="BP236" s="1395"/>
      <c r="BQ236" s="1395">
        <f t="shared" si="309"/>
        <v>0</v>
      </c>
      <c r="BR236" s="1396"/>
      <c r="BS236" s="1396">
        <f t="shared" si="279"/>
        <v>0</v>
      </c>
      <c r="BT236" s="1353"/>
      <c r="BU236" s="1556">
        <f t="shared" si="303"/>
        <v>0</v>
      </c>
      <c r="BV236" s="1353">
        <f t="shared" si="304"/>
        <v>0</v>
      </c>
      <c r="BW236" s="1353">
        <f t="shared" si="305"/>
        <v>0</v>
      </c>
      <c r="BX236" s="1353">
        <f t="shared" si="306"/>
        <v>0</v>
      </c>
      <c r="BY236" s="1353">
        <f t="shared" si="307"/>
        <v>0</v>
      </c>
      <c r="BZ236" s="1353">
        <f t="shared" si="280"/>
        <v>0</v>
      </c>
      <c r="CA236" s="2393" t="s">
        <v>1137</v>
      </c>
      <c r="CB236" s="2059">
        <f t="shared" si="283"/>
        <v>0</v>
      </c>
    </row>
    <row r="237" spans="1:80" ht="24" customHeight="1">
      <c r="A237" s="1165"/>
      <c r="B237" s="1491" t="s">
        <v>868</v>
      </c>
      <c r="C237" s="2414" t="s">
        <v>1153</v>
      </c>
      <c r="D237" s="1548"/>
      <c r="E237" s="1357">
        <v>0</v>
      </c>
      <c r="F237" s="1357">
        <v>0</v>
      </c>
      <c r="G237" s="1357">
        <v>0</v>
      </c>
      <c r="H237" s="1357">
        <v>0</v>
      </c>
      <c r="I237" s="1357">
        <v>0</v>
      </c>
      <c r="J237" s="1357">
        <v>0</v>
      </c>
      <c r="K237" s="1357">
        <v>0</v>
      </c>
      <c r="L237" s="1357">
        <f t="shared" si="271"/>
        <v>0</v>
      </c>
      <c r="M237" s="1440"/>
      <c r="N237" s="1440"/>
      <c r="O237" s="1440"/>
      <c r="P237" s="1440"/>
      <c r="Q237" s="1440"/>
      <c r="R237" s="1440">
        <f t="shared" si="310"/>
        <v>0</v>
      </c>
      <c r="S237" s="1440"/>
      <c r="T237" s="1440">
        <f t="shared" si="272"/>
        <v>0</v>
      </c>
      <c r="U237" s="1722"/>
      <c r="V237" s="891">
        <f t="shared" si="318"/>
        <v>0</v>
      </c>
      <c r="W237" s="891"/>
      <c r="X237" s="891"/>
      <c r="Y237" s="891">
        <f t="shared" si="311"/>
        <v>0</v>
      </c>
      <c r="Z237" s="891"/>
      <c r="AA237" s="891">
        <f t="shared" si="312"/>
        <v>0</v>
      </c>
      <c r="AB237" s="891">
        <f t="shared" si="313"/>
        <v>0</v>
      </c>
      <c r="AC237" s="891">
        <f t="shared" si="314"/>
        <v>0</v>
      </c>
      <c r="AD237" s="891">
        <f t="shared" si="315"/>
        <v>0</v>
      </c>
      <c r="AE237" s="891">
        <f t="shared" si="316"/>
        <v>0</v>
      </c>
      <c r="AF237" s="1719">
        <f t="shared" si="274"/>
        <v>0</v>
      </c>
      <c r="AG237" s="891"/>
      <c r="AH237" s="891"/>
      <c r="AI237" s="1346">
        <v>0</v>
      </c>
      <c r="AJ237" s="1346">
        <v>0</v>
      </c>
      <c r="AK237" s="1346">
        <v>0</v>
      </c>
      <c r="AL237" s="1346">
        <v>0</v>
      </c>
      <c r="AM237" s="1346">
        <v>0</v>
      </c>
      <c r="AN237" s="1346">
        <v>0</v>
      </c>
      <c r="AO237" s="1346">
        <f t="shared" si="275"/>
        <v>0</v>
      </c>
      <c r="AP237" s="1549"/>
      <c r="AQ237" s="1549"/>
      <c r="AR237" s="1549"/>
      <c r="AS237" s="1549"/>
      <c r="AT237" s="999">
        <f t="shared" si="308"/>
        <v>0</v>
      </c>
      <c r="AU237" s="1549"/>
      <c r="AV237" s="1549">
        <f t="shared" si="276"/>
        <v>0</v>
      </c>
      <c r="AW237" s="2087"/>
      <c r="AX237" s="1948">
        <f>AI237+AP237</f>
        <v>0</v>
      </c>
      <c r="AY237" s="1346">
        <f t="shared" si="317"/>
        <v>0</v>
      </c>
      <c r="AZ237" s="1346"/>
      <c r="BA237" s="1346">
        <f t="shared" si="299"/>
        <v>0</v>
      </c>
      <c r="BB237" s="1346">
        <f t="shared" si="300"/>
        <v>0</v>
      </c>
      <c r="BC237" s="1346">
        <f t="shared" si="301"/>
        <v>0</v>
      </c>
      <c r="BD237" s="1346">
        <f t="shared" si="302"/>
        <v>0</v>
      </c>
      <c r="BE237" s="1346">
        <f t="shared" si="277"/>
        <v>0</v>
      </c>
      <c r="BF237" s="1362"/>
      <c r="BG237" s="1363"/>
      <c r="BH237" s="1353"/>
      <c r="BI237" s="1353"/>
      <c r="BJ237" s="1353"/>
      <c r="BK237" s="1353"/>
      <c r="BL237" s="1353"/>
      <c r="BM237" s="1353">
        <f t="shared" si="278"/>
        <v>0</v>
      </c>
      <c r="BN237" s="1395"/>
      <c r="BO237" s="1395"/>
      <c r="BP237" s="1395"/>
      <c r="BQ237" s="1395">
        <f t="shared" si="309"/>
        <v>0</v>
      </c>
      <c r="BR237" s="1396"/>
      <c r="BS237" s="1396">
        <f t="shared" si="279"/>
        <v>0</v>
      </c>
      <c r="BT237" s="2228">
        <v>61.35</v>
      </c>
      <c r="BU237" s="1353">
        <f t="shared" si="303"/>
        <v>0</v>
      </c>
      <c r="BV237" s="1353">
        <f t="shared" si="304"/>
        <v>0</v>
      </c>
      <c r="BW237" s="1353">
        <v>2500</v>
      </c>
      <c r="BX237" s="1353">
        <v>3000</v>
      </c>
      <c r="BY237" s="1353">
        <v>72000</v>
      </c>
      <c r="BZ237" s="1353">
        <f t="shared" si="280"/>
        <v>77500</v>
      </c>
      <c r="CA237" s="2393" t="s">
        <v>1224</v>
      </c>
      <c r="CB237" s="2059">
        <f t="shared" si="283"/>
        <v>0</v>
      </c>
    </row>
    <row r="238" spans="1:80" ht="24" customHeight="1">
      <c r="A238" s="1165"/>
      <c r="B238" s="1491" t="s">
        <v>970</v>
      </c>
      <c r="C238" s="2415" t="s">
        <v>1154</v>
      </c>
      <c r="D238" s="1548"/>
      <c r="E238" s="1357">
        <v>0</v>
      </c>
      <c r="F238" s="1357">
        <v>0</v>
      </c>
      <c r="G238" s="1357">
        <v>0</v>
      </c>
      <c r="H238" s="1357">
        <v>0</v>
      </c>
      <c r="I238" s="1357">
        <v>0</v>
      </c>
      <c r="J238" s="1357">
        <v>0</v>
      </c>
      <c r="K238" s="1357">
        <v>0</v>
      </c>
      <c r="L238" s="1357">
        <f t="shared" si="271"/>
        <v>0</v>
      </c>
      <c r="M238" s="1440"/>
      <c r="N238" s="1440"/>
      <c r="O238" s="1440"/>
      <c r="P238" s="1440"/>
      <c r="Q238" s="1440"/>
      <c r="R238" s="1440">
        <f t="shared" si="310"/>
        <v>0</v>
      </c>
      <c r="S238" s="1440"/>
      <c r="T238" s="1440">
        <f t="shared" si="272"/>
        <v>0</v>
      </c>
      <c r="U238" s="1722"/>
      <c r="V238" s="891">
        <f t="shared" si="318"/>
        <v>0</v>
      </c>
      <c r="W238" s="891"/>
      <c r="X238" s="891"/>
      <c r="Y238" s="891">
        <f t="shared" si="311"/>
        <v>0</v>
      </c>
      <c r="Z238" s="891"/>
      <c r="AA238" s="891">
        <f t="shared" si="312"/>
        <v>0</v>
      </c>
      <c r="AB238" s="891">
        <f t="shared" si="313"/>
        <v>0</v>
      </c>
      <c r="AC238" s="891">
        <f t="shared" si="314"/>
        <v>0</v>
      </c>
      <c r="AD238" s="891">
        <f t="shared" si="315"/>
        <v>0</v>
      </c>
      <c r="AE238" s="891">
        <f t="shared" si="316"/>
        <v>0</v>
      </c>
      <c r="AF238" s="1719">
        <f t="shared" si="274"/>
        <v>0</v>
      </c>
      <c r="AG238" s="891"/>
      <c r="AH238" s="891"/>
      <c r="AI238" s="1346">
        <v>0</v>
      </c>
      <c r="AJ238" s="1346">
        <v>0</v>
      </c>
      <c r="AK238" s="1346">
        <v>0</v>
      </c>
      <c r="AL238" s="1346">
        <v>0</v>
      </c>
      <c r="AM238" s="1346">
        <v>0</v>
      </c>
      <c r="AN238" s="1346">
        <v>0</v>
      </c>
      <c r="AO238" s="1346">
        <f t="shared" si="275"/>
        <v>0</v>
      </c>
      <c r="AP238" s="1549"/>
      <c r="AQ238" s="1549"/>
      <c r="AR238" s="1549"/>
      <c r="AS238" s="1549"/>
      <c r="AT238" s="999">
        <f t="shared" si="308"/>
        <v>0</v>
      </c>
      <c r="AU238" s="1549"/>
      <c r="AV238" s="1549">
        <f t="shared" si="276"/>
        <v>0</v>
      </c>
      <c r="AW238" s="2087"/>
      <c r="AX238" s="1948">
        <f>AI238+AP238</f>
        <v>0</v>
      </c>
      <c r="AY238" s="1346">
        <f t="shared" si="317"/>
        <v>0</v>
      </c>
      <c r="AZ238" s="1346"/>
      <c r="BA238" s="1346">
        <f t="shared" si="299"/>
        <v>0</v>
      </c>
      <c r="BB238" s="1346">
        <f t="shared" si="300"/>
        <v>0</v>
      </c>
      <c r="BC238" s="1346">
        <f t="shared" si="301"/>
        <v>0</v>
      </c>
      <c r="BD238" s="1346">
        <f t="shared" si="302"/>
        <v>0</v>
      </c>
      <c r="BE238" s="1346">
        <f t="shared" si="277"/>
        <v>0</v>
      </c>
      <c r="BF238" s="1362"/>
      <c r="BG238" s="1363"/>
      <c r="BH238" s="1353"/>
      <c r="BI238" s="1353"/>
      <c r="BJ238" s="1353"/>
      <c r="BK238" s="1353"/>
      <c r="BL238" s="1353"/>
      <c r="BM238" s="1353">
        <f t="shared" si="278"/>
        <v>0</v>
      </c>
      <c r="BN238" s="1395"/>
      <c r="BO238" s="1395"/>
      <c r="BP238" s="1395"/>
      <c r="BQ238" s="1395">
        <f t="shared" si="309"/>
        <v>0</v>
      </c>
      <c r="BR238" s="1396"/>
      <c r="BS238" s="1396">
        <f t="shared" si="279"/>
        <v>0</v>
      </c>
      <c r="BT238" s="2228">
        <v>45.61</v>
      </c>
      <c r="BU238" s="1353">
        <f t="shared" si="303"/>
        <v>0</v>
      </c>
      <c r="BV238" s="1353">
        <f t="shared" si="304"/>
        <v>0</v>
      </c>
      <c r="BW238" s="1353">
        <v>2500</v>
      </c>
      <c r="BX238" s="1353">
        <v>3000</v>
      </c>
      <c r="BY238" s="1353">
        <v>72000</v>
      </c>
      <c r="BZ238" s="1353">
        <f t="shared" si="280"/>
        <v>77500</v>
      </c>
      <c r="CA238" s="2393" t="s">
        <v>1225</v>
      </c>
      <c r="CB238" s="2059">
        <f t="shared" si="283"/>
        <v>0</v>
      </c>
    </row>
    <row r="239" spans="1:80" ht="12" hidden="1" customHeight="1">
      <c r="A239" s="1170"/>
      <c r="B239" s="1557"/>
      <c r="C239" s="1558"/>
      <c r="D239" s="1493"/>
      <c r="E239" s="1432">
        <v>0</v>
      </c>
      <c r="F239" s="1432">
        <v>0</v>
      </c>
      <c r="G239" s="1432">
        <v>0</v>
      </c>
      <c r="H239" s="1432">
        <v>0</v>
      </c>
      <c r="I239" s="1432">
        <v>0</v>
      </c>
      <c r="J239" s="1432">
        <v>0</v>
      </c>
      <c r="K239" s="1432">
        <v>0</v>
      </c>
      <c r="L239" s="1432">
        <f t="shared" si="271"/>
        <v>0</v>
      </c>
      <c r="M239" s="1440"/>
      <c r="N239" s="1440"/>
      <c r="O239" s="1440"/>
      <c r="P239" s="1440"/>
      <c r="Q239" s="1440"/>
      <c r="R239" s="1440">
        <f t="shared" si="310"/>
        <v>0</v>
      </c>
      <c r="S239" s="1440"/>
      <c r="T239" s="1440">
        <f t="shared" si="272"/>
        <v>0</v>
      </c>
      <c r="U239" s="1722"/>
      <c r="V239" s="891">
        <f t="shared" si="318"/>
        <v>0</v>
      </c>
      <c r="W239" s="891"/>
      <c r="X239" s="891"/>
      <c r="Y239" s="891">
        <f t="shared" si="311"/>
        <v>0</v>
      </c>
      <c r="Z239" s="891"/>
      <c r="AA239" s="891">
        <f t="shared" si="312"/>
        <v>0</v>
      </c>
      <c r="AB239" s="891">
        <f t="shared" si="313"/>
        <v>0</v>
      </c>
      <c r="AC239" s="891">
        <f t="shared" si="314"/>
        <v>0</v>
      </c>
      <c r="AD239" s="891">
        <f t="shared" si="315"/>
        <v>0</v>
      </c>
      <c r="AE239" s="891">
        <f t="shared" si="316"/>
        <v>0</v>
      </c>
      <c r="AF239" s="1719">
        <f t="shared" si="274"/>
        <v>0</v>
      </c>
      <c r="AG239" s="891"/>
      <c r="AH239" s="891"/>
      <c r="AI239" s="1433">
        <v>0</v>
      </c>
      <c r="AJ239" s="1433">
        <v>0</v>
      </c>
      <c r="AK239" s="1433">
        <v>0</v>
      </c>
      <c r="AL239" s="1433">
        <v>0</v>
      </c>
      <c r="AM239" s="1433">
        <v>0</v>
      </c>
      <c r="AN239" s="1433">
        <v>0</v>
      </c>
      <c r="AO239" s="1433">
        <f t="shared" si="275"/>
        <v>0</v>
      </c>
      <c r="AP239" s="1394"/>
      <c r="AQ239" s="1394"/>
      <c r="AR239" s="1394"/>
      <c r="AS239" s="1394"/>
      <c r="AT239" s="999">
        <f t="shared" si="308"/>
        <v>0</v>
      </c>
      <c r="AU239" s="1394"/>
      <c r="AV239" s="1394">
        <f t="shared" si="276"/>
        <v>0</v>
      </c>
      <c r="AW239" s="2087"/>
      <c r="AX239" s="1948">
        <f>AI239+AP239</f>
        <v>0</v>
      </c>
      <c r="AY239" s="1433">
        <f t="shared" si="317"/>
        <v>0</v>
      </c>
      <c r="AZ239" s="1433"/>
      <c r="BA239" s="1346">
        <f t="shared" si="299"/>
        <v>0</v>
      </c>
      <c r="BB239" s="1346">
        <f t="shared" si="300"/>
        <v>0</v>
      </c>
      <c r="BC239" s="1346">
        <f t="shared" si="301"/>
        <v>0</v>
      </c>
      <c r="BD239" s="1346">
        <f t="shared" si="302"/>
        <v>0</v>
      </c>
      <c r="BE239" s="1346">
        <f t="shared" si="277"/>
        <v>0</v>
      </c>
      <c r="BF239" s="1362"/>
      <c r="BG239" s="1363"/>
      <c r="BH239" s="1434"/>
      <c r="BI239" s="1434"/>
      <c r="BJ239" s="1434"/>
      <c r="BK239" s="1434"/>
      <c r="BL239" s="1434"/>
      <c r="BM239" s="1434">
        <f t="shared" si="278"/>
        <v>0</v>
      </c>
      <c r="BN239" s="1395"/>
      <c r="BO239" s="1395"/>
      <c r="BP239" s="1395"/>
      <c r="BQ239" s="1395">
        <f t="shared" si="309"/>
        <v>0</v>
      </c>
      <c r="BR239" s="1396"/>
      <c r="BS239" s="1396">
        <f t="shared" si="279"/>
        <v>0</v>
      </c>
      <c r="BT239" s="1353"/>
      <c r="BU239" s="1434">
        <f t="shared" si="303"/>
        <v>0</v>
      </c>
      <c r="BV239" s="1434">
        <f t="shared" si="304"/>
        <v>0</v>
      </c>
      <c r="BW239" s="1353">
        <f t="shared" si="305"/>
        <v>0</v>
      </c>
      <c r="BX239" s="1353">
        <f t="shared" si="306"/>
        <v>0</v>
      </c>
      <c r="BY239" s="1353">
        <f t="shared" si="307"/>
        <v>0</v>
      </c>
      <c r="BZ239" s="1353">
        <f t="shared" si="280"/>
        <v>0</v>
      </c>
      <c r="CA239" s="2394"/>
      <c r="CB239" s="2059">
        <f t="shared" si="283"/>
        <v>0</v>
      </c>
    </row>
    <row r="240" spans="1:80" ht="24" hidden="1">
      <c r="A240" s="911">
        <v>17</v>
      </c>
      <c r="B240" s="1491" t="s">
        <v>1104</v>
      </c>
      <c r="C240" s="1961" t="s">
        <v>1042</v>
      </c>
      <c r="D240" s="1493" t="s">
        <v>955</v>
      </c>
      <c r="E240" s="1432">
        <v>0</v>
      </c>
      <c r="F240" s="1432">
        <v>0</v>
      </c>
      <c r="G240" s="1432">
        <v>0</v>
      </c>
      <c r="H240" s="1432">
        <v>0</v>
      </c>
      <c r="I240" s="1432">
        <v>0</v>
      </c>
      <c r="J240" s="1432">
        <v>0</v>
      </c>
      <c r="K240" s="1432">
        <v>0</v>
      </c>
      <c r="L240" s="1432">
        <f t="shared" si="271"/>
        <v>0</v>
      </c>
      <c r="M240" s="1440"/>
      <c r="N240" s="1440"/>
      <c r="O240" s="1440"/>
      <c r="P240" s="1440"/>
      <c r="Q240" s="1440"/>
      <c r="R240" s="1440">
        <f t="shared" si="310"/>
        <v>0</v>
      </c>
      <c r="S240" s="1440"/>
      <c r="T240" s="1440">
        <f t="shared" si="272"/>
        <v>0</v>
      </c>
      <c r="U240" s="1722"/>
      <c r="V240" s="891">
        <f t="shared" si="318"/>
        <v>0</v>
      </c>
      <c r="W240" s="891"/>
      <c r="X240" s="891"/>
      <c r="Y240" s="891">
        <f t="shared" si="311"/>
        <v>0</v>
      </c>
      <c r="Z240" s="891"/>
      <c r="AA240" s="891">
        <f t="shared" si="312"/>
        <v>0</v>
      </c>
      <c r="AB240" s="891">
        <f t="shared" si="313"/>
        <v>0</v>
      </c>
      <c r="AC240" s="891">
        <f t="shared" si="314"/>
        <v>0</v>
      </c>
      <c r="AD240" s="891">
        <f t="shared" si="315"/>
        <v>0</v>
      </c>
      <c r="AE240" s="891">
        <f t="shared" si="316"/>
        <v>0</v>
      </c>
      <c r="AF240" s="1719">
        <f t="shared" si="274"/>
        <v>0</v>
      </c>
      <c r="AG240" s="891"/>
      <c r="AH240" s="891"/>
      <c r="AI240" s="1433">
        <v>0</v>
      </c>
      <c r="AJ240" s="1433">
        <v>0</v>
      </c>
      <c r="AK240" s="1433">
        <v>0</v>
      </c>
      <c r="AL240" s="1433">
        <v>0</v>
      </c>
      <c r="AM240" s="1433">
        <v>0</v>
      </c>
      <c r="AN240" s="1433">
        <v>0</v>
      </c>
      <c r="AO240" s="1433">
        <f t="shared" si="275"/>
        <v>0</v>
      </c>
      <c r="AP240" s="1394"/>
      <c r="AQ240" s="1394"/>
      <c r="AR240" s="1394"/>
      <c r="AS240" s="1394"/>
      <c r="AT240" s="999">
        <f t="shared" si="308"/>
        <v>0</v>
      </c>
      <c r="AU240" s="1394"/>
      <c r="AV240" s="1394">
        <f t="shared" si="276"/>
        <v>0</v>
      </c>
      <c r="AW240" s="2087"/>
      <c r="AX240" s="1948">
        <f>AI240+AP240</f>
        <v>0</v>
      </c>
      <c r="AY240" s="1433">
        <f t="shared" si="317"/>
        <v>0</v>
      </c>
      <c r="AZ240" s="1433"/>
      <c r="BA240" s="1346">
        <f t="shared" si="299"/>
        <v>0</v>
      </c>
      <c r="BB240" s="1346">
        <f t="shared" si="300"/>
        <v>0</v>
      </c>
      <c r="BC240" s="1346">
        <f t="shared" si="301"/>
        <v>0</v>
      </c>
      <c r="BD240" s="1346">
        <f t="shared" si="302"/>
        <v>0</v>
      </c>
      <c r="BE240" s="1346">
        <f t="shared" si="277"/>
        <v>0</v>
      </c>
      <c r="BF240" s="1362"/>
      <c r="BG240" s="1363"/>
      <c r="BH240" s="1434"/>
      <c r="BI240" s="1434"/>
      <c r="BJ240" s="1434"/>
      <c r="BK240" s="1434"/>
      <c r="BL240" s="1434"/>
      <c r="BM240" s="1434">
        <f t="shared" si="278"/>
        <v>0</v>
      </c>
      <c r="BN240" s="1395"/>
      <c r="BO240" s="1395"/>
      <c r="BP240" s="1395"/>
      <c r="BQ240" s="1395">
        <f t="shared" si="309"/>
        <v>0</v>
      </c>
      <c r="BR240" s="1396"/>
      <c r="BS240" s="1396">
        <f t="shared" si="279"/>
        <v>0</v>
      </c>
      <c r="BT240" s="1353"/>
      <c r="BU240" s="1434">
        <f t="shared" si="303"/>
        <v>0</v>
      </c>
      <c r="BV240" s="1434">
        <f t="shared" si="304"/>
        <v>0</v>
      </c>
      <c r="BW240" s="1353">
        <f t="shared" si="305"/>
        <v>0</v>
      </c>
      <c r="BX240" s="1353">
        <f t="shared" si="306"/>
        <v>0</v>
      </c>
      <c r="BY240" s="1353">
        <f t="shared" si="307"/>
        <v>0</v>
      </c>
      <c r="BZ240" s="1353">
        <f t="shared" si="280"/>
        <v>0</v>
      </c>
      <c r="CA240" s="2394"/>
      <c r="CB240" s="2059">
        <f t="shared" si="283"/>
        <v>0</v>
      </c>
    </row>
    <row r="241" spans="1:80" ht="12" hidden="1" customHeight="1">
      <c r="A241" s="936">
        <v>18</v>
      </c>
      <c r="B241" s="1494"/>
      <c r="C241" s="1368" t="s">
        <v>747</v>
      </c>
      <c r="D241" s="1559"/>
      <c r="E241" s="1372">
        <v>0</v>
      </c>
      <c r="F241" s="1372">
        <v>0</v>
      </c>
      <c r="G241" s="1372">
        <v>0</v>
      </c>
      <c r="H241" s="1372">
        <v>0</v>
      </c>
      <c r="I241" s="1372">
        <v>0</v>
      </c>
      <c r="J241" s="1372">
        <v>0</v>
      </c>
      <c r="K241" s="1372">
        <v>0</v>
      </c>
      <c r="L241" s="1372">
        <f t="shared" si="271"/>
        <v>0</v>
      </c>
      <c r="M241" s="1496"/>
      <c r="N241" s="1496"/>
      <c r="O241" s="1496"/>
      <c r="P241" s="1496"/>
      <c r="Q241" s="1496"/>
      <c r="R241" s="1496"/>
      <c r="S241" s="1496"/>
      <c r="T241" s="1444">
        <f t="shared" si="272"/>
        <v>0</v>
      </c>
      <c r="U241" s="1727"/>
      <c r="V241" s="891">
        <f t="shared" si="318"/>
        <v>0</v>
      </c>
      <c r="W241" s="889"/>
      <c r="X241" s="889"/>
      <c r="Y241" s="1560">
        <f t="shared" si="311"/>
        <v>0</v>
      </c>
      <c r="Z241" s="889"/>
      <c r="AA241" s="891">
        <f t="shared" si="312"/>
        <v>0</v>
      </c>
      <c r="AB241" s="891">
        <f t="shared" si="313"/>
        <v>0</v>
      </c>
      <c r="AC241" s="891">
        <f t="shared" si="314"/>
        <v>0</v>
      </c>
      <c r="AD241" s="891">
        <f t="shared" si="315"/>
        <v>0</v>
      </c>
      <c r="AE241" s="891">
        <f t="shared" si="316"/>
        <v>0</v>
      </c>
      <c r="AF241" s="1720">
        <f t="shared" si="274"/>
        <v>0</v>
      </c>
      <c r="AG241" s="889"/>
      <c r="AH241" s="889"/>
      <c r="AI241" s="1375">
        <v>0</v>
      </c>
      <c r="AJ241" s="1375">
        <v>0</v>
      </c>
      <c r="AK241" s="1375">
        <v>0</v>
      </c>
      <c r="AL241" s="1375">
        <v>0</v>
      </c>
      <c r="AM241" s="1375">
        <v>0</v>
      </c>
      <c r="AN241" s="1375">
        <v>0</v>
      </c>
      <c r="AO241" s="1375">
        <f t="shared" si="275"/>
        <v>0</v>
      </c>
      <c r="AP241" s="1561"/>
      <c r="AQ241" s="1562"/>
      <c r="AR241" s="1561"/>
      <c r="AS241" s="1561"/>
      <c r="AT241" s="1561"/>
      <c r="AU241" s="1561"/>
      <c r="AV241" s="1562">
        <f t="shared" si="276"/>
        <v>0</v>
      </c>
      <c r="AW241" s="2101"/>
      <c r="AX241" s="1948">
        <f>AI241+AP241</f>
        <v>0</v>
      </c>
      <c r="AY241" s="1375">
        <f t="shared" si="317"/>
        <v>0</v>
      </c>
      <c r="AZ241" s="1401"/>
      <c r="BA241" s="1346">
        <f t="shared" si="299"/>
        <v>0</v>
      </c>
      <c r="BB241" s="1346">
        <f t="shared" si="300"/>
        <v>0</v>
      </c>
      <c r="BC241" s="1346">
        <f t="shared" si="301"/>
        <v>0</v>
      </c>
      <c r="BD241" s="1346">
        <f t="shared" si="302"/>
        <v>0</v>
      </c>
      <c r="BE241" s="1346">
        <f t="shared" si="277"/>
        <v>0</v>
      </c>
      <c r="BF241" s="1362"/>
      <c r="BG241" s="1417"/>
      <c r="BH241" s="1382"/>
      <c r="BI241" s="1382"/>
      <c r="BJ241" s="1382"/>
      <c r="BK241" s="1382"/>
      <c r="BL241" s="1382"/>
      <c r="BM241" s="1382">
        <f t="shared" si="278"/>
        <v>0</v>
      </c>
      <c r="BN241" s="1418"/>
      <c r="BO241" s="1418"/>
      <c r="BP241" s="1418"/>
      <c r="BQ241" s="1418"/>
      <c r="BR241" s="1563"/>
      <c r="BS241" s="1564">
        <f t="shared" si="279"/>
        <v>0</v>
      </c>
      <c r="BT241" s="1564"/>
      <c r="BU241" s="1382">
        <f t="shared" si="303"/>
        <v>0</v>
      </c>
      <c r="BV241" s="1382">
        <f t="shared" si="304"/>
        <v>0</v>
      </c>
      <c r="BW241" s="1353">
        <f t="shared" si="305"/>
        <v>0</v>
      </c>
      <c r="BX241" s="1353">
        <f t="shared" si="306"/>
        <v>0</v>
      </c>
      <c r="BY241" s="1353">
        <f t="shared" si="307"/>
        <v>0</v>
      </c>
      <c r="BZ241" s="1387">
        <f t="shared" si="280"/>
        <v>0</v>
      </c>
      <c r="CA241" s="2394"/>
      <c r="CB241" s="2059">
        <f t="shared" si="283"/>
        <v>0</v>
      </c>
    </row>
    <row r="242" spans="1:80">
      <c r="A242" s="1165" t="s">
        <v>759</v>
      </c>
      <c r="B242" s="1169" t="s">
        <v>547</v>
      </c>
      <c r="C242" s="942" t="s">
        <v>521</v>
      </c>
      <c r="D242" s="1733"/>
      <c r="E242" s="1861">
        <v>12.5</v>
      </c>
      <c r="F242" s="1861">
        <v>4500</v>
      </c>
      <c r="G242" s="1861">
        <v>126400</v>
      </c>
      <c r="H242" s="1861">
        <v>0</v>
      </c>
      <c r="I242" s="1861">
        <v>0</v>
      </c>
      <c r="J242" s="1861">
        <v>5100</v>
      </c>
      <c r="K242" s="1861">
        <v>122400</v>
      </c>
      <c r="L242" s="1861">
        <f t="shared" si="271"/>
        <v>258400</v>
      </c>
      <c r="M242" s="1184">
        <f t="shared" ref="M242:S242" si="319">SUM(M243:M262)</f>
        <v>0</v>
      </c>
      <c r="N242" s="1184">
        <f t="shared" si="319"/>
        <v>-177.7</v>
      </c>
      <c r="O242" s="1184">
        <f t="shared" si="319"/>
        <v>-6171.6</v>
      </c>
      <c r="P242" s="1184">
        <f t="shared" si="319"/>
        <v>0</v>
      </c>
      <c r="Q242" s="1184"/>
      <c r="R242" s="1184">
        <f t="shared" si="319"/>
        <v>2283.3333333333335</v>
      </c>
      <c r="S242" s="1184">
        <f t="shared" si="319"/>
        <v>54800</v>
      </c>
      <c r="T242" s="1184">
        <f t="shared" si="272"/>
        <v>50734.033333333333</v>
      </c>
      <c r="U242" s="1184"/>
      <c r="V242" s="1861">
        <f t="shared" ref="V242:AE242" si="320">SUM(V243:V262)</f>
        <v>22.5</v>
      </c>
      <c r="W242" s="1861"/>
      <c r="X242" s="1861"/>
      <c r="Y242" s="1861">
        <f t="shared" si="320"/>
        <v>138649.59999999998</v>
      </c>
      <c r="Z242" s="1861">
        <f t="shared" si="320"/>
        <v>15828.4</v>
      </c>
      <c r="AA242" s="1861">
        <f t="shared" si="320"/>
        <v>161817.90000000002</v>
      </c>
      <c r="AB242" s="1861">
        <f t="shared" si="320"/>
        <v>313999.30000000005</v>
      </c>
      <c r="AC242" s="1861">
        <f>SUM(AC243:AC262)</f>
        <v>2368.6</v>
      </c>
      <c r="AD242" s="1861">
        <f t="shared" si="320"/>
        <v>2525</v>
      </c>
      <c r="AE242" s="1861">
        <f t="shared" si="320"/>
        <v>60600</v>
      </c>
      <c r="AF242" s="1861">
        <f t="shared" si="274"/>
        <v>695788.8</v>
      </c>
      <c r="AG242" s="1861"/>
      <c r="AH242" s="1861"/>
      <c r="AI242" s="1861">
        <v>11.11</v>
      </c>
      <c r="AJ242" s="1861">
        <v>4000</v>
      </c>
      <c r="AK242" s="1861">
        <v>160473</v>
      </c>
      <c r="AL242" s="1861">
        <v>0</v>
      </c>
      <c r="AM242" s="1861">
        <v>2100</v>
      </c>
      <c r="AN242" s="1861">
        <v>50400</v>
      </c>
      <c r="AO242" s="1861">
        <f t="shared" si="275"/>
        <v>216973</v>
      </c>
      <c r="AP242" s="1861">
        <f t="shared" ref="AP242:AU242" si="321">SUM(AP243:AP262)</f>
        <v>0</v>
      </c>
      <c r="AQ242" s="1861">
        <f t="shared" si="321"/>
        <v>0</v>
      </c>
      <c r="AR242" s="1861">
        <f t="shared" si="321"/>
        <v>0</v>
      </c>
      <c r="AS242" s="1861">
        <f t="shared" si="321"/>
        <v>0</v>
      </c>
      <c r="AT242" s="1861">
        <f t="shared" si="321"/>
        <v>0</v>
      </c>
      <c r="AU242" s="1861">
        <f t="shared" si="321"/>
        <v>0</v>
      </c>
      <c r="AV242" s="1861">
        <f t="shared" si="276"/>
        <v>0</v>
      </c>
      <c r="AW242" s="1314"/>
      <c r="AX242" s="1750">
        <f t="shared" ref="AX242:BD242" si="322">SUM(AX243:AX262)</f>
        <v>1</v>
      </c>
      <c r="AY242" s="1861">
        <f t="shared" si="322"/>
        <v>0</v>
      </c>
      <c r="AZ242" s="1861"/>
      <c r="BA242" s="1861">
        <f t="shared" si="322"/>
        <v>18003.7</v>
      </c>
      <c r="BB242" s="1861">
        <f t="shared" si="322"/>
        <v>0</v>
      </c>
      <c r="BC242" s="1861">
        <f t="shared" si="322"/>
        <v>0</v>
      </c>
      <c r="BD242" s="1861">
        <f t="shared" si="322"/>
        <v>0</v>
      </c>
      <c r="BE242" s="1861">
        <f t="shared" si="277"/>
        <v>18003.7</v>
      </c>
      <c r="BF242" s="1730"/>
      <c r="BG242" s="1185"/>
      <c r="BH242" s="1861">
        <f>SUM(BH243:BH262)</f>
        <v>28.5</v>
      </c>
      <c r="BI242" s="1861">
        <f>SUM(BI243:BI262)</f>
        <v>0</v>
      </c>
      <c r="BJ242" s="1861">
        <f>SUM(BJ243:BJ262)</f>
        <v>889005.4</v>
      </c>
      <c r="BK242" s="1861">
        <f>SUM(BK243:BK262)</f>
        <v>0</v>
      </c>
      <c r="BL242" s="1861">
        <f>SUM(BL243:BL262)</f>
        <v>0</v>
      </c>
      <c r="BM242" s="1861">
        <f t="shared" si="278"/>
        <v>889005.4</v>
      </c>
      <c r="BN242" s="1861">
        <f>SUM(BN243:BN262)</f>
        <v>0</v>
      </c>
      <c r="BO242" s="1861">
        <f>SUM(BO243:BO262)</f>
        <v>0</v>
      </c>
      <c r="BP242" s="1861">
        <f>SUM(BP243:BP262)</f>
        <v>0</v>
      </c>
      <c r="BQ242" s="1861">
        <f>SUM(BQ243:BQ262)</f>
        <v>0</v>
      </c>
      <c r="BR242" s="1861">
        <f>SUM(BR243:BR262)</f>
        <v>0</v>
      </c>
      <c r="BS242" s="1861">
        <f t="shared" si="279"/>
        <v>0</v>
      </c>
      <c r="BT242" s="1861"/>
      <c r="BU242" s="1861">
        <f>SUM(BU243:BU262)</f>
        <v>23.5</v>
      </c>
      <c r="BV242" s="1861">
        <f>SUM(BV243:BV262)</f>
        <v>0</v>
      </c>
      <c r="BW242" s="1861">
        <f>SUM(BW243:BW262)</f>
        <v>884204.9</v>
      </c>
      <c r="BX242" s="1861">
        <f>SUM(BX243:BX262)</f>
        <v>0</v>
      </c>
      <c r="BY242" s="1861">
        <f>SUM(BY243:BY262)</f>
        <v>0</v>
      </c>
      <c r="BZ242" s="1861">
        <f t="shared" si="280"/>
        <v>884204.9</v>
      </c>
      <c r="CA242" s="2396"/>
      <c r="CB242" s="2059">
        <f t="shared" si="283"/>
        <v>47</v>
      </c>
    </row>
    <row r="243" spans="1:80" ht="27" hidden="1" customHeight="1">
      <c r="A243" s="1165"/>
      <c r="B243" s="1565" t="s">
        <v>549</v>
      </c>
      <c r="C243" s="1566" t="s">
        <v>323</v>
      </c>
      <c r="D243" s="1567" t="s">
        <v>957</v>
      </c>
      <c r="E243" s="1568">
        <v>0</v>
      </c>
      <c r="F243" s="1568">
        <v>0</v>
      </c>
      <c r="G243" s="1568">
        <v>0</v>
      </c>
      <c r="H243" s="1568">
        <v>0</v>
      </c>
      <c r="I243" s="1568">
        <v>0</v>
      </c>
      <c r="J243" s="1568">
        <v>0</v>
      </c>
      <c r="K243" s="1568">
        <v>0</v>
      </c>
      <c r="L243" s="1568">
        <f t="shared" si="271"/>
        <v>0</v>
      </c>
      <c r="M243" s="1640"/>
      <c r="N243" s="1640"/>
      <c r="O243" s="1640"/>
      <c r="P243" s="1640"/>
      <c r="Q243" s="1640"/>
      <c r="R243" s="1440">
        <f t="shared" ref="R243:R248" si="323">S243/24</f>
        <v>0</v>
      </c>
      <c r="S243" s="1946"/>
      <c r="T243" s="1946">
        <f t="shared" si="272"/>
        <v>0</v>
      </c>
      <c r="U243" s="1729"/>
      <c r="V243" s="891">
        <f t="shared" ref="V243:V262" si="324">E243+M243</f>
        <v>0</v>
      </c>
      <c r="W243" s="891"/>
      <c r="X243" s="891"/>
      <c r="Y243" s="891">
        <f t="shared" ref="Y243:Y262" si="325">F243+N243</f>
        <v>0</v>
      </c>
      <c r="Z243" s="891"/>
      <c r="AA243" s="891">
        <f>G243+O243</f>
        <v>0</v>
      </c>
      <c r="AB243" s="891">
        <f t="shared" ref="AB243:AB262" si="326">H243+P243</f>
        <v>0</v>
      </c>
      <c r="AC243" s="891">
        <f t="shared" ref="AC243:AC262" si="327">I243+Q243</f>
        <v>0</v>
      </c>
      <c r="AD243" s="1341">
        <f t="shared" ref="AD243:AD262" si="328">J243+R243</f>
        <v>0</v>
      </c>
      <c r="AE243" s="1341">
        <f t="shared" ref="AE243:AE262" si="329">K243+S243</f>
        <v>0</v>
      </c>
      <c r="AF243" s="1725">
        <f t="shared" si="274"/>
        <v>0</v>
      </c>
      <c r="AG243" s="1341"/>
      <c r="AH243" s="891"/>
      <c r="AI243" s="1569">
        <v>0</v>
      </c>
      <c r="AJ243" s="1569">
        <v>0</v>
      </c>
      <c r="AK243" s="1569">
        <v>0</v>
      </c>
      <c r="AL243" s="1570">
        <v>0</v>
      </c>
      <c r="AM243" s="1570">
        <v>0</v>
      </c>
      <c r="AN243" s="1570">
        <v>0</v>
      </c>
      <c r="AO243" s="1570">
        <f t="shared" si="275"/>
        <v>0</v>
      </c>
      <c r="AP243" s="1345"/>
      <c r="AQ243" s="1394"/>
      <c r="AR243" s="1394"/>
      <c r="AS243" s="1394"/>
      <c r="AT243" s="999">
        <f>AU243/24</f>
        <v>0</v>
      </c>
      <c r="AU243" s="1345"/>
      <c r="AV243" s="1345">
        <f t="shared" si="276"/>
        <v>0</v>
      </c>
      <c r="AW243" s="2076"/>
      <c r="AX243" s="2102">
        <f t="shared" ref="AX243:AX262" si="330">AI243+AP243</f>
        <v>0</v>
      </c>
      <c r="AY243" s="1569">
        <f t="shared" ref="AY243:AY262" si="331">AJ243+AQ243</f>
        <v>0</v>
      </c>
      <c r="AZ243" s="1569"/>
      <c r="BA243" s="1569">
        <f t="shared" ref="BA243:BA262" si="332">AK243+AR243</f>
        <v>0</v>
      </c>
      <c r="BB243" s="1569">
        <f t="shared" ref="BB243:BB262" si="333">AL243+AS243</f>
        <v>0</v>
      </c>
      <c r="BC243" s="1569">
        <f t="shared" ref="BC243:BC262" si="334">AM243+AT243</f>
        <v>0</v>
      </c>
      <c r="BD243" s="1569">
        <f t="shared" ref="BD243:BD262" si="335">AN243+AU243</f>
        <v>0</v>
      </c>
      <c r="BE243" s="1569">
        <f t="shared" si="277"/>
        <v>0</v>
      </c>
      <c r="BF243" s="1390"/>
      <c r="BG243" s="1571"/>
      <c r="BH243" s="1572"/>
      <c r="BI243" s="1572"/>
      <c r="BJ243" s="1572"/>
      <c r="BK243" s="1573"/>
      <c r="BL243" s="1573"/>
      <c r="BM243" s="1573">
        <f t="shared" si="278"/>
        <v>0</v>
      </c>
      <c r="BN243" s="1351"/>
      <c r="BO243" s="1395"/>
      <c r="BP243" s="1396"/>
      <c r="BQ243" s="1352">
        <f>BR243/24</f>
        <v>0</v>
      </c>
      <c r="BR243" s="1352"/>
      <c r="BS243" s="1352">
        <f t="shared" si="279"/>
        <v>0</v>
      </c>
      <c r="BT243" s="1352"/>
      <c r="BU243" s="1572">
        <f t="shared" ref="BU243:BU262" si="336">BH243+BN243</f>
        <v>0</v>
      </c>
      <c r="BV243" s="1572">
        <f t="shared" ref="BV243:BV262" si="337">BI243+BO243</f>
        <v>0</v>
      </c>
      <c r="BW243" s="1572">
        <f t="shared" ref="BW243:BW262" si="338">BJ243+BP243</f>
        <v>0</v>
      </c>
      <c r="BX243" s="1572">
        <f t="shared" ref="BX243:BX262" si="339">BK243+BQ243</f>
        <v>0</v>
      </c>
      <c r="BY243" s="1572">
        <f t="shared" ref="BY243:BY262" si="340">BL243+BR243</f>
        <v>0</v>
      </c>
      <c r="BZ243" s="1573">
        <f t="shared" si="280"/>
        <v>0</v>
      </c>
      <c r="CA243" s="2394"/>
      <c r="CB243" s="2059">
        <f t="shared" si="283"/>
        <v>0</v>
      </c>
    </row>
    <row r="244" spans="1:80" ht="24">
      <c r="A244" s="1165"/>
      <c r="B244" s="1574" t="s">
        <v>549</v>
      </c>
      <c r="C244" s="1575" t="s">
        <v>86</v>
      </c>
      <c r="D244" s="1548" t="s">
        <v>957</v>
      </c>
      <c r="E244" s="1432">
        <v>1</v>
      </c>
      <c r="F244" s="1432">
        <v>1000</v>
      </c>
      <c r="G244" s="1432">
        <v>19000</v>
      </c>
      <c r="H244" s="1432">
        <v>0</v>
      </c>
      <c r="I244" s="1432">
        <v>0</v>
      </c>
      <c r="J244" s="1432">
        <v>0</v>
      </c>
      <c r="K244" s="1432">
        <v>0</v>
      </c>
      <c r="L244" s="1432">
        <f t="shared" si="271"/>
        <v>20000</v>
      </c>
      <c r="M244" s="1440"/>
      <c r="N244" s="1440"/>
      <c r="O244" s="1440"/>
      <c r="P244" s="1440"/>
      <c r="Q244" s="1440"/>
      <c r="R244" s="1440">
        <f t="shared" si="323"/>
        <v>0</v>
      </c>
      <c r="S244" s="1440"/>
      <c r="T244" s="1440">
        <f t="shared" si="272"/>
        <v>0</v>
      </c>
      <c r="U244" s="1722"/>
      <c r="V244" s="1717">
        <f t="shared" si="324"/>
        <v>1</v>
      </c>
      <c r="W244" s="891"/>
      <c r="X244" s="891"/>
      <c r="Y244" s="891">
        <v>0</v>
      </c>
      <c r="Z244" s="891"/>
      <c r="AA244" s="891">
        <v>7884.7</v>
      </c>
      <c r="AB244" s="891">
        <f t="shared" si="326"/>
        <v>0</v>
      </c>
      <c r="AC244" s="891">
        <f t="shared" si="327"/>
        <v>0</v>
      </c>
      <c r="AD244" s="891">
        <v>1775</v>
      </c>
      <c r="AE244" s="891">
        <v>42600</v>
      </c>
      <c r="AF244" s="1725">
        <f t="shared" si="274"/>
        <v>52259.7</v>
      </c>
      <c r="AG244" s="891"/>
      <c r="AH244" s="891"/>
      <c r="AI244" s="1433">
        <v>0</v>
      </c>
      <c r="AJ244" s="1433">
        <v>0</v>
      </c>
      <c r="AK244" s="1433">
        <v>0</v>
      </c>
      <c r="AL244" s="1433">
        <v>0</v>
      </c>
      <c r="AM244" s="1433">
        <v>0</v>
      </c>
      <c r="AN244" s="1433">
        <v>0</v>
      </c>
      <c r="AO244" s="1433">
        <f t="shared" si="275"/>
        <v>0</v>
      </c>
      <c r="AP244" s="1394"/>
      <c r="AQ244" s="1394"/>
      <c r="AR244" s="1394"/>
      <c r="AS244" s="1394"/>
      <c r="AT244" s="999">
        <f>AU244/24</f>
        <v>0</v>
      </c>
      <c r="AU244" s="1394"/>
      <c r="AV244" s="1345">
        <f t="shared" si="276"/>
        <v>0</v>
      </c>
      <c r="AW244" s="2076"/>
      <c r="AX244" s="2093">
        <f t="shared" si="330"/>
        <v>0</v>
      </c>
      <c r="AY244" s="1433">
        <f t="shared" si="331"/>
        <v>0</v>
      </c>
      <c r="AZ244" s="1433"/>
      <c r="BA244" s="1433">
        <f t="shared" si="332"/>
        <v>0</v>
      </c>
      <c r="BB244" s="1433">
        <f t="shared" si="333"/>
        <v>0</v>
      </c>
      <c r="BC244" s="1433">
        <f t="shared" si="334"/>
        <v>0</v>
      </c>
      <c r="BD244" s="1433">
        <f t="shared" si="335"/>
        <v>0</v>
      </c>
      <c r="BE244" s="1433">
        <f t="shared" si="277"/>
        <v>0</v>
      </c>
      <c r="BF244" s="1362"/>
      <c r="BG244" s="1398"/>
      <c r="BH244" s="1434">
        <v>1.5</v>
      </c>
      <c r="BI244" s="1434"/>
      <c r="BJ244" s="1434">
        <v>50000</v>
      </c>
      <c r="BK244" s="1434"/>
      <c r="BL244" s="1434"/>
      <c r="BM244" s="1434">
        <f t="shared" si="278"/>
        <v>50000</v>
      </c>
      <c r="BN244" s="1395"/>
      <c r="BO244" s="1395"/>
      <c r="BP244" s="1395"/>
      <c r="BQ244" s="1395">
        <f>BR244/24</f>
        <v>0</v>
      </c>
      <c r="BR244" s="1396"/>
      <c r="BS244" s="1396">
        <f t="shared" si="279"/>
        <v>0</v>
      </c>
      <c r="BT244" s="1555"/>
      <c r="BU244" s="1434">
        <f t="shared" si="336"/>
        <v>1.5</v>
      </c>
      <c r="BV244" s="1434">
        <f t="shared" si="337"/>
        <v>0</v>
      </c>
      <c r="BW244" s="1434">
        <f t="shared" si="338"/>
        <v>50000</v>
      </c>
      <c r="BX244" s="1434">
        <f t="shared" si="339"/>
        <v>0</v>
      </c>
      <c r="BY244" s="1434">
        <f t="shared" si="340"/>
        <v>0</v>
      </c>
      <c r="BZ244" s="1434">
        <f t="shared" si="280"/>
        <v>50000</v>
      </c>
      <c r="CA244" s="2393" t="s">
        <v>853</v>
      </c>
      <c r="CB244" s="2059">
        <f t="shared" si="283"/>
        <v>2.5</v>
      </c>
    </row>
    <row r="245" spans="1:80" s="2247" customFormat="1" ht="24" customHeight="1">
      <c r="A245" s="2248">
        <v>11</v>
      </c>
      <c r="B245" s="2273" t="s">
        <v>550</v>
      </c>
      <c r="C245" s="2047" t="s">
        <v>61</v>
      </c>
      <c r="D245" s="2274" t="s">
        <v>957</v>
      </c>
      <c r="E245" s="1719">
        <v>10</v>
      </c>
      <c r="F245" s="2275">
        <v>2500</v>
      </c>
      <c r="G245" s="1719">
        <v>85400</v>
      </c>
      <c r="H245" s="1719">
        <v>0</v>
      </c>
      <c r="I245" s="1719">
        <v>0</v>
      </c>
      <c r="J245" s="1719">
        <v>5100</v>
      </c>
      <c r="K245" s="1719">
        <v>122400</v>
      </c>
      <c r="L245" s="1719">
        <f t="shared" si="271"/>
        <v>215400</v>
      </c>
      <c r="M245" s="1722"/>
      <c r="N245" s="1722"/>
      <c r="O245" s="1722"/>
      <c r="P245" s="1722"/>
      <c r="Q245" s="1722"/>
      <c r="R245" s="1722">
        <f t="shared" si="323"/>
        <v>2283.3333333333335</v>
      </c>
      <c r="S245" s="1722">
        <v>54800</v>
      </c>
      <c r="T245" s="1722">
        <f t="shared" si="272"/>
        <v>57083.333333333336</v>
      </c>
      <c r="U245" s="1722"/>
      <c r="V245" s="1717">
        <f t="shared" si="324"/>
        <v>10</v>
      </c>
      <c r="W245" s="1717"/>
      <c r="X245" s="1717"/>
      <c r="Y245" s="1717">
        <v>137981.79999999999</v>
      </c>
      <c r="Z245" s="1717">
        <v>0</v>
      </c>
      <c r="AA245" s="1717">
        <v>153933.20000000001</v>
      </c>
      <c r="AB245" s="1717">
        <f t="shared" si="326"/>
        <v>0</v>
      </c>
      <c r="AC245" s="1717">
        <f t="shared" si="327"/>
        <v>0</v>
      </c>
      <c r="AD245" s="1717">
        <v>750</v>
      </c>
      <c r="AE245" s="1717">
        <v>18000</v>
      </c>
      <c r="AF245" s="1725">
        <f t="shared" si="274"/>
        <v>310665</v>
      </c>
      <c r="AG245" s="2243"/>
      <c r="AH245" s="2243"/>
      <c r="AI245" s="2241">
        <v>10</v>
      </c>
      <c r="AJ245" s="2249">
        <v>3000</v>
      </c>
      <c r="AK245" s="2241">
        <v>144500</v>
      </c>
      <c r="AL245" s="2241">
        <v>0</v>
      </c>
      <c r="AM245" s="2241">
        <v>2100</v>
      </c>
      <c r="AN245" s="2241">
        <v>50400</v>
      </c>
      <c r="AO245" s="2250">
        <f t="shared" si="275"/>
        <v>200000</v>
      </c>
      <c r="AP245" s="2251"/>
      <c r="AQ245" s="2252"/>
      <c r="AR245" s="2252"/>
      <c r="AS245" s="2252"/>
      <c r="AT245" s="2243">
        <f>AU245/24</f>
        <v>0</v>
      </c>
      <c r="AU245" s="2251"/>
      <c r="AV245" s="2253">
        <f t="shared" si="276"/>
        <v>0</v>
      </c>
      <c r="AW245" s="2076"/>
      <c r="AX245" s="2093">
        <v>0</v>
      </c>
      <c r="AY245" s="1577"/>
      <c r="AZ245" s="1577"/>
      <c r="BA245" s="1433">
        <v>0</v>
      </c>
      <c r="BB245" s="1433">
        <f t="shared" si="333"/>
        <v>0</v>
      </c>
      <c r="BC245" s="1433"/>
      <c r="BD245" s="1433"/>
      <c r="BE245" s="1433">
        <f t="shared" si="277"/>
        <v>0</v>
      </c>
      <c r="BF245" s="2254"/>
      <c r="BG245" s="2255"/>
      <c r="BH245" s="2241">
        <v>25</v>
      </c>
      <c r="BI245" s="2249"/>
      <c r="BJ245" s="2241">
        <v>810005.4</v>
      </c>
      <c r="BK245" s="2241"/>
      <c r="BL245" s="2241"/>
      <c r="BM245" s="2241">
        <f t="shared" si="278"/>
        <v>810005.4</v>
      </c>
      <c r="BN245" s="2256"/>
      <c r="BO245" s="2243"/>
      <c r="BP245" s="2251"/>
      <c r="BQ245" s="2251">
        <f>BR245/24</f>
        <v>0</v>
      </c>
      <c r="BR245" s="2251"/>
      <c r="BS245" s="2251">
        <f t="shared" si="279"/>
        <v>0</v>
      </c>
      <c r="BT245" s="1555"/>
      <c r="BU245" s="1555">
        <v>20</v>
      </c>
      <c r="BV245" s="1555">
        <f t="shared" si="337"/>
        <v>0</v>
      </c>
      <c r="BW245" s="1434">
        <v>805204.9</v>
      </c>
      <c r="BX245" s="1434"/>
      <c r="BY245" s="1434"/>
      <c r="BZ245" s="1434">
        <f t="shared" si="280"/>
        <v>805204.9</v>
      </c>
      <c r="CA245" s="2393" t="s">
        <v>1239</v>
      </c>
      <c r="CB245" s="2246">
        <f t="shared" si="283"/>
        <v>30</v>
      </c>
    </row>
    <row r="246" spans="1:80" s="2247" customFormat="1" ht="24" customHeight="1">
      <c r="A246" s="2257"/>
      <c r="B246" s="2273" t="s">
        <v>732</v>
      </c>
      <c r="C246" s="2047" t="s">
        <v>61</v>
      </c>
      <c r="D246" s="2276"/>
      <c r="E246" s="1718">
        <v>0</v>
      </c>
      <c r="F246" s="2275">
        <v>0</v>
      </c>
      <c r="G246" s="1719">
        <v>0</v>
      </c>
      <c r="H246" s="1719">
        <v>0</v>
      </c>
      <c r="I246" s="1719">
        <v>0</v>
      </c>
      <c r="J246" s="1719">
        <v>0</v>
      </c>
      <c r="K246" s="1719">
        <v>0</v>
      </c>
      <c r="L246" s="1720">
        <f t="shared" si="271"/>
        <v>0</v>
      </c>
      <c r="M246" s="2277"/>
      <c r="N246" s="1722"/>
      <c r="O246" s="1722"/>
      <c r="P246" s="1722"/>
      <c r="Q246" s="1722"/>
      <c r="R246" s="1722">
        <f t="shared" si="323"/>
        <v>0</v>
      </c>
      <c r="S246" s="1722"/>
      <c r="T246" s="1722">
        <f t="shared" si="272"/>
        <v>0</v>
      </c>
      <c r="U246" s="1722"/>
      <c r="V246" s="2476">
        <v>10</v>
      </c>
      <c r="W246" s="1717"/>
      <c r="X246" s="1717"/>
      <c r="Y246" s="1717"/>
      <c r="Z246" s="1717">
        <f>F246+N246</f>
        <v>0</v>
      </c>
      <c r="AA246" s="1717"/>
      <c r="AB246" s="1717">
        <v>313999.30000000005</v>
      </c>
      <c r="AC246" s="1717">
        <v>2368.6</v>
      </c>
      <c r="AD246" s="1717">
        <f t="shared" si="328"/>
        <v>0</v>
      </c>
      <c r="AE246" s="1717">
        <f t="shared" si="329"/>
        <v>0</v>
      </c>
      <c r="AF246" s="1726">
        <f t="shared" si="274"/>
        <v>316367.90000000002</v>
      </c>
      <c r="AG246" s="2256"/>
      <c r="AH246" s="2256"/>
      <c r="AI246" s="2250">
        <v>0</v>
      </c>
      <c r="AJ246" s="2258">
        <v>0</v>
      </c>
      <c r="AK246" s="2250">
        <v>0</v>
      </c>
      <c r="AL246" s="2250">
        <v>0</v>
      </c>
      <c r="AM246" s="2250">
        <v>0</v>
      </c>
      <c r="AN246" s="2250">
        <v>0</v>
      </c>
      <c r="AO246" s="2250">
        <f t="shared" si="275"/>
        <v>0</v>
      </c>
      <c r="AP246" s="2252"/>
      <c r="AQ246" s="2252"/>
      <c r="AR246" s="2252"/>
      <c r="AS246" s="2252"/>
      <c r="AT246" s="2243">
        <f>AU246/24</f>
        <v>0</v>
      </c>
      <c r="AU246" s="2252"/>
      <c r="AV246" s="2253">
        <f t="shared" si="276"/>
        <v>0</v>
      </c>
      <c r="AW246" s="2076"/>
      <c r="AX246" s="2093">
        <f t="shared" si="330"/>
        <v>0</v>
      </c>
      <c r="AY246" s="1577">
        <f t="shared" si="331"/>
        <v>0</v>
      </c>
      <c r="AZ246" s="1577"/>
      <c r="BA246" s="1433">
        <f t="shared" si="332"/>
        <v>0</v>
      </c>
      <c r="BB246" s="1433">
        <f t="shared" si="333"/>
        <v>0</v>
      </c>
      <c r="BC246" s="1433">
        <f t="shared" si="334"/>
        <v>0</v>
      </c>
      <c r="BD246" s="1433">
        <f t="shared" si="335"/>
        <v>0</v>
      </c>
      <c r="BE246" s="1433">
        <f t="shared" si="277"/>
        <v>0</v>
      </c>
      <c r="BF246" s="2254"/>
      <c r="BG246" s="2259"/>
      <c r="BH246" s="2250"/>
      <c r="BI246" s="2250"/>
      <c r="BJ246" s="2250"/>
      <c r="BK246" s="2250"/>
      <c r="BL246" s="2250"/>
      <c r="BM246" s="2250">
        <f t="shared" si="278"/>
        <v>0</v>
      </c>
      <c r="BN246" s="2256"/>
      <c r="BO246" s="2256"/>
      <c r="BP246" s="2256"/>
      <c r="BQ246" s="2256">
        <f>BR246/24</f>
        <v>0</v>
      </c>
      <c r="BR246" s="2252"/>
      <c r="BS246" s="2252">
        <f t="shared" si="279"/>
        <v>0</v>
      </c>
      <c r="BT246" s="1555"/>
      <c r="BU246" s="1555">
        <f t="shared" si="336"/>
        <v>0</v>
      </c>
      <c r="BV246" s="1555">
        <f t="shared" si="337"/>
        <v>0</v>
      </c>
      <c r="BW246" s="1434">
        <f t="shared" si="338"/>
        <v>0</v>
      </c>
      <c r="BX246" s="1434">
        <f t="shared" si="339"/>
        <v>0</v>
      </c>
      <c r="BY246" s="1434">
        <f t="shared" si="340"/>
        <v>0</v>
      </c>
      <c r="BZ246" s="910">
        <f t="shared" si="280"/>
        <v>0</v>
      </c>
      <c r="CA246" s="2393" t="s">
        <v>854</v>
      </c>
      <c r="CB246" s="2246">
        <f t="shared" si="283"/>
        <v>10</v>
      </c>
    </row>
    <row r="247" spans="1:80" s="2247" customFormat="1" ht="24" customHeight="1">
      <c r="A247" s="2257"/>
      <c r="B247" s="2278" t="s">
        <v>741</v>
      </c>
      <c r="C247" s="2047" t="s">
        <v>824</v>
      </c>
      <c r="D247" s="2276"/>
      <c r="E247" s="1718">
        <v>1.5</v>
      </c>
      <c r="F247" s="2275">
        <v>1000</v>
      </c>
      <c r="G247" s="1719">
        <v>22000</v>
      </c>
      <c r="H247" s="1719">
        <v>0</v>
      </c>
      <c r="I247" s="1719">
        <v>0</v>
      </c>
      <c r="J247" s="1719">
        <v>0</v>
      </c>
      <c r="K247" s="1719">
        <v>0</v>
      </c>
      <c r="L247" s="1720">
        <f t="shared" si="271"/>
        <v>23000</v>
      </c>
      <c r="M247" s="1727"/>
      <c r="N247" s="1722">
        <v>-177.7</v>
      </c>
      <c r="O247" s="1722">
        <f>-3000-3171.6</f>
        <v>-6171.6</v>
      </c>
      <c r="P247" s="1722"/>
      <c r="Q247" s="1722"/>
      <c r="R247" s="1722">
        <f t="shared" si="323"/>
        <v>0</v>
      </c>
      <c r="S247" s="1722"/>
      <c r="T247" s="1722">
        <f t="shared" si="272"/>
        <v>-6349.3</v>
      </c>
      <c r="U247" s="1722"/>
      <c r="V247" s="2481">
        <f t="shared" si="324"/>
        <v>1.5</v>
      </c>
      <c r="W247" s="1717"/>
      <c r="X247" s="1717"/>
      <c r="Y247" s="1717">
        <v>667.8</v>
      </c>
      <c r="Z247" s="1717">
        <v>15828.4</v>
      </c>
      <c r="AA247" s="1717"/>
      <c r="AB247" s="1717">
        <f t="shared" si="326"/>
        <v>0</v>
      </c>
      <c r="AC247" s="1717">
        <f t="shared" si="327"/>
        <v>0</v>
      </c>
      <c r="AD247" s="1717">
        <f t="shared" si="328"/>
        <v>0</v>
      </c>
      <c r="AE247" s="1717">
        <f t="shared" si="329"/>
        <v>0</v>
      </c>
      <c r="AF247" s="1726">
        <f t="shared" si="274"/>
        <v>16496.2</v>
      </c>
      <c r="AG247" s="2256"/>
      <c r="AH247" s="2256"/>
      <c r="AI247" s="2250">
        <v>1.1100000000000001</v>
      </c>
      <c r="AJ247" s="2258">
        <v>1000</v>
      </c>
      <c r="AK247" s="2250">
        <v>15973</v>
      </c>
      <c r="AL247" s="2250">
        <v>0</v>
      </c>
      <c r="AM247" s="2250">
        <v>0</v>
      </c>
      <c r="AN247" s="2250">
        <v>0</v>
      </c>
      <c r="AO247" s="2250">
        <f t="shared" si="275"/>
        <v>16973</v>
      </c>
      <c r="AP247" s="2252"/>
      <c r="AQ247" s="2251"/>
      <c r="AR247" s="2251"/>
      <c r="AS247" s="2251"/>
      <c r="AT247" s="2243">
        <f>AU247/24</f>
        <v>0</v>
      </c>
      <c r="AU247" s="2252"/>
      <c r="AV247" s="2253">
        <f t="shared" si="276"/>
        <v>0</v>
      </c>
      <c r="AW247" s="2076"/>
      <c r="AX247" s="2093">
        <v>1</v>
      </c>
      <c r="AY247" s="1577"/>
      <c r="AZ247" s="1577"/>
      <c r="BA247" s="1433">
        <v>18003.7</v>
      </c>
      <c r="BB247" s="1433">
        <f t="shared" si="333"/>
        <v>0</v>
      </c>
      <c r="BC247" s="1433">
        <f t="shared" si="334"/>
        <v>0</v>
      </c>
      <c r="BD247" s="1433">
        <f t="shared" si="335"/>
        <v>0</v>
      </c>
      <c r="BE247" s="1501">
        <f t="shared" si="277"/>
        <v>18003.7</v>
      </c>
      <c r="BF247" s="2254"/>
      <c r="BG247" s="2255"/>
      <c r="BH247" s="2250"/>
      <c r="BI247" s="2250"/>
      <c r="BJ247" s="2250"/>
      <c r="BK247" s="2250"/>
      <c r="BL247" s="2250"/>
      <c r="BM247" s="2250">
        <f t="shared" si="278"/>
        <v>0</v>
      </c>
      <c r="BN247" s="2256"/>
      <c r="BO247" s="2243"/>
      <c r="BP247" s="2251"/>
      <c r="BQ247" s="2252">
        <f>BR247/24</f>
        <v>0</v>
      </c>
      <c r="BR247" s="2252"/>
      <c r="BS247" s="2252">
        <f t="shared" si="279"/>
        <v>0</v>
      </c>
      <c r="BT247" s="1555"/>
      <c r="BU247" s="1555">
        <f t="shared" si="336"/>
        <v>0</v>
      </c>
      <c r="BV247" s="1555">
        <f t="shared" si="337"/>
        <v>0</v>
      </c>
      <c r="BW247" s="1434">
        <f t="shared" si="338"/>
        <v>0</v>
      </c>
      <c r="BX247" s="1434">
        <f t="shared" si="339"/>
        <v>0</v>
      </c>
      <c r="BY247" s="1434">
        <f t="shared" si="340"/>
        <v>0</v>
      </c>
      <c r="BZ247" s="910">
        <f t="shared" si="280"/>
        <v>0</v>
      </c>
      <c r="CA247" s="2393" t="s">
        <v>853</v>
      </c>
      <c r="CB247" s="2246">
        <f t="shared" si="283"/>
        <v>2.5</v>
      </c>
    </row>
    <row r="248" spans="1:80" ht="24">
      <c r="A248" s="1165"/>
      <c r="B248" s="1581" t="s">
        <v>1240</v>
      </c>
      <c r="C248" s="1576" t="s">
        <v>1105</v>
      </c>
      <c r="D248" s="1578"/>
      <c r="E248" s="1423">
        <v>0</v>
      </c>
      <c r="F248" s="1468">
        <v>0</v>
      </c>
      <c r="G248" s="1357">
        <v>0</v>
      </c>
      <c r="H248" s="1357">
        <v>0</v>
      </c>
      <c r="I248" s="1357">
        <v>0</v>
      </c>
      <c r="J248" s="1357">
        <v>0</v>
      </c>
      <c r="K248" s="1357">
        <v>0</v>
      </c>
      <c r="L248" s="1374">
        <f t="shared" si="271"/>
        <v>0</v>
      </c>
      <c r="M248" s="1444"/>
      <c r="N248" s="1440"/>
      <c r="O248" s="1440"/>
      <c r="P248" s="1440"/>
      <c r="Q248" s="1440"/>
      <c r="R248" s="1440">
        <f t="shared" si="323"/>
        <v>0</v>
      </c>
      <c r="S248" s="1440"/>
      <c r="T248" s="1440">
        <f t="shared" si="272"/>
        <v>0</v>
      </c>
      <c r="U248" s="1722"/>
      <c r="V248" s="891">
        <f t="shared" si="324"/>
        <v>0</v>
      </c>
      <c r="W248" s="891"/>
      <c r="X248" s="891"/>
      <c r="Y248" s="891">
        <f t="shared" si="325"/>
        <v>0</v>
      </c>
      <c r="Z248" s="891"/>
      <c r="AA248" s="891">
        <f t="shared" ref="AA248:AA262" si="341">G248+O248</f>
        <v>0</v>
      </c>
      <c r="AB248" s="891">
        <f t="shared" si="326"/>
        <v>0</v>
      </c>
      <c r="AC248" s="891">
        <f t="shared" si="327"/>
        <v>0</v>
      </c>
      <c r="AD248" s="891">
        <f t="shared" si="328"/>
        <v>0</v>
      </c>
      <c r="AE248" s="891">
        <f t="shared" si="329"/>
        <v>0</v>
      </c>
      <c r="AF248" s="1726">
        <f t="shared" si="274"/>
        <v>0</v>
      </c>
      <c r="AG248" s="889"/>
      <c r="AH248" s="889"/>
      <c r="AI248" s="1401">
        <v>0</v>
      </c>
      <c r="AJ248" s="1580">
        <v>0</v>
      </c>
      <c r="AK248" s="1401">
        <v>0</v>
      </c>
      <c r="AL248" s="1401">
        <v>0</v>
      </c>
      <c r="AM248" s="1401">
        <v>0</v>
      </c>
      <c r="AN248" s="1401">
        <v>0</v>
      </c>
      <c r="AO248" s="1401">
        <f t="shared" si="275"/>
        <v>0</v>
      </c>
      <c r="AP248" s="1001"/>
      <c r="AQ248" s="1402"/>
      <c r="AR248" s="1001"/>
      <c r="AS248" s="1001"/>
      <c r="AT248" s="1001"/>
      <c r="AU248" s="1402"/>
      <c r="AV248" s="1345">
        <f t="shared" si="276"/>
        <v>0</v>
      </c>
      <c r="AW248" s="2076"/>
      <c r="AX248" s="2093">
        <f t="shared" si="330"/>
        <v>0</v>
      </c>
      <c r="AY248" s="1577">
        <f t="shared" si="331"/>
        <v>0</v>
      </c>
      <c r="AZ248" s="1577"/>
      <c r="BA248" s="1433">
        <f t="shared" si="332"/>
        <v>0</v>
      </c>
      <c r="BB248" s="1433">
        <f t="shared" si="333"/>
        <v>0</v>
      </c>
      <c r="BC248" s="1433">
        <f t="shared" si="334"/>
        <v>0</v>
      </c>
      <c r="BD248" s="1433">
        <f t="shared" si="335"/>
        <v>0</v>
      </c>
      <c r="BE248" s="1433">
        <f t="shared" si="277"/>
        <v>0</v>
      </c>
      <c r="BF248" s="1380"/>
      <c r="BG248" s="1381"/>
      <c r="BH248" s="1387">
        <v>2</v>
      </c>
      <c r="BI248" s="1387"/>
      <c r="BJ248" s="1387">
        <v>29000</v>
      </c>
      <c r="BK248" s="1387"/>
      <c r="BL248" s="1387"/>
      <c r="BM248" s="1387">
        <f t="shared" si="278"/>
        <v>29000</v>
      </c>
      <c r="BN248" s="1403"/>
      <c r="BO248" s="1403"/>
      <c r="BP248" s="1403"/>
      <c r="BQ248" s="1403"/>
      <c r="BR248" s="1404"/>
      <c r="BS248" s="1404">
        <f t="shared" si="279"/>
        <v>0</v>
      </c>
      <c r="BT248" s="1555"/>
      <c r="BU248" s="1555">
        <f t="shared" si="336"/>
        <v>2</v>
      </c>
      <c r="BV248" s="1555">
        <f t="shared" si="337"/>
        <v>0</v>
      </c>
      <c r="BW248" s="1434">
        <f t="shared" si="338"/>
        <v>29000</v>
      </c>
      <c r="BX248" s="1434">
        <f t="shared" si="339"/>
        <v>0</v>
      </c>
      <c r="BY248" s="1434">
        <f t="shared" si="340"/>
        <v>0</v>
      </c>
      <c r="BZ248" s="910">
        <f t="shared" si="280"/>
        <v>29000</v>
      </c>
      <c r="CA248" s="2393" t="s">
        <v>453</v>
      </c>
      <c r="CB248" s="2059">
        <f t="shared" si="283"/>
        <v>2</v>
      </c>
    </row>
    <row r="249" spans="1:80" ht="17.25" hidden="1" customHeight="1">
      <c r="A249" s="1165"/>
      <c r="B249" s="1581"/>
      <c r="C249" s="1576"/>
      <c r="D249" s="1578"/>
      <c r="E249" s="1423">
        <v>0</v>
      </c>
      <c r="F249" s="1468">
        <v>0</v>
      </c>
      <c r="G249" s="1357">
        <v>0</v>
      </c>
      <c r="H249" s="1357">
        <v>0</v>
      </c>
      <c r="I249" s="1357">
        <v>0</v>
      </c>
      <c r="J249" s="1357">
        <v>0</v>
      </c>
      <c r="K249" s="1357">
        <v>0</v>
      </c>
      <c r="L249" s="1374">
        <f t="shared" si="271"/>
        <v>0</v>
      </c>
      <c r="M249" s="1444"/>
      <c r="N249" s="1440"/>
      <c r="O249" s="1440"/>
      <c r="P249" s="1440"/>
      <c r="Q249" s="1440"/>
      <c r="R249" s="1440"/>
      <c r="S249" s="1440"/>
      <c r="T249" s="1440">
        <f t="shared" si="272"/>
        <v>0</v>
      </c>
      <c r="U249" s="1722"/>
      <c r="V249" s="891">
        <f t="shared" si="324"/>
        <v>0</v>
      </c>
      <c r="W249" s="891"/>
      <c r="X249" s="891"/>
      <c r="Y249" s="891">
        <f t="shared" si="325"/>
        <v>0</v>
      </c>
      <c r="Z249" s="891"/>
      <c r="AA249" s="891">
        <f t="shared" si="341"/>
        <v>0</v>
      </c>
      <c r="AB249" s="891">
        <f t="shared" si="326"/>
        <v>0</v>
      </c>
      <c r="AC249" s="891">
        <f t="shared" si="327"/>
        <v>0</v>
      </c>
      <c r="AD249" s="891">
        <f t="shared" si="328"/>
        <v>0</v>
      </c>
      <c r="AE249" s="891">
        <f t="shared" si="329"/>
        <v>0</v>
      </c>
      <c r="AF249" s="1726">
        <f t="shared" si="274"/>
        <v>0</v>
      </c>
      <c r="AG249" s="889"/>
      <c r="AH249" s="889"/>
      <c r="AI249" s="1401">
        <v>0</v>
      </c>
      <c r="AJ249" s="1580">
        <v>0</v>
      </c>
      <c r="AK249" s="1401">
        <v>0</v>
      </c>
      <c r="AL249" s="1401">
        <v>0</v>
      </c>
      <c r="AM249" s="1401">
        <v>0</v>
      </c>
      <c r="AN249" s="1401">
        <v>0</v>
      </c>
      <c r="AO249" s="1401">
        <f t="shared" si="275"/>
        <v>0</v>
      </c>
      <c r="AP249" s="1001"/>
      <c r="AQ249" s="1402"/>
      <c r="AR249" s="1001"/>
      <c r="AS249" s="1001"/>
      <c r="AT249" s="1001"/>
      <c r="AU249" s="1402"/>
      <c r="AV249" s="1345">
        <f t="shared" si="276"/>
        <v>0</v>
      </c>
      <c r="AW249" s="2076"/>
      <c r="AX249" s="2093">
        <f t="shared" si="330"/>
        <v>0</v>
      </c>
      <c r="AY249" s="1577">
        <f t="shared" si="331"/>
        <v>0</v>
      </c>
      <c r="AZ249" s="1577"/>
      <c r="BA249" s="1433">
        <f t="shared" si="332"/>
        <v>0</v>
      </c>
      <c r="BB249" s="1433">
        <f t="shared" si="333"/>
        <v>0</v>
      </c>
      <c r="BC249" s="1433">
        <f t="shared" si="334"/>
        <v>0</v>
      </c>
      <c r="BD249" s="1433">
        <f t="shared" si="335"/>
        <v>0</v>
      </c>
      <c r="BE249" s="1433">
        <f t="shared" si="277"/>
        <v>0</v>
      </c>
      <c r="BF249" s="1380"/>
      <c r="BG249" s="1381"/>
      <c r="BH249" s="1387"/>
      <c r="BI249" s="1387"/>
      <c r="BJ249" s="1387"/>
      <c r="BK249" s="1387"/>
      <c r="BL249" s="1387"/>
      <c r="BM249" s="1387">
        <f t="shared" si="278"/>
        <v>0</v>
      </c>
      <c r="BN249" s="1403"/>
      <c r="BO249" s="1403"/>
      <c r="BP249" s="1403"/>
      <c r="BQ249" s="1403"/>
      <c r="BR249" s="1404"/>
      <c r="BS249" s="1404">
        <f t="shared" si="279"/>
        <v>0</v>
      </c>
      <c r="BT249" s="1404"/>
      <c r="BU249" s="1555">
        <f t="shared" si="336"/>
        <v>0</v>
      </c>
      <c r="BV249" s="1555">
        <f t="shared" si="337"/>
        <v>0</v>
      </c>
      <c r="BW249" s="1434">
        <f t="shared" si="338"/>
        <v>0</v>
      </c>
      <c r="BX249" s="1434">
        <f t="shared" si="339"/>
        <v>0</v>
      </c>
      <c r="BY249" s="1434">
        <f t="shared" si="340"/>
        <v>0</v>
      </c>
      <c r="BZ249" s="910">
        <f t="shared" si="280"/>
        <v>0</v>
      </c>
      <c r="CA249" s="2395"/>
      <c r="CB249" s="2059">
        <f t="shared" si="283"/>
        <v>0</v>
      </c>
    </row>
    <row r="250" spans="1:80" ht="17.25" hidden="1" customHeight="1">
      <c r="A250" s="1165"/>
      <c r="B250" s="1581"/>
      <c r="C250" s="1576"/>
      <c r="D250" s="1578"/>
      <c r="E250" s="1423">
        <v>0</v>
      </c>
      <c r="F250" s="1468">
        <v>0</v>
      </c>
      <c r="G250" s="1357">
        <v>0</v>
      </c>
      <c r="H250" s="1357">
        <v>0</v>
      </c>
      <c r="I250" s="1357">
        <v>0</v>
      </c>
      <c r="J250" s="1357">
        <v>0</v>
      </c>
      <c r="K250" s="1357">
        <v>0</v>
      </c>
      <c r="L250" s="1374">
        <f t="shared" si="271"/>
        <v>0</v>
      </c>
      <c r="M250" s="1444"/>
      <c r="N250" s="1440"/>
      <c r="O250" s="1440"/>
      <c r="P250" s="1440"/>
      <c r="Q250" s="1440"/>
      <c r="R250" s="1440"/>
      <c r="S250" s="1440"/>
      <c r="T250" s="1440">
        <f t="shared" si="272"/>
        <v>0</v>
      </c>
      <c r="U250" s="1722"/>
      <c r="V250" s="891">
        <f t="shared" si="324"/>
        <v>0</v>
      </c>
      <c r="W250" s="891"/>
      <c r="X250" s="891"/>
      <c r="Y250" s="891">
        <f t="shared" si="325"/>
        <v>0</v>
      </c>
      <c r="Z250" s="891"/>
      <c r="AA250" s="891">
        <f t="shared" si="341"/>
        <v>0</v>
      </c>
      <c r="AB250" s="891">
        <f t="shared" si="326"/>
        <v>0</v>
      </c>
      <c r="AC250" s="891">
        <f t="shared" si="327"/>
        <v>0</v>
      </c>
      <c r="AD250" s="891">
        <f t="shared" si="328"/>
        <v>0</v>
      </c>
      <c r="AE250" s="891">
        <f t="shared" si="329"/>
        <v>0</v>
      </c>
      <c r="AF250" s="1726">
        <f t="shared" si="274"/>
        <v>0</v>
      </c>
      <c r="AG250" s="889"/>
      <c r="AH250" s="889"/>
      <c r="AI250" s="1401">
        <v>0</v>
      </c>
      <c r="AJ250" s="1580">
        <v>0</v>
      </c>
      <c r="AK250" s="1401">
        <v>0</v>
      </c>
      <c r="AL250" s="1401">
        <v>0</v>
      </c>
      <c r="AM250" s="1401">
        <v>0</v>
      </c>
      <c r="AN250" s="1401">
        <v>0</v>
      </c>
      <c r="AO250" s="1401">
        <f t="shared" si="275"/>
        <v>0</v>
      </c>
      <c r="AP250" s="1001"/>
      <c r="AQ250" s="1402"/>
      <c r="AR250" s="1001"/>
      <c r="AS250" s="1001"/>
      <c r="AT250" s="1001"/>
      <c r="AU250" s="1402"/>
      <c r="AV250" s="1345">
        <f t="shared" si="276"/>
        <v>0</v>
      </c>
      <c r="AW250" s="2076"/>
      <c r="AX250" s="2093">
        <f t="shared" si="330"/>
        <v>0</v>
      </c>
      <c r="AY250" s="1577">
        <f t="shared" si="331"/>
        <v>0</v>
      </c>
      <c r="AZ250" s="1577"/>
      <c r="BA250" s="1433">
        <f t="shared" si="332"/>
        <v>0</v>
      </c>
      <c r="BB250" s="1433">
        <f t="shared" si="333"/>
        <v>0</v>
      </c>
      <c r="BC250" s="1433">
        <f t="shared" si="334"/>
        <v>0</v>
      </c>
      <c r="BD250" s="1433">
        <f t="shared" si="335"/>
        <v>0</v>
      </c>
      <c r="BE250" s="1433">
        <f t="shared" si="277"/>
        <v>0</v>
      </c>
      <c r="BF250" s="1380"/>
      <c r="BG250" s="1381"/>
      <c r="BH250" s="1387"/>
      <c r="BI250" s="1387"/>
      <c r="BJ250" s="1387"/>
      <c r="BK250" s="1387"/>
      <c r="BL250" s="1387"/>
      <c r="BM250" s="1387">
        <f t="shared" si="278"/>
        <v>0</v>
      </c>
      <c r="BN250" s="1403"/>
      <c r="BO250" s="1403"/>
      <c r="BP250" s="1403"/>
      <c r="BQ250" s="1403"/>
      <c r="BR250" s="1404"/>
      <c r="BS250" s="1404">
        <f t="shared" si="279"/>
        <v>0</v>
      </c>
      <c r="BT250" s="1404"/>
      <c r="BU250" s="1555">
        <f t="shared" si="336"/>
        <v>0</v>
      </c>
      <c r="BV250" s="1555">
        <f t="shared" si="337"/>
        <v>0</v>
      </c>
      <c r="BW250" s="1434">
        <f t="shared" si="338"/>
        <v>0</v>
      </c>
      <c r="BX250" s="1434">
        <f t="shared" si="339"/>
        <v>0</v>
      </c>
      <c r="BY250" s="1434">
        <f t="shared" si="340"/>
        <v>0</v>
      </c>
      <c r="BZ250" s="910">
        <f t="shared" si="280"/>
        <v>0</v>
      </c>
      <c r="CA250" s="2395"/>
      <c r="CB250" s="2059">
        <f t="shared" si="283"/>
        <v>0</v>
      </c>
    </row>
    <row r="251" spans="1:80" ht="17.25" hidden="1" customHeight="1">
      <c r="A251" s="1165"/>
      <c r="B251" s="1581"/>
      <c r="C251" s="1576"/>
      <c r="D251" s="1578"/>
      <c r="E251" s="1423">
        <v>0</v>
      </c>
      <c r="F251" s="1468">
        <v>0</v>
      </c>
      <c r="G251" s="1357">
        <v>0</v>
      </c>
      <c r="H251" s="1357">
        <v>0</v>
      </c>
      <c r="I251" s="1357">
        <v>0</v>
      </c>
      <c r="J251" s="1357">
        <v>0</v>
      </c>
      <c r="K251" s="1357">
        <v>0</v>
      </c>
      <c r="L251" s="1374">
        <f t="shared" si="271"/>
        <v>0</v>
      </c>
      <c r="M251" s="1444"/>
      <c r="N251" s="1440"/>
      <c r="O251" s="1440"/>
      <c r="P251" s="1440"/>
      <c r="Q251" s="1440"/>
      <c r="R251" s="1440"/>
      <c r="S251" s="1440"/>
      <c r="T251" s="1440">
        <f t="shared" si="272"/>
        <v>0</v>
      </c>
      <c r="U251" s="1722"/>
      <c r="V251" s="891">
        <f t="shared" si="324"/>
        <v>0</v>
      </c>
      <c r="W251" s="891"/>
      <c r="X251" s="891"/>
      <c r="Y251" s="891">
        <f t="shared" si="325"/>
        <v>0</v>
      </c>
      <c r="Z251" s="891"/>
      <c r="AA251" s="891">
        <f t="shared" si="341"/>
        <v>0</v>
      </c>
      <c r="AB251" s="891">
        <f t="shared" si="326"/>
        <v>0</v>
      </c>
      <c r="AC251" s="891">
        <f t="shared" si="327"/>
        <v>0</v>
      </c>
      <c r="AD251" s="891">
        <f t="shared" si="328"/>
        <v>0</v>
      </c>
      <c r="AE251" s="891">
        <f t="shared" si="329"/>
        <v>0</v>
      </c>
      <c r="AF251" s="1726">
        <f t="shared" si="274"/>
        <v>0</v>
      </c>
      <c r="AG251" s="889"/>
      <c r="AH251" s="889"/>
      <c r="AI251" s="1401">
        <v>0</v>
      </c>
      <c r="AJ251" s="1580">
        <v>0</v>
      </c>
      <c r="AK251" s="1401">
        <v>0</v>
      </c>
      <c r="AL251" s="1401">
        <v>0</v>
      </c>
      <c r="AM251" s="1401">
        <v>0</v>
      </c>
      <c r="AN251" s="1401">
        <v>0</v>
      </c>
      <c r="AO251" s="1401">
        <f t="shared" si="275"/>
        <v>0</v>
      </c>
      <c r="AP251" s="1001"/>
      <c r="AQ251" s="1402"/>
      <c r="AR251" s="1001"/>
      <c r="AS251" s="1001"/>
      <c r="AT251" s="1001"/>
      <c r="AU251" s="1402"/>
      <c r="AV251" s="1345">
        <f t="shared" si="276"/>
        <v>0</v>
      </c>
      <c r="AW251" s="2076"/>
      <c r="AX251" s="2093">
        <f t="shared" si="330"/>
        <v>0</v>
      </c>
      <c r="AY251" s="1577">
        <f t="shared" si="331"/>
        <v>0</v>
      </c>
      <c r="AZ251" s="1577"/>
      <c r="BA251" s="1433">
        <f t="shared" si="332"/>
        <v>0</v>
      </c>
      <c r="BB251" s="1433">
        <f t="shared" si="333"/>
        <v>0</v>
      </c>
      <c r="BC251" s="1433">
        <f t="shared" si="334"/>
        <v>0</v>
      </c>
      <c r="BD251" s="1433">
        <f t="shared" si="335"/>
        <v>0</v>
      </c>
      <c r="BE251" s="1433">
        <f t="shared" si="277"/>
        <v>0</v>
      </c>
      <c r="BF251" s="1380"/>
      <c r="BG251" s="1381"/>
      <c r="BH251" s="1387"/>
      <c r="BI251" s="1387"/>
      <c r="BJ251" s="1387"/>
      <c r="BK251" s="1387"/>
      <c r="BL251" s="1387"/>
      <c r="BM251" s="1387">
        <f t="shared" si="278"/>
        <v>0</v>
      </c>
      <c r="BN251" s="1403"/>
      <c r="BO251" s="1403"/>
      <c r="BP251" s="1403"/>
      <c r="BQ251" s="1403"/>
      <c r="BR251" s="1404"/>
      <c r="BS251" s="1404">
        <f t="shared" si="279"/>
        <v>0</v>
      </c>
      <c r="BT251" s="1404"/>
      <c r="BU251" s="1555">
        <f t="shared" si="336"/>
        <v>0</v>
      </c>
      <c r="BV251" s="1555">
        <f t="shared" si="337"/>
        <v>0</v>
      </c>
      <c r="BW251" s="1434">
        <f t="shared" si="338"/>
        <v>0</v>
      </c>
      <c r="BX251" s="1434">
        <f t="shared" si="339"/>
        <v>0</v>
      </c>
      <c r="BY251" s="1434">
        <f t="shared" si="340"/>
        <v>0</v>
      </c>
      <c r="BZ251" s="910">
        <f t="shared" si="280"/>
        <v>0</v>
      </c>
      <c r="CA251" s="2395"/>
      <c r="CB251" s="2059">
        <f t="shared" si="283"/>
        <v>0</v>
      </c>
    </row>
    <row r="252" spans="1:80" ht="17.25" hidden="1" customHeight="1">
      <c r="A252" s="1165"/>
      <c r="B252" s="1581"/>
      <c r="C252" s="1576"/>
      <c r="D252" s="1578"/>
      <c r="E252" s="1423">
        <v>0</v>
      </c>
      <c r="F252" s="1468">
        <v>0</v>
      </c>
      <c r="G252" s="1357">
        <v>0</v>
      </c>
      <c r="H252" s="1357">
        <v>0</v>
      </c>
      <c r="I252" s="1357">
        <v>0</v>
      </c>
      <c r="J252" s="1357">
        <v>0</v>
      </c>
      <c r="K252" s="1357">
        <v>0</v>
      </c>
      <c r="L252" s="1374">
        <f t="shared" si="271"/>
        <v>0</v>
      </c>
      <c r="M252" s="1444"/>
      <c r="N252" s="1440"/>
      <c r="O252" s="1440"/>
      <c r="P252" s="1440"/>
      <c r="Q252" s="1440"/>
      <c r="R252" s="1440"/>
      <c r="S252" s="1440"/>
      <c r="T252" s="1440">
        <f t="shared" si="272"/>
        <v>0</v>
      </c>
      <c r="U252" s="1722"/>
      <c r="V252" s="891">
        <f t="shared" si="324"/>
        <v>0</v>
      </c>
      <c r="W252" s="891"/>
      <c r="X252" s="891"/>
      <c r="Y252" s="891">
        <f t="shared" si="325"/>
        <v>0</v>
      </c>
      <c r="Z252" s="891"/>
      <c r="AA252" s="891">
        <f t="shared" si="341"/>
        <v>0</v>
      </c>
      <c r="AB252" s="891">
        <f t="shared" si="326"/>
        <v>0</v>
      </c>
      <c r="AC252" s="891">
        <f t="shared" si="327"/>
        <v>0</v>
      </c>
      <c r="AD252" s="891">
        <f t="shared" si="328"/>
        <v>0</v>
      </c>
      <c r="AE252" s="891">
        <f t="shared" si="329"/>
        <v>0</v>
      </c>
      <c r="AF252" s="1726">
        <f t="shared" si="274"/>
        <v>0</v>
      </c>
      <c r="AG252" s="889"/>
      <c r="AH252" s="889"/>
      <c r="AI252" s="1401">
        <v>0</v>
      </c>
      <c r="AJ252" s="1580">
        <v>0</v>
      </c>
      <c r="AK252" s="1401">
        <v>0</v>
      </c>
      <c r="AL252" s="1401">
        <v>0</v>
      </c>
      <c r="AM252" s="1401">
        <v>0</v>
      </c>
      <c r="AN252" s="1401">
        <v>0</v>
      </c>
      <c r="AO252" s="1401">
        <f t="shared" si="275"/>
        <v>0</v>
      </c>
      <c r="AP252" s="1001"/>
      <c r="AQ252" s="1402"/>
      <c r="AR252" s="1001"/>
      <c r="AS252" s="1001"/>
      <c r="AT252" s="1001"/>
      <c r="AU252" s="1402"/>
      <c r="AV252" s="1345">
        <f t="shared" si="276"/>
        <v>0</v>
      </c>
      <c r="AW252" s="2076"/>
      <c r="AX252" s="2093">
        <f t="shared" si="330"/>
        <v>0</v>
      </c>
      <c r="AY252" s="1577">
        <f t="shared" si="331"/>
        <v>0</v>
      </c>
      <c r="AZ252" s="1577"/>
      <c r="BA252" s="1433">
        <f t="shared" si="332"/>
        <v>0</v>
      </c>
      <c r="BB252" s="1433">
        <f t="shared" si="333"/>
        <v>0</v>
      </c>
      <c r="BC252" s="1433">
        <f t="shared" si="334"/>
        <v>0</v>
      </c>
      <c r="BD252" s="1433">
        <f t="shared" si="335"/>
        <v>0</v>
      </c>
      <c r="BE252" s="1433">
        <f t="shared" si="277"/>
        <v>0</v>
      </c>
      <c r="BF252" s="1380"/>
      <c r="BG252" s="1381"/>
      <c r="BH252" s="1387"/>
      <c r="BI252" s="1387"/>
      <c r="BJ252" s="1387"/>
      <c r="BK252" s="1387"/>
      <c r="BL252" s="1387"/>
      <c r="BM252" s="1387">
        <f t="shared" si="278"/>
        <v>0</v>
      </c>
      <c r="BN252" s="1403"/>
      <c r="BO252" s="1403"/>
      <c r="BP252" s="1403"/>
      <c r="BQ252" s="1403"/>
      <c r="BR252" s="1404"/>
      <c r="BS252" s="1404">
        <f t="shared" si="279"/>
        <v>0</v>
      </c>
      <c r="BT252" s="1404"/>
      <c r="BU252" s="1555">
        <f t="shared" si="336"/>
        <v>0</v>
      </c>
      <c r="BV252" s="1555">
        <f t="shared" si="337"/>
        <v>0</v>
      </c>
      <c r="BW252" s="1434">
        <f t="shared" si="338"/>
        <v>0</v>
      </c>
      <c r="BX252" s="1434">
        <f t="shared" si="339"/>
        <v>0</v>
      </c>
      <c r="BY252" s="1434">
        <f t="shared" si="340"/>
        <v>0</v>
      </c>
      <c r="BZ252" s="910">
        <f t="shared" si="280"/>
        <v>0</v>
      </c>
      <c r="CA252" s="2395"/>
      <c r="CB252" s="2059">
        <f t="shared" si="283"/>
        <v>0</v>
      </c>
    </row>
    <row r="253" spans="1:80" ht="17.25" hidden="1" customHeight="1">
      <c r="A253" s="1165"/>
      <c r="B253" s="1581"/>
      <c r="C253" s="1576"/>
      <c r="D253" s="1578"/>
      <c r="E253" s="1423">
        <v>0</v>
      </c>
      <c r="F253" s="1468">
        <v>0</v>
      </c>
      <c r="G253" s="1357">
        <v>0</v>
      </c>
      <c r="H253" s="1357">
        <v>0</v>
      </c>
      <c r="I253" s="1357">
        <v>0</v>
      </c>
      <c r="J253" s="1357">
        <v>0</v>
      </c>
      <c r="K253" s="1357">
        <v>0</v>
      </c>
      <c r="L253" s="1374">
        <f t="shared" si="271"/>
        <v>0</v>
      </c>
      <c r="M253" s="1444"/>
      <c r="N253" s="1440"/>
      <c r="O253" s="1440"/>
      <c r="P253" s="1440"/>
      <c r="Q253" s="1440"/>
      <c r="R253" s="1440"/>
      <c r="S253" s="1440"/>
      <c r="T253" s="1440">
        <f t="shared" si="272"/>
        <v>0</v>
      </c>
      <c r="U253" s="1722"/>
      <c r="V253" s="891">
        <f t="shared" si="324"/>
        <v>0</v>
      </c>
      <c r="W253" s="891"/>
      <c r="X253" s="891"/>
      <c r="Y253" s="891">
        <f t="shared" si="325"/>
        <v>0</v>
      </c>
      <c r="Z253" s="891"/>
      <c r="AA253" s="891">
        <f t="shared" si="341"/>
        <v>0</v>
      </c>
      <c r="AB253" s="891">
        <f t="shared" si="326"/>
        <v>0</v>
      </c>
      <c r="AC253" s="891">
        <f t="shared" si="327"/>
        <v>0</v>
      </c>
      <c r="AD253" s="891">
        <f t="shared" si="328"/>
        <v>0</v>
      </c>
      <c r="AE253" s="891">
        <f t="shared" si="329"/>
        <v>0</v>
      </c>
      <c r="AF253" s="1726">
        <f t="shared" si="274"/>
        <v>0</v>
      </c>
      <c r="AG253" s="889"/>
      <c r="AH253" s="889"/>
      <c r="AI253" s="1401">
        <v>0</v>
      </c>
      <c r="AJ253" s="1580">
        <v>0</v>
      </c>
      <c r="AK253" s="1401">
        <v>0</v>
      </c>
      <c r="AL253" s="1401">
        <v>0</v>
      </c>
      <c r="AM253" s="1401">
        <v>0</v>
      </c>
      <c r="AN253" s="1401">
        <v>0</v>
      </c>
      <c r="AO253" s="1401">
        <f t="shared" si="275"/>
        <v>0</v>
      </c>
      <c r="AP253" s="1001"/>
      <c r="AQ253" s="1402"/>
      <c r="AR253" s="1001"/>
      <c r="AS253" s="1001"/>
      <c r="AT253" s="1001"/>
      <c r="AU253" s="1402"/>
      <c r="AV253" s="1345">
        <f t="shared" si="276"/>
        <v>0</v>
      </c>
      <c r="AW253" s="2076"/>
      <c r="AX253" s="2093">
        <f t="shared" si="330"/>
        <v>0</v>
      </c>
      <c r="AY253" s="1577">
        <f t="shared" si="331"/>
        <v>0</v>
      </c>
      <c r="AZ253" s="1577"/>
      <c r="BA253" s="1433">
        <f t="shared" si="332"/>
        <v>0</v>
      </c>
      <c r="BB253" s="1433">
        <f t="shared" si="333"/>
        <v>0</v>
      </c>
      <c r="BC253" s="1433">
        <f t="shared" si="334"/>
        <v>0</v>
      </c>
      <c r="BD253" s="1433">
        <f t="shared" si="335"/>
        <v>0</v>
      </c>
      <c r="BE253" s="1433">
        <f t="shared" si="277"/>
        <v>0</v>
      </c>
      <c r="BF253" s="1380"/>
      <c r="BG253" s="1381"/>
      <c r="BH253" s="1387"/>
      <c r="BI253" s="1387"/>
      <c r="BJ253" s="1387"/>
      <c r="BK253" s="1387"/>
      <c r="BL253" s="1387"/>
      <c r="BM253" s="1387">
        <f t="shared" si="278"/>
        <v>0</v>
      </c>
      <c r="BN253" s="1403"/>
      <c r="BO253" s="1403"/>
      <c r="BP253" s="1403"/>
      <c r="BQ253" s="1403"/>
      <c r="BR253" s="1404"/>
      <c r="BS253" s="1404">
        <f t="shared" si="279"/>
        <v>0</v>
      </c>
      <c r="BT253" s="1404"/>
      <c r="BU253" s="1555">
        <f t="shared" si="336"/>
        <v>0</v>
      </c>
      <c r="BV253" s="1555">
        <f t="shared" si="337"/>
        <v>0</v>
      </c>
      <c r="BW253" s="1434">
        <f t="shared" si="338"/>
        <v>0</v>
      </c>
      <c r="BX253" s="1434">
        <f t="shared" si="339"/>
        <v>0</v>
      </c>
      <c r="BY253" s="1434">
        <f t="shared" si="340"/>
        <v>0</v>
      </c>
      <c r="BZ253" s="910">
        <f t="shared" si="280"/>
        <v>0</v>
      </c>
      <c r="CA253" s="2395"/>
      <c r="CB253" s="2059">
        <f t="shared" si="283"/>
        <v>0</v>
      </c>
    </row>
    <row r="254" spans="1:80" ht="12.75" hidden="1" customHeight="1">
      <c r="A254" s="1165"/>
      <c r="B254" s="1581"/>
      <c r="C254" s="1576"/>
      <c r="D254" s="1578"/>
      <c r="E254" s="1423">
        <v>0</v>
      </c>
      <c r="F254" s="1468">
        <v>0</v>
      </c>
      <c r="G254" s="1357">
        <v>0</v>
      </c>
      <c r="H254" s="1357">
        <v>0</v>
      </c>
      <c r="I254" s="1357">
        <v>0</v>
      </c>
      <c r="J254" s="1357">
        <v>0</v>
      </c>
      <c r="K254" s="1357">
        <v>0</v>
      </c>
      <c r="L254" s="1374">
        <f t="shared" si="271"/>
        <v>0</v>
      </c>
      <c r="M254" s="1444"/>
      <c r="N254" s="1440"/>
      <c r="O254" s="1440"/>
      <c r="P254" s="1440"/>
      <c r="Q254" s="1440"/>
      <c r="R254" s="1440"/>
      <c r="S254" s="1440"/>
      <c r="T254" s="1440">
        <f t="shared" si="272"/>
        <v>0</v>
      </c>
      <c r="U254" s="1722"/>
      <c r="V254" s="891">
        <f t="shared" si="324"/>
        <v>0</v>
      </c>
      <c r="W254" s="891"/>
      <c r="X254" s="891"/>
      <c r="Y254" s="891">
        <f t="shared" si="325"/>
        <v>0</v>
      </c>
      <c r="Z254" s="891"/>
      <c r="AA254" s="891">
        <f t="shared" si="341"/>
        <v>0</v>
      </c>
      <c r="AB254" s="891">
        <f t="shared" si="326"/>
        <v>0</v>
      </c>
      <c r="AC254" s="891">
        <f t="shared" si="327"/>
        <v>0</v>
      </c>
      <c r="AD254" s="891">
        <f t="shared" si="328"/>
        <v>0</v>
      </c>
      <c r="AE254" s="891">
        <f t="shared" si="329"/>
        <v>0</v>
      </c>
      <c r="AF254" s="1726">
        <f t="shared" si="274"/>
        <v>0</v>
      </c>
      <c r="AG254" s="889"/>
      <c r="AH254" s="889"/>
      <c r="AI254" s="1401">
        <v>0</v>
      </c>
      <c r="AJ254" s="1580">
        <v>0</v>
      </c>
      <c r="AK254" s="1401">
        <v>0</v>
      </c>
      <c r="AL254" s="1401">
        <v>0</v>
      </c>
      <c r="AM254" s="1401">
        <v>0</v>
      </c>
      <c r="AN254" s="1401">
        <v>0</v>
      </c>
      <c r="AO254" s="1401">
        <f t="shared" si="275"/>
        <v>0</v>
      </c>
      <c r="AP254" s="1001"/>
      <c r="AQ254" s="1402"/>
      <c r="AR254" s="1001"/>
      <c r="AS254" s="1001"/>
      <c r="AT254" s="1001"/>
      <c r="AU254" s="1402"/>
      <c r="AV254" s="1345">
        <f t="shared" si="276"/>
        <v>0</v>
      </c>
      <c r="AW254" s="2076"/>
      <c r="AX254" s="2093">
        <f t="shared" si="330"/>
        <v>0</v>
      </c>
      <c r="AY254" s="1577">
        <f t="shared" si="331"/>
        <v>0</v>
      </c>
      <c r="AZ254" s="1577"/>
      <c r="BA254" s="1433">
        <f t="shared" si="332"/>
        <v>0</v>
      </c>
      <c r="BB254" s="1433">
        <f t="shared" si="333"/>
        <v>0</v>
      </c>
      <c r="BC254" s="1433">
        <f t="shared" si="334"/>
        <v>0</v>
      </c>
      <c r="BD254" s="1433">
        <f t="shared" si="335"/>
        <v>0</v>
      </c>
      <c r="BE254" s="1433">
        <f t="shared" si="277"/>
        <v>0</v>
      </c>
      <c r="BF254" s="1380"/>
      <c r="BG254" s="1381"/>
      <c r="BH254" s="1387"/>
      <c r="BI254" s="1387"/>
      <c r="BJ254" s="1387"/>
      <c r="BK254" s="1387"/>
      <c r="BL254" s="1387"/>
      <c r="BM254" s="1387">
        <f t="shared" si="278"/>
        <v>0</v>
      </c>
      <c r="BN254" s="1403"/>
      <c r="BO254" s="1403"/>
      <c r="BP254" s="1403"/>
      <c r="BQ254" s="1403"/>
      <c r="BR254" s="1404"/>
      <c r="BS254" s="1404">
        <f t="shared" si="279"/>
        <v>0</v>
      </c>
      <c r="BT254" s="1404"/>
      <c r="BU254" s="1555">
        <f t="shared" si="336"/>
        <v>0</v>
      </c>
      <c r="BV254" s="1555">
        <f t="shared" si="337"/>
        <v>0</v>
      </c>
      <c r="BW254" s="1434">
        <f t="shared" si="338"/>
        <v>0</v>
      </c>
      <c r="BX254" s="1434">
        <f t="shared" si="339"/>
        <v>0</v>
      </c>
      <c r="BY254" s="1434">
        <f t="shared" si="340"/>
        <v>0</v>
      </c>
      <c r="BZ254" s="910">
        <f t="shared" si="280"/>
        <v>0</v>
      </c>
      <c r="CA254" s="2395"/>
      <c r="CB254" s="2059">
        <f t="shared" si="283"/>
        <v>0</v>
      </c>
    </row>
    <row r="255" spans="1:80" ht="12.75" hidden="1" customHeight="1">
      <c r="A255" s="1165"/>
      <c r="B255" s="1581"/>
      <c r="C255" s="1576"/>
      <c r="D255" s="1578"/>
      <c r="E255" s="1423">
        <v>0</v>
      </c>
      <c r="F255" s="1468">
        <v>0</v>
      </c>
      <c r="G255" s="1357">
        <v>0</v>
      </c>
      <c r="H255" s="1357">
        <v>0</v>
      </c>
      <c r="I255" s="1357">
        <v>0</v>
      </c>
      <c r="J255" s="1357">
        <v>0</v>
      </c>
      <c r="K255" s="1357">
        <v>0</v>
      </c>
      <c r="L255" s="1374">
        <f t="shared" si="271"/>
        <v>0</v>
      </c>
      <c r="M255" s="1444"/>
      <c r="N255" s="1440"/>
      <c r="O255" s="1440"/>
      <c r="P255" s="1440"/>
      <c r="Q255" s="1440"/>
      <c r="R255" s="1440"/>
      <c r="S255" s="1440"/>
      <c r="T255" s="1440">
        <f t="shared" si="272"/>
        <v>0</v>
      </c>
      <c r="U255" s="1722"/>
      <c r="V255" s="891">
        <f t="shared" si="324"/>
        <v>0</v>
      </c>
      <c r="W255" s="891"/>
      <c r="X255" s="891"/>
      <c r="Y255" s="891">
        <f t="shared" si="325"/>
        <v>0</v>
      </c>
      <c r="Z255" s="891"/>
      <c r="AA255" s="891">
        <f t="shared" si="341"/>
        <v>0</v>
      </c>
      <c r="AB255" s="891">
        <f t="shared" si="326"/>
        <v>0</v>
      </c>
      <c r="AC255" s="891">
        <f t="shared" si="327"/>
        <v>0</v>
      </c>
      <c r="AD255" s="891">
        <f t="shared" si="328"/>
        <v>0</v>
      </c>
      <c r="AE255" s="891">
        <f t="shared" si="329"/>
        <v>0</v>
      </c>
      <c r="AF255" s="1726">
        <f t="shared" si="274"/>
        <v>0</v>
      </c>
      <c r="AG255" s="889"/>
      <c r="AH255" s="889"/>
      <c r="AI255" s="1401">
        <v>0</v>
      </c>
      <c r="AJ255" s="1580">
        <v>0</v>
      </c>
      <c r="AK255" s="1401">
        <v>0</v>
      </c>
      <c r="AL255" s="1401">
        <v>0</v>
      </c>
      <c r="AM255" s="1401">
        <v>0</v>
      </c>
      <c r="AN255" s="1401">
        <v>0</v>
      </c>
      <c r="AO255" s="1401">
        <f t="shared" si="275"/>
        <v>0</v>
      </c>
      <c r="AP255" s="1001"/>
      <c r="AQ255" s="1402"/>
      <c r="AR255" s="1001"/>
      <c r="AS255" s="1001"/>
      <c r="AT255" s="1001"/>
      <c r="AU255" s="1402"/>
      <c r="AV255" s="1345">
        <f t="shared" si="276"/>
        <v>0</v>
      </c>
      <c r="AW255" s="2076"/>
      <c r="AX255" s="2093">
        <f t="shared" si="330"/>
        <v>0</v>
      </c>
      <c r="AY255" s="1577">
        <f t="shared" si="331"/>
        <v>0</v>
      </c>
      <c r="AZ255" s="1577"/>
      <c r="BA255" s="1433">
        <f t="shared" si="332"/>
        <v>0</v>
      </c>
      <c r="BB255" s="1433">
        <f t="shared" si="333"/>
        <v>0</v>
      </c>
      <c r="BC255" s="1433">
        <f t="shared" si="334"/>
        <v>0</v>
      </c>
      <c r="BD255" s="1433">
        <f t="shared" si="335"/>
        <v>0</v>
      </c>
      <c r="BE255" s="1433">
        <f t="shared" si="277"/>
        <v>0</v>
      </c>
      <c r="BF255" s="1380"/>
      <c r="BG255" s="1381"/>
      <c r="BH255" s="1387"/>
      <c r="BI255" s="1387"/>
      <c r="BJ255" s="1387"/>
      <c r="BK255" s="1387"/>
      <c r="BL255" s="1387"/>
      <c r="BM255" s="1387">
        <f t="shared" si="278"/>
        <v>0</v>
      </c>
      <c r="BN255" s="1403"/>
      <c r="BO255" s="1403"/>
      <c r="BP255" s="1403"/>
      <c r="BQ255" s="1403"/>
      <c r="BR255" s="1404"/>
      <c r="BS255" s="1404">
        <f t="shared" si="279"/>
        <v>0</v>
      </c>
      <c r="BT255" s="1404"/>
      <c r="BU255" s="1555">
        <f t="shared" si="336"/>
        <v>0</v>
      </c>
      <c r="BV255" s="1555">
        <f t="shared" si="337"/>
        <v>0</v>
      </c>
      <c r="BW255" s="1434">
        <f t="shared" si="338"/>
        <v>0</v>
      </c>
      <c r="BX255" s="1434">
        <f t="shared" si="339"/>
        <v>0</v>
      </c>
      <c r="BY255" s="1434">
        <f t="shared" si="340"/>
        <v>0</v>
      </c>
      <c r="BZ255" s="910">
        <f t="shared" si="280"/>
        <v>0</v>
      </c>
      <c r="CA255" s="2395"/>
      <c r="CB255" s="2059">
        <f t="shared" si="283"/>
        <v>0</v>
      </c>
    </row>
    <row r="256" spans="1:80" ht="12.75" hidden="1" customHeight="1">
      <c r="A256" s="1165"/>
      <c r="B256" s="1581"/>
      <c r="C256" s="1576"/>
      <c r="D256" s="1578"/>
      <c r="E256" s="1423">
        <v>0</v>
      </c>
      <c r="F256" s="1468">
        <v>0</v>
      </c>
      <c r="G256" s="1357">
        <v>0</v>
      </c>
      <c r="H256" s="1357">
        <v>0</v>
      </c>
      <c r="I256" s="1357">
        <v>0</v>
      </c>
      <c r="J256" s="1357">
        <v>0</v>
      </c>
      <c r="K256" s="1357">
        <v>0</v>
      </c>
      <c r="L256" s="1374">
        <f t="shared" si="271"/>
        <v>0</v>
      </c>
      <c r="M256" s="1444"/>
      <c r="N256" s="1440"/>
      <c r="O256" s="1440"/>
      <c r="P256" s="1440"/>
      <c r="Q256" s="1440"/>
      <c r="R256" s="1440"/>
      <c r="S256" s="1440"/>
      <c r="T256" s="1440">
        <f t="shared" si="272"/>
        <v>0</v>
      </c>
      <c r="U256" s="1722"/>
      <c r="V256" s="891">
        <f t="shared" si="324"/>
        <v>0</v>
      </c>
      <c r="W256" s="891"/>
      <c r="X256" s="891"/>
      <c r="Y256" s="891">
        <f t="shared" si="325"/>
        <v>0</v>
      </c>
      <c r="Z256" s="891"/>
      <c r="AA256" s="891">
        <f t="shared" si="341"/>
        <v>0</v>
      </c>
      <c r="AB256" s="891">
        <f t="shared" si="326"/>
        <v>0</v>
      </c>
      <c r="AC256" s="891">
        <f t="shared" si="327"/>
        <v>0</v>
      </c>
      <c r="AD256" s="891">
        <f t="shared" si="328"/>
        <v>0</v>
      </c>
      <c r="AE256" s="891">
        <f t="shared" si="329"/>
        <v>0</v>
      </c>
      <c r="AF256" s="1726">
        <f t="shared" si="274"/>
        <v>0</v>
      </c>
      <c r="AG256" s="889"/>
      <c r="AH256" s="889"/>
      <c r="AI256" s="1401">
        <v>0</v>
      </c>
      <c r="AJ256" s="1580">
        <v>0</v>
      </c>
      <c r="AK256" s="1401">
        <v>0</v>
      </c>
      <c r="AL256" s="1401">
        <v>0</v>
      </c>
      <c r="AM256" s="1401">
        <v>0</v>
      </c>
      <c r="AN256" s="1401">
        <v>0</v>
      </c>
      <c r="AO256" s="1401">
        <f t="shared" si="275"/>
        <v>0</v>
      </c>
      <c r="AP256" s="1001"/>
      <c r="AQ256" s="1402"/>
      <c r="AR256" s="1001"/>
      <c r="AS256" s="1001"/>
      <c r="AT256" s="1001"/>
      <c r="AU256" s="1402"/>
      <c r="AV256" s="1345">
        <f t="shared" si="276"/>
        <v>0</v>
      </c>
      <c r="AW256" s="2076"/>
      <c r="AX256" s="2093">
        <f t="shared" si="330"/>
        <v>0</v>
      </c>
      <c r="AY256" s="1577">
        <f t="shared" si="331"/>
        <v>0</v>
      </c>
      <c r="AZ256" s="1577"/>
      <c r="BA256" s="1433">
        <f t="shared" si="332"/>
        <v>0</v>
      </c>
      <c r="BB256" s="1433">
        <f t="shared" si="333"/>
        <v>0</v>
      </c>
      <c r="BC256" s="1433">
        <f t="shared" si="334"/>
        <v>0</v>
      </c>
      <c r="BD256" s="1433">
        <f t="shared" si="335"/>
        <v>0</v>
      </c>
      <c r="BE256" s="1433">
        <f t="shared" si="277"/>
        <v>0</v>
      </c>
      <c r="BF256" s="1380"/>
      <c r="BG256" s="1381"/>
      <c r="BH256" s="1387"/>
      <c r="BI256" s="1387"/>
      <c r="BJ256" s="1387"/>
      <c r="BK256" s="1387"/>
      <c r="BL256" s="1387"/>
      <c r="BM256" s="1387">
        <f t="shared" si="278"/>
        <v>0</v>
      </c>
      <c r="BN256" s="1403"/>
      <c r="BO256" s="1403"/>
      <c r="BP256" s="1403"/>
      <c r="BQ256" s="1403"/>
      <c r="BR256" s="1404"/>
      <c r="BS256" s="1404">
        <f t="shared" si="279"/>
        <v>0</v>
      </c>
      <c r="BT256" s="1404"/>
      <c r="BU256" s="1555">
        <f t="shared" si="336"/>
        <v>0</v>
      </c>
      <c r="BV256" s="1555">
        <f t="shared" si="337"/>
        <v>0</v>
      </c>
      <c r="BW256" s="1434">
        <f t="shared" si="338"/>
        <v>0</v>
      </c>
      <c r="BX256" s="1434">
        <f t="shared" si="339"/>
        <v>0</v>
      </c>
      <c r="BY256" s="1434">
        <f t="shared" si="340"/>
        <v>0</v>
      </c>
      <c r="BZ256" s="910">
        <f t="shared" si="280"/>
        <v>0</v>
      </c>
      <c r="CA256" s="2395"/>
      <c r="CB256" s="2059">
        <f t="shared" si="283"/>
        <v>0</v>
      </c>
    </row>
    <row r="257" spans="1:80" ht="12.75" hidden="1" customHeight="1">
      <c r="A257" s="1165"/>
      <c r="B257" s="1581"/>
      <c r="C257" s="1576"/>
      <c r="D257" s="1578"/>
      <c r="E257" s="1423">
        <v>0</v>
      </c>
      <c r="F257" s="1468">
        <v>0</v>
      </c>
      <c r="G257" s="1357">
        <v>0</v>
      </c>
      <c r="H257" s="1357">
        <v>0</v>
      </c>
      <c r="I257" s="1357">
        <v>0</v>
      </c>
      <c r="J257" s="1357">
        <v>0</v>
      </c>
      <c r="K257" s="1357">
        <v>0</v>
      </c>
      <c r="L257" s="1374">
        <f t="shared" si="271"/>
        <v>0</v>
      </c>
      <c r="M257" s="1444"/>
      <c r="N257" s="1440"/>
      <c r="O257" s="1440"/>
      <c r="P257" s="1440"/>
      <c r="Q257" s="1440"/>
      <c r="R257" s="1440"/>
      <c r="S257" s="1440"/>
      <c r="T257" s="1440">
        <f t="shared" si="272"/>
        <v>0</v>
      </c>
      <c r="U257" s="1722"/>
      <c r="V257" s="891">
        <f t="shared" si="324"/>
        <v>0</v>
      </c>
      <c r="W257" s="891"/>
      <c r="X257" s="891"/>
      <c r="Y257" s="891">
        <f t="shared" si="325"/>
        <v>0</v>
      </c>
      <c r="Z257" s="891"/>
      <c r="AA257" s="891">
        <f t="shared" si="341"/>
        <v>0</v>
      </c>
      <c r="AB257" s="891">
        <f t="shared" si="326"/>
        <v>0</v>
      </c>
      <c r="AC257" s="891">
        <f t="shared" si="327"/>
        <v>0</v>
      </c>
      <c r="AD257" s="891">
        <f t="shared" si="328"/>
        <v>0</v>
      </c>
      <c r="AE257" s="891">
        <f t="shared" si="329"/>
        <v>0</v>
      </c>
      <c r="AF257" s="1726">
        <f t="shared" si="274"/>
        <v>0</v>
      </c>
      <c r="AG257" s="889"/>
      <c r="AH257" s="889"/>
      <c r="AI257" s="1401">
        <v>0</v>
      </c>
      <c r="AJ257" s="1580">
        <v>0</v>
      </c>
      <c r="AK257" s="1401">
        <v>0</v>
      </c>
      <c r="AL257" s="1401">
        <v>0</v>
      </c>
      <c r="AM257" s="1401">
        <v>0</v>
      </c>
      <c r="AN257" s="1401">
        <v>0</v>
      </c>
      <c r="AO257" s="1401">
        <f t="shared" si="275"/>
        <v>0</v>
      </c>
      <c r="AP257" s="1001"/>
      <c r="AQ257" s="1402"/>
      <c r="AR257" s="1001"/>
      <c r="AS257" s="1001"/>
      <c r="AT257" s="1001"/>
      <c r="AU257" s="1402"/>
      <c r="AV257" s="1345">
        <f t="shared" si="276"/>
        <v>0</v>
      </c>
      <c r="AW257" s="2076"/>
      <c r="AX257" s="2093">
        <f t="shared" si="330"/>
        <v>0</v>
      </c>
      <c r="AY257" s="1577">
        <f t="shared" si="331"/>
        <v>0</v>
      </c>
      <c r="AZ257" s="1577"/>
      <c r="BA257" s="1433">
        <f t="shared" si="332"/>
        <v>0</v>
      </c>
      <c r="BB257" s="1433">
        <f t="shared" si="333"/>
        <v>0</v>
      </c>
      <c r="BC257" s="1433">
        <f t="shared" si="334"/>
        <v>0</v>
      </c>
      <c r="BD257" s="1433">
        <f t="shared" si="335"/>
        <v>0</v>
      </c>
      <c r="BE257" s="1433">
        <f t="shared" si="277"/>
        <v>0</v>
      </c>
      <c r="BF257" s="1380"/>
      <c r="BG257" s="1381"/>
      <c r="BH257" s="1387"/>
      <c r="BI257" s="1387"/>
      <c r="BJ257" s="1387"/>
      <c r="BK257" s="1387"/>
      <c r="BL257" s="1387"/>
      <c r="BM257" s="1387">
        <f t="shared" si="278"/>
        <v>0</v>
      </c>
      <c r="BN257" s="1403"/>
      <c r="BO257" s="1403"/>
      <c r="BP257" s="1403"/>
      <c r="BQ257" s="1403"/>
      <c r="BR257" s="1404"/>
      <c r="BS257" s="1404">
        <f t="shared" si="279"/>
        <v>0</v>
      </c>
      <c r="BT257" s="1404"/>
      <c r="BU257" s="1555">
        <f t="shared" si="336"/>
        <v>0</v>
      </c>
      <c r="BV257" s="1555">
        <f t="shared" si="337"/>
        <v>0</v>
      </c>
      <c r="BW257" s="1434">
        <f t="shared" si="338"/>
        <v>0</v>
      </c>
      <c r="BX257" s="1434">
        <f t="shared" si="339"/>
        <v>0</v>
      </c>
      <c r="BY257" s="1434">
        <f t="shared" si="340"/>
        <v>0</v>
      </c>
      <c r="BZ257" s="910">
        <f t="shared" si="280"/>
        <v>0</v>
      </c>
      <c r="CA257" s="2395"/>
      <c r="CB257" s="2059">
        <f t="shared" si="283"/>
        <v>0</v>
      </c>
    </row>
    <row r="258" spans="1:80" ht="12.75" hidden="1" customHeight="1">
      <c r="A258" s="1165"/>
      <c r="B258" s="1581"/>
      <c r="C258" s="1576"/>
      <c r="D258" s="1578"/>
      <c r="E258" s="1423">
        <v>0</v>
      </c>
      <c r="F258" s="1468">
        <v>0</v>
      </c>
      <c r="G258" s="1357">
        <v>0</v>
      </c>
      <c r="H258" s="1357">
        <v>0</v>
      </c>
      <c r="I258" s="1357">
        <v>0</v>
      </c>
      <c r="J258" s="1357">
        <v>0</v>
      </c>
      <c r="K258" s="1357">
        <v>0</v>
      </c>
      <c r="L258" s="1374">
        <f t="shared" si="271"/>
        <v>0</v>
      </c>
      <c r="M258" s="1444"/>
      <c r="N258" s="1440"/>
      <c r="O258" s="1440"/>
      <c r="P258" s="1440"/>
      <c r="Q258" s="1440"/>
      <c r="R258" s="1440"/>
      <c r="S258" s="1440"/>
      <c r="T258" s="1440">
        <f t="shared" si="272"/>
        <v>0</v>
      </c>
      <c r="U258" s="1722"/>
      <c r="V258" s="891">
        <f t="shared" si="324"/>
        <v>0</v>
      </c>
      <c r="W258" s="891"/>
      <c r="X258" s="891"/>
      <c r="Y258" s="891">
        <f t="shared" si="325"/>
        <v>0</v>
      </c>
      <c r="Z258" s="891"/>
      <c r="AA258" s="891">
        <f t="shared" si="341"/>
        <v>0</v>
      </c>
      <c r="AB258" s="891">
        <f t="shared" si="326"/>
        <v>0</v>
      </c>
      <c r="AC258" s="891">
        <f t="shared" si="327"/>
        <v>0</v>
      </c>
      <c r="AD258" s="891">
        <f t="shared" si="328"/>
        <v>0</v>
      </c>
      <c r="AE258" s="891">
        <f t="shared" si="329"/>
        <v>0</v>
      </c>
      <c r="AF258" s="1726">
        <f t="shared" si="274"/>
        <v>0</v>
      </c>
      <c r="AG258" s="889"/>
      <c r="AH258" s="889"/>
      <c r="AI258" s="1401">
        <v>0</v>
      </c>
      <c r="AJ258" s="1580">
        <v>0</v>
      </c>
      <c r="AK258" s="1401">
        <v>0</v>
      </c>
      <c r="AL258" s="1401">
        <v>0</v>
      </c>
      <c r="AM258" s="1401">
        <v>0</v>
      </c>
      <c r="AN258" s="1401">
        <v>0</v>
      </c>
      <c r="AO258" s="1401">
        <f t="shared" si="275"/>
        <v>0</v>
      </c>
      <c r="AP258" s="1001"/>
      <c r="AQ258" s="1402"/>
      <c r="AR258" s="1001"/>
      <c r="AS258" s="1001"/>
      <c r="AT258" s="1001"/>
      <c r="AU258" s="1402"/>
      <c r="AV258" s="1345">
        <f t="shared" si="276"/>
        <v>0</v>
      </c>
      <c r="AW258" s="2076"/>
      <c r="AX258" s="2093">
        <f t="shared" si="330"/>
        <v>0</v>
      </c>
      <c r="AY258" s="1577">
        <f t="shared" si="331"/>
        <v>0</v>
      </c>
      <c r="AZ258" s="1577"/>
      <c r="BA258" s="1433">
        <f t="shared" si="332"/>
        <v>0</v>
      </c>
      <c r="BB258" s="1433">
        <f t="shared" si="333"/>
        <v>0</v>
      </c>
      <c r="BC258" s="1433">
        <f t="shared" si="334"/>
        <v>0</v>
      </c>
      <c r="BD258" s="1433">
        <f t="shared" si="335"/>
        <v>0</v>
      </c>
      <c r="BE258" s="1433">
        <f t="shared" si="277"/>
        <v>0</v>
      </c>
      <c r="BF258" s="1380"/>
      <c r="BG258" s="1381"/>
      <c r="BH258" s="1387"/>
      <c r="BI258" s="1387"/>
      <c r="BJ258" s="1387"/>
      <c r="BK258" s="1387"/>
      <c r="BL258" s="1387"/>
      <c r="BM258" s="1387">
        <f t="shared" si="278"/>
        <v>0</v>
      </c>
      <c r="BN258" s="1403"/>
      <c r="BO258" s="1403"/>
      <c r="BP258" s="1403"/>
      <c r="BQ258" s="1403"/>
      <c r="BR258" s="1404"/>
      <c r="BS258" s="1404">
        <f t="shared" si="279"/>
        <v>0</v>
      </c>
      <c r="BT258" s="1404"/>
      <c r="BU258" s="1555">
        <f t="shared" si="336"/>
        <v>0</v>
      </c>
      <c r="BV258" s="1555">
        <f t="shared" si="337"/>
        <v>0</v>
      </c>
      <c r="BW258" s="1434">
        <f t="shared" si="338"/>
        <v>0</v>
      </c>
      <c r="BX258" s="1434">
        <f t="shared" si="339"/>
        <v>0</v>
      </c>
      <c r="BY258" s="1434">
        <f t="shared" si="340"/>
        <v>0</v>
      </c>
      <c r="BZ258" s="910">
        <f t="shared" si="280"/>
        <v>0</v>
      </c>
      <c r="CA258" s="2395"/>
      <c r="CB258" s="2059">
        <f t="shared" si="283"/>
        <v>0</v>
      </c>
    </row>
    <row r="259" spans="1:80" ht="12.75" hidden="1" customHeight="1">
      <c r="A259" s="1165"/>
      <c r="B259" s="1581"/>
      <c r="C259" s="1576"/>
      <c r="D259" s="1578"/>
      <c r="E259" s="1423">
        <v>0</v>
      </c>
      <c r="F259" s="1468">
        <v>0</v>
      </c>
      <c r="G259" s="1357">
        <v>0</v>
      </c>
      <c r="H259" s="1357">
        <v>0</v>
      </c>
      <c r="I259" s="1357">
        <v>0</v>
      </c>
      <c r="J259" s="1357">
        <v>0</v>
      </c>
      <c r="K259" s="1357">
        <v>0</v>
      </c>
      <c r="L259" s="1374">
        <f t="shared" si="271"/>
        <v>0</v>
      </c>
      <c r="M259" s="1444"/>
      <c r="N259" s="1440"/>
      <c r="O259" s="1440"/>
      <c r="P259" s="1440"/>
      <c r="Q259" s="1440"/>
      <c r="R259" s="1440"/>
      <c r="S259" s="1440"/>
      <c r="T259" s="1440">
        <f t="shared" si="272"/>
        <v>0</v>
      </c>
      <c r="U259" s="1722"/>
      <c r="V259" s="891">
        <f t="shared" si="324"/>
        <v>0</v>
      </c>
      <c r="W259" s="891"/>
      <c r="X259" s="891"/>
      <c r="Y259" s="891">
        <f t="shared" si="325"/>
        <v>0</v>
      </c>
      <c r="Z259" s="891"/>
      <c r="AA259" s="891">
        <f t="shared" si="341"/>
        <v>0</v>
      </c>
      <c r="AB259" s="891">
        <f t="shared" si="326"/>
        <v>0</v>
      </c>
      <c r="AC259" s="891">
        <f t="shared" si="327"/>
        <v>0</v>
      </c>
      <c r="AD259" s="891">
        <f t="shared" si="328"/>
        <v>0</v>
      </c>
      <c r="AE259" s="891">
        <f t="shared" si="329"/>
        <v>0</v>
      </c>
      <c r="AF259" s="1726">
        <f t="shared" si="274"/>
        <v>0</v>
      </c>
      <c r="AG259" s="889"/>
      <c r="AH259" s="889"/>
      <c r="AI259" s="1401">
        <v>0</v>
      </c>
      <c r="AJ259" s="1580">
        <v>0</v>
      </c>
      <c r="AK259" s="1401">
        <v>0</v>
      </c>
      <c r="AL259" s="1401">
        <v>0</v>
      </c>
      <c r="AM259" s="1401">
        <v>0</v>
      </c>
      <c r="AN259" s="1401">
        <v>0</v>
      </c>
      <c r="AO259" s="1401">
        <f t="shared" si="275"/>
        <v>0</v>
      </c>
      <c r="AP259" s="1001"/>
      <c r="AQ259" s="1402"/>
      <c r="AR259" s="1001"/>
      <c r="AS259" s="1001"/>
      <c r="AT259" s="1001"/>
      <c r="AU259" s="1402"/>
      <c r="AV259" s="1345">
        <f t="shared" si="276"/>
        <v>0</v>
      </c>
      <c r="AW259" s="2076"/>
      <c r="AX259" s="2093">
        <f t="shared" si="330"/>
        <v>0</v>
      </c>
      <c r="AY259" s="1577">
        <f t="shared" si="331"/>
        <v>0</v>
      </c>
      <c r="AZ259" s="1577"/>
      <c r="BA259" s="1433">
        <f t="shared" si="332"/>
        <v>0</v>
      </c>
      <c r="BB259" s="1433">
        <f t="shared" si="333"/>
        <v>0</v>
      </c>
      <c r="BC259" s="1433">
        <f t="shared" si="334"/>
        <v>0</v>
      </c>
      <c r="BD259" s="1433">
        <f t="shared" si="335"/>
        <v>0</v>
      </c>
      <c r="BE259" s="1433">
        <f t="shared" si="277"/>
        <v>0</v>
      </c>
      <c r="BF259" s="1380"/>
      <c r="BG259" s="1381"/>
      <c r="BH259" s="1387"/>
      <c r="BI259" s="1387"/>
      <c r="BJ259" s="1387"/>
      <c r="BK259" s="1387"/>
      <c r="BL259" s="1387"/>
      <c r="BM259" s="1387">
        <f t="shared" si="278"/>
        <v>0</v>
      </c>
      <c r="BN259" s="1403"/>
      <c r="BO259" s="1403"/>
      <c r="BP259" s="1403"/>
      <c r="BQ259" s="1403"/>
      <c r="BR259" s="1404"/>
      <c r="BS259" s="1404">
        <f t="shared" si="279"/>
        <v>0</v>
      </c>
      <c r="BT259" s="1404"/>
      <c r="BU259" s="1555">
        <f t="shared" si="336"/>
        <v>0</v>
      </c>
      <c r="BV259" s="1555">
        <f t="shared" si="337"/>
        <v>0</v>
      </c>
      <c r="BW259" s="1434">
        <f t="shared" si="338"/>
        <v>0</v>
      </c>
      <c r="BX259" s="1434">
        <f t="shared" si="339"/>
        <v>0</v>
      </c>
      <c r="BY259" s="1434">
        <f t="shared" si="340"/>
        <v>0</v>
      </c>
      <c r="BZ259" s="910">
        <f t="shared" si="280"/>
        <v>0</v>
      </c>
      <c r="CA259" s="2395"/>
      <c r="CB259" s="2059">
        <f t="shared" si="283"/>
        <v>0</v>
      </c>
    </row>
    <row r="260" spans="1:80" ht="12.75" hidden="1" customHeight="1">
      <c r="A260" s="1165"/>
      <c r="B260" s="1581"/>
      <c r="C260" s="1576"/>
      <c r="D260" s="1578"/>
      <c r="E260" s="1423">
        <v>0</v>
      </c>
      <c r="F260" s="1468">
        <v>0</v>
      </c>
      <c r="G260" s="1357">
        <v>0</v>
      </c>
      <c r="H260" s="1357">
        <v>0</v>
      </c>
      <c r="I260" s="1357">
        <v>0</v>
      </c>
      <c r="J260" s="1357">
        <v>0</v>
      </c>
      <c r="K260" s="1357">
        <v>0</v>
      </c>
      <c r="L260" s="1374">
        <f t="shared" si="271"/>
        <v>0</v>
      </c>
      <c r="M260" s="1444"/>
      <c r="N260" s="1440"/>
      <c r="O260" s="1440"/>
      <c r="P260" s="1440"/>
      <c r="Q260" s="1440"/>
      <c r="R260" s="1440"/>
      <c r="S260" s="1440"/>
      <c r="T260" s="1440">
        <f t="shared" si="272"/>
        <v>0</v>
      </c>
      <c r="U260" s="1722"/>
      <c r="V260" s="891">
        <f t="shared" si="324"/>
        <v>0</v>
      </c>
      <c r="W260" s="891"/>
      <c r="X260" s="891"/>
      <c r="Y260" s="891">
        <f t="shared" si="325"/>
        <v>0</v>
      </c>
      <c r="Z260" s="891"/>
      <c r="AA260" s="891">
        <f t="shared" si="341"/>
        <v>0</v>
      </c>
      <c r="AB260" s="891">
        <f t="shared" si="326"/>
        <v>0</v>
      </c>
      <c r="AC260" s="891">
        <f t="shared" si="327"/>
        <v>0</v>
      </c>
      <c r="AD260" s="891">
        <f t="shared" si="328"/>
        <v>0</v>
      </c>
      <c r="AE260" s="891">
        <f t="shared" si="329"/>
        <v>0</v>
      </c>
      <c r="AF260" s="1726">
        <f t="shared" si="274"/>
        <v>0</v>
      </c>
      <c r="AG260" s="889"/>
      <c r="AH260" s="889"/>
      <c r="AI260" s="1401">
        <v>0</v>
      </c>
      <c r="AJ260" s="1580">
        <v>0</v>
      </c>
      <c r="AK260" s="1401">
        <v>0</v>
      </c>
      <c r="AL260" s="1401">
        <v>0</v>
      </c>
      <c r="AM260" s="1401">
        <v>0</v>
      </c>
      <c r="AN260" s="1401">
        <v>0</v>
      </c>
      <c r="AO260" s="1401">
        <f t="shared" si="275"/>
        <v>0</v>
      </c>
      <c r="AP260" s="1001"/>
      <c r="AQ260" s="1402"/>
      <c r="AR260" s="1001"/>
      <c r="AS260" s="1001"/>
      <c r="AT260" s="1001"/>
      <c r="AU260" s="1402"/>
      <c r="AV260" s="1345">
        <f t="shared" si="276"/>
        <v>0</v>
      </c>
      <c r="AW260" s="2076"/>
      <c r="AX260" s="2093">
        <f t="shared" si="330"/>
        <v>0</v>
      </c>
      <c r="AY260" s="1577">
        <f t="shared" si="331"/>
        <v>0</v>
      </c>
      <c r="AZ260" s="1577"/>
      <c r="BA260" s="1433">
        <f t="shared" si="332"/>
        <v>0</v>
      </c>
      <c r="BB260" s="1433">
        <f t="shared" si="333"/>
        <v>0</v>
      </c>
      <c r="BC260" s="1433">
        <f t="shared" si="334"/>
        <v>0</v>
      </c>
      <c r="BD260" s="1433">
        <f t="shared" si="335"/>
        <v>0</v>
      </c>
      <c r="BE260" s="1433">
        <f t="shared" si="277"/>
        <v>0</v>
      </c>
      <c r="BF260" s="1380"/>
      <c r="BG260" s="1381"/>
      <c r="BH260" s="1387"/>
      <c r="BI260" s="1387"/>
      <c r="BJ260" s="1387"/>
      <c r="BK260" s="1387"/>
      <c r="BL260" s="1387"/>
      <c r="BM260" s="1387">
        <f t="shared" si="278"/>
        <v>0</v>
      </c>
      <c r="BN260" s="1403"/>
      <c r="BO260" s="1403"/>
      <c r="BP260" s="1403"/>
      <c r="BQ260" s="1403"/>
      <c r="BR260" s="1404"/>
      <c r="BS260" s="1404">
        <f t="shared" si="279"/>
        <v>0</v>
      </c>
      <c r="BT260" s="1404"/>
      <c r="BU260" s="1555">
        <f t="shared" si="336"/>
        <v>0</v>
      </c>
      <c r="BV260" s="1555">
        <f t="shared" si="337"/>
        <v>0</v>
      </c>
      <c r="BW260" s="1434">
        <f t="shared" si="338"/>
        <v>0</v>
      </c>
      <c r="BX260" s="1434">
        <f t="shared" si="339"/>
        <v>0</v>
      </c>
      <c r="BY260" s="1434">
        <f t="shared" si="340"/>
        <v>0</v>
      </c>
      <c r="BZ260" s="910">
        <f t="shared" si="280"/>
        <v>0</v>
      </c>
      <c r="CA260" s="2395"/>
      <c r="CB260" s="2059">
        <f t="shared" si="283"/>
        <v>0</v>
      </c>
    </row>
    <row r="261" spans="1:80" ht="12.75" hidden="1" customHeight="1">
      <c r="A261" s="911">
        <v>19</v>
      </c>
      <c r="B261" s="1431"/>
      <c r="C261" s="1368" t="s">
        <v>748</v>
      </c>
      <c r="D261" s="1578" t="s">
        <v>957</v>
      </c>
      <c r="E261" s="1423">
        <v>0</v>
      </c>
      <c r="F261" s="1366">
        <v>0</v>
      </c>
      <c r="G261" s="1366">
        <v>0</v>
      </c>
      <c r="H261" s="1366">
        <v>0</v>
      </c>
      <c r="I261" s="1366">
        <v>0</v>
      </c>
      <c r="J261" s="1366">
        <v>0</v>
      </c>
      <c r="K261" s="1366">
        <v>0</v>
      </c>
      <c r="L261" s="1443">
        <f t="shared" si="271"/>
        <v>0</v>
      </c>
      <c r="M261" s="1444"/>
      <c r="N261" s="1440"/>
      <c r="O261" s="1440"/>
      <c r="P261" s="1440"/>
      <c r="Q261" s="1440"/>
      <c r="R261" s="1440"/>
      <c r="S261" s="1440"/>
      <c r="T261" s="1440">
        <f t="shared" si="272"/>
        <v>0</v>
      </c>
      <c r="U261" s="1722"/>
      <c r="V261" s="891">
        <f t="shared" si="324"/>
        <v>0</v>
      </c>
      <c r="W261" s="891"/>
      <c r="X261" s="891"/>
      <c r="Y261" s="891">
        <f t="shared" si="325"/>
        <v>0</v>
      </c>
      <c r="Z261" s="891"/>
      <c r="AA261" s="891">
        <f t="shared" si="341"/>
        <v>0</v>
      </c>
      <c r="AB261" s="891">
        <f t="shared" si="326"/>
        <v>0</v>
      </c>
      <c r="AC261" s="891">
        <f t="shared" si="327"/>
        <v>0</v>
      </c>
      <c r="AD261" s="891">
        <f t="shared" si="328"/>
        <v>0</v>
      </c>
      <c r="AE261" s="891">
        <f t="shared" si="329"/>
        <v>0</v>
      </c>
      <c r="AF261" s="1726">
        <f t="shared" si="274"/>
        <v>0</v>
      </c>
      <c r="AG261" s="889"/>
      <c r="AH261" s="889"/>
      <c r="AI261" s="1401">
        <v>0</v>
      </c>
      <c r="AJ261" s="1401">
        <v>0</v>
      </c>
      <c r="AK261" s="1401">
        <v>0</v>
      </c>
      <c r="AL261" s="1401">
        <v>0</v>
      </c>
      <c r="AM261" s="1401">
        <v>0</v>
      </c>
      <c r="AN261" s="1401">
        <v>0</v>
      </c>
      <c r="AO261" s="1401">
        <f t="shared" si="275"/>
        <v>0</v>
      </c>
      <c r="AP261" s="1001"/>
      <c r="AQ261" s="1402"/>
      <c r="AR261" s="1001"/>
      <c r="AS261" s="1001"/>
      <c r="AT261" s="1001"/>
      <c r="AU261" s="1402"/>
      <c r="AV261" s="1345">
        <f t="shared" si="276"/>
        <v>0</v>
      </c>
      <c r="AW261" s="2076"/>
      <c r="AX261" s="2093">
        <f t="shared" si="330"/>
        <v>0</v>
      </c>
      <c r="AY261" s="1577">
        <f t="shared" si="331"/>
        <v>0</v>
      </c>
      <c r="AZ261" s="1577"/>
      <c r="BA261" s="1433">
        <f t="shared" si="332"/>
        <v>0</v>
      </c>
      <c r="BB261" s="1433">
        <f t="shared" si="333"/>
        <v>0</v>
      </c>
      <c r="BC261" s="1433">
        <f t="shared" si="334"/>
        <v>0</v>
      </c>
      <c r="BD261" s="1433">
        <f t="shared" si="335"/>
        <v>0</v>
      </c>
      <c r="BE261" s="1433">
        <f t="shared" si="277"/>
        <v>0</v>
      </c>
      <c r="BF261" s="1380"/>
      <c r="BG261" s="1381"/>
      <c r="BH261" s="1387"/>
      <c r="BI261" s="1387"/>
      <c r="BJ261" s="1387"/>
      <c r="BK261" s="1387"/>
      <c r="BL261" s="1387"/>
      <c r="BM261" s="1387">
        <f t="shared" si="278"/>
        <v>0</v>
      </c>
      <c r="BN261" s="1403"/>
      <c r="BO261" s="1403"/>
      <c r="BP261" s="1403"/>
      <c r="BQ261" s="1403"/>
      <c r="BR261" s="1404"/>
      <c r="BS261" s="1404">
        <f t="shared" si="279"/>
        <v>0</v>
      </c>
      <c r="BT261" s="1404"/>
      <c r="BU261" s="1555">
        <f t="shared" si="336"/>
        <v>0</v>
      </c>
      <c r="BV261" s="1555">
        <f t="shared" si="337"/>
        <v>0</v>
      </c>
      <c r="BW261" s="1434">
        <f t="shared" si="338"/>
        <v>0</v>
      </c>
      <c r="BX261" s="1434">
        <f t="shared" si="339"/>
        <v>0</v>
      </c>
      <c r="BY261" s="1434">
        <f t="shared" si="340"/>
        <v>0</v>
      </c>
      <c r="BZ261" s="910">
        <f t="shared" si="280"/>
        <v>0</v>
      </c>
      <c r="CA261" s="2394"/>
      <c r="CB261" s="2059">
        <f t="shared" si="283"/>
        <v>0</v>
      </c>
    </row>
    <row r="262" spans="1:80" ht="24" hidden="1" customHeight="1">
      <c r="A262" s="1165"/>
      <c r="B262" s="1494"/>
      <c r="C262" s="1368" t="s">
        <v>747</v>
      </c>
      <c r="D262" s="1559"/>
      <c r="E262" s="1372">
        <v>0</v>
      </c>
      <c r="F262" s="1582">
        <v>0</v>
      </c>
      <c r="G262" s="1372">
        <v>0</v>
      </c>
      <c r="H262" s="1372">
        <v>0</v>
      </c>
      <c r="I262" s="1372">
        <v>0</v>
      </c>
      <c r="J262" s="1372">
        <v>0</v>
      </c>
      <c r="K262" s="1372">
        <v>0</v>
      </c>
      <c r="L262" s="1372">
        <f t="shared" si="271"/>
        <v>0</v>
      </c>
      <c r="M262" s="1496"/>
      <c r="N262" s="1496"/>
      <c r="O262" s="1496"/>
      <c r="P262" s="1496"/>
      <c r="Q262" s="1496"/>
      <c r="R262" s="1496"/>
      <c r="S262" s="1444"/>
      <c r="T262" s="1444">
        <f t="shared" si="272"/>
        <v>0</v>
      </c>
      <c r="U262" s="1727"/>
      <c r="V262" s="891">
        <f t="shared" si="324"/>
        <v>0</v>
      </c>
      <c r="W262" s="891"/>
      <c r="X262" s="891"/>
      <c r="Y262" s="891">
        <f t="shared" si="325"/>
        <v>0</v>
      </c>
      <c r="Z262" s="891"/>
      <c r="AA262" s="891">
        <f t="shared" si="341"/>
        <v>0</v>
      </c>
      <c r="AB262" s="891">
        <f t="shared" si="326"/>
        <v>0</v>
      </c>
      <c r="AC262" s="891">
        <f t="shared" si="327"/>
        <v>0</v>
      </c>
      <c r="AD262" s="891">
        <f t="shared" si="328"/>
        <v>0</v>
      </c>
      <c r="AE262" s="891">
        <f t="shared" si="329"/>
        <v>0</v>
      </c>
      <c r="AF262" s="1726">
        <f t="shared" si="274"/>
        <v>0</v>
      </c>
      <c r="AG262" s="889"/>
      <c r="AH262" s="889"/>
      <c r="AI262" s="1375">
        <v>0</v>
      </c>
      <c r="AJ262" s="1583">
        <v>0</v>
      </c>
      <c r="AK262" s="1375">
        <v>0</v>
      </c>
      <c r="AL262" s="1401">
        <v>0</v>
      </c>
      <c r="AM262" s="1401">
        <v>0</v>
      </c>
      <c r="AN262" s="1401">
        <v>0</v>
      </c>
      <c r="AO262" s="1401">
        <f t="shared" si="275"/>
        <v>0</v>
      </c>
      <c r="AP262" s="1001"/>
      <c r="AQ262" s="1402"/>
      <c r="AR262" s="1001"/>
      <c r="AS262" s="1001"/>
      <c r="AT262" s="1001"/>
      <c r="AU262" s="1402"/>
      <c r="AV262" s="1345">
        <f t="shared" si="276"/>
        <v>0</v>
      </c>
      <c r="AW262" s="2076"/>
      <c r="AX262" s="2093">
        <f t="shared" si="330"/>
        <v>0</v>
      </c>
      <c r="AY262" s="1583">
        <f t="shared" si="331"/>
        <v>0</v>
      </c>
      <c r="AZ262" s="2146"/>
      <c r="BA262" s="1433">
        <f t="shared" si="332"/>
        <v>0</v>
      </c>
      <c r="BB262" s="1433">
        <f t="shared" si="333"/>
        <v>0</v>
      </c>
      <c r="BC262" s="1433">
        <f t="shared" si="334"/>
        <v>0</v>
      </c>
      <c r="BD262" s="1433">
        <f t="shared" si="335"/>
        <v>0</v>
      </c>
      <c r="BE262" s="1433">
        <f t="shared" si="277"/>
        <v>0</v>
      </c>
      <c r="BF262" s="1380"/>
      <c r="BG262" s="1381"/>
      <c r="BH262" s="1382"/>
      <c r="BI262" s="1382"/>
      <c r="BJ262" s="1382"/>
      <c r="BK262" s="1387"/>
      <c r="BL262" s="1387"/>
      <c r="BM262" s="1387">
        <f t="shared" si="278"/>
        <v>0</v>
      </c>
      <c r="BN262" s="1403"/>
      <c r="BO262" s="1403"/>
      <c r="BP262" s="1403"/>
      <c r="BQ262" s="1403"/>
      <c r="BR262" s="1404"/>
      <c r="BS262" s="1404">
        <f t="shared" si="279"/>
        <v>0</v>
      </c>
      <c r="BT262" s="2112"/>
      <c r="BU262" s="1584">
        <f t="shared" si="336"/>
        <v>0</v>
      </c>
      <c r="BV262" s="1584">
        <f t="shared" si="337"/>
        <v>0</v>
      </c>
      <c r="BW262" s="1434">
        <f t="shared" si="338"/>
        <v>0</v>
      </c>
      <c r="BX262" s="1434">
        <f t="shared" si="339"/>
        <v>0</v>
      </c>
      <c r="BY262" s="1434">
        <f t="shared" si="340"/>
        <v>0</v>
      </c>
      <c r="BZ262" s="910">
        <f t="shared" si="280"/>
        <v>0</v>
      </c>
      <c r="CA262" s="2395"/>
      <c r="CB262" s="2059">
        <f t="shared" si="283"/>
        <v>0</v>
      </c>
    </row>
    <row r="263" spans="1:80">
      <c r="A263" s="1165" t="s">
        <v>759</v>
      </c>
      <c r="B263" s="1171" t="s">
        <v>551</v>
      </c>
      <c r="C263" s="1517" t="s">
        <v>523</v>
      </c>
      <c r="D263" s="1737"/>
      <c r="E263" s="1151">
        <v>8.2720000000000002</v>
      </c>
      <c r="F263" s="1151">
        <v>4912.3</v>
      </c>
      <c r="G263" s="1151">
        <v>78248</v>
      </c>
      <c r="H263" s="1151">
        <v>100000</v>
      </c>
      <c r="I263" s="1151"/>
      <c r="J263" s="1151">
        <v>0</v>
      </c>
      <c r="K263" s="1151">
        <v>0</v>
      </c>
      <c r="L263" s="1151">
        <f t="shared" si="271"/>
        <v>183160.3</v>
      </c>
      <c r="M263" s="1184">
        <f t="shared" ref="M263:S263" si="342">SUM(M264:M284)</f>
        <v>-6.2720000000000002</v>
      </c>
      <c r="N263" s="1184">
        <f t="shared" si="342"/>
        <v>-2000</v>
      </c>
      <c r="O263" s="1184">
        <f t="shared" si="342"/>
        <v>-7886.5999999999985</v>
      </c>
      <c r="P263" s="1184">
        <f t="shared" si="342"/>
        <v>-100000</v>
      </c>
      <c r="Q263" s="1184"/>
      <c r="R263" s="1184">
        <f t="shared" si="342"/>
        <v>0</v>
      </c>
      <c r="S263" s="1184">
        <f t="shared" si="342"/>
        <v>0</v>
      </c>
      <c r="T263" s="1184">
        <f t="shared" si="272"/>
        <v>-109886.6</v>
      </c>
      <c r="U263" s="1184"/>
      <c r="V263" s="1861">
        <f>SUM(V264:V284)</f>
        <v>15.645</v>
      </c>
      <c r="W263" s="1861"/>
      <c r="X263" s="1861"/>
      <c r="Y263" s="1861">
        <f t="shared" ref="Y263:AE263" si="343">SUM(Y264:Y284)</f>
        <v>0</v>
      </c>
      <c r="Z263" s="1861"/>
      <c r="AA263" s="1861">
        <f t="shared" si="343"/>
        <v>101464</v>
      </c>
      <c r="AB263" s="1861">
        <f t="shared" si="343"/>
        <v>254858.19999999998</v>
      </c>
      <c r="AC263" s="1861">
        <f>SUM(AC264:AC284)</f>
        <v>2381.1</v>
      </c>
      <c r="AD263" s="1861">
        <f t="shared" si="343"/>
        <v>4533.3</v>
      </c>
      <c r="AE263" s="1861">
        <f t="shared" si="343"/>
        <v>108800</v>
      </c>
      <c r="AF263" s="1151">
        <f t="shared" si="274"/>
        <v>472036.59999999992</v>
      </c>
      <c r="AG263" s="1861"/>
      <c r="AH263" s="1861"/>
      <c r="AI263" s="1151">
        <v>12.276</v>
      </c>
      <c r="AJ263" s="1151">
        <v>7000</v>
      </c>
      <c r="AK263" s="1151">
        <v>174030</v>
      </c>
      <c r="AL263" s="1151"/>
      <c r="AM263" s="1151">
        <v>1700</v>
      </c>
      <c r="AN263" s="1151">
        <v>40800</v>
      </c>
      <c r="AO263" s="1151">
        <f t="shared" si="275"/>
        <v>223530</v>
      </c>
      <c r="AP263" s="1861">
        <f t="shared" ref="AP263:AU263" si="344">SUM(AP264:AP284)</f>
        <v>0</v>
      </c>
      <c r="AQ263" s="1861">
        <f t="shared" si="344"/>
        <v>0</v>
      </c>
      <c r="AR263" s="1861">
        <f t="shared" si="344"/>
        <v>0</v>
      </c>
      <c r="AS263" s="1861">
        <f t="shared" si="344"/>
        <v>0</v>
      </c>
      <c r="AT263" s="1861">
        <f t="shared" si="344"/>
        <v>0</v>
      </c>
      <c r="AU263" s="1861">
        <f t="shared" si="344"/>
        <v>0</v>
      </c>
      <c r="AV263" s="1861">
        <f t="shared" si="276"/>
        <v>0</v>
      </c>
      <c r="AW263" s="1861"/>
      <c r="AX263" s="1751">
        <f t="shared" ref="AX263:BD263" si="345">SUM(AX264:AX284)</f>
        <v>7.3</v>
      </c>
      <c r="AY263" s="1151">
        <f t="shared" si="345"/>
        <v>0</v>
      </c>
      <c r="AZ263" s="1151"/>
      <c r="BA263" s="1151">
        <f t="shared" si="345"/>
        <v>171842.6</v>
      </c>
      <c r="BB263" s="1151">
        <f t="shared" si="345"/>
        <v>0</v>
      </c>
      <c r="BC263" s="1151">
        <f t="shared" si="345"/>
        <v>5297.5</v>
      </c>
      <c r="BD263" s="1151">
        <f t="shared" si="345"/>
        <v>127140</v>
      </c>
      <c r="BE263" s="1151">
        <f t="shared" si="277"/>
        <v>304280.09999999998</v>
      </c>
      <c r="BF263" s="1730"/>
      <c r="BG263" s="1185"/>
      <c r="BH263" s="1151">
        <f>SUM(BH264:BH284)</f>
        <v>2.2999999999999998</v>
      </c>
      <c r="BI263" s="1151">
        <f>SUM(BI264:BI284)</f>
        <v>0</v>
      </c>
      <c r="BJ263" s="1151">
        <f>SUM(BJ264:BJ284)</f>
        <v>30000</v>
      </c>
      <c r="BK263" s="1151">
        <f>SUM(BK264:BK284)</f>
        <v>0</v>
      </c>
      <c r="BL263" s="1151">
        <f>SUM(BL264:BL284)</f>
        <v>0</v>
      </c>
      <c r="BM263" s="1151">
        <f t="shared" si="278"/>
        <v>30000</v>
      </c>
      <c r="BN263" s="1861">
        <f>SUM(BN264:BN284)</f>
        <v>0</v>
      </c>
      <c r="BO263" s="1861">
        <f>SUM(BO264:BO284)</f>
        <v>0</v>
      </c>
      <c r="BP263" s="1861">
        <f>SUM(BP264:BP284)</f>
        <v>0</v>
      </c>
      <c r="BQ263" s="1861">
        <f>SUM(BQ264:BQ284)</f>
        <v>0</v>
      </c>
      <c r="BR263" s="1861">
        <f>SUM(BR264:BR284)</f>
        <v>0</v>
      </c>
      <c r="BS263" s="1861">
        <f t="shared" si="279"/>
        <v>0</v>
      </c>
      <c r="BT263" s="1861"/>
      <c r="BU263" s="1151">
        <f>SUM(BU264:BU284)</f>
        <v>13.2</v>
      </c>
      <c r="BV263" s="1151">
        <f>SUM(BV264:BV284)</f>
        <v>0</v>
      </c>
      <c r="BW263" s="1151">
        <f>SUM(BW264:BW284)</f>
        <v>66000</v>
      </c>
      <c r="BX263" s="1151">
        <f>SUM(BX264:BX284)</f>
        <v>16500</v>
      </c>
      <c r="BY263" s="1151">
        <f>SUM(BY264:BY284)</f>
        <v>396000</v>
      </c>
      <c r="BZ263" s="1151">
        <f t="shared" si="280"/>
        <v>478500</v>
      </c>
      <c r="CA263" s="2396"/>
      <c r="CB263" s="2059">
        <f t="shared" si="283"/>
        <v>36.144999999999996</v>
      </c>
    </row>
    <row r="264" spans="1:80" ht="16.5" hidden="1" customHeight="1">
      <c r="A264" s="1165"/>
      <c r="B264" s="1585"/>
      <c r="C264" s="1586" t="s">
        <v>823</v>
      </c>
      <c r="D264" s="1487" t="s">
        <v>957</v>
      </c>
      <c r="E264" s="1422">
        <v>0</v>
      </c>
      <c r="F264" s="1422">
        <v>0</v>
      </c>
      <c r="G264" s="1422">
        <v>0</v>
      </c>
      <c r="H264" s="1422">
        <v>0</v>
      </c>
      <c r="I264" s="1422"/>
      <c r="J264" s="1422">
        <v>0</v>
      </c>
      <c r="K264" s="1422">
        <v>0</v>
      </c>
      <c r="L264" s="1422">
        <f t="shared" si="271"/>
        <v>0</v>
      </c>
      <c r="M264" s="1640"/>
      <c r="N264" s="1640"/>
      <c r="O264" s="1640"/>
      <c r="P264" s="1640"/>
      <c r="Q264" s="1640"/>
      <c r="R264" s="1640"/>
      <c r="S264" s="1946"/>
      <c r="T264" s="1946">
        <f t="shared" si="272"/>
        <v>0</v>
      </c>
      <c r="U264" s="1729"/>
      <c r="V264" s="891">
        <f t="shared" ref="V264:V284" si="346">E264+M264</f>
        <v>0</v>
      </c>
      <c r="W264" s="891"/>
      <c r="X264" s="891"/>
      <c r="Y264" s="891"/>
      <c r="Z264" s="891"/>
      <c r="AA264" s="891">
        <f t="shared" ref="AA264:AA284" si="347">G264+O264</f>
        <v>0</v>
      </c>
      <c r="AB264" s="891">
        <f t="shared" ref="AB264:AB284" si="348">H264+P264</f>
        <v>0</v>
      </c>
      <c r="AC264" s="891">
        <f t="shared" ref="AC264:AC284" si="349">I264+Q264</f>
        <v>0</v>
      </c>
      <c r="AD264" s="1341">
        <f t="shared" ref="AD264:AD284" si="350">J264+R264</f>
        <v>0</v>
      </c>
      <c r="AE264" s="1341">
        <f t="shared" ref="AE264:AE284" si="351">K264+S264</f>
        <v>0</v>
      </c>
      <c r="AF264" s="1728">
        <f t="shared" si="274"/>
        <v>0</v>
      </c>
      <c r="AG264" s="1341"/>
      <c r="AH264" s="1341"/>
      <c r="AI264" s="1424">
        <v>0</v>
      </c>
      <c r="AJ264" s="1424">
        <v>0</v>
      </c>
      <c r="AK264" s="1424">
        <v>0</v>
      </c>
      <c r="AL264" s="1501"/>
      <c r="AM264" s="1501">
        <v>0</v>
      </c>
      <c r="AN264" s="1501">
        <v>0</v>
      </c>
      <c r="AO264" s="1501">
        <f t="shared" si="275"/>
        <v>0</v>
      </c>
      <c r="AP264" s="1344"/>
      <c r="AQ264" s="1345"/>
      <c r="AR264" s="1344"/>
      <c r="AS264" s="1344"/>
      <c r="AT264" s="1344"/>
      <c r="AU264" s="1345"/>
      <c r="AV264" s="1345">
        <f t="shared" si="276"/>
        <v>0</v>
      </c>
      <c r="AW264" s="2076"/>
      <c r="AX264" s="2103">
        <f t="shared" ref="AX264:AX284" si="352">AI264+AP264</f>
        <v>0</v>
      </c>
      <c r="AY264" s="1424">
        <f t="shared" ref="AY264:AY284" si="353">AJ264+AQ264</f>
        <v>0</v>
      </c>
      <c r="AZ264" s="1424"/>
      <c r="BA264" s="1424">
        <f t="shared" ref="BA264:BA284" si="354">AK264+AR264</f>
        <v>0</v>
      </c>
      <c r="BB264" s="1424">
        <f t="shared" ref="BB264:BB284" si="355">AL264+AS264</f>
        <v>0</v>
      </c>
      <c r="BC264" s="1424">
        <f t="shared" ref="BC264:BC284" si="356">AM264+AT264</f>
        <v>0</v>
      </c>
      <c r="BD264" s="1424">
        <f t="shared" ref="BD264:BD284" si="357">AN264+AU264</f>
        <v>0</v>
      </c>
      <c r="BE264" s="1424">
        <f t="shared" si="277"/>
        <v>0</v>
      </c>
      <c r="BF264" s="1390"/>
      <c r="BG264" s="1391"/>
      <c r="BH264" s="1428"/>
      <c r="BI264" s="1428"/>
      <c r="BJ264" s="1428"/>
      <c r="BK264" s="1502"/>
      <c r="BL264" s="1502"/>
      <c r="BM264" s="1502">
        <f t="shared" si="278"/>
        <v>0</v>
      </c>
      <c r="BN264" s="1351"/>
      <c r="BO264" s="1351"/>
      <c r="BP264" s="1351"/>
      <c r="BQ264" s="1351"/>
      <c r="BR264" s="1352"/>
      <c r="BS264" s="1352">
        <f t="shared" si="279"/>
        <v>0</v>
      </c>
      <c r="BT264" s="1352"/>
      <c r="BU264" s="1428">
        <f t="shared" ref="BU264:BU284" si="358">BH264+BN264</f>
        <v>0</v>
      </c>
      <c r="BV264" s="1428">
        <f t="shared" ref="BV264:BV284" si="359">BI264+BO264</f>
        <v>0</v>
      </c>
      <c r="BW264" s="1428">
        <f t="shared" ref="BW264:BW284" si="360">BJ264+BP264</f>
        <v>0</v>
      </c>
      <c r="BX264" s="1428">
        <f t="shared" ref="BX264:BX284" si="361">BK264+BQ264</f>
        <v>0</v>
      </c>
      <c r="BY264" s="1428">
        <f t="shared" ref="BY264:BY284" si="362">BL264+BR264</f>
        <v>0</v>
      </c>
      <c r="BZ264" s="1502">
        <f t="shared" si="280"/>
        <v>0</v>
      </c>
      <c r="CA264" s="2398"/>
      <c r="CB264" s="2059">
        <f t="shared" si="283"/>
        <v>0</v>
      </c>
    </row>
    <row r="265" spans="1:80" ht="16.5" hidden="1" customHeight="1">
      <c r="A265" s="1165"/>
      <c r="B265" s="1587"/>
      <c r="C265" s="1588" t="s">
        <v>822</v>
      </c>
      <c r="D265" s="1548" t="s">
        <v>957</v>
      </c>
      <c r="E265" s="1525">
        <v>0</v>
      </c>
      <c r="F265" s="1525">
        <v>0</v>
      </c>
      <c r="G265" s="1525">
        <v>0</v>
      </c>
      <c r="H265" s="1525">
        <v>0</v>
      </c>
      <c r="I265" s="1525"/>
      <c r="J265" s="1525">
        <v>0</v>
      </c>
      <c r="K265" s="1525">
        <v>0</v>
      </c>
      <c r="L265" s="1525">
        <f t="shared" si="271"/>
        <v>0</v>
      </c>
      <c r="M265" s="1946"/>
      <c r="N265" s="1946"/>
      <c r="O265" s="1946"/>
      <c r="P265" s="1946"/>
      <c r="Q265" s="1946"/>
      <c r="R265" s="1946"/>
      <c r="S265" s="1946"/>
      <c r="T265" s="1946">
        <f t="shared" si="272"/>
        <v>0</v>
      </c>
      <c r="U265" s="1729"/>
      <c r="V265" s="891">
        <f t="shared" si="346"/>
        <v>0</v>
      </c>
      <c r="W265" s="891"/>
      <c r="X265" s="891"/>
      <c r="Y265" s="891"/>
      <c r="Z265" s="891"/>
      <c r="AA265" s="891">
        <f t="shared" si="347"/>
        <v>0</v>
      </c>
      <c r="AB265" s="891">
        <f t="shared" si="348"/>
        <v>0</v>
      </c>
      <c r="AC265" s="891">
        <f t="shared" si="349"/>
        <v>0</v>
      </c>
      <c r="AD265" s="891">
        <f t="shared" si="350"/>
        <v>0</v>
      </c>
      <c r="AE265" s="1358">
        <f t="shared" si="351"/>
        <v>0</v>
      </c>
      <c r="AF265" s="1724">
        <f t="shared" si="274"/>
        <v>0</v>
      </c>
      <c r="AG265" s="1409"/>
      <c r="AH265" s="1409"/>
      <c r="AI265" s="1501">
        <v>0</v>
      </c>
      <c r="AJ265" s="1501">
        <v>0</v>
      </c>
      <c r="AK265" s="1501">
        <v>0</v>
      </c>
      <c r="AL265" s="1501"/>
      <c r="AM265" s="1501">
        <v>0</v>
      </c>
      <c r="AN265" s="1501">
        <v>0</v>
      </c>
      <c r="AO265" s="1501">
        <f t="shared" si="275"/>
        <v>0</v>
      </c>
      <c r="AP265" s="1344"/>
      <c r="AQ265" s="1345"/>
      <c r="AR265" s="1344"/>
      <c r="AS265" s="1344"/>
      <c r="AT265" s="1344"/>
      <c r="AU265" s="1345"/>
      <c r="AV265" s="1345">
        <f t="shared" si="276"/>
        <v>0</v>
      </c>
      <c r="AW265" s="2076"/>
      <c r="AX265" s="2099">
        <f t="shared" si="352"/>
        <v>0</v>
      </c>
      <c r="AY265" s="1501">
        <f t="shared" si="353"/>
        <v>0</v>
      </c>
      <c r="AZ265" s="1501"/>
      <c r="BA265" s="1501">
        <f t="shared" si="354"/>
        <v>0</v>
      </c>
      <c r="BB265" s="1501">
        <f t="shared" si="355"/>
        <v>0</v>
      </c>
      <c r="BC265" s="1501">
        <f t="shared" si="356"/>
        <v>0</v>
      </c>
      <c r="BD265" s="1501">
        <f t="shared" si="357"/>
        <v>0</v>
      </c>
      <c r="BE265" s="1501">
        <f t="shared" si="277"/>
        <v>0</v>
      </c>
      <c r="BF265" s="1347"/>
      <c r="BG265" s="1490"/>
      <c r="BH265" s="1502"/>
      <c r="BI265" s="1502"/>
      <c r="BJ265" s="1502"/>
      <c r="BK265" s="1502"/>
      <c r="BL265" s="1502"/>
      <c r="BM265" s="1502">
        <f t="shared" si="278"/>
        <v>0</v>
      </c>
      <c r="BN265" s="1351"/>
      <c r="BO265" s="1351"/>
      <c r="BP265" s="1351"/>
      <c r="BQ265" s="1351"/>
      <c r="BR265" s="1352"/>
      <c r="BS265" s="1352">
        <f t="shared" si="279"/>
        <v>0</v>
      </c>
      <c r="BT265" s="1352"/>
      <c r="BU265" s="1502">
        <f t="shared" si="358"/>
        <v>0</v>
      </c>
      <c r="BV265" s="1502">
        <f t="shared" si="359"/>
        <v>0</v>
      </c>
      <c r="BW265" s="1502">
        <f t="shared" si="360"/>
        <v>0</v>
      </c>
      <c r="BX265" s="1502">
        <f t="shared" si="361"/>
        <v>0</v>
      </c>
      <c r="BY265" s="1502">
        <f t="shared" si="362"/>
        <v>0</v>
      </c>
      <c r="BZ265" s="1502">
        <f t="shared" si="280"/>
        <v>0</v>
      </c>
      <c r="CA265" s="2398"/>
      <c r="CB265" s="2059">
        <f t="shared" si="283"/>
        <v>0</v>
      </c>
    </row>
    <row r="266" spans="1:80" ht="24">
      <c r="A266" s="911">
        <v>20</v>
      </c>
      <c r="B266" s="1491" t="s">
        <v>553</v>
      </c>
      <c r="C266" s="1492" t="s">
        <v>223</v>
      </c>
      <c r="D266" s="1493" t="s">
        <v>957</v>
      </c>
      <c r="E266" s="1432">
        <v>2</v>
      </c>
      <c r="F266" s="1432">
        <v>2000</v>
      </c>
      <c r="G266" s="1432">
        <v>28000</v>
      </c>
      <c r="H266" s="1432">
        <v>0</v>
      </c>
      <c r="I266" s="1432"/>
      <c r="J266" s="1432">
        <v>0</v>
      </c>
      <c r="K266" s="1432">
        <v>0</v>
      </c>
      <c r="L266" s="1432">
        <f t="shared" si="271"/>
        <v>30000</v>
      </c>
      <c r="M266" s="1413">
        <v>-2</v>
      </c>
      <c r="N266" s="1989">
        <v>-2000</v>
      </c>
      <c r="O266" s="1960">
        <v>-28000</v>
      </c>
      <c r="P266" s="1440"/>
      <c r="Q266" s="1440"/>
      <c r="R266" s="1440">
        <f>S266/24</f>
        <v>0</v>
      </c>
      <c r="S266" s="1440"/>
      <c r="T266" s="1440">
        <f t="shared" si="272"/>
        <v>-30000</v>
      </c>
      <c r="U266" s="1722"/>
      <c r="V266" s="1717">
        <v>2.1</v>
      </c>
      <c r="W266" s="891"/>
      <c r="X266" s="891"/>
      <c r="Y266" s="891"/>
      <c r="Z266" s="891"/>
      <c r="AA266" s="891">
        <v>30380</v>
      </c>
      <c r="AB266" s="1717"/>
      <c r="AC266" s="891"/>
      <c r="AD266" s="891">
        <f t="shared" si="350"/>
        <v>0</v>
      </c>
      <c r="AE266" s="1358">
        <f t="shared" si="351"/>
        <v>0</v>
      </c>
      <c r="AF266" s="1724">
        <f t="shared" si="274"/>
        <v>30380</v>
      </c>
      <c r="AG266" s="1358"/>
      <c r="AH266" s="891"/>
      <c r="AI266" s="1433">
        <v>2.956</v>
      </c>
      <c r="AJ266" s="1433">
        <v>2000</v>
      </c>
      <c r="AK266" s="1433">
        <v>28000</v>
      </c>
      <c r="AL266" s="1433"/>
      <c r="AM266" s="1433">
        <v>650</v>
      </c>
      <c r="AN266" s="1433">
        <v>15600</v>
      </c>
      <c r="AO266" s="1433">
        <f t="shared" si="275"/>
        <v>46250</v>
      </c>
      <c r="AP266" s="999"/>
      <c r="AQ266" s="1345"/>
      <c r="AR266" s="1394"/>
      <c r="AS266" s="1394"/>
      <c r="AT266" s="999">
        <f t="shared" ref="AT266:AT283" si="363">AU266/24</f>
        <v>0</v>
      </c>
      <c r="AU266" s="1394"/>
      <c r="AV266" s="1988">
        <f t="shared" si="276"/>
        <v>0</v>
      </c>
      <c r="AW266" s="2076"/>
      <c r="AX266" s="2099"/>
      <c r="AY266" s="1433"/>
      <c r="AZ266" s="1501"/>
      <c r="BA266" s="1501"/>
      <c r="BB266" s="1501">
        <f t="shared" si="355"/>
        <v>0</v>
      </c>
      <c r="BC266" s="1501">
        <v>0</v>
      </c>
      <c r="BD266" s="1501">
        <v>0</v>
      </c>
      <c r="BE266" s="1501">
        <f t="shared" si="277"/>
        <v>0</v>
      </c>
      <c r="BF266" s="1362"/>
      <c r="BG266" s="1501"/>
      <c r="BH266" s="1434">
        <v>2.2999999999999998</v>
      </c>
      <c r="BI266" s="1434"/>
      <c r="BJ266" s="1434">
        <v>30000</v>
      </c>
      <c r="BK266" s="1434"/>
      <c r="BL266" s="1434"/>
      <c r="BM266" s="1434">
        <f t="shared" si="278"/>
        <v>30000</v>
      </c>
      <c r="BN266" s="1395"/>
      <c r="BO266" s="1395"/>
      <c r="BP266" s="1396"/>
      <c r="BQ266" s="1396">
        <f t="shared" ref="BQ266:BQ283" si="364">BR266/24</f>
        <v>0</v>
      </c>
      <c r="BR266" s="1396"/>
      <c r="BS266" s="1352">
        <f t="shared" si="279"/>
        <v>0</v>
      </c>
      <c r="BT266" s="1434"/>
      <c r="BU266" s="1434">
        <v>0</v>
      </c>
      <c r="BV266" s="1434">
        <f t="shared" si="359"/>
        <v>0</v>
      </c>
      <c r="BW266" s="1502">
        <v>0</v>
      </c>
      <c r="BX266" s="1502">
        <f t="shared" si="361"/>
        <v>0</v>
      </c>
      <c r="BY266" s="1502">
        <f t="shared" si="362"/>
        <v>0</v>
      </c>
      <c r="BZ266" s="1502">
        <f t="shared" si="280"/>
        <v>0</v>
      </c>
      <c r="CA266" s="2393" t="s">
        <v>1283</v>
      </c>
      <c r="CB266" s="2059">
        <f t="shared" si="283"/>
        <v>2.1</v>
      </c>
    </row>
    <row r="267" spans="1:80" ht="27.75" customHeight="1">
      <c r="A267" s="911"/>
      <c r="B267" s="1491" t="s">
        <v>554</v>
      </c>
      <c r="C267" s="1492" t="s">
        <v>223</v>
      </c>
      <c r="D267" s="1493" t="s">
        <v>955</v>
      </c>
      <c r="E267" s="1525"/>
      <c r="F267" s="1432"/>
      <c r="G267" s="1432"/>
      <c r="H267" s="1432"/>
      <c r="I267" s="1432"/>
      <c r="J267" s="1432"/>
      <c r="K267" s="1432"/>
      <c r="L267" s="1432"/>
      <c r="M267" s="2472"/>
      <c r="N267" s="1989"/>
      <c r="O267" s="2473"/>
      <c r="P267" s="1444"/>
      <c r="Q267" s="1444"/>
      <c r="R267" s="1440"/>
      <c r="S267" s="1440"/>
      <c r="T267" s="1440"/>
      <c r="U267" s="1722"/>
      <c r="V267" s="2476">
        <v>2.8450000000000002</v>
      </c>
      <c r="W267" s="891"/>
      <c r="X267" s="891"/>
      <c r="Y267" s="891"/>
      <c r="Z267" s="891"/>
      <c r="AA267" s="891"/>
      <c r="AB267" s="1717">
        <v>39077.9</v>
      </c>
      <c r="AC267" s="891">
        <v>999.9</v>
      </c>
      <c r="AD267" s="891"/>
      <c r="AE267" s="1358"/>
      <c r="AF267" s="1724">
        <f t="shared" si="274"/>
        <v>40077.800000000003</v>
      </c>
      <c r="AG267" s="1358"/>
      <c r="AH267" s="891"/>
      <c r="AI267" s="1433"/>
      <c r="AJ267" s="1433"/>
      <c r="AK267" s="1433"/>
      <c r="AL267" s="1433"/>
      <c r="AM267" s="1433"/>
      <c r="AN267" s="1433"/>
      <c r="AO267" s="1433"/>
      <c r="AP267" s="999"/>
      <c r="AQ267" s="2474"/>
      <c r="AR267" s="1394"/>
      <c r="AS267" s="1402"/>
      <c r="AT267" s="999"/>
      <c r="AU267" s="1394"/>
      <c r="AV267" s="1988"/>
      <c r="AW267" s="2076"/>
      <c r="AX267" s="2099"/>
      <c r="AY267" s="1433"/>
      <c r="AZ267" s="1501"/>
      <c r="BA267" s="1501"/>
      <c r="BB267" s="1501"/>
      <c r="BC267" s="1501"/>
      <c r="BD267" s="1501"/>
      <c r="BE267" s="1501"/>
      <c r="BF267" s="1362"/>
      <c r="BG267" s="1501"/>
      <c r="BH267" s="1434"/>
      <c r="BI267" s="1434"/>
      <c r="BJ267" s="1434"/>
      <c r="BK267" s="1434"/>
      <c r="BL267" s="1434"/>
      <c r="BM267" s="1434"/>
      <c r="BN267" s="1403"/>
      <c r="BO267" s="1395"/>
      <c r="BP267" s="1396"/>
      <c r="BQ267" s="1396"/>
      <c r="BR267" s="1396"/>
      <c r="BS267" s="1352"/>
      <c r="BT267" s="1434"/>
      <c r="BU267" s="1434"/>
      <c r="BV267" s="1434"/>
      <c r="BW267" s="1502"/>
      <c r="BX267" s="1502"/>
      <c r="BY267" s="1502"/>
      <c r="BZ267" s="1502"/>
      <c r="CA267" s="2393" t="s">
        <v>1276</v>
      </c>
      <c r="CB267" s="2059">
        <f t="shared" si="283"/>
        <v>2.8450000000000002</v>
      </c>
    </row>
    <row r="268" spans="1:80" ht="24">
      <c r="A268" s="912">
        <v>12</v>
      </c>
      <c r="B268" s="1491" t="s">
        <v>821</v>
      </c>
      <c r="C268" s="2045" t="s">
        <v>664</v>
      </c>
      <c r="D268" s="1493" t="s">
        <v>957</v>
      </c>
      <c r="E268" s="1423">
        <v>6.2720000000000002</v>
      </c>
      <c r="F268" s="1366">
        <v>2912.3</v>
      </c>
      <c r="G268" s="1366">
        <v>50248</v>
      </c>
      <c r="H268" s="1366">
        <v>100000</v>
      </c>
      <c r="I268" s="1366"/>
      <c r="J268" s="1366">
        <v>0</v>
      </c>
      <c r="K268" s="1366">
        <v>0</v>
      </c>
      <c r="L268" s="1366">
        <f t="shared" si="271"/>
        <v>153160.29999999999</v>
      </c>
      <c r="M268" s="1990">
        <f>-4.272</f>
        <v>-4.2720000000000002</v>
      </c>
      <c r="N268" s="1440"/>
      <c r="O268" s="1444">
        <v>20113.400000000001</v>
      </c>
      <c r="P268" s="1977">
        <v>-100000</v>
      </c>
      <c r="Q268" s="1444"/>
      <c r="R268" s="1440">
        <f>S268/24</f>
        <v>0</v>
      </c>
      <c r="S268" s="1440"/>
      <c r="T268" s="1440">
        <f t="shared" si="272"/>
        <v>-79886.600000000006</v>
      </c>
      <c r="U268" s="1722"/>
      <c r="V268" s="1717">
        <v>4.7</v>
      </c>
      <c r="W268" s="891"/>
      <c r="X268" s="891"/>
      <c r="Y268" s="891">
        <v>0</v>
      </c>
      <c r="Z268" s="891"/>
      <c r="AA268" s="891">
        <v>71084</v>
      </c>
      <c r="AB268" s="1717"/>
      <c r="AC268" s="891">
        <f t="shared" si="349"/>
        <v>0</v>
      </c>
      <c r="AD268" s="891">
        <v>4533.3</v>
      </c>
      <c r="AE268" s="891">
        <v>108800</v>
      </c>
      <c r="AF268" s="1724">
        <f t="shared" si="274"/>
        <v>184417.3</v>
      </c>
      <c r="AG268" s="1951"/>
      <c r="AH268" s="1951"/>
      <c r="AI268" s="1433">
        <v>6</v>
      </c>
      <c r="AJ268" s="1433">
        <v>3000</v>
      </c>
      <c r="AK268" s="1433">
        <v>97500</v>
      </c>
      <c r="AL268" s="1433"/>
      <c r="AM268" s="1433">
        <v>1050</v>
      </c>
      <c r="AN268" s="1433">
        <v>25200</v>
      </c>
      <c r="AO268" s="1433">
        <f t="shared" si="275"/>
        <v>126750</v>
      </c>
      <c r="AP268" s="999"/>
      <c r="AQ268" s="1402"/>
      <c r="AR268" s="999"/>
      <c r="AS268" s="1402"/>
      <c r="AT268" s="999">
        <f t="shared" si="363"/>
        <v>0</v>
      </c>
      <c r="AU268" s="1394"/>
      <c r="AV268" s="1988">
        <f t="shared" si="276"/>
        <v>0</v>
      </c>
      <c r="AW268" s="2076"/>
      <c r="AX268" s="2099">
        <v>7.3</v>
      </c>
      <c r="AY268" s="1433"/>
      <c r="AZ268" s="1433"/>
      <c r="BA268" s="1433">
        <v>171842.6</v>
      </c>
      <c r="BB268" s="1433">
        <f t="shared" si="355"/>
        <v>0</v>
      </c>
      <c r="BC268" s="1501">
        <v>5297.5</v>
      </c>
      <c r="BD268" s="1501">
        <v>127140</v>
      </c>
      <c r="BE268" s="1501">
        <f t="shared" si="277"/>
        <v>304280.09999999998</v>
      </c>
      <c r="BF268" s="1362"/>
      <c r="BG268" s="1501"/>
      <c r="BH268" s="1434"/>
      <c r="BI268" s="1434"/>
      <c r="BJ268" s="1434"/>
      <c r="BK268" s="1434"/>
      <c r="BL268" s="1434"/>
      <c r="BM268" s="1434">
        <f t="shared" si="278"/>
        <v>0</v>
      </c>
      <c r="BN268" s="1403"/>
      <c r="BO268" s="1395"/>
      <c r="BP268" s="1396"/>
      <c r="BQ268" s="1396">
        <f t="shared" si="364"/>
        <v>0</v>
      </c>
      <c r="BR268" s="1396"/>
      <c r="BS268" s="1352">
        <f t="shared" si="279"/>
        <v>0</v>
      </c>
      <c r="BT268" s="1434"/>
      <c r="BU268" s="1434">
        <v>10</v>
      </c>
      <c r="BV268" s="1434">
        <f t="shared" si="359"/>
        <v>0</v>
      </c>
      <c r="BW268" s="1502">
        <v>10000</v>
      </c>
      <c r="BX268" s="1502">
        <v>16500</v>
      </c>
      <c r="BY268" s="1502">
        <v>396000</v>
      </c>
      <c r="BZ268" s="1502">
        <f t="shared" si="280"/>
        <v>422500</v>
      </c>
      <c r="CA268" s="2393" t="s">
        <v>1277</v>
      </c>
      <c r="CB268" s="2059">
        <f t="shared" si="283"/>
        <v>22</v>
      </c>
    </row>
    <row r="269" spans="1:80" ht="15" hidden="1" customHeight="1">
      <c r="A269" s="1170"/>
      <c r="B269" s="1491" t="s">
        <v>821</v>
      </c>
      <c r="C269" s="1492" t="s">
        <v>972</v>
      </c>
      <c r="D269" s="1493"/>
      <c r="E269" s="1423">
        <v>0</v>
      </c>
      <c r="F269" s="1366">
        <v>0</v>
      </c>
      <c r="G269" s="1443">
        <v>0</v>
      </c>
      <c r="H269" s="1443">
        <v>0</v>
      </c>
      <c r="I269" s="1443"/>
      <c r="J269" s="1443">
        <v>0</v>
      </c>
      <c r="K269" s="1443">
        <v>0</v>
      </c>
      <c r="L269" s="1443">
        <f t="shared" ref="L269:L332" si="365">SUM(F269:K269)</f>
        <v>0</v>
      </c>
      <c r="M269" s="1444"/>
      <c r="N269" s="1444"/>
      <c r="O269" s="1444"/>
      <c r="P269" s="1444"/>
      <c r="Q269" s="1444"/>
      <c r="R269" s="1440">
        <f>S269/24</f>
        <v>0</v>
      </c>
      <c r="S269" s="1444"/>
      <c r="T269" s="1440">
        <f t="shared" ref="T269:T332" si="366">SUM(N269:S269)</f>
        <v>0</v>
      </c>
      <c r="U269" s="1722"/>
      <c r="V269" s="1717">
        <f t="shared" si="346"/>
        <v>0</v>
      </c>
      <c r="W269" s="891"/>
      <c r="X269" s="891"/>
      <c r="Y269" s="891">
        <f t="shared" ref="Y269:Y284" si="367">F269+N269</f>
        <v>0</v>
      </c>
      <c r="Z269" s="891"/>
      <c r="AA269" s="891">
        <f t="shared" si="347"/>
        <v>0</v>
      </c>
      <c r="AB269" s="891">
        <f t="shared" si="348"/>
        <v>0</v>
      </c>
      <c r="AC269" s="891">
        <f t="shared" si="349"/>
        <v>0</v>
      </c>
      <c r="AD269" s="891">
        <f t="shared" si="350"/>
        <v>0</v>
      </c>
      <c r="AE269" s="891">
        <f t="shared" si="351"/>
        <v>0</v>
      </c>
      <c r="AF269" s="1724">
        <f>SUM(Y269:AE269)</f>
        <v>0</v>
      </c>
      <c r="AG269" s="891"/>
      <c r="AH269" s="891"/>
      <c r="AI269" s="1433">
        <v>0</v>
      </c>
      <c r="AJ269" s="1433">
        <v>0</v>
      </c>
      <c r="AK269" s="1477">
        <v>0</v>
      </c>
      <c r="AL269" s="1477">
        <v>0</v>
      </c>
      <c r="AM269" s="1477">
        <v>0</v>
      </c>
      <c r="AN269" s="1477">
        <v>0</v>
      </c>
      <c r="AO269" s="1477">
        <f t="shared" ref="AO269:AO332" si="368">SUM(AJ269:AN269)</f>
        <v>0</v>
      </c>
      <c r="AP269" s="999"/>
      <c r="AQ269" s="999"/>
      <c r="AR269" s="999"/>
      <c r="AS269" s="999"/>
      <c r="AT269" s="999">
        <f t="shared" si="363"/>
        <v>0</v>
      </c>
      <c r="AU269" s="1394"/>
      <c r="AV269" s="1345">
        <f t="shared" ref="AV269:AV332" si="369">SUM(AQ269:AU269)</f>
        <v>0</v>
      </c>
      <c r="AW269" s="2076"/>
      <c r="AX269" s="2099">
        <f t="shared" si="352"/>
        <v>0</v>
      </c>
      <c r="AY269" s="1433">
        <f t="shared" si="353"/>
        <v>0</v>
      </c>
      <c r="AZ269" s="1501"/>
      <c r="BA269" s="1501">
        <f t="shared" si="354"/>
        <v>0</v>
      </c>
      <c r="BB269" s="1501">
        <f t="shared" si="355"/>
        <v>0</v>
      </c>
      <c r="BC269" s="1501">
        <f t="shared" si="356"/>
        <v>0</v>
      </c>
      <c r="BD269" s="1501">
        <f t="shared" si="357"/>
        <v>0</v>
      </c>
      <c r="BE269" s="1501">
        <f t="shared" ref="BE269:BE332" si="370">SUM(AY269:BD269)</f>
        <v>0</v>
      </c>
      <c r="BF269" s="1362"/>
      <c r="BG269" s="1398"/>
      <c r="BH269" s="1434"/>
      <c r="BI269" s="1434"/>
      <c r="BJ269" s="910"/>
      <c r="BK269" s="910"/>
      <c r="BL269" s="910"/>
      <c r="BM269" s="910">
        <f t="shared" ref="BM269:BM332" si="371">SUM(BI269:BL269)</f>
        <v>0</v>
      </c>
      <c r="BN269" s="1395"/>
      <c r="BO269" s="1395"/>
      <c r="BP269" s="1396"/>
      <c r="BQ269" s="1396">
        <f t="shared" si="364"/>
        <v>0</v>
      </c>
      <c r="BR269" s="1396"/>
      <c r="BS269" s="1352">
        <f t="shared" ref="BS269:BS332" si="372">SUM(BO269:BR269)</f>
        <v>0</v>
      </c>
      <c r="BT269" s="1434"/>
      <c r="BU269" s="1434">
        <f t="shared" si="358"/>
        <v>0</v>
      </c>
      <c r="BV269" s="1434">
        <f t="shared" si="359"/>
        <v>0</v>
      </c>
      <c r="BW269" s="1502">
        <f t="shared" si="360"/>
        <v>0</v>
      </c>
      <c r="BX269" s="1502">
        <f t="shared" si="361"/>
        <v>0</v>
      </c>
      <c r="BY269" s="1502">
        <f t="shared" si="362"/>
        <v>0</v>
      </c>
      <c r="BZ269" s="1502">
        <f t="shared" ref="BZ269:BZ332" si="373">SUM(BV269:BY269)</f>
        <v>0</v>
      </c>
      <c r="CA269" s="2393" t="s">
        <v>453</v>
      </c>
      <c r="CB269" s="2059">
        <f t="shared" si="283"/>
        <v>0</v>
      </c>
    </row>
    <row r="270" spans="1:80" ht="24" hidden="1">
      <c r="A270" s="1170"/>
      <c r="B270" s="1491" t="s">
        <v>821</v>
      </c>
      <c r="C270" s="1492" t="s">
        <v>924</v>
      </c>
      <c r="D270" s="1493"/>
      <c r="E270" s="1423">
        <v>0</v>
      </c>
      <c r="F270" s="1366">
        <v>0</v>
      </c>
      <c r="G270" s="1443">
        <v>0</v>
      </c>
      <c r="H270" s="1443">
        <v>0</v>
      </c>
      <c r="I270" s="1443"/>
      <c r="J270" s="1443">
        <v>0</v>
      </c>
      <c r="K270" s="1443">
        <v>0</v>
      </c>
      <c r="L270" s="1443">
        <f t="shared" si="365"/>
        <v>0</v>
      </c>
      <c r="M270" s="1444"/>
      <c r="N270" s="1444"/>
      <c r="O270" s="1444"/>
      <c r="P270" s="1444"/>
      <c r="Q270" s="1444"/>
      <c r="R270" s="1444"/>
      <c r="S270" s="1444"/>
      <c r="T270" s="1444">
        <f t="shared" si="366"/>
        <v>0</v>
      </c>
      <c r="U270" s="1727"/>
      <c r="V270" s="1717">
        <f t="shared" si="346"/>
        <v>0</v>
      </c>
      <c r="W270" s="891"/>
      <c r="X270" s="891"/>
      <c r="Y270" s="891">
        <f t="shared" si="367"/>
        <v>0</v>
      </c>
      <c r="Z270" s="891"/>
      <c r="AA270" s="891">
        <f t="shared" si="347"/>
        <v>0</v>
      </c>
      <c r="AB270" s="891">
        <f t="shared" si="348"/>
        <v>0</v>
      </c>
      <c r="AC270" s="891">
        <f t="shared" si="349"/>
        <v>0</v>
      </c>
      <c r="AD270" s="891">
        <f t="shared" si="350"/>
        <v>0</v>
      </c>
      <c r="AE270" s="891">
        <f t="shared" si="351"/>
        <v>0</v>
      </c>
      <c r="AF270" s="1724">
        <f>SUM(Y270:AE270)</f>
        <v>0</v>
      </c>
      <c r="AG270" s="891"/>
      <c r="AH270" s="891"/>
      <c r="AI270" s="1433">
        <v>3.32</v>
      </c>
      <c r="AJ270" s="1433">
        <v>2000</v>
      </c>
      <c r="AK270" s="1477">
        <v>48530</v>
      </c>
      <c r="AL270" s="1477">
        <v>0</v>
      </c>
      <c r="AM270" s="1477">
        <v>0</v>
      </c>
      <c r="AN270" s="1477">
        <v>0</v>
      </c>
      <c r="AO270" s="1477">
        <f t="shared" si="368"/>
        <v>50530</v>
      </c>
      <c r="AP270" s="999"/>
      <c r="AQ270" s="1345"/>
      <c r="AR270" s="999"/>
      <c r="AS270" s="999"/>
      <c r="AT270" s="999">
        <f t="shared" si="363"/>
        <v>0</v>
      </c>
      <c r="AU270" s="1394"/>
      <c r="AV270" s="1345">
        <f t="shared" si="369"/>
        <v>0</v>
      </c>
      <c r="AW270" s="2076"/>
      <c r="AX270" s="2099">
        <v>0</v>
      </c>
      <c r="AY270" s="1433">
        <v>0</v>
      </c>
      <c r="AZ270" s="1501"/>
      <c r="BA270" s="1501">
        <v>0</v>
      </c>
      <c r="BB270" s="1501">
        <f t="shared" si="355"/>
        <v>0</v>
      </c>
      <c r="BC270" s="1501">
        <f t="shared" si="356"/>
        <v>0</v>
      </c>
      <c r="BD270" s="1501">
        <f t="shared" si="357"/>
        <v>0</v>
      </c>
      <c r="BE270" s="1501">
        <f t="shared" si="370"/>
        <v>0</v>
      </c>
      <c r="BF270" s="1347"/>
      <c r="BG270" s="1490"/>
      <c r="BH270" s="1434"/>
      <c r="BI270" s="1434"/>
      <c r="BJ270" s="910"/>
      <c r="BK270" s="910"/>
      <c r="BL270" s="910"/>
      <c r="BM270" s="910">
        <f t="shared" si="371"/>
        <v>0</v>
      </c>
      <c r="BN270" s="1395"/>
      <c r="BO270" s="1395"/>
      <c r="BP270" s="1395"/>
      <c r="BQ270" s="1395">
        <f t="shared" si="364"/>
        <v>0</v>
      </c>
      <c r="BR270" s="1396"/>
      <c r="BS270" s="1352">
        <f t="shared" si="372"/>
        <v>0</v>
      </c>
      <c r="BT270" s="1434"/>
      <c r="BU270" s="1434">
        <f t="shared" si="358"/>
        <v>0</v>
      </c>
      <c r="BV270" s="1434">
        <f t="shared" si="359"/>
        <v>0</v>
      </c>
      <c r="BW270" s="1502">
        <f t="shared" si="360"/>
        <v>0</v>
      </c>
      <c r="BX270" s="1502">
        <f t="shared" si="361"/>
        <v>0</v>
      </c>
      <c r="BY270" s="1502">
        <f t="shared" si="362"/>
        <v>0</v>
      </c>
      <c r="BZ270" s="1502">
        <f t="shared" si="373"/>
        <v>0</v>
      </c>
      <c r="CA270" s="2393" t="s">
        <v>403</v>
      </c>
      <c r="CB270" s="2059">
        <f t="shared" ref="CB270:CB333" si="374">V270+AX270+BU270</f>
        <v>0</v>
      </c>
    </row>
    <row r="271" spans="1:80" ht="24">
      <c r="A271" s="1170"/>
      <c r="B271" s="1491" t="s">
        <v>1253</v>
      </c>
      <c r="C271" s="2045" t="s">
        <v>664</v>
      </c>
      <c r="D271" s="1493"/>
      <c r="E271" s="1423">
        <v>0</v>
      </c>
      <c r="F271" s="1366">
        <v>0</v>
      </c>
      <c r="G271" s="1443">
        <v>0</v>
      </c>
      <c r="H271" s="1443">
        <v>0</v>
      </c>
      <c r="I271" s="1443"/>
      <c r="J271" s="1443">
        <v>0</v>
      </c>
      <c r="K271" s="1443">
        <v>0</v>
      </c>
      <c r="L271" s="1443">
        <f t="shared" si="365"/>
        <v>0</v>
      </c>
      <c r="M271" s="1444"/>
      <c r="N271" s="1444"/>
      <c r="O271" s="1444"/>
      <c r="P271" s="1444"/>
      <c r="Q271" s="1444"/>
      <c r="R271" s="1444"/>
      <c r="S271" s="1444"/>
      <c r="T271" s="1444">
        <f t="shared" si="366"/>
        <v>0</v>
      </c>
      <c r="U271" s="1727"/>
      <c r="V271" s="2476">
        <v>6</v>
      </c>
      <c r="W271" s="891"/>
      <c r="X271" s="891"/>
      <c r="Y271" s="891"/>
      <c r="Z271" s="891"/>
      <c r="AA271" s="891">
        <f t="shared" si="347"/>
        <v>0</v>
      </c>
      <c r="AB271" s="891">
        <v>215780.3</v>
      </c>
      <c r="AC271" s="891">
        <v>1381.2</v>
      </c>
      <c r="AD271" s="891">
        <f t="shared" si="350"/>
        <v>0</v>
      </c>
      <c r="AE271" s="891">
        <f t="shared" si="351"/>
        <v>0</v>
      </c>
      <c r="AF271" s="1724">
        <f t="shared" ref="AF271:AF332" si="375">SUM(Y271:AE271)</f>
        <v>217161.5</v>
      </c>
      <c r="AG271" s="891"/>
      <c r="AH271" s="891"/>
      <c r="AI271" s="1433">
        <v>0</v>
      </c>
      <c r="AJ271" s="1433">
        <v>0</v>
      </c>
      <c r="AK271" s="1477">
        <v>0</v>
      </c>
      <c r="AL271" s="1477">
        <v>0</v>
      </c>
      <c r="AM271" s="1477">
        <v>0</v>
      </c>
      <c r="AN271" s="1477">
        <v>0</v>
      </c>
      <c r="AO271" s="1477">
        <f t="shared" si="368"/>
        <v>0</v>
      </c>
      <c r="AP271" s="999"/>
      <c r="AQ271" s="1345"/>
      <c r="AR271" s="999"/>
      <c r="AS271" s="999"/>
      <c r="AT271" s="999">
        <f t="shared" si="363"/>
        <v>0</v>
      </c>
      <c r="AU271" s="1394"/>
      <c r="AV271" s="1345">
        <f t="shared" si="369"/>
        <v>0</v>
      </c>
      <c r="AW271" s="2076"/>
      <c r="AX271" s="1984">
        <f t="shared" si="352"/>
        <v>0</v>
      </c>
      <c r="AY271" s="1433">
        <f t="shared" si="353"/>
        <v>0</v>
      </c>
      <c r="AZ271" s="1501"/>
      <c r="BA271" s="1501">
        <f t="shared" si="354"/>
        <v>0</v>
      </c>
      <c r="BB271" s="1501">
        <f t="shared" si="355"/>
        <v>0</v>
      </c>
      <c r="BC271" s="1501">
        <f t="shared" si="356"/>
        <v>0</v>
      </c>
      <c r="BD271" s="1501">
        <f t="shared" si="357"/>
        <v>0</v>
      </c>
      <c r="BE271" s="1501">
        <f t="shared" si="370"/>
        <v>0</v>
      </c>
      <c r="BF271" s="1347"/>
      <c r="BG271" s="1490"/>
      <c r="BH271" s="1434"/>
      <c r="BI271" s="1434"/>
      <c r="BJ271" s="910"/>
      <c r="BK271" s="910"/>
      <c r="BL271" s="910"/>
      <c r="BM271" s="910">
        <f t="shared" si="371"/>
        <v>0</v>
      </c>
      <c r="BN271" s="1395"/>
      <c r="BO271" s="1395"/>
      <c r="BP271" s="1395"/>
      <c r="BQ271" s="1395">
        <f t="shared" si="364"/>
        <v>0</v>
      </c>
      <c r="BR271" s="1396"/>
      <c r="BS271" s="1352">
        <f t="shared" si="372"/>
        <v>0</v>
      </c>
      <c r="BT271" s="1434"/>
      <c r="BU271" s="1434">
        <f t="shared" si="358"/>
        <v>0</v>
      </c>
      <c r="BV271" s="1434">
        <f t="shared" si="359"/>
        <v>0</v>
      </c>
      <c r="BW271" s="1502">
        <f t="shared" si="360"/>
        <v>0</v>
      </c>
      <c r="BX271" s="1502">
        <f t="shared" si="361"/>
        <v>0</v>
      </c>
      <c r="BY271" s="1502">
        <f t="shared" si="362"/>
        <v>0</v>
      </c>
      <c r="BZ271" s="1502">
        <f t="shared" si="373"/>
        <v>0</v>
      </c>
      <c r="CA271" s="2393" t="s">
        <v>394</v>
      </c>
      <c r="CB271" s="2059">
        <f t="shared" si="374"/>
        <v>6</v>
      </c>
    </row>
    <row r="272" spans="1:80" ht="26.25" customHeight="1">
      <c r="A272" s="1170"/>
      <c r="B272" s="1491" t="s">
        <v>1253</v>
      </c>
      <c r="C272" s="1492" t="s">
        <v>1252</v>
      </c>
      <c r="D272" s="1493"/>
      <c r="E272" s="1423">
        <v>0</v>
      </c>
      <c r="F272" s="1366">
        <v>0</v>
      </c>
      <c r="G272" s="1443">
        <v>0</v>
      </c>
      <c r="H272" s="1443">
        <v>0</v>
      </c>
      <c r="I272" s="1443">
        <v>0</v>
      </c>
      <c r="J272" s="1443">
        <v>0</v>
      </c>
      <c r="K272" s="1443">
        <v>0</v>
      </c>
      <c r="L272" s="1443">
        <f t="shared" si="365"/>
        <v>0</v>
      </c>
      <c r="M272" s="1444"/>
      <c r="N272" s="1444"/>
      <c r="O272" s="1444"/>
      <c r="P272" s="1444"/>
      <c r="Q272" s="1444"/>
      <c r="R272" s="1444"/>
      <c r="S272" s="1444"/>
      <c r="T272" s="1444">
        <f t="shared" si="366"/>
        <v>0</v>
      </c>
      <c r="U272" s="1727"/>
      <c r="V272" s="891">
        <f t="shared" si="346"/>
        <v>0</v>
      </c>
      <c r="W272" s="891"/>
      <c r="X272" s="891"/>
      <c r="Y272" s="891">
        <f t="shared" si="367"/>
        <v>0</v>
      </c>
      <c r="Z272" s="891"/>
      <c r="AA272" s="891">
        <f t="shared" si="347"/>
        <v>0</v>
      </c>
      <c r="AB272" s="891">
        <f t="shared" si="348"/>
        <v>0</v>
      </c>
      <c r="AC272" s="891">
        <f t="shared" si="349"/>
        <v>0</v>
      </c>
      <c r="AD272" s="891">
        <f t="shared" si="350"/>
        <v>0</v>
      </c>
      <c r="AE272" s="891">
        <f t="shared" si="351"/>
        <v>0</v>
      </c>
      <c r="AF272" s="1724">
        <f t="shared" si="375"/>
        <v>0</v>
      </c>
      <c r="AG272" s="891"/>
      <c r="AH272" s="891"/>
      <c r="AI272" s="1433">
        <v>0</v>
      </c>
      <c r="AJ272" s="1433">
        <v>0</v>
      </c>
      <c r="AK272" s="1477">
        <v>0</v>
      </c>
      <c r="AL272" s="1477">
        <v>0</v>
      </c>
      <c r="AM272" s="1477">
        <v>0</v>
      </c>
      <c r="AN272" s="1477">
        <v>0</v>
      </c>
      <c r="AO272" s="1477">
        <f t="shared" si="368"/>
        <v>0</v>
      </c>
      <c r="AP272" s="999"/>
      <c r="AQ272" s="1345"/>
      <c r="AR272" s="999"/>
      <c r="AS272" s="999"/>
      <c r="AT272" s="999">
        <f t="shared" si="363"/>
        <v>0</v>
      </c>
      <c r="AU272" s="1394"/>
      <c r="AV272" s="1345">
        <f t="shared" si="369"/>
        <v>0</v>
      </c>
      <c r="AW272" s="2076"/>
      <c r="AX272" s="1984">
        <f t="shared" si="352"/>
        <v>0</v>
      </c>
      <c r="AY272" s="1433">
        <f t="shared" si="353"/>
        <v>0</v>
      </c>
      <c r="AZ272" s="1501"/>
      <c r="BA272" s="1501">
        <f t="shared" si="354"/>
        <v>0</v>
      </c>
      <c r="BB272" s="1501">
        <f t="shared" si="355"/>
        <v>0</v>
      </c>
      <c r="BC272" s="1501">
        <f t="shared" si="356"/>
        <v>0</v>
      </c>
      <c r="BD272" s="1501">
        <f t="shared" si="357"/>
        <v>0</v>
      </c>
      <c r="BE272" s="1501">
        <f t="shared" si="370"/>
        <v>0</v>
      </c>
      <c r="BF272" s="1347"/>
      <c r="BG272" s="1490"/>
      <c r="BH272" s="1434"/>
      <c r="BI272" s="1434"/>
      <c r="BJ272" s="910"/>
      <c r="BK272" s="910"/>
      <c r="BL272" s="910"/>
      <c r="BM272" s="910">
        <f t="shared" si="371"/>
        <v>0</v>
      </c>
      <c r="BN272" s="1395"/>
      <c r="BO272" s="1395"/>
      <c r="BP272" s="1395"/>
      <c r="BQ272" s="1395">
        <f t="shared" si="364"/>
        <v>0</v>
      </c>
      <c r="BR272" s="1396"/>
      <c r="BS272" s="1352">
        <f t="shared" si="372"/>
        <v>0</v>
      </c>
      <c r="BT272" s="1434"/>
      <c r="BU272" s="1434">
        <v>3.2</v>
      </c>
      <c r="BV272" s="1434">
        <f t="shared" si="359"/>
        <v>0</v>
      </c>
      <c r="BW272" s="1502">
        <v>56000</v>
      </c>
      <c r="BX272" s="1502">
        <f t="shared" si="361"/>
        <v>0</v>
      </c>
      <c r="BY272" s="1502">
        <f t="shared" si="362"/>
        <v>0</v>
      </c>
      <c r="BZ272" s="1502">
        <f t="shared" si="373"/>
        <v>56000</v>
      </c>
      <c r="CA272" s="2393" t="s">
        <v>1256</v>
      </c>
      <c r="CB272" s="2059">
        <f t="shared" si="374"/>
        <v>3.2</v>
      </c>
    </row>
    <row r="273" spans="1:80" ht="15" hidden="1" customHeight="1">
      <c r="A273" s="1170"/>
      <c r="B273" s="1491"/>
      <c r="C273" s="1492"/>
      <c r="D273" s="1493"/>
      <c r="E273" s="1423">
        <v>0</v>
      </c>
      <c r="F273" s="1366">
        <v>0</v>
      </c>
      <c r="G273" s="1443">
        <v>0</v>
      </c>
      <c r="H273" s="1443">
        <v>0</v>
      </c>
      <c r="I273" s="1443">
        <v>0</v>
      </c>
      <c r="J273" s="1443">
        <v>0</v>
      </c>
      <c r="K273" s="1443">
        <v>0</v>
      </c>
      <c r="L273" s="1443">
        <f t="shared" si="365"/>
        <v>0</v>
      </c>
      <c r="M273" s="1444"/>
      <c r="N273" s="1444"/>
      <c r="O273" s="1444"/>
      <c r="P273" s="1444"/>
      <c r="Q273" s="1444"/>
      <c r="R273" s="1444"/>
      <c r="S273" s="1444"/>
      <c r="T273" s="1444">
        <f t="shared" si="366"/>
        <v>0</v>
      </c>
      <c r="U273" s="1727"/>
      <c r="V273" s="891">
        <f t="shared" si="346"/>
        <v>0</v>
      </c>
      <c r="W273" s="891"/>
      <c r="X273" s="891"/>
      <c r="Y273" s="891">
        <f t="shared" si="367"/>
        <v>0</v>
      </c>
      <c r="Z273" s="891"/>
      <c r="AA273" s="891">
        <f t="shared" si="347"/>
        <v>0</v>
      </c>
      <c r="AB273" s="891">
        <f t="shared" si="348"/>
        <v>0</v>
      </c>
      <c r="AC273" s="891">
        <f t="shared" si="349"/>
        <v>0</v>
      </c>
      <c r="AD273" s="891">
        <f t="shared" si="350"/>
        <v>0</v>
      </c>
      <c r="AE273" s="891">
        <f t="shared" si="351"/>
        <v>0</v>
      </c>
      <c r="AF273" s="1724">
        <f t="shared" si="375"/>
        <v>0</v>
      </c>
      <c r="AG273" s="891"/>
      <c r="AH273" s="891"/>
      <c r="AI273" s="1433">
        <v>0</v>
      </c>
      <c r="AJ273" s="1433">
        <v>0</v>
      </c>
      <c r="AK273" s="1477">
        <v>0</v>
      </c>
      <c r="AL273" s="1477">
        <v>0</v>
      </c>
      <c r="AM273" s="1477">
        <v>0</v>
      </c>
      <c r="AN273" s="1477">
        <v>0</v>
      </c>
      <c r="AO273" s="1477">
        <f t="shared" si="368"/>
        <v>0</v>
      </c>
      <c r="AP273" s="999"/>
      <c r="AQ273" s="1345"/>
      <c r="AR273" s="999"/>
      <c r="AS273" s="999"/>
      <c r="AT273" s="999">
        <f t="shared" si="363"/>
        <v>0</v>
      </c>
      <c r="AU273" s="1394"/>
      <c r="AV273" s="1345">
        <f t="shared" si="369"/>
        <v>0</v>
      </c>
      <c r="AW273" s="2076"/>
      <c r="AX273" s="1984">
        <f t="shared" si="352"/>
        <v>0</v>
      </c>
      <c r="AY273" s="1433">
        <f t="shared" si="353"/>
        <v>0</v>
      </c>
      <c r="AZ273" s="1501"/>
      <c r="BA273" s="1501">
        <f t="shared" si="354"/>
        <v>0</v>
      </c>
      <c r="BB273" s="1501">
        <f t="shared" si="355"/>
        <v>0</v>
      </c>
      <c r="BC273" s="1501">
        <f t="shared" si="356"/>
        <v>0</v>
      </c>
      <c r="BD273" s="1501">
        <f t="shared" si="357"/>
        <v>0</v>
      </c>
      <c r="BE273" s="1501">
        <f t="shared" si="370"/>
        <v>0</v>
      </c>
      <c r="BF273" s="1347"/>
      <c r="BG273" s="1490"/>
      <c r="BH273" s="1434"/>
      <c r="BI273" s="1434"/>
      <c r="BJ273" s="910"/>
      <c r="BK273" s="910"/>
      <c r="BL273" s="910"/>
      <c r="BM273" s="910">
        <f t="shared" si="371"/>
        <v>0</v>
      </c>
      <c r="BN273" s="1395"/>
      <c r="BO273" s="1395"/>
      <c r="BP273" s="1395"/>
      <c r="BQ273" s="1395">
        <f t="shared" si="364"/>
        <v>0</v>
      </c>
      <c r="BR273" s="1396"/>
      <c r="BS273" s="1352">
        <f t="shared" si="372"/>
        <v>0</v>
      </c>
      <c r="BT273" s="1352"/>
      <c r="BU273" s="1434">
        <f t="shared" si="358"/>
        <v>0</v>
      </c>
      <c r="BV273" s="1434">
        <f t="shared" si="359"/>
        <v>0</v>
      </c>
      <c r="BW273" s="1502">
        <f t="shared" si="360"/>
        <v>0</v>
      </c>
      <c r="BX273" s="1502">
        <f t="shared" si="361"/>
        <v>0</v>
      </c>
      <c r="BY273" s="1502">
        <f t="shared" si="362"/>
        <v>0</v>
      </c>
      <c r="BZ273" s="1502">
        <f t="shared" si="373"/>
        <v>0</v>
      </c>
      <c r="CA273" s="2398"/>
      <c r="CB273" s="2059">
        <f t="shared" si="374"/>
        <v>0</v>
      </c>
    </row>
    <row r="274" spans="1:80" ht="15" hidden="1" customHeight="1">
      <c r="A274" s="1170"/>
      <c r="B274" s="1491"/>
      <c r="C274" s="1492"/>
      <c r="D274" s="1493"/>
      <c r="E274" s="1423">
        <v>0</v>
      </c>
      <c r="F274" s="1366">
        <v>0</v>
      </c>
      <c r="G274" s="1443">
        <v>0</v>
      </c>
      <c r="H274" s="1443">
        <v>0</v>
      </c>
      <c r="I274" s="1443">
        <v>0</v>
      </c>
      <c r="J274" s="1443">
        <v>0</v>
      </c>
      <c r="K274" s="1443">
        <v>0</v>
      </c>
      <c r="L274" s="1443">
        <f t="shared" si="365"/>
        <v>0</v>
      </c>
      <c r="M274" s="1444"/>
      <c r="N274" s="1444"/>
      <c r="O274" s="1444"/>
      <c r="P274" s="1444"/>
      <c r="Q274" s="1444"/>
      <c r="R274" s="1444"/>
      <c r="S274" s="1444"/>
      <c r="T274" s="1444">
        <f t="shared" si="366"/>
        <v>0</v>
      </c>
      <c r="U274" s="1727"/>
      <c r="V274" s="891">
        <f t="shared" si="346"/>
        <v>0</v>
      </c>
      <c r="W274" s="891"/>
      <c r="X274" s="891"/>
      <c r="Y274" s="891">
        <f t="shared" si="367"/>
        <v>0</v>
      </c>
      <c r="Z274" s="891"/>
      <c r="AA274" s="891">
        <f t="shared" si="347"/>
        <v>0</v>
      </c>
      <c r="AB274" s="891">
        <f t="shared" si="348"/>
        <v>0</v>
      </c>
      <c r="AC274" s="891">
        <f t="shared" si="349"/>
        <v>0</v>
      </c>
      <c r="AD274" s="891">
        <f t="shared" si="350"/>
        <v>0</v>
      </c>
      <c r="AE274" s="891">
        <f t="shared" si="351"/>
        <v>0</v>
      </c>
      <c r="AF274" s="1724">
        <f t="shared" si="375"/>
        <v>0</v>
      </c>
      <c r="AG274" s="891"/>
      <c r="AH274" s="891"/>
      <c r="AI274" s="1433">
        <v>0</v>
      </c>
      <c r="AJ274" s="1433">
        <v>0</v>
      </c>
      <c r="AK274" s="1477">
        <v>0</v>
      </c>
      <c r="AL274" s="1477">
        <v>0</v>
      </c>
      <c r="AM274" s="1477">
        <v>0</v>
      </c>
      <c r="AN274" s="1477">
        <v>0</v>
      </c>
      <c r="AO274" s="1477">
        <f t="shared" si="368"/>
        <v>0</v>
      </c>
      <c r="AP274" s="999"/>
      <c r="AQ274" s="1345"/>
      <c r="AR274" s="999"/>
      <c r="AS274" s="999"/>
      <c r="AT274" s="999">
        <f t="shared" si="363"/>
        <v>0</v>
      </c>
      <c r="AU274" s="1394"/>
      <c r="AV274" s="1345">
        <f t="shared" si="369"/>
        <v>0</v>
      </c>
      <c r="AW274" s="2076"/>
      <c r="AX274" s="1984">
        <f t="shared" si="352"/>
        <v>0</v>
      </c>
      <c r="AY274" s="1433">
        <f t="shared" si="353"/>
        <v>0</v>
      </c>
      <c r="AZ274" s="1501"/>
      <c r="BA274" s="1501">
        <f t="shared" si="354"/>
        <v>0</v>
      </c>
      <c r="BB274" s="1501">
        <f t="shared" si="355"/>
        <v>0</v>
      </c>
      <c r="BC274" s="1501">
        <f t="shared" si="356"/>
        <v>0</v>
      </c>
      <c r="BD274" s="1501">
        <f t="shared" si="357"/>
        <v>0</v>
      </c>
      <c r="BE274" s="1501">
        <f t="shared" si="370"/>
        <v>0</v>
      </c>
      <c r="BF274" s="1347"/>
      <c r="BG274" s="1490"/>
      <c r="BH274" s="1434"/>
      <c r="BI274" s="1434"/>
      <c r="BJ274" s="910"/>
      <c r="BK274" s="910"/>
      <c r="BL274" s="910"/>
      <c r="BM274" s="910">
        <f t="shared" si="371"/>
        <v>0</v>
      </c>
      <c r="BN274" s="1395"/>
      <c r="BO274" s="1395"/>
      <c r="BP274" s="1395"/>
      <c r="BQ274" s="1395">
        <f t="shared" si="364"/>
        <v>0</v>
      </c>
      <c r="BR274" s="1396"/>
      <c r="BS274" s="1352">
        <f t="shared" si="372"/>
        <v>0</v>
      </c>
      <c r="BT274" s="1352"/>
      <c r="BU274" s="1434">
        <f t="shared" si="358"/>
        <v>0</v>
      </c>
      <c r="BV274" s="1434">
        <f t="shared" si="359"/>
        <v>0</v>
      </c>
      <c r="BW274" s="1502">
        <f t="shared" si="360"/>
        <v>0</v>
      </c>
      <c r="BX274" s="1502">
        <f t="shared" si="361"/>
        <v>0</v>
      </c>
      <c r="BY274" s="1502">
        <f t="shared" si="362"/>
        <v>0</v>
      </c>
      <c r="BZ274" s="1502">
        <f t="shared" si="373"/>
        <v>0</v>
      </c>
      <c r="CA274" s="2398"/>
      <c r="CB274" s="2059">
        <f t="shared" si="374"/>
        <v>0</v>
      </c>
    </row>
    <row r="275" spans="1:80" ht="15" hidden="1" customHeight="1">
      <c r="A275" s="1170"/>
      <c r="B275" s="1491"/>
      <c r="C275" s="1492"/>
      <c r="D275" s="1493"/>
      <c r="E275" s="1423">
        <v>0</v>
      </c>
      <c r="F275" s="1366">
        <v>0</v>
      </c>
      <c r="G275" s="1443">
        <v>0</v>
      </c>
      <c r="H275" s="1443">
        <v>0</v>
      </c>
      <c r="I275" s="1443">
        <v>0</v>
      </c>
      <c r="J275" s="1443">
        <v>0</v>
      </c>
      <c r="K275" s="1443">
        <v>0</v>
      </c>
      <c r="L275" s="1443">
        <f t="shared" si="365"/>
        <v>0</v>
      </c>
      <c r="M275" s="1444"/>
      <c r="N275" s="1444"/>
      <c r="O275" s="1444"/>
      <c r="P275" s="1444"/>
      <c r="Q275" s="1444"/>
      <c r="R275" s="1444"/>
      <c r="S275" s="1444"/>
      <c r="T275" s="1444">
        <f t="shared" si="366"/>
        <v>0</v>
      </c>
      <c r="U275" s="1727"/>
      <c r="V275" s="891">
        <f t="shared" si="346"/>
        <v>0</v>
      </c>
      <c r="W275" s="891"/>
      <c r="X275" s="891"/>
      <c r="Y275" s="891">
        <f t="shared" si="367"/>
        <v>0</v>
      </c>
      <c r="Z275" s="891"/>
      <c r="AA275" s="891">
        <f t="shared" si="347"/>
        <v>0</v>
      </c>
      <c r="AB275" s="891">
        <f t="shared" si="348"/>
        <v>0</v>
      </c>
      <c r="AC275" s="891">
        <f t="shared" si="349"/>
        <v>0</v>
      </c>
      <c r="AD275" s="891">
        <f t="shared" si="350"/>
        <v>0</v>
      </c>
      <c r="AE275" s="891">
        <f t="shared" si="351"/>
        <v>0</v>
      </c>
      <c r="AF275" s="1724">
        <f t="shared" si="375"/>
        <v>0</v>
      </c>
      <c r="AG275" s="891"/>
      <c r="AH275" s="891"/>
      <c r="AI275" s="1433">
        <v>0</v>
      </c>
      <c r="AJ275" s="1433">
        <v>0</v>
      </c>
      <c r="AK275" s="1477">
        <v>0</v>
      </c>
      <c r="AL275" s="1477">
        <v>0</v>
      </c>
      <c r="AM275" s="1477">
        <v>0</v>
      </c>
      <c r="AN275" s="1477">
        <v>0</v>
      </c>
      <c r="AO275" s="1477">
        <f t="shared" si="368"/>
        <v>0</v>
      </c>
      <c r="AP275" s="999"/>
      <c r="AQ275" s="1345"/>
      <c r="AR275" s="999"/>
      <c r="AS275" s="999"/>
      <c r="AT275" s="999">
        <f t="shared" si="363"/>
        <v>0</v>
      </c>
      <c r="AU275" s="1394"/>
      <c r="AV275" s="1345">
        <f t="shared" si="369"/>
        <v>0</v>
      </c>
      <c r="AW275" s="2076"/>
      <c r="AX275" s="1984">
        <f t="shared" si="352"/>
        <v>0</v>
      </c>
      <c r="AY275" s="1433">
        <f t="shared" si="353"/>
        <v>0</v>
      </c>
      <c r="AZ275" s="1501"/>
      <c r="BA275" s="1501">
        <f t="shared" si="354"/>
        <v>0</v>
      </c>
      <c r="BB275" s="1501">
        <f t="shared" si="355"/>
        <v>0</v>
      </c>
      <c r="BC275" s="1501">
        <f t="shared" si="356"/>
        <v>0</v>
      </c>
      <c r="BD275" s="1501">
        <f t="shared" si="357"/>
        <v>0</v>
      </c>
      <c r="BE275" s="1501">
        <f t="shared" si="370"/>
        <v>0</v>
      </c>
      <c r="BF275" s="1347"/>
      <c r="BG275" s="1490"/>
      <c r="BH275" s="1434"/>
      <c r="BI275" s="1434"/>
      <c r="BJ275" s="910"/>
      <c r="BK275" s="910"/>
      <c r="BL275" s="910"/>
      <c r="BM275" s="910">
        <f t="shared" si="371"/>
        <v>0</v>
      </c>
      <c r="BN275" s="1395"/>
      <c r="BO275" s="1395"/>
      <c r="BP275" s="1395"/>
      <c r="BQ275" s="1395">
        <f t="shared" si="364"/>
        <v>0</v>
      </c>
      <c r="BR275" s="1396"/>
      <c r="BS275" s="1352">
        <f t="shared" si="372"/>
        <v>0</v>
      </c>
      <c r="BT275" s="1352"/>
      <c r="BU275" s="1434">
        <f t="shared" si="358"/>
        <v>0</v>
      </c>
      <c r="BV275" s="1434">
        <f t="shared" si="359"/>
        <v>0</v>
      </c>
      <c r="BW275" s="1502">
        <f t="shared" si="360"/>
        <v>0</v>
      </c>
      <c r="BX275" s="1502">
        <f t="shared" si="361"/>
        <v>0</v>
      </c>
      <c r="BY275" s="1502">
        <f t="shared" si="362"/>
        <v>0</v>
      </c>
      <c r="BZ275" s="1502">
        <f t="shared" si="373"/>
        <v>0</v>
      </c>
      <c r="CA275" s="2398"/>
      <c r="CB275" s="2059">
        <f t="shared" si="374"/>
        <v>0</v>
      </c>
    </row>
    <row r="276" spans="1:80" ht="15" hidden="1" customHeight="1">
      <c r="A276" s="1170"/>
      <c r="B276" s="1491"/>
      <c r="C276" s="1492"/>
      <c r="D276" s="1493"/>
      <c r="E276" s="1423">
        <v>0</v>
      </c>
      <c r="F276" s="1366">
        <v>0</v>
      </c>
      <c r="G276" s="1443">
        <v>0</v>
      </c>
      <c r="H276" s="1443">
        <v>0</v>
      </c>
      <c r="I276" s="1443">
        <v>0</v>
      </c>
      <c r="J276" s="1443">
        <v>0</v>
      </c>
      <c r="K276" s="1443">
        <v>0</v>
      </c>
      <c r="L276" s="1443">
        <f t="shared" si="365"/>
        <v>0</v>
      </c>
      <c r="M276" s="1444"/>
      <c r="N276" s="1444"/>
      <c r="O276" s="1444"/>
      <c r="P276" s="1444"/>
      <c r="Q276" s="1444"/>
      <c r="R276" s="1444"/>
      <c r="S276" s="1444"/>
      <c r="T276" s="1444">
        <f t="shared" si="366"/>
        <v>0</v>
      </c>
      <c r="U276" s="1727"/>
      <c r="V276" s="891">
        <f t="shared" si="346"/>
        <v>0</v>
      </c>
      <c r="W276" s="891"/>
      <c r="X276" s="891"/>
      <c r="Y276" s="891">
        <f t="shared" si="367"/>
        <v>0</v>
      </c>
      <c r="Z276" s="891"/>
      <c r="AA276" s="891">
        <f t="shared" si="347"/>
        <v>0</v>
      </c>
      <c r="AB276" s="891">
        <f t="shared" si="348"/>
        <v>0</v>
      </c>
      <c r="AC276" s="891">
        <f t="shared" si="349"/>
        <v>0</v>
      </c>
      <c r="AD276" s="891">
        <f t="shared" si="350"/>
        <v>0</v>
      </c>
      <c r="AE276" s="891">
        <f t="shared" si="351"/>
        <v>0</v>
      </c>
      <c r="AF276" s="1724">
        <f t="shared" si="375"/>
        <v>0</v>
      </c>
      <c r="AG276" s="891"/>
      <c r="AH276" s="891"/>
      <c r="AI276" s="1433">
        <v>0</v>
      </c>
      <c r="AJ276" s="1433">
        <v>0</v>
      </c>
      <c r="AK276" s="1477">
        <v>0</v>
      </c>
      <c r="AL276" s="1477">
        <v>0</v>
      </c>
      <c r="AM276" s="1477">
        <v>0</v>
      </c>
      <c r="AN276" s="1477">
        <v>0</v>
      </c>
      <c r="AO276" s="1477">
        <f t="shared" si="368"/>
        <v>0</v>
      </c>
      <c r="AP276" s="999"/>
      <c r="AQ276" s="1345"/>
      <c r="AR276" s="999"/>
      <c r="AS276" s="999"/>
      <c r="AT276" s="999">
        <f t="shared" si="363"/>
        <v>0</v>
      </c>
      <c r="AU276" s="1394"/>
      <c r="AV276" s="1345">
        <f t="shared" si="369"/>
        <v>0</v>
      </c>
      <c r="AW276" s="2076"/>
      <c r="AX276" s="1984">
        <f t="shared" si="352"/>
        <v>0</v>
      </c>
      <c r="AY276" s="1433">
        <f t="shared" si="353"/>
        <v>0</v>
      </c>
      <c r="AZ276" s="1501"/>
      <c r="BA276" s="1501">
        <f t="shared" si="354"/>
        <v>0</v>
      </c>
      <c r="BB276" s="1501">
        <f t="shared" si="355"/>
        <v>0</v>
      </c>
      <c r="BC276" s="1501">
        <f t="shared" si="356"/>
        <v>0</v>
      </c>
      <c r="BD276" s="1501">
        <f t="shared" si="357"/>
        <v>0</v>
      </c>
      <c r="BE276" s="1501">
        <f t="shared" si="370"/>
        <v>0</v>
      </c>
      <c r="BF276" s="1347"/>
      <c r="BG276" s="1490"/>
      <c r="BH276" s="1434"/>
      <c r="BI276" s="1434"/>
      <c r="BJ276" s="910"/>
      <c r="BK276" s="910"/>
      <c r="BL276" s="910"/>
      <c r="BM276" s="910">
        <f t="shared" si="371"/>
        <v>0</v>
      </c>
      <c r="BN276" s="1395"/>
      <c r="BO276" s="1395"/>
      <c r="BP276" s="1395"/>
      <c r="BQ276" s="1395">
        <f t="shared" si="364"/>
        <v>0</v>
      </c>
      <c r="BR276" s="1396"/>
      <c r="BS276" s="1352">
        <f t="shared" si="372"/>
        <v>0</v>
      </c>
      <c r="BT276" s="1352"/>
      <c r="BU276" s="1434">
        <f t="shared" si="358"/>
        <v>0</v>
      </c>
      <c r="BV276" s="1434">
        <f t="shared" si="359"/>
        <v>0</v>
      </c>
      <c r="BW276" s="1502">
        <f t="shared" si="360"/>
        <v>0</v>
      </c>
      <c r="BX276" s="1502">
        <f t="shared" si="361"/>
        <v>0</v>
      </c>
      <c r="BY276" s="1502">
        <f t="shared" si="362"/>
        <v>0</v>
      </c>
      <c r="BZ276" s="1502">
        <f t="shared" si="373"/>
        <v>0</v>
      </c>
      <c r="CA276" s="2398"/>
      <c r="CB276" s="2059">
        <f t="shared" si="374"/>
        <v>0</v>
      </c>
    </row>
    <row r="277" spans="1:80" ht="15" hidden="1" customHeight="1">
      <c r="A277" s="1170"/>
      <c r="B277" s="1491"/>
      <c r="C277" s="1492"/>
      <c r="D277" s="1493"/>
      <c r="E277" s="1423">
        <v>0</v>
      </c>
      <c r="F277" s="1366">
        <v>0</v>
      </c>
      <c r="G277" s="1443">
        <v>0</v>
      </c>
      <c r="H277" s="1443">
        <v>0</v>
      </c>
      <c r="I277" s="1443">
        <v>0</v>
      </c>
      <c r="J277" s="1443">
        <v>0</v>
      </c>
      <c r="K277" s="1443">
        <v>0</v>
      </c>
      <c r="L277" s="1443">
        <f t="shared" si="365"/>
        <v>0</v>
      </c>
      <c r="M277" s="1444"/>
      <c r="N277" s="1444"/>
      <c r="O277" s="1444"/>
      <c r="P277" s="1444"/>
      <c r="Q277" s="1444"/>
      <c r="R277" s="1444"/>
      <c r="S277" s="1444"/>
      <c r="T277" s="1444">
        <f t="shared" si="366"/>
        <v>0</v>
      </c>
      <c r="U277" s="1727"/>
      <c r="V277" s="891">
        <f t="shared" si="346"/>
        <v>0</v>
      </c>
      <c r="W277" s="891"/>
      <c r="X277" s="891"/>
      <c r="Y277" s="891">
        <f t="shared" si="367"/>
        <v>0</v>
      </c>
      <c r="Z277" s="891"/>
      <c r="AA277" s="891">
        <f t="shared" si="347"/>
        <v>0</v>
      </c>
      <c r="AB277" s="891">
        <f t="shared" si="348"/>
        <v>0</v>
      </c>
      <c r="AC277" s="891">
        <f t="shared" si="349"/>
        <v>0</v>
      </c>
      <c r="AD277" s="891">
        <f t="shared" si="350"/>
        <v>0</v>
      </c>
      <c r="AE277" s="891">
        <f t="shared" si="351"/>
        <v>0</v>
      </c>
      <c r="AF277" s="1724">
        <f t="shared" si="375"/>
        <v>0</v>
      </c>
      <c r="AG277" s="891"/>
      <c r="AH277" s="891"/>
      <c r="AI277" s="1433">
        <v>0</v>
      </c>
      <c r="AJ277" s="1433">
        <v>0</v>
      </c>
      <c r="AK277" s="1477">
        <v>0</v>
      </c>
      <c r="AL277" s="1477">
        <v>0</v>
      </c>
      <c r="AM277" s="1477">
        <v>0</v>
      </c>
      <c r="AN277" s="1477">
        <v>0</v>
      </c>
      <c r="AO277" s="1477">
        <f t="shared" si="368"/>
        <v>0</v>
      </c>
      <c r="AP277" s="999"/>
      <c r="AQ277" s="1345"/>
      <c r="AR277" s="999"/>
      <c r="AS277" s="999"/>
      <c r="AT277" s="999">
        <f t="shared" si="363"/>
        <v>0</v>
      </c>
      <c r="AU277" s="1394"/>
      <c r="AV277" s="1345">
        <f t="shared" si="369"/>
        <v>0</v>
      </c>
      <c r="AW277" s="2076"/>
      <c r="AX277" s="1984">
        <f t="shared" si="352"/>
        <v>0</v>
      </c>
      <c r="AY277" s="1433">
        <f t="shared" si="353"/>
        <v>0</v>
      </c>
      <c r="AZ277" s="1501"/>
      <c r="BA277" s="1501">
        <f t="shared" si="354"/>
        <v>0</v>
      </c>
      <c r="BB277" s="1501">
        <f t="shared" si="355"/>
        <v>0</v>
      </c>
      <c r="BC277" s="1501">
        <f t="shared" si="356"/>
        <v>0</v>
      </c>
      <c r="BD277" s="1501">
        <f t="shared" si="357"/>
        <v>0</v>
      </c>
      <c r="BE277" s="1501">
        <f t="shared" si="370"/>
        <v>0</v>
      </c>
      <c r="BF277" s="1347"/>
      <c r="BG277" s="1490"/>
      <c r="BH277" s="1434"/>
      <c r="BI277" s="1434"/>
      <c r="BJ277" s="910"/>
      <c r="BK277" s="910"/>
      <c r="BL277" s="910"/>
      <c r="BM277" s="910">
        <f t="shared" si="371"/>
        <v>0</v>
      </c>
      <c r="BN277" s="1395"/>
      <c r="BO277" s="1395"/>
      <c r="BP277" s="1395"/>
      <c r="BQ277" s="1395">
        <f t="shared" si="364"/>
        <v>0</v>
      </c>
      <c r="BR277" s="1396"/>
      <c r="BS277" s="1352">
        <f t="shared" si="372"/>
        <v>0</v>
      </c>
      <c r="BT277" s="1352"/>
      <c r="BU277" s="1434">
        <f t="shared" si="358"/>
        <v>0</v>
      </c>
      <c r="BV277" s="1434">
        <f t="shared" si="359"/>
        <v>0</v>
      </c>
      <c r="BW277" s="1502">
        <f t="shared" si="360"/>
        <v>0</v>
      </c>
      <c r="BX277" s="1502">
        <f t="shared" si="361"/>
        <v>0</v>
      </c>
      <c r="BY277" s="1502">
        <f t="shared" si="362"/>
        <v>0</v>
      </c>
      <c r="BZ277" s="1502">
        <f t="shared" si="373"/>
        <v>0</v>
      </c>
      <c r="CA277" s="2398"/>
      <c r="CB277" s="2059">
        <f t="shared" si="374"/>
        <v>0</v>
      </c>
    </row>
    <row r="278" spans="1:80" ht="15" hidden="1" customHeight="1">
      <c r="A278" s="1170"/>
      <c r="B278" s="1491"/>
      <c r="C278" s="1492"/>
      <c r="D278" s="1493"/>
      <c r="E278" s="1423">
        <v>0</v>
      </c>
      <c r="F278" s="1366">
        <v>0</v>
      </c>
      <c r="G278" s="1443">
        <v>0</v>
      </c>
      <c r="H278" s="1443">
        <v>0</v>
      </c>
      <c r="I278" s="1443">
        <v>0</v>
      </c>
      <c r="J278" s="1443">
        <v>0</v>
      </c>
      <c r="K278" s="1443">
        <v>0</v>
      </c>
      <c r="L278" s="1443">
        <f t="shared" si="365"/>
        <v>0</v>
      </c>
      <c r="M278" s="1444"/>
      <c r="N278" s="1444"/>
      <c r="O278" s="1444"/>
      <c r="P278" s="1444"/>
      <c r="Q278" s="1444"/>
      <c r="R278" s="1444"/>
      <c r="S278" s="1444"/>
      <c r="T278" s="1444">
        <f t="shared" si="366"/>
        <v>0</v>
      </c>
      <c r="U278" s="1727"/>
      <c r="V278" s="891">
        <f t="shared" si="346"/>
        <v>0</v>
      </c>
      <c r="W278" s="891"/>
      <c r="X278" s="891"/>
      <c r="Y278" s="891">
        <f t="shared" si="367"/>
        <v>0</v>
      </c>
      <c r="Z278" s="891"/>
      <c r="AA278" s="891">
        <f t="shared" si="347"/>
        <v>0</v>
      </c>
      <c r="AB278" s="891">
        <f t="shared" si="348"/>
        <v>0</v>
      </c>
      <c r="AC278" s="891">
        <f t="shared" si="349"/>
        <v>0</v>
      </c>
      <c r="AD278" s="891">
        <f t="shared" si="350"/>
        <v>0</v>
      </c>
      <c r="AE278" s="891">
        <f t="shared" si="351"/>
        <v>0</v>
      </c>
      <c r="AF278" s="1724">
        <f t="shared" si="375"/>
        <v>0</v>
      </c>
      <c r="AG278" s="891"/>
      <c r="AH278" s="891"/>
      <c r="AI278" s="1433">
        <v>0</v>
      </c>
      <c r="AJ278" s="1433">
        <v>0</v>
      </c>
      <c r="AK278" s="1477">
        <v>0</v>
      </c>
      <c r="AL278" s="1477">
        <v>0</v>
      </c>
      <c r="AM278" s="1477">
        <v>0</v>
      </c>
      <c r="AN278" s="1477">
        <v>0</v>
      </c>
      <c r="AO278" s="1477">
        <f t="shared" si="368"/>
        <v>0</v>
      </c>
      <c r="AP278" s="999"/>
      <c r="AQ278" s="1345"/>
      <c r="AR278" s="999"/>
      <c r="AS278" s="999"/>
      <c r="AT278" s="999">
        <f t="shared" si="363"/>
        <v>0</v>
      </c>
      <c r="AU278" s="1394"/>
      <c r="AV278" s="1345">
        <f t="shared" si="369"/>
        <v>0</v>
      </c>
      <c r="AW278" s="2076"/>
      <c r="AX278" s="1984">
        <f t="shared" si="352"/>
        <v>0</v>
      </c>
      <c r="AY278" s="1433">
        <f t="shared" si="353"/>
        <v>0</v>
      </c>
      <c r="AZ278" s="1501"/>
      <c r="BA278" s="1501">
        <f t="shared" si="354"/>
        <v>0</v>
      </c>
      <c r="BB278" s="1501">
        <f t="shared" si="355"/>
        <v>0</v>
      </c>
      <c r="BC278" s="1501">
        <f t="shared" si="356"/>
        <v>0</v>
      </c>
      <c r="BD278" s="1501">
        <f t="shared" si="357"/>
        <v>0</v>
      </c>
      <c r="BE278" s="1501">
        <f t="shared" si="370"/>
        <v>0</v>
      </c>
      <c r="BF278" s="1347"/>
      <c r="BG278" s="1490"/>
      <c r="BH278" s="1434"/>
      <c r="BI278" s="1434"/>
      <c r="BJ278" s="910"/>
      <c r="BK278" s="910"/>
      <c r="BL278" s="910"/>
      <c r="BM278" s="910">
        <f t="shared" si="371"/>
        <v>0</v>
      </c>
      <c r="BN278" s="1395"/>
      <c r="BO278" s="1395"/>
      <c r="BP278" s="1395"/>
      <c r="BQ278" s="1395">
        <f t="shared" si="364"/>
        <v>0</v>
      </c>
      <c r="BR278" s="1396"/>
      <c r="BS278" s="1352">
        <f t="shared" si="372"/>
        <v>0</v>
      </c>
      <c r="BT278" s="1352"/>
      <c r="BU278" s="1434">
        <f t="shared" si="358"/>
        <v>0</v>
      </c>
      <c r="BV278" s="1434">
        <f t="shared" si="359"/>
        <v>0</v>
      </c>
      <c r="BW278" s="1502">
        <f t="shared" si="360"/>
        <v>0</v>
      </c>
      <c r="BX278" s="1502">
        <f t="shared" si="361"/>
        <v>0</v>
      </c>
      <c r="BY278" s="1502">
        <f t="shared" si="362"/>
        <v>0</v>
      </c>
      <c r="BZ278" s="1502">
        <f t="shared" si="373"/>
        <v>0</v>
      </c>
      <c r="CA278" s="2398"/>
      <c r="CB278" s="2059">
        <f t="shared" si="374"/>
        <v>0</v>
      </c>
    </row>
    <row r="279" spans="1:80" ht="15" hidden="1" customHeight="1">
      <c r="A279" s="1170"/>
      <c r="B279" s="1491"/>
      <c r="C279" s="1492"/>
      <c r="D279" s="1493"/>
      <c r="E279" s="1423">
        <v>0</v>
      </c>
      <c r="F279" s="1366">
        <v>0</v>
      </c>
      <c r="G279" s="1443">
        <v>0</v>
      </c>
      <c r="H279" s="1443">
        <v>0</v>
      </c>
      <c r="I279" s="1443">
        <v>0</v>
      </c>
      <c r="J279" s="1443">
        <v>0</v>
      </c>
      <c r="K279" s="1443">
        <v>0</v>
      </c>
      <c r="L279" s="1443">
        <f t="shared" si="365"/>
        <v>0</v>
      </c>
      <c r="M279" s="1444"/>
      <c r="N279" s="1444"/>
      <c r="O279" s="1444"/>
      <c r="P279" s="1444"/>
      <c r="Q279" s="1444"/>
      <c r="R279" s="1444"/>
      <c r="S279" s="1444"/>
      <c r="T279" s="1444">
        <f t="shared" si="366"/>
        <v>0</v>
      </c>
      <c r="U279" s="1727"/>
      <c r="V279" s="891">
        <f t="shared" si="346"/>
        <v>0</v>
      </c>
      <c r="W279" s="891"/>
      <c r="X279" s="891"/>
      <c r="Y279" s="891">
        <f t="shared" si="367"/>
        <v>0</v>
      </c>
      <c r="Z279" s="891"/>
      <c r="AA279" s="891">
        <f t="shared" si="347"/>
        <v>0</v>
      </c>
      <c r="AB279" s="891">
        <f t="shared" si="348"/>
        <v>0</v>
      </c>
      <c r="AC279" s="891">
        <f t="shared" si="349"/>
        <v>0</v>
      </c>
      <c r="AD279" s="891">
        <f t="shared" si="350"/>
        <v>0</v>
      </c>
      <c r="AE279" s="891">
        <f t="shared" si="351"/>
        <v>0</v>
      </c>
      <c r="AF279" s="1724">
        <f t="shared" si="375"/>
        <v>0</v>
      </c>
      <c r="AG279" s="891"/>
      <c r="AH279" s="891"/>
      <c r="AI279" s="1433">
        <v>0</v>
      </c>
      <c r="AJ279" s="1433">
        <v>0</v>
      </c>
      <c r="AK279" s="1477">
        <v>0</v>
      </c>
      <c r="AL279" s="1477">
        <v>0</v>
      </c>
      <c r="AM279" s="1477">
        <v>0</v>
      </c>
      <c r="AN279" s="1477">
        <v>0</v>
      </c>
      <c r="AO279" s="1477">
        <f t="shared" si="368"/>
        <v>0</v>
      </c>
      <c r="AP279" s="999"/>
      <c r="AQ279" s="1345"/>
      <c r="AR279" s="999"/>
      <c r="AS279" s="999"/>
      <c r="AT279" s="999">
        <f t="shared" si="363"/>
        <v>0</v>
      </c>
      <c r="AU279" s="1394"/>
      <c r="AV279" s="1345">
        <f t="shared" si="369"/>
        <v>0</v>
      </c>
      <c r="AW279" s="2076"/>
      <c r="AX279" s="1984">
        <f t="shared" si="352"/>
        <v>0</v>
      </c>
      <c r="AY279" s="1433">
        <f t="shared" si="353"/>
        <v>0</v>
      </c>
      <c r="AZ279" s="1501"/>
      <c r="BA279" s="1501">
        <f t="shared" si="354"/>
        <v>0</v>
      </c>
      <c r="BB279" s="1501">
        <f t="shared" si="355"/>
        <v>0</v>
      </c>
      <c r="BC279" s="1501">
        <f t="shared" si="356"/>
        <v>0</v>
      </c>
      <c r="BD279" s="1501">
        <f t="shared" si="357"/>
        <v>0</v>
      </c>
      <c r="BE279" s="1501">
        <f t="shared" si="370"/>
        <v>0</v>
      </c>
      <c r="BF279" s="1347"/>
      <c r="BG279" s="1490"/>
      <c r="BH279" s="1434"/>
      <c r="BI279" s="1434"/>
      <c r="BJ279" s="910"/>
      <c r="BK279" s="910"/>
      <c r="BL279" s="910"/>
      <c r="BM279" s="910">
        <f t="shared" si="371"/>
        <v>0</v>
      </c>
      <c r="BN279" s="1395"/>
      <c r="BO279" s="1395"/>
      <c r="BP279" s="1395"/>
      <c r="BQ279" s="1395">
        <f t="shared" si="364"/>
        <v>0</v>
      </c>
      <c r="BR279" s="1396"/>
      <c r="BS279" s="1352">
        <f t="shared" si="372"/>
        <v>0</v>
      </c>
      <c r="BT279" s="1352"/>
      <c r="BU279" s="1434">
        <f t="shared" si="358"/>
        <v>0</v>
      </c>
      <c r="BV279" s="1434">
        <f t="shared" si="359"/>
        <v>0</v>
      </c>
      <c r="BW279" s="1502">
        <f t="shared" si="360"/>
        <v>0</v>
      </c>
      <c r="BX279" s="1502">
        <f t="shared" si="361"/>
        <v>0</v>
      </c>
      <c r="BY279" s="1502">
        <f t="shared" si="362"/>
        <v>0</v>
      </c>
      <c r="BZ279" s="1502">
        <f t="shared" si="373"/>
        <v>0</v>
      </c>
      <c r="CA279" s="2398"/>
      <c r="CB279" s="2059">
        <f t="shared" si="374"/>
        <v>0</v>
      </c>
    </row>
    <row r="280" spans="1:80" ht="15" hidden="1" customHeight="1">
      <c r="A280" s="1170"/>
      <c r="B280" s="1491"/>
      <c r="C280" s="1492"/>
      <c r="D280" s="1493"/>
      <c r="E280" s="1423">
        <v>0</v>
      </c>
      <c r="F280" s="1366">
        <v>0</v>
      </c>
      <c r="G280" s="1443">
        <v>0</v>
      </c>
      <c r="H280" s="1443">
        <v>0</v>
      </c>
      <c r="I280" s="1443">
        <v>0</v>
      </c>
      <c r="J280" s="1443">
        <v>0</v>
      </c>
      <c r="K280" s="1443">
        <v>0</v>
      </c>
      <c r="L280" s="1443">
        <f t="shared" si="365"/>
        <v>0</v>
      </c>
      <c r="M280" s="1444"/>
      <c r="N280" s="1444"/>
      <c r="O280" s="1444"/>
      <c r="P280" s="1444"/>
      <c r="Q280" s="1444"/>
      <c r="R280" s="1444"/>
      <c r="S280" s="1444"/>
      <c r="T280" s="1444">
        <f t="shared" si="366"/>
        <v>0</v>
      </c>
      <c r="U280" s="1727"/>
      <c r="V280" s="891">
        <f t="shared" si="346"/>
        <v>0</v>
      </c>
      <c r="W280" s="891"/>
      <c r="X280" s="891"/>
      <c r="Y280" s="891">
        <f t="shared" si="367"/>
        <v>0</v>
      </c>
      <c r="Z280" s="891"/>
      <c r="AA280" s="891">
        <f t="shared" si="347"/>
        <v>0</v>
      </c>
      <c r="AB280" s="891">
        <f t="shared" si="348"/>
        <v>0</v>
      </c>
      <c r="AC280" s="891">
        <f t="shared" si="349"/>
        <v>0</v>
      </c>
      <c r="AD280" s="891">
        <f t="shared" si="350"/>
        <v>0</v>
      </c>
      <c r="AE280" s="891">
        <f t="shared" si="351"/>
        <v>0</v>
      </c>
      <c r="AF280" s="1724">
        <f t="shared" si="375"/>
        <v>0</v>
      </c>
      <c r="AG280" s="891"/>
      <c r="AH280" s="891"/>
      <c r="AI280" s="1433">
        <v>0</v>
      </c>
      <c r="AJ280" s="1433">
        <v>0</v>
      </c>
      <c r="AK280" s="1477">
        <v>0</v>
      </c>
      <c r="AL280" s="1477">
        <v>0</v>
      </c>
      <c r="AM280" s="1477">
        <v>0</v>
      </c>
      <c r="AN280" s="1477">
        <v>0</v>
      </c>
      <c r="AO280" s="1477">
        <f t="shared" si="368"/>
        <v>0</v>
      </c>
      <c r="AP280" s="999"/>
      <c r="AQ280" s="1345"/>
      <c r="AR280" s="999"/>
      <c r="AS280" s="999"/>
      <c r="AT280" s="999">
        <f t="shared" si="363"/>
        <v>0</v>
      </c>
      <c r="AU280" s="1394"/>
      <c r="AV280" s="1345">
        <f t="shared" si="369"/>
        <v>0</v>
      </c>
      <c r="AW280" s="2076"/>
      <c r="AX280" s="1984">
        <f t="shared" si="352"/>
        <v>0</v>
      </c>
      <c r="AY280" s="1433">
        <f t="shared" si="353"/>
        <v>0</v>
      </c>
      <c r="AZ280" s="1501"/>
      <c r="BA280" s="1501">
        <f t="shared" si="354"/>
        <v>0</v>
      </c>
      <c r="BB280" s="1501">
        <f t="shared" si="355"/>
        <v>0</v>
      </c>
      <c r="BC280" s="1501">
        <f t="shared" si="356"/>
        <v>0</v>
      </c>
      <c r="BD280" s="1501">
        <f t="shared" si="357"/>
        <v>0</v>
      </c>
      <c r="BE280" s="1501">
        <f t="shared" si="370"/>
        <v>0</v>
      </c>
      <c r="BF280" s="1347"/>
      <c r="BG280" s="1490"/>
      <c r="BH280" s="1434"/>
      <c r="BI280" s="1434"/>
      <c r="BJ280" s="910"/>
      <c r="BK280" s="910"/>
      <c r="BL280" s="910"/>
      <c r="BM280" s="910">
        <f t="shared" si="371"/>
        <v>0</v>
      </c>
      <c r="BN280" s="1395"/>
      <c r="BO280" s="1395"/>
      <c r="BP280" s="1395"/>
      <c r="BQ280" s="1395">
        <f t="shared" si="364"/>
        <v>0</v>
      </c>
      <c r="BR280" s="1396"/>
      <c r="BS280" s="1352">
        <f t="shared" si="372"/>
        <v>0</v>
      </c>
      <c r="BT280" s="1352"/>
      <c r="BU280" s="1434">
        <f t="shared" si="358"/>
        <v>0</v>
      </c>
      <c r="BV280" s="1434">
        <f t="shared" si="359"/>
        <v>0</v>
      </c>
      <c r="BW280" s="1502">
        <f t="shared" si="360"/>
        <v>0</v>
      </c>
      <c r="BX280" s="1502">
        <f t="shared" si="361"/>
        <v>0</v>
      </c>
      <c r="BY280" s="1502">
        <f t="shared" si="362"/>
        <v>0</v>
      </c>
      <c r="BZ280" s="1502">
        <f t="shared" si="373"/>
        <v>0</v>
      </c>
      <c r="CA280" s="2398"/>
      <c r="CB280" s="2059">
        <f t="shared" si="374"/>
        <v>0</v>
      </c>
    </row>
    <row r="281" spans="1:80" ht="15" hidden="1" customHeight="1">
      <c r="A281" s="1170"/>
      <c r="B281" s="1491"/>
      <c r="C281" s="1492"/>
      <c r="D281" s="1493"/>
      <c r="E281" s="1423">
        <v>0</v>
      </c>
      <c r="F281" s="1366">
        <v>0</v>
      </c>
      <c r="G281" s="1443">
        <v>0</v>
      </c>
      <c r="H281" s="1443">
        <v>0</v>
      </c>
      <c r="I281" s="1443">
        <v>0</v>
      </c>
      <c r="J281" s="1443">
        <v>0</v>
      </c>
      <c r="K281" s="1443">
        <v>0</v>
      </c>
      <c r="L281" s="1443">
        <f t="shared" si="365"/>
        <v>0</v>
      </c>
      <c r="M281" s="1444"/>
      <c r="N281" s="1444"/>
      <c r="O281" s="1444"/>
      <c r="P281" s="1444"/>
      <c r="Q281" s="1444"/>
      <c r="R281" s="1444"/>
      <c r="S281" s="1444"/>
      <c r="T281" s="1444">
        <f t="shared" si="366"/>
        <v>0</v>
      </c>
      <c r="U281" s="1727"/>
      <c r="V281" s="891">
        <f t="shared" si="346"/>
        <v>0</v>
      </c>
      <c r="W281" s="891"/>
      <c r="X281" s="891"/>
      <c r="Y281" s="891">
        <f t="shared" si="367"/>
        <v>0</v>
      </c>
      <c r="Z281" s="891"/>
      <c r="AA281" s="891">
        <f t="shared" si="347"/>
        <v>0</v>
      </c>
      <c r="AB281" s="891">
        <f t="shared" si="348"/>
        <v>0</v>
      </c>
      <c r="AC281" s="891">
        <f t="shared" si="349"/>
        <v>0</v>
      </c>
      <c r="AD281" s="891">
        <f t="shared" si="350"/>
        <v>0</v>
      </c>
      <c r="AE281" s="891">
        <f t="shared" si="351"/>
        <v>0</v>
      </c>
      <c r="AF281" s="1724">
        <f t="shared" si="375"/>
        <v>0</v>
      </c>
      <c r="AG281" s="891"/>
      <c r="AH281" s="891"/>
      <c r="AI281" s="1433">
        <v>0</v>
      </c>
      <c r="AJ281" s="1433">
        <v>0</v>
      </c>
      <c r="AK281" s="1477">
        <v>0</v>
      </c>
      <c r="AL281" s="1477">
        <v>0</v>
      </c>
      <c r="AM281" s="1477">
        <v>0</v>
      </c>
      <c r="AN281" s="1477">
        <v>0</v>
      </c>
      <c r="AO281" s="1477">
        <f t="shared" si="368"/>
        <v>0</v>
      </c>
      <c r="AP281" s="999"/>
      <c r="AQ281" s="1345"/>
      <c r="AR281" s="999"/>
      <c r="AS281" s="999"/>
      <c r="AT281" s="999">
        <f t="shared" si="363"/>
        <v>0</v>
      </c>
      <c r="AU281" s="1394"/>
      <c r="AV281" s="1345">
        <f t="shared" si="369"/>
        <v>0</v>
      </c>
      <c r="AW281" s="2076"/>
      <c r="AX281" s="1984">
        <f t="shared" si="352"/>
        <v>0</v>
      </c>
      <c r="AY281" s="1433">
        <f t="shared" si="353"/>
        <v>0</v>
      </c>
      <c r="AZ281" s="1501"/>
      <c r="BA281" s="1501">
        <f t="shared" si="354"/>
        <v>0</v>
      </c>
      <c r="BB281" s="1501">
        <f t="shared" si="355"/>
        <v>0</v>
      </c>
      <c r="BC281" s="1501">
        <f t="shared" si="356"/>
        <v>0</v>
      </c>
      <c r="BD281" s="1501">
        <f t="shared" si="357"/>
        <v>0</v>
      </c>
      <c r="BE281" s="1501">
        <f t="shared" si="370"/>
        <v>0</v>
      </c>
      <c r="BF281" s="1347"/>
      <c r="BG281" s="1490"/>
      <c r="BH281" s="1434"/>
      <c r="BI281" s="1434"/>
      <c r="BJ281" s="910"/>
      <c r="BK281" s="910"/>
      <c r="BL281" s="910"/>
      <c r="BM281" s="910">
        <f t="shared" si="371"/>
        <v>0</v>
      </c>
      <c r="BN281" s="1395"/>
      <c r="BO281" s="1395"/>
      <c r="BP281" s="1395"/>
      <c r="BQ281" s="1395">
        <f t="shared" si="364"/>
        <v>0</v>
      </c>
      <c r="BR281" s="1396"/>
      <c r="BS281" s="1352">
        <f t="shared" si="372"/>
        <v>0</v>
      </c>
      <c r="BT281" s="1352"/>
      <c r="BU281" s="1434">
        <f t="shared" si="358"/>
        <v>0</v>
      </c>
      <c r="BV281" s="1434">
        <f t="shared" si="359"/>
        <v>0</v>
      </c>
      <c r="BW281" s="1502">
        <f t="shared" si="360"/>
        <v>0</v>
      </c>
      <c r="BX281" s="1502">
        <f t="shared" si="361"/>
        <v>0</v>
      </c>
      <c r="BY281" s="1502">
        <f t="shared" si="362"/>
        <v>0</v>
      </c>
      <c r="BZ281" s="1502">
        <f t="shared" si="373"/>
        <v>0</v>
      </c>
      <c r="CA281" s="2398"/>
      <c r="CB281" s="2059">
        <f t="shared" si="374"/>
        <v>0</v>
      </c>
    </row>
    <row r="282" spans="1:80" ht="15" hidden="1" customHeight="1">
      <c r="A282" s="1170"/>
      <c r="B282" s="1491"/>
      <c r="C282" s="1492"/>
      <c r="D282" s="1493"/>
      <c r="E282" s="1423">
        <v>0</v>
      </c>
      <c r="F282" s="1366">
        <v>0</v>
      </c>
      <c r="G282" s="1443">
        <v>0</v>
      </c>
      <c r="H282" s="1443">
        <v>0</v>
      </c>
      <c r="I282" s="1443">
        <v>0</v>
      </c>
      <c r="J282" s="1443">
        <v>0</v>
      </c>
      <c r="K282" s="1443">
        <v>0</v>
      </c>
      <c r="L282" s="1443">
        <f t="shared" si="365"/>
        <v>0</v>
      </c>
      <c r="M282" s="1444"/>
      <c r="N282" s="1444"/>
      <c r="O282" s="1444"/>
      <c r="P282" s="1444"/>
      <c r="Q282" s="1444"/>
      <c r="R282" s="1444"/>
      <c r="S282" s="1444"/>
      <c r="T282" s="1444">
        <f t="shared" si="366"/>
        <v>0</v>
      </c>
      <c r="U282" s="1727"/>
      <c r="V282" s="891">
        <f t="shared" si="346"/>
        <v>0</v>
      </c>
      <c r="W282" s="891"/>
      <c r="X282" s="891"/>
      <c r="Y282" s="891">
        <f t="shared" si="367"/>
        <v>0</v>
      </c>
      <c r="Z282" s="891"/>
      <c r="AA282" s="891">
        <f t="shared" si="347"/>
        <v>0</v>
      </c>
      <c r="AB282" s="891">
        <f t="shared" si="348"/>
        <v>0</v>
      </c>
      <c r="AC282" s="891">
        <f t="shared" si="349"/>
        <v>0</v>
      </c>
      <c r="AD282" s="891">
        <f t="shared" si="350"/>
        <v>0</v>
      </c>
      <c r="AE282" s="891">
        <f t="shared" si="351"/>
        <v>0</v>
      </c>
      <c r="AF282" s="1724">
        <f t="shared" si="375"/>
        <v>0</v>
      </c>
      <c r="AG282" s="891"/>
      <c r="AH282" s="891"/>
      <c r="AI282" s="1433">
        <v>0</v>
      </c>
      <c r="AJ282" s="1433">
        <v>0</v>
      </c>
      <c r="AK282" s="1477">
        <v>0</v>
      </c>
      <c r="AL282" s="1477">
        <v>0</v>
      </c>
      <c r="AM282" s="1477">
        <v>0</v>
      </c>
      <c r="AN282" s="1477">
        <v>0</v>
      </c>
      <c r="AO282" s="1477">
        <f t="shared" si="368"/>
        <v>0</v>
      </c>
      <c r="AP282" s="999"/>
      <c r="AQ282" s="1345"/>
      <c r="AR282" s="999"/>
      <c r="AS282" s="999"/>
      <c r="AT282" s="999">
        <f t="shared" si="363"/>
        <v>0</v>
      </c>
      <c r="AU282" s="1394"/>
      <c r="AV282" s="1345">
        <f t="shared" si="369"/>
        <v>0</v>
      </c>
      <c r="AW282" s="2076"/>
      <c r="AX282" s="1984">
        <f t="shared" si="352"/>
        <v>0</v>
      </c>
      <c r="AY282" s="1433">
        <f t="shared" si="353"/>
        <v>0</v>
      </c>
      <c r="AZ282" s="1501"/>
      <c r="BA282" s="1501">
        <f t="shared" si="354"/>
        <v>0</v>
      </c>
      <c r="BB282" s="1501">
        <f t="shared" si="355"/>
        <v>0</v>
      </c>
      <c r="BC282" s="1501">
        <f t="shared" si="356"/>
        <v>0</v>
      </c>
      <c r="BD282" s="1501">
        <f t="shared" si="357"/>
        <v>0</v>
      </c>
      <c r="BE282" s="1501">
        <f t="shared" si="370"/>
        <v>0</v>
      </c>
      <c r="BF282" s="1347"/>
      <c r="BG282" s="1490"/>
      <c r="BH282" s="1434"/>
      <c r="BI282" s="1434"/>
      <c r="BJ282" s="910"/>
      <c r="BK282" s="910"/>
      <c r="BL282" s="910"/>
      <c r="BM282" s="910">
        <f t="shared" si="371"/>
        <v>0</v>
      </c>
      <c r="BN282" s="1395"/>
      <c r="BO282" s="1395"/>
      <c r="BP282" s="1395"/>
      <c r="BQ282" s="1395">
        <f t="shared" si="364"/>
        <v>0</v>
      </c>
      <c r="BR282" s="1396"/>
      <c r="BS282" s="1352">
        <f t="shared" si="372"/>
        <v>0</v>
      </c>
      <c r="BT282" s="1352"/>
      <c r="BU282" s="1434">
        <f t="shared" si="358"/>
        <v>0</v>
      </c>
      <c r="BV282" s="1434">
        <f t="shared" si="359"/>
        <v>0</v>
      </c>
      <c r="BW282" s="1502">
        <f t="shared" si="360"/>
        <v>0</v>
      </c>
      <c r="BX282" s="1502">
        <f t="shared" si="361"/>
        <v>0</v>
      </c>
      <c r="BY282" s="1502">
        <f t="shared" si="362"/>
        <v>0</v>
      </c>
      <c r="BZ282" s="1502">
        <f t="shared" si="373"/>
        <v>0</v>
      </c>
      <c r="CA282" s="2398"/>
      <c r="CB282" s="2059">
        <f t="shared" si="374"/>
        <v>0</v>
      </c>
    </row>
    <row r="283" spans="1:80" ht="15" hidden="1" customHeight="1">
      <c r="A283" s="911">
        <v>21</v>
      </c>
      <c r="B283" s="1491"/>
      <c r="C283" s="1368" t="s">
        <v>748</v>
      </c>
      <c r="D283" s="1493" t="s">
        <v>955</v>
      </c>
      <c r="E283" s="1423">
        <v>0</v>
      </c>
      <c r="F283" s="1366">
        <v>0</v>
      </c>
      <c r="G283" s="1443">
        <v>0</v>
      </c>
      <c r="H283" s="1443">
        <v>0</v>
      </c>
      <c r="I283" s="1443">
        <v>0</v>
      </c>
      <c r="J283" s="1443">
        <v>0</v>
      </c>
      <c r="K283" s="1443">
        <v>0</v>
      </c>
      <c r="L283" s="1443">
        <f t="shared" si="365"/>
        <v>0</v>
      </c>
      <c r="M283" s="1444"/>
      <c r="N283" s="1444"/>
      <c r="O283" s="1444"/>
      <c r="P283" s="1444"/>
      <c r="Q283" s="1444"/>
      <c r="R283" s="1444"/>
      <c r="S283" s="1444"/>
      <c r="T283" s="1444">
        <f t="shared" si="366"/>
        <v>0</v>
      </c>
      <c r="U283" s="1727"/>
      <c r="V283" s="891">
        <f t="shared" si="346"/>
        <v>0</v>
      </c>
      <c r="W283" s="891"/>
      <c r="X283" s="891"/>
      <c r="Y283" s="891">
        <f t="shared" si="367"/>
        <v>0</v>
      </c>
      <c r="Z283" s="891"/>
      <c r="AA283" s="891">
        <f t="shared" si="347"/>
        <v>0</v>
      </c>
      <c r="AB283" s="891">
        <f t="shared" si="348"/>
        <v>0</v>
      </c>
      <c r="AC283" s="891">
        <f t="shared" si="349"/>
        <v>0</v>
      </c>
      <c r="AD283" s="891">
        <f t="shared" si="350"/>
        <v>0</v>
      </c>
      <c r="AE283" s="891">
        <f t="shared" si="351"/>
        <v>0</v>
      </c>
      <c r="AF283" s="1724">
        <f t="shared" si="375"/>
        <v>0</v>
      </c>
      <c r="AG283" s="891"/>
      <c r="AH283" s="891"/>
      <c r="AI283" s="1433">
        <v>0</v>
      </c>
      <c r="AJ283" s="1433">
        <v>0</v>
      </c>
      <c r="AK283" s="1477">
        <v>0</v>
      </c>
      <c r="AL283" s="1477">
        <v>0</v>
      </c>
      <c r="AM283" s="1477">
        <v>0</v>
      </c>
      <c r="AN283" s="1477">
        <v>0</v>
      </c>
      <c r="AO283" s="1477">
        <f t="shared" si="368"/>
        <v>0</v>
      </c>
      <c r="AP283" s="1590"/>
      <c r="AQ283" s="1345"/>
      <c r="AR283" s="999"/>
      <c r="AS283" s="999"/>
      <c r="AT283" s="999">
        <f t="shared" si="363"/>
        <v>0</v>
      </c>
      <c r="AU283" s="1394"/>
      <c r="AV283" s="1345">
        <f t="shared" si="369"/>
        <v>0</v>
      </c>
      <c r="AW283" s="2076"/>
      <c r="AX283" s="1984">
        <f t="shared" si="352"/>
        <v>0</v>
      </c>
      <c r="AY283" s="1433">
        <f t="shared" si="353"/>
        <v>0</v>
      </c>
      <c r="AZ283" s="1501"/>
      <c r="BA283" s="1501">
        <f t="shared" si="354"/>
        <v>0</v>
      </c>
      <c r="BB283" s="1501">
        <f t="shared" si="355"/>
        <v>0</v>
      </c>
      <c r="BC283" s="1501">
        <f t="shared" si="356"/>
        <v>0</v>
      </c>
      <c r="BD283" s="1501">
        <f t="shared" si="357"/>
        <v>0</v>
      </c>
      <c r="BE283" s="1501">
        <f t="shared" si="370"/>
        <v>0</v>
      </c>
      <c r="BF283" s="1347"/>
      <c r="BG283" s="1348"/>
      <c r="BH283" s="1434"/>
      <c r="BI283" s="1434"/>
      <c r="BJ283" s="910"/>
      <c r="BK283" s="910"/>
      <c r="BL283" s="910"/>
      <c r="BM283" s="910">
        <f t="shared" si="371"/>
        <v>0</v>
      </c>
      <c r="BN283" s="1395"/>
      <c r="BO283" s="1395"/>
      <c r="BP283" s="1395"/>
      <c r="BQ283" s="1395">
        <f t="shared" si="364"/>
        <v>0</v>
      </c>
      <c r="BR283" s="1396"/>
      <c r="BS283" s="1352">
        <f t="shared" si="372"/>
        <v>0</v>
      </c>
      <c r="BT283" s="1352"/>
      <c r="BU283" s="1434">
        <f t="shared" si="358"/>
        <v>0</v>
      </c>
      <c r="BV283" s="1434">
        <f t="shared" si="359"/>
        <v>0</v>
      </c>
      <c r="BW283" s="1502">
        <f t="shared" si="360"/>
        <v>0</v>
      </c>
      <c r="BX283" s="1502">
        <f t="shared" si="361"/>
        <v>0</v>
      </c>
      <c r="BY283" s="1502">
        <f t="shared" si="362"/>
        <v>0</v>
      </c>
      <c r="BZ283" s="1502">
        <f t="shared" si="373"/>
        <v>0</v>
      </c>
      <c r="CA283" s="2394"/>
      <c r="CB283" s="2059">
        <f t="shared" si="374"/>
        <v>0</v>
      </c>
    </row>
    <row r="284" spans="1:80" ht="19.5" hidden="1" customHeight="1">
      <c r="A284" s="1165"/>
      <c r="B284" s="1491"/>
      <c r="C284" s="1368" t="s">
        <v>747</v>
      </c>
      <c r="D284" s="1493"/>
      <c r="E284" s="1357">
        <v>0</v>
      </c>
      <c r="F284" s="1468">
        <v>0</v>
      </c>
      <c r="G284" s="1372">
        <v>0</v>
      </c>
      <c r="H284" s="1372">
        <v>0</v>
      </c>
      <c r="I284" s="1372">
        <v>0</v>
      </c>
      <c r="J284" s="1372">
        <v>0</v>
      </c>
      <c r="K284" s="1372">
        <v>0</v>
      </c>
      <c r="L284" s="1372">
        <f t="shared" si="365"/>
        <v>0</v>
      </c>
      <c r="M284" s="1496"/>
      <c r="N284" s="1496"/>
      <c r="O284" s="1496"/>
      <c r="P284" s="1496"/>
      <c r="Q284" s="1496"/>
      <c r="R284" s="1496"/>
      <c r="S284" s="1444"/>
      <c r="T284" s="1444">
        <f t="shared" si="366"/>
        <v>0</v>
      </c>
      <c r="U284" s="1727"/>
      <c r="V284" s="891">
        <f t="shared" si="346"/>
        <v>0</v>
      </c>
      <c r="W284" s="891"/>
      <c r="X284" s="891"/>
      <c r="Y284" s="891">
        <f t="shared" si="367"/>
        <v>0</v>
      </c>
      <c r="Z284" s="891"/>
      <c r="AA284" s="891">
        <f t="shared" si="347"/>
        <v>0</v>
      </c>
      <c r="AB284" s="891">
        <f t="shared" si="348"/>
        <v>0</v>
      </c>
      <c r="AC284" s="891">
        <f t="shared" si="349"/>
        <v>0</v>
      </c>
      <c r="AD284" s="891">
        <f t="shared" si="350"/>
        <v>0</v>
      </c>
      <c r="AE284" s="891">
        <f t="shared" si="351"/>
        <v>0</v>
      </c>
      <c r="AF284" s="1724">
        <f t="shared" si="375"/>
        <v>0</v>
      </c>
      <c r="AG284" s="891"/>
      <c r="AH284" s="891"/>
      <c r="AI284" s="1346">
        <v>0</v>
      </c>
      <c r="AJ284" s="1577">
        <v>0</v>
      </c>
      <c r="AK284" s="1375">
        <v>0</v>
      </c>
      <c r="AL284" s="1401">
        <v>0</v>
      </c>
      <c r="AM284" s="1401">
        <v>0</v>
      </c>
      <c r="AN284" s="1401">
        <v>0</v>
      </c>
      <c r="AO284" s="1401">
        <f t="shared" si="368"/>
        <v>0</v>
      </c>
      <c r="AP284" s="999"/>
      <c r="AQ284" s="1345"/>
      <c r="AR284" s="999"/>
      <c r="AS284" s="999"/>
      <c r="AT284" s="999"/>
      <c r="AU284" s="1394"/>
      <c r="AV284" s="1345">
        <f t="shared" si="369"/>
        <v>0</v>
      </c>
      <c r="AW284" s="2076"/>
      <c r="AX284" s="1984">
        <f t="shared" si="352"/>
        <v>0</v>
      </c>
      <c r="AY284" s="1577">
        <f t="shared" si="353"/>
        <v>0</v>
      </c>
      <c r="AZ284" s="1570"/>
      <c r="BA284" s="1501">
        <f t="shared" si="354"/>
        <v>0</v>
      </c>
      <c r="BB284" s="1501">
        <f t="shared" si="355"/>
        <v>0</v>
      </c>
      <c r="BC284" s="1501">
        <f t="shared" si="356"/>
        <v>0</v>
      </c>
      <c r="BD284" s="1501">
        <f t="shared" si="357"/>
        <v>0</v>
      </c>
      <c r="BE284" s="1501">
        <f t="shared" si="370"/>
        <v>0</v>
      </c>
      <c r="BF284" s="1416"/>
      <c r="BG284" s="1417"/>
      <c r="BH284" s="1353"/>
      <c r="BI284" s="1555"/>
      <c r="BJ284" s="1382"/>
      <c r="BK284" s="1387"/>
      <c r="BL284" s="1387"/>
      <c r="BM284" s="1387">
        <f t="shared" si="371"/>
        <v>0</v>
      </c>
      <c r="BN284" s="1395"/>
      <c r="BO284" s="1395"/>
      <c r="BP284" s="1395"/>
      <c r="BQ284" s="1395"/>
      <c r="BR284" s="1396"/>
      <c r="BS284" s="1352">
        <f t="shared" si="372"/>
        <v>0</v>
      </c>
      <c r="BT284" s="1352"/>
      <c r="BU284" s="1555">
        <f t="shared" si="358"/>
        <v>0</v>
      </c>
      <c r="BV284" s="1555">
        <f t="shared" si="359"/>
        <v>0</v>
      </c>
      <c r="BW284" s="1502">
        <f t="shared" si="360"/>
        <v>0</v>
      </c>
      <c r="BX284" s="1502">
        <f t="shared" si="361"/>
        <v>0</v>
      </c>
      <c r="BY284" s="1502">
        <f t="shared" si="362"/>
        <v>0</v>
      </c>
      <c r="BZ284" s="1502">
        <f t="shared" si="373"/>
        <v>0</v>
      </c>
      <c r="CA284" s="2398"/>
      <c r="CB284" s="2059">
        <f t="shared" si="374"/>
        <v>0</v>
      </c>
    </row>
    <row r="285" spans="1:80">
      <c r="A285" s="1165" t="s">
        <v>759</v>
      </c>
      <c r="B285" s="1171" t="s">
        <v>561</v>
      </c>
      <c r="C285" s="1517" t="s">
        <v>528</v>
      </c>
      <c r="D285" s="1735"/>
      <c r="E285" s="1151">
        <v>13</v>
      </c>
      <c r="F285" s="1151">
        <v>5602.6</v>
      </c>
      <c r="G285" s="1151">
        <v>131400</v>
      </c>
      <c r="H285" s="1151">
        <v>0</v>
      </c>
      <c r="I285" s="1151">
        <v>0</v>
      </c>
      <c r="J285" s="1151">
        <v>3100</v>
      </c>
      <c r="K285" s="1151">
        <v>74400</v>
      </c>
      <c r="L285" s="1151">
        <f t="shared" si="365"/>
        <v>214502.6</v>
      </c>
      <c r="M285" s="1184">
        <f t="shared" ref="M285:S285" si="376">SUM(M286:M305)</f>
        <v>0</v>
      </c>
      <c r="N285" s="1184">
        <f t="shared" si="376"/>
        <v>-505.2</v>
      </c>
      <c r="O285" s="1184">
        <f t="shared" si="376"/>
        <v>20694.900000000001</v>
      </c>
      <c r="P285" s="1184">
        <f t="shared" si="376"/>
        <v>0</v>
      </c>
      <c r="Q285" s="1184"/>
      <c r="R285" s="1184">
        <f t="shared" si="376"/>
        <v>-1050</v>
      </c>
      <c r="S285" s="1184">
        <f t="shared" si="376"/>
        <v>-25200</v>
      </c>
      <c r="T285" s="1184">
        <f t="shared" si="366"/>
        <v>-6060.2999999999993</v>
      </c>
      <c r="U285" s="1184"/>
      <c r="V285" s="1861">
        <f t="shared" ref="V285:AE285" si="377">SUM(V286:V305)</f>
        <v>8</v>
      </c>
      <c r="W285" s="1861"/>
      <c r="X285" s="1861"/>
      <c r="Y285" s="1861">
        <f t="shared" si="377"/>
        <v>3097.3999999999996</v>
      </c>
      <c r="Z285" s="1861">
        <f t="shared" si="377"/>
        <v>0</v>
      </c>
      <c r="AA285" s="1861">
        <f t="shared" si="377"/>
        <v>55094.9</v>
      </c>
      <c r="AB285" s="1861">
        <f t="shared" si="377"/>
        <v>0</v>
      </c>
      <c r="AC285" s="1861">
        <f>SUM(AC286:AC305)</f>
        <v>0</v>
      </c>
      <c r="AD285" s="1861">
        <f t="shared" si="377"/>
        <v>2050</v>
      </c>
      <c r="AE285" s="1861">
        <f t="shared" si="377"/>
        <v>49200</v>
      </c>
      <c r="AF285" s="1151">
        <f t="shared" si="375"/>
        <v>109442.3</v>
      </c>
      <c r="AG285" s="1861"/>
      <c r="AH285" s="1861"/>
      <c r="AI285" s="1151">
        <v>12</v>
      </c>
      <c r="AJ285" s="1151">
        <v>6000</v>
      </c>
      <c r="AK285" s="1151">
        <v>99300</v>
      </c>
      <c r="AL285" s="1151">
        <v>0</v>
      </c>
      <c r="AM285" s="1151">
        <v>4300</v>
      </c>
      <c r="AN285" s="1151">
        <v>103200</v>
      </c>
      <c r="AO285" s="1151">
        <f t="shared" si="368"/>
        <v>212800</v>
      </c>
      <c r="AP285" s="1861">
        <f t="shared" ref="AP285:AU285" si="378">SUM(AP286:AP305)</f>
        <v>0</v>
      </c>
      <c r="AQ285" s="1861">
        <f t="shared" si="378"/>
        <v>0</v>
      </c>
      <c r="AR285" s="1861">
        <f t="shared" si="378"/>
        <v>0</v>
      </c>
      <c r="AS285" s="1861">
        <f t="shared" si="378"/>
        <v>0</v>
      </c>
      <c r="AT285" s="1861">
        <f t="shared" si="378"/>
        <v>0</v>
      </c>
      <c r="AU285" s="1861">
        <f t="shared" si="378"/>
        <v>0</v>
      </c>
      <c r="AV285" s="1861">
        <f t="shared" si="369"/>
        <v>0</v>
      </c>
      <c r="AW285" s="1861"/>
      <c r="AX285" s="1151">
        <f t="shared" ref="AX285:BD285" si="379">SUM(AX286:AX305)</f>
        <v>15.2</v>
      </c>
      <c r="AY285" s="1151">
        <f t="shared" si="379"/>
        <v>14319.3</v>
      </c>
      <c r="AZ285" s="1151"/>
      <c r="BA285" s="1151">
        <f t="shared" si="379"/>
        <v>314741.39999999997</v>
      </c>
      <c r="BB285" s="1151">
        <f t="shared" si="379"/>
        <v>0</v>
      </c>
      <c r="BC285" s="1151">
        <f t="shared" si="379"/>
        <v>4285.5</v>
      </c>
      <c r="BD285" s="1151">
        <f t="shared" si="379"/>
        <v>102852</v>
      </c>
      <c r="BE285" s="1151">
        <f t="shared" si="370"/>
        <v>436198.19999999995</v>
      </c>
      <c r="BF285" s="1730"/>
      <c r="BG285" s="1185"/>
      <c r="BH285" s="1151">
        <f>SUM(BH286:BH305)</f>
        <v>3</v>
      </c>
      <c r="BI285" s="1151">
        <f>SUM(BI286:BI305)</f>
        <v>0</v>
      </c>
      <c r="BJ285" s="1151">
        <f>SUM(BJ286:BJ305)</f>
        <v>60000</v>
      </c>
      <c r="BK285" s="1151">
        <f>SUM(BK286:BK305)</f>
        <v>0</v>
      </c>
      <c r="BL285" s="1151">
        <f>SUM(BL286:BL305)</f>
        <v>0</v>
      </c>
      <c r="BM285" s="1151">
        <f t="shared" si="371"/>
        <v>60000</v>
      </c>
      <c r="BN285" s="1861">
        <f>SUM(BN286:BN305)</f>
        <v>0</v>
      </c>
      <c r="BO285" s="1861">
        <f>SUM(BO286:BO305)</f>
        <v>0</v>
      </c>
      <c r="BP285" s="1861">
        <f>SUM(BP286:BP305)</f>
        <v>0</v>
      </c>
      <c r="BQ285" s="1861">
        <f>SUM(BQ286:BQ305)</f>
        <v>0</v>
      </c>
      <c r="BR285" s="1861">
        <f t="shared" ref="BR285:BY285" si="380">SUM(BR286:BR305)</f>
        <v>0</v>
      </c>
      <c r="BS285" s="1861">
        <f t="shared" si="372"/>
        <v>0</v>
      </c>
      <c r="BT285" s="1861"/>
      <c r="BU285" s="1151">
        <f t="shared" si="380"/>
        <v>3</v>
      </c>
      <c r="BV285" s="1151">
        <f t="shared" si="380"/>
        <v>0</v>
      </c>
      <c r="BW285" s="1151">
        <f t="shared" si="380"/>
        <v>60000</v>
      </c>
      <c r="BX285" s="1151">
        <f>SUM(BX286:BX305)</f>
        <v>0</v>
      </c>
      <c r="BY285" s="1151">
        <f t="shared" si="380"/>
        <v>0</v>
      </c>
      <c r="BZ285" s="1151">
        <f t="shared" si="373"/>
        <v>60000</v>
      </c>
      <c r="CA285" s="2396"/>
      <c r="CB285" s="2059">
        <f t="shared" si="374"/>
        <v>26.2</v>
      </c>
    </row>
    <row r="286" spans="1:80" ht="24">
      <c r="A286" s="1165"/>
      <c r="B286" s="1591" t="s">
        <v>563</v>
      </c>
      <c r="C286" s="1406" t="s">
        <v>62</v>
      </c>
      <c r="D286" s="1487" t="s">
        <v>957</v>
      </c>
      <c r="E286" s="1422">
        <v>5</v>
      </c>
      <c r="F286" s="1422">
        <v>2000</v>
      </c>
      <c r="G286" s="1422">
        <v>97000</v>
      </c>
      <c r="H286" s="1422">
        <v>0</v>
      </c>
      <c r="I286" s="1422">
        <v>0</v>
      </c>
      <c r="J286" s="1422">
        <v>0</v>
      </c>
      <c r="K286" s="1422">
        <v>0</v>
      </c>
      <c r="L286" s="1422">
        <f t="shared" si="365"/>
        <v>99000</v>
      </c>
      <c r="M286" s="1991"/>
      <c r="N286" s="1640"/>
      <c r="O286" s="1640"/>
      <c r="P286" s="1992">
        <f>44087.1-44087.1</f>
        <v>0</v>
      </c>
      <c r="Q286" s="1946"/>
      <c r="R286" s="1440">
        <f t="shared" ref="R286:R304" si="381">S286/24</f>
        <v>0</v>
      </c>
      <c r="S286" s="1640"/>
      <c r="T286" s="1640">
        <f t="shared" si="366"/>
        <v>0</v>
      </c>
      <c r="U286" s="1721"/>
      <c r="V286" s="930"/>
      <c r="W286" s="930"/>
      <c r="X286" s="930"/>
      <c r="Y286" s="930"/>
      <c r="Z286" s="930"/>
      <c r="AA286" s="930"/>
      <c r="AB286" s="891">
        <f t="shared" ref="AB286:AE287" si="382">H286+P286</f>
        <v>0</v>
      </c>
      <c r="AC286" s="930">
        <f t="shared" si="382"/>
        <v>0</v>
      </c>
      <c r="AD286" s="930">
        <f t="shared" si="382"/>
        <v>0</v>
      </c>
      <c r="AE286" s="930">
        <f t="shared" si="382"/>
        <v>0</v>
      </c>
      <c r="AF286" s="1728">
        <f t="shared" si="375"/>
        <v>0</v>
      </c>
      <c r="AG286" s="930"/>
      <c r="AH286" s="1993">
        <v>44087.1</v>
      </c>
      <c r="AI286" s="1424">
        <v>6</v>
      </c>
      <c r="AJ286" s="1424">
        <v>3000</v>
      </c>
      <c r="AK286" s="1424">
        <v>57000</v>
      </c>
      <c r="AL286" s="1424">
        <v>0</v>
      </c>
      <c r="AM286" s="1424">
        <v>2200</v>
      </c>
      <c r="AN286" s="1424">
        <v>52800</v>
      </c>
      <c r="AO286" s="1424">
        <f t="shared" si="368"/>
        <v>115000</v>
      </c>
      <c r="AP286" s="1002"/>
      <c r="AQ286" s="1389"/>
      <c r="AR286" s="1002"/>
      <c r="AS286" s="1344"/>
      <c r="AT286" s="999">
        <f t="shared" ref="AT286:AT304" si="383">AU286/24</f>
        <v>0</v>
      </c>
      <c r="AU286" s="1389"/>
      <c r="AV286" s="1968">
        <f t="shared" si="369"/>
        <v>0</v>
      </c>
      <c r="AW286" s="2079"/>
      <c r="AX286" s="1424">
        <v>9</v>
      </c>
      <c r="AY286" s="1424">
        <v>14319.3</v>
      </c>
      <c r="AZ286" s="1424"/>
      <c r="BA286" s="1424">
        <v>281712.3</v>
      </c>
      <c r="BB286" s="1424">
        <f t="shared" ref="BB286:BB305" si="384">AL286+AS286</f>
        <v>0</v>
      </c>
      <c r="BC286" s="1424">
        <v>2185.5</v>
      </c>
      <c r="BD286" s="1424">
        <v>52452</v>
      </c>
      <c r="BE286" s="1433">
        <f t="shared" si="370"/>
        <v>350669.1</v>
      </c>
      <c r="BF286" s="1362"/>
      <c r="BG286" s="1410"/>
      <c r="BH286" s="1428"/>
      <c r="BI286" s="1428"/>
      <c r="BJ286" s="1428"/>
      <c r="BK286" s="1428"/>
      <c r="BL286" s="1428"/>
      <c r="BM286" s="1428">
        <f t="shared" si="371"/>
        <v>0</v>
      </c>
      <c r="BN286" s="1392"/>
      <c r="BO286" s="1392"/>
      <c r="BP286" s="1393"/>
      <c r="BQ286" s="1393">
        <f t="shared" ref="BQ286:BQ304" si="385">BR286/24</f>
        <v>0</v>
      </c>
      <c r="BR286" s="1393"/>
      <c r="BS286" s="1393">
        <f t="shared" si="372"/>
        <v>0</v>
      </c>
      <c r="BT286" s="1434"/>
      <c r="BU286" s="1428">
        <f t="shared" ref="BU286:BU305" si="386">BH286+BN286</f>
        <v>0</v>
      </c>
      <c r="BV286" s="1428">
        <f t="shared" ref="BV286:BV305" si="387">BI286+BO286</f>
        <v>0</v>
      </c>
      <c r="BW286" s="1428">
        <f t="shared" ref="BW286:BW305" si="388">BJ286+BP286</f>
        <v>0</v>
      </c>
      <c r="BX286" s="1428">
        <f t="shared" ref="BX286:BX305" si="389">BK286+BQ286</f>
        <v>0</v>
      </c>
      <c r="BY286" s="1428">
        <f t="shared" ref="BY286:BY305" si="390">BL286+BR286</f>
        <v>0</v>
      </c>
      <c r="BZ286" s="1428">
        <f t="shared" si="373"/>
        <v>0</v>
      </c>
      <c r="CA286" s="2393" t="s">
        <v>914</v>
      </c>
      <c r="CB286" s="2059">
        <f t="shared" si="374"/>
        <v>9</v>
      </c>
    </row>
    <row r="287" spans="1:80" ht="24" hidden="1">
      <c r="A287" s="1165"/>
      <c r="B287" s="1581" t="s">
        <v>565</v>
      </c>
      <c r="C287" s="1860" t="s">
        <v>417</v>
      </c>
      <c r="D287" s="1493"/>
      <c r="E287" s="1432">
        <v>0</v>
      </c>
      <c r="F287" s="1432">
        <v>0</v>
      </c>
      <c r="G287" s="1432">
        <v>0</v>
      </c>
      <c r="H287" s="1432">
        <v>0</v>
      </c>
      <c r="I287" s="1432">
        <v>0</v>
      </c>
      <c r="J287" s="1432">
        <v>0</v>
      </c>
      <c r="K287" s="1432">
        <v>0</v>
      </c>
      <c r="L287" s="1432">
        <f t="shared" si="365"/>
        <v>0</v>
      </c>
      <c r="M287" s="1641"/>
      <c r="N287" s="1440"/>
      <c r="O287" s="1440"/>
      <c r="P287" s="1440"/>
      <c r="Q287" s="1440"/>
      <c r="R287" s="1440">
        <f t="shared" si="381"/>
        <v>0</v>
      </c>
      <c r="S287" s="1440"/>
      <c r="T287" s="1440">
        <f t="shared" si="366"/>
        <v>0</v>
      </c>
      <c r="U287" s="1722"/>
      <c r="V287" s="891">
        <f>E287+M287</f>
        <v>0</v>
      </c>
      <c r="W287" s="891"/>
      <c r="X287" s="891"/>
      <c r="Y287" s="891">
        <f>F287+N287</f>
        <v>0</v>
      </c>
      <c r="Z287" s="891"/>
      <c r="AA287" s="891">
        <f>G287+O287</f>
        <v>0</v>
      </c>
      <c r="AB287" s="891">
        <f t="shared" si="382"/>
        <v>0</v>
      </c>
      <c r="AC287" s="891">
        <f t="shared" si="382"/>
        <v>0</v>
      </c>
      <c r="AD287" s="891">
        <f t="shared" si="382"/>
        <v>0</v>
      </c>
      <c r="AE287" s="891">
        <f t="shared" si="382"/>
        <v>0</v>
      </c>
      <c r="AF287" s="1725">
        <f t="shared" si="375"/>
        <v>0</v>
      </c>
      <c r="AG287" s="891"/>
      <c r="AH287" s="891"/>
      <c r="AI287" s="1433">
        <v>0</v>
      </c>
      <c r="AJ287" s="1433">
        <v>0</v>
      </c>
      <c r="AK287" s="1433">
        <v>0</v>
      </c>
      <c r="AL287" s="1433">
        <v>0</v>
      </c>
      <c r="AM287" s="1433">
        <v>0</v>
      </c>
      <c r="AN287" s="1433">
        <v>0</v>
      </c>
      <c r="AO287" s="1433">
        <f t="shared" si="368"/>
        <v>0</v>
      </c>
      <c r="AP287" s="999"/>
      <c r="AQ287" s="1394"/>
      <c r="AR287" s="999"/>
      <c r="AS287" s="999"/>
      <c r="AT287" s="999">
        <f t="shared" si="383"/>
        <v>0</v>
      </c>
      <c r="AU287" s="1394"/>
      <c r="AV287" s="1394">
        <f t="shared" si="369"/>
        <v>0</v>
      </c>
      <c r="AW287" s="1999"/>
      <c r="AX287" s="1433">
        <f t="shared" ref="AX287:AX305" si="391">AI287+AP287</f>
        <v>0</v>
      </c>
      <c r="AY287" s="1433">
        <f t="shared" ref="AY287:AY305" si="392">AJ287+AQ287</f>
        <v>0</v>
      </c>
      <c r="AZ287" s="1433"/>
      <c r="BA287" s="1433">
        <f t="shared" ref="BA287:BA305" si="393">AK287+AR287</f>
        <v>0</v>
      </c>
      <c r="BB287" s="1433">
        <f t="shared" si="384"/>
        <v>0</v>
      </c>
      <c r="BC287" s="1433">
        <f t="shared" ref="BC287:BC305" si="394">AM287+AT287</f>
        <v>0</v>
      </c>
      <c r="BD287" s="1433">
        <f t="shared" ref="BD287:BD305" si="395">AN287+AU287</f>
        <v>0</v>
      </c>
      <c r="BE287" s="1433">
        <f t="shared" si="370"/>
        <v>0</v>
      </c>
      <c r="BF287" s="1362"/>
      <c r="BG287" s="1398"/>
      <c r="BH287" s="1434"/>
      <c r="BI287" s="1434"/>
      <c r="BJ287" s="1434"/>
      <c r="BK287" s="1434"/>
      <c r="BL287" s="1434"/>
      <c r="BM287" s="1434">
        <f t="shared" si="371"/>
        <v>0</v>
      </c>
      <c r="BN287" s="1395"/>
      <c r="BO287" s="1395"/>
      <c r="BP287" s="1396"/>
      <c r="BQ287" s="1396">
        <f t="shared" si="385"/>
        <v>0</v>
      </c>
      <c r="BR287" s="1396"/>
      <c r="BS287" s="1396">
        <f t="shared" si="372"/>
        <v>0</v>
      </c>
      <c r="BT287" s="1434"/>
      <c r="BU287" s="1434">
        <f t="shared" si="386"/>
        <v>0</v>
      </c>
      <c r="BV287" s="1434">
        <f t="shared" si="387"/>
        <v>0</v>
      </c>
      <c r="BW287" s="1434">
        <f t="shared" si="388"/>
        <v>0</v>
      </c>
      <c r="BX287" s="1434">
        <f t="shared" si="389"/>
        <v>0</v>
      </c>
      <c r="BY287" s="1434">
        <f t="shared" si="390"/>
        <v>0</v>
      </c>
      <c r="BZ287" s="1434">
        <f t="shared" si="373"/>
        <v>0</v>
      </c>
      <c r="CA287" s="2393" t="s">
        <v>854</v>
      </c>
      <c r="CB287" s="2059">
        <f t="shared" si="374"/>
        <v>0</v>
      </c>
    </row>
    <row r="288" spans="1:80" ht="24" hidden="1">
      <c r="A288" s="1165"/>
      <c r="B288" s="1581" t="s">
        <v>567</v>
      </c>
      <c r="C288" s="1860" t="s">
        <v>224</v>
      </c>
      <c r="D288" s="1493"/>
      <c r="E288" s="1432">
        <v>0</v>
      </c>
      <c r="F288" s="1432">
        <v>0</v>
      </c>
      <c r="G288" s="1432">
        <v>0</v>
      </c>
      <c r="H288" s="1432">
        <v>0</v>
      </c>
      <c r="I288" s="1432">
        <v>0</v>
      </c>
      <c r="J288" s="1432">
        <v>0</v>
      </c>
      <c r="K288" s="1432">
        <v>0</v>
      </c>
      <c r="L288" s="1432">
        <f t="shared" si="365"/>
        <v>0</v>
      </c>
      <c r="M288" s="1641"/>
      <c r="N288" s="1440"/>
      <c r="O288" s="1440"/>
      <c r="P288" s="1440"/>
      <c r="Q288" s="1440"/>
      <c r="R288" s="1440">
        <f t="shared" si="381"/>
        <v>0</v>
      </c>
      <c r="S288" s="1440"/>
      <c r="T288" s="1440">
        <f t="shared" si="366"/>
        <v>0</v>
      </c>
      <c r="U288" s="1722"/>
      <c r="V288" s="891">
        <f t="shared" ref="V288:V305" si="396">E288+M288</f>
        <v>0</v>
      </c>
      <c r="W288" s="891"/>
      <c r="X288" s="891"/>
      <c r="Y288" s="891">
        <f t="shared" ref="Y288:Y305" si="397">F288+N288</f>
        <v>0</v>
      </c>
      <c r="Z288" s="891"/>
      <c r="AA288" s="891">
        <f t="shared" ref="AA288:AA305" si="398">G288+O288</f>
        <v>0</v>
      </c>
      <c r="AB288" s="891">
        <f t="shared" ref="AB288:AB305" si="399">H288+P288</f>
        <v>0</v>
      </c>
      <c r="AC288" s="891">
        <f t="shared" ref="AC288:AC305" si="400">I288+Q288</f>
        <v>0</v>
      </c>
      <c r="AD288" s="891">
        <f t="shared" ref="AD288:AD305" si="401">J288+R288</f>
        <v>0</v>
      </c>
      <c r="AE288" s="891">
        <f t="shared" ref="AE288:AE305" si="402">K288+S288</f>
        <v>0</v>
      </c>
      <c r="AF288" s="1725">
        <f t="shared" si="375"/>
        <v>0</v>
      </c>
      <c r="AG288" s="891"/>
      <c r="AH288" s="891"/>
      <c r="AI288" s="1433">
        <v>0</v>
      </c>
      <c r="AJ288" s="1433">
        <v>0</v>
      </c>
      <c r="AK288" s="1433">
        <v>0</v>
      </c>
      <c r="AL288" s="1433">
        <v>0</v>
      </c>
      <c r="AM288" s="1433">
        <v>0</v>
      </c>
      <c r="AN288" s="1433">
        <v>0</v>
      </c>
      <c r="AO288" s="1433">
        <f t="shared" si="368"/>
        <v>0</v>
      </c>
      <c r="AP288" s="999"/>
      <c r="AQ288" s="1394"/>
      <c r="AR288" s="999"/>
      <c r="AS288" s="999"/>
      <c r="AT288" s="999">
        <f t="shared" si="383"/>
        <v>0</v>
      </c>
      <c r="AU288" s="1394"/>
      <c r="AV288" s="1394">
        <f t="shared" si="369"/>
        <v>0</v>
      </c>
      <c r="AW288" s="1999"/>
      <c r="AX288" s="1433">
        <f t="shared" si="391"/>
        <v>0</v>
      </c>
      <c r="AY288" s="1433">
        <f t="shared" si="392"/>
        <v>0</v>
      </c>
      <c r="AZ288" s="1433"/>
      <c r="BA288" s="1433">
        <f t="shared" si="393"/>
        <v>0</v>
      </c>
      <c r="BB288" s="1433">
        <f t="shared" si="384"/>
        <v>0</v>
      </c>
      <c r="BC288" s="1433">
        <f t="shared" si="394"/>
        <v>0</v>
      </c>
      <c r="BD288" s="1433">
        <f t="shared" si="395"/>
        <v>0</v>
      </c>
      <c r="BE288" s="1433">
        <f t="shared" si="370"/>
        <v>0</v>
      </c>
      <c r="BF288" s="1362"/>
      <c r="BG288" s="1398"/>
      <c r="BH288" s="1434"/>
      <c r="BI288" s="1434"/>
      <c r="BJ288" s="1434"/>
      <c r="BK288" s="1434"/>
      <c r="BL288" s="1434"/>
      <c r="BM288" s="1434">
        <f t="shared" si="371"/>
        <v>0</v>
      </c>
      <c r="BN288" s="1395"/>
      <c r="BO288" s="1395"/>
      <c r="BP288" s="1396"/>
      <c r="BQ288" s="1396">
        <f t="shared" si="385"/>
        <v>0</v>
      </c>
      <c r="BR288" s="1396"/>
      <c r="BS288" s="1396">
        <f t="shared" si="372"/>
        <v>0</v>
      </c>
      <c r="BT288" s="1434"/>
      <c r="BU288" s="1434">
        <f t="shared" si="386"/>
        <v>0</v>
      </c>
      <c r="BV288" s="1434">
        <f t="shared" si="387"/>
        <v>0</v>
      </c>
      <c r="BW288" s="1434">
        <f t="shared" si="388"/>
        <v>0</v>
      </c>
      <c r="BX288" s="1434">
        <f t="shared" si="389"/>
        <v>0</v>
      </c>
      <c r="BY288" s="1434">
        <f t="shared" si="390"/>
        <v>0</v>
      </c>
      <c r="BZ288" s="1434">
        <f t="shared" si="373"/>
        <v>0</v>
      </c>
      <c r="CA288" s="2393" t="s">
        <v>854</v>
      </c>
      <c r="CB288" s="2059">
        <f t="shared" si="374"/>
        <v>0</v>
      </c>
    </row>
    <row r="289" spans="1:80" ht="24" hidden="1">
      <c r="A289" s="1165"/>
      <c r="B289" s="1581" t="s">
        <v>569</v>
      </c>
      <c r="C289" s="1860" t="s">
        <v>820</v>
      </c>
      <c r="D289" s="1493"/>
      <c r="E289" s="1432">
        <v>0</v>
      </c>
      <c r="F289" s="1432">
        <v>0</v>
      </c>
      <c r="G289" s="1592">
        <v>0</v>
      </c>
      <c r="H289" s="1592">
        <v>0</v>
      </c>
      <c r="I289" s="1592">
        <v>0</v>
      </c>
      <c r="J289" s="1432">
        <v>0</v>
      </c>
      <c r="K289" s="1432">
        <v>0</v>
      </c>
      <c r="L289" s="1432">
        <f t="shared" si="365"/>
        <v>0</v>
      </c>
      <c r="M289" s="1440"/>
      <c r="N289" s="1440"/>
      <c r="O289" s="1440"/>
      <c r="P289" s="1440"/>
      <c r="Q289" s="1440"/>
      <c r="R289" s="1440">
        <f t="shared" si="381"/>
        <v>0</v>
      </c>
      <c r="S289" s="1440"/>
      <c r="T289" s="1440">
        <f t="shared" si="366"/>
        <v>0</v>
      </c>
      <c r="U289" s="1722"/>
      <c r="V289" s="891">
        <f t="shared" si="396"/>
        <v>0</v>
      </c>
      <c r="W289" s="891"/>
      <c r="X289" s="891"/>
      <c r="Y289" s="891">
        <f t="shared" si="397"/>
        <v>0</v>
      </c>
      <c r="Z289" s="891"/>
      <c r="AA289" s="891">
        <f t="shared" si="398"/>
        <v>0</v>
      </c>
      <c r="AB289" s="891">
        <f t="shared" si="399"/>
        <v>0</v>
      </c>
      <c r="AC289" s="891">
        <f t="shared" si="400"/>
        <v>0</v>
      </c>
      <c r="AD289" s="891">
        <f t="shared" si="401"/>
        <v>0</v>
      </c>
      <c r="AE289" s="891">
        <f t="shared" si="402"/>
        <v>0</v>
      </c>
      <c r="AF289" s="1725">
        <f t="shared" si="375"/>
        <v>0</v>
      </c>
      <c r="AG289" s="891"/>
      <c r="AH289" s="891"/>
      <c r="AI289" s="1433">
        <v>0</v>
      </c>
      <c r="AJ289" s="1433">
        <v>0</v>
      </c>
      <c r="AK289" s="1433">
        <v>0</v>
      </c>
      <c r="AL289" s="1433">
        <v>0</v>
      </c>
      <c r="AM289" s="1433">
        <v>0</v>
      </c>
      <c r="AN289" s="1433">
        <v>0</v>
      </c>
      <c r="AO289" s="1433">
        <f t="shared" si="368"/>
        <v>0</v>
      </c>
      <c r="AP289" s="999"/>
      <c r="AQ289" s="1394"/>
      <c r="AR289" s="999"/>
      <c r="AS289" s="999"/>
      <c r="AT289" s="999">
        <f t="shared" si="383"/>
        <v>0</v>
      </c>
      <c r="AU289" s="1394"/>
      <c r="AV289" s="1394">
        <f t="shared" si="369"/>
        <v>0</v>
      </c>
      <c r="AW289" s="1999"/>
      <c r="AX289" s="1433">
        <f t="shared" si="391"/>
        <v>0</v>
      </c>
      <c r="AY289" s="1433">
        <f t="shared" si="392"/>
        <v>0</v>
      </c>
      <c r="AZ289" s="1433"/>
      <c r="BA289" s="1433">
        <f t="shared" si="393"/>
        <v>0</v>
      </c>
      <c r="BB289" s="1433">
        <f t="shared" si="384"/>
        <v>0</v>
      </c>
      <c r="BC289" s="1433">
        <f t="shared" si="394"/>
        <v>0</v>
      </c>
      <c r="BD289" s="1433">
        <f t="shared" si="395"/>
        <v>0</v>
      </c>
      <c r="BE289" s="1433">
        <f t="shared" si="370"/>
        <v>0</v>
      </c>
      <c r="BF289" s="1362"/>
      <c r="BG289" s="1363"/>
      <c r="BH289" s="1434"/>
      <c r="BI289" s="1434"/>
      <c r="BJ289" s="1434"/>
      <c r="BK289" s="1434"/>
      <c r="BL289" s="1434"/>
      <c r="BM289" s="1434">
        <f t="shared" si="371"/>
        <v>0</v>
      </c>
      <c r="BN289" s="1395"/>
      <c r="BO289" s="1395"/>
      <c r="BP289" s="1396"/>
      <c r="BQ289" s="1396">
        <f t="shared" si="385"/>
        <v>0</v>
      </c>
      <c r="BR289" s="1396"/>
      <c r="BS289" s="1396">
        <f t="shared" si="372"/>
        <v>0</v>
      </c>
      <c r="BT289" s="1434"/>
      <c r="BU289" s="1434">
        <f t="shared" si="386"/>
        <v>0</v>
      </c>
      <c r="BV289" s="1434">
        <f t="shared" si="387"/>
        <v>0</v>
      </c>
      <c r="BW289" s="1434">
        <f t="shared" si="388"/>
        <v>0</v>
      </c>
      <c r="BX289" s="1434">
        <f t="shared" si="389"/>
        <v>0</v>
      </c>
      <c r="BY289" s="1434">
        <f t="shared" si="390"/>
        <v>0</v>
      </c>
      <c r="BZ289" s="1434">
        <f t="shared" si="373"/>
        <v>0</v>
      </c>
      <c r="CA289" s="2393" t="s">
        <v>854</v>
      </c>
      <c r="CB289" s="2059">
        <f t="shared" si="374"/>
        <v>0</v>
      </c>
    </row>
    <row r="290" spans="1:80" ht="24.75" hidden="1" customHeight="1">
      <c r="A290" s="912">
        <v>13</v>
      </c>
      <c r="B290" s="1581" t="s">
        <v>569</v>
      </c>
      <c r="C290" s="1860" t="s">
        <v>225</v>
      </c>
      <c r="D290" s="1493" t="s">
        <v>955</v>
      </c>
      <c r="E290" s="1432">
        <v>0</v>
      </c>
      <c r="F290" s="1432">
        <v>0</v>
      </c>
      <c r="G290" s="1432">
        <v>0</v>
      </c>
      <c r="H290" s="1432">
        <v>0</v>
      </c>
      <c r="I290" s="1432">
        <v>0</v>
      </c>
      <c r="J290" s="1432">
        <v>0</v>
      </c>
      <c r="K290" s="1432">
        <v>0</v>
      </c>
      <c r="L290" s="1432">
        <f t="shared" si="365"/>
        <v>0</v>
      </c>
      <c r="M290" s="1641"/>
      <c r="N290" s="1440"/>
      <c r="O290" s="1440"/>
      <c r="P290" s="1440"/>
      <c r="Q290" s="1440"/>
      <c r="R290" s="1440">
        <f t="shared" si="381"/>
        <v>0</v>
      </c>
      <c r="S290" s="1440"/>
      <c r="T290" s="1440">
        <f t="shared" si="366"/>
        <v>0</v>
      </c>
      <c r="U290" s="1722"/>
      <c r="V290" s="891">
        <f t="shared" si="396"/>
        <v>0</v>
      </c>
      <c r="W290" s="891"/>
      <c r="X290" s="891"/>
      <c r="Y290" s="891">
        <f t="shared" si="397"/>
        <v>0</v>
      </c>
      <c r="Z290" s="891"/>
      <c r="AA290" s="891">
        <f t="shared" si="398"/>
        <v>0</v>
      </c>
      <c r="AB290" s="891">
        <f t="shared" si="399"/>
        <v>0</v>
      </c>
      <c r="AC290" s="891">
        <f t="shared" si="400"/>
        <v>0</v>
      </c>
      <c r="AD290" s="891">
        <f t="shared" si="401"/>
        <v>0</v>
      </c>
      <c r="AE290" s="891">
        <f t="shared" si="402"/>
        <v>0</v>
      </c>
      <c r="AF290" s="1725">
        <f t="shared" si="375"/>
        <v>0</v>
      </c>
      <c r="AG290" s="891"/>
      <c r="AH290" s="891"/>
      <c r="AI290" s="1433">
        <v>0</v>
      </c>
      <c r="AJ290" s="1433">
        <v>0</v>
      </c>
      <c r="AK290" s="1433">
        <v>0</v>
      </c>
      <c r="AL290" s="1433">
        <v>0</v>
      </c>
      <c r="AM290" s="1433">
        <v>0</v>
      </c>
      <c r="AN290" s="1433">
        <v>0</v>
      </c>
      <c r="AO290" s="1433">
        <f t="shared" si="368"/>
        <v>0</v>
      </c>
      <c r="AP290" s="999"/>
      <c r="AQ290" s="1394"/>
      <c r="AR290" s="999"/>
      <c r="AS290" s="999"/>
      <c r="AT290" s="999">
        <f t="shared" si="383"/>
        <v>0</v>
      </c>
      <c r="AU290" s="1394"/>
      <c r="AV290" s="1394">
        <f t="shared" si="369"/>
        <v>0</v>
      </c>
      <c r="AW290" s="1999"/>
      <c r="AX290" s="1433">
        <f t="shared" si="391"/>
        <v>0</v>
      </c>
      <c r="AY290" s="1433">
        <f t="shared" si="392"/>
        <v>0</v>
      </c>
      <c r="AZ290" s="1433"/>
      <c r="BA290" s="1433">
        <f t="shared" si="393"/>
        <v>0</v>
      </c>
      <c r="BB290" s="1433">
        <f t="shared" si="384"/>
        <v>0</v>
      </c>
      <c r="BC290" s="1433">
        <f t="shared" si="394"/>
        <v>0</v>
      </c>
      <c r="BD290" s="1433">
        <f t="shared" si="395"/>
        <v>0</v>
      </c>
      <c r="BE290" s="1433">
        <f t="shared" si="370"/>
        <v>0</v>
      </c>
      <c r="BF290" s="1362"/>
      <c r="BG290" s="1398"/>
      <c r="BH290" s="1434"/>
      <c r="BI290" s="1434"/>
      <c r="BJ290" s="1434"/>
      <c r="BK290" s="1434"/>
      <c r="BL290" s="1434"/>
      <c r="BM290" s="1434">
        <f t="shared" si="371"/>
        <v>0</v>
      </c>
      <c r="BN290" s="1395"/>
      <c r="BO290" s="1395"/>
      <c r="BP290" s="1396"/>
      <c r="BQ290" s="1396">
        <f t="shared" si="385"/>
        <v>0</v>
      </c>
      <c r="BR290" s="1396"/>
      <c r="BS290" s="1396">
        <f t="shared" si="372"/>
        <v>0</v>
      </c>
      <c r="BT290" s="1434"/>
      <c r="BU290" s="1434">
        <f t="shared" si="386"/>
        <v>0</v>
      </c>
      <c r="BV290" s="1434">
        <f t="shared" si="387"/>
        <v>0</v>
      </c>
      <c r="BW290" s="1434">
        <f t="shared" si="388"/>
        <v>0</v>
      </c>
      <c r="BX290" s="1434">
        <f t="shared" si="389"/>
        <v>0</v>
      </c>
      <c r="BY290" s="1434">
        <f t="shared" si="390"/>
        <v>0</v>
      </c>
      <c r="BZ290" s="1434">
        <f t="shared" si="373"/>
        <v>0</v>
      </c>
      <c r="CA290" s="2393" t="s">
        <v>854</v>
      </c>
      <c r="CB290" s="2059">
        <f t="shared" si="374"/>
        <v>0</v>
      </c>
    </row>
    <row r="291" spans="1:80" ht="24">
      <c r="A291" s="1165"/>
      <c r="B291" s="1581" t="s">
        <v>565</v>
      </c>
      <c r="C291" s="1860" t="s">
        <v>226</v>
      </c>
      <c r="D291" s="1493"/>
      <c r="E291" s="1432">
        <v>5</v>
      </c>
      <c r="F291" s="1432">
        <v>1500</v>
      </c>
      <c r="G291" s="1432">
        <v>0</v>
      </c>
      <c r="H291" s="1432">
        <v>0</v>
      </c>
      <c r="I291" s="1432">
        <v>0</v>
      </c>
      <c r="J291" s="1432">
        <v>3100</v>
      </c>
      <c r="K291" s="1432">
        <v>74400</v>
      </c>
      <c r="L291" s="1432">
        <f t="shared" si="365"/>
        <v>79000</v>
      </c>
      <c r="M291" s="1641"/>
      <c r="N291" s="1947">
        <f>-125-380.2</f>
        <v>-505.2</v>
      </c>
      <c r="O291" s="1440"/>
      <c r="P291" s="1440"/>
      <c r="Q291" s="1440"/>
      <c r="R291" s="1947">
        <f t="shared" si="381"/>
        <v>-1050</v>
      </c>
      <c r="S291" s="1947">
        <f>-17400-7800</f>
        <v>-25200</v>
      </c>
      <c r="T291" s="1440">
        <f t="shared" si="366"/>
        <v>-26755.200000000001</v>
      </c>
      <c r="U291" s="1722"/>
      <c r="V291" s="2482">
        <f t="shared" si="396"/>
        <v>5</v>
      </c>
      <c r="W291" s="891"/>
      <c r="X291" s="891"/>
      <c r="Y291" s="891">
        <f t="shared" si="397"/>
        <v>994.8</v>
      </c>
      <c r="Z291" s="891"/>
      <c r="AA291" s="891">
        <f t="shared" si="398"/>
        <v>0</v>
      </c>
      <c r="AB291" s="891">
        <f t="shared" si="399"/>
        <v>0</v>
      </c>
      <c r="AC291" s="891">
        <f t="shared" si="400"/>
        <v>0</v>
      </c>
      <c r="AD291" s="891">
        <f t="shared" si="401"/>
        <v>2050</v>
      </c>
      <c r="AE291" s="891">
        <f t="shared" si="402"/>
        <v>49200</v>
      </c>
      <c r="AF291" s="1725">
        <f t="shared" si="375"/>
        <v>52244.800000000003</v>
      </c>
      <c r="AG291" s="891"/>
      <c r="AH291" s="891"/>
      <c r="AI291" s="1433">
        <v>5</v>
      </c>
      <c r="AJ291" s="1433">
        <v>2000</v>
      </c>
      <c r="AK291" s="1433">
        <v>28000</v>
      </c>
      <c r="AL291" s="1433">
        <v>0</v>
      </c>
      <c r="AM291" s="1433">
        <v>2100</v>
      </c>
      <c r="AN291" s="1433">
        <v>50400</v>
      </c>
      <c r="AO291" s="1433">
        <f t="shared" si="368"/>
        <v>82500</v>
      </c>
      <c r="AP291" s="999"/>
      <c r="AQ291" s="1394"/>
      <c r="AR291" s="999"/>
      <c r="AS291" s="999"/>
      <c r="AT291" s="999">
        <f t="shared" si="383"/>
        <v>0</v>
      </c>
      <c r="AU291" s="1394"/>
      <c r="AV291" s="1394">
        <f t="shared" si="369"/>
        <v>0</v>
      </c>
      <c r="AW291" s="1999"/>
      <c r="AX291" s="1433">
        <v>5</v>
      </c>
      <c r="AY291" s="1433">
        <v>0</v>
      </c>
      <c r="AZ291" s="1433"/>
      <c r="BA291" s="1433">
        <v>19840.3</v>
      </c>
      <c r="BB291" s="1433">
        <f t="shared" si="384"/>
        <v>0</v>
      </c>
      <c r="BC291" s="1433">
        <f t="shared" si="394"/>
        <v>2100</v>
      </c>
      <c r="BD291" s="1433">
        <f t="shared" si="395"/>
        <v>50400</v>
      </c>
      <c r="BE291" s="1501">
        <f t="shared" si="370"/>
        <v>72340.3</v>
      </c>
      <c r="BF291" s="1362"/>
      <c r="BG291" s="1433"/>
      <c r="BH291" s="1434"/>
      <c r="BI291" s="1434"/>
      <c r="BJ291" s="1434"/>
      <c r="BK291" s="1434"/>
      <c r="BL291" s="1434"/>
      <c r="BM291" s="1434">
        <f t="shared" si="371"/>
        <v>0</v>
      </c>
      <c r="BN291" s="1395"/>
      <c r="BO291" s="1396"/>
      <c r="BP291" s="1396"/>
      <c r="BQ291" s="1396">
        <f t="shared" si="385"/>
        <v>0</v>
      </c>
      <c r="BR291" s="1396"/>
      <c r="BS291" s="1396">
        <f t="shared" si="372"/>
        <v>0</v>
      </c>
      <c r="BT291" s="1434"/>
      <c r="BU291" s="1434">
        <f t="shared" si="386"/>
        <v>0</v>
      </c>
      <c r="BV291" s="1434">
        <f t="shared" si="387"/>
        <v>0</v>
      </c>
      <c r="BW291" s="1434">
        <f t="shared" si="388"/>
        <v>0</v>
      </c>
      <c r="BX291" s="1434">
        <f t="shared" si="389"/>
        <v>0</v>
      </c>
      <c r="BY291" s="1434">
        <f t="shared" si="390"/>
        <v>0</v>
      </c>
      <c r="BZ291" s="1434">
        <f t="shared" si="373"/>
        <v>0</v>
      </c>
      <c r="CA291" s="2393" t="s">
        <v>860</v>
      </c>
      <c r="CB291" s="2059">
        <f t="shared" si="374"/>
        <v>10</v>
      </c>
    </row>
    <row r="292" spans="1:80" ht="29.45" customHeight="1">
      <c r="A292" s="1165"/>
      <c r="B292" s="1581" t="s">
        <v>567</v>
      </c>
      <c r="C292" s="1860" t="s">
        <v>217</v>
      </c>
      <c r="D292" s="1493"/>
      <c r="E292" s="1432">
        <v>0</v>
      </c>
      <c r="F292" s="1432">
        <v>0</v>
      </c>
      <c r="G292" s="1432">
        <v>0</v>
      </c>
      <c r="H292" s="1432">
        <v>0</v>
      </c>
      <c r="I292" s="1432">
        <v>0</v>
      </c>
      <c r="J292" s="1432">
        <v>0</v>
      </c>
      <c r="K292" s="1432">
        <v>0</v>
      </c>
      <c r="L292" s="1432">
        <f t="shared" si="365"/>
        <v>0</v>
      </c>
      <c r="M292" s="1641"/>
      <c r="N292" s="1440"/>
      <c r="O292" s="1440"/>
      <c r="P292" s="1440"/>
      <c r="Q292" s="1440"/>
      <c r="R292" s="1440">
        <f t="shared" si="381"/>
        <v>0</v>
      </c>
      <c r="S292" s="1440"/>
      <c r="T292" s="1440">
        <f t="shared" si="366"/>
        <v>0</v>
      </c>
      <c r="U292" s="1722"/>
      <c r="V292" s="1717">
        <f t="shared" si="396"/>
        <v>0</v>
      </c>
      <c r="W292" s="891"/>
      <c r="X292" s="891"/>
      <c r="Y292" s="891">
        <f t="shared" si="397"/>
        <v>0</v>
      </c>
      <c r="Z292" s="891"/>
      <c r="AA292" s="891">
        <f t="shared" si="398"/>
        <v>0</v>
      </c>
      <c r="AB292" s="891">
        <f t="shared" si="399"/>
        <v>0</v>
      </c>
      <c r="AC292" s="891">
        <f t="shared" si="400"/>
        <v>0</v>
      </c>
      <c r="AD292" s="891">
        <f t="shared" si="401"/>
        <v>0</v>
      </c>
      <c r="AE292" s="891">
        <f t="shared" si="402"/>
        <v>0</v>
      </c>
      <c r="AF292" s="1432">
        <f t="shared" si="375"/>
        <v>0</v>
      </c>
      <c r="AG292" s="891"/>
      <c r="AH292" s="891"/>
      <c r="AI292" s="1433">
        <v>0</v>
      </c>
      <c r="AJ292" s="1433">
        <v>0</v>
      </c>
      <c r="AK292" s="1433">
        <v>0</v>
      </c>
      <c r="AL292" s="1433">
        <v>0</v>
      </c>
      <c r="AM292" s="1433">
        <v>0</v>
      </c>
      <c r="AN292" s="1433">
        <v>0</v>
      </c>
      <c r="AO292" s="1433">
        <f t="shared" si="368"/>
        <v>0</v>
      </c>
      <c r="AP292" s="999"/>
      <c r="AQ292" s="1394"/>
      <c r="AR292" s="999"/>
      <c r="AS292" s="999"/>
      <c r="AT292" s="999">
        <f t="shared" si="383"/>
        <v>0</v>
      </c>
      <c r="AU292" s="1394"/>
      <c r="AV292" s="1394">
        <f t="shared" si="369"/>
        <v>0</v>
      </c>
      <c r="AW292" s="1999"/>
      <c r="AX292" s="1433">
        <f t="shared" si="391"/>
        <v>0</v>
      </c>
      <c r="AY292" s="1433">
        <f t="shared" si="392"/>
        <v>0</v>
      </c>
      <c r="AZ292" s="1433"/>
      <c r="BA292" s="1433">
        <f t="shared" si="393"/>
        <v>0</v>
      </c>
      <c r="BB292" s="1433">
        <f t="shared" si="384"/>
        <v>0</v>
      </c>
      <c r="BC292" s="1433">
        <f t="shared" si="394"/>
        <v>0</v>
      </c>
      <c r="BD292" s="1433">
        <f t="shared" si="395"/>
        <v>0</v>
      </c>
      <c r="BE292" s="1433">
        <f t="shared" si="370"/>
        <v>0</v>
      </c>
      <c r="BF292" s="1362"/>
      <c r="BG292" s="1398"/>
      <c r="BH292" s="1434">
        <v>2</v>
      </c>
      <c r="BI292" s="1434"/>
      <c r="BJ292" s="1434">
        <v>40000</v>
      </c>
      <c r="BK292" s="1593"/>
      <c r="BL292" s="1593"/>
      <c r="BM292" s="1434">
        <f t="shared" si="371"/>
        <v>40000</v>
      </c>
      <c r="BN292" s="1395"/>
      <c r="BO292" s="1396"/>
      <c r="BP292" s="1396"/>
      <c r="BQ292" s="1396">
        <f t="shared" si="385"/>
        <v>0</v>
      </c>
      <c r="BR292" s="1396"/>
      <c r="BS292" s="1396">
        <f t="shared" si="372"/>
        <v>0</v>
      </c>
      <c r="BT292" s="1434"/>
      <c r="BU292" s="1434">
        <f t="shared" si="386"/>
        <v>2</v>
      </c>
      <c r="BV292" s="1434">
        <f t="shared" si="387"/>
        <v>0</v>
      </c>
      <c r="BW292" s="1434">
        <f t="shared" si="388"/>
        <v>40000</v>
      </c>
      <c r="BX292" s="1434">
        <f t="shared" si="389"/>
        <v>0</v>
      </c>
      <c r="BY292" s="1434">
        <f t="shared" si="390"/>
        <v>0</v>
      </c>
      <c r="BZ292" s="1434">
        <f t="shared" si="373"/>
        <v>40000</v>
      </c>
      <c r="CA292" s="2393" t="s">
        <v>453</v>
      </c>
      <c r="CB292" s="2059">
        <f t="shared" si="374"/>
        <v>2</v>
      </c>
    </row>
    <row r="293" spans="1:80" ht="24" hidden="1" customHeight="1">
      <c r="A293" s="1165"/>
      <c r="B293" s="1581" t="s">
        <v>567</v>
      </c>
      <c r="C293" s="1860" t="s">
        <v>819</v>
      </c>
      <c r="D293" s="1493"/>
      <c r="E293" s="1432">
        <v>0</v>
      </c>
      <c r="F293" s="1432">
        <v>0</v>
      </c>
      <c r="G293" s="1432">
        <v>0</v>
      </c>
      <c r="H293" s="1432">
        <v>0</v>
      </c>
      <c r="I293" s="1432">
        <v>0</v>
      </c>
      <c r="J293" s="1432">
        <v>0</v>
      </c>
      <c r="K293" s="1432">
        <v>0</v>
      </c>
      <c r="L293" s="1432">
        <f t="shared" si="365"/>
        <v>0</v>
      </c>
      <c r="M293" s="1641"/>
      <c r="N293" s="1440"/>
      <c r="O293" s="1440"/>
      <c r="P293" s="1440"/>
      <c r="Q293" s="1440"/>
      <c r="R293" s="1440">
        <f t="shared" si="381"/>
        <v>0</v>
      </c>
      <c r="S293" s="1440"/>
      <c r="T293" s="1440">
        <f t="shared" si="366"/>
        <v>0</v>
      </c>
      <c r="U293" s="1722"/>
      <c r="V293" s="1717">
        <f t="shared" si="396"/>
        <v>0</v>
      </c>
      <c r="W293" s="891"/>
      <c r="X293" s="891"/>
      <c r="Y293" s="891">
        <f t="shared" si="397"/>
        <v>0</v>
      </c>
      <c r="Z293" s="891"/>
      <c r="AA293" s="891">
        <f t="shared" si="398"/>
        <v>0</v>
      </c>
      <c r="AB293" s="891">
        <f t="shared" si="399"/>
        <v>0</v>
      </c>
      <c r="AC293" s="891">
        <f t="shared" si="400"/>
        <v>0</v>
      </c>
      <c r="AD293" s="891">
        <f t="shared" si="401"/>
        <v>0</v>
      </c>
      <c r="AE293" s="891">
        <f t="shared" si="402"/>
        <v>0</v>
      </c>
      <c r="AF293" s="1432">
        <f t="shared" si="375"/>
        <v>0</v>
      </c>
      <c r="AG293" s="891"/>
      <c r="AH293" s="891"/>
      <c r="AI293" s="1433">
        <v>0</v>
      </c>
      <c r="AJ293" s="1433">
        <v>0</v>
      </c>
      <c r="AK293" s="1433">
        <v>0</v>
      </c>
      <c r="AL293" s="1433">
        <v>0</v>
      </c>
      <c r="AM293" s="1433">
        <v>0</v>
      </c>
      <c r="AN293" s="1433">
        <v>0</v>
      </c>
      <c r="AO293" s="1433">
        <f t="shared" si="368"/>
        <v>0</v>
      </c>
      <c r="AP293" s="999"/>
      <c r="AQ293" s="1394"/>
      <c r="AR293" s="999"/>
      <c r="AS293" s="999"/>
      <c r="AT293" s="999">
        <f t="shared" si="383"/>
        <v>0</v>
      </c>
      <c r="AU293" s="1394"/>
      <c r="AV293" s="1394">
        <f t="shared" si="369"/>
        <v>0</v>
      </c>
      <c r="AW293" s="1999"/>
      <c r="AX293" s="1433">
        <f t="shared" si="391"/>
        <v>0</v>
      </c>
      <c r="AY293" s="1433">
        <f t="shared" si="392"/>
        <v>0</v>
      </c>
      <c r="AZ293" s="1433"/>
      <c r="BA293" s="1433">
        <f t="shared" si="393"/>
        <v>0</v>
      </c>
      <c r="BB293" s="1433">
        <f t="shared" si="384"/>
        <v>0</v>
      </c>
      <c r="BC293" s="1433">
        <f t="shared" si="394"/>
        <v>0</v>
      </c>
      <c r="BD293" s="1433">
        <f t="shared" si="395"/>
        <v>0</v>
      </c>
      <c r="BE293" s="1433">
        <f t="shared" si="370"/>
        <v>0</v>
      </c>
      <c r="BF293" s="1362"/>
      <c r="BG293" s="1363"/>
      <c r="BH293" s="1434"/>
      <c r="BI293" s="1434"/>
      <c r="BJ293" s="1434"/>
      <c r="BK293" s="1593"/>
      <c r="BL293" s="1593"/>
      <c r="BM293" s="1434">
        <f t="shared" si="371"/>
        <v>0</v>
      </c>
      <c r="BN293" s="1395"/>
      <c r="BO293" s="1396"/>
      <c r="BP293" s="1396"/>
      <c r="BQ293" s="1396">
        <f t="shared" si="385"/>
        <v>0</v>
      </c>
      <c r="BR293" s="1396"/>
      <c r="BS293" s="1396">
        <f t="shared" si="372"/>
        <v>0</v>
      </c>
      <c r="BT293" s="1434"/>
      <c r="BU293" s="1434">
        <f t="shared" si="386"/>
        <v>0</v>
      </c>
      <c r="BV293" s="1434">
        <f t="shared" si="387"/>
        <v>0</v>
      </c>
      <c r="BW293" s="1434">
        <f t="shared" si="388"/>
        <v>0</v>
      </c>
      <c r="BX293" s="1434">
        <f t="shared" si="389"/>
        <v>0</v>
      </c>
      <c r="BY293" s="1434">
        <f t="shared" si="390"/>
        <v>0</v>
      </c>
      <c r="BZ293" s="1434">
        <f t="shared" si="373"/>
        <v>0</v>
      </c>
      <c r="CA293" s="2393" t="s">
        <v>854</v>
      </c>
      <c r="CB293" s="2059">
        <f t="shared" si="374"/>
        <v>0</v>
      </c>
    </row>
    <row r="294" spans="1:80" ht="24" hidden="1">
      <c r="A294" s="1165"/>
      <c r="B294" s="1581" t="s">
        <v>571</v>
      </c>
      <c r="C294" s="1860" t="s">
        <v>324</v>
      </c>
      <c r="D294" s="1493"/>
      <c r="E294" s="1432">
        <v>0</v>
      </c>
      <c r="F294" s="1432">
        <v>0</v>
      </c>
      <c r="G294" s="1432">
        <v>0</v>
      </c>
      <c r="H294" s="1432">
        <v>0</v>
      </c>
      <c r="I294" s="1432">
        <v>0</v>
      </c>
      <c r="J294" s="1432">
        <v>0</v>
      </c>
      <c r="K294" s="1432">
        <v>0</v>
      </c>
      <c r="L294" s="1432">
        <f t="shared" si="365"/>
        <v>0</v>
      </c>
      <c r="M294" s="1641"/>
      <c r="N294" s="1440"/>
      <c r="O294" s="1440"/>
      <c r="P294" s="1440"/>
      <c r="Q294" s="1440"/>
      <c r="R294" s="1440">
        <f t="shared" si="381"/>
        <v>0</v>
      </c>
      <c r="S294" s="1440"/>
      <c r="T294" s="1440">
        <f t="shared" si="366"/>
        <v>0</v>
      </c>
      <c r="U294" s="1722"/>
      <c r="V294" s="1717">
        <f t="shared" si="396"/>
        <v>0</v>
      </c>
      <c r="W294" s="891"/>
      <c r="X294" s="891"/>
      <c r="Y294" s="891">
        <f t="shared" si="397"/>
        <v>0</v>
      </c>
      <c r="Z294" s="891"/>
      <c r="AA294" s="891">
        <f t="shared" si="398"/>
        <v>0</v>
      </c>
      <c r="AB294" s="891">
        <f t="shared" si="399"/>
        <v>0</v>
      </c>
      <c r="AC294" s="891">
        <f t="shared" si="400"/>
        <v>0</v>
      </c>
      <c r="AD294" s="891">
        <f t="shared" si="401"/>
        <v>0</v>
      </c>
      <c r="AE294" s="891">
        <f t="shared" si="402"/>
        <v>0</v>
      </c>
      <c r="AF294" s="1432">
        <f t="shared" si="375"/>
        <v>0</v>
      </c>
      <c r="AG294" s="891"/>
      <c r="AH294" s="891"/>
      <c r="AI294" s="1433">
        <v>0</v>
      </c>
      <c r="AJ294" s="1433">
        <v>0</v>
      </c>
      <c r="AK294" s="1433">
        <v>0</v>
      </c>
      <c r="AL294" s="1433">
        <v>0</v>
      </c>
      <c r="AM294" s="1433">
        <v>0</v>
      </c>
      <c r="AN294" s="1433">
        <v>0</v>
      </c>
      <c r="AO294" s="1433">
        <f t="shared" si="368"/>
        <v>0</v>
      </c>
      <c r="AP294" s="999"/>
      <c r="AQ294" s="1394"/>
      <c r="AR294" s="999"/>
      <c r="AS294" s="999"/>
      <c r="AT294" s="999">
        <f t="shared" si="383"/>
        <v>0</v>
      </c>
      <c r="AU294" s="1394"/>
      <c r="AV294" s="1394">
        <f t="shared" si="369"/>
        <v>0</v>
      </c>
      <c r="AW294" s="1999"/>
      <c r="AX294" s="1433">
        <f t="shared" si="391"/>
        <v>0</v>
      </c>
      <c r="AY294" s="1433">
        <f t="shared" si="392"/>
        <v>0</v>
      </c>
      <c r="AZ294" s="1433"/>
      <c r="BA294" s="1433">
        <f t="shared" si="393"/>
        <v>0</v>
      </c>
      <c r="BB294" s="1433">
        <f t="shared" si="384"/>
        <v>0</v>
      </c>
      <c r="BC294" s="1433">
        <f t="shared" si="394"/>
        <v>0</v>
      </c>
      <c r="BD294" s="618">
        <f t="shared" si="395"/>
        <v>0</v>
      </c>
      <c r="BE294" s="1433">
        <f t="shared" si="370"/>
        <v>0</v>
      </c>
      <c r="BF294" s="1362"/>
      <c r="BG294" s="1398"/>
      <c r="BH294" s="1434"/>
      <c r="BI294" s="1434"/>
      <c r="BJ294" s="1434"/>
      <c r="BK294" s="1593"/>
      <c r="BL294" s="1593"/>
      <c r="BM294" s="1434">
        <f t="shared" si="371"/>
        <v>0</v>
      </c>
      <c r="BN294" s="1395"/>
      <c r="BO294" s="1395"/>
      <c r="BP294" s="1395"/>
      <c r="BQ294" s="1395">
        <f t="shared" si="385"/>
        <v>0</v>
      </c>
      <c r="BR294" s="1396"/>
      <c r="BS294" s="1396">
        <f t="shared" si="372"/>
        <v>0</v>
      </c>
      <c r="BT294" s="1434"/>
      <c r="BU294" s="1434">
        <f t="shared" si="386"/>
        <v>0</v>
      </c>
      <c r="BV294" s="1434">
        <f t="shared" si="387"/>
        <v>0</v>
      </c>
      <c r="BW294" s="1434">
        <f t="shared" si="388"/>
        <v>0</v>
      </c>
      <c r="BX294" s="1434">
        <f t="shared" si="389"/>
        <v>0</v>
      </c>
      <c r="BY294" s="1434">
        <f t="shared" si="390"/>
        <v>0</v>
      </c>
      <c r="BZ294" s="1434">
        <f t="shared" si="373"/>
        <v>0</v>
      </c>
      <c r="CA294" s="2393" t="s">
        <v>854</v>
      </c>
      <c r="CB294" s="2059">
        <f t="shared" si="374"/>
        <v>0</v>
      </c>
    </row>
    <row r="295" spans="1:80" ht="32.25" customHeight="1">
      <c r="A295" s="1165"/>
      <c r="B295" s="1581" t="s">
        <v>569</v>
      </c>
      <c r="C295" s="1860" t="s">
        <v>406</v>
      </c>
      <c r="D295" s="1493"/>
      <c r="E295" s="1432">
        <v>3</v>
      </c>
      <c r="F295" s="1432">
        <v>2102.6</v>
      </c>
      <c r="G295" s="1592">
        <v>34400</v>
      </c>
      <c r="H295" s="1592">
        <v>0</v>
      </c>
      <c r="I295" s="1592">
        <v>0</v>
      </c>
      <c r="J295" s="1432">
        <v>0</v>
      </c>
      <c r="K295" s="1432">
        <v>0</v>
      </c>
      <c r="L295" s="1432">
        <f t="shared" si="365"/>
        <v>36502.6</v>
      </c>
      <c r="M295" s="1641"/>
      <c r="N295" s="1440"/>
      <c r="O295" s="1947">
        <f>25000-4305.1</f>
        <v>20694.900000000001</v>
      </c>
      <c r="P295" s="1440"/>
      <c r="Q295" s="1440"/>
      <c r="R295" s="1641">
        <f t="shared" si="381"/>
        <v>0</v>
      </c>
      <c r="S295" s="1440"/>
      <c r="T295" s="1440">
        <f t="shared" si="366"/>
        <v>20694.900000000001</v>
      </c>
      <c r="U295" s="1722"/>
      <c r="V295" s="1717">
        <f t="shared" si="396"/>
        <v>3</v>
      </c>
      <c r="W295" s="891"/>
      <c r="X295" s="891"/>
      <c r="Y295" s="891">
        <f t="shared" si="397"/>
        <v>2102.6</v>
      </c>
      <c r="Z295" s="891"/>
      <c r="AA295" s="891">
        <f t="shared" si="398"/>
        <v>55094.9</v>
      </c>
      <c r="AB295" s="891">
        <f t="shared" si="399"/>
        <v>0</v>
      </c>
      <c r="AC295" s="891">
        <f t="shared" si="400"/>
        <v>0</v>
      </c>
      <c r="AD295" s="891">
        <f t="shared" si="401"/>
        <v>0</v>
      </c>
      <c r="AE295" s="891">
        <f t="shared" si="402"/>
        <v>0</v>
      </c>
      <c r="AF295" s="1725">
        <f t="shared" si="375"/>
        <v>57197.5</v>
      </c>
      <c r="AG295" s="891"/>
      <c r="AH295" s="891"/>
      <c r="AI295" s="1433">
        <v>0</v>
      </c>
      <c r="AJ295" s="1433">
        <v>0</v>
      </c>
      <c r="AK295" s="1433">
        <v>0</v>
      </c>
      <c r="AL295" s="1433">
        <v>0</v>
      </c>
      <c r="AM295" s="1433">
        <v>0</v>
      </c>
      <c r="AN295" s="1433">
        <v>0</v>
      </c>
      <c r="AO295" s="1433">
        <f t="shared" si="368"/>
        <v>0</v>
      </c>
      <c r="AP295" s="999"/>
      <c r="AQ295" s="1394"/>
      <c r="AR295" s="999"/>
      <c r="AS295" s="999"/>
      <c r="AT295" s="999">
        <f t="shared" si="383"/>
        <v>0</v>
      </c>
      <c r="AU295" s="1394"/>
      <c r="AV295" s="1394">
        <f t="shared" si="369"/>
        <v>0</v>
      </c>
      <c r="AW295" s="1999"/>
      <c r="AX295" s="1433">
        <f t="shared" si="391"/>
        <v>0</v>
      </c>
      <c r="AY295" s="1433">
        <f t="shared" si="392"/>
        <v>0</v>
      </c>
      <c r="AZ295" s="1433"/>
      <c r="BA295" s="1433">
        <f t="shared" si="393"/>
        <v>0</v>
      </c>
      <c r="BB295" s="1433">
        <f t="shared" si="384"/>
        <v>0</v>
      </c>
      <c r="BC295" s="1433">
        <f t="shared" si="394"/>
        <v>0</v>
      </c>
      <c r="BD295" s="1433">
        <f t="shared" si="395"/>
        <v>0</v>
      </c>
      <c r="BE295" s="1433">
        <f t="shared" si="370"/>
        <v>0</v>
      </c>
      <c r="BF295" s="1362"/>
      <c r="BG295" s="1433"/>
      <c r="BH295" s="1434"/>
      <c r="BI295" s="1434"/>
      <c r="BJ295" s="1434"/>
      <c r="BK295" s="1434"/>
      <c r="BL295" s="1434"/>
      <c r="BM295" s="1434">
        <f t="shared" si="371"/>
        <v>0</v>
      </c>
      <c r="BN295" s="1395"/>
      <c r="BO295" s="1395"/>
      <c r="BP295" s="1395"/>
      <c r="BQ295" s="1395">
        <f t="shared" si="385"/>
        <v>0</v>
      </c>
      <c r="BR295" s="1396"/>
      <c r="BS295" s="1396">
        <f t="shared" si="372"/>
        <v>0</v>
      </c>
      <c r="BT295" s="1434"/>
      <c r="BU295" s="1434">
        <f t="shared" si="386"/>
        <v>0</v>
      </c>
      <c r="BV295" s="1434">
        <f t="shared" si="387"/>
        <v>0</v>
      </c>
      <c r="BW295" s="1434">
        <f t="shared" si="388"/>
        <v>0</v>
      </c>
      <c r="BX295" s="1434">
        <f t="shared" si="389"/>
        <v>0</v>
      </c>
      <c r="BY295" s="1434">
        <f t="shared" si="390"/>
        <v>0</v>
      </c>
      <c r="BZ295" s="1434">
        <f t="shared" si="373"/>
        <v>0</v>
      </c>
      <c r="CA295" s="2393" t="s">
        <v>233</v>
      </c>
      <c r="CB295" s="2059">
        <f t="shared" si="374"/>
        <v>3</v>
      </c>
    </row>
    <row r="296" spans="1:80" ht="27" customHeight="1">
      <c r="A296" s="1165"/>
      <c r="B296" s="1581" t="s">
        <v>570</v>
      </c>
      <c r="C296" s="1860" t="s">
        <v>407</v>
      </c>
      <c r="D296" s="1493"/>
      <c r="E296" s="1432">
        <v>0</v>
      </c>
      <c r="F296" s="1432">
        <v>0</v>
      </c>
      <c r="G296" s="1592">
        <v>0</v>
      </c>
      <c r="H296" s="1592">
        <v>0</v>
      </c>
      <c r="I296" s="1592">
        <v>0</v>
      </c>
      <c r="J296" s="1432">
        <v>0</v>
      </c>
      <c r="K296" s="1432">
        <v>0</v>
      </c>
      <c r="L296" s="1432">
        <f t="shared" si="365"/>
        <v>0</v>
      </c>
      <c r="M296" s="1641"/>
      <c r="N296" s="1440"/>
      <c r="O296" s="1440"/>
      <c r="P296" s="1440"/>
      <c r="Q296" s="1440"/>
      <c r="R296" s="1440">
        <f t="shared" si="381"/>
        <v>0</v>
      </c>
      <c r="S296" s="1440"/>
      <c r="T296" s="1440">
        <f t="shared" si="366"/>
        <v>0</v>
      </c>
      <c r="U296" s="1722"/>
      <c r="V296" s="891">
        <f t="shared" si="396"/>
        <v>0</v>
      </c>
      <c r="W296" s="891"/>
      <c r="X296" s="891"/>
      <c r="Y296" s="891">
        <f t="shared" si="397"/>
        <v>0</v>
      </c>
      <c r="Z296" s="891"/>
      <c r="AA296" s="891">
        <f t="shared" si="398"/>
        <v>0</v>
      </c>
      <c r="AB296" s="891">
        <f t="shared" si="399"/>
        <v>0</v>
      </c>
      <c r="AC296" s="891">
        <f t="shared" si="400"/>
        <v>0</v>
      </c>
      <c r="AD296" s="891">
        <f t="shared" si="401"/>
        <v>0</v>
      </c>
      <c r="AE296" s="891">
        <f t="shared" si="402"/>
        <v>0</v>
      </c>
      <c r="AF296" s="1432">
        <f t="shared" si="375"/>
        <v>0</v>
      </c>
      <c r="AG296" s="891"/>
      <c r="AH296" s="891"/>
      <c r="AI296" s="1433">
        <v>1</v>
      </c>
      <c r="AJ296" s="1433">
        <v>1000</v>
      </c>
      <c r="AK296" s="1433">
        <v>14300</v>
      </c>
      <c r="AL296" s="1433">
        <v>0</v>
      </c>
      <c r="AM296" s="1433">
        <v>0</v>
      </c>
      <c r="AN296" s="1433">
        <v>0</v>
      </c>
      <c r="AO296" s="1433">
        <f t="shared" si="368"/>
        <v>15300</v>
      </c>
      <c r="AP296" s="999"/>
      <c r="AQ296" s="1394"/>
      <c r="AR296" s="999"/>
      <c r="AS296" s="999"/>
      <c r="AT296" s="999">
        <f t="shared" si="383"/>
        <v>0</v>
      </c>
      <c r="AU296" s="1394"/>
      <c r="AV296" s="1394">
        <f t="shared" si="369"/>
        <v>0</v>
      </c>
      <c r="AW296" s="1999"/>
      <c r="AX296" s="1433">
        <v>1.2</v>
      </c>
      <c r="AY296" s="1433"/>
      <c r="AZ296" s="1433"/>
      <c r="BA296" s="1433">
        <v>13188.8</v>
      </c>
      <c r="BB296" s="1433">
        <f t="shared" si="384"/>
        <v>0</v>
      </c>
      <c r="BC296" s="1433">
        <f t="shared" si="394"/>
        <v>0</v>
      </c>
      <c r="BD296" s="1433">
        <f t="shared" si="395"/>
        <v>0</v>
      </c>
      <c r="BE296" s="1433">
        <f t="shared" si="370"/>
        <v>13188.8</v>
      </c>
      <c r="BF296" s="1362"/>
      <c r="BG296" s="1438"/>
      <c r="BH296" s="1434"/>
      <c r="BI296" s="1434"/>
      <c r="BJ296" s="1434"/>
      <c r="BK296" s="1434"/>
      <c r="BL296" s="1434"/>
      <c r="BM296" s="1434">
        <f t="shared" si="371"/>
        <v>0</v>
      </c>
      <c r="BN296" s="1395"/>
      <c r="BO296" s="1395"/>
      <c r="BP296" s="1395"/>
      <c r="BQ296" s="1395">
        <f t="shared" si="385"/>
        <v>0</v>
      </c>
      <c r="BR296" s="1396"/>
      <c r="BS296" s="1396">
        <f t="shared" si="372"/>
        <v>0</v>
      </c>
      <c r="BT296" s="1434"/>
      <c r="BU296" s="1434">
        <f t="shared" si="386"/>
        <v>0</v>
      </c>
      <c r="BV296" s="1434">
        <f t="shared" si="387"/>
        <v>0</v>
      </c>
      <c r="BW296" s="1434">
        <f t="shared" si="388"/>
        <v>0</v>
      </c>
      <c r="BX296" s="1434">
        <f t="shared" si="389"/>
        <v>0</v>
      </c>
      <c r="BY296" s="1434">
        <f t="shared" si="390"/>
        <v>0</v>
      </c>
      <c r="BZ296" s="1434">
        <f t="shared" si="373"/>
        <v>0</v>
      </c>
      <c r="CA296" s="2393" t="s">
        <v>1278</v>
      </c>
      <c r="CB296" s="2059">
        <f t="shared" si="374"/>
        <v>1.2</v>
      </c>
    </row>
    <row r="297" spans="1:80" ht="24" hidden="1">
      <c r="A297" s="1165"/>
      <c r="B297" s="1581" t="s">
        <v>571</v>
      </c>
      <c r="C297" s="1860" t="s">
        <v>973</v>
      </c>
      <c r="D297" s="1493"/>
      <c r="E297" s="1432">
        <v>0</v>
      </c>
      <c r="F297" s="1432">
        <v>0</v>
      </c>
      <c r="G297" s="1592">
        <v>0</v>
      </c>
      <c r="H297" s="1592">
        <v>0</v>
      </c>
      <c r="I297" s="1592">
        <v>0</v>
      </c>
      <c r="J297" s="1432">
        <v>0</v>
      </c>
      <c r="K297" s="1432">
        <v>0</v>
      </c>
      <c r="L297" s="1432">
        <f t="shared" si="365"/>
        <v>0</v>
      </c>
      <c r="M297" s="1554"/>
      <c r="N297" s="1440"/>
      <c r="O297" s="1440"/>
      <c r="P297" s="1440"/>
      <c r="Q297" s="1440"/>
      <c r="R297" s="1978">
        <f>S297/24</f>
        <v>0</v>
      </c>
      <c r="S297" s="1440"/>
      <c r="T297" s="1440">
        <f t="shared" si="366"/>
        <v>0</v>
      </c>
      <c r="U297" s="1722"/>
      <c r="V297" s="891"/>
      <c r="W297" s="891"/>
      <c r="X297" s="891"/>
      <c r="Y297" s="891">
        <f t="shared" si="397"/>
        <v>0</v>
      </c>
      <c r="Z297" s="891"/>
      <c r="AA297" s="891">
        <f t="shared" si="398"/>
        <v>0</v>
      </c>
      <c r="AB297" s="891">
        <f t="shared" si="399"/>
        <v>0</v>
      </c>
      <c r="AC297" s="891">
        <f t="shared" si="400"/>
        <v>0</v>
      </c>
      <c r="AD297" s="891">
        <f t="shared" si="401"/>
        <v>0</v>
      </c>
      <c r="AE297" s="891">
        <f t="shared" si="402"/>
        <v>0</v>
      </c>
      <c r="AF297" s="1432">
        <f t="shared" si="375"/>
        <v>0</v>
      </c>
      <c r="AG297" s="891"/>
      <c r="AH297" s="891"/>
      <c r="AI297" s="1433">
        <v>0</v>
      </c>
      <c r="AJ297" s="1433">
        <v>0</v>
      </c>
      <c r="AK297" s="1433">
        <v>0</v>
      </c>
      <c r="AL297" s="1433">
        <v>0</v>
      </c>
      <c r="AM297" s="1433">
        <v>0</v>
      </c>
      <c r="AN297" s="1433">
        <v>0</v>
      </c>
      <c r="AO297" s="1433">
        <f t="shared" si="368"/>
        <v>0</v>
      </c>
      <c r="AP297" s="1594"/>
      <c r="AQ297" s="1394"/>
      <c r="AR297" s="999"/>
      <c r="AS297" s="999"/>
      <c r="AT297" s="999">
        <f t="shared" si="383"/>
        <v>0</v>
      </c>
      <c r="AU297" s="1394"/>
      <c r="AV297" s="1394">
        <f t="shared" si="369"/>
        <v>0</v>
      </c>
      <c r="AW297" s="1999"/>
      <c r="AX297" s="1433">
        <f t="shared" si="391"/>
        <v>0</v>
      </c>
      <c r="AY297" s="1433">
        <f t="shared" si="392"/>
        <v>0</v>
      </c>
      <c r="AZ297" s="1433"/>
      <c r="BA297" s="618">
        <f t="shared" si="393"/>
        <v>0</v>
      </c>
      <c r="BB297" s="618">
        <f t="shared" si="384"/>
        <v>0</v>
      </c>
      <c r="BC297" s="1433">
        <f t="shared" si="394"/>
        <v>0</v>
      </c>
      <c r="BD297" s="1433">
        <f t="shared" si="395"/>
        <v>0</v>
      </c>
      <c r="BE297" s="1433">
        <f t="shared" si="370"/>
        <v>0</v>
      </c>
      <c r="BF297" s="1362"/>
      <c r="BG297" s="1363"/>
      <c r="BH297" s="1434"/>
      <c r="BI297" s="1434"/>
      <c r="BJ297" s="1434"/>
      <c r="BK297" s="1593"/>
      <c r="BL297" s="1593"/>
      <c r="BM297" s="1434">
        <f t="shared" si="371"/>
        <v>0</v>
      </c>
      <c r="BN297" s="1395"/>
      <c r="BO297" s="1395"/>
      <c r="BP297" s="1395"/>
      <c r="BQ297" s="1395">
        <f t="shared" si="385"/>
        <v>0</v>
      </c>
      <c r="BR297" s="1396"/>
      <c r="BS297" s="1396">
        <f t="shared" si="372"/>
        <v>0</v>
      </c>
      <c r="BT297" s="1434"/>
      <c r="BU297" s="1434">
        <f t="shared" si="386"/>
        <v>0</v>
      </c>
      <c r="BV297" s="1434">
        <f t="shared" si="387"/>
        <v>0</v>
      </c>
      <c r="BW297" s="1434">
        <f t="shared" si="388"/>
        <v>0</v>
      </c>
      <c r="BX297" s="1434">
        <f t="shared" si="389"/>
        <v>0</v>
      </c>
      <c r="BY297" s="1434">
        <f t="shared" si="390"/>
        <v>0</v>
      </c>
      <c r="BZ297" s="1434">
        <f t="shared" si="373"/>
        <v>0</v>
      </c>
      <c r="CA297" s="2393" t="s">
        <v>854</v>
      </c>
      <c r="CB297" s="2059">
        <f t="shared" si="374"/>
        <v>0</v>
      </c>
    </row>
    <row r="298" spans="1:80" ht="15" hidden="1" customHeight="1">
      <c r="A298" s="1165"/>
      <c r="B298" s="1581" t="s">
        <v>573</v>
      </c>
      <c r="C298" s="1860" t="s">
        <v>683</v>
      </c>
      <c r="D298" s="1493"/>
      <c r="E298" s="1432">
        <v>0</v>
      </c>
      <c r="F298" s="1432">
        <v>0</v>
      </c>
      <c r="G298" s="1592">
        <v>0</v>
      </c>
      <c r="H298" s="1592">
        <v>0</v>
      </c>
      <c r="I298" s="1592">
        <v>0</v>
      </c>
      <c r="J298" s="1432">
        <v>0</v>
      </c>
      <c r="K298" s="1432">
        <v>0</v>
      </c>
      <c r="L298" s="1432">
        <f t="shared" si="365"/>
        <v>0</v>
      </c>
      <c r="M298" s="1641"/>
      <c r="N298" s="1440"/>
      <c r="O298" s="1440"/>
      <c r="P298" s="1440"/>
      <c r="Q298" s="1440"/>
      <c r="R298" s="1978">
        <f t="shared" si="381"/>
        <v>0</v>
      </c>
      <c r="S298" s="1440"/>
      <c r="T298" s="1440">
        <f t="shared" si="366"/>
        <v>0</v>
      </c>
      <c r="U298" s="1722"/>
      <c r="V298" s="891">
        <f t="shared" si="396"/>
        <v>0</v>
      </c>
      <c r="W298" s="891"/>
      <c r="X298" s="891"/>
      <c r="Y298" s="891">
        <f t="shared" si="397"/>
        <v>0</v>
      </c>
      <c r="Z298" s="891"/>
      <c r="AA298" s="891">
        <f t="shared" si="398"/>
        <v>0</v>
      </c>
      <c r="AB298" s="891">
        <f t="shared" si="399"/>
        <v>0</v>
      </c>
      <c r="AC298" s="891">
        <f t="shared" si="400"/>
        <v>0</v>
      </c>
      <c r="AD298" s="891">
        <f t="shared" si="401"/>
        <v>0</v>
      </c>
      <c r="AE298" s="891">
        <f t="shared" si="402"/>
        <v>0</v>
      </c>
      <c r="AF298" s="1432">
        <f t="shared" si="375"/>
        <v>0</v>
      </c>
      <c r="AG298" s="891"/>
      <c r="AH298" s="891"/>
      <c r="AI298" s="1433">
        <v>0</v>
      </c>
      <c r="AJ298" s="1433">
        <v>0</v>
      </c>
      <c r="AK298" s="1433">
        <v>0</v>
      </c>
      <c r="AL298" s="1433">
        <v>0</v>
      </c>
      <c r="AM298" s="1433">
        <v>0</v>
      </c>
      <c r="AN298" s="1433">
        <v>0</v>
      </c>
      <c r="AO298" s="1433">
        <f t="shared" si="368"/>
        <v>0</v>
      </c>
      <c r="AP298" s="999"/>
      <c r="AQ298" s="1394"/>
      <c r="AR298" s="999"/>
      <c r="AS298" s="999"/>
      <c r="AT298" s="999">
        <f t="shared" si="383"/>
        <v>0</v>
      </c>
      <c r="AU298" s="1394"/>
      <c r="AV298" s="1394">
        <f t="shared" si="369"/>
        <v>0</v>
      </c>
      <c r="AW298" s="1999"/>
      <c r="AX298" s="1433">
        <f t="shared" si="391"/>
        <v>0</v>
      </c>
      <c r="AY298" s="1433">
        <f t="shared" si="392"/>
        <v>0</v>
      </c>
      <c r="AZ298" s="1433"/>
      <c r="BA298" s="618">
        <f t="shared" si="393"/>
        <v>0</v>
      </c>
      <c r="BB298" s="618">
        <f t="shared" si="384"/>
        <v>0</v>
      </c>
      <c r="BC298" s="618">
        <f t="shared" si="394"/>
        <v>0</v>
      </c>
      <c r="BD298" s="618">
        <f t="shared" si="395"/>
        <v>0</v>
      </c>
      <c r="BE298" s="618">
        <f t="shared" si="370"/>
        <v>0</v>
      </c>
      <c r="BF298" s="1362"/>
      <c r="BG298" s="1363"/>
      <c r="BH298" s="1434"/>
      <c r="BI298" s="1434"/>
      <c r="BJ298" s="1434"/>
      <c r="BK298" s="1593"/>
      <c r="BL298" s="1593"/>
      <c r="BM298" s="1434">
        <f t="shared" si="371"/>
        <v>0</v>
      </c>
      <c r="BN298" s="1395"/>
      <c r="BO298" s="1395"/>
      <c r="BP298" s="1395"/>
      <c r="BQ298" s="1395">
        <f t="shared" si="385"/>
        <v>0</v>
      </c>
      <c r="BR298" s="1396"/>
      <c r="BS298" s="1396">
        <f t="shared" si="372"/>
        <v>0</v>
      </c>
      <c r="BT298" s="1434"/>
      <c r="BU298" s="1434">
        <f t="shared" si="386"/>
        <v>0</v>
      </c>
      <c r="BV298" s="1434">
        <f t="shared" si="387"/>
        <v>0</v>
      </c>
      <c r="BW298" s="1434">
        <f t="shared" si="388"/>
        <v>0</v>
      </c>
      <c r="BX298" s="1434">
        <f t="shared" si="389"/>
        <v>0</v>
      </c>
      <c r="BY298" s="1434">
        <f t="shared" si="390"/>
        <v>0</v>
      </c>
      <c r="BZ298" s="1434">
        <f t="shared" si="373"/>
        <v>0</v>
      </c>
      <c r="CA298" s="2393" t="s">
        <v>854</v>
      </c>
      <c r="CB298" s="2059">
        <f t="shared" si="374"/>
        <v>0</v>
      </c>
    </row>
    <row r="299" spans="1:80" ht="32.25" customHeight="1">
      <c r="A299" s="1165"/>
      <c r="B299" s="1581" t="s">
        <v>571</v>
      </c>
      <c r="C299" s="1860" t="s">
        <v>1106</v>
      </c>
      <c r="D299" s="1493"/>
      <c r="E299" s="1432">
        <v>0</v>
      </c>
      <c r="F299" s="1432">
        <v>0</v>
      </c>
      <c r="G299" s="1592">
        <v>0</v>
      </c>
      <c r="H299" s="1592">
        <v>0</v>
      </c>
      <c r="I299" s="1592">
        <v>0</v>
      </c>
      <c r="J299" s="1432">
        <v>0</v>
      </c>
      <c r="K299" s="1432">
        <v>0</v>
      </c>
      <c r="L299" s="1432">
        <f t="shared" si="365"/>
        <v>0</v>
      </c>
      <c r="M299" s="1641"/>
      <c r="N299" s="1440"/>
      <c r="O299" s="1440"/>
      <c r="P299" s="1440"/>
      <c r="Q299" s="1440"/>
      <c r="R299" s="1440">
        <f t="shared" si="381"/>
        <v>0</v>
      </c>
      <c r="S299" s="1440"/>
      <c r="T299" s="1440">
        <f t="shared" si="366"/>
        <v>0</v>
      </c>
      <c r="U299" s="1722"/>
      <c r="V299" s="891">
        <f t="shared" si="396"/>
        <v>0</v>
      </c>
      <c r="W299" s="891"/>
      <c r="X299" s="891"/>
      <c r="Y299" s="891">
        <f t="shared" si="397"/>
        <v>0</v>
      </c>
      <c r="Z299" s="891"/>
      <c r="AA299" s="891">
        <f t="shared" si="398"/>
        <v>0</v>
      </c>
      <c r="AB299" s="891">
        <f t="shared" si="399"/>
        <v>0</v>
      </c>
      <c r="AC299" s="891">
        <f t="shared" si="400"/>
        <v>0</v>
      </c>
      <c r="AD299" s="891">
        <f t="shared" si="401"/>
        <v>0</v>
      </c>
      <c r="AE299" s="891">
        <f t="shared" si="402"/>
        <v>0</v>
      </c>
      <c r="AF299" s="1432">
        <f t="shared" si="375"/>
        <v>0</v>
      </c>
      <c r="AG299" s="891"/>
      <c r="AH299" s="891"/>
      <c r="AI299" s="1433">
        <v>0</v>
      </c>
      <c r="AJ299" s="1433">
        <v>0</v>
      </c>
      <c r="AK299" s="1433">
        <v>0</v>
      </c>
      <c r="AL299" s="1433">
        <v>0</v>
      </c>
      <c r="AM299" s="1433">
        <v>0</v>
      </c>
      <c r="AN299" s="1433">
        <v>0</v>
      </c>
      <c r="AO299" s="1433">
        <f t="shared" si="368"/>
        <v>0</v>
      </c>
      <c r="AP299" s="999"/>
      <c r="AQ299" s="1394"/>
      <c r="AR299" s="999"/>
      <c r="AS299" s="999"/>
      <c r="AT299" s="999">
        <f t="shared" si="383"/>
        <v>0</v>
      </c>
      <c r="AU299" s="1394"/>
      <c r="AV299" s="1394">
        <f t="shared" si="369"/>
        <v>0</v>
      </c>
      <c r="AW299" s="1999"/>
      <c r="AX299" s="1433">
        <f t="shared" si="391"/>
        <v>0</v>
      </c>
      <c r="AY299" s="1433">
        <f t="shared" si="392"/>
        <v>0</v>
      </c>
      <c r="AZ299" s="1433"/>
      <c r="BA299" s="618">
        <f t="shared" si="393"/>
        <v>0</v>
      </c>
      <c r="BB299" s="618">
        <f t="shared" si="384"/>
        <v>0</v>
      </c>
      <c r="BC299" s="618">
        <f t="shared" si="394"/>
        <v>0</v>
      </c>
      <c r="BD299" s="618">
        <f t="shared" si="395"/>
        <v>0</v>
      </c>
      <c r="BE299" s="618">
        <f t="shared" si="370"/>
        <v>0</v>
      </c>
      <c r="BF299" s="1362"/>
      <c r="BG299" s="1363"/>
      <c r="BH299" s="1434">
        <v>1</v>
      </c>
      <c r="BI299" s="1434"/>
      <c r="BJ299" s="1434">
        <v>20000</v>
      </c>
      <c r="BK299" s="1593"/>
      <c r="BL299" s="1593"/>
      <c r="BM299" s="1434">
        <f t="shared" si="371"/>
        <v>20000</v>
      </c>
      <c r="BN299" s="1395"/>
      <c r="BO299" s="1395"/>
      <c r="BP299" s="1395"/>
      <c r="BQ299" s="1395">
        <f t="shared" si="385"/>
        <v>0</v>
      </c>
      <c r="BR299" s="1396"/>
      <c r="BS299" s="1396">
        <f t="shared" si="372"/>
        <v>0</v>
      </c>
      <c r="BT299" s="1434"/>
      <c r="BU299" s="1434">
        <f t="shared" si="386"/>
        <v>1</v>
      </c>
      <c r="BV299" s="1434">
        <f t="shared" si="387"/>
        <v>0</v>
      </c>
      <c r="BW299" s="1434">
        <f t="shared" si="388"/>
        <v>20000</v>
      </c>
      <c r="BX299" s="1434">
        <f t="shared" si="389"/>
        <v>0</v>
      </c>
      <c r="BY299" s="1434">
        <f t="shared" si="390"/>
        <v>0</v>
      </c>
      <c r="BZ299" s="1434">
        <f t="shared" si="373"/>
        <v>20000</v>
      </c>
      <c r="CA299" s="2393" t="s">
        <v>237</v>
      </c>
      <c r="CB299" s="2059">
        <f t="shared" si="374"/>
        <v>1</v>
      </c>
    </row>
    <row r="300" spans="1:80" ht="15" hidden="1" customHeight="1">
      <c r="A300" s="1165"/>
      <c r="B300" s="1581"/>
      <c r="C300" s="1860"/>
      <c r="D300" s="1493"/>
      <c r="E300" s="1432">
        <v>0</v>
      </c>
      <c r="F300" s="1432">
        <v>0</v>
      </c>
      <c r="G300" s="1592">
        <v>0</v>
      </c>
      <c r="H300" s="1592">
        <v>0</v>
      </c>
      <c r="I300" s="1592">
        <v>0</v>
      </c>
      <c r="J300" s="1432">
        <v>0</v>
      </c>
      <c r="K300" s="1432">
        <v>0</v>
      </c>
      <c r="L300" s="1432">
        <f t="shared" si="365"/>
        <v>0</v>
      </c>
      <c r="M300" s="1641"/>
      <c r="N300" s="1440"/>
      <c r="O300" s="1440"/>
      <c r="P300" s="1440"/>
      <c r="Q300" s="1440"/>
      <c r="R300" s="1440">
        <f t="shared" si="381"/>
        <v>0</v>
      </c>
      <c r="S300" s="1440"/>
      <c r="T300" s="1440">
        <f t="shared" si="366"/>
        <v>0</v>
      </c>
      <c r="U300" s="1722"/>
      <c r="V300" s="891">
        <f t="shared" si="396"/>
        <v>0</v>
      </c>
      <c r="W300" s="891"/>
      <c r="X300" s="891"/>
      <c r="Y300" s="891">
        <f t="shared" si="397"/>
        <v>0</v>
      </c>
      <c r="Z300" s="891"/>
      <c r="AA300" s="891">
        <f t="shared" si="398"/>
        <v>0</v>
      </c>
      <c r="AB300" s="891">
        <f t="shared" si="399"/>
        <v>0</v>
      </c>
      <c r="AC300" s="891">
        <f t="shared" si="400"/>
        <v>0</v>
      </c>
      <c r="AD300" s="891">
        <f t="shared" si="401"/>
        <v>0</v>
      </c>
      <c r="AE300" s="891">
        <f t="shared" si="402"/>
        <v>0</v>
      </c>
      <c r="AF300" s="1432">
        <f t="shared" si="375"/>
        <v>0</v>
      </c>
      <c r="AG300" s="891"/>
      <c r="AH300" s="891"/>
      <c r="AI300" s="1433">
        <v>0</v>
      </c>
      <c r="AJ300" s="1433">
        <v>0</v>
      </c>
      <c r="AK300" s="1433">
        <v>0</v>
      </c>
      <c r="AL300" s="1433">
        <v>0</v>
      </c>
      <c r="AM300" s="1433">
        <v>0</v>
      </c>
      <c r="AN300" s="1433">
        <v>0</v>
      </c>
      <c r="AO300" s="1433">
        <f t="shared" si="368"/>
        <v>0</v>
      </c>
      <c r="AP300" s="999"/>
      <c r="AQ300" s="1394"/>
      <c r="AR300" s="999"/>
      <c r="AS300" s="999"/>
      <c r="AT300" s="999">
        <f t="shared" si="383"/>
        <v>0</v>
      </c>
      <c r="AU300" s="1394"/>
      <c r="AV300" s="1394">
        <f t="shared" si="369"/>
        <v>0</v>
      </c>
      <c r="AW300" s="1999"/>
      <c r="AX300" s="1980">
        <f t="shared" si="391"/>
        <v>0</v>
      </c>
      <c r="AY300" s="1433">
        <f t="shared" si="392"/>
        <v>0</v>
      </c>
      <c r="AZ300" s="1433"/>
      <c r="BA300" s="618">
        <f t="shared" si="393"/>
        <v>0</v>
      </c>
      <c r="BB300" s="618">
        <f t="shared" si="384"/>
        <v>0</v>
      </c>
      <c r="BC300" s="618">
        <f t="shared" si="394"/>
        <v>0</v>
      </c>
      <c r="BD300" s="618">
        <f t="shared" si="395"/>
        <v>0</v>
      </c>
      <c r="BE300" s="618">
        <f t="shared" si="370"/>
        <v>0</v>
      </c>
      <c r="BF300" s="1362"/>
      <c r="BG300" s="1363"/>
      <c r="BH300" s="1434"/>
      <c r="BI300" s="1434"/>
      <c r="BJ300" s="1434"/>
      <c r="BK300" s="1593"/>
      <c r="BL300" s="1593"/>
      <c r="BM300" s="1434">
        <f t="shared" si="371"/>
        <v>0</v>
      </c>
      <c r="BN300" s="1395"/>
      <c r="BO300" s="1395"/>
      <c r="BP300" s="1395"/>
      <c r="BQ300" s="1395">
        <f t="shared" si="385"/>
        <v>0</v>
      </c>
      <c r="BR300" s="1396"/>
      <c r="BS300" s="1396">
        <f t="shared" si="372"/>
        <v>0</v>
      </c>
      <c r="BT300" s="1396"/>
      <c r="BU300" s="1434">
        <f t="shared" si="386"/>
        <v>0</v>
      </c>
      <c r="BV300" s="1434">
        <f t="shared" si="387"/>
        <v>0</v>
      </c>
      <c r="BW300" s="1434">
        <f t="shared" si="388"/>
        <v>0</v>
      </c>
      <c r="BX300" s="1434">
        <f t="shared" si="389"/>
        <v>0</v>
      </c>
      <c r="BY300" s="1434">
        <f t="shared" si="390"/>
        <v>0</v>
      </c>
      <c r="BZ300" s="1434">
        <f t="shared" si="373"/>
        <v>0</v>
      </c>
      <c r="CA300" s="2394"/>
      <c r="CB300" s="2059">
        <f t="shared" si="374"/>
        <v>0</v>
      </c>
    </row>
    <row r="301" spans="1:80" ht="15" hidden="1" customHeight="1">
      <c r="A301" s="1165"/>
      <c r="B301" s="1581"/>
      <c r="C301" s="1860"/>
      <c r="D301" s="1493"/>
      <c r="E301" s="1432">
        <v>0</v>
      </c>
      <c r="F301" s="1432">
        <v>0</v>
      </c>
      <c r="G301" s="1592">
        <v>0</v>
      </c>
      <c r="H301" s="1592">
        <v>0</v>
      </c>
      <c r="I301" s="1592">
        <v>0</v>
      </c>
      <c r="J301" s="1432">
        <v>0</v>
      </c>
      <c r="K301" s="1432">
        <v>0</v>
      </c>
      <c r="L301" s="1432">
        <f t="shared" si="365"/>
        <v>0</v>
      </c>
      <c r="M301" s="1641"/>
      <c r="N301" s="1440"/>
      <c r="O301" s="1440"/>
      <c r="P301" s="1440"/>
      <c r="Q301" s="1440"/>
      <c r="R301" s="1440">
        <f t="shared" si="381"/>
        <v>0</v>
      </c>
      <c r="S301" s="1440"/>
      <c r="T301" s="1440">
        <f t="shared" si="366"/>
        <v>0</v>
      </c>
      <c r="U301" s="1722"/>
      <c r="V301" s="891">
        <f t="shared" si="396"/>
        <v>0</v>
      </c>
      <c r="W301" s="891"/>
      <c r="X301" s="891"/>
      <c r="Y301" s="891">
        <f t="shared" si="397"/>
        <v>0</v>
      </c>
      <c r="Z301" s="891"/>
      <c r="AA301" s="891">
        <f t="shared" si="398"/>
        <v>0</v>
      </c>
      <c r="AB301" s="891">
        <f t="shared" si="399"/>
        <v>0</v>
      </c>
      <c r="AC301" s="891">
        <f t="shared" si="400"/>
        <v>0</v>
      </c>
      <c r="AD301" s="891">
        <f t="shared" si="401"/>
        <v>0</v>
      </c>
      <c r="AE301" s="891">
        <f t="shared" si="402"/>
        <v>0</v>
      </c>
      <c r="AF301" s="1432">
        <f t="shared" si="375"/>
        <v>0</v>
      </c>
      <c r="AG301" s="891"/>
      <c r="AH301" s="891"/>
      <c r="AI301" s="1433">
        <v>0</v>
      </c>
      <c r="AJ301" s="1433">
        <v>0</v>
      </c>
      <c r="AK301" s="1433">
        <v>0</v>
      </c>
      <c r="AL301" s="1433">
        <v>0</v>
      </c>
      <c r="AM301" s="1433">
        <v>0</v>
      </c>
      <c r="AN301" s="1433">
        <v>0</v>
      </c>
      <c r="AO301" s="1433">
        <f t="shared" si="368"/>
        <v>0</v>
      </c>
      <c r="AP301" s="999"/>
      <c r="AQ301" s="1394"/>
      <c r="AR301" s="999"/>
      <c r="AS301" s="999"/>
      <c r="AT301" s="999">
        <f t="shared" si="383"/>
        <v>0</v>
      </c>
      <c r="AU301" s="1394"/>
      <c r="AV301" s="1394">
        <f t="shared" si="369"/>
        <v>0</v>
      </c>
      <c r="AW301" s="1999"/>
      <c r="AX301" s="1980">
        <f t="shared" si="391"/>
        <v>0</v>
      </c>
      <c r="AY301" s="1433">
        <f t="shared" si="392"/>
        <v>0</v>
      </c>
      <c r="AZ301" s="1433"/>
      <c r="BA301" s="618">
        <f t="shared" si="393"/>
        <v>0</v>
      </c>
      <c r="BB301" s="618">
        <f t="shared" si="384"/>
        <v>0</v>
      </c>
      <c r="BC301" s="618">
        <f t="shared" si="394"/>
        <v>0</v>
      </c>
      <c r="BD301" s="618">
        <f t="shared" si="395"/>
        <v>0</v>
      </c>
      <c r="BE301" s="618">
        <f t="shared" si="370"/>
        <v>0</v>
      </c>
      <c r="BF301" s="1362"/>
      <c r="BG301" s="1363"/>
      <c r="BH301" s="1434"/>
      <c r="BI301" s="1434"/>
      <c r="BJ301" s="1434"/>
      <c r="BK301" s="1593"/>
      <c r="BL301" s="1593"/>
      <c r="BM301" s="1434">
        <f t="shared" si="371"/>
        <v>0</v>
      </c>
      <c r="BN301" s="1395"/>
      <c r="BO301" s="1395"/>
      <c r="BP301" s="1395"/>
      <c r="BQ301" s="1395">
        <f t="shared" si="385"/>
        <v>0</v>
      </c>
      <c r="BR301" s="1396"/>
      <c r="BS301" s="1396">
        <f t="shared" si="372"/>
        <v>0</v>
      </c>
      <c r="BT301" s="1396"/>
      <c r="BU301" s="1434">
        <f t="shared" si="386"/>
        <v>0</v>
      </c>
      <c r="BV301" s="1434">
        <f t="shared" si="387"/>
        <v>0</v>
      </c>
      <c r="BW301" s="1434">
        <f t="shared" si="388"/>
        <v>0</v>
      </c>
      <c r="BX301" s="1434">
        <f t="shared" si="389"/>
        <v>0</v>
      </c>
      <c r="BY301" s="1434">
        <f t="shared" si="390"/>
        <v>0</v>
      </c>
      <c r="BZ301" s="1434">
        <f t="shared" si="373"/>
        <v>0</v>
      </c>
      <c r="CA301" s="2394"/>
      <c r="CB301" s="2059">
        <f t="shared" si="374"/>
        <v>0</v>
      </c>
    </row>
    <row r="302" spans="1:80" ht="15" hidden="1" customHeight="1">
      <c r="A302" s="1165"/>
      <c r="B302" s="1581"/>
      <c r="C302" s="1860"/>
      <c r="D302" s="1493"/>
      <c r="E302" s="1432">
        <v>0</v>
      </c>
      <c r="F302" s="1432">
        <v>0</v>
      </c>
      <c r="G302" s="1592">
        <v>0</v>
      </c>
      <c r="H302" s="1592">
        <v>0</v>
      </c>
      <c r="I302" s="1592">
        <v>0</v>
      </c>
      <c r="J302" s="1432">
        <v>0</v>
      </c>
      <c r="K302" s="1432">
        <v>0</v>
      </c>
      <c r="L302" s="1432">
        <f t="shared" si="365"/>
        <v>0</v>
      </c>
      <c r="M302" s="1641"/>
      <c r="N302" s="1440"/>
      <c r="O302" s="1440"/>
      <c r="P302" s="1440"/>
      <c r="Q302" s="1440"/>
      <c r="R302" s="1440">
        <f t="shared" si="381"/>
        <v>0</v>
      </c>
      <c r="S302" s="1440"/>
      <c r="T302" s="1440">
        <f t="shared" si="366"/>
        <v>0</v>
      </c>
      <c r="U302" s="1722"/>
      <c r="V302" s="891">
        <f t="shared" si="396"/>
        <v>0</v>
      </c>
      <c r="W302" s="891"/>
      <c r="X302" s="891"/>
      <c r="Y302" s="891">
        <f t="shared" si="397"/>
        <v>0</v>
      </c>
      <c r="Z302" s="891"/>
      <c r="AA302" s="891">
        <f t="shared" si="398"/>
        <v>0</v>
      </c>
      <c r="AB302" s="891">
        <f t="shared" si="399"/>
        <v>0</v>
      </c>
      <c r="AC302" s="891">
        <f t="shared" si="400"/>
        <v>0</v>
      </c>
      <c r="AD302" s="891">
        <f t="shared" si="401"/>
        <v>0</v>
      </c>
      <c r="AE302" s="891">
        <f t="shared" si="402"/>
        <v>0</v>
      </c>
      <c r="AF302" s="1432">
        <f t="shared" si="375"/>
        <v>0</v>
      </c>
      <c r="AG302" s="891"/>
      <c r="AH302" s="891"/>
      <c r="AI302" s="1433">
        <v>0</v>
      </c>
      <c r="AJ302" s="1433">
        <v>0</v>
      </c>
      <c r="AK302" s="1433">
        <v>0</v>
      </c>
      <c r="AL302" s="1433">
        <v>0</v>
      </c>
      <c r="AM302" s="1433">
        <v>0</v>
      </c>
      <c r="AN302" s="1433">
        <v>0</v>
      </c>
      <c r="AO302" s="1433">
        <f t="shared" si="368"/>
        <v>0</v>
      </c>
      <c r="AP302" s="999"/>
      <c r="AQ302" s="1394"/>
      <c r="AR302" s="999"/>
      <c r="AS302" s="999"/>
      <c r="AT302" s="999">
        <f t="shared" si="383"/>
        <v>0</v>
      </c>
      <c r="AU302" s="1394"/>
      <c r="AV302" s="1394">
        <f t="shared" si="369"/>
        <v>0</v>
      </c>
      <c r="AW302" s="1999"/>
      <c r="AX302" s="1980">
        <f t="shared" si="391"/>
        <v>0</v>
      </c>
      <c r="AY302" s="1433">
        <f t="shared" si="392"/>
        <v>0</v>
      </c>
      <c r="AZ302" s="1433"/>
      <c r="BA302" s="618">
        <f t="shared" si="393"/>
        <v>0</v>
      </c>
      <c r="BB302" s="618">
        <f t="shared" si="384"/>
        <v>0</v>
      </c>
      <c r="BC302" s="618">
        <f t="shared" si="394"/>
        <v>0</v>
      </c>
      <c r="BD302" s="618">
        <f t="shared" si="395"/>
        <v>0</v>
      </c>
      <c r="BE302" s="618">
        <f t="shared" si="370"/>
        <v>0</v>
      </c>
      <c r="BF302" s="1362"/>
      <c r="BG302" s="1363"/>
      <c r="BH302" s="1434"/>
      <c r="BI302" s="1434"/>
      <c r="BJ302" s="1434"/>
      <c r="BK302" s="1593"/>
      <c r="BL302" s="1593"/>
      <c r="BM302" s="1434">
        <f t="shared" si="371"/>
        <v>0</v>
      </c>
      <c r="BN302" s="1395"/>
      <c r="BO302" s="1395"/>
      <c r="BP302" s="1395"/>
      <c r="BQ302" s="1395">
        <f t="shared" si="385"/>
        <v>0</v>
      </c>
      <c r="BR302" s="1396"/>
      <c r="BS302" s="1396">
        <f t="shared" si="372"/>
        <v>0</v>
      </c>
      <c r="BT302" s="1396"/>
      <c r="BU302" s="1434">
        <f t="shared" si="386"/>
        <v>0</v>
      </c>
      <c r="BV302" s="1434">
        <f t="shared" si="387"/>
        <v>0</v>
      </c>
      <c r="BW302" s="1434">
        <f t="shared" si="388"/>
        <v>0</v>
      </c>
      <c r="BX302" s="1434">
        <f t="shared" si="389"/>
        <v>0</v>
      </c>
      <c r="BY302" s="1434">
        <f t="shared" si="390"/>
        <v>0</v>
      </c>
      <c r="BZ302" s="1434">
        <f t="shared" si="373"/>
        <v>0</v>
      </c>
      <c r="CA302" s="2394"/>
      <c r="CB302" s="2059">
        <f t="shared" si="374"/>
        <v>0</v>
      </c>
    </row>
    <row r="303" spans="1:80" ht="15" hidden="1" customHeight="1">
      <c r="A303" s="1165"/>
      <c r="B303" s="1581"/>
      <c r="C303" s="1860"/>
      <c r="D303" s="1493"/>
      <c r="E303" s="1432">
        <v>0</v>
      </c>
      <c r="F303" s="1432">
        <v>0</v>
      </c>
      <c r="G303" s="1592">
        <v>0</v>
      </c>
      <c r="H303" s="1592">
        <v>0</v>
      </c>
      <c r="I303" s="1592">
        <v>0</v>
      </c>
      <c r="J303" s="1432">
        <v>0</v>
      </c>
      <c r="K303" s="1432">
        <v>0</v>
      </c>
      <c r="L303" s="1432">
        <f t="shared" si="365"/>
        <v>0</v>
      </c>
      <c r="M303" s="1641"/>
      <c r="N303" s="1440"/>
      <c r="O303" s="1440"/>
      <c r="P303" s="1440"/>
      <c r="Q303" s="1440"/>
      <c r="R303" s="1440">
        <f t="shared" si="381"/>
        <v>0</v>
      </c>
      <c r="S303" s="1440"/>
      <c r="T303" s="1440">
        <f t="shared" si="366"/>
        <v>0</v>
      </c>
      <c r="U303" s="1722"/>
      <c r="V303" s="891">
        <f t="shared" si="396"/>
        <v>0</v>
      </c>
      <c r="W303" s="891"/>
      <c r="X303" s="891"/>
      <c r="Y303" s="891">
        <f t="shared" si="397"/>
        <v>0</v>
      </c>
      <c r="Z303" s="891"/>
      <c r="AA303" s="891">
        <f t="shared" si="398"/>
        <v>0</v>
      </c>
      <c r="AB303" s="891">
        <f t="shared" si="399"/>
        <v>0</v>
      </c>
      <c r="AC303" s="891">
        <f t="shared" si="400"/>
        <v>0</v>
      </c>
      <c r="AD303" s="891">
        <f t="shared" si="401"/>
        <v>0</v>
      </c>
      <c r="AE303" s="891">
        <f t="shared" si="402"/>
        <v>0</v>
      </c>
      <c r="AF303" s="1432">
        <f t="shared" si="375"/>
        <v>0</v>
      </c>
      <c r="AG303" s="891"/>
      <c r="AH303" s="891"/>
      <c r="AI303" s="1433">
        <v>0</v>
      </c>
      <c r="AJ303" s="1433">
        <v>0</v>
      </c>
      <c r="AK303" s="1433">
        <v>0</v>
      </c>
      <c r="AL303" s="1433">
        <v>0</v>
      </c>
      <c r="AM303" s="1433">
        <v>0</v>
      </c>
      <c r="AN303" s="1433">
        <v>0</v>
      </c>
      <c r="AO303" s="1433">
        <f t="shared" si="368"/>
        <v>0</v>
      </c>
      <c r="AP303" s="999"/>
      <c r="AQ303" s="1394"/>
      <c r="AR303" s="999"/>
      <c r="AS303" s="999"/>
      <c r="AT303" s="999">
        <f t="shared" si="383"/>
        <v>0</v>
      </c>
      <c r="AU303" s="1394"/>
      <c r="AV303" s="1394">
        <f t="shared" si="369"/>
        <v>0</v>
      </c>
      <c r="AW303" s="1999"/>
      <c r="AX303" s="1980">
        <f t="shared" si="391"/>
        <v>0</v>
      </c>
      <c r="AY303" s="1433">
        <f t="shared" si="392"/>
        <v>0</v>
      </c>
      <c r="AZ303" s="1433"/>
      <c r="BA303" s="618">
        <f t="shared" si="393"/>
        <v>0</v>
      </c>
      <c r="BB303" s="618">
        <f t="shared" si="384"/>
        <v>0</v>
      </c>
      <c r="BC303" s="618">
        <f t="shared" si="394"/>
        <v>0</v>
      </c>
      <c r="BD303" s="618">
        <f t="shared" si="395"/>
        <v>0</v>
      </c>
      <c r="BE303" s="618">
        <f t="shared" si="370"/>
        <v>0</v>
      </c>
      <c r="BF303" s="1362"/>
      <c r="BG303" s="1363"/>
      <c r="BH303" s="1434"/>
      <c r="BI303" s="1434"/>
      <c r="BJ303" s="1434"/>
      <c r="BK303" s="1593"/>
      <c r="BL303" s="1593"/>
      <c r="BM303" s="1434">
        <f t="shared" si="371"/>
        <v>0</v>
      </c>
      <c r="BN303" s="1395"/>
      <c r="BO303" s="1395"/>
      <c r="BP303" s="1395"/>
      <c r="BQ303" s="1395">
        <f t="shared" si="385"/>
        <v>0</v>
      </c>
      <c r="BR303" s="1396"/>
      <c r="BS303" s="1396">
        <f t="shared" si="372"/>
        <v>0</v>
      </c>
      <c r="BT303" s="1396"/>
      <c r="BU303" s="1434">
        <f t="shared" si="386"/>
        <v>0</v>
      </c>
      <c r="BV303" s="1434">
        <f t="shared" si="387"/>
        <v>0</v>
      </c>
      <c r="BW303" s="1434">
        <f t="shared" si="388"/>
        <v>0</v>
      </c>
      <c r="BX303" s="1434">
        <f t="shared" si="389"/>
        <v>0</v>
      </c>
      <c r="BY303" s="1434">
        <f t="shared" si="390"/>
        <v>0</v>
      </c>
      <c r="BZ303" s="1434">
        <f t="shared" si="373"/>
        <v>0</v>
      </c>
      <c r="CA303" s="2394"/>
      <c r="CB303" s="2059">
        <f t="shared" si="374"/>
        <v>0</v>
      </c>
    </row>
    <row r="304" spans="1:80" ht="15" hidden="1" customHeight="1">
      <c r="A304" s="911">
        <v>22</v>
      </c>
      <c r="B304" s="1581"/>
      <c r="C304" s="1368" t="s">
        <v>748</v>
      </c>
      <c r="D304" s="1493" t="s">
        <v>955</v>
      </c>
      <c r="E304" s="1432">
        <v>0</v>
      </c>
      <c r="F304" s="1432">
        <v>0</v>
      </c>
      <c r="G304" s="1592">
        <v>0</v>
      </c>
      <c r="H304" s="1592">
        <v>0</v>
      </c>
      <c r="I304" s="1592">
        <v>0</v>
      </c>
      <c r="J304" s="1432">
        <v>0</v>
      </c>
      <c r="K304" s="1432">
        <v>0</v>
      </c>
      <c r="L304" s="1432">
        <f t="shared" si="365"/>
        <v>0</v>
      </c>
      <c r="M304" s="1440"/>
      <c r="N304" s="1440"/>
      <c r="O304" s="1440"/>
      <c r="P304" s="1440"/>
      <c r="Q304" s="1440"/>
      <c r="R304" s="1440">
        <f t="shared" si="381"/>
        <v>0</v>
      </c>
      <c r="S304" s="1440"/>
      <c r="T304" s="1440">
        <f t="shared" si="366"/>
        <v>0</v>
      </c>
      <c r="U304" s="1722"/>
      <c r="V304" s="891">
        <f t="shared" si="396"/>
        <v>0</v>
      </c>
      <c r="W304" s="891"/>
      <c r="X304" s="891"/>
      <c r="Y304" s="891">
        <f t="shared" si="397"/>
        <v>0</v>
      </c>
      <c r="Z304" s="891"/>
      <c r="AA304" s="891">
        <f t="shared" si="398"/>
        <v>0</v>
      </c>
      <c r="AB304" s="891">
        <f t="shared" si="399"/>
        <v>0</v>
      </c>
      <c r="AC304" s="891">
        <f t="shared" si="400"/>
        <v>0</v>
      </c>
      <c r="AD304" s="891">
        <f t="shared" si="401"/>
        <v>0</v>
      </c>
      <c r="AE304" s="891">
        <f t="shared" si="402"/>
        <v>0</v>
      </c>
      <c r="AF304" s="1432">
        <f t="shared" si="375"/>
        <v>0</v>
      </c>
      <c r="AG304" s="891"/>
      <c r="AH304" s="891"/>
      <c r="AI304" s="1433">
        <v>0</v>
      </c>
      <c r="AJ304" s="1433">
        <v>0</v>
      </c>
      <c r="AK304" s="1433">
        <v>0</v>
      </c>
      <c r="AL304" s="1433">
        <v>0</v>
      </c>
      <c r="AM304" s="1433">
        <v>0</v>
      </c>
      <c r="AN304" s="1433">
        <v>0</v>
      </c>
      <c r="AO304" s="1433">
        <f t="shared" si="368"/>
        <v>0</v>
      </c>
      <c r="AP304" s="1595"/>
      <c r="AQ304" s="1394"/>
      <c r="AR304" s="1595"/>
      <c r="AS304" s="1595"/>
      <c r="AT304" s="999">
        <f t="shared" si="383"/>
        <v>0</v>
      </c>
      <c r="AU304" s="1596"/>
      <c r="AV304" s="1596">
        <f t="shared" si="369"/>
        <v>0</v>
      </c>
      <c r="AW304" s="2082"/>
      <c r="AX304" s="1980">
        <f t="shared" si="391"/>
        <v>0</v>
      </c>
      <c r="AY304" s="1433">
        <f t="shared" si="392"/>
        <v>0</v>
      </c>
      <c r="AZ304" s="1433"/>
      <c r="BA304" s="618">
        <f t="shared" si="393"/>
        <v>0</v>
      </c>
      <c r="BB304" s="618">
        <f t="shared" si="384"/>
        <v>0</v>
      </c>
      <c r="BC304" s="618">
        <f t="shared" si="394"/>
        <v>0</v>
      </c>
      <c r="BD304" s="618">
        <f t="shared" si="395"/>
        <v>0</v>
      </c>
      <c r="BE304" s="618">
        <f t="shared" si="370"/>
        <v>0</v>
      </c>
      <c r="BF304" s="1362"/>
      <c r="BG304" s="1348"/>
      <c r="BH304" s="1434"/>
      <c r="BI304" s="1434"/>
      <c r="BJ304" s="1434"/>
      <c r="BK304" s="1434"/>
      <c r="BL304" s="1434"/>
      <c r="BM304" s="1434">
        <f t="shared" si="371"/>
        <v>0</v>
      </c>
      <c r="BN304" s="1541"/>
      <c r="BO304" s="1541"/>
      <c r="BP304" s="1541"/>
      <c r="BQ304" s="1541">
        <f t="shared" si="385"/>
        <v>0</v>
      </c>
      <c r="BR304" s="1542"/>
      <c r="BS304" s="1542">
        <f t="shared" si="372"/>
        <v>0</v>
      </c>
      <c r="BT304" s="1542"/>
      <c r="BU304" s="1434">
        <f t="shared" si="386"/>
        <v>0</v>
      </c>
      <c r="BV304" s="1434">
        <f t="shared" si="387"/>
        <v>0</v>
      </c>
      <c r="BW304" s="1593">
        <f t="shared" si="388"/>
        <v>0</v>
      </c>
      <c r="BX304" s="1593">
        <f t="shared" si="389"/>
        <v>0</v>
      </c>
      <c r="BY304" s="1593">
        <f t="shared" si="390"/>
        <v>0</v>
      </c>
      <c r="BZ304" s="1434">
        <f t="shared" si="373"/>
        <v>0</v>
      </c>
      <c r="CA304" s="2394"/>
      <c r="CB304" s="2059">
        <f t="shared" si="374"/>
        <v>0</v>
      </c>
    </row>
    <row r="305" spans="1:80" ht="15" hidden="1" customHeight="1">
      <c r="A305" s="936">
        <v>23</v>
      </c>
      <c r="B305" s="1452"/>
      <c r="C305" s="1368" t="s">
        <v>747</v>
      </c>
      <c r="D305" s="1495"/>
      <c r="E305" s="1435">
        <v>0</v>
      </c>
      <c r="F305" s="1435">
        <v>0</v>
      </c>
      <c r="G305" s="1597">
        <v>0</v>
      </c>
      <c r="H305" s="1597">
        <v>0</v>
      </c>
      <c r="I305" s="1597">
        <v>0</v>
      </c>
      <c r="J305" s="1597">
        <v>0</v>
      </c>
      <c r="K305" s="1597">
        <v>0</v>
      </c>
      <c r="L305" s="1435">
        <f t="shared" si="365"/>
        <v>0</v>
      </c>
      <c r="M305" s="1496"/>
      <c r="N305" s="1496"/>
      <c r="O305" s="1496"/>
      <c r="P305" s="1496"/>
      <c r="Q305" s="1496"/>
      <c r="R305" s="1496"/>
      <c r="S305" s="1496"/>
      <c r="T305" s="1444">
        <f t="shared" si="366"/>
        <v>0</v>
      </c>
      <c r="U305" s="1727"/>
      <c r="V305" s="891">
        <f t="shared" si="396"/>
        <v>0</v>
      </c>
      <c r="W305" s="891"/>
      <c r="X305" s="891"/>
      <c r="Y305" s="891">
        <f t="shared" si="397"/>
        <v>0</v>
      </c>
      <c r="Z305" s="891"/>
      <c r="AA305" s="891">
        <f t="shared" si="398"/>
        <v>0</v>
      </c>
      <c r="AB305" s="891">
        <f t="shared" si="399"/>
        <v>0</v>
      </c>
      <c r="AC305" s="891">
        <f t="shared" si="400"/>
        <v>0</v>
      </c>
      <c r="AD305" s="891">
        <f t="shared" si="401"/>
        <v>0</v>
      </c>
      <c r="AE305" s="891">
        <f t="shared" si="402"/>
        <v>0</v>
      </c>
      <c r="AF305" s="1474">
        <f t="shared" si="375"/>
        <v>0</v>
      </c>
      <c r="AG305" s="889"/>
      <c r="AH305" s="889"/>
      <c r="AI305" s="1436">
        <v>0</v>
      </c>
      <c r="AJ305" s="1436">
        <v>0</v>
      </c>
      <c r="AK305" s="1436">
        <v>0</v>
      </c>
      <c r="AL305" s="1436">
        <v>0</v>
      </c>
      <c r="AM305" s="1436">
        <v>0</v>
      </c>
      <c r="AN305" s="1436">
        <v>0</v>
      </c>
      <c r="AO305" s="1436">
        <f t="shared" si="368"/>
        <v>0</v>
      </c>
      <c r="AP305" s="1414"/>
      <c r="AQ305" s="1402"/>
      <c r="AR305" s="1414"/>
      <c r="AS305" s="1414"/>
      <c r="AT305" s="1414"/>
      <c r="AU305" s="1415"/>
      <c r="AV305" s="1402">
        <f t="shared" si="369"/>
        <v>0</v>
      </c>
      <c r="AW305" s="2080"/>
      <c r="AX305" s="1980">
        <f t="shared" si="391"/>
        <v>0</v>
      </c>
      <c r="AY305" s="1436">
        <f t="shared" si="392"/>
        <v>0</v>
      </c>
      <c r="AZ305" s="1477"/>
      <c r="BA305" s="618">
        <f t="shared" si="393"/>
        <v>0</v>
      </c>
      <c r="BB305" s="618">
        <f t="shared" si="384"/>
        <v>0</v>
      </c>
      <c r="BC305" s="618">
        <f t="shared" si="394"/>
        <v>0</v>
      </c>
      <c r="BD305" s="618">
        <f t="shared" si="395"/>
        <v>0</v>
      </c>
      <c r="BE305" s="618">
        <f t="shared" si="370"/>
        <v>0</v>
      </c>
      <c r="BF305" s="1362"/>
      <c r="BG305" s="1417"/>
      <c r="BH305" s="1437"/>
      <c r="BI305" s="1437"/>
      <c r="BJ305" s="1437"/>
      <c r="BK305" s="1437"/>
      <c r="BL305" s="1437"/>
      <c r="BM305" s="1437">
        <f t="shared" si="371"/>
        <v>0</v>
      </c>
      <c r="BN305" s="1418"/>
      <c r="BO305" s="1418"/>
      <c r="BP305" s="1418"/>
      <c r="BQ305" s="1418"/>
      <c r="BR305" s="1419"/>
      <c r="BS305" s="1404">
        <f t="shared" si="372"/>
        <v>0</v>
      </c>
      <c r="BT305" s="1404"/>
      <c r="BU305" s="1437">
        <f t="shared" si="386"/>
        <v>0</v>
      </c>
      <c r="BV305" s="1437">
        <f t="shared" si="387"/>
        <v>0</v>
      </c>
      <c r="BW305" s="1593">
        <f t="shared" si="388"/>
        <v>0</v>
      </c>
      <c r="BX305" s="1593">
        <f t="shared" si="389"/>
        <v>0</v>
      </c>
      <c r="BY305" s="1593">
        <f t="shared" si="390"/>
        <v>0</v>
      </c>
      <c r="BZ305" s="1598">
        <f t="shared" si="373"/>
        <v>0</v>
      </c>
      <c r="CA305" s="2394"/>
      <c r="CB305" s="2059">
        <f t="shared" si="374"/>
        <v>0</v>
      </c>
    </row>
    <row r="306" spans="1:80">
      <c r="A306" s="1165" t="s">
        <v>759</v>
      </c>
      <c r="B306" s="1171" t="s">
        <v>576</v>
      </c>
      <c r="C306" s="1517" t="s">
        <v>535</v>
      </c>
      <c r="D306" s="1735"/>
      <c r="E306" s="1151">
        <v>3</v>
      </c>
      <c r="F306" s="1151">
        <v>3300</v>
      </c>
      <c r="G306" s="1151">
        <v>0</v>
      </c>
      <c r="H306" s="1151">
        <v>0</v>
      </c>
      <c r="I306" s="1151">
        <v>0</v>
      </c>
      <c r="J306" s="1151">
        <v>1350</v>
      </c>
      <c r="K306" s="1151">
        <v>32400</v>
      </c>
      <c r="L306" s="1151">
        <f t="shared" si="365"/>
        <v>37050</v>
      </c>
      <c r="M306" s="2060">
        <f t="shared" ref="M306:S306" si="403">SUM(M307:M326)</f>
        <v>0</v>
      </c>
      <c r="N306" s="1184">
        <f t="shared" si="403"/>
        <v>-287</v>
      </c>
      <c r="O306" s="1184">
        <f t="shared" si="403"/>
        <v>0</v>
      </c>
      <c r="P306" s="1184">
        <f t="shared" si="403"/>
        <v>0</v>
      </c>
      <c r="Q306" s="1184"/>
      <c r="R306" s="1184">
        <f t="shared" si="403"/>
        <v>-250</v>
      </c>
      <c r="S306" s="1184">
        <f t="shared" si="403"/>
        <v>-6000</v>
      </c>
      <c r="T306" s="1184">
        <f t="shared" si="366"/>
        <v>-6537</v>
      </c>
      <c r="U306" s="1184"/>
      <c r="V306" s="1861">
        <f t="shared" ref="V306:AE306" si="404">SUM(V307:V326)</f>
        <v>10.1</v>
      </c>
      <c r="W306" s="1861"/>
      <c r="X306" s="1861"/>
      <c r="Y306" s="1861">
        <f t="shared" si="404"/>
        <v>0</v>
      </c>
      <c r="Z306" s="1861"/>
      <c r="AA306" s="1861">
        <f t="shared" si="404"/>
        <v>29847.200000000001</v>
      </c>
      <c r="AB306" s="1861">
        <f t="shared" si="404"/>
        <v>80904.899999999994</v>
      </c>
      <c r="AC306" s="1861">
        <f>SUM(AC307:AC326)</f>
        <v>1878.7</v>
      </c>
      <c r="AD306" s="1861">
        <f t="shared" si="404"/>
        <v>0</v>
      </c>
      <c r="AE306" s="1861">
        <f t="shared" si="404"/>
        <v>0</v>
      </c>
      <c r="AF306" s="1151">
        <f t="shared" si="375"/>
        <v>112630.79999999999</v>
      </c>
      <c r="AG306" s="1861"/>
      <c r="AH306" s="1861"/>
      <c r="AI306" s="1151">
        <v>10.1</v>
      </c>
      <c r="AJ306" s="1151">
        <v>4000</v>
      </c>
      <c r="AK306" s="1151">
        <v>19000</v>
      </c>
      <c r="AL306" s="1151">
        <v>0</v>
      </c>
      <c r="AM306" s="1151">
        <v>4885</v>
      </c>
      <c r="AN306" s="1151">
        <v>117240</v>
      </c>
      <c r="AO306" s="1151">
        <f t="shared" si="368"/>
        <v>145125</v>
      </c>
      <c r="AP306" s="1861">
        <f t="shared" ref="AP306:AU306" si="405">SUM(AP307:AP326)</f>
        <v>0</v>
      </c>
      <c r="AQ306" s="1861">
        <f t="shared" si="405"/>
        <v>0</v>
      </c>
      <c r="AR306" s="1861">
        <f t="shared" si="405"/>
        <v>40000</v>
      </c>
      <c r="AS306" s="1861">
        <f t="shared" si="405"/>
        <v>0</v>
      </c>
      <c r="AT306" s="1861">
        <f t="shared" si="405"/>
        <v>0</v>
      </c>
      <c r="AU306" s="1861">
        <f t="shared" si="405"/>
        <v>0</v>
      </c>
      <c r="AV306" s="1861">
        <f t="shared" si="369"/>
        <v>40000</v>
      </c>
      <c r="AW306" s="1861"/>
      <c r="AX306" s="1151">
        <f t="shared" ref="AX306:BD306" si="406">SUM(AX307:AX326)</f>
        <v>3</v>
      </c>
      <c r="AY306" s="1151">
        <f t="shared" si="406"/>
        <v>0</v>
      </c>
      <c r="AZ306" s="1151"/>
      <c r="BA306" s="1151">
        <f t="shared" si="406"/>
        <v>35000</v>
      </c>
      <c r="BB306" s="1151">
        <f t="shared" si="406"/>
        <v>0</v>
      </c>
      <c r="BC306" s="1151">
        <f t="shared" si="406"/>
        <v>0</v>
      </c>
      <c r="BD306" s="1151">
        <f t="shared" si="406"/>
        <v>0</v>
      </c>
      <c r="BE306" s="1151">
        <f t="shared" si="370"/>
        <v>35000</v>
      </c>
      <c r="BF306" s="1730"/>
      <c r="BG306" s="1185"/>
      <c r="BH306" s="1151">
        <f>SUM(BH307:BH326)</f>
        <v>12</v>
      </c>
      <c r="BI306" s="1151">
        <f>SUM(BI307:BI326)</f>
        <v>0</v>
      </c>
      <c r="BJ306" s="1151">
        <f>SUM(BJ307:BJ326)</f>
        <v>373560</v>
      </c>
      <c r="BK306" s="1151">
        <f>SUM(BK307:BK326)</f>
        <v>0</v>
      </c>
      <c r="BL306" s="1151">
        <f>SUM(BL307:BL326)</f>
        <v>0</v>
      </c>
      <c r="BM306" s="1151">
        <f t="shared" si="371"/>
        <v>373560</v>
      </c>
      <c r="BN306" s="1861">
        <f>SUM(BN307:BN326)</f>
        <v>0</v>
      </c>
      <c r="BO306" s="1861">
        <f>SUM(BO307:BO326)</f>
        <v>0</v>
      </c>
      <c r="BP306" s="1861">
        <f>SUM(BP307:BP326)</f>
        <v>0</v>
      </c>
      <c r="BQ306" s="1861">
        <f>SUM(BQ307:BQ326)</f>
        <v>0</v>
      </c>
      <c r="BR306" s="1861">
        <f t="shared" ref="BR306:BY306" si="407">SUM(BR307:BR326)</f>
        <v>0</v>
      </c>
      <c r="BS306" s="1861">
        <f t="shared" si="372"/>
        <v>0</v>
      </c>
      <c r="BT306" s="1861"/>
      <c r="BU306" s="1151">
        <f t="shared" si="407"/>
        <v>12</v>
      </c>
      <c r="BV306" s="1151">
        <f t="shared" si="407"/>
        <v>0</v>
      </c>
      <c r="BW306" s="1151">
        <f t="shared" si="407"/>
        <v>480000</v>
      </c>
      <c r="BX306" s="1151">
        <f>SUM(BX307:BX326)</f>
        <v>0</v>
      </c>
      <c r="BY306" s="1151">
        <f t="shared" si="407"/>
        <v>0</v>
      </c>
      <c r="BZ306" s="1151">
        <f t="shared" si="373"/>
        <v>480000</v>
      </c>
      <c r="CA306" s="2396"/>
      <c r="CB306" s="2059">
        <f t="shared" si="374"/>
        <v>25.1</v>
      </c>
    </row>
    <row r="307" spans="1:80" ht="32.25" customHeight="1">
      <c r="A307" s="912">
        <v>14</v>
      </c>
      <c r="B307" s="1591" t="s">
        <v>578</v>
      </c>
      <c r="C307" s="2048" t="s">
        <v>371</v>
      </c>
      <c r="D307" s="1487" t="s">
        <v>957</v>
      </c>
      <c r="E307" s="1422">
        <v>3</v>
      </c>
      <c r="F307" s="1422">
        <v>3300</v>
      </c>
      <c r="G307" s="1422">
        <v>0</v>
      </c>
      <c r="H307" s="1422">
        <v>0</v>
      </c>
      <c r="I307" s="1422">
        <v>0</v>
      </c>
      <c r="J307" s="1422">
        <v>1350</v>
      </c>
      <c r="K307" s="1422">
        <v>32400</v>
      </c>
      <c r="L307" s="1422">
        <f t="shared" si="365"/>
        <v>37050</v>
      </c>
      <c r="M307" s="1944"/>
      <c r="N307" s="1640">
        <v>-287</v>
      </c>
      <c r="O307" s="1640">
        <f>41255.1-41255.1</f>
        <v>0</v>
      </c>
      <c r="P307" s="1440"/>
      <c r="Q307" s="1440"/>
      <c r="R307" s="1440">
        <f>S307/24</f>
        <v>-250</v>
      </c>
      <c r="S307" s="1440">
        <f>-4800-1200</f>
        <v>-6000</v>
      </c>
      <c r="T307" s="1640">
        <f t="shared" si="366"/>
        <v>-6537</v>
      </c>
      <c r="U307" s="1729"/>
      <c r="V307" s="1717">
        <f>E307+M307</f>
        <v>3</v>
      </c>
      <c r="W307" s="1341"/>
      <c r="X307" s="1341"/>
      <c r="Y307" s="930">
        <v>0</v>
      </c>
      <c r="Z307" s="930"/>
      <c r="AA307" s="930">
        <v>29847.200000000001</v>
      </c>
      <c r="AB307" s="930">
        <f>H307+P307</f>
        <v>0</v>
      </c>
      <c r="AC307" s="930">
        <f>I307+Q307</f>
        <v>0</v>
      </c>
      <c r="AD307" s="930"/>
      <c r="AE307" s="930"/>
      <c r="AF307" s="1728">
        <f t="shared" si="375"/>
        <v>29847.200000000001</v>
      </c>
      <c r="AG307" s="1994"/>
      <c r="AH307" s="1341">
        <f>-47792.1+41255.1+6250+287</f>
        <v>0</v>
      </c>
      <c r="AI307" s="1424">
        <v>5</v>
      </c>
      <c r="AJ307" s="1424">
        <v>2000</v>
      </c>
      <c r="AK307" s="1424">
        <v>11000</v>
      </c>
      <c r="AL307" s="1424">
        <v>0</v>
      </c>
      <c r="AM307" s="1424">
        <v>1750</v>
      </c>
      <c r="AN307" s="1488">
        <v>42000</v>
      </c>
      <c r="AO307" s="1424">
        <f t="shared" si="368"/>
        <v>56750</v>
      </c>
      <c r="AP307" s="1002"/>
      <c r="AQ307" s="1389"/>
      <c r="AR307" s="1002">
        <v>40000</v>
      </c>
      <c r="AS307" s="1002"/>
      <c r="AT307" s="1002">
        <f>AU307/24</f>
        <v>0</v>
      </c>
      <c r="AU307" s="1389"/>
      <c r="AV307" s="1968">
        <f t="shared" si="369"/>
        <v>40000</v>
      </c>
      <c r="AW307" s="2079"/>
      <c r="AX307" s="1424">
        <v>3</v>
      </c>
      <c r="AY307" s="1424"/>
      <c r="AZ307" s="1501"/>
      <c r="BA307" s="1438">
        <v>35000</v>
      </c>
      <c r="BB307" s="1438">
        <f t="shared" ref="BB307:BB326" si="408">AL307+AS307</f>
        <v>0</v>
      </c>
      <c r="BC307" s="1438">
        <v>0</v>
      </c>
      <c r="BD307" s="1424">
        <v>0</v>
      </c>
      <c r="BE307" s="1438">
        <f t="shared" si="370"/>
        <v>35000</v>
      </c>
      <c r="BF307" s="1362"/>
      <c r="BG307" s="1410"/>
      <c r="BH307" s="1428">
        <v>12</v>
      </c>
      <c r="BI307" s="1428"/>
      <c r="BJ307" s="1428">
        <v>373560</v>
      </c>
      <c r="BK307" s="1428"/>
      <c r="BL307" s="1428"/>
      <c r="BM307" s="1428">
        <f t="shared" si="371"/>
        <v>373560</v>
      </c>
      <c r="BN307" s="1392"/>
      <c r="BO307" s="1392"/>
      <c r="BP307" s="1392"/>
      <c r="BQ307" s="1392">
        <f>BR307/24</f>
        <v>0</v>
      </c>
      <c r="BR307" s="1393"/>
      <c r="BS307" s="1396">
        <f t="shared" si="372"/>
        <v>0</v>
      </c>
      <c r="BT307" s="1441"/>
      <c r="BU307" s="1428">
        <f t="shared" ref="BU307:BU326" si="409">BH307+BN307</f>
        <v>12</v>
      </c>
      <c r="BV307" s="1428">
        <f t="shared" ref="BV307:BV326" si="410">BI307+BO307</f>
        <v>0</v>
      </c>
      <c r="BW307" s="1428">
        <v>480000</v>
      </c>
      <c r="BX307" s="1428"/>
      <c r="BY307" s="1428"/>
      <c r="BZ307" s="1428">
        <f t="shared" si="373"/>
        <v>480000</v>
      </c>
      <c r="CA307" s="2393" t="s">
        <v>1257</v>
      </c>
      <c r="CB307" s="2059">
        <f t="shared" si="374"/>
        <v>18</v>
      </c>
    </row>
    <row r="308" spans="1:80" ht="24">
      <c r="A308" s="1170"/>
      <c r="B308" s="1581" t="s">
        <v>579</v>
      </c>
      <c r="C308" s="1860" t="s">
        <v>338</v>
      </c>
      <c r="D308" s="1493"/>
      <c r="E308" s="1432">
        <v>0</v>
      </c>
      <c r="F308" s="1432">
        <v>0</v>
      </c>
      <c r="G308" s="1432">
        <v>0</v>
      </c>
      <c r="H308" s="1432">
        <v>0</v>
      </c>
      <c r="I308" s="1432">
        <v>0</v>
      </c>
      <c r="J308" s="1432">
        <v>0</v>
      </c>
      <c r="K308" s="1432">
        <v>0</v>
      </c>
      <c r="L308" s="1432">
        <f t="shared" si="365"/>
        <v>0</v>
      </c>
      <c r="M308" s="1621"/>
      <c r="N308" s="1440"/>
      <c r="O308" s="1440"/>
      <c r="P308" s="1440"/>
      <c r="Q308" s="1440"/>
      <c r="R308" s="1440">
        <f>S308/24</f>
        <v>0</v>
      </c>
      <c r="S308" s="1440"/>
      <c r="T308" s="1440">
        <f t="shared" si="366"/>
        <v>0</v>
      </c>
      <c r="U308" s="1722"/>
      <c r="V308" s="2476">
        <v>5.0999999999999996</v>
      </c>
      <c r="W308" s="891"/>
      <c r="X308" s="891"/>
      <c r="Y308" s="891"/>
      <c r="Z308" s="891"/>
      <c r="AA308" s="891">
        <f t="shared" ref="AA308:AA326" si="411">G308+O308</f>
        <v>0</v>
      </c>
      <c r="AB308" s="891">
        <v>56400</v>
      </c>
      <c r="AC308" s="891">
        <v>1053.7</v>
      </c>
      <c r="AD308" s="891">
        <f t="shared" ref="AD308:AD326" si="412">J308+R308</f>
        <v>0</v>
      </c>
      <c r="AE308" s="891">
        <f t="shared" ref="AE308:AE326" si="413">K308+S308</f>
        <v>0</v>
      </c>
      <c r="AF308" s="1725">
        <f t="shared" si="375"/>
        <v>57453.7</v>
      </c>
      <c r="AG308" s="891"/>
      <c r="AH308" s="891"/>
      <c r="AI308" s="1433">
        <v>5.0999999999999996</v>
      </c>
      <c r="AJ308" s="1433">
        <v>2000</v>
      </c>
      <c r="AK308" s="1433">
        <v>8000</v>
      </c>
      <c r="AL308" s="1433">
        <v>0</v>
      </c>
      <c r="AM308" s="1433">
        <v>3135</v>
      </c>
      <c r="AN308" s="1433">
        <v>75240</v>
      </c>
      <c r="AO308" s="1433">
        <f t="shared" si="368"/>
        <v>88375</v>
      </c>
      <c r="AP308" s="999"/>
      <c r="AQ308" s="1394"/>
      <c r="AR308" s="999"/>
      <c r="AS308" s="999"/>
      <c r="AT308" s="999">
        <f>AU308/24</f>
        <v>0</v>
      </c>
      <c r="AU308" s="1394"/>
      <c r="AV308" s="1394">
        <f t="shared" si="369"/>
        <v>0</v>
      </c>
      <c r="AW308" s="1999"/>
      <c r="AX308" s="1433"/>
      <c r="AY308" s="1433"/>
      <c r="AZ308" s="1433"/>
      <c r="BA308" s="1433"/>
      <c r="BB308" s="1433">
        <f t="shared" si="408"/>
        <v>0</v>
      </c>
      <c r="BC308" s="1433"/>
      <c r="BD308" s="1433"/>
      <c r="BE308" s="1433">
        <f t="shared" si="370"/>
        <v>0</v>
      </c>
      <c r="BF308" s="1362"/>
      <c r="BG308" s="1995"/>
      <c r="BH308" s="1434"/>
      <c r="BI308" s="1434"/>
      <c r="BJ308" s="1434"/>
      <c r="BK308" s="1434"/>
      <c r="BL308" s="1434"/>
      <c r="BM308" s="1434">
        <f t="shared" si="371"/>
        <v>0</v>
      </c>
      <c r="BN308" s="1395"/>
      <c r="BO308" s="1395"/>
      <c r="BP308" s="1395"/>
      <c r="BQ308" s="1395">
        <f>BR308/24</f>
        <v>0</v>
      </c>
      <c r="BR308" s="1396"/>
      <c r="BS308" s="1396">
        <f t="shared" si="372"/>
        <v>0</v>
      </c>
      <c r="BT308" s="1441"/>
      <c r="BU308" s="1434">
        <f t="shared" si="409"/>
        <v>0</v>
      </c>
      <c r="BV308" s="1434">
        <f t="shared" si="410"/>
        <v>0</v>
      </c>
      <c r="BW308" s="1434">
        <f t="shared" ref="BW308:BW326" si="414">BJ308+BP308</f>
        <v>0</v>
      </c>
      <c r="BX308" s="1434">
        <f t="shared" ref="BX308:BX326" si="415">BK308+BQ308</f>
        <v>0</v>
      </c>
      <c r="BY308" s="1434">
        <f t="shared" ref="BY308:BY326" si="416">BL308+BR308</f>
        <v>0</v>
      </c>
      <c r="BZ308" s="1434">
        <f t="shared" si="373"/>
        <v>0</v>
      </c>
      <c r="CA308" s="2393" t="s">
        <v>927</v>
      </c>
      <c r="CB308" s="2059">
        <f t="shared" si="374"/>
        <v>5.0999999999999996</v>
      </c>
    </row>
    <row r="309" spans="1:80" ht="24.75" customHeight="1">
      <c r="A309" s="911"/>
      <c r="B309" s="1581" t="s">
        <v>871</v>
      </c>
      <c r="C309" s="1860" t="s">
        <v>371</v>
      </c>
      <c r="D309" s="1493" t="s">
        <v>957</v>
      </c>
      <c r="E309" s="1432">
        <v>0</v>
      </c>
      <c r="F309" s="1432">
        <v>0</v>
      </c>
      <c r="G309" s="1432">
        <v>0</v>
      </c>
      <c r="H309" s="1432">
        <v>0</v>
      </c>
      <c r="I309" s="1432">
        <v>0</v>
      </c>
      <c r="J309" s="1432">
        <v>0</v>
      </c>
      <c r="K309" s="1432">
        <v>0</v>
      </c>
      <c r="L309" s="1432">
        <f t="shared" si="365"/>
        <v>0</v>
      </c>
      <c r="M309" s="1440"/>
      <c r="N309" s="1440"/>
      <c r="O309" s="1440"/>
      <c r="P309" s="1440"/>
      <c r="Q309" s="1440"/>
      <c r="R309" s="1440"/>
      <c r="S309" s="1996"/>
      <c r="T309" s="1440">
        <f t="shared" si="366"/>
        <v>0</v>
      </c>
      <c r="U309" s="1722"/>
      <c r="V309" s="2476">
        <v>2</v>
      </c>
      <c r="W309" s="1397"/>
      <c r="X309" s="1397"/>
      <c r="Y309" s="891"/>
      <c r="Z309" s="891"/>
      <c r="AA309" s="891">
        <f t="shared" si="411"/>
        <v>0</v>
      </c>
      <c r="AB309" s="891">
        <v>24504.9</v>
      </c>
      <c r="AC309" s="891">
        <v>825</v>
      </c>
      <c r="AD309" s="891">
        <f t="shared" si="412"/>
        <v>0</v>
      </c>
      <c r="AE309" s="891">
        <f t="shared" si="413"/>
        <v>0</v>
      </c>
      <c r="AF309" s="1725">
        <f t="shared" si="375"/>
        <v>25329.9</v>
      </c>
      <c r="AG309" s="1432"/>
      <c r="AH309" s="891"/>
      <c r="AI309" s="1433">
        <v>0</v>
      </c>
      <c r="AJ309" s="1433">
        <v>0</v>
      </c>
      <c r="AK309" s="1433">
        <v>0</v>
      </c>
      <c r="AL309" s="1433">
        <v>0</v>
      </c>
      <c r="AM309" s="1433">
        <v>0</v>
      </c>
      <c r="AN309" s="1433">
        <v>0</v>
      </c>
      <c r="AO309" s="1433">
        <f t="shared" si="368"/>
        <v>0</v>
      </c>
      <c r="AP309" s="999"/>
      <c r="AQ309" s="999"/>
      <c r="AR309" s="999"/>
      <c r="AS309" s="999"/>
      <c r="AT309" s="999"/>
      <c r="AU309" s="1394"/>
      <c r="AV309" s="1394">
        <f t="shared" si="369"/>
        <v>0</v>
      </c>
      <c r="AW309" s="1999"/>
      <c r="AX309" s="1433">
        <f t="shared" ref="AX309:AX326" si="417">AI309+AP309</f>
        <v>0</v>
      </c>
      <c r="AY309" s="1433">
        <f t="shared" ref="AY309:AY326" si="418">AJ309+AQ309</f>
        <v>0</v>
      </c>
      <c r="AZ309" s="1433"/>
      <c r="BA309" s="1433">
        <f t="shared" ref="BA309:BA326" si="419">AK309+AR309</f>
        <v>0</v>
      </c>
      <c r="BB309" s="1433">
        <f t="shared" si="408"/>
        <v>0</v>
      </c>
      <c r="BC309" s="1433">
        <f t="shared" ref="BC309:BC326" si="420">AM309+AT309</f>
        <v>0</v>
      </c>
      <c r="BD309" s="1433">
        <f t="shared" ref="BD309:BD326" si="421">AN309+AU309</f>
        <v>0</v>
      </c>
      <c r="BE309" s="1433">
        <f t="shared" si="370"/>
        <v>0</v>
      </c>
      <c r="BF309" s="1362"/>
      <c r="BG309" s="1363"/>
      <c r="BH309" s="1434"/>
      <c r="BI309" s="1434"/>
      <c r="BJ309" s="1434"/>
      <c r="BK309" s="1434"/>
      <c r="BL309" s="1434"/>
      <c r="BM309" s="1434">
        <f t="shared" si="371"/>
        <v>0</v>
      </c>
      <c r="BN309" s="1395"/>
      <c r="BO309" s="1395"/>
      <c r="BP309" s="1395"/>
      <c r="BQ309" s="1395"/>
      <c r="BR309" s="1396"/>
      <c r="BS309" s="1396">
        <f t="shared" si="372"/>
        <v>0</v>
      </c>
      <c r="BT309" s="1441"/>
      <c r="BU309" s="1434">
        <f t="shared" si="409"/>
        <v>0</v>
      </c>
      <c r="BV309" s="1434">
        <f t="shared" si="410"/>
        <v>0</v>
      </c>
      <c r="BW309" s="1434">
        <f t="shared" si="414"/>
        <v>0</v>
      </c>
      <c r="BX309" s="1434">
        <f t="shared" si="415"/>
        <v>0</v>
      </c>
      <c r="BY309" s="1434">
        <f t="shared" si="416"/>
        <v>0</v>
      </c>
      <c r="BZ309" s="1434">
        <f t="shared" si="373"/>
        <v>0</v>
      </c>
      <c r="CA309" s="2393" t="s">
        <v>453</v>
      </c>
      <c r="CB309" s="2059">
        <f t="shared" si="374"/>
        <v>2</v>
      </c>
    </row>
    <row r="310" spans="1:80" ht="21.75" hidden="1" customHeight="1">
      <c r="A310" s="1170"/>
      <c r="B310" s="1581"/>
      <c r="C310" s="1860" t="s">
        <v>338</v>
      </c>
      <c r="D310" s="1493"/>
      <c r="E310" s="1432">
        <v>0</v>
      </c>
      <c r="F310" s="1432">
        <v>0</v>
      </c>
      <c r="G310" s="1432">
        <v>0</v>
      </c>
      <c r="H310" s="1432">
        <v>0</v>
      </c>
      <c r="I310" s="1432">
        <v>0</v>
      </c>
      <c r="J310" s="1432">
        <v>0</v>
      </c>
      <c r="K310" s="1432">
        <v>0</v>
      </c>
      <c r="L310" s="1432">
        <f t="shared" si="365"/>
        <v>0</v>
      </c>
      <c r="M310" s="1440"/>
      <c r="N310" s="1440"/>
      <c r="O310" s="1440"/>
      <c r="P310" s="1440"/>
      <c r="Q310" s="1440"/>
      <c r="R310" s="1440">
        <f>S310/24</f>
        <v>0</v>
      </c>
      <c r="S310" s="1440"/>
      <c r="T310" s="1440">
        <f t="shared" si="366"/>
        <v>0</v>
      </c>
      <c r="U310" s="1722"/>
      <c r="V310" s="891">
        <f t="shared" ref="V310:V326" si="422">E310+M310</f>
        <v>0</v>
      </c>
      <c r="W310" s="891"/>
      <c r="X310" s="891"/>
      <c r="Y310" s="891">
        <f t="shared" ref="Y310:Y326" si="423">F310+N310</f>
        <v>0</v>
      </c>
      <c r="Z310" s="891"/>
      <c r="AA310" s="891">
        <f t="shared" si="411"/>
        <v>0</v>
      </c>
      <c r="AB310" s="891">
        <f t="shared" ref="AB310:AB326" si="424">H310+P310</f>
        <v>0</v>
      </c>
      <c r="AC310" s="891">
        <f t="shared" ref="AC310:AC326" si="425">I310+Q310</f>
        <v>0</v>
      </c>
      <c r="AD310" s="891">
        <f t="shared" si="412"/>
        <v>0</v>
      </c>
      <c r="AE310" s="891">
        <f t="shared" si="413"/>
        <v>0</v>
      </c>
      <c r="AF310" s="1725">
        <f t="shared" si="375"/>
        <v>0</v>
      </c>
      <c r="AG310" s="891"/>
      <c r="AH310" s="891"/>
      <c r="AI310" s="1433">
        <v>0</v>
      </c>
      <c r="AJ310" s="1433">
        <v>0</v>
      </c>
      <c r="AK310" s="1433">
        <v>0</v>
      </c>
      <c r="AL310" s="1433">
        <v>0</v>
      </c>
      <c r="AM310" s="1433">
        <v>0</v>
      </c>
      <c r="AN310" s="1433">
        <v>0</v>
      </c>
      <c r="AO310" s="1433">
        <f t="shared" si="368"/>
        <v>0</v>
      </c>
      <c r="AP310" s="999"/>
      <c r="AQ310" s="999"/>
      <c r="AR310" s="999"/>
      <c r="AS310" s="999"/>
      <c r="AT310" s="999">
        <f>AU310/24</f>
        <v>0</v>
      </c>
      <c r="AU310" s="1394"/>
      <c r="AV310" s="1394">
        <f t="shared" si="369"/>
        <v>0</v>
      </c>
      <c r="AW310" s="1999"/>
      <c r="AX310" s="1433">
        <f t="shared" si="417"/>
        <v>0</v>
      </c>
      <c r="AY310" s="1433">
        <f t="shared" si="418"/>
        <v>0</v>
      </c>
      <c r="AZ310" s="1433"/>
      <c r="BA310" s="1433">
        <f t="shared" si="419"/>
        <v>0</v>
      </c>
      <c r="BB310" s="1433">
        <f t="shared" si="408"/>
        <v>0</v>
      </c>
      <c r="BC310" s="1433">
        <f t="shared" si="420"/>
        <v>0</v>
      </c>
      <c r="BD310" s="1433">
        <f t="shared" si="421"/>
        <v>0</v>
      </c>
      <c r="BE310" s="1433">
        <f t="shared" si="370"/>
        <v>0</v>
      </c>
      <c r="BF310" s="1362"/>
      <c r="BG310" s="1363"/>
      <c r="BH310" s="1434"/>
      <c r="BI310" s="1434"/>
      <c r="BJ310" s="1434"/>
      <c r="BK310" s="1434"/>
      <c r="BL310" s="1434"/>
      <c r="BM310" s="1434">
        <f t="shared" si="371"/>
        <v>0</v>
      </c>
      <c r="BN310" s="1395"/>
      <c r="BO310" s="1395"/>
      <c r="BP310" s="1395"/>
      <c r="BQ310" s="1395">
        <f>BR310/24</f>
        <v>0</v>
      </c>
      <c r="BR310" s="1396"/>
      <c r="BS310" s="1396">
        <f t="shared" si="372"/>
        <v>0</v>
      </c>
      <c r="BT310" s="1441"/>
      <c r="BU310" s="1434">
        <f t="shared" si="409"/>
        <v>0</v>
      </c>
      <c r="BV310" s="1434">
        <f t="shared" si="410"/>
        <v>0</v>
      </c>
      <c r="BW310" s="1434">
        <f t="shared" si="414"/>
        <v>0</v>
      </c>
      <c r="BX310" s="1434">
        <f t="shared" si="415"/>
        <v>0</v>
      </c>
      <c r="BY310" s="1434">
        <f t="shared" si="416"/>
        <v>0</v>
      </c>
      <c r="BZ310" s="1434">
        <f t="shared" si="373"/>
        <v>0</v>
      </c>
      <c r="CA310" s="2394"/>
      <c r="CB310" s="2059">
        <f t="shared" si="374"/>
        <v>0</v>
      </c>
    </row>
    <row r="311" spans="1:80" ht="12.75" hidden="1" customHeight="1">
      <c r="A311" s="1170"/>
      <c r="B311" s="1581"/>
      <c r="C311" s="1860"/>
      <c r="D311" s="1493"/>
      <c r="E311" s="1432">
        <v>0</v>
      </c>
      <c r="F311" s="1432">
        <v>0</v>
      </c>
      <c r="G311" s="1432">
        <v>0</v>
      </c>
      <c r="H311" s="1432">
        <v>0</v>
      </c>
      <c r="I311" s="1432">
        <v>0</v>
      </c>
      <c r="J311" s="1432">
        <v>0</v>
      </c>
      <c r="K311" s="1432">
        <v>0</v>
      </c>
      <c r="L311" s="1432">
        <f t="shared" si="365"/>
        <v>0</v>
      </c>
      <c r="M311" s="1440"/>
      <c r="N311" s="1440"/>
      <c r="O311" s="1996"/>
      <c r="P311" s="1996"/>
      <c r="Q311" s="1996"/>
      <c r="R311" s="1996"/>
      <c r="S311" s="1996"/>
      <c r="T311" s="1996">
        <f t="shared" si="366"/>
        <v>0</v>
      </c>
      <c r="U311" s="2068"/>
      <c r="V311" s="891">
        <f t="shared" si="422"/>
        <v>0</v>
      </c>
      <c r="W311" s="891"/>
      <c r="X311" s="891"/>
      <c r="Y311" s="891">
        <f t="shared" si="423"/>
        <v>0</v>
      </c>
      <c r="Z311" s="891"/>
      <c r="AA311" s="891">
        <f t="shared" si="411"/>
        <v>0</v>
      </c>
      <c r="AB311" s="891">
        <f t="shared" si="424"/>
        <v>0</v>
      </c>
      <c r="AC311" s="891">
        <f t="shared" si="425"/>
        <v>0</v>
      </c>
      <c r="AD311" s="891">
        <f t="shared" si="412"/>
        <v>0</v>
      </c>
      <c r="AE311" s="891">
        <f t="shared" si="413"/>
        <v>0</v>
      </c>
      <c r="AF311" s="1725">
        <f t="shared" si="375"/>
        <v>0</v>
      </c>
      <c r="AG311" s="891"/>
      <c r="AH311" s="891"/>
      <c r="AI311" s="1433">
        <v>0</v>
      </c>
      <c r="AJ311" s="1433">
        <v>0</v>
      </c>
      <c r="AK311" s="1433">
        <v>0</v>
      </c>
      <c r="AL311" s="1433">
        <v>0</v>
      </c>
      <c r="AM311" s="1433">
        <v>0</v>
      </c>
      <c r="AN311" s="1433">
        <v>0</v>
      </c>
      <c r="AO311" s="1433">
        <f t="shared" si="368"/>
        <v>0</v>
      </c>
      <c r="AP311" s="999"/>
      <c r="AQ311" s="999"/>
      <c r="AR311" s="999"/>
      <c r="AS311" s="999"/>
      <c r="AT311" s="999"/>
      <c r="AU311" s="1394"/>
      <c r="AV311" s="1394">
        <f t="shared" si="369"/>
        <v>0</v>
      </c>
      <c r="AW311" s="1999"/>
      <c r="AX311" s="1433">
        <f t="shared" si="417"/>
        <v>0</v>
      </c>
      <c r="AY311" s="1433">
        <f t="shared" si="418"/>
        <v>0</v>
      </c>
      <c r="AZ311" s="1433"/>
      <c r="BA311" s="1433">
        <f t="shared" si="419"/>
        <v>0</v>
      </c>
      <c r="BB311" s="1433">
        <f t="shared" si="408"/>
        <v>0</v>
      </c>
      <c r="BC311" s="1433">
        <f t="shared" si="420"/>
        <v>0</v>
      </c>
      <c r="BD311" s="1433">
        <f t="shared" si="421"/>
        <v>0</v>
      </c>
      <c r="BE311" s="1433">
        <f t="shared" si="370"/>
        <v>0</v>
      </c>
      <c r="BF311" s="1362"/>
      <c r="BG311" s="1363"/>
      <c r="BH311" s="1434"/>
      <c r="BI311" s="1434"/>
      <c r="BJ311" s="1434"/>
      <c r="BK311" s="1434"/>
      <c r="BL311" s="1434"/>
      <c r="BM311" s="1434">
        <f t="shared" si="371"/>
        <v>0</v>
      </c>
      <c r="BN311" s="1395"/>
      <c r="BO311" s="1395"/>
      <c r="BP311" s="1395"/>
      <c r="BQ311" s="1395"/>
      <c r="BR311" s="1396"/>
      <c r="BS311" s="1396">
        <f t="shared" si="372"/>
        <v>0</v>
      </c>
      <c r="BT311" s="1441"/>
      <c r="BU311" s="1434">
        <f t="shared" si="409"/>
        <v>0</v>
      </c>
      <c r="BV311" s="1434">
        <f t="shared" si="410"/>
        <v>0</v>
      </c>
      <c r="BW311" s="1434">
        <f t="shared" si="414"/>
        <v>0</v>
      </c>
      <c r="BX311" s="1434">
        <f t="shared" si="415"/>
        <v>0</v>
      </c>
      <c r="BY311" s="1434">
        <f t="shared" si="416"/>
        <v>0</v>
      </c>
      <c r="BZ311" s="1434">
        <f t="shared" si="373"/>
        <v>0</v>
      </c>
      <c r="CA311" s="2394"/>
      <c r="CB311" s="2059">
        <f t="shared" si="374"/>
        <v>0</v>
      </c>
    </row>
    <row r="312" spans="1:80" ht="12.75" hidden="1" customHeight="1">
      <c r="A312" s="1170"/>
      <c r="B312" s="1581"/>
      <c r="C312" s="1860"/>
      <c r="D312" s="1493"/>
      <c r="E312" s="1432">
        <v>0</v>
      </c>
      <c r="F312" s="1432">
        <v>0</v>
      </c>
      <c r="G312" s="1432">
        <v>0</v>
      </c>
      <c r="H312" s="1432">
        <v>0</v>
      </c>
      <c r="I312" s="1432">
        <v>0</v>
      </c>
      <c r="J312" s="1432">
        <v>0</v>
      </c>
      <c r="K312" s="1432">
        <v>0</v>
      </c>
      <c r="L312" s="1432">
        <f t="shared" si="365"/>
        <v>0</v>
      </c>
      <c r="M312" s="1440"/>
      <c r="N312" s="1440"/>
      <c r="O312" s="1996"/>
      <c r="P312" s="1996"/>
      <c r="Q312" s="1996"/>
      <c r="R312" s="1996"/>
      <c r="S312" s="1996"/>
      <c r="T312" s="1996">
        <f t="shared" si="366"/>
        <v>0</v>
      </c>
      <c r="U312" s="2068"/>
      <c r="V312" s="891">
        <f t="shared" si="422"/>
        <v>0</v>
      </c>
      <c r="W312" s="891"/>
      <c r="X312" s="891"/>
      <c r="Y312" s="891">
        <f t="shared" si="423"/>
        <v>0</v>
      </c>
      <c r="Z312" s="891"/>
      <c r="AA312" s="891">
        <f t="shared" si="411"/>
        <v>0</v>
      </c>
      <c r="AB312" s="891">
        <f t="shared" si="424"/>
        <v>0</v>
      </c>
      <c r="AC312" s="891">
        <f t="shared" si="425"/>
        <v>0</v>
      </c>
      <c r="AD312" s="891">
        <f t="shared" si="412"/>
        <v>0</v>
      </c>
      <c r="AE312" s="891">
        <f t="shared" si="413"/>
        <v>0</v>
      </c>
      <c r="AF312" s="1725">
        <f t="shared" si="375"/>
        <v>0</v>
      </c>
      <c r="AG312" s="891"/>
      <c r="AH312" s="891"/>
      <c r="AI312" s="1433">
        <v>0</v>
      </c>
      <c r="AJ312" s="1433">
        <v>0</v>
      </c>
      <c r="AK312" s="1433">
        <v>0</v>
      </c>
      <c r="AL312" s="1433">
        <v>0</v>
      </c>
      <c r="AM312" s="1433">
        <v>0</v>
      </c>
      <c r="AN312" s="1433">
        <v>0</v>
      </c>
      <c r="AO312" s="1433">
        <f t="shared" si="368"/>
        <v>0</v>
      </c>
      <c r="AP312" s="999"/>
      <c r="AQ312" s="999"/>
      <c r="AR312" s="999"/>
      <c r="AS312" s="999"/>
      <c r="AT312" s="999"/>
      <c r="AU312" s="1394"/>
      <c r="AV312" s="1394">
        <f t="shared" si="369"/>
        <v>0</v>
      </c>
      <c r="AW312" s="1999"/>
      <c r="AX312" s="1433">
        <f t="shared" si="417"/>
        <v>0</v>
      </c>
      <c r="AY312" s="1433">
        <f t="shared" si="418"/>
        <v>0</v>
      </c>
      <c r="AZ312" s="1433"/>
      <c r="BA312" s="1433">
        <f t="shared" si="419"/>
        <v>0</v>
      </c>
      <c r="BB312" s="1433">
        <f t="shared" si="408"/>
        <v>0</v>
      </c>
      <c r="BC312" s="1433">
        <f t="shared" si="420"/>
        <v>0</v>
      </c>
      <c r="BD312" s="1433">
        <f t="shared" si="421"/>
        <v>0</v>
      </c>
      <c r="BE312" s="1433">
        <f t="shared" si="370"/>
        <v>0</v>
      </c>
      <c r="BF312" s="1362"/>
      <c r="BG312" s="1363"/>
      <c r="BH312" s="1434"/>
      <c r="BI312" s="1434"/>
      <c r="BJ312" s="1434"/>
      <c r="BK312" s="1434"/>
      <c r="BL312" s="1434"/>
      <c r="BM312" s="1434">
        <f t="shared" si="371"/>
        <v>0</v>
      </c>
      <c r="BN312" s="1395"/>
      <c r="BO312" s="1395"/>
      <c r="BP312" s="1395"/>
      <c r="BQ312" s="1395"/>
      <c r="BR312" s="1396"/>
      <c r="BS312" s="1396">
        <f t="shared" si="372"/>
        <v>0</v>
      </c>
      <c r="BT312" s="1441"/>
      <c r="BU312" s="1434">
        <f t="shared" si="409"/>
        <v>0</v>
      </c>
      <c r="BV312" s="1434">
        <f t="shared" si="410"/>
        <v>0</v>
      </c>
      <c r="BW312" s="1434">
        <f t="shared" si="414"/>
        <v>0</v>
      </c>
      <c r="BX312" s="1434">
        <f t="shared" si="415"/>
        <v>0</v>
      </c>
      <c r="BY312" s="1434">
        <f t="shared" si="416"/>
        <v>0</v>
      </c>
      <c r="BZ312" s="1434">
        <f t="shared" si="373"/>
        <v>0</v>
      </c>
      <c r="CA312" s="2394"/>
      <c r="CB312" s="2059">
        <f t="shared" si="374"/>
        <v>0</v>
      </c>
    </row>
    <row r="313" spans="1:80" ht="12.75" hidden="1" customHeight="1">
      <c r="A313" s="1170"/>
      <c r="B313" s="1581"/>
      <c r="C313" s="1860"/>
      <c r="D313" s="1493"/>
      <c r="E313" s="1432">
        <v>0</v>
      </c>
      <c r="F313" s="1432">
        <v>0</v>
      </c>
      <c r="G313" s="1432">
        <v>0</v>
      </c>
      <c r="H313" s="1432">
        <v>0</v>
      </c>
      <c r="I313" s="1432">
        <v>0</v>
      </c>
      <c r="J313" s="1432">
        <v>0</v>
      </c>
      <c r="K313" s="1432">
        <v>0</v>
      </c>
      <c r="L313" s="1432">
        <f t="shared" si="365"/>
        <v>0</v>
      </c>
      <c r="M313" s="1440"/>
      <c r="N313" s="1440"/>
      <c r="O313" s="1996"/>
      <c r="P313" s="1996"/>
      <c r="Q313" s="1996"/>
      <c r="R313" s="1996"/>
      <c r="S313" s="1996"/>
      <c r="T313" s="1996">
        <f t="shared" si="366"/>
        <v>0</v>
      </c>
      <c r="U313" s="2068"/>
      <c r="V313" s="891">
        <f t="shared" si="422"/>
        <v>0</v>
      </c>
      <c r="W313" s="891"/>
      <c r="X313" s="891"/>
      <c r="Y313" s="891">
        <f t="shared" si="423"/>
        <v>0</v>
      </c>
      <c r="Z313" s="891"/>
      <c r="AA313" s="891">
        <f t="shared" si="411"/>
        <v>0</v>
      </c>
      <c r="AB313" s="891">
        <f t="shared" si="424"/>
        <v>0</v>
      </c>
      <c r="AC313" s="891">
        <f t="shared" si="425"/>
        <v>0</v>
      </c>
      <c r="AD313" s="891">
        <f t="shared" si="412"/>
        <v>0</v>
      </c>
      <c r="AE313" s="891">
        <f t="shared" si="413"/>
        <v>0</v>
      </c>
      <c r="AF313" s="1725">
        <f t="shared" si="375"/>
        <v>0</v>
      </c>
      <c r="AG313" s="891"/>
      <c r="AH313" s="891"/>
      <c r="AI313" s="1433">
        <v>0</v>
      </c>
      <c r="AJ313" s="1433">
        <v>0</v>
      </c>
      <c r="AK313" s="1433">
        <v>0</v>
      </c>
      <c r="AL313" s="1433">
        <v>0</v>
      </c>
      <c r="AM313" s="1433">
        <v>0</v>
      </c>
      <c r="AN313" s="1433">
        <v>0</v>
      </c>
      <c r="AO313" s="1433">
        <f t="shared" si="368"/>
        <v>0</v>
      </c>
      <c r="AP313" s="999"/>
      <c r="AQ313" s="999"/>
      <c r="AR313" s="999"/>
      <c r="AS313" s="999"/>
      <c r="AT313" s="999"/>
      <c r="AU313" s="1394"/>
      <c r="AV313" s="1394">
        <f t="shared" si="369"/>
        <v>0</v>
      </c>
      <c r="AW313" s="1999"/>
      <c r="AX313" s="1433">
        <f t="shared" si="417"/>
        <v>0</v>
      </c>
      <c r="AY313" s="1433">
        <f t="shared" si="418"/>
        <v>0</v>
      </c>
      <c r="AZ313" s="1433"/>
      <c r="BA313" s="1433">
        <f t="shared" si="419"/>
        <v>0</v>
      </c>
      <c r="BB313" s="1433">
        <f t="shared" si="408"/>
        <v>0</v>
      </c>
      <c r="BC313" s="1433">
        <f t="shared" si="420"/>
        <v>0</v>
      </c>
      <c r="BD313" s="1433">
        <f t="shared" si="421"/>
        <v>0</v>
      </c>
      <c r="BE313" s="1433">
        <f t="shared" si="370"/>
        <v>0</v>
      </c>
      <c r="BF313" s="1362"/>
      <c r="BG313" s="1363"/>
      <c r="BH313" s="1434"/>
      <c r="BI313" s="1434"/>
      <c r="BJ313" s="1434"/>
      <c r="BK313" s="1434"/>
      <c r="BL313" s="1434"/>
      <c r="BM313" s="1434">
        <f t="shared" si="371"/>
        <v>0</v>
      </c>
      <c r="BN313" s="1395"/>
      <c r="BO313" s="1395"/>
      <c r="BP313" s="1395"/>
      <c r="BQ313" s="1395"/>
      <c r="BR313" s="1396"/>
      <c r="BS313" s="1396">
        <f t="shared" si="372"/>
        <v>0</v>
      </c>
      <c r="BT313" s="1441"/>
      <c r="BU313" s="1434">
        <f t="shared" si="409"/>
        <v>0</v>
      </c>
      <c r="BV313" s="1434">
        <f t="shared" si="410"/>
        <v>0</v>
      </c>
      <c r="BW313" s="1434">
        <f t="shared" si="414"/>
        <v>0</v>
      </c>
      <c r="BX313" s="1434">
        <f t="shared" si="415"/>
        <v>0</v>
      </c>
      <c r="BY313" s="1434">
        <f t="shared" si="416"/>
        <v>0</v>
      </c>
      <c r="BZ313" s="1434">
        <f t="shared" si="373"/>
        <v>0</v>
      </c>
      <c r="CA313" s="2394"/>
      <c r="CB313" s="2059">
        <f t="shared" si="374"/>
        <v>0</v>
      </c>
    </row>
    <row r="314" spans="1:80" ht="12.75" hidden="1" customHeight="1">
      <c r="A314" s="1170"/>
      <c r="B314" s="1581"/>
      <c r="C314" s="1860"/>
      <c r="D314" s="1493"/>
      <c r="E314" s="1432">
        <v>0</v>
      </c>
      <c r="F314" s="1432">
        <v>0</v>
      </c>
      <c r="G314" s="1432">
        <v>0</v>
      </c>
      <c r="H314" s="1432">
        <v>0</v>
      </c>
      <c r="I314" s="1432">
        <v>0</v>
      </c>
      <c r="J314" s="1432">
        <v>0</v>
      </c>
      <c r="K314" s="1432">
        <v>0</v>
      </c>
      <c r="L314" s="1432">
        <f t="shared" si="365"/>
        <v>0</v>
      </c>
      <c r="M314" s="1440"/>
      <c r="N314" s="1440"/>
      <c r="O314" s="1996"/>
      <c r="P314" s="1996"/>
      <c r="Q314" s="1996"/>
      <c r="R314" s="1996"/>
      <c r="S314" s="1996"/>
      <c r="T314" s="1996">
        <f t="shared" si="366"/>
        <v>0</v>
      </c>
      <c r="U314" s="2068"/>
      <c r="V314" s="891">
        <f t="shared" si="422"/>
        <v>0</v>
      </c>
      <c r="W314" s="891"/>
      <c r="X314" s="891"/>
      <c r="Y314" s="891">
        <f t="shared" si="423"/>
        <v>0</v>
      </c>
      <c r="Z314" s="891"/>
      <c r="AA314" s="891">
        <f t="shared" si="411"/>
        <v>0</v>
      </c>
      <c r="AB314" s="891">
        <f t="shared" si="424"/>
        <v>0</v>
      </c>
      <c r="AC314" s="891">
        <f t="shared" si="425"/>
        <v>0</v>
      </c>
      <c r="AD314" s="891">
        <f t="shared" si="412"/>
        <v>0</v>
      </c>
      <c r="AE314" s="891">
        <f t="shared" si="413"/>
        <v>0</v>
      </c>
      <c r="AF314" s="1725">
        <f t="shared" si="375"/>
        <v>0</v>
      </c>
      <c r="AG314" s="891"/>
      <c r="AH314" s="891"/>
      <c r="AI314" s="1433">
        <v>0</v>
      </c>
      <c r="AJ314" s="1433">
        <v>0</v>
      </c>
      <c r="AK314" s="1433">
        <v>0</v>
      </c>
      <c r="AL314" s="1433">
        <v>0</v>
      </c>
      <c r="AM314" s="1433">
        <v>0</v>
      </c>
      <c r="AN314" s="1433">
        <v>0</v>
      </c>
      <c r="AO314" s="1433">
        <f t="shared" si="368"/>
        <v>0</v>
      </c>
      <c r="AP314" s="999"/>
      <c r="AQ314" s="999"/>
      <c r="AR314" s="999"/>
      <c r="AS314" s="999"/>
      <c r="AT314" s="999"/>
      <c r="AU314" s="1394"/>
      <c r="AV314" s="1394">
        <f t="shared" si="369"/>
        <v>0</v>
      </c>
      <c r="AW314" s="1999"/>
      <c r="AX314" s="1433">
        <f t="shared" si="417"/>
        <v>0</v>
      </c>
      <c r="AY314" s="1433">
        <f t="shared" si="418"/>
        <v>0</v>
      </c>
      <c r="AZ314" s="1433"/>
      <c r="BA314" s="1433">
        <f t="shared" si="419"/>
        <v>0</v>
      </c>
      <c r="BB314" s="1433">
        <f t="shared" si="408"/>
        <v>0</v>
      </c>
      <c r="BC314" s="1433">
        <f t="shared" si="420"/>
        <v>0</v>
      </c>
      <c r="BD314" s="1433">
        <f t="shared" si="421"/>
        <v>0</v>
      </c>
      <c r="BE314" s="1433">
        <f t="shared" si="370"/>
        <v>0</v>
      </c>
      <c r="BF314" s="1362"/>
      <c r="BG314" s="1363"/>
      <c r="BH314" s="1434"/>
      <c r="BI314" s="1434"/>
      <c r="BJ314" s="1434"/>
      <c r="BK314" s="1434"/>
      <c r="BL314" s="1434"/>
      <c r="BM314" s="1434">
        <f t="shared" si="371"/>
        <v>0</v>
      </c>
      <c r="BN314" s="1395"/>
      <c r="BO314" s="1395"/>
      <c r="BP314" s="1395"/>
      <c r="BQ314" s="1395"/>
      <c r="BR314" s="1396"/>
      <c r="BS314" s="1396">
        <f t="shared" si="372"/>
        <v>0</v>
      </c>
      <c r="BT314" s="1441"/>
      <c r="BU314" s="1434">
        <f t="shared" si="409"/>
        <v>0</v>
      </c>
      <c r="BV314" s="1434">
        <f t="shared" si="410"/>
        <v>0</v>
      </c>
      <c r="BW314" s="1434">
        <f t="shared" si="414"/>
        <v>0</v>
      </c>
      <c r="BX314" s="1434">
        <f t="shared" si="415"/>
        <v>0</v>
      </c>
      <c r="BY314" s="1434">
        <f t="shared" si="416"/>
        <v>0</v>
      </c>
      <c r="BZ314" s="1434">
        <f t="shared" si="373"/>
        <v>0</v>
      </c>
      <c r="CA314" s="2394"/>
      <c r="CB314" s="2059">
        <f t="shared" si="374"/>
        <v>0</v>
      </c>
    </row>
    <row r="315" spans="1:80" ht="12.75" hidden="1" customHeight="1">
      <c r="A315" s="1170"/>
      <c r="B315" s="1581"/>
      <c r="C315" s="1860"/>
      <c r="D315" s="1493"/>
      <c r="E315" s="1432">
        <v>0</v>
      </c>
      <c r="F315" s="1432">
        <v>0</v>
      </c>
      <c r="G315" s="1432">
        <v>0</v>
      </c>
      <c r="H315" s="1432">
        <v>0</v>
      </c>
      <c r="I315" s="1432">
        <v>0</v>
      </c>
      <c r="J315" s="1432">
        <v>0</v>
      </c>
      <c r="K315" s="1432">
        <v>0</v>
      </c>
      <c r="L315" s="1432">
        <f t="shared" si="365"/>
        <v>0</v>
      </c>
      <c r="M315" s="1440"/>
      <c r="N315" s="1440"/>
      <c r="O315" s="1996"/>
      <c r="P315" s="1996"/>
      <c r="Q315" s="1996"/>
      <c r="R315" s="1996"/>
      <c r="S315" s="1996"/>
      <c r="T315" s="1996">
        <f t="shared" si="366"/>
        <v>0</v>
      </c>
      <c r="U315" s="2068"/>
      <c r="V315" s="891">
        <f t="shared" si="422"/>
        <v>0</v>
      </c>
      <c r="W315" s="891"/>
      <c r="X315" s="891"/>
      <c r="Y315" s="891">
        <f t="shared" si="423"/>
        <v>0</v>
      </c>
      <c r="Z315" s="891"/>
      <c r="AA315" s="891">
        <f t="shared" si="411"/>
        <v>0</v>
      </c>
      <c r="AB315" s="891">
        <f t="shared" si="424"/>
        <v>0</v>
      </c>
      <c r="AC315" s="891">
        <f t="shared" si="425"/>
        <v>0</v>
      </c>
      <c r="AD315" s="891">
        <f t="shared" si="412"/>
        <v>0</v>
      </c>
      <c r="AE315" s="891">
        <f t="shared" si="413"/>
        <v>0</v>
      </c>
      <c r="AF315" s="1725">
        <f t="shared" si="375"/>
        <v>0</v>
      </c>
      <c r="AG315" s="891"/>
      <c r="AH315" s="891"/>
      <c r="AI315" s="1433">
        <v>0</v>
      </c>
      <c r="AJ315" s="1433">
        <v>0</v>
      </c>
      <c r="AK315" s="1433">
        <v>0</v>
      </c>
      <c r="AL315" s="1433">
        <v>0</v>
      </c>
      <c r="AM315" s="1433">
        <v>0</v>
      </c>
      <c r="AN315" s="1433">
        <v>0</v>
      </c>
      <c r="AO315" s="1433">
        <f t="shared" si="368"/>
        <v>0</v>
      </c>
      <c r="AP315" s="999"/>
      <c r="AQ315" s="999"/>
      <c r="AR315" s="999"/>
      <c r="AS315" s="999"/>
      <c r="AT315" s="999"/>
      <c r="AU315" s="1394"/>
      <c r="AV315" s="1394">
        <f t="shared" si="369"/>
        <v>0</v>
      </c>
      <c r="AW315" s="1999"/>
      <c r="AX315" s="1433">
        <f t="shared" si="417"/>
        <v>0</v>
      </c>
      <c r="AY315" s="1433">
        <f t="shared" si="418"/>
        <v>0</v>
      </c>
      <c r="AZ315" s="1433"/>
      <c r="BA315" s="1433">
        <f t="shared" si="419"/>
        <v>0</v>
      </c>
      <c r="BB315" s="1433">
        <f t="shared" si="408"/>
        <v>0</v>
      </c>
      <c r="BC315" s="1433">
        <f t="shared" si="420"/>
        <v>0</v>
      </c>
      <c r="BD315" s="1433">
        <f t="shared" si="421"/>
        <v>0</v>
      </c>
      <c r="BE315" s="1433">
        <f t="shared" si="370"/>
        <v>0</v>
      </c>
      <c r="BF315" s="1362"/>
      <c r="BG315" s="1363"/>
      <c r="BH315" s="1434"/>
      <c r="BI315" s="1434"/>
      <c r="BJ315" s="1434"/>
      <c r="BK315" s="1434"/>
      <c r="BL315" s="1434"/>
      <c r="BM315" s="1434">
        <f t="shared" si="371"/>
        <v>0</v>
      </c>
      <c r="BN315" s="1395"/>
      <c r="BO315" s="1395"/>
      <c r="BP315" s="1395"/>
      <c r="BQ315" s="1395"/>
      <c r="BR315" s="1396"/>
      <c r="BS315" s="1396">
        <f t="shared" si="372"/>
        <v>0</v>
      </c>
      <c r="BT315" s="1441"/>
      <c r="BU315" s="1434">
        <f t="shared" si="409"/>
        <v>0</v>
      </c>
      <c r="BV315" s="1434">
        <f t="shared" si="410"/>
        <v>0</v>
      </c>
      <c r="BW315" s="1434">
        <f t="shared" si="414"/>
        <v>0</v>
      </c>
      <c r="BX315" s="1434">
        <f t="shared" si="415"/>
        <v>0</v>
      </c>
      <c r="BY315" s="1434">
        <f t="shared" si="416"/>
        <v>0</v>
      </c>
      <c r="BZ315" s="1434">
        <f t="shared" si="373"/>
        <v>0</v>
      </c>
      <c r="CA315" s="2394"/>
      <c r="CB315" s="2059">
        <f t="shared" si="374"/>
        <v>0</v>
      </c>
    </row>
    <row r="316" spans="1:80" ht="12.75" hidden="1" customHeight="1">
      <c r="A316" s="1170"/>
      <c r="B316" s="1581"/>
      <c r="C316" s="1860"/>
      <c r="D316" s="1493"/>
      <c r="E316" s="1432">
        <v>0</v>
      </c>
      <c r="F316" s="1432">
        <v>0</v>
      </c>
      <c r="G316" s="1432">
        <v>0</v>
      </c>
      <c r="H316" s="1432">
        <v>0</v>
      </c>
      <c r="I316" s="1432">
        <v>0</v>
      </c>
      <c r="J316" s="1432">
        <v>0</v>
      </c>
      <c r="K316" s="1432">
        <v>0</v>
      </c>
      <c r="L316" s="1432">
        <f t="shared" si="365"/>
        <v>0</v>
      </c>
      <c r="M316" s="1440"/>
      <c r="N316" s="1440"/>
      <c r="O316" s="1996"/>
      <c r="P316" s="1996"/>
      <c r="Q316" s="1996"/>
      <c r="R316" s="1996"/>
      <c r="S316" s="1996"/>
      <c r="T316" s="1996">
        <f t="shared" si="366"/>
        <v>0</v>
      </c>
      <c r="U316" s="2068"/>
      <c r="V316" s="891">
        <f t="shared" si="422"/>
        <v>0</v>
      </c>
      <c r="W316" s="891"/>
      <c r="X316" s="891"/>
      <c r="Y316" s="891">
        <f t="shared" si="423"/>
        <v>0</v>
      </c>
      <c r="Z316" s="891"/>
      <c r="AA316" s="891">
        <f t="shared" si="411"/>
        <v>0</v>
      </c>
      <c r="AB316" s="891">
        <f t="shared" si="424"/>
        <v>0</v>
      </c>
      <c r="AC316" s="891">
        <f t="shared" si="425"/>
        <v>0</v>
      </c>
      <c r="AD316" s="891">
        <f t="shared" si="412"/>
        <v>0</v>
      </c>
      <c r="AE316" s="891">
        <f t="shared" si="413"/>
        <v>0</v>
      </c>
      <c r="AF316" s="1725">
        <f t="shared" si="375"/>
        <v>0</v>
      </c>
      <c r="AG316" s="891"/>
      <c r="AH316" s="891"/>
      <c r="AI316" s="1433">
        <v>0</v>
      </c>
      <c r="AJ316" s="1433">
        <v>0</v>
      </c>
      <c r="AK316" s="1433">
        <v>0</v>
      </c>
      <c r="AL316" s="1433">
        <v>0</v>
      </c>
      <c r="AM316" s="1433">
        <v>0</v>
      </c>
      <c r="AN316" s="1433">
        <v>0</v>
      </c>
      <c r="AO316" s="1433">
        <f t="shared" si="368"/>
        <v>0</v>
      </c>
      <c r="AP316" s="999"/>
      <c r="AQ316" s="999"/>
      <c r="AR316" s="999"/>
      <c r="AS316" s="999"/>
      <c r="AT316" s="999"/>
      <c r="AU316" s="1394"/>
      <c r="AV316" s="1394">
        <f t="shared" si="369"/>
        <v>0</v>
      </c>
      <c r="AW316" s="1999"/>
      <c r="AX316" s="1433">
        <f t="shared" si="417"/>
        <v>0</v>
      </c>
      <c r="AY316" s="1433">
        <f t="shared" si="418"/>
        <v>0</v>
      </c>
      <c r="AZ316" s="1433"/>
      <c r="BA316" s="1433">
        <f t="shared" si="419"/>
        <v>0</v>
      </c>
      <c r="BB316" s="1433">
        <f t="shared" si="408"/>
        <v>0</v>
      </c>
      <c r="BC316" s="1433">
        <f t="shared" si="420"/>
        <v>0</v>
      </c>
      <c r="BD316" s="1433">
        <f t="shared" si="421"/>
        <v>0</v>
      </c>
      <c r="BE316" s="1433">
        <f t="shared" si="370"/>
        <v>0</v>
      </c>
      <c r="BF316" s="1362"/>
      <c r="BG316" s="1363"/>
      <c r="BH316" s="1434"/>
      <c r="BI316" s="1434"/>
      <c r="BJ316" s="1434"/>
      <c r="BK316" s="1434"/>
      <c r="BL316" s="1434"/>
      <c r="BM316" s="1434">
        <f t="shared" si="371"/>
        <v>0</v>
      </c>
      <c r="BN316" s="1395"/>
      <c r="BO316" s="1395"/>
      <c r="BP316" s="1395"/>
      <c r="BQ316" s="1395"/>
      <c r="BR316" s="1396"/>
      <c r="BS316" s="1396">
        <f t="shared" si="372"/>
        <v>0</v>
      </c>
      <c r="BT316" s="1441"/>
      <c r="BU316" s="1434">
        <f t="shared" si="409"/>
        <v>0</v>
      </c>
      <c r="BV316" s="1434">
        <f t="shared" si="410"/>
        <v>0</v>
      </c>
      <c r="BW316" s="1434">
        <f t="shared" si="414"/>
        <v>0</v>
      </c>
      <c r="BX316" s="1434">
        <f t="shared" si="415"/>
        <v>0</v>
      </c>
      <c r="BY316" s="1434">
        <f t="shared" si="416"/>
        <v>0</v>
      </c>
      <c r="BZ316" s="1434">
        <f t="shared" si="373"/>
        <v>0</v>
      </c>
      <c r="CA316" s="2394"/>
      <c r="CB316" s="2059">
        <f t="shared" si="374"/>
        <v>0</v>
      </c>
    </row>
    <row r="317" spans="1:80" ht="12.75" hidden="1" customHeight="1">
      <c r="A317" s="1170"/>
      <c r="B317" s="1581"/>
      <c r="C317" s="1860"/>
      <c r="D317" s="1493"/>
      <c r="E317" s="1432">
        <v>0</v>
      </c>
      <c r="F317" s="1432">
        <v>0</v>
      </c>
      <c r="G317" s="1432">
        <v>0</v>
      </c>
      <c r="H317" s="1432">
        <v>0</v>
      </c>
      <c r="I317" s="1432">
        <v>0</v>
      </c>
      <c r="J317" s="1432">
        <v>0</v>
      </c>
      <c r="K317" s="1432">
        <v>0</v>
      </c>
      <c r="L317" s="1432">
        <f t="shared" si="365"/>
        <v>0</v>
      </c>
      <c r="M317" s="1440"/>
      <c r="N317" s="1440"/>
      <c r="O317" s="1996"/>
      <c r="P317" s="1996"/>
      <c r="Q317" s="1996"/>
      <c r="R317" s="1996"/>
      <c r="S317" s="1996"/>
      <c r="T317" s="1996">
        <f t="shared" si="366"/>
        <v>0</v>
      </c>
      <c r="U317" s="2068"/>
      <c r="V317" s="891">
        <f t="shared" si="422"/>
        <v>0</v>
      </c>
      <c r="W317" s="891"/>
      <c r="X317" s="891"/>
      <c r="Y317" s="891">
        <f t="shared" si="423"/>
        <v>0</v>
      </c>
      <c r="Z317" s="891"/>
      <c r="AA317" s="891">
        <f t="shared" si="411"/>
        <v>0</v>
      </c>
      <c r="AB317" s="891">
        <f t="shared" si="424"/>
        <v>0</v>
      </c>
      <c r="AC317" s="891">
        <f t="shared" si="425"/>
        <v>0</v>
      </c>
      <c r="AD317" s="891">
        <f t="shared" si="412"/>
        <v>0</v>
      </c>
      <c r="AE317" s="891">
        <f t="shared" si="413"/>
        <v>0</v>
      </c>
      <c r="AF317" s="1725">
        <f t="shared" si="375"/>
        <v>0</v>
      </c>
      <c r="AG317" s="891"/>
      <c r="AH317" s="891"/>
      <c r="AI317" s="1433">
        <v>0</v>
      </c>
      <c r="AJ317" s="1433">
        <v>0</v>
      </c>
      <c r="AK317" s="1433">
        <v>0</v>
      </c>
      <c r="AL317" s="1433">
        <v>0</v>
      </c>
      <c r="AM317" s="1433">
        <v>0</v>
      </c>
      <c r="AN317" s="1433">
        <v>0</v>
      </c>
      <c r="AO317" s="1433">
        <f t="shared" si="368"/>
        <v>0</v>
      </c>
      <c r="AP317" s="999"/>
      <c r="AQ317" s="999"/>
      <c r="AR317" s="999"/>
      <c r="AS317" s="999"/>
      <c r="AT317" s="999"/>
      <c r="AU317" s="1394"/>
      <c r="AV317" s="1394">
        <f t="shared" si="369"/>
        <v>0</v>
      </c>
      <c r="AW317" s="1999"/>
      <c r="AX317" s="1433">
        <f t="shared" si="417"/>
        <v>0</v>
      </c>
      <c r="AY317" s="1433">
        <f t="shared" si="418"/>
        <v>0</v>
      </c>
      <c r="AZ317" s="1433"/>
      <c r="BA317" s="1433">
        <f t="shared" si="419"/>
        <v>0</v>
      </c>
      <c r="BB317" s="1433">
        <f t="shared" si="408"/>
        <v>0</v>
      </c>
      <c r="BC317" s="1433">
        <f t="shared" si="420"/>
        <v>0</v>
      </c>
      <c r="BD317" s="1433">
        <f t="shared" si="421"/>
        <v>0</v>
      </c>
      <c r="BE317" s="1433">
        <f t="shared" si="370"/>
        <v>0</v>
      </c>
      <c r="BF317" s="1362"/>
      <c r="BG317" s="1363"/>
      <c r="BH317" s="1434"/>
      <c r="BI317" s="1434"/>
      <c r="BJ317" s="1434"/>
      <c r="BK317" s="1434"/>
      <c r="BL317" s="1434"/>
      <c r="BM317" s="1434">
        <f t="shared" si="371"/>
        <v>0</v>
      </c>
      <c r="BN317" s="1395"/>
      <c r="BO317" s="1395"/>
      <c r="BP317" s="1395"/>
      <c r="BQ317" s="1395"/>
      <c r="BR317" s="1396"/>
      <c r="BS317" s="1396">
        <f t="shared" si="372"/>
        <v>0</v>
      </c>
      <c r="BT317" s="1441"/>
      <c r="BU317" s="1434">
        <f t="shared" si="409"/>
        <v>0</v>
      </c>
      <c r="BV317" s="1434">
        <f t="shared" si="410"/>
        <v>0</v>
      </c>
      <c r="BW317" s="1434">
        <f t="shared" si="414"/>
        <v>0</v>
      </c>
      <c r="BX317" s="1434">
        <f t="shared" si="415"/>
        <v>0</v>
      </c>
      <c r="BY317" s="1434">
        <f t="shared" si="416"/>
        <v>0</v>
      </c>
      <c r="BZ317" s="1434">
        <f t="shared" si="373"/>
        <v>0</v>
      </c>
      <c r="CA317" s="2394"/>
      <c r="CB317" s="2059">
        <f t="shared" si="374"/>
        <v>0</v>
      </c>
    </row>
    <row r="318" spans="1:80" ht="12.75" hidden="1" customHeight="1">
      <c r="A318" s="1170"/>
      <c r="B318" s="1581"/>
      <c r="C318" s="1860"/>
      <c r="D318" s="1493"/>
      <c r="E318" s="1432">
        <v>0</v>
      </c>
      <c r="F318" s="1432">
        <v>0</v>
      </c>
      <c r="G318" s="1432">
        <v>0</v>
      </c>
      <c r="H318" s="1432">
        <v>0</v>
      </c>
      <c r="I318" s="1432">
        <v>0</v>
      </c>
      <c r="J318" s="1432">
        <v>0</v>
      </c>
      <c r="K318" s="1432">
        <v>0</v>
      </c>
      <c r="L318" s="1432">
        <f t="shared" si="365"/>
        <v>0</v>
      </c>
      <c r="M318" s="1440"/>
      <c r="N318" s="1440"/>
      <c r="O318" s="1996"/>
      <c r="P318" s="1996"/>
      <c r="Q318" s="1996"/>
      <c r="R318" s="1996"/>
      <c r="S318" s="1996"/>
      <c r="T318" s="1996">
        <f t="shared" si="366"/>
        <v>0</v>
      </c>
      <c r="U318" s="2068"/>
      <c r="V318" s="891">
        <f t="shared" si="422"/>
        <v>0</v>
      </c>
      <c r="W318" s="891"/>
      <c r="X318" s="891"/>
      <c r="Y318" s="891">
        <f t="shared" si="423"/>
        <v>0</v>
      </c>
      <c r="Z318" s="891"/>
      <c r="AA318" s="891">
        <f t="shared" si="411"/>
        <v>0</v>
      </c>
      <c r="AB318" s="891">
        <f t="shared" si="424"/>
        <v>0</v>
      </c>
      <c r="AC318" s="891">
        <f t="shared" si="425"/>
        <v>0</v>
      </c>
      <c r="AD318" s="891">
        <f t="shared" si="412"/>
        <v>0</v>
      </c>
      <c r="AE318" s="891">
        <f t="shared" si="413"/>
        <v>0</v>
      </c>
      <c r="AF318" s="1725">
        <f t="shared" si="375"/>
        <v>0</v>
      </c>
      <c r="AG318" s="891"/>
      <c r="AH318" s="891"/>
      <c r="AI318" s="1433">
        <v>0</v>
      </c>
      <c r="AJ318" s="1433">
        <v>0</v>
      </c>
      <c r="AK318" s="1433">
        <v>0</v>
      </c>
      <c r="AL318" s="1433">
        <v>0</v>
      </c>
      <c r="AM318" s="1433">
        <v>0</v>
      </c>
      <c r="AN318" s="1433">
        <v>0</v>
      </c>
      <c r="AO318" s="1433">
        <f t="shared" si="368"/>
        <v>0</v>
      </c>
      <c r="AP318" s="999"/>
      <c r="AQ318" s="999"/>
      <c r="AR318" s="999"/>
      <c r="AS318" s="999"/>
      <c r="AT318" s="999"/>
      <c r="AU318" s="1394"/>
      <c r="AV318" s="1394">
        <f t="shared" si="369"/>
        <v>0</v>
      </c>
      <c r="AW318" s="1999"/>
      <c r="AX318" s="1433">
        <f t="shared" si="417"/>
        <v>0</v>
      </c>
      <c r="AY318" s="1433">
        <f t="shared" si="418"/>
        <v>0</v>
      </c>
      <c r="AZ318" s="1433"/>
      <c r="BA318" s="1433">
        <f t="shared" si="419"/>
        <v>0</v>
      </c>
      <c r="BB318" s="1433">
        <f t="shared" si="408"/>
        <v>0</v>
      </c>
      <c r="BC318" s="1433">
        <f t="shared" si="420"/>
        <v>0</v>
      </c>
      <c r="BD318" s="1433">
        <f t="shared" si="421"/>
        <v>0</v>
      </c>
      <c r="BE318" s="1433">
        <f t="shared" si="370"/>
        <v>0</v>
      </c>
      <c r="BF318" s="1362"/>
      <c r="BG318" s="1363"/>
      <c r="BH318" s="1434"/>
      <c r="BI318" s="1434"/>
      <c r="BJ318" s="1434"/>
      <c r="BK318" s="1434"/>
      <c r="BL318" s="1434"/>
      <c r="BM318" s="1434">
        <f t="shared" si="371"/>
        <v>0</v>
      </c>
      <c r="BN318" s="1395"/>
      <c r="BO318" s="1395"/>
      <c r="BP318" s="1395"/>
      <c r="BQ318" s="1395"/>
      <c r="BR318" s="1396"/>
      <c r="BS318" s="1396">
        <f t="shared" si="372"/>
        <v>0</v>
      </c>
      <c r="BT318" s="1441"/>
      <c r="BU318" s="1434">
        <f t="shared" si="409"/>
        <v>0</v>
      </c>
      <c r="BV318" s="1434">
        <f t="shared" si="410"/>
        <v>0</v>
      </c>
      <c r="BW318" s="1434">
        <f t="shared" si="414"/>
        <v>0</v>
      </c>
      <c r="BX318" s="1434">
        <f t="shared" si="415"/>
        <v>0</v>
      </c>
      <c r="BY318" s="1434">
        <f t="shared" si="416"/>
        <v>0</v>
      </c>
      <c r="BZ318" s="1434">
        <f t="shared" si="373"/>
        <v>0</v>
      </c>
      <c r="CA318" s="2394"/>
      <c r="CB318" s="2059">
        <f t="shared" si="374"/>
        <v>0</v>
      </c>
    </row>
    <row r="319" spans="1:80" ht="12.75" hidden="1" customHeight="1">
      <c r="A319" s="1170"/>
      <c r="B319" s="1581"/>
      <c r="C319" s="1860"/>
      <c r="D319" s="1493"/>
      <c r="E319" s="1432">
        <v>0</v>
      </c>
      <c r="F319" s="1432">
        <v>0</v>
      </c>
      <c r="G319" s="1432">
        <v>0</v>
      </c>
      <c r="H319" s="1432">
        <v>0</v>
      </c>
      <c r="I319" s="1432">
        <v>0</v>
      </c>
      <c r="J319" s="1432">
        <v>0</v>
      </c>
      <c r="K319" s="1432">
        <v>0</v>
      </c>
      <c r="L319" s="1432">
        <f t="shared" si="365"/>
        <v>0</v>
      </c>
      <c r="M319" s="1440"/>
      <c r="N319" s="1440"/>
      <c r="O319" s="1996"/>
      <c r="P319" s="1996"/>
      <c r="Q319" s="1996"/>
      <c r="R319" s="1996"/>
      <c r="S319" s="1996"/>
      <c r="T319" s="1996">
        <f t="shared" si="366"/>
        <v>0</v>
      </c>
      <c r="U319" s="2068"/>
      <c r="V319" s="891">
        <f t="shared" si="422"/>
        <v>0</v>
      </c>
      <c r="W319" s="891"/>
      <c r="X319" s="891"/>
      <c r="Y319" s="891">
        <f t="shared" si="423"/>
        <v>0</v>
      </c>
      <c r="Z319" s="891"/>
      <c r="AA319" s="891">
        <f t="shared" si="411"/>
        <v>0</v>
      </c>
      <c r="AB319" s="891">
        <f t="shared" si="424"/>
        <v>0</v>
      </c>
      <c r="AC319" s="891">
        <f t="shared" si="425"/>
        <v>0</v>
      </c>
      <c r="AD319" s="891">
        <f t="shared" si="412"/>
        <v>0</v>
      </c>
      <c r="AE319" s="891">
        <f t="shared" si="413"/>
        <v>0</v>
      </c>
      <c r="AF319" s="1725">
        <f t="shared" si="375"/>
        <v>0</v>
      </c>
      <c r="AG319" s="891"/>
      <c r="AH319" s="891"/>
      <c r="AI319" s="1433">
        <v>0</v>
      </c>
      <c r="AJ319" s="1433">
        <v>0</v>
      </c>
      <c r="AK319" s="1433">
        <v>0</v>
      </c>
      <c r="AL319" s="1433">
        <v>0</v>
      </c>
      <c r="AM319" s="1433">
        <v>0</v>
      </c>
      <c r="AN319" s="1433">
        <v>0</v>
      </c>
      <c r="AO319" s="1433">
        <f t="shared" si="368"/>
        <v>0</v>
      </c>
      <c r="AP319" s="999"/>
      <c r="AQ319" s="999"/>
      <c r="AR319" s="999"/>
      <c r="AS319" s="999"/>
      <c r="AT319" s="999"/>
      <c r="AU319" s="1394"/>
      <c r="AV319" s="1394">
        <f t="shared" si="369"/>
        <v>0</v>
      </c>
      <c r="AW319" s="1999"/>
      <c r="AX319" s="1433">
        <f t="shared" si="417"/>
        <v>0</v>
      </c>
      <c r="AY319" s="1433">
        <f t="shared" si="418"/>
        <v>0</v>
      </c>
      <c r="AZ319" s="1433"/>
      <c r="BA319" s="1433">
        <f t="shared" si="419"/>
        <v>0</v>
      </c>
      <c r="BB319" s="1433">
        <f t="shared" si="408"/>
        <v>0</v>
      </c>
      <c r="BC319" s="1433">
        <f t="shared" si="420"/>
        <v>0</v>
      </c>
      <c r="BD319" s="1433">
        <f t="shared" si="421"/>
        <v>0</v>
      </c>
      <c r="BE319" s="1433">
        <f t="shared" si="370"/>
        <v>0</v>
      </c>
      <c r="BF319" s="1362"/>
      <c r="BG319" s="1363"/>
      <c r="BH319" s="1434"/>
      <c r="BI319" s="1434"/>
      <c r="BJ319" s="1434"/>
      <c r="BK319" s="1434"/>
      <c r="BL319" s="1434"/>
      <c r="BM319" s="1434">
        <f t="shared" si="371"/>
        <v>0</v>
      </c>
      <c r="BN319" s="1395"/>
      <c r="BO319" s="1395"/>
      <c r="BP319" s="1395"/>
      <c r="BQ319" s="1395"/>
      <c r="BR319" s="1396"/>
      <c r="BS319" s="1396">
        <f t="shared" si="372"/>
        <v>0</v>
      </c>
      <c r="BT319" s="1441"/>
      <c r="BU319" s="1434">
        <f t="shared" si="409"/>
        <v>0</v>
      </c>
      <c r="BV319" s="1434">
        <f t="shared" si="410"/>
        <v>0</v>
      </c>
      <c r="BW319" s="1434">
        <f t="shared" si="414"/>
        <v>0</v>
      </c>
      <c r="BX319" s="1434">
        <f t="shared" si="415"/>
        <v>0</v>
      </c>
      <c r="BY319" s="1434">
        <f t="shared" si="416"/>
        <v>0</v>
      </c>
      <c r="BZ319" s="1434">
        <f t="shared" si="373"/>
        <v>0</v>
      </c>
      <c r="CA319" s="2394"/>
      <c r="CB319" s="2059">
        <f t="shared" si="374"/>
        <v>0</v>
      </c>
    </row>
    <row r="320" spans="1:80" ht="12.75" hidden="1" customHeight="1">
      <c r="A320" s="1170"/>
      <c r="B320" s="1581"/>
      <c r="C320" s="1860"/>
      <c r="D320" s="1493"/>
      <c r="E320" s="1432">
        <v>0</v>
      </c>
      <c r="F320" s="1432">
        <v>0</v>
      </c>
      <c r="G320" s="1432">
        <v>0</v>
      </c>
      <c r="H320" s="1432">
        <v>0</v>
      </c>
      <c r="I320" s="1432">
        <v>0</v>
      </c>
      <c r="J320" s="1432">
        <v>0</v>
      </c>
      <c r="K320" s="1432">
        <v>0</v>
      </c>
      <c r="L320" s="1432">
        <f t="shared" si="365"/>
        <v>0</v>
      </c>
      <c r="M320" s="1440"/>
      <c r="N320" s="1440"/>
      <c r="O320" s="1996"/>
      <c r="P320" s="1996"/>
      <c r="Q320" s="1996"/>
      <c r="R320" s="1996"/>
      <c r="S320" s="1996"/>
      <c r="T320" s="1996">
        <f t="shared" si="366"/>
        <v>0</v>
      </c>
      <c r="U320" s="2068"/>
      <c r="V320" s="891">
        <f t="shared" si="422"/>
        <v>0</v>
      </c>
      <c r="W320" s="891"/>
      <c r="X320" s="891"/>
      <c r="Y320" s="891">
        <f t="shared" si="423"/>
        <v>0</v>
      </c>
      <c r="Z320" s="891"/>
      <c r="AA320" s="891">
        <f t="shared" si="411"/>
        <v>0</v>
      </c>
      <c r="AB320" s="891">
        <f t="shared" si="424"/>
        <v>0</v>
      </c>
      <c r="AC320" s="891">
        <f t="shared" si="425"/>
        <v>0</v>
      </c>
      <c r="AD320" s="891">
        <f t="shared" si="412"/>
        <v>0</v>
      </c>
      <c r="AE320" s="891">
        <f t="shared" si="413"/>
        <v>0</v>
      </c>
      <c r="AF320" s="1725">
        <f t="shared" si="375"/>
        <v>0</v>
      </c>
      <c r="AG320" s="891"/>
      <c r="AH320" s="891"/>
      <c r="AI320" s="1433">
        <v>0</v>
      </c>
      <c r="AJ320" s="1433">
        <v>0</v>
      </c>
      <c r="AK320" s="1433">
        <v>0</v>
      </c>
      <c r="AL320" s="1433">
        <v>0</v>
      </c>
      <c r="AM320" s="1433">
        <v>0</v>
      </c>
      <c r="AN320" s="1433">
        <v>0</v>
      </c>
      <c r="AO320" s="1433">
        <f t="shared" si="368"/>
        <v>0</v>
      </c>
      <c r="AP320" s="999"/>
      <c r="AQ320" s="999"/>
      <c r="AR320" s="999"/>
      <c r="AS320" s="999"/>
      <c r="AT320" s="999"/>
      <c r="AU320" s="1394"/>
      <c r="AV320" s="1394">
        <f t="shared" si="369"/>
        <v>0</v>
      </c>
      <c r="AW320" s="1999"/>
      <c r="AX320" s="1433">
        <f t="shared" si="417"/>
        <v>0</v>
      </c>
      <c r="AY320" s="1433">
        <f t="shared" si="418"/>
        <v>0</v>
      </c>
      <c r="AZ320" s="1433"/>
      <c r="BA320" s="1433">
        <f t="shared" si="419"/>
        <v>0</v>
      </c>
      <c r="BB320" s="1433">
        <f t="shared" si="408"/>
        <v>0</v>
      </c>
      <c r="BC320" s="1433">
        <f t="shared" si="420"/>
        <v>0</v>
      </c>
      <c r="BD320" s="1433">
        <f t="shared" si="421"/>
        <v>0</v>
      </c>
      <c r="BE320" s="1433">
        <f t="shared" si="370"/>
        <v>0</v>
      </c>
      <c r="BF320" s="1362"/>
      <c r="BG320" s="1363"/>
      <c r="BH320" s="1434"/>
      <c r="BI320" s="1434"/>
      <c r="BJ320" s="1434"/>
      <c r="BK320" s="1434"/>
      <c r="BL320" s="1434"/>
      <c r="BM320" s="1434">
        <f t="shared" si="371"/>
        <v>0</v>
      </c>
      <c r="BN320" s="1395"/>
      <c r="BO320" s="1395"/>
      <c r="BP320" s="1395"/>
      <c r="BQ320" s="1395"/>
      <c r="BR320" s="1396"/>
      <c r="BS320" s="1396">
        <f t="shared" si="372"/>
        <v>0</v>
      </c>
      <c r="BT320" s="1441"/>
      <c r="BU320" s="1434">
        <f t="shared" si="409"/>
        <v>0</v>
      </c>
      <c r="BV320" s="1434">
        <f t="shared" si="410"/>
        <v>0</v>
      </c>
      <c r="BW320" s="1434">
        <f t="shared" si="414"/>
        <v>0</v>
      </c>
      <c r="BX320" s="1434">
        <f t="shared" si="415"/>
        <v>0</v>
      </c>
      <c r="BY320" s="1434">
        <f t="shared" si="416"/>
        <v>0</v>
      </c>
      <c r="BZ320" s="1434">
        <f t="shared" si="373"/>
        <v>0</v>
      </c>
      <c r="CA320" s="2394"/>
      <c r="CB320" s="2059">
        <f t="shared" si="374"/>
        <v>0</v>
      </c>
    </row>
    <row r="321" spans="1:80" ht="12.75" hidden="1" customHeight="1">
      <c r="A321" s="1170"/>
      <c r="B321" s="1581"/>
      <c r="C321" s="1860"/>
      <c r="D321" s="1493"/>
      <c r="E321" s="1432">
        <v>0</v>
      </c>
      <c r="F321" s="1432">
        <v>0</v>
      </c>
      <c r="G321" s="1432">
        <v>0</v>
      </c>
      <c r="H321" s="1432">
        <v>0</v>
      </c>
      <c r="I321" s="1432">
        <v>0</v>
      </c>
      <c r="J321" s="1432">
        <v>0</v>
      </c>
      <c r="K321" s="1432">
        <v>0</v>
      </c>
      <c r="L321" s="1432">
        <f t="shared" si="365"/>
        <v>0</v>
      </c>
      <c r="M321" s="1440"/>
      <c r="N321" s="1440"/>
      <c r="O321" s="1996"/>
      <c r="P321" s="1996"/>
      <c r="Q321" s="1996"/>
      <c r="R321" s="1996"/>
      <c r="S321" s="1996"/>
      <c r="T321" s="1996">
        <f t="shared" si="366"/>
        <v>0</v>
      </c>
      <c r="U321" s="2068"/>
      <c r="V321" s="891">
        <f t="shared" si="422"/>
        <v>0</v>
      </c>
      <c r="W321" s="891"/>
      <c r="X321" s="891"/>
      <c r="Y321" s="891">
        <f t="shared" si="423"/>
        <v>0</v>
      </c>
      <c r="Z321" s="891"/>
      <c r="AA321" s="891">
        <f t="shared" si="411"/>
        <v>0</v>
      </c>
      <c r="AB321" s="891">
        <f t="shared" si="424"/>
        <v>0</v>
      </c>
      <c r="AC321" s="891">
        <f t="shared" si="425"/>
        <v>0</v>
      </c>
      <c r="AD321" s="891">
        <f t="shared" si="412"/>
        <v>0</v>
      </c>
      <c r="AE321" s="891">
        <f t="shared" si="413"/>
        <v>0</v>
      </c>
      <c r="AF321" s="1725">
        <f t="shared" si="375"/>
        <v>0</v>
      </c>
      <c r="AG321" s="891"/>
      <c r="AH321" s="891"/>
      <c r="AI321" s="1433">
        <v>0</v>
      </c>
      <c r="AJ321" s="1433">
        <v>0</v>
      </c>
      <c r="AK321" s="1433">
        <v>0</v>
      </c>
      <c r="AL321" s="1433">
        <v>0</v>
      </c>
      <c r="AM321" s="1433">
        <v>0</v>
      </c>
      <c r="AN321" s="1433">
        <v>0</v>
      </c>
      <c r="AO321" s="1433">
        <f t="shared" si="368"/>
        <v>0</v>
      </c>
      <c r="AP321" s="999"/>
      <c r="AQ321" s="999"/>
      <c r="AR321" s="999"/>
      <c r="AS321" s="999"/>
      <c r="AT321" s="999"/>
      <c r="AU321" s="1394"/>
      <c r="AV321" s="1394">
        <f t="shared" si="369"/>
        <v>0</v>
      </c>
      <c r="AW321" s="1999"/>
      <c r="AX321" s="1433">
        <f t="shared" si="417"/>
        <v>0</v>
      </c>
      <c r="AY321" s="1433">
        <f t="shared" si="418"/>
        <v>0</v>
      </c>
      <c r="AZ321" s="1433"/>
      <c r="BA321" s="1433">
        <f t="shared" si="419"/>
        <v>0</v>
      </c>
      <c r="BB321" s="1433">
        <f t="shared" si="408"/>
        <v>0</v>
      </c>
      <c r="BC321" s="1433">
        <f t="shared" si="420"/>
        <v>0</v>
      </c>
      <c r="BD321" s="1433">
        <f t="shared" si="421"/>
        <v>0</v>
      </c>
      <c r="BE321" s="1433">
        <f t="shared" si="370"/>
        <v>0</v>
      </c>
      <c r="BF321" s="1362"/>
      <c r="BG321" s="1363"/>
      <c r="BH321" s="1434"/>
      <c r="BI321" s="1434"/>
      <c r="BJ321" s="1434"/>
      <c r="BK321" s="1434"/>
      <c r="BL321" s="1434"/>
      <c r="BM321" s="1434">
        <f t="shared" si="371"/>
        <v>0</v>
      </c>
      <c r="BN321" s="1395"/>
      <c r="BO321" s="1395"/>
      <c r="BP321" s="1395"/>
      <c r="BQ321" s="1395"/>
      <c r="BR321" s="1396"/>
      <c r="BS321" s="1396">
        <f t="shared" si="372"/>
        <v>0</v>
      </c>
      <c r="BT321" s="1441"/>
      <c r="BU321" s="1434">
        <f t="shared" si="409"/>
        <v>0</v>
      </c>
      <c r="BV321" s="1434">
        <f t="shared" si="410"/>
        <v>0</v>
      </c>
      <c r="BW321" s="1434">
        <f t="shared" si="414"/>
        <v>0</v>
      </c>
      <c r="BX321" s="1434">
        <f t="shared" si="415"/>
        <v>0</v>
      </c>
      <c r="BY321" s="1434">
        <f t="shared" si="416"/>
        <v>0</v>
      </c>
      <c r="BZ321" s="1434">
        <f t="shared" si="373"/>
        <v>0</v>
      </c>
      <c r="CA321" s="2394"/>
      <c r="CB321" s="2059">
        <f t="shared" si="374"/>
        <v>0</v>
      </c>
    </row>
    <row r="322" spans="1:80" ht="12.75" hidden="1" customHeight="1">
      <c r="A322" s="1170"/>
      <c r="B322" s="1581"/>
      <c r="C322" s="1860"/>
      <c r="D322" s="1493"/>
      <c r="E322" s="1432">
        <v>0</v>
      </c>
      <c r="F322" s="1432">
        <v>0</v>
      </c>
      <c r="G322" s="1432">
        <v>0</v>
      </c>
      <c r="H322" s="1432">
        <v>0</v>
      </c>
      <c r="I322" s="1432">
        <v>0</v>
      </c>
      <c r="J322" s="1432">
        <v>0</v>
      </c>
      <c r="K322" s="1432">
        <v>0</v>
      </c>
      <c r="L322" s="1432">
        <f t="shared" si="365"/>
        <v>0</v>
      </c>
      <c r="M322" s="1440"/>
      <c r="N322" s="1440"/>
      <c r="O322" s="1996"/>
      <c r="P322" s="1996"/>
      <c r="Q322" s="1996"/>
      <c r="R322" s="1996"/>
      <c r="S322" s="1996"/>
      <c r="T322" s="1996">
        <f t="shared" si="366"/>
        <v>0</v>
      </c>
      <c r="U322" s="2068"/>
      <c r="V322" s="891">
        <f t="shared" si="422"/>
        <v>0</v>
      </c>
      <c r="W322" s="891"/>
      <c r="X322" s="891"/>
      <c r="Y322" s="891">
        <f t="shared" si="423"/>
        <v>0</v>
      </c>
      <c r="Z322" s="891"/>
      <c r="AA322" s="891">
        <f t="shared" si="411"/>
        <v>0</v>
      </c>
      <c r="AB322" s="891">
        <f t="shared" si="424"/>
        <v>0</v>
      </c>
      <c r="AC322" s="891">
        <f t="shared" si="425"/>
        <v>0</v>
      </c>
      <c r="AD322" s="891">
        <f t="shared" si="412"/>
        <v>0</v>
      </c>
      <c r="AE322" s="891">
        <f t="shared" si="413"/>
        <v>0</v>
      </c>
      <c r="AF322" s="1725">
        <f t="shared" si="375"/>
        <v>0</v>
      </c>
      <c r="AG322" s="891"/>
      <c r="AH322" s="891"/>
      <c r="AI322" s="1433">
        <v>0</v>
      </c>
      <c r="AJ322" s="1433">
        <v>0</v>
      </c>
      <c r="AK322" s="1433">
        <v>0</v>
      </c>
      <c r="AL322" s="1433">
        <v>0</v>
      </c>
      <c r="AM322" s="1433">
        <v>0</v>
      </c>
      <c r="AN322" s="1433">
        <v>0</v>
      </c>
      <c r="AO322" s="1433">
        <f t="shared" si="368"/>
        <v>0</v>
      </c>
      <c r="AP322" s="999"/>
      <c r="AQ322" s="999"/>
      <c r="AR322" s="999"/>
      <c r="AS322" s="999"/>
      <c r="AT322" s="999"/>
      <c r="AU322" s="1394"/>
      <c r="AV322" s="1394">
        <f t="shared" si="369"/>
        <v>0</v>
      </c>
      <c r="AW322" s="1999"/>
      <c r="AX322" s="1433">
        <f t="shared" si="417"/>
        <v>0</v>
      </c>
      <c r="AY322" s="1433">
        <f t="shared" si="418"/>
        <v>0</v>
      </c>
      <c r="AZ322" s="1433"/>
      <c r="BA322" s="1433">
        <f t="shared" si="419"/>
        <v>0</v>
      </c>
      <c r="BB322" s="1433">
        <f t="shared" si="408"/>
        <v>0</v>
      </c>
      <c r="BC322" s="1433">
        <f t="shared" si="420"/>
        <v>0</v>
      </c>
      <c r="BD322" s="1433">
        <f t="shared" si="421"/>
        <v>0</v>
      </c>
      <c r="BE322" s="1433">
        <f t="shared" si="370"/>
        <v>0</v>
      </c>
      <c r="BF322" s="1362"/>
      <c r="BG322" s="1363"/>
      <c r="BH322" s="1434"/>
      <c r="BI322" s="1434"/>
      <c r="BJ322" s="1434"/>
      <c r="BK322" s="1434"/>
      <c r="BL322" s="1434"/>
      <c r="BM322" s="1434">
        <f t="shared" si="371"/>
        <v>0</v>
      </c>
      <c r="BN322" s="1395"/>
      <c r="BO322" s="1395"/>
      <c r="BP322" s="1395"/>
      <c r="BQ322" s="1395"/>
      <c r="BR322" s="1396"/>
      <c r="BS322" s="1396">
        <f t="shared" si="372"/>
        <v>0</v>
      </c>
      <c r="BT322" s="1441"/>
      <c r="BU322" s="1434">
        <f t="shared" si="409"/>
        <v>0</v>
      </c>
      <c r="BV322" s="1434">
        <f t="shared" si="410"/>
        <v>0</v>
      </c>
      <c r="BW322" s="1434">
        <f t="shared" si="414"/>
        <v>0</v>
      </c>
      <c r="BX322" s="1434">
        <f t="shared" si="415"/>
        <v>0</v>
      </c>
      <c r="BY322" s="1434">
        <f t="shared" si="416"/>
        <v>0</v>
      </c>
      <c r="BZ322" s="1434">
        <f t="shared" si="373"/>
        <v>0</v>
      </c>
      <c r="CA322" s="2394"/>
      <c r="CB322" s="2059">
        <f t="shared" si="374"/>
        <v>0</v>
      </c>
    </row>
    <row r="323" spans="1:80" ht="12.75" hidden="1" customHeight="1">
      <c r="A323" s="1170"/>
      <c r="B323" s="1581"/>
      <c r="C323" s="1860"/>
      <c r="D323" s="1493"/>
      <c r="E323" s="1432">
        <v>0</v>
      </c>
      <c r="F323" s="1432">
        <v>0</v>
      </c>
      <c r="G323" s="1432">
        <v>0</v>
      </c>
      <c r="H323" s="1432">
        <v>0</v>
      </c>
      <c r="I323" s="1432">
        <v>0</v>
      </c>
      <c r="J323" s="1432">
        <v>0</v>
      </c>
      <c r="K323" s="1432">
        <v>0</v>
      </c>
      <c r="L323" s="1432">
        <f t="shared" si="365"/>
        <v>0</v>
      </c>
      <c r="M323" s="1440"/>
      <c r="N323" s="1440"/>
      <c r="O323" s="1996"/>
      <c r="P323" s="1996"/>
      <c r="Q323" s="1996"/>
      <c r="R323" s="1996"/>
      <c r="S323" s="1996"/>
      <c r="T323" s="1996">
        <f t="shared" si="366"/>
        <v>0</v>
      </c>
      <c r="U323" s="2068"/>
      <c r="V323" s="891">
        <f t="shared" si="422"/>
        <v>0</v>
      </c>
      <c r="W323" s="891"/>
      <c r="X323" s="891"/>
      <c r="Y323" s="891">
        <f t="shared" si="423"/>
        <v>0</v>
      </c>
      <c r="Z323" s="891"/>
      <c r="AA323" s="891">
        <f t="shared" si="411"/>
        <v>0</v>
      </c>
      <c r="AB323" s="891">
        <f t="shared" si="424"/>
        <v>0</v>
      </c>
      <c r="AC323" s="891">
        <f t="shared" si="425"/>
        <v>0</v>
      </c>
      <c r="AD323" s="891">
        <f t="shared" si="412"/>
        <v>0</v>
      </c>
      <c r="AE323" s="891">
        <f t="shared" si="413"/>
        <v>0</v>
      </c>
      <c r="AF323" s="1725">
        <f t="shared" si="375"/>
        <v>0</v>
      </c>
      <c r="AG323" s="891"/>
      <c r="AH323" s="891"/>
      <c r="AI323" s="1433">
        <v>0</v>
      </c>
      <c r="AJ323" s="1433">
        <v>0</v>
      </c>
      <c r="AK323" s="1433">
        <v>0</v>
      </c>
      <c r="AL323" s="1433">
        <v>0</v>
      </c>
      <c r="AM323" s="1433">
        <v>0</v>
      </c>
      <c r="AN323" s="1433">
        <v>0</v>
      </c>
      <c r="AO323" s="1433">
        <f t="shared" si="368"/>
        <v>0</v>
      </c>
      <c r="AP323" s="999"/>
      <c r="AQ323" s="999"/>
      <c r="AR323" s="999"/>
      <c r="AS323" s="999"/>
      <c r="AT323" s="999"/>
      <c r="AU323" s="1394"/>
      <c r="AV323" s="1394">
        <f t="shared" si="369"/>
        <v>0</v>
      </c>
      <c r="AW323" s="1999"/>
      <c r="AX323" s="1433">
        <f t="shared" si="417"/>
        <v>0</v>
      </c>
      <c r="AY323" s="1433">
        <f t="shared" si="418"/>
        <v>0</v>
      </c>
      <c r="AZ323" s="1433"/>
      <c r="BA323" s="1433">
        <f t="shared" si="419"/>
        <v>0</v>
      </c>
      <c r="BB323" s="1433">
        <f t="shared" si="408"/>
        <v>0</v>
      </c>
      <c r="BC323" s="1433">
        <f t="shared" si="420"/>
        <v>0</v>
      </c>
      <c r="BD323" s="1433">
        <f t="shared" si="421"/>
        <v>0</v>
      </c>
      <c r="BE323" s="1433">
        <f t="shared" si="370"/>
        <v>0</v>
      </c>
      <c r="BF323" s="1362"/>
      <c r="BG323" s="1363"/>
      <c r="BH323" s="1434"/>
      <c r="BI323" s="1434"/>
      <c r="BJ323" s="1434"/>
      <c r="BK323" s="1434"/>
      <c r="BL323" s="1434"/>
      <c r="BM323" s="1434">
        <f t="shared" si="371"/>
        <v>0</v>
      </c>
      <c r="BN323" s="1395"/>
      <c r="BO323" s="1395"/>
      <c r="BP323" s="1395"/>
      <c r="BQ323" s="1395"/>
      <c r="BR323" s="1396"/>
      <c r="BS323" s="1396">
        <f t="shared" si="372"/>
        <v>0</v>
      </c>
      <c r="BT323" s="1441"/>
      <c r="BU323" s="1434">
        <f t="shared" si="409"/>
        <v>0</v>
      </c>
      <c r="BV323" s="1434">
        <f t="shared" si="410"/>
        <v>0</v>
      </c>
      <c r="BW323" s="1434">
        <f t="shared" si="414"/>
        <v>0</v>
      </c>
      <c r="BX323" s="1434">
        <f t="shared" si="415"/>
        <v>0</v>
      </c>
      <c r="BY323" s="1434">
        <f t="shared" si="416"/>
        <v>0</v>
      </c>
      <c r="BZ323" s="1434">
        <f t="shared" si="373"/>
        <v>0</v>
      </c>
      <c r="CA323" s="2394"/>
      <c r="CB323" s="2059">
        <f t="shared" si="374"/>
        <v>0</v>
      </c>
    </row>
    <row r="324" spans="1:80" ht="12.75" hidden="1" customHeight="1">
      <c r="A324" s="1170"/>
      <c r="B324" s="1581"/>
      <c r="C324" s="1860"/>
      <c r="D324" s="1493"/>
      <c r="E324" s="1432">
        <v>0</v>
      </c>
      <c r="F324" s="1432">
        <v>0</v>
      </c>
      <c r="G324" s="1432">
        <v>0</v>
      </c>
      <c r="H324" s="1432">
        <v>0</v>
      </c>
      <c r="I324" s="1432">
        <v>0</v>
      </c>
      <c r="J324" s="1432">
        <v>0</v>
      </c>
      <c r="K324" s="1432">
        <v>0</v>
      </c>
      <c r="L324" s="1432">
        <f t="shared" si="365"/>
        <v>0</v>
      </c>
      <c r="M324" s="1440"/>
      <c r="N324" s="1440"/>
      <c r="O324" s="1996"/>
      <c r="P324" s="1996"/>
      <c r="Q324" s="1996"/>
      <c r="R324" s="1996"/>
      <c r="S324" s="1996"/>
      <c r="T324" s="1996">
        <f t="shared" si="366"/>
        <v>0</v>
      </c>
      <c r="U324" s="2068"/>
      <c r="V324" s="891">
        <f t="shared" si="422"/>
        <v>0</v>
      </c>
      <c r="W324" s="891"/>
      <c r="X324" s="891"/>
      <c r="Y324" s="891">
        <f t="shared" si="423"/>
        <v>0</v>
      </c>
      <c r="Z324" s="891"/>
      <c r="AA324" s="891">
        <f t="shared" si="411"/>
        <v>0</v>
      </c>
      <c r="AB324" s="891">
        <f t="shared" si="424"/>
        <v>0</v>
      </c>
      <c r="AC324" s="891">
        <f t="shared" si="425"/>
        <v>0</v>
      </c>
      <c r="AD324" s="891">
        <f t="shared" si="412"/>
        <v>0</v>
      </c>
      <c r="AE324" s="891">
        <f t="shared" si="413"/>
        <v>0</v>
      </c>
      <c r="AF324" s="1725">
        <f t="shared" si="375"/>
        <v>0</v>
      </c>
      <c r="AG324" s="891"/>
      <c r="AH324" s="891"/>
      <c r="AI324" s="1433">
        <v>0</v>
      </c>
      <c r="AJ324" s="1433">
        <v>0</v>
      </c>
      <c r="AK324" s="1433">
        <v>0</v>
      </c>
      <c r="AL324" s="1433">
        <v>0</v>
      </c>
      <c r="AM324" s="1433">
        <v>0</v>
      </c>
      <c r="AN324" s="1433">
        <v>0</v>
      </c>
      <c r="AO324" s="1433">
        <f t="shared" si="368"/>
        <v>0</v>
      </c>
      <c r="AP324" s="999"/>
      <c r="AQ324" s="999"/>
      <c r="AR324" s="999"/>
      <c r="AS324" s="999"/>
      <c r="AT324" s="999"/>
      <c r="AU324" s="1394"/>
      <c r="AV324" s="1394">
        <f t="shared" si="369"/>
        <v>0</v>
      </c>
      <c r="AW324" s="1999"/>
      <c r="AX324" s="1433">
        <f t="shared" si="417"/>
        <v>0</v>
      </c>
      <c r="AY324" s="1433">
        <f t="shared" si="418"/>
        <v>0</v>
      </c>
      <c r="AZ324" s="1433"/>
      <c r="BA324" s="1433">
        <f t="shared" si="419"/>
        <v>0</v>
      </c>
      <c r="BB324" s="1433">
        <f t="shared" si="408"/>
        <v>0</v>
      </c>
      <c r="BC324" s="1433">
        <f t="shared" si="420"/>
        <v>0</v>
      </c>
      <c r="BD324" s="1433">
        <f t="shared" si="421"/>
        <v>0</v>
      </c>
      <c r="BE324" s="1433">
        <f t="shared" si="370"/>
        <v>0</v>
      </c>
      <c r="BF324" s="1362"/>
      <c r="BG324" s="1363"/>
      <c r="BH324" s="1434"/>
      <c r="BI324" s="1434"/>
      <c r="BJ324" s="1434"/>
      <c r="BK324" s="1434"/>
      <c r="BL324" s="1434"/>
      <c r="BM324" s="1434">
        <f t="shared" si="371"/>
        <v>0</v>
      </c>
      <c r="BN324" s="1395"/>
      <c r="BO324" s="1395"/>
      <c r="BP324" s="1395"/>
      <c r="BQ324" s="1395"/>
      <c r="BR324" s="1396"/>
      <c r="BS324" s="1396">
        <f t="shared" si="372"/>
        <v>0</v>
      </c>
      <c r="BT324" s="1441"/>
      <c r="BU324" s="1434">
        <f t="shared" si="409"/>
        <v>0</v>
      </c>
      <c r="BV324" s="1434">
        <f t="shared" si="410"/>
        <v>0</v>
      </c>
      <c r="BW324" s="1434">
        <f t="shared" si="414"/>
        <v>0</v>
      </c>
      <c r="BX324" s="1434">
        <f t="shared" si="415"/>
        <v>0</v>
      </c>
      <c r="BY324" s="1434">
        <f t="shared" si="416"/>
        <v>0</v>
      </c>
      <c r="BZ324" s="1434">
        <f t="shared" si="373"/>
        <v>0</v>
      </c>
      <c r="CA324" s="2394"/>
      <c r="CB324" s="2059">
        <f t="shared" si="374"/>
        <v>0</v>
      </c>
    </row>
    <row r="325" spans="1:80" ht="20.25" hidden="1" customHeight="1">
      <c r="A325" s="911">
        <v>24</v>
      </c>
      <c r="B325" s="1581"/>
      <c r="C325" s="1368" t="s">
        <v>748</v>
      </c>
      <c r="D325" s="1493" t="s">
        <v>955</v>
      </c>
      <c r="E325" s="1432">
        <v>0</v>
      </c>
      <c r="F325" s="1432">
        <v>0</v>
      </c>
      <c r="G325" s="1432">
        <v>0</v>
      </c>
      <c r="H325" s="1432">
        <v>0</v>
      </c>
      <c r="I325" s="1432">
        <v>0</v>
      </c>
      <c r="J325" s="1432">
        <v>0</v>
      </c>
      <c r="K325" s="1432">
        <v>0</v>
      </c>
      <c r="L325" s="1432">
        <f t="shared" si="365"/>
        <v>0</v>
      </c>
      <c r="M325" s="1960"/>
      <c r="N325" s="1960"/>
      <c r="O325" s="1996"/>
      <c r="P325" s="1996"/>
      <c r="Q325" s="1996"/>
      <c r="R325" s="1996"/>
      <c r="S325" s="1996"/>
      <c r="T325" s="1440">
        <f t="shared" si="366"/>
        <v>0</v>
      </c>
      <c r="U325" s="1722"/>
      <c r="V325" s="891">
        <f t="shared" si="422"/>
        <v>0</v>
      </c>
      <c r="W325" s="891"/>
      <c r="X325" s="891"/>
      <c r="Y325" s="891">
        <f t="shared" si="423"/>
        <v>0</v>
      </c>
      <c r="Z325" s="891"/>
      <c r="AA325" s="891">
        <f t="shared" si="411"/>
        <v>0</v>
      </c>
      <c r="AB325" s="891">
        <f t="shared" si="424"/>
        <v>0</v>
      </c>
      <c r="AC325" s="891">
        <f t="shared" si="425"/>
        <v>0</v>
      </c>
      <c r="AD325" s="891">
        <f t="shared" si="412"/>
        <v>0</v>
      </c>
      <c r="AE325" s="891">
        <f t="shared" si="413"/>
        <v>0</v>
      </c>
      <c r="AF325" s="1725">
        <f t="shared" si="375"/>
        <v>0</v>
      </c>
      <c r="AG325" s="891"/>
      <c r="AH325" s="891"/>
      <c r="AI325" s="1433">
        <v>0</v>
      </c>
      <c r="AJ325" s="1433">
        <v>0</v>
      </c>
      <c r="AK325" s="1433">
        <v>0</v>
      </c>
      <c r="AL325" s="1433">
        <v>0</v>
      </c>
      <c r="AM325" s="1433">
        <v>0</v>
      </c>
      <c r="AN325" s="1433">
        <v>0</v>
      </c>
      <c r="AO325" s="1433">
        <f t="shared" si="368"/>
        <v>0</v>
      </c>
      <c r="AP325" s="999"/>
      <c r="AQ325" s="999"/>
      <c r="AR325" s="999"/>
      <c r="AS325" s="999"/>
      <c r="AT325" s="999"/>
      <c r="AU325" s="1394"/>
      <c r="AV325" s="1394">
        <f t="shared" si="369"/>
        <v>0</v>
      </c>
      <c r="AW325" s="1999"/>
      <c r="AX325" s="1433">
        <f t="shared" si="417"/>
        <v>0</v>
      </c>
      <c r="AY325" s="1433">
        <f t="shared" si="418"/>
        <v>0</v>
      </c>
      <c r="AZ325" s="1433"/>
      <c r="BA325" s="1433">
        <f t="shared" si="419"/>
        <v>0</v>
      </c>
      <c r="BB325" s="1433">
        <f t="shared" si="408"/>
        <v>0</v>
      </c>
      <c r="BC325" s="1433">
        <f t="shared" si="420"/>
        <v>0</v>
      </c>
      <c r="BD325" s="1433">
        <f t="shared" si="421"/>
        <v>0</v>
      </c>
      <c r="BE325" s="1433">
        <f t="shared" si="370"/>
        <v>0</v>
      </c>
      <c r="BF325" s="1362"/>
      <c r="BG325" s="1363"/>
      <c r="BH325" s="1434"/>
      <c r="BI325" s="1434"/>
      <c r="BJ325" s="1434"/>
      <c r="BK325" s="1434"/>
      <c r="BL325" s="1434"/>
      <c r="BM325" s="1434">
        <f t="shared" si="371"/>
        <v>0</v>
      </c>
      <c r="BN325" s="1395"/>
      <c r="BO325" s="1395"/>
      <c r="BP325" s="1395"/>
      <c r="BQ325" s="1395"/>
      <c r="BR325" s="1396"/>
      <c r="BS325" s="1396">
        <f t="shared" si="372"/>
        <v>0</v>
      </c>
      <c r="BT325" s="1441"/>
      <c r="BU325" s="1434">
        <f t="shared" si="409"/>
        <v>0</v>
      </c>
      <c r="BV325" s="1434">
        <f t="shared" si="410"/>
        <v>0</v>
      </c>
      <c r="BW325" s="1434">
        <f t="shared" si="414"/>
        <v>0</v>
      </c>
      <c r="BX325" s="1434">
        <f t="shared" si="415"/>
        <v>0</v>
      </c>
      <c r="BY325" s="1434">
        <f t="shared" si="416"/>
        <v>0</v>
      </c>
      <c r="BZ325" s="1434">
        <f t="shared" si="373"/>
        <v>0</v>
      </c>
      <c r="CA325" s="2394"/>
      <c r="CB325" s="2059">
        <f t="shared" si="374"/>
        <v>0</v>
      </c>
    </row>
    <row r="326" spans="1:80" ht="18.75" hidden="1" customHeight="1">
      <c r="A326" s="1165"/>
      <c r="B326" s="1452"/>
      <c r="C326" s="1368" t="s">
        <v>747</v>
      </c>
      <c r="D326" s="1495"/>
      <c r="E326" s="1435">
        <v>0</v>
      </c>
      <c r="F326" s="1435">
        <v>0</v>
      </c>
      <c r="G326" s="1435">
        <v>0</v>
      </c>
      <c r="H326" s="1435">
        <v>0</v>
      </c>
      <c r="I326" s="1435">
        <v>0</v>
      </c>
      <c r="J326" s="1435">
        <v>0</v>
      </c>
      <c r="K326" s="1435">
        <v>0</v>
      </c>
      <c r="L326" s="1435">
        <f t="shared" si="365"/>
        <v>0</v>
      </c>
      <c r="M326" s="1496"/>
      <c r="N326" s="1496"/>
      <c r="O326" s="1496"/>
      <c r="P326" s="1496"/>
      <c r="Q326" s="1496"/>
      <c r="R326" s="1496"/>
      <c r="S326" s="1496"/>
      <c r="T326" s="1444">
        <f t="shared" si="366"/>
        <v>0</v>
      </c>
      <c r="U326" s="1727"/>
      <c r="V326" s="891">
        <f t="shared" si="422"/>
        <v>0</v>
      </c>
      <c r="W326" s="891"/>
      <c r="X326" s="891"/>
      <c r="Y326" s="891">
        <f t="shared" si="423"/>
        <v>0</v>
      </c>
      <c r="Z326" s="891"/>
      <c r="AA326" s="891">
        <f t="shared" si="411"/>
        <v>0</v>
      </c>
      <c r="AB326" s="891">
        <f t="shared" si="424"/>
        <v>0</v>
      </c>
      <c r="AC326" s="891">
        <f t="shared" si="425"/>
        <v>0</v>
      </c>
      <c r="AD326" s="891">
        <f t="shared" si="412"/>
        <v>0</v>
      </c>
      <c r="AE326" s="891">
        <f t="shared" si="413"/>
        <v>0</v>
      </c>
      <c r="AF326" s="1726">
        <f t="shared" si="375"/>
        <v>0</v>
      </c>
      <c r="AG326" s="889"/>
      <c r="AH326" s="889"/>
      <c r="AI326" s="1436">
        <v>0</v>
      </c>
      <c r="AJ326" s="1436">
        <v>0</v>
      </c>
      <c r="AK326" s="1436">
        <v>0</v>
      </c>
      <c r="AL326" s="1436">
        <v>0</v>
      </c>
      <c r="AM326" s="1436">
        <v>0</v>
      </c>
      <c r="AN326" s="1436">
        <v>0</v>
      </c>
      <c r="AO326" s="1436">
        <f t="shared" si="368"/>
        <v>0</v>
      </c>
      <c r="AP326" s="1414"/>
      <c r="AQ326" s="1414"/>
      <c r="AR326" s="1414"/>
      <c r="AS326" s="1414"/>
      <c r="AT326" s="1414"/>
      <c r="AU326" s="1415"/>
      <c r="AV326" s="1402">
        <f t="shared" si="369"/>
        <v>0</v>
      </c>
      <c r="AW326" s="2080"/>
      <c r="AX326" s="1433">
        <f t="shared" si="417"/>
        <v>0</v>
      </c>
      <c r="AY326" s="1436">
        <f t="shared" si="418"/>
        <v>0</v>
      </c>
      <c r="AZ326" s="1477"/>
      <c r="BA326" s="1433">
        <f t="shared" si="419"/>
        <v>0</v>
      </c>
      <c r="BB326" s="1433">
        <f t="shared" si="408"/>
        <v>0</v>
      </c>
      <c r="BC326" s="1433">
        <f t="shared" si="420"/>
        <v>0</v>
      </c>
      <c r="BD326" s="1433">
        <f t="shared" si="421"/>
        <v>0</v>
      </c>
      <c r="BE326" s="1433">
        <f t="shared" si="370"/>
        <v>0</v>
      </c>
      <c r="BF326" s="1380"/>
      <c r="BG326" s="1381"/>
      <c r="BH326" s="1437"/>
      <c r="BI326" s="1437"/>
      <c r="BJ326" s="1599"/>
      <c r="BK326" s="1599"/>
      <c r="BL326" s="1599"/>
      <c r="BM326" s="1599">
        <f t="shared" si="371"/>
        <v>0</v>
      </c>
      <c r="BN326" s="1418"/>
      <c r="BO326" s="1418"/>
      <c r="BP326" s="1418"/>
      <c r="BQ326" s="1418"/>
      <c r="BR326" s="1419"/>
      <c r="BS326" s="1404">
        <f t="shared" si="372"/>
        <v>0</v>
      </c>
      <c r="BT326" s="1456"/>
      <c r="BU326" s="1437">
        <f t="shared" si="409"/>
        <v>0</v>
      </c>
      <c r="BV326" s="1437">
        <f t="shared" si="410"/>
        <v>0</v>
      </c>
      <c r="BW326" s="1434">
        <f t="shared" si="414"/>
        <v>0</v>
      </c>
      <c r="BX326" s="1434">
        <f t="shared" si="415"/>
        <v>0</v>
      </c>
      <c r="BY326" s="1434">
        <f t="shared" si="416"/>
        <v>0</v>
      </c>
      <c r="BZ326" s="910">
        <f t="shared" si="373"/>
        <v>0</v>
      </c>
      <c r="CA326" s="2395"/>
      <c r="CB326" s="2059">
        <f t="shared" si="374"/>
        <v>0</v>
      </c>
    </row>
    <row r="327" spans="1:80">
      <c r="A327" s="1165" t="s">
        <v>759</v>
      </c>
      <c r="B327" s="1169" t="s">
        <v>581</v>
      </c>
      <c r="C327" s="942" t="s">
        <v>542</v>
      </c>
      <c r="D327" s="1738"/>
      <c r="E327" s="1861">
        <v>7.5</v>
      </c>
      <c r="F327" s="1861">
        <v>3512.7</v>
      </c>
      <c r="G327" s="1861">
        <v>22800</v>
      </c>
      <c r="H327" s="1861">
        <v>0</v>
      </c>
      <c r="I327" s="1861">
        <v>0</v>
      </c>
      <c r="J327" s="1861">
        <v>4350</v>
      </c>
      <c r="K327" s="1861">
        <v>104400</v>
      </c>
      <c r="L327" s="1861">
        <f t="shared" si="365"/>
        <v>135062.70000000001</v>
      </c>
      <c r="M327" s="1184">
        <f t="shared" ref="M327:S327" si="426">SUM(M328:M347)</f>
        <v>-5</v>
      </c>
      <c r="N327" s="1184">
        <f t="shared" si="426"/>
        <v>-1976.4</v>
      </c>
      <c r="O327" s="1184">
        <f t="shared" si="426"/>
        <v>0</v>
      </c>
      <c r="P327" s="1184">
        <f t="shared" si="426"/>
        <v>0</v>
      </c>
      <c r="Q327" s="1184"/>
      <c r="R327" s="1184">
        <f t="shared" si="426"/>
        <v>-2000</v>
      </c>
      <c r="S327" s="1184">
        <f t="shared" si="426"/>
        <v>-48000</v>
      </c>
      <c r="T327" s="1184">
        <f t="shared" si="366"/>
        <v>-51976.4</v>
      </c>
      <c r="U327" s="1184"/>
      <c r="V327" s="1861">
        <f t="shared" ref="V327:AE327" si="427">SUM(V328:V347)</f>
        <v>7.6099999999999994</v>
      </c>
      <c r="W327" s="1861"/>
      <c r="X327" s="1861"/>
      <c r="Y327" s="1861">
        <f t="shared" si="427"/>
        <v>0</v>
      </c>
      <c r="Z327" s="1861"/>
      <c r="AA327" s="1861">
        <f t="shared" si="427"/>
        <v>30936.3</v>
      </c>
      <c r="AB327" s="1861">
        <f t="shared" si="427"/>
        <v>101422.8</v>
      </c>
      <c r="AC327" s="1861">
        <f>SUM(AC328:AC347)</f>
        <v>24597.9</v>
      </c>
      <c r="AD327" s="1861">
        <f t="shared" si="427"/>
        <v>2350</v>
      </c>
      <c r="AE327" s="1861">
        <f t="shared" si="427"/>
        <v>56400</v>
      </c>
      <c r="AF327" s="1861">
        <f t="shared" si="375"/>
        <v>215707</v>
      </c>
      <c r="AG327" s="1861"/>
      <c r="AH327" s="1861"/>
      <c r="AI327" s="1861">
        <v>10.6</v>
      </c>
      <c r="AJ327" s="1861">
        <v>42700</v>
      </c>
      <c r="AK327" s="1861">
        <v>114500</v>
      </c>
      <c r="AL327" s="1861">
        <v>0</v>
      </c>
      <c r="AM327" s="1861">
        <v>9670</v>
      </c>
      <c r="AN327" s="1861">
        <v>232080</v>
      </c>
      <c r="AO327" s="1861">
        <f t="shared" si="368"/>
        <v>398950</v>
      </c>
      <c r="AP327" s="1861">
        <f t="shared" ref="AP327:AU327" si="428">SUM(AP328:AP347)</f>
        <v>0</v>
      </c>
      <c r="AQ327" s="1861">
        <f t="shared" si="428"/>
        <v>-12000</v>
      </c>
      <c r="AR327" s="1861">
        <f t="shared" si="428"/>
        <v>0</v>
      </c>
      <c r="AS327" s="1861">
        <f t="shared" si="428"/>
        <v>0</v>
      </c>
      <c r="AT327" s="1861">
        <f t="shared" si="428"/>
        <v>-2220</v>
      </c>
      <c r="AU327" s="1861">
        <f t="shared" si="428"/>
        <v>-53280</v>
      </c>
      <c r="AV327" s="1861">
        <f t="shared" si="369"/>
        <v>-67500</v>
      </c>
      <c r="AW327" s="1314">
        <f>AW333</f>
        <v>0</v>
      </c>
      <c r="AX327" s="1861">
        <f t="shared" ref="AX327:BD327" si="429">SUM(AX328:AX347)</f>
        <v>3.6</v>
      </c>
      <c r="AY327" s="1861">
        <f t="shared" si="429"/>
        <v>0</v>
      </c>
      <c r="AZ327" s="1861"/>
      <c r="BA327" s="1861">
        <f t="shared" si="429"/>
        <v>54097.7</v>
      </c>
      <c r="BB327" s="1861">
        <f t="shared" si="429"/>
        <v>0</v>
      </c>
      <c r="BC327" s="1861">
        <f t="shared" si="429"/>
        <v>2775</v>
      </c>
      <c r="BD327" s="1861">
        <f t="shared" si="429"/>
        <v>66600</v>
      </c>
      <c r="BE327" s="1861">
        <f t="shared" si="370"/>
        <v>123472.7</v>
      </c>
      <c r="BF327" s="1730"/>
      <c r="BG327" s="1185"/>
      <c r="BH327" s="1861">
        <f>SUM(BH328:BH347)</f>
        <v>0</v>
      </c>
      <c r="BI327" s="1861">
        <f>SUM(BI328:BI347)</f>
        <v>0</v>
      </c>
      <c r="BJ327" s="1861">
        <f>SUM(BJ328:BJ347)</f>
        <v>0</v>
      </c>
      <c r="BK327" s="1861">
        <f>SUM(BK328:BK347)</f>
        <v>0</v>
      </c>
      <c r="BL327" s="1861">
        <f>SUM(BL328:BL347)</f>
        <v>0</v>
      </c>
      <c r="BM327" s="1861">
        <f t="shared" si="371"/>
        <v>0</v>
      </c>
      <c r="BN327" s="1861">
        <f>SUM(BN328:BN347)</f>
        <v>0</v>
      </c>
      <c r="BO327" s="1861">
        <f>SUM(BO328:BO347)</f>
        <v>0</v>
      </c>
      <c r="BP327" s="1861">
        <f>SUM(BP328:BP347)</f>
        <v>0</v>
      </c>
      <c r="BQ327" s="1861">
        <f>SUM(BQ328:BQ347)</f>
        <v>0</v>
      </c>
      <c r="BR327" s="1861">
        <f t="shared" ref="BR327:BY327" si="430">SUM(BR328:BR347)</f>
        <v>0</v>
      </c>
      <c r="BS327" s="1861">
        <f t="shared" si="372"/>
        <v>0</v>
      </c>
      <c r="BT327" s="2115"/>
      <c r="BU327" s="1861">
        <f t="shared" si="430"/>
        <v>2</v>
      </c>
      <c r="BV327" s="1861">
        <f t="shared" si="430"/>
        <v>0</v>
      </c>
      <c r="BW327" s="1861">
        <f t="shared" si="430"/>
        <v>83950</v>
      </c>
      <c r="BX327" s="1861">
        <f>SUM(BX328:BX347)</f>
        <v>5100</v>
      </c>
      <c r="BY327" s="1861">
        <f t="shared" si="430"/>
        <v>122400</v>
      </c>
      <c r="BZ327" s="1861">
        <f t="shared" si="373"/>
        <v>211450</v>
      </c>
      <c r="CA327" s="2396"/>
      <c r="CB327" s="2059">
        <f t="shared" si="374"/>
        <v>13.209999999999999</v>
      </c>
    </row>
    <row r="328" spans="1:80" ht="20.25" hidden="1" customHeight="1">
      <c r="A328" s="1165"/>
      <c r="B328" s="1581" t="s">
        <v>641</v>
      </c>
      <c r="C328" s="1406" t="s">
        <v>63</v>
      </c>
      <c r="D328" s="1600" t="s">
        <v>955</v>
      </c>
      <c r="E328" s="1339">
        <v>0</v>
      </c>
      <c r="F328" s="1339">
        <v>0</v>
      </c>
      <c r="G328" s="1339">
        <v>0</v>
      </c>
      <c r="H328" s="1339">
        <v>0</v>
      </c>
      <c r="I328" s="1339">
        <v>0</v>
      </c>
      <c r="J328" s="1339">
        <v>0</v>
      </c>
      <c r="K328" s="1339">
        <v>0</v>
      </c>
      <c r="L328" s="1339">
        <f t="shared" si="365"/>
        <v>0</v>
      </c>
      <c r="M328" s="1640"/>
      <c r="N328" s="1640"/>
      <c r="O328" s="1640"/>
      <c r="P328" s="1640"/>
      <c r="Q328" s="1640"/>
      <c r="R328" s="1640"/>
      <c r="S328" s="1640"/>
      <c r="T328" s="1640">
        <f t="shared" si="366"/>
        <v>0</v>
      </c>
      <c r="U328" s="1721"/>
      <c r="V328" s="930">
        <f>E328+M328</f>
        <v>0</v>
      </c>
      <c r="W328" s="930"/>
      <c r="X328" s="930"/>
      <c r="Y328" s="930">
        <f>F328+N328</f>
        <v>0</v>
      </c>
      <c r="Z328" s="930"/>
      <c r="AA328" s="1546">
        <f t="shared" ref="AA328:AE329" si="431">G328+O328</f>
        <v>0</v>
      </c>
      <c r="AB328" s="1546">
        <f t="shared" si="431"/>
        <v>0</v>
      </c>
      <c r="AC328" s="1546">
        <f t="shared" si="431"/>
        <v>0</v>
      </c>
      <c r="AD328" s="1546">
        <f t="shared" si="431"/>
        <v>0</v>
      </c>
      <c r="AE328" s="1546">
        <f t="shared" si="431"/>
        <v>0</v>
      </c>
      <c r="AF328" s="1721">
        <f t="shared" si="375"/>
        <v>0</v>
      </c>
      <c r="AG328" s="1546"/>
      <c r="AH328" s="1546"/>
      <c r="AI328" s="1342">
        <v>0</v>
      </c>
      <c r="AJ328" s="1342">
        <v>0</v>
      </c>
      <c r="AK328" s="1342">
        <v>0</v>
      </c>
      <c r="AL328" s="1342">
        <v>0</v>
      </c>
      <c r="AM328" s="1342">
        <v>0</v>
      </c>
      <c r="AN328" s="1342">
        <v>0</v>
      </c>
      <c r="AO328" s="1342">
        <f t="shared" si="368"/>
        <v>0</v>
      </c>
      <c r="AP328" s="1389"/>
      <c r="AQ328" s="1389"/>
      <c r="AR328" s="1389"/>
      <c r="AS328" s="1389"/>
      <c r="AT328" s="1389"/>
      <c r="AU328" s="1389"/>
      <c r="AV328" s="1389">
        <f t="shared" si="369"/>
        <v>0</v>
      </c>
      <c r="AW328" s="2100"/>
      <c r="AX328" s="1450">
        <f>AI328+AP328</f>
        <v>0</v>
      </c>
      <c r="AY328" s="1450">
        <f>AJ328+AQ328</f>
        <v>0</v>
      </c>
      <c r="AZ328" s="1450"/>
      <c r="BA328" s="1450">
        <f t="shared" ref="BA328:BA347" si="432">AK328+AR328</f>
        <v>0</v>
      </c>
      <c r="BB328" s="1450">
        <f t="shared" ref="BB328:BB347" si="433">AL328+AS328</f>
        <v>0</v>
      </c>
      <c r="BC328" s="1450">
        <f t="shared" ref="BC328:BC347" si="434">AM328+AT328</f>
        <v>0</v>
      </c>
      <c r="BD328" s="1450">
        <f t="shared" ref="BD328:BD347" si="435">AN328+AU328</f>
        <v>0</v>
      </c>
      <c r="BE328" s="1450">
        <f t="shared" si="370"/>
        <v>0</v>
      </c>
      <c r="BF328" s="1362"/>
      <c r="BG328" s="1410"/>
      <c r="BH328" s="1349"/>
      <c r="BI328" s="1349"/>
      <c r="BJ328" s="1349"/>
      <c r="BK328" s="1349"/>
      <c r="BL328" s="1349"/>
      <c r="BM328" s="1349">
        <f t="shared" si="371"/>
        <v>0</v>
      </c>
      <c r="BN328" s="1393"/>
      <c r="BO328" s="1393"/>
      <c r="BP328" s="1393"/>
      <c r="BQ328" s="1393"/>
      <c r="BR328" s="1393"/>
      <c r="BS328" s="1393">
        <f t="shared" si="372"/>
        <v>0</v>
      </c>
      <c r="BT328" s="1670"/>
      <c r="BU328" s="1451">
        <f t="shared" ref="BU328:BY333" si="436">BH328+BN328</f>
        <v>0</v>
      </c>
      <c r="BV328" s="1451">
        <f t="shared" si="436"/>
        <v>0</v>
      </c>
      <c r="BW328" s="1451">
        <f t="shared" si="436"/>
        <v>0</v>
      </c>
      <c r="BX328" s="1451">
        <f t="shared" si="436"/>
        <v>0</v>
      </c>
      <c r="BY328" s="1451">
        <f t="shared" si="436"/>
        <v>0</v>
      </c>
      <c r="BZ328" s="1451">
        <f t="shared" si="373"/>
        <v>0</v>
      </c>
      <c r="CA328" s="2397"/>
      <c r="CB328" s="2059">
        <f t="shared" si="374"/>
        <v>0</v>
      </c>
    </row>
    <row r="329" spans="1:80" ht="35.25" customHeight="1">
      <c r="A329" s="912">
        <v>15</v>
      </c>
      <c r="B329" s="1581" t="s">
        <v>641</v>
      </c>
      <c r="C329" s="1860" t="s">
        <v>227</v>
      </c>
      <c r="D329" s="1601" t="s">
        <v>957</v>
      </c>
      <c r="E329" s="1357">
        <v>2.5</v>
      </c>
      <c r="F329" s="1357">
        <v>2000</v>
      </c>
      <c r="G329" s="1357">
        <v>22800</v>
      </c>
      <c r="H329" s="1357">
        <v>0</v>
      </c>
      <c r="I329" s="1357">
        <v>0</v>
      </c>
      <c r="J329" s="1357">
        <v>1400</v>
      </c>
      <c r="K329" s="1357">
        <v>33600</v>
      </c>
      <c r="L329" s="1357">
        <f t="shared" si="365"/>
        <v>59800</v>
      </c>
      <c r="M329" s="1440"/>
      <c r="N329" s="1440">
        <v>-463.7</v>
      </c>
      <c r="O329" s="1440"/>
      <c r="P329" s="1440"/>
      <c r="Q329" s="1440"/>
      <c r="R329" s="1440">
        <f>S329/24</f>
        <v>950</v>
      </c>
      <c r="S329" s="1440">
        <v>22800</v>
      </c>
      <c r="T329" s="1440">
        <f t="shared" si="366"/>
        <v>23286.3</v>
      </c>
      <c r="U329" s="1722"/>
      <c r="V329" s="1717">
        <v>2.5099999999999998</v>
      </c>
      <c r="W329" s="891"/>
      <c r="X329" s="891"/>
      <c r="Y329" s="891">
        <v>0</v>
      </c>
      <c r="Z329" s="891"/>
      <c r="AA329" s="891">
        <v>30936.3</v>
      </c>
      <c r="AB329" s="891">
        <f t="shared" si="431"/>
        <v>0</v>
      </c>
      <c r="AC329" s="891">
        <f t="shared" si="431"/>
        <v>0</v>
      </c>
      <c r="AD329" s="891">
        <f t="shared" si="431"/>
        <v>2350</v>
      </c>
      <c r="AE329" s="1358">
        <f t="shared" si="431"/>
        <v>56400</v>
      </c>
      <c r="AF329" s="1722">
        <f t="shared" si="375"/>
        <v>89686.3</v>
      </c>
      <c r="AG329" s="1358"/>
      <c r="AH329" s="1998"/>
      <c r="AI329" s="1346">
        <v>3.5</v>
      </c>
      <c r="AJ329" s="1346">
        <v>2000</v>
      </c>
      <c r="AK329" s="1346">
        <v>23000</v>
      </c>
      <c r="AL329" s="1346">
        <v>0</v>
      </c>
      <c r="AM329" s="1346">
        <v>2275</v>
      </c>
      <c r="AN329" s="1346">
        <v>54600</v>
      </c>
      <c r="AO329" s="1346">
        <f t="shared" si="368"/>
        <v>81875</v>
      </c>
      <c r="AP329" s="1394"/>
      <c r="AQ329" s="1394"/>
      <c r="AR329" s="999"/>
      <c r="AS329" s="1001"/>
      <c r="AT329" s="1402">
        <f>AU329/24</f>
        <v>0</v>
      </c>
      <c r="AU329" s="1394"/>
      <c r="AV329" s="1956">
        <f t="shared" si="369"/>
        <v>0</v>
      </c>
      <c r="AW329" s="2087"/>
      <c r="AX329" s="1438">
        <v>3.6</v>
      </c>
      <c r="AY329" s="1999"/>
      <c r="AZ329" s="1999"/>
      <c r="BA329" s="1438">
        <v>54097.7</v>
      </c>
      <c r="BB329" s="1438">
        <f t="shared" si="433"/>
        <v>0</v>
      </c>
      <c r="BC329" s="1438">
        <v>2775</v>
      </c>
      <c r="BD329" s="1438">
        <v>66600</v>
      </c>
      <c r="BE329" s="1438">
        <f t="shared" si="370"/>
        <v>123472.7</v>
      </c>
      <c r="BF329" s="1362"/>
      <c r="BG329" s="1438"/>
      <c r="BH329" s="1353"/>
      <c r="BI329" s="1353"/>
      <c r="BJ329" s="1353"/>
      <c r="BK329" s="1353"/>
      <c r="BL329" s="1353"/>
      <c r="BM329" s="1353">
        <f t="shared" si="371"/>
        <v>0</v>
      </c>
      <c r="BN329" s="1439"/>
      <c r="BO329" s="1439"/>
      <c r="BP329" s="1396"/>
      <c r="BQ329" s="1396">
        <f>BR329/24</f>
        <v>0</v>
      </c>
      <c r="BR329" s="1396"/>
      <c r="BS329" s="1396">
        <f t="shared" si="372"/>
        <v>0</v>
      </c>
      <c r="BT329" s="1441"/>
      <c r="BU329" s="1602">
        <v>2</v>
      </c>
      <c r="BV329" s="1602">
        <f t="shared" si="436"/>
        <v>0</v>
      </c>
      <c r="BW329" s="1441">
        <v>80000</v>
      </c>
      <c r="BX329" s="1441">
        <f t="shared" si="436"/>
        <v>0</v>
      </c>
      <c r="BY329" s="1441">
        <f t="shared" si="436"/>
        <v>0</v>
      </c>
      <c r="BZ329" s="1441">
        <f t="shared" si="373"/>
        <v>80000</v>
      </c>
      <c r="CA329" s="2393" t="s">
        <v>1258</v>
      </c>
      <c r="CB329" s="2059">
        <f t="shared" si="374"/>
        <v>8.11</v>
      </c>
    </row>
    <row r="330" spans="1:80" ht="29.25" hidden="1" customHeight="1">
      <c r="A330" s="1165"/>
      <c r="B330" s="1581" t="s">
        <v>818</v>
      </c>
      <c r="C330" s="1860" t="s">
        <v>817</v>
      </c>
      <c r="D330" s="1601"/>
      <c r="E330" s="1357">
        <v>0</v>
      </c>
      <c r="F330" s="1357">
        <v>0</v>
      </c>
      <c r="G330" s="1357">
        <v>0</v>
      </c>
      <c r="H330" s="1357">
        <v>0</v>
      </c>
      <c r="I330" s="1357">
        <v>0</v>
      </c>
      <c r="J330" s="1357">
        <v>0</v>
      </c>
      <c r="K330" s="1357">
        <v>0</v>
      </c>
      <c r="L330" s="1357">
        <f t="shared" si="365"/>
        <v>0</v>
      </c>
      <c r="M330" s="1440"/>
      <c r="N330" s="1440"/>
      <c r="O330" s="1440"/>
      <c r="P330" s="1440"/>
      <c r="Q330" s="1440"/>
      <c r="R330" s="1440"/>
      <c r="S330" s="1440"/>
      <c r="T330" s="1440">
        <f t="shared" si="366"/>
        <v>0</v>
      </c>
      <c r="U330" s="1722"/>
      <c r="V330" s="1717">
        <f t="shared" ref="V330:V347" si="437">E330+M330</f>
        <v>0</v>
      </c>
      <c r="W330" s="891"/>
      <c r="X330" s="891"/>
      <c r="Y330" s="891">
        <f t="shared" ref="Y330:Y347" si="438">F330+N330</f>
        <v>0</v>
      </c>
      <c r="Z330" s="891"/>
      <c r="AA330" s="891">
        <f t="shared" ref="AA330:AA347" si="439">G330+O330</f>
        <v>0</v>
      </c>
      <c r="AB330" s="891">
        <f t="shared" ref="AB330:AB347" si="440">H330+P330</f>
        <v>0</v>
      </c>
      <c r="AC330" s="891">
        <f t="shared" ref="AC330:AC347" si="441">I330+Q330</f>
        <v>0</v>
      </c>
      <c r="AD330" s="891">
        <f t="shared" ref="AD330:AD347" si="442">J330+R330</f>
        <v>0</v>
      </c>
      <c r="AE330" s="1358">
        <f t="shared" ref="AE330:AE347" si="443">K330+S330</f>
        <v>0</v>
      </c>
      <c r="AF330" s="1722">
        <f t="shared" si="375"/>
        <v>0</v>
      </c>
      <c r="AG330" s="1358"/>
      <c r="AH330" s="1358"/>
      <c r="AI330" s="1346">
        <v>2</v>
      </c>
      <c r="AJ330" s="1346">
        <v>1500</v>
      </c>
      <c r="AK330" s="1346">
        <v>13500</v>
      </c>
      <c r="AL330" s="1346">
        <v>0</v>
      </c>
      <c r="AM330" s="1346">
        <v>850</v>
      </c>
      <c r="AN330" s="1346">
        <v>20400</v>
      </c>
      <c r="AO330" s="1346">
        <f t="shared" si="368"/>
        <v>36250</v>
      </c>
      <c r="AP330" s="1394"/>
      <c r="AQ330" s="1394"/>
      <c r="AR330" s="1394"/>
      <c r="AS330" s="1402"/>
      <c r="AT330" s="1402">
        <f>AU330/24</f>
        <v>0</v>
      </c>
      <c r="AU330" s="1394"/>
      <c r="AV330" s="1394">
        <f t="shared" si="369"/>
        <v>0</v>
      </c>
      <c r="AW330" s="2087"/>
      <c r="AX330" s="1438">
        <v>0</v>
      </c>
      <c r="AY330" s="1438">
        <v>0</v>
      </c>
      <c r="AZ330" s="1438"/>
      <c r="BA330" s="1438">
        <v>0</v>
      </c>
      <c r="BB330" s="1438">
        <f t="shared" si="433"/>
        <v>0</v>
      </c>
      <c r="BC330" s="1438">
        <v>0</v>
      </c>
      <c r="BD330" s="1438">
        <v>0</v>
      </c>
      <c r="BE330" s="1438">
        <f t="shared" si="370"/>
        <v>0</v>
      </c>
      <c r="BF330" s="1362"/>
      <c r="BG330" s="1363"/>
      <c r="BH330" s="1353"/>
      <c r="BI330" s="1353"/>
      <c r="BJ330" s="1353"/>
      <c r="BK330" s="1353"/>
      <c r="BL330" s="1353"/>
      <c r="BM330" s="1353">
        <f t="shared" si="371"/>
        <v>0</v>
      </c>
      <c r="BN330" s="1396"/>
      <c r="BO330" s="1396"/>
      <c r="BP330" s="1396"/>
      <c r="BQ330" s="1396">
        <f>BR330/24</f>
        <v>0</v>
      </c>
      <c r="BR330" s="1396"/>
      <c r="BS330" s="1396">
        <f t="shared" si="372"/>
        <v>0</v>
      </c>
      <c r="BT330" s="1441"/>
      <c r="BU330" s="1441">
        <f t="shared" si="436"/>
        <v>0</v>
      </c>
      <c r="BV330" s="1441">
        <f t="shared" si="436"/>
        <v>0</v>
      </c>
      <c r="BW330" s="1441">
        <f t="shared" si="436"/>
        <v>0</v>
      </c>
      <c r="BX330" s="1441">
        <f t="shared" si="436"/>
        <v>0</v>
      </c>
      <c r="BY330" s="1441">
        <f t="shared" si="436"/>
        <v>0</v>
      </c>
      <c r="BZ330" s="1441">
        <f t="shared" si="373"/>
        <v>0</v>
      </c>
      <c r="CA330" s="2393" t="s">
        <v>453</v>
      </c>
      <c r="CB330" s="2059">
        <f t="shared" si="374"/>
        <v>0</v>
      </c>
    </row>
    <row r="331" spans="1:80" ht="30" customHeight="1">
      <c r="A331" s="1165"/>
      <c r="B331" s="1581" t="s">
        <v>818</v>
      </c>
      <c r="C331" s="1860" t="s">
        <v>339</v>
      </c>
      <c r="D331" s="1601"/>
      <c r="E331" s="1357">
        <v>5</v>
      </c>
      <c r="F331" s="1357">
        <v>1512.7</v>
      </c>
      <c r="G331" s="1357">
        <v>0</v>
      </c>
      <c r="H331" s="1357">
        <v>0</v>
      </c>
      <c r="I331" s="1357">
        <v>0</v>
      </c>
      <c r="J331" s="1357">
        <v>2950</v>
      </c>
      <c r="K331" s="1357">
        <v>70800</v>
      </c>
      <c r="L331" s="1357">
        <f t="shared" si="365"/>
        <v>75262.7</v>
      </c>
      <c r="M331" s="1440">
        <v>-5</v>
      </c>
      <c r="N331" s="1440">
        <v>-1512.7</v>
      </c>
      <c r="O331" s="1440"/>
      <c r="P331" s="1440"/>
      <c r="Q331" s="1440"/>
      <c r="R331" s="1440">
        <f>S331/24</f>
        <v>-2950</v>
      </c>
      <c r="S331" s="1440">
        <v>-70800</v>
      </c>
      <c r="T331" s="1440">
        <f t="shared" si="366"/>
        <v>-75262.7</v>
      </c>
      <c r="U331" s="1722"/>
      <c r="V331" s="2476">
        <v>5.0999999999999996</v>
      </c>
      <c r="W331" s="891"/>
      <c r="X331" s="891"/>
      <c r="Y331" s="891"/>
      <c r="Z331" s="891"/>
      <c r="AA331" s="891">
        <f t="shared" si="439"/>
        <v>0</v>
      </c>
      <c r="AB331" s="891">
        <v>101422.8</v>
      </c>
      <c r="AC331" s="891">
        <v>24597.9</v>
      </c>
      <c r="AD331" s="891">
        <f t="shared" si="442"/>
        <v>0</v>
      </c>
      <c r="AE331" s="1358">
        <f t="shared" si="443"/>
        <v>0</v>
      </c>
      <c r="AF331" s="1722">
        <f t="shared" si="375"/>
        <v>126020.70000000001</v>
      </c>
      <c r="AG331" s="1358"/>
      <c r="AH331" s="1358"/>
      <c r="AI331" s="1346">
        <v>5.0999999999999996</v>
      </c>
      <c r="AJ331" s="1346">
        <v>2000</v>
      </c>
      <c r="AK331" s="1438">
        <v>78000</v>
      </c>
      <c r="AL331" s="1438">
        <v>0</v>
      </c>
      <c r="AM331" s="1438">
        <v>500</v>
      </c>
      <c r="AN331" s="1438">
        <v>12000</v>
      </c>
      <c r="AO331" s="1438">
        <f t="shared" si="368"/>
        <v>92500</v>
      </c>
      <c r="AP331" s="1394"/>
      <c r="AQ331" s="1394"/>
      <c r="AR331" s="1394"/>
      <c r="AS331" s="1402"/>
      <c r="AT331" s="1402">
        <f>AU331/24</f>
        <v>0</v>
      </c>
      <c r="AU331" s="1394"/>
      <c r="AV331" s="1394">
        <f t="shared" si="369"/>
        <v>0</v>
      </c>
      <c r="AW331" s="2087"/>
      <c r="AX331" s="1438"/>
      <c r="AY331" s="1438"/>
      <c r="AZ331" s="1438"/>
      <c r="BA331" s="1438"/>
      <c r="BB331" s="1438">
        <f t="shared" si="433"/>
        <v>0</v>
      </c>
      <c r="BC331" s="1438"/>
      <c r="BD331" s="1438"/>
      <c r="BE331" s="1438">
        <f t="shared" si="370"/>
        <v>0</v>
      </c>
      <c r="BF331" s="1362"/>
      <c r="BG331" s="1363"/>
      <c r="BH331" s="1353"/>
      <c r="BI331" s="1353"/>
      <c r="BJ331" s="1353"/>
      <c r="BK331" s="1353"/>
      <c r="BL331" s="1353"/>
      <c r="BM331" s="1353">
        <f t="shared" si="371"/>
        <v>0</v>
      </c>
      <c r="BN331" s="1396"/>
      <c r="BO331" s="1396"/>
      <c r="BP331" s="1396"/>
      <c r="BQ331" s="1396">
        <f>BR331/24</f>
        <v>0</v>
      </c>
      <c r="BR331" s="1396"/>
      <c r="BS331" s="1396">
        <f t="shared" si="372"/>
        <v>0</v>
      </c>
      <c r="BT331" s="1441"/>
      <c r="BU331" s="1602">
        <f t="shared" si="436"/>
        <v>0</v>
      </c>
      <c r="BV331" s="1602">
        <f t="shared" si="436"/>
        <v>0</v>
      </c>
      <c r="BW331" s="1434">
        <f t="shared" si="436"/>
        <v>0</v>
      </c>
      <c r="BX331" s="1434">
        <f t="shared" si="436"/>
        <v>0</v>
      </c>
      <c r="BY331" s="1441">
        <f t="shared" si="436"/>
        <v>0</v>
      </c>
      <c r="BZ331" s="1441">
        <f t="shared" si="373"/>
        <v>0</v>
      </c>
      <c r="CA331" s="2393" t="s">
        <v>927</v>
      </c>
      <c r="CB331" s="2059">
        <f t="shared" si="374"/>
        <v>5.0999999999999996</v>
      </c>
    </row>
    <row r="332" spans="1:80" ht="16.5" hidden="1" customHeight="1">
      <c r="A332" s="1165"/>
      <c r="B332" s="1581" t="s">
        <v>904</v>
      </c>
      <c r="C332" s="1860" t="s">
        <v>898</v>
      </c>
      <c r="D332" s="1601"/>
      <c r="E332" s="1357">
        <v>0</v>
      </c>
      <c r="F332" s="1357">
        <v>0</v>
      </c>
      <c r="G332" s="1357">
        <v>0</v>
      </c>
      <c r="H332" s="1357">
        <v>0</v>
      </c>
      <c r="I332" s="1357">
        <v>0</v>
      </c>
      <c r="J332" s="1357">
        <v>0</v>
      </c>
      <c r="K332" s="1357">
        <v>0</v>
      </c>
      <c r="L332" s="1357">
        <f t="shared" si="365"/>
        <v>0</v>
      </c>
      <c r="M332" s="1440"/>
      <c r="N332" s="1440"/>
      <c r="O332" s="1440"/>
      <c r="P332" s="1440"/>
      <c r="Q332" s="1440"/>
      <c r="R332" s="1440"/>
      <c r="S332" s="1440"/>
      <c r="T332" s="1440">
        <f t="shared" si="366"/>
        <v>0</v>
      </c>
      <c r="U332" s="1722"/>
      <c r="V332" s="891">
        <f t="shared" si="437"/>
        <v>0</v>
      </c>
      <c r="W332" s="891"/>
      <c r="X332" s="891"/>
      <c r="Y332" s="891">
        <f t="shared" si="438"/>
        <v>0</v>
      </c>
      <c r="Z332" s="891"/>
      <c r="AA332" s="891">
        <f t="shared" si="439"/>
        <v>0</v>
      </c>
      <c r="AB332" s="891">
        <f t="shared" si="440"/>
        <v>0</v>
      </c>
      <c r="AC332" s="891">
        <f t="shared" si="441"/>
        <v>0</v>
      </c>
      <c r="AD332" s="891">
        <f t="shared" si="442"/>
        <v>0</v>
      </c>
      <c r="AE332" s="891">
        <f t="shared" si="443"/>
        <v>0</v>
      </c>
      <c r="AF332" s="1366">
        <f t="shared" si="375"/>
        <v>0</v>
      </c>
      <c r="AG332" s="891"/>
      <c r="AH332" s="891"/>
      <c r="AI332" s="1346">
        <v>0</v>
      </c>
      <c r="AJ332" s="1346">
        <v>0</v>
      </c>
      <c r="AK332" s="1438">
        <v>0</v>
      </c>
      <c r="AL332" s="1438">
        <v>0</v>
      </c>
      <c r="AM332" s="1438">
        <v>0</v>
      </c>
      <c r="AN332" s="1438">
        <v>0</v>
      </c>
      <c r="AO332" s="1438">
        <f t="shared" si="368"/>
        <v>0</v>
      </c>
      <c r="AP332" s="1394"/>
      <c r="AQ332" s="1394"/>
      <c r="AR332" s="999"/>
      <c r="AS332" s="999"/>
      <c r="AT332" s="999"/>
      <c r="AU332" s="1394"/>
      <c r="AV332" s="1394">
        <f t="shared" si="369"/>
        <v>0</v>
      </c>
      <c r="AW332" s="2087"/>
      <c r="AX332" s="1982">
        <f>AI332+AP332</f>
        <v>0</v>
      </c>
      <c r="AY332" s="1438">
        <f>AJ332+AQ332</f>
        <v>0</v>
      </c>
      <c r="AZ332" s="1438"/>
      <c r="BA332" s="1438">
        <f t="shared" si="432"/>
        <v>0</v>
      </c>
      <c r="BB332" s="1438">
        <f t="shared" si="433"/>
        <v>0</v>
      </c>
      <c r="BC332" s="1438">
        <f t="shared" si="434"/>
        <v>0</v>
      </c>
      <c r="BD332" s="1438">
        <f t="shared" si="435"/>
        <v>0</v>
      </c>
      <c r="BE332" s="1438">
        <f t="shared" si="370"/>
        <v>0</v>
      </c>
      <c r="BF332" s="1362"/>
      <c r="BG332" s="1363"/>
      <c r="BH332" s="1353"/>
      <c r="BI332" s="1353"/>
      <c r="BJ332" s="1353"/>
      <c r="BK332" s="1353"/>
      <c r="BL332" s="1353"/>
      <c r="BM332" s="1353">
        <f t="shared" si="371"/>
        <v>0</v>
      </c>
      <c r="BN332" s="1396"/>
      <c r="BO332" s="1396"/>
      <c r="BP332" s="1396"/>
      <c r="BQ332" s="1396">
        <f>BR332/24</f>
        <v>0</v>
      </c>
      <c r="BR332" s="1396"/>
      <c r="BS332" s="1396">
        <f t="shared" si="372"/>
        <v>0</v>
      </c>
      <c r="BT332" s="1441"/>
      <c r="BU332" s="1441">
        <f t="shared" si="436"/>
        <v>0</v>
      </c>
      <c r="BV332" s="1441">
        <f t="shared" si="436"/>
        <v>0</v>
      </c>
      <c r="BW332" s="1441">
        <f t="shared" si="436"/>
        <v>0</v>
      </c>
      <c r="BX332" s="1441">
        <f t="shared" si="436"/>
        <v>0</v>
      </c>
      <c r="BY332" s="1441">
        <f t="shared" si="436"/>
        <v>0</v>
      </c>
      <c r="BZ332" s="1441">
        <f t="shared" si="373"/>
        <v>0</v>
      </c>
      <c r="CA332" s="2394"/>
      <c r="CB332" s="2059">
        <f t="shared" si="374"/>
        <v>0</v>
      </c>
    </row>
    <row r="333" spans="1:80" ht="33" customHeight="1">
      <c r="A333" s="1165"/>
      <c r="B333" s="1581" t="s">
        <v>816</v>
      </c>
      <c r="C333" s="1860" t="s">
        <v>1044</v>
      </c>
      <c r="D333" s="1601"/>
      <c r="E333" s="1357">
        <v>0</v>
      </c>
      <c r="F333" s="1357">
        <v>0</v>
      </c>
      <c r="G333" s="1357">
        <v>0</v>
      </c>
      <c r="H333" s="1357">
        <v>0</v>
      </c>
      <c r="I333" s="1357">
        <v>0</v>
      </c>
      <c r="J333" s="1357">
        <v>0</v>
      </c>
      <c r="K333" s="1357">
        <v>0</v>
      </c>
      <c r="L333" s="1357">
        <f t="shared" ref="L333:L396" si="444">SUM(F333:K333)</f>
        <v>0</v>
      </c>
      <c r="M333" s="1440"/>
      <c r="N333" s="1440"/>
      <c r="O333" s="1440"/>
      <c r="P333" s="1440"/>
      <c r="Q333" s="1440"/>
      <c r="R333" s="1440"/>
      <c r="S333" s="1440"/>
      <c r="T333" s="1440">
        <f t="shared" ref="T333:T396" si="445">SUM(N333:S333)</f>
        <v>0</v>
      </c>
      <c r="U333" s="1722"/>
      <c r="V333" s="891">
        <f t="shared" si="437"/>
        <v>0</v>
      </c>
      <c r="W333" s="891"/>
      <c r="X333" s="891"/>
      <c r="Y333" s="891">
        <f t="shared" si="438"/>
        <v>0</v>
      </c>
      <c r="Z333" s="891"/>
      <c r="AA333" s="891">
        <f t="shared" si="439"/>
        <v>0</v>
      </c>
      <c r="AB333" s="891">
        <f t="shared" si="440"/>
        <v>0</v>
      </c>
      <c r="AC333" s="891">
        <f t="shared" si="441"/>
        <v>0</v>
      </c>
      <c r="AD333" s="891">
        <f t="shared" si="442"/>
        <v>0</v>
      </c>
      <c r="AE333" s="891">
        <f t="shared" si="443"/>
        <v>0</v>
      </c>
      <c r="AF333" s="1366">
        <f t="shared" ref="AF333:AF396" si="446">SUM(Y333:AE333)</f>
        <v>0</v>
      </c>
      <c r="AG333" s="891"/>
      <c r="AH333" s="891"/>
      <c r="AI333" s="1346" t="s">
        <v>1107</v>
      </c>
      <c r="AJ333" s="1346">
        <v>25200</v>
      </c>
      <c r="AK333" s="1438">
        <v>0</v>
      </c>
      <c r="AL333" s="1438">
        <v>0</v>
      </c>
      <c r="AM333" s="1438">
        <v>3825</v>
      </c>
      <c r="AN333" s="1438">
        <v>91800</v>
      </c>
      <c r="AO333" s="1438">
        <f t="shared" ref="AO333:AO396" si="447">SUM(AJ333:AN333)</f>
        <v>120825</v>
      </c>
      <c r="AP333" s="1394"/>
      <c r="AQ333" s="1394"/>
      <c r="AR333" s="1394"/>
      <c r="AS333" s="1394"/>
      <c r="AT333" s="1394"/>
      <c r="AU333" s="1394"/>
      <c r="AV333" s="1394">
        <f t="shared" ref="AV333:AV396" si="448">SUM(AQ333:AU333)</f>
        <v>0</v>
      </c>
      <c r="AW333" s="2087"/>
      <c r="AX333" s="1346"/>
      <c r="AY333" s="1438"/>
      <c r="AZ333" s="1438"/>
      <c r="BA333" s="1438"/>
      <c r="BB333" s="1438">
        <f t="shared" si="433"/>
        <v>0</v>
      </c>
      <c r="BC333" s="1438"/>
      <c r="BD333" s="1438"/>
      <c r="BE333" s="1438">
        <f t="shared" ref="BE333:BE396" si="449">SUM(AY333:BD333)</f>
        <v>0</v>
      </c>
      <c r="BF333" s="1362"/>
      <c r="BG333" s="1363"/>
      <c r="BH333" s="1353"/>
      <c r="BI333" s="1353"/>
      <c r="BJ333" s="1353"/>
      <c r="BK333" s="1353"/>
      <c r="BL333" s="1353"/>
      <c r="BM333" s="1353">
        <f t="shared" ref="BM333:BM396" si="450">SUM(BI333:BL333)</f>
        <v>0</v>
      </c>
      <c r="BN333" s="1603"/>
      <c r="BO333" s="1396"/>
      <c r="BP333" s="1396"/>
      <c r="BQ333" s="1396">
        <f>BR333/24</f>
        <v>0</v>
      </c>
      <c r="BR333" s="1396"/>
      <c r="BS333" s="1396">
        <f t="shared" ref="BS333:BS396" si="451">SUM(BO333:BR333)</f>
        <v>0</v>
      </c>
      <c r="BT333" s="1441">
        <v>137.72999999999999</v>
      </c>
      <c r="BU333" s="1441">
        <f t="shared" si="436"/>
        <v>0</v>
      </c>
      <c r="BV333" s="1441">
        <f t="shared" si="436"/>
        <v>0</v>
      </c>
      <c r="BW333" s="1441">
        <v>3950</v>
      </c>
      <c r="BX333" s="1441">
        <v>5100</v>
      </c>
      <c r="BY333" s="1441">
        <v>122400</v>
      </c>
      <c r="BZ333" s="1441">
        <f t="shared" ref="BZ333:BZ396" si="452">SUM(BV333:BY333)</f>
        <v>131450</v>
      </c>
      <c r="CA333" s="2399" t="s">
        <v>1241</v>
      </c>
      <c r="CB333" s="2059">
        <f t="shared" si="374"/>
        <v>0</v>
      </c>
    </row>
    <row r="334" spans="1:80" ht="24" hidden="1">
      <c r="A334" s="1165"/>
      <c r="B334" s="1581"/>
      <c r="C334" s="1860" t="s">
        <v>1045</v>
      </c>
      <c r="D334" s="1601"/>
      <c r="E334" s="1357">
        <v>0</v>
      </c>
      <c r="F334" s="1357">
        <v>0</v>
      </c>
      <c r="G334" s="1357">
        <v>0</v>
      </c>
      <c r="H334" s="1357">
        <v>0</v>
      </c>
      <c r="I334" s="1357">
        <v>0</v>
      </c>
      <c r="J334" s="1357">
        <v>0</v>
      </c>
      <c r="K334" s="1357">
        <v>0</v>
      </c>
      <c r="L334" s="1357">
        <f t="shared" si="444"/>
        <v>0</v>
      </c>
      <c r="M334" s="1440"/>
      <c r="N334" s="1440"/>
      <c r="O334" s="1440"/>
      <c r="P334" s="1440"/>
      <c r="Q334" s="1440"/>
      <c r="R334" s="1440"/>
      <c r="S334" s="1440"/>
      <c r="T334" s="1440">
        <f t="shared" si="445"/>
        <v>0</v>
      </c>
      <c r="U334" s="1722"/>
      <c r="V334" s="891">
        <f t="shared" si="437"/>
        <v>0</v>
      </c>
      <c r="W334" s="891"/>
      <c r="X334" s="891"/>
      <c r="Y334" s="891">
        <f t="shared" si="438"/>
        <v>0</v>
      </c>
      <c r="Z334" s="891"/>
      <c r="AA334" s="891">
        <f t="shared" si="439"/>
        <v>0</v>
      </c>
      <c r="AB334" s="891">
        <f t="shared" si="440"/>
        <v>0</v>
      </c>
      <c r="AC334" s="891">
        <f t="shared" si="441"/>
        <v>0</v>
      </c>
      <c r="AD334" s="891">
        <f t="shared" si="442"/>
        <v>0</v>
      </c>
      <c r="AE334" s="891">
        <f t="shared" si="443"/>
        <v>0</v>
      </c>
      <c r="AF334" s="1366">
        <f t="shared" si="446"/>
        <v>0</v>
      </c>
      <c r="AG334" s="891"/>
      <c r="AH334" s="891"/>
      <c r="AI334" s="1346" t="s">
        <v>1108</v>
      </c>
      <c r="AJ334" s="1346">
        <v>12000</v>
      </c>
      <c r="AK334" s="1438">
        <v>0</v>
      </c>
      <c r="AL334" s="1438">
        <v>0</v>
      </c>
      <c r="AM334" s="1438">
        <v>2220</v>
      </c>
      <c r="AN334" s="1438">
        <v>53280</v>
      </c>
      <c r="AO334" s="1438">
        <f t="shared" si="447"/>
        <v>67500</v>
      </c>
      <c r="AP334" s="1394"/>
      <c r="AQ334" s="2000">
        <v>-12000</v>
      </c>
      <c r="AR334" s="1394"/>
      <c r="AS334" s="1394"/>
      <c r="AT334" s="2000">
        <f>AU334/24</f>
        <v>-2220</v>
      </c>
      <c r="AU334" s="2000">
        <v>-53280</v>
      </c>
      <c r="AV334" s="2000">
        <f t="shared" si="448"/>
        <v>-67500</v>
      </c>
      <c r="AW334" s="1999"/>
      <c r="AX334" s="1346"/>
      <c r="AY334" s="1438">
        <f t="shared" ref="AY334:AY347" si="453">AJ334+AQ334</f>
        <v>0</v>
      </c>
      <c r="AZ334" s="1438"/>
      <c r="BA334" s="1438">
        <f t="shared" si="432"/>
        <v>0</v>
      </c>
      <c r="BB334" s="1438">
        <f t="shared" si="433"/>
        <v>0</v>
      </c>
      <c r="BC334" s="1438">
        <f t="shared" si="434"/>
        <v>0</v>
      </c>
      <c r="BD334" s="1438">
        <f t="shared" si="435"/>
        <v>0</v>
      </c>
      <c r="BE334" s="1438">
        <f t="shared" si="449"/>
        <v>0</v>
      </c>
      <c r="BF334" s="1362"/>
      <c r="BG334" s="1363"/>
      <c r="BH334" s="1353"/>
      <c r="BI334" s="1353"/>
      <c r="BJ334" s="1353"/>
      <c r="BK334" s="1353"/>
      <c r="BL334" s="1353"/>
      <c r="BM334" s="1353">
        <f t="shared" si="450"/>
        <v>0</v>
      </c>
      <c r="BN334" s="1603"/>
      <c r="BO334" s="1439"/>
      <c r="BP334" s="1396"/>
      <c r="BQ334" s="1396">
        <f t="shared" ref="BQ334:BQ347" si="454">BR334/24</f>
        <v>0</v>
      </c>
      <c r="BR334" s="1396"/>
      <c r="BS334" s="1396">
        <f t="shared" si="451"/>
        <v>0</v>
      </c>
      <c r="BT334" s="1396"/>
      <c r="BU334" s="1602"/>
      <c r="BV334" s="1441">
        <f t="shared" ref="BV334:BV347" si="455">BI334+BO334</f>
        <v>0</v>
      </c>
      <c r="BW334" s="1441">
        <f t="shared" ref="BW334:BW347" si="456">BJ334+BP334</f>
        <v>0</v>
      </c>
      <c r="BX334" s="1441">
        <f t="shared" ref="BX334:BX347" si="457">BK334+BQ334</f>
        <v>0</v>
      </c>
      <c r="BY334" s="1441">
        <f t="shared" ref="BY334:BY347" si="458">BL334+BR334</f>
        <v>0</v>
      </c>
      <c r="BZ334" s="1441">
        <f t="shared" si="452"/>
        <v>0</v>
      </c>
      <c r="CA334" s="2394"/>
      <c r="CB334" s="2059">
        <f t="shared" ref="CB334:CB397" si="459">V334+AX334+BU334</f>
        <v>0</v>
      </c>
    </row>
    <row r="335" spans="1:80" ht="24" hidden="1">
      <c r="A335" s="1165"/>
      <c r="B335" s="1581"/>
      <c r="C335" s="1860" t="s">
        <v>1060</v>
      </c>
      <c r="D335" s="1601"/>
      <c r="E335" s="1357">
        <v>0</v>
      </c>
      <c r="F335" s="1357">
        <v>0</v>
      </c>
      <c r="G335" s="1357">
        <v>0</v>
      </c>
      <c r="H335" s="1357">
        <v>0</v>
      </c>
      <c r="I335" s="1357">
        <v>0</v>
      </c>
      <c r="J335" s="1357">
        <v>0</v>
      </c>
      <c r="K335" s="1357">
        <v>0</v>
      </c>
      <c r="L335" s="1357">
        <f t="shared" si="444"/>
        <v>0</v>
      </c>
      <c r="M335" s="1440"/>
      <c r="N335" s="1440"/>
      <c r="O335" s="1440"/>
      <c r="P335" s="1440"/>
      <c r="Q335" s="1440"/>
      <c r="R335" s="1440"/>
      <c r="S335" s="1440"/>
      <c r="T335" s="1440">
        <f t="shared" si="445"/>
        <v>0</v>
      </c>
      <c r="U335" s="1722"/>
      <c r="V335" s="891">
        <f t="shared" si="437"/>
        <v>0</v>
      </c>
      <c r="W335" s="891"/>
      <c r="X335" s="891"/>
      <c r="Y335" s="891">
        <f t="shared" si="438"/>
        <v>0</v>
      </c>
      <c r="Z335" s="891"/>
      <c r="AA335" s="891">
        <f t="shared" si="439"/>
        <v>0</v>
      </c>
      <c r="AB335" s="891">
        <f t="shared" si="440"/>
        <v>0</v>
      </c>
      <c r="AC335" s="891">
        <f t="shared" si="441"/>
        <v>0</v>
      </c>
      <c r="AD335" s="891">
        <f t="shared" si="442"/>
        <v>0</v>
      </c>
      <c r="AE335" s="891">
        <f t="shared" si="443"/>
        <v>0</v>
      </c>
      <c r="AF335" s="1366">
        <f t="shared" si="446"/>
        <v>0</v>
      </c>
      <c r="AG335" s="891"/>
      <c r="AH335" s="891"/>
      <c r="AI335" s="1346">
        <v>0</v>
      </c>
      <c r="AJ335" s="1346">
        <v>0</v>
      </c>
      <c r="AK335" s="1438">
        <v>0</v>
      </c>
      <c r="AL335" s="1438">
        <v>0</v>
      </c>
      <c r="AM335" s="1438">
        <v>0</v>
      </c>
      <c r="AN335" s="1438">
        <v>0</v>
      </c>
      <c r="AO335" s="1438">
        <f t="shared" si="447"/>
        <v>0</v>
      </c>
      <c r="AP335" s="1394"/>
      <c r="AQ335" s="1394"/>
      <c r="AR335" s="1394"/>
      <c r="AS335" s="1394"/>
      <c r="AT335" s="1394"/>
      <c r="AU335" s="1394"/>
      <c r="AV335" s="1394">
        <f t="shared" si="448"/>
        <v>0</v>
      </c>
      <c r="AW335" s="1999"/>
      <c r="AX335" s="1982">
        <f t="shared" ref="AX335:AX347" si="460">AI335+AP335</f>
        <v>0</v>
      </c>
      <c r="AY335" s="1438">
        <f t="shared" si="453"/>
        <v>0</v>
      </c>
      <c r="AZ335" s="1438"/>
      <c r="BA335" s="1438">
        <f t="shared" si="432"/>
        <v>0</v>
      </c>
      <c r="BB335" s="1438">
        <f t="shared" si="433"/>
        <v>0</v>
      </c>
      <c r="BC335" s="1438">
        <f t="shared" si="434"/>
        <v>0</v>
      </c>
      <c r="BD335" s="1438">
        <f t="shared" si="435"/>
        <v>0</v>
      </c>
      <c r="BE335" s="1438">
        <f t="shared" si="449"/>
        <v>0</v>
      </c>
      <c r="BF335" s="1362"/>
      <c r="BG335" s="1363"/>
      <c r="BH335" s="1353"/>
      <c r="BI335" s="1353"/>
      <c r="BJ335" s="1353"/>
      <c r="BK335" s="1353"/>
      <c r="BL335" s="1353"/>
      <c r="BM335" s="1353">
        <f t="shared" si="450"/>
        <v>0</v>
      </c>
      <c r="BN335" s="1603"/>
      <c r="BO335" s="1396"/>
      <c r="BP335" s="1396"/>
      <c r="BQ335" s="1396">
        <f t="shared" si="454"/>
        <v>0</v>
      </c>
      <c r="BR335" s="1396"/>
      <c r="BS335" s="1396">
        <f t="shared" si="451"/>
        <v>0</v>
      </c>
      <c r="BT335" s="1396"/>
      <c r="BU335" s="1441">
        <f t="shared" ref="BU335:BU347" si="461">BH335+BN335</f>
        <v>0</v>
      </c>
      <c r="BV335" s="1441">
        <f t="shared" si="455"/>
        <v>0</v>
      </c>
      <c r="BW335" s="1441">
        <f t="shared" si="456"/>
        <v>0</v>
      </c>
      <c r="BX335" s="1441">
        <f t="shared" si="457"/>
        <v>0</v>
      </c>
      <c r="BY335" s="1441">
        <f t="shared" si="458"/>
        <v>0</v>
      </c>
      <c r="BZ335" s="1441">
        <f t="shared" si="452"/>
        <v>0</v>
      </c>
      <c r="CA335" s="2394"/>
      <c r="CB335" s="2059">
        <f t="shared" si="459"/>
        <v>0</v>
      </c>
    </row>
    <row r="336" spans="1:80" ht="12.75" hidden="1" customHeight="1">
      <c r="A336" s="1165"/>
      <c r="B336" s="1581"/>
      <c r="C336" s="1860"/>
      <c r="D336" s="1601"/>
      <c r="E336" s="1357">
        <v>0</v>
      </c>
      <c r="F336" s="1357">
        <v>0</v>
      </c>
      <c r="G336" s="1357">
        <v>0</v>
      </c>
      <c r="H336" s="1357">
        <v>0</v>
      </c>
      <c r="I336" s="1357">
        <v>0</v>
      </c>
      <c r="J336" s="1357">
        <v>0</v>
      </c>
      <c r="K336" s="1357">
        <v>0</v>
      </c>
      <c r="L336" s="1357">
        <f t="shared" si="444"/>
        <v>0</v>
      </c>
      <c r="M336" s="1440"/>
      <c r="N336" s="1440"/>
      <c r="O336" s="1440"/>
      <c r="P336" s="1440"/>
      <c r="Q336" s="1440"/>
      <c r="R336" s="1440"/>
      <c r="S336" s="1440"/>
      <c r="T336" s="1440">
        <f t="shared" si="445"/>
        <v>0</v>
      </c>
      <c r="U336" s="1722"/>
      <c r="V336" s="891">
        <f t="shared" si="437"/>
        <v>0</v>
      </c>
      <c r="W336" s="891"/>
      <c r="X336" s="891"/>
      <c r="Y336" s="891">
        <f t="shared" si="438"/>
        <v>0</v>
      </c>
      <c r="Z336" s="891"/>
      <c r="AA336" s="891">
        <f t="shared" si="439"/>
        <v>0</v>
      </c>
      <c r="AB336" s="891">
        <f t="shared" si="440"/>
        <v>0</v>
      </c>
      <c r="AC336" s="891">
        <f t="shared" si="441"/>
        <v>0</v>
      </c>
      <c r="AD336" s="891">
        <f t="shared" si="442"/>
        <v>0</v>
      </c>
      <c r="AE336" s="891">
        <f t="shared" si="443"/>
        <v>0</v>
      </c>
      <c r="AF336" s="1366">
        <f t="shared" si="446"/>
        <v>0</v>
      </c>
      <c r="AG336" s="891"/>
      <c r="AH336" s="891"/>
      <c r="AI336" s="1346">
        <v>0</v>
      </c>
      <c r="AJ336" s="1346">
        <v>0</v>
      </c>
      <c r="AK336" s="1438">
        <v>0</v>
      </c>
      <c r="AL336" s="1438">
        <v>0</v>
      </c>
      <c r="AM336" s="1438">
        <v>0</v>
      </c>
      <c r="AN336" s="1438">
        <v>0</v>
      </c>
      <c r="AO336" s="1438">
        <f t="shared" si="447"/>
        <v>0</v>
      </c>
      <c r="AP336" s="1394"/>
      <c r="AQ336" s="1394"/>
      <c r="AR336" s="1394"/>
      <c r="AS336" s="1394"/>
      <c r="AT336" s="1394"/>
      <c r="AU336" s="1394"/>
      <c r="AV336" s="1394">
        <f t="shared" si="448"/>
        <v>0</v>
      </c>
      <c r="AW336" s="1999"/>
      <c r="AX336" s="1982">
        <f t="shared" si="460"/>
        <v>0</v>
      </c>
      <c r="AY336" s="1438">
        <f t="shared" si="453"/>
        <v>0</v>
      </c>
      <c r="AZ336" s="1438"/>
      <c r="BA336" s="1438">
        <f t="shared" si="432"/>
        <v>0</v>
      </c>
      <c r="BB336" s="1438">
        <f t="shared" si="433"/>
        <v>0</v>
      </c>
      <c r="BC336" s="1438">
        <f t="shared" si="434"/>
        <v>0</v>
      </c>
      <c r="BD336" s="1438">
        <f t="shared" si="435"/>
        <v>0</v>
      </c>
      <c r="BE336" s="1438">
        <f t="shared" si="449"/>
        <v>0</v>
      </c>
      <c r="BF336" s="1362"/>
      <c r="BG336" s="1363"/>
      <c r="BH336" s="1353"/>
      <c r="BI336" s="1353"/>
      <c r="BJ336" s="1353"/>
      <c r="BK336" s="1353"/>
      <c r="BL336" s="1353"/>
      <c r="BM336" s="1353">
        <f t="shared" si="450"/>
        <v>0</v>
      </c>
      <c r="BN336" s="1603"/>
      <c r="BO336" s="1396"/>
      <c r="BP336" s="1396"/>
      <c r="BQ336" s="1396">
        <f t="shared" si="454"/>
        <v>0</v>
      </c>
      <c r="BR336" s="1396"/>
      <c r="BS336" s="1396">
        <f t="shared" si="451"/>
        <v>0</v>
      </c>
      <c r="BT336" s="1396"/>
      <c r="BU336" s="1441">
        <f t="shared" si="461"/>
        <v>0</v>
      </c>
      <c r="BV336" s="1441">
        <f t="shared" si="455"/>
        <v>0</v>
      </c>
      <c r="BW336" s="1441">
        <f t="shared" si="456"/>
        <v>0</v>
      </c>
      <c r="BX336" s="1441">
        <f t="shared" si="457"/>
        <v>0</v>
      </c>
      <c r="BY336" s="1441">
        <f t="shared" si="458"/>
        <v>0</v>
      </c>
      <c r="BZ336" s="1441">
        <f t="shared" si="452"/>
        <v>0</v>
      </c>
      <c r="CA336" s="2394"/>
      <c r="CB336" s="2059">
        <f t="shared" si="459"/>
        <v>0</v>
      </c>
    </row>
    <row r="337" spans="1:80" ht="12.75" hidden="1" customHeight="1">
      <c r="A337" s="1165"/>
      <c r="B337" s="1581"/>
      <c r="C337" s="1860"/>
      <c r="D337" s="1601"/>
      <c r="E337" s="1357">
        <v>0</v>
      </c>
      <c r="F337" s="1357">
        <v>0</v>
      </c>
      <c r="G337" s="1357">
        <v>0</v>
      </c>
      <c r="H337" s="1357">
        <v>0</v>
      </c>
      <c r="I337" s="1357">
        <v>0</v>
      </c>
      <c r="J337" s="1357">
        <v>0</v>
      </c>
      <c r="K337" s="1357">
        <v>0</v>
      </c>
      <c r="L337" s="1357">
        <f t="shared" si="444"/>
        <v>0</v>
      </c>
      <c r="M337" s="1440"/>
      <c r="N337" s="1440"/>
      <c r="O337" s="1440"/>
      <c r="P337" s="1440"/>
      <c r="Q337" s="1440"/>
      <c r="R337" s="1440"/>
      <c r="S337" s="1440"/>
      <c r="T337" s="1440">
        <f t="shared" si="445"/>
        <v>0</v>
      </c>
      <c r="U337" s="1722"/>
      <c r="V337" s="891">
        <f t="shared" si="437"/>
        <v>0</v>
      </c>
      <c r="W337" s="891"/>
      <c r="X337" s="891"/>
      <c r="Y337" s="891">
        <f t="shared" si="438"/>
        <v>0</v>
      </c>
      <c r="Z337" s="891"/>
      <c r="AA337" s="891">
        <f t="shared" si="439"/>
        <v>0</v>
      </c>
      <c r="AB337" s="891">
        <f t="shared" si="440"/>
        <v>0</v>
      </c>
      <c r="AC337" s="891">
        <f t="shared" si="441"/>
        <v>0</v>
      </c>
      <c r="AD337" s="891">
        <f t="shared" si="442"/>
        <v>0</v>
      </c>
      <c r="AE337" s="891">
        <f t="shared" si="443"/>
        <v>0</v>
      </c>
      <c r="AF337" s="1366">
        <f t="shared" si="446"/>
        <v>0</v>
      </c>
      <c r="AG337" s="891"/>
      <c r="AH337" s="891"/>
      <c r="AI337" s="1346">
        <v>0</v>
      </c>
      <c r="AJ337" s="1346">
        <v>0</v>
      </c>
      <c r="AK337" s="1438">
        <v>0</v>
      </c>
      <c r="AL337" s="1438">
        <v>0</v>
      </c>
      <c r="AM337" s="1438">
        <v>0</v>
      </c>
      <c r="AN337" s="1438">
        <v>0</v>
      </c>
      <c r="AO337" s="1438">
        <f t="shared" si="447"/>
        <v>0</v>
      </c>
      <c r="AP337" s="1394"/>
      <c r="AQ337" s="1394"/>
      <c r="AR337" s="1394"/>
      <c r="AS337" s="1394"/>
      <c r="AT337" s="1394"/>
      <c r="AU337" s="1394"/>
      <c r="AV337" s="1394">
        <f t="shared" si="448"/>
        <v>0</v>
      </c>
      <c r="AW337" s="1999"/>
      <c r="AX337" s="1982">
        <f t="shared" si="460"/>
        <v>0</v>
      </c>
      <c r="AY337" s="1438">
        <f t="shared" si="453"/>
        <v>0</v>
      </c>
      <c r="AZ337" s="1438"/>
      <c r="BA337" s="1438">
        <f t="shared" si="432"/>
        <v>0</v>
      </c>
      <c r="BB337" s="1438">
        <f t="shared" si="433"/>
        <v>0</v>
      </c>
      <c r="BC337" s="1438">
        <f t="shared" si="434"/>
        <v>0</v>
      </c>
      <c r="BD337" s="1438">
        <f t="shared" si="435"/>
        <v>0</v>
      </c>
      <c r="BE337" s="1438">
        <f t="shared" si="449"/>
        <v>0</v>
      </c>
      <c r="BF337" s="1362"/>
      <c r="BG337" s="1363"/>
      <c r="BH337" s="1353"/>
      <c r="BI337" s="1353"/>
      <c r="BJ337" s="1353"/>
      <c r="BK337" s="1353"/>
      <c r="BL337" s="1353"/>
      <c r="BM337" s="1353">
        <f t="shared" si="450"/>
        <v>0</v>
      </c>
      <c r="BN337" s="1603"/>
      <c r="BO337" s="1396"/>
      <c r="BP337" s="1396"/>
      <c r="BQ337" s="1396">
        <f t="shared" si="454"/>
        <v>0</v>
      </c>
      <c r="BR337" s="1396"/>
      <c r="BS337" s="1396">
        <f t="shared" si="451"/>
        <v>0</v>
      </c>
      <c r="BT337" s="1396"/>
      <c r="BU337" s="1441">
        <f t="shared" si="461"/>
        <v>0</v>
      </c>
      <c r="BV337" s="1441">
        <f t="shared" si="455"/>
        <v>0</v>
      </c>
      <c r="BW337" s="1441">
        <f t="shared" si="456"/>
        <v>0</v>
      </c>
      <c r="BX337" s="1441">
        <f t="shared" si="457"/>
        <v>0</v>
      </c>
      <c r="BY337" s="1441">
        <f t="shared" si="458"/>
        <v>0</v>
      </c>
      <c r="BZ337" s="1441">
        <f t="shared" si="452"/>
        <v>0</v>
      </c>
      <c r="CA337" s="2394"/>
      <c r="CB337" s="2059">
        <f t="shared" si="459"/>
        <v>0</v>
      </c>
    </row>
    <row r="338" spans="1:80" ht="12.75" hidden="1" customHeight="1">
      <c r="A338" s="1165"/>
      <c r="B338" s="1581"/>
      <c r="C338" s="1860"/>
      <c r="D338" s="1601"/>
      <c r="E338" s="1357">
        <v>0</v>
      </c>
      <c r="F338" s="1357">
        <v>0</v>
      </c>
      <c r="G338" s="1357">
        <v>0</v>
      </c>
      <c r="H338" s="1357">
        <v>0</v>
      </c>
      <c r="I338" s="1357">
        <v>0</v>
      </c>
      <c r="J338" s="1357">
        <v>0</v>
      </c>
      <c r="K338" s="1357">
        <v>0</v>
      </c>
      <c r="L338" s="1357">
        <f t="shared" si="444"/>
        <v>0</v>
      </c>
      <c r="M338" s="1440"/>
      <c r="N338" s="1440"/>
      <c r="O338" s="1440"/>
      <c r="P338" s="1440"/>
      <c r="Q338" s="1440"/>
      <c r="R338" s="1440"/>
      <c r="S338" s="1440"/>
      <c r="T338" s="1440">
        <f t="shared" si="445"/>
        <v>0</v>
      </c>
      <c r="U338" s="1722"/>
      <c r="V338" s="891">
        <f t="shared" si="437"/>
        <v>0</v>
      </c>
      <c r="W338" s="891"/>
      <c r="X338" s="891"/>
      <c r="Y338" s="891">
        <f t="shared" si="438"/>
        <v>0</v>
      </c>
      <c r="Z338" s="891"/>
      <c r="AA338" s="891">
        <f t="shared" si="439"/>
        <v>0</v>
      </c>
      <c r="AB338" s="891">
        <f t="shared" si="440"/>
        <v>0</v>
      </c>
      <c r="AC338" s="891">
        <f t="shared" si="441"/>
        <v>0</v>
      </c>
      <c r="AD338" s="891">
        <f t="shared" si="442"/>
        <v>0</v>
      </c>
      <c r="AE338" s="891">
        <f t="shared" si="443"/>
        <v>0</v>
      </c>
      <c r="AF338" s="1366">
        <f t="shared" si="446"/>
        <v>0</v>
      </c>
      <c r="AG338" s="891"/>
      <c r="AH338" s="891"/>
      <c r="AI338" s="1346">
        <v>0</v>
      </c>
      <c r="AJ338" s="1346">
        <v>0</v>
      </c>
      <c r="AK338" s="1438">
        <v>0</v>
      </c>
      <c r="AL338" s="1438">
        <v>0</v>
      </c>
      <c r="AM338" s="1438">
        <v>0</v>
      </c>
      <c r="AN338" s="1438">
        <v>0</v>
      </c>
      <c r="AO338" s="1438">
        <f t="shared" si="447"/>
        <v>0</v>
      </c>
      <c r="AP338" s="1394"/>
      <c r="AQ338" s="1394"/>
      <c r="AR338" s="1394"/>
      <c r="AS338" s="1394"/>
      <c r="AT338" s="1394"/>
      <c r="AU338" s="1394"/>
      <c r="AV338" s="1394">
        <f t="shared" si="448"/>
        <v>0</v>
      </c>
      <c r="AW338" s="1999"/>
      <c r="AX338" s="1982">
        <f t="shared" si="460"/>
        <v>0</v>
      </c>
      <c r="AY338" s="1438">
        <f t="shared" si="453"/>
        <v>0</v>
      </c>
      <c r="AZ338" s="1438"/>
      <c r="BA338" s="1438">
        <f t="shared" si="432"/>
        <v>0</v>
      </c>
      <c r="BB338" s="1438">
        <f t="shared" si="433"/>
        <v>0</v>
      </c>
      <c r="BC338" s="1438">
        <f t="shared" si="434"/>
        <v>0</v>
      </c>
      <c r="BD338" s="1438">
        <f t="shared" si="435"/>
        <v>0</v>
      </c>
      <c r="BE338" s="1438">
        <f t="shared" si="449"/>
        <v>0</v>
      </c>
      <c r="BF338" s="1362"/>
      <c r="BG338" s="1363"/>
      <c r="BH338" s="1353"/>
      <c r="BI338" s="1353"/>
      <c r="BJ338" s="1353"/>
      <c r="BK338" s="1353"/>
      <c r="BL338" s="1353"/>
      <c r="BM338" s="1353">
        <f t="shared" si="450"/>
        <v>0</v>
      </c>
      <c r="BN338" s="1603"/>
      <c r="BO338" s="1396"/>
      <c r="BP338" s="1396"/>
      <c r="BQ338" s="1396">
        <f t="shared" si="454"/>
        <v>0</v>
      </c>
      <c r="BR338" s="1396"/>
      <c r="BS338" s="1396">
        <f t="shared" si="451"/>
        <v>0</v>
      </c>
      <c r="BT338" s="1396"/>
      <c r="BU338" s="1441">
        <f t="shared" si="461"/>
        <v>0</v>
      </c>
      <c r="BV338" s="1441">
        <f t="shared" si="455"/>
        <v>0</v>
      </c>
      <c r="BW338" s="1441">
        <f t="shared" si="456"/>
        <v>0</v>
      </c>
      <c r="BX338" s="1441">
        <f t="shared" si="457"/>
        <v>0</v>
      </c>
      <c r="BY338" s="1441">
        <f t="shared" si="458"/>
        <v>0</v>
      </c>
      <c r="BZ338" s="1441">
        <f t="shared" si="452"/>
        <v>0</v>
      </c>
      <c r="CA338" s="2394"/>
      <c r="CB338" s="2059">
        <f t="shared" si="459"/>
        <v>0</v>
      </c>
    </row>
    <row r="339" spans="1:80" ht="12.75" hidden="1" customHeight="1">
      <c r="A339" s="1165"/>
      <c r="B339" s="1581"/>
      <c r="C339" s="1860"/>
      <c r="D339" s="1601"/>
      <c r="E339" s="1357">
        <v>0</v>
      </c>
      <c r="F339" s="1357">
        <v>0</v>
      </c>
      <c r="G339" s="1357">
        <v>0</v>
      </c>
      <c r="H339" s="1357">
        <v>0</v>
      </c>
      <c r="I339" s="1357">
        <v>0</v>
      </c>
      <c r="J339" s="1357">
        <v>0</v>
      </c>
      <c r="K339" s="1357">
        <v>0</v>
      </c>
      <c r="L339" s="1357">
        <f t="shared" si="444"/>
        <v>0</v>
      </c>
      <c r="M339" s="1440"/>
      <c r="N339" s="1440"/>
      <c r="O339" s="1440"/>
      <c r="P339" s="1440"/>
      <c r="Q339" s="1440"/>
      <c r="R339" s="1440"/>
      <c r="S339" s="1440"/>
      <c r="T339" s="1440">
        <f t="shared" si="445"/>
        <v>0</v>
      </c>
      <c r="U339" s="1722"/>
      <c r="V339" s="891">
        <f t="shared" si="437"/>
        <v>0</v>
      </c>
      <c r="W339" s="891"/>
      <c r="X339" s="891"/>
      <c r="Y339" s="891">
        <f t="shared" si="438"/>
        <v>0</v>
      </c>
      <c r="Z339" s="891"/>
      <c r="AA339" s="891">
        <f t="shared" si="439"/>
        <v>0</v>
      </c>
      <c r="AB339" s="891">
        <f t="shared" si="440"/>
        <v>0</v>
      </c>
      <c r="AC339" s="891">
        <f t="shared" si="441"/>
        <v>0</v>
      </c>
      <c r="AD339" s="891">
        <f t="shared" si="442"/>
        <v>0</v>
      </c>
      <c r="AE339" s="891">
        <f t="shared" si="443"/>
        <v>0</v>
      </c>
      <c r="AF339" s="1366">
        <f t="shared" si="446"/>
        <v>0</v>
      </c>
      <c r="AG339" s="891"/>
      <c r="AH339" s="891"/>
      <c r="AI339" s="1346">
        <v>0</v>
      </c>
      <c r="AJ339" s="1346">
        <v>0</v>
      </c>
      <c r="AK339" s="1438">
        <v>0</v>
      </c>
      <c r="AL339" s="1438">
        <v>0</v>
      </c>
      <c r="AM339" s="1438">
        <v>0</v>
      </c>
      <c r="AN339" s="1438">
        <v>0</v>
      </c>
      <c r="AO339" s="1438">
        <f t="shared" si="447"/>
        <v>0</v>
      </c>
      <c r="AP339" s="1394"/>
      <c r="AQ339" s="1394"/>
      <c r="AR339" s="1394"/>
      <c r="AS339" s="1394"/>
      <c r="AT339" s="1394"/>
      <c r="AU339" s="1394"/>
      <c r="AV339" s="1394">
        <f t="shared" si="448"/>
        <v>0</v>
      </c>
      <c r="AW339" s="1999"/>
      <c r="AX339" s="1982">
        <f t="shared" si="460"/>
        <v>0</v>
      </c>
      <c r="AY339" s="1438">
        <f t="shared" si="453"/>
        <v>0</v>
      </c>
      <c r="AZ339" s="1438"/>
      <c r="BA339" s="1438">
        <f t="shared" si="432"/>
        <v>0</v>
      </c>
      <c r="BB339" s="1438">
        <f t="shared" si="433"/>
        <v>0</v>
      </c>
      <c r="BC339" s="1438">
        <f t="shared" si="434"/>
        <v>0</v>
      </c>
      <c r="BD339" s="1438">
        <f t="shared" si="435"/>
        <v>0</v>
      </c>
      <c r="BE339" s="1438">
        <f t="shared" si="449"/>
        <v>0</v>
      </c>
      <c r="BF339" s="1362"/>
      <c r="BG339" s="1363"/>
      <c r="BH339" s="1353"/>
      <c r="BI339" s="1353"/>
      <c r="BJ339" s="1353"/>
      <c r="BK339" s="1353"/>
      <c r="BL339" s="1353"/>
      <c r="BM339" s="1353">
        <f t="shared" si="450"/>
        <v>0</v>
      </c>
      <c r="BN339" s="1603"/>
      <c r="BO339" s="1396"/>
      <c r="BP339" s="1396"/>
      <c r="BQ339" s="1396">
        <f t="shared" si="454"/>
        <v>0</v>
      </c>
      <c r="BR339" s="1396"/>
      <c r="BS339" s="1396">
        <f t="shared" si="451"/>
        <v>0</v>
      </c>
      <c r="BT339" s="1396"/>
      <c r="BU339" s="1441">
        <f t="shared" si="461"/>
        <v>0</v>
      </c>
      <c r="BV339" s="1441">
        <f t="shared" si="455"/>
        <v>0</v>
      </c>
      <c r="BW339" s="1441">
        <f t="shared" si="456"/>
        <v>0</v>
      </c>
      <c r="BX339" s="1441">
        <f t="shared" si="457"/>
        <v>0</v>
      </c>
      <c r="BY339" s="1441">
        <f t="shared" si="458"/>
        <v>0</v>
      </c>
      <c r="BZ339" s="1441">
        <f t="shared" si="452"/>
        <v>0</v>
      </c>
      <c r="CA339" s="2394"/>
      <c r="CB339" s="2059">
        <f t="shared" si="459"/>
        <v>0</v>
      </c>
    </row>
    <row r="340" spans="1:80" ht="12.75" hidden="1" customHeight="1">
      <c r="A340" s="1165"/>
      <c r="B340" s="1581"/>
      <c r="C340" s="1860"/>
      <c r="D340" s="1601"/>
      <c r="E340" s="1357">
        <v>0</v>
      </c>
      <c r="F340" s="1357">
        <v>0</v>
      </c>
      <c r="G340" s="1357">
        <v>0</v>
      </c>
      <c r="H340" s="1357">
        <v>0</v>
      </c>
      <c r="I340" s="1357">
        <v>0</v>
      </c>
      <c r="J340" s="1357">
        <v>0</v>
      </c>
      <c r="K340" s="1357">
        <v>0</v>
      </c>
      <c r="L340" s="1357">
        <f t="shared" si="444"/>
        <v>0</v>
      </c>
      <c r="M340" s="1440"/>
      <c r="N340" s="1440"/>
      <c r="O340" s="1440"/>
      <c r="P340" s="1440"/>
      <c r="Q340" s="1440"/>
      <c r="R340" s="1440"/>
      <c r="S340" s="1440"/>
      <c r="T340" s="1440">
        <f t="shared" si="445"/>
        <v>0</v>
      </c>
      <c r="U340" s="1722"/>
      <c r="V340" s="891">
        <f t="shared" si="437"/>
        <v>0</v>
      </c>
      <c r="W340" s="891"/>
      <c r="X340" s="891"/>
      <c r="Y340" s="891">
        <f t="shared" si="438"/>
        <v>0</v>
      </c>
      <c r="Z340" s="891"/>
      <c r="AA340" s="891">
        <f t="shared" si="439"/>
        <v>0</v>
      </c>
      <c r="AB340" s="891">
        <f t="shared" si="440"/>
        <v>0</v>
      </c>
      <c r="AC340" s="891">
        <f t="shared" si="441"/>
        <v>0</v>
      </c>
      <c r="AD340" s="891">
        <f t="shared" si="442"/>
        <v>0</v>
      </c>
      <c r="AE340" s="891">
        <f t="shared" si="443"/>
        <v>0</v>
      </c>
      <c r="AF340" s="1366">
        <f t="shared" si="446"/>
        <v>0</v>
      </c>
      <c r="AG340" s="891"/>
      <c r="AH340" s="891"/>
      <c r="AI340" s="1346">
        <v>0</v>
      </c>
      <c r="AJ340" s="1346">
        <v>0</v>
      </c>
      <c r="AK340" s="1438">
        <v>0</v>
      </c>
      <c r="AL340" s="1438">
        <v>0</v>
      </c>
      <c r="AM340" s="1438">
        <v>0</v>
      </c>
      <c r="AN340" s="1438">
        <v>0</v>
      </c>
      <c r="AO340" s="1438">
        <f t="shared" si="447"/>
        <v>0</v>
      </c>
      <c r="AP340" s="1394"/>
      <c r="AQ340" s="1394"/>
      <c r="AR340" s="1394"/>
      <c r="AS340" s="1394"/>
      <c r="AT340" s="1394"/>
      <c r="AU340" s="1394"/>
      <c r="AV340" s="1394">
        <f t="shared" si="448"/>
        <v>0</v>
      </c>
      <c r="AW340" s="1999"/>
      <c r="AX340" s="1982">
        <f t="shared" si="460"/>
        <v>0</v>
      </c>
      <c r="AY340" s="1438">
        <f t="shared" si="453"/>
        <v>0</v>
      </c>
      <c r="AZ340" s="1438"/>
      <c r="BA340" s="1438">
        <f t="shared" si="432"/>
        <v>0</v>
      </c>
      <c r="BB340" s="1438">
        <f t="shared" si="433"/>
        <v>0</v>
      </c>
      <c r="BC340" s="1438">
        <f t="shared" si="434"/>
        <v>0</v>
      </c>
      <c r="BD340" s="1438">
        <f t="shared" si="435"/>
        <v>0</v>
      </c>
      <c r="BE340" s="1438">
        <f t="shared" si="449"/>
        <v>0</v>
      </c>
      <c r="BF340" s="1362"/>
      <c r="BG340" s="1363"/>
      <c r="BH340" s="1353"/>
      <c r="BI340" s="1353"/>
      <c r="BJ340" s="1353"/>
      <c r="BK340" s="1353"/>
      <c r="BL340" s="1353"/>
      <c r="BM340" s="1353">
        <f t="shared" si="450"/>
        <v>0</v>
      </c>
      <c r="BN340" s="1603"/>
      <c r="BO340" s="1396"/>
      <c r="BP340" s="1396"/>
      <c r="BQ340" s="1396">
        <f t="shared" si="454"/>
        <v>0</v>
      </c>
      <c r="BR340" s="1396"/>
      <c r="BS340" s="1396">
        <f t="shared" si="451"/>
        <v>0</v>
      </c>
      <c r="BT340" s="1396"/>
      <c r="BU340" s="1441">
        <f t="shared" si="461"/>
        <v>0</v>
      </c>
      <c r="BV340" s="1441">
        <f t="shared" si="455"/>
        <v>0</v>
      </c>
      <c r="BW340" s="1441">
        <f t="shared" si="456"/>
        <v>0</v>
      </c>
      <c r="BX340" s="1441">
        <f t="shared" si="457"/>
        <v>0</v>
      </c>
      <c r="BY340" s="1441">
        <f t="shared" si="458"/>
        <v>0</v>
      </c>
      <c r="BZ340" s="1441">
        <f t="shared" si="452"/>
        <v>0</v>
      </c>
      <c r="CA340" s="2394"/>
      <c r="CB340" s="2059">
        <f t="shared" si="459"/>
        <v>0</v>
      </c>
    </row>
    <row r="341" spans="1:80" ht="12.75" hidden="1" customHeight="1">
      <c r="A341" s="1165"/>
      <c r="B341" s="1581"/>
      <c r="C341" s="1860"/>
      <c r="D341" s="1601"/>
      <c r="E341" s="1357">
        <v>0</v>
      </c>
      <c r="F341" s="1357">
        <v>0</v>
      </c>
      <c r="G341" s="1357">
        <v>0</v>
      </c>
      <c r="H341" s="1357">
        <v>0</v>
      </c>
      <c r="I341" s="1357">
        <v>0</v>
      </c>
      <c r="J341" s="1357">
        <v>0</v>
      </c>
      <c r="K341" s="1357">
        <v>0</v>
      </c>
      <c r="L341" s="1357">
        <f t="shared" si="444"/>
        <v>0</v>
      </c>
      <c r="M341" s="1440"/>
      <c r="N341" s="1440"/>
      <c r="O341" s="1440"/>
      <c r="P341" s="1440"/>
      <c r="Q341" s="1440"/>
      <c r="R341" s="1440"/>
      <c r="S341" s="1440"/>
      <c r="T341" s="1440">
        <f t="shared" si="445"/>
        <v>0</v>
      </c>
      <c r="U341" s="1722"/>
      <c r="V341" s="891">
        <f t="shared" si="437"/>
        <v>0</v>
      </c>
      <c r="W341" s="891"/>
      <c r="X341" s="891"/>
      <c r="Y341" s="891">
        <f t="shared" si="438"/>
        <v>0</v>
      </c>
      <c r="Z341" s="891"/>
      <c r="AA341" s="891">
        <f t="shared" si="439"/>
        <v>0</v>
      </c>
      <c r="AB341" s="891">
        <f t="shared" si="440"/>
        <v>0</v>
      </c>
      <c r="AC341" s="891">
        <f t="shared" si="441"/>
        <v>0</v>
      </c>
      <c r="AD341" s="891">
        <f t="shared" si="442"/>
        <v>0</v>
      </c>
      <c r="AE341" s="891">
        <f t="shared" si="443"/>
        <v>0</v>
      </c>
      <c r="AF341" s="1366">
        <f t="shared" si="446"/>
        <v>0</v>
      </c>
      <c r="AG341" s="891"/>
      <c r="AH341" s="891"/>
      <c r="AI341" s="1346">
        <v>0</v>
      </c>
      <c r="AJ341" s="1346">
        <v>0</v>
      </c>
      <c r="AK341" s="1438">
        <v>0</v>
      </c>
      <c r="AL341" s="1438">
        <v>0</v>
      </c>
      <c r="AM341" s="1438">
        <v>0</v>
      </c>
      <c r="AN341" s="1438">
        <v>0</v>
      </c>
      <c r="AO341" s="1438">
        <f t="shared" si="447"/>
        <v>0</v>
      </c>
      <c r="AP341" s="1394"/>
      <c r="AQ341" s="1394"/>
      <c r="AR341" s="1394"/>
      <c r="AS341" s="1394"/>
      <c r="AT341" s="1394"/>
      <c r="AU341" s="1394"/>
      <c r="AV341" s="1394">
        <f t="shared" si="448"/>
        <v>0</v>
      </c>
      <c r="AW341" s="1999"/>
      <c r="AX341" s="1982">
        <f t="shared" si="460"/>
        <v>0</v>
      </c>
      <c r="AY341" s="1438">
        <f t="shared" si="453"/>
        <v>0</v>
      </c>
      <c r="AZ341" s="1438"/>
      <c r="BA341" s="1438">
        <f t="shared" si="432"/>
        <v>0</v>
      </c>
      <c r="BB341" s="1438">
        <f t="shared" si="433"/>
        <v>0</v>
      </c>
      <c r="BC341" s="1438">
        <f t="shared" si="434"/>
        <v>0</v>
      </c>
      <c r="BD341" s="1438">
        <f t="shared" si="435"/>
        <v>0</v>
      </c>
      <c r="BE341" s="1438">
        <f t="shared" si="449"/>
        <v>0</v>
      </c>
      <c r="BF341" s="1362"/>
      <c r="BG341" s="1363"/>
      <c r="BH341" s="1353"/>
      <c r="BI341" s="1353"/>
      <c r="BJ341" s="1353"/>
      <c r="BK341" s="1353"/>
      <c r="BL341" s="1353"/>
      <c r="BM341" s="1353">
        <f t="shared" si="450"/>
        <v>0</v>
      </c>
      <c r="BN341" s="1603"/>
      <c r="BO341" s="1396"/>
      <c r="BP341" s="1396"/>
      <c r="BQ341" s="1396">
        <f t="shared" si="454"/>
        <v>0</v>
      </c>
      <c r="BR341" s="1396"/>
      <c r="BS341" s="1396">
        <f t="shared" si="451"/>
        <v>0</v>
      </c>
      <c r="BT341" s="1396"/>
      <c r="BU341" s="1441">
        <f t="shared" si="461"/>
        <v>0</v>
      </c>
      <c r="BV341" s="1441">
        <f t="shared" si="455"/>
        <v>0</v>
      </c>
      <c r="BW341" s="1441">
        <f t="shared" si="456"/>
        <v>0</v>
      </c>
      <c r="BX341" s="1441">
        <f t="shared" si="457"/>
        <v>0</v>
      </c>
      <c r="BY341" s="1441">
        <f t="shared" si="458"/>
        <v>0</v>
      </c>
      <c r="BZ341" s="1441">
        <f t="shared" si="452"/>
        <v>0</v>
      </c>
      <c r="CA341" s="2394"/>
      <c r="CB341" s="2059">
        <f t="shared" si="459"/>
        <v>0</v>
      </c>
    </row>
    <row r="342" spans="1:80" ht="12.75" hidden="1" customHeight="1">
      <c r="A342" s="1165"/>
      <c r="B342" s="1581"/>
      <c r="C342" s="1860"/>
      <c r="D342" s="1601"/>
      <c r="E342" s="1357">
        <v>0</v>
      </c>
      <c r="F342" s="1357">
        <v>0</v>
      </c>
      <c r="G342" s="1357">
        <v>0</v>
      </c>
      <c r="H342" s="1357">
        <v>0</v>
      </c>
      <c r="I342" s="1357">
        <v>0</v>
      </c>
      <c r="J342" s="1357">
        <v>0</v>
      </c>
      <c r="K342" s="1357">
        <v>0</v>
      </c>
      <c r="L342" s="1357">
        <f t="shared" si="444"/>
        <v>0</v>
      </c>
      <c r="M342" s="1440"/>
      <c r="N342" s="1440"/>
      <c r="O342" s="1440"/>
      <c r="P342" s="1440"/>
      <c r="Q342" s="1440"/>
      <c r="R342" s="1440"/>
      <c r="S342" s="1440"/>
      <c r="T342" s="1440">
        <f t="shared" si="445"/>
        <v>0</v>
      </c>
      <c r="U342" s="1722"/>
      <c r="V342" s="891">
        <f t="shared" si="437"/>
        <v>0</v>
      </c>
      <c r="W342" s="891"/>
      <c r="X342" s="891"/>
      <c r="Y342" s="891">
        <f t="shared" si="438"/>
        <v>0</v>
      </c>
      <c r="Z342" s="891"/>
      <c r="AA342" s="891">
        <f t="shared" si="439"/>
        <v>0</v>
      </c>
      <c r="AB342" s="891">
        <f t="shared" si="440"/>
        <v>0</v>
      </c>
      <c r="AC342" s="891">
        <f t="shared" si="441"/>
        <v>0</v>
      </c>
      <c r="AD342" s="891">
        <f t="shared" si="442"/>
        <v>0</v>
      </c>
      <c r="AE342" s="891">
        <f t="shared" si="443"/>
        <v>0</v>
      </c>
      <c r="AF342" s="1366">
        <f t="shared" si="446"/>
        <v>0</v>
      </c>
      <c r="AG342" s="891"/>
      <c r="AH342" s="891"/>
      <c r="AI342" s="1346">
        <v>0</v>
      </c>
      <c r="AJ342" s="1346">
        <v>0</v>
      </c>
      <c r="AK342" s="1438">
        <v>0</v>
      </c>
      <c r="AL342" s="1438">
        <v>0</v>
      </c>
      <c r="AM342" s="1438">
        <v>0</v>
      </c>
      <c r="AN342" s="1438">
        <v>0</v>
      </c>
      <c r="AO342" s="1438">
        <f t="shared" si="447"/>
        <v>0</v>
      </c>
      <c r="AP342" s="1394"/>
      <c r="AQ342" s="1394"/>
      <c r="AR342" s="1394"/>
      <c r="AS342" s="1394"/>
      <c r="AT342" s="1394"/>
      <c r="AU342" s="1394"/>
      <c r="AV342" s="1394">
        <f t="shared" si="448"/>
        <v>0</v>
      </c>
      <c r="AW342" s="1999"/>
      <c r="AX342" s="1982">
        <f t="shared" si="460"/>
        <v>0</v>
      </c>
      <c r="AY342" s="1438">
        <f t="shared" si="453"/>
        <v>0</v>
      </c>
      <c r="AZ342" s="1438"/>
      <c r="BA342" s="1438">
        <f t="shared" si="432"/>
        <v>0</v>
      </c>
      <c r="BB342" s="1438">
        <f t="shared" si="433"/>
        <v>0</v>
      </c>
      <c r="BC342" s="1438">
        <f t="shared" si="434"/>
        <v>0</v>
      </c>
      <c r="BD342" s="1438">
        <f t="shared" si="435"/>
        <v>0</v>
      </c>
      <c r="BE342" s="1438">
        <f t="shared" si="449"/>
        <v>0</v>
      </c>
      <c r="BF342" s="1362"/>
      <c r="BG342" s="1363"/>
      <c r="BH342" s="1353"/>
      <c r="BI342" s="1353"/>
      <c r="BJ342" s="1353"/>
      <c r="BK342" s="1353"/>
      <c r="BL342" s="1353"/>
      <c r="BM342" s="1353">
        <f t="shared" si="450"/>
        <v>0</v>
      </c>
      <c r="BN342" s="1603"/>
      <c r="BO342" s="1396"/>
      <c r="BP342" s="1396"/>
      <c r="BQ342" s="1396">
        <f t="shared" si="454"/>
        <v>0</v>
      </c>
      <c r="BR342" s="1396"/>
      <c r="BS342" s="1396">
        <f t="shared" si="451"/>
        <v>0</v>
      </c>
      <c r="BT342" s="1396"/>
      <c r="BU342" s="1441">
        <f t="shared" si="461"/>
        <v>0</v>
      </c>
      <c r="BV342" s="1441">
        <f t="shared" si="455"/>
        <v>0</v>
      </c>
      <c r="BW342" s="1441">
        <f t="shared" si="456"/>
        <v>0</v>
      </c>
      <c r="BX342" s="1441">
        <f t="shared" si="457"/>
        <v>0</v>
      </c>
      <c r="BY342" s="1441">
        <f t="shared" si="458"/>
        <v>0</v>
      </c>
      <c r="BZ342" s="1441">
        <f t="shared" si="452"/>
        <v>0</v>
      </c>
      <c r="CA342" s="2394"/>
      <c r="CB342" s="2059">
        <f t="shared" si="459"/>
        <v>0</v>
      </c>
    </row>
    <row r="343" spans="1:80" ht="12.75" hidden="1" customHeight="1">
      <c r="A343" s="1165"/>
      <c r="B343" s="1581"/>
      <c r="C343" s="1860"/>
      <c r="D343" s="1601"/>
      <c r="E343" s="1357">
        <v>0</v>
      </c>
      <c r="F343" s="1357">
        <v>0</v>
      </c>
      <c r="G343" s="1357">
        <v>0</v>
      </c>
      <c r="H343" s="1357">
        <v>0</v>
      </c>
      <c r="I343" s="1357">
        <v>0</v>
      </c>
      <c r="J343" s="1357">
        <v>0</v>
      </c>
      <c r="K343" s="1357">
        <v>0</v>
      </c>
      <c r="L343" s="1357">
        <f t="shared" si="444"/>
        <v>0</v>
      </c>
      <c r="M343" s="1440"/>
      <c r="N343" s="1440"/>
      <c r="O343" s="1440"/>
      <c r="P343" s="1440"/>
      <c r="Q343" s="1440"/>
      <c r="R343" s="1440"/>
      <c r="S343" s="1440"/>
      <c r="T343" s="1440">
        <f t="shared" si="445"/>
        <v>0</v>
      </c>
      <c r="U343" s="1722"/>
      <c r="V343" s="891">
        <f t="shared" si="437"/>
        <v>0</v>
      </c>
      <c r="W343" s="891"/>
      <c r="X343" s="891"/>
      <c r="Y343" s="891">
        <f t="shared" si="438"/>
        <v>0</v>
      </c>
      <c r="Z343" s="891"/>
      <c r="AA343" s="891">
        <f t="shared" si="439"/>
        <v>0</v>
      </c>
      <c r="AB343" s="891">
        <f t="shared" si="440"/>
        <v>0</v>
      </c>
      <c r="AC343" s="891">
        <f t="shared" si="441"/>
        <v>0</v>
      </c>
      <c r="AD343" s="891">
        <f t="shared" si="442"/>
        <v>0</v>
      </c>
      <c r="AE343" s="891">
        <f t="shared" si="443"/>
        <v>0</v>
      </c>
      <c r="AF343" s="1366">
        <f t="shared" si="446"/>
        <v>0</v>
      </c>
      <c r="AG343" s="891"/>
      <c r="AH343" s="891"/>
      <c r="AI343" s="1346">
        <v>0</v>
      </c>
      <c r="AJ343" s="1346">
        <v>0</v>
      </c>
      <c r="AK343" s="1438">
        <v>0</v>
      </c>
      <c r="AL343" s="1438">
        <v>0</v>
      </c>
      <c r="AM343" s="1438">
        <v>0</v>
      </c>
      <c r="AN343" s="1438">
        <v>0</v>
      </c>
      <c r="AO343" s="1438">
        <f t="shared" si="447"/>
        <v>0</v>
      </c>
      <c r="AP343" s="1394"/>
      <c r="AQ343" s="1394"/>
      <c r="AR343" s="1394"/>
      <c r="AS343" s="1394"/>
      <c r="AT343" s="1394"/>
      <c r="AU343" s="1394"/>
      <c r="AV343" s="1394">
        <f t="shared" si="448"/>
        <v>0</v>
      </c>
      <c r="AW343" s="1999"/>
      <c r="AX343" s="1982">
        <f t="shared" si="460"/>
        <v>0</v>
      </c>
      <c r="AY343" s="1438">
        <f t="shared" si="453"/>
        <v>0</v>
      </c>
      <c r="AZ343" s="1438"/>
      <c r="BA343" s="1438">
        <f t="shared" si="432"/>
        <v>0</v>
      </c>
      <c r="BB343" s="1438">
        <f t="shared" si="433"/>
        <v>0</v>
      </c>
      <c r="BC343" s="1438">
        <f t="shared" si="434"/>
        <v>0</v>
      </c>
      <c r="BD343" s="1438">
        <f t="shared" si="435"/>
        <v>0</v>
      </c>
      <c r="BE343" s="1438">
        <f t="shared" si="449"/>
        <v>0</v>
      </c>
      <c r="BF343" s="1362"/>
      <c r="BG343" s="1363"/>
      <c r="BH343" s="1353"/>
      <c r="BI343" s="1353"/>
      <c r="BJ343" s="1353"/>
      <c r="BK343" s="1353"/>
      <c r="BL343" s="1353"/>
      <c r="BM343" s="1353">
        <f t="shared" si="450"/>
        <v>0</v>
      </c>
      <c r="BN343" s="1603"/>
      <c r="BO343" s="1396"/>
      <c r="BP343" s="1396"/>
      <c r="BQ343" s="1396">
        <f t="shared" si="454"/>
        <v>0</v>
      </c>
      <c r="BR343" s="1396"/>
      <c r="BS343" s="1396">
        <f t="shared" si="451"/>
        <v>0</v>
      </c>
      <c r="BT343" s="1396"/>
      <c r="BU343" s="1441">
        <f t="shared" si="461"/>
        <v>0</v>
      </c>
      <c r="BV343" s="1441">
        <f t="shared" si="455"/>
        <v>0</v>
      </c>
      <c r="BW343" s="1441">
        <f t="shared" si="456"/>
        <v>0</v>
      </c>
      <c r="BX343" s="1441">
        <f t="shared" si="457"/>
        <v>0</v>
      </c>
      <c r="BY343" s="1441">
        <f t="shared" si="458"/>
        <v>0</v>
      </c>
      <c r="BZ343" s="1441">
        <f t="shared" si="452"/>
        <v>0</v>
      </c>
      <c r="CA343" s="2394"/>
      <c r="CB343" s="2059">
        <f t="shared" si="459"/>
        <v>0</v>
      </c>
    </row>
    <row r="344" spans="1:80" ht="12.75" hidden="1" customHeight="1">
      <c r="A344" s="1165"/>
      <c r="B344" s="1581"/>
      <c r="C344" s="1860"/>
      <c r="D344" s="1601"/>
      <c r="E344" s="1357">
        <v>0</v>
      </c>
      <c r="F344" s="1357">
        <v>0</v>
      </c>
      <c r="G344" s="1357">
        <v>0</v>
      </c>
      <c r="H344" s="1357">
        <v>0</v>
      </c>
      <c r="I344" s="1357">
        <v>0</v>
      </c>
      <c r="J344" s="1357">
        <v>0</v>
      </c>
      <c r="K344" s="1357">
        <v>0</v>
      </c>
      <c r="L344" s="1357">
        <f t="shared" si="444"/>
        <v>0</v>
      </c>
      <c r="M344" s="1440"/>
      <c r="N344" s="1440"/>
      <c r="O344" s="1440"/>
      <c r="P344" s="1440"/>
      <c r="Q344" s="1440"/>
      <c r="R344" s="1440"/>
      <c r="S344" s="1440"/>
      <c r="T344" s="1440">
        <f t="shared" si="445"/>
        <v>0</v>
      </c>
      <c r="U344" s="1722"/>
      <c r="V344" s="891">
        <f t="shared" si="437"/>
        <v>0</v>
      </c>
      <c r="W344" s="891"/>
      <c r="X344" s="891"/>
      <c r="Y344" s="891">
        <f t="shared" si="438"/>
        <v>0</v>
      </c>
      <c r="Z344" s="891"/>
      <c r="AA344" s="891">
        <f t="shared" si="439"/>
        <v>0</v>
      </c>
      <c r="AB344" s="891">
        <f t="shared" si="440"/>
        <v>0</v>
      </c>
      <c r="AC344" s="891">
        <f t="shared" si="441"/>
        <v>0</v>
      </c>
      <c r="AD344" s="891">
        <f t="shared" si="442"/>
        <v>0</v>
      </c>
      <c r="AE344" s="891">
        <f t="shared" si="443"/>
        <v>0</v>
      </c>
      <c r="AF344" s="1366">
        <f t="shared" si="446"/>
        <v>0</v>
      </c>
      <c r="AG344" s="891"/>
      <c r="AH344" s="891"/>
      <c r="AI344" s="1346">
        <v>0</v>
      </c>
      <c r="AJ344" s="1346">
        <v>0</v>
      </c>
      <c r="AK344" s="1438">
        <v>0</v>
      </c>
      <c r="AL344" s="1438">
        <v>0</v>
      </c>
      <c r="AM344" s="1438">
        <v>0</v>
      </c>
      <c r="AN344" s="1438">
        <v>0</v>
      </c>
      <c r="AO344" s="1438">
        <f t="shared" si="447"/>
        <v>0</v>
      </c>
      <c r="AP344" s="1394"/>
      <c r="AQ344" s="1394"/>
      <c r="AR344" s="1394"/>
      <c r="AS344" s="1394"/>
      <c r="AT344" s="1394"/>
      <c r="AU344" s="1394"/>
      <c r="AV344" s="1394">
        <f t="shared" si="448"/>
        <v>0</v>
      </c>
      <c r="AW344" s="1999"/>
      <c r="AX344" s="1982">
        <f t="shared" si="460"/>
        <v>0</v>
      </c>
      <c r="AY344" s="1438">
        <f t="shared" si="453"/>
        <v>0</v>
      </c>
      <c r="AZ344" s="1438"/>
      <c r="BA344" s="1438">
        <f t="shared" si="432"/>
        <v>0</v>
      </c>
      <c r="BB344" s="1438">
        <f t="shared" si="433"/>
        <v>0</v>
      </c>
      <c r="BC344" s="1438">
        <f t="shared" si="434"/>
        <v>0</v>
      </c>
      <c r="BD344" s="1438">
        <f t="shared" si="435"/>
        <v>0</v>
      </c>
      <c r="BE344" s="1438">
        <f t="shared" si="449"/>
        <v>0</v>
      </c>
      <c r="BF344" s="1362"/>
      <c r="BG344" s="1363"/>
      <c r="BH344" s="1353"/>
      <c r="BI344" s="1353"/>
      <c r="BJ344" s="1353"/>
      <c r="BK344" s="1353"/>
      <c r="BL344" s="1353"/>
      <c r="BM344" s="1353">
        <f t="shared" si="450"/>
        <v>0</v>
      </c>
      <c r="BN344" s="1603"/>
      <c r="BO344" s="1396"/>
      <c r="BP344" s="1396"/>
      <c r="BQ344" s="1396">
        <f t="shared" si="454"/>
        <v>0</v>
      </c>
      <c r="BR344" s="1396"/>
      <c r="BS344" s="1396">
        <f t="shared" si="451"/>
        <v>0</v>
      </c>
      <c r="BT344" s="1396"/>
      <c r="BU344" s="1441">
        <f t="shared" si="461"/>
        <v>0</v>
      </c>
      <c r="BV344" s="1441">
        <f t="shared" si="455"/>
        <v>0</v>
      </c>
      <c r="BW344" s="1441">
        <f t="shared" si="456"/>
        <v>0</v>
      </c>
      <c r="BX344" s="1441">
        <f t="shared" si="457"/>
        <v>0</v>
      </c>
      <c r="BY344" s="1441">
        <f t="shared" si="458"/>
        <v>0</v>
      </c>
      <c r="BZ344" s="1441">
        <f t="shared" si="452"/>
        <v>0</v>
      </c>
      <c r="CA344" s="2394"/>
      <c r="CB344" s="2059">
        <f t="shared" si="459"/>
        <v>0</v>
      </c>
    </row>
    <row r="345" spans="1:80" ht="12.75" hidden="1" customHeight="1">
      <c r="A345" s="1165"/>
      <c r="B345" s="1581"/>
      <c r="C345" s="1860"/>
      <c r="D345" s="1601"/>
      <c r="E345" s="1357">
        <v>0</v>
      </c>
      <c r="F345" s="1357">
        <v>0</v>
      </c>
      <c r="G345" s="1357">
        <v>0</v>
      </c>
      <c r="H345" s="1357">
        <v>0</v>
      </c>
      <c r="I345" s="1357">
        <v>0</v>
      </c>
      <c r="J345" s="1357">
        <v>0</v>
      </c>
      <c r="K345" s="1357">
        <v>0</v>
      </c>
      <c r="L345" s="1357">
        <f t="shared" si="444"/>
        <v>0</v>
      </c>
      <c r="M345" s="1440"/>
      <c r="N345" s="1440"/>
      <c r="O345" s="1440"/>
      <c r="P345" s="1440"/>
      <c r="Q345" s="1440"/>
      <c r="R345" s="1440"/>
      <c r="S345" s="1440"/>
      <c r="T345" s="1440">
        <f t="shared" si="445"/>
        <v>0</v>
      </c>
      <c r="U345" s="1722"/>
      <c r="V345" s="891">
        <f t="shared" si="437"/>
        <v>0</v>
      </c>
      <c r="W345" s="891"/>
      <c r="X345" s="891"/>
      <c r="Y345" s="891">
        <f t="shared" si="438"/>
        <v>0</v>
      </c>
      <c r="Z345" s="891"/>
      <c r="AA345" s="891">
        <f t="shared" si="439"/>
        <v>0</v>
      </c>
      <c r="AB345" s="891">
        <f t="shared" si="440"/>
        <v>0</v>
      </c>
      <c r="AC345" s="891">
        <f t="shared" si="441"/>
        <v>0</v>
      </c>
      <c r="AD345" s="891">
        <f t="shared" si="442"/>
        <v>0</v>
      </c>
      <c r="AE345" s="891">
        <f t="shared" si="443"/>
        <v>0</v>
      </c>
      <c r="AF345" s="1366">
        <f t="shared" si="446"/>
        <v>0</v>
      </c>
      <c r="AG345" s="891"/>
      <c r="AH345" s="891"/>
      <c r="AI345" s="1346">
        <v>0</v>
      </c>
      <c r="AJ345" s="1346">
        <v>0</v>
      </c>
      <c r="AK345" s="1438">
        <v>0</v>
      </c>
      <c r="AL345" s="1438">
        <v>0</v>
      </c>
      <c r="AM345" s="1438">
        <v>0</v>
      </c>
      <c r="AN345" s="1438">
        <v>0</v>
      </c>
      <c r="AO345" s="1438">
        <f t="shared" si="447"/>
        <v>0</v>
      </c>
      <c r="AP345" s="1394"/>
      <c r="AQ345" s="1394"/>
      <c r="AR345" s="1394"/>
      <c r="AS345" s="1394"/>
      <c r="AT345" s="1394"/>
      <c r="AU345" s="1394"/>
      <c r="AV345" s="1394">
        <f t="shared" si="448"/>
        <v>0</v>
      </c>
      <c r="AW345" s="1999"/>
      <c r="AX345" s="1982">
        <f t="shared" si="460"/>
        <v>0</v>
      </c>
      <c r="AY345" s="1438">
        <f t="shared" si="453"/>
        <v>0</v>
      </c>
      <c r="AZ345" s="1438"/>
      <c r="BA345" s="1438">
        <f t="shared" si="432"/>
        <v>0</v>
      </c>
      <c r="BB345" s="1438">
        <f t="shared" si="433"/>
        <v>0</v>
      </c>
      <c r="BC345" s="1438">
        <f t="shared" si="434"/>
        <v>0</v>
      </c>
      <c r="BD345" s="1438">
        <f t="shared" si="435"/>
        <v>0</v>
      </c>
      <c r="BE345" s="1438">
        <f t="shared" si="449"/>
        <v>0</v>
      </c>
      <c r="BF345" s="1362"/>
      <c r="BG345" s="1363"/>
      <c r="BH345" s="1353"/>
      <c r="BI345" s="1353"/>
      <c r="BJ345" s="1353"/>
      <c r="BK345" s="1353"/>
      <c r="BL345" s="1353"/>
      <c r="BM345" s="1353">
        <f t="shared" si="450"/>
        <v>0</v>
      </c>
      <c r="BN345" s="1603"/>
      <c r="BO345" s="1396"/>
      <c r="BP345" s="1396"/>
      <c r="BQ345" s="1396">
        <f t="shared" si="454"/>
        <v>0</v>
      </c>
      <c r="BR345" s="1396"/>
      <c r="BS345" s="1396">
        <f t="shared" si="451"/>
        <v>0</v>
      </c>
      <c r="BT345" s="1396"/>
      <c r="BU345" s="1441">
        <f t="shared" si="461"/>
        <v>0</v>
      </c>
      <c r="BV345" s="1441">
        <f t="shared" si="455"/>
        <v>0</v>
      </c>
      <c r="BW345" s="1441">
        <f t="shared" si="456"/>
        <v>0</v>
      </c>
      <c r="BX345" s="1441">
        <f t="shared" si="457"/>
        <v>0</v>
      </c>
      <c r="BY345" s="1441">
        <f t="shared" si="458"/>
        <v>0</v>
      </c>
      <c r="BZ345" s="1441">
        <f t="shared" si="452"/>
        <v>0</v>
      </c>
      <c r="CA345" s="2394"/>
      <c r="CB345" s="2059">
        <f t="shared" si="459"/>
        <v>0</v>
      </c>
    </row>
    <row r="346" spans="1:80" ht="12.75" hidden="1" customHeight="1">
      <c r="A346" s="911">
        <v>25</v>
      </c>
      <c r="B346" s="1581"/>
      <c r="C346" s="1368" t="s">
        <v>748</v>
      </c>
      <c r="D346" s="1601" t="s">
        <v>955</v>
      </c>
      <c r="E346" s="1357">
        <v>0</v>
      </c>
      <c r="F346" s="1357">
        <v>0</v>
      </c>
      <c r="G346" s="1357">
        <v>0</v>
      </c>
      <c r="H346" s="1357">
        <v>0</v>
      </c>
      <c r="I346" s="1357">
        <v>0</v>
      </c>
      <c r="J346" s="1357">
        <v>0</v>
      </c>
      <c r="K346" s="1357">
        <v>0</v>
      </c>
      <c r="L346" s="1357">
        <f t="shared" si="444"/>
        <v>0</v>
      </c>
      <c r="M346" s="1440"/>
      <c r="N346" s="1440"/>
      <c r="O346" s="1440"/>
      <c r="P346" s="1440"/>
      <c r="Q346" s="1440"/>
      <c r="R346" s="1440"/>
      <c r="S346" s="1440"/>
      <c r="T346" s="1440">
        <f t="shared" si="445"/>
        <v>0</v>
      </c>
      <c r="U346" s="1722"/>
      <c r="V346" s="891">
        <f t="shared" si="437"/>
        <v>0</v>
      </c>
      <c r="W346" s="891"/>
      <c r="X346" s="891"/>
      <c r="Y346" s="891">
        <f t="shared" si="438"/>
        <v>0</v>
      </c>
      <c r="Z346" s="891"/>
      <c r="AA346" s="891">
        <f t="shared" si="439"/>
        <v>0</v>
      </c>
      <c r="AB346" s="891">
        <f t="shared" si="440"/>
        <v>0</v>
      </c>
      <c r="AC346" s="891">
        <f t="shared" si="441"/>
        <v>0</v>
      </c>
      <c r="AD346" s="891">
        <f t="shared" si="442"/>
        <v>0</v>
      </c>
      <c r="AE346" s="891">
        <f t="shared" si="443"/>
        <v>0</v>
      </c>
      <c r="AF346" s="1366">
        <f t="shared" si="446"/>
        <v>0</v>
      </c>
      <c r="AG346" s="891"/>
      <c r="AH346" s="891"/>
      <c r="AI346" s="1346">
        <v>0</v>
      </c>
      <c r="AJ346" s="1346">
        <v>0</v>
      </c>
      <c r="AK346" s="1438">
        <v>0</v>
      </c>
      <c r="AL346" s="1438">
        <v>0</v>
      </c>
      <c r="AM346" s="1438">
        <v>0</v>
      </c>
      <c r="AN346" s="1438">
        <v>0</v>
      </c>
      <c r="AO346" s="1438">
        <f t="shared" si="447"/>
        <v>0</v>
      </c>
      <c r="AP346" s="1394"/>
      <c r="AQ346" s="1394"/>
      <c r="AR346" s="1394"/>
      <c r="AS346" s="1394"/>
      <c r="AT346" s="1394"/>
      <c r="AU346" s="1394"/>
      <c r="AV346" s="1394">
        <f t="shared" si="448"/>
        <v>0</v>
      </c>
      <c r="AW346" s="1999"/>
      <c r="AX346" s="1982">
        <f t="shared" si="460"/>
        <v>0</v>
      </c>
      <c r="AY346" s="1438">
        <f t="shared" si="453"/>
        <v>0</v>
      </c>
      <c r="AZ346" s="1438"/>
      <c r="BA346" s="1438">
        <f t="shared" si="432"/>
        <v>0</v>
      </c>
      <c r="BB346" s="1438">
        <f t="shared" si="433"/>
        <v>0</v>
      </c>
      <c r="BC346" s="1438">
        <f t="shared" si="434"/>
        <v>0</v>
      </c>
      <c r="BD346" s="1438">
        <f t="shared" si="435"/>
        <v>0</v>
      </c>
      <c r="BE346" s="1438">
        <f t="shared" si="449"/>
        <v>0</v>
      </c>
      <c r="BF346" s="1362"/>
      <c r="BG346" s="1363"/>
      <c r="BH346" s="1441"/>
      <c r="BI346" s="1441"/>
      <c r="BJ346" s="1441"/>
      <c r="BK346" s="1441"/>
      <c r="BL346" s="1441"/>
      <c r="BM346" s="1441">
        <f t="shared" si="450"/>
        <v>0</v>
      </c>
      <c r="BN346" s="1396"/>
      <c r="BO346" s="1396"/>
      <c r="BP346" s="1396"/>
      <c r="BQ346" s="1396">
        <f t="shared" si="454"/>
        <v>0</v>
      </c>
      <c r="BR346" s="1396"/>
      <c r="BS346" s="1396">
        <f t="shared" si="451"/>
        <v>0</v>
      </c>
      <c r="BT346" s="1396"/>
      <c r="BU346" s="1441">
        <f t="shared" si="461"/>
        <v>0</v>
      </c>
      <c r="BV346" s="1441">
        <f t="shared" si="455"/>
        <v>0</v>
      </c>
      <c r="BW346" s="1441">
        <f t="shared" si="456"/>
        <v>0</v>
      </c>
      <c r="BX346" s="1441">
        <f t="shared" si="457"/>
        <v>0</v>
      </c>
      <c r="BY346" s="1441">
        <f t="shared" si="458"/>
        <v>0</v>
      </c>
      <c r="BZ346" s="1441">
        <f t="shared" si="452"/>
        <v>0</v>
      </c>
      <c r="CA346" s="2394"/>
      <c r="CB346" s="2059">
        <f t="shared" si="459"/>
        <v>0</v>
      </c>
    </row>
    <row r="347" spans="1:80" ht="24" hidden="1" customHeight="1">
      <c r="A347" s="1170"/>
      <c r="B347" s="1604"/>
      <c r="C347" s="1368" t="s">
        <v>747</v>
      </c>
      <c r="D347" s="1371"/>
      <c r="E347" s="1372">
        <v>0</v>
      </c>
      <c r="F347" s="1372">
        <v>0</v>
      </c>
      <c r="G347" s="1372">
        <v>0</v>
      </c>
      <c r="H347" s="1372">
        <v>0</v>
      </c>
      <c r="I347" s="1372">
        <v>0</v>
      </c>
      <c r="J347" s="1372">
        <v>0</v>
      </c>
      <c r="K347" s="1372">
        <v>0</v>
      </c>
      <c r="L347" s="1372">
        <f t="shared" si="444"/>
        <v>0</v>
      </c>
      <c r="M347" s="1970"/>
      <c r="N347" s="1496"/>
      <c r="O347" s="1970"/>
      <c r="P347" s="1970"/>
      <c r="Q347" s="1970"/>
      <c r="R347" s="1970"/>
      <c r="S347" s="1970"/>
      <c r="T347" s="1971">
        <f t="shared" si="445"/>
        <v>0</v>
      </c>
      <c r="U347" s="2065"/>
      <c r="V347" s="891">
        <f t="shared" si="437"/>
        <v>0</v>
      </c>
      <c r="W347" s="891"/>
      <c r="X347" s="891"/>
      <c r="Y347" s="891">
        <f t="shared" si="438"/>
        <v>0</v>
      </c>
      <c r="Z347" s="891"/>
      <c r="AA347" s="891">
        <f t="shared" si="439"/>
        <v>0</v>
      </c>
      <c r="AB347" s="891">
        <f t="shared" si="440"/>
        <v>0</v>
      </c>
      <c r="AC347" s="891">
        <f t="shared" si="441"/>
        <v>0</v>
      </c>
      <c r="AD347" s="891">
        <f t="shared" si="442"/>
        <v>0</v>
      </c>
      <c r="AE347" s="891">
        <f t="shared" si="443"/>
        <v>0</v>
      </c>
      <c r="AF347" s="1443">
        <f t="shared" si="446"/>
        <v>0</v>
      </c>
      <c r="AG347" s="889"/>
      <c r="AH347" s="889"/>
      <c r="AI347" s="1375">
        <v>0</v>
      </c>
      <c r="AJ347" s="1375">
        <v>0</v>
      </c>
      <c r="AK347" s="1497">
        <v>0</v>
      </c>
      <c r="AL347" s="1497">
        <v>0</v>
      </c>
      <c r="AM347" s="1497">
        <v>0</v>
      </c>
      <c r="AN347" s="1497">
        <v>0</v>
      </c>
      <c r="AO347" s="1497">
        <f t="shared" si="447"/>
        <v>0</v>
      </c>
      <c r="AP347" s="1379"/>
      <c r="AQ347" s="1378"/>
      <c r="AR347" s="1379"/>
      <c r="AS347" s="1379"/>
      <c r="AT347" s="1379"/>
      <c r="AU347" s="1379"/>
      <c r="AV347" s="1378">
        <f t="shared" si="448"/>
        <v>0</v>
      </c>
      <c r="AW347" s="1481"/>
      <c r="AX347" s="1982">
        <f t="shared" si="460"/>
        <v>0</v>
      </c>
      <c r="AY347" s="1375">
        <f t="shared" si="453"/>
        <v>0</v>
      </c>
      <c r="AZ347" s="1401"/>
      <c r="BA347" s="1438">
        <f t="shared" si="432"/>
        <v>0</v>
      </c>
      <c r="BB347" s="1438">
        <f t="shared" si="433"/>
        <v>0</v>
      </c>
      <c r="BC347" s="1438">
        <f t="shared" si="434"/>
        <v>0</v>
      </c>
      <c r="BD347" s="1438">
        <f t="shared" si="435"/>
        <v>0</v>
      </c>
      <c r="BE347" s="1438">
        <f t="shared" si="449"/>
        <v>0</v>
      </c>
      <c r="BF347" s="1380"/>
      <c r="BG347" s="1381"/>
      <c r="BH347" s="1498"/>
      <c r="BI347" s="1498"/>
      <c r="BJ347" s="1498"/>
      <c r="BK347" s="1498"/>
      <c r="BL347" s="1498"/>
      <c r="BM347" s="1498">
        <f t="shared" si="450"/>
        <v>0</v>
      </c>
      <c r="BN347" s="1385"/>
      <c r="BO347" s="1385"/>
      <c r="BP347" s="1385"/>
      <c r="BQ347" s="1396">
        <f t="shared" si="454"/>
        <v>0</v>
      </c>
      <c r="BR347" s="1385"/>
      <c r="BS347" s="1386">
        <f t="shared" si="451"/>
        <v>0</v>
      </c>
      <c r="BT347" s="1386"/>
      <c r="BU347" s="1382">
        <f t="shared" si="461"/>
        <v>0</v>
      </c>
      <c r="BV347" s="1382">
        <f t="shared" si="455"/>
        <v>0</v>
      </c>
      <c r="BW347" s="1441">
        <f t="shared" si="456"/>
        <v>0</v>
      </c>
      <c r="BX347" s="1441">
        <f t="shared" si="457"/>
        <v>0</v>
      </c>
      <c r="BY347" s="1441">
        <f t="shared" si="458"/>
        <v>0</v>
      </c>
      <c r="BZ347" s="1456">
        <f t="shared" si="452"/>
        <v>0</v>
      </c>
      <c r="CA347" s="2395"/>
      <c r="CB347" s="2059">
        <f t="shared" si="459"/>
        <v>0</v>
      </c>
    </row>
    <row r="348" spans="1:80">
      <c r="A348" s="1165" t="s">
        <v>759</v>
      </c>
      <c r="B348" s="1169" t="s">
        <v>584</v>
      </c>
      <c r="C348" s="942" t="s">
        <v>544</v>
      </c>
      <c r="D348" s="1738"/>
      <c r="E348" s="1861">
        <v>6.96</v>
      </c>
      <c r="F348" s="1861">
        <v>4216</v>
      </c>
      <c r="G348" s="1861">
        <v>64784.800000000003</v>
      </c>
      <c r="H348" s="1861">
        <v>0</v>
      </c>
      <c r="I348" s="1861">
        <v>0</v>
      </c>
      <c r="J348" s="1861">
        <v>3500</v>
      </c>
      <c r="K348" s="1861">
        <v>84000</v>
      </c>
      <c r="L348" s="1861">
        <f t="shared" si="444"/>
        <v>156500.79999999999</v>
      </c>
      <c r="M348" s="1184">
        <f t="shared" ref="M348:S348" si="462">SUM(M349:M368)</f>
        <v>-1</v>
      </c>
      <c r="N348" s="1184">
        <f t="shared" si="462"/>
        <v>0</v>
      </c>
      <c r="O348" s="1184">
        <f t="shared" si="462"/>
        <v>25736.2</v>
      </c>
      <c r="P348" s="1184">
        <f t="shared" si="462"/>
        <v>0</v>
      </c>
      <c r="Q348" s="1184"/>
      <c r="R348" s="1184">
        <f t="shared" si="462"/>
        <v>0</v>
      </c>
      <c r="S348" s="1184">
        <f t="shared" si="462"/>
        <v>0</v>
      </c>
      <c r="T348" s="1184">
        <f t="shared" si="445"/>
        <v>25736.2</v>
      </c>
      <c r="U348" s="1184"/>
      <c r="V348" s="1861">
        <f t="shared" ref="V348:AE348" si="463">SUM(V349:V368)</f>
        <v>9.4250000000000007</v>
      </c>
      <c r="W348" s="1861"/>
      <c r="X348" s="1861"/>
      <c r="Y348" s="1861">
        <f t="shared" si="463"/>
        <v>4416.8999999999996</v>
      </c>
      <c r="Z348" s="1861"/>
      <c r="AA348" s="1861">
        <f t="shared" si="463"/>
        <v>160262.9</v>
      </c>
      <c r="AB348" s="1861">
        <f t="shared" si="463"/>
        <v>0</v>
      </c>
      <c r="AC348" s="1861">
        <f>SUM(AC349:AC368)</f>
        <v>0</v>
      </c>
      <c r="AD348" s="1861">
        <f t="shared" si="463"/>
        <v>2700</v>
      </c>
      <c r="AE348" s="1861">
        <f t="shared" si="463"/>
        <v>64800</v>
      </c>
      <c r="AF348" s="1861">
        <f t="shared" si="446"/>
        <v>232179.8</v>
      </c>
      <c r="AG348" s="1861"/>
      <c r="AH348" s="1861"/>
      <c r="AI348" s="1861">
        <v>7.24</v>
      </c>
      <c r="AJ348" s="1861">
        <v>22900</v>
      </c>
      <c r="AK348" s="1861">
        <v>28000</v>
      </c>
      <c r="AL348" s="1861">
        <v>0</v>
      </c>
      <c r="AM348" s="1861">
        <v>8505</v>
      </c>
      <c r="AN348" s="1861">
        <v>204120</v>
      </c>
      <c r="AO348" s="1861">
        <f t="shared" si="447"/>
        <v>263525</v>
      </c>
      <c r="AP348" s="1861">
        <f t="shared" ref="AP348:AU348" si="464">SUM(AP349:AP368)</f>
        <v>0</v>
      </c>
      <c r="AQ348" s="1861">
        <f t="shared" si="464"/>
        <v>-2500</v>
      </c>
      <c r="AR348" s="1861">
        <f t="shared" si="464"/>
        <v>0</v>
      </c>
      <c r="AS348" s="1861">
        <f t="shared" si="464"/>
        <v>0</v>
      </c>
      <c r="AT348" s="1861">
        <f t="shared" si="464"/>
        <v>-900</v>
      </c>
      <c r="AU348" s="1861">
        <f t="shared" si="464"/>
        <v>-21600</v>
      </c>
      <c r="AV348" s="1861">
        <f t="shared" si="448"/>
        <v>-25000</v>
      </c>
      <c r="AW348" s="1314">
        <f>AW356</f>
        <v>0</v>
      </c>
      <c r="AX348" s="1750">
        <f t="shared" ref="AX348:BD348" si="465">SUM(AX349:AX368)</f>
        <v>4</v>
      </c>
      <c r="AY348" s="1861">
        <f t="shared" si="465"/>
        <v>57017</v>
      </c>
      <c r="AZ348" s="1861"/>
      <c r="BA348" s="1861">
        <f t="shared" si="465"/>
        <v>31000</v>
      </c>
      <c r="BB348" s="1861">
        <f t="shared" si="465"/>
        <v>0</v>
      </c>
      <c r="BC348" s="1861">
        <f t="shared" si="465"/>
        <v>6862.3</v>
      </c>
      <c r="BD348" s="1861">
        <f t="shared" si="465"/>
        <v>164696</v>
      </c>
      <c r="BE348" s="1861">
        <f t="shared" si="449"/>
        <v>259575.3</v>
      </c>
      <c r="BF348" s="1730"/>
      <c r="BG348" s="1185"/>
      <c r="BH348" s="1861">
        <f>SUM(BH349:BH368)</f>
        <v>8.3000000000000007</v>
      </c>
      <c r="BI348" s="1861">
        <f>SUM(BI349:BI368)</f>
        <v>0</v>
      </c>
      <c r="BJ348" s="1861">
        <f>SUM(BJ349:BJ368)</f>
        <v>223300</v>
      </c>
      <c r="BK348" s="1861">
        <f>SUM(BK349:BK368)</f>
        <v>0</v>
      </c>
      <c r="BL348" s="1861">
        <f>SUM(BL349:BL368)</f>
        <v>0</v>
      </c>
      <c r="BM348" s="1861">
        <f t="shared" si="450"/>
        <v>223300</v>
      </c>
      <c r="BN348" s="1861">
        <f>SUM(BN349:BN368)</f>
        <v>0</v>
      </c>
      <c r="BO348" s="1184">
        <f>SUM(BO349:BO368)</f>
        <v>0</v>
      </c>
      <c r="BP348" s="1184">
        <f>SUM(BP349:BP368)</f>
        <v>0</v>
      </c>
      <c r="BQ348" s="1184">
        <f>SUM(BQ349:BQ368)</f>
        <v>0</v>
      </c>
      <c r="BR348" s="1184">
        <f t="shared" ref="BR348:BY348" si="466">SUM(BR349:BR368)</f>
        <v>0</v>
      </c>
      <c r="BS348" s="1184">
        <f t="shared" si="451"/>
        <v>0</v>
      </c>
      <c r="BT348" s="1184">
        <f>BT356</f>
        <v>138.93</v>
      </c>
      <c r="BU348" s="1861">
        <f t="shared" si="466"/>
        <v>7.8</v>
      </c>
      <c r="BV348" s="1861">
        <f t="shared" si="466"/>
        <v>0</v>
      </c>
      <c r="BW348" s="1861">
        <f t="shared" si="466"/>
        <v>49808</v>
      </c>
      <c r="BX348" s="1861">
        <f>SUM(BX349:BX368)</f>
        <v>10049.799999999999</v>
      </c>
      <c r="BY348" s="1861">
        <f t="shared" si="466"/>
        <v>241195.5</v>
      </c>
      <c r="BZ348" s="1861">
        <f t="shared" si="452"/>
        <v>301053.3</v>
      </c>
      <c r="CA348" s="2396"/>
      <c r="CB348" s="2059">
        <f t="shared" si="459"/>
        <v>21.225000000000001</v>
      </c>
    </row>
    <row r="349" spans="1:80" ht="32.25" customHeight="1">
      <c r="A349" s="1165"/>
      <c r="B349" s="1591" t="s">
        <v>610</v>
      </c>
      <c r="C349" s="1860" t="s">
        <v>380</v>
      </c>
      <c r="D349" s="1487" t="s">
        <v>957</v>
      </c>
      <c r="E349" s="1605">
        <v>5.51</v>
      </c>
      <c r="F349" s="1606">
        <v>2216</v>
      </c>
      <c r="G349" s="1606">
        <v>56784.800000000003</v>
      </c>
      <c r="H349" s="1606">
        <v>0</v>
      </c>
      <c r="I349" s="1606">
        <v>0</v>
      </c>
      <c r="J349" s="1606">
        <v>2700</v>
      </c>
      <c r="K349" s="1606">
        <v>64800</v>
      </c>
      <c r="L349" s="1606">
        <f t="shared" si="444"/>
        <v>126500.8</v>
      </c>
      <c r="M349" s="1440"/>
      <c r="N349" s="1440"/>
      <c r="O349" s="1440">
        <v>25736.2</v>
      </c>
      <c r="P349" s="1440"/>
      <c r="Q349" s="1440"/>
      <c r="R349" s="1440"/>
      <c r="S349" s="1440"/>
      <c r="T349" s="2001">
        <f t="shared" si="445"/>
        <v>25736.2</v>
      </c>
      <c r="U349" s="2069"/>
      <c r="V349" s="1719">
        <v>5.5</v>
      </c>
      <c r="W349" s="1357"/>
      <c r="X349" s="1357"/>
      <c r="Y349" s="1357">
        <v>0</v>
      </c>
      <c r="Z349" s="1357"/>
      <c r="AA349" s="1357">
        <v>39050.699999999997</v>
      </c>
      <c r="AB349" s="1357">
        <f>H349+P349</f>
        <v>0</v>
      </c>
      <c r="AC349" s="1357">
        <f>I349+Q349</f>
        <v>0</v>
      </c>
      <c r="AD349" s="1357">
        <f>J349+R349</f>
        <v>2700</v>
      </c>
      <c r="AE349" s="1357">
        <f>K349+S349</f>
        <v>64800</v>
      </c>
      <c r="AF349" s="1724">
        <f t="shared" si="446"/>
        <v>106550.7</v>
      </c>
      <c r="AG349" s="891"/>
      <c r="AH349" s="2002"/>
      <c r="AI349" s="1607">
        <v>0</v>
      </c>
      <c r="AJ349" s="1608">
        <v>0</v>
      </c>
      <c r="AK349" s="1608">
        <v>0</v>
      </c>
      <c r="AL349" s="1608">
        <v>0</v>
      </c>
      <c r="AM349" s="1608">
        <v>0</v>
      </c>
      <c r="AN349" s="1608">
        <v>0</v>
      </c>
      <c r="AO349" s="1608">
        <f t="shared" si="447"/>
        <v>0</v>
      </c>
      <c r="AP349" s="1425"/>
      <c r="AQ349" s="1394"/>
      <c r="AR349" s="999"/>
      <c r="AS349" s="1001"/>
      <c r="AT349" s="1402">
        <f>AU349/24</f>
        <v>0</v>
      </c>
      <c r="AU349" s="1427"/>
      <c r="AV349" s="1427">
        <f t="shared" si="448"/>
        <v>0</v>
      </c>
      <c r="AW349" s="1997"/>
      <c r="AX349" s="2104">
        <f t="shared" ref="AX349:AY355" si="467">AI349+AP349</f>
        <v>0</v>
      </c>
      <c r="AY349" s="1609">
        <f t="shared" si="467"/>
        <v>0</v>
      </c>
      <c r="AZ349" s="1609"/>
      <c r="BA349" s="1609">
        <f t="shared" ref="BA349:BA368" si="468">AK349+AR349</f>
        <v>0</v>
      </c>
      <c r="BB349" s="1609">
        <f t="shared" ref="BB349:BB368" si="469">AL349+AS349</f>
        <v>0</v>
      </c>
      <c r="BC349" s="1609">
        <f t="shared" ref="BC349:BC368" si="470">AM349+AT349</f>
        <v>0</v>
      </c>
      <c r="BD349" s="1609">
        <f t="shared" ref="BD349:BD368" si="471">AN349+AU349</f>
        <v>0</v>
      </c>
      <c r="BE349" s="1609">
        <f t="shared" si="449"/>
        <v>0</v>
      </c>
      <c r="BF349" s="1347"/>
      <c r="BG349" s="1438"/>
      <c r="BH349" s="1349">
        <v>5.3</v>
      </c>
      <c r="BI349" s="1451"/>
      <c r="BJ349" s="1451">
        <v>133300</v>
      </c>
      <c r="BK349" s="1451"/>
      <c r="BL349" s="2004"/>
      <c r="BM349" s="1353">
        <f t="shared" si="450"/>
        <v>133300</v>
      </c>
      <c r="BN349" s="1429"/>
      <c r="BO349" s="1430"/>
      <c r="BP349" s="1430"/>
      <c r="BQ349" s="1396">
        <f>BR349/24</f>
        <v>0</v>
      </c>
      <c r="BR349" s="1430"/>
      <c r="BS349" s="1430">
        <f t="shared" si="451"/>
        <v>0</v>
      </c>
      <c r="BT349" s="1441"/>
      <c r="BU349" s="1451">
        <f t="shared" ref="BU349:BU368" si="472">BH349+BN349</f>
        <v>5.3</v>
      </c>
      <c r="BV349" s="1451">
        <f t="shared" ref="BV349:BV368" si="473">BI349+BO349</f>
        <v>0</v>
      </c>
      <c r="BW349" s="1353">
        <v>22050</v>
      </c>
      <c r="BX349" s="1353">
        <v>5250</v>
      </c>
      <c r="BY349" s="1353">
        <v>126000</v>
      </c>
      <c r="BZ349" s="1350">
        <f t="shared" si="452"/>
        <v>153300</v>
      </c>
      <c r="CA349" s="2393" t="s">
        <v>1279</v>
      </c>
      <c r="CB349" s="2059">
        <f t="shared" si="459"/>
        <v>10.8</v>
      </c>
    </row>
    <row r="350" spans="1:80" ht="12.75" hidden="1" customHeight="1">
      <c r="A350" s="1165"/>
      <c r="B350" s="1581"/>
      <c r="C350" s="1860" t="s">
        <v>64</v>
      </c>
      <c r="D350" s="1493"/>
      <c r="E350" s="1611">
        <v>0</v>
      </c>
      <c r="F350" s="1612">
        <v>0</v>
      </c>
      <c r="G350" s="1612">
        <v>0</v>
      </c>
      <c r="H350" s="1612">
        <v>0</v>
      </c>
      <c r="I350" s="1612">
        <v>0</v>
      </c>
      <c r="J350" s="1612">
        <v>0</v>
      </c>
      <c r="K350" s="1612">
        <v>0</v>
      </c>
      <c r="L350" s="1612">
        <f t="shared" si="444"/>
        <v>0</v>
      </c>
      <c r="M350" s="2005"/>
      <c r="N350" s="2005"/>
      <c r="O350" s="2005"/>
      <c r="P350" s="2005"/>
      <c r="Q350" s="2005"/>
      <c r="R350" s="2005"/>
      <c r="S350" s="2005"/>
      <c r="T350" s="2005">
        <f t="shared" si="445"/>
        <v>0</v>
      </c>
      <c r="U350" s="2070"/>
      <c r="V350" s="1719">
        <f>E350+M350</f>
        <v>0</v>
      </c>
      <c r="W350" s="1357"/>
      <c r="X350" s="1357"/>
      <c r="Y350" s="1357"/>
      <c r="Z350" s="1357"/>
      <c r="AA350" s="1357">
        <f>G350+O350</f>
        <v>0</v>
      </c>
      <c r="AB350" s="1357">
        <f t="shared" ref="AB350:AB368" si="474">H350+P350</f>
        <v>0</v>
      </c>
      <c r="AC350" s="1357">
        <f t="shared" ref="AC350:AC368" si="475">I350+Q350</f>
        <v>0</v>
      </c>
      <c r="AD350" s="1357">
        <f>J350+R350</f>
        <v>0</v>
      </c>
      <c r="AE350" s="1357">
        <f>K350+S350</f>
        <v>0</v>
      </c>
      <c r="AF350" s="1611">
        <f t="shared" si="446"/>
        <v>0</v>
      </c>
      <c r="AG350" s="1357"/>
      <c r="AH350" s="1357"/>
      <c r="AI350" s="1609">
        <v>0</v>
      </c>
      <c r="AJ350" s="1613">
        <v>0</v>
      </c>
      <c r="AK350" s="1613">
        <v>0</v>
      </c>
      <c r="AL350" s="1613">
        <v>0</v>
      </c>
      <c r="AM350" s="1613">
        <v>0</v>
      </c>
      <c r="AN350" s="1613">
        <v>0</v>
      </c>
      <c r="AO350" s="1613">
        <f t="shared" si="447"/>
        <v>0</v>
      </c>
      <c r="AP350" s="1360"/>
      <c r="AQ350" s="1361"/>
      <c r="AR350" s="1360"/>
      <c r="AS350" s="1757"/>
      <c r="AT350" s="1402">
        <f>AU350/24</f>
        <v>0</v>
      </c>
      <c r="AU350" s="1361"/>
      <c r="AV350" s="1361">
        <f t="shared" si="448"/>
        <v>0</v>
      </c>
      <c r="AW350" s="1982"/>
      <c r="AX350" s="2105">
        <f t="shared" si="467"/>
        <v>0</v>
      </c>
      <c r="AY350" s="1609">
        <f t="shared" si="467"/>
        <v>0</v>
      </c>
      <c r="AZ350" s="1609"/>
      <c r="BA350" s="1609">
        <f t="shared" si="468"/>
        <v>0</v>
      </c>
      <c r="BB350" s="1609">
        <f t="shared" si="469"/>
        <v>0</v>
      </c>
      <c r="BC350" s="1609">
        <f t="shared" si="470"/>
        <v>0</v>
      </c>
      <c r="BD350" s="1609">
        <f t="shared" si="471"/>
        <v>0</v>
      </c>
      <c r="BE350" s="1609">
        <f t="shared" si="449"/>
        <v>0</v>
      </c>
      <c r="BF350" s="1362"/>
      <c r="BG350" s="1363"/>
      <c r="BH350" s="1353"/>
      <c r="BI350" s="1441"/>
      <c r="BJ350" s="1441"/>
      <c r="BK350" s="1441"/>
      <c r="BL350" s="1441"/>
      <c r="BM350" s="1441">
        <f t="shared" si="450"/>
        <v>0</v>
      </c>
      <c r="BN350" s="1364"/>
      <c r="BO350" s="1365"/>
      <c r="BP350" s="1365"/>
      <c r="BQ350" s="1396">
        <f>BR350/24</f>
        <v>0</v>
      </c>
      <c r="BR350" s="1365"/>
      <c r="BS350" s="1365">
        <f t="shared" si="451"/>
        <v>0</v>
      </c>
      <c r="BT350" s="1441"/>
      <c r="BU350" s="1353">
        <f t="shared" si="472"/>
        <v>0</v>
      </c>
      <c r="BV350" s="1353">
        <f t="shared" si="473"/>
        <v>0</v>
      </c>
      <c r="BW350" s="1353">
        <f t="shared" ref="BW350:BW368" si="476">BJ350+BP350</f>
        <v>0</v>
      </c>
      <c r="BX350" s="1353">
        <f t="shared" ref="BX350:BX368" si="477">BK350+BQ350</f>
        <v>0</v>
      </c>
      <c r="BY350" s="1353">
        <f t="shared" ref="BY350:BY368" si="478">BL350+BR350</f>
        <v>0</v>
      </c>
      <c r="BZ350" s="1353">
        <f t="shared" si="452"/>
        <v>0</v>
      </c>
      <c r="CA350" s="2393" t="s">
        <v>927</v>
      </c>
      <c r="CB350" s="2059">
        <f t="shared" si="459"/>
        <v>0</v>
      </c>
    </row>
    <row r="351" spans="1:80" ht="30" customHeight="1">
      <c r="A351" s="1165"/>
      <c r="B351" s="1581" t="s">
        <v>974</v>
      </c>
      <c r="C351" s="1860" t="s">
        <v>815</v>
      </c>
      <c r="D351" s="1493"/>
      <c r="E351" s="1611">
        <v>1.45</v>
      </c>
      <c r="F351" s="1612">
        <v>2000</v>
      </c>
      <c r="G351" s="1612">
        <v>8000</v>
      </c>
      <c r="H351" s="1612">
        <v>0</v>
      </c>
      <c r="I351" s="1612">
        <v>0</v>
      </c>
      <c r="J351" s="1612">
        <v>800</v>
      </c>
      <c r="K351" s="1612">
        <v>19200</v>
      </c>
      <c r="L351" s="1612">
        <f t="shared" si="444"/>
        <v>30000</v>
      </c>
      <c r="M351" s="1440">
        <v>-1</v>
      </c>
      <c r="N351" s="1440"/>
      <c r="O351" s="1440"/>
      <c r="P351" s="1440"/>
      <c r="Q351" s="1440"/>
      <c r="R351" s="1440"/>
      <c r="S351" s="1440"/>
      <c r="T351" s="1440">
        <f t="shared" si="445"/>
        <v>0</v>
      </c>
      <c r="U351" s="1722"/>
      <c r="V351" s="1719">
        <v>3.9249999999999998</v>
      </c>
      <c r="W351" s="1357"/>
      <c r="X351" s="1357"/>
      <c r="Y351" s="1357">
        <v>4416.8999999999996</v>
      </c>
      <c r="Z351" s="1357"/>
      <c r="AA351" s="1357">
        <v>121212.2</v>
      </c>
      <c r="AB351" s="1357">
        <f t="shared" si="474"/>
        <v>0</v>
      </c>
      <c r="AC351" s="1357">
        <f t="shared" si="475"/>
        <v>0</v>
      </c>
      <c r="AD351" s="1357">
        <v>0</v>
      </c>
      <c r="AE351" s="1357">
        <v>0</v>
      </c>
      <c r="AF351" s="1525">
        <f t="shared" si="446"/>
        <v>125629.09999999999</v>
      </c>
      <c r="AG351" s="1357"/>
      <c r="AH351" s="891"/>
      <c r="AI351" s="1609">
        <v>7.24</v>
      </c>
      <c r="AJ351" s="1613">
        <v>2000</v>
      </c>
      <c r="AK351" s="1613">
        <v>28000</v>
      </c>
      <c r="AL351" s="1613">
        <v>0</v>
      </c>
      <c r="AM351" s="1613">
        <v>3975</v>
      </c>
      <c r="AN351" s="1613">
        <v>95400</v>
      </c>
      <c r="AO351" s="1613">
        <f>SUM(AJ351:AN351)</f>
        <v>129375</v>
      </c>
      <c r="AP351" s="1360"/>
      <c r="AQ351" s="1361"/>
      <c r="AR351" s="1360"/>
      <c r="AS351" s="1757"/>
      <c r="AT351" s="1402">
        <f>AU351/24</f>
        <v>0</v>
      </c>
      <c r="AU351" s="1361"/>
      <c r="AV351" s="1361">
        <f t="shared" si="448"/>
        <v>0</v>
      </c>
      <c r="AW351" s="1982"/>
      <c r="AX351" s="2105"/>
      <c r="AY351" s="1609"/>
      <c r="AZ351" s="1609"/>
      <c r="BA351" s="1609"/>
      <c r="BB351" s="1609">
        <f t="shared" si="469"/>
        <v>0</v>
      </c>
      <c r="BC351" s="1609"/>
      <c r="BD351" s="1609"/>
      <c r="BE351" s="1609">
        <f>SUM(AY351:BD351)</f>
        <v>0</v>
      </c>
      <c r="BF351" s="1362"/>
      <c r="BG351" s="1398"/>
      <c r="BH351" s="1353">
        <v>3</v>
      </c>
      <c r="BI351" s="1441"/>
      <c r="BJ351" s="1441">
        <v>90000</v>
      </c>
      <c r="BK351" s="1441"/>
      <c r="BL351" s="1441"/>
      <c r="BM351" s="1441">
        <f t="shared" si="450"/>
        <v>90000</v>
      </c>
      <c r="BN351" s="1364"/>
      <c r="BO351" s="1365"/>
      <c r="BP351" s="1365"/>
      <c r="BQ351" s="1396">
        <f>BR351/24</f>
        <v>0</v>
      </c>
      <c r="BR351" s="1365"/>
      <c r="BS351" s="1365">
        <f t="shared" si="451"/>
        <v>0</v>
      </c>
      <c r="BT351" s="1441"/>
      <c r="BU351" s="1441">
        <v>2.5</v>
      </c>
      <c r="BV351" s="1441">
        <f t="shared" si="473"/>
        <v>0</v>
      </c>
      <c r="BW351" s="1353">
        <v>27500</v>
      </c>
      <c r="BX351" s="1353">
        <v>3843</v>
      </c>
      <c r="BY351" s="1353">
        <v>92231.6</v>
      </c>
      <c r="BZ351" s="1353">
        <f t="shared" si="452"/>
        <v>123574.6</v>
      </c>
      <c r="CA351" s="2393" t="s">
        <v>919</v>
      </c>
      <c r="CB351" s="2059">
        <f t="shared" si="459"/>
        <v>6.4249999999999998</v>
      </c>
    </row>
    <row r="352" spans="1:80" ht="24" hidden="1">
      <c r="A352" s="1165"/>
      <c r="B352" s="1581" t="s">
        <v>813</v>
      </c>
      <c r="C352" s="1860" t="s">
        <v>814</v>
      </c>
      <c r="D352" s="1493"/>
      <c r="E352" s="1611">
        <v>0</v>
      </c>
      <c r="F352" s="1612">
        <v>0</v>
      </c>
      <c r="G352" s="1612">
        <v>0</v>
      </c>
      <c r="H352" s="1612">
        <v>0</v>
      </c>
      <c r="I352" s="1612">
        <v>0</v>
      </c>
      <c r="J352" s="1612">
        <v>0</v>
      </c>
      <c r="K352" s="1612">
        <v>0</v>
      </c>
      <c r="L352" s="1612">
        <f t="shared" si="444"/>
        <v>0</v>
      </c>
      <c r="M352" s="1440"/>
      <c r="N352" s="1440"/>
      <c r="O352" s="1440"/>
      <c r="P352" s="1440"/>
      <c r="Q352" s="1440"/>
      <c r="R352" s="1440"/>
      <c r="S352" s="1440"/>
      <c r="T352" s="1440">
        <f t="shared" si="445"/>
        <v>0</v>
      </c>
      <c r="U352" s="1722"/>
      <c r="V352" s="891">
        <f t="shared" ref="V352:V368" si="479">E352+M352</f>
        <v>0</v>
      </c>
      <c r="W352" s="891"/>
      <c r="X352" s="891"/>
      <c r="Y352" s="891">
        <f t="shared" ref="Y352:Y368" si="480">F352+N352</f>
        <v>0</v>
      </c>
      <c r="Z352" s="891"/>
      <c r="AA352" s="891">
        <f t="shared" ref="AA352:AA368" si="481">G352+O352</f>
        <v>0</v>
      </c>
      <c r="AB352" s="891">
        <f t="shared" si="474"/>
        <v>0</v>
      </c>
      <c r="AC352" s="891">
        <f t="shared" si="475"/>
        <v>0</v>
      </c>
      <c r="AD352" s="891">
        <f t="shared" ref="AD352:AD368" si="482">J352+R352</f>
        <v>0</v>
      </c>
      <c r="AE352" s="891">
        <f t="shared" ref="AE352:AE368" si="483">K352+S352</f>
        <v>0</v>
      </c>
      <c r="AF352" s="1611">
        <f t="shared" si="446"/>
        <v>0</v>
      </c>
      <c r="AG352" s="891"/>
      <c r="AH352" s="891"/>
      <c r="AI352" s="1609">
        <v>0</v>
      </c>
      <c r="AJ352" s="1613">
        <v>0</v>
      </c>
      <c r="AK352" s="1613">
        <v>0</v>
      </c>
      <c r="AL352" s="1613">
        <v>0</v>
      </c>
      <c r="AM352" s="1613">
        <v>0</v>
      </c>
      <c r="AN352" s="1613">
        <v>0</v>
      </c>
      <c r="AO352" s="1613">
        <f t="shared" si="447"/>
        <v>0</v>
      </c>
      <c r="AP352" s="1360"/>
      <c r="AQ352" s="1361"/>
      <c r="AR352" s="1360"/>
      <c r="AS352" s="1360"/>
      <c r="AT352" s="1402">
        <f t="shared" ref="AT352:AT357" si="484">AU352/24</f>
        <v>0</v>
      </c>
      <c r="AU352" s="1361"/>
      <c r="AV352" s="1361">
        <f t="shared" si="448"/>
        <v>0</v>
      </c>
      <c r="AW352" s="1982"/>
      <c r="AX352" s="2105">
        <f t="shared" si="467"/>
        <v>0</v>
      </c>
      <c r="AY352" s="1609">
        <f t="shared" si="467"/>
        <v>0</v>
      </c>
      <c r="AZ352" s="1609"/>
      <c r="BA352" s="1609">
        <f t="shared" si="468"/>
        <v>0</v>
      </c>
      <c r="BB352" s="1609">
        <f t="shared" si="469"/>
        <v>0</v>
      </c>
      <c r="BC352" s="1609">
        <f t="shared" si="470"/>
        <v>0</v>
      </c>
      <c r="BD352" s="1609">
        <f t="shared" si="471"/>
        <v>0</v>
      </c>
      <c r="BE352" s="1609">
        <f t="shared" si="449"/>
        <v>0</v>
      </c>
      <c r="BF352" s="1362"/>
      <c r="BG352" s="1398"/>
      <c r="BH352" s="1353"/>
      <c r="BI352" s="1441"/>
      <c r="BJ352" s="1441"/>
      <c r="BK352" s="1441"/>
      <c r="BL352" s="1441"/>
      <c r="BM352" s="1441">
        <f t="shared" si="450"/>
        <v>0</v>
      </c>
      <c r="BN352" s="1364"/>
      <c r="BO352" s="1365"/>
      <c r="BP352" s="1365"/>
      <c r="BQ352" s="1365"/>
      <c r="BR352" s="1365"/>
      <c r="BS352" s="1365">
        <f t="shared" si="451"/>
        <v>0</v>
      </c>
      <c r="BT352" s="1441"/>
      <c r="BU352" s="1441">
        <f t="shared" si="472"/>
        <v>0</v>
      </c>
      <c r="BV352" s="1441">
        <f t="shared" si="473"/>
        <v>0</v>
      </c>
      <c r="BW352" s="1353">
        <f t="shared" si="476"/>
        <v>0</v>
      </c>
      <c r="BX352" s="1353">
        <f t="shared" si="477"/>
        <v>0</v>
      </c>
      <c r="BY352" s="1353">
        <f t="shared" si="478"/>
        <v>0</v>
      </c>
      <c r="BZ352" s="1353">
        <f t="shared" si="452"/>
        <v>0</v>
      </c>
      <c r="CA352" s="2394"/>
      <c r="CB352" s="2059">
        <f t="shared" si="459"/>
        <v>0</v>
      </c>
    </row>
    <row r="353" spans="1:80" ht="12.75" hidden="1" customHeight="1">
      <c r="A353" s="1165"/>
      <c r="B353" s="1581" t="s">
        <v>813</v>
      </c>
      <c r="C353" s="1860" t="s">
        <v>228</v>
      </c>
      <c r="D353" s="1493"/>
      <c r="E353" s="1611">
        <v>0</v>
      </c>
      <c r="F353" s="1612">
        <v>0</v>
      </c>
      <c r="G353" s="1612">
        <v>0</v>
      </c>
      <c r="H353" s="1612">
        <v>0</v>
      </c>
      <c r="I353" s="1612">
        <v>0</v>
      </c>
      <c r="J353" s="1612">
        <v>0</v>
      </c>
      <c r="K353" s="1612">
        <v>0</v>
      </c>
      <c r="L353" s="1612">
        <f t="shared" si="444"/>
        <v>0</v>
      </c>
      <c r="M353" s="1440"/>
      <c r="N353" s="1440"/>
      <c r="O353" s="1440"/>
      <c r="P353" s="1440"/>
      <c r="Q353" s="1440"/>
      <c r="R353" s="1440"/>
      <c r="S353" s="1440"/>
      <c r="T353" s="1440">
        <f t="shared" si="445"/>
        <v>0</v>
      </c>
      <c r="U353" s="1722"/>
      <c r="V353" s="891">
        <f t="shared" si="479"/>
        <v>0</v>
      </c>
      <c r="W353" s="891"/>
      <c r="X353" s="891"/>
      <c r="Y353" s="891">
        <f t="shared" si="480"/>
        <v>0</v>
      </c>
      <c r="Z353" s="891"/>
      <c r="AA353" s="891">
        <f t="shared" si="481"/>
        <v>0</v>
      </c>
      <c r="AB353" s="891">
        <f t="shared" si="474"/>
        <v>0</v>
      </c>
      <c r="AC353" s="891">
        <f t="shared" si="475"/>
        <v>0</v>
      </c>
      <c r="AD353" s="891">
        <f t="shared" si="482"/>
        <v>0</v>
      </c>
      <c r="AE353" s="891">
        <f t="shared" si="483"/>
        <v>0</v>
      </c>
      <c r="AF353" s="1611">
        <f t="shared" si="446"/>
        <v>0</v>
      </c>
      <c r="AG353" s="891"/>
      <c r="AH353" s="891"/>
      <c r="AI353" s="1609">
        <v>0</v>
      </c>
      <c r="AJ353" s="1613">
        <v>0</v>
      </c>
      <c r="AK353" s="1613">
        <v>0</v>
      </c>
      <c r="AL353" s="1613">
        <v>0</v>
      </c>
      <c r="AM353" s="1613">
        <v>0</v>
      </c>
      <c r="AN353" s="1613">
        <v>0</v>
      </c>
      <c r="AO353" s="1613">
        <f t="shared" si="447"/>
        <v>0</v>
      </c>
      <c r="AP353" s="1360"/>
      <c r="AQ353" s="1361"/>
      <c r="AR353" s="1360"/>
      <c r="AS353" s="1360"/>
      <c r="AT353" s="1402">
        <f t="shared" si="484"/>
        <v>0</v>
      </c>
      <c r="AU353" s="1361"/>
      <c r="AV353" s="1361">
        <f t="shared" si="448"/>
        <v>0</v>
      </c>
      <c r="AW353" s="1982"/>
      <c r="AX353" s="2105">
        <f t="shared" si="467"/>
        <v>0</v>
      </c>
      <c r="AY353" s="1609">
        <f t="shared" si="467"/>
        <v>0</v>
      </c>
      <c r="AZ353" s="1609"/>
      <c r="BA353" s="1609">
        <f t="shared" si="468"/>
        <v>0</v>
      </c>
      <c r="BB353" s="1609">
        <f t="shared" si="469"/>
        <v>0</v>
      </c>
      <c r="BC353" s="1609">
        <f t="shared" si="470"/>
        <v>0</v>
      </c>
      <c r="BD353" s="1609">
        <f t="shared" si="471"/>
        <v>0</v>
      </c>
      <c r="BE353" s="1609">
        <f t="shared" si="449"/>
        <v>0</v>
      </c>
      <c r="BF353" s="1362"/>
      <c r="BG353" s="1363"/>
      <c r="BH353" s="1353"/>
      <c r="BI353" s="1441"/>
      <c r="BJ353" s="1441"/>
      <c r="BK353" s="1441"/>
      <c r="BL353" s="1441"/>
      <c r="BM353" s="1441">
        <f t="shared" si="450"/>
        <v>0</v>
      </c>
      <c r="BN353" s="1364"/>
      <c r="BO353" s="1365"/>
      <c r="BP353" s="1365"/>
      <c r="BQ353" s="1365"/>
      <c r="BR353" s="1365"/>
      <c r="BS353" s="1365">
        <f t="shared" si="451"/>
        <v>0</v>
      </c>
      <c r="BT353" s="1441"/>
      <c r="BU353" s="1441">
        <f t="shared" si="472"/>
        <v>0</v>
      </c>
      <c r="BV353" s="1441">
        <f t="shared" si="473"/>
        <v>0</v>
      </c>
      <c r="BW353" s="1353">
        <f t="shared" si="476"/>
        <v>0</v>
      </c>
      <c r="BX353" s="1353">
        <f t="shared" si="477"/>
        <v>0</v>
      </c>
      <c r="BY353" s="1353">
        <f t="shared" si="478"/>
        <v>0</v>
      </c>
      <c r="BZ353" s="1353">
        <f t="shared" si="452"/>
        <v>0</v>
      </c>
      <c r="CA353" s="2394"/>
      <c r="CB353" s="2059">
        <f t="shared" si="459"/>
        <v>0</v>
      </c>
    </row>
    <row r="354" spans="1:80" ht="12.75" hidden="1" customHeight="1">
      <c r="A354" s="1165"/>
      <c r="B354" s="1581" t="s">
        <v>812</v>
      </c>
      <c r="C354" s="1860" t="s">
        <v>811</v>
      </c>
      <c r="D354" s="1493"/>
      <c r="E354" s="1611">
        <v>0</v>
      </c>
      <c r="F354" s="1612">
        <v>0</v>
      </c>
      <c r="G354" s="1612">
        <v>0</v>
      </c>
      <c r="H354" s="1612">
        <v>0</v>
      </c>
      <c r="I354" s="1612">
        <v>0</v>
      </c>
      <c r="J354" s="1612">
        <v>0</v>
      </c>
      <c r="K354" s="1612">
        <v>0</v>
      </c>
      <c r="L354" s="1612">
        <f t="shared" si="444"/>
        <v>0</v>
      </c>
      <c r="M354" s="2005"/>
      <c r="N354" s="2005"/>
      <c r="O354" s="2005"/>
      <c r="P354" s="2005"/>
      <c r="Q354" s="2005"/>
      <c r="R354" s="2005"/>
      <c r="S354" s="2005"/>
      <c r="T354" s="2005">
        <f t="shared" si="445"/>
        <v>0</v>
      </c>
      <c r="U354" s="2070"/>
      <c r="V354" s="891">
        <f t="shared" si="479"/>
        <v>0</v>
      </c>
      <c r="W354" s="891"/>
      <c r="X354" s="891"/>
      <c r="Y354" s="891">
        <f t="shared" si="480"/>
        <v>0</v>
      </c>
      <c r="Z354" s="891"/>
      <c r="AA354" s="891">
        <f t="shared" si="481"/>
        <v>0</v>
      </c>
      <c r="AB354" s="891">
        <f t="shared" si="474"/>
        <v>0</v>
      </c>
      <c r="AC354" s="891">
        <f t="shared" si="475"/>
        <v>0</v>
      </c>
      <c r="AD354" s="891">
        <f t="shared" si="482"/>
        <v>0</v>
      </c>
      <c r="AE354" s="891">
        <f t="shared" si="483"/>
        <v>0</v>
      </c>
      <c r="AF354" s="1611">
        <f t="shared" si="446"/>
        <v>0</v>
      </c>
      <c r="AG354" s="891"/>
      <c r="AH354" s="891"/>
      <c r="AI354" s="1609">
        <v>0</v>
      </c>
      <c r="AJ354" s="1613">
        <v>0</v>
      </c>
      <c r="AK354" s="1613">
        <v>0</v>
      </c>
      <c r="AL354" s="1613">
        <v>0</v>
      </c>
      <c r="AM354" s="1613">
        <v>0</v>
      </c>
      <c r="AN354" s="1613">
        <v>0</v>
      </c>
      <c r="AO354" s="1613">
        <f t="shared" si="447"/>
        <v>0</v>
      </c>
      <c r="AP354" s="1360"/>
      <c r="AQ354" s="1361"/>
      <c r="AR354" s="1360"/>
      <c r="AS354" s="1360"/>
      <c r="AT354" s="1402">
        <f t="shared" si="484"/>
        <v>0</v>
      </c>
      <c r="AU354" s="1361"/>
      <c r="AV354" s="1361">
        <f t="shared" si="448"/>
        <v>0</v>
      </c>
      <c r="AW354" s="1982"/>
      <c r="AX354" s="2105">
        <f t="shared" si="467"/>
        <v>0</v>
      </c>
      <c r="AY354" s="1609">
        <f t="shared" si="467"/>
        <v>0</v>
      </c>
      <c r="AZ354" s="1609"/>
      <c r="BA354" s="1609">
        <f t="shared" si="468"/>
        <v>0</v>
      </c>
      <c r="BB354" s="1609">
        <f t="shared" si="469"/>
        <v>0</v>
      </c>
      <c r="BC354" s="1609">
        <f t="shared" si="470"/>
        <v>0</v>
      </c>
      <c r="BD354" s="1609">
        <f t="shared" si="471"/>
        <v>0</v>
      </c>
      <c r="BE354" s="1609">
        <f t="shared" si="449"/>
        <v>0</v>
      </c>
      <c r="BF354" s="1362"/>
      <c r="BG354" s="1363"/>
      <c r="BH354" s="1353"/>
      <c r="BI354" s="1441"/>
      <c r="BJ354" s="1441"/>
      <c r="BK354" s="1441"/>
      <c r="BL354" s="1441"/>
      <c r="BM354" s="1441">
        <f t="shared" si="450"/>
        <v>0</v>
      </c>
      <c r="BN354" s="1364"/>
      <c r="BO354" s="1396"/>
      <c r="BP354" s="1396"/>
      <c r="BQ354" s="1396"/>
      <c r="BR354" s="1365"/>
      <c r="BS354" s="1365">
        <f t="shared" si="451"/>
        <v>0</v>
      </c>
      <c r="BT354" s="1441"/>
      <c r="BU354" s="1441">
        <f t="shared" si="472"/>
        <v>0</v>
      </c>
      <c r="BV354" s="1441">
        <f t="shared" si="473"/>
        <v>0</v>
      </c>
      <c r="BW354" s="1353">
        <f t="shared" si="476"/>
        <v>0</v>
      </c>
      <c r="BX354" s="1353">
        <f t="shared" si="477"/>
        <v>0</v>
      </c>
      <c r="BY354" s="1353">
        <f t="shared" si="478"/>
        <v>0</v>
      </c>
      <c r="BZ354" s="1353">
        <f t="shared" si="452"/>
        <v>0</v>
      </c>
      <c r="CA354" s="2394"/>
      <c r="CB354" s="2059">
        <f t="shared" si="459"/>
        <v>0</v>
      </c>
    </row>
    <row r="355" spans="1:80" ht="19.5" hidden="1" customHeight="1">
      <c r="A355" s="1165"/>
      <c r="B355" s="1581" t="s">
        <v>813</v>
      </c>
      <c r="C355" s="1860" t="s">
        <v>975</v>
      </c>
      <c r="D355" s="1493"/>
      <c r="E355" s="1611">
        <v>0</v>
      </c>
      <c r="F355" s="1612">
        <v>0</v>
      </c>
      <c r="G355" s="1612">
        <v>0</v>
      </c>
      <c r="H355" s="1612">
        <v>0</v>
      </c>
      <c r="I355" s="1612">
        <v>0</v>
      </c>
      <c r="J355" s="1612">
        <v>0</v>
      </c>
      <c r="K355" s="1612">
        <v>0</v>
      </c>
      <c r="L355" s="1612">
        <f t="shared" si="444"/>
        <v>0</v>
      </c>
      <c r="M355" s="2005"/>
      <c r="N355" s="2005"/>
      <c r="O355" s="2005"/>
      <c r="P355" s="2005"/>
      <c r="Q355" s="2005"/>
      <c r="R355" s="2005"/>
      <c r="S355" s="2005"/>
      <c r="T355" s="2005">
        <f t="shared" si="445"/>
        <v>0</v>
      </c>
      <c r="U355" s="2070"/>
      <c r="V355" s="891">
        <f t="shared" si="479"/>
        <v>0</v>
      </c>
      <c r="W355" s="891"/>
      <c r="X355" s="891"/>
      <c r="Y355" s="891">
        <f t="shared" si="480"/>
        <v>0</v>
      </c>
      <c r="Z355" s="891"/>
      <c r="AA355" s="891">
        <f t="shared" si="481"/>
        <v>0</v>
      </c>
      <c r="AB355" s="891">
        <f t="shared" si="474"/>
        <v>0</v>
      </c>
      <c r="AC355" s="891">
        <f t="shared" si="475"/>
        <v>0</v>
      </c>
      <c r="AD355" s="891">
        <f t="shared" si="482"/>
        <v>0</v>
      </c>
      <c r="AE355" s="891">
        <f t="shared" si="483"/>
        <v>0</v>
      </c>
      <c r="AF355" s="1611">
        <f t="shared" si="446"/>
        <v>0</v>
      </c>
      <c r="AG355" s="891"/>
      <c r="AH355" s="891"/>
      <c r="AI355" s="1609">
        <v>0</v>
      </c>
      <c r="AJ355" s="1613">
        <v>0</v>
      </c>
      <c r="AK355" s="1613">
        <v>0</v>
      </c>
      <c r="AL355" s="1613">
        <v>0</v>
      </c>
      <c r="AM355" s="1613">
        <v>0</v>
      </c>
      <c r="AN355" s="1613">
        <v>0</v>
      </c>
      <c r="AO355" s="1613">
        <f t="shared" si="447"/>
        <v>0</v>
      </c>
      <c r="AP355" s="1360"/>
      <c r="AQ355" s="1361"/>
      <c r="AR355" s="1360"/>
      <c r="AS355" s="1360"/>
      <c r="AT355" s="1402">
        <f t="shared" si="484"/>
        <v>0</v>
      </c>
      <c r="AU355" s="1361"/>
      <c r="AV355" s="1361">
        <f t="shared" si="448"/>
        <v>0</v>
      </c>
      <c r="AW355" s="1982"/>
      <c r="AX355" s="2105">
        <f t="shared" si="467"/>
        <v>0</v>
      </c>
      <c r="AY355" s="1613">
        <f t="shared" si="467"/>
        <v>0</v>
      </c>
      <c r="AZ355" s="1613"/>
      <c r="BA355" s="1609">
        <f t="shared" si="468"/>
        <v>0</v>
      </c>
      <c r="BB355" s="1609">
        <f t="shared" si="469"/>
        <v>0</v>
      </c>
      <c r="BC355" s="1609">
        <f t="shared" si="470"/>
        <v>0</v>
      </c>
      <c r="BD355" s="1609">
        <f t="shared" si="471"/>
        <v>0</v>
      </c>
      <c r="BE355" s="1609">
        <f t="shared" si="449"/>
        <v>0</v>
      </c>
      <c r="BF355" s="1362"/>
      <c r="BG355" s="1363"/>
      <c r="BH355" s="1353"/>
      <c r="BI355" s="1441"/>
      <c r="BJ355" s="1441"/>
      <c r="BK355" s="1441"/>
      <c r="BL355" s="1441"/>
      <c r="BM355" s="1441">
        <f t="shared" si="450"/>
        <v>0</v>
      </c>
      <c r="BN355" s="1364"/>
      <c r="BO355" s="1365"/>
      <c r="BP355" s="1365"/>
      <c r="BQ355" s="1396">
        <f>BR355/24</f>
        <v>0</v>
      </c>
      <c r="BR355" s="1365"/>
      <c r="BS355" s="1365">
        <f t="shared" si="451"/>
        <v>0</v>
      </c>
      <c r="BT355" s="1441"/>
      <c r="BU355" s="1441">
        <f t="shared" si="472"/>
        <v>0</v>
      </c>
      <c r="BV355" s="1441">
        <f t="shared" si="473"/>
        <v>0</v>
      </c>
      <c r="BW355" s="1353">
        <f t="shared" si="476"/>
        <v>0</v>
      </c>
      <c r="BX355" s="1353">
        <f t="shared" si="477"/>
        <v>0</v>
      </c>
      <c r="BY355" s="1353">
        <f t="shared" si="478"/>
        <v>0</v>
      </c>
      <c r="BZ355" s="1353">
        <f t="shared" si="452"/>
        <v>0</v>
      </c>
      <c r="CA355" s="2394"/>
      <c r="CB355" s="2059">
        <f t="shared" si="459"/>
        <v>0</v>
      </c>
    </row>
    <row r="356" spans="1:80" ht="24">
      <c r="A356" s="1165"/>
      <c r="B356" s="1581" t="s">
        <v>813</v>
      </c>
      <c r="C356" s="1860" t="s">
        <v>1046</v>
      </c>
      <c r="D356" s="1493"/>
      <c r="E356" s="1611">
        <v>0</v>
      </c>
      <c r="F356" s="1612">
        <v>0</v>
      </c>
      <c r="G356" s="1612">
        <v>0</v>
      </c>
      <c r="H356" s="1612">
        <v>0</v>
      </c>
      <c r="I356" s="1612">
        <v>0</v>
      </c>
      <c r="J356" s="1612">
        <v>0</v>
      </c>
      <c r="K356" s="1612">
        <v>0</v>
      </c>
      <c r="L356" s="1612">
        <f t="shared" si="444"/>
        <v>0</v>
      </c>
      <c r="M356" s="2005"/>
      <c r="N356" s="2005"/>
      <c r="O356" s="2005"/>
      <c r="P356" s="2005"/>
      <c r="Q356" s="2005"/>
      <c r="R356" s="2005"/>
      <c r="S356" s="2005"/>
      <c r="T356" s="2005">
        <f t="shared" si="445"/>
        <v>0</v>
      </c>
      <c r="U356" s="2070"/>
      <c r="V356" s="891">
        <f t="shared" si="479"/>
        <v>0</v>
      </c>
      <c r="W356" s="891"/>
      <c r="X356" s="891"/>
      <c r="Y356" s="891">
        <f t="shared" si="480"/>
        <v>0</v>
      </c>
      <c r="Z356" s="891"/>
      <c r="AA356" s="891">
        <f t="shared" si="481"/>
        <v>0</v>
      </c>
      <c r="AB356" s="891">
        <f t="shared" si="474"/>
        <v>0</v>
      </c>
      <c r="AC356" s="891">
        <f t="shared" si="475"/>
        <v>0</v>
      </c>
      <c r="AD356" s="891">
        <f t="shared" si="482"/>
        <v>0</v>
      </c>
      <c r="AE356" s="891">
        <f t="shared" si="483"/>
        <v>0</v>
      </c>
      <c r="AF356" s="1611">
        <f t="shared" si="446"/>
        <v>0</v>
      </c>
      <c r="AG356" s="891"/>
      <c r="AH356" s="891"/>
      <c r="AI356" s="1609" t="s">
        <v>1109</v>
      </c>
      <c r="AJ356" s="1613">
        <v>18400</v>
      </c>
      <c r="AK356" s="1613">
        <v>0</v>
      </c>
      <c r="AL356" s="1613">
        <v>0</v>
      </c>
      <c r="AM356" s="1613">
        <v>3630</v>
      </c>
      <c r="AN356" s="1613">
        <v>87120</v>
      </c>
      <c r="AO356" s="1613">
        <f t="shared" si="447"/>
        <v>109150</v>
      </c>
      <c r="AP356" s="1360"/>
      <c r="AQ356" s="1361"/>
      <c r="AR356" s="1360"/>
      <c r="AS356" s="1360"/>
      <c r="AT356" s="1402">
        <f t="shared" si="484"/>
        <v>0</v>
      </c>
      <c r="AU356" s="1361"/>
      <c r="AV356" s="1361">
        <f t="shared" si="448"/>
        <v>0</v>
      </c>
      <c r="AW356" s="1982"/>
      <c r="AX356" s="2105"/>
      <c r="AY356" s="1613">
        <v>57017</v>
      </c>
      <c r="AZ356" s="1613"/>
      <c r="BA356" s="1609"/>
      <c r="BB356" s="1609">
        <f t="shared" si="469"/>
        <v>0</v>
      </c>
      <c r="BC356" s="1609">
        <v>4119</v>
      </c>
      <c r="BD356" s="1609">
        <v>98856</v>
      </c>
      <c r="BE356" s="1609">
        <f t="shared" si="449"/>
        <v>159992</v>
      </c>
      <c r="BF356" s="1362"/>
      <c r="BG356" s="1363"/>
      <c r="BH356" s="1353"/>
      <c r="BI356" s="1441"/>
      <c r="BJ356" s="1441"/>
      <c r="BK356" s="1441"/>
      <c r="BL356" s="1441"/>
      <c r="BM356" s="1441">
        <f t="shared" si="450"/>
        <v>0</v>
      </c>
      <c r="BN356" s="1364"/>
      <c r="BO356" s="1365"/>
      <c r="BP356" s="1365"/>
      <c r="BQ356" s="1365">
        <f>BR356/24</f>
        <v>0</v>
      </c>
      <c r="BR356" s="1365"/>
      <c r="BS356" s="1365">
        <f t="shared" si="451"/>
        <v>0</v>
      </c>
      <c r="BT356" s="1441">
        <v>138.93</v>
      </c>
      <c r="BU356" s="1441">
        <f t="shared" si="472"/>
        <v>0</v>
      </c>
      <c r="BV356" s="1441">
        <f t="shared" si="473"/>
        <v>0</v>
      </c>
      <c r="BW356" s="1353">
        <v>258</v>
      </c>
      <c r="BX356" s="1353">
        <v>956.8</v>
      </c>
      <c r="BY356" s="1353">
        <v>22963.9</v>
      </c>
      <c r="BZ356" s="1353">
        <f t="shared" si="452"/>
        <v>24178.7</v>
      </c>
      <c r="CA356" s="2399" t="s">
        <v>1141</v>
      </c>
      <c r="CB356" s="2059">
        <f t="shared" si="459"/>
        <v>0</v>
      </c>
    </row>
    <row r="357" spans="1:80" ht="27.75" customHeight="1">
      <c r="A357" s="1165"/>
      <c r="B357" s="1581" t="s">
        <v>812</v>
      </c>
      <c r="C357" s="1860" t="s">
        <v>975</v>
      </c>
      <c r="D357" s="1493"/>
      <c r="E357" s="1611">
        <v>0</v>
      </c>
      <c r="F357" s="1612">
        <v>0</v>
      </c>
      <c r="G357" s="1612">
        <v>0</v>
      </c>
      <c r="H357" s="1612">
        <v>0</v>
      </c>
      <c r="I357" s="1612">
        <v>0</v>
      </c>
      <c r="J357" s="1612">
        <v>0</v>
      </c>
      <c r="K357" s="1612">
        <v>0</v>
      </c>
      <c r="L357" s="1612">
        <f t="shared" si="444"/>
        <v>0</v>
      </c>
      <c r="M357" s="2005"/>
      <c r="N357" s="2005"/>
      <c r="O357" s="2005"/>
      <c r="P357" s="2005"/>
      <c r="Q357" s="2005"/>
      <c r="R357" s="2005"/>
      <c r="S357" s="2005"/>
      <c r="T357" s="2005">
        <f t="shared" si="445"/>
        <v>0</v>
      </c>
      <c r="U357" s="2070"/>
      <c r="V357" s="891">
        <f t="shared" si="479"/>
        <v>0</v>
      </c>
      <c r="W357" s="891"/>
      <c r="X357" s="891"/>
      <c r="Y357" s="891">
        <f t="shared" si="480"/>
        <v>0</v>
      </c>
      <c r="Z357" s="891"/>
      <c r="AA357" s="891">
        <f t="shared" si="481"/>
        <v>0</v>
      </c>
      <c r="AB357" s="891">
        <f t="shared" si="474"/>
        <v>0</v>
      </c>
      <c r="AC357" s="891">
        <f t="shared" si="475"/>
        <v>0</v>
      </c>
      <c r="AD357" s="891">
        <f t="shared" si="482"/>
        <v>0</v>
      </c>
      <c r="AE357" s="891">
        <f t="shared" si="483"/>
        <v>0</v>
      </c>
      <c r="AF357" s="1611">
        <f t="shared" si="446"/>
        <v>0</v>
      </c>
      <c r="AG357" s="891"/>
      <c r="AH357" s="891"/>
      <c r="AI357" s="1609" t="s">
        <v>1110</v>
      </c>
      <c r="AJ357" s="1613">
        <v>2500</v>
      </c>
      <c r="AK357" s="1613">
        <v>0</v>
      </c>
      <c r="AL357" s="1613">
        <v>0</v>
      </c>
      <c r="AM357" s="1613">
        <v>900</v>
      </c>
      <c r="AN357" s="1613">
        <v>21600</v>
      </c>
      <c r="AO357" s="1613">
        <f t="shared" si="447"/>
        <v>25000</v>
      </c>
      <c r="AP357" s="1360"/>
      <c r="AQ357" s="1589">
        <v>-2500</v>
      </c>
      <c r="AR357" s="2007"/>
      <c r="AS357" s="2007"/>
      <c r="AT357" s="2008">
        <f t="shared" si="484"/>
        <v>-900</v>
      </c>
      <c r="AU357" s="1589">
        <v>-21600</v>
      </c>
      <c r="AV357" s="1361">
        <f t="shared" si="448"/>
        <v>-25000</v>
      </c>
      <c r="AW357" s="1438"/>
      <c r="AX357" s="1609">
        <v>4</v>
      </c>
      <c r="AY357" s="1613">
        <f t="shared" ref="AY357:AY368" si="485">AJ357+AQ357</f>
        <v>0</v>
      </c>
      <c r="AZ357" s="1613"/>
      <c r="BA357" s="1609">
        <v>31000</v>
      </c>
      <c r="BB357" s="1609">
        <f t="shared" si="469"/>
        <v>0</v>
      </c>
      <c r="BC357" s="1609">
        <v>2743.3</v>
      </c>
      <c r="BD357" s="1609">
        <v>65840</v>
      </c>
      <c r="BE357" s="1609">
        <f t="shared" si="449"/>
        <v>99583.3</v>
      </c>
      <c r="BF357" s="1362"/>
      <c r="BG357" s="1363"/>
      <c r="BH357" s="1353"/>
      <c r="BI357" s="1441"/>
      <c r="BJ357" s="1441"/>
      <c r="BK357" s="1441"/>
      <c r="BL357" s="1441"/>
      <c r="BM357" s="1441">
        <f t="shared" si="450"/>
        <v>0</v>
      </c>
      <c r="BN357" s="1364"/>
      <c r="BO357" s="1365"/>
      <c r="BP357" s="1365"/>
      <c r="BQ357" s="1365">
        <f>BR357/24</f>
        <v>0</v>
      </c>
      <c r="BR357" s="1365"/>
      <c r="BS357" s="1365">
        <f t="shared" si="451"/>
        <v>0</v>
      </c>
      <c r="BT357" s="1441"/>
      <c r="BU357" s="1441"/>
      <c r="BV357" s="1441"/>
      <c r="BW357" s="1441"/>
      <c r="BX357" s="1441"/>
      <c r="BY357" s="1441"/>
      <c r="BZ357" s="1353">
        <f t="shared" si="452"/>
        <v>0</v>
      </c>
      <c r="CA357" s="2393" t="s">
        <v>215</v>
      </c>
      <c r="CB357" s="2059">
        <f t="shared" si="459"/>
        <v>4</v>
      </c>
    </row>
    <row r="358" spans="1:80" ht="15" hidden="1">
      <c r="A358" s="1165"/>
      <c r="B358" s="1581"/>
      <c r="C358" s="1860"/>
      <c r="D358" s="1493"/>
      <c r="E358" s="1611">
        <v>0</v>
      </c>
      <c r="F358" s="1612">
        <v>0</v>
      </c>
      <c r="G358" s="1612">
        <v>0</v>
      </c>
      <c r="H358" s="1612">
        <v>0</v>
      </c>
      <c r="I358" s="1612">
        <v>0</v>
      </c>
      <c r="J358" s="1612">
        <v>0</v>
      </c>
      <c r="K358" s="1612">
        <v>0</v>
      </c>
      <c r="L358" s="1612">
        <f t="shared" si="444"/>
        <v>0</v>
      </c>
      <c r="M358" s="2005"/>
      <c r="N358" s="2005"/>
      <c r="O358" s="2005"/>
      <c r="P358" s="2005"/>
      <c r="Q358" s="2005"/>
      <c r="R358" s="2005"/>
      <c r="S358" s="2005"/>
      <c r="T358" s="2005">
        <f t="shared" si="445"/>
        <v>0</v>
      </c>
      <c r="U358" s="2070"/>
      <c r="V358" s="891">
        <f t="shared" si="479"/>
        <v>0</v>
      </c>
      <c r="W358" s="891"/>
      <c r="X358" s="891"/>
      <c r="Y358" s="891">
        <f t="shared" si="480"/>
        <v>0</v>
      </c>
      <c r="Z358" s="891"/>
      <c r="AA358" s="891">
        <f t="shared" si="481"/>
        <v>0</v>
      </c>
      <c r="AB358" s="891">
        <f t="shared" si="474"/>
        <v>0</v>
      </c>
      <c r="AC358" s="891">
        <f t="shared" si="475"/>
        <v>0</v>
      </c>
      <c r="AD358" s="891">
        <f t="shared" si="482"/>
        <v>0</v>
      </c>
      <c r="AE358" s="891">
        <f t="shared" si="483"/>
        <v>0</v>
      </c>
      <c r="AF358" s="1611">
        <f t="shared" si="446"/>
        <v>0</v>
      </c>
      <c r="AG358" s="891"/>
      <c r="AH358" s="891"/>
      <c r="AI358" s="1609">
        <v>0</v>
      </c>
      <c r="AJ358" s="1613">
        <v>0</v>
      </c>
      <c r="AK358" s="1613">
        <v>0</v>
      </c>
      <c r="AL358" s="1613">
        <v>0</v>
      </c>
      <c r="AM358" s="1613">
        <v>0</v>
      </c>
      <c r="AN358" s="1613">
        <v>0</v>
      </c>
      <c r="AO358" s="1613">
        <f t="shared" si="447"/>
        <v>0</v>
      </c>
      <c r="AP358" s="1360"/>
      <c r="AQ358" s="1361"/>
      <c r="AR358" s="1360"/>
      <c r="AS358" s="1360"/>
      <c r="AT358" s="1360"/>
      <c r="AU358" s="1361"/>
      <c r="AV358" s="1361">
        <f t="shared" si="448"/>
        <v>0</v>
      </c>
      <c r="AW358" s="1438"/>
      <c r="AX358" s="2006">
        <f t="shared" ref="AX358:AX368" si="486">AI358+AP358</f>
        <v>0</v>
      </c>
      <c r="AY358" s="1613">
        <f t="shared" si="485"/>
        <v>0</v>
      </c>
      <c r="AZ358" s="1613"/>
      <c r="BA358" s="1609">
        <f t="shared" si="468"/>
        <v>0</v>
      </c>
      <c r="BB358" s="1609">
        <f t="shared" si="469"/>
        <v>0</v>
      </c>
      <c r="BC358" s="1609">
        <f t="shared" si="470"/>
        <v>0</v>
      </c>
      <c r="BD358" s="1609">
        <f t="shared" si="471"/>
        <v>0</v>
      </c>
      <c r="BE358" s="1609">
        <f t="shared" si="449"/>
        <v>0</v>
      </c>
      <c r="BF358" s="1362"/>
      <c r="BG358" s="1363"/>
      <c r="BH358" s="1610"/>
      <c r="BI358" s="1614"/>
      <c r="BJ358" s="1614"/>
      <c r="BK358" s="1614"/>
      <c r="BL358" s="1614"/>
      <c r="BM358" s="1614">
        <f t="shared" si="450"/>
        <v>0</v>
      </c>
      <c r="BN358" s="1364"/>
      <c r="BO358" s="1365"/>
      <c r="BP358" s="1365"/>
      <c r="BQ358" s="1365"/>
      <c r="BR358" s="1365"/>
      <c r="BS358" s="1365">
        <f t="shared" si="451"/>
        <v>0</v>
      </c>
      <c r="BT358" s="1365"/>
      <c r="BU358" s="1441">
        <f t="shared" si="472"/>
        <v>0</v>
      </c>
      <c r="BV358" s="1441">
        <f t="shared" si="473"/>
        <v>0</v>
      </c>
      <c r="BW358" s="1353">
        <f t="shared" si="476"/>
        <v>0</v>
      </c>
      <c r="BX358" s="1353">
        <f t="shared" si="477"/>
        <v>0</v>
      </c>
      <c r="BY358" s="1353">
        <f t="shared" si="478"/>
        <v>0</v>
      </c>
      <c r="BZ358" s="1353">
        <f t="shared" si="452"/>
        <v>0</v>
      </c>
      <c r="CA358" s="2394"/>
      <c r="CB358" s="2059">
        <f t="shared" si="459"/>
        <v>0</v>
      </c>
    </row>
    <row r="359" spans="1:80" ht="11.25" hidden="1" customHeight="1">
      <c r="A359" s="1165"/>
      <c r="B359" s="1581"/>
      <c r="C359" s="1860"/>
      <c r="D359" s="1493"/>
      <c r="E359" s="1611">
        <v>0</v>
      </c>
      <c r="F359" s="1612">
        <v>0</v>
      </c>
      <c r="G359" s="1612">
        <v>0</v>
      </c>
      <c r="H359" s="1612">
        <v>0</v>
      </c>
      <c r="I359" s="1612">
        <v>0</v>
      </c>
      <c r="J359" s="1612">
        <v>0</v>
      </c>
      <c r="K359" s="1612">
        <v>0</v>
      </c>
      <c r="L359" s="1612">
        <f t="shared" si="444"/>
        <v>0</v>
      </c>
      <c r="M359" s="2005"/>
      <c r="N359" s="2005"/>
      <c r="O359" s="2005"/>
      <c r="P359" s="2005"/>
      <c r="Q359" s="2005"/>
      <c r="R359" s="2005"/>
      <c r="S359" s="2005"/>
      <c r="T359" s="2005">
        <f t="shared" si="445"/>
        <v>0</v>
      </c>
      <c r="U359" s="2070"/>
      <c r="V359" s="891">
        <f t="shared" si="479"/>
        <v>0</v>
      </c>
      <c r="W359" s="891"/>
      <c r="X359" s="891"/>
      <c r="Y359" s="891">
        <f t="shared" si="480"/>
        <v>0</v>
      </c>
      <c r="Z359" s="891"/>
      <c r="AA359" s="891">
        <f t="shared" si="481"/>
        <v>0</v>
      </c>
      <c r="AB359" s="891">
        <f t="shared" si="474"/>
        <v>0</v>
      </c>
      <c r="AC359" s="891">
        <f t="shared" si="475"/>
        <v>0</v>
      </c>
      <c r="AD359" s="891">
        <f t="shared" si="482"/>
        <v>0</v>
      </c>
      <c r="AE359" s="891">
        <f t="shared" si="483"/>
        <v>0</v>
      </c>
      <c r="AF359" s="1611">
        <f t="shared" si="446"/>
        <v>0</v>
      </c>
      <c r="AG359" s="891"/>
      <c r="AH359" s="891"/>
      <c r="AI359" s="1609">
        <v>0</v>
      </c>
      <c r="AJ359" s="1613">
        <v>0</v>
      </c>
      <c r="AK359" s="1613">
        <v>0</v>
      </c>
      <c r="AL359" s="1613">
        <v>0</v>
      </c>
      <c r="AM359" s="1613">
        <v>0</v>
      </c>
      <c r="AN359" s="1613">
        <v>0</v>
      </c>
      <c r="AO359" s="1613">
        <f t="shared" si="447"/>
        <v>0</v>
      </c>
      <c r="AP359" s="1360"/>
      <c r="AQ359" s="1361"/>
      <c r="AR359" s="1360"/>
      <c r="AS359" s="1360"/>
      <c r="AT359" s="1360"/>
      <c r="AU359" s="1361"/>
      <c r="AV359" s="1361">
        <f t="shared" si="448"/>
        <v>0</v>
      </c>
      <c r="AW359" s="1438"/>
      <c r="AX359" s="2006">
        <f t="shared" si="486"/>
        <v>0</v>
      </c>
      <c r="AY359" s="1613">
        <f t="shared" si="485"/>
        <v>0</v>
      </c>
      <c r="AZ359" s="1613"/>
      <c r="BA359" s="1609">
        <f t="shared" si="468"/>
        <v>0</v>
      </c>
      <c r="BB359" s="1609">
        <f t="shared" si="469"/>
        <v>0</v>
      </c>
      <c r="BC359" s="1609">
        <f t="shared" si="470"/>
        <v>0</v>
      </c>
      <c r="BD359" s="1609">
        <f t="shared" si="471"/>
        <v>0</v>
      </c>
      <c r="BE359" s="1609">
        <f t="shared" si="449"/>
        <v>0</v>
      </c>
      <c r="BF359" s="1362"/>
      <c r="BG359" s="1363"/>
      <c r="BH359" s="1610"/>
      <c r="BI359" s="1614"/>
      <c r="BJ359" s="1614"/>
      <c r="BK359" s="1614"/>
      <c r="BL359" s="1614"/>
      <c r="BM359" s="1614">
        <f t="shared" si="450"/>
        <v>0</v>
      </c>
      <c r="BN359" s="1364"/>
      <c r="BO359" s="1365"/>
      <c r="BP359" s="1365"/>
      <c r="BQ359" s="1365"/>
      <c r="BR359" s="1365"/>
      <c r="BS359" s="1365">
        <f t="shared" si="451"/>
        <v>0</v>
      </c>
      <c r="BT359" s="1365"/>
      <c r="BU359" s="1441">
        <f t="shared" si="472"/>
        <v>0</v>
      </c>
      <c r="BV359" s="1441">
        <f t="shared" si="473"/>
        <v>0</v>
      </c>
      <c r="BW359" s="1353">
        <f t="shared" si="476"/>
        <v>0</v>
      </c>
      <c r="BX359" s="1353">
        <f t="shared" si="477"/>
        <v>0</v>
      </c>
      <c r="BY359" s="1353">
        <f t="shared" si="478"/>
        <v>0</v>
      </c>
      <c r="BZ359" s="1353">
        <f t="shared" si="452"/>
        <v>0</v>
      </c>
      <c r="CA359" s="2394"/>
      <c r="CB359" s="2059">
        <f t="shared" si="459"/>
        <v>0</v>
      </c>
    </row>
    <row r="360" spans="1:80" ht="11.25" hidden="1" customHeight="1">
      <c r="A360" s="1165"/>
      <c r="B360" s="1581"/>
      <c r="C360" s="1860"/>
      <c r="D360" s="1493"/>
      <c r="E360" s="1611">
        <v>0</v>
      </c>
      <c r="F360" s="1612">
        <v>0</v>
      </c>
      <c r="G360" s="1612">
        <v>0</v>
      </c>
      <c r="H360" s="1612">
        <v>0</v>
      </c>
      <c r="I360" s="1612">
        <v>0</v>
      </c>
      <c r="J360" s="1612">
        <v>0</v>
      </c>
      <c r="K360" s="1612">
        <v>0</v>
      </c>
      <c r="L360" s="1612">
        <f t="shared" si="444"/>
        <v>0</v>
      </c>
      <c r="M360" s="2005"/>
      <c r="N360" s="2005"/>
      <c r="O360" s="2005"/>
      <c r="P360" s="2005"/>
      <c r="Q360" s="2005"/>
      <c r="R360" s="2005"/>
      <c r="S360" s="2005"/>
      <c r="T360" s="2005">
        <f t="shared" si="445"/>
        <v>0</v>
      </c>
      <c r="U360" s="2070"/>
      <c r="V360" s="891">
        <f t="shared" si="479"/>
        <v>0</v>
      </c>
      <c r="W360" s="891"/>
      <c r="X360" s="891"/>
      <c r="Y360" s="891">
        <f t="shared" si="480"/>
        <v>0</v>
      </c>
      <c r="Z360" s="891"/>
      <c r="AA360" s="891">
        <f t="shared" si="481"/>
        <v>0</v>
      </c>
      <c r="AB360" s="891">
        <f t="shared" si="474"/>
        <v>0</v>
      </c>
      <c r="AC360" s="891">
        <f t="shared" si="475"/>
        <v>0</v>
      </c>
      <c r="AD360" s="891">
        <f t="shared" si="482"/>
        <v>0</v>
      </c>
      <c r="AE360" s="891">
        <f t="shared" si="483"/>
        <v>0</v>
      </c>
      <c r="AF360" s="1611">
        <f t="shared" si="446"/>
        <v>0</v>
      </c>
      <c r="AG360" s="891"/>
      <c r="AH360" s="891"/>
      <c r="AI360" s="1609">
        <v>0</v>
      </c>
      <c r="AJ360" s="1613">
        <v>0</v>
      </c>
      <c r="AK360" s="1613">
        <v>0</v>
      </c>
      <c r="AL360" s="1613">
        <v>0</v>
      </c>
      <c r="AM360" s="1613">
        <v>0</v>
      </c>
      <c r="AN360" s="1613">
        <v>0</v>
      </c>
      <c r="AO360" s="1613">
        <f t="shared" si="447"/>
        <v>0</v>
      </c>
      <c r="AP360" s="1360"/>
      <c r="AQ360" s="1361"/>
      <c r="AR360" s="1360"/>
      <c r="AS360" s="1360"/>
      <c r="AT360" s="1360"/>
      <c r="AU360" s="1361"/>
      <c r="AV360" s="1361">
        <f t="shared" si="448"/>
        <v>0</v>
      </c>
      <c r="AW360" s="1438"/>
      <c r="AX360" s="2006">
        <f t="shared" si="486"/>
        <v>0</v>
      </c>
      <c r="AY360" s="1613">
        <f t="shared" si="485"/>
        <v>0</v>
      </c>
      <c r="AZ360" s="1613"/>
      <c r="BA360" s="1609">
        <f t="shared" si="468"/>
        <v>0</v>
      </c>
      <c r="BB360" s="1609">
        <f t="shared" si="469"/>
        <v>0</v>
      </c>
      <c r="BC360" s="1609">
        <f t="shared" si="470"/>
        <v>0</v>
      </c>
      <c r="BD360" s="1609">
        <f t="shared" si="471"/>
        <v>0</v>
      </c>
      <c r="BE360" s="1609">
        <f t="shared" si="449"/>
        <v>0</v>
      </c>
      <c r="BF360" s="1362"/>
      <c r="BG360" s="1363"/>
      <c r="BH360" s="1610"/>
      <c r="BI360" s="1614"/>
      <c r="BJ360" s="1614"/>
      <c r="BK360" s="1614"/>
      <c r="BL360" s="1614"/>
      <c r="BM360" s="1614">
        <f t="shared" si="450"/>
        <v>0</v>
      </c>
      <c r="BN360" s="1364"/>
      <c r="BO360" s="1365"/>
      <c r="BP360" s="1365"/>
      <c r="BQ360" s="1365"/>
      <c r="BR360" s="1365"/>
      <c r="BS360" s="1365">
        <f t="shared" si="451"/>
        <v>0</v>
      </c>
      <c r="BT360" s="1365"/>
      <c r="BU360" s="1441">
        <f t="shared" si="472"/>
        <v>0</v>
      </c>
      <c r="BV360" s="1441">
        <f t="shared" si="473"/>
        <v>0</v>
      </c>
      <c r="BW360" s="1353">
        <f t="shared" si="476"/>
        <v>0</v>
      </c>
      <c r="BX360" s="1353">
        <f t="shared" si="477"/>
        <v>0</v>
      </c>
      <c r="BY360" s="1353">
        <f t="shared" si="478"/>
        <v>0</v>
      </c>
      <c r="BZ360" s="1353">
        <f t="shared" si="452"/>
        <v>0</v>
      </c>
      <c r="CA360" s="2394"/>
      <c r="CB360" s="2059">
        <f t="shared" si="459"/>
        <v>0</v>
      </c>
    </row>
    <row r="361" spans="1:80" ht="11.25" hidden="1" customHeight="1">
      <c r="A361" s="1165"/>
      <c r="B361" s="1581"/>
      <c r="C361" s="1860"/>
      <c r="D361" s="1493"/>
      <c r="E361" s="1611">
        <v>0</v>
      </c>
      <c r="F361" s="1612">
        <v>0</v>
      </c>
      <c r="G361" s="1612">
        <v>0</v>
      </c>
      <c r="H361" s="1612">
        <v>0</v>
      </c>
      <c r="I361" s="1612">
        <v>0</v>
      </c>
      <c r="J361" s="1612">
        <v>0</v>
      </c>
      <c r="K361" s="1612">
        <v>0</v>
      </c>
      <c r="L361" s="1612">
        <f t="shared" si="444"/>
        <v>0</v>
      </c>
      <c r="M361" s="2005"/>
      <c r="N361" s="2005"/>
      <c r="O361" s="2005"/>
      <c r="P361" s="2005"/>
      <c r="Q361" s="2005"/>
      <c r="R361" s="2005"/>
      <c r="S361" s="2005"/>
      <c r="T361" s="2005">
        <f t="shared" si="445"/>
        <v>0</v>
      </c>
      <c r="U361" s="2070"/>
      <c r="V361" s="891">
        <f t="shared" si="479"/>
        <v>0</v>
      </c>
      <c r="W361" s="891"/>
      <c r="X361" s="891"/>
      <c r="Y361" s="891">
        <f t="shared" si="480"/>
        <v>0</v>
      </c>
      <c r="Z361" s="891"/>
      <c r="AA361" s="891">
        <f t="shared" si="481"/>
        <v>0</v>
      </c>
      <c r="AB361" s="891">
        <f t="shared" si="474"/>
        <v>0</v>
      </c>
      <c r="AC361" s="891">
        <f t="shared" si="475"/>
        <v>0</v>
      </c>
      <c r="AD361" s="891">
        <f t="shared" si="482"/>
        <v>0</v>
      </c>
      <c r="AE361" s="891">
        <f t="shared" si="483"/>
        <v>0</v>
      </c>
      <c r="AF361" s="1611">
        <f t="shared" si="446"/>
        <v>0</v>
      </c>
      <c r="AG361" s="891"/>
      <c r="AH361" s="891"/>
      <c r="AI361" s="1609">
        <v>0</v>
      </c>
      <c r="AJ361" s="1613">
        <v>0</v>
      </c>
      <c r="AK361" s="1613">
        <v>0</v>
      </c>
      <c r="AL361" s="1613">
        <v>0</v>
      </c>
      <c r="AM361" s="1613">
        <v>0</v>
      </c>
      <c r="AN361" s="1613">
        <v>0</v>
      </c>
      <c r="AO361" s="1613">
        <f t="shared" si="447"/>
        <v>0</v>
      </c>
      <c r="AP361" s="1360"/>
      <c r="AQ361" s="1361"/>
      <c r="AR361" s="1360"/>
      <c r="AS361" s="1360"/>
      <c r="AT361" s="1360"/>
      <c r="AU361" s="1361"/>
      <c r="AV361" s="1361">
        <f t="shared" si="448"/>
        <v>0</v>
      </c>
      <c r="AW361" s="1438"/>
      <c r="AX361" s="2006">
        <f t="shared" si="486"/>
        <v>0</v>
      </c>
      <c r="AY361" s="1613">
        <f t="shared" si="485"/>
        <v>0</v>
      </c>
      <c r="AZ361" s="1613"/>
      <c r="BA361" s="1609">
        <f t="shared" si="468"/>
        <v>0</v>
      </c>
      <c r="BB361" s="1609">
        <f t="shared" si="469"/>
        <v>0</v>
      </c>
      <c r="BC361" s="1609">
        <f t="shared" si="470"/>
        <v>0</v>
      </c>
      <c r="BD361" s="1609">
        <f t="shared" si="471"/>
        <v>0</v>
      </c>
      <c r="BE361" s="1609">
        <f t="shared" si="449"/>
        <v>0</v>
      </c>
      <c r="BF361" s="1362"/>
      <c r="BG361" s="1363"/>
      <c r="BH361" s="1610"/>
      <c r="BI361" s="1614"/>
      <c r="BJ361" s="1614"/>
      <c r="BK361" s="1614"/>
      <c r="BL361" s="1614"/>
      <c r="BM361" s="1614">
        <f t="shared" si="450"/>
        <v>0</v>
      </c>
      <c r="BN361" s="1364"/>
      <c r="BO361" s="1365"/>
      <c r="BP361" s="1365"/>
      <c r="BQ361" s="1365"/>
      <c r="BR361" s="1365"/>
      <c r="BS361" s="1365">
        <f t="shared" si="451"/>
        <v>0</v>
      </c>
      <c r="BT361" s="1365"/>
      <c r="BU361" s="1441">
        <f t="shared" si="472"/>
        <v>0</v>
      </c>
      <c r="BV361" s="1441">
        <f t="shared" si="473"/>
        <v>0</v>
      </c>
      <c r="BW361" s="1353">
        <f t="shared" si="476"/>
        <v>0</v>
      </c>
      <c r="BX361" s="1353">
        <f t="shared" si="477"/>
        <v>0</v>
      </c>
      <c r="BY361" s="1353">
        <f t="shared" si="478"/>
        <v>0</v>
      </c>
      <c r="BZ361" s="1353">
        <f t="shared" si="452"/>
        <v>0</v>
      </c>
      <c r="CA361" s="2394"/>
      <c r="CB361" s="2059">
        <f t="shared" si="459"/>
        <v>0</v>
      </c>
    </row>
    <row r="362" spans="1:80" ht="11.25" hidden="1" customHeight="1">
      <c r="A362" s="1165"/>
      <c r="B362" s="1581"/>
      <c r="C362" s="1860"/>
      <c r="D362" s="1493"/>
      <c r="E362" s="1611">
        <v>0</v>
      </c>
      <c r="F362" s="1612">
        <v>0</v>
      </c>
      <c r="G362" s="1612">
        <v>0</v>
      </c>
      <c r="H362" s="1612">
        <v>0</v>
      </c>
      <c r="I362" s="1612">
        <v>0</v>
      </c>
      <c r="J362" s="1612">
        <v>0</v>
      </c>
      <c r="K362" s="1612">
        <v>0</v>
      </c>
      <c r="L362" s="1612">
        <f t="shared" si="444"/>
        <v>0</v>
      </c>
      <c r="M362" s="2005"/>
      <c r="N362" s="2005"/>
      <c r="O362" s="2005"/>
      <c r="P362" s="2005"/>
      <c r="Q362" s="2005"/>
      <c r="R362" s="2005"/>
      <c r="S362" s="2005"/>
      <c r="T362" s="2005">
        <f t="shared" si="445"/>
        <v>0</v>
      </c>
      <c r="U362" s="2070"/>
      <c r="V362" s="891">
        <f t="shared" si="479"/>
        <v>0</v>
      </c>
      <c r="W362" s="891"/>
      <c r="X362" s="891"/>
      <c r="Y362" s="891">
        <f t="shared" si="480"/>
        <v>0</v>
      </c>
      <c r="Z362" s="891"/>
      <c r="AA362" s="891">
        <f t="shared" si="481"/>
        <v>0</v>
      </c>
      <c r="AB362" s="891">
        <f t="shared" si="474"/>
        <v>0</v>
      </c>
      <c r="AC362" s="891">
        <f t="shared" si="475"/>
        <v>0</v>
      </c>
      <c r="AD362" s="891">
        <f t="shared" si="482"/>
        <v>0</v>
      </c>
      <c r="AE362" s="891">
        <f t="shared" si="483"/>
        <v>0</v>
      </c>
      <c r="AF362" s="1611">
        <f t="shared" si="446"/>
        <v>0</v>
      </c>
      <c r="AG362" s="891"/>
      <c r="AH362" s="891"/>
      <c r="AI362" s="1609">
        <v>0</v>
      </c>
      <c r="AJ362" s="1613">
        <v>0</v>
      </c>
      <c r="AK362" s="1613">
        <v>0</v>
      </c>
      <c r="AL362" s="1613">
        <v>0</v>
      </c>
      <c r="AM362" s="1613">
        <v>0</v>
      </c>
      <c r="AN362" s="1613">
        <v>0</v>
      </c>
      <c r="AO362" s="1613">
        <f t="shared" si="447"/>
        <v>0</v>
      </c>
      <c r="AP362" s="1360"/>
      <c r="AQ362" s="1361"/>
      <c r="AR362" s="1360"/>
      <c r="AS362" s="1360"/>
      <c r="AT362" s="1360"/>
      <c r="AU362" s="1361"/>
      <c r="AV362" s="1361">
        <f t="shared" si="448"/>
        <v>0</v>
      </c>
      <c r="AW362" s="1438"/>
      <c r="AX362" s="2006">
        <f t="shared" si="486"/>
        <v>0</v>
      </c>
      <c r="AY362" s="1613">
        <f t="shared" si="485"/>
        <v>0</v>
      </c>
      <c r="AZ362" s="1613"/>
      <c r="BA362" s="1609">
        <f t="shared" si="468"/>
        <v>0</v>
      </c>
      <c r="BB362" s="1609">
        <f t="shared" si="469"/>
        <v>0</v>
      </c>
      <c r="BC362" s="1609">
        <f t="shared" si="470"/>
        <v>0</v>
      </c>
      <c r="BD362" s="1609">
        <f t="shared" si="471"/>
        <v>0</v>
      </c>
      <c r="BE362" s="1609">
        <f t="shared" si="449"/>
        <v>0</v>
      </c>
      <c r="BF362" s="1362"/>
      <c r="BG362" s="1363"/>
      <c r="BH362" s="1610"/>
      <c r="BI362" s="1614"/>
      <c r="BJ362" s="1614"/>
      <c r="BK362" s="1614"/>
      <c r="BL362" s="1614"/>
      <c r="BM362" s="1614">
        <f t="shared" si="450"/>
        <v>0</v>
      </c>
      <c r="BN362" s="1364"/>
      <c r="BO362" s="1365"/>
      <c r="BP362" s="1365"/>
      <c r="BQ362" s="1365"/>
      <c r="BR362" s="1365"/>
      <c r="BS362" s="1365">
        <f t="shared" si="451"/>
        <v>0</v>
      </c>
      <c r="BT362" s="1365"/>
      <c r="BU362" s="1441">
        <f t="shared" si="472"/>
        <v>0</v>
      </c>
      <c r="BV362" s="1441">
        <f t="shared" si="473"/>
        <v>0</v>
      </c>
      <c r="BW362" s="1353">
        <f t="shared" si="476"/>
        <v>0</v>
      </c>
      <c r="BX362" s="1353">
        <f t="shared" si="477"/>
        <v>0</v>
      </c>
      <c r="BY362" s="1353">
        <f t="shared" si="478"/>
        <v>0</v>
      </c>
      <c r="BZ362" s="1353">
        <f t="shared" si="452"/>
        <v>0</v>
      </c>
      <c r="CA362" s="2394"/>
      <c r="CB362" s="2059">
        <f t="shared" si="459"/>
        <v>0</v>
      </c>
    </row>
    <row r="363" spans="1:80" ht="11.25" hidden="1" customHeight="1">
      <c r="A363" s="1165"/>
      <c r="B363" s="1581"/>
      <c r="C363" s="1860"/>
      <c r="D363" s="1493"/>
      <c r="E363" s="1611">
        <v>0</v>
      </c>
      <c r="F363" s="1612">
        <v>0</v>
      </c>
      <c r="G363" s="1612">
        <v>0</v>
      </c>
      <c r="H363" s="1612">
        <v>0</v>
      </c>
      <c r="I363" s="1612">
        <v>0</v>
      </c>
      <c r="J363" s="1612">
        <v>0</v>
      </c>
      <c r="K363" s="1612">
        <v>0</v>
      </c>
      <c r="L363" s="1612">
        <f t="shared" si="444"/>
        <v>0</v>
      </c>
      <c r="M363" s="2005"/>
      <c r="N363" s="2005"/>
      <c r="O363" s="2005"/>
      <c r="P363" s="2005"/>
      <c r="Q363" s="2005"/>
      <c r="R363" s="2005"/>
      <c r="S363" s="2005"/>
      <c r="T363" s="2005">
        <f t="shared" si="445"/>
        <v>0</v>
      </c>
      <c r="U363" s="2070"/>
      <c r="V363" s="891">
        <f t="shared" si="479"/>
        <v>0</v>
      </c>
      <c r="W363" s="891"/>
      <c r="X363" s="891"/>
      <c r="Y363" s="891">
        <f t="shared" si="480"/>
        <v>0</v>
      </c>
      <c r="Z363" s="891"/>
      <c r="AA363" s="891">
        <f t="shared" si="481"/>
        <v>0</v>
      </c>
      <c r="AB363" s="891">
        <f t="shared" si="474"/>
        <v>0</v>
      </c>
      <c r="AC363" s="891">
        <f t="shared" si="475"/>
        <v>0</v>
      </c>
      <c r="AD363" s="891">
        <f t="shared" si="482"/>
        <v>0</v>
      </c>
      <c r="AE363" s="891">
        <f t="shared" si="483"/>
        <v>0</v>
      </c>
      <c r="AF363" s="1611">
        <f t="shared" si="446"/>
        <v>0</v>
      </c>
      <c r="AG363" s="891"/>
      <c r="AH363" s="891"/>
      <c r="AI363" s="1609">
        <v>0</v>
      </c>
      <c r="AJ363" s="1613">
        <v>0</v>
      </c>
      <c r="AK363" s="1613">
        <v>0</v>
      </c>
      <c r="AL363" s="1613">
        <v>0</v>
      </c>
      <c r="AM363" s="1613">
        <v>0</v>
      </c>
      <c r="AN363" s="1613">
        <v>0</v>
      </c>
      <c r="AO363" s="1613">
        <f t="shared" si="447"/>
        <v>0</v>
      </c>
      <c r="AP363" s="1360"/>
      <c r="AQ363" s="1361"/>
      <c r="AR363" s="1360"/>
      <c r="AS363" s="1360"/>
      <c r="AT363" s="1360"/>
      <c r="AU363" s="1361"/>
      <c r="AV363" s="1361">
        <f t="shared" si="448"/>
        <v>0</v>
      </c>
      <c r="AW363" s="1438"/>
      <c r="AX363" s="2006">
        <f t="shared" si="486"/>
        <v>0</v>
      </c>
      <c r="AY363" s="1613">
        <f t="shared" si="485"/>
        <v>0</v>
      </c>
      <c r="AZ363" s="1613"/>
      <c r="BA363" s="1609">
        <f t="shared" si="468"/>
        <v>0</v>
      </c>
      <c r="BB363" s="1609">
        <f t="shared" si="469"/>
        <v>0</v>
      </c>
      <c r="BC363" s="1609">
        <f t="shared" si="470"/>
        <v>0</v>
      </c>
      <c r="BD363" s="1609">
        <f t="shared" si="471"/>
        <v>0</v>
      </c>
      <c r="BE363" s="1609">
        <f t="shared" si="449"/>
        <v>0</v>
      </c>
      <c r="BF363" s="1362"/>
      <c r="BG363" s="1363"/>
      <c r="BH363" s="1610"/>
      <c r="BI363" s="1614"/>
      <c r="BJ363" s="1614"/>
      <c r="BK363" s="1614"/>
      <c r="BL363" s="1614"/>
      <c r="BM363" s="1614">
        <f t="shared" si="450"/>
        <v>0</v>
      </c>
      <c r="BN363" s="1364"/>
      <c r="BO363" s="1365"/>
      <c r="BP363" s="1365"/>
      <c r="BQ363" s="1365"/>
      <c r="BR363" s="1365"/>
      <c r="BS363" s="1365">
        <f t="shared" si="451"/>
        <v>0</v>
      </c>
      <c r="BT363" s="1365"/>
      <c r="BU363" s="1441">
        <f t="shared" si="472"/>
        <v>0</v>
      </c>
      <c r="BV363" s="1441">
        <f t="shared" si="473"/>
        <v>0</v>
      </c>
      <c r="BW363" s="1353">
        <f t="shared" si="476"/>
        <v>0</v>
      </c>
      <c r="BX363" s="1353">
        <f t="shared" si="477"/>
        <v>0</v>
      </c>
      <c r="BY363" s="1353">
        <f t="shared" si="478"/>
        <v>0</v>
      </c>
      <c r="BZ363" s="1353">
        <f t="shared" si="452"/>
        <v>0</v>
      </c>
      <c r="CA363" s="2394"/>
      <c r="CB363" s="2059">
        <f t="shared" si="459"/>
        <v>0</v>
      </c>
    </row>
    <row r="364" spans="1:80" ht="11.25" hidden="1" customHeight="1">
      <c r="A364" s="1165"/>
      <c r="B364" s="1581"/>
      <c r="C364" s="1860"/>
      <c r="D364" s="1493"/>
      <c r="E364" s="1611">
        <v>0</v>
      </c>
      <c r="F364" s="1612">
        <v>0</v>
      </c>
      <c r="G364" s="1612">
        <v>0</v>
      </c>
      <c r="H364" s="1612">
        <v>0</v>
      </c>
      <c r="I364" s="1612">
        <v>0</v>
      </c>
      <c r="J364" s="1612">
        <v>0</v>
      </c>
      <c r="K364" s="1612">
        <v>0</v>
      </c>
      <c r="L364" s="1612">
        <f t="shared" si="444"/>
        <v>0</v>
      </c>
      <c r="M364" s="2005"/>
      <c r="N364" s="2005"/>
      <c r="O364" s="2005"/>
      <c r="P364" s="2005"/>
      <c r="Q364" s="2005"/>
      <c r="R364" s="2005"/>
      <c r="S364" s="2005"/>
      <c r="T364" s="2005">
        <f t="shared" si="445"/>
        <v>0</v>
      </c>
      <c r="U364" s="2070"/>
      <c r="V364" s="891">
        <f t="shared" si="479"/>
        <v>0</v>
      </c>
      <c r="W364" s="891"/>
      <c r="X364" s="891"/>
      <c r="Y364" s="891">
        <f t="shared" si="480"/>
        <v>0</v>
      </c>
      <c r="Z364" s="891"/>
      <c r="AA364" s="891">
        <f t="shared" si="481"/>
        <v>0</v>
      </c>
      <c r="AB364" s="891">
        <f t="shared" si="474"/>
        <v>0</v>
      </c>
      <c r="AC364" s="891">
        <f t="shared" si="475"/>
        <v>0</v>
      </c>
      <c r="AD364" s="891">
        <f t="shared" si="482"/>
        <v>0</v>
      </c>
      <c r="AE364" s="891">
        <f t="shared" si="483"/>
        <v>0</v>
      </c>
      <c r="AF364" s="1611">
        <f t="shared" si="446"/>
        <v>0</v>
      </c>
      <c r="AG364" s="891"/>
      <c r="AH364" s="891"/>
      <c r="AI364" s="1609">
        <v>0</v>
      </c>
      <c r="AJ364" s="1613">
        <v>0</v>
      </c>
      <c r="AK364" s="1613">
        <v>0</v>
      </c>
      <c r="AL364" s="1613">
        <v>0</v>
      </c>
      <c r="AM364" s="1613">
        <v>0</v>
      </c>
      <c r="AN364" s="1613">
        <v>0</v>
      </c>
      <c r="AO364" s="1613">
        <f t="shared" si="447"/>
        <v>0</v>
      </c>
      <c r="AP364" s="1360"/>
      <c r="AQ364" s="1361"/>
      <c r="AR364" s="1360"/>
      <c r="AS364" s="1360"/>
      <c r="AT364" s="1360"/>
      <c r="AU364" s="1361"/>
      <c r="AV364" s="1361">
        <f t="shared" si="448"/>
        <v>0</v>
      </c>
      <c r="AW364" s="1438"/>
      <c r="AX364" s="2006">
        <f t="shared" si="486"/>
        <v>0</v>
      </c>
      <c r="AY364" s="1613">
        <f t="shared" si="485"/>
        <v>0</v>
      </c>
      <c r="AZ364" s="1613"/>
      <c r="BA364" s="1609">
        <f t="shared" si="468"/>
        <v>0</v>
      </c>
      <c r="BB364" s="1609">
        <f t="shared" si="469"/>
        <v>0</v>
      </c>
      <c r="BC364" s="1609">
        <f t="shared" si="470"/>
        <v>0</v>
      </c>
      <c r="BD364" s="1609">
        <f t="shared" si="471"/>
        <v>0</v>
      </c>
      <c r="BE364" s="1609">
        <f t="shared" si="449"/>
        <v>0</v>
      </c>
      <c r="BF364" s="1362"/>
      <c r="BG364" s="1363"/>
      <c r="BH364" s="1610"/>
      <c r="BI364" s="1614"/>
      <c r="BJ364" s="1614"/>
      <c r="BK364" s="1614"/>
      <c r="BL364" s="1614"/>
      <c r="BM364" s="1614">
        <f t="shared" si="450"/>
        <v>0</v>
      </c>
      <c r="BN364" s="1364"/>
      <c r="BO364" s="1365"/>
      <c r="BP364" s="1365"/>
      <c r="BQ364" s="1365"/>
      <c r="BR364" s="1365"/>
      <c r="BS364" s="1365">
        <f t="shared" si="451"/>
        <v>0</v>
      </c>
      <c r="BT364" s="1365"/>
      <c r="BU364" s="1441">
        <f t="shared" si="472"/>
        <v>0</v>
      </c>
      <c r="BV364" s="1441">
        <f t="shared" si="473"/>
        <v>0</v>
      </c>
      <c r="BW364" s="1353">
        <f t="shared" si="476"/>
        <v>0</v>
      </c>
      <c r="BX364" s="1353">
        <f t="shared" si="477"/>
        <v>0</v>
      </c>
      <c r="BY364" s="1353">
        <f t="shared" si="478"/>
        <v>0</v>
      </c>
      <c r="BZ364" s="1353">
        <f t="shared" si="452"/>
        <v>0</v>
      </c>
      <c r="CA364" s="2394"/>
      <c r="CB364" s="2059">
        <f t="shared" si="459"/>
        <v>0</v>
      </c>
    </row>
    <row r="365" spans="1:80" ht="11.25" hidden="1" customHeight="1">
      <c r="A365" s="1165"/>
      <c r="B365" s="1581"/>
      <c r="C365" s="1860"/>
      <c r="D365" s="1493"/>
      <c r="E365" s="1611">
        <v>0</v>
      </c>
      <c r="F365" s="1612">
        <v>0</v>
      </c>
      <c r="G365" s="1612">
        <v>0</v>
      </c>
      <c r="H365" s="1612">
        <v>0</v>
      </c>
      <c r="I365" s="1612">
        <v>0</v>
      </c>
      <c r="J365" s="1612">
        <v>0</v>
      </c>
      <c r="K365" s="1612">
        <v>0</v>
      </c>
      <c r="L365" s="1612">
        <f t="shared" si="444"/>
        <v>0</v>
      </c>
      <c r="M365" s="2005"/>
      <c r="N365" s="2005"/>
      <c r="O365" s="2005"/>
      <c r="P365" s="2005"/>
      <c r="Q365" s="2005"/>
      <c r="R365" s="2005"/>
      <c r="S365" s="2005"/>
      <c r="T365" s="2005">
        <f t="shared" si="445"/>
        <v>0</v>
      </c>
      <c r="U365" s="2070"/>
      <c r="V365" s="891">
        <f t="shared" si="479"/>
        <v>0</v>
      </c>
      <c r="W365" s="891"/>
      <c r="X365" s="891"/>
      <c r="Y365" s="891">
        <f t="shared" si="480"/>
        <v>0</v>
      </c>
      <c r="Z365" s="891"/>
      <c r="AA365" s="891">
        <f t="shared" si="481"/>
        <v>0</v>
      </c>
      <c r="AB365" s="891">
        <f t="shared" si="474"/>
        <v>0</v>
      </c>
      <c r="AC365" s="891">
        <f t="shared" si="475"/>
        <v>0</v>
      </c>
      <c r="AD365" s="891">
        <f t="shared" si="482"/>
        <v>0</v>
      </c>
      <c r="AE365" s="891">
        <f t="shared" si="483"/>
        <v>0</v>
      </c>
      <c r="AF365" s="1611">
        <f t="shared" si="446"/>
        <v>0</v>
      </c>
      <c r="AG365" s="891"/>
      <c r="AH365" s="891"/>
      <c r="AI365" s="1609">
        <v>0</v>
      </c>
      <c r="AJ365" s="1613">
        <v>0</v>
      </c>
      <c r="AK365" s="1613">
        <v>0</v>
      </c>
      <c r="AL365" s="1613">
        <v>0</v>
      </c>
      <c r="AM365" s="1613">
        <v>0</v>
      </c>
      <c r="AN365" s="1613">
        <v>0</v>
      </c>
      <c r="AO365" s="1613">
        <f t="shared" si="447"/>
        <v>0</v>
      </c>
      <c r="AP365" s="1360"/>
      <c r="AQ365" s="1361"/>
      <c r="AR365" s="1360"/>
      <c r="AS365" s="1360"/>
      <c r="AT365" s="1360"/>
      <c r="AU365" s="1361"/>
      <c r="AV365" s="1361">
        <f t="shared" si="448"/>
        <v>0</v>
      </c>
      <c r="AW365" s="1438"/>
      <c r="AX365" s="2006">
        <f t="shared" si="486"/>
        <v>0</v>
      </c>
      <c r="AY365" s="1613">
        <f t="shared" si="485"/>
        <v>0</v>
      </c>
      <c r="AZ365" s="1613"/>
      <c r="BA365" s="1609">
        <f t="shared" si="468"/>
        <v>0</v>
      </c>
      <c r="BB365" s="1609">
        <f t="shared" si="469"/>
        <v>0</v>
      </c>
      <c r="BC365" s="1609">
        <f t="shared" si="470"/>
        <v>0</v>
      </c>
      <c r="BD365" s="1609">
        <f t="shared" si="471"/>
        <v>0</v>
      </c>
      <c r="BE365" s="1609">
        <f t="shared" si="449"/>
        <v>0</v>
      </c>
      <c r="BF365" s="1362"/>
      <c r="BG365" s="1363"/>
      <c r="BH365" s="1610"/>
      <c r="BI365" s="1614"/>
      <c r="BJ365" s="1614"/>
      <c r="BK365" s="1614"/>
      <c r="BL365" s="1614"/>
      <c r="BM365" s="1614">
        <f t="shared" si="450"/>
        <v>0</v>
      </c>
      <c r="BN365" s="1364"/>
      <c r="BO365" s="1365"/>
      <c r="BP365" s="1365"/>
      <c r="BQ365" s="1365"/>
      <c r="BR365" s="1365"/>
      <c r="BS365" s="1365">
        <f t="shared" si="451"/>
        <v>0</v>
      </c>
      <c r="BT365" s="1365"/>
      <c r="BU365" s="1441">
        <f t="shared" si="472"/>
        <v>0</v>
      </c>
      <c r="BV365" s="1441">
        <f t="shared" si="473"/>
        <v>0</v>
      </c>
      <c r="BW365" s="1353">
        <f t="shared" si="476"/>
        <v>0</v>
      </c>
      <c r="BX365" s="1353">
        <f t="shared" si="477"/>
        <v>0</v>
      </c>
      <c r="BY365" s="1353">
        <f t="shared" si="478"/>
        <v>0</v>
      </c>
      <c r="BZ365" s="1353">
        <f t="shared" si="452"/>
        <v>0</v>
      </c>
      <c r="CA365" s="2394"/>
      <c r="CB365" s="2059">
        <f t="shared" si="459"/>
        <v>0</v>
      </c>
    </row>
    <row r="366" spans="1:80" ht="11.25" hidden="1" customHeight="1">
      <c r="A366" s="1165"/>
      <c r="B366" s="1581"/>
      <c r="C366" s="1860"/>
      <c r="D366" s="1493"/>
      <c r="E366" s="1611">
        <v>0</v>
      </c>
      <c r="F366" s="1612">
        <v>0</v>
      </c>
      <c r="G366" s="1612">
        <v>0</v>
      </c>
      <c r="H366" s="1612">
        <v>0</v>
      </c>
      <c r="I366" s="1612">
        <v>0</v>
      </c>
      <c r="J366" s="1612">
        <v>0</v>
      </c>
      <c r="K366" s="1612">
        <v>0</v>
      </c>
      <c r="L366" s="1612">
        <f t="shared" si="444"/>
        <v>0</v>
      </c>
      <c r="M366" s="2005"/>
      <c r="N366" s="2005"/>
      <c r="O366" s="2005"/>
      <c r="P366" s="2005"/>
      <c r="Q366" s="2005"/>
      <c r="R366" s="2005"/>
      <c r="S366" s="2005"/>
      <c r="T366" s="2005">
        <f t="shared" si="445"/>
        <v>0</v>
      </c>
      <c r="U366" s="2070"/>
      <c r="V366" s="891">
        <f t="shared" si="479"/>
        <v>0</v>
      </c>
      <c r="W366" s="891"/>
      <c r="X366" s="891"/>
      <c r="Y366" s="891">
        <f t="shared" si="480"/>
        <v>0</v>
      </c>
      <c r="Z366" s="891"/>
      <c r="AA366" s="891">
        <f t="shared" si="481"/>
        <v>0</v>
      </c>
      <c r="AB366" s="891">
        <f t="shared" si="474"/>
        <v>0</v>
      </c>
      <c r="AC366" s="891">
        <f t="shared" si="475"/>
        <v>0</v>
      </c>
      <c r="AD366" s="891">
        <f t="shared" si="482"/>
        <v>0</v>
      </c>
      <c r="AE366" s="891">
        <f t="shared" si="483"/>
        <v>0</v>
      </c>
      <c r="AF366" s="1611">
        <f t="shared" si="446"/>
        <v>0</v>
      </c>
      <c r="AG366" s="891"/>
      <c r="AH366" s="891"/>
      <c r="AI366" s="1609">
        <v>0</v>
      </c>
      <c r="AJ366" s="1613">
        <v>0</v>
      </c>
      <c r="AK366" s="1613">
        <v>0</v>
      </c>
      <c r="AL366" s="1613">
        <v>0</v>
      </c>
      <c r="AM366" s="1613">
        <v>0</v>
      </c>
      <c r="AN366" s="1613">
        <v>0</v>
      </c>
      <c r="AO366" s="1613">
        <f t="shared" si="447"/>
        <v>0</v>
      </c>
      <c r="AP366" s="1360"/>
      <c r="AQ366" s="1361"/>
      <c r="AR366" s="1360"/>
      <c r="AS366" s="1360"/>
      <c r="AT366" s="1360"/>
      <c r="AU366" s="1361"/>
      <c r="AV366" s="1361">
        <f t="shared" si="448"/>
        <v>0</v>
      </c>
      <c r="AW366" s="1438"/>
      <c r="AX366" s="2006">
        <f t="shared" si="486"/>
        <v>0</v>
      </c>
      <c r="AY366" s="1613">
        <f t="shared" si="485"/>
        <v>0</v>
      </c>
      <c r="AZ366" s="1613"/>
      <c r="BA366" s="1609">
        <f t="shared" si="468"/>
        <v>0</v>
      </c>
      <c r="BB366" s="1609">
        <f t="shared" si="469"/>
        <v>0</v>
      </c>
      <c r="BC366" s="1609">
        <f t="shared" si="470"/>
        <v>0</v>
      </c>
      <c r="BD366" s="1609">
        <f t="shared" si="471"/>
        <v>0</v>
      </c>
      <c r="BE366" s="1609">
        <f t="shared" si="449"/>
        <v>0</v>
      </c>
      <c r="BF366" s="1362"/>
      <c r="BG366" s="1363"/>
      <c r="BH366" s="1610"/>
      <c r="BI366" s="1614"/>
      <c r="BJ366" s="1614"/>
      <c r="BK366" s="1614"/>
      <c r="BL366" s="1614"/>
      <c r="BM366" s="1614">
        <f t="shared" si="450"/>
        <v>0</v>
      </c>
      <c r="BN366" s="1364"/>
      <c r="BO366" s="1365"/>
      <c r="BP366" s="1365"/>
      <c r="BQ366" s="1365"/>
      <c r="BR366" s="1365"/>
      <c r="BS366" s="1365">
        <f t="shared" si="451"/>
        <v>0</v>
      </c>
      <c r="BT366" s="1365"/>
      <c r="BU366" s="1441">
        <f t="shared" si="472"/>
        <v>0</v>
      </c>
      <c r="BV366" s="1441">
        <f t="shared" si="473"/>
        <v>0</v>
      </c>
      <c r="BW366" s="1353">
        <f t="shared" si="476"/>
        <v>0</v>
      </c>
      <c r="BX366" s="1353">
        <f t="shared" si="477"/>
        <v>0</v>
      </c>
      <c r="BY366" s="1353">
        <f t="shared" si="478"/>
        <v>0</v>
      </c>
      <c r="BZ366" s="1353">
        <f t="shared" si="452"/>
        <v>0</v>
      </c>
      <c r="CA366" s="2394"/>
      <c r="CB366" s="2059">
        <f t="shared" si="459"/>
        <v>0</v>
      </c>
    </row>
    <row r="367" spans="1:80" ht="11.25" hidden="1" customHeight="1">
      <c r="A367" s="911">
        <v>26</v>
      </c>
      <c r="B367" s="1581"/>
      <c r="C367" s="1368" t="s">
        <v>748</v>
      </c>
      <c r="D367" s="1493" t="s">
        <v>955</v>
      </c>
      <c r="E367" s="1611">
        <v>0</v>
      </c>
      <c r="F367" s="1612">
        <v>0</v>
      </c>
      <c r="G367" s="1612">
        <v>0</v>
      </c>
      <c r="H367" s="1612">
        <v>0</v>
      </c>
      <c r="I367" s="1612">
        <v>0</v>
      </c>
      <c r="J367" s="1612">
        <v>0</v>
      </c>
      <c r="K367" s="1612">
        <v>0</v>
      </c>
      <c r="L367" s="1612">
        <f t="shared" si="444"/>
        <v>0</v>
      </c>
      <c r="M367" s="2005"/>
      <c r="N367" s="2005"/>
      <c r="O367" s="2005"/>
      <c r="P367" s="2005"/>
      <c r="Q367" s="2005"/>
      <c r="R367" s="2005"/>
      <c r="S367" s="2005"/>
      <c r="T367" s="2005">
        <f t="shared" si="445"/>
        <v>0</v>
      </c>
      <c r="U367" s="2070"/>
      <c r="V367" s="891">
        <f t="shared" si="479"/>
        <v>0</v>
      </c>
      <c r="W367" s="891"/>
      <c r="X367" s="891"/>
      <c r="Y367" s="891">
        <f t="shared" si="480"/>
        <v>0</v>
      </c>
      <c r="Z367" s="891"/>
      <c r="AA367" s="891">
        <f t="shared" si="481"/>
        <v>0</v>
      </c>
      <c r="AB367" s="891">
        <f t="shared" si="474"/>
        <v>0</v>
      </c>
      <c r="AC367" s="891">
        <f t="shared" si="475"/>
        <v>0</v>
      </c>
      <c r="AD367" s="891">
        <f t="shared" si="482"/>
        <v>0</v>
      </c>
      <c r="AE367" s="891">
        <f t="shared" si="483"/>
        <v>0</v>
      </c>
      <c r="AF367" s="1611">
        <f t="shared" si="446"/>
        <v>0</v>
      </c>
      <c r="AG367" s="891"/>
      <c r="AH367" s="1359"/>
      <c r="AI367" s="1609">
        <v>0</v>
      </c>
      <c r="AJ367" s="1613">
        <v>0</v>
      </c>
      <c r="AK367" s="1613">
        <v>0</v>
      </c>
      <c r="AL367" s="1613">
        <v>0</v>
      </c>
      <c r="AM367" s="1613">
        <v>0</v>
      </c>
      <c r="AN367" s="1613">
        <v>0</v>
      </c>
      <c r="AO367" s="1613">
        <f t="shared" si="447"/>
        <v>0</v>
      </c>
      <c r="AP367" s="1360"/>
      <c r="AQ367" s="1361"/>
      <c r="AR367" s="1360"/>
      <c r="AS367" s="1360"/>
      <c r="AT367" s="1360"/>
      <c r="AU367" s="1361"/>
      <c r="AV367" s="1361">
        <f t="shared" si="448"/>
        <v>0</v>
      </c>
      <c r="AW367" s="1438"/>
      <c r="AX367" s="2006">
        <f t="shared" si="486"/>
        <v>0</v>
      </c>
      <c r="AY367" s="1613">
        <f t="shared" si="485"/>
        <v>0</v>
      </c>
      <c r="AZ367" s="1613"/>
      <c r="BA367" s="1609">
        <f t="shared" si="468"/>
        <v>0</v>
      </c>
      <c r="BB367" s="1609">
        <f t="shared" si="469"/>
        <v>0</v>
      </c>
      <c r="BC367" s="1609">
        <f t="shared" si="470"/>
        <v>0</v>
      </c>
      <c r="BD367" s="1609">
        <f t="shared" si="471"/>
        <v>0</v>
      </c>
      <c r="BE367" s="1609">
        <f t="shared" si="449"/>
        <v>0</v>
      </c>
      <c r="BF367" s="1347"/>
      <c r="BG367" s="1551"/>
      <c r="BH367" s="1610"/>
      <c r="BI367" s="1614"/>
      <c r="BJ367" s="1614"/>
      <c r="BK367" s="1614"/>
      <c r="BL367" s="1614"/>
      <c r="BM367" s="1614">
        <f t="shared" si="450"/>
        <v>0</v>
      </c>
      <c r="BN367" s="1364"/>
      <c r="BO367" s="1365"/>
      <c r="BP367" s="1365"/>
      <c r="BQ367" s="1365"/>
      <c r="BR367" s="1365"/>
      <c r="BS367" s="1365">
        <f t="shared" si="451"/>
        <v>0</v>
      </c>
      <c r="BT367" s="1365"/>
      <c r="BU367" s="1441">
        <f t="shared" si="472"/>
        <v>0</v>
      </c>
      <c r="BV367" s="1441">
        <f t="shared" si="473"/>
        <v>0</v>
      </c>
      <c r="BW367" s="1353">
        <f t="shared" si="476"/>
        <v>0</v>
      </c>
      <c r="BX367" s="1353">
        <f t="shared" si="477"/>
        <v>0</v>
      </c>
      <c r="BY367" s="1353">
        <f t="shared" si="478"/>
        <v>0</v>
      </c>
      <c r="BZ367" s="1353">
        <f t="shared" si="452"/>
        <v>0</v>
      </c>
      <c r="CA367" s="2394"/>
      <c r="CB367" s="2059">
        <f t="shared" si="459"/>
        <v>0</v>
      </c>
    </row>
    <row r="368" spans="1:80" ht="11.25" hidden="1" customHeight="1">
      <c r="A368" s="1165"/>
      <c r="B368" s="1452"/>
      <c r="C368" s="1368" t="s">
        <v>747</v>
      </c>
      <c r="D368" s="1495"/>
      <c r="E368" s="1453">
        <v>0</v>
      </c>
      <c r="F368" s="1615">
        <v>0</v>
      </c>
      <c r="G368" s="1615">
        <v>0</v>
      </c>
      <c r="H368" s="1615">
        <v>0</v>
      </c>
      <c r="I368" s="1615">
        <v>0</v>
      </c>
      <c r="J368" s="1615">
        <v>0</v>
      </c>
      <c r="K368" s="1615">
        <v>0</v>
      </c>
      <c r="L368" s="1615">
        <f t="shared" si="444"/>
        <v>0</v>
      </c>
      <c r="M368" s="1970"/>
      <c r="N368" s="1970"/>
      <c r="O368" s="1970"/>
      <c r="P368" s="1970"/>
      <c r="Q368" s="1970"/>
      <c r="R368" s="1970"/>
      <c r="S368" s="1970"/>
      <c r="T368" s="1971">
        <f t="shared" si="445"/>
        <v>0</v>
      </c>
      <c r="U368" s="2065"/>
      <c r="V368" s="891">
        <f t="shared" si="479"/>
        <v>0</v>
      </c>
      <c r="W368" s="891"/>
      <c r="X368" s="891"/>
      <c r="Y368" s="891">
        <f t="shared" si="480"/>
        <v>0</v>
      </c>
      <c r="Z368" s="891"/>
      <c r="AA368" s="891">
        <f t="shared" si="481"/>
        <v>0</v>
      </c>
      <c r="AB368" s="891">
        <f t="shared" si="474"/>
        <v>0</v>
      </c>
      <c r="AC368" s="891">
        <f t="shared" si="475"/>
        <v>0</v>
      </c>
      <c r="AD368" s="891">
        <f t="shared" si="482"/>
        <v>0</v>
      </c>
      <c r="AE368" s="891">
        <f t="shared" si="483"/>
        <v>0</v>
      </c>
      <c r="AF368" s="2009">
        <f t="shared" si="446"/>
        <v>0</v>
      </c>
      <c r="AG368" s="889"/>
      <c r="AH368" s="889"/>
      <c r="AI368" s="1454">
        <v>0</v>
      </c>
      <c r="AJ368" s="1616">
        <v>0</v>
      </c>
      <c r="AK368" s="1616">
        <v>0</v>
      </c>
      <c r="AL368" s="1616">
        <v>0</v>
      </c>
      <c r="AM368" s="1616">
        <v>0</v>
      </c>
      <c r="AN368" s="1616">
        <v>0</v>
      </c>
      <c r="AO368" s="1616">
        <f t="shared" si="447"/>
        <v>0</v>
      </c>
      <c r="AP368" s="1377"/>
      <c r="AQ368" s="1378"/>
      <c r="AR368" s="1377"/>
      <c r="AS368" s="1377"/>
      <c r="AT368" s="1377"/>
      <c r="AU368" s="1379"/>
      <c r="AV368" s="1378">
        <f t="shared" si="448"/>
        <v>0</v>
      </c>
      <c r="AW368" s="1481"/>
      <c r="AX368" s="2006">
        <f t="shared" si="486"/>
        <v>0</v>
      </c>
      <c r="AY368" s="1616">
        <f t="shared" si="485"/>
        <v>0</v>
      </c>
      <c r="AZ368" s="2147"/>
      <c r="BA368" s="1609">
        <f t="shared" si="468"/>
        <v>0</v>
      </c>
      <c r="BB368" s="1609">
        <f t="shared" si="469"/>
        <v>0</v>
      </c>
      <c r="BC368" s="1609">
        <f t="shared" si="470"/>
        <v>0</v>
      </c>
      <c r="BD368" s="1609">
        <f t="shared" si="471"/>
        <v>0</v>
      </c>
      <c r="BE368" s="1609">
        <f t="shared" si="449"/>
        <v>0</v>
      </c>
      <c r="BF368" s="1380"/>
      <c r="BG368" s="1381"/>
      <c r="BH368" s="1610"/>
      <c r="BI368" s="1614"/>
      <c r="BJ368" s="1614"/>
      <c r="BK368" s="1614"/>
      <c r="BL368" s="1614"/>
      <c r="BM368" s="1617">
        <f t="shared" si="450"/>
        <v>0</v>
      </c>
      <c r="BN368" s="1384"/>
      <c r="BO368" s="1385"/>
      <c r="BP368" s="1385"/>
      <c r="BQ368" s="1385"/>
      <c r="BR368" s="1385"/>
      <c r="BS368" s="1386">
        <f t="shared" si="451"/>
        <v>0</v>
      </c>
      <c r="BT368" s="1386"/>
      <c r="BU368" s="1498">
        <f t="shared" si="472"/>
        <v>0</v>
      </c>
      <c r="BV368" s="1498">
        <f t="shared" si="473"/>
        <v>0</v>
      </c>
      <c r="BW368" s="1353">
        <f t="shared" si="476"/>
        <v>0</v>
      </c>
      <c r="BX368" s="1353">
        <f t="shared" si="477"/>
        <v>0</v>
      </c>
      <c r="BY368" s="1353">
        <f t="shared" si="478"/>
        <v>0</v>
      </c>
      <c r="BZ368" s="1387">
        <f t="shared" si="452"/>
        <v>0</v>
      </c>
      <c r="CA368" s="2394"/>
      <c r="CB368" s="2059">
        <f t="shared" si="459"/>
        <v>0</v>
      </c>
    </row>
    <row r="369" spans="1:80" ht="21.6" customHeight="1">
      <c r="A369" s="1165" t="s">
        <v>759</v>
      </c>
      <c r="B369" s="1169" t="s">
        <v>586</v>
      </c>
      <c r="C369" s="942" t="s">
        <v>548</v>
      </c>
      <c r="D369" s="1739"/>
      <c r="E369" s="1210">
        <v>3.2</v>
      </c>
      <c r="F369" s="1210">
        <v>1000</v>
      </c>
      <c r="G369" s="1210">
        <v>39000</v>
      </c>
      <c r="H369" s="1210">
        <v>0</v>
      </c>
      <c r="I369" s="1210">
        <v>0</v>
      </c>
      <c r="J369" s="1210">
        <v>0</v>
      </c>
      <c r="K369" s="1210">
        <v>0</v>
      </c>
      <c r="L369" s="1210">
        <f t="shared" si="444"/>
        <v>40000</v>
      </c>
      <c r="M369" s="2060">
        <f t="shared" ref="M369:S369" si="487">SUM(M370:M389)</f>
        <v>0</v>
      </c>
      <c r="N369" s="1184">
        <f t="shared" si="487"/>
        <v>0</v>
      </c>
      <c r="O369" s="1184">
        <f t="shared" si="487"/>
        <v>4886.6000000000004</v>
      </c>
      <c r="P369" s="1184">
        <f t="shared" si="487"/>
        <v>0</v>
      </c>
      <c r="Q369" s="1184"/>
      <c r="R369" s="1184">
        <f t="shared" si="487"/>
        <v>0</v>
      </c>
      <c r="S369" s="1184">
        <f t="shared" si="487"/>
        <v>0</v>
      </c>
      <c r="T369" s="1184">
        <f t="shared" si="445"/>
        <v>4886.6000000000004</v>
      </c>
      <c r="U369" s="1184"/>
      <c r="V369" s="1861">
        <f t="shared" ref="V369:AE369" si="488">SUM(V370:V389)</f>
        <v>3.2</v>
      </c>
      <c r="W369" s="1861"/>
      <c r="X369" s="1861"/>
      <c r="Y369" s="1861">
        <f t="shared" si="488"/>
        <v>0</v>
      </c>
      <c r="Z369" s="1861"/>
      <c r="AA369" s="1861">
        <f t="shared" si="488"/>
        <v>32530.799999999999</v>
      </c>
      <c r="AB369" s="1861">
        <f t="shared" si="488"/>
        <v>0</v>
      </c>
      <c r="AC369" s="1861">
        <f>SUM(AC370:AC389)</f>
        <v>0</v>
      </c>
      <c r="AD369" s="1861">
        <f t="shared" si="488"/>
        <v>0</v>
      </c>
      <c r="AE369" s="1861">
        <f t="shared" si="488"/>
        <v>0</v>
      </c>
      <c r="AF369" s="1151">
        <f t="shared" si="446"/>
        <v>32530.799999999999</v>
      </c>
      <c r="AG369" s="1861"/>
      <c r="AH369" s="1861"/>
      <c r="AI369" s="1210">
        <v>0</v>
      </c>
      <c r="AJ369" s="1210">
        <v>0</v>
      </c>
      <c r="AK369" s="1210">
        <v>0</v>
      </c>
      <c r="AL369" s="1210">
        <v>0</v>
      </c>
      <c r="AM369" s="1210">
        <v>0</v>
      </c>
      <c r="AN369" s="1210">
        <v>0</v>
      </c>
      <c r="AO369" s="1210">
        <f t="shared" si="447"/>
        <v>0</v>
      </c>
      <c r="AP369" s="1861">
        <f t="shared" ref="AP369:AU369" si="489">SUM(AP370:AP389)</f>
        <v>0</v>
      </c>
      <c r="AQ369" s="1184">
        <f t="shared" si="489"/>
        <v>0</v>
      </c>
      <c r="AR369" s="1861">
        <f t="shared" si="489"/>
        <v>0</v>
      </c>
      <c r="AS369" s="1861">
        <f t="shared" si="489"/>
        <v>0</v>
      </c>
      <c r="AT369" s="1861">
        <f t="shared" si="489"/>
        <v>0</v>
      </c>
      <c r="AU369" s="1184">
        <f t="shared" si="489"/>
        <v>0</v>
      </c>
      <c r="AV369" s="1184">
        <f t="shared" si="448"/>
        <v>0</v>
      </c>
      <c r="AW369" s="1184"/>
      <c r="AX369" s="1740">
        <f t="shared" ref="AX369:BD369" si="490">SUM(AX370:AX389)</f>
        <v>0</v>
      </c>
      <c r="AY369" s="1210">
        <f t="shared" si="490"/>
        <v>0</v>
      </c>
      <c r="AZ369" s="1210"/>
      <c r="BA369" s="1210">
        <f t="shared" si="490"/>
        <v>0</v>
      </c>
      <c r="BB369" s="1210">
        <f t="shared" si="490"/>
        <v>0</v>
      </c>
      <c r="BC369" s="1210">
        <f t="shared" si="490"/>
        <v>0</v>
      </c>
      <c r="BD369" s="1210">
        <f t="shared" si="490"/>
        <v>0</v>
      </c>
      <c r="BE369" s="1210">
        <f t="shared" si="449"/>
        <v>0</v>
      </c>
      <c r="BF369" s="1730"/>
      <c r="BG369" s="1185"/>
      <c r="BH369" s="1151">
        <f>SUM(BH370:BH389)</f>
        <v>3</v>
      </c>
      <c r="BI369" s="1151">
        <f>SUM(BI370:BI389)</f>
        <v>0</v>
      </c>
      <c r="BJ369" s="1151">
        <f>SUM(BJ370:BJ389)</f>
        <v>45000</v>
      </c>
      <c r="BK369" s="1151">
        <f>SUM(BK370:BK389)</f>
        <v>0</v>
      </c>
      <c r="BL369" s="1151">
        <f>SUM(BL370:BL389)</f>
        <v>0</v>
      </c>
      <c r="BM369" s="1151">
        <f t="shared" si="450"/>
        <v>45000</v>
      </c>
      <c r="BN369" s="1151">
        <f>SUM(BN370:BN389)</f>
        <v>0</v>
      </c>
      <c r="BO369" s="1863">
        <f>SUM(BO370:BO389)</f>
        <v>0</v>
      </c>
      <c r="BP369" s="1863">
        <f>SUM(BP370:BP389)</f>
        <v>0</v>
      </c>
      <c r="BQ369" s="1863">
        <f>SUM(BQ370:BQ389)</f>
        <v>0</v>
      </c>
      <c r="BR369" s="1863">
        <f t="shared" ref="BR369:BY369" si="491">SUM(BR370:BR389)</f>
        <v>0</v>
      </c>
      <c r="BS369" s="1863">
        <f t="shared" si="451"/>
        <v>0</v>
      </c>
      <c r="BT369" s="1863"/>
      <c r="BU369" s="1151">
        <f t="shared" si="491"/>
        <v>6</v>
      </c>
      <c r="BV369" s="1151">
        <f t="shared" si="491"/>
        <v>0</v>
      </c>
      <c r="BW369" s="1151">
        <f t="shared" si="491"/>
        <v>95000</v>
      </c>
      <c r="BX369" s="1151">
        <f>SUM(BX370:BX389)</f>
        <v>0</v>
      </c>
      <c r="BY369" s="1151">
        <f t="shared" si="491"/>
        <v>0</v>
      </c>
      <c r="BZ369" s="1861">
        <f t="shared" si="452"/>
        <v>95000</v>
      </c>
      <c r="CA369" s="2396"/>
      <c r="CB369" s="2059">
        <f t="shared" si="459"/>
        <v>9.1999999999999993</v>
      </c>
    </row>
    <row r="370" spans="1:80" ht="30.75" hidden="1" customHeight="1">
      <c r="A370" s="912">
        <v>16</v>
      </c>
      <c r="B370" s="1591" t="s">
        <v>588</v>
      </c>
      <c r="C370" s="1406" t="s">
        <v>372</v>
      </c>
      <c r="D370" s="1487" t="s">
        <v>957</v>
      </c>
      <c r="E370" s="1605">
        <v>0</v>
      </c>
      <c r="F370" s="1605">
        <v>0</v>
      </c>
      <c r="G370" s="1605">
        <v>0</v>
      </c>
      <c r="H370" s="1605">
        <v>0</v>
      </c>
      <c r="I370" s="1605">
        <v>0</v>
      </c>
      <c r="J370" s="1605">
        <v>0</v>
      </c>
      <c r="K370" s="1605">
        <v>0</v>
      </c>
      <c r="L370" s="1605">
        <f t="shared" si="444"/>
        <v>0</v>
      </c>
      <c r="M370" s="1640"/>
      <c r="N370" s="1640"/>
      <c r="O370" s="1640"/>
      <c r="P370" s="1640"/>
      <c r="Q370" s="1640"/>
      <c r="R370" s="1640"/>
      <c r="S370" s="1640"/>
      <c r="T370" s="1640">
        <f t="shared" si="445"/>
        <v>0</v>
      </c>
      <c r="U370" s="1721"/>
      <c r="V370" s="930">
        <f t="shared" ref="V370:V389" si="492">E370+M370</f>
        <v>0</v>
      </c>
      <c r="W370" s="930"/>
      <c r="X370" s="930"/>
      <c r="Y370" s="930">
        <f>F370+N370</f>
        <v>0</v>
      </c>
      <c r="Z370" s="930"/>
      <c r="AA370" s="930">
        <f>G370+O370</f>
        <v>0</v>
      </c>
      <c r="AB370" s="930">
        <f t="shared" ref="AB370:AB389" si="493">H370+P370</f>
        <v>0</v>
      </c>
      <c r="AC370" s="930">
        <f t="shared" ref="AC370:AC389" si="494">I370+Q370</f>
        <v>0</v>
      </c>
      <c r="AD370" s="930">
        <f t="shared" ref="AD370:AD389" si="495">J370+R370</f>
        <v>0</v>
      </c>
      <c r="AE370" s="930">
        <f t="shared" ref="AE370:AE389" si="496">K370+S370</f>
        <v>0</v>
      </c>
      <c r="AF370" s="1605">
        <f t="shared" si="446"/>
        <v>0</v>
      </c>
      <c r="AG370" s="930"/>
      <c r="AH370" s="930"/>
      <c r="AI370" s="1607">
        <v>0</v>
      </c>
      <c r="AJ370" s="1607">
        <v>0</v>
      </c>
      <c r="AK370" s="1607">
        <v>0</v>
      </c>
      <c r="AL370" s="1607">
        <v>0</v>
      </c>
      <c r="AM370" s="1607">
        <v>0</v>
      </c>
      <c r="AN370" s="1607">
        <v>0</v>
      </c>
      <c r="AO370" s="1607">
        <f t="shared" si="447"/>
        <v>0</v>
      </c>
      <c r="AP370" s="1002"/>
      <c r="AQ370" s="1389"/>
      <c r="AR370" s="999"/>
      <c r="AS370" s="1344"/>
      <c r="AT370" s="1344"/>
      <c r="AU370" s="1389"/>
      <c r="AV370" s="1389">
        <f t="shared" si="448"/>
        <v>0</v>
      </c>
      <c r="AW370" s="2079"/>
      <c r="AX370" s="2003">
        <f t="shared" ref="AX370:AX389" si="497">AI370+AP370</f>
        <v>0</v>
      </c>
      <c r="AY370" s="1607">
        <f t="shared" ref="AY370:AY389" si="498">AJ370+AQ370</f>
        <v>0</v>
      </c>
      <c r="AZ370" s="1607"/>
      <c r="BA370" s="1607">
        <f t="shared" ref="BA370:BA389" si="499">AK370+AR370</f>
        <v>0</v>
      </c>
      <c r="BB370" s="1607">
        <f t="shared" ref="BB370:BB389" si="500">AL370+AS370</f>
        <v>0</v>
      </c>
      <c r="BC370" s="1607">
        <f t="shared" ref="BC370:BC389" si="501">AM370+AT370</f>
        <v>0</v>
      </c>
      <c r="BD370" s="1607">
        <f t="shared" ref="BD370:BD389" si="502">AN370+AU370</f>
        <v>0</v>
      </c>
      <c r="BE370" s="1607">
        <f t="shared" si="449"/>
        <v>0</v>
      </c>
      <c r="BF370" s="1390"/>
      <c r="BG370" s="1391"/>
      <c r="BH370" s="1428"/>
      <c r="BI370" s="1428"/>
      <c r="BJ370" s="1428"/>
      <c r="BK370" s="1428"/>
      <c r="BL370" s="1428"/>
      <c r="BM370" s="1428">
        <f t="shared" si="450"/>
        <v>0</v>
      </c>
      <c r="BN370" s="2010">
        <f>1-1</f>
        <v>0</v>
      </c>
      <c r="BO370" s="2011"/>
      <c r="BP370" s="2011"/>
      <c r="BQ370" s="2011"/>
      <c r="BR370" s="2011"/>
      <c r="BS370" s="2011">
        <f t="shared" si="451"/>
        <v>0</v>
      </c>
      <c r="BT370" s="1434"/>
      <c r="BU370" s="1428">
        <f t="shared" ref="BU370:BU389" si="503">BH370+BN370</f>
        <v>0</v>
      </c>
      <c r="BV370" s="1428">
        <f t="shared" ref="BV370:BV389" si="504">BI370+BO370</f>
        <v>0</v>
      </c>
      <c r="BW370" s="1428">
        <f t="shared" ref="BW370:BW389" si="505">BJ370+BP370</f>
        <v>0</v>
      </c>
      <c r="BX370" s="1428">
        <f t="shared" ref="BX370:BX389" si="506">BK370+BQ370</f>
        <v>0</v>
      </c>
      <c r="BY370" s="1428">
        <f t="shared" ref="BY370:BY389" si="507">BL370+BR370</f>
        <v>0</v>
      </c>
      <c r="BZ370" s="1349">
        <f t="shared" si="452"/>
        <v>0</v>
      </c>
      <c r="CA370" s="2397"/>
      <c r="CB370" s="2059">
        <f t="shared" si="459"/>
        <v>0</v>
      </c>
    </row>
    <row r="371" spans="1:80" ht="21.6" hidden="1" customHeight="1">
      <c r="A371" s="912">
        <v>17</v>
      </c>
      <c r="B371" s="1581" t="s">
        <v>589</v>
      </c>
      <c r="C371" s="900" t="s">
        <v>291</v>
      </c>
      <c r="D371" s="1493" t="s">
        <v>955</v>
      </c>
      <c r="E371" s="1611">
        <v>0</v>
      </c>
      <c r="F371" s="1611">
        <v>0</v>
      </c>
      <c r="G371" s="1611">
        <v>0</v>
      </c>
      <c r="H371" s="1611">
        <v>0</v>
      </c>
      <c r="I371" s="1611">
        <v>0</v>
      </c>
      <c r="J371" s="1611">
        <v>0</v>
      </c>
      <c r="K371" s="1611">
        <v>0</v>
      </c>
      <c r="L371" s="1611">
        <f t="shared" si="444"/>
        <v>0</v>
      </c>
      <c r="M371" s="1440"/>
      <c r="N371" s="1440"/>
      <c r="O371" s="1440"/>
      <c r="P371" s="1440"/>
      <c r="Q371" s="1440"/>
      <c r="R371" s="1440"/>
      <c r="S371" s="1440"/>
      <c r="T371" s="1440">
        <f t="shared" si="445"/>
        <v>0</v>
      </c>
      <c r="U371" s="1722"/>
      <c r="V371" s="891">
        <f t="shared" si="492"/>
        <v>0</v>
      </c>
      <c r="W371" s="891"/>
      <c r="X371" s="891"/>
      <c r="Y371" s="891">
        <f>F371+N371</f>
        <v>0</v>
      </c>
      <c r="Z371" s="891"/>
      <c r="AA371" s="891">
        <f>G371+O371</f>
        <v>0</v>
      </c>
      <c r="AB371" s="891">
        <f t="shared" si="493"/>
        <v>0</v>
      </c>
      <c r="AC371" s="891">
        <f t="shared" si="494"/>
        <v>0</v>
      </c>
      <c r="AD371" s="891">
        <f t="shared" si="495"/>
        <v>0</v>
      </c>
      <c r="AE371" s="1358">
        <f t="shared" si="496"/>
        <v>0</v>
      </c>
      <c r="AF371" s="1611">
        <f t="shared" si="446"/>
        <v>0</v>
      </c>
      <c r="AG371" s="1358"/>
      <c r="AH371" s="1358"/>
      <c r="AI371" s="1609">
        <v>0</v>
      </c>
      <c r="AJ371" s="1609">
        <v>0</v>
      </c>
      <c r="AK371" s="1609">
        <v>0</v>
      </c>
      <c r="AL371" s="1609">
        <v>0</v>
      </c>
      <c r="AM371" s="1609">
        <v>0</v>
      </c>
      <c r="AN371" s="1609">
        <v>0</v>
      </c>
      <c r="AO371" s="1609">
        <f t="shared" si="447"/>
        <v>0</v>
      </c>
      <c r="AP371" s="999"/>
      <c r="AQ371" s="1394"/>
      <c r="AR371" s="999"/>
      <c r="AS371" s="999"/>
      <c r="AT371" s="999"/>
      <c r="AU371" s="1394"/>
      <c r="AV371" s="1394">
        <f t="shared" si="448"/>
        <v>0</v>
      </c>
      <c r="AW371" s="1999"/>
      <c r="AX371" s="2006">
        <f t="shared" si="497"/>
        <v>0</v>
      </c>
      <c r="AY371" s="1609">
        <f t="shared" si="498"/>
        <v>0</v>
      </c>
      <c r="AZ371" s="1609"/>
      <c r="BA371" s="1609">
        <f t="shared" si="499"/>
        <v>0</v>
      </c>
      <c r="BB371" s="1609">
        <f t="shared" si="500"/>
        <v>0</v>
      </c>
      <c r="BC371" s="1609">
        <f t="shared" si="501"/>
        <v>0</v>
      </c>
      <c r="BD371" s="1609">
        <f t="shared" si="502"/>
        <v>0</v>
      </c>
      <c r="BE371" s="1609">
        <f t="shared" si="449"/>
        <v>0</v>
      </c>
      <c r="BF371" s="1362"/>
      <c r="BG371" s="1363"/>
      <c r="BH371" s="1434"/>
      <c r="BI371" s="1434"/>
      <c r="BJ371" s="1434"/>
      <c r="BK371" s="1434"/>
      <c r="BL371" s="1434"/>
      <c r="BM371" s="1434">
        <f t="shared" si="450"/>
        <v>0</v>
      </c>
      <c r="BN371" s="1541"/>
      <c r="BO371" s="1542"/>
      <c r="BP371" s="1542"/>
      <c r="BQ371" s="1542"/>
      <c r="BR371" s="1542"/>
      <c r="BS371" s="1542">
        <f t="shared" si="451"/>
        <v>0</v>
      </c>
      <c r="BT371" s="1434"/>
      <c r="BU371" s="1434">
        <f t="shared" si="503"/>
        <v>0</v>
      </c>
      <c r="BV371" s="1434">
        <f t="shared" si="504"/>
        <v>0</v>
      </c>
      <c r="BW371" s="1434">
        <f t="shared" si="505"/>
        <v>0</v>
      </c>
      <c r="BX371" s="1434">
        <f t="shared" si="506"/>
        <v>0</v>
      </c>
      <c r="BY371" s="1434">
        <f t="shared" si="507"/>
        <v>0</v>
      </c>
      <c r="BZ371" s="1353">
        <f t="shared" si="452"/>
        <v>0</v>
      </c>
      <c r="CA371" s="2394"/>
      <c r="CB371" s="2059">
        <f t="shared" si="459"/>
        <v>0</v>
      </c>
    </row>
    <row r="372" spans="1:80" ht="24" hidden="1">
      <c r="A372" s="1170"/>
      <c r="B372" s="1581" t="s">
        <v>588</v>
      </c>
      <c r="C372" s="1860" t="s">
        <v>976</v>
      </c>
      <c r="D372" s="1493"/>
      <c r="E372" s="1611">
        <v>0</v>
      </c>
      <c r="F372" s="1611">
        <v>0</v>
      </c>
      <c r="G372" s="1611">
        <v>0</v>
      </c>
      <c r="H372" s="1611">
        <v>0</v>
      </c>
      <c r="I372" s="1611">
        <v>0</v>
      </c>
      <c r="J372" s="1611">
        <v>0</v>
      </c>
      <c r="K372" s="1611">
        <v>0</v>
      </c>
      <c r="L372" s="1611">
        <f t="shared" si="444"/>
        <v>0</v>
      </c>
      <c r="M372" s="1440"/>
      <c r="N372" s="1440"/>
      <c r="O372" s="1440"/>
      <c r="P372" s="1440"/>
      <c r="Q372" s="1440"/>
      <c r="R372" s="1440"/>
      <c r="S372" s="1440"/>
      <c r="T372" s="1440">
        <f t="shared" si="445"/>
        <v>0</v>
      </c>
      <c r="U372" s="1722"/>
      <c r="V372" s="1611">
        <f t="shared" si="492"/>
        <v>0</v>
      </c>
      <c r="W372" s="1611"/>
      <c r="X372" s="1611"/>
      <c r="Y372" s="1611">
        <f>F372+N372</f>
        <v>0</v>
      </c>
      <c r="Z372" s="1611"/>
      <c r="AA372" s="891">
        <f>G372+O372</f>
        <v>0</v>
      </c>
      <c r="AB372" s="891">
        <f t="shared" si="493"/>
        <v>0</v>
      </c>
      <c r="AC372" s="891">
        <f t="shared" si="494"/>
        <v>0</v>
      </c>
      <c r="AD372" s="891">
        <f t="shared" si="495"/>
        <v>0</v>
      </c>
      <c r="AE372" s="1358">
        <f t="shared" si="496"/>
        <v>0</v>
      </c>
      <c r="AF372" s="1611">
        <f t="shared" si="446"/>
        <v>0</v>
      </c>
      <c r="AG372" s="1358"/>
      <c r="AH372" s="1358"/>
      <c r="AI372" s="1609">
        <v>0</v>
      </c>
      <c r="AJ372" s="1609">
        <v>0</v>
      </c>
      <c r="AK372" s="1609">
        <v>0</v>
      </c>
      <c r="AL372" s="1609">
        <v>0</v>
      </c>
      <c r="AM372" s="1609">
        <v>0</v>
      </c>
      <c r="AN372" s="1609">
        <v>0</v>
      </c>
      <c r="AO372" s="1609">
        <f t="shared" si="447"/>
        <v>0</v>
      </c>
      <c r="AP372" s="999"/>
      <c r="AQ372" s="1394"/>
      <c r="AR372" s="999"/>
      <c r="AS372" s="999"/>
      <c r="AT372" s="999"/>
      <c r="AU372" s="1394"/>
      <c r="AV372" s="1394">
        <f t="shared" si="448"/>
        <v>0</v>
      </c>
      <c r="AW372" s="1999"/>
      <c r="AX372" s="2006">
        <f t="shared" si="497"/>
        <v>0</v>
      </c>
      <c r="AY372" s="1609">
        <f t="shared" si="498"/>
        <v>0</v>
      </c>
      <c r="AZ372" s="1609"/>
      <c r="BA372" s="1609">
        <f t="shared" si="499"/>
        <v>0</v>
      </c>
      <c r="BB372" s="1609">
        <f t="shared" si="500"/>
        <v>0</v>
      </c>
      <c r="BC372" s="1609">
        <f t="shared" si="501"/>
        <v>0</v>
      </c>
      <c r="BD372" s="1609">
        <f t="shared" si="502"/>
        <v>0</v>
      </c>
      <c r="BE372" s="1609">
        <f t="shared" si="449"/>
        <v>0</v>
      </c>
      <c r="BF372" s="1362"/>
      <c r="BG372" s="1363"/>
      <c r="BH372" s="1434"/>
      <c r="BI372" s="1434"/>
      <c r="BJ372" s="1434"/>
      <c r="BK372" s="1434"/>
      <c r="BL372" s="1434"/>
      <c r="BM372" s="1434">
        <f t="shared" si="450"/>
        <v>0</v>
      </c>
      <c r="BN372" s="1541"/>
      <c r="BO372" s="1542"/>
      <c r="BP372" s="1542"/>
      <c r="BQ372" s="1542"/>
      <c r="BR372" s="1542"/>
      <c r="BS372" s="1542">
        <f t="shared" si="451"/>
        <v>0</v>
      </c>
      <c r="BT372" s="1434"/>
      <c r="BU372" s="1434">
        <f t="shared" si="503"/>
        <v>0</v>
      </c>
      <c r="BV372" s="1434">
        <f t="shared" si="504"/>
        <v>0</v>
      </c>
      <c r="BW372" s="1434">
        <f t="shared" si="505"/>
        <v>0</v>
      </c>
      <c r="BX372" s="1434">
        <f t="shared" si="506"/>
        <v>0</v>
      </c>
      <c r="BY372" s="1434">
        <f t="shared" si="507"/>
        <v>0</v>
      </c>
      <c r="BZ372" s="1353">
        <f t="shared" si="452"/>
        <v>0</v>
      </c>
      <c r="CA372" s="2394"/>
      <c r="CB372" s="2059">
        <f t="shared" si="459"/>
        <v>0</v>
      </c>
    </row>
    <row r="373" spans="1:80" ht="38.25" customHeight="1">
      <c r="A373" s="1170"/>
      <c r="B373" s="1581" t="s">
        <v>588</v>
      </c>
      <c r="C373" s="1860" t="s">
        <v>229</v>
      </c>
      <c r="D373" s="1493"/>
      <c r="E373" s="1611">
        <v>3.2</v>
      </c>
      <c r="F373" s="1611">
        <v>1000</v>
      </c>
      <c r="G373" s="1611">
        <v>39000</v>
      </c>
      <c r="H373" s="1611">
        <v>0</v>
      </c>
      <c r="I373" s="1611">
        <v>0</v>
      </c>
      <c r="J373" s="1611">
        <v>0</v>
      </c>
      <c r="K373" s="1611">
        <v>0</v>
      </c>
      <c r="L373" s="1611">
        <f t="shared" si="444"/>
        <v>40000</v>
      </c>
      <c r="M373" s="1621"/>
      <c r="N373" s="1440"/>
      <c r="O373" s="1440">
        <v>4886.6000000000004</v>
      </c>
      <c r="P373" s="1440"/>
      <c r="Q373" s="1440"/>
      <c r="R373" s="1440"/>
      <c r="S373" s="1440"/>
      <c r="T373" s="1440">
        <f t="shared" si="445"/>
        <v>4886.6000000000004</v>
      </c>
      <c r="U373" s="1722"/>
      <c r="V373" s="1717">
        <f t="shared" si="492"/>
        <v>3.2</v>
      </c>
      <c r="W373" s="891"/>
      <c r="X373" s="891"/>
      <c r="Y373" s="891"/>
      <c r="Z373" s="891"/>
      <c r="AA373" s="891">
        <v>32530.799999999999</v>
      </c>
      <c r="AB373" s="891">
        <f t="shared" si="493"/>
        <v>0</v>
      </c>
      <c r="AC373" s="891">
        <f t="shared" si="494"/>
        <v>0</v>
      </c>
      <c r="AD373" s="891">
        <f t="shared" si="495"/>
        <v>0</v>
      </c>
      <c r="AE373" s="1358">
        <f t="shared" si="496"/>
        <v>0</v>
      </c>
      <c r="AF373" s="1719">
        <f t="shared" si="446"/>
        <v>32530.799999999999</v>
      </c>
      <c r="AG373" s="1358"/>
      <c r="AH373" s="891"/>
      <c r="AI373" s="1609">
        <v>0</v>
      </c>
      <c r="AJ373" s="1609">
        <v>0</v>
      </c>
      <c r="AK373" s="1609">
        <v>0</v>
      </c>
      <c r="AL373" s="1609">
        <v>0</v>
      </c>
      <c r="AM373" s="1609">
        <v>0</v>
      </c>
      <c r="AN373" s="1609">
        <v>0</v>
      </c>
      <c r="AO373" s="1609">
        <f t="shared" si="447"/>
        <v>0</v>
      </c>
      <c r="AP373" s="999"/>
      <c r="AQ373" s="1394"/>
      <c r="AR373" s="999"/>
      <c r="AS373" s="1001"/>
      <c r="AT373" s="1402">
        <f t="shared" ref="AT373:AT388" si="508">AU373/24</f>
        <v>0</v>
      </c>
      <c r="AU373" s="1394"/>
      <c r="AV373" s="1394">
        <f t="shared" si="448"/>
        <v>0</v>
      </c>
      <c r="AW373" s="1999"/>
      <c r="AX373" s="2006"/>
      <c r="AY373" s="1609"/>
      <c r="AZ373" s="1609"/>
      <c r="BA373" s="1609">
        <f t="shared" si="499"/>
        <v>0</v>
      </c>
      <c r="BB373" s="1609">
        <f t="shared" si="500"/>
        <v>0</v>
      </c>
      <c r="BC373" s="1609"/>
      <c r="BD373" s="1609"/>
      <c r="BE373" s="1609">
        <f t="shared" si="449"/>
        <v>0</v>
      </c>
      <c r="BF373" s="1362"/>
      <c r="BG373" s="1348"/>
      <c r="BH373" s="1434"/>
      <c r="BI373" s="1434"/>
      <c r="BJ373" s="1434"/>
      <c r="BK373" s="1434"/>
      <c r="BL373" s="1434"/>
      <c r="BM373" s="1434">
        <f t="shared" si="450"/>
        <v>0</v>
      </c>
      <c r="BN373" s="1541"/>
      <c r="BO373" s="1542"/>
      <c r="BP373" s="1542"/>
      <c r="BQ373" s="1542">
        <f t="shared" ref="BQ373:BQ388" si="509">BR373/24</f>
        <v>0</v>
      </c>
      <c r="BR373" s="1542"/>
      <c r="BS373" s="1542">
        <f t="shared" si="451"/>
        <v>0</v>
      </c>
      <c r="BT373" s="1441"/>
      <c r="BU373" s="1434">
        <v>3</v>
      </c>
      <c r="BV373" s="1434">
        <f t="shared" si="504"/>
        <v>0</v>
      </c>
      <c r="BW373" s="1434">
        <v>50000</v>
      </c>
      <c r="BX373" s="1434">
        <f t="shared" si="506"/>
        <v>0</v>
      </c>
      <c r="BY373" s="1434">
        <f t="shared" si="507"/>
        <v>0</v>
      </c>
      <c r="BZ373" s="1353">
        <f t="shared" si="452"/>
        <v>50000</v>
      </c>
      <c r="CA373" s="2393" t="s">
        <v>1259</v>
      </c>
      <c r="CB373" s="2059">
        <f t="shared" si="459"/>
        <v>6.2</v>
      </c>
    </row>
    <row r="374" spans="1:80" ht="24" hidden="1">
      <c r="A374" s="912">
        <v>18</v>
      </c>
      <c r="B374" s="1618" t="s">
        <v>590</v>
      </c>
      <c r="C374" s="1619" t="s">
        <v>809</v>
      </c>
      <c r="D374" s="1493" t="s">
        <v>957</v>
      </c>
      <c r="E374" s="1611">
        <v>0</v>
      </c>
      <c r="F374" s="1611">
        <v>0</v>
      </c>
      <c r="G374" s="1611">
        <v>0</v>
      </c>
      <c r="H374" s="1611">
        <v>0</v>
      </c>
      <c r="I374" s="1611">
        <v>0</v>
      </c>
      <c r="J374" s="1611">
        <v>0</v>
      </c>
      <c r="K374" s="1611">
        <v>0</v>
      </c>
      <c r="L374" s="1620">
        <f t="shared" si="444"/>
        <v>0</v>
      </c>
      <c r="M374" s="1440"/>
      <c r="N374" s="1440"/>
      <c r="O374" s="1440"/>
      <c r="P374" s="1440"/>
      <c r="Q374" s="1440"/>
      <c r="R374" s="1440"/>
      <c r="S374" s="1440">
        <f>30000-30000</f>
        <v>0</v>
      </c>
      <c r="T374" s="1440">
        <f t="shared" si="445"/>
        <v>0</v>
      </c>
      <c r="U374" s="1722"/>
      <c r="V374" s="1951">
        <f t="shared" si="492"/>
        <v>0</v>
      </c>
      <c r="W374" s="1951"/>
      <c r="X374" s="1951"/>
      <c r="Y374" s="891">
        <f t="shared" ref="Y374:Y389" si="510">F374+N374</f>
        <v>0</v>
      </c>
      <c r="Z374" s="891"/>
      <c r="AA374" s="891">
        <f t="shared" ref="AA374:AA389" si="511">G374+O374</f>
        <v>0</v>
      </c>
      <c r="AB374" s="891">
        <f t="shared" si="493"/>
        <v>0</v>
      </c>
      <c r="AC374" s="891">
        <f t="shared" si="494"/>
        <v>0</v>
      </c>
      <c r="AD374" s="891">
        <f t="shared" si="495"/>
        <v>0</v>
      </c>
      <c r="AE374" s="891">
        <f t="shared" si="496"/>
        <v>0</v>
      </c>
      <c r="AF374" s="1611">
        <f t="shared" si="446"/>
        <v>0</v>
      </c>
      <c r="AG374" s="891"/>
      <c r="AH374" s="891"/>
      <c r="AI374" s="1609">
        <v>0</v>
      </c>
      <c r="AJ374" s="1609">
        <v>0</v>
      </c>
      <c r="AK374" s="1609">
        <v>0</v>
      </c>
      <c r="AL374" s="1609">
        <v>0</v>
      </c>
      <c r="AM374" s="1609">
        <v>0</v>
      </c>
      <c r="AN374" s="1609">
        <v>0</v>
      </c>
      <c r="AO374" s="1609">
        <f t="shared" si="447"/>
        <v>0</v>
      </c>
      <c r="AP374" s="999"/>
      <c r="AQ374" s="1394"/>
      <c r="AR374" s="999"/>
      <c r="AS374" s="1001"/>
      <c r="AT374" s="1402">
        <f t="shared" si="508"/>
        <v>0</v>
      </c>
      <c r="AU374" s="1394"/>
      <c r="AV374" s="1394">
        <f t="shared" si="448"/>
        <v>0</v>
      </c>
      <c r="AW374" s="1999"/>
      <c r="AX374" s="2006">
        <f t="shared" si="497"/>
        <v>0</v>
      </c>
      <c r="AY374" s="1609">
        <f t="shared" si="498"/>
        <v>0</v>
      </c>
      <c r="AZ374" s="1609"/>
      <c r="BA374" s="1609">
        <f t="shared" si="499"/>
        <v>0</v>
      </c>
      <c r="BB374" s="1609">
        <f t="shared" si="500"/>
        <v>0</v>
      </c>
      <c r="BC374" s="1609">
        <f t="shared" si="501"/>
        <v>0</v>
      </c>
      <c r="BD374" s="1609">
        <f t="shared" si="502"/>
        <v>0</v>
      </c>
      <c r="BE374" s="1609">
        <f t="shared" si="449"/>
        <v>0</v>
      </c>
      <c r="BF374" s="1362"/>
      <c r="BG374" s="1398"/>
      <c r="BH374" s="1434"/>
      <c r="BI374" s="1434"/>
      <c r="BJ374" s="1434"/>
      <c r="BK374" s="1434"/>
      <c r="BL374" s="1434"/>
      <c r="BM374" s="1434">
        <f t="shared" si="450"/>
        <v>0</v>
      </c>
      <c r="BN374" s="1541"/>
      <c r="BO374" s="1539"/>
      <c r="BP374" s="1539"/>
      <c r="BQ374" s="1542">
        <f t="shared" si="509"/>
        <v>0</v>
      </c>
      <c r="BR374" s="1539"/>
      <c r="BS374" s="1539">
        <f t="shared" si="451"/>
        <v>0</v>
      </c>
      <c r="BT374" s="1441"/>
      <c r="BU374" s="1434">
        <f t="shared" si="503"/>
        <v>0</v>
      </c>
      <c r="BV374" s="1434">
        <f t="shared" si="504"/>
        <v>0</v>
      </c>
      <c r="BW374" s="1434">
        <f t="shared" si="505"/>
        <v>0</v>
      </c>
      <c r="BX374" s="1434">
        <f t="shared" si="506"/>
        <v>0</v>
      </c>
      <c r="BY374" s="1434">
        <f t="shared" si="507"/>
        <v>0</v>
      </c>
      <c r="BZ374" s="1353">
        <f t="shared" si="452"/>
        <v>0</v>
      </c>
      <c r="CA374" s="2393" t="s">
        <v>1140</v>
      </c>
      <c r="CB374" s="2059">
        <f t="shared" si="459"/>
        <v>0</v>
      </c>
    </row>
    <row r="375" spans="1:80" ht="36.75" customHeight="1">
      <c r="A375" s="1170"/>
      <c r="B375" s="1581" t="s">
        <v>589</v>
      </c>
      <c r="C375" s="900" t="s">
        <v>317</v>
      </c>
      <c r="D375" s="1493"/>
      <c r="E375" s="1611">
        <v>0</v>
      </c>
      <c r="F375" s="1611">
        <v>0</v>
      </c>
      <c r="G375" s="1611">
        <v>0</v>
      </c>
      <c r="H375" s="1611">
        <v>0</v>
      </c>
      <c r="I375" s="1611">
        <v>0</v>
      </c>
      <c r="J375" s="1611">
        <v>0</v>
      </c>
      <c r="K375" s="1611">
        <v>0</v>
      </c>
      <c r="L375" s="1611">
        <f t="shared" si="444"/>
        <v>0</v>
      </c>
      <c r="M375" s="1440"/>
      <c r="N375" s="1440"/>
      <c r="O375" s="1440"/>
      <c r="P375" s="1440"/>
      <c r="Q375" s="1440"/>
      <c r="R375" s="1440">
        <f>S375/24</f>
        <v>0</v>
      </c>
      <c r="S375" s="1440"/>
      <c r="T375" s="1440">
        <f t="shared" si="445"/>
        <v>0</v>
      </c>
      <c r="U375" s="1722"/>
      <c r="V375" s="1951">
        <f t="shared" si="492"/>
        <v>0</v>
      </c>
      <c r="W375" s="1951"/>
      <c r="X375" s="1951"/>
      <c r="Y375" s="891">
        <f t="shared" si="510"/>
        <v>0</v>
      </c>
      <c r="Z375" s="891"/>
      <c r="AA375" s="891">
        <f t="shared" si="511"/>
        <v>0</v>
      </c>
      <c r="AB375" s="891">
        <f t="shared" si="493"/>
        <v>0</v>
      </c>
      <c r="AC375" s="891">
        <f t="shared" si="494"/>
        <v>0</v>
      </c>
      <c r="AD375" s="891">
        <f t="shared" si="495"/>
        <v>0</v>
      </c>
      <c r="AE375" s="1358">
        <f t="shared" si="496"/>
        <v>0</v>
      </c>
      <c r="AF375" s="1525">
        <f t="shared" si="446"/>
        <v>0</v>
      </c>
      <c r="AG375" s="1358"/>
      <c r="AH375" s="1358"/>
      <c r="AI375" s="1609">
        <v>0</v>
      </c>
      <c r="AJ375" s="1609">
        <v>0</v>
      </c>
      <c r="AK375" s="1609">
        <v>0</v>
      </c>
      <c r="AL375" s="1609">
        <v>0</v>
      </c>
      <c r="AM375" s="1609">
        <v>0</v>
      </c>
      <c r="AN375" s="1609">
        <v>0</v>
      </c>
      <c r="AO375" s="1609">
        <f t="shared" si="447"/>
        <v>0</v>
      </c>
      <c r="AP375" s="999"/>
      <c r="AQ375" s="1394"/>
      <c r="AR375" s="999"/>
      <c r="AS375" s="1001"/>
      <c r="AT375" s="1402">
        <f t="shared" si="508"/>
        <v>0</v>
      </c>
      <c r="AU375" s="1394"/>
      <c r="AV375" s="1394">
        <f t="shared" si="448"/>
        <v>0</v>
      </c>
      <c r="AW375" s="1999"/>
      <c r="AX375" s="2006">
        <f t="shared" si="497"/>
        <v>0</v>
      </c>
      <c r="AY375" s="1609">
        <f t="shared" si="498"/>
        <v>0</v>
      </c>
      <c r="AZ375" s="1609"/>
      <c r="BA375" s="1609">
        <f t="shared" si="499"/>
        <v>0</v>
      </c>
      <c r="BB375" s="1609">
        <f t="shared" si="500"/>
        <v>0</v>
      </c>
      <c r="BC375" s="1609">
        <f t="shared" si="501"/>
        <v>0</v>
      </c>
      <c r="BD375" s="1609">
        <f t="shared" si="502"/>
        <v>0</v>
      </c>
      <c r="BE375" s="1609">
        <f t="shared" si="449"/>
        <v>0</v>
      </c>
      <c r="BF375" s="1362"/>
      <c r="BG375" s="1363"/>
      <c r="BH375" s="1555">
        <v>3</v>
      </c>
      <c r="BI375" s="1555"/>
      <c r="BJ375" s="1555">
        <v>45000</v>
      </c>
      <c r="BK375" s="1555"/>
      <c r="BL375" s="1555"/>
      <c r="BM375" s="1555">
        <f t="shared" si="450"/>
        <v>45000</v>
      </c>
      <c r="BN375" s="1541"/>
      <c r="BO375" s="1541"/>
      <c r="BP375" s="1541"/>
      <c r="BQ375" s="1542">
        <f t="shared" si="509"/>
        <v>0</v>
      </c>
      <c r="BR375" s="1542"/>
      <c r="BS375" s="1540">
        <f t="shared" si="451"/>
        <v>0</v>
      </c>
      <c r="BT375" s="1441"/>
      <c r="BU375" s="1555">
        <f t="shared" si="503"/>
        <v>3</v>
      </c>
      <c r="BV375" s="1555">
        <f t="shared" si="504"/>
        <v>0</v>
      </c>
      <c r="BW375" s="1502">
        <f t="shared" si="505"/>
        <v>45000</v>
      </c>
      <c r="BX375" s="1502">
        <f t="shared" si="506"/>
        <v>0</v>
      </c>
      <c r="BY375" s="1502">
        <f t="shared" si="507"/>
        <v>0</v>
      </c>
      <c r="BZ375" s="1502">
        <f t="shared" si="452"/>
        <v>45000</v>
      </c>
      <c r="CA375" s="2393" t="s">
        <v>233</v>
      </c>
      <c r="CB375" s="2059">
        <f t="shared" si="459"/>
        <v>3</v>
      </c>
    </row>
    <row r="376" spans="1:80" ht="13.5" hidden="1" customHeight="1">
      <c r="A376" s="1170"/>
      <c r="B376" s="1581"/>
      <c r="C376" s="900"/>
      <c r="D376" s="1493"/>
      <c r="E376" s="1611">
        <v>0</v>
      </c>
      <c r="F376" s="1611">
        <v>0</v>
      </c>
      <c r="G376" s="1611">
        <v>0</v>
      </c>
      <c r="H376" s="1611">
        <v>0</v>
      </c>
      <c r="I376" s="1611">
        <v>0</v>
      </c>
      <c r="J376" s="1611">
        <v>0</v>
      </c>
      <c r="K376" s="1611">
        <v>0</v>
      </c>
      <c r="L376" s="1611">
        <f t="shared" si="444"/>
        <v>0</v>
      </c>
      <c r="M376" s="1440"/>
      <c r="N376" s="1440"/>
      <c r="O376" s="1440"/>
      <c r="P376" s="1440"/>
      <c r="Q376" s="1440"/>
      <c r="R376" s="1440"/>
      <c r="S376" s="1440"/>
      <c r="T376" s="1440">
        <f t="shared" si="445"/>
        <v>0</v>
      </c>
      <c r="U376" s="1722"/>
      <c r="V376" s="1951">
        <f t="shared" si="492"/>
        <v>0</v>
      </c>
      <c r="W376" s="1951"/>
      <c r="X376" s="1951"/>
      <c r="Y376" s="891">
        <f t="shared" si="510"/>
        <v>0</v>
      </c>
      <c r="Z376" s="891"/>
      <c r="AA376" s="891">
        <f t="shared" si="511"/>
        <v>0</v>
      </c>
      <c r="AB376" s="891">
        <f t="shared" si="493"/>
        <v>0</v>
      </c>
      <c r="AC376" s="891">
        <f t="shared" si="494"/>
        <v>0</v>
      </c>
      <c r="AD376" s="891">
        <f t="shared" si="495"/>
        <v>0</v>
      </c>
      <c r="AE376" s="891">
        <f t="shared" si="496"/>
        <v>0</v>
      </c>
      <c r="AF376" s="1611">
        <f t="shared" si="446"/>
        <v>0</v>
      </c>
      <c r="AG376" s="891"/>
      <c r="AH376" s="891"/>
      <c r="AI376" s="1609">
        <v>0</v>
      </c>
      <c r="AJ376" s="1609">
        <v>0</v>
      </c>
      <c r="AK376" s="1609">
        <v>0</v>
      </c>
      <c r="AL376" s="1609">
        <v>0</v>
      </c>
      <c r="AM376" s="1609">
        <v>0</v>
      </c>
      <c r="AN376" s="1609">
        <v>0</v>
      </c>
      <c r="AO376" s="1609">
        <f t="shared" si="447"/>
        <v>0</v>
      </c>
      <c r="AP376" s="999"/>
      <c r="AQ376" s="1394"/>
      <c r="AR376" s="999"/>
      <c r="AS376" s="1001"/>
      <c r="AT376" s="1402">
        <f t="shared" si="508"/>
        <v>0</v>
      </c>
      <c r="AU376" s="1394"/>
      <c r="AV376" s="1394">
        <f t="shared" si="448"/>
        <v>0</v>
      </c>
      <c r="AW376" s="1999"/>
      <c r="AX376" s="2006">
        <f t="shared" si="497"/>
        <v>0</v>
      </c>
      <c r="AY376" s="1609">
        <f t="shared" si="498"/>
        <v>0</v>
      </c>
      <c r="AZ376" s="1609"/>
      <c r="BA376" s="1609">
        <f t="shared" si="499"/>
        <v>0</v>
      </c>
      <c r="BB376" s="1609">
        <f t="shared" si="500"/>
        <v>0</v>
      </c>
      <c r="BC376" s="1609">
        <f t="shared" si="501"/>
        <v>0</v>
      </c>
      <c r="BD376" s="1609">
        <f t="shared" si="502"/>
        <v>0</v>
      </c>
      <c r="BE376" s="1609">
        <f t="shared" si="449"/>
        <v>0</v>
      </c>
      <c r="BF376" s="1362"/>
      <c r="BG376" s="1363"/>
      <c r="BH376" s="1609"/>
      <c r="BI376" s="1609"/>
      <c r="BJ376" s="1609"/>
      <c r="BK376" s="1609"/>
      <c r="BL376" s="1609"/>
      <c r="BM376" s="1609">
        <f t="shared" si="450"/>
        <v>0</v>
      </c>
      <c r="BN376" s="1395"/>
      <c r="BO376" s="1395"/>
      <c r="BP376" s="1395"/>
      <c r="BQ376" s="1396">
        <f t="shared" si="509"/>
        <v>0</v>
      </c>
      <c r="BR376" s="1396"/>
      <c r="BS376" s="1396">
        <f t="shared" si="451"/>
        <v>0</v>
      </c>
      <c r="BT376" s="1396"/>
      <c r="BU376" s="1346">
        <f t="shared" si="503"/>
        <v>0</v>
      </c>
      <c r="BV376" s="1346">
        <f t="shared" si="504"/>
        <v>0</v>
      </c>
      <c r="BW376" s="1346">
        <f t="shared" si="505"/>
        <v>0</v>
      </c>
      <c r="BX376" s="1346">
        <f t="shared" si="506"/>
        <v>0</v>
      </c>
      <c r="BY376" s="1346">
        <f t="shared" si="507"/>
        <v>0</v>
      </c>
      <c r="BZ376" s="1346">
        <f t="shared" si="452"/>
        <v>0</v>
      </c>
      <c r="CA376" s="2394"/>
      <c r="CB376" s="2059">
        <f t="shared" si="459"/>
        <v>0</v>
      </c>
    </row>
    <row r="377" spans="1:80" ht="13.5" hidden="1" customHeight="1">
      <c r="A377" s="1170"/>
      <c r="B377" s="1581"/>
      <c r="C377" s="1860"/>
      <c r="D377" s="1493"/>
      <c r="E377" s="1611">
        <v>0</v>
      </c>
      <c r="F377" s="1611">
        <v>0</v>
      </c>
      <c r="G377" s="1611">
        <v>0</v>
      </c>
      <c r="H377" s="1611">
        <v>0</v>
      </c>
      <c r="I377" s="1611">
        <v>0</v>
      </c>
      <c r="J377" s="1611">
        <v>0</v>
      </c>
      <c r="K377" s="1611">
        <v>0</v>
      </c>
      <c r="L377" s="1611">
        <f t="shared" si="444"/>
        <v>0</v>
      </c>
      <c r="M377" s="1440"/>
      <c r="N377" s="1440"/>
      <c r="O377" s="1440"/>
      <c r="P377" s="1440"/>
      <c r="Q377" s="1440"/>
      <c r="R377" s="1440"/>
      <c r="S377" s="1440"/>
      <c r="T377" s="1440">
        <f t="shared" si="445"/>
        <v>0</v>
      </c>
      <c r="U377" s="1722"/>
      <c r="V377" s="1951">
        <f t="shared" si="492"/>
        <v>0</v>
      </c>
      <c r="W377" s="1951"/>
      <c r="X377" s="1951"/>
      <c r="Y377" s="891">
        <f t="shared" si="510"/>
        <v>0</v>
      </c>
      <c r="Z377" s="891"/>
      <c r="AA377" s="891">
        <f t="shared" si="511"/>
        <v>0</v>
      </c>
      <c r="AB377" s="891">
        <f t="shared" si="493"/>
        <v>0</v>
      </c>
      <c r="AC377" s="891">
        <f t="shared" si="494"/>
        <v>0</v>
      </c>
      <c r="AD377" s="891">
        <f t="shared" si="495"/>
        <v>0</v>
      </c>
      <c r="AE377" s="891">
        <f t="shared" si="496"/>
        <v>0</v>
      </c>
      <c r="AF377" s="1611">
        <f t="shared" si="446"/>
        <v>0</v>
      </c>
      <c r="AG377" s="891"/>
      <c r="AH377" s="891"/>
      <c r="AI377" s="1609">
        <v>0</v>
      </c>
      <c r="AJ377" s="1609">
        <v>0</v>
      </c>
      <c r="AK377" s="1609">
        <v>0</v>
      </c>
      <c r="AL377" s="1609">
        <v>0</v>
      </c>
      <c r="AM377" s="1609">
        <v>0</v>
      </c>
      <c r="AN377" s="1609">
        <v>0</v>
      </c>
      <c r="AO377" s="1609">
        <f t="shared" si="447"/>
        <v>0</v>
      </c>
      <c r="AP377" s="999"/>
      <c r="AQ377" s="1394"/>
      <c r="AR377" s="999"/>
      <c r="AS377" s="1001"/>
      <c r="AT377" s="1402">
        <f t="shared" si="508"/>
        <v>0</v>
      </c>
      <c r="AU377" s="1394"/>
      <c r="AV377" s="1394">
        <f t="shared" si="448"/>
        <v>0</v>
      </c>
      <c r="AW377" s="1999"/>
      <c r="AX377" s="2006">
        <f t="shared" si="497"/>
        <v>0</v>
      </c>
      <c r="AY377" s="1609">
        <f t="shared" si="498"/>
        <v>0</v>
      </c>
      <c r="AZ377" s="1609"/>
      <c r="BA377" s="1609">
        <f t="shared" si="499"/>
        <v>0</v>
      </c>
      <c r="BB377" s="1609">
        <f t="shared" si="500"/>
        <v>0</v>
      </c>
      <c r="BC377" s="1609">
        <f t="shared" si="501"/>
        <v>0</v>
      </c>
      <c r="BD377" s="1609">
        <f t="shared" si="502"/>
        <v>0</v>
      </c>
      <c r="BE377" s="1609">
        <f t="shared" si="449"/>
        <v>0</v>
      </c>
      <c r="BF377" s="1362"/>
      <c r="BG377" s="1363"/>
      <c r="BH377" s="1609"/>
      <c r="BI377" s="1609"/>
      <c r="BJ377" s="1609"/>
      <c r="BK377" s="1609"/>
      <c r="BL377" s="1609"/>
      <c r="BM377" s="1609">
        <f t="shared" si="450"/>
        <v>0</v>
      </c>
      <c r="BN377" s="1395"/>
      <c r="BO377" s="1395"/>
      <c r="BP377" s="1395"/>
      <c r="BQ377" s="1396">
        <f t="shared" si="509"/>
        <v>0</v>
      </c>
      <c r="BR377" s="1396"/>
      <c r="BS377" s="1396">
        <f t="shared" si="451"/>
        <v>0</v>
      </c>
      <c r="BT377" s="1396"/>
      <c r="BU377" s="1346">
        <f t="shared" si="503"/>
        <v>0</v>
      </c>
      <c r="BV377" s="1346">
        <f t="shared" si="504"/>
        <v>0</v>
      </c>
      <c r="BW377" s="1346">
        <f t="shared" si="505"/>
        <v>0</v>
      </c>
      <c r="BX377" s="1346">
        <f t="shared" si="506"/>
        <v>0</v>
      </c>
      <c r="BY377" s="1346">
        <f t="shared" si="507"/>
        <v>0</v>
      </c>
      <c r="BZ377" s="1346">
        <f t="shared" si="452"/>
        <v>0</v>
      </c>
      <c r="CA377" s="2394"/>
      <c r="CB377" s="2059">
        <f t="shared" si="459"/>
        <v>0</v>
      </c>
    </row>
    <row r="378" spans="1:80" ht="13.5" hidden="1" customHeight="1">
      <c r="A378" s="1170"/>
      <c r="B378" s="1581"/>
      <c r="C378" s="1860"/>
      <c r="D378" s="1493"/>
      <c r="E378" s="1611">
        <v>0</v>
      </c>
      <c r="F378" s="1611">
        <v>0</v>
      </c>
      <c r="G378" s="1611">
        <v>0</v>
      </c>
      <c r="H378" s="1611">
        <v>0</v>
      </c>
      <c r="I378" s="1611">
        <v>0</v>
      </c>
      <c r="J378" s="1611">
        <v>0</v>
      </c>
      <c r="K378" s="1611">
        <v>0</v>
      </c>
      <c r="L378" s="1611">
        <f t="shared" si="444"/>
        <v>0</v>
      </c>
      <c r="M378" s="1440"/>
      <c r="N378" s="1440"/>
      <c r="O378" s="1440"/>
      <c r="P378" s="1440"/>
      <c r="Q378" s="1440"/>
      <c r="R378" s="1440"/>
      <c r="S378" s="1440"/>
      <c r="T378" s="1440">
        <f t="shared" si="445"/>
        <v>0</v>
      </c>
      <c r="U378" s="1722"/>
      <c r="V378" s="1951">
        <f t="shared" si="492"/>
        <v>0</v>
      </c>
      <c r="W378" s="1951"/>
      <c r="X378" s="1951"/>
      <c r="Y378" s="891">
        <f t="shared" si="510"/>
        <v>0</v>
      </c>
      <c r="Z378" s="891"/>
      <c r="AA378" s="891">
        <f t="shared" si="511"/>
        <v>0</v>
      </c>
      <c r="AB378" s="891">
        <f t="shared" si="493"/>
        <v>0</v>
      </c>
      <c r="AC378" s="891">
        <f t="shared" si="494"/>
        <v>0</v>
      </c>
      <c r="AD378" s="891">
        <f t="shared" si="495"/>
        <v>0</v>
      </c>
      <c r="AE378" s="891">
        <f t="shared" si="496"/>
        <v>0</v>
      </c>
      <c r="AF378" s="1611">
        <f t="shared" si="446"/>
        <v>0</v>
      </c>
      <c r="AG378" s="891"/>
      <c r="AH378" s="891"/>
      <c r="AI378" s="1609">
        <v>0</v>
      </c>
      <c r="AJ378" s="1609">
        <v>0</v>
      </c>
      <c r="AK378" s="1609">
        <v>0</v>
      </c>
      <c r="AL378" s="1609">
        <v>0</v>
      </c>
      <c r="AM378" s="1609">
        <v>0</v>
      </c>
      <c r="AN378" s="1609">
        <v>0</v>
      </c>
      <c r="AO378" s="1609">
        <f t="shared" si="447"/>
        <v>0</v>
      </c>
      <c r="AP378" s="999"/>
      <c r="AQ378" s="1394"/>
      <c r="AR378" s="999"/>
      <c r="AS378" s="1001"/>
      <c r="AT378" s="1402">
        <f t="shared" si="508"/>
        <v>0</v>
      </c>
      <c r="AU378" s="1394"/>
      <c r="AV378" s="1394">
        <f t="shared" si="448"/>
        <v>0</v>
      </c>
      <c r="AW378" s="1999"/>
      <c r="AX378" s="2006">
        <f t="shared" si="497"/>
        <v>0</v>
      </c>
      <c r="AY378" s="1609">
        <f t="shared" si="498"/>
        <v>0</v>
      </c>
      <c r="AZ378" s="1609"/>
      <c r="BA378" s="1609">
        <f t="shared" si="499"/>
        <v>0</v>
      </c>
      <c r="BB378" s="1609">
        <f t="shared" si="500"/>
        <v>0</v>
      </c>
      <c r="BC378" s="1609">
        <f t="shared" si="501"/>
        <v>0</v>
      </c>
      <c r="BD378" s="1609">
        <f t="shared" si="502"/>
        <v>0</v>
      </c>
      <c r="BE378" s="1609">
        <f t="shared" si="449"/>
        <v>0</v>
      </c>
      <c r="BF378" s="1362"/>
      <c r="BG378" s="1363"/>
      <c r="BH378" s="1609"/>
      <c r="BI378" s="1609"/>
      <c r="BJ378" s="1609"/>
      <c r="BK378" s="1609"/>
      <c r="BL378" s="1609"/>
      <c r="BM378" s="1609">
        <f t="shared" si="450"/>
        <v>0</v>
      </c>
      <c r="BN378" s="1395"/>
      <c r="BO378" s="1395"/>
      <c r="BP378" s="1395"/>
      <c r="BQ378" s="1396">
        <f t="shared" si="509"/>
        <v>0</v>
      </c>
      <c r="BR378" s="1396"/>
      <c r="BS378" s="1396">
        <f t="shared" si="451"/>
        <v>0</v>
      </c>
      <c r="BT378" s="1396"/>
      <c r="BU378" s="1346">
        <f t="shared" si="503"/>
        <v>0</v>
      </c>
      <c r="BV378" s="1346">
        <f t="shared" si="504"/>
        <v>0</v>
      </c>
      <c r="BW378" s="1346">
        <f t="shared" si="505"/>
        <v>0</v>
      </c>
      <c r="BX378" s="1346">
        <f t="shared" si="506"/>
        <v>0</v>
      </c>
      <c r="BY378" s="1346">
        <f t="shared" si="507"/>
        <v>0</v>
      </c>
      <c r="BZ378" s="1346">
        <f t="shared" si="452"/>
        <v>0</v>
      </c>
      <c r="CA378" s="2394"/>
      <c r="CB378" s="2059">
        <f t="shared" si="459"/>
        <v>0</v>
      </c>
    </row>
    <row r="379" spans="1:80" ht="13.5" hidden="1" customHeight="1">
      <c r="A379" s="1170"/>
      <c r="B379" s="1581"/>
      <c r="C379" s="1860"/>
      <c r="D379" s="1493"/>
      <c r="E379" s="1611">
        <v>0</v>
      </c>
      <c r="F379" s="1611">
        <v>0</v>
      </c>
      <c r="G379" s="1611">
        <v>0</v>
      </c>
      <c r="H379" s="1611">
        <v>0</v>
      </c>
      <c r="I379" s="1611">
        <v>0</v>
      </c>
      <c r="J379" s="1611">
        <v>0</v>
      </c>
      <c r="K379" s="1611">
        <v>0</v>
      </c>
      <c r="L379" s="1611">
        <f t="shared" si="444"/>
        <v>0</v>
      </c>
      <c r="M379" s="1440"/>
      <c r="N379" s="1440"/>
      <c r="O379" s="1440"/>
      <c r="P379" s="1440"/>
      <c r="Q379" s="1440"/>
      <c r="R379" s="1440"/>
      <c r="S379" s="1440"/>
      <c r="T379" s="1440">
        <f t="shared" si="445"/>
        <v>0</v>
      </c>
      <c r="U379" s="1722"/>
      <c r="V379" s="1951">
        <f t="shared" si="492"/>
        <v>0</v>
      </c>
      <c r="W379" s="1951"/>
      <c r="X379" s="1951"/>
      <c r="Y379" s="891">
        <f t="shared" si="510"/>
        <v>0</v>
      </c>
      <c r="Z379" s="891"/>
      <c r="AA379" s="891">
        <f t="shared" si="511"/>
        <v>0</v>
      </c>
      <c r="AB379" s="891">
        <f t="shared" si="493"/>
        <v>0</v>
      </c>
      <c r="AC379" s="891">
        <f t="shared" si="494"/>
        <v>0</v>
      </c>
      <c r="AD379" s="891">
        <f t="shared" si="495"/>
        <v>0</v>
      </c>
      <c r="AE379" s="891">
        <f t="shared" si="496"/>
        <v>0</v>
      </c>
      <c r="AF379" s="1611">
        <f t="shared" si="446"/>
        <v>0</v>
      </c>
      <c r="AG379" s="891"/>
      <c r="AH379" s="891"/>
      <c r="AI379" s="1609">
        <v>0</v>
      </c>
      <c r="AJ379" s="1609">
        <v>0</v>
      </c>
      <c r="AK379" s="1609">
        <v>0</v>
      </c>
      <c r="AL379" s="1609">
        <v>0</v>
      </c>
      <c r="AM379" s="1609">
        <v>0</v>
      </c>
      <c r="AN379" s="1609">
        <v>0</v>
      </c>
      <c r="AO379" s="1609">
        <f t="shared" si="447"/>
        <v>0</v>
      </c>
      <c r="AP379" s="999"/>
      <c r="AQ379" s="1394"/>
      <c r="AR379" s="999"/>
      <c r="AS379" s="1001"/>
      <c r="AT379" s="1402">
        <f t="shared" si="508"/>
        <v>0</v>
      </c>
      <c r="AU379" s="1394"/>
      <c r="AV379" s="1394">
        <f t="shared" si="448"/>
        <v>0</v>
      </c>
      <c r="AW379" s="1999"/>
      <c r="AX379" s="2006">
        <f t="shared" si="497"/>
        <v>0</v>
      </c>
      <c r="AY379" s="1609">
        <f t="shared" si="498"/>
        <v>0</v>
      </c>
      <c r="AZ379" s="1609"/>
      <c r="BA379" s="1609">
        <f t="shared" si="499"/>
        <v>0</v>
      </c>
      <c r="BB379" s="1609">
        <f t="shared" si="500"/>
        <v>0</v>
      </c>
      <c r="BC379" s="1609">
        <f t="shared" si="501"/>
        <v>0</v>
      </c>
      <c r="BD379" s="1609">
        <f t="shared" si="502"/>
        <v>0</v>
      </c>
      <c r="BE379" s="1609">
        <f t="shared" si="449"/>
        <v>0</v>
      </c>
      <c r="BF379" s="1362"/>
      <c r="BG379" s="1363"/>
      <c r="BH379" s="1609"/>
      <c r="BI379" s="1609"/>
      <c r="BJ379" s="1609"/>
      <c r="BK379" s="1609"/>
      <c r="BL379" s="1609"/>
      <c r="BM379" s="1609">
        <f t="shared" si="450"/>
        <v>0</v>
      </c>
      <c r="BN379" s="1395"/>
      <c r="BO379" s="1395"/>
      <c r="BP379" s="1395"/>
      <c r="BQ379" s="1396">
        <f t="shared" si="509"/>
        <v>0</v>
      </c>
      <c r="BR379" s="1396"/>
      <c r="BS379" s="1396">
        <f t="shared" si="451"/>
        <v>0</v>
      </c>
      <c r="BT379" s="1396"/>
      <c r="BU379" s="1346">
        <f t="shared" si="503"/>
        <v>0</v>
      </c>
      <c r="BV379" s="1346">
        <f t="shared" si="504"/>
        <v>0</v>
      </c>
      <c r="BW379" s="1346">
        <f t="shared" si="505"/>
        <v>0</v>
      </c>
      <c r="BX379" s="1346">
        <f t="shared" si="506"/>
        <v>0</v>
      </c>
      <c r="BY379" s="1346">
        <f t="shared" si="507"/>
        <v>0</v>
      </c>
      <c r="BZ379" s="1346">
        <f t="shared" si="452"/>
        <v>0</v>
      </c>
      <c r="CA379" s="2394"/>
      <c r="CB379" s="2059">
        <f t="shared" si="459"/>
        <v>0</v>
      </c>
    </row>
    <row r="380" spans="1:80" ht="13.5" hidden="1" customHeight="1">
      <c r="A380" s="1170"/>
      <c r="B380" s="1581"/>
      <c r="C380" s="1860"/>
      <c r="D380" s="1493"/>
      <c r="E380" s="1611">
        <v>0</v>
      </c>
      <c r="F380" s="1611">
        <v>0</v>
      </c>
      <c r="G380" s="1611">
        <v>0</v>
      </c>
      <c r="H380" s="1611">
        <v>0</v>
      </c>
      <c r="I380" s="1611">
        <v>0</v>
      </c>
      <c r="J380" s="1611">
        <v>0</v>
      </c>
      <c r="K380" s="1611">
        <v>0</v>
      </c>
      <c r="L380" s="1611">
        <f t="shared" si="444"/>
        <v>0</v>
      </c>
      <c r="M380" s="1440"/>
      <c r="N380" s="1440"/>
      <c r="O380" s="1440"/>
      <c r="P380" s="1440"/>
      <c r="Q380" s="1440"/>
      <c r="R380" s="1440"/>
      <c r="S380" s="1440"/>
      <c r="T380" s="1440">
        <f t="shared" si="445"/>
        <v>0</v>
      </c>
      <c r="U380" s="1722"/>
      <c r="V380" s="1951">
        <f t="shared" si="492"/>
        <v>0</v>
      </c>
      <c r="W380" s="1951"/>
      <c r="X380" s="1951"/>
      <c r="Y380" s="891">
        <f t="shared" si="510"/>
        <v>0</v>
      </c>
      <c r="Z380" s="891"/>
      <c r="AA380" s="891">
        <f t="shared" si="511"/>
        <v>0</v>
      </c>
      <c r="AB380" s="891">
        <f t="shared" si="493"/>
        <v>0</v>
      </c>
      <c r="AC380" s="891">
        <f t="shared" si="494"/>
        <v>0</v>
      </c>
      <c r="AD380" s="891">
        <f t="shared" si="495"/>
        <v>0</v>
      </c>
      <c r="AE380" s="891">
        <f t="shared" si="496"/>
        <v>0</v>
      </c>
      <c r="AF380" s="1611">
        <f t="shared" si="446"/>
        <v>0</v>
      </c>
      <c r="AG380" s="891"/>
      <c r="AH380" s="891"/>
      <c r="AI380" s="1609">
        <v>0</v>
      </c>
      <c r="AJ380" s="1609">
        <v>0</v>
      </c>
      <c r="AK380" s="1609">
        <v>0</v>
      </c>
      <c r="AL380" s="1609">
        <v>0</v>
      </c>
      <c r="AM380" s="1609">
        <v>0</v>
      </c>
      <c r="AN380" s="1609">
        <v>0</v>
      </c>
      <c r="AO380" s="1609">
        <f t="shared" si="447"/>
        <v>0</v>
      </c>
      <c r="AP380" s="999"/>
      <c r="AQ380" s="1394"/>
      <c r="AR380" s="999"/>
      <c r="AS380" s="1001"/>
      <c r="AT380" s="1402">
        <f t="shared" si="508"/>
        <v>0</v>
      </c>
      <c r="AU380" s="1394"/>
      <c r="AV380" s="1394">
        <f t="shared" si="448"/>
        <v>0</v>
      </c>
      <c r="AW380" s="1999"/>
      <c r="AX380" s="2006">
        <f t="shared" si="497"/>
        <v>0</v>
      </c>
      <c r="AY380" s="1609">
        <f t="shared" si="498"/>
        <v>0</v>
      </c>
      <c r="AZ380" s="1609"/>
      <c r="BA380" s="1609">
        <f t="shared" si="499"/>
        <v>0</v>
      </c>
      <c r="BB380" s="1609">
        <f t="shared" si="500"/>
        <v>0</v>
      </c>
      <c r="BC380" s="1609">
        <f t="shared" si="501"/>
        <v>0</v>
      </c>
      <c r="BD380" s="1609">
        <f t="shared" si="502"/>
        <v>0</v>
      </c>
      <c r="BE380" s="1609">
        <f t="shared" si="449"/>
        <v>0</v>
      </c>
      <c r="BF380" s="1362"/>
      <c r="BG380" s="1363"/>
      <c r="BH380" s="1609"/>
      <c r="BI380" s="1609"/>
      <c r="BJ380" s="1609"/>
      <c r="BK380" s="1609"/>
      <c r="BL380" s="1609"/>
      <c r="BM380" s="1609">
        <f t="shared" si="450"/>
        <v>0</v>
      </c>
      <c r="BN380" s="1395"/>
      <c r="BO380" s="1395"/>
      <c r="BP380" s="1395"/>
      <c r="BQ380" s="1396">
        <f t="shared" si="509"/>
        <v>0</v>
      </c>
      <c r="BR380" s="1396"/>
      <c r="BS380" s="1396">
        <f t="shared" si="451"/>
        <v>0</v>
      </c>
      <c r="BT380" s="1396"/>
      <c r="BU380" s="1346">
        <f t="shared" si="503"/>
        <v>0</v>
      </c>
      <c r="BV380" s="1346">
        <f t="shared" si="504"/>
        <v>0</v>
      </c>
      <c r="BW380" s="1346">
        <f t="shared" si="505"/>
        <v>0</v>
      </c>
      <c r="BX380" s="1346">
        <f t="shared" si="506"/>
        <v>0</v>
      </c>
      <c r="BY380" s="1346">
        <f t="shared" si="507"/>
        <v>0</v>
      </c>
      <c r="BZ380" s="1346">
        <f t="shared" si="452"/>
        <v>0</v>
      </c>
      <c r="CA380" s="2394"/>
      <c r="CB380" s="2059">
        <f t="shared" si="459"/>
        <v>0</v>
      </c>
    </row>
    <row r="381" spans="1:80" ht="13.5" hidden="1" customHeight="1">
      <c r="A381" s="1170"/>
      <c r="B381" s="1581"/>
      <c r="C381" s="1860"/>
      <c r="D381" s="1493"/>
      <c r="E381" s="1611">
        <v>0</v>
      </c>
      <c r="F381" s="1611">
        <v>0</v>
      </c>
      <c r="G381" s="1611">
        <v>0</v>
      </c>
      <c r="H381" s="1611">
        <v>0</v>
      </c>
      <c r="I381" s="1611">
        <v>0</v>
      </c>
      <c r="J381" s="1611">
        <v>0</v>
      </c>
      <c r="K381" s="1611">
        <v>0</v>
      </c>
      <c r="L381" s="1611">
        <f t="shared" si="444"/>
        <v>0</v>
      </c>
      <c r="M381" s="1440"/>
      <c r="N381" s="1440"/>
      <c r="O381" s="1440"/>
      <c r="P381" s="1440"/>
      <c r="Q381" s="1440"/>
      <c r="R381" s="1440"/>
      <c r="S381" s="1440"/>
      <c r="T381" s="1440">
        <f t="shared" si="445"/>
        <v>0</v>
      </c>
      <c r="U381" s="1722"/>
      <c r="V381" s="1951">
        <f t="shared" si="492"/>
        <v>0</v>
      </c>
      <c r="W381" s="1951"/>
      <c r="X381" s="1951"/>
      <c r="Y381" s="891">
        <f t="shared" si="510"/>
        <v>0</v>
      </c>
      <c r="Z381" s="891"/>
      <c r="AA381" s="891">
        <f t="shared" si="511"/>
        <v>0</v>
      </c>
      <c r="AB381" s="891">
        <f t="shared" si="493"/>
        <v>0</v>
      </c>
      <c r="AC381" s="891">
        <f t="shared" si="494"/>
        <v>0</v>
      </c>
      <c r="AD381" s="891">
        <f t="shared" si="495"/>
        <v>0</v>
      </c>
      <c r="AE381" s="891">
        <f t="shared" si="496"/>
        <v>0</v>
      </c>
      <c r="AF381" s="1611">
        <f t="shared" si="446"/>
        <v>0</v>
      </c>
      <c r="AG381" s="891"/>
      <c r="AH381" s="891"/>
      <c r="AI381" s="1609">
        <v>0</v>
      </c>
      <c r="AJ381" s="1609">
        <v>0</v>
      </c>
      <c r="AK381" s="1609">
        <v>0</v>
      </c>
      <c r="AL381" s="1609">
        <v>0</v>
      </c>
      <c r="AM381" s="1609">
        <v>0</v>
      </c>
      <c r="AN381" s="1609">
        <v>0</v>
      </c>
      <c r="AO381" s="1609">
        <f t="shared" si="447"/>
        <v>0</v>
      </c>
      <c r="AP381" s="999"/>
      <c r="AQ381" s="1394"/>
      <c r="AR381" s="999"/>
      <c r="AS381" s="1001"/>
      <c r="AT381" s="1402">
        <f t="shared" si="508"/>
        <v>0</v>
      </c>
      <c r="AU381" s="1394"/>
      <c r="AV381" s="1394">
        <f t="shared" si="448"/>
        <v>0</v>
      </c>
      <c r="AW381" s="1999"/>
      <c r="AX381" s="2006">
        <f t="shared" si="497"/>
        <v>0</v>
      </c>
      <c r="AY381" s="1609">
        <f t="shared" si="498"/>
        <v>0</v>
      </c>
      <c r="AZ381" s="1609"/>
      <c r="BA381" s="1609">
        <f t="shared" si="499"/>
        <v>0</v>
      </c>
      <c r="BB381" s="1609">
        <f t="shared" si="500"/>
        <v>0</v>
      </c>
      <c r="BC381" s="1609">
        <f t="shared" si="501"/>
        <v>0</v>
      </c>
      <c r="BD381" s="1609">
        <f t="shared" si="502"/>
        <v>0</v>
      </c>
      <c r="BE381" s="1609">
        <f t="shared" si="449"/>
        <v>0</v>
      </c>
      <c r="BF381" s="1362"/>
      <c r="BG381" s="1363"/>
      <c r="BH381" s="1609"/>
      <c r="BI381" s="1609"/>
      <c r="BJ381" s="1609"/>
      <c r="BK381" s="1609"/>
      <c r="BL381" s="1609"/>
      <c r="BM381" s="1609">
        <f t="shared" si="450"/>
        <v>0</v>
      </c>
      <c r="BN381" s="1395"/>
      <c r="BO381" s="1395"/>
      <c r="BP381" s="1395"/>
      <c r="BQ381" s="1396">
        <f t="shared" si="509"/>
        <v>0</v>
      </c>
      <c r="BR381" s="1396"/>
      <c r="BS381" s="1396">
        <f t="shared" si="451"/>
        <v>0</v>
      </c>
      <c r="BT381" s="1396"/>
      <c r="BU381" s="1346">
        <f t="shared" si="503"/>
        <v>0</v>
      </c>
      <c r="BV381" s="1346">
        <f t="shared" si="504"/>
        <v>0</v>
      </c>
      <c r="BW381" s="1346">
        <f t="shared" si="505"/>
        <v>0</v>
      </c>
      <c r="BX381" s="1346">
        <f t="shared" si="506"/>
        <v>0</v>
      </c>
      <c r="BY381" s="1346">
        <f t="shared" si="507"/>
        <v>0</v>
      </c>
      <c r="BZ381" s="1346">
        <f t="shared" si="452"/>
        <v>0</v>
      </c>
      <c r="CA381" s="2394"/>
      <c r="CB381" s="2059">
        <f t="shared" si="459"/>
        <v>0</v>
      </c>
    </row>
    <row r="382" spans="1:80" ht="13.5" hidden="1" customHeight="1">
      <c r="A382" s="1170"/>
      <c r="B382" s="1581"/>
      <c r="C382" s="1860"/>
      <c r="D382" s="1493"/>
      <c r="E382" s="1611">
        <v>0</v>
      </c>
      <c r="F382" s="1611">
        <v>0</v>
      </c>
      <c r="G382" s="1611">
        <v>0</v>
      </c>
      <c r="H382" s="1611">
        <v>0</v>
      </c>
      <c r="I382" s="1611">
        <v>0</v>
      </c>
      <c r="J382" s="1611">
        <v>0</v>
      </c>
      <c r="K382" s="1611">
        <v>0</v>
      </c>
      <c r="L382" s="1611">
        <f t="shared" si="444"/>
        <v>0</v>
      </c>
      <c r="M382" s="1440"/>
      <c r="N382" s="1440"/>
      <c r="O382" s="1440"/>
      <c r="P382" s="1440"/>
      <c r="Q382" s="1440"/>
      <c r="R382" s="1440"/>
      <c r="S382" s="1440"/>
      <c r="T382" s="1440">
        <f t="shared" si="445"/>
        <v>0</v>
      </c>
      <c r="U382" s="1722"/>
      <c r="V382" s="1951">
        <f t="shared" si="492"/>
        <v>0</v>
      </c>
      <c r="W382" s="1951"/>
      <c r="X382" s="1951"/>
      <c r="Y382" s="891">
        <f t="shared" si="510"/>
        <v>0</v>
      </c>
      <c r="Z382" s="891"/>
      <c r="AA382" s="891">
        <f t="shared" si="511"/>
        <v>0</v>
      </c>
      <c r="AB382" s="891">
        <f t="shared" si="493"/>
        <v>0</v>
      </c>
      <c r="AC382" s="891">
        <f t="shared" si="494"/>
        <v>0</v>
      </c>
      <c r="AD382" s="891">
        <f t="shared" si="495"/>
        <v>0</v>
      </c>
      <c r="AE382" s="891">
        <f t="shared" si="496"/>
        <v>0</v>
      </c>
      <c r="AF382" s="1611">
        <f t="shared" si="446"/>
        <v>0</v>
      </c>
      <c r="AG382" s="891"/>
      <c r="AH382" s="891"/>
      <c r="AI382" s="1609">
        <v>0</v>
      </c>
      <c r="AJ382" s="1609">
        <v>0</v>
      </c>
      <c r="AK382" s="1609">
        <v>0</v>
      </c>
      <c r="AL382" s="1609">
        <v>0</v>
      </c>
      <c r="AM382" s="1609">
        <v>0</v>
      </c>
      <c r="AN382" s="1609">
        <v>0</v>
      </c>
      <c r="AO382" s="1609">
        <f t="shared" si="447"/>
        <v>0</v>
      </c>
      <c r="AP382" s="999"/>
      <c r="AQ382" s="1394"/>
      <c r="AR382" s="999"/>
      <c r="AS382" s="1001"/>
      <c r="AT382" s="1402">
        <f t="shared" si="508"/>
        <v>0</v>
      </c>
      <c r="AU382" s="1394"/>
      <c r="AV382" s="1394">
        <f t="shared" si="448"/>
        <v>0</v>
      </c>
      <c r="AW382" s="1999"/>
      <c r="AX382" s="2006">
        <f t="shared" si="497"/>
        <v>0</v>
      </c>
      <c r="AY382" s="1609">
        <f t="shared" si="498"/>
        <v>0</v>
      </c>
      <c r="AZ382" s="1609"/>
      <c r="BA382" s="1609">
        <f t="shared" si="499"/>
        <v>0</v>
      </c>
      <c r="BB382" s="1609">
        <f t="shared" si="500"/>
        <v>0</v>
      </c>
      <c r="BC382" s="1609">
        <f t="shared" si="501"/>
        <v>0</v>
      </c>
      <c r="BD382" s="1609">
        <f t="shared" si="502"/>
        <v>0</v>
      </c>
      <c r="BE382" s="1609">
        <f t="shared" si="449"/>
        <v>0</v>
      </c>
      <c r="BF382" s="1362"/>
      <c r="BG382" s="1363"/>
      <c r="BH382" s="1609"/>
      <c r="BI382" s="1609"/>
      <c r="BJ382" s="1609"/>
      <c r="BK382" s="1609"/>
      <c r="BL382" s="1609"/>
      <c r="BM382" s="1609">
        <f t="shared" si="450"/>
        <v>0</v>
      </c>
      <c r="BN382" s="1395"/>
      <c r="BO382" s="1395"/>
      <c r="BP382" s="1395"/>
      <c r="BQ382" s="1396">
        <f t="shared" si="509"/>
        <v>0</v>
      </c>
      <c r="BR382" s="1396"/>
      <c r="BS382" s="1396">
        <f t="shared" si="451"/>
        <v>0</v>
      </c>
      <c r="BT382" s="1396"/>
      <c r="BU382" s="1346">
        <f t="shared" si="503"/>
        <v>0</v>
      </c>
      <c r="BV382" s="1346">
        <f t="shared" si="504"/>
        <v>0</v>
      </c>
      <c r="BW382" s="1346">
        <f t="shared" si="505"/>
        <v>0</v>
      </c>
      <c r="BX382" s="1346">
        <f t="shared" si="506"/>
        <v>0</v>
      </c>
      <c r="BY382" s="1346">
        <f t="shared" si="507"/>
        <v>0</v>
      </c>
      <c r="BZ382" s="1346">
        <f t="shared" si="452"/>
        <v>0</v>
      </c>
      <c r="CA382" s="2394"/>
      <c r="CB382" s="2059">
        <f t="shared" si="459"/>
        <v>0</v>
      </c>
    </row>
    <row r="383" spans="1:80" ht="13.5" hidden="1" customHeight="1">
      <c r="A383" s="1170"/>
      <c r="B383" s="1581"/>
      <c r="C383" s="1860"/>
      <c r="D383" s="1493"/>
      <c r="E383" s="1611">
        <v>0</v>
      </c>
      <c r="F383" s="1611">
        <v>0</v>
      </c>
      <c r="G383" s="1611">
        <v>0</v>
      </c>
      <c r="H383" s="1611">
        <v>0</v>
      </c>
      <c r="I383" s="1611">
        <v>0</v>
      </c>
      <c r="J383" s="1611">
        <v>0</v>
      </c>
      <c r="K383" s="1611">
        <v>0</v>
      </c>
      <c r="L383" s="1611">
        <f t="shared" si="444"/>
        <v>0</v>
      </c>
      <c r="M383" s="1440"/>
      <c r="N383" s="1440"/>
      <c r="O383" s="1440"/>
      <c r="P383" s="1440"/>
      <c r="Q383" s="1440"/>
      <c r="R383" s="1440"/>
      <c r="S383" s="1440"/>
      <c r="T383" s="1440">
        <f t="shared" si="445"/>
        <v>0</v>
      </c>
      <c r="U383" s="1722"/>
      <c r="V383" s="1951">
        <f t="shared" si="492"/>
        <v>0</v>
      </c>
      <c r="W383" s="1951"/>
      <c r="X383" s="1951"/>
      <c r="Y383" s="891">
        <f t="shared" si="510"/>
        <v>0</v>
      </c>
      <c r="Z383" s="891"/>
      <c r="AA383" s="891">
        <f t="shared" si="511"/>
        <v>0</v>
      </c>
      <c r="AB383" s="891">
        <f t="shared" si="493"/>
        <v>0</v>
      </c>
      <c r="AC383" s="891">
        <f t="shared" si="494"/>
        <v>0</v>
      </c>
      <c r="AD383" s="891">
        <f t="shared" si="495"/>
        <v>0</v>
      </c>
      <c r="AE383" s="891">
        <f t="shared" si="496"/>
        <v>0</v>
      </c>
      <c r="AF383" s="1611">
        <f t="shared" si="446"/>
        <v>0</v>
      </c>
      <c r="AG383" s="891"/>
      <c r="AH383" s="891"/>
      <c r="AI383" s="1609">
        <v>0</v>
      </c>
      <c r="AJ383" s="1609">
        <v>0</v>
      </c>
      <c r="AK383" s="1609">
        <v>0</v>
      </c>
      <c r="AL383" s="1609">
        <v>0</v>
      </c>
      <c r="AM383" s="1609">
        <v>0</v>
      </c>
      <c r="AN383" s="1609">
        <v>0</v>
      </c>
      <c r="AO383" s="1609">
        <f t="shared" si="447"/>
        <v>0</v>
      </c>
      <c r="AP383" s="999"/>
      <c r="AQ383" s="1394"/>
      <c r="AR383" s="999"/>
      <c r="AS383" s="1001"/>
      <c r="AT383" s="1402">
        <f t="shared" si="508"/>
        <v>0</v>
      </c>
      <c r="AU383" s="1394"/>
      <c r="AV383" s="1394">
        <f t="shared" si="448"/>
        <v>0</v>
      </c>
      <c r="AW383" s="1999"/>
      <c r="AX383" s="2006">
        <f t="shared" si="497"/>
        <v>0</v>
      </c>
      <c r="AY383" s="1609">
        <f t="shared" si="498"/>
        <v>0</v>
      </c>
      <c r="AZ383" s="1609"/>
      <c r="BA383" s="1609">
        <f t="shared" si="499"/>
        <v>0</v>
      </c>
      <c r="BB383" s="1609">
        <f t="shared" si="500"/>
        <v>0</v>
      </c>
      <c r="BC383" s="1609">
        <f t="shared" si="501"/>
        <v>0</v>
      </c>
      <c r="BD383" s="1609">
        <f t="shared" si="502"/>
        <v>0</v>
      </c>
      <c r="BE383" s="1609">
        <f t="shared" si="449"/>
        <v>0</v>
      </c>
      <c r="BF383" s="1362"/>
      <c r="BG383" s="1363"/>
      <c r="BH383" s="1609"/>
      <c r="BI383" s="1609"/>
      <c r="BJ383" s="1609"/>
      <c r="BK383" s="1609"/>
      <c r="BL383" s="1609"/>
      <c r="BM383" s="1609">
        <f t="shared" si="450"/>
        <v>0</v>
      </c>
      <c r="BN383" s="1395"/>
      <c r="BO383" s="1395"/>
      <c r="BP383" s="1395"/>
      <c r="BQ383" s="1396">
        <f t="shared" si="509"/>
        <v>0</v>
      </c>
      <c r="BR383" s="1396"/>
      <c r="BS383" s="1396">
        <f t="shared" si="451"/>
        <v>0</v>
      </c>
      <c r="BT383" s="1396"/>
      <c r="BU383" s="1346">
        <f t="shared" si="503"/>
        <v>0</v>
      </c>
      <c r="BV383" s="1346">
        <f t="shared" si="504"/>
        <v>0</v>
      </c>
      <c r="BW383" s="1346">
        <f t="shared" si="505"/>
        <v>0</v>
      </c>
      <c r="BX383" s="1346">
        <f t="shared" si="506"/>
        <v>0</v>
      </c>
      <c r="BY383" s="1346">
        <f t="shared" si="507"/>
        <v>0</v>
      </c>
      <c r="BZ383" s="1346">
        <f t="shared" si="452"/>
        <v>0</v>
      </c>
      <c r="CA383" s="2394"/>
      <c r="CB383" s="2059">
        <f t="shared" si="459"/>
        <v>0</v>
      </c>
    </row>
    <row r="384" spans="1:80" ht="13.5" hidden="1" customHeight="1">
      <c r="A384" s="1170"/>
      <c r="B384" s="1581"/>
      <c r="C384" s="1860"/>
      <c r="D384" s="1493"/>
      <c r="E384" s="1611">
        <v>0</v>
      </c>
      <c r="F384" s="1611">
        <v>0</v>
      </c>
      <c r="G384" s="1611">
        <v>0</v>
      </c>
      <c r="H384" s="1611">
        <v>0</v>
      </c>
      <c r="I384" s="1611">
        <v>0</v>
      </c>
      <c r="J384" s="1611">
        <v>0</v>
      </c>
      <c r="K384" s="1611">
        <v>0</v>
      </c>
      <c r="L384" s="1611">
        <f t="shared" si="444"/>
        <v>0</v>
      </c>
      <c r="M384" s="1440"/>
      <c r="N384" s="1440"/>
      <c r="O384" s="1440"/>
      <c r="P384" s="1440"/>
      <c r="Q384" s="1440"/>
      <c r="R384" s="1440"/>
      <c r="S384" s="1440"/>
      <c r="T384" s="1440">
        <f t="shared" si="445"/>
        <v>0</v>
      </c>
      <c r="U384" s="1722"/>
      <c r="V384" s="1951">
        <f t="shared" si="492"/>
        <v>0</v>
      </c>
      <c r="W384" s="1951"/>
      <c r="X384" s="1951"/>
      <c r="Y384" s="891">
        <f t="shared" si="510"/>
        <v>0</v>
      </c>
      <c r="Z384" s="891"/>
      <c r="AA384" s="891">
        <f t="shared" si="511"/>
        <v>0</v>
      </c>
      <c r="AB384" s="891">
        <f t="shared" si="493"/>
        <v>0</v>
      </c>
      <c r="AC384" s="891">
        <f t="shared" si="494"/>
        <v>0</v>
      </c>
      <c r="AD384" s="891">
        <f t="shared" si="495"/>
        <v>0</v>
      </c>
      <c r="AE384" s="891">
        <f t="shared" si="496"/>
        <v>0</v>
      </c>
      <c r="AF384" s="1611">
        <f t="shared" si="446"/>
        <v>0</v>
      </c>
      <c r="AG384" s="891"/>
      <c r="AH384" s="891"/>
      <c r="AI384" s="1609">
        <v>0</v>
      </c>
      <c r="AJ384" s="1609">
        <v>0</v>
      </c>
      <c r="AK384" s="1609">
        <v>0</v>
      </c>
      <c r="AL384" s="1609">
        <v>0</v>
      </c>
      <c r="AM384" s="1609">
        <v>0</v>
      </c>
      <c r="AN384" s="1609">
        <v>0</v>
      </c>
      <c r="AO384" s="1609">
        <f t="shared" si="447"/>
        <v>0</v>
      </c>
      <c r="AP384" s="999"/>
      <c r="AQ384" s="1394"/>
      <c r="AR384" s="999"/>
      <c r="AS384" s="1001"/>
      <c r="AT384" s="1402">
        <f t="shared" si="508"/>
        <v>0</v>
      </c>
      <c r="AU384" s="1394"/>
      <c r="AV384" s="1394">
        <f t="shared" si="448"/>
        <v>0</v>
      </c>
      <c r="AW384" s="1999"/>
      <c r="AX384" s="2006">
        <f t="shared" si="497"/>
        <v>0</v>
      </c>
      <c r="AY384" s="1609">
        <f t="shared" si="498"/>
        <v>0</v>
      </c>
      <c r="AZ384" s="1609"/>
      <c r="BA384" s="1609">
        <f t="shared" si="499"/>
        <v>0</v>
      </c>
      <c r="BB384" s="1609">
        <f t="shared" si="500"/>
        <v>0</v>
      </c>
      <c r="BC384" s="1609">
        <f t="shared" si="501"/>
        <v>0</v>
      </c>
      <c r="BD384" s="1609">
        <f t="shared" si="502"/>
        <v>0</v>
      </c>
      <c r="BE384" s="1609">
        <f t="shared" si="449"/>
        <v>0</v>
      </c>
      <c r="BF384" s="1362"/>
      <c r="BG384" s="1363"/>
      <c r="BH384" s="1609"/>
      <c r="BI384" s="1609"/>
      <c r="BJ384" s="1609"/>
      <c r="BK384" s="1609"/>
      <c r="BL384" s="1609"/>
      <c r="BM384" s="1609">
        <f t="shared" si="450"/>
        <v>0</v>
      </c>
      <c r="BN384" s="1395"/>
      <c r="BO384" s="1395"/>
      <c r="BP384" s="1395"/>
      <c r="BQ384" s="1396">
        <f t="shared" si="509"/>
        <v>0</v>
      </c>
      <c r="BR384" s="1396"/>
      <c r="BS384" s="1396">
        <f t="shared" si="451"/>
        <v>0</v>
      </c>
      <c r="BT384" s="1396"/>
      <c r="BU384" s="1346">
        <f t="shared" si="503"/>
        <v>0</v>
      </c>
      <c r="BV384" s="1346">
        <f t="shared" si="504"/>
        <v>0</v>
      </c>
      <c r="BW384" s="1346">
        <f t="shared" si="505"/>
        <v>0</v>
      </c>
      <c r="BX384" s="1346">
        <f t="shared" si="506"/>
        <v>0</v>
      </c>
      <c r="BY384" s="1346">
        <f t="shared" si="507"/>
        <v>0</v>
      </c>
      <c r="BZ384" s="1346">
        <f t="shared" si="452"/>
        <v>0</v>
      </c>
      <c r="CA384" s="2394"/>
      <c r="CB384" s="2059">
        <f t="shared" si="459"/>
        <v>0</v>
      </c>
    </row>
    <row r="385" spans="1:80" ht="13.5" hidden="1" customHeight="1">
      <c r="A385" s="1170"/>
      <c r="B385" s="1581"/>
      <c r="C385" s="1860"/>
      <c r="D385" s="1493"/>
      <c r="E385" s="1611">
        <v>0</v>
      </c>
      <c r="F385" s="1611">
        <v>0</v>
      </c>
      <c r="G385" s="1611">
        <v>0</v>
      </c>
      <c r="H385" s="1611">
        <v>0</v>
      </c>
      <c r="I385" s="1611">
        <v>0</v>
      </c>
      <c r="J385" s="1611">
        <v>0</v>
      </c>
      <c r="K385" s="1611">
        <v>0</v>
      </c>
      <c r="L385" s="1611">
        <f t="shared" si="444"/>
        <v>0</v>
      </c>
      <c r="M385" s="1440"/>
      <c r="N385" s="1440"/>
      <c r="O385" s="1440"/>
      <c r="P385" s="1440"/>
      <c r="Q385" s="1440"/>
      <c r="R385" s="1440"/>
      <c r="S385" s="1440"/>
      <c r="T385" s="1440">
        <f t="shared" si="445"/>
        <v>0</v>
      </c>
      <c r="U385" s="1722"/>
      <c r="V385" s="1951">
        <f t="shared" si="492"/>
        <v>0</v>
      </c>
      <c r="W385" s="1951"/>
      <c r="X385" s="1951"/>
      <c r="Y385" s="891">
        <f t="shared" si="510"/>
        <v>0</v>
      </c>
      <c r="Z385" s="891"/>
      <c r="AA385" s="891">
        <f t="shared" si="511"/>
        <v>0</v>
      </c>
      <c r="AB385" s="891">
        <f t="shared" si="493"/>
        <v>0</v>
      </c>
      <c r="AC385" s="891">
        <f t="shared" si="494"/>
        <v>0</v>
      </c>
      <c r="AD385" s="891">
        <f t="shared" si="495"/>
        <v>0</v>
      </c>
      <c r="AE385" s="891">
        <f t="shared" si="496"/>
        <v>0</v>
      </c>
      <c r="AF385" s="1611">
        <f t="shared" si="446"/>
        <v>0</v>
      </c>
      <c r="AG385" s="891"/>
      <c r="AH385" s="891"/>
      <c r="AI385" s="1609">
        <v>0</v>
      </c>
      <c r="AJ385" s="1609">
        <v>0</v>
      </c>
      <c r="AK385" s="1609">
        <v>0</v>
      </c>
      <c r="AL385" s="1609">
        <v>0</v>
      </c>
      <c r="AM385" s="1609">
        <v>0</v>
      </c>
      <c r="AN385" s="1609">
        <v>0</v>
      </c>
      <c r="AO385" s="1609">
        <f t="shared" si="447"/>
        <v>0</v>
      </c>
      <c r="AP385" s="999"/>
      <c r="AQ385" s="1394"/>
      <c r="AR385" s="999"/>
      <c r="AS385" s="1001"/>
      <c r="AT385" s="1402">
        <f t="shared" si="508"/>
        <v>0</v>
      </c>
      <c r="AU385" s="1394"/>
      <c r="AV385" s="1394">
        <f t="shared" si="448"/>
        <v>0</v>
      </c>
      <c r="AW385" s="1999"/>
      <c r="AX385" s="2006">
        <f t="shared" si="497"/>
        <v>0</v>
      </c>
      <c r="AY385" s="1609">
        <f t="shared" si="498"/>
        <v>0</v>
      </c>
      <c r="AZ385" s="1609"/>
      <c r="BA385" s="1609">
        <f t="shared" si="499"/>
        <v>0</v>
      </c>
      <c r="BB385" s="1609">
        <f t="shared" si="500"/>
        <v>0</v>
      </c>
      <c r="BC385" s="1609">
        <f t="shared" si="501"/>
        <v>0</v>
      </c>
      <c r="BD385" s="1609">
        <f t="shared" si="502"/>
        <v>0</v>
      </c>
      <c r="BE385" s="1609">
        <f t="shared" si="449"/>
        <v>0</v>
      </c>
      <c r="BF385" s="1362"/>
      <c r="BG385" s="1363"/>
      <c r="BH385" s="1609"/>
      <c r="BI385" s="1609"/>
      <c r="BJ385" s="1609"/>
      <c r="BK385" s="1609"/>
      <c r="BL385" s="1609"/>
      <c r="BM385" s="1609">
        <f t="shared" si="450"/>
        <v>0</v>
      </c>
      <c r="BN385" s="1395"/>
      <c r="BO385" s="1395"/>
      <c r="BP385" s="1395"/>
      <c r="BQ385" s="1396">
        <f t="shared" si="509"/>
        <v>0</v>
      </c>
      <c r="BR385" s="1396"/>
      <c r="BS385" s="1396">
        <f t="shared" si="451"/>
        <v>0</v>
      </c>
      <c r="BT385" s="1396"/>
      <c r="BU385" s="1346">
        <f t="shared" si="503"/>
        <v>0</v>
      </c>
      <c r="BV385" s="1346">
        <f t="shared" si="504"/>
        <v>0</v>
      </c>
      <c r="BW385" s="1346">
        <f t="shared" si="505"/>
        <v>0</v>
      </c>
      <c r="BX385" s="1346">
        <f t="shared" si="506"/>
        <v>0</v>
      </c>
      <c r="BY385" s="1346">
        <f t="shared" si="507"/>
        <v>0</v>
      </c>
      <c r="BZ385" s="1346">
        <f t="shared" si="452"/>
        <v>0</v>
      </c>
      <c r="CA385" s="2394"/>
      <c r="CB385" s="2059">
        <f t="shared" si="459"/>
        <v>0</v>
      </c>
    </row>
    <row r="386" spans="1:80" ht="13.5" hidden="1" customHeight="1">
      <c r="A386" s="1170"/>
      <c r="B386" s="1581"/>
      <c r="C386" s="1860"/>
      <c r="D386" s="1493"/>
      <c r="E386" s="1611">
        <v>0</v>
      </c>
      <c r="F386" s="1611">
        <v>0</v>
      </c>
      <c r="G386" s="1611">
        <v>0</v>
      </c>
      <c r="H386" s="1611">
        <v>0</v>
      </c>
      <c r="I386" s="1611">
        <v>0</v>
      </c>
      <c r="J386" s="1611">
        <v>0</v>
      </c>
      <c r="K386" s="1611">
        <v>0</v>
      </c>
      <c r="L386" s="1611">
        <f t="shared" si="444"/>
        <v>0</v>
      </c>
      <c r="M386" s="1440"/>
      <c r="N386" s="1440"/>
      <c r="O386" s="1440"/>
      <c r="P386" s="1440"/>
      <c r="Q386" s="1440"/>
      <c r="R386" s="1440"/>
      <c r="S386" s="1440"/>
      <c r="T386" s="1440">
        <f t="shared" si="445"/>
        <v>0</v>
      </c>
      <c r="U386" s="1722"/>
      <c r="V386" s="1951">
        <f t="shared" si="492"/>
        <v>0</v>
      </c>
      <c r="W386" s="1951"/>
      <c r="X386" s="1951"/>
      <c r="Y386" s="891">
        <f t="shared" si="510"/>
        <v>0</v>
      </c>
      <c r="Z386" s="891"/>
      <c r="AA386" s="891">
        <f t="shared" si="511"/>
        <v>0</v>
      </c>
      <c r="AB386" s="891">
        <f t="shared" si="493"/>
        <v>0</v>
      </c>
      <c r="AC386" s="891">
        <f t="shared" si="494"/>
        <v>0</v>
      </c>
      <c r="AD386" s="891">
        <f t="shared" si="495"/>
        <v>0</v>
      </c>
      <c r="AE386" s="891">
        <f t="shared" si="496"/>
        <v>0</v>
      </c>
      <c r="AF386" s="1611">
        <f t="shared" si="446"/>
        <v>0</v>
      </c>
      <c r="AG386" s="891"/>
      <c r="AH386" s="891"/>
      <c r="AI386" s="1609">
        <v>0</v>
      </c>
      <c r="AJ386" s="1609">
        <v>0</v>
      </c>
      <c r="AK386" s="1609">
        <v>0</v>
      </c>
      <c r="AL386" s="1609">
        <v>0</v>
      </c>
      <c r="AM386" s="1609">
        <v>0</v>
      </c>
      <c r="AN386" s="1609">
        <v>0</v>
      </c>
      <c r="AO386" s="1609">
        <f t="shared" si="447"/>
        <v>0</v>
      </c>
      <c r="AP386" s="999"/>
      <c r="AQ386" s="1394"/>
      <c r="AR386" s="999"/>
      <c r="AS386" s="1001"/>
      <c r="AT386" s="1402">
        <f t="shared" si="508"/>
        <v>0</v>
      </c>
      <c r="AU386" s="1394"/>
      <c r="AV386" s="1394">
        <f t="shared" si="448"/>
        <v>0</v>
      </c>
      <c r="AW386" s="1999"/>
      <c r="AX386" s="2006">
        <f t="shared" si="497"/>
        <v>0</v>
      </c>
      <c r="AY386" s="1609">
        <f t="shared" si="498"/>
        <v>0</v>
      </c>
      <c r="AZ386" s="1609"/>
      <c r="BA386" s="1609">
        <f t="shared" si="499"/>
        <v>0</v>
      </c>
      <c r="BB386" s="1609">
        <f t="shared" si="500"/>
        <v>0</v>
      </c>
      <c r="BC386" s="1609">
        <f t="shared" si="501"/>
        <v>0</v>
      </c>
      <c r="BD386" s="1609">
        <f t="shared" si="502"/>
        <v>0</v>
      </c>
      <c r="BE386" s="1609">
        <f t="shared" si="449"/>
        <v>0</v>
      </c>
      <c r="BF386" s="1362"/>
      <c r="BG386" s="1363"/>
      <c r="BH386" s="1609"/>
      <c r="BI386" s="1609"/>
      <c r="BJ386" s="1609"/>
      <c r="BK386" s="1609"/>
      <c r="BL386" s="1609"/>
      <c r="BM386" s="1609">
        <f t="shared" si="450"/>
        <v>0</v>
      </c>
      <c r="BN386" s="1395"/>
      <c r="BO386" s="1395"/>
      <c r="BP386" s="1395"/>
      <c r="BQ386" s="1396">
        <f t="shared" si="509"/>
        <v>0</v>
      </c>
      <c r="BR386" s="1396"/>
      <c r="BS386" s="1396">
        <f t="shared" si="451"/>
        <v>0</v>
      </c>
      <c r="BT386" s="1396"/>
      <c r="BU386" s="1346">
        <f t="shared" si="503"/>
        <v>0</v>
      </c>
      <c r="BV386" s="1346">
        <f t="shared" si="504"/>
        <v>0</v>
      </c>
      <c r="BW386" s="1346">
        <f t="shared" si="505"/>
        <v>0</v>
      </c>
      <c r="BX386" s="1346">
        <f t="shared" si="506"/>
        <v>0</v>
      </c>
      <c r="BY386" s="1346">
        <f t="shared" si="507"/>
        <v>0</v>
      </c>
      <c r="BZ386" s="1346">
        <f t="shared" si="452"/>
        <v>0</v>
      </c>
      <c r="CA386" s="2394"/>
      <c r="CB386" s="2059">
        <f t="shared" si="459"/>
        <v>0</v>
      </c>
    </row>
    <row r="387" spans="1:80" ht="13.5" hidden="1" customHeight="1">
      <c r="A387" s="1170"/>
      <c r="B387" s="1581"/>
      <c r="C387" s="1860"/>
      <c r="D387" s="1493"/>
      <c r="E387" s="1611">
        <v>0</v>
      </c>
      <c r="F387" s="1611">
        <v>0</v>
      </c>
      <c r="G387" s="1611">
        <v>0</v>
      </c>
      <c r="H387" s="1611">
        <v>0</v>
      </c>
      <c r="I387" s="1611">
        <v>0</v>
      </c>
      <c r="J387" s="1611">
        <v>0</v>
      </c>
      <c r="K387" s="1611">
        <v>0</v>
      </c>
      <c r="L387" s="1611">
        <f t="shared" si="444"/>
        <v>0</v>
      </c>
      <c r="M387" s="1440"/>
      <c r="N387" s="1440"/>
      <c r="O387" s="1440"/>
      <c r="P387" s="1440"/>
      <c r="Q387" s="1440"/>
      <c r="R387" s="1440"/>
      <c r="S387" s="1440"/>
      <c r="T387" s="1440">
        <f t="shared" si="445"/>
        <v>0</v>
      </c>
      <c r="U387" s="1722"/>
      <c r="V387" s="1951">
        <f t="shared" si="492"/>
        <v>0</v>
      </c>
      <c r="W387" s="1951"/>
      <c r="X387" s="1951"/>
      <c r="Y387" s="891">
        <f t="shared" si="510"/>
        <v>0</v>
      </c>
      <c r="Z387" s="891"/>
      <c r="AA387" s="891">
        <f t="shared" si="511"/>
        <v>0</v>
      </c>
      <c r="AB387" s="891">
        <f t="shared" si="493"/>
        <v>0</v>
      </c>
      <c r="AC387" s="891">
        <f t="shared" si="494"/>
        <v>0</v>
      </c>
      <c r="AD387" s="891">
        <f t="shared" si="495"/>
        <v>0</v>
      </c>
      <c r="AE387" s="891">
        <f t="shared" si="496"/>
        <v>0</v>
      </c>
      <c r="AF387" s="1611">
        <f t="shared" si="446"/>
        <v>0</v>
      </c>
      <c r="AG387" s="891"/>
      <c r="AH387" s="891"/>
      <c r="AI387" s="1609">
        <v>0</v>
      </c>
      <c r="AJ387" s="1609">
        <v>0</v>
      </c>
      <c r="AK387" s="1609">
        <v>0</v>
      </c>
      <c r="AL387" s="1609">
        <v>0</v>
      </c>
      <c r="AM387" s="1609">
        <v>0</v>
      </c>
      <c r="AN387" s="1609">
        <v>0</v>
      </c>
      <c r="AO387" s="1609">
        <f t="shared" si="447"/>
        <v>0</v>
      </c>
      <c r="AP387" s="999"/>
      <c r="AQ387" s="1394"/>
      <c r="AR387" s="999"/>
      <c r="AS387" s="1001"/>
      <c r="AT387" s="1402">
        <f t="shared" si="508"/>
        <v>0</v>
      </c>
      <c r="AU387" s="1394"/>
      <c r="AV387" s="1394">
        <f t="shared" si="448"/>
        <v>0</v>
      </c>
      <c r="AW387" s="1999"/>
      <c r="AX387" s="2006">
        <f t="shared" si="497"/>
        <v>0</v>
      </c>
      <c r="AY387" s="1609">
        <f t="shared" si="498"/>
        <v>0</v>
      </c>
      <c r="AZ387" s="1609"/>
      <c r="BA387" s="1609">
        <f t="shared" si="499"/>
        <v>0</v>
      </c>
      <c r="BB387" s="1609">
        <f t="shared" si="500"/>
        <v>0</v>
      </c>
      <c r="BC387" s="1609">
        <f t="shared" si="501"/>
        <v>0</v>
      </c>
      <c r="BD387" s="1609">
        <f t="shared" si="502"/>
        <v>0</v>
      </c>
      <c r="BE387" s="1609">
        <f t="shared" si="449"/>
        <v>0</v>
      </c>
      <c r="BF387" s="1362"/>
      <c r="BG387" s="1363"/>
      <c r="BH387" s="1609"/>
      <c r="BI387" s="1609"/>
      <c r="BJ387" s="1609"/>
      <c r="BK387" s="1609"/>
      <c r="BL387" s="1609"/>
      <c r="BM387" s="1609">
        <f t="shared" si="450"/>
        <v>0</v>
      </c>
      <c r="BN387" s="1395"/>
      <c r="BO387" s="1395"/>
      <c r="BP387" s="1395"/>
      <c r="BQ387" s="1396">
        <f t="shared" si="509"/>
        <v>0</v>
      </c>
      <c r="BR387" s="1396"/>
      <c r="BS387" s="1396">
        <f t="shared" si="451"/>
        <v>0</v>
      </c>
      <c r="BT387" s="1396"/>
      <c r="BU387" s="1346">
        <f t="shared" si="503"/>
        <v>0</v>
      </c>
      <c r="BV387" s="1346">
        <f t="shared" si="504"/>
        <v>0</v>
      </c>
      <c r="BW387" s="1346">
        <f t="shared" si="505"/>
        <v>0</v>
      </c>
      <c r="BX387" s="1346">
        <f t="shared" si="506"/>
        <v>0</v>
      </c>
      <c r="BY387" s="1346">
        <f t="shared" si="507"/>
        <v>0</v>
      </c>
      <c r="BZ387" s="1346">
        <f t="shared" si="452"/>
        <v>0</v>
      </c>
      <c r="CA387" s="2394"/>
      <c r="CB387" s="2059">
        <f t="shared" si="459"/>
        <v>0</v>
      </c>
    </row>
    <row r="388" spans="1:80" ht="13.5" hidden="1" customHeight="1">
      <c r="A388" s="911">
        <v>27</v>
      </c>
      <c r="B388" s="1581"/>
      <c r="C388" s="1368" t="s">
        <v>748</v>
      </c>
      <c r="D388" s="1493" t="s">
        <v>957</v>
      </c>
      <c r="E388" s="1611">
        <v>0</v>
      </c>
      <c r="F388" s="1611">
        <v>0</v>
      </c>
      <c r="G388" s="1611">
        <v>0</v>
      </c>
      <c r="H388" s="1611">
        <v>0</v>
      </c>
      <c r="I388" s="1611">
        <v>0</v>
      </c>
      <c r="J388" s="1611">
        <v>0</v>
      </c>
      <c r="K388" s="1611">
        <v>0</v>
      </c>
      <c r="L388" s="1611">
        <f t="shared" si="444"/>
        <v>0</v>
      </c>
      <c r="M388" s="1440"/>
      <c r="N388" s="1440"/>
      <c r="O388" s="1440"/>
      <c r="P388" s="1440"/>
      <c r="Q388" s="1440"/>
      <c r="R388" s="1440"/>
      <c r="S388" s="1440"/>
      <c r="T388" s="1440">
        <f t="shared" si="445"/>
        <v>0</v>
      </c>
      <c r="U388" s="1722"/>
      <c r="V388" s="1951">
        <f t="shared" si="492"/>
        <v>0</v>
      </c>
      <c r="W388" s="1951"/>
      <c r="X388" s="1951"/>
      <c r="Y388" s="891">
        <f t="shared" si="510"/>
        <v>0</v>
      </c>
      <c r="Z388" s="891"/>
      <c r="AA388" s="891">
        <f t="shared" si="511"/>
        <v>0</v>
      </c>
      <c r="AB388" s="891">
        <f t="shared" si="493"/>
        <v>0</v>
      </c>
      <c r="AC388" s="891">
        <f t="shared" si="494"/>
        <v>0</v>
      </c>
      <c r="AD388" s="891">
        <f t="shared" si="495"/>
        <v>0</v>
      </c>
      <c r="AE388" s="891">
        <f t="shared" si="496"/>
        <v>0</v>
      </c>
      <c r="AF388" s="1611">
        <f t="shared" si="446"/>
        <v>0</v>
      </c>
      <c r="AG388" s="891"/>
      <c r="AH388" s="891"/>
      <c r="AI388" s="1609">
        <v>0</v>
      </c>
      <c r="AJ388" s="1609">
        <v>0</v>
      </c>
      <c r="AK388" s="1609">
        <v>0</v>
      </c>
      <c r="AL388" s="1609">
        <v>0</v>
      </c>
      <c r="AM388" s="1609">
        <v>0</v>
      </c>
      <c r="AN388" s="1609">
        <v>0</v>
      </c>
      <c r="AO388" s="1609">
        <f t="shared" si="447"/>
        <v>0</v>
      </c>
      <c r="AP388" s="999"/>
      <c r="AQ388" s="1394"/>
      <c r="AR388" s="999"/>
      <c r="AS388" s="1001"/>
      <c r="AT388" s="1402">
        <f t="shared" si="508"/>
        <v>0</v>
      </c>
      <c r="AU388" s="1394"/>
      <c r="AV388" s="1394">
        <f t="shared" si="448"/>
        <v>0</v>
      </c>
      <c r="AW388" s="1999"/>
      <c r="AX388" s="2006">
        <f t="shared" si="497"/>
        <v>0</v>
      </c>
      <c r="AY388" s="1609">
        <f t="shared" si="498"/>
        <v>0</v>
      </c>
      <c r="AZ388" s="1609"/>
      <c r="BA388" s="1609">
        <f t="shared" si="499"/>
        <v>0</v>
      </c>
      <c r="BB388" s="1609">
        <f t="shared" si="500"/>
        <v>0</v>
      </c>
      <c r="BC388" s="1609">
        <f t="shared" si="501"/>
        <v>0</v>
      </c>
      <c r="BD388" s="1609">
        <f t="shared" si="502"/>
        <v>0</v>
      </c>
      <c r="BE388" s="1609">
        <f t="shared" si="449"/>
        <v>0</v>
      </c>
      <c r="BF388" s="1362"/>
      <c r="BG388" s="1363"/>
      <c r="BH388" s="1610"/>
      <c r="BI388" s="1610"/>
      <c r="BJ388" s="1610"/>
      <c r="BK388" s="1610"/>
      <c r="BL388" s="1610"/>
      <c r="BM388" s="1610">
        <f t="shared" si="450"/>
        <v>0</v>
      </c>
      <c r="BN388" s="1395"/>
      <c r="BO388" s="1395"/>
      <c r="BP388" s="1396"/>
      <c r="BQ388" s="1396">
        <f t="shared" si="509"/>
        <v>0</v>
      </c>
      <c r="BR388" s="1396"/>
      <c r="BS388" s="1396">
        <f t="shared" si="451"/>
        <v>0</v>
      </c>
      <c r="BT388" s="1396"/>
      <c r="BU388" s="1353">
        <f t="shared" si="503"/>
        <v>0</v>
      </c>
      <c r="BV388" s="1353">
        <f t="shared" si="504"/>
        <v>0</v>
      </c>
      <c r="BW388" s="1353">
        <f t="shared" si="505"/>
        <v>0</v>
      </c>
      <c r="BX388" s="1353">
        <f t="shared" si="506"/>
        <v>0</v>
      </c>
      <c r="BY388" s="1353">
        <f t="shared" si="507"/>
        <v>0</v>
      </c>
      <c r="BZ388" s="1353">
        <f t="shared" si="452"/>
        <v>0</v>
      </c>
      <c r="CA388" s="2394"/>
      <c r="CB388" s="2059">
        <f t="shared" si="459"/>
        <v>0</v>
      </c>
    </row>
    <row r="389" spans="1:80" ht="13.5" hidden="1" customHeight="1">
      <c r="A389" s="1170" t="s">
        <v>80</v>
      </c>
      <c r="B389" s="1604"/>
      <c r="C389" s="1368" t="s">
        <v>747</v>
      </c>
      <c r="D389" s="1495"/>
      <c r="E389" s="1372">
        <v>0</v>
      </c>
      <c r="F389" s="1372">
        <v>0</v>
      </c>
      <c r="G389" s="1372">
        <v>0</v>
      </c>
      <c r="H389" s="1372">
        <v>0</v>
      </c>
      <c r="I389" s="1372">
        <v>0</v>
      </c>
      <c r="J389" s="1372">
        <v>0</v>
      </c>
      <c r="K389" s="1453">
        <v>0</v>
      </c>
      <c r="L389" s="1453">
        <f t="shared" si="444"/>
        <v>0</v>
      </c>
      <c r="M389" s="1496"/>
      <c r="N389" s="1496"/>
      <c r="O389" s="1496"/>
      <c r="P389" s="1496"/>
      <c r="Q389" s="1496"/>
      <c r="R389" s="1496"/>
      <c r="S389" s="1496"/>
      <c r="T389" s="1444">
        <f t="shared" si="445"/>
        <v>0</v>
      </c>
      <c r="U389" s="1727"/>
      <c r="V389" s="1951">
        <f t="shared" si="492"/>
        <v>0</v>
      </c>
      <c r="W389" s="1951"/>
      <c r="X389" s="1951"/>
      <c r="Y389" s="891">
        <f t="shared" si="510"/>
        <v>0</v>
      </c>
      <c r="Z389" s="891"/>
      <c r="AA389" s="891">
        <f t="shared" si="511"/>
        <v>0</v>
      </c>
      <c r="AB389" s="891">
        <f t="shared" si="493"/>
        <v>0</v>
      </c>
      <c r="AC389" s="891">
        <f t="shared" si="494"/>
        <v>0</v>
      </c>
      <c r="AD389" s="891">
        <f t="shared" si="495"/>
        <v>0</v>
      </c>
      <c r="AE389" s="891">
        <f t="shared" si="496"/>
        <v>0</v>
      </c>
      <c r="AF389" s="1611">
        <f t="shared" si="446"/>
        <v>0</v>
      </c>
      <c r="AG389" s="889"/>
      <c r="AH389" s="889"/>
      <c r="AI389" s="1454">
        <v>0</v>
      </c>
      <c r="AJ389" s="1454">
        <v>0</v>
      </c>
      <c r="AK389" s="1454">
        <v>0</v>
      </c>
      <c r="AL389" s="1454">
        <v>0</v>
      </c>
      <c r="AM389" s="1454">
        <v>0</v>
      </c>
      <c r="AN389" s="1454">
        <v>0</v>
      </c>
      <c r="AO389" s="1454">
        <f t="shared" si="447"/>
        <v>0</v>
      </c>
      <c r="AP389" s="1414"/>
      <c r="AQ389" s="1402"/>
      <c r="AR389" s="1414"/>
      <c r="AS389" s="1414"/>
      <c r="AT389" s="1414"/>
      <c r="AU389" s="1415"/>
      <c r="AV389" s="1402">
        <f t="shared" si="448"/>
        <v>0</v>
      </c>
      <c r="AW389" s="2080"/>
      <c r="AX389" s="2006">
        <f t="shared" si="497"/>
        <v>0</v>
      </c>
      <c r="AY389" s="1454">
        <f t="shared" si="498"/>
        <v>0</v>
      </c>
      <c r="AZ389" s="2148"/>
      <c r="BA389" s="1609">
        <f t="shared" si="499"/>
        <v>0</v>
      </c>
      <c r="BB389" s="1609">
        <f t="shared" si="500"/>
        <v>0</v>
      </c>
      <c r="BC389" s="1609">
        <f t="shared" si="501"/>
        <v>0</v>
      </c>
      <c r="BD389" s="1609">
        <f t="shared" si="502"/>
        <v>0</v>
      </c>
      <c r="BE389" s="1609">
        <f t="shared" si="449"/>
        <v>0</v>
      </c>
      <c r="BF389" s="1362"/>
      <c r="BG389" s="1363"/>
      <c r="BH389" s="1610"/>
      <c r="BI389" s="1610"/>
      <c r="BJ389" s="1610"/>
      <c r="BK389" s="1610"/>
      <c r="BL389" s="1610"/>
      <c r="BM389" s="1610">
        <f t="shared" si="450"/>
        <v>0</v>
      </c>
      <c r="BN389" s="1395"/>
      <c r="BO389" s="1395"/>
      <c r="BP389" s="1396"/>
      <c r="BQ389" s="1396"/>
      <c r="BR389" s="1396"/>
      <c r="BS389" s="1396">
        <f t="shared" si="451"/>
        <v>0</v>
      </c>
      <c r="BT389" s="1396"/>
      <c r="BU389" s="1353">
        <f t="shared" si="503"/>
        <v>0</v>
      </c>
      <c r="BV389" s="1353">
        <f t="shared" si="504"/>
        <v>0</v>
      </c>
      <c r="BW389" s="1353">
        <f t="shared" si="505"/>
        <v>0</v>
      </c>
      <c r="BX389" s="1353">
        <f t="shared" si="506"/>
        <v>0</v>
      </c>
      <c r="BY389" s="1353">
        <f t="shared" si="507"/>
        <v>0</v>
      </c>
      <c r="BZ389" s="1387">
        <f t="shared" si="452"/>
        <v>0</v>
      </c>
      <c r="CA389" s="2395"/>
      <c r="CB389" s="2059">
        <f t="shared" si="459"/>
        <v>0</v>
      </c>
    </row>
    <row r="390" spans="1:80" ht="26.25" customHeight="1">
      <c r="A390" s="1165" t="s">
        <v>759</v>
      </c>
      <c r="B390" s="1169" t="s">
        <v>597</v>
      </c>
      <c r="C390" s="942" t="s">
        <v>552</v>
      </c>
      <c r="D390" s="1733"/>
      <c r="E390" s="1861">
        <v>0</v>
      </c>
      <c r="F390" s="1861">
        <v>0</v>
      </c>
      <c r="G390" s="1861">
        <v>0</v>
      </c>
      <c r="H390" s="1861">
        <v>0</v>
      </c>
      <c r="I390" s="1861"/>
      <c r="J390" s="1861">
        <v>0</v>
      </c>
      <c r="K390" s="1861">
        <v>0</v>
      </c>
      <c r="L390" s="1861">
        <f t="shared" si="444"/>
        <v>0</v>
      </c>
      <c r="M390" s="1184">
        <f t="shared" ref="M390:S390" si="512">SUM(M391:M410)</f>
        <v>0</v>
      </c>
      <c r="N390" s="1184">
        <f t="shared" si="512"/>
        <v>2130</v>
      </c>
      <c r="O390" s="1184">
        <f t="shared" si="512"/>
        <v>216187.5</v>
      </c>
      <c r="P390" s="1184">
        <f t="shared" si="512"/>
        <v>0</v>
      </c>
      <c r="Q390" s="1184"/>
      <c r="R390" s="1184">
        <f t="shared" si="512"/>
        <v>0</v>
      </c>
      <c r="S390" s="1184">
        <f t="shared" si="512"/>
        <v>0</v>
      </c>
      <c r="T390" s="1184">
        <f t="shared" si="445"/>
        <v>218317.5</v>
      </c>
      <c r="U390" s="2060">
        <f>U391</f>
        <v>190.02</v>
      </c>
      <c r="V390" s="1861">
        <f t="shared" ref="V390:AV390" si="513">SUM(V391:V410)</f>
        <v>5.0999999999999996</v>
      </c>
      <c r="W390" s="1861">
        <f t="shared" si="513"/>
        <v>172466.5</v>
      </c>
      <c r="X390" s="1861">
        <f t="shared" si="513"/>
        <v>118708.8</v>
      </c>
      <c r="Y390" s="1861">
        <f t="shared" si="513"/>
        <v>67715</v>
      </c>
      <c r="Z390" s="1861">
        <f t="shared" si="513"/>
        <v>0</v>
      </c>
      <c r="AA390" s="1861">
        <f t="shared" si="513"/>
        <v>0</v>
      </c>
      <c r="AB390" s="1861">
        <f t="shared" si="513"/>
        <v>0</v>
      </c>
      <c r="AC390" s="1861">
        <f t="shared" si="513"/>
        <v>0</v>
      </c>
      <c r="AD390" s="1861">
        <f t="shared" si="513"/>
        <v>0</v>
      </c>
      <c r="AE390" s="1861">
        <f t="shared" si="513"/>
        <v>0</v>
      </c>
      <c r="AF390" s="1861">
        <f t="shared" si="513"/>
        <v>358890.3</v>
      </c>
      <c r="AG390" s="1861">
        <f t="shared" si="513"/>
        <v>0</v>
      </c>
      <c r="AH390" s="1861">
        <f t="shared" si="513"/>
        <v>0</v>
      </c>
      <c r="AI390" s="1861">
        <f t="shared" si="513"/>
        <v>7.4039999999999999</v>
      </c>
      <c r="AJ390" s="1861">
        <f t="shared" si="513"/>
        <v>127000</v>
      </c>
      <c r="AK390" s="1861">
        <f t="shared" si="513"/>
        <v>50122</v>
      </c>
      <c r="AL390" s="1861">
        <f t="shared" si="513"/>
        <v>0</v>
      </c>
      <c r="AM390" s="1861">
        <f t="shared" si="513"/>
        <v>2750</v>
      </c>
      <c r="AN390" s="1861">
        <f t="shared" si="513"/>
        <v>66000</v>
      </c>
      <c r="AO390" s="1861">
        <f t="shared" si="513"/>
        <v>245872</v>
      </c>
      <c r="AP390" s="1861">
        <f t="shared" si="513"/>
        <v>0</v>
      </c>
      <c r="AQ390" s="1861">
        <f t="shared" si="513"/>
        <v>-2000</v>
      </c>
      <c r="AR390" s="1861">
        <f t="shared" si="513"/>
        <v>-26000</v>
      </c>
      <c r="AS390" s="1861">
        <f t="shared" si="513"/>
        <v>0</v>
      </c>
      <c r="AT390" s="1861">
        <f t="shared" si="513"/>
        <v>-2750</v>
      </c>
      <c r="AU390" s="1861">
        <f t="shared" si="513"/>
        <v>60866</v>
      </c>
      <c r="AV390" s="1861">
        <f t="shared" si="513"/>
        <v>30116</v>
      </c>
      <c r="AW390" s="1314">
        <f>SUM(AW391:AW410)</f>
        <v>144.38999999999999</v>
      </c>
      <c r="AX390" s="1314">
        <f t="shared" ref="AX390:BD390" si="514">SUM(AX391:AX410)</f>
        <v>3.9</v>
      </c>
      <c r="AY390" s="1314">
        <f t="shared" si="514"/>
        <v>257950</v>
      </c>
      <c r="AZ390" s="1314">
        <f t="shared" si="514"/>
        <v>0</v>
      </c>
      <c r="BA390" s="1314">
        <f t="shared" si="514"/>
        <v>40281.199999999997</v>
      </c>
      <c r="BB390" s="1314">
        <f t="shared" si="514"/>
        <v>0</v>
      </c>
      <c r="BC390" s="1314">
        <f t="shared" si="514"/>
        <v>6100</v>
      </c>
      <c r="BD390" s="1314">
        <f t="shared" si="514"/>
        <v>146400</v>
      </c>
      <c r="BE390" s="1861">
        <f>BE399+BE402+BE406+BE407+BE408+BE409+BE410</f>
        <v>450731.2</v>
      </c>
      <c r="BF390" s="1861">
        <f t="shared" ref="BF390:BZ390" si="515">BF399+BF402+BF406+BF407+BF408+BF409+BF410</f>
        <v>0</v>
      </c>
      <c r="BG390" s="1861">
        <f t="shared" si="515"/>
        <v>0</v>
      </c>
      <c r="BH390" s="1861" t="e">
        <f t="shared" si="515"/>
        <v>#VALUE!</v>
      </c>
      <c r="BI390" s="1861">
        <f t="shared" si="515"/>
        <v>0</v>
      </c>
      <c r="BJ390" s="1861">
        <f t="shared" si="515"/>
        <v>0</v>
      </c>
      <c r="BK390" s="1861">
        <f t="shared" si="515"/>
        <v>0</v>
      </c>
      <c r="BL390" s="1861">
        <f t="shared" si="515"/>
        <v>0</v>
      </c>
      <c r="BM390" s="1861">
        <f t="shared" si="515"/>
        <v>0</v>
      </c>
      <c r="BN390" s="1861">
        <f t="shared" si="515"/>
        <v>0</v>
      </c>
      <c r="BO390" s="1861">
        <f t="shared" si="515"/>
        <v>0</v>
      </c>
      <c r="BP390" s="1861">
        <f t="shared" si="515"/>
        <v>0</v>
      </c>
      <c r="BQ390" s="1861">
        <f t="shared" si="515"/>
        <v>0</v>
      </c>
      <c r="BR390" s="1861">
        <f t="shared" si="515"/>
        <v>0</v>
      </c>
      <c r="BS390" s="1861">
        <f t="shared" si="515"/>
        <v>0</v>
      </c>
      <c r="BT390" s="1314">
        <f t="shared" si="515"/>
        <v>0</v>
      </c>
      <c r="BU390" s="1861">
        <f t="shared" si="515"/>
        <v>2</v>
      </c>
      <c r="BV390" s="1861">
        <f t="shared" si="515"/>
        <v>0</v>
      </c>
      <c r="BW390" s="1861">
        <f t="shared" si="515"/>
        <v>130000</v>
      </c>
      <c r="BX390" s="1861">
        <f t="shared" si="515"/>
        <v>0</v>
      </c>
      <c r="BY390" s="1861">
        <f t="shared" si="515"/>
        <v>0</v>
      </c>
      <c r="BZ390" s="1861">
        <f t="shared" si="515"/>
        <v>130000</v>
      </c>
      <c r="CA390" s="2396"/>
      <c r="CB390" s="2059">
        <f t="shared" si="459"/>
        <v>11</v>
      </c>
    </row>
    <row r="391" spans="1:80" ht="39" customHeight="1">
      <c r="A391" s="1165"/>
      <c r="B391" s="1431" t="s">
        <v>599</v>
      </c>
      <c r="C391" s="1558" t="s">
        <v>1264</v>
      </c>
      <c r="D391" s="1493"/>
      <c r="E391" s="1366">
        <v>0</v>
      </c>
      <c r="F391" s="1366">
        <v>0</v>
      </c>
      <c r="G391" s="1366">
        <v>0</v>
      </c>
      <c r="H391" s="1366">
        <v>0</v>
      </c>
      <c r="I391" s="1366"/>
      <c r="J391" s="1366">
        <v>0</v>
      </c>
      <c r="K391" s="1366">
        <v>0</v>
      </c>
      <c r="L391" s="1366">
        <f t="shared" si="444"/>
        <v>0</v>
      </c>
      <c r="M391" s="1621"/>
      <c r="N391" s="1440"/>
      <c r="O391" s="1440"/>
      <c r="P391" s="1440"/>
      <c r="Q391" s="1440"/>
      <c r="R391" s="1440"/>
      <c r="S391" s="1440"/>
      <c r="T391" s="1440">
        <f t="shared" si="445"/>
        <v>0</v>
      </c>
      <c r="U391" s="2137">
        <v>190.02</v>
      </c>
      <c r="V391" s="1951">
        <f t="shared" ref="V391:V410" si="516">E391+M391</f>
        <v>0</v>
      </c>
      <c r="W391" s="1951"/>
      <c r="X391" s="1951"/>
      <c r="Y391" s="891">
        <v>10654</v>
      </c>
      <c r="Z391" s="891"/>
      <c r="AA391" s="891">
        <f>G391+O391</f>
        <v>0</v>
      </c>
      <c r="AB391" s="891">
        <f>H391+P391</f>
        <v>0</v>
      </c>
      <c r="AC391" s="891">
        <f>I391+Q391</f>
        <v>0</v>
      </c>
      <c r="AD391" s="891">
        <f>J391+R391</f>
        <v>0</v>
      </c>
      <c r="AE391" s="891">
        <f t="shared" ref="AE391:AE410" si="517">K391+S391</f>
        <v>0</v>
      </c>
      <c r="AF391" s="1366">
        <f t="shared" si="446"/>
        <v>10654</v>
      </c>
      <c r="AG391" s="1341"/>
      <c r="AH391" s="1341"/>
      <c r="AI391" s="1424">
        <v>0</v>
      </c>
      <c r="AJ391" s="1424">
        <v>0</v>
      </c>
      <c r="AK391" s="1459">
        <v>0</v>
      </c>
      <c r="AL391" s="1460">
        <v>0</v>
      </c>
      <c r="AM391" s="1460">
        <v>0</v>
      </c>
      <c r="AN391" s="1460">
        <v>0</v>
      </c>
      <c r="AO391" s="1460">
        <f t="shared" si="447"/>
        <v>0</v>
      </c>
      <c r="AP391" s="1344"/>
      <c r="AQ391" s="1345"/>
      <c r="AR391" s="1344"/>
      <c r="AS391" s="1344"/>
      <c r="AT391" s="1344"/>
      <c r="AU391" s="1345"/>
      <c r="AV391" s="1345">
        <f t="shared" si="448"/>
        <v>0</v>
      </c>
      <c r="AW391" s="2076"/>
      <c r="AX391" s="2103">
        <f t="shared" ref="AX391:AX409" si="518">AI391+AP391</f>
        <v>0</v>
      </c>
      <c r="AY391" s="1424">
        <f t="shared" ref="AY391:AY409" si="519">AJ391+AQ391</f>
        <v>0</v>
      </c>
      <c r="AZ391" s="1424"/>
      <c r="BA391" s="1459">
        <f>AK391+AR391</f>
        <v>0</v>
      </c>
      <c r="BB391" s="1459">
        <f>AL391+AS391</f>
        <v>0</v>
      </c>
      <c r="BC391" s="1459">
        <f>AM391+AT391</f>
        <v>0</v>
      </c>
      <c r="BD391" s="1459">
        <f>AN391+AU391</f>
        <v>0</v>
      </c>
      <c r="BE391" s="1459">
        <f t="shared" si="449"/>
        <v>0</v>
      </c>
      <c r="BF391" s="1347"/>
      <c r="BG391" s="1410"/>
      <c r="BH391" s="1441"/>
      <c r="BI391" s="1441"/>
      <c r="BJ391" s="1441"/>
      <c r="BK391" s="1441"/>
      <c r="BL391" s="1441"/>
      <c r="BM391" s="1441">
        <f t="shared" si="450"/>
        <v>0</v>
      </c>
      <c r="BN391" s="1395"/>
      <c r="BO391" s="1395"/>
      <c r="BP391" s="1395"/>
      <c r="BQ391" s="1395"/>
      <c r="BR391" s="1395"/>
      <c r="BS391" s="1395">
        <f t="shared" si="451"/>
        <v>0</v>
      </c>
      <c r="BT391" s="1353"/>
      <c r="BU391" s="1353">
        <f>BH391+BN391</f>
        <v>0</v>
      </c>
      <c r="BV391" s="1353">
        <f>BI391+BO391</f>
        <v>0</v>
      </c>
      <c r="BW391" s="1353">
        <f>BJ391+BP391</f>
        <v>0</v>
      </c>
      <c r="BX391" s="1353">
        <f>BK391+BQ391</f>
        <v>0</v>
      </c>
      <c r="BY391" s="1353">
        <f t="shared" ref="BY391:BY408" si="520">BL391+BR391</f>
        <v>0</v>
      </c>
      <c r="BZ391" s="1350">
        <f t="shared" si="452"/>
        <v>0</v>
      </c>
      <c r="CA391" s="2399" t="s">
        <v>1280</v>
      </c>
      <c r="CB391" s="2059">
        <f t="shared" si="459"/>
        <v>0</v>
      </c>
    </row>
    <row r="392" spans="1:80" ht="26.25" hidden="1" customHeight="1">
      <c r="A392" s="1170" t="s">
        <v>810</v>
      </c>
      <c r="B392" s="1431"/>
      <c r="C392" s="1368" t="s">
        <v>809</v>
      </c>
      <c r="D392" s="1493" t="s">
        <v>960</v>
      </c>
      <c r="E392" s="1432">
        <v>0</v>
      </c>
      <c r="F392" s="1432">
        <v>0</v>
      </c>
      <c r="G392" s="1432">
        <v>0</v>
      </c>
      <c r="H392" s="1432">
        <v>0</v>
      </c>
      <c r="I392" s="1432"/>
      <c r="J392" s="1432"/>
      <c r="K392" s="1622">
        <v>0</v>
      </c>
      <c r="L392" s="1622">
        <f t="shared" si="444"/>
        <v>0</v>
      </c>
      <c r="M392" s="1440"/>
      <c r="N392" s="1440"/>
      <c r="O392" s="1440"/>
      <c r="P392" s="1440"/>
      <c r="Q392" s="1440"/>
      <c r="R392" s="1440"/>
      <c r="S392" s="1440"/>
      <c r="T392" s="1440">
        <f t="shared" si="445"/>
        <v>0</v>
      </c>
      <c r="U392" s="1722"/>
      <c r="V392" s="1951"/>
      <c r="W392" s="1951"/>
      <c r="X392" s="1951"/>
      <c r="Y392" s="891">
        <f t="shared" ref="Y392:Y398" si="521">F392+N392</f>
        <v>0</v>
      </c>
      <c r="Z392" s="891"/>
      <c r="AA392" s="891"/>
      <c r="AB392" s="891"/>
      <c r="AC392" s="891"/>
      <c r="AD392" s="891"/>
      <c r="AE392" s="891"/>
      <c r="AF392" s="1622">
        <f t="shared" si="446"/>
        <v>0</v>
      </c>
      <c r="AG392" s="891"/>
      <c r="AH392" s="891"/>
      <c r="AI392" s="1433">
        <v>0</v>
      </c>
      <c r="AJ392" s="1433">
        <v>0</v>
      </c>
      <c r="AK392" s="1470">
        <v>0</v>
      </c>
      <c r="AL392" s="1470">
        <v>0</v>
      </c>
      <c r="AM392" s="1470"/>
      <c r="AN392" s="1470">
        <v>0</v>
      </c>
      <c r="AO392" s="1470">
        <f t="shared" si="447"/>
        <v>0</v>
      </c>
      <c r="AP392" s="999"/>
      <c r="AQ392" s="1394"/>
      <c r="AR392" s="999"/>
      <c r="AS392" s="999"/>
      <c r="AT392" s="999"/>
      <c r="AU392" s="1394"/>
      <c r="AV392" s="1394">
        <f t="shared" si="448"/>
        <v>0</v>
      </c>
      <c r="AW392" s="1999"/>
      <c r="AX392" s="2093">
        <f t="shared" si="518"/>
        <v>0</v>
      </c>
      <c r="AY392" s="1433">
        <f t="shared" si="519"/>
        <v>0</v>
      </c>
      <c r="AZ392" s="1433"/>
      <c r="BA392" s="1470">
        <f t="shared" ref="BA392:BA405" si="522">AK392+AR392</f>
        <v>0</v>
      </c>
      <c r="BB392" s="1470">
        <f t="shared" ref="BB392:BB407" si="523">AL392+AS392</f>
        <v>0</v>
      </c>
      <c r="BC392" s="1470"/>
      <c r="BD392" s="1470">
        <f t="shared" ref="BD392:BD406" si="524">AN392+AU392</f>
        <v>0</v>
      </c>
      <c r="BE392" s="1470">
        <f t="shared" si="449"/>
        <v>0</v>
      </c>
      <c r="BF392" s="1362"/>
      <c r="BG392" s="1398"/>
      <c r="BH392" s="1441"/>
      <c r="BI392" s="1441"/>
      <c r="BJ392" s="1441"/>
      <c r="BK392" s="1441"/>
      <c r="BL392" s="1441"/>
      <c r="BM392" s="1441">
        <f t="shared" si="450"/>
        <v>0</v>
      </c>
      <c r="BN392" s="1395"/>
      <c r="BO392" s="1395"/>
      <c r="BP392" s="1395"/>
      <c r="BQ392" s="1351"/>
      <c r="BR392" s="1351"/>
      <c r="BS392" s="1351">
        <f t="shared" si="451"/>
        <v>0</v>
      </c>
      <c r="BT392" s="2113"/>
      <c r="BU392" s="1350">
        <f t="shared" ref="BU392:BU408" si="525">BH392+BN392</f>
        <v>0</v>
      </c>
      <c r="BV392" s="1350">
        <f t="shared" ref="BV392:BV408" si="526">BI392+BO392</f>
        <v>0</v>
      </c>
      <c r="BW392" s="1350">
        <f t="shared" ref="BW392:BW408" si="527">BJ392+BP392</f>
        <v>0</v>
      </c>
      <c r="BX392" s="1350"/>
      <c r="BY392" s="1350">
        <f t="shared" si="520"/>
        <v>0</v>
      </c>
      <c r="BZ392" s="1350">
        <f t="shared" si="452"/>
        <v>0</v>
      </c>
      <c r="CA392" s="2398"/>
      <c r="CB392" s="2059">
        <f t="shared" si="459"/>
        <v>0</v>
      </c>
    </row>
    <row r="393" spans="1:80" ht="26.25" hidden="1" customHeight="1">
      <c r="A393" s="1170">
        <v>3</v>
      </c>
      <c r="B393" s="1431" t="s">
        <v>733</v>
      </c>
      <c r="C393" s="1558" t="s">
        <v>231</v>
      </c>
      <c r="D393" s="1493" t="s">
        <v>977</v>
      </c>
      <c r="E393" s="1366">
        <v>0</v>
      </c>
      <c r="F393" s="1366">
        <v>0</v>
      </c>
      <c r="G393" s="1366">
        <v>0</v>
      </c>
      <c r="H393" s="1366">
        <v>0</v>
      </c>
      <c r="I393" s="1366"/>
      <c r="J393" s="1366">
        <v>0</v>
      </c>
      <c r="K393" s="1366">
        <v>0</v>
      </c>
      <c r="L393" s="1366">
        <f t="shared" si="444"/>
        <v>0</v>
      </c>
      <c r="M393" s="1621"/>
      <c r="N393" s="1440"/>
      <c r="O393" s="1440"/>
      <c r="P393" s="1440"/>
      <c r="Q393" s="1440"/>
      <c r="R393" s="1440"/>
      <c r="S393" s="1440"/>
      <c r="T393" s="1440">
        <f t="shared" si="445"/>
        <v>0</v>
      </c>
      <c r="U393" s="1722"/>
      <c r="V393" s="1951">
        <f>E393+M393</f>
        <v>0</v>
      </c>
      <c r="W393" s="1951"/>
      <c r="X393" s="1951"/>
      <c r="Y393" s="891">
        <f t="shared" si="521"/>
        <v>0</v>
      </c>
      <c r="Z393" s="891"/>
      <c r="AA393" s="891">
        <f>G393+O393</f>
        <v>0</v>
      </c>
      <c r="AB393" s="891">
        <f>H393+P393</f>
        <v>0</v>
      </c>
      <c r="AC393" s="891">
        <f>I393+Q393</f>
        <v>0</v>
      </c>
      <c r="AD393" s="891">
        <f>J393+R393</f>
        <v>0</v>
      </c>
      <c r="AE393" s="891">
        <f>K393+S393</f>
        <v>0</v>
      </c>
      <c r="AF393" s="2012">
        <f t="shared" si="446"/>
        <v>0</v>
      </c>
      <c r="AG393" s="1623"/>
      <c r="AH393" s="1623"/>
      <c r="AI393" s="1624">
        <v>0</v>
      </c>
      <c r="AJ393" s="1625">
        <v>0</v>
      </c>
      <c r="AK393" s="1625">
        <v>0</v>
      </c>
      <c r="AL393" s="1625">
        <v>0</v>
      </c>
      <c r="AM393" s="1625">
        <v>0</v>
      </c>
      <c r="AN393" s="1625">
        <v>0</v>
      </c>
      <c r="AO393" s="1625">
        <f t="shared" si="447"/>
        <v>0</v>
      </c>
      <c r="AP393" s="1626"/>
      <c r="AQ393" s="1627"/>
      <c r="AR393" s="1626"/>
      <c r="AS393" s="1626"/>
      <c r="AT393" s="1626"/>
      <c r="AU393" s="1627"/>
      <c r="AV393" s="1627">
        <f t="shared" si="448"/>
        <v>0</v>
      </c>
      <c r="AW393" s="2083"/>
      <c r="AX393" s="2107">
        <f t="shared" si="518"/>
        <v>0</v>
      </c>
      <c r="AY393" s="1625">
        <f t="shared" si="519"/>
        <v>0</v>
      </c>
      <c r="AZ393" s="1625"/>
      <c r="BA393" s="1625">
        <f t="shared" si="522"/>
        <v>0</v>
      </c>
      <c r="BB393" s="1625">
        <f t="shared" si="523"/>
        <v>0</v>
      </c>
      <c r="BC393" s="1625">
        <f t="shared" ref="BC393:BC406" si="528">AM393+AT393</f>
        <v>0</v>
      </c>
      <c r="BD393" s="1625">
        <f t="shared" si="524"/>
        <v>0</v>
      </c>
      <c r="BE393" s="1625">
        <f t="shared" si="449"/>
        <v>0</v>
      </c>
      <c r="BF393" s="1628"/>
      <c r="BG393" s="1629"/>
      <c r="BH393" s="1441"/>
      <c r="BI393" s="1441"/>
      <c r="BJ393" s="1441"/>
      <c r="BK393" s="1441"/>
      <c r="BL393" s="1441"/>
      <c r="BM393" s="1441">
        <f t="shared" si="450"/>
        <v>0</v>
      </c>
      <c r="BN393" s="1395"/>
      <c r="BO393" s="1395"/>
      <c r="BP393" s="1395"/>
      <c r="BQ393" s="1351"/>
      <c r="BR393" s="1351"/>
      <c r="BS393" s="1351">
        <f t="shared" si="451"/>
        <v>0</v>
      </c>
      <c r="BT393" s="2113"/>
      <c r="BU393" s="1350">
        <f t="shared" si="525"/>
        <v>0</v>
      </c>
      <c r="BV393" s="1350">
        <f t="shared" si="526"/>
        <v>0</v>
      </c>
      <c r="BW393" s="1350">
        <f t="shared" si="527"/>
        <v>0</v>
      </c>
      <c r="BX393" s="1350">
        <f t="shared" ref="BX393:BX408" si="529">BK393+BQ393</f>
        <v>0</v>
      </c>
      <c r="BY393" s="1350">
        <f t="shared" si="520"/>
        <v>0</v>
      </c>
      <c r="BZ393" s="1350">
        <f t="shared" si="452"/>
        <v>0</v>
      </c>
      <c r="CA393" s="2398"/>
      <c r="CB393" s="2059">
        <f t="shared" si="459"/>
        <v>0</v>
      </c>
    </row>
    <row r="394" spans="1:80" ht="26.25" hidden="1" customHeight="1">
      <c r="A394" s="1165"/>
      <c r="B394" s="1557"/>
      <c r="C394" s="1630" t="s">
        <v>800</v>
      </c>
      <c r="D394" s="1631" t="s">
        <v>957</v>
      </c>
      <c r="E394" s="1366">
        <v>0</v>
      </c>
      <c r="F394" s="1366">
        <v>0</v>
      </c>
      <c r="G394" s="1366">
        <v>0</v>
      </c>
      <c r="H394" s="1366">
        <v>0</v>
      </c>
      <c r="I394" s="1366"/>
      <c r="J394" s="1366">
        <v>0</v>
      </c>
      <c r="K394" s="1366">
        <v>0</v>
      </c>
      <c r="L394" s="1632">
        <f t="shared" si="444"/>
        <v>0</v>
      </c>
      <c r="M394" s="1621"/>
      <c r="N394" s="1440"/>
      <c r="O394" s="1440"/>
      <c r="P394" s="1440"/>
      <c r="Q394" s="1440"/>
      <c r="R394" s="1440"/>
      <c r="S394" s="1440"/>
      <c r="T394" s="1440">
        <f t="shared" si="445"/>
        <v>0</v>
      </c>
      <c r="U394" s="1722"/>
      <c r="V394" s="1951">
        <f t="shared" si="516"/>
        <v>0</v>
      </c>
      <c r="W394" s="1951"/>
      <c r="X394" s="1951"/>
      <c r="Y394" s="891">
        <f t="shared" si="521"/>
        <v>0</v>
      </c>
      <c r="Z394" s="891"/>
      <c r="AA394" s="891">
        <f>G394+O394</f>
        <v>0</v>
      </c>
      <c r="AB394" s="891">
        <f t="shared" ref="AB394:AB410" si="530">H394+P394</f>
        <v>0</v>
      </c>
      <c r="AC394" s="891">
        <f t="shared" ref="AC394:AC410" si="531">I394+Q394</f>
        <v>0</v>
      </c>
      <c r="AD394" s="891">
        <f t="shared" ref="AD394:AD410" si="532">J394+R394</f>
        <v>0</v>
      </c>
      <c r="AE394" s="891">
        <f t="shared" si="517"/>
        <v>0</v>
      </c>
      <c r="AF394" s="1366">
        <f t="shared" si="446"/>
        <v>0</v>
      </c>
      <c r="AG394" s="891"/>
      <c r="AH394" s="891"/>
      <c r="AI394" s="1438">
        <v>0</v>
      </c>
      <c r="AJ394" s="1438">
        <v>0</v>
      </c>
      <c r="AK394" s="1438">
        <v>0</v>
      </c>
      <c r="AL394" s="1438">
        <v>0</v>
      </c>
      <c r="AM394" s="1438">
        <v>0</v>
      </c>
      <c r="AN394" s="1438">
        <v>0</v>
      </c>
      <c r="AO394" s="1438">
        <f t="shared" si="447"/>
        <v>0</v>
      </c>
      <c r="AP394" s="999"/>
      <c r="AQ394" s="1394"/>
      <c r="AR394" s="999"/>
      <c r="AS394" s="999"/>
      <c r="AT394" s="999"/>
      <c r="AU394" s="1394"/>
      <c r="AV394" s="1394">
        <f t="shared" si="448"/>
        <v>0</v>
      </c>
      <c r="AW394" s="1999"/>
      <c r="AX394" s="2108">
        <f t="shared" si="518"/>
        <v>0</v>
      </c>
      <c r="AY394" s="1438">
        <f t="shared" si="519"/>
        <v>0</v>
      </c>
      <c r="AZ394" s="1438"/>
      <c r="BA394" s="1438">
        <f t="shared" si="522"/>
        <v>0</v>
      </c>
      <c r="BB394" s="1438">
        <f t="shared" si="523"/>
        <v>0</v>
      </c>
      <c r="BC394" s="1438">
        <f t="shared" si="528"/>
        <v>0</v>
      </c>
      <c r="BD394" s="1438">
        <f t="shared" si="524"/>
        <v>0</v>
      </c>
      <c r="BE394" s="1438">
        <f t="shared" si="449"/>
        <v>0</v>
      </c>
      <c r="BF394" s="1362"/>
      <c r="BG394" s="1363"/>
      <c r="BH394" s="1438"/>
      <c r="BI394" s="1438"/>
      <c r="BJ394" s="1438"/>
      <c r="BK394" s="1438"/>
      <c r="BL394" s="1438"/>
      <c r="BM394" s="1438">
        <f t="shared" si="450"/>
        <v>0</v>
      </c>
      <c r="BN394" s="1395"/>
      <c r="BO394" s="1395"/>
      <c r="BP394" s="1395"/>
      <c r="BQ394" s="1395"/>
      <c r="BR394" s="1396"/>
      <c r="BS394" s="1396">
        <f t="shared" si="451"/>
        <v>0</v>
      </c>
      <c r="BT394" s="2114"/>
      <c r="BU394" s="1438">
        <f t="shared" si="525"/>
        <v>0</v>
      </c>
      <c r="BV394" s="1438">
        <f t="shared" si="526"/>
        <v>0</v>
      </c>
      <c r="BW394" s="1438">
        <f t="shared" si="527"/>
        <v>0</v>
      </c>
      <c r="BX394" s="1438">
        <f t="shared" si="529"/>
        <v>0</v>
      </c>
      <c r="BY394" s="1438">
        <f t="shared" si="520"/>
        <v>0</v>
      </c>
      <c r="BZ394" s="1438">
        <f t="shared" si="452"/>
        <v>0</v>
      </c>
      <c r="CA394" s="2394"/>
      <c r="CB394" s="2059">
        <f t="shared" si="459"/>
        <v>0</v>
      </c>
    </row>
    <row r="395" spans="1:80" ht="26.25" hidden="1" customHeight="1">
      <c r="A395" s="1165"/>
      <c r="B395" s="1431" t="s">
        <v>808</v>
      </c>
      <c r="C395" s="1558" t="s">
        <v>66</v>
      </c>
      <c r="D395" s="1493" t="s">
        <v>957</v>
      </c>
      <c r="E395" s="1366">
        <v>0</v>
      </c>
      <c r="F395" s="1366">
        <v>0</v>
      </c>
      <c r="G395" s="1366">
        <v>0</v>
      </c>
      <c r="H395" s="1366">
        <v>0</v>
      </c>
      <c r="I395" s="1366"/>
      <c r="J395" s="1366">
        <v>0</v>
      </c>
      <c r="K395" s="1366">
        <v>0</v>
      </c>
      <c r="L395" s="1366">
        <f t="shared" si="444"/>
        <v>0</v>
      </c>
      <c r="M395" s="1621"/>
      <c r="N395" s="1440"/>
      <c r="O395" s="1440"/>
      <c r="P395" s="1440"/>
      <c r="Q395" s="1440"/>
      <c r="R395" s="1440"/>
      <c r="S395" s="1440"/>
      <c r="T395" s="1440">
        <f t="shared" si="445"/>
        <v>0</v>
      </c>
      <c r="U395" s="1722"/>
      <c r="V395" s="1951">
        <f t="shared" si="516"/>
        <v>0</v>
      </c>
      <c r="W395" s="1951"/>
      <c r="X395" s="1951"/>
      <c r="Y395" s="891">
        <f t="shared" si="521"/>
        <v>0</v>
      </c>
      <c r="Z395" s="891"/>
      <c r="AA395" s="891">
        <f>G395+O395</f>
        <v>0</v>
      </c>
      <c r="AB395" s="891">
        <f t="shared" si="530"/>
        <v>0</v>
      </c>
      <c r="AC395" s="891">
        <f t="shared" si="531"/>
        <v>0</v>
      </c>
      <c r="AD395" s="891">
        <f t="shared" si="532"/>
        <v>0</v>
      </c>
      <c r="AE395" s="891">
        <f t="shared" si="517"/>
        <v>0</v>
      </c>
      <c r="AF395" s="1366">
        <f t="shared" si="446"/>
        <v>0</v>
      </c>
      <c r="AG395" s="891"/>
      <c r="AH395" s="891"/>
      <c r="AI395" s="1438">
        <v>0</v>
      </c>
      <c r="AJ395" s="1438">
        <v>0</v>
      </c>
      <c r="AK395" s="1438">
        <v>0</v>
      </c>
      <c r="AL395" s="1438">
        <v>0</v>
      </c>
      <c r="AM395" s="1438">
        <v>0</v>
      </c>
      <c r="AN395" s="1438">
        <v>0</v>
      </c>
      <c r="AO395" s="1438">
        <f t="shared" si="447"/>
        <v>0</v>
      </c>
      <c r="AP395" s="999"/>
      <c r="AQ395" s="1394"/>
      <c r="AR395" s="999"/>
      <c r="AS395" s="999"/>
      <c r="AT395" s="999"/>
      <c r="AU395" s="1394"/>
      <c r="AV395" s="1394">
        <f t="shared" si="448"/>
        <v>0</v>
      </c>
      <c r="AW395" s="1999"/>
      <c r="AX395" s="2108">
        <f t="shared" si="518"/>
        <v>0</v>
      </c>
      <c r="AY395" s="1438">
        <f t="shared" si="519"/>
        <v>0</v>
      </c>
      <c r="AZ395" s="1438"/>
      <c r="BA395" s="1438">
        <f t="shared" si="522"/>
        <v>0</v>
      </c>
      <c r="BB395" s="1438">
        <f t="shared" si="523"/>
        <v>0</v>
      </c>
      <c r="BC395" s="1438">
        <f t="shared" si="528"/>
        <v>0</v>
      </c>
      <c r="BD395" s="1438">
        <f t="shared" si="524"/>
        <v>0</v>
      </c>
      <c r="BE395" s="1438">
        <f t="shared" si="449"/>
        <v>0</v>
      </c>
      <c r="BF395" s="1362"/>
      <c r="BG395" s="1363"/>
      <c r="BH395" s="1441"/>
      <c r="BI395" s="1441"/>
      <c r="BJ395" s="1441"/>
      <c r="BK395" s="1441"/>
      <c r="BL395" s="1441"/>
      <c r="BM395" s="1441">
        <f t="shared" si="450"/>
        <v>0</v>
      </c>
      <c r="BN395" s="1395"/>
      <c r="BO395" s="1395"/>
      <c r="BP395" s="1395"/>
      <c r="BQ395" s="1395"/>
      <c r="BR395" s="1395"/>
      <c r="BS395" s="1395">
        <f t="shared" si="451"/>
        <v>0</v>
      </c>
      <c r="BT395" s="1684"/>
      <c r="BU395" s="1353">
        <f t="shared" si="525"/>
        <v>0</v>
      </c>
      <c r="BV395" s="1353">
        <f t="shared" si="526"/>
        <v>0</v>
      </c>
      <c r="BW395" s="1353">
        <f t="shared" si="527"/>
        <v>0</v>
      </c>
      <c r="BX395" s="1353">
        <f t="shared" si="529"/>
        <v>0</v>
      </c>
      <c r="BY395" s="1353">
        <f t="shared" si="520"/>
        <v>0</v>
      </c>
      <c r="BZ395" s="1353">
        <f t="shared" si="452"/>
        <v>0</v>
      </c>
      <c r="CA395" s="2394"/>
      <c r="CB395" s="2059">
        <f t="shared" si="459"/>
        <v>0</v>
      </c>
    </row>
    <row r="396" spans="1:80" ht="26.25" hidden="1" customHeight="1">
      <c r="A396" s="912"/>
      <c r="B396" s="1431" t="s">
        <v>807</v>
      </c>
      <c r="C396" s="1558" t="s">
        <v>319</v>
      </c>
      <c r="D396" s="1493" t="s">
        <v>957</v>
      </c>
      <c r="E396" s="1366">
        <v>0</v>
      </c>
      <c r="F396" s="1366">
        <v>0</v>
      </c>
      <c r="G396" s="1366">
        <v>0</v>
      </c>
      <c r="H396" s="1366">
        <v>0</v>
      </c>
      <c r="I396" s="1366"/>
      <c r="J396" s="1366">
        <v>0</v>
      </c>
      <c r="K396" s="1366">
        <v>0</v>
      </c>
      <c r="L396" s="1366">
        <f t="shared" si="444"/>
        <v>0</v>
      </c>
      <c r="M396" s="1621"/>
      <c r="N396" s="1440"/>
      <c r="O396" s="1440"/>
      <c r="P396" s="1440"/>
      <c r="Q396" s="1440"/>
      <c r="R396" s="1440"/>
      <c r="S396" s="1440"/>
      <c r="T396" s="1440">
        <f t="shared" si="445"/>
        <v>0</v>
      </c>
      <c r="U396" s="1722"/>
      <c r="V396" s="1951">
        <f t="shared" si="516"/>
        <v>0</v>
      </c>
      <c r="W396" s="1951"/>
      <c r="X396" s="1951"/>
      <c r="Y396" s="891">
        <f t="shared" si="521"/>
        <v>0</v>
      </c>
      <c r="Z396" s="891"/>
      <c r="AA396" s="891">
        <f>G396+O396</f>
        <v>0</v>
      </c>
      <c r="AB396" s="891">
        <f t="shared" si="530"/>
        <v>0</v>
      </c>
      <c r="AC396" s="891">
        <f t="shared" si="531"/>
        <v>0</v>
      </c>
      <c r="AD396" s="891">
        <f t="shared" si="532"/>
        <v>0</v>
      </c>
      <c r="AE396" s="891">
        <f t="shared" si="517"/>
        <v>0</v>
      </c>
      <c r="AF396" s="1366">
        <f t="shared" si="446"/>
        <v>0</v>
      </c>
      <c r="AG396" s="891"/>
      <c r="AH396" s="891"/>
      <c r="AI396" s="1438">
        <v>0</v>
      </c>
      <c r="AJ396" s="1438">
        <v>0</v>
      </c>
      <c r="AK396" s="1438">
        <v>0</v>
      </c>
      <c r="AL396" s="1438">
        <v>0</v>
      </c>
      <c r="AM396" s="1438">
        <v>0</v>
      </c>
      <c r="AN396" s="1438">
        <v>0</v>
      </c>
      <c r="AO396" s="1438">
        <f t="shared" si="447"/>
        <v>0</v>
      </c>
      <c r="AP396" s="999"/>
      <c r="AQ396" s="1394"/>
      <c r="AR396" s="999"/>
      <c r="AS396" s="999"/>
      <c r="AT396" s="999"/>
      <c r="AU396" s="1394"/>
      <c r="AV396" s="1394">
        <f t="shared" si="448"/>
        <v>0</v>
      </c>
      <c r="AW396" s="1999"/>
      <c r="AX396" s="2108">
        <f t="shared" si="518"/>
        <v>0</v>
      </c>
      <c r="AY396" s="1438">
        <f t="shared" si="519"/>
        <v>0</v>
      </c>
      <c r="AZ396" s="1438"/>
      <c r="BA396" s="1438">
        <f t="shared" si="522"/>
        <v>0</v>
      </c>
      <c r="BB396" s="1438">
        <f t="shared" si="523"/>
        <v>0</v>
      </c>
      <c r="BC396" s="1438">
        <f t="shared" si="528"/>
        <v>0</v>
      </c>
      <c r="BD396" s="1438">
        <f t="shared" si="524"/>
        <v>0</v>
      </c>
      <c r="BE396" s="1438">
        <f t="shared" si="449"/>
        <v>0</v>
      </c>
      <c r="BF396" s="1362"/>
      <c r="BG396" s="1363"/>
      <c r="BH396" s="1441"/>
      <c r="BI396" s="1441"/>
      <c r="BJ396" s="1441"/>
      <c r="BK396" s="1441"/>
      <c r="BL396" s="1441"/>
      <c r="BM396" s="1441">
        <f t="shared" si="450"/>
        <v>0</v>
      </c>
      <c r="BN396" s="1395"/>
      <c r="BO396" s="1395"/>
      <c r="BP396" s="1395"/>
      <c r="BQ396" s="1351"/>
      <c r="BR396" s="1351"/>
      <c r="BS396" s="1351">
        <f t="shared" si="451"/>
        <v>0</v>
      </c>
      <c r="BT396" s="2113"/>
      <c r="BU396" s="1350">
        <f t="shared" si="525"/>
        <v>0</v>
      </c>
      <c r="BV396" s="1350">
        <f t="shared" si="526"/>
        <v>0</v>
      </c>
      <c r="BW396" s="1350">
        <f t="shared" si="527"/>
        <v>0</v>
      </c>
      <c r="BX396" s="1350">
        <f t="shared" si="529"/>
        <v>0</v>
      </c>
      <c r="BY396" s="1350">
        <f t="shared" si="520"/>
        <v>0</v>
      </c>
      <c r="BZ396" s="1350">
        <f t="shared" si="452"/>
        <v>0</v>
      </c>
      <c r="CA396" s="2398"/>
      <c r="CB396" s="2059">
        <f t="shared" si="459"/>
        <v>0</v>
      </c>
    </row>
    <row r="397" spans="1:80" ht="51" customHeight="1">
      <c r="A397" s="1165"/>
      <c r="B397" s="1431" t="s">
        <v>733</v>
      </c>
      <c r="C397" s="1558" t="s">
        <v>292</v>
      </c>
      <c r="D397" s="1493" t="s">
        <v>957</v>
      </c>
      <c r="E397" s="1366">
        <v>0</v>
      </c>
      <c r="F397" s="1366">
        <v>0</v>
      </c>
      <c r="G397" s="1366">
        <v>0</v>
      </c>
      <c r="H397" s="1366">
        <v>0</v>
      </c>
      <c r="I397" s="1366"/>
      <c r="J397" s="1366">
        <v>0</v>
      </c>
      <c r="K397" s="1366">
        <v>0</v>
      </c>
      <c r="L397" s="1366">
        <f t="shared" ref="L397:L460" si="533">SUM(F397:K397)</f>
        <v>0</v>
      </c>
      <c r="M397" s="1621"/>
      <c r="N397" s="1440"/>
      <c r="O397" s="1440"/>
      <c r="P397" s="1440"/>
      <c r="Q397" s="1440"/>
      <c r="R397" s="1440"/>
      <c r="S397" s="1440"/>
      <c r="T397" s="1440">
        <f t="shared" ref="T397:T460" si="534">SUM(N397:S397)</f>
        <v>0</v>
      </c>
      <c r="U397" s="1722"/>
      <c r="V397" s="1951"/>
      <c r="W397" s="1951"/>
      <c r="X397" s="1951"/>
      <c r="Y397" s="891">
        <v>1148.7</v>
      </c>
      <c r="Z397" s="891"/>
      <c r="AA397" s="891">
        <f>G397+O397</f>
        <v>0</v>
      </c>
      <c r="AB397" s="891">
        <f t="shared" si="530"/>
        <v>0</v>
      </c>
      <c r="AC397" s="891">
        <f t="shared" si="531"/>
        <v>0</v>
      </c>
      <c r="AD397" s="891">
        <f t="shared" si="532"/>
        <v>0</v>
      </c>
      <c r="AE397" s="891">
        <f t="shared" si="517"/>
        <v>0</v>
      </c>
      <c r="AF397" s="1366">
        <f t="shared" ref="AF397:AF460" si="535">SUM(Y397:AE397)</f>
        <v>1148.7</v>
      </c>
      <c r="AG397" s="891"/>
      <c r="AH397" s="891"/>
      <c r="AI397" s="1438">
        <v>0</v>
      </c>
      <c r="AJ397" s="1438">
        <v>0</v>
      </c>
      <c r="AK397" s="1438">
        <v>0</v>
      </c>
      <c r="AL397" s="1438">
        <v>0</v>
      </c>
      <c r="AM397" s="1438">
        <v>0</v>
      </c>
      <c r="AN397" s="1438">
        <v>0</v>
      </c>
      <c r="AO397" s="1438">
        <f t="shared" ref="AO397:AO460" si="536">SUM(AJ397:AN397)</f>
        <v>0</v>
      </c>
      <c r="AP397" s="999"/>
      <c r="AQ397" s="1394"/>
      <c r="AR397" s="999"/>
      <c r="AS397" s="999"/>
      <c r="AT397" s="999"/>
      <c r="AU397" s="1394"/>
      <c r="AV397" s="1394">
        <f t="shared" ref="AV397:AV460" si="537">SUM(AQ397:AU397)</f>
        <v>0</v>
      </c>
      <c r="AW397" s="1999"/>
      <c r="AX397" s="2108">
        <f t="shared" si="518"/>
        <v>0</v>
      </c>
      <c r="AY397" s="1438">
        <f t="shared" si="519"/>
        <v>0</v>
      </c>
      <c r="AZ397" s="1438"/>
      <c r="BA397" s="1438">
        <f t="shared" si="522"/>
        <v>0</v>
      </c>
      <c r="BB397" s="1438">
        <f t="shared" si="523"/>
        <v>0</v>
      </c>
      <c r="BC397" s="1438">
        <f t="shared" si="528"/>
        <v>0</v>
      </c>
      <c r="BD397" s="1438">
        <f t="shared" si="524"/>
        <v>0</v>
      </c>
      <c r="BE397" s="1438">
        <f t="shared" ref="BE397:BE460" si="538">SUM(AY397:BD397)</f>
        <v>0</v>
      </c>
      <c r="BF397" s="1362"/>
      <c r="BG397" s="1363"/>
      <c r="BH397" s="1441"/>
      <c r="BI397" s="1441"/>
      <c r="BJ397" s="1441"/>
      <c r="BK397" s="1441"/>
      <c r="BL397" s="1441"/>
      <c r="BM397" s="1441">
        <f t="shared" ref="BM397:BM460" si="539">SUM(BI397:BL397)</f>
        <v>0</v>
      </c>
      <c r="BN397" s="1395"/>
      <c r="BO397" s="1395"/>
      <c r="BP397" s="1395"/>
      <c r="BQ397" s="1351"/>
      <c r="BR397" s="1351"/>
      <c r="BS397" s="1351">
        <f t="shared" ref="BS397:BS460" si="540">SUM(BO397:BR397)</f>
        <v>0</v>
      </c>
      <c r="BT397" s="1350"/>
      <c r="BU397" s="1350">
        <f t="shared" si="525"/>
        <v>0</v>
      </c>
      <c r="BV397" s="1350">
        <f t="shared" si="526"/>
        <v>0</v>
      </c>
      <c r="BW397" s="1350">
        <f t="shared" si="527"/>
        <v>0</v>
      </c>
      <c r="BX397" s="1350">
        <f t="shared" si="529"/>
        <v>0</v>
      </c>
      <c r="BY397" s="1350">
        <f t="shared" si="520"/>
        <v>0</v>
      </c>
      <c r="BZ397" s="1350">
        <f t="shared" ref="BZ397:BZ460" si="541">SUM(BV397:BY397)</f>
        <v>0</v>
      </c>
      <c r="CA397" s="2416" t="s">
        <v>1287</v>
      </c>
      <c r="CB397" s="2059">
        <f t="shared" si="459"/>
        <v>0</v>
      </c>
    </row>
    <row r="398" spans="1:80" ht="26.25" hidden="1" customHeight="1">
      <c r="A398" s="912">
        <v>19</v>
      </c>
      <c r="B398" s="2013" t="s">
        <v>805</v>
      </c>
      <c r="C398" s="1630" t="s">
        <v>55</v>
      </c>
      <c r="D398" s="1631" t="s">
        <v>957</v>
      </c>
      <c r="E398" s="1366">
        <v>0</v>
      </c>
      <c r="F398" s="1366">
        <v>0</v>
      </c>
      <c r="G398" s="1366">
        <v>0</v>
      </c>
      <c r="H398" s="1366">
        <v>0</v>
      </c>
      <c r="I398" s="1366"/>
      <c r="J398" s="1366">
        <v>0</v>
      </c>
      <c r="K398" s="1366">
        <v>0</v>
      </c>
      <c r="L398" s="1632">
        <f t="shared" si="533"/>
        <v>0</v>
      </c>
      <c r="M398" s="1440"/>
      <c r="N398" s="1440"/>
      <c r="O398" s="1440"/>
      <c r="P398" s="1440"/>
      <c r="Q398" s="1440"/>
      <c r="R398" s="1440"/>
      <c r="S398" s="1440"/>
      <c r="T398" s="1440">
        <f t="shared" si="534"/>
        <v>0</v>
      </c>
      <c r="U398" s="1722"/>
      <c r="V398" s="1951">
        <f>E398+M398</f>
        <v>0</v>
      </c>
      <c r="W398" s="1951"/>
      <c r="X398" s="1951"/>
      <c r="Y398" s="891">
        <f t="shared" si="521"/>
        <v>0</v>
      </c>
      <c r="Z398" s="1341"/>
      <c r="AA398" s="1525">
        <f>G398+O398</f>
        <v>0</v>
      </c>
      <c r="AB398" s="1525">
        <f t="shared" si="530"/>
        <v>0</v>
      </c>
      <c r="AC398" s="1525">
        <f t="shared" si="531"/>
        <v>0</v>
      </c>
      <c r="AD398" s="1525">
        <f t="shared" si="532"/>
        <v>0</v>
      </c>
      <c r="AE398" s="1525">
        <f>K398+S398</f>
        <v>0</v>
      </c>
      <c r="AF398" s="1366">
        <f t="shared" si="535"/>
        <v>0</v>
      </c>
      <c r="AG398" s="1525"/>
      <c r="AH398" s="1525"/>
      <c r="AI398" s="1438">
        <v>0</v>
      </c>
      <c r="AJ398" s="1438">
        <v>0</v>
      </c>
      <c r="AK398" s="1438">
        <v>0</v>
      </c>
      <c r="AL398" s="1438">
        <v>0</v>
      </c>
      <c r="AM398" s="1438">
        <v>0</v>
      </c>
      <c r="AN398" s="1438">
        <v>0</v>
      </c>
      <c r="AO398" s="1438">
        <f t="shared" si="536"/>
        <v>0</v>
      </c>
      <c r="AP398" s="999"/>
      <c r="AQ398" s="1394"/>
      <c r="AR398" s="999"/>
      <c r="AS398" s="999"/>
      <c r="AT398" s="999"/>
      <c r="AU398" s="1394"/>
      <c r="AV398" s="1394">
        <f t="shared" si="537"/>
        <v>0</v>
      </c>
      <c r="AW398" s="1999"/>
      <c r="AX398" s="2108">
        <f t="shared" si="518"/>
        <v>0</v>
      </c>
      <c r="AY398" s="1438">
        <f t="shared" si="519"/>
        <v>0</v>
      </c>
      <c r="AZ398" s="1438"/>
      <c r="BA398" s="1438">
        <f t="shared" si="522"/>
        <v>0</v>
      </c>
      <c r="BB398" s="1438">
        <f t="shared" si="523"/>
        <v>0</v>
      </c>
      <c r="BC398" s="1438">
        <f t="shared" si="528"/>
        <v>0</v>
      </c>
      <c r="BD398" s="1438">
        <f t="shared" si="524"/>
        <v>0</v>
      </c>
      <c r="BE398" s="1438">
        <f t="shared" si="538"/>
        <v>0</v>
      </c>
      <c r="BF398" s="1362"/>
      <c r="BG398" s="1363"/>
      <c r="BH398" s="1441"/>
      <c r="BI398" s="1441"/>
      <c r="BJ398" s="1441"/>
      <c r="BK398" s="1441"/>
      <c r="BL398" s="1441"/>
      <c r="BM398" s="1441">
        <f t="shared" si="539"/>
        <v>0</v>
      </c>
      <c r="BN398" s="1395"/>
      <c r="BO398" s="1351"/>
      <c r="BP398" s="1351"/>
      <c r="BQ398" s="1351"/>
      <c r="BR398" s="1351"/>
      <c r="BS398" s="1351">
        <f t="shared" si="540"/>
        <v>0</v>
      </c>
      <c r="BT398" s="1350"/>
      <c r="BU398" s="1350">
        <f t="shared" si="525"/>
        <v>0</v>
      </c>
      <c r="BV398" s="1350">
        <f t="shared" si="526"/>
        <v>0</v>
      </c>
      <c r="BW398" s="1350">
        <f t="shared" si="527"/>
        <v>0</v>
      </c>
      <c r="BX398" s="1350">
        <f t="shared" si="529"/>
        <v>0</v>
      </c>
      <c r="BY398" s="1350">
        <f t="shared" si="520"/>
        <v>0</v>
      </c>
      <c r="BZ398" s="1350">
        <f t="shared" si="541"/>
        <v>0</v>
      </c>
      <c r="CA398" s="2400"/>
      <c r="CB398" s="2059">
        <f t="shared" ref="CB398:CB461" si="542">V398+AX398+BU398</f>
        <v>0</v>
      </c>
    </row>
    <row r="399" spans="1:80" ht="27" customHeight="1">
      <c r="A399" s="912">
        <v>20</v>
      </c>
      <c r="B399" s="2229" t="s">
        <v>808</v>
      </c>
      <c r="C399" s="2230" t="s">
        <v>796</v>
      </c>
      <c r="D399" s="2231" t="s">
        <v>957</v>
      </c>
      <c r="E399" s="1633">
        <v>0</v>
      </c>
      <c r="F399" s="1366">
        <v>0</v>
      </c>
      <c r="G399" s="1366">
        <v>0</v>
      </c>
      <c r="H399" s="1366">
        <v>0</v>
      </c>
      <c r="I399" s="1366"/>
      <c r="J399" s="1366">
        <v>0</v>
      </c>
      <c r="K399" s="1366">
        <v>0</v>
      </c>
      <c r="L399" s="1632">
        <f t="shared" si="533"/>
        <v>0</v>
      </c>
      <c r="M399" s="2015"/>
      <c r="N399" s="1960"/>
      <c r="O399" s="1960"/>
      <c r="P399" s="1960"/>
      <c r="Q399" s="1960"/>
      <c r="R399" s="1960"/>
      <c r="S399" s="1989"/>
      <c r="T399" s="1989">
        <f t="shared" si="534"/>
        <v>0</v>
      </c>
      <c r="U399" s="2071"/>
      <c r="V399" s="2480">
        <v>0.8</v>
      </c>
      <c r="W399" s="1341"/>
      <c r="X399" s="1341"/>
      <c r="Y399" s="1525">
        <v>25413.599999999999</v>
      </c>
      <c r="Z399" s="1525"/>
      <c r="AA399" s="1525"/>
      <c r="AB399" s="1525">
        <f t="shared" si="530"/>
        <v>0</v>
      </c>
      <c r="AC399" s="1525">
        <f t="shared" si="531"/>
        <v>0</v>
      </c>
      <c r="AD399" s="1525">
        <f t="shared" si="532"/>
        <v>0</v>
      </c>
      <c r="AE399" s="1432">
        <f t="shared" si="517"/>
        <v>0</v>
      </c>
      <c r="AF399" s="1525">
        <f t="shared" si="535"/>
        <v>25413.599999999999</v>
      </c>
      <c r="AG399" s="1432"/>
      <c r="AH399" s="1634"/>
      <c r="AI399" s="1438">
        <v>0</v>
      </c>
      <c r="AJ399" s="1438">
        <v>0</v>
      </c>
      <c r="AK399" s="1438">
        <v>0</v>
      </c>
      <c r="AL399" s="1438">
        <v>0</v>
      </c>
      <c r="AM399" s="1438">
        <v>0</v>
      </c>
      <c r="AN399" s="1438">
        <v>0</v>
      </c>
      <c r="AO399" s="1438">
        <f t="shared" si="536"/>
        <v>0</v>
      </c>
      <c r="AP399" s="998"/>
      <c r="AQ399" s="1345"/>
      <c r="AR399" s="999"/>
      <c r="AS399" s="999"/>
      <c r="AT399" s="999"/>
      <c r="AU399" s="1394"/>
      <c r="AV399" s="1345">
        <f t="shared" si="537"/>
        <v>0</v>
      </c>
      <c r="AW399" s="2076"/>
      <c r="AX399" s="2099">
        <f t="shared" si="518"/>
        <v>0</v>
      </c>
      <c r="AY399" s="1438">
        <f t="shared" si="519"/>
        <v>0</v>
      </c>
      <c r="AZ399" s="2018"/>
      <c r="BA399" s="1501">
        <f t="shared" si="522"/>
        <v>0</v>
      </c>
      <c r="BB399" s="1501">
        <f t="shared" si="523"/>
        <v>0</v>
      </c>
      <c r="BC399" s="1501">
        <f t="shared" si="528"/>
        <v>0</v>
      </c>
      <c r="BD399" s="1501">
        <f t="shared" si="524"/>
        <v>0</v>
      </c>
      <c r="BE399" s="1501">
        <f t="shared" si="538"/>
        <v>0</v>
      </c>
      <c r="BF399" s="1362"/>
      <c r="BG399" s="1398"/>
      <c r="BH399" s="1441"/>
      <c r="BI399" s="1441"/>
      <c r="BJ399" s="1441"/>
      <c r="BK399" s="1441"/>
      <c r="BL399" s="1441"/>
      <c r="BM399" s="1441">
        <f t="shared" si="539"/>
        <v>0</v>
      </c>
      <c r="BN399" s="1395"/>
      <c r="BO399" s="1351"/>
      <c r="BP399" s="1351"/>
      <c r="BQ399" s="1351"/>
      <c r="BR399" s="1351"/>
      <c r="BS399" s="1351">
        <f t="shared" si="540"/>
        <v>0</v>
      </c>
      <c r="BT399" s="1441"/>
      <c r="BU399" s="1350">
        <f t="shared" si="525"/>
        <v>0</v>
      </c>
      <c r="BV399" s="1350">
        <f t="shared" si="526"/>
        <v>0</v>
      </c>
      <c r="BW399" s="1350">
        <f t="shared" si="527"/>
        <v>0</v>
      </c>
      <c r="BX399" s="1350">
        <f t="shared" si="529"/>
        <v>0</v>
      </c>
      <c r="BY399" s="1350">
        <f t="shared" si="520"/>
        <v>0</v>
      </c>
      <c r="BZ399" s="1350">
        <f t="shared" si="541"/>
        <v>0</v>
      </c>
      <c r="CA399" s="2393" t="s">
        <v>852</v>
      </c>
      <c r="CB399" s="2059">
        <f t="shared" si="542"/>
        <v>0.8</v>
      </c>
    </row>
    <row r="400" spans="1:80" ht="26.25" hidden="1" customHeight="1">
      <c r="A400" s="1170" t="s">
        <v>80</v>
      </c>
      <c r="B400" s="1431" t="s">
        <v>803</v>
      </c>
      <c r="C400" s="2014" t="s">
        <v>230</v>
      </c>
      <c r="D400" s="1493" t="s">
        <v>960</v>
      </c>
      <c r="E400" s="1432">
        <v>0</v>
      </c>
      <c r="F400" s="1432">
        <v>0</v>
      </c>
      <c r="G400" s="1432">
        <v>0</v>
      </c>
      <c r="H400" s="1432">
        <v>0</v>
      </c>
      <c r="I400" s="1432"/>
      <c r="J400" s="1432">
        <v>0</v>
      </c>
      <c r="K400" s="1622">
        <v>0</v>
      </c>
      <c r="L400" s="1622">
        <f t="shared" si="533"/>
        <v>0</v>
      </c>
      <c r="M400" s="1621"/>
      <c r="N400" s="1440"/>
      <c r="O400" s="1440"/>
      <c r="P400" s="1440"/>
      <c r="Q400" s="1440"/>
      <c r="R400" s="1440"/>
      <c r="S400" s="1440"/>
      <c r="T400" s="1946">
        <f t="shared" si="534"/>
        <v>0</v>
      </c>
      <c r="U400" s="1729"/>
      <c r="V400" s="2016">
        <f t="shared" si="516"/>
        <v>0</v>
      </c>
      <c r="W400" s="2016"/>
      <c r="X400" s="2016"/>
      <c r="Y400" s="891">
        <f t="shared" ref="Y400:Y407" si="543">F400+N400</f>
        <v>0</v>
      </c>
      <c r="Z400" s="1341"/>
      <c r="AA400" s="1525">
        <f t="shared" ref="AA400:AA407" si="544">G400+O400</f>
        <v>0</v>
      </c>
      <c r="AB400" s="1525">
        <f t="shared" si="530"/>
        <v>0</v>
      </c>
      <c r="AC400" s="1525">
        <f t="shared" si="531"/>
        <v>0</v>
      </c>
      <c r="AD400" s="1525">
        <f t="shared" si="532"/>
        <v>0</v>
      </c>
      <c r="AE400" s="1525">
        <f t="shared" si="517"/>
        <v>0</v>
      </c>
      <c r="AF400" s="1525">
        <f t="shared" si="535"/>
        <v>0</v>
      </c>
      <c r="AG400" s="1525"/>
      <c r="AH400" s="1525"/>
      <c r="AI400" s="1635">
        <v>0</v>
      </c>
      <c r="AJ400" s="1636">
        <v>0</v>
      </c>
      <c r="AK400" s="1636">
        <v>0</v>
      </c>
      <c r="AL400" s="1636">
        <v>0</v>
      </c>
      <c r="AM400" s="1636">
        <v>0</v>
      </c>
      <c r="AN400" s="1636">
        <v>0</v>
      </c>
      <c r="AO400" s="1636">
        <f t="shared" si="536"/>
        <v>0</v>
      </c>
      <c r="AP400" s="1637"/>
      <c r="AQ400" s="1626"/>
      <c r="AR400" s="1626"/>
      <c r="AS400" s="1626"/>
      <c r="AT400" s="1626"/>
      <c r="AU400" s="1627"/>
      <c r="AV400" s="1627">
        <f t="shared" si="537"/>
        <v>0</v>
      </c>
      <c r="AW400" s="2083"/>
      <c r="AX400" s="2099">
        <f t="shared" si="518"/>
        <v>0</v>
      </c>
      <c r="AY400" s="1625">
        <f t="shared" si="519"/>
        <v>0</v>
      </c>
      <c r="AZ400" s="1625"/>
      <c r="BA400" s="1501">
        <f t="shared" si="522"/>
        <v>0</v>
      </c>
      <c r="BB400" s="1501">
        <f t="shared" si="523"/>
        <v>0</v>
      </c>
      <c r="BC400" s="1501">
        <f t="shared" si="528"/>
        <v>0</v>
      </c>
      <c r="BD400" s="1501">
        <f t="shared" si="524"/>
        <v>0</v>
      </c>
      <c r="BE400" s="1501">
        <f t="shared" si="538"/>
        <v>0</v>
      </c>
      <c r="BF400" s="1347"/>
      <c r="BG400" s="1490"/>
      <c r="BH400" s="1441"/>
      <c r="BI400" s="1441"/>
      <c r="BJ400" s="1441"/>
      <c r="BK400" s="1441"/>
      <c r="BL400" s="1441"/>
      <c r="BM400" s="1441">
        <f t="shared" si="539"/>
        <v>0</v>
      </c>
      <c r="BN400" s="1395"/>
      <c r="BO400" s="1395"/>
      <c r="BP400" s="1395"/>
      <c r="BQ400" s="1351"/>
      <c r="BR400" s="1351"/>
      <c r="BS400" s="1351">
        <f t="shared" si="540"/>
        <v>0</v>
      </c>
      <c r="BT400" s="1441"/>
      <c r="BU400" s="1350">
        <f t="shared" si="525"/>
        <v>0</v>
      </c>
      <c r="BV400" s="1350">
        <f t="shared" si="526"/>
        <v>0</v>
      </c>
      <c r="BW400" s="1350">
        <f t="shared" si="527"/>
        <v>0</v>
      </c>
      <c r="BX400" s="1350">
        <f t="shared" si="529"/>
        <v>0</v>
      </c>
      <c r="BY400" s="1350">
        <f t="shared" si="520"/>
        <v>0</v>
      </c>
      <c r="BZ400" s="1350">
        <f t="shared" si="541"/>
        <v>0</v>
      </c>
      <c r="CA400" s="2398"/>
      <c r="CB400" s="2059">
        <f t="shared" si="542"/>
        <v>0</v>
      </c>
    </row>
    <row r="401" spans="1:80" ht="26.25" hidden="1" customHeight="1">
      <c r="A401" s="1170"/>
      <c r="B401" s="1431" t="s">
        <v>733</v>
      </c>
      <c r="C401" s="1368" t="s">
        <v>978</v>
      </c>
      <c r="D401" s="1493"/>
      <c r="E401" s="1432">
        <v>0</v>
      </c>
      <c r="F401" s="1432">
        <v>0</v>
      </c>
      <c r="G401" s="1432">
        <v>0</v>
      </c>
      <c r="H401" s="1432">
        <v>0</v>
      </c>
      <c r="I401" s="1432">
        <v>0</v>
      </c>
      <c r="J401" s="1432">
        <v>0</v>
      </c>
      <c r="K401" s="1622">
        <v>0</v>
      </c>
      <c r="L401" s="1432">
        <f t="shared" si="533"/>
        <v>0</v>
      </c>
      <c r="M401" s="1641"/>
      <c r="N401" s="1440"/>
      <c r="O401" s="1440"/>
      <c r="P401" s="1440"/>
      <c r="Q401" s="1440"/>
      <c r="R401" s="1440"/>
      <c r="S401" s="1440"/>
      <c r="T401" s="1440">
        <f t="shared" si="534"/>
        <v>0</v>
      </c>
      <c r="U401" s="1722"/>
      <c r="V401" s="1951">
        <f t="shared" si="516"/>
        <v>0</v>
      </c>
      <c r="W401" s="1951"/>
      <c r="X401" s="1951"/>
      <c r="Y401" s="891">
        <f t="shared" si="543"/>
        <v>0</v>
      </c>
      <c r="Z401" s="891"/>
      <c r="AA401" s="891">
        <f t="shared" si="544"/>
        <v>0</v>
      </c>
      <c r="AB401" s="891">
        <f t="shared" si="530"/>
        <v>0</v>
      </c>
      <c r="AC401" s="891">
        <f t="shared" si="531"/>
        <v>0</v>
      </c>
      <c r="AD401" s="1341">
        <f t="shared" si="532"/>
        <v>0</v>
      </c>
      <c r="AE401" s="1525">
        <f t="shared" si="517"/>
        <v>0</v>
      </c>
      <c r="AF401" s="1525">
        <f t="shared" si="535"/>
        <v>0</v>
      </c>
      <c r="AG401" s="1525"/>
      <c r="AH401" s="1525"/>
      <c r="AI401" s="1438">
        <v>0</v>
      </c>
      <c r="AJ401" s="1438">
        <v>0</v>
      </c>
      <c r="AK401" s="1438">
        <v>0</v>
      </c>
      <c r="AL401" s="1438">
        <v>0</v>
      </c>
      <c r="AM401" s="1438">
        <v>0</v>
      </c>
      <c r="AN401" s="1438">
        <v>0</v>
      </c>
      <c r="AO401" s="1438">
        <f t="shared" si="536"/>
        <v>0</v>
      </c>
      <c r="AP401" s="998"/>
      <c r="AQ401" s="999"/>
      <c r="AR401" s="999"/>
      <c r="AS401" s="1001"/>
      <c r="AT401" s="1402">
        <f t="shared" ref="AT401:AT410" si="545">AU401/24</f>
        <v>0</v>
      </c>
      <c r="AU401" s="1394"/>
      <c r="AV401" s="1394">
        <f t="shared" si="537"/>
        <v>0</v>
      </c>
      <c r="AW401" s="2076"/>
      <c r="AX401" s="2099">
        <f t="shared" si="518"/>
        <v>0</v>
      </c>
      <c r="AY401" s="1438">
        <f t="shared" si="519"/>
        <v>0</v>
      </c>
      <c r="AZ401" s="2018"/>
      <c r="BA401" s="1501">
        <f t="shared" si="522"/>
        <v>0</v>
      </c>
      <c r="BB401" s="1501">
        <f t="shared" si="523"/>
        <v>0</v>
      </c>
      <c r="BC401" s="1501">
        <f t="shared" si="528"/>
        <v>0</v>
      </c>
      <c r="BD401" s="1501">
        <f t="shared" si="524"/>
        <v>0</v>
      </c>
      <c r="BE401" s="1501">
        <f t="shared" si="538"/>
        <v>0</v>
      </c>
      <c r="BF401" s="1362"/>
      <c r="BG401" s="1398"/>
      <c r="BH401" s="1441"/>
      <c r="BI401" s="1441"/>
      <c r="BJ401" s="1441"/>
      <c r="BK401" s="1441"/>
      <c r="BL401" s="1441"/>
      <c r="BM401" s="1441">
        <f t="shared" si="539"/>
        <v>0</v>
      </c>
      <c r="BN401" s="1395"/>
      <c r="BO401" s="1351"/>
      <c r="BP401" s="1351"/>
      <c r="BQ401" s="1396">
        <f t="shared" ref="BQ401:BQ410" si="546">BR401/24</f>
        <v>0</v>
      </c>
      <c r="BR401" s="1351"/>
      <c r="BS401" s="1351">
        <f t="shared" si="540"/>
        <v>0</v>
      </c>
      <c r="BT401" s="1441"/>
      <c r="BU401" s="1350">
        <f t="shared" si="525"/>
        <v>0</v>
      </c>
      <c r="BV401" s="1350">
        <f t="shared" si="526"/>
        <v>0</v>
      </c>
      <c r="BW401" s="1350">
        <f t="shared" si="527"/>
        <v>0</v>
      </c>
      <c r="BX401" s="1350">
        <f t="shared" si="529"/>
        <v>0</v>
      </c>
      <c r="BY401" s="1350">
        <f t="shared" si="520"/>
        <v>0</v>
      </c>
      <c r="BZ401" s="1350">
        <f t="shared" si="541"/>
        <v>0</v>
      </c>
      <c r="CA401" s="2398"/>
      <c r="CB401" s="2059">
        <f t="shared" si="542"/>
        <v>0</v>
      </c>
    </row>
    <row r="402" spans="1:80" ht="26.25" customHeight="1">
      <c r="A402" s="1170">
        <v>4</v>
      </c>
      <c r="B402" s="1431" t="s">
        <v>807</v>
      </c>
      <c r="C402" s="1368" t="s">
        <v>281</v>
      </c>
      <c r="D402" s="1493"/>
      <c r="E402" s="1432">
        <v>0</v>
      </c>
      <c r="F402" s="1432">
        <v>0</v>
      </c>
      <c r="G402" s="1432">
        <v>0</v>
      </c>
      <c r="H402" s="1432">
        <v>0</v>
      </c>
      <c r="I402" s="1432">
        <v>0</v>
      </c>
      <c r="J402" s="1432">
        <v>0</v>
      </c>
      <c r="K402" s="1622">
        <v>0</v>
      </c>
      <c r="L402" s="1622">
        <f t="shared" si="533"/>
        <v>0</v>
      </c>
      <c r="M402" s="1440"/>
      <c r="N402" s="1440"/>
      <c r="O402" s="1440"/>
      <c r="P402" s="1440"/>
      <c r="Q402" s="1440"/>
      <c r="R402" s="1440"/>
      <c r="S402" s="1440"/>
      <c r="T402" s="1946">
        <f t="shared" si="534"/>
        <v>0</v>
      </c>
      <c r="U402" s="1729"/>
      <c r="V402" s="2016">
        <f t="shared" si="516"/>
        <v>0</v>
      </c>
      <c r="W402" s="2016"/>
      <c r="X402" s="2016"/>
      <c r="Y402" s="891">
        <f t="shared" si="543"/>
        <v>0</v>
      </c>
      <c r="Z402" s="1341"/>
      <c r="AA402" s="1525">
        <f t="shared" si="544"/>
        <v>0</v>
      </c>
      <c r="AB402" s="1525">
        <f t="shared" si="530"/>
        <v>0</v>
      </c>
      <c r="AC402" s="1525">
        <f t="shared" si="531"/>
        <v>0</v>
      </c>
      <c r="AD402" s="1525">
        <f t="shared" si="532"/>
        <v>0</v>
      </c>
      <c r="AE402" s="1525">
        <f t="shared" si="517"/>
        <v>0</v>
      </c>
      <c r="AF402" s="1525">
        <f t="shared" si="535"/>
        <v>0</v>
      </c>
      <c r="AG402" s="1525"/>
      <c r="AH402" s="1525"/>
      <c r="AI402" s="1438">
        <v>2</v>
      </c>
      <c r="AJ402" s="1438">
        <v>120000</v>
      </c>
      <c r="AK402" s="1438">
        <v>0</v>
      </c>
      <c r="AL402" s="1438">
        <v>0</v>
      </c>
      <c r="AM402" s="1438">
        <v>0</v>
      </c>
      <c r="AN402" s="1438">
        <v>0</v>
      </c>
      <c r="AO402" s="1438">
        <f t="shared" si="536"/>
        <v>120000</v>
      </c>
      <c r="AP402" s="999"/>
      <c r="AQ402" s="1345"/>
      <c r="AR402" s="999"/>
      <c r="AS402" s="1001"/>
      <c r="AT402" s="1402">
        <f t="shared" si="545"/>
        <v>0</v>
      </c>
      <c r="AU402" s="1394"/>
      <c r="AV402" s="1345">
        <f t="shared" si="537"/>
        <v>0</v>
      </c>
      <c r="AW402" s="2076"/>
      <c r="AX402" s="2108">
        <v>2.8</v>
      </c>
      <c r="AY402" s="1438">
        <v>255450</v>
      </c>
      <c r="AZ402" s="2018"/>
      <c r="BA402" s="1501">
        <f t="shared" si="522"/>
        <v>0</v>
      </c>
      <c r="BB402" s="1501">
        <f t="shared" si="523"/>
        <v>0</v>
      </c>
      <c r="BC402" s="1501">
        <f t="shared" si="528"/>
        <v>0</v>
      </c>
      <c r="BD402" s="1501">
        <f t="shared" si="524"/>
        <v>0</v>
      </c>
      <c r="BE402" s="1501">
        <f t="shared" si="538"/>
        <v>255450</v>
      </c>
      <c r="BF402" s="1347"/>
      <c r="BG402" s="1490"/>
      <c r="BH402" s="1441"/>
      <c r="BI402" s="1441"/>
      <c r="BJ402" s="1441"/>
      <c r="BK402" s="1441"/>
      <c r="BL402" s="1441"/>
      <c r="BM402" s="1441">
        <f t="shared" si="539"/>
        <v>0</v>
      </c>
      <c r="BN402" s="1979"/>
      <c r="BO402" s="2017"/>
      <c r="BP402" s="1351"/>
      <c r="BQ402" s="1396">
        <f t="shared" si="546"/>
        <v>0</v>
      </c>
      <c r="BR402" s="1351"/>
      <c r="BS402" s="1351">
        <f t="shared" si="540"/>
        <v>0</v>
      </c>
      <c r="BT402" s="1502"/>
      <c r="BU402" s="1502">
        <v>2</v>
      </c>
      <c r="BV402" s="1502">
        <f t="shared" si="526"/>
        <v>0</v>
      </c>
      <c r="BW402" s="1502">
        <v>130000</v>
      </c>
      <c r="BX402" s="1502">
        <f t="shared" si="529"/>
        <v>0</v>
      </c>
      <c r="BY402" s="1502">
        <f t="shared" si="520"/>
        <v>0</v>
      </c>
      <c r="BZ402" s="1502">
        <f t="shared" si="541"/>
        <v>130000</v>
      </c>
      <c r="CA402" s="2393" t="s">
        <v>1260</v>
      </c>
      <c r="CB402" s="2059">
        <f t="shared" si="542"/>
        <v>4.8</v>
      </c>
    </row>
    <row r="403" spans="1:80" ht="26.25" hidden="1" customHeight="1">
      <c r="A403" s="1170"/>
      <c r="B403" s="1431" t="s">
        <v>802</v>
      </c>
      <c r="C403" s="1368" t="s">
        <v>293</v>
      </c>
      <c r="D403" s="1493"/>
      <c r="E403" s="1432">
        <v>0</v>
      </c>
      <c r="F403" s="1432">
        <v>0</v>
      </c>
      <c r="G403" s="1432">
        <v>0</v>
      </c>
      <c r="H403" s="1432">
        <v>0</v>
      </c>
      <c r="I403" s="1432">
        <v>0</v>
      </c>
      <c r="J403" s="1432">
        <v>0</v>
      </c>
      <c r="K403" s="1622">
        <v>0</v>
      </c>
      <c r="L403" s="1622">
        <f t="shared" si="533"/>
        <v>0</v>
      </c>
      <c r="M403" s="1440"/>
      <c r="N403" s="1440"/>
      <c r="O403" s="1440"/>
      <c r="P403" s="1440"/>
      <c r="Q403" s="1440"/>
      <c r="R403" s="1440"/>
      <c r="S403" s="1440"/>
      <c r="T403" s="1440">
        <f t="shared" si="534"/>
        <v>0</v>
      </c>
      <c r="U403" s="1722"/>
      <c r="V403" s="1951">
        <f t="shared" si="516"/>
        <v>0</v>
      </c>
      <c r="W403" s="1951"/>
      <c r="X403" s="1951"/>
      <c r="Y403" s="891">
        <f t="shared" si="543"/>
        <v>0</v>
      </c>
      <c r="Z403" s="891"/>
      <c r="AA403" s="891">
        <f t="shared" si="544"/>
        <v>0</v>
      </c>
      <c r="AB403" s="891">
        <f t="shared" si="530"/>
        <v>0</v>
      </c>
      <c r="AC403" s="891">
        <f t="shared" si="531"/>
        <v>0</v>
      </c>
      <c r="AD403" s="891">
        <f t="shared" si="532"/>
        <v>0</v>
      </c>
      <c r="AE403" s="891">
        <f t="shared" si="517"/>
        <v>0</v>
      </c>
      <c r="AF403" s="1525">
        <f t="shared" si="535"/>
        <v>0</v>
      </c>
      <c r="AG403" s="891"/>
      <c r="AH403" s="891"/>
      <c r="AI403" s="1438">
        <v>0</v>
      </c>
      <c r="AJ403" s="1438">
        <v>0</v>
      </c>
      <c r="AK403" s="1438">
        <v>0</v>
      </c>
      <c r="AL403" s="1438">
        <v>0</v>
      </c>
      <c r="AM403" s="1438">
        <v>0</v>
      </c>
      <c r="AN403" s="1438">
        <v>0</v>
      </c>
      <c r="AO403" s="1438">
        <f t="shared" si="536"/>
        <v>0</v>
      </c>
      <c r="AP403" s="999"/>
      <c r="AQ403" s="1345"/>
      <c r="AR403" s="999"/>
      <c r="AS403" s="1001"/>
      <c r="AT403" s="1402">
        <f t="shared" si="545"/>
        <v>0</v>
      </c>
      <c r="AU403" s="1394"/>
      <c r="AV403" s="1345">
        <f t="shared" si="537"/>
        <v>0</v>
      </c>
      <c r="AW403" s="2076"/>
      <c r="AX403" s="2108">
        <f t="shared" si="518"/>
        <v>0</v>
      </c>
      <c r="AY403" s="1438">
        <f t="shared" si="519"/>
        <v>0</v>
      </c>
      <c r="AZ403" s="2018"/>
      <c r="BA403" s="1501">
        <f t="shared" si="522"/>
        <v>0</v>
      </c>
      <c r="BB403" s="1501">
        <f t="shared" si="523"/>
        <v>0</v>
      </c>
      <c r="BC403" s="1501">
        <f t="shared" si="528"/>
        <v>0</v>
      </c>
      <c r="BD403" s="1501">
        <f t="shared" si="524"/>
        <v>0</v>
      </c>
      <c r="BE403" s="1501">
        <f t="shared" si="538"/>
        <v>0</v>
      </c>
      <c r="BF403" s="1347"/>
      <c r="BG403" s="1490"/>
      <c r="BH403" s="1441"/>
      <c r="BI403" s="1441"/>
      <c r="BJ403" s="1441"/>
      <c r="BK403" s="1441"/>
      <c r="BL403" s="1441"/>
      <c r="BM403" s="1441">
        <f t="shared" si="539"/>
        <v>0</v>
      </c>
      <c r="BN403" s="1395"/>
      <c r="BO403" s="1395"/>
      <c r="BP403" s="1395"/>
      <c r="BQ403" s="1396">
        <f t="shared" si="546"/>
        <v>0</v>
      </c>
      <c r="BR403" s="1351"/>
      <c r="BS403" s="1351">
        <f t="shared" si="540"/>
        <v>0</v>
      </c>
      <c r="BT403" s="1502"/>
      <c r="BU403" s="1350">
        <f t="shared" si="525"/>
        <v>0</v>
      </c>
      <c r="BV403" s="1350">
        <f t="shared" si="526"/>
        <v>0</v>
      </c>
      <c r="BW403" s="1350">
        <f t="shared" si="527"/>
        <v>0</v>
      </c>
      <c r="BX403" s="1350">
        <f t="shared" si="529"/>
        <v>0</v>
      </c>
      <c r="BY403" s="1502">
        <f t="shared" si="520"/>
        <v>0</v>
      </c>
      <c r="BZ403" s="1502">
        <f t="shared" si="541"/>
        <v>0</v>
      </c>
      <c r="CA403" s="2393" t="s">
        <v>233</v>
      </c>
      <c r="CB403" s="2059">
        <f t="shared" si="542"/>
        <v>0</v>
      </c>
    </row>
    <row r="404" spans="1:80" ht="26.25" hidden="1" customHeight="1">
      <c r="A404" s="1170"/>
      <c r="B404" s="1557" t="s">
        <v>801</v>
      </c>
      <c r="C404" s="1860" t="s">
        <v>800</v>
      </c>
      <c r="D404" s="1493"/>
      <c r="E404" s="1432">
        <v>0</v>
      </c>
      <c r="F404" s="1432">
        <v>0</v>
      </c>
      <c r="G404" s="1432">
        <v>0</v>
      </c>
      <c r="H404" s="1432">
        <v>0</v>
      </c>
      <c r="I404" s="1432">
        <v>0</v>
      </c>
      <c r="J404" s="1432">
        <v>0</v>
      </c>
      <c r="K404" s="1622">
        <v>0</v>
      </c>
      <c r="L404" s="1622">
        <f t="shared" si="533"/>
        <v>0</v>
      </c>
      <c r="M404" s="1440"/>
      <c r="N404" s="1440"/>
      <c r="O404" s="1440"/>
      <c r="P404" s="1440"/>
      <c r="Q404" s="1440"/>
      <c r="R404" s="1440"/>
      <c r="S404" s="1440"/>
      <c r="T404" s="1440">
        <f t="shared" si="534"/>
        <v>0</v>
      </c>
      <c r="U404" s="1722"/>
      <c r="V404" s="1951">
        <f t="shared" si="516"/>
        <v>0</v>
      </c>
      <c r="W404" s="1951"/>
      <c r="X404" s="1951"/>
      <c r="Y404" s="891">
        <f t="shared" si="543"/>
        <v>0</v>
      </c>
      <c r="Z404" s="891"/>
      <c r="AA404" s="891">
        <f t="shared" si="544"/>
        <v>0</v>
      </c>
      <c r="AB404" s="891">
        <f t="shared" si="530"/>
        <v>0</v>
      </c>
      <c r="AC404" s="891">
        <f t="shared" si="531"/>
        <v>0</v>
      </c>
      <c r="AD404" s="891">
        <f t="shared" si="532"/>
        <v>0</v>
      </c>
      <c r="AE404" s="891">
        <f t="shared" si="517"/>
        <v>0</v>
      </c>
      <c r="AF404" s="1525">
        <f t="shared" si="535"/>
        <v>0</v>
      </c>
      <c r="AG404" s="891"/>
      <c r="AH404" s="891"/>
      <c r="AI404" s="1438">
        <v>0</v>
      </c>
      <c r="AJ404" s="1438">
        <v>0</v>
      </c>
      <c r="AK404" s="1438">
        <v>0</v>
      </c>
      <c r="AL404" s="1438">
        <v>0</v>
      </c>
      <c r="AM404" s="1438">
        <v>0</v>
      </c>
      <c r="AN404" s="1438">
        <v>0</v>
      </c>
      <c r="AO404" s="1438">
        <f t="shared" si="536"/>
        <v>0</v>
      </c>
      <c r="AP404" s="999"/>
      <c r="AQ404" s="1345"/>
      <c r="AR404" s="999"/>
      <c r="AS404" s="1001"/>
      <c r="AT404" s="1402">
        <f t="shared" si="545"/>
        <v>0</v>
      </c>
      <c r="AU404" s="1394"/>
      <c r="AV404" s="1345">
        <f t="shared" si="537"/>
        <v>0</v>
      </c>
      <c r="AW404" s="2076"/>
      <c r="AX404" s="2108">
        <f t="shared" si="518"/>
        <v>0</v>
      </c>
      <c r="AY404" s="1438">
        <f t="shared" si="519"/>
        <v>0</v>
      </c>
      <c r="AZ404" s="2018"/>
      <c r="BA404" s="1501">
        <f t="shared" si="522"/>
        <v>0</v>
      </c>
      <c r="BB404" s="1501">
        <f t="shared" si="523"/>
        <v>0</v>
      </c>
      <c r="BC404" s="1501">
        <f t="shared" si="528"/>
        <v>0</v>
      </c>
      <c r="BD404" s="1501">
        <f t="shared" si="524"/>
        <v>0</v>
      </c>
      <c r="BE404" s="1501">
        <f t="shared" si="538"/>
        <v>0</v>
      </c>
      <c r="BF404" s="1347"/>
      <c r="BG404" s="1490"/>
      <c r="BH404" s="1441"/>
      <c r="BI404" s="1441"/>
      <c r="BJ404" s="1441"/>
      <c r="BK404" s="1441"/>
      <c r="BL404" s="1441"/>
      <c r="BM404" s="1441">
        <f t="shared" si="539"/>
        <v>0</v>
      </c>
      <c r="BN404" s="1395"/>
      <c r="BO404" s="1395"/>
      <c r="BP404" s="1395"/>
      <c r="BQ404" s="1396">
        <f t="shared" si="546"/>
        <v>0</v>
      </c>
      <c r="BR404" s="1351"/>
      <c r="BS404" s="1351">
        <f t="shared" si="540"/>
        <v>0</v>
      </c>
      <c r="BT404" s="1502"/>
      <c r="BU404" s="1350">
        <f t="shared" si="525"/>
        <v>0</v>
      </c>
      <c r="BV404" s="1350">
        <f t="shared" si="526"/>
        <v>0</v>
      </c>
      <c r="BW404" s="1350">
        <f t="shared" si="527"/>
        <v>0</v>
      </c>
      <c r="BX404" s="1350">
        <f t="shared" si="529"/>
        <v>0</v>
      </c>
      <c r="BY404" s="1350">
        <f t="shared" si="520"/>
        <v>0</v>
      </c>
      <c r="BZ404" s="1350">
        <f t="shared" si="541"/>
        <v>0</v>
      </c>
      <c r="CA404" s="2393" t="s">
        <v>233</v>
      </c>
      <c r="CB404" s="2059">
        <f t="shared" si="542"/>
        <v>0</v>
      </c>
    </row>
    <row r="405" spans="1:80" ht="26.25" hidden="1" customHeight="1">
      <c r="A405" s="1170"/>
      <c r="B405" s="1431" t="s">
        <v>807</v>
      </c>
      <c r="C405" s="1368" t="s">
        <v>799</v>
      </c>
      <c r="D405" s="1493"/>
      <c r="E405" s="1432">
        <v>0</v>
      </c>
      <c r="F405" s="1432">
        <v>0</v>
      </c>
      <c r="G405" s="1432">
        <v>0</v>
      </c>
      <c r="H405" s="1432">
        <v>0</v>
      </c>
      <c r="I405" s="1432">
        <v>0</v>
      </c>
      <c r="J405" s="1432">
        <v>0</v>
      </c>
      <c r="K405" s="1622">
        <v>0</v>
      </c>
      <c r="L405" s="1432">
        <f t="shared" si="533"/>
        <v>0</v>
      </c>
      <c r="M405" s="1440"/>
      <c r="N405" s="1440"/>
      <c r="O405" s="1440"/>
      <c r="P405" s="1440"/>
      <c r="Q405" s="1440"/>
      <c r="R405" s="1440"/>
      <c r="S405" s="1440"/>
      <c r="T405" s="1440">
        <f t="shared" si="534"/>
        <v>0</v>
      </c>
      <c r="U405" s="1722"/>
      <c r="V405" s="1951">
        <f t="shared" si="516"/>
        <v>0</v>
      </c>
      <c r="W405" s="1951"/>
      <c r="X405" s="1951"/>
      <c r="Y405" s="891">
        <f t="shared" si="543"/>
        <v>0</v>
      </c>
      <c r="Z405" s="891"/>
      <c r="AA405" s="891">
        <f t="shared" si="544"/>
        <v>0</v>
      </c>
      <c r="AB405" s="891">
        <f t="shared" si="530"/>
        <v>0</v>
      </c>
      <c r="AC405" s="891">
        <f t="shared" si="531"/>
        <v>0</v>
      </c>
      <c r="AD405" s="891">
        <f t="shared" si="532"/>
        <v>0</v>
      </c>
      <c r="AE405" s="891">
        <f t="shared" si="517"/>
        <v>0</v>
      </c>
      <c r="AF405" s="1525">
        <f t="shared" si="535"/>
        <v>0</v>
      </c>
      <c r="AG405" s="891"/>
      <c r="AH405" s="891"/>
      <c r="AI405" s="1438">
        <v>0</v>
      </c>
      <c r="AJ405" s="1438">
        <v>0</v>
      </c>
      <c r="AK405" s="1438">
        <v>0</v>
      </c>
      <c r="AL405" s="1438">
        <v>0</v>
      </c>
      <c r="AM405" s="1438">
        <v>0</v>
      </c>
      <c r="AN405" s="1438">
        <v>0</v>
      </c>
      <c r="AO405" s="1438">
        <f t="shared" si="536"/>
        <v>0</v>
      </c>
      <c r="AP405" s="999"/>
      <c r="AQ405" s="1345"/>
      <c r="AR405" s="999"/>
      <c r="AS405" s="1001"/>
      <c r="AT405" s="1402">
        <f t="shared" si="545"/>
        <v>0</v>
      </c>
      <c r="AU405" s="1394"/>
      <c r="AV405" s="1345">
        <f t="shared" si="537"/>
        <v>0</v>
      </c>
      <c r="AW405" s="2076"/>
      <c r="AX405" s="2108">
        <f t="shared" si="518"/>
        <v>0</v>
      </c>
      <c r="AY405" s="1438">
        <f t="shared" si="519"/>
        <v>0</v>
      </c>
      <c r="AZ405" s="2018"/>
      <c r="BA405" s="1501">
        <f t="shared" si="522"/>
        <v>0</v>
      </c>
      <c r="BB405" s="1501">
        <f t="shared" si="523"/>
        <v>0</v>
      </c>
      <c r="BC405" s="1501">
        <f t="shared" si="528"/>
        <v>0</v>
      </c>
      <c r="BD405" s="1501">
        <f t="shared" si="524"/>
        <v>0</v>
      </c>
      <c r="BE405" s="1501">
        <f t="shared" si="538"/>
        <v>0</v>
      </c>
      <c r="BF405" s="1347"/>
      <c r="BG405" s="1348"/>
      <c r="BH405" s="1441"/>
      <c r="BI405" s="1441"/>
      <c r="BJ405" s="1441"/>
      <c r="BK405" s="1441"/>
      <c r="BL405" s="1441"/>
      <c r="BM405" s="1441">
        <f t="shared" si="539"/>
        <v>0</v>
      </c>
      <c r="BN405" s="1395"/>
      <c r="BO405" s="1395"/>
      <c r="BP405" s="1395"/>
      <c r="BQ405" s="1396">
        <f t="shared" si="546"/>
        <v>0</v>
      </c>
      <c r="BR405" s="1396"/>
      <c r="BS405" s="1352">
        <f t="shared" si="540"/>
        <v>0</v>
      </c>
      <c r="BT405" s="1502"/>
      <c r="BU405" s="1441">
        <f t="shared" si="525"/>
        <v>0</v>
      </c>
      <c r="BV405" s="1441">
        <f t="shared" si="526"/>
        <v>0</v>
      </c>
      <c r="BW405" s="1502">
        <f t="shared" si="527"/>
        <v>0</v>
      </c>
      <c r="BX405" s="1502">
        <f t="shared" si="529"/>
        <v>0</v>
      </c>
      <c r="BY405" s="1502">
        <f t="shared" si="520"/>
        <v>0</v>
      </c>
      <c r="BZ405" s="1502">
        <f t="shared" si="541"/>
        <v>0</v>
      </c>
      <c r="CA405" s="2393" t="s">
        <v>233</v>
      </c>
      <c r="CB405" s="2059">
        <f t="shared" si="542"/>
        <v>0</v>
      </c>
    </row>
    <row r="406" spans="1:80" ht="30.75" customHeight="1">
      <c r="A406" s="1170"/>
      <c r="B406" s="1431" t="s">
        <v>806</v>
      </c>
      <c r="C406" s="1368" t="s">
        <v>926</v>
      </c>
      <c r="D406" s="1493"/>
      <c r="E406" s="1432">
        <v>0</v>
      </c>
      <c r="F406" s="1432">
        <v>0</v>
      </c>
      <c r="G406" s="1432">
        <v>0</v>
      </c>
      <c r="H406" s="1432">
        <v>0</v>
      </c>
      <c r="I406" s="1432">
        <v>0</v>
      </c>
      <c r="J406" s="1432">
        <v>0</v>
      </c>
      <c r="K406" s="1622">
        <v>0</v>
      </c>
      <c r="L406" s="1622">
        <f t="shared" si="533"/>
        <v>0</v>
      </c>
      <c r="M406" s="1440"/>
      <c r="N406" s="1440"/>
      <c r="O406" s="1440"/>
      <c r="P406" s="1440"/>
      <c r="Q406" s="1440"/>
      <c r="R406" s="1440"/>
      <c r="S406" s="1440"/>
      <c r="T406" s="1440">
        <f t="shared" si="534"/>
        <v>0</v>
      </c>
      <c r="U406" s="1722"/>
      <c r="V406" s="1951">
        <f t="shared" si="516"/>
        <v>0</v>
      </c>
      <c r="W406" s="1951"/>
      <c r="X406" s="1951"/>
      <c r="Y406" s="891">
        <f t="shared" si="543"/>
        <v>0</v>
      </c>
      <c r="Z406" s="891"/>
      <c r="AA406" s="891">
        <f t="shared" si="544"/>
        <v>0</v>
      </c>
      <c r="AB406" s="891">
        <f t="shared" si="530"/>
        <v>0</v>
      </c>
      <c r="AC406" s="891">
        <f t="shared" si="531"/>
        <v>0</v>
      </c>
      <c r="AD406" s="891">
        <f t="shared" si="532"/>
        <v>0</v>
      </c>
      <c r="AE406" s="891">
        <f t="shared" si="517"/>
        <v>0</v>
      </c>
      <c r="AF406" s="1525">
        <f t="shared" si="535"/>
        <v>0</v>
      </c>
      <c r="AG406" s="891"/>
      <c r="AH406" s="891"/>
      <c r="AI406" s="1438">
        <v>1.1000000000000001</v>
      </c>
      <c r="AJ406" s="1438">
        <v>5000</v>
      </c>
      <c r="AK406" s="1438">
        <v>24122</v>
      </c>
      <c r="AL406" s="1438">
        <v>0</v>
      </c>
      <c r="AM406" s="1438">
        <v>0</v>
      </c>
      <c r="AN406" s="1438">
        <v>0</v>
      </c>
      <c r="AO406" s="1438">
        <f t="shared" si="536"/>
        <v>29122</v>
      </c>
      <c r="AP406" s="999"/>
      <c r="AQ406" s="1988">
        <v>-2000</v>
      </c>
      <c r="AR406" s="999"/>
      <c r="AS406" s="1001"/>
      <c r="AT406" s="1402">
        <f t="shared" si="545"/>
        <v>0</v>
      </c>
      <c r="AU406" s="1394"/>
      <c r="AV406" s="1345">
        <f t="shared" si="537"/>
        <v>-2000</v>
      </c>
      <c r="AW406" s="2076"/>
      <c r="AX406" s="2099">
        <f t="shared" si="518"/>
        <v>1.1000000000000001</v>
      </c>
      <c r="AY406" s="1438">
        <v>0</v>
      </c>
      <c r="AZ406" s="2018"/>
      <c r="BA406" s="1501">
        <v>34781.199999999997</v>
      </c>
      <c r="BB406" s="1501">
        <f t="shared" si="523"/>
        <v>0</v>
      </c>
      <c r="BC406" s="1501">
        <f t="shared" si="528"/>
        <v>0</v>
      </c>
      <c r="BD406" s="1501">
        <f t="shared" si="524"/>
        <v>0</v>
      </c>
      <c r="BE406" s="1501">
        <f t="shared" si="538"/>
        <v>34781.199999999997</v>
      </c>
      <c r="BF406" s="1347"/>
      <c r="BG406" s="1490"/>
      <c r="BH406" s="1441"/>
      <c r="BI406" s="1441"/>
      <c r="BJ406" s="1441"/>
      <c r="BK406" s="1441"/>
      <c r="BL406" s="1441"/>
      <c r="BM406" s="1441">
        <f t="shared" si="539"/>
        <v>0</v>
      </c>
      <c r="BN406" s="1395"/>
      <c r="BO406" s="1395"/>
      <c r="BP406" s="1395"/>
      <c r="BQ406" s="1396">
        <f t="shared" si="546"/>
        <v>0</v>
      </c>
      <c r="BR406" s="1396"/>
      <c r="BS406" s="1352">
        <f t="shared" si="540"/>
        <v>0</v>
      </c>
      <c r="BT406" s="1502"/>
      <c r="BU406" s="1441">
        <f t="shared" si="525"/>
        <v>0</v>
      </c>
      <c r="BV406" s="1441">
        <f t="shared" si="526"/>
        <v>0</v>
      </c>
      <c r="BW406" s="1502">
        <f t="shared" si="527"/>
        <v>0</v>
      </c>
      <c r="BX406" s="1502">
        <f t="shared" si="529"/>
        <v>0</v>
      </c>
      <c r="BY406" s="1502">
        <f t="shared" si="520"/>
        <v>0</v>
      </c>
      <c r="BZ406" s="1502">
        <f t="shared" si="541"/>
        <v>0</v>
      </c>
      <c r="CA406" s="2393" t="s">
        <v>862</v>
      </c>
      <c r="CB406" s="2059">
        <f t="shared" si="542"/>
        <v>1.1000000000000001</v>
      </c>
    </row>
    <row r="407" spans="1:80" ht="35.25" customHeight="1">
      <c r="A407" s="1170"/>
      <c r="B407" s="1431" t="s">
        <v>805</v>
      </c>
      <c r="C407" s="1368" t="s">
        <v>1165</v>
      </c>
      <c r="D407" s="1493"/>
      <c r="E407" s="1634">
        <v>0</v>
      </c>
      <c r="F407" s="1432">
        <v>0</v>
      </c>
      <c r="G407" s="1432">
        <v>0</v>
      </c>
      <c r="H407" s="1432">
        <v>0</v>
      </c>
      <c r="I407" s="1432">
        <v>0</v>
      </c>
      <c r="J407" s="1432">
        <v>0</v>
      </c>
      <c r="K407" s="1432">
        <v>0</v>
      </c>
      <c r="L407" s="1432">
        <f t="shared" si="533"/>
        <v>0</v>
      </c>
      <c r="M407" s="1440"/>
      <c r="N407" s="1440"/>
      <c r="O407" s="1440"/>
      <c r="P407" s="1440"/>
      <c r="Q407" s="1440"/>
      <c r="R407" s="1978">
        <f>S407/24</f>
        <v>0</v>
      </c>
      <c r="S407" s="1440"/>
      <c r="T407" s="1440">
        <f t="shared" si="534"/>
        <v>0</v>
      </c>
      <c r="U407" s="1722"/>
      <c r="V407" s="1951">
        <f t="shared" si="516"/>
        <v>0</v>
      </c>
      <c r="W407" s="1951"/>
      <c r="X407" s="1951"/>
      <c r="Y407" s="891">
        <f t="shared" si="543"/>
        <v>0</v>
      </c>
      <c r="Z407" s="891"/>
      <c r="AA407" s="891">
        <f t="shared" si="544"/>
        <v>0</v>
      </c>
      <c r="AB407" s="891">
        <f t="shared" si="530"/>
        <v>0</v>
      </c>
      <c r="AC407" s="891">
        <f t="shared" si="531"/>
        <v>0</v>
      </c>
      <c r="AD407" s="1952">
        <f t="shared" si="532"/>
        <v>0</v>
      </c>
      <c r="AE407" s="891">
        <f t="shared" si="517"/>
        <v>0</v>
      </c>
      <c r="AF407" s="1525">
        <f t="shared" si="535"/>
        <v>0</v>
      </c>
      <c r="AG407" s="891"/>
      <c r="AH407" s="891"/>
      <c r="AI407" s="1438">
        <v>0</v>
      </c>
      <c r="AJ407" s="1438">
        <v>0</v>
      </c>
      <c r="AK407" s="1438">
        <v>0</v>
      </c>
      <c r="AL407" s="1438">
        <v>0</v>
      </c>
      <c r="AM407" s="1438">
        <v>0</v>
      </c>
      <c r="AN407" s="1438">
        <v>0</v>
      </c>
      <c r="AO407" s="1438">
        <f t="shared" si="536"/>
        <v>0</v>
      </c>
      <c r="AP407" s="999"/>
      <c r="AQ407" s="1988"/>
      <c r="AR407" s="999"/>
      <c r="AS407" s="1001"/>
      <c r="AT407" s="1402">
        <f t="shared" si="545"/>
        <v>0</v>
      </c>
      <c r="AU407" s="1394"/>
      <c r="AV407" s="1345">
        <f t="shared" si="537"/>
        <v>0</v>
      </c>
      <c r="AW407" s="2126">
        <v>47.05</v>
      </c>
      <c r="AX407" s="2099">
        <f t="shared" si="518"/>
        <v>0</v>
      </c>
      <c r="AY407" s="1438">
        <f t="shared" si="519"/>
        <v>0</v>
      </c>
      <c r="AZ407" s="2018"/>
      <c r="BA407" s="1501">
        <v>2500</v>
      </c>
      <c r="BB407" s="1501">
        <f t="shared" si="523"/>
        <v>0</v>
      </c>
      <c r="BC407" s="1501">
        <v>1100</v>
      </c>
      <c r="BD407" s="1501">
        <v>26400</v>
      </c>
      <c r="BE407" s="1501">
        <f t="shared" si="538"/>
        <v>30000</v>
      </c>
      <c r="BF407" s="1347"/>
      <c r="BG407" s="1490"/>
      <c r="BH407" s="1441"/>
      <c r="BI407" s="1441"/>
      <c r="BJ407" s="1441"/>
      <c r="BK407" s="1441"/>
      <c r="BL407" s="1441"/>
      <c r="BM407" s="1441">
        <f t="shared" si="539"/>
        <v>0</v>
      </c>
      <c r="BN407" s="1395"/>
      <c r="BO407" s="1395"/>
      <c r="BP407" s="1395"/>
      <c r="BQ407" s="1396">
        <f t="shared" si="546"/>
        <v>0</v>
      </c>
      <c r="BR407" s="1396"/>
      <c r="BS407" s="1352">
        <f t="shared" si="540"/>
        <v>0</v>
      </c>
      <c r="BT407" s="2235"/>
      <c r="BU407" s="1441">
        <f t="shared" si="525"/>
        <v>0</v>
      </c>
      <c r="BV407" s="1441">
        <f t="shared" si="526"/>
        <v>0</v>
      </c>
      <c r="BW407" s="1502"/>
      <c r="BX407" s="1502"/>
      <c r="BY407" s="1502"/>
      <c r="BZ407" s="1502">
        <f t="shared" si="541"/>
        <v>0</v>
      </c>
      <c r="CA407" s="2393" t="s">
        <v>1166</v>
      </c>
      <c r="CB407" s="2059">
        <f t="shared" si="542"/>
        <v>0</v>
      </c>
    </row>
    <row r="408" spans="1:80" s="2247" customFormat="1" ht="29.25" customHeight="1">
      <c r="A408" s="2240"/>
      <c r="B408" s="2229" t="s">
        <v>804</v>
      </c>
      <c r="C408" s="2230" t="s">
        <v>979</v>
      </c>
      <c r="D408" s="2231"/>
      <c r="E408" s="1725">
        <v>0</v>
      </c>
      <c r="F408" s="1725">
        <v>0</v>
      </c>
      <c r="G408" s="1725">
        <v>0</v>
      </c>
      <c r="H408" s="1725">
        <v>0</v>
      </c>
      <c r="I408" s="1725">
        <v>0</v>
      </c>
      <c r="J408" s="1725">
        <v>0</v>
      </c>
      <c r="K408" s="2279">
        <v>0</v>
      </c>
      <c r="L408" s="2279">
        <f t="shared" si="533"/>
        <v>0</v>
      </c>
      <c r="M408" s="1722"/>
      <c r="N408" s="1722">
        <v>2130</v>
      </c>
      <c r="O408" s="1722">
        <f>96187.5+57000+63000</f>
        <v>216187.5</v>
      </c>
      <c r="P408" s="1722"/>
      <c r="Q408" s="1722"/>
      <c r="R408" s="2280">
        <f>S408/24</f>
        <v>0</v>
      </c>
      <c r="S408" s="1722"/>
      <c r="T408" s="1722">
        <f t="shared" si="534"/>
        <v>218317.5</v>
      </c>
      <c r="U408" s="1722"/>
      <c r="V408" s="2480">
        <v>4.3</v>
      </c>
      <c r="W408" s="1717">
        <v>172466.5</v>
      </c>
      <c r="X408" s="1717">
        <v>118708.8</v>
      </c>
      <c r="Y408" s="1717">
        <v>30498.7</v>
      </c>
      <c r="Z408" s="1717"/>
      <c r="AA408" s="1717"/>
      <c r="AB408" s="1717">
        <f t="shared" si="530"/>
        <v>0</v>
      </c>
      <c r="AC408" s="1717">
        <f t="shared" si="531"/>
        <v>0</v>
      </c>
      <c r="AD408" s="1717">
        <f t="shared" si="532"/>
        <v>0</v>
      </c>
      <c r="AE408" s="1717">
        <f t="shared" si="517"/>
        <v>0</v>
      </c>
      <c r="AF408" s="1724">
        <f>SUM(W408:AE408)</f>
        <v>321674</v>
      </c>
      <c r="AG408" s="2243"/>
      <c r="AH408" s="2243"/>
      <c r="AI408" s="2242">
        <v>4.3040000000000003</v>
      </c>
      <c r="AJ408" s="2242">
        <v>2000</v>
      </c>
      <c r="AK408" s="2242">
        <v>26000</v>
      </c>
      <c r="AL408" s="2242">
        <v>0</v>
      </c>
      <c r="AM408" s="2242">
        <v>2750</v>
      </c>
      <c r="AN408" s="2242">
        <v>66000</v>
      </c>
      <c r="AO408" s="2242">
        <f t="shared" si="536"/>
        <v>96750</v>
      </c>
      <c r="AP408" s="2243"/>
      <c r="AQ408" s="2253">
        <f>-2000+2000</f>
        <v>0</v>
      </c>
      <c r="AR408" s="2243">
        <v>-26000</v>
      </c>
      <c r="AS408" s="2256"/>
      <c r="AT408" s="2260">
        <v>-2750</v>
      </c>
      <c r="AU408" s="2251">
        <f>-66000+126866</f>
        <v>60866</v>
      </c>
      <c r="AV408" s="2253">
        <f t="shared" si="537"/>
        <v>32116</v>
      </c>
      <c r="AW408" s="2076"/>
      <c r="AX408" s="2099">
        <v>0</v>
      </c>
      <c r="AY408" s="1438">
        <v>0</v>
      </c>
      <c r="AZ408" s="2018">
        <v>0</v>
      </c>
      <c r="BA408" s="1501">
        <v>0</v>
      </c>
      <c r="BB408" s="1501">
        <v>0</v>
      </c>
      <c r="BC408" s="1501">
        <v>0</v>
      </c>
      <c r="BD408" s="1501">
        <v>0</v>
      </c>
      <c r="BE408" s="1501">
        <f t="shared" si="538"/>
        <v>0</v>
      </c>
      <c r="BF408" s="2261"/>
      <c r="BG408" s="2262"/>
      <c r="BH408" s="2242"/>
      <c r="BI408" s="2242"/>
      <c r="BJ408" s="2242"/>
      <c r="BK408" s="2242"/>
      <c r="BL408" s="2242"/>
      <c r="BM408" s="2242">
        <f t="shared" si="539"/>
        <v>0</v>
      </c>
      <c r="BN408" s="2243"/>
      <c r="BO408" s="2243"/>
      <c r="BP408" s="2243"/>
      <c r="BQ408" s="2251">
        <f t="shared" si="546"/>
        <v>0</v>
      </c>
      <c r="BR408" s="2251"/>
      <c r="BS408" s="2253">
        <f t="shared" si="540"/>
        <v>0</v>
      </c>
      <c r="BT408" s="1502"/>
      <c r="BU408" s="1441">
        <f t="shared" si="525"/>
        <v>0</v>
      </c>
      <c r="BV408" s="1441">
        <f t="shared" si="526"/>
        <v>0</v>
      </c>
      <c r="BW408" s="1502">
        <f t="shared" si="527"/>
        <v>0</v>
      </c>
      <c r="BX408" s="1502">
        <f t="shared" si="529"/>
        <v>0</v>
      </c>
      <c r="BY408" s="1502">
        <f t="shared" si="520"/>
        <v>0</v>
      </c>
      <c r="BZ408" s="1502">
        <f t="shared" si="541"/>
        <v>0</v>
      </c>
      <c r="CA408" s="2393" t="s">
        <v>305</v>
      </c>
      <c r="CB408" s="2246">
        <f t="shared" si="542"/>
        <v>4.3</v>
      </c>
    </row>
    <row r="409" spans="1:80" ht="29.25" customHeight="1">
      <c r="A409" s="911">
        <v>28</v>
      </c>
      <c r="B409" s="1431" t="s">
        <v>803</v>
      </c>
      <c r="C409" s="1368" t="s">
        <v>1111</v>
      </c>
      <c r="D409" s="1493"/>
      <c r="E409" s="1432">
        <v>0</v>
      </c>
      <c r="F409" s="1432">
        <v>0</v>
      </c>
      <c r="G409" s="1432">
        <v>0</v>
      </c>
      <c r="H409" s="1432">
        <v>0</v>
      </c>
      <c r="I409" s="1432">
        <v>0</v>
      </c>
      <c r="J409" s="1432">
        <v>0</v>
      </c>
      <c r="K409" s="1622">
        <v>0</v>
      </c>
      <c r="L409" s="1432">
        <f t="shared" si="533"/>
        <v>0</v>
      </c>
      <c r="M409" s="1440"/>
      <c r="N409" s="1440"/>
      <c r="O409" s="1440"/>
      <c r="P409" s="1440"/>
      <c r="Q409" s="1440"/>
      <c r="R409" s="1440"/>
      <c r="S409" s="1440"/>
      <c r="T409" s="1440">
        <f t="shared" si="534"/>
        <v>0</v>
      </c>
      <c r="U409" s="1722"/>
      <c r="V409" s="1951">
        <f t="shared" si="516"/>
        <v>0</v>
      </c>
      <c r="W409" s="1951"/>
      <c r="X409" s="1951"/>
      <c r="Y409" s="891">
        <f>F409+N409</f>
        <v>0</v>
      </c>
      <c r="Z409" s="891"/>
      <c r="AA409" s="891">
        <f>G409+O409</f>
        <v>0</v>
      </c>
      <c r="AB409" s="891">
        <f t="shared" si="530"/>
        <v>0</v>
      </c>
      <c r="AC409" s="891">
        <f t="shared" si="531"/>
        <v>0</v>
      </c>
      <c r="AD409" s="891">
        <f t="shared" si="532"/>
        <v>0</v>
      </c>
      <c r="AE409" s="891">
        <f t="shared" si="517"/>
        <v>0</v>
      </c>
      <c r="AF409" s="1525">
        <f t="shared" si="535"/>
        <v>0</v>
      </c>
      <c r="AG409" s="891"/>
      <c r="AH409" s="891"/>
      <c r="AI409" s="1438">
        <v>0</v>
      </c>
      <c r="AJ409" s="1438">
        <v>0</v>
      </c>
      <c r="AK409" s="1438">
        <v>0</v>
      </c>
      <c r="AL409" s="1438">
        <v>0</v>
      </c>
      <c r="AM409" s="1438">
        <v>0</v>
      </c>
      <c r="AN409" s="1438">
        <v>0</v>
      </c>
      <c r="AO409" s="1438">
        <f t="shared" si="536"/>
        <v>0</v>
      </c>
      <c r="AP409" s="999"/>
      <c r="AQ409" s="1345"/>
      <c r="AR409" s="999"/>
      <c r="AS409" s="1001"/>
      <c r="AT409" s="1001">
        <f t="shared" si="545"/>
        <v>0</v>
      </c>
      <c r="AU409" s="1394"/>
      <c r="AV409" s="1345">
        <f t="shared" si="537"/>
        <v>0</v>
      </c>
      <c r="AW409" s="1982">
        <v>47.08</v>
      </c>
      <c r="AX409" s="2099">
        <f t="shared" si="518"/>
        <v>0</v>
      </c>
      <c r="AY409" s="1438">
        <f t="shared" si="519"/>
        <v>0</v>
      </c>
      <c r="AZ409" s="2018"/>
      <c r="BA409" s="1501">
        <v>3000</v>
      </c>
      <c r="BB409" s="1501">
        <f>AL409+AS409</f>
        <v>0</v>
      </c>
      <c r="BC409" s="1501">
        <v>3900</v>
      </c>
      <c r="BD409" s="1501">
        <v>93600</v>
      </c>
      <c r="BE409" s="1501">
        <f t="shared" si="538"/>
        <v>100500</v>
      </c>
      <c r="BF409" s="1347"/>
      <c r="BG409" s="1490"/>
      <c r="BH409" s="1602" t="s">
        <v>1112</v>
      </c>
      <c r="BI409" s="1441"/>
      <c r="BJ409" s="1441"/>
      <c r="BK409" s="1441"/>
      <c r="BL409" s="1441"/>
      <c r="BM409" s="1441">
        <f t="shared" si="539"/>
        <v>0</v>
      </c>
      <c r="BN409" s="1395"/>
      <c r="BO409" s="1395"/>
      <c r="BP409" s="1395"/>
      <c r="BQ409" s="1396">
        <f t="shared" si="546"/>
        <v>0</v>
      </c>
      <c r="BR409" s="1396"/>
      <c r="BS409" s="1352">
        <f t="shared" si="540"/>
        <v>0</v>
      </c>
      <c r="BT409" s="2235"/>
      <c r="BU409" s="1602">
        <v>0</v>
      </c>
      <c r="BV409" s="1441">
        <f>BI409+BO409</f>
        <v>0</v>
      </c>
      <c r="BW409" s="1502"/>
      <c r="BX409" s="1502"/>
      <c r="BY409" s="1502"/>
      <c r="BZ409" s="1502">
        <f t="shared" si="541"/>
        <v>0</v>
      </c>
      <c r="CA409" s="2399" t="s">
        <v>1167</v>
      </c>
      <c r="CB409" s="2059">
        <f t="shared" si="542"/>
        <v>0</v>
      </c>
    </row>
    <row r="410" spans="1:80" ht="39.75" customHeight="1">
      <c r="A410" s="936" t="s">
        <v>798</v>
      </c>
      <c r="B410" s="1431" t="s">
        <v>1265</v>
      </c>
      <c r="C410" s="2236" t="s">
        <v>1168</v>
      </c>
      <c r="D410" s="1493"/>
      <c r="E410" s="1432"/>
      <c r="F410" s="1432">
        <v>0</v>
      </c>
      <c r="G410" s="1432">
        <v>0</v>
      </c>
      <c r="H410" s="1432">
        <v>0</v>
      </c>
      <c r="I410" s="1432">
        <v>0</v>
      </c>
      <c r="J410" s="1432">
        <v>0</v>
      </c>
      <c r="K410" s="1622">
        <v>0</v>
      </c>
      <c r="L410" s="1432">
        <f t="shared" si="533"/>
        <v>0</v>
      </c>
      <c r="M410" s="1440"/>
      <c r="N410" s="1440"/>
      <c r="O410" s="1440"/>
      <c r="P410" s="1440"/>
      <c r="Q410" s="1440"/>
      <c r="R410" s="1440"/>
      <c r="S410" s="1440"/>
      <c r="T410" s="1440">
        <f t="shared" si="534"/>
        <v>0</v>
      </c>
      <c r="U410" s="1722"/>
      <c r="V410" s="1951">
        <f t="shared" si="516"/>
        <v>0</v>
      </c>
      <c r="W410" s="1951"/>
      <c r="X410" s="1951"/>
      <c r="Y410" s="891">
        <f>F410+N410</f>
        <v>0</v>
      </c>
      <c r="Z410" s="891"/>
      <c r="AA410" s="891">
        <f>G410+O410</f>
        <v>0</v>
      </c>
      <c r="AB410" s="891">
        <f t="shared" si="530"/>
        <v>0</v>
      </c>
      <c r="AC410" s="891">
        <f t="shared" si="531"/>
        <v>0</v>
      </c>
      <c r="AD410" s="891">
        <f t="shared" si="532"/>
        <v>0</v>
      </c>
      <c r="AE410" s="891">
        <f t="shared" si="517"/>
        <v>0</v>
      </c>
      <c r="AF410" s="1525">
        <f t="shared" si="535"/>
        <v>0</v>
      </c>
      <c r="AG410" s="891"/>
      <c r="AH410" s="891"/>
      <c r="AI410" s="1438">
        <v>0</v>
      </c>
      <c r="AJ410" s="1438">
        <v>0</v>
      </c>
      <c r="AK410" s="1438">
        <v>0</v>
      </c>
      <c r="AL410" s="1438">
        <v>0</v>
      </c>
      <c r="AM410" s="1438">
        <v>0</v>
      </c>
      <c r="AN410" s="1438">
        <v>0</v>
      </c>
      <c r="AO410" s="1438">
        <f t="shared" si="536"/>
        <v>0</v>
      </c>
      <c r="AP410" s="999"/>
      <c r="AQ410" s="1345"/>
      <c r="AR410" s="999"/>
      <c r="AS410" s="1001"/>
      <c r="AT410" s="1001">
        <f t="shared" si="545"/>
        <v>0</v>
      </c>
      <c r="AU410" s="1345">
        <f>74400-41211.4-33188.6</f>
        <v>0</v>
      </c>
      <c r="AV410" s="1345">
        <f t="shared" si="537"/>
        <v>0</v>
      </c>
      <c r="AW410" s="1982">
        <v>50.26</v>
      </c>
      <c r="AX410" s="2109"/>
      <c r="AY410" s="1438">
        <v>2500</v>
      </c>
      <c r="AZ410" s="2018"/>
      <c r="BA410" s="1501"/>
      <c r="BB410" s="1501">
        <f>AL410+AS410</f>
        <v>0</v>
      </c>
      <c r="BC410" s="1501">
        <v>1100</v>
      </c>
      <c r="BD410" s="1501">
        <v>26400</v>
      </c>
      <c r="BE410" s="1501">
        <f t="shared" si="538"/>
        <v>30000</v>
      </c>
      <c r="BF410" s="1347"/>
      <c r="BG410" s="1417"/>
      <c r="BH410" s="1441"/>
      <c r="BI410" s="1441"/>
      <c r="BJ410" s="1441"/>
      <c r="BK410" s="1441"/>
      <c r="BL410" s="1441"/>
      <c r="BM410" s="1441">
        <f t="shared" si="539"/>
        <v>0</v>
      </c>
      <c r="BN410" s="1395"/>
      <c r="BO410" s="1395"/>
      <c r="BP410" s="1395"/>
      <c r="BQ410" s="1396">
        <f t="shared" si="546"/>
        <v>0</v>
      </c>
      <c r="BR410" s="1396"/>
      <c r="BS410" s="1352">
        <f t="shared" si="540"/>
        <v>0</v>
      </c>
      <c r="BT410" s="2235"/>
      <c r="BU410" s="1441">
        <f>BH410+BN410</f>
        <v>0</v>
      </c>
      <c r="BV410" s="1441">
        <f>BI410+BO410</f>
        <v>0</v>
      </c>
      <c r="BW410" s="1502"/>
      <c r="BX410" s="1502"/>
      <c r="BY410" s="1502"/>
      <c r="BZ410" s="1502">
        <f t="shared" si="541"/>
        <v>0</v>
      </c>
      <c r="CA410" s="2399" t="s">
        <v>1169</v>
      </c>
      <c r="CB410" s="2059">
        <f t="shared" si="542"/>
        <v>0</v>
      </c>
    </row>
    <row r="411" spans="1:80" ht="29.25" customHeight="1">
      <c r="A411" s="1165" t="s">
        <v>759</v>
      </c>
      <c r="B411" s="1169" t="s">
        <v>601</v>
      </c>
      <c r="C411" s="942" t="s">
        <v>562</v>
      </c>
      <c r="D411" s="1733"/>
      <c r="E411" s="1861">
        <v>21</v>
      </c>
      <c r="F411" s="1861">
        <v>9100</v>
      </c>
      <c r="G411" s="1861">
        <v>8000</v>
      </c>
      <c r="H411" s="1861">
        <v>515200</v>
      </c>
      <c r="I411" s="1861"/>
      <c r="J411" s="1861">
        <v>2125</v>
      </c>
      <c r="K411" s="1861">
        <v>51000</v>
      </c>
      <c r="L411" s="1861">
        <f t="shared" si="533"/>
        <v>585425</v>
      </c>
      <c r="M411" s="1184">
        <f t="shared" ref="M411:S411" si="547">SUM(M412:M431)</f>
        <v>-14.6</v>
      </c>
      <c r="N411" s="1184">
        <f t="shared" si="547"/>
        <v>-2349.9</v>
      </c>
      <c r="O411" s="1184">
        <f t="shared" si="547"/>
        <v>64540.800000000003</v>
      </c>
      <c r="P411" s="1184">
        <f t="shared" si="547"/>
        <v>-515200</v>
      </c>
      <c r="Q411" s="1184"/>
      <c r="R411" s="1184">
        <f t="shared" si="547"/>
        <v>525</v>
      </c>
      <c r="S411" s="1184">
        <f t="shared" si="547"/>
        <v>12600</v>
      </c>
      <c r="T411" s="1184">
        <f t="shared" si="534"/>
        <v>-439884.1</v>
      </c>
      <c r="U411" s="1184"/>
      <c r="V411" s="1861">
        <f>SUM(V412:V431)</f>
        <v>32.1</v>
      </c>
      <c r="W411" s="1861"/>
      <c r="X411" s="1861"/>
      <c r="Y411" s="1861">
        <f>Y412+Y414+Y417+Y418</f>
        <v>16015.9</v>
      </c>
      <c r="Z411" s="1861">
        <f t="shared" ref="Z411:AF411" si="548">Z412+Z414+Z417+Z418</f>
        <v>455200</v>
      </c>
      <c r="AA411" s="1861">
        <f t="shared" si="548"/>
        <v>0</v>
      </c>
      <c r="AB411" s="1861">
        <f t="shared" si="548"/>
        <v>317713</v>
      </c>
      <c r="AC411" s="1861">
        <f t="shared" si="548"/>
        <v>994.8</v>
      </c>
      <c r="AD411" s="1861">
        <f t="shared" si="548"/>
        <v>600</v>
      </c>
      <c r="AE411" s="1861">
        <f t="shared" si="548"/>
        <v>14400</v>
      </c>
      <c r="AF411" s="1861">
        <f t="shared" si="548"/>
        <v>804923.7</v>
      </c>
      <c r="AG411" s="1861"/>
      <c r="AH411" s="1861"/>
      <c r="AI411" s="1861">
        <v>10.25</v>
      </c>
      <c r="AJ411" s="1861">
        <v>12000</v>
      </c>
      <c r="AK411" s="1861">
        <v>50000</v>
      </c>
      <c r="AL411" s="1861"/>
      <c r="AM411" s="1861">
        <v>8757.5</v>
      </c>
      <c r="AN411" s="1861">
        <v>210180</v>
      </c>
      <c r="AO411" s="1861">
        <f t="shared" si="536"/>
        <v>280937.5</v>
      </c>
      <c r="AP411" s="1861">
        <f t="shared" ref="AP411:AU411" si="549">SUM(AP412:AP431)</f>
        <v>0</v>
      </c>
      <c r="AQ411" s="1861">
        <f t="shared" si="549"/>
        <v>-8000</v>
      </c>
      <c r="AR411" s="1861">
        <f t="shared" si="549"/>
        <v>34744.9</v>
      </c>
      <c r="AS411" s="1861">
        <f t="shared" si="549"/>
        <v>0</v>
      </c>
      <c r="AT411" s="1861">
        <f t="shared" si="549"/>
        <v>-2920</v>
      </c>
      <c r="AU411" s="1861">
        <f t="shared" si="549"/>
        <v>-70080</v>
      </c>
      <c r="AV411" s="1861">
        <f t="shared" si="537"/>
        <v>-46255.1</v>
      </c>
      <c r="AW411" s="1861"/>
      <c r="AX411" s="1750">
        <f t="shared" ref="AX411:BD411" si="550">SUM(AX412:AX431)</f>
        <v>4</v>
      </c>
      <c r="AY411" s="1861">
        <f t="shared" si="550"/>
        <v>0</v>
      </c>
      <c r="AZ411" s="1861"/>
      <c r="BA411" s="1861">
        <f t="shared" si="550"/>
        <v>26501.200000000001</v>
      </c>
      <c r="BB411" s="1861">
        <f t="shared" si="550"/>
        <v>0</v>
      </c>
      <c r="BC411" s="1861">
        <f t="shared" si="550"/>
        <v>1300</v>
      </c>
      <c r="BD411" s="1861">
        <f t="shared" si="550"/>
        <v>31200</v>
      </c>
      <c r="BE411" s="1861">
        <f t="shared" si="538"/>
        <v>59001.2</v>
      </c>
      <c r="BF411" s="1730"/>
      <c r="BG411" s="1185"/>
      <c r="BH411" s="1861">
        <f>SUM(BH412:BH431)</f>
        <v>17.5</v>
      </c>
      <c r="BI411" s="1861">
        <f>SUM(BI412:BI431)</f>
        <v>0</v>
      </c>
      <c r="BJ411" s="1861">
        <f>SUM(BJ412:BJ431)</f>
        <v>570000</v>
      </c>
      <c r="BK411" s="1861">
        <f>SUM(BK412:BK431)</f>
        <v>0</v>
      </c>
      <c r="BL411" s="1861">
        <f>SUM(BL412:BL431)</f>
        <v>0</v>
      </c>
      <c r="BM411" s="1861">
        <f t="shared" si="539"/>
        <v>570000</v>
      </c>
      <c r="BN411" s="1861">
        <f>SUM(BN412:BN431)</f>
        <v>0</v>
      </c>
      <c r="BO411" s="1861">
        <f>SUM(BO412:BO431)</f>
        <v>0</v>
      </c>
      <c r="BP411" s="1861">
        <f>SUM(BP412:BP431)</f>
        <v>0</v>
      </c>
      <c r="BQ411" s="1861">
        <f>SUM(BQ412:BQ431)</f>
        <v>0</v>
      </c>
      <c r="BR411" s="1861">
        <f>SUM(BR412:BR431)</f>
        <v>0</v>
      </c>
      <c r="BS411" s="1861">
        <f t="shared" si="540"/>
        <v>0</v>
      </c>
      <c r="BT411" s="1861"/>
      <c r="BU411" s="1861">
        <f>SUM(BU412:BU431)</f>
        <v>17.5</v>
      </c>
      <c r="BV411" s="1861">
        <f>SUM(BV412:BV431)</f>
        <v>0</v>
      </c>
      <c r="BW411" s="1861">
        <f>SUM(BW412:BW431)</f>
        <v>132500</v>
      </c>
      <c r="BX411" s="1861">
        <f>SUM(BX412:BX431)</f>
        <v>24500</v>
      </c>
      <c r="BY411" s="1861">
        <f>SUM(BY412:BY431)</f>
        <v>588000</v>
      </c>
      <c r="BZ411" s="1861">
        <f t="shared" si="541"/>
        <v>745000</v>
      </c>
      <c r="CA411" s="2396"/>
      <c r="CB411" s="2059">
        <f t="shared" si="542"/>
        <v>53.6</v>
      </c>
    </row>
    <row r="412" spans="1:80" s="2247" customFormat="1" ht="31.5" customHeight="1">
      <c r="A412" s="2240">
        <v>5</v>
      </c>
      <c r="B412" s="2281" t="s">
        <v>797</v>
      </c>
      <c r="C412" s="2049" t="s">
        <v>796</v>
      </c>
      <c r="D412" s="2282" t="s">
        <v>960</v>
      </c>
      <c r="E412" s="2283">
        <v>19</v>
      </c>
      <c r="F412" s="1721">
        <v>7100.0000000000009</v>
      </c>
      <c r="G412" s="1721">
        <v>0</v>
      </c>
      <c r="H412" s="1721">
        <v>515200</v>
      </c>
      <c r="I412" s="1721"/>
      <c r="J412" s="1721">
        <v>1125</v>
      </c>
      <c r="K412" s="1721">
        <v>27000</v>
      </c>
      <c r="L412" s="1721">
        <f t="shared" si="533"/>
        <v>550425</v>
      </c>
      <c r="M412" s="2284">
        <v>-14.6</v>
      </c>
      <c r="N412" s="1721">
        <v>-1806.9</v>
      </c>
      <c r="O412" s="2285">
        <f>7727.3+64813.5</f>
        <v>72540.800000000003</v>
      </c>
      <c r="P412" s="2285">
        <v>-515200</v>
      </c>
      <c r="Q412" s="2285"/>
      <c r="R412" s="1722">
        <f>S412/24</f>
        <v>925</v>
      </c>
      <c r="S412" s="1721">
        <v>22200</v>
      </c>
      <c r="T412" s="1721">
        <f t="shared" si="534"/>
        <v>-421341.1</v>
      </c>
      <c r="U412" s="1721"/>
      <c r="V412" s="2479">
        <v>19.100000000000001</v>
      </c>
      <c r="W412" s="2286"/>
      <c r="X412" s="2286"/>
      <c r="Y412" s="2286">
        <v>14558.9</v>
      </c>
      <c r="Z412" s="2286">
        <v>455200</v>
      </c>
      <c r="AA412" s="2286">
        <v>0</v>
      </c>
      <c r="AB412" s="2286">
        <f t="shared" ref="AB412:AB431" si="551">H412+P412</f>
        <v>0</v>
      </c>
      <c r="AC412" s="2286"/>
      <c r="AD412" s="2286">
        <v>0</v>
      </c>
      <c r="AE412" s="2286">
        <v>0</v>
      </c>
      <c r="AF412" s="1721">
        <f t="shared" si="535"/>
        <v>469758.9</v>
      </c>
      <c r="AG412" s="2264"/>
      <c r="AH412" s="2264"/>
      <c r="AI412" s="2265">
        <v>6.25</v>
      </c>
      <c r="AJ412" s="2265">
        <v>2000</v>
      </c>
      <c r="AK412" s="2265">
        <v>42000</v>
      </c>
      <c r="AL412" s="2265"/>
      <c r="AM412" s="2265">
        <v>3337.5</v>
      </c>
      <c r="AN412" s="2265">
        <v>80100</v>
      </c>
      <c r="AO412" s="2265">
        <f t="shared" si="536"/>
        <v>127437.5</v>
      </c>
      <c r="AP412" s="2264"/>
      <c r="AQ412" s="2251"/>
      <c r="AR412" s="2251">
        <v>34744.9</v>
      </c>
      <c r="AS412" s="2252"/>
      <c r="AT412" s="2252">
        <f t="shared" ref="AT412:AT430" si="552">AU412/24</f>
        <v>0</v>
      </c>
      <c r="AU412" s="2263"/>
      <c r="AV412" s="2263">
        <f t="shared" si="537"/>
        <v>34744.9</v>
      </c>
      <c r="AW412" s="2079"/>
      <c r="AX412" s="2110">
        <v>0</v>
      </c>
      <c r="AY412" s="1450"/>
      <c r="AZ412" s="2018"/>
      <c r="BA412" s="1438"/>
      <c r="BB412" s="1438">
        <f t="shared" ref="BB412:BB431" si="553">AL412+AS412</f>
        <v>0</v>
      </c>
      <c r="BC412" s="2018">
        <v>0</v>
      </c>
      <c r="BD412" s="1450"/>
      <c r="BE412" s="1438">
        <f t="shared" si="538"/>
        <v>0</v>
      </c>
      <c r="BF412" s="2266"/>
      <c r="BG412" s="2267"/>
      <c r="BH412" s="2265">
        <v>15</v>
      </c>
      <c r="BI412" s="2265"/>
      <c r="BJ412" s="2265">
        <v>525000</v>
      </c>
      <c r="BK412" s="2265"/>
      <c r="BL412" s="2265"/>
      <c r="BM412" s="2265">
        <f t="shared" si="539"/>
        <v>525000</v>
      </c>
      <c r="BN412" s="2264"/>
      <c r="BO412" s="2264"/>
      <c r="BP412" s="2264"/>
      <c r="BQ412" s="2251">
        <f>BR412/24</f>
        <v>0</v>
      </c>
      <c r="BR412" s="2263"/>
      <c r="BS412" s="2263">
        <f t="shared" si="540"/>
        <v>0</v>
      </c>
      <c r="BT412" s="1441"/>
      <c r="BU412" s="1451">
        <f t="shared" ref="BU412:BU431" si="554">BH412+BN412</f>
        <v>15</v>
      </c>
      <c r="BV412" s="1451">
        <f t="shared" ref="BV412:BV431" si="555">BI412+BO412</f>
        <v>0</v>
      </c>
      <c r="BW412" s="1451">
        <v>87500</v>
      </c>
      <c r="BX412" s="1502">
        <v>24500</v>
      </c>
      <c r="BY412" s="1502">
        <v>588000</v>
      </c>
      <c r="BZ412" s="1451">
        <f t="shared" si="541"/>
        <v>700000</v>
      </c>
      <c r="CA412" s="2393" t="s">
        <v>1281</v>
      </c>
      <c r="CB412" s="2246">
        <f t="shared" si="542"/>
        <v>34.1</v>
      </c>
    </row>
    <row r="413" spans="1:80" ht="36" hidden="1">
      <c r="A413" s="1170"/>
      <c r="B413" s="1581" t="s">
        <v>795</v>
      </c>
      <c r="C413" s="1576" t="s">
        <v>794</v>
      </c>
      <c r="D413" s="1538"/>
      <c r="E413" s="1357">
        <v>0</v>
      </c>
      <c r="F413" s="1357">
        <v>0</v>
      </c>
      <c r="G413" s="1357">
        <v>0</v>
      </c>
      <c r="H413" s="1357">
        <v>0</v>
      </c>
      <c r="I413" s="1357"/>
      <c r="J413" s="1357">
        <v>0</v>
      </c>
      <c r="K413" s="1357">
        <v>0</v>
      </c>
      <c r="L413" s="1357">
        <f t="shared" si="533"/>
        <v>0</v>
      </c>
      <c r="M413" s="1440"/>
      <c r="N413" s="1440"/>
      <c r="O413" s="1440"/>
      <c r="P413" s="1440"/>
      <c r="Q413" s="1440"/>
      <c r="R413" s="1440"/>
      <c r="S413" s="1440"/>
      <c r="T413" s="1440">
        <f t="shared" si="534"/>
        <v>0</v>
      </c>
      <c r="U413" s="1722"/>
      <c r="V413" s="1717">
        <f t="shared" ref="V413:V431" si="556">E413+M413</f>
        <v>0</v>
      </c>
      <c r="W413" s="891"/>
      <c r="X413" s="891"/>
      <c r="Y413" s="891">
        <f t="shared" ref="Y413:Y431" si="557">F413+N413</f>
        <v>0</v>
      </c>
      <c r="Z413" s="891"/>
      <c r="AA413" s="891">
        <f t="shared" ref="AA413:AA431" si="558">G413+O413</f>
        <v>0</v>
      </c>
      <c r="AB413" s="891">
        <f t="shared" si="551"/>
        <v>0</v>
      </c>
      <c r="AC413" s="891">
        <f t="shared" ref="AC413:AC431" si="559">I413+Q413</f>
        <v>0</v>
      </c>
      <c r="AD413" s="891">
        <f t="shared" ref="AD413:AD431" si="560">J413+R413</f>
        <v>0</v>
      </c>
      <c r="AE413" s="1358">
        <f t="shared" ref="AE413:AE431" si="561">K413+S413</f>
        <v>0</v>
      </c>
      <c r="AF413" s="1722">
        <f t="shared" si="535"/>
        <v>0</v>
      </c>
      <c r="AG413" s="1358"/>
      <c r="AH413" s="1358"/>
      <c r="AI413" s="1346">
        <v>0</v>
      </c>
      <c r="AJ413" s="1346">
        <v>0</v>
      </c>
      <c r="AK413" s="1346">
        <v>0</v>
      </c>
      <c r="AL413" s="1346">
        <v>0</v>
      </c>
      <c r="AM413" s="1346">
        <v>0</v>
      </c>
      <c r="AN413" s="1346">
        <v>0</v>
      </c>
      <c r="AO413" s="1346">
        <f t="shared" si="536"/>
        <v>0</v>
      </c>
      <c r="AP413" s="999"/>
      <c r="AQ413" s="1394"/>
      <c r="AR413" s="999"/>
      <c r="AS413" s="1001"/>
      <c r="AT413" s="1402">
        <f t="shared" si="552"/>
        <v>0</v>
      </c>
      <c r="AU413" s="1394"/>
      <c r="AV413" s="1394">
        <f t="shared" si="537"/>
        <v>0</v>
      </c>
      <c r="AW413" s="1999"/>
      <c r="AX413" s="2108">
        <f t="shared" ref="AX413:AY415" si="562">AI413+AP413</f>
        <v>0</v>
      </c>
      <c r="AY413" s="1438">
        <f t="shared" si="562"/>
        <v>0</v>
      </c>
      <c r="AZ413" s="1438"/>
      <c r="BA413" s="1438">
        <f t="shared" ref="BA413:BA431" si="563">AK413+AR413</f>
        <v>0</v>
      </c>
      <c r="BB413" s="1438">
        <f t="shared" si="553"/>
        <v>0</v>
      </c>
      <c r="BC413" s="1438">
        <f t="shared" ref="BC413:BC431" si="564">AM413+AT413</f>
        <v>0</v>
      </c>
      <c r="BD413" s="1438">
        <f t="shared" ref="BD413:BD431" si="565">AN413+AU413</f>
        <v>0</v>
      </c>
      <c r="BE413" s="1438">
        <f t="shared" si="538"/>
        <v>0</v>
      </c>
      <c r="BF413" s="1362"/>
      <c r="BG413" s="1398"/>
      <c r="BH413" s="1353"/>
      <c r="BI413" s="1353"/>
      <c r="BJ413" s="1353"/>
      <c r="BK413" s="1353"/>
      <c r="BL413" s="1353"/>
      <c r="BM413" s="1353">
        <f t="shared" si="539"/>
        <v>0</v>
      </c>
      <c r="BN413" s="1395"/>
      <c r="BO413" s="1395"/>
      <c r="BP413" s="1396"/>
      <c r="BQ413" s="1396"/>
      <c r="BR413" s="1396"/>
      <c r="BS413" s="1396">
        <f t="shared" si="540"/>
        <v>0</v>
      </c>
      <c r="BT413" s="1441"/>
      <c r="BU413" s="1441">
        <f t="shared" si="554"/>
        <v>0</v>
      </c>
      <c r="BV413" s="1441">
        <f t="shared" si="555"/>
        <v>0</v>
      </c>
      <c r="BW413" s="1441">
        <f t="shared" ref="BW413:BW431" si="566">BJ413+BP413</f>
        <v>0</v>
      </c>
      <c r="BX413" s="1502">
        <f t="shared" ref="BX413:BX431" si="567">BK413+BQ413</f>
        <v>0</v>
      </c>
      <c r="BY413" s="1502">
        <f t="shared" ref="BY413:BY431" si="568">BL413+BR413</f>
        <v>0</v>
      </c>
      <c r="BZ413" s="1441">
        <f t="shared" si="541"/>
        <v>0</v>
      </c>
      <c r="CA413" s="2393" t="s">
        <v>305</v>
      </c>
      <c r="CB413" s="2059">
        <f t="shared" si="542"/>
        <v>0</v>
      </c>
    </row>
    <row r="414" spans="1:80" ht="30" customHeight="1">
      <c r="A414" s="1170"/>
      <c r="B414" s="1581" t="s">
        <v>795</v>
      </c>
      <c r="C414" s="1576" t="s">
        <v>340</v>
      </c>
      <c r="D414" s="1538"/>
      <c r="E414" s="1357">
        <v>2</v>
      </c>
      <c r="F414" s="1357">
        <v>2000</v>
      </c>
      <c r="G414" s="1357">
        <v>8000</v>
      </c>
      <c r="H414" s="1357">
        <v>0</v>
      </c>
      <c r="I414" s="1357"/>
      <c r="J414" s="1357">
        <v>1000</v>
      </c>
      <c r="K414" s="1357">
        <v>24000</v>
      </c>
      <c r="L414" s="1357">
        <f t="shared" si="533"/>
        <v>35000</v>
      </c>
      <c r="M414" s="1440"/>
      <c r="N414" s="1947">
        <f>-487.7-55.3</f>
        <v>-543</v>
      </c>
      <c r="O414" s="1440">
        <v>-8000</v>
      </c>
      <c r="P414" s="1440"/>
      <c r="Q414" s="1440"/>
      <c r="R414" s="1947">
        <f>S414/24</f>
        <v>-400</v>
      </c>
      <c r="S414" s="1947">
        <f>-4800-4800</f>
        <v>-9600</v>
      </c>
      <c r="T414" s="1440">
        <f t="shared" si="534"/>
        <v>-18543</v>
      </c>
      <c r="U414" s="1722"/>
      <c r="V414" s="1717">
        <f t="shared" si="556"/>
        <v>2</v>
      </c>
      <c r="W414" s="891"/>
      <c r="X414" s="891"/>
      <c r="Y414" s="891">
        <f t="shared" si="557"/>
        <v>1457</v>
      </c>
      <c r="Z414" s="891"/>
      <c r="AA414" s="891">
        <f t="shared" si="558"/>
        <v>0</v>
      </c>
      <c r="AB414" s="891">
        <f t="shared" si="551"/>
        <v>0</v>
      </c>
      <c r="AC414" s="891">
        <f t="shared" si="559"/>
        <v>0</v>
      </c>
      <c r="AD414" s="891">
        <f t="shared" si="560"/>
        <v>600</v>
      </c>
      <c r="AE414" s="1358">
        <f t="shared" si="561"/>
        <v>14400</v>
      </c>
      <c r="AF414" s="1722">
        <f t="shared" si="535"/>
        <v>16457</v>
      </c>
      <c r="AG414" s="1358"/>
      <c r="AH414" s="1358"/>
      <c r="AI414" s="1346">
        <v>4</v>
      </c>
      <c r="AJ414" s="1346">
        <v>2000</v>
      </c>
      <c r="AK414" s="1346">
        <v>8000</v>
      </c>
      <c r="AL414" s="1346">
        <v>0</v>
      </c>
      <c r="AM414" s="1346">
        <v>2500</v>
      </c>
      <c r="AN414" s="1346">
        <v>60000</v>
      </c>
      <c r="AO414" s="1346">
        <f t="shared" si="536"/>
        <v>72500</v>
      </c>
      <c r="AP414" s="1394"/>
      <c r="AQ414" s="1394"/>
      <c r="AR414" s="1394"/>
      <c r="AS414" s="1402"/>
      <c r="AT414" s="1402">
        <f t="shared" si="552"/>
        <v>0</v>
      </c>
      <c r="AU414" s="1394"/>
      <c r="AV414" s="1394">
        <f t="shared" si="537"/>
        <v>0</v>
      </c>
      <c r="AW414" s="1999"/>
      <c r="AX414" s="2108">
        <v>4</v>
      </c>
      <c r="AY414" s="1438"/>
      <c r="AZ414" s="1438"/>
      <c r="BA414" s="1438">
        <v>26501.200000000001</v>
      </c>
      <c r="BB414" s="1438">
        <f t="shared" si="553"/>
        <v>0</v>
      </c>
      <c r="BC414" s="1438">
        <v>1300</v>
      </c>
      <c r="BD414" s="1438">
        <v>31200</v>
      </c>
      <c r="BE414" s="1438">
        <f t="shared" si="538"/>
        <v>59001.2</v>
      </c>
      <c r="BF414" s="1362"/>
      <c r="BG414" s="1438"/>
      <c r="BH414" s="1353">
        <v>2.5</v>
      </c>
      <c r="BI414" s="1353"/>
      <c r="BJ414" s="1353">
        <v>45000</v>
      </c>
      <c r="BK414" s="1353"/>
      <c r="BL414" s="1353"/>
      <c r="BM414" s="1353">
        <f t="shared" si="539"/>
        <v>45000</v>
      </c>
      <c r="BN414" s="1395"/>
      <c r="BO414" s="1395"/>
      <c r="BP414" s="1396"/>
      <c r="BQ414" s="1396">
        <f>BR414/24</f>
        <v>0</v>
      </c>
      <c r="BR414" s="1396"/>
      <c r="BS414" s="1396">
        <f t="shared" si="540"/>
        <v>0</v>
      </c>
      <c r="BT414" s="1441"/>
      <c r="BU414" s="1441">
        <f t="shared" si="554"/>
        <v>2.5</v>
      </c>
      <c r="BV414" s="1441">
        <f t="shared" si="555"/>
        <v>0</v>
      </c>
      <c r="BW414" s="1441">
        <f t="shared" si="566"/>
        <v>45000</v>
      </c>
      <c r="BX414" s="1502">
        <f t="shared" si="567"/>
        <v>0</v>
      </c>
      <c r="BY414" s="1502">
        <f t="shared" si="568"/>
        <v>0</v>
      </c>
      <c r="BZ414" s="1441">
        <f t="shared" si="541"/>
        <v>45000</v>
      </c>
      <c r="CA414" s="2393" t="s">
        <v>851</v>
      </c>
      <c r="CB414" s="2059">
        <f t="shared" si="542"/>
        <v>8.5</v>
      </c>
    </row>
    <row r="415" spans="1:80" ht="24" hidden="1">
      <c r="A415" s="1165"/>
      <c r="B415" s="1581"/>
      <c r="C415" s="1576" t="s">
        <v>1049</v>
      </c>
      <c r="D415" s="1493"/>
      <c r="E415" s="1357">
        <v>0</v>
      </c>
      <c r="F415" s="1357">
        <v>0</v>
      </c>
      <c r="G415" s="1357">
        <v>0</v>
      </c>
      <c r="H415" s="1357">
        <v>0</v>
      </c>
      <c r="I415" s="1357"/>
      <c r="J415" s="1357">
        <v>0</v>
      </c>
      <c r="K415" s="1357">
        <v>0</v>
      </c>
      <c r="L415" s="1357">
        <f t="shared" si="533"/>
        <v>0</v>
      </c>
      <c r="M415" s="1440"/>
      <c r="N415" s="1440"/>
      <c r="O415" s="1440"/>
      <c r="P415" s="1440"/>
      <c r="Q415" s="1440"/>
      <c r="R415" s="1440">
        <f>S415/24</f>
        <v>0</v>
      </c>
      <c r="S415" s="1440"/>
      <c r="T415" s="1440">
        <f t="shared" si="534"/>
        <v>0</v>
      </c>
      <c r="U415" s="1722"/>
      <c r="V415" s="1717">
        <f t="shared" si="556"/>
        <v>0</v>
      </c>
      <c r="W415" s="891"/>
      <c r="X415" s="891"/>
      <c r="Y415" s="891">
        <f t="shared" si="557"/>
        <v>0</v>
      </c>
      <c r="Z415" s="891"/>
      <c r="AA415" s="891">
        <f t="shared" si="558"/>
        <v>0</v>
      </c>
      <c r="AB415" s="891">
        <f t="shared" si="551"/>
        <v>0</v>
      </c>
      <c r="AC415" s="891">
        <f t="shared" si="559"/>
        <v>0</v>
      </c>
      <c r="AD415" s="891">
        <f t="shared" si="560"/>
        <v>0</v>
      </c>
      <c r="AE415" s="1358">
        <f t="shared" si="561"/>
        <v>0</v>
      </c>
      <c r="AF415" s="1366">
        <f t="shared" si="535"/>
        <v>0</v>
      </c>
      <c r="AG415" s="1358"/>
      <c r="AH415" s="1358"/>
      <c r="AI415" s="1346">
        <v>0</v>
      </c>
      <c r="AJ415" s="1346">
        <v>0</v>
      </c>
      <c r="AK415" s="1346">
        <v>0</v>
      </c>
      <c r="AL415" s="1346">
        <v>0</v>
      </c>
      <c r="AM415" s="1346">
        <v>0</v>
      </c>
      <c r="AN415" s="1346">
        <v>0</v>
      </c>
      <c r="AO415" s="1346">
        <f t="shared" si="536"/>
        <v>0</v>
      </c>
      <c r="AP415" s="999"/>
      <c r="AQ415" s="1394"/>
      <c r="AR415" s="999"/>
      <c r="AS415" s="1001"/>
      <c r="AT415" s="1402">
        <f t="shared" si="552"/>
        <v>0</v>
      </c>
      <c r="AU415" s="1394"/>
      <c r="AV415" s="1394">
        <f t="shared" si="537"/>
        <v>0</v>
      </c>
      <c r="AW415" s="1999"/>
      <c r="AX415" s="2108">
        <f t="shared" si="562"/>
        <v>0</v>
      </c>
      <c r="AY415" s="1438">
        <f t="shared" si="562"/>
        <v>0</v>
      </c>
      <c r="AZ415" s="1438"/>
      <c r="BA415" s="1438">
        <f t="shared" si="563"/>
        <v>0</v>
      </c>
      <c r="BB415" s="1438">
        <f t="shared" si="553"/>
        <v>0</v>
      </c>
      <c r="BC415" s="1438">
        <f t="shared" si="564"/>
        <v>0</v>
      </c>
      <c r="BD415" s="1438">
        <f t="shared" si="565"/>
        <v>0</v>
      </c>
      <c r="BE415" s="1438">
        <f t="shared" si="538"/>
        <v>0</v>
      </c>
      <c r="BF415" s="1362"/>
      <c r="BG415" s="1363"/>
      <c r="BH415" s="1353"/>
      <c r="BI415" s="1353"/>
      <c r="BJ415" s="1353"/>
      <c r="BK415" s="1353"/>
      <c r="BL415" s="1353"/>
      <c r="BM415" s="1353">
        <f t="shared" si="539"/>
        <v>0</v>
      </c>
      <c r="BN415" s="1395"/>
      <c r="BO415" s="1395"/>
      <c r="BP415" s="1396"/>
      <c r="BQ415" s="1396"/>
      <c r="BR415" s="1396"/>
      <c r="BS415" s="1396">
        <f t="shared" si="540"/>
        <v>0</v>
      </c>
      <c r="BT415" s="1396"/>
      <c r="BU415" s="1441">
        <f t="shared" si="554"/>
        <v>0</v>
      </c>
      <c r="BV415" s="1441">
        <f t="shared" si="555"/>
        <v>0</v>
      </c>
      <c r="BW415" s="1441">
        <f t="shared" si="566"/>
        <v>0</v>
      </c>
      <c r="BX415" s="1502">
        <f t="shared" si="567"/>
        <v>0</v>
      </c>
      <c r="BY415" s="1502">
        <f t="shared" si="568"/>
        <v>0</v>
      </c>
      <c r="BZ415" s="1441">
        <f t="shared" si="541"/>
        <v>0</v>
      </c>
      <c r="CA415" s="2394"/>
      <c r="CB415" s="2059">
        <f t="shared" si="542"/>
        <v>0</v>
      </c>
    </row>
    <row r="416" spans="1:80" ht="36" hidden="1">
      <c r="A416" s="1165"/>
      <c r="B416" s="1581"/>
      <c r="C416" s="1576" t="s">
        <v>1050</v>
      </c>
      <c r="D416" s="1493"/>
      <c r="E416" s="1357">
        <v>0</v>
      </c>
      <c r="F416" s="1357">
        <v>0</v>
      </c>
      <c r="G416" s="1357">
        <v>0</v>
      </c>
      <c r="H416" s="1357">
        <v>0</v>
      </c>
      <c r="I416" s="1357"/>
      <c r="J416" s="1357">
        <v>0</v>
      </c>
      <c r="K416" s="1357">
        <v>0</v>
      </c>
      <c r="L416" s="1357">
        <f t="shared" si="533"/>
        <v>0</v>
      </c>
      <c r="M416" s="1440"/>
      <c r="N416" s="1440"/>
      <c r="O416" s="1440"/>
      <c r="P416" s="1440"/>
      <c r="Q416" s="1440"/>
      <c r="R416" s="1440"/>
      <c r="S416" s="1440"/>
      <c r="T416" s="1440">
        <f t="shared" si="534"/>
        <v>0</v>
      </c>
      <c r="U416" s="1722"/>
      <c r="V416" s="1717">
        <f t="shared" si="556"/>
        <v>0</v>
      </c>
      <c r="W416" s="891"/>
      <c r="X416" s="891"/>
      <c r="Y416" s="891">
        <f t="shared" si="557"/>
        <v>0</v>
      </c>
      <c r="Z416" s="891"/>
      <c r="AA416" s="891">
        <f t="shared" si="558"/>
        <v>0</v>
      </c>
      <c r="AB416" s="891">
        <f t="shared" si="551"/>
        <v>0</v>
      </c>
      <c r="AC416" s="891">
        <f t="shared" si="559"/>
        <v>0</v>
      </c>
      <c r="AD416" s="891">
        <f t="shared" si="560"/>
        <v>0</v>
      </c>
      <c r="AE416" s="891">
        <f t="shared" si="561"/>
        <v>0</v>
      </c>
      <c r="AF416" s="1366">
        <f t="shared" si="535"/>
        <v>0</v>
      </c>
      <c r="AG416" s="891"/>
      <c r="AH416" s="891"/>
      <c r="AI416" s="1346" t="s">
        <v>1113</v>
      </c>
      <c r="AJ416" s="1346">
        <v>8000</v>
      </c>
      <c r="AK416" s="1346">
        <v>0</v>
      </c>
      <c r="AL416" s="1346">
        <v>0</v>
      </c>
      <c r="AM416" s="1346">
        <v>2920</v>
      </c>
      <c r="AN416" s="1346">
        <v>70080</v>
      </c>
      <c r="AO416" s="1346">
        <f t="shared" si="536"/>
        <v>81000</v>
      </c>
      <c r="AP416" s="999"/>
      <c r="AQ416" s="2019">
        <v>-8000</v>
      </c>
      <c r="AR416" s="1687"/>
      <c r="AS416" s="1485"/>
      <c r="AT416" s="2008">
        <f t="shared" si="552"/>
        <v>-2920</v>
      </c>
      <c r="AU416" s="2019">
        <v>-70080</v>
      </c>
      <c r="AV416" s="1394">
        <f t="shared" si="537"/>
        <v>-81000</v>
      </c>
      <c r="AW416" s="1999"/>
      <c r="AX416" s="2108"/>
      <c r="AY416" s="1438">
        <f t="shared" ref="AY416:AY431" si="569">AJ416+AQ416</f>
        <v>0</v>
      </c>
      <c r="AZ416" s="1438"/>
      <c r="BA416" s="1438">
        <f t="shared" si="563"/>
        <v>0</v>
      </c>
      <c r="BB416" s="1438">
        <f t="shared" si="553"/>
        <v>0</v>
      </c>
      <c r="BC416" s="1438">
        <f t="shared" si="564"/>
        <v>0</v>
      </c>
      <c r="BD416" s="1438">
        <f t="shared" si="565"/>
        <v>0</v>
      </c>
      <c r="BE416" s="1438">
        <f t="shared" si="538"/>
        <v>0</v>
      </c>
      <c r="BF416" s="1362"/>
      <c r="BG416" s="1363"/>
      <c r="BH416" s="1353"/>
      <c r="BI416" s="1353"/>
      <c r="BJ416" s="1353"/>
      <c r="BK416" s="1353"/>
      <c r="BL416" s="1353"/>
      <c r="BM416" s="1353">
        <f t="shared" si="539"/>
        <v>0</v>
      </c>
      <c r="BN416" s="1395"/>
      <c r="BO416" s="1395"/>
      <c r="BP416" s="1396"/>
      <c r="BQ416" s="1396">
        <f>BR416/24</f>
        <v>0</v>
      </c>
      <c r="BR416" s="1396"/>
      <c r="BS416" s="1396">
        <f>SUM(BO416:BR416)</f>
        <v>0</v>
      </c>
      <c r="BT416" s="1396"/>
      <c r="BU416" s="1441">
        <f t="shared" si="554"/>
        <v>0</v>
      </c>
      <c r="BV416" s="1441">
        <f t="shared" si="555"/>
        <v>0</v>
      </c>
      <c r="BW416" s="1441">
        <f t="shared" si="566"/>
        <v>0</v>
      </c>
      <c r="BX416" s="1502">
        <f t="shared" si="567"/>
        <v>0</v>
      </c>
      <c r="BY416" s="1502">
        <f>BL416+BR416</f>
        <v>0</v>
      </c>
      <c r="BZ416" s="1441">
        <f t="shared" si="541"/>
        <v>0</v>
      </c>
      <c r="CA416" s="2394"/>
      <c r="CB416" s="2059">
        <f t="shared" si="542"/>
        <v>0</v>
      </c>
    </row>
    <row r="417" spans="1:80" ht="24" hidden="1">
      <c r="A417" s="1165"/>
      <c r="B417" s="1581" t="s">
        <v>793</v>
      </c>
      <c r="C417" s="2047" t="s">
        <v>796</v>
      </c>
      <c r="D417" s="1493"/>
      <c r="E417" s="1357">
        <v>0</v>
      </c>
      <c r="F417" s="1357">
        <v>0</v>
      </c>
      <c r="G417" s="1357">
        <v>0</v>
      </c>
      <c r="H417" s="1357">
        <v>0</v>
      </c>
      <c r="I417" s="1357"/>
      <c r="J417" s="1357">
        <v>0</v>
      </c>
      <c r="K417" s="1357">
        <v>0</v>
      </c>
      <c r="L417" s="1357">
        <f t="shared" si="533"/>
        <v>0</v>
      </c>
      <c r="M417" s="1440"/>
      <c r="N417" s="1440"/>
      <c r="O417" s="1440"/>
      <c r="P417" s="1440"/>
      <c r="Q417" s="1440"/>
      <c r="R417" s="1440"/>
      <c r="S417" s="1440"/>
      <c r="T417" s="1440">
        <f t="shared" si="534"/>
        <v>0</v>
      </c>
      <c r="U417" s="1722"/>
      <c r="V417" s="1717"/>
      <c r="W417" s="891"/>
      <c r="X417" s="891"/>
      <c r="Y417" s="891"/>
      <c r="Z417" s="891"/>
      <c r="AA417" s="891">
        <f t="shared" si="558"/>
        <v>0</v>
      </c>
      <c r="AB417" s="891">
        <f t="shared" si="551"/>
        <v>0</v>
      </c>
      <c r="AC417" s="891">
        <f t="shared" si="559"/>
        <v>0</v>
      </c>
      <c r="AD417" s="891">
        <f t="shared" si="560"/>
        <v>0</v>
      </c>
      <c r="AE417" s="891">
        <f t="shared" si="561"/>
        <v>0</v>
      </c>
      <c r="AF417" s="1366">
        <f t="shared" si="535"/>
        <v>0</v>
      </c>
      <c r="AG417" s="891"/>
      <c r="AH417" s="891"/>
      <c r="AI417" s="1346">
        <v>0</v>
      </c>
      <c r="AJ417" s="1346">
        <v>0</v>
      </c>
      <c r="AK417" s="1346">
        <v>0</v>
      </c>
      <c r="AL417" s="1346">
        <v>0</v>
      </c>
      <c r="AM417" s="1346">
        <v>0</v>
      </c>
      <c r="AN417" s="1346">
        <v>0</v>
      </c>
      <c r="AO417" s="1346">
        <f t="shared" si="536"/>
        <v>0</v>
      </c>
      <c r="AP417" s="999"/>
      <c r="AQ417" s="1394"/>
      <c r="AR417" s="999"/>
      <c r="AS417" s="1001"/>
      <c r="AT417" s="1402">
        <f t="shared" si="552"/>
        <v>0</v>
      </c>
      <c r="AU417" s="1394"/>
      <c r="AV417" s="1394">
        <f t="shared" si="537"/>
        <v>0</v>
      </c>
      <c r="AW417" s="1999"/>
      <c r="AX417" s="2108">
        <f t="shared" ref="AX417:AX431" si="570">AI417+AP417</f>
        <v>0</v>
      </c>
      <c r="AY417" s="1438">
        <f t="shared" si="569"/>
        <v>0</v>
      </c>
      <c r="AZ417" s="1438"/>
      <c r="BA417" s="1438">
        <f t="shared" si="563"/>
        <v>0</v>
      </c>
      <c r="BB417" s="1438">
        <f t="shared" si="553"/>
        <v>0</v>
      </c>
      <c r="BC417" s="1438">
        <f t="shared" si="564"/>
        <v>0</v>
      </c>
      <c r="BD417" s="1438">
        <f t="shared" si="565"/>
        <v>0</v>
      </c>
      <c r="BE417" s="1438">
        <f t="shared" si="538"/>
        <v>0</v>
      </c>
      <c r="BF417" s="1362"/>
      <c r="BG417" s="1363"/>
      <c r="BH417" s="1353"/>
      <c r="BI417" s="1353"/>
      <c r="BJ417" s="1353"/>
      <c r="BK417" s="1353"/>
      <c r="BL417" s="1353"/>
      <c r="BM417" s="1353">
        <f t="shared" si="539"/>
        <v>0</v>
      </c>
      <c r="BN417" s="1395"/>
      <c r="BO417" s="1395"/>
      <c r="BP417" s="1396"/>
      <c r="BQ417" s="1396"/>
      <c r="BR417" s="1396"/>
      <c r="BS417" s="1396">
        <f t="shared" si="540"/>
        <v>0</v>
      </c>
      <c r="BT417" s="1502"/>
      <c r="BU417" s="1441">
        <f t="shared" si="554"/>
        <v>0</v>
      </c>
      <c r="BV417" s="1441">
        <f t="shared" si="555"/>
        <v>0</v>
      </c>
      <c r="BW417" s="1441">
        <f t="shared" si="566"/>
        <v>0</v>
      </c>
      <c r="BX417" s="1502">
        <f t="shared" si="567"/>
        <v>0</v>
      </c>
      <c r="BY417" s="1502">
        <f t="shared" si="568"/>
        <v>0</v>
      </c>
      <c r="BZ417" s="1441">
        <f t="shared" si="541"/>
        <v>0</v>
      </c>
      <c r="CA417" s="2393" t="s">
        <v>919</v>
      </c>
      <c r="CB417" s="2059">
        <f t="shared" si="542"/>
        <v>0</v>
      </c>
    </row>
    <row r="418" spans="1:80" ht="24">
      <c r="A418" s="1165"/>
      <c r="B418" s="1581" t="s">
        <v>793</v>
      </c>
      <c r="C418" s="1576" t="s">
        <v>796</v>
      </c>
      <c r="D418" s="1493"/>
      <c r="E418" s="1357">
        <v>0</v>
      </c>
      <c r="F418" s="1357">
        <v>0</v>
      </c>
      <c r="G418" s="1357">
        <v>0</v>
      </c>
      <c r="H418" s="1357">
        <v>0</v>
      </c>
      <c r="I418" s="1357">
        <v>0</v>
      </c>
      <c r="J418" s="1357">
        <v>0</v>
      </c>
      <c r="K418" s="1357">
        <v>0</v>
      </c>
      <c r="L418" s="1357">
        <f t="shared" si="533"/>
        <v>0</v>
      </c>
      <c r="M418" s="1440"/>
      <c r="N418" s="1440"/>
      <c r="O418" s="1440"/>
      <c r="P418" s="1440"/>
      <c r="Q418" s="1440"/>
      <c r="R418" s="1440"/>
      <c r="S418" s="1440"/>
      <c r="T418" s="1440">
        <f t="shared" si="534"/>
        <v>0</v>
      </c>
      <c r="U418" s="1722"/>
      <c r="V418" s="2476">
        <v>11</v>
      </c>
      <c r="W418" s="891"/>
      <c r="X418" s="891"/>
      <c r="Y418" s="891"/>
      <c r="Z418" s="891"/>
      <c r="AA418" s="891">
        <f t="shared" si="558"/>
        <v>0</v>
      </c>
      <c r="AB418" s="891">
        <f>325574.3-7861.3</f>
        <v>317713</v>
      </c>
      <c r="AC418" s="891">
        <v>994.8</v>
      </c>
      <c r="AD418" s="891">
        <f t="shared" si="560"/>
        <v>0</v>
      </c>
      <c r="AE418" s="891">
        <f t="shared" si="561"/>
        <v>0</v>
      </c>
      <c r="AF418" s="1366">
        <f t="shared" si="535"/>
        <v>318707.8</v>
      </c>
      <c r="AG418" s="891"/>
      <c r="AH418" s="891"/>
      <c r="AI418" s="1346">
        <v>0</v>
      </c>
      <c r="AJ418" s="1346">
        <v>0</v>
      </c>
      <c r="AK418" s="1346">
        <v>0</v>
      </c>
      <c r="AL418" s="1346">
        <v>0</v>
      </c>
      <c r="AM418" s="1346">
        <v>0</v>
      </c>
      <c r="AN418" s="1346">
        <v>0</v>
      </c>
      <c r="AO418" s="1346">
        <f t="shared" si="536"/>
        <v>0</v>
      </c>
      <c r="AP418" s="999"/>
      <c r="AQ418" s="1394"/>
      <c r="AR418" s="999"/>
      <c r="AS418" s="1001"/>
      <c r="AT418" s="1402">
        <f t="shared" si="552"/>
        <v>0</v>
      </c>
      <c r="AU418" s="1394"/>
      <c r="AV418" s="1394">
        <f t="shared" si="537"/>
        <v>0</v>
      </c>
      <c r="AW418" s="1999"/>
      <c r="AX418" s="2108">
        <f t="shared" si="570"/>
        <v>0</v>
      </c>
      <c r="AY418" s="1438">
        <f t="shared" si="569"/>
        <v>0</v>
      </c>
      <c r="AZ418" s="1438"/>
      <c r="BA418" s="1438">
        <f t="shared" si="563"/>
        <v>0</v>
      </c>
      <c r="BB418" s="1438">
        <f t="shared" si="553"/>
        <v>0</v>
      </c>
      <c r="BC418" s="1438">
        <f t="shared" si="564"/>
        <v>0</v>
      </c>
      <c r="BD418" s="1438">
        <f t="shared" si="565"/>
        <v>0</v>
      </c>
      <c r="BE418" s="1438">
        <f t="shared" si="538"/>
        <v>0</v>
      </c>
      <c r="BF418" s="1362"/>
      <c r="BG418" s="1363"/>
      <c r="BH418" s="1353"/>
      <c r="BI418" s="1353"/>
      <c r="BJ418" s="1353"/>
      <c r="BK418" s="1353"/>
      <c r="BL418" s="1353"/>
      <c r="BM418" s="1353">
        <f t="shared" si="539"/>
        <v>0</v>
      </c>
      <c r="BN418" s="1395"/>
      <c r="BO418" s="1395"/>
      <c r="BP418" s="1396"/>
      <c r="BQ418" s="1396"/>
      <c r="BR418" s="1396"/>
      <c r="BS418" s="1396">
        <f t="shared" si="540"/>
        <v>0</v>
      </c>
      <c r="BT418" s="1502"/>
      <c r="BU418" s="1441">
        <f t="shared" si="554"/>
        <v>0</v>
      </c>
      <c r="BV418" s="1441">
        <f t="shared" si="555"/>
        <v>0</v>
      </c>
      <c r="BW418" s="1441">
        <f t="shared" si="566"/>
        <v>0</v>
      </c>
      <c r="BX418" s="1441">
        <f t="shared" si="567"/>
        <v>0</v>
      </c>
      <c r="BY418" s="1441">
        <f t="shared" si="568"/>
        <v>0</v>
      </c>
      <c r="BZ418" s="1441">
        <f t="shared" si="541"/>
        <v>0</v>
      </c>
      <c r="CA418" s="2393" t="s">
        <v>394</v>
      </c>
      <c r="CB418" s="2059">
        <f t="shared" si="542"/>
        <v>11</v>
      </c>
    </row>
    <row r="419" spans="1:80" ht="14.25" hidden="1" customHeight="1">
      <c r="A419" s="1165"/>
      <c r="B419" s="1581"/>
      <c r="C419" s="1576"/>
      <c r="D419" s="1493"/>
      <c r="E419" s="1357">
        <v>0</v>
      </c>
      <c r="F419" s="1357">
        <v>0</v>
      </c>
      <c r="G419" s="1357">
        <v>0</v>
      </c>
      <c r="H419" s="1357">
        <v>0</v>
      </c>
      <c r="I419" s="1357">
        <v>0</v>
      </c>
      <c r="J419" s="1357">
        <v>0</v>
      </c>
      <c r="K419" s="1357">
        <v>0</v>
      </c>
      <c r="L419" s="1357">
        <f t="shared" si="533"/>
        <v>0</v>
      </c>
      <c r="M419" s="1440"/>
      <c r="N419" s="1440"/>
      <c r="O419" s="1440"/>
      <c r="P419" s="1440"/>
      <c r="Q419" s="1440"/>
      <c r="R419" s="1440"/>
      <c r="S419" s="1440"/>
      <c r="T419" s="1440">
        <f t="shared" si="534"/>
        <v>0</v>
      </c>
      <c r="U419" s="1722"/>
      <c r="V419" s="891">
        <f t="shared" si="556"/>
        <v>0</v>
      </c>
      <c r="W419" s="891"/>
      <c r="X419" s="891"/>
      <c r="Y419" s="891">
        <f t="shared" si="557"/>
        <v>0</v>
      </c>
      <c r="Z419" s="891"/>
      <c r="AA419" s="891">
        <f t="shared" si="558"/>
        <v>0</v>
      </c>
      <c r="AB419" s="891">
        <f t="shared" si="551"/>
        <v>0</v>
      </c>
      <c r="AC419" s="891">
        <f t="shared" si="559"/>
        <v>0</v>
      </c>
      <c r="AD419" s="891">
        <f t="shared" si="560"/>
        <v>0</v>
      </c>
      <c r="AE419" s="891">
        <f t="shared" si="561"/>
        <v>0</v>
      </c>
      <c r="AF419" s="1366">
        <f t="shared" si="535"/>
        <v>0</v>
      </c>
      <c r="AG419" s="891"/>
      <c r="AH419" s="891"/>
      <c r="AI419" s="1346">
        <v>0</v>
      </c>
      <c r="AJ419" s="1346">
        <v>0</v>
      </c>
      <c r="AK419" s="1346">
        <v>0</v>
      </c>
      <c r="AL419" s="1346">
        <v>0</v>
      </c>
      <c r="AM419" s="1346">
        <v>0</v>
      </c>
      <c r="AN419" s="1346">
        <v>0</v>
      </c>
      <c r="AO419" s="1346">
        <f t="shared" si="536"/>
        <v>0</v>
      </c>
      <c r="AP419" s="999"/>
      <c r="AQ419" s="1394"/>
      <c r="AR419" s="999"/>
      <c r="AS419" s="1001"/>
      <c r="AT419" s="1402">
        <f t="shared" si="552"/>
        <v>0</v>
      </c>
      <c r="AU419" s="1394"/>
      <c r="AV419" s="1394">
        <f t="shared" si="537"/>
        <v>0</v>
      </c>
      <c r="AW419" s="1999"/>
      <c r="AX419" s="2108">
        <f t="shared" si="570"/>
        <v>0</v>
      </c>
      <c r="AY419" s="1438">
        <f t="shared" si="569"/>
        <v>0</v>
      </c>
      <c r="AZ419" s="1438"/>
      <c r="BA419" s="1438">
        <f t="shared" si="563"/>
        <v>0</v>
      </c>
      <c r="BB419" s="1438">
        <f t="shared" si="553"/>
        <v>0</v>
      </c>
      <c r="BC419" s="1438">
        <f t="shared" si="564"/>
        <v>0</v>
      </c>
      <c r="BD419" s="1438">
        <f t="shared" si="565"/>
        <v>0</v>
      </c>
      <c r="BE419" s="1438">
        <f t="shared" si="538"/>
        <v>0</v>
      </c>
      <c r="BF419" s="1362"/>
      <c r="BG419" s="1363"/>
      <c r="BH419" s="1353"/>
      <c r="BI419" s="1353"/>
      <c r="BJ419" s="1353"/>
      <c r="BK419" s="1353"/>
      <c r="BL419" s="1353"/>
      <c r="BM419" s="1353">
        <f t="shared" si="539"/>
        <v>0</v>
      </c>
      <c r="BN419" s="1395"/>
      <c r="BO419" s="1395"/>
      <c r="BP419" s="1396"/>
      <c r="BQ419" s="1396"/>
      <c r="BR419" s="1396"/>
      <c r="BS419" s="1396">
        <f t="shared" si="540"/>
        <v>0</v>
      </c>
      <c r="BT419" s="1396"/>
      <c r="BU419" s="1441">
        <f t="shared" si="554"/>
        <v>0</v>
      </c>
      <c r="BV419" s="1441">
        <f t="shared" si="555"/>
        <v>0</v>
      </c>
      <c r="BW419" s="1441">
        <f t="shared" si="566"/>
        <v>0</v>
      </c>
      <c r="BX419" s="1441">
        <f t="shared" si="567"/>
        <v>0</v>
      </c>
      <c r="BY419" s="1441">
        <f t="shared" si="568"/>
        <v>0</v>
      </c>
      <c r="BZ419" s="1441">
        <f t="shared" si="541"/>
        <v>0</v>
      </c>
      <c r="CA419" s="2394"/>
      <c r="CB419" s="2059">
        <f t="shared" si="542"/>
        <v>0</v>
      </c>
    </row>
    <row r="420" spans="1:80" ht="14.25" hidden="1" customHeight="1">
      <c r="A420" s="1165"/>
      <c r="B420" s="1581"/>
      <c r="C420" s="1576"/>
      <c r="D420" s="1493"/>
      <c r="E420" s="1357">
        <v>0</v>
      </c>
      <c r="F420" s="1357">
        <v>0</v>
      </c>
      <c r="G420" s="1357">
        <v>0</v>
      </c>
      <c r="H420" s="1357">
        <v>0</v>
      </c>
      <c r="I420" s="1357">
        <v>0</v>
      </c>
      <c r="J420" s="1357">
        <v>0</v>
      </c>
      <c r="K420" s="1357">
        <v>0</v>
      </c>
      <c r="L420" s="1357">
        <f t="shared" si="533"/>
        <v>0</v>
      </c>
      <c r="M420" s="1440"/>
      <c r="N420" s="1440"/>
      <c r="O420" s="1440"/>
      <c r="P420" s="1440"/>
      <c r="Q420" s="1440"/>
      <c r="R420" s="1440"/>
      <c r="S420" s="1440"/>
      <c r="T420" s="1440">
        <f t="shared" si="534"/>
        <v>0</v>
      </c>
      <c r="U420" s="1722"/>
      <c r="V420" s="891">
        <f t="shared" si="556"/>
        <v>0</v>
      </c>
      <c r="W420" s="891"/>
      <c r="X420" s="891"/>
      <c r="Y420" s="891">
        <f t="shared" si="557"/>
        <v>0</v>
      </c>
      <c r="Z420" s="891"/>
      <c r="AA420" s="891">
        <f t="shared" si="558"/>
        <v>0</v>
      </c>
      <c r="AB420" s="891">
        <f t="shared" si="551"/>
        <v>0</v>
      </c>
      <c r="AC420" s="891">
        <f t="shared" si="559"/>
        <v>0</v>
      </c>
      <c r="AD420" s="891">
        <f t="shared" si="560"/>
        <v>0</v>
      </c>
      <c r="AE420" s="891">
        <f t="shared" si="561"/>
        <v>0</v>
      </c>
      <c r="AF420" s="1366">
        <f t="shared" si="535"/>
        <v>0</v>
      </c>
      <c r="AG420" s="891"/>
      <c r="AH420" s="891"/>
      <c r="AI420" s="1346">
        <v>0</v>
      </c>
      <c r="AJ420" s="1346">
        <v>0</v>
      </c>
      <c r="AK420" s="1346">
        <v>0</v>
      </c>
      <c r="AL420" s="1346">
        <v>0</v>
      </c>
      <c r="AM420" s="1346">
        <v>0</v>
      </c>
      <c r="AN420" s="1346">
        <v>0</v>
      </c>
      <c r="AO420" s="1346">
        <f t="shared" si="536"/>
        <v>0</v>
      </c>
      <c r="AP420" s="999"/>
      <c r="AQ420" s="1394"/>
      <c r="AR420" s="999"/>
      <c r="AS420" s="1001"/>
      <c r="AT420" s="1402">
        <f t="shared" si="552"/>
        <v>0</v>
      </c>
      <c r="AU420" s="1394"/>
      <c r="AV420" s="1394">
        <f t="shared" si="537"/>
        <v>0</v>
      </c>
      <c r="AW420" s="1999"/>
      <c r="AX420" s="2108">
        <f t="shared" si="570"/>
        <v>0</v>
      </c>
      <c r="AY420" s="1438">
        <f t="shared" si="569"/>
        <v>0</v>
      </c>
      <c r="AZ420" s="1438"/>
      <c r="BA420" s="1438">
        <f t="shared" si="563"/>
        <v>0</v>
      </c>
      <c r="BB420" s="1438">
        <f t="shared" si="553"/>
        <v>0</v>
      </c>
      <c r="BC420" s="1438">
        <f t="shared" si="564"/>
        <v>0</v>
      </c>
      <c r="BD420" s="1438">
        <f t="shared" si="565"/>
        <v>0</v>
      </c>
      <c r="BE420" s="1438">
        <f t="shared" si="538"/>
        <v>0</v>
      </c>
      <c r="BF420" s="1362"/>
      <c r="BG420" s="1363"/>
      <c r="BH420" s="1353"/>
      <c r="BI420" s="1353"/>
      <c r="BJ420" s="1353"/>
      <c r="BK420" s="1353"/>
      <c r="BL420" s="1353"/>
      <c r="BM420" s="1353">
        <f t="shared" si="539"/>
        <v>0</v>
      </c>
      <c r="BN420" s="1395"/>
      <c r="BO420" s="1395"/>
      <c r="BP420" s="1396"/>
      <c r="BQ420" s="1396"/>
      <c r="BR420" s="1396"/>
      <c r="BS420" s="1396">
        <f t="shared" si="540"/>
        <v>0</v>
      </c>
      <c r="BT420" s="1396"/>
      <c r="BU420" s="1441">
        <f t="shared" si="554"/>
        <v>0</v>
      </c>
      <c r="BV420" s="1441">
        <f t="shared" si="555"/>
        <v>0</v>
      </c>
      <c r="BW420" s="1441">
        <f t="shared" si="566"/>
        <v>0</v>
      </c>
      <c r="BX420" s="1441">
        <f t="shared" si="567"/>
        <v>0</v>
      </c>
      <c r="BY420" s="1441">
        <f t="shared" si="568"/>
        <v>0</v>
      </c>
      <c r="BZ420" s="1441">
        <f t="shared" si="541"/>
        <v>0</v>
      </c>
      <c r="CA420" s="2394"/>
      <c r="CB420" s="2059">
        <f t="shared" si="542"/>
        <v>0</v>
      </c>
    </row>
    <row r="421" spans="1:80" ht="14.25" hidden="1" customHeight="1">
      <c r="A421" s="1165"/>
      <c r="B421" s="1581"/>
      <c r="C421" s="1576"/>
      <c r="D421" s="1493"/>
      <c r="E421" s="1357">
        <v>0</v>
      </c>
      <c r="F421" s="1357">
        <v>0</v>
      </c>
      <c r="G421" s="1357">
        <v>0</v>
      </c>
      <c r="H421" s="1357">
        <v>0</v>
      </c>
      <c r="I421" s="1357">
        <v>0</v>
      </c>
      <c r="J421" s="1357">
        <v>0</v>
      </c>
      <c r="K421" s="1357">
        <v>0</v>
      </c>
      <c r="L421" s="1357">
        <f t="shared" si="533"/>
        <v>0</v>
      </c>
      <c r="M421" s="1440"/>
      <c r="N421" s="1440"/>
      <c r="O421" s="1440"/>
      <c r="P421" s="1440"/>
      <c r="Q421" s="1440"/>
      <c r="R421" s="1440"/>
      <c r="S421" s="1440"/>
      <c r="T421" s="1440">
        <f t="shared" si="534"/>
        <v>0</v>
      </c>
      <c r="U421" s="1722"/>
      <c r="V421" s="891">
        <f t="shared" si="556"/>
        <v>0</v>
      </c>
      <c r="W421" s="891"/>
      <c r="X421" s="891"/>
      <c r="Y421" s="891">
        <f t="shared" si="557"/>
        <v>0</v>
      </c>
      <c r="Z421" s="891"/>
      <c r="AA421" s="891">
        <f t="shared" si="558"/>
        <v>0</v>
      </c>
      <c r="AB421" s="891">
        <f t="shared" si="551"/>
        <v>0</v>
      </c>
      <c r="AC421" s="891">
        <f t="shared" si="559"/>
        <v>0</v>
      </c>
      <c r="AD421" s="891">
        <f t="shared" si="560"/>
        <v>0</v>
      </c>
      <c r="AE421" s="891">
        <f t="shared" si="561"/>
        <v>0</v>
      </c>
      <c r="AF421" s="1366">
        <f t="shared" si="535"/>
        <v>0</v>
      </c>
      <c r="AG421" s="891"/>
      <c r="AH421" s="891"/>
      <c r="AI421" s="1346">
        <v>0</v>
      </c>
      <c r="AJ421" s="1346">
        <v>0</v>
      </c>
      <c r="AK421" s="1346">
        <v>0</v>
      </c>
      <c r="AL421" s="1346">
        <v>0</v>
      </c>
      <c r="AM421" s="1346">
        <v>0</v>
      </c>
      <c r="AN421" s="1346">
        <v>0</v>
      </c>
      <c r="AO421" s="1346">
        <f t="shared" si="536"/>
        <v>0</v>
      </c>
      <c r="AP421" s="999"/>
      <c r="AQ421" s="1394"/>
      <c r="AR421" s="999"/>
      <c r="AS421" s="1001"/>
      <c r="AT421" s="1402">
        <f t="shared" si="552"/>
        <v>0</v>
      </c>
      <c r="AU421" s="1394"/>
      <c r="AV421" s="1394">
        <f t="shared" si="537"/>
        <v>0</v>
      </c>
      <c r="AW421" s="1999"/>
      <c r="AX421" s="2108">
        <f t="shared" si="570"/>
        <v>0</v>
      </c>
      <c r="AY421" s="1438">
        <f t="shared" si="569"/>
        <v>0</v>
      </c>
      <c r="AZ421" s="1438"/>
      <c r="BA421" s="1438">
        <f t="shared" si="563"/>
        <v>0</v>
      </c>
      <c r="BB421" s="1438">
        <f t="shared" si="553"/>
        <v>0</v>
      </c>
      <c r="BC421" s="1438">
        <f t="shared" si="564"/>
        <v>0</v>
      </c>
      <c r="BD421" s="1438">
        <f t="shared" si="565"/>
        <v>0</v>
      </c>
      <c r="BE421" s="1438">
        <f t="shared" si="538"/>
        <v>0</v>
      </c>
      <c r="BF421" s="1362"/>
      <c r="BG421" s="1363"/>
      <c r="BH421" s="1353"/>
      <c r="BI421" s="1353"/>
      <c r="BJ421" s="1353"/>
      <c r="BK421" s="1353"/>
      <c r="BL421" s="1353"/>
      <c r="BM421" s="1353">
        <f t="shared" si="539"/>
        <v>0</v>
      </c>
      <c r="BN421" s="1395"/>
      <c r="BO421" s="1395"/>
      <c r="BP421" s="1396"/>
      <c r="BQ421" s="1396"/>
      <c r="BR421" s="1396"/>
      <c r="BS421" s="1396">
        <f t="shared" si="540"/>
        <v>0</v>
      </c>
      <c r="BT421" s="1396"/>
      <c r="BU421" s="1441">
        <f t="shared" si="554"/>
        <v>0</v>
      </c>
      <c r="BV421" s="1441">
        <f t="shared" si="555"/>
        <v>0</v>
      </c>
      <c r="BW421" s="1441">
        <f t="shared" si="566"/>
        <v>0</v>
      </c>
      <c r="BX421" s="1441">
        <f t="shared" si="567"/>
        <v>0</v>
      </c>
      <c r="BY421" s="1441">
        <f t="shared" si="568"/>
        <v>0</v>
      </c>
      <c r="BZ421" s="1441">
        <f t="shared" si="541"/>
        <v>0</v>
      </c>
      <c r="CA421" s="2394"/>
      <c r="CB421" s="2059">
        <f t="shared" si="542"/>
        <v>0</v>
      </c>
    </row>
    <row r="422" spans="1:80" ht="14.25" hidden="1" customHeight="1">
      <c r="A422" s="1165"/>
      <c r="B422" s="1581"/>
      <c r="C422" s="1576"/>
      <c r="D422" s="1493"/>
      <c r="E422" s="1357">
        <v>0</v>
      </c>
      <c r="F422" s="1357">
        <v>0</v>
      </c>
      <c r="G422" s="1357">
        <v>0</v>
      </c>
      <c r="H422" s="1357">
        <v>0</v>
      </c>
      <c r="I422" s="1357">
        <v>0</v>
      </c>
      <c r="J422" s="1357">
        <v>0</v>
      </c>
      <c r="K422" s="1357">
        <v>0</v>
      </c>
      <c r="L422" s="1357">
        <f t="shared" si="533"/>
        <v>0</v>
      </c>
      <c r="M422" s="1440"/>
      <c r="N422" s="1440"/>
      <c r="O422" s="1440"/>
      <c r="P422" s="1440"/>
      <c r="Q422" s="1440"/>
      <c r="R422" s="1440"/>
      <c r="S422" s="1440"/>
      <c r="T422" s="1440">
        <f t="shared" si="534"/>
        <v>0</v>
      </c>
      <c r="U422" s="1722"/>
      <c r="V422" s="891">
        <f t="shared" si="556"/>
        <v>0</v>
      </c>
      <c r="W422" s="891"/>
      <c r="X422" s="891"/>
      <c r="Y422" s="891">
        <f t="shared" si="557"/>
        <v>0</v>
      </c>
      <c r="Z422" s="891"/>
      <c r="AA422" s="891">
        <f t="shared" si="558"/>
        <v>0</v>
      </c>
      <c r="AB422" s="891">
        <f t="shared" si="551"/>
        <v>0</v>
      </c>
      <c r="AC422" s="891">
        <f t="shared" si="559"/>
        <v>0</v>
      </c>
      <c r="AD422" s="891">
        <f t="shared" si="560"/>
        <v>0</v>
      </c>
      <c r="AE422" s="891">
        <f t="shared" si="561"/>
        <v>0</v>
      </c>
      <c r="AF422" s="1366">
        <f t="shared" si="535"/>
        <v>0</v>
      </c>
      <c r="AG422" s="891"/>
      <c r="AH422" s="891"/>
      <c r="AI422" s="1346">
        <v>0</v>
      </c>
      <c r="AJ422" s="1346">
        <v>0</v>
      </c>
      <c r="AK422" s="1346">
        <v>0</v>
      </c>
      <c r="AL422" s="1346">
        <v>0</v>
      </c>
      <c r="AM422" s="1346">
        <v>0</v>
      </c>
      <c r="AN422" s="1346">
        <v>0</v>
      </c>
      <c r="AO422" s="1346">
        <f t="shared" si="536"/>
        <v>0</v>
      </c>
      <c r="AP422" s="999"/>
      <c r="AQ422" s="1394"/>
      <c r="AR422" s="999"/>
      <c r="AS422" s="1001"/>
      <c r="AT422" s="1402">
        <f t="shared" si="552"/>
        <v>0</v>
      </c>
      <c r="AU422" s="1394"/>
      <c r="AV422" s="1394">
        <f t="shared" si="537"/>
        <v>0</v>
      </c>
      <c r="AW422" s="1999"/>
      <c r="AX422" s="2108">
        <f t="shared" si="570"/>
        <v>0</v>
      </c>
      <c r="AY422" s="1438">
        <f t="shared" si="569"/>
        <v>0</v>
      </c>
      <c r="AZ422" s="1438"/>
      <c r="BA422" s="1438">
        <f t="shared" si="563"/>
        <v>0</v>
      </c>
      <c r="BB422" s="1438">
        <f t="shared" si="553"/>
        <v>0</v>
      </c>
      <c r="BC422" s="1438">
        <f t="shared" si="564"/>
        <v>0</v>
      </c>
      <c r="BD422" s="1438">
        <f t="shared" si="565"/>
        <v>0</v>
      </c>
      <c r="BE422" s="1438">
        <f t="shared" si="538"/>
        <v>0</v>
      </c>
      <c r="BF422" s="1362"/>
      <c r="BG422" s="1363"/>
      <c r="BH422" s="1353"/>
      <c r="BI422" s="1353"/>
      <c r="BJ422" s="1353"/>
      <c r="BK422" s="1353"/>
      <c r="BL422" s="1353"/>
      <c r="BM422" s="1353">
        <f t="shared" si="539"/>
        <v>0</v>
      </c>
      <c r="BN422" s="1395"/>
      <c r="BO422" s="1395"/>
      <c r="BP422" s="1396"/>
      <c r="BQ422" s="1396"/>
      <c r="BR422" s="1396"/>
      <c r="BS422" s="1396">
        <f t="shared" si="540"/>
        <v>0</v>
      </c>
      <c r="BT422" s="1396"/>
      <c r="BU422" s="1441">
        <f t="shared" si="554"/>
        <v>0</v>
      </c>
      <c r="BV422" s="1441">
        <f t="shared" si="555"/>
        <v>0</v>
      </c>
      <c r="BW422" s="1441">
        <f t="shared" si="566"/>
        <v>0</v>
      </c>
      <c r="BX422" s="1441">
        <f t="shared" si="567"/>
        <v>0</v>
      </c>
      <c r="BY422" s="1441">
        <f t="shared" si="568"/>
        <v>0</v>
      </c>
      <c r="BZ422" s="1441">
        <f t="shared" si="541"/>
        <v>0</v>
      </c>
      <c r="CA422" s="2394"/>
      <c r="CB422" s="2059">
        <f t="shared" si="542"/>
        <v>0</v>
      </c>
    </row>
    <row r="423" spans="1:80" ht="14.25" hidden="1" customHeight="1">
      <c r="A423" s="1165"/>
      <c r="B423" s="1581"/>
      <c r="C423" s="1576"/>
      <c r="D423" s="1493"/>
      <c r="E423" s="1357">
        <v>0</v>
      </c>
      <c r="F423" s="1357">
        <v>0</v>
      </c>
      <c r="G423" s="1357">
        <v>0</v>
      </c>
      <c r="H423" s="1357">
        <v>0</v>
      </c>
      <c r="I423" s="1357">
        <v>0</v>
      </c>
      <c r="J423" s="1357">
        <v>0</v>
      </c>
      <c r="K423" s="1357">
        <v>0</v>
      </c>
      <c r="L423" s="1357">
        <f t="shared" si="533"/>
        <v>0</v>
      </c>
      <c r="M423" s="1440"/>
      <c r="N423" s="1440"/>
      <c r="O423" s="1440"/>
      <c r="P423" s="1440"/>
      <c r="Q423" s="1440"/>
      <c r="R423" s="1440"/>
      <c r="S423" s="1440"/>
      <c r="T423" s="1440">
        <f t="shared" si="534"/>
        <v>0</v>
      </c>
      <c r="U423" s="1722"/>
      <c r="V423" s="891">
        <f t="shared" si="556"/>
        <v>0</v>
      </c>
      <c r="W423" s="891"/>
      <c r="X423" s="891"/>
      <c r="Y423" s="891">
        <f t="shared" si="557"/>
        <v>0</v>
      </c>
      <c r="Z423" s="891"/>
      <c r="AA423" s="891">
        <f t="shared" si="558"/>
        <v>0</v>
      </c>
      <c r="AB423" s="891">
        <f t="shared" si="551"/>
        <v>0</v>
      </c>
      <c r="AC423" s="891">
        <f t="shared" si="559"/>
        <v>0</v>
      </c>
      <c r="AD423" s="891">
        <f t="shared" si="560"/>
        <v>0</v>
      </c>
      <c r="AE423" s="891">
        <f t="shared" si="561"/>
        <v>0</v>
      </c>
      <c r="AF423" s="1366">
        <f t="shared" si="535"/>
        <v>0</v>
      </c>
      <c r="AG423" s="891"/>
      <c r="AH423" s="891"/>
      <c r="AI423" s="1346">
        <v>0</v>
      </c>
      <c r="AJ423" s="1346">
        <v>0</v>
      </c>
      <c r="AK423" s="1346">
        <v>0</v>
      </c>
      <c r="AL423" s="1346">
        <v>0</v>
      </c>
      <c r="AM423" s="1346">
        <v>0</v>
      </c>
      <c r="AN423" s="1346">
        <v>0</v>
      </c>
      <c r="AO423" s="1346">
        <f t="shared" si="536"/>
        <v>0</v>
      </c>
      <c r="AP423" s="999"/>
      <c r="AQ423" s="1394"/>
      <c r="AR423" s="999"/>
      <c r="AS423" s="1001"/>
      <c r="AT423" s="1402">
        <f t="shared" si="552"/>
        <v>0</v>
      </c>
      <c r="AU423" s="1394"/>
      <c r="AV423" s="1394">
        <f t="shared" si="537"/>
        <v>0</v>
      </c>
      <c r="AW423" s="1999"/>
      <c r="AX423" s="2108">
        <f t="shared" si="570"/>
        <v>0</v>
      </c>
      <c r="AY423" s="1438">
        <f t="shared" si="569"/>
        <v>0</v>
      </c>
      <c r="AZ423" s="1438"/>
      <c r="BA423" s="1438">
        <f t="shared" si="563"/>
        <v>0</v>
      </c>
      <c r="BB423" s="1438">
        <f t="shared" si="553"/>
        <v>0</v>
      </c>
      <c r="BC423" s="1438">
        <f t="shared" si="564"/>
        <v>0</v>
      </c>
      <c r="BD423" s="1438">
        <f t="shared" si="565"/>
        <v>0</v>
      </c>
      <c r="BE423" s="1438">
        <f t="shared" si="538"/>
        <v>0</v>
      </c>
      <c r="BF423" s="1362"/>
      <c r="BG423" s="1363"/>
      <c r="BH423" s="1353"/>
      <c r="BI423" s="1353"/>
      <c r="BJ423" s="1353"/>
      <c r="BK423" s="1353"/>
      <c r="BL423" s="1353"/>
      <c r="BM423" s="1353">
        <f t="shared" si="539"/>
        <v>0</v>
      </c>
      <c r="BN423" s="1395"/>
      <c r="BO423" s="1395"/>
      <c r="BP423" s="1396"/>
      <c r="BQ423" s="1396"/>
      <c r="BR423" s="1396"/>
      <c r="BS423" s="1396">
        <f t="shared" si="540"/>
        <v>0</v>
      </c>
      <c r="BT423" s="1396"/>
      <c r="BU423" s="1441">
        <f t="shared" si="554"/>
        <v>0</v>
      </c>
      <c r="BV423" s="1441">
        <f t="shared" si="555"/>
        <v>0</v>
      </c>
      <c r="BW423" s="1441">
        <f t="shared" si="566"/>
        <v>0</v>
      </c>
      <c r="BX423" s="1441">
        <f t="shared" si="567"/>
        <v>0</v>
      </c>
      <c r="BY423" s="1441">
        <f t="shared" si="568"/>
        <v>0</v>
      </c>
      <c r="BZ423" s="1441">
        <f t="shared" si="541"/>
        <v>0</v>
      </c>
      <c r="CA423" s="2394"/>
      <c r="CB423" s="2059">
        <f t="shared" si="542"/>
        <v>0</v>
      </c>
    </row>
    <row r="424" spans="1:80" ht="14.25" hidden="1" customHeight="1">
      <c r="A424" s="1165"/>
      <c r="B424" s="1581"/>
      <c r="C424" s="1576"/>
      <c r="D424" s="1493"/>
      <c r="E424" s="1357">
        <v>0</v>
      </c>
      <c r="F424" s="1357">
        <v>0</v>
      </c>
      <c r="G424" s="1357">
        <v>0</v>
      </c>
      <c r="H424" s="1357">
        <v>0</v>
      </c>
      <c r="I424" s="1357">
        <v>0</v>
      </c>
      <c r="J424" s="1357">
        <v>0</v>
      </c>
      <c r="K424" s="1357">
        <v>0</v>
      </c>
      <c r="L424" s="1357">
        <f t="shared" si="533"/>
        <v>0</v>
      </c>
      <c r="M424" s="1440"/>
      <c r="N424" s="1440"/>
      <c r="O424" s="1440"/>
      <c r="P424" s="1440"/>
      <c r="Q424" s="1440"/>
      <c r="R424" s="1440"/>
      <c r="S424" s="1440"/>
      <c r="T424" s="1440">
        <f t="shared" si="534"/>
        <v>0</v>
      </c>
      <c r="U424" s="1722"/>
      <c r="V424" s="891">
        <f t="shared" si="556"/>
        <v>0</v>
      </c>
      <c r="W424" s="891"/>
      <c r="X424" s="891"/>
      <c r="Y424" s="891">
        <f t="shared" si="557"/>
        <v>0</v>
      </c>
      <c r="Z424" s="891"/>
      <c r="AA424" s="891">
        <f t="shared" si="558"/>
        <v>0</v>
      </c>
      <c r="AB424" s="891">
        <f t="shared" si="551"/>
        <v>0</v>
      </c>
      <c r="AC424" s="891">
        <f t="shared" si="559"/>
        <v>0</v>
      </c>
      <c r="AD424" s="891">
        <f t="shared" si="560"/>
        <v>0</v>
      </c>
      <c r="AE424" s="891">
        <f t="shared" si="561"/>
        <v>0</v>
      </c>
      <c r="AF424" s="1366">
        <f t="shared" si="535"/>
        <v>0</v>
      </c>
      <c r="AG424" s="891"/>
      <c r="AH424" s="891"/>
      <c r="AI424" s="1346">
        <v>0</v>
      </c>
      <c r="AJ424" s="1346">
        <v>0</v>
      </c>
      <c r="AK424" s="1346">
        <v>0</v>
      </c>
      <c r="AL424" s="1346">
        <v>0</v>
      </c>
      <c r="AM424" s="1346">
        <v>0</v>
      </c>
      <c r="AN424" s="1346">
        <v>0</v>
      </c>
      <c r="AO424" s="1346">
        <f t="shared" si="536"/>
        <v>0</v>
      </c>
      <c r="AP424" s="999"/>
      <c r="AQ424" s="1394"/>
      <c r="AR424" s="999"/>
      <c r="AS424" s="1001"/>
      <c r="AT424" s="1402">
        <f t="shared" si="552"/>
        <v>0</v>
      </c>
      <c r="AU424" s="1394"/>
      <c r="AV424" s="1394">
        <f t="shared" si="537"/>
        <v>0</v>
      </c>
      <c r="AW424" s="1999"/>
      <c r="AX424" s="2108">
        <f t="shared" si="570"/>
        <v>0</v>
      </c>
      <c r="AY424" s="1438">
        <f t="shared" si="569"/>
        <v>0</v>
      </c>
      <c r="AZ424" s="1438"/>
      <c r="BA424" s="1438">
        <f t="shared" si="563"/>
        <v>0</v>
      </c>
      <c r="BB424" s="1438">
        <f t="shared" si="553"/>
        <v>0</v>
      </c>
      <c r="BC424" s="1438">
        <f t="shared" si="564"/>
        <v>0</v>
      </c>
      <c r="BD424" s="1438">
        <f t="shared" si="565"/>
        <v>0</v>
      </c>
      <c r="BE424" s="1438">
        <f t="shared" si="538"/>
        <v>0</v>
      </c>
      <c r="BF424" s="1362"/>
      <c r="BG424" s="1363"/>
      <c r="BH424" s="1353"/>
      <c r="BI424" s="1353"/>
      <c r="BJ424" s="1353"/>
      <c r="BK424" s="1353"/>
      <c r="BL424" s="1353"/>
      <c r="BM424" s="1353">
        <f t="shared" si="539"/>
        <v>0</v>
      </c>
      <c r="BN424" s="1395"/>
      <c r="BO424" s="1395"/>
      <c r="BP424" s="1396"/>
      <c r="BQ424" s="1396"/>
      <c r="BR424" s="1396"/>
      <c r="BS424" s="1396">
        <f t="shared" si="540"/>
        <v>0</v>
      </c>
      <c r="BT424" s="1396"/>
      <c r="BU424" s="1441">
        <f t="shared" si="554"/>
        <v>0</v>
      </c>
      <c r="BV424" s="1441">
        <f t="shared" si="555"/>
        <v>0</v>
      </c>
      <c r="BW424" s="1441">
        <f t="shared" si="566"/>
        <v>0</v>
      </c>
      <c r="BX424" s="1441">
        <f t="shared" si="567"/>
        <v>0</v>
      </c>
      <c r="BY424" s="1441">
        <f t="shared" si="568"/>
        <v>0</v>
      </c>
      <c r="BZ424" s="1441">
        <f t="shared" si="541"/>
        <v>0</v>
      </c>
      <c r="CA424" s="2394"/>
      <c r="CB424" s="2059">
        <f t="shared" si="542"/>
        <v>0</v>
      </c>
    </row>
    <row r="425" spans="1:80" ht="14.25" hidden="1" customHeight="1">
      <c r="A425" s="1165"/>
      <c r="B425" s="1581"/>
      <c r="C425" s="1576"/>
      <c r="D425" s="1493"/>
      <c r="E425" s="1357">
        <v>0</v>
      </c>
      <c r="F425" s="1357">
        <v>0</v>
      </c>
      <c r="G425" s="1357">
        <v>0</v>
      </c>
      <c r="H425" s="1357">
        <v>0</v>
      </c>
      <c r="I425" s="1357">
        <v>0</v>
      </c>
      <c r="J425" s="1357">
        <v>0</v>
      </c>
      <c r="K425" s="1357">
        <v>0</v>
      </c>
      <c r="L425" s="1357">
        <f t="shared" si="533"/>
        <v>0</v>
      </c>
      <c r="M425" s="1440"/>
      <c r="N425" s="1440"/>
      <c r="O425" s="1440"/>
      <c r="P425" s="1440"/>
      <c r="Q425" s="1440"/>
      <c r="R425" s="1440"/>
      <c r="S425" s="1440"/>
      <c r="T425" s="1440">
        <f t="shared" si="534"/>
        <v>0</v>
      </c>
      <c r="U425" s="1722"/>
      <c r="V425" s="891">
        <f t="shared" si="556"/>
        <v>0</v>
      </c>
      <c r="W425" s="891"/>
      <c r="X425" s="891"/>
      <c r="Y425" s="891">
        <f t="shared" si="557"/>
        <v>0</v>
      </c>
      <c r="Z425" s="891"/>
      <c r="AA425" s="891">
        <f t="shared" si="558"/>
        <v>0</v>
      </c>
      <c r="AB425" s="891">
        <f t="shared" si="551"/>
        <v>0</v>
      </c>
      <c r="AC425" s="891">
        <f t="shared" si="559"/>
        <v>0</v>
      </c>
      <c r="AD425" s="891">
        <f t="shared" si="560"/>
        <v>0</v>
      </c>
      <c r="AE425" s="891">
        <f t="shared" si="561"/>
        <v>0</v>
      </c>
      <c r="AF425" s="1366">
        <f t="shared" si="535"/>
        <v>0</v>
      </c>
      <c r="AG425" s="891"/>
      <c r="AH425" s="891"/>
      <c r="AI425" s="1346">
        <v>0</v>
      </c>
      <c r="AJ425" s="1346">
        <v>0</v>
      </c>
      <c r="AK425" s="1346">
        <v>0</v>
      </c>
      <c r="AL425" s="1346">
        <v>0</v>
      </c>
      <c r="AM425" s="1346">
        <v>0</v>
      </c>
      <c r="AN425" s="1346">
        <v>0</v>
      </c>
      <c r="AO425" s="1346">
        <f t="shared" si="536"/>
        <v>0</v>
      </c>
      <c r="AP425" s="999"/>
      <c r="AQ425" s="1394"/>
      <c r="AR425" s="999"/>
      <c r="AS425" s="1001"/>
      <c r="AT425" s="1402">
        <f t="shared" si="552"/>
        <v>0</v>
      </c>
      <c r="AU425" s="1394"/>
      <c r="AV425" s="1394">
        <f t="shared" si="537"/>
        <v>0</v>
      </c>
      <c r="AW425" s="1999"/>
      <c r="AX425" s="2108">
        <f t="shared" si="570"/>
        <v>0</v>
      </c>
      <c r="AY425" s="1438">
        <f t="shared" si="569"/>
        <v>0</v>
      </c>
      <c r="AZ425" s="1438"/>
      <c r="BA425" s="1438">
        <f t="shared" si="563"/>
        <v>0</v>
      </c>
      <c r="BB425" s="1438">
        <f t="shared" si="553"/>
        <v>0</v>
      </c>
      <c r="BC425" s="1438">
        <f t="shared" si="564"/>
        <v>0</v>
      </c>
      <c r="BD425" s="1438">
        <f t="shared" si="565"/>
        <v>0</v>
      </c>
      <c r="BE425" s="1438">
        <f t="shared" si="538"/>
        <v>0</v>
      </c>
      <c r="BF425" s="1362"/>
      <c r="BG425" s="1363"/>
      <c r="BH425" s="1353"/>
      <c r="BI425" s="1353"/>
      <c r="BJ425" s="1353"/>
      <c r="BK425" s="1353"/>
      <c r="BL425" s="1353"/>
      <c r="BM425" s="1353">
        <f t="shared" si="539"/>
        <v>0</v>
      </c>
      <c r="BN425" s="1395"/>
      <c r="BO425" s="1395"/>
      <c r="BP425" s="1396"/>
      <c r="BQ425" s="1396"/>
      <c r="BR425" s="1396"/>
      <c r="BS425" s="1396">
        <f t="shared" si="540"/>
        <v>0</v>
      </c>
      <c r="BT425" s="1396"/>
      <c r="BU425" s="1441">
        <f t="shared" si="554"/>
        <v>0</v>
      </c>
      <c r="BV425" s="1441">
        <f t="shared" si="555"/>
        <v>0</v>
      </c>
      <c r="BW425" s="1441">
        <f t="shared" si="566"/>
        <v>0</v>
      </c>
      <c r="BX425" s="1441">
        <f t="shared" si="567"/>
        <v>0</v>
      </c>
      <c r="BY425" s="1441">
        <f t="shared" si="568"/>
        <v>0</v>
      </c>
      <c r="BZ425" s="1441">
        <f t="shared" si="541"/>
        <v>0</v>
      </c>
      <c r="CA425" s="2394"/>
      <c r="CB425" s="2059">
        <f t="shared" si="542"/>
        <v>0</v>
      </c>
    </row>
    <row r="426" spans="1:80" ht="14.25" hidden="1" customHeight="1">
      <c r="A426" s="1165"/>
      <c r="B426" s="1581"/>
      <c r="C426" s="1576"/>
      <c r="D426" s="1493"/>
      <c r="E426" s="1357">
        <v>0</v>
      </c>
      <c r="F426" s="1357">
        <v>0</v>
      </c>
      <c r="G426" s="1357">
        <v>0</v>
      </c>
      <c r="H426" s="1357">
        <v>0</v>
      </c>
      <c r="I426" s="1357">
        <v>0</v>
      </c>
      <c r="J426" s="1357">
        <v>0</v>
      </c>
      <c r="K426" s="1357">
        <v>0</v>
      </c>
      <c r="L426" s="1357">
        <f t="shared" si="533"/>
        <v>0</v>
      </c>
      <c r="M426" s="1440"/>
      <c r="N426" s="1440"/>
      <c r="O426" s="1440"/>
      <c r="P426" s="1440"/>
      <c r="Q426" s="1440"/>
      <c r="R426" s="1440"/>
      <c r="S426" s="1440"/>
      <c r="T426" s="1440">
        <f t="shared" si="534"/>
        <v>0</v>
      </c>
      <c r="U426" s="1722"/>
      <c r="V426" s="891">
        <f t="shared" si="556"/>
        <v>0</v>
      </c>
      <c r="W426" s="891"/>
      <c r="X426" s="891"/>
      <c r="Y426" s="891">
        <f t="shared" si="557"/>
        <v>0</v>
      </c>
      <c r="Z426" s="891"/>
      <c r="AA426" s="891">
        <f t="shared" si="558"/>
        <v>0</v>
      </c>
      <c r="AB426" s="891">
        <f t="shared" si="551"/>
        <v>0</v>
      </c>
      <c r="AC426" s="891">
        <f t="shared" si="559"/>
        <v>0</v>
      </c>
      <c r="AD426" s="891">
        <f t="shared" si="560"/>
        <v>0</v>
      </c>
      <c r="AE426" s="891">
        <f t="shared" si="561"/>
        <v>0</v>
      </c>
      <c r="AF426" s="1366">
        <f t="shared" si="535"/>
        <v>0</v>
      </c>
      <c r="AG426" s="891"/>
      <c r="AH426" s="891"/>
      <c r="AI426" s="1346">
        <v>0</v>
      </c>
      <c r="AJ426" s="1346">
        <v>0</v>
      </c>
      <c r="AK426" s="1346">
        <v>0</v>
      </c>
      <c r="AL426" s="1346">
        <v>0</v>
      </c>
      <c r="AM426" s="1346">
        <v>0</v>
      </c>
      <c r="AN426" s="1346">
        <v>0</v>
      </c>
      <c r="AO426" s="1346">
        <f t="shared" si="536"/>
        <v>0</v>
      </c>
      <c r="AP426" s="999"/>
      <c r="AQ426" s="1394"/>
      <c r="AR426" s="999"/>
      <c r="AS426" s="1001"/>
      <c r="AT426" s="1402">
        <f t="shared" si="552"/>
        <v>0</v>
      </c>
      <c r="AU426" s="1394"/>
      <c r="AV426" s="1394">
        <f t="shared" si="537"/>
        <v>0</v>
      </c>
      <c r="AW426" s="1999"/>
      <c r="AX426" s="2108">
        <f t="shared" si="570"/>
        <v>0</v>
      </c>
      <c r="AY426" s="1438">
        <f t="shared" si="569"/>
        <v>0</v>
      </c>
      <c r="AZ426" s="1438"/>
      <c r="BA426" s="1438">
        <f t="shared" si="563"/>
        <v>0</v>
      </c>
      <c r="BB426" s="1438">
        <f t="shared" si="553"/>
        <v>0</v>
      </c>
      <c r="BC426" s="1438">
        <f t="shared" si="564"/>
        <v>0</v>
      </c>
      <c r="BD426" s="1438">
        <f t="shared" si="565"/>
        <v>0</v>
      </c>
      <c r="BE426" s="1438">
        <f t="shared" si="538"/>
        <v>0</v>
      </c>
      <c r="BF426" s="1362"/>
      <c r="BG426" s="1363"/>
      <c r="BH426" s="1353"/>
      <c r="BI426" s="1353"/>
      <c r="BJ426" s="1353"/>
      <c r="BK426" s="1353"/>
      <c r="BL426" s="1353"/>
      <c r="BM426" s="1353">
        <f t="shared" si="539"/>
        <v>0</v>
      </c>
      <c r="BN426" s="1395"/>
      <c r="BO426" s="1395"/>
      <c r="BP426" s="1396"/>
      <c r="BQ426" s="1396"/>
      <c r="BR426" s="1396"/>
      <c r="BS426" s="1396">
        <f t="shared" si="540"/>
        <v>0</v>
      </c>
      <c r="BT426" s="1396"/>
      <c r="BU426" s="1441">
        <f t="shared" si="554"/>
        <v>0</v>
      </c>
      <c r="BV426" s="1441">
        <f t="shared" si="555"/>
        <v>0</v>
      </c>
      <c r="BW426" s="1441">
        <f t="shared" si="566"/>
        <v>0</v>
      </c>
      <c r="BX426" s="1441">
        <f t="shared" si="567"/>
        <v>0</v>
      </c>
      <c r="BY426" s="1441">
        <f t="shared" si="568"/>
        <v>0</v>
      </c>
      <c r="BZ426" s="1441">
        <f t="shared" si="541"/>
        <v>0</v>
      </c>
      <c r="CA426" s="2394"/>
      <c r="CB426" s="2059">
        <f t="shared" si="542"/>
        <v>0</v>
      </c>
    </row>
    <row r="427" spans="1:80" ht="14.25" hidden="1" customHeight="1">
      <c r="A427" s="1165"/>
      <c r="B427" s="1581"/>
      <c r="C427" s="1576"/>
      <c r="D427" s="1493"/>
      <c r="E427" s="1357">
        <v>0</v>
      </c>
      <c r="F427" s="1357">
        <v>0</v>
      </c>
      <c r="G427" s="1357">
        <v>0</v>
      </c>
      <c r="H427" s="1357">
        <v>0</v>
      </c>
      <c r="I427" s="1357">
        <v>0</v>
      </c>
      <c r="J427" s="1357">
        <v>0</v>
      </c>
      <c r="K427" s="1357">
        <v>0</v>
      </c>
      <c r="L427" s="1357">
        <f t="shared" si="533"/>
        <v>0</v>
      </c>
      <c r="M427" s="1440"/>
      <c r="N427" s="1440"/>
      <c r="O427" s="1440"/>
      <c r="P427" s="1440"/>
      <c r="Q427" s="1440"/>
      <c r="R427" s="1440"/>
      <c r="S427" s="1440"/>
      <c r="T427" s="1440">
        <f t="shared" si="534"/>
        <v>0</v>
      </c>
      <c r="U427" s="1722"/>
      <c r="V427" s="891">
        <f t="shared" si="556"/>
        <v>0</v>
      </c>
      <c r="W427" s="891"/>
      <c r="X427" s="891"/>
      <c r="Y427" s="891">
        <f t="shared" si="557"/>
        <v>0</v>
      </c>
      <c r="Z427" s="891"/>
      <c r="AA427" s="891">
        <f t="shared" si="558"/>
        <v>0</v>
      </c>
      <c r="AB427" s="891">
        <f t="shared" si="551"/>
        <v>0</v>
      </c>
      <c r="AC427" s="891">
        <f t="shared" si="559"/>
        <v>0</v>
      </c>
      <c r="AD427" s="891">
        <f t="shared" si="560"/>
        <v>0</v>
      </c>
      <c r="AE427" s="891">
        <f t="shared" si="561"/>
        <v>0</v>
      </c>
      <c r="AF427" s="1366">
        <f t="shared" si="535"/>
        <v>0</v>
      </c>
      <c r="AG427" s="891"/>
      <c r="AH427" s="891"/>
      <c r="AI427" s="1346">
        <v>0</v>
      </c>
      <c r="AJ427" s="1346">
        <v>0</v>
      </c>
      <c r="AK427" s="1346">
        <v>0</v>
      </c>
      <c r="AL427" s="1346">
        <v>0</v>
      </c>
      <c r="AM427" s="1346">
        <v>0</v>
      </c>
      <c r="AN427" s="1346">
        <v>0</v>
      </c>
      <c r="AO427" s="1346">
        <f t="shared" si="536"/>
        <v>0</v>
      </c>
      <c r="AP427" s="999"/>
      <c r="AQ427" s="1394"/>
      <c r="AR427" s="999"/>
      <c r="AS427" s="1001"/>
      <c r="AT427" s="1402">
        <f t="shared" si="552"/>
        <v>0</v>
      </c>
      <c r="AU427" s="1394"/>
      <c r="AV427" s="1394">
        <f t="shared" si="537"/>
        <v>0</v>
      </c>
      <c r="AW427" s="1999"/>
      <c r="AX427" s="2108">
        <f t="shared" si="570"/>
        <v>0</v>
      </c>
      <c r="AY427" s="1438">
        <f t="shared" si="569"/>
        <v>0</v>
      </c>
      <c r="AZ427" s="1438"/>
      <c r="BA427" s="1438">
        <f t="shared" si="563"/>
        <v>0</v>
      </c>
      <c r="BB427" s="1438">
        <f t="shared" si="553"/>
        <v>0</v>
      </c>
      <c r="BC427" s="1438">
        <f t="shared" si="564"/>
        <v>0</v>
      </c>
      <c r="BD427" s="1438">
        <f t="shared" si="565"/>
        <v>0</v>
      </c>
      <c r="BE427" s="1438">
        <f t="shared" si="538"/>
        <v>0</v>
      </c>
      <c r="BF427" s="1362"/>
      <c r="BG427" s="1363"/>
      <c r="BH427" s="1353"/>
      <c r="BI427" s="1353"/>
      <c r="BJ427" s="1353"/>
      <c r="BK427" s="1353"/>
      <c r="BL427" s="1353"/>
      <c r="BM427" s="1353">
        <f t="shared" si="539"/>
        <v>0</v>
      </c>
      <c r="BN427" s="1395"/>
      <c r="BO427" s="1395"/>
      <c r="BP427" s="1396"/>
      <c r="BQ427" s="1396"/>
      <c r="BR427" s="1396"/>
      <c r="BS427" s="1396">
        <f t="shared" si="540"/>
        <v>0</v>
      </c>
      <c r="BT427" s="1396"/>
      <c r="BU427" s="1441">
        <f t="shared" si="554"/>
        <v>0</v>
      </c>
      <c r="BV427" s="1441">
        <f t="shared" si="555"/>
        <v>0</v>
      </c>
      <c r="BW427" s="1441">
        <f t="shared" si="566"/>
        <v>0</v>
      </c>
      <c r="BX427" s="1441">
        <f t="shared" si="567"/>
        <v>0</v>
      </c>
      <c r="BY427" s="1441">
        <f t="shared" si="568"/>
        <v>0</v>
      </c>
      <c r="BZ427" s="1441">
        <f t="shared" si="541"/>
        <v>0</v>
      </c>
      <c r="CA427" s="2394"/>
      <c r="CB427" s="2059">
        <f t="shared" si="542"/>
        <v>0</v>
      </c>
    </row>
    <row r="428" spans="1:80" ht="14.25" hidden="1" customHeight="1">
      <c r="A428" s="1165"/>
      <c r="B428" s="1581"/>
      <c r="C428" s="1576"/>
      <c r="D428" s="1493"/>
      <c r="E428" s="1357">
        <v>0</v>
      </c>
      <c r="F428" s="1357">
        <v>0</v>
      </c>
      <c r="G428" s="1357">
        <v>0</v>
      </c>
      <c r="H428" s="1357">
        <v>0</v>
      </c>
      <c r="I428" s="1357">
        <v>0</v>
      </c>
      <c r="J428" s="1357">
        <v>0</v>
      </c>
      <c r="K428" s="1357">
        <v>0</v>
      </c>
      <c r="L428" s="1357">
        <f t="shared" si="533"/>
        <v>0</v>
      </c>
      <c r="M428" s="1440"/>
      <c r="N428" s="1440"/>
      <c r="O428" s="1440"/>
      <c r="P428" s="1440"/>
      <c r="Q428" s="1440"/>
      <c r="R428" s="1440"/>
      <c r="S428" s="1440"/>
      <c r="T428" s="1440">
        <f t="shared" si="534"/>
        <v>0</v>
      </c>
      <c r="U428" s="1722"/>
      <c r="V428" s="891">
        <f t="shared" si="556"/>
        <v>0</v>
      </c>
      <c r="W428" s="891"/>
      <c r="X428" s="891"/>
      <c r="Y428" s="891">
        <f t="shared" si="557"/>
        <v>0</v>
      </c>
      <c r="Z428" s="891"/>
      <c r="AA428" s="891">
        <f t="shared" si="558"/>
        <v>0</v>
      </c>
      <c r="AB428" s="891">
        <f t="shared" si="551"/>
        <v>0</v>
      </c>
      <c r="AC428" s="891">
        <f t="shared" si="559"/>
        <v>0</v>
      </c>
      <c r="AD428" s="891">
        <f t="shared" si="560"/>
        <v>0</v>
      </c>
      <c r="AE428" s="891">
        <f t="shared" si="561"/>
        <v>0</v>
      </c>
      <c r="AF428" s="1366">
        <f t="shared" si="535"/>
        <v>0</v>
      </c>
      <c r="AG428" s="891"/>
      <c r="AH428" s="891"/>
      <c r="AI428" s="1346">
        <v>0</v>
      </c>
      <c r="AJ428" s="1346">
        <v>0</v>
      </c>
      <c r="AK428" s="1346">
        <v>0</v>
      </c>
      <c r="AL428" s="1346">
        <v>0</v>
      </c>
      <c r="AM428" s="1346">
        <v>0</v>
      </c>
      <c r="AN428" s="1346">
        <v>0</v>
      </c>
      <c r="AO428" s="1346">
        <f t="shared" si="536"/>
        <v>0</v>
      </c>
      <c r="AP428" s="999"/>
      <c r="AQ428" s="1394"/>
      <c r="AR428" s="999"/>
      <c r="AS428" s="1001"/>
      <c r="AT428" s="1402">
        <f t="shared" si="552"/>
        <v>0</v>
      </c>
      <c r="AU428" s="1394"/>
      <c r="AV428" s="1394">
        <f t="shared" si="537"/>
        <v>0</v>
      </c>
      <c r="AW428" s="1999"/>
      <c r="AX428" s="2108">
        <f t="shared" si="570"/>
        <v>0</v>
      </c>
      <c r="AY428" s="1438">
        <f t="shared" si="569"/>
        <v>0</v>
      </c>
      <c r="AZ428" s="1438"/>
      <c r="BA428" s="1438">
        <f t="shared" si="563"/>
        <v>0</v>
      </c>
      <c r="BB428" s="1438">
        <f t="shared" si="553"/>
        <v>0</v>
      </c>
      <c r="BC428" s="1438">
        <f t="shared" si="564"/>
        <v>0</v>
      </c>
      <c r="BD428" s="1438">
        <f t="shared" si="565"/>
        <v>0</v>
      </c>
      <c r="BE428" s="1438">
        <f t="shared" si="538"/>
        <v>0</v>
      </c>
      <c r="BF428" s="1362"/>
      <c r="BG428" s="1363"/>
      <c r="BH428" s="1353"/>
      <c r="BI428" s="1353"/>
      <c r="BJ428" s="1353"/>
      <c r="BK428" s="1353"/>
      <c r="BL428" s="1353"/>
      <c r="BM428" s="1353">
        <f t="shared" si="539"/>
        <v>0</v>
      </c>
      <c r="BN428" s="1395"/>
      <c r="BO428" s="1395"/>
      <c r="BP428" s="1396"/>
      <c r="BQ428" s="1396"/>
      <c r="BR428" s="1396"/>
      <c r="BS428" s="1396">
        <f t="shared" si="540"/>
        <v>0</v>
      </c>
      <c r="BT428" s="1396"/>
      <c r="BU428" s="1441">
        <f t="shared" si="554"/>
        <v>0</v>
      </c>
      <c r="BV428" s="1441">
        <f t="shared" si="555"/>
        <v>0</v>
      </c>
      <c r="BW428" s="1441">
        <f t="shared" si="566"/>
        <v>0</v>
      </c>
      <c r="BX428" s="1441">
        <f t="shared" si="567"/>
        <v>0</v>
      </c>
      <c r="BY428" s="1441">
        <f t="shared" si="568"/>
        <v>0</v>
      </c>
      <c r="BZ428" s="1441">
        <f t="shared" si="541"/>
        <v>0</v>
      </c>
      <c r="CA428" s="2394"/>
      <c r="CB428" s="2059">
        <f t="shared" si="542"/>
        <v>0</v>
      </c>
    </row>
    <row r="429" spans="1:80" ht="14.25" hidden="1" customHeight="1">
      <c r="A429" s="1165"/>
      <c r="B429" s="1581"/>
      <c r="C429" s="1576"/>
      <c r="D429" s="1493"/>
      <c r="E429" s="1357">
        <v>0</v>
      </c>
      <c r="F429" s="1357">
        <v>0</v>
      </c>
      <c r="G429" s="1357">
        <v>0</v>
      </c>
      <c r="H429" s="1357">
        <v>0</v>
      </c>
      <c r="I429" s="1357">
        <v>0</v>
      </c>
      <c r="J429" s="1357">
        <v>0</v>
      </c>
      <c r="K429" s="1357">
        <v>0</v>
      </c>
      <c r="L429" s="1357">
        <f t="shared" si="533"/>
        <v>0</v>
      </c>
      <c r="M429" s="1440"/>
      <c r="N429" s="1440"/>
      <c r="O429" s="1440"/>
      <c r="P429" s="1440"/>
      <c r="Q429" s="1440"/>
      <c r="R429" s="1440"/>
      <c r="S429" s="1440"/>
      <c r="T429" s="1440">
        <f t="shared" si="534"/>
        <v>0</v>
      </c>
      <c r="U429" s="1722"/>
      <c r="V429" s="891">
        <f t="shared" si="556"/>
        <v>0</v>
      </c>
      <c r="W429" s="891"/>
      <c r="X429" s="891"/>
      <c r="Y429" s="891">
        <f t="shared" si="557"/>
        <v>0</v>
      </c>
      <c r="Z429" s="891"/>
      <c r="AA429" s="891">
        <f t="shared" si="558"/>
        <v>0</v>
      </c>
      <c r="AB429" s="891">
        <f t="shared" si="551"/>
        <v>0</v>
      </c>
      <c r="AC429" s="891">
        <f t="shared" si="559"/>
        <v>0</v>
      </c>
      <c r="AD429" s="891">
        <f t="shared" si="560"/>
        <v>0</v>
      </c>
      <c r="AE429" s="891">
        <f t="shared" si="561"/>
        <v>0</v>
      </c>
      <c r="AF429" s="1366">
        <f t="shared" si="535"/>
        <v>0</v>
      </c>
      <c r="AG429" s="891"/>
      <c r="AH429" s="891"/>
      <c r="AI429" s="1346">
        <v>0</v>
      </c>
      <c r="AJ429" s="1346">
        <v>0</v>
      </c>
      <c r="AK429" s="1346">
        <v>0</v>
      </c>
      <c r="AL429" s="1346">
        <v>0</v>
      </c>
      <c r="AM429" s="1346">
        <v>0</v>
      </c>
      <c r="AN429" s="1346">
        <v>0</v>
      </c>
      <c r="AO429" s="1346">
        <f t="shared" si="536"/>
        <v>0</v>
      </c>
      <c r="AP429" s="999"/>
      <c r="AQ429" s="1394"/>
      <c r="AR429" s="999"/>
      <c r="AS429" s="1001"/>
      <c r="AT429" s="1402">
        <f t="shared" si="552"/>
        <v>0</v>
      </c>
      <c r="AU429" s="1394"/>
      <c r="AV429" s="1394">
        <f t="shared" si="537"/>
        <v>0</v>
      </c>
      <c r="AW429" s="1999"/>
      <c r="AX429" s="2108">
        <f t="shared" si="570"/>
        <v>0</v>
      </c>
      <c r="AY429" s="1438">
        <f t="shared" si="569"/>
        <v>0</v>
      </c>
      <c r="AZ429" s="1438"/>
      <c r="BA429" s="1438">
        <f t="shared" si="563"/>
        <v>0</v>
      </c>
      <c r="BB429" s="1438">
        <f t="shared" si="553"/>
        <v>0</v>
      </c>
      <c r="BC429" s="1438">
        <f t="shared" si="564"/>
        <v>0</v>
      </c>
      <c r="BD429" s="1438">
        <f t="shared" si="565"/>
        <v>0</v>
      </c>
      <c r="BE429" s="1438">
        <f t="shared" si="538"/>
        <v>0</v>
      </c>
      <c r="BF429" s="1362"/>
      <c r="BG429" s="1363"/>
      <c r="BH429" s="1353"/>
      <c r="BI429" s="1353"/>
      <c r="BJ429" s="1353"/>
      <c r="BK429" s="1353"/>
      <c r="BL429" s="1353"/>
      <c r="BM429" s="1353">
        <f t="shared" si="539"/>
        <v>0</v>
      </c>
      <c r="BN429" s="1395"/>
      <c r="BO429" s="1395"/>
      <c r="BP429" s="1396"/>
      <c r="BQ429" s="1396"/>
      <c r="BR429" s="1396"/>
      <c r="BS429" s="1396">
        <f t="shared" si="540"/>
        <v>0</v>
      </c>
      <c r="BT429" s="1396"/>
      <c r="BU429" s="1441">
        <f t="shared" si="554"/>
        <v>0</v>
      </c>
      <c r="BV429" s="1441">
        <f t="shared" si="555"/>
        <v>0</v>
      </c>
      <c r="BW429" s="1441">
        <f t="shared" si="566"/>
        <v>0</v>
      </c>
      <c r="BX429" s="1441">
        <f t="shared" si="567"/>
        <v>0</v>
      </c>
      <c r="BY429" s="1441">
        <f t="shared" si="568"/>
        <v>0</v>
      </c>
      <c r="BZ429" s="1441">
        <f t="shared" si="541"/>
        <v>0</v>
      </c>
      <c r="CA429" s="2394"/>
      <c r="CB429" s="2059">
        <f t="shared" si="542"/>
        <v>0</v>
      </c>
    </row>
    <row r="430" spans="1:80" ht="22.5" hidden="1" customHeight="1">
      <c r="A430" s="911">
        <v>31</v>
      </c>
      <c r="B430" s="1581" t="s">
        <v>793</v>
      </c>
      <c r="C430" s="1961" t="s">
        <v>1114</v>
      </c>
      <c r="D430" s="1493" t="s">
        <v>955</v>
      </c>
      <c r="E430" s="1357">
        <v>0</v>
      </c>
      <c r="F430" s="1366">
        <v>0</v>
      </c>
      <c r="G430" s="1366">
        <v>0</v>
      </c>
      <c r="H430" s="1366">
        <v>0</v>
      </c>
      <c r="I430" s="1366">
        <v>0</v>
      </c>
      <c r="J430" s="1366">
        <v>0</v>
      </c>
      <c r="K430" s="1366">
        <v>0</v>
      </c>
      <c r="L430" s="1366">
        <f t="shared" si="533"/>
        <v>0</v>
      </c>
      <c r="M430" s="1440"/>
      <c r="N430" s="1440"/>
      <c r="O430" s="1960"/>
      <c r="P430" s="1960"/>
      <c r="Q430" s="1960"/>
      <c r="R430" s="1960"/>
      <c r="S430" s="1440"/>
      <c r="T430" s="1440">
        <f t="shared" si="534"/>
        <v>0</v>
      </c>
      <c r="U430" s="1722"/>
      <c r="V430" s="891">
        <f t="shared" si="556"/>
        <v>0</v>
      </c>
      <c r="W430" s="891"/>
      <c r="X430" s="891"/>
      <c r="Y430" s="891">
        <f t="shared" si="557"/>
        <v>0</v>
      </c>
      <c r="Z430" s="891"/>
      <c r="AA430" s="891">
        <f t="shared" si="558"/>
        <v>0</v>
      </c>
      <c r="AB430" s="891">
        <f t="shared" si="551"/>
        <v>0</v>
      </c>
      <c r="AC430" s="891">
        <f t="shared" si="559"/>
        <v>0</v>
      </c>
      <c r="AD430" s="891">
        <f t="shared" si="560"/>
        <v>0</v>
      </c>
      <c r="AE430" s="891">
        <f t="shared" si="561"/>
        <v>0</v>
      </c>
      <c r="AF430" s="891">
        <f t="shared" si="535"/>
        <v>0</v>
      </c>
      <c r="AG430" s="891"/>
      <c r="AH430" s="891"/>
      <c r="AI430" s="1346">
        <v>0</v>
      </c>
      <c r="AJ430" s="1346">
        <v>0</v>
      </c>
      <c r="AK430" s="1346">
        <v>0</v>
      </c>
      <c r="AL430" s="1346">
        <v>0</v>
      </c>
      <c r="AM430" s="1346">
        <v>0</v>
      </c>
      <c r="AN430" s="1346">
        <v>0</v>
      </c>
      <c r="AO430" s="1346">
        <f t="shared" si="536"/>
        <v>0</v>
      </c>
      <c r="AP430" s="999"/>
      <c r="AQ430" s="1394"/>
      <c r="AR430" s="999"/>
      <c r="AS430" s="1001"/>
      <c r="AT430" s="1402">
        <f t="shared" si="552"/>
        <v>0</v>
      </c>
      <c r="AU430" s="1394"/>
      <c r="AV430" s="1394">
        <f t="shared" si="537"/>
        <v>0</v>
      </c>
      <c r="AW430" s="1999"/>
      <c r="AX430" s="2108">
        <f t="shared" si="570"/>
        <v>0</v>
      </c>
      <c r="AY430" s="1438">
        <f t="shared" si="569"/>
        <v>0</v>
      </c>
      <c r="AZ430" s="1438"/>
      <c r="BA430" s="1438">
        <f t="shared" si="563"/>
        <v>0</v>
      </c>
      <c r="BB430" s="1438">
        <f t="shared" si="553"/>
        <v>0</v>
      </c>
      <c r="BC430" s="1438">
        <f t="shared" si="564"/>
        <v>0</v>
      </c>
      <c r="BD430" s="1438">
        <f t="shared" si="565"/>
        <v>0</v>
      </c>
      <c r="BE430" s="1438">
        <f t="shared" si="538"/>
        <v>0</v>
      </c>
      <c r="BF430" s="1362"/>
      <c r="BG430" s="1363"/>
      <c r="BH430" s="1353"/>
      <c r="BI430" s="1353"/>
      <c r="BJ430" s="1353"/>
      <c r="BK430" s="1353"/>
      <c r="BL430" s="1353"/>
      <c r="BM430" s="1353">
        <f t="shared" si="539"/>
        <v>0</v>
      </c>
      <c r="BN430" s="1395"/>
      <c r="BO430" s="1396"/>
      <c r="BP430" s="1396"/>
      <c r="BQ430" s="1396"/>
      <c r="BR430" s="1396"/>
      <c r="BS430" s="1396">
        <f t="shared" si="540"/>
        <v>0</v>
      </c>
      <c r="BT430" s="1396"/>
      <c r="BU430" s="1441">
        <f t="shared" si="554"/>
        <v>0</v>
      </c>
      <c r="BV430" s="1441">
        <f t="shared" si="555"/>
        <v>0</v>
      </c>
      <c r="BW430" s="1441">
        <f t="shared" si="566"/>
        <v>0</v>
      </c>
      <c r="BX430" s="1441">
        <f t="shared" si="567"/>
        <v>0</v>
      </c>
      <c r="BY430" s="1441">
        <f t="shared" si="568"/>
        <v>0</v>
      </c>
      <c r="BZ430" s="1441">
        <f t="shared" si="541"/>
        <v>0</v>
      </c>
      <c r="CA430" s="2394"/>
      <c r="CB430" s="2059">
        <f t="shared" si="542"/>
        <v>0</v>
      </c>
    </row>
    <row r="431" spans="1:80" ht="14.25" hidden="1" customHeight="1">
      <c r="A431" s="1165"/>
      <c r="B431" s="1452"/>
      <c r="C431" s="1368" t="s">
        <v>747</v>
      </c>
      <c r="D431" s="1559"/>
      <c r="E431" s="1388">
        <v>0</v>
      </c>
      <c r="F431" s="1388">
        <v>0</v>
      </c>
      <c r="G431" s="1388">
        <v>0</v>
      </c>
      <c r="H431" s="1388">
        <v>0</v>
      </c>
      <c r="I431" s="1388">
        <v>0</v>
      </c>
      <c r="J431" s="1388">
        <v>0</v>
      </c>
      <c r="K431" s="1388">
        <v>0</v>
      </c>
      <c r="L431" s="1388">
        <f t="shared" si="533"/>
        <v>0</v>
      </c>
      <c r="M431" s="1638"/>
      <c r="N431" s="1496"/>
      <c r="O431" s="1496"/>
      <c r="P431" s="1496"/>
      <c r="Q431" s="1496"/>
      <c r="R431" s="1496"/>
      <c r="S431" s="1496"/>
      <c r="T431" s="1444">
        <f t="shared" si="534"/>
        <v>0</v>
      </c>
      <c r="U431" s="1727"/>
      <c r="V431" s="891">
        <f t="shared" si="556"/>
        <v>0</v>
      </c>
      <c r="W431" s="891"/>
      <c r="X431" s="891"/>
      <c r="Y431" s="891">
        <f t="shared" si="557"/>
        <v>0</v>
      </c>
      <c r="Z431" s="891"/>
      <c r="AA431" s="891">
        <f t="shared" si="558"/>
        <v>0</v>
      </c>
      <c r="AB431" s="891">
        <f t="shared" si="551"/>
        <v>0</v>
      </c>
      <c r="AC431" s="891">
        <f t="shared" si="559"/>
        <v>0</v>
      </c>
      <c r="AD431" s="891">
        <f t="shared" si="560"/>
        <v>0</v>
      </c>
      <c r="AE431" s="891">
        <f t="shared" si="561"/>
        <v>0</v>
      </c>
      <c r="AF431" s="1443">
        <f t="shared" si="535"/>
        <v>0</v>
      </c>
      <c r="AG431" s="889"/>
      <c r="AH431" s="889"/>
      <c r="AI431" s="1497">
        <v>0</v>
      </c>
      <c r="AJ431" s="1497">
        <v>0</v>
      </c>
      <c r="AK431" s="1497">
        <v>0</v>
      </c>
      <c r="AL431" s="1497">
        <v>0</v>
      </c>
      <c r="AM431" s="1497">
        <v>0</v>
      </c>
      <c r="AN431" s="1497">
        <v>0</v>
      </c>
      <c r="AO431" s="1497">
        <f t="shared" si="536"/>
        <v>0</v>
      </c>
      <c r="AP431" s="1414"/>
      <c r="AQ431" s="1402"/>
      <c r="AR431" s="1414"/>
      <c r="AS431" s="1414"/>
      <c r="AT431" s="1414"/>
      <c r="AU431" s="1415"/>
      <c r="AV431" s="1402">
        <f t="shared" si="537"/>
        <v>0</v>
      </c>
      <c r="AW431" s="2080"/>
      <c r="AX431" s="2108">
        <f t="shared" si="570"/>
        <v>0</v>
      </c>
      <c r="AY431" s="1497">
        <f t="shared" si="569"/>
        <v>0</v>
      </c>
      <c r="AZ431" s="1481"/>
      <c r="BA431" s="1438">
        <f t="shared" si="563"/>
        <v>0</v>
      </c>
      <c r="BB431" s="1438">
        <f t="shared" si="553"/>
        <v>0</v>
      </c>
      <c r="BC431" s="1438">
        <f t="shared" si="564"/>
        <v>0</v>
      </c>
      <c r="BD431" s="1438">
        <f t="shared" si="565"/>
        <v>0</v>
      </c>
      <c r="BE431" s="1438">
        <f t="shared" si="538"/>
        <v>0</v>
      </c>
      <c r="BF431" s="1380"/>
      <c r="BG431" s="1381"/>
      <c r="BH431" s="1498"/>
      <c r="BI431" s="1498"/>
      <c r="BJ431" s="1498"/>
      <c r="BK431" s="1498"/>
      <c r="BL431" s="1498"/>
      <c r="BM431" s="1498">
        <f t="shared" si="539"/>
        <v>0</v>
      </c>
      <c r="BN431" s="1418"/>
      <c r="BO431" s="1418"/>
      <c r="BP431" s="1419"/>
      <c r="BQ431" s="1419"/>
      <c r="BR431" s="1419"/>
      <c r="BS431" s="1404">
        <f t="shared" si="540"/>
        <v>0</v>
      </c>
      <c r="BT431" s="1404"/>
      <c r="BU431" s="1498">
        <f t="shared" si="554"/>
        <v>0</v>
      </c>
      <c r="BV431" s="1498">
        <f t="shared" si="555"/>
        <v>0</v>
      </c>
      <c r="BW431" s="1441">
        <f t="shared" si="566"/>
        <v>0</v>
      </c>
      <c r="BX431" s="1441">
        <f t="shared" si="567"/>
        <v>0</v>
      </c>
      <c r="BY431" s="1441">
        <f t="shared" si="568"/>
        <v>0</v>
      </c>
      <c r="BZ431" s="1456">
        <f t="shared" si="541"/>
        <v>0</v>
      </c>
      <c r="CA431" s="2395"/>
      <c r="CB431" s="2059">
        <f t="shared" si="542"/>
        <v>0</v>
      </c>
    </row>
    <row r="432" spans="1:80" ht="26.25" customHeight="1">
      <c r="A432" s="1165" t="s">
        <v>759</v>
      </c>
      <c r="B432" s="1169" t="s">
        <v>603</v>
      </c>
      <c r="C432" s="942" t="s">
        <v>582</v>
      </c>
      <c r="D432" s="1741"/>
      <c r="E432" s="1861">
        <v>6</v>
      </c>
      <c r="F432" s="1861">
        <v>2000</v>
      </c>
      <c r="G432" s="1861">
        <v>57546.2</v>
      </c>
      <c r="H432" s="1861">
        <v>0</v>
      </c>
      <c r="I432" s="1861">
        <v>0</v>
      </c>
      <c r="J432" s="1861">
        <v>2941.6666666666665</v>
      </c>
      <c r="K432" s="1861">
        <v>70600</v>
      </c>
      <c r="L432" s="1861">
        <f t="shared" si="533"/>
        <v>133087.86666666667</v>
      </c>
      <c r="M432" s="2106">
        <f t="shared" ref="M432:S432" si="571">SUM(M433:M452)</f>
        <v>0</v>
      </c>
      <c r="N432" s="1184">
        <f t="shared" si="571"/>
        <v>0</v>
      </c>
      <c r="O432" s="1184">
        <f t="shared" si="571"/>
        <v>14031.7</v>
      </c>
      <c r="P432" s="1184">
        <f t="shared" si="571"/>
        <v>0</v>
      </c>
      <c r="Q432" s="1184"/>
      <c r="R432" s="1184">
        <f t="shared" si="571"/>
        <v>0</v>
      </c>
      <c r="S432" s="1184">
        <f t="shared" si="571"/>
        <v>0</v>
      </c>
      <c r="T432" s="1184">
        <f t="shared" si="534"/>
        <v>14031.7</v>
      </c>
      <c r="U432" s="1184"/>
      <c r="V432" s="1861">
        <f t="shared" ref="V432:AE432" si="572">SUM(V433:V452)</f>
        <v>6</v>
      </c>
      <c r="W432" s="1861"/>
      <c r="X432" s="1861"/>
      <c r="Y432" s="1861">
        <f t="shared" si="572"/>
        <v>55171.9</v>
      </c>
      <c r="Z432" s="1861"/>
      <c r="AA432" s="1861">
        <f t="shared" si="572"/>
        <v>15428.5</v>
      </c>
      <c r="AB432" s="1861">
        <f t="shared" si="572"/>
        <v>0</v>
      </c>
      <c r="AC432" s="1861">
        <f>SUM(AC433:AC452)</f>
        <v>0</v>
      </c>
      <c r="AD432" s="1861">
        <f t="shared" si="572"/>
        <v>4991.7</v>
      </c>
      <c r="AE432" s="1861">
        <f t="shared" si="572"/>
        <v>119800</v>
      </c>
      <c r="AF432" s="1861">
        <f t="shared" si="535"/>
        <v>195392.09999999998</v>
      </c>
      <c r="AG432" s="1861"/>
      <c r="AH432" s="1861"/>
      <c r="AI432" s="1861">
        <v>7</v>
      </c>
      <c r="AJ432" s="1861">
        <v>25400</v>
      </c>
      <c r="AK432" s="1861">
        <v>197853</v>
      </c>
      <c r="AL432" s="1861">
        <v>0</v>
      </c>
      <c r="AM432" s="1861">
        <v>5855</v>
      </c>
      <c r="AN432" s="1861">
        <v>140520</v>
      </c>
      <c r="AO432" s="1861">
        <f t="shared" si="536"/>
        <v>369628</v>
      </c>
      <c r="AP432" s="1861">
        <f t="shared" ref="AP432:AU432" si="573">SUM(AP433:AP452)</f>
        <v>0</v>
      </c>
      <c r="AQ432" s="1861">
        <f t="shared" si="573"/>
        <v>-6000</v>
      </c>
      <c r="AR432" s="1861">
        <f t="shared" si="573"/>
        <v>0</v>
      </c>
      <c r="AS432" s="1861">
        <f t="shared" si="573"/>
        <v>0</v>
      </c>
      <c r="AT432" s="1861">
        <f t="shared" si="573"/>
        <v>-2225</v>
      </c>
      <c r="AU432" s="1861">
        <f t="shared" si="573"/>
        <v>-53400</v>
      </c>
      <c r="AV432" s="1861">
        <f t="shared" si="537"/>
        <v>-61625</v>
      </c>
      <c r="AW432" s="1314">
        <f>AW437</f>
        <v>93.3</v>
      </c>
      <c r="AX432" s="1750">
        <f t="shared" ref="AX432:BD432" si="574">SUM(AX433:AX452)</f>
        <v>3.5</v>
      </c>
      <c r="AY432" s="1861">
        <f t="shared" si="574"/>
        <v>0</v>
      </c>
      <c r="AZ432" s="1861"/>
      <c r="BA432" s="1861">
        <f t="shared" si="574"/>
        <v>170383.2</v>
      </c>
      <c r="BB432" s="1861">
        <f t="shared" si="574"/>
        <v>0</v>
      </c>
      <c r="BC432" s="1861">
        <f t="shared" si="574"/>
        <v>4580</v>
      </c>
      <c r="BD432" s="1861">
        <f t="shared" si="574"/>
        <v>109920</v>
      </c>
      <c r="BE432" s="1861">
        <f t="shared" si="538"/>
        <v>284883.20000000001</v>
      </c>
      <c r="BF432" s="1730"/>
      <c r="BG432" s="1185"/>
      <c r="BH432" s="1861">
        <f>SUM(BH433:BH452)</f>
        <v>9.5</v>
      </c>
      <c r="BI432" s="1861">
        <f>SUM(BI433:BI452)</f>
        <v>0</v>
      </c>
      <c r="BJ432" s="1861">
        <f>SUM(BJ433:BJ452)</f>
        <v>278000</v>
      </c>
      <c r="BK432" s="1861">
        <f>SUM(BK433:BK452)</f>
        <v>0</v>
      </c>
      <c r="BL432" s="1861">
        <f>SUM(BL433:BL452)</f>
        <v>0</v>
      </c>
      <c r="BM432" s="1861">
        <f t="shared" si="539"/>
        <v>278000</v>
      </c>
      <c r="BN432" s="1861">
        <f>SUM(BN433:BN452)</f>
        <v>0</v>
      </c>
      <c r="BO432" s="1861">
        <f>SUM(BO433:BO452)</f>
        <v>0</v>
      </c>
      <c r="BP432" s="1861">
        <f>SUM(BP433:BP452)</f>
        <v>0</v>
      </c>
      <c r="BQ432" s="1861">
        <f>SUM(BQ433:BQ452)</f>
        <v>0</v>
      </c>
      <c r="BR432" s="1861">
        <f>SUM(BR433:BR452)</f>
        <v>0</v>
      </c>
      <c r="BS432" s="1861">
        <f t="shared" si="540"/>
        <v>0</v>
      </c>
      <c r="BT432" s="1861"/>
      <c r="BU432" s="1861">
        <f>SUM(BU433:BU452)</f>
        <v>6.5</v>
      </c>
      <c r="BV432" s="1861">
        <f>SUM(BV433:BV452)</f>
        <v>0</v>
      </c>
      <c r="BW432" s="1861">
        <f>SUM(BW433:BW452)</f>
        <v>218000</v>
      </c>
      <c r="BX432" s="1861">
        <f>SUM(BX433:BX452)</f>
        <v>0</v>
      </c>
      <c r="BY432" s="1861">
        <f>SUM(BY433:BY452)</f>
        <v>0</v>
      </c>
      <c r="BZ432" s="1861">
        <f t="shared" si="541"/>
        <v>218000</v>
      </c>
      <c r="CA432" s="2396"/>
      <c r="CB432" s="2059">
        <f t="shared" si="542"/>
        <v>16</v>
      </c>
    </row>
    <row r="433" spans="1:80" ht="36.75" customHeight="1">
      <c r="A433" s="912">
        <v>21</v>
      </c>
      <c r="B433" s="1591" t="s">
        <v>605</v>
      </c>
      <c r="C433" s="1639" t="s">
        <v>373</v>
      </c>
      <c r="D433" s="1567" t="s">
        <v>957</v>
      </c>
      <c r="E433" s="1449">
        <v>6</v>
      </c>
      <c r="F433" s="1449">
        <v>2000</v>
      </c>
      <c r="G433" s="1449">
        <v>57546.2</v>
      </c>
      <c r="H433" s="1449">
        <v>0</v>
      </c>
      <c r="I433" s="1449">
        <v>0</v>
      </c>
      <c r="J433" s="1449">
        <v>2941.6666666666665</v>
      </c>
      <c r="K433" s="1449">
        <v>70600</v>
      </c>
      <c r="L433" s="1449">
        <f t="shared" si="533"/>
        <v>133087.86666666667</v>
      </c>
      <c r="M433" s="1640"/>
      <c r="N433" s="1640"/>
      <c r="O433" s="1444">
        <v>14031.7</v>
      </c>
      <c r="P433" s="1640"/>
      <c r="Q433" s="1640"/>
      <c r="R433" s="1640">
        <f>S433/24</f>
        <v>0</v>
      </c>
      <c r="S433" s="1640"/>
      <c r="T433" s="1640">
        <f t="shared" si="534"/>
        <v>14031.7</v>
      </c>
      <c r="U433" s="1721"/>
      <c r="V433" s="2286">
        <f t="shared" ref="V433:V452" si="575">E433+M433</f>
        <v>6</v>
      </c>
      <c r="W433" s="930"/>
      <c r="X433" s="930"/>
      <c r="Y433" s="930"/>
      <c r="Z433" s="930"/>
      <c r="AA433" s="930">
        <v>15428.5</v>
      </c>
      <c r="AB433" s="930">
        <f t="shared" ref="AB433:AB452" si="576">H433+P433</f>
        <v>0</v>
      </c>
      <c r="AC433" s="930">
        <f t="shared" ref="AC433:AC452" si="577">I433+Q433</f>
        <v>0</v>
      </c>
      <c r="AD433" s="930">
        <v>4991.7</v>
      </c>
      <c r="AE433" s="930">
        <v>119800</v>
      </c>
      <c r="AF433" s="1721">
        <f t="shared" si="535"/>
        <v>140220.20000000001</v>
      </c>
      <c r="AG433" s="930"/>
      <c r="AH433" s="1993">
        <f>77360.7-14031.7</f>
        <v>63329</v>
      </c>
      <c r="AI433" s="1450">
        <v>0</v>
      </c>
      <c r="AJ433" s="1450">
        <v>0</v>
      </c>
      <c r="AK433" s="1450">
        <v>0</v>
      </c>
      <c r="AL433" s="1450">
        <v>0</v>
      </c>
      <c r="AM433" s="1450">
        <v>0</v>
      </c>
      <c r="AN433" s="1450">
        <v>0</v>
      </c>
      <c r="AO433" s="1450">
        <f t="shared" si="536"/>
        <v>0</v>
      </c>
      <c r="AP433" s="1002"/>
      <c r="AQ433" s="1389"/>
      <c r="AR433" s="1002"/>
      <c r="AS433" s="2020"/>
      <c r="AT433" s="1402">
        <f t="shared" ref="AT433:AT451" si="578">AU433/24</f>
        <v>0</v>
      </c>
      <c r="AU433" s="1394"/>
      <c r="AV433" s="1389">
        <f t="shared" si="537"/>
        <v>0</v>
      </c>
      <c r="AW433" s="2100"/>
      <c r="AX433" s="2110">
        <f t="shared" ref="AX433:AY435" si="579">AI433+AP433</f>
        <v>0</v>
      </c>
      <c r="AY433" s="1450">
        <f t="shared" si="579"/>
        <v>0</v>
      </c>
      <c r="AZ433" s="1450"/>
      <c r="BA433" s="1450">
        <f t="shared" ref="BA433:BA452" si="580">AK433+AR433</f>
        <v>0</v>
      </c>
      <c r="BB433" s="1450">
        <f t="shared" ref="BB433:BB452" si="581">AL433+AS433</f>
        <v>0</v>
      </c>
      <c r="BC433" s="1450">
        <f t="shared" ref="BC433:BC452" si="582">AM433+AT433</f>
        <v>0</v>
      </c>
      <c r="BD433" s="1450">
        <f t="shared" ref="BD433:BD452" si="583">AN433+AU433</f>
        <v>0</v>
      </c>
      <c r="BE433" s="1450">
        <f t="shared" si="538"/>
        <v>0</v>
      </c>
      <c r="BF433" s="1390"/>
      <c r="BG433" s="1391"/>
      <c r="BH433" s="1451">
        <v>2.5</v>
      </c>
      <c r="BI433" s="1451"/>
      <c r="BJ433" s="1451">
        <v>80000</v>
      </c>
      <c r="BK433" s="1451"/>
      <c r="BL433" s="1451"/>
      <c r="BM433" s="1451">
        <f t="shared" si="539"/>
        <v>80000</v>
      </c>
      <c r="BN433" s="1392"/>
      <c r="BO433" s="1392"/>
      <c r="BP433" s="1393"/>
      <c r="BQ433" s="1396">
        <f t="shared" ref="BQ433:BQ451" si="584">BR433/24</f>
        <v>0</v>
      </c>
      <c r="BR433" s="1393"/>
      <c r="BS433" s="1393">
        <f t="shared" si="540"/>
        <v>0</v>
      </c>
      <c r="BT433" s="1441"/>
      <c r="BU433" s="1451">
        <f t="shared" ref="BU433:BU452" si="585">BH433+BN433</f>
        <v>2.5</v>
      </c>
      <c r="BV433" s="1451">
        <f t="shared" ref="BV433:BV452" si="586">BI433+BO433</f>
        <v>0</v>
      </c>
      <c r="BW433" s="1451">
        <f t="shared" ref="BW433:BW452" si="587">BJ433+BP433</f>
        <v>80000</v>
      </c>
      <c r="BX433" s="1451">
        <f t="shared" ref="BX433:BX452" si="588">BK433+BQ433</f>
        <v>0</v>
      </c>
      <c r="BY433" s="1451">
        <f t="shared" ref="BY433:BY452" si="589">BL433+BR433</f>
        <v>0</v>
      </c>
      <c r="BZ433" s="1451">
        <f t="shared" si="541"/>
        <v>80000</v>
      </c>
      <c r="CA433" s="2393" t="s">
        <v>851</v>
      </c>
      <c r="CB433" s="2059">
        <f t="shared" si="542"/>
        <v>8.5</v>
      </c>
    </row>
    <row r="434" spans="1:80" ht="23.25" customHeight="1">
      <c r="A434" s="1165"/>
      <c r="B434" s="1581" t="s">
        <v>869</v>
      </c>
      <c r="C434" s="1576" t="s">
        <v>418</v>
      </c>
      <c r="D434" s="1548"/>
      <c r="E434" s="1366">
        <v>0</v>
      </c>
      <c r="F434" s="1366">
        <v>0</v>
      </c>
      <c r="G434" s="1366">
        <v>0</v>
      </c>
      <c r="H434" s="1366">
        <v>0</v>
      </c>
      <c r="I434" s="1366">
        <v>0</v>
      </c>
      <c r="J434" s="1366">
        <v>0</v>
      </c>
      <c r="K434" s="1366">
        <v>0</v>
      </c>
      <c r="L434" s="1366">
        <f t="shared" si="533"/>
        <v>0</v>
      </c>
      <c r="M434" s="1641"/>
      <c r="N434" s="1440"/>
      <c r="O434" s="1440"/>
      <c r="P434" s="1440"/>
      <c r="Q434" s="1440"/>
      <c r="R434" s="1440"/>
      <c r="S434" s="1440"/>
      <c r="T434" s="1440">
        <f t="shared" si="534"/>
        <v>0</v>
      </c>
      <c r="U434" s="1722"/>
      <c r="V434" s="891">
        <f t="shared" si="575"/>
        <v>0</v>
      </c>
      <c r="W434" s="891"/>
      <c r="X434" s="891"/>
      <c r="Y434" s="891">
        <v>55171.9</v>
      </c>
      <c r="Z434" s="891"/>
      <c r="AA434" s="891"/>
      <c r="AB434" s="891">
        <f t="shared" si="576"/>
        <v>0</v>
      </c>
      <c r="AC434" s="891">
        <f t="shared" si="577"/>
        <v>0</v>
      </c>
      <c r="AD434" s="891">
        <f t="shared" ref="AD434:AD452" si="590">J434+R434</f>
        <v>0</v>
      </c>
      <c r="AE434" s="891">
        <f t="shared" ref="AE434:AE452" si="591">K434+S434</f>
        <v>0</v>
      </c>
      <c r="AF434" s="1366">
        <f t="shared" si="535"/>
        <v>55171.9</v>
      </c>
      <c r="AG434" s="891"/>
      <c r="AH434" s="891"/>
      <c r="AI434" s="1438">
        <v>7</v>
      </c>
      <c r="AJ434" s="1438">
        <v>3000</v>
      </c>
      <c r="AK434" s="1438">
        <v>197853</v>
      </c>
      <c r="AL434" s="1438">
        <v>0</v>
      </c>
      <c r="AM434" s="1438">
        <v>850</v>
      </c>
      <c r="AN434" s="1438">
        <v>20400</v>
      </c>
      <c r="AO434" s="1438">
        <f t="shared" si="536"/>
        <v>222103</v>
      </c>
      <c r="AP434" s="999"/>
      <c r="AQ434" s="1394"/>
      <c r="AR434" s="999"/>
      <c r="AS434" s="1001"/>
      <c r="AT434" s="1402">
        <f t="shared" si="578"/>
        <v>0</v>
      </c>
      <c r="AU434" s="1394"/>
      <c r="AV434" s="1394">
        <f t="shared" si="537"/>
        <v>0</v>
      </c>
      <c r="AW434" s="2087"/>
      <c r="AX434" s="2108">
        <v>3.5</v>
      </c>
      <c r="AY434" s="1438"/>
      <c r="AZ434" s="1438"/>
      <c r="BA434" s="1438">
        <v>152883.20000000001</v>
      </c>
      <c r="BB434" s="1438">
        <f t="shared" si="581"/>
        <v>0</v>
      </c>
      <c r="BC434" s="1438">
        <v>0</v>
      </c>
      <c r="BD434" s="1438">
        <v>0</v>
      </c>
      <c r="BE434" s="1438">
        <f t="shared" si="538"/>
        <v>152883.20000000001</v>
      </c>
      <c r="BF434" s="1362"/>
      <c r="BG434" s="1348"/>
      <c r="BH434" s="1441">
        <v>4</v>
      </c>
      <c r="BI434" s="1441"/>
      <c r="BJ434" s="1441">
        <v>138000</v>
      </c>
      <c r="BK434" s="1441"/>
      <c r="BL434" s="1441"/>
      <c r="BM434" s="1441">
        <f t="shared" si="539"/>
        <v>138000</v>
      </c>
      <c r="BN434" s="1395"/>
      <c r="BO434" s="1395"/>
      <c r="BP434" s="1396"/>
      <c r="BQ434" s="1396">
        <f t="shared" si="584"/>
        <v>0</v>
      </c>
      <c r="BR434" s="1396"/>
      <c r="BS434" s="1396">
        <f t="shared" si="540"/>
        <v>0</v>
      </c>
      <c r="BT434" s="1441"/>
      <c r="BU434" s="1441">
        <f t="shared" si="585"/>
        <v>4</v>
      </c>
      <c r="BV434" s="1441">
        <f t="shared" si="586"/>
        <v>0</v>
      </c>
      <c r="BW434" s="1441">
        <f t="shared" si="587"/>
        <v>138000</v>
      </c>
      <c r="BX434" s="1441">
        <f t="shared" si="588"/>
        <v>0</v>
      </c>
      <c r="BY434" s="1441">
        <f t="shared" si="589"/>
        <v>0</v>
      </c>
      <c r="BZ434" s="1441">
        <f t="shared" si="541"/>
        <v>138000</v>
      </c>
      <c r="CA434" s="2393" t="s">
        <v>859</v>
      </c>
      <c r="CB434" s="2059">
        <f t="shared" si="542"/>
        <v>7.5</v>
      </c>
    </row>
    <row r="435" spans="1:80" ht="13.9" hidden="1" customHeight="1">
      <c r="A435" s="1165"/>
      <c r="B435" s="1581" t="s">
        <v>870</v>
      </c>
      <c r="C435" s="1576" t="s">
        <v>373</v>
      </c>
      <c r="D435" s="1548"/>
      <c r="E435" s="1366">
        <v>0</v>
      </c>
      <c r="F435" s="1366">
        <v>0</v>
      </c>
      <c r="G435" s="1366">
        <v>0</v>
      </c>
      <c r="H435" s="1366">
        <v>0</v>
      </c>
      <c r="I435" s="1366">
        <v>0</v>
      </c>
      <c r="J435" s="1366">
        <v>0</v>
      </c>
      <c r="K435" s="1366">
        <v>0</v>
      </c>
      <c r="L435" s="1366">
        <f t="shared" si="533"/>
        <v>0</v>
      </c>
      <c r="M435" s="1440"/>
      <c r="N435" s="1440"/>
      <c r="O435" s="1440"/>
      <c r="P435" s="1440"/>
      <c r="Q435" s="1440"/>
      <c r="R435" s="1440">
        <f>S435/24</f>
        <v>0</v>
      </c>
      <c r="S435" s="1440"/>
      <c r="T435" s="1440">
        <f t="shared" si="534"/>
        <v>0</v>
      </c>
      <c r="U435" s="1722"/>
      <c r="V435" s="891">
        <f t="shared" si="575"/>
        <v>0</v>
      </c>
      <c r="W435" s="891"/>
      <c r="X435" s="891"/>
      <c r="Y435" s="891">
        <f t="shared" ref="Y435:Y452" si="592">F435+N435</f>
        <v>0</v>
      </c>
      <c r="Z435" s="891"/>
      <c r="AA435" s="891">
        <f t="shared" ref="AA435:AA452" si="593">G435+O435</f>
        <v>0</v>
      </c>
      <c r="AB435" s="891">
        <f t="shared" si="576"/>
        <v>0</v>
      </c>
      <c r="AC435" s="891">
        <f t="shared" si="577"/>
        <v>0</v>
      </c>
      <c r="AD435" s="891">
        <f t="shared" si="590"/>
        <v>0</v>
      </c>
      <c r="AE435" s="891">
        <f t="shared" si="591"/>
        <v>0</v>
      </c>
      <c r="AF435" s="1366">
        <f t="shared" si="535"/>
        <v>0</v>
      </c>
      <c r="AG435" s="891"/>
      <c r="AH435" s="891"/>
      <c r="AI435" s="1438">
        <v>0</v>
      </c>
      <c r="AJ435" s="1438">
        <v>0</v>
      </c>
      <c r="AK435" s="1438">
        <v>0</v>
      </c>
      <c r="AL435" s="1438">
        <v>0</v>
      </c>
      <c r="AM435" s="1438">
        <v>0</v>
      </c>
      <c r="AN435" s="1438">
        <v>0</v>
      </c>
      <c r="AO435" s="1438">
        <f t="shared" si="536"/>
        <v>0</v>
      </c>
      <c r="AP435" s="999"/>
      <c r="AQ435" s="1394"/>
      <c r="AR435" s="999"/>
      <c r="AS435" s="1001"/>
      <c r="AT435" s="1402">
        <f t="shared" si="578"/>
        <v>0</v>
      </c>
      <c r="AU435" s="1394"/>
      <c r="AV435" s="1394">
        <f t="shared" si="537"/>
        <v>0</v>
      </c>
      <c r="AW435" s="2087"/>
      <c r="AX435" s="1982">
        <f t="shared" si="579"/>
        <v>0</v>
      </c>
      <c r="AY435" s="1438">
        <f t="shared" si="579"/>
        <v>0</v>
      </c>
      <c r="AZ435" s="1438"/>
      <c r="BA435" s="1438">
        <f t="shared" si="580"/>
        <v>0</v>
      </c>
      <c r="BB435" s="1438">
        <f t="shared" si="581"/>
        <v>0</v>
      </c>
      <c r="BC435" s="1438">
        <f t="shared" si="582"/>
        <v>0</v>
      </c>
      <c r="BD435" s="1438">
        <f t="shared" si="583"/>
        <v>0</v>
      </c>
      <c r="BE435" s="1438">
        <f t="shared" si="538"/>
        <v>0</v>
      </c>
      <c r="BF435" s="1362"/>
      <c r="BG435" s="1363"/>
      <c r="BH435" s="1441"/>
      <c r="BI435" s="1441"/>
      <c r="BJ435" s="1441"/>
      <c r="BK435" s="1441"/>
      <c r="BL435" s="1441"/>
      <c r="BM435" s="1441">
        <f t="shared" si="539"/>
        <v>0</v>
      </c>
      <c r="BN435" s="1395"/>
      <c r="BO435" s="1395"/>
      <c r="BP435" s="1396"/>
      <c r="BQ435" s="1396">
        <f t="shared" si="584"/>
        <v>0</v>
      </c>
      <c r="BR435" s="1396"/>
      <c r="BS435" s="1396">
        <f t="shared" si="540"/>
        <v>0</v>
      </c>
      <c r="BT435" s="1441"/>
      <c r="BU435" s="1441">
        <f t="shared" si="585"/>
        <v>0</v>
      </c>
      <c r="BV435" s="1441">
        <f t="shared" si="586"/>
        <v>0</v>
      </c>
      <c r="BW435" s="1441">
        <f t="shared" si="587"/>
        <v>0</v>
      </c>
      <c r="BX435" s="1441">
        <f t="shared" si="588"/>
        <v>0</v>
      </c>
      <c r="BY435" s="1441">
        <f t="shared" si="589"/>
        <v>0</v>
      </c>
      <c r="BZ435" s="1441">
        <f t="shared" si="541"/>
        <v>0</v>
      </c>
      <c r="CA435" s="2394"/>
      <c r="CB435" s="2059">
        <f t="shared" si="542"/>
        <v>0</v>
      </c>
    </row>
    <row r="436" spans="1:80" ht="24" hidden="1">
      <c r="A436" s="1165"/>
      <c r="B436" s="1581"/>
      <c r="C436" s="1860" t="s">
        <v>1053</v>
      </c>
      <c r="D436" s="1548"/>
      <c r="E436" s="1366">
        <v>0</v>
      </c>
      <c r="F436" s="1366">
        <v>0</v>
      </c>
      <c r="G436" s="1366">
        <v>0</v>
      </c>
      <c r="H436" s="1366">
        <v>0</v>
      </c>
      <c r="I436" s="1366">
        <v>0</v>
      </c>
      <c r="J436" s="1366">
        <v>0</v>
      </c>
      <c r="K436" s="1366">
        <v>0</v>
      </c>
      <c r="L436" s="1366">
        <f t="shared" si="533"/>
        <v>0</v>
      </c>
      <c r="M436" s="1440"/>
      <c r="N436" s="1440"/>
      <c r="O436" s="1440"/>
      <c r="P436" s="1440"/>
      <c r="Q436" s="1440"/>
      <c r="R436" s="1440"/>
      <c r="S436" s="1440"/>
      <c r="T436" s="1440">
        <f t="shared" si="534"/>
        <v>0</v>
      </c>
      <c r="U436" s="1722"/>
      <c r="V436" s="891">
        <f t="shared" si="575"/>
        <v>0</v>
      </c>
      <c r="W436" s="891"/>
      <c r="X436" s="891"/>
      <c r="Y436" s="891">
        <f t="shared" si="592"/>
        <v>0</v>
      </c>
      <c r="Z436" s="891"/>
      <c r="AA436" s="891">
        <f t="shared" si="593"/>
        <v>0</v>
      </c>
      <c r="AB436" s="891">
        <f t="shared" si="576"/>
        <v>0</v>
      </c>
      <c r="AC436" s="891">
        <f t="shared" si="577"/>
        <v>0</v>
      </c>
      <c r="AD436" s="891">
        <f t="shared" si="590"/>
        <v>0</v>
      </c>
      <c r="AE436" s="891">
        <f t="shared" si="591"/>
        <v>0</v>
      </c>
      <c r="AF436" s="1366">
        <f t="shared" si="535"/>
        <v>0</v>
      </c>
      <c r="AG436" s="891"/>
      <c r="AH436" s="891"/>
      <c r="AI436" s="1438" t="s">
        <v>1115</v>
      </c>
      <c r="AJ436" s="1438">
        <v>6000</v>
      </c>
      <c r="AK436" s="1438">
        <v>0</v>
      </c>
      <c r="AL436" s="1438">
        <v>0</v>
      </c>
      <c r="AM436" s="1438">
        <v>2225</v>
      </c>
      <c r="AN436" s="1438">
        <v>53400</v>
      </c>
      <c r="AO436" s="1438">
        <f t="shared" si="536"/>
        <v>61625</v>
      </c>
      <c r="AP436" s="999"/>
      <c r="AQ436" s="2019">
        <v>-6000</v>
      </c>
      <c r="AR436" s="1687"/>
      <c r="AS436" s="1485"/>
      <c r="AT436" s="2008">
        <f t="shared" si="578"/>
        <v>-2225</v>
      </c>
      <c r="AU436" s="2019">
        <v>-53400</v>
      </c>
      <c r="AV436" s="1394">
        <f t="shared" si="537"/>
        <v>-61625</v>
      </c>
      <c r="AW436" s="2087"/>
      <c r="AX436" s="1438"/>
      <c r="AY436" s="1438">
        <f t="shared" ref="AY436:AY452" si="594">AJ436+AQ436</f>
        <v>0</v>
      </c>
      <c r="AZ436" s="1438"/>
      <c r="BA436" s="1438">
        <f t="shared" si="580"/>
        <v>0</v>
      </c>
      <c r="BB436" s="1438">
        <f t="shared" si="581"/>
        <v>0</v>
      </c>
      <c r="BC436" s="1438">
        <f t="shared" si="582"/>
        <v>0</v>
      </c>
      <c r="BD436" s="1438">
        <f t="shared" si="583"/>
        <v>0</v>
      </c>
      <c r="BE436" s="1438">
        <f t="shared" si="538"/>
        <v>0</v>
      </c>
      <c r="BF436" s="1362"/>
      <c r="BG436" s="1363"/>
      <c r="BH436" s="1441"/>
      <c r="BI436" s="1441"/>
      <c r="BJ436" s="1441"/>
      <c r="BK436" s="1441"/>
      <c r="BL436" s="1441"/>
      <c r="BM436" s="1441">
        <f t="shared" si="539"/>
        <v>0</v>
      </c>
      <c r="BN436" s="1395"/>
      <c r="BO436" s="1395"/>
      <c r="BP436" s="1396"/>
      <c r="BQ436" s="2021">
        <f t="shared" si="584"/>
        <v>0</v>
      </c>
      <c r="BR436" s="1396"/>
      <c r="BS436" s="1396">
        <f t="shared" si="540"/>
        <v>0</v>
      </c>
      <c r="BT436" s="1441"/>
      <c r="BU436" s="1441">
        <f t="shared" si="585"/>
        <v>0</v>
      </c>
      <c r="BV436" s="1441">
        <f t="shared" si="586"/>
        <v>0</v>
      </c>
      <c r="BW436" s="1441">
        <f t="shared" si="587"/>
        <v>0</v>
      </c>
      <c r="BX436" s="1441">
        <f t="shared" si="588"/>
        <v>0</v>
      </c>
      <c r="BY436" s="1441">
        <f>BL436+BR436</f>
        <v>0</v>
      </c>
      <c r="BZ436" s="1441">
        <f t="shared" si="541"/>
        <v>0</v>
      </c>
      <c r="CA436" s="2394"/>
      <c r="CB436" s="2059">
        <f t="shared" si="542"/>
        <v>0</v>
      </c>
    </row>
    <row r="437" spans="1:80" ht="36">
      <c r="A437" s="1165"/>
      <c r="B437" s="1581" t="s">
        <v>870</v>
      </c>
      <c r="C437" s="1576" t="s">
        <v>1054</v>
      </c>
      <c r="D437" s="1548"/>
      <c r="E437" s="1366">
        <v>0</v>
      </c>
      <c r="F437" s="1366">
        <v>0</v>
      </c>
      <c r="G437" s="1366">
        <v>0</v>
      </c>
      <c r="H437" s="1366">
        <v>0</v>
      </c>
      <c r="I437" s="1366">
        <v>0</v>
      </c>
      <c r="J437" s="1366">
        <v>0</v>
      </c>
      <c r="K437" s="1366">
        <v>0</v>
      </c>
      <c r="L437" s="1366">
        <f t="shared" si="533"/>
        <v>0</v>
      </c>
      <c r="M437" s="1440"/>
      <c r="N437" s="1440"/>
      <c r="O437" s="1440"/>
      <c r="P437" s="1440"/>
      <c r="Q437" s="1440"/>
      <c r="R437" s="1440"/>
      <c r="S437" s="1440"/>
      <c r="T437" s="1440">
        <f t="shared" si="534"/>
        <v>0</v>
      </c>
      <c r="U437" s="1722"/>
      <c r="V437" s="891">
        <f t="shared" si="575"/>
        <v>0</v>
      </c>
      <c r="W437" s="891"/>
      <c r="X437" s="891"/>
      <c r="Y437" s="891">
        <f t="shared" si="592"/>
        <v>0</v>
      </c>
      <c r="Z437" s="891"/>
      <c r="AA437" s="891">
        <f t="shared" si="593"/>
        <v>0</v>
      </c>
      <c r="AB437" s="891">
        <f t="shared" si="576"/>
        <v>0</v>
      </c>
      <c r="AC437" s="891">
        <f t="shared" si="577"/>
        <v>0</v>
      </c>
      <c r="AD437" s="891">
        <f t="shared" si="590"/>
        <v>0</v>
      </c>
      <c r="AE437" s="891">
        <f t="shared" si="591"/>
        <v>0</v>
      </c>
      <c r="AF437" s="1366">
        <f t="shared" si="535"/>
        <v>0</v>
      </c>
      <c r="AG437" s="891"/>
      <c r="AH437" s="891"/>
      <c r="AI437" s="1438" t="s">
        <v>1116</v>
      </c>
      <c r="AJ437" s="1438">
        <v>16400</v>
      </c>
      <c r="AK437" s="1438">
        <v>0</v>
      </c>
      <c r="AL437" s="1438">
        <v>0</v>
      </c>
      <c r="AM437" s="1438">
        <v>2780</v>
      </c>
      <c r="AN437" s="1438">
        <v>66720</v>
      </c>
      <c r="AO437" s="1438">
        <f t="shared" si="536"/>
        <v>85900</v>
      </c>
      <c r="AP437" s="999"/>
      <c r="AQ437" s="1394"/>
      <c r="AR437" s="999"/>
      <c r="AS437" s="1001"/>
      <c r="AT437" s="1402">
        <f t="shared" si="578"/>
        <v>0</v>
      </c>
      <c r="AU437" s="1394"/>
      <c r="AV437" s="1394">
        <f t="shared" si="537"/>
        <v>0</v>
      </c>
      <c r="AW437" s="2087">
        <v>93.3</v>
      </c>
      <c r="AX437" s="1438"/>
      <c r="AY437" s="1438"/>
      <c r="AZ437" s="1438"/>
      <c r="BA437" s="1438">
        <v>17500</v>
      </c>
      <c r="BB437" s="1438">
        <f t="shared" si="581"/>
        <v>0</v>
      </c>
      <c r="BC437" s="1438">
        <v>4580</v>
      </c>
      <c r="BD437" s="1438">
        <v>109920</v>
      </c>
      <c r="BE437" s="1438">
        <f t="shared" si="538"/>
        <v>132000</v>
      </c>
      <c r="BF437" s="1362"/>
      <c r="BG437" s="1363"/>
      <c r="BH437" s="1441"/>
      <c r="BI437" s="1441"/>
      <c r="BJ437" s="1441"/>
      <c r="BK437" s="1441"/>
      <c r="BL437" s="1441"/>
      <c r="BM437" s="1441">
        <f t="shared" si="539"/>
        <v>0</v>
      </c>
      <c r="BN437" s="1395"/>
      <c r="BO437" s="1395"/>
      <c r="BP437" s="1396"/>
      <c r="BQ437" s="1396">
        <f t="shared" si="584"/>
        <v>0</v>
      </c>
      <c r="BR437" s="1396"/>
      <c r="BS437" s="1396">
        <f t="shared" si="540"/>
        <v>0</v>
      </c>
      <c r="BT437" s="1441"/>
      <c r="BU437" s="1441">
        <f t="shared" si="585"/>
        <v>0</v>
      </c>
      <c r="BV437" s="1441">
        <f t="shared" si="586"/>
        <v>0</v>
      </c>
      <c r="BW437" s="1441">
        <f t="shared" si="587"/>
        <v>0</v>
      </c>
      <c r="BX437" s="1441">
        <f t="shared" si="588"/>
        <v>0</v>
      </c>
      <c r="BY437" s="1441">
        <f t="shared" si="589"/>
        <v>0</v>
      </c>
      <c r="BZ437" s="1441">
        <f t="shared" si="541"/>
        <v>0</v>
      </c>
      <c r="CA437" s="2399" t="s">
        <v>1242</v>
      </c>
      <c r="CB437" s="2059">
        <f t="shared" si="542"/>
        <v>0</v>
      </c>
    </row>
    <row r="438" spans="1:80" ht="26.25" hidden="1" customHeight="1">
      <c r="A438" s="1165"/>
      <c r="B438" s="1581" t="s">
        <v>1052</v>
      </c>
      <c r="C438" s="1576" t="s">
        <v>1117</v>
      </c>
      <c r="D438" s="1548"/>
      <c r="E438" s="1366">
        <v>0</v>
      </c>
      <c r="F438" s="1366">
        <v>0</v>
      </c>
      <c r="G438" s="1366">
        <v>0</v>
      </c>
      <c r="H438" s="1366">
        <v>0</v>
      </c>
      <c r="I438" s="1366">
        <v>0</v>
      </c>
      <c r="J438" s="1366">
        <v>0</v>
      </c>
      <c r="K438" s="1366">
        <v>0</v>
      </c>
      <c r="L438" s="1366">
        <f t="shared" si="533"/>
        <v>0</v>
      </c>
      <c r="M438" s="1440"/>
      <c r="N438" s="1440"/>
      <c r="O438" s="1440"/>
      <c r="P438" s="1440"/>
      <c r="Q438" s="1440"/>
      <c r="R438" s="1440"/>
      <c r="S438" s="1440"/>
      <c r="T438" s="1440">
        <f t="shared" si="534"/>
        <v>0</v>
      </c>
      <c r="U438" s="1722"/>
      <c r="V438" s="891">
        <f t="shared" si="575"/>
        <v>0</v>
      </c>
      <c r="W438" s="891"/>
      <c r="X438" s="891"/>
      <c r="Y438" s="891">
        <f t="shared" si="592"/>
        <v>0</v>
      </c>
      <c r="Z438" s="891"/>
      <c r="AA438" s="891">
        <f t="shared" si="593"/>
        <v>0</v>
      </c>
      <c r="AB438" s="891">
        <f t="shared" si="576"/>
        <v>0</v>
      </c>
      <c r="AC438" s="891">
        <f t="shared" si="577"/>
        <v>0</v>
      </c>
      <c r="AD438" s="891">
        <f t="shared" si="590"/>
        <v>0</v>
      </c>
      <c r="AE438" s="891">
        <f t="shared" si="591"/>
        <v>0</v>
      </c>
      <c r="AF438" s="1366">
        <f t="shared" si="535"/>
        <v>0</v>
      </c>
      <c r="AG438" s="891"/>
      <c r="AH438" s="891"/>
      <c r="AI438" s="1438">
        <v>0</v>
      </c>
      <c r="AJ438" s="1438">
        <v>0</v>
      </c>
      <c r="AK438" s="1438">
        <v>0</v>
      </c>
      <c r="AL438" s="1438">
        <v>0</v>
      </c>
      <c r="AM438" s="1438">
        <v>0</v>
      </c>
      <c r="AN438" s="1438">
        <v>0</v>
      </c>
      <c r="AO438" s="1438">
        <f t="shared" si="536"/>
        <v>0</v>
      </c>
      <c r="AP438" s="999"/>
      <c r="AQ438" s="1394"/>
      <c r="AR438" s="999"/>
      <c r="AS438" s="1001"/>
      <c r="AT438" s="1402">
        <f t="shared" si="578"/>
        <v>0</v>
      </c>
      <c r="AU438" s="1394"/>
      <c r="AV438" s="1394">
        <f t="shared" si="537"/>
        <v>0</v>
      </c>
      <c r="AW438" s="1999"/>
      <c r="AX438" s="1982">
        <f t="shared" ref="AX438:AX452" si="595">AI438+AP438</f>
        <v>0</v>
      </c>
      <c r="AY438" s="1438">
        <f t="shared" si="594"/>
        <v>0</v>
      </c>
      <c r="AZ438" s="1438"/>
      <c r="BA438" s="1438">
        <f t="shared" si="580"/>
        <v>0</v>
      </c>
      <c r="BB438" s="1438">
        <f t="shared" si="581"/>
        <v>0</v>
      </c>
      <c r="BC438" s="1438">
        <f t="shared" si="582"/>
        <v>0</v>
      </c>
      <c r="BD438" s="1438">
        <f t="shared" si="583"/>
        <v>0</v>
      </c>
      <c r="BE438" s="1438">
        <f t="shared" si="538"/>
        <v>0</v>
      </c>
      <c r="BF438" s="1362"/>
      <c r="BG438" s="1363"/>
      <c r="BH438" s="1441">
        <v>3</v>
      </c>
      <c r="BI438" s="1441"/>
      <c r="BJ438" s="1441">
        <v>60000</v>
      </c>
      <c r="BK438" s="1441"/>
      <c r="BL438" s="1441"/>
      <c r="BM438" s="1441">
        <f t="shared" si="539"/>
        <v>60000</v>
      </c>
      <c r="BN438" s="1395"/>
      <c r="BO438" s="1395"/>
      <c r="BP438" s="1396"/>
      <c r="BQ438" s="1396">
        <f t="shared" si="584"/>
        <v>0</v>
      </c>
      <c r="BR438" s="1396"/>
      <c r="BS438" s="1396">
        <f t="shared" si="540"/>
        <v>0</v>
      </c>
      <c r="BT438" s="1441"/>
      <c r="BU438" s="1441"/>
      <c r="BV438" s="1441">
        <f t="shared" si="586"/>
        <v>0</v>
      </c>
      <c r="BW438" s="1441"/>
      <c r="BX438" s="1441">
        <f t="shared" si="588"/>
        <v>0</v>
      </c>
      <c r="BY438" s="1441">
        <f t="shared" si="589"/>
        <v>0</v>
      </c>
      <c r="BZ438" s="1441">
        <f t="shared" si="541"/>
        <v>0</v>
      </c>
      <c r="CA438" s="2393" t="s">
        <v>233</v>
      </c>
      <c r="CB438" s="2059">
        <f t="shared" si="542"/>
        <v>0</v>
      </c>
    </row>
    <row r="439" spans="1:80" ht="12.75" hidden="1" customHeight="1">
      <c r="A439" s="1165"/>
      <c r="B439" s="1581"/>
      <c r="C439" s="1576"/>
      <c r="D439" s="1548"/>
      <c r="E439" s="1366">
        <v>0</v>
      </c>
      <c r="F439" s="1366">
        <v>0</v>
      </c>
      <c r="G439" s="1366">
        <v>0</v>
      </c>
      <c r="H439" s="1366">
        <v>0</v>
      </c>
      <c r="I439" s="1366">
        <v>0</v>
      </c>
      <c r="J439" s="1366">
        <v>0</v>
      </c>
      <c r="K439" s="1366">
        <v>0</v>
      </c>
      <c r="L439" s="1366">
        <f t="shared" si="533"/>
        <v>0</v>
      </c>
      <c r="M439" s="1440"/>
      <c r="N439" s="1440"/>
      <c r="O439" s="1440"/>
      <c r="P439" s="1440"/>
      <c r="Q439" s="1440"/>
      <c r="R439" s="1440"/>
      <c r="S439" s="1440"/>
      <c r="T439" s="1440">
        <f t="shared" si="534"/>
        <v>0</v>
      </c>
      <c r="U439" s="1722"/>
      <c r="V439" s="891">
        <f t="shared" si="575"/>
        <v>0</v>
      </c>
      <c r="W439" s="891"/>
      <c r="X439" s="891"/>
      <c r="Y439" s="891">
        <f t="shared" si="592"/>
        <v>0</v>
      </c>
      <c r="Z439" s="891"/>
      <c r="AA439" s="891">
        <f t="shared" si="593"/>
        <v>0</v>
      </c>
      <c r="AB439" s="891">
        <f t="shared" si="576"/>
        <v>0</v>
      </c>
      <c r="AC439" s="891">
        <f t="shared" si="577"/>
        <v>0</v>
      </c>
      <c r="AD439" s="891">
        <f t="shared" si="590"/>
        <v>0</v>
      </c>
      <c r="AE439" s="891">
        <f t="shared" si="591"/>
        <v>0</v>
      </c>
      <c r="AF439" s="1366">
        <f t="shared" si="535"/>
        <v>0</v>
      </c>
      <c r="AG439" s="891"/>
      <c r="AH439" s="891"/>
      <c r="AI439" s="1438">
        <v>0</v>
      </c>
      <c r="AJ439" s="1438">
        <v>0</v>
      </c>
      <c r="AK439" s="1438">
        <v>0</v>
      </c>
      <c r="AL439" s="1438">
        <v>0</v>
      </c>
      <c r="AM439" s="1438">
        <v>0</v>
      </c>
      <c r="AN439" s="1438">
        <v>0</v>
      </c>
      <c r="AO439" s="1438">
        <f t="shared" si="536"/>
        <v>0</v>
      </c>
      <c r="AP439" s="999"/>
      <c r="AQ439" s="1394"/>
      <c r="AR439" s="999"/>
      <c r="AS439" s="1001"/>
      <c r="AT439" s="1402">
        <f t="shared" si="578"/>
        <v>0</v>
      </c>
      <c r="AU439" s="1394"/>
      <c r="AV439" s="1394">
        <f t="shared" si="537"/>
        <v>0</v>
      </c>
      <c r="AW439" s="1999"/>
      <c r="AX439" s="1982">
        <f t="shared" si="595"/>
        <v>0</v>
      </c>
      <c r="AY439" s="1438">
        <f t="shared" si="594"/>
        <v>0</v>
      </c>
      <c r="AZ439" s="1438"/>
      <c r="BA439" s="1438">
        <f t="shared" si="580"/>
        <v>0</v>
      </c>
      <c r="BB439" s="1438">
        <f t="shared" si="581"/>
        <v>0</v>
      </c>
      <c r="BC439" s="1438">
        <f t="shared" si="582"/>
        <v>0</v>
      </c>
      <c r="BD439" s="1438">
        <f t="shared" si="583"/>
        <v>0</v>
      </c>
      <c r="BE439" s="1438">
        <f t="shared" si="538"/>
        <v>0</v>
      </c>
      <c r="BF439" s="1362"/>
      <c r="BG439" s="1363"/>
      <c r="BH439" s="1441"/>
      <c r="BI439" s="1441"/>
      <c r="BJ439" s="1441"/>
      <c r="BK439" s="1441"/>
      <c r="BL439" s="1441"/>
      <c r="BM439" s="1441">
        <f t="shared" si="539"/>
        <v>0</v>
      </c>
      <c r="BN439" s="1395"/>
      <c r="BO439" s="1395"/>
      <c r="BP439" s="1396"/>
      <c r="BQ439" s="1396">
        <f t="shared" si="584"/>
        <v>0</v>
      </c>
      <c r="BR439" s="1396"/>
      <c r="BS439" s="1396">
        <f t="shared" si="540"/>
        <v>0</v>
      </c>
      <c r="BT439" s="1396"/>
      <c r="BU439" s="1441">
        <f t="shared" si="585"/>
        <v>0</v>
      </c>
      <c r="BV439" s="1441">
        <f t="shared" si="586"/>
        <v>0</v>
      </c>
      <c r="BW439" s="1441">
        <f t="shared" si="587"/>
        <v>0</v>
      </c>
      <c r="BX439" s="1441">
        <f t="shared" si="588"/>
        <v>0</v>
      </c>
      <c r="BY439" s="1441">
        <f t="shared" si="589"/>
        <v>0</v>
      </c>
      <c r="BZ439" s="1441">
        <f t="shared" si="541"/>
        <v>0</v>
      </c>
      <c r="CA439" s="2394"/>
      <c r="CB439" s="2059">
        <f t="shared" si="542"/>
        <v>0</v>
      </c>
    </row>
    <row r="440" spans="1:80" ht="12.75" hidden="1" customHeight="1">
      <c r="A440" s="1165"/>
      <c r="B440" s="1581"/>
      <c r="C440" s="1576"/>
      <c r="D440" s="1548"/>
      <c r="E440" s="1366">
        <v>0</v>
      </c>
      <c r="F440" s="1366">
        <v>0</v>
      </c>
      <c r="G440" s="1366">
        <v>0</v>
      </c>
      <c r="H440" s="1366">
        <v>0</v>
      </c>
      <c r="I440" s="1366">
        <v>0</v>
      </c>
      <c r="J440" s="1366">
        <v>0</v>
      </c>
      <c r="K440" s="1366">
        <v>0</v>
      </c>
      <c r="L440" s="1366">
        <f t="shared" si="533"/>
        <v>0</v>
      </c>
      <c r="M440" s="1440"/>
      <c r="N440" s="1440"/>
      <c r="O440" s="1440"/>
      <c r="P440" s="1440"/>
      <c r="Q440" s="1440"/>
      <c r="R440" s="1440"/>
      <c r="S440" s="1440"/>
      <c r="T440" s="1440">
        <f t="shared" si="534"/>
        <v>0</v>
      </c>
      <c r="U440" s="1722"/>
      <c r="V440" s="891">
        <f t="shared" si="575"/>
        <v>0</v>
      </c>
      <c r="W440" s="891"/>
      <c r="X440" s="891"/>
      <c r="Y440" s="891">
        <f t="shared" si="592"/>
        <v>0</v>
      </c>
      <c r="Z440" s="891"/>
      <c r="AA440" s="891">
        <f t="shared" si="593"/>
        <v>0</v>
      </c>
      <c r="AB440" s="891">
        <f t="shared" si="576"/>
        <v>0</v>
      </c>
      <c r="AC440" s="891">
        <f t="shared" si="577"/>
        <v>0</v>
      </c>
      <c r="AD440" s="891">
        <f t="shared" si="590"/>
        <v>0</v>
      </c>
      <c r="AE440" s="891">
        <f t="shared" si="591"/>
        <v>0</v>
      </c>
      <c r="AF440" s="1366">
        <f t="shared" si="535"/>
        <v>0</v>
      </c>
      <c r="AG440" s="891"/>
      <c r="AH440" s="891"/>
      <c r="AI440" s="1438">
        <v>0</v>
      </c>
      <c r="AJ440" s="1438">
        <v>0</v>
      </c>
      <c r="AK440" s="1438">
        <v>0</v>
      </c>
      <c r="AL440" s="1438">
        <v>0</v>
      </c>
      <c r="AM440" s="1438">
        <v>0</v>
      </c>
      <c r="AN440" s="1438">
        <v>0</v>
      </c>
      <c r="AO440" s="1438">
        <f t="shared" si="536"/>
        <v>0</v>
      </c>
      <c r="AP440" s="999"/>
      <c r="AQ440" s="1394"/>
      <c r="AR440" s="999"/>
      <c r="AS440" s="1001"/>
      <c r="AT440" s="1402">
        <f t="shared" si="578"/>
        <v>0</v>
      </c>
      <c r="AU440" s="1394"/>
      <c r="AV440" s="1394">
        <f t="shared" si="537"/>
        <v>0</v>
      </c>
      <c r="AW440" s="1999"/>
      <c r="AX440" s="1982">
        <f t="shared" si="595"/>
        <v>0</v>
      </c>
      <c r="AY440" s="1438">
        <f t="shared" si="594"/>
        <v>0</v>
      </c>
      <c r="AZ440" s="1438"/>
      <c r="BA440" s="1438">
        <f t="shared" si="580"/>
        <v>0</v>
      </c>
      <c r="BB440" s="1438">
        <f t="shared" si="581"/>
        <v>0</v>
      </c>
      <c r="BC440" s="1438">
        <f t="shared" si="582"/>
        <v>0</v>
      </c>
      <c r="BD440" s="1438">
        <f t="shared" si="583"/>
        <v>0</v>
      </c>
      <c r="BE440" s="1438">
        <f t="shared" si="538"/>
        <v>0</v>
      </c>
      <c r="BF440" s="1362"/>
      <c r="BG440" s="1363"/>
      <c r="BH440" s="1441"/>
      <c r="BI440" s="1441"/>
      <c r="BJ440" s="1441"/>
      <c r="BK440" s="1441"/>
      <c r="BL440" s="1441"/>
      <c r="BM440" s="1441">
        <f t="shared" si="539"/>
        <v>0</v>
      </c>
      <c r="BN440" s="1395"/>
      <c r="BO440" s="1395"/>
      <c r="BP440" s="1396"/>
      <c r="BQ440" s="1396">
        <f t="shared" si="584"/>
        <v>0</v>
      </c>
      <c r="BR440" s="1396"/>
      <c r="BS440" s="1396">
        <f t="shared" si="540"/>
        <v>0</v>
      </c>
      <c r="BT440" s="1396"/>
      <c r="BU440" s="1441">
        <f t="shared" si="585"/>
        <v>0</v>
      </c>
      <c r="BV440" s="1441">
        <f t="shared" si="586"/>
        <v>0</v>
      </c>
      <c r="BW440" s="1441">
        <f t="shared" si="587"/>
        <v>0</v>
      </c>
      <c r="BX440" s="1441">
        <f t="shared" si="588"/>
        <v>0</v>
      </c>
      <c r="BY440" s="1441">
        <f t="shared" si="589"/>
        <v>0</v>
      </c>
      <c r="BZ440" s="1441">
        <f t="shared" si="541"/>
        <v>0</v>
      </c>
      <c r="CA440" s="2394"/>
      <c r="CB440" s="2059">
        <f t="shared" si="542"/>
        <v>0</v>
      </c>
    </row>
    <row r="441" spans="1:80" ht="12.75" hidden="1" customHeight="1">
      <c r="A441" s="1165"/>
      <c r="B441" s="1581"/>
      <c r="C441" s="1576"/>
      <c r="D441" s="1548"/>
      <c r="E441" s="1366">
        <v>0</v>
      </c>
      <c r="F441" s="1366">
        <v>0</v>
      </c>
      <c r="G441" s="1366">
        <v>0</v>
      </c>
      <c r="H441" s="1366">
        <v>0</v>
      </c>
      <c r="I441" s="1366">
        <v>0</v>
      </c>
      <c r="J441" s="1366">
        <v>0</v>
      </c>
      <c r="K441" s="1366">
        <v>0</v>
      </c>
      <c r="L441" s="1366">
        <f t="shared" si="533"/>
        <v>0</v>
      </c>
      <c r="M441" s="1440"/>
      <c r="N441" s="1440"/>
      <c r="O441" s="1440"/>
      <c r="P441" s="1440"/>
      <c r="Q441" s="1440"/>
      <c r="R441" s="1440"/>
      <c r="S441" s="1440"/>
      <c r="T441" s="1440">
        <f t="shared" si="534"/>
        <v>0</v>
      </c>
      <c r="U441" s="1722"/>
      <c r="V441" s="891">
        <f t="shared" si="575"/>
        <v>0</v>
      </c>
      <c r="W441" s="891"/>
      <c r="X441" s="891"/>
      <c r="Y441" s="891">
        <f t="shared" si="592"/>
        <v>0</v>
      </c>
      <c r="Z441" s="891"/>
      <c r="AA441" s="891">
        <f t="shared" si="593"/>
        <v>0</v>
      </c>
      <c r="AB441" s="891">
        <f t="shared" si="576"/>
        <v>0</v>
      </c>
      <c r="AC441" s="891">
        <f t="shared" si="577"/>
        <v>0</v>
      </c>
      <c r="AD441" s="891">
        <f t="shared" si="590"/>
        <v>0</v>
      </c>
      <c r="AE441" s="891">
        <f t="shared" si="591"/>
        <v>0</v>
      </c>
      <c r="AF441" s="1366">
        <f t="shared" si="535"/>
        <v>0</v>
      </c>
      <c r="AG441" s="891"/>
      <c r="AH441" s="891"/>
      <c r="AI441" s="1438">
        <v>0</v>
      </c>
      <c r="AJ441" s="1438">
        <v>0</v>
      </c>
      <c r="AK441" s="1438">
        <v>0</v>
      </c>
      <c r="AL441" s="1438">
        <v>0</v>
      </c>
      <c r="AM441" s="1438">
        <v>0</v>
      </c>
      <c r="AN441" s="1438">
        <v>0</v>
      </c>
      <c r="AO441" s="1438">
        <f t="shared" si="536"/>
        <v>0</v>
      </c>
      <c r="AP441" s="999"/>
      <c r="AQ441" s="1394"/>
      <c r="AR441" s="999"/>
      <c r="AS441" s="1001"/>
      <c r="AT441" s="1402">
        <f t="shared" si="578"/>
        <v>0</v>
      </c>
      <c r="AU441" s="1394"/>
      <c r="AV441" s="1394">
        <f t="shared" si="537"/>
        <v>0</v>
      </c>
      <c r="AW441" s="1999"/>
      <c r="AX441" s="1982">
        <f t="shared" si="595"/>
        <v>0</v>
      </c>
      <c r="AY441" s="1438">
        <f t="shared" si="594"/>
        <v>0</v>
      </c>
      <c r="AZ441" s="1438"/>
      <c r="BA441" s="1438">
        <f t="shared" si="580"/>
        <v>0</v>
      </c>
      <c r="BB441" s="1438">
        <f t="shared" si="581"/>
        <v>0</v>
      </c>
      <c r="BC441" s="1438">
        <f t="shared" si="582"/>
        <v>0</v>
      </c>
      <c r="BD441" s="1438">
        <f t="shared" si="583"/>
        <v>0</v>
      </c>
      <c r="BE441" s="1438">
        <f t="shared" si="538"/>
        <v>0</v>
      </c>
      <c r="BF441" s="1362"/>
      <c r="BG441" s="1363"/>
      <c r="BH441" s="1441"/>
      <c r="BI441" s="1441"/>
      <c r="BJ441" s="1441"/>
      <c r="BK441" s="1441"/>
      <c r="BL441" s="1441"/>
      <c r="BM441" s="1441">
        <f t="shared" si="539"/>
        <v>0</v>
      </c>
      <c r="BN441" s="1395"/>
      <c r="BO441" s="1395"/>
      <c r="BP441" s="1396"/>
      <c r="BQ441" s="1396">
        <f t="shared" si="584"/>
        <v>0</v>
      </c>
      <c r="BR441" s="1396"/>
      <c r="BS441" s="1396">
        <f t="shared" si="540"/>
        <v>0</v>
      </c>
      <c r="BT441" s="1396"/>
      <c r="BU441" s="1441">
        <f t="shared" si="585"/>
        <v>0</v>
      </c>
      <c r="BV441" s="1441">
        <f t="shared" si="586"/>
        <v>0</v>
      </c>
      <c r="BW441" s="1441">
        <f t="shared" si="587"/>
        <v>0</v>
      </c>
      <c r="BX441" s="1441">
        <f t="shared" si="588"/>
        <v>0</v>
      </c>
      <c r="BY441" s="1441">
        <f t="shared" si="589"/>
        <v>0</v>
      </c>
      <c r="BZ441" s="1441">
        <f t="shared" si="541"/>
        <v>0</v>
      </c>
      <c r="CA441" s="2394"/>
      <c r="CB441" s="2059">
        <f t="shared" si="542"/>
        <v>0</v>
      </c>
    </row>
    <row r="442" spans="1:80" ht="12.75" hidden="1" customHeight="1">
      <c r="A442" s="1165"/>
      <c r="B442" s="1581"/>
      <c r="C442" s="1576"/>
      <c r="D442" s="1548"/>
      <c r="E442" s="1366">
        <v>0</v>
      </c>
      <c r="F442" s="1366">
        <v>0</v>
      </c>
      <c r="G442" s="1366">
        <v>0</v>
      </c>
      <c r="H442" s="1366">
        <v>0</v>
      </c>
      <c r="I442" s="1366">
        <v>0</v>
      </c>
      <c r="J442" s="1366">
        <v>0</v>
      </c>
      <c r="K442" s="1366">
        <v>0</v>
      </c>
      <c r="L442" s="1366">
        <f t="shared" si="533"/>
        <v>0</v>
      </c>
      <c r="M442" s="1440"/>
      <c r="N442" s="1440"/>
      <c r="O442" s="1440"/>
      <c r="P442" s="1440"/>
      <c r="Q442" s="1440"/>
      <c r="R442" s="1440"/>
      <c r="S442" s="1440"/>
      <c r="T442" s="1440">
        <f t="shared" si="534"/>
        <v>0</v>
      </c>
      <c r="U442" s="1722"/>
      <c r="V442" s="891">
        <f t="shared" si="575"/>
        <v>0</v>
      </c>
      <c r="W442" s="891"/>
      <c r="X442" s="891"/>
      <c r="Y442" s="891">
        <f t="shared" si="592"/>
        <v>0</v>
      </c>
      <c r="Z442" s="891"/>
      <c r="AA442" s="891">
        <f t="shared" si="593"/>
        <v>0</v>
      </c>
      <c r="AB442" s="891">
        <f t="shared" si="576"/>
        <v>0</v>
      </c>
      <c r="AC442" s="891">
        <f t="shared" si="577"/>
        <v>0</v>
      </c>
      <c r="AD442" s="891">
        <f t="shared" si="590"/>
        <v>0</v>
      </c>
      <c r="AE442" s="891">
        <f t="shared" si="591"/>
        <v>0</v>
      </c>
      <c r="AF442" s="1366">
        <f t="shared" si="535"/>
        <v>0</v>
      </c>
      <c r="AG442" s="891"/>
      <c r="AH442" s="891"/>
      <c r="AI442" s="1438">
        <v>0</v>
      </c>
      <c r="AJ442" s="1438">
        <v>0</v>
      </c>
      <c r="AK442" s="1438">
        <v>0</v>
      </c>
      <c r="AL442" s="1438">
        <v>0</v>
      </c>
      <c r="AM442" s="1438">
        <v>0</v>
      </c>
      <c r="AN442" s="1438">
        <v>0</v>
      </c>
      <c r="AO442" s="1438">
        <f t="shared" si="536"/>
        <v>0</v>
      </c>
      <c r="AP442" s="999"/>
      <c r="AQ442" s="1394"/>
      <c r="AR442" s="999"/>
      <c r="AS442" s="1001"/>
      <c r="AT442" s="1402">
        <f t="shared" si="578"/>
        <v>0</v>
      </c>
      <c r="AU442" s="1394"/>
      <c r="AV442" s="1394">
        <f t="shared" si="537"/>
        <v>0</v>
      </c>
      <c r="AW442" s="1999"/>
      <c r="AX442" s="1982">
        <f t="shared" si="595"/>
        <v>0</v>
      </c>
      <c r="AY442" s="1438">
        <f t="shared" si="594"/>
        <v>0</v>
      </c>
      <c r="AZ442" s="1438"/>
      <c r="BA442" s="1438">
        <f t="shared" si="580"/>
        <v>0</v>
      </c>
      <c r="BB442" s="1438">
        <f t="shared" si="581"/>
        <v>0</v>
      </c>
      <c r="BC442" s="1438">
        <f t="shared" si="582"/>
        <v>0</v>
      </c>
      <c r="BD442" s="1438">
        <f t="shared" si="583"/>
        <v>0</v>
      </c>
      <c r="BE442" s="1438">
        <f t="shared" si="538"/>
        <v>0</v>
      </c>
      <c r="BF442" s="1362"/>
      <c r="BG442" s="1363"/>
      <c r="BH442" s="1441"/>
      <c r="BI442" s="1441"/>
      <c r="BJ442" s="1441"/>
      <c r="BK442" s="1441"/>
      <c r="BL442" s="1441"/>
      <c r="BM442" s="1441">
        <f t="shared" si="539"/>
        <v>0</v>
      </c>
      <c r="BN442" s="1395"/>
      <c r="BO442" s="1395"/>
      <c r="BP442" s="1396"/>
      <c r="BQ442" s="1396">
        <f t="shared" si="584"/>
        <v>0</v>
      </c>
      <c r="BR442" s="1396"/>
      <c r="BS442" s="1396">
        <f t="shared" si="540"/>
        <v>0</v>
      </c>
      <c r="BT442" s="1396"/>
      <c r="BU442" s="1441">
        <f t="shared" si="585"/>
        <v>0</v>
      </c>
      <c r="BV442" s="1441">
        <f t="shared" si="586"/>
        <v>0</v>
      </c>
      <c r="BW442" s="1441">
        <f t="shared" si="587"/>
        <v>0</v>
      </c>
      <c r="BX442" s="1441">
        <f t="shared" si="588"/>
        <v>0</v>
      </c>
      <c r="BY442" s="1441">
        <f t="shared" si="589"/>
        <v>0</v>
      </c>
      <c r="BZ442" s="1441">
        <f t="shared" si="541"/>
        <v>0</v>
      </c>
      <c r="CA442" s="2394"/>
      <c r="CB442" s="2059">
        <f t="shared" si="542"/>
        <v>0</v>
      </c>
    </row>
    <row r="443" spans="1:80" ht="12.75" hidden="1" customHeight="1">
      <c r="A443" s="1165"/>
      <c r="B443" s="1581"/>
      <c r="C443" s="1576"/>
      <c r="D443" s="1548"/>
      <c r="E443" s="1366">
        <v>0</v>
      </c>
      <c r="F443" s="1366">
        <v>0</v>
      </c>
      <c r="G443" s="1366">
        <v>0</v>
      </c>
      <c r="H443" s="1366">
        <v>0</v>
      </c>
      <c r="I443" s="1366">
        <v>0</v>
      </c>
      <c r="J443" s="1366">
        <v>0</v>
      </c>
      <c r="K443" s="1366">
        <v>0</v>
      </c>
      <c r="L443" s="1366">
        <f t="shared" si="533"/>
        <v>0</v>
      </c>
      <c r="M443" s="1440"/>
      <c r="N443" s="1440"/>
      <c r="O443" s="1440"/>
      <c r="P443" s="1440"/>
      <c r="Q443" s="1440"/>
      <c r="R443" s="1440"/>
      <c r="S443" s="1440"/>
      <c r="T443" s="1440">
        <f t="shared" si="534"/>
        <v>0</v>
      </c>
      <c r="U443" s="1722"/>
      <c r="V443" s="891">
        <f t="shared" si="575"/>
        <v>0</v>
      </c>
      <c r="W443" s="891"/>
      <c r="X443" s="891"/>
      <c r="Y443" s="891">
        <f t="shared" si="592"/>
        <v>0</v>
      </c>
      <c r="Z443" s="891"/>
      <c r="AA443" s="891">
        <f t="shared" si="593"/>
        <v>0</v>
      </c>
      <c r="AB443" s="891">
        <f t="shared" si="576"/>
        <v>0</v>
      </c>
      <c r="AC443" s="891">
        <f t="shared" si="577"/>
        <v>0</v>
      </c>
      <c r="AD443" s="891">
        <f t="shared" si="590"/>
        <v>0</v>
      </c>
      <c r="AE443" s="891">
        <f t="shared" si="591"/>
        <v>0</v>
      </c>
      <c r="AF443" s="1366">
        <f t="shared" si="535"/>
        <v>0</v>
      </c>
      <c r="AG443" s="891"/>
      <c r="AH443" s="891"/>
      <c r="AI443" s="1438">
        <v>0</v>
      </c>
      <c r="AJ443" s="1438">
        <v>0</v>
      </c>
      <c r="AK443" s="1438">
        <v>0</v>
      </c>
      <c r="AL443" s="1438">
        <v>0</v>
      </c>
      <c r="AM443" s="1438">
        <v>0</v>
      </c>
      <c r="AN443" s="1438">
        <v>0</v>
      </c>
      <c r="AO443" s="1438">
        <f t="shared" si="536"/>
        <v>0</v>
      </c>
      <c r="AP443" s="999"/>
      <c r="AQ443" s="1394"/>
      <c r="AR443" s="999"/>
      <c r="AS443" s="1001"/>
      <c r="AT443" s="1402">
        <f t="shared" si="578"/>
        <v>0</v>
      </c>
      <c r="AU443" s="1394"/>
      <c r="AV443" s="1394">
        <f t="shared" si="537"/>
        <v>0</v>
      </c>
      <c r="AW443" s="1999"/>
      <c r="AX443" s="1982">
        <f t="shared" si="595"/>
        <v>0</v>
      </c>
      <c r="AY443" s="1438">
        <f t="shared" si="594"/>
        <v>0</v>
      </c>
      <c r="AZ443" s="1438"/>
      <c r="BA443" s="1438">
        <f t="shared" si="580"/>
        <v>0</v>
      </c>
      <c r="BB443" s="1438">
        <f t="shared" si="581"/>
        <v>0</v>
      </c>
      <c r="BC443" s="1438">
        <f t="shared" si="582"/>
        <v>0</v>
      </c>
      <c r="BD443" s="1438">
        <f t="shared" si="583"/>
        <v>0</v>
      </c>
      <c r="BE443" s="1438">
        <f t="shared" si="538"/>
        <v>0</v>
      </c>
      <c r="BF443" s="1362"/>
      <c r="BG443" s="1363"/>
      <c r="BH443" s="1441"/>
      <c r="BI443" s="1441"/>
      <c r="BJ443" s="1441"/>
      <c r="BK443" s="1441"/>
      <c r="BL443" s="1441"/>
      <c r="BM443" s="1441">
        <f t="shared" si="539"/>
        <v>0</v>
      </c>
      <c r="BN443" s="1395"/>
      <c r="BO443" s="1395"/>
      <c r="BP443" s="1396"/>
      <c r="BQ443" s="1396">
        <f t="shared" si="584"/>
        <v>0</v>
      </c>
      <c r="BR443" s="1396"/>
      <c r="BS443" s="1396">
        <f t="shared" si="540"/>
        <v>0</v>
      </c>
      <c r="BT443" s="1396"/>
      <c r="BU443" s="1441">
        <f t="shared" si="585"/>
        <v>0</v>
      </c>
      <c r="BV443" s="1441">
        <f t="shared" si="586"/>
        <v>0</v>
      </c>
      <c r="BW443" s="1441">
        <f t="shared" si="587"/>
        <v>0</v>
      </c>
      <c r="BX443" s="1441">
        <f t="shared" si="588"/>
        <v>0</v>
      </c>
      <c r="BY443" s="1441">
        <f t="shared" si="589"/>
        <v>0</v>
      </c>
      <c r="BZ443" s="1441">
        <f t="shared" si="541"/>
        <v>0</v>
      </c>
      <c r="CA443" s="2394"/>
      <c r="CB443" s="2059">
        <f t="shared" si="542"/>
        <v>0</v>
      </c>
    </row>
    <row r="444" spans="1:80" ht="12.75" hidden="1" customHeight="1">
      <c r="A444" s="1165"/>
      <c r="B444" s="1581"/>
      <c r="C444" s="1576"/>
      <c r="D444" s="1548"/>
      <c r="E444" s="1366">
        <v>0</v>
      </c>
      <c r="F444" s="1366">
        <v>0</v>
      </c>
      <c r="G444" s="1366">
        <v>0</v>
      </c>
      <c r="H444" s="1366">
        <v>0</v>
      </c>
      <c r="I444" s="1366">
        <v>0</v>
      </c>
      <c r="J444" s="1366">
        <v>0</v>
      </c>
      <c r="K444" s="1366">
        <v>0</v>
      </c>
      <c r="L444" s="1366">
        <f t="shared" si="533"/>
        <v>0</v>
      </c>
      <c r="M444" s="1440"/>
      <c r="N444" s="1440"/>
      <c r="O444" s="1440"/>
      <c r="P444" s="1440"/>
      <c r="Q444" s="1440"/>
      <c r="R444" s="1440"/>
      <c r="S444" s="1440"/>
      <c r="T444" s="1440">
        <f t="shared" si="534"/>
        <v>0</v>
      </c>
      <c r="U444" s="1722"/>
      <c r="V444" s="891">
        <f t="shared" si="575"/>
        <v>0</v>
      </c>
      <c r="W444" s="891"/>
      <c r="X444" s="891"/>
      <c r="Y444" s="891">
        <f t="shared" si="592"/>
        <v>0</v>
      </c>
      <c r="Z444" s="891"/>
      <c r="AA444" s="891">
        <f t="shared" si="593"/>
        <v>0</v>
      </c>
      <c r="AB444" s="891">
        <f t="shared" si="576"/>
        <v>0</v>
      </c>
      <c r="AC444" s="891">
        <f t="shared" si="577"/>
        <v>0</v>
      </c>
      <c r="AD444" s="891">
        <f t="shared" si="590"/>
        <v>0</v>
      </c>
      <c r="AE444" s="891">
        <f t="shared" si="591"/>
        <v>0</v>
      </c>
      <c r="AF444" s="1366">
        <f t="shared" si="535"/>
        <v>0</v>
      </c>
      <c r="AG444" s="891"/>
      <c r="AH444" s="891"/>
      <c r="AI444" s="1438">
        <v>0</v>
      </c>
      <c r="AJ444" s="1438">
        <v>0</v>
      </c>
      <c r="AK444" s="1438">
        <v>0</v>
      </c>
      <c r="AL444" s="1438">
        <v>0</v>
      </c>
      <c r="AM444" s="1438">
        <v>0</v>
      </c>
      <c r="AN444" s="1438">
        <v>0</v>
      </c>
      <c r="AO444" s="1438">
        <f t="shared" si="536"/>
        <v>0</v>
      </c>
      <c r="AP444" s="999"/>
      <c r="AQ444" s="1394"/>
      <c r="AR444" s="999"/>
      <c r="AS444" s="1001"/>
      <c r="AT444" s="1402">
        <f t="shared" si="578"/>
        <v>0</v>
      </c>
      <c r="AU444" s="1394"/>
      <c r="AV444" s="1394">
        <f t="shared" si="537"/>
        <v>0</v>
      </c>
      <c r="AW444" s="1999"/>
      <c r="AX444" s="1982">
        <f t="shared" si="595"/>
        <v>0</v>
      </c>
      <c r="AY444" s="1438">
        <f t="shared" si="594"/>
        <v>0</v>
      </c>
      <c r="AZ444" s="1438"/>
      <c r="BA444" s="1438">
        <f t="shared" si="580"/>
        <v>0</v>
      </c>
      <c r="BB444" s="1438">
        <f t="shared" si="581"/>
        <v>0</v>
      </c>
      <c r="BC444" s="1438">
        <f t="shared" si="582"/>
        <v>0</v>
      </c>
      <c r="BD444" s="1438">
        <f t="shared" si="583"/>
        <v>0</v>
      </c>
      <c r="BE444" s="1438">
        <f t="shared" si="538"/>
        <v>0</v>
      </c>
      <c r="BF444" s="1362"/>
      <c r="BG444" s="1363"/>
      <c r="BH444" s="1441"/>
      <c r="BI444" s="1441"/>
      <c r="BJ444" s="1441"/>
      <c r="BK444" s="1441"/>
      <c r="BL444" s="1441"/>
      <c r="BM444" s="1441">
        <f t="shared" si="539"/>
        <v>0</v>
      </c>
      <c r="BN444" s="1395"/>
      <c r="BO444" s="1395"/>
      <c r="BP444" s="1396"/>
      <c r="BQ444" s="1396">
        <f t="shared" si="584"/>
        <v>0</v>
      </c>
      <c r="BR444" s="1396"/>
      <c r="BS444" s="1396">
        <f t="shared" si="540"/>
        <v>0</v>
      </c>
      <c r="BT444" s="1396"/>
      <c r="BU444" s="1441">
        <f t="shared" si="585"/>
        <v>0</v>
      </c>
      <c r="BV444" s="1441">
        <f t="shared" si="586"/>
        <v>0</v>
      </c>
      <c r="BW444" s="1441">
        <f t="shared" si="587"/>
        <v>0</v>
      </c>
      <c r="BX444" s="1441">
        <f t="shared" si="588"/>
        <v>0</v>
      </c>
      <c r="BY444" s="1441">
        <f t="shared" si="589"/>
        <v>0</v>
      </c>
      <c r="BZ444" s="1441">
        <f t="shared" si="541"/>
        <v>0</v>
      </c>
      <c r="CA444" s="2394"/>
      <c r="CB444" s="2059">
        <f t="shared" si="542"/>
        <v>0</v>
      </c>
    </row>
    <row r="445" spans="1:80" ht="12.75" hidden="1" customHeight="1">
      <c r="A445" s="1165"/>
      <c r="B445" s="1581"/>
      <c r="C445" s="1576"/>
      <c r="D445" s="1548"/>
      <c r="E445" s="1366">
        <v>0</v>
      </c>
      <c r="F445" s="1366">
        <v>0</v>
      </c>
      <c r="G445" s="1366">
        <v>0</v>
      </c>
      <c r="H445" s="1366">
        <v>0</v>
      </c>
      <c r="I445" s="1366">
        <v>0</v>
      </c>
      <c r="J445" s="1366">
        <v>0</v>
      </c>
      <c r="K445" s="1366">
        <v>0</v>
      </c>
      <c r="L445" s="1366">
        <f t="shared" si="533"/>
        <v>0</v>
      </c>
      <c r="M445" s="1440"/>
      <c r="N445" s="1440"/>
      <c r="O445" s="1440"/>
      <c r="P445" s="1440"/>
      <c r="Q445" s="1440"/>
      <c r="R445" s="1440"/>
      <c r="S445" s="1440"/>
      <c r="T445" s="1440">
        <f t="shared" si="534"/>
        <v>0</v>
      </c>
      <c r="U445" s="1722"/>
      <c r="V445" s="891">
        <f t="shared" si="575"/>
        <v>0</v>
      </c>
      <c r="W445" s="891"/>
      <c r="X445" s="891"/>
      <c r="Y445" s="891">
        <f t="shared" si="592"/>
        <v>0</v>
      </c>
      <c r="Z445" s="891"/>
      <c r="AA445" s="891">
        <f t="shared" si="593"/>
        <v>0</v>
      </c>
      <c r="AB445" s="891">
        <f t="shared" si="576"/>
        <v>0</v>
      </c>
      <c r="AC445" s="891">
        <f t="shared" si="577"/>
        <v>0</v>
      </c>
      <c r="AD445" s="891">
        <f t="shared" si="590"/>
        <v>0</v>
      </c>
      <c r="AE445" s="891">
        <f t="shared" si="591"/>
        <v>0</v>
      </c>
      <c r="AF445" s="1366">
        <f t="shared" si="535"/>
        <v>0</v>
      </c>
      <c r="AG445" s="891"/>
      <c r="AH445" s="891"/>
      <c r="AI445" s="1438">
        <v>0</v>
      </c>
      <c r="AJ445" s="1438">
        <v>0</v>
      </c>
      <c r="AK445" s="1438">
        <v>0</v>
      </c>
      <c r="AL445" s="1438">
        <v>0</v>
      </c>
      <c r="AM445" s="1438">
        <v>0</v>
      </c>
      <c r="AN445" s="1438">
        <v>0</v>
      </c>
      <c r="AO445" s="1438">
        <f t="shared" si="536"/>
        <v>0</v>
      </c>
      <c r="AP445" s="999"/>
      <c r="AQ445" s="1394"/>
      <c r="AR445" s="999"/>
      <c r="AS445" s="1001"/>
      <c r="AT445" s="1402">
        <f t="shared" si="578"/>
        <v>0</v>
      </c>
      <c r="AU445" s="1394"/>
      <c r="AV445" s="1394">
        <f t="shared" si="537"/>
        <v>0</v>
      </c>
      <c r="AW445" s="1999"/>
      <c r="AX445" s="1982">
        <f t="shared" si="595"/>
        <v>0</v>
      </c>
      <c r="AY445" s="1438">
        <f t="shared" si="594"/>
        <v>0</v>
      </c>
      <c r="AZ445" s="1438"/>
      <c r="BA445" s="1438">
        <f t="shared" si="580"/>
        <v>0</v>
      </c>
      <c r="BB445" s="1438">
        <f t="shared" si="581"/>
        <v>0</v>
      </c>
      <c r="BC445" s="1438">
        <f t="shared" si="582"/>
        <v>0</v>
      </c>
      <c r="BD445" s="1438">
        <f t="shared" si="583"/>
        <v>0</v>
      </c>
      <c r="BE445" s="1438">
        <f t="shared" si="538"/>
        <v>0</v>
      </c>
      <c r="BF445" s="1362"/>
      <c r="BG445" s="1363"/>
      <c r="BH445" s="1441"/>
      <c r="BI445" s="1441"/>
      <c r="BJ445" s="1441"/>
      <c r="BK445" s="1441"/>
      <c r="BL445" s="1441"/>
      <c r="BM445" s="1441">
        <f t="shared" si="539"/>
        <v>0</v>
      </c>
      <c r="BN445" s="1395"/>
      <c r="BO445" s="1395"/>
      <c r="BP445" s="1396"/>
      <c r="BQ445" s="1396">
        <f t="shared" si="584"/>
        <v>0</v>
      </c>
      <c r="BR445" s="1396"/>
      <c r="BS445" s="1396">
        <f t="shared" si="540"/>
        <v>0</v>
      </c>
      <c r="BT445" s="1396"/>
      <c r="BU445" s="1441">
        <f t="shared" si="585"/>
        <v>0</v>
      </c>
      <c r="BV445" s="1441">
        <f t="shared" si="586"/>
        <v>0</v>
      </c>
      <c r="BW445" s="1441">
        <f t="shared" si="587"/>
        <v>0</v>
      </c>
      <c r="BX445" s="1441">
        <f t="shared" si="588"/>
        <v>0</v>
      </c>
      <c r="BY445" s="1441">
        <f t="shared" si="589"/>
        <v>0</v>
      </c>
      <c r="BZ445" s="1441">
        <f t="shared" si="541"/>
        <v>0</v>
      </c>
      <c r="CA445" s="2394"/>
      <c r="CB445" s="2059">
        <f t="shared" si="542"/>
        <v>0</v>
      </c>
    </row>
    <row r="446" spans="1:80" ht="12.75" hidden="1" customHeight="1">
      <c r="A446" s="1165"/>
      <c r="B446" s="1581"/>
      <c r="C446" s="1576"/>
      <c r="D446" s="1548"/>
      <c r="E446" s="1366">
        <v>0</v>
      </c>
      <c r="F446" s="1366">
        <v>0</v>
      </c>
      <c r="G446" s="1366">
        <v>0</v>
      </c>
      <c r="H446" s="1366">
        <v>0</v>
      </c>
      <c r="I446" s="1366">
        <v>0</v>
      </c>
      <c r="J446" s="1366">
        <v>0</v>
      </c>
      <c r="K446" s="1366">
        <v>0</v>
      </c>
      <c r="L446" s="1366">
        <f t="shared" si="533"/>
        <v>0</v>
      </c>
      <c r="M446" s="1440"/>
      <c r="N446" s="1440"/>
      <c r="O446" s="1440"/>
      <c r="P446" s="1440"/>
      <c r="Q446" s="1440"/>
      <c r="R446" s="1440"/>
      <c r="S446" s="1440"/>
      <c r="T446" s="1440">
        <f t="shared" si="534"/>
        <v>0</v>
      </c>
      <c r="U446" s="1722"/>
      <c r="V446" s="891">
        <f t="shared" si="575"/>
        <v>0</v>
      </c>
      <c r="W446" s="891"/>
      <c r="X446" s="891"/>
      <c r="Y446" s="891">
        <f t="shared" si="592"/>
        <v>0</v>
      </c>
      <c r="Z446" s="891"/>
      <c r="AA446" s="891">
        <f t="shared" si="593"/>
        <v>0</v>
      </c>
      <c r="AB446" s="891">
        <f t="shared" si="576"/>
        <v>0</v>
      </c>
      <c r="AC446" s="891">
        <f t="shared" si="577"/>
        <v>0</v>
      </c>
      <c r="AD446" s="891">
        <f t="shared" si="590"/>
        <v>0</v>
      </c>
      <c r="AE446" s="891">
        <f t="shared" si="591"/>
        <v>0</v>
      </c>
      <c r="AF446" s="1366">
        <f t="shared" si="535"/>
        <v>0</v>
      </c>
      <c r="AG446" s="891"/>
      <c r="AH446" s="891"/>
      <c r="AI446" s="1438">
        <v>0</v>
      </c>
      <c r="AJ446" s="1438">
        <v>0</v>
      </c>
      <c r="AK446" s="1438">
        <v>0</v>
      </c>
      <c r="AL446" s="1438">
        <v>0</v>
      </c>
      <c r="AM446" s="1438">
        <v>0</v>
      </c>
      <c r="AN446" s="1438">
        <v>0</v>
      </c>
      <c r="AO446" s="1438">
        <f t="shared" si="536"/>
        <v>0</v>
      </c>
      <c r="AP446" s="999"/>
      <c r="AQ446" s="1394"/>
      <c r="AR446" s="999"/>
      <c r="AS446" s="1001"/>
      <c r="AT446" s="1402">
        <f t="shared" si="578"/>
        <v>0</v>
      </c>
      <c r="AU446" s="1394"/>
      <c r="AV446" s="1394">
        <f t="shared" si="537"/>
        <v>0</v>
      </c>
      <c r="AW446" s="1999"/>
      <c r="AX446" s="1982">
        <f t="shared" si="595"/>
        <v>0</v>
      </c>
      <c r="AY446" s="1438">
        <f t="shared" si="594"/>
        <v>0</v>
      </c>
      <c r="AZ446" s="1438"/>
      <c r="BA446" s="1438">
        <f t="shared" si="580"/>
        <v>0</v>
      </c>
      <c r="BB446" s="1438">
        <f t="shared" si="581"/>
        <v>0</v>
      </c>
      <c r="BC446" s="1438">
        <f t="shared" si="582"/>
        <v>0</v>
      </c>
      <c r="BD446" s="1438">
        <f t="shared" si="583"/>
        <v>0</v>
      </c>
      <c r="BE446" s="1438">
        <f t="shared" si="538"/>
        <v>0</v>
      </c>
      <c r="BF446" s="1362"/>
      <c r="BG446" s="1363"/>
      <c r="BH446" s="1441"/>
      <c r="BI446" s="1441"/>
      <c r="BJ446" s="1441"/>
      <c r="BK446" s="1441"/>
      <c r="BL446" s="1441"/>
      <c r="BM446" s="1441">
        <f t="shared" si="539"/>
        <v>0</v>
      </c>
      <c r="BN446" s="1395"/>
      <c r="BO446" s="1395"/>
      <c r="BP446" s="1396"/>
      <c r="BQ446" s="1396">
        <f t="shared" si="584"/>
        <v>0</v>
      </c>
      <c r="BR446" s="1396"/>
      <c r="BS446" s="1396">
        <f t="shared" si="540"/>
        <v>0</v>
      </c>
      <c r="BT446" s="1396"/>
      <c r="BU446" s="1441">
        <f t="shared" si="585"/>
        <v>0</v>
      </c>
      <c r="BV446" s="1441">
        <f t="shared" si="586"/>
        <v>0</v>
      </c>
      <c r="BW446" s="1441">
        <f t="shared" si="587"/>
        <v>0</v>
      </c>
      <c r="BX446" s="1441">
        <f t="shared" si="588"/>
        <v>0</v>
      </c>
      <c r="BY446" s="1441">
        <f t="shared" si="589"/>
        <v>0</v>
      </c>
      <c r="BZ446" s="1441">
        <f t="shared" si="541"/>
        <v>0</v>
      </c>
      <c r="CA446" s="2394"/>
      <c r="CB446" s="2059">
        <f t="shared" si="542"/>
        <v>0</v>
      </c>
    </row>
    <row r="447" spans="1:80" ht="12.75" hidden="1" customHeight="1">
      <c r="A447" s="1165"/>
      <c r="B447" s="1581"/>
      <c r="C447" s="1576"/>
      <c r="D447" s="1548"/>
      <c r="E447" s="1366">
        <v>0</v>
      </c>
      <c r="F447" s="1366">
        <v>0</v>
      </c>
      <c r="G447" s="1366">
        <v>0</v>
      </c>
      <c r="H447" s="1366">
        <v>0</v>
      </c>
      <c r="I447" s="1366">
        <v>0</v>
      </c>
      <c r="J447" s="1366">
        <v>0</v>
      </c>
      <c r="K447" s="1366">
        <v>0</v>
      </c>
      <c r="L447" s="1366">
        <f t="shared" si="533"/>
        <v>0</v>
      </c>
      <c r="M447" s="1440"/>
      <c r="N447" s="1440"/>
      <c r="O447" s="1440"/>
      <c r="P447" s="1440"/>
      <c r="Q447" s="1440"/>
      <c r="R447" s="1440"/>
      <c r="S447" s="1440"/>
      <c r="T447" s="1440">
        <f t="shared" si="534"/>
        <v>0</v>
      </c>
      <c r="U447" s="1722"/>
      <c r="V447" s="891">
        <f t="shared" si="575"/>
        <v>0</v>
      </c>
      <c r="W447" s="891"/>
      <c r="X447" s="891"/>
      <c r="Y447" s="891">
        <f t="shared" si="592"/>
        <v>0</v>
      </c>
      <c r="Z447" s="891"/>
      <c r="AA447" s="891">
        <f t="shared" si="593"/>
        <v>0</v>
      </c>
      <c r="AB447" s="891">
        <f t="shared" si="576"/>
        <v>0</v>
      </c>
      <c r="AC447" s="891">
        <f t="shared" si="577"/>
        <v>0</v>
      </c>
      <c r="AD447" s="891">
        <f t="shared" si="590"/>
        <v>0</v>
      </c>
      <c r="AE447" s="891">
        <f t="shared" si="591"/>
        <v>0</v>
      </c>
      <c r="AF447" s="1366">
        <f t="shared" si="535"/>
        <v>0</v>
      </c>
      <c r="AG447" s="891"/>
      <c r="AH447" s="891"/>
      <c r="AI447" s="1438">
        <v>0</v>
      </c>
      <c r="AJ447" s="1438">
        <v>0</v>
      </c>
      <c r="AK447" s="1438">
        <v>0</v>
      </c>
      <c r="AL447" s="1438">
        <v>0</v>
      </c>
      <c r="AM447" s="1438">
        <v>0</v>
      </c>
      <c r="AN447" s="1438">
        <v>0</v>
      </c>
      <c r="AO447" s="1438">
        <f t="shared" si="536"/>
        <v>0</v>
      </c>
      <c r="AP447" s="999"/>
      <c r="AQ447" s="1394"/>
      <c r="AR447" s="999"/>
      <c r="AS447" s="1001"/>
      <c r="AT447" s="1402">
        <f t="shared" si="578"/>
        <v>0</v>
      </c>
      <c r="AU447" s="1394"/>
      <c r="AV447" s="1394">
        <f t="shared" si="537"/>
        <v>0</v>
      </c>
      <c r="AW447" s="1999"/>
      <c r="AX447" s="1982">
        <f t="shared" si="595"/>
        <v>0</v>
      </c>
      <c r="AY447" s="1438">
        <f t="shared" si="594"/>
        <v>0</v>
      </c>
      <c r="AZ447" s="1438"/>
      <c r="BA447" s="1438">
        <f t="shared" si="580"/>
        <v>0</v>
      </c>
      <c r="BB447" s="1438">
        <f t="shared" si="581"/>
        <v>0</v>
      </c>
      <c r="BC447" s="1438">
        <f t="shared" si="582"/>
        <v>0</v>
      </c>
      <c r="BD447" s="1438">
        <f t="shared" si="583"/>
        <v>0</v>
      </c>
      <c r="BE447" s="1438">
        <f t="shared" si="538"/>
        <v>0</v>
      </c>
      <c r="BF447" s="1362"/>
      <c r="BG447" s="1363"/>
      <c r="BH447" s="1441"/>
      <c r="BI447" s="1441"/>
      <c r="BJ447" s="1441"/>
      <c r="BK447" s="1441"/>
      <c r="BL447" s="1441"/>
      <c r="BM447" s="1441">
        <f t="shared" si="539"/>
        <v>0</v>
      </c>
      <c r="BN447" s="1395"/>
      <c r="BO447" s="1395"/>
      <c r="BP447" s="1396"/>
      <c r="BQ447" s="1396">
        <f t="shared" si="584"/>
        <v>0</v>
      </c>
      <c r="BR447" s="1396"/>
      <c r="BS447" s="1396">
        <f t="shared" si="540"/>
        <v>0</v>
      </c>
      <c r="BT447" s="1396"/>
      <c r="BU447" s="1441">
        <f t="shared" si="585"/>
        <v>0</v>
      </c>
      <c r="BV447" s="1441">
        <f t="shared" si="586"/>
        <v>0</v>
      </c>
      <c r="BW447" s="1441">
        <f t="shared" si="587"/>
        <v>0</v>
      </c>
      <c r="BX447" s="1441">
        <f t="shared" si="588"/>
        <v>0</v>
      </c>
      <c r="BY447" s="1441">
        <f t="shared" si="589"/>
        <v>0</v>
      </c>
      <c r="BZ447" s="1441">
        <f t="shared" si="541"/>
        <v>0</v>
      </c>
      <c r="CA447" s="2394"/>
      <c r="CB447" s="2059">
        <f t="shared" si="542"/>
        <v>0</v>
      </c>
    </row>
    <row r="448" spans="1:80" ht="12.75" hidden="1" customHeight="1">
      <c r="A448" s="1165"/>
      <c r="B448" s="1581"/>
      <c r="C448" s="1576"/>
      <c r="D448" s="1548"/>
      <c r="E448" s="1366">
        <v>0</v>
      </c>
      <c r="F448" s="1366">
        <v>0</v>
      </c>
      <c r="G448" s="1366">
        <v>0</v>
      </c>
      <c r="H448" s="1366">
        <v>0</v>
      </c>
      <c r="I448" s="1366">
        <v>0</v>
      </c>
      <c r="J448" s="1366">
        <v>0</v>
      </c>
      <c r="K448" s="1366">
        <v>0</v>
      </c>
      <c r="L448" s="1366">
        <f t="shared" si="533"/>
        <v>0</v>
      </c>
      <c r="M448" s="1440"/>
      <c r="N448" s="1440"/>
      <c r="O448" s="1440"/>
      <c r="P448" s="1440"/>
      <c r="Q448" s="1440"/>
      <c r="R448" s="1440"/>
      <c r="S448" s="1440"/>
      <c r="T448" s="1440">
        <f t="shared" si="534"/>
        <v>0</v>
      </c>
      <c r="U448" s="1722"/>
      <c r="V448" s="891">
        <f t="shared" si="575"/>
        <v>0</v>
      </c>
      <c r="W448" s="891"/>
      <c r="X448" s="891"/>
      <c r="Y448" s="891">
        <f t="shared" si="592"/>
        <v>0</v>
      </c>
      <c r="Z448" s="891"/>
      <c r="AA448" s="891">
        <f t="shared" si="593"/>
        <v>0</v>
      </c>
      <c r="AB448" s="891">
        <f t="shared" si="576"/>
        <v>0</v>
      </c>
      <c r="AC448" s="891">
        <f t="shared" si="577"/>
        <v>0</v>
      </c>
      <c r="AD448" s="891">
        <f t="shared" si="590"/>
        <v>0</v>
      </c>
      <c r="AE448" s="891">
        <f t="shared" si="591"/>
        <v>0</v>
      </c>
      <c r="AF448" s="1366">
        <f t="shared" si="535"/>
        <v>0</v>
      </c>
      <c r="AG448" s="891"/>
      <c r="AH448" s="891"/>
      <c r="AI448" s="1438">
        <v>0</v>
      </c>
      <c r="AJ448" s="1438">
        <v>0</v>
      </c>
      <c r="AK448" s="1438">
        <v>0</v>
      </c>
      <c r="AL448" s="1438">
        <v>0</v>
      </c>
      <c r="AM448" s="1438">
        <v>0</v>
      </c>
      <c r="AN448" s="1438">
        <v>0</v>
      </c>
      <c r="AO448" s="1438">
        <f t="shared" si="536"/>
        <v>0</v>
      </c>
      <c r="AP448" s="999"/>
      <c r="AQ448" s="1394"/>
      <c r="AR448" s="999"/>
      <c r="AS448" s="1001"/>
      <c r="AT448" s="1402">
        <f t="shared" si="578"/>
        <v>0</v>
      </c>
      <c r="AU448" s="1394"/>
      <c r="AV448" s="1394">
        <f t="shared" si="537"/>
        <v>0</v>
      </c>
      <c r="AW448" s="1999"/>
      <c r="AX448" s="1982">
        <f t="shared" si="595"/>
        <v>0</v>
      </c>
      <c r="AY448" s="1438">
        <f t="shared" si="594"/>
        <v>0</v>
      </c>
      <c r="AZ448" s="1438"/>
      <c r="BA448" s="1438">
        <f t="shared" si="580"/>
        <v>0</v>
      </c>
      <c r="BB448" s="1438">
        <f t="shared" si="581"/>
        <v>0</v>
      </c>
      <c r="BC448" s="1438">
        <f t="shared" si="582"/>
        <v>0</v>
      </c>
      <c r="BD448" s="1438">
        <f t="shared" si="583"/>
        <v>0</v>
      </c>
      <c r="BE448" s="1438">
        <f t="shared" si="538"/>
        <v>0</v>
      </c>
      <c r="BF448" s="1362"/>
      <c r="BG448" s="1363"/>
      <c r="BH448" s="1441"/>
      <c r="BI448" s="1441"/>
      <c r="BJ448" s="1441"/>
      <c r="BK448" s="1441"/>
      <c r="BL448" s="1441"/>
      <c r="BM448" s="1441">
        <f t="shared" si="539"/>
        <v>0</v>
      </c>
      <c r="BN448" s="1395"/>
      <c r="BO448" s="1395"/>
      <c r="BP448" s="1396"/>
      <c r="BQ448" s="1396">
        <f t="shared" si="584"/>
        <v>0</v>
      </c>
      <c r="BR448" s="1396"/>
      <c r="BS448" s="1396">
        <f t="shared" si="540"/>
        <v>0</v>
      </c>
      <c r="BT448" s="1396"/>
      <c r="BU448" s="1441">
        <f t="shared" si="585"/>
        <v>0</v>
      </c>
      <c r="BV448" s="1441">
        <f t="shared" si="586"/>
        <v>0</v>
      </c>
      <c r="BW448" s="1441">
        <f t="shared" si="587"/>
        <v>0</v>
      </c>
      <c r="BX448" s="1441">
        <f t="shared" si="588"/>
        <v>0</v>
      </c>
      <c r="BY448" s="1441">
        <f t="shared" si="589"/>
        <v>0</v>
      </c>
      <c r="BZ448" s="1441">
        <f t="shared" si="541"/>
        <v>0</v>
      </c>
      <c r="CA448" s="2394"/>
      <c r="CB448" s="2059">
        <f t="shared" si="542"/>
        <v>0</v>
      </c>
    </row>
    <row r="449" spans="1:80" ht="12.75" hidden="1" customHeight="1">
      <c r="A449" s="1165"/>
      <c r="B449" s="1581"/>
      <c r="C449" s="1576"/>
      <c r="D449" s="1548"/>
      <c r="E449" s="1366">
        <v>0</v>
      </c>
      <c r="F449" s="1366">
        <v>0</v>
      </c>
      <c r="G449" s="1366">
        <v>0</v>
      </c>
      <c r="H449" s="1366">
        <v>0</v>
      </c>
      <c r="I449" s="1366">
        <v>0</v>
      </c>
      <c r="J449" s="1366">
        <v>0</v>
      </c>
      <c r="K449" s="1366">
        <v>0</v>
      </c>
      <c r="L449" s="1366">
        <f t="shared" si="533"/>
        <v>0</v>
      </c>
      <c r="M449" s="1440"/>
      <c r="N449" s="1440"/>
      <c r="O449" s="1440"/>
      <c r="P449" s="1440"/>
      <c r="Q449" s="1440"/>
      <c r="R449" s="1440"/>
      <c r="S449" s="1440"/>
      <c r="T449" s="1440">
        <f t="shared" si="534"/>
        <v>0</v>
      </c>
      <c r="U449" s="1722"/>
      <c r="V449" s="891">
        <f t="shared" si="575"/>
        <v>0</v>
      </c>
      <c r="W449" s="891"/>
      <c r="X449" s="891"/>
      <c r="Y449" s="891">
        <f t="shared" si="592"/>
        <v>0</v>
      </c>
      <c r="Z449" s="891"/>
      <c r="AA449" s="891">
        <f t="shared" si="593"/>
        <v>0</v>
      </c>
      <c r="AB449" s="891">
        <f t="shared" si="576"/>
        <v>0</v>
      </c>
      <c r="AC449" s="891">
        <f t="shared" si="577"/>
        <v>0</v>
      </c>
      <c r="AD449" s="891">
        <f t="shared" si="590"/>
        <v>0</v>
      </c>
      <c r="AE449" s="891">
        <f t="shared" si="591"/>
        <v>0</v>
      </c>
      <c r="AF449" s="1366">
        <f t="shared" si="535"/>
        <v>0</v>
      </c>
      <c r="AG449" s="891"/>
      <c r="AH449" s="891"/>
      <c r="AI449" s="1438">
        <v>0</v>
      </c>
      <c r="AJ449" s="1438">
        <v>0</v>
      </c>
      <c r="AK449" s="1438">
        <v>0</v>
      </c>
      <c r="AL449" s="1438">
        <v>0</v>
      </c>
      <c r="AM449" s="1438">
        <v>0</v>
      </c>
      <c r="AN449" s="1438">
        <v>0</v>
      </c>
      <c r="AO449" s="1438">
        <f t="shared" si="536"/>
        <v>0</v>
      </c>
      <c r="AP449" s="999"/>
      <c r="AQ449" s="1394"/>
      <c r="AR449" s="999"/>
      <c r="AS449" s="1001"/>
      <c r="AT449" s="1402">
        <f t="shared" si="578"/>
        <v>0</v>
      </c>
      <c r="AU449" s="1394"/>
      <c r="AV449" s="1394">
        <f t="shared" si="537"/>
        <v>0</v>
      </c>
      <c r="AW449" s="1999"/>
      <c r="AX449" s="1982">
        <f t="shared" si="595"/>
        <v>0</v>
      </c>
      <c r="AY449" s="1438">
        <f t="shared" si="594"/>
        <v>0</v>
      </c>
      <c r="AZ449" s="1438"/>
      <c r="BA449" s="1438">
        <f t="shared" si="580"/>
        <v>0</v>
      </c>
      <c r="BB449" s="1438">
        <f t="shared" si="581"/>
        <v>0</v>
      </c>
      <c r="BC449" s="1438">
        <f t="shared" si="582"/>
        <v>0</v>
      </c>
      <c r="BD449" s="1438">
        <f t="shared" si="583"/>
        <v>0</v>
      </c>
      <c r="BE449" s="1438">
        <f t="shared" si="538"/>
        <v>0</v>
      </c>
      <c r="BF449" s="1362"/>
      <c r="BG449" s="1363"/>
      <c r="BH449" s="1441"/>
      <c r="BI449" s="1441"/>
      <c r="BJ449" s="1441"/>
      <c r="BK449" s="1441"/>
      <c r="BL449" s="1441"/>
      <c r="BM449" s="1441">
        <f t="shared" si="539"/>
        <v>0</v>
      </c>
      <c r="BN449" s="1395"/>
      <c r="BO449" s="1395"/>
      <c r="BP449" s="1396"/>
      <c r="BQ449" s="1396">
        <f t="shared" si="584"/>
        <v>0</v>
      </c>
      <c r="BR449" s="1396"/>
      <c r="BS449" s="1396">
        <f t="shared" si="540"/>
        <v>0</v>
      </c>
      <c r="BT449" s="1396"/>
      <c r="BU449" s="1441">
        <f t="shared" si="585"/>
        <v>0</v>
      </c>
      <c r="BV449" s="1441">
        <f t="shared" si="586"/>
        <v>0</v>
      </c>
      <c r="BW449" s="1441">
        <f t="shared" si="587"/>
        <v>0</v>
      </c>
      <c r="BX449" s="1441">
        <f t="shared" si="588"/>
        <v>0</v>
      </c>
      <c r="BY449" s="1441">
        <f t="shared" si="589"/>
        <v>0</v>
      </c>
      <c r="BZ449" s="1441">
        <f t="shared" si="541"/>
        <v>0</v>
      </c>
      <c r="CA449" s="2394"/>
      <c r="CB449" s="2059">
        <f t="shared" si="542"/>
        <v>0</v>
      </c>
    </row>
    <row r="450" spans="1:80" ht="12.75" hidden="1" customHeight="1">
      <c r="A450" s="1170"/>
      <c r="B450" s="1581"/>
      <c r="C450" s="1576"/>
      <c r="D450" s="1548"/>
      <c r="E450" s="1366">
        <v>0</v>
      </c>
      <c r="F450" s="1366">
        <v>0</v>
      </c>
      <c r="G450" s="1366">
        <v>0</v>
      </c>
      <c r="H450" s="1366">
        <v>0</v>
      </c>
      <c r="I450" s="1366">
        <v>0</v>
      </c>
      <c r="J450" s="1366">
        <v>0</v>
      </c>
      <c r="K450" s="1366">
        <v>0</v>
      </c>
      <c r="L450" s="1366">
        <f t="shared" si="533"/>
        <v>0</v>
      </c>
      <c r="M450" s="1440"/>
      <c r="N450" s="1440"/>
      <c r="O450" s="1440"/>
      <c r="P450" s="1440"/>
      <c r="Q450" s="1440"/>
      <c r="R450" s="1440"/>
      <c r="S450" s="1440"/>
      <c r="T450" s="1440">
        <f t="shared" si="534"/>
        <v>0</v>
      </c>
      <c r="U450" s="1722"/>
      <c r="V450" s="891">
        <f t="shared" si="575"/>
        <v>0</v>
      </c>
      <c r="W450" s="891"/>
      <c r="X450" s="891"/>
      <c r="Y450" s="891">
        <f t="shared" si="592"/>
        <v>0</v>
      </c>
      <c r="Z450" s="891"/>
      <c r="AA450" s="891">
        <f t="shared" si="593"/>
        <v>0</v>
      </c>
      <c r="AB450" s="891">
        <f t="shared" si="576"/>
        <v>0</v>
      </c>
      <c r="AC450" s="891">
        <f t="shared" si="577"/>
        <v>0</v>
      </c>
      <c r="AD450" s="891">
        <f t="shared" si="590"/>
        <v>0</v>
      </c>
      <c r="AE450" s="891">
        <f t="shared" si="591"/>
        <v>0</v>
      </c>
      <c r="AF450" s="1366">
        <f t="shared" si="535"/>
        <v>0</v>
      </c>
      <c r="AG450" s="891"/>
      <c r="AH450" s="891"/>
      <c r="AI450" s="1346">
        <v>0</v>
      </c>
      <c r="AJ450" s="1438">
        <v>0</v>
      </c>
      <c r="AK450" s="1438">
        <v>0</v>
      </c>
      <c r="AL450" s="1438">
        <v>0</v>
      </c>
      <c r="AM450" s="1438">
        <v>0</v>
      </c>
      <c r="AN450" s="1438">
        <v>0</v>
      </c>
      <c r="AO450" s="1438">
        <f t="shared" si="536"/>
        <v>0</v>
      </c>
      <c r="AP450" s="999"/>
      <c r="AQ450" s="1394"/>
      <c r="AR450" s="999"/>
      <c r="AS450" s="1001"/>
      <c r="AT450" s="1402">
        <f t="shared" si="578"/>
        <v>0</v>
      </c>
      <c r="AU450" s="1394"/>
      <c r="AV450" s="1394">
        <f t="shared" si="537"/>
        <v>0</v>
      </c>
      <c r="AW450" s="1999"/>
      <c r="AX450" s="1982">
        <f t="shared" si="595"/>
        <v>0</v>
      </c>
      <c r="AY450" s="1438">
        <f t="shared" si="594"/>
        <v>0</v>
      </c>
      <c r="AZ450" s="1438"/>
      <c r="BA450" s="1438">
        <f t="shared" si="580"/>
        <v>0</v>
      </c>
      <c r="BB450" s="1438">
        <f t="shared" si="581"/>
        <v>0</v>
      </c>
      <c r="BC450" s="1438">
        <f t="shared" si="582"/>
        <v>0</v>
      </c>
      <c r="BD450" s="1438">
        <f t="shared" si="583"/>
        <v>0</v>
      </c>
      <c r="BE450" s="1438">
        <f t="shared" si="538"/>
        <v>0</v>
      </c>
      <c r="BF450" s="1362"/>
      <c r="BG450" s="1363"/>
      <c r="BH450" s="1353"/>
      <c r="BI450" s="1441"/>
      <c r="BJ450" s="1441"/>
      <c r="BK450" s="1441"/>
      <c r="BL450" s="1441"/>
      <c r="BM450" s="1441">
        <f t="shared" si="539"/>
        <v>0</v>
      </c>
      <c r="BN450" s="1395"/>
      <c r="BO450" s="1395"/>
      <c r="BP450" s="1396"/>
      <c r="BQ450" s="1396">
        <f t="shared" si="584"/>
        <v>0</v>
      </c>
      <c r="BR450" s="1396"/>
      <c r="BS450" s="1396">
        <f t="shared" si="540"/>
        <v>0</v>
      </c>
      <c r="BT450" s="1396"/>
      <c r="BU450" s="1441">
        <f t="shared" si="585"/>
        <v>0</v>
      </c>
      <c r="BV450" s="1441">
        <f t="shared" si="586"/>
        <v>0</v>
      </c>
      <c r="BW450" s="1441">
        <f t="shared" si="587"/>
        <v>0</v>
      </c>
      <c r="BX450" s="1441">
        <f t="shared" si="588"/>
        <v>0</v>
      </c>
      <c r="BY450" s="1441">
        <f t="shared" si="589"/>
        <v>0</v>
      </c>
      <c r="BZ450" s="1441">
        <f t="shared" si="541"/>
        <v>0</v>
      </c>
      <c r="CA450" s="2394"/>
      <c r="CB450" s="2059">
        <f t="shared" si="542"/>
        <v>0</v>
      </c>
    </row>
    <row r="451" spans="1:80" ht="24" hidden="1">
      <c r="A451" s="911">
        <v>32</v>
      </c>
      <c r="B451" s="1581" t="s">
        <v>1052</v>
      </c>
      <c r="C451" s="1961" t="s">
        <v>1051</v>
      </c>
      <c r="D451" s="1548" t="s">
        <v>955</v>
      </c>
      <c r="E451" s="1366">
        <v>0</v>
      </c>
      <c r="F451" s="1366">
        <v>0</v>
      </c>
      <c r="G451" s="1366">
        <v>0</v>
      </c>
      <c r="H451" s="1366">
        <v>0</v>
      </c>
      <c r="I451" s="1366">
        <v>0</v>
      </c>
      <c r="J451" s="1366">
        <v>0</v>
      </c>
      <c r="K451" s="1366">
        <v>0</v>
      </c>
      <c r="L451" s="1366">
        <f t="shared" si="533"/>
        <v>0</v>
      </c>
      <c r="M451" s="1440"/>
      <c r="N451" s="1440"/>
      <c r="O451" s="1440"/>
      <c r="P451" s="1440"/>
      <c r="Q451" s="1440"/>
      <c r="R451" s="1440"/>
      <c r="S451" s="1440"/>
      <c r="T451" s="1440">
        <f t="shared" si="534"/>
        <v>0</v>
      </c>
      <c r="U451" s="1722"/>
      <c r="V451" s="891">
        <f t="shared" si="575"/>
        <v>0</v>
      </c>
      <c r="W451" s="891"/>
      <c r="X451" s="891"/>
      <c r="Y451" s="891">
        <f t="shared" si="592"/>
        <v>0</v>
      </c>
      <c r="Z451" s="891"/>
      <c r="AA451" s="891">
        <f t="shared" si="593"/>
        <v>0</v>
      </c>
      <c r="AB451" s="891">
        <f t="shared" si="576"/>
        <v>0</v>
      </c>
      <c r="AC451" s="891">
        <f t="shared" si="577"/>
        <v>0</v>
      </c>
      <c r="AD451" s="891">
        <f t="shared" si="590"/>
        <v>0</v>
      </c>
      <c r="AE451" s="891">
        <f t="shared" si="591"/>
        <v>0</v>
      </c>
      <c r="AF451" s="1366">
        <f t="shared" si="535"/>
        <v>0</v>
      </c>
      <c r="AG451" s="891"/>
      <c r="AH451" s="891"/>
      <c r="AI451" s="1346">
        <v>0</v>
      </c>
      <c r="AJ451" s="1438">
        <v>0</v>
      </c>
      <c r="AK451" s="1438">
        <v>0</v>
      </c>
      <c r="AL451" s="1438">
        <v>0</v>
      </c>
      <c r="AM451" s="1438">
        <v>0</v>
      </c>
      <c r="AN451" s="1438">
        <v>0</v>
      </c>
      <c r="AO451" s="1438">
        <f t="shared" si="536"/>
        <v>0</v>
      </c>
      <c r="AP451" s="999"/>
      <c r="AQ451" s="1394"/>
      <c r="AR451" s="999"/>
      <c r="AS451" s="1001"/>
      <c r="AT451" s="1402">
        <f t="shared" si="578"/>
        <v>0</v>
      </c>
      <c r="AU451" s="1394"/>
      <c r="AV451" s="1394">
        <f t="shared" si="537"/>
        <v>0</v>
      </c>
      <c r="AW451" s="1999"/>
      <c r="AX451" s="1982">
        <f t="shared" si="595"/>
        <v>0</v>
      </c>
      <c r="AY451" s="1438">
        <f t="shared" si="594"/>
        <v>0</v>
      </c>
      <c r="AZ451" s="1438"/>
      <c r="BA451" s="1438">
        <f t="shared" si="580"/>
        <v>0</v>
      </c>
      <c r="BB451" s="1438">
        <f t="shared" si="581"/>
        <v>0</v>
      </c>
      <c r="BC451" s="1438">
        <f t="shared" si="582"/>
        <v>0</v>
      </c>
      <c r="BD451" s="1438">
        <f t="shared" si="583"/>
        <v>0</v>
      </c>
      <c r="BE451" s="1438">
        <f t="shared" si="538"/>
        <v>0</v>
      </c>
      <c r="BF451" s="1362"/>
      <c r="BG451" s="1348"/>
      <c r="BH451" s="1353"/>
      <c r="BI451" s="1441"/>
      <c r="BJ451" s="1441"/>
      <c r="BK451" s="1441"/>
      <c r="BL451" s="1441"/>
      <c r="BM451" s="1441">
        <f t="shared" si="539"/>
        <v>0</v>
      </c>
      <c r="BN451" s="1395"/>
      <c r="BO451" s="1395"/>
      <c r="BP451" s="1396"/>
      <c r="BQ451" s="1396">
        <f t="shared" si="584"/>
        <v>0</v>
      </c>
      <c r="BR451" s="1396"/>
      <c r="BS451" s="1396">
        <f t="shared" si="540"/>
        <v>0</v>
      </c>
      <c r="BT451" s="1396"/>
      <c r="BU451" s="1441">
        <f t="shared" si="585"/>
        <v>0</v>
      </c>
      <c r="BV451" s="1441">
        <f t="shared" si="586"/>
        <v>0</v>
      </c>
      <c r="BW451" s="1441">
        <f t="shared" si="587"/>
        <v>0</v>
      </c>
      <c r="BX451" s="1441">
        <f t="shared" si="588"/>
        <v>0</v>
      </c>
      <c r="BY451" s="1441">
        <f t="shared" si="589"/>
        <v>0</v>
      </c>
      <c r="BZ451" s="1441">
        <f t="shared" si="541"/>
        <v>0</v>
      </c>
      <c r="CA451" s="2394"/>
      <c r="CB451" s="2059">
        <f t="shared" si="542"/>
        <v>0</v>
      </c>
    </row>
    <row r="452" spans="1:80" ht="12.75" hidden="1" customHeight="1">
      <c r="A452" s="1165"/>
      <c r="B452" s="1452"/>
      <c r="C452" s="1368" t="s">
        <v>747</v>
      </c>
      <c r="D452" s="1559"/>
      <c r="E452" s="1388">
        <v>0</v>
      </c>
      <c r="F452" s="1388">
        <v>0</v>
      </c>
      <c r="G452" s="1388">
        <v>0</v>
      </c>
      <c r="H452" s="1388">
        <v>0</v>
      </c>
      <c r="I452" s="1388">
        <v>0</v>
      </c>
      <c r="J452" s="1388">
        <v>0</v>
      </c>
      <c r="K452" s="1388">
        <v>0</v>
      </c>
      <c r="L452" s="1388">
        <f t="shared" si="533"/>
        <v>0</v>
      </c>
      <c r="M452" s="1496"/>
      <c r="N452" s="1496"/>
      <c r="O452" s="1496"/>
      <c r="P452" s="1496"/>
      <c r="Q452" s="1496"/>
      <c r="R452" s="1496"/>
      <c r="S452" s="1496"/>
      <c r="T452" s="1444">
        <f t="shared" si="534"/>
        <v>0</v>
      </c>
      <c r="U452" s="1727"/>
      <c r="V452" s="891">
        <f t="shared" si="575"/>
        <v>0</v>
      </c>
      <c r="W452" s="891"/>
      <c r="X452" s="891"/>
      <c r="Y452" s="891">
        <f t="shared" si="592"/>
        <v>0</v>
      </c>
      <c r="Z452" s="891"/>
      <c r="AA452" s="891">
        <f t="shared" si="593"/>
        <v>0</v>
      </c>
      <c r="AB452" s="891">
        <f t="shared" si="576"/>
        <v>0</v>
      </c>
      <c r="AC452" s="891">
        <f t="shared" si="577"/>
        <v>0</v>
      </c>
      <c r="AD452" s="891">
        <f t="shared" si="590"/>
        <v>0</v>
      </c>
      <c r="AE452" s="891">
        <f t="shared" si="591"/>
        <v>0</v>
      </c>
      <c r="AF452" s="1443">
        <f t="shared" si="535"/>
        <v>0</v>
      </c>
      <c r="AG452" s="889"/>
      <c r="AH452" s="889"/>
      <c r="AI452" s="1497">
        <v>0</v>
      </c>
      <c r="AJ452" s="1497">
        <v>0</v>
      </c>
      <c r="AK452" s="1497">
        <v>0</v>
      </c>
      <c r="AL452" s="1497">
        <v>0</v>
      </c>
      <c r="AM452" s="1497">
        <v>0</v>
      </c>
      <c r="AN452" s="1497">
        <v>0</v>
      </c>
      <c r="AO452" s="1497">
        <f t="shared" si="536"/>
        <v>0</v>
      </c>
      <c r="AP452" s="1414"/>
      <c r="AQ452" s="1402"/>
      <c r="AR452" s="1414"/>
      <c r="AS452" s="1414"/>
      <c r="AT452" s="1414"/>
      <c r="AU452" s="1415"/>
      <c r="AV452" s="1402">
        <f t="shared" si="537"/>
        <v>0</v>
      </c>
      <c r="AW452" s="2080"/>
      <c r="AX452" s="1982">
        <f t="shared" si="595"/>
        <v>0</v>
      </c>
      <c r="AY452" s="1497">
        <f t="shared" si="594"/>
        <v>0</v>
      </c>
      <c r="AZ452" s="1481"/>
      <c r="BA452" s="1438">
        <f t="shared" si="580"/>
        <v>0</v>
      </c>
      <c r="BB452" s="1438">
        <f t="shared" si="581"/>
        <v>0</v>
      </c>
      <c r="BC452" s="1438">
        <f t="shared" si="582"/>
        <v>0</v>
      </c>
      <c r="BD452" s="1438">
        <f t="shared" si="583"/>
        <v>0</v>
      </c>
      <c r="BE452" s="1438">
        <f t="shared" si="538"/>
        <v>0</v>
      </c>
      <c r="BF452" s="1380"/>
      <c r="BG452" s="1381"/>
      <c r="BH452" s="1498"/>
      <c r="BI452" s="1498"/>
      <c r="BJ452" s="1498"/>
      <c r="BK452" s="1498"/>
      <c r="BL452" s="1498"/>
      <c r="BM452" s="1498">
        <f t="shared" si="539"/>
        <v>0</v>
      </c>
      <c r="BN452" s="1418"/>
      <c r="BO452" s="1418"/>
      <c r="BP452" s="1419"/>
      <c r="BQ452" s="1419"/>
      <c r="BR452" s="1419"/>
      <c r="BS452" s="1404">
        <f t="shared" si="540"/>
        <v>0</v>
      </c>
      <c r="BT452" s="1404"/>
      <c r="BU452" s="1498">
        <f t="shared" si="585"/>
        <v>0</v>
      </c>
      <c r="BV452" s="1498">
        <f t="shared" si="586"/>
        <v>0</v>
      </c>
      <c r="BW452" s="1441">
        <f t="shared" si="587"/>
        <v>0</v>
      </c>
      <c r="BX452" s="1441">
        <f t="shared" si="588"/>
        <v>0</v>
      </c>
      <c r="BY452" s="1441">
        <f t="shared" si="589"/>
        <v>0</v>
      </c>
      <c r="BZ452" s="1456">
        <f t="shared" si="541"/>
        <v>0</v>
      </c>
      <c r="CA452" s="2394"/>
      <c r="CB452" s="2059">
        <f t="shared" si="542"/>
        <v>0</v>
      </c>
    </row>
    <row r="453" spans="1:80">
      <c r="A453" s="1165" t="s">
        <v>759</v>
      </c>
      <c r="B453" s="1169" t="s">
        <v>792</v>
      </c>
      <c r="C453" s="942" t="s">
        <v>791</v>
      </c>
      <c r="D453" s="1733"/>
      <c r="E453" s="1861">
        <v>9.5</v>
      </c>
      <c r="F453" s="1861">
        <v>4223.8000000000029</v>
      </c>
      <c r="G453" s="1861">
        <v>127453.8</v>
      </c>
      <c r="H453" s="1861">
        <v>0</v>
      </c>
      <c r="I453" s="1861">
        <v>0</v>
      </c>
      <c r="J453" s="1861">
        <v>3625</v>
      </c>
      <c r="K453" s="1861">
        <v>87000</v>
      </c>
      <c r="L453" s="1861">
        <f t="shared" si="533"/>
        <v>222302.6</v>
      </c>
      <c r="M453" s="1184">
        <f t="shared" ref="M453:S453" si="596">SUM(M454:M473)</f>
        <v>0</v>
      </c>
      <c r="N453" s="1184">
        <f t="shared" si="596"/>
        <v>4924.8</v>
      </c>
      <c r="O453" s="1184">
        <f t="shared" si="596"/>
        <v>0</v>
      </c>
      <c r="P453" s="1184">
        <f t="shared" si="596"/>
        <v>0</v>
      </c>
      <c r="Q453" s="1184"/>
      <c r="R453" s="1184">
        <f t="shared" si="596"/>
        <v>600</v>
      </c>
      <c r="S453" s="1184">
        <f t="shared" si="596"/>
        <v>14400</v>
      </c>
      <c r="T453" s="1184">
        <f t="shared" si="534"/>
        <v>19924.8</v>
      </c>
      <c r="U453" s="1184"/>
      <c r="V453" s="1750">
        <f t="shared" ref="V453:AE453" si="597">SUM(V454:V473)</f>
        <v>5.6</v>
      </c>
      <c r="W453" s="1750"/>
      <c r="X453" s="1750"/>
      <c r="Y453" s="1861">
        <f t="shared" si="597"/>
        <v>0</v>
      </c>
      <c r="Z453" s="1861"/>
      <c r="AA453" s="1861">
        <f t="shared" si="597"/>
        <v>76148.600000000006</v>
      </c>
      <c r="AB453" s="1861">
        <f t="shared" si="597"/>
        <v>0</v>
      </c>
      <c r="AC453" s="1861">
        <f>SUM(AC454:AC473)</f>
        <v>0</v>
      </c>
      <c r="AD453" s="1861">
        <f t="shared" si="597"/>
        <v>1725</v>
      </c>
      <c r="AE453" s="1861">
        <f t="shared" si="597"/>
        <v>41400</v>
      </c>
      <c r="AF453" s="1861">
        <f t="shared" si="535"/>
        <v>119273.60000000001</v>
      </c>
      <c r="AG453" s="1861"/>
      <c r="AH453" s="1861"/>
      <c r="AI453" s="1861">
        <v>11</v>
      </c>
      <c r="AJ453" s="1861">
        <v>6000</v>
      </c>
      <c r="AK453" s="1861">
        <v>154000</v>
      </c>
      <c r="AL453" s="1861">
        <v>0</v>
      </c>
      <c r="AM453" s="1861">
        <v>3925</v>
      </c>
      <c r="AN453" s="1861">
        <v>94200</v>
      </c>
      <c r="AO453" s="1861">
        <f t="shared" si="536"/>
        <v>258125</v>
      </c>
      <c r="AP453" s="1861">
        <f t="shared" ref="AP453:AU453" si="598">SUM(AP454:AP473)</f>
        <v>0</v>
      </c>
      <c r="AQ453" s="1861">
        <f t="shared" si="598"/>
        <v>0</v>
      </c>
      <c r="AR453" s="1861">
        <f t="shared" si="598"/>
        <v>0</v>
      </c>
      <c r="AS453" s="1861">
        <f t="shared" si="598"/>
        <v>0</v>
      </c>
      <c r="AT453" s="1861">
        <f t="shared" si="598"/>
        <v>0</v>
      </c>
      <c r="AU453" s="1861">
        <f t="shared" si="598"/>
        <v>0</v>
      </c>
      <c r="AV453" s="1861">
        <f t="shared" si="537"/>
        <v>0</v>
      </c>
      <c r="AW453" s="1861"/>
      <c r="AX453" s="1861">
        <f t="shared" ref="AX453:BD453" si="599">SUM(AX454:AX473)</f>
        <v>6.5</v>
      </c>
      <c r="AY453" s="1861">
        <f t="shared" si="599"/>
        <v>0</v>
      </c>
      <c r="AZ453" s="1861"/>
      <c r="BA453" s="1861">
        <f t="shared" si="599"/>
        <v>151850.79999999999</v>
      </c>
      <c r="BB453" s="1861">
        <f t="shared" si="599"/>
        <v>0</v>
      </c>
      <c r="BC453" s="1861">
        <f t="shared" si="599"/>
        <v>1675</v>
      </c>
      <c r="BD453" s="1861">
        <f t="shared" si="599"/>
        <v>40200</v>
      </c>
      <c r="BE453" s="1861">
        <f t="shared" si="538"/>
        <v>193725.8</v>
      </c>
      <c r="BF453" s="1730"/>
      <c r="BG453" s="1185"/>
      <c r="BH453" s="1861">
        <f>SUM(BH454:BH473)</f>
        <v>3</v>
      </c>
      <c r="BI453" s="1861">
        <f>SUM(BI454:BI473)</f>
        <v>0</v>
      </c>
      <c r="BJ453" s="1861">
        <f>SUM(BJ454:BJ473)</f>
        <v>60000</v>
      </c>
      <c r="BK453" s="1861">
        <f>SUM(BK454:BK473)</f>
        <v>0</v>
      </c>
      <c r="BL453" s="1861">
        <f>SUM(BL454:BL473)</f>
        <v>0</v>
      </c>
      <c r="BM453" s="1861">
        <f t="shared" si="539"/>
        <v>60000</v>
      </c>
      <c r="BN453" s="1861">
        <f>SUM(BN454:BN473)</f>
        <v>0</v>
      </c>
      <c r="BO453" s="1861">
        <f>SUM(BO454:BO473)</f>
        <v>0</v>
      </c>
      <c r="BP453" s="1861">
        <f>SUM(BP454:BP473)</f>
        <v>0</v>
      </c>
      <c r="BQ453" s="1861">
        <f>SUM(BQ454:BQ473)</f>
        <v>0</v>
      </c>
      <c r="BR453" s="1861">
        <f>SUM(BR454:BR473)</f>
        <v>0</v>
      </c>
      <c r="BS453" s="1861">
        <f t="shared" si="540"/>
        <v>0</v>
      </c>
      <c r="BT453" s="1861"/>
      <c r="BU453" s="1861">
        <f>SUM(BU454:BU473)</f>
        <v>3</v>
      </c>
      <c r="BV453" s="1861">
        <f>SUM(BV454:BV473)</f>
        <v>0</v>
      </c>
      <c r="BW453" s="1861">
        <f>SUM(BW454:BW473)</f>
        <v>60000</v>
      </c>
      <c r="BX453" s="1861">
        <f>SUM(BX454:BX473)</f>
        <v>0</v>
      </c>
      <c r="BY453" s="1861">
        <f>SUM(BY454:BY473)</f>
        <v>0</v>
      </c>
      <c r="BZ453" s="1861">
        <f t="shared" si="541"/>
        <v>60000</v>
      </c>
      <c r="CA453" s="2396"/>
      <c r="CB453" s="2059">
        <f t="shared" si="542"/>
        <v>15.1</v>
      </c>
    </row>
    <row r="454" spans="1:80" ht="13.9" hidden="1" customHeight="1">
      <c r="A454" s="1165"/>
      <c r="B454" s="1642"/>
      <c r="C454" s="1643" t="s">
        <v>64</v>
      </c>
      <c r="D454" s="1548"/>
      <c r="E454" s="1622">
        <v>0</v>
      </c>
      <c r="F454" s="1432">
        <v>0</v>
      </c>
      <c r="G454" s="1432">
        <v>0</v>
      </c>
      <c r="H454" s="1432">
        <v>0</v>
      </c>
      <c r="I454" s="1432">
        <v>0</v>
      </c>
      <c r="J454" s="1432">
        <v>0</v>
      </c>
      <c r="K454" s="1432">
        <v>0</v>
      </c>
      <c r="L454" s="1432">
        <f t="shared" si="533"/>
        <v>0</v>
      </c>
      <c r="M454" s="1996"/>
      <c r="N454" s="1440"/>
      <c r="O454" s="1440"/>
      <c r="P454" s="1440"/>
      <c r="Q454" s="1440"/>
      <c r="R454" s="1440"/>
      <c r="S454" s="1440"/>
      <c r="T454" s="1440">
        <f t="shared" si="534"/>
        <v>0</v>
      </c>
      <c r="U454" s="1722"/>
      <c r="V454" s="2111">
        <f t="shared" ref="V454:V473" si="600">E454+M454</f>
        <v>0</v>
      </c>
      <c r="W454" s="2111"/>
      <c r="X454" s="2111"/>
      <c r="Y454" s="891"/>
      <c r="Z454" s="891"/>
      <c r="AA454" s="891">
        <f t="shared" ref="AA454:AA473" si="601">G454+O454</f>
        <v>0</v>
      </c>
      <c r="AB454" s="891">
        <f t="shared" ref="AB454:AB473" si="602">H454+P454</f>
        <v>0</v>
      </c>
      <c r="AC454" s="891">
        <f t="shared" ref="AC454:AC473" si="603">I454+Q454</f>
        <v>0</v>
      </c>
      <c r="AD454" s="891">
        <f t="shared" ref="AD454:AD473" si="604">J454+R454</f>
        <v>0</v>
      </c>
      <c r="AE454" s="891">
        <f t="shared" ref="AE454:AE473" si="605">K454+S454</f>
        <v>0</v>
      </c>
      <c r="AF454" s="2022">
        <f t="shared" si="535"/>
        <v>0</v>
      </c>
      <c r="AG454" s="891"/>
      <c r="AH454" s="891"/>
      <c r="AI454" s="1470">
        <v>0</v>
      </c>
      <c r="AJ454" s="1433">
        <v>0</v>
      </c>
      <c r="AK454" s="1433">
        <v>0</v>
      </c>
      <c r="AL454" s="1433">
        <v>0</v>
      </c>
      <c r="AM454" s="1433">
        <v>0</v>
      </c>
      <c r="AN454" s="1433">
        <v>0</v>
      </c>
      <c r="AO454" s="1433">
        <f t="shared" si="536"/>
        <v>0</v>
      </c>
      <c r="AP454" s="999"/>
      <c r="AQ454" s="1394"/>
      <c r="AR454" s="999"/>
      <c r="AS454" s="999"/>
      <c r="AT454" s="999"/>
      <c r="AU454" s="1394"/>
      <c r="AV454" s="1394">
        <f t="shared" si="537"/>
        <v>0</v>
      </c>
      <c r="AW454" s="1999"/>
      <c r="AX454" s="1438">
        <f t="shared" ref="AX454:AX473" si="606">AI454+AP454</f>
        <v>0</v>
      </c>
      <c r="AY454" s="1438">
        <f t="shared" ref="AY454:AY473" si="607">AJ454+AQ454</f>
        <v>0</v>
      </c>
      <c r="AZ454" s="1438"/>
      <c r="BA454" s="1438">
        <f t="shared" ref="BA454:BA473" si="608">AK454+AR454</f>
        <v>0</v>
      </c>
      <c r="BB454" s="1438">
        <f t="shared" ref="BB454:BB473" si="609">AL454+AS454</f>
        <v>0</v>
      </c>
      <c r="BC454" s="2023">
        <f t="shared" ref="BC454:BC473" si="610">AM454+AT454</f>
        <v>0</v>
      </c>
      <c r="BD454" s="2024">
        <f t="shared" ref="BD454:BD473" si="611">AN454+AU454</f>
        <v>0</v>
      </c>
      <c r="BE454" s="1438">
        <f t="shared" si="538"/>
        <v>0</v>
      </c>
      <c r="BF454" s="1644"/>
      <c r="BG454" s="1645"/>
      <c r="BH454" s="1472"/>
      <c r="BI454" s="1434"/>
      <c r="BJ454" s="1434"/>
      <c r="BK454" s="1434"/>
      <c r="BL454" s="1434"/>
      <c r="BM454" s="1434">
        <f t="shared" si="539"/>
        <v>0</v>
      </c>
      <c r="BN454" s="1395"/>
      <c r="BO454" s="1395"/>
      <c r="BP454" s="1396"/>
      <c r="BQ454" s="1396"/>
      <c r="BR454" s="1396"/>
      <c r="BS454" s="1396">
        <f t="shared" si="540"/>
        <v>0</v>
      </c>
      <c r="BT454" s="1396"/>
      <c r="BU454" s="1441">
        <f t="shared" ref="BU454:BU473" si="612">BH454+BN454</f>
        <v>0</v>
      </c>
      <c r="BV454" s="1441">
        <f t="shared" ref="BV454:BV473" si="613">BI454+BO454</f>
        <v>0</v>
      </c>
      <c r="BW454" s="1441">
        <f t="shared" ref="BW454:BW473" si="614">BJ454+BP454</f>
        <v>0</v>
      </c>
      <c r="BX454" s="1441">
        <f t="shared" ref="BX454:BX473" si="615">BK454+BQ454</f>
        <v>0</v>
      </c>
      <c r="BY454" s="1441">
        <f t="shared" ref="BY454:BY473" si="616">BL454+BR454</f>
        <v>0</v>
      </c>
      <c r="BZ454" s="1441">
        <f t="shared" si="541"/>
        <v>0</v>
      </c>
      <c r="CA454" s="2394"/>
      <c r="CB454" s="2059">
        <f t="shared" si="542"/>
        <v>0</v>
      </c>
    </row>
    <row r="455" spans="1:80" ht="29.25" customHeight="1">
      <c r="A455" s="1170" t="s">
        <v>80</v>
      </c>
      <c r="B455" s="1581" t="s">
        <v>790</v>
      </c>
      <c r="C455" s="1860" t="s">
        <v>62</v>
      </c>
      <c r="D455" s="1493"/>
      <c r="E455" s="1474">
        <v>4</v>
      </c>
      <c r="F455" s="1474">
        <v>2000</v>
      </c>
      <c r="G455" s="1474">
        <v>58453.8</v>
      </c>
      <c r="H455" s="1474">
        <v>0</v>
      </c>
      <c r="I455" s="1474">
        <v>0</v>
      </c>
      <c r="J455" s="1474">
        <v>2500</v>
      </c>
      <c r="K455" s="1474">
        <v>60000</v>
      </c>
      <c r="L455" s="1474">
        <f t="shared" si="533"/>
        <v>122953.8</v>
      </c>
      <c r="M455" s="1440"/>
      <c r="N455" s="1440"/>
      <c r="O455" s="1440"/>
      <c r="P455" s="1440"/>
      <c r="Q455" s="1440"/>
      <c r="R455" s="1440">
        <f>S455/24</f>
        <v>0</v>
      </c>
      <c r="S455" s="1440"/>
      <c r="T455" s="1444">
        <f t="shared" si="534"/>
        <v>0</v>
      </c>
      <c r="U455" s="1727"/>
      <c r="V455" s="2111"/>
      <c r="W455" s="2111"/>
      <c r="X455" s="2111"/>
      <c r="Y455" s="891"/>
      <c r="Z455" s="891"/>
      <c r="AA455" s="891"/>
      <c r="AB455" s="891">
        <f t="shared" si="602"/>
        <v>0</v>
      </c>
      <c r="AC455" s="891">
        <f t="shared" si="603"/>
        <v>0</v>
      </c>
      <c r="AD455" s="889"/>
      <c r="AE455" s="889"/>
      <c r="AF455" s="1727">
        <f t="shared" si="535"/>
        <v>0</v>
      </c>
      <c r="AG455" s="889"/>
      <c r="AH455" s="1359"/>
      <c r="AI455" s="1477">
        <v>3.5</v>
      </c>
      <c r="AJ455" s="1477">
        <v>2000</v>
      </c>
      <c r="AK455" s="1477">
        <v>78000</v>
      </c>
      <c r="AL455" s="1477">
        <v>0</v>
      </c>
      <c r="AM455" s="1477">
        <v>1125</v>
      </c>
      <c r="AN455" s="1477">
        <v>27000</v>
      </c>
      <c r="AO455" s="1477">
        <f t="shared" si="536"/>
        <v>108125</v>
      </c>
      <c r="AP455" s="1001"/>
      <c r="AQ455" s="1402"/>
      <c r="AR455" s="1001"/>
      <c r="AS455" s="1001"/>
      <c r="AT455" s="1402">
        <f t="shared" ref="AT455:AT472" si="617">AU455/24</f>
        <v>0</v>
      </c>
      <c r="AU455" s="1402"/>
      <c r="AV455" s="2025">
        <f t="shared" si="537"/>
        <v>0</v>
      </c>
      <c r="AW455" s="2080"/>
      <c r="AX455" s="1438">
        <f t="shared" si="606"/>
        <v>3.5</v>
      </c>
      <c r="AY455" s="1438"/>
      <c r="AZ455" s="1438"/>
      <c r="BA455" s="1438">
        <v>132850.79999999999</v>
      </c>
      <c r="BB455" s="1438">
        <f t="shared" si="609"/>
        <v>0</v>
      </c>
      <c r="BC455" s="1438">
        <v>0</v>
      </c>
      <c r="BD455" s="1438">
        <v>0</v>
      </c>
      <c r="BE455" s="1438">
        <f t="shared" si="538"/>
        <v>132850.79999999999</v>
      </c>
      <c r="BF455" s="1362"/>
      <c r="BG455" s="1501"/>
      <c r="BH455" s="910"/>
      <c r="BI455" s="910"/>
      <c r="BJ455" s="910"/>
      <c r="BK455" s="910"/>
      <c r="BL455" s="910"/>
      <c r="BM455" s="910">
        <f t="shared" si="539"/>
        <v>0</v>
      </c>
      <c r="BN455" s="1403"/>
      <c r="BO455" s="1392"/>
      <c r="BP455" s="1393"/>
      <c r="BQ455" s="1396">
        <f t="shared" ref="BQ455:BQ472" si="618">BR455/24</f>
        <v>0</v>
      </c>
      <c r="BR455" s="1404"/>
      <c r="BS455" s="1404">
        <f t="shared" si="540"/>
        <v>0</v>
      </c>
      <c r="BT455" s="1441"/>
      <c r="BU455" s="1441">
        <f t="shared" si="612"/>
        <v>0</v>
      </c>
      <c r="BV455" s="1441">
        <f t="shared" si="613"/>
        <v>0</v>
      </c>
      <c r="BW455" s="1441">
        <f t="shared" si="614"/>
        <v>0</v>
      </c>
      <c r="BX455" s="1441">
        <f t="shared" si="615"/>
        <v>0</v>
      </c>
      <c r="BY455" s="1441">
        <f t="shared" si="616"/>
        <v>0</v>
      </c>
      <c r="BZ455" s="1456">
        <f t="shared" si="541"/>
        <v>0</v>
      </c>
      <c r="CA455" s="2393" t="s">
        <v>861</v>
      </c>
      <c r="CB455" s="2059">
        <f t="shared" si="542"/>
        <v>3.5</v>
      </c>
    </row>
    <row r="456" spans="1:80" ht="17.45" hidden="1" customHeight="1">
      <c r="A456" s="1170"/>
      <c r="B456" s="1642" t="s">
        <v>789</v>
      </c>
      <c r="C456" s="900" t="s">
        <v>788</v>
      </c>
      <c r="D456" s="1509"/>
      <c r="E456" s="1474">
        <v>0</v>
      </c>
      <c r="F456" s="1474">
        <v>0</v>
      </c>
      <c r="G456" s="1474">
        <v>0</v>
      </c>
      <c r="H456" s="1474">
        <v>0</v>
      </c>
      <c r="I456" s="1474">
        <v>0</v>
      </c>
      <c r="J456" s="1474">
        <v>0</v>
      </c>
      <c r="K456" s="1474">
        <v>0</v>
      </c>
      <c r="L456" s="1474">
        <f t="shared" si="533"/>
        <v>0</v>
      </c>
      <c r="M456" s="1444"/>
      <c r="N456" s="1444"/>
      <c r="O456" s="1444"/>
      <c r="P456" s="1444"/>
      <c r="Q456" s="1444"/>
      <c r="R456" s="1444"/>
      <c r="S456" s="1444"/>
      <c r="T456" s="1444">
        <f t="shared" si="534"/>
        <v>0</v>
      </c>
      <c r="U456" s="1727"/>
      <c r="V456" s="2111">
        <f t="shared" si="600"/>
        <v>0</v>
      </c>
      <c r="W456" s="2111"/>
      <c r="X456" s="2111"/>
      <c r="Y456" s="891">
        <f t="shared" ref="Y456:Y473" si="619">F456+N456</f>
        <v>0</v>
      </c>
      <c r="Z456" s="891"/>
      <c r="AA456" s="891">
        <f t="shared" si="601"/>
        <v>0</v>
      </c>
      <c r="AB456" s="891">
        <f t="shared" si="602"/>
        <v>0</v>
      </c>
      <c r="AC456" s="891">
        <f t="shared" si="603"/>
        <v>0</v>
      </c>
      <c r="AD456" s="889">
        <f t="shared" si="604"/>
        <v>0</v>
      </c>
      <c r="AE456" s="889">
        <f t="shared" si="605"/>
        <v>0</v>
      </c>
      <c r="AF456" s="1727">
        <f t="shared" si="535"/>
        <v>0</v>
      </c>
      <c r="AG456" s="889"/>
      <c r="AH456" s="889"/>
      <c r="AI456" s="1477">
        <v>0</v>
      </c>
      <c r="AJ456" s="1477">
        <v>0</v>
      </c>
      <c r="AK456" s="1477">
        <v>0</v>
      </c>
      <c r="AL456" s="1477">
        <v>0</v>
      </c>
      <c r="AM456" s="1477">
        <v>0</v>
      </c>
      <c r="AN456" s="1477">
        <v>0</v>
      </c>
      <c r="AO456" s="1477">
        <f t="shared" si="536"/>
        <v>0</v>
      </c>
      <c r="AP456" s="1646"/>
      <c r="AQ456" s="1647"/>
      <c r="AR456" s="1646"/>
      <c r="AS456" s="1646"/>
      <c r="AT456" s="1402">
        <f t="shared" si="617"/>
        <v>0</v>
      </c>
      <c r="AU456" s="1647"/>
      <c r="AV456" s="1647">
        <f t="shared" si="537"/>
        <v>0</v>
      </c>
      <c r="AW456" s="2084"/>
      <c r="AX456" s="1438">
        <f t="shared" si="606"/>
        <v>0</v>
      </c>
      <c r="AY456" s="1438">
        <f t="shared" si="607"/>
        <v>0</v>
      </c>
      <c r="AZ456" s="1438"/>
      <c r="BA456" s="1438">
        <f t="shared" si="608"/>
        <v>0</v>
      </c>
      <c r="BB456" s="1438">
        <f t="shared" si="609"/>
        <v>0</v>
      </c>
      <c r="BC456" s="1438">
        <f t="shared" si="610"/>
        <v>0</v>
      </c>
      <c r="BD456" s="1438">
        <f t="shared" si="611"/>
        <v>0</v>
      </c>
      <c r="BE456" s="1438">
        <f t="shared" si="538"/>
        <v>0</v>
      </c>
      <c r="BF456" s="1380"/>
      <c r="BG456" s="1381"/>
      <c r="BH456" s="910"/>
      <c r="BI456" s="910"/>
      <c r="BJ456" s="910"/>
      <c r="BK456" s="910"/>
      <c r="BL456" s="910"/>
      <c r="BM456" s="910">
        <f t="shared" si="539"/>
        <v>0</v>
      </c>
      <c r="BN456" s="1648"/>
      <c r="BO456" s="1648"/>
      <c r="BP456" s="1649"/>
      <c r="BQ456" s="1396">
        <f t="shared" si="618"/>
        <v>0</v>
      </c>
      <c r="BR456" s="1649"/>
      <c r="BS456" s="1649">
        <f t="shared" si="540"/>
        <v>0</v>
      </c>
      <c r="BT456" s="1441"/>
      <c r="BU456" s="1441">
        <f t="shared" si="612"/>
        <v>0</v>
      </c>
      <c r="BV456" s="1441">
        <f t="shared" si="613"/>
        <v>0</v>
      </c>
      <c r="BW456" s="1441">
        <f t="shared" si="614"/>
        <v>0</v>
      </c>
      <c r="BX456" s="1441">
        <f t="shared" si="615"/>
        <v>0</v>
      </c>
      <c r="BY456" s="1441">
        <f t="shared" si="616"/>
        <v>0</v>
      </c>
      <c r="BZ456" s="1456">
        <f t="shared" si="541"/>
        <v>0</v>
      </c>
      <c r="CA456" s="2393" t="s">
        <v>233</v>
      </c>
      <c r="CB456" s="2059">
        <f t="shared" si="542"/>
        <v>0</v>
      </c>
    </row>
    <row r="457" spans="1:80" ht="30.75" customHeight="1">
      <c r="A457" s="1170"/>
      <c r="B457" s="1642" t="s">
        <v>789</v>
      </c>
      <c r="C457" s="900" t="s">
        <v>409</v>
      </c>
      <c r="D457" s="1509"/>
      <c r="E457" s="1474">
        <v>0</v>
      </c>
      <c r="F457" s="1474">
        <v>0</v>
      </c>
      <c r="G457" s="1474">
        <v>0</v>
      </c>
      <c r="H457" s="1474">
        <v>0</v>
      </c>
      <c r="I457" s="1474">
        <v>0</v>
      </c>
      <c r="J457" s="1474">
        <v>0</v>
      </c>
      <c r="K457" s="1474">
        <v>0</v>
      </c>
      <c r="L457" s="1474">
        <f t="shared" si="533"/>
        <v>0</v>
      </c>
      <c r="M457" s="1444"/>
      <c r="N457" s="1444"/>
      <c r="O457" s="1444"/>
      <c r="P457" s="1444"/>
      <c r="Q457" s="1444"/>
      <c r="R457" s="1444"/>
      <c r="S457" s="1444"/>
      <c r="T457" s="1444">
        <f t="shared" si="534"/>
        <v>0</v>
      </c>
      <c r="U457" s="1727"/>
      <c r="V457" s="2111">
        <f t="shared" si="600"/>
        <v>0</v>
      </c>
      <c r="W457" s="2111"/>
      <c r="X457" s="2111"/>
      <c r="Y457" s="891">
        <f t="shared" si="619"/>
        <v>0</v>
      </c>
      <c r="Z457" s="891"/>
      <c r="AA457" s="891">
        <f t="shared" si="601"/>
        <v>0</v>
      </c>
      <c r="AB457" s="891">
        <f t="shared" si="602"/>
        <v>0</v>
      </c>
      <c r="AC457" s="891">
        <f t="shared" si="603"/>
        <v>0</v>
      </c>
      <c r="AD457" s="891">
        <f t="shared" si="604"/>
        <v>0</v>
      </c>
      <c r="AE457" s="891">
        <f t="shared" si="605"/>
        <v>0</v>
      </c>
      <c r="AF457" s="1727">
        <f t="shared" si="535"/>
        <v>0</v>
      </c>
      <c r="AG457" s="889"/>
      <c r="AH457" s="1359"/>
      <c r="AI457" s="1477">
        <v>4</v>
      </c>
      <c r="AJ457" s="1477">
        <v>2000</v>
      </c>
      <c r="AK457" s="1477">
        <v>28000</v>
      </c>
      <c r="AL457" s="1477">
        <v>0</v>
      </c>
      <c r="AM457" s="1477">
        <v>1675</v>
      </c>
      <c r="AN457" s="1477">
        <v>40200</v>
      </c>
      <c r="AO457" s="1477">
        <f t="shared" si="536"/>
        <v>71875</v>
      </c>
      <c r="AP457" s="1646"/>
      <c r="AQ457" s="1647"/>
      <c r="AR457" s="1646"/>
      <c r="AS457" s="1646"/>
      <c r="AT457" s="1402">
        <f t="shared" si="617"/>
        <v>0</v>
      </c>
      <c r="AU457" s="1647"/>
      <c r="AV457" s="1647">
        <f t="shared" si="537"/>
        <v>0</v>
      </c>
      <c r="AW457" s="2084"/>
      <c r="AX457" s="1438">
        <v>3</v>
      </c>
      <c r="AY457" s="1438"/>
      <c r="AZ457" s="1438"/>
      <c r="BA457" s="1438">
        <v>19000</v>
      </c>
      <c r="BB457" s="1438">
        <f t="shared" si="609"/>
        <v>0</v>
      </c>
      <c r="BC457" s="1438">
        <f t="shared" si="610"/>
        <v>1675</v>
      </c>
      <c r="BD457" s="1438">
        <f t="shared" si="611"/>
        <v>40200</v>
      </c>
      <c r="BE457" s="1438">
        <f t="shared" si="538"/>
        <v>60875</v>
      </c>
      <c r="BF457" s="1347"/>
      <c r="BG457" s="1438"/>
      <c r="BH457" s="910">
        <v>3</v>
      </c>
      <c r="BI457" s="910"/>
      <c r="BJ457" s="910">
        <v>60000</v>
      </c>
      <c r="BK457" s="910"/>
      <c r="BL457" s="910"/>
      <c r="BM457" s="910">
        <f t="shared" si="539"/>
        <v>60000</v>
      </c>
      <c r="BN457" s="1648"/>
      <c r="BO457" s="1648"/>
      <c r="BP457" s="1649"/>
      <c r="BQ457" s="1396">
        <f t="shared" si="618"/>
        <v>0</v>
      </c>
      <c r="BR457" s="1649"/>
      <c r="BS457" s="1649">
        <f t="shared" si="540"/>
        <v>0</v>
      </c>
      <c r="BT457" s="1441"/>
      <c r="BU457" s="1441">
        <f t="shared" si="612"/>
        <v>3</v>
      </c>
      <c r="BV457" s="1441">
        <f t="shared" si="613"/>
        <v>0</v>
      </c>
      <c r="BW457" s="1441">
        <f t="shared" si="614"/>
        <v>60000</v>
      </c>
      <c r="BX457" s="1441">
        <f t="shared" si="615"/>
        <v>0</v>
      </c>
      <c r="BY457" s="1441">
        <f t="shared" si="616"/>
        <v>0</v>
      </c>
      <c r="BZ457" s="1456">
        <f t="shared" si="541"/>
        <v>60000</v>
      </c>
      <c r="CA457" s="2393" t="s">
        <v>394</v>
      </c>
      <c r="CB457" s="2059">
        <f t="shared" si="542"/>
        <v>6</v>
      </c>
    </row>
    <row r="458" spans="1:80" ht="24">
      <c r="A458" s="1170"/>
      <c r="B458" s="1642" t="s">
        <v>1226</v>
      </c>
      <c r="C458" s="900" t="s">
        <v>95</v>
      </c>
      <c r="D458" s="1509"/>
      <c r="E458" s="1474">
        <v>5.5</v>
      </c>
      <c r="F458" s="1474">
        <v>2223.8000000000029</v>
      </c>
      <c r="G458" s="1474">
        <v>69000</v>
      </c>
      <c r="H458" s="1474">
        <v>0</v>
      </c>
      <c r="I458" s="1474">
        <v>0</v>
      </c>
      <c r="J458" s="1474">
        <v>1125</v>
      </c>
      <c r="K458" s="1474">
        <v>27000</v>
      </c>
      <c r="L458" s="1474">
        <f t="shared" si="533"/>
        <v>99348.800000000003</v>
      </c>
      <c r="M458" s="1444"/>
      <c r="N458" s="1444">
        <f>5642.6-717.8</f>
        <v>4924.8</v>
      </c>
      <c r="O458" s="1444"/>
      <c r="P458" s="1444"/>
      <c r="Q458" s="1444"/>
      <c r="R458" s="1444">
        <f>S458/24</f>
        <v>600</v>
      </c>
      <c r="S458" s="1444">
        <v>14400</v>
      </c>
      <c r="T458" s="1444">
        <f t="shared" si="534"/>
        <v>19924.8</v>
      </c>
      <c r="U458" s="1727"/>
      <c r="V458" s="2289">
        <v>5.6</v>
      </c>
      <c r="W458" s="2111"/>
      <c r="X458" s="2111"/>
      <c r="Y458" s="891"/>
      <c r="Z458" s="891"/>
      <c r="AA458" s="891">
        <v>76148.600000000006</v>
      </c>
      <c r="AB458" s="891">
        <f t="shared" si="602"/>
        <v>0</v>
      </c>
      <c r="AC458" s="891">
        <f t="shared" si="603"/>
        <v>0</v>
      </c>
      <c r="AD458" s="891">
        <f t="shared" si="604"/>
        <v>1725</v>
      </c>
      <c r="AE458" s="891">
        <f t="shared" si="605"/>
        <v>41400</v>
      </c>
      <c r="AF458" s="1727">
        <f t="shared" si="535"/>
        <v>119273.60000000001</v>
      </c>
      <c r="AG458" s="889"/>
      <c r="AH458" s="1974"/>
      <c r="AI458" s="1477">
        <v>3.5</v>
      </c>
      <c r="AJ458" s="1477">
        <v>2000</v>
      </c>
      <c r="AK458" s="1477">
        <v>48000</v>
      </c>
      <c r="AL458" s="1477">
        <v>0</v>
      </c>
      <c r="AM458" s="1477">
        <v>1125</v>
      </c>
      <c r="AN458" s="1477">
        <v>27000</v>
      </c>
      <c r="AO458" s="1477">
        <f t="shared" si="536"/>
        <v>78125</v>
      </c>
      <c r="AP458" s="1646"/>
      <c r="AQ458" s="1647"/>
      <c r="AR458" s="1646"/>
      <c r="AS458" s="1646"/>
      <c r="AT458" s="1402">
        <f t="shared" si="617"/>
        <v>0</v>
      </c>
      <c r="AU458" s="1647"/>
      <c r="AV458" s="1647">
        <f t="shared" si="537"/>
        <v>0</v>
      </c>
      <c r="AW458" s="2084"/>
      <c r="AX458" s="1438"/>
      <c r="AY458" s="1438"/>
      <c r="AZ458" s="1438"/>
      <c r="BA458" s="1438"/>
      <c r="BB458" s="1438"/>
      <c r="BC458" s="1438"/>
      <c r="BD458" s="1438"/>
      <c r="BE458" s="1438">
        <f t="shared" si="538"/>
        <v>0</v>
      </c>
      <c r="BF458" s="1380"/>
      <c r="BG458" s="1438"/>
      <c r="BH458" s="910"/>
      <c r="BI458" s="910"/>
      <c r="BJ458" s="910"/>
      <c r="BK458" s="910"/>
      <c r="BL458" s="910"/>
      <c r="BM458" s="910">
        <f t="shared" si="539"/>
        <v>0</v>
      </c>
      <c r="BN458" s="1648"/>
      <c r="BO458" s="1648"/>
      <c r="BP458" s="1649"/>
      <c r="BQ458" s="1396">
        <f t="shared" si="618"/>
        <v>0</v>
      </c>
      <c r="BR458" s="1649"/>
      <c r="BS458" s="1649">
        <f t="shared" si="540"/>
        <v>0</v>
      </c>
      <c r="BT458" s="1441"/>
      <c r="BU458" s="1441">
        <f t="shared" si="612"/>
        <v>0</v>
      </c>
      <c r="BV458" s="1441">
        <f t="shared" si="613"/>
        <v>0</v>
      </c>
      <c r="BW458" s="1441">
        <f t="shared" si="614"/>
        <v>0</v>
      </c>
      <c r="BX458" s="1441">
        <f t="shared" si="615"/>
        <v>0</v>
      </c>
      <c r="BY458" s="1441">
        <f t="shared" si="616"/>
        <v>0</v>
      </c>
      <c r="BZ458" s="1456">
        <f t="shared" si="541"/>
        <v>0</v>
      </c>
      <c r="CA458" s="2393" t="s">
        <v>1282</v>
      </c>
      <c r="CB458" s="2059">
        <f t="shared" si="542"/>
        <v>5.6</v>
      </c>
    </row>
    <row r="459" spans="1:80" ht="65.25" hidden="1" customHeight="1">
      <c r="A459" s="1170"/>
      <c r="B459" s="1642" t="s">
        <v>998</v>
      </c>
      <c r="C459" s="900" t="s">
        <v>1227</v>
      </c>
      <c r="D459" s="1509"/>
      <c r="E459" s="1474">
        <v>0</v>
      </c>
      <c r="F459" s="1474">
        <v>0</v>
      </c>
      <c r="G459" s="1474">
        <v>0</v>
      </c>
      <c r="H459" s="1474">
        <v>0</v>
      </c>
      <c r="I459" s="1474">
        <v>0</v>
      </c>
      <c r="J459" s="1474">
        <v>0</v>
      </c>
      <c r="K459" s="1474">
        <v>0</v>
      </c>
      <c r="L459" s="1474">
        <f t="shared" si="533"/>
        <v>0</v>
      </c>
      <c r="M459" s="1444"/>
      <c r="N459" s="1444"/>
      <c r="O459" s="1444"/>
      <c r="P459" s="1444"/>
      <c r="Q459" s="1444"/>
      <c r="R459" s="1444"/>
      <c r="S459" s="1444"/>
      <c r="T459" s="1444">
        <f t="shared" si="534"/>
        <v>0</v>
      </c>
      <c r="U459" s="1727"/>
      <c r="V459" s="1951">
        <f t="shared" si="600"/>
        <v>0</v>
      </c>
      <c r="W459" s="1951"/>
      <c r="X459" s="1951"/>
      <c r="Y459" s="891">
        <f t="shared" si="619"/>
        <v>0</v>
      </c>
      <c r="Z459" s="891"/>
      <c r="AA459" s="891">
        <f t="shared" si="601"/>
        <v>0</v>
      </c>
      <c r="AB459" s="891">
        <f t="shared" si="602"/>
        <v>0</v>
      </c>
      <c r="AC459" s="891">
        <f t="shared" si="603"/>
        <v>0</v>
      </c>
      <c r="AD459" s="891">
        <f t="shared" si="604"/>
        <v>0</v>
      </c>
      <c r="AE459" s="891">
        <f t="shared" si="605"/>
        <v>0</v>
      </c>
      <c r="AF459" s="1443">
        <f t="shared" si="535"/>
        <v>0</v>
      </c>
      <c r="AG459" s="889"/>
      <c r="AH459" s="889"/>
      <c r="AI459" s="1477">
        <v>0</v>
      </c>
      <c r="AJ459" s="1477">
        <v>0</v>
      </c>
      <c r="AK459" s="1477">
        <v>0</v>
      </c>
      <c r="AL459" s="1477">
        <v>0</v>
      </c>
      <c r="AM459" s="1477">
        <v>0</v>
      </c>
      <c r="AN459" s="1477">
        <v>0</v>
      </c>
      <c r="AO459" s="1477">
        <f t="shared" si="536"/>
        <v>0</v>
      </c>
      <c r="AP459" s="1646"/>
      <c r="AQ459" s="1647"/>
      <c r="AR459" s="1646"/>
      <c r="AS459" s="1646"/>
      <c r="AT459" s="1402">
        <f t="shared" si="617"/>
        <v>0</v>
      </c>
      <c r="AU459" s="1647"/>
      <c r="AV459" s="1647">
        <f t="shared" si="537"/>
        <v>0</v>
      </c>
      <c r="AW459" s="2084"/>
      <c r="AX459" s="1982">
        <f t="shared" si="606"/>
        <v>0</v>
      </c>
      <c r="AY459" s="1438">
        <f t="shared" si="607"/>
        <v>0</v>
      </c>
      <c r="AZ459" s="1438"/>
      <c r="BA459" s="1438">
        <f t="shared" si="608"/>
        <v>0</v>
      </c>
      <c r="BB459" s="1438">
        <f t="shared" si="609"/>
        <v>0</v>
      </c>
      <c r="BC459" s="1438">
        <f t="shared" si="610"/>
        <v>0</v>
      </c>
      <c r="BD459" s="1438">
        <f t="shared" si="611"/>
        <v>0</v>
      </c>
      <c r="BE459" s="1438">
        <f t="shared" si="538"/>
        <v>0</v>
      </c>
      <c r="BF459" s="1380"/>
      <c r="BG459" s="1381"/>
      <c r="BH459" s="910"/>
      <c r="BI459" s="910"/>
      <c r="BJ459" s="910"/>
      <c r="BK459" s="910"/>
      <c r="BL459" s="910"/>
      <c r="BM459" s="910">
        <f t="shared" si="539"/>
        <v>0</v>
      </c>
      <c r="BN459" s="1648"/>
      <c r="BO459" s="1648"/>
      <c r="BP459" s="1649"/>
      <c r="BQ459" s="1396">
        <f t="shared" si="618"/>
        <v>0</v>
      </c>
      <c r="BR459" s="1649"/>
      <c r="BS459" s="1649">
        <f t="shared" si="540"/>
        <v>0</v>
      </c>
      <c r="BT459" s="1441"/>
      <c r="BU459" s="1441">
        <f t="shared" si="612"/>
        <v>0</v>
      </c>
      <c r="BV459" s="1441">
        <f t="shared" si="613"/>
        <v>0</v>
      </c>
      <c r="BW459" s="1441"/>
      <c r="BX459" s="1441"/>
      <c r="BY459" s="1441"/>
      <c r="BZ459" s="1456">
        <f t="shared" si="541"/>
        <v>0</v>
      </c>
      <c r="CA459" s="2417" t="s">
        <v>306</v>
      </c>
      <c r="CB459" s="2059">
        <f t="shared" si="542"/>
        <v>0</v>
      </c>
    </row>
    <row r="460" spans="1:80" ht="13.5" hidden="1" customHeight="1">
      <c r="A460" s="1170"/>
      <c r="B460" s="1642"/>
      <c r="C460" s="900"/>
      <c r="D460" s="1509"/>
      <c r="E460" s="1474">
        <v>0</v>
      </c>
      <c r="F460" s="1474">
        <v>0</v>
      </c>
      <c r="G460" s="1474">
        <v>0</v>
      </c>
      <c r="H460" s="1474">
        <v>0</v>
      </c>
      <c r="I460" s="1474">
        <v>0</v>
      </c>
      <c r="J460" s="1474">
        <v>0</v>
      </c>
      <c r="K460" s="1474">
        <v>0</v>
      </c>
      <c r="L460" s="1474">
        <f t="shared" si="533"/>
        <v>0</v>
      </c>
      <c r="M460" s="1444"/>
      <c r="N460" s="1444"/>
      <c r="O460" s="1444"/>
      <c r="P460" s="1444"/>
      <c r="Q460" s="1444"/>
      <c r="R460" s="1444"/>
      <c r="S460" s="1444"/>
      <c r="T460" s="1444">
        <f t="shared" si="534"/>
        <v>0</v>
      </c>
      <c r="U460" s="1727"/>
      <c r="V460" s="1951">
        <f t="shared" si="600"/>
        <v>0</v>
      </c>
      <c r="W460" s="1951"/>
      <c r="X460" s="1951"/>
      <c r="Y460" s="891">
        <f t="shared" si="619"/>
        <v>0</v>
      </c>
      <c r="Z460" s="891"/>
      <c r="AA460" s="891">
        <f t="shared" si="601"/>
        <v>0</v>
      </c>
      <c r="AB460" s="891">
        <f t="shared" si="602"/>
        <v>0</v>
      </c>
      <c r="AC460" s="891">
        <f t="shared" si="603"/>
        <v>0</v>
      </c>
      <c r="AD460" s="891">
        <f t="shared" si="604"/>
        <v>0</v>
      </c>
      <c r="AE460" s="891">
        <f t="shared" si="605"/>
        <v>0</v>
      </c>
      <c r="AF460" s="1443">
        <f t="shared" si="535"/>
        <v>0</v>
      </c>
      <c r="AG460" s="889"/>
      <c r="AH460" s="889"/>
      <c r="AI460" s="1477">
        <v>0</v>
      </c>
      <c r="AJ460" s="1477">
        <v>0</v>
      </c>
      <c r="AK460" s="1477">
        <v>0</v>
      </c>
      <c r="AL460" s="1477">
        <v>0</v>
      </c>
      <c r="AM460" s="1477">
        <v>0</v>
      </c>
      <c r="AN460" s="1477">
        <v>0</v>
      </c>
      <c r="AO460" s="1477">
        <f t="shared" si="536"/>
        <v>0</v>
      </c>
      <c r="AP460" s="1646"/>
      <c r="AQ460" s="1647"/>
      <c r="AR460" s="1646"/>
      <c r="AS460" s="1646"/>
      <c r="AT460" s="1402">
        <f t="shared" si="617"/>
        <v>0</v>
      </c>
      <c r="AU460" s="1647"/>
      <c r="AV460" s="1647">
        <f t="shared" si="537"/>
        <v>0</v>
      </c>
      <c r="AW460" s="2084"/>
      <c r="AX460" s="1982">
        <f t="shared" si="606"/>
        <v>0</v>
      </c>
      <c r="AY460" s="1438">
        <f t="shared" si="607"/>
        <v>0</v>
      </c>
      <c r="AZ460" s="1438"/>
      <c r="BA460" s="1438">
        <f t="shared" si="608"/>
        <v>0</v>
      </c>
      <c r="BB460" s="1438">
        <f t="shared" si="609"/>
        <v>0</v>
      </c>
      <c r="BC460" s="1438">
        <f t="shared" si="610"/>
        <v>0</v>
      </c>
      <c r="BD460" s="1438">
        <f t="shared" si="611"/>
        <v>0</v>
      </c>
      <c r="BE460" s="1438">
        <f t="shared" si="538"/>
        <v>0</v>
      </c>
      <c r="BF460" s="1380"/>
      <c r="BG460" s="1381"/>
      <c r="BH460" s="910"/>
      <c r="BI460" s="910"/>
      <c r="BJ460" s="910"/>
      <c r="BK460" s="910"/>
      <c r="BL460" s="910"/>
      <c r="BM460" s="910">
        <f t="shared" si="539"/>
        <v>0</v>
      </c>
      <c r="BN460" s="1648"/>
      <c r="BO460" s="1648"/>
      <c r="BP460" s="1649"/>
      <c r="BQ460" s="1396">
        <f t="shared" si="618"/>
        <v>0</v>
      </c>
      <c r="BR460" s="1649"/>
      <c r="BS460" s="1649">
        <f t="shared" si="540"/>
        <v>0</v>
      </c>
      <c r="BT460" s="1441"/>
      <c r="BU460" s="1441">
        <f t="shared" si="612"/>
        <v>0</v>
      </c>
      <c r="BV460" s="1441">
        <f t="shared" si="613"/>
        <v>0</v>
      </c>
      <c r="BW460" s="1441">
        <f t="shared" si="614"/>
        <v>0</v>
      </c>
      <c r="BX460" s="1441">
        <f t="shared" si="615"/>
        <v>0</v>
      </c>
      <c r="BY460" s="1441">
        <f t="shared" si="616"/>
        <v>0</v>
      </c>
      <c r="BZ460" s="1456">
        <f t="shared" si="541"/>
        <v>0</v>
      </c>
      <c r="CA460" s="2395"/>
      <c r="CB460" s="2059">
        <f t="shared" si="542"/>
        <v>0</v>
      </c>
    </row>
    <row r="461" spans="1:80" ht="13.5" hidden="1" customHeight="1">
      <c r="A461" s="1170"/>
      <c r="B461" s="1642"/>
      <c r="C461" s="900"/>
      <c r="D461" s="1509"/>
      <c r="E461" s="1474">
        <v>0</v>
      </c>
      <c r="F461" s="1474">
        <v>0</v>
      </c>
      <c r="G461" s="1474">
        <v>0</v>
      </c>
      <c r="H461" s="1474">
        <v>0</v>
      </c>
      <c r="I461" s="1474">
        <v>0</v>
      </c>
      <c r="J461" s="1474">
        <v>0</v>
      </c>
      <c r="K461" s="1474">
        <v>0</v>
      </c>
      <c r="L461" s="1474">
        <f t="shared" ref="L461:L524" si="620">SUM(F461:K461)</f>
        <v>0</v>
      </c>
      <c r="M461" s="1444"/>
      <c r="N461" s="1444"/>
      <c r="O461" s="1444"/>
      <c r="P461" s="1444"/>
      <c r="Q461" s="1444"/>
      <c r="R461" s="1444"/>
      <c r="S461" s="1444"/>
      <c r="T461" s="1444">
        <f t="shared" ref="T461:T524" si="621">SUM(N461:S461)</f>
        <v>0</v>
      </c>
      <c r="U461" s="1727"/>
      <c r="V461" s="1951">
        <f t="shared" si="600"/>
        <v>0</v>
      </c>
      <c r="W461" s="1951"/>
      <c r="X461" s="1951"/>
      <c r="Y461" s="891">
        <f t="shared" si="619"/>
        <v>0</v>
      </c>
      <c r="Z461" s="891"/>
      <c r="AA461" s="891">
        <f t="shared" si="601"/>
        <v>0</v>
      </c>
      <c r="AB461" s="891">
        <f t="shared" si="602"/>
        <v>0</v>
      </c>
      <c r="AC461" s="891">
        <f t="shared" si="603"/>
        <v>0</v>
      </c>
      <c r="AD461" s="891">
        <f t="shared" si="604"/>
        <v>0</v>
      </c>
      <c r="AE461" s="891">
        <f t="shared" si="605"/>
        <v>0</v>
      </c>
      <c r="AF461" s="1443">
        <f t="shared" ref="AF461:AF524" si="622">SUM(Y461:AE461)</f>
        <v>0</v>
      </c>
      <c r="AG461" s="889"/>
      <c r="AH461" s="889"/>
      <c r="AI461" s="1477">
        <v>0</v>
      </c>
      <c r="AJ461" s="1477">
        <v>0</v>
      </c>
      <c r="AK461" s="1477">
        <v>0</v>
      </c>
      <c r="AL461" s="1477">
        <v>0</v>
      </c>
      <c r="AM461" s="1477">
        <v>0</v>
      </c>
      <c r="AN461" s="1477">
        <v>0</v>
      </c>
      <c r="AO461" s="1477">
        <f t="shared" ref="AO461:AO524" si="623">SUM(AJ461:AN461)</f>
        <v>0</v>
      </c>
      <c r="AP461" s="1646"/>
      <c r="AQ461" s="1647"/>
      <c r="AR461" s="1646"/>
      <c r="AS461" s="1646"/>
      <c r="AT461" s="1402">
        <f t="shared" si="617"/>
        <v>0</v>
      </c>
      <c r="AU461" s="1647"/>
      <c r="AV461" s="1647">
        <f t="shared" ref="AV461:AV524" si="624">SUM(AQ461:AU461)</f>
        <v>0</v>
      </c>
      <c r="AW461" s="2084"/>
      <c r="AX461" s="1982">
        <f t="shared" si="606"/>
        <v>0</v>
      </c>
      <c r="AY461" s="1438">
        <f t="shared" si="607"/>
        <v>0</v>
      </c>
      <c r="AZ461" s="1438"/>
      <c r="BA461" s="1438">
        <f t="shared" si="608"/>
        <v>0</v>
      </c>
      <c r="BB461" s="1438">
        <f t="shared" si="609"/>
        <v>0</v>
      </c>
      <c r="BC461" s="1438">
        <f t="shared" si="610"/>
        <v>0</v>
      </c>
      <c r="BD461" s="1438">
        <f t="shared" si="611"/>
        <v>0</v>
      </c>
      <c r="BE461" s="1438">
        <f t="shared" ref="BE461:BE524" si="625">SUM(AY461:BD461)</f>
        <v>0</v>
      </c>
      <c r="BF461" s="1380"/>
      <c r="BG461" s="1381"/>
      <c r="BH461" s="910"/>
      <c r="BI461" s="910"/>
      <c r="BJ461" s="910"/>
      <c r="BK461" s="910"/>
      <c r="BL461" s="910"/>
      <c r="BM461" s="910">
        <f t="shared" ref="BM461:BM524" si="626">SUM(BI461:BL461)</f>
        <v>0</v>
      </c>
      <c r="BN461" s="1648"/>
      <c r="BO461" s="1648"/>
      <c r="BP461" s="1649"/>
      <c r="BQ461" s="1396">
        <f t="shared" si="618"/>
        <v>0</v>
      </c>
      <c r="BR461" s="1649"/>
      <c r="BS461" s="1649">
        <f t="shared" ref="BS461:BS524" si="627">SUM(BO461:BR461)</f>
        <v>0</v>
      </c>
      <c r="BT461" s="1441"/>
      <c r="BU461" s="1441">
        <f t="shared" si="612"/>
        <v>0</v>
      </c>
      <c r="BV461" s="1441">
        <f t="shared" si="613"/>
        <v>0</v>
      </c>
      <c r="BW461" s="1441">
        <f t="shared" si="614"/>
        <v>0</v>
      </c>
      <c r="BX461" s="1441">
        <f t="shared" si="615"/>
        <v>0</v>
      </c>
      <c r="BY461" s="1441">
        <f t="shared" si="616"/>
        <v>0</v>
      </c>
      <c r="BZ461" s="1456">
        <f t="shared" ref="BZ461:BZ524" si="628">SUM(BV461:BY461)</f>
        <v>0</v>
      </c>
      <c r="CA461" s="2395"/>
      <c r="CB461" s="2059">
        <f t="shared" si="542"/>
        <v>0</v>
      </c>
    </row>
    <row r="462" spans="1:80" ht="13.5" hidden="1" customHeight="1">
      <c r="A462" s="1170"/>
      <c r="B462" s="1642"/>
      <c r="C462" s="900"/>
      <c r="D462" s="1509"/>
      <c r="E462" s="1474">
        <v>0</v>
      </c>
      <c r="F462" s="1474">
        <v>0</v>
      </c>
      <c r="G462" s="1474">
        <v>0</v>
      </c>
      <c r="H462" s="1474">
        <v>0</v>
      </c>
      <c r="I462" s="1474">
        <v>0</v>
      </c>
      <c r="J462" s="1474">
        <v>0</v>
      </c>
      <c r="K462" s="1474">
        <v>0</v>
      </c>
      <c r="L462" s="1474">
        <f t="shared" si="620"/>
        <v>0</v>
      </c>
      <c r="M462" s="1444"/>
      <c r="N462" s="1444"/>
      <c r="O462" s="1444"/>
      <c r="P462" s="1444"/>
      <c r="Q462" s="1444"/>
      <c r="R462" s="1444"/>
      <c r="S462" s="1444"/>
      <c r="T462" s="1444">
        <f t="shared" si="621"/>
        <v>0</v>
      </c>
      <c r="U462" s="1727"/>
      <c r="V462" s="1951">
        <f t="shared" si="600"/>
        <v>0</v>
      </c>
      <c r="W462" s="1951"/>
      <c r="X462" s="1951"/>
      <c r="Y462" s="891">
        <f t="shared" si="619"/>
        <v>0</v>
      </c>
      <c r="Z462" s="891"/>
      <c r="AA462" s="891">
        <f t="shared" si="601"/>
        <v>0</v>
      </c>
      <c r="AB462" s="891">
        <f t="shared" si="602"/>
        <v>0</v>
      </c>
      <c r="AC462" s="891">
        <f t="shared" si="603"/>
        <v>0</v>
      </c>
      <c r="AD462" s="891">
        <f t="shared" si="604"/>
        <v>0</v>
      </c>
      <c r="AE462" s="891">
        <f t="shared" si="605"/>
        <v>0</v>
      </c>
      <c r="AF462" s="1443">
        <f t="shared" si="622"/>
        <v>0</v>
      </c>
      <c r="AG462" s="889"/>
      <c r="AH462" s="889"/>
      <c r="AI462" s="1477">
        <v>0</v>
      </c>
      <c r="AJ462" s="1477">
        <v>0</v>
      </c>
      <c r="AK462" s="1477">
        <v>0</v>
      </c>
      <c r="AL462" s="1477">
        <v>0</v>
      </c>
      <c r="AM462" s="1477">
        <v>0</v>
      </c>
      <c r="AN462" s="1477">
        <v>0</v>
      </c>
      <c r="AO462" s="1477">
        <f t="shared" si="623"/>
        <v>0</v>
      </c>
      <c r="AP462" s="1646"/>
      <c r="AQ462" s="1647"/>
      <c r="AR462" s="1646"/>
      <c r="AS462" s="1646"/>
      <c r="AT462" s="1402">
        <f t="shared" si="617"/>
        <v>0</v>
      </c>
      <c r="AU462" s="1647"/>
      <c r="AV462" s="1647">
        <f t="shared" si="624"/>
        <v>0</v>
      </c>
      <c r="AW462" s="2084"/>
      <c r="AX462" s="1982">
        <f t="shared" si="606"/>
        <v>0</v>
      </c>
      <c r="AY462" s="1438">
        <f t="shared" si="607"/>
        <v>0</v>
      </c>
      <c r="AZ462" s="1438"/>
      <c r="BA462" s="1438">
        <f t="shared" si="608"/>
        <v>0</v>
      </c>
      <c r="BB462" s="1438">
        <f t="shared" si="609"/>
        <v>0</v>
      </c>
      <c r="BC462" s="1438">
        <f t="shared" si="610"/>
        <v>0</v>
      </c>
      <c r="BD462" s="1438">
        <f t="shared" si="611"/>
        <v>0</v>
      </c>
      <c r="BE462" s="1438">
        <f t="shared" si="625"/>
        <v>0</v>
      </c>
      <c r="BF462" s="1380"/>
      <c r="BG462" s="1381"/>
      <c r="BH462" s="910"/>
      <c r="BI462" s="910"/>
      <c r="BJ462" s="910"/>
      <c r="BK462" s="910"/>
      <c r="BL462" s="910"/>
      <c r="BM462" s="910">
        <f t="shared" si="626"/>
        <v>0</v>
      </c>
      <c r="BN462" s="1648"/>
      <c r="BO462" s="1648"/>
      <c r="BP462" s="1649"/>
      <c r="BQ462" s="1396">
        <f t="shared" si="618"/>
        <v>0</v>
      </c>
      <c r="BR462" s="1649"/>
      <c r="BS462" s="1649">
        <f t="shared" si="627"/>
        <v>0</v>
      </c>
      <c r="BT462" s="1441"/>
      <c r="BU462" s="1441">
        <f t="shared" si="612"/>
        <v>0</v>
      </c>
      <c r="BV462" s="1441">
        <f t="shared" si="613"/>
        <v>0</v>
      </c>
      <c r="BW462" s="1441">
        <f t="shared" si="614"/>
        <v>0</v>
      </c>
      <c r="BX462" s="1441">
        <f t="shared" si="615"/>
        <v>0</v>
      </c>
      <c r="BY462" s="1441">
        <f t="shared" si="616"/>
        <v>0</v>
      </c>
      <c r="BZ462" s="1456">
        <f t="shared" si="628"/>
        <v>0</v>
      </c>
      <c r="CA462" s="2395"/>
      <c r="CB462" s="2059">
        <f t="shared" ref="CB462:CB525" si="629">V462+AX462+BU462</f>
        <v>0</v>
      </c>
    </row>
    <row r="463" spans="1:80" ht="13.5" hidden="1" customHeight="1">
      <c r="A463" s="1170"/>
      <c r="B463" s="1642"/>
      <c r="C463" s="900"/>
      <c r="D463" s="1509"/>
      <c r="E463" s="1474">
        <v>0</v>
      </c>
      <c r="F463" s="1474">
        <v>0</v>
      </c>
      <c r="G463" s="1474">
        <v>0</v>
      </c>
      <c r="H463" s="1474">
        <v>0</v>
      </c>
      <c r="I463" s="1474">
        <v>0</v>
      </c>
      <c r="J463" s="1474">
        <v>0</v>
      </c>
      <c r="K463" s="1474">
        <v>0</v>
      </c>
      <c r="L463" s="1474">
        <f t="shared" si="620"/>
        <v>0</v>
      </c>
      <c r="M463" s="1444"/>
      <c r="N463" s="1444"/>
      <c r="O463" s="1444"/>
      <c r="P463" s="1444"/>
      <c r="Q463" s="1444"/>
      <c r="R463" s="1444"/>
      <c r="S463" s="1444"/>
      <c r="T463" s="1444">
        <f t="shared" si="621"/>
        <v>0</v>
      </c>
      <c r="U463" s="1727"/>
      <c r="V463" s="1951">
        <f t="shared" si="600"/>
        <v>0</v>
      </c>
      <c r="W463" s="1951"/>
      <c r="X463" s="1951"/>
      <c r="Y463" s="891">
        <f t="shared" si="619"/>
        <v>0</v>
      </c>
      <c r="Z463" s="891"/>
      <c r="AA463" s="891">
        <f t="shared" si="601"/>
        <v>0</v>
      </c>
      <c r="AB463" s="891">
        <f t="shared" si="602"/>
        <v>0</v>
      </c>
      <c r="AC463" s="891">
        <f t="shared" si="603"/>
        <v>0</v>
      </c>
      <c r="AD463" s="891">
        <f t="shared" si="604"/>
        <v>0</v>
      </c>
      <c r="AE463" s="891">
        <f t="shared" si="605"/>
        <v>0</v>
      </c>
      <c r="AF463" s="1443">
        <f t="shared" si="622"/>
        <v>0</v>
      </c>
      <c r="AG463" s="889"/>
      <c r="AH463" s="889"/>
      <c r="AI463" s="1477">
        <v>0</v>
      </c>
      <c r="AJ463" s="1477">
        <v>0</v>
      </c>
      <c r="AK463" s="1477">
        <v>0</v>
      </c>
      <c r="AL463" s="1477">
        <v>0</v>
      </c>
      <c r="AM463" s="1477">
        <v>0</v>
      </c>
      <c r="AN463" s="1477">
        <v>0</v>
      </c>
      <c r="AO463" s="1477">
        <f t="shared" si="623"/>
        <v>0</v>
      </c>
      <c r="AP463" s="1646"/>
      <c r="AQ463" s="1647"/>
      <c r="AR463" s="1646"/>
      <c r="AS463" s="1646"/>
      <c r="AT463" s="1402">
        <f t="shared" si="617"/>
        <v>0</v>
      </c>
      <c r="AU463" s="1647"/>
      <c r="AV463" s="1647">
        <f t="shared" si="624"/>
        <v>0</v>
      </c>
      <c r="AW463" s="2084"/>
      <c r="AX463" s="1982">
        <f t="shared" si="606"/>
        <v>0</v>
      </c>
      <c r="AY463" s="1438">
        <f t="shared" si="607"/>
        <v>0</v>
      </c>
      <c r="AZ463" s="1438"/>
      <c r="BA463" s="1438">
        <f t="shared" si="608"/>
        <v>0</v>
      </c>
      <c r="BB463" s="1438">
        <f t="shared" si="609"/>
        <v>0</v>
      </c>
      <c r="BC463" s="1438">
        <f t="shared" si="610"/>
        <v>0</v>
      </c>
      <c r="BD463" s="1438">
        <f t="shared" si="611"/>
        <v>0</v>
      </c>
      <c r="BE463" s="1438">
        <f t="shared" si="625"/>
        <v>0</v>
      </c>
      <c r="BF463" s="1380"/>
      <c r="BG463" s="1381"/>
      <c r="BH463" s="910"/>
      <c r="BI463" s="910"/>
      <c r="BJ463" s="910"/>
      <c r="BK463" s="910"/>
      <c r="BL463" s="910"/>
      <c r="BM463" s="910">
        <f t="shared" si="626"/>
        <v>0</v>
      </c>
      <c r="BN463" s="1648"/>
      <c r="BO463" s="1648"/>
      <c r="BP463" s="1649"/>
      <c r="BQ463" s="1396">
        <f t="shared" si="618"/>
        <v>0</v>
      </c>
      <c r="BR463" s="1649"/>
      <c r="BS463" s="1649">
        <f t="shared" si="627"/>
        <v>0</v>
      </c>
      <c r="BT463" s="1441"/>
      <c r="BU463" s="1441">
        <f t="shared" si="612"/>
        <v>0</v>
      </c>
      <c r="BV463" s="1441">
        <f t="shared" si="613"/>
        <v>0</v>
      </c>
      <c r="BW463" s="1441">
        <f t="shared" si="614"/>
        <v>0</v>
      </c>
      <c r="BX463" s="1441">
        <f t="shared" si="615"/>
        <v>0</v>
      </c>
      <c r="BY463" s="1441">
        <f t="shared" si="616"/>
        <v>0</v>
      </c>
      <c r="BZ463" s="1456">
        <f t="shared" si="628"/>
        <v>0</v>
      </c>
      <c r="CA463" s="2395"/>
      <c r="CB463" s="2059">
        <f t="shared" si="629"/>
        <v>0</v>
      </c>
    </row>
    <row r="464" spans="1:80" ht="13.5" hidden="1" customHeight="1">
      <c r="A464" s="1170"/>
      <c r="B464" s="1642"/>
      <c r="C464" s="900"/>
      <c r="D464" s="1509"/>
      <c r="E464" s="1474">
        <v>0</v>
      </c>
      <c r="F464" s="1474">
        <v>0</v>
      </c>
      <c r="G464" s="1474">
        <v>0</v>
      </c>
      <c r="H464" s="1474">
        <v>0</v>
      </c>
      <c r="I464" s="1474">
        <v>0</v>
      </c>
      <c r="J464" s="1474">
        <v>0</v>
      </c>
      <c r="K464" s="1474">
        <v>0</v>
      </c>
      <c r="L464" s="1474">
        <f t="shared" si="620"/>
        <v>0</v>
      </c>
      <c r="M464" s="1444"/>
      <c r="N464" s="1444"/>
      <c r="O464" s="1444"/>
      <c r="P464" s="1444"/>
      <c r="Q464" s="1444"/>
      <c r="R464" s="1444"/>
      <c r="S464" s="1444"/>
      <c r="T464" s="1444">
        <f t="shared" si="621"/>
        <v>0</v>
      </c>
      <c r="U464" s="1727"/>
      <c r="V464" s="1951">
        <f t="shared" si="600"/>
        <v>0</v>
      </c>
      <c r="W464" s="1951"/>
      <c r="X464" s="1951"/>
      <c r="Y464" s="891">
        <f t="shared" si="619"/>
        <v>0</v>
      </c>
      <c r="Z464" s="891"/>
      <c r="AA464" s="891">
        <f t="shared" si="601"/>
        <v>0</v>
      </c>
      <c r="AB464" s="891">
        <f t="shared" si="602"/>
        <v>0</v>
      </c>
      <c r="AC464" s="891">
        <f t="shared" si="603"/>
        <v>0</v>
      </c>
      <c r="AD464" s="891">
        <f t="shared" si="604"/>
        <v>0</v>
      </c>
      <c r="AE464" s="891">
        <f t="shared" si="605"/>
        <v>0</v>
      </c>
      <c r="AF464" s="1443">
        <f t="shared" si="622"/>
        <v>0</v>
      </c>
      <c r="AG464" s="889"/>
      <c r="AH464" s="889"/>
      <c r="AI464" s="1477">
        <v>0</v>
      </c>
      <c r="AJ464" s="1477">
        <v>0</v>
      </c>
      <c r="AK464" s="1477">
        <v>0</v>
      </c>
      <c r="AL464" s="1477">
        <v>0</v>
      </c>
      <c r="AM464" s="1477">
        <v>0</v>
      </c>
      <c r="AN464" s="1477">
        <v>0</v>
      </c>
      <c r="AO464" s="1477">
        <f t="shared" si="623"/>
        <v>0</v>
      </c>
      <c r="AP464" s="1646"/>
      <c r="AQ464" s="1647"/>
      <c r="AR464" s="1646"/>
      <c r="AS464" s="1646"/>
      <c r="AT464" s="1402">
        <f t="shared" si="617"/>
        <v>0</v>
      </c>
      <c r="AU464" s="1647"/>
      <c r="AV464" s="1647">
        <f t="shared" si="624"/>
        <v>0</v>
      </c>
      <c r="AW464" s="2084"/>
      <c r="AX464" s="1982">
        <f t="shared" si="606"/>
        <v>0</v>
      </c>
      <c r="AY464" s="1438">
        <f t="shared" si="607"/>
        <v>0</v>
      </c>
      <c r="AZ464" s="1438"/>
      <c r="BA464" s="1438">
        <f t="shared" si="608"/>
        <v>0</v>
      </c>
      <c r="BB464" s="1438">
        <f t="shared" si="609"/>
        <v>0</v>
      </c>
      <c r="BC464" s="1438">
        <f t="shared" si="610"/>
        <v>0</v>
      </c>
      <c r="BD464" s="1438">
        <f t="shared" si="611"/>
        <v>0</v>
      </c>
      <c r="BE464" s="1438">
        <f t="shared" si="625"/>
        <v>0</v>
      </c>
      <c r="BF464" s="1380"/>
      <c r="BG464" s="1381"/>
      <c r="BH464" s="910"/>
      <c r="BI464" s="910"/>
      <c r="BJ464" s="910"/>
      <c r="BK464" s="910"/>
      <c r="BL464" s="910"/>
      <c r="BM464" s="910">
        <f t="shared" si="626"/>
        <v>0</v>
      </c>
      <c r="BN464" s="1648"/>
      <c r="BO464" s="1648"/>
      <c r="BP464" s="1649"/>
      <c r="BQ464" s="1396">
        <f t="shared" si="618"/>
        <v>0</v>
      </c>
      <c r="BR464" s="1649"/>
      <c r="BS464" s="1649">
        <f t="shared" si="627"/>
        <v>0</v>
      </c>
      <c r="BT464" s="1441"/>
      <c r="BU464" s="1441">
        <f t="shared" si="612"/>
        <v>0</v>
      </c>
      <c r="BV464" s="1441">
        <f t="shared" si="613"/>
        <v>0</v>
      </c>
      <c r="BW464" s="1441">
        <f t="shared" si="614"/>
        <v>0</v>
      </c>
      <c r="BX464" s="1441">
        <f t="shared" si="615"/>
        <v>0</v>
      </c>
      <c r="BY464" s="1441">
        <f t="shared" si="616"/>
        <v>0</v>
      </c>
      <c r="BZ464" s="1456">
        <f t="shared" si="628"/>
        <v>0</v>
      </c>
      <c r="CA464" s="2395"/>
      <c r="CB464" s="2059">
        <f t="shared" si="629"/>
        <v>0</v>
      </c>
    </row>
    <row r="465" spans="1:80" ht="13.5" hidden="1" customHeight="1">
      <c r="A465" s="1170"/>
      <c r="B465" s="1642"/>
      <c r="C465" s="900"/>
      <c r="D465" s="1509"/>
      <c r="E465" s="1474">
        <v>0</v>
      </c>
      <c r="F465" s="1474">
        <v>0</v>
      </c>
      <c r="G465" s="1474">
        <v>0</v>
      </c>
      <c r="H465" s="1474">
        <v>0</v>
      </c>
      <c r="I465" s="1474">
        <v>0</v>
      </c>
      <c r="J465" s="1474">
        <v>0</v>
      </c>
      <c r="K465" s="1474">
        <v>0</v>
      </c>
      <c r="L465" s="1474">
        <f t="shared" si="620"/>
        <v>0</v>
      </c>
      <c r="M465" s="1444"/>
      <c r="N465" s="1444"/>
      <c r="O465" s="1444"/>
      <c r="P465" s="1444"/>
      <c r="Q465" s="1444"/>
      <c r="R465" s="1444"/>
      <c r="S465" s="1444"/>
      <c r="T465" s="1444">
        <f t="shared" si="621"/>
        <v>0</v>
      </c>
      <c r="U465" s="1727"/>
      <c r="V465" s="1951">
        <f t="shared" si="600"/>
        <v>0</v>
      </c>
      <c r="W465" s="1951"/>
      <c r="X465" s="1951"/>
      <c r="Y465" s="891">
        <f t="shared" si="619"/>
        <v>0</v>
      </c>
      <c r="Z465" s="891"/>
      <c r="AA465" s="891">
        <f t="shared" si="601"/>
        <v>0</v>
      </c>
      <c r="AB465" s="891">
        <f t="shared" si="602"/>
        <v>0</v>
      </c>
      <c r="AC465" s="891">
        <f t="shared" si="603"/>
        <v>0</v>
      </c>
      <c r="AD465" s="891">
        <f t="shared" si="604"/>
        <v>0</v>
      </c>
      <c r="AE465" s="891">
        <f t="shared" si="605"/>
        <v>0</v>
      </c>
      <c r="AF465" s="1443">
        <f t="shared" si="622"/>
        <v>0</v>
      </c>
      <c r="AG465" s="889"/>
      <c r="AH465" s="889"/>
      <c r="AI465" s="1477">
        <v>0</v>
      </c>
      <c r="AJ465" s="1477">
        <v>0</v>
      </c>
      <c r="AK465" s="1477">
        <v>0</v>
      </c>
      <c r="AL465" s="1477">
        <v>0</v>
      </c>
      <c r="AM465" s="1477">
        <v>0</v>
      </c>
      <c r="AN465" s="1477">
        <v>0</v>
      </c>
      <c r="AO465" s="1477">
        <f t="shared" si="623"/>
        <v>0</v>
      </c>
      <c r="AP465" s="1646"/>
      <c r="AQ465" s="1647"/>
      <c r="AR465" s="1646"/>
      <c r="AS465" s="1646"/>
      <c r="AT465" s="1402">
        <f t="shared" si="617"/>
        <v>0</v>
      </c>
      <c r="AU465" s="1647"/>
      <c r="AV465" s="1647">
        <f t="shared" si="624"/>
        <v>0</v>
      </c>
      <c r="AW465" s="2084"/>
      <c r="AX465" s="1982">
        <f t="shared" si="606"/>
        <v>0</v>
      </c>
      <c r="AY465" s="1438">
        <f t="shared" si="607"/>
        <v>0</v>
      </c>
      <c r="AZ465" s="1438"/>
      <c r="BA465" s="1438">
        <f t="shared" si="608"/>
        <v>0</v>
      </c>
      <c r="BB465" s="1438">
        <f t="shared" si="609"/>
        <v>0</v>
      </c>
      <c r="BC465" s="1438">
        <f t="shared" si="610"/>
        <v>0</v>
      </c>
      <c r="BD465" s="1438">
        <f t="shared" si="611"/>
        <v>0</v>
      </c>
      <c r="BE465" s="1438">
        <f t="shared" si="625"/>
        <v>0</v>
      </c>
      <c r="BF465" s="1380"/>
      <c r="BG465" s="1381"/>
      <c r="BH465" s="910"/>
      <c r="BI465" s="910"/>
      <c r="BJ465" s="910"/>
      <c r="BK465" s="910"/>
      <c r="BL465" s="910"/>
      <c r="BM465" s="910">
        <f t="shared" si="626"/>
        <v>0</v>
      </c>
      <c r="BN465" s="1648"/>
      <c r="BO465" s="1648"/>
      <c r="BP465" s="1649"/>
      <c r="BQ465" s="1396">
        <f t="shared" si="618"/>
        <v>0</v>
      </c>
      <c r="BR465" s="1649"/>
      <c r="BS465" s="1649">
        <f t="shared" si="627"/>
        <v>0</v>
      </c>
      <c r="BT465" s="1441"/>
      <c r="BU465" s="1441">
        <f t="shared" si="612"/>
        <v>0</v>
      </c>
      <c r="BV465" s="1441">
        <f t="shared" si="613"/>
        <v>0</v>
      </c>
      <c r="BW465" s="1441">
        <f t="shared" si="614"/>
        <v>0</v>
      </c>
      <c r="BX465" s="1441">
        <f t="shared" si="615"/>
        <v>0</v>
      </c>
      <c r="BY465" s="1441">
        <f t="shared" si="616"/>
        <v>0</v>
      </c>
      <c r="BZ465" s="1456">
        <f t="shared" si="628"/>
        <v>0</v>
      </c>
      <c r="CA465" s="2395"/>
      <c r="CB465" s="2059">
        <f t="shared" si="629"/>
        <v>0</v>
      </c>
    </row>
    <row r="466" spans="1:80" ht="13.5" hidden="1" customHeight="1">
      <c r="A466" s="1170"/>
      <c r="B466" s="1642"/>
      <c r="C466" s="900"/>
      <c r="D466" s="1509"/>
      <c r="E466" s="1474">
        <v>0</v>
      </c>
      <c r="F466" s="1474">
        <v>0</v>
      </c>
      <c r="G466" s="1474">
        <v>0</v>
      </c>
      <c r="H466" s="1474">
        <v>0</v>
      </c>
      <c r="I466" s="1474">
        <v>0</v>
      </c>
      <c r="J466" s="1474">
        <v>0</v>
      </c>
      <c r="K466" s="1474">
        <v>0</v>
      </c>
      <c r="L466" s="1474">
        <f t="shared" si="620"/>
        <v>0</v>
      </c>
      <c r="M466" s="1444"/>
      <c r="N466" s="1444"/>
      <c r="O466" s="1444"/>
      <c r="P466" s="1444"/>
      <c r="Q466" s="1444"/>
      <c r="R466" s="1444"/>
      <c r="S466" s="1444"/>
      <c r="T466" s="1444">
        <f t="shared" si="621"/>
        <v>0</v>
      </c>
      <c r="U466" s="1727"/>
      <c r="V466" s="1951">
        <f t="shared" si="600"/>
        <v>0</v>
      </c>
      <c r="W466" s="1951"/>
      <c r="X466" s="1951"/>
      <c r="Y466" s="891">
        <f t="shared" si="619"/>
        <v>0</v>
      </c>
      <c r="Z466" s="891"/>
      <c r="AA466" s="891">
        <f t="shared" si="601"/>
        <v>0</v>
      </c>
      <c r="AB466" s="891">
        <f t="shared" si="602"/>
        <v>0</v>
      </c>
      <c r="AC466" s="891">
        <f t="shared" si="603"/>
        <v>0</v>
      </c>
      <c r="AD466" s="891">
        <f t="shared" si="604"/>
        <v>0</v>
      </c>
      <c r="AE466" s="891">
        <f t="shared" si="605"/>
        <v>0</v>
      </c>
      <c r="AF466" s="1443">
        <f t="shared" si="622"/>
        <v>0</v>
      </c>
      <c r="AG466" s="889"/>
      <c r="AH466" s="889"/>
      <c r="AI466" s="1477">
        <v>0</v>
      </c>
      <c r="AJ466" s="1477">
        <v>0</v>
      </c>
      <c r="AK466" s="1477">
        <v>0</v>
      </c>
      <c r="AL466" s="1477">
        <v>0</v>
      </c>
      <c r="AM466" s="1477">
        <v>0</v>
      </c>
      <c r="AN466" s="1477">
        <v>0</v>
      </c>
      <c r="AO466" s="1477">
        <f t="shared" si="623"/>
        <v>0</v>
      </c>
      <c r="AP466" s="1646"/>
      <c r="AQ466" s="1647"/>
      <c r="AR466" s="1646"/>
      <c r="AS466" s="1646"/>
      <c r="AT466" s="1402">
        <f t="shared" si="617"/>
        <v>0</v>
      </c>
      <c r="AU466" s="1647"/>
      <c r="AV466" s="1647">
        <f t="shared" si="624"/>
        <v>0</v>
      </c>
      <c r="AW466" s="2084"/>
      <c r="AX466" s="1982">
        <f t="shared" si="606"/>
        <v>0</v>
      </c>
      <c r="AY466" s="1438">
        <f t="shared" si="607"/>
        <v>0</v>
      </c>
      <c r="AZ466" s="1438"/>
      <c r="BA466" s="1438">
        <f t="shared" si="608"/>
        <v>0</v>
      </c>
      <c r="BB466" s="1438">
        <f t="shared" si="609"/>
        <v>0</v>
      </c>
      <c r="BC466" s="1438">
        <f t="shared" si="610"/>
        <v>0</v>
      </c>
      <c r="BD466" s="1438">
        <f t="shared" si="611"/>
        <v>0</v>
      </c>
      <c r="BE466" s="1438">
        <f t="shared" si="625"/>
        <v>0</v>
      </c>
      <c r="BF466" s="1380"/>
      <c r="BG466" s="1381"/>
      <c r="BH466" s="910"/>
      <c r="BI466" s="910"/>
      <c r="BJ466" s="910"/>
      <c r="BK466" s="910"/>
      <c r="BL466" s="910"/>
      <c r="BM466" s="910">
        <f t="shared" si="626"/>
        <v>0</v>
      </c>
      <c r="BN466" s="1648"/>
      <c r="BO466" s="1648"/>
      <c r="BP466" s="1649"/>
      <c r="BQ466" s="1396">
        <f t="shared" si="618"/>
        <v>0</v>
      </c>
      <c r="BR466" s="1649"/>
      <c r="BS466" s="1649">
        <f t="shared" si="627"/>
        <v>0</v>
      </c>
      <c r="BT466" s="1441"/>
      <c r="BU466" s="1441">
        <f t="shared" si="612"/>
        <v>0</v>
      </c>
      <c r="BV466" s="1441">
        <f t="shared" si="613"/>
        <v>0</v>
      </c>
      <c r="BW466" s="1441">
        <f t="shared" si="614"/>
        <v>0</v>
      </c>
      <c r="BX466" s="1441">
        <f t="shared" si="615"/>
        <v>0</v>
      </c>
      <c r="BY466" s="1441">
        <f t="shared" si="616"/>
        <v>0</v>
      </c>
      <c r="BZ466" s="1456">
        <f t="shared" si="628"/>
        <v>0</v>
      </c>
      <c r="CA466" s="2395"/>
      <c r="CB466" s="2059">
        <f t="shared" si="629"/>
        <v>0</v>
      </c>
    </row>
    <row r="467" spans="1:80" ht="13.5" hidden="1" customHeight="1">
      <c r="A467" s="1170"/>
      <c r="B467" s="1642"/>
      <c r="C467" s="900"/>
      <c r="D467" s="1509"/>
      <c r="E467" s="1474">
        <v>0</v>
      </c>
      <c r="F467" s="1474">
        <v>0</v>
      </c>
      <c r="G467" s="1474">
        <v>0</v>
      </c>
      <c r="H467" s="1474">
        <v>0</v>
      </c>
      <c r="I467" s="1474">
        <v>0</v>
      </c>
      <c r="J467" s="1474">
        <v>0</v>
      </c>
      <c r="K467" s="1474">
        <v>0</v>
      </c>
      <c r="L467" s="1474">
        <f t="shared" si="620"/>
        <v>0</v>
      </c>
      <c r="M467" s="1444"/>
      <c r="N467" s="1444"/>
      <c r="O467" s="1444"/>
      <c r="P467" s="1444"/>
      <c r="Q467" s="1444"/>
      <c r="R467" s="1444"/>
      <c r="S467" s="1444"/>
      <c r="T467" s="1444">
        <f t="shared" si="621"/>
        <v>0</v>
      </c>
      <c r="U467" s="1727"/>
      <c r="V467" s="1951">
        <f t="shared" si="600"/>
        <v>0</v>
      </c>
      <c r="W467" s="1951"/>
      <c r="X467" s="1951"/>
      <c r="Y467" s="891">
        <f t="shared" si="619"/>
        <v>0</v>
      </c>
      <c r="Z467" s="891"/>
      <c r="AA467" s="891">
        <f t="shared" si="601"/>
        <v>0</v>
      </c>
      <c r="AB467" s="891">
        <f t="shared" si="602"/>
        <v>0</v>
      </c>
      <c r="AC467" s="891">
        <f t="shared" si="603"/>
        <v>0</v>
      </c>
      <c r="AD467" s="891">
        <f t="shared" si="604"/>
        <v>0</v>
      </c>
      <c r="AE467" s="891">
        <f t="shared" si="605"/>
        <v>0</v>
      </c>
      <c r="AF467" s="1443">
        <f t="shared" si="622"/>
        <v>0</v>
      </c>
      <c r="AG467" s="889"/>
      <c r="AH467" s="889"/>
      <c r="AI467" s="1477">
        <v>0</v>
      </c>
      <c r="AJ467" s="1477">
        <v>0</v>
      </c>
      <c r="AK467" s="1477">
        <v>0</v>
      </c>
      <c r="AL467" s="1477">
        <v>0</v>
      </c>
      <c r="AM467" s="1477">
        <v>0</v>
      </c>
      <c r="AN467" s="1477">
        <v>0</v>
      </c>
      <c r="AO467" s="1477">
        <f t="shared" si="623"/>
        <v>0</v>
      </c>
      <c r="AP467" s="1646"/>
      <c r="AQ467" s="1647"/>
      <c r="AR467" s="1646"/>
      <c r="AS467" s="1646"/>
      <c r="AT467" s="1402">
        <f t="shared" si="617"/>
        <v>0</v>
      </c>
      <c r="AU467" s="1647"/>
      <c r="AV467" s="1647">
        <f t="shared" si="624"/>
        <v>0</v>
      </c>
      <c r="AW467" s="2084"/>
      <c r="AX467" s="1982">
        <f t="shared" si="606"/>
        <v>0</v>
      </c>
      <c r="AY467" s="1438">
        <f t="shared" si="607"/>
        <v>0</v>
      </c>
      <c r="AZ467" s="1438"/>
      <c r="BA467" s="1438">
        <f t="shared" si="608"/>
        <v>0</v>
      </c>
      <c r="BB467" s="1438">
        <f t="shared" si="609"/>
        <v>0</v>
      </c>
      <c r="BC467" s="1438">
        <f t="shared" si="610"/>
        <v>0</v>
      </c>
      <c r="BD467" s="1438">
        <f t="shared" si="611"/>
        <v>0</v>
      </c>
      <c r="BE467" s="1438">
        <f t="shared" si="625"/>
        <v>0</v>
      </c>
      <c r="BF467" s="1380"/>
      <c r="BG467" s="1381"/>
      <c r="BH467" s="910"/>
      <c r="BI467" s="910"/>
      <c r="BJ467" s="910"/>
      <c r="BK467" s="910"/>
      <c r="BL467" s="910"/>
      <c r="BM467" s="910">
        <f t="shared" si="626"/>
        <v>0</v>
      </c>
      <c r="BN467" s="1648"/>
      <c r="BO467" s="1648"/>
      <c r="BP467" s="1649"/>
      <c r="BQ467" s="1396">
        <f t="shared" si="618"/>
        <v>0</v>
      </c>
      <c r="BR467" s="1649"/>
      <c r="BS467" s="1649">
        <f t="shared" si="627"/>
        <v>0</v>
      </c>
      <c r="BT467" s="1441"/>
      <c r="BU467" s="1441">
        <f t="shared" si="612"/>
        <v>0</v>
      </c>
      <c r="BV467" s="1441">
        <f t="shared" si="613"/>
        <v>0</v>
      </c>
      <c r="BW467" s="1441">
        <f t="shared" si="614"/>
        <v>0</v>
      </c>
      <c r="BX467" s="1441">
        <f t="shared" si="615"/>
        <v>0</v>
      </c>
      <c r="BY467" s="1441">
        <f t="shared" si="616"/>
        <v>0</v>
      </c>
      <c r="BZ467" s="1456">
        <f t="shared" si="628"/>
        <v>0</v>
      </c>
      <c r="CA467" s="2395"/>
      <c r="CB467" s="2059">
        <f t="shared" si="629"/>
        <v>0</v>
      </c>
    </row>
    <row r="468" spans="1:80" ht="13.5" hidden="1" customHeight="1">
      <c r="A468" s="1170"/>
      <c r="B468" s="1642"/>
      <c r="C468" s="900"/>
      <c r="D468" s="1509"/>
      <c r="E468" s="1474">
        <v>0</v>
      </c>
      <c r="F468" s="1474">
        <v>0</v>
      </c>
      <c r="G468" s="1474">
        <v>0</v>
      </c>
      <c r="H468" s="1474">
        <v>0</v>
      </c>
      <c r="I468" s="1474">
        <v>0</v>
      </c>
      <c r="J468" s="1474">
        <v>0</v>
      </c>
      <c r="K468" s="1474">
        <v>0</v>
      </c>
      <c r="L468" s="1474">
        <f t="shared" si="620"/>
        <v>0</v>
      </c>
      <c r="M468" s="1444"/>
      <c r="N468" s="1444"/>
      <c r="O468" s="1444"/>
      <c r="P468" s="1444"/>
      <c r="Q468" s="1444"/>
      <c r="R468" s="1444"/>
      <c r="S468" s="1444"/>
      <c r="T468" s="1444">
        <f t="shared" si="621"/>
        <v>0</v>
      </c>
      <c r="U468" s="1727"/>
      <c r="V468" s="1951">
        <f t="shared" si="600"/>
        <v>0</v>
      </c>
      <c r="W468" s="1951"/>
      <c r="X468" s="1951"/>
      <c r="Y468" s="891">
        <f t="shared" si="619"/>
        <v>0</v>
      </c>
      <c r="Z468" s="891"/>
      <c r="AA468" s="891">
        <f t="shared" si="601"/>
        <v>0</v>
      </c>
      <c r="AB468" s="891">
        <f t="shared" si="602"/>
        <v>0</v>
      </c>
      <c r="AC468" s="891">
        <f t="shared" si="603"/>
        <v>0</v>
      </c>
      <c r="AD468" s="891">
        <f t="shared" si="604"/>
        <v>0</v>
      </c>
      <c r="AE468" s="891">
        <f t="shared" si="605"/>
        <v>0</v>
      </c>
      <c r="AF468" s="1443">
        <f t="shared" si="622"/>
        <v>0</v>
      </c>
      <c r="AG468" s="889"/>
      <c r="AH468" s="889"/>
      <c r="AI468" s="1477">
        <v>0</v>
      </c>
      <c r="AJ468" s="1477">
        <v>0</v>
      </c>
      <c r="AK468" s="1477">
        <v>0</v>
      </c>
      <c r="AL468" s="1477">
        <v>0</v>
      </c>
      <c r="AM468" s="1477">
        <v>0</v>
      </c>
      <c r="AN468" s="1477">
        <v>0</v>
      </c>
      <c r="AO468" s="1477">
        <f t="shared" si="623"/>
        <v>0</v>
      </c>
      <c r="AP468" s="1646"/>
      <c r="AQ468" s="1647"/>
      <c r="AR468" s="1646"/>
      <c r="AS468" s="1646"/>
      <c r="AT468" s="1402">
        <f t="shared" si="617"/>
        <v>0</v>
      </c>
      <c r="AU468" s="1647"/>
      <c r="AV468" s="1647">
        <f t="shared" si="624"/>
        <v>0</v>
      </c>
      <c r="AW468" s="2084"/>
      <c r="AX468" s="1982">
        <f t="shared" si="606"/>
        <v>0</v>
      </c>
      <c r="AY468" s="1438">
        <f t="shared" si="607"/>
        <v>0</v>
      </c>
      <c r="AZ468" s="1438"/>
      <c r="BA468" s="1438">
        <f t="shared" si="608"/>
        <v>0</v>
      </c>
      <c r="BB468" s="1438">
        <f t="shared" si="609"/>
        <v>0</v>
      </c>
      <c r="BC468" s="1438">
        <f t="shared" si="610"/>
        <v>0</v>
      </c>
      <c r="BD468" s="1438">
        <f t="shared" si="611"/>
        <v>0</v>
      </c>
      <c r="BE468" s="1438">
        <f t="shared" si="625"/>
        <v>0</v>
      </c>
      <c r="BF468" s="1380"/>
      <c r="BG468" s="1381"/>
      <c r="BH468" s="910"/>
      <c r="BI468" s="910"/>
      <c r="BJ468" s="910"/>
      <c r="BK468" s="910"/>
      <c r="BL468" s="910"/>
      <c r="BM468" s="910">
        <f t="shared" si="626"/>
        <v>0</v>
      </c>
      <c r="BN468" s="1648"/>
      <c r="BO468" s="1648"/>
      <c r="BP468" s="1649"/>
      <c r="BQ468" s="1396">
        <f t="shared" si="618"/>
        <v>0</v>
      </c>
      <c r="BR468" s="1649"/>
      <c r="BS468" s="1649">
        <f t="shared" si="627"/>
        <v>0</v>
      </c>
      <c r="BT468" s="1441"/>
      <c r="BU468" s="1441">
        <f t="shared" si="612"/>
        <v>0</v>
      </c>
      <c r="BV468" s="1441">
        <f t="shared" si="613"/>
        <v>0</v>
      </c>
      <c r="BW468" s="1441">
        <f t="shared" si="614"/>
        <v>0</v>
      </c>
      <c r="BX468" s="1441">
        <f t="shared" si="615"/>
        <v>0</v>
      </c>
      <c r="BY468" s="1441">
        <f t="shared" si="616"/>
        <v>0</v>
      </c>
      <c r="BZ468" s="1456">
        <f t="shared" si="628"/>
        <v>0</v>
      </c>
      <c r="CA468" s="2395"/>
      <c r="CB468" s="2059">
        <f t="shared" si="629"/>
        <v>0</v>
      </c>
    </row>
    <row r="469" spans="1:80" ht="13.5" hidden="1" customHeight="1">
      <c r="A469" s="1170"/>
      <c r="B469" s="1642"/>
      <c r="C469" s="900"/>
      <c r="D469" s="1509"/>
      <c r="E469" s="1474">
        <v>0</v>
      </c>
      <c r="F469" s="1474">
        <v>0</v>
      </c>
      <c r="G469" s="1474">
        <v>0</v>
      </c>
      <c r="H469" s="1474">
        <v>0</v>
      </c>
      <c r="I469" s="1474">
        <v>0</v>
      </c>
      <c r="J469" s="1474">
        <v>0</v>
      </c>
      <c r="K469" s="1474">
        <v>0</v>
      </c>
      <c r="L469" s="1474">
        <f t="shared" si="620"/>
        <v>0</v>
      </c>
      <c r="M469" s="1444"/>
      <c r="N469" s="1444"/>
      <c r="O469" s="1444"/>
      <c r="P469" s="1444"/>
      <c r="Q469" s="1444"/>
      <c r="R469" s="1444"/>
      <c r="S469" s="1444"/>
      <c r="T469" s="1444">
        <f t="shared" si="621"/>
        <v>0</v>
      </c>
      <c r="U469" s="1727"/>
      <c r="V469" s="1951">
        <f t="shared" si="600"/>
        <v>0</v>
      </c>
      <c r="W469" s="1951"/>
      <c r="X469" s="1951"/>
      <c r="Y469" s="891">
        <f t="shared" si="619"/>
        <v>0</v>
      </c>
      <c r="Z469" s="891"/>
      <c r="AA469" s="891">
        <f t="shared" si="601"/>
        <v>0</v>
      </c>
      <c r="AB469" s="891">
        <f t="shared" si="602"/>
        <v>0</v>
      </c>
      <c r="AC469" s="891">
        <f t="shared" si="603"/>
        <v>0</v>
      </c>
      <c r="AD469" s="891">
        <f t="shared" si="604"/>
        <v>0</v>
      </c>
      <c r="AE469" s="891">
        <f t="shared" si="605"/>
        <v>0</v>
      </c>
      <c r="AF469" s="1443">
        <f t="shared" si="622"/>
        <v>0</v>
      </c>
      <c r="AG469" s="889"/>
      <c r="AH469" s="889"/>
      <c r="AI469" s="1477">
        <v>0</v>
      </c>
      <c r="AJ469" s="1477">
        <v>0</v>
      </c>
      <c r="AK469" s="1477">
        <v>0</v>
      </c>
      <c r="AL469" s="1477">
        <v>0</v>
      </c>
      <c r="AM469" s="1477">
        <v>0</v>
      </c>
      <c r="AN469" s="1477">
        <v>0</v>
      </c>
      <c r="AO469" s="1477">
        <f t="shared" si="623"/>
        <v>0</v>
      </c>
      <c r="AP469" s="1646"/>
      <c r="AQ469" s="1647"/>
      <c r="AR469" s="1646"/>
      <c r="AS469" s="1646"/>
      <c r="AT469" s="1402">
        <f t="shared" si="617"/>
        <v>0</v>
      </c>
      <c r="AU469" s="1647"/>
      <c r="AV469" s="1647">
        <f t="shared" si="624"/>
        <v>0</v>
      </c>
      <c r="AW469" s="2084"/>
      <c r="AX469" s="1982">
        <f t="shared" si="606"/>
        <v>0</v>
      </c>
      <c r="AY469" s="1438">
        <f t="shared" si="607"/>
        <v>0</v>
      </c>
      <c r="AZ469" s="1438"/>
      <c r="BA469" s="1438">
        <f t="shared" si="608"/>
        <v>0</v>
      </c>
      <c r="BB469" s="1438">
        <f t="shared" si="609"/>
        <v>0</v>
      </c>
      <c r="BC469" s="1438">
        <f t="shared" si="610"/>
        <v>0</v>
      </c>
      <c r="BD469" s="1438">
        <f t="shared" si="611"/>
        <v>0</v>
      </c>
      <c r="BE469" s="1438">
        <f t="shared" si="625"/>
        <v>0</v>
      </c>
      <c r="BF469" s="1380"/>
      <c r="BG469" s="1381"/>
      <c r="BH469" s="910"/>
      <c r="BI469" s="910"/>
      <c r="BJ469" s="910"/>
      <c r="BK469" s="910"/>
      <c r="BL469" s="910"/>
      <c r="BM469" s="910">
        <f t="shared" si="626"/>
        <v>0</v>
      </c>
      <c r="BN469" s="1648"/>
      <c r="BO469" s="1648"/>
      <c r="BP469" s="1649"/>
      <c r="BQ469" s="1396">
        <f t="shared" si="618"/>
        <v>0</v>
      </c>
      <c r="BR469" s="1649"/>
      <c r="BS469" s="1649">
        <f t="shared" si="627"/>
        <v>0</v>
      </c>
      <c r="BT469" s="1441"/>
      <c r="BU469" s="1441">
        <f t="shared" si="612"/>
        <v>0</v>
      </c>
      <c r="BV469" s="1441">
        <f t="shared" si="613"/>
        <v>0</v>
      </c>
      <c r="BW469" s="1441">
        <f t="shared" si="614"/>
        <v>0</v>
      </c>
      <c r="BX469" s="1441">
        <f t="shared" si="615"/>
        <v>0</v>
      </c>
      <c r="BY469" s="1441">
        <f t="shared" si="616"/>
        <v>0</v>
      </c>
      <c r="BZ469" s="1456">
        <f t="shared" si="628"/>
        <v>0</v>
      </c>
      <c r="CA469" s="2395"/>
      <c r="CB469" s="2059">
        <f t="shared" si="629"/>
        <v>0</v>
      </c>
    </row>
    <row r="470" spans="1:80" ht="13.5" hidden="1" customHeight="1">
      <c r="A470" s="1170"/>
      <c r="B470" s="1642"/>
      <c r="C470" s="1643"/>
      <c r="D470" s="1578"/>
      <c r="E470" s="1650">
        <v>0</v>
      </c>
      <c r="F470" s="1474">
        <v>0</v>
      </c>
      <c r="G470" s="1474">
        <v>0</v>
      </c>
      <c r="H470" s="1474">
        <v>0</v>
      </c>
      <c r="I470" s="1474">
        <v>0</v>
      </c>
      <c r="J470" s="1474">
        <v>0</v>
      </c>
      <c r="K470" s="1474">
        <v>0</v>
      </c>
      <c r="L470" s="1474">
        <f t="shared" si="620"/>
        <v>0</v>
      </c>
      <c r="M470" s="2026"/>
      <c r="N470" s="2026"/>
      <c r="O470" s="2026"/>
      <c r="P470" s="2026"/>
      <c r="Q470" s="2026"/>
      <c r="R470" s="2026"/>
      <c r="S470" s="2026"/>
      <c r="T470" s="2026">
        <f t="shared" si="621"/>
        <v>0</v>
      </c>
      <c r="U470" s="2072"/>
      <c r="V470" s="1951">
        <f t="shared" si="600"/>
        <v>0</v>
      </c>
      <c r="W470" s="1951"/>
      <c r="X470" s="1951"/>
      <c r="Y470" s="891">
        <f t="shared" si="619"/>
        <v>0</v>
      </c>
      <c r="Z470" s="891"/>
      <c r="AA470" s="891">
        <f t="shared" si="601"/>
        <v>0</v>
      </c>
      <c r="AB470" s="891">
        <f t="shared" si="602"/>
        <v>0</v>
      </c>
      <c r="AC470" s="891">
        <f t="shared" si="603"/>
        <v>0</v>
      </c>
      <c r="AD470" s="891">
        <f t="shared" si="604"/>
        <v>0</v>
      </c>
      <c r="AE470" s="891">
        <f t="shared" si="605"/>
        <v>0</v>
      </c>
      <c r="AF470" s="1366">
        <f t="shared" si="622"/>
        <v>0</v>
      </c>
      <c r="AG470" s="891"/>
      <c r="AH470" s="891"/>
      <c r="AI470" s="1346">
        <v>0</v>
      </c>
      <c r="AJ470" s="1477">
        <v>0</v>
      </c>
      <c r="AK470" s="1477">
        <v>0</v>
      </c>
      <c r="AL470" s="1477">
        <v>0</v>
      </c>
      <c r="AM470" s="1477">
        <v>0</v>
      </c>
      <c r="AN470" s="1477">
        <v>0</v>
      </c>
      <c r="AO470" s="1477">
        <f t="shared" si="623"/>
        <v>0</v>
      </c>
      <c r="AP470" s="830"/>
      <c r="AQ470" s="1651"/>
      <c r="AR470" s="830"/>
      <c r="AS470" s="1654"/>
      <c r="AT470" s="1402">
        <f t="shared" si="617"/>
        <v>0</v>
      </c>
      <c r="AU470" s="1651"/>
      <c r="AV470" s="1651">
        <f t="shared" si="624"/>
        <v>0</v>
      </c>
      <c r="AW470" s="1577"/>
      <c r="AX470" s="1982">
        <f t="shared" si="606"/>
        <v>0</v>
      </c>
      <c r="AY470" s="1438">
        <f t="shared" si="607"/>
        <v>0</v>
      </c>
      <c r="AZ470" s="1438"/>
      <c r="BA470" s="1438">
        <f t="shared" si="608"/>
        <v>0</v>
      </c>
      <c r="BB470" s="1438">
        <f t="shared" si="609"/>
        <v>0</v>
      </c>
      <c r="BC470" s="1438">
        <f t="shared" si="610"/>
        <v>0</v>
      </c>
      <c r="BD470" s="1438">
        <f t="shared" si="611"/>
        <v>0</v>
      </c>
      <c r="BE470" s="1438">
        <f t="shared" si="625"/>
        <v>0</v>
      </c>
      <c r="BF470" s="1362"/>
      <c r="BG470" s="1363"/>
      <c r="BH470" s="1353"/>
      <c r="BI470" s="910"/>
      <c r="BJ470" s="910"/>
      <c r="BK470" s="910"/>
      <c r="BL470" s="910"/>
      <c r="BM470" s="910">
        <f t="shared" si="626"/>
        <v>0</v>
      </c>
      <c r="BN470" s="1652"/>
      <c r="BO470" s="1652"/>
      <c r="BP470" s="1653"/>
      <c r="BQ470" s="1396">
        <f t="shared" si="618"/>
        <v>0</v>
      </c>
      <c r="BR470" s="1653"/>
      <c r="BS470" s="1653">
        <f t="shared" si="627"/>
        <v>0</v>
      </c>
      <c r="BT470" s="1441"/>
      <c r="BU470" s="1441">
        <f t="shared" si="612"/>
        <v>0</v>
      </c>
      <c r="BV470" s="1441">
        <f t="shared" si="613"/>
        <v>0</v>
      </c>
      <c r="BW470" s="1441">
        <f t="shared" si="614"/>
        <v>0</v>
      </c>
      <c r="BX470" s="1441">
        <f t="shared" si="615"/>
        <v>0</v>
      </c>
      <c r="BY470" s="1441">
        <f t="shared" si="616"/>
        <v>0</v>
      </c>
      <c r="BZ470" s="1441">
        <f t="shared" si="628"/>
        <v>0</v>
      </c>
      <c r="CA470" s="2394"/>
      <c r="CB470" s="2059">
        <f t="shared" si="629"/>
        <v>0</v>
      </c>
    </row>
    <row r="471" spans="1:80" ht="13.5" hidden="1" customHeight="1">
      <c r="A471" s="1165"/>
      <c r="B471" s="1642"/>
      <c r="C471" s="1643"/>
      <c r="D471" s="1578"/>
      <c r="E471" s="1650">
        <v>0</v>
      </c>
      <c r="F471" s="1474">
        <v>0</v>
      </c>
      <c r="G471" s="1474">
        <v>0</v>
      </c>
      <c r="H471" s="1474">
        <v>0</v>
      </c>
      <c r="I471" s="1474">
        <v>0</v>
      </c>
      <c r="J471" s="1474">
        <v>0</v>
      </c>
      <c r="K471" s="1474">
        <v>0</v>
      </c>
      <c r="L471" s="1474">
        <f t="shared" si="620"/>
        <v>0</v>
      </c>
      <c r="M471" s="2026"/>
      <c r="N471" s="2026"/>
      <c r="O471" s="2026"/>
      <c r="P471" s="2026"/>
      <c r="Q471" s="2026"/>
      <c r="R471" s="2026"/>
      <c r="S471" s="2026"/>
      <c r="T471" s="2026">
        <f t="shared" si="621"/>
        <v>0</v>
      </c>
      <c r="U471" s="2072"/>
      <c r="V471" s="1951">
        <f t="shared" si="600"/>
        <v>0</v>
      </c>
      <c r="W471" s="1951"/>
      <c r="X471" s="1951"/>
      <c r="Y471" s="891">
        <f t="shared" si="619"/>
        <v>0</v>
      </c>
      <c r="Z471" s="891"/>
      <c r="AA471" s="891">
        <f t="shared" si="601"/>
        <v>0</v>
      </c>
      <c r="AB471" s="891">
        <f t="shared" si="602"/>
        <v>0</v>
      </c>
      <c r="AC471" s="891">
        <f t="shared" si="603"/>
        <v>0</v>
      </c>
      <c r="AD471" s="891">
        <f t="shared" si="604"/>
        <v>0</v>
      </c>
      <c r="AE471" s="891">
        <f t="shared" si="605"/>
        <v>0</v>
      </c>
      <c r="AF471" s="1443">
        <f t="shared" si="622"/>
        <v>0</v>
      </c>
      <c r="AG471" s="889"/>
      <c r="AH471" s="889"/>
      <c r="AI471" s="1476">
        <v>0</v>
      </c>
      <c r="AJ471" s="1477">
        <v>0</v>
      </c>
      <c r="AK471" s="1477">
        <v>0</v>
      </c>
      <c r="AL471" s="1477">
        <v>0</v>
      </c>
      <c r="AM471" s="1477">
        <v>0</v>
      </c>
      <c r="AN471" s="1477">
        <v>0</v>
      </c>
      <c r="AO471" s="1477">
        <f t="shared" si="623"/>
        <v>0</v>
      </c>
      <c r="AP471" s="1654"/>
      <c r="AQ471" s="1655"/>
      <c r="AR471" s="1654"/>
      <c r="AS471" s="1654"/>
      <c r="AT471" s="1402">
        <f t="shared" si="617"/>
        <v>0</v>
      </c>
      <c r="AU471" s="1655"/>
      <c r="AV471" s="1655">
        <f t="shared" si="624"/>
        <v>0</v>
      </c>
      <c r="AW471" s="1482"/>
      <c r="AX471" s="1982">
        <f t="shared" si="606"/>
        <v>0</v>
      </c>
      <c r="AY471" s="1438">
        <f t="shared" si="607"/>
        <v>0</v>
      </c>
      <c r="AZ471" s="1438"/>
      <c r="BA471" s="1438">
        <f t="shared" si="608"/>
        <v>0</v>
      </c>
      <c r="BB471" s="1438">
        <f t="shared" si="609"/>
        <v>0</v>
      </c>
      <c r="BC471" s="1438">
        <f t="shared" si="610"/>
        <v>0</v>
      </c>
      <c r="BD471" s="1438">
        <f t="shared" si="611"/>
        <v>0</v>
      </c>
      <c r="BE471" s="1438">
        <f t="shared" si="625"/>
        <v>0</v>
      </c>
      <c r="BF471" s="1380"/>
      <c r="BG471" s="1381"/>
      <c r="BH471" s="1479"/>
      <c r="BI471" s="910"/>
      <c r="BJ471" s="910"/>
      <c r="BK471" s="910"/>
      <c r="BL471" s="910"/>
      <c r="BM471" s="910">
        <f t="shared" si="626"/>
        <v>0</v>
      </c>
      <c r="BN471" s="1656"/>
      <c r="BO471" s="1656"/>
      <c r="BP471" s="1657"/>
      <c r="BQ471" s="1396">
        <f t="shared" si="618"/>
        <v>0</v>
      </c>
      <c r="BR471" s="1657"/>
      <c r="BS471" s="1657">
        <f t="shared" si="627"/>
        <v>0</v>
      </c>
      <c r="BT471" s="1441"/>
      <c r="BU471" s="1441">
        <f t="shared" si="612"/>
        <v>0</v>
      </c>
      <c r="BV471" s="1441">
        <f t="shared" si="613"/>
        <v>0</v>
      </c>
      <c r="BW471" s="1441">
        <f t="shared" si="614"/>
        <v>0</v>
      </c>
      <c r="BX471" s="1441">
        <f t="shared" si="615"/>
        <v>0</v>
      </c>
      <c r="BY471" s="1441">
        <f t="shared" si="616"/>
        <v>0</v>
      </c>
      <c r="BZ471" s="1456">
        <f t="shared" si="628"/>
        <v>0</v>
      </c>
      <c r="CA471" s="2395"/>
      <c r="CB471" s="2059">
        <f t="shared" si="629"/>
        <v>0</v>
      </c>
    </row>
    <row r="472" spans="1:80" ht="24" hidden="1">
      <c r="A472" s="911">
        <v>33</v>
      </c>
      <c r="B472" s="1642" t="s">
        <v>998</v>
      </c>
      <c r="C472" s="1961" t="s">
        <v>1055</v>
      </c>
      <c r="D472" s="1578" t="s">
        <v>955</v>
      </c>
      <c r="E472" s="1474">
        <v>0</v>
      </c>
      <c r="F472" s="1474">
        <v>0</v>
      </c>
      <c r="G472" s="1474">
        <v>0</v>
      </c>
      <c r="H472" s="1474">
        <v>0</v>
      </c>
      <c r="I472" s="1474">
        <v>0</v>
      </c>
      <c r="J472" s="1474">
        <v>0</v>
      </c>
      <c r="K472" s="1474">
        <v>0</v>
      </c>
      <c r="L472" s="1474">
        <f t="shared" si="620"/>
        <v>0</v>
      </c>
      <c r="M472" s="1444"/>
      <c r="N472" s="1444"/>
      <c r="O472" s="1444"/>
      <c r="P472" s="1444"/>
      <c r="Q472" s="1444"/>
      <c r="R472" s="1444"/>
      <c r="S472" s="1444"/>
      <c r="T472" s="1444">
        <f t="shared" si="621"/>
        <v>0</v>
      </c>
      <c r="U472" s="1727"/>
      <c r="V472" s="1951">
        <f t="shared" si="600"/>
        <v>0</v>
      </c>
      <c r="W472" s="1951"/>
      <c r="X472" s="1951"/>
      <c r="Y472" s="891">
        <f t="shared" si="619"/>
        <v>0</v>
      </c>
      <c r="Z472" s="891"/>
      <c r="AA472" s="891">
        <f t="shared" si="601"/>
        <v>0</v>
      </c>
      <c r="AB472" s="891">
        <f t="shared" si="602"/>
        <v>0</v>
      </c>
      <c r="AC472" s="891">
        <f t="shared" si="603"/>
        <v>0</v>
      </c>
      <c r="AD472" s="891">
        <f t="shared" si="604"/>
        <v>0</v>
      </c>
      <c r="AE472" s="891">
        <f t="shared" si="605"/>
        <v>0</v>
      </c>
      <c r="AF472" s="1473">
        <f t="shared" si="622"/>
        <v>0</v>
      </c>
      <c r="AG472" s="889"/>
      <c r="AH472" s="889"/>
      <c r="AI472" s="1477">
        <v>0</v>
      </c>
      <c r="AJ472" s="1477">
        <v>0</v>
      </c>
      <c r="AK472" s="1477">
        <v>0</v>
      </c>
      <c r="AL472" s="1477">
        <v>0</v>
      </c>
      <c r="AM472" s="1477">
        <v>0</v>
      </c>
      <c r="AN472" s="1477">
        <v>0</v>
      </c>
      <c r="AO472" s="1477">
        <f t="shared" si="623"/>
        <v>0</v>
      </c>
      <c r="AP472" s="1654"/>
      <c r="AQ472" s="1655"/>
      <c r="AR472" s="1654"/>
      <c r="AS472" s="1654"/>
      <c r="AT472" s="1402">
        <f t="shared" si="617"/>
        <v>0</v>
      </c>
      <c r="AU472" s="1655"/>
      <c r="AV472" s="1655">
        <f t="shared" si="624"/>
        <v>0</v>
      </c>
      <c r="AW472" s="1482"/>
      <c r="AX472" s="1982">
        <f t="shared" si="606"/>
        <v>0</v>
      </c>
      <c r="AY472" s="1438">
        <f t="shared" si="607"/>
        <v>0</v>
      </c>
      <c r="AZ472" s="1438"/>
      <c r="BA472" s="1577">
        <f t="shared" si="608"/>
        <v>0</v>
      </c>
      <c r="BB472" s="1577">
        <f t="shared" si="609"/>
        <v>0</v>
      </c>
      <c r="BC472" s="1577">
        <f t="shared" si="610"/>
        <v>0</v>
      </c>
      <c r="BD472" s="1577">
        <f t="shared" si="611"/>
        <v>0</v>
      </c>
      <c r="BE472" s="1577">
        <f t="shared" si="625"/>
        <v>0</v>
      </c>
      <c r="BF472" s="1380"/>
      <c r="BG472" s="1381"/>
      <c r="BH472" s="1479"/>
      <c r="BI472" s="910"/>
      <c r="BJ472" s="910"/>
      <c r="BK472" s="910"/>
      <c r="BL472" s="910"/>
      <c r="BM472" s="910">
        <f t="shared" si="626"/>
        <v>0</v>
      </c>
      <c r="BN472" s="1656"/>
      <c r="BO472" s="1656"/>
      <c r="BP472" s="1657"/>
      <c r="BQ472" s="1396">
        <f t="shared" si="618"/>
        <v>0</v>
      </c>
      <c r="BR472" s="1657"/>
      <c r="BS472" s="1657">
        <f t="shared" si="627"/>
        <v>0</v>
      </c>
      <c r="BT472" s="1441"/>
      <c r="BU472" s="1441">
        <f t="shared" si="612"/>
        <v>0</v>
      </c>
      <c r="BV472" s="1441">
        <f t="shared" si="613"/>
        <v>0</v>
      </c>
      <c r="BW472" s="1441">
        <f t="shared" si="614"/>
        <v>0</v>
      </c>
      <c r="BX472" s="1441">
        <f t="shared" si="615"/>
        <v>0</v>
      </c>
      <c r="BY472" s="1441">
        <f t="shared" si="616"/>
        <v>0</v>
      </c>
      <c r="BZ472" s="1456">
        <f t="shared" si="628"/>
        <v>0</v>
      </c>
      <c r="CA472" s="2394"/>
      <c r="CB472" s="2059">
        <f t="shared" si="629"/>
        <v>0</v>
      </c>
    </row>
    <row r="473" spans="1:80" ht="13.9" hidden="1" customHeight="1">
      <c r="A473" s="1165"/>
      <c r="B473" s="1494"/>
      <c r="C473" s="1368" t="s">
        <v>747</v>
      </c>
      <c r="D473" s="1559"/>
      <c r="E473" s="1435">
        <v>0</v>
      </c>
      <c r="F473" s="1435">
        <v>0</v>
      </c>
      <c r="G473" s="1559">
        <v>0</v>
      </c>
      <c r="H473" s="1559">
        <v>0</v>
      </c>
      <c r="I473" s="1559">
        <v>0</v>
      </c>
      <c r="J473" s="1559">
        <v>0</v>
      </c>
      <c r="K473" s="1559">
        <v>0</v>
      </c>
      <c r="L473" s="1559">
        <f t="shared" si="620"/>
        <v>0</v>
      </c>
      <c r="M473" s="1496"/>
      <c r="N473" s="2027"/>
      <c r="O473" s="1496"/>
      <c r="P473" s="1496"/>
      <c r="Q473" s="1496"/>
      <c r="R473" s="1496"/>
      <c r="S473" s="2028"/>
      <c r="T473" s="2028">
        <f t="shared" si="621"/>
        <v>0</v>
      </c>
      <c r="U473" s="2073"/>
      <c r="V473" s="1951">
        <f t="shared" si="600"/>
        <v>0</v>
      </c>
      <c r="W473" s="1951"/>
      <c r="X473" s="1951"/>
      <c r="Y473" s="891">
        <f t="shared" si="619"/>
        <v>0</v>
      </c>
      <c r="Z473" s="891"/>
      <c r="AA473" s="891">
        <f t="shared" si="601"/>
        <v>0</v>
      </c>
      <c r="AB473" s="891">
        <f t="shared" si="602"/>
        <v>0</v>
      </c>
      <c r="AC473" s="891">
        <f t="shared" si="603"/>
        <v>0</v>
      </c>
      <c r="AD473" s="891">
        <f t="shared" si="604"/>
        <v>0</v>
      </c>
      <c r="AE473" s="891">
        <f t="shared" si="605"/>
        <v>0</v>
      </c>
      <c r="AF473" s="1443">
        <f t="shared" si="622"/>
        <v>0</v>
      </c>
      <c r="AG473" s="889"/>
      <c r="AH473" s="889"/>
      <c r="AI473" s="1436">
        <v>0</v>
      </c>
      <c r="AJ473" s="1436">
        <v>0</v>
      </c>
      <c r="AK473" s="1658">
        <v>0</v>
      </c>
      <c r="AL473" s="1659">
        <v>0</v>
      </c>
      <c r="AM473" s="1659">
        <v>0</v>
      </c>
      <c r="AN473" s="1660">
        <v>0</v>
      </c>
      <c r="AO473" s="1660">
        <f t="shared" si="623"/>
        <v>0</v>
      </c>
      <c r="AP473" s="1646"/>
      <c r="AQ473" s="1647"/>
      <c r="AR473" s="1646"/>
      <c r="AS473" s="1646"/>
      <c r="AT473" s="1646"/>
      <c r="AU473" s="1647"/>
      <c r="AV473" s="1647">
        <f t="shared" si="624"/>
        <v>0</v>
      </c>
      <c r="AW473" s="2084"/>
      <c r="AX473" s="1982">
        <f t="shared" si="606"/>
        <v>0</v>
      </c>
      <c r="AY473" s="1438">
        <f t="shared" si="607"/>
        <v>0</v>
      </c>
      <c r="AZ473" s="1438"/>
      <c r="BA473" s="1438">
        <f t="shared" si="608"/>
        <v>0</v>
      </c>
      <c r="BB473" s="1438">
        <f t="shared" si="609"/>
        <v>0</v>
      </c>
      <c r="BC473" s="1438">
        <f t="shared" si="610"/>
        <v>0</v>
      </c>
      <c r="BD473" s="1438">
        <f t="shared" si="611"/>
        <v>0</v>
      </c>
      <c r="BE473" s="1481">
        <f t="shared" si="625"/>
        <v>0</v>
      </c>
      <c r="BF473" s="1380"/>
      <c r="BG473" s="1381"/>
      <c r="BH473" s="910"/>
      <c r="BI473" s="910"/>
      <c r="BJ473" s="1661"/>
      <c r="BK473" s="1661"/>
      <c r="BL473" s="1661"/>
      <c r="BM473" s="1661">
        <f t="shared" si="626"/>
        <v>0</v>
      </c>
      <c r="BN473" s="1648"/>
      <c r="BO473" s="1648"/>
      <c r="BP473" s="1649"/>
      <c r="BQ473" s="1649"/>
      <c r="BR473" s="1649"/>
      <c r="BS473" s="1649">
        <f t="shared" si="627"/>
        <v>0</v>
      </c>
      <c r="BT473" s="1456"/>
      <c r="BU473" s="1441">
        <f t="shared" si="612"/>
        <v>0</v>
      </c>
      <c r="BV473" s="1441">
        <f t="shared" si="613"/>
        <v>0</v>
      </c>
      <c r="BW473" s="1441">
        <f t="shared" si="614"/>
        <v>0</v>
      </c>
      <c r="BX473" s="1441">
        <f t="shared" si="615"/>
        <v>0</v>
      </c>
      <c r="BY473" s="1441">
        <f t="shared" si="616"/>
        <v>0</v>
      </c>
      <c r="BZ473" s="1456">
        <f t="shared" si="628"/>
        <v>0</v>
      </c>
      <c r="CA473" s="2395"/>
      <c r="CB473" s="2059">
        <f t="shared" si="629"/>
        <v>0</v>
      </c>
    </row>
    <row r="474" spans="1:80">
      <c r="A474" s="1165" t="s">
        <v>759</v>
      </c>
      <c r="B474" s="1171" t="s">
        <v>787</v>
      </c>
      <c r="C474" s="1517" t="s">
        <v>585</v>
      </c>
      <c r="D474" s="1736"/>
      <c r="E474" s="1861">
        <v>11</v>
      </c>
      <c r="F474" s="1861">
        <v>5000</v>
      </c>
      <c r="G474" s="1861">
        <v>75400</v>
      </c>
      <c r="H474" s="1861">
        <v>0</v>
      </c>
      <c r="I474" s="1861">
        <v>0</v>
      </c>
      <c r="J474" s="1861">
        <v>2275</v>
      </c>
      <c r="K474" s="1861">
        <v>54600</v>
      </c>
      <c r="L474" s="1861">
        <f t="shared" si="620"/>
        <v>137275</v>
      </c>
      <c r="M474" s="2060">
        <f t="shared" ref="M474:S474" si="630">SUM(M475:M494)</f>
        <v>0</v>
      </c>
      <c r="N474" s="1184">
        <f t="shared" si="630"/>
        <v>-55.4</v>
      </c>
      <c r="O474" s="1184">
        <f t="shared" si="630"/>
        <v>39690.6</v>
      </c>
      <c r="P474" s="1184">
        <f t="shared" si="630"/>
        <v>0</v>
      </c>
      <c r="Q474" s="1184"/>
      <c r="R474" s="1184">
        <f t="shared" si="630"/>
        <v>0</v>
      </c>
      <c r="S474" s="1184">
        <f t="shared" si="630"/>
        <v>0</v>
      </c>
      <c r="T474" s="1184">
        <f t="shared" si="621"/>
        <v>39635.199999999997</v>
      </c>
      <c r="U474" s="1184"/>
      <c r="V474" s="1750">
        <f t="shared" ref="V474:AE474" si="631">SUM(V475:V494)</f>
        <v>10.79</v>
      </c>
      <c r="W474" s="1750"/>
      <c r="X474" s="1750"/>
      <c r="Y474" s="1861">
        <f t="shared" si="631"/>
        <v>736.7</v>
      </c>
      <c r="Z474" s="1861">
        <f>Z477</f>
        <v>42500</v>
      </c>
      <c r="AA474" s="1861">
        <f t="shared" si="631"/>
        <v>75840.7</v>
      </c>
      <c r="AB474" s="1861">
        <f t="shared" si="631"/>
        <v>0</v>
      </c>
      <c r="AC474" s="1861">
        <f>SUM(AC475:AC494)</f>
        <v>0</v>
      </c>
      <c r="AD474" s="1861">
        <f t="shared" si="631"/>
        <v>1650</v>
      </c>
      <c r="AE474" s="1861">
        <f t="shared" si="631"/>
        <v>39600</v>
      </c>
      <c r="AF474" s="1861">
        <f t="shared" si="622"/>
        <v>160327.4</v>
      </c>
      <c r="AG474" s="1861"/>
      <c r="AH474" s="1861"/>
      <c r="AI474" s="1861">
        <v>9.0259999999999998</v>
      </c>
      <c r="AJ474" s="1861">
        <v>6000</v>
      </c>
      <c r="AK474" s="1861">
        <v>136000</v>
      </c>
      <c r="AL474" s="1861">
        <v>0</v>
      </c>
      <c r="AM474" s="1861">
        <v>0</v>
      </c>
      <c r="AN474" s="1861">
        <v>0</v>
      </c>
      <c r="AO474" s="1861">
        <f t="shared" si="623"/>
        <v>142000</v>
      </c>
      <c r="AP474" s="1861">
        <f t="shared" ref="AP474:AU474" si="632">SUM(AP475:AP494)</f>
        <v>0</v>
      </c>
      <c r="AQ474" s="1861">
        <f t="shared" si="632"/>
        <v>0</v>
      </c>
      <c r="AR474" s="1861">
        <f t="shared" si="632"/>
        <v>0</v>
      </c>
      <c r="AS474" s="1861">
        <f t="shared" si="632"/>
        <v>0</v>
      </c>
      <c r="AT474" s="1861">
        <f t="shared" si="632"/>
        <v>0</v>
      </c>
      <c r="AU474" s="1861">
        <f t="shared" si="632"/>
        <v>0</v>
      </c>
      <c r="AV474" s="1861">
        <f t="shared" si="624"/>
        <v>0</v>
      </c>
      <c r="AW474" s="1861"/>
      <c r="AX474" s="1750">
        <f t="shared" ref="AX474:BD474" si="633">SUM(AX475:AX494)</f>
        <v>4.0999999999999996</v>
      </c>
      <c r="AY474" s="1861">
        <f t="shared" si="633"/>
        <v>0</v>
      </c>
      <c r="AZ474" s="1861"/>
      <c r="BA474" s="1861">
        <f t="shared" si="633"/>
        <v>60482.3</v>
      </c>
      <c r="BB474" s="1861">
        <f t="shared" si="633"/>
        <v>0</v>
      </c>
      <c r="BC474" s="1861">
        <f t="shared" si="633"/>
        <v>0</v>
      </c>
      <c r="BD474" s="1861">
        <f t="shared" si="633"/>
        <v>0</v>
      </c>
      <c r="BE474" s="1861">
        <f t="shared" si="625"/>
        <v>60482.3</v>
      </c>
      <c r="BF474" s="1730"/>
      <c r="BG474" s="1185"/>
      <c r="BH474" s="1861">
        <f>SUM(BH475:BH494)</f>
        <v>7.5</v>
      </c>
      <c r="BI474" s="1861">
        <f>SUM(BI475:BI494)</f>
        <v>0</v>
      </c>
      <c r="BJ474" s="1861">
        <f>SUM(BJ475:BJ494)</f>
        <v>132000</v>
      </c>
      <c r="BK474" s="1861">
        <f>SUM(BK475:BK494)</f>
        <v>0</v>
      </c>
      <c r="BL474" s="1861">
        <f>SUM(BL475:BL494)</f>
        <v>0</v>
      </c>
      <c r="BM474" s="1861">
        <f t="shared" si="626"/>
        <v>132000</v>
      </c>
      <c r="BN474" s="1861">
        <f>SUM(BN475:BN494)</f>
        <v>0</v>
      </c>
      <c r="BO474" s="1861">
        <f>SUM(BO475:BO494)</f>
        <v>0</v>
      </c>
      <c r="BP474" s="1184">
        <f>SUM(BP475:BP494)</f>
        <v>0</v>
      </c>
      <c r="BQ474" s="1184">
        <f>SUM(BQ475:BQ494)</f>
        <v>0</v>
      </c>
      <c r="BR474" s="1184">
        <f>SUM(BR475:BR494)</f>
        <v>0</v>
      </c>
      <c r="BS474" s="1184">
        <f t="shared" si="627"/>
        <v>0</v>
      </c>
      <c r="BT474" s="2238">
        <f>BT475+BT477+BT478+BT479+BT480+BT481</f>
        <v>77.849999999999994</v>
      </c>
      <c r="BU474" s="1863">
        <f t="shared" ref="BU474:BZ474" si="634">BU475+BU477+BU478+BU479+BU480+BU481</f>
        <v>3.5</v>
      </c>
      <c r="BV474" s="1863">
        <f t="shared" si="634"/>
        <v>0</v>
      </c>
      <c r="BW474" s="1863">
        <f t="shared" si="634"/>
        <v>107250</v>
      </c>
      <c r="BX474" s="1863">
        <f t="shared" si="634"/>
        <v>4000</v>
      </c>
      <c r="BY474" s="1863">
        <f t="shared" si="634"/>
        <v>96000</v>
      </c>
      <c r="BZ474" s="1863">
        <f t="shared" si="634"/>
        <v>207250</v>
      </c>
      <c r="CA474" s="2396"/>
      <c r="CB474" s="2059">
        <f t="shared" si="629"/>
        <v>18.39</v>
      </c>
    </row>
    <row r="475" spans="1:80" ht="24">
      <c r="A475" s="912">
        <v>22</v>
      </c>
      <c r="B475" s="1585" t="s">
        <v>786</v>
      </c>
      <c r="C475" s="2051" t="s">
        <v>374</v>
      </c>
      <c r="D475" s="1567" t="s">
        <v>955</v>
      </c>
      <c r="E475" s="1339">
        <v>3</v>
      </c>
      <c r="F475" s="1339">
        <v>1000</v>
      </c>
      <c r="G475" s="1339">
        <v>3400</v>
      </c>
      <c r="H475" s="1339">
        <v>0</v>
      </c>
      <c r="I475" s="1339">
        <v>0</v>
      </c>
      <c r="J475" s="1339">
        <v>625</v>
      </c>
      <c r="K475" s="1339">
        <v>15000</v>
      </c>
      <c r="L475" s="1339">
        <f t="shared" si="620"/>
        <v>20025</v>
      </c>
      <c r="M475" s="1944"/>
      <c r="N475" s="1440"/>
      <c r="O475" s="1440">
        <v>30000</v>
      </c>
      <c r="P475" s="1640"/>
      <c r="Q475" s="1640"/>
      <c r="R475" s="1640"/>
      <c r="S475" s="1640"/>
      <c r="T475" s="1640">
        <f t="shared" si="621"/>
        <v>30000</v>
      </c>
      <c r="U475" s="1729"/>
      <c r="V475" s="2111"/>
      <c r="W475" s="2232"/>
      <c r="X475" s="2232"/>
      <c r="Y475" s="930"/>
      <c r="Z475" s="930"/>
      <c r="AA475" s="930"/>
      <c r="AB475" s="930">
        <f t="shared" ref="AA475:AE476" si="635">H475+P475</f>
        <v>0</v>
      </c>
      <c r="AC475" s="930">
        <f t="shared" si="635"/>
        <v>0</v>
      </c>
      <c r="AD475" s="930"/>
      <c r="AE475" s="930"/>
      <c r="AF475" s="1449">
        <f t="shared" si="622"/>
        <v>0</v>
      </c>
      <c r="AG475" s="930"/>
      <c r="AH475" s="930"/>
      <c r="AI475" s="1342">
        <v>0</v>
      </c>
      <c r="AJ475" s="1342">
        <v>0</v>
      </c>
      <c r="AK475" s="1342">
        <v>0</v>
      </c>
      <c r="AL475" s="1342">
        <v>0</v>
      </c>
      <c r="AM475" s="1342">
        <v>0</v>
      </c>
      <c r="AN475" s="1342">
        <v>0</v>
      </c>
      <c r="AO475" s="1342">
        <f t="shared" si="623"/>
        <v>0</v>
      </c>
      <c r="AP475" s="1663"/>
      <c r="AQ475" s="1389"/>
      <c r="AR475" s="1002"/>
      <c r="AS475" s="2020"/>
      <c r="AT475" s="1402">
        <f t="shared" ref="AT475:AT480" si="636">AU475/24</f>
        <v>0</v>
      </c>
      <c r="AU475" s="1389"/>
      <c r="AV475" s="1389">
        <f t="shared" si="624"/>
        <v>0</v>
      </c>
      <c r="AW475" s="2076"/>
      <c r="AX475" s="2108">
        <f t="shared" ref="AX475:AX494" si="637">AI475+AP475</f>
        <v>0</v>
      </c>
      <c r="AY475" s="1450">
        <f t="shared" ref="AY475:AY494" si="638">AJ475+AQ475</f>
        <v>0</v>
      </c>
      <c r="AZ475" s="1450"/>
      <c r="BA475" s="1450">
        <f t="shared" ref="BA475:BA494" si="639">AK475+AR475</f>
        <v>0</v>
      </c>
      <c r="BB475" s="1450">
        <f t="shared" ref="BB475:BB494" si="640">AL475+AS475</f>
        <v>0</v>
      </c>
      <c r="BC475" s="1450">
        <f t="shared" ref="BC475:BC494" si="641">AM475+AT475</f>
        <v>0</v>
      </c>
      <c r="BD475" s="1450">
        <f t="shared" ref="BD475:BD494" si="642">AN475+AU475</f>
        <v>0</v>
      </c>
      <c r="BE475" s="2018">
        <f t="shared" si="625"/>
        <v>0</v>
      </c>
      <c r="BF475" s="1347"/>
      <c r="BG475" s="1664"/>
      <c r="BH475" s="1350">
        <v>2</v>
      </c>
      <c r="BI475" s="1350"/>
      <c r="BJ475" s="1350">
        <v>47000</v>
      </c>
      <c r="BK475" s="1350"/>
      <c r="BL475" s="1350"/>
      <c r="BM475" s="1350">
        <f t="shared" si="626"/>
        <v>47000</v>
      </c>
      <c r="BN475" s="1351"/>
      <c r="BO475" s="1351"/>
      <c r="BP475" s="1352"/>
      <c r="BQ475" s="1352">
        <f t="shared" ref="BQ475:BQ480" si="643">BR475/24</f>
        <v>0</v>
      </c>
      <c r="BR475" s="1352"/>
      <c r="BS475" s="1352">
        <f t="shared" si="627"/>
        <v>0</v>
      </c>
      <c r="BT475" s="1670"/>
      <c r="BU475" s="1451">
        <f t="shared" ref="BU475:BU494" si="644">BH475+BN475</f>
        <v>2</v>
      </c>
      <c r="BV475" s="1451">
        <v>0</v>
      </c>
      <c r="BW475" s="1451">
        <v>80250</v>
      </c>
      <c r="BX475" s="1451"/>
      <c r="BY475" s="1451"/>
      <c r="BZ475" s="1451">
        <f t="shared" si="628"/>
        <v>80250</v>
      </c>
      <c r="CA475" s="2393" t="s">
        <v>453</v>
      </c>
      <c r="CB475" s="2059">
        <f t="shared" si="629"/>
        <v>2</v>
      </c>
    </row>
    <row r="476" spans="1:80" ht="21.75" hidden="1" customHeight="1">
      <c r="A476" s="1165"/>
      <c r="B476" s="1491" t="s">
        <v>785</v>
      </c>
      <c r="C476" s="1547" t="s">
        <v>784</v>
      </c>
      <c r="D476" s="1548"/>
      <c r="E476" s="1357">
        <v>0</v>
      </c>
      <c r="F476" s="1357">
        <v>0</v>
      </c>
      <c r="G476" s="1357">
        <v>0</v>
      </c>
      <c r="H476" s="1357">
        <v>0</v>
      </c>
      <c r="I476" s="1357">
        <v>0</v>
      </c>
      <c r="J476" s="1357">
        <v>0</v>
      </c>
      <c r="K476" s="1357">
        <v>0</v>
      </c>
      <c r="L476" s="1357">
        <f t="shared" si="620"/>
        <v>0</v>
      </c>
      <c r="M476" s="1621"/>
      <c r="N476" s="1440"/>
      <c r="O476" s="1440"/>
      <c r="P476" s="1440"/>
      <c r="Q476" s="1440"/>
      <c r="R476" s="1440"/>
      <c r="S476" s="1440"/>
      <c r="T476" s="1440">
        <f t="shared" si="621"/>
        <v>0</v>
      </c>
      <c r="U476" s="1722"/>
      <c r="V476" s="2111">
        <f>E476+M476</f>
        <v>0</v>
      </c>
      <c r="W476" s="2111"/>
      <c r="X476" s="2111"/>
      <c r="Y476" s="891">
        <f>F476+N476</f>
        <v>0</v>
      </c>
      <c r="Z476" s="891"/>
      <c r="AA476" s="891">
        <f t="shared" si="635"/>
        <v>0</v>
      </c>
      <c r="AB476" s="891">
        <f t="shared" si="635"/>
        <v>0</v>
      </c>
      <c r="AC476" s="891">
        <f t="shared" si="635"/>
        <v>0</v>
      </c>
      <c r="AD476" s="891">
        <f t="shared" si="635"/>
        <v>0</v>
      </c>
      <c r="AE476" s="1358">
        <f t="shared" si="635"/>
        <v>0</v>
      </c>
      <c r="AF476" s="1366">
        <f t="shared" si="622"/>
        <v>0</v>
      </c>
      <c r="AG476" s="1358"/>
      <c r="AH476" s="1358"/>
      <c r="AI476" s="1346">
        <v>0</v>
      </c>
      <c r="AJ476" s="1346">
        <v>0</v>
      </c>
      <c r="AK476" s="1346">
        <v>0</v>
      </c>
      <c r="AL476" s="1346">
        <v>0</v>
      </c>
      <c r="AM476" s="1346">
        <v>0</v>
      </c>
      <c r="AN476" s="1346">
        <v>0</v>
      </c>
      <c r="AO476" s="1346">
        <f t="shared" si="623"/>
        <v>0</v>
      </c>
      <c r="AP476" s="999"/>
      <c r="AQ476" s="1394"/>
      <c r="AR476" s="999"/>
      <c r="AS476" s="1001"/>
      <c r="AT476" s="1402">
        <f t="shared" si="636"/>
        <v>0</v>
      </c>
      <c r="AU476" s="1394"/>
      <c r="AV476" s="1394">
        <f t="shared" si="624"/>
        <v>0</v>
      </c>
      <c r="AW476" s="1999"/>
      <c r="AX476" s="2108">
        <f t="shared" si="637"/>
        <v>0</v>
      </c>
      <c r="AY476" s="1438">
        <f t="shared" si="638"/>
        <v>0</v>
      </c>
      <c r="AZ476" s="1438"/>
      <c r="BA476" s="1438">
        <f t="shared" si="639"/>
        <v>0</v>
      </c>
      <c r="BB476" s="1438">
        <f t="shared" si="640"/>
        <v>0</v>
      </c>
      <c r="BC476" s="1438">
        <f t="shared" si="641"/>
        <v>0</v>
      </c>
      <c r="BD476" s="1438">
        <f t="shared" si="642"/>
        <v>0</v>
      </c>
      <c r="BE476" s="1438">
        <f t="shared" si="625"/>
        <v>0</v>
      </c>
      <c r="BF476" s="1362"/>
      <c r="BG476" s="1363"/>
      <c r="BH476" s="1353"/>
      <c r="BI476" s="1353"/>
      <c r="BJ476" s="1353"/>
      <c r="BK476" s="1353"/>
      <c r="BL476" s="1353"/>
      <c r="BM476" s="1353">
        <f t="shared" si="626"/>
        <v>0</v>
      </c>
      <c r="BN476" s="1395"/>
      <c r="BO476" s="1395"/>
      <c r="BP476" s="1396"/>
      <c r="BQ476" s="1396">
        <f t="shared" si="643"/>
        <v>0</v>
      </c>
      <c r="BR476" s="1396"/>
      <c r="BS476" s="1396">
        <f t="shared" si="627"/>
        <v>0</v>
      </c>
      <c r="BT476" s="1441"/>
      <c r="BU476" s="1441">
        <f t="shared" si="644"/>
        <v>0</v>
      </c>
      <c r="BV476" s="1441">
        <f t="shared" ref="BV476:BV494" si="645">BI476+BO476</f>
        <v>0</v>
      </c>
      <c r="BW476" s="1441">
        <f t="shared" ref="BW476:BW494" si="646">BJ476+BP476</f>
        <v>0</v>
      </c>
      <c r="BX476" s="1441">
        <f t="shared" ref="BX476:BX494" si="647">BK476+BQ476</f>
        <v>0</v>
      </c>
      <c r="BY476" s="1441">
        <f t="shared" ref="BY476:BY494" si="648">BL476+BR476</f>
        <v>0</v>
      </c>
      <c r="BZ476" s="1441">
        <f t="shared" si="628"/>
        <v>0</v>
      </c>
      <c r="CA476" s="2393" t="s">
        <v>914</v>
      </c>
      <c r="CB476" s="2059">
        <f t="shared" si="629"/>
        <v>0</v>
      </c>
    </row>
    <row r="477" spans="1:80" ht="28.5" customHeight="1">
      <c r="A477" s="1165"/>
      <c r="B477" s="1491" t="s">
        <v>785</v>
      </c>
      <c r="C477" s="1547" t="s">
        <v>419</v>
      </c>
      <c r="D477" s="1548"/>
      <c r="E477" s="1357">
        <v>2</v>
      </c>
      <c r="F477" s="1357">
        <v>2000</v>
      </c>
      <c r="G477" s="1357">
        <v>27000</v>
      </c>
      <c r="H477" s="1357">
        <v>0</v>
      </c>
      <c r="I477" s="1357">
        <v>0</v>
      </c>
      <c r="J477" s="1357">
        <v>0</v>
      </c>
      <c r="K477" s="1357">
        <v>0</v>
      </c>
      <c r="L477" s="1357">
        <f t="shared" si="620"/>
        <v>29000</v>
      </c>
      <c r="M477" s="1621"/>
      <c r="N477" s="1440"/>
      <c r="O477" s="1440">
        <v>14590.6</v>
      </c>
      <c r="P477" s="1440"/>
      <c r="Q477" s="1440"/>
      <c r="R477" s="1440"/>
      <c r="S477" s="1440"/>
      <c r="T477" s="1440">
        <f t="shared" si="621"/>
        <v>14590.6</v>
      </c>
      <c r="U477" s="1722"/>
      <c r="V477" s="2289">
        <f>1+3.79</f>
        <v>4.79</v>
      </c>
      <c r="W477" s="2111"/>
      <c r="X477" s="2111"/>
      <c r="Y477" s="891">
        <v>736.7</v>
      </c>
      <c r="Z477" s="891">
        <v>42500</v>
      </c>
      <c r="AA477" s="891">
        <v>49780.9</v>
      </c>
      <c r="AB477" s="891">
        <f t="shared" ref="AB477:AB494" si="649">H477+P477</f>
        <v>0</v>
      </c>
      <c r="AC477" s="891">
        <f t="shared" ref="AC477:AC494" si="650">I477+Q477</f>
        <v>0</v>
      </c>
      <c r="AD477" s="891">
        <f t="shared" ref="AD477:AD494" si="651">J477+R477</f>
        <v>0</v>
      </c>
      <c r="AE477" s="891">
        <f t="shared" ref="AE477:AE494" si="652">K477+S477</f>
        <v>0</v>
      </c>
      <c r="AF477" s="1722">
        <f t="shared" si="622"/>
        <v>93017.600000000006</v>
      </c>
      <c r="AG477" s="891"/>
      <c r="AH477" s="891"/>
      <c r="AI477" s="1346">
        <v>5</v>
      </c>
      <c r="AJ477" s="1346">
        <v>2000</v>
      </c>
      <c r="AK477" s="1346">
        <v>73000</v>
      </c>
      <c r="AL477" s="1346">
        <v>0</v>
      </c>
      <c r="AM477" s="1346">
        <v>0</v>
      </c>
      <c r="AN477" s="1346">
        <v>0</v>
      </c>
      <c r="AO477" s="1346">
        <f t="shared" si="623"/>
        <v>75000</v>
      </c>
      <c r="AP477" s="999"/>
      <c r="AQ477" s="1647"/>
      <c r="AR477" s="1646"/>
      <c r="AS477" s="1646"/>
      <c r="AT477" s="1402">
        <f t="shared" si="636"/>
        <v>0</v>
      </c>
      <c r="AU477" s="1394"/>
      <c r="AV477" s="1394">
        <f t="shared" si="624"/>
        <v>0</v>
      </c>
      <c r="AW477" s="1999"/>
      <c r="AX477" s="2108"/>
      <c r="AY477" s="1438"/>
      <c r="AZ477" s="1438"/>
      <c r="BA477" s="1438"/>
      <c r="BB477" s="1438">
        <f t="shared" si="640"/>
        <v>0</v>
      </c>
      <c r="BC477" s="1438">
        <f t="shared" si="641"/>
        <v>0</v>
      </c>
      <c r="BD477" s="1438">
        <f t="shared" si="642"/>
        <v>0</v>
      </c>
      <c r="BE477" s="1438">
        <f t="shared" si="625"/>
        <v>0</v>
      </c>
      <c r="BF477" s="1362"/>
      <c r="BG477" s="1438"/>
      <c r="BH477" s="1353"/>
      <c r="BI477" s="1353"/>
      <c r="BJ477" s="1353"/>
      <c r="BK477" s="1353"/>
      <c r="BL477" s="1353"/>
      <c r="BM477" s="1353">
        <f t="shared" si="626"/>
        <v>0</v>
      </c>
      <c r="BN477" s="1395"/>
      <c r="BO477" s="1395"/>
      <c r="BP477" s="1396"/>
      <c r="BQ477" s="1396">
        <f t="shared" si="643"/>
        <v>0</v>
      </c>
      <c r="BR477" s="1396"/>
      <c r="BS477" s="1396">
        <f t="shared" si="627"/>
        <v>0</v>
      </c>
      <c r="BT477" s="1441"/>
      <c r="BU477" s="1441">
        <f t="shared" si="644"/>
        <v>0</v>
      </c>
      <c r="BV477" s="1441">
        <f t="shared" si="645"/>
        <v>0</v>
      </c>
      <c r="BW477" s="1441">
        <f t="shared" si="646"/>
        <v>0</v>
      </c>
      <c r="BX477" s="1441">
        <f t="shared" si="647"/>
        <v>0</v>
      </c>
      <c r="BY477" s="1441">
        <f t="shared" si="648"/>
        <v>0</v>
      </c>
      <c r="BZ477" s="1441">
        <f t="shared" si="628"/>
        <v>0</v>
      </c>
      <c r="CA477" s="2393" t="s">
        <v>1260</v>
      </c>
      <c r="CB477" s="2059">
        <f t="shared" si="629"/>
        <v>4.79</v>
      </c>
    </row>
    <row r="478" spans="1:80" ht="33.75" customHeight="1">
      <c r="A478" s="1165"/>
      <c r="B478" s="1491" t="s">
        <v>783</v>
      </c>
      <c r="C478" s="1547" t="s">
        <v>410</v>
      </c>
      <c r="D478" s="1548"/>
      <c r="E478" s="1357">
        <v>6</v>
      </c>
      <c r="F478" s="1357">
        <v>2000</v>
      </c>
      <c r="G478" s="1357">
        <v>45000</v>
      </c>
      <c r="H478" s="1357">
        <v>0</v>
      </c>
      <c r="I478" s="1357">
        <v>0</v>
      </c>
      <c r="J478" s="1357">
        <v>1650</v>
      </c>
      <c r="K478" s="1357">
        <v>39600</v>
      </c>
      <c r="L478" s="1357">
        <f t="shared" si="620"/>
        <v>88250</v>
      </c>
      <c r="M478" s="1621"/>
      <c r="N478" s="1440">
        <v>-55.4</v>
      </c>
      <c r="O478" s="1440">
        <v>-4900</v>
      </c>
      <c r="P478" s="1440"/>
      <c r="Q478" s="1440"/>
      <c r="R478" s="1440">
        <f>S478/24</f>
        <v>0</v>
      </c>
      <c r="S478" s="1440"/>
      <c r="T478" s="1440">
        <f t="shared" si="621"/>
        <v>-4955.3999999999996</v>
      </c>
      <c r="U478" s="1722"/>
      <c r="V478" s="2289">
        <f t="shared" ref="V478:V494" si="653">E478+M478</f>
        <v>6</v>
      </c>
      <c r="W478" s="2111"/>
      <c r="X478" s="2111"/>
      <c r="Y478" s="891"/>
      <c r="Z478" s="891"/>
      <c r="AA478" s="891">
        <v>26059.8</v>
      </c>
      <c r="AB478" s="891">
        <f t="shared" si="649"/>
        <v>0</v>
      </c>
      <c r="AC478" s="891">
        <f t="shared" si="650"/>
        <v>0</v>
      </c>
      <c r="AD478" s="891">
        <f t="shared" si="651"/>
        <v>1650</v>
      </c>
      <c r="AE478" s="891">
        <f t="shared" si="652"/>
        <v>39600</v>
      </c>
      <c r="AF478" s="1722">
        <f t="shared" si="622"/>
        <v>67309.8</v>
      </c>
      <c r="AG478" s="891"/>
      <c r="AH478" s="891"/>
      <c r="AI478" s="1346">
        <v>0</v>
      </c>
      <c r="AJ478" s="1346">
        <v>0</v>
      </c>
      <c r="AK478" s="1346">
        <v>0</v>
      </c>
      <c r="AL478" s="1346">
        <v>0</v>
      </c>
      <c r="AM478" s="1346">
        <v>0</v>
      </c>
      <c r="AN478" s="1346">
        <v>0</v>
      </c>
      <c r="AO478" s="1346">
        <f t="shared" si="623"/>
        <v>0</v>
      </c>
      <c r="AP478" s="999"/>
      <c r="AQ478" s="1647"/>
      <c r="AR478" s="1646"/>
      <c r="AS478" s="1646"/>
      <c r="AT478" s="1402">
        <f t="shared" si="636"/>
        <v>0</v>
      </c>
      <c r="AU478" s="1394"/>
      <c r="AV478" s="1394">
        <f t="shared" si="624"/>
        <v>0</v>
      </c>
      <c r="AW478" s="1999"/>
      <c r="AX478" s="2108">
        <f t="shared" si="637"/>
        <v>0</v>
      </c>
      <c r="AY478" s="1438">
        <f t="shared" si="638"/>
        <v>0</v>
      </c>
      <c r="AZ478" s="1438"/>
      <c r="BA478" s="1438">
        <f t="shared" si="639"/>
        <v>0</v>
      </c>
      <c r="BB478" s="1438">
        <f t="shared" si="640"/>
        <v>0</v>
      </c>
      <c r="BC478" s="1438">
        <f t="shared" si="641"/>
        <v>0</v>
      </c>
      <c r="BD478" s="1438">
        <f t="shared" si="642"/>
        <v>0</v>
      </c>
      <c r="BE478" s="1438">
        <f t="shared" si="625"/>
        <v>0</v>
      </c>
      <c r="BF478" s="1362"/>
      <c r="BG478" s="1438"/>
      <c r="BH478" s="1353">
        <v>1.5</v>
      </c>
      <c r="BI478" s="1353"/>
      <c r="BJ478" s="1353">
        <v>22000</v>
      </c>
      <c r="BK478" s="1353"/>
      <c r="BL478" s="1353"/>
      <c r="BM478" s="1353">
        <f t="shared" si="626"/>
        <v>22000</v>
      </c>
      <c r="BN478" s="1395"/>
      <c r="BO478" s="1395"/>
      <c r="BP478" s="1396"/>
      <c r="BQ478" s="1396">
        <f t="shared" si="643"/>
        <v>0</v>
      </c>
      <c r="BR478" s="1396"/>
      <c r="BS478" s="1396">
        <f t="shared" si="627"/>
        <v>0</v>
      </c>
      <c r="BT478" s="1441"/>
      <c r="BU478" s="1441">
        <f t="shared" si="644"/>
        <v>1.5</v>
      </c>
      <c r="BV478" s="1441">
        <f t="shared" si="645"/>
        <v>0</v>
      </c>
      <c r="BW478" s="1441">
        <f t="shared" si="646"/>
        <v>22000</v>
      </c>
      <c r="BX478" s="1441">
        <f t="shared" si="647"/>
        <v>0</v>
      </c>
      <c r="BY478" s="1441">
        <f t="shared" si="648"/>
        <v>0</v>
      </c>
      <c r="BZ478" s="1441">
        <f t="shared" si="628"/>
        <v>22000</v>
      </c>
      <c r="CA478" s="2393" t="s">
        <v>859</v>
      </c>
      <c r="CB478" s="2059">
        <f t="shared" si="629"/>
        <v>7.5</v>
      </c>
    </row>
    <row r="479" spans="1:80" ht="29.25" customHeight="1">
      <c r="A479" s="1165"/>
      <c r="B479" s="1491" t="s">
        <v>928</v>
      </c>
      <c r="C479" s="1547" t="s">
        <v>929</v>
      </c>
      <c r="D479" s="1548"/>
      <c r="E479" s="1357">
        <v>0</v>
      </c>
      <c r="F479" s="1357">
        <v>0</v>
      </c>
      <c r="G479" s="1357">
        <v>0</v>
      </c>
      <c r="H479" s="1357">
        <v>0</v>
      </c>
      <c r="I479" s="1357">
        <v>0</v>
      </c>
      <c r="J479" s="1357">
        <v>0</v>
      </c>
      <c r="K479" s="1357">
        <v>0</v>
      </c>
      <c r="L479" s="1357">
        <f t="shared" si="620"/>
        <v>0</v>
      </c>
      <c r="M479" s="1621"/>
      <c r="N479" s="1440"/>
      <c r="O479" s="1440"/>
      <c r="P479" s="1440"/>
      <c r="Q479" s="1440"/>
      <c r="R479" s="1440"/>
      <c r="S479" s="1440"/>
      <c r="T479" s="1440">
        <f t="shared" si="621"/>
        <v>0</v>
      </c>
      <c r="U479" s="1722"/>
      <c r="V479" s="2289">
        <f t="shared" si="653"/>
        <v>0</v>
      </c>
      <c r="W479" s="2111"/>
      <c r="X479" s="2111"/>
      <c r="Y479" s="891">
        <f t="shared" ref="Y479:Y494" si="654">F479+N479</f>
        <v>0</v>
      </c>
      <c r="Z479" s="891"/>
      <c r="AA479" s="891">
        <f t="shared" ref="AA479:AA494" si="655">G479+O479</f>
        <v>0</v>
      </c>
      <c r="AB479" s="891">
        <f t="shared" si="649"/>
        <v>0</v>
      </c>
      <c r="AC479" s="891">
        <f t="shared" si="650"/>
        <v>0</v>
      </c>
      <c r="AD479" s="891">
        <f t="shared" si="651"/>
        <v>0</v>
      </c>
      <c r="AE479" s="891">
        <f t="shared" si="652"/>
        <v>0</v>
      </c>
      <c r="AF479" s="1722">
        <f t="shared" si="622"/>
        <v>0</v>
      </c>
      <c r="AG479" s="891"/>
      <c r="AH479" s="891"/>
      <c r="AI479" s="1346">
        <v>2.0259999999999998</v>
      </c>
      <c r="AJ479" s="1346">
        <v>2000</v>
      </c>
      <c r="AK479" s="1346">
        <v>30000</v>
      </c>
      <c r="AL479" s="1346">
        <v>0</v>
      </c>
      <c r="AM479" s="1346">
        <v>0</v>
      </c>
      <c r="AN479" s="1346">
        <v>0</v>
      </c>
      <c r="AO479" s="1346">
        <f t="shared" si="623"/>
        <v>32000</v>
      </c>
      <c r="AP479" s="999"/>
      <c r="AQ479" s="1394"/>
      <c r="AR479" s="999"/>
      <c r="AS479" s="1001"/>
      <c r="AT479" s="1402">
        <f t="shared" si="636"/>
        <v>0</v>
      </c>
      <c r="AU479" s="1394"/>
      <c r="AV479" s="1394">
        <f t="shared" si="624"/>
        <v>0</v>
      </c>
      <c r="AW479" s="1999"/>
      <c r="AX479" s="2108">
        <v>2</v>
      </c>
      <c r="AY479" s="1438"/>
      <c r="AZ479" s="1438"/>
      <c r="BA479" s="1438">
        <v>29381.7</v>
      </c>
      <c r="BB479" s="1438">
        <f t="shared" si="640"/>
        <v>0</v>
      </c>
      <c r="BC479" s="1438">
        <f t="shared" si="641"/>
        <v>0</v>
      </c>
      <c r="BD479" s="1438">
        <f t="shared" si="642"/>
        <v>0</v>
      </c>
      <c r="BE479" s="1438">
        <f t="shared" si="625"/>
        <v>29381.7</v>
      </c>
      <c r="BF479" s="1362"/>
      <c r="BG479" s="1363"/>
      <c r="BH479" s="1353">
        <v>2</v>
      </c>
      <c r="BI479" s="1353"/>
      <c r="BJ479" s="1353">
        <v>30000</v>
      </c>
      <c r="BK479" s="1353"/>
      <c r="BL479" s="1353"/>
      <c r="BM479" s="1353">
        <f t="shared" si="626"/>
        <v>30000</v>
      </c>
      <c r="BN479" s="1395"/>
      <c r="BO479" s="1395"/>
      <c r="BP479" s="1395"/>
      <c r="BQ479" s="1396">
        <f t="shared" si="643"/>
        <v>0</v>
      </c>
      <c r="BR479" s="1396"/>
      <c r="BS479" s="1396">
        <f t="shared" si="627"/>
        <v>0</v>
      </c>
      <c r="BT479" s="1441"/>
      <c r="BU479" s="1441"/>
      <c r="BV479" s="1441">
        <f t="shared" si="645"/>
        <v>0</v>
      </c>
      <c r="BW479" s="1441"/>
      <c r="BX479" s="1441">
        <f t="shared" si="647"/>
        <v>0</v>
      </c>
      <c r="BY479" s="1441">
        <f t="shared" si="648"/>
        <v>0</v>
      </c>
      <c r="BZ479" s="1441">
        <f t="shared" si="628"/>
        <v>0</v>
      </c>
      <c r="CA479" s="2393" t="s">
        <v>453</v>
      </c>
      <c r="CB479" s="2059">
        <f t="shared" si="629"/>
        <v>2</v>
      </c>
    </row>
    <row r="480" spans="1:80" ht="24">
      <c r="A480" s="1165"/>
      <c r="B480" s="1491" t="s">
        <v>930</v>
      </c>
      <c r="C480" s="1547" t="s">
        <v>931</v>
      </c>
      <c r="D480" s="1548"/>
      <c r="E480" s="1357">
        <v>0</v>
      </c>
      <c r="F480" s="1357">
        <v>0</v>
      </c>
      <c r="G480" s="1357">
        <v>0</v>
      </c>
      <c r="H480" s="1357">
        <v>0</v>
      </c>
      <c r="I480" s="1357">
        <v>0</v>
      </c>
      <c r="J480" s="1357">
        <v>0</v>
      </c>
      <c r="K480" s="1357">
        <v>0</v>
      </c>
      <c r="L480" s="1357">
        <f t="shared" si="620"/>
        <v>0</v>
      </c>
      <c r="M480" s="1621"/>
      <c r="N480" s="1440"/>
      <c r="O480" s="1440"/>
      <c r="P480" s="1440"/>
      <c r="Q480" s="1440"/>
      <c r="R480" s="1440"/>
      <c r="S480" s="1440"/>
      <c r="T480" s="1440">
        <f t="shared" si="621"/>
        <v>0</v>
      </c>
      <c r="U480" s="1722"/>
      <c r="V480" s="2111">
        <f t="shared" si="653"/>
        <v>0</v>
      </c>
      <c r="W480" s="2111"/>
      <c r="X480" s="2111"/>
      <c r="Y480" s="891">
        <f t="shared" si="654"/>
        <v>0</v>
      </c>
      <c r="Z480" s="891"/>
      <c r="AA480" s="891">
        <f t="shared" si="655"/>
        <v>0</v>
      </c>
      <c r="AB480" s="891">
        <f t="shared" si="649"/>
        <v>0</v>
      </c>
      <c r="AC480" s="891">
        <f t="shared" si="650"/>
        <v>0</v>
      </c>
      <c r="AD480" s="891">
        <f t="shared" si="651"/>
        <v>0</v>
      </c>
      <c r="AE480" s="891">
        <f t="shared" si="652"/>
        <v>0</v>
      </c>
      <c r="AF480" s="1366">
        <f t="shared" si="622"/>
        <v>0</v>
      </c>
      <c r="AG480" s="891"/>
      <c r="AH480" s="891"/>
      <c r="AI480" s="1346">
        <v>2</v>
      </c>
      <c r="AJ480" s="1346">
        <v>2000</v>
      </c>
      <c r="AK480" s="1346">
        <v>33000</v>
      </c>
      <c r="AL480" s="1346">
        <v>0</v>
      </c>
      <c r="AM480" s="1346">
        <v>0</v>
      </c>
      <c r="AN480" s="1346">
        <v>0</v>
      </c>
      <c r="AO480" s="1346">
        <f t="shared" si="623"/>
        <v>35000</v>
      </c>
      <c r="AP480" s="999"/>
      <c r="AQ480" s="1394"/>
      <c r="AR480" s="999"/>
      <c r="AS480" s="1001"/>
      <c r="AT480" s="1402">
        <f t="shared" si="636"/>
        <v>0</v>
      </c>
      <c r="AU480" s="1394"/>
      <c r="AV480" s="1394">
        <f t="shared" si="624"/>
        <v>0</v>
      </c>
      <c r="AW480" s="1999"/>
      <c r="AX480" s="2108">
        <v>2.1</v>
      </c>
      <c r="AY480" s="1438">
        <v>0</v>
      </c>
      <c r="AZ480" s="1438"/>
      <c r="BA480" s="1438">
        <v>31100.6</v>
      </c>
      <c r="BB480" s="1438">
        <f t="shared" si="640"/>
        <v>0</v>
      </c>
      <c r="BC480" s="1438">
        <f t="shared" si="641"/>
        <v>0</v>
      </c>
      <c r="BD480" s="1438">
        <f t="shared" si="642"/>
        <v>0</v>
      </c>
      <c r="BE480" s="1438">
        <f t="shared" si="625"/>
        <v>31100.6</v>
      </c>
      <c r="BF480" s="1362"/>
      <c r="BG480" s="1363"/>
      <c r="BH480" s="1353">
        <v>2</v>
      </c>
      <c r="BI480" s="1353"/>
      <c r="BJ480" s="1353">
        <v>33000</v>
      </c>
      <c r="BK480" s="1353"/>
      <c r="BL480" s="1353"/>
      <c r="BM480" s="1353">
        <f t="shared" si="626"/>
        <v>33000</v>
      </c>
      <c r="BN480" s="1395"/>
      <c r="BO480" s="1395"/>
      <c r="BP480" s="1396"/>
      <c r="BQ480" s="1396">
        <f t="shared" si="643"/>
        <v>0</v>
      </c>
      <c r="BR480" s="1396"/>
      <c r="BS480" s="1396">
        <f t="shared" si="627"/>
        <v>0</v>
      </c>
      <c r="BT480" s="1441"/>
      <c r="BU480" s="1441">
        <v>0</v>
      </c>
      <c r="BV480" s="1441">
        <f t="shared" si="645"/>
        <v>0</v>
      </c>
      <c r="BW480" s="1441">
        <v>0</v>
      </c>
      <c r="BX480" s="1441">
        <f t="shared" si="647"/>
        <v>0</v>
      </c>
      <c r="BY480" s="1441">
        <f t="shared" si="648"/>
        <v>0</v>
      </c>
      <c r="BZ480" s="1441">
        <f t="shared" si="628"/>
        <v>0</v>
      </c>
      <c r="CA480" s="2393" t="s">
        <v>1283</v>
      </c>
      <c r="CB480" s="2059">
        <f t="shared" si="629"/>
        <v>2.1</v>
      </c>
    </row>
    <row r="481" spans="1:80" ht="41.25" customHeight="1">
      <c r="A481" s="1165"/>
      <c r="B481" s="1491" t="s">
        <v>1170</v>
      </c>
      <c r="C481" s="1547" t="s">
        <v>1171</v>
      </c>
      <c r="D481" s="1548"/>
      <c r="E481" s="1357">
        <v>0</v>
      </c>
      <c r="F481" s="1357">
        <v>0</v>
      </c>
      <c r="G481" s="1357">
        <v>0</v>
      </c>
      <c r="H481" s="1357">
        <v>0</v>
      </c>
      <c r="I481" s="1357">
        <v>0</v>
      </c>
      <c r="J481" s="1357">
        <v>0</v>
      </c>
      <c r="K481" s="1357">
        <v>0</v>
      </c>
      <c r="L481" s="1357">
        <f t="shared" si="620"/>
        <v>0</v>
      </c>
      <c r="M481" s="1621"/>
      <c r="N481" s="1440"/>
      <c r="O481" s="1440"/>
      <c r="P481" s="1440"/>
      <c r="Q481" s="1440"/>
      <c r="R481" s="1440"/>
      <c r="S481" s="1440"/>
      <c r="T481" s="1440">
        <f t="shared" si="621"/>
        <v>0</v>
      </c>
      <c r="U481" s="1722"/>
      <c r="V481" s="2111">
        <f t="shared" si="653"/>
        <v>0</v>
      </c>
      <c r="W481" s="2111"/>
      <c r="X481" s="2111"/>
      <c r="Y481" s="891">
        <f t="shared" si="654"/>
        <v>0</v>
      </c>
      <c r="Z481" s="891"/>
      <c r="AA481" s="891">
        <f t="shared" si="655"/>
        <v>0</v>
      </c>
      <c r="AB481" s="891">
        <f t="shared" si="649"/>
        <v>0</v>
      </c>
      <c r="AC481" s="891">
        <f t="shared" si="650"/>
        <v>0</v>
      </c>
      <c r="AD481" s="891">
        <f t="shared" si="651"/>
        <v>0</v>
      </c>
      <c r="AE481" s="891">
        <f t="shared" si="652"/>
        <v>0</v>
      </c>
      <c r="AF481" s="1366">
        <f t="shared" si="622"/>
        <v>0</v>
      </c>
      <c r="AG481" s="891"/>
      <c r="AH481" s="891"/>
      <c r="AI481" s="1346">
        <v>0</v>
      </c>
      <c r="AJ481" s="1346">
        <v>0</v>
      </c>
      <c r="AK481" s="1346">
        <v>0</v>
      </c>
      <c r="AL481" s="1346">
        <v>0</v>
      </c>
      <c r="AM481" s="1346">
        <v>0</v>
      </c>
      <c r="AN481" s="1346">
        <v>0</v>
      </c>
      <c r="AO481" s="1346">
        <f t="shared" si="623"/>
        <v>0</v>
      </c>
      <c r="AP481" s="999"/>
      <c r="AQ481" s="1394"/>
      <c r="AR481" s="999"/>
      <c r="AS481" s="999"/>
      <c r="AT481" s="999"/>
      <c r="AU481" s="1394"/>
      <c r="AV481" s="1394">
        <f t="shared" si="624"/>
        <v>0</v>
      </c>
      <c r="AW481" s="1999"/>
      <c r="AX481" s="2108">
        <f t="shared" si="637"/>
        <v>0</v>
      </c>
      <c r="AY481" s="1438">
        <f t="shared" si="638"/>
        <v>0</v>
      </c>
      <c r="AZ481" s="1438"/>
      <c r="BA481" s="1438">
        <f t="shared" si="639"/>
        <v>0</v>
      </c>
      <c r="BB481" s="1438">
        <f t="shared" si="640"/>
        <v>0</v>
      </c>
      <c r="BC481" s="1438">
        <f t="shared" si="641"/>
        <v>0</v>
      </c>
      <c r="BD481" s="1438">
        <f t="shared" si="642"/>
        <v>0</v>
      </c>
      <c r="BE481" s="1438">
        <f t="shared" si="625"/>
        <v>0</v>
      </c>
      <c r="BF481" s="1362"/>
      <c r="BG481" s="1363"/>
      <c r="BH481" s="1353"/>
      <c r="BI481" s="1353"/>
      <c r="BJ481" s="1353"/>
      <c r="BK481" s="1353"/>
      <c r="BL481" s="1353"/>
      <c r="BM481" s="1353">
        <f t="shared" si="626"/>
        <v>0</v>
      </c>
      <c r="BN481" s="1395"/>
      <c r="BO481" s="1395"/>
      <c r="BP481" s="1396"/>
      <c r="BQ481" s="1396"/>
      <c r="BR481" s="1396"/>
      <c r="BS481" s="1396">
        <f t="shared" si="627"/>
        <v>0</v>
      </c>
      <c r="BT481" s="1852">
        <v>77.849999999999994</v>
      </c>
      <c r="BU481" s="1441">
        <f t="shared" si="644"/>
        <v>0</v>
      </c>
      <c r="BV481" s="1441">
        <f t="shared" si="645"/>
        <v>0</v>
      </c>
      <c r="BW481" s="1441">
        <v>5000</v>
      </c>
      <c r="BX481" s="1441">
        <v>4000</v>
      </c>
      <c r="BY481" s="1441">
        <v>96000</v>
      </c>
      <c r="BZ481" s="1441">
        <f t="shared" si="628"/>
        <v>105000</v>
      </c>
      <c r="CA481" s="2399" t="s">
        <v>1243</v>
      </c>
      <c r="CB481" s="2059">
        <f t="shared" si="629"/>
        <v>0</v>
      </c>
    </row>
    <row r="482" spans="1:80" ht="13.9" hidden="1" customHeight="1">
      <c r="A482" s="1165"/>
      <c r="B482" s="1491"/>
      <c r="C482" s="1547"/>
      <c r="D482" s="1548"/>
      <c r="E482" s="1357">
        <v>0</v>
      </c>
      <c r="F482" s="1357">
        <v>0</v>
      </c>
      <c r="G482" s="1357">
        <v>0</v>
      </c>
      <c r="H482" s="1357">
        <v>0</v>
      </c>
      <c r="I482" s="1357">
        <v>0</v>
      </c>
      <c r="J482" s="1357">
        <v>0</v>
      </c>
      <c r="K482" s="1357">
        <v>0</v>
      </c>
      <c r="L482" s="1357">
        <f t="shared" si="620"/>
        <v>0</v>
      </c>
      <c r="M482" s="1621"/>
      <c r="N482" s="1440"/>
      <c r="O482" s="1440"/>
      <c r="P482" s="1440"/>
      <c r="Q482" s="1440"/>
      <c r="R482" s="1440"/>
      <c r="S482" s="1440"/>
      <c r="T482" s="1440">
        <f t="shared" si="621"/>
        <v>0</v>
      </c>
      <c r="U482" s="1722"/>
      <c r="V482" s="2111">
        <f t="shared" si="653"/>
        <v>0</v>
      </c>
      <c r="W482" s="2111"/>
      <c r="X482" s="2111"/>
      <c r="Y482" s="891">
        <f t="shared" si="654"/>
        <v>0</v>
      </c>
      <c r="Z482" s="891"/>
      <c r="AA482" s="891">
        <f t="shared" si="655"/>
        <v>0</v>
      </c>
      <c r="AB482" s="891">
        <f t="shared" si="649"/>
        <v>0</v>
      </c>
      <c r="AC482" s="891">
        <f t="shared" si="650"/>
        <v>0</v>
      </c>
      <c r="AD482" s="891">
        <f t="shared" si="651"/>
        <v>0</v>
      </c>
      <c r="AE482" s="891">
        <f t="shared" si="652"/>
        <v>0</v>
      </c>
      <c r="AF482" s="1366">
        <f t="shared" si="622"/>
        <v>0</v>
      </c>
      <c r="AG482" s="891"/>
      <c r="AH482" s="891"/>
      <c r="AI482" s="1346">
        <v>0</v>
      </c>
      <c r="AJ482" s="1346">
        <v>0</v>
      </c>
      <c r="AK482" s="1346">
        <v>0</v>
      </c>
      <c r="AL482" s="1346">
        <v>0</v>
      </c>
      <c r="AM482" s="1346">
        <v>0</v>
      </c>
      <c r="AN482" s="1346">
        <v>0</v>
      </c>
      <c r="AO482" s="1346">
        <f t="shared" si="623"/>
        <v>0</v>
      </c>
      <c r="AP482" s="999"/>
      <c r="AQ482" s="1394"/>
      <c r="AR482" s="999"/>
      <c r="AS482" s="999"/>
      <c r="AT482" s="999"/>
      <c r="AU482" s="1394"/>
      <c r="AV482" s="1394">
        <f t="shared" si="624"/>
        <v>0</v>
      </c>
      <c r="AW482" s="1999"/>
      <c r="AX482" s="2108">
        <f t="shared" si="637"/>
        <v>0</v>
      </c>
      <c r="AY482" s="1438">
        <f t="shared" si="638"/>
        <v>0</v>
      </c>
      <c r="AZ482" s="1438"/>
      <c r="BA482" s="1438">
        <f t="shared" si="639"/>
        <v>0</v>
      </c>
      <c r="BB482" s="1438">
        <f t="shared" si="640"/>
        <v>0</v>
      </c>
      <c r="BC482" s="1438">
        <f t="shared" si="641"/>
        <v>0</v>
      </c>
      <c r="BD482" s="1438">
        <f t="shared" si="642"/>
        <v>0</v>
      </c>
      <c r="BE482" s="1438">
        <f t="shared" si="625"/>
        <v>0</v>
      </c>
      <c r="BF482" s="1362"/>
      <c r="BG482" s="1363"/>
      <c r="BH482" s="1353"/>
      <c r="BI482" s="1353"/>
      <c r="BJ482" s="1353"/>
      <c r="BK482" s="1353"/>
      <c r="BL482" s="1353"/>
      <c r="BM482" s="1353">
        <f t="shared" si="626"/>
        <v>0</v>
      </c>
      <c r="BN482" s="1395"/>
      <c r="BO482" s="1395"/>
      <c r="BP482" s="1396"/>
      <c r="BQ482" s="1396"/>
      <c r="BR482" s="1396"/>
      <c r="BS482" s="1396">
        <f t="shared" si="627"/>
        <v>0</v>
      </c>
      <c r="BT482" s="1441"/>
      <c r="BU482" s="1441">
        <f t="shared" si="644"/>
        <v>0</v>
      </c>
      <c r="BV482" s="1441">
        <f t="shared" si="645"/>
        <v>0</v>
      </c>
      <c r="BW482" s="1441">
        <f t="shared" si="646"/>
        <v>0</v>
      </c>
      <c r="BX482" s="1441">
        <f t="shared" si="647"/>
        <v>0</v>
      </c>
      <c r="BY482" s="1441">
        <f t="shared" si="648"/>
        <v>0</v>
      </c>
      <c r="BZ482" s="1441">
        <f t="shared" si="628"/>
        <v>0</v>
      </c>
      <c r="CA482" s="2394"/>
      <c r="CB482" s="2059">
        <f t="shared" si="629"/>
        <v>0</v>
      </c>
    </row>
    <row r="483" spans="1:80" ht="13.9" hidden="1" customHeight="1">
      <c r="A483" s="1165"/>
      <c r="B483" s="1491"/>
      <c r="C483" s="1547"/>
      <c r="D483" s="1548"/>
      <c r="E483" s="1357">
        <v>0</v>
      </c>
      <c r="F483" s="1357">
        <v>0</v>
      </c>
      <c r="G483" s="1357">
        <v>0</v>
      </c>
      <c r="H483" s="1357">
        <v>0</v>
      </c>
      <c r="I483" s="1357">
        <v>0</v>
      </c>
      <c r="J483" s="1357">
        <v>0</v>
      </c>
      <c r="K483" s="1357">
        <v>0</v>
      </c>
      <c r="L483" s="1357">
        <f t="shared" si="620"/>
        <v>0</v>
      </c>
      <c r="M483" s="1621"/>
      <c r="N483" s="1440"/>
      <c r="O483" s="1440"/>
      <c r="P483" s="1440"/>
      <c r="Q483" s="1440"/>
      <c r="R483" s="1440"/>
      <c r="S483" s="1440"/>
      <c r="T483" s="1440">
        <f t="shared" si="621"/>
        <v>0</v>
      </c>
      <c r="U483" s="1722"/>
      <c r="V483" s="2111">
        <f t="shared" si="653"/>
        <v>0</v>
      </c>
      <c r="W483" s="2111"/>
      <c r="X483" s="2111"/>
      <c r="Y483" s="891">
        <f t="shared" si="654"/>
        <v>0</v>
      </c>
      <c r="Z483" s="891"/>
      <c r="AA483" s="891">
        <f t="shared" si="655"/>
        <v>0</v>
      </c>
      <c r="AB483" s="891">
        <f t="shared" si="649"/>
        <v>0</v>
      </c>
      <c r="AC483" s="891">
        <f t="shared" si="650"/>
        <v>0</v>
      </c>
      <c r="AD483" s="891">
        <f t="shared" si="651"/>
        <v>0</v>
      </c>
      <c r="AE483" s="891">
        <f t="shared" si="652"/>
        <v>0</v>
      </c>
      <c r="AF483" s="1366">
        <f t="shared" si="622"/>
        <v>0</v>
      </c>
      <c r="AG483" s="891"/>
      <c r="AH483" s="891"/>
      <c r="AI483" s="1346">
        <v>0</v>
      </c>
      <c r="AJ483" s="1346">
        <v>0</v>
      </c>
      <c r="AK483" s="1346">
        <v>0</v>
      </c>
      <c r="AL483" s="1346">
        <v>0</v>
      </c>
      <c r="AM483" s="1346">
        <v>0</v>
      </c>
      <c r="AN483" s="1346">
        <v>0</v>
      </c>
      <c r="AO483" s="1346">
        <f t="shared" si="623"/>
        <v>0</v>
      </c>
      <c r="AP483" s="999"/>
      <c r="AQ483" s="1394"/>
      <c r="AR483" s="999"/>
      <c r="AS483" s="999"/>
      <c r="AT483" s="999"/>
      <c r="AU483" s="1394"/>
      <c r="AV483" s="1394">
        <f t="shared" si="624"/>
        <v>0</v>
      </c>
      <c r="AW483" s="1999"/>
      <c r="AX483" s="2108">
        <f t="shared" si="637"/>
        <v>0</v>
      </c>
      <c r="AY483" s="1438">
        <f t="shared" si="638"/>
        <v>0</v>
      </c>
      <c r="AZ483" s="1438"/>
      <c r="BA483" s="1438">
        <f t="shared" si="639"/>
        <v>0</v>
      </c>
      <c r="BB483" s="1438">
        <f t="shared" si="640"/>
        <v>0</v>
      </c>
      <c r="BC483" s="1438">
        <f t="shared" si="641"/>
        <v>0</v>
      </c>
      <c r="BD483" s="1438">
        <f t="shared" si="642"/>
        <v>0</v>
      </c>
      <c r="BE483" s="1438">
        <f t="shared" si="625"/>
        <v>0</v>
      </c>
      <c r="BF483" s="1362"/>
      <c r="BG483" s="1363"/>
      <c r="BH483" s="1353"/>
      <c r="BI483" s="1353"/>
      <c r="BJ483" s="1353"/>
      <c r="BK483" s="1353"/>
      <c r="BL483" s="1353"/>
      <c r="BM483" s="1353">
        <f t="shared" si="626"/>
        <v>0</v>
      </c>
      <c r="BN483" s="1395"/>
      <c r="BO483" s="1395"/>
      <c r="BP483" s="1396"/>
      <c r="BQ483" s="1396"/>
      <c r="BR483" s="1396"/>
      <c r="BS483" s="1396">
        <f t="shared" si="627"/>
        <v>0</v>
      </c>
      <c r="BT483" s="1441"/>
      <c r="BU483" s="1441">
        <f t="shared" si="644"/>
        <v>0</v>
      </c>
      <c r="BV483" s="1441">
        <f t="shared" si="645"/>
        <v>0</v>
      </c>
      <c r="BW483" s="1441">
        <f t="shared" si="646"/>
        <v>0</v>
      </c>
      <c r="BX483" s="1441">
        <f t="shared" si="647"/>
        <v>0</v>
      </c>
      <c r="BY483" s="1441">
        <f t="shared" si="648"/>
        <v>0</v>
      </c>
      <c r="BZ483" s="1441">
        <f t="shared" si="628"/>
        <v>0</v>
      </c>
      <c r="CA483" s="2394"/>
      <c r="CB483" s="2059">
        <f t="shared" si="629"/>
        <v>0</v>
      </c>
    </row>
    <row r="484" spans="1:80" ht="13.9" hidden="1" customHeight="1">
      <c r="A484" s="1165"/>
      <c r="B484" s="1491"/>
      <c r="C484" s="1547"/>
      <c r="D484" s="1548"/>
      <c r="E484" s="1357">
        <v>0</v>
      </c>
      <c r="F484" s="1357">
        <v>0</v>
      </c>
      <c r="G484" s="1357">
        <v>0</v>
      </c>
      <c r="H484" s="1357">
        <v>0</v>
      </c>
      <c r="I484" s="1357">
        <v>0</v>
      </c>
      <c r="J484" s="1357">
        <v>0</v>
      </c>
      <c r="K484" s="1357">
        <v>0</v>
      </c>
      <c r="L484" s="1357">
        <f t="shared" si="620"/>
        <v>0</v>
      </c>
      <c r="M484" s="1621"/>
      <c r="N484" s="1440"/>
      <c r="O484" s="1440"/>
      <c r="P484" s="1440"/>
      <c r="Q484" s="1440"/>
      <c r="R484" s="1440"/>
      <c r="S484" s="1440"/>
      <c r="T484" s="1440">
        <f t="shared" si="621"/>
        <v>0</v>
      </c>
      <c r="U484" s="1722"/>
      <c r="V484" s="2111">
        <f t="shared" si="653"/>
        <v>0</v>
      </c>
      <c r="W484" s="2111"/>
      <c r="X484" s="2111"/>
      <c r="Y484" s="891">
        <f t="shared" si="654"/>
        <v>0</v>
      </c>
      <c r="Z484" s="891"/>
      <c r="AA484" s="891">
        <f t="shared" si="655"/>
        <v>0</v>
      </c>
      <c r="AB484" s="891">
        <f t="shared" si="649"/>
        <v>0</v>
      </c>
      <c r="AC484" s="891">
        <f t="shared" si="650"/>
        <v>0</v>
      </c>
      <c r="AD484" s="891">
        <f t="shared" si="651"/>
        <v>0</v>
      </c>
      <c r="AE484" s="891">
        <f t="shared" si="652"/>
        <v>0</v>
      </c>
      <c r="AF484" s="1366">
        <f t="shared" si="622"/>
        <v>0</v>
      </c>
      <c r="AG484" s="891"/>
      <c r="AH484" s="891"/>
      <c r="AI484" s="1346">
        <v>0</v>
      </c>
      <c r="AJ484" s="1346">
        <v>0</v>
      </c>
      <c r="AK484" s="1346">
        <v>0</v>
      </c>
      <c r="AL484" s="1346">
        <v>0</v>
      </c>
      <c r="AM484" s="1346">
        <v>0</v>
      </c>
      <c r="AN484" s="1346">
        <v>0</v>
      </c>
      <c r="AO484" s="1346">
        <f t="shared" si="623"/>
        <v>0</v>
      </c>
      <c r="AP484" s="999"/>
      <c r="AQ484" s="1394"/>
      <c r="AR484" s="999"/>
      <c r="AS484" s="999"/>
      <c r="AT484" s="999"/>
      <c r="AU484" s="1394"/>
      <c r="AV484" s="1394">
        <f t="shared" si="624"/>
        <v>0</v>
      </c>
      <c r="AW484" s="1999"/>
      <c r="AX484" s="2108">
        <f t="shared" si="637"/>
        <v>0</v>
      </c>
      <c r="AY484" s="1438">
        <f t="shared" si="638"/>
        <v>0</v>
      </c>
      <c r="AZ484" s="1438"/>
      <c r="BA484" s="1438">
        <f t="shared" si="639"/>
        <v>0</v>
      </c>
      <c r="BB484" s="1438">
        <f t="shared" si="640"/>
        <v>0</v>
      </c>
      <c r="BC484" s="1438">
        <f t="shared" si="641"/>
        <v>0</v>
      </c>
      <c r="BD484" s="1438">
        <f t="shared" si="642"/>
        <v>0</v>
      </c>
      <c r="BE484" s="1438">
        <f t="shared" si="625"/>
        <v>0</v>
      </c>
      <c r="BF484" s="1362"/>
      <c r="BG484" s="1363"/>
      <c r="BH484" s="1353"/>
      <c r="BI484" s="1353"/>
      <c r="BJ484" s="1353"/>
      <c r="BK484" s="1353"/>
      <c r="BL484" s="1353"/>
      <c r="BM484" s="1353">
        <f t="shared" si="626"/>
        <v>0</v>
      </c>
      <c r="BN484" s="1395"/>
      <c r="BO484" s="1395"/>
      <c r="BP484" s="1396"/>
      <c r="BQ484" s="1396"/>
      <c r="BR484" s="1396"/>
      <c r="BS484" s="1396">
        <f t="shared" si="627"/>
        <v>0</v>
      </c>
      <c r="BT484" s="1441"/>
      <c r="BU484" s="1441">
        <f t="shared" si="644"/>
        <v>0</v>
      </c>
      <c r="BV484" s="1441">
        <f t="shared" si="645"/>
        <v>0</v>
      </c>
      <c r="BW484" s="1441">
        <f t="shared" si="646"/>
        <v>0</v>
      </c>
      <c r="BX484" s="1441">
        <f t="shared" si="647"/>
        <v>0</v>
      </c>
      <c r="BY484" s="1441">
        <f t="shared" si="648"/>
        <v>0</v>
      </c>
      <c r="BZ484" s="1441">
        <f t="shared" si="628"/>
        <v>0</v>
      </c>
      <c r="CA484" s="2394"/>
      <c r="CB484" s="2059">
        <f t="shared" si="629"/>
        <v>0</v>
      </c>
    </row>
    <row r="485" spans="1:80" ht="13.9" hidden="1" customHeight="1">
      <c r="A485" s="1165"/>
      <c r="B485" s="1491"/>
      <c r="C485" s="1547"/>
      <c r="D485" s="1548"/>
      <c r="E485" s="1357">
        <v>0</v>
      </c>
      <c r="F485" s="1357">
        <v>0</v>
      </c>
      <c r="G485" s="1357">
        <v>0</v>
      </c>
      <c r="H485" s="1357">
        <v>0</v>
      </c>
      <c r="I485" s="1357">
        <v>0</v>
      </c>
      <c r="J485" s="1357">
        <v>0</v>
      </c>
      <c r="K485" s="1357">
        <v>0</v>
      </c>
      <c r="L485" s="1357">
        <f t="shared" si="620"/>
        <v>0</v>
      </c>
      <c r="M485" s="1621"/>
      <c r="N485" s="1440"/>
      <c r="O485" s="1440"/>
      <c r="P485" s="1440"/>
      <c r="Q485" s="1440"/>
      <c r="R485" s="1440"/>
      <c r="S485" s="1440"/>
      <c r="T485" s="1440">
        <f t="shared" si="621"/>
        <v>0</v>
      </c>
      <c r="U485" s="1722"/>
      <c r="V485" s="2111">
        <f t="shared" si="653"/>
        <v>0</v>
      </c>
      <c r="W485" s="2111"/>
      <c r="X485" s="2111"/>
      <c r="Y485" s="891">
        <f t="shared" si="654"/>
        <v>0</v>
      </c>
      <c r="Z485" s="891"/>
      <c r="AA485" s="891">
        <f t="shared" si="655"/>
        <v>0</v>
      </c>
      <c r="AB485" s="891">
        <f t="shared" si="649"/>
        <v>0</v>
      </c>
      <c r="AC485" s="891">
        <f t="shared" si="650"/>
        <v>0</v>
      </c>
      <c r="AD485" s="891">
        <f t="shared" si="651"/>
        <v>0</v>
      </c>
      <c r="AE485" s="891">
        <f t="shared" si="652"/>
        <v>0</v>
      </c>
      <c r="AF485" s="1366">
        <f t="shared" si="622"/>
        <v>0</v>
      </c>
      <c r="AG485" s="891"/>
      <c r="AH485" s="891"/>
      <c r="AI485" s="1346">
        <v>0</v>
      </c>
      <c r="AJ485" s="1346">
        <v>0</v>
      </c>
      <c r="AK485" s="1346">
        <v>0</v>
      </c>
      <c r="AL485" s="1346">
        <v>0</v>
      </c>
      <c r="AM485" s="1346">
        <v>0</v>
      </c>
      <c r="AN485" s="1346">
        <v>0</v>
      </c>
      <c r="AO485" s="1346">
        <f t="shared" si="623"/>
        <v>0</v>
      </c>
      <c r="AP485" s="999"/>
      <c r="AQ485" s="1394"/>
      <c r="AR485" s="999"/>
      <c r="AS485" s="999"/>
      <c r="AT485" s="999"/>
      <c r="AU485" s="1394"/>
      <c r="AV485" s="1394">
        <f t="shared" si="624"/>
        <v>0</v>
      </c>
      <c r="AW485" s="1999"/>
      <c r="AX485" s="2108">
        <f t="shared" si="637"/>
        <v>0</v>
      </c>
      <c r="AY485" s="1438">
        <f t="shared" si="638"/>
        <v>0</v>
      </c>
      <c r="AZ485" s="1438"/>
      <c r="BA485" s="1438">
        <f t="shared" si="639"/>
        <v>0</v>
      </c>
      <c r="BB485" s="1438">
        <f t="shared" si="640"/>
        <v>0</v>
      </c>
      <c r="BC485" s="1438">
        <f t="shared" si="641"/>
        <v>0</v>
      </c>
      <c r="BD485" s="1438">
        <f t="shared" si="642"/>
        <v>0</v>
      </c>
      <c r="BE485" s="1438">
        <f t="shared" si="625"/>
        <v>0</v>
      </c>
      <c r="BF485" s="1362"/>
      <c r="BG485" s="1363"/>
      <c r="BH485" s="1353"/>
      <c r="BI485" s="1353"/>
      <c r="BJ485" s="1353"/>
      <c r="BK485" s="1353"/>
      <c r="BL485" s="1353"/>
      <c r="BM485" s="1353">
        <f t="shared" si="626"/>
        <v>0</v>
      </c>
      <c r="BN485" s="1395"/>
      <c r="BO485" s="1395"/>
      <c r="BP485" s="1396"/>
      <c r="BQ485" s="1396"/>
      <c r="BR485" s="1396"/>
      <c r="BS485" s="1396">
        <f t="shared" si="627"/>
        <v>0</v>
      </c>
      <c r="BT485" s="1441"/>
      <c r="BU485" s="1441">
        <f t="shared" si="644"/>
        <v>0</v>
      </c>
      <c r="BV485" s="1441">
        <f t="shared" si="645"/>
        <v>0</v>
      </c>
      <c r="BW485" s="1441">
        <f t="shared" si="646"/>
        <v>0</v>
      </c>
      <c r="BX485" s="1441">
        <f t="shared" si="647"/>
        <v>0</v>
      </c>
      <c r="BY485" s="1441">
        <f t="shared" si="648"/>
        <v>0</v>
      </c>
      <c r="BZ485" s="1441">
        <f t="shared" si="628"/>
        <v>0</v>
      </c>
      <c r="CA485" s="2394"/>
      <c r="CB485" s="2059">
        <f t="shared" si="629"/>
        <v>0</v>
      </c>
    </row>
    <row r="486" spans="1:80" ht="13.9" hidden="1" customHeight="1">
      <c r="A486" s="1165"/>
      <c r="B486" s="1491"/>
      <c r="C486" s="1547"/>
      <c r="D486" s="1548"/>
      <c r="E486" s="1357">
        <v>0</v>
      </c>
      <c r="F486" s="1357">
        <v>0</v>
      </c>
      <c r="G486" s="1357">
        <v>0</v>
      </c>
      <c r="H486" s="1357">
        <v>0</v>
      </c>
      <c r="I486" s="1357">
        <v>0</v>
      </c>
      <c r="J486" s="1357">
        <v>0</v>
      </c>
      <c r="K486" s="1357">
        <v>0</v>
      </c>
      <c r="L486" s="1357">
        <f t="shared" si="620"/>
        <v>0</v>
      </c>
      <c r="M486" s="1621"/>
      <c r="N486" s="1440"/>
      <c r="O486" s="1440"/>
      <c r="P486" s="1440"/>
      <c r="Q486" s="1440"/>
      <c r="R486" s="1440"/>
      <c r="S486" s="1440"/>
      <c r="T486" s="1440">
        <f t="shared" si="621"/>
        <v>0</v>
      </c>
      <c r="U486" s="1722"/>
      <c r="V486" s="2111">
        <f t="shared" si="653"/>
        <v>0</v>
      </c>
      <c r="W486" s="2111"/>
      <c r="X486" s="2111"/>
      <c r="Y486" s="891">
        <f t="shared" si="654"/>
        <v>0</v>
      </c>
      <c r="Z486" s="891"/>
      <c r="AA486" s="891">
        <f t="shared" si="655"/>
        <v>0</v>
      </c>
      <c r="AB486" s="891">
        <f t="shared" si="649"/>
        <v>0</v>
      </c>
      <c r="AC486" s="891">
        <f t="shared" si="650"/>
        <v>0</v>
      </c>
      <c r="AD486" s="891">
        <f t="shared" si="651"/>
        <v>0</v>
      </c>
      <c r="AE486" s="891">
        <f t="shared" si="652"/>
        <v>0</v>
      </c>
      <c r="AF486" s="1366">
        <f t="shared" si="622"/>
        <v>0</v>
      </c>
      <c r="AG486" s="891"/>
      <c r="AH486" s="891"/>
      <c r="AI486" s="1346">
        <v>0</v>
      </c>
      <c r="AJ486" s="1346">
        <v>0</v>
      </c>
      <c r="AK486" s="1346">
        <v>0</v>
      </c>
      <c r="AL486" s="1346">
        <v>0</v>
      </c>
      <c r="AM486" s="1346">
        <v>0</v>
      </c>
      <c r="AN486" s="1346">
        <v>0</v>
      </c>
      <c r="AO486" s="1346">
        <f t="shared" si="623"/>
        <v>0</v>
      </c>
      <c r="AP486" s="999"/>
      <c r="AQ486" s="1394"/>
      <c r="AR486" s="999"/>
      <c r="AS486" s="999"/>
      <c r="AT486" s="999"/>
      <c r="AU486" s="1394"/>
      <c r="AV486" s="1394">
        <f t="shared" si="624"/>
        <v>0</v>
      </c>
      <c r="AW486" s="1999"/>
      <c r="AX486" s="2108">
        <f t="shared" si="637"/>
        <v>0</v>
      </c>
      <c r="AY486" s="1438">
        <f t="shared" si="638"/>
        <v>0</v>
      </c>
      <c r="AZ486" s="1438"/>
      <c r="BA486" s="1438">
        <f t="shared" si="639"/>
        <v>0</v>
      </c>
      <c r="BB486" s="1438">
        <f t="shared" si="640"/>
        <v>0</v>
      </c>
      <c r="BC486" s="1438">
        <f t="shared" si="641"/>
        <v>0</v>
      </c>
      <c r="BD486" s="1438">
        <f t="shared" si="642"/>
        <v>0</v>
      </c>
      <c r="BE486" s="1438">
        <f t="shared" si="625"/>
        <v>0</v>
      </c>
      <c r="BF486" s="1362"/>
      <c r="BG486" s="1363"/>
      <c r="BH486" s="1353"/>
      <c r="BI486" s="1353"/>
      <c r="BJ486" s="1353"/>
      <c r="BK486" s="1353"/>
      <c r="BL486" s="1353"/>
      <c r="BM486" s="1353">
        <f t="shared" si="626"/>
        <v>0</v>
      </c>
      <c r="BN486" s="1395"/>
      <c r="BO486" s="1395"/>
      <c r="BP486" s="1396"/>
      <c r="BQ486" s="1396"/>
      <c r="BR486" s="1396"/>
      <c r="BS486" s="1396">
        <f t="shared" si="627"/>
        <v>0</v>
      </c>
      <c r="BT486" s="1441"/>
      <c r="BU486" s="1441">
        <f t="shared" si="644"/>
        <v>0</v>
      </c>
      <c r="BV486" s="1441">
        <f t="shared" si="645"/>
        <v>0</v>
      </c>
      <c r="BW486" s="1441">
        <f t="shared" si="646"/>
        <v>0</v>
      </c>
      <c r="BX486" s="1441">
        <f t="shared" si="647"/>
        <v>0</v>
      </c>
      <c r="BY486" s="1441">
        <f t="shared" si="648"/>
        <v>0</v>
      </c>
      <c r="BZ486" s="1441">
        <f t="shared" si="628"/>
        <v>0</v>
      </c>
      <c r="CA486" s="2394"/>
      <c r="CB486" s="2059">
        <f t="shared" si="629"/>
        <v>0</v>
      </c>
    </row>
    <row r="487" spans="1:80" ht="13.9" hidden="1" customHeight="1">
      <c r="A487" s="1165"/>
      <c r="B487" s="1491"/>
      <c r="C487" s="1547"/>
      <c r="D487" s="1548"/>
      <c r="E487" s="1357">
        <v>0</v>
      </c>
      <c r="F487" s="1357">
        <v>0</v>
      </c>
      <c r="G487" s="1357">
        <v>0</v>
      </c>
      <c r="H487" s="1357">
        <v>0</v>
      </c>
      <c r="I487" s="1357">
        <v>0</v>
      </c>
      <c r="J487" s="1357">
        <v>0</v>
      </c>
      <c r="K487" s="1357">
        <v>0</v>
      </c>
      <c r="L487" s="1357">
        <f t="shared" si="620"/>
        <v>0</v>
      </c>
      <c r="M487" s="1621"/>
      <c r="N487" s="1440"/>
      <c r="O487" s="1440"/>
      <c r="P487" s="1440"/>
      <c r="Q487" s="1440"/>
      <c r="R487" s="1440"/>
      <c r="S487" s="1440"/>
      <c r="T487" s="1440">
        <f t="shared" si="621"/>
        <v>0</v>
      </c>
      <c r="U487" s="1722"/>
      <c r="V487" s="2111">
        <f t="shared" si="653"/>
        <v>0</v>
      </c>
      <c r="W487" s="2111"/>
      <c r="X487" s="2111"/>
      <c r="Y487" s="891">
        <f t="shared" si="654"/>
        <v>0</v>
      </c>
      <c r="Z487" s="891"/>
      <c r="AA487" s="891">
        <f t="shared" si="655"/>
        <v>0</v>
      </c>
      <c r="AB487" s="891">
        <f t="shared" si="649"/>
        <v>0</v>
      </c>
      <c r="AC487" s="891">
        <f t="shared" si="650"/>
        <v>0</v>
      </c>
      <c r="AD487" s="891">
        <f t="shared" si="651"/>
        <v>0</v>
      </c>
      <c r="AE487" s="891">
        <f t="shared" si="652"/>
        <v>0</v>
      </c>
      <c r="AF487" s="1366">
        <f t="shared" si="622"/>
        <v>0</v>
      </c>
      <c r="AG487" s="891"/>
      <c r="AH487" s="891"/>
      <c r="AI487" s="1346">
        <v>0</v>
      </c>
      <c r="AJ487" s="1346">
        <v>0</v>
      </c>
      <c r="AK487" s="1346">
        <v>0</v>
      </c>
      <c r="AL487" s="1346">
        <v>0</v>
      </c>
      <c r="AM487" s="1346">
        <v>0</v>
      </c>
      <c r="AN487" s="1346">
        <v>0</v>
      </c>
      <c r="AO487" s="1346">
        <f t="shared" si="623"/>
        <v>0</v>
      </c>
      <c r="AP487" s="999"/>
      <c r="AQ487" s="1394"/>
      <c r="AR487" s="999"/>
      <c r="AS487" s="999"/>
      <c r="AT487" s="999"/>
      <c r="AU487" s="1394"/>
      <c r="AV487" s="1394">
        <f t="shared" si="624"/>
        <v>0</v>
      </c>
      <c r="AW487" s="1999"/>
      <c r="AX487" s="2108">
        <f t="shared" si="637"/>
        <v>0</v>
      </c>
      <c r="AY487" s="1438">
        <f t="shared" si="638"/>
        <v>0</v>
      </c>
      <c r="AZ487" s="1438"/>
      <c r="BA487" s="1438">
        <f t="shared" si="639"/>
        <v>0</v>
      </c>
      <c r="BB487" s="1438">
        <f t="shared" si="640"/>
        <v>0</v>
      </c>
      <c r="BC487" s="1438">
        <f t="shared" si="641"/>
        <v>0</v>
      </c>
      <c r="BD487" s="1438">
        <f t="shared" si="642"/>
        <v>0</v>
      </c>
      <c r="BE487" s="1438">
        <f t="shared" si="625"/>
        <v>0</v>
      </c>
      <c r="BF487" s="1362"/>
      <c r="BG487" s="1363"/>
      <c r="BH487" s="1353"/>
      <c r="BI487" s="1353"/>
      <c r="BJ487" s="1353"/>
      <c r="BK487" s="1353"/>
      <c r="BL487" s="1353"/>
      <c r="BM487" s="1353">
        <f t="shared" si="626"/>
        <v>0</v>
      </c>
      <c r="BN487" s="1395"/>
      <c r="BO487" s="1395"/>
      <c r="BP487" s="1396"/>
      <c r="BQ487" s="1396"/>
      <c r="BR487" s="1396"/>
      <c r="BS487" s="1396">
        <f t="shared" si="627"/>
        <v>0</v>
      </c>
      <c r="BT487" s="1441"/>
      <c r="BU487" s="1441">
        <f t="shared" si="644"/>
        <v>0</v>
      </c>
      <c r="BV487" s="1441">
        <f t="shared" si="645"/>
        <v>0</v>
      </c>
      <c r="BW487" s="1441">
        <f t="shared" si="646"/>
        <v>0</v>
      </c>
      <c r="BX487" s="1441">
        <f t="shared" si="647"/>
        <v>0</v>
      </c>
      <c r="BY487" s="1441">
        <f t="shared" si="648"/>
        <v>0</v>
      </c>
      <c r="BZ487" s="1441">
        <f t="shared" si="628"/>
        <v>0</v>
      </c>
      <c r="CA487" s="2394"/>
      <c r="CB487" s="2059">
        <f t="shared" si="629"/>
        <v>0</v>
      </c>
    </row>
    <row r="488" spans="1:80" ht="13.9" hidden="1" customHeight="1">
      <c r="A488" s="1165"/>
      <c r="B488" s="1491"/>
      <c r="C488" s="1547"/>
      <c r="D488" s="1548"/>
      <c r="E488" s="1357">
        <v>0</v>
      </c>
      <c r="F488" s="1357">
        <v>0</v>
      </c>
      <c r="G488" s="1357">
        <v>0</v>
      </c>
      <c r="H488" s="1357">
        <v>0</v>
      </c>
      <c r="I488" s="1357">
        <v>0</v>
      </c>
      <c r="J488" s="1357">
        <v>0</v>
      </c>
      <c r="K488" s="1357">
        <v>0</v>
      </c>
      <c r="L488" s="1357">
        <f t="shared" si="620"/>
        <v>0</v>
      </c>
      <c r="M488" s="1621"/>
      <c r="N488" s="1440"/>
      <c r="O488" s="1440"/>
      <c r="P488" s="1440"/>
      <c r="Q488" s="1440"/>
      <c r="R488" s="1440"/>
      <c r="S488" s="1440"/>
      <c r="T488" s="1440">
        <f t="shared" si="621"/>
        <v>0</v>
      </c>
      <c r="U488" s="1722"/>
      <c r="V488" s="2111">
        <f t="shared" si="653"/>
        <v>0</v>
      </c>
      <c r="W488" s="2111"/>
      <c r="X488" s="2111"/>
      <c r="Y488" s="891">
        <f t="shared" si="654"/>
        <v>0</v>
      </c>
      <c r="Z488" s="891"/>
      <c r="AA488" s="891">
        <f t="shared" si="655"/>
        <v>0</v>
      </c>
      <c r="AB488" s="891">
        <f t="shared" si="649"/>
        <v>0</v>
      </c>
      <c r="AC488" s="891">
        <f t="shared" si="650"/>
        <v>0</v>
      </c>
      <c r="AD488" s="891">
        <f t="shared" si="651"/>
        <v>0</v>
      </c>
      <c r="AE488" s="891">
        <f t="shared" si="652"/>
        <v>0</v>
      </c>
      <c r="AF488" s="1366">
        <f t="shared" si="622"/>
        <v>0</v>
      </c>
      <c r="AG488" s="891"/>
      <c r="AH488" s="891"/>
      <c r="AI488" s="1346">
        <v>0</v>
      </c>
      <c r="AJ488" s="1346">
        <v>0</v>
      </c>
      <c r="AK488" s="1346">
        <v>0</v>
      </c>
      <c r="AL488" s="1346">
        <v>0</v>
      </c>
      <c r="AM488" s="1346">
        <v>0</v>
      </c>
      <c r="AN488" s="1346">
        <v>0</v>
      </c>
      <c r="AO488" s="1346">
        <f t="shared" si="623"/>
        <v>0</v>
      </c>
      <c r="AP488" s="999"/>
      <c r="AQ488" s="1394"/>
      <c r="AR488" s="999"/>
      <c r="AS488" s="999"/>
      <c r="AT488" s="999"/>
      <c r="AU488" s="1394"/>
      <c r="AV488" s="1394">
        <f t="shared" si="624"/>
        <v>0</v>
      </c>
      <c r="AW488" s="1999"/>
      <c r="AX488" s="2108">
        <f t="shared" si="637"/>
        <v>0</v>
      </c>
      <c r="AY488" s="1438">
        <f t="shared" si="638"/>
        <v>0</v>
      </c>
      <c r="AZ488" s="1438"/>
      <c r="BA488" s="1438">
        <f t="shared" si="639"/>
        <v>0</v>
      </c>
      <c r="BB488" s="1438">
        <f t="shared" si="640"/>
        <v>0</v>
      </c>
      <c r="BC488" s="1438">
        <f t="shared" si="641"/>
        <v>0</v>
      </c>
      <c r="BD488" s="1438">
        <f t="shared" si="642"/>
        <v>0</v>
      </c>
      <c r="BE488" s="1438">
        <f t="shared" si="625"/>
        <v>0</v>
      </c>
      <c r="BF488" s="1362"/>
      <c r="BG488" s="1363"/>
      <c r="BH488" s="1353"/>
      <c r="BI488" s="1353"/>
      <c r="BJ488" s="1353"/>
      <c r="BK488" s="1353"/>
      <c r="BL488" s="1353"/>
      <c r="BM488" s="1353">
        <f t="shared" si="626"/>
        <v>0</v>
      </c>
      <c r="BN488" s="1395"/>
      <c r="BO488" s="1395"/>
      <c r="BP488" s="1396"/>
      <c r="BQ488" s="1396"/>
      <c r="BR488" s="1396"/>
      <c r="BS488" s="1396">
        <f t="shared" si="627"/>
        <v>0</v>
      </c>
      <c r="BT488" s="1441"/>
      <c r="BU488" s="1441">
        <f t="shared" si="644"/>
        <v>0</v>
      </c>
      <c r="BV488" s="1441">
        <f t="shared" si="645"/>
        <v>0</v>
      </c>
      <c r="BW488" s="1441">
        <f t="shared" si="646"/>
        <v>0</v>
      </c>
      <c r="BX488" s="1441">
        <f t="shared" si="647"/>
        <v>0</v>
      </c>
      <c r="BY488" s="1441">
        <f t="shared" si="648"/>
        <v>0</v>
      </c>
      <c r="BZ488" s="1441">
        <f t="shared" si="628"/>
        <v>0</v>
      </c>
      <c r="CA488" s="2394"/>
      <c r="CB488" s="2059">
        <f t="shared" si="629"/>
        <v>0</v>
      </c>
    </row>
    <row r="489" spans="1:80" ht="13.9" hidden="1" customHeight="1">
      <c r="A489" s="1165"/>
      <c r="B489" s="1491"/>
      <c r="C489" s="1547"/>
      <c r="D489" s="1548"/>
      <c r="E489" s="1357">
        <v>0</v>
      </c>
      <c r="F489" s="1357">
        <v>0</v>
      </c>
      <c r="G489" s="1357">
        <v>0</v>
      </c>
      <c r="H489" s="1357">
        <v>0</v>
      </c>
      <c r="I489" s="1357">
        <v>0</v>
      </c>
      <c r="J489" s="1357">
        <v>0</v>
      </c>
      <c r="K489" s="1357">
        <v>0</v>
      </c>
      <c r="L489" s="1357">
        <f t="shared" si="620"/>
        <v>0</v>
      </c>
      <c r="M489" s="1621"/>
      <c r="N489" s="1440"/>
      <c r="O489" s="1440"/>
      <c r="P489" s="1440"/>
      <c r="Q489" s="1440"/>
      <c r="R489" s="1440"/>
      <c r="S489" s="1440"/>
      <c r="T489" s="1440">
        <f t="shared" si="621"/>
        <v>0</v>
      </c>
      <c r="U489" s="1722"/>
      <c r="V489" s="2111">
        <f t="shared" si="653"/>
        <v>0</v>
      </c>
      <c r="W489" s="2111"/>
      <c r="X489" s="2111"/>
      <c r="Y489" s="891">
        <f t="shared" si="654"/>
        <v>0</v>
      </c>
      <c r="Z489" s="891"/>
      <c r="AA489" s="891">
        <f t="shared" si="655"/>
        <v>0</v>
      </c>
      <c r="AB489" s="891">
        <f t="shared" si="649"/>
        <v>0</v>
      </c>
      <c r="AC489" s="891">
        <f t="shared" si="650"/>
        <v>0</v>
      </c>
      <c r="AD489" s="891">
        <f t="shared" si="651"/>
        <v>0</v>
      </c>
      <c r="AE489" s="891">
        <f t="shared" si="652"/>
        <v>0</v>
      </c>
      <c r="AF489" s="1366">
        <f t="shared" si="622"/>
        <v>0</v>
      </c>
      <c r="AG489" s="891"/>
      <c r="AH489" s="891"/>
      <c r="AI489" s="1346">
        <v>0</v>
      </c>
      <c r="AJ489" s="1346">
        <v>0</v>
      </c>
      <c r="AK489" s="1346">
        <v>0</v>
      </c>
      <c r="AL489" s="1346">
        <v>0</v>
      </c>
      <c r="AM489" s="1346">
        <v>0</v>
      </c>
      <c r="AN489" s="1346">
        <v>0</v>
      </c>
      <c r="AO489" s="1346">
        <f t="shared" si="623"/>
        <v>0</v>
      </c>
      <c r="AP489" s="999"/>
      <c r="AQ489" s="1394"/>
      <c r="AR489" s="999"/>
      <c r="AS489" s="999"/>
      <c r="AT489" s="999"/>
      <c r="AU489" s="1394"/>
      <c r="AV489" s="1394">
        <f t="shared" si="624"/>
        <v>0</v>
      </c>
      <c r="AW489" s="1999"/>
      <c r="AX489" s="2108">
        <f t="shared" si="637"/>
        <v>0</v>
      </c>
      <c r="AY489" s="1438">
        <f t="shared" si="638"/>
        <v>0</v>
      </c>
      <c r="AZ489" s="1438"/>
      <c r="BA489" s="1438">
        <f t="shared" si="639"/>
        <v>0</v>
      </c>
      <c r="BB489" s="1438">
        <f t="shared" si="640"/>
        <v>0</v>
      </c>
      <c r="BC489" s="1438">
        <f t="shared" si="641"/>
        <v>0</v>
      </c>
      <c r="BD489" s="1438">
        <f t="shared" si="642"/>
        <v>0</v>
      </c>
      <c r="BE489" s="1438">
        <f t="shared" si="625"/>
        <v>0</v>
      </c>
      <c r="BF489" s="1362"/>
      <c r="BG489" s="1363"/>
      <c r="BH489" s="1353"/>
      <c r="BI489" s="1353"/>
      <c r="BJ489" s="1353"/>
      <c r="BK489" s="1353"/>
      <c r="BL489" s="1353"/>
      <c r="BM489" s="1353">
        <f t="shared" si="626"/>
        <v>0</v>
      </c>
      <c r="BN489" s="1395"/>
      <c r="BO489" s="1395"/>
      <c r="BP489" s="1396"/>
      <c r="BQ489" s="1396"/>
      <c r="BR489" s="1396"/>
      <c r="BS489" s="1396">
        <f t="shared" si="627"/>
        <v>0</v>
      </c>
      <c r="BT489" s="1441"/>
      <c r="BU489" s="1441">
        <f t="shared" si="644"/>
        <v>0</v>
      </c>
      <c r="BV489" s="1441">
        <f t="shared" si="645"/>
        <v>0</v>
      </c>
      <c r="BW489" s="1441">
        <f t="shared" si="646"/>
        <v>0</v>
      </c>
      <c r="BX489" s="1441">
        <f t="shared" si="647"/>
        <v>0</v>
      </c>
      <c r="BY489" s="1441">
        <f t="shared" si="648"/>
        <v>0</v>
      </c>
      <c r="BZ489" s="1441">
        <f t="shared" si="628"/>
        <v>0</v>
      </c>
      <c r="CA489" s="2394"/>
      <c r="CB489" s="2059">
        <f t="shared" si="629"/>
        <v>0</v>
      </c>
    </row>
    <row r="490" spans="1:80" ht="13.9" hidden="1" customHeight="1">
      <c r="A490" s="1165"/>
      <c r="B490" s="1491"/>
      <c r="C490" s="1547"/>
      <c r="D490" s="1548"/>
      <c r="E490" s="1357">
        <v>0</v>
      </c>
      <c r="F490" s="1357">
        <v>0</v>
      </c>
      <c r="G490" s="1357">
        <v>0</v>
      </c>
      <c r="H490" s="1357">
        <v>0</v>
      </c>
      <c r="I490" s="1357">
        <v>0</v>
      </c>
      <c r="J490" s="1357">
        <v>0</v>
      </c>
      <c r="K490" s="1357">
        <v>0</v>
      </c>
      <c r="L490" s="1357">
        <f t="shared" si="620"/>
        <v>0</v>
      </c>
      <c r="M490" s="1621"/>
      <c r="N490" s="1440"/>
      <c r="O490" s="1440"/>
      <c r="P490" s="1440"/>
      <c r="Q490" s="1440"/>
      <c r="R490" s="1440"/>
      <c r="S490" s="1440"/>
      <c r="T490" s="1440">
        <f t="shared" si="621"/>
        <v>0</v>
      </c>
      <c r="U490" s="1722"/>
      <c r="V490" s="2111">
        <f t="shared" si="653"/>
        <v>0</v>
      </c>
      <c r="W490" s="2111"/>
      <c r="X490" s="2111"/>
      <c r="Y490" s="891">
        <f t="shared" si="654"/>
        <v>0</v>
      </c>
      <c r="Z490" s="891"/>
      <c r="AA490" s="891">
        <f t="shared" si="655"/>
        <v>0</v>
      </c>
      <c r="AB490" s="891">
        <f t="shared" si="649"/>
        <v>0</v>
      </c>
      <c r="AC490" s="891">
        <f t="shared" si="650"/>
        <v>0</v>
      </c>
      <c r="AD490" s="891">
        <f t="shared" si="651"/>
        <v>0</v>
      </c>
      <c r="AE490" s="891">
        <f t="shared" si="652"/>
        <v>0</v>
      </c>
      <c r="AF490" s="1366">
        <f t="shared" si="622"/>
        <v>0</v>
      </c>
      <c r="AG490" s="891"/>
      <c r="AH490" s="891"/>
      <c r="AI490" s="1346">
        <v>0</v>
      </c>
      <c r="AJ490" s="1346">
        <v>0</v>
      </c>
      <c r="AK490" s="1346">
        <v>0</v>
      </c>
      <c r="AL490" s="1346">
        <v>0</v>
      </c>
      <c r="AM490" s="1346">
        <v>0</v>
      </c>
      <c r="AN490" s="1346">
        <v>0</v>
      </c>
      <c r="AO490" s="1346">
        <f t="shared" si="623"/>
        <v>0</v>
      </c>
      <c r="AP490" s="999"/>
      <c r="AQ490" s="1394"/>
      <c r="AR490" s="999"/>
      <c r="AS490" s="999"/>
      <c r="AT490" s="999"/>
      <c r="AU490" s="1394"/>
      <c r="AV490" s="1394">
        <f t="shared" si="624"/>
        <v>0</v>
      </c>
      <c r="AW490" s="1999"/>
      <c r="AX490" s="2108">
        <f t="shared" si="637"/>
        <v>0</v>
      </c>
      <c r="AY490" s="1438">
        <f t="shared" si="638"/>
        <v>0</v>
      </c>
      <c r="AZ490" s="1438"/>
      <c r="BA490" s="1438">
        <f t="shared" si="639"/>
        <v>0</v>
      </c>
      <c r="BB490" s="1438">
        <f t="shared" si="640"/>
        <v>0</v>
      </c>
      <c r="BC490" s="1438">
        <f t="shared" si="641"/>
        <v>0</v>
      </c>
      <c r="BD490" s="1438">
        <f t="shared" si="642"/>
        <v>0</v>
      </c>
      <c r="BE490" s="1438">
        <f t="shared" si="625"/>
        <v>0</v>
      </c>
      <c r="BF490" s="1362"/>
      <c r="BG490" s="1363"/>
      <c r="BH490" s="1353"/>
      <c r="BI490" s="1353"/>
      <c r="BJ490" s="1353"/>
      <c r="BK490" s="1353"/>
      <c r="BL490" s="1353"/>
      <c r="BM490" s="1353">
        <f t="shared" si="626"/>
        <v>0</v>
      </c>
      <c r="BN490" s="1395"/>
      <c r="BO490" s="1395"/>
      <c r="BP490" s="1396"/>
      <c r="BQ490" s="1396"/>
      <c r="BR490" s="1396"/>
      <c r="BS490" s="1396">
        <f t="shared" si="627"/>
        <v>0</v>
      </c>
      <c r="BT490" s="1441"/>
      <c r="BU490" s="1441">
        <f t="shared" si="644"/>
        <v>0</v>
      </c>
      <c r="BV490" s="1441">
        <f t="shared" si="645"/>
        <v>0</v>
      </c>
      <c r="BW490" s="1441">
        <f t="shared" si="646"/>
        <v>0</v>
      </c>
      <c r="BX490" s="1441">
        <f t="shared" si="647"/>
        <v>0</v>
      </c>
      <c r="BY490" s="1441">
        <f t="shared" si="648"/>
        <v>0</v>
      </c>
      <c r="BZ490" s="1441">
        <f t="shared" si="628"/>
        <v>0</v>
      </c>
      <c r="CA490" s="2394"/>
      <c r="CB490" s="2059">
        <f t="shared" si="629"/>
        <v>0</v>
      </c>
    </row>
    <row r="491" spans="1:80" ht="13.9" hidden="1" customHeight="1">
      <c r="A491" s="1165"/>
      <c r="B491" s="1491"/>
      <c r="C491" s="1547"/>
      <c r="D491" s="1548"/>
      <c r="E491" s="1357">
        <v>0</v>
      </c>
      <c r="F491" s="1357">
        <v>0</v>
      </c>
      <c r="G491" s="1357">
        <v>0</v>
      </c>
      <c r="H491" s="1357">
        <v>0</v>
      </c>
      <c r="I491" s="1357">
        <v>0</v>
      </c>
      <c r="J491" s="1357">
        <v>0</v>
      </c>
      <c r="K491" s="1357">
        <v>0</v>
      </c>
      <c r="L491" s="1357">
        <f t="shared" si="620"/>
        <v>0</v>
      </c>
      <c r="M491" s="1621"/>
      <c r="N491" s="1440"/>
      <c r="O491" s="1440"/>
      <c r="P491" s="1440"/>
      <c r="Q491" s="1440"/>
      <c r="R491" s="1440"/>
      <c r="S491" s="1440"/>
      <c r="T491" s="1440">
        <f t="shared" si="621"/>
        <v>0</v>
      </c>
      <c r="U491" s="1722"/>
      <c r="V491" s="2111">
        <f t="shared" si="653"/>
        <v>0</v>
      </c>
      <c r="W491" s="2111"/>
      <c r="X491" s="2111"/>
      <c r="Y491" s="891">
        <f t="shared" si="654"/>
        <v>0</v>
      </c>
      <c r="Z491" s="891"/>
      <c r="AA491" s="891">
        <f t="shared" si="655"/>
        <v>0</v>
      </c>
      <c r="AB491" s="891">
        <f t="shared" si="649"/>
        <v>0</v>
      </c>
      <c r="AC491" s="891">
        <f t="shared" si="650"/>
        <v>0</v>
      </c>
      <c r="AD491" s="891">
        <f t="shared" si="651"/>
        <v>0</v>
      </c>
      <c r="AE491" s="891">
        <f t="shared" si="652"/>
        <v>0</v>
      </c>
      <c r="AF491" s="1366">
        <f t="shared" si="622"/>
        <v>0</v>
      </c>
      <c r="AG491" s="891"/>
      <c r="AH491" s="891"/>
      <c r="AI491" s="1346">
        <v>0</v>
      </c>
      <c r="AJ491" s="1346">
        <v>0</v>
      </c>
      <c r="AK491" s="1346">
        <v>0</v>
      </c>
      <c r="AL491" s="1346">
        <v>0</v>
      </c>
      <c r="AM491" s="1346">
        <v>0</v>
      </c>
      <c r="AN491" s="1346">
        <v>0</v>
      </c>
      <c r="AO491" s="1346">
        <f t="shared" si="623"/>
        <v>0</v>
      </c>
      <c r="AP491" s="999"/>
      <c r="AQ491" s="1394"/>
      <c r="AR491" s="999"/>
      <c r="AS491" s="999"/>
      <c r="AT491" s="999"/>
      <c r="AU491" s="1394"/>
      <c r="AV491" s="1394">
        <f t="shared" si="624"/>
        <v>0</v>
      </c>
      <c r="AW491" s="1999"/>
      <c r="AX491" s="2108">
        <f t="shared" si="637"/>
        <v>0</v>
      </c>
      <c r="AY491" s="1438">
        <f t="shared" si="638"/>
        <v>0</v>
      </c>
      <c r="AZ491" s="1438"/>
      <c r="BA491" s="1438">
        <f t="shared" si="639"/>
        <v>0</v>
      </c>
      <c r="BB491" s="1438">
        <f t="shared" si="640"/>
        <v>0</v>
      </c>
      <c r="BC491" s="1438">
        <f t="shared" si="641"/>
        <v>0</v>
      </c>
      <c r="BD491" s="1438">
        <f t="shared" si="642"/>
        <v>0</v>
      </c>
      <c r="BE491" s="1438">
        <f t="shared" si="625"/>
        <v>0</v>
      </c>
      <c r="BF491" s="1362"/>
      <c r="BG491" s="1363"/>
      <c r="BH491" s="1353"/>
      <c r="BI491" s="1353"/>
      <c r="BJ491" s="1353"/>
      <c r="BK491" s="1353"/>
      <c r="BL491" s="1353"/>
      <c r="BM491" s="1353">
        <f t="shared" si="626"/>
        <v>0</v>
      </c>
      <c r="BN491" s="1395"/>
      <c r="BO491" s="1395"/>
      <c r="BP491" s="1396"/>
      <c r="BQ491" s="1396"/>
      <c r="BR491" s="1396"/>
      <c r="BS491" s="1396">
        <f t="shared" si="627"/>
        <v>0</v>
      </c>
      <c r="BT491" s="1441"/>
      <c r="BU491" s="1441">
        <f t="shared" si="644"/>
        <v>0</v>
      </c>
      <c r="BV491" s="1441">
        <f t="shared" si="645"/>
        <v>0</v>
      </c>
      <c r="BW491" s="1441">
        <f t="shared" si="646"/>
        <v>0</v>
      </c>
      <c r="BX491" s="1441">
        <f t="shared" si="647"/>
        <v>0</v>
      </c>
      <c r="BY491" s="1441">
        <f t="shared" si="648"/>
        <v>0</v>
      </c>
      <c r="BZ491" s="1441">
        <f t="shared" si="628"/>
        <v>0</v>
      </c>
      <c r="CA491" s="2394"/>
      <c r="CB491" s="2059">
        <f t="shared" si="629"/>
        <v>0</v>
      </c>
    </row>
    <row r="492" spans="1:80" ht="13.9" hidden="1" customHeight="1">
      <c r="A492" s="1165"/>
      <c r="B492" s="1491"/>
      <c r="C492" s="1547"/>
      <c r="D492" s="1548"/>
      <c r="E492" s="1357">
        <v>0</v>
      </c>
      <c r="F492" s="1357">
        <v>0</v>
      </c>
      <c r="G492" s="1357">
        <v>0</v>
      </c>
      <c r="H492" s="1357">
        <v>0</v>
      </c>
      <c r="I492" s="1357">
        <v>0</v>
      </c>
      <c r="J492" s="1357">
        <v>0</v>
      </c>
      <c r="K492" s="1357">
        <v>0</v>
      </c>
      <c r="L492" s="1357">
        <f t="shared" si="620"/>
        <v>0</v>
      </c>
      <c r="M492" s="1621"/>
      <c r="N492" s="1440"/>
      <c r="O492" s="1440"/>
      <c r="P492" s="1440"/>
      <c r="Q492" s="1440"/>
      <c r="R492" s="1440"/>
      <c r="S492" s="1440"/>
      <c r="T492" s="1440">
        <f t="shared" si="621"/>
        <v>0</v>
      </c>
      <c r="U492" s="1722"/>
      <c r="V492" s="2111">
        <f t="shared" si="653"/>
        <v>0</v>
      </c>
      <c r="W492" s="2111"/>
      <c r="X492" s="2111"/>
      <c r="Y492" s="891">
        <f t="shared" si="654"/>
        <v>0</v>
      </c>
      <c r="Z492" s="891"/>
      <c r="AA492" s="891">
        <f t="shared" si="655"/>
        <v>0</v>
      </c>
      <c r="AB492" s="891">
        <f t="shared" si="649"/>
        <v>0</v>
      </c>
      <c r="AC492" s="891">
        <f t="shared" si="650"/>
        <v>0</v>
      </c>
      <c r="AD492" s="891">
        <f t="shared" si="651"/>
        <v>0</v>
      </c>
      <c r="AE492" s="891">
        <f t="shared" si="652"/>
        <v>0</v>
      </c>
      <c r="AF492" s="1366">
        <f t="shared" si="622"/>
        <v>0</v>
      </c>
      <c r="AG492" s="891"/>
      <c r="AH492" s="891"/>
      <c r="AI492" s="1346">
        <v>0</v>
      </c>
      <c r="AJ492" s="1346">
        <v>0</v>
      </c>
      <c r="AK492" s="1346">
        <v>0</v>
      </c>
      <c r="AL492" s="1346">
        <v>0</v>
      </c>
      <c r="AM492" s="1346">
        <v>0</v>
      </c>
      <c r="AN492" s="1346">
        <v>0</v>
      </c>
      <c r="AO492" s="1346">
        <f t="shared" si="623"/>
        <v>0</v>
      </c>
      <c r="AP492" s="999"/>
      <c r="AQ492" s="1394"/>
      <c r="AR492" s="999"/>
      <c r="AS492" s="999"/>
      <c r="AT492" s="999"/>
      <c r="AU492" s="1394"/>
      <c r="AV492" s="1394">
        <f t="shared" si="624"/>
        <v>0</v>
      </c>
      <c r="AW492" s="1999"/>
      <c r="AX492" s="2108">
        <f t="shared" si="637"/>
        <v>0</v>
      </c>
      <c r="AY492" s="1438">
        <f t="shared" si="638"/>
        <v>0</v>
      </c>
      <c r="AZ492" s="1438"/>
      <c r="BA492" s="1438">
        <f t="shared" si="639"/>
        <v>0</v>
      </c>
      <c r="BB492" s="1438">
        <f t="shared" si="640"/>
        <v>0</v>
      </c>
      <c r="BC492" s="1438">
        <f t="shared" si="641"/>
        <v>0</v>
      </c>
      <c r="BD492" s="1438">
        <f t="shared" si="642"/>
        <v>0</v>
      </c>
      <c r="BE492" s="1438">
        <f t="shared" si="625"/>
        <v>0</v>
      </c>
      <c r="BF492" s="1362"/>
      <c r="BG492" s="1363"/>
      <c r="BH492" s="1353"/>
      <c r="BI492" s="1353"/>
      <c r="BJ492" s="1353"/>
      <c r="BK492" s="1353"/>
      <c r="BL492" s="1353"/>
      <c r="BM492" s="1353">
        <f t="shared" si="626"/>
        <v>0</v>
      </c>
      <c r="BN492" s="1395"/>
      <c r="BO492" s="1395"/>
      <c r="BP492" s="1396"/>
      <c r="BQ492" s="1396"/>
      <c r="BR492" s="1396"/>
      <c r="BS492" s="1396">
        <f t="shared" si="627"/>
        <v>0</v>
      </c>
      <c r="BT492" s="1441"/>
      <c r="BU492" s="1441">
        <f t="shared" si="644"/>
        <v>0</v>
      </c>
      <c r="BV492" s="1441">
        <f t="shared" si="645"/>
        <v>0</v>
      </c>
      <c r="BW492" s="1441">
        <f t="shared" si="646"/>
        <v>0</v>
      </c>
      <c r="BX492" s="1441">
        <f t="shared" si="647"/>
        <v>0</v>
      </c>
      <c r="BY492" s="1441">
        <f t="shared" si="648"/>
        <v>0</v>
      </c>
      <c r="BZ492" s="1441">
        <f t="shared" si="628"/>
        <v>0</v>
      </c>
      <c r="CA492" s="2394"/>
      <c r="CB492" s="2059">
        <f t="shared" si="629"/>
        <v>0</v>
      </c>
    </row>
    <row r="493" spans="1:80" ht="13.9" hidden="1" customHeight="1">
      <c r="A493" s="911">
        <v>34</v>
      </c>
      <c r="B493" s="1665"/>
      <c r="C493" s="1368" t="s">
        <v>748</v>
      </c>
      <c r="D493" s="1493" t="s">
        <v>955</v>
      </c>
      <c r="E493" s="1357">
        <v>0</v>
      </c>
      <c r="F493" s="1432">
        <v>0</v>
      </c>
      <c r="G493" s="1432">
        <v>0</v>
      </c>
      <c r="H493" s="1432">
        <v>0</v>
      </c>
      <c r="I493" s="1432">
        <v>0</v>
      </c>
      <c r="J493" s="1432">
        <v>0</v>
      </c>
      <c r="K493" s="1432">
        <v>0</v>
      </c>
      <c r="L493" s="1432">
        <f t="shared" si="620"/>
        <v>0</v>
      </c>
      <c r="M493" s="1440"/>
      <c r="N493" s="1440"/>
      <c r="O493" s="1440"/>
      <c r="P493" s="1440"/>
      <c r="Q493" s="1440"/>
      <c r="R493" s="1440"/>
      <c r="S493" s="1440"/>
      <c r="T493" s="1440">
        <f t="shared" si="621"/>
        <v>0</v>
      </c>
      <c r="U493" s="1722"/>
      <c r="V493" s="2111">
        <f t="shared" si="653"/>
        <v>0</v>
      </c>
      <c r="W493" s="2111"/>
      <c r="X493" s="2111"/>
      <c r="Y493" s="891">
        <f t="shared" si="654"/>
        <v>0</v>
      </c>
      <c r="Z493" s="891"/>
      <c r="AA493" s="891">
        <f t="shared" si="655"/>
        <v>0</v>
      </c>
      <c r="AB493" s="891">
        <f t="shared" si="649"/>
        <v>0</v>
      </c>
      <c r="AC493" s="891">
        <f t="shared" si="650"/>
        <v>0</v>
      </c>
      <c r="AD493" s="891">
        <f t="shared" si="651"/>
        <v>0</v>
      </c>
      <c r="AE493" s="891">
        <f t="shared" si="652"/>
        <v>0</v>
      </c>
      <c r="AF493" s="1468">
        <f t="shared" si="622"/>
        <v>0</v>
      </c>
      <c r="AG493" s="891"/>
      <c r="AH493" s="891"/>
      <c r="AI493" s="1433">
        <v>0</v>
      </c>
      <c r="AJ493" s="1433">
        <v>0</v>
      </c>
      <c r="AK493" s="1433">
        <v>0</v>
      </c>
      <c r="AL493" s="1433">
        <v>0</v>
      </c>
      <c r="AM493" s="1433">
        <v>0</v>
      </c>
      <c r="AN493" s="1433">
        <v>0</v>
      </c>
      <c r="AO493" s="1433">
        <f t="shared" si="623"/>
        <v>0</v>
      </c>
      <c r="AP493" s="830"/>
      <c r="AQ493" s="1651"/>
      <c r="AR493" s="830"/>
      <c r="AS493" s="830"/>
      <c r="AT493" s="830"/>
      <c r="AU493" s="1651"/>
      <c r="AV493" s="1651">
        <f t="shared" si="624"/>
        <v>0</v>
      </c>
      <c r="AW493" s="1577"/>
      <c r="AX493" s="2127">
        <f t="shared" si="637"/>
        <v>0</v>
      </c>
      <c r="AY493" s="1433">
        <f t="shared" si="638"/>
        <v>0</v>
      </c>
      <c r="AZ493" s="1433"/>
      <c r="BA493" s="1577">
        <f t="shared" si="639"/>
        <v>0</v>
      </c>
      <c r="BB493" s="1577">
        <f t="shared" si="640"/>
        <v>0</v>
      </c>
      <c r="BC493" s="1577">
        <f t="shared" si="641"/>
        <v>0</v>
      </c>
      <c r="BD493" s="1577">
        <f t="shared" si="642"/>
        <v>0</v>
      </c>
      <c r="BE493" s="1577">
        <f t="shared" si="625"/>
        <v>0</v>
      </c>
      <c r="BF493" s="1362"/>
      <c r="BG493" s="1363"/>
      <c r="BH493" s="1434"/>
      <c r="BI493" s="1434"/>
      <c r="BJ493" s="1434"/>
      <c r="BK493" s="1434"/>
      <c r="BL493" s="1434"/>
      <c r="BM493" s="1434">
        <f t="shared" si="626"/>
        <v>0</v>
      </c>
      <c r="BN493" s="1652"/>
      <c r="BO493" s="1652"/>
      <c r="BP493" s="1653"/>
      <c r="BQ493" s="1653"/>
      <c r="BR493" s="1653"/>
      <c r="BS493" s="1653">
        <f t="shared" si="627"/>
        <v>0</v>
      </c>
      <c r="BT493" s="1441"/>
      <c r="BU493" s="1434">
        <f t="shared" si="644"/>
        <v>0</v>
      </c>
      <c r="BV493" s="1434">
        <f t="shared" si="645"/>
        <v>0</v>
      </c>
      <c r="BW493" s="1555">
        <f t="shared" si="646"/>
        <v>0</v>
      </c>
      <c r="BX493" s="1555">
        <f t="shared" si="647"/>
        <v>0</v>
      </c>
      <c r="BY493" s="1555">
        <f t="shared" si="648"/>
        <v>0</v>
      </c>
      <c r="BZ493" s="1555">
        <f t="shared" si="628"/>
        <v>0</v>
      </c>
      <c r="CA493" s="2394"/>
      <c r="CB493" s="2059">
        <f t="shared" si="629"/>
        <v>0</v>
      </c>
    </row>
    <row r="494" spans="1:80" ht="24" hidden="1" customHeight="1">
      <c r="A494" s="1165"/>
      <c r="B494" s="1494"/>
      <c r="C494" s="1368" t="s">
        <v>747</v>
      </c>
      <c r="D494" s="1559"/>
      <c r="E494" s="1372">
        <v>0</v>
      </c>
      <c r="F494" s="1372">
        <v>0</v>
      </c>
      <c r="G494" s="1372">
        <v>0</v>
      </c>
      <c r="H494" s="1372">
        <v>0</v>
      </c>
      <c r="I494" s="1372">
        <v>0</v>
      </c>
      <c r="J494" s="1372">
        <v>0</v>
      </c>
      <c r="K494" s="1372">
        <v>0</v>
      </c>
      <c r="L494" s="1372">
        <f t="shared" si="620"/>
        <v>0</v>
      </c>
      <c r="M494" s="1638"/>
      <c r="N494" s="1496"/>
      <c r="O494" s="1496"/>
      <c r="P494" s="1496"/>
      <c r="Q494" s="1496"/>
      <c r="R494" s="1496"/>
      <c r="S494" s="1496"/>
      <c r="T494" s="1444">
        <f t="shared" si="621"/>
        <v>0</v>
      </c>
      <c r="U494" s="1727"/>
      <c r="V494" s="2111">
        <f t="shared" si="653"/>
        <v>0</v>
      </c>
      <c r="W494" s="2111"/>
      <c r="X494" s="2111"/>
      <c r="Y494" s="891">
        <f t="shared" si="654"/>
        <v>0</v>
      </c>
      <c r="Z494" s="891"/>
      <c r="AA494" s="891">
        <f t="shared" si="655"/>
        <v>0</v>
      </c>
      <c r="AB494" s="891">
        <f t="shared" si="649"/>
        <v>0</v>
      </c>
      <c r="AC494" s="891">
        <f t="shared" si="650"/>
        <v>0</v>
      </c>
      <c r="AD494" s="891">
        <f t="shared" si="651"/>
        <v>0</v>
      </c>
      <c r="AE494" s="891">
        <f t="shared" si="652"/>
        <v>0</v>
      </c>
      <c r="AF494" s="1443">
        <f t="shared" si="622"/>
        <v>0</v>
      </c>
      <c r="AG494" s="889"/>
      <c r="AH494" s="889"/>
      <c r="AI494" s="1375">
        <v>0</v>
      </c>
      <c r="AJ494" s="1375">
        <v>0</v>
      </c>
      <c r="AK494" s="1375">
        <v>0</v>
      </c>
      <c r="AL494" s="1375">
        <v>0</v>
      </c>
      <c r="AM494" s="1375">
        <v>0</v>
      </c>
      <c r="AN494" s="1375">
        <v>0</v>
      </c>
      <c r="AO494" s="1375">
        <f t="shared" si="623"/>
        <v>0</v>
      </c>
      <c r="AP494" s="1414"/>
      <c r="AQ494" s="1402"/>
      <c r="AR494" s="1414"/>
      <c r="AS494" s="1414"/>
      <c r="AT494" s="1414"/>
      <c r="AU494" s="1415"/>
      <c r="AV494" s="1402">
        <f t="shared" si="624"/>
        <v>0</v>
      </c>
      <c r="AW494" s="2080"/>
      <c r="AX494" s="2108">
        <f t="shared" si="637"/>
        <v>0</v>
      </c>
      <c r="AY494" s="1497">
        <f t="shared" si="638"/>
        <v>0</v>
      </c>
      <c r="AZ494" s="1481"/>
      <c r="BA494" s="1438">
        <f t="shared" si="639"/>
        <v>0</v>
      </c>
      <c r="BB494" s="1438">
        <f t="shared" si="640"/>
        <v>0</v>
      </c>
      <c r="BC494" s="1438">
        <f t="shared" si="641"/>
        <v>0</v>
      </c>
      <c r="BD494" s="1438">
        <f t="shared" si="642"/>
        <v>0</v>
      </c>
      <c r="BE494" s="1438">
        <f t="shared" si="625"/>
        <v>0</v>
      </c>
      <c r="BF494" s="1380"/>
      <c r="BG494" s="1381"/>
      <c r="BH494" s="1382"/>
      <c r="BI494" s="1382"/>
      <c r="BJ494" s="1382"/>
      <c r="BK494" s="1382"/>
      <c r="BL494" s="1382"/>
      <c r="BM494" s="1382">
        <f t="shared" si="626"/>
        <v>0</v>
      </c>
      <c r="BN494" s="1418"/>
      <c r="BO494" s="1418"/>
      <c r="BP494" s="1419"/>
      <c r="BQ494" s="1419"/>
      <c r="BR494" s="1419"/>
      <c r="BS494" s="1404">
        <f t="shared" si="627"/>
        <v>0</v>
      </c>
      <c r="BT494" s="1456"/>
      <c r="BU494" s="1498">
        <f t="shared" si="644"/>
        <v>0</v>
      </c>
      <c r="BV494" s="1498">
        <f t="shared" si="645"/>
        <v>0</v>
      </c>
      <c r="BW494" s="1441">
        <f t="shared" si="646"/>
        <v>0</v>
      </c>
      <c r="BX494" s="1441">
        <f t="shared" si="647"/>
        <v>0</v>
      </c>
      <c r="BY494" s="1441">
        <f t="shared" si="648"/>
        <v>0</v>
      </c>
      <c r="BZ494" s="1456">
        <f t="shared" si="628"/>
        <v>0</v>
      </c>
      <c r="CA494" s="2395"/>
      <c r="CB494" s="2059">
        <f t="shared" si="629"/>
        <v>0</v>
      </c>
    </row>
    <row r="495" spans="1:80">
      <c r="A495" s="1165" t="s">
        <v>759</v>
      </c>
      <c r="B495" s="1171" t="s">
        <v>782</v>
      </c>
      <c r="C495" s="1517" t="s">
        <v>587</v>
      </c>
      <c r="D495" s="1735"/>
      <c r="E495" s="1151">
        <v>19.21</v>
      </c>
      <c r="F495" s="1151">
        <v>4033</v>
      </c>
      <c r="G495" s="1151">
        <v>168500</v>
      </c>
      <c r="H495" s="1151">
        <v>159886.39999999999</v>
      </c>
      <c r="I495" s="1151">
        <v>0</v>
      </c>
      <c r="J495" s="1151">
        <v>2000</v>
      </c>
      <c r="K495" s="1151">
        <v>48000</v>
      </c>
      <c r="L495" s="1151">
        <f t="shared" si="620"/>
        <v>382419.4</v>
      </c>
      <c r="M495" s="1184">
        <f t="shared" ref="M495:S495" si="656">SUM(M496:M515)</f>
        <v>-12.21</v>
      </c>
      <c r="N495" s="1184">
        <f t="shared" si="656"/>
        <v>0</v>
      </c>
      <c r="O495" s="1184">
        <f t="shared" si="656"/>
        <v>-74813.5</v>
      </c>
      <c r="P495" s="1184">
        <f t="shared" si="656"/>
        <v>-159886.39999999999</v>
      </c>
      <c r="Q495" s="1184"/>
      <c r="R495" s="1184">
        <f t="shared" si="656"/>
        <v>0</v>
      </c>
      <c r="S495" s="1184">
        <f t="shared" si="656"/>
        <v>0</v>
      </c>
      <c r="T495" s="1184">
        <f t="shared" si="621"/>
        <v>-234699.9</v>
      </c>
      <c r="U495" s="1184"/>
      <c r="V495" s="1750">
        <f t="shared" ref="V495:AE495" si="657">SUM(V496:V515)</f>
        <v>24.7</v>
      </c>
      <c r="W495" s="1750"/>
      <c r="X495" s="1750"/>
      <c r="Y495" s="1861">
        <f t="shared" si="657"/>
        <v>68817</v>
      </c>
      <c r="Z495" s="1861">
        <f t="shared" si="657"/>
        <v>301058</v>
      </c>
      <c r="AA495" s="1861">
        <f t="shared" si="657"/>
        <v>8243</v>
      </c>
      <c r="AB495" s="1861">
        <f t="shared" si="657"/>
        <v>0</v>
      </c>
      <c r="AC495" s="1861">
        <f>SUM(AC496:AC515)</f>
        <v>0</v>
      </c>
      <c r="AD495" s="1861">
        <f t="shared" si="657"/>
        <v>3349</v>
      </c>
      <c r="AE495" s="1861">
        <f t="shared" si="657"/>
        <v>80376</v>
      </c>
      <c r="AF495" s="1151">
        <f t="shared" si="622"/>
        <v>461843</v>
      </c>
      <c r="AG495" s="1861"/>
      <c r="AH495" s="1861"/>
      <c r="AI495" s="1151">
        <v>11</v>
      </c>
      <c r="AJ495" s="1151">
        <v>6000</v>
      </c>
      <c r="AK495" s="1151">
        <v>185000</v>
      </c>
      <c r="AL495" s="1151"/>
      <c r="AM495" s="1151">
        <v>1500</v>
      </c>
      <c r="AN495" s="1151">
        <v>36000</v>
      </c>
      <c r="AO495" s="1151">
        <f t="shared" si="623"/>
        <v>228500</v>
      </c>
      <c r="AP495" s="1861">
        <f t="shared" ref="AP495:AU495" si="658">SUM(AP496:AP515)</f>
        <v>0</v>
      </c>
      <c r="AQ495" s="1861">
        <f t="shared" si="658"/>
        <v>0</v>
      </c>
      <c r="AR495" s="1861">
        <f t="shared" si="658"/>
        <v>4000</v>
      </c>
      <c r="AS495" s="1861">
        <f t="shared" si="658"/>
        <v>0</v>
      </c>
      <c r="AT495" s="1861">
        <f t="shared" si="658"/>
        <v>0</v>
      </c>
      <c r="AU495" s="1861">
        <f t="shared" si="658"/>
        <v>0</v>
      </c>
      <c r="AV495" s="1861">
        <f t="shared" si="624"/>
        <v>4000</v>
      </c>
      <c r="AW495" s="1861"/>
      <c r="AX495" s="1751">
        <f t="shared" ref="AX495:BD495" si="659">SUM(AX496:AX515)</f>
        <v>8.5</v>
      </c>
      <c r="AY495" s="1151">
        <f t="shared" si="659"/>
        <v>0</v>
      </c>
      <c r="AZ495" s="1151"/>
      <c r="BA495" s="1151">
        <f t="shared" si="659"/>
        <v>88379.3</v>
      </c>
      <c r="BB495" s="1151">
        <f t="shared" si="659"/>
        <v>0</v>
      </c>
      <c r="BC495" s="1151">
        <f t="shared" si="659"/>
        <v>3000</v>
      </c>
      <c r="BD495" s="1151">
        <f t="shared" si="659"/>
        <v>72000</v>
      </c>
      <c r="BE495" s="1151">
        <f t="shared" si="625"/>
        <v>163379.29999999999</v>
      </c>
      <c r="BF495" s="1730"/>
      <c r="BG495" s="1185"/>
      <c r="BH495" s="1151">
        <f>SUM(BH496:BH515)</f>
        <v>20</v>
      </c>
      <c r="BI495" s="1151">
        <f>SUM(BI496:BI515)</f>
        <v>0</v>
      </c>
      <c r="BJ495" s="1151">
        <f>SUM(BJ496:BJ515)</f>
        <v>488874.1</v>
      </c>
      <c r="BK495" s="1151">
        <f>SUM(BK496:BK515)</f>
        <v>0</v>
      </c>
      <c r="BL495" s="1151">
        <f>SUM(BL496:BL515)</f>
        <v>0</v>
      </c>
      <c r="BM495" s="1151">
        <f t="shared" si="626"/>
        <v>488874.1</v>
      </c>
      <c r="BN495" s="1861">
        <f>SUM(BN496:BN515)</f>
        <v>0</v>
      </c>
      <c r="BO495" s="1861">
        <f>SUM(BO496:BO515)</f>
        <v>0</v>
      </c>
      <c r="BP495" s="1861">
        <f>SUM(BP496:BP515)</f>
        <v>0</v>
      </c>
      <c r="BQ495" s="1861">
        <f>SUM(BQ496:BQ515)</f>
        <v>0</v>
      </c>
      <c r="BR495" s="1861">
        <f>SUM(BR496:BR515)</f>
        <v>0</v>
      </c>
      <c r="BS495" s="1861">
        <f t="shared" si="627"/>
        <v>0</v>
      </c>
      <c r="BT495" s="2115"/>
      <c r="BU495" s="1151">
        <f>SUM(BU496:BU515)</f>
        <v>20</v>
      </c>
      <c r="BV495" s="1151">
        <f>SUM(BV496:BV515)</f>
        <v>0</v>
      </c>
      <c r="BW495" s="1151">
        <f>SUM(BW496:BW515)</f>
        <v>747374.1</v>
      </c>
      <c r="BX495" s="1151">
        <f>SUM(BX496:BX515)</f>
        <v>0</v>
      </c>
      <c r="BY495" s="1151">
        <f>SUM(BY496:BY515)</f>
        <v>0</v>
      </c>
      <c r="BZ495" s="1151">
        <f t="shared" si="628"/>
        <v>747374.1</v>
      </c>
      <c r="CA495" s="2396"/>
      <c r="CB495" s="2059">
        <f t="shared" si="629"/>
        <v>53.2</v>
      </c>
    </row>
    <row r="496" spans="1:80" ht="24" hidden="1" customHeight="1">
      <c r="A496" s="1165"/>
      <c r="B496" s="1666"/>
      <c r="C496" s="479" t="s">
        <v>781</v>
      </c>
      <c r="D496" s="1667" t="s">
        <v>980</v>
      </c>
      <c r="E496" s="1568">
        <v>0</v>
      </c>
      <c r="F496" s="1568">
        <v>0</v>
      </c>
      <c r="G496" s="1568">
        <v>0</v>
      </c>
      <c r="H496" s="1568">
        <v>0</v>
      </c>
      <c r="I496" s="1568">
        <v>0</v>
      </c>
      <c r="J496" s="1568">
        <v>0</v>
      </c>
      <c r="K496" s="1568">
        <v>0</v>
      </c>
      <c r="L496" s="1568">
        <f t="shared" si="620"/>
        <v>0</v>
      </c>
      <c r="M496" s="1640"/>
      <c r="N496" s="1640"/>
      <c r="O496" s="1640"/>
      <c r="P496" s="1640"/>
      <c r="Q496" s="1640"/>
      <c r="R496" s="1640"/>
      <c r="S496" s="1946"/>
      <c r="T496" s="1946">
        <f t="shared" si="621"/>
        <v>0</v>
      </c>
      <c r="U496" s="1729"/>
      <c r="V496" s="2111">
        <f t="shared" ref="V496:V515" si="660">E496+M496</f>
        <v>0</v>
      </c>
      <c r="W496" s="2111"/>
      <c r="X496" s="2111"/>
      <c r="Y496" s="891"/>
      <c r="Z496" s="891"/>
      <c r="AA496" s="891">
        <f t="shared" ref="AA496:AA515" si="661">G496+O496</f>
        <v>0</v>
      </c>
      <c r="AB496" s="891">
        <f t="shared" ref="AB496:AB515" si="662">H496+P496</f>
        <v>0</v>
      </c>
      <c r="AC496" s="891">
        <f t="shared" ref="AC496:AC515" si="663">I496+Q496</f>
        <v>0</v>
      </c>
      <c r="AD496" s="1341">
        <f t="shared" ref="AD496:AD515" si="664">J496+R496</f>
        <v>0</v>
      </c>
      <c r="AE496" s="1341">
        <f t="shared" ref="AE496:AE515" si="665">K496+S496</f>
        <v>0</v>
      </c>
      <c r="AF496" s="1449">
        <f t="shared" si="622"/>
        <v>0</v>
      </c>
      <c r="AG496" s="1341"/>
      <c r="AH496" s="1341"/>
      <c r="AI496" s="1569">
        <v>0</v>
      </c>
      <c r="AJ496" s="1569">
        <v>0</v>
      </c>
      <c r="AK496" s="1569">
        <v>0</v>
      </c>
      <c r="AL496" s="1570"/>
      <c r="AM496" s="1570">
        <v>0</v>
      </c>
      <c r="AN496" s="1570">
        <v>0</v>
      </c>
      <c r="AO496" s="1570">
        <f t="shared" si="623"/>
        <v>0</v>
      </c>
      <c r="AP496" s="1344"/>
      <c r="AQ496" s="1345"/>
      <c r="AR496" s="1344"/>
      <c r="AS496" s="1344"/>
      <c r="AT496" s="1344"/>
      <c r="AU496" s="1345"/>
      <c r="AV496" s="1345">
        <f t="shared" si="624"/>
        <v>0</v>
      </c>
      <c r="AW496" s="2076"/>
      <c r="AX496" s="2108">
        <f t="shared" ref="AX496:AX515" si="666">AI496+AP496</f>
        <v>0</v>
      </c>
      <c r="AY496" s="1438">
        <f t="shared" ref="AY496:AY515" si="667">AJ496+AQ496</f>
        <v>0</v>
      </c>
      <c r="AZ496" s="1438"/>
      <c r="BA496" s="1438">
        <f t="shared" ref="BA496:BA515" si="668">AK496+AR496</f>
        <v>0</v>
      </c>
      <c r="BB496" s="1438">
        <f t="shared" ref="BB496:BB515" si="669">AL496+AS496</f>
        <v>0</v>
      </c>
      <c r="BC496" s="2018">
        <f t="shared" ref="BC496:BC515" si="670">AM496+AT496</f>
        <v>0</v>
      </c>
      <c r="BD496" s="1450">
        <f t="shared" ref="BD496:BD515" si="671">AN496+AU496</f>
        <v>0</v>
      </c>
      <c r="BE496" s="1438">
        <f t="shared" si="625"/>
        <v>0</v>
      </c>
      <c r="BF496" s="1668"/>
      <c r="BG496" s="1669"/>
      <c r="BH496" s="1572"/>
      <c r="BI496" s="1572"/>
      <c r="BJ496" s="1572"/>
      <c r="BK496" s="1573"/>
      <c r="BL496" s="1573"/>
      <c r="BM496" s="1573">
        <f t="shared" si="626"/>
        <v>0</v>
      </c>
      <c r="BN496" s="1392"/>
      <c r="BO496" s="1392"/>
      <c r="BP496" s="1393"/>
      <c r="BQ496" s="1393"/>
      <c r="BR496" s="1393"/>
      <c r="BS496" s="1393">
        <f t="shared" si="627"/>
        <v>0</v>
      </c>
      <c r="BT496" s="1670"/>
      <c r="BU496" s="1441">
        <f t="shared" ref="BU496:BU515" si="672">BH496+BN496</f>
        <v>0</v>
      </c>
      <c r="BV496" s="1441">
        <f t="shared" ref="BV496:BV515" si="673">BI496+BO496</f>
        <v>0</v>
      </c>
      <c r="BW496" s="1441">
        <f t="shared" ref="BW496:BW515" si="674">BJ496+BP496</f>
        <v>0</v>
      </c>
      <c r="BX496" s="1441">
        <f t="shared" ref="BX496:BX515" si="675">BK496+BQ496</f>
        <v>0</v>
      </c>
      <c r="BY496" s="1441">
        <f t="shared" ref="BY496:BY515" si="676">BL496+BR496</f>
        <v>0</v>
      </c>
      <c r="BZ496" s="1670">
        <f t="shared" si="628"/>
        <v>0</v>
      </c>
      <c r="CA496" s="2398"/>
      <c r="CB496" s="2059">
        <f t="shared" si="629"/>
        <v>0</v>
      </c>
    </row>
    <row r="497" spans="1:80" s="2247" customFormat="1" ht="30" customHeight="1">
      <c r="A497" s="2248">
        <v>23</v>
      </c>
      <c r="B497" s="2287" t="s">
        <v>780</v>
      </c>
      <c r="C497" s="2050" t="s">
        <v>231</v>
      </c>
      <c r="D497" s="2288" t="s">
        <v>957</v>
      </c>
      <c r="E497" s="1722">
        <v>14.21</v>
      </c>
      <c r="F497" s="1722">
        <v>2033</v>
      </c>
      <c r="G497" s="1722">
        <v>148500</v>
      </c>
      <c r="H497" s="1722">
        <v>159886.39999999999</v>
      </c>
      <c r="I497" s="1722">
        <v>0</v>
      </c>
      <c r="J497" s="1722">
        <v>0</v>
      </c>
      <c r="K497" s="1722">
        <v>0</v>
      </c>
      <c r="L497" s="1722">
        <f t="shared" si="620"/>
        <v>310419.40000000002</v>
      </c>
      <c r="M497" s="1722">
        <v>-12.21</v>
      </c>
      <c r="N497" s="1722"/>
      <c r="O497" s="1722">
        <f>-64813.5-10000</f>
        <v>-74813.5</v>
      </c>
      <c r="P497" s="1722">
        <f>-34797.2-5741.2-44087.1-75260.9</f>
        <v>-159886.39999999999</v>
      </c>
      <c r="Q497" s="1722"/>
      <c r="R497" s="1722">
        <f t="shared" ref="R497:R503" si="677">S497/24</f>
        <v>0</v>
      </c>
      <c r="S497" s="1722"/>
      <c r="T497" s="1722">
        <f t="shared" si="621"/>
        <v>-234699.9</v>
      </c>
      <c r="U497" s="1722"/>
      <c r="V497" s="2478">
        <v>19.7</v>
      </c>
      <c r="W497" s="2289"/>
      <c r="X497" s="2289"/>
      <c r="Y497" s="1717">
        <v>15682.9</v>
      </c>
      <c r="Z497" s="1717">
        <v>301058</v>
      </c>
      <c r="AA497" s="1717"/>
      <c r="AB497" s="1717">
        <f t="shared" si="662"/>
        <v>0</v>
      </c>
      <c r="AC497" s="1717">
        <f t="shared" si="663"/>
        <v>0</v>
      </c>
      <c r="AD497" s="1717">
        <f t="shared" si="664"/>
        <v>0</v>
      </c>
      <c r="AE497" s="1717">
        <f t="shared" si="665"/>
        <v>0</v>
      </c>
      <c r="AF497" s="1722">
        <f t="shared" si="622"/>
        <v>316740.90000000002</v>
      </c>
      <c r="AG497" s="2243"/>
      <c r="AH497" s="2243" t="s">
        <v>1089</v>
      </c>
      <c r="AI497" s="2242">
        <v>3</v>
      </c>
      <c r="AJ497" s="2242">
        <v>2000</v>
      </c>
      <c r="AK497" s="2242">
        <v>84000</v>
      </c>
      <c r="AL497" s="2242"/>
      <c r="AM497" s="2242">
        <v>0</v>
      </c>
      <c r="AN497" s="2242">
        <v>0</v>
      </c>
      <c r="AO497" s="2242">
        <f t="shared" si="623"/>
        <v>86000</v>
      </c>
      <c r="AP497" s="2243"/>
      <c r="AQ497" s="2268"/>
      <c r="AR497" s="2269">
        <v>4000</v>
      </c>
      <c r="AS497" s="2269"/>
      <c r="AT497" s="2252">
        <f t="shared" ref="AT497:AT503" si="678">AU497/24</f>
        <v>0</v>
      </c>
      <c r="AU497" s="2251"/>
      <c r="AV497" s="2251">
        <f t="shared" si="624"/>
        <v>4000</v>
      </c>
      <c r="AW497" s="1999"/>
      <c r="AX497" s="2108">
        <v>3.5</v>
      </c>
      <c r="AY497" s="1438"/>
      <c r="AZ497" s="1438"/>
      <c r="BA497" s="1438">
        <v>84000</v>
      </c>
      <c r="BB497" s="1438">
        <f t="shared" si="669"/>
        <v>0</v>
      </c>
      <c r="BC497" s="1438">
        <v>1500</v>
      </c>
      <c r="BD497" s="1438">
        <v>36000</v>
      </c>
      <c r="BE497" s="1438">
        <f t="shared" si="625"/>
        <v>121500</v>
      </c>
      <c r="BF497" s="2244"/>
      <c r="BG497" s="2270"/>
      <c r="BH497" s="2242">
        <v>17</v>
      </c>
      <c r="BI497" s="2242"/>
      <c r="BJ497" s="2242">
        <v>434874.1</v>
      </c>
      <c r="BK497" s="2242"/>
      <c r="BL497" s="2242"/>
      <c r="BM497" s="2242">
        <f t="shared" si="626"/>
        <v>434874.1</v>
      </c>
      <c r="BN497" s="2243"/>
      <c r="BO497" s="2243"/>
      <c r="BP497" s="2251"/>
      <c r="BQ497" s="2251">
        <f t="shared" ref="BQ497:BQ503" si="679">BR497/24</f>
        <v>0</v>
      </c>
      <c r="BR497" s="2251"/>
      <c r="BS497" s="2251">
        <f t="shared" si="627"/>
        <v>0</v>
      </c>
      <c r="BT497" s="1441"/>
      <c r="BU497" s="1441">
        <f t="shared" si="672"/>
        <v>17</v>
      </c>
      <c r="BV497" s="1441">
        <f t="shared" si="673"/>
        <v>0</v>
      </c>
      <c r="BW497" s="1441">
        <v>680374.1</v>
      </c>
      <c r="BX497" s="1441"/>
      <c r="BY497" s="1441"/>
      <c r="BZ497" s="1441">
        <f t="shared" si="628"/>
        <v>680374.1</v>
      </c>
      <c r="CA497" s="2393" t="s">
        <v>1261</v>
      </c>
      <c r="CB497" s="2246">
        <f t="shared" si="629"/>
        <v>40.200000000000003</v>
      </c>
    </row>
    <row r="498" spans="1:80" ht="24.75" hidden="1" customHeight="1">
      <c r="A498" s="911">
        <v>35</v>
      </c>
      <c r="B498" s="1557" t="s">
        <v>779</v>
      </c>
      <c r="C498" s="1671" t="s">
        <v>375</v>
      </c>
      <c r="D498" s="1672" t="s">
        <v>957</v>
      </c>
      <c r="E498" s="1366">
        <v>0</v>
      </c>
      <c r="F498" s="1366">
        <v>0</v>
      </c>
      <c r="G498" s="1366">
        <v>0</v>
      </c>
      <c r="H498" s="1366">
        <v>0</v>
      </c>
      <c r="I498" s="1366">
        <v>0</v>
      </c>
      <c r="J498" s="1366">
        <v>0</v>
      </c>
      <c r="K498" s="1366">
        <v>0</v>
      </c>
      <c r="L498" s="1366">
        <f t="shared" si="620"/>
        <v>0</v>
      </c>
      <c r="M498" s="1440"/>
      <c r="N498" s="1440"/>
      <c r="O498" s="1440"/>
      <c r="P498" s="1440"/>
      <c r="Q498" s="1440"/>
      <c r="R498" s="1440">
        <f t="shared" si="677"/>
        <v>0</v>
      </c>
      <c r="S498" s="1440"/>
      <c r="T498" s="1440">
        <f t="shared" si="621"/>
        <v>0</v>
      </c>
      <c r="U498" s="1722"/>
      <c r="V498" s="2111">
        <f t="shared" si="660"/>
        <v>0</v>
      </c>
      <c r="W498" s="2111"/>
      <c r="X498" s="2111"/>
      <c r="Y498" s="891">
        <f t="shared" ref="Y498:Y515" si="680">F498+N498</f>
        <v>0</v>
      </c>
      <c r="Z498" s="891"/>
      <c r="AA498" s="891">
        <f t="shared" si="661"/>
        <v>0</v>
      </c>
      <c r="AB498" s="891">
        <f t="shared" si="662"/>
        <v>0</v>
      </c>
      <c r="AC498" s="891">
        <f t="shared" si="663"/>
        <v>0</v>
      </c>
      <c r="AD498" s="891">
        <f t="shared" si="664"/>
        <v>0</v>
      </c>
      <c r="AE498" s="891">
        <f t="shared" si="665"/>
        <v>0</v>
      </c>
      <c r="AF498" s="1366">
        <f t="shared" si="622"/>
        <v>0</v>
      </c>
      <c r="AG498" s="891"/>
      <c r="AH498" s="891"/>
      <c r="AI498" s="1438">
        <v>0</v>
      </c>
      <c r="AJ498" s="1438">
        <v>0</v>
      </c>
      <c r="AK498" s="1438">
        <v>0</v>
      </c>
      <c r="AL498" s="1438">
        <v>0</v>
      </c>
      <c r="AM498" s="1438">
        <v>0</v>
      </c>
      <c r="AN498" s="1438">
        <v>0</v>
      </c>
      <c r="AO498" s="1433">
        <f t="shared" si="623"/>
        <v>0</v>
      </c>
      <c r="AP498" s="999"/>
      <c r="AQ498" s="1394"/>
      <c r="AR498" s="999"/>
      <c r="AS498" s="1001"/>
      <c r="AT498" s="1402">
        <f t="shared" si="678"/>
        <v>0</v>
      </c>
      <c r="AU498" s="1394"/>
      <c r="AV498" s="1394">
        <f t="shared" si="624"/>
        <v>0</v>
      </c>
      <c r="AW498" s="1999"/>
      <c r="AX498" s="2108">
        <f t="shared" si="666"/>
        <v>0</v>
      </c>
      <c r="AY498" s="1438">
        <f t="shared" si="667"/>
        <v>0</v>
      </c>
      <c r="AZ498" s="1438"/>
      <c r="BA498" s="1438">
        <f t="shared" si="668"/>
        <v>0</v>
      </c>
      <c r="BB498" s="1438">
        <f t="shared" si="669"/>
        <v>0</v>
      </c>
      <c r="BC498" s="1438">
        <f t="shared" si="670"/>
        <v>0</v>
      </c>
      <c r="BD498" s="1438">
        <f t="shared" si="671"/>
        <v>0</v>
      </c>
      <c r="BE498" s="1438">
        <f t="shared" si="625"/>
        <v>0</v>
      </c>
      <c r="BF498" s="1362"/>
      <c r="BG498" s="1398"/>
      <c r="BH498" s="1441"/>
      <c r="BI498" s="1441"/>
      <c r="BJ498" s="1441"/>
      <c r="BK498" s="1441"/>
      <c r="BL498" s="1441"/>
      <c r="BM498" s="1441">
        <f t="shared" si="626"/>
        <v>0</v>
      </c>
      <c r="BN498" s="1395"/>
      <c r="BO498" s="1395"/>
      <c r="BP498" s="1395"/>
      <c r="BQ498" s="1396">
        <f t="shared" si="679"/>
        <v>0</v>
      </c>
      <c r="BR498" s="1396"/>
      <c r="BS498" s="1396">
        <f t="shared" si="627"/>
        <v>0</v>
      </c>
      <c r="BT498" s="1441"/>
      <c r="BU498" s="1441">
        <f t="shared" si="672"/>
        <v>0</v>
      </c>
      <c r="BV498" s="1441">
        <f t="shared" si="673"/>
        <v>0</v>
      </c>
      <c r="BW498" s="1441">
        <f t="shared" si="674"/>
        <v>0</v>
      </c>
      <c r="BX498" s="1441">
        <f t="shared" si="675"/>
        <v>0</v>
      </c>
      <c r="BY498" s="1441">
        <f t="shared" si="676"/>
        <v>0</v>
      </c>
      <c r="BZ498" s="1670">
        <f t="shared" si="628"/>
        <v>0</v>
      </c>
      <c r="CA498" s="2393" t="s">
        <v>215</v>
      </c>
      <c r="CB498" s="2059">
        <f t="shared" si="629"/>
        <v>0</v>
      </c>
    </row>
    <row r="499" spans="1:80" ht="38.25" hidden="1" customHeight="1">
      <c r="A499" s="1170" t="s">
        <v>80</v>
      </c>
      <c r="B499" s="1673"/>
      <c r="C499" s="1674" t="s">
        <v>778</v>
      </c>
      <c r="D499" s="1672" t="s">
        <v>960</v>
      </c>
      <c r="E499" s="1366">
        <v>0</v>
      </c>
      <c r="F499" s="1366">
        <v>0</v>
      </c>
      <c r="G499" s="1366">
        <v>0</v>
      </c>
      <c r="H499" s="1366">
        <v>0</v>
      </c>
      <c r="I499" s="1366">
        <v>0</v>
      </c>
      <c r="J499" s="1366">
        <v>0</v>
      </c>
      <c r="K499" s="1366">
        <v>0</v>
      </c>
      <c r="L499" s="1366">
        <f t="shared" si="620"/>
        <v>0</v>
      </c>
      <c r="M499" s="1440"/>
      <c r="N499" s="1440"/>
      <c r="O499" s="1440"/>
      <c r="P499" s="1440"/>
      <c r="Q499" s="1440"/>
      <c r="R499" s="1440">
        <f t="shared" si="677"/>
        <v>0</v>
      </c>
      <c r="S499" s="1440"/>
      <c r="T499" s="1440">
        <f t="shared" si="621"/>
        <v>0</v>
      </c>
      <c r="U499" s="1722"/>
      <c r="V499" s="2111">
        <f t="shared" si="660"/>
        <v>0</v>
      </c>
      <c r="W499" s="2111"/>
      <c r="X499" s="2111"/>
      <c r="Y499" s="891">
        <f t="shared" si="680"/>
        <v>0</v>
      </c>
      <c r="Z499" s="891"/>
      <c r="AA499" s="891">
        <f t="shared" si="661"/>
        <v>0</v>
      </c>
      <c r="AB499" s="891">
        <f t="shared" si="662"/>
        <v>0</v>
      </c>
      <c r="AC499" s="891">
        <f t="shared" si="663"/>
        <v>0</v>
      </c>
      <c r="AD499" s="891">
        <f t="shared" si="664"/>
        <v>0</v>
      </c>
      <c r="AE499" s="891">
        <f t="shared" si="665"/>
        <v>0</v>
      </c>
      <c r="AF499" s="1366">
        <f t="shared" si="622"/>
        <v>0</v>
      </c>
      <c r="AG499" s="891"/>
      <c r="AH499" s="891"/>
      <c r="AI499" s="1438">
        <v>0</v>
      </c>
      <c r="AJ499" s="1438">
        <v>0</v>
      </c>
      <c r="AK499" s="1438">
        <v>0</v>
      </c>
      <c r="AL499" s="1438">
        <v>0</v>
      </c>
      <c r="AM499" s="1438">
        <v>0</v>
      </c>
      <c r="AN499" s="1438">
        <v>0</v>
      </c>
      <c r="AO499" s="1438">
        <f t="shared" si="623"/>
        <v>0</v>
      </c>
      <c r="AP499" s="999"/>
      <c r="AQ499" s="1394"/>
      <c r="AR499" s="999"/>
      <c r="AS499" s="1001"/>
      <c r="AT499" s="1402">
        <f t="shared" si="678"/>
        <v>0</v>
      </c>
      <c r="AU499" s="1394"/>
      <c r="AV499" s="1394">
        <f t="shared" si="624"/>
        <v>0</v>
      </c>
      <c r="AW499" s="1999"/>
      <c r="AX499" s="2108">
        <f t="shared" si="666"/>
        <v>0</v>
      </c>
      <c r="AY499" s="1438">
        <f t="shared" si="667"/>
        <v>0</v>
      </c>
      <c r="AZ499" s="1438"/>
      <c r="BA499" s="1438">
        <f t="shared" si="668"/>
        <v>0</v>
      </c>
      <c r="BB499" s="1438">
        <f t="shared" si="669"/>
        <v>0</v>
      </c>
      <c r="BC499" s="1438">
        <f t="shared" si="670"/>
        <v>0</v>
      </c>
      <c r="BD499" s="1438">
        <f t="shared" si="671"/>
        <v>0</v>
      </c>
      <c r="BE499" s="1438">
        <f t="shared" si="625"/>
        <v>0</v>
      </c>
      <c r="BF499" s="1362"/>
      <c r="BG499" s="1363"/>
      <c r="BH499" s="1441"/>
      <c r="BI499" s="1441"/>
      <c r="BJ499" s="1441"/>
      <c r="BK499" s="1441"/>
      <c r="BL499" s="1441"/>
      <c r="BM499" s="1441">
        <f t="shared" si="626"/>
        <v>0</v>
      </c>
      <c r="BN499" s="1395"/>
      <c r="BO499" s="1395"/>
      <c r="BP499" s="1395"/>
      <c r="BQ499" s="1396">
        <f t="shared" si="679"/>
        <v>0</v>
      </c>
      <c r="BR499" s="1396"/>
      <c r="BS499" s="1396">
        <f t="shared" si="627"/>
        <v>0</v>
      </c>
      <c r="BT499" s="1441"/>
      <c r="BU499" s="1441">
        <f t="shared" si="672"/>
        <v>0</v>
      </c>
      <c r="BV499" s="1441">
        <f t="shared" si="673"/>
        <v>0</v>
      </c>
      <c r="BW499" s="1441">
        <f t="shared" si="674"/>
        <v>0</v>
      </c>
      <c r="BX499" s="1441">
        <f t="shared" si="675"/>
        <v>0</v>
      </c>
      <c r="BY499" s="1441">
        <f t="shared" si="676"/>
        <v>0</v>
      </c>
      <c r="BZ499" s="1441">
        <f t="shared" si="628"/>
        <v>0</v>
      </c>
      <c r="CA499" s="2393" t="s">
        <v>215</v>
      </c>
      <c r="CB499" s="2059">
        <f t="shared" si="629"/>
        <v>0</v>
      </c>
    </row>
    <row r="500" spans="1:80" ht="18" hidden="1" customHeight="1">
      <c r="A500" s="1165"/>
      <c r="B500" s="1557"/>
      <c r="C500" s="1671" t="s">
        <v>652</v>
      </c>
      <c r="D500" s="1672" t="s">
        <v>957</v>
      </c>
      <c r="E500" s="1432">
        <v>0</v>
      </c>
      <c r="F500" s="1432">
        <v>0</v>
      </c>
      <c r="G500" s="1366">
        <v>0</v>
      </c>
      <c r="H500" s="1366">
        <v>0</v>
      </c>
      <c r="I500" s="1366">
        <v>0</v>
      </c>
      <c r="J500" s="1366">
        <v>0</v>
      </c>
      <c r="K500" s="1366">
        <v>0</v>
      </c>
      <c r="L500" s="1366">
        <f t="shared" si="620"/>
        <v>0</v>
      </c>
      <c r="M500" s="1440"/>
      <c r="N500" s="1440"/>
      <c r="O500" s="1440"/>
      <c r="P500" s="1440"/>
      <c r="Q500" s="1440"/>
      <c r="R500" s="1440">
        <f t="shared" si="677"/>
        <v>0</v>
      </c>
      <c r="S500" s="1440"/>
      <c r="T500" s="1440">
        <f t="shared" si="621"/>
        <v>0</v>
      </c>
      <c r="U500" s="1722"/>
      <c r="V500" s="2111">
        <f t="shared" si="660"/>
        <v>0</v>
      </c>
      <c r="W500" s="2111"/>
      <c r="X500" s="2111"/>
      <c r="Y500" s="891">
        <f t="shared" si="680"/>
        <v>0</v>
      </c>
      <c r="Z500" s="891"/>
      <c r="AA500" s="891">
        <f t="shared" si="661"/>
        <v>0</v>
      </c>
      <c r="AB500" s="891">
        <f t="shared" si="662"/>
        <v>0</v>
      </c>
      <c r="AC500" s="891">
        <f t="shared" si="663"/>
        <v>0</v>
      </c>
      <c r="AD500" s="891">
        <f t="shared" si="664"/>
        <v>0</v>
      </c>
      <c r="AE500" s="891">
        <f t="shared" si="665"/>
        <v>0</v>
      </c>
      <c r="AF500" s="1366">
        <f t="shared" si="622"/>
        <v>0</v>
      </c>
      <c r="AG500" s="891"/>
      <c r="AH500" s="891"/>
      <c r="AI500" s="1433">
        <v>0</v>
      </c>
      <c r="AJ500" s="1433">
        <v>0</v>
      </c>
      <c r="AK500" s="1433">
        <v>0</v>
      </c>
      <c r="AL500" s="1433">
        <v>0</v>
      </c>
      <c r="AM500" s="1433">
        <v>0</v>
      </c>
      <c r="AN500" s="1433">
        <v>0</v>
      </c>
      <c r="AO500" s="1433">
        <f t="shared" si="623"/>
        <v>0</v>
      </c>
      <c r="AP500" s="999"/>
      <c r="AQ500" s="1394"/>
      <c r="AR500" s="999"/>
      <c r="AS500" s="1001"/>
      <c r="AT500" s="1402">
        <f t="shared" si="678"/>
        <v>0</v>
      </c>
      <c r="AU500" s="1394"/>
      <c r="AV500" s="1394">
        <f t="shared" si="624"/>
        <v>0</v>
      </c>
      <c r="AW500" s="1999"/>
      <c r="AX500" s="2108">
        <f t="shared" si="666"/>
        <v>0</v>
      </c>
      <c r="AY500" s="1438">
        <f t="shared" si="667"/>
        <v>0</v>
      </c>
      <c r="AZ500" s="1438"/>
      <c r="BA500" s="1438">
        <f t="shared" si="668"/>
        <v>0</v>
      </c>
      <c r="BB500" s="1438">
        <f t="shared" si="669"/>
        <v>0</v>
      </c>
      <c r="BC500" s="1438">
        <f t="shared" si="670"/>
        <v>0</v>
      </c>
      <c r="BD500" s="1438">
        <f t="shared" si="671"/>
        <v>0</v>
      </c>
      <c r="BE500" s="1438">
        <f t="shared" si="625"/>
        <v>0</v>
      </c>
      <c r="BF500" s="1362"/>
      <c r="BG500" s="1363"/>
      <c r="BH500" s="1434"/>
      <c r="BI500" s="1434"/>
      <c r="BJ500" s="1434"/>
      <c r="BK500" s="1434"/>
      <c r="BL500" s="1434"/>
      <c r="BM500" s="1434">
        <f t="shared" si="626"/>
        <v>0</v>
      </c>
      <c r="BN500" s="1395"/>
      <c r="BO500" s="1395"/>
      <c r="BP500" s="1395"/>
      <c r="BQ500" s="1396">
        <f t="shared" si="679"/>
        <v>0</v>
      </c>
      <c r="BR500" s="1396"/>
      <c r="BS500" s="1396">
        <f t="shared" si="627"/>
        <v>0</v>
      </c>
      <c r="BT500" s="1441"/>
      <c r="BU500" s="1441">
        <f t="shared" si="672"/>
        <v>0</v>
      </c>
      <c r="BV500" s="1441">
        <f t="shared" si="673"/>
        <v>0</v>
      </c>
      <c r="BW500" s="1441">
        <f t="shared" si="674"/>
        <v>0</v>
      </c>
      <c r="BX500" s="1441">
        <f t="shared" si="675"/>
        <v>0</v>
      </c>
      <c r="BY500" s="1441">
        <f t="shared" si="676"/>
        <v>0</v>
      </c>
      <c r="BZ500" s="1441">
        <f t="shared" si="628"/>
        <v>0</v>
      </c>
      <c r="CA500" s="2393" t="s">
        <v>215</v>
      </c>
      <c r="CB500" s="2059">
        <f t="shared" si="629"/>
        <v>0</v>
      </c>
    </row>
    <row r="501" spans="1:80" ht="27" customHeight="1">
      <c r="A501" s="911">
        <v>36</v>
      </c>
      <c r="B501" s="1557" t="s">
        <v>779</v>
      </c>
      <c r="C501" s="1671" t="s">
        <v>376</v>
      </c>
      <c r="D501" s="1672" t="s">
        <v>957</v>
      </c>
      <c r="E501" s="1432">
        <v>0</v>
      </c>
      <c r="F501" s="1432">
        <v>0</v>
      </c>
      <c r="G501" s="1366">
        <v>0</v>
      </c>
      <c r="H501" s="1366">
        <v>0</v>
      </c>
      <c r="I501" s="1366">
        <v>0</v>
      </c>
      <c r="J501" s="1366">
        <v>0</v>
      </c>
      <c r="K501" s="1366">
        <v>0</v>
      </c>
      <c r="L501" s="1366">
        <f t="shared" si="620"/>
        <v>0</v>
      </c>
      <c r="M501" s="1440"/>
      <c r="N501" s="1440"/>
      <c r="O501" s="1440"/>
      <c r="P501" s="1440"/>
      <c r="Q501" s="1440"/>
      <c r="R501" s="1440">
        <f t="shared" si="677"/>
        <v>0</v>
      </c>
      <c r="S501" s="1440"/>
      <c r="T501" s="1440">
        <f t="shared" si="621"/>
        <v>0</v>
      </c>
      <c r="U501" s="1722"/>
      <c r="V501" s="2111">
        <f t="shared" si="660"/>
        <v>0</v>
      </c>
      <c r="W501" s="2111"/>
      <c r="X501" s="2111"/>
      <c r="Y501" s="891">
        <f t="shared" si="680"/>
        <v>0</v>
      </c>
      <c r="Z501" s="891"/>
      <c r="AA501" s="891"/>
      <c r="AB501" s="891">
        <f t="shared" si="662"/>
        <v>0</v>
      </c>
      <c r="AC501" s="891">
        <f t="shared" si="663"/>
        <v>0</v>
      </c>
      <c r="AD501" s="891">
        <f t="shared" si="664"/>
        <v>0</v>
      </c>
      <c r="AE501" s="891">
        <f t="shared" si="665"/>
        <v>0</v>
      </c>
      <c r="AF501" s="1366">
        <f t="shared" si="622"/>
        <v>0</v>
      </c>
      <c r="AG501" s="891"/>
      <c r="AH501" s="891"/>
      <c r="AI501" s="1433">
        <v>5</v>
      </c>
      <c r="AJ501" s="1433">
        <v>2000</v>
      </c>
      <c r="AK501" s="1433">
        <v>51000</v>
      </c>
      <c r="AL501" s="1433">
        <v>0</v>
      </c>
      <c r="AM501" s="1433">
        <v>1500</v>
      </c>
      <c r="AN501" s="1433">
        <v>36000</v>
      </c>
      <c r="AO501" s="1433">
        <f t="shared" si="623"/>
        <v>90500</v>
      </c>
      <c r="AP501" s="999"/>
      <c r="AQ501" s="1394"/>
      <c r="AR501" s="999"/>
      <c r="AS501" s="1001"/>
      <c r="AT501" s="1402">
        <f t="shared" si="678"/>
        <v>0</v>
      </c>
      <c r="AU501" s="1394"/>
      <c r="AV501" s="1394">
        <f t="shared" si="624"/>
        <v>0</v>
      </c>
      <c r="AW501" s="1999"/>
      <c r="AX501" s="2108">
        <v>5</v>
      </c>
      <c r="AY501" s="1438"/>
      <c r="AZ501" s="1438"/>
      <c r="BA501" s="1438">
        <v>4379.3</v>
      </c>
      <c r="BB501" s="1438">
        <f t="shared" si="669"/>
        <v>0</v>
      </c>
      <c r="BC501" s="1438">
        <v>1500</v>
      </c>
      <c r="BD501" s="1438">
        <v>36000</v>
      </c>
      <c r="BE501" s="1438">
        <f t="shared" si="625"/>
        <v>41879.300000000003</v>
      </c>
      <c r="BF501" s="1348"/>
      <c r="BG501" s="1398"/>
      <c r="BH501" s="1434"/>
      <c r="BI501" s="1434"/>
      <c r="BJ501" s="1434"/>
      <c r="BK501" s="1434"/>
      <c r="BL501" s="1434"/>
      <c r="BM501" s="1434">
        <f t="shared" si="626"/>
        <v>0</v>
      </c>
      <c r="BN501" s="1395"/>
      <c r="BO501" s="1395"/>
      <c r="BP501" s="1395"/>
      <c r="BQ501" s="1396">
        <f t="shared" si="679"/>
        <v>0</v>
      </c>
      <c r="BR501" s="1396"/>
      <c r="BS501" s="1396">
        <f t="shared" si="627"/>
        <v>0</v>
      </c>
      <c r="BT501" s="1441"/>
      <c r="BU501" s="1441">
        <f t="shared" si="672"/>
        <v>0</v>
      </c>
      <c r="BV501" s="1441">
        <f t="shared" si="673"/>
        <v>0</v>
      </c>
      <c r="BW501" s="1441">
        <f t="shared" si="674"/>
        <v>0</v>
      </c>
      <c r="BX501" s="1441">
        <f t="shared" si="675"/>
        <v>0</v>
      </c>
      <c r="BY501" s="1441">
        <f t="shared" si="676"/>
        <v>0</v>
      </c>
      <c r="BZ501" s="1441">
        <f t="shared" si="628"/>
        <v>0</v>
      </c>
      <c r="CA501" s="2393" t="s">
        <v>414</v>
      </c>
      <c r="CB501" s="2059">
        <f t="shared" si="629"/>
        <v>5</v>
      </c>
    </row>
    <row r="502" spans="1:80" ht="24">
      <c r="A502" s="1165"/>
      <c r="B502" s="1557" t="s">
        <v>777</v>
      </c>
      <c r="C502" s="1671" t="s">
        <v>193</v>
      </c>
      <c r="D502" s="1672" t="s">
        <v>957</v>
      </c>
      <c r="E502" s="1432">
        <v>5</v>
      </c>
      <c r="F502" s="1432">
        <v>2000</v>
      </c>
      <c r="G502" s="1366">
        <v>20000</v>
      </c>
      <c r="H502" s="1366">
        <v>0</v>
      </c>
      <c r="I502" s="1366">
        <v>0</v>
      </c>
      <c r="J502" s="1366">
        <v>2000</v>
      </c>
      <c r="K502" s="1366">
        <v>48000</v>
      </c>
      <c r="L502" s="1366">
        <f t="shared" si="620"/>
        <v>72000</v>
      </c>
      <c r="M502" s="1440"/>
      <c r="N502" s="1440"/>
      <c r="O502" s="1440"/>
      <c r="P502" s="1440"/>
      <c r="Q502" s="1440"/>
      <c r="R502" s="1440">
        <f t="shared" si="677"/>
        <v>0</v>
      </c>
      <c r="S502" s="1440"/>
      <c r="T502" s="1440">
        <f t="shared" si="621"/>
        <v>0</v>
      </c>
      <c r="U502" s="1722"/>
      <c r="V502" s="2289">
        <v>5</v>
      </c>
      <c r="W502" s="2111"/>
      <c r="X502" s="2111"/>
      <c r="Y502" s="891">
        <v>53134.1</v>
      </c>
      <c r="Z502" s="891"/>
      <c r="AA502" s="891">
        <v>8243</v>
      </c>
      <c r="AB502" s="891">
        <f t="shared" si="662"/>
        <v>0</v>
      </c>
      <c r="AC502" s="891">
        <f t="shared" si="663"/>
        <v>0</v>
      </c>
      <c r="AD502" s="891">
        <v>3349</v>
      </c>
      <c r="AE502" s="891">
        <v>80376</v>
      </c>
      <c r="AF502" s="1366">
        <f t="shared" si="622"/>
        <v>145102.1</v>
      </c>
      <c r="AG502" s="891"/>
      <c r="AH502" s="891">
        <f>185037.9-AF502</f>
        <v>39935.799999999988</v>
      </c>
      <c r="AI502" s="1433">
        <v>3</v>
      </c>
      <c r="AJ502" s="1433">
        <v>2000</v>
      </c>
      <c r="AK502" s="1433">
        <v>50000</v>
      </c>
      <c r="AL502" s="1433">
        <v>0</v>
      </c>
      <c r="AM502" s="1433">
        <v>0</v>
      </c>
      <c r="AN502" s="1433">
        <v>0</v>
      </c>
      <c r="AO502" s="1433">
        <f t="shared" si="623"/>
        <v>52000</v>
      </c>
      <c r="AP502" s="999"/>
      <c r="AQ502" s="1647"/>
      <c r="AR502" s="1646"/>
      <c r="AS502" s="1646"/>
      <c r="AT502" s="1402">
        <f t="shared" si="678"/>
        <v>0</v>
      </c>
      <c r="AU502" s="1394"/>
      <c r="AV502" s="1394">
        <f t="shared" si="624"/>
        <v>0</v>
      </c>
      <c r="AW502" s="1999"/>
      <c r="AX502" s="2108"/>
      <c r="AY502" s="1438"/>
      <c r="AZ502" s="1438"/>
      <c r="BA502" s="1438"/>
      <c r="BB502" s="1438">
        <f t="shared" si="669"/>
        <v>0</v>
      </c>
      <c r="BC502" s="1438"/>
      <c r="BD502" s="1438"/>
      <c r="BE502" s="1438">
        <f t="shared" si="625"/>
        <v>0</v>
      </c>
      <c r="BF502" s="1362"/>
      <c r="BG502" s="1438"/>
      <c r="BH502" s="1434">
        <v>3</v>
      </c>
      <c r="BI502" s="1434"/>
      <c r="BJ502" s="1434">
        <v>54000</v>
      </c>
      <c r="BK502" s="1434"/>
      <c r="BL502" s="1434"/>
      <c r="BM502" s="1434">
        <f t="shared" si="626"/>
        <v>54000</v>
      </c>
      <c r="BN502" s="1395"/>
      <c r="BO502" s="1395"/>
      <c r="BP502" s="1395"/>
      <c r="BQ502" s="1396">
        <f t="shared" si="679"/>
        <v>0</v>
      </c>
      <c r="BR502" s="1396"/>
      <c r="BS502" s="1396">
        <f t="shared" si="627"/>
        <v>0</v>
      </c>
      <c r="BT502" s="1441"/>
      <c r="BU502" s="1441">
        <f t="shared" si="672"/>
        <v>3</v>
      </c>
      <c r="BV502" s="1441">
        <f t="shared" si="673"/>
        <v>0</v>
      </c>
      <c r="BW502" s="1441">
        <v>67000</v>
      </c>
      <c r="BX502" s="1441">
        <f t="shared" si="675"/>
        <v>0</v>
      </c>
      <c r="BY502" s="1441">
        <f t="shared" si="676"/>
        <v>0</v>
      </c>
      <c r="BZ502" s="1441">
        <f t="shared" si="628"/>
        <v>67000</v>
      </c>
      <c r="CA502" s="2393" t="s">
        <v>854</v>
      </c>
      <c r="CB502" s="2059">
        <f t="shared" si="629"/>
        <v>8</v>
      </c>
    </row>
    <row r="503" spans="1:80" ht="15" hidden="1" customHeight="1">
      <c r="A503" s="1165"/>
      <c r="B503" s="1557"/>
      <c r="C503" s="1671" t="s">
        <v>906</v>
      </c>
      <c r="D503" s="1672"/>
      <c r="E503" s="1432">
        <v>0</v>
      </c>
      <c r="F503" s="1432">
        <v>0</v>
      </c>
      <c r="G503" s="1366">
        <v>0</v>
      </c>
      <c r="H503" s="1366">
        <v>0</v>
      </c>
      <c r="I503" s="1366">
        <v>0</v>
      </c>
      <c r="J503" s="1366">
        <v>0</v>
      </c>
      <c r="K503" s="1366">
        <v>0</v>
      </c>
      <c r="L503" s="1366">
        <f t="shared" si="620"/>
        <v>0</v>
      </c>
      <c r="M503" s="1440"/>
      <c r="N503" s="1440"/>
      <c r="O503" s="1440"/>
      <c r="P503" s="1440"/>
      <c r="Q503" s="1440"/>
      <c r="R503" s="1440">
        <f t="shared" si="677"/>
        <v>0</v>
      </c>
      <c r="S503" s="1440"/>
      <c r="T503" s="1440">
        <f t="shared" si="621"/>
        <v>0</v>
      </c>
      <c r="U503" s="1722"/>
      <c r="V503" s="2111">
        <f t="shared" si="660"/>
        <v>0</v>
      </c>
      <c r="W503" s="2111"/>
      <c r="X503" s="2111"/>
      <c r="Y503" s="891">
        <f t="shared" si="680"/>
        <v>0</v>
      </c>
      <c r="Z503" s="891"/>
      <c r="AA503" s="891">
        <f t="shared" si="661"/>
        <v>0</v>
      </c>
      <c r="AB503" s="891">
        <f t="shared" si="662"/>
        <v>0</v>
      </c>
      <c r="AC503" s="891">
        <f t="shared" si="663"/>
        <v>0</v>
      </c>
      <c r="AD503" s="891">
        <f t="shared" si="664"/>
        <v>0</v>
      </c>
      <c r="AE503" s="891">
        <f t="shared" si="665"/>
        <v>0</v>
      </c>
      <c r="AF503" s="2022">
        <f t="shared" si="622"/>
        <v>0</v>
      </c>
      <c r="AG503" s="891"/>
      <c r="AH503" s="891"/>
      <c r="AI503" s="1433">
        <v>0</v>
      </c>
      <c r="AJ503" s="1433">
        <v>0</v>
      </c>
      <c r="AK503" s="1433">
        <v>0</v>
      </c>
      <c r="AL503" s="1433">
        <v>0</v>
      </c>
      <c r="AM503" s="1433">
        <v>0</v>
      </c>
      <c r="AN503" s="1433">
        <v>0</v>
      </c>
      <c r="AO503" s="1433">
        <f t="shared" si="623"/>
        <v>0</v>
      </c>
      <c r="AP503" s="999"/>
      <c r="AQ503" s="1394"/>
      <c r="AR503" s="999"/>
      <c r="AS503" s="1001"/>
      <c r="AT503" s="1402">
        <f t="shared" si="678"/>
        <v>0</v>
      </c>
      <c r="AU503" s="1394"/>
      <c r="AV503" s="1394">
        <f t="shared" si="624"/>
        <v>0</v>
      </c>
      <c r="AW503" s="1999"/>
      <c r="AX503" s="2108">
        <f t="shared" si="666"/>
        <v>0</v>
      </c>
      <c r="AY503" s="1438">
        <f t="shared" si="667"/>
        <v>0</v>
      </c>
      <c r="AZ503" s="1438"/>
      <c r="BA503" s="1438">
        <f t="shared" si="668"/>
        <v>0</v>
      </c>
      <c r="BB503" s="1438">
        <f t="shared" si="669"/>
        <v>0</v>
      </c>
      <c r="BC503" s="2023">
        <f t="shared" si="670"/>
        <v>0</v>
      </c>
      <c r="BD503" s="2024">
        <f t="shared" si="671"/>
        <v>0</v>
      </c>
      <c r="BE503" s="1438">
        <f t="shared" si="625"/>
        <v>0</v>
      </c>
      <c r="BF503" s="1644"/>
      <c r="BG503" s="1645"/>
      <c r="BH503" s="1434"/>
      <c r="BI503" s="1434"/>
      <c r="BJ503" s="1434"/>
      <c r="BK503" s="1434"/>
      <c r="BL503" s="1434"/>
      <c r="BM503" s="1434">
        <f t="shared" si="626"/>
        <v>0</v>
      </c>
      <c r="BN503" s="1395"/>
      <c r="BO503" s="1395"/>
      <c r="BP503" s="1395"/>
      <c r="BQ503" s="1396">
        <f t="shared" si="679"/>
        <v>0</v>
      </c>
      <c r="BR503" s="1396"/>
      <c r="BS503" s="1396">
        <f t="shared" si="627"/>
        <v>0</v>
      </c>
      <c r="BT503" s="1441"/>
      <c r="BU503" s="1441">
        <f t="shared" si="672"/>
        <v>0</v>
      </c>
      <c r="BV503" s="1441">
        <f t="shared" si="673"/>
        <v>0</v>
      </c>
      <c r="BW503" s="1441">
        <f t="shared" si="674"/>
        <v>0</v>
      </c>
      <c r="BX503" s="1441">
        <f t="shared" si="675"/>
        <v>0</v>
      </c>
      <c r="BY503" s="1441">
        <f t="shared" si="676"/>
        <v>0</v>
      </c>
      <c r="BZ503" s="1441">
        <f t="shared" si="628"/>
        <v>0</v>
      </c>
      <c r="CA503" s="2394"/>
      <c r="CB503" s="2059">
        <f t="shared" si="629"/>
        <v>0</v>
      </c>
    </row>
    <row r="504" spans="1:80" ht="15" hidden="1" customHeight="1">
      <c r="A504" s="1165"/>
      <c r="B504" s="1557"/>
      <c r="C504" s="1671"/>
      <c r="D504" s="1672"/>
      <c r="E504" s="1432">
        <v>0</v>
      </c>
      <c r="F504" s="1432">
        <v>0</v>
      </c>
      <c r="G504" s="1366">
        <v>0</v>
      </c>
      <c r="H504" s="1366">
        <v>0</v>
      </c>
      <c r="I504" s="1366">
        <v>0</v>
      </c>
      <c r="J504" s="1366">
        <v>0</v>
      </c>
      <c r="K504" s="1366">
        <v>0</v>
      </c>
      <c r="L504" s="1366">
        <f t="shared" si="620"/>
        <v>0</v>
      </c>
      <c r="M504" s="1440"/>
      <c r="N504" s="1440"/>
      <c r="O504" s="1440"/>
      <c r="P504" s="1440"/>
      <c r="Q504" s="1440"/>
      <c r="R504" s="1440"/>
      <c r="S504" s="1440"/>
      <c r="T504" s="1440">
        <f t="shared" si="621"/>
        <v>0</v>
      </c>
      <c r="U504" s="1722"/>
      <c r="V504" s="2111">
        <f t="shared" si="660"/>
        <v>0</v>
      </c>
      <c r="W504" s="2111"/>
      <c r="X504" s="2111"/>
      <c r="Y504" s="891">
        <f t="shared" si="680"/>
        <v>0</v>
      </c>
      <c r="Z504" s="891"/>
      <c r="AA504" s="891">
        <f t="shared" si="661"/>
        <v>0</v>
      </c>
      <c r="AB504" s="891">
        <f t="shared" si="662"/>
        <v>0</v>
      </c>
      <c r="AC504" s="891">
        <f t="shared" si="663"/>
        <v>0</v>
      </c>
      <c r="AD504" s="891">
        <f t="shared" si="664"/>
        <v>0</v>
      </c>
      <c r="AE504" s="891">
        <f t="shared" si="665"/>
        <v>0</v>
      </c>
      <c r="AF504" s="2022">
        <f t="shared" si="622"/>
        <v>0</v>
      </c>
      <c r="AG504" s="891"/>
      <c r="AH504" s="891"/>
      <c r="AI504" s="1433">
        <v>0</v>
      </c>
      <c r="AJ504" s="1433">
        <v>0</v>
      </c>
      <c r="AK504" s="1433">
        <v>0</v>
      </c>
      <c r="AL504" s="1433">
        <v>0</v>
      </c>
      <c r="AM504" s="1433">
        <v>0</v>
      </c>
      <c r="AN504" s="1433">
        <v>0</v>
      </c>
      <c r="AO504" s="1433">
        <f t="shared" si="623"/>
        <v>0</v>
      </c>
      <c r="AP504" s="999"/>
      <c r="AQ504" s="1394"/>
      <c r="AR504" s="999"/>
      <c r="AS504" s="999"/>
      <c r="AT504" s="999"/>
      <c r="AU504" s="1394"/>
      <c r="AV504" s="1394">
        <f t="shared" si="624"/>
        <v>0</v>
      </c>
      <c r="AW504" s="1999"/>
      <c r="AX504" s="2108">
        <f t="shared" si="666"/>
        <v>0</v>
      </c>
      <c r="AY504" s="1438">
        <f t="shared" si="667"/>
        <v>0</v>
      </c>
      <c r="AZ504" s="1438"/>
      <c r="BA504" s="1438">
        <f t="shared" si="668"/>
        <v>0</v>
      </c>
      <c r="BB504" s="1438">
        <f t="shared" si="669"/>
        <v>0</v>
      </c>
      <c r="BC504" s="2023">
        <f t="shared" si="670"/>
        <v>0</v>
      </c>
      <c r="BD504" s="2024">
        <f t="shared" si="671"/>
        <v>0</v>
      </c>
      <c r="BE504" s="1438">
        <f t="shared" si="625"/>
        <v>0</v>
      </c>
      <c r="BF504" s="1644"/>
      <c r="BG504" s="1645"/>
      <c r="BH504" s="1434"/>
      <c r="BI504" s="1434"/>
      <c r="BJ504" s="1434"/>
      <c r="BK504" s="1434"/>
      <c r="BL504" s="1434"/>
      <c r="BM504" s="1434">
        <f t="shared" si="626"/>
        <v>0</v>
      </c>
      <c r="BN504" s="1395"/>
      <c r="BO504" s="1395"/>
      <c r="BP504" s="1395"/>
      <c r="BQ504" s="1395"/>
      <c r="BR504" s="1396"/>
      <c r="BS504" s="1396">
        <f t="shared" si="627"/>
        <v>0</v>
      </c>
      <c r="BT504" s="1441"/>
      <c r="BU504" s="1441">
        <f t="shared" si="672"/>
        <v>0</v>
      </c>
      <c r="BV504" s="1441">
        <f t="shared" si="673"/>
        <v>0</v>
      </c>
      <c r="BW504" s="1441">
        <f t="shared" si="674"/>
        <v>0</v>
      </c>
      <c r="BX504" s="1441">
        <f t="shared" si="675"/>
        <v>0</v>
      </c>
      <c r="BY504" s="1441">
        <f t="shared" si="676"/>
        <v>0</v>
      </c>
      <c r="BZ504" s="1441">
        <f t="shared" si="628"/>
        <v>0</v>
      </c>
      <c r="CA504" s="2394"/>
      <c r="CB504" s="2059">
        <f t="shared" si="629"/>
        <v>0</v>
      </c>
    </row>
    <row r="505" spans="1:80" ht="15" hidden="1" customHeight="1">
      <c r="A505" s="1165"/>
      <c r="B505" s="1557"/>
      <c r="C505" s="1671"/>
      <c r="D505" s="1672"/>
      <c r="E505" s="1432">
        <v>0</v>
      </c>
      <c r="F505" s="1432">
        <v>0</v>
      </c>
      <c r="G505" s="1366">
        <v>0</v>
      </c>
      <c r="H505" s="1366">
        <v>0</v>
      </c>
      <c r="I505" s="1366">
        <v>0</v>
      </c>
      <c r="J505" s="1366">
        <v>0</v>
      </c>
      <c r="K505" s="1366">
        <v>0</v>
      </c>
      <c r="L505" s="1366">
        <f t="shared" si="620"/>
        <v>0</v>
      </c>
      <c r="M505" s="1440"/>
      <c r="N505" s="1440"/>
      <c r="O505" s="1440"/>
      <c r="P505" s="1440"/>
      <c r="Q505" s="1440"/>
      <c r="R505" s="1440"/>
      <c r="S505" s="1440"/>
      <c r="T505" s="1440">
        <f t="shared" si="621"/>
        <v>0</v>
      </c>
      <c r="U505" s="1722"/>
      <c r="V505" s="2111">
        <f t="shared" si="660"/>
        <v>0</v>
      </c>
      <c r="W505" s="2111"/>
      <c r="X505" s="2111"/>
      <c r="Y505" s="891">
        <f t="shared" si="680"/>
        <v>0</v>
      </c>
      <c r="Z505" s="891"/>
      <c r="AA505" s="891">
        <f t="shared" si="661"/>
        <v>0</v>
      </c>
      <c r="AB505" s="891">
        <f t="shared" si="662"/>
        <v>0</v>
      </c>
      <c r="AC505" s="891">
        <f t="shared" si="663"/>
        <v>0</v>
      </c>
      <c r="AD505" s="891">
        <f t="shared" si="664"/>
        <v>0</v>
      </c>
      <c r="AE505" s="891">
        <f t="shared" si="665"/>
        <v>0</v>
      </c>
      <c r="AF505" s="2022">
        <f t="shared" si="622"/>
        <v>0</v>
      </c>
      <c r="AG505" s="891"/>
      <c r="AH505" s="891"/>
      <c r="AI505" s="1433">
        <v>0</v>
      </c>
      <c r="AJ505" s="1433">
        <v>0</v>
      </c>
      <c r="AK505" s="1433">
        <v>0</v>
      </c>
      <c r="AL505" s="1433">
        <v>0</v>
      </c>
      <c r="AM505" s="1433">
        <v>0</v>
      </c>
      <c r="AN505" s="1433">
        <v>0</v>
      </c>
      <c r="AO505" s="1433">
        <f t="shared" si="623"/>
        <v>0</v>
      </c>
      <c r="AP505" s="999"/>
      <c r="AQ505" s="1394"/>
      <c r="AR505" s="999"/>
      <c r="AS505" s="999"/>
      <c r="AT505" s="999"/>
      <c r="AU505" s="1394"/>
      <c r="AV505" s="1394">
        <f t="shared" si="624"/>
        <v>0</v>
      </c>
      <c r="AW505" s="1999"/>
      <c r="AX505" s="2108">
        <f t="shared" si="666"/>
        <v>0</v>
      </c>
      <c r="AY505" s="1438">
        <f t="shared" si="667"/>
        <v>0</v>
      </c>
      <c r="AZ505" s="1438"/>
      <c r="BA505" s="1438">
        <f t="shared" si="668"/>
        <v>0</v>
      </c>
      <c r="BB505" s="1438">
        <f t="shared" si="669"/>
        <v>0</v>
      </c>
      <c r="BC505" s="2023">
        <f t="shared" si="670"/>
        <v>0</v>
      </c>
      <c r="BD505" s="2024">
        <f t="shared" si="671"/>
        <v>0</v>
      </c>
      <c r="BE505" s="1438">
        <f t="shared" si="625"/>
        <v>0</v>
      </c>
      <c r="BF505" s="1644"/>
      <c r="BG505" s="1645"/>
      <c r="BH505" s="1434"/>
      <c r="BI505" s="1434"/>
      <c r="BJ505" s="1434"/>
      <c r="BK505" s="1434"/>
      <c r="BL505" s="1434"/>
      <c r="BM505" s="1434">
        <f t="shared" si="626"/>
        <v>0</v>
      </c>
      <c r="BN505" s="1395"/>
      <c r="BO505" s="1395"/>
      <c r="BP505" s="1395"/>
      <c r="BQ505" s="1395"/>
      <c r="BR505" s="1396"/>
      <c r="BS505" s="1396">
        <f t="shared" si="627"/>
        <v>0</v>
      </c>
      <c r="BT505" s="1441"/>
      <c r="BU505" s="1441">
        <f t="shared" si="672"/>
        <v>0</v>
      </c>
      <c r="BV505" s="1441">
        <f t="shared" si="673"/>
        <v>0</v>
      </c>
      <c r="BW505" s="1441">
        <f t="shared" si="674"/>
        <v>0</v>
      </c>
      <c r="BX505" s="1441">
        <f t="shared" si="675"/>
        <v>0</v>
      </c>
      <c r="BY505" s="1441">
        <f t="shared" si="676"/>
        <v>0</v>
      </c>
      <c r="BZ505" s="1441">
        <f t="shared" si="628"/>
        <v>0</v>
      </c>
      <c r="CA505" s="2394"/>
      <c r="CB505" s="2059">
        <f t="shared" si="629"/>
        <v>0</v>
      </c>
    </row>
    <row r="506" spans="1:80" ht="15" hidden="1" customHeight="1">
      <c r="A506" s="1165"/>
      <c r="B506" s="1557"/>
      <c r="C506" s="1671"/>
      <c r="D506" s="1672"/>
      <c r="E506" s="1432">
        <v>0</v>
      </c>
      <c r="F506" s="1432">
        <v>0</v>
      </c>
      <c r="G506" s="1366">
        <v>0</v>
      </c>
      <c r="H506" s="1366">
        <v>0</v>
      </c>
      <c r="I506" s="1366">
        <v>0</v>
      </c>
      <c r="J506" s="1366">
        <v>0</v>
      </c>
      <c r="K506" s="1366">
        <v>0</v>
      </c>
      <c r="L506" s="1366">
        <f t="shared" si="620"/>
        <v>0</v>
      </c>
      <c r="M506" s="1440"/>
      <c r="N506" s="1440"/>
      <c r="O506" s="1440"/>
      <c r="P506" s="1440"/>
      <c r="Q506" s="1440"/>
      <c r="R506" s="1440"/>
      <c r="S506" s="1440"/>
      <c r="T506" s="1440">
        <f t="shared" si="621"/>
        <v>0</v>
      </c>
      <c r="U506" s="1722"/>
      <c r="V506" s="2111">
        <f t="shared" si="660"/>
        <v>0</v>
      </c>
      <c r="W506" s="2111"/>
      <c r="X506" s="2111"/>
      <c r="Y506" s="891">
        <f t="shared" si="680"/>
        <v>0</v>
      </c>
      <c r="Z506" s="891"/>
      <c r="AA506" s="891">
        <f t="shared" si="661"/>
        <v>0</v>
      </c>
      <c r="AB506" s="891">
        <f t="shared" si="662"/>
        <v>0</v>
      </c>
      <c r="AC506" s="891">
        <f t="shared" si="663"/>
        <v>0</v>
      </c>
      <c r="AD506" s="891">
        <f t="shared" si="664"/>
        <v>0</v>
      </c>
      <c r="AE506" s="891">
        <f t="shared" si="665"/>
        <v>0</v>
      </c>
      <c r="AF506" s="2022">
        <f t="shared" si="622"/>
        <v>0</v>
      </c>
      <c r="AG506" s="891"/>
      <c r="AH506" s="891"/>
      <c r="AI506" s="1433">
        <v>0</v>
      </c>
      <c r="AJ506" s="1433">
        <v>0</v>
      </c>
      <c r="AK506" s="1433">
        <v>0</v>
      </c>
      <c r="AL506" s="1433">
        <v>0</v>
      </c>
      <c r="AM506" s="1433">
        <v>0</v>
      </c>
      <c r="AN506" s="1433">
        <v>0</v>
      </c>
      <c r="AO506" s="1433">
        <f t="shared" si="623"/>
        <v>0</v>
      </c>
      <c r="AP506" s="999"/>
      <c r="AQ506" s="1394"/>
      <c r="AR506" s="999"/>
      <c r="AS506" s="999"/>
      <c r="AT506" s="999"/>
      <c r="AU506" s="1394"/>
      <c r="AV506" s="1394">
        <f t="shared" si="624"/>
        <v>0</v>
      </c>
      <c r="AW506" s="1999"/>
      <c r="AX506" s="2108">
        <f t="shared" si="666"/>
        <v>0</v>
      </c>
      <c r="AY506" s="1438">
        <f t="shared" si="667"/>
        <v>0</v>
      </c>
      <c r="AZ506" s="1438"/>
      <c r="BA506" s="1438">
        <f t="shared" si="668"/>
        <v>0</v>
      </c>
      <c r="BB506" s="1438">
        <f t="shared" si="669"/>
        <v>0</v>
      </c>
      <c r="BC506" s="2023">
        <f t="shared" si="670"/>
        <v>0</v>
      </c>
      <c r="BD506" s="2024">
        <f t="shared" si="671"/>
        <v>0</v>
      </c>
      <c r="BE506" s="1438">
        <f t="shared" si="625"/>
        <v>0</v>
      </c>
      <c r="BF506" s="1644"/>
      <c r="BG506" s="1645"/>
      <c r="BH506" s="1434"/>
      <c r="BI506" s="1434"/>
      <c r="BJ506" s="1434"/>
      <c r="BK506" s="1434"/>
      <c r="BL506" s="1434"/>
      <c r="BM506" s="1434">
        <f t="shared" si="626"/>
        <v>0</v>
      </c>
      <c r="BN506" s="1395"/>
      <c r="BO506" s="1395"/>
      <c r="BP506" s="1395"/>
      <c r="BQ506" s="1395"/>
      <c r="BR506" s="1396"/>
      <c r="BS506" s="1396">
        <f t="shared" si="627"/>
        <v>0</v>
      </c>
      <c r="BT506" s="1441"/>
      <c r="BU506" s="1441">
        <f t="shared" si="672"/>
        <v>0</v>
      </c>
      <c r="BV506" s="1441">
        <f t="shared" si="673"/>
        <v>0</v>
      </c>
      <c r="BW506" s="1441">
        <f t="shared" si="674"/>
        <v>0</v>
      </c>
      <c r="BX506" s="1441">
        <f t="shared" si="675"/>
        <v>0</v>
      </c>
      <c r="BY506" s="1441">
        <f t="shared" si="676"/>
        <v>0</v>
      </c>
      <c r="BZ506" s="1441">
        <f t="shared" si="628"/>
        <v>0</v>
      </c>
      <c r="CA506" s="2394"/>
      <c r="CB506" s="2059">
        <f t="shared" si="629"/>
        <v>0</v>
      </c>
    </row>
    <row r="507" spans="1:80" ht="15" hidden="1" customHeight="1">
      <c r="A507" s="1165"/>
      <c r="B507" s="1557"/>
      <c r="C507" s="1671"/>
      <c r="D507" s="1672"/>
      <c r="E507" s="1432">
        <v>0</v>
      </c>
      <c r="F507" s="1432">
        <v>0</v>
      </c>
      <c r="G507" s="1366">
        <v>0</v>
      </c>
      <c r="H507" s="1366">
        <v>0</v>
      </c>
      <c r="I507" s="1366">
        <v>0</v>
      </c>
      <c r="J507" s="1366">
        <v>0</v>
      </c>
      <c r="K507" s="1366">
        <v>0</v>
      </c>
      <c r="L507" s="1366">
        <f t="shared" si="620"/>
        <v>0</v>
      </c>
      <c r="M507" s="1440"/>
      <c r="N507" s="1440"/>
      <c r="O507" s="1440"/>
      <c r="P507" s="1440"/>
      <c r="Q507" s="1440"/>
      <c r="R507" s="1440"/>
      <c r="S507" s="1440"/>
      <c r="T507" s="1440">
        <f t="shared" si="621"/>
        <v>0</v>
      </c>
      <c r="U507" s="1722"/>
      <c r="V507" s="2111">
        <f t="shared" si="660"/>
        <v>0</v>
      </c>
      <c r="W507" s="2111"/>
      <c r="X507" s="2111"/>
      <c r="Y507" s="891">
        <f t="shared" si="680"/>
        <v>0</v>
      </c>
      <c r="Z507" s="891"/>
      <c r="AA507" s="891">
        <f t="shared" si="661"/>
        <v>0</v>
      </c>
      <c r="AB507" s="891">
        <f t="shared" si="662"/>
        <v>0</v>
      </c>
      <c r="AC507" s="891">
        <f t="shared" si="663"/>
        <v>0</v>
      </c>
      <c r="AD507" s="891">
        <f t="shared" si="664"/>
        <v>0</v>
      </c>
      <c r="AE507" s="891">
        <f t="shared" si="665"/>
        <v>0</v>
      </c>
      <c r="AF507" s="2022">
        <f t="shared" si="622"/>
        <v>0</v>
      </c>
      <c r="AG507" s="891"/>
      <c r="AH507" s="891"/>
      <c r="AI507" s="1433">
        <v>0</v>
      </c>
      <c r="AJ507" s="1433">
        <v>0</v>
      </c>
      <c r="AK507" s="1433">
        <v>0</v>
      </c>
      <c r="AL507" s="1433">
        <v>0</v>
      </c>
      <c r="AM507" s="1433">
        <v>0</v>
      </c>
      <c r="AN507" s="1433">
        <v>0</v>
      </c>
      <c r="AO507" s="1433">
        <f t="shared" si="623"/>
        <v>0</v>
      </c>
      <c r="AP507" s="999"/>
      <c r="AQ507" s="1394"/>
      <c r="AR507" s="999"/>
      <c r="AS507" s="999"/>
      <c r="AT507" s="999"/>
      <c r="AU507" s="1394"/>
      <c r="AV507" s="1394">
        <f t="shared" si="624"/>
        <v>0</v>
      </c>
      <c r="AW507" s="1999"/>
      <c r="AX507" s="2108">
        <f t="shared" si="666"/>
        <v>0</v>
      </c>
      <c r="AY507" s="1438">
        <f t="shared" si="667"/>
        <v>0</v>
      </c>
      <c r="AZ507" s="1438"/>
      <c r="BA507" s="1438">
        <f t="shared" si="668"/>
        <v>0</v>
      </c>
      <c r="BB507" s="1438">
        <f t="shared" si="669"/>
        <v>0</v>
      </c>
      <c r="BC507" s="2023">
        <f t="shared" si="670"/>
        <v>0</v>
      </c>
      <c r="BD507" s="2024">
        <f t="shared" si="671"/>
        <v>0</v>
      </c>
      <c r="BE507" s="1438">
        <f t="shared" si="625"/>
        <v>0</v>
      </c>
      <c r="BF507" s="1644"/>
      <c r="BG507" s="1645"/>
      <c r="BH507" s="1434"/>
      <c r="BI507" s="1434"/>
      <c r="BJ507" s="1434"/>
      <c r="BK507" s="1434"/>
      <c r="BL507" s="1434"/>
      <c r="BM507" s="1434">
        <f t="shared" si="626"/>
        <v>0</v>
      </c>
      <c r="BN507" s="1395"/>
      <c r="BO507" s="1395"/>
      <c r="BP507" s="1395"/>
      <c r="BQ507" s="1395"/>
      <c r="BR507" s="1396"/>
      <c r="BS507" s="1396">
        <f t="shared" si="627"/>
        <v>0</v>
      </c>
      <c r="BT507" s="1441"/>
      <c r="BU507" s="1441">
        <f t="shared" si="672"/>
        <v>0</v>
      </c>
      <c r="BV507" s="1441">
        <f t="shared" si="673"/>
        <v>0</v>
      </c>
      <c r="BW507" s="1441">
        <f t="shared" si="674"/>
        <v>0</v>
      </c>
      <c r="BX507" s="1441">
        <f t="shared" si="675"/>
        <v>0</v>
      </c>
      <c r="BY507" s="1441">
        <f t="shared" si="676"/>
        <v>0</v>
      </c>
      <c r="BZ507" s="1441">
        <f t="shared" si="628"/>
        <v>0</v>
      </c>
      <c r="CA507" s="2394"/>
      <c r="CB507" s="2059">
        <f t="shared" si="629"/>
        <v>0</v>
      </c>
    </row>
    <row r="508" spans="1:80" ht="15" hidden="1" customHeight="1">
      <c r="A508" s="1165"/>
      <c r="B508" s="1557"/>
      <c r="C508" s="1671"/>
      <c r="D508" s="1672"/>
      <c r="E508" s="1432">
        <v>0</v>
      </c>
      <c r="F508" s="1432">
        <v>0</v>
      </c>
      <c r="G508" s="1366">
        <v>0</v>
      </c>
      <c r="H508" s="1366">
        <v>0</v>
      </c>
      <c r="I508" s="1366">
        <v>0</v>
      </c>
      <c r="J508" s="1366">
        <v>0</v>
      </c>
      <c r="K508" s="1366">
        <v>0</v>
      </c>
      <c r="L508" s="1366">
        <f t="shared" si="620"/>
        <v>0</v>
      </c>
      <c r="M508" s="1440"/>
      <c r="N508" s="1440"/>
      <c r="O508" s="1440"/>
      <c r="P508" s="1440"/>
      <c r="Q508" s="1440"/>
      <c r="R508" s="1440"/>
      <c r="S508" s="1440"/>
      <c r="T508" s="1440">
        <f t="shared" si="621"/>
        <v>0</v>
      </c>
      <c r="U508" s="1722"/>
      <c r="V508" s="2111">
        <f t="shared" si="660"/>
        <v>0</v>
      </c>
      <c r="W508" s="2111"/>
      <c r="X508" s="2111"/>
      <c r="Y508" s="891">
        <f t="shared" si="680"/>
        <v>0</v>
      </c>
      <c r="Z508" s="891"/>
      <c r="AA508" s="891">
        <f t="shared" si="661"/>
        <v>0</v>
      </c>
      <c r="AB508" s="891">
        <f t="shared" si="662"/>
        <v>0</v>
      </c>
      <c r="AC508" s="891">
        <f t="shared" si="663"/>
        <v>0</v>
      </c>
      <c r="AD508" s="891">
        <f t="shared" si="664"/>
        <v>0</v>
      </c>
      <c r="AE508" s="891">
        <f t="shared" si="665"/>
        <v>0</v>
      </c>
      <c r="AF508" s="2022">
        <f t="shared" si="622"/>
        <v>0</v>
      </c>
      <c r="AG508" s="891"/>
      <c r="AH508" s="891"/>
      <c r="AI508" s="1433">
        <v>0</v>
      </c>
      <c r="AJ508" s="1433">
        <v>0</v>
      </c>
      <c r="AK508" s="1433">
        <v>0</v>
      </c>
      <c r="AL508" s="1433">
        <v>0</v>
      </c>
      <c r="AM508" s="1433">
        <v>0</v>
      </c>
      <c r="AN508" s="1433">
        <v>0</v>
      </c>
      <c r="AO508" s="1433">
        <f t="shared" si="623"/>
        <v>0</v>
      </c>
      <c r="AP508" s="999"/>
      <c r="AQ508" s="1394"/>
      <c r="AR508" s="999"/>
      <c r="AS508" s="999"/>
      <c r="AT508" s="999"/>
      <c r="AU508" s="1394"/>
      <c r="AV508" s="1394">
        <f t="shared" si="624"/>
        <v>0</v>
      </c>
      <c r="AW508" s="1999"/>
      <c r="AX508" s="2108">
        <f t="shared" si="666"/>
        <v>0</v>
      </c>
      <c r="AY508" s="1438">
        <f t="shared" si="667"/>
        <v>0</v>
      </c>
      <c r="AZ508" s="1438"/>
      <c r="BA508" s="1438">
        <f t="shared" si="668"/>
        <v>0</v>
      </c>
      <c r="BB508" s="1438">
        <f t="shared" si="669"/>
        <v>0</v>
      </c>
      <c r="BC508" s="2023">
        <f t="shared" si="670"/>
        <v>0</v>
      </c>
      <c r="BD508" s="2024">
        <f t="shared" si="671"/>
        <v>0</v>
      </c>
      <c r="BE508" s="1438">
        <f t="shared" si="625"/>
        <v>0</v>
      </c>
      <c r="BF508" s="1644"/>
      <c r="BG508" s="1645"/>
      <c r="BH508" s="1434"/>
      <c r="BI508" s="1434"/>
      <c r="BJ508" s="1434"/>
      <c r="BK508" s="1434"/>
      <c r="BL508" s="1434"/>
      <c r="BM508" s="1434">
        <f t="shared" si="626"/>
        <v>0</v>
      </c>
      <c r="BN508" s="1395"/>
      <c r="BO508" s="1395"/>
      <c r="BP508" s="1395"/>
      <c r="BQ508" s="1395"/>
      <c r="BR508" s="1396"/>
      <c r="BS508" s="1396">
        <f t="shared" si="627"/>
        <v>0</v>
      </c>
      <c r="BT508" s="1441"/>
      <c r="BU508" s="1441">
        <f t="shared" si="672"/>
        <v>0</v>
      </c>
      <c r="BV508" s="1441">
        <f t="shared" si="673"/>
        <v>0</v>
      </c>
      <c r="BW508" s="1441">
        <f t="shared" si="674"/>
        <v>0</v>
      </c>
      <c r="BX508" s="1441">
        <f t="shared" si="675"/>
        <v>0</v>
      </c>
      <c r="BY508" s="1441">
        <f t="shared" si="676"/>
        <v>0</v>
      </c>
      <c r="BZ508" s="1441">
        <f t="shared" si="628"/>
        <v>0</v>
      </c>
      <c r="CA508" s="2394"/>
      <c r="CB508" s="2059">
        <f t="shared" si="629"/>
        <v>0</v>
      </c>
    </row>
    <row r="509" spans="1:80" ht="15" hidden="1" customHeight="1">
      <c r="A509" s="1165"/>
      <c r="B509" s="1557"/>
      <c r="C509" s="1671"/>
      <c r="D509" s="1672"/>
      <c r="E509" s="1432">
        <v>0</v>
      </c>
      <c r="F509" s="1432">
        <v>0</v>
      </c>
      <c r="G509" s="1366">
        <v>0</v>
      </c>
      <c r="H509" s="1366">
        <v>0</v>
      </c>
      <c r="I509" s="1366">
        <v>0</v>
      </c>
      <c r="J509" s="1366">
        <v>0</v>
      </c>
      <c r="K509" s="1366">
        <v>0</v>
      </c>
      <c r="L509" s="1366">
        <f t="shared" si="620"/>
        <v>0</v>
      </c>
      <c r="M509" s="1440"/>
      <c r="N509" s="1440"/>
      <c r="O509" s="1440"/>
      <c r="P509" s="1440"/>
      <c r="Q509" s="1440"/>
      <c r="R509" s="1440"/>
      <c r="S509" s="1440"/>
      <c r="T509" s="1440">
        <f t="shared" si="621"/>
        <v>0</v>
      </c>
      <c r="U509" s="1722"/>
      <c r="V509" s="2111">
        <f t="shared" si="660"/>
        <v>0</v>
      </c>
      <c r="W509" s="2111"/>
      <c r="X509" s="2111"/>
      <c r="Y509" s="891">
        <f t="shared" si="680"/>
        <v>0</v>
      </c>
      <c r="Z509" s="891"/>
      <c r="AA509" s="891">
        <f t="shared" si="661"/>
        <v>0</v>
      </c>
      <c r="AB509" s="891">
        <f t="shared" si="662"/>
        <v>0</v>
      </c>
      <c r="AC509" s="891">
        <f t="shared" si="663"/>
        <v>0</v>
      </c>
      <c r="AD509" s="891">
        <f t="shared" si="664"/>
        <v>0</v>
      </c>
      <c r="AE509" s="891">
        <f t="shared" si="665"/>
        <v>0</v>
      </c>
      <c r="AF509" s="2022">
        <f t="shared" si="622"/>
        <v>0</v>
      </c>
      <c r="AG509" s="891"/>
      <c r="AH509" s="891"/>
      <c r="AI509" s="1433">
        <v>0</v>
      </c>
      <c r="AJ509" s="1433">
        <v>0</v>
      </c>
      <c r="AK509" s="1433">
        <v>0</v>
      </c>
      <c r="AL509" s="1433">
        <v>0</v>
      </c>
      <c r="AM509" s="1433">
        <v>0</v>
      </c>
      <c r="AN509" s="1433">
        <v>0</v>
      </c>
      <c r="AO509" s="1433">
        <f t="shared" si="623"/>
        <v>0</v>
      </c>
      <c r="AP509" s="999"/>
      <c r="AQ509" s="1394"/>
      <c r="AR509" s="999"/>
      <c r="AS509" s="999"/>
      <c r="AT509" s="999"/>
      <c r="AU509" s="1394"/>
      <c r="AV509" s="1394">
        <f t="shared" si="624"/>
        <v>0</v>
      </c>
      <c r="AW509" s="1999"/>
      <c r="AX509" s="2108">
        <f t="shared" si="666"/>
        <v>0</v>
      </c>
      <c r="AY509" s="1438">
        <f t="shared" si="667"/>
        <v>0</v>
      </c>
      <c r="AZ509" s="1438"/>
      <c r="BA509" s="1438">
        <f t="shared" si="668"/>
        <v>0</v>
      </c>
      <c r="BB509" s="1438">
        <f t="shared" si="669"/>
        <v>0</v>
      </c>
      <c r="BC509" s="2023">
        <f t="shared" si="670"/>
        <v>0</v>
      </c>
      <c r="BD509" s="2024">
        <f t="shared" si="671"/>
        <v>0</v>
      </c>
      <c r="BE509" s="1438">
        <f t="shared" si="625"/>
        <v>0</v>
      </c>
      <c r="BF509" s="1644"/>
      <c r="BG509" s="1645"/>
      <c r="BH509" s="1434"/>
      <c r="BI509" s="1434"/>
      <c r="BJ509" s="1434"/>
      <c r="BK509" s="1434"/>
      <c r="BL509" s="1434"/>
      <c r="BM509" s="1434">
        <f t="shared" si="626"/>
        <v>0</v>
      </c>
      <c r="BN509" s="1395"/>
      <c r="BO509" s="1395"/>
      <c r="BP509" s="1395"/>
      <c r="BQ509" s="1395"/>
      <c r="BR509" s="1396"/>
      <c r="BS509" s="1396">
        <f t="shared" si="627"/>
        <v>0</v>
      </c>
      <c r="BT509" s="1441"/>
      <c r="BU509" s="1441">
        <f t="shared" si="672"/>
        <v>0</v>
      </c>
      <c r="BV509" s="1441">
        <f t="shared" si="673"/>
        <v>0</v>
      </c>
      <c r="BW509" s="1441">
        <f t="shared" si="674"/>
        <v>0</v>
      </c>
      <c r="BX509" s="1441">
        <f t="shared" si="675"/>
        <v>0</v>
      </c>
      <c r="BY509" s="1441">
        <f t="shared" si="676"/>
        <v>0</v>
      </c>
      <c r="BZ509" s="1441">
        <f t="shared" si="628"/>
        <v>0</v>
      </c>
      <c r="CA509" s="2394"/>
      <c r="CB509" s="2059">
        <f t="shared" si="629"/>
        <v>0</v>
      </c>
    </row>
    <row r="510" spans="1:80" ht="15" hidden="1" customHeight="1">
      <c r="A510" s="1165"/>
      <c r="B510" s="1557"/>
      <c r="C510" s="1671"/>
      <c r="D510" s="1672"/>
      <c r="E510" s="1432">
        <v>0</v>
      </c>
      <c r="F510" s="1432">
        <v>0</v>
      </c>
      <c r="G510" s="1366">
        <v>0</v>
      </c>
      <c r="H510" s="1366">
        <v>0</v>
      </c>
      <c r="I510" s="1366">
        <v>0</v>
      </c>
      <c r="J510" s="1366">
        <v>0</v>
      </c>
      <c r="K510" s="1366">
        <v>0</v>
      </c>
      <c r="L510" s="1366">
        <f t="shared" si="620"/>
        <v>0</v>
      </c>
      <c r="M510" s="1440"/>
      <c r="N510" s="1440"/>
      <c r="O510" s="1440"/>
      <c r="P510" s="1440"/>
      <c r="Q510" s="1440"/>
      <c r="R510" s="1440"/>
      <c r="S510" s="1440"/>
      <c r="T510" s="1440">
        <f t="shared" si="621"/>
        <v>0</v>
      </c>
      <c r="U510" s="1722"/>
      <c r="V510" s="2111">
        <f t="shared" si="660"/>
        <v>0</v>
      </c>
      <c r="W510" s="2111"/>
      <c r="X510" s="2111"/>
      <c r="Y510" s="891">
        <f t="shared" si="680"/>
        <v>0</v>
      </c>
      <c r="Z510" s="891"/>
      <c r="AA510" s="891">
        <f t="shared" si="661"/>
        <v>0</v>
      </c>
      <c r="AB510" s="891">
        <f t="shared" si="662"/>
        <v>0</v>
      </c>
      <c r="AC510" s="891">
        <f t="shared" si="663"/>
        <v>0</v>
      </c>
      <c r="AD510" s="891">
        <f t="shared" si="664"/>
        <v>0</v>
      </c>
      <c r="AE510" s="891">
        <f t="shared" si="665"/>
        <v>0</v>
      </c>
      <c r="AF510" s="2022">
        <f t="shared" si="622"/>
        <v>0</v>
      </c>
      <c r="AG510" s="891"/>
      <c r="AH510" s="891"/>
      <c r="AI510" s="1433">
        <v>0</v>
      </c>
      <c r="AJ510" s="1433">
        <v>0</v>
      </c>
      <c r="AK510" s="1433">
        <v>0</v>
      </c>
      <c r="AL510" s="1433">
        <v>0</v>
      </c>
      <c r="AM510" s="1433">
        <v>0</v>
      </c>
      <c r="AN510" s="1433">
        <v>0</v>
      </c>
      <c r="AO510" s="1433">
        <f t="shared" si="623"/>
        <v>0</v>
      </c>
      <c r="AP510" s="999"/>
      <c r="AQ510" s="1394"/>
      <c r="AR510" s="999"/>
      <c r="AS510" s="999"/>
      <c r="AT510" s="999"/>
      <c r="AU510" s="1394"/>
      <c r="AV510" s="1394">
        <f t="shared" si="624"/>
        <v>0</v>
      </c>
      <c r="AW510" s="1999"/>
      <c r="AX510" s="2108">
        <f t="shared" si="666"/>
        <v>0</v>
      </c>
      <c r="AY510" s="1438">
        <f t="shared" si="667"/>
        <v>0</v>
      </c>
      <c r="AZ510" s="1438"/>
      <c r="BA510" s="1438">
        <f t="shared" si="668"/>
        <v>0</v>
      </c>
      <c r="BB510" s="1438">
        <f t="shared" si="669"/>
        <v>0</v>
      </c>
      <c r="BC510" s="2023">
        <f t="shared" si="670"/>
        <v>0</v>
      </c>
      <c r="BD510" s="2024">
        <f t="shared" si="671"/>
        <v>0</v>
      </c>
      <c r="BE510" s="1438">
        <f t="shared" si="625"/>
        <v>0</v>
      </c>
      <c r="BF510" s="1644"/>
      <c r="BG510" s="1645"/>
      <c r="BH510" s="1434"/>
      <c r="BI510" s="1434"/>
      <c r="BJ510" s="1434"/>
      <c r="BK510" s="1434"/>
      <c r="BL510" s="1434"/>
      <c r="BM510" s="1434">
        <f t="shared" si="626"/>
        <v>0</v>
      </c>
      <c r="BN510" s="1395"/>
      <c r="BO510" s="1395"/>
      <c r="BP510" s="1395"/>
      <c r="BQ510" s="1395"/>
      <c r="BR510" s="1396"/>
      <c r="BS510" s="1396">
        <f t="shared" si="627"/>
        <v>0</v>
      </c>
      <c r="BT510" s="1441"/>
      <c r="BU510" s="1441">
        <f t="shared" si="672"/>
        <v>0</v>
      </c>
      <c r="BV510" s="1441">
        <f t="shared" si="673"/>
        <v>0</v>
      </c>
      <c r="BW510" s="1441">
        <f t="shared" si="674"/>
        <v>0</v>
      </c>
      <c r="BX510" s="1441">
        <f t="shared" si="675"/>
        <v>0</v>
      </c>
      <c r="BY510" s="1441">
        <f t="shared" si="676"/>
        <v>0</v>
      </c>
      <c r="BZ510" s="1441">
        <f t="shared" si="628"/>
        <v>0</v>
      </c>
      <c r="CA510" s="2394"/>
      <c r="CB510" s="2059">
        <f t="shared" si="629"/>
        <v>0</v>
      </c>
    </row>
    <row r="511" spans="1:80" ht="15" hidden="1" customHeight="1">
      <c r="A511" s="1165"/>
      <c r="B511" s="1557"/>
      <c r="C511" s="1671"/>
      <c r="D511" s="1672"/>
      <c r="E511" s="1432">
        <v>0</v>
      </c>
      <c r="F511" s="1432">
        <v>0</v>
      </c>
      <c r="G511" s="1366">
        <v>0</v>
      </c>
      <c r="H511" s="1366">
        <v>0</v>
      </c>
      <c r="I511" s="1366">
        <v>0</v>
      </c>
      <c r="J511" s="1366">
        <v>0</v>
      </c>
      <c r="K511" s="1366">
        <v>0</v>
      </c>
      <c r="L511" s="1366">
        <f t="shared" si="620"/>
        <v>0</v>
      </c>
      <c r="M511" s="1440"/>
      <c r="N511" s="1440"/>
      <c r="O511" s="1440"/>
      <c r="P511" s="1440"/>
      <c r="Q511" s="1440"/>
      <c r="R511" s="1440"/>
      <c r="S511" s="1440"/>
      <c r="T511" s="1440">
        <f t="shared" si="621"/>
        <v>0</v>
      </c>
      <c r="U511" s="1722"/>
      <c r="V511" s="2111">
        <f t="shared" si="660"/>
        <v>0</v>
      </c>
      <c r="W511" s="2111"/>
      <c r="X511" s="2111"/>
      <c r="Y511" s="891">
        <f t="shared" si="680"/>
        <v>0</v>
      </c>
      <c r="Z511" s="891"/>
      <c r="AA511" s="891">
        <f t="shared" si="661"/>
        <v>0</v>
      </c>
      <c r="AB511" s="891">
        <f t="shared" si="662"/>
        <v>0</v>
      </c>
      <c r="AC511" s="891">
        <f t="shared" si="663"/>
        <v>0</v>
      </c>
      <c r="AD511" s="891">
        <f t="shared" si="664"/>
        <v>0</v>
      </c>
      <c r="AE511" s="891">
        <f t="shared" si="665"/>
        <v>0</v>
      </c>
      <c r="AF511" s="2022">
        <f t="shared" si="622"/>
        <v>0</v>
      </c>
      <c r="AG511" s="891"/>
      <c r="AH511" s="891"/>
      <c r="AI511" s="1433">
        <v>0</v>
      </c>
      <c r="AJ511" s="1433">
        <v>0</v>
      </c>
      <c r="AK511" s="1433">
        <v>0</v>
      </c>
      <c r="AL511" s="1433">
        <v>0</v>
      </c>
      <c r="AM511" s="1433">
        <v>0</v>
      </c>
      <c r="AN511" s="1433">
        <v>0</v>
      </c>
      <c r="AO511" s="1433">
        <f t="shared" si="623"/>
        <v>0</v>
      </c>
      <c r="AP511" s="999"/>
      <c r="AQ511" s="1394"/>
      <c r="AR511" s="999"/>
      <c r="AS511" s="999"/>
      <c r="AT511" s="999"/>
      <c r="AU511" s="1394"/>
      <c r="AV511" s="1394">
        <f t="shared" si="624"/>
        <v>0</v>
      </c>
      <c r="AW511" s="1999"/>
      <c r="AX511" s="2108">
        <f t="shared" si="666"/>
        <v>0</v>
      </c>
      <c r="AY511" s="1438">
        <f t="shared" si="667"/>
        <v>0</v>
      </c>
      <c r="AZ511" s="1438"/>
      <c r="BA511" s="1438">
        <f t="shared" si="668"/>
        <v>0</v>
      </c>
      <c r="BB511" s="1438">
        <f t="shared" si="669"/>
        <v>0</v>
      </c>
      <c r="BC511" s="2023">
        <f t="shared" si="670"/>
        <v>0</v>
      </c>
      <c r="BD511" s="2024">
        <f t="shared" si="671"/>
        <v>0</v>
      </c>
      <c r="BE511" s="1438">
        <f t="shared" si="625"/>
        <v>0</v>
      </c>
      <c r="BF511" s="1644"/>
      <c r="BG511" s="1645"/>
      <c r="BH511" s="1434"/>
      <c r="BI511" s="1434"/>
      <c r="BJ511" s="1434"/>
      <c r="BK511" s="1434"/>
      <c r="BL511" s="1434"/>
      <c r="BM511" s="1434">
        <f t="shared" si="626"/>
        <v>0</v>
      </c>
      <c r="BN511" s="1395"/>
      <c r="BO511" s="1395"/>
      <c r="BP511" s="1395"/>
      <c r="BQ511" s="1395"/>
      <c r="BR511" s="1396"/>
      <c r="BS511" s="1396">
        <f t="shared" si="627"/>
        <v>0</v>
      </c>
      <c r="BT511" s="1441"/>
      <c r="BU511" s="1441">
        <f t="shared" si="672"/>
        <v>0</v>
      </c>
      <c r="BV511" s="1441">
        <f t="shared" si="673"/>
        <v>0</v>
      </c>
      <c r="BW511" s="1441">
        <f t="shared" si="674"/>
        <v>0</v>
      </c>
      <c r="BX511" s="1441">
        <f t="shared" si="675"/>
        <v>0</v>
      </c>
      <c r="BY511" s="1441">
        <f t="shared" si="676"/>
        <v>0</v>
      </c>
      <c r="BZ511" s="1441">
        <f t="shared" si="628"/>
        <v>0</v>
      </c>
      <c r="CA511" s="2394"/>
      <c r="CB511" s="2059">
        <f t="shared" si="629"/>
        <v>0</v>
      </c>
    </row>
    <row r="512" spans="1:80" ht="15" hidden="1" customHeight="1">
      <c r="A512" s="1170"/>
      <c r="B512" s="1557"/>
      <c r="C512" s="1671"/>
      <c r="D512" s="1493"/>
      <c r="E512" s="1366">
        <v>0</v>
      </c>
      <c r="F512" s="1366">
        <v>0</v>
      </c>
      <c r="G512" s="1366">
        <v>0</v>
      </c>
      <c r="H512" s="1366">
        <v>0</v>
      </c>
      <c r="I512" s="1366">
        <v>0</v>
      </c>
      <c r="J512" s="1366">
        <v>0</v>
      </c>
      <c r="K512" s="1366">
        <v>0</v>
      </c>
      <c r="L512" s="1366">
        <f t="shared" si="620"/>
        <v>0</v>
      </c>
      <c r="M512" s="1440"/>
      <c r="N512" s="1440"/>
      <c r="O512" s="1440"/>
      <c r="P512" s="1440"/>
      <c r="Q512" s="1440"/>
      <c r="R512" s="1440"/>
      <c r="S512" s="1440"/>
      <c r="T512" s="1440">
        <f t="shared" si="621"/>
        <v>0</v>
      </c>
      <c r="U512" s="1722"/>
      <c r="V512" s="2111">
        <f t="shared" si="660"/>
        <v>0</v>
      </c>
      <c r="W512" s="2111"/>
      <c r="X512" s="2111"/>
      <c r="Y512" s="891">
        <f t="shared" si="680"/>
        <v>0</v>
      </c>
      <c r="Z512" s="891"/>
      <c r="AA512" s="891">
        <f t="shared" si="661"/>
        <v>0</v>
      </c>
      <c r="AB512" s="891">
        <f t="shared" si="662"/>
        <v>0</v>
      </c>
      <c r="AC512" s="891">
        <f t="shared" si="663"/>
        <v>0</v>
      </c>
      <c r="AD512" s="891">
        <f t="shared" si="664"/>
        <v>0</v>
      </c>
      <c r="AE512" s="891">
        <f t="shared" si="665"/>
        <v>0</v>
      </c>
      <c r="AF512" s="2022">
        <f t="shared" si="622"/>
        <v>0</v>
      </c>
      <c r="AG512" s="891"/>
      <c r="AH512" s="891"/>
      <c r="AI512" s="1438">
        <v>0</v>
      </c>
      <c r="AJ512" s="1438">
        <v>0</v>
      </c>
      <c r="AK512" s="1438">
        <v>0</v>
      </c>
      <c r="AL512" s="1438">
        <v>0</v>
      </c>
      <c r="AM512" s="1438">
        <v>0</v>
      </c>
      <c r="AN512" s="1438">
        <v>0</v>
      </c>
      <c r="AO512" s="1438">
        <f t="shared" si="623"/>
        <v>0</v>
      </c>
      <c r="AP512" s="999"/>
      <c r="AQ512" s="1394"/>
      <c r="AR512" s="999"/>
      <c r="AS512" s="999"/>
      <c r="AT512" s="999"/>
      <c r="AU512" s="1394"/>
      <c r="AV512" s="1394">
        <f t="shared" si="624"/>
        <v>0</v>
      </c>
      <c r="AW512" s="1999"/>
      <c r="AX512" s="2108">
        <f t="shared" si="666"/>
        <v>0</v>
      </c>
      <c r="AY512" s="1438">
        <f t="shared" si="667"/>
        <v>0</v>
      </c>
      <c r="AZ512" s="1438"/>
      <c r="BA512" s="1438">
        <f t="shared" si="668"/>
        <v>0</v>
      </c>
      <c r="BB512" s="1438">
        <f t="shared" si="669"/>
        <v>0</v>
      </c>
      <c r="BC512" s="2023">
        <f t="shared" si="670"/>
        <v>0</v>
      </c>
      <c r="BD512" s="2024">
        <f t="shared" si="671"/>
        <v>0</v>
      </c>
      <c r="BE512" s="1438">
        <f t="shared" si="625"/>
        <v>0</v>
      </c>
      <c r="BF512" s="1644"/>
      <c r="BG512" s="1645"/>
      <c r="BH512" s="1441"/>
      <c r="BI512" s="1441"/>
      <c r="BJ512" s="1441"/>
      <c r="BK512" s="1441"/>
      <c r="BL512" s="1441"/>
      <c r="BM512" s="1441">
        <f t="shared" si="626"/>
        <v>0</v>
      </c>
      <c r="BN512" s="1395"/>
      <c r="BO512" s="1395"/>
      <c r="BP512" s="1395"/>
      <c r="BQ512" s="1395"/>
      <c r="BR512" s="1396"/>
      <c r="BS512" s="1396">
        <f t="shared" si="627"/>
        <v>0</v>
      </c>
      <c r="BT512" s="1441"/>
      <c r="BU512" s="1441">
        <f t="shared" si="672"/>
        <v>0</v>
      </c>
      <c r="BV512" s="1441">
        <f t="shared" si="673"/>
        <v>0</v>
      </c>
      <c r="BW512" s="1441">
        <f t="shared" si="674"/>
        <v>0</v>
      </c>
      <c r="BX512" s="1441">
        <f t="shared" si="675"/>
        <v>0</v>
      </c>
      <c r="BY512" s="1441">
        <f t="shared" si="676"/>
        <v>0</v>
      </c>
      <c r="BZ512" s="1441">
        <f t="shared" si="628"/>
        <v>0</v>
      </c>
      <c r="CA512" s="2394"/>
      <c r="CB512" s="2059">
        <f t="shared" si="629"/>
        <v>0</v>
      </c>
    </row>
    <row r="513" spans="1:80" ht="15" hidden="1" customHeight="1">
      <c r="A513" s="1165"/>
      <c r="B513" s="1557"/>
      <c r="C513" s="1671"/>
      <c r="D513" s="1675"/>
      <c r="E513" s="1358">
        <v>0</v>
      </c>
      <c r="F513" s="891">
        <v>0</v>
      </c>
      <c r="G513" s="891">
        <v>0</v>
      </c>
      <c r="H513" s="891">
        <v>0</v>
      </c>
      <c r="I513" s="891">
        <v>0</v>
      </c>
      <c r="J513" s="891">
        <v>0</v>
      </c>
      <c r="K513" s="891">
        <v>0</v>
      </c>
      <c r="L513" s="891">
        <f t="shared" si="620"/>
        <v>0</v>
      </c>
      <c r="M513" s="1440"/>
      <c r="N513" s="1440"/>
      <c r="O513" s="1440"/>
      <c r="P513" s="1440"/>
      <c r="Q513" s="1440"/>
      <c r="R513" s="1440"/>
      <c r="S513" s="1440"/>
      <c r="T513" s="1440">
        <f t="shared" si="621"/>
        <v>0</v>
      </c>
      <c r="U513" s="1722"/>
      <c r="V513" s="2111">
        <f t="shared" si="660"/>
        <v>0</v>
      </c>
      <c r="W513" s="2111"/>
      <c r="X513" s="2111"/>
      <c r="Y513" s="891">
        <f t="shared" si="680"/>
        <v>0</v>
      </c>
      <c r="Z513" s="891"/>
      <c r="AA513" s="891">
        <f t="shared" si="661"/>
        <v>0</v>
      </c>
      <c r="AB513" s="891">
        <f t="shared" si="662"/>
        <v>0</v>
      </c>
      <c r="AC513" s="891">
        <f t="shared" si="663"/>
        <v>0</v>
      </c>
      <c r="AD513" s="891">
        <f t="shared" si="664"/>
        <v>0</v>
      </c>
      <c r="AE513" s="891">
        <f t="shared" si="665"/>
        <v>0</v>
      </c>
      <c r="AF513" s="2022">
        <f t="shared" si="622"/>
        <v>0</v>
      </c>
      <c r="AG513" s="891"/>
      <c r="AH513" s="891"/>
      <c r="AI513" s="1438">
        <v>0</v>
      </c>
      <c r="AJ513" s="1438">
        <v>0</v>
      </c>
      <c r="AK513" s="1438">
        <v>0</v>
      </c>
      <c r="AL513" s="1438">
        <v>0</v>
      </c>
      <c r="AM513" s="1438">
        <v>0</v>
      </c>
      <c r="AN513" s="1438">
        <v>0</v>
      </c>
      <c r="AO513" s="1438">
        <f t="shared" si="623"/>
        <v>0</v>
      </c>
      <c r="AP513" s="999"/>
      <c r="AQ513" s="1394"/>
      <c r="AR513" s="999"/>
      <c r="AS513" s="999"/>
      <c r="AT513" s="999"/>
      <c r="AU513" s="1394"/>
      <c r="AV513" s="1394">
        <f t="shared" si="624"/>
        <v>0</v>
      </c>
      <c r="AW513" s="1999"/>
      <c r="AX513" s="2108">
        <f t="shared" si="666"/>
        <v>0</v>
      </c>
      <c r="AY513" s="1438">
        <f t="shared" si="667"/>
        <v>0</v>
      </c>
      <c r="AZ513" s="1438"/>
      <c r="BA513" s="1438">
        <f t="shared" si="668"/>
        <v>0</v>
      </c>
      <c r="BB513" s="1438">
        <f t="shared" si="669"/>
        <v>0</v>
      </c>
      <c r="BC513" s="2023">
        <f t="shared" si="670"/>
        <v>0</v>
      </c>
      <c r="BD513" s="2024">
        <f t="shared" si="671"/>
        <v>0</v>
      </c>
      <c r="BE513" s="1438">
        <f t="shared" si="625"/>
        <v>0</v>
      </c>
      <c r="BF513" s="1644"/>
      <c r="BG513" s="1645"/>
      <c r="BH513" s="1441"/>
      <c r="BI513" s="1441"/>
      <c r="BJ513" s="1441"/>
      <c r="BK513" s="1441"/>
      <c r="BL513" s="1441"/>
      <c r="BM513" s="1441">
        <f t="shared" si="626"/>
        <v>0</v>
      </c>
      <c r="BN513" s="1395"/>
      <c r="BO513" s="1395"/>
      <c r="BP513" s="1395"/>
      <c r="BQ513" s="1395"/>
      <c r="BR513" s="1396"/>
      <c r="BS513" s="1396">
        <f t="shared" si="627"/>
        <v>0</v>
      </c>
      <c r="BT513" s="1441"/>
      <c r="BU513" s="1441">
        <f t="shared" si="672"/>
        <v>0</v>
      </c>
      <c r="BV513" s="1441">
        <f t="shared" si="673"/>
        <v>0</v>
      </c>
      <c r="BW513" s="1441">
        <f t="shared" si="674"/>
        <v>0</v>
      </c>
      <c r="BX513" s="1441">
        <f t="shared" si="675"/>
        <v>0</v>
      </c>
      <c r="BY513" s="1441">
        <f t="shared" si="676"/>
        <v>0</v>
      </c>
      <c r="BZ513" s="1441">
        <f t="shared" si="628"/>
        <v>0</v>
      </c>
      <c r="CA513" s="2394"/>
      <c r="CB513" s="2059">
        <f t="shared" si="629"/>
        <v>0</v>
      </c>
    </row>
    <row r="514" spans="1:80" ht="15" hidden="1" customHeight="1">
      <c r="A514" s="911">
        <v>37</v>
      </c>
      <c r="B514" s="1557"/>
      <c r="C514" s="1368" t="s">
        <v>748</v>
      </c>
      <c r="D514" s="1672" t="s">
        <v>957</v>
      </c>
      <c r="E514" s="1358">
        <v>0</v>
      </c>
      <c r="F514" s="891">
        <v>0</v>
      </c>
      <c r="G514" s="891">
        <v>0</v>
      </c>
      <c r="H514" s="891">
        <v>0</v>
      </c>
      <c r="I514" s="891">
        <v>0</v>
      </c>
      <c r="J514" s="891">
        <v>0</v>
      </c>
      <c r="K514" s="891">
        <v>0</v>
      </c>
      <c r="L514" s="891">
        <f t="shared" si="620"/>
        <v>0</v>
      </c>
      <c r="M514" s="1440"/>
      <c r="N514" s="1440"/>
      <c r="O514" s="1440"/>
      <c r="P514" s="1440"/>
      <c r="Q514" s="1440"/>
      <c r="R514" s="1440"/>
      <c r="S514" s="1440"/>
      <c r="T514" s="1440">
        <f t="shared" si="621"/>
        <v>0</v>
      </c>
      <c r="U514" s="1722"/>
      <c r="V514" s="2111">
        <f t="shared" si="660"/>
        <v>0</v>
      </c>
      <c r="W514" s="2111"/>
      <c r="X514" s="2111"/>
      <c r="Y514" s="891">
        <f t="shared" si="680"/>
        <v>0</v>
      </c>
      <c r="Z514" s="891"/>
      <c r="AA514" s="891">
        <f t="shared" si="661"/>
        <v>0</v>
      </c>
      <c r="AB514" s="891">
        <f t="shared" si="662"/>
        <v>0</v>
      </c>
      <c r="AC514" s="891">
        <f t="shared" si="663"/>
        <v>0</v>
      </c>
      <c r="AD514" s="891">
        <f t="shared" si="664"/>
        <v>0</v>
      </c>
      <c r="AE514" s="891">
        <f t="shared" si="665"/>
        <v>0</v>
      </c>
      <c r="AF514" s="1366">
        <f t="shared" si="622"/>
        <v>0</v>
      </c>
      <c r="AG514" s="891"/>
      <c r="AH514" s="891"/>
      <c r="AI514" s="1438">
        <v>0</v>
      </c>
      <c r="AJ514" s="1438">
        <v>0</v>
      </c>
      <c r="AK514" s="1438">
        <v>0</v>
      </c>
      <c r="AL514" s="1438">
        <v>0</v>
      </c>
      <c r="AM514" s="1438">
        <v>0</v>
      </c>
      <c r="AN514" s="1438">
        <v>0</v>
      </c>
      <c r="AO514" s="1438">
        <f t="shared" si="623"/>
        <v>0</v>
      </c>
      <c r="AP514" s="1394"/>
      <c r="AQ514" s="1394"/>
      <c r="AR514" s="999"/>
      <c r="AS514" s="999"/>
      <c r="AT514" s="999"/>
      <c r="AU514" s="1394"/>
      <c r="AV514" s="1394">
        <f t="shared" si="624"/>
        <v>0</v>
      </c>
      <c r="AW514" s="1999"/>
      <c r="AX514" s="2108">
        <f t="shared" si="666"/>
        <v>0</v>
      </c>
      <c r="AY514" s="1438">
        <f t="shared" si="667"/>
        <v>0</v>
      </c>
      <c r="AZ514" s="1438"/>
      <c r="BA514" s="1438">
        <f t="shared" si="668"/>
        <v>0</v>
      </c>
      <c r="BB514" s="1438">
        <f t="shared" si="669"/>
        <v>0</v>
      </c>
      <c r="BC514" s="1438">
        <f t="shared" si="670"/>
        <v>0</v>
      </c>
      <c r="BD514" s="1438">
        <f t="shared" si="671"/>
        <v>0</v>
      </c>
      <c r="BE514" s="1438">
        <f t="shared" si="625"/>
        <v>0</v>
      </c>
      <c r="BF514" s="1362"/>
      <c r="BG514" s="1363"/>
      <c r="BH514" s="1441"/>
      <c r="BI514" s="1441"/>
      <c r="BJ514" s="1441"/>
      <c r="BK514" s="1441"/>
      <c r="BL514" s="1441"/>
      <c r="BM514" s="1441">
        <f t="shared" si="626"/>
        <v>0</v>
      </c>
      <c r="BN514" s="1395"/>
      <c r="BO514" s="1395"/>
      <c r="BP514" s="1395"/>
      <c r="BQ514" s="1395"/>
      <c r="BR514" s="1396"/>
      <c r="BS514" s="1396">
        <f t="shared" si="627"/>
        <v>0</v>
      </c>
      <c r="BT514" s="1441"/>
      <c r="BU514" s="1441">
        <f t="shared" si="672"/>
        <v>0</v>
      </c>
      <c r="BV514" s="1441">
        <f t="shared" si="673"/>
        <v>0</v>
      </c>
      <c r="BW514" s="1441">
        <f t="shared" si="674"/>
        <v>0</v>
      </c>
      <c r="BX514" s="1441">
        <f t="shared" si="675"/>
        <v>0</v>
      </c>
      <c r="BY514" s="1441">
        <f t="shared" si="676"/>
        <v>0</v>
      </c>
      <c r="BZ514" s="1441">
        <f t="shared" si="628"/>
        <v>0</v>
      </c>
      <c r="CA514" s="2394"/>
      <c r="CB514" s="2059">
        <f t="shared" si="629"/>
        <v>0</v>
      </c>
    </row>
    <row r="515" spans="1:80" ht="15" hidden="1" customHeight="1">
      <c r="A515" s="1165"/>
      <c r="B515" s="1557"/>
      <c r="C515" s="1368" t="s">
        <v>747</v>
      </c>
      <c r="D515" s="1676"/>
      <c r="E515" s="1677">
        <v>0</v>
      </c>
      <c r="F515" s="889">
        <v>0</v>
      </c>
      <c r="G515" s="889">
        <v>0</v>
      </c>
      <c r="H515" s="889">
        <v>0</v>
      </c>
      <c r="I515" s="889">
        <v>0</v>
      </c>
      <c r="J515" s="889">
        <v>0</v>
      </c>
      <c r="K515" s="889">
        <v>0</v>
      </c>
      <c r="L515" s="889">
        <f t="shared" si="620"/>
        <v>0</v>
      </c>
      <c r="M515" s="1496"/>
      <c r="N515" s="1496"/>
      <c r="O515" s="1496"/>
      <c r="P515" s="1496"/>
      <c r="Q515" s="1496"/>
      <c r="R515" s="1496"/>
      <c r="S515" s="1444"/>
      <c r="T515" s="1444">
        <f t="shared" si="621"/>
        <v>0</v>
      </c>
      <c r="U515" s="1727"/>
      <c r="V515" s="2111">
        <f t="shared" si="660"/>
        <v>0</v>
      </c>
      <c r="W515" s="2111"/>
      <c r="X515" s="2111"/>
      <c r="Y515" s="891">
        <f t="shared" si="680"/>
        <v>0</v>
      </c>
      <c r="Z515" s="891"/>
      <c r="AA515" s="891">
        <f t="shared" si="661"/>
        <v>0</v>
      </c>
      <c r="AB515" s="891">
        <f t="shared" si="662"/>
        <v>0</v>
      </c>
      <c r="AC515" s="891">
        <f t="shared" si="663"/>
        <v>0</v>
      </c>
      <c r="AD515" s="891">
        <f t="shared" si="664"/>
        <v>0</v>
      </c>
      <c r="AE515" s="891">
        <f t="shared" si="665"/>
        <v>0</v>
      </c>
      <c r="AF515" s="1443">
        <f t="shared" si="622"/>
        <v>0</v>
      </c>
      <c r="AG515" s="889"/>
      <c r="AH515" s="889"/>
      <c r="AI515" s="1497">
        <v>0</v>
      </c>
      <c r="AJ515" s="1497">
        <v>0</v>
      </c>
      <c r="AK515" s="1497">
        <v>0</v>
      </c>
      <c r="AL515" s="1481">
        <v>0</v>
      </c>
      <c r="AM515" s="1481">
        <v>0</v>
      </c>
      <c r="AN515" s="1481">
        <v>0</v>
      </c>
      <c r="AO515" s="1481">
        <f t="shared" si="623"/>
        <v>0</v>
      </c>
      <c r="AP515" s="1001"/>
      <c r="AQ515" s="1402"/>
      <c r="AR515" s="1001"/>
      <c r="AS515" s="1001"/>
      <c r="AT515" s="1001"/>
      <c r="AU515" s="1402"/>
      <c r="AV515" s="1402">
        <f t="shared" si="624"/>
        <v>0</v>
      </c>
      <c r="AW515" s="2080"/>
      <c r="AX515" s="2108">
        <f t="shared" si="666"/>
        <v>0</v>
      </c>
      <c r="AY515" s="1438">
        <f t="shared" si="667"/>
        <v>0</v>
      </c>
      <c r="AZ515" s="1438"/>
      <c r="BA515" s="1438">
        <f t="shared" si="668"/>
        <v>0</v>
      </c>
      <c r="BB515" s="1438">
        <f t="shared" si="669"/>
        <v>0</v>
      </c>
      <c r="BC515" s="1438">
        <f t="shared" si="670"/>
        <v>0</v>
      </c>
      <c r="BD515" s="1438">
        <f t="shared" si="671"/>
        <v>0</v>
      </c>
      <c r="BE515" s="1438">
        <f t="shared" si="625"/>
        <v>0</v>
      </c>
      <c r="BF515" s="1380"/>
      <c r="BG515" s="1381"/>
      <c r="BH515" s="1498"/>
      <c r="BI515" s="1498"/>
      <c r="BJ515" s="1498"/>
      <c r="BK515" s="1456"/>
      <c r="BL515" s="1456"/>
      <c r="BM515" s="1456">
        <f t="shared" si="626"/>
        <v>0</v>
      </c>
      <c r="BN515" s="1403"/>
      <c r="BO515" s="1403"/>
      <c r="BP515" s="1403"/>
      <c r="BQ515" s="1403"/>
      <c r="BR515" s="1404"/>
      <c r="BS515" s="1404">
        <f t="shared" si="627"/>
        <v>0</v>
      </c>
      <c r="BT515" s="1456"/>
      <c r="BU515" s="1441">
        <f t="shared" si="672"/>
        <v>0</v>
      </c>
      <c r="BV515" s="1441">
        <f t="shared" si="673"/>
        <v>0</v>
      </c>
      <c r="BW515" s="1441">
        <f t="shared" si="674"/>
        <v>0</v>
      </c>
      <c r="BX515" s="1441">
        <f t="shared" si="675"/>
        <v>0</v>
      </c>
      <c r="BY515" s="1441">
        <f t="shared" si="676"/>
        <v>0</v>
      </c>
      <c r="BZ515" s="1456">
        <f t="shared" si="628"/>
        <v>0</v>
      </c>
      <c r="CA515" s="2395"/>
      <c r="CB515" s="2059">
        <f t="shared" si="629"/>
        <v>0</v>
      </c>
    </row>
    <row r="516" spans="1:80" ht="13.9" customHeight="1">
      <c r="A516" s="1165" t="s">
        <v>759</v>
      </c>
      <c r="B516" s="1171" t="s">
        <v>776</v>
      </c>
      <c r="C516" s="1517" t="s">
        <v>598</v>
      </c>
      <c r="D516" s="1736"/>
      <c r="E516" s="1861">
        <v>10</v>
      </c>
      <c r="F516" s="1861">
        <v>2000</v>
      </c>
      <c r="G516" s="1861">
        <v>99000</v>
      </c>
      <c r="H516" s="1861">
        <v>0</v>
      </c>
      <c r="I516" s="1861">
        <v>0</v>
      </c>
      <c r="J516" s="1861">
        <v>1800</v>
      </c>
      <c r="K516" s="1861">
        <v>43200</v>
      </c>
      <c r="L516" s="1861">
        <f t="shared" si="620"/>
        <v>146000</v>
      </c>
      <c r="M516" s="1184">
        <f t="shared" ref="M516:S516" si="681">SUM(M517:M536)</f>
        <v>0</v>
      </c>
      <c r="N516" s="1184">
        <f t="shared" si="681"/>
        <v>0</v>
      </c>
      <c r="O516" s="1184">
        <f t="shared" si="681"/>
        <v>-18125</v>
      </c>
      <c r="P516" s="1184">
        <f t="shared" si="681"/>
        <v>0</v>
      </c>
      <c r="Q516" s="1184"/>
      <c r="R516" s="1184">
        <f t="shared" si="681"/>
        <v>725</v>
      </c>
      <c r="S516" s="1184">
        <f t="shared" si="681"/>
        <v>17400</v>
      </c>
      <c r="T516" s="1184">
        <f t="shared" si="621"/>
        <v>0</v>
      </c>
      <c r="U516" s="1184"/>
      <c r="V516" s="1750">
        <f t="shared" ref="V516:AE516" si="682">SUM(V517:V536)</f>
        <v>8.3000000000000007</v>
      </c>
      <c r="W516" s="1750"/>
      <c r="X516" s="1750"/>
      <c r="Y516" s="1861">
        <f t="shared" si="682"/>
        <v>0</v>
      </c>
      <c r="Z516" s="1861"/>
      <c r="AA516" s="1861">
        <f t="shared" si="682"/>
        <v>76203.7</v>
      </c>
      <c r="AB516" s="1861">
        <f t="shared" si="682"/>
        <v>0</v>
      </c>
      <c r="AC516" s="1861">
        <f>SUM(AC517:AC536)</f>
        <v>0</v>
      </c>
      <c r="AD516" s="1861">
        <f t="shared" si="682"/>
        <v>1775</v>
      </c>
      <c r="AE516" s="1861">
        <f t="shared" si="682"/>
        <v>42600</v>
      </c>
      <c r="AF516" s="1861">
        <f t="shared" si="622"/>
        <v>120578.7</v>
      </c>
      <c r="AG516" s="1861"/>
      <c r="AH516" s="1861"/>
      <c r="AI516" s="1861">
        <v>11</v>
      </c>
      <c r="AJ516" s="1861">
        <v>4000</v>
      </c>
      <c r="AK516" s="1861">
        <v>119000</v>
      </c>
      <c r="AL516" s="1861">
        <v>0</v>
      </c>
      <c r="AM516" s="1861">
        <v>2100</v>
      </c>
      <c r="AN516" s="1861">
        <v>50400</v>
      </c>
      <c r="AO516" s="1861">
        <f t="shared" si="623"/>
        <v>175500</v>
      </c>
      <c r="AP516" s="1861">
        <f t="shared" ref="AP516:AU516" si="683">SUM(AP517:AP536)</f>
        <v>0</v>
      </c>
      <c r="AQ516" s="1861">
        <f t="shared" si="683"/>
        <v>0</v>
      </c>
      <c r="AR516" s="1861">
        <f t="shared" si="683"/>
        <v>0</v>
      </c>
      <c r="AS516" s="1861">
        <f t="shared" si="683"/>
        <v>0</v>
      </c>
      <c r="AT516" s="1861">
        <f t="shared" si="683"/>
        <v>0</v>
      </c>
      <c r="AU516" s="1861">
        <f t="shared" si="683"/>
        <v>0</v>
      </c>
      <c r="AV516" s="1861">
        <f t="shared" si="624"/>
        <v>0</v>
      </c>
      <c r="AW516" s="1861"/>
      <c r="AX516" s="1750">
        <f t="shared" ref="AX516:BD516" si="684">SUM(AX517:AX536)</f>
        <v>7.2</v>
      </c>
      <c r="AY516" s="1861">
        <f t="shared" si="684"/>
        <v>0</v>
      </c>
      <c r="AZ516" s="1861"/>
      <c r="BA516" s="1861">
        <f t="shared" si="684"/>
        <v>59361</v>
      </c>
      <c r="BB516" s="1861">
        <f t="shared" si="684"/>
        <v>0</v>
      </c>
      <c r="BC516" s="1861">
        <f t="shared" si="684"/>
        <v>4000</v>
      </c>
      <c r="BD516" s="1861">
        <f t="shared" si="684"/>
        <v>96000</v>
      </c>
      <c r="BE516" s="1861">
        <f t="shared" si="625"/>
        <v>159361</v>
      </c>
      <c r="BF516" s="1730"/>
      <c r="BG516" s="1185"/>
      <c r="BH516" s="1861">
        <f>SUM(BH517:BH536)</f>
        <v>6</v>
      </c>
      <c r="BI516" s="1861">
        <f>SUM(BI517:BI536)</f>
        <v>0</v>
      </c>
      <c r="BJ516" s="1861">
        <f>SUM(BJ517:BJ536)</f>
        <v>109000</v>
      </c>
      <c r="BK516" s="1861">
        <f>SUM(BK517:BK536)</f>
        <v>0</v>
      </c>
      <c r="BL516" s="1861">
        <f>SUM(BL517:BL536)</f>
        <v>0</v>
      </c>
      <c r="BM516" s="1861">
        <f t="shared" si="626"/>
        <v>109000</v>
      </c>
      <c r="BN516" s="1861">
        <f>SUM(BN517:BN536)</f>
        <v>0</v>
      </c>
      <c r="BO516" s="1861">
        <f>SUM(BO517:BO536)</f>
        <v>0</v>
      </c>
      <c r="BP516" s="1861">
        <f t="shared" ref="BP516:BY516" si="685">SUM(BP517:BP536)</f>
        <v>0</v>
      </c>
      <c r="BQ516" s="1861">
        <f>SUM(BQ517:BQ536)</f>
        <v>0</v>
      </c>
      <c r="BR516" s="1861">
        <f t="shared" si="685"/>
        <v>0</v>
      </c>
      <c r="BS516" s="1861">
        <f t="shared" si="627"/>
        <v>0</v>
      </c>
      <c r="BT516" s="2115"/>
      <c r="BU516" s="1861">
        <f t="shared" si="685"/>
        <v>6</v>
      </c>
      <c r="BV516" s="1861">
        <f t="shared" si="685"/>
        <v>0</v>
      </c>
      <c r="BW516" s="1861">
        <f t="shared" si="685"/>
        <v>109000</v>
      </c>
      <c r="BX516" s="1861">
        <f>SUM(BX517:BX536)</f>
        <v>0</v>
      </c>
      <c r="BY516" s="1861">
        <f t="shared" si="685"/>
        <v>0</v>
      </c>
      <c r="BZ516" s="1861">
        <f t="shared" si="628"/>
        <v>109000</v>
      </c>
      <c r="CA516" s="2396"/>
      <c r="CB516" s="2059">
        <f t="shared" si="629"/>
        <v>21.5</v>
      </c>
    </row>
    <row r="517" spans="1:80" ht="44.25" hidden="1" customHeight="1">
      <c r="A517" s="1165"/>
      <c r="B517" s="1591"/>
      <c r="C517" s="1639" t="s">
        <v>775</v>
      </c>
      <c r="D517" s="1678" t="s">
        <v>955</v>
      </c>
      <c r="E517" s="1340">
        <v>0</v>
      </c>
      <c r="F517" s="930">
        <v>0</v>
      </c>
      <c r="G517" s="930">
        <v>0</v>
      </c>
      <c r="H517" s="930">
        <v>0</v>
      </c>
      <c r="I517" s="930">
        <v>0</v>
      </c>
      <c r="J517" s="930">
        <v>0</v>
      </c>
      <c r="K517" s="930">
        <v>0</v>
      </c>
      <c r="L517" s="930">
        <f t="shared" si="620"/>
        <v>0</v>
      </c>
      <c r="M517" s="1640"/>
      <c r="N517" s="1640"/>
      <c r="O517" s="1640"/>
      <c r="P517" s="1640"/>
      <c r="Q517" s="1640"/>
      <c r="R517" s="1640"/>
      <c r="S517" s="1640"/>
      <c r="T517" s="1640">
        <f t="shared" si="621"/>
        <v>0</v>
      </c>
      <c r="U517" s="1721"/>
      <c r="V517" s="2123">
        <f t="shared" ref="V517:V536" si="686">E517+M517</f>
        <v>0</v>
      </c>
      <c r="W517" s="2123"/>
      <c r="X517" s="2123"/>
      <c r="Y517" s="930"/>
      <c r="Z517" s="930"/>
      <c r="AA517" s="930">
        <f t="shared" ref="AA517:AA536" si="687">G517+O517</f>
        <v>0</v>
      </c>
      <c r="AB517" s="930">
        <f t="shared" ref="AB517:AB536" si="688">H517+P517</f>
        <v>0</v>
      </c>
      <c r="AC517" s="930">
        <f t="shared" ref="AC517:AC536" si="689">I517+Q517</f>
        <v>0</v>
      </c>
      <c r="AD517" s="930">
        <f t="shared" ref="AD517:AD536" si="690">J517+R517</f>
        <v>0</v>
      </c>
      <c r="AE517" s="930">
        <f t="shared" ref="AE517:AE536" si="691">K517+S517</f>
        <v>0</v>
      </c>
      <c r="AF517" s="1449">
        <f t="shared" si="622"/>
        <v>0</v>
      </c>
      <c r="AG517" s="930"/>
      <c r="AH517" s="930"/>
      <c r="AI517" s="1424">
        <v>0</v>
      </c>
      <c r="AJ517" s="1424">
        <v>0</v>
      </c>
      <c r="AK517" s="1424">
        <v>0</v>
      </c>
      <c r="AL517" s="1424">
        <v>0</v>
      </c>
      <c r="AM517" s="1424">
        <v>0</v>
      </c>
      <c r="AN517" s="1424">
        <v>0</v>
      </c>
      <c r="AO517" s="1424">
        <f t="shared" si="623"/>
        <v>0</v>
      </c>
      <c r="AP517" s="1002"/>
      <c r="AQ517" s="1389"/>
      <c r="AR517" s="1002"/>
      <c r="AS517" s="1002"/>
      <c r="AT517" s="1002"/>
      <c r="AU517" s="1389"/>
      <c r="AV517" s="1389">
        <f t="shared" si="624"/>
        <v>0</v>
      </c>
      <c r="AW517" s="2079"/>
      <c r="AX517" s="2110">
        <f t="shared" ref="AX517:AX536" si="692">AI517+AP517</f>
        <v>0</v>
      </c>
      <c r="AY517" s="1450">
        <f t="shared" ref="AY517:AY536" si="693">AJ517+AQ517</f>
        <v>0</v>
      </c>
      <c r="AZ517" s="1450"/>
      <c r="BA517" s="1450">
        <f t="shared" ref="BA517:BA536" si="694">AK517+AR517</f>
        <v>0</v>
      </c>
      <c r="BB517" s="1450">
        <f t="shared" ref="BB517:BB536" si="695">AL517+AS517</f>
        <v>0</v>
      </c>
      <c r="BC517" s="1450">
        <f t="shared" ref="BC517:BC536" si="696">AM517+AT517</f>
        <v>0</v>
      </c>
      <c r="BD517" s="1450">
        <f t="shared" ref="BD517:BD536" si="697">AN517+AU517</f>
        <v>0</v>
      </c>
      <c r="BE517" s="1450">
        <f t="shared" si="625"/>
        <v>0</v>
      </c>
      <c r="BF517" s="1390"/>
      <c r="BG517" s="1391"/>
      <c r="BH517" s="1428"/>
      <c r="BI517" s="1428"/>
      <c r="BJ517" s="1428"/>
      <c r="BK517" s="1428"/>
      <c r="BL517" s="1428"/>
      <c r="BM517" s="1428">
        <f t="shared" si="626"/>
        <v>0</v>
      </c>
      <c r="BN517" s="1392"/>
      <c r="BO517" s="1392"/>
      <c r="BP517" s="1392"/>
      <c r="BQ517" s="1392"/>
      <c r="BR517" s="1393"/>
      <c r="BS517" s="1393">
        <f t="shared" si="627"/>
        <v>0</v>
      </c>
      <c r="BT517" s="1670"/>
      <c r="BU517" s="1451">
        <f t="shared" ref="BU517:BU536" si="698">BH517+BN517</f>
        <v>0</v>
      </c>
      <c r="BV517" s="1451">
        <f t="shared" ref="BV517:BV536" si="699">BI517+BO517</f>
        <v>0</v>
      </c>
      <c r="BW517" s="1451">
        <f t="shared" ref="BW517:BW536" si="700">BJ517+BP517</f>
        <v>0</v>
      </c>
      <c r="BX517" s="1451">
        <f t="shared" ref="BX517:BX536" si="701">BK517+BQ517</f>
        <v>0</v>
      </c>
      <c r="BY517" s="1451">
        <f t="shared" ref="BY517:BY536" si="702">BL517+BR517</f>
        <v>0</v>
      </c>
      <c r="BZ517" s="1451">
        <f t="shared" si="628"/>
        <v>0</v>
      </c>
      <c r="CA517" s="2397"/>
      <c r="CB517" s="2059">
        <f t="shared" si="629"/>
        <v>0</v>
      </c>
    </row>
    <row r="518" spans="1:80" ht="31.5" customHeight="1">
      <c r="A518" s="911">
        <v>38</v>
      </c>
      <c r="B518" s="1581" t="s">
        <v>774</v>
      </c>
      <c r="C518" s="1576" t="s">
        <v>379</v>
      </c>
      <c r="D518" s="1672" t="s">
        <v>957</v>
      </c>
      <c r="E518" s="1358">
        <v>0</v>
      </c>
      <c r="F518" s="891">
        <v>0</v>
      </c>
      <c r="G518" s="891">
        <v>0</v>
      </c>
      <c r="H518" s="891">
        <v>0</v>
      </c>
      <c r="I518" s="891">
        <v>0</v>
      </c>
      <c r="J518" s="891">
        <v>0</v>
      </c>
      <c r="K518" s="891">
        <v>0</v>
      </c>
      <c r="L518" s="891">
        <f t="shared" si="620"/>
        <v>0</v>
      </c>
      <c r="M518" s="1440">
        <v>10</v>
      </c>
      <c r="N518" s="1440">
        <v>2000</v>
      </c>
      <c r="O518" s="1440">
        <v>80875</v>
      </c>
      <c r="P518" s="1440">
        <v>0</v>
      </c>
      <c r="Q518" s="1440">
        <v>0</v>
      </c>
      <c r="R518" s="1440">
        <f>S518/24</f>
        <v>2525</v>
      </c>
      <c r="S518" s="1440">
        <v>60600</v>
      </c>
      <c r="T518" s="1440">
        <f t="shared" si="621"/>
        <v>146000</v>
      </c>
      <c r="U518" s="1722"/>
      <c r="V518" s="2289">
        <v>8.3000000000000007</v>
      </c>
      <c r="W518" s="2111"/>
      <c r="X518" s="2111"/>
      <c r="Y518" s="891"/>
      <c r="Z518" s="891"/>
      <c r="AA518" s="891">
        <v>76203.7</v>
      </c>
      <c r="AB518" s="891">
        <f t="shared" si="688"/>
        <v>0</v>
      </c>
      <c r="AC518" s="891">
        <f t="shared" si="689"/>
        <v>0</v>
      </c>
      <c r="AD518" s="891">
        <v>1775</v>
      </c>
      <c r="AE518" s="891">
        <v>42600</v>
      </c>
      <c r="AF518" s="1366">
        <f t="shared" si="622"/>
        <v>120578.7</v>
      </c>
      <c r="AG518" s="891"/>
      <c r="AH518" s="2029"/>
      <c r="AI518" s="1433">
        <v>6</v>
      </c>
      <c r="AJ518" s="1433">
        <v>2000</v>
      </c>
      <c r="AK518" s="1433">
        <v>91000</v>
      </c>
      <c r="AL518" s="1433">
        <v>0</v>
      </c>
      <c r="AM518" s="1433">
        <v>0</v>
      </c>
      <c r="AN518" s="1433">
        <v>0</v>
      </c>
      <c r="AO518" s="1433">
        <f t="shared" si="623"/>
        <v>93000</v>
      </c>
      <c r="AP518" s="999">
        <v>-6</v>
      </c>
      <c r="AQ518" s="999">
        <v>-2000</v>
      </c>
      <c r="AR518" s="999">
        <v>-91000</v>
      </c>
      <c r="AS518" s="1001"/>
      <c r="AT518" s="1402">
        <f t="shared" ref="AT518:AT535" si="703">AU518/24</f>
        <v>0</v>
      </c>
      <c r="AU518" s="1394"/>
      <c r="AV518" s="1394">
        <f t="shared" si="624"/>
        <v>-93000</v>
      </c>
      <c r="AW518" s="1999"/>
      <c r="AX518" s="2108">
        <v>4</v>
      </c>
      <c r="AY518" s="1438">
        <f t="shared" si="693"/>
        <v>0</v>
      </c>
      <c r="AZ518" s="1438"/>
      <c r="BA518" s="1438">
        <v>29856.5</v>
      </c>
      <c r="BB518" s="1438">
        <f t="shared" si="695"/>
        <v>0</v>
      </c>
      <c r="BC518" s="1438">
        <v>2000</v>
      </c>
      <c r="BD518" s="1438">
        <v>48000</v>
      </c>
      <c r="BE518" s="1438">
        <f t="shared" si="625"/>
        <v>79856.5</v>
      </c>
      <c r="BF518" s="1362"/>
      <c r="BG518" s="1501"/>
      <c r="BH518" s="1434">
        <v>3</v>
      </c>
      <c r="BI518" s="1434"/>
      <c r="BJ518" s="1434">
        <v>55000</v>
      </c>
      <c r="BK518" s="1434"/>
      <c r="BL518" s="1434"/>
      <c r="BM518" s="1434">
        <f t="shared" si="626"/>
        <v>55000</v>
      </c>
      <c r="BN518" s="1979"/>
      <c r="BO518" s="1979"/>
      <c r="BP518" s="1979"/>
      <c r="BQ518" s="1396">
        <f t="shared" ref="BQ518:BQ535" si="704">BR518/24</f>
        <v>0</v>
      </c>
      <c r="BR518" s="1396"/>
      <c r="BS518" s="1396">
        <f t="shared" si="627"/>
        <v>0</v>
      </c>
      <c r="BT518" s="1441"/>
      <c r="BU518" s="1441">
        <f t="shared" si="698"/>
        <v>3</v>
      </c>
      <c r="BV518" s="1441">
        <f t="shared" si="699"/>
        <v>0</v>
      </c>
      <c r="BW518" s="1441">
        <f t="shared" si="700"/>
        <v>55000</v>
      </c>
      <c r="BX518" s="1441">
        <f t="shared" si="701"/>
        <v>0</v>
      </c>
      <c r="BY518" s="1441">
        <f t="shared" si="702"/>
        <v>0</v>
      </c>
      <c r="BZ518" s="1441">
        <f t="shared" si="628"/>
        <v>55000</v>
      </c>
      <c r="CA518" s="2393" t="s">
        <v>1284</v>
      </c>
      <c r="CB518" s="2059">
        <f t="shared" si="629"/>
        <v>15.3</v>
      </c>
    </row>
    <row r="519" spans="1:80" ht="35.25" customHeight="1">
      <c r="A519" s="912">
        <v>24</v>
      </c>
      <c r="B519" s="1581" t="s">
        <v>773</v>
      </c>
      <c r="C519" s="1576" t="s">
        <v>377</v>
      </c>
      <c r="D519" s="1679" t="s">
        <v>955</v>
      </c>
      <c r="E519" s="1358">
        <v>10</v>
      </c>
      <c r="F519" s="891">
        <v>2000</v>
      </c>
      <c r="G519" s="891">
        <v>99000</v>
      </c>
      <c r="H519" s="891">
        <v>0</v>
      </c>
      <c r="I519" s="891">
        <v>0</v>
      </c>
      <c r="J519" s="891">
        <v>1800</v>
      </c>
      <c r="K519" s="891">
        <v>43200</v>
      </c>
      <c r="L519" s="891">
        <f t="shared" si="620"/>
        <v>146000</v>
      </c>
      <c r="M519" s="1440">
        <v>-10</v>
      </c>
      <c r="N519" s="1440">
        <v>-2000</v>
      </c>
      <c r="O519" s="1440">
        <v>-99000</v>
      </c>
      <c r="P519" s="1440">
        <v>0</v>
      </c>
      <c r="Q519" s="1440">
        <v>0</v>
      </c>
      <c r="R519" s="1440">
        <f>S519/24</f>
        <v>-1800</v>
      </c>
      <c r="S519" s="1440">
        <v>-43200</v>
      </c>
      <c r="T519" s="1440">
        <f t="shared" si="621"/>
        <v>-146000</v>
      </c>
      <c r="U519" s="1722"/>
      <c r="V519" s="2289">
        <v>0</v>
      </c>
      <c r="W519" s="2111"/>
      <c r="X519" s="2111"/>
      <c r="Y519" s="891"/>
      <c r="Z519" s="891"/>
      <c r="AA519" s="891">
        <f t="shared" si="687"/>
        <v>0</v>
      </c>
      <c r="AB519" s="891"/>
      <c r="AC519" s="891">
        <f t="shared" si="689"/>
        <v>0</v>
      </c>
      <c r="AD519" s="891">
        <f t="shared" si="690"/>
        <v>0</v>
      </c>
      <c r="AE519" s="891">
        <f t="shared" si="691"/>
        <v>0</v>
      </c>
      <c r="AF519" s="1366">
        <f t="shared" si="622"/>
        <v>0</v>
      </c>
      <c r="AG519" s="891"/>
      <c r="AH519" s="891"/>
      <c r="AI519" s="1433">
        <v>5</v>
      </c>
      <c r="AJ519" s="1433">
        <v>2000</v>
      </c>
      <c r="AK519" s="1433">
        <v>28000</v>
      </c>
      <c r="AL519" s="1433">
        <v>0</v>
      </c>
      <c r="AM519" s="1433">
        <v>2100</v>
      </c>
      <c r="AN519" s="1433">
        <v>50400</v>
      </c>
      <c r="AO519" s="1433">
        <f t="shared" si="623"/>
        <v>82500</v>
      </c>
      <c r="AP519" s="999">
        <v>6</v>
      </c>
      <c r="AQ519" s="1394">
        <v>2000</v>
      </c>
      <c r="AR519" s="999">
        <v>91000</v>
      </c>
      <c r="AS519" s="1001"/>
      <c r="AT519" s="1402">
        <f t="shared" si="703"/>
        <v>0</v>
      </c>
      <c r="AU519" s="1394"/>
      <c r="AV519" s="1394">
        <f t="shared" si="624"/>
        <v>93000</v>
      </c>
      <c r="AW519" s="1999"/>
      <c r="AX519" s="2108">
        <v>3.2</v>
      </c>
      <c r="AY519" s="1438"/>
      <c r="AZ519" s="1438"/>
      <c r="BA519" s="1438">
        <v>29504.5</v>
      </c>
      <c r="BB519" s="1438">
        <f t="shared" si="695"/>
        <v>0</v>
      </c>
      <c r="BC519" s="1438">
        <v>2000</v>
      </c>
      <c r="BD519" s="1438">
        <v>48000</v>
      </c>
      <c r="BE519" s="1438">
        <f t="shared" si="625"/>
        <v>79504.5</v>
      </c>
      <c r="BF519" s="1362"/>
      <c r="BG519" s="1501"/>
      <c r="BH519" s="1434">
        <v>3</v>
      </c>
      <c r="BI519" s="1434"/>
      <c r="BJ519" s="1434">
        <v>54000</v>
      </c>
      <c r="BK519" s="1434"/>
      <c r="BL519" s="1434"/>
      <c r="BM519" s="1434">
        <f t="shared" si="626"/>
        <v>54000</v>
      </c>
      <c r="BN519" s="1979"/>
      <c r="BO519" s="1979"/>
      <c r="BP519" s="1979"/>
      <c r="BQ519" s="1396">
        <f t="shared" si="704"/>
        <v>0</v>
      </c>
      <c r="BR519" s="1396"/>
      <c r="BS519" s="1396">
        <f t="shared" si="627"/>
        <v>0</v>
      </c>
      <c r="BT519" s="1441"/>
      <c r="BU519" s="1441">
        <f t="shared" si="698"/>
        <v>3</v>
      </c>
      <c r="BV519" s="1441">
        <f t="shared" si="699"/>
        <v>0</v>
      </c>
      <c r="BW519" s="1441">
        <f t="shared" si="700"/>
        <v>54000</v>
      </c>
      <c r="BX519" s="1441">
        <f t="shared" si="701"/>
        <v>0</v>
      </c>
      <c r="BY519" s="1441">
        <f t="shared" si="702"/>
        <v>0</v>
      </c>
      <c r="BZ519" s="1441">
        <f t="shared" si="628"/>
        <v>54000</v>
      </c>
      <c r="CA519" s="2393" t="s">
        <v>1259</v>
      </c>
      <c r="CB519" s="2059">
        <f t="shared" si="629"/>
        <v>6.2</v>
      </c>
    </row>
    <row r="520" spans="1:80" ht="12.75" hidden="1" customHeight="1">
      <c r="A520" s="911">
        <v>39</v>
      </c>
      <c r="B520" s="1581"/>
      <c r="C520" s="1576" t="s">
        <v>772</v>
      </c>
      <c r="D520" s="1679"/>
      <c r="E520" s="1358">
        <v>0</v>
      </c>
      <c r="F520" s="891">
        <v>0</v>
      </c>
      <c r="G520" s="891">
        <v>0</v>
      </c>
      <c r="H520" s="891">
        <v>0</v>
      </c>
      <c r="I520" s="891">
        <v>0</v>
      </c>
      <c r="J520" s="891">
        <v>0</v>
      </c>
      <c r="K520" s="891">
        <v>0</v>
      </c>
      <c r="L520" s="891">
        <f t="shared" si="620"/>
        <v>0</v>
      </c>
      <c r="M520" s="1440"/>
      <c r="N520" s="1440"/>
      <c r="O520" s="1440"/>
      <c r="P520" s="1440"/>
      <c r="Q520" s="1440"/>
      <c r="R520" s="1440"/>
      <c r="S520" s="1440"/>
      <c r="T520" s="1440">
        <f t="shared" si="621"/>
        <v>0</v>
      </c>
      <c r="U520" s="1722"/>
      <c r="V520" s="2111">
        <f t="shared" si="686"/>
        <v>0</v>
      </c>
      <c r="W520" s="2111"/>
      <c r="X520" s="2111"/>
      <c r="Y520" s="891">
        <f t="shared" ref="Y520:Y536" si="705">F520+N520</f>
        <v>0</v>
      </c>
      <c r="Z520" s="891"/>
      <c r="AA520" s="891">
        <f t="shared" si="687"/>
        <v>0</v>
      </c>
      <c r="AB520" s="891">
        <f t="shared" si="688"/>
        <v>0</v>
      </c>
      <c r="AC520" s="891">
        <f t="shared" si="689"/>
        <v>0</v>
      </c>
      <c r="AD520" s="891">
        <f t="shared" si="690"/>
        <v>0</v>
      </c>
      <c r="AE520" s="891">
        <f t="shared" si="691"/>
        <v>0</v>
      </c>
      <c r="AF520" s="1366">
        <f t="shared" si="622"/>
        <v>0</v>
      </c>
      <c r="AG520" s="891"/>
      <c r="AH520" s="891"/>
      <c r="AI520" s="1433">
        <v>0</v>
      </c>
      <c r="AJ520" s="1433">
        <v>0</v>
      </c>
      <c r="AK520" s="1433">
        <v>0</v>
      </c>
      <c r="AL520" s="1433">
        <v>0</v>
      </c>
      <c r="AM520" s="1433">
        <v>0</v>
      </c>
      <c r="AN520" s="1433">
        <v>0</v>
      </c>
      <c r="AO520" s="1433">
        <f t="shared" si="623"/>
        <v>0</v>
      </c>
      <c r="AP520" s="999"/>
      <c r="AQ520" s="1394"/>
      <c r="AR520" s="999"/>
      <c r="AS520" s="1001"/>
      <c r="AT520" s="1402">
        <f t="shared" si="703"/>
        <v>0</v>
      </c>
      <c r="AU520" s="1394"/>
      <c r="AV520" s="1394">
        <f t="shared" si="624"/>
        <v>0</v>
      </c>
      <c r="AW520" s="1999"/>
      <c r="AX520" s="2108">
        <f t="shared" si="692"/>
        <v>0</v>
      </c>
      <c r="AY520" s="1438">
        <f t="shared" si="693"/>
        <v>0</v>
      </c>
      <c r="AZ520" s="1438"/>
      <c r="BA520" s="1438">
        <f t="shared" si="694"/>
        <v>0</v>
      </c>
      <c r="BB520" s="1438">
        <f t="shared" si="695"/>
        <v>0</v>
      </c>
      <c r="BC520" s="1438">
        <f t="shared" si="696"/>
        <v>0</v>
      </c>
      <c r="BD520" s="1438">
        <f t="shared" si="697"/>
        <v>0</v>
      </c>
      <c r="BE520" s="1438">
        <f t="shared" si="625"/>
        <v>0</v>
      </c>
      <c r="BF520" s="1362"/>
      <c r="BG520" s="1363"/>
      <c r="BH520" s="1434"/>
      <c r="BI520" s="1434"/>
      <c r="BJ520" s="1434"/>
      <c r="BK520" s="1434"/>
      <c r="BL520" s="1434"/>
      <c r="BM520" s="1434">
        <f t="shared" si="626"/>
        <v>0</v>
      </c>
      <c r="BN520" s="1395"/>
      <c r="BO520" s="1395"/>
      <c r="BP520" s="1395"/>
      <c r="BQ520" s="1396">
        <f t="shared" si="704"/>
        <v>0</v>
      </c>
      <c r="BR520" s="1396"/>
      <c r="BS520" s="1396">
        <f t="shared" si="627"/>
        <v>0</v>
      </c>
      <c r="BT520" s="1441"/>
      <c r="BU520" s="1441">
        <f t="shared" si="698"/>
        <v>0</v>
      </c>
      <c r="BV520" s="1441">
        <f t="shared" si="699"/>
        <v>0</v>
      </c>
      <c r="BW520" s="1441">
        <f t="shared" si="700"/>
        <v>0</v>
      </c>
      <c r="BX520" s="1441">
        <f t="shared" si="701"/>
        <v>0</v>
      </c>
      <c r="BY520" s="1441">
        <f t="shared" si="702"/>
        <v>0</v>
      </c>
      <c r="BZ520" s="1441">
        <f t="shared" si="628"/>
        <v>0</v>
      </c>
      <c r="CA520" s="2394"/>
      <c r="CB520" s="2059">
        <f t="shared" si="629"/>
        <v>0</v>
      </c>
    </row>
    <row r="521" spans="1:80" ht="14.25" hidden="1" customHeight="1">
      <c r="A521" s="1165"/>
      <c r="B521" s="1581"/>
      <c r="C521" s="1576"/>
      <c r="D521" s="1679"/>
      <c r="E521" s="1358">
        <v>0</v>
      </c>
      <c r="F521" s="891">
        <v>0</v>
      </c>
      <c r="G521" s="891">
        <v>0</v>
      </c>
      <c r="H521" s="891">
        <v>0</v>
      </c>
      <c r="I521" s="891">
        <v>0</v>
      </c>
      <c r="J521" s="891">
        <v>0</v>
      </c>
      <c r="K521" s="891">
        <v>0</v>
      </c>
      <c r="L521" s="891">
        <f t="shared" si="620"/>
        <v>0</v>
      </c>
      <c r="M521" s="1440"/>
      <c r="N521" s="1440"/>
      <c r="O521" s="1440"/>
      <c r="P521" s="1440"/>
      <c r="Q521" s="1440"/>
      <c r="R521" s="1440"/>
      <c r="S521" s="1440"/>
      <c r="T521" s="1440">
        <f t="shared" si="621"/>
        <v>0</v>
      </c>
      <c r="U521" s="1722"/>
      <c r="V521" s="2111">
        <f t="shared" si="686"/>
        <v>0</v>
      </c>
      <c r="W521" s="2111"/>
      <c r="X521" s="2111"/>
      <c r="Y521" s="891">
        <f t="shared" si="705"/>
        <v>0</v>
      </c>
      <c r="Z521" s="891"/>
      <c r="AA521" s="891">
        <f t="shared" si="687"/>
        <v>0</v>
      </c>
      <c r="AB521" s="891">
        <f t="shared" si="688"/>
        <v>0</v>
      </c>
      <c r="AC521" s="891">
        <f t="shared" si="689"/>
        <v>0</v>
      </c>
      <c r="AD521" s="891">
        <f t="shared" si="690"/>
        <v>0</v>
      </c>
      <c r="AE521" s="891">
        <f t="shared" si="691"/>
        <v>0</v>
      </c>
      <c r="AF521" s="1366">
        <f t="shared" si="622"/>
        <v>0</v>
      </c>
      <c r="AG521" s="891"/>
      <c r="AH521" s="891"/>
      <c r="AI521" s="1433">
        <v>0</v>
      </c>
      <c r="AJ521" s="1433">
        <v>0</v>
      </c>
      <c r="AK521" s="1433">
        <v>0</v>
      </c>
      <c r="AL521" s="1433">
        <v>0</v>
      </c>
      <c r="AM521" s="1433">
        <v>0</v>
      </c>
      <c r="AN521" s="1433">
        <v>0</v>
      </c>
      <c r="AO521" s="1433">
        <f t="shared" si="623"/>
        <v>0</v>
      </c>
      <c r="AP521" s="999"/>
      <c r="AQ521" s="1394"/>
      <c r="AR521" s="999"/>
      <c r="AS521" s="1001"/>
      <c r="AT521" s="1402">
        <f t="shared" si="703"/>
        <v>0</v>
      </c>
      <c r="AU521" s="1394"/>
      <c r="AV521" s="1394">
        <f t="shared" si="624"/>
        <v>0</v>
      </c>
      <c r="AW521" s="1999"/>
      <c r="AX521" s="2108">
        <f t="shared" si="692"/>
        <v>0</v>
      </c>
      <c r="AY521" s="1438">
        <f t="shared" si="693"/>
        <v>0</v>
      </c>
      <c r="AZ521" s="1438"/>
      <c r="BA521" s="1438">
        <f t="shared" si="694"/>
        <v>0</v>
      </c>
      <c r="BB521" s="1438">
        <f t="shared" si="695"/>
        <v>0</v>
      </c>
      <c r="BC521" s="1438">
        <f t="shared" si="696"/>
        <v>0</v>
      </c>
      <c r="BD521" s="1438">
        <f t="shared" si="697"/>
        <v>0</v>
      </c>
      <c r="BE521" s="1438">
        <f t="shared" si="625"/>
        <v>0</v>
      </c>
      <c r="BF521" s="1362"/>
      <c r="BG521" s="1363"/>
      <c r="BH521" s="1434"/>
      <c r="BI521" s="1434"/>
      <c r="BJ521" s="1434"/>
      <c r="BK521" s="1434"/>
      <c r="BL521" s="1434"/>
      <c r="BM521" s="1434">
        <f t="shared" si="626"/>
        <v>0</v>
      </c>
      <c r="BN521" s="1395"/>
      <c r="BO521" s="1395"/>
      <c r="BP521" s="1395"/>
      <c r="BQ521" s="1396">
        <f t="shared" si="704"/>
        <v>0</v>
      </c>
      <c r="BR521" s="1396"/>
      <c r="BS521" s="1396">
        <f t="shared" si="627"/>
        <v>0</v>
      </c>
      <c r="BT521" s="1441"/>
      <c r="BU521" s="1441">
        <f t="shared" si="698"/>
        <v>0</v>
      </c>
      <c r="BV521" s="1441">
        <f t="shared" si="699"/>
        <v>0</v>
      </c>
      <c r="BW521" s="1441">
        <f t="shared" si="700"/>
        <v>0</v>
      </c>
      <c r="BX521" s="1441">
        <f t="shared" si="701"/>
        <v>0</v>
      </c>
      <c r="BY521" s="1441">
        <f t="shared" si="702"/>
        <v>0</v>
      </c>
      <c r="BZ521" s="1441">
        <f t="shared" si="628"/>
        <v>0</v>
      </c>
      <c r="CA521" s="2394"/>
      <c r="CB521" s="2059">
        <f t="shared" si="629"/>
        <v>0</v>
      </c>
    </row>
    <row r="522" spans="1:80" ht="14.25" hidden="1" customHeight="1">
      <c r="A522" s="1165"/>
      <c r="B522" s="1581"/>
      <c r="C522" s="1576"/>
      <c r="D522" s="1679"/>
      <c r="E522" s="1358">
        <v>0</v>
      </c>
      <c r="F522" s="891">
        <v>0</v>
      </c>
      <c r="G522" s="891">
        <v>0</v>
      </c>
      <c r="H522" s="891">
        <v>0</v>
      </c>
      <c r="I522" s="891">
        <v>0</v>
      </c>
      <c r="J522" s="891">
        <v>0</v>
      </c>
      <c r="K522" s="891">
        <v>0</v>
      </c>
      <c r="L522" s="891">
        <f t="shared" si="620"/>
        <v>0</v>
      </c>
      <c r="M522" s="1440"/>
      <c r="N522" s="1440"/>
      <c r="O522" s="1440"/>
      <c r="P522" s="1440"/>
      <c r="Q522" s="1440"/>
      <c r="R522" s="1440"/>
      <c r="S522" s="1440"/>
      <c r="T522" s="1440">
        <f t="shared" si="621"/>
        <v>0</v>
      </c>
      <c r="U522" s="1722"/>
      <c r="V522" s="2111">
        <f t="shared" si="686"/>
        <v>0</v>
      </c>
      <c r="W522" s="2111"/>
      <c r="X522" s="2111"/>
      <c r="Y522" s="891">
        <f t="shared" si="705"/>
        <v>0</v>
      </c>
      <c r="Z522" s="891"/>
      <c r="AA522" s="891">
        <f t="shared" si="687"/>
        <v>0</v>
      </c>
      <c r="AB522" s="891">
        <f t="shared" si="688"/>
        <v>0</v>
      </c>
      <c r="AC522" s="891">
        <f t="shared" si="689"/>
        <v>0</v>
      </c>
      <c r="AD522" s="891">
        <f t="shared" si="690"/>
        <v>0</v>
      </c>
      <c r="AE522" s="891">
        <f t="shared" si="691"/>
        <v>0</v>
      </c>
      <c r="AF522" s="1366">
        <f t="shared" si="622"/>
        <v>0</v>
      </c>
      <c r="AG522" s="891"/>
      <c r="AH522" s="891"/>
      <c r="AI522" s="1433">
        <v>0</v>
      </c>
      <c r="AJ522" s="1433">
        <v>0</v>
      </c>
      <c r="AK522" s="1433">
        <v>0</v>
      </c>
      <c r="AL522" s="1433">
        <v>0</v>
      </c>
      <c r="AM522" s="1433">
        <v>0</v>
      </c>
      <c r="AN522" s="1433">
        <v>0</v>
      </c>
      <c r="AO522" s="1433">
        <f t="shared" si="623"/>
        <v>0</v>
      </c>
      <c r="AP522" s="999"/>
      <c r="AQ522" s="1394"/>
      <c r="AR522" s="999"/>
      <c r="AS522" s="1001"/>
      <c r="AT522" s="1402">
        <f t="shared" si="703"/>
        <v>0</v>
      </c>
      <c r="AU522" s="1394"/>
      <c r="AV522" s="1394">
        <f t="shared" si="624"/>
        <v>0</v>
      </c>
      <c r="AW522" s="1999"/>
      <c r="AX522" s="2108">
        <f t="shared" si="692"/>
        <v>0</v>
      </c>
      <c r="AY522" s="1438">
        <f t="shared" si="693"/>
        <v>0</v>
      </c>
      <c r="AZ522" s="1438"/>
      <c r="BA522" s="1438">
        <f t="shared" si="694"/>
        <v>0</v>
      </c>
      <c r="BB522" s="1438">
        <f t="shared" si="695"/>
        <v>0</v>
      </c>
      <c r="BC522" s="1438">
        <f t="shared" si="696"/>
        <v>0</v>
      </c>
      <c r="BD522" s="1438">
        <f t="shared" si="697"/>
        <v>0</v>
      </c>
      <c r="BE522" s="1438">
        <f t="shared" si="625"/>
        <v>0</v>
      </c>
      <c r="BF522" s="1362"/>
      <c r="BG522" s="1363"/>
      <c r="BH522" s="1434"/>
      <c r="BI522" s="1434"/>
      <c r="BJ522" s="1434"/>
      <c r="BK522" s="1434"/>
      <c r="BL522" s="1434"/>
      <c r="BM522" s="1434">
        <f t="shared" si="626"/>
        <v>0</v>
      </c>
      <c r="BN522" s="1395"/>
      <c r="BO522" s="1395"/>
      <c r="BP522" s="1395"/>
      <c r="BQ522" s="1396">
        <f t="shared" si="704"/>
        <v>0</v>
      </c>
      <c r="BR522" s="1396"/>
      <c r="BS522" s="1396">
        <f t="shared" si="627"/>
        <v>0</v>
      </c>
      <c r="BT522" s="1441"/>
      <c r="BU522" s="1441">
        <f t="shared" si="698"/>
        <v>0</v>
      </c>
      <c r="BV522" s="1441">
        <f t="shared" si="699"/>
        <v>0</v>
      </c>
      <c r="BW522" s="1441">
        <f t="shared" si="700"/>
        <v>0</v>
      </c>
      <c r="BX522" s="1441">
        <f t="shared" si="701"/>
        <v>0</v>
      </c>
      <c r="BY522" s="1441">
        <f t="shared" si="702"/>
        <v>0</v>
      </c>
      <c r="BZ522" s="1441">
        <f t="shared" si="628"/>
        <v>0</v>
      </c>
      <c r="CA522" s="2394"/>
      <c r="CB522" s="2059">
        <f t="shared" si="629"/>
        <v>0</v>
      </c>
    </row>
    <row r="523" spans="1:80" ht="14.25" hidden="1" customHeight="1">
      <c r="A523" s="1165"/>
      <c r="B523" s="1581"/>
      <c r="C523" s="1576"/>
      <c r="D523" s="1679"/>
      <c r="E523" s="1358">
        <v>0</v>
      </c>
      <c r="F523" s="891">
        <v>0</v>
      </c>
      <c r="G523" s="891">
        <v>0</v>
      </c>
      <c r="H523" s="891">
        <v>0</v>
      </c>
      <c r="I523" s="891">
        <v>0</v>
      </c>
      <c r="J523" s="891">
        <v>0</v>
      </c>
      <c r="K523" s="891">
        <v>0</v>
      </c>
      <c r="L523" s="891">
        <f t="shared" si="620"/>
        <v>0</v>
      </c>
      <c r="M523" s="1440"/>
      <c r="N523" s="1440"/>
      <c r="O523" s="1440"/>
      <c r="P523" s="1440"/>
      <c r="Q523" s="1440"/>
      <c r="R523" s="1440"/>
      <c r="S523" s="1440"/>
      <c r="T523" s="1440">
        <f t="shared" si="621"/>
        <v>0</v>
      </c>
      <c r="U523" s="1722"/>
      <c r="V523" s="2111">
        <f t="shared" si="686"/>
        <v>0</v>
      </c>
      <c r="W523" s="2111"/>
      <c r="X523" s="2111"/>
      <c r="Y523" s="891">
        <f t="shared" si="705"/>
        <v>0</v>
      </c>
      <c r="Z523" s="891"/>
      <c r="AA523" s="891">
        <f t="shared" si="687"/>
        <v>0</v>
      </c>
      <c r="AB523" s="891">
        <f t="shared" si="688"/>
        <v>0</v>
      </c>
      <c r="AC523" s="891">
        <f t="shared" si="689"/>
        <v>0</v>
      </c>
      <c r="AD523" s="891">
        <f t="shared" si="690"/>
        <v>0</v>
      </c>
      <c r="AE523" s="891">
        <f t="shared" si="691"/>
        <v>0</v>
      </c>
      <c r="AF523" s="1366">
        <f t="shared" si="622"/>
        <v>0</v>
      </c>
      <c r="AG523" s="891"/>
      <c r="AH523" s="891"/>
      <c r="AI523" s="1433">
        <v>0</v>
      </c>
      <c r="AJ523" s="1433">
        <v>0</v>
      </c>
      <c r="AK523" s="1433">
        <v>0</v>
      </c>
      <c r="AL523" s="1433">
        <v>0</v>
      </c>
      <c r="AM523" s="1433">
        <v>0</v>
      </c>
      <c r="AN523" s="1433">
        <v>0</v>
      </c>
      <c r="AO523" s="1433">
        <f t="shared" si="623"/>
        <v>0</v>
      </c>
      <c r="AP523" s="999"/>
      <c r="AQ523" s="1394"/>
      <c r="AR523" s="999"/>
      <c r="AS523" s="1001"/>
      <c r="AT523" s="1402">
        <f t="shared" si="703"/>
        <v>0</v>
      </c>
      <c r="AU523" s="1394"/>
      <c r="AV523" s="1394">
        <f t="shared" si="624"/>
        <v>0</v>
      </c>
      <c r="AW523" s="1999"/>
      <c r="AX523" s="2108">
        <f t="shared" si="692"/>
        <v>0</v>
      </c>
      <c r="AY523" s="1438">
        <f t="shared" si="693"/>
        <v>0</v>
      </c>
      <c r="AZ523" s="1438"/>
      <c r="BA523" s="1438">
        <f t="shared" si="694"/>
        <v>0</v>
      </c>
      <c r="BB523" s="1438">
        <f t="shared" si="695"/>
        <v>0</v>
      </c>
      <c r="BC523" s="1438">
        <f t="shared" si="696"/>
        <v>0</v>
      </c>
      <c r="BD523" s="1438">
        <f t="shared" si="697"/>
        <v>0</v>
      </c>
      <c r="BE523" s="1438">
        <f t="shared" si="625"/>
        <v>0</v>
      </c>
      <c r="BF523" s="1362"/>
      <c r="BG523" s="1363"/>
      <c r="BH523" s="1434"/>
      <c r="BI523" s="1434"/>
      <c r="BJ523" s="1434"/>
      <c r="BK523" s="1434"/>
      <c r="BL523" s="1434"/>
      <c r="BM523" s="1434">
        <f t="shared" si="626"/>
        <v>0</v>
      </c>
      <c r="BN523" s="1395"/>
      <c r="BO523" s="1395"/>
      <c r="BP523" s="1395"/>
      <c r="BQ523" s="1396">
        <f t="shared" si="704"/>
        <v>0</v>
      </c>
      <c r="BR523" s="1396"/>
      <c r="BS523" s="1396">
        <f t="shared" si="627"/>
        <v>0</v>
      </c>
      <c r="BT523" s="1441"/>
      <c r="BU523" s="1441">
        <f t="shared" si="698"/>
        <v>0</v>
      </c>
      <c r="BV523" s="1441">
        <f t="shared" si="699"/>
        <v>0</v>
      </c>
      <c r="BW523" s="1441">
        <f t="shared" si="700"/>
        <v>0</v>
      </c>
      <c r="BX523" s="1441">
        <f t="shared" si="701"/>
        <v>0</v>
      </c>
      <c r="BY523" s="1441">
        <f t="shared" si="702"/>
        <v>0</v>
      </c>
      <c r="BZ523" s="1441">
        <f t="shared" si="628"/>
        <v>0</v>
      </c>
      <c r="CA523" s="2394"/>
      <c r="CB523" s="2059">
        <f t="shared" si="629"/>
        <v>0</v>
      </c>
    </row>
    <row r="524" spans="1:80" ht="14.25" hidden="1" customHeight="1">
      <c r="A524" s="1165"/>
      <c r="B524" s="1581"/>
      <c r="C524" s="1576"/>
      <c r="D524" s="1679"/>
      <c r="E524" s="1358">
        <v>0</v>
      </c>
      <c r="F524" s="891">
        <v>0</v>
      </c>
      <c r="G524" s="891">
        <v>0</v>
      </c>
      <c r="H524" s="891">
        <v>0</v>
      </c>
      <c r="I524" s="891">
        <v>0</v>
      </c>
      <c r="J524" s="891">
        <v>0</v>
      </c>
      <c r="K524" s="891">
        <v>0</v>
      </c>
      <c r="L524" s="891">
        <f t="shared" si="620"/>
        <v>0</v>
      </c>
      <c r="M524" s="1440"/>
      <c r="N524" s="1440"/>
      <c r="O524" s="1440"/>
      <c r="P524" s="1440"/>
      <c r="Q524" s="1440"/>
      <c r="R524" s="1440"/>
      <c r="S524" s="1440"/>
      <c r="T524" s="1440">
        <f t="shared" si="621"/>
        <v>0</v>
      </c>
      <c r="U524" s="1722"/>
      <c r="V524" s="2111">
        <f t="shared" si="686"/>
        <v>0</v>
      </c>
      <c r="W524" s="2111"/>
      <c r="X524" s="2111"/>
      <c r="Y524" s="891">
        <f t="shared" si="705"/>
        <v>0</v>
      </c>
      <c r="Z524" s="891"/>
      <c r="AA524" s="891">
        <f t="shared" si="687"/>
        <v>0</v>
      </c>
      <c r="AB524" s="891">
        <f t="shared" si="688"/>
        <v>0</v>
      </c>
      <c r="AC524" s="891">
        <f t="shared" si="689"/>
        <v>0</v>
      </c>
      <c r="AD524" s="891">
        <f t="shared" si="690"/>
        <v>0</v>
      </c>
      <c r="AE524" s="891">
        <f t="shared" si="691"/>
        <v>0</v>
      </c>
      <c r="AF524" s="1366">
        <f t="shared" si="622"/>
        <v>0</v>
      </c>
      <c r="AG524" s="891"/>
      <c r="AH524" s="891"/>
      <c r="AI524" s="1433">
        <v>0</v>
      </c>
      <c r="AJ524" s="1433">
        <v>0</v>
      </c>
      <c r="AK524" s="1433">
        <v>0</v>
      </c>
      <c r="AL524" s="1433">
        <v>0</v>
      </c>
      <c r="AM524" s="1433">
        <v>0</v>
      </c>
      <c r="AN524" s="1433">
        <v>0</v>
      </c>
      <c r="AO524" s="1433">
        <f t="shared" si="623"/>
        <v>0</v>
      </c>
      <c r="AP524" s="999"/>
      <c r="AQ524" s="1394"/>
      <c r="AR524" s="999"/>
      <c r="AS524" s="1001"/>
      <c r="AT524" s="1402">
        <f t="shared" si="703"/>
        <v>0</v>
      </c>
      <c r="AU524" s="1394"/>
      <c r="AV524" s="1394">
        <f t="shared" si="624"/>
        <v>0</v>
      </c>
      <c r="AW524" s="1999"/>
      <c r="AX524" s="2108">
        <f t="shared" si="692"/>
        <v>0</v>
      </c>
      <c r="AY524" s="1438">
        <f t="shared" si="693"/>
        <v>0</v>
      </c>
      <c r="AZ524" s="1438"/>
      <c r="BA524" s="1438">
        <f t="shared" si="694"/>
        <v>0</v>
      </c>
      <c r="BB524" s="1438">
        <f t="shared" si="695"/>
        <v>0</v>
      </c>
      <c r="BC524" s="1438">
        <f t="shared" si="696"/>
        <v>0</v>
      </c>
      <c r="BD524" s="1438">
        <f t="shared" si="697"/>
        <v>0</v>
      </c>
      <c r="BE524" s="1438">
        <f t="shared" si="625"/>
        <v>0</v>
      </c>
      <c r="BF524" s="1362"/>
      <c r="BG524" s="1363"/>
      <c r="BH524" s="1434"/>
      <c r="BI524" s="1434"/>
      <c r="BJ524" s="1434"/>
      <c r="BK524" s="1434"/>
      <c r="BL524" s="1434"/>
      <c r="BM524" s="1434">
        <f t="shared" si="626"/>
        <v>0</v>
      </c>
      <c r="BN524" s="1395"/>
      <c r="BO524" s="1395"/>
      <c r="BP524" s="1395"/>
      <c r="BQ524" s="1396">
        <f t="shared" si="704"/>
        <v>0</v>
      </c>
      <c r="BR524" s="1396"/>
      <c r="BS524" s="1396">
        <f t="shared" si="627"/>
        <v>0</v>
      </c>
      <c r="BT524" s="1441"/>
      <c r="BU524" s="1441">
        <f t="shared" si="698"/>
        <v>0</v>
      </c>
      <c r="BV524" s="1441">
        <f t="shared" si="699"/>
        <v>0</v>
      </c>
      <c r="BW524" s="1441">
        <f t="shared" si="700"/>
        <v>0</v>
      </c>
      <c r="BX524" s="1441">
        <f t="shared" si="701"/>
        <v>0</v>
      </c>
      <c r="BY524" s="1441">
        <f t="shared" si="702"/>
        <v>0</v>
      </c>
      <c r="BZ524" s="1441">
        <f t="shared" si="628"/>
        <v>0</v>
      </c>
      <c r="CA524" s="2394"/>
      <c r="CB524" s="2059">
        <f t="shared" si="629"/>
        <v>0</v>
      </c>
    </row>
    <row r="525" spans="1:80" ht="14.25" hidden="1" customHeight="1">
      <c r="A525" s="1165"/>
      <c r="B525" s="1581"/>
      <c r="C525" s="1576"/>
      <c r="D525" s="1679"/>
      <c r="E525" s="1358">
        <v>0</v>
      </c>
      <c r="F525" s="891">
        <v>0</v>
      </c>
      <c r="G525" s="891">
        <v>0</v>
      </c>
      <c r="H525" s="891">
        <v>0</v>
      </c>
      <c r="I525" s="891">
        <v>0</v>
      </c>
      <c r="J525" s="891">
        <v>0</v>
      </c>
      <c r="K525" s="891">
        <v>0</v>
      </c>
      <c r="L525" s="891">
        <f t="shared" ref="L525:L588" si="706">SUM(F525:K525)</f>
        <v>0</v>
      </c>
      <c r="M525" s="1440"/>
      <c r="N525" s="1440"/>
      <c r="O525" s="1440"/>
      <c r="P525" s="1440"/>
      <c r="Q525" s="1440"/>
      <c r="R525" s="1440"/>
      <c r="S525" s="1440"/>
      <c r="T525" s="1440">
        <f t="shared" ref="T525:T588" si="707">SUM(N525:S525)</f>
        <v>0</v>
      </c>
      <c r="U525" s="1722"/>
      <c r="V525" s="2111">
        <f t="shared" si="686"/>
        <v>0</v>
      </c>
      <c r="W525" s="2111"/>
      <c r="X525" s="2111"/>
      <c r="Y525" s="891">
        <f t="shared" si="705"/>
        <v>0</v>
      </c>
      <c r="Z525" s="891"/>
      <c r="AA525" s="891">
        <f t="shared" si="687"/>
        <v>0</v>
      </c>
      <c r="AB525" s="891">
        <f t="shared" si="688"/>
        <v>0</v>
      </c>
      <c r="AC525" s="891">
        <f t="shared" si="689"/>
        <v>0</v>
      </c>
      <c r="AD525" s="891">
        <f t="shared" si="690"/>
        <v>0</v>
      </c>
      <c r="AE525" s="891">
        <f t="shared" si="691"/>
        <v>0</v>
      </c>
      <c r="AF525" s="1366">
        <f t="shared" ref="AF525:AF588" si="708">SUM(Y525:AE525)</f>
        <v>0</v>
      </c>
      <c r="AG525" s="891"/>
      <c r="AH525" s="891"/>
      <c r="AI525" s="1433">
        <v>0</v>
      </c>
      <c r="AJ525" s="1433">
        <v>0</v>
      </c>
      <c r="AK525" s="1433">
        <v>0</v>
      </c>
      <c r="AL525" s="1433">
        <v>0</v>
      </c>
      <c r="AM525" s="1433">
        <v>0</v>
      </c>
      <c r="AN525" s="1433">
        <v>0</v>
      </c>
      <c r="AO525" s="1433">
        <f t="shared" ref="AO525:AO588" si="709">SUM(AJ525:AN525)</f>
        <v>0</v>
      </c>
      <c r="AP525" s="999"/>
      <c r="AQ525" s="1394"/>
      <c r="AR525" s="999"/>
      <c r="AS525" s="1001"/>
      <c r="AT525" s="1402">
        <f t="shared" si="703"/>
        <v>0</v>
      </c>
      <c r="AU525" s="1394"/>
      <c r="AV525" s="1394">
        <f t="shared" ref="AV525:AV588" si="710">SUM(AQ525:AU525)</f>
        <v>0</v>
      </c>
      <c r="AW525" s="1999"/>
      <c r="AX525" s="2108">
        <f t="shared" si="692"/>
        <v>0</v>
      </c>
      <c r="AY525" s="1438">
        <f t="shared" si="693"/>
        <v>0</v>
      </c>
      <c r="AZ525" s="1438"/>
      <c r="BA525" s="1438">
        <f t="shared" si="694"/>
        <v>0</v>
      </c>
      <c r="BB525" s="1438">
        <f t="shared" si="695"/>
        <v>0</v>
      </c>
      <c r="BC525" s="1438">
        <f t="shared" si="696"/>
        <v>0</v>
      </c>
      <c r="BD525" s="1438">
        <f t="shared" si="697"/>
        <v>0</v>
      </c>
      <c r="BE525" s="1438">
        <f t="shared" ref="BE525:BE588" si="711">SUM(AY525:BD525)</f>
        <v>0</v>
      </c>
      <c r="BF525" s="1362"/>
      <c r="BG525" s="1363"/>
      <c r="BH525" s="1434"/>
      <c r="BI525" s="1434"/>
      <c r="BJ525" s="1434"/>
      <c r="BK525" s="1434"/>
      <c r="BL525" s="1434"/>
      <c r="BM525" s="1434">
        <f t="shared" ref="BM525:BM588" si="712">SUM(BI525:BL525)</f>
        <v>0</v>
      </c>
      <c r="BN525" s="1395"/>
      <c r="BO525" s="1395"/>
      <c r="BP525" s="1395"/>
      <c r="BQ525" s="1396">
        <f t="shared" si="704"/>
        <v>0</v>
      </c>
      <c r="BR525" s="1396"/>
      <c r="BS525" s="1396">
        <f t="shared" ref="BS525:BS588" si="713">SUM(BO525:BR525)</f>
        <v>0</v>
      </c>
      <c r="BT525" s="1441"/>
      <c r="BU525" s="1441">
        <f t="shared" si="698"/>
        <v>0</v>
      </c>
      <c r="BV525" s="1441">
        <f t="shared" si="699"/>
        <v>0</v>
      </c>
      <c r="BW525" s="1441">
        <f t="shared" si="700"/>
        <v>0</v>
      </c>
      <c r="BX525" s="1441">
        <f t="shared" si="701"/>
        <v>0</v>
      </c>
      <c r="BY525" s="1441">
        <f t="shared" si="702"/>
        <v>0</v>
      </c>
      <c r="BZ525" s="1441">
        <f t="shared" ref="BZ525:BZ588" si="714">SUM(BV525:BY525)</f>
        <v>0</v>
      </c>
      <c r="CA525" s="2394"/>
      <c r="CB525" s="2059">
        <f t="shared" si="629"/>
        <v>0</v>
      </c>
    </row>
    <row r="526" spans="1:80" ht="14.25" hidden="1" customHeight="1">
      <c r="A526" s="1165"/>
      <c r="B526" s="1581"/>
      <c r="C526" s="1576"/>
      <c r="D526" s="1679"/>
      <c r="E526" s="1358">
        <v>0</v>
      </c>
      <c r="F526" s="891">
        <v>0</v>
      </c>
      <c r="G526" s="891">
        <v>0</v>
      </c>
      <c r="H526" s="891">
        <v>0</v>
      </c>
      <c r="I526" s="891">
        <v>0</v>
      </c>
      <c r="J526" s="891">
        <v>0</v>
      </c>
      <c r="K526" s="891">
        <v>0</v>
      </c>
      <c r="L526" s="891">
        <f t="shared" si="706"/>
        <v>0</v>
      </c>
      <c r="M526" s="1440"/>
      <c r="N526" s="1440"/>
      <c r="O526" s="1440"/>
      <c r="P526" s="1440"/>
      <c r="Q526" s="1440"/>
      <c r="R526" s="1440"/>
      <c r="S526" s="1440"/>
      <c r="T526" s="1440">
        <f t="shared" si="707"/>
        <v>0</v>
      </c>
      <c r="U526" s="1722"/>
      <c r="V526" s="2111">
        <f t="shared" si="686"/>
        <v>0</v>
      </c>
      <c r="W526" s="2111"/>
      <c r="X526" s="2111"/>
      <c r="Y526" s="891">
        <f t="shared" si="705"/>
        <v>0</v>
      </c>
      <c r="Z526" s="891"/>
      <c r="AA526" s="891">
        <f t="shared" si="687"/>
        <v>0</v>
      </c>
      <c r="AB526" s="891">
        <f t="shared" si="688"/>
        <v>0</v>
      </c>
      <c r="AC526" s="891">
        <f t="shared" si="689"/>
        <v>0</v>
      </c>
      <c r="AD526" s="891">
        <f t="shared" si="690"/>
        <v>0</v>
      </c>
      <c r="AE526" s="891">
        <f t="shared" si="691"/>
        <v>0</v>
      </c>
      <c r="AF526" s="1366">
        <f t="shared" si="708"/>
        <v>0</v>
      </c>
      <c r="AG526" s="891"/>
      <c r="AH526" s="891"/>
      <c r="AI526" s="1433">
        <v>0</v>
      </c>
      <c r="AJ526" s="1433">
        <v>0</v>
      </c>
      <c r="AK526" s="1433">
        <v>0</v>
      </c>
      <c r="AL526" s="1433">
        <v>0</v>
      </c>
      <c r="AM526" s="1433">
        <v>0</v>
      </c>
      <c r="AN526" s="1433">
        <v>0</v>
      </c>
      <c r="AO526" s="1433">
        <f t="shared" si="709"/>
        <v>0</v>
      </c>
      <c r="AP526" s="999"/>
      <c r="AQ526" s="1394"/>
      <c r="AR526" s="999"/>
      <c r="AS526" s="1001"/>
      <c r="AT526" s="1402">
        <f t="shared" si="703"/>
        <v>0</v>
      </c>
      <c r="AU526" s="1394"/>
      <c r="AV526" s="1394">
        <f t="shared" si="710"/>
        <v>0</v>
      </c>
      <c r="AW526" s="1999"/>
      <c r="AX526" s="2108">
        <f t="shared" si="692"/>
        <v>0</v>
      </c>
      <c r="AY526" s="1438">
        <f t="shared" si="693"/>
        <v>0</v>
      </c>
      <c r="AZ526" s="1438"/>
      <c r="BA526" s="1438">
        <f t="shared" si="694"/>
        <v>0</v>
      </c>
      <c r="BB526" s="1438">
        <f t="shared" si="695"/>
        <v>0</v>
      </c>
      <c r="BC526" s="1438">
        <f t="shared" si="696"/>
        <v>0</v>
      </c>
      <c r="BD526" s="1438">
        <f t="shared" si="697"/>
        <v>0</v>
      </c>
      <c r="BE526" s="1438">
        <f t="shared" si="711"/>
        <v>0</v>
      </c>
      <c r="BF526" s="1362"/>
      <c r="BG526" s="1363"/>
      <c r="BH526" s="1434"/>
      <c r="BI526" s="1434"/>
      <c r="BJ526" s="1434"/>
      <c r="BK526" s="1434"/>
      <c r="BL526" s="1434"/>
      <c r="BM526" s="1434">
        <f t="shared" si="712"/>
        <v>0</v>
      </c>
      <c r="BN526" s="1395"/>
      <c r="BO526" s="1395"/>
      <c r="BP526" s="1395"/>
      <c r="BQ526" s="1396">
        <f t="shared" si="704"/>
        <v>0</v>
      </c>
      <c r="BR526" s="1396"/>
      <c r="BS526" s="1396">
        <f t="shared" si="713"/>
        <v>0</v>
      </c>
      <c r="BT526" s="1441"/>
      <c r="BU526" s="1441">
        <f t="shared" si="698"/>
        <v>0</v>
      </c>
      <c r="BV526" s="1441">
        <f t="shared" si="699"/>
        <v>0</v>
      </c>
      <c r="BW526" s="1441">
        <f t="shared" si="700"/>
        <v>0</v>
      </c>
      <c r="BX526" s="1441">
        <f t="shared" si="701"/>
        <v>0</v>
      </c>
      <c r="BY526" s="1441">
        <f t="shared" si="702"/>
        <v>0</v>
      </c>
      <c r="BZ526" s="1441">
        <f t="shared" si="714"/>
        <v>0</v>
      </c>
      <c r="CA526" s="2394"/>
      <c r="CB526" s="2059">
        <f t="shared" ref="CB526:CB589" si="715">V526+AX526+BU526</f>
        <v>0</v>
      </c>
    </row>
    <row r="527" spans="1:80" ht="14.25" hidden="1" customHeight="1">
      <c r="A527" s="1165"/>
      <c r="B527" s="1581"/>
      <c r="C527" s="1576"/>
      <c r="D527" s="1679"/>
      <c r="E527" s="1358">
        <v>0</v>
      </c>
      <c r="F527" s="891">
        <v>0</v>
      </c>
      <c r="G527" s="891">
        <v>0</v>
      </c>
      <c r="H527" s="891">
        <v>0</v>
      </c>
      <c r="I527" s="891">
        <v>0</v>
      </c>
      <c r="J527" s="891">
        <v>0</v>
      </c>
      <c r="K527" s="891">
        <v>0</v>
      </c>
      <c r="L527" s="891">
        <f t="shared" si="706"/>
        <v>0</v>
      </c>
      <c r="M527" s="1440"/>
      <c r="N527" s="1440"/>
      <c r="O527" s="1440"/>
      <c r="P527" s="1440"/>
      <c r="Q527" s="1440"/>
      <c r="R527" s="1440"/>
      <c r="S527" s="1440"/>
      <c r="T527" s="1440">
        <f t="shared" si="707"/>
        <v>0</v>
      </c>
      <c r="U527" s="1722"/>
      <c r="V527" s="2111">
        <f t="shared" si="686"/>
        <v>0</v>
      </c>
      <c r="W527" s="2111"/>
      <c r="X527" s="2111"/>
      <c r="Y527" s="891">
        <f t="shared" si="705"/>
        <v>0</v>
      </c>
      <c r="Z527" s="891"/>
      <c r="AA527" s="891">
        <f t="shared" si="687"/>
        <v>0</v>
      </c>
      <c r="AB527" s="891">
        <f t="shared" si="688"/>
        <v>0</v>
      </c>
      <c r="AC527" s="891">
        <f t="shared" si="689"/>
        <v>0</v>
      </c>
      <c r="AD527" s="891">
        <f t="shared" si="690"/>
        <v>0</v>
      </c>
      <c r="AE527" s="891">
        <f t="shared" si="691"/>
        <v>0</v>
      </c>
      <c r="AF527" s="1366">
        <f t="shared" si="708"/>
        <v>0</v>
      </c>
      <c r="AG527" s="891"/>
      <c r="AH527" s="891"/>
      <c r="AI527" s="1433">
        <v>0</v>
      </c>
      <c r="AJ527" s="1433">
        <v>0</v>
      </c>
      <c r="AK527" s="1433">
        <v>0</v>
      </c>
      <c r="AL527" s="1433">
        <v>0</v>
      </c>
      <c r="AM527" s="1433">
        <v>0</v>
      </c>
      <c r="AN527" s="1433">
        <v>0</v>
      </c>
      <c r="AO527" s="1433">
        <f t="shared" si="709"/>
        <v>0</v>
      </c>
      <c r="AP527" s="999"/>
      <c r="AQ527" s="1394"/>
      <c r="AR527" s="999"/>
      <c r="AS527" s="1001"/>
      <c r="AT527" s="1402">
        <f t="shared" si="703"/>
        <v>0</v>
      </c>
      <c r="AU527" s="1394"/>
      <c r="AV527" s="1394">
        <f t="shared" si="710"/>
        <v>0</v>
      </c>
      <c r="AW527" s="1999"/>
      <c r="AX527" s="2108">
        <f t="shared" si="692"/>
        <v>0</v>
      </c>
      <c r="AY527" s="1438">
        <f t="shared" si="693"/>
        <v>0</v>
      </c>
      <c r="AZ527" s="1438"/>
      <c r="BA527" s="1438">
        <f t="shared" si="694"/>
        <v>0</v>
      </c>
      <c r="BB527" s="1438">
        <f t="shared" si="695"/>
        <v>0</v>
      </c>
      <c r="BC527" s="1438">
        <f t="shared" si="696"/>
        <v>0</v>
      </c>
      <c r="BD527" s="1438">
        <f t="shared" si="697"/>
        <v>0</v>
      </c>
      <c r="BE527" s="1438">
        <f t="shared" si="711"/>
        <v>0</v>
      </c>
      <c r="BF527" s="1362"/>
      <c r="BG527" s="1363"/>
      <c r="BH527" s="1434"/>
      <c r="BI527" s="1434"/>
      <c r="BJ527" s="1434"/>
      <c r="BK527" s="1434"/>
      <c r="BL527" s="1434"/>
      <c r="BM527" s="1434">
        <f t="shared" si="712"/>
        <v>0</v>
      </c>
      <c r="BN527" s="1395"/>
      <c r="BO527" s="1395"/>
      <c r="BP527" s="1395"/>
      <c r="BQ527" s="1396">
        <f t="shared" si="704"/>
        <v>0</v>
      </c>
      <c r="BR527" s="1396"/>
      <c r="BS527" s="1396">
        <f t="shared" si="713"/>
        <v>0</v>
      </c>
      <c r="BT527" s="1441"/>
      <c r="BU527" s="1441">
        <f t="shared" si="698"/>
        <v>0</v>
      </c>
      <c r="BV527" s="1441">
        <f t="shared" si="699"/>
        <v>0</v>
      </c>
      <c r="BW527" s="1441">
        <f t="shared" si="700"/>
        <v>0</v>
      </c>
      <c r="BX527" s="1441">
        <f t="shared" si="701"/>
        <v>0</v>
      </c>
      <c r="BY527" s="1441">
        <f t="shared" si="702"/>
        <v>0</v>
      </c>
      <c r="BZ527" s="1441">
        <f t="shared" si="714"/>
        <v>0</v>
      </c>
      <c r="CA527" s="2394"/>
      <c r="CB527" s="2059">
        <f t="shared" si="715"/>
        <v>0</v>
      </c>
    </row>
    <row r="528" spans="1:80" ht="14.25" hidden="1" customHeight="1">
      <c r="A528" s="1165"/>
      <c r="B528" s="1581"/>
      <c r="C528" s="1576"/>
      <c r="D528" s="1679"/>
      <c r="E528" s="1358">
        <v>0</v>
      </c>
      <c r="F528" s="891">
        <v>0</v>
      </c>
      <c r="G528" s="891">
        <v>0</v>
      </c>
      <c r="H528" s="891">
        <v>0</v>
      </c>
      <c r="I528" s="891">
        <v>0</v>
      </c>
      <c r="J528" s="891">
        <v>0</v>
      </c>
      <c r="K528" s="891">
        <v>0</v>
      </c>
      <c r="L528" s="891">
        <f t="shared" si="706"/>
        <v>0</v>
      </c>
      <c r="M528" s="1440"/>
      <c r="N528" s="1440"/>
      <c r="O528" s="1440"/>
      <c r="P528" s="1440"/>
      <c r="Q528" s="1440"/>
      <c r="R528" s="1440"/>
      <c r="S528" s="1440"/>
      <c r="T528" s="1440">
        <f t="shared" si="707"/>
        <v>0</v>
      </c>
      <c r="U528" s="1722"/>
      <c r="V528" s="2111">
        <f t="shared" si="686"/>
        <v>0</v>
      </c>
      <c r="W528" s="2111"/>
      <c r="X528" s="2111"/>
      <c r="Y528" s="891">
        <f t="shared" si="705"/>
        <v>0</v>
      </c>
      <c r="Z528" s="891"/>
      <c r="AA528" s="891">
        <f t="shared" si="687"/>
        <v>0</v>
      </c>
      <c r="AB528" s="891">
        <f t="shared" si="688"/>
        <v>0</v>
      </c>
      <c r="AC528" s="891">
        <f t="shared" si="689"/>
        <v>0</v>
      </c>
      <c r="AD528" s="891">
        <f t="shared" si="690"/>
        <v>0</v>
      </c>
      <c r="AE528" s="891">
        <f t="shared" si="691"/>
        <v>0</v>
      </c>
      <c r="AF528" s="1366">
        <f t="shared" si="708"/>
        <v>0</v>
      </c>
      <c r="AG528" s="891"/>
      <c r="AH528" s="891"/>
      <c r="AI528" s="1433">
        <v>0</v>
      </c>
      <c r="AJ528" s="1433">
        <v>0</v>
      </c>
      <c r="AK528" s="1433">
        <v>0</v>
      </c>
      <c r="AL528" s="1433">
        <v>0</v>
      </c>
      <c r="AM528" s="1433">
        <v>0</v>
      </c>
      <c r="AN528" s="1433">
        <v>0</v>
      </c>
      <c r="AO528" s="1433">
        <f t="shared" si="709"/>
        <v>0</v>
      </c>
      <c r="AP528" s="999"/>
      <c r="AQ528" s="1394"/>
      <c r="AR528" s="999"/>
      <c r="AS528" s="1001"/>
      <c r="AT528" s="1402">
        <f t="shared" si="703"/>
        <v>0</v>
      </c>
      <c r="AU528" s="1394"/>
      <c r="AV528" s="1394">
        <f t="shared" si="710"/>
        <v>0</v>
      </c>
      <c r="AW528" s="1999"/>
      <c r="AX528" s="2108">
        <f t="shared" si="692"/>
        <v>0</v>
      </c>
      <c r="AY528" s="1438">
        <f t="shared" si="693"/>
        <v>0</v>
      </c>
      <c r="AZ528" s="1438"/>
      <c r="BA528" s="1438">
        <f t="shared" si="694"/>
        <v>0</v>
      </c>
      <c r="BB528" s="1438">
        <f t="shared" si="695"/>
        <v>0</v>
      </c>
      <c r="BC528" s="1438">
        <f t="shared" si="696"/>
        <v>0</v>
      </c>
      <c r="BD528" s="1438">
        <f t="shared" si="697"/>
        <v>0</v>
      </c>
      <c r="BE528" s="1438">
        <f t="shared" si="711"/>
        <v>0</v>
      </c>
      <c r="BF528" s="1362"/>
      <c r="BG528" s="1363"/>
      <c r="BH528" s="1434"/>
      <c r="BI528" s="1434"/>
      <c r="BJ528" s="1434"/>
      <c r="BK528" s="1434"/>
      <c r="BL528" s="1434"/>
      <c r="BM528" s="1434">
        <f t="shared" si="712"/>
        <v>0</v>
      </c>
      <c r="BN528" s="1395"/>
      <c r="BO528" s="1395"/>
      <c r="BP528" s="1395"/>
      <c r="BQ528" s="1396">
        <f t="shared" si="704"/>
        <v>0</v>
      </c>
      <c r="BR528" s="1396"/>
      <c r="BS528" s="1396">
        <f t="shared" si="713"/>
        <v>0</v>
      </c>
      <c r="BT528" s="1441"/>
      <c r="BU528" s="1441">
        <f t="shared" si="698"/>
        <v>0</v>
      </c>
      <c r="BV528" s="1441">
        <f t="shared" si="699"/>
        <v>0</v>
      </c>
      <c r="BW528" s="1441">
        <f t="shared" si="700"/>
        <v>0</v>
      </c>
      <c r="BX528" s="1441">
        <f t="shared" si="701"/>
        <v>0</v>
      </c>
      <c r="BY528" s="1441">
        <f t="shared" si="702"/>
        <v>0</v>
      </c>
      <c r="BZ528" s="1441">
        <f t="shared" si="714"/>
        <v>0</v>
      </c>
      <c r="CA528" s="2394"/>
      <c r="CB528" s="2059">
        <f t="shared" si="715"/>
        <v>0</v>
      </c>
    </row>
    <row r="529" spans="1:80" ht="14.25" hidden="1" customHeight="1">
      <c r="A529" s="1165"/>
      <c r="B529" s="1581"/>
      <c r="C529" s="1576"/>
      <c r="D529" s="1679"/>
      <c r="E529" s="1358">
        <v>0</v>
      </c>
      <c r="F529" s="891">
        <v>0</v>
      </c>
      <c r="G529" s="891">
        <v>0</v>
      </c>
      <c r="H529" s="891">
        <v>0</v>
      </c>
      <c r="I529" s="891">
        <v>0</v>
      </c>
      <c r="J529" s="891">
        <v>0</v>
      </c>
      <c r="K529" s="891">
        <v>0</v>
      </c>
      <c r="L529" s="891">
        <f t="shared" si="706"/>
        <v>0</v>
      </c>
      <c r="M529" s="1440"/>
      <c r="N529" s="1440"/>
      <c r="O529" s="1440"/>
      <c r="P529" s="1440"/>
      <c r="Q529" s="1440"/>
      <c r="R529" s="1440"/>
      <c r="S529" s="1440"/>
      <c r="T529" s="1440">
        <f t="shared" si="707"/>
        <v>0</v>
      </c>
      <c r="U529" s="1722"/>
      <c r="V529" s="2111">
        <f t="shared" si="686"/>
        <v>0</v>
      </c>
      <c r="W529" s="2111"/>
      <c r="X529" s="2111"/>
      <c r="Y529" s="891">
        <f t="shared" si="705"/>
        <v>0</v>
      </c>
      <c r="Z529" s="891"/>
      <c r="AA529" s="891">
        <f t="shared" si="687"/>
        <v>0</v>
      </c>
      <c r="AB529" s="891">
        <f t="shared" si="688"/>
        <v>0</v>
      </c>
      <c r="AC529" s="891">
        <f t="shared" si="689"/>
        <v>0</v>
      </c>
      <c r="AD529" s="891">
        <f t="shared" si="690"/>
        <v>0</v>
      </c>
      <c r="AE529" s="891">
        <f t="shared" si="691"/>
        <v>0</v>
      </c>
      <c r="AF529" s="1366">
        <f t="shared" si="708"/>
        <v>0</v>
      </c>
      <c r="AG529" s="891"/>
      <c r="AH529" s="891"/>
      <c r="AI529" s="1433">
        <v>0</v>
      </c>
      <c r="AJ529" s="1433">
        <v>0</v>
      </c>
      <c r="AK529" s="1433">
        <v>0</v>
      </c>
      <c r="AL529" s="1433">
        <v>0</v>
      </c>
      <c r="AM529" s="1433">
        <v>0</v>
      </c>
      <c r="AN529" s="1433">
        <v>0</v>
      </c>
      <c r="AO529" s="1433">
        <f t="shared" si="709"/>
        <v>0</v>
      </c>
      <c r="AP529" s="999"/>
      <c r="AQ529" s="1394"/>
      <c r="AR529" s="999"/>
      <c r="AS529" s="1001"/>
      <c r="AT529" s="1402">
        <f t="shared" si="703"/>
        <v>0</v>
      </c>
      <c r="AU529" s="1394"/>
      <c r="AV529" s="1394">
        <f t="shared" si="710"/>
        <v>0</v>
      </c>
      <c r="AW529" s="1999"/>
      <c r="AX529" s="2108">
        <f t="shared" si="692"/>
        <v>0</v>
      </c>
      <c r="AY529" s="1438">
        <f t="shared" si="693"/>
        <v>0</v>
      </c>
      <c r="AZ529" s="1438"/>
      <c r="BA529" s="1438">
        <f t="shared" si="694"/>
        <v>0</v>
      </c>
      <c r="BB529" s="1438">
        <f t="shared" si="695"/>
        <v>0</v>
      </c>
      <c r="BC529" s="1438">
        <f t="shared" si="696"/>
        <v>0</v>
      </c>
      <c r="BD529" s="1438">
        <f t="shared" si="697"/>
        <v>0</v>
      </c>
      <c r="BE529" s="1438">
        <f t="shared" si="711"/>
        <v>0</v>
      </c>
      <c r="BF529" s="1362"/>
      <c r="BG529" s="1363"/>
      <c r="BH529" s="1434"/>
      <c r="BI529" s="1434"/>
      <c r="BJ529" s="1434"/>
      <c r="BK529" s="1434"/>
      <c r="BL529" s="1434"/>
      <c r="BM529" s="1434">
        <f t="shared" si="712"/>
        <v>0</v>
      </c>
      <c r="BN529" s="1395"/>
      <c r="BO529" s="1395"/>
      <c r="BP529" s="1395"/>
      <c r="BQ529" s="1396">
        <f t="shared" si="704"/>
        <v>0</v>
      </c>
      <c r="BR529" s="1396"/>
      <c r="BS529" s="1396">
        <f t="shared" si="713"/>
        <v>0</v>
      </c>
      <c r="BT529" s="1441"/>
      <c r="BU529" s="1441">
        <f t="shared" si="698"/>
        <v>0</v>
      </c>
      <c r="BV529" s="1441">
        <f t="shared" si="699"/>
        <v>0</v>
      </c>
      <c r="BW529" s="1441">
        <f t="shared" si="700"/>
        <v>0</v>
      </c>
      <c r="BX529" s="1441">
        <f t="shared" si="701"/>
        <v>0</v>
      </c>
      <c r="BY529" s="1441">
        <f t="shared" si="702"/>
        <v>0</v>
      </c>
      <c r="BZ529" s="1441">
        <f t="shared" si="714"/>
        <v>0</v>
      </c>
      <c r="CA529" s="2394"/>
      <c r="CB529" s="2059">
        <f t="shared" si="715"/>
        <v>0</v>
      </c>
    </row>
    <row r="530" spans="1:80" ht="14.25" hidden="1" customHeight="1">
      <c r="A530" s="1165"/>
      <c r="B530" s="1581"/>
      <c r="C530" s="1576"/>
      <c r="D530" s="1679"/>
      <c r="E530" s="1358">
        <v>0</v>
      </c>
      <c r="F530" s="891">
        <v>0</v>
      </c>
      <c r="G530" s="891">
        <v>0</v>
      </c>
      <c r="H530" s="891">
        <v>0</v>
      </c>
      <c r="I530" s="891">
        <v>0</v>
      </c>
      <c r="J530" s="891">
        <v>0</v>
      </c>
      <c r="K530" s="891">
        <v>0</v>
      </c>
      <c r="L530" s="891">
        <f t="shared" si="706"/>
        <v>0</v>
      </c>
      <c r="M530" s="1440"/>
      <c r="N530" s="1440"/>
      <c r="O530" s="1440"/>
      <c r="P530" s="1440"/>
      <c r="Q530" s="1440"/>
      <c r="R530" s="1440"/>
      <c r="S530" s="1440"/>
      <c r="T530" s="1440">
        <f t="shared" si="707"/>
        <v>0</v>
      </c>
      <c r="U530" s="1722"/>
      <c r="V530" s="2111">
        <f t="shared" si="686"/>
        <v>0</v>
      </c>
      <c r="W530" s="2111"/>
      <c r="X530" s="2111"/>
      <c r="Y530" s="891">
        <f t="shared" si="705"/>
        <v>0</v>
      </c>
      <c r="Z530" s="891"/>
      <c r="AA530" s="891">
        <f t="shared" si="687"/>
        <v>0</v>
      </c>
      <c r="AB530" s="891">
        <f t="shared" si="688"/>
        <v>0</v>
      </c>
      <c r="AC530" s="891">
        <f t="shared" si="689"/>
        <v>0</v>
      </c>
      <c r="AD530" s="891">
        <f t="shared" si="690"/>
        <v>0</v>
      </c>
      <c r="AE530" s="891">
        <f t="shared" si="691"/>
        <v>0</v>
      </c>
      <c r="AF530" s="1366">
        <f t="shared" si="708"/>
        <v>0</v>
      </c>
      <c r="AG530" s="891"/>
      <c r="AH530" s="891"/>
      <c r="AI530" s="1433">
        <v>0</v>
      </c>
      <c r="AJ530" s="1433">
        <v>0</v>
      </c>
      <c r="AK530" s="1433">
        <v>0</v>
      </c>
      <c r="AL530" s="1433">
        <v>0</v>
      </c>
      <c r="AM530" s="1433">
        <v>0</v>
      </c>
      <c r="AN530" s="1433">
        <v>0</v>
      </c>
      <c r="AO530" s="1433">
        <f t="shared" si="709"/>
        <v>0</v>
      </c>
      <c r="AP530" s="999"/>
      <c r="AQ530" s="1394"/>
      <c r="AR530" s="999"/>
      <c r="AS530" s="1001"/>
      <c r="AT530" s="1402">
        <f t="shared" si="703"/>
        <v>0</v>
      </c>
      <c r="AU530" s="1394"/>
      <c r="AV530" s="1394">
        <f t="shared" si="710"/>
        <v>0</v>
      </c>
      <c r="AW530" s="1999"/>
      <c r="AX530" s="2108">
        <f t="shared" si="692"/>
        <v>0</v>
      </c>
      <c r="AY530" s="1438">
        <f t="shared" si="693"/>
        <v>0</v>
      </c>
      <c r="AZ530" s="1438"/>
      <c r="BA530" s="1438">
        <f t="shared" si="694"/>
        <v>0</v>
      </c>
      <c r="BB530" s="1438">
        <f t="shared" si="695"/>
        <v>0</v>
      </c>
      <c r="BC530" s="1438">
        <f t="shared" si="696"/>
        <v>0</v>
      </c>
      <c r="BD530" s="1438">
        <f t="shared" si="697"/>
        <v>0</v>
      </c>
      <c r="BE530" s="1438">
        <f t="shared" si="711"/>
        <v>0</v>
      </c>
      <c r="BF530" s="1362"/>
      <c r="BG530" s="1363"/>
      <c r="BH530" s="1434"/>
      <c r="BI530" s="1434"/>
      <c r="BJ530" s="1434"/>
      <c r="BK530" s="1434"/>
      <c r="BL530" s="1434"/>
      <c r="BM530" s="1434">
        <f t="shared" si="712"/>
        <v>0</v>
      </c>
      <c r="BN530" s="1395"/>
      <c r="BO530" s="1395"/>
      <c r="BP530" s="1395"/>
      <c r="BQ530" s="1396">
        <f t="shared" si="704"/>
        <v>0</v>
      </c>
      <c r="BR530" s="1396"/>
      <c r="BS530" s="1396">
        <f t="shared" si="713"/>
        <v>0</v>
      </c>
      <c r="BT530" s="1441"/>
      <c r="BU530" s="1441">
        <f t="shared" si="698"/>
        <v>0</v>
      </c>
      <c r="BV530" s="1441">
        <f t="shared" si="699"/>
        <v>0</v>
      </c>
      <c r="BW530" s="1441">
        <f t="shared" si="700"/>
        <v>0</v>
      </c>
      <c r="BX530" s="1441">
        <f t="shared" si="701"/>
        <v>0</v>
      </c>
      <c r="BY530" s="1441">
        <f t="shared" si="702"/>
        <v>0</v>
      </c>
      <c r="BZ530" s="1441">
        <f t="shared" si="714"/>
        <v>0</v>
      </c>
      <c r="CA530" s="2394"/>
      <c r="CB530" s="2059">
        <f t="shared" si="715"/>
        <v>0</v>
      </c>
    </row>
    <row r="531" spans="1:80" ht="14.25" hidden="1" customHeight="1">
      <c r="A531" s="1165"/>
      <c r="B531" s="1581"/>
      <c r="C531" s="1576"/>
      <c r="D531" s="1679"/>
      <c r="E531" s="1358">
        <v>0</v>
      </c>
      <c r="F531" s="891">
        <v>0</v>
      </c>
      <c r="G531" s="891">
        <v>0</v>
      </c>
      <c r="H531" s="891">
        <v>0</v>
      </c>
      <c r="I531" s="891">
        <v>0</v>
      </c>
      <c r="J531" s="891">
        <v>0</v>
      </c>
      <c r="K531" s="891">
        <v>0</v>
      </c>
      <c r="L531" s="891">
        <f t="shared" si="706"/>
        <v>0</v>
      </c>
      <c r="M531" s="1440"/>
      <c r="N531" s="1440"/>
      <c r="O531" s="1440"/>
      <c r="P531" s="1440"/>
      <c r="Q531" s="1440"/>
      <c r="R531" s="1440"/>
      <c r="S531" s="1440"/>
      <c r="T531" s="1440">
        <f t="shared" si="707"/>
        <v>0</v>
      </c>
      <c r="U531" s="1722"/>
      <c r="V531" s="2111">
        <f t="shared" si="686"/>
        <v>0</v>
      </c>
      <c r="W531" s="2111"/>
      <c r="X531" s="2111"/>
      <c r="Y531" s="891">
        <f t="shared" si="705"/>
        <v>0</v>
      </c>
      <c r="Z531" s="891"/>
      <c r="AA531" s="891">
        <f t="shared" si="687"/>
        <v>0</v>
      </c>
      <c r="AB531" s="891">
        <f t="shared" si="688"/>
        <v>0</v>
      </c>
      <c r="AC531" s="891">
        <f t="shared" si="689"/>
        <v>0</v>
      </c>
      <c r="AD531" s="891">
        <f t="shared" si="690"/>
        <v>0</v>
      </c>
      <c r="AE531" s="891">
        <f t="shared" si="691"/>
        <v>0</v>
      </c>
      <c r="AF531" s="1366">
        <f t="shared" si="708"/>
        <v>0</v>
      </c>
      <c r="AG531" s="891"/>
      <c r="AH531" s="891"/>
      <c r="AI531" s="1433">
        <v>0</v>
      </c>
      <c r="AJ531" s="1433">
        <v>0</v>
      </c>
      <c r="AK531" s="1433">
        <v>0</v>
      </c>
      <c r="AL531" s="1433">
        <v>0</v>
      </c>
      <c r="AM531" s="1433">
        <v>0</v>
      </c>
      <c r="AN531" s="1433">
        <v>0</v>
      </c>
      <c r="AO531" s="1433">
        <f t="shared" si="709"/>
        <v>0</v>
      </c>
      <c r="AP531" s="999"/>
      <c r="AQ531" s="1394"/>
      <c r="AR531" s="999"/>
      <c r="AS531" s="1001"/>
      <c r="AT531" s="1402">
        <f t="shared" si="703"/>
        <v>0</v>
      </c>
      <c r="AU531" s="1394"/>
      <c r="AV531" s="1394">
        <f t="shared" si="710"/>
        <v>0</v>
      </c>
      <c r="AW531" s="1999"/>
      <c r="AX531" s="2108">
        <f t="shared" si="692"/>
        <v>0</v>
      </c>
      <c r="AY531" s="1438">
        <f t="shared" si="693"/>
        <v>0</v>
      </c>
      <c r="AZ531" s="1438"/>
      <c r="BA531" s="1438">
        <f t="shared" si="694"/>
        <v>0</v>
      </c>
      <c r="BB531" s="1438">
        <f t="shared" si="695"/>
        <v>0</v>
      </c>
      <c r="BC531" s="1438">
        <f t="shared" si="696"/>
        <v>0</v>
      </c>
      <c r="BD531" s="1438">
        <f t="shared" si="697"/>
        <v>0</v>
      </c>
      <c r="BE531" s="1438">
        <f t="shared" si="711"/>
        <v>0</v>
      </c>
      <c r="BF531" s="1362"/>
      <c r="BG531" s="1363"/>
      <c r="BH531" s="1434"/>
      <c r="BI531" s="1434"/>
      <c r="BJ531" s="1434"/>
      <c r="BK531" s="1434"/>
      <c r="BL531" s="1434"/>
      <c r="BM531" s="1434">
        <f t="shared" si="712"/>
        <v>0</v>
      </c>
      <c r="BN531" s="1395"/>
      <c r="BO531" s="1395"/>
      <c r="BP531" s="1395"/>
      <c r="BQ531" s="1396">
        <f t="shared" si="704"/>
        <v>0</v>
      </c>
      <c r="BR531" s="1396"/>
      <c r="BS531" s="1396">
        <f t="shared" si="713"/>
        <v>0</v>
      </c>
      <c r="BT531" s="1441"/>
      <c r="BU531" s="1441">
        <f t="shared" si="698"/>
        <v>0</v>
      </c>
      <c r="BV531" s="1441">
        <f t="shared" si="699"/>
        <v>0</v>
      </c>
      <c r="BW531" s="1441">
        <f t="shared" si="700"/>
        <v>0</v>
      </c>
      <c r="BX531" s="1441">
        <f t="shared" si="701"/>
        <v>0</v>
      </c>
      <c r="BY531" s="1441">
        <f t="shared" si="702"/>
        <v>0</v>
      </c>
      <c r="BZ531" s="1441">
        <f t="shared" si="714"/>
        <v>0</v>
      </c>
      <c r="CA531" s="2394"/>
      <c r="CB531" s="2059">
        <f t="shared" si="715"/>
        <v>0</v>
      </c>
    </row>
    <row r="532" spans="1:80" ht="14.25" hidden="1" customHeight="1">
      <c r="A532" s="1165"/>
      <c r="B532" s="1581"/>
      <c r="C532" s="1576"/>
      <c r="D532" s="1679"/>
      <c r="E532" s="1358">
        <v>0</v>
      </c>
      <c r="F532" s="891">
        <v>0</v>
      </c>
      <c r="G532" s="891">
        <v>0</v>
      </c>
      <c r="H532" s="891">
        <v>0</v>
      </c>
      <c r="I532" s="891">
        <v>0</v>
      </c>
      <c r="J532" s="891">
        <v>0</v>
      </c>
      <c r="K532" s="891">
        <v>0</v>
      </c>
      <c r="L532" s="891">
        <f t="shared" si="706"/>
        <v>0</v>
      </c>
      <c r="M532" s="1440"/>
      <c r="N532" s="1440"/>
      <c r="O532" s="1440"/>
      <c r="P532" s="1440"/>
      <c r="Q532" s="1440"/>
      <c r="R532" s="1440"/>
      <c r="S532" s="1440"/>
      <c r="T532" s="1440">
        <f t="shared" si="707"/>
        <v>0</v>
      </c>
      <c r="U532" s="1722"/>
      <c r="V532" s="2111">
        <f t="shared" si="686"/>
        <v>0</v>
      </c>
      <c r="W532" s="2111"/>
      <c r="X532" s="2111"/>
      <c r="Y532" s="891">
        <f t="shared" si="705"/>
        <v>0</v>
      </c>
      <c r="Z532" s="891"/>
      <c r="AA532" s="891">
        <f t="shared" si="687"/>
        <v>0</v>
      </c>
      <c r="AB532" s="891">
        <f t="shared" si="688"/>
        <v>0</v>
      </c>
      <c r="AC532" s="891">
        <f t="shared" si="689"/>
        <v>0</v>
      </c>
      <c r="AD532" s="891">
        <f t="shared" si="690"/>
        <v>0</v>
      </c>
      <c r="AE532" s="891">
        <f t="shared" si="691"/>
        <v>0</v>
      </c>
      <c r="AF532" s="1366">
        <f t="shared" si="708"/>
        <v>0</v>
      </c>
      <c r="AG532" s="891"/>
      <c r="AH532" s="891"/>
      <c r="AI532" s="1433">
        <v>0</v>
      </c>
      <c r="AJ532" s="1433">
        <v>0</v>
      </c>
      <c r="AK532" s="1433">
        <v>0</v>
      </c>
      <c r="AL532" s="1433">
        <v>0</v>
      </c>
      <c r="AM532" s="1433">
        <v>0</v>
      </c>
      <c r="AN532" s="1433">
        <v>0</v>
      </c>
      <c r="AO532" s="1433">
        <f t="shared" si="709"/>
        <v>0</v>
      </c>
      <c r="AP532" s="999"/>
      <c r="AQ532" s="1394"/>
      <c r="AR532" s="999"/>
      <c r="AS532" s="1001"/>
      <c r="AT532" s="1402">
        <f t="shared" si="703"/>
        <v>0</v>
      </c>
      <c r="AU532" s="1394"/>
      <c r="AV532" s="1394">
        <f t="shared" si="710"/>
        <v>0</v>
      </c>
      <c r="AW532" s="1999"/>
      <c r="AX532" s="2108">
        <f t="shared" si="692"/>
        <v>0</v>
      </c>
      <c r="AY532" s="1438">
        <f t="shared" si="693"/>
        <v>0</v>
      </c>
      <c r="AZ532" s="1438"/>
      <c r="BA532" s="1438">
        <f t="shared" si="694"/>
        <v>0</v>
      </c>
      <c r="BB532" s="1438">
        <f t="shared" si="695"/>
        <v>0</v>
      </c>
      <c r="BC532" s="1438">
        <f t="shared" si="696"/>
        <v>0</v>
      </c>
      <c r="BD532" s="1438">
        <f t="shared" si="697"/>
        <v>0</v>
      </c>
      <c r="BE532" s="1438">
        <f t="shared" si="711"/>
        <v>0</v>
      </c>
      <c r="BF532" s="1362"/>
      <c r="BG532" s="1363"/>
      <c r="BH532" s="1434"/>
      <c r="BI532" s="1434"/>
      <c r="BJ532" s="1434"/>
      <c r="BK532" s="1434"/>
      <c r="BL532" s="1434"/>
      <c r="BM532" s="1434">
        <f t="shared" si="712"/>
        <v>0</v>
      </c>
      <c r="BN532" s="1395"/>
      <c r="BO532" s="1395"/>
      <c r="BP532" s="1395"/>
      <c r="BQ532" s="1396">
        <f t="shared" si="704"/>
        <v>0</v>
      </c>
      <c r="BR532" s="1396"/>
      <c r="BS532" s="1396">
        <f t="shared" si="713"/>
        <v>0</v>
      </c>
      <c r="BT532" s="1441"/>
      <c r="BU532" s="1441">
        <f t="shared" si="698"/>
        <v>0</v>
      </c>
      <c r="BV532" s="1441">
        <f t="shared" si="699"/>
        <v>0</v>
      </c>
      <c r="BW532" s="1441">
        <f t="shared" si="700"/>
        <v>0</v>
      </c>
      <c r="BX532" s="1441">
        <f t="shared" si="701"/>
        <v>0</v>
      </c>
      <c r="BY532" s="1441">
        <f t="shared" si="702"/>
        <v>0</v>
      </c>
      <c r="BZ532" s="1441">
        <f t="shared" si="714"/>
        <v>0</v>
      </c>
      <c r="CA532" s="2394"/>
      <c r="CB532" s="2059">
        <f t="shared" si="715"/>
        <v>0</v>
      </c>
    </row>
    <row r="533" spans="1:80" ht="14.25" hidden="1" customHeight="1">
      <c r="A533" s="1165"/>
      <c r="B533" s="1581"/>
      <c r="C533" s="1576"/>
      <c r="D533" s="1679"/>
      <c r="E533" s="1358">
        <v>0</v>
      </c>
      <c r="F533" s="891">
        <v>0</v>
      </c>
      <c r="G533" s="891">
        <v>0</v>
      </c>
      <c r="H533" s="891">
        <v>0</v>
      </c>
      <c r="I533" s="891">
        <v>0</v>
      </c>
      <c r="J533" s="891">
        <v>0</v>
      </c>
      <c r="K533" s="891">
        <v>0</v>
      </c>
      <c r="L533" s="891">
        <f t="shared" si="706"/>
        <v>0</v>
      </c>
      <c r="M533" s="1440"/>
      <c r="N533" s="1440"/>
      <c r="O533" s="1440"/>
      <c r="P533" s="1440"/>
      <c r="Q533" s="1440"/>
      <c r="R533" s="1440"/>
      <c r="S533" s="1440"/>
      <c r="T533" s="1440">
        <f t="shared" si="707"/>
        <v>0</v>
      </c>
      <c r="U533" s="1722"/>
      <c r="V533" s="2111">
        <f t="shared" si="686"/>
        <v>0</v>
      </c>
      <c r="W533" s="2111"/>
      <c r="X533" s="2111"/>
      <c r="Y533" s="891">
        <f t="shared" si="705"/>
        <v>0</v>
      </c>
      <c r="Z533" s="891"/>
      <c r="AA533" s="891">
        <f t="shared" si="687"/>
        <v>0</v>
      </c>
      <c r="AB533" s="891">
        <f t="shared" si="688"/>
        <v>0</v>
      </c>
      <c r="AC533" s="891">
        <f t="shared" si="689"/>
        <v>0</v>
      </c>
      <c r="AD533" s="891">
        <f t="shared" si="690"/>
        <v>0</v>
      </c>
      <c r="AE533" s="891">
        <f t="shared" si="691"/>
        <v>0</v>
      </c>
      <c r="AF533" s="1366">
        <f t="shared" si="708"/>
        <v>0</v>
      </c>
      <c r="AG533" s="891"/>
      <c r="AH533" s="891"/>
      <c r="AI533" s="1433">
        <v>0</v>
      </c>
      <c r="AJ533" s="1433">
        <v>0</v>
      </c>
      <c r="AK533" s="1433">
        <v>0</v>
      </c>
      <c r="AL533" s="1433">
        <v>0</v>
      </c>
      <c r="AM533" s="1433">
        <v>0</v>
      </c>
      <c r="AN533" s="1433">
        <v>0</v>
      </c>
      <c r="AO533" s="1433">
        <f t="shared" si="709"/>
        <v>0</v>
      </c>
      <c r="AP533" s="999"/>
      <c r="AQ533" s="1394"/>
      <c r="AR533" s="999"/>
      <c r="AS533" s="1001"/>
      <c r="AT533" s="1402">
        <f t="shared" si="703"/>
        <v>0</v>
      </c>
      <c r="AU533" s="1394"/>
      <c r="AV533" s="1394">
        <f t="shared" si="710"/>
        <v>0</v>
      </c>
      <c r="AW533" s="1999"/>
      <c r="AX533" s="2108">
        <f t="shared" si="692"/>
        <v>0</v>
      </c>
      <c r="AY533" s="1438">
        <f t="shared" si="693"/>
        <v>0</v>
      </c>
      <c r="AZ533" s="1438"/>
      <c r="BA533" s="1438">
        <f t="shared" si="694"/>
        <v>0</v>
      </c>
      <c r="BB533" s="1438">
        <f t="shared" si="695"/>
        <v>0</v>
      </c>
      <c r="BC533" s="1438">
        <f t="shared" si="696"/>
        <v>0</v>
      </c>
      <c r="BD533" s="1438">
        <f t="shared" si="697"/>
        <v>0</v>
      </c>
      <c r="BE533" s="1438">
        <f t="shared" si="711"/>
        <v>0</v>
      </c>
      <c r="BF533" s="1362"/>
      <c r="BG533" s="1363"/>
      <c r="BH533" s="1434"/>
      <c r="BI533" s="1434"/>
      <c r="BJ533" s="1434"/>
      <c r="BK533" s="1434"/>
      <c r="BL533" s="1434"/>
      <c r="BM533" s="1434">
        <f t="shared" si="712"/>
        <v>0</v>
      </c>
      <c r="BN533" s="1395"/>
      <c r="BO533" s="1395"/>
      <c r="BP533" s="1395"/>
      <c r="BQ533" s="1396">
        <f t="shared" si="704"/>
        <v>0</v>
      </c>
      <c r="BR533" s="1396"/>
      <c r="BS533" s="1396">
        <f t="shared" si="713"/>
        <v>0</v>
      </c>
      <c r="BT533" s="1441"/>
      <c r="BU533" s="1441">
        <f t="shared" si="698"/>
        <v>0</v>
      </c>
      <c r="BV533" s="1441">
        <f t="shared" si="699"/>
        <v>0</v>
      </c>
      <c r="BW533" s="1441">
        <f t="shared" si="700"/>
        <v>0</v>
      </c>
      <c r="BX533" s="1441">
        <f t="shared" si="701"/>
        <v>0</v>
      </c>
      <c r="BY533" s="1441">
        <f t="shared" si="702"/>
        <v>0</v>
      </c>
      <c r="BZ533" s="1441">
        <f t="shared" si="714"/>
        <v>0</v>
      </c>
      <c r="CA533" s="2394"/>
      <c r="CB533" s="2059">
        <f t="shared" si="715"/>
        <v>0</v>
      </c>
    </row>
    <row r="534" spans="1:80" ht="14.25" hidden="1" customHeight="1">
      <c r="A534" s="1165"/>
      <c r="B534" s="1581"/>
      <c r="C534" s="1576"/>
      <c r="D534" s="1679"/>
      <c r="E534" s="1358">
        <v>0</v>
      </c>
      <c r="F534" s="891">
        <v>0</v>
      </c>
      <c r="G534" s="891">
        <v>0</v>
      </c>
      <c r="H534" s="891">
        <v>0</v>
      </c>
      <c r="I534" s="891">
        <v>0</v>
      </c>
      <c r="J534" s="891">
        <v>0</v>
      </c>
      <c r="K534" s="891">
        <v>0</v>
      </c>
      <c r="L534" s="891">
        <f t="shared" si="706"/>
        <v>0</v>
      </c>
      <c r="M534" s="1440"/>
      <c r="N534" s="1440"/>
      <c r="O534" s="1440"/>
      <c r="P534" s="1440"/>
      <c r="Q534" s="1440"/>
      <c r="R534" s="1440"/>
      <c r="S534" s="1440"/>
      <c r="T534" s="1440">
        <f t="shared" si="707"/>
        <v>0</v>
      </c>
      <c r="U534" s="1722"/>
      <c r="V534" s="2111">
        <f t="shared" si="686"/>
        <v>0</v>
      </c>
      <c r="W534" s="2111"/>
      <c r="X534" s="2111"/>
      <c r="Y534" s="891">
        <f t="shared" si="705"/>
        <v>0</v>
      </c>
      <c r="Z534" s="891"/>
      <c r="AA534" s="891">
        <f t="shared" si="687"/>
        <v>0</v>
      </c>
      <c r="AB534" s="891">
        <f t="shared" si="688"/>
        <v>0</v>
      </c>
      <c r="AC534" s="891">
        <f t="shared" si="689"/>
        <v>0</v>
      </c>
      <c r="AD534" s="891">
        <f t="shared" si="690"/>
        <v>0</v>
      </c>
      <c r="AE534" s="891">
        <f t="shared" si="691"/>
        <v>0</v>
      </c>
      <c r="AF534" s="1366">
        <f t="shared" si="708"/>
        <v>0</v>
      </c>
      <c r="AG534" s="891"/>
      <c r="AH534" s="891"/>
      <c r="AI534" s="1433">
        <v>0</v>
      </c>
      <c r="AJ534" s="1433">
        <v>0</v>
      </c>
      <c r="AK534" s="1433">
        <v>0</v>
      </c>
      <c r="AL534" s="1433">
        <v>0</v>
      </c>
      <c r="AM534" s="1433">
        <v>0</v>
      </c>
      <c r="AN534" s="1433">
        <v>0</v>
      </c>
      <c r="AO534" s="1433">
        <f t="shared" si="709"/>
        <v>0</v>
      </c>
      <c r="AP534" s="999"/>
      <c r="AQ534" s="1394"/>
      <c r="AR534" s="999"/>
      <c r="AS534" s="1001"/>
      <c r="AT534" s="1402">
        <f t="shared" si="703"/>
        <v>0</v>
      </c>
      <c r="AU534" s="1394"/>
      <c r="AV534" s="1394">
        <f t="shared" si="710"/>
        <v>0</v>
      </c>
      <c r="AW534" s="1999"/>
      <c r="AX534" s="2108">
        <f t="shared" si="692"/>
        <v>0</v>
      </c>
      <c r="AY534" s="1438">
        <f t="shared" si="693"/>
        <v>0</v>
      </c>
      <c r="AZ534" s="1438"/>
      <c r="BA534" s="1438">
        <f t="shared" si="694"/>
        <v>0</v>
      </c>
      <c r="BB534" s="1438">
        <f t="shared" si="695"/>
        <v>0</v>
      </c>
      <c r="BC534" s="1438">
        <f t="shared" si="696"/>
        <v>0</v>
      </c>
      <c r="BD534" s="1438">
        <f t="shared" si="697"/>
        <v>0</v>
      </c>
      <c r="BE534" s="1438">
        <f t="shared" si="711"/>
        <v>0</v>
      </c>
      <c r="BF534" s="1362"/>
      <c r="BG534" s="1363"/>
      <c r="BH534" s="1434"/>
      <c r="BI534" s="1434"/>
      <c r="BJ534" s="1434"/>
      <c r="BK534" s="1434"/>
      <c r="BL534" s="1434"/>
      <c r="BM534" s="1434">
        <f t="shared" si="712"/>
        <v>0</v>
      </c>
      <c r="BN534" s="1395"/>
      <c r="BO534" s="1395"/>
      <c r="BP534" s="1395"/>
      <c r="BQ534" s="1396">
        <f t="shared" si="704"/>
        <v>0</v>
      </c>
      <c r="BR534" s="1396"/>
      <c r="BS534" s="1396">
        <f t="shared" si="713"/>
        <v>0</v>
      </c>
      <c r="BT534" s="1441"/>
      <c r="BU534" s="1441">
        <f t="shared" si="698"/>
        <v>0</v>
      </c>
      <c r="BV534" s="1441">
        <f t="shared" si="699"/>
        <v>0</v>
      </c>
      <c r="BW534" s="1441">
        <f t="shared" si="700"/>
        <v>0</v>
      </c>
      <c r="BX534" s="1441">
        <f t="shared" si="701"/>
        <v>0</v>
      </c>
      <c r="BY534" s="1441">
        <f t="shared" si="702"/>
        <v>0</v>
      </c>
      <c r="BZ534" s="1441">
        <f t="shared" si="714"/>
        <v>0</v>
      </c>
      <c r="CA534" s="2394"/>
      <c r="CB534" s="2059">
        <f t="shared" si="715"/>
        <v>0</v>
      </c>
    </row>
    <row r="535" spans="1:80" ht="24" hidden="1">
      <c r="A535" s="911">
        <v>40</v>
      </c>
      <c r="B535" s="1581"/>
      <c r="C535" s="1961" t="s">
        <v>1118</v>
      </c>
      <c r="D535" s="1679" t="s">
        <v>955</v>
      </c>
      <c r="E535" s="1358">
        <v>0</v>
      </c>
      <c r="F535" s="891">
        <v>0</v>
      </c>
      <c r="G535" s="891">
        <v>0</v>
      </c>
      <c r="H535" s="891">
        <v>0</v>
      </c>
      <c r="I535" s="891">
        <v>0</v>
      </c>
      <c r="J535" s="891">
        <v>0</v>
      </c>
      <c r="K535" s="891">
        <v>0</v>
      </c>
      <c r="L535" s="891">
        <f t="shared" si="706"/>
        <v>0</v>
      </c>
      <c r="M535" s="1440"/>
      <c r="N535" s="1440"/>
      <c r="O535" s="1440"/>
      <c r="P535" s="1440"/>
      <c r="Q535" s="1440"/>
      <c r="R535" s="1440"/>
      <c r="S535" s="1440"/>
      <c r="T535" s="1440">
        <f t="shared" si="707"/>
        <v>0</v>
      </c>
      <c r="U535" s="1722"/>
      <c r="V535" s="2111">
        <f t="shared" si="686"/>
        <v>0</v>
      </c>
      <c r="W535" s="2111"/>
      <c r="X535" s="2111"/>
      <c r="Y535" s="891">
        <f t="shared" si="705"/>
        <v>0</v>
      </c>
      <c r="Z535" s="891"/>
      <c r="AA535" s="891">
        <f t="shared" si="687"/>
        <v>0</v>
      </c>
      <c r="AB535" s="891">
        <f t="shared" si="688"/>
        <v>0</v>
      </c>
      <c r="AC535" s="891">
        <f t="shared" si="689"/>
        <v>0</v>
      </c>
      <c r="AD535" s="891">
        <f t="shared" si="690"/>
        <v>0</v>
      </c>
      <c r="AE535" s="891">
        <f t="shared" si="691"/>
        <v>0</v>
      </c>
      <c r="AF535" s="1366">
        <f t="shared" si="708"/>
        <v>0</v>
      </c>
      <c r="AG535" s="891"/>
      <c r="AH535" s="891"/>
      <c r="AI535" s="1433">
        <v>0</v>
      </c>
      <c r="AJ535" s="1433">
        <v>0</v>
      </c>
      <c r="AK535" s="1433">
        <v>0</v>
      </c>
      <c r="AL535" s="1433">
        <v>0</v>
      </c>
      <c r="AM535" s="1433">
        <v>0</v>
      </c>
      <c r="AN535" s="1433">
        <v>0</v>
      </c>
      <c r="AO535" s="1433">
        <f t="shared" si="709"/>
        <v>0</v>
      </c>
      <c r="AP535" s="1394"/>
      <c r="AQ535" s="1394"/>
      <c r="AR535" s="999"/>
      <c r="AS535" s="1001"/>
      <c r="AT535" s="1402">
        <f t="shared" si="703"/>
        <v>0</v>
      </c>
      <c r="AU535" s="1394"/>
      <c r="AV535" s="1394">
        <f t="shared" si="710"/>
        <v>0</v>
      </c>
      <c r="AW535" s="1999"/>
      <c r="AX535" s="2108">
        <f t="shared" si="692"/>
        <v>0</v>
      </c>
      <c r="AY535" s="1438">
        <f t="shared" si="693"/>
        <v>0</v>
      </c>
      <c r="AZ535" s="1438"/>
      <c r="BA535" s="1438">
        <f t="shared" si="694"/>
        <v>0</v>
      </c>
      <c r="BB535" s="1438">
        <f t="shared" si="695"/>
        <v>0</v>
      </c>
      <c r="BC535" s="1438">
        <f t="shared" si="696"/>
        <v>0</v>
      </c>
      <c r="BD535" s="1438">
        <f t="shared" si="697"/>
        <v>0</v>
      </c>
      <c r="BE535" s="1438">
        <f t="shared" si="711"/>
        <v>0</v>
      </c>
      <c r="BF535" s="1362"/>
      <c r="BG535" s="1363"/>
      <c r="BH535" s="1434"/>
      <c r="BI535" s="1434"/>
      <c r="BJ535" s="1434"/>
      <c r="BK535" s="1434"/>
      <c r="BL535" s="1434"/>
      <c r="BM535" s="1434">
        <f t="shared" si="712"/>
        <v>0</v>
      </c>
      <c r="BN535" s="1395"/>
      <c r="BO535" s="1395"/>
      <c r="BP535" s="1395"/>
      <c r="BQ535" s="1396">
        <f t="shared" si="704"/>
        <v>0</v>
      </c>
      <c r="BR535" s="1396"/>
      <c r="BS535" s="1396">
        <f t="shared" si="713"/>
        <v>0</v>
      </c>
      <c r="BT535" s="1441"/>
      <c r="BU535" s="1441">
        <f t="shared" si="698"/>
        <v>0</v>
      </c>
      <c r="BV535" s="1441">
        <f t="shared" si="699"/>
        <v>0</v>
      </c>
      <c r="BW535" s="1441">
        <f t="shared" si="700"/>
        <v>0</v>
      </c>
      <c r="BX535" s="1441">
        <f t="shared" si="701"/>
        <v>0</v>
      </c>
      <c r="BY535" s="1441">
        <f t="shared" si="702"/>
        <v>0</v>
      </c>
      <c r="BZ535" s="1441">
        <f t="shared" si="714"/>
        <v>0</v>
      </c>
      <c r="CA535" s="2394"/>
      <c r="CB535" s="2059">
        <f t="shared" si="715"/>
        <v>0</v>
      </c>
    </row>
    <row r="536" spans="1:80" ht="13.9" hidden="1" customHeight="1">
      <c r="A536" s="1165"/>
      <c r="B536" s="1604"/>
      <c r="C536" s="1368" t="s">
        <v>747</v>
      </c>
      <c r="D536" s="1495"/>
      <c r="E536" s="1680">
        <v>0</v>
      </c>
      <c r="F536" s="1560">
        <v>0</v>
      </c>
      <c r="G536" s="1560">
        <v>0</v>
      </c>
      <c r="H536" s="1560">
        <v>0</v>
      </c>
      <c r="I536" s="1560">
        <v>0</v>
      </c>
      <c r="J536" s="1560">
        <v>0</v>
      </c>
      <c r="K536" s="1560">
        <v>0</v>
      </c>
      <c r="L536" s="1560">
        <f t="shared" si="706"/>
        <v>0</v>
      </c>
      <c r="M536" s="1496"/>
      <c r="N536" s="1496"/>
      <c r="O536" s="1496"/>
      <c r="P536" s="1496"/>
      <c r="Q536" s="1496"/>
      <c r="R536" s="1496"/>
      <c r="S536" s="1496"/>
      <c r="T536" s="1444">
        <f t="shared" si="707"/>
        <v>0</v>
      </c>
      <c r="U536" s="1727"/>
      <c r="V536" s="2111">
        <f t="shared" si="686"/>
        <v>0</v>
      </c>
      <c r="W536" s="2111"/>
      <c r="X536" s="2111"/>
      <c r="Y536" s="891">
        <f t="shared" si="705"/>
        <v>0</v>
      </c>
      <c r="Z536" s="891"/>
      <c r="AA536" s="891">
        <f t="shared" si="687"/>
        <v>0</v>
      </c>
      <c r="AB536" s="891">
        <f t="shared" si="688"/>
        <v>0</v>
      </c>
      <c r="AC536" s="891">
        <f t="shared" si="689"/>
        <v>0</v>
      </c>
      <c r="AD536" s="891">
        <f t="shared" si="690"/>
        <v>0</v>
      </c>
      <c r="AE536" s="891">
        <f t="shared" si="691"/>
        <v>0</v>
      </c>
      <c r="AF536" s="1443">
        <f t="shared" si="708"/>
        <v>0</v>
      </c>
      <c r="AG536" s="891"/>
      <c r="AH536" s="889"/>
      <c r="AI536" s="1376">
        <v>0</v>
      </c>
      <c r="AJ536" s="1376">
        <v>0</v>
      </c>
      <c r="AK536" s="1376">
        <v>0</v>
      </c>
      <c r="AL536" s="1376">
        <v>0</v>
      </c>
      <c r="AM536" s="1376">
        <v>0</v>
      </c>
      <c r="AN536" s="1376">
        <v>0</v>
      </c>
      <c r="AO536" s="1376">
        <f t="shared" si="709"/>
        <v>0</v>
      </c>
      <c r="AP536" s="1414"/>
      <c r="AQ536" s="1402"/>
      <c r="AR536" s="1414"/>
      <c r="AS536" s="1414"/>
      <c r="AT536" s="1414"/>
      <c r="AU536" s="1415"/>
      <c r="AV536" s="1402">
        <f t="shared" si="710"/>
        <v>0</v>
      </c>
      <c r="AW536" s="2080"/>
      <c r="AX536" s="2108">
        <f t="shared" si="692"/>
        <v>0</v>
      </c>
      <c r="AY536" s="1497">
        <f t="shared" si="693"/>
        <v>0</v>
      </c>
      <c r="AZ536" s="1481"/>
      <c r="BA536" s="1438">
        <f t="shared" si="694"/>
        <v>0</v>
      </c>
      <c r="BB536" s="1438">
        <f t="shared" si="695"/>
        <v>0</v>
      </c>
      <c r="BC536" s="1438">
        <f t="shared" si="696"/>
        <v>0</v>
      </c>
      <c r="BD536" s="1438">
        <f t="shared" si="697"/>
        <v>0</v>
      </c>
      <c r="BE536" s="1438">
        <f t="shared" si="711"/>
        <v>0</v>
      </c>
      <c r="BF536" s="1362"/>
      <c r="BG536" s="1417"/>
      <c r="BH536" s="1383"/>
      <c r="BI536" s="1383"/>
      <c r="BJ536" s="1383"/>
      <c r="BK536" s="1383"/>
      <c r="BL536" s="1383"/>
      <c r="BM536" s="1383">
        <f t="shared" si="712"/>
        <v>0</v>
      </c>
      <c r="BN536" s="1418"/>
      <c r="BO536" s="1418"/>
      <c r="BP536" s="1418"/>
      <c r="BQ536" s="1418"/>
      <c r="BR536" s="1419"/>
      <c r="BS536" s="1404">
        <f t="shared" si="713"/>
        <v>0</v>
      </c>
      <c r="BT536" s="1456"/>
      <c r="BU536" s="1498">
        <f t="shared" si="698"/>
        <v>0</v>
      </c>
      <c r="BV536" s="1498">
        <f t="shared" si="699"/>
        <v>0</v>
      </c>
      <c r="BW536" s="1441">
        <f t="shared" si="700"/>
        <v>0</v>
      </c>
      <c r="BX536" s="1441">
        <f t="shared" si="701"/>
        <v>0</v>
      </c>
      <c r="BY536" s="1441">
        <f t="shared" si="702"/>
        <v>0</v>
      </c>
      <c r="BZ536" s="1456">
        <f t="shared" si="714"/>
        <v>0</v>
      </c>
      <c r="CA536" s="2395"/>
      <c r="CB536" s="2059">
        <f t="shared" si="715"/>
        <v>0</v>
      </c>
    </row>
    <row r="537" spans="1:80">
      <c r="A537" s="1165" t="s">
        <v>759</v>
      </c>
      <c r="B537" s="1169" t="s">
        <v>771</v>
      </c>
      <c r="C537" s="942" t="s">
        <v>602</v>
      </c>
      <c r="D537" s="1739"/>
      <c r="E537" s="1861">
        <v>7.8599999999999994</v>
      </c>
      <c r="F537" s="1861">
        <v>3000</v>
      </c>
      <c r="G537" s="1861">
        <v>70220</v>
      </c>
      <c r="H537" s="1861">
        <v>0</v>
      </c>
      <c r="I537" s="1861">
        <v>0</v>
      </c>
      <c r="J537" s="1861">
        <v>2100</v>
      </c>
      <c r="K537" s="1861">
        <v>50400</v>
      </c>
      <c r="L537" s="1861">
        <f t="shared" si="706"/>
        <v>125720</v>
      </c>
      <c r="M537" s="1184">
        <f t="shared" ref="M537:S537" si="716">SUM(M538:M557)</f>
        <v>0</v>
      </c>
      <c r="N537" s="1184">
        <f t="shared" si="716"/>
        <v>0</v>
      </c>
      <c r="O537" s="1184">
        <f t="shared" si="716"/>
        <v>-4746.0000000000009</v>
      </c>
      <c r="P537" s="1184">
        <f t="shared" si="716"/>
        <v>0</v>
      </c>
      <c r="Q537" s="1184"/>
      <c r="R537" s="1184">
        <f t="shared" si="716"/>
        <v>200</v>
      </c>
      <c r="S537" s="1184">
        <f t="shared" si="716"/>
        <v>4800</v>
      </c>
      <c r="T537" s="1184">
        <f t="shared" si="707"/>
        <v>253.99999999999909</v>
      </c>
      <c r="U537" s="1184"/>
      <c r="V537" s="1750">
        <f t="shared" ref="V537:AE537" si="717">SUM(V538:V557)</f>
        <v>7.8</v>
      </c>
      <c r="W537" s="1750"/>
      <c r="X537" s="1750"/>
      <c r="Y537" s="1861">
        <f t="shared" si="717"/>
        <v>3832.5</v>
      </c>
      <c r="Z537" s="1861"/>
      <c r="AA537" s="1861">
        <f t="shared" si="717"/>
        <v>38830.199999999997</v>
      </c>
      <c r="AB537" s="1861">
        <f t="shared" si="717"/>
        <v>0</v>
      </c>
      <c r="AC537" s="1861">
        <f>SUM(AC538:AC557)</f>
        <v>0</v>
      </c>
      <c r="AD537" s="1861">
        <f t="shared" si="717"/>
        <v>2300</v>
      </c>
      <c r="AE537" s="1861">
        <f t="shared" si="717"/>
        <v>55200</v>
      </c>
      <c r="AF537" s="1861">
        <f t="shared" si="708"/>
        <v>100162.7</v>
      </c>
      <c r="AG537" s="1861"/>
      <c r="AH537" s="1861"/>
      <c r="AI537" s="1861">
        <v>8.4499999999999993</v>
      </c>
      <c r="AJ537" s="1861">
        <v>33347.5</v>
      </c>
      <c r="AK537" s="1861">
        <v>96000</v>
      </c>
      <c r="AL537" s="1861">
        <v>0</v>
      </c>
      <c r="AM537" s="1861">
        <v>9380.0999999999985</v>
      </c>
      <c r="AN537" s="1861">
        <v>225120.9</v>
      </c>
      <c r="AO537" s="1861">
        <f t="shared" si="709"/>
        <v>363848.5</v>
      </c>
      <c r="AP537" s="1861">
        <f>SUM(AP538:AP557)</f>
        <v>0</v>
      </c>
      <c r="AQ537" s="1184">
        <f>SUM(AQ538:AQ557)</f>
        <v>0</v>
      </c>
      <c r="AR537" s="1861">
        <f>SUM(AR538:AR557)</f>
        <v>0</v>
      </c>
      <c r="AS537" s="1861">
        <f>SUM(AS538:AS557)</f>
        <v>0</v>
      </c>
      <c r="AT537" s="1861">
        <f>SUM(AT538:AT557)</f>
        <v>0</v>
      </c>
      <c r="AU537" s="1184"/>
      <c r="AV537" s="1184">
        <f t="shared" si="710"/>
        <v>0</v>
      </c>
      <c r="AW537" s="2060">
        <f>AW541</f>
        <v>179.5</v>
      </c>
      <c r="AX537" s="1750">
        <f t="shared" ref="AX537:BD537" si="718">SUM(AX538:AX557)</f>
        <v>3.5</v>
      </c>
      <c r="AY537" s="1861">
        <f t="shared" si="718"/>
        <v>0</v>
      </c>
      <c r="AZ537" s="1861"/>
      <c r="BA537" s="1861">
        <f t="shared" si="718"/>
        <v>70746.7</v>
      </c>
      <c r="BB537" s="1861">
        <f t="shared" si="718"/>
        <v>0</v>
      </c>
      <c r="BC537" s="1861">
        <f t="shared" si="718"/>
        <v>3855</v>
      </c>
      <c r="BD537" s="1861">
        <f t="shared" si="718"/>
        <v>92520.9</v>
      </c>
      <c r="BE537" s="1861">
        <f t="shared" si="711"/>
        <v>167122.59999999998</v>
      </c>
      <c r="BF537" s="1730"/>
      <c r="BG537" s="1185"/>
      <c r="BH537" s="1861">
        <f>SUM(BH538:BH557)</f>
        <v>7</v>
      </c>
      <c r="BI537" s="1861">
        <f>SUM(BI538:BI557)</f>
        <v>0</v>
      </c>
      <c r="BJ537" s="1861">
        <f>SUM(BJ538:BJ557)</f>
        <v>135000</v>
      </c>
      <c r="BK537" s="1861">
        <f>SUM(BK538:BK557)</f>
        <v>0</v>
      </c>
      <c r="BL537" s="1861">
        <f>SUM(BL538:BL557)</f>
        <v>0</v>
      </c>
      <c r="BM537" s="1861">
        <f t="shared" si="712"/>
        <v>135000</v>
      </c>
      <c r="BN537" s="1861">
        <f>SUM(BN538:BN557)</f>
        <v>0</v>
      </c>
      <c r="BO537" s="1861">
        <f>SUM(BO538:BO557)</f>
        <v>0</v>
      </c>
      <c r="BP537" s="1861">
        <f>SUM(BP538:BP557)</f>
        <v>0</v>
      </c>
      <c r="BQ537" s="1861">
        <f>SUM(BQ538:BQ557)</f>
        <v>0</v>
      </c>
      <c r="BR537" s="1184"/>
      <c r="BS537" s="1184">
        <f t="shared" si="713"/>
        <v>0</v>
      </c>
      <c r="BT537" s="2115"/>
      <c r="BU537" s="1861">
        <f>SUM(BU538:BU557)</f>
        <v>7</v>
      </c>
      <c r="BV537" s="1861">
        <f>SUM(BV538:BV557)</f>
        <v>0</v>
      </c>
      <c r="BW537" s="1861">
        <f>SUM(BW538:BW557)</f>
        <v>135000</v>
      </c>
      <c r="BX537" s="1861">
        <f>SUM(BX538:BX557)</f>
        <v>0</v>
      </c>
      <c r="BY537" s="1861">
        <f>SUM(BY538:BY557)</f>
        <v>0</v>
      </c>
      <c r="BZ537" s="1861">
        <f t="shared" si="714"/>
        <v>135000</v>
      </c>
      <c r="CA537" s="2396"/>
      <c r="CB537" s="2059">
        <f t="shared" si="715"/>
        <v>18.3</v>
      </c>
    </row>
    <row r="538" spans="1:80" ht="26.25">
      <c r="A538" s="1552"/>
      <c r="B538" s="1681" t="s">
        <v>770</v>
      </c>
      <c r="C538" s="1682" t="s">
        <v>217</v>
      </c>
      <c r="D538" s="1683"/>
      <c r="E538" s="1340">
        <v>6.3</v>
      </c>
      <c r="F538" s="930">
        <v>2000</v>
      </c>
      <c r="G538" s="930">
        <v>40000</v>
      </c>
      <c r="H538" s="930">
        <v>0</v>
      </c>
      <c r="I538" s="930">
        <v>0</v>
      </c>
      <c r="J538" s="930">
        <v>2100</v>
      </c>
      <c r="K538" s="930">
        <v>50400</v>
      </c>
      <c r="L538" s="930">
        <f t="shared" si="706"/>
        <v>94500</v>
      </c>
      <c r="M538" s="1640"/>
      <c r="N538" s="1640"/>
      <c r="O538" s="1640">
        <v>4975.2</v>
      </c>
      <c r="P538" s="1640"/>
      <c r="Q538" s="1640"/>
      <c r="R538" s="1640">
        <f>S538/24</f>
        <v>200</v>
      </c>
      <c r="S538" s="1440">
        <v>4800</v>
      </c>
      <c r="T538" s="1640">
        <f t="shared" si="707"/>
        <v>9975.2000000000007</v>
      </c>
      <c r="U538" s="1729"/>
      <c r="V538" s="2289">
        <f>E538+M538</f>
        <v>6.3</v>
      </c>
      <c r="W538" s="2232"/>
      <c r="X538" s="2232"/>
      <c r="Y538" s="930"/>
      <c r="Z538" s="930"/>
      <c r="AA538" s="930">
        <v>25308.6</v>
      </c>
      <c r="AB538" s="930">
        <f>H538+P538</f>
        <v>0</v>
      </c>
      <c r="AC538" s="930">
        <f>I538+Q538</f>
        <v>0</v>
      </c>
      <c r="AD538" s="930">
        <f>J538+R538</f>
        <v>2300</v>
      </c>
      <c r="AE538" s="1340">
        <f>K538+S538</f>
        <v>55200</v>
      </c>
      <c r="AF538" s="1721">
        <f t="shared" si="708"/>
        <v>82808.600000000006</v>
      </c>
      <c r="AG538" s="1340"/>
      <c r="AH538" s="1340"/>
      <c r="AI538" s="1450">
        <v>5</v>
      </c>
      <c r="AJ538" s="1450">
        <v>2000</v>
      </c>
      <c r="AK538" s="1450">
        <v>36000</v>
      </c>
      <c r="AL538" s="1450">
        <v>0</v>
      </c>
      <c r="AM538" s="1450">
        <v>1800</v>
      </c>
      <c r="AN538" s="1450">
        <v>43200</v>
      </c>
      <c r="AO538" s="1438">
        <f t="shared" si="709"/>
        <v>83000</v>
      </c>
      <c r="AP538" s="1002"/>
      <c r="AQ538" s="1389"/>
      <c r="AR538" s="1002"/>
      <c r="AS538" s="2020"/>
      <c r="AT538" s="1402">
        <f>AU538/24</f>
        <v>0</v>
      </c>
      <c r="AU538" s="1389"/>
      <c r="AV538" s="1968">
        <f t="shared" si="710"/>
        <v>0</v>
      </c>
      <c r="AW538" s="2100"/>
      <c r="AX538" s="2110"/>
      <c r="AY538" s="1450"/>
      <c r="AZ538" s="1450"/>
      <c r="BA538" s="1450"/>
      <c r="BB538" s="1450">
        <f>AL538+AS538</f>
        <v>0</v>
      </c>
      <c r="BC538" s="1450"/>
      <c r="BD538" s="1450"/>
      <c r="BE538" s="1450">
        <f t="shared" si="711"/>
        <v>0</v>
      </c>
      <c r="BF538" s="1362"/>
      <c r="BG538" s="1501"/>
      <c r="BH538" s="1451">
        <v>4</v>
      </c>
      <c r="BI538" s="1451"/>
      <c r="BJ538" s="1451">
        <v>85000</v>
      </c>
      <c r="BK538" s="1451"/>
      <c r="BL538" s="1451"/>
      <c r="BM538" s="1451">
        <f t="shared" si="712"/>
        <v>85000</v>
      </c>
      <c r="BN538" s="1684"/>
      <c r="BO538" s="1392"/>
      <c r="BP538" s="1393"/>
      <c r="BQ538" s="1396">
        <f t="shared" ref="BQ538:BQ557" si="719">BR538/24</f>
        <v>0</v>
      </c>
      <c r="BR538" s="1393"/>
      <c r="BS538" s="1393">
        <f t="shared" si="713"/>
        <v>0</v>
      </c>
      <c r="BT538" s="1670"/>
      <c r="BU538" s="1451">
        <f>BH538+BN538</f>
        <v>4</v>
      </c>
      <c r="BV538" s="1451">
        <f>BI538+BO538</f>
        <v>0</v>
      </c>
      <c r="BW538" s="1451">
        <f>BJ538+BP538</f>
        <v>85000</v>
      </c>
      <c r="BX538" s="1451">
        <f>BK538+BQ538</f>
        <v>0</v>
      </c>
      <c r="BY538" s="1451">
        <f t="shared" ref="BY538:BY557" si="720">BL538+BR538</f>
        <v>0</v>
      </c>
      <c r="BZ538" s="1451">
        <f t="shared" si="714"/>
        <v>85000</v>
      </c>
      <c r="CA538" s="2393" t="s">
        <v>1262</v>
      </c>
      <c r="CB538" s="2059">
        <f t="shared" si="715"/>
        <v>10.3</v>
      </c>
    </row>
    <row r="539" spans="1:80" ht="32.25" customHeight="1">
      <c r="A539" s="1170"/>
      <c r="B539" s="1557" t="s">
        <v>981</v>
      </c>
      <c r="C539" s="1671" t="s">
        <v>416</v>
      </c>
      <c r="D539" s="1672"/>
      <c r="E539" s="1358">
        <v>1.56</v>
      </c>
      <c r="F539" s="891">
        <v>1000</v>
      </c>
      <c r="G539" s="891">
        <v>30220</v>
      </c>
      <c r="H539" s="891">
        <v>0</v>
      </c>
      <c r="I539" s="891"/>
      <c r="J539" s="891"/>
      <c r="K539" s="891">
        <v>0</v>
      </c>
      <c r="L539" s="891">
        <f t="shared" si="706"/>
        <v>31220</v>
      </c>
      <c r="M539" s="1440"/>
      <c r="N539" s="1440"/>
      <c r="O539" s="1440">
        <v>-9721.2000000000007</v>
      </c>
      <c r="P539" s="1440"/>
      <c r="Q539" s="1440"/>
      <c r="R539" s="1440"/>
      <c r="S539" s="1440"/>
      <c r="T539" s="1440">
        <f t="shared" si="707"/>
        <v>-9721.2000000000007</v>
      </c>
      <c r="U539" s="1722"/>
      <c r="V539" s="2289">
        <v>1.5</v>
      </c>
      <c r="W539" s="2111"/>
      <c r="X539" s="2111"/>
      <c r="Y539" s="891">
        <v>3832.5</v>
      </c>
      <c r="Z539" s="891"/>
      <c r="AA539" s="891">
        <v>13521.6</v>
      </c>
      <c r="AB539" s="891"/>
      <c r="AC539" s="891"/>
      <c r="AD539" s="891"/>
      <c r="AE539" s="891"/>
      <c r="AF539" s="1722">
        <f t="shared" si="708"/>
        <v>17354.099999999999</v>
      </c>
      <c r="AG539" s="891"/>
      <c r="AH539" s="891"/>
      <c r="AI539" s="1438">
        <v>0</v>
      </c>
      <c r="AJ539" s="1438">
        <v>0</v>
      </c>
      <c r="AK539" s="1438">
        <v>0</v>
      </c>
      <c r="AL539" s="1438">
        <v>0</v>
      </c>
      <c r="AM539" s="1438"/>
      <c r="AN539" s="1438">
        <v>0</v>
      </c>
      <c r="AO539" s="1438">
        <f t="shared" si="709"/>
        <v>0</v>
      </c>
      <c r="AP539" s="1590"/>
      <c r="AQ539" s="1394"/>
      <c r="AR539" s="999"/>
      <c r="AS539" s="1001"/>
      <c r="AT539" s="1402">
        <f>AU539/24</f>
        <v>0</v>
      </c>
      <c r="AU539" s="1394"/>
      <c r="AV539" s="1394">
        <f t="shared" si="710"/>
        <v>0</v>
      </c>
      <c r="AW539" s="2087"/>
      <c r="AX539" s="2108">
        <f>AI539+AP539</f>
        <v>0</v>
      </c>
      <c r="AY539" s="1438">
        <f>AJ539+AQ539</f>
        <v>0</v>
      </c>
      <c r="AZ539" s="1438"/>
      <c r="BA539" s="1438">
        <f t="shared" ref="BA539:BA557" si="721">AK539+AR539</f>
        <v>0</v>
      </c>
      <c r="BB539" s="1438">
        <f t="shared" ref="BB539:BB557" si="722">AL539+AS539</f>
        <v>0</v>
      </c>
      <c r="BC539" s="1438"/>
      <c r="BD539" s="1438">
        <f t="shared" ref="BD539:BD557" si="723">AN539+AU539</f>
        <v>0</v>
      </c>
      <c r="BE539" s="1438">
        <f t="shared" si="711"/>
        <v>0</v>
      </c>
      <c r="BF539" s="1362"/>
      <c r="BG539" s="1363"/>
      <c r="BH539" s="1441"/>
      <c r="BI539" s="1441"/>
      <c r="BJ539" s="1441"/>
      <c r="BK539" s="1441"/>
      <c r="BL539" s="1441"/>
      <c r="BM539" s="1441">
        <f t="shared" si="712"/>
        <v>0</v>
      </c>
      <c r="BN539" s="1684"/>
      <c r="BO539" s="1395"/>
      <c r="BP539" s="1395"/>
      <c r="BQ539" s="1396">
        <f t="shared" si="719"/>
        <v>0</v>
      </c>
      <c r="BR539" s="1396"/>
      <c r="BS539" s="1396">
        <f t="shared" si="713"/>
        <v>0</v>
      </c>
      <c r="BT539" s="1441"/>
      <c r="BU539" s="1441">
        <f t="shared" ref="BU539:BU557" si="724">BH539+BN539</f>
        <v>0</v>
      </c>
      <c r="BV539" s="1441">
        <f t="shared" ref="BV539:BV557" si="725">BI539+BO539</f>
        <v>0</v>
      </c>
      <c r="BW539" s="1441">
        <f t="shared" ref="BW539:BW557" si="726">BJ539+BP539</f>
        <v>0</v>
      </c>
      <c r="BX539" s="1441"/>
      <c r="BY539" s="1441">
        <f t="shared" si="720"/>
        <v>0</v>
      </c>
      <c r="BZ539" s="1441">
        <f t="shared" si="714"/>
        <v>0</v>
      </c>
      <c r="CA539" s="2393" t="s">
        <v>858</v>
      </c>
      <c r="CB539" s="2059">
        <f t="shared" si="715"/>
        <v>1.5</v>
      </c>
    </row>
    <row r="540" spans="1:80" ht="29.25" customHeight="1">
      <c r="A540" s="1170"/>
      <c r="B540" s="1557" t="s">
        <v>1172</v>
      </c>
      <c r="C540" s="1671" t="s">
        <v>932</v>
      </c>
      <c r="D540" s="1672"/>
      <c r="E540" s="1358">
        <v>0</v>
      </c>
      <c r="F540" s="891">
        <v>0</v>
      </c>
      <c r="G540" s="891">
        <v>0</v>
      </c>
      <c r="H540" s="891">
        <v>0</v>
      </c>
      <c r="I540" s="891">
        <v>0</v>
      </c>
      <c r="J540" s="891">
        <v>0</v>
      </c>
      <c r="K540" s="891">
        <v>0</v>
      </c>
      <c r="L540" s="891">
        <f t="shared" si="706"/>
        <v>0</v>
      </c>
      <c r="M540" s="1440"/>
      <c r="N540" s="1440"/>
      <c r="O540" s="1440"/>
      <c r="P540" s="1440"/>
      <c r="Q540" s="1440"/>
      <c r="R540" s="1440"/>
      <c r="S540" s="1440"/>
      <c r="T540" s="1440">
        <f t="shared" si="707"/>
        <v>0</v>
      </c>
      <c r="U540" s="1722"/>
      <c r="V540" s="2111">
        <f t="shared" ref="V540:V557" si="727">E540+M540</f>
        <v>0</v>
      </c>
      <c r="W540" s="2111"/>
      <c r="X540" s="2111"/>
      <c r="Y540" s="891">
        <f t="shared" ref="Y540:Y557" si="728">F540+N540</f>
        <v>0</v>
      </c>
      <c r="Z540" s="891"/>
      <c r="AA540" s="891">
        <f t="shared" ref="AA540:AA557" si="729">G540+O540</f>
        <v>0</v>
      </c>
      <c r="AB540" s="891">
        <f t="shared" ref="AB540:AB557" si="730">H540+P540</f>
        <v>0</v>
      </c>
      <c r="AC540" s="891">
        <f t="shared" ref="AC540:AC557" si="731">I540+Q540</f>
        <v>0</v>
      </c>
      <c r="AD540" s="891">
        <f t="shared" ref="AD540:AD557" si="732">J540+R540</f>
        <v>0</v>
      </c>
      <c r="AE540" s="891">
        <f t="shared" ref="AE540:AE557" si="733">K540+S540</f>
        <v>0</v>
      </c>
      <c r="AF540" s="1722">
        <f t="shared" si="708"/>
        <v>0</v>
      </c>
      <c r="AG540" s="891"/>
      <c r="AH540" s="891"/>
      <c r="AI540" s="1438">
        <v>3.45</v>
      </c>
      <c r="AJ540" s="1438">
        <v>2000</v>
      </c>
      <c r="AK540" s="1438">
        <v>60000</v>
      </c>
      <c r="AL540" s="1438">
        <v>0</v>
      </c>
      <c r="AM540" s="1438">
        <v>0</v>
      </c>
      <c r="AN540" s="1438">
        <v>0</v>
      </c>
      <c r="AO540" s="1438">
        <f t="shared" si="709"/>
        <v>62000</v>
      </c>
      <c r="AP540" s="999"/>
      <c r="AQ540" s="1394"/>
      <c r="AR540" s="999"/>
      <c r="AS540" s="1001"/>
      <c r="AT540" s="1402">
        <f>AU540/24</f>
        <v>0</v>
      </c>
      <c r="AU540" s="1394"/>
      <c r="AV540" s="1394">
        <f t="shared" si="710"/>
        <v>0</v>
      </c>
      <c r="AW540" s="2087"/>
      <c r="AX540" s="2290">
        <v>3.5</v>
      </c>
      <c r="AY540" s="1438"/>
      <c r="AZ540" s="1438"/>
      <c r="BA540" s="1438">
        <v>37714.6</v>
      </c>
      <c r="BB540" s="1438">
        <f t="shared" si="722"/>
        <v>0</v>
      </c>
      <c r="BC540" s="1438">
        <f t="shared" ref="BC540:BC557" si="734">AM540+AT540</f>
        <v>0</v>
      </c>
      <c r="BD540" s="1438">
        <f t="shared" si="723"/>
        <v>0</v>
      </c>
      <c r="BE540" s="1438">
        <f t="shared" si="711"/>
        <v>37714.6</v>
      </c>
      <c r="BF540" s="1362"/>
      <c r="BG540" s="1363"/>
      <c r="BH540" s="1441">
        <v>3</v>
      </c>
      <c r="BI540" s="1441"/>
      <c r="BJ540" s="1441">
        <v>50000</v>
      </c>
      <c r="BK540" s="1441"/>
      <c r="BL540" s="1441"/>
      <c r="BM540" s="1441">
        <f t="shared" si="712"/>
        <v>50000</v>
      </c>
      <c r="BN540" s="1395"/>
      <c r="BO540" s="1395"/>
      <c r="BP540" s="1395"/>
      <c r="BQ540" s="1396">
        <f t="shared" si="719"/>
        <v>0</v>
      </c>
      <c r="BR540" s="1396"/>
      <c r="BS540" s="1396">
        <f t="shared" si="713"/>
        <v>0</v>
      </c>
      <c r="BT540" s="1441"/>
      <c r="BU540" s="1441">
        <f t="shared" si="724"/>
        <v>3</v>
      </c>
      <c r="BV540" s="1441">
        <f t="shared" si="725"/>
        <v>0</v>
      </c>
      <c r="BW540" s="1441">
        <f t="shared" si="726"/>
        <v>50000</v>
      </c>
      <c r="BX540" s="1441">
        <f t="shared" ref="BX540:BX557" si="735">BK540+BQ540</f>
        <v>0</v>
      </c>
      <c r="BY540" s="1441">
        <f t="shared" si="720"/>
        <v>0</v>
      </c>
      <c r="BZ540" s="1441">
        <f t="shared" si="714"/>
        <v>50000</v>
      </c>
      <c r="CA540" s="2393" t="s">
        <v>905</v>
      </c>
      <c r="CB540" s="2059">
        <f t="shared" si="715"/>
        <v>6.5</v>
      </c>
    </row>
    <row r="541" spans="1:80" ht="24">
      <c r="A541" s="1170"/>
      <c r="B541" s="1557" t="s">
        <v>1173</v>
      </c>
      <c r="C541" s="1671" t="s">
        <v>1056</v>
      </c>
      <c r="D541" s="1672"/>
      <c r="E541" s="1358">
        <v>0</v>
      </c>
      <c r="F541" s="891">
        <v>0</v>
      </c>
      <c r="G541" s="891">
        <v>0</v>
      </c>
      <c r="H541" s="891">
        <v>0</v>
      </c>
      <c r="I541" s="891">
        <v>0</v>
      </c>
      <c r="J541" s="891">
        <v>0</v>
      </c>
      <c r="K541" s="891">
        <v>0</v>
      </c>
      <c r="L541" s="891">
        <f t="shared" si="706"/>
        <v>0</v>
      </c>
      <c r="M541" s="1440"/>
      <c r="N541" s="1440"/>
      <c r="O541" s="1440"/>
      <c r="P541" s="1440"/>
      <c r="Q541" s="1440"/>
      <c r="R541" s="1440"/>
      <c r="S541" s="1440"/>
      <c r="T541" s="1440">
        <f t="shared" si="707"/>
        <v>0</v>
      </c>
      <c r="U541" s="1722"/>
      <c r="V541" s="2111">
        <f t="shared" si="727"/>
        <v>0</v>
      </c>
      <c r="W541" s="2111"/>
      <c r="X541" s="2111"/>
      <c r="Y541" s="891">
        <f t="shared" si="728"/>
        <v>0</v>
      </c>
      <c r="Z541" s="891"/>
      <c r="AA541" s="891">
        <f t="shared" si="729"/>
        <v>0</v>
      </c>
      <c r="AB541" s="891">
        <f t="shared" si="730"/>
        <v>0</v>
      </c>
      <c r="AC541" s="891">
        <f t="shared" si="731"/>
        <v>0</v>
      </c>
      <c r="AD541" s="891">
        <f t="shared" si="732"/>
        <v>0</v>
      </c>
      <c r="AE541" s="891">
        <f t="shared" si="733"/>
        <v>0</v>
      </c>
      <c r="AF541" s="1722">
        <f t="shared" si="708"/>
        <v>0</v>
      </c>
      <c r="AG541" s="891"/>
      <c r="AH541" s="891"/>
      <c r="AI541" s="1438" t="s">
        <v>1119</v>
      </c>
      <c r="AJ541" s="1438">
        <v>29347.5</v>
      </c>
      <c r="AK541" s="1438">
        <v>0</v>
      </c>
      <c r="AL541" s="1438">
        <v>0</v>
      </c>
      <c r="AM541" s="1438">
        <v>7580.0999999999995</v>
      </c>
      <c r="AN541" s="1438">
        <v>181920.9</v>
      </c>
      <c r="AO541" s="1438">
        <f t="shared" si="709"/>
        <v>218848.5</v>
      </c>
      <c r="AP541" s="999"/>
      <c r="AQ541" s="1394"/>
      <c r="AR541" s="999"/>
      <c r="AS541" s="999"/>
      <c r="AT541" s="999"/>
      <c r="AU541" s="1394"/>
      <c r="AV541" s="1394">
        <f t="shared" si="710"/>
        <v>0</v>
      </c>
      <c r="AW541" s="2087">
        <v>179.5</v>
      </c>
      <c r="AX541" s="2108"/>
      <c r="AY541" s="1438"/>
      <c r="AZ541" s="1438"/>
      <c r="BA541" s="1438">
        <v>33032.1</v>
      </c>
      <c r="BB541" s="1438">
        <f t="shared" si="722"/>
        <v>0</v>
      </c>
      <c r="BC541" s="1438">
        <v>3855</v>
      </c>
      <c r="BD541" s="1438">
        <v>92520.9</v>
      </c>
      <c r="BE541" s="1438">
        <f t="shared" si="711"/>
        <v>129408</v>
      </c>
      <c r="BF541" s="1362"/>
      <c r="BG541" s="1363"/>
      <c r="BH541" s="1441"/>
      <c r="BI541" s="1441"/>
      <c r="BJ541" s="1441"/>
      <c r="BK541" s="1441"/>
      <c r="BL541" s="1441"/>
      <c r="BM541" s="1441">
        <f t="shared" si="712"/>
        <v>0</v>
      </c>
      <c r="BN541" s="1395"/>
      <c r="BO541" s="1395"/>
      <c r="BP541" s="1395"/>
      <c r="BQ541" s="1396">
        <f>BR541/24</f>
        <v>0</v>
      </c>
      <c r="BR541" s="1396"/>
      <c r="BS541" s="1396">
        <f t="shared" si="713"/>
        <v>0</v>
      </c>
      <c r="BT541" s="1441"/>
      <c r="BU541" s="1441">
        <f t="shared" si="724"/>
        <v>0</v>
      </c>
      <c r="BV541" s="1441">
        <f t="shared" si="725"/>
        <v>0</v>
      </c>
      <c r="BW541" s="1441">
        <f t="shared" si="726"/>
        <v>0</v>
      </c>
      <c r="BX541" s="2030">
        <f t="shared" si="735"/>
        <v>0</v>
      </c>
      <c r="BY541" s="1441">
        <f t="shared" si="720"/>
        <v>0</v>
      </c>
      <c r="BZ541" s="1441">
        <f t="shared" si="714"/>
        <v>0</v>
      </c>
      <c r="CA541" s="2399" t="s">
        <v>1244</v>
      </c>
      <c r="CB541" s="2059">
        <f t="shared" si="715"/>
        <v>0</v>
      </c>
    </row>
    <row r="542" spans="1:80" ht="13.9" hidden="1" customHeight="1">
      <c r="A542" s="1170"/>
      <c r="B542" s="1557"/>
      <c r="C542" s="1671"/>
      <c r="D542" s="1672"/>
      <c r="E542" s="1358">
        <v>0</v>
      </c>
      <c r="F542" s="891">
        <v>0</v>
      </c>
      <c r="G542" s="891">
        <v>0</v>
      </c>
      <c r="H542" s="891">
        <v>0</v>
      </c>
      <c r="I542" s="891">
        <v>0</v>
      </c>
      <c r="J542" s="891">
        <v>0</v>
      </c>
      <c r="K542" s="891">
        <v>0</v>
      </c>
      <c r="L542" s="891">
        <f t="shared" si="706"/>
        <v>0</v>
      </c>
      <c r="M542" s="1440"/>
      <c r="N542" s="1440"/>
      <c r="O542" s="1440"/>
      <c r="P542" s="1440"/>
      <c r="Q542" s="1440"/>
      <c r="R542" s="1440"/>
      <c r="S542" s="1440"/>
      <c r="T542" s="1440">
        <f t="shared" si="707"/>
        <v>0</v>
      </c>
      <c r="U542" s="1722"/>
      <c r="V542" s="2111">
        <f t="shared" si="727"/>
        <v>0</v>
      </c>
      <c r="W542" s="2111"/>
      <c r="X542" s="2111"/>
      <c r="Y542" s="891">
        <f t="shared" si="728"/>
        <v>0</v>
      </c>
      <c r="Z542" s="891"/>
      <c r="AA542" s="891">
        <f t="shared" si="729"/>
        <v>0</v>
      </c>
      <c r="AB542" s="891">
        <f t="shared" si="730"/>
        <v>0</v>
      </c>
      <c r="AC542" s="891">
        <f t="shared" si="731"/>
        <v>0</v>
      </c>
      <c r="AD542" s="891">
        <f t="shared" si="732"/>
        <v>0</v>
      </c>
      <c r="AE542" s="891">
        <f t="shared" si="733"/>
        <v>0</v>
      </c>
      <c r="AF542" s="1722">
        <f t="shared" si="708"/>
        <v>0</v>
      </c>
      <c r="AG542" s="891"/>
      <c r="AH542" s="891"/>
      <c r="AI542" s="1438">
        <v>0</v>
      </c>
      <c r="AJ542" s="1438">
        <v>0</v>
      </c>
      <c r="AK542" s="1438">
        <v>0</v>
      </c>
      <c r="AL542" s="1438">
        <v>0</v>
      </c>
      <c r="AM542" s="1438">
        <v>0</v>
      </c>
      <c r="AN542" s="1438">
        <v>0</v>
      </c>
      <c r="AO542" s="1438">
        <f t="shared" si="709"/>
        <v>0</v>
      </c>
      <c r="AP542" s="999"/>
      <c r="AQ542" s="1394"/>
      <c r="AR542" s="999"/>
      <c r="AS542" s="999"/>
      <c r="AT542" s="999"/>
      <c r="AU542" s="1394"/>
      <c r="AV542" s="1394">
        <f t="shared" si="710"/>
        <v>0</v>
      </c>
      <c r="AW542" s="1999"/>
      <c r="AX542" s="2108">
        <f t="shared" ref="AX542:AX557" si="736">AI542+AP542</f>
        <v>0</v>
      </c>
      <c r="AY542" s="1438">
        <f t="shared" ref="AY542:AY557" si="737">AJ542+AQ542</f>
        <v>0</v>
      </c>
      <c r="AZ542" s="1438"/>
      <c r="BA542" s="1438">
        <f t="shared" si="721"/>
        <v>0</v>
      </c>
      <c r="BB542" s="1438">
        <f t="shared" si="722"/>
        <v>0</v>
      </c>
      <c r="BC542" s="1438">
        <f t="shared" si="734"/>
        <v>0</v>
      </c>
      <c r="BD542" s="1438">
        <f t="shared" si="723"/>
        <v>0</v>
      </c>
      <c r="BE542" s="1438">
        <f t="shared" si="711"/>
        <v>0</v>
      </c>
      <c r="BF542" s="1362"/>
      <c r="BG542" s="1363"/>
      <c r="BH542" s="1441"/>
      <c r="BI542" s="1441"/>
      <c r="BJ542" s="1441"/>
      <c r="BK542" s="1441"/>
      <c r="BL542" s="1441"/>
      <c r="BM542" s="1441">
        <f t="shared" si="712"/>
        <v>0</v>
      </c>
      <c r="BN542" s="1395"/>
      <c r="BO542" s="1395"/>
      <c r="BP542" s="1395"/>
      <c r="BQ542" s="1395">
        <f t="shared" si="719"/>
        <v>0</v>
      </c>
      <c r="BR542" s="1396"/>
      <c r="BS542" s="1396">
        <f t="shared" si="713"/>
        <v>0</v>
      </c>
      <c r="BT542" s="1441"/>
      <c r="BU542" s="1441">
        <f t="shared" si="724"/>
        <v>0</v>
      </c>
      <c r="BV542" s="1441">
        <f t="shared" si="725"/>
        <v>0</v>
      </c>
      <c r="BW542" s="1441">
        <f t="shared" si="726"/>
        <v>0</v>
      </c>
      <c r="BX542" s="1441">
        <f t="shared" si="735"/>
        <v>0</v>
      </c>
      <c r="BY542" s="1441">
        <f t="shared" si="720"/>
        <v>0</v>
      </c>
      <c r="BZ542" s="1441">
        <f t="shared" si="714"/>
        <v>0</v>
      </c>
      <c r="CA542" s="2394"/>
      <c r="CB542" s="2059">
        <f t="shared" si="715"/>
        <v>0</v>
      </c>
    </row>
    <row r="543" spans="1:80" ht="13.9" hidden="1" customHeight="1">
      <c r="A543" s="1170"/>
      <c r="B543" s="1557"/>
      <c r="C543" s="1671"/>
      <c r="D543" s="1672"/>
      <c r="E543" s="1358">
        <v>0</v>
      </c>
      <c r="F543" s="891">
        <v>0</v>
      </c>
      <c r="G543" s="891">
        <v>0</v>
      </c>
      <c r="H543" s="891">
        <v>0</v>
      </c>
      <c r="I543" s="891">
        <v>0</v>
      </c>
      <c r="J543" s="891">
        <v>0</v>
      </c>
      <c r="K543" s="891">
        <v>0</v>
      </c>
      <c r="L543" s="891">
        <f t="shared" si="706"/>
        <v>0</v>
      </c>
      <c r="M543" s="1440"/>
      <c r="N543" s="1440"/>
      <c r="O543" s="1440"/>
      <c r="P543" s="1440"/>
      <c r="Q543" s="1440"/>
      <c r="R543" s="1440"/>
      <c r="S543" s="1440"/>
      <c r="T543" s="1440">
        <f t="shared" si="707"/>
        <v>0</v>
      </c>
      <c r="U543" s="1722"/>
      <c r="V543" s="2111">
        <f t="shared" si="727"/>
        <v>0</v>
      </c>
      <c r="W543" s="2111"/>
      <c r="X543" s="2111"/>
      <c r="Y543" s="891">
        <f t="shared" si="728"/>
        <v>0</v>
      </c>
      <c r="Z543" s="891"/>
      <c r="AA543" s="891">
        <f t="shared" si="729"/>
        <v>0</v>
      </c>
      <c r="AB543" s="891">
        <f t="shared" si="730"/>
        <v>0</v>
      </c>
      <c r="AC543" s="891">
        <f t="shared" si="731"/>
        <v>0</v>
      </c>
      <c r="AD543" s="891">
        <f t="shared" si="732"/>
        <v>0</v>
      </c>
      <c r="AE543" s="891">
        <f t="shared" si="733"/>
        <v>0</v>
      </c>
      <c r="AF543" s="1722">
        <f t="shared" si="708"/>
        <v>0</v>
      </c>
      <c r="AG543" s="891"/>
      <c r="AH543" s="891"/>
      <c r="AI543" s="1438">
        <v>0</v>
      </c>
      <c r="AJ543" s="1438">
        <v>0</v>
      </c>
      <c r="AK543" s="1438">
        <v>0</v>
      </c>
      <c r="AL543" s="1438">
        <v>0</v>
      </c>
      <c r="AM543" s="1438">
        <v>0</v>
      </c>
      <c r="AN543" s="1438">
        <v>0</v>
      </c>
      <c r="AO543" s="1438">
        <f t="shared" si="709"/>
        <v>0</v>
      </c>
      <c r="AP543" s="999"/>
      <c r="AQ543" s="1394"/>
      <c r="AR543" s="999"/>
      <c r="AS543" s="999"/>
      <c r="AT543" s="999"/>
      <c r="AU543" s="1394"/>
      <c r="AV543" s="1394">
        <f t="shared" si="710"/>
        <v>0</v>
      </c>
      <c r="AW543" s="1999"/>
      <c r="AX543" s="2108">
        <f t="shared" si="736"/>
        <v>0</v>
      </c>
      <c r="AY543" s="1438">
        <f t="shared" si="737"/>
        <v>0</v>
      </c>
      <c r="AZ543" s="1438"/>
      <c r="BA543" s="1438">
        <f t="shared" si="721"/>
        <v>0</v>
      </c>
      <c r="BB543" s="1438">
        <f t="shared" si="722"/>
        <v>0</v>
      </c>
      <c r="BC543" s="1438">
        <f t="shared" si="734"/>
        <v>0</v>
      </c>
      <c r="BD543" s="1438">
        <f t="shared" si="723"/>
        <v>0</v>
      </c>
      <c r="BE543" s="1438">
        <f t="shared" si="711"/>
        <v>0</v>
      </c>
      <c r="BF543" s="1362"/>
      <c r="BG543" s="1363"/>
      <c r="BH543" s="1441"/>
      <c r="BI543" s="1441"/>
      <c r="BJ543" s="1441"/>
      <c r="BK543" s="1441"/>
      <c r="BL543" s="1441"/>
      <c r="BM543" s="1441">
        <f t="shared" si="712"/>
        <v>0</v>
      </c>
      <c r="BN543" s="1395"/>
      <c r="BO543" s="1395"/>
      <c r="BP543" s="1395"/>
      <c r="BQ543" s="1395">
        <f t="shared" si="719"/>
        <v>0</v>
      </c>
      <c r="BR543" s="1396"/>
      <c r="BS543" s="1396">
        <f t="shared" si="713"/>
        <v>0</v>
      </c>
      <c r="BT543" s="1441"/>
      <c r="BU543" s="1441">
        <f t="shared" si="724"/>
        <v>0</v>
      </c>
      <c r="BV543" s="1441">
        <f t="shared" si="725"/>
        <v>0</v>
      </c>
      <c r="BW543" s="1441">
        <f t="shared" si="726"/>
        <v>0</v>
      </c>
      <c r="BX543" s="1441">
        <f t="shared" si="735"/>
        <v>0</v>
      </c>
      <c r="BY543" s="1441">
        <f t="shared" si="720"/>
        <v>0</v>
      </c>
      <c r="BZ543" s="1441">
        <f t="shared" si="714"/>
        <v>0</v>
      </c>
      <c r="CA543" s="2394"/>
      <c r="CB543" s="2059">
        <f t="shared" si="715"/>
        <v>0</v>
      </c>
    </row>
    <row r="544" spans="1:80" ht="13.9" hidden="1" customHeight="1">
      <c r="A544" s="1170"/>
      <c r="B544" s="1557"/>
      <c r="C544" s="1671"/>
      <c r="D544" s="1672"/>
      <c r="E544" s="1358">
        <v>0</v>
      </c>
      <c r="F544" s="891">
        <v>0</v>
      </c>
      <c r="G544" s="891">
        <v>0</v>
      </c>
      <c r="H544" s="891">
        <v>0</v>
      </c>
      <c r="I544" s="891">
        <v>0</v>
      </c>
      <c r="J544" s="891">
        <v>0</v>
      </c>
      <c r="K544" s="891">
        <v>0</v>
      </c>
      <c r="L544" s="891">
        <f t="shared" si="706"/>
        <v>0</v>
      </c>
      <c r="M544" s="1440"/>
      <c r="N544" s="1440"/>
      <c r="O544" s="1440"/>
      <c r="P544" s="1440"/>
      <c r="Q544" s="1440"/>
      <c r="R544" s="1440"/>
      <c r="S544" s="1440"/>
      <c r="T544" s="1440">
        <f t="shared" si="707"/>
        <v>0</v>
      </c>
      <c r="U544" s="1722"/>
      <c r="V544" s="2111">
        <f t="shared" si="727"/>
        <v>0</v>
      </c>
      <c r="W544" s="2111"/>
      <c r="X544" s="2111"/>
      <c r="Y544" s="891">
        <f t="shared" si="728"/>
        <v>0</v>
      </c>
      <c r="Z544" s="891"/>
      <c r="AA544" s="891">
        <f t="shared" si="729"/>
        <v>0</v>
      </c>
      <c r="AB544" s="891">
        <f t="shared" si="730"/>
        <v>0</v>
      </c>
      <c r="AC544" s="891">
        <f t="shared" si="731"/>
        <v>0</v>
      </c>
      <c r="AD544" s="891">
        <f t="shared" si="732"/>
        <v>0</v>
      </c>
      <c r="AE544" s="891">
        <f t="shared" si="733"/>
        <v>0</v>
      </c>
      <c r="AF544" s="1722">
        <f t="shared" si="708"/>
        <v>0</v>
      </c>
      <c r="AG544" s="891"/>
      <c r="AH544" s="891"/>
      <c r="AI544" s="1438">
        <v>0</v>
      </c>
      <c r="AJ544" s="1438">
        <v>0</v>
      </c>
      <c r="AK544" s="1438">
        <v>0</v>
      </c>
      <c r="AL544" s="1438">
        <v>0</v>
      </c>
      <c r="AM544" s="1438">
        <v>0</v>
      </c>
      <c r="AN544" s="1438">
        <v>0</v>
      </c>
      <c r="AO544" s="1438">
        <f t="shared" si="709"/>
        <v>0</v>
      </c>
      <c r="AP544" s="999"/>
      <c r="AQ544" s="1394"/>
      <c r="AR544" s="999"/>
      <c r="AS544" s="999"/>
      <c r="AT544" s="999"/>
      <c r="AU544" s="1394"/>
      <c r="AV544" s="1394">
        <f t="shared" si="710"/>
        <v>0</v>
      </c>
      <c r="AW544" s="1999"/>
      <c r="AX544" s="2108">
        <f t="shared" si="736"/>
        <v>0</v>
      </c>
      <c r="AY544" s="1438">
        <f t="shared" si="737"/>
        <v>0</v>
      </c>
      <c r="AZ544" s="1438"/>
      <c r="BA544" s="1438">
        <f t="shared" si="721"/>
        <v>0</v>
      </c>
      <c r="BB544" s="1438">
        <f t="shared" si="722"/>
        <v>0</v>
      </c>
      <c r="BC544" s="1438">
        <f t="shared" si="734"/>
        <v>0</v>
      </c>
      <c r="BD544" s="1438">
        <f t="shared" si="723"/>
        <v>0</v>
      </c>
      <c r="BE544" s="1438">
        <f t="shared" si="711"/>
        <v>0</v>
      </c>
      <c r="BF544" s="1362"/>
      <c r="BG544" s="1363"/>
      <c r="BH544" s="1441"/>
      <c r="BI544" s="1441"/>
      <c r="BJ544" s="1441"/>
      <c r="BK544" s="1441"/>
      <c r="BL544" s="1441"/>
      <c r="BM544" s="1441">
        <f t="shared" si="712"/>
        <v>0</v>
      </c>
      <c r="BN544" s="1395"/>
      <c r="BO544" s="1395"/>
      <c r="BP544" s="1395"/>
      <c r="BQ544" s="1395">
        <f t="shared" si="719"/>
        <v>0</v>
      </c>
      <c r="BR544" s="1396"/>
      <c r="BS544" s="1396">
        <f t="shared" si="713"/>
        <v>0</v>
      </c>
      <c r="BT544" s="1441"/>
      <c r="BU544" s="1441">
        <f t="shared" si="724"/>
        <v>0</v>
      </c>
      <c r="BV544" s="1441">
        <f t="shared" si="725"/>
        <v>0</v>
      </c>
      <c r="BW544" s="1441">
        <f t="shared" si="726"/>
        <v>0</v>
      </c>
      <c r="BX544" s="1441">
        <f t="shared" si="735"/>
        <v>0</v>
      </c>
      <c r="BY544" s="1441">
        <f t="shared" si="720"/>
        <v>0</v>
      </c>
      <c r="BZ544" s="1441">
        <f t="shared" si="714"/>
        <v>0</v>
      </c>
      <c r="CA544" s="2394"/>
      <c r="CB544" s="2059">
        <f t="shared" si="715"/>
        <v>0</v>
      </c>
    </row>
    <row r="545" spans="1:80" ht="13.9" hidden="1" customHeight="1">
      <c r="A545" s="1170"/>
      <c r="B545" s="1557"/>
      <c r="C545" s="1671"/>
      <c r="D545" s="1672"/>
      <c r="E545" s="1358">
        <v>0</v>
      </c>
      <c r="F545" s="891">
        <v>0</v>
      </c>
      <c r="G545" s="891">
        <v>0</v>
      </c>
      <c r="H545" s="891">
        <v>0</v>
      </c>
      <c r="I545" s="891">
        <v>0</v>
      </c>
      <c r="J545" s="891">
        <v>0</v>
      </c>
      <c r="K545" s="891">
        <v>0</v>
      </c>
      <c r="L545" s="891">
        <f t="shared" si="706"/>
        <v>0</v>
      </c>
      <c r="M545" s="1440"/>
      <c r="N545" s="1440"/>
      <c r="O545" s="1440"/>
      <c r="P545" s="1440"/>
      <c r="Q545" s="1440"/>
      <c r="R545" s="1440"/>
      <c r="S545" s="1440"/>
      <c r="T545" s="1440">
        <f t="shared" si="707"/>
        <v>0</v>
      </c>
      <c r="U545" s="1722"/>
      <c r="V545" s="2111">
        <f t="shared" si="727"/>
        <v>0</v>
      </c>
      <c r="W545" s="2111"/>
      <c r="X545" s="2111"/>
      <c r="Y545" s="891">
        <f t="shared" si="728"/>
        <v>0</v>
      </c>
      <c r="Z545" s="891"/>
      <c r="AA545" s="891">
        <f t="shared" si="729"/>
        <v>0</v>
      </c>
      <c r="AB545" s="891">
        <f t="shared" si="730"/>
        <v>0</v>
      </c>
      <c r="AC545" s="891">
        <f t="shared" si="731"/>
        <v>0</v>
      </c>
      <c r="AD545" s="891">
        <f t="shared" si="732"/>
        <v>0</v>
      </c>
      <c r="AE545" s="891">
        <f t="shared" si="733"/>
        <v>0</v>
      </c>
      <c r="AF545" s="1722">
        <f t="shared" si="708"/>
        <v>0</v>
      </c>
      <c r="AG545" s="891"/>
      <c r="AH545" s="891"/>
      <c r="AI545" s="1438">
        <v>0</v>
      </c>
      <c r="AJ545" s="1438">
        <v>0</v>
      </c>
      <c r="AK545" s="1438">
        <v>0</v>
      </c>
      <c r="AL545" s="1438">
        <v>0</v>
      </c>
      <c r="AM545" s="1438">
        <v>0</v>
      </c>
      <c r="AN545" s="1438">
        <v>0</v>
      </c>
      <c r="AO545" s="1438">
        <f t="shared" si="709"/>
        <v>0</v>
      </c>
      <c r="AP545" s="999"/>
      <c r="AQ545" s="1394"/>
      <c r="AR545" s="999"/>
      <c r="AS545" s="999"/>
      <c r="AT545" s="999"/>
      <c r="AU545" s="1394"/>
      <c r="AV545" s="1394">
        <f t="shared" si="710"/>
        <v>0</v>
      </c>
      <c r="AW545" s="1999"/>
      <c r="AX545" s="2108">
        <f t="shared" si="736"/>
        <v>0</v>
      </c>
      <c r="AY545" s="1438">
        <f t="shared" si="737"/>
        <v>0</v>
      </c>
      <c r="AZ545" s="1438"/>
      <c r="BA545" s="1438">
        <f t="shared" si="721"/>
        <v>0</v>
      </c>
      <c r="BB545" s="1438">
        <f t="shared" si="722"/>
        <v>0</v>
      </c>
      <c r="BC545" s="1438">
        <f t="shared" si="734"/>
        <v>0</v>
      </c>
      <c r="BD545" s="1438">
        <f t="shared" si="723"/>
        <v>0</v>
      </c>
      <c r="BE545" s="1438">
        <f t="shared" si="711"/>
        <v>0</v>
      </c>
      <c r="BF545" s="1362"/>
      <c r="BG545" s="1363"/>
      <c r="BH545" s="1441"/>
      <c r="BI545" s="1441"/>
      <c r="BJ545" s="1441"/>
      <c r="BK545" s="1441"/>
      <c r="BL545" s="1441"/>
      <c r="BM545" s="1441">
        <f t="shared" si="712"/>
        <v>0</v>
      </c>
      <c r="BN545" s="1395"/>
      <c r="BO545" s="1395"/>
      <c r="BP545" s="1395"/>
      <c r="BQ545" s="1395">
        <f t="shared" si="719"/>
        <v>0</v>
      </c>
      <c r="BR545" s="1396"/>
      <c r="BS545" s="1396">
        <f t="shared" si="713"/>
        <v>0</v>
      </c>
      <c r="BT545" s="1441"/>
      <c r="BU545" s="1441">
        <f t="shared" si="724"/>
        <v>0</v>
      </c>
      <c r="BV545" s="1441">
        <f t="shared" si="725"/>
        <v>0</v>
      </c>
      <c r="BW545" s="1441">
        <f t="shared" si="726"/>
        <v>0</v>
      </c>
      <c r="BX545" s="1441">
        <f t="shared" si="735"/>
        <v>0</v>
      </c>
      <c r="BY545" s="1441">
        <f t="shared" si="720"/>
        <v>0</v>
      </c>
      <c r="BZ545" s="1441">
        <f t="shared" si="714"/>
        <v>0</v>
      </c>
      <c r="CA545" s="2394"/>
      <c r="CB545" s="2059">
        <f t="shared" si="715"/>
        <v>0</v>
      </c>
    </row>
    <row r="546" spans="1:80" ht="13.9" hidden="1" customHeight="1">
      <c r="A546" s="1170"/>
      <c r="B546" s="1557"/>
      <c r="C546" s="1671"/>
      <c r="D546" s="1672"/>
      <c r="E546" s="1358">
        <v>0</v>
      </c>
      <c r="F546" s="891">
        <v>0</v>
      </c>
      <c r="G546" s="891">
        <v>0</v>
      </c>
      <c r="H546" s="891">
        <v>0</v>
      </c>
      <c r="I546" s="891">
        <v>0</v>
      </c>
      <c r="J546" s="891">
        <v>0</v>
      </c>
      <c r="K546" s="891">
        <v>0</v>
      </c>
      <c r="L546" s="891">
        <f t="shared" si="706"/>
        <v>0</v>
      </c>
      <c r="M546" s="1440"/>
      <c r="N546" s="1440"/>
      <c r="O546" s="1440"/>
      <c r="P546" s="1440"/>
      <c r="Q546" s="1440"/>
      <c r="R546" s="1440"/>
      <c r="S546" s="1440"/>
      <c r="T546" s="1440">
        <f t="shared" si="707"/>
        <v>0</v>
      </c>
      <c r="U546" s="1722"/>
      <c r="V546" s="2111">
        <f t="shared" si="727"/>
        <v>0</v>
      </c>
      <c r="W546" s="2111"/>
      <c r="X546" s="2111"/>
      <c r="Y546" s="891">
        <f t="shared" si="728"/>
        <v>0</v>
      </c>
      <c r="Z546" s="891"/>
      <c r="AA546" s="891">
        <f t="shared" si="729"/>
        <v>0</v>
      </c>
      <c r="AB546" s="891">
        <f t="shared" si="730"/>
        <v>0</v>
      </c>
      <c r="AC546" s="891">
        <f t="shared" si="731"/>
        <v>0</v>
      </c>
      <c r="AD546" s="891">
        <f t="shared" si="732"/>
        <v>0</v>
      </c>
      <c r="AE546" s="891">
        <f t="shared" si="733"/>
        <v>0</v>
      </c>
      <c r="AF546" s="1722">
        <f t="shared" si="708"/>
        <v>0</v>
      </c>
      <c r="AG546" s="891"/>
      <c r="AH546" s="891"/>
      <c r="AI546" s="1438">
        <v>0</v>
      </c>
      <c r="AJ546" s="1438">
        <v>0</v>
      </c>
      <c r="AK546" s="1438">
        <v>0</v>
      </c>
      <c r="AL546" s="1438">
        <v>0</v>
      </c>
      <c r="AM546" s="1438">
        <v>0</v>
      </c>
      <c r="AN546" s="1438">
        <v>0</v>
      </c>
      <c r="AO546" s="1438">
        <f t="shared" si="709"/>
        <v>0</v>
      </c>
      <c r="AP546" s="999"/>
      <c r="AQ546" s="1394"/>
      <c r="AR546" s="999"/>
      <c r="AS546" s="999"/>
      <c r="AT546" s="999"/>
      <c r="AU546" s="1394"/>
      <c r="AV546" s="1394">
        <f t="shared" si="710"/>
        <v>0</v>
      </c>
      <c r="AW546" s="1999"/>
      <c r="AX546" s="2108">
        <f t="shared" si="736"/>
        <v>0</v>
      </c>
      <c r="AY546" s="1438">
        <f t="shared" si="737"/>
        <v>0</v>
      </c>
      <c r="AZ546" s="1438"/>
      <c r="BA546" s="1438">
        <f t="shared" si="721"/>
        <v>0</v>
      </c>
      <c r="BB546" s="1438">
        <f t="shared" si="722"/>
        <v>0</v>
      </c>
      <c r="BC546" s="1438">
        <f t="shared" si="734"/>
        <v>0</v>
      </c>
      <c r="BD546" s="1438">
        <f t="shared" si="723"/>
        <v>0</v>
      </c>
      <c r="BE546" s="1438">
        <f t="shared" si="711"/>
        <v>0</v>
      </c>
      <c r="BF546" s="1362"/>
      <c r="BG546" s="1363"/>
      <c r="BH546" s="1441"/>
      <c r="BI546" s="1441"/>
      <c r="BJ546" s="1441"/>
      <c r="BK546" s="1441"/>
      <c r="BL546" s="1441"/>
      <c r="BM546" s="1441">
        <f t="shared" si="712"/>
        <v>0</v>
      </c>
      <c r="BN546" s="1395"/>
      <c r="BO546" s="1395"/>
      <c r="BP546" s="1395"/>
      <c r="BQ546" s="1395">
        <f t="shared" si="719"/>
        <v>0</v>
      </c>
      <c r="BR546" s="1396"/>
      <c r="BS546" s="1396">
        <f t="shared" si="713"/>
        <v>0</v>
      </c>
      <c r="BT546" s="1441"/>
      <c r="BU546" s="1441">
        <f t="shared" si="724"/>
        <v>0</v>
      </c>
      <c r="BV546" s="1441">
        <f t="shared" si="725"/>
        <v>0</v>
      </c>
      <c r="BW546" s="1441">
        <f t="shared" si="726"/>
        <v>0</v>
      </c>
      <c r="BX546" s="1441">
        <f t="shared" si="735"/>
        <v>0</v>
      </c>
      <c r="BY546" s="1441">
        <f t="shared" si="720"/>
        <v>0</v>
      </c>
      <c r="BZ546" s="1441">
        <f t="shared" si="714"/>
        <v>0</v>
      </c>
      <c r="CA546" s="2394"/>
      <c r="CB546" s="2059">
        <f t="shared" si="715"/>
        <v>0</v>
      </c>
    </row>
    <row r="547" spans="1:80" ht="13.9" hidden="1" customHeight="1">
      <c r="A547" s="1170"/>
      <c r="B547" s="1557"/>
      <c r="C547" s="1671"/>
      <c r="D547" s="1672"/>
      <c r="E547" s="1358">
        <v>0</v>
      </c>
      <c r="F547" s="891">
        <v>0</v>
      </c>
      <c r="G547" s="891">
        <v>0</v>
      </c>
      <c r="H547" s="891">
        <v>0</v>
      </c>
      <c r="I547" s="891">
        <v>0</v>
      </c>
      <c r="J547" s="891">
        <v>0</v>
      </c>
      <c r="K547" s="891">
        <v>0</v>
      </c>
      <c r="L547" s="891">
        <f t="shared" si="706"/>
        <v>0</v>
      </c>
      <c r="M547" s="1440"/>
      <c r="N547" s="1440"/>
      <c r="O547" s="1440"/>
      <c r="P547" s="1440"/>
      <c r="Q547" s="1440"/>
      <c r="R547" s="1440"/>
      <c r="S547" s="1440"/>
      <c r="T547" s="1440">
        <f t="shared" si="707"/>
        <v>0</v>
      </c>
      <c r="U547" s="1722"/>
      <c r="V547" s="2111">
        <f t="shared" si="727"/>
        <v>0</v>
      </c>
      <c r="W547" s="2111"/>
      <c r="X547" s="2111"/>
      <c r="Y547" s="891">
        <f t="shared" si="728"/>
        <v>0</v>
      </c>
      <c r="Z547" s="891"/>
      <c r="AA547" s="891">
        <f t="shared" si="729"/>
        <v>0</v>
      </c>
      <c r="AB547" s="891">
        <f t="shared" si="730"/>
        <v>0</v>
      </c>
      <c r="AC547" s="891">
        <f t="shared" si="731"/>
        <v>0</v>
      </c>
      <c r="AD547" s="891">
        <f t="shared" si="732"/>
        <v>0</v>
      </c>
      <c r="AE547" s="891">
        <f t="shared" si="733"/>
        <v>0</v>
      </c>
      <c r="AF547" s="1722">
        <f t="shared" si="708"/>
        <v>0</v>
      </c>
      <c r="AG547" s="891"/>
      <c r="AH547" s="891"/>
      <c r="AI547" s="1438">
        <v>0</v>
      </c>
      <c r="AJ547" s="1438">
        <v>0</v>
      </c>
      <c r="AK547" s="1438">
        <v>0</v>
      </c>
      <c r="AL547" s="1438">
        <v>0</v>
      </c>
      <c r="AM547" s="1438">
        <v>0</v>
      </c>
      <c r="AN547" s="1438">
        <v>0</v>
      </c>
      <c r="AO547" s="1438">
        <f t="shared" si="709"/>
        <v>0</v>
      </c>
      <c r="AP547" s="999"/>
      <c r="AQ547" s="1394"/>
      <c r="AR547" s="999"/>
      <c r="AS547" s="999"/>
      <c r="AT547" s="999"/>
      <c r="AU547" s="1394"/>
      <c r="AV547" s="1394">
        <f t="shared" si="710"/>
        <v>0</v>
      </c>
      <c r="AW547" s="1999"/>
      <c r="AX547" s="2108">
        <f t="shared" si="736"/>
        <v>0</v>
      </c>
      <c r="AY547" s="1438">
        <f t="shared" si="737"/>
        <v>0</v>
      </c>
      <c r="AZ547" s="1438"/>
      <c r="BA547" s="1438">
        <f t="shared" si="721"/>
        <v>0</v>
      </c>
      <c r="BB547" s="1438">
        <f t="shared" si="722"/>
        <v>0</v>
      </c>
      <c r="BC547" s="1438">
        <f t="shared" si="734"/>
        <v>0</v>
      </c>
      <c r="BD547" s="1438">
        <f t="shared" si="723"/>
        <v>0</v>
      </c>
      <c r="BE547" s="1438">
        <f t="shared" si="711"/>
        <v>0</v>
      </c>
      <c r="BF547" s="1362"/>
      <c r="BG547" s="1363"/>
      <c r="BH547" s="1441"/>
      <c r="BI547" s="1441"/>
      <c r="BJ547" s="1441"/>
      <c r="BK547" s="1441"/>
      <c r="BL547" s="1441"/>
      <c r="BM547" s="1441">
        <f t="shared" si="712"/>
        <v>0</v>
      </c>
      <c r="BN547" s="1395"/>
      <c r="BO547" s="1395"/>
      <c r="BP547" s="1395"/>
      <c r="BQ547" s="1395">
        <f t="shared" si="719"/>
        <v>0</v>
      </c>
      <c r="BR547" s="1396"/>
      <c r="BS547" s="1396">
        <f t="shared" si="713"/>
        <v>0</v>
      </c>
      <c r="BT547" s="1441"/>
      <c r="BU547" s="1441">
        <f t="shared" si="724"/>
        <v>0</v>
      </c>
      <c r="BV547" s="1441">
        <f t="shared" si="725"/>
        <v>0</v>
      </c>
      <c r="BW547" s="1441">
        <f t="shared" si="726"/>
        <v>0</v>
      </c>
      <c r="BX547" s="1441">
        <f t="shared" si="735"/>
        <v>0</v>
      </c>
      <c r="BY547" s="1441">
        <f t="shared" si="720"/>
        <v>0</v>
      </c>
      <c r="BZ547" s="1441">
        <f t="shared" si="714"/>
        <v>0</v>
      </c>
      <c r="CA547" s="2394"/>
      <c r="CB547" s="2059">
        <f t="shared" si="715"/>
        <v>0</v>
      </c>
    </row>
    <row r="548" spans="1:80" ht="13.9" hidden="1" customHeight="1">
      <c r="A548" s="1170"/>
      <c r="B548" s="1557"/>
      <c r="C548" s="1671"/>
      <c r="D548" s="1672"/>
      <c r="E548" s="1358">
        <v>0</v>
      </c>
      <c r="F548" s="891">
        <v>0</v>
      </c>
      <c r="G548" s="891">
        <v>0</v>
      </c>
      <c r="H548" s="891">
        <v>0</v>
      </c>
      <c r="I548" s="891">
        <v>0</v>
      </c>
      <c r="J548" s="891">
        <v>0</v>
      </c>
      <c r="K548" s="891">
        <v>0</v>
      </c>
      <c r="L548" s="891">
        <f t="shared" si="706"/>
        <v>0</v>
      </c>
      <c r="M548" s="1440"/>
      <c r="N548" s="1440"/>
      <c r="O548" s="1440"/>
      <c r="P548" s="1440"/>
      <c r="Q548" s="1440"/>
      <c r="R548" s="1440"/>
      <c r="S548" s="1440"/>
      <c r="T548" s="1440">
        <f t="shared" si="707"/>
        <v>0</v>
      </c>
      <c r="U548" s="1722"/>
      <c r="V548" s="2111">
        <f t="shared" si="727"/>
        <v>0</v>
      </c>
      <c r="W548" s="2111"/>
      <c r="X548" s="2111"/>
      <c r="Y548" s="891">
        <f t="shared" si="728"/>
        <v>0</v>
      </c>
      <c r="Z548" s="891"/>
      <c r="AA548" s="891">
        <f t="shared" si="729"/>
        <v>0</v>
      </c>
      <c r="AB548" s="891">
        <f t="shared" si="730"/>
        <v>0</v>
      </c>
      <c r="AC548" s="891">
        <f t="shared" si="731"/>
        <v>0</v>
      </c>
      <c r="AD548" s="891">
        <f t="shared" si="732"/>
        <v>0</v>
      </c>
      <c r="AE548" s="891">
        <f t="shared" si="733"/>
        <v>0</v>
      </c>
      <c r="AF548" s="1722">
        <f t="shared" si="708"/>
        <v>0</v>
      </c>
      <c r="AG548" s="891"/>
      <c r="AH548" s="891"/>
      <c r="AI548" s="1438">
        <v>0</v>
      </c>
      <c r="AJ548" s="1438">
        <v>0</v>
      </c>
      <c r="AK548" s="1438">
        <v>0</v>
      </c>
      <c r="AL548" s="1438">
        <v>0</v>
      </c>
      <c r="AM548" s="1438">
        <v>0</v>
      </c>
      <c r="AN548" s="1438">
        <v>0</v>
      </c>
      <c r="AO548" s="1438">
        <f t="shared" si="709"/>
        <v>0</v>
      </c>
      <c r="AP548" s="999"/>
      <c r="AQ548" s="1394"/>
      <c r="AR548" s="999"/>
      <c r="AS548" s="999"/>
      <c r="AT548" s="999"/>
      <c r="AU548" s="1394"/>
      <c r="AV548" s="1394">
        <f t="shared" si="710"/>
        <v>0</v>
      </c>
      <c r="AW548" s="1999"/>
      <c r="AX548" s="2108">
        <f t="shared" si="736"/>
        <v>0</v>
      </c>
      <c r="AY548" s="1438">
        <f t="shared" si="737"/>
        <v>0</v>
      </c>
      <c r="AZ548" s="1438"/>
      <c r="BA548" s="1438">
        <f t="shared" si="721"/>
        <v>0</v>
      </c>
      <c r="BB548" s="1438">
        <f t="shared" si="722"/>
        <v>0</v>
      </c>
      <c r="BC548" s="1438">
        <f t="shared" si="734"/>
        <v>0</v>
      </c>
      <c r="BD548" s="1438">
        <f t="shared" si="723"/>
        <v>0</v>
      </c>
      <c r="BE548" s="1438">
        <f t="shared" si="711"/>
        <v>0</v>
      </c>
      <c r="BF548" s="1362"/>
      <c r="BG548" s="1363"/>
      <c r="BH548" s="1441"/>
      <c r="BI548" s="1441"/>
      <c r="BJ548" s="1441"/>
      <c r="BK548" s="1441"/>
      <c r="BL548" s="1441"/>
      <c r="BM548" s="1441">
        <f t="shared" si="712"/>
        <v>0</v>
      </c>
      <c r="BN548" s="1395"/>
      <c r="BO548" s="1395"/>
      <c r="BP548" s="1395"/>
      <c r="BQ548" s="1395">
        <f t="shared" si="719"/>
        <v>0</v>
      </c>
      <c r="BR548" s="1396"/>
      <c r="BS548" s="1396">
        <f t="shared" si="713"/>
        <v>0</v>
      </c>
      <c r="BT548" s="1441"/>
      <c r="BU548" s="1441">
        <f t="shared" si="724"/>
        <v>0</v>
      </c>
      <c r="BV548" s="1441">
        <f t="shared" si="725"/>
        <v>0</v>
      </c>
      <c r="BW548" s="1441">
        <f t="shared" si="726"/>
        <v>0</v>
      </c>
      <c r="BX548" s="1441">
        <f t="shared" si="735"/>
        <v>0</v>
      </c>
      <c r="BY548" s="1441">
        <f t="shared" si="720"/>
        <v>0</v>
      </c>
      <c r="BZ548" s="1441">
        <f t="shared" si="714"/>
        <v>0</v>
      </c>
      <c r="CA548" s="2394"/>
      <c r="CB548" s="2059">
        <f t="shared" si="715"/>
        <v>0</v>
      </c>
    </row>
    <row r="549" spans="1:80" ht="13.9" hidden="1" customHeight="1">
      <c r="A549" s="1170"/>
      <c r="B549" s="1557"/>
      <c r="C549" s="1671"/>
      <c r="D549" s="1672"/>
      <c r="E549" s="1358">
        <v>0</v>
      </c>
      <c r="F549" s="891">
        <v>0</v>
      </c>
      <c r="G549" s="891">
        <v>0</v>
      </c>
      <c r="H549" s="891">
        <v>0</v>
      </c>
      <c r="I549" s="891">
        <v>0</v>
      </c>
      <c r="J549" s="891">
        <v>0</v>
      </c>
      <c r="K549" s="891">
        <v>0</v>
      </c>
      <c r="L549" s="891">
        <f t="shared" si="706"/>
        <v>0</v>
      </c>
      <c r="M549" s="1440"/>
      <c r="N549" s="1440"/>
      <c r="O549" s="1440"/>
      <c r="P549" s="1440"/>
      <c r="Q549" s="1440"/>
      <c r="R549" s="1440"/>
      <c r="S549" s="1440"/>
      <c r="T549" s="1440">
        <f t="shared" si="707"/>
        <v>0</v>
      </c>
      <c r="U549" s="1722"/>
      <c r="V549" s="2111">
        <f t="shared" si="727"/>
        <v>0</v>
      </c>
      <c r="W549" s="2111"/>
      <c r="X549" s="2111"/>
      <c r="Y549" s="891">
        <f t="shared" si="728"/>
        <v>0</v>
      </c>
      <c r="Z549" s="891"/>
      <c r="AA549" s="891">
        <f t="shared" si="729"/>
        <v>0</v>
      </c>
      <c r="AB549" s="891">
        <f t="shared" si="730"/>
        <v>0</v>
      </c>
      <c r="AC549" s="891">
        <f t="shared" si="731"/>
        <v>0</v>
      </c>
      <c r="AD549" s="891">
        <f t="shared" si="732"/>
        <v>0</v>
      </c>
      <c r="AE549" s="891">
        <f t="shared" si="733"/>
        <v>0</v>
      </c>
      <c r="AF549" s="1722">
        <f t="shared" si="708"/>
        <v>0</v>
      </c>
      <c r="AG549" s="891"/>
      <c r="AH549" s="891"/>
      <c r="AI549" s="1438">
        <v>0</v>
      </c>
      <c r="AJ549" s="1438">
        <v>0</v>
      </c>
      <c r="AK549" s="1438">
        <v>0</v>
      </c>
      <c r="AL549" s="1438">
        <v>0</v>
      </c>
      <c r="AM549" s="1438">
        <v>0</v>
      </c>
      <c r="AN549" s="1438">
        <v>0</v>
      </c>
      <c r="AO549" s="1438">
        <f t="shared" si="709"/>
        <v>0</v>
      </c>
      <c r="AP549" s="999"/>
      <c r="AQ549" s="1394"/>
      <c r="AR549" s="999"/>
      <c r="AS549" s="999"/>
      <c r="AT549" s="999"/>
      <c r="AU549" s="1394"/>
      <c r="AV549" s="1394">
        <f t="shared" si="710"/>
        <v>0</v>
      </c>
      <c r="AW549" s="1999"/>
      <c r="AX549" s="2108">
        <f t="shared" si="736"/>
        <v>0</v>
      </c>
      <c r="AY549" s="1438">
        <f t="shared" si="737"/>
        <v>0</v>
      </c>
      <c r="AZ549" s="1438"/>
      <c r="BA549" s="1438">
        <f t="shared" si="721"/>
        <v>0</v>
      </c>
      <c r="BB549" s="1438">
        <f t="shared" si="722"/>
        <v>0</v>
      </c>
      <c r="BC549" s="1438">
        <f t="shared" si="734"/>
        <v>0</v>
      </c>
      <c r="BD549" s="1438">
        <f t="shared" si="723"/>
        <v>0</v>
      </c>
      <c r="BE549" s="1438">
        <f t="shared" si="711"/>
        <v>0</v>
      </c>
      <c r="BF549" s="1362"/>
      <c r="BG549" s="1363"/>
      <c r="BH549" s="1441"/>
      <c r="BI549" s="1441"/>
      <c r="BJ549" s="1441"/>
      <c r="BK549" s="1441"/>
      <c r="BL549" s="1441"/>
      <c r="BM549" s="1441">
        <f t="shared" si="712"/>
        <v>0</v>
      </c>
      <c r="BN549" s="1395"/>
      <c r="BO549" s="1395"/>
      <c r="BP549" s="1395"/>
      <c r="BQ549" s="1395">
        <f t="shared" si="719"/>
        <v>0</v>
      </c>
      <c r="BR549" s="1396"/>
      <c r="BS549" s="1396">
        <f t="shared" si="713"/>
        <v>0</v>
      </c>
      <c r="BT549" s="1441"/>
      <c r="BU549" s="1441">
        <f t="shared" si="724"/>
        <v>0</v>
      </c>
      <c r="BV549" s="1441">
        <f t="shared" si="725"/>
        <v>0</v>
      </c>
      <c r="BW549" s="1441">
        <f t="shared" si="726"/>
        <v>0</v>
      </c>
      <c r="BX549" s="1441">
        <f t="shared" si="735"/>
        <v>0</v>
      </c>
      <c r="BY549" s="1441">
        <f t="shared" si="720"/>
        <v>0</v>
      </c>
      <c r="BZ549" s="1441">
        <f t="shared" si="714"/>
        <v>0</v>
      </c>
      <c r="CA549" s="2394"/>
      <c r="CB549" s="2059">
        <f t="shared" si="715"/>
        <v>0</v>
      </c>
    </row>
    <row r="550" spans="1:80" ht="13.9" hidden="1" customHeight="1">
      <c r="A550" s="1170"/>
      <c r="B550" s="1557"/>
      <c r="C550" s="1671"/>
      <c r="D550" s="1672"/>
      <c r="E550" s="1358">
        <v>0</v>
      </c>
      <c r="F550" s="891">
        <v>0</v>
      </c>
      <c r="G550" s="891">
        <v>0</v>
      </c>
      <c r="H550" s="891">
        <v>0</v>
      </c>
      <c r="I550" s="891">
        <v>0</v>
      </c>
      <c r="J550" s="891">
        <v>0</v>
      </c>
      <c r="K550" s="891">
        <v>0</v>
      </c>
      <c r="L550" s="891">
        <f t="shared" si="706"/>
        <v>0</v>
      </c>
      <c r="M550" s="1440"/>
      <c r="N550" s="1440"/>
      <c r="O550" s="1440"/>
      <c r="P550" s="1440"/>
      <c r="Q550" s="1440"/>
      <c r="R550" s="1440"/>
      <c r="S550" s="1440"/>
      <c r="T550" s="1440">
        <f t="shared" si="707"/>
        <v>0</v>
      </c>
      <c r="U550" s="1722"/>
      <c r="V550" s="2111">
        <f t="shared" si="727"/>
        <v>0</v>
      </c>
      <c r="W550" s="2111"/>
      <c r="X550" s="2111"/>
      <c r="Y550" s="891">
        <f t="shared" si="728"/>
        <v>0</v>
      </c>
      <c r="Z550" s="891"/>
      <c r="AA550" s="891">
        <f t="shared" si="729"/>
        <v>0</v>
      </c>
      <c r="AB550" s="891">
        <f t="shared" si="730"/>
        <v>0</v>
      </c>
      <c r="AC550" s="891">
        <f t="shared" si="731"/>
        <v>0</v>
      </c>
      <c r="AD550" s="891">
        <f t="shared" si="732"/>
        <v>0</v>
      </c>
      <c r="AE550" s="891">
        <f t="shared" si="733"/>
        <v>0</v>
      </c>
      <c r="AF550" s="1722">
        <f t="shared" si="708"/>
        <v>0</v>
      </c>
      <c r="AG550" s="891"/>
      <c r="AH550" s="891"/>
      <c r="AI550" s="1438">
        <v>0</v>
      </c>
      <c r="AJ550" s="1438">
        <v>0</v>
      </c>
      <c r="AK550" s="1438">
        <v>0</v>
      </c>
      <c r="AL550" s="1438">
        <v>0</v>
      </c>
      <c r="AM550" s="1438">
        <v>0</v>
      </c>
      <c r="AN550" s="1438">
        <v>0</v>
      </c>
      <c r="AO550" s="1438">
        <f t="shared" si="709"/>
        <v>0</v>
      </c>
      <c r="AP550" s="999"/>
      <c r="AQ550" s="1394"/>
      <c r="AR550" s="999"/>
      <c r="AS550" s="999"/>
      <c r="AT550" s="999"/>
      <c r="AU550" s="1394"/>
      <c r="AV550" s="1394">
        <f t="shared" si="710"/>
        <v>0</v>
      </c>
      <c r="AW550" s="1999"/>
      <c r="AX550" s="2108">
        <f t="shared" si="736"/>
        <v>0</v>
      </c>
      <c r="AY550" s="1438">
        <f t="shared" si="737"/>
        <v>0</v>
      </c>
      <c r="AZ550" s="1438"/>
      <c r="BA550" s="1438">
        <f t="shared" si="721"/>
        <v>0</v>
      </c>
      <c r="BB550" s="1438">
        <f t="shared" si="722"/>
        <v>0</v>
      </c>
      <c r="BC550" s="1438">
        <f t="shared" si="734"/>
        <v>0</v>
      </c>
      <c r="BD550" s="1438">
        <f t="shared" si="723"/>
        <v>0</v>
      </c>
      <c r="BE550" s="1438">
        <f t="shared" si="711"/>
        <v>0</v>
      </c>
      <c r="BF550" s="1362"/>
      <c r="BG550" s="1363"/>
      <c r="BH550" s="1441"/>
      <c r="BI550" s="1441"/>
      <c r="BJ550" s="1441"/>
      <c r="BK550" s="1441"/>
      <c r="BL550" s="1441"/>
      <c r="BM550" s="1441">
        <f t="shared" si="712"/>
        <v>0</v>
      </c>
      <c r="BN550" s="1395"/>
      <c r="BO550" s="1395"/>
      <c r="BP550" s="1395"/>
      <c r="BQ550" s="1395">
        <f t="shared" si="719"/>
        <v>0</v>
      </c>
      <c r="BR550" s="1396"/>
      <c r="BS550" s="1396">
        <f t="shared" si="713"/>
        <v>0</v>
      </c>
      <c r="BT550" s="1441"/>
      <c r="BU550" s="1441">
        <f t="shared" si="724"/>
        <v>0</v>
      </c>
      <c r="BV550" s="1441">
        <f t="shared" si="725"/>
        <v>0</v>
      </c>
      <c r="BW550" s="1441">
        <f t="shared" si="726"/>
        <v>0</v>
      </c>
      <c r="BX550" s="1441">
        <f t="shared" si="735"/>
        <v>0</v>
      </c>
      <c r="BY550" s="1441">
        <f t="shared" si="720"/>
        <v>0</v>
      </c>
      <c r="BZ550" s="1441">
        <f t="shared" si="714"/>
        <v>0</v>
      </c>
      <c r="CA550" s="2394"/>
      <c r="CB550" s="2059">
        <f t="shared" si="715"/>
        <v>0</v>
      </c>
    </row>
    <row r="551" spans="1:80" ht="13.9" hidden="1" customHeight="1">
      <c r="A551" s="1170"/>
      <c r="B551" s="1557"/>
      <c r="C551" s="1671"/>
      <c r="D551" s="1672"/>
      <c r="E551" s="1358">
        <v>0</v>
      </c>
      <c r="F551" s="891">
        <v>0</v>
      </c>
      <c r="G551" s="891">
        <v>0</v>
      </c>
      <c r="H551" s="891">
        <v>0</v>
      </c>
      <c r="I551" s="891">
        <v>0</v>
      </c>
      <c r="J551" s="891">
        <v>0</v>
      </c>
      <c r="K551" s="891">
        <v>0</v>
      </c>
      <c r="L551" s="891">
        <f t="shared" si="706"/>
        <v>0</v>
      </c>
      <c r="M551" s="1440"/>
      <c r="N551" s="1440"/>
      <c r="O551" s="1440"/>
      <c r="P551" s="1440"/>
      <c r="Q551" s="1440"/>
      <c r="R551" s="1440"/>
      <c r="S551" s="1440"/>
      <c r="T551" s="1440">
        <f t="shared" si="707"/>
        <v>0</v>
      </c>
      <c r="U551" s="1722"/>
      <c r="V551" s="2111">
        <f t="shared" si="727"/>
        <v>0</v>
      </c>
      <c r="W551" s="2111"/>
      <c r="X551" s="2111"/>
      <c r="Y551" s="891">
        <f t="shared" si="728"/>
        <v>0</v>
      </c>
      <c r="Z551" s="891"/>
      <c r="AA551" s="891">
        <f t="shared" si="729"/>
        <v>0</v>
      </c>
      <c r="AB551" s="891">
        <f t="shared" si="730"/>
        <v>0</v>
      </c>
      <c r="AC551" s="891">
        <f t="shared" si="731"/>
        <v>0</v>
      </c>
      <c r="AD551" s="891">
        <f t="shared" si="732"/>
        <v>0</v>
      </c>
      <c r="AE551" s="891">
        <f t="shared" si="733"/>
        <v>0</v>
      </c>
      <c r="AF551" s="1722">
        <f t="shared" si="708"/>
        <v>0</v>
      </c>
      <c r="AG551" s="891"/>
      <c r="AH551" s="891"/>
      <c r="AI551" s="1438">
        <v>0</v>
      </c>
      <c r="AJ551" s="1438">
        <v>0</v>
      </c>
      <c r="AK551" s="1438">
        <v>0</v>
      </c>
      <c r="AL551" s="1438">
        <v>0</v>
      </c>
      <c r="AM551" s="1438">
        <v>0</v>
      </c>
      <c r="AN551" s="1438">
        <v>0</v>
      </c>
      <c r="AO551" s="1438">
        <f t="shared" si="709"/>
        <v>0</v>
      </c>
      <c r="AP551" s="999"/>
      <c r="AQ551" s="1394"/>
      <c r="AR551" s="999"/>
      <c r="AS551" s="999"/>
      <c r="AT551" s="999"/>
      <c r="AU551" s="1394"/>
      <c r="AV551" s="1394">
        <f t="shared" si="710"/>
        <v>0</v>
      </c>
      <c r="AW551" s="1999"/>
      <c r="AX551" s="2108">
        <f t="shared" si="736"/>
        <v>0</v>
      </c>
      <c r="AY551" s="1438">
        <f t="shared" si="737"/>
        <v>0</v>
      </c>
      <c r="AZ551" s="1438"/>
      <c r="BA551" s="1438">
        <f t="shared" si="721"/>
        <v>0</v>
      </c>
      <c r="BB551" s="1438">
        <f t="shared" si="722"/>
        <v>0</v>
      </c>
      <c r="BC551" s="1438">
        <f t="shared" si="734"/>
        <v>0</v>
      </c>
      <c r="BD551" s="1438">
        <f t="shared" si="723"/>
        <v>0</v>
      </c>
      <c r="BE551" s="1438">
        <f t="shared" si="711"/>
        <v>0</v>
      </c>
      <c r="BF551" s="1362"/>
      <c r="BG551" s="1363"/>
      <c r="BH551" s="1441"/>
      <c r="BI551" s="1441"/>
      <c r="BJ551" s="1441"/>
      <c r="BK551" s="1441"/>
      <c r="BL551" s="1441"/>
      <c r="BM551" s="1441">
        <f t="shared" si="712"/>
        <v>0</v>
      </c>
      <c r="BN551" s="1395"/>
      <c r="BO551" s="1395"/>
      <c r="BP551" s="1395"/>
      <c r="BQ551" s="1395">
        <f t="shared" si="719"/>
        <v>0</v>
      </c>
      <c r="BR551" s="1396"/>
      <c r="BS551" s="1396">
        <f t="shared" si="713"/>
        <v>0</v>
      </c>
      <c r="BT551" s="1441"/>
      <c r="BU551" s="1441">
        <f t="shared" si="724"/>
        <v>0</v>
      </c>
      <c r="BV551" s="1441">
        <f t="shared" si="725"/>
        <v>0</v>
      </c>
      <c r="BW551" s="1441">
        <f t="shared" si="726"/>
        <v>0</v>
      </c>
      <c r="BX551" s="1441">
        <f t="shared" si="735"/>
        <v>0</v>
      </c>
      <c r="BY551" s="1441">
        <f t="shared" si="720"/>
        <v>0</v>
      </c>
      <c r="BZ551" s="1441">
        <f t="shared" si="714"/>
        <v>0</v>
      </c>
      <c r="CA551" s="2394"/>
      <c r="CB551" s="2059">
        <f t="shared" si="715"/>
        <v>0</v>
      </c>
    </row>
    <row r="552" spans="1:80" ht="13.9" hidden="1" customHeight="1">
      <c r="A552" s="1170"/>
      <c r="B552" s="1557"/>
      <c r="C552" s="1671"/>
      <c r="D552" s="1672"/>
      <c r="E552" s="1358">
        <v>0</v>
      </c>
      <c r="F552" s="891">
        <v>0</v>
      </c>
      <c r="G552" s="891">
        <v>0</v>
      </c>
      <c r="H552" s="891">
        <v>0</v>
      </c>
      <c r="I552" s="891">
        <v>0</v>
      </c>
      <c r="J552" s="891">
        <v>0</v>
      </c>
      <c r="K552" s="891">
        <v>0</v>
      </c>
      <c r="L552" s="891">
        <f t="shared" si="706"/>
        <v>0</v>
      </c>
      <c r="M552" s="1440"/>
      <c r="N552" s="1440"/>
      <c r="O552" s="1440"/>
      <c r="P552" s="1440"/>
      <c r="Q552" s="1440"/>
      <c r="R552" s="1440"/>
      <c r="S552" s="1440"/>
      <c r="T552" s="1440">
        <f t="shared" si="707"/>
        <v>0</v>
      </c>
      <c r="U552" s="1722"/>
      <c r="V552" s="2111">
        <f t="shared" si="727"/>
        <v>0</v>
      </c>
      <c r="W552" s="2111"/>
      <c r="X552" s="2111"/>
      <c r="Y552" s="891">
        <f t="shared" si="728"/>
        <v>0</v>
      </c>
      <c r="Z552" s="891"/>
      <c r="AA552" s="891">
        <f t="shared" si="729"/>
        <v>0</v>
      </c>
      <c r="AB552" s="891">
        <f t="shared" si="730"/>
        <v>0</v>
      </c>
      <c r="AC552" s="891">
        <f t="shared" si="731"/>
        <v>0</v>
      </c>
      <c r="AD552" s="891">
        <f t="shared" si="732"/>
        <v>0</v>
      </c>
      <c r="AE552" s="891">
        <f t="shared" si="733"/>
        <v>0</v>
      </c>
      <c r="AF552" s="1722">
        <f t="shared" si="708"/>
        <v>0</v>
      </c>
      <c r="AG552" s="891"/>
      <c r="AH552" s="891"/>
      <c r="AI552" s="1438">
        <v>0</v>
      </c>
      <c r="AJ552" s="1438">
        <v>0</v>
      </c>
      <c r="AK552" s="1438">
        <v>0</v>
      </c>
      <c r="AL552" s="1438">
        <v>0</v>
      </c>
      <c r="AM552" s="1438">
        <v>0</v>
      </c>
      <c r="AN552" s="1438">
        <v>0</v>
      </c>
      <c r="AO552" s="1438">
        <f t="shared" si="709"/>
        <v>0</v>
      </c>
      <c r="AP552" s="999"/>
      <c r="AQ552" s="1394"/>
      <c r="AR552" s="999"/>
      <c r="AS552" s="999"/>
      <c r="AT552" s="999"/>
      <c r="AU552" s="1394"/>
      <c r="AV552" s="1394">
        <f t="shared" si="710"/>
        <v>0</v>
      </c>
      <c r="AW552" s="1999"/>
      <c r="AX552" s="2108">
        <f t="shared" si="736"/>
        <v>0</v>
      </c>
      <c r="AY552" s="1438">
        <f t="shared" si="737"/>
        <v>0</v>
      </c>
      <c r="AZ552" s="1438"/>
      <c r="BA552" s="1438">
        <f t="shared" si="721"/>
        <v>0</v>
      </c>
      <c r="BB552" s="1438">
        <f t="shared" si="722"/>
        <v>0</v>
      </c>
      <c r="BC552" s="1438">
        <f t="shared" si="734"/>
        <v>0</v>
      </c>
      <c r="BD552" s="1438">
        <f t="shared" si="723"/>
        <v>0</v>
      </c>
      <c r="BE552" s="1438">
        <f t="shared" si="711"/>
        <v>0</v>
      </c>
      <c r="BF552" s="1362"/>
      <c r="BG552" s="1363"/>
      <c r="BH552" s="1441"/>
      <c r="BI552" s="1441"/>
      <c r="BJ552" s="1441"/>
      <c r="BK552" s="1441"/>
      <c r="BL552" s="1441"/>
      <c r="BM552" s="1441">
        <f t="shared" si="712"/>
        <v>0</v>
      </c>
      <c r="BN552" s="1395"/>
      <c r="BO552" s="1395"/>
      <c r="BP552" s="1395"/>
      <c r="BQ552" s="1395">
        <f t="shared" si="719"/>
        <v>0</v>
      </c>
      <c r="BR552" s="1396"/>
      <c r="BS552" s="1396">
        <f t="shared" si="713"/>
        <v>0</v>
      </c>
      <c r="BT552" s="1441"/>
      <c r="BU552" s="1441">
        <f t="shared" si="724"/>
        <v>0</v>
      </c>
      <c r="BV552" s="1441">
        <f t="shared" si="725"/>
        <v>0</v>
      </c>
      <c r="BW552" s="1441">
        <f t="shared" si="726"/>
        <v>0</v>
      </c>
      <c r="BX552" s="1441">
        <f t="shared" si="735"/>
        <v>0</v>
      </c>
      <c r="BY552" s="1441">
        <f t="shared" si="720"/>
        <v>0</v>
      </c>
      <c r="BZ552" s="1441">
        <f t="shared" si="714"/>
        <v>0</v>
      </c>
      <c r="CA552" s="2394"/>
      <c r="CB552" s="2059">
        <f t="shared" si="715"/>
        <v>0</v>
      </c>
    </row>
    <row r="553" spans="1:80" ht="13.9" hidden="1" customHeight="1">
      <c r="A553" s="1170"/>
      <c r="B553" s="1557"/>
      <c r="C553" s="1671"/>
      <c r="D553" s="1672"/>
      <c r="E553" s="1358">
        <v>0</v>
      </c>
      <c r="F553" s="891">
        <v>0</v>
      </c>
      <c r="G553" s="891">
        <v>0</v>
      </c>
      <c r="H553" s="891">
        <v>0</v>
      </c>
      <c r="I553" s="891">
        <v>0</v>
      </c>
      <c r="J553" s="891">
        <v>0</v>
      </c>
      <c r="K553" s="891">
        <v>0</v>
      </c>
      <c r="L553" s="891">
        <f t="shared" si="706"/>
        <v>0</v>
      </c>
      <c r="M553" s="1440"/>
      <c r="N553" s="1440"/>
      <c r="O553" s="1440"/>
      <c r="P553" s="1440"/>
      <c r="Q553" s="1440"/>
      <c r="R553" s="1440"/>
      <c r="S553" s="1440"/>
      <c r="T553" s="1440">
        <f t="shared" si="707"/>
        <v>0</v>
      </c>
      <c r="U553" s="1722"/>
      <c r="V553" s="2111">
        <f t="shared" si="727"/>
        <v>0</v>
      </c>
      <c r="W553" s="2111"/>
      <c r="X553" s="2111"/>
      <c r="Y553" s="891">
        <f t="shared" si="728"/>
        <v>0</v>
      </c>
      <c r="Z553" s="891"/>
      <c r="AA553" s="891">
        <f t="shared" si="729"/>
        <v>0</v>
      </c>
      <c r="AB553" s="891">
        <f t="shared" si="730"/>
        <v>0</v>
      </c>
      <c r="AC553" s="891">
        <f t="shared" si="731"/>
        <v>0</v>
      </c>
      <c r="AD553" s="891">
        <f t="shared" si="732"/>
        <v>0</v>
      </c>
      <c r="AE553" s="891">
        <f t="shared" si="733"/>
        <v>0</v>
      </c>
      <c r="AF553" s="1722">
        <f t="shared" si="708"/>
        <v>0</v>
      </c>
      <c r="AG553" s="891"/>
      <c r="AH553" s="891"/>
      <c r="AI553" s="1438">
        <v>0</v>
      </c>
      <c r="AJ553" s="1438">
        <v>0</v>
      </c>
      <c r="AK553" s="1438">
        <v>0</v>
      </c>
      <c r="AL553" s="1438">
        <v>0</v>
      </c>
      <c r="AM553" s="1438">
        <v>0</v>
      </c>
      <c r="AN553" s="1438">
        <v>0</v>
      </c>
      <c r="AO553" s="1438">
        <f t="shared" si="709"/>
        <v>0</v>
      </c>
      <c r="AP553" s="999"/>
      <c r="AQ553" s="1394"/>
      <c r="AR553" s="999"/>
      <c r="AS553" s="999"/>
      <c r="AT553" s="999"/>
      <c r="AU553" s="1394"/>
      <c r="AV553" s="1394">
        <f t="shared" si="710"/>
        <v>0</v>
      </c>
      <c r="AW553" s="1999"/>
      <c r="AX553" s="2108">
        <f t="shared" si="736"/>
        <v>0</v>
      </c>
      <c r="AY553" s="1438">
        <f t="shared" si="737"/>
        <v>0</v>
      </c>
      <c r="AZ553" s="1438"/>
      <c r="BA553" s="1438">
        <f t="shared" si="721"/>
        <v>0</v>
      </c>
      <c r="BB553" s="1438">
        <f t="shared" si="722"/>
        <v>0</v>
      </c>
      <c r="BC553" s="1438">
        <f t="shared" si="734"/>
        <v>0</v>
      </c>
      <c r="BD553" s="1438">
        <f t="shared" si="723"/>
        <v>0</v>
      </c>
      <c r="BE553" s="1438">
        <f t="shared" si="711"/>
        <v>0</v>
      </c>
      <c r="BF553" s="1362"/>
      <c r="BG553" s="1363"/>
      <c r="BH553" s="1441"/>
      <c r="BI553" s="1441"/>
      <c r="BJ553" s="1441"/>
      <c r="BK553" s="1441"/>
      <c r="BL553" s="1441"/>
      <c r="BM553" s="1441">
        <f t="shared" si="712"/>
        <v>0</v>
      </c>
      <c r="BN553" s="1395"/>
      <c r="BO553" s="1395"/>
      <c r="BP553" s="1395"/>
      <c r="BQ553" s="1395">
        <f t="shared" si="719"/>
        <v>0</v>
      </c>
      <c r="BR553" s="1396"/>
      <c r="BS553" s="1396">
        <f t="shared" si="713"/>
        <v>0</v>
      </c>
      <c r="BT553" s="1441"/>
      <c r="BU553" s="1441">
        <f t="shared" si="724"/>
        <v>0</v>
      </c>
      <c r="BV553" s="1441">
        <f t="shared" si="725"/>
        <v>0</v>
      </c>
      <c r="BW553" s="1441">
        <f t="shared" si="726"/>
        <v>0</v>
      </c>
      <c r="BX553" s="1441">
        <f t="shared" si="735"/>
        <v>0</v>
      </c>
      <c r="BY553" s="1441">
        <f t="shared" si="720"/>
        <v>0</v>
      </c>
      <c r="BZ553" s="1441">
        <f t="shared" si="714"/>
        <v>0</v>
      </c>
      <c r="CA553" s="2394"/>
      <c r="CB553" s="2059">
        <f t="shared" si="715"/>
        <v>0</v>
      </c>
    </row>
    <row r="554" spans="1:80" ht="13.9" hidden="1" customHeight="1">
      <c r="A554" s="1170"/>
      <c r="B554" s="1557"/>
      <c r="C554" s="1671"/>
      <c r="D554" s="1672"/>
      <c r="E554" s="1358">
        <v>0</v>
      </c>
      <c r="F554" s="891">
        <v>0</v>
      </c>
      <c r="G554" s="891">
        <v>0</v>
      </c>
      <c r="H554" s="891">
        <v>0</v>
      </c>
      <c r="I554" s="891">
        <v>0</v>
      </c>
      <c r="J554" s="891">
        <v>0</v>
      </c>
      <c r="K554" s="891">
        <v>0</v>
      </c>
      <c r="L554" s="891">
        <f t="shared" si="706"/>
        <v>0</v>
      </c>
      <c r="M554" s="1440"/>
      <c r="N554" s="1440"/>
      <c r="O554" s="1440"/>
      <c r="P554" s="1440"/>
      <c r="Q554" s="1440"/>
      <c r="R554" s="1440"/>
      <c r="S554" s="1440"/>
      <c r="T554" s="1440">
        <f t="shared" si="707"/>
        <v>0</v>
      </c>
      <c r="U554" s="1722"/>
      <c r="V554" s="2111">
        <f t="shared" si="727"/>
        <v>0</v>
      </c>
      <c r="W554" s="2111"/>
      <c r="X554" s="2111"/>
      <c r="Y554" s="891">
        <f t="shared" si="728"/>
        <v>0</v>
      </c>
      <c r="Z554" s="891"/>
      <c r="AA554" s="891">
        <f t="shared" si="729"/>
        <v>0</v>
      </c>
      <c r="AB554" s="891">
        <f t="shared" si="730"/>
        <v>0</v>
      </c>
      <c r="AC554" s="891">
        <f t="shared" si="731"/>
        <v>0</v>
      </c>
      <c r="AD554" s="891">
        <f t="shared" si="732"/>
        <v>0</v>
      </c>
      <c r="AE554" s="891">
        <f t="shared" si="733"/>
        <v>0</v>
      </c>
      <c r="AF554" s="1722">
        <f t="shared" si="708"/>
        <v>0</v>
      </c>
      <c r="AG554" s="891"/>
      <c r="AH554" s="891"/>
      <c r="AI554" s="1438">
        <v>0</v>
      </c>
      <c r="AJ554" s="1438">
        <v>0</v>
      </c>
      <c r="AK554" s="1438">
        <v>0</v>
      </c>
      <c r="AL554" s="1438">
        <v>0</v>
      </c>
      <c r="AM554" s="1438">
        <v>0</v>
      </c>
      <c r="AN554" s="1438">
        <v>0</v>
      </c>
      <c r="AO554" s="1438">
        <f t="shared" si="709"/>
        <v>0</v>
      </c>
      <c r="AP554" s="999"/>
      <c r="AQ554" s="1394"/>
      <c r="AR554" s="999"/>
      <c r="AS554" s="999"/>
      <c r="AT554" s="999"/>
      <c r="AU554" s="1394"/>
      <c r="AV554" s="1394">
        <f t="shared" si="710"/>
        <v>0</v>
      </c>
      <c r="AW554" s="1999"/>
      <c r="AX554" s="2108">
        <f t="shared" si="736"/>
        <v>0</v>
      </c>
      <c r="AY554" s="1438">
        <f t="shared" si="737"/>
        <v>0</v>
      </c>
      <c r="AZ554" s="1438"/>
      <c r="BA554" s="1438">
        <f t="shared" si="721"/>
        <v>0</v>
      </c>
      <c r="BB554" s="1438">
        <f t="shared" si="722"/>
        <v>0</v>
      </c>
      <c r="BC554" s="1438">
        <f t="shared" si="734"/>
        <v>0</v>
      </c>
      <c r="BD554" s="1438">
        <f t="shared" si="723"/>
        <v>0</v>
      </c>
      <c r="BE554" s="1438">
        <f t="shared" si="711"/>
        <v>0</v>
      </c>
      <c r="BF554" s="1362"/>
      <c r="BG554" s="1363"/>
      <c r="BH554" s="1441"/>
      <c r="BI554" s="1441"/>
      <c r="BJ554" s="1441"/>
      <c r="BK554" s="1441"/>
      <c r="BL554" s="1441"/>
      <c r="BM554" s="1441">
        <f t="shared" si="712"/>
        <v>0</v>
      </c>
      <c r="BN554" s="1395"/>
      <c r="BO554" s="1395"/>
      <c r="BP554" s="1395"/>
      <c r="BQ554" s="1395">
        <f t="shared" si="719"/>
        <v>0</v>
      </c>
      <c r="BR554" s="1396"/>
      <c r="BS554" s="1396">
        <f t="shared" si="713"/>
        <v>0</v>
      </c>
      <c r="BT554" s="1441"/>
      <c r="BU554" s="1441">
        <f t="shared" si="724"/>
        <v>0</v>
      </c>
      <c r="BV554" s="1441">
        <f t="shared" si="725"/>
        <v>0</v>
      </c>
      <c r="BW554" s="1441">
        <f t="shared" si="726"/>
        <v>0</v>
      </c>
      <c r="BX554" s="1441">
        <f t="shared" si="735"/>
        <v>0</v>
      </c>
      <c r="BY554" s="1441">
        <f t="shared" si="720"/>
        <v>0</v>
      </c>
      <c r="BZ554" s="1441">
        <f t="shared" si="714"/>
        <v>0</v>
      </c>
      <c r="CA554" s="2394"/>
      <c r="CB554" s="2059">
        <f t="shared" si="715"/>
        <v>0</v>
      </c>
    </row>
    <row r="555" spans="1:80" ht="13.9" hidden="1" customHeight="1">
      <c r="A555" s="1170"/>
      <c r="B555" s="1557"/>
      <c r="C555" s="1671"/>
      <c r="D555" s="1672"/>
      <c r="E555" s="1358">
        <v>0</v>
      </c>
      <c r="F555" s="891">
        <v>0</v>
      </c>
      <c r="G555" s="891">
        <v>0</v>
      </c>
      <c r="H555" s="891">
        <v>0</v>
      </c>
      <c r="I555" s="891">
        <v>0</v>
      </c>
      <c r="J555" s="891">
        <v>0</v>
      </c>
      <c r="K555" s="891">
        <v>0</v>
      </c>
      <c r="L555" s="891">
        <f t="shared" si="706"/>
        <v>0</v>
      </c>
      <c r="M555" s="1440"/>
      <c r="N555" s="1440"/>
      <c r="O555" s="1440"/>
      <c r="P555" s="1440"/>
      <c r="Q555" s="1440"/>
      <c r="R555" s="1440"/>
      <c r="S555" s="1440"/>
      <c r="T555" s="1440">
        <f t="shared" si="707"/>
        <v>0</v>
      </c>
      <c r="U555" s="1722"/>
      <c r="V555" s="2111">
        <f t="shared" si="727"/>
        <v>0</v>
      </c>
      <c r="W555" s="2111"/>
      <c r="X555" s="2111"/>
      <c r="Y555" s="891">
        <f t="shared" si="728"/>
        <v>0</v>
      </c>
      <c r="Z555" s="891"/>
      <c r="AA555" s="891">
        <f t="shared" si="729"/>
        <v>0</v>
      </c>
      <c r="AB555" s="891">
        <f t="shared" si="730"/>
        <v>0</v>
      </c>
      <c r="AC555" s="891">
        <f t="shared" si="731"/>
        <v>0</v>
      </c>
      <c r="AD555" s="891">
        <f t="shared" si="732"/>
        <v>0</v>
      </c>
      <c r="AE555" s="891">
        <f t="shared" si="733"/>
        <v>0</v>
      </c>
      <c r="AF555" s="1722">
        <f t="shared" si="708"/>
        <v>0</v>
      </c>
      <c r="AG555" s="891"/>
      <c r="AH555" s="891"/>
      <c r="AI555" s="1438">
        <v>0</v>
      </c>
      <c r="AJ555" s="1438">
        <v>0</v>
      </c>
      <c r="AK555" s="1438">
        <v>0</v>
      </c>
      <c r="AL555" s="1438">
        <v>0</v>
      </c>
      <c r="AM555" s="1438">
        <v>0</v>
      </c>
      <c r="AN555" s="1438">
        <v>0</v>
      </c>
      <c r="AO555" s="1438">
        <f t="shared" si="709"/>
        <v>0</v>
      </c>
      <c r="AP555" s="999"/>
      <c r="AQ555" s="1394"/>
      <c r="AR555" s="999"/>
      <c r="AS555" s="999"/>
      <c r="AT555" s="999"/>
      <c r="AU555" s="1394"/>
      <c r="AV555" s="1394">
        <f t="shared" si="710"/>
        <v>0</v>
      </c>
      <c r="AW555" s="1999"/>
      <c r="AX555" s="2108">
        <f t="shared" si="736"/>
        <v>0</v>
      </c>
      <c r="AY555" s="1438">
        <f t="shared" si="737"/>
        <v>0</v>
      </c>
      <c r="AZ555" s="1438"/>
      <c r="BA555" s="1438">
        <f t="shared" si="721"/>
        <v>0</v>
      </c>
      <c r="BB555" s="1438">
        <f t="shared" si="722"/>
        <v>0</v>
      </c>
      <c r="BC555" s="1438">
        <f t="shared" si="734"/>
        <v>0</v>
      </c>
      <c r="BD555" s="1438">
        <f t="shared" si="723"/>
        <v>0</v>
      </c>
      <c r="BE555" s="1438">
        <f t="shared" si="711"/>
        <v>0</v>
      </c>
      <c r="BF555" s="1362"/>
      <c r="BG555" s="1363"/>
      <c r="BH555" s="1441"/>
      <c r="BI555" s="1441"/>
      <c r="BJ555" s="1441"/>
      <c r="BK555" s="1441"/>
      <c r="BL555" s="1441"/>
      <c r="BM555" s="1441">
        <f t="shared" si="712"/>
        <v>0</v>
      </c>
      <c r="BN555" s="1395"/>
      <c r="BO555" s="1395"/>
      <c r="BP555" s="1395"/>
      <c r="BQ555" s="1395">
        <f t="shared" si="719"/>
        <v>0</v>
      </c>
      <c r="BR555" s="1396"/>
      <c r="BS555" s="1396">
        <f t="shared" si="713"/>
        <v>0</v>
      </c>
      <c r="BT555" s="1441"/>
      <c r="BU555" s="1441">
        <f t="shared" si="724"/>
        <v>0</v>
      </c>
      <c r="BV555" s="1441">
        <f t="shared" si="725"/>
        <v>0</v>
      </c>
      <c r="BW555" s="1441">
        <f t="shared" si="726"/>
        <v>0</v>
      </c>
      <c r="BX555" s="1441">
        <f t="shared" si="735"/>
        <v>0</v>
      </c>
      <c r="BY555" s="1441">
        <f t="shared" si="720"/>
        <v>0</v>
      </c>
      <c r="BZ555" s="1441">
        <f t="shared" si="714"/>
        <v>0</v>
      </c>
      <c r="CA555" s="2394"/>
      <c r="CB555" s="2059">
        <f t="shared" si="715"/>
        <v>0</v>
      </c>
    </row>
    <row r="556" spans="1:80" ht="24" hidden="1" customHeight="1">
      <c r="A556" s="911">
        <v>41</v>
      </c>
      <c r="B556" s="1557"/>
      <c r="C556" s="1368" t="s">
        <v>748</v>
      </c>
      <c r="D556" s="1672" t="s">
        <v>955</v>
      </c>
      <c r="E556" s="1358">
        <v>0</v>
      </c>
      <c r="F556" s="891">
        <v>0</v>
      </c>
      <c r="G556" s="891">
        <v>0</v>
      </c>
      <c r="H556" s="891">
        <v>0</v>
      </c>
      <c r="I556" s="891">
        <v>0</v>
      </c>
      <c r="J556" s="891">
        <v>0</v>
      </c>
      <c r="K556" s="891">
        <v>0</v>
      </c>
      <c r="L556" s="891">
        <f t="shared" si="706"/>
        <v>0</v>
      </c>
      <c r="M556" s="1440"/>
      <c r="N556" s="1440"/>
      <c r="O556" s="1440"/>
      <c r="P556" s="1440"/>
      <c r="Q556" s="1440"/>
      <c r="R556" s="1440"/>
      <c r="S556" s="1440"/>
      <c r="T556" s="1440">
        <f t="shared" si="707"/>
        <v>0</v>
      </c>
      <c r="U556" s="1722"/>
      <c r="V556" s="2111">
        <f t="shared" si="727"/>
        <v>0</v>
      </c>
      <c r="W556" s="2111"/>
      <c r="X556" s="2111"/>
      <c r="Y556" s="891">
        <f t="shared" si="728"/>
        <v>0</v>
      </c>
      <c r="Z556" s="891"/>
      <c r="AA556" s="891">
        <f t="shared" si="729"/>
        <v>0</v>
      </c>
      <c r="AB556" s="891">
        <f t="shared" si="730"/>
        <v>0</v>
      </c>
      <c r="AC556" s="891">
        <f t="shared" si="731"/>
        <v>0</v>
      </c>
      <c r="AD556" s="891">
        <f t="shared" si="732"/>
        <v>0</v>
      </c>
      <c r="AE556" s="891">
        <f t="shared" si="733"/>
        <v>0</v>
      </c>
      <c r="AF556" s="1722">
        <f t="shared" si="708"/>
        <v>0</v>
      </c>
      <c r="AG556" s="891"/>
      <c r="AH556" s="891"/>
      <c r="AI556" s="1438">
        <v>0</v>
      </c>
      <c r="AJ556" s="1438">
        <v>0</v>
      </c>
      <c r="AK556" s="1438">
        <v>0</v>
      </c>
      <c r="AL556" s="1438">
        <v>0</v>
      </c>
      <c r="AM556" s="1438">
        <v>0</v>
      </c>
      <c r="AN556" s="1438">
        <v>0</v>
      </c>
      <c r="AO556" s="1438">
        <f t="shared" si="709"/>
        <v>0</v>
      </c>
      <c r="AP556" s="999"/>
      <c r="AQ556" s="1394"/>
      <c r="AR556" s="999"/>
      <c r="AS556" s="999"/>
      <c r="AT556" s="999"/>
      <c r="AU556" s="1394"/>
      <c r="AV556" s="1394">
        <f t="shared" si="710"/>
        <v>0</v>
      </c>
      <c r="AW556" s="1999"/>
      <c r="AX556" s="2108">
        <f t="shared" si="736"/>
        <v>0</v>
      </c>
      <c r="AY556" s="1438">
        <f t="shared" si="737"/>
        <v>0</v>
      </c>
      <c r="AZ556" s="1438"/>
      <c r="BA556" s="1438">
        <f t="shared" si="721"/>
        <v>0</v>
      </c>
      <c r="BB556" s="1438">
        <f t="shared" si="722"/>
        <v>0</v>
      </c>
      <c r="BC556" s="1438">
        <f t="shared" si="734"/>
        <v>0</v>
      </c>
      <c r="BD556" s="1438">
        <f t="shared" si="723"/>
        <v>0</v>
      </c>
      <c r="BE556" s="1438">
        <f t="shared" si="711"/>
        <v>0</v>
      </c>
      <c r="BF556" s="1362"/>
      <c r="BG556" s="1363"/>
      <c r="BH556" s="1441"/>
      <c r="BI556" s="1441"/>
      <c r="BJ556" s="1441"/>
      <c r="BK556" s="1441"/>
      <c r="BL556" s="1441"/>
      <c r="BM556" s="1441">
        <f t="shared" si="712"/>
        <v>0</v>
      </c>
      <c r="BN556" s="1395"/>
      <c r="BO556" s="1395"/>
      <c r="BP556" s="1395"/>
      <c r="BQ556" s="1395">
        <f t="shared" si="719"/>
        <v>0</v>
      </c>
      <c r="BR556" s="1396"/>
      <c r="BS556" s="1396">
        <f t="shared" si="713"/>
        <v>0</v>
      </c>
      <c r="BT556" s="1441"/>
      <c r="BU556" s="1441">
        <f t="shared" si="724"/>
        <v>0</v>
      </c>
      <c r="BV556" s="1441">
        <f t="shared" si="725"/>
        <v>0</v>
      </c>
      <c r="BW556" s="1441">
        <f t="shared" si="726"/>
        <v>0</v>
      </c>
      <c r="BX556" s="1441">
        <f t="shared" si="735"/>
        <v>0</v>
      </c>
      <c r="BY556" s="1441">
        <f t="shared" si="720"/>
        <v>0</v>
      </c>
      <c r="BZ556" s="1441">
        <f t="shared" si="714"/>
        <v>0</v>
      </c>
      <c r="CA556" s="2394"/>
      <c r="CB556" s="2059">
        <f t="shared" si="715"/>
        <v>0</v>
      </c>
    </row>
    <row r="557" spans="1:80" ht="13.9" hidden="1" customHeight="1">
      <c r="A557" s="1165"/>
      <c r="B557" s="1494"/>
      <c r="C557" s="1368" t="s">
        <v>747</v>
      </c>
      <c r="D557" s="1559"/>
      <c r="E557" s="1680">
        <v>0</v>
      </c>
      <c r="F557" s="1560">
        <v>0</v>
      </c>
      <c r="G557" s="1560">
        <v>0</v>
      </c>
      <c r="H557" s="1560">
        <v>0</v>
      </c>
      <c r="I557" s="1560">
        <v>0</v>
      </c>
      <c r="J557" s="1560">
        <v>0</v>
      </c>
      <c r="K557" s="1560">
        <v>0</v>
      </c>
      <c r="L557" s="1560">
        <f t="shared" si="706"/>
        <v>0</v>
      </c>
      <c r="M557" s="1638"/>
      <c r="N557" s="1496"/>
      <c r="O557" s="1496"/>
      <c r="P557" s="1496"/>
      <c r="Q557" s="1496"/>
      <c r="R557" s="1496"/>
      <c r="S557" s="1496"/>
      <c r="T557" s="1444">
        <f t="shared" si="707"/>
        <v>0</v>
      </c>
      <c r="U557" s="1727"/>
      <c r="V557" s="2111">
        <f t="shared" si="727"/>
        <v>0</v>
      </c>
      <c r="W557" s="2111"/>
      <c r="X557" s="2111"/>
      <c r="Y557" s="891">
        <f t="shared" si="728"/>
        <v>0</v>
      </c>
      <c r="Z557" s="891"/>
      <c r="AA557" s="891">
        <f t="shared" si="729"/>
        <v>0</v>
      </c>
      <c r="AB557" s="891">
        <f t="shared" si="730"/>
        <v>0</v>
      </c>
      <c r="AC557" s="891">
        <f t="shared" si="731"/>
        <v>0</v>
      </c>
      <c r="AD557" s="891">
        <f t="shared" si="732"/>
        <v>0</v>
      </c>
      <c r="AE557" s="891">
        <f t="shared" si="733"/>
        <v>0</v>
      </c>
      <c r="AF557" s="1727">
        <f t="shared" si="708"/>
        <v>0</v>
      </c>
      <c r="AG557" s="889"/>
      <c r="AH557" s="889"/>
      <c r="AI557" s="1375">
        <v>0</v>
      </c>
      <c r="AJ557" s="1375">
        <v>0</v>
      </c>
      <c r="AK557" s="1375">
        <v>0</v>
      </c>
      <c r="AL557" s="1375">
        <v>0</v>
      </c>
      <c r="AM557" s="1375">
        <v>0</v>
      </c>
      <c r="AN557" s="1375">
        <v>0</v>
      </c>
      <c r="AO557" s="1375">
        <f t="shared" si="709"/>
        <v>0</v>
      </c>
      <c r="AP557" s="1414"/>
      <c r="AQ557" s="1402"/>
      <c r="AR557" s="1414"/>
      <c r="AS557" s="1414"/>
      <c r="AT557" s="1414"/>
      <c r="AU557" s="1415"/>
      <c r="AV557" s="1402">
        <f t="shared" si="710"/>
        <v>0</v>
      </c>
      <c r="AW557" s="2080"/>
      <c r="AX557" s="2108">
        <f t="shared" si="736"/>
        <v>0</v>
      </c>
      <c r="AY557" s="1497">
        <f t="shared" si="737"/>
        <v>0</v>
      </c>
      <c r="AZ557" s="1481"/>
      <c r="BA557" s="1438">
        <f t="shared" si="721"/>
        <v>0</v>
      </c>
      <c r="BB557" s="1438">
        <f t="shared" si="722"/>
        <v>0</v>
      </c>
      <c r="BC557" s="1438">
        <f t="shared" si="734"/>
        <v>0</v>
      </c>
      <c r="BD557" s="1438">
        <f t="shared" si="723"/>
        <v>0</v>
      </c>
      <c r="BE557" s="1438">
        <f t="shared" si="711"/>
        <v>0</v>
      </c>
      <c r="BF557" s="1380"/>
      <c r="BG557" s="1381"/>
      <c r="BH557" s="1382"/>
      <c r="BI557" s="1382"/>
      <c r="BJ557" s="1382"/>
      <c r="BK557" s="1382"/>
      <c r="BL557" s="1382"/>
      <c r="BM557" s="1382">
        <f t="shared" si="712"/>
        <v>0</v>
      </c>
      <c r="BN557" s="1418"/>
      <c r="BO557" s="1418"/>
      <c r="BP557" s="1418"/>
      <c r="BQ557" s="1418">
        <f t="shared" si="719"/>
        <v>0</v>
      </c>
      <c r="BR557" s="1419"/>
      <c r="BS557" s="1404">
        <f t="shared" si="713"/>
        <v>0</v>
      </c>
      <c r="BT557" s="1456"/>
      <c r="BU557" s="1498">
        <f t="shared" si="724"/>
        <v>0</v>
      </c>
      <c r="BV557" s="1498">
        <f t="shared" si="725"/>
        <v>0</v>
      </c>
      <c r="BW557" s="1441">
        <f t="shared" si="726"/>
        <v>0</v>
      </c>
      <c r="BX557" s="1441">
        <f t="shared" si="735"/>
        <v>0</v>
      </c>
      <c r="BY557" s="1441">
        <f t="shared" si="720"/>
        <v>0</v>
      </c>
      <c r="BZ557" s="1456">
        <f t="shared" si="714"/>
        <v>0</v>
      </c>
      <c r="CA557" s="2395"/>
      <c r="CB557" s="2059">
        <f t="shared" si="715"/>
        <v>0</v>
      </c>
    </row>
    <row r="558" spans="1:80">
      <c r="A558" s="1165" t="s">
        <v>759</v>
      </c>
      <c r="B558" s="1171" t="s">
        <v>769</v>
      </c>
      <c r="C558" s="1517" t="s">
        <v>604</v>
      </c>
      <c r="D558" s="1736"/>
      <c r="E558" s="1861">
        <v>8.75</v>
      </c>
      <c r="F558" s="1861">
        <v>3000</v>
      </c>
      <c r="G558" s="1861">
        <v>122000</v>
      </c>
      <c r="H558" s="1861">
        <v>0</v>
      </c>
      <c r="I558" s="1861">
        <v>0</v>
      </c>
      <c r="J558" s="1861">
        <v>1675</v>
      </c>
      <c r="K558" s="1861">
        <v>40200</v>
      </c>
      <c r="L558" s="1861">
        <f t="shared" si="706"/>
        <v>166875</v>
      </c>
      <c r="M558" s="2060">
        <f t="shared" ref="M558:S558" si="738">SUM(M559:M578)</f>
        <v>0</v>
      </c>
      <c r="N558" s="1184">
        <f t="shared" si="738"/>
        <v>-57.8</v>
      </c>
      <c r="O558" s="1184">
        <f t="shared" si="738"/>
        <v>-8023.7999999999993</v>
      </c>
      <c r="P558" s="1184">
        <f t="shared" si="738"/>
        <v>0</v>
      </c>
      <c r="Q558" s="1184"/>
      <c r="R558" s="1184">
        <f t="shared" si="738"/>
        <v>0</v>
      </c>
      <c r="S558" s="1184">
        <f t="shared" si="738"/>
        <v>0</v>
      </c>
      <c r="T558" s="1184">
        <f t="shared" si="707"/>
        <v>-8081.5999999999995</v>
      </c>
      <c r="U558" s="1184"/>
      <c r="V558" s="1750">
        <f t="shared" ref="V558:AE558" si="739">SUM(V559:V578)</f>
        <v>8.75</v>
      </c>
      <c r="W558" s="1750"/>
      <c r="X558" s="1750"/>
      <c r="Y558" s="1861">
        <f t="shared" si="739"/>
        <v>1690.5</v>
      </c>
      <c r="Z558" s="1861"/>
      <c r="AA558" s="1861">
        <f t="shared" si="739"/>
        <v>40848.400000000001</v>
      </c>
      <c r="AB558" s="1861">
        <f t="shared" si="739"/>
        <v>0</v>
      </c>
      <c r="AC558" s="1861">
        <f>SUM(AC559:AC578)</f>
        <v>0</v>
      </c>
      <c r="AD558" s="1861">
        <f t="shared" si="739"/>
        <v>4175</v>
      </c>
      <c r="AE558" s="1861">
        <f t="shared" si="739"/>
        <v>100200</v>
      </c>
      <c r="AF558" s="1861">
        <f t="shared" si="708"/>
        <v>146913.9</v>
      </c>
      <c r="AG558" s="1861"/>
      <c r="AH558" s="1861"/>
      <c r="AI558" s="1861">
        <v>9.65</v>
      </c>
      <c r="AJ558" s="1861">
        <v>4500</v>
      </c>
      <c r="AK558" s="1861">
        <v>140500</v>
      </c>
      <c r="AL558" s="1861">
        <v>0</v>
      </c>
      <c r="AM558" s="1861">
        <v>550</v>
      </c>
      <c r="AN558" s="1861">
        <v>13200</v>
      </c>
      <c r="AO558" s="1861">
        <f t="shared" si="709"/>
        <v>158750</v>
      </c>
      <c r="AP558" s="1861">
        <f t="shared" ref="AP558:AU558" si="740">SUM(AP559:AP578)</f>
        <v>0</v>
      </c>
      <c r="AQ558" s="1861">
        <f t="shared" si="740"/>
        <v>0</v>
      </c>
      <c r="AR558" s="1861">
        <f t="shared" si="740"/>
        <v>0</v>
      </c>
      <c r="AS558" s="1861">
        <f t="shared" si="740"/>
        <v>0</v>
      </c>
      <c r="AT558" s="1861">
        <f t="shared" si="740"/>
        <v>0</v>
      </c>
      <c r="AU558" s="1861">
        <f t="shared" si="740"/>
        <v>0</v>
      </c>
      <c r="AV558" s="1861">
        <f t="shared" si="710"/>
        <v>0</v>
      </c>
      <c r="AW558" s="1861"/>
      <c r="AX558" s="1750">
        <f t="shared" ref="AX558:BD558" si="741">SUM(AX559:AX578)</f>
        <v>6</v>
      </c>
      <c r="AY558" s="1861">
        <f t="shared" si="741"/>
        <v>28250</v>
      </c>
      <c r="AZ558" s="1861"/>
      <c r="BA558" s="1861">
        <f t="shared" si="741"/>
        <v>138615.30000000002</v>
      </c>
      <c r="BB558" s="1861">
        <f t="shared" si="741"/>
        <v>0</v>
      </c>
      <c r="BC558" s="1861">
        <f t="shared" si="741"/>
        <v>2350</v>
      </c>
      <c r="BD558" s="1861">
        <f t="shared" si="741"/>
        <v>56400</v>
      </c>
      <c r="BE558" s="1861">
        <f t="shared" si="711"/>
        <v>225615.30000000002</v>
      </c>
      <c r="BF558" s="1730"/>
      <c r="BG558" s="1185"/>
      <c r="BH558" s="1861">
        <f>SUM(BH559:BH578)</f>
        <v>4.9000000000000004</v>
      </c>
      <c r="BI558" s="1861">
        <f>SUM(BI559:BI578)</f>
        <v>0</v>
      </c>
      <c r="BJ558" s="1861">
        <f>SUM(BJ559:BJ578)</f>
        <v>107000</v>
      </c>
      <c r="BK558" s="1861">
        <f>SUM(BK559:BK578)</f>
        <v>0</v>
      </c>
      <c r="BL558" s="1861">
        <f>SUM(BL559:BL578)</f>
        <v>0</v>
      </c>
      <c r="BM558" s="1861">
        <f t="shared" si="712"/>
        <v>107000</v>
      </c>
      <c r="BN558" s="1861">
        <f>SUM(BN559:BN578)</f>
        <v>0</v>
      </c>
      <c r="BO558" s="1861">
        <f>SUM(BO559:BO578)</f>
        <v>0</v>
      </c>
      <c r="BP558" s="1861">
        <f>SUM(BP559:BP578)</f>
        <v>0</v>
      </c>
      <c r="BQ558" s="1861">
        <f>SUM(BQ559:BQ578)</f>
        <v>0</v>
      </c>
      <c r="BR558" s="1861">
        <f>SUM(BR559:BR578)</f>
        <v>0</v>
      </c>
      <c r="BS558" s="1861">
        <f t="shared" si="713"/>
        <v>0</v>
      </c>
      <c r="BT558" s="2238">
        <f>BT560+BT561+BT563+BT564</f>
        <v>0</v>
      </c>
      <c r="BU558" s="2238">
        <f t="shared" ref="BU558:BZ558" si="742">BU560+BU561+BU563+BU564</f>
        <v>4.9000000000000004</v>
      </c>
      <c r="BV558" s="2238">
        <f t="shared" si="742"/>
        <v>0</v>
      </c>
      <c r="BW558" s="2238">
        <f t="shared" si="742"/>
        <v>107000</v>
      </c>
      <c r="BX558" s="2238">
        <f t="shared" si="742"/>
        <v>0</v>
      </c>
      <c r="BY558" s="2238">
        <f t="shared" si="742"/>
        <v>0</v>
      </c>
      <c r="BZ558" s="2238">
        <f t="shared" si="742"/>
        <v>107000</v>
      </c>
      <c r="CA558" s="2396"/>
      <c r="CB558" s="2059">
        <f t="shared" si="715"/>
        <v>19.649999999999999</v>
      </c>
    </row>
    <row r="559" spans="1:80" ht="18" hidden="1" customHeight="1">
      <c r="A559" s="1170" t="s">
        <v>80</v>
      </c>
      <c r="B559" s="1585"/>
      <c r="C559" s="1662" t="s">
        <v>768</v>
      </c>
      <c r="D559" s="1567" t="s">
        <v>955</v>
      </c>
      <c r="E559" s="1340">
        <v>0</v>
      </c>
      <c r="F559" s="930">
        <v>0</v>
      </c>
      <c r="G559" s="930">
        <v>0</v>
      </c>
      <c r="H559" s="930">
        <v>0</v>
      </c>
      <c r="I559" s="930">
        <v>0</v>
      </c>
      <c r="J559" s="930">
        <v>0</v>
      </c>
      <c r="K559" s="930">
        <v>0</v>
      </c>
      <c r="L559" s="930">
        <f t="shared" si="706"/>
        <v>0</v>
      </c>
      <c r="M559" s="1944"/>
      <c r="N559" s="1640"/>
      <c r="O559" s="1640"/>
      <c r="P559" s="1640"/>
      <c r="Q559" s="1640"/>
      <c r="R559" s="1640"/>
      <c r="S559" s="1640"/>
      <c r="T559" s="1640">
        <f t="shared" si="707"/>
        <v>0</v>
      </c>
      <c r="U559" s="1721"/>
      <c r="V559" s="2123">
        <f>E559+M559</f>
        <v>0</v>
      </c>
      <c r="W559" s="2123"/>
      <c r="X559" s="2123"/>
      <c r="Y559" s="930">
        <f>F559+N559</f>
        <v>0</v>
      </c>
      <c r="Z559" s="930"/>
      <c r="AA559" s="930">
        <f t="shared" ref="AA559:AE560" si="743">G559+O559</f>
        <v>0</v>
      </c>
      <c r="AB559" s="930">
        <f t="shared" si="743"/>
        <v>0</v>
      </c>
      <c r="AC559" s="930">
        <f t="shared" si="743"/>
        <v>0</v>
      </c>
      <c r="AD559" s="930">
        <f t="shared" si="743"/>
        <v>0</v>
      </c>
      <c r="AE559" s="930">
        <f t="shared" si="743"/>
        <v>0</v>
      </c>
      <c r="AF559" s="1721">
        <f t="shared" si="708"/>
        <v>0</v>
      </c>
      <c r="AG559" s="930"/>
      <c r="AH559" s="930"/>
      <c r="AI559" s="1342">
        <v>0</v>
      </c>
      <c r="AJ559" s="1342">
        <v>0</v>
      </c>
      <c r="AK559" s="1342">
        <v>0</v>
      </c>
      <c r="AL559" s="1342">
        <v>0</v>
      </c>
      <c r="AM559" s="1342">
        <v>0</v>
      </c>
      <c r="AN559" s="1342">
        <v>0</v>
      </c>
      <c r="AO559" s="1342">
        <f t="shared" si="709"/>
        <v>0</v>
      </c>
      <c r="AP559" s="1002"/>
      <c r="AQ559" s="1389"/>
      <c r="AR559" s="1002"/>
      <c r="AS559" s="1002"/>
      <c r="AT559" s="1002"/>
      <c r="AU559" s="1389"/>
      <c r="AV559" s="1389">
        <f t="shared" si="710"/>
        <v>0</v>
      </c>
      <c r="AW559" s="2079"/>
      <c r="AX559" s="2110">
        <f t="shared" ref="AX559:AX578" si="744">AI559+AP559</f>
        <v>0</v>
      </c>
      <c r="AY559" s="1450">
        <f t="shared" ref="AY559:AY578" si="745">AJ559+AQ559</f>
        <v>0</v>
      </c>
      <c r="AZ559" s="1450"/>
      <c r="BA559" s="1450">
        <f t="shared" ref="BA559:BA578" si="746">AK559+AR559</f>
        <v>0</v>
      </c>
      <c r="BB559" s="1450">
        <f t="shared" ref="BB559:BB578" si="747">AL559+AS559</f>
        <v>0</v>
      </c>
      <c r="BC559" s="1450">
        <f t="shared" ref="BC559:BC578" si="748">AM559+AT559</f>
        <v>0</v>
      </c>
      <c r="BD559" s="1450">
        <f t="shared" ref="BD559:BD578" si="749">AN559+AU559</f>
        <v>0</v>
      </c>
      <c r="BE559" s="1450">
        <f t="shared" si="711"/>
        <v>0</v>
      </c>
      <c r="BF559" s="1390"/>
      <c r="BG559" s="1391"/>
      <c r="BH559" s="1349"/>
      <c r="BI559" s="1349"/>
      <c r="BJ559" s="1349"/>
      <c r="BK559" s="1349"/>
      <c r="BL559" s="1349"/>
      <c r="BM559" s="1349">
        <f t="shared" si="712"/>
        <v>0</v>
      </c>
      <c r="BN559" s="1392"/>
      <c r="BO559" s="1392"/>
      <c r="BP559" s="1392"/>
      <c r="BQ559" s="1392"/>
      <c r="BR559" s="1393"/>
      <c r="BS559" s="1393">
        <f t="shared" si="713"/>
        <v>0</v>
      </c>
      <c r="BT559" s="2237"/>
      <c r="BU559" s="1451">
        <f t="shared" ref="BU559:BU578" si="750">BH559+BN559</f>
        <v>0</v>
      </c>
      <c r="BV559" s="1451">
        <f t="shared" ref="BV559:BV578" si="751">BI559+BO559</f>
        <v>0</v>
      </c>
      <c r="BW559" s="1451">
        <f t="shared" ref="BW559:BW578" si="752">BJ559+BP559</f>
        <v>0</v>
      </c>
      <c r="BX559" s="1451">
        <f t="shared" ref="BX559:BX578" si="753">BK559+BQ559</f>
        <v>0</v>
      </c>
      <c r="BY559" s="1451">
        <f t="shared" ref="BY559:BY578" si="754">BL559+BR559</f>
        <v>0</v>
      </c>
      <c r="BZ559" s="1451">
        <f t="shared" si="714"/>
        <v>0</v>
      </c>
      <c r="CA559" s="2397"/>
      <c r="CB559" s="2059">
        <f t="shared" si="715"/>
        <v>0</v>
      </c>
    </row>
    <row r="560" spans="1:80" ht="26.25" customHeight="1">
      <c r="A560" s="1170"/>
      <c r="B560" s="1491" t="s">
        <v>863</v>
      </c>
      <c r="C560" s="1547" t="s">
        <v>227</v>
      </c>
      <c r="D560" s="1548"/>
      <c r="E560" s="1358">
        <v>1</v>
      </c>
      <c r="F560" s="891">
        <v>1000</v>
      </c>
      <c r="G560" s="891">
        <v>22000</v>
      </c>
      <c r="H560" s="891">
        <v>0</v>
      </c>
      <c r="I560" s="891">
        <v>0</v>
      </c>
      <c r="J560" s="891">
        <v>0</v>
      </c>
      <c r="K560" s="891">
        <v>0</v>
      </c>
      <c r="L560" s="891">
        <f t="shared" si="706"/>
        <v>23000</v>
      </c>
      <c r="M560" s="1621"/>
      <c r="N560" s="1440"/>
      <c r="O560" s="1440">
        <v>8276.2000000000007</v>
      </c>
      <c r="P560" s="1440"/>
      <c r="Q560" s="1440"/>
      <c r="R560" s="1440"/>
      <c r="S560" s="1440"/>
      <c r="T560" s="1440">
        <f t="shared" si="707"/>
        <v>8276.2000000000007</v>
      </c>
      <c r="U560" s="1722"/>
      <c r="V560" s="2289">
        <f>E560+M560</f>
        <v>1</v>
      </c>
      <c r="W560" s="2111"/>
      <c r="X560" s="2111"/>
      <c r="Y560" s="891">
        <v>1690.5</v>
      </c>
      <c r="Z560" s="891"/>
      <c r="AA560" s="891">
        <v>27270</v>
      </c>
      <c r="AB560" s="891">
        <f t="shared" si="743"/>
        <v>0</v>
      </c>
      <c r="AC560" s="891">
        <f t="shared" si="743"/>
        <v>0</v>
      </c>
      <c r="AD560" s="891">
        <f t="shared" si="743"/>
        <v>0</v>
      </c>
      <c r="AE560" s="1358">
        <f t="shared" si="743"/>
        <v>0</v>
      </c>
      <c r="AF560" s="1722">
        <f t="shared" si="708"/>
        <v>28960.5</v>
      </c>
      <c r="AG560" s="1358"/>
      <c r="AH560" s="1358"/>
      <c r="AI560" s="1346">
        <v>0</v>
      </c>
      <c r="AJ560" s="1346">
        <v>0</v>
      </c>
      <c r="AK560" s="1346">
        <v>0</v>
      </c>
      <c r="AL560" s="1346">
        <v>0</v>
      </c>
      <c r="AM560" s="1346">
        <v>0</v>
      </c>
      <c r="AN560" s="1346">
        <v>0</v>
      </c>
      <c r="AO560" s="1346">
        <f t="shared" si="709"/>
        <v>0</v>
      </c>
      <c r="AP560" s="999"/>
      <c r="AQ560" s="1394"/>
      <c r="AR560" s="999"/>
      <c r="AS560" s="1001"/>
      <c r="AT560" s="1402">
        <f t="shared" ref="AT560:AT577" si="755">AU560/24</f>
        <v>0</v>
      </c>
      <c r="AU560" s="1394"/>
      <c r="AV560" s="1394">
        <f t="shared" si="710"/>
        <v>0</v>
      </c>
      <c r="AW560" s="1999"/>
      <c r="AX560" s="2108">
        <f t="shared" si="744"/>
        <v>0</v>
      </c>
      <c r="AY560" s="1438">
        <f t="shared" si="745"/>
        <v>0</v>
      </c>
      <c r="AZ560" s="1438"/>
      <c r="BA560" s="1438">
        <f t="shared" si="746"/>
        <v>0</v>
      </c>
      <c r="BB560" s="1438">
        <f t="shared" si="747"/>
        <v>0</v>
      </c>
      <c r="BC560" s="1438">
        <f t="shared" si="748"/>
        <v>0</v>
      </c>
      <c r="BD560" s="1438">
        <f t="shared" si="749"/>
        <v>0</v>
      </c>
      <c r="BE560" s="1438">
        <f t="shared" si="711"/>
        <v>0</v>
      </c>
      <c r="BF560" s="1362"/>
      <c r="BG560" s="1398"/>
      <c r="BH560" s="1353">
        <v>2.7</v>
      </c>
      <c r="BI560" s="1353"/>
      <c r="BJ560" s="1353">
        <v>67000</v>
      </c>
      <c r="BK560" s="1353"/>
      <c r="BL560" s="1353"/>
      <c r="BM560" s="1353">
        <f t="shared" si="712"/>
        <v>67000</v>
      </c>
      <c r="BN560" s="1395"/>
      <c r="BO560" s="1395"/>
      <c r="BP560" s="1395"/>
      <c r="BQ560" s="1396">
        <f t="shared" ref="BQ560:BQ577" si="756">BR560/24</f>
        <v>0</v>
      </c>
      <c r="BR560" s="1396"/>
      <c r="BS560" s="1396">
        <f t="shared" si="713"/>
        <v>0</v>
      </c>
      <c r="BT560" s="1852"/>
      <c r="BU560" s="1441">
        <f t="shared" si="750"/>
        <v>2.7</v>
      </c>
      <c r="BV560" s="1441">
        <f t="shared" si="751"/>
        <v>0</v>
      </c>
      <c r="BW560" s="1441">
        <f t="shared" si="752"/>
        <v>67000</v>
      </c>
      <c r="BX560" s="1441">
        <f t="shared" si="753"/>
        <v>0</v>
      </c>
      <c r="BY560" s="1441">
        <f t="shared" si="754"/>
        <v>0</v>
      </c>
      <c r="BZ560" s="1441">
        <f t="shared" si="714"/>
        <v>67000</v>
      </c>
      <c r="CA560" s="2393" t="s">
        <v>921</v>
      </c>
      <c r="CB560" s="2059">
        <f t="shared" si="715"/>
        <v>3.7</v>
      </c>
    </row>
    <row r="561" spans="1:80" ht="33" customHeight="1">
      <c r="A561" s="1170"/>
      <c r="B561" s="1491" t="s">
        <v>767</v>
      </c>
      <c r="C561" s="1547" t="s">
        <v>411</v>
      </c>
      <c r="D561" s="1548"/>
      <c r="E561" s="1358">
        <v>7.75</v>
      </c>
      <c r="F561" s="891">
        <v>2000</v>
      </c>
      <c r="G561" s="891">
        <v>100000</v>
      </c>
      <c r="H561" s="891">
        <v>0</v>
      </c>
      <c r="I561" s="891">
        <v>0</v>
      </c>
      <c r="J561" s="891">
        <v>1675</v>
      </c>
      <c r="K561" s="891">
        <v>40200</v>
      </c>
      <c r="L561" s="891">
        <f t="shared" si="706"/>
        <v>143875</v>
      </c>
      <c r="M561" s="1440"/>
      <c r="N561" s="1440">
        <v>-57.8</v>
      </c>
      <c r="O561" s="1440">
        <v>-16300</v>
      </c>
      <c r="P561" s="1440"/>
      <c r="Q561" s="1440"/>
      <c r="R561" s="1440"/>
      <c r="S561" s="1440"/>
      <c r="T561" s="1440">
        <f t="shared" si="707"/>
        <v>-16357.8</v>
      </c>
      <c r="U561" s="1722"/>
      <c r="V561" s="2289">
        <f t="shared" ref="V561:V578" si="757">E561+M561</f>
        <v>7.75</v>
      </c>
      <c r="W561" s="2111"/>
      <c r="X561" s="2111"/>
      <c r="Y561" s="891"/>
      <c r="Z561" s="891"/>
      <c r="AA561" s="891">
        <v>13578.4</v>
      </c>
      <c r="AB561" s="891">
        <f t="shared" ref="AB561:AB578" si="758">H561+P561</f>
        <v>0</v>
      </c>
      <c r="AC561" s="891">
        <f t="shared" ref="AC561:AC578" si="759">I561+Q561</f>
        <v>0</v>
      </c>
      <c r="AD561" s="891">
        <v>4175</v>
      </c>
      <c r="AE561" s="891">
        <v>100200</v>
      </c>
      <c r="AF561" s="1722">
        <f t="shared" si="708"/>
        <v>117953.4</v>
      </c>
      <c r="AG561" s="891"/>
      <c r="AH561" s="891"/>
      <c r="AI561" s="1346">
        <v>7.65</v>
      </c>
      <c r="AJ561" s="1346">
        <v>3000</v>
      </c>
      <c r="AK561" s="1346">
        <v>122000</v>
      </c>
      <c r="AL561" s="1346">
        <v>0</v>
      </c>
      <c r="AM561" s="1346">
        <v>0</v>
      </c>
      <c r="AN561" s="1346">
        <v>0</v>
      </c>
      <c r="AO561" s="1346">
        <f t="shared" si="709"/>
        <v>125000</v>
      </c>
      <c r="AP561" s="999"/>
      <c r="AQ561" s="1394"/>
      <c r="AR561" s="999"/>
      <c r="AS561" s="1001"/>
      <c r="AT561" s="1402">
        <f t="shared" si="755"/>
        <v>0</v>
      </c>
      <c r="AU561" s="1394"/>
      <c r="AV561" s="1394">
        <f t="shared" si="710"/>
        <v>0</v>
      </c>
      <c r="AW561" s="1999"/>
      <c r="AX561" s="2290">
        <v>4</v>
      </c>
      <c r="AY561" s="1438"/>
      <c r="AZ561" s="1438"/>
      <c r="BA561" s="1438">
        <v>110888.6</v>
      </c>
      <c r="BB561" s="1438">
        <f t="shared" si="747"/>
        <v>0</v>
      </c>
      <c r="BC561" s="1438">
        <f t="shared" si="748"/>
        <v>0</v>
      </c>
      <c r="BD561" s="1438">
        <f t="shared" si="749"/>
        <v>0</v>
      </c>
      <c r="BE561" s="1438">
        <f t="shared" si="711"/>
        <v>110888.6</v>
      </c>
      <c r="BF561" s="1362"/>
      <c r="BG561" s="1501"/>
      <c r="BH561" s="1353">
        <v>2.2000000000000002</v>
      </c>
      <c r="BI561" s="1353"/>
      <c r="BJ561" s="1353">
        <v>40000</v>
      </c>
      <c r="BK561" s="1353"/>
      <c r="BL561" s="1353"/>
      <c r="BM561" s="1353">
        <f t="shared" si="712"/>
        <v>40000</v>
      </c>
      <c r="BN561" s="1395"/>
      <c r="BO561" s="1395"/>
      <c r="BP561" s="1395"/>
      <c r="BQ561" s="1396">
        <f t="shared" si="756"/>
        <v>0</v>
      </c>
      <c r="BR561" s="1396"/>
      <c r="BS561" s="1396">
        <f t="shared" si="713"/>
        <v>0</v>
      </c>
      <c r="BT561" s="1852"/>
      <c r="BU561" s="1441">
        <f t="shared" si="750"/>
        <v>2.2000000000000002</v>
      </c>
      <c r="BV561" s="1441">
        <f t="shared" si="751"/>
        <v>0</v>
      </c>
      <c r="BW561" s="1441">
        <f t="shared" si="752"/>
        <v>40000</v>
      </c>
      <c r="BX561" s="1441">
        <f t="shared" si="753"/>
        <v>0</v>
      </c>
      <c r="BY561" s="1441">
        <f t="shared" si="754"/>
        <v>0</v>
      </c>
      <c r="BZ561" s="1441">
        <f t="shared" si="714"/>
        <v>40000</v>
      </c>
      <c r="CA561" s="2393" t="s">
        <v>1285</v>
      </c>
      <c r="CB561" s="2059">
        <f t="shared" si="715"/>
        <v>13.95</v>
      </c>
    </row>
    <row r="562" spans="1:80" ht="23.25" hidden="1" customHeight="1">
      <c r="A562" s="1170"/>
      <c r="B562" s="1491"/>
      <c r="C562" s="1547" t="s">
        <v>644</v>
      </c>
      <c r="D562" s="1548"/>
      <c r="E562" s="1358">
        <v>0</v>
      </c>
      <c r="F562" s="891">
        <v>0</v>
      </c>
      <c r="G562" s="891">
        <v>0</v>
      </c>
      <c r="H562" s="891">
        <v>0</v>
      </c>
      <c r="I562" s="891">
        <v>0</v>
      </c>
      <c r="J562" s="891">
        <v>0</v>
      </c>
      <c r="K562" s="891">
        <v>0</v>
      </c>
      <c r="L562" s="891">
        <f t="shared" si="706"/>
        <v>0</v>
      </c>
      <c r="M562" s="1440"/>
      <c r="N562" s="1440"/>
      <c r="O562" s="1440"/>
      <c r="P562" s="1440"/>
      <c r="Q562" s="1440"/>
      <c r="R562" s="1440">
        <f>S562/24</f>
        <v>0</v>
      </c>
      <c r="S562" s="1440"/>
      <c r="T562" s="1440">
        <f t="shared" si="707"/>
        <v>0</v>
      </c>
      <c r="U562" s="1722"/>
      <c r="V562" s="2111">
        <f t="shared" si="757"/>
        <v>0</v>
      </c>
      <c r="W562" s="2111"/>
      <c r="X562" s="2111"/>
      <c r="Y562" s="891">
        <f t="shared" ref="Y562:Y578" si="760">F562+N562</f>
        <v>0</v>
      </c>
      <c r="Z562" s="891"/>
      <c r="AA562" s="891">
        <f t="shared" ref="AA562:AA578" si="761">G562+O562</f>
        <v>0</v>
      </c>
      <c r="AB562" s="891">
        <f t="shared" si="758"/>
        <v>0</v>
      </c>
      <c r="AC562" s="891">
        <f t="shared" si="759"/>
        <v>0</v>
      </c>
      <c r="AD562" s="891">
        <f t="shared" ref="AD562:AD578" si="762">J562+R562</f>
        <v>0</v>
      </c>
      <c r="AE562" s="891">
        <f t="shared" ref="AE562:AE578" si="763">K562+S562</f>
        <v>0</v>
      </c>
      <c r="AF562" s="1722">
        <f t="shared" si="708"/>
        <v>0</v>
      </c>
      <c r="AG562" s="891"/>
      <c r="AH562" s="891"/>
      <c r="AI562" s="1346">
        <v>0</v>
      </c>
      <c r="AJ562" s="1346">
        <v>0</v>
      </c>
      <c r="AK562" s="1346">
        <v>0</v>
      </c>
      <c r="AL562" s="1346">
        <v>0</v>
      </c>
      <c r="AM562" s="1346">
        <v>0</v>
      </c>
      <c r="AN562" s="1346">
        <v>0</v>
      </c>
      <c r="AO562" s="1346">
        <f t="shared" si="709"/>
        <v>0</v>
      </c>
      <c r="AP562" s="999"/>
      <c r="AQ562" s="1394"/>
      <c r="AR562" s="999"/>
      <c r="AS562" s="1001"/>
      <c r="AT562" s="1402">
        <f t="shared" si="755"/>
        <v>0</v>
      </c>
      <c r="AU562" s="1394"/>
      <c r="AV562" s="1394">
        <f t="shared" si="710"/>
        <v>0</v>
      </c>
      <c r="AW562" s="1999"/>
      <c r="AX562" s="2108">
        <f t="shared" si="744"/>
        <v>0</v>
      </c>
      <c r="AY562" s="1438">
        <f t="shared" si="745"/>
        <v>0</v>
      </c>
      <c r="AZ562" s="1438"/>
      <c r="BA562" s="1438">
        <f t="shared" si="746"/>
        <v>0</v>
      </c>
      <c r="BB562" s="1438">
        <f t="shared" si="747"/>
        <v>0</v>
      </c>
      <c r="BC562" s="1438">
        <f t="shared" si="748"/>
        <v>0</v>
      </c>
      <c r="BD562" s="1438">
        <f t="shared" si="749"/>
        <v>0</v>
      </c>
      <c r="BE562" s="1438">
        <f t="shared" si="711"/>
        <v>0</v>
      </c>
      <c r="BF562" s="1362"/>
      <c r="BG562" s="1363"/>
      <c r="BH562" s="1353"/>
      <c r="BI562" s="1353"/>
      <c r="BJ562" s="1353"/>
      <c r="BK562" s="1353"/>
      <c r="BL562" s="1353"/>
      <c r="BM562" s="1353">
        <f t="shared" si="712"/>
        <v>0</v>
      </c>
      <c r="BN562" s="1395"/>
      <c r="BO562" s="1395"/>
      <c r="BP562" s="1395"/>
      <c r="BQ562" s="1396">
        <f t="shared" si="756"/>
        <v>0</v>
      </c>
      <c r="BR562" s="1396"/>
      <c r="BS562" s="1396">
        <f t="shared" si="713"/>
        <v>0</v>
      </c>
      <c r="BT562" s="1852"/>
      <c r="BU562" s="1441">
        <f t="shared" si="750"/>
        <v>0</v>
      </c>
      <c r="BV562" s="1441">
        <f t="shared" si="751"/>
        <v>0</v>
      </c>
      <c r="BW562" s="1441">
        <f t="shared" si="752"/>
        <v>0</v>
      </c>
      <c r="BX562" s="1441">
        <f t="shared" si="753"/>
        <v>0</v>
      </c>
      <c r="BY562" s="1441">
        <f t="shared" si="754"/>
        <v>0</v>
      </c>
      <c r="BZ562" s="1441">
        <f t="shared" si="714"/>
        <v>0</v>
      </c>
      <c r="CA562" s="2393" t="s">
        <v>905</v>
      </c>
      <c r="CB562" s="2059">
        <f t="shared" si="715"/>
        <v>0</v>
      </c>
    </row>
    <row r="563" spans="1:80" ht="30" customHeight="1">
      <c r="A563" s="1170"/>
      <c r="B563" s="1491" t="s">
        <v>752</v>
      </c>
      <c r="C563" s="1547" t="s">
        <v>982</v>
      </c>
      <c r="D563" s="1548"/>
      <c r="E563" s="1358">
        <v>0</v>
      </c>
      <c r="F563" s="891">
        <v>0</v>
      </c>
      <c r="G563" s="891">
        <v>0</v>
      </c>
      <c r="H563" s="891">
        <v>0</v>
      </c>
      <c r="I563" s="891">
        <v>0</v>
      </c>
      <c r="J563" s="891">
        <v>0</v>
      </c>
      <c r="K563" s="891">
        <v>0</v>
      </c>
      <c r="L563" s="891">
        <f t="shared" si="706"/>
        <v>0</v>
      </c>
      <c r="M563" s="1440"/>
      <c r="N563" s="1440"/>
      <c r="O563" s="1440"/>
      <c r="P563" s="1440"/>
      <c r="Q563" s="1440"/>
      <c r="R563" s="1440"/>
      <c r="S563" s="1440"/>
      <c r="T563" s="1440">
        <f t="shared" si="707"/>
        <v>0</v>
      </c>
      <c r="U563" s="1722"/>
      <c r="V563" s="2111">
        <f t="shared" si="757"/>
        <v>0</v>
      </c>
      <c r="W563" s="2111"/>
      <c r="X563" s="2111"/>
      <c r="Y563" s="891">
        <f t="shared" si="760"/>
        <v>0</v>
      </c>
      <c r="Z563" s="891"/>
      <c r="AA563" s="891">
        <f t="shared" si="761"/>
        <v>0</v>
      </c>
      <c r="AB563" s="891">
        <f t="shared" si="758"/>
        <v>0</v>
      </c>
      <c r="AC563" s="891">
        <f t="shared" si="759"/>
        <v>0</v>
      </c>
      <c r="AD563" s="891">
        <f t="shared" si="762"/>
        <v>0</v>
      </c>
      <c r="AE563" s="891">
        <f t="shared" si="763"/>
        <v>0</v>
      </c>
      <c r="AF563" s="1366">
        <f t="shared" si="708"/>
        <v>0</v>
      </c>
      <c r="AG563" s="891"/>
      <c r="AH563" s="891"/>
      <c r="AI563" s="1346">
        <v>2</v>
      </c>
      <c r="AJ563" s="1346">
        <v>1500</v>
      </c>
      <c r="AK563" s="1346">
        <v>18500</v>
      </c>
      <c r="AL563" s="1346">
        <v>0</v>
      </c>
      <c r="AM563" s="1346">
        <v>550</v>
      </c>
      <c r="AN563" s="1346">
        <v>13200</v>
      </c>
      <c r="AO563" s="1346">
        <f t="shared" si="709"/>
        <v>33750</v>
      </c>
      <c r="AP563" s="999"/>
      <c r="AQ563" s="1394"/>
      <c r="AR563" s="999"/>
      <c r="AS563" s="1001"/>
      <c r="AT563" s="1402">
        <f t="shared" si="755"/>
        <v>0</v>
      </c>
      <c r="AU563" s="1394"/>
      <c r="AV563" s="1394">
        <f t="shared" si="710"/>
        <v>0</v>
      </c>
      <c r="AW563" s="1999"/>
      <c r="AX563" s="2108">
        <f t="shared" si="744"/>
        <v>2</v>
      </c>
      <c r="AY563" s="1438"/>
      <c r="AZ563" s="1438"/>
      <c r="BA563" s="1438">
        <v>27726.7</v>
      </c>
      <c r="BB563" s="1438">
        <f t="shared" si="747"/>
        <v>0</v>
      </c>
      <c r="BC563" s="1438"/>
      <c r="BD563" s="1438"/>
      <c r="BE563" s="1438">
        <f t="shared" si="711"/>
        <v>27726.7</v>
      </c>
      <c r="BF563" s="1362"/>
      <c r="BG563" s="1363"/>
      <c r="BH563" s="1353"/>
      <c r="BI563" s="1353"/>
      <c r="BJ563" s="1353"/>
      <c r="BK563" s="1353"/>
      <c r="BL563" s="1353"/>
      <c r="BM563" s="1353">
        <f t="shared" si="712"/>
        <v>0</v>
      </c>
      <c r="BN563" s="1395"/>
      <c r="BO563" s="1395"/>
      <c r="BP563" s="1395"/>
      <c r="BQ563" s="1396">
        <f t="shared" si="756"/>
        <v>0</v>
      </c>
      <c r="BR563" s="1396"/>
      <c r="BS563" s="1396">
        <f t="shared" si="713"/>
        <v>0</v>
      </c>
      <c r="BT563" s="1852"/>
      <c r="BU563" s="1441">
        <f t="shared" si="750"/>
        <v>0</v>
      </c>
      <c r="BV563" s="1441">
        <f t="shared" si="751"/>
        <v>0</v>
      </c>
      <c r="BW563" s="1441">
        <f t="shared" si="752"/>
        <v>0</v>
      </c>
      <c r="BX563" s="1441">
        <f t="shared" si="753"/>
        <v>0</v>
      </c>
      <c r="BY563" s="1441">
        <f t="shared" si="754"/>
        <v>0</v>
      </c>
      <c r="BZ563" s="1441">
        <f t="shared" si="714"/>
        <v>0</v>
      </c>
      <c r="CA563" s="2393" t="s">
        <v>453</v>
      </c>
      <c r="CB563" s="2059">
        <f t="shared" si="715"/>
        <v>2</v>
      </c>
    </row>
    <row r="564" spans="1:80" ht="33" customHeight="1">
      <c r="A564" s="1170"/>
      <c r="B564" s="1491" t="s">
        <v>1174</v>
      </c>
      <c r="C564" s="1547" t="s">
        <v>1175</v>
      </c>
      <c r="D564" s="1548"/>
      <c r="E564" s="1358">
        <v>0</v>
      </c>
      <c r="F564" s="891">
        <v>0</v>
      </c>
      <c r="G564" s="891">
        <v>0</v>
      </c>
      <c r="H564" s="891">
        <v>0</v>
      </c>
      <c r="I564" s="891">
        <v>0</v>
      </c>
      <c r="J564" s="891">
        <v>0</v>
      </c>
      <c r="K564" s="891">
        <v>0</v>
      </c>
      <c r="L564" s="891">
        <f t="shared" si="706"/>
        <v>0</v>
      </c>
      <c r="M564" s="1440"/>
      <c r="N564" s="1440"/>
      <c r="O564" s="1440"/>
      <c r="P564" s="1440"/>
      <c r="Q564" s="1440"/>
      <c r="R564" s="1440"/>
      <c r="S564" s="1440"/>
      <c r="T564" s="1440">
        <f t="shared" si="707"/>
        <v>0</v>
      </c>
      <c r="U564" s="1722"/>
      <c r="V564" s="2111">
        <f t="shared" si="757"/>
        <v>0</v>
      </c>
      <c r="W564" s="2111"/>
      <c r="X564" s="2111"/>
      <c r="Y564" s="891">
        <f t="shared" si="760"/>
        <v>0</v>
      </c>
      <c r="Z564" s="891"/>
      <c r="AA564" s="891">
        <f t="shared" si="761"/>
        <v>0</v>
      </c>
      <c r="AB564" s="891">
        <f t="shared" si="758"/>
        <v>0</v>
      </c>
      <c r="AC564" s="891">
        <f t="shared" si="759"/>
        <v>0</v>
      </c>
      <c r="AD564" s="891">
        <f t="shared" si="762"/>
        <v>0</v>
      </c>
      <c r="AE564" s="891">
        <f t="shared" si="763"/>
        <v>0</v>
      </c>
      <c r="AF564" s="1366">
        <f t="shared" si="708"/>
        <v>0</v>
      </c>
      <c r="AG564" s="891"/>
      <c r="AH564" s="891"/>
      <c r="AI564" s="1346">
        <v>0</v>
      </c>
      <c r="AJ564" s="1346">
        <v>0</v>
      </c>
      <c r="AK564" s="1346">
        <v>0</v>
      </c>
      <c r="AL564" s="1346">
        <v>0</v>
      </c>
      <c r="AM564" s="1346">
        <v>0</v>
      </c>
      <c r="AN564" s="1346">
        <v>0</v>
      </c>
      <c r="AO564" s="1346">
        <f t="shared" si="709"/>
        <v>0</v>
      </c>
      <c r="AP564" s="999"/>
      <c r="AQ564" s="1394"/>
      <c r="AR564" s="999"/>
      <c r="AS564" s="1001"/>
      <c r="AT564" s="1402">
        <f t="shared" si="755"/>
        <v>0</v>
      </c>
      <c r="AU564" s="1394"/>
      <c r="AV564" s="1394">
        <f t="shared" si="710"/>
        <v>0</v>
      </c>
      <c r="AW564" s="1999">
        <v>114.35</v>
      </c>
      <c r="AX564" s="2108">
        <f t="shared" si="744"/>
        <v>0</v>
      </c>
      <c r="AY564" s="1438">
        <v>28250</v>
      </c>
      <c r="AZ564" s="1438"/>
      <c r="BA564" s="1438">
        <f t="shared" si="746"/>
        <v>0</v>
      </c>
      <c r="BB564" s="1438">
        <f t="shared" si="747"/>
        <v>0</v>
      </c>
      <c r="BC564" s="1438">
        <v>2350</v>
      </c>
      <c r="BD564" s="1438">
        <v>56400</v>
      </c>
      <c r="BE564" s="1438">
        <f t="shared" si="711"/>
        <v>87000</v>
      </c>
      <c r="BF564" s="1362"/>
      <c r="BG564" s="1363"/>
      <c r="BH564" s="1353"/>
      <c r="BI564" s="1353"/>
      <c r="BJ564" s="1353"/>
      <c r="BK564" s="1353"/>
      <c r="BL564" s="1353"/>
      <c r="BM564" s="1353">
        <f t="shared" si="712"/>
        <v>0</v>
      </c>
      <c r="BN564" s="1395"/>
      <c r="BO564" s="1395"/>
      <c r="BP564" s="1395"/>
      <c r="BQ564" s="1396">
        <f t="shared" si="756"/>
        <v>0</v>
      </c>
      <c r="BR564" s="1396"/>
      <c r="BS564" s="1396">
        <f t="shared" si="713"/>
        <v>0</v>
      </c>
      <c r="BT564" s="1852"/>
      <c r="BU564" s="1441">
        <f t="shared" si="750"/>
        <v>0</v>
      </c>
      <c r="BV564" s="1441">
        <f t="shared" si="751"/>
        <v>0</v>
      </c>
      <c r="BW564" s="1441"/>
      <c r="BX564" s="1441"/>
      <c r="BY564" s="1441"/>
      <c r="BZ564" s="1441">
        <f t="shared" si="714"/>
        <v>0</v>
      </c>
      <c r="CA564" s="2399" t="s">
        <v>1245</v>
      </c>
      <c r="CB564" s="2059">
        <f t="shared" si="715"/>
        <v>0</v>
      </c>
    </row>
    <row r="565" spans="1:80" ht="11.25" hidden="1" customHeight="1">
      <c r="A565" s="1170"/>
      <c r="B565" s="1491"/>
      <c r="C565" s="1547"/>
      <c r="D565" s="1548"/>
      <c r="E565" s="1358">
        <v>0</v>
      </c>
      <c r="F565" s="891">
        <v>0</v>
      </c>
      <c r="G565" s="891">
        <v>0</v>
      </c>
      <c r="H565" s="891">
        <v>0</v>
      </c>
      <c r="I565" s="891">
        <v>0</v>
      </c>
      <c r="J565" s="891">
        <v>0</v>
      </c>
      <c r="K565" s="891">
        <v>0</v>
      </c>
      <c r="L565" s="891">
        <f t="shared" si="706"/>
        <v>0</v>
      </c>
      <c r="M565" s="1440"/>
      <c r="N565" s="1440"/>
      <c r="O565" s="1440"/>
      <c r="P565" s="1440"/>
      <c r="Q565" s="1440"/>
      <c r="R565" s="1440"/>
      <c r="S565" s="1440"/>
      <c r="T565" s="1440">
        <f t="shared" si="707"/>
        <v>0</v>
      </c>
      <c r="U565" s="1722"/>
      <c r="V565" s="2111">
        <f t="shared" si="757"/>
        <v>0</v>
      </c>
      <c r="W565" s="2111"/>
      <c r="X565" s="2111"/>
      <c r="Y565" s="891">
        <f t="shared" si="760"/>
        <v>0</v>
      </c>
      <c r="Z565" s="891"/>
      <c r="AA565" s="891">
        <f t="shared" si="761"/>
        <v>0</v>
      </c>
      <c r="AB565" s="891">
        <f t="shared" si="758"/>
        <v>0</v>
      </c>
      <c r="AC565" s="891">
        <f t="shared" si="759"/>
        <v>0</v>
      </c>
      <c r="AD565" s="891">
        <f t="shared" si="762"/>
        <v>0</v>
      </c>
      <c r="AE565" s="891">
        <f t="shared" si="763"/>
        <v>0</v>
      </c>
      <c r="AF565" s="1366">
        <f t="shared" si="708"/>
        <v>0</v>
      </c>
      <c r="AG565" s="891"/>
      <c r="AH565" s="891"/>
      <c r="AI565" s="1346">
        <v>0</v>
      </c>
      <c r="AJ565" s="1346">
        <v>0</v>
      </c>
      <c r="AK565" s="1346">
        <v>0</v>
      </c>
      <c r="AL565" s="1346">
        <v>0</v>
      </c>
      <c r="AM565" s="1346">
        <v>0</v>
      </c>
      <c r="AN565" s="1346">
        <v>0</v>
      </c>
      <c r="AO565" s="1346">
        <f t="shared" si="709"/>
        <v>0</v>
      </c>
      <c r="AP565" s="999"/>
      <c r="AQ565" s="1394"/>
      <c r="AR565" s="999"/>
      <c r="AS565" s="1001"/>
      <c r="AT565" s="1402">
        <f t="shared" si="755"/>
        <v>0</v>
      </c>
      <c r="AU565" s="1394"/>
      <c r="AV565" s="1394">
        <f t="shared" si="710"/>
        <v>0</v>
      </c>
      <c r="AW565" s="1999"/>
      <c r="AX565" s="2108">
        <f t="shared" si="744"/>
        <v>0</v>
      </c>
      <c r="AY565" s="1438">
        <f t="shared" si="745"/>
        <v>0</v>
      </c>
      <c r="AZ565" s="1438"/>
      <c r="BA565" s="1438">
        <f t="shared" si="746"/>
        <v>0</v>
      </c>
      <c r="BB565" s="1438">
        <f t="shared" si="747"/>
        <v>0</v>
      </c>
      <c r="BC565" s="1438">
        <f t="shared" si="748"/>
        <v>0</v>
      </c>
      <c r="BD565" s="1438">
        <f t="shared" si="749"/>
        <v>0</v>
      </c>
      <c r="BE565" s="1438">
        <f t="shared" si="711"/>
        <v>0</v>
      </c>
      <c r="BF565" s="1362"/>
      <c r="BG565" s="1363"/>
      <c r="BH565" s="1353"/>
      <c r="BI565" s="1353"/>
      <c r="BJ565" s="1353"/>
      <c r="BK565" s="1353"/>
      <c r="BL565" s="1353"/>
      <c r="BM565" s="1353">
        <f t="shared" si="712"/>
        <v>0</v>
      </c>
      <c r="BN565" s="1395"/>
      <c r="BO565" s="1395"/>
      <c r="BP565" s="1395"/>
      <c r="BQ565" s="1396">
        <f t="shared" si="756"/>
        <v>0</v>
      </c>
      <c r="BR565" s="1396"/>
      <c r="BS565" s="1396">
        <f t="shared" si="713"/>
        <v>0</v>
      </c>
      <c r="BT565" s="1441"/>
      <c r="BU565" s="1441">
        <f t="shared" si="750"/>
        <v>0</v>
      </c>
      <c r="BV565" s="1441">
        <f t="shared" si="751"/>
        <v>0</v>
      </c>
      <c r="BW565" s="1441">
        <f t="shared" si="752"/>
        <v>0</v>
      </c>
      <c r="BX565" s="1441">
        <f t="shared" si="753"/>
        <v>0</v>
      </c>
      <c r="BY565" s="1441">
        <f t="shared" si="754"/>
        <v>0</v>
      </c>
      <c r="BZ565" s="1441">
        <f t="shared" si="714"/>
        <v>0</v>
      </c>
      <c r="CA565" s="2394"/>
      <c r="CB565" s="2059">
        <f t="shared" si="715"/>
        <v>0</v>
      </c>
    </row>
    <row r="566" spans="1:80" ht="11.25" hidden="1" customHeight="1">
      <c r="A566" s="1170"/>
      <c r="B566" s="1491"/>
      <c r="C566" s="1547"/>
      <c r="D566" s="1548"/>
      <c r="E566" s="1358">
        <v>0</v>
      </c>
      <c r="F566" s="891">
        <v>0</v>
      </c>
      <c r="G566" s="891">
        <v>0</v>
      </c>
      <c r="H566" s="891">
        <v>0</v>
      </c>
      <c r="I566" s="891">
        <v>0</v>
      </c>
      <c r="J566" s="891">
        <v>0</v>
      </c>
      <c r="K566" s="891">
        <v>0</v>
      </c>
      <c r="L566" s="891">
        <f t="shared" si="706"/>
        <v>0</v>
      </c>
      <c r="M566" s="1440"/>
      <c r="N566" s="1440"/>
      <c r="O566" s="1440"/>
      <c r="P566" s="1440"/>
      <c r="Q566" s="1440"/>
      <c r="R566" s="1440"/>
      <c r="S566" s="1440"/>
      <c r="T566" s="1440">
        <f t="shared" si="707"/>
        <v>0</v>
      </c>
      <c r="U566" s="1722"/>
      <c r="V566" s="2111">
        <f t="shared" si="757"/>
        <v>0</v>
      </c>
      <c r="W566" s="2111"/>
      <c r="X566" s="2111"/>
      <c r="Y566" s="891">
        <f t="shared" si="760"/>
        <v>0</v>
      </c>
      <c r="Z566" s="891"/>
      <c r="AA566" s="891">
        <f t="shared" si="761"/>
        <v>0</v>
      </c>
      <c r="AB566" s="891">
        <f t="shared" si="758"/>
        <v>0</v>
      </c>
      <c r="AC566" s="891">
        <f t="shared" si="759"/>
        <v>0</v>
      </c>
      <c r="AD566" s="891">
        <f t="shared" si="762"/>
        <v>0</v>
      </c>
      <c r="AE566" s="891">
        <f t="shared" si="763"/>
        <v>0</v>
      </c>
      <c r="AF566" s="1366">
        <f t="shared" si="708"/>
        <v>0</v>
      </c>
      <c r="AG566" s="891"/>
      <c r="AH566" s="891"/>
      <c r="AI566" s="1346">
        <v>0</v>
      </c>
      <c r="AJ566" s="1346">
        <v>0</v>
      </c>
      <c r="AK566" s="1346">
        <v>0</v>
      </c>
      <c r="AL566" s="1346">
        <v>0</v>
      </c>
      <c r="AM566" s="1346">
        <v>0</v>
      </c>
      <c r="AN566" s="1346">
        <v>0</v>
      </c>
      <c r="AO566" s="1346">
        <f t="shared" si="709"/>
        <v>0</v>
      </c>
      <c r="AP566" s="999"/>
      <c r="AQ566" s="1394"/>
      <c r="AR566" s="999"/>
      <c r="AS566" s="1001"/>
      <c r="AT566" s="1402">
        <f t="shared" si="755"/>
        <v>0</v>
      </c>
      <c r="AU566" s="1394"/>
      <c r="AV566" s="1394">
        <f t="shared" si="710"/>
        <v>0</v>
      </c>
      <c r="AW566" s="1999"/>
      <c r="AX566" s="2108">
        <f t="shared" si="744"/>
        <v>0</v>
      </c>
      <c r="AY566" s="1438">
        <f t="shared" si="745"/>
        <v>0</v>
      </c>
      <c r="AZ566" s="1438"/>
      <c r="BA566" s="1438">
        <f t="shared" si="746"/>
        <v>0</v>
      </c>
      <c r="BB566" s="1438">
        <f t="shared" si="747"/>
        <v>0</v>
      </c>
      <c r="BC566" s="1438">
        <f t="shared" si="748"/>
        <v>0</v>
      </c>
      <c r="BD566" s="1438">
        <f t="shared" si="749"/>
        <v>0</v>
      </c>
      <c r="BE566" s="1438">
        <f t="shared" si="711"/>
        <v>0</v>
      </c>
      <c r="BF566" s="1362"/>
      <c r="BG566" s="1363"/>
      <c r="BH566" s="1353"/>
      <c r="BI566" s="1353"/>
      <c r="BJ566" s="1353"/>
      <c r="BK566" s="1353"/>
      <c r="BL566" s="1353"/>
      <c r="BM566" s="1353">
        <f t="shared" si="712"/>
        <v>0</v>
      </c>
      <c r="BN566" s="1395"/>
      <c r="BO566" s="1395"/>
      <c r="BP566" s="1395"/>
      <c r="BQ566" s="1396">
        <f t="shared" si="756"/>
        <v>0</v>
      </c>
      <c r="BR566" s="1396"/>
      <c r="BS566" s="1396">
        <f t="shared" si="713"/>
        <v>0</v>
      </c>
      <c r="BT566" s="1441"/>
      <c r="BU566" s="1441">
        <f t="shared" si="750"/>
        <v>0</v>
      </c>
      <c r="BV566" s="1441">
        <f t="shared" si="751"/>
        <v>0</v>
      </c>
      <c r="BW566" s="1441">
        <f t="shared" si="752"/>
        <v>0</v>
      </c>
      <c r="BX566" s="1441">
        <f t="shared" si="753"/>
        <v>0</v>
      </c>
      <c r="BY566" s="1441">
        <f t="shared" si="754"/>
        <v>0</v>
      </c>
      <c r="BZ566" s="1441">
        <f t="shared" si="714"/>
        <v>0</v>
      </c>
      <c r="CA566" s="2394"/>
      <c r="CB566" s="2059">
        <f t="shared" si="715"/>
        <v>0</v>
      </c>
    </row>
    <row r="567" spans="1:80" ht="11.25" hidden="1" customHeight="1">
      <c r="A567" s="1170"/>
      <c r="B567" s="1491"/>
      <c r="C567" s="1547"/>
      <c r="D567" s="1548"/>
      <c r="E567" s="1358">
        <v>0</v>
      </c>
      <c r="F567" s="891">
        <v>0</v>
      </c>
      <c r="G567" s="891">
        <v>0</v>
      </c>
      <c r="H567" s="891">
        <v>0</v>
      </c>
      <c r="I567" s="891">
        <v>0</v>
      </c>
      <c r="J567" s="891">
        <v>0</v>
      </c>
      <c r="K567" s="891">
        <v>0</v>
      </c>
      <c r="L567" s="891">
        <f t="shared" si="706"/>
        <v>0</v>
      </c>
      <c r="M567" s="1440"/>
      <c r="N567" s="1440"/>
      <c r="O567" s="1440"/>
      <c r="P567" s="1440"/>
      <c r="Q567" s="1440"/>
      <c r="R567" s="1440"/>
      <c r="S567" s="1440"/>
      <c r="T567" s="1440">
        <f t="shared" si="707"/>
        <v>0</v>
      </c>
      <c r="U567" s="1722"/>
      <c r="V567" s="2111">
        <f t="shared" si="757"/>
        <v>0</v>
      </c>
      <c r="W567" s="2111"/>
      <c r="X567" s="2111"/>
      <c r="Y567" s="891">
        <f t="shared" si="760"/>
        <v>0</v>
      </c>
      <c r="Z567" s="891"/>
      <c r="AA567" s="891">
        <f t="shared" si="761"/>
        <v>0</v>
      </c>
      <c r="AB567" s="891">
        <f t="shared" si="758"/>
        <v>0</v>
      </c>
      <c r="AC567" s="891">
        <f t="shared" si="759"/>
        <v>0</v>
      </c>
      <c r="AD567" s="891">
        <f t="shared" si="762"/>
        <v>0</v>
      </c>
      <c r="AE567" s="891">
        <f t="shared" si="763"/>
        <v>0</v>
      </c>
      <c r="AF567" s="1366">
        <f t="shared" si="708"/>
        <v>0</v>
      </c>
      <c r="AG567" s="891"/>
      <c r="AH567" s="891"/>
      <c r="AI567" s="1346">
        <v>0</v>
      </c>
      <c r="AJ567" s="1346">
        <v>0</v>
      </c>
      <c r="AK567" s="1346">
        <v>0</v>
      </c>
      <c r="AL567" s="1346">
        <v>0</v>
      </c>
      <c r="AM567" s="1346">
        <v>0</v>
      </c>
      <c r="AN567" s="1346">
        <v>0</v>
      </c>
      <c r="AO567" s="1346">
        <f t="shared" si="709"/>
        <v>0</v>
      </c>
      <c r="AP567" s="999"/>
      <c r="AQ567" s="1394"/>
      <c r="AR567" s="999"/>
      <c r="AS567" s="1001"/>
      <c r="AT567" s="1402">
        <f t="shared" si="755"/>
        <v>0</v>
      </c>
      <c r="AU567" s="1394"/>
      <c r="AV567" s="1394">
        <f t="shared" si="710"/>
        <v>0</v>
      </c>
      <c r="AW567" s="1999"/>
      <c r="AX567" s="2108">
        <f t="shared" si="744"/>
        <v>0</v>
      </c>
      <c r="AY567" s="1438">
        <f t="shared" si="745"/>
        <v>0</v>
      </c>
      <c r="AZ567" s="1438"/>
      <c r="BA567" s="1438">
        <f t="shared" si="746"/>
        <v>0</v>
      </c>
      <c r="BB567" s="1438">
        <f t="shared" si="747"/>
        <v>0</v>
      </c>
      <c r="BC567" s="1438">
        <f t="shared" si="748"/>
        <v>0</v>
      </c>
      <c r="BD567" s="1438">
        <f t="shared" si="749"/>
        <v>0</v>
      </c>
      <c r="BE567" s="1438">
        <f t="shared" si="711"/>
        <v>0</v>
      </c>
      <c r="BF567" s="1362"/>
      <c r="BG567" s="1363"/>
      <c r="BH567" s="1353"/>
      <c r="BI567" s="1353"/>
      <c r="BJ567" s="1353"/>
      <c r="BK567" s="1353"/>
      <c r="BL567" s="1353"/>
      <c r="BM567" s="1353">
        <f t="shared" si="712"/>
        <v>0</v>
      </c>
      <c r="BN567" s="1395"/>
      <c r="BO567" s="1395"/>
      <c r="BP567" s="1395"/>
      <c r="BQ567" s="1396">
        <f t="shared" si="756"/>
        <v>0</v>
      </c>
      <c r="BR567" s="1396"/>
      <c r="BS567" s="1396">
        <f t="shared" si="713"/>
        <v>0</v>
      </c>
      <c r="BT567" s="1441"/>
      <c r="BU567" s="1441">
        <f t="shared" si="750"/>
        <v>0</v>
      </c>
      <c r="BV567" s="1441">
        <f t="shared" si="751"/>
        <v>0</v>
      </c>
      <c r="BW567" s="1441">
        <f t="shared" si="752"/>
        <v>0</v>
      </c>
      <c r="BX567" s="1441">
        <f t="shared" si="753"/>
        <v>0</v>
      </c>
      <c r="BY567" s="1441">
        <f t="shared" si="754"/>
        <v>0</v>
      </c>
      <c r="BZ567" s="1441">
        <f t="shared" si="714"/>
        <v>0</v>
      </c>
      <c r="CA567" s="2394"/>
      <c r="CB567" s="2059">
        <f t="shared" si="715"/>
        <v>0</v>
      </c>
    </row>
    <row r="568" spans="1:80" ht="11.25" hidden="1" customHeight="1">
      <c r="A568" s="1170"/>
      <c r="B568" s="1491"/>
      <c r="C568" s="1547"/>
      <c r="D568" s="1548"/>
      <c r="E568" s="1358">
        <v>0</v>
      </c>
      <c r="F568" s="891">
        <v>0</v>
      </c>
      <c r="G568" s="891">
        <v>0</v>
      </c>
      <c r="H568" s="891">
        <v>0</v>
      </c>
      <c r="I568" s="891">
        <v>0</v>
      </c>
      <c r="J568" s="891">
        <v>0</v>
      </c>
      <c r="K568" s="891">
        <v>0</v>
      </c>
      <c r="L568" s="891">
        <f t="shared" si="706"/>
        <v>0</v>
      </c>
      <c r="M568" s="1440"/>
      <c r="N568" s="1440"/>
      <c r="O568" s="1440"/>
      <c r="P568" s="1440"/>
      <c r="Q568" s="1440"/>
      <c r="R568" s="1440"/>
      <c r="S568" s="1440"/>
      <c r="T568" s="1440">
        <f t="shared" si="707"/>
        <v>0</v>
      </c>
      <c r="U568" s="1722"/>
      <c r="V568" s="2111">
        <f t="shared" si="757"/>
        <v>0</v>
      </c>
      <c r="W568" s="2111"/>
      <c r="X568" s="2111"/>
      <c r="Y568" s="891">
        <f t="shared" si="760"/>
        <v>0</v>
      </c>
      <c r="Z568" s="891"/>
      <c r="AA568" s="891">
        <f t="shared" si="761"/>
        <v>0</v>
      </c>
      <c r="AB568" s="891">
        <f t="shared" si="758"/>
        <v>0</v>
      </c>
      <c r="AC568" s="891">
        <f t="shared" si="759"/>
        <v>0</v>
      </c>
      <c r="AD568" s="891">
        <f t="shared" si="762"/>
        <v>0</v>
      </c>
      <c r="AE568" s="891">
        <f t="shared" si="763"/>
        <v>0</v>
      </c>
      <c r="AF568" s="1366">
        <f t="shared" si="708"/>
        <v>0</v>
      </c>
      <c r="AG568" s="891"/>
      <c r="AH568" s="891"/>
      <c r="AI568" s="1346">
        <v>0</v>
      </c>
      <c r="AJ568" s="1346">
        <v>0</v>
      </c>
      <c r="AK568" s="1346">
        <v>0</v>
      </c>
      <c r="AL568" s="1346">
        <v>0</v>
      </c>
      <c r="AM568" s="1346">
        <v>0</v>
      </c>
      <c r="AN568" s="1346">
        <v>0</v>
      </c>
      <c r="AO568" s="1346">
        <f t="shared" si="709"/>
        <v>0</v>
      </c>
      <c r="AP568" s="999"/>
      <c r="AQ568" s="1394"/>
      <c r="AR568" s="999"/>
      <c r="AS568" s="1001"/>
      <c r="AT568" s="1402">
        <f t="shared" si="755"/>
        <v>0</v>
      </c>
      <c r="AU568" s="1394"/>
      <c r="AV568" s="1394">
        <f t="shared" si="710"/>
        <v>0</v>
      </c>
      <c r="AW568" s="1999"/>
      <c r="AX568" s="2108">
        <f t="shared" si="744"/>
        <v>0</v>
      </c>
      <c r="AY568" s="1438">
        <f t="shared" si="745"/>
        <v>0</v>
      </c>
      <c r="AZ568" s="1438"/>
      <c r="BA568" s="1438">
        <f t="shared" si="746"/>
        <v>0</v>
      </c>
      <c r="BB568" s="1438">
        <f t="shared" si="747"/>
        <v>0</v>
      </c>
      <c r="BC568" s="1438">
        <f t="shared" si="748"/>
        <v>0</v>
      </c>
      <c r="BD568" s="1438">
        <f t="shared" si="749"/>
        <v>0</v>
      </c>
      <c r="BE568" s="1438">
        <f t="shared" si="711"/>
        <v>0</v>
      </c>
      <c r="BF568" s="1362"/>
      <c r="BG568" s="1363"/>
      <c r="BH568" s="1353"/>
      <c r="BI568" s="1353"/>
      <c r="BJ568" s="1353"/>
      <c r="BK568" s="1353"/>
      <c r="BL568" s="1353"/>
      <c r="BM568" s="1353">
        <f t="shared" si="712"/>
        <v>0</v>
      </c>
      <c r="BN568" s="1395"/>
      <c r="BO568" s="1395"/>
      <c r="BP568" s="1395"/>
      <c r="BQ568" s="1396">
        <f t="shared" si="756"/>
        <v>0</v>
      </c>
      <c r="BR568" s="1396"/>
      <c r="BS568" s="1396">
        <f t="shared" si="713"/>
        <v>0</v>
      </c>
      <c r="BT568" s="1441"/>
      <c r="BU568" s="1441">
        <f t="shared" si="750"/>
        <v>0</v>
      </c>
      <c r="BV568" s="1441">
        <f t="shared" si="751"/>
        <v>0</v>
      </c>
      <c r="BW568" s="1441">
        <f t="shared" si="752"/>
        <v>0</v>
      </c>
      <c r="BX568" s="1441">
        <f t="shared" si="753"/>
        <v>0</v>
      </c>
      <c r="BY568" s="1441">
        <f t="shared" si="754"/>
        <v>0</v>
      </c>
      <c r="BZ568" s="1441">
        <f t="shared" si="714"/>
        <v>0</v>
      </c>
      <c r="CA568" s="2394"/>
      <c r="CB568" s="2059">
        <f t="shared" si="715"/>
        <v>0</v>
      </c>
    </row>
    <row r="569" spans="1:80" ht="11.25" hidden="1" customHeight="1">
      <c r="A569" s="1170"/>
      <c r="B569" s="1491"/>
      <c r="C569" s="1547"/>
      <c r="D569" s="1548"/>
      <c r="E569" s="1358">
        <v>0</v>
      </c>
      <c r="F569" s="891">
        <v>0</v>
      </c>
      <c r="G569" s="891">
        <v>0</v>
      </c>
      <c r="H569" s="891">
        <v>0</v>
      </c>
      <c r="I569" s="891">
        <v>0</v>
      </c>
      <c r="J569" s="891">
        <v>0</v>
      </c>
      <c r="K569" s="891">
        <v>0</v>
      </c>
      <c r="L569" s="891">
        <f t="shared" si="706"/>
        <v>0</v>
      </c>
      <c r="M569" s="1440"/>
      <c r="N569" s="1440"/>
      <c r="O569" s="1440"/>
      <c r="P569" s="1440"/>
      <c r="Q569" s="1440"/>
      <c r="R569" s="1440"/>
      <c r="S569" s="1440"/>
      <c r="T569" s="1440">
        <f t="shared" si="707"/>
        <v>0</v>
      </c>
      <c r="U569" s="1722"/>
      <c r="V569" s="2111">
        <f t="shared" si="757"/>
        <v>0</v>
      </c>
      <c r="W569" s="2111"/>
      <c r="X569" s="2111"/>
      <c r="Y569" s="891">
        <f t="shared" si="760"/>
        <v>0</v>
      </c>
      <c r="Z569" s="891"/>
      <c r="AA569" s="891">
        <f t="shared" si="761"/>
        <v>0</v>
      </c>
      <c r="AB569" s="891">
        <f t="shared" si="758"/>
        <v>0</v>
      </c>
      <c r="AC569" s="891">
        <f t="shared" si="759"/>
        <v>0</v>
      </c>
      <c r="AD569" s="891">
        <f t="shared" si="762"/>
        <v>0</v>
      </c>
      <c r="AE569" s="891">
        <f t="shared" si="763"/>
        <v>0</v>
      </c>
      <c r="AF569" s="1366">
        <f t="shared" si="708"/>
        <v>0</v>
      </c>
      <c r="AG569" s="891"/>
      <c r="AH569" s="891"/>
      <c r="AI569" s="1346">
        <v>0</v>
      </c>
      <c r="AJ569" s="1346">
        <v>0</v>
      </c>
      <c r="AK569" s="1346">
        <v>0</v>
      </c>
      <c r="AL569" s="1346">
        <v>0</v>
      </c>
      <c r="AM569" s="1346">
        <v>0</v>
      </c>
      <c r="AN569" s="1346">
        <v>0</v>
      </c>
      <c r="AO569" s="1346">
        <f t="shared" si="709"/>
        <v>0</v>
      </c>
      <c r="AP569" s="999"/>
      <c r="AQ569" s="1394"/>
      <c r="AR569" s="999"/>
      <c r="AS569" s="1001"/>
      <c r="AT569" s="1402">
        <f t="shared" si="755"/>
        <v>0</v>
      </c>
      <c r="AU569" s="1394"/>
      <c r="AV569" s="1394">
        <f t="shared" si="710"/>
        <v>0</v>
      </c>
      <c r="AW569" s="1999"/>
      <c r="AX569" s="2108">
        <f t="shared" si="744"/>
        <v>0</v>
      </c>
      <c r="AY569" s="1438">
        <f t="shared" si="745"/>
        <v>0</v>
      </c>
      <c r="AZ569" s="1438"/>
      <c r="BA569" s="1438">
        <f t="shared" si="746"/>
        <v>0</v>
      </c>
      <c r="BB569" s="1438">
        <f t="shared" si="747"/>
        <v>0</v>
      </c>
      <c r="BC569" s="1438">
        <f t="shared" si="748"/>
        <v>0</v>
      </c>
      <c r="BD569" s="1438">
        <f t="shared" si="749"/>
        <v>0</v>
      </c>
      <c r="BE569" s="1438">
        <f t="shared" si="711"/>
        <v>0</v>
      </c>
      <c r="BF569" s="1362"/>
      <c r="BG569" s="1363"/>
      <c r="BH569" s="1353"/>
      <c r="BI569" s="1353"/>
      <c r="BJ569" s="1353"/>
      <c r="BK569" s="1353"/>
      <c r="BL569" s="1353"/>
      <c r="BM569" s="1353">
        <f t="shared" si="712"/>
        <v>0</v>
      </c>
      <c r="BN569" s="1395"/>
      <c r="BO569" s="1395"/>
      <c r="BP569" s="1395"/>
      <c r="BQ569" s="1396">
        <f t="shared" si="756"/>
        <v>0</v>
      </c>
      <c r="BR569" s="1396"/>
      <c r="BS569" s="1396">
        <f t="shared" si="713"/>
        <v>0</v>
      </c>
      <c r="BT569" s="1441"/>
      <c r="BU569" s="1441">
        <f t="shared" si="750"/>
        <v>0</v>
      </c>
      <c r="BV569" s="1441">
        <f t="shared" si="751"/>
        <v>0</v>
      </c>
      <c r="BW569" s="1441">
        <f t="shared" si="752"/>
        <v>0</v>
      </c>
      <c r="BX569" s="1441">
        <f t="shared" si="753"/>
        <v>0</v>
      </c>
      <c r="BY569" s="1441">
        <f t="shared" si="754"/>
        <v>0</v>
      </c>
      <c r="BZ569" s="1441">
        <f t="shared" si="714"/>
        <v>0</v>
      </c>
      <c r="CA569" s="2394"/>
      <c r="CB569" s="2059">
        <f t="shared" si="715"/>
        <v>0</v>
      </c>
    </row>
    <row r="570" spans="1:80" ht="11.25" hidden="1" customHeight="1">
      <c r="A570" s="1170"/>
      <c r="B570" s="1491"/>
      <c r="C570" s="1547"/>
      <c r="D570" s="1548"/>
      <c r="E570" s="1358">
        <v>0</v>
      </c>
      <c r="F570" s="891">
        <v>0</v>
      </c>
      <c r="G570" s="891">
        <v>0</v>
      </c>
      <c r="H570" s="891">
        <v>0</v>
      </c>
      <c r="I570" s="891">
        <v>0</v>
      </c>
      <c r="J570" s="891">
        <v>0</v>
      </c>
      <c r="K570" s="891">
        <v>0</v>
      </c>
      <c r="L570" s="891">
        <f t="shared" si="706"/>
        <v>0</v>
      </c>
      <c r="M570" s="1440"/>
      <c r="N570" s="1440"/>
      <c r="O570" s="1440"/>
      <c r="P570" s="1440"/>
      <c r="Q570" s="1440"/>
      <c r="R570" s="1440"/>
      <c r="S570" s="1440"/>
      <c r="T570" s="1440">
        <f t="shared" si="707"/>
        <v>0</v>
      </c>
      <c r="U570" s="1722"/>
      <c r="V570" s="2111">
        <f t="shared" si="757"/>
        <v>0</v>
      </c>
      <c r="W570" s="2111"/>
      <c r="X570" s="2111"/>
      <c r="Y570" s="891">
        <f t="shared" si="760"/>
        <v>0</v>
      </c>
      <c r="Z570" s="891"/>
      <c r="AA570" s="891">
        <f t="shared" si="761"/>
        <v>0</v>
      </c>
      <c r="AB570" s="891">
        <f t="shared" si="758"/>
        <v>0</v>
      </c>
      <c r="AC570" s="891">
        <f t="shared" si="759"/>
        <v>0</v>
      </c>
      <c r="AD570" s="891">
        <f t="shared" si="762"/>
        <v>0</v>
      </c>
      <c r="AE570" s="891">
        <f t="shared" si="763"/>
        <v>0</v>
      </c>
      <c r="AF570" s="1366">
        <f t="shared" si="708"/>
        <v>0</v>
      </c>
      <c r="AG570" s="891"/>
      <c r="AH570" s="891"/>
      <c r="AI570" s="1346">
        <v>0</v>
      </c>
      <c r="AJ570" s="1346">
        <v>0</v>
      </c>
      <c r="AK570" s="1346">
        <v>0</v>
      </c>
      <c r="AL570" s="1346">
        <v>0</v>
      </c>
      <c r="AM570" s="1346">
        <v>0</v>
      </c>
      <c r="AN570" s="1346">
        <v>0</v>
      </c>
      <c r="AO570" s="1346">
        <f t="shared" si="709"/>
        <v>0</v>
      </c>
      <c r="AP570" s="999"/>
      <c r="AQ570" s="1394"/>
      <c r="AR570" s="999"/>
      <c r="AS570" s="1001"/>
      <c r="AT570" s="1402">
        <f t="shared" si="755"/>
        <v>0</v>
      </c>
      <c r="AU570" s="1394"/>
      <c r="AV570" s="1394">
        <f t="shared" si="710"/>
        <v>0</v>
      </c>
      <c r="AW570" s="1999"/>
      <c r="AX570" s="2108">
        <f t="shared" si="744"/>
        <v>0</v>
      </c>
      <c r="AY570" s="1438">
        <f t="shared" si="745"/>
        <v>0</v>
      </c>
      <c r="AZ570" s="1438"/>
      <c r="BA570" s="1438">
        <f t="shared" si="746"/>
        <v>0</v>
      </c>
      <c r="BB570" s="1438">
        <f t="shared" si="747"/>
        <v>0</v>
      </c>
      <c r="BC570" s="1438">
        <f t="shared" si="748"/>
        <v>0</v>
      </c>
      <c r="BD570" s="1438">
        <f t="shared" si="749"/>
        <v>0</v>
      </c>
      <c r="BE570" s="1438">
        <f t="shared" si="711"/>
        <v>0</v>
      </c>
      <c r="BF570" s="1362"/>
      <c r="BG570" s="1363"/>
      <c r="BH570" s="1353"/>
      <c r="BI570" s="1353"/>
      <c r="BJ570" s="1353"/>
      <c r="BK570" s="1353"/>
      <c r="BL570" s="1353"/>
      <c r="BM570" s="1353">
        <f t="shared" si="712"/>
        <v>0</v>
      </c>
      <c r="BN570" s="1395"/>
      <c r="BO570" s="1395"/>
      <c r="BP570" s="1395"/>
      <c r="BQ570" s="1396">
        <f t="shared" si="756"/>
        <v>0</v>
      </c>
      <c r="BR570" s="1396"/>
      <c r="BS570" s="1396">
        <f t="shared" si="713"/>
        <v>0</v>
      </c>
      <c r="BT570" s="1441"/>
      <c r="BU570" s="1441">
        <f t="shared" si="750"/>
        <v>0</v>
      </c>
      <c r="BV570" s="1441">
        <f t="shared" si="751"/>
        <v>0</v>
      </c>
      <c r="BW570" s="1441">
        <f t="shared" si="752"/>
        <v>0</v>
      </c>
      <c r="BX570" s="1441">
        <f t="shared" si="753"/>
        <v>0</v>
      </c>
      <c r="BY570" s="1441">
        <f t="shared" si="754"/>
        <v>0</v>
      </c>
      <c r="BZ570" s="1441">
        <f t="shared" si="714"/>
        <v>0</v>
      </c>
      <c r="CA570" s="2394"/>
      <c r="CB570" s="2059">
        <f t="shared" si="715"/>
        <v>0</v>
      </c>
    </row>
    <row r="571" spans="1:80" ht="11.25" hidden="1" customHeight="1">
      <c r="A571" s="1170"/>
      <c r="B571" s="1491"/>
      <c r="C571" s="1547"/>
      <c r="D571" s="1548"/>
      <c r="E571" s="1358">
        <v>0</v>
      </c>
      <c r="F571" s="891">
        <v>0</v>
      </c>
      <c r="G571" s="891">
        <v>0</v>
      </c>
      <c r="H571" s="891">
        <v>0</v>
      </c>
      <c r="I571" s="891">
        <v>0</v>
      </c>
      <c r="J571" s="891">
        <v>0</v>
      </c>
      <c r="K571" s="891">
        <v>0</v>
      </c>
      <c r="L571" s="891">
        <f t="shared" si="706"/>
        <v>0</v>
      </c>
      <c r="M571" s="1440"/>
      <c r="N571" s="1440"/>
      <c r="O571" s="1440"/>
      <c r="P571" s="1440"/>
      <c r="Q571" s="1440"/>
      <c r="R571" s="1440"/>
      <c r="S571" s="1440"/>
      <c r="T571" s="1440">
        <f t="shared" si="707"/>
        <v>0</v>
      </c>
      <c r="U571" s="1722"/>
      <c r="V571" s="2111">
        <f t="shared" si="757"/>
        <v>0</v>
      </c>
      <c r="W571" s="2111"/>
      <c r="X571" s="2111"/>
      <c r="Y571" s="891">
        <f t="shared" si="760"/>
        <v>0</v>
      </c>
      <c r="Z571" s="891"/>
      <c r="AA571" s="891">
        <f t="shared" si="761"/>
        <v>0</v>
      </c>
      <c r="AB571" s="891">
        <f t="shared" si="758"/>
        <v>0</v>
      </c>
      <c r="AC571" s="891">
        <f t="shared" si="759"/>
        <v>0</v>
      </c>
      <c r="AD571" s="891">
        <f t="shared" si="762"/>
        <v>0</v>
      </c>
      <c r="AE571" s="891">
        <f t="shared" si="763"/>
        <v>0</v>
      </c>
      <c r="AF571" s="1366">
        <f t="shared" si="708"/>
        <v>0</v>
      </c>
      <c r="AG571" s="891"/>
      <c r="AH571" s="891"/>
      <c r="AI571" s="1346">
        <v>0</v>
      </c>
      <c r="AJ571" s="1346">
        <v>0</v>
      </c>
      <c r="AK571" s="1346">
        <v>0</v>
      </c>
      <c r="AL571" s="1346">
        <v>0</v>
      </c>
      <c r="AM571" s="1346">
        <v>0</v>
      </c>
      <c r="AN571" s="1346">
        <v>0</v>
      </c>
      <c r="AO571" s="1346">
        <f t="shared" si="709"/>
        <v>0</v>
      </c>
      <c r="AP571" s="999"/>
      <c r="AQ571" s="1394"/>
      <c r="AR571" s="999"/>
      <c r="AS571" s="1001"/>
      <c r="AT571" s="1402">
        <f t="shared" si="755"/>
        <v>0</v>
      </c>
      <c r="AU571" s="1394"/>
      <c r="AV571" s="1394">
        <f t="shared" si="710"/>
        <v>0</v>
      </c>
      <c r="AW571" s="1999"/>
      <c r="AX571" s="2108">
        <f t="shared" si="744"/>
        <v>0</v>
      </c>
      <c r="AY571" s="1438">
        <f t="shared" si="745"/>
        <v>0</v>
      </c>
      <c r="AZ571" s="1438"/>
      <c r="BA571" s="1438">
        <f t="shared" si="746"/>
        <v>0</v>
      </c>
      <c r="BB571" s="1438">
        <f t="shared" si="747"/>
        <v>0</v>
      </c>
      <c r="BC571" s="1438">
        <f t="shared" si="748"/>
        <v>0</v>
      </c>
      <c r="BD571" s="1438">
        <f t="shared" si="749"/>
        <v>0</v>
      </c>
      <c r="BE571" s="1438">
        <f t="shared" si="711"/>
        <v>0</v>
      </c>
      <c r="BF571" s="1362"/>
      <c r="BG571" s="1363"/>
      <c r="BH571" s="1353"/>
      <c r="BI571" s="1353"/>
      <c r="BJ571" s="1353"/>
      <c r="BK571" s="1353"/>
      <c r="BL571" s="1353"/>
      <c r="BM571" s="1353">
        <f t="shared" si="712"/>
        <v>0</v>
      </c>
      <c r="BN571" s="1395"/>
      <c r="BO571" s="1395"/>
      <c r="BP571" s="1395"/>
      <c r="BQ571" s="1396">
        <f t="shared" si="756"/>
        <v>0</v>
      </c>
      <c r="BR571" s="1396"/>
      <c r="BS571" s="1396">
        <f t="shared" si="713"/>
        <v>0</v>
      </c>
      <c r="BT571" s="1441"/>
      <c r="BU571" s="1441">
        <f t="shared" si="750"/>
        <v>0</v>
      </c>
      <c r="BV571" s="1441">
        <f t="shared" si="751"/>
        <v>0</v>
      </c>
      <c r="BW571" s="1441">
        <f t="shared" si="752"/>
        <v>0</v>
      </c>
      <c r="BX571" s="1441">
        <f t="shared" si="753"/>
        <v>0</v>
      </c>
      <c r="BY571" s="1441">
        <f t="shared" si="754"/>
        <v>0</v>
      </c>
      <c r="BZ571" s="1441">
        <f t="shared" si="714"/>
        <v>0</v>
      </c>
      <c r="CA571" s="2394"/>
      <c r="CB571" s="2059">
        <f t="shared" si="715"/>
        <v>0</v>
      </c>
    </row>
    <row r="572" spans="1:80" ht="11.25" hidden="1" customHeight="1">
      <c r="A572" s="1170"/>
      <c r="B572" s="1491"/>
      <c r="C572" s="1547"/>
      <c r="D572" s="1548"/>
      <c r="E572" s="1358">
        <v>0</v>
      </c>
      <c r="F572" s="891">
        <v>0</v>
      </c>
      <c r="G572" s="891">
        <v>0</v>
      </c>
      <c r="H572" s="891">
        <v>0</v>
      </c>
      <c r="I572" s="891">
        <v>0</v>
      </c>
      <c r="J572" s="891">
        <v>0</v>
      </c>
      <c r="K572" s="891">
        <v>0</v>
      </c>
      <c r="L572" s="891">
        <f t="shared" si="706"/>
        <v>0</v>
      </c>
      <c r="M572" s="1440"/>
      <c r="N572" s="1440"/>
      <c r="O572" s="1440"/>
      <c r="P572" s="1440"/>
      <c r="Q572" s="1440"/>
      <c r="R572" s="1440"/>
      <c r="S572" s="1440"/>
      <c r="T572" s="1440">
        <f t="shared" si="707"/>
        <v>0</v>
      </c>
      <c r="U572" s="1722"/>
      <c r="V572" s="2111">
        <f t="shared" si="757"/>
        <v>0</v>
      </c>
      <c r="W572" s="2111"/>
      <c r="X572" s="2111"/>
      <c r="Y572" s="891">
        <f t="shared" si="760"/>
        <v>0</v>
      </c>
      <c r="Z572" s="891"/>
      <c r="AA572" s="891">
        <f t="shared" si="761"/>
        <v>0</v>
      </c>
      <c r="AB572" s="891">
        <f t="shared" si="758"/>
        <v>0</v>
      </c>
      <c r="AC572" s="891">
        <f t="shared" si="759"/>
        <v>0</v>
      </c>
      <c r="AD572" s="891">
        <f t="shared" si="762"/>
        <v>0</v>
      </c>
      <c r="AE572" s="891">
        <f t="shared" si="763"/>
        <v>0</v>
      </c>
      <c r="AF572" s="1366">
        <f t="shared" si="708"/>
        <v>0</v>
      </c>
      <c r="AG572" s="891"/>
      <c r="AH572" s="891"/>
      <c r="AI572" s="1346">
        <v>0</v>
      </c>
      <c r="AJ572" s="1346">
        <v>0</v>
      </c>
      <c r="AK572" s="1346">
        <v>0</v>
      </c>
      <c r="AL572" s="1346">
        <v>0</v>
      </c>
      <c r="AM572" s="1346">
        <v>0</v>
      </c>
      <c r="AN572" s="1346">
        <v>0</v>
      </c>
      <c r="AO572" s="1346">
        <f t="shared" si="709"/>
        <v>0</v>
      </c>
      <c r="AP572" s="999"/>
      <c r="AQ572" s="1394"/>
      <c r="AR572" s="999"/>
      <c r="AS572" s="1001"/>
      <c r="AT572" s="1402">
        <f t="shared" si="755"/>
        <v>0</v>
      </c>
      <c r="AU572" s="1394"/>
      <c r="AV572" s="1394">
        <f t="shared" si="710"/>
        <v>0</v>
      </c>
      <c r="AW572" s="1999"/>
      <c r="AX572" s="2108">
        <f t="shared" si="744"/>
        <v>0</v>
      </c>
      <c r="AY572" s="1438">
        <f t="shared" si="745"/>
        <v>0</v>
      </c>
      <c r="AZ572" s="1438"/>
      <c r="BA572" s="1438">
        <f t="shared" si="746"/>
        <v>0</v>
      </c>
      <c r="BB572" s="1438">
        <f t="shared" si="747"/>
        <v>0</v>
      </c>
      <c r="BC572" s="1438">
        <f t="shared" si="748"/>
        <v>0</v>
      </c>
      <c r="BD572" s="1438">
        <f t="shared" si="749"/>
        <v>0</v>
      </c>
      <c r="BE572" s="1438">
        <f t="shared" si="711"/>
        <v>0</v>
      </c>
      <c r="BF572" s="1362"/>
      <c r="BG572" s="1363"/>
      <c r="BH572" s="1353"/>
      <c r="BI572" s="1353"/>
      <c r="BJ572" s="1353"/>
      <c r="BK572" s="1353"/>
      <c r="BL572" s="1353"/>
      <c r="BM572" s="1353">
        <f t="shared" si="712"/>
        <v>0</v>
      </c>
      <c r="BN572" s="1395"/>
      <c r="BO572" s="1395"/>
      <c r="BP572" s="1395"/>
      <c r="BQ572" s="1396">
        <f t="shared" si="756"/>
        <v>0</v>
      </c>
      <c r="BR572" s="1396"/>
      <c r="BS572" s="1396">
        <f t="shared" si="713"/>
        <v>0</v>
      </c>
      <c r="BT572" s="1441"/>
      <c r="BU572" s="1441">
        <f t="shared" si="750"/>
        <v>0</v>
      </c>
      <c r="BV572" s="1441">
        <f t="shared" si="751"/>
        <v>0</v>
      </c>
      <c r="BW572" s="1441">
        <f t="shared" si="752"/>
        <v>0</v>
      </c>
      <c r="BX572" s="1441">
        <f t="shared" si="753"/>
        <v>0</v>
      </c>
      <c r="BY572" s="1441">
        <f t="shared" si="754"/>
        <v>0</v>
      </c>
      <c r="BZ572" s="1441">
        <f t="shared" si="714"/>
        <v>0</v>
      </c>
      <c r="CA572" s="2394"/>
      <c r="CB572" s="2059">
        <f t="shared" si="715"/>
        <v>0</v>
      </c>
    </row>
    <row r="573" spans="1:80" ht="11.25" hidden="1" customHeight="1">
      <c r="A573" s="1170"/>
      <c r="B573" s="1491"/>
      <c r="C573" s="1547"/>
      <c r="D573" s="1548"/>
      <c r="E573" s="1358">
        <v>0</v>
      </c>
      <c r="F573" s="891">
        <v>0</v>
      </c>
      <c r="G573" s="891">
        <v>0</v>
      </c>
      <c r="H573" s="891">
        <v>0</v>
      </c>
      <c r="I573" s="891">
        <v>0</v>
      </c>
      <c r="J573" s="891">
        <v>0</v>
      </c>
      <c r="K573" s="891">
        <v>0</v>
      </c>
      <c r="L573" s="891">
        <f t="shared" si="706"/>
        <v>0</v>
      </c>
      <c r="M573" s="1440"/>
      <c r="N573" s="1440"/>
      <c r="O573" s="1440"/>
      <c r="P573" s="1440"/>
      <c r="Q573" s="1440"/>
      <c r="R573" s="1440"/>
      <c r="S573" s="1440"/>
      <c r="T573" s="1440">
        <f t="shared" si="707"/>
        <v>0</v>
      </c>
      <c r="U573" s="1722"/>
      <c r="V573" s="2111">
        <f t="shared" si="757"/>
        <v>0</v>
      </c>
      <c r="W573" s="2111"/>
      <c r="X573" s="2111"/>
      <c r="Y573" s="891">
        <f t="shared" si="760"/>
        <v>0</v>
      </c>
      <c r="Z573" s="891"/>
      <c r="AA573" s="891">
        <f t="shared" si="761"/>
        <v>0</v>
      </c>
      <c r="AB573" s="891">
        <f t="shared" si="758"/>
        <v>0</v>
      </c>
      <c r="AC573" s="891">
        <f t="shared" si="759"/>
        <v>0</v>
      </c>
      <c r="AD573" s="891">
        <f t="shared" si="762"/>
        <v>0</v>
      </c>
      <c r="AE573" s="891">
        <f t="shared" si="763"/>
        <v>0</v>
      </c>
      <c r="AF573" s="1366">
        <f t="shared" si="708"/>
        <v>0</v>
      </c>
      <c r="AG573" s="891"/>
      <c r="AH573" s="891"/>
      <c r="AI573" s="1346">
        <v>0</v>
      </c>
      <c r="AJ573" s="1346">
        <v>0</v>
      </c>
      <c r="AK573" s="1346">
        <v>0</v>
      </c>
      <c r="AL573" s="1346">
        <v>0</v>
      </c>
      <c r="AM573" s="1346">
        <v>0</v>
      </c>
      <c r="AN573" s="1346">
        <v>0</v>
      </c>
      <c r="AO573" s="1346">
        <f t="shared" si="709"/>
        <v>0</v>
      </c>
      <c r="AP573" s="999"/>
      <c r="AQ573" s="1394"/>
      <c r="AR573" s="999"/>
      <c r="AS573" s="1001"/>
      <c r="AT573" s="1402">
        <f t="shared" si="755"/>
        <v>0</v>
      </c>
      <c r="AU573" s="1394"/>
      <c r="AV573" s="1394">
        <f t="shared" si="710"/>
        <v>0</v>
      </c>
      <c r="AW573" s="1999"/>
      <c r="AX573" s="2108">
        <f t="shared" si="744"/>
        <v>0</v>
      </c>
      <c r="AY573" s="1438">
        <f t="shared" si="745"/>
        <v>0</v>
      </c>
      <c r="AZ573" s="1438"/>
      <c r="BA573" s="1438">
        <f t="shared" si="746"/>
        <v>0</v>
      </c>
      <c r="BB573" s="1438">
        <f t="shared" si="747"/>
        <v>0</v>
      </c>
      <c r="BC573" s="1438">
        <f t="shared" si="748"/>
        <v>0</v>
      </c>
      <c r="BD573" s="1438">
        <f t="shared" si="749"/>
        <v>0</v>
      </c>
      <c r="BE573" s="1438">
        <f t="shared" si="711"/>
        <v>0</v>
      </c>
      <c r="BF573" s="1362"/>
      <c r="BG573" s="1363"/>
      <c r="BH573" s="1353"/>
      <c r="BI573" s="1353"/>
      <c r="BJ573" s="1353"/>
      <c r="BK573" s="1353"/>
      <c r="BL573" s="1353"/>
      <c r="BM573" s="1353">
        <f t="shared" si="712"/>
        <v>0</v>
      </c>
      <c r="BN573" s="1395"/>
      <c r="BO573" s="1395"/>
      <c r="BP573" s="1395"/>
      <c r="BQ573" s="1396">
        <f t="shared" si="756"/>
        <v>0</v>
      </c>
      <c r="BR573" s="1396"/>
      <c r="BS573" s="1396">
        <f t="shared" si="713"/>
        <v>0</v>
      </c>
      <c r="BT573" s="1441"/>
      <c r="BU573" s="1441">
        <f t="shared" si="750"/>
        <v>0</v>
      </c>
      <c r="BV573" s="1441">
        <f t="shared" si="751"/>
        <v>0</v>
      </c>
      <c r="BW573" s="1441">
        <f t="shared" si="752"/>
        <v>0</v>
      </c>
      <c r="BX573" s="1441">
        <f t="shared" si="753"/>
        <v>0</v>
      </c>
      <c r="BY573" s="1441">
        <f t="shared" si="754"/>
        <v>0</v>
      </c>
      <c r="BZ573" s="1441">
        <f t="shared" si="714"/>
        <v>0</v>
      </c>
      <c r="CA573" s="2394"/>
      <c r="CB573" s="2059">
        <f t="shared" si="715"/>
        <v>0</v>
      </c>
    </row>
    <row r="574" spans="1:80" ht="11.25" hidden="1" customHeight="1">
      <c r="A574" s="1170"/>
      <c r="B574" s="1491"/>
      <c r="C574" s="1547"/>
      <c r="D574" s="1548"/>
      <c r="E574" s="1358">
        <v>0</v>
      </c>
      <c r="F574" s="891">
        <v>0</v>
      </c>
      <c r="G574" s="891">
        <v>0</v>
      </c>
      <c r="H574" s="891">
        <v>0</v>
      </c>
      <c r="I574" s="891">
        <v>0</v>
      </c>
      <c r="J574" s="891">
        <v>0</v>
      </c>
      <c r="K574" s="891">
        <v>0</v>
      </c>
      <c r="L574" s="891">
        <f t="shared" si="706"/>
        <v>0</v>
      </c>
      <c r="M574" s="1440"/>
      <c r="N574" s="1440"/>
      <c r="O574" s="1440"/>
      <c r="P574" s="1440"/>
      <c r="Q574" s="1440"/>
      <c r="R574" s="1440"/>
      <c r="S574" s="1440"/>
      <c r="T574" s="1440">
        <f t="shared" si="707"/>
        <v>0</v>
      </c>
      <c r="U574" s="1722"/>
      <c r="V574" s="2111">
        <f t="shared" si="757"/>
        <v>0</v>
      </c>
      <c r="W574" s="2111"/>
      <c r="X574" s="2111"/>
      <c r="Y574" s="891">
        <f t="shared" si="760"/>
        <v>0</v>
      </c>
      <c r="Z574" s="891"/>
      <c r="AA574" s="891">
        <f t="shared" si="761"/>
        <v>0</v>
      </c>
      <c r="AB574" s="891">
        <f t="shared" si="758"/>
        <v>0</v>
      </c>
      <c r="AC574" s="891">
        <f t="shared" si="759"/>
        <v>0</v>
      </c>
      <c r="AD574" s="891">
        <f t="shared" si="762"/>
        <v>0</v>
      </c>
      <c r="AE574" s="891">
        <f t="shared" si="763"/>
        <v>0</v>
      </c>
      <c r="AF574" s="1366">
        <f t="shared" si="708"/>
        <v>0</v>
      </c>
      <c r="AG574" s="891"/>
      <c r="AH574" s="891"/>
      <c r="AI574" s="1346">
        <v>0</v>
      </c>
      <c r="AJ574" s="1346">
        <v>0</v>
      </c>
      <c r="AK574" s="1346">
        <v>0</v>
      </c>
      <c r="AL574" s="1346">
        <v>0</v>
      </c>
      <c r="AM574" s="1346">
        <v>0</v>
      </c>
      <c r="AN574" s="1346">
        <v>0</v>
      </c>
      <c r="AO574" s="1346">
        <f t="shared" si="709"/>
        <v>0</v>
      </c>
      <c r="AP574" s="999"/>
      <c r="AQ574" s="1394"/>
      <c r="AR574" s="999"/>
      <c r="AS574" s="1001"/>
      <c r="AT574" s="1402">
        <f t="shared" si="755"/>
        <v>0</v>
      </c>
      <c r="AU574" s="1394"/>
      <c r="AV574" s="1394">
        <f t="shared" si="710"/>
        <v>0</v>
      </c>
      <c r="AW574" s="1999"/>
      <c r="AX574" s="2108">
        <f t="shared" si="744"/>
        <v>0</v>
      </c>
      <c r="AY574" s="1438">
        <f t="shared" si="745"/>
        <v>0</v>
      </c>
      <c r="AZ574" s="1438"/>
      <c r="BA574" s="1438">
        <f t="shared" si="746"/>
        <v>0</v>
      </c>
      <c r="BB574" s="1438">
        <f t="shared" si="747"/>
        <v>0</v>
      </c>
      <c r="BC574" s="1438">
        <f t="shared" si="748"/>
        <v>0</v>
      </c>
      <c r="BD574" s="1438">
        <f t="shared" si="749"/>
        <v>0</v>
      </c>
      <c r="BE574" s="1438">
        <f t="shared" si="711"/>
        <v>0</v>
      </c>
      <c r="BF574" s="1362"/>
      <c r="BG574" s="1363"/>
      <c r="BH574" s="1353"/>
      <c r="BI574" s="1353"/>
      <c r="BJ574" s="1353"/>
      <c r="BK574" s="1353"/>
      <c r="BL574" s="1353"/>
      <c r="BM574" s="1353">
        <f t="shared" si="712"/>
        <v>0</v>
      </c>
      <c r="BN574" s="1395"/>
      <c r="BO574" s="1395"/>
      <c r="BP574" s="1395"/>
      <c r="BQ574" s="1396">
        <f t="shared" si="756"/>
        <v>0</v>
      </c>
      <c r="BR574" s="1396"/>
      <c r="BS574" s="1396">
        <f t="shared" si="713"/>
        <v>0</v>
      </c>
      <c r="BT574" s="1441"/>
      <c r="BU574" s="1441">
        <f t="shared" si="750"/>
        <v>0</v>
      </c>
      <c r="BV574" s="1441">
        <f t="shared" si="751"/>
        <v>0</v>
      </c>
      <c r="BW574" s="1441">
        <f t="shared" si="752"/>
        <v>0</v>
      </c>
      <c r="BX574" s="1441">
        <f t="shared" si="753"/>
        <v>0</v>
      </c>
      <c r="BY574" s="1441">
        <f t="shared" si="754"/>
        <v>0</v>
      </c>
      <c r="BZ574" s="1441">
        <f t="shared" si="714"/>
        <v>0</v>
      </c>
      <c r="CA574" s="2394"/>
      <c r="CB574" s="2059">
        <f t="shared" si="715"/>
        <v>0</v>
      </c>
    </row>
    <row r="575" spans="1:80" ht="11.25" hidden="1" customHeight="1">
      <c r="A575" s="1170"/>
      <c r="B575" s="1491"/>
      <c r="C575" s="1547"/>
      <c r="D575" s="1548"/>
      <c r="E575" s="1358">
        <v>0</v>
      </c>
      <c r="F575" s="891">
        <v>0</v>
      </c>
      <c r="G575" s="891">
        <v>0</v>
      </c>
      <c r="H575" s="891">
        <v>0</v>
      </c>
      <c r="I575" s="891">
        <v>0</v>
      </c>
      <c r="J575" s="891">
        <v>0</v>
      </c>
      <c r="K575" s="891">
        <v>0</v>
      </c>
      <c r="L575" s="891">
        <f t="shared" si="706"/>
        <v>0</v>
      </c>
      <c r="M575" s="1440"/>
      <c r="N575" s="1440"/>
      <c r="O575" s="1440"/>
      <c r="P575" s="1440"/>
      <c r="Q575" s="1440"/>
      <c r="R575" s="1440"/>
      <c r="S575" s="1440"/>
      <c r="T575" s="1440">
        <f t="shared" si="707"/>
        <v>0</v>
      </c>
      <c r="U575" s="1722"/>
      <c r="V575" s="2111">
        <f t="shared" si="757"/>
        <v>0</v>
      </c>
      <c r="W575" s="2111"/>
      <c r="X575" s="2111"/>
      <c r="Y575" s="891">
        <f t="shared" si="760"/>
        <v>0</v>
      </c>
      <c r="Z575" s="891"/>
      <c r="AA575" s="891">
        <f t="shared" si="761"/>
        <v>0</v>
      </c>
      <c r="AB575" s="891">
        <f t="shared" si="758"/>
        <v>0</v>
      </c>
      <c r="AC575" s="891">
        <f t="shared" si="759"/>
        <v>0</v>
      </c>
      <c r="AD575" s="891">
        <f t="shared" si="762"/>
        <v>0</v>
      </c>
      <c r="AE575" s="891">
        <f t="shared" si="763"/>
        <v>0</v>
      </c>
      <c r="AF575" s="1366">
        <f t="shared" si="708"/>
        <v>0</v>
      </c>
      <c r="AG575" s="891"/>
      <c r="AH575" s="891"/>
      <c r="AI575" s="1346">
        <v>0</v>
      </c>
      <c r="AJ575" s="1346">
        <v>0</v>
      </c>
      <c r="AK575" s="1346">
        <v>0</v>
      </c>
      <c r="AL575" s="1346">
        <v>0</v>
      </c>
      <c r="AM575" s="1346">
        <v>0</v>
      </c>
      <c r="AN575" s="1346">
        <v>0</v>
      </c>
      <c r="AO575" s="1346">
        <f t="shared" si="709"/>
        <v>0</v>
      </c>
      <c r="AP575" s="999"/>
      <c r="AQ575" s="1394"/>
      <c r="AR575" s="999"/>
      <c r="AS575" s="1001"/>
      <c r="AT575" s="1402">
        <f t="shared" si="755"/>
        <v>0</v>
      </c>
      <c r="AU575" s="1394"/>
      <c r="AV575" s="1394">
        <f t="shared" si="710"/>
        <v>0</v>
      </c>
      <c r="AW575" s="1999"/>
      <c r="AX575" s="2108">
        <f t="shared" si="744"/>
        <v>0</v>
      </c>
      <c r="AY575" s="1438">
        <f t="shared" si="745"/>
        <v>0</v>
      </c>
      <c r="AZ575" s="1438"/>
      <c r="BA575" s="1438">
        <f t="shared" si="746"/>
        <v>0</v>
      </c>
      <c r="BB575" s="1438">
        <f t="shared" si="747"/>
        <v>0</v>
      </c>
      <c r="BC575" s="1438">
        <f t="shared" si="748"/>
        <v>0</v>
      </c>
      <c r="BD575" s="1438">
        <f t="shared" si="749"/>
        <v>0</v>
      </c>
      <c r="BE575" s="1438">
        <f t="shared" si="711"/>
        <v>0</v>
      </c>
      <c r="BF575" s="1362"/>
      <c r="BG575" s="1363"/>
      <c r="BH575" s="1353"/>
      <c r="BI575" s="1353"/>
      <c r="BJ575" s="1353"/>
      <c r="BK575" s="1353"/>
      <c r="BL575" s="1353"/>
      <c r="BM575" s="1353">
        <f t="shared" si="712"/>
        <v>0</v>
      </c>
      <c r="BN575" s="1395"/>
      <c r="BO575" s="1395"/>
      <c r="BP575" s="1395"/>
      <c r="BQ575" s="1396">
        <f t="shared" si="756"/>
        <v>0</v>
      </c>
      <c r="BR575" s="1396"/>
      <c r="BS575" s="1396">
        <f t="shared" si="713"/>
        <v>0</v>
      </c>
      <c r="BT575" s="1441"/>
      <c r="BU575" s="1441">
        <f t="shared" si="750"/>
        <v>0</v>
      </c>
      <c r="BV575" s="1441">
        <f t="shared" si="751"/>
        <v>0</v>
      </c>
      <c r="BW575" s="1441">
        <f t="shared" si="752"/>
        <v>0</v>
      </c>
      <c r="BX575" s="1441">
        <f t="shared" si="753"/>
        <v>0</v>
      </c>
      <c r="BY575" s="1441">
        <f t="shared" si="754"/>
        <v>0</v>
      </c>
      <c r="BZ575" s="1441">
        <f t="shared" si="714"/>
        <v>0</v>
      </c>
      <c r="CA575" s="2394"/>
      <c r="CB575" s="2059">
        <f t="shared" si="715"/>
        <v>0</v>
      </c>
    </row>
    <row r="576" spans="1:80" ht="11.25" hidden="1" customHeight="1">
      <c r="A576" s="1170"/>
      <c r="B576" s="1491"/>
      <c r="C576" s="1547"/>
      <c r="D576" s="1548"/>
      <c r="E576" s="1358">
        <v>0</v>
      </c>
      <c r="F576" s="891">
        <v>0</v>
      </c>
      <c r="G576" s="891">
        <v>0</v>
      </c>
      <c r="H576" s="891">
        <v>0</v>
      </c>
      <c r="I576" s="891">
        <v>0</v>
      </c>
      <c r="J576" s="891">
        <v>0</v>
      </c>
      <c r="K576" s="891">
        <v>0</v>
      </c>
      <c r="L576" s="891">
        <f t="shared" si="706"/>
        <v>0</v>
      </c>
      <c r="M576" s="1440"/>
      <c r="N576" s="1440"/>
      <c r="O576" s="1440"/>
      <c r="P576" s="1440"/>
      <c r="Q576" s="1440"/>
      <c r="R576" s="1440"/>
      <c r="S576" s="1440"/>
      <c r="T576" s="1440">
        <f t="shared" si="707"/>
        <v>0</v>
      </c>
      <c r="U576" s="1722"/>
      <c r="V576" s="2111">
        <f t="shared" si="757"/>
        <v>0</v>
      </c>
      <c r="W576" s="2111"/>
      <c r="X576" s="2111"/>
      <c r="Y576" s="891">
        <f t="shared" si="760"/>
        <v>0</v>
      </c>
      <c r="Z576" s="891"/>
      <c r="AA576" s="891">
        <f t="shared" si="761"/>
        <v>0</v>
      </c>
      <c r="AB576" s="891">
        <f t="shared" si="758"/>
        <v>0</v>
      </c>
      <c r="AC576" s="891">
        <f t="shared" si="759"/>
        <v>0</v>
      </c>
      <c r="AD576" s="891">
        <f t="shared" si="762"/>
        <v>0</v>
      </c>
      <c r="AE576" s="891">
        <f t="shared" si="763"/>
        <v>0</v>
      </c>
      <c r="AF576" s="1366">
        <f t="shared" si="708"/>
        <v>0</v>
      </c>
      <c r="AG576" s="891"/>
      <c r="AH576" s="891"/>
      <c r="AI576" s="1346">
        <v>0</v>
      </c>
      <c r="AJ576" s="1346">
        <v>0</v>
      </c>
      <c r="AK576" s="1346">
        <v>0</v>
      </c>
      <c r="AL576" s="1346">
        <v>0</v>
      </c>
      <c r="AM576" s="1346">
        <v>0</v>
      </c>
      <c r="AN576" s="1346">
        <v>0</v>
      </c>
      <c r="AO576" s="1346">
        <f t="shared" si="709"/>
        <v>0</v>
      </c>
      <c r="AP576" s="999"/>
      <c r="AQ576" s="1394"/>
      <c r="AR576" s="999"/>
      <c r="AS576" s="1001"/>
      <c r="AT576" s="1402">
        <f t="shared" si="755"/>
        <v>0</v>
      </c>
      <c r="AU576" s="1394"/>
      <c r="AV576" s="1394">
        <f t="shared" si="710"/>
        <v>0</v>
      </c>
      <c r="AW576" s="1999"/>
      <c r="AX576" s="2108">
        <f t="shared" si="744"/>
        <v>0</v>
      </c>
      <c r="AY576" s="1438">
        <f t="shared" si="745"/>
        <v>0</v>
      </c>
      <c r="AZ576" s="1438"/>
      <c r="BA576" s="1438">
        <f t="shared" si="746"/>
        <v>0</v>
      </c>
      <c r="BB576" s="1438">
        <f t="shared" si="747"/>
        <v>0</v>
      </c>
      <c r="BC576" s="1438">
        <f t="shared" si="748"/>
        <v>0</v>
      </c>
      <c r="BD576" s="1438">
        <f t="shared" si="749"/>
        <v>0</v>
      </c>
      <c r="BE576" s="1438">
        <f t="shared" si="711"/>
        <v>0</v>
      </c>
      <c r="BF576" s="1362"/>
      <c r="BG576" s="1363"/>
      <c r="BH576" s="1353"/>
      <c r="BI576" s="1353"/>
      <c r="BJ576" s="1353"/>
      <c r="BK576" s="1353"/>
      <c r="BL576" s="1353"/>
      <c r="BM576" s="1353">
        <f t="shared" si="712"/>
        <v>0</v>
      </c>
      <c r="BN576" s="1395"/>
      <c r="BO576" s="1395"/>
      <c r="BP576" s="1395"/>
      <c r="BQ576" s="1396">
        <f t="shared" si="756"/>
        <v>0</v>
      </c>
      <c r="BR576" s="1396"/>
      <c r="BS576" s="1396">
        <f t="shared" si="713"/>
        <v>0</v>
      </c>
      <c r="BT576" s="1441"/>
      <c r="BU576" s="1441">
        <f t="shared" si="750"/>
        <v>0</v>
      </c>
      <c r="BV576" s="1441">
        <f t="shared" si="751"/>
        <v>0</v>
      </c>
      <c r="BW576" s="1441">
        <f t="shared" si="752"/>
        <v>0</v>
      </c>
      <c r="BX576" s="1441">
        <f t="shared" si="753"/>
        <v>0</v>
      </c>
      <c r="BY576" s="1441">
        <f t="shared" si="754"/>
        <v>0</v>
      </c>
      <c r="BZ576" s="1441">
        <f t="shared" si="714"/>
        <v>0</v>
      </c>
      <c r="CA576" s="2394"/>
      <c r="CB576" s="2059">
        <f t="shared" si="715"/>
        <v>0</v>
      </c>
    </row>
    <row r="577" spans="1:80" ht="20.25" hidden="1" customHeight="1">
      <c r="A577" s="911">
        <v>42</v>
      </c>
      <c r="B577" s="1431"/>
      <c r="C577" s="1368" t="s">
        <v>748</v>
      </c>
      <c r="D577" s="1493" t="s">
        <v>955</v>
      </c>
      <c r="E577" s="1358">
        <v>0</v>
      </c>
      <c r="F577" s="891">
        <v>0</v>
      </c>
      <c r="G577" s="891">
        <v>0</v>
      </c>
      <c r="H577" s="891">
        <v>0</v>
      </c>
      <c r="I577" s="891">
        <v>0</v>
      </c>
      <c r="J577" s="891">
        <v>0</v>
      </c>
      <c r="K577" s="891">
        <v>0</v>
      </c>
      <c r="L577" s="891">
        <f t="shared" si="706"/>
        <v>0</v>
      </c>
      <c r="M577" s="1440"/>
      <c r="N577" s="1440"/>
      <c r="O577" s="1440"/>
      <c r="P577" s="1440"/>
      <c r="Q577" s="1440"/>
      <c r="R577" s="1440"/>
      <c r="S577" s="1440"/>
      <c r="T577" s="1440">
        <f t="shared" si="707"/>
        <v>0</v>
      </c>
      <c r="U577" s="1722"/>
      <c r="V577" s="2111">
        <f t="shared" si="757"/>
        <v>0</v>
      </c>
      <c r="W577" s="2111"/>
      <c r="X577" s="2111"/>
      <c r="Y577" s="891">
        <f t="shared" si="760"/>
        <v>0</v>
      </c>
      <c r="Z577" s="891"/>
      <c r="AA577" s="891">
        <f t="shared" si="761"/>
        <v>0</v>
      </c>
      <c r="AB577" s="891">
        <f t="shared" si="758"/>
        <v>0</v>
      </c>
      <c r="AC577" s="891">
        <f t="shared" si="759"/>
        <v>0</v>
      </c>
      <c r="AD577" s="891">
        <f t="shared" si="762"/>
        <v>0</v>
      </c>
      <c r="AE577" s="891">
        <f t="shared" si="763"/>
        <v>0</v>
      </c>
      <c r="AF577" s="1366">
        <f t="shared" si="708"/>
        <v>0</v>
      </c>
      <c r="AG577" s="891"/>
      <c r="AH577" s="891"/>
      <c r="AI577" s="1346">
        <v>0</v>
      </c>
      <c r="AJ577" s="1346">
        <v>0</v>
      </c>
      <c r="AK577" s="1346">
        <v>0</v>
      </c>
      <c r="AL577" s="1346">
        <v>0</v>
      </c>
      <c r="AM577" s="1346">
        <v>0</v>
      </c>
      <c r="AN577" s="1346">
        <v>0</v>
      </c>
      <c r="AO577" s="1346">
        <f t="shared" si="709"/>
        <v>0</v>
      </c>
      <c r="AP577" s="999"/>
      <c r="AQ577" s="1394"/>
      <c r="AR577" s="999"/>
      <c r="AS577" s="1001"/>
      <c r="AT577" s="1402">
        <f t="shared" si="755"/>
        <v>0</v>
      </c>
      <c r="AU577" s="1394"/>
      <c r="AV577" s="1394">
        <f t="shared" si="710"/>
        <v>0</v>
      </c>
      <c r="AW577" s="1999"/>
      <c r="AX577" s="2108">
        <f t="shared" si="744"/>
        <v>0</v>
      </c>
      <c r="AY577" s="1438">
        <f t="shared" si="745"/>
        <v>0</v>
      </c>
      <c r="AZ577" s="1438"/>
      <c r="BA577" s="1438">
        <f t="shared" si="746"/>
        <v>0</v>
      </c>
      <c r="BB577" s="1438">
        <f t="shared" si="747"/>
        <v>0</v>
      </c>
      <c r="BC577" s="1438">
        <f t="shared" si="748"/>
        <v>0</v>
      </c>
      <c r="BD577" s="1438">
        <f t="shared" si="749"/>
        <v>0</v>
      </c>
      <c r="BE577" s="1438">
        <f t="shared" si="711"/>
        <v>0</v>
      </c>
      <c r="BF577" s="1362"/>
      <c r="BG577" s="1363"/>
      <c r="BH577" s="1353"/>
      <c r="BI577" s="1353"/>
      <c r="BJ577" s="1353"/>
      <c r="BK577" s="1353"/>
      <c r="BL577" s="1353"/>
      <c r="BM577" s="1353">
        <f t="shared" si="712"/>
        <v>0</v>
      </c>
      <c r="BN577" s="1395"/>
      <c r="BO577" s="1395"/>
      <c r="BP577" s="1395"/>
      <c r="BQ577" s="1396">
        <f t="shared" si="756"/>
        <v>0</v>
      </c>
      <c r="BR577" s="1396"/>
      <c r="BS577" s="1396">
        <f t="shared" si="713"/>
        <v>0</v>
      </c>
      <c r="BT577" s="1441"/>
      <c r="BU577" s="1441">
        <f t="shared" si="750"/>
        <v>0</v>
      </c>
      <c r="BV577" s="1441">
        <f t="shared" si="751"/>
        <v>0</v>
      </c>
      <c r="BW577" s="1441">
        <f t="shared" si="752"/>
        <v>0</v>
      </c>
      <c r="BX577" s="1441">
        <f t="shared" si="753"/>
        <v>0</v>
      </c>
      <c r="BY577" s="1441">
        <f t="shared" si="754"/>
        <v>0</v>
      </c>
      <c r="BZ577" s="1441">
        <f t="shared" si="714"/>
        <v>0</v>
      </c>
      <c r="CA577" s="2394"/>
      <c r="CB577" s="2059">
        <f t="shared" si="715"/>
        <v>0</v>
      </c>
    </row>
    <row r="578" spans="1:80" ht="11.25" hidden="1" customHeight="1">
      <c r="A578" s="1170"/>
      <c r="B578" s="1494"/>
      <c r="C578" s="1368" t="s">
        <v>747</v>
      </c>
      <c r="D578" s="1559"/>
      <c r="E578" s="1680">
        <v>0</v>
      </c>
      <c r="F578" s="1560">
        <v>0</v>
      </c>
      <c r="G578" s="1560">
        <v>0</v>
      </c>
      <c r="H578" s="1560">
        <v>0</v>
      </c>
      <c r="I578" s="1560">
        <v>0</v>
      </c>
      <c r="J578" s="1560">
        <v>0</v>
      </c>
      <c r="K578" s="1560">
        <v>0</v>
      </c>
      <c r="L578" s="1560">
        <f t="shared" si="706"/>
        <v>0</v>
      </c>
      <c r="M578" s="1496"/>
      <c r="N578" s="1496"/>
      <c r="O578" s="1496"/>
      <c r="P578" s="1496"/>
      <c r="Q578" s="1496"/>
      <c r="R578" s="1496"/>
      <c r="S578" s="1496"/>
      <c r="T578" s="1444">
        <f t="shared" si="707"/>
        <v>0</v>
      </c>
      <c r="U578" s="1727"/>
      <c r="V578" s="2111">
        <f t="shared" si="757"/>
        <v>0</v>
      </c>
      <c r="W578" s="2111"/>
      <c r="X578" s="2111"/>
      <c r="Y578" s="891">
        <f t="shared" si="760"/>
        <v>0</v>
      </c>
      <c r="Z578" s="891"/>
      <c r="AA578" s="891">
        <f t="shared" si="761"/>
        <v>0</v>
      </c>
      <c r="AB578" s="891">
        <f t="shared" si="758"/>
        <v>0</v>
      </c>
      <c r="AC578" s="891">
        <f t="shared" si="759"/>
        <v>0</v>
      </c>
      <c r="AD578" s="891">
        <f t="shared" si="762"/>
        <v>0</v>
      </c>
      <c r="AE578" s="891">
        <f t="shared" si="763"/>
        <v>0</v>
      </c>
      <c r="AF578" s="1443">
        <f t="shared" si="708"/>
        <v>0</v>
      </c>
      <c r="AG578" s="889"/>
      <c r="AH578" s="889"/>
      <c r="AI578" s="1375">
        <v>0</v>
      </c>
      <c r="AJ578" s="1375">
        <v>0</v>
      </c>
      <c r="AK578" s="1375">
        <v>0</v>
      </c>
      <c r="AL578" s="1375">
        <v>0</v>
      </c>
      <c r="AM578" s="1375">
        <v>0</v>
      </c>
      <c r="AN578" s="1375">
        <v>0</v>
      </c>
      <c r="AO578" s="1375">
        <f t="shared" si="709"/>
        <v>0</v>
      </c>
      <c r="AP578" s="1414"/>
      <c r="AQ578" s="1402"/>
      <c r="AR578" s="1414"/>
      <c r="AS578" s="1414"/>
      <c r="AT578" s="1414"/>
      <c r="AU578" s="1415"/>
      <c r="AV578" s="1402">
        <f t="shared" si="710"/>
        <v>0</v>
      </c>
      <c r="AW578" s="2080"/>
      <c r="AX578" s="2108">
        <f t="shared" si="744"/>
        <v>0</v>
      </c>
      <c r="AY578" s="1497">
        <f t="shared" si="745"/>
        <v>0</v>
      </c>
      <c r="AZ578" s="1481"/>
      <c r="BA578" s="1438">
        <f t="shared" si="746"/>
        <v>0</v>
      </c>
      <c r="BB578" s="1438">
        <f t="shared" si="747"/>
        <v>0</v>
      </c>
      <c r="BC578" s="1438">
        <f t="shared" si="748"/>
        <v>0</v>
      </c>
      <c r="BD578" s="1438">
        <f t="shared" si="749"/>
        <v>0</v>
      </c>
      <c r="BE578" s="1438">
        <f t="shared" si="711"/>
        <v>0</v>
      </c>
      <c r="BF578" s="1380"/>
      <c r="BG578" s="1381"/>
      <c r="BH578" s="1382"/>
      <c r="BI578" s="1382"/>
      <c r="BJ578" s="1382"/>
      <c r="BK578" s="1382"/>
      <c r="BL578" s="1382"/>
      <c r="BM578" s="1382">
        <f t="shared" si="712"/>
        <v>0</v>
      </c>
      <c r="BN578" s="1418"/>
      <c r="BO578" s="1418"/>
      <c r="BP578" s="1418"/>
      <c r="BQ578" s="1418"/>
      <c r="BR578" s="1419"/>
      <c r="BS578" s="1404">
        <f t="shared" si="713"/>
        <v>0</v>
      </c>
      <c r="BT578" s="1456"/>
      <c r="BU578" s="1498">
        <f t="shared" si="750"/>
        <v>0</v>
      </c>
      <c r="BV578" s="1498">
        <f t="shared" si="751"/>
        <v>0</v>
      </c>
      <c r="BW578" s="1441">
        <f t="shared" si="752"/>
        <v>0</v>
      </c>
      <c r="BX578" s="1441">
        <f t="shared" si="753"/>
        <v>0</v>
      </c>
      <c r="BY578" s="1441">
        <f t="shared" si="754"/>
        <v>0</v>
      </c>
      <c r="BZ578" s="1456">
        <f t="shared" si="714"/>
        <v>0</v>
      </c>
      <c r="CA578" s="2395"/>
      <c r="CB578" s="2059">
        <f t="shared" si="715"/>
        <v>0</v>
      </c>
    </row>
    <row r="579" spans="1:80">
      <c r="A579" s="1165" t="s">
        <v>759</v>
      </c>
      <c r="B579" s="1171" t="s">
        <v>766</v>
      </c>
      <c r="C579" s="1517" t="s">
        <v>607</v>
      </c>
      <c r="D579" s="1741"/>
      <c r="E579" s="1861">
        <v>6</v>
      </c>
      <c r="F579" s="1861">
        <v>5042</v>
      </c>
      <c r="G579" s="1861">
        <v>36300</v>
      </c>
      <c r="H579" s="1861">
        <v>0</v>
      </c>
      <c r="I579" s="1861"/>
      <c r="J579" s="1861">
        <v>3675</v>
      </c>
      <c r="K579" s="1861">
        <v>88200</v>
      </c>
      <c r="L579" s="1861">
        <f t="shared" si="706"/>
        <v>133217</v>
      </c>
      <c r="M579" s="1184">
        <f t="shared" ref="M579:S579" si="764">SUM(M580:M599)</f>
        <v>0</v>
      </c>
      <c r="N579" s="1184">
        <f t="shared" si="764"/>
        <v>0</v>
      </c>
      <c r="O579" s="1184">
        <f t="shared" si="764"/>
        <v>0</v>
      </c>
      <c r="P579" s="1184">
        <f t="shared" si="764"/>
        <v>0</v>
      </c>
      <c r="Q579" s="1184"/>
      <c r="R579" s="1184">
        <f t="shared" si="764"/>
        <v>0</v>
      </c>
      <c r="S579" s="1184">
        <f t="shared" si="764"/>
        <v>0</v>
      </c>
      <c r="T579" s="1184">
        <f t="shared" si="707"/>
        <v>0</v>
      </c>
      <c r="U579" s="1184"/>
      <c r="V579" s="1750">
        <f t="shared" ref="V579:AE579" si="765">SUM(V580:V599)</f>
        <v>8</v>
      </c>
      <c r="W579" s="1750"/>
      <c r="X579" s="1750"/>
      <c r="Y579" s="1861">
        <f t="shared" si="765"/>
        <v>620.20000000000005</v>
      </c>
      <c r="Z579" s="1861"/>
      <c r="AA579" s="1861">
        <f t="shared" si="765"/>
        <v>140532.20000000001</v>
      </c>
      <c r="AB579" s="1861">
        <f t="shared" si="765"/>
        <v>0</v>
      </c>
      <c r="AC579" s="1861">
        <f>SUM(AC580:AC599)</f>
        <v>0</v>
      </c>
      <c r="AD579" s="1861">
        <f t="shared" si="765"/>
        <v>1750</v>
      </c>
      <c r="AE579" s="1861">
        <f t="shared" si="765"/>
        <v>42000</v>
      </c>
      <c r="AF579" s="1861">
        <f t="shared" si="708"/>
        <v>184902.40000000002</v>
      </c>
      <c r="AG579" s="1861"/>
      <c r="AH579" s="1861"/>
      <c r="AI579" s="1861">
        <v>9.6</v>
      </c>
      <c r="AJ579" s="1861">
        <v>6000</v>
      </c>
      <c r="AK579" s="1861">
        <v>106330</v>
      </c>
      <c r="AL579" s="1861">
        <v>0</v>
      </c>
      <c r="AM579" s="1861">
        <v>4600</v>
      </c>
      <c r="AN579" s="1861">
        <v>110400</v>
      </c>
      <c r="AO579" s="1861">
        <f t="shared" si="709"/>
        <v>227330</v>
      </c>
      <c r="AP579" s="1861">
        <f t="shared" ref="AP579:AU579" si="766">SUM(AP580:AP599)</f>
        <v>0</v>
      </c>
      <c r="AQ579" s="1861">
        <f t="shared" si="766"/>
        <v>0</v>
      </c>
      <c r="AR579" s="1861">
        <f t="shared" si="766"/>
        <v>0</v>
      </c>
      <c r="AS579" s="1861">
        <f t="shared" si="766"/>
        <v>0</v>
      </c>
      <c r="AT579" s="1861">
        <f t="shared" si="766"/>
        <v>0</v>
      </c>
      <c r="AU579" s="1861">
        <f t="shared" si="766"/>
        <v>0</v>
      </c>
      <c r="AV579" s="1861">
        <f t="shared" si="710"/>
        <v>0</v>
      </c>
      <c r="AW579" s="1861"/>
      <c r="AX579" s="1750">
        <f t="shared" ref="AX579:BD579" si="767">SUM(AX580:AX599)</f>
        <v>6.1999999999999993</v>
      </c>
      <c r="AY579" s="1861">
        <f t="shared" si="767"/>
        <v>0</v>
      </c>
      <c r="AZ579" s="1861"/>
      <c r="BA579" s="1861">
        <f t="shared" si="767"/>
        <v>41093.9</v>
      </c>
      <c r="BB579" s="1861">
        <f t="shared" si="767"/>
        <v>0</v>
      </c>
      <c r="BC579" s="1861">
        <f t="shared" si="767"/>
        <v>4400</v>
      </c>
      <c r="BD579" s="1861">
        <f t="shared" si="767"/>
        <v>105600</v>
      </c>
      <c r="BE579" s="1861">
        <f t="shared" si="711"/>
        <v>151093.9</v>
      </c>
      <c r="BF579" s="1730"/>
      <c r="BG579" s="1185"/>
      <c r="BH579" s="1861">
        <f>SUM(BH580:BH599)</f>
        <v>7.5</v>
      </c>
      <c r="BI579" s="1861">
        <f>SUM(BI580:BI599)</f>
        <v>0</v>
      </c>
      <c r="BJ579" s="1861">
        <f>SUM(BJ580:BJ599)</f>
        <v>245000</v>
      </c>
      <c r="BK579" s="1861">
        <f>SUM(BK580:BK599)</f>
        <v>0</v>
      </c>
      <c r="BL579" s="1861">
        <f>SUM(BL580:BL599)</f>
        <v>0</v>
      </c>
      <c r="BM579" s="1861">
        <f t="shared" si="712"/>
        <v>245000</v>
      </c>
      <c r="BN579" s="1861">
        <f>SUM(BN580:BN599)</f>
        <v>0</v>
      </c>
      <c r="BO579" s="1861">
        <f>SUM(BO580:BO599)</f>
        <v>0</v>
      </c>
      <c r="BP579" s="1861">
        <f t="shared" ref="BP579:BY579" si="768">SUM(BP580:BP599)</f>
        <v>0</v>
      </c>
      <c r="BQ579" s="1861">
        <f>SUM(BQ580:BQ599)</f>
        <v>0</v>
      </c>
      <c r="BR579" s="1861">
        <f t="shared" si="768"/>
        <v>0</v>
      </c>
      <c r="BS579" s="1861">
        <f t="shared" si="713"/>
        <v>0</v>
      </c>
      <c r="BT579" s="2115"/>
      <c r="BU579" s="1861">
        <f t="shared" si="768"/>
        <v>5.5</v>
      </c>
      <c r="BV579" s="1861">
        <f t="shared" si="768"/>
        <v>0</v>
      </c>
      <c r="BW579" s="1861">
        <f t="shared" si="768"/>
        <v>35000</v>
      </c>
      <c r="BX579" s="1861">
        <f>SUM(BX580:BX599)</f>
        <v>6000</v>
      </c>
      <c r="BY579" s="1861">
        <f t="shared" si="768"/>
        <v>144000</v>
      </c>
      <c r="BZ579" s="1861">
        <f t="shared" si="714"/>
        <v>185000</v>
      </c>
      <c r="CA579" s="2396"/>
      <c r="CB579" s="2059">
        <f t="shared" si="715"/>
        <v>19.7</v>
      </c>
    </row>
    <row r="580" spans="1:80" ht="34.5" customHeight="1">
      <c r="A580" s="1165"/>
      <c r="B580" s="1585" t="s">
        <v>765</v>
      </c>
      <c r="C580" s="1662" t="s">
        <v>380</v>
      </c>
      <c r="D580" s="1567" t="s">
        <v>957</v>
      </c>
      <c r="E580" s="1340">
        <v>0</v>
      </c>
      <c r="F580" s="930">
        <v>0</v>
      </c>
      <c r="G580" s="930">
        <v>0</v>
      </c>
      <c r="H580" s="930">
        <v>0</v>
      </c>
      <c r="I580" s="930"/>
      <c r="J580" s="930">
        <v>0</v>
      </c>
      <c r="K580" s="930">
        <v>0</v>
      </c>
      <c r="L580" s="930">
        <f t="shared" si="706"/>
        <v>0</v>
      </c>
      <c r="M580" s="1640"/>
      <c r="N580" s="1640"/>
      <c r="O580" s="1640"/>
      <c r="P580" s="1640"/>
      <c r="Q580" s="1640"/>
      <c r="R580" s="1440">
        <f t="shared" ref="R580:R598" si="769">S580/24</f>
        <v>0</v>
      </c>
      <c r="S580" s="1640"/>
      <c r="T580" s="1640">
        <f t="shared" si="707"/>
        <v>0</v>
      </c>
      <c r="U580" s="1721"/>
      <c r="V580" s="2123">
        <f t="shared" ref="V580:V599" si="770">E580+M580</f>
        <v>0</v>
      </c>
      <c r="W580" s="2123"/>
      <c r="X580" s="2123"/>
      <c r="Y580" s="930">
        <f t="shared" ref="Y580:Y599" si="771">F580+N580</f>
        <v>0</v>
      </c>
      <c r="Z580" s="930"/>
      <c r="AA580" s="930">
        <f t="shared" ref="AA580:AA599" si="772">G580+O580</f>
        <v>0</v>
      </c>
      <c r="AB580" s="930">
        <f t="shared" ref="AB580:AB599" si="773">H580+P580</f>
        <v>0</v>
      </c>
      <c r="AC580" s="930">
        <f t="shared" ref="AC580:AC599" si="774">I580+Q580</f>
        <v>0</v>
      </c>
      <c r="AD580" s="930">
        <f t="shared" ref="AD580:AD599" si="775">J580+R580</f>
        <v>0</v>
      </c>
      <c r="AE580" s="930">
        <f t="shared" ref="AE580:AE599" si="776">K580+S580</f>
        <v>0</v>
      </c>
      <c r="AF580" s="1366">
        <f t="shared" si="708"/>
        <v>0</v>
      </c>
      <c r="AG580" s="930"/>
      <c r="AH580" s="930"/>
      <c r="AI580" s="1450">
        <v>5</v>
      </c>
      <c r="AJ580" s="1450">
        <v>3000</v>
      </c>
      <c r="AK580" s="1450">
        <v>47000</v>
      </c>
      <c r="AL580" s="1450">
        <v>0</v>
      </c>
      <c r="AM580" s="1450">
        <v>2100</v>
      </c>
      <c r="AN580" s="1342">
        <v>50400</v>
      </c>
      <c r="AO580" s="1342">
        <f t="shared" si="709"/>
        <v>102500</v>
      </c>
      <c r="AP580" s="1425"/>
      <c r="AQ580" s="1427"/>
      <c r="AR580" s="1425"/>
      <c r="AS580" s="1626"/>
      <c r="AT580" s="1402">
        <f t="shared" ref="AT580:AT598" si="777">AU580/24</f>
        <v>0</v>
      </c>
      <c r="AU580" s="1427"/>
      <c r="AV580" s="1992">
        <f t="shared" si="710"/>
        <v>0</v>
      </c>
      <c r="AW580" s="1450"/>
      <c r="AX580" s="2104">
        <v>4.0999999999999996</v>
      </c>
      <c r="AY580" s="1608"/>
      <c r="AZ580" s="1636"/>
      <c r="BA580" s="1609">
        <v>13781.8</v>
      </c>
      <c r="BB580" s="1609">
        <f t="shared" ref="BB580:BB599" si="778">AL580+AS580</f>
        <v>0</v>
      </c>
      <c r="BC580" s="1609">
        <v>3100</v>
      </c>
      <c r="BD580" s="1609">
        <v>74400</v>
      </c>
      <c r="BE580" s="1609">
        <f t="shared" si="711"/>
        <v>91281.8</v>
      </c>
      <c r="BF580" s="1362"/>
      <c r="BG580" s="1490"/>
      <c r="BH580" s="1451">
        <v>2.5</v>
      </c>
      <c r="BI580" s="1451"/>
      <c r="BJ580" s="1451">
        <v>85000</v>
      </c>
      <c r="BK580" s="1451"/>
      <c r="BL580" s="1349"/>
      <c r="BM580" s="1349">
        <f t="shared" si="712"/>
        <v>85000</v>
      </c>
      <c r="BN580" s="1392"/>
      <c r="BO580" s="1392"/>
      <c r="BP580" s="1392"/>
      <c r="BQ580" s="1392">
        <f t="shared" ref="BQ580:BQ585" si="779">BR580/24</f>
        <v>0</v>
      </c>
      <c r="BR580" s="1393"/>
      <c r="BS580" s="1393">
        <f t="shared" si="713"/>
        <v>0</v>
      </c>
      <c r="BT580" s="1670"/>
      <c r="BU580" s="1451">
        <f t="shared" ref="BU580:BU599" si="780">BH580+BN580</f>
        <v>2.5</v>
      </c>
      <c r="BV580" s="1451">
        <f t="shared" ref="BV580:BV599" si="781">BI580+BO580</f>
        <v>0</v>
      </c>
      <c r="BW580" s="1451">
        <v>15625</v>
      </c>
      <c r="BX580" s="1451">
        <v>2775</v>
      </c>
      <c r="BY580" s="1451">
        <v>66600</v>
      </c>
      <c r="BZ580" s="1451">
        <f t="shared" si="714"/>
        <v>85000</v>
      </c>
      <c r="CA580" s="2393" t="s">
        <v>1286</v>
      </c>
      <c r="CB580" s="2059">
        <f t="shared" si="715"/>
        <v>6.6</v>
      </c>
    </row>
    <row r="581" spans="1:80" ht="21" hidden="1" customHeight="1">
      <c r="A581" s="912">
        <v>25</v>
      </c>
      <c r="B581" s="1491" t="s">
        <v>765</v>
      </c>
      <c r="C581" s="1547" t="s">
        <v>232</v>
      </c>
      <c r="D581" s="1685"/>
      <c r="E581" s="1358">
        <v>0</v>
      </c>
      <c r="F581" s="891">
        <v>0</v>
      </c>
      <c r="G581" s="891">
        <v>0</v>
      </c>
      <c r="H581" s="891">
        <v>0</v>
      </c>
      <c r="I581" s="891">
        <v>0</v>
      </c>
      <c r="J581" s="891">
        <v>0</v>
      </c>
      <c r="K581" s="891">
        <v>0</v>
      </c>
      <c r="L581" s="891">
        <f t="shared" si="706"/>
        <v>0</v>
      </c>
      <c r="M581" s="1440"/>
      <c r="N581" s="1440"/>
      <c r="O581" s="1440"/>
      <c r="P581" s="1440"/>
      <c r="Q581" s="1440"/>
      <c r="R581" s="1440">
        <f t="shared" si="769"/>
        <v>0</v>
      </c>
      <c r="S581" s="1440"/>
      <c r="T581" s="1440">
        <f t="shared" si="707"/>
        <v>0</v>
      </c>
      <c r="U581" s="1722"/>
      <c r="V581" s="2111">
        <f t="shared" si="770"/>
        <v>0</v>
      </c>
      <c r="W581" s="2111"/>
      <c r="X581" s="2111"/>
      <c r="Y581" s="891">
        <f t="shared" si="771"/>
        <v>0</v>
      </c>
      <c r="Z581" s="891"/>
      <c r="AA581" s="891">
        <f t="shared" si="772"/>
        <v>0</v>
      </c>
      <c r="AB581" s="891">
        <f t="shared" si="773"/>
        <v>0</v>
      </c>
      <c r="AC581" s="891">
        <f t="shared" si="774"/>
        <v>0</v>
      </c>
      <c r="AD581" s="891">
        <f t="shared" si="775"/>
        <v>0</v>
      </c>
      <c r="AE581" s="891">
        <f t="shared" si="776"/>
        <v>0</v>
      </c>
      <c r="AF581" s="1366">
        <f t="shared" si="708"/>
        <v>0</v>
      </c>
      <c r="AG581" s="891"/>
      <c r="AH581" s="891"/>
      <c r="AI581" s="1438">
        <v>0</v>
      </c>
      <c r="AJ581" s="1438">
        <v>0</v>
      </c>
      <c r="AK581" s="1438">
        <v>0</v>
      </c>
      <c r="AL581" s="1438">
        <v>0</v>
      </c>
      <c r="AM581" s="1438">
        <v>0</v>
      </c>
      <c r="AN581" s="1346">
        <v>0</v>
      </c>
      <c r="AO581" s="1346">
        <f t="shared" si="709"/>
        <v>0</v>
      </c>
      <c r="AP581" s="999"/>
      <c r="AQ581" s="1394"/>
      <c r="AR581" s="999"/>
      <c r="AS581" s="1001"/>
      <c r="AT581" s="1402">
        <f t="shared" si="777"/>
        <v>0</v>
      </c>
      <c r="AU581" s="1394"/>
      <c r="AV581" s="1394">
        <f t="shared" si="710"/>
        <v>0</v>
      </c>
      <c r="AW581" s="1999"/>
      <c r="AX581" s="2108">
        <f t="shared" ref="AX581:AX599" si="782">AI581+AP581</f>
        <v>0</v>
      </c>
      <c r="AY581" s="1438">
        <f t="shared" ref="AY581:AY599" si="783">AJ581+AQ581</f>
        <v>0</v>
      </c>
      <c r="AZ581" s="1438"/>
      <c r="BA581" s="1438">
        <f t="shared" ref="BA581:BA599" si="784">AK581+AR581</f>
        <v>0</v>
      </c>
      <c r="BB581" s="1438">
        <f t="shared" si="778"/>
        <v>0</v>
      </c>
      <c r="BC581" s="1438">
        <f t="shared" ref="BC581:BC599" si="785">AM581+AT581</f>
        <v>0</v>
      </c>
      <c r="BD581" s="1438">
        <f t="shared" ref="BD581:BD599" si="786">AN581+AU581</f>
        <v>0</v>
      </c>
      <c r="BE581" s="1438">
        <f t="shared" si="711"/>
        <v>0</v>
      </c>
      <c r="BF581" s="1362"/>
      <c r="BG581" s="1363"/>
      <c r="BH581" s="1441"/>
      <c r="BI581" s="1441"/>
      <c r="BJ581" s="1441"/>
      <c r="BK581" s="1441"/>
      <c r="BL581" s="1353"/>
      <c r="BM581" s="1353">
        <f t="shared" si="712"/>
        <v>0</v>
      </c>
      <c r="BN581" s="1395"/>
      <c r="BO581" s="1395"/>
      <c r="BP581" s="1395"/>
      <c r="BQ581" s="1395">
        <f t="shared" si="779"/>
        <v>0</v>
      </c>
      <c r="BR581" s="1396"/>
      <c r="BS581" s="1396">
        <f t="shared" si="713"/>
        <v>0</v>
      </c>
      <c r="BT581" s="1441"/>
      <c r="BU581" s="1441">
        <f t="shared" si="780"/>
        <v>0</v>
      </c>
      <c r="BV581" s="1441">
        <f t="shared" si="781"/>
        <v>0</v>
      </c>
      <c r="BW581" s="1441">
        <f t="shared" ref="BW581:BW599" si="787">BJ581+BP581</f>
        <v>0</v>
      </c>
      <c r="BX581" s="1441">
        <f t="shared" ref="BX581:BX599" si="788">BK581+BQ581</f>
        <v>0</v>
      </c>
      <c r="BY581" s="1441">
        <f t="shared" ref="BY581:BY599" si="789">BL581+BR581</f>
        <v>0</v>
      </c>
      <c r="BZ581" s="1441">
        <f t="shared" si="714"/>
        <v>0</v>
      </c>
      <c r="CA581" s="2393" t="s">
        <v>453</v>
      </c>
      <c r="CB581" s="2059">
        <f t="shared" si="715"/>
        <v>0</v>
      </c>
    </row>
    <row r="582" spans="1:80" ht="32.25" customHeight="1">
      <c r="A582" s="911">
        <v>43</v>
      </c>
      <c r="B582" s="1491" t="s">
        <v>764</v>
      </c>
      <c r="C582" s="1547" t="s">
        <v>367</v>
      </c>
      <c r="D582" s="1548" t="s">
        <v>957</v>
      </c>
      <c r="E582" s="1358">
        <v>0</v>
      </c>
      <c r="F582" s="891">
        <v>0</v>
      </c>
      <c r="G582" s="891">
        <v>0</v>
      </c>
      <c r="H582" s="891">
        <v>0</v>
      </c>
      <c r="I582" s="891">
        <v>0</v>
      </c>
      <c r="J582" s="891">
        <v>0</v>
      </c>
      <c r="K582" s="891">
        <v>0</v>
      </c>
      <c r="L582" s="891">
        <f t="shared" si="706"/>
        <v>0</v>
      </c>
      <c r="M582" s="1440"/>
      <c r="N582" s="1440"/>
      <c r="O582" s="1440"/>
      <c r="P582" s="1440"/>
      <c r="Q582" s="1440"/>
      <c r="R582" s="1440">
        <f t="shared" si="769"/>
        <v>0</v>
      </c>
      <c r="S582" s="1440"/>
      <c r="T582" s="1440">
        <f t="shared" si="707"/>
        <v>0</v>
      </c>
      <c r="U582" s="1722"/>
      <c r="V582" s="2289">
        <v>3</v>
      </c>
      <c r="W582" s="2111"/>
      <c r="X582" s="2111"/>
      <c r="Y582" s="891">
        <f t="shared" si="771"/>
        <v>0</v>
      </c>
      <c r="Z582" s="891"/>
      <c r="AA582" s="891">
        <v>81100.399999999994</v>
      </c>
      <c r="AB582" s="891">
        <v>0</v>
      </c>
      <c r="AC582" s="891">
        <v>0</v>
      </c>
      <c r="AD582" s="891">
        <v>1750</v>
      </c>
      <c r="AE582" s="891">
        <v>42000</v>
      </c>
      <c r="AF582" s="1366">
        <f t="shared" si="708"/>
        <v>124850.4</v>
      </c>
      <c r="AG582" s="891"/>
      <c r="AH582" s="891"/>
      <c r="AI582" s="1438">
        <v>0</v>
      </c>
      <c r="AJ582" s="1438">
        <v>0</v>
      </c>
      <c r="AK582" s="1438">
        <v>0</v>
      </c>
      <c r="AL582" s="1438">
        <v>0</v>
      </c>
      <c r="AM582" s="1438">
        <v>0</v>
      </c>
      <c r="AN582" s="1346">
        <v>0</v>
      </c>
      <c r="AO582" s="1346">
        <f t="shared" si="709"/>
        <v>0</v>
      </c>
      <c r="AP582" s="1686"/>
      <c r="AQ582" s="1394"/>
      <c r="AR582" s="999"/>
      <c r="AS582" s="1001"/>
      <c r="AT582" s="1402">
        <f t="shared" si="777"/>
        <v>0</v>
      </c>
      <c r="AU582" s="1394"/>
      <c r="AV582" s="1394">
        <f t="shared" si="710"/>
        <v>0</v>
      </c>
      <c r="AW582" s="1999"/>
      <c r="AX582" s="2108">
        <v>1</v>
      </c>
      <c r="AY582" s="1438"/>
      <c r="AZ582" s="1438"/>
      <c r="BA582" s="1438">
        <v>3139.2</v>
      </c>
      <c r="BB582" s="1438">
        <v>0</v>
      </c>
      <c r="BC582" s="1438">
        <v>1300</v>
      </c>
      <c r="BD582" s="1438">
        <v>31200</v>
      </c>
      <c r="BE582" s="1438">
        <f t="shared" si="711"/>
        <v>35639.199999999997</v>
      </c>
      <c r="BF582" s="1362"/>
      <c r="BG582" s="1398"/>
      <c r="BH582" s="1441">
        <v>3</v>
      </c>
      <c r="BI582" s="1441"/>
      <c r="BJ582" s="1441">
        <v>100000</v>
      </c>
      <c r="BK582" s="1441"/>
      <c r="BL582" s="1353"/>
      <c r="BM582" s="1353">
        <f t="shared" si="712"/>
        <v>100000</v>
      </c>
      <c r="BN582" s="1395"/>
      <c r="BO582" s="1395"/>
      <c r="BP582" s="1396"/>
      <c r="BQ582" s="1396">
        <f t="shared" si="779"/>
        <v>0</v>
      </c>
      <c r="BR582" s="1396"/>
      <c r="BS582" s="1396">
        <f t="shared" si="713"/>
        <v>0</v>
      </c>
      <c r="BT582" s="1441"/>
      <c r="BU582" s="1441">
        <f t="shared" si="780"/>
        <v>3</v>
      </c>
      <c r="BV582" s="1441">
        <f t="shared" si="781"/>
        <v>0</v>
      </c>
      <c r="BW582" s="1441">
        <v>19375</v>
      </c>
      <c r="BX582" s="1441">
        <v>3225</v>
      </c>
      <c r="BY582" s="1441">
        <v>77400</v>
      </c>
      <c r="BZ582" s="1441">
        <f t="shared" si="714"/>
        <v>100000</v>
      </c>
      <c r="CA582" s="2393" t="s">
        <v>850</v>
      </c>
      <c r="CB582" s="2059">
        <f t="shared" si="715"/>
        <v>7</v>
      </c>
    </row>
    <row r="583" spans="1:80" ht="34.5" customHeight="1">
      <c r="A583" s="1165"/>
      <c r="B583" s="1491" t="s">
        <v>864</v>
      </c>
      <c r="C583" s="1547" t="s">
        <v>412</v>
      </c>
      <c r="D583" s="1548"/>
      <c r="E583" s="1358">
        <v>3</v>
      </c>
      <c r="F583" s="891">
        <v>2000</v>
      </c>
      <c r="G583" s="891">
        <v>32500</v>
      </c>
      <c r="H583" s="891">
        <v>0</v>
      </c>
      <c r="I583" s="891">
        <v>0</v>
      </c>
      <c r="J583" s="891">
        <v>1125</v>
      </c>
      <c r="K583" s="891">
        <v>27000</v>
      </c>
      <c r="L583" s="891">
        <f t="shared" si="706"/>
        <v>62625</v>
      </c>
      <c r="M583" s="1440"/>
      <c r="N583" s="1440"/>
      <c r="O583" s="1440"/>
      <c r="P583" s="1440"/>
      <c r="Q583" s="1440"/>
      <c r="R583" s="1440">
        <f t="shared" si="769"/>
        <v>0</v>
      </c>
      <c r="S583" s="1440"/>
      <c r="T583" s="1440">
        <f t="shared" si="707"/>
        <v>0</v>
      </c>
      <c r="U583" s="1722"/>
      <c r="V583" s="2289">
        <f t="shared" si="770"/>
        <v>3</v>
      </c>
      <c r="W583" s="2111"/>
      <c r="X583" s="2111"/>
      <c r="Y583" s="891"/>
      <c r="Z583" s="891"/>
      <c r="AA583" s="891">
        <v>59431.8</v>
      </c>
      <c r="AB583" s="891">
        <f t="shared" si="773"/>
        <v>0</v>
      </c>
      <c r="AC583" s="891">
        <f t="shared" si="774"/>
        <v>0</v>
      </c>
      <c r="AD583" s="891"/>
      <c r="AE583" s="891"/>
      <c r="AF583" s="1366">
        <f t="shared" si="708"/>
        <v>59431.8</v>
      </c>
      <c r="AG583" s="891"/>
      <c r="AH583" s="891"/>
      <c r="AI583" s="1438">
        <v>0</v>
      </c>
      <c r="AJ583" s="1438">
        <v>0</v>
      </c>
      <c r="AK583" s="1438">
        <v>0</v>
      </c>
      <c r="AL583" s="1438">
        <v>0</v>
      </c>
      <c r="AM583" s="1438">
        <v>0</v>
      </c>
      <c r="AN583" s="1346">
        <v>0</v>
      </c>
      <c r="AO583" s="1346">
        <f t="shared" si="709"/>
        <v>0</v>
      </c>
      <c r="AP583" s="999"/>
      <c r="AQ583" s="1394"/>
      <c r="AR583" s="999"/>
      <c r="AS583" s="1001"/>
      <c r="AT583" s="1402">
        <f t="shared" si="777"/>
        <v>0</v>
      </c>
      <c r="AU583" s="1394"/>
      <c r="AV583" s="1394">
        <f t="shared" si="710"/>
        <v>0</v>
      </c>
      <c r="AW583" s="1999"/>
      <c r="AX583" s="2108"/>
      <c r="AY583" s="1438"/>
      <c r="AZ583" s="1438"/>
      <c r="BA583" s="1438"/>
      <c r="BB583" s="1438"/>
      <c r="BC583" s="1438"/>
      <c r="BD583" s="1438"/>
      <c r="BE583" s="1438">
        <f t="shared" si="711"/>
        <v>0</v>
      </c>
      <c r="BF583" s="1688"/>
      <c r="BG583" s="1501"/>
      <c r="BH583" s="1441">
        <v>2</v>
      </c>
      <c r="BI583" s="1441"/>
      <c r="BJ583" s="1441">
        <v>60000</v>
      </c>
      <c r="BK583" s="1441"/>
      <c r="BL583" s="1353"/>
      <c r="BM583" s="1353">
        <f t="shared" si="712"/>
        <v>60000</v>
      </c>
      <c r="BN583" s="1395"/>
      <c r="BO583" s="1395"/>
      <c r="BP583" s="1396"/>
      <c r="BQ583" s="1396">
        <f t="shared" si="779"/>
        <v>0</v>
      </c>
      <c r="BR583" s="1396"/>
      <c r="BS583" s="1396">
        <f t="shared" si="713"/>
        <v>0</v>
      </c>
      <c r="BT583" s="1441"/>
      <c r="BU583" s="1441"/>
      <c r="BV583" s="1441"/>
      <c r="BW583" s="1441"/>
      <c r="BX583" s="1441">
        <f t="shared" si="788"/>
        <v>0</v>
      </c>
      <c r="BY583" s="1441">
        <f t="shared" si="789"/>
        <v>0</v>
      </c>
      <c r="BZ583" s="1441">
        <f t="shared" si="714"/>
        <v>0</v>
      </c>
      <c r="CA583" s="2393" t="s">
        <v>233</v>
      </c>
      <c r="CB583" s="2059">
        <f t="shared" si="715"/>
        <v>3</v>
      </c>
    </row>
    <row r="584" spans="1:80" ht="13.9" hidden="1" customHeight="1">
      <c r="A584" s="1165"/>
      <c r="B584" s="1491" t="s">
        <v>983</v>
      </c>
      <c r="C584" s="1547" t="s">
        <v>984</v>
      </c>
      <c r="D584" s="1548"/>
      <c r="E584" s="1358">
        <v>0</v>
      </c>
      <c r="F584" s="891">
        <v>0</v>
      </c>
      <c r="G584" s="891">
        <v>0</v>
      </c>
      <c r="H584" s="891">
        <v>0</v>
      </c>
      <c r="I584" s="891">
        <v>0</v>
      </c>
      <c r="J584" s="891">
        <v>0</v>
      </c>
      <c r="K584" s="891">
        <v>0</v>
      </c>
      <c r="L584" s="891">
        <f t="shared" si="706"/>
        <v>0</v>
      </c>
      <c r="M584" s="1440"/>
      <c r="N584" s="1440"/>
      <c r="O584" s="1440"/>
      <c r="P584" s="1440"/>
      <c r="Q584" s="1440"/>
      <c r="R584" s="1440">
        <f t="shared" si="769"/>
        <v>0</v>
      </c>
      <c r="S584" s="1440"/>
      <c r="T584" s="1440">
        <f t="shared" si="707"/>
        <v>0</v>
      </c>
      <c r="U584" s="1722"/>
      <c r="V584" s="2111">
        <f t="shared" si="770"/>
        <v>0</v>
      </c>
      <c r="W584" s="2111"/>
      <c r="X584" s="2111"/>
      <c r="Y584" s="891">
        <f t="shared" si="771"/>
        <v>0</v>
      </c>
      <c r="Z584" s="891"/>
      <c r="AA584" s="891">
        <f t="shared" si="772"/>
        <v>0</v>
      </c>
      <c r="AB584" s="891">
        <f t="shared" si="773"/>
        <v>0</v>
      </c>
      <c r="AC584" s="891">
        <f t="shared" si="774"/>
        <v>0</v>
      </c>
      <c r="AD584" s="891">
        <f t="shared" si="775"/>
        <v>0</v>
      </c>
      <c r="AE584" s="891">
        <f t="shared" si="776"/>
        <v>0</v>
      </c>
      <c r="AF584" s="1366">
        <f t="shared" si="708"/>
        <v>0</v>
      </c>
      <c r="AG584" s="891"/>
      <c r="AH584" s="891"/>
      <c r="AI584" s="1438">
        <v>0</v>
      </c>
      <c r="AJ584" s="1438">
        <v>0</v>
      </c>
      <c r="AK584" s="1438">
        <v>0</v>
      </c>
      <c r="AL584" s="1438">
        <v>0</v>
      </c>
      <c r="AM584" s="1438">
        <v>0</v>
      </c>
      <c r="AN584" s="1346">
        <v>0</v>
      </c>
      <c r="AO584" s="1346">
        <f t="shared" si="709"/>
        <v>0</v>
      </c>
      <c r="AP584" s="999"/>
      <c r="AQ584" s="1394"/>
      <c r="AR584" s="999"/>
      <c r="AS584" s="1001"/>
      <c r="AT584" s="1402">
        <f t="shared" si="777"/>
        <v>0</v>
      </c>
      <c r="AU584" s="1394"/>
      <c r="AV584" s="1394">
        <f t="shared" si="710"/>
        <v>0</v>
      </c>
      <c r="AW584" s="1999"/>
      <c r="AX584" s="2108">
        <f t="shared" si="782"/>
        <v>0</v>
      </c>
      <c r="AY584" s="1438">
        <f t="shared" si="783"/>
        <v>0</v>
      </c>
      <c r="AZ584" s="1438"/>
      <c r="BA584" s="1438">
        <f t="shared" si="784"/>
        <v>0</v>
      </c>
      <c r="BB584" s="1438">
        <f t="shared" si="778"/>
        <v>0</v>
      </c>
      <c r="BC584" s="1438">
        <f t="shared" si="785"/>
        <v>0</v>
      </c>
      <c r="BD584" s="1438">
        <f t="shared" si="786"/>
        <v>0</v>
      </c>
      <c r="BE584" s="1438">
        <f t="shared" si="711"/>
        <v>0</v>
      </c>
      <c r="BF584" s="1362"/>
      <c r="BG584" s="1363"/>
      <c r="BH584" s="1441"/>
      <c r="BI584" s="1441"/>
      <c r="BJ584" s="1441"/>
      <c r="BK584" s="1441"/>
      <c r="BL584" s="1353"/>
      <c r="BM584" s="1353">
        <f t="shared" si="712"/>
        <v>0</v>
      </c>
      <c r="BN584" s="1395"/>
      <c r="BO584" s="1395"/>
      <c r="BP584" s="1396"/>
      <c r="BQ584" s="1396">
        <f t="shared" si="779"/>
        <v>0</v>
      </c>
      <c r="BR584" s="1396"/>
      <c r="BS584" s="1396">
        <f t="shared" si="713"/>
        <v>0</v>
      </c>
      <c r="BT584" s="1441"/>
      <c r="BU584" s="1441">
        <f t="shared" si="780"/>
        <v>0</v>
      </c>
      <c r="BV584" s="1441">
        <f t="shared" si="781"/>
        <v>0</v>
      </c>
      <c r="BW584" s="1441">
        <f t="shared" si="787"/>
        <v>0</v>
      </c>
      <c r="BX584" s="1441">
        <f t="shared" si="788"/>
        <v>0</v>
      </c>
      <c r="BY584" s="1441">
        <f t="shared" si="789"/>
        <v>0</v>
      </c>
      <c r="BZ584" s="1441">
        <f t="shared" si="714"/>
        <v>0</v>
      </c>
      <c r="CA584" s="2393" t="s">
        <v>453</v>
      </c>
      <c r="CB584" s="2059">
        <f t="shared" si="715"/>
        <v>0</v>
      </c>
    </row>
    <row r="585" spans="1:80" ht="22.5" customHeight="1">
      <c r="A585" s="1165"/>
      <c r="B585" s="1491" t="s">
        <v>865</v>
      </c>
      <c r="C585" s="1547" t="s">
        <v>933</v>
      </c>
      <c r="D585" s="1548"/>
      <c r="E585" s="1358">
        <v>0</v>
      </c>
      <c r="F585" s="891">
        <v>0</v>
      </c>
      <c r="G585" s="891">
        <v>0</v>
      </c>
      <c r="H585" s="891">
        <v>0</v>
      </c>
      <c r="I585" s="891">
        <v>0</v>
      </c>
      <c r="J585" s="891">
        <v>0</v>
      </c>
      <c r="K585" s="891">
        <v>0</v>
      </c>
      <c r="L585" s="891">
        <f t="shared" si="706"/>
        <v>0</v>
      </c>
      <c r="M585" s="1440"/>
      <c r="N585" s="1440"/>
      <c r="O585" s="1440"/>
      <c r="P585" s="1440"/>
      <c r="Q585" s="1440"/>
      <c r="R585" s="1440">
        <f t="shared" si="769"/>
        <v>0</v>
      </c>
      <c r="S585" s="1440"/>
      <c r="T585" s="1440">
        <f t="shared" si="707"/>
        <v>0</v>
      </c>
      <c r="U585" s="1722"/>
      <c r="V585" s="2111">
        <f t="shared" si="770"/>
        <v>0</v>
      </c>
      <c r="W585" s="2111"/>
      <c r="X585" s="2111"/>
      <c r="Y585" s="891">
        <f t="shared" si="771"/>
        <v>0</v>
      </c>
      <c r="Z585" s="891"/>
      <c r="AA585" s="891">
        <f t="shared" si="772"/>
        <v>0</v>
      </c>
      <c r="AB585" s="891">
        <f t="shared" si="773"/>
        <v>0</v>
      </c>
      <c r="AC585" s="891">
        <f t="shared" si="774"/>
        <v>0</v>
      </c>
      <c r="AD585" s="891">
        <f t="shared" si="775"/>
        <v>0</v>
      </c>
      <c r="AE585" s="891">
        <f t="shared" si="776"/>
        <v>0</v>
      </c>
      <c r="AF585" s="1366">
        <f t="shared" si="708"/>
        <v>0</v>
      </c>
      <c r="AG585" s="891"/>
      <c r="AH585" s="891"/>
      <c r="AI585" s="1438">
        <v>1.1000000000000001</v>
      </c>
      <c r="AJ585" s="1438">
        <v>1000</v>
      </c>
      <c r="AK585" s="1438">
        <v>21330</v>
      </c>
      <c r="AL585" s="1438">
        <v>0</v>
      </c>
      <c r="AM585" s="1438">
        <v>0</v>
      </c>
      <c r="AN585" s="1346">
        <v>0</v>
      </c>
      <c r="AO585" s="1346">
        <f t="shared" si="709"/>
        <v>22330</v>
      </c>
      <c r="AP585" s="999"/>
      <c r="AQ585" s="1394"/>
      <c r="AR585" s="999"/>
      <c r="AS585" s="1001"/>
      <c r="AT585" s="1402">
        <f t="shared" si="777"/>
        <v>0</v>
      </c>
      <c r="AU585" s="1394"/>
      <c r="AV585" s="1394">
        <f t="shared" si="710"/>
        <v>0</v>
      </c>
      <c r="AW585" s="1999"/>
      <c r="AX585" s="2290">
        <f t="shared" si="782"/>
        <v>1.1000000000000001</v>
      </c>
      <c r="AY585" s="1438"/>
      <c r="AZ585" s="1438"/>
      <c r="BA585" s="1438">
        <v>24172.9</v>
      </c>
      <c r="BB585" s="1438">
        <f t="shared" si="778"/>
        <v>0</v>
      </c>
      <c r="BC585" s="1438">
        <f t="shared" si="785"/>
        <v>0</v>
      </c>
      <c r="BD585" s="1438">
        <f t="shared" si="786"/>
        <v>0</v>
      </c>
      <c r="BE585" s="1438">
        <f t="shared" si="711"/>
        <v>24172.9</v>
      </c>
      <c r="BF585" s="1362"/>
      <c r="BG585" s="1363"/>
      <c r="BH585" s="1441"/>
      <c r="BI585" s="1441"/>
      <c r="BJ585" s="1441"/>
      <c r="BK585" s="1441"/>
      <c r="BL585" s="1353"/>
      <c r="BM585" s="1353">
        <f t="shared" si="712"/>
        <v>0</v>
      </c>
      <c r="BN585" s="1395"/>
      <c r="BO585" s="1395"/>
      <c r="BP585" s="1396"/>
      <c r="BQ585" s="1396">
        <f t="shared" si="779"/>
        <v>0</v>
      </c>
      <c r="BR585" s="1396"/>
      <c r="BS585" s="1396">
        <f t="shared" si="713"/>
        <v>0</v>
      </c>
      <c r="BT585" s="1441"/>
      <c r="BU585" s="1441">
        <f t="shared" si="780"/>
        <v>0</v>
      </c>
      <c r="BV585" s="1441">
        <f t="shared" si="781"/>
        <v>0</v>
      </c>
      <c r="BW585" s="1441">
        <f t="shared" si="787"/>
        <v>0</v>
      </c>
      <c r="BX585" s="1441">
        <f t="shared" si="788"/>
        <v>0</v>
      </c>
      <c r="BY585" s="1441">
        <f t="shared" si="789"/>
        <v>0</v>
      </c>
      <c r="BZ585" s="1441">
        <f t="shared" si="714"/>
        <v>0</v>
      </c>
      <c r="CA585" s="2393" t="s">
        <v>862</v>
      </c>
      <c r="CB585" s="2059">
        <f t="shared" si="715"/>
        <v>1.1000000000000001</v>
      </c>
    </row>
    <row r="586" spans="1:80" ht="60" customHeight="1">
      <c r="A586" s="1165"/>
      <c r="B586" s="1491" t="s">
        <v>934</v>
      </c>
      <c r="C586" s="1547" t="s">
        <v>367</v>
      </c>
      <c r="D586" s="1548"/>
      <c r="E586" s="1358">
        <v>3</v>
      </c>
      <c r="F586" s="891">
        <v>3042</v>
      </c>
      <c r="G586" s="891">
        <v>3800</v>
      </c>
      <c r="H586" s="891">
        <v>0</v>
      </c>
      <c r="I586" s="891">
        <v>0</v>
      </c>
      <c r="J586" s="891">
        <v>2550</v>
      </c>
      <c r="K586" s="891">
        <v>61200</v>
      </c>
      <c r="L586" s="891">
        <f t="shared" si="706"/>
        <v>70592</v>
      </c>
      <c r="M586" s="1440"/>
      <c r="N586" s="1440"/>
      <c r="O586" s="1440"/>
      <c r="P586" s="1440"/>
      <c r="Q586" s="1440"/>
      <c r="R586" s="1440">
        <f t="shared" si="769"/>
        <v>0</v>
      </c>
      <c r="S586" s="1440"/>
      <c r="T586" s="1440">
        <f t="shared" si="707"/>
        <v>0</v>
      </c>
      <c r="U586" s="1722"/>
      <c r="V586" s="2477">
        <v>2</v>
      </c>
      <c r="W586" s="2111"/>
      <c r="X586" s="2111"/>
      <c r="Y586" s="891">
        <v>620.20000000000005</v>
      </c>
      <c r="Z586" s="891"/>
      <c r="AA586" s="891"/>
      <c r="AB586" s="891"/>
      <c r="AC586" s="891"/>
      <c r="AD586" s="891"/>
      <c r="AE586" s="891"/>
      <c r="AF586" s="1366">
        <f t="shared" si="708"/>
        <v>620.20000000000005</v>
      </c>
      <c r="AG586" s="891"/>
      <c r="AH586" s="891"/>
      <c r="AI586" s="1438">
        <v>3.5</v>
      </c>
      <c r="AJ586" s="1438">
        <v>2000</v>
      </c>
      <c r="AK586" s="1438">
        <v>38000</v>
      </c>
      <c r="AL586" s="1438">
        <v>0</v>
      </c>
      <c r="AM586" s="1438">
        <v>2500</v>
      </c>
      <c r="AN586" s="1346">
        <v>60000</v>
      </c>
      <c r="AO586" s="1346">
        <f t="shared" si="709"/>
        <v>102500</v>
      </c>
      <c r="AP586" s="999"/>
      <c r="AQ586" s="1394"/>
      <c r="AR586" s="999"/>
      <c r="AS586" s="1001"/>
      <c r="AT586" s="1402">
        <f>AU586/24</f>
        <v>0</v>
      </c>
      <c r="AU586" s="1394"/>
      <c r="AV586" s="1956">
        <f t="shared" si="710"/>
        <v>0</v>
      </c>
      <c r="AW586" s="1999"/>
      <c r="AX586" s="2108"/>
      <c r="AY586" s="1438"/>
      <c r="AZ586" s="1438"/>
      <c r="BA586" s="1438"/>
      <c r="BB586" s="1438"/>
      <c r="BC586" s="1438"/>
      <c r="BD586" s="1438"/>
      <c r="BE586" s="1438">
        <f t="shared" si="711"/>
        <v>0</v>
      </c>
      <c r="BF586" s="1362"/>
      <c r="BG586" s="1363"/>
      <c r="BH586" s="1441"/>
      <c r="BI586" s="1441"/>
      <c r="BJ586" s="1441"/>
      <c r="BK586" s="1441"/>
      <c r="BL586" s="1353"/>
      <c r="BM586" s="1353">
        <f t="shared" si="712"/>
        <v>0</v>
      </c>
      <c r="BN586" s="1395"/>
      <c r="BO586" s="1395"/>
      <c r="BP586" s="1396"/>
      <c r="BQ586" s="1396">
        <f>BR586/24</f>
        <v>0</v>
      </c>
      <c r="BR586" s="1396"/>
      <c r="BS586" s="1396">
        <f t="shared" si="713"/>
        <v>0</v>
      </c>
      <c r="BT586" s="1441"/>
      <c r="BU586" s="1441">
        <f t="shared" si="780"/>
        <v>0</v>
      </c>
      <c r="BV586" s="1441">
        <f t="shared" si="781"/>
        <v>0</v>
      </c>
      <c r="BW586" s="1441">
        <f t="shared" si="787"/>
        <v>0</v>
      </c>
      <c r="BX586" s="1441">
        <f t="shared" si="788"/>
        <v>0</v>
      </c>
      <c r="BY586" s="1441">
        <f t="shared" si="789"/>
        <v>0</v>
      </c>
      <c r="BZ586" s="1441">
        <f t="shared" si="714"/>
        <v>0</v>
      </c>
      <c r="CA586" s="2393" t="s">
        <v>453</v>
      </c>
      <c r="CB586" s="2059">
        <f t="shared" si="715"/>
        <v>2</v>
      </c>
    </row>
    <row r="587" spans="1:80" ht="14.25" hidden="1" customHeight="1">
      <c r="A587" s="1165"/>
      <c r="B587" s="1491"/>
      <c r="C587" s="1547" t="s">
        <v>367</v>
      </c>
      <c r="D587" s="1548"/>
      <c r="E587" s="1358">
        <v>0</v>
      </c>
      <c r="F587" s="891">
        <v>0</v>
      </c>
      <c r="G587" s="891">
        <v>0</v>
      </c>
      <c r="H587" s="891">
        <v>0</v>
      </c>
      <c r="I587" s="891"/>
      <c r="J587" s="891">
        <v>0</v>
      </c>
      <c r="K587" s="891">
        <v>0</v>
      </c>
      <c r="L587" s="891">
        <f t="shared" si="706"/>
        <v>0</v>
      </c>
      <c r="M587" s="1440"/>
      <c r="N587" s="1440"/>
      <c r="O587" s="1440"/>
      <c r="P587" s="1440"/>
      <c r="Q587" s="1440"/>
      <c r="R587" s="1440">
        <f t="shared" si="769"/>
        <v>0</v>
      </c>
      <c r="S587" s="1440"/>
      <c r="T587" s="1440">
        <f t="shared" si="707"/>
        <v>0</v>
      </c>
      <c r="U587" s="1722"/>
      <c r="V587" s="2111">
        <f t="shared" si="770"/>
        <v>0</v>
      </c>
      <c r="W587" s="2111"/>
      <c r="X587" s="2111"/>
      <c r="Y587" s="891">
        <f t="shared" si="771"/>
        <v>0</v>
      </c>
      <c r="Z587" s="891"/>
      <c r="AA587" s="891">
        <f t="shared" si="772"/>
        <v>0</v>
      </c>
      <c r="AB587" s="891">
        <f t="shared" si="773"/>
        <v>0</v>
      </c>
      <c r="AC587" s="891">
        <f t="shared" si="774"/>
        <v>0</v>
      </c>
      <c r="AD587" s="891">
        <f t="shared" si="775"/>
        <v>0</v>
      </c>
      <c r="AE587" s="891">
        <f t="shared" si="776"/>
        <v>0</v>
      </c>
      <c r="AF587" s="1366">
        <f t="shared" si="708"/>
        <v>0</v>
      </c>
      <c r="AG587" s="891"/>
      <c r="AH587" s="891"/>
      <c r="AI587" s="1438">
        <v>0</v>
      </c>
      <c r="AJ587" s="1438">
        <v>0</v>
      </c>
      <c r="AK587" s="1438">
        <v>0</v>
      </c>
      <c r="AL587" s="1438">
        <v>0</v>
      </c>
      <c r="AM587" s="1438">
        <v>0</v>
      </c>
      <c r="AN587" s="1346">
        <v>0</v>
      </c>
      <c r="AO587" s="1346">
        <f t="shared" si="709"/>
        <v>0</v>
      </c>
      <c r="AP587" s="999"/>
      <c r="AQ587" s="1394"/>
      <c r="AR587" s="999"/>
      <c r="AS587" s="1001"/>
      <c r="AT587" s="1402">
        <f t="shared" si="777"/>
        <v>0</v>
      </c>
      <c r="AU587" s="1394"/>
      <c r="AV587" s="1394">
        <f t="shared" si="710"/>
        <v>0</v>
      </c>
      <c r="AW587" s="1999"/>
      <c r="AX587" s="2108">
        <f t="shared" si="782"/>
        <v>0</v>
      </c>
      <c r="AY587" s="1438">
        <f t="shared" si="783"/>
        <v>0</v>
      </c>
      <c r="AZ587" s="1438"/>
      <c r="BA587" s="1438">
        <f t="shared" si="784"/>
        <v>0</v>
      </c>
      <c r="BB587" s="1438">
        <f t="shared" si="778"/>
        <v>0</v>
      </c>
      <c r="BC587" s="1438">
        <f t="shared" si="785"/>
        <v>0</v>
      </c>
      <c r="BD587" s="1438">
        <f t="shared" si="786"/>
        <v>0</v>
      </c>
      <c r="BE587" s="1438">
        <f t="shared" si="711"/>
        <v>0</v>
      </c>
      <c r="BF587" s="1362"/>
      <c r="BG587" s="1363"/>
      <c r="BH587" s="1441"/>
      <c r="BI587" s="1441"/>
      <c r="BJ587" s="1441"/>
      <c r="BK587" s="1441"/>
      <c r="BL587" s="1353"/>
      <c r="BM587" s="1353">
        <f t="shared" si="712"/>
        <v>0</v>
      </c>
      <c r="BN587" s="1395"/>
      <c r="BO587" s="1395"/>
      <c r="BP587" s="1396"/>
      <c r="BQ587" s="1396">
        <f t="shared" ref="BQ587:BQ598" si="790">BR587/24</f>
        <v>0</v>
      </c>
      <c r="BR587" s="1396"/>
      <c r="BS587" s="1396">
        <f t="shared" si="713"/>
        <v>0</v>
      </c>
      <c r="BT587" s="1441"/>
      <c r="BU587" s="1441">
        <f t="shared" si="780"/>
        <v>0</v>
      </c>
      <c r="BV587" s="1441">
        <f t="shared" si="781"/>
        <v>0</v>
      </c>
      <c r="BW587" s="1441">
        <f t="shared" si="787"/>
        <v>0</v>
      </c>
      <c r="BX587" s="1441">
        <f t="shared" si="788"/>
        <v>0</v>
      </c>
      <c r="BY587" s="1441">
        <f t="shared" si="789"/>
        <v>0</v>
      </c>
      <c r="BZ587" s="1441">
        <f t="shared" si="714"/>
        <v>0</v>
      </c>
      <c r="CA587" s="2394"/>
      <c r="CB587" s="2059">
        <f t="shared" si="715"/>
        <v>0</v>
      </c>
    </row>
    <row r="588" spans="1:80" ht="14.25" hidden="1" customHeight="1">
      <c r="A588" s="1165"/>
      <c r="B588" s="1491"/>
      <c r="C588" s="1547"/>
      <c r="D588" s="1548"/>
      <c r="E588" s="1358">
        <v>0</v>
      </c>
      <c r="F588" s="891">
        <v>0</v>
      </c>
      <c r="G588" s="891">
        <v>0</v>
      </c>
      <c r="H588" s="891">
        <v>0</v>
      </c>
      <c r="I588" s="891">
        <v>0</v>
      </c>
      <c r="J588" s="891">
        <v>0</v>
      </c>
      <c r="K588" s="891">
        <v>0</v>
      </c>
      <c r="L588" s="891">
        <f t="shared" si="706"/>
        <v>0</v>
      </c>
      <c r="M588" s="1440"/>
      <c r="N588" s="1440"/>
      <c r="O588" s="1440"/>
      <c r="P588" s="1440"/>
      <c r="Q588" s="1440"/>
      <c r="R588" s="1440">
        <f t="shared" si="769"/>
        <v>0</v>
      </c>
      <c r="S588" s="1440"/>
      <c r="T588" s="1440">
        <f t="shared" si="707"/>
        <v>0</v>
      </c>
      <c r="U588" s="1722"/>
      <c r="V588" s="2111">
        <f t="shared" si="770"/>
        <v>0</v>
      </c>
      <c r="W588" s="2111"/>
      <c r="X588" s="2111"/>
      <c r="Y588" s="891">
        <f t="shared" si="771"/>
        <v>0</v>
      </c>
      <c r="Z588" s="891"/>
      <c r="AA588" s="891">
        <f t="shared" si="772"/>
        <v>0</v>
      </c>
      <c r="AB588" s="891">
        <f t="shared" si="773"/>
        <v>0</v>
      </c>
      <c r="AC588" s="891">
        <f t="shared" si="774"/>
        <v>0</v>
      </c>
      <c r="AD588" s="891">
        <f t="shared" si="775"/>
        <v>0</v>
      </c>
      <c r="AE588" s="891">
        <f t="shared" si="776"/>
        <v>0</v>
      </c>
      <c r="AF588" s="1366">
        <f t="shared" si="708"/>
        <v>0</v>
      </c>
      <c r="AG588" s="891"/>
      <c r="AH588" s="891"/>
      <c r="AI588" s="1438">
        <v>0</v>
      </c>
      <c r="AJ588" s="1438">
        <v>0</v>
      </c>
      <c r="AK588" s="1438">
        <v>0</v>
      </c>
      <c r="AL588" s="1438">
        <v>0</v>
      </c>
      <c r="AM588" s="1438">
        <v>0</v>
      </c>
      <c r="AN588" s="1346">
        <v>0</v>
      </c>
      <c r="AO588" s="1346">
        <f t="shared" si="709"/>
        <v>0</v>
      </c>
      <c r="AP588" s="999"/>
      <c r="AQ588" s="1394"/>
      <c r="AR588" s="999"/>
      <c r="AS588" s="1001"/>
      <c r="AT588" s="1402">
        <f t="shared" si="777"/>
        <v>0</v>
      </c>
      <c r="AU588" s="1394"/>
      <c r="AV588" s="1394">
        <f t="shared" si="710"/>
        <v>0</v>
      </c>
      <c r="AW588" s="1999"/>
      <c r="AX588" s="2108">
        <f t="shared" si="782"/>
        <v>0</v>
      </c>
      <c r="AY588" s="1438">
        <f t="shared" si="783"/>
        <v>0</v>
      </c>
      <c r="AZ588" s="1438"/>
      <c r="BA588" s="1438">
        <f t="shared" si="784"/>
        <v>0</v>
      </c>
      <c r="BB588" s="1438">
        <f t="shared" si="778"/>
        <v>0</v>
      </c>
      <c r="BC588" s="1438">
        <f t="shared" si="785"/>
        <v>0</v>
      </c>
      <c r="BD588" s="1438">
        <f t="shared" si="786"/>
        <v>0</v>
      </c>
      <c r="BE588" s="1438">
        <f t="shared" si="711"/>
        <v>0</v>
      </c>
      <c r="BF588" s="1362"/>
      <c r="BG588" s="1363"/>
      <c r="BH588" s="1441"/>
      <c r="BI588" s="1441"/>
      <c r="BJ588" s="1441"/>
      <c r="BK588" s="1441"/>
      <c r="BL588" s="1353"/>
      <c r="BM588" s="1353">
        <f t="shared" si="712"/>
        <v>0</v>
      </c>
      <c r="BN588" s="1395"/>
      <c r="BO588" s="1395"/>
      <c r="BP588" s="1396"/>
      <c r="BQ588" s="1396">
        <f t="shared" si="790"/>
        <v>0</v>
      </c>
      <c r="BR588" s="1396"/>
      <c r="BS588" s="1396">
        <f t="shared" si="713"/>
        <v>0</v>
      </c>
      <c r="BT588" s="1441"/>
      <c r="BU588" s="1441">
        <f t="shared" si="780"/>
        <v>0</v>
      </c>
      <c r="BV588" s="1441">
        <f t="shared" si="781"/>
        <v>0</v>
      </c>
      <c r="BW588" s="1441">
        <f t="shared" si="787"/>
        <v>0</v>
      </c>
      <c r="BX588" s="1441">
        <f t="shared" si="788"/>
        <v>0</v>
      </c>
      <c r="BY588" s="1441">
        <f t="shared" si="789"/>
        <v>0</v>
      </c>
      <c r="BZ588" s="1441">
        <f t="shared" si="714"/>
        <v>0</v>
      </c>
      <c r="CA588" s="2394"/>
      <c r="CB588" s="2059">
        <f t="shared" si="715"/>
        <v>0</v>
      </c>
    </row>
    <row r="589" spans="1:80" ht="14.25" hidden="1" customHeight="1">
      <c r="A589" s="1165"/>
      <c r="B589" s="1491"/>
      <c r="C589" s="1547"/>
      <c r="D589" s="1548"/>
      <c r="E589" s="1358">
        <v>0</v>
      </c>
      <c r="F589" s="891">
        <v>0</v>
      </c>
      <c r="G589" s="891">
        <v>0</v>
      </c>
      <c r="H589" s="891">
        <v>0</v>
      </c>
      <c r="I589" s="891">
        <v>0</v>
      </c>
      <c r="J589" s="891">
        <v>0</v>
      </c>
      <c r="K589" s="891">
        <v>0</v>
      </c>
      <c r="L589" s="891">
        <f t="shared" ref="L589:L629" si="791">SUM(F589:K589)</f>
        <v>0</v>
      </c>
      <c r="M589" s="1440"/>
      <c r="N589" s="1440"/>
      <c r="O589" s="1440"/>
      <c r="P589" s="1440"/>
      <c r="Q589" s="1440"/>
      <c r="R589" s="1440">
        <f t="shared" si="769"/>
        <v>0</v>
      </c>
      <c r="S589" s="1440"/>
      <c r="T589" s="1440">
        <f t="shared" ref="T589:T642" si="792">SUM(N589:S589)</f>
        <v>0</v>
      </c>
      <c r="U589" s="1722"/>
      <c r="V589" s="2111">
        <f t="shared" si="770"/>
        <v>0</v>
      </c>
      <c r="W589" s="2111"/>
      <c r="X589" s="2111"/>
      <c r="Y589" s="891">
        <f t="shared" si="771"/>
        <v>0</v>
      </c>
      <c r="Z589" s="891"/>
      <c r="AA589" s="891">
        <f t="shared" si="772"/>
        <v>0</v>
      </c>
      <c r="AB589" s="891">
        <f t="shared" si="773"/>
        <v>0</v>
      </c>
      <c r="AC589" s="891">
        <f t="shared" si="774"/>
        <v>0</v>
      </c>
      <c r="AD589" s="891">
        <f t="shared" si="775"/>
        <v>0</v>
      </c>
      <c r="AE589" s="891">
        <f t="shared" si="776"/>
        <v>0</v>
      </c>
      <c r="AF589" s="1366">
        <f t="shared" ref="AF589:AF629" si="793">SUM(Y589:AE589)</f>
        <v>0</v>
      </c>
      <c r="AG589" s="891"/>
      <c r="AH589" s="891"/>
      <c r="AI589" s="1438">
        <v>0</v>
      </c>
      <c r="AJ589" s="1438">
        <v>0</v>
      </c>
      <c r="AK589" s="1438">
        <v>0</v>
      </c>
      <c r="AL589" s="1438">
        <v>0</v>
      </c>
      <c r="AM589" s="1438">
        <v>0</v>
      </c>
      <c r="AN589" s="1346">
        <v>0</v>
      </c>
      <c r="AO589" s="1346">
        <f t="shared" ref="AO589:AO648" si="794">SUM(AJ589:AN589)</f>
        <v>0</v>
      </c>
      <c r="AP589" s="999"/>
      <c r="AQ589" s="1394"/>
      <c r="AR589" s="999"/>
      <c r="AS589" s="1001"/>
      <c r="AT589" s="1402">
        <f t="shared" si="777"/>
        <v>0</v>
      </c>
      <c r="AU589" s="1394"/>
      <c r="AV589" s="1394">
        <f t="shared" ref="AV589:AV648" si="795">SUM(AQ589:AU589)</f>
        <v>0</v>
      </c>
      <c r="AW589" s="1999"/>
      <c r="AX589" s="2108">
        <f t="shared" si="782"/>
        <v>0</v>
      </c>
      <c r="AY589" s="1438">
        <f t="shared" si="783"/>
        <v>0</v>
      </c>
      <c r="AZ589" s="1438"/>
      <c r="BA589" s="1438">
        <f t="shared" si="784"/>
        <v>0</v>
      </c>
      <c r="BB589" s="1438">
        <f t="shared" si="778"/>
        <v>0</v>
      </c>
      <c r="BC589" s="1438">
        <f t="shared" si="785"/>
        <v>0</v>
      </c>
      <c r="BD589" s="1438">
        <f t="shared" si="786"/>
        <v>0</v>
      </c>
      <c r="BE589" s="1438">
        <f t="shared" ref="BE589:BE648" si="796">SUM(AY589:BD589)</f>
        <v>0</v>
      </c>
      <c r="BF589" s="1362"/>
      <c r="BG589" s="1363"/>
      <c r="BH589" s="1441"/>
      <c r="BI589" s="1441"/>
      <c r="BJ589" s="1441"/>
      <c r="BK589" s="1441"/>
      <c r="BL589" s="1353"/>
      <c r="BM589" s="1353">
        <f t="shared" ref="BM589:BM632" si="797">SUM(BI589:BL589)</f>
        <v>0</v>
      </c>
      <c r="BN589" s="1395"/>
      <c r="BO589" s="1395"/>
      <c r="BP589" s="1396"/>
      <c r="BQ589" s="1396">
        <f t="shared" si="790"/>
        <v>0</v>
      </c>
      <c r="BR589" s="1396"/>
      <c r="BS589" s="1396">
        <f t="shared" ref="BS589:BS648" si="798">SUM(BO589:BR589)</f>
        <v>0</v>
      </c>
      <c r="BT589" s="1441"/>
      <c r="BU589" s="1441">
        <f t="shared" si="780"/>
        <v>0</v>
      </c>
      <c r="BV589" s="1441">
        <f t="shared" si="781"/>
        <v>0</v>
      </c>
      <c r="BW589" s="1441">
        <f t="shared" si="787"/>
        <v>0</v>
      </c>
      <c r="BX589" s="1441">
        <f t="shared" si="788"/>
        <v>0</v>
      </c>
      <c r="BY589" s="1441">
        <f t="shared" si="789"/>
        <v>0</v>
      </c>
      <c r="BZ589" s="1441">
        <f t="shared" ref="BZ589:BZ648" si="799">SUM(BV589:BY589)</f>
        <v>0</v>
      </c>
      <c r="CA589" s="2394"/>
      <c r="CB589" s="2059">
        <f t="shared" si="715"/>
        <v>0</v>
      </c>
    </row>
    <row r="590" spans="1:80" ht="14.25" hidden="1" customHeight="1">
      <c r="A590" s="1165"/>
      <c r="B590" s="1491"/>
      <c r="C590" s="1547"/>
      <c r="D590" s="1548"/>
      <c r="E590" s="1358">
        <v>0</v>
      </c>
      <c r="F590" s="891">
        <v>0</v>
      </c>
      <c r="G590" s="891">
        <v>0</v>
      </c>
      <c r="H590" s="891">
        <v>0</v>
      </c>
      <c r="I590" s="891">
        <v>0</v>
      </c>
      <c r="J590" s="891">
        <v>0</v>
      </c>
      <c r="K590" s="891">
        <v>0</v>
      </c>
      <c r="L590" s="891">
        <f t="shared" si="791"/>
        <v>0</v>
      </c>
      <c r="M590" s="1440"/>
      <c r="N590" s="1440"/>
      <c r="O590" s="1440"/>
      <c r="P590" s="1440"/>
      <c r="Q590" s="1440"/>
      <c r="R590" s="1440">
        <f t="shared" si="769"/>
        <v>0</v>
      </c>
      <c r="S590" s="1440"/>
      <c r="T590" s="1440">
        <f t="shared" si="792"/>
        <v>0</v>
      </c>
      <c r="U590" s="1722"/>
      <c r="V590" s="2111">
        <f t="shared" si="770"/>
        <v>0</v>
      </c>
      <c r="W590" s="2111"/>
      <c r="X590" s="2111"/>
      <c r="Y590" s="891">
        <f t="shared" si="771"/>
        <v>0</v>
      </c>
      <c r="Z590" s="891"/>
      <c r="AA590" s="891">
        <f t="shared" si="772"/>
        <v>0</v>
      </c>
      <c r="AB590" s="891">
        <f t="shared" si="773"/>
        <v>0</v>
      </c>
      <c r="AC590" s="891">
        <f t="shared" si="774"/>
        <v>0</v>
      </c>
      <c r="AD590" s="891">
        <f t="shared" si="775"/>
        <v>0</v>
      </c>
      <c r="AE590" s="891">
        <f t="shared" si="776"/>
        <v>0</v>
      </c>
      <c r="AF590" s="1366">
        <f t="shared" si="793"/>
        <v>0</v>
      </c>
      <c r="AG590" s="891"/>
      <c r="AH590" s="891"/>
      <c r="AI590" s="1438">
        <v>0</v>
      </c>
      <c r="AJ590" s="1438">
        <v>0</v>
      </c>
      <c r="AK590" s="1438">
        <v>0</v>
      </c>
      <c r="AL590" s="1438">
        <v>0</v>
      </c>
      <c r="AM590" s="1438">
        <v>0</v>
      </c>
      <c r="AN590" s="1346">
        <v>0</v>
      </c>
      <c r="AO590" s="1346">
        <f t="shared" si="794"/>
        <v>0</v>
      </c>
      <c r="AP590" s="999"/>
      <c r="AQ590" s="1394"/>
      <c r="AR590" s="999"/>
      <c r="AS590" s="1001"/>
      <c r="AT590" s="1402">
        <f t="shared" si="777"/>
        <v>0</v>
      </c>
      <c r="AU590" s="1394"/>
      <c r="AV590" s="1394">
        <f t="shared" si="795"/>
        <v>0</v>
      </c>
      <c r="AW590" s="1999"/>
      <c r="AX590" s="2108">
        <f t="shared" si="782"/>
        <v>0</v>
      </c>
      <c r="AY590" s="1438">
        <f t="shared" si="783"/>
        <v>0</v>
      </c>
      <c r="AZ590" s="1438"/>
      <c r="BA590" s="1438">
        <f t="shared" si="784"/>
        <v>0</v>
      </c>
      <c r="BB590" s="1438">
        <f t="shared" si="778"/>
        <v>0</v>
      </c>
      <c r="BC590" s="1438">
        <f t="shared" si="785"/>
        <v>0</v>
      </c>
      <c r="BD590" s="1438">
        <f t="shared" si="786"/>
        <v>0</v>
      </c>
      <c r="BE590" s="1438">
        <f t="shared" si="796"/>
        <v>0</v>
      </c>
      <c r="BF590" s="1362"/>
      <c r="BG590" s="1363"/>
      <c r="BH590" s="1441"/>
      <c r="BI590" s="1441"/>
      <c r="BJ590" s="1441"/>
      <c r="BK590" s="1441"/>
      <c r="BL590" s="1353"/>
      <c r="BM590" s="1353">
        <f t="shared" si="797"/>
        <v>0</v>
      </c>
      <c r="BN590" s="1395"/>
      <c r="BO590" s="1395"/>
      <c r="BP590" s="1396"/>
      <c r="BQ590" s="1396">
        <f t="shared" si="790"/>
        <v>0</v>
      </c>
      <c r="BR590" s="1396"/>
      <c r="BS590" s="1396">
        <f t="shared" si="798"/>
        <v>0</v>
      </c>
      <c r="BT590" s="1441"/>
      <c r="BU590" s="1441">
        <f t="shared" si="780"/>
        <v>0</v>
      </c>
      <c r="BV590" s="1441">
        <f t="shared" si="781"/>
        <v>0</v>
      </c>
      <c r="BW590" s="1441">
        <f t="shared" si="787"/>
        <v>0</v>
      </c>
      <c r="BX590" s="1441">
        <f t="shared" si="788"/>
        <v>0</v>
      </c>
      <c r="BY590" s="1441">
        <f t="shared" si="789"/>
        <v>0</v>
      </c>
      <c r="BZ590" s="1441">
        <f t="shared" si="799"/>
        <v>0</v>
      </c>
      <c r="CA590" s="2394"/>
      <c r="CB590" s="2059">
        <f t="shared" ref="CB590:CB642" si="800">V590+AX590+BU590</f>
        <v>0</v>
      </c>
    </row>
    <row r="591" spans="1:80" ht="14.25" hidden="1" customHeight="1">
      <c r="A591" s="1165"/>
      <c r="B591" s="1491"/>
      <c r="C591" s="1547"/>
      <c r="D591" s="1548"/>
      <c r="E591" s="1358">
        <v>0</v>
      </c>
      <c r="F591" s="891">
        <v>0</v>
      </c>
      <c r="G591" s="891">
        <v>0</v>
      </c>
      <c r="H591" s="891">
        <v>0</v>
      </c>
      <c r="I591" s="891">
        <v>0</v>
      </c>
      <c r="J591" s="891">
        <v>0</v>
      </c>
      <c r="K591" s="891">
        <v>0</v>
      </c>
      <c r="L591" s="891">
        <f t="shared" si="791"/>
        <v>0</v>
      </c>
      <c r="M591" s="1440"/>
      <c r="N591" s="1440"/>
      <c r="O591" s="1440"/>
      <c r="P591" s="1440"/>
      <c r="Q591" s="1440"/>
      <c r="R591" s="1440">
        <f t="shared" si="769"/>
        <v>0</v>
      </c>
      <c r="S591" s="1440"/>
      <c r="T591" s="1440">
        <f t="shared" si="792"/>
        <v>0</v>
      </c>
      <c r="U591" s="1722"/>
      <c r="V591" s="2111">
        <f t="shared" si="770"/>
        <v>0</v>
      </c>
      <c r="W591" s="2111"/>
      <c r="X591" s="2111"/>
      <c r="Y591" s="891">
        <f t="shared" si="771"/>
        <v>0</v>
      </c>
      <c r="Z591" s="891"/>
      <c r="AA591" s="891">
        <f t="shared" si="772"/>
        <v>0</v>
      </c>
      <c r="AB591" s="891">
        <f t="shared" si="773"/>
        <v>0</v>
      </c>
      <c r="AC591" s="891">
        <f t="shared" si="774"/>
        <v>0</v>
      </c>
      <c r="AD591" s="891">
        <f t="shared" si="775"/>
        <v>0</v>
      </c>
      <c r="AE591" s="891">
        <f t="shared" si="776"/>
        <v>0</v>
      </c>
      <c r="AF591" s="1366">
        <f t="shared" si="793"/>
        <v>0</v>
      </c>
      <c r="AG591" s="891"/>
      <c r="AH591" s="891"/>
      <c r="AI591" s="1438">
        <v>0</v>
      </c>
      <c r="AJ591" s="1438">
        <v>0</v>
      </c>
      <c r="AK591" s="1438">
        <v>0</v>
      </c>
      <c r="AL591" s="1438">
        <v>0</v>
      </c>
      <c r="AM591" s="1438">
        <v>0</v>
      </c>
      <c r="AN591" s="1346">
        <v>0</v>
      </c>
      <c r="AO591" s="1346">
        <f t="shared" si="794"/>
        <v>0</v>
      </c>
      <c r="AP591" s="999"/>
      <c r="AQ591" s="1394"/>
      <c r="AR591" s="999"/>
      <c r="AS591" s="1001"/>
      <c r="AT591" s="1402">
        <f t="shared" si="777"/>
        <v>0</v>
      </c>
      <c r="AU591" s="1394"/>
      <c r="AV591" s="1394">
        <f t="shared" si="795"/>
        <v>0</v>
      </c>
      <c r="AW591" s="1999"/>
      <c r="AX591" s="2108">
        <f t="shared" si="782"/>
        <v>0</v>
      </c>
      <c r="AY591" s="1438">
        <f t="shared" si="783"/>
        <v>0</v>
      </c>
      <c r="AZ591" s="1438"/>
      <c r="BA591" s="1438">
        <f t="shared" si="784"/>
        <v>0</v>
      </c>
      <c r="BB591" s="1438">
        <f t="shared" si="778"/>
        <v>0</v>
      </c>
      <c r="BC591" s="1438">
        <f t="shared" si="785"/>
        <v>0</v>
      </c>
      <c r="BD591" s="1438">
        <f t="shared" si="786"/>
        <v>0</v>
      </c>
      <c r="BE591" s="1438">
        <f t="shared" si="796"/>
        <v>0</v>
      </c>
      <c r="BF591" s="1362"/>
      <c r="BG591" s="1363"/>
      <c r="BH591" s="1441"/>
      <c r="BI591" s="1441"/>
      <c r="BJ591" s="1441"/>
      <c r="BK591" s="1441"/>
      <c r="BL591" s="1353"/>
      <c r="BM591" s="1353">
        <f t="shared" si="797"/>
        <v>0</v>
      </c>
      <c r="BN591" s="1395"/>
      <c r="BO591" s="1395"/>
      <c r="BP591" s="1396"/>
      <c r="BQ591" s="1396">
        <f t="shared" si="790"/>
        <v>0</v>
      </c>
      <c r="BR591" s="1396"/>
      <c r="BS591" s="1396">
        <f t="shared" si="798"/>
        <v>0</v>
      </c>
      <c r="BT591" s="1441"/>
      <c r="BU591" s="1441">
        <f t="shared" si="780"/>
        <v>0</v>
      </c>
      <c r="BV591" s="1441">
        <f t="shared" si="781"/>
        <v>0</v>
      </c>
      <c r="BW591" s="1441">
        <f t="shared" si="787"/>
        <v>0</v>
      </c>
      <c r="BX591" s="1441">
        <f t="shared" si="788"/>
        <v>0</v>
      </c>
      <c r="BY591" s="1441">
        <f t="shared" si="789"/>
        <v>0</v>
      </c>
      <c r="BZ591" s="1441">
        <f t="shared" si="799"/>
        <v>0</v>
      </c>
      <c r="CA591" s="2394"/>
      <c r="CB591" s="2059">
        <f t="shared" si="800"/>
        <v>0</v>
      </c>
    </row>
    <row r="592" spans="1:80" ht="14.25" hidden="1" customHeight="1">
      <c r="A592" s="1165"/>
      <c r="B592" s="1491"/>
      <c r="C592" s="1547"/>
      <c r="D592" s="1548"/>
      <c r="E592" s="1358">
        <v>0</v>
      </c>
      <c r="F592" s="891">
        <v>0</v>
      </c>
      <c r="G592" s="891">
        <v>0</v>
      </c>
      <c r="H592" s="891">
        <v>0</v>
      </c>
      <c r="I592" s="891">
        <v>0</v>
      </c>
      <c r="J592" s="891">
        <v>0</v>
      </c>
      <c r="K592" s="891">
        <v>0</v>
      </c>
      <c r="L592" s="891">
        <f t="shared" si="791"/>
        <v>0</v>
      </c>
      <c r="M592" s="1440"/>
      <c r="N592" s="1440"/>
      <c r="O592" s="1440"/>
      <c r="P592" s="1440"/>
      <c r="Q592" s="1440"/>
      <c r="R592" s="1440">
        <f t="shared" si="769"/>
        <v>0</v>
      </c>
      <c r="S592" s="1440"/>
      <c r="T592" s="1440">
        <f t="shared" si="792"/>
        <v>0</v>
      </c>
      <c r="U592" s="1722"/>
      <c r="V592" s="2111">
        <f t="shared" si="770"/>
        <v>0</v>
      </c>
      <c r="W592" s="2111"/>
      <c r="X592" s="2111"/>
      <c r="Y592" s="891">
        <f t="shared" si="771"/>
        <v>0</v>
      </c>
      <c r="Z592" s="891"/>
      <c r="AA592" s="891">
        <f t="shared" si="772"/>
        <v>0</v>
      </c>
      <c r="AB592" s="891">
        <f t="shared" si="773"/>
        <v>0</v>
      </c>
      <c r="AC592" s="891">
        <f t="shared" si="774"/>
        <v>0</v>
      </c>
      <c r="AD592" s="891">
        <f t="shared" si="775"/>
        <v>0</v>
      </c>
      <c r="AE592" s="891">
        <f t="shared" si="776"/>
        <v>0</v>
      </c>
      <c r="AF592" s="1366">
        <f t="shared" si="793"/>
        <v>0</v>
      </c>
      <c r="AG592" s="891"/>
      <c r="AH592" s="891"/>
      <c r="AI592" s="1438">
        <v>0</v>
      </c>
      <c r="AJ592" s="1438">
        <v>0</v>
      </c>
      <c r="AK592" s="1438">
        <v>0</v>
      </c>
      <c r="AL592" s="1438">
        <v>0</v>
      </c>
      <c r="AM592" s="1438">
        <v>0</v>
      </c>
      <c r="AN592" s="1346">
        <v>0</v>
      </c>
      <c r="AO592" s="1346">
        <f t="shared" si="794"/>
        <v>0</v>
      </c>
      <c r="AP592" s="999"/>
      <c r="AQ592" s="1394"/>
      <c r="AR592" s="999"/>
      <c r="AS592" s="1001"/>
      <c r="AT592" s="1402">
        <f t="shared" si="777"/>
        <v>0</v>
      </c>
      <c r="AU592" s="1394"/>
      <c r="AV592" s="1394">
        <f t="shared" si="795"/>
        <v>0</v>
      </c>
      <c r="AW592" s="1999"/>
      <c r="AX592" s="2108">
        <f t="shared" si="782"/>
        <v>0</v>
      </c>
      <c r="AY592" s="1438">
        <f t="shared" si="783"/>
        <v>0</v>
      </c>
      <c r="AZ592" s="1438"/>
      <c r="BA592" s="1438">
        <f t="shared" si="784"/>
        <v>0</v>
      </c>
      <c r="BB592" s="1438">
        <f t="shared" si="778"/>
        <v>0</v>
      </c>
      <c r="BC592" s="1438">
        <f t="shared" si="785"/>
        <v>0</v>
      </c>
      <c r="BD592" s="1438">
        <f t="shared" si="786"/>
        <v>0</v>
      </c>
      <c r="BE592" s="1438">
        <f t="shared" si="796"/>
        <v>0</v>
      </c>
      <c r="BF592" s="1362"/>
      <c r="BG592" s="1363"/>
      <c r="BH592" s="1441"/>
      <c r="BI592" s="1441"/>
      <c r="BJ592" s="1441"/>
      <c r="BK592" s="1441"/>
      <c r="BL592" s="1353"/>
      <c r="BM592" s="1353">
        <f t="shared" si="797"/>
        <v>0</v>
      </c>
      <c r="BN592" s="1395"/>
      <c r="BO592" s="1395"/>
      <c r="BP592" s="1396"/>
      <c r="BQ592" s="1396">
        <f t="shared" si="790"/>
        <v>0</v>
      </c>
      <c r="BR592" s="1396"/>
      <c r="BS592" s="1396">
        <f t="shared" si="798"/>
        <v>0</v>
      </c>
      <c r="BT592" s="1441"/>
      <c r="BU592" s="1441">
        <f t="shared" si="780"/>
        <v>0</v>
      </c>
      <c r="BV592" s="1441">
        <f t="shared" si="781"/>
        <v>0</v>
      </c>
      <c r="BW592" s="1441">
        <f t="shared" si="787"/>
        <v>0</v>
      </c>
      <c r="BX592" s="1441">
        <f t="shared" si="788"/>
        <v>0</v>
      </c>
      <c r="BY592" s="1441">
        <f t="shared" si="789"/>
        <v>0</v>
      </c>
      <c r="BZ592" s="1441">
        <f t="shared" si="799"/>
        <v>0</v>
      </c>
      <c r="CA592" s="2394"/>
      <c r="CB592" s="2059">
        <f t="shared" si="800"/>
        <v>0</v>
      </c>
    </row>
    <row r="593" spans="1:80" ht="14.25" hidden="1" customHeight="1">
      <c r="A593" s="1165"/>
      <c r="B593" s="1491"/>
      <c r="C593" s="1547"/>
      <c r="D593" s="1548"/>
      <c r="E593" s="1358">
        <v>0</v>
      </c>
      <c r="F593" s="891">
        <v>0</v>
      </c>
      <c r="G593" s="891">
        <v>0</v>
      </c>
      <c r="H593" s="891">
        <v>0</v>
      </c>
      <c r="I593" s="891">
        <v>0</v>
      </c>
      <c r="J593" s="891">
        <v>0</v>
      </c>
      <c r="K593" s="891">
        <v>0</v>
      </c>
      <c r="L593" s="891">
        <f t="shared" si="791"/>
        <v>0</v>
      </c>
      <c r="M593" s="1440"/>
      <c r="N593" s="1440"/>
      <c r="O593" s="1440"/>
      <c r="P593" s="1440"/>
      <c r="Q593" s="1440"/>
      <c r="R593" s="1440">
        <f t="shared" si="769"/>
        <v>0</v>
      </c>
      <c r="S593" s="1440"/>
      <c r="T593" s="1440">
        <f t="shared" si="792"/>
        <v>0</v>
      </c>
      <c r="U593" s="1722"/>
      <c r="V593" s="2111">
        <f t="shared" si="770"/>
        <v>0</v>
      </c>
      <c r="W593" s="2111"/>
      <c r="X593" s="2111"/>
      <c r="Y593" s="891">
        <f t="shared" si="771"/>
        <v>0</v>
      </c>
      <c r="Z593" s="891"/>
      <c r="AA593" s="891">
        <f t="shared" si="772"/>
        <v>0</v>
      </c>
      <c r="AB593" s="891">
        <f t="shared" si="773"/>
        <v>0</v>
      </c>
      <c r="AC593" s="891">
        <f t="shared" si="774"/>
        <v>0</v>
      </c>
      <c r="AD593" s="891">
        <f t="shared" si="775"/>
        <v>0</v>
      </c>
      <c r="AE593" s="891">
        <f t="shared" si="776"/>
        <v>0</v>
      </c>
      <c r="AF593" s="1366">
        <f t="shared" si="793"/>
        <v>0</v>
      </c>
      <c r="AG593" s="891"/>
      <c r="AH593" s="891"/>
      <c r="AI593" s="1438">
        <v>0</v>
      </c>
      <c r="AJ593" s="1438">
        <v>0</v>
      </c>
      <c r="AK593" s="1438">
        <v>0</v>
      </c>
      <c r="AL593" s="1438">
        <v>0</v>
      </c>
      <c r="AM593" s="1438">
        <v>0</v>
      </c>
      <c r="AN593" s="1346">
        <v>0</v>
      </c>
      <c r="AO593" s="1346">
        <f t="shared" si="794"/>
        <v>0</v>
      </c>
      <c r="AP593" s="999"/>
      <c r="AQ593" s="1394"/>
      <c r="AR593" s="999"/>
      <c r="AS593" s="1001"/>
      <c r="AT593" s="1402">
        <f t="shared" si="777"/>
        <v>0</v>
      </c>
      <c r="AU593" s="1394"/>
      <c r="AV593" s="1394">
        <f t="shared" si="795"/>
        <v>0</v>
      </c>
      <c r="AW593" s="1999"/>
      <c r="AX593" s="2108">
        <f t="shared" si="782"/>
        <v>0</v>
      </c>
      <c r="AY593" s="1438">
        <f t="shared" si="783"/>
        <v>0</v>
      </c>
      <c r="AZ593" s="1438"/>
      <c r="BA593" s="1438">
        <f t="shared" si="784"/>
        <v>0</v>
      </c>
      <c r="BB593" s="1438">
        <f t="shared" si="778"/>
        <v>0</v>
      </c>
      <c r="BC593" s="1438">
        <f t="shared" si="785"/>
        <v>0</v>
      </c>
      <c r="BD593" s="1438">
        <f t="shared" si="786"/>
        <v>0</v>
      </c>
      <c r="BE593" s="1438">
        <f t="shared" si="796"/>
        <v>0</v>
      </c>
      <c r="BF593" s="1362"/>
      <c r="BG593" s="1363"/>
      <c r="BH593" s="1441"/>
      <c r="BI593" s="1441"/>
      <c r="BJ593" s="1441"/>
      <c r="BK593" s="1441"/>
      <c r="BL593" s="1353"/>
      <c r="BM593" s="1353">
        <f t="shared" si="797"/>
        <v>0</v>
      </c>
      <c r="BN593" s="1395"/>
      <c r="BO593" s="1395"/>
      <c r="BP593" s="1396"/>
      <c r="BQ593" s="1396">
        <f t="shared" si="790"/>
        <v>0</v>
      </c>
      <c r="BR593" s="1396"/>
      <c r="BS593" s="1396">
        <f t="shared" si="798"/>
        <v>0</v>
      </c>
      <c r="BT593" s="1441"/>
      <c r="BU593" s="1441">
        <f t="shared" si="780"/>
        <v>0</v>
      </c>
      <c r="BV593" s="1441">
        <f t="shared" si="781"/>
        <v>0</v>
      </c>
      <c r="BW593" s="1441">
        <f t="shared" si="787"/>
        <v>0</v>
      </c>
      <c r="BX593" s="1441">
        <f t="shared" si="788"/>
        <v>0</v>
      </c>
      <c r="BY593" s="1441">
        <f t="shared" si="789"/>
        <v>0</v>
      </c>
      <c r="BZ593" s="1441">
        <f t="shared" si="799"/>
        <v>0</v>
      </c>
      <c r="CA593" s="2394"/>
      <c r="CB593" s="2059">
        <f t="shared" si="800"/>
        <v>0</v>
      </c>
    </row>
    <row r="594" spans="1:80" ht="14.25" hidden="1" customHeight="1">
      <c r="A594" s="1165"/>
      <c r="B594" s="1491"/>
      <c r="C594" s="1547"/>
      <c r="D594" s="1548"/>
      <c r="E594" s="1358">
        <v>0</v>
      </c>
      <c r="F594" s="891">
        <v>0</v>
      </c>
      <c r="G594" s="891">
        <v>0</v>
      </c>
      <c r="H594" s="891">
        <v>0</v>
      </c>
      <c r="I594" s="891">
        <v>0</v>
      </c>
      <c r="J594" s="891">
        <v>0</v>
      </c>
      <c r="K594" s="891">
        <v>0</v>
      </c>
      <c r="L594" s="891">
        <f t="shared" si="791"/>
        <v>0</v>
      </c>
      <c r="M594" s="1440"/>
      <c r="N594" s="1440"/>
      <c r="O594" s="1440"/>
      <c r="P594" s="1440"/>
      <c r="Q594" s="1440"/>
      <c r="R594" s="1440">
        <f t="shared" si="769"/>
        <v>0</v>
      </c>
      <c r="S594" s="1440"/>
      <c r="T594" s="1440">
        <f t="shared" si="792"/>
        <v>0</v>
      </c>
      <c r="U594" s="1722"/>
      <c r="V594" s="2111">
        <f t="shared" si="770"/>
        <v>0</v>
      </c>
      <c r="W594" s="2111"/>
      <c r="X594" s="2111"/>
      <c r="Y594" s="891">
        <f t="shared" si="771"/>
        <v>0</v>
      </c>
      <c r="Z594" s="891"/>
      <c r="AA594" s="891">
        <f t="shared" si="772"/>
        <v>0</v>
      </c>
      <c r="AB594" s="891">
        <f t="shared" si="773"/>
        <v>0</v>
      </c>
      <c r="AC594" s="891">
        <f t="shared" si="774"/>
        <v>0</v>
      </c>
      <c r="AD594" s="891">
        <f t="shared" si="775"/>
        <v>0</v>
      </c>
      <c r="AE594" s="891">
        <f t="shared" si="776"/>
        <v>0</v>
      </c>
      <c r="AF594" s="1366">
        <f t="shared" si="793"/>
        <v>0</v>
      </c>
      <c r="AG594" s="891"/>
      <c r="AH594" s="891"/>
      <c r="AI594" s="1438">
        <v>0</v>
      </c>
      <c r="AJ594" s="1438">
        <v>0</v>
      </c>
      <c r="AK594" s="1438">
        <v>0</v>
      </c>
      <c r="AL594" s="1438">
        <v>0</v>
      </c>
      <c r="AM594" s="1438">
        <v>0</v>
      </c>
      <c r="AN594" s="1346">
        <v>0</v>
      </c>
      <c r="AO594" s="1346">
        <f t="shared" si="794"/>
        <v>0</v>
      </c>
      <c r="AP594" s="999"/>
      <c r="AQ594" s="1394"/>
      <c r="AR594" s="999"/>
      <c r="AS594" s="1001"/>
      <c r="AT594" s="1402">
        <f t="shared" si="777"/>
        <v>0</v>
      </c>
      <c r="AU594" s="1394"/>
      <c r="AV594" s="1394">
        <f t="shared" si="795"/>
        <v>0</v>
      </c>
      <c r="AW594" s="1999"/>
      <c r="AX594" s="2108">
        <f t="shared" si="782"/>
        <v>0</v>
      </c>
      <c r="AY594" s="1438">
        <f t="shared" si="783"/>
        <v>0</v>
      </c>
      <c r="AZ594" s="1438"/>
      <c r="BA594" s="1438">
        <f t="shared" si="784"/>
        <v>0</v>
      </c>
      <c r="BB594" s="1438">
        <f t="shared" si="778"/>
        <v>0</v>
      </c>
      <c r="BC594" s="1438">
        <f t="shared" si="785"/>
        <v>0</v>
      </c>
      <c r="BD594" s="1438">
        <f t="shared" si="786"/>
        <v>0</v>
      </c>
      <c r="BE594" s="1438">
        <f t="shared" si="796"/>
        <v>0</v>
      </c>
      <c r="BF594" s="1362"/>
      <c r="BG594" s="1363"/>
      <c r="BH594" s="1441"/>
      <c r="BI594" s="1441"/>
      <c r="BJ594" s="1441"/>
      <c r="BK594" s="1441"/>
      <c r="BL594" s="1353"/>
      <c r="BM594" s="1353">
        <f t="shared" si="797"/>
        <v>0</v>
      </c>
      <c r="BN594" s="1395"/>
      <c r="BO594" s="1395"/>
      <c r="BP594" s="1396"/>
      <c r="BQ594" s="1396">
        <f t="shared" si="790"/>
        <v>0</v>
      </c>
      <c r="BR594" s="1396"/>
      <c r="BS594" s="1396">
        <f t="shared" si="798"/>
        <v>0</v>
      </c>
      <c r="BT594" s="1441"/>
      <c r="BU594" s="1441">
        <f t="shared" si="780"/>
        <v>0</v>
      </c>
      <c r="BV594" s="1441">
        <f t="shared" si="781"/>
        <v>0</v>
      </c>
      <c r="BW594" s="1441">
        <f t="shared" si="787"/>
        <v>0</v>
      </c>
      <c r="BX594" s="1441">
        <f t="shared" si="788"/>
        <v>0</v>
      </c>
      <c r="BY594" s="1441">
        <f t="shared" si="789"/>
        <v>0</v>
      </c>
      <c r="BZ594" s="1441">
        <f t="shared" si="799"/>
        <v>0</v>
      </c>
      <c r="CA594" s="2394"/>
      <c r="CB594" s="2059">
        <f t="shared" si="800"/>
        <v>0</v>
      </c>
    </row>
    <row r="595" spans="1:80" ht="14.25" hidden="1" customHeight="1">
      <c r="A595" s="1165"/>
      <c r="B595" s="1491"/>
      <c r="C595" s="1547"/>
      <c r="D595" s="1548"/>
      <c r="E595" s="1358">
        <v>0</v>
      </c>
      <c r="F595" s="891">
        <v>0</v>
      </c>
      <c r="G595" s="891">
        <v>0</v>
      </c>
      <c r="H595" s="891">
        <v>0</v>
      </c>
      <c r="I595" s="891">
        <v>0</v>
      </c>
      <c r="J595" s="891">
        <v>0</v>
      </c>
      <c r="K595" s="891">
        <v>0</v>
      </c>
      <c r="L595" s="891">
        <f t="shared" si="791"/>
        <v>0</v>
      </c>
      <c r="M595" s="1440"/>
      <c r="N595" s="1440"/>
      <c r="O595" s="1440"/>
      <c r="P595" s="1440"/>
      <c r="Q595" s="1440"/>
      <c r="R595" s="1440">
        <f t="shared" si="769"/>
        <v>0</v>
      </c>
      <c r="S595" s="1440"/>
      <c r="T595" s="1440">
        <f t="shared" si="792"/>
        <v>0</v>
      </c>
      <c r="U595" s="1722"/>
      <c r="V595" s="2111">
        <f t="shared" si="770"/>
        <v>0</v>
      </c>
      <c r="W595" s="2111"/>
      <c r="X595" s="2111"/>
      <c r="Y595" s="891">
        <f t="shared" si="771"/>
        <v>0</v>
      </c>
      <c r="Z595" s="891"/>
      <c r="AA595" s="891">
        <f t="shared" si="772"/>
        <v>0</v>
      </c>
      <c r="AB595" s="891">
        <f t="shared" si="773"/>
        <v>0</v>
      </c>
      <c r="AC595" s="891">
        <f t="shared" si="774"/>
        <v>0</v>
      </c>
      <c r="AD595" s="891">
        <f t="shared" si="775"/>
        <v>0</v>
      </c>
      <c r="AE595" s="891">
        <f t="shared" si="776"/>
        <v>0</v>
      </c>
      <c r="AF595" s="1366">
        <f t="shared" si="793"/>
        <v>0</v>
      </c>
      <c r="AG595" s="891"/>
      <c r="AH595" s="891"/>
      <c r="AI595" s="1438">
        <v>0</v>
      </c>
      <c r="AJ595" s="1438">
        <v>0</v>
      </c>
      <c r="AK595" s="1438">
        <v>0</v>
      </c>
      <c r="AL595" s="1438">
        <v>0</v>
      </c>
      <c r="AM595" s="1438">
        <v>0</v>
      </c>
      <c r="AN595" s="1346">
        <v>0</v>
      </c>
      <c r="AO595" s="1346">
        <f t="shared" si="794"/>
        <v>0</v>
      </c>
      <c r="AP595" s="999"/>
      <c r="AQ595" s="1394"/>
      <c r="AR595" s="999"/>
      <c r="AS595" s="1001"/>
      <c r="AT595" s="1402">
        <f t="shared" si="777"/>
        <v>0</v>
      </c>
      <c r="AU595" s="1394"/>
      <c r="AV595" s="1394">
        <f t="shared" si="795"/>
        <v>0</v>
      </c>
      <c r="AW595" s="1999"/>
      <c r="AX595" s="2108">
        <f t="shared" si="782"/>
        <v>0</v>
      </c>
      <c r="AY595" s="1438">
        <f t="shared" si="783"/>
        <v>0</v>
      </c>
      <c r="AZ595" s="1438"/>
      <c r="BA595" s="1438">
        <f t="shared" si="784"/>
        <v>0</v>
      </c>
      <c r="BB595" s="1438">
        <f t="shared" si="778"/>
        <v>0</v>
      </c>
      <c r="BC595" s="1438">
        <f t="shared" si="785"/>
        <v>0</v>
      </c>
      <c r="BD595" s="1438">
        <f t="shared" si="786"/>
        <v>0</v>
      </c>
      <c r="BE595" s="1438">
        <f t="shared" si="796"/>
        <v>0</v>
      </c>
      <c r="BF595" s="1362"/>
      <c r="BG595" s="1363"/>
      <c r="BH595" s="1441"/>
      <c r="BI595" s="1441"/>
      <c r="BJ595" s="1441"/>
      <c r="BK595" s="1441"/>
      <c r="BL595" s="1353"/>
      <c r="BM595" s="1353">
        <f t="shared" si="797"/>
        <v>0</v>
      </c>
      <c r="BN595" s="1395"/>
      <c r="BO595" s="1395"/>
      <c r="BP595" s="1396"/>
      <c r="BQ595" s="1396">
        <f t="shared" si="790"/>
        <v>0</v>
      </c>
      <c r="BR595" s="1396"/>
      <c r="BS595" s="1396">
        <f t="shared" si="798"/>
        <v>0</v>
      </c>
      <c r="BT595" s="1441"/>
      <c r="BU595" s="1441">
        <f t="shared" si="780"/>
        <v>0</v>
      </c>
      <c r="BV595" s="1441">
        <f t="shared" si="781"/>
        <v>0</v>
      </c>
      <c r="BW595" s="1441">
        <f t="shared" si="787"/>
        <v>0</v>
      </c>
      <c r="BX595" s="1441">
        <f t="shared" si="788"/>
        <v>0</v>
      </c>
      <c r="BY595" s="1441">
        <f t="shared" si="789"/>
        <v>0</v>
      </c>
      <c r="BZ595" s="1441">
        <f t="shared" si="799"/>
        <v>0</v>
      </c>
      <c r="CA595" s="2394"/>
      <c r="CB595" s="2059">
        <f t="shared" si="800"/>
        <v>0</v>
      </c>
    </row>
    <row r="596" spans="1:80" ht="14.25" hidden="1" customHeight="1">
      <c r="A596" s="1165"/>
      <c r="B596" s="1491"/>
      <c r="C596" s="1547"/>
      <c r="D596" s="1548"/>
      <c r="E596" s="1358">
        <v>0</v>
      </c>
      <c r="F596" s="891">
        <v>0</v>
      </c>
      <c r="G596" s="891">
        <v>0</v>
      </c>
      <c r="H596" s="891">
        <v>0</v>
      </c>
      <c r="I596" s="891">
        <v>0</v>
      </c>
      <c r="J596" s="891">
        <v>0</v>
      </c>
      <c r="K596" s="891">
        <v>0</v>
      </c>
      <c r="L596" s="891">
        <f t="shared" si="791"/>
        <v>0</v>
      </c>
      <c r="M596" s="1440"/>
      <c r="N596" s="1440"/>
      <c r="O596" s="1440"/>
      <c r="P596" s="1440"/>
      <c r="Q596" s="1440"/>
      <c r="R596" s="1440">
        <f t="shared" si="769"/>
        <v>0</v>
      </c>
      <c r="S596" s="1440"/>
      <c r="T596" s="1440">
        <f t="shared" si="792"/>
        <v>0</v>
      </c>
      <c r="U596" s="1722"/>
      <c r="V596" s="2111">
        <f t="shared" si="770"/>
        <v>0</v>
      </c>
      <c r="W596" s="2111"/>
      <c r="X596" s="2111"/>
      <c r="Y596" s="891">
        <f t="shared" si="771"/>
        <v>0</v>
      </c>
      <c r="Z596" s="891"/>
      <c r="AA596" s="891">
        <f t="shared" si="772"/>
        <v>0</v>
      </c>
      <c r="AB596" s="891">
        <f t="shared" si="773"/>
        <v>0</v>
      </c>
      <c r="AC596" s="891">
        <f t="shared" si="774"/>
        <v>0</v>
      </c>
      <c r="AD596" s="891">
        <f t="shared" si="775"/>
        <v>0</v>
      </c>
      <c r="AE596" s="891">
        <f t="shared" si="776"/>
        <v>0</v>
      </c>
      <c r="AF596" s="1366">
        <f t="shared" si="793"/>
        <v>0</v>
      </c>
      <c r="AG596" s="891"/>
      <c r="AH596" s="891"/>
      <c r="AI596" s="1438">
        <v>0</v>
      </c>
      <c r="AJ596" s="1438">
        <v>0</v>
      </c>
      <c r="AK596" s="1438">
        <v>0</v>
      </c>
      <c r="AL596" s="1438">
        <v>0</v>
      </c>
      <c r="AM596" s="1438">
        <v>0</v>
      </c>
      <c r="AN596" s="1346">
        <v>0</v>
      </c>
      <c r="AO596" s="1346">
        <f t="shared" si="794"/>
        <v>0</v>
      </c>
      <c r="AP596" s="999"/>
      <c r="AQ596" s="1394"/>
      <c r="AR596" s="999"/>
      <c r="AS596" s="1001"/>
      <c r="AT596" s="1402">
        <f t="shared" si="777"/>
        <v>0</v>
      </c>
      <c r="AU596" s="1394"/>
      <c r="AV596" s="1394">
        <f t="shared" si="795"/>
        <v>0</v>
      </c>
      <c r="AW596" s="1999"/>
      <c r="AX596" s="2108">
        <f t="shared" si="782"/>
        <v>0</v>
      </c>
      <c r="AY596" s="1438">
        <f t="shared" si="783"/>
        <v>0</v>
      </c>
      <c r="AZ596" s="1438"/>
      <c r="BA596" s="1438">
        <f t="shared" si="784"/>
        <v>0</v>
      </c>
      <c r="BB596" s="1438">
        <f t="shared" si="778"/>
        <v>0</v>
      </c>
      <c r="BC596" s="1438">
        <f t="shared" si="785"/>
        <v>0</v>
      </c>
      <c r="BD596" s="1438">
        <f t="shared" si="786"/>
        <v>0</v>
      </c>
      <c r="BE596" s="1438">
        <f t="shared" si="796"/>
        <v>0</v>
      </c>
      <c r="BF596" s="1362"/>
      <c r="BG596" s="1363"/>
      <c r="BH596" s="1441"/>
      <c r="BI596" s="1441"/>
      <c r="BJ596" s="1441"/>
      <c r="BK596" s="1441"/>
      <c r="BL596" s="1353"/>
      <c r="BM596" s="1353">
        <f t="shared" si="797"/>
        <v>0</v>
      </c>
      <c r="BN596" s="1395"/>
      <c r="BO596" s="1395"/>
      <c r="BP596" s="1396"/>
      <c r="BQ596" s="1396">
        <f t="shared" si="790"/>
        <v>0</v>
      </c>
      <c r="BR596" s="1396"/>
      <c r="BS596" s="1396">
        <f t="shared" si="798"/>
        <v>0</v>
      </c>
      <c r="BT596" s="1441"/>
      <c r="BU596" s="1441">
        <f t="shared" si="780"/>
        <v>0</v>
      </c>
      <c r="BV596" s="1441">
        <f t="shared" si="781"/>
        <v>0</v>
      </c>
      <c r="BW596" s="1441">
        <f t="shared" si="787"/>
        <v>0</v>
      </c>
      <c r="BX596" s="1441">
        <f t="shared" si="788"/>
        <v>0</v>
      </c>
      <c r="BY596" s="1441">
        <f t="shared" si="789"/>
        <v>0</v>
      </c>
      <c r="BZ596" s="1441">
        <f t="shared" si="799"/>
        <v>0</v>
      </c>
      <c r="CA596" s="2394"/>
      <c r="CB596" s="2059">
        <f t="shared" si="800"/>
        <v>0</v>
      </c>
    </row>
    <row r="597" spans="1:80" ht="14.25" hidden="1" customHeight="1">
      <c r="A597" s="1165"/>
      <c r="B597" s="1491"/>
      <c r="C597" s="1547"/>
      <c r="D597" s="1548"/>
      <c r="E597" s="1358">
        <v>0</v>
      </c>
      <c r="F597" s="891">
        <v>0</v>
      </c>
      <c r="G597" s="891">
        <v>0</v>
      </c>
      <c r="H597" s="891">
        <v>0</v>
      </c>
      <c r="I597" s="891">
        <v>0</v>
      </c>
      <c r="J597" s="891">
        <v>0</v>
      </c>
      <c r="K597" s="891">
        <v>0</v>
      </c>
      <c r="L597" s="891">
        <f t="shared" si="791"/>
        <v>0</v>
      </c>
      <c r="M597" s="1440"/>
      <c r="N597" s="1440"/>
      <c r="O597" s="1440"/>
      <c r="P597" s="1440"/>
      <c r="Q597" s="1440"/>
      <c r="R597" s="1440">
        <f t="shared" si="769"/>
        <v>0</v>
      </c>
      <c r="S597" s="1440"/>
      <c r="T597" s="1440">
        <f t="shared" si="792"/>
        <v>0</v>
      </c>
      <c r="U597" s="1722"/>
      <c r="V597" s="2111">
        <f t="shared" si="770"/>
        <v>0</v>
      </c>
      <c r="W597" s="2111"/>
      <c r="X597" s="2111"/>
      <c r="Y597" s="891">
        <f t="shared" si="771"/>
        <v>0</v>
      </c>
      <c r="Z597" s="891"/>
      <c r="AA597" s="891">
        <f t="shared" si="772"/>
        <v>0</v>
      </c>
      <c r="AB597" s="891">
        <f t="shared" si="773"/>
        <v>0</v>
      </c>
      <c r="AC597" s="891">
        <f t="shared" si="774"/>
        <v>0</v>
      </c>
      <c r="AD597" s="891">
        <f t="shared" si="775"/>
        <v>0</v>
      </c>
      <c r="AE597" s="891">
        <f t="shared" si="776"/>
        <v>0</v>
      </c>
      <c r="AF597" s="1366">
        <f t="shared" si="793"/>
        <v>0</v>
      </c>
      <c r="AG597" s="891"/>
      <c r="AH597" s="891"/>
      <c r="AI597" s="1438">
        <v>0</v>
      </c>
      <c r="AJ597" s="1438">
        <v>0</v>
      </c>
      <c r="AK597" s="1438">
        <v>0</v>
      </c>
      <c r="AL597" s="1438">
        <v>0</v>
      </c>
      <c r="AM597" s="1438">
        <v>0</v>
      </c>
      <c r="AN597" s="1346">
        <v>0</v>
      </c>
      <c r="AO597" s="1346">
        <f t="shared" si="794"/>
        <v>0</v>
      </c>
      <c r="AP597" s="999"/>
      <c r="AQ597" s="1394"/>
      <c r="AR597" s="999"/>
      <c r="AS597" s="1001"/>
      <c r="AT597" s="1402">
        <f t="shared" si="777"/>
        <v>0</v>
      </c>
      <c r="AU597" s="1394"/>
      <c r="AV597" s="1394">
        <f t="shared" si="795"/>
        <v>0</v>
      </c>
      <c r="AW597" s="1999"/>
      <c r="AX597" s="2108">
        <f t="shared" si="782"/>
        <v>0</v>
      </c>
      <c r="AY597" s="1438">
        <f t="shared" si="783"/>
        <v>0</v>
      </c>
      <c r="AZ597" s="1438"/>
      <c r="BA597" s="1438">
        <f t="shared" si="784"/>
        <v>0</v>
      </c>
      <c r="BB597" s="1438">
        <f t="shared" si="778"/>
        <v>0</v>
      </c>
      <c r="BC597" s="1438">
        <f t="shared" si="785"/>
        <v>0</v>
      </c>
      <c r="BD597" s="1438">
        <f t="shared" si="786"/>
        <v>0</v>
      </c>
      <c r="BE597" s="1438">
        <f t="shared" si="796"/>
        <v>0</v>
      </c>
      <c r="BF597" s="1362"/>
      <c r="BG597" s="1363"/>
      <c r="BH597" s="1441"/>
      <c r="BI597" s="1441"/>
      <c r="BJ597" s="1441"/>
      <c r="BK597" s="1441"/>
      <c r="BL597" s="1353"/>
      <c r="BM597" s="1353">
        <f t="shared" si="797"/>
        <v>0</v>
      </c>
      <c r="BN597" s="1395"/>
      <c r="BO597" s="1395"/>
      <c r="BP597" s="1396"/>
      <c r="BQ597" s="1396">
        <f t="shared" si="790"/>
        <v>0</v>
      </c>
      <c r="BR597" s="1396"/>
      <c r="BS597" s="1396">
        <f t="shared" si="798"/>
        <v>0</v>
      </c>
      <c r="BT597" s="1441"/>
      <c r="BU597" s="1441">
        <f t="shared" si="780"/>
        <v>0</v>
      </c>
      <c r="BV597" s="1441">
        <f t="shared" si="781"/>
        <v>0</v>
      </c>
      <c r="BW597" s="1441">
        <f t="shared" si="787"/>
        <v>0</v>
      </c>
      <c r="BX597" s="1441">
        <f t="shared" si="788"/>
        <v>0</v>
      </c>
      <c r="BY597" s="1441">
        <f t="shared" si="789"/>
        <v>0</v>
      </c>
      <c r="BZ597" s="1441">
        <f t="shared" si="799"/>
        <v>0</v>
      </c>
      <c r="CA597" s="2394"/>
      <c r="CB597" s="2059">
        <f t="shared" si="800"/>
        <v>0</v>
      </c>
    </row>
    <row r="598" spans="1:80" ht="24" hidden="1">
      <c r="A598" s="911">
        <v>44</v>
      </c>
      <c r="B598" s="1431"/>
      <c r="C598" s="1368" t="s">
        <v>1120</v>
      </c>
      <c r="D598" s="1493" t="s">
        <v>955</v>
      </c>
      <c r="E598" s="891">
        <v>0</v>
      </c>
      <c r="F598" s="891">
        <v>0</v>
      </c>
      <c r="G598" s="891">
        <v>0</v>
      </c>
      <c r="H598" s="891">
        <v>0</v>
      </c>
      <c r="I598" s="891">
        <v>0</v>
      </c>
      <c r="J598" s="891">
        <v>0</v>
      </c>
      <c r="K598" s="891">
        <v>0</v>
      </c>
      <c r="L598" s="891">
        <f t="shared" si="791"/>
        <v>0</v>
      </c>
      <c r="M598" s="1440"/>
      <c r="N598" s="1440"/>
      <c r="O598" s="1440"/>
      <c r="P598" s="1440"/>
      <c r="Q598" s="1440"/>
      <c r="R598" s="1440">
        <f t="shared" si="769"/>
        <v>0</v>
      </c>
      <c r="S598" s="1440"/>
      <c r="T598" s="1440">
        <f t="shared" si="792"/>
        <v>0</v>
      </c>
      <c r="U598" s="1722"/>
      <c r="V598" s="2111">
        <f t="shared" si="770"/>
        <v>0</v>
      </c>
      <c r="W598" s="2111"/>
      <c r="X598" s="2111"/>
      <c r="Y598" s="891">
        <f t="shared" si="771"/>
        <v>0</v>
      </c>
      <c r="Z598" s="891"/>
      <c r="AA598" s="891">
        <f t="shared" si="772"/>
        <v>0</v>
      </c>
      <c r="AB598" s="891">
        <f t="shared" si="773"/>
        <v>0</v>
      </c>
      <c r="AC598" s="891">
        <f t="shared" si="774"/>
        <v>0</v>
      </c>
      <c r="AD598" s="891">
        <f t="shared" si="775"/>
        <v>0</v>
      </c>
      <c r="AE598" s="891">
        <f t="shared" si="776"/>
        <v>0</v>
      </c>
      <c r="AF598" s="1366">
        <f t="shared" si="793"/>
        <v>0</v>
      </c>
      <c r="AG598" s="891"/>
      <c r="AH598" s="891"/>
      <c r="AI598" s="1346">
        <v>0</v>
      </c>
      <c r="AJ598" s="1346">
        <v>0</v>
      </c>
      <c r="AK598" s="1346">
        <v>0</v>
      </c>
      <c r="AL598" s="1346">
        <v>0</v>
      </c>
      <c r="AM598" s="1346">
        <v>0</v>
      </c>
      <c r="AN598" s="1346">
        <v>0</v>
      </c>
      <c r="AO598" s="1346">
        <f t="shared" si="794"/>
        <v>0</v>
      </c>
      <c r="AP598" s="999"/>
      <c r="AQ598" s="1394"/>
      <c r="AR598" s="999"/>
      <c r="AS598" s="1001"/>
      <c r="AT598" s="1402">
        <f t="shared" si="777"/>
        <v>0</v>
      </c>
      <c r="AU598" s="1394"/>
      <c r="AV598" s="1394">
        <f t="shared" si="795"/>
        <v>0</v>
      </c>
      <c r="AW598" s="1999"/>
      <c r="AX598" s="2108">
        <f t="shared" si="782"/>
        <v>0</v>
      </c>
      <c r="AY598" s="1438">
        <f t="shared" si="783"/>
        <v>0</v>
      </c>
      <c r="AZ598" s="1438"/>
      <c r="BA598" s="1438">
        <f t="shared" si="784"/>
        <v>0</v>
      </c>
      <c r="BB598" s="1438">
        <f t="shared" si="778"/>
        <v>0</v>
      </c>
      <c r="BC598" s="1438">
        <f t="shared" si="785"/>
        <v>0</v>
      </c>
      <c r="BD598" s="1438">
        <f t="shared" si="786"/>
        <v>0</v>
      </c>
      <c r="BE598" s="1438">
        <f t="shared" si="796"/>
        <v>0</v>
      </c>
      <c r="BF598" s="1362"/>
      <c r="BG598" s="1363"/>
      <c r="BH598" s="1353"/>
      <c r="BI598" s="1353"/>
      <c r="BJ598" s="1353"/>
      <c r="BK598" s="1353"/>
      <c r="BL598" s="1353"/>
      <c r="BM598" s="1353">
        <f t="shared" si="797"/>
        <v>0</v>
      </c>
      <c r="BN598" s="1395"/>
      <c r="BO598" s="1395"/>
      <c r="BP598" s="1396"/>
      <c r="BQ598" s="1396">
        <f t="shared" si="790"/>
        <v>0</v>
      </c>
      <c r="BR598" s="1396"/>
      <c r="BS598" s="1396">
        <f t="shared" si="798"/>
        <v>0</v>
      </c>
      <c r="BT598" s="1441"/>
      <c r="BU598" s="1441">
        <f t="shared" si="780"/>
        <v>0</v>
      </c>
      <c r="BV598" s="1441">
        <f t="shared" si="781"/>
        <v>0</v>
      </c>
      <c r="BW598" s="1441">
        <f t="shared" si="787"/>
        <v>0</v>
      </c>
      <c r="BX598" s="1441">
        <f t="shared" si="788"/>
        <v>0</v>
      </c>
      <c r="BY598" s="1441">
        <f t="shared" si="789"/>
        <v>0</v>
      </c>
      <c r="BZ598" s="1441">
        <f t="shared" si="799"/>
        <v>0</v>
      </c>
      <c r="CA598" s="2394"/>
      <c r="CB598" s="2059">
        <f t="shared" si="800"/>
        <v>0</v>
      </c>
    </row>
    <row r="599" spans="1:80" ht="20.25" hidden="1" customHeight="1">
      <c r="A599" s="1165"/>
      <c r="B599" s="1494"/>
      <c r="C599" s="1368" t="s">
        <v>747</v>
      </c>
      <c r="D599" s="1559"/>
      <c r="E599" s="1680">
        <v>0</v>
      </c>
      <c r="F599" s="1560">
        <v>0</v>
      </c>
      <c r="G599" s="1560">
        <v>0</v>
      </c>
      <c r="H599" s="1560">
        <v>0</v>
      </c>
      <c r="I599" s="1560">
        <v>0</v>
      </c>
      <c r="J599" s="1560">
        <v>0</v>
      </c>
      <c r="K599" s="1560">
        <v>0</v>
      </c>
      <c r="L599" s="1560">
        <f t="shared" si="791"/>
        <v>0</v>
      </c>
      <c r="M599" s="1496"/>
      <c r="N599" s="1496"/>
      <c r="O599" s="1496"/>
      <c r="P599" s="1496"/>
      <c r="Q599" s="1496"/>
      <c r="R599" s="1496"/>
      <c r="S599" s="1496"/>
      <c r="T599" s="1444">
        <f t="shared" si="792"/>
        <v>0</v>
      </c>
      <c r="U599" s="1727"/>
      <c r="V599" s="2111">
        <f t="shared" si="770"/>
        <v>0</v>
      </c>
      <c r="W599" s="2111"/>
      <c r="X599" s="2111"/>
      <c r="Y599" s="891">
        <f t="shared" si="771"/>
        <v>0</v>
      </c>
      <c r="Z599" s="891"/>
      <c r="AA599" s="891">
        <f t="shared" si="772"/>
        <v>0</v>
      </c>
      <c r="AB599" s="891">
        <f t="shared" si="773"/>
        <v>0</v>
      </c>
      <c r="AC599" s="891">
        <f t="shared" si="774"/>
        <v>0</v>
      </c>
      <c r="AD599" s="891">
        <f t="shared" si="775"/>
        <v>0</v>
      </c>
      <c r="AE599" s="891">
        <f t="shared" si="776"/>
        <v>0</v>
      </c>
      <c r="AF599" s="1443">
        <f t="shared" si="793"/>
        <v>0</v>
      </c>
      <c r="AG599" s="889"/>
      <c r="AH599" s="889"/>
      <c r="AI599" s="1497">
        <v>0</v>
      </c>
      <c r="AJ599" s="1497">
        <v>0</v>
      </c>
      <c r="AK599" s="1497">
        <v>0</v>
      </c>
      <c r="AL599" s="1497">
        <v>0</v>
      </c>
      <c r="AM599" s="1497">
        <v>0</v>
      </c>
      <c r="AN599" s="1375">
        <v>0</v>
      </c>
      <c r="AO599" s="1375">
        <f t="shared" si="794"/>
        <v>0</v>
      </c>
      <c r="AP599" s="1414"/>
      <c r="AQ599" s="1402"/>
      <c r="AR599" s="1414"/>
      <c r="AS599" s="1414"/>
      <c r="AT599" s="1414"/>
      <c r="AU599" s="1415"/>
      <c r="AV599" s="1402">
        <f t="shared" si="795"/>
        <v>0</v>
      </c>
      <c r="AW599" s="2080"/>
      <c r="AX599" s="2108">
        <f t="shared" si="782"/>
        <v>0</v>
      </c>
      <c r="AY599" s="1481">
        <f t="shared" si="783"/>
        <v>0</v>
      </c>
      <c r="AZ599" s="1481"/>
      <c r="BA599" s="1481">
        <f t="shared" si="784"/>
        <v>0</v>
      </c>
      <c r="BB599" s="1481">
        <f t="shared" si="778"/>
        <v>0</v>
      </c>
      <c r="BC599" s="1481">
        <f t="shared" si="785"/>
        <v>0</v>
      </c>
      <c r="BD599" s="1438">
        <f t="shared" si="786"/>
        <v>0</v>
      </c>
      <c r="BE599" s="1481">
        <f t="shared" si="796"/>
        <v>0</v>
      </c>
      <c r="BF599" s="1380"/>
      <c r="BG599" s="1381"/>
      <c r="BH599" s="1498"/>
      <c r="BI599" s="1498"/>
      <c r="BJ599" s="1498"/>
      <c r="BK599" s="1498"/>
      <c r="BL599" s="1382"/>
      <c r="BM599" s="1382">
        <f t="shared" si="797"/>
        <v>0</v>
      </c>
      <c r="BN599" s="1418"/>
      <c r="BO599" s="1418"/>
      <c r="BP599" s="1419"/>
      <c r="BQ599" s="1419"/>
      <c r="BR599" s="1419"/>
      <c r="BS599" s="1404">
        <f t="shared" si="798"/>
        <v>0</v>
      </c>
      <c r="BT599" s="1456"/>
      <c r="BU599" s="1498">
        <f t="shared" si="780"/>
        <v>0</v>
      </c>
      <c r="BV599" s="1498">
        <f t="shared" si="781"/>
        <v>0</v>
      </c>
      <c r="BW599" s="1441">
        <f t="shared" si="787"/>
        <v>0</v>
      </c>
      <c r="BX599" s="1441">
        <f t="shared" si="788"/>
        <v>0</v>
      </c>
      <c r="BY599" s="1441">
        <f t="shared" si="789"/>
        <v>0</v>
      </c>
      <c r="BZ599" s="1456">
        <f t="shared" si="799"/>
        <v>0</v>
      </c>
      <c r="CA599" s="2395"/>
      <c r="CB599" s="2059">
        <f t="shared" si="800"/>
        <v>0</v>
      </c>
    </row>
    <row r="600" spans="1:80">
      <c r="A600" s="1165" t="s">
        <v>759</v>
      </c>
      <c r="B600" s="1171" t="s">
        <v>763</v>
      </c>
      <c r="C600" s="1517" t="s">
        <v>608</v>
      </c>
      <c r="D600" s="1736"/>
      <c r="E600" s="1861">
        <v>8.27</v>
      </c>
      <c r="F600" s="1861">
        <v>2000</v>
      </c>
      <c r="G600" s="1861">
        <v>117000</v>
      </c>
      <c r="H600" s="1861">
        <v>0</v>
      </c>
      <c r="I600" s="1861">
        <v>0</v>
      </c>
      <c r="J600" s="1861">
        <v>2100</v>
      </c>
      <c r="K600" s="1861">
        <v>50400</v>
      </c>
      <c r="L600" s="1861">
        <f t="shared" si="791"/>
        <v>171500</v>
      </c>
      <c r="M600" s="1184">
        <f t="shared" ref="M600:S600" si="801">SUM(M601:M620)</f>
        <v>0</v>
      </c>
      <c r="N600" s="1184">
        <f t="shared" si="801"/>
        <v>0</v>
      </c>
      <c r="O600" s="1184">
        <f t="shared" si="801"/>
        <v>0</v>
      </c>
      <c r="P600" s="1184">
        <f t="shared" si="801"/>
        <v>0</v>
      </c>
      <c r="Q600" s="1184"/>
      <c r="R600" s="1184">
        <f t="shared" si="801"/>
        <v>0</v>
      </c>
      <c r="S600" s="1184">
        <f t="shared" si="801"/>
        <v>0</v>
      </c>
      <c r="T600" s="1184">
        <f t="shared" si="792"/>
        <v>0</v>
      </c>
      <c r="U600" s="1184"/>
      <c r="V600" s="1750">
        <f t="shared" ref="V600:AE600" si="802">SUM(V601:V620)</f>
        <v>8.27</v>
      </c>
      <c r="W600" s="1750"/>
      <c r="X600" s="1750"/>
      <c r="Y600" s="1861">
        <f t="shared" si="802"/>
        <v>0</v>
      </c>
      <c r="Z600" s="1861"/>
      <c r="AA600" s="1861">
        <f t="shared" si="802"/>
        <v>213304.5</v>
      </c>
      <c r="AB600" s="1861">
        <f t="shared" si="802"/>
        <v>0</v>
      </c>
      <c r="AC600" s="1861">
        <f>SUM(AC601:AC620)</f>
        <v>0</v>
      </c>
      <c r="AD600" s="1861">
        <f t="shared" si="802"/>
        <v>4100</v>
      </c>
      <c r="AE600" s="1861">
        <f t="shared" si="802"/>
        <v>98400</v>
      </c>
      <c r="AF600" s="1861">
        <f t="shared" si="793"/>
        <v>315804.5</v>
      </c>
      <c r="AG600" s="1861"/>
      <c r="AH600" s="1861"/>
      <c r="AI600" s="1861">
        <v>7.3739999999999997</v>
      </c>
      <c r="AJ600" s="1861">
        <v>2000</v>
      </c>
      <c r="AK600" s="1861">
        <v>170491</v>
      </c>
      <c r="AL600" s="1861">
        <v>0</v>
      </c>
      <c r="AM600" s="1861">
        <v>0</v>
      </c>
      <c r="AN600" s="1861">
        <v>0</v>
      </c>
      <c r="AO600" s="1861">
        <f t="shared" si="794"/>
        <v>172491</v>
      </c>
      <c r="AP600" s="1861">
        <f t="shared" ref="AP600:AU600" si="803">SUM(AP601:AP620)</f>
        <v>0</v>
      </c>
      <c r="AQ600" s="1861">
        <f t="shared" si="803"/>
        <v>0</v>
      </c>
      <c r="AR600" s="1861">
        <f t="shared" si="803"/>
        <v>50000</v>
      </c>
      <c r="AS600" s="1861">
        <f t="shared" si="803"/>
        <v>0</v>
      </c>
      <c r="AT600" s="1861">
        <f t="shared" si="803"/>
        <v>0</v>
      </c>
      <c r="AU600" s="1861">
        <f t="shared" si="803"/>
        <v>0</v>
      </c>
      <c r="AV600" s="1861">
        <f t="shared" si="795"/>
        <v>50000</v>
      </c>
      <c r="AW600" s="1861"/>
      <c r="AX600" s="1750">
        <f t="shared" ref="AX600:BD600" si="804">SUM(AX601:AX620)</f>
        <v>7.3739999999999997</v>
      </c>
      <c r="AY600" s="1861">
        <f t="shared" si="804"/>
        <v>27815.8</v>
      </c>
      <c r="AZ600" s="1861"/>
      <c r="BA600" s="1861">
        <f t="shared" si="804"/>
        <v>208776.9</v>
      </c>
      <c r="BB600" s="1861">
        <f t="shared" si="804"/>
        <v>0</v>
      </c>
      <c r="BC600" s="1861">
        <f t="shared" si="804"/>
        <v>0</v>
      </c>
      <c r="BD600" s="1861">
        <f t="shared" si="804"/>
        <v>0</v>
      </c>
      <c r="BE600" s="1861">
        <f t="shared" si="796"/>
        <v>236592.69999999998</v>
      </c>
      <c r="BF600" s="1730"/>
      <c r="BG600" s="1185"/>
      <c r="BH600" s="1861">
        <f>SUM(BH601:BH620)</f>
        <v>22.5</v>
      </c>
      <c r="BI600" s="1861">
        <f>SUM(BI601:BI620)</f>
        <v>0</v>
      </c>
      <c r="BJ600" s="1861">
        <f>SUM(BJ601:BJ620)</f>
        <v>777460</v>
      </c>
      <c r="BK600" s="1861">
        <f>SUM(BK601:BK620)</f>
        <v>0</v>
      </c>
      <c r="BL600" s="1861">
        <f>SUM(BL601:BL620)</f>
        <v>0</v>
      </c>
      <c r="BM600" s="1861">
        <f t="shared" si="797"/>
        <v>777460</v>
      </c>
      <c r="BN600" s="1861">
        <f>SUM(BN601:BN620)</f>
        <v>0</v>
      </c>
      <c r="BO600" s="1861">
        <f>SUM(BO601:BO620)</f>
        <v>0</v>
      </c>
      <c r="BP600" s="1861">
        <f>SUM(BP601:BP620)</f>
        <v>0</v>
      </c>
      <c r="BQ600" s="1861">
        <f>SUM(BQ601:BQ620)</f>
        <v>0</v>
      </c>
      <c r="BR600" s="1861">
        <f>SUM(BR601:BR620)</f>
        <v>0</v>
      </c>
      <c r="BS600" s="1861">
        <f t="shared" si="798"/>
        <v>0</v>
      </c>
      <c r="BT600" s="2115"/>
      <c r="BU600" s="1861">
        <f>SUM(BU601:BU620)</f>
        <v>20</v>
      </c>
      <c r="BV600" s="1861">
        <f>SUM(BV601:BV620)</f>
        <v>0</v>
      </c>
      <c r="BW600" s="1861">
        <f>SUM(BW601:BW620)</f>
        <v>833710</v>
      </c>
      <c r="BX600" s="1861">
        <f>SUM(BX601:BX620)</f>
        <v>0</v>
      </c>
      <c r="BY600" s="1861">
        <f>SUM(BY601:BY620)</f>
        <v>0</v>
      </c>
      <c r="BZ600" s="1861">
        <f t="shared" si="799"/>
        <v>833710</v>
      </c>
      <c r="CA600" s="2396"/>
      <c r="CB600" s="2059">
        <f t="shared" si="800"/>
        <v>35.643999999999998</v>
      </c>
    </row>
    <row r="601" spans="1:80" ht="33.75" customHeight="1">
      <c r="A601" s="911">
        <v>45</v>
      </c>
      <c r="B601" s="1491" t="s">
        <v>762</v>
      </c>
      <c r="C601" s="2052" t="s">
        <v>371</v>
      </c>
      <c r="D601" s="1493" t="s">
        <v>957</v>
      </c>
      <c r="E601" s="1358">
        <v>8.27</v>
      </c>
      <c r="F601" s="891">
        <v>2000</v>
      </c>
      <c r="G601" s="891">
        <v>117000</v>
      </c>
      <c r="H601" s="891">
        <v>0</v>
      </c>
      <c r="I601" s="891">
        <v>0</v>
      </c>
      <c r="J601" s="891">
        <v>2100</v>
      </c>
      <c r="K601" s="891">
        <v>50400</v>
      </c>
      <c r="L601" s="891">
        <f t="shared" si="791"/>
        <v>171500</v>
      </c>
      <c r="M601" s="1444"/>
      <c r="N601" s="1444"/>
      <c r="O601" s="1444"/>
      <c r="P601" s="1444"/>
      <c r="Q601" s="1444"/>
      <c r="R601" s="1444"/>
      <c r="S601" s="1444"/>
      <c r="T601" s="1444">
        <f t="shared" si="792"/>
        <v>0</v>
      </c>
      <c r="U601" s="1727"/>
      <c r="V601" s="2442">
        <f t="shared" ref="V601:V620" si="805">E601+M601</f>
        <v>8.27</v>
      </c>
      <c r="W601" s="2124"/>
      <c r="X601" s="2124"/>
      <c r="Y601" s="889"/>
      <c r="Z601" s="889"/>
      <c r="AA601" s="889">
        <v>213304.5</v>
      </c>
      <c r="AB601" s="889">
        <f t="shared" ref="AB601:AB620" si="806">H601+P601</f>
        <v>0</v>
      </c>
      <c r="AC601" s="889">
        <f t="shared" ref="AC601:AC620" si="807">I601+Q601</f>
        <v>0</v>
      </c>
      <c r="AD601" s="889">
        <v>4100</v>
      </c>
      <c r="AE601" s="891">
        <v>98400</v>
      </c>
      <c r="AF601" s="1721">
        <f t="shared" si="793"/>
        <v>315804.5</v>
      </c>
      <c r="AG601" s="891"/>
      <c r="AH601" s="1954">
        <v>145891.5</v>
      </c>
      <c r="AI601" s="1346">
        <v>7.3739999999999997</v>
      </c>
      <c r="AJ601" s="1346">
        <v>2000</v>
      </c>
      <c r="AK601" s="1346">
        <v>170491</v>
      </c>
      <c r="AL601" s="1346">
        <v>0</v>
      </c>
      <c r="AM601" s="1346">
        <v>0</v>
      </c>
      <c r="AN601" s="1346">
        <v>0</v>
      </c>
      <c r="AO601" s="1401">
        <f t="shared" si="794"/>
        <v>172491</v>
      </c>
      <c r="AP601" s="999"/>
      <c r="AQ601" s="1394"/>
      <c r="AR601" s="1394">
        <v>50000</v>
      </c>
      <c r="AS601" s="1402"/>
      <c r="AT601" s="1402">
        <f>AU601/24</f>
        <v>0</v>
      </c>
      <c r="AU601" s="1394"/>
      <c r="AV601" s="1956">
        <f t="shared" si="795"/>
        <v>50000</v>
      </c>
      <c r="AW601" s="1999"/>
      <c r="AX601" s="2108">
        <f t="shared" ref="AX601:AX620" si="808">AI601+AP601</f>
        <v>7.3739999999999997</v>
      </c>
      <c r="AY601" s="1450">
        <v>27815.8</v>
      </c>
      <c r="AZ601" s="1450"/>
      <c r="BA601" s="1450">
        <v>208776.9</v>
      </c>
      <c r="BB601" s="1450">
        <f t="shared" ref="BB601:BB620" si="809">AL601+AS601</f>
        <v>0</v>
      </c>
      <c r="BC601" s="1450">
        <f t="shared" ref="BC601:BC620" si="810">AM601+AT601</f>
        <v>0</v>
      </c>
      <c r="BD601" s="1450">
        <f t="shared" ref="BD601:BD620" si="811">AN601+AU601</f>
        <v>0</v>
      </c>
      <c r="BE601" s="1450">
        <f t="shared" si="796"/>
        <v>236592.69999999998</v>
      </c>
      <c r="BF601" s="1380"/>
      <c r="BG601" s="1501"/>
      <c r="BH601" s="1349">
        <v>22.5</v>
      </c>
      <c r="BI601" s="1353"/>
      <c r="BJ601" s="1353">
        <v>777460</v>
      </c>
      <c r="BK601" s="1353"/>
      <c r="BL601" s="1353"/>
      <c r="BM601" s="1353">
        <f t="shared" si="797"/>
        <v>777460</v>
      </c>
      <c r="BN601" s="1395"/>
      <c r="BO601" s="1395"/>
      <c r="BP601" s="1395"/>
      <c r="BQ601" s="1395">
        <f>BR601/24</f>
        <v>0</v>
      </c>
      <c r="BR601" s="1396"/>
      <c r="BS601" s="1396">
        <f t="shared" si="798"/>
        <v>0</v>
      </c>
      <c r="BT601" s="1670"/>
      <c r="BU601" s="1441">
        <v>20</v>
      </c>
      <c r="BV601" s="1441">
        <f t="shared" ref="BV601:BV620" si="812">BI601+BO601</f>
        <v>0</v>
      </c>
      <c r="BW601" s="1441">
        <v>833710</v>
      </c>
      <c r="BX601" s="1441"/>
      <c r="BY601" s="1441"/>
      <c r="BZ601" s="1441">
        <f t="shared" si="799"/>
        <v>833710</v>
      </c>
      <c r="CA601" s="2393" t="s">
        <v>1246</v>
      </c>
      <c r="CB601" s="2059">
        <f t="shared" si="800"/>
        <v>35.643999999999998</v>
      </c>
    </row>
    <row r="602" spans="1:80" ht="25.5" hidden="1" customHeight="1">
      <c r="A602" s="1170"/>
      <c r="B602" s="1689" t="s">
        <v>761</v>
      </c>
      <c r="C602" s="1690" t="s">
        <v>330</v>
      </c>
      <c r="D602" s="1509" t="s">
        <v>957</v>
      </c>
      <c r="E602" s="1677">
        <v>0</v>
      </c>
      <c r="F602" s="889">
        <v>0</v>
      </c>
      <c r="G602" s="889">
        <v>0</v>
      </c>
      <c r="H602" s="889">
        <v>0</v>
      </c>
      <c r="I602" s="889">
        <v>0</v>
      </c>
      <c r="J602" s="889">
        <v>0</v>
      </c>
      <c r="K602" s="889">
        <v>0</v>
      </c>
      <c r="L602" s="889">
        <f t="shared" si="791"/>
        <v>0</v>
      </c>
      <c r="M602" s="1579"/>
      <c r="N602" s="1444"/>
      <c r="O602" s="1444"/>
      <c r="P602" s="1444"/>
      <c r="Q602" s="1444"/>
      <c r="R602" s="1444"/>
      <c r="S602" s="1444"/>
      <c r="T602" s="1444">
        <f t="shared" si="792"/>
        <v>0</v>
      </c>
      <c r="U602" s="1727"/>
      <c r="V602" s="2124">
        <f t="shared" si="805"/>
        <v>0</v>
      </c>
      <c r="W602" s="2124"/>
      <c r="X602" s="2124"/>
      <c r="Y602" s="889">
        <f t="shared" ref="Y602:Y620" si="813">F602+N602</f>
        <v>0</v>
      </c>
      <c r="Z602" s="889"/>
      <c r="AA602" s="889">
        <f t="shared" ref="AA602:AA620" si="814">G602+O602</f>
        <v>0</v>
      </c>
      <c r="AB602" s="889">
        <f t="shared" si="806"/>
        <v>0</v>
      </c>
      <c r="AC602" s="889">
        <f t="shared" si="807"/>
        <v>0</v>
      </c>
      <c r="AD602" s="889">
        <f t="shared" ref="AD602:AD620" si="815">J602+R602</f>
        <v>0</v>
      </c>
      <c r="AE602" s="889">
        <f t="shared" ref="AE602:AE620" si="816">K602+S602</f>
        <v>0</v>
      </c>
      <c r="AF602" s="1727">
        <f t="shared" si="793"/>
        <v>0</v>
      </c>
      <c r="AG602" s="2031"/>
      <c r="AH602" s="2031"/>
      <c r="AI602" s="1401">
        <v>0</v>
      </c>
      <c r="AJ602" s="1401">
        <v>0</v>
      </c>
      <c r="AK602" s="1401">
        <v>0</v>
      </c>
      <c r="AL602" s="1401">
        <v>0</v>
      </c>
      <c r="AM602" s="1401">
        <v>0</v>
      </c>
      <c r="AN602" s="1401">
        <v>0</v>
      </c>
      <c r="AO602" s="1401">
        <f t="shared" si="794"/>
        <v>0</v>
      </c>
      <c r="AP602" s="1686"/>
      <c r="AQ602" s="1402"/>
      <c r="AR602" s="1001"/>
      <c r="AS602" s="1001"/>
      <c r="AT602" s="1402">
        <f>AU602/24</f>
        <v>0</v>
      </c>
      <c r="AU602" s="1402"/>
      <c r="AV602" s="1402">
        <f t="shared" si="795"/>
        <v>0</v>
      </c>
      <c r="AW602" s="2080"/>
      <c r="AX602" s="2108">
        <f t="shared" si="808"/>
        <v>0</v>
      </c>
      <c r="AY602" s="1481">
        <f t="shared" ref="AY602:AY620" si="817">AJ602+AQ602</f>
        <v>0</v>
      </c>
      <c r="AZ602" s="1481"/>
      <c r="BA602" s="1481">
        <f t="shared" ref="BA602:BA620" si="818">AK602+AR602</f>
        <v>0</v>
      </c>
      <c r="BB602" s="1481">
        <f t="shared" si="809"/>
        <v>0</v>
      </c>
      <c r="BC602" s="1481">
        <f t="shared" si="810"/>
        <v>0</v>
      </c>
      <c r="BD602" s="1438">
        <f t="shared" si="811"/>
        <v>0</v>
      </c>
      <c r="BE602" s="1481">
        <f t="shared" si="796"/>
        <v>0</v>
      </c>
      <c r="BF602" s="1380"/>
      <c r="BG602" s="1381"/>
      <c r="BH602" s="1387"/>
      <c r="BI602" s="1387"/>
      <c r="BJ602" s="1387"/>
      <c r="BK602" s="1387"/>
      <c r="BL602" s="1387"/>
      <c r="BM602" s="1387">
        <f t="shared" si="797"/>
        <v>0</v>
      </c>
      <c r="BN602" s="1403"/>
      <c r="BO602" s="1395"/>
      <c r="BP602" s="1395"/>
      <c r="BQ602" s="1403">
        <f>BR602/24</f>
        <v>0</v>
      </c>
      <c r="BR602" s="1404"/>
      <c r="BS602" s="1404">
        <f t="shared" si="798"/>
        <v>0</v>
      </c>
      <c r="BT602" s="1441"/>
      <c r="BU602" s="1441">
        <f t="shared" ref="BU602:BU620" si="819">BH602+BN602</f>
        <v>0</v>
      </c>
      <c r="BV602" s="1441">
        <f t="shared" si="812"/>
        <v>0</v>
      </c>
      <c r="BW602" s="1441">
        <f t="shared" ref="BW602:BW620" si="820">BJ602+BP602</f>
        <v>0</v>
      </c>
      <c r="BX602" s="1441">
        <f t="shared" ref="BX602:BX620" si="821">BK602+BQ602</f>
        <v>0</v>
      </c>
      <c r="BY602" s="1441">
        <f t="shared" ref="BY602:BY620" si="822">BL602+BR602</f>
        <v>0</v>
      </c>
      <c r="BZ602" s="1456">
        <f t="shared" si="799"/>
        <v>0</v>
      </c>
      <c r="CA602" s="2394"/>
      <c r="CB602" s="2059">
        <f t="shared" si="800"/>
        <v>0</v>
      </c>
    </row>
    <row r="603" spans="1:80" ht="21" hidden="1" customHeight="1">
      <c r="A603" s="1170"/>
      <c r="B603" s="1689" t="s">
        <v>760</v>
      </c>
      <c r="C603" s="1690" t="s">
        <v>331</v>
      </c>
      <c r="D603" s="1509"/>
      <c r="E603" s="1677">
        <v>0</v>
      </c>
      <c r="F603" s="889">
        <v>0</v>
      </c>
      <c r="G603" s="889">
        <v>0</v>
      </c>
      <c r="H603" s="889">
        <v>0</v>
      </c>
      <c r="I603" s="889">
        <v>0</v>
      </c>
      <c r="J603" s="889">
        <v>0</v>
      </c>
      <c r="K603" s="889">
        <v>0</v>
      </c>
      <c r="L603" s="889">
        <f t="shared" si="791"/>
        <v>0</v>
      </c>
      <c r="M603" s="1444"/>
      <c r="N603" s="1444"/>
      <c r="O603" s="1444"/>
      <c r="P603" s="1444"/>
      <c r="Q603" s="1444"/>
      <c r="R603" s="1444"/>
      <c r="S603" s="1444"/>
      <c r="T603" s="1444">
        <f t="shared" si="792"/>
        <v>0</v>
      </c>
      <c r="U603" s="1727"/>
      <c r="V603" s="2111">
        <f t="shared" si="805"/>
        <v>0</v>
      </c>
      <c r="W603" s="2111"/>
      <c r="X603" s="2111"/>
      <c r="Y603" s="891">
        <f t="shared" si="813"/>
        <v>0</v>
      </c>
      <c r="Z603" s="891"/>
      <c r="AA603" s="891">
        <f t="shared" si="814"/>
        <v>0</v>
      </c>
      <c r="AB603" s="891">
        <f t="shared" si="806"/>
        <v>0</v>
      </c>
      <c r="AC603" s="891">
        <f t="shared" si="807"/>
        <v>0</v>
      </c>
      <c r="AD603" s="891">
        <f t="shared" si="815"/>
        <v>0</v>
      </c>
      <c r="AE603" s="891">
        <f t="shared" si="816"/>
        <v>0</v>
      </c>
      <c r="AF603" s="1727">
        <f t="shared" si="793"/>
        <v>0</v>
      </c>
      <c r="AG603" s="889"/>
      <c r="AH603" s="889"/>
      <c r="AI603" s="1401">
        <v>0</v>
      </c>
      <c r="AJ603" s="1401">
        <v>0</v>
      </c>
      <c r="AK603" s="1401">
        <v>0</v>
      </c>
      <c r="AL603" s="1401">
        <v>0</v>
      </c>
      <c r="AM603" s="1401">
        <v>0</v>
      </c>
      <c r="AN603" s="1401">
        <v>0</v>
      </c>
      <c r="AO603" s="1401">
        <f t="shared" si="794"/>
        <v>0</v>
      </c>
      <c r="AP603" s="1001"/>
      <c r="AQ603" s="1402"/>
      <c r="AR603" s="1001"/>
      <c r="AS603" s="1001"/>
      <c r="AT603" s="1402">
        <f>AU603/24</f>
        <v>0</v>
      </c>
      <c r="AU603" s="1402"/>
      <c r="AV603" s="1402">
        <f t="shared" si="795"/>
        <v>0</v>
      </c>
      <c r="AW603" s="2080"/>
      <c r="AX603" s="2108">
        <f t="shared" si="808"/>
        <v>0</v>
      </c>
      <c r="AY603" s="1481">
        <f t="shared" si="817"/>
        <v>0</v>
      </c>
      <c r="AZ603" s="1481"/>
      <c r="BA603" s="1481">
        <f t="shared" si="818"/>
        <v>0</v>
      </c>
      <c r="BB603" s="1481">
        <f t="shared" si="809"/>
        <v>0</v>
      </c>
      <c r="BC603" s="1481">
        <f t="shared" si="810"/>
        <v>0</v>
      </c>
      <c r="BD603" s="1438">
        <f t="shared" si="811"/>
        <v>0</v>
      </c>
      <c r="BE603" s="1481">
        <f t="shared" si="796"/>
        <v>0</v>
      </c>
      <c r="BF603" s="1380"/>
      <c r="BG603" s="1381"/>
      <c r="BH603" s="1387"/>
      <c r="BI603" s="1387"/>
      <c r="BJ603" s="1387"/>
      <c r="BK603" s="1387"/>
      <c r="BL603" s="1387"/>
      <c r="BM603" s="1387">
        <f t="shared" si="797"/>
        <v>0</v>
      </c>
      <c r="BN603" s="1403"/>
      <c r="BO603" s="1403"/>
      <c r="BP603" s="1404"/>
      <c r="BQ603" s="1404">
        <f>BR603/24</f>
        <v>0</v>
      </c>
      <c r="BR603" s="1404"/>
      <c r="BS603" s="1404">
        <f t="shared" si="798"/>
        <v>0</v>
      </c>
      <c r="BT603" s="1441"/>
      <c r="BU603" s="1441">
        <f t="shared" si="819"/>
        <v>0</v>
      </c>
      <c r="BV603" s="1441">
        <f t="shared" si="812"/>
        <v>0</v>
      </c>
      <c r="BW603" s="1441">
        <f t="shared" si="820"/>
        <v>0</v>
      </c>
      <c r="BX603" s="1441">
        <f t="shared" si="821"/>
        <v>0</v>
      </c>
      <c r="BY603" s="1441">
        <f t="shared" si="822"/>
        <v>0</v>
      </c>
      <c r="BZ603" s="1456">
        <f t="shared" si="799"/>
        <v>0</v>
      </c>
      <c r="CA603" s="2394"/>
      <c r="CB603" s="2059">
        <f t="shared" si="800"/>
        <v>0</v>
      </c>
    </row>
    <row r="604" spans="1:80" ht="15" hidden="1">
      <c r="A604" s="911">
        <v>45</v>
      </c>
      <c r="B604" s="1689"/>
      <c r="C604" s="1547" t="s">
        <v>371</v>
      </c>
      <c r="D604" s="1509"/>
      <c r="E604" s="1677">
        <v>0</v>
      </c>
      <c r="F604" s="889">
        <v>0</v>
      </c>
      <c r="G604" s="889">
        <v>0</v>
      </c>
      <c r="H604" s="889">
        <v>0</v>
      </c>
      <c r="I604" s="889">
        <v>0</v>
      </c>
      <c r="J604" s="889">
        <v>0</v>
      </c>
      <c r="K604" s="889">
        <v>0</v>
      </c>
      <c r="L604" s="889">
        <f t="shared" si="791"/>
        <v>0</v>
      </c>
      <c r="M604" s="1444"/>
      <c r="N604" s="1444"/>
      <c r="O604" s="1444"/>
      <c r="P604" s="1444"/>
      <c r="Q604" s="1444"/>
      <c r="R604" s="1444"/>
      <c r="S604" s="1444"/>
      <c r="T604" s="1444">
        <f t="shared" si="792"/>
        <v>0</v>
      </c>
      <c r="U604" s="1727"/>
      <c r="V604" s="2111">
        <f t="shared" si="805"/>
        <v>0</v>
      </c>
      <c r="W604" s="2111"/>
      <c r="X604" s="2111"/>
      <c r="Y604" s="891">
        <f t="shared" si="813"/>
        <v>0</v>
      </c>
      <c r="Z604" s="891"/>
      <c r="AA604" s="891">
        <f t="shared" si="814"/>
        <v>0</v>
      </c>
      <c r="AB604" s="891">
        <f t="shared" si="806"/>
        <v>0</v>
      </c>
      <c r="AC604" s="891">
        <f t="shared" si="807"/>
        <v>0</v>
      </c>
      <c r="AD604" s="891">
        <f t="shared" si="815"/>
        <v>0</v>
      </c>
      <c r="AE604" s="891">
        <f t="shared" si="816"/>
        <v>0</v>
      </c>
      <c r="AF604" s="1727">
        <f t="shared" si="793"/>
        <v>0</v>
      </c>
      <c r="AG604" s="889"/>
      <c r="AH604" s="889"/>
      <c r="AI604" s="1401">
        <v>0</v>
      </c>
      <c r="AJ604" s="1401">
        <v>0</v>
      </c>
      <c r="AK604" s="1401">
        <v>0</v>
      </c>
      <c r="AL604" s="1401">
        <v>0</v>
      </c>
      <c r="AM604" s="1401">
        <v>0</v>
      </c>
      <c r="AN604" s="1401">
        <v>0</v>
      </c>
      <c r="AO604" s="1401">
        <f t="shared" si="794"/>
        <v>0</v>
      </c>
      <c r="AP604" s="1001"/>
      <c r="AQ604" s="1402"/>
      <c r="AR604" s="1001"/>
      <c r="AS604" s="1001"/>
      <c r="AT604" s="1001"/>
      <c r="AU604" s="1402"/>
      <c r="AV604" s="1402">
        <f t="shared" si="795"/>
        <v>0</v>
      </c>
      <c r="AW604" s="2080"/>
      <c r="AX604" s="2108">
        <f t="shared" si="808"/>
        <v>0</v>
      </c>
      <c r="AY604" s="1481">
        <f t="shared" si="817"/>
        <v>0</v>
      </c>
      <c r="AZ604" s="1481"/>
      <c r="BA604" s="1481">
        <f t="shared" si="818"/>
        <v>0</v>
      </c>
      <c r="BB604" s="1481">
        <f t="shared" si="809"/>
        <v>0</v>
      </c>
      <c r="BC604" s="1481">
        <f t="shared" si="810"/>
        <v>0</v>
      </c>
      <c r="BD604" s="1438">
        <f t="shared" si="811"/>
        <v>0</v>
      </c>
      <c r="BE604" s="1481">
        <f t="shared" si="796"/>
        <v>0</v>
      </c>
      <c r="BF604" s="1380"/>
      <c r="BG604" s="1381"/>
      <c r="BH604" s="1387"/>
      <c r="BI604" s="1387"/>
      <c r="BJ604" s="1387"/>
      <c r="BK604" s="1387"/>
      <c r="BL604" s="1387"/>
      <c r="BM604" s="1387">
        <f t="shared" si="797"/>
        <v>0</v>
      </c>
      <c r="BN604" s="1403"/>
      <c r="BO604" s="1403"/>
      <c r="BP604" s="1404"/>
      <c r="BQ604" s="1404"/>
      <c r="BR604" s="1404"/>
      <c r="BS604" s="1404">
        <f t="shared" si="798"/>
        <v>0</v>
      </c>
      <c r="BT604" s="1441"/>
      <c r="BU604" s="1441">
        <f t="shared" si="819"/>
        <v>0</v>
      </c>
      <c r="BV604" s="1441">
        <f t="shared" si="812"/>
        <v>0</v>
      </c>
      <c r="BW604" s="1441">
        <f t="shared" si="820"/>
        <v>0</v>
      </c>
      <c r="BX604" s="1441">
        <f t="shared" si="821"/>
        <v>0</v>
      </c>
      <c r="BY604" s="1441">
        <f t="shared" si="822"/>
        <v>0</v>
      </c>
      <c r="BZ604" s="1456">
        <f t="shared" si="799"/>
        <v>0</v>
      </c>
      <c r="CA604" s="2395"/>
      <c r="CB604" s="2059">
        <f t="shared" si="800"/>
        <v>0</v>
      </c>
    </row>
    <row r="605" spans="1:80" ht="10.5" hidden="1" customHeight="1">
      <c r="A605" s="1170"/>
      <c r="B605" s="1689"/>
      <c r="C605" s="1690"/>
      <c r="D605" s="1509"/>
      <c r="E605" s="1677">
        <v>0</v>
      </c>
      <c r="F605" s="889">
        <v>0</v>
      </c>
      <c r="G605" s="889">
        <v>0</v>
      </c>
      <c r="H605" s="889">
        <v>0</v>
      </c>
      <c r="I605" s="889">
        <v>0</v>
      </c>
      <c r="J605" s="889">
        <v>0</v>
      </c>
      <c r="K605" s="889">
        <v>0</v>
      </c>
      <c r="L605" s="889">
        <f t="shared" si="791"/>
        <v>0</v>
      </c>
      <c r="M605" s="1444"/>
      <c r="N605" s="1444"/>
      <c r="O605" s="1444"/>
      <c r="P605" s="1444"/>
      <c r="Q605" s="1444"/>
      <c r="R605" s="1444"/>
      <c r="S605" s="1444"/>
      <c r="T605" s="1444">
        <f t="shared" si="792"/>
        <v>0</v>
      </c>
      <c r="U605" s="1727"/>
      <c r="V605" s="2111">
        <f t="shared" si="805"/>
        <v>0</v>
      </c>
      <c r="W605" s="2111"/>
      <c r="X605" s="2111"/>
      <c r="Y605" s="891">
        <f t="shared" si="813"/>
        <v>0</v>
      </c>
      <c r="Z605" s="891"/>
      <c r="AA605" s="891">
        <f t="shared" si="814"/>
        <v>0</v>
      </c>
      <c r="AB605" s="891">
        <f t="shared" si="806"/>
        <v>0</v>
      </c>
      <c r="AC605" s="891">
        <f t="shared" si="807"/>
        <v>0</v>
      </c>
      <c r="AD605" s="891">
        <f t="shared" si="815"/>
        <v>0</v>
      </c>
      <c r="AE605" s="891">
        <f t="shared" si="816"/>
        <v>0</v>
      </c>
      <c r="AF605" s="1727">
        <f t="shared" si="793"/>
        <v>0</v>
      </c>
      <c r="AG605" s="889"/>
      <c r="AH605" s="889"/>
      <c r="AI605" s="1401">
        <v>0</v>
      </c>
      <c r="AJ605" s="1401">
        <v>0</v>
      </c>
      <c r="AK605" s="1401">
        <v>0</v>
      </c>
      <c r="AL605" s="1401">
        <v>0</v>
      </c>
      <c r="AM605" s="1401">
        <v>0</v>
      </c>
      <c r="AN605" s="1401">
        <v>0</v>
      </c>
      <c r="AO605" s="1401">
        <f t="shared" si="794"/>
        <v>0</v>
      </c>
      <c r="AP605" s="1001"/>
      <c r="AQ605" s="1402"/>
      <c r="AR605" s="1001"/>
      <c r="AS605" s="1001"/>
      <c r="AT605" s="1001"/>
      <c r="AU605" s="1402"/>
      <c r="AV605" s="1402">
        <f t="shared" si="795"/>
        <v>0</v>
      </c>
      <c r="AW605" s="2080"/>
      <c r="AX605" s="2108">
        <f t="shared" si="808"/>
        <v>0</v>
      </c>
      <c r="AY605" s="1481">
        <f t="shared" si="817"/>
        <v>0</v>
      </c>
      <c r="AZ605" s="1481"/>
      <c r="BA605" s="1481">
        <f t="shared" si="818"/>
        <v>0</v>
      </c>
      <c r="BB605" s="1481">
        <f t="shared" si="809"/>
        <v>0</v>
      </c>
      <c r="BC605" s="1481">
        <f t="shared" si="810"/>
        <v>0</v>
      </c>
      <c r="BD605" s="1438">
        <f t="shared" si="811"/>
        <v>0</v>
      </c>
      <c r="BE605" s="1481">
        <f t="shared" si="796"/>
        <v>0</v>
      </c>
      <c r="BF605" s="1380"/>
      <c r="BG605" s="1381"/>
      <c r="BH605" s="1387"/>
      <c r="BI605" s="1387"/>
      <c r="BJ605" s="1387"/>
      <c r="BK605" s="1387"/>
      <c r="BL605" s="1387"/>
      <c r="BM605" s="1387">
        <f t="shared" si="797"/>
        <v>0</v>
      </c>
      <c r="BN605" s="1403"/>
      <c r="BO605" s="1403"/>
      <c r="BP605" s="1404"/>
      <c r="BQ605" s="1404"/>
      <c r="BR605" s="1404"/>
      <c r="BS605" s="1404">
        <f t="shared" si="798"/>
        <v>0</v>
      </c>
      <c r="BT605" s="1441"/>
      <c r="BU605" s="1441">
        <f t="shared" si="819"/>
        <v>0</v>
      </c>
      <c r="BV605" s="1441">
        <f t="shared" si="812"/>
        <v>0</v>
      </c>
      <c r="BW605" s="1441">
        <f t="shared" si="820"/>
        <v>0</v>
      </c>
      <c r="BX605" s="1441">
        <f t="shared" si="821"/>
        <v>0</v>
      </c>
      <c r="BY605" s="1441">
        <f t="shared" si="822"/>
        <v>0</v>
      </c>
      <c r="BZ605" s="1456">
        <f t="shared" si="799"/>
        <v>0</v>
      </c>
      <c r="CA605" s="2395"/>
      <c r="CB605" s="2059">
        <f t="shared" si="800"/>
        <v>0</v>
      </c>
    </row>
    <row r="606" spans="1:80" ht="10.5" hidden="1" customHeight="1">
      <c r="A606" s="1170"/>
      <c r="B606" s="1689"/>
      <c r="C606" s="1690"/>
      <c r="D606" s="1509"/>
      <c r="E606" s="1677">
        <v>0</v>
      </c>
      <c r="F606" s="889">
        <v>0</v>
      </c>
      <c r="G606" s="889">
        <v>0</v>
      </c>
      <c r="H606" s="889">
        <v>0</v>
      </c>
      <c r="I606" s="889">
        <v>0</v>
      </c>
      <c r="J606" s="889">
        <v>0</v>
      </c>
      <c r="K606" s="889">
        <v>0</v>
      </c>
      <c r="L606" s="889">
        <f t="shared" si="791"/>
        <v>0</v>
      </c>
      <c r="M606" s="1444"/>
      <c r="N606" s="1444"/>
      <c r="O606" s="1444"/>
      <c r="P606" s="1444"/>
      <c r="Q606" s="1444"/>
      <c r="R606" s="1444"/>
      <c r="S606" s="1444"/>
      <c r="T606" s="1444">
        <f t="shared" si="792"/>
        <v>0</v>
      </c>
      <c r="U606" s="1727"/>
      <c r="V606" s="2111">
        <f t="shared" si="805"/>
        <v>0</v>
      </c>
      <c r="W606" s="2111"/>
      <c r="X606" s="2111"/>
      <c r="Y606" s="891">
        <f t="shared" si="813"/>
        <v>0</v>
      </c>
      <c r="Z606" s="891"/>
      <c r="AA606" s="891">
        <f t="shared" si="814"/>
        <v>0</v>
      </c>
      <c r="AB606" s="891">
        <f t="shared" si="806"/>
        <v>0</v>
      </c>
      <c r="AC606" s="891">
        <f t="shared" si="807"/>
        <v>0</v>
      </c>
      <c r="AD606" s="891">
        <f t="shared" si="815"/>
        <v>0</v>
      </c>
      <c r="AE606" s="891">
        <f t="shared" si="816"/>
        <v>0</v>
      </c>
      <c r="AF606" s="1727">
        <f t="shared" si="793"/>
        <v>0</v>
      </c>
      <c r="AG606" s="889"/>
      <c r="AH606" s="889"/>
      <c r="AI606" s="1401">
        <v>0</v>
      </c>
      <c r="AJ606" s="1401">
        <v>0</v>
      </c>
      <c r="AK606" s="1401">
        <v>0</v>
      </c>
      <c r="AL606" s="1401">
        <v>0</v>
      </c>
      <c r="AM606" s="1401">
        <v>0</v>
      </c>
      <c r="AN606" s="1401">
        <v>0</v>
      </c>
      <c r="AO606" s="1401">
        <f t="shared" si="794"/>
        <v>0</v>
      </c>
      <c r="AP606" s="1001"/>
      <c r="AQ606" s="1402"/>
      <c r="AR606" s="1001"/>
      <c r="AS606" s="1001"/>
      <c r="AT606" s="1001"/>
      <c r="AU606" s="1402"/>
      <c r="AV606" s="1402">
        <f t="shared" si="795"/>
        <v>0</v>
      </c>
      <c r="AW606" s="2080"/>
      <c r="AX606" s="2108">
        <f t="shared" si="808"/>
        <v>0</v>
      </c>
      <c r="AY606" s="1481">
        <f t="shared" si="817"/>
        <v>0</v>
      </c>
      <c r="AZ606" s="1481"/>
      <c r="BA606" s="1481">
        <f t="shared" si="818"/>
        <v>0</v>
      </c>
      <c r="BB606" s="1481">
        <f t="shared" si="809"/>
        <v>0</v>
      </c>
      <c r="BC606" s="1481">
        <f t="shared" si="810"/>
        <v>0</v>
      </c>
      <c r="BD606" s="1438">
        <f t="shared" si="811"/>
        <v>0</v>
      </c>
      <c r="BE606" s="1481">
        <f t="shared" si="796"/>
        <v>0</v>
      </c>
      <c r="BF606" s="1380"/>
      <c r="BG606" s="1381"/>
      <c r="BH606" s="1387"/>
      <c r="BI606" s="1387"/>
      <c r="BJ606" s="1387"/>
      <c r="BK606" s="1387"/>
      <c r="BL606" s="1387"/>
      <c r="BM606" s="1387">
        <f t="shared" si="797"/>
        <v>0</v>
      </c>
      <c r="BN606" s="1403"/>
      <c r="BO606" s="1403"/>
      <c r="BP606" s="1404"/>
      <c r="BQ606" s="1404"/>
      <c r="BR606" s="1404"/>
      <c r="BS606" s="1404">
        <f t="shared" si="798"/>
        <v>0</v>
      </c>
      <c r="BT606" s="1441"/>
      <c r="BU606" s="1441">
        <f t="shared" si="819"/>
        <v>0</v>
      </c>
      <c r="BV606" s="1441">
        <f t="shared" si="812"/>
        <v>0</v>
      </c>
      <c r="BW606" s="1441">
        <f t="shared" si="820"/>
        <v>0</v>
      </c>
      <c r="BX606" s="1441">
        <f t="shared" si="821"/>
        <v>0</v>
      </c>
      <c r="BY606" s="1441">
        <f t="shared" si="822"/>
        <v>0</v>
      </c>
      <c r="BZ606" s="1456">
        <f t="shared" si="799"/>
        <v>0</v>
      </c>
      <c r="CA606" s="2395"/>
      <c r="CB606" s="2059">
        <f t="shared" si="800"/>
        <v>0</v>
      </c>
    </row>
    <row r="607" spans="1:80" ht="10.5" hidden="1" customHeight="1">
      <c r="A607" s="1170"/>
      <c r="B607" s="1689"/>
      <c r="C607" s="1690"/>
      <c r="D607" s="1509"/>
      <c r="E607" s="1677">
        <v>0</v>
      </c>
      <c r="F607" s="889">
        <v>0</v>
      </c>
      <c r="G607" s="889">
        <v>0</v>
      </c>
      <c r="H607" s="889">
        <v>0</v>
      </c>
      <c r="I607" s="889">
        <v>0</v>
      </c>
      <c r="J607" s="889">
        <v>0</v>
      </c>
      <c r="K607" s="889">
        <v>0</v>
      </c>
      <c r="L607" s="889">
        <f t="shared" si="791"/>
        <v>0</v>
      </c>
      <c r="M607" s="1444"/>
      <c r="N607" s="1444"/>
      <c r="O607" s="1444"/>
      <c r="P607" s="1444"/>
      <c r="Q607" s="1444"/>
      <c r="R607" s="1444"/>
      <c r="S607" s="1444"/>
      <c r="T607" s="1444">
        <f t="shared" si="792"/>
        <v>0</v>
      </c>
      <c r="U607" s="1727"/>
      <c r="V607" s="2111">
        <f t="shared" si="805"/>
        <v>0</v>
      </c>
      <c r="W607" s="2111"/>
      <c r="X607" s="2111"/>
      <c r="Y607" s="891">
        <f t="shared" si="813"/>
        <v>0</v>
      </c>
      <c r="Z607" s="891"/>
      <c r="AA607" s="891">
        <f t="shared" si="814"/>
        <v>0</v>
      </c>
      <c r="AB607" s="891">
        <f t="shared" si="806"/>
        <v>0</v>
      </c>
      <c r="AC607" s="891">
        <f t="shared" si="807"/>
        <v>0</v>
      </c>
      <c r="AD607" s="891">
        <f t="shared" si="815"/>
        <v>0</v>
      </c>
      <c r="AE607" s="891">
        <f t="shared" si="816"/>
        <v>0</v>
      </c>
      <c r="AF607" s="1727">
        <f t="shared" si="793"/>
        <v>0</v>
      </c>
      <c r="AG607" s="889"/>
      <c r="AH607" s="889"/>
      <c r="AI607" s="1401">
        <v>0</v>
      </c>
      <c r="AJ607" s="1401">
        <v>0</v>
      </c>
      <c r="AK607" s="1401">
        <v>0</v>
      </c>
      <c r="AL607" s="1401">
        <v>0</v>
      </c>
      <c r="AM607" s="1401">
        <v>0</v>
      </c>
      <c r="AN607" s="1401">
        <v>0</v>
      </c>
      <c r="AO607" s="1401">
        <f t="shared" si="794"/>
        <v>0</v>
      </c>
      <c r="AP607" s="1001"/>
      <c r="AQ607" s="1402"/>
      <c r="AR607" s="1001"/>
      <c r="AS607" s="1001"/>
      <c r="AT607" s="1001"/>
      <c r="AU607" s="1402"/>
      <c r="AV607" s="1402">
        <f t="shared" si="795"/>
        <v>0</v>
      </c>
      <c r="AW607" s="2080"/>
      <c r="AX607" s="2108">
        <f t="shared" si="808"/>
        <v>0</v>
      </c>
      <c r="AY607" s="1481">
        <f t="shared" si="817"/>
        <v>0</v>
      </c>
      <c r="AZ607" s="1481"/>
      <c r="BA607" s="1481">
        <f t="shared" si="818"/>
        <v>0</v>
      </c>
      <c r="BB607" s="1481">
        <f t="shared" si="809"/>
        <v>0</v>
      </c>
      <c r="BC607" s="1481">
        <f t="shared" si="810"/>
        <v>0</v>
      </c>
      <c r="BD607" s="1438">
        <f t="shared" si="811"/>
        <v>0</v>
      </c>
      <c r="BE607" s="1481">
        <f t="shared" si="796"/>
        <v>0</v>
      </c>
      <c r="BF607" s="1380"/>
      <c r="BG607" s="1381"/>
      <c r="BH607" s="1387"/>
      <c r="BI607" s="1387"/>
      <c r="BJ607" s="1387"/>
      <c r="BK607" s="1387"/>
      <c r="BL607" s="1387"/>
      <c r="BM607" s="1387">
        <f t="shared" si="797"/>
        <v>0</v>
      </c>
      <c r="BN607" s="1403"/>
      <c r="BO607" s="1403"/>
      <c r="BP607" s="1404"/>
      <c r="BQ607" s="1404"/>
      <c r="BR607" s="1404"/>
      <c r="BS607" s="1404">
        <f t="shared" si="798"/>
        <v>0</v>
      </c>
      <c r="BT607" s="1441"/>
      <c r="BU607" s="1441">
        <f t="shared" si="819"/>
        <v>0</v>
      </c>
      <c r="BV607" s="1441">
        <f t="shared" si="812"/>
        <v>0</v>
      </c>
      <c r="BW607" s="1441">
        <f t="shared" si="820"/>
        <v>0</v>
      </c>
      <c r="BX607" s="1441">
        <f t="shared" si="821"/>
        <v>0</v>
      </c>
      <c r="BY607" s="1441">
        <f t="shared" si="822"/>
        <v>0</v>
      </c>
      <c r="BZ607" s="1456">
        <f t="shared" si="799"/>
        <v>0</v>
      </c>
      <c r="CA607" s="2395"/>
      <c r="CB607" s="2059">
        <f t="shared" si="800"/>
        <v>0</v>
      </c>
    </row>
    <row r="608" spans="1:80" ht="10.5" hidden="1" customHeight="1">
      <c r="A608" s="1170"/>
      <c r="B608" s="1689"/>
      <c r="C608" s="1690"/>
      <c r="D608" s="1509"/>
      <c r="E608" s="1677">
        <v>0</v>
      </c>
      <c r="F608" s="889">
        <v>0</v>
      </c>
      <c r="G608" s="889">
        <v>0</v>
      </c>
      <c r="H608" s="889">
        <v>0</v>
      </c>
      <c r="I608" s="889">
        <v>0</v>
      </c>
      <c r="J608" s="889">
        <v>0</v>
      </c>
      <c r="K608" s="889">
        <v>0</v>
      </c>
      <c r="L608" s="889">
        <f t="shared" si="791"/>
        <v>0</v>
      </c>
      <c r="M608" s="1444"/>
      <c r="N608" s="1444"/>
      <c r="O608" s="1444"/>
      <c r="P608" s="1444"/>
      <c r="Q608" s="1444"/>
      <c r="R608" s="1444"/>
      <c r="S608" s="1444"/>
      <c r="T608" s="1444">
        <f t="shared" si="792"/>
        <v>0</v>
      </c>
      <c r="U608" s="1727"/>
      <c r="V608" s="2111">
        <f t="shared" si="805"/>
        <v>0</v>
      </c>
      <c r="W608" s="2111"/>
      <c r="X608" s="2111"/>
      <c r="Y608" s="891">
        <f t="shared" si="813"/>
        <v>0</v>
      </c>
      <c r="Z608" s="891"/>
      <c r="AA608" s="891">
        <f t="shared" si="814"/>
        <v>0</v>
      </c>
      <c r="AB608" s="891">
        <f t="shared" si="806"/>
        <v>0</v>
      </c>
      <c r="AC608" s="891">
        <f t="shared" si="807"/>
        <v>0</v>
      </c>
      <c r="AD608" s="891">
        <f t="shared" si="815"/>
        <v>0</v>
      </c>
      <c r="AE608" s="891">
        <f t="shared" si="816"/>
        <v>0</v>
      </c>
      <c r="AF608" s="1727">
        <f t="shared" si="793"/>
        <v>0</v>
      </c>
      <c r="AG608" s="889"/>
      <c r="AH608" s="889"/>
      <c r="AI608" s="1401">
        <v>0</v>
      </c>
      <c r="AJ608" s="1401">
        <v>0</v>
      </c>
      <c r="AK608" s="1401">
        <v>0</v>
      </c>
      <c r="AL608" s="1401">
        <v>0</v>
      </c>
      <c r="AM608" s="1401">
        <v>0</v>
      </c>
      <c r="AN608" s="1401">
        <v>0</v>
      </c>
      <c r="AO608" s="1401">
        <f t="shared" si="794"/>
        <v>0</v>
      </c>
      <c r="AP608" s="1001"/>
      <c r="AQ608" s="1402"/>
      <c r="AR608" s="1001"/>
      <c r="AS608" s="1001"/>
      <c r="AT608" s="1001"/>
      <c r="AU608" s="1402"/>
      <c r="AV608" s="1402">
        <f t="shared" si="795"/>
        <v>0</v>
      </c>
      <c r="AW608" s="2080"/>
      <c r="AX608" s="2108">
        <f t="shared" si="808"/>
        <v>0</v>
      </c>
      <c r="AY608" s="1481">
        <f t="shared" si="817"/>
        <v>0</v>
      </c>
      <c r="AZ608" s="1481"/>
      <c r="BA608" s="1481">
        <f t="shared" si="818"/>
        <v>0</v>
      </c>
      <c r="BB608" s="1481">
        <f t="shared" si="809"/>
        <v>0</v>
      </c>
      <c r="BC608" s="1481">
        <f t="shared" si="810"/>
        <v>0</v>
      </c>
      <c r="BD608" s="1438">
        <f t="shared" si="811"/>
        <v>0</v>
      </c>
      <c r="BE608" s="1481">
        <f t="shared" si="796"/>
        <v>0</v>
      </c>
      <c r="BF608" s="1380"/>
      <c r="BG608" s="1381"/>
      <c r="BH608" s="1387"/>
      <c r="BI608" s="1387"/>
      <c r="BJ608" s="1387"/>
      <c r="BK608" s="1387"/>
      <c r="BL608" s="1387"/>
      <c r="BM608" s="1387">
        <f t="shared" si="797"/>
        <v>0</v>
      </c>
      <c r="BN608" s="1403"/>
      <c r="BO608" s="1403"/>
      <c r="BP608" s="1404"/>
      <c r="BQ608" s="1404"/>
      <c r="BR608" s="1404"/>
      <c r="BS608" s="1404">
        <f t="shared" si="798"/>
        <v>0</v>
      </c>
      <c r="BT608" s="1441"/>
      <c r="BU608" s="1441">
        <f t="shared" si="819"/>
        <v>0</v>
      </c>
      <c r="BV608" s="1441">
        <f t="shared" si="812"/>
        <v>0</v>
      </c>
      <c r="BW608" s="1441">
        <f t="shared" si="820"/>
        <v>0</v>
      </c>
      <c r="BX608" s="1441">
        <f t="shared" si="821"/>
        <v>0</v>
      </c>
      <c r="BY608" s="1441">
        <f t="shared" si="822"/>
        <v>0</v>
      </c>
      <c r="BZ608" s="1456">
        <f t="shared" si="799"/>
        <v>0</v>
      </c>
      <c r="CA608" s="2395"/>
      <c r="CB608" s="2059">
        <f t="shared" si="800"/>
        <v>0</v>
      </c>
    </row>
    <row r="609" spans="1:80" ht="10.5" hidden="1" customHeight="1">
      <c r="A609" s="1170"/>
      <c r="B609" s="1689"/>
      <c r="C609" s="1690"/>
      <c r="D609" s="1509"/>
      <c r="E609" s="1677">
        <v>0</v>
      </c>
      <c r="F609" s="889">
        <v>0</v>
      </c>
      <c r="G609" s="889">
        <v>0</v>
      </c>
      <c r="H609" s="889">
        <v>0</v>
      </c>
      <c r="I609" s="889">
        <v>0</v>
      </c>
      <c r="J609" s="889">
        <v>0</v>
      </c>
      <c r="K609" s="889">
        <v>0</v>
      </c>
      <c r="L609" s="889">
        <f t="shared" si="791"/>
        <v>0</v>
      </c>
      <c r="M609" s="1444"/>
      <c r="N609" s="1444"/>
      <c r="O609" s="1444"/>
      <c r="P609" s="1444"/>
      <c r="Q609" s="1444"/>
      <c r="R609" s="1444"/>
      <c r="S609" s="1444"/>
      <c r="T609" s="1444">
        <f t="shared" si="792"/>
        <v>0</v>
      </c>
      <c r="U609" s="1727"/>
      <c r="V609" s="2111">
        <f t="shared" si="805"/>
        <v>0</v>
      </c>
      <c r="W609" s="2111"/>
      <c r="X609" s="2111"/>
      <c r="Y609" s="891">
        <f t="shared" si="813"/>
        <v>0</v>
      </c>
      <c r="Z609" s="891"/>
      <c r="AA609" s="891">
        <f t="shared" si="814"/>
        <v>0</v>
      </c>
      <c r="AB609" s="891">
        <f t="shared" si="806"/>
        <v>0</v>
      </c>
      <c r="AC609" s="891">
        <f t="shared" si="807"/>
        <v>0</v>
      </c>
      <c r="AD609" s="891">
        <f t="shared" si="815"/>
        <v>0</v>
      </c>
      <c r="AE609" s="891">
        <f t="shared" si="816"/>
        <v>0</v>
      </c>
      <c r="AF609" s="1727">
        <f t="shared" si="793"/>
        <v>0</v>
      </c>
      <c r="AG609" s="889"/>
      <c r="AH609" s="889"/>
      <c r="AI609" s="1401">
        <v>0</v>
      </c>
      <c r="AJ609" s="1401">
        <v>0</v>
      </c>
      <c r="AK609" s="1401">
        <v>0</v>
      </c>
      <c r="AL609" s="1401">
        <v>0</v>
      </c>
      <c r="AM609" s="1401">
        <v>0</v>
      </c>
      <c r="AN609" s="1401">
        <v>0</v>
      </c>
      <c r="AO609" s="1401">
        <f t="shared" si="794"/>
        <v>0</v>
      </c>
      <c r="AP609" s="1001"/>
      <c r="AQ609" s="1402"/>
      <c r="AR609" s="1001"/>
      <c r="AS609" s="1001"/>
      <c r="AT609" s="1001"/>
      <c r="AU609" s="1402"/>
      <c r="AV609" s="1402">
        <f t="shared" si="795"/>
        <v>0</v>
      </c>
      <c r="AW609" s="2080"/>
      <c r="AX609" s="2108">
        <f t="shared" si="808"/>
        <v>0</v>
      </c>
      <c r="AY609" s="1481">
        <f t="shared" si="817"/>
        <v>0</v>
      </c>
      <c r="AZ609" s="1481"/>
      <c r="BA609" s="1481">
        <f t="shared" si="818"/>
        <v>0</v>
      </c>
      <c r="BB609" s="1481">
        <f t="shared" si="809"/>
        <v>0</v>
      </c>
      <c r="BC609" s="1481">
        <f t="shared" si="810"/>
        <v>0</v>
      </c>
      <c r="BD609" s="1438">
        <f t="shared" si="811"/>
        <v>0</v>
      </c>
      <c r="BE609" s="1481">
        <f t="shared" si="796"/>
        <v>0</v>
      </c>
      <c r="BF609" s="1380"/>
      <c r="BG609" s="1381"/>
      <c r="BH609" s="1387"/>
      <c r="BI609" s="1387"/>
      <c r="BJ609" s="1387"/>
      <c r="BK609" s="1387"/>
      <c r="BL609" s="1387"/>
      <c r="BM609" s="1387">
        <f t="shared" si="797"/>
        <v>0</v>
      </c>
      <c r="BN609" s="1403"/>
      <c r="BO609" s="1403"/>
      <c r="BP609" s="1404"/>
      <c r="BQ609" s="1404"/>
      <c r="BR609" s="1404"/>
      <c r="BS609" s="1404">
        <f t="shared" si="798"/>
        <v>0</v>
      </c>
      <c r="BT609" s="1441"/>
      <c r="BU609" s="1441">
        <f t="shared" si="819"/>
        <v>0</v>
      </c>
      <c r="BV609" s="1441">
        <f t="shared" si="812"/>
        <v>0</v>
      </c>
      <c r="BW609" s="1441">
        <f t="shared" si="820"/>
        <v>0</v>
      </c>
      <c r="BX609" s="1441">
        <f t="shared" si="821"/>
        <v>0</v>
      </c>
      <c r="BY609" s="1441">
        <f t="shared" si="822"/>
        <v>0</v>
      </c>
      <c r="BZ609" s="1456">
        <f t="shared" si="799"/>
        <v>0</v>
      </c>
      <c r="CA609" s="2395"/>
      <c r="CB609" s="2059">
        <f t="shared" si="800"/>
        <v>0</v>
      </c>
    </row>
    <row r="610" spans="1:80" ht="10.5" hidden="1" customHeight="1">
      <c r="A610" s="1170"/>
      <c r="B610" s="1689"/>
      <c r="C610" s="1690"/>
      <c r="D610" s="1509"/>
      <c r="E610" s="1677">
        <v>0</v>
      </c>
      <c r="F610" s="889">
        <v>0</v>
      </c>
      <c r="G610" s="889">
        <v>0</v>
      </c>
      <c r="H610" s="889">
        <v>0</v>
      </c>
      <c r="I610" s="889">
        <v>0</v>
      </c>
      <c r="J610" s="889">
        <v>0</v>
      </c>
      <c r="K610" s="889">
        <v>0</v>
      </c>
      <c r="L610" s="889">
        <f t="shared" si="791"/>
        <v>0</v>
      </c>
      <c r="M610" s="1444"/>
      <c r="N610" s="1444"/>
      <c r="O610" s="1444"/>
      <c r="P610" s="1444"/>
      <c r="Q610" s="1444"/>
      <c r="R610" s="1444"/>
      <c r="S610" s="1444"/>
      <c r="T610" s="1444">
        <f t="shared" si="792"/>
        <v>0</v>
      </c>
      <c r="U610" s="1727"/>
      <c r="V610" s="2111">
        <f t="shared" si="805"/>
        <v>0</v>
      </c>
      <c r="W610" s="2111"/>
      <c r="X610" s="2111"/>
      <c r="Y610" s="891">
        <f t="shared" si="813"/>
        <v>0</v>
      </c>
      <c r="Z610" s="891"/>
      <c r="AA610" s="891">
        <f t="shared" si="814"/>
        <v>0</v>
      </c>
      <c r="AB610" s="891">
        <f t="shared" si="806"/>
        <v>0</v>
      </c>
      <c r="AC610" s="891">
        <f t="shared" si="807"/>
        <v>0</v>
      </c>
      <c r="AD610" s="891">
        <f t="shared" si="815"/>
        <v>0</v>
      </c>
      <c r="AE610" s="891">
        <f t="shared" si="816"/>
        <v>0</v>
      </c>
      <c r="AF610" s="1727">
        <f t="shared" si="793"/>
        <v>0</v>
      </c>
      <c r="AG610" s="889"/>
      <c r="AH610" s="889"/>
      <c r="AI610" s="1401">
        <v>0</v>
      </c>
      <c r="AJ610" s="1401">
        <v>0</v>
      </c>
      <c r="AK610" s="1401">
        <v>0</v>
      </c>
      <c r="AL610" s="1401">
        <v>0</v>
      </c>
      <c r="AM610" s="1401">
        <v>0</v>
      </c>
      <c r="AN610" s="1401">
        <v>0</v>
      </c>
      <c r="AO610" s="1401">
        <f t="shared" si="794"/>
        <v>0</v>
      </c>
      <c r="AP610" s="1001"/>
      <c r="AQ610" s="1402"/>
      <c r="AR610" s="1001"/>
      <c r="AS610" s="1001"/>
      <c r="AT610" s="1001"/>
      <c r="AU610" s="1402"/>
      <c r="AV610" s="1402">
        <f t="shared" si="795"/>
        <v>0</v>
      </c>
      <c r="AW610" s="2080"/>
      <c r="AX610" s="2108">
        <f t="shared" si="808"/>
        <v>0</v>
      </c>
      <c r="AY610" s="1481">
        <f t="shared" si="817"/>
        <v>0</v>
      </c>
      <c r="AZ610" s="1481"/>
      <c r="BA610" s="1481">
        <f t="shared" si="818"/>
        <v>0</v>
      </c>
      <c r="BB610" s="1481">
        <f t="shared" si="809"/>
        <v>0</v>
      </c>
      <c r="BC610" s="1481">
        <f t="shared" si="810"/>
        <v>0</v>
      </c>
      <c r="BD610" s="1438">
        <f t="shared" si="811"/>
        <v>0</v>
      </c>
      <c r="BE610" s="1481">
        <f t="shared" si="796"/>
        <v>0</v>
      </c>
      <c r="BF610" s="1380"/>
      <c r="BG610" s="1381"/>
      <c r="BH610" s="1387"/>
      <c r="BI610" s="1387"/>
      <c r="BJ610" s="1387"/>
      <c r="BK610" s="1387"/>
      <c r="BL610" s="1387"/>
      <c r="BM610" s="1387">
        <f t="shared" si="797"/>
        <v>0</v>
      </c>
      <c r="BN610" s="1403"/>
      <c r="BO610" s="1403"/>
      <c r="BP610" s="1404"/>
      <c r="BQ610" s="1404"/>
      <c r="BR610" s="1404"/>
      <c r="BS610" s="1404">
        <f t="shared" si="798"/>
        <v>0</v>
      </c>
      <c r="BT610" s="1441"/>
      <c r="BU610" s="1441">
        <f t="shared" si="819"/>
        <v>0</v>
      </c>
      <c r="BV610" s="1441">
        <f t="shared" si="812"/>
        <v>0</v>
      </c>
      <c r="BW610" s="1441">
        <f t="shared" si="820"/>
        <v>0</v>
      </c>
      <c r="BX610" s="1441">
        <f t="shared" si="821"/>
        <v>0</v>
      </c>
      <c r="BY610" s="1441">
        <f t="shared" si="822"/>
        <v>0</v>
      </c>
      <c r="BZ610" s="1456">
        <f t="shared" si="799"/>
        <v>0</v>
      </c>
      <c r="CA610" s="2395"/>
      <c r="CB610" s="2059">
        <f t="shared" si="800"/>
        <v>0</v>
      </c>
    </row>
    <row r="611" spans="1:80" ht="10.5" hidden="1" customHeight="1">
      <c r="A611" s="1170"/>
      <c r="B611" s="1689"/>
      <c r="C611" s="1690"/>
      <c r="D611" s="1509"/>
      <c r="E611" s="1677">
        <v>0</v>
      </c>
      <c r="F611" s="889">
        <v>0</v>
      </c>
      <c r="G611" s="889">
        <v>0</v>
      </c>
      <c r="H611" s="889">
        <v>0</v>
      </c>
      <c r="I611" s="889">
        <v>0</v>
      </c>
      <c r="J611" s="889">
        <v>0</v>
      </c>
      <c r="K611" s="889">
        <v>0</v>
      </c>
      <c r="L611" s="889">
        <f t="shared" si="791"/>
        <v>0</v>
      </c>
      <c r="M611" s="1444"/>
      <c r="N611" s="1444"/>
      <c r="O611" s="1444"/>
      <c r="P611" s="1444"/>
      <c r="Q611" s="1444"/>
      <c r="R611" s="1444"/>
      <c r="S611" s="1444"/>
      <c r="T611" s="1444">
        <f t="shared" si="792"/>
        <v>0</v>
      </c>
      <c r="U611" s="1727"/>
      <c r="V611" s="2111">
        <f t="shared" si="805"/>
        <v>0</v>
      </c>
      <c r="W611" s="2111"/>
      <c r="X611" s="2111"/>
      <c r="Y611" s="891">
        <f t="shared" si="813"/>
        <v>0</v>
      </c>
      <c r="Z611" s="891"/>
      <c r="AA611" s="891">
        <f t="shared" si="814"/>
        <v>0</v>
      </c>
      <c r="AB611" s="891">
        <f t="shared" si="806"/>
        <v>0</v>
      </c>
      <c r="AC611" s="891">
        <f t="shared" si="807"/>
        <v>0</v>
      </c>
      <c r="AD611" s="891">
        <f t="shared" si="815"/>
        <v>0</v>
      </c>
      <c r="AE611" s="891">
        <f t="shared" si="816"/>
        <v>0</v>
      </c>
      <c r="AF611" s="1727">
        <f t="shared" si="793"/>
        <v>0</v>
      </c>
      <c r="AG611" s="889"/>
      <c r="AH611" s="889"/>
      <c r="AI611" s="1401">
        <v>0</v>
      </c>
      <c r="AJ611" s="1401">
        <v>0</v>
      </c>
      <c r="AK611" s="1401">
        <v>0</v>
      </c>
      <c r="AL611" s="1401">
        <v>0</v>
      </c>
      <c r="AM611" s="1401">
        <v>0</v>
      </c>
      <c r="AN611" s="1401">
        <v>0</v>
      </c>
      <c r="AO611" s="1401">
        <f t="shared" si="794"/>
        <v>0</v>
      </c>
      <c r="AP611" s="1001"/>
      <c r="AQ611" s="1402"/>
      <c r="AR611" s="1001"/>
      <c r="AS611" s="1001"/>
      <c r="AT611" s="1001"/>
      <c r="AU611" s="1402"/>
      <c r="AV611" s="1402">
        <f t="shared" si="795"/>
        <v>0</v>
      </c>
      <c r="AW611" s="2080"/>
      <c r="AX611" s="2108">
        <f t="shared" si="808"/>
        <v>0</v>
      </c>
      <c r="AY611" s="1481">
        <f t="shared" si="817"/>
        <v>0</v>
      </c>
      <c r="AZ611" s="1481"/>
      <c r="BA611" s="1481">
        <f t="shared" si="818"/>
        <v>0</v>
      </c>
      <c r="BB611" s="1481">
        <f t="shared" si="809"/>
        <v>0</v>
      </c>
      <c r="BC611" s="1481">
        <f t="shared" si="810"/>
        <v>0</v>
      </c>
      <c r="BD611" s="1438">
        <f t="shared" si="811"/>
        <v>0</v>
      </c>
      <c r="BE611" s="1481">
        <f t="shared" si="796"/>
        <v>0</v>
      </c>
      <c r="BF611" s="1380"/>
      <c r="BG611" s="1381"/>
      <c r="BH611" s="1387"/>
      <c r="BI611" s="1387"/>
      <c r="BJ611" s="1387"/>
      <c r="BK611" s="1387"/>
      <c r="BL611" s="1387"/>
      <c r="BM611" s="1387">
        <f t="shared" si="797"/>
        <v>0</v>
      </c>
      <c r="BN611" s="1403"/>
      <c r="BO611" s="1403"/>
      <c r="BP611" s="1404"/>
      <c r="BQ611" s="1404"/>
      <c r="BR611" s="1404"/>
      <c r="BS611" s="1404">
        <f t="shared" si="798"/>
        <v>0</v>
      </c>
      <c r="BT611" s="1441"/>
      <c r="BU611" s="1441">
        <f t="shared" si="819"/>
        <v>0</v>
      </c>
      <c r="BV611" s="1441">
        <f t="shared" si="812"/>
        <v>0</v>
      </c>
      <c r="BW611" s="1441">
        <f t="shared" si="820"/>
        <v>0</v>
      </c>
      <c r="BX611" s="1441">
        <f t="shared" si="821"/>
        <v>0</v>
      </c>
      <c r="BY611" s="1441">
        <f t="shared" si="822"/>
        <v>0</v>
      </c>
      <c r="BZ611" s="1456">
        <f t="shared" si="799"/>
        <v>0</v>
      </c>
      <c r="CA611" s="2395"/>
      <c r="CB611" s="2059">
        <f t="shared" si="800"/>
        <v>0</v>
      </c>
    </row>
    <row r="612" spans="1:80" ht="10.5" hidden="1" customHeight="1">
      <c r="A612" s="1170"/>
      <c r="B612" s="1689"/>
      <c r="C612" s="1690"/>
      <c r="D612" s="1509"/>
      <c r="E612" s="1677">
        <v>0</v>
      </c>
      <c r="F612" s="889">
        <v>0</v>
      </c>
      <c r="G612" s="889">
        <v>0</v>
      </c>
      <c r="H612" s="889">
        <v>0</v>
      </c>
      <c r="I612" s="889">
        <v>0</v>
      </c>
      <c r="J612" s="889">
        <v>0</v>
      </c>
      <c r="K612" s="889">
        <v>0</v>
      </c>
      <c r="L612" s="889">
        <f t="shared" si="791"/>
        <v>0</v>
      </c>
      <c r="M612" s="1444"/>
      <c r="N612" s="1444"/>
      <c r="O612" s="1444"/>
      <c r="P612" s="1444"/>
      <c r="Q612" s="1444"/>
      <c r="R612" s="1444"/>
      <c r="S612" s="1444"/>
      <c r="T612" s="1444">
        <f t="shared" si="792"/>
        <v>0</v>
      </c>
      <c r="U612" s="1727"/>
      <c r="V612" s="2111">
        <f t="shared" si="805"/>
        <v>0</v>
      </c>
      <c r="W612" s="2111"/>
      <c r="X612" s="2111"/>
      <c r="Y612" s="891">
        <f t="shared" si="813"/>
        <v>0</v>
      </c>
      <c r="Z612" s="891"/>
      <c r="AA612" s="891">
        <f t="shared" si="814"/>
        <v>0</v>
      </c>
      <c r="AB612" s="891">
        <f t="shared" si="806"/>
        <v>0</v>
      </c>
      <c r="AC612" s="891">
        <f t="shared" si="807"/>
        <v>0</v>
      </c>
      <c r="AD612" s="891">
        <f t="shared" si="815"/>
        <v>0</v>
      </c>
      <c r="AE612" s="891">
        <f t="shared" si="816"/>
        <v>0</v>
      </c>
      <c r="AF612" s="1727">
        <f t="shared" si="793"/>
        <v>0</v>
      </c>
      <c r="AG612" s="889"/>
      <c r="AH612" s="889"/>
      <c r="AI612" s="1401">
        <v>0</v>
      </c>
      <c r="AJ612" s="1401">
        <v>0</v>
      </c>
      <c r="AK612" s="1401">
        <v>0</v>
      </c>
      <c r="AL612" s="1401">
        <v>0</v>
      </c>
      <c r="AM612" s="1401">
        <v>0</v>
      </c>
      <c r="AN612" s="1401">
        <v>0</v>
      </c>
      <c r="AO612" s="1401">
        <f t="shared" si="794"/>
        <v>0</v>
      </c>
      <c r="AP612" s="1001"/>
      <c r="AQ612" s="1402"/>
      <c r="AR612" s="1001"/>
      <c r="AS612" s="1001"/>
      <c r="AT612" s="1001"/>
      <c r="AU612" s="1402"/>
      <c r="AV612" s="1402">
        <f t="shared" si="795"/>
        <v>0</v>
      </c>
      <c r="AW612" s="2080"/>
      <c r="AX612" s="2108">
        <f t="shared" si="808"/>
        <v>0</v>
      </c>
      <c r="AY612" s="1481">
        <f t="shared" si="817"/>
        <v>0</v>
      </c>
      <c r="AZ612" s="1481"/>
      <c r="BA612" s="1481">
        <f t="shared" si="818"/>
        <v>0</v>
      </c>
      <c r="BB612" s="1481">
        <f t="shared" si="809"/>
        <v>0</v>
      </c>
      <c r="BC612" s="1481">
        <f t="shared" si="810"/>
        <v>0</v>
      </c>
      <c r="BD612" s="1438">
        <f t="shared" si="811"/>
        <v>0</v>
      </c>
      <c r="BE612" s="1481">
        <f t="shared" si="796"/>
        <v>0</v>
      </c>
      <c r="BF612" s="1380"/>
      <c r="BG612" s="1381"/>
      <c r="BH612" s="1387"/>
      <c r="BI612" s="1387"/>
      <c r="BJ612" s="1387"/>
      <c r="BK612" s="1387"/>
      <c r="BL612" s="1387"/>
      <c r="BM612" s="1387">
        <f t="shared" si="797"/>
        <v>0</v>
      </c>
      <c r="BN612" s="1403"/>
      <c r="BO612" s="1403"/>
      <c r="BP612" s="1404"/>
      <c r="BQ612" s="1404"/>
      <c r="BR612" s="1404"/>
      <c r="BS612" s="1404">
        <f t="shared" si="798"/>
        <v>0</v>
      </c>
      <c r="BT612" s="1441"/>
      <c r="BU612" s="1441">
        <f t="shared" si="819"/>
        <v>0</v>
      </c>
      <c r="BV612" s="1441">
        <f t="shared" si="812"/>
        <v>0</v>
      </c>
      <c r="BW612" s="1441">
        <f t="shared" si="820"/>
        <v>0</v>
      </c>
      <c r="BX612" s="1441">
        <f t="shared" si="821"/>
        <v>0</v>
      </c>
      <c r="BY612" s="1441">
        <f t="shared" si="822"/>
        <v>0</v>
      </c>
      <c r="BZ612" s="1456">
        <f t="shared" si="799"/>
        <v>0</v>
      </c>
      <c r="CA612" s="2395"/>
      <c r="CB612" s="2059">
        <f t="shared" si="800"/>
        <v>0</v>
      </c>
    </row>
    <row r="613" spans="1:80" ht="10.5" hidden="1" customHeight="1">
      <c r="A613" s="1170"/>
      <c r="B613" s="1689"/>
      <c r="C613" s="1690"/>
      <c r="D613" s="1509"/>
      <c r="E613" s="1677">
        <v>0</v>
      </c>
      <c r="F613" s="889">
        <v>0</v>
      </c>
      <c r="G613" s="889">
        <v>0</v>
      </c>
      <c r="H613" s="889">
        <v>0</v>
      </c>
      <c r="I613" s="889">
        <v>0</v>
      </c>
      <c r="J613" s="889">
        <v>0</v>
      </c>
      <c r="K613" s="889">
        <v>0</v>
      </c>
      <c r="L613" s="889">
        <f t="shared" si="791"/>
        <v>0</v>
      </c>
      <c r="M613" s="1444"/>
      <c r="N613" s="1444"/>
      <c r="O613" s="1444"/>
      <c r="P613" s="1444"/>
      <c r="Q613" s="1444"/>
      <c r="R613" s="1444"/>
      <c r="S613" s="1444"/>
      <c r="T613" s="1444">
        <f t="shared" si="792"/>
        <v>0</v>
      </c>
      <c r="U613" s="1727"/>
      <c r="V613" s="2111">
        <f t="shared" si="805"/>
        <v>0</v>
      </c>
      <c r="W613" s="2111"/>
      <c r="X613" s="2111"/>
      <c r="Y613" s="891">
        <f t="shared" si="813"/>
        <v>0</v>
      </c>
      <c r="Z613" s="891"/>
      <c r="AA613" s="891">
        <f t="shared" si="814"/>
        <v>0</v>
      </c>
      <c r="AB613" s="891">
        <f t="shared" si="806"/>
        <v>0</v>
      </c>
      <c r="AC613" s="891">
        <f t="shared" si="807"/>
        <v>0</v>
      </c>
      <c r="AD613" s="891">
        <f t="shared" si="815"/>
        <v>0</v>
      </c>
      <c r="AE613" s="891">
        <f t="shared" si="816"/>
        <v>0</v>
      </c>
      <c r="AF613" s="1727">
        <f t="shared" si="793"/>
        <v>0</v>
      </c>
      <c r="AG613" s="889"/>
      <c r="AH613" s="889"/>
      <c r="AI613" s="1401">
        <v>0</v>
      </c>
      <c r="AJ613" s="1401">
        <v>0</v>
      </c>
      <c r="AK613" s="1401">
        <v>0</v>
      </c>
      <c r="AL613" s="1401">
        <v>0</v>
      </c>
      <c r="AM613" s="1401">
        <v>0</v>
      </c>
      <c r="AN613" s="1401">
        <v>0</v>
      </c>
      <c r="AO613" s="1401">
        <f t="shared" si="794"/>
        <v>0</v>
      </c>
      <c r="AP613" s="1001"/>
      <c r="AQ613" s="1402"/>
      <c r="AR613" s="1001"/>
      <c r="AS613" s="1001"/>
      <c r="AT613" s="1001"/>
      <c r="AU613" s="1402"/>
      <c r="AV613" s="1402">
        <f t="shared" si="795"/>
        <v>0</v>
      </c>
      <c r="AW613" s="2080"/>
      <c r="AX613" s="2108">
        <f t="shared" si="808"/>
        <v>0</v>
      </c>
      <c r="AY613" s="1481">
        <f t="shared" si="817"/>
        <v>0</v>
      </c>
      <c r="AZ613" s="1481"/>
      <c r="BA613" s="1481">
        <f t="shared" si="818"/>
        <v>0</v>
      </c>
      <c r="BB613" s="1481">
        <f t="shared" si="809"/>
        <v>0</v>
      </c>
      <c r="BC613" s="1481">
        <f t="shared" si="810"/>
        <v>0</v>
      </c>
      <c r="BD613" s="1438">
        <f t="shared" si="811"/>
        <v>0</v>
      </c>
      <c r="BE613" s="1481">
        <f t="shared" si="796"/>
        <v>0</v>
      </c>
      <c r="BF613" s="1380"/>
      <c r="BG613" s="1381"/>
      <c r="BH613" s="1387"/>
      <c r="BI613" s="1387"/>
      <c r="BJ613" s="1387"/>
      <c r="BK613" s="1387"/>
      <c r="BL613" s="1387"/>
      <c r="BM613" s="1387">
        <f t="shared" si="797"/>
        <v>0</v>
      </c>
      <c r="BN613" s="1403"/>
      <c r="BO613" s="1403"/>
      <c r="BP613" s="1404"/>
      <c r="BQ613" s="1404"/>
      <c r="BR613" s="1404"/>
      <c r="BS613" s="1404">
        <f t="shared" si="798"/>
        <v>0</v>
      </c>
      <c r="BT613" s="1441"/>
      <c r="BU613" s="1441">
        <f t="shared" si="819"/>
        <v>0</v>
      </c>
      <c r="BV613" s="1441">
        <f t="shared" si="812"/>
        <v>0</v>
      </c>
      <c r="BW613" s="1441">
        <f t="shared" si="820"/>
        <v>0</v>
      </c>
      <c r="BX613" s="1441">
        <f t="shared" si="821"/>
        <v>0</v>
      </c>
      <c r="BY613" s="1441">
        <f t="shared" si="822"/>
        <v>0</v>
      </c>
      <c r="BZ613" s="1456">
        <f t="shared" si="799"/>
        <v>0</v>
      </c>
      <c r="CA613" s="2395"/>
      <c r="CB613" s="2059">
        <f t="shared" si="800"/>
        <v>0</v>
      </c>
    </row>
    <row r="614" spans="1:80" ht="10.5" hidden="1" customHeight="1">
      <c r="A614" s="1170"/>
      <c r="B614" s="1689"/>
      <c r="C614" s="1690"/>
      <c r="D614" s="1509"/>
      <c r="E614" s="1677">
        <v>0</v>
      </c>
      <c r="F614" s="889">
        <v>0</v>
      </c>
      <c r="G614" s="889">
        <v>0</v>
      </c>
      <c r="H614" s="889">
        <v>0</v>
      </c>
      <c r="I614" s="889">
        <v>0</v>
      </c>
      <c r="J614" s="889">
        <v>0</v>
      </c>
      <c r="K614" s="889">
        <v>0</v>
      </c>
      <c r="L614" s="889">
        <f t="shared" si="791"/>
        <v>0</v>
      </c>
      <c r="M614" s="1444"/>
      <c r="N614" s="1444"/>
      <c r="O614" s="1444"/>
      <c r="P614" s="1444"/>
      <c r="Q614" s="1444"/>
      <c r="R614" s="1444"/>
      <c r="S614" s="1444"/>
      <c r="T614" s="1444">
        <f t="shared" si="792"/>
        <v>0</v>
      </c>
      <c r="U614" s="1727"/>
      <c r="V614" s="2111">
        <f t="shared" si="805"/>
        <v>0</v>
      </c>
      <c r="W614" s="2111"/>
      <c r="X614" s="2111"/>
      <c r="Y614" s="891">
        <f t="shared" si="813"/>
        <v>0</v>
      </c>
      <c r="Z614" s="891"/>
      <c r="AA614" s="891">
        <f t="shared" si="814"/>
        <v>0</v>
      </c>
      <c r="AB614" s="891">
        <f t="shared" si="806"/>
        <v>0</v>
      </c>
      <c r="AC614" s="891">
        <f t="shared" si="807"/>
        <v>0</v>
      </c>
      <c r="AD614" s="891">
        <f t="shared" si="815"/>
        <v>0</v>
      </c>
      <c r="AE614" s="891">
        <f t="shared" si="816"/>
        <v>0</v>
      </c>
      <c r="AF614" s="1727">
        <f t="shared" si="793"/>
        <v>0</v>
      </c>
      <c r="AG614" s="889"/>
      <c r="AH614" s="889"/>
      <c r="AI614" s="1401">
        <v>0</v>
      </c>
      <c r="AJ614" s="1401">
        <v>0</v>
      </c>
      <c r="AK614" s="1401">
        <v>0</v>
      </c>
      <c r="AL614" s="1401">
        <v>0</v>
      </c>
      <c r="AM614" s="1401">
        <v>0</v>
      </c>
      <c r="AN614" s="1401">
        <v>0</v>
      </c>
      <c r="AO614" s="1401">
        <f t="shared" si="794"/>
        <v>0</v>
      </c>
      <c r="AP614" s="1001"/>
      <c r="AQ614" s="1402"/>
      <c r="AR614" s="1001"/>
      <c r="AS614" s="1001"/>
      <c r="AT614" s="1001"/>
      <c r="AU614" s="1402"/>
      <c r="AV614" s="1402">
        <f t="shared" si="795"/>
        <v>0</v>
      </c>
      <c r="AW614" s="2080"/>
      <c r="AX614" s="2108">
        <f t="shared" si="808"/>
        <v>0</v>
      </c>
      <c r="AY614" s="1481">
        <f t="shared" si="817"/>
        <v>0</v>
      </c>
      <c r="AZ614" s="1481"/>
      <c r="BA614" s="1481">
        <f t="shared" si="818"/>
        <v>0</v>
      </c>
      <c r="BB614" s="1481">
        <f t="shared" si="809"/>
        <v>0</v>
      </c>
      <c r="BC614" s="1481">
        <f t="shared" si="810"/>
        <v>0</v>
      </c>
      <c r="BD614" s="1438">
        <f t="shared" si="811"/>
        <v>0</v>
      </c>
      <c r="BE614" s="1481">
        <f t="shared" si="796"/>
        <v>0</v>
      </c>
      <c r="BF614" s="1380"/>
      <c r="BG614" s="1381"/>
      <c r="BH614" s="1387"/>
      <c r="BI614" s="1387"/>
      <c r="BJ614" s="1387"/>
      <c r="BK614" s="1387"/>
      <c r="BL614" s="1387"/>
      <c r="BM614" s="1387">
        <f t="shared" si="797"/>
        <v>0</v>
      </c>
      <c r="BN614" s="1403"/>
      <c r="BO614" s="1403"/>
      <c r="BP614" s="1404"/>
      <c r="BQ614" s="1404"/>
      <c r="BR614" s="1404"/>
      <c r="BS614" s="1404">
        <f t="shared" si="798"/>
        <v>0</v>
      </c>
      <c r="BT614" s="1441"/>
      <c r="BU614" s="1441">
        <f t="shared" si="819"/>
        <v>0</v>
      </c>
      <c r="BV614" s="1441">
        <f t="shared" si="812"/>
        <v>0</v>
      </c>
      <c r="BW614" s="1441">
        <f t="shared" si="820"/>
        <v>0</v>
      </c>
      <c r="BX614" s="1441">
        <f t="shared" si="821"/>
        <v>0</v>
      </c>
      <c r="BY614" s="1441">
        <f t="shared" si="822"/>
        <v>0</v>
      </c>
      <c r="BZ614" s="1456">
        <f t="shared" si="799"/>
        <v>0</v>
      </c>
      <c r="CA614" s="2395"/>
      <c r="CB614" s="2059">
        <f t="shared" si="800"/>
        <v>0</v>
      </c>
    </row>
    <row r="615" spans="1:80" ht="10.5" hidden="1" customHeight="1">
      <c r="A615" s="1170"/>
      <c r="B615" s="1689"/>
      <c r="C615" s="1690"/>
      <c r="D615" s="1509"/>
      <c r="E615" s="1677">
        <v>0</v>
      </c>
      <c r="F615" s="889">
        <v>0</v>
      </c>
      <c r="G615" s="889">
        <v>0</v>
      </c>
      <c r="H615" s="889">
        <v>0</v>
      </c>
      <c r="I615" s="889">
        <v>0</v>
      </c>
      <c r="J615" s="889">
        <v>0</v>
      </c>
      <c r="K615" s="889">
        <v>0</v>
      </c>
      <c r="L615" s="889">
        <f t="shared" si="791"/>
        <v>0</v>
      </c>
      <c r="M615" s="1444"/>
      <c r="N615" s="1444"/>
      <c r="O615" s="1444"/>
      <c r="P615" s="1444"/>
      <c r="Q615" s="1444"/>
      <c r="R615" s="1444"/>
      <c r="S615" s="1444"/>
      <c r="T615" s="1444">
        <f t="shared" si="792"/>
        <v>0</v>
      </c>
      <c r="U615" s="1727"/>
      <c r="V615" s="2111">
        <f t="shared" si="805"/>
        <v>0</v>
      </c>
      <c r="W615" s="2111"/>
      <c r="X615" s="2111"/>
      <c r="Y615" s="891">
        <f t="shared" si="813"/>
        <v>0</v>
      </c>
      <c r="Z615" s="891"/>
      <c r="AA615" s="891">
        <f t="shared" si="814"/>
        <v>0</v>
      </c>
      <c r="AB615" s="891">
        <f t="shared" si="806"/>
        <v>0</v>
      </c>
      <c r="AC615" s="891">
        <f t="shared" si="807"/>
        <v>0</v>
      </c>
      <c r="AD615" s="891">
        <f t="shared" si="815"/>
        <v>0</v>
      </c>
      <c r="AE615" s="891">
        <f t="shared" si="816"/>
        <v>0</v>
      </c>
      <c r="AF615" s="1727">
        <f t="shared" si="793"/>
        <v>0</v>
      </c>
      <c r="AG615" s="889"/>
      <c r="AH615" s="889"/>
      <c r="AI615" s="1401">
        <v>0</v>
      </c>
      <c r="AJ615" s="1401">
        <v>0</v>
      </c>
      <c r="AK615" s="1401">
        <v>0</v>
      </c>
      <c r="AL615" s="1401">
        <v>0</v>
      </c>
      <c r="AM615" s="1401">
        <v>0</v>
      </c>
      <c r="AN615" s="1401">
        <v>0</v>
      </c>
      <c r="AO615" s="1401">
        <f t="shared" si="794"/>
        <v>0</v>
      </c>
      <c r="AP615" s="1001"/>
      <c r="AQ615" s="1402"/>
      <c r="AR615" s="1001"/>
      <c r="AS615" s="1001"/>
      <c r="AT615" s="1001"/>
      <c r="AU615" s="1402"/>
      <c r="AV615" s="1402">
        <f t="shared" si="795"/>
        <v>0</v>
      </c>
      <c r="AW615" s="2080"/>
      <c r="AX615" s="2108">
        <f t="shared" si="808"/>
        <v>0</v>
      </c>
      <c r="AY615" s="1481">
        <f t="shared" si="817"/>
        <v>0</v>
      </c>
      <c r="AZ615" s="1481"/>
      <c r="BA615" s="1481">
        <f t="shared" si="818"/>
        <v>0</v>
      </c>
      <c r="BB615" s="1481">
        <f t="shared" si="809"/>
        <v>0</v>
      </c>
      <c r="BC615" s="1481">
        <f t="shared" si="810"/>
        <v>0</v>
      </c>
      <c r="BD615" s="1438">
        <f t="shared" si="811"/>
        <v>0</v>
      </c>
      <c r="BE615" s="1481">
        <f t="shared" si="796"/>
        <v>0</v>
      </c>
      <c r="BF615" s="1380"/>
      <c r="BG615" s="1381"/>
      <c r="BH615" s="1387"/>
      <c r="BI615" s="1387"/>
      <c r="BJ615" s="1387"/>
      <c r="BK615" s="1387"/>
      <c r="BL615" s="1387"/>
      <c r="BM615" s="1387">
        <f t="shared" si="797"/>
        <v>0</v>
      </c>
      <c r="BN615" s="1403"/>
      <c r="BO615" s="1403"/>
      <c r="BP615" s="1404"/>
      <c r="BQ615" s="1404"/>
      <c r="BR615" s="1404"/>
      <c r="BS615" s="1404">
        <f t="shared" si="798"/>
        <v>0</v>
      </c>
      <c r="BT615" s="1441"/>
      <c r="BU615" s="1441">
        <f t="shared" si="819"/>
        <v>0</v>
      </c>
      <c r="BV615" s="1441">
        <f t="shared" si="812"/>
        <v>0</v>
      </c>
      <c r="BW615" s="1441">
        <f t="shared" si="820"/>
        <v>0</v>
      </c>
      <c r="BX615" s="1441">
        <f t="shared" si="821"/>
        <v>0</v>
      </c>
      <c r="BY615" s="1441">
        <f t="shared" si="822"/>
        <v>0</v>
      </c>
      <c r="BZ615" s="1456">
        <f t="shared" si="799"/>
        <v>0</v>
      </c>
      <c r="CA615" s="2395"/>
      <c r="CB615" s="2059">
        <f t="shared" si="800"/>
        <v>0</v>
      </c>
    </row>
    <row r="616" spans="1:80" ht="10.5" hidden="1" customHeight="1">
      <c r="A616" s="1170"/>
      <c r="B616" s="1689"/>
      <c r="C616" s="1690"/>
      <c r="D616" s="1509"/>
      <c r="E616" s="1677">
        <v>0</v>
      </c>
      <c r="F616" s="889">
        <v>0</v>
      </c>
      <c r="G616" s="889">
        <v>0</v>
      </c>
      <c r="H616" s="889">
        <v>0</v>
      </c>
      <c r="I616" s="889">
        <v>0</v>
      </c>
      <c r="J616" s="889">
        <v>0</v>
      </c>
      <c r="K616" s="889">
        <v>0</v>
      </c>
      <c r="L616" s="889">
        <f t="shared" si="791"/>
        <v>0</v>
      </c>
      <c r="M616" s="1444"/>
      <c r="N616" s="1444"/>
      <c r="O616" s="1444"/>
      <c r="P616" s="1444"/>
      <c r="Q616" s="1444"/>
      <c r="R616" s="1444"/>
      <c r="S616" s="1444"/>
      <c r="T616" s="1444">
        <f t="shared" si="792"/>
        <v>0</v>
      </c>
      <c r="U616" s="1727"/>
      <c r="V616" s="2111">
        <f t="shared" si="805"/>
        <v>0</v>
      </c>
      <c r="W616" s="2111"/>
      <c r="X616" s="2111"/>
      <c r="Y616" s="891">
        <f t="shared" si="813"/>
        <v>0</v>
      </c>
      <c r="Z616" s="891"/>
      <c r="AA616" s="891">
        <f t="shared" si="814"/>
        <v>0</v>
      </c>
      <c r="AB616" s="891">
        <f t="shared" si="806"/>
        <v>0</v>
      </c>
      <c r="AC616" s="891">
        <f t="shared" si="807"/>
        <v>0</v>
      </c>
      <c r="AD616" s="891">
        <f t="shared" si="815"/>
        <v>0</v>
      </c>
      <c r="AE616" s="891">
        <f t="shared" si="816"/>
        <v>0</v>
      </c>
      <c r="AF616" s="1727">
        <f t="shared" si="793"/>
        <v>0</v>
      </c>
      <c r="AG616" s="889"/>
      <c r="AH616" s="889"/>
      <c r="AI616" s="1401">
        <v>0</v>
      </c>
      <c r="AJ616" s="1401">
        <v>0</v>
      </c>
      <c r="AK616" s="1401">
        <v>0</v>
      </c>
      <c r="AL616" s="1401">
        <v>0</v>
      </c>
      <c r="AM616" s="1401">
        <v>0</v>
      </c>
      <c r="AN616" s="1401">
        <v>0</v>
      </c>
      <c r="AO616" s="1401">
        <f t="shared" si="794"/>
        <v>0</v>
      </c>
      <c r="AP616" s="1001"/>
      <c r="AQ616" s="1402"/>
      <c r="AR616" s="1001"/>
      <c r="AS616" s="1001"/>
      <c r="AT616" s="1001"/>
      <c r="AU616" s="1402"/>
      <c r="AV616" s="1402">
        <f t="shared" si="795"/>
        <v>0</v>
      </c>
      <c r="AW616" s="2080"/>
      <c r="AX616" s="2108">
        <f t="shared" si="808"/>
        <v>0</v>
      </c>
      <c r="AY616" s="1481">
        <f t="shared" si="817"/>
        <v>0</v>
      </c>
      <c r="AZ616" s="1481"/>
      <c r="BA616" s="1481">
        <f t="shared" si="818"/>
        <v>0</v>
      </c>
      <c r="BB616" s="1481">
        <f t="shared" si="809"/>
        <v>0</v>
      </c>
      <c r="BC616" s="1481">
        <f t="shared" si="810"/>
        <v>0</v>
      </c>
      <c r="BD616" s="1438">
        <f t="shared" si="811"/>
        <v>0</v>
      </c>
      <c r="BE616" s="1481">
        <f t="shared" si="796"/>
        <v>0</v>
      </c>
      <c r="BF616" s="1380"/>
      <c r="BG616" s="1381"/>
      <c r="BH616" s="1387"/>
      <c r="BI616" s="1387"/>
      <c r="BJ616" s="1387"/>
      <c r="BK616" s="1387"/>
      <c r="BL616" s="1387"/>
      <c r="BM616" s="1387">
        <f t="shared" si="797"/>
        <v>0</v>
      </c>
      <c r="BN616" s="1403"/>
      <c r="BO616" s="1403"/>
      <c r="BP616" s="1404"/>
      <c r="BQ616" s="1404"/>
      <c r="BR616" s="1404"/>
      <c r="BS616" s="1404">
        <f t="shared" si="798"/>
        <v>0</v>
      </c>
      <c r="BT616" s="1441"/>
      <c r="BU616" s="1441">
        <f t="shared" si="819"/>
        <v>0</v>
      </c>
      <c r="BV616" s="1441">
        <f t="shared" si="812"/>
        <v>0</v>
      </c>
      <c r="BW616" s="1441">
        <f t="shared" si="820"/>
        <v>0</v>
      </c>
      <c r="BX616" s="1441">
        <f t="shared" si="821"/>
        <v>0</v>
      </c>
      <c r="BY616" s="1441">
        <f t="shared" si="822"/>
        <v>0</v>
      </c>
      <c r="BZ616" s="1456">
        <f t="shared" si="799"/>
        <v>0</v>
      </c>
      <c r="CA616" s="2395"/>
      <c r="CB616" s="2059">
        <f t="shared" si="800"/>
        <v>0</v>
      </c>
    </row>
    <row r="617" spans="1:80" ht="10.5" hidden="1" customHeight="1">
      <c r="A617" s="1170"/>
      <c r="B617" s="1689"/>
      <c r="C617" s="1690"/>
      <c r="D617" s="1509"/>
      <c r="E617" s="1677">
        <v>0</v>
      </c>
      <c r="F617" s="889">
        <v>0</v>
      </c>
      <c r="G617" s="889">
        <v>0</v>
      </c>
      <c r="H617" s="889">
        <v>0</v>
      </c>
      <c r="I617" s="889">
        <v>0</v>
      </c>
      <c r="J617" s="889">
        <v>0</v>
      </c>
      <c r="K617" s="889">
        <v>0</v>
      </c>
      <c r="L617" s="889">
        <f t="shared" si="791"/>
        <v>0</v>
      </c>
      <c r="M617" s="1444"/>
      <c r="N617" s="1444"/>
      <c r="O617" s="1444"/>
      <c r="P617" s="1444"/>
      <c r="Q617" s="1444"/>
      <c r="R617" s="1444"/>
      <c r="S617" s="1444"/>
      <c r="T617" s="1444">
        <f t="shared" si="792"/>
        <v>0</v>
      </c>
      <c r="U617" s="1727"/>
      <c r="V617" s="2111">
        <f t="shared" si="805"/>
        <v>0</v>
      </c>
      <c r="W617" s="2111"/>
      <c r="X617" s="2111"/>
      <c r="Y617" s="891">
        <f t="shared" si="813"/>
        <v>0</v>
      </c>
      <c r="Z617" s="891"/>
      <c r="AA617" s="891">
        <f t="shared" si="814"/>
        <v>0</v>
      </c>
      <c r="AB617" s="891">
        <f t="shared" si="806"/>
        <v>0</v>
      </c>
      <c r="AC617" s="891">
        <f t="shared" si="807"/>
        <v>0</v>
      </c>
      <c r="AD617" s="891">
        <f t="shared" si="815"/>
        <v>0</v>
      </c>
      <c r="AE617" s="891">
        <f t="shared" si="816"/>
        <v>0</v>
      </c>
      <c r="AF617" s="1727">
        <f t="shared" si="793"/>
        <v>0</v>
      </c>
      <c r="AG617" s="889"/>
      <c r="AH617" s="889"/>
      <c r="AI617" s="1401">
        <v>0</v>
      </c>
      <c r="AJ617" s="1401">
        <v>0</v>
      </c>
      <c r="AK617" s="1401">
        <v>0</v>
      </c>
      <c r="AL617" s="1401">
        <v>0</v>
      </c>
      <c r="AM617" s="1401">
        <v>0</v>
      </c>
      <c r="AN617" s="1401">
        <v>0</v>
      </c>
      <c r="AO617" s="1401">
        <f t="shared" si="794"/>
        <v>0</v>
      </c>
      <c r="AP617" s="1001"/>
      <c r="AQ617" s="1402"/>
      <c r="AR617" s="1001"/>
      <c r="AS617" s="1001"/>
      <c r="AT617" s="1001"/>
      <c r="AU617" s="1402"/>
      <c r="AV617" s="1402">
        <f t="shared" si="795"/>
        <v>0</v>
      </c>
      <c r="AW617" s="2080"/>
      <c r="AX617" s="2108">
        <f t="shared" si="808"/>
        <v>0</v>
      </c>
      <c r="AY617" s="1481">
        <f t="shared" si="817"/>
        <v>0</v>
      </c>
      <c r="AZ617" s="1481"/>
      <c r="BA617" s="1481">
        <f t="shared" si="818"/>
        <v>0</v>
      </c>
      <c r="BB617" s="1481">
        <f t="shared" si="809"/>
        <v>0</v>
      </c>
      <c r="BC617" s="1481">
        <f t="shared" si="810"/>
        <v>0</v>
      </c>
      <c r="BD617" s="1438">
        <f t="shared" si="811"/>
        <v>0</v>
      </c>
      <c r="BE617" s="1481">
        <f t="shared" si="796"/>
        <v>0</v>
      </c>
      <c r="BF617" s="1380"/>
      <c r="BG617" s="1381"/>
      <c r="BH617" s="1387"/>
      <c r="BI617" s="1387"/>
      <c r="BJ617" s="1387"/>
      <c r="BK617" s="1387"/>
      <c r="BL617" s="1387"/>
      <c r="BM617" s="1387">
        <f t="shared" si="797"/>
        <v>0</v>
      </c>
      <c r="BN617" s="1403"/>
      <c r="BO617" s="1403"/>
      <c r="BP617" s="1404"/>
      <c r="BQ617" s="1404"/>
      <c r="BR617" s="1404"/>
      <c r="BS617" s="1404">
        <f t="shared" si="798"/>
        <v>0</v>
      </c>
      <c r="BT617" s="1441"/>
      <c r="BU617" s="1441">
        <f t="shared" si="819"/>
        <v>0</v>
      </c>
      <c r="BV617" s="1441">
        <f t="shared" si="812"/>
        <v>0</v>
      </c>
      <c r="BW617" s="1441">
        <f t="shared" si="820"/>
        <v>0</v>
      </c>
      <c r="BX617" s="1441">
        <f t="shared" si="821"/>
        <v>0</v>
      </c>
      <c r="BY617" s="1441">
        <f t="shared" si="822"/>
        <v>0</v>
      </c>
      <c r="BZ617" s="1456">
        <f t="shared" si="799"/>
        <v>0</v>
      </c>
      <c r="CA617" s="2395"/>
      <c r="CB617" s="2059">
        <f t="shared" si="800"/>
        <v>0</v>
      </c>
    </row>
    <row r="618" spans="1:80" ht="10.5" hidden="1" customHeight="1">
      <c r="A618" s="1170"/>
      <c r="B618" s="1689"/>
      <c r="C618" s="1690"/>
      <c r="D618" s="1509"/>
      <c r="E618" s="1677">
        <v>0</v>
      </c>
      <c r="F618" s="889">
        <v>0</v>
      </c>
      <c r="G618" s="889">
        <v>0</v>
      </c>
      <c r="H618" s="889">
        <v>0</v>
      </c>
      <c r="I618" s="889">
        <v>0</v>
      </c>
      <c r="J618" s="889">
        <v>0</v>
      </c>
      <c r="K618" s="889">
        <v>0</v>
      </c>
      <c r="L618" s="889">
        <f t="shared" si="791"/>
        <v>0</v>
      </c>
      <c r="M618" s="1444"/>
      <c r="N618" s="1444"/>
      <c r="O618" s="1444"/>
      <c r="P618" s="1444"/>
      <c r="Q618" s="1444"/>
      <c r="R618" s="1444"/>
      <c r="S618" s="1444"/>
      <c r="T618" s="1444">
        <f t="shared" si="792"/>
        <v>0</v>
      </c>
      <c r="U618" s="1727"/>
      <c r="V618" s="2111">
        <f t="shared" si="805"/>
        <v>0</v>
      </c>
      <c r="W618" s="2111"/>
      <c r="X618" s="2111"/>
      <c r="Y618" s="891">
        <f t="shared" si="813"/>
        <v>0</v>
      </c>
      <c r="Z618" s="891"/>
      <c r="AA618" s="891">
        <f t="shared" si="814"/>
        <v>0</v>
      </c>
      <c r="AB618" s="891">
        <f t="shared" si="806"/>
        <v>0</v>
      </c>
      <c r="AC618" s="891">
        <f t="shared" si="807"/>
        <v>0</v>
      </c>
      <c r="AD618" s="891">
        <f t="shared" si="815"/>
        <v>0</v>
      </c>
      <c r="AE618" s="891">
        <f t="shared" si="816"/>
        <v>0</v>
      </c>
      <c r="AF618" s="1727">
        <f t="shared" si="793"/>
        <v>0</v>
      </c>
      <c r="AG618" s="889"/>
      <c r="AH618" s="889"/>
      <c r="AI618" s="1401">
        <v>0</v>
      </c>
      <c r="AJ618" s="1401">
        <v>0</v>
      </c>
      <c r="AK618" s="1401">
        <v>0</v>
      </c>
      <c r="AL618" s="1401">
        <v>0</v>
      </c>
      <c r="AM618" s="1401">
        <v>0</v>
      </c>
      <c r="AN618" s="1401">
        <v>0</v>
      </c>
      <c r="AO618" s="1401">
        <f t="shared" si="794"/>
        <v>0</v>
      </c>
      <c r="AP618" s="1001"/>
      <c r="AQ618" s="1402"/>
      <c r="AR618" s="1001"/>
      <c r="AS618" s="1001"/>
      <c r="AT618" s="1001"/>
      <c r="AU618" s="1402"/>
      <c r="AV618" s="1402">
        <f t="shared" si="795"/>
        <v>0</v>
      </c>
      <c r="AW618" s="2080"/>
      <c r="AX618" s="2108">
        <f t="shared" si="808"/>
        <v>0</v>
      </c>
      <c r="AY618" s="1481">
        <f t="shared" si="817"/>
        <v>0</v>
      </c>
      <c r="AZ618" s="1481"/>
      <c r="BA618" s="1481">
        <f t="shared" si="818"/>
        <v>0</v>
      </c>
      <c r="BB618" s="1481">
        <f t="shared" si="809"/>
        <v>0</v>
      </c>
      <c r="BC618" s="1481">
        <f t="shared" si="810"/>
        <v>0</v>
      </c>
      <c r="BD618" s="1438">
        <f t="shared" si="811"/>
        <v>0</v>
      </c>
      <c r="BE618" s="1481">
        <f t="shared" si="796"/>
        <v>0</v>
      </c>
      <c r="BF618" s="1380"/>
      <c r="BG618" s="1381"/>
      <c r="BH618" s="1387"/>
      <c r="BI618" s="1387"/>
      <c r="BJ618" s="1387"/>
      <c r="BK618" s="1387"/>
      <c r="BL618" s="1387"/>
      <c r="BM618" s="1387">
        <f t="shared" si="797"/>
        <v>0</v>
      </c>
      <c r="BN618" s="1403"/>
      <c r="BO618" s="1403"/>
      <c r="BP618" s="1404"/>
      <c r="BQ618" s="1404"/>
      <c r="BR618" s="1404"/>
      <c r="BS618" s="1404">
        <f t="shared" si="798"/>
        <v>0</v>
      </c>
      <c r="BT618" s="1441"/>
      <c r="BU618" s="1441">
        <f t="shared" si="819"/>
        <v>0</v>
      </c>
      <c r="BV618" s="1441">
        <f t="shared" si="812"/>
        <v>0</v>
      </c>
      <c r="BW618" s="1441">
        <f t="shared" si="820"/>
        <v>0</v>
      </c>
      <c r="BX618" s="1441">
        <f t="shared" si="821"/>
        <v>0</v>
      </c>
      <c r="BY618" s="1441">
        <f t="shared" si="822"/>
        <v>0</v>
      </c>
      <c r="BZ618" s="1456">
        <f t="shared" si="799"/>
        <v>0</v>
      </c>
      <c r="CA618" s="2395"/>
      <c r="CB618" s="2059">
        <f t="shared" si="800"/>
        <v>0</v>
      </c>
    </row>
    <row r="619" spans="1:80" ht="15.75" hidden="1" customHeight="1">
      <c r="A619" s="911">
        <v>46</v>
      </c>
      <c r="B619" s="1689"/>
      <c r="C619" s="1368" t="s">
        <v>748</v>
      </c>
      <c r="D619" s="1509" t="s">
        <v>955</v>
      </c>
      <c r="E619" s="1677">
        <v>0</v>
      </c>
      <c r="F619" s="889">
        <v>0</v>
      </c>
      <c r="G619" s="889">
        <v>0</v>
      </c>
      <c r="H619" s="889">
        <v>0</v>
      </c>
      <c r="I619" s="889">
        <v>0</v>
      </c>
      <c r="J619" s="889">
        <v>0</v>
      </c>
      <c r="K619" s="889">
        <v>0</v>
      </c>
      <c r="L619" s="889">
        <f t="shared" si="791"/>
        <v>0</v>
      </c>
      <c r="M619" s="1444"/>
      <c r="N619" s="1444"/>
      <c r="O619" s="1444"/>
      <c r="P619" s="1444"/>
      <c r="Q619" s="1444"/>
      <c r="R619" s="1444"/>
      <c r="S619" s="1444"/>
      <c r="T619" s="1444">
        <f t="shared" si="792"/>
        <v>0</v>
      </c>
      <c r="U619" s="1727"/>
      <c r="V619" s="2111">
        <f t="shared" si="805"/>
        <v>0</v>
      </c>
      <c r="W619" s="2111"/>
      <c r="X619" s="2111"/>
      <c r="Y619" s="891">
        <f t="shared" si="813"/>
        <v>0</v>
      </c>
      <c r="Z619" s="891"/>
      <c r="AA619" s="891">
        <f t="shared" si="814"/>
        <v>0</v>
      </c>
      <c r="AB619" s="891">
        <f t="shared" si="806"/>
        <v>0</v>
      </c>
      <c r="AC619" s="891">
        <f t="shared" si="807"/>
        <v>0</v>
      </c>
      <c r="AD619" s="891">
        <f t="shared" si="815"/>
        <v>0</v>
      </c>
      <c r="AE619" s="891">
        <f t="shared" si="816"/>
        <v>0</v>
      </c>
      <c r="AF619" s="1727">
        <f t="shared" si="793"/>
        <v>0</v>
      </c>
      <c r="AG619" s="889"/>
      <c r="AH619" s="889"/>
      <c r="AI619" s="1401">
        <v>0</v>
      </c>
      <c r="AJ619" s="1401">
        <v>0</v>
      </c>
      <c r="AK619" s="1401">
        <v>0</v>
      </c>
      <c r="AL619" s="1401">
        <v>0</v>
      </c>
      <c r="AM619" s="1401">
        <v>0</v>
      </c>
      <c r="AN619" s="1401">
        <v>0</v>
      </c>
      <c r="AO619" s="1401">
        <f t="shared" si="794"/>
        <v>0</v>
      </c>
      <c r="AP619" s="1001"/>
      <c r="AQ619" s="1402"/>
      <c r="AR619" s="1001"/>
      <c r="AS619" s="1001"/>
      <c r="AT619" s="1001"/>
      <c r="AU619" s="1402"/>
      <c r="AV619" s="1402">
        <f t="shared" si="795"/>
        <v>0</v>
      </c>
      <c r="AW619" s="2080"/>
      <c r="AX619" s="2108">
        <f t="shared" si="808"/>
        <v>0</v>
      </c>
      <c r="AY619" s="1481">
        <f t="shared" si="817"/>
        <v>0</v>
      </c>
      <c r="AZ619" s="1481"/>
      <c r="BA619" s="1481">
        <f t="shared" si="818"/>
        <v>0</v>
      </c>
      <c r="BB619" s="1481">
        <f t="shared" si="809"/>
        <v>0</v>
      </c>
      <c r="BC619" s="1481">
        <f t="shared" si="810"/>
        <v>0</v>
      </c>
      <c r="BD619" s="1438">
        <f t="shared" si="811"/>
        <v>0</v>
      </c>
      <c r="BE619" s="1481">
        <f t="shared" si="796"/>
        <v>0</v>
      </c>
      <c r="BF619" s="1380"/>
      <c r="BG619" s="1381"/>
      <c r="BH619" s="1387"/>
      <c r="BI619" s="1387"/>
      <c r="BJ619" s="1387"/>
      <c r="BK619" s="1387"/>
      <c r="BL619" s="1387"/>
      <c r="BM619" s="1387">
        <f t="shared" si="797"/>
        <v>0</v>
      </c>
      <c r="BN619" s="1403"/>
      <c r="BO619" s="1403"/>
      <c r="BP619" s="1404"/>
      <c r="BQ619" s="1404"/>
      <c r="BR619" s="1404"/>
      <c r="BS619" s="1404">
        <f t="shared" si="798"/>
        <v>0</v>
      </c>
      <c r="BT619" s="1441"/>
      <c r="BU619" s="1441">
        <f t="shared" si="819"/>
        <v>0</v>
      </c>
      <c r="BV619" s="1441">
        <f t="shared" si="812"/>
        <v>0</v>
      </c>
      <c r="BW619" s="1441">
        <f t="shared" si="820"/>
        <v>0</v>
      </c>
      <c r="BX619" s="1441">
        <f t="shared" si="821"/>
        <v>0</v>
      </c>
      <c r="BY619" s="1441">
        <f t="shared" si="822"/>
        <v>0</v>
      </c>
      <c r="BZ619" s="1456">
        <f t="shared" si="799"/>
        <v>0</v>
      </c>
      <c r="CA619" s="2394"/>
      <c r="CB619" s="2059">
        <f t="shared" si="800"/>
        <v>0</v>
      </c>
    </row>
    <row r="620" spans="1:80" ht="10.5" hidden="1" customHeight="1">
      <c r="A620" s="1165"/>
      <c r="B620" s="1691"/>
      <c r="C620" s="1368" t="s">
        <v>747</v>
      </c>
      <c r="D620" s="1509"/>
      <c r="E620" s="1677">
        <v>0</v>
      </c>
      <c r="F620" s="889">
        <v>0</v>
      </c>
      <c r="G620" s="889">
        <v>0</v>
      </c>
      <c r="H620" s="889">
        <v>0</v>
      </c>
      <c r="I620" s="889">
        <v>0</v>
      </c>
      <c r="J620" s="889">
        <v>0</v>
      </c>
      <c r="K620" s="889">
        <v>0</v>
      </c>
      <c r="L620" s="889">
        <f t="shared" si="791"/>
        <v>0</v>
      </c>
      <c r="M620" s="1444"/>
      <c r="N620" s="1444"/>
      <c r="O620" s="1444"/>
      <c r="P620" s="1444"/>
      <c r="Q620" s="1444"/>
      <c r="R620" s="1444"/>
      <c r="S620" s="1444"/>
      <c r="T620" s="1444">
        <f t="shared" si="792"/>
        <v>0</v>
      </c>
      <c r="U620" s="1727"/>
      <c r="V620" s="2111">
        <f t="shared" si="805"/>
        <v>0</v>
      </c>
      <c r="W620" s="2111"/>
      <c r="X620" s="2111"/>
      <c r="Y620" s="891">
        <f t="shared" si="813"/>
        <v>0</v>
      </c>
      <c r="Z620" s="891"/>
      <c r="AA620" s="891">
        <f t="shared" si="814"/>
        <v>0</v>
      </c>
      <c r="AB620" s="891">
        <f t="shared" si="806"/>
        <v>0</v>
      </c>
      <c r="AC620" s="891">
        <f t="shared" si="807"/>
        <v>0</v>
      </c>
      <c r="AD620" s="891">
        <f t="shared" si="815"/>
        <v>0</v>
      </c>
      <c r="AE620" s="891">
        <f t="shared" si="816"/>
        <v>0</v>
      </c>
      <c r="AF620" s="1727">
        <f t="shared" si="793"/>
        <v>0</v>
      </c>
      <c r="AG620" s="889"/>
      <c r="AH620" s="889"/>
      <c r="AI620" s="1401">
        <v>0</v>
      </c>
      <c r="AJ620" s="1401">
        <v>0</v>
      </c>
      <c r="AK620" s="1401">
        <v>0</v>
      </c>
      <c r="AL620" s="1401">
        <v>0</v>
      </c>
      <c r="AM620" s="1401">
        <v>0</v>
      </c>
      <c r="AN620" s="1401">
        <v>0</v>
      </c>
      <c r="AO620" s="1401">
        <f t="shared" si="794"/>
        <v>0</v>
      </c>
      <c r="AP620" s="1001"/>
      <c r="AQ620" s="1402"/>
      <c r="AR620" s="1001"/>
      <c r="AS620" s="1001"/>
      <c r="AT620" s="1001"/>
      <c r="AU620" s="1402"/>
      <c r="AV620" s="1402">
        <f t="shared" si="795"/>
        <v>0</v>
      </c>
      <c r="AW620" s="2080"/>
      <c r="AX620" s="2108">
        <f t="shared" si="808"/>
        <v>0</v>
      </c>
      <c r="AY620" s="1481">
        <f t="shared" si="817"/>
        <v>0</v>
      </c>
      <c r="AZ620" s="1481"/>
      <c r="BA620" s="1481">
        <f t="shared" si="818"/>
        <v>0</v>
      </c>
      <c r="BB620" s="1481">
        <f t="shared" si="809"/>
        <v>0</v>
      </c>
      <c r="BC620" s="1481">
        <f t="shared" si="810"/>
        <v>0</v>
      </c>
      <c r="BD620" s="1438">
        <f t="shared" si="811"/>
        <v>0</v>
      </c>
      <c r="BE620" s="1481">
        <f t="shared" si="796"/>
        <v>0</v>
      </c>
      <c r="BF620" s="1380"/>
      <c r="BG620" s="1381"/>
      <c r="BH620" s="1387"/>
      <c r="BI620" s="1387"/>
      <c r="BJ620" s="1387"/>
      <c r="BK620" s="1387"/>
      <c r="BL620" s="1387"/>
      <c r="BM620" s="1387">
        <f t="shared" si="797"/>
        <v>0</v>
      </c>
      <c r="BN620" s="1403"/>
      <c r="BO620" s="1403"/>
      <c r="BP620" s="1404"/>
      <c r="BQ620" s="1404"/>
      <c r="BR620" s="1404"/>
      <c r="BS620" s="1404">
        <f t="shared" si="798"/>
        <v>0</v>
      </c>
      <c r="BT620" s="1456"/>
      <c r="BU620" s="1441">
        <f t="shared" si="819"/>
        <v>0</v>
      </c>
      <c r="BV620" s="1441">
        <f t="shared" si="812"/>
        <v>0</v>
      </c>
      <c r="BW620" s="1441">
        <f t="shared" si="820"/>
        <v>0</v>
      </c>
      <c r="BX620" s="1441">
        <f t="shared" si="821"/>
        <v>0</v>
      </c>
      <c r="BY620" s="1441">
        <f t="shared" si="822"/>
        <v>0</v>
      </c>
      <c r="BZ620" s="1456">
        <f t="shared" si="799"/>
        <v>0</v>
      </c>
      <c r="CA620" s="2395"/>
      <c r="CB620" s="2059">
        <f t="shared" si="800"/>
        <v>0</v>
      </c>
    </row>
    <row r="621" spans="1:80">
      <c r="A621" s="1165" t="s">
        <v>759</v>
      </c>
      <c r="B621" s="1169" t="s">
        <v>758</v>
      </c>
      <c r="C621" s="942" t="s">
        <v>609</v>
      </c>
      <c r="D621" s="1737"/>
      <c r="E621" s="1861">
        <v>7</v>
      </c>
      <c r="F621" s="1861">
        <v>3000</v>
      </c>
      <c r="G621" s="1861">
        <v>77000</v>
      </c>
      <c r="H621" s="1861">
        <v>0</v>
      </c>
      <c r="I621" s="1861">
        <v>0</v>
      </c>
      <c r="J621" s="1861">
        <v>1125</v>
      </c>
      <c r="K621" s="1861">
        <v>27000</v>
      </c>
      <c r="L621" s="1861">
        <f t="shared" si="791"/>
        <v>108125</v>
      </c>
      <c r="M621" s="1184">
        <f t="shared" ref="M621:S621" si="823">SUM(M622:M642)</f>
        <v>-3</v>
      </c>
      <c r="N621" s="1184">
        <f t="shared" si="823"/>
        <v>-3758</v>
      </c>
      <c r="O621" s="1184">
        <f t="shared" si="823"/>
        <v>-9171.2000000000007</v>
      </c>
      <c r="P621" s="1184">
        <f t="shared" si="823"/>
        <v>0</v>
      </c>
      <c r="Q621" s="1184"/>
      <c r="R621" s="1184">
        <f t="shared" si="823"/>
        <v>0</v>
      </c>
      <c r="S621" s="1184">
        <f t="shared" si="823"/>
        <v>0</v>
      </c>
      <c r="T621" s="1184">
        <f t="shared" si="792"/>
        <v>-12929.2</v>
      </c>
      <c r="U621" s="1184"/>
      <c r="V621" s="1750">
        <f t="shared" ref="V621:AE621" si="824">SUM(V622:V642)</f>
        <v>2</v>
      </c>
      <c r="W621" s="1750"/>
      <c r="X621" s="1750"/>
      <c r="Y621" s="1861">
        <f t="shared" si="824"/>
        <v>423.5</v>
      </c>
      <c r="Z621" s="1861"/>
      <c r="AA621" s="1861">
        <f t="shared" si="824"/>
        <v>12318.5</v>
      </c>
      <c r="AB621" s="1861">
        <f t="shared" si="824"/>
        <v>46963.1</v>
      </c>
      <c r="AC621" s="1861">
        <f>SUM(AC622:AC642)</f>
        <v>9552.7999999999993</v>
      </c>
      <c r="AD621" s="1861">
        <f t="shared" si="824"/>
        <v>0</v>
      </c>
      <c r="AE621" s="1861">
        <f t="shared" si="824"/>
        <v>0</v>
      </c>
      <c r="AF621" s="1151">
        <f t="shared" si="793"/>
        <v>69257.899999999994</v>
      </c>
      <c r="AG621" s="1861"/>
      <c r="AH621" s="1861"/>
      <c r="AI621" s="1151">
        <v>7.97</v>
      </c>
      <c r="AJ621" s="1151">
        <v>6800</v>
      </c>
      <c r="AK621" s="1151">
        <v>83771.8</v>
      </c>
      <c r="AL621" s="1151">
        <v>0</v>
      </c>
      <c r="AM621" s="1151">
        <v>4020</v>
      </c>
      <c r="AN621" s="1151">
        <v>96480</v>
      </c>
      <c r="AO621" s="1151">
        <f t="shared" si="794"/>
        <v>191071.8</v>
      </c>
      <c r="AP621" s="1861">
        <f t="shared" ref="AP621:AU621" si="825">SUM(AP622:AP642)</f>
        <v>0</v>
      </c>
      <c r="AQ621" s="1861">
        <f t="shared" si="825"/>
        <v>0</v>
      </c>
      <c r="AR621" s="1861">
        <f t="shared" si="825"/>
        <v>0</v>
      </c>
      <c r="AS621" s="1861">
        <f t="shared" si="825"/>
        <v>0</v>
      </c>
      <c r="AT621" s="1861">
        <f t="shared" si="825"/>
        <v>0</v>
      </c>
      <c r="AU621" s="1861">
        <f t="shared" si="825"/>
        <v>0</v>
      </c>
      <c r="AV621" s="1861">
        <f t="shared" si="795"/>
        <v>0</v>
      </c>
      <c r="AW621" s="1314">
        <f>AW632</f>
        <v>61.6</v>
      </c>
      <c r="AX621" s="1751">
        <f t="shared" ref="AX621:BD621" si="826">SUM(AX622:AX642)</f>
        <v>5</v>
      </c>
      <c r="AY621" s="1151">
        <f t="shared" si="826"/>
        <v>0</v>
      </c>
      <c r="AZ621" s="1151"/>
      <c r="BA621" s="1151">
        <f>SUM(BA622:BA642)</f>
        <v>31024.2</v>
      </c>
      <c r="BB621" s="1151">
        <f t="shared" si="826"/>
        <v>0</v>
      </c>
      <c r="BC621" s="1151">
        <f t="shared" si="826"/>
        <v>5370</v>
      </c>
      <c r="BD621" s="1151">
        <f t="shared" si="826"/>
        <v>128880</v>
      </c>
      <c r="BE621" s="1151">
        <f t="shared" si="796"/>
        <v>165274.20000000001</v>
      </c>
      <c r="BF621" s="1730"/>
      <c r="BG621" s="1185"/>
      <c r="BH621" s="1151">
        <f>SUM(BH622:BH642)</f>
        <v>2</v>
      </c>
      <c r="BI621" s="1151">
        <f>SUM(BI622:BI642)</f>
        <v>0</v>
      </c>
      <c r="BJ621" s="1151">
        <f>SUM(BJ622:BJ642)</f>
        <v>40000</v>
      </c>
      <c r="BK621" s="1151">
        <f>SUM(BK622:BK642)</f>
        <v>0</v>
      </c>
      <c r="BL621" s="1151">
        <f>SUM(BL622:BL642)</f>
        <v>0</v>
      </c>
      <c r="BM621" s="1151">
        <f t="shared" si="797"/>
        <v>40000</v>
      </c>
      <c r="BN621" s="1861">
        <f>SUM(BN622:BN642)</f>
        <v>0</v>
      </c>
      <c r="BO621" s="1861">
        <f>SUM(BO622:BO642)</f>
        <v>0</v>
      </c>
      <c r="BP621" s="1861">
        <f>SUM(BP622:BP642)</f>
        <v>0</v>
      </c>
      <c r="BQ621" s="1861">
        <f>SUM(BQ622:BQ642)</f>
        <v>0</v>
      </c>
      <c r="BR621" s="1861">
        <f>SUM(BR622:BR642)</f>
        <v>0</v>
      </c>
      <c r="BS621" s="1861">
        <f t="shared" si="798"/>
        <v>0</v>
      </c>
      <c r="BT621" s="2115"/>
      <c r="BU621" s="1151">
        <f>SUM(BU622:BU642)</f>
        <v>2</v>
      </c>
      <c r="BV621" s="1151">
        <f>SUM(BV622:BV642)</f>
        <v>0</v>
      </c>
      <c r="BW621" s="1151">
        <f>SUM(BW622:BW642)</f>
        <v>35000</v>
      </c>
      <c r="BX621" s="1151">
        <f>SUM(BX622:BX642)</f>
        <v>0</v>
      </c>
      <c r="BY621" s="1151">
        <f>SUM(BY622:BY642)</f>
        <v>0</v>
      </c>
      <c r="BZ621" s="1151">
        <f t="shared" si="799"/>
        <v>35000</v>
      </c>
      <c r="CA621" s="2396"/>
      <c r="CB621" s="2059">
        <f t="shared" si="800"/>
        <v>9</v>
      </c>
    </row>
    <row r="622" spans="1:80" ht="23.25" hidden="1" customHeight="1">
      <c r="A622" s="1165"/>
      <c r="B622" s="1585" t="s">
        <v>757</v>
      </c>
      <c r="C622" s="1662" t="s">
        <v>234</v>
      </c>
      <c r="D622" s="1567" t="s">
        <v>955</v>
      </c>
      <c r="E622" s="1358">
        <v>0</v>
      </c>
      <c r="F622" s="891">
        <v>0</v>
      </c>
      <c r="G622" s="930">
        <v>0</v>
      </c>
      <c r="H622" s="930">
        <v>0</v>
      </c>
      <c r="I622" s="930">
        <v>0</v>
      </c>
      <c r="J622" s="930">
        <v>0</v>
      </c>
      <c r="K622" s="930">
        <v>0</v>
      </c>
      <c r="L622" s="930">
        <f t="shared" si="791"/>
        <v>0</v>
      </c>
      <c r="M622" s="1640"/>
      <c r="N622" s="1640"/>
      <c r="O622" s="1640"/>
      <c r="P622" s="1640"/>
      <c r="Q622" s="1640"/>
      <c r="R622" s="1640"/>
      <c r="S622" s="1640"/>
      <c r="T622" s="1946">
        <f t="shared" si="792"/>
        <v>0</v>
      </c>
      <c r="U622" s="1729"/>
      <c r="V622" s="2111">
        <f>E622+M622</f>
        <v>0</v>
      </c>
      <c r="W622" s="2111"/>
      <c r="X622" s="2111"/>
      <c r="Y622" s="2053">
        <f>F622+N622</f>
        <v>0</v>
      </c>
      <c r="Z622" s="2227"/>
      <c r="AA622" s="930">
        <f t="shared" ref="AA622:AE628" si="827">G622+O622</f>
        <v>0</v>
      </c>
      <c r="AB622" s="930">
        <f t="shared" si="827"/>
        <v>0</v>
      </c>
      <c r="AC622" s="930">
        <f t="shared" si="827"/>
        <v>0</v>
      </c>
      <c r="AD622" s="930">
        <f t="shared" si="827"/>
        <v>0</v>
      </c>
      <c r="AE622" s="930">
        <f t="shared" si="827"/>
        <v>0</v>
      </c>
      <c r="AF622" s="1729">
        <f t="shared" si="793"/>
        <v>0</v>
      </c>
      <c r="AG622" s="930"/>
      <c r="AH622" s="930"/>
      <c r="AI622" s="1342">
        <v>0</v>
      </c>
      <c r="AJ622" s="1342">
        <v>0</v>
      </c>
      <c r="AK622" s="1342">
        <v>0</v>
      </c>
      <c r="AL622" s="1342">
        <v>0</v>
      </c>
      <c r="AM622" s="1342">
        <v>0</v>
      </c>
      <c r="AN622" s="1342">
        <v>0</v>
      </c>
      <c r="AO622" s="1342">
        <f t="shared" si="794"/>
        <v>0</v>
      </c>
      <c r="AP622" s="1002"/>
      <c r="AQ622" s="1345"/>
      <c r="AR622" s="1345"/>
      <c r="AS622" s="1402"/>
      <c r="AT622" s="1402">
        <f t="shared" ref="AT622:AT642" si="828">AU622/24</f>
        <v>0</v>
      </c>
      <c r="AU622" s="1345"/>
      <c r="AV622" s="1345">
        <f t="shared" si="795"/>
        <v>0</v>
      </c>
      <c r="AW622" s="2126"/>
      <c r="AX622" s="2108">
        <f t="shared" ref="AX622:AX631" si="829">AI622+AP622</f>
        <v>0</v>
      </c>
      <c r="AY622" s="2018">
        <f t="shared" ref="AY622:AY631" si="830">AJ622+AQ622</f>
        <v>0</v>
      </c>
      <c r="AZ622" s="2018"/>
      <c r="BA622" s="2018">
        <f t="shared" ref="BA622:BA642" si="831">AK622+AR622</f>
        <v>0</v>
      </c>
      <c r="BB622" s="2018">
        <f t="shared" ref="BB622:BB642" si="832">AL622+AS622</f>
        <v>0</v>
      </c>
      <c r="BC622" s="2018">
        <f t="shared" ref="BC622:BC642" si="833">AM622+AT622</f>
        <v>0</v>
      </c>
      <c r="BD622" s="1438">
        <f t="shared" ref="BD622:BD642" si="834">AN622+AU622</f>
        <v>0</v>
      </c>
      <c r="BE622" s="2018">
        <f t="shared" si="796"/>
        <v>0</v>
      </c>
      <c r="BF622" s="1362"/>
      <c r="BG622" s="1410"/>
      <c r="BH622" s="1349"/>
      <c r="BI622" s="1349"/>
      <c r="BJ622" s="1349"/>
      <c r="BK622" s="1349"/>
      <c r="BL622" s="1349"/>
      <c r="BM622" s="1349">
        <f t="shared" si="797"/>
        <v>0</v>
      </c>
      <c r="BN622" s="1392"/>
      <c r="BO622" s="1392"/>
      <c r="BP622" s="1352"/>
      <c r="BQ622" s="1352">
        <f t="shared" ref="BQ622:BQ642" si="835">BR622/24</f>
        <v>0</v>
      </c>
      <c r="BR622" s="1352"/>
      <c r="BS622" s="1352">
        <f t="shared" si="798"/>
        <v>0</v>
      </c>
      <c r="BT622" s="1670"/>
      <c r="BU622" s="1441">
        <f t="shared" ref="BU622:BU642" si="836">BH622+BN622</f>
        <v>0</v>
      </c>
      <c r="BV622" s="1441">
        <f t="shared" ref="BV622:BV642" si="837">BI622+BO622</f>
        <v>0</v>
      </c>
      <c r="BW622" s="1441">
        <f t="shared" ref="BW622:BW642" si="838">BJ622+BP622</f>
        <v>0</v>
      </c>
      <c r="BX622" s="1441">
        <f t="shared" ref="BX622:BX642" si="839">BK622+BQ622</f>
        <v>0</v>
      </c>
      <c r="BY622" s="1441">
        <f t="shared" ref="BY622:BY642" si="840">BL622+BR622</f>
        <v>0</v>
      </c>
      <c r="BZ622" s="1670">
        <f t="shared" si="799"/>
        <v>0</v>
      </c>
      <c r="CA622" s="2394"/>
      <c r="CB622" s="2059">
        <f t="shared" si="800"/>
        <v>0</v>
      </c>
    </row>
    <row r="623" spans="1:80" ht="30.75" customHeight="1">
      <c r="A623" s="912">
        <v>26</v>
      </c>
      <c r="B623" s="1587" t="s">
        <v>757</v>
      </c>
      <c r="C623" s="1692" t="s">
        <v>96</v>
      </c>
      <c r="D623" s="1693" t="s">
        <v>955</v>
      </c>
      <c r="E623" s="1358">
        <v>0</v>
      </c>
      <c r="F623" s="891">
        <v>0</v>
      </c>
      <c r="G623" s="1341">
        <v>0</v>
      </c>
      <c r="H623" s="1341">
        <v>0</v>
      </c>
      <c r="I623" s="1341">
        <v>0</v>
      </c>
      <c r="J623" s="1341">
        <v>0</v>
      </c>
      <c r="K623" s="1341">
        <v>0</v>
      </c>
      <c r="L623" s="1341">
        <f t="shared" si="791"/>
        <v>0</v>
      </c>
      <c r="M623" s="1946"/>
      <c r="N623" s="1946"/>
      <c r="O623" s="1946"/>
      <c r="P623" s="1946"/>
      <c r="Q623" s="1946"/>
      <c r="R623" s="1946"/>
      <c r="S623" s="1440"/>
      <c r="T623" s="1946">
        <f t="shared" si="792"/>
        <v>0</v>
      </c>
      <c r="U623" s="1729"/>
      <c r="V623" s="2475">
        <v>1</v>
      </c>
      <c r="W623" s="2111"/>
      <c r="X623" s="2111"/>
      <c r="Y623" s="891">
        <v>0</v>
      </c>
      <c r="Z623" s="891"/>
      <c r="AA623" s="891">
        <f t="shared" si="827"/>
        <v>0</v>
      </c>
      <c r="AB623" s="891">
        <v>46963.1</v>
      </c>
      <c r="AC623" s="891">
        <v>9552.7999999999993</v>
      </c>
      <c r="AD623" s="891">
        <f t="shared" si="827"/>
        <v>0</v>
      </c>
      <c r="AE623" s="1358">
        <f t="shared" si="827"/>
        <v>0</v>
      </c>
      <c r="AF623" s="1729">
        <f t="shared" si="793"/>
        <v>56515.899999999994</v>
      </c>
      <c r="AG623" s="1409"/>
      <c r="AH623" s="891"/>
      <c r="AI623" s="1343">
        <v>0</v>
      </c>
      <c r="AJ623" s="1343">
        <v>0</v>
      </c>
      <c r="AK623" s="1343">
        <v>0</v>
      </c>
      <c r="AL623" s="1343">
        <v>0</v>
      </c>
      <c r="AM623" s="1343">
        <v>0</v>
      </c>
      <c r="AN623" s="1343">
        <v>0</v>
      </c>
      <c r="AO623" s="1343">
        <f t="shared" si="794"/>
        <v>0</v>
      </c>
      <c r="AP623" s="1344"/>
      <c r="AQ623" s="1345"/>
      <c r="AR623" s="1344"/>
      <c r="AS623" s="1402"/>
      <c r="AT623" s="1402">
        <f t="shared" si="828"/>
        <v>0</v>
      </c>
      <c r="AU623" s="1345"/>
      <c r="AV623" s="1345">
        <f t="shared" si="795"/>
        <v>0</v>
      </c>
      <c r="AW623" s="2126"/>
      <c r="AX623" s="2108">
        <v>5</v>
      </c>
      <c r="AY623" s="2018">
        <f t="shared" si="830"/>
        <v>0</v>
      </c>
      <c r="AZ623" s="2018"/>
      <c r="BA623" s="2018">
        <v>24649.200000000001</v>
      </c>
      <c r="BB623" s="2018">
        <f t="shared" si="832"/>
        <v>0</v>
      </c>
      <c r="BC623" s="2018">
        <v>2825</v>
      </c>
      <c r="BD623" s="1438">
        <v>67800</v>
      </c>
      <c r="BE623" s="2018">
        <f t="shared" si="796"/>
        <v>95274.2</v>
      </c>
      <c r="BF623" s="1362"/>
      <c r="BG623" s="1410"/>
      <c r="BH623" s="1350"/>
      <c r="BI623" s="1350"/>
      <c r="BJ623" s="1350"/>
      <c r="BK623" s="1350"/>
      <c r="BL623" s="1350"/>
      <c r="BM623" s="1350">
        <f t="shared" si="797"/>
        <v>0</v>
      </c>
      <c r="BN623" s="1351"/>
      <c r="BO623" s="1395"/>
      <c r="BP623" s="1395"/>
      <c r="BQ623" s="1351">
        <f t="shared" si="835"/>
        <v>0</v>
      </c>
      <c r="BR623" s="1352"/>
      <c r="BS623" s="1352">
        <f t="shared" si="798"/>
        <v>0</v>
      </c>
      <c r="BT623" s="1441"/>
      <c r="BU623" s="1441">
        <f t="shared" si="836"/>
        <v>0</v>
      </c>
      <c r="BV623" s="1441">
        <f t="shared" si="837"/>
        <v>0</v>
      </c>
      <c r="BW623" s="1441">
        <f t="shared" si="838"/>
        <v>0</v>
      </c>
      <c r="BX623" s="1441">
        <f t="shared" si="839"/>
        <v>0</v>
      </c>
      <c r="BY623" s="1441">
        <f t="shared" si="840"/>
        <v>0</v>
      </c>
      <c r="BZ623" s="1670">
        <f t="shared" si="799"/>
        <v>0</v>
      </c>
      <c r="CA623" s="2393" t="s">
        <v>394</v>
      </c>
      <c r="CB623" s="2059">
        <f t="shared" si="800"/>
        <v>6</v>
      </c>
    </row>
    <row r="624" spans="1:80" ht="15" hidden="1" customHeight="1">
      <c r="A624" s="1165"/>
      <c r="B624" s="1587" t="s">
        <v>752</v>
      </c>
      <c r="C624" s="1692" t="s">
        <v>755</v>
      </c>
      <c r="D624" s="1693"/>
      <c r="E624" s="1358">
        <v>0</v>
      </c>
      <c r="F624" s="891">
        <v>0</v>
      </c>
      <c r="G624" s="1341">
        <v>0</v>
      </c>
      <c r="H624" s="1341">
        <v>0</v>
      </c>
      <c r="I624" s="1341">
        <v>0</v>
      </c>
      <c r="J624" s="1341">
        <v>0</v>
      </c>
      <c r="K624" s="1341">
        <v>0</v>
      </c>
      <c r="L624" s="1341">
        <f t="shared" si="791"/>
        <v>0</v>
      </c>
      <c r="M624" s="1946"/>
      <c r="N624" s="1946"/>
      <c r="O624" s="1946"/>
      <c r="P624" s="1946"/>
      <c r="Q624" s="1946"/>
      <c r="R624" s="1946"/>
      <c r="S624" s="1946"/>
      <c r="T624" s="1946">
        <f t="shared" si="792"/>
        <v>0</v>
      </c>
      <c r="U624" s="1729"/>
      <c r="V624" s="2111">
        <f t="shared" ref="V624:V642" si="841">E624+M624</f>
        <v>0</v>
      </c>
      <c r="W624" s="2111"/>
      <c r="X624" s="2111"/>
      <c r="Y624" s="2053">
        <f>F624+N624</f>
        <v>0</v>
      </c>
      <c r="Z624" s="2053"/>
      <c r="AA624" s="891">
        <f t="shared" si="827"/>
        <v>0</v>
      </c>
      <c r="AB624" s="891">
        <f t="shared" si="827"/>
        <v>0</v>
      </c>
      <c r="AC624" s="891">
        <f t="shared" si="827"/>
        <v>0</v>
      </c>
      <c r="AD624" s="891">
        <f t="shared" si="827"/>
        <v>0</v>
      </c>
      <c r="AE624" s="891">
        <f t="shared" si="827"/>
        <v>0</v>
      </c>
      <c r="AF624" s="1729">
        <f t="shared" si="793"/>
        <v>0</v>
      </c>
      <c r="AG624" s="1341"/>
      <c r="AH624" s="891"/>
      <c r="AI624" s="1343">
        <v>0</v>
      </c>
      <c r="AJ624" s="1343">
        <v>0</v>
      </c>
      <c r="AK624" s="1343">
        <v>0</v>
      </c>
      <c r="AL624" s="1343">
        <v>0</v>
      </c>
      <c r="AM624" s="1343">
        <v>0</v>
      </c>
      <c r="AN624" s="1343">
        <v>0</v>
      </c>
      <c r="AO624" s="1343">
        <f t="shared" si="794"/>
        <v>0</v>
      </c>
      <c r="AP624" s="1344"/>
      <c r="AQ624" s="1345"/>
      <c r="AR624" s="1344"/>
      <c r="AS624" s="1402"/>
      <c r="AT624" s="1402">
        <f t="shared" si="828"/>
        <v>0</v>
      </c>
      <c r="AU624" s="1345"/>
      <c r="AV624" s="1345">
        <f t="shared" si="795"/>
        <v>0</v>
      </c>
      <c r="AW624" s="2126"/>
      <c r="AX624" s="2108">
        <f t="shared" si="829"/>
        <v>0</v>
      </c>
      <c r="AY624" s="1438">
        <f t="shared" si="830"/>
        <v>0</v>
      </c>
      <c r="AZ624" s="1438"/>
      <c r="BA624" s="1438">
        <f t="shared" si="831"/>
        <v>0</v>
      </c>
      <c r="BB624" s="1438">
        <f t="shared" si="832"/>
        <v>0</v>
      </c>
      <c r="BC624" s="1438">
        <f t="shared" si="833"/>
        <v>0</v>
      </c>
      <c r="BD624" s="1438">
        <f t="shared" si="834"/>
        <v>0</v>
      </c>
      <c r="BE624" s="1438">
        <f t="shared" si="796"/>
        <v>0</v>
      </c>
      <c r="BF624" s="1347"/>
      <c r="BG624" s="1490"/>
      <c r="BH624" s="1350"/>
      <c r="BI624" s="1350"/>
      <c r="BJ624" s="1350"/>
      <c r="BK624" s="1350"/>
      <c r="BL624" s="1350"/>
      <c r="BM624" s="1350">
        <f t="shared" si="797"/>
        <v>0</v>
      </c>
      <c r="BN624" s="1351"/>
      <c r="BO624" s="1395"/>
      <c r="BP624" s="1395"/>
      <c r="BQ624" s="1351">
        <f t="shared" si="835"/>
        <v>0</v>
      </c>
      <c r="BR624" s="1352"/>
      <c r="BS624" s="1352">
        <f t="shared" si="798"/>
        <v>0</v>
      </c>
      <c r="BT624" s="1441"/>
      <c r="BU624" s="1441">
        <f t="shared" si="836"/>
        <v>0</v>
      </c>
      <c r="BV624" s="1441">
        <f t="shared" si="837"/>
        <v>0</v>
      </c>
      <c r="BW624" s="1441">
        <f t="shared" si="838"/>
        <v>0</v>
      </c>
      <c r="BX624" s="1441">
        <f t="shared" si="839"/>
        <v>0</v>
      </c>
      <c r="BY624" s="1441">
        <f t="shared" si="840"/>
        <v>0</v>
      </c>
      <c r="BZ624" s="1670">
        <f t="shared" si="799"/>
        <v>0</v>
      </c>
      <c r="CA624" s="2398"/>
      <c r="CB624" s="2059">
        <f t="shared" si="800"/>
        <v>0</v>
      </c>
    </row>
    <row r="625" spans="1:80" ht="17.25" hidden="1" customHeight="1">
      <c r="A625" s="912">
        <v>27</v>
      </c>
      <c r="B625" s="1587" t="s">
        <v>754</v>
      </c>
      <c r="C625" s="1692" t="s">
        <v>235</v>
      </c>
      <c r="D625" s="1693" t="s">
        <v>957</v>
      </c>
      <c r="E625" s="1358">
        <v>0</v>
      </c>
      <c r="F625" s="891">
        <v>0</v>
      </c>
      <c r="G625" s="1341">
        <v>0</v>
      </c>
      <c r="H625" s="1341">
        <v>0</v>
      </c>
      <c r="I625" s="1341">
        <v>0</v>
      </c>
      <c r="J625" s="1341">
        <v>0</v>
      </c>
      <c r="K625" s="1341">
        <v>0</v>
      </c>
      <c r="L625" s="1341">
        <f t="shared" si="791"/>
        <v>0</v>
      </c>
      <c r="M625" s="1946"/>
      <c r="N625" s="1946"/>
      <c r="O625" s="1946"/>
      <c r="P625" s="1946"/>
      <c r="Q625" s="1946"/>
      <c r="R625" s="1946"/>
      <c r="S625" s="1946"/>
      <c r="T625" s="1946">
        <f t="shared" si="792"/>
        <v>0</v>
      </c>
      <c r="U625" s="1729"/>
      <c r="V625" s="2111">
        <f t="shared" si="841"/>
        <v>0</v>
      </c>
      <c r="W625" s="2111"/>
      <c r="X625" s="2111"/>
      <c r="Y625" s="2053">
        <f>F625+N625</f>
        <v>0</v>
      </c>
      <c r="Z625" s="2053"/>
      <c r="AA625" s="891">
        <f t="shared" si="827"/>
        <v>0</v>
      </c>
      <c r="AB625" s="891">
        <f t="shared" si="827"/>
        <v>0</v>
      </c>
      <c r="AC625" s="891">
        <f t="shared" si="827"/>
        <v>0</v>
      </c>
      <c r="AD625" s="891">
        <f t="shared" si="827"/>
        <v>0</v>
      </c>
      <c r="AE625" s="891">
        <f t="shared" si="827"/>
        <v>0</v>
      </c>
      <c r="AF625" s="1729">
        <f t="shared" si="793"/>
        <v>0</v>
      </c>
      <c r="AG625" s="1341"/>
      <c r="AH625" s="891"/>
      <c r="AI625" s="1343">
        <v>0</v>
      </c>
      <c r="AJ625" s="1343">
        <v>0</v>
      </c>
      <c r="AK625" s="1343">
        <v>0</v>
      </c>
      <c r="AL625" s="1343">
        <v>0</v>
      </c>
      <c r="AM625" s="1343">
        <v>0</v>
      </c>
      <c r="AN625" s="1343">
        <v>0</v>
      </c>
      <c r="AO625" s="1343">
        <f t="shared" si="794"/>
        <v>0</v>
      </c>
      <c r="AP625" s="1344"/>
      <c r="AQ625" s="1345"/>
      <c r="AR625" s="1344"/>
      <c r="AS625" s="1402"/>
      <c r="AT625" s="1402">
        <f t="shared" si="828"/>
        <v>0</v>
      </c>
      <c r="AU625" s="1345"/>
      <c r="AV625" s="1345">
        <f t="shared" si="795"/>
        <v>0</v>
      </c>
      <c r="AW625" s="2126"/>
      <c r="AX625" s="2108">
        <f t="shared" si="829"/>
        <v>0</v>
      </c>
      <c r="AY625" s="1438">
        <f t="shared" si="830"/>
        <v>0</v>
      </c>
      <c r="AZ625" s="1438"/>
      <c r="BA625" s="1438">
        <f t="shared" si="831"/>
        <v>0</v>
      </c>
      <c r="BB625" s="1438">
        <f t="shared" si="832"/>
        <v>0</v>
      </c>
      <c r="BC625" s="1438">
        <f t="shared" si="833"/>
        <v>0</v>
      </c>
      <c r="BD625" s="1438">
        <f t="shared" si="834"/>
        <v>0</v>
      </c>
      <c r="BE625" s="1438">
        <f t="shared" si="796"/>
        <v>0</v>
      </c>
      <c r="BF625" s="1362"/>
      <c r="BG625" s="1410"/>
      <c r="BH625" s="1350"/>
      <c r="BI625" s="1350"/>
      <c r="BJ625" s="1350"/>
      <c r="BK625" s="1350"/>
      <c r="BL625" s="1350"/>
      <c r="BM625" s="1350">
        <f t="shared" si="797"/>
        <v>0</v>
      </c>
      <c r="BN625" s="1351"/>
      <c r="BO625" s="1351"/>
      <c r="BP625" s="1352"/>
      <c r="BQ625" s="1352">
        <f t="shared" si="835"/>
        <v>0</v>
      </c>
      <c r="BR625" s="1352"/>
      <c r="BS625" s="1352">
        <f t="shared" si="798"/>
        <v>0</v>
      </c>
      <c r="BT625" s="1441"/>
      <c r="BU625" s="1441">
        <f t="shared" si="836"/>
        <v>0</v>
      </c>
      <c r="BV625" s="1441">
        <f t="shared" si="837"/>
        <v>0</v>
      </c>
      <c r="BW625" s="1441">
        <f t="shared" si="838"/>
        <v>0</v>
      </c>
      <c r="BX625" s="1441">
        <f t="shared" si="839"/>
        <v>0</v>
      </c>
      <c r="BY625" s="1441">
        <f t="shared" si="840"/>
        <v>0</v>
      </c>
      <c r="BZ625" s="1670">
        <f t="shared" si="799"/>
        <v>0</v>
      </c>
      <c r="CA625" s="2398"/>
      <c r="CB625" s="2059">
        <f t="shared" si="800"/>
        <v>0</v>
      </c>
    </row>
    <row r="626" spans="1:80" hidden="1">
      <c r="A626" s="1165"/>
      <c r="B626" s="1491" t="s">
        <v>753</v>
      </c>
      <c r="C626" s="1547" t="s">
        <v>236</v>
      </c>
      <c r="D626" s="1693"/>
      <c r="E626" s="1358">
        <v>0</v>
      </c>
      <c r="F626" s="891">
        <v>0</v>
      </c>
      <c r="G626" s="1341">
        <v>0</v>
      </c>
      <c r="H626" s="1341">
        <v>0</v>
      </c>
      <c r="I626" s="1341">
        <v>0</v>
      </c>
      <c r="J626" s="1341">
        <v>0</v>
      </c>
      <c r="K626" s="1341">
        <v>0</v>
      </c>
      <c r="L626" s="1341">
        <f t="shared" si="791"/>
        <v>0</v>
      </c>
      <c r="M626" s="1946"/>
      <c r="N626" s="1946"/>
      <c r="O626" s="1946"/>
      <c r="P626" s="1946"/>
      <c r="Q626" s="1946"/>
      <c r="R626" s="1946"/>
      <c r="S626" s="1946"/>
      <c r="T626" s="1946">
        <f t="shared" si="792"/>
        <v>0</v>
      </c>
      <c r="U626" s="1729"/>
      <c r="V626" s="2111">
        <f t="shared" si="841"/>
        <v>0</v>
      </c>
      <c r="W626" s="2111"/>
      <c r="X626" s="2111"/>
      <c r="Y626" s="2053">
        <f>F626+N626</f>
        <v>0</v>
      </c>
      <c r="Z626" s="2053"/>
      <c r="AA626" s="891">
        <f t="shared" si="827"/>
        <v>0</v>
      </c>
      <c r="AB626" s="891">
        <f t="shared" si="827"/>
        <v>0</v>
      </c>
      <c r="AC626" s="891">
        <f t="shared" si="827"/>
        <v>0</v>
      </c>
      <c r="AD626" s="891">
        <f t="shared" si="827"/>
        <v>0</v>
      </c>
      <c r="AE626" s="891">
        <f t="shared" si="827"/>
        <v>0</v>
      </c>
      <c r="AF626" s="1729">
        <f t="shared" si="793"/>
        <v>0</v>
      </c>
      <c r="AG626" s="1341"/>
      <c r="AH626" s="891"/>
      <c r="AI626" s="1343">
        <v>0</v>
      </c>
      <c r="AJ626" s="1343">
        <v>0</v>
      </c>
      <c r="AK626" s="1343">
        <v>0</v>
      </c>
      <c r="AL626" s="1343">
        <v>0</v>
      </c>
      <c r="AM626" s="1343">
        <v>0</v>
      </c>
      <c r="AN626" s="1343">
        <v>0</v>
      </c>
      <c r="AO626" s="1343">
        <f t="shared" si="794"/>
        <v>0</v>
      </c>
      <c r="AP626" s="1344"/>
      <c r="AQ626" s="1345"/>
      <c r="AR626" s="1344"/>
      <c r="AS626" s="1402"/>
      <c r="AT626" s="1402">
        <f t="shared" si="828"/>
        <v>0</v>
      </c>
      <c r="AU626" s="1345"/>
      <c r="AV626" s="1345">
        <f t="shared" si="795"/>
        <v>0</v>
      </c>
      <c r="AW626" s="2126"/>
      <c r="AX626" s="2108">
        <f t="shared" si="829"/>
        <v>0</v>
      </c>
      <c r="AY626" s="1438">
        <f t="shared" si="830"/>
        <v>0</v>
      </c>
      <c r="AZ626" s="1438"/>
      <c r="BA626" s="1438">
        <f t="shared" si="831"/>
        <v>0</v>
      </c>
      <c r="BB626" s="1438">
        <f t="shared" si="832"/>
        <v>0</v>
      </c>
      <c r="BC626" s="1438">
        <f t="shared" si="833"/>
        <v>0</v>
      </c>
      <c r="BD626" s="1438">
        <f t="shared" si="834"/>
        <v>0</v>
      </c>
      <c r="BE626" s="1438">
        <f t="shared" si="796"/>
        <v>0</v>
      </c>
      <c r="BF626" s="1362"/>
      <c r="BG626" s="1410"/>
      <c r="BH626" s="1350"/>
      <c r="BI626" s="1350"/>
      <c r="BJ626" s="1350"/>
      <c r="BK626" s="1350"/>
      <c r="BL626" s="1350"/>
      <c r="BM626" s="1350">
        <f t="shared" si="797"/>
        <v>0</v>
      </c>
      <c r="BN626" s="1351"/>
      <c r="BO626" s="1351"/>
      <c r="BP626" s="1352"/>
      <c r="BQ626" s="1352">
        <f t="shared" si="835"/>
        <v>0</v>
      </c>
      <c r="BR626" s="1352"/>
      <c r="BS626" s="1352">
        <f t="shared" si="798"/>
        <v>0</v>
      </c>
      <c r="BT626" s="1441"/>
      <c r="BU626" s="1441">
        <f t="shared" si="836"/>
        <v>0</v>
      </c>
      <c r="BV626" s="1441">
        <f t="shared" si="837"/>
        <v>0</v>
      </c>
      <c r="BW626" s="1441">
        <f t="shared" si="838"/>
        <v>0</v>
      </c>
      <c r="BX626" s="1441">
        <f t="shared" si="839"/>
        <v>0</v>
      </c>
      <c r="BY626" s="1441">
        <f t="shared" si="840"/>
        <v>0</v>
      </c>
      <c r="BZ626" s="1670">
        <f t="shared" si="799"/>
        <v>0</v>
      </c>
      <c r="CA626" s="2398"/>
      <c r="CB626" s="2059">
        <f t="shared" si="800"/>
        <v>0</v>
      </c>
    </row>
    <row r="627" spans="1:80" ht="24" hidden="1" customHeight="1">
      <c r="A627" s="1165"/>
      <c r="B627" s="1587" t="s">
        <v>752</v>
      </c>
      <c r="C627" s="1694" t="s">
        <v>751</v>
      </c>
      <c r="D627" s="1693"/>
      <c r="E627" s="1358">
        <v>0</v>
      </c>
      <c r="F627" s="891">
        <v>0</v>
      </c>
      <c r="G627" s="1341">
        <v>0</v>
      </c>
      <c r="H627" s="1341">
        <v>0</v>
      </c>
      <c r="I627" s="1341">
        <v>0</v>
      </c>
      <c r="J627" s="1341">
        <v>0</v>
      </c>
      <c r="K627" s="1341">
        <v>0</v>
      </c>
      <c r="L627" s="1341">
        <f t="shared" si="791"/>
        <v>0</v>
      </c>
      <c r="M627" s="1946"/>
      <c r="N627" s="1946"/>
      <c r="O627" s="1946"/>
      <c r="P627" s="1946"/>
      <c r="Q627" s="1946"/>
      <c r="R627" s="1946"/>
      <c r="S627" s="1946"/>
      <c r="T627" s="1946">
        <f t="shared" si="792"/>
        <v>0</v>
      </c>
      <c r="U627" s="1729"/>
      <c r="V627" s="2111">
        <f t="shared" si="841"/>
        <v>0</v>
      </c>
      <c r="W627" s="2111"/>
      <c r="X627" s="2111"/>
      <c r="Y627" s="2053">
        <f>F627+N627</f>
        <v>0</v>
      </c>
      <c r="Z627" s="2053"/>
      <c r="AA627" s="891">
        <f t="shared" si="827"/>
        <v>0</v>
      </c>
      <c r="AB627" s="891">
        <f t="shared" si="827"/>
        <v>0</v>
      </c>
      <c r="AC627" s="891">
        <f t="shared" si="827"/>
        <v>0</v>
      </c>
      <c r="AD627" s="891">
        <f t="shared" si="827"/>
        <v>0</v>
      </c>
      <c r="AE627" s="891">
        <f t="shared" si="827"/>
        <v>0</v>
      </c>
      <c r="AF627" s="1729">
        <f t="shared" si="793"/>
        <v>0</v>
      </c>
      <c r="AG627" s="1341"/>
      <c r="AH627" s="891"/>
      <c r="AI627" s="1343">
        <v>0</v>
      </c>
      <c r="AJ627" s="1343">
        <v>0</v>
      </c>
      <c r="AK627" s="1343">
        <v>0</v>
      </c>
      <c r="AL627" s="1343">
        <v>0</v>
      </c>
      <c r="AM627" s="1343">
        <v>0</v>
      </c>
      <c r="AN627" s="1343">
        <v>0</v>
      </c>
      <c r="AO627" s="1343">
        <f t="shared" si="794"/>
        <v>0</v>
      </c>
      <c r="AP627" s="1344"/>
      <c r="AQ627" s="1345"/>
      <c r="AR627" s="1344"/>
      <c r="AS627" s="1402"/>
      <c r="AT627" s="1402">
        <f t="shared" si="828"/>
        <v>0</v>
      </c>
      <c r="AU627" s="1345"/>
      <c r="AV627" s="1345">
        <f t="shared" si="795"/>
        <v>0</v>
      </c>
      <c r="AW627" s="2126"/>
      <c r="AX627" s="2108">
        <f t="shared" si="829"/>
        <v>0</v>
      </c>
      <c r="AY627" s="1438">
        <f t="shared" si="830"/>
        <v>0</v>
      </c>
      <c r="AZ627" s="1438"/>
      <c r="BA627" s="1438">
        <f t="shared" si="831"/>
        <v>0</v>
      </c>
      <c r="BB627" s="1438">
        <f t="shared" si="832"/>
        <v>0</v>
      </c>
      <c r="BC627" s="1438">
        <f t="shared" si="833"/>
        <v>0</v>
      </c>
      <c r="BD627" s="1438">
        <f t="shared" si="834"/>
        <v>0</v>
      </c>
      <c r="BE627" s="1438">
        <f t="shared" si="796"/>
        <v>0</v>
      </c>
      <c r="BF627" s="1347"/>
      <c r="BG627" s="1490"/>
      <c r="BH627" s="1350"/>
      <c r="BI627" s="1350"/>
      <c r="BJ627" s="1350"/>
      <c r="BK627" s="1350"/>
      <c r="BL627" s="1350"/>
      <c r="BM627" s="1350">
        <f t="shared" si="797"/>
        <v>0</v>
      </c>
      <c r="BN627" s="1351"/>
      <c r="BO627" s="1351"/>
      <c r="BP627" s="1352"/>
      <c r="BQ627" s="1352">
        <f t="shared" si="835"/>
        <v>0</v>
      </c>
      <c r="BR627" s="1352"/>
      <c r="BS627" s="1352">
        <f t="shared" si="798"/>
        <v>0</v>
      </c>
      <c r="BT627" s="1441"/>
      <c r="BU627" s="1441">
        <f t="shared" si="836"/>
        <v>0</v>
      </c>
      <c r="BV627" s="1441">
        <f t="shared" si="837"/>
        <v>0</v>
      </c>
      <c r="BW627" s="1441">
        <f t="shared" si="838"/>
        <v>0</v>
      </c>
      <c r="BX627" s="1441">
        <f t="shared" si="839"/>
        <v>0</v>
      </c>
      <c r="BY627" s="1441">
        <f t="shared" si="840"/>
        <v>0</v>
      </c>
      <c r="BZ627" s="1670">
        <f t="shared" si="799"/>
        <v>0</v>
      </c>
      <c r="CA627" s="2398"/>
      <c r="CB627" s="2059">
        <f t="shared" si="800"/>
        <v>0</v>
      </c>
    </row>
    <row r="628" spans="1:80" ht="15" hidden="1" customHeight="1">
      <c r="A628" s="1165"/>
      <c r="B628" s="1587" t="s">
        <v>750</v>
      </c>
      <c r="C628" s="1692" t="s">
        <v>413</v>
      </c>
      <c r="D628" s="1693"/>
      <c r="E628" s="1358">
        <v>0</v>
      </c>
      <c r="F628" s="891">
        <v>0</v>
      </c>
      <c r="G628" s="1341">
        <v>0</v>
      </c>
      <c r="H628" s="1341">
        <v>0</v>
      </c>
      <c r="I628" s="1341">
        <v>0</v>
      </c>
      <c r="J628" s="1341">
        <v>0</v>
      </c>
      <c r="K628" s="1341">
        <v>0</v>
      </c>
      <c r="L628" s="1341">
        <f t="shared" si="791"/>
        <v>0</v>
      </c>
      <c r="M628" s="1946"/>
      <c r="N628" s="1946"/>
      <c r="O628" s="1946"/>
      <c r="P628" s="1946"/>
      <c r="Q628" s="1946"/>
      <c r="R628" s="1946"/>
      <c r="S628" s="1946"/>
      <c r="T628" s="1946">
        <f t="shared" si="792"/>
        <v>0</v>
      </c>
      <c r="U628" s="1729"/>
      <c r="V628" s="2111">
        <f t="shared" si="841"/>
        <v>0</v>
      </c>
      <c r="W628" s="2111"/>
      <c r="X628" s="2111"/>
      <c r="Y628" s="2053">
        <f>F628+N628</f>
        <v>0</v>
      </c>
      <c r="Z628" s="2053"/>
      <c r="AA628" s="891">
        <f t="shared" si="827"/>
        <v>0</v>
      </c>
      <c r="AB628" s="891">
        <f t="shared" si="827"/>
        <v>0</v>
      </c>
      <c r="AC628" s="891">
        <f t="shared" si="827"/>
        <v>0</v>
      </c>
      <c r="AD628" s="891">
        <f t="shared" si="827"/>
        <v>0</v>
      </c>
      <c r="AE628" s="891">
        <f t="shared" si="827"/>
        <v>0</v>
      </c>
      <c r="AF628" s="1729">
        <f t="shared" si="793"/>
        <v>0</v>
      </c>
      <c r="AG628" s="1341"/>
      <c r="AH628" s="891"/>
      <c r="AI628" s="1343">
        <v>0</v>
      </c>
      <c r="AJ628" s="1343">
        <v>0</v>
      </c>
      <c r="AK628" s="1343">
        <v>0</v>
      </c>
      <c r="AL628" s="1343">
        <v>0</v>
      </c>
      <c r="AM628" s="1343">
        <v>0</v>
      </c>
      <c r="AN628" s="1343">
        <v>0</v>
      </c>
      <c r="AO628" s="1343">
        <f t="shared" si="794"/>
        <v>0</v>
      </c>
      <c r="AP628" s="1344"/>
      <c r="AQ628" s="1345"/>
      <c r="AR628" s="1344"/>
      <c r="AS628" s="1402"/>
      <c r="AT628" s="1402">
        <f t="shared" si="828"/>
        <v>0</v>
      </c>
      <c r="AU628" s="1345"/>
      <c r="AV628" s="1345">
        <f t="shared" si="795"/>
        <v>0</v>
      </c>
      <c r="AW628" s="2126"/>
      <c r="AX628" s="2108">
        <f t="shared" si="829"/>
        <v>0</v>
      </c>
      <c r="AY628" s="1438">
        <f t="shared" si="830"/>
        <v>0</v>
      </c>
      <c r="AZ628" s="1438"/>
      <c r="BA628" s="1438">
        <f t="shared" si="831"/>
        <v>0</v>
      </c>
      <c r="BB628" s="1438">
        <f t="shared" si="832"/>
        <v>0</v>
      </c>
      <c r="BC628" s="1438">
        <f t="shared" si="833"/>
        <v>0</v>
      </c>
      <c r="BD628" s="1438">
        <f t="shared" si="834"/>
        <v>0</v>
      </c>
      <c r="BE628" s="1438">
        <f t="shared" si="796"/>
        <v>0</v>
      </c>
      <c r="BF628" s="1347"/>
      <c r="BG628" s="1490"/>
      <c r="BH628" s="1350"/>
      <c r="BI628" s="1350"/>
      <c r="BJ628" s="1350"/>
      <c r="BK628" s="1350"/>
      <c r="BL628" s="1350"/>
      <c r="BM628" s="1350">
        <f t="shared" si="797"/>
        <v>0</v>
      </c>
      <c r="BN628" s="1351"/>
      <c r="BO628" s="1351"/>
      <c r="BP628" s="1352"/>
      <c r="BQ628" s="1352">
        <f t="shared" si="835"/>
        <v>0</v>
      </c>
      <c r="BR628" s="1352"/>
      <c r="BS628" s="1352">
        <f t="shared" si="798"/>
        <v>0</v>
      </c>
      <c r="BT628" s="1441"/>
      <c r="BU628" s="1441">
        <f t="shared" si="836"/>
        <v>0</v>
      </c>
      <c r="BV628" s="1441">
        <f t="shared" si="837"/>
        <v>0</v>
      </c>
      <c r="BW628" s="1441">
        <f t="shared" si="838"/>
        <v>0</v>
      </c>
      <c r="BX628" s="1441">
        <f t="shared" si="839"/>
        <v>0</v>
      </c>
      <c r="BY628" s="1441">
        <f t="shared" si="840"/>
        <v>0</v>
      </c>
      <c r="BZ628" s="1670">
        <f t="shared" si="799"/>
        <v>0</v>
      </c>
      <c r="CA628" s="2398"/>
      <c r="CB628" s="2059">
        <f t="shared" si="800"/>
        <v>0</v>
      </c>
    </row>
    <row r="629" spans="1:80" ht="31.5" customHeight="1">
      <c r="A629" s="1165"/>
      <c r="B629" s="1587" t="s">
        <v>756</v>
      </c>
      <c r="C629" s="1692" t="s">
        <v>415</v>
      </c>
      <c r="D629" s="1693"/>
      <c r="E629" s="1358">
        <v>1</v>
      </c>
      <c r="F629" s="891">
        <v>1000</v>
      </c>
      <c r="G629" s="1341">
        <v>17000</v>
      </c>
      <c r="H629" s="1341">
        <v>0</v>
      </c>
      <c r="I629" s="1341">
        <v>0</v>
      </c>
      <c r="J629" s="1341">
        <v>0</v>
      </c>
      <c r="K629" s="1341">
        <v>0</v>
      </c>
      <c r="L629" s="1341">
        <f t="shared" si="791"/>
        <v>18000</v>
      </c>
      <c r="M629" s="1946"/>
      <c r="N629" s="1989">
        <f>-164.1-3593.9</f>
        <v>-3758</v>
      </c>
      <c r="O629" s="1946">
        <v>-1500</v>
      </c>
      <c r="P629" s="1946"/>
      <c r="Q629" s="1946"/>
      <c r="R629" s="1946"/>
      <c r="S629" s="1946"/>
      <c r="T629" s="1946">
        <f t="shared" si="792"/>
        <v>-5258</v>
      </c>
      <c r="U629" s="1729"/>
      <c r="V629" s="2289">
        <v>1</v>
      </c>
      <c r="W629" s="2111"/>
      <c r="X629" s="2111"/>
      <c r="Y629" s="891">
        <v>423.5</v>
      </c>
      <c r="Z629" s="891"/>
      <c r="AA629" s="891">
        <v>12318.5</v>
      </c>
      <c r="AB629" s="891"/>
      <c r="AC629" s="891">
        <f t="shared" ref="AC629:AC642" si="842">I629+Q629</f>
        <v>0</v>
      </c>
      <c r="AD629" s="891">
        <f t="shared" ref="AD629:AD642" si="843">J629+R629</f>
        <v>0</v>
      </c>
      <c r="AE629" s="891">
        <f t="shared" ref="AE629:AE642" si="844">K629+S629</f>
        <v>0</v>
      </c>
      <c r="AF629" s="1729">
        <f t="shared" si="793"/>
        <v>12742</v>
      </c>
      <c r="AG629" s="1341"/>
      <c r="AH629" s="1341"/>
      <c r="AI629" s="1343">
        <v>0</v>
      </c>
      <c r="AJ629" s="1343">
        <v>0</v>
      </c>
      <c r="AK629" s="1343">
        <v>0</v>
      </c>
      <c r="AL629" s="1343">
        <v>0</v>
      </c>
      <c r="AM629" s="1343">
        <v>0</v>
      </c>
      <c r="AN629" s="1343">
        <v>0</v>
      </c>
      <c r="AO629" s="1343">
        <f t="shared" si="794"/>
        <v>0</v>
      </c>
      <c r="AP629" s="1344"/>
      <c r="AQ629" s="1345"/>
      <c r="AR629" s="1344"/>
      <c r="AS629" s="1402"/>
      <c r="AT629" s="1402">
        <f t="shared" si="828"/>
        <v>0</v>
      </c>
      <c r="AU629" s="1345"/>
      <c r="AV629" s="1345">
        <f t="shared" si="795"/>
        <v>0</v>
      </c>
      <c r="AW629" s="2126"/>
      <c r="AX629" s="2108">
        <f t="shared" si="829"/>
        <v>0</v>
      </c>
      <c r="AY629" s="1438">
        <f t="shared" si="830"/>
        <v>0</v>
      </c>
      <c r="AZ629" s="1438"/>
      <c r="BA629" s="1438">
        <f t="shared" si="831"/>
        <v>0</v>
      </c>
      <c r="BB629" s="1438">
        <f t="shared" si="832"/>
        <v>0</v>
      </c>
      <c r="BC629" s="1438">
        <f t="shared" si="833"/>
        <v>0</v>
      </c>
      <c r="BD629" s="1438">
        <f t="shared" si="834"/>
        <v>0</v>
      </c>
      <c r="BE629" s="1438">
        <f t="shared" si="796"/>
        <v>0</v>
      </c>
      <c r="BF629" s="1347"/>
      <c r="BG629" s="1490"/>
      <c r="BH629" s="1350">
        <v>2</v>
      </c>
      <c r="BI629" s="1350"/>
      <c r="BJ629" s="1350">
        <v>40000</v>
      </c>
      <c r="BK629" s="1350"/>
      <c r="BL629" s="1350"/>
      <c r="BM629" s="1350">
        <f t="shared" si="797"/>
        <v>40000</v>
      </c>
      <c r="BN629" s="1351"/>
      <c r="BO629" s="1351"/>
      <c r="BP629" s="1352"/>
      <c r="BQ629" s="1352">
        <f t="shared" si="835"/>
        <v>0</v>
      </c>
      <c r="BR629" s="1352"/>
      <c r="BS629" s="1352">
        <f t="shared" si="798"/>
        <v>0</v>
      </c>
      <c r="BT629" s="1441"/>
      <c r="BU629" s="1441">
        <f t="shared" si="836"/>
        <v>2</v>
      </c>
      <c r="BV629" s="1441">
        <f t="shared" si="837"/>
        <v>0</v>
      </c>
      <c r="BW629" s="1441">
        <v>35000</v>
      </c>
      <c r="BX629" s="1441">
        <f t="shared" si="839"/>
        <v>0</v>
      </c>
      <c r="BY629" s="1441">
        <f t="shared" si="840"/>
        <v>0</v>
      </c>
      <c r="BZ629" s="1670">
        <f t="shared" si="799"/>
        <v>35000</v>
      </c>
      <c r="CA629" s="2393" t="s">
        <v>233</v>
      </c>
      <c r="CB629" s="2059">
        <f t="shared" si="800"/>
        <v>3</v>
      </c>
    </row>
    <row r="630" spans="1:80" ht="34.5" hidden="1" customHeight="1">
      <c r="A630" s="1165"/>
      <c r="B630" s="1587" t="s">
        <v>754</v>
      </c>
      <c r="C630" s="1692" t="s">
        <v>749</v>
      </c>
      <c r="D630" s="1693"/>
      <c r="E630" s="1358">
        <v>6</v>
      </c>
      <c r="F630" s="891">
        <v>2000</v>
      </c>
      <c r="G630" s="1341">
        <v>60000</v>
      </c>
      <c r="H630" s="1341">
        <v>0</v>
      </c>
      <c r="I630" s="1341">
        <v>0</v>
      </c>
      <c r="J630" s="1341">
        <v>1125</v>
      </c>
      <c r="K630" s="1341">
        <v>27000</v>
      </c>
      <c r="L630" s="1341">
        <f>SUM(F630:K630)</f>
        <v>90125</v>
      </c>
      <c r="M630" s="1946">
        <v>-3</v>
      </c>
      <c r="N630" s="1946"/>
      <c r="O630" s="2032">
        <v>-7671.2</v>
      </c>
      <c r="P630" s="1946"/>
      <c r="Q630" s="1946"/>
      <c r="R630" s="1946"/>
      <c r="S630" s="1946"/>
      <c r="T630" s="1946">
        <f t="shared" si="792"/>
        <v>-7671.2</v>
      </c>
      <c r="U630" s="1729"/>
      <c r="V630" s="2111"/>
      <c r="W630" s="2111"/>
      <c r="X630" s="2111"/>
      <c r="Y630" s="891"/>
      <c r="Z630" s="891"/>
      <c r="AA630" s="891"/>
      <c r="AB630" s="891">
        <f t="shared" ref="AB630:AB642" si="845">H630+P630</f>
        <v>0</v>
      </c>
      <c r="AC630" s="891">
        <f t="shared" si="842"/>
        <v>0</v>
      </c>
      <c r="AD630" s="891"/>
      <c r="AE630" s="891"/>
      <c r="AF630" s="1729">
        <f>SUM(Y630:AE630)</f>
        <v>0</v>
      </c>
      <c r="AG630" s="2033"/>
      <c r="AH630" s="1695"/>
      <c r="AI630" s="1343">
        <v>7.97</v>
      </c>
      <c r="AJ630" s="1343">
        <v>2000</v>
      </c>
      <c r="AK630" s="1343">
        <v>83771.8</v>
      </c>
      <c r="AL630" s="1343">
        <v>0</v>
      </c>
      <c r="AM630" s="1343">
        <v>1900</v>
      </c>
      <c r="AN630" s="1343">
        <v>45600</v>
      </c>
      <c r="AO630" s="1343">
        <f t="shared" si="794"/>
        <v>133271.79999999999</v>
      </c>
      <c r="AP630" s="1344"/>
      <c r="AQ630" s="1345"/>
      <c r="AR630" s="1344"/>
      <c r="AS630" s="1402"/>
      <c r="AT630" s="1402">
        <f t="shared" si="828"/>
        <v>0</v>
      </c>
      <c r="AU630" s="1345"/>
      <c r="AV630" s="1988">
        <f t="shared" si="795"/>
        <v>0</v>
      </c>
      <c r="AW630" s="2126"/>
      <c r="AX630" s="2108"/>
      <c r="AY630" s="1438"/>
      <c r="AZ630" s="1438"/>
      <c r="BA630" s="1438">
        <v>0</v>
      </c>
      <c r="BB630" s="1438">
        <f t="shared" si="832"/>
        <v>0</v>
      </c>
      <c r="BC630" s="1438">
        <v>0</v>
      </c>
      <c r="BD630" s="1438">
        <v>0</v>
      </c>
      <c r="BE630" s="1438">
        <f t="shared" si="796"/>
        <v>0</v>
      </c>
      <c r="BF630" s="1347"/>
      <c r="BG630" s="1501"/>
      <c r="BH630" s="1350"/>
      <c r="BI630" s="1350"/>
      <c r="BJ630" s="1350"/>
      <c r="BK630" s="1350"/>
      <c r="BL630" s="1350"/>
      <c r="BM630" s="1350">
        <f t="shared" si="797"/>
        <v>0</v>
      </c>
      <c r="BN630" s="1351"/>
      <c r="BO630" s="1351"/>
      <c r="BP630" s="1352"/>
      <c r="BQ630" s="1352">
        <f t="shared" si="835"/>
        <v>0</v>
      </c>
      <c r="BR630" s="1352"/>
      <c r="BS630" s="1352">
        <f t="shared" si="798"/>
        <v>0</v>
      </c>
      <c r="BT630" s="1441"/>
      <c r="BU630" s="1441">
        <f t="shared" si="836"/>
        <v>0</v>
      </c>
      <c r="BV630" s="1441">
        <f t="shared" si="837"/>
        <v>0</v>
      </c>
      <c r="BW630" s="1441">
        <f t="shared" si="838"/>
        <v>0</v>
      </c>
      <c r="BX630" s="1441">
        <f t="shared" si="839"/>
        <v>0</v>
      </c>
      <c r="BY630" s="1441">
        <f t="shared" si="840"/>
        <v>0</v>
      </c>
      <c r="BZ630" s="1670">
        <f t="shared" si="799"/>
        <v>0</v>
      </c>
      <c r="CA630" s="2393" t="s">
        <v>453</v>
      </c>
      <c r="CB630" s="2059">
        <f t="shared" si="800"/>
        <v>0</v>
      </c>
    </row>
    <row r="631" spans="1:80" ht="24" hidden="1">
      <c r="A631" s="1165"/>
      <c r="B631" s="1587" t="s">
        <v>750</v>
      </c>
      <c r="C631" s="1696" t="s">
        <v>985</v>
      </c>
      <c r="D631" s="1693"/>
      <c r="E631" s="1358">
        <v>0</v>
      </c>
      <c r="F631" s="891">
        <v>0</v>
      </c>
      <c r="G631" s="1341">
        <v>0</v>
      </c>
      <c r="H631" s="1341">
        <v>0</v>
      </c>
      <c r="I631" s="1341">
        <v>0</v>
      </c>
      <c r="J631" s="1341">
        <v>0</v>
      </c>
      <c r="K631" s="1341">
        <v>0</v>
      </c>
      <c r="L631" s="1341">
        <f t="shared" ref="L631:L648" si="846">SUM(F631:K631)</f>
        <v>0</v>
      </c>
      <c r="M631" s="1946"/>
      <c r="N631" s="1946"/>
      <c r="O631" s="1946"/>
      <c r="P631" s="1946"/>
      <c r="Q631" s="1946"/>
      <c r="R631" s="1978">
        <f>S631/24</f>
        <v>0</v>
      </c>
      <c r="S631" s="1946"/>
      <c r="T631" s="1946">
        <f t="shared" si="792"/>
        <v>0</v>
      </c>
      <c r="U631" s="1729"/>
      <c r="V631" s="2111"/>
      <c r="W631" s="2111"/>
      <c r="X631" s="2111"/>
      <c r="Y631" s="891">
        <f t="shared" ref="Y631:Y642" si="847">F631+N631</f>
        <v>0</v>
      </c>
      <c r="Z631" s="891"/>
      <c r="AA631" s="891">
        <f t="shared" ref="AA631:AA642" si="848">G631+O631</f>
        <v>0</v>
      </c>
      <c r="AB631" s="891">
        <f t="shared" si="845"/>
        <v>0</v>
      </c>
      <c r="AC631" s="891">
        <f t="shared" si="842"/>
        <v>0</v>
      </c>
      <c r="AD631" s="891">
        <f t="shared" si="843"/>
        <v>0</v>
      </c>
      <c r="AE631" s="891">
        <f t="shared" si="844"/>
        <v>0</v>
      </c>
      <c r="AF631" s="1518">
        <f t="shared" ref="AF631:AF648" si="849">SUM(Y631:AE631)</f>
        <v>0</v>
      </c>
      <c r="AG631" s="1341"/>
      <c r="AH631" s="1341"/>
      <c r="AI631" s="1343">
        <v>0</v>
      </c>
      <c r="AJ631" s="1343">
        <v>0</v>
      </c>
      <c r="AK631" s="1343">
        <v>0</v>
      </c>
      <c r="AL631" s="1343">
        <v>0</v>
      </c>
      <c r="AM631" s="1343">
        <v>0</v>
      </c>
      <c r="AN631" s="1343">
        <v>0</v>
      </c>
      <c r="AO631" s="1343">
        <f t="shared" si="794"/>
        <v>0</v>
      </c>
      <c r="AP631" s="1344"/>
      <c r="AQ631" s="1345"/>
      <c r="AR631" s="1344"/>
      <c r="AS631" s="1402"/>
      <c r="AT631" s="1402">
        <f t="shared" si="828"/>
        <v>0</v>
      </c>
      <c r="AU631" s="1345"/>
      <c r="AV631" s="1345">
        <f t="shared" si="795"/>
        <v>0</v>
      </c>
      <c r="AW631" s="2126"/>
      <c r="AX631" s="2108">
        <f t="shared" si="829"/>
        <v>0</v>
      </c>
      <c r="AY631" s="1438">
        <f t="shared" si="830"/>
        <v>0</v>
      </c>
      <c r="AZ631" s="1438"/>
      <c r="BA631" s="1438">
        <f t="shared" si="831"/>
        <v>0</v>
      </c>
      <c r="BB631" s="1438">
        <f t="shared" si="832"/>
        <v>0</v>
      </c>
      <c r="BC631" s="1438">
        <f t="shared" si="833"/>
        <v>0</v>
      </c>
      <c r="BD631" s="1438">
        <f t="shared" si="834"/>
        <v>0</v>
      </c>
      <c r="BE631" s="1438">
        <f t="shared" si="796"/>
        <v>0</v>
      </c>
      <c r="BF631" s="1347"/>
      <c r="BG631" s="1490"/>
      <c r="BH631" s="1350"/>
      <c r="BI631" s="1350"/>
      <c r="BJ631" s="1350"/>
      <c r="BK631" s="1350"/>
      <c r="BL631" s="1350"/>
      <c r="BM631" s="1350">
        <f t="shared" si="797"/>
        <v>0</v>
      </c>
      <c r="BN631" s="1351"/>
      <c r="BO631" s="1351"/>
      <c r="BP631" s="1352"/>
      <c r="BQ631" s="1352">
        <f t="shared" si="835"/>
        <v>0</v>
      </c>
      <c r="BR631" s="1352"/>
      <c r="BS631" s="1352">
        <f t="shared" si="798"/>
        <v>0</v>
      </c>
      <c r="BT631" s="1441"/>
      <c r="BU631" s="1441">
        <f t="shared" si="836"/>
        <v>0</v>
      </c>
      <c r="BV631" s="1441">
        <f t="shared" si="837"/>
        <v>0</v>
      </c>
      <c r="BW631" s="1441">
        <f t="shared" si="838"/>
        <v>0</v>
      </c>
      <c r="BX631" s="1441">
        <f t="shared" si="839"/>
        <v>0</v>
      </c>
      <c r="BY631" s="1441">
        <f t="shared" si="840"/>
        <v>0</v>
      </c>
      <c r="BZ631" s="1670">
        <f t="shared" si="799"/>
        <v>0</v>
      </c>
      <c r="CA631" s="2393" t="s">
        <v>905</v>
      </c>
      <c r="CB631" s="2059">
        <f t="shared" si="800"/>
        <v>0</v>
      </c>
    </row>
    <row r="632" spans="1:80" ht="36">
      <c r="A632" s="1165"/>
      <c r="B632" s="1587" t="s">
        <v>754</v>
      </c>
      <c r="C632" s="1692" t="s">
        <v>1057</v>
      </c>
      <c r="D632" s="1693"/>
      <c r="E632" s="1358">
        <v>0</v>
      </c>
      <c r="F632" s="891">
        <v>0</v>
      </c>
      <c r="G632" s="1341">
        <v>0</v>
      </c>
      <c r="H632" s="1341">
        <v>0</v>
      </c>
      <c r="I632" s="1341">
        <v>0</v>
      </c>
      <c r="J632" s="1341">
        <v>0</v>
      </c>
      <c r="K632" s="1341">
        <v>0</v>
      </c>
      <c r="L632" s="1341">
        <f t="shared" si="846"/>
        <v>0</v>
      </c>
      <c r="M632" s="1946"/>
      <c r="N632" s="1946"/>
      <c r="O632" s="1946"/>
      <c r="P632" s="1946"/>
      <c r="Q632" s="1946"/>
      <c r="R632" s="1946"/>
      <c r="S632" s="1946"/>
      <c r="T632" s="1946">
        <f t="shared" si="792"/>
        <v>0</v>
      </c>
      <c r="U632" s="1729"/>
      <c r="V632" s="2111">
        <f t="shared" si="841"/>
        <v>0</v>
      </c>
      <c r="W632" s="2111"/>
      <c r="X632" s="2111"/>
      <c r="Y632" s="891">
        <f t="shared" si="847"/>
        <v>0</v>
      </c>
      <c r="Z632" s="891"/>
      <c r="AA632" s="891">
        <f t="shared" si="848"/>
        <v>0</v>
      </c>
      <c r="AB632" s="891">
        <f t="shared" si="845"/>
        <v>0</v>
      </c>
      <c r="AC632" s="891">
        <f t="shared" si="842"/>
        <v>0</v>
      </c>
      <c r="AD632" s="891">
        <f t="shared" si="843"/>
        <v>0</v>
      </c>
      <c r="AE632" s="891">
        <f t="shared" si="844"/>
        <v>0</v>
      </c>
      <c r="AF632" s="1518">
        <f t="shared" si="849"/>
        <v>0</v>
      </c>
      <c r="AG632" s="1341"/>
      <c r="AH632" s="1341"/>
      <c r="AI632" s="1343" t="s">
        <v>1121</v>
      </c>
      <c r="AJ632" s="1343">
        <v>4800</v>
      </c>
      <c r="AK632" s="1343">
        <v>0</v>
      </c>
      <c r="AL632" s="1343">
        <v>0</v>
      </c>
      <c r="AM632" s="1343">
        <v>2120</v>
      </c>
      <c r="AN632" s="1343">
        <v>50880</v>
      </c>
      <c r="AO632" s="1343">
        <f t="shared" si="794"/>
        <v>57800</v>
      </c>
      <c r="AP632" s="1344"/>
      <c r="AQ632" s="1345"/>
      <c r="AR632" s="1344"/>
      <c r="AS632" s="1402"/>
      <c r="AT632" s="1402">
        <f t="shared" si="828"/>
        <v>0</v>
      </c>
      <c r="AU632" s="1345"/>
      <c r="AV632" s="1345">
        <f t="shared" si="795"/>
        <v>0</v>
      </c>
      <c r="AW632" s="2126">
        <v>61.6</v>
      </c>
      <c r="AX632" s="2128"/>
      <c r="AY632" s="1438"/>
      <c r="AZ632" s="1438"/>
      <c r="BA632" s="1438">
        <v>6375</v>
      </c>
      <c r="BB632" s="1438">
        <f t="shared" si="832"/>
        <v>0</v>
      </c>
      <c r="BC632" s="1438">
        <v>2545</v>
      </c>
      <c r="BD632" s="1438">
        <v>61080</v>
      </c>
      <c r="BE632" s="1438">
        <f t="shared" si="796"/>
        <v>70000</v>
      </c>
      <c r="BF632" s="1347"/>
      <c r="BG632" s="1490"/>
      <c r="BH632" s="1350"/>
      <c r="BI632" s="1350"/>
      <c r="BJ632" s="1350"/>
      <c r="BK632" s="1350"/>
      <c r="BL632" s="1350"/>
      <c r="BM632" s="1350">
        <f t="shared" si="797"/>
        <v>0</v>
      </c>
      <c r="BN632" s="1351"/>
      <c r="BO632" s="1351"/>
      <c r="BP632" s="1352"/>
      <c r="BQ632" s="1352">
        <f t="shared" si="835"/>
        <v>0</v>
      </c>
      <c r="BR632" s="1352"/>
      <c r="BS632" s="1352">
        <f t="shared" si="798"/>
        <v>0</v>
      </c>
      <c r="BT632" s="1441"/>
      <c r="BU632" s="1441">
        <f t="shared" si="836"/>
        <v>0</v>
      </c>
      <c r="BV632" s="1441">
        <f t="shared" si="837"/>
        <v>0</v>
      </c>
      <c r="BW632" s="1441">
        <f t="shared" si="838"/>
        <v>0</v>
      </c>
      <c r="BX632" s="1441">
        <f t="shared" si="839"/>
        <v>0</v>
      </c>
      <c r="BY632" s="1441">
        <f t="shared" si="840"/>
        <v>0</v>
      </c>
      <c r="BZ632" s="1670">
        <f t="shared" si="799"/>
        <v>0</v>
      </c>
      <c r="CA632" s="2399" t="s">
        <v>1247</v>
      </c>
      <c r="CB632" s="2059">
        <f t="shared" si="800"/>
        <v>0</v>
      </c>
    </row>
    <row r="633" spans="1:80" ht="15" hidden="1" customHeight="1">
      <c r="A633" s="1165"/>
      <c r="B633" s="1697"/>
      <c r="C633" s="1692"/>
      <c r="D633" s="1693"/>
      <c r="E633" s="1358">
        <v>0</v>
      </c>
      <c r="F633" s="891">
        <v>0</v>
      </c>
      <c r="G633" s="1341">
        <v>0</v>
      </c>
      <c r="H633" s="1341">
        <v>0</v>
      </c>
      <c r="I633" s="1341"/>
      <c r="J633" s="1341">
        <v>0</v>
      </c>
      <c r="K633" s="1341">
        <v>0</v>
      </c>
      <c r="L633" s="1341">
        <f t="shared" si="846"/>
        <v>0</v>
      </c>
      <c r="M633" s="1408"/>
      <c r="N633" s="1408"/>
      <c r="O633" s="1408"/>
      <c r="P633" s="1408"/>
      <c r="Q633" s="1408"/>
      <c r="R633" s="1408"/>
      <c r="S633" s="1408"/>
      <c r="T633" s="1408">
        <f t="shared" si="792"/>
        <v>0</v>
      </c>
      <c r="U633" s="1718"/>
      <c r="V633" s="2111">
        <f t="shared" si="841"/>
        <v>0</v>
      </c>
      <c r="W633" s="2111"/>
      <c r="X633" s="2111"/>
      <c r="Y633" s="891">
        <f t="shared" si="847"/>
        <v>0</v>
      </c>
      <c r="Z633" s="891"/>
      <c r="AA633" s="891">
        <f t="shared" si="848"/>
        <v>0</v>
      </c>
      <c r="AB633" s="891">
        <f t="shared" si="845"/>
        <v>0</v>
      </c>
      <c r="AC633" s="891">
        <f t="shared" si="842"/>
        <v>0</v>
      </c>
      <c r="AD633" s="891">
        <f t="shared" si="843"/>
        <v>0</v>
      </c>
      <c r="AE633" s="891">
        <f t="shared" si="844"/>
        <v>0</v>
      </c>
      <c r="AF633" s="1518">
        <f t="shared" si="849"/>
        <v>0</v>
      </c>
      <c r="AG633" s="1341"/>
      <c r="AH633" s="1341"/>
      <c r="AI633" s="1343">
        <v>0</v>
      </c>
      <c r="AJ633" s="1343">
        <v>0</v>
      </c>
      <c r="AK633" s="1343">
        <v>0</v>
      </c>
      <c r="AL633" s="1343">
        <v>0</v>
      </c>
      <c r="AM633" s="1343">
        <v>0</v>
      </c>
      <c r="AN633" s="1343">
        <v>0</v>
      </c>
      <c r="AO633" s="1343">
        <f t="shared" si="794"/>
        <v>0</v>
      </c>
      <c r="AP633" s="1344"/>
      <c r="AQ633" s="1345"/>
      <c r="AR633" s="1344"/>
      <c r="AS633" s="1402"/>
      <c r="AT633" s="1402">
        <f t="shared" si="828"/>
        <v>0</v>
      </c>
      <c r="AU633" s="1345"/>
      <c r="AV633" s="1345">
        <f t="shared" si="795"/>
        <v>0</v>
      </c>
      <c r="AW633" s="2076"/>
      <c r="AX633" s="2108">
        <f t="shared" ref="AX633:AX642" si="850">AI633+AP633</f>
        <v>0</v>
      </c>
      <c r="AY633" s="1438">
        <f t="shared" ref="AY633:AY642" si="851">AJ633+AQ633</f>
        <v>0</v>
      </c>
      <c r="AZ633" s="1438"/>
      <c r="BA633" s="1438">
        <f t="shared" si="831"/>
        <v>0</v>
      </c>
      <c r="BB633" s="1438">
        <f t="shared" si="832"/>
        <v>0</v>
      </c>
      <c r="BC633" s="1438">
        <f t="shared" si="833"/>
        <v>0</v>
      </c>
      <c r="BD633" s="1438">
        <f t="shared" si="834"/>
        <v>0</v>
      </c>
      <c r="BE633" s="1438">
        <f t="shared" si="796"/>
        <v>0</v>
      </c>
      <c r="BF633" s="1347"/>
      <c r="BG633" s="1490"/>
      <c r="BH633" s="1350">
        <v>0</v>
      </c>
      <c r="BI633" s="1350">
        <v>0</v>
      </c>
      <c r="BJ633" s="1350">
        <v>0</v>
      </c>
      <c r="BK633" s="1350">
        <v>0</v>
      </c>
      <c r="BL633" s="1350">
        <v>0</v>
      </c>
      <c r="BM633" s="1350">
        <v>0</v>
      </c>
      <c r="BN633" s="1351"/>
      <c r="BO633" s="1351"/>
      <c r="BP633" s="1352"/>
      <c r="BQ633" s="1352">
        <f t="shared" si="835"/>
        <v>0</v>
      </c>
      <c r="BR633" s="1352"/>
      <c r="BS633" s="1352">
        <f t="shared" si="798"/>
        <v>0</v>
      </c>
      <c r="BT633" s="1441"/>
      <c r="BU633" s="1441">
        <f t="shared" si="836"/>
        <v>0</v>
      </c>
      <c r="BV633" s="1441">
        <f t="shared" si="837"/>
        <v>0</v>
      </c>
      <c r="BW633" s="1441">
        <f t="shared" si="838"/>
        <v>0</v>
      </c>
      <c r="BX633" s="1441">
        <f t="shared" si="839"/>
        <v>0</v>
      </c>
      <c r="BY633" s="1441">
        <f t="shared" si="840"/>
        <v>0</v>
      </c>
      <c r="BZ633" s="1670">
        <f t="shared" si="799"/>
        <v>0</v>
      </c>
      <c r="CA633" s="2055"/>
      <c r="CB633" s="2059">
        <f t="shared" si="800"/>
        <v>0</v>
      </c>
    </row>
    <row r="634" spans="1:80" ht="15" hidden="1" customHeight="1">
      <c r="A634" s="1165"/>
      <c r="B634" s="1697"/>
      <c r="C634" s="1692"/>
      <c r="D634" s="1693"/>
      <c r="E634" s="1358">
        <v>0</v>
      </c>
      <c r="F634" s="891">
        <v>0</v>
      </c>
      <c r="G634" s="1341">
        <v>0</v>
      </c>
      <c r="H634" s="1341">
        <v>0</v>
      </c>
      <c r="I634" s="1341"/>
      <c r="J634" s="1341">
        <v>0</v>
      </c>
      <c r="K634" s="1341">
        <v>0</v>
      </c>
      <c r="L634" s="1341">
        <f t="shared" si="846"/>
        <v>0</v>
      </c>
      <c r="M634" s="1408"/>
      <c r="N634" s="1408"/>
      <c r="O634" s="1408"/>
      <c r="P634" s="1408"/>
      <c r="Q634" s="1408"/>
      <c r="R634" s="1408"/>
      <c r="S634" s="1408"/>
      <c r="T634" s="1408">
        <f t="shared" si="792"/>
        <v>0</v>
      </c>
      <c r="U634" s="1718"/>
      <c r="V634" s="2111">
        <f t="shared" si="841"/>
        <v>0</v>
      </c>
      <c r="W634" s="2111"/>
      <c r="X634" s="2111"/>
      <c r="Y634" s="891">
        <f t="shared" si="847"/>
        <v>0</v>
      </c>
      <c r="Z634" s="891"/>
      <c r="AA634" s="891">
        <f t="shared" si="848"/>
        <v>0</v>
      </c>
      <c r="AB634" s="891">
        <f t="shared" si="845"/>
        <v>0</v>
      </c>
      <c r="AC634" s="891">
        <f t="shared" si="842"/>
        <v>0</v>
      </c>
      <c r="AD634" s="891">
        <f t="shared" si="843"/>
        <v>0</v>
      </c>
      <c r="AE634" s="891">
        <f t="shared" si="844"/>
        <v>0</v>
      </c>
      <c r="AF634" s="1518">
        <f t="shared" si="849"/>
        <v>0</v>
      </c>
      <c r="AG634" s="1341"/>
      <c r="AH634" s="1341"/>
      <c r="AI634" s="1343">
        <v>0</v>
      </c>
      <c r="AJ634" s="1343">
        <v>0</v>
      </c>
      <c r="AK634" s="1343">
        <v>0</v>
      </c>
      <c r="AL634" s="1343">
        <v>0</v>
      </c>
      <c r="AM634" s="1343">
        <v>0</v>
      </c>
      <c r="AN634" s="1343">
        <v>0</v>
      </c>
      <c r="AO634" s="1343">
        <f t="shared" si="794"/>
        <v>0</v>
      </c>
      <c r="AP634" s="1344"/>
      <c r="AQ634" s="1345"/>
      <c r="AR634" s="1344"/>
      <c r="AS634" s="1402"/>
      <c r="AT634" s="1402">
        <f t="shared" si="828"/>
        <v>0</v>
      </c>
      <c r="AU634" s="1345"/>
      <c r="AV634" s="1345">
        <f t="shared" si="795"/>
        <v>0</v>
      </c>
      <c r="AW634" s="2076"/>
      <c r="AX634" s="2108">
        <f t="shared" si="850"/>
        <v>0</v>
      </c>
      <c r="AY634" s="1438">
        <f t="shared" si="851"/>
        <v>0</v>
      </c>
      <c r="AZ634" s="1438"/>
      <c r="BA634" s="1438">
        <f t="shared" si="831"/>
        <v>0</v>
      </c>
      <c r="BB634" s="1438">
        <f t="shared" si="832"/>
        <v>0</v>
      </c>
      <c r="BC634" s="1438">
        <f t="shared" si="833"/>
        <v>0</v>
      </c>
      <c r="BD634" s="1438">
        <f t="shared" si="834"/>
        <v>0</v>
      </c>
      <c r="BE634" s="1438">
        <f t="shared" si="796"/>
        <v>0</v>
      </c>
      <c r="BF634" s="1347"/>
      <c r="BG634" s="1490"/>
      <c r="BH634" s="1350">
        <v>0</v>
      </c>
      <c r="BI634" s="1350">
        <v>0</v>
      </c>
      <c r="BJ634" s="1350">
        <v>0</v>
      </c>
      <c r="BK634" s="1350">
        <v>0</v>
      </c>
      <c r="BL634" s="1350">
        <v>0</v>
      </c>
      <c r="BM634" s="1350">
        <v>0</v>
      </c>
      <c r="BN634" s="1351"/>
      <c r="BO634" s="1351"/>
      <c r="BP634" s="1352"/>
      <c r="BQ634" s="1352">
        <f t="shared" si="835"/>
        <v>0</v>
      </c>
      <c r="BR634" s="1352"/>
      <c r="BS634" s="1352">
        <f t="shared" si="798"/>
        <v>0</v>
      </c>
      <c r="BT634" s="1441"/>
      <c r="BU634" s="1441">
        <f t="shared" si="836"/>
        <v>0</v>
      </c>
      <c r="BV634" s="1441">
        <f t="shared" si="837"/>
        <v>0</v>
      </c>
      <c r="BW634" s="1441">
        <f t="shared" si="838"/>
        <v>0</v>
      </c>
      <c r="BX634" s="1441">
        <f t="shared" si="839"/>
        <v>0</v>
      </c>
      <c r="BY634" s="1441">
        <f t="shared" si="840"/>
        <v>0</v>
      </c>
      <c r="BZ634" s="1670">
        <f t="shared" si="799"/>
        <v>0</v>
      </c>
      <c r="CA634" s="2055"/>
      <c r="CB634" s="2059">
        <f t="shared" si="800"/>
        <v>0</v>
      </c>
    </row>
    <row r="635" spans="1:80" ht="15" hidden="1" customHeight="1">
      <c r="A635" s="1165"/>
      <c r="B635" s="1697"/>
      <c r="C635" s="1692"/>
      <c r="D635" s="1693"/>
      <c r="E635" s="1358">
        <v>0</v>
      </c>
      <c r="F635" s="891">
        <v>0</v>
      </c>
      <c r="G635" s="1341">
        <v>0</v>
      </c>
      <c r="H635" s="1341">
        <v>0</v>
      </c>
      <c r="I635" s="1341"/>
      <c r="J635" s="1341">
        <v>0</v>
      </c>
      <c r="K635" s="1341">
        <v>0</v>
      </c>
      <c r="L635" s="1341">
        <f t="shared" si="846"/>
        <v>0</v>
      </c>
      <c r="M635" s="1408"/>
      <c r="N635" s="1408"/>
      <c r="O635" s="1408"/>
      <c r="P635" s="1408"/>
      <c r="Q635" s="1408"/>
      <c r="R635" s="1408"/>
      <c r="S635" s="1408"/>
      <c r="T635" s="1408">
        <f t="shared" si="792"/>
        <v>0</v>
      </c>
      <c r="U635" s="1718"/>
      <c r="V635" s="2111">
        <f t="shared" si="841"/>
        <v>0</v>
      </c>
      <c r="W635" s="2111"/>
      <c r="X635" s="2111"/>
      <c r="Y635" s="891">
        <f t="shared" si="847"/>
        <v>0</v>
      </c>
      <c r="Z635" s="891"/>
      <c r="AA635" s="891">
        <f t="shared" si="848"/>
        <v>0</v>
      </c>
      <c r="AB635" s="891">
        <f t="shared" si="845"/>
        <v>0</v>
      </c>
      <c r="AC635" s="891">
        <f t="shared" si="842"/>
        <v>0</v>
      </c>
      <c r="AD635" s="891">
        <f t="shared" si="843"/>
        <v>0</v>
      </c>
      <c r="AE635" s="891">
        <f t="shared" si="844"/>
        <v>0</v>
      </c>
      <c r="AF635" s="1518">
        <f t="shared" si="849"/>
        <v>0</v>
      </c>
      <c r="AG635" s="1341"/>
      <c r="AH635" s="1341"/>
      <c r="AI635" s="1343">
        <v>0</v>
      </c>
      <c r="AJ635" s="1343">
        <v>0</v>
      </c>
      <c r="AK635" s="1343">
        <v>0</v>
      </c>
      <c r="AL635" s="1343">
        <v>0</v>
      </c>
      <c r="AM635" s="1343">
        <v>0</v>
      </c>
      <c r="AN635" s="1343">
        <v>0</v>
      </c>
      <c r="AO635" s="1343">
        <f t="shared" si="794"/>
        <v>0</v>
      </c>
      <c r="AP635" s="1344"/>
      <c r="AQ635" s="1345"/>
      <c r="AR635" s="1344"/>
      <c r="AS635" s="1402"/>
      <c r="AT635" s="1402">
        <f t="shared" si="828"/>
        <v>0</v>
      </c>
      <c r="AU635" s="1345"/>
      <c r="AV635" s="1345">
        <f t="shared" si="795"/>
        <v>0</v>
      </c>
      <c r="AW635" s="2076"/>
      <c r="AX635" s="2108">
        <f t="shared" si="850"/>
        <v>0</v>
      </c>
      <c r="AY635" s="1438">
        <f t="shared" si="851"/>
        <v>0</v>
      </c>
      <c r="AZ635" s="1438"/>
      <c r="BA635" s="1438">
        <f t="shared" si="831"/>
        <v>0</v>
      </c>
      <c r="BB635" s="1438">
        <f t="shared" si="832"/>
        <v>0</v>
      </c>
      <c r="BC635" s="1438">
        <f t="shared" si="833"/>
        <v>0</v>
      </c>
      <c r="BD635" s="1438">
        <f t="shared" si="834"/>
        <v>0</v>
      </c>
      <c r="BE635" s="1438">
        <f t="shared" si="796"/>
        <v>0</v>
      </c>
      <c r="BF635" s="1347"/>
      <c r="BG635" s="1490"/>
      <c r="BH635" s="1350">
        <v>0</v>
      </c>
      <c r="BI635" s="1350">
        <v>0</v>
      </c>
      <c r="BJ635" s="1350">
        <v>0</v>
      </c>
      <c r="BK635" s="1350">
        <v>0</v>
      </c>
      <c r="BL635" s="1350">
        <v>0</v>
      </c>
      <c r="BM635" s="1350">
        <v>0</v>
      </c>
      <c r="BN635" s="1351"/>
      <c r="BO635" s="1351"/>
      <c r="BP635" s="1352"/>
      <c r="BQ635" s="1352">
        <f t="shared" si="835"/>
        <v>0</v>
      </c>
      <c r="BR635" s="1352"/>
      <c r="BS635" s="1352">
        <f t="shared" si="798"/>
        <v>0</v>
      </c>
      <c r="BT635" s="1441"/>
      <c r="BU635" s="1441">
        <f t="shared" si="836"/>
        <v>0</v>
      </c>
      <c r="BV635" s="1441">
        <f t="shared" si="837"/>
        <v>0</v>
      </c>
      <c r="BW635" s="1441">
        <f t="shared" si="838"/>
        <v>0</v>
      </c>
      <c r="BX635" s="1441">
        <f t="shared" si="839"/>
        <v>0</v>
      </c>
      <c r="BY635" s="1441">
        <f t="shared" si="840"/>
        <v>0</v>
      </c>
      <c r="BZ635" s="1670">
        <f t="shared" si="799"/>
        <v>0</v>
      </c>
      <c r="CA635" s="2055"/>
      <c r="CB635" s="2059">
        <f t="shared" si="800"/>
        <v>0</v>
      </c>
    </row>
    <row r="636" spans="1:80" ht="15" hidden="1" customHeight="1">
      <c r="A636" s="1165"/>
      <c r="B636" s="1697"/>
      <c r="C636" s="1692"/>
      <c r="D636" s="1693"/>
      <c r="E636" s="1358">
        <v>0</v>
      </c>
      <c r="F636" s="891">
        <v>0</v>
      </c>
      <c r="G636" s="1341">
        <v>0</v>
      </c>
      <c r="H636" s="1341">
        <v>0</v>
      </c>
      <c r="I636" s="1341"/>
      <c r="J636" s="1341">
        <v>0</v>
      </c>
      <c r="K636" s="1341">
        <v>0</v>
      </c>
      <c r="L636" s="1341">
        <f t="shared" si="846"/>
        <v>0</v>
      </c>
      <c r="M636" s="1408"/>
      <c r="N636" s="1408"/>
      <c r="O636" s="1408"/>
      <c r="P636" s="1408"/>
      <c r="Q636" s="1408"/>
      <c r="R636" s="1408"/>
      <c r="S636" s="1408"/>
      <c r="T636" s="1408">
        <f t="shared" si="792"/>
        <v>0</v>
      </c>
      <c r="U636" s="1718"/>
      <c r="V636" s="2111">
        <f t="shared" si="841"/>
        <v>0</v>
      </c>
      <c r="W636" s="2111"/>
      <c r="X636" s="2111"/>
      <c r="Y636" s="891">
        <f t="shared" si="847"/>
        <v>0</v>
      </c>
      <c r="Z636" s="891"/>
      <c r="AA636" s="891">
        <f t="shared" si="848"/>
        <v>0</v>
      </c>
      <c r="AB636" s="891">
        <f t="shared" si="845"/>
        <v>0</v>
      </c>
      <c r="AC636" s="891">
        <f t="shared" si="842"/>
        <v>0</v>
      </c>
      <c r="AD636" s="891">
        <f t="shared" si="843"/>
        <v>0</v>
      </c>
      <c r="AE636" s="891">
        <f t="shared" si="844"/>
        <v>0</v>
      </c>
      <c r="AF636" s="1518">
        <f t="shared" si="849"/>
        <v>0</v>
      </c>
      <c r="AG636" s="1341"/>
      <c r="AH636" s="1341"/>
      <c r="AI636" s="1343">
        <v>0</v>
      </c>
      <c r="AJ636" s="1343">
        <v>0</v>
      </c>
      <c r="AK636" s="1343">
        <v>0</v>
      </c>
      <c r="AL636" s="1343">
        <v>0</v>
      </c>
      <c r="AM636" s="1343">
        <v>0</v>
      </c>
      <c r="AN636" s="1343">
        <v>0</v>
      </c>
      <c r="AO636" s="1343">
        <f t="shared" si="794"/>
        <v>0</v>
      </c>
      <c r="AP636" s="1344"/>
      <c r="AQ636" s="1345"/>
      <c r="AR636" s="1344"/>
      <c r="AS636" s="1402"/>
      <c r="AT636" s="1402">
        <f t="shared" si="828"/>
        <v>0</v>
      </c>
      <c r="AU636" s="1345"/>
      <c r="AV636" s="1345">
        <f t="shared" si="795"/>
        <v>0</v>
      </c>
      <c r="AW636" s="2076"/>
      <c r="AX636" s="2108">
        <f t="shared" si="850"/>
        <v>0</v>
      </c>
      <c r="AY636" s="1438">
        <f t="shared" si="851"/>
        <v>0</v>
      </c>
      <c r="AZ636" s="1438"/>
      <c r="BA636" s="1438">
        <f t="shared" si="831"/>
        <v>0</v>
      </c>
      <c r="BB636" s="1438">
        <f t="shared" si="832"/>
        <v>0</v>
      </c>
      <c r="BC636" s="1438">
        <f t="shared" si="833"/>
        <v>0</v>
      </c>
      <c r="BD636" s="1438">
        <f t="shared" si="834"/>
        <v>0</v>
      </c>
      <c r="BE636" s="1438">
        <f t="shared" si="796"/>
        <v>0</v>
      </c>
      <c r="BF636" s="1347"/>
      <c r="BG636" s="1490"/>
      <c r="BH636" s="1350">
        <v>0</v>
      </c>
      <c r="BI636" s="1350">
        <v>0</v>
      </c>
      <c r="BJ636" s="1350">
        <v>0</v>
      </c>
      <c r="BK636" s="1350">
        <v>0</v>
      </c>
      <c r="BL636" s="1350">
        <v>0</v>
      </c>
      <c r="BM636" s="1350">
        <v>0</v>
      </c>
      <c r="BN636" s="1351"/>
      <c r="BO636" s="1351"/>
      <c r="BP636" s="1352"/>
      <c r="BQ636" s="1352">
        <f t="shared" si="835"/>
        <v>0</v>
      </c>
      <c r="BR636" s="1352"/>
      <c r="BS636" s="1352">
        <f t="shared" si="798"/>
        <v>0</v>
      </c>
      <c r="BT636" s="1441"/>
      <c r="BU636" s="1441">
        <f t="shared" si="836"/>
        <v>0</v>
      </c>
      <c r="BV636" s="1441">
        <f t="shared" si="837"/>
        <v>0</v>
      </c>
      <c r="BW636" s="1441">
        <f t="shared" si="838"/>
        <v>0</v>
      </c>
      <c r="BX636" s="1441">
        <f t="shared" si="839"/>
        <v>0</v>
      </c>
      <c r="BY636" s="1441">
        <f t="shared" si="840"/>
        <v>0</v>
      </c>
      <c r="BZ636" s="1670">
        <f t="shared" si="799"/>
        <v>0</v>
      </c>
      <c r="CA636" s="2055"/>
      <c r="CB636" s="2059">
        <f t="shared" si="800"/>
        <v>0</v>
      </c>
    </row>
    <row r="637" spans="1:80" ht="15" hidden="1" customHeight="1">
      <c r="A637" s="1165"/>
      <c r="B637" s="1697"/>
      <c r="C637" s="1692"/>
      <c r="D637" s="1693"/>
      <c r="E637" s="1358">
        <v>0</v>
      </c>
      <c r="F637" s="891">
        <v>0</v>
      </c>
      <c r="G637" s="1341">
        <v>0</v>
      </c>
      <c r="H637" s="1341">
        <v>0</v>
      </c>
      <c r="I637" s="1341"/>
      <c r="J637" s="1341">
        <v>0</v>
      </c>
      <c r="K637" s="1341">
        <v>0</v>
      </c>
      <c r="L637" s="1341">
        <f t="shared" si="846"/>
        <v>0</v>
      </c>
      <c r="M637" s="1408"/>
      <c r="N637" s="1408"/>
      <c r="O637" s="1408"/>
      <c r="P637" s="1408"/>
      <c r="Q637" s="1408"/>
      <c r="R637" s="1408"/>
      <c r="S637" s="1408"/>
      <c r="T637" s="1408">
        <f t="shared" si="792"/>
        <v>0</v>
      </c>
      <c r="U637" s="1718"/>
      <c r="V637" s="2111">
        <f t="shared" si="841"/>
        <v>0</v>
      </c>
      <c r="W637" s="2111"/>
      <c r="X637" s="2111"/>
      <c r="Y637" s="891">
        <f t="shared" si="847"/>
        <v>0</v>
      </c>
      <c r="Z637" s="891"/>
      <c r="AA637" s="891">
        <f t="shared" si="848"/>
        <v>0</v>
      </c>
      <c r="AB637" s="891">
        <f t="shared" si="845"/>
        <v>0</v>
      </c>
      <c r="AC637" s="891">
        <f t="shared" si="842"/>
        <v>0</v>
      </c>
      <c r="AD637" s="891">
        <f t="shared" si="843"/>
        <v>0</v>
      </c>
      <c r="AE637" s="891">
        <f t="shared" si="844"/>
        <v>0</v>
      </c>
      <c r="AF637" s="1518">
        <f t="shared" si="849"/>
        <v>0</v>
      </c>
      <c r="AG637" s="1341"/>
      <c r="AH637" s="1341"/>
      <c r="AI637" s="1343">
        <v>0</v>
      </c>
      <c r="AJ637" s="1343">
        <v>0</v>
      </c>
      <c r="AK637" s="1343">
        <v>0</v>
      </c>
      <c r="AL637" s="1343">
        <v>0</v>
      </c>
      <c r="AM637" s="1343">
        <v>0</v>
      </c>
      <c r="AN637" s="1343">
        <v>0</v>
      </c>
      <c r="AO637" s="1343">
        <f t="shared" si="794"/>
        <v>0</v>
      </c>
      <c r="AP637" s="1344"/>
      <c r="AQ637" s="1345"/>
      <c r="AR637" s="1344"/>
      <c r="AS637" s="1402"/>
      <c r="AT637" s="1402">
        <f t="shared" si="828"/>
        <v>0</v>
      </c>
      <c r="AU637" s="1345"/>
      <c r="AV637" s="1345">
        <f t="shared" si="795"/>
        <v>0</v>
      </c>
      <c r="AW637" s="2076"/>
      <c r="AX637" s="2108">
        <f t="shared" si="850"/>
        <v>0</v>
      </c>
      <c r="AY637" s="1438">
        <f t="shared" si="851"/>
        <v>0</v>
      </c>
      <c r="AZ637" s="1438"/>
      <c r="BA637" s="1438">
        <f t="shared" si="831"/>
        <v>0</v>
      </c>
      <c r="BB637" s="1438">
        <f t="shared" si="832"/>
        <v>0</v>
      </c>
      <c r="BC637" s="1438">
        <f t="shared" si="833"/>
        <v>0</v>
      </c>
      <c r="BD637" s="1438">
        <f t="shared" si="834"/>
        <v>0</v>
      </c>
      <c r="BE637" s="1438">
        <f t="shared" si="796"/>
        <v>0</v>
      </c>
      <c r="BF637" s="1347"/>
      <c r="BG637" s="1490"/>
      <c r="BH637" s="1350">
        <v>0</v>
      </c>
      <c r="BI637" s="1350">
        <v>0</v>
      </c>
      <c r="BJ637" s="1350">
        <v>0</v>
      </c>
      <c r="BK637" s="1350">
        <v>0</v>
      </c>
      <c r="BL637" s="1350">
        <v>0</v>
      </c>
      <c r="BM637" s="1350">
        <v>0</v>
      </c>
      <c r="BN637" s="1351"/>
      <c r="BO637" s="1351"/>
      <c r="BP637" s="1352"/>
      <c r="BQ637" s="1352">
        <f t="shared" si="835"/>
        <v>0</v>
      </c>
      <c r="BR637" s="1352"/>
      <c r="BS637" s="1352">
        <f t="shared" si="798"/>
        <v>0</v>
      </c>
      <c r="BT637" s="1441"/>
      <c r="BU637" s="1441">
        <f t="shared" si="836"/>
        <v>0</v>
      </c>
      <c r="BV637" s="1441">
        <f t="shared" si="837"/>
        <v>0</v>
      </c>
      <c r="BW637" s="1441">
        <f t="shared" si="838"/>
        <v>0</v>
      </c>
      <c r="BX637" s="1441">
        <f t="shared" si="839"/>
        <v>0</v>
      </c>
      <c r="BY637" s="1441">
        <f t="shared" si="840"/>
        <v>0</v>
      </c>
      <c r="BZ637" s="1670">
        <f t="shared" si="799"/>
        <v>0</v>
      </c>
      <c r="CA637" s="2055"/>
      <c r="CB637" s="2059">
        <f t="shared" si="800"/>
        <v>0</v>
      </c>
    </row>
    <row r="638" spans="1:80" ht="15" hidden="1" customHeight="1">
      <c r="A638" s="1165"/>
      <c r="B638" s="1697"/>
      <c r="C638" s="1692"/>
      <c r="D638" s="1693"/>
      <c r="E638" s="1358">
        <v>0</v>
      </c>
      <c r="F638" s="891">
        <v>0</v>
      </c>
      <c r="G638" s="1341">
        <v>0</v>
      </c>
      <c r="H638" s="1341">
        <v>0</v>
      </c>
      <c r="I638" s="1341"/>
      <c r="J638" s="1341">
        <v>0</v>
      </c>
      <c r="K638" s="1341">
        <v>0</v>
      </c>
      <c r="L638" s="1341">
        <f t="shared" si="846"/>
        <v>0</v>
      </c>
      <c r="M638" s="1408"/>
      <c r="N638" s="1408"/>
      <c r="O638" s="1408"/>
      <c r="P638" s="1408"/>
      <c r="Q638" s="1408"/>
      <c r="R638" s="1408"/>
      <c r="S638" s="1408"/>
      <c r="T638" s="1408">
        <f t="shared" si="792"/>
        <v>0</v>
      </c>
      <c r="U638" s="1718"/>
      <c r="V638" s="2111">
        <f t="shared" si="841"/>
        <v>0</v>
      </c>
      <c r="W638" s="2111"/>
      <c r="X638" s="2111"/>
      <c r="Y638" s="891">
        <f t="shared" si="847"/>
        <v>0</v>
      </c>
      <c r="Z638" s="891"/>
      <c r="AA638" s="891">
        <f t="shared" si="848"/>
        <v>0</v>
      </c>
      <c r="AB638" s="891">
        <f t="shared" si="845"/>
        <v>0</v>
      </c>
      <c r="AC638" s="891">
        <f t="shared" si="842"/>
        <v>0</v>
      </c>
      <c r="AD638" s="891">
        <f t="shared" si="843"/>
        <v>0</v>
      </c>
      <c r="AE638" s="891">
        <f t="shared" si="844"/>
        <v>0</v>
      </c>
      <c r="AF638" s="1518">
        <f t="shared" si="849"/>
        <v>0</v>
      </c>
      <c r="AG638" s="1341"/>
      <c r="AH638" s="1341"/>
      <c r="AI638" s="1343">
        <v>0</v>
      </c>
      <c r="AJ638" s="1343">
        <v>0</v>
      </c>
      <c r="AK638" s="1343">
        <v>0</v>
      </c>
      <c r="AL638" s="1343">
        <v>0</v>
      </c>
      <c r="AM638" s="1343">
        <v>0</v>
      </c>
      <c r="AN638" s="1343">
        <v>0</v>
      </c>
      <c r="AO638" s="1343">
        <f t="shared" si="794"/>
        <v>0</v>
      </c>
      <c r="AP638" s="1344"/>
      <c r="AQ638" s="1345"/>
      <c r="AR638" s="1344"/>
      <c r="AS638" s="1402"/>
      <c r="AT638" s="1402">
        <f t="shared" si="828"/>
        <v>0</v>
      </c>
      <c r="AU638" s="1345"/>
      <c r="AV638" s="1345">
        <f t="shared" si="795"/>
        <v>0</v>
      </c>
      <c r="AW638" s="2076"/>
      <c r="AX638" s="2108">
        <f t="shared" si="850"/>
        <v>0</v>
      </c>
      <c r="AY638" s="1438">
        <f t="shared" si="851"/>
        <v>0</v>
      </c>
      <c r="AZ638" s="1438"/>
      <c r="BA638" s="1438">
        <f t="shared" si="831"/>
        <v>0</v>
      </c>
      <c r="BB638" s="1438">
        <f t="shared" si="832"/>
        <v>0</v>
      </c>
      <c r="BC638" s="1438">
        <f t="shared" si="833"/>
        <v>0</v>
      </c>
      <c r="BD638" s="1438">
        <f t="shared" si="834"/>
        <v>0</v>
      </c>
      <c r="BE638" s="1438">
        <f t="shared" si="796"/>
        <v>0</v>
      </c>
      <c r="BF638" s="1347"/>
      <c r="BG638" s="1490"/>
      <c r="BH638" s="1350">
        <v>0</v>
      </c>
      <c r="BI638" s="1350">
        <v>0</v>
      </c>
      <c r="BJ638" s="1350">
        <v>0</v>
      </c>
      <c r="BK638" s="1350">
        <v>0</v>
      </c>
      <c r="BL638" s="1350">
        <v>0</v>
      </c>
      <c r="BM638" s="1350">
        <v>0</v>
      </c>
      <c r="BN638" s="1351"/>
      <c r="BO638" s="1351"/>
      <c r="BP638" s="1352"/>
      <c r="BQ638" s="1352">
        <f t="shared" si="835"/>
        <v>0</v>
      </c>
      <c r="BR638" s="1352"/>
      <c r="BS638" s="1352">
        <f t="shared" si="798"/>
        <v>0</v>
      </c>
      <c r="BT638" s="1441"/>
      <c r="BU638" s="1441">
        <f t="shared" si="836"/>
        <v>0</v>
      </c>
      <c r="BV638" s="1441">
        <f t="shared" si="837"/>
        <v>0</v>
      </c>
      <c r="BW638" s="1441">
        <f t="shared" si="838"/>
        <v>0</v>
      </c>
      <c r="BX638" s="1441">
        <f t="shared" si="839"/>
        <v>0</v>
      </c>
      <c r="BY638" s="1441">
        <f t="shared" si="840"/>
        <v>0</v>
      </c>
      <c r="BZ638" s="1670">
        <f t="shared" si="799"/>
        <v>0</v>
      </c>
      <c r="CA638" s="2055"/>
      <c r="CB638" s="2059">
        <f t="shared" si="800"/>
        <v>0</v>
      </c>
    </row>
    <row r="639" spans="1:80" ht="15" hidden="1" customHeight="1">
      <c r="A639" s="1165"/>
      <c r="B639" s="1697"/>
      <c r="C639" s="1692"/>
      <c r="D639" s="1693"/>
      <c r="E639" s="1358">
        <v>0</v>
      </c>
      <c r="F639" s="891">
        <v>0</v>
      </c>
      <c r="G639" s="1341">
        <v>0</v>
      </c>
      <c r="H639" s="1341">
        <v>0</v>
      </c>
      <c r="I639" s="1341"/>
      <c r="J639" s="1341">
        <v>0</v>
      </c>
      <c r="K639" s="1341">
        <v>0</v>
      </c>
      <c r="L639" s="1341">
        <f t="shared" si="846"/>
        <v>0</v>
      </c>
      <c r="M639" s="1408"/>
      <c r="N639" s="1408"/>
      <c r="O639" s="1408"/>
      <c r="P639" s="1408"/>
      <c r="Q639" s="1408"/>
      <c r="R639" s="1408"/>
      <c r="S639" s="1408"/>
      <c r="T639" s="1408">
        <f t="shared" si="792"/>
        <v>0</v>
      </c>
      <c r="U639" s="1718"/>
      <c r="V639" s="2111">
        <f t="shared" si="841"/>
        <v>0</v>
      </c>
      <c r="W639" s="2111"/>
      <c r="X639" s="2111"/>
      <c r="Y639" s="891">
        <f t="shared" si="847"/>
        <v>0</v>
      </c>
      <c r="Z639" s="891"/>
      <c r="AA639" s="891">
        <f t="shared" si="848"/>
        <v>0</v>
      </c>
      <c r="AB639" s="891">
        <f t="shared" si="845"/>
        <v>0</v>
      </c>
      <c r="AC639" s="891">
        <f t="shared" si="842"/>
        <v>0</v>
      </c>
      <c r="AD639" s="891">
        <f t="shared" si="843"/>
        <v>0</v>
      </c>
      <c r="AE639" s="891">
        <f t="shared" si="844"/>
        <v>0</v>
      </c>
      <c r="AF639" s="1518">
        <f t="shared" si="849"/>
        <v>0</v>
      </c>
      <c r="AG639" s="1341"/>
      <c r="AH639" s="1341"/>
      <c r="AI639" s="1343">
        <v>0</v>
      </c>
      <c r="AJ639" s="1343">
        <v>0</v>
      </c>
      <c r="AK639" s="1343">
        <v>0</v>
      </c>
      <c r="AL639" s="1343">
        <v>0</v>
      </c>
      <c r="AM639" s="1343">
        <v>0</v>
      </c>
      <c r="AN639" s="1343">
        <v>0</v>
      </c>
      <c r="AO639" s="1343">
        <f t="shared" si="794"/>
        <v>0</v>
      </c>
      <c r="AP639" s="1344"/>
      <c r="AQ639" s="1345"/>
      <c r="AR639" s="1344"/>
      <c r="AS639" s="1402"/>
      <c r="AT639" s="1402">
        <f t="shared" si="828"/>
        <v>0</v>
      </c>
      <c r="AU639" s="1345"/>
      <c r="AV639" s="1345">
        <f t="shared" si="795"/>
        <v>0</v>
      </c>
      <c r="AW639" s="2076"/>
      <c r="AX639" s="2108">
        <f t="shared" si="850"/>
        <v>0</v>
      </c>
      <c r="AY639" s="1438">
        <f t="shared" si="851"/>
        <v>0</v>
      </c>
      <c r="AZ639" s="1438"/>
      <c r="BA639" s="1438">
        <f t="shared" si="831"/>
        <v>0</v>
      </c>
      <c r="BB639" s="1438">
        <f t="shared" si="832"/>
        <v>0</v>
      </c>
      <c r="BC639" s="1438">
        <f t="shared" si="833"/>
        <v>0</v>
      </c>
      <c r="BD639" s="1438">
        <f t="shared" si="834"/>
        <v>0</v>
      </c>
      <c r="BE639" s="1438">
        <f t="shared" si="796"/>
        <v>0</v>
      </c>
      <c r="BF639" s="1347"/>
      <c r="BG639" s="1490"/>
      <c r="BH639" s="1350">
        <v>0</v>
      </c>
      <c r="BI639" s="1350">
        <v>0</v>
      </c>
      <c r="BJ639" s="1350">
        <v>0</v>
      </c>
      <c r="BK639" s="1350">
        <v>0</v>
      </c>
      <c r="BL639" s="1350">
        <v>0</v>
      </c>
      <c r="BM639" s="1350">
        <v>0</v>
      </c>
      <c r="BN639" s="1351"/>
      <c r="BO639" s="1351"/>
      <c r="BP639" s="1352"/>
      <c r="BQ639" s="1352">
        <f t="shared" si="835"/>
        <v>0</v>
      </c>
      <c r="BR639" s="1352"/>
      <c r="BS639" s="1352">
        <f t="shared" si="798"/>
        <v>0</v>
      </c>
      <c r="BT639" s="1441"/>
      <c r="BU639" s="1441">
        <f t="shared" si="836"/>
        <v>0</v>
      </c>
      <c r="BV639" s="1441">
        <f t="shared" si="837"/>
        <v>0</v>
      </c>
      <c r="BW639" s="1441">
        <f t="shared" si="838"/>
        <v>0</v>
      </c>
      <c r="BX639" s="1441">
        <f t="shared" si="839"/>
        <v>0</v>
      </c>
      <c r="BY639" s="1441">
        <f t="shared" si="840"/>
        <v>0</v>
      </c>
      <c r="BZ639" s="1670">
        <f t="shared" si="799"/>
        <v>0</v>
      </c>
      <c r="CA639" s="2055"/>
      <c r="CB639" s="2059">
        <f t="shared" si="800"/>
        <v>0</v>
      </c>
    </row>
    <row r="640" spans="1:80" ht="15" hidden="1" customHeight="1">
      <c r="A640" s="1165"/>
      <c r="B640" s="1697"/>
      <c r="C640" s="1692"/>
      <c r="D640" s="1693"/>
      <c r="E640" s="1358">
        <v>0</v>
      </c>
      <c r="F640" s="891">
        <v>0</v>
      </c>
      <c r="G640" s="1341">
        <v>0</v>
      </c>
      <c r="H640" s="1341">
        <v>0</v>
      </c>
      <c r="I640" s="1341"/>
      <c r="J640" s="1341">
        <v>0</v>
      </c>
      <c r="K640" s="1341">
        <v>0</v>
      </c>
      <c r="L640" s="1341">
        <f t="shared" si="846"/>
        <v>0</v>
      </c>
      <c r="M640" s="1408"/>
      <c r="N640" s="1408"/>
      <c r="O640" s="1408"/>
      <c r="P640" s="1408"/>
      <c r="Q640" s="1408"/>
      <c r="R640" s="1408"/>
      <c r="S640" s="1408"/>
      <c r="T640" s="1408">
        <f t="shared" si="792"/>
        <v>0</v>
      </c>
      <c r="U640" s="1718"/>
      <c r="V640" s="2111">
        <f t="shared" si="841"/>
        <v>0</v>
      </c>
      <c r="W640" s="2111"/>
      <c r="X640" s="2111"/>
      <c r="Y640" s="891">
        <f t="shared" si="847"/>
        <v>0</v>
      </c>
      <c r="Z640" s="891"/>
      <c r="AA640" s="891">
        <f t="shared" si="848"/>
        <v>0</v>
      </c>
      <c r="AB640" s="891">
        <f t="shared" si="845"/>
        <v>0</v>
      </c>
      <c r="AC640" s="891">
        <f t="shared" si="842"/>
        <v>0</v>
      </c>
      <c r="AD640" s="891">
        <f t="shared" si="843"/>
        <v>0</v>
      </c>
      <c r="AE640" s="891">
        <f t="shared" si="844"/>
        <v>0</v>
      </c>
      <c r="AF640" s="1518">
        <f t="shared" si="849"/>
        <v>0</v>
      </c>
      <c r="AG640" s="1341"/>
      <c r="AH640" s="1341"/>
      <c r="AI640" s="1343">
        <v>0</v>
      </c>
      <c r="AJ640" s="1343">
        <v>0</v>
      </c>
      <c r="AK640" s="1343">
        <v>0</v>
      </c>
      <c r="AL640" s="1343">
        <v>0</v>
      </c>
      <c r="AM640" s="1343">
        <v>0</v>
      </c>
      <c r="AN640" s="1343">
        <v>0</v>
      </c>
      <c r="AO640" s="1343">
        <f t="shared" si="794"/>
        <v>0</v>
      </c>
      <c r="AP640" s="1344"/>
      <c r="AQ640" s="1345"/>
      <c r="AR640" s="1344"/>
      <c r="AS640" s="1402"/>
      <c r="AT640" s="1402">
        <f t="shared" si="828"/>
        <v>0</v>
      </c>
      <c r="AU640" s="1345"/>
      <c r="AV640" s="1345">
        <f t="shared" si="795"/>
        <v>0</v>
      </c>
      <c r="AW640" s="2076"/>
      <c r="AX640" s="2108">
        <f t="shared" si="850"/>
        <v>0</v>
      </c>
      <c r="AY640" s="1438">
        <f t="shared" si="851"/>
        <v>0</v>
      </c>
      <c r="AZ640" s="1438"/>
      <c r="BA640" s="1438">
        <f t="shared" si="831"/>
        <v>0</v>
      </c>
      <c r="BB640" s="1438">
        <f t="shared" si="832"/>
        <v>0</v>
      </c>
      <c r="BC640" s="1438">
        <f t="shared" si="833"/>
        <v>0</v>
      </c>
      <c r="BD640" s="1438">
        <f t="shared" si="834"/>
        <v>0</v>
      </c>
      <c r="BE640" s="1438">
        <f t="shared" si="796"/>
        <v>0</v>
      </c>
      <c r="BF640" s="1347"/>
      <c r="BG640" s="1490"/>
      <c r="BH640" s="1350">
        <v>0</v>
      </c>
      <c r="BI640" s="1350">
        <v>0</v>
      </c>
      <c r="BJ640" s="1350">
        <v>0</v>
      </c>
      <c r="BK640" s="1350">
        <v>0</v>
      </c>
      <c r="BL640" s="1350">
        <v>0</v>
      </c>
      <c r="BM640" s="1350">
        <v>0</v>
      </c>
      <c r="BN640" s="1351"/>
      <c r="BO640" s="1351"/>
      <c r="BP640" s="1352"/>
      <c r="BQ640" s="1352">
        <f t="shared" si="835"/>
        <v>0</v>
      </c>
      <c r="BR640" s="1352"/>
      <c r="BS640" s="1352">
        <f t="shared" si="798"/>
        <v>0</v>
      </c>
      <c r="BT640" s="1441"/>
      <c r="BU640" s="1441">
        <f t="shared" si="836"/>
        <v>0</v>
      </c>
      <c r="BV640" s="1441">
        <f t="shared" si="837"/>
        <v>0</v>
      </c>
      <c r="BW640" s="1441">
        <f t="shared" si="838"/>
        <v>0</v>
      </c>
      <c r="BX640" s="1441">
        <f t="shared" si="839"/>
        <v>0</v>
      </c>
      <c r="BY640" s="1441">
        <f t="shared" si="840"/>
        <v>0</v>
      </c>
      <c r="BZ640" s="1670">
        <f t="shared" si="799"/>
        <v>0</v>
      </c>
      <c r="CA640" s="2055"/>
      <c r="CB640" s="2059">
        <f t="shared" si="800"/>
        <v>0</v>
      </c>
    </row>
    <row r="641" spans="1:80" ht="15" hidden="1" customHeight="1">
      <c r="A641" s="911">
        <v>48</v>
      </c>
      <c r="B641" s="1697"/>
      <c r="C641" s="1368" t="s">
        <v>748</v>
      </c>
      <c r="D641" s="1693" t="s">
        <v>955</v>
      </c>
      <c r="E641" s="1358">
        <v>0</v>
      </c>
      <c r="F641" s="891">
        <v>0</v>
      </c>
      <c r="G641" s="891">
        <v>0</v>
      </c>
      <c r="H641" s="891">
        <v>0</v>
      </c>
      <c r="I641" s="891"/>
      <c r="J641" s="891">
        <v>0</v>
      </c>
      <c r="K641" s="891">
        <v>0</v>
      </c>
      <c r="L641" s="1341">
        <f t="shared" si="846"/>
        <v>0</v>
      </c>
      <c r="M641" s="1440"/>
      <c r="N641" s="1440"/>
      <c r="O641" s="1408"/>
      <c r="P641" s="1408"/>
      <c r="Q641" s="1408"/>
      <c r="R641" s="1408"/>
      <c r="S641" s="1408"/>
      <c r="T641" s="1408">
        <f t="shared" si="792"/>
        <v>0</v>
      </c>
      <c r="U641" s="1718"/>
      <c r="V641" s="2111">
        <f t="shared" si="841"/>
        <v>0</v>
      </c>
      <c r="W641" s="2111"/>
      <c r="X641" s="2111"/>
      <c r="Y641" s="891">
        <f t="shared" si="847"/>
        <v>0</v>
      </c>
      <c r="Z641" s="891"/>
      <c r="AA641" s="891">
        <f t="shared" si="848"/>
        <v>0</v>
      </c>
      <c r="AB641" s="891">
        <f t="shared" si="845"/>
        <v>0</v>
      </c>
      <c r="AC641" s="891">
        <f t="shared" si="842"/>
        <v>0</v>
      </c>
      <c r="AD641" s="891">
        <f t="shared" si="843"/>
        <v>0</v>
      </c>
      <c r="AE641" s="891">
        <f t="shared" si="844"/>
        <v>0</v>
      </c>
      <c r="AF641" s="891">
        <f t="shared" si="849"/>
        <v>0</v>
      </c>
      <c r="AG641" s="1341"/>
      <c r="AH641" s="1341"/>
      <c r="AI641" s="1343">
        <v>0</v>
      </c>
      <c r="AJ641" s="1343">
        <v>0</v>
      </c>
      <c r="AK641" s="1343">
        <v>0</v>
      </c>
      <c r="AL641" s="1343">
        <v>0</v>
      </c>
      <c r="AM641" s="1343">
        <v>0</v>
      </c>
      <c r="AN641" s="1343">
        <v>0</v>
      </c>
      <c r="AO641" s="1343">
        <f t="shared" si="794"/>
        <v>0</v>
      </c>
      <c r="AP641" s="1344"/>
      <c r="AQ641" s="1345"/>
      <c r="AR641" s="1344"/>
      <c r="AS641" s="1402"/>
      <c r="AT641" s="1402">
        <f t="shared" si="828"/>
        <v>0</v>
      </c>
      <c r="AU641" s="1345"/>
      <c r="AV641" s="1345">
        <f t="shared" si="795"/>
        <v>0</v>
      </c>
      <c r="AW641" s="2076"/>
      <c r="AX641" s="2108">
        <f t="shared" si="850"/>
        <v>0</v>
      </c>
      <c r="AY641" s="1438">
        <f t="shared" si="851"/>
        <v>0</v>
      </c>
      <c r="AZ641" s="1438"/>
      <c r="BA641" s="1438">
        <f t="shared" si="831"/>
        <v>0</v>
      </c>
      <c r="BB641" s="1438">
        <f t="shared" si="832"/>
        <v>0</v>
      </c>
      <c r="BC641" s="1438">
        <f t="shared" si="833"/>
        <v>0</v>
      </c>
      <c r="BD641" s="1438">
        <f t="shared" si="834"/>
        <v>0</v>
      </c>
      <c r="BE641" s="1438">
        <f t="shared" si="796"/>
        <v>0</v>
      </c>
      <c r="BF641" s="1347"/>
      <c r="BG641" s="1490"/>
      <c r="BH641" s="1350">
        <v>0</v>
      </c>
      <c r="BI641" s="1350">
        <v>0</v>
      </c>
      <c r="BJ641" s="1350">
        <v>0</v>
      </c>
      <c r="BK641" s="1350">
        <v>0</v>
      </c>
      <c r="BL641" s="1350">
        <v>0</v>
      </c>
      <c r="BM641" s="1350">
        <v>0</v>
      </c>
      <c r="BN641" s="1351"/>
      <c r="BO641" s="1351"/>
      <c r="BP641" s="1352"/>
      <c r="BQ641" s="1352">
        <f t="shared" si="835"/>
        <v>0</v>
      </c>
      <c r="BR641" s="1352"/>
      <c r="BS641" s="1352">
        <f t="shared" si="798"/>
        <v>0</v>
      </c>
      <c r="BT641" s="1441"/>
      <c r="BU641" s="1441">
        <f t="shared" si="836"/>
        <v>0</v>
      </c>
      <c r="BV641" s="1441">
        <f t="shared" si="837"/>
        <v>0</v>
      </c>
      <c r="BW641" s="1441">
        <f t="shared" si="838"/>
        <v>0</v>
      </c>
      <c r="BX641" s="1441">
        <f t="shared" si="839"/>
        <v>0</v>
      </c>
      <c r="BY641" s="1441">
        <f t="shared" si="840"/>
        <v>0</v>
      </c>
      <c r="BZ641" s="1670">
        <f t="shared" si="799"/>
        <v>0</v>
      </c>
      <c r="CA641" s="2056"/>
      <c r="CB641" s="2059">
        <f t="shared" si="800"/>
        <v>0</v>
      </c>
    </row>
    <row r="642" spans="1:80" ht="15" hidden="1" customHeight="1">
      <c r="A642" s="936">
        <v>49</v>
      </c>
      <c r="B642" s="1698"/>
      <c r="C642" s="1368" t="s">
        <v>747</v>
      </c>
      <c r="D642" s="1548"/>
      <c r="E642" s="1358">
        <v>0</v>
      </c>
      <c r="F642" s="891">
        <v>0</v>
      </c>
      <c r="G642" s="891">
        <v>0</v>
      </c>
      <c r="H642" s="891">
        <v>0</v>
      </c>
      <c r="I642" s="891"/>
      <c r="J642" s="891">
        <v>0</v>
      </c>
      <c r="K642" s="891">
        <v>0</v>
      </c>
      <c r="L642" s="891">
        <f t="shared" si="846"/>
        <v>0</v>
      </c>
      <c r="M642" s="1367"/>
      <c r="N642" s="1367"/>
      <c r="O642" s="1367"/>
      <c r="P642" s="1367"/>
      <c r="Q642" s="1367"/>
      <c r="R642" s="1367"/>
      <c r="S642" s="1367"/>
      <c r="T642" s="1367">
        <f t="shared" si="792"/>
        <v>0</v>
      </c>
      <c r="U642" s="1719"/>
      <c r="V642" s="2111">
        <f t="shared" si="841"/>
        <v>0</v>
      </c>
      <c r="W642" s="2111"/>
      <c r="X642" s="2111"/>
      <c r="Y642" s="891">
        <f t="shared" si="847"/>
        <v>0</v>
      </c>
      <c r="Z642" s="891"/>
      <c r="AA642" s="891">
        <f t="shared" si="848"/>
        <v>0</v>
      </c>
      <c r="AB642" s="891">
        <f t="shared" si="845"/>
        <v>0</v>
      </c>
      <c r="AC642" s="891">
        <f t="shared" si="842"/>
        <v>0</v>
      </c>
      <c r="AD642" s="891">
        <f t="shared" si="843"/>
        <v>0</v>
      </c>
      <c r="AE642" s="891">
        <f t="shared" si="844"/>
        <v>0</v>
      </c>
      <c r="AF642" s="891">
        <f t="shared" si="849"/>
        <v>0</v>
      </c>
      <c r="AG642" s="891"/>
      <c r="AH642" s="891"/>
      <c r="AI642" s="1346">
        <v>0</v>
      </c>
      <c r="AJ642" s="1346">
        <v>0</v>
      </c>
      <c r="AK642" s="1346">
        <v>0</v>
      </c>
      <c r="AL642" s="1346">
        <v>0</v>
      </c>
      <c r="AM642" s="1346">
        <v>0</v>
      </c>
      <c r="AN642" s="1346">
        <v>0</v>
      </c>
      <c r="AO642" s="1346">
        <f t="shared" si="794"/>
        <v>0</v>
      </c>
      <c r="AP642" s="999"/>
      <c r="AQ642" s="1394"/>
      <c r="AR642" s="999"/>
      <c r="AS642" s="1402"/>
      <c r="AT642" s="1402">
        <f t="shared" si="828"/>
        <v>0</v>
      </c>
      <c r="AU642" s="1394"/>
      <c r="AV642" s="1394">
        <f t="shared" si="795"/>
        <v>0</v>
      </c>
      <c r="AW642" s="1999"/>
      <c r="AX642" s="2108">
        <f t="shared" si="850"/>
        <v>0</v>
      </c>
      <c r="AY642" s="1438">
        <f t="shared" si="851"/>
        <v>0</v>
      </c>
      <c r="AZ642" s="1438"/>
      <c r="BA642" s="1438">
        <f t="shared" si="831"/>
        <v>0</v>
      </c>
      <c r="BB642" s="1438">
        <f t="shared" si="832"/>
        <v>0</v>
      </c>
      <c r="BC642" s="1438">
        <f t="shared" si="833"/>
        <v>0</v>
      </c>
      <c r="BD642" s="1438">
        <f t="shared" si="834"/>
        <v>0</v>
      </c>
      <c r="BE642" s="1438">
        <f t="shared" si="796"/>
        <v>0</v>
      </c>
      <c r="BF642" s="1347"/>
      <c r="BG642" s="1699"/>
      <c r="BH642" s="1350">
        <v>0</v>
      </c>
      <c r="BI642" s="1350">
        <v>0</v>
      </c>
      <c r="BJ642" s="1350">
        <v>0</v>
      </c>
      <c r="BK642" s="1350">
        <v>0</v>
      </c>
      <c r="BL642" s="1350">
        <v>0</v>
      </c>
      <c r="BM642" s="1350">
        <v>0</v>
      </c>
      <c r="BN642" s="1351"/>
      <c r="BO642" s="1351"/>
      <c r="BP642" s="1352"/>
      <c r="BQ642" s="1352">
        <f t="shared" si="835"/>
        <v>0</v>
      </c>
      <c r="BR642" s="1352"/>
      <c r="BS642" s="1352">
        <f t="shared" si="798"/>
        <v>0</v>
      </c>
      <c r="BT642" s="1456"/>
      <c r="BU642" s="1441">
        <f t="shared" si="836"/>
        <v>0</v>
      </c>
      <c r="BV642" s="1441">
        <f t="shared" si="837"/>
        <v>0</v>
      </c>
      <c r="BW642" s="1441">
        <f t="shared" si="838"/>
        <v>0</v>
      </c>
      <c r="BX642" s="1441">
        <f t="shared" si="839"/>
        <v>0</v>
      </c>
      <c r="BY642" s="1441">
        <f t="shared" si="840"/>
        <v>0</v>
      </c>
      <c r="BZ642" s="1441">
        <f t="shared" si="799"/>
        <v>0</v>
      </c>
      <c r="CA642" s="2056"/>
      <c r="CB642" s="2059">
        <f t="shared" si="800"/>
        <v>0</v>
      </c>
    </row>
    <row r="643" spans="1:80" s="1167" customFormat="1" ht="21.6" hidden="1" customHeight="1">
      <c r="A643" s="1168"/>
      <c r="B643" s="3997" t="s">
        <v>611</v>
      </c>
      <c r="C643" s="3998"/>
      <c r="D643" s="2116">
        <v>0</v>
      </c>
      <c r="E643" s="2117">
        <f t="shared" ref="E643:P643" si="852">E13+E34+E54+E75+E96+E117+E138+E159+E179+E200+E221+E242+E263+E285+E306+E327+E348+E369+E390+E411+E432+E453+E474+E495+E516+E537+E558+E579+E600+E621</f>
        <v>256.423</v>
      </c>
      <c r="F643" s="2117">
        <f t="shared" si="852"/>
        <v>104239.8</v>
      </c>
      <c r="G643" s="2117">
        <f t="shared" si="852"/>
        <v>2184610.7000000002</v>
      </c>
      <c r="H643" s="2117">
        <f t="shared" si="852"/>
        <v>1095086.3999999999</v>
      </c>
      <c r="I643" s="2117">
        <f t="shared" si="852"/>
        <v>0</v>
      </c>
      <c r="J643" s="2117">
        <f t="shared" si="852"/>
        <v>72399.100003333326</v>
      </c>
      <c r="K643" s="2117">
        <f t="shared" si="852"/>
        <v>1737576.3</v>
      </c>
      <c r="L643" s="2117">
        <f t="shared" si="852"/>
        <v>5193912.300003333</v>
      </c>
      <c r="M643" s="2118">
        <f t="shared" si="852"/>
        <v>-58.582000000000001</v>
      </c>
      <c r="N643" s="2117">
        <f t="shared" si="852"/>
        <v>54448.1</v>
      </c>
      <c r="O643" s="2117">
        <f t="shared" si="852"/>
        <v>171255.09999999998</v>
      </c>
      <c r="P643" s="2117">
        <f t="shared" si="852"/>
        <v>-1095086.3999999999</v>
      </c>
      <c r="Q643" s="2117"/>
      <c r="R643" s="2119">
        <f>R13+R34+R54+R75+R96+R117+R138+R159+R179+R200+R221+R242+R263+R285+R306+R327+R348+R369+R390+R411+R432+R453+R474+R495+R516+R537+R558+R579+R600+R621</f>
        <v>2401</v>
      </c>
      <c r="S643" s="2117">
        <f>S13+S34+S54+S75+S96+S117+S138+S159+S179+S200+S221+S242+S263+S285+S306+S327+S348+S369+S390+S411+S432+S453+S474+S495+S516+S537+S558+S579+S600+S621</f>
        <v>57624</v>
      </c>
      <c r="T643" s="2117">
        <f t="shared" ref="T643:T648" si="853">SUM(N643:S643)</f>
        <v>-809358.2</v>
      </c>
      <c r="U643" s="2117"/>
      <c r="V643" s="2125">
        <f>V13+V34+V54+V75+V96+V117+V138+V159+V179+V200+V221+V242+V263+V285+V306+V327+V348+V369+V390+V411+V432+V453+V474+V495+V516+V537+V558+V579+V600+V621</f>
        <v>325.17200000000003</v>
      </c>
      <c r="W643" s="2125"/>
      <c r="X643" s="2125"/>
      <c r="Y643" s="2117">
        <f t="shared" ref="Y643:AE643" si="854">Y13+Y34+Y54+Y75+Y96+Y117+Y138+Y159+Y179+Y200+Y221+Y242+Y263+Y285+Y306+Y327+Y348+Y369+Y390+Y411+Y432+Y453+Y474+Y495+Y516+Y537+Y558+Y579+Y600+Y621</f>
        <v>661744.29999999993</v>
      </c>
      <c r="Z643" s="2117">
        <f t="shared" si="854"/>
        <v>1095086.3999999999</v>
      </c>
      <c r="AA643" s="2117">
        <f t="shared" si="854"/>
        <v>1951797.2999999998</v>
      </c>
      <c r="AB643" s="2117">
        <f t="shared" si="854"/>
        <v>1600000</v>
      </c>
      <c r="AC643" s="2117">
        <f t="shared" si="854"/>
        <v>66666.7</v>
      </c>
      <c r="AD643" s="2118">
        <f t="shared" si="854"/>
        <v>76149.100000000006</v>
      </c>
      <c r="AE643" s="2117">
        <f t="shared" si="854"/>
        <v>1827576.3</v>
      </c>
      <c r="AF643" s="2117">
        <f t="shared" si="849"/>
        <v>7279020.0999999996</v>
      </c>
      <c r="AG643" s="2117">
        <f>SUM(AG13:AG642)</f>
        <v>0</v>
      </c>
      <c r="AH643" s="2117">
        <f>SUM(AH13:AH642)</f>
        <v>293243.40000000002</v>
      </c>
      <c r="AI643" s="2117">
        <f t="shared" ref="AI643:AU643" si="855">AI13+AI34+AI54+AI75+AI96+AI117+AI138+AI159+AI179+AI200+AI221+AI242+AI263+AI285+AI306+AI327+AI348+AI369+AI390+AI411+AI432+AI453+AI474+AI495+AI516+AI537+AI558+AI579+AI600+AI621</f>
        <v>293.84800000000007</v>
      </c>
      <c r="AJ643" s="2118">
        <f t="shared" si="855"/>
        <v>516547.5</v>
      </c>
      <c r="AK643" s="2117">
        <f t="shared" si="855"/>
        <v>2899960.6999999997</v>
      </c>
      <c r="AL643" s="2117">
        <f t="shared" si="855"/>
        <v>0</v>
      </c>
      <c r="AM643" s="2117">
        <f t="shared" si="855"/>
        <v>136827.70000000001</v>
      </c>
      <c r="AN643" s="2117">
        <f t="shared" si="855"/>
        <v>3283861.8</v>
      </c>
      <c r="AO643" s="2117">
        <f t="shared" si="855"/>
        <v>6837197.7000000002</v>
      </c>
      <c r="AP643" s="2117">
        <f t="shared" si="855"/>
        <v>12.3</v>
      </c>
      <c r="AQ643" s="2117">
        <f t="shared" si="855"/>
        <v>-65299.9</v>
      </c>
      <c r="AR643" s="2117">
        <f t="shared" si="855"/>
        <v>128744.9</v>
      </c>
      <c r="AS643" s="2117">
        <f t="shared" si="855"/>
        <v>0</v>
      </c>
      <c r="AT643" s="2117">
        <f t="shared" si="855"/>
        <v>-8265</v>
      </c>
      <c r="AU643" s="2118">
        <f t="shared" si="855"/>
        <v>-71494</v>
      </c>
      <c r="AV643" s="2118">
        <f t="shared" si="795"/>
        <v>-16314.000000000007</v>
      </c>
      <c r="AW643" s="2118">
        <f t="shared" ref="AW643:BD643" si="856">AW13+AW34+AW54+AW75+AW96+AW117+AW138+AW159+AW179+AW200+AW221+AW242+AW263+AW285+AW306+AW327+AW348+AW369+AW390+AW411+AW432+AW453+AW474+AW495+AW516+AW537+AW558+AW579+AW600+AW621</f>
        <v>541.05999999999995</v>
      </c>
      <c r="AX643" s="2125">
        <f t="shared" si="856"/>
        <v>187.50499999999997</v>
      </c>
      <c r="AY643" s="2118">
        <f t="shared" si="856"/>
        <v>441604.1</v>
      </c>
      <c r="AZ643" s="2118">
        <f t="shared" si="856"/>
        <v>0</v>
      </c>
      <c r="BA643" s="2117">
        <f t="shared" si="856"/>
        <v>3015749.2999999993</v>
      </c>
      <c r="BB643" s="2117">
        <f t="shared" si="856"/>
        <v>0</v>
      </c>
      <c r="BC643" s="2117">
        <f t="shared" si="856"/>
        <v>97196.700000000012</v>
      </c>
      <c r="BD643" s="2117">
        <f t="shared" si="856"/>
        <v>2332722.5</v>
      </c>
      <c r="BE643" s="2117">
        <f t="shared" si="796"/>
        <v>5887272.5999999996</v>
      </c>
      <c r="BF643" s="2120">
        <f>SUM(BF13:BF642)</f>
        <v>0</v>
      </c>
      <c r="BG643" s="2121">
        <f>SUM(BG13:BG642)</f>
        <v>-4300</v>
      </c>
      <c r="BH643" s="2118" t="e">
        <f t="shared" ref="BH643:BR643" si="857">BH13+BH34+BH54+BH75+BH96+BH117+BH138+BH159+BH179+BH200+BH221+BH242+BH263+BH285+BH306+BH327+BH348+BH369+BH390+BH411+BH432+BH453+BH474+BH495+BH516+BH537+BH558+BH579+BH600+BH621</f>
        <v>#VALUE!</v>
      </c>
      <c r="BI643" s="2117">
        <f t="shared" si="857"/>
        <v>0</v>
      </c>
      <c r="BJ643" s="2117">
        <f t="shared" si="857"/>
        <v>5568804</v>
      </c>
      <c r="BK643" s="2117">
        <f t="shared" si="857"/>
        <v>0</v>
      </c>
      <c r="BL643" s="2117">
        <f t="shared" si="857"/>
        <v>0</v>
      </c>
      <c r="BM643" s="2117">
        <f t="shared" si="857"/>
        <v>5568804</v>
      </c>
      <c r="BN643" s="2117">
        <f t="shared" si="857"/>
        <v>-1</v>
      </c>
      <c r="BO643" s="2117">
        <f t="shared" si="857"/>
        <v>0</v>
      </c>
      <c r="BP643" s="2117">
        <f t="shared" si="857"/>
        <v>0</v>
      </c>
      <c r="BQ643" s="2117">
        <f t="shared" si="857"/>
        <v>0</v>
      </c>
      <c r="BR643" s="2118">
        <f t="shared" si="857"/>
        <v>0</v>
      </c>
      <c r="BS643" s="2117">
        <f t="shared" si="798"/>
        <v>0</v>
      </c>
      <c r="BT643" s="2122"/>
      <c r="BU643" s="2117">
        <f>BU13+BU34+BU54+BU75+BU96+BU117+BU138+BU159+BU179+BU200+BU221+BU242+BU263+BU285+BU306+BU327+BU348+BU369+BU390+BU411+BU432+BU453+BU474+BU495+BU516+BU537+BU558+BU579+BU600+BU621</f>
        <v>221.4</v>
      </c>
      <c r="BV643" s="2118">
        <f>BV13+BV34+BV54+BV75+BV96+BV117+BV138+BV159+BV179+BV200+BV221+BV242+BV263+BV285+BV306+BV327+BV348+BV369+BV390+BV411+BV432+BV453+BV474+BV495+BV516+BV537+BV558+BV579+BV600+BV621</f>
        <v>0</v>
      </c>
      <c r="BW643" s="2118">
        <f>BW13+BW34+BW54+BW75+BW96+BW117+BW138+BW159+BW179+BW200+BW221+BW242+BW263+BW285+BW306+BW327+BW348+BW369+BW390+BW411+BW432+BW453+BW474+BW495+BW516+BW537+BW558+BW579+BW600+BW621</f>
        <v>5322181.7</v>
      </c>
      <c r="BX643" s="2118">
        <f>BX13+BX34+BX54+BX75+BX96+BX117+BX138+BX159+BX179+BX200+BX221+BX242+BX263+BX285+BX306+BX327+BX348+BX369+BX390+BX411+BX432+BX453+BX474+BX495+BX516+BX537+BX558+BX579+BX600+BX621</f>
        <v>102535.5</v>
      </c>
      <c r="BY643" s="2118">
        <f>BY13+BY34+BY54+BY75+BY96+BY117+BY138+BY159+BY179+BY200+BY221+BY242+BY263+BY285+BY306+BY327+BY348+BY369+BY390+BY411+BY432+BY453+BY474+BY495+BY516+BY537+BY558+BY579+BY600+BY621</f>
        <v>2460851.6</v>
      </c>
      <c r="BZ643" s="2117">
        <f t="shared" si="799"/>
        <v>7885568.8000000007</v>
      </c>
      <c r="CA643" s="2121"/>
      <c r="CB643" s="2059"/>
    </row>
    <row r="644" spans="1:80" ht="28.5" hidden="1" customHeight="1">
      <c r="A644" s="1165"/>
      <c r="B644" s="3834" t="s">
        <v>1122</v>
      </c>
      <c r="C644" s="3834"/>
      <c r="D644" s="1700"/>
      <c r="E644" s="1701" t="s">
        <v>1123</v>
      </c>
      <c r="F644" s="1701">
        <v>68426.700000000012</v>
      </c>
      <c r="G644" s="1701">
        <v>0</v>
      </c>
      <c r="H644" s="1701">
        <v>0</v>
      </c>
      <c r="I644" s="1701">
        <v>0</v>
      </c>
      <c r="J644" s="1701">
        <v>5543.4000000599999</v>
      </c>
      <c r="K644" s="1701">
        <v>133040</v>
      </c>
      <c r="L644" s="1701">
        <f t="shared" si="846"/>
        <v>207010.10000006002</v>
      </c>
      <c r="M644" s="1702"/>
      <c r="N644" s="1702">
        <f t="shared" ref="N644:S644" si="858">N297+N233+N59+N410+N80</f>
        <v>1000</v>
      </c>
      <c r="O644" s="1702">
        <f t="shared" si="858"/>
        <v>0</v>
      </c>
      <c r="P644" s="1702">
        <f t="shared" si="858"/>
        <v>0</v>
      </c>
      <c r="Q644" s="1702">
        <f t="shared" si="858"/>
        <v>0</v>
      </c>
      <c r="R644" s="1702">
        <f t="shared" si="858"/>
        <v>2401</v>
      </c>
      <c r="S644" s="1702">
        <f t="shared" si="858"/>
        <v>57624</v>
      </c>
      <c r="T644" s="1702">
        <f t="shared" si="853"/>
        <v>61025</v>
      </c>
      <c r="U644" s="2074"/>
      <c r="V644" s="2034" t="s">
        <v>1124</v>
      </c>
      <c r="W644" s="2034"/>
      <c r="X644" s="2034"/>
      <c r="Y644" s="1701">
        <f>Y297+Y233+Y59+Y410+Y80</f>
        <v>1915.7</v>
      </c>
      <c r="Z644" s="1701"/>
      <c r="AA644" s="1701">
        <f>AA297+AA233+AA59+AA410+AA80</f>
        <v>3268.8</v>
      </c>
      <c r="AB644" s="1701">
        <f>AB297+AB233+AB59+AB410+AB80</f>
        <v>0</v>
      </c>
      <c r="AC644" s="2035">
        <f>AC297+AC233+AC59+AC410+AC80</f>
        <v>0</v>
      </c>
      <c r="AD644" s="1701">
        <f>AD297+AD233+AD59+AD410+AD80</f>
        <v>3908.9</v>
      </c>
      <c r="AE644" s="1701">
        <f>AE297+AE233+AE59+AE410+AE80</f>
        <v>93812.6</v>
      </c>
      <c r="AF644" s="1701">
        <f t="shared" si="849"/>
        <v>102906</v>
      </c>
      <c r="AG644" s="1701"/>
      <c r="AH644" s="1701"/>
      <c r="AI644" s="1706" t="s">
        <v>1125</v>
      </c>
      <c r="AJ644" s="1703">
        <f>AJ297+AJ233+AJ59+AJ410+AJ80</f>
        <v>0</v>
      </c>
      <c r="AK644" s="1703">
        <f>AK297+AK233+AK59+AK410+AK80</f>
        <v>0</v>
      </c>
      <c r="AL644" s="1703">
        <f>AL297+AL233+AL59+AL410+AL80</f>
        <v>0</v>
      </c>
      <c r="AM644" s="1703">
        <f>AM297+AM233+AM59+AM410+AM80</f>
        <v>0</v>
      </c>
      <c r="AN644" s="1703">
        <f>AN297+AN233+AN59+AN410+AN80</f>
        <v>0</v>
      </c>
      <c r="AO644" s="1703">
        <f t="shared" si="794"/>
        <v>0</v>
      </c>
      <c r="AP644" s="1704">
        <f>AP165+AP190+AP208+AP236+AP333+AP334+AP356+AP357+AP416+AP436+AP437++AP541+AP632</f>
        <v>0</v>
      </c>
      <c r="AQ644" s="1704"/>
      <c r="AR644" s="1704"/>
      <c r="AS644" s="1704"/>
      <c r="AT644" s="1704"/>
      <c r="AU644" s="1704"/>
      <c r="AV644" s="1704">
        <f t="shared" si="795"/>
        <v>0</v>
      </c>
      <c r="AW644" s="1703"/>
      <c r="AX644" s="1703" t="s">
        <v>1126</v>
      </c>
      <c r="AY644" s="1703">
        <f t="shared" ref="AY644:BE644" si="859">AY165+AY190+AY208+AY236+AY333+AY334+AY356+AY357+AY416+AY436+AY437++AY541+AY632</f>
        <v>69392</v>
      </c>
      <c r="AZ644" s="1703"/>
      <c r="BA644" s="1703">
        <f t="shared" si="859"/>
        <v>107707.1</v>
      </c>
      <c r="BB644" s="1703">
        <f t="shared" si="859"/>
        <v>0</v>
      </c>
      <c r="BC644" s="1703">
        <f t="shared" si="859"/>
        <v>25552.3</v>
      </c>
      <c r="BD644" s="1703">
        <f t="shared" si="859"/>
        <v>613256.9</v>
      </c>
      <c r="BE644" s="1703">
        <f t="shared" si="859"/>
        <v>815908.3</v>
      </c>
      <c r="BF644" s="1705"/>
      <c r="BG644" s="1705"/>
      <c r="BH644" s="1706"/>
      <c r="BI644" s="1706"/>
      <c r="BJ644" s="1706">
        <v>0</v>
      </c>
      <c r="BK644" s="1706"/>
      <c r="BL644" s="1706"/>
      <c r="BM644" s="1706"/>
      <c r="BN644" s="1707"/>
      <c r="BO644" s="1707">
        <f>BO165+BO190+BO208+BO236+BO333+BO334+BO356+BO357+BO416+BO436+BO437++BO541+BO632</f>
        <v>0</v>
      </c>
      <c r="BP644" s="1707">
        <f>BP165+BP190+BP208+BP236+BP333+BP334+BP356+BP357+BP416+BP436+BP437++BP541+BP632</f>
        <v>0</v>
      </c>
      <c r="BQ644" s="1707">
        <f>BQ165+BQ190+BQ208+BQ236+BQ333+BQ334+BQ356+BQ357+BQ416+BQ436+BQ437++BQ541+BQ632</f>
        <v>0</v>
      </c>
      <c r="BR644" s="1707">
        <f>BR165+BR190+BR208+BR236+BR333+BR334+BR356+BR357+BR416+BR436+BR437++BR541+BR632</f>
        <v>0</v>
      </c>
      <c r="BS644" s="1707">
        <f t="shared" si="798"/>
        <v>0</v>
      </c>
      <c r="BT644" s="1670"/>
      <c r="BU644" s="1706"/>
      <c r="BV644" s="1706">
        <f>BV165+BV190+BV208+BV236+BV333+BV334+BV356+BV357+BV416+BV436+BV437++BV541+BV632</f>
        <v>0</v>
      </c>
      <c r="BW644" s="1706">
        <f>BW165+BW190+BW208+BW236+BW333+BW334+BW356+BW357+BW416+BW436+BW437++BW541+BW632</f>
        <v>6758</v>
      </c>
      <c r="BX644" s="2036">
        <f>BX165+BX190+BX208+BX236+BX333+BX334+BX356+BX357+BX416+BX436+BX437++BX541+BX632</f>
        <v>10306.799999999999</v>
      </c>
      <c r="BY644" s="2036">
        <f>BY165+BY190+BY208+BY236+BY333+BY334+BY356+BY357+BY416+BY436+BY437++BY541+BY632</f>
        <v>247363.9</v>
      </c>
      <c r="BZ644" s="1706">
        <f>BZ165+BZ190+BZ208+BZ236+BZ333+BZ334+BZ356+BZ357+BZ416+BZ436+BZ437++BZ541+BZ632</f>
        <v>264428.7</v>
      </c>
      <c r="CA644" s="2057"/>
      <c r="CB644" s="2059"/>
    </row>
    <row r="645" spans="1:80" ht="123.75" customHeight="1">
      <c r="A645" s="1165"/>
      <c r="B645" s="3993" t="s">
        <v>9</v>
      </c>
      <c r="C645" s="3994"/>
      <c r="D645" s="2144"/>
      <c r="E645" s="2141">
        <v>0</v>
      </c>
      <c r="F645" s="2140">
        <v>17125</v>
      </c>
      <c r="G645" s="2141">
        <v>0</v>
      </c>
      <c r="H645" s="2141">
        <v>0</v>
      </c>
      <c r="I645" s="2141"/>
      <c r="J645" s="2141"/>
      <c r="K645" s="2141">
        <v>0</v>
      </c>
      <c r="L645" s="2141">
        <f t="shared" si="846"/>
        <v>17125</v>
      </c>
      <c r="M645" s="2141"/>
      <c r="N645" s="2142">
        <v>40000</v>
      </c>
      <c r="O645" s="2142"/>
      <c r="P645" s="2143"/>
      <c r="Q645" s="2143"/>
      <c r="R645" s="2143"/>
      <c r="S645" s="1762"/>
      <c r="T645" s="1762">
        <f t="shared" si="853"/>
        <v>40000</v>
      </c>
      <c r="U645" s="1762"/>
      <c r="V645" s="1761">
        <f>E645+M645</f>
        <v>0</v>
      </c>
      <c r="W645" s="2233"/>
      <c r="X645" s="2233"/>
      <c r="Y645" s="1743">
        <v>8075.8</v>
      </c>
      <c r="Z645" s="1743"/>
      <c r="AA645" s="1743">
        <f t="shared" ref="AA645:AC646" si="860">G645+O645</f>
        <v>0</v>
      </c>
      <c r="AB645" s="1743">
        <f t="shared" si="860"/>
        <v>0</v>
      </c>
      <c r="AC645" s="1743">
        <f t="shared" si="860"/>
        <v>0</v>
      </c>
      <c r="AD645" s="1743"/>
      <c r="AE645" s="1743">
        <f>K645+S645</f>
        <v>0</v>
      </c>
      <c r="AF645" s="1743">
        <f t="shared" si="849"/>
        <v>8075.8</v>
      </c>
      <c r="AG645" s="1743"/>
      <c r="AH645" s="1743"/>
      <c r="AI645" s="1742">
        <v>0</v>
      </c>
      <c r="AJ645" s="1742">
        <v>17125</v>
      </c>
      <c r="AK645" s="1742">
        <v>0</v>
      </c>
      <c r="AL645" s="1743">
        <v>0</v>
      </c>
      <c r="AM645" s="1743"/>
      <c r="AN645" s="1743">
        <v>0</v>
      </c>
      <c r="AO645" s="1743">
        <f t="shared" si="794"/>
        <v>17125</v>
      </c>
      <c r="AP645" s="1743"/>
      <c r="AQ645" s="1743"/>
      <c r="AR645" s="1743"/>
      <c r="AS645" s="1743"/>
      <c r="AT645" s="1743"/>
      <c r="AU645" s="1743"/>
      <c r="AV645" s="1743">
        <f t="shared" si="795"/>
        <v>0</v>
      </c>
      <c r="AW645" s="1743"/>
      <c r="AX645" s="1744">
        <f>AI645+AP645</f>
        <v>0</v>
      </c>
      <c r="AY645" s="1742">
        <v>17125</v>
      </c>
      <c r="AZ645" s="1742"/>
      <c r="BA645" s="1742">
        <f>AK645+AR645</f>
        <v>0</v>
      </c>
      <c r="BB645" s="1742">
        <f>AL645+AS645</f>
        <v>0</v>
      </c>
      <c r="BC645" s="1742"/>
      <c r="BD645" s="1742">
        <f>AN645+AU645</f>
        <v>0</v>
      </c>
      <c r="BE645" s="1742">
        <f t="shared" si="796"/>
        <v>17125</v>
      </c>
      <c r="BF645" s="1745"/>
      <c r="BG645" s="1745"/>
      <c r="BH645" s="1742">
        <v>0</v>
      </c>
      <c r="BI645" s="1742">
        <v>18000</v>
      </c>
      <c r="BJ645" s="1742">
        <v>0</v>
      </c>
      <c r="BK645" s="1743"/>
      <c r="BL645" s="1743">
        <v>0</v>
      </c>
      <c r="BM645" s="1743">
        <v>18000</v>
      </c>
      <c r="BN645" s="1743"/>
      <c r="BO645" s="1743"/>
      <c r="BP645" s="1743"/>
      <c r="BQ645" s="1743"/>
      <c r="BR645" s="1743"/>
      <c r="BS645" s="1743">
        <f t="shared" si="798"/>
        <v>0</v>
      </c>
      <c r="BT645" s="2145"/>
      <c r="BU645" s="1742">
        <f t="shared" ref="BU645:BW646" si="861">BH645+BN645</f>
        <v>0</v>
      </c>
      <c r="BV645" s="1742">
        <f t="shared" si="861"/>
        <v>18000</v>
      </c>
      <c r="BW645" s="1742">
        <f t="shared" si="861"/>
        <v>0</v>
      </c>
      <c r="BX645" s="1742"/>
      <c r="BY645" s="1742">
        <f>BL645+BR645</f>
        <v>0</v>
      </c>
      <c r="BZ645" s="1743">
        <f t="shared" si="799"/>
        <v>18000</v>
      </c>
      <c r="CA645" s="1758" t="s">
        <v>192</v>
      </c>
      <c r="CB645" s="2059"/>
    </row>
    <row r="646" spans="1:80" ht="84" customHeight="1">
      <c r="A646" s="1165"/>
      <c r="B646" s="3993" t="s">
        <v>986</v>
      </c>
      <c r="C646" s="3994"/>
      <c r="D646" s="2144"/>
      <c r="E646" s="2141">
        <v>0</v>
      </c>
      <c r="F646" s="2140">
        <v>11200</v>
      </c>
      <c r="G646" s="2141">
        <v>0</v>
      </c>
      <c r="H646" s="2141">
        <v>0</v>
      </c>
      <c r="I646" s="2141"/>
      <c r="J646" s="2141"/>
      <c r="K646" s="2141">
        <v>0</v>
      </c>
      <c r="L646" s="2141">
        <f t="shared" si="846"/>
        <v>11200</v>
      </c>
      <c r="M646" s="2141"/>
      <c r="N646" s="2142"/>
      <c r="O646" s="2142"/>
      <c r="P646" s="2143"/>
      <c r="Q646" s="2143"/>
      <c r="R646" s="2143"/>
      <c r="S646" s="1762"/>
      <c r="T646" s="1762">
        <f t="shared" si="853"/>
        <v>0</v>
      </c>
      <c r="U646" s="1762"/>
      <c r="V646" s="1761">
        <f>E646+M646</f>
        <v>0</v>
      </c>
      <c r="W646" s="2233"/>
      <c r="X646" s="2233"/>
      <c r="Y646" s="1743">
        <v>329529.5</v>
      </c>
      <c r="Z646" s="1743"/>
      <c r="AA646" s="1743">
        <f t="shared" si="860"/>
        <v>0</v>
      </c>
      <c r="AB646" s="1743">
        <f t="shared" si="860"/>
        <v>0</v>
      </c>
      <c r="AC646" s="1743">
        <f t="shared" si="860"/>
        <v>0</v>
      </c>
      <c r="AD646" s="1743"/>
      <c r="AE646" s="1743">
        <f>K646+S646</f>
        <v>0</v>
      </c>
      <c r="AF646" s="1743">
        <f t="shared" si="849"/>
        <v>329529.5</v>
      </c>
      <c r="AG646" s="1743"/>
      <c r="AH646" s="1743"/>
      <c r="AI646" s="1742">
        <v>0</v>
      </c>
      <c r="AJ646" s="1742">
        <v>20000</v>
      </c>
      <c r="AK646" s="1742">
        <v>0</v>
      </c>
      <c r="AL646" s="1743">
        <v>0</v>
      </c>
      <c r="AM646" s="1743"/>
      <c r="AN646" s="1743">
        <v>0</v>
      </c>
      <c r="AO646" s="1743">
        <f t="shared" si="794"/>
        <v>20000</v>
      </c>
      <c r="AP646" s="1743"/>
      <c r="AQ646" s="1743"/>
      <c r="AR646" s="1743"/>
      <c r="AS646" s="1743"/>
      <c r="AT646" s="1743"/>
      <c r="AU646" s="1743"/>
      <c r="AV646" s="1743">
        <f t="shared" si="795"/>
        <v>0</v>
      </c>
      <c r="AW646" s="1743"/>
      <c r="AX646" s="1742">
        <f>AI646+AP646</f>
        <v>0</v>
      </c>
      <c r="AY646" s="1742">
        <v>100443.5</v>
      </c>
      <c r="AZ646" s="1742"/>
      <c r="BA646" s="1742">
        <f>AK646+AR646</f>
        <v>0</v>
      </c>
      <c r="BB646" s="1742">
        <f>AL646+AS646</f>
        <v>0</v>
      </c>
      <c r="BC646" s="1742"/>
      <c r="BD646" s="1742">
        <f>AN646+AU646</f>
        <v>0</v>
      </c>
      <c r="BE646" s="1742">
        <f t="shared" si="796"/>
        <v>100443.5</v>
      </c>
      <c r="BF646" s="1745"/>
      <c r="BG646" s="1745"/>
      <c r="BH646" s="1742">
        <v>0</v>
      </c>
      <c r="BI646" s="1742"/>
      <c r="BJ646" s="1742">
        <v>0</v>
      </c>
      <c r="BK646" s="1743"/>
      <c r="BL646" s="1743">
        <v>0</v>
      </c>
      <c r="BM646" s="1743">
        <v>20000</v>
      </c>
      <c r="BN646" s="1743"/>
      <c r="BO646" s="1743"/>
      <c r="BP646" s="1743"/>
      <c r="BQ646" s="1743"/>
      <c r="BR646" s="1743"/>
      <c r="BS646" s="1743">
        <f t="shared" si="798"/>
        <v>0</v>
      </c>
      <c r="BT646" s="2145"/>
      <c r="BU646" s="1742">
        <f t="shared" si="861"/>
        <v>0</v>
      </c>
      <c r="BV646" s="1742">
        <f t="shared" si="861"/>
        <v>0</v>
      </c>
      <c r="BW646" s="1742">
        <f t="shared" si="861"/>
        <v>0</v>
      </c>
      <c r="BX646" s="1742"/>
      <c r="BY646" s="1742">
        <f>BL646+BR646</f>
        <v>0</v>
      </c>
      <c r="BZ646" s="1743">
        <f t="shared" si="799"/>
        <v>0</v>
      </c>
      <c r="CA646" s="1279" t="s">
        <v>341</v>
      </c>
      <c r="CB646" s="2059"/>
    </row>
    <row r="647" spans="1:80" ht="15" hidden="1">
      <c r="A647" s="1165"/>
      <c r="B647" s="3995" t="s">
        <v>987</v>
      </c>
      <c r="C647" s="3996"/>
      <c r="D647" s="1708"/>
      <c r="E647" s="1709"/>
      <c r="F647" s="2039"/>
      <c r="G647" s="1710"/>
      <c r="H647" s="1710"/>
      <c r="I647" s="1710"/>
      <c r="J647" s="1710"/>
      <c r="K647" s="1711"/>
      <c r="L647" s="1711">
        <f t="shared" si="846"/>
        <v>0</v>
      </c>
      <c r="M647" s="1710"/>
      <c r="N647" s="1710"/>
      <c r="O647" s="1710"/>
      <c r="P647" s="1710"/>
      <c r="Q647" s="1710"/>
      <c r="R647" s="1710"/>
      <c r="S647" s="1710"/>
      <c r="T647" s="1710">
        <f t="shared" si="853"/>
        <v>0</v>
      </c>
      <c r="U647" s="2075"/>
      <c r="V647" s="1712"/>
      <c r="W647" s="1712"/>
      <c r="X647" s="1712"/>
      <c r="Y647" s="1710">
        <f>F647+N647</f>
        <v>0</v>
      </c>
      <c r="Z647" s="1710"/>
      <c r="AA647" s="1710">
        <f>G647+O647</f>
        <v>0</v>
      </c>
      <c r="AB647" s="1710"/>
      <c r="AC647" s="1710"/>
      <c r="AD647" s="1710"/>
      <c r="AE647" s="1710"/>
      <c r="AF647" s="1710">
        <f t="shared" si="849"/>
        <v>0</v>
      </c>
      <c r="AG647" s="2040">
        <f>AG103+AG121+AG187+AG234+AG298+AG307+AG475+AG538+AG560</f>
        <v>0</v>
      </c>
      <c r="AH647" s="1710"/>
      <c r="AI647" s="1710"/>
      <c r="AJ647" s="1710"/>
      <c r="AK647" s="1710"/>
      <c r="AL647" s="1710"/>
      <c r="AM647" s="1710"/>
      <c r="AN647" s="1710"/>
      <c r="AO647" s="1710">
        <f t="shared" si="794"/>
        <v>0</v>
      </c>
      <c r="AP647" s="1710"/>
      <c r="AQ647" s="1710"/>
      <c r="AR647" s="1710"/>
      <c r="AS647" s="1710"/>
      <c r="AT647" s="1710"/>
      <c r="AU647" s="1710"/>
      <c r="AV647" s="1710">
        <f t="shared" si="795"/>
        <v>0</v>
      </c>
      <c r="AW647" s="2085"/>
      <c r="AX647" s="1713"/>
      <c r="AY647" s="1710"/>
      <c r="AZ647" s="1710"/>
      <c r="BA647" s="1710"/>
      <c r="BB647" s="1710"/>
      <c r="BC647" s="1710"/>
      <c r="BD647" s="1710"/>
      <c r="BE647" s="1710">
        <f t="shared" si="796"/>
        <v>0</v>
      </c>
      <c r="BF647" s="1714"/>
      <c r="BG647" s="1714"/>
      <c r="BH647" s="1710"/>
      <c r="BI647" s="1710"/>
      <c r="BJ647" s="1710"/>
      <c r="BK647" s="1710"/>
      <c r="BL647" s="1710"/>
      <c r="BM647" s="1710"/>
      <c r="BN647" s="1710"/>
      <c r="BO647" s="1710"/>
      <c r="BP647" s="1710"/>
      <c r="BQ647" s="1710"/>
      <c r="BR647" s="1710"/>
      <c r="BS647" s="1710">
        <f t="shared" si="798"/>
        <v>0</v>
      </c>
      <c r="BT647" s="1710"/>
      <c r="BU647" s="1710"/>
      <c r="BV647" s="1710">
        <f>BI647+BO647</f>
        <v>0</v>
      </c>
      <c r="BW647" s="1710">
        <f>BJ647+BP647</f>
        <v>0</v>
      </c>
      <c r="BX647" s="1710">
        <f>BK647+BQ647</f>
        <v>0</v>
      </c>
      <c r="BY647" s="1710">
        <f>BL647+BR647</f>
        <v>0</v>
      </c>
      <c r="BZ647" s="1710">
        <f t="shared" si="799"/>
        <v>0</v>
      </c>
      <c r="CA647" s="2058"/>
      <c r="CB647" s="2059"/>
    </row>
    <row r="648" spans="1:80" ht="33" customHeight="1">
      <c r="A648" s="1165"/>
      <c r="B648" s="3948" t="s">
        <v>1127</v>
      </c>
      <c r="C648" s="3949"/>
      <c r="D648" s="2041"/>
      <c r="E648" s="1715">
        <v>0</v>
      </c>
      <c r="F648" s="2042"/>
      <c r="G648" s="2042">
        <v>0</v>
      </c>
      <c r="H648" s="2042">
        <v>0</v>
      </c>
      <c r="I648" s="2042"/>
      <c r="J648" s="2042"/>
      <c r="K648" s="2042">
        <v>0</v>
      </c>
      <c r="L648" s="2042">
        <f t="shared" si="846"/>
        <v>0</v>
      </c>
      <c r="M648" s="2043"/>
      <c r="N648" s="2043"/>
      <c r="O648" s="2037"/>
      <c r="P648" s="2043"/>
      <c r="Q648" s="2043"/>
      <c r="R648" s="2043"/>
      <c r="S648" s="2043"/>
      <c r="T648" s="2043">
        <f t="shared" si="853"/>
        <v>0</v>
      </c>
      <c r="U648" s="2075"/>
      <c r="V648" s="2038">
        <f>E648+M648</f>
        <v>0</v>
      </c>
      <c r="W648" s="2234"/>
      <c r="X648" s="2234"/>
      <c r="Y648" s="2418">
        <v>15900.9</v>
      </c>
      <c r="Z648" s="2418"/>
      <c r="AA648" s="2418">
        <v>23128.400000000001</v>
      </c>
      <c r="AB648" s="2418">
        <f>H648+P648</f>
        <v>0</v>
      </c>
      <c r="AC648" s="2418">
        <f>I648+Q648</f>
        <v>0</v>
      </c>
      <c r="AD648" s="2418"/>
      <c r="AE648" s="2418">
        <f>K648+S648</f>
        <v>0</v>
      </c>
      <c r="AF648" s="2418">
        <f t="shared" si="849"/>
        <v>39029.300000000003</v>
      </c>
      <c r="AG648" s="2418"/>
      <c r="AH648" s="2418"/>
      <c r="AI648" s="2419">
        <v>0</v>
      </c>
      <c r="AJ648" s="2419"/>
      <c r="AK648" s="2419">
        <v>0</v>
      </c>
      <c r="AL648" s="2420">
        <v>0</v>
      </c>
      <c r="AM648" s="2420"/>
      <c r="AN648" s="2420">
        <v>0</v>
      </c>
      <c r="AO648" s="2420">
        <f t="shared" si="794"/>
        <v>0</v>
      </c>
      <c r="AP648" s="2421"/>
      <c r="AQ648" s="2421"/>
      <c r="AR648" s="2421"/>
      <c r="AS648" s="2421"/>
      <c r="AT648" s="2421"/>
      <c r="AU648" s="2421"/>
      <c r="AV648" s="2421">
        <f t="shared" si="795"/>
        <v>0</v>
      </c>
      <c r="AW648" s="2420"/>
      <c r="AX648" s="2422">
        <f>AI648+AP648</f>
        <v>0</v>
      </c>
      <c r="AY648" s="2419"/>
      <c r="AZ648" s="2419"/>
      <c r="BA648" s="2419">
        <f>AK648+AR648</f>
        <v>0</v>
      </c>
      <c r="BB648" s="2419">
        <f>AL648+AS648</f>
        <v>0</v>
      </c>
      <c r="BC648" s="2419">
        <v>66666.7</v>
      </c>
      <c r="BD648" s="2419">
        <v>1600000</v>
      </c>
      <c r="BE648" s="2419">
        <f t="shared" si="796"/>
        <v>1666666.7</v>
      </c>
      <c r="BF648" s="2423"/>
      <c r="BG648" s="2423"/>
      <c r="BH648" s="2424">
        <v>0</v>
      </c>
      <c r="BI648" s="2424"/>
      <c r="BJ648" s="2424">
        <v>0</v>
      </c>
      <c r="BK648" s="2425"/>
      <c r="BL648" s="2425">
        <v>0</v>
      </c>
      <c r="BM648" s="2425">
        <v>0</v>
      </c>
      <c r="BN648" s="2426"/>
      <c r="BO648" s="2426"/>
      <c r="BP648" s="2426"/>
      <c r="BQ648" s="2426"/>
      <c r="BR648" s="2426"/>
      <c r="BS648" s="2426">
        <f t="shared" si="798"/>
        <v>0</v>
      </c>
      <c r="BT648" s="2426"/>
      <c r="BU648" s="2424">
        <f>BH648+BN648</f>
        <v>0</v>
      </c>
      <c r="BV648" s="2424"/>
      <c r="BW648" s="2424">
        <f>BJ648+BP648</f>
        <v>0</v>
      </c>
      <c r="BX648" s="2424"/>
      <c r="BY648" s="2424">
        <f>BL648+BR648</f>
        <v>0</v>
      </c>
      <c r="BZ648" s="2425">
        <f t="shared" si="799"/>
        <v>0</v>
      </c>
      <c r="CA648" s="741"/>
      <c r="CB648" s="2059"/>
    </row>
    <row r="649" spans="1:80" ht="18.600000000000001" customHeight="1">
      <c r="A649" s="1165"/>
      <c r="B649" s="3987" t="s">
        <v>746</v>
      </c>
      <c r="C649" s="3988"/>
      <c r="D649" s="2129"/>
      <c r="E649" s="2130" t="e">
        <f t="shared" ref="E649:L649" si="862">SUM(E643:E648)-E644</f>
        <v>#VALUE!</v>
      </c>
      <c r="F649" s="2130">
        <f t="shared" si="862"/>
        <v>132564.79999999999</v>
      </c>
      <c r="G649" s="2130">
        <f t="shared" si="862"/>
        <v>2184610.7000000002</v>
      </c>
      <c r="H649" s="2130">
        <f t="shared" si="862"/>
        <v>1095086.3999999999</v>
      </c>
      <c r="I649" s="2130">
        <f t="shared" si="862"/>
        <v>0</v>
      </c>
      <c r="J649" s="2130">
        <f t="shared" si="862"/>
        <v>72399.100003333326</v>
      </c>
      <c r="K649" s="2130">
        <f t="shared" si="862"/>
        <v>1737576.3</v>
      </c>
      <c r="L649" s="2130">
        <f t="shared" si="862"/>
        <v>5222237.300003333</v>
      </c>
      <c r="M649" s="2131">
        <f>SUM(M643:M648)</f>
        <v>-58.582000000000001</v>
      </c>
      <c r="N649" s="2132">
        <f>SUM(N643:N648)-N644</f>
        <v>94448.1</v>
      </c>
      <c r="O649" s="2132">
        <f t="shared" ref="O649:T649" si="863">SUM(O643:O648)-O644</f>
        <v>171255.09999999998</v>
      </c>
      <c r="P649" s="2132">
        <f t="shared" si="863"/>
        <v>-1095086.3999999999</v>
      </c>
      <c r="Q649" s="2132">
        <f t="shared" si="863"/>
        <v>0</v>
      </c>
      <c r="R649" s="2132">
        <f t="shared" si="863"/>
        <v>2401</v>
      </c>
      <c r="S649" s="2132">
        <f t="shared" si="863"/>
        <v>57624</v>
      </c>
      <c r="T649" s="2132">
        <f t="shared" si="863"/>
        <v>-769358.2</v>
      </c>
      <c r="U649" s="2131">
        <f>U54+U75+U159+U221+U391</f>
        <v>486.52499999999998</v>
      </c>
      <c r="V649" s="2132">
        <f>V13+V34+V54+V75+V96+V117+V138+V159+V179+V200+V221+V242+V263+V285+V306+V327+V348+V369+V390+V411+V432+V453+V474+V495+V516+V537+V558+V579+V600+V621</f>
        <v>325.17200000000003</v>
      </c>
      <c r="W649" s="2132">
        <f t="shared" ref="W649:AZ649" si="864">W13+W34+W54+W75+W96+W117+W138+W159+W179+W200+W221+W242+W263+W285+W306+W327+W348+W369+W390+W411+W432+W453+W474+W495+W516+W537+W558+W579+W600+W621+W645+W646</f>
        <v>172466.5</v>
      </c>
      <c r="X649" s="2132">
        <f t="shared" si="864"/>
        <v>118708.8</v>
      </c>
      <c r="Y649" s="2132">
        <f>Y13+Y34+Y54+Y75+Y96+Y117+Y138+Y159+Y179+Y200+Y221+Y242+Y263+Y285+Y306+Y327+Y348+Y369+Y390+Y411+Y432+Y453+Y474+Y495+Y516+Y537+Y558+Y579+Y600+Y621+Y645+Y646+Y648</f>
        <v>1015250.5</v>
      </c>
      <c r="Z649" s="2132">
        <f t="shared" ref="Z649:AF649" si="865">Z13+Z34+Z54+Z75+Z96+Z117+Z138+Z159+Z179+Z200+Z221+Z242+Z263+Z285+Z306+Z327+Z348+Z369+Z390+Z411+Z432+Z453+Z474+Z495+Z516+Z537+Z558+Z579+Z600+Z621+Z645+Z646+Z648</f>
        <v>1095086.3999999999</v>
      </c>
      <c r="AA649" s="2132">
        <f t="shared" si="865"/>
        <v>1974925.6999999997</v>
      </c>
      <c r="AB649" s="2132">
        <f t="shared" si="865"/>
        <v>1600000</v>
      </c>
      <c r="AC649" s="2132">
        <f>AC13+AC34+AC54+AC75+AC96+AC117+AC138+AC159+AC179+AC200+AC221+AC242+AC263+AC285+AC306+AC327+AC348+AC369+AC390+AC411+AC432+AC453+AC474+AC495+AC516+AC537+AC558+AC579+AC600+AC621+AC645+AC646+AC648</f>
        <v>66666.7</v>
      </c>
      <c r="AD649" s="2132">
        <f t="shared" si="865"/>
        <v>76149.100000000006</v>
      </c>
      <c r="AE649" s="2132">
        <f t="shared" si="865"/>
        <v>1827576.3</v>
      </c>
      <c r="AF649" s="2132">
        <f t="shared" si="865"/>
        <v>7946830</v>
      </c>
      <c r="AG649" s="2131">
        <f t="shared" si="864"/>
        <v>0</v>
      </c>
      <c r="AH649" s="2131">
        <f t="shared" si="864"/>
        <v>0</v>
      </c>
      <c r="AI649" s="2131">
        <f t="shared" si="864"/>
        <v>293.84800000000007</v>
      </c>
      <c r="AJ649" s="2131">
        <f t="shared" si="864"/>
        <v>553672.5</v>
      </c>
      <c r="AK649" s="2131">
        <f t="shared" si="864"/>
        <v>2899960.6999999997</v>
      </c>
      <c r="AL649" s="2131">
        <f t="shared" si="864"/>
        <v>0</v>
      </c>
      <c r="AM649" s="2131">
        <f t="shared" si="864"/>
        <v>136827.70000000001</v>
      </c>
      <c r="AN649" s="2131">
        <f t="shared" si="864"/>
        <v>3283861.8</v>
      </c>
      <c r="AO649" s="2131">
        <f t="shared" si="864"/>
        <v>6874322.7000000002</v>
      </c>
      <c r="AP649" s="2131">
        <f t="shared" si="864"/>
        <v>12.3</v>
      </c>
      <c r="AQ649" s="2131">
        <f t="shared" si="864"/>
        <v>-65299.9</v>
      </c>
      <c r="AR649" s="2131">
        <f t="shared" si="864"/>
        <v>128744.9</v>
      </c>
      <c r="AS649" s="2131">
        <f t="shared" si="864"/>
        <v>0</v>
      </c>
      <c r="AT649" s="2131">
        <f t="shared" si="864"/>
        <v>-8265</v>
      </c>
      <c r="AU649" s="2131">
        <f t="shared" si="864"/>
        <v>-71494</v>
      </c>
      <c r="AV649" s="2131">
        <f t="shared" si="864"/>
        <v>-16314</v>
      </c>
      <c r="AW649" s="2131">
        <f t="shared" si="864"/>
        <v>541.05999999999995</v>
      </c>
      <c r="AX649" s="2132">
        <f t="shared" si="864"/>
        <v>187.50499999999997</v>
      </c>
      <c r="AY649" s="2132">
        <f t="shared" si="864"/>
        <v>559172.6</v>
      </c>
      <c r="AZ649" s="2132">
        <f t="shared" si="864"/>
        <v>0</v>
      </c>
      <c r="BA649" s="2132">
        <f t="shared" ref="BA649:BZ649" si="866">BA13+BA34+BA54+BA75+BA96+BA117+BA138+BA159+BA179+BA200+BA221+BA242+BA263+BA285+BA306+BA327+BA348+BA369+BA390+BA411+BA432+BA453+BA474+BA495+BA516+BA537+BA558+BA579+BA600+BA621+BA645+BA646</f>
        <v>3015749.2999999993</v>
      </c>
      <c r="BB649" s="2132">
        <f t="shared" si="866"/>
        <v>0</v>
      </c>
      <c r="BC649" s="2132">
        <f>BC13+BC34+BC54+BC75+BC96+BC117+BC138+BC159+BC179+BC200+BC221+BC242+BC263+BC285+BC306+BC327+BC348+BC369+BC390+BC411+BC432+BC453+BC474+BC495+BC516+BC537+BC558+BC579+BC600+BC621+BC645+BC646+BC648</f>
        <v>163863.40000000002</v>
      </c>
      <c r="BD649" s="2132">
        <f>BD13+BD34+BD54+BD75+BD96+BD117+BD138+BD159+BD179+BD200+BD221+BD242+BD263+BD285+BD306+BD327+BD348+BD369+BD390+BD411+BD432+BD453+BD474+BD495+BD516+BD537+BD558+BD579+BD600+BD621+BD645+BD646+BD648</f>
        <v>3932722.5</v>
      </c>
      <c r="BE649" s="2132">
        <f>BE13+BE34+BE54+BE75+BE96+BE117+BE138+BE159+BE179+BE200+BE221+BE242+BE263+BE285+BE306+BE327+BE348+BE369+BE390+BE411+BE432+BE453+BE474+BE495+BE516+BE537+BE558+BE579+BE600+BE621+BE645+BE646+BE648</f>
        <v>7671507.8000000007</v>
      </c>
      <c r="BF649" s="2131">
        <f t="shared" si="866"/>
        <v>0</v>
      </c>
      <c r="BG649" s="2131">
        <f t="shared" si="866"/>
        <v>0</v>
      </c>
      <c r="BH649" s="2131" t="e">
        <f t="shared" si="866"/>
        <v>#VALUE!</v>
      </c>
      <c r="BI649" s="2131">
        <f t="shared" si="866"/>
        <v>18000</v>
      </c>
      <c r="BJ649" s="2131">
        <f t="shared" si="866"/>
        <v>5568804</v>
      </c>
      <c r="BK649" s="2131">
        <f t="shared" si="866"/>
        <v>0</v>
      </c>
      <c r="BL649" s="2131">
        <f t="shared" si="866"/>
        <v>0</v>
      </c>
      <c r="BM649" s="2131">
        <f t="shared" si="866"/>
        <v>5606804</v>
      </c>
      <c r="BN649" s="2131">
        <f t="shared" si="866"/>
        <v>-1</v>
      </c>
      <c r="BO649" s="2131">
        <f t="shared" si="866"/>
        <v>0</v>
      </c>
      <c r="BP649" s="2131">
        <f t="shared" si="866"/>
        <v>0</v>
      </c>
      <c r="BQ649" s="2131">
        <f t="shared" si="866"/>
        <v>0</v>
      </c>
      <c r="BR649" s="2131">
        <f t="shared" si="866"/>
        <v>0</v>
      </c>
      <c r="BS649" s="2131">
        <f t="shared" si="866"/>
        <v>0</v>
      </c>
      <c r="BT649" s="2131">
        <f t="shared" si="866"/>
        <v>413.98</v>
      </c>
      <c r="BU649" s="2132">
        <f t="shared" si="866"/>
        <v>221.4</v>
      </c>
      <c r="BV649" s="2132">
        <f t="shared" si="866"/>
        <v>18000</v>
      </c>
      <c r="BW649" s="2132">
        <f t="shared" si="866"/>
        <v>5322181.7</v>
      </c>
      <c r="BX649" s="2132">
        <f t="shared" si="866"/>
        <v>102535.5</v>
      </c>
      <c r="BY649" s="2132">
        <f t="shared" si="866"/>
        <v>2460851.6</v>
      </c>
      <c r="BZ649" s="2132">
        <f t="shared" si="866"/>
        <v>7903568.7999999998</v>
      </c>
      <c r="CA649" s="2133"/>
      <c r="CB649" s="2059"/>
    </row>
    <row r="650" spans="1:80" ht="21" customHeight="1">
      <c r="A650" s="2134"/>
      <c r="B650" s="3950" t="s">
        <v>886</v>
      </c>
      <c r="C650" s="3950"/>
      <c r="D650" s="1746"/>
      <c r="E650" s="1746"/>
      <c r="F650" s="1746"/>
      <c r="G650" s="1746"/>
      <c r="H650" s="1746"/>
      <c r="I650" s="1746"/>
      <c r="J650" s="1746"/>
      <c r="K650" s="1746"/>
      <c r="L650" s="1746"/>
      <c r="M650" s="1746"/>
      <c r="N650" s="1746"/>
      <c r="O650" s="1746"/>
      <c r="P650" s="1746"/>
      <c r="Q650" s="1746"/>
      <c r="R650" s="1746"/>
      <c r="S650" s="1746"/>
      <c r="T650" s="1746"/>
      <c r="U650" s="1748">
        <f>U59+U80+U236</f>
        <v>228.33499999999998</v>
      </c>
      <c r="V650" s="1749">
        <f>V14+V15+V35+V76+V77+V79+V97+V101+V118+V125+V158+V160+V204+V206+V224+V244+V245+V266+V268+V295+V307+V329+V349+V351+V373+V414+V433+V458+V477+V478+V502+V518+V538+V539+V560+V561+V582+V583+V601+V629+V291</f>
        <v>195.24700000000001</v>
      </c>
      <c r="W650" s="1749"/>
      <c r="X650" s="1749"/>
      <c r="Y650" s="1746"/>
      <c r="Z650" s="1746"/>
      <c r="AA650" s="1746"/>
      <c r="AB650" s="1746"/>
      <c r="AC650" s="1746"/>
      <c r="AD650" s="1746"/>
      <c r="AE650" s="1746"/>
      <c r="AF650" s="1746"/>
      <c r="AG650" s="1746"/>
      <c r="AH650" s="1746"/>
      <c r="AI650" s="1746"/>
      <c r="AJ650" s="1746"/>
      <c r="AK650" s="1746"/>
      <c r="AL650" s="1746"/>
      <c r="AM650" s="1746"/>
      <c r="AN650" s="1746"/>
      <c r="AO650" s="1746"/>
      <c r="AP650" s="1746"/>
      <c r="AQ650" s="1746"/>
      <c r="AR650" s="1746"/>
      <c r="AS650" s="1746"/>
      <c r="AT650" s="1746"/>
      <c r="AU650" s="1747"/>
      <c r="AV650" s="1747"/>
      <c r="AW650" s="1748">
        <f>AW649</f>
        <v>541.05999999999995</v>
      </c>
      <c r="AX650" s="1749">
        <f>AX35+AX39+AX76+AX79+AX97+AX101+AX105+AX118+AX119+AX123+AX143+AX145+AX158+AX160+AX161+AX162+AX183+AX186+AX189+AX227+AX229+AX235+AX247+AX266+AX286+AX291+AX296+AX307+AX329+AX357+AX406++AX412+AX414+AX434+AX455+AX457+AX477+AX479+AX480+AX497+AX518+AX519+AX540+AX561+AX563+AX580+AX582+AX585+AX601+AX623+AX55+AX501+AX268</f>
        <v>183.70499999999998</v>
      </c>
      <c r="AY650" s="1746"/>
      <c r="AZ650" s="1746"/>
      <c r="BA650" s="1746"/>
      <c r="BB650" s="1746"/>
      <c r="BC650" s="1746"/>
      <c r="BD650" s="2135"/>
      <c r="BE650" s="1746"/>
      <c r="BF650" s="1746"/>
      <c r="BG650" s="1746"/>
      <c r="BH650" s="1746"/>
      <c r="BI650" s="1746"/>
      <c r="BJ650" s="1746"/>
      <c r="BK650" s="1746"/>
      <c r="BL650" s="1746"/>
      <c r="BM650" s="1746"/>
      <c r="BN650" s="1746"/>
      <c r="BO650" s="1746"/>
      <c r="BP650" s="1746"/>
      <c r="BQ650" s="1746"/>
      <c r="BR650" s="1746"/>
      <c r="BS650" s="1746"/>
      <c r="BT650" s="1749">
        <f>BT649</f>
        <v>413.98</v>
      </c>
      <c r="BU650" s="1749">
        <f>BU649</f>
        <v>221.4</v>
      </c>
      <c r="BV650" s="1746"/>
      <c r="BW650" s="1746"/>
      <c r="BX650" s="1746"/>
      <c r="BY650" s="1746"/>
      <c r="BZ650" s="1746"/>
      <c r="CA650" s="1746"/>
    </row>
    <row r="651" spans="1:80" ht="26.25" customHeight="1">
      <c r="A651" s="2134"/>
      <c r="B651" s="3985" t="s">
        <v>887</v>
      </c>
      <c r="C651" s="3985"/>
      <c r="D651" s="2439"/>
      <c r="E651" s="2439"/>
      <c r="F651" s="2439"/>
      <c r="G651" s="2439"/>
      <c r="H651" s="2439"/>
      <c r="I651" s="2439"/>
      <c r="J651" s="2439"/>
      <c r="K651" s="2439"/>
      <c r="L651" s="2439"/>
      <c r="M651" s="2439"/>
      <c r="N651" s="2439"/>
      <c r="O651" s="2439"/>
      <c r="P651" s="2439"/>
      <c r="Q651" s="2439"/>
      <c r="R651" s="2439"/>
      <c r="S651" s="2439"/>
      <c r="T651" s="2439"/>
      <c r="U651" s="1748">
        <f>U166+U391</f>
        <v>258.19</v>
      </c>
      <c r="V651" s="1749">
        <f>V17+V121+V127+V164+V183+V247+V399+V408+V412+V497+V586+V397</f>
        <v>64.710000000000008</v>
      </c>
      <c r="W651" s="2439"/>
      <c r="X651" s="2439"/>
      <c r="Y651" s="2439"/>
      <c r="Z651" s="2439"/>
      <c r="AA651" s="2439"/>
      <c r="AB651" s="2439"/>
      <c r="AC651" s="2439"/>
      <c r="AD651" s="2439"/>
      <c r="AE651" s="2439"/>
      <c r="AF651" s="2439"/>
      <c r="AG651" s="2439"/>
      <c r="AH651" s="2439"/>
      <c r="AI651" s="2439"/>
      <c r="AJ651" s="2439"/>
      <c r="AK651" s="2439"/>
      <c r="AL651" s="2439"/>
      <c r="AM651" s="2439"/>
      <c r="AN651" s="2439"/>
      <c r="AO651" s="2439"/>
      <c r="AP651" s="2439"/>
      <c r="AQ651" s="2439"/>
      <c r="AR651" s="2439"/>
      <c r="AS651" s="2439"/>
      <c r="AT651" s="2439"/>
      <c r="AU651" s="2440"/>
      <c r="AV651" s="2440"/>
      <c r="AW651" s="2440"/>
      <c r="AX651" s="1749">
        <f>AX15+AX402</f>
        <v>3.8</v>
      </c>
      <c r="AY651" s="2439"/>
      <c r="AZ651" s="2439"/>
      <c r="BA651" s="2439"/>
      <c r="BB651" s="2439"/>
      <c r="BC651" s="2439"/>
      <c r="BD651" s="2439"/>
      <c r="BE651" s="2439"/>
      <c r="BF651" s="2439"/>
      <c r="BG651" s="2439"/>
      <c r="BH651" s="2439"/>
      <c r="BI651" s="2439"/>
      <c r="BJ651" s="2439"/>
      <c r="BK651" s="2439"/>
      <c r="BL651" s="2439"/>
      <c r="BM651" s="2439"/>
      <c r="BN651" s="2439"/>
      <c r="BO651" s="2439"/>
      <c r="BP651" s="2439"/>
      <c r="BQ651" s="2439"/>
      <c r="BR651" s="2439"/>
      <c r="BS651" s="2439"/>
      <c r="BT651" s="2439"/>
      <c r="BU651" s="2439"/>
      <c r="BV651" s="2439"/>
      <c r="BW651" s="2439"/>
      <c r="BX651" s="2439"/>
      <c r="BY651" s="2439"/>
      <c r="BZ651" s="2439"/>
      <c r="CA651" s="2439"/>
    </row>
    <row r="652" spans="1:80" ht="28.5" customHeight="1">
      <c r="B652" s="3950" t="s">
        <v>1309</v>
      </c>
      <c r="C652" s="3950"/>
      <c r="D652" s="1746"/>
      <c r="E652" s="1746"/>
      <c r="F652" s="1746"/>
      <c r="G652" s="1746"/>
      <c r="H652" s="1746"/>
      <c r="I652" s="1746"/>
      <c r="J652" s="1746"/>
      <c r="K652" s="1746"/>
      <c r="L652" s="1746"/>
      <c r="M652" s="1746"/>
      <c r="N652" s="1746"/>
      <c r="O652" s="1746"/>
      <c r="P652" s="1746"/>
      <c r="Q652" s="1746"/>
      <c r="R652" s="1746"/>
      <c r="S652" s="1746"/>
      <c r="T652" s="1746"/>
      <c r="U652" s="1746"/>
      <c r="V652" s="2447">
        <v>65.3</v>
      </c>
      <c r="W652" s="1746"/>
      <c r="X652" s="1746"/>
      <c r="Y652" s="1746"/>
      <c r="Z652" s="1746"/>
      <c r="AA652" s="1746"/>
      <c r="AB652" s="1746"/>
      <c r="AC652" s="1746"/>
      <c r="AD652" s="1746"/>
      <c r="AE652" s="1746"/>
      <c r="AF652" s="1746"/>
      <c r="AG652" s="1746"/>
      <c r="AH652" s="1746"/>
      <c r="AI652" s="1746"/>
      <c r="AJ652" s="1746"/>
      <c r="AK652" s="1746"/>
      <c r="AL652" s="1746"/>
      <c r="AM652" s="1746"/>
      <c r="AN652" s="1746"/>
      <c r="AO652" s="1746"/>
      <c r="AP652" s="1746"/>
      <c r="AQ652" s="1746"/>
      <c r="AR652" s="1746"/>
      <c r="AS652" s="1746"/>
      <c r="AT652" s="1746"/>
      <c r="AU652" s="1747"/>
      <c r="AV652" s="1747"/>
      <c r="AW652" s="1747"/>
      <c r="AX652" s="1746"/>
      <c r="AY652" s="1746"/>
      <c r="AZ652" s="1746"/>
      <c r="BA652" s="1746"/>
      <c r="BB652" s="1746"/>
      <c r="BC652" s="1746"/>
      <c r="BD652" s="1746"/>
      <c r="BE652" s="1746"/>
      <c r="BF652" s="1746"/>
      <c r="BG652" s="1746"/>
      <c r="BH652" s="1746"/>
      <c r="BI652" s="1746"/>
      <c r="BJ652" s="1746"/>
      <c r="BK652" s="1746"/>
      <c r="BL652" s="1746"/>
      <c r="BM652" s="1746"/>
      <c r="BN652" s="1746"/>
      <c r="BO652" s="1746"/>
      <c r="BP652" s="1746"/>
      <c r="BQ652" s="1746"/>
      <c r="BR652" s="1746"/>
      <c r="BS652" s="1746"/>
      <c r="BT652" s="1746"/>
      <c r="BU652" s="1746"/>
      <c r="BV652" s="1746"/>
      <c r="BW652" s="1746"/>
      <c r="BX652" s="1746"/>
      <c r="BY652" s="1746"/>
      <c r="BZ652" s="1746"/>
      <c r="CA652" s="1746"/>
    </row>
    <row r="653" spans="1:80">
      <c r="Y653" s="2239"/>
    </row>
    <row r="654" spans="1:80" hidden="1">
      <c r="Y654" s="2449"/>
      <c r="AB654" s="886" t="s">
        <v>1288</v>
      </c>
      <c r="AC654" s="886">
        <v>942</v>
      </c>
      <c r="AD654" s="2449">
        <f>AD14+AD35+AD76+AD77+AD79+AD97+AD101+AD118+AD125+AD158+AD244+AD245+AD268+AD291+AD329+AD349+AD414+AD433+AD458+AD478+AD502+AD518+AD538+AD561+AD582+AD601</f>
        <v>71715.199999999997</v>
      </c>
      <c r="AE654" s="2449">
        <f>AE14+AE35+AE76+AE77+AE79+AE97+AE101+AE118+AE125+AE158+AE244+AE245+AE268+AE291+AE329+AE349+AE414+AE433+AE458+AE478+AE502+AE518+AE538+AE561+AE582+AE601</f>
        <v>1721163.7</v>
      </c>
      <c r="BA654" s="885">
        <v>942</v>
      </c>
      <c r="BC654" s="957">
        <f>BC35+BC79+BC97+BC101+BC105+BC118+BC158+BC160+BC161+BC162+BC186+BC189+BC235+BC268+BC286+BC291+BC329+BC357+BC412+BC414+BC457+BC497+BC501+BC518+BC519+BC580+BC582+BC623</f>
        <v>63287.700000000004</v>
      </c>
      <c r="BD654" s="957">
        <f>BD35+BD79+BD97+BD101+BD105+BD118+BD158+BD160+BD161+BD162+BD186+BD189+BD235+BD268+BD286+BD291+BD329+BD357+BD412+BD414+BD457+BD497+BD501+BD518+BD519+BD580+BD582+BD623+BD648</f>
        <v>3118905.6</v>
      </c>
      <c r="BX654" s="957">
        <f>BX17+BX118+BX141+BX160+BX203+BX228+BX268+BX349+BX351+BX412+BX580+BX582</f>
        <v>82228.7</v>
      </c>
      <c r="BY654" s="957">
        <f>BY17+BY118+BY141+BY160+BY203+BY228+BY268+BY349+BY351+BY412+BY580+BY582</f>
        <v>1973487.7000000002</v>
      </c>
    </row>
    <row r="655" spans="1:80" hidden="1">
      <c r="AB655" s="886" t="s">
        <v>1289</v>
      </c>
      <c r="AC655" s="886">
        <v>945</v>
      </c>
      <c r="AD655" s="2449">
        <f>AD649-AD654</f>
        <v>4433.9000000000087</v>
      </c>
      <c r="AE655" s="2449">
        <f>AE649-AE654</f>
        <v>106412.60000000009</v>
      </c>
      <c r="BA655" s="885">
        <v>945</v>
      </c>
      <c r="BC655" s="957">
        <f>BC81+BC165+BC190+BC208+BC356+BC407+BC409+BC410+BC437+BC541+BC564+BC632</f>
        <v>33909</v>
      </c>
      <c r="BD655" s="957">
        <f>BD81+BD165+BD190+BD208+BD356+BD407+BD409+BD410+BD437+BD541+BD564+BD632</f>
        <v>813816.9</v>
      </c>
      <c r="BX655" s="957">
        <f>BX165+BX208+BX237+BX238+BX333+BX356+BX481</f>
        <v>20306.8</v>
      </c>
      <c r="BY655" s="957">
        <f>BY165+BY208+BY237+BY238+BY333+BY356+BY481</f>
        <v>487363.9</v>
      </c>
    </row>
    <row r="656" spans="1:80" hidden="1"/>
  </sheetData>
  <mergeCells count="69">
    <mergeCell ref="CA8:CA10"/>
    <mergeCell ref="BE9:BE10"/>
    <mergeCell ref="BH9:BH10"/>
    <mergeCell ref="BI9:BI10"/>
    <mergeCell ref="BJ9:BL9"/>
    <mergeCell ref="BV9:BV10"/>
    <mergeCell ref="BW9:BY9"/>
    <mergeCell ref="BZ9:BZ10"/>
    <mergeCell ref="BM9:BM10"/>
    <mergeCell ref="BN9:BN10"/>
    <mergeCell ref="Z4:CA4"/>
    <mergeCell ref="B651:C651"/>
    <mergeCell ref="AZ9:AZ10"/>
    <mergeCell ref="B649:C649"/>
    <mergeCell ref="U9:V10"/>
    <mergeCell ref="B645:C645"/>
    <mergeCell ref="B646:C646"/>
    <mergeCell ref="B647:C647"/>
    <mergeCell ref="B648:C648"/>
    <mergeCell ref="AQ9:AQ10"/>
    <mergeCell ref="AR9:AU9"/>
    <mergeCell ref="AV9:AV10"/>
    <mergeCell ref="AY9:AY10"/>
    <mergeCell ref="B650:C650"/>
    <mergeCell ref="B643:C643"/>
    <mergeCell ref="X9:X10"/>
    <mergeCell ref="B644:C644"/>
    <mergeCell ref="M9:M10"/>
    <mergeCell ref="O9:S9"/>
    <mergeCell ref="D8:D11"/>
    <mergeCell ref="E8:L8"/>
    <mergeCell ref="M8:T8"/>
    <mergeCell ref="E9:E10"/>
    <mergeCell ref="F9:F10"/>
    <mergeCell ref="L9:L10"/>
    <mergeCell ref="B8:B11"/>
    <mergeCell ref="C8:C11"/>
    <mergeCell ref="AE5:AF5"/>
    <mergeCell ref="AI8:AO8"/>
    <mergeCell ref="G9:K9"/>
    <mergeCell ref="N9:N10"/>
    <mergeCell ref="W9:W10"/>
    <mergeCell ref="T9:T10"/>
    <mergeCell ref="Y9:Y10"/>
    <mergeCell ref="AA9:AE9"/>
    <mergeCell ref="AF9:AF10"/>
    <mergeCell ref="AI9:AI10"/>
    <mergeCell ref="AJ9:AJ10"/>
    <mergeCell ref="AK9:AN9"/>
    <mergeCell ref="AO9:AO10"/>
    <mergeCell ref="U8:AF8"/>
    <mergeCell ref="Z9:Z10"/>
    <mergeCell ref="AH8:AH10"/>
    <mergeCell ref="B652:C652"/>
    <mergeCell ref="BZ5:CA5"/>
    <mergeCell ref="AP8:AV8"/>
    <mergeCell ref="BF8:BF10"/>
    <mergeCell ref="BH8:BM8"/>
    <mergeCell ref="BN8:BS8"/>
    <mergeCell ref="BS9:BS10"/>
    <mergeCell ref="BT8:BZ8"/>
    <mergeCell ref="BT9:BU10"/>
    <mergeCell ref="BO9:BO10"/>
    <mergeCell ref="BP9:BR9"/>
    <mergeCell ref="AP9:AP10"/>
    <mergeCell ref="AW8:BE8"/>
    <mergeCell ref="AW9:AX10"/>
    <mergeCell ref="BA9:BD9"/>
    <mergeCell ref="B6:CA6"/>
  </mergeCells>
  <conditionalFormatting sqref="D13 E644:J645 D390 D202:D222 D394 D411 D413:D432 D450:D455 E497:L500 D577:D579 V579:AA579 D598:D645 AY241:AZ241 D477:L492 AY477:AZ492 D475:L475 V600:AA600 D457:D474 E502:L512 D503:D513 D539:D558 BA375:BA389 AX375:AX389 AI375:AO388 V516:AA517 V558:AA558 V621:AA622 D397 D392 D648:D649 V645:AA645 V476:AA476 AX645:BA645 E647:J649 AX647:BA648 D493:D500 D515:D517 D519:D537 AY375:AZ388 Y475:AA475 AI498:AO512 AI349:AO373 AI241:AO347 AX349:AX354 AI475:AO492 AE601 D40:D53 D74:D123 V537:AA538 BA349:BA354 BA477:BA494 BG479:BG494 BG496 BG476 AX475:BA476 D34:D38 V243:AA244 AG243:AG246 AG537:AG539 AG475:AG476 AG621:AG623 AG558 AG516:AG517 AG495:AG496 AG600:AG602 AG579 BF368:BG372 BF242:BG243 BF247 BF248:BG265 BF304 BF283 BF350:BG350 BF353:BG366 BF503:BG515 BF499:BG500 BF332:BG347 BF330:BG330 BF306:BG306 BF293:BG293 BF289:BG289 BF285:BG285 BF270:BG282 BF246:BG246 BF375:BG389 V602:AA602 BF296:BG303 AY268:BA268 BF295 AY297:BA297 AD602:AE602 AD243:AE246 AD537:AE539 AD647:AH647 AD495:AE497 AD475:AE476 AD645:AH645 AD498 AD621:AE623 AD558:AE558 AD516:AE517 AD600:AE600 AD579:AE579 BC475:BD494 BC349:BD373 BC242:BD347 BC496:BD515 BC647:BC648 BC645 BC375:BD389 V246:Y246 Y245 AF644:AH644 AY644:AZ644 E243:L260 BF308:BG327 D17:J33 BW17:BZ17 BF15:BS15 AI15:AW15 AF14:AF15 AF17 AX14:BE15 AI17:BS17 V647:AA647 V539:X539 AX298:BA347 AX355:BA373 V495:AA498 AA245:AA246 AX496:BA515 AX477:AX494 AX269:BA296 AX242:BA267 BW14:CA15 AI34:AO38 BH34:BQ38 AG35:AG37 BU35:BU38 AX35:BE38 V35:AF38 D126:D200 AI153:AO179 BH153:BM179 BV159:BX179 AX160:BA164 BN158:BN162 T158:U177 S158:S160 AU158:AW179 BU153:BU179 AF160:AF178 BB160:BE178 V623:X623 AA623 D239:D388">
    <cfRule type="cellIs" dxfId="2267" priority="2703" stopIfTrue="1" operator="equal">
      <formula>0</formula>
    </cfRule>
  </conditionalFormatting>
  <conditionalFormatting sqref="AX54:BA54 BC54">
    <cfRule type="cellIs" dxfId="2266" priority="2699" stopIfTrue="1" operator="equal">
      <formula>0</formula>
    </cfRule>
  </conditionalFormatting>
  <conditionalFormatting sqref="E179:J179 E200:J200 E55:J57 E411:J411 G117:J123 E304:J347 G286:J303 E431:J432 E430 E284:J285 G158:J159 E266:F267 E470:J473 E390:J390 E202:J222 E239:J242 E413:J429 E450:J454 E493:J496 E349:J388 E348:F348 E474:F474 E34:J38 G161:J177 E59:J97 E40:J53 G126:J138 E262:J265">
    <cfRule type="cellIs" dxfId="2265" priority="2697" stopIfTrue="1" operator="equal">
      <formula>0</formula>
    </cfRule>
  </conditionalFormatting>
  <conditionalFormatting sqref="G178:J178">
    <cfRule type="cellIs" dxfId="2264" priority="2648" stopIfTrue="1" operator="equal">
      <formula>0</formula>
    </cfRule>
  </conditionalFormatting>
  <conditionalFormatting sqref="D55:D57 D59:D73">
    <cfRule type="cellIs" dxfId="2263" priority="2702" stopIfTrue="1" operator="equal">
      <formula>0</formula>
    </cfRule>
  </conditionalFormatting>
  <conditionalFormatting sqref="D54">
    <cfRule type="cellIs" dxfId="2262" priority="2701" stopIfTrue="1" operator="equal">
      <formula>0</formula>
    </cfRule>
  </conditionalFormatting>
  <conditionalFormatting sqref="V180:AA180 V181:Z182 AE181:AE182 AG180:AG182 AD180:AE180">
    <cfRule type="cellIs" dxfId="2261" priority="2678" stopIfTrue="1" operator="equal">
      <formula>0</formula>
    </cfRule>
  </conditionalFormatting>
  <conditionalFormatting sqref="E513:J537 E577:J579 E598:J642 E539:J558">
    <cfRule type="cellIs" dxfId="2260" priority="2698" stopIfTrue="1" operator="equal">
      <formula>0</formula>
    </cfRule>
  </conditionalFormatting>
  <conditionalFormatting sqref="E98:J115 G116:J116">
    <cfRule type="cellIs" dxfId="2259" priority="2696" stopIfTrue="1" operator="equal">
      <formula>0</formula>
    </cfRule>
  </conditionalFormatting>
  <conditionalFormatting sqref="G139:J157">
    <cfRule type="cellIs" dxfId="2258" priority="2695" stopIfTrue="1" operator="equal">
      <formula>0</formula>
    </cfRule>
  </conditionalFormatting>
  <conditionalFormatting sqref="E180:J180 E199:J199">
    <cfRule type="cellIs" dxfId="2257" priority="2694" stopIfTrue="1" operator="equal">
      <formula>0</formula>
    </cfRule>
  </conditionalFormatting>
  <conditionalFormatting sqref="E392:J392 E397:F397 E394:J394">
    <cfRule type="cellIs" dxfId="2256" priority="2693" stopIfTrue="1" operator="equal">
      <formula>0</formula>
    </cfRule>
  </conditionalFormatting>
  <conditionalFormatting sqref="AX75:BA75 AX34:BA34 AX96:BA96 AX200:BA200 AX394:BA394 AX411:BA411 AX396:BA397 AX495:BA495 AX579:BA579 AX159:BA159 AX413:BA413 AX415:BA415 BD415:BD431 AY450:AZ452 AY493:AZ494 BD540:BD557 AY577:AZ578 AX205:BA205 AY204:BA204 AX138:BA139 AX179:BA179 AX453:BA454 AX120:AZ120 AX202:BA203 AX117:BA119 BD519:BD536 AX624:BA631 BD623 AX220:BA221 AX516:BA539 AY414:BA414 BF627:BG629 BF624:BG624 BF539:BG557 BF520:BG535 BF415:BG431 BF631:BG641 BF630 BC518:BD518 BC220:BC221 BC624:BD642 BC538:BD539 BC117:BC119 BC453:BC454 BC179 BC138:BC139 BC202:BC218 BC540:BC558 BC519:BC537 BC415:BC432 BC413:BD414 BC159 BC579 BC495 BC396:BC397 BC411 BC394 BC391:BC392 BC200 BC516:BC517 BC96 BC34 BC75 AX417:BA432 AY416:BA416 AX542:BA558 AX633:BA642 AY632:BA632 AX209:BA218 AY208:BA208 AX455:AZ473 AX391:BA392 BE390:BS390 BU390:BZ390 AX600:AX623 AY540:BA541 AX207:BA207 AY206:BA206">
    <cfRule type="cellIs" dxfId="2255" priority="2700" stopIfTrue="1" operator="equal">
      <formula>0</formula>
    </cfRule>
  </conditionalFormatting>
  <conditionalFormatting sqref="E54:J54">
    <cfRule type="cellIs" dxfId="2254" priority="2692" stopIfTrue="1" operator="equal">
      <formula>0</formula>
    </cfRule>
  </conditionalFormatting>
  <conditionalFormatting sqref="E117:F123 E158:F159 E161:F177 E160 E126:F138">
    <cfRule type="cellIs" dxfId="2253" priority="2691" stopIfTrue="1" operator="equal">
      <formula>0</formula>
    </cfRule>
  </conditionalFormatting>
  <conditionalFormatting sqref="F261">
    <cfRule type="cellIs" dxfId="2252" priority="2685" stopIfTrue="1" operator="equal">
      <formula>0</formula>
    </cfRule>
  </conditionalFormatting>
  <conditionalFormatting sqref="E261">
    <cfRule type="cellIs" dxfId="2251" priority="2686" stopIfTrue="1" operator="equal">
      <formula>0</formula>
    </cfRule>
  </conditionalFormatting>
  <conditionalFormatting sqref="E268:E283">
    <cfRule type="cellIs" dxfId="2250" priority="2684" stopIfTrue="1" operator="equal">
      <formula>0</formula>
    </cfRule>
  </conditionalFormatting>
  <conditionalFormatting sqref="F268:F283">
    <cfRule type="cellIs" dxfId="2249" priority="2683" stopIfTrue="1" operator="equal">
      <formula>0</formula>
    </cfRule>
  </conditionalFormatting>
  <conditionalFormatting sqref="E178">
    <cfRule type="cellIs" dxfId="2248" priority="2682" stopIfTrue="1" operator="equal">
      <formula>0</formula>
    </cfRule>
  </conditionalFormatting>
  <conditionalFormatting sqref="F178">
    <cfRule type="cellIs" dxfId="2247" priority="2681" stopIfTrue="1" operator="equal">
      <formula>0</formula>
    </cfRule>
  </conditionalFormatting>
  <conditionalFormatting sqref="E116:F116">
    <cfRule type="cellIs" dxfId="2246" priority="2690" stopIfTrue="1" operator="equal">
      <formula>0</formula>
    </cfRule>
  </conditionalFormatting>
  <conditionalFormatting sqref="E139:F157">
    <cfRule type="cellIs" dxfId="2245" priority="2689" stopIfTrue="1" operator="equal">
      <formula>0</formula>
    </cfRule>
  </conditionalFormatting>
  <conditionalFormatting sqref="E286:F303">
    <cfRule type="cellIs" dxfId="2244" priority="2688" stopIfTrue="1" operator="equal">
      <formula>0</formula>
    </cfRule>
  </conditionalFormatting>
  <conditionalFormatting sqref="F430">
    <cfRule type="cellIs" dxfId="2243" priority="2687" stopIfTrue="1" operator="equal">
      <formula>0</formula>
    </cfRule>
  </conditionalFormatting>
  <conditionalFormatting sqref="V200:AA200 V394:AA394 V221:AA222 V327:AA327 V34:AA34 V117:AA117 Y203:Z203 Y239:Z241 AE375 V120:AA120 V138:AA138 V97:AA97 V397:AA397 V392:AA392 AE371:AE373 Y307:AA307 V75:AA95 V453:AA473 V349:AA370 AG453:AG473 AG80:AG95 AG77:AG78 AG263:AG290 AG349:AG373 AG392 AG397 AG97 AG413:AG432 AG179 AG138 AG120 AG375 AG159:AG160 AG117 AG75 AG34 AG242 AG327 AG221:AG222 AG394 AG200 AD349:AE370 AD453:AE473 AD75:AE95 AD392:AE392 AD397:AE397 AD97:AE97 AD413:AE432 AD179:AE179 AD138:AE138 AD120:AE120 AD159:AE160 AD117:AE117 AD34:AE34 AD242:AE242 AD327:AE327 AD221:AE222 AD394:AE394 AD200:AE200 AG292:AG307 V413:AA432 AD263:AE307 V390:AV390 V242:AA242 V159:AA160 V179:AA179 V263:AA306 V411:AG411">
    <cfRule type="cellIs" dxfId="2242" priority="2680" stopIfTrue="1" operator="equal">
      <formula>0</formula>
    </cfRule>
  </conditionalFormatting>
  <conditionalFormatting sqref="V97:AA116 V77:AA95 AG80:AG95 AG97:AG100 AG77:AG78 AD77:AE95 AD97:AE116 AG102:AG116">
    <cfRule type="cellIs" dxfId="2241" priority="2679" stopIfTrue="1" operator="equal">
      <formula>0</formula>
    </cfRule>
  </conditionalFormatting>
  <conditionalFormatting sqref="V54:AA54 AG54 AD54:AE54">
    <cfRule type="cellIs" dxfId="2240" priority="2677" stopIfTrue="1" operator="equal">
      <formula>0</formula>
    </cfRule>
  </conditionalFormatting>
  <conditionalFormatting sqref="V55:AA55 AG55 AD55:AE55">
    <cfRule type="cellIs" dxfId="2239" priority="2676" stopIfTrue="1" operator="equal">
      <formula>0</formula>
    </cfRule>
  </conditionalFormatting>
  <conditionalFormatting sqref="E181:F198">
    <cfRule type="cellIs" dxfId="2238" priority="2675" stopIfTrue="1" operator="equal">
      <formula>0</formula>
    </cfRule>
  </conditionalFormatting>
  <conditionalFormatting sqref="G181:J198">
    <cfRule type="cellIs" dxfId="2237" priority="2674" stopIfTrue="1" operator="equal">
      <formula>0</formula>
    </cfRule>
  </conditionalFormatting>
  <conditionalFormatting sqref="E455:F455 E457:F469">
    <cfRule type="cellIs" dxfId="2236" priority="2673" stopIfTrue="1" operator="equal">
      <formula>0</formula>
    </cfRule>
  </conditionalFormatting>
  <conditionalFormatting sqref="K261:L261">
    <cfRule type="cellIs" dxfId="2235" priority="2630" stopIfTrue="1" operator="equal">
      <formula>0</formula>
    </cfRule>
  </conditionalFormatting>
  <conditionalFormatting sqref="K266:L267">
    <cfRule type="cellIs" dxfId="2234" priority="2629" stopIfTrue="1" operator="equal">
      <formula>0</formula>
    </cfRule>
  </conditionalFormatting>
  <conditionalFormatting sqref="K268:L283">
    <cfRule type="cellIs" dxfId="2233" priority="2628" stopIfTrue="1" operator="equal">
      <formula>0</formula>
    </cfRule>
  </conditionalFormatting>
  <conditionalFormatting sqref="K397:L397">
    <cfRule type="cellIs" dxfId="2232" priority="2627" stopIfTrue="1" operator="equal">
      <formula>0</formula>
    </cfRule>
  </conditionalFormatting>
  <conditionalFormatting sqref="K455:L455 K457:L469">
    <cfRule type="cellIs" dxfId="2231" priority="2625" stopIfTrue="1" operator="equal">
      <formula>0</formula>
    </cfRule>
  </conditionalFormatting>
  <conditionalFormatting sqref="K179:L179 K200:L200 K55:L57 K411:L411 K262:L265 K117:L123 K431:L432 K284:L347 K158:L159 K470:L473 K390:L390 K202:L222 K239:L242 K413:L429 K450:L454 K493:L496 K349:L388 K34:L38 K161:L177 K59:L97 K40:L53 K126:L138">
    <cfRule type="cellIs" dxfId="2230" priority="2638" stopIfTrue="1" operator="equal">
      <formula>0</formula>
    </cfRule>
  </conditionalFormatting>
  <conditionalFormatting sqref="K644:L645 K647:L649 K17:L33">
    <cfRule type="cellIs" dxfId="2229" priority="2640" stopIfTrue="1" operator="equal">
      <formula>0</formula>
    </cfRule>
  </conditionalFormatting>
  <conditionalFormatting sqref="K513:L537 K577:L579 K598:L642 K539:L558">
    <cfRule type="cellIs" dxfId="2228" priority="2639" stopIfTrue="1" operator="equal">
      <formula>0</formula>
    </cfRule>
  </conditionalFormatting>
  <conditionalFormatting sqref="AI645:AO645 AI647:AO648 AJ644:AO644">
    <cfRule type="cellIs" dxfId="2227" priority="2672" stopIfTrue="1" operator="equal">
      <formula>0</formula>
    </cfRule>
  </conditionalFormatting>
  <conditionalFormatting sqref="AI18:AO33">
    <cfRule type="cellIs" dxfId="2226" priority="2671" stopIfTrue="1" operator="equal">
      <formula>0</formula>
    </cfRule>
  </conditionalFormatting>
  <conditionalFormatting sqref="AI141:AO152">
    <cfRule type="cellIs" dxfId="2225" priority="2665" stopIfTrue="1" operator="equal">
      <formula>0</formula>
    </cfRule>
  </conditionalFormatting>
  <conditionalFormatting sqref="AI54:AO54">
    <cfRule type="cellIs" dxfId="2224" priority="2668" stopIfTrue="1" operator="equal">
      <formula>0</formula>
    </cfRule>
  </conditionalFormatting>
  <conditionalFormatting sqref="AI497:AJ497">
    <cfRule type="cellIs" dxfId="2223" priority="2667" stopIfTrue="1" operator="equal">
      <formula>0</formula>
    </cfRule>
  </conditionalFormatting>
  <conditionalFormatting sqref="AI180:AJ180">
    <cfRule type="cellIs" dxfId="2222" priority="2666" stopIfTrue="1" operator="equal">
      <formula>0</formula>
    </cfRule>
  </conditionalFormatting>
  <conditionalFormatting sqref="AK180:AO180 AI181:AO200 AI496:AJ496 AI117:AO123 AI391:AO392 AI202:AO221 AI394:AO394 AI411:AO411 AI396:AO397 AN599:AO599 AI413:AO432 AI450:AO473 AI493:AO495 AI577:AO579 AI598:AO598 AI55:AO57 AI600:AO642 AI513:AO558 AI59:AO97 AI40:AO53 AI126:AO140">
    <cfRule type="cellIs" dxfId="2221" priority="2670" stopIfTrue="1" operator="equal">
      <formula>0</formula>
    </cfRule>
  </conditionalFormatting>
  <conditionalFormatting sqref="AI98:AO115 AK116:AO116">
    <cfRule type="cellIs" dxfId="2220" priority="2669" stopIfTrue="1" operator="equal">
      <formula>0</formula>
    </cfRule>
  </conditionalFormatting>
  <conditionalFormatting sqref="AJ116">
    <cfRule type="cellIs" dxfId="2219" priority="2664" stopIfTrue="1" operator="equal">
      <formula>0</formula>
    </cfRule>
  </conditionalFormatting>
  <conditionalFormatting sqref="AI116">
    <cfRule type="cellIs" dxfId="2218" priority="2663" stopIfTrue="1" operator="equal">
      <formula>0</formula>
    </cfRule>
  </conditionalFormatting>
  <conditionalFormatting sqref="AK497:AO497">
    <cfRule type="cellIs" dxfId="2217" priority="2661" stopIfTrue="1" operator="equal">
      <formula>0</formula>
    </cfRule>
  </conditionalFormatting>
  <conditionalFormatting sqref="AK496:AO496">
    <cfRule type="cellIs" dxfId="2216" priority="2662" stopIfTrue="1" operator="equal">
      <formula>0</formula>
    </cfRule>
  </conditionalFormatting>
  <conditionalFormatting sqref="AX393:BA393 BC393">
    <cfRule type="cellIs" dxfId="2215" priority="2610" stopIfTrue="1" operator="equal">
      <formula>0</formula>
    </cfRule>
  </conditionalFormatting>
  <conditionalFormatting sqref="AI393:AO393">
    <cfRule type="cellIs" dxfId="2214" priority="2609" stopIfTrue="1" operator="equal">
      <formula>0</formula>
    </cfRule>
  </conditionalFormatting>
  <conditionalFormatting sqref="BD393 BF393:BG393">
    <cfRule type="cellIs" dxfId="2213" priority="2608" stopIfTrue="1" operator="equal">
      <formula>0</formula>
    </cfRule>
  </conditionalFormatting>
  <conditionalFormatting sqref="AX97 BA97 BC97">
    <cfRule type="cellIs" dxfId="2212" priority="2650" stopIfTrue="1" operator="equal">
      <formula>0</formula>
    </cfRule>
  </conditionalFormatting>
  <conditionalFormatting sqref="AX191:AZ199 AY190:AZ190 AX180:AZ189">
    <cfRule type="cellIs" dxfId="2211" priority="2649" stopIfTrue="1" operator="equal">
      <formula>0</formula>
    </cfRule>
  </conditionalFormatting>
  <conditionalFormatting sqref="G261:J261">
    <cfRule type="cellIs" dxfId="2210" priority="2647" stopIfTrue="1" operator="equal">
      <formula>0</formula>
    </cfRule>
  </conditionalFormatting>
  <conditionalFormatting sqref="G266:J267">
    <cfRule type="cellIs" dxfId="2209" priority="2646" stopIfTrue="1" operator="equal">
      <formula>0</formula>
    </cfRule>
  </conditionalFormatting>
  <conditionalFormatting sqref="G268:J283">
    <cfRule type="cellIs" dxfId="2208" priority="2645" stopIfTrue="1" operator="equal">
      <formula>0</formula>
    </cfRule>
  </conditionalFormatting>
  <conditionalFormatting sqref="G397:J397">
    <cfRule type="cellIs" dxfId="2207" priority="2644" stopIfTrue="1" operator="equal">
      <formula>0</formula>
    </cfRule>
  </conditionalFormatting>
  <conditionalFormatting sqref="G430:J430">
    <cfRule type="cellIs" dxfId="2206" priority="2643" stopIfTrue="1" operator="equal">
      <formula>0</formula>
    </cfRule>
  </conditionalFormatting>
  <conditionalFormatting sqref="BD400:BD410 BF405 BF406:BG409 BF402:BG404 BF400:BG400">
    <cfRule type="cellIs" dxfId="2205" priority="2606" stopIfTrue="1" operator="equal">
      <formula>0</formula>
    </cfRule>
  </conditionalFormatting>
  <conditionalFormatting sqref="AY401:AZ409">
    <cfRule type="cellIs" dxfId="2204" priority="2605" stopIfTrue="1" operator="equal">
      <formula>0</formula>
    </cfRule>
  </conditionalFormatting>
  <conditionalFormatting sqref="AI401:AO409">
    <cfRule type="cellIs" dxfId="2203" priority="2604" stopIfTrue="1" operator="equal">
      <formula>0</formula>
    </cfRule>
  </conditionalFormatting>
  <conditionalFormatting sqref="AX40:BA53 BF40:BG53 BF36:BG38 BF35 BC40:BD53">
    <cfRule type="cellIs" dxfId="2202" priority="2652" stopIfTrue="1" operator="equal">
      <formula>0</formula>
    </cfRule>
  </conditionalFormatting>
  <conditionalFormatting sqref="AX55:BA55 BC55:BD55">
    <cfRule type="cellIs" dxfId="2201" priority="2651" stopIfTrue="1" operator="equal">
      <formula>0</formula>
    </cfRule>
  </conditionalFormatting>
  <conditionalFormatting sqref="F399:L399">
    <cfRule type="cellIs" dxfId="2200" priority="2592" stopIfTrue="1" operator="equal">
      <formula>0</formula>
    </cfRule>
  </conditionalFormatting>
  <conditionalFormatting sqref="BA181:BA182 BC181:BC199 BA184:BA199">
    <cfRule type="cellIs" dxfId="2199" priority="2602" stopIfTrue="1" operator="equal">
      <formula>0</formula>
    </cfRule>
  </conditionalFormatting>
  <conditionalFormatting sqref="G455:J455 G457:J469">
    <cfRule type="cellIs" dxfId="2198" priority="2642" stopIfTrue="1" operator="equal">
      <formula>0</formula>
    </cfRule>
  </conditionalFormatting>
  <conditionalFormatting sqref="K430:L430">
    <cfRule type="cellIs" dxfId="2197" priority="2626" stopIfTrue="1" operator="equal">
      <formula>0</formula>
    </cfRule>
  </conditionalFormatting>
  <conditionalFormatting sqref="AX201:BA201 BC201">
    <cfRule type="cellIs" dxfId="2196" priority="2613" stopIfTrue="1" operator="equal">
      <formula>0</formula>
    </cfRule>
  </conditionalFormatting>
  <conditionalFormatting sqref="AI201:AO201">
    <cfRule type="cellIs" dxfId="2195" priority="2612" stopIfTrue="1" operator="equal">
      <formula>0</formula>
    </cfRule>
  </conditionalFormatting>
  <conditionalFormatting sqref="AG328:AG331 V328:AA331 AD328:AE331">
    <cfRule type="cellIs" dxfId="2194" priority="2641" stopIfTrue="1" operator="equal">
      <formula>0</formula>
    </cfRule>
  </conditionalFormatting>
  <conditionalFormatting sqref="BD54 BF54:BG54">
    <cfRule type="cellIs" dxfId="2193" priority="2622" stopIfTrue="1" operator="equal">
      <formula>0</formula>
    </cfRule>
  </conditionalFormatting>
  <conditionalFormatting sqref="BD75 BD34 BD96 BD516:BD517 BD200 BD391:BD392 BD394 BD411 BD396:BD397 BD432 BD495 BD579 BD453:BD454 BD537 BD558 BD138:BD139 BD159 BD179 BD220:BD221 BD202:BD218 BD117 BD600:BD622 BG495 BF602:BG621 BF119 BF202:BG203 BF205:BG221 BF120:BG120 BF179:BG179 BF159:BG159 BF138:BG139 BF600:BG600 BF558:BG558 BF537:BG537 BF453:BG454 BF117:BG117 BF579:BG579 BF432:BG432 BF396:BG397 BF411:BG411 BF394:BG394 BF391:BG392 BF200:BG200 BF516:BG517 BF96:BG96 BF34:BG34 BF75:BG75 BD119:BD120">
    <cfRule type="cellIs" dxfId="2192" priority="2623" stopIfTrue="1" operator="equal">
      <formula>0</formula>
    </cfRule>
  </conditionalFormatting>
  <conditionalFormatting sqref="K98:L116">
    <cfRule type="cellIs" dxfId="2191" priority="2637" stopIfTrue="1" operator="equal">
      <formula>0</formula>
    </cfRule>
  </conditionalFormatting>
  <conditionalFormatting sqref="K139:L157">
    <cfRule type="cellIs" dxfId="2190" priority="2636" stopIfTrue="1" operator="equal">
      <formula>0</formula>
    </cfRule>
  </conditionalFormatting>
  <conditionalFormatting sqref="K180:L180 K199:L199">
    <cfRule type="cellIs" dxfId="2189" priority="2635" stopIfTrue="1" operator="equal">
      <formula>0</formula>
    </cfRule>
  </conditionalFormatting>
  <conditionalFormatting sqref="K392:L392 K394:L394">
    <cfRule type="cellIs" dxfId="2188" priority="2634" stopIfTrue="1" operator="equal">
      <formula>0</formula>
    </cfRule>
  </conditionalFormatting>
  <conditionalFormatting sqref="K54:L54">
    <cfRule type="cellIs" dxfId="2187" priority="2633" stopIfTrue="1" operator="equal">
      <formula>0</formula>
    </cfRule>
  </conditionalFormatting>
  <conditionalFormatting sqref="K181:L198">
    <cfRule type="cellIs" dxfId="2186" priority="2632" stopIfTrue="1" operator="equal">
      <formula>0</formula>
    </cfRule>
  </conditionalFormatting>
  <conditionalFormatting sqref="K178:L178">
    <cfRule type="cellIs" dxfId="2185" priority="2631" stopIfTrue="1" operator="equal">
      <formula>0</formula>
    </cfRule>
  </conditionalFormatting>
  <conditionalFormatting sqref="BD645 BD647:BG648 BF644:BG645">
    <cfRule type="cellIs" dxfId="2184" priority="2624" stopIfTrue="1" operator="equal">
      <formula>0</formula>
    </cfRule>
  </conditionalFormatting>
  <conditionalFormatting sqref="BD97">
    <cfRule type="cellIs" dxfId="2183" priority="2621" stopIfTrue="1" operator="equal">
      <formula>0</formula>
    </cfRule>
  </conditionalFormatting>
  <conditionalFormatting sqref="BF181:BG182 BD180:BD199 BF186:BG199 BF184:BG184 BF183">
    <cfRule type="cellIs" dxfId="2182" priority="2620" stopIfTrue="1" operator="equal">
      <formula>0</formula>
    </cfRule>
  </conditionalFormatting>
  <conditionalFormatting sqref="D14">
    <cfRule type="cellIs" dxfId="2181" priority="2580" stopIfTrue="1" operator="equal">
      <formula>0</formula>
    </cfRule>
  </conditionalFormatting>
  <conditionalFormatting sqref="E14:J14">
    <cfRule type="cellIs" dxfId="2180" priority="2579" stopIfTrue="1" operator="equal">
      <formula>0</formula>
    </cfRule>
  </conditionalFormatting>
  <conditionalFormatting sqref="AI14:AO14">
    <cfRule type="cellIs" dxfId="2179" priority="2578" stopIfTrue="1" operator="equal">
      <formula>0</formula>
    </cfRule>
  </conditionalFormatting>
  <conditionalFormatting sqref="D398">
    <cfRule type="cellIs" dxfId="2178" priority="2567" stopIfTrue="1" operator="equal">
      <formula>0</formula>
    </cfRule>
  </conditionalFormatting>
  <conditionalFormatting sqref="D538">
    <cfRule type="cellIs" dxfId="2177" priority="2516" stopIfTrue="1" operator="equal">
      <formula>0</formula>
    </cfRule>
  </conditionalFormatting>
  <conditionalFormatting sqref="K14:L14">
    <cfRule type="cellIs" dxfId="2176" priority="2576" stopIfTrue="1" operator="equal">
      <formula>0</formula>
    </cfRule>
  </conditionalFormatting>
  <conditionalFormatting sqref="G201:J201">
    <cfRule type="cellIs" dxfId="2175" priority="2600" stopIfTrue="1" operator="equal">
      <formula>0</formula>
    </cfRule>
  </conditionalFormatting>
  <conditionalFormatting sqref="D389">
    <cfRule type="cellIs" dxfId="2174" priority="2619" stopIfTrue="1" operator="equal">
      <formula>0</formula>
    </cfRule>
  </conditionalFormatting>
  <conditionalFormatting sqref="E389:J389">
    <cfRule type="cellIs" dxfId="2173" priority="2617" stopIfTrue="1" operator="equal">
      <formula>0</formula>
    </cfRule>
  </conditionalFormatting>
  <conditionalFormatting sqref="AY389:AZ389">
    <cfRule type="cellIs" dxfId="2172" priority="2618" stopIfTrue="1" operator="equal">
      <formula>0</formula>
    </cfRule>
  </conditionalFormatting>
  <conditionalFormatting sqref="AI389:AO389">
    <cfRule type="cellIs" dxfId="2171" priority="2616" stopIfTrue="1" operator="equal">
      <formula>0</formula>
    </cfRule>
  </conditionalFormatting>
  <conditionalFormatting sqref="K389:L389">
    <cfRule type="cellIs" dxfId="2170" priority="2614" stopIfTrue="1" operator="equal">
      <formula>0</formula>
    </cfRule>
  </conditionalFormatting>
  <conditionalFormatting sqref="AA398 AD398">
    <cfRule type="cellIs" dxfId="2169" priority="2562" stopIfTrue="1" operator="equal">
      <formula>0</formula>
    </cfRule>
  </conditionalFormatting>
  <conditionalFormatting sqref="AE398 AG398">
    <cfRule type="cellIs" dxfId="2168" priority="2561" stopIfTrue="1" operator="equal">
      <formula>0</formula>
    </cfRule>
  </conditionalFormatting>
  <conditionalFormatting sqref="AI412:AO412">
    <cfRule type="cellIs" dxfId="2167" priority="2550" stopIfTrue="1" operator="equal">
      <formula>0</formula>
    </cfRule>
  </conditionalFormatting>
  <conditionalFormatting sqref="AY410:AZ410">
    <cfRule type="cellIs" dxfId="2166" priority="2559" stopIfTrue="1" operator="equal">
      <formula>0</formula>
    </cfRule>
  </conditionalFormatting>
  <conditionalFormatting sqref="AX400:AX401 BA400:BA410 BC400:BC410 AX407:AX410">
    <cfRule type="cellIs" dxfId="2165" priority="2607" stopIfTrue="1" operator="equal">
      <formula>0</formula>
    </cfRule>
  </conditionalFormatting>
  <conditionalFormatting sqref="BD201 BF201:BG201">
    <cfRule type="cellIs" dxfId="2164" priority="2611" stopIfTrue="1" operator="equal">
      <formula>0</formula>
    </cfRule>
  </conditionalFormatting>
  <conditionalFormatting sqref="D559:D576 V559:AA559 Y560:AA560 AG559:AG560 AD559:AE560">
    <cfRule type="cellIs" dxfId="2163" priority="2539" stopIfTrue="1" operator="equal">
      <formula>0</formula>
    </cfRule>
  </conditionalFormatting>
  <conditionalFormatting sqref="G348:L348 V348:AA348 AD348">
    <cfRule type="cellIs" dxfId="2162" priority="2527" stopIfTrue="1" operator="equal">
      <formula>0</formula>
    </cfRule>
  </conditionalFormatting>
  <conditionalFormatting sqref="AA181:AA182 AD181:AD182">
    <cfRule type="cellIs" dxfId="2161" priority="2603" stopIfTrue="1" operator="equal">
      <formula>0</formula>
    </cfRule>
  </conditionalFormatting>
  <conditionalFormatting sqref="D201">
    <cfRule type="cellIs" dxfId="2160" priority="2601" stopIfTrue="1" operator="equal">
      <formula>0</formula>
    </cfRule>
  </conditionalFormatting>
  <conditionalFormatting sqref="AY561:AZ576 AX561:AX578 BA561:BA578 AX559:BA560 BF562:BG578 BF561 BC560:BD578 BC559">
    <cfRule type="cellIs" dxfId="2159" priority="2538" stopIfTrue="1" operator="equal">
      <formula>0</formula>
    </cfRule>
  </conditionalFormatting>
  <conditionalFormatting sqref="V398:Z398">
    <cfRule type="cellIs" dxfId="2158" priority="2565" stopIfTrue="1" operator="equal">
      <formula>0</formula>
    </cfRule>
  </conditionalFormatting>
  <conditionalFormatting sqref="E201:F201">
    <cfRule type="cellIs" dxfId="2157" priority="2599" stopIfTrue="1" operator="equal">
      <formula>0</formula>
    </cfRule>
  </conditionalFormatting>
  <conditionalFormatting sqref="V201:AA202 V203:X203 AA203 AG201:AG202 AD201:AE203">
    <cfRule type="cellIs" dxfId="2156" priority="2598" stopIfTrue="1" operator="equal">
      <formula>0</formula>
    </cfRule>
  </conditionalFormatting>
  <conditionalFormatting sqref="K201:L201">
    <cfRule type="cellIs" dxfId="2155" priority="2597" stopIfTrue="1" operator="equal">
      <formula>0</formula>
    </cfRule>
  </conditionalFormatting>
  <conditionalFormatting sqref="AX222:BA222 AY239:AZ240 BC222">
    <cfRule type="cellIs" dxfId="2154" priority="2596" stopIfTrue="1" operator="equal">
      <formula>0</formula>
    </cfRule>
  </conditionalFormatting>
  <conditionalFormatting sqref="AI222:AO222 AI239:AO240">
    <cfRule type="cellIs" dxfId="2153" priority="2595" stopIfTrue="1" operator="equal">
      <formula>0</formula>
    </cfRule>
  </conditionalFormatting>
  <conditionalFormatting sqref="BD222 BF222:BG222">
    <cfRule type="cellIs" dxfId="2152" priority="2594" stopIfTrue="1" operator="equal">
      <formula>0</formula>
    </cfRule>
  </conditionalFormatting>
  <conditionalFormatting sqref="Y399:AA399 AD399">
    <cfRule type="cellIs" dxfId="2151" priority="2593" stopIfTrue="1" operator="equal">
      <formula>0</formula>
    </cfRule>
  </conditionalFormatting>
  <conditionalFormatting sqref="D412">
    <cfRule type="cellIs" dxfId="2150" priority="2554" stopIfTrue="1" operator="equal">
      <formula>0</formula>
    </cfRule>
  </conditionalFormatting>
  <conditionalFormatting sqref="AE399 AG399">
    <cfRule type="cellIs" dxfId="2149" priority="2591" stopIfTrue="1" operator="equal">
      <formula>0</formula>
    </cfRule>
  </conditionalFormatting>
  <conditionalFormatting sqref="AY400:AZ400">
    <cfRule type="cellIs" dxfId="2148" priority="2587" stopIfTrue="1" operator="equal">
      <formula>0</formula>
    </cfRule>
  </conditionalFormatting>
  <conditionalFormatting sqref="AI400:AO400">
    <cfRule type="cellIs" dxfId="2147" priority="2586" stopIfTrue="1" operator="equal">
      <formula>0</formula>
    </cfRule>
  </conditionalFormatting>
  <conditionalFormatting sqref="E399">
    <cfRule type="cellIs" dxfId="2146" priority="2590" stopIfTrue="1" operator="equal">
      <formula>0</formula>
    </cfRule>
  </conditionalFormatting>
  <conditionalFormatting sqref="V402:X402 AA402 AD402">
    <cfRule type="cellIs" dxfId="2145" priority="2589" stopIfTrue="1" operator="equal">
      <formula>0</formula>
    </cfRule>
  </conditionalFormatting>
  <conditionalFormatting sqref="AE401:AE402 AG401:AG402">
    <cfRule type="cellIs" dxfId="2144" priority="2588" stopIfTrue="1" operator="equal">
      <formula>0</formula>
    </cfRule>
  </conditionalFormatting>
  <conditionalFormatting sqref="D401:D409">
    <cfRule type="cellIs" dxfId="2143" priority="2585" stopIfTrue="1" operator="equal">
      <formula>0</formula>
    </cfRule>
  </conditionalFormatting>
  <conditionalFormatting sqref="E401:J409">
    <cfRule type="cellIs" dxfId="2142" priority="2584" stopIfTrue="1" operator="equal">
      <formula>0</formula>
    </cfRule>
  </conditionalFormatting>
  <conditionalFormatting sqref="Y402:Z402">
    <cfRule type="cellIs" dxfId="2141" priority="2583" stopIfTrue="1" operator="equal">
      <formula>0</formula>
    </cfRule>
  </conditionalFormatting>
  <conditionalFormatting sqref="K401:L409">
    <cfRule type="cellIs" dxfId="2140" priority="2582" stopIfTrue="1" operator="equal">
      <formula>0</formula>
    </cfRule>
  </conditionalFormatting>
  <conditionalFormatting sqref="AI599:AM599">
    <cfRule type="cellIs" dxfId="2139" priority="2581" stopIfTrue="1" operator="equal">
      <formula>0</formula>
    </cfRule>
  </conditionalFormatting>
  <conditionalFormatting sqref="AN580:AO597">
    <cfRule type="cellIs" dxfId="2138" priority="2530" stopIfTrue="1" operator="equal">
      <formula>0</formula>
    </cfRule>
  </conditionalFormatting>
  <conditionalFormatting sqref="V223:AA223 Y224:Z238 V224:X241 AA224:AA241 AG223:AG241 AD223:AE241">
    <cfRule type="cellIs" dxfId="2137" priority="2572" stopIfTrue="1" operator="equal">
      <formula>0</formula>
    </cfRule>
  </conditionalFormatting>
  <conditionalFormatting sqref="AI223:AO238">
    <cfRule type="cellIs" dxfId="2136" priority="2571" stopIfTrue="1" operator="equal">
      <formula>0</formula>
    </cfRule>
  </conditionalFormatting>
  <conditionalFormatting sqref="K223:L238">
    <cfRule type="cellIs" dxfId="2135" priority="2569" stopIfTrue="1" operator="equal">
      <formula>0</formula>
    </cfRule>
  </conditionalFormatting>
  <conditionalFormatting sqref="K398:L398">
    <cfRule type="cellIs" dxfId="2134" priority="2563" stopIfTrue="1" operator="equal">
      <formula>0</formula>
    </cfRule>
  </conditionalFormatting>
  <conditionalFormatting sqref="D223:D238">
    <cfRule type="cellIs" dxfId="2133" priority="2575" stopIfTrue="1" operator="equal">
      <formula>0</formula>
    </cfRule>
  </conditionalFormatting>
  <conditionalFormatting sqref="E223:J238">
    <cfRule type="cellIs" dxfId="2132" priority="2573" stopIfTrue="1" operator="equal">
      <formula>0</formula>
    </cfRule>
  </conditionalFormatting>
  <conditionalFormatting sqref="AX223:BA227 BA229:BA241 AX229:AX235 AY229:AZ238 BC229:BC241 BC223:BC227 AX237:AX241">
    <cfRule type="cellIs" dxfId="2131" priority="2574" stopIfTrue="1" operator="equal">
      <formula>0</formula>
    </cfRule>
  </conditionalFormatting>
  <conditionalFormatting sqref="AI410:AO410">
    <cfRule type="cellIs" dxfId="2130" priority="2558" stopIfTrue="1" operator="equal">
      <formula>0</formula>
    </cfRule>
  </conditionalFormatting>
  <conditionalFormatting sqref="BD229:BD241 BD223:BD227 BF226:BG226 BF231:BG240 BF229:BG229 BF223:BG224">
    <cfRule type="cellIs" dxfId="2129" priority="2568" stopIfTrue="1" operator="equal">
      <formula>0</formula>
    </cfRule>
  </conditionalFormatting>
  <conditionalFormatting sqref="E398:J398">
    <cfRule type="cellIs" dxfId="2128" priority="2566" stopIfTrue="1" operator="equal">
      <formula>0</formula>
    </cfRule>
  </conditionalFormatting>
  <conditionalFormatting sqref="V412:AA412 AG412 AD412:AE412">
    <cfRule type="cellIs" dxfId="2127" priority="2551" stopIfTrue="1" operator="equal">
      <formula>0</formula>
    </cfRule>
  </conditionalFormatting>
  <conditionalFormatting sqref="D410">
    <cfRule type="cellIs" dxfId="2126" priority="2557" stopIfTrue="1" operator="equal">
      <formula>0</formula>
    </cfRule>
  </conditionalFormatting>
  <conditionalFormatting sqref="E410:J410">
    <cfRule type="cellIs" dxfId="2125" priority="2556" stopIfTrue="1" operator="equal">
      <formula>0</formula>
    </cfRule>
  </conditionalFormatting>
  <conditionalFormatting sqref="K410:L410">
    <cfRule type="cellIs" dxfId="2124" priority="2555" stopIfTrue="1" operator="equal">
      <formula>0</formula>
    </cfRule>
  </conditionalFormatting>
  <conditionalFormatting sqref="E433:J449">
    <cfRule type="cellIs" dxfId="2123" priority="2545" stopIfTrue="1" operator="equal">
      <formula>0</formula>
    </cfRule>
  </conditionalFormatting>
  <conditionalFormatting sqref="E412">
    <cfRule type="cellIs" dxfId="2122" priority="2552" stopIfTrue="1" operator="equal">
      <formula>0</formula>
    </cfRule>
  </conditionalFormatting>
  <conditionalFormatting sqref="AX412:AZ412">
    <cfRule type="cellIs" dxfId="2121" priority="2553" stopIfTrue="1" operator="equal">
      <formula>0</formula>
    </cfRule>
  </conditionalFormatting>
  <conditionalFormatting sqref="E580:J597">
    <cfRule type="cellIs" dxfId="2120" priority="2531" stopIfTrue="1" operator="equal">
      <formula>0</formula>
    </cfRule>
  </conditionalFormatting>
  <conditionalFormatting sqref="BD412 BF412:BG412">
    <cfRule type="cellIs" dxfId="2119" priority="2548" stopIfTrue="1" operator="equal">
      <formula>0</formula>
    </cfRule>
  </conditionalFormatting>
  <conditionalFormatting sqref="D433:D449">
    <cfRule type="cellIs" dxfId="2118" priority="2547" stopIfTrue="1" operator="equal">
      <formula>0</formula>
    </cfRule>
  </conditionalFormatting>
  <conditionalFormatting sqref="AY435:AZ449 AX434:AX435 AY434:BA434 BA435:BA452 BF451 BF452:BG452 BF435:BG450 AX433:BA433 BC433 BC434:BD452 AX438:AX452">
    <cfRule type="cellIs" dxfId="2117" priority="2546" stopIfTrue="1" operator="equal">
      <formula>0</formula>
    </cfRule>
  </conditionalFormatting>
  <conditionalFormatting sqref="V433:AA433 AG433 AD433:AE433">
    <cfRule type="cellIs" dxfId="2116" priority="2544" stopIfTrue="1" operator="equal">
      <formula>0</formula>
    </cfRule>
  </conditionalFormatting>
  <conditionalFormatting sqref="AI433:AO449">
    <cfRule type="cellIs" dxfId="2115" priority="2543" stopIfTrue="1" operator="equal">
      <formula>0</formula>
    </cfRule>
  </conditionalFormatting>
  <conditionalFormatting sqref="AX581:BA581 AX582:AX599 BD582:BD599 BF584:BG599 BF581:BG581 BC581:BD581">
    <cfRule type="cellIs" dxfId="2114" priority="2532" stopIfTrue="1" operator="equal">
      <formula>0</formula>
    </cfRule>
  </conditionalFormatting>
  <conditionalFormatting sqref="K433:L449">
    <cfRule type="cellIs" dxfId="2113" priority="2541" stopIfTrue="1" operator="equal">
      <formula>0</formula>
    </cfRule>
  </conditionalFormatting>
  <conditionalFormatting sqref="BD433 BF433:BG433">
    <cfRule type="cellIs" dxfId="2112" priority="2540" stopIfTrue="1" operator="equal">
      <formula>0</formula>
    </cfRule>
  </conditionalFormatting>
  <conditionalFormatting sqref="BH55:BM57 BJ180:BM180 BH513:BM558 BH496:BI496 BH117:BM123 BH394:BM394 BH411:BM411 BL599:BM599 BH413:BM432 BH450:BM473 BH493:BM495 BH577:BM579 BH598:BM598 BH181:BM182 BH186:BM200 BL183:BM185 BH59:BM97 BH40:BM53 BH202:BM221 BH126:BM140 BH600:BM640">
    <cfRule type="cellIs" dxfId="2111" priority="2497" stopIfTrue="1" operator="equal">
      <formula>0</formula>
    </cfRule>
  </conditionalFormatting>
  <conditionalFormatting sqref="AI580:AM597">
    <cfRule type="cellIs" dxfId="2110" priority="2528" stopIfTrue="1" operator="equal">
      <formula>0</formula>
    </cfRule>
  </conditionalFormatting>
  <conditionalFormatting sqref="BO199:BT199">
    <cfRule type="cellIs" dxfId="2109" priority="2504" stopIfTrue="1" operator="equal">
      <formula>0</formula>
    </cfRule>
  </conditionalFormatting>
  <conditionalFormatting sqref="E559:J576">
    <cfRule type="cellIs" dxfId="2108" priority="2537" stopIfTrue="1" operator="equal">
      <formula>0</formula>
    </cfRule>
  </conditionalFormatting>
  <conditionalFormatting sqref="AI559:AO576">
    <cfRule type="cellIs" dxfId="2107" priority="2536" stopIfTrue="1" operator="equal">
      <formula>0</formula>
    </cfRule>
  </conditionalFormatting>
  <conditionalFormatting sqref="K559:L576">
    <cfRule type="cellIs" dxfId="2106" priority="2535" stopIfTrue="1" operator="equal">
      <formula>0</formula>
    </cfRule>
  </conditionalFormatting>
  <conditionalFormatting sqref="BD559 BF559:BG559">
    <cfRule type="cellIs" dxfId="2105" priority="2534" stopIfTrue="1" operator="equal">
      <formula>0</formula>
    </cfRule>
  </conditionalFormatting>
  <conditionalFormatting sqref="D580:D597 AG580 V580:AA580 AD580:AE580">
    <cfRule type="cellIs" dxfId="2104" priority="2533" stopIfTrue="1" operator="equal">
      <formula>0</formula>
    </cfRule>
  </conditionalFormatting>
  <conditionalFormatting sqref="BH54:BM54">
    <cfRule type="cellIs" dxfId="2103" priority="2495" stopIfTrue="1" operator="equal">
      <formula>0</formula>
    </cfRule>
  </conditionalFormatting>
  <conditionalFormatting sqref="K580:L597">
    <cfRule type="cellIs" dxfId="2102" priority="2529" stopIfTrue="1" operator="equal">
      <formula>0</formula>
    </cfRule>
  </conditionalFormatting>
  <conditionalFormatting sqref="BJ496:BM496">
    <cfRule type="cellIs" dxfId="2101" priority="2489" stopIfTrue="1" operator="equal">
      <formula>0</formula>
    </cfRule>
  </conditionalFormatting>
  <conditionalFormatting sqref="G474:L474 V474:AA474 AG474 AD474:AE474">
    <cfRule type="cellIs" dxfId="2100" priority="2526" stopIfTrue="1" operator="equal">
      <formula>0</formula>
    </cfRule>
  </conditionalFormatting>
  <conditionalFormatting sqref="BV82:CA93 BV95:CA95 BV94:BZ94 BV76:BZ81">
    <cfRule type="cellIs" dxfId="2099" priority="2485" stopIfTrue="1" operator="equal">
      <formula>0</formula>
    </cfRule>
  </conditionalFormatting>
  <conditionalFormatting sqref="BV180:BX180 BV181:BV199">
    <cfRule type="cellIs" dxfId="2098" priority="2483" stopIfTrue="1" operator="equal">
      <formula>0</formula>
    </cfRule>
  </conditionalFormatting>
  <conditionalFormatting sqref="BO141:BS142 BO143:BP152 BR146:BT152 BR143:BS145">
    <cfRule type="cellIs" dxfId="2097" priority="2481" stopIfTrue="1" operator="equal">
      <formula>0</formula>
    </cfRule>
  </conditionalFormatting>
  <conditionalFormatting sqref="BR273:BT283 BR268:BS272">
    <cfRule type="cellIs" dxfId="2096" priority="2480" stopIfTrue="1" operator="equal">
      <formula>0</formula>
    </cfRule>
  </conditionalFormatting>
  <conditionalFormatting sqref="D456">
    <cfRule type="cellIs" dxfId="2095" priority="2522" stopIfTrue="1" operator="equal">
      <formula>0</formula>
    </cfRule>
  </conditionalFormatting>
  <conditionalFormatting sqref="E456:F456">
    <cfRule type="cellIs" dxfId="2094" priority="2521" stopIfTrue="1" operator="equal">
      <formula>0</formula>
    </cfRule>
  </conditionalFormatting>
  <conditionalFormatting sqref="G456:J456">
    <cfRule type="cellIs" dxfId="2093" priority="2520" stopIfTrue="1" operator="equal">
      <formula>0</formula>
    </cfRule>
  </conditionalFormatting>
  <conditionalFormatting sqref="K456:L456">
    <cfRule type="cellIs" dxfId="2092" priority="2519" stopIfTrue="1" operator="equal">
      <formula>0</formula>
    </cfRule>
  </conditionalFormatting>
  <conditionalFormatting sqref="D476:L476">
    <cfRule type="cellIs" dxfId="2091" priority="2518" stopIfTrue="1" operator="equal">
      <formula>0</formula>
    </cfRule>
  </conditionalFormatting>
  <conditionalFormatting sqref="E501:L501">
    <cfRule type="cellIs" dxfId="2090" priority="2517" stopIfTrue="1" operator="equal">
      <formula>0</formula>
    </cfRule>
  </conditionalFormatting>
  <conditionalFormatting sqref="E538:J538">
    <cfRule type="cellIs" dxfId="2089" priority="2515" stopIfTrue="1" operator="equal">
      <formula>0</formula>
    </cfRule>
  </conditionalFormatting>
  <conditionalFormatting sqref="K538:L538">
    <cfRule type="cellIs" dxfId="2088" priority="2514" stopIfTrue="1" operator="equal">
      <formula>0</formula>
    </cfRule>
  </conditionalFormatting>
  <conditionalFormatting sqref="AX204">
    <cfRule type="cellIs" dxfId="2087" priority="2513" stopIfTrue="1" operator="equal">
      <formula>0</formula>
    </cfRule>
  </conditionalFormatting>
  <conditionalFormatting sqref="BW402:BX402 BW405:BX410">
    <cfRule type="cellIs" dxfId="2086" priority="2471" stopIfTrue="1" operator="equal">
      <formula>0</formula>
    </cfRule>
  </conditionalFormatting>
  <conditionalFormatting sqref="AE374 AG374">
    <cfRule type="cellIs" dxfId="2085" priority="2512" stopIfTrue="1" operator="equal">
      <formula>0</formula>
    </cfRule>
  </conditionalFormatting>
  <conditionalFormatting sqref="BV405:BV409">
    <cfRule type="cellIs" dxfId="2084" priority="2469" stopIfTrue="1" operator="equal">
      <formula>0</formula>
    </cfRule>
  </conditionalFormatting>
  <conditionalFormatting sqref="BO405:BP409 BR405:BS409">
    <cfRule type="cellIs" dxfId="2083" priority="2468" stopIfTrue="1" operator="equal">
      <formula>0</formula>
    </cfRule>
  </conditionalFormatting>
  <conditionalFormatting sqref="BP181:BP182 BP190:BQ198 BP184 BP186:BP189">
    <cfRule type="cellIs" dxfId="2082" priority="2466" stopIfTrue="1" operator="equal">
      <formula>0</formula>
    </cfRule>
  </conditionalFormatting>
  <conditionalFormatting sqref="BH498:BM501 BV241 BV496:CA496 BO578:BS579 BV376:CA387 BH376:BM387 BV352:CA353 BO598:BO600 BR598:BS626 BH241:BM347 BR249:BT261 BH475:BM492 BO604:BO622 BO625:BO626 BV242:CA242 BO476:BO496 BV372:CA372 BV249:CA260 BV273:CA282 BV354:BZ354 BV373:BZ373 BV503:CA513 BV262:CA265 BV261:BZ261 BV284:CA285 BV283:BZ283 BV300:CA303 BV304:BZ305 BV310:CA324 BV326:CA328 BV325:BZ325 BV332:CA345 BV347:CA347 BV346:BZ346 BV369:CA370 BV367:BZ368 BW494:CA494 BW493:BZ493 BV515:CA515 BV514:BZ514 BO504:BS517 BH349:BM373 BV482:CA492 BV306:CA306 BO498:BP503 BR475:BS503 BO536:BS537 BO518:BP535 BR518:BS535 BO539:BP540 BR538:BS540 BO577:BP577 BR577:BS577 BR19:BT33 BO18:BO33 BN647:BX648 BN644:BS645 BO541:BS558 BH503:BM512 BK502:BM502 BV243:BZ248 BV286:BZ299 BR245:BS248 BU644:BV644 BU645:BX645 BV329:BZ331 BV349:BZ351 BV355:CA356 BV497:BZ502 BV475:BZ481 BR18:BS18 BV307:BZ309 BV358:CA366 BZ357 BV266:BZ272">
    <cfRule type="cellIs" dxfId="2081" priority="2511" stopIfTrue="1" operator="equal">
      <formula>0</formula>
    </cfRule>
  </conditionalFormatting>
  <conditionalFormatting sqref="BV17:BV33">
    <cfRule type="cellIs" dxfId="2080" priority="2510" stopIfTrue="1" operator="equal">
      <formula>0</formula>
    </cfRule>
  </conditionalFormatting>
  <conditionalFormatting sqref="BV54:BX54">
    <cfRule type="cellIs" dxfId="2079" priority="2508" stopIfTrue="1" operator="equal">
      <formula>0</formula>
    </cfRule>
  </conditionalFormatting>
  <conditionalFormatting sqref="BV34:BX34 BV96:BX96 BV516:BX517 BV200:BX200 BV394:BX394 BV411:BX411 BV495:BX495 BV579:BX579 BV153:BV158 BW141:BX158 BV413:BW415 BV450:BV452 BV453:BX473 BV493:BV494 BV518:BZ518 BV519:BX537 BY520:CA534 BV540:BX557 BV577:BV578 BV598:BV599 BV202:BX220 BV624:CA626 BV117:BX123 BV623:BZ623 BY431:CA431 BY430:BZ430 BY536:CA536 BY535:BZ535 BY557:CA557 BY556:BZ556 CA627:CA628 BV538:BZ539 BV126:BX140 BV600:BX622 BY419:CA429 BV418:BX432 BY519:BZ519 BY542:CA555 BY540:BZ541 CA633:CA640 BV417:BW417 BZ415:CA416 BZ413:BZ414 BZ417 BV221:BZ221 BY418:BZ418">
    <cfRule type="cellIs" dxfId="2078" priority="2509" stopIfTrue="1" operator="equal">
      <formula>0</formula>
    </cfRule>
  </conditionalFormatting>
  <conditionalFormatting sqref="BR394:BT394 BO202:BT202 BO75:BO97 BO121:BS123 BO200:BT200 BO241:BT242 BO411:BT411 BO413:BO415 BO450:BO454 BR376:BT387 BO117:BO118 BR117:BT117 BR34:BT34 BO159:BT159 BO205:BO221 BR262:BT265 BR358:BT369 BR450:BT454 BR415:BT415 BO456:BO473 BO431:BO432 BO53 BR40:BT53 BO40:BO51 BR334:BT347 BS331:BS332 BO137:BT139 BO178:BT179 BP163 BR120:BS120 BO120 BO126:BP136 BR126:BT126 BO164:BP177 BO160:BP162 BR167:BT177 BO203:BP203 BR210:BT221 BR330:BS330 BS329 BS160 BR284:BT285 BR419:BT432 BO417:BO429 BR35:BS38 BR96:BT96 BR97:BS97 BR118:BS118 BR203:BS209 BR266:BS267 BR300:BT306 BR286:BS299 BR307:BS328 BR333:BS333 BR372:BS373 BR413:BS414 BR455:BS473 BR76:BS95 BR75:BZ75 BR161:BS166 BR128:BT136 BR127:BS127 BR370:BS370 BR417:BS418 BR349:BS357 BO158:BS158">
    <cfRule type="cellIs" dxfId="2077" priority="2507" stopIfTrue="1" operator="equal">
      <formula>0</formula>
    </cfRule>
  </conditionalFormatting>
  <conditionalFormatting sqref="BO140:BT140 BO153:BP157 BR153:BT157">
    <cfRule type="cellIs" dxfId="2076" priority="2506" stopIfTrue="1" operator="equal">
      <formula>0</formula>
    </cfRule>
  </conditionalFormatting>
  <conditionalFormatting sqref="BO98:BO116 BR106:BT116 BR98:BS105">
    <cfRule type="cellIs" dxfId="2075" priority="2505" stopIfTrue="1" operator="equal">
      <formula>0</formula>
    </cfRule>
  </conditionalFormatting>
  <conditionalFormatting sqref="BO180:BP180 BO181:BO183 BO186:BO198 BR180:BT182 BR191:BT198 BR183:BS190">
    <cfRule type="cellIs" dxfId="2074" priority="2503" stopIfTrue="1" operator="equal">
      <formula>0</formula>
    </cfRule>
  </conditionalFormatting>
  <conditionalFormatting sqref="BR243:BT243">
    <cfRule type="cellIs" dxfId="2073" priority="2502" stopIfTrue="1" operator="equal">
      <formula>0</formula>
    </cfRule>
  </conditionalFormatting>
  <conditionalFormatting sqref="BO54 BR54:BT54">
    <cfRule type="cellIs" dxfId="2072" priority="2501" stopIfTrue="1" operator="equal">
      <formula>0</formula>
    </cfRule>
  </conditionalFormatting>
  <conditionalFormatting sqref="BO55 BR55:BS57 BO57 BO59:BO74 BR60:BT74 BR59:BS59">
    <cfRule type="cellIs" dxfId="2071" priority="2500" stopIfTrue="1" operator="equal">
      <formula>0</formula>
    </cfRule>
  </conditionalFormatting>
  <conditionalFormatting sqref="BH644:BM645 BH648:BM648 BH647 BJ647:BM647">
    <cfRule type="cellIs" dxfId="2070" priority="2499" stopIfTrue="1" operator="equal">
      <formula>0</formula>
    </cfRule>
  </conditionalFormatting>
  <conditionalFormatting sqref="BH18:BM33">
    <cfRule type="cellIs" dxfId="2069" priority="2498" stopIfTrue="1" operator="equal">
      <formula>0</formula>
    </cfRule>
  </conditionalFormatting>
  <conditionalFormatting sqref="BH141:BM152">
    <cfRule type="cellIs" dxfId="2068" priority="2492" stopIfTrue="1" operator="equal">
      <formula>0</formula>
    </cfRule>
  </conditionalFormatting>
  <conditionalFormatting sqref="BH497:BI497">
    <cfRule type="cellIs" dxfId="2067" priority="2494" stopIfTrue="1" operator="equal">
      <formula>0</formula>
    </cfRule>
  </conditionalFormatting>
  <conditionalFormatting sqref="BH180:BI180">
    <cfRule type="cellIs" dxfId="2066" priority="2493" stopIfTrue="1" operator="equal">
      <formula>0</formula>
    </cfRule>
  </conditionalFormatting>
  <conditionalFormatting sqref="BH98:BM115 BJ116:BM116">
    <cfRule type="cellIs" dxfId="2065" priority="2496" stopIfTrue="1" operator="equal">
      <formula>0</formula>
    </cfRule>
  </conditionalFormatting>
  <conditionalFormatting sqref="BI116">
    <cfRule type="cellIs" dxfId="2064" priority="2491" stopIfTrue="1" operator="equal">
      <formula>0</formula>
    </cfRule>
  </conditionalFormatting>
  <conditionalFormatting sqref="BH116">
    <cfRule type="cellIs" dxfId="2063" priority="2490" stopIfTrue="1" operator="equal">
      <formula>0</formula>
    </cfRule>
  </conditionalFormatting>
  <conditionalFormatting sqref="BJ497:BM497">
    <cfRule type="cellIs" dxfId="2062" priority="2488" stopIfTrue="1" operator="equal">
      <formula>0</formula>
    </cfRule>
  </conditionalFormatting>
  <conditionalFormatting sqref="BV53:CA53 BV52:BZ52 BV36:CA38 BV35:BZ35 BV40:CA51">
    <cfRule type="cellIs" dxfId="2061" priority="2487" stopIfTrue="1" operator="equal">
      <formula>0</formula>
    </cfRule>
  </conditionalFormatting>
  <conditionalFormatting sqref="BV55:BZ57 BV74:CA74 BV73:BZ73 BV60:CA72 BV59:BZ59">
    <cfRule type="cellIs" dxfId="2060" priority="2486" stopIfTrue="1" operator="equal">
      <formula>0</formula>
    </cfRule>
  </conditionalFormatting>
  <conditionalFormatting sqref="BV97:BX116">
    <cfRule type="cellIs" dxfId="2059" priority="2484" stopIfTrue="1" operator="equal">
      <formula>0</formula>
    </cfRule>
  </conditionalFormatting>
  <conditionalFormatting sqref="BV141:BV152">
    <cfRule type="cellIs" dxfId="2058" priority="2482" stopIfTrue="1" operator="equal">
      <formula>0</formula>
    </cfRule>
  </conditionalFormatting>
  <conditionalFormatting sqref="BO244:BS244">
    <cfRule type="cellIs" dxfId="2057" priority="2479" stopIfTrue="1" operator="equal">
      <formula>0</formula>
    </cfRule>
  </conditionalFormatting>
  <conditionalFormatting sqref="CA644 CA649 BY648:CA648 BY645:BZ645 BZ647:CA647">
    <cfRule type="cellIs" dxfId="2056" priority="2478" stopIfTrue="1" operator="equal">
      <formula>0</formula>
    </cfRule>
  </conditionalFormatting>
  <conditionalFormatting sqref="BY54:CA54">
    <cfRule type="cellIs" dxfId="2055" priority="2476" stopIfTrue="1" operator="equal">
      <formula>0</formula>
    </cfRule>
  </conditionalFormatting>
  <conditionalFormatting sqref="CA75 BY34:CA34 BY96:CA96 BY516:CA517 BY200:CA200 CA390 BY394:CA394 BY411:CA411 BY432:CA432 BY495:CA495 BY579:CA579 BY117:CA117 BY202:CA202 BY453:CA454 BY537:CA537 CA558 BY600:CA600 BY120:CA120 BY207:CA207 BY459:CA471 BY604:CA618 BY601:BZ603 BY622:BZ622 BY122:CA122 BY121:BZ121 BY137:CA140 BY136:BZ136 BY159:CA159 BY178:CA179 BY177:BZ177 BY220:CA220 BY219:BZ219 BY473:CA473 BY472:BZ472 BY620:CA621 BY619:BZ619 BY126:CA126 BY118:BZ119 BY123:BZ123 BY146:CA156 BY141:BZ145 BY167:CA176 BY210:CA218 BY203:BZ206 BY208:BZ209 BY455:BZ458 BY160:BZ166 BY128:CA135 BY127:BZ127 CA221 BY157:BZ158">
    <cfRule type="cellIs" dxfId="2054" priority="2477" stopIfTrue="1" operator="equal">
      <formula>0</formula>
    </cfRule>
  </conditionalFormatting>
  <conditionalFormatting sqref="BY98:CA100 BY97:BZ97 BY104:CA104 BY116:CA116 BY115:BZ115 BY101:BZ103 BY106:CA114 BY105:BZ105">
    <cfRule type="cellIs" dxfId="2053" priority="2475" stopIfTrue="1" operator="equal">
      <formula>0</formula>
    </cfRule>
  </conditionalFormatting>
  <conditionalFormatting sqref="BY180:CA182 BY187:CA188 BY183:BZ186 BY199:CA199 BY198:BZ198 BY191:CA197 BY189:BZ190">
    <cfRule type="cellIs" dxfId="2052" priority="2474" stopIfTrue="1" operator="equal">
      <formula>0</formula>
    </cfRule>
  </conditionalFormatting>
  <conditionalFormatting sqref="CA201">
    <cfRule type="cellIs" dxfId="2051" priority="2472" stopIfTrue="1" operator="equal">
      <formula>0</formula>
    </cfRule>
  </conditionalFormatting>
  <conditionalFormatting sqref="BH201:BM201">
    <cfRule type="cellIs" dxfId="2050" priority="2473" stopIfTrue="1" operator="equal">
      <formula>0</formula>
    </cfRule>
  </conditionalFormatting>
  <conditionalFormatting sqref="BW181:BX199">
    <cfRule type="cellIs" dxfId="2049" priority="2465" stopIfTrue="1" operator="equal">
      <formula>0</formula>
    </cfRule>
  </conditionalFormatting>
  <conditionalFormatting sqref="BO581:BS581 BO583:BO597 BR582:BS597">
    <cfRule type="cellIs" dxfId="2048" priority="2434" stopIfTrue="1" operator="equal">
      <formula>0</formula>
    </cfRule>
  </conditionalFormatting>
  <conditionalFormatting sqref="BV580:BX580 BV582:BV597 BV581:BZ581 BW599:CA599 BW598:BZ598 BW587:CA597 BW582:BZ586">
    <cfRule type="cellIs" dxfId="2047" priority="2433" stopIfTrue="1" operator="equal">
      <formula>0</formula>
    </cfRule>
  </conditionalFormatting>
  <conditionalFormatting sqref="BY402:BZ403 BY405:BZ410">
    <cfRule type="cellIs" dxfId="2046" priority="2470" stopIfTrue="1" operator="equal">
      <formula>0</formula>
    </cfRule>
  </conditionalFormatting>
  <conditionalFormatting sqref="BH402:BM409">
    <cfRule type="cellIs" dxfId="2045" priority="2467" stopIfTrue="1" operator="equal">
      <formula>0</formula>
    </cfRule>
  </conditionalFormatting>
  <conditionalFormatting sqref="BV222:BX222 BV239:BV240">
    <cfRule type="cellIs" dxfId="2044" priority="2464" stopIfTrue="1" operator="equal">
      <formula>0</formula>
    </cfRule>
  </conditionalFormatting>
  <conditionalFormatting sqref="BO222 BO239:BO240">
    <cfRule type="cellIs" dxfId="2043" priority="2463" stopIfTrue="1" operator="equal">
      <formula>0</formula>
    </cfRule>
  </conditionalFormatting>
  <conditionalFormatting sqref="BH222:BM222 BH239:BM240">
    <cfRule type="cellIs" dxfId="2042" priority="2462" stopIfTrue="1" operator="equal">
      <formula>0</formula>
    </cfRule>
  </conditionalFormatting>
  <conditionalFormatting sqref="BR222:BT222 BP239:BS240">
    <cfRule type="cellIs" dxfId="2041" priority="2461" stopIfTrue="1" operator="equal">
      <formula>0</formula>
    </cfRule>
  </conditionalFormatting>
  <conditionalFormatting sqref="BY222:CA222">
    <cfRule type="cellIs" dxfId="2040" priority="2460" stopIfTrue="1" operator="equal">
      <formula>0</formula>
    </cfRule>
  </conditionalFormatting>
  <conditionalFormatting sqref="BP401 BR396:BT396 BR401:BS401 BR397:BS397">
    <cfRule type="cellIs" dxfId="2039" priority="2426" stopIfTrue="1" operator="equal">
      <formula>0</formula>
    </cfRule>
  </conditionalFormatting>
  <conditionalFormatting sqref="BH401:BM401 BH396:BM397">
    <cfRule type="cellIs" dxfId="2038" priority="2425" stopIfTrue="1" operator="equal">
      <formula>0</formula>
    </cfRule>
  </conditionalFormatting>
  <conditionalFormatting sqref="BY396:CA397">
    <cfRule type="cellIs" dxfId="2037" priority="2424" stopIfTrue="1" operator="equal">
      <formula>0</formula>
    </cfRule>
  </conditionalFormatting>
  <conditionalFormatting sqref="BO14 BR14:BS14">
    <cfRule type="cellIs" dxfId="2036" priority="2458" stopIfTrue="1" operator="equal">
      <formula>0</formula>
    </cfRule>
  </conditionalFormatting>
  <conditionalFormatting sqref="BH14:BM14">
    <cfRule type="cellIs" dxfId="2035" priority="2457" stopIfTrue="1" operator="equal">
      <formula>0</formula>
    </cfRule>
  </conditionalFormatting>
  <conditionalFormatting sqref="BP400:BS400">
    <cfRule type="cellIs" dxfId="2034" priority="2423" stopIfTrue="1" operator="equal">
      <formula>0</formula>
    </cfRule>
  </conditionalFormatting>
  <conditionalFormatting sqref="BH400:BM400">
    <cfRule type="cellIs" dxfId="2033" priority="2422" stopIfTrue="1" operator="equal">
      <formula>0</formula>
    </cfRule>
  </conditionalFormatting>
  <conditionalFormatting sqref="BV395:BX395">
    <cfRule type="cellIs" dxfId="2032" priority="2421" stopIfTrue="1" operator="equal">
      <formula>0</formula>
    </cfRule>
  </conditionalFormatting>
  <conditionalFormatting sqref="BR395:BT395">
    <cfRule type="cellIs" dxfId="2031" priority="2420" stopIfTrue="1" operator="equal">
      <formula>0</formula>
    </cfRule>
  </conditionalFormatting>
  <conditionalFormatting sqref="BH599:BK599">
    <cfRule type="cellIs" dxfId="2030" priority="2459" stopIfTrue="1" operator="equal">
      <formula>0</formula>
    </cfRule>
  </conditionalFormatting>
  <conditionalFormatting sqref="BO223:BO227 BR223:BT223 BR224:BS229 BO230:BS238">
    <cfRule type="cellIs" dxfId="2029" priority="2452" stopIfTrue="1" operator="equal">
      <formula>0</formula>
    </cfRule>
  </conditionalFormatting>
  <conditionalFormatting sqref="BH223:BM238">
    <cfRule type="cellIs" dxfId="2028" priority="2451" stopIfTrue="1" operator="equal">
      <formula>0</formula>
    </cfRule>
  </conditionalFormatting>
  <conditionalFormatting sqref="BV14">
    <cfRule type="cellIs" dxfId="2027" priority="2456" stopIfTrue="1" operator="equal">
      <formula>0</formula>
    </cfRule>
  </conditionalFormatting>
  <conditionalFormatting sqref="BY19:CA33 BY18:BZ18">
    <cfRule type="cellIs" dxfId="2026" priority="2455" stopIfTrue="1" operator="equal">
      <formula>0</formula>
    </cfRule>
  </conditionalFormatting>
  <conditionalFormatting sqref="BW18:BX33">
    <cfRule type="cellIs" dxfId="2025" priority="2454" stopIfTrue="1" operator="equal">
      <formula>0</formula>
    </cfRule>
  </conditionalFormatting>
  <conditionalFormatting sqref="BV223:BX223 BV224:BV238 BW224:BX241">
    <cfRule type="cellIs" dxfId="2024" priority="2453" stopIfTrue="1" operator="equal">
      <formula>0</formula>
    </cfRule>
  </conditionalFormatting>
  <conditionalFormatting sqref="BY400:CA401">
    <cfRule type="cellIs" dxfId="2023" priority="2416" stopIfTrue="1" operator="equal">
      <formula>0</formula>
    </cfRule>
  </conditionalFormatting>
  <conditionalFormatting sqref="AX474:BA474 BC474">
    <cfRule type="cellIs" dxfId="2022" priority="2415" stopIfTrue="1" operator="equal">
      <formula>0</formula>
    </cfRule>
  </conditionalFormatting>
  <conditionalFormatting sqref="BY223:CA223 BY240:BZ241 BY239:CA239 BY224:BZ238">
    <cfRule type="cellIs" dxfId="2021" priority="2450" stopIfTrue="1" operator="equal">
      <formula>0</formula>
    </cfRule>
  </conditionalFormatting>
  <conditionalFormatting sqref="BW400:BX401">
    <cfRule type="cellIs" dxfId="2020" priority="2417" stopIfTrue="1" operator="equal">
      <formula>0</formula>
    </cfRule>
  </conditionalFormatting>
  <conditionalFormatting sqref="BV410">
    <cfRule type="cellIs" dxfId="2019" priority="2449" stopIfTrue="1" operator="equal">
      <formula>0</formula>
    </cfRule>
  </conditionalFormatting>
  <conditionalFormatting sqref="AI474:AO474">
    <cfRule type="cellIs" dxfId="2018" priority="2414" stopIfTrue="1" operator="equal">
      <formula>0</formula>
    </cfRule>
  </conditionalFormatting>
  <conditionalFormatting sqref="BO410:BP410 BR410:BS410">
    <cfRule type="cellIs" dxfId="2017" priority="2448" stopIfTrue="1" operator="equal">
      <formula>0</formula>
    </cfRule>
  </conditionalFormatting>
  <conditionalFormatting sqref="BH410:BM410">
    <cfRule type="cellIs" dxfId="2016" priority="2447" stopIfTrue="1" operator="equal">
      <formula>0</formula>
    </cfRule>
  </conditionalFormatting>
  <conditionalFormatting sqref="BV412:BW412">
    <cfRule type="cellIs" dxfId="2015" priority="2446" stopIfTrue="1" operator="equal">
      <formula>0</formula>
    </cfRule>
  </conditionalFormatting>
  <conditionalFormatting sqref="BO412:BP412 BR412:BS412">
    <cfRule type="cellIs" dxfId="2014" priority="2445" stopIfTrue="1" operator="equal">
      <formula>0</formula>
    </cfRule>
  </conditionalFormatting>
  <conditionalFormatting sqref="BH412:BM412">
    <cfRule type="cellIs" dxfId="2013" priority="2444" stopIfTrue="1" operator="equal">
      <formula>0</formula>
    </cfRule>
  </conditionalFormatting>
  <conditionalFormatting sqref="BZ412">
    <cfRule type="cellIs" dxfId="2012" priority="2443" stopIfTrue="1" operator="equal">
      <formula>0</formula>
    </cfRule>
  </conditionalFormatting>
  <conditionalFormatting sqref="BV433:BX433 BV435:CA435 BW451:BZ452 BW439:CA450 BZ436:CA436 BV437:BV449 BV434:BZ434 BW437:BZ438">
    <cfRule type="cellIs" dxfId="2011" priority="2442" stopIfTrue="1" operator="equal">
      <formula>0</formula>
    </cfRule>
  </conditionalFormatting>
  <conditionalFormatting sqref="BO433:BO449 BR439:BT449 BR433:BS438">
    <cfRule type="cellIs" dxfId="2010" priority="2441" stopIfTrue="1" operator="equal">
      <formula>0</formula>
    </cfRule>
  </conditionalFormatting>
  <conditionalFormatting sqref="BH433:BM449">
    <cfRule type="cellIs" dxfId="2009" priority="2440" stopIfTrue="1" operator="equal">
      <formula>0</formula>
    </cfRule>
  </conditionalFormatting>
  <conditionalFormatting sqref="BY433:BZ433">
    <cfRule type="cellIs" dxfId="2008" priority="2439" stopIfTrue="1" operator="equal">
      <formula>0</formula>
    </cfRule>
  </conditionalFormatting>
  <conditionalFormatting sqref="BH580:BK597">
    <cfRule type="cellIs" dxfId="2007" priority="2430" stopIfTrue="1" operator="equal">
      <formula>0</formula>
    </cfRule>
  </conditionalFormatting>
  <conditionalFormatting sqref="BO559:BS559 BO561:BP576 BR560:BS576">
    <cfRule type="cellIs" dxfId="2006" priority="2438" stopIfTrue="1" operator="equal">
      <formula>0</formula>
    </cfRule>
  </conditionalFormatting>
  <conditionalFormatting sqref="BV559:BX559 BV565:CA576 BW578:CA578 BW577:BZ577 BV560:BZ564">
    <cfRule type="cellIs" dxfId="2005" priority="2437" stopIfTrue="1" operator="equal">
      <formula>0</formula>
    </cfRule>
  </conditionalFormatting>
  <conditionalFormatting sqref="BH559:BM576">
    <cfRule type="cellIs" dxfId="2004" priority="2436" stopIfTrue="1" operator="equal">
      <formula>0</formula>
    </cfRule>
  </conditionalFormatting>
  <conditionalFormatting sqref="BY559:CA559">
    <cfRule type="cellIs" dxfId="2003" priority="2435" stopIfTrue="1" operator="equal">
      <formula>0</formula>
    </cfRule>
  </conditionalFormatting>
  <conditionalFormatting sqref="BL580:BM597">
    <cfRule type="cellIs" dxfId="2002" priority="2432" stopIfTrue="1" operator="equal">
      <formula>0</formula>
    </cfRule>
  </conditionalFormatting>
  <conditionalFormatting sqref="BY580:BZ580">
    <cfRule type="cellIs" dxfId="2001" priority="2431" stopIfTrue="1" operator="equal">
      <formula>0</formula>
    </cfRule>
  </conditionalFormatting>
  <conditionalFormatting sqref="BH348:BM348 BR348:BT348 BV348:CA348">
    <cfRule type="cellIs" dxfId="2000" priority="2429" stopIfTrue="1" operator="equal">
      <formula>0</formula>
    </cfRule>
  </conditionalFormatting>
  <conditionalFormatting sqref="BH474:BM474 BR474:BS474 BO474 CA474">
    <cfRule type="cellIs" dxfId="1999" priority="2428" stopIfTrue="1" operator="equal">
      <formula>0</formula>
    </cfRule>
  </conditionalFormatting>
  <conditionalFormatting sqref="BD474 BF474:BG474">
    <cfRule type="cellIs" dxfId="1998" priority="2413" stopIfTrue="1" operator="equal">
      <formula>0</formula>
    </cfRule>
  </conditionalFormatting>
  <conditionalFormatting sqref="BH374:BM374 BV374:BZ374">
    <cfRule type="cellIs" dxfId="1997" priority="2412" stopIfTrue="1" operator="equal">
      <formula>0</formula>
    </cfRule>
  </conditionalFormatting>
  <conditionalFormatting sqref="BW396:BX397">
    <cfRule type="cellIs" dxfId="1996" priority="2427" stopIfTrue="1" operator="equal">
      <formula>0</formula>
    </cfRule>
  </conditionalFormatting>
  <conditionalFormatting sqref="BH395:BM395">
    <cfRule type="cellIs" dxfId="1995" priority="2419" stopIfTrue="1" operator="equal">
      <formula>0</formula>
    </cfRule>
  </conditionalFormatting>
  <conditionalFormatting sqref="BY395:CA395">
    <cfRule type="cellIs" dxfId="1994" priority="2418" stopIfTrue="1" operator="equal">
      <formula>0</formula>
    </cfRule>
  </conditionalFormatting>
  <conditionalFormatting sqref="BP98:BQ116">
    <cfRule type="cellIs" dxfId="1993" priority="2408" stopIfTrue="1" operator="equal">
      <formula>0</formula>
    </cfRule>
  </conditionalFormatting>
  <conditionalFormatting sqref="BP54:BQ54">
    <cfRule type="cellIs" dxfId="1992" priority="2407" stopIfTrue="1" operator="equal">
      <formula>0</formula>
    </cfRule>
  </conditionalFormatting>
  <conditionalFormatting sqref="BP55:BQ57 BP59:BQ74">
    <cfRule type="cellIs" dxfId="1991" priority="2406" stopIfTrue="1" operator="equal">
      <formula>0</formula>
    </cfRule>
  </conditionalFormatting>
  <conditionalFormatting sqref="BP14:BQ14">
    <cfRule type="cellIs" dxfId="1990" priority="2405" stopIfTrue="1" operator="equal">
      <formula>0</formula>
    </cfRule>
  </conditionalFormatting>
  <conditionalFormatting sqref="BR374:BS374">
    <cfRule type="cellIs" dxfId="1989" priority="2411" stopIfTrue="1" operator="equal">
      <formula>0</formula>
    </cfRule>
  </conditionalFormatting>
  <conditionalFormatting sqref="BP18:BQ33">
    <cfRule type="cellIs" dxfId="1988" priority="2410" stopIfTrue="1" operator="equal">
      <formula>0</formula>
    </cfRule>
  </conditionalFormatting>
  <conditionalFormatting sqref="BP117:BQ118 BP75:BQ96 BP40:BQ53 BP120:BQ120 BP97">
    <cfRule type="cellIs" dxfId="1987" priority="2409" stopIfTrue="1" operator="equal">
      <formula>0</formula>
    </cfRule>
  </conditionalFormatting>
  <conditionalFormatting sqref="BP222:BQ222">
    <cfRule type="cellIs" dxfId="1986" priority="2402" stopIfTrue="1" operator="equal">
      <formula>0</formula>
    </cfRule>
  </conditionalFormatting>
  <conditionalFormatting sqref="AE348 AG348">
    <cfRule type="cellIs" dxfId="1985" priority="2393" stopIfTrue="1" operator="equal">
      <formula>0</formula>
    </cfRule>
  </conditionalFormatting>
  <conditionalFormatting sqref="BP185">
    <cfRule type="cellIs" dxfId="1984" priority="2404" stopIfTrue="1" operator="equal">
      <formula>0</formula>
    </cfRule>
  </conditionalFormatting>
  <conditionalFormatting sqref="BP221:BQ221 BP205:BP220">
    <cfRule type="cellIs" dxfId="1983" priority="2403" stopIfTrue="1" operator="equal">
      <formula>0</formula>
    </cfRule>
  </conditionalFormatting>
  <conditionalFormatting sqref="BP223:BQ227">
    <cfRule type="cellIs" dxfId="1982" priority="2401" stopIfTrue="1" operator="equal">
      <formula>0</formula>
    </cfRule>
  </conditionalFormatting>
  <conditionalFormatting sqref="BP476:BP478 BP481:BQ496 BP480">
    <cfRule type="cellIs" dxfId="1981" priority="2400" stopIfTrue="1" operator="equal">
      <formula>0</formula>
    </cfRule>
  </conditionalFormatting>
  <conditionalFormatting sqref="BP452:BQ454 BP413:BQ415 BP473:BQ473 BP450:BP451 BP456:BP472 BP417:BQ432">
    <cfRule type="cellIs" dxfId="1980" priority="2399" stopIfTrue="1" operator="equal">
      <formula>0</formula>
    </cfRule>
  </conditionalFormatting>
  <conditionalFormatting sqref="BP433:BP449">
    <cfRule type="cellIs" dxfId="1979" priority="2398" stopIfTrue="1" operator="equal">
      <formula>0</formula>
    </cfRule>
  </conditionalFormatting>
  <conditionalFormatting sqref="BP474:BQ474">
    <cfRule type="cellIs" dxfId="1978" priority="2397" stopIfTrue="1" operator="equal">
      <formula>0</formula>
    </cfRule>
  </conditionalFormatting>
  <conditionalFormatting sqref="BP598:BQ600 BP604:BQ622 BP625:BQ626">
    <cfRule type="cellIs" dxfId="1977" priority="2396" stopIfTrue="1" operator="equal">
      <formula>0</formula>
    </cfRule>
  </conditionalFormatting>
  <conditionalFormatting sqref="BP583:BQ597">
    <cfRule type="cellIs" dxfId="1976" priority="2395" stopIfTrue="1" operator="equal">
      <formula>0</formula>
    </cfRule>
  </conditionalFormatting>
  <conditionalFormatting sqref="AI348:AO348 AX348:BA348 BF348:BG348 BC348:BD348">
    <cfRule type="cellIs" dxfId="1975" priority="2394" stopIfTrue="1" operator="equal">
      <formula>0</formula>
    </cfRule>
  </conditionalFormatting>
  <conditionalFormatting sqref="BP403 BR403:BS403">
    <cfRule type="cellIs" dxfId="1974" priority="2391" stopIfTrue="1" operator="equal">
      <formula>0</formula>
    </cfRule>
  </conditionalFormatting>
  <conditionalFormatting sqref="BW403:BX403">
    <cfRule type="cellIs" dxfId="1973" priority="2392" stopIfTrue="1" operator="equal">
      <formula>0</formula>
    </cfRule>
  </conditionalFormatting>
  <conditionalFormatting sqref="BP404 BR404:BS404">
    <cfRule type="cellIs" dxfId="1972" priority="2389" stopIfTrue="1" operator="equal">
      <formula>0</formula>
    </cfRule>
  </conditionalFormatting>
  <conditionalFormatting sqref="BY404:BZ404">
    <cfRule type="cellIs" dxfId="1971" priority="2388" stopIfTrue="1" operator="equal">
      <formula>0</formula>
    </cfRule>
  </conditionalFormatting>
  <conditionalFormatting sqref="BW404:BX404">
    <cfRule type="cellIs" dxfId="1970" priority="2390" stopIfTrue="1" operator="equal">
      <formula>0</formula>
    </cfRule>
  </conditionalFormatting>
  <conditionalFormatting sqref="BO402">
    <cfRule type="cellIs" dxfId="1969" priority="2377" stopIfTrue="1" operator="equal">
      <formula>0</formula>
    </cfRule>
  </conditionalFormatting>
  <conditionalFormatting sqref="BP402 BR402:BS402">
    <cfRule type="cellIs" dxfId="1968" priority="2378" stopIfTrue="1" operator="equal">
      <formula>0</formula>
    </cfRule>
  </conditionalFormatting>
  <conditionalFormatting sqref="BO401">
    <cfRule type="cellIs" dxfId="1967" priority="2387" stopIfTrue="1" operator="equal">
      <formula>0</formula>
    </cfRule>
  </conditionalFormatting>
  <conditionalFormatting sqref="BO400">
    <cfRule type="cellIs" dxfId="1966" priority="2386" stopIfTrue="1" operator="equal">
      <formula>0</formula>
    </cfRule>
  </conditionalFormatting>
  <conditionalFormatting sqref="BO403">
    <cfRule type="cellIs" dxfId="1965" priority="2385" stopIfTrue="1" operator="equal">
      <formula>0</formula>
    </cfRule>
  </conditionalFormatting>
  <conditionalFormatting sqref="BO404">
    <cfRule type="cellIs" dxfId="1964" priority="2384" stopIfTrue="1" operator="equal">
      <formula>0</formula>
    </cfRule>
  </conditionalFormatting>
  <conditionalFormatting sqref="BV402">
    <cfRule type="cellIs" dxfId="1963" priority="2383" stopIfTrue="1" operator="equal">
      <formula>0</formula>
    </cfRule>
  </conditionalFormatting>
  <conditionalFormatting sqref="BV400:BV401">
    <cfRule type="cellIs" dxfId="1962" priority="2381" stopIfTrue="1" operator="equal">
      <formula>0</formula>
    </cfRule>
  </conditionalFormatting>
  <conditionalFormatting sqref="BV396:BV397">
    <cfRule type="cellIs" dxfId="1961" priority="2382" stopIfTrue="1" operator="equal">
      <formula>0</formula>
    </cfRule>
  </conditionalFormatting>
  <conditionalFormatting sqref="BH393:BM393">
    <cfRule type="cellIs" dxfId="1960" priority="2365" stopIfTrue="1" operator="equal">
      <formula>0</formula>
    </cfRule>
  </conditionalFormatting>
  <conditionalFormatting sqref="BH391:BM391">
    <cfRule type="cellIs" dxfId="1959" priority="2370" stopIfTrue="1" operator="equal">
      <formula>0</formula>
    </cfRule>
  </conditionalFormatting>
  <conditionalFormatting sqref="BV403">
    <cfRule type="cellIs" dxfId="1958" priority="2380" stopIfTrue="1" operator="equal">
      <formula>0</formula>
    </cfRule>
  </conditionalFormatting>
  <conditionalFormatting sqref="BV404">
    <cfRule type="cellIs" dxfId="1957" priority="2379" stopIfTrue="1" operator="equal">
      <formula>0</formula>
    </cfRule>
  </conditionalFormatting>
  <conditionalFormatting sqref="BV391:BX391">
    <cfRule type="cellIs" dxfId="1956" priority="2372" stopIfTrue="1" operator="equal">
      <formula>0</formula>
    </cfRule>
  </conditionalFormatting>
  <conditionalFormatting sqref="BR392:BT392">
    <cfRule type="cellIs" dxfId="1955" priority="2375" stopIfTrue="1" operator="equal">
      <formula>0</formula>
    </cfRule>
  </conditionalFormatting>
  <conditionalFormatting sqref="BH392:BM392">
    <cfRule type="cellIs" dxfId="1954" priority="2374" stopIfTrue="1" operator="equal">
      <formula>0</formula>
    </cfRule>
  </conditionalFormatting>
  <conditionalFormatting sqref="BY392:CA392">
    <cfRule type="cellIs" dxfId="1953" priority="2373" stopIfTrue="1" operator="equal">
      <formula>0</formula>
    </cfRule>
  </conditionalFormatting>
  <conditionalFormatting sqref="BR391:BS391">
    <cfRule type="cellIs" dxfId="1952" priority="2371" stopIfTrue="1" operator="equal">
      <formula>0</formula>
    </cfRule>
  </conditionalFormatting>
  <conditionalFormatting sqref="BW392:BX392">
    <cfRule type="cellIs" dxfId="1951" priority="2376" stopIfTrue="1" operator="equal">
      <formula>0</formula>
    </cfRule>
  </conditionalFormatting>
  <conditionalFormatting sqref="BY391:BZ391">
    <cfRule type="cellIs" dxfId="1950" priority="2369" stopIfTrue="1" operator="equal">
      <formula>0</formula>
    </cfRule>
  </conditionalFormatting>
  <conditionalFormatting sqref="BV392">
    <cfRule type="cellIs" dxfId="1949" priority="2368" stopIfTrue="1" operator="equal">
      <formula>0</formula>
    </cfRule>
  </conditionalFormatting>
  <conditionalFormatting sqref="BR393:BT393">
    <cfRule type="cellIs" dxfId="1948" priority="2366" stopIfTrue="1" operator="equal">
      <formula>0</formula>
    </cfRule>
  </conditionalFormatting>
  <conditionalFormatting sqref="F160">
    <cfRule type="cellIs" dxfId="1947" priority="2361" stopIfTrue="1" operator="equal">
      <formula>0</formula>
    </cfRule>
  </conditionalFormatting>
  <conditionalFormatting sqref="BY393:CA393">
    <cfRule type="cellIs" dxfId="1946" priority="2364" stopIfTrue="1" operator="equal">
      <formula>0</formula>
    </cfRule>
  </conditionalFormatting>
  <conditionalFormatting sqref="BW393:BX393">
    <cfRule type="cellIs" dxfId="1945" priority="2367" stopIfTrue="1" operator="equal">
      <formula>0</formula>
    </cfRule>
  </conditionalFormatting>
  <conditionalFormatting sqref="BV393">
    <cfRule type="cellIs" dxfId="1944" priority="2363" stopIfTrue="1" operator="equal">
      <formula>0</formula>
    </cfRule>
  </conditionalFormatting>
  <conditionalFormatting sqref="AX395:BA395 BC395">
    <cfRule type="cellIs" dxfId="1943" priority="2288" stopIfTrue="1" operator="equal">
      <formula>0</formula>
    </cfRule>
  </conditionalFormatting>
  <conditionalFormatting sqref="G160:J160">
    <cfRule type="cellIs" dxfId="1942" priority="2362" stopIfTrue="1" operator="equal">
      <formula>0</formula>
    </cfRule>
  </conditionalFormatting>
  <conditionalFormatting sqref="K160:L160">
    <cfRule type="cellIs" dxfId="1941" priority="2360" stopIfTrue="1" operator="equal">
      <formula>0</formula>
    </cfRule>
  </conditionalFormatting>
  <conditionalFormatting sqref="G412:J412">
    <cfRule type="cellIs" dxfId="1940" priority="2358" stopIfTrue="1" operator="equal">
      <formula>0</formula>
    </cfRule>
  </conditionalFormatting>
  <conditionalFormatting sqref="BO228:BO229">
    <cfRule type="cellIs" dxfId="1939" priority="2281" stopIfTrue="1" operator="equal">
      <formula>0</formula>
    </cfRule>
  </conditionalFormatting>
  <conditionalFormatting sqref="F412">
    <cfRule type="cellIs" dxfId="1938" priority="2359" stopIfTrue="1" operator="equal">
      <formula>0</formula>
    </cfRule>
  </conditionalFormatting>
  <conditionalFormatting sqref="K412:L412">
    <cfRule type="cellIs" dxfId="1937" priority="2357" stopIfTrue="1" operator="equal">
      <formula>0</formula>
    </cfRule>
  </conditionalFormatting>
  <conditionalFormatting sqref="BO243">
    <cfRule type="cellIs" dxfId="1936" priority="2279" stopIfTrue="1" operator="equal">
      <formula>0</formula>
    </cfRule>
  </conditionalFormatting>
  <conditionalFormatting sqref="V14:AA14 AG14 AD14:AE14 AD17:AE33 AG17:AG33 V17:AA33">
    <cfRule type="cellIs" dxfId="1935" priority="2356" stopIfTrue="1" operator="equal">
      <formula>0</formula>
    </cfRule>
  </conditionalFormatting>
  <conditionalFormatting sqref="V40:AA53 AG40:AG53 AD40:AE53">
    <cfRule type="cellIs" dxfId="1934" priority="2355" stopIfTrue="1" operator="equal">
      <formula>0</formula>
    </cfRule>
  </conditionalFormatting>
  <conditionalFormatting sqref="V59:AA74 V56:AA57 AG59:AG74 AG57 AD56:AE57 AD59:AE74">
    <cfRule type="cellIs" dxfId="1933" priority="2354" stopIfTrue="1" operator="equal">
      <formula>0</formula>
    </cfRule>
  </conditionalFormatting>
  <conditionalFormatting sqref="V118:AA119 AG118:AG119 AD118:AE119">
    <cfRule type="cellIs" dxfId="1932" priority="2353" stopIfTrue="1" operator="equal">
      <formula>0</formula>
    </cfRule>
  </conditionalFormatting>
  <conditionalFormatting sqref="V121:AA121 V123:AA123 V122:Z122 AE122 AG121:AG123 V126:AA126 AD126:AE137 AD123:AE123 AD121:AE121 AG126:AG137 V128:AA137 Y127:AA127">
    <cfRule type="cellIs" dxfId="1931" priority="2352" stopIfTrue="1" operator="equal">
      <formula>0</formula>
    </cfRule>
  </conditionalFormatting>
  <conditionalFormatting sqref="V139:AA158 AG139:AG158 AD139:AE158">
    <cfRule type="cellIs" dxfId="1930" priority="2351" stopIfTrue="1" operator="equal">
      <formula>0</formula>
    </cfRule>
  </conditionalFormatting>
  <conditionalFormatting sqref="V163:AA178 V161:Z162 AE161:AE162 AG161 AG163:AG178 AD163:AE178">
    <cfRule type="cellIs" dxfId="1929" priority="2349" stopIfTrue="1" operator="equal">
      <formula>0</formula>
    </cfRule>
  </conditionalFormatting>
  <conditionalFormatting sqref="V183:AA199 AG183:AG199 AD183:AE199">
    <cfRule type="cellIs" dxfId="1928" priority="2348" stopIfTrue="1" operator="equal">
      <formula>0</formula>
    </cfRule>
  </conditionalFormatting>
  <conditionalFormatting sqref="V204:AA220 AG204:AG220 AD204:AE220">
    <cfRule type="cellIs" dxfId="1927" priority="2347" stopIfTrue="1" operator="equal">
      <formula>0</formula>
    </cfRule>
  </conditionalFormatting>
  <conditionalFormatting sqref="V248:AA262 AG247:AG262 AD247:AE262 V247:Y247 AA247">
    <cfRule type="cellIs" dxfId="1926" priority="2346" stopIfTrue="1" operator="equal">
      <formula>0</formula>
    </cfRule>
  </conditionalFormatting>
  <conditionalFormatting sqref="V308:AA326 AG310:AG326 AG308 AD308:AE326">
    <cfRule type="cellIs" dxfId="1925" priority="2345" stopIfTrue="1" operator="equal">
      <formula>0</formula>
    </cfRule>
  </conditionalFormatting>
  <conditionalFormatting sqref="V332:AA347 AG332:AG347 AD332:AE347">
    <cfRule type="cellIs" dxfId="1924" priority="2344" stopIfTrue="1" operator="equal">
      <formula>0</formula>
    </cfRule>
  </conditionalFormatting>
  <conditionalFormatting sqref="V376:AA389 AG376:AG389 AD376:AE389">
    <cfRule type="cellIs" dxfId="1923" priority="2343" stopIfTrue="1" operator="equal">
      <formula>0</formula>
    </cfRule>
  </conditionalFormatting>
  <conditionalFormatting sqref="AG403:AG404 AD403:AE410 AG406:AG410 V403:AA407 V409:AA410 W408:AA408">
    <cfRule type="cellIs" dxfId="1922" priority="2342" stopIfTrue="1" operator="equal">
      <formula>0</formula>
    </cfRule>
  </conditionalFormatting>
  <conditionalFormatting sqref="V434:AA452 AG434:AG452 AD434:AE452">
    <cfRule type="cellIs" dxfId="1921" priority="2341" stopIfTrue="1" operator="equal">
      <formula>0</formula>
    </cfRule>
  </conditionalFormatting>
  <conditionalFormatting sqref="V477:AA494 AG477:AG494 AD477:AE494">
    <cfRule type="cellIs" dxfId="1920" priority="2340" stopIfTrue="1" operator="equal">
      <formula>0</formula>
    </cfRule>
  </conditionalFormatting>
  <conditionalFormatting sqref="V499:AA515 AG499:AG515 AD499:AE515">
    <cfRule type="cellIs" dxfId="1919" priority="2339" stopIfTrue="1" operator="equal">
      <formula>0</formula>
    </cfRule>
  </conditionalFormatting>
  <conditionalFormatting sqref="V518:AA536 AG518:AG536 AD518:AE536">
    <cfRule type="cellIs" dxfId="1918" priority="2338" stopIfTrue="1" operator="equal">
      <formula>0</formula>
    </cfRule>
  </conditionalFormatting>
  <conditionalFormatting sqref="V540:AA557 AG540:AG557 AD540:AE557">
    <cfRule type="cellIs" dxfId="1917" priority="2337" stopIfTrue="1" operator="equal">
      <formula>0</formula>
    </cfRule>
  </conditionalFormatting>
  <conditionalFormatting sqref="V561:AA578 AG561:AG578 AD561:AE578">
    <cfRule type="cellIs" dxfId="1916" priority="2336" stopIfTrue="1" operator="equal">
      <formula>0</formula>
    </cfRule>
  </conditionalFormatting>
  <conditionalFormatting sqref="V581:AA599 AG581:AG599 AD581:AE599">
    <cfRule type="cellIs" dxfId="1915" priority="2335" stopIfTrue="1" operator="equal">
      <formula>0</formula>
    </cfRule>
  </conditionalFormatting>
  <conditionalFormatting sqref="V603:AA620 AG603:AG620 AD603:AE620">
    <cfRule type="cellIs" dxfId="1914" priority="2334" stopIfTrue="1" operator="equal">
      <formula>0</formula>
    </cfRule>
  </conditionalFormatting>
  <conditionalFormatting sqref="AG624:AG629 AG631:AG642 AD624:AE642 V624:AA642">
    <cfRule type="cellIs" dxfId="1913" priority="2333" stopIfTrue="1" operator="equal">
      <formula>0</formula>
    </cfRule>
  </conditionalFormatting>
  <conditionalFormatting sqref="AE96 AG96">
    <cfRule type="cellIs" dxfId="1912" priority="2317" stopIfTrue="1" operator="equal">
      <formula>0</formula>
    </cfRule>
  </conditionalFormatting>
  <conditionalFormatting sqref="BG32 BF33:BG33 BF14 BC18:BD33 AX18:BA33 BF18:BG31">
    <cfRule type="cellIs" dxfId="1911" priority="2332" stopIfTrue="1" operator="equal">
      <formula>0</formula>
    </cfRule>
  </conditionalFormatting>
  <conditionalFormatting sqref="BF57 AX59:BA74 BF59:BG73 BC59:BD74">
    <cfRule type="cellIs" dxfId="1910" priority="2331" stopIfTrue="1" operator="equal">
      <formula>0</formula>
    </cfRule>
  </conditionalFormatting>
  <conditionalFormatting sqref="AX76:BA77 BF77:BG95 BC76:BD78 BC80:BD95 AX81:BA95 AY80:BA80 AY78:BA78">
    <cfRule type="cellIs" dxfId="1909" priority="2330" stopIfTrue="1" operator="equal">
      <formula>0</formula>
    </cfRule>
  </conditionalFormatting>
  <conditionalFormatting sqref="AX98:BA116 BF98:BG100 BF102:BG116 BF101 BC98:BD116">
    <cfRule type="cellIs" dxfId="1908" priority="2329" stopIfTrue="1" operator="equal">
      <formula>0</formula>
    </cfRule>
  </conditionalFormatting>
  <conditionalFormatting sqref="AX121:BA123 BF121:BG123 BF126:BG136 AX126:BA137 BC126:BD137 BC121:BD123">
    <cfRule type="cellIs" dxfId="1907" priority="2328" stopIfTrue="1" operator="equal">
      <formula>0</formula>
    </cfRule>
  </conditionalFormatting>
  <conditionalFormatting sqref="BF157 BF158:BG158 BF142:BG156 BF140:BG140 BC140:BD158 AX140:BA158">
    <cfRule type="cellIs" dxfId="1906" priority="2327" stopIfTrue="1" operator="equal">
      <formula>0</formula>
    </cfRule>
  </conditionalFormatting>
  <conditionalFormatting sqref="BF162:BG177 BF160:BF161 AX166:BA178 AY165:BA165">
    <cfRule type="cellIs" dxfId="1905" priority="2326" stopIfTrue="1" operator="equal">
      <formula>0</formula>
    </cfRule>
  </conditionalFormatting>
  <conditionalFormatting sqref="BV15">
    <cfRule type="cellIs" dxfId="1904" priority="2325" stopIfTrue="1" operator="equal">
      <formula>0</formula>
    </cfRule>
  </conditionalFormatting>
  <conditionalFormatting sqref="BH388:BM388 BV388:BZ388">
    <cfRule type="cellIs" dxfId="1903" priority="2324" stopIfTrue="1" operator="equal">
      <formula>0</formula>
    </cfRule>
  </conditionalFormatting>
  <conditionalFormatting sqref="BR388:BT388">
    <cfRule type="cellIs" dxfId="1902" priority="2323" stopIfTrue="1" operator="equal">
      <formula>0</formula>
    </cfRule>
  </conditionalFormatting>
  <conditionalFormatting sqref="BH389:BM389 BV389:CA389">
    <cfRule type="cellIs" dxfId="1901" priority="2322" stopIfTrue="1" operator="equal">
      <formula>0</formula>
    </cfRule>
  </conditionalFormatting>
  <conditionalFormatting sqref="BR389:BT389">
    <cfRule type="cellIs" dxfId="1900" priority="2321" stopIfTrue="1" operator="equal">
      <formula>0</formula>
    </cfRule>
  </conditionalFormatting>
  <conditionalFormatting sqref="BH641:BM642">
    <cfRule type="cellIs" dxfId="1899" priority="2319" stopIfTrue="1" operator="equal">
      <formula>0</formula>
    </cfRule>
  </conditionalFormatting>
  <conditionalFormatting sqref="BU642:CA642">
    <cfRule type="cellIs" dxfId="1898" priority="2320" stopIfTrue="1" operator="equal">
      <formula>0</formula>
    </cfRule>
  </conditionalFormatting>
  <conditionalFormatting sqref="BP243:BQ243">
    <cfRule type="cellIs" dxfId="1897" priority="2278" stopIfTrue="1" operator="equal">
      <formula>0</formula>
    </cfRule>
  </conditionalFormatting>
  <conditionalFormatting sqref="V96:AA96 AD96">
    <cfRule type="cellIs" dxfId="1896" priority="2318" stopIfTrue="1" operator="equal">
      <formula>0</formula>
    </cfRule>
  </conditionalFormatting>
  <conditionalFormatting sqref="AE498 AG498">
    <cfRule type="cellIs" dxfId="1895" priority="2316" stopIfTrue="1" operator="equal">
      <formula>0</formula>
    </cfRule>
  </conditionalFormatting>
  <conditionalFormatting sqref="BA412 BC412">
    <cfRule type="cellIs" dxfId="1894" priority="2315" stopIfTrue="1" operator="equal">
      <formula>0</formula>
    </cfRule>
  </conditionalFormatting>
  <conditionalFormatting sqref="V400:X400 AA400 AD400">
    <cfRule type="cellIs" dxfId="1893" priority="2314" stopIfTrue="1" operator="equal">
      <formula>0</formula>
    </cfRule>
  </conditionalFormatting>
  <conditionalFormatting sqref="AE400 AG400">
    <cfRule type="cellIs" dxfId="1892" priority="2313" stopIfTrue="1" operator="equal">
      <formula>0</formula>
    </cfRule>
  </conditionalFormatting>
  <conditionalFormatting sqref="D400">
    <cfRule type="cellIs" dxfId="1891" priority="2312" stopIfTrue="1" operator="equal">
      <formula>0</formula>
    </cfRule>
  </conditionalFormatting>
  <conditionalFormatting sqref="E400:J400">
    <cfRule type="cellIs" dxfId="1890" priority="2311" stopIfTrue="1" operator="equal">
      <formula>0</formula>
    </cfRule>
  </conditionalFormatting>
  <conditionalFormatting sqref="Y400:Z400">
    <cfRule type="cellIs" dxfId="1889" priority="2310" stopIfTrue="1" operator="equal">
      <formula>0</formula>
    </cfRule>
  </conditionalFormatting>
  <conditionalFormatting sqref="K400:L400">
    <cfRule type="cellIs" dxfId="1888" priority="2309" stopIfTrue="1" operator="equal">
      <formula>0</formula>
    </cfRule>
  </conditionalFormatting>
  <conditionalFormatting sqref="D396">
    <cfRule type="cellIs" dxfId="1887" priority="2308" stopIfTrue="1" operator="equal">
      <formula>0</formula>
    </cfRule>
  </conditionalFormatting>
  <conditionalFormatting sqref="E396:F396">
    <cfRule type="cellIs" dxfId="1886" priority="2307" stopIfTrue="1" operator="equal">
      <formula>0</formula>
    </cfRule>
  </conditionalFormatting>
  <conditionalFormatting sqref="V396:AA396 AG396 AD396:AE396">
    <cfRule type="cellIs" dxfId="1885" priority="2306" stopIfTrue="1" operator="equal">
      <formula>0</formula>
    </cfRule>
  </conditionalFormatting>
  <conditionalFormatting sqref="G396:J396">
    <cfRule type="cellIs" dxfId="1884" priority="2305" stopIfTrue="1" operator="equal">
      <formula>0</formula>
    </cfRule>
  </conditionalFormatting>
  <conditionalFormatting sqref="K396:L396">
    <cfRule type="cellIs" dxfId="1883" priority="2304" stopIfTrue="1" operator="equal">
      <formula>0</formula>
    </cfRule>
  </conditionalFormatting>
  <conditionalFormatting sqref="D395">
    <cfRule type="cellIs" dxfId="1882" priority="2303" stopIfTrue="1" operator="equal">
      <formula>0</formula>
    </cfRule>
  </conditionalFormatting>
  <conditionalFormatting sqref="E395:F395">
    <cfRule type="cellIs" dxfId="1881" priority="2302" stopIfTrue="1" operator="equal">
      <formula>0</formula>
    </cfRule>
  </conditionalFormatting>
  <conditionalFormatting sqref="V395:AA395 AG395 AD395:AE395">
    <cfRule type="cellIs" dxfId="1880" priority="2301" stopIfTrue="1" operator="equal">
      <formula>0</formula>
    </cfRule>
  </conditionalFormatting>
  <conditionalFormatting sqref="G395:J395">
    <cfRule type="cellIs" dxfId="1879" priority="2300" stopIfTrue="1" operator="equal">
      <formula>0</formula>
    </cfRule>
  </conditionalFormatting>
  <conditionalFormatting sqref="K395:L395">
    <cfRule type="cellIs" dxfId="1878" priority="2299" stopIfTrue="1" operator="equal">
      <formula>0</formula>
    </cfRule>
  </conditionalFormatting>
  <conditionalFormatting sqref="D393">
    <cfRule type="cellIs" dxfId="1877" priority="2298" stopIfTrue="1" operator="equal">
      <formula>0</formula>
    </cfRule>
  </conditionalFormatting>
  <conditionalFormatting sqref="E393:F393">
    <cfRule type="cellIs" dxfId="1876" priority="2297" stopIfTrue="1" operator="equal">
      <formula>0</formula>
    </cfRule>
  </conditionalFormatting>
  <conditionalFormatting sqref="V393:AA393 AG393 AD393:AE393">
    <cfRule type="cellIs" dxfId="1875" priority="2296" stopIfTrue="1" operator="equal">
      <formula>0</formula>
    </cfRule>
  </conditionalFormatting>
  <conditionalFormatting sqref="G393:J393">
    <cfRule type="cellIs" dxfId="1874" priority="2295" stopIfTrue="1" operator="equal">
      <formula>0</formula>
    </cfRule>
  </conditionalFormatting>
  <conditionalFormatting sqref="K393:L393">
    <cfRule type="cellIs" dxfId="1873" priority="2294" stopIfTrue="1" operator="equal">
      <formula>0</formula>
    </cfRule>
  </conditionalFormatting>
  <conditionalFormatting sqref="D391">
    <cfRule type="cellIs" dxfId="1872" priority="2293" stopIfTrue="1" operator="equal">
      <formula>0</formula>
    </cfRule>
  </conditionalFormatting>
  <conditionalFormatting sqref="E391:F391">
    <cfRule type="cellIs" dxfId="1871" priority="2292" stopIfTrue="1" operator="equal">
      <formula>0</formula>
    </cfRule>
  </conditionalFormatting>
  <conditionalFormatting sqref="V391:AA391 AG391 AD391:AE391">
    <cfRule type="cellIs" dxfId="1870" priority="2291" stopIfTrue="1" operator="equal">
      <formula>0</formula>
    </cfRule>
  </conditionalFormatting>
  <conditionalFormatting sqref="G391:J391">
    <cfRule type="cellIs" dxfId="1869" priority="2290" stopIfTrue="1" operator="equal">
      <formula>0</formula>
    </cfRule>
  </conditionalFormatting>
  <conditionalFormatting sqref="K391:L391">
    <cfRule type="cellIs" dxfId="1868" priority="2289" stopIfTrue="1" operator="equal">
      <formula>0</formula>
    </cfRule>
  </conditionalFormatting>
  <conditionalFormatting sqref="BD395 BF395:BG395">
    <cfRule type="cellIs" dxfId="1867" priority="2287" stopIfTrue="1" operator="equal">
      <formula>0</formula>
    </cfRule>
  </conditionalFormatting>
  <conditionalFormatting sqref="AI395:AO395">
    <cfRule type="cellIs" dxfId="1866" priority="2286" stopIfTrue="1" operator="equal">
      <formula>0</formula>
    </cfRule>
  </conditionalFormatting>
  <conditionalFormatting sqref="BO455">
    <cfRule type="cellIs" dxfId="1865" priority="2277" stopIfTrue="1" operator="equal">
      <formula>0</formula>
    </cfRule>
  </conditionalFormatting>
  <conditionalFormatting sqref="BA120 BC120">
    <cfRule type="cellIs" dxfId="1864" priority="2285" stopIfTrue="1" operator="equal">
      <formula>0</formula>
    </cfRule>
  </conditionalFormatting>
  <conditionalFormatting sqref="BF459:BG473 BF456:BG456 BF458 BA455:BA473 BC455:BD473">
    <cfRule type="cellIs" dxfId="1863" priority="2284" stopIfTrue="1" operator="equal">
      <formula>0</formula>
    </cfRule>
  </conditionalFormatting>
  <conditionalFormatting sqref="BI647">
    <cfRule type="cellIs" dxfId="1862" priority="2283" stopIfTrue="1" operator="equal">
      <formula>0</formula>
    </cfRule>
  </conditionalFormatting>
  <conditionalFormatting sqref="BO204:BP204">
    <cfRule type="cellIs" dxfId="1861" priority="2282" stopIfTrue="1" operator="equal">
      <formula>0</formula>
    </cfRule>
  </conditionalFormatting>
  <conditionalFormatting sqref="BP228:BQ229">
    <cfRule type="cellIs" dxfId="1860" priority="2280" stopIfTrue="1" operator="equal">
      <formula>0</formula>
    </cfRule>
  </conditionalFormatting>
  <conditionalFormatting sqref="BP455">
    <cfRule type="cellIs" dxfId="1859" priority="2276" stopIfTrue="1" operator="equal">
      <formula>0</formula>
    </cfRule>
  </conditionalFormatting>
  <conditionalFormatting sqref="BO475">
    <cfRule type="cellIs" dxfId="1858" priority="2275" stopIfTrue="1" operator="equal">
      <formula>0</formula>
    </cfRule>
  </conditionalFormatting>
  <conditionalFormatting sqref="BP475">
    <cfRule type="cellIs" dxfId="1857" priority="2274" stopIfTrue="1" operator="equal">
      <formula>0</formula>
    </cfRule>
  </conditionalFormatting>
  <conditionalFormatting sqref="BO497">
    <cfRule type="cellIs" dxfId="1856" priority="2273" stopIfTrue="1" operator="equal">
      <formula>0</formula>
    </cfRule>
  </conditionalFormatting>
  <conditionalFormatting sqref="BP497">
    <cfRule type="cellIs" dxfId="1855" priority="2272" stopIfTrue="1" operator="equal">
      <formula>0</formula>
    </cfRule>
  </conditionalFormatting>
  <conditionalFormatting sqref="BO538">
    <cfRule type="cellIs" dxfId="1854" priority="2271" stopIfTrue="1" operator="equal">
      <formula>0</formula>
    </cfRule>
  </conditionalFormatting>
  <conditionalFormatting sqref="BP538">
    <cfRule type="cellIs" dxfId="1853" priority="2270" stopIfTrue="1" operator="equal">
      <formula>0</formula>
    </cfRule>
  </conditionalFormatting>
  <conditionalFormatting sqref="BP582:BQ582">
    <cfRule type="cellIs" dxfId="1852" priority="2267" stopIfTrue="1" operator="equal">
      <formula>0</formula>
    </cfRule>
  </conditionalFormatting>
  <conditionalFormatting sqref="BO601:BQ601">
    <cfRule type="cellIs" dxfId="1851" priority="2266" stopIfTrue="1" operator="equal">
      <formula>0</formula>
    </cfRule>
  </conditionalFormatting>
  <conditionalFormatting sqref="BO624:BQ624">
    <cfRule type="cellIs" dxfId="1850" priority="2265" stopIfTrue="1" operator="equal">
      <formula>0</formula>
    </cfRule>
  </conditionalFormatting>
  <conditionalFormatting sqref="BO560:BP560">
    <cfRule type="cellIs" dxfId="1849" priority="2269" stopIfTrue="1" operator="equal">
      <formula>0</formula>
    </cfRule>
  </conditionalFormatting>
  <conditionalFormatting sqref="BO582">
    <cfRule type="cellIs" dxfId="1848" priority="2268" stopIfTrue="1" operator="equal">
      <formula>0</formula>
    </cfRule>
  </conditionalFormatting>
  <conditionalFormatting sqref="BO623:BQ623">
    <cfRule type="cellIs" dxfId="1847" priority="2264" stopIfTrue="1" operator="equal">
      <formula>0</formula>
    </cfRule>
  </conditionalFormatting>
  <conditionalFormatting sqref="BY13:CA13">
    <cfRule type="cellIs" dxfId="1846" priority="2255" stopIfTrue="1" operator="equal">
      <formula>0</formula>
    </cfRule>
  </conditionalFormatting>
  <conditionalFormatting sqref="E13:J13 AD13:AG13 V13:AA13">
    <cfRule type="cellIs" dxfId="1845" priority="2263" stopIfTrue="1" operator="equal">
      <formula>0</formula>
    </cfRule>
  </conditionalFormatting>
  <conditionalFormatting sqref="AX13:BA13 BC13">
    <cfRule type="cellIs" dxfId="1844" priority="2262" stopIfTrue="1" operator="equal">
      <formula>0</formula>
    </cfRule>
  </conditionalFormatting>
  <conditionalFormatting sqref="AI13:AO13">
    <cfRule type="cellIs" dxfId="1843" priority="2261" stopIfTrue="1" operator="equal">
      <formula>0</formula>
    </cfRule>
  </conditionalFormatting>
  <conditionalFormatting sqref="K13:L13">
    <cfRule type="cellIs" dxfId="1842" priority="2260" stopIfTrue="1" operator="equal">
      <formula>0</formula>
    </cfRule>
  </conditionalFormatting>
  <conditionalFormatting sqref="BD13 BF13:BG13">
    <cfRule type="cellIs" dxfId="1841" priority="2259" stopIfTrue="1" operator="equal">
      <formula>0</formula>
    </cfRule>
  </conditionalFormatting>
  <conditionalFormatting sqref="BO13:BT13">
    <cfRule type="cellIs" dxfId="1840" priority="2258" stopIfTrue="1" operator="equal">
      <formula>0</formula>
    </cfRule>
  </conditionalFormatting>
  <conditionalFormatting sqref="BU13:BX13">
    <cfRule type="cellIs" dxfId="1839" priority="2257" stopIfTrue="1" operator="equal">
      <formula>0</formula>
    </cfRule>
  </conditionalFormatting>
  <conditionalFormatting sqref="BH13:BM13">
    <cfRule type="cellIs" dxfId="1838" priority="2256" stopIfTrue="1" operator="equal">
      <formula>0</formula>
    </cfRule>
  </conditionalFormatting>
  <conditionalFormatting sqref="BO430">
    <cfRule type="cellIs" dxfId="1837" priority="2254" stopIfTrue="1" operator="equal">
      <formula>0</formula>
    </cfRule>
  </conditionalFormatting>
  <conditionalFormatting sqref="BO52">
    <cfRule type="cellIs" dxfId="1836" priority="2253" stopIfTrue="1" operator="equal">
      <formula>0</formula>
    </cfRule>
  </conditionalFormatting>
  <conditionalFormatting sqref="BO246:BQ246 BO248:BQ261">
    <cfRule type="cellIs" dxfId="1835" priority="2176" stopIfTrue="1" operator="equal">
      <formula>0</formula>
    </cfRule>
  </conditionalFormatting>
  <conditionalFormatting sqref="BO394:BQ394 BO262:BQ265 BO376:BP387 BO330 BO266:BO267 BO269:BO283 BO284:BQ328">
    <cfRule type="cellIs" dxfId="1834" priority="2175" stopIfTrue="1" operator="equal">
      <formula>0</formula>
    </cfRule>
  </conditionalFormatting>
  <conditionalFormatting sqref="BP270:BQ283">
    <cfRule type="cellIs" dxfId="1833" priority="2174" stopIfTrue="1" operator="equal">
      <formula>0</formula>
    </cfRule>
  </conditionalFormatting>
  <conditionalFormatting sqref="BP396:BQ397">
    <cfRule type="cellIs" dxfId="1832" priority="2173" stopIfTrue="1" operator="equal">
      <formula>0</formula>
    </cfRule>
  </conditionalFormatting>
  <conditionalFormatting sqref="BO395:BQ395">
    <cfRule type="cellIs" dxfId="1831" priority="2172" stopIfTrue="1" operator="equal">
      <formula>0</formula>
    </cfRule>
  </conditionalFormatting>
  <conditionalFormatting sqref="BP266:BQ267">
    <cfRule type="cellIs" dxfId="1830" priority="2171" stopIfTrue="1" operator="equal">
      <formula>0</formula>
    </cfRule>
  </conditionalFormatting>
  <conditionalFormatting sqref="BP269:BQ269">
    <cfRule type="cellIs" dxfId="1829" priority="2170" stopIfTrue="1" operator="equal">
      <formula>0</formula>
    </cfRule>
  </conditionalFormatting>
  <conditionalFormatting sqref="BP330 BP352:BQ353 BP372:BQ372 BP333:BQ347 BP373 BP349:BP351 BP355 BP356:BQ370 BQ329:BQ332">
    <cfRule type="cellIs" dxfId="1828" priority="2169" stopIfTrue="1" operator="equal">
      <formula>0</formula>
    </cfRule>
  </conditionalFormatting>
  <conditionalFormatting sqref="BP348:BQ348">
    <cfRule type="cellIs" dxfId="1827" priority="2168" stopIfTrue="1" operator="equal">
      <formula>0</formula>
    </cfRule>
  </conditionalFormatting>
  <conditionalFormatting sqref="BP374">
    <cfRule type="cellIs" dxfId="1826" priority="2167" stopIfTrue="1" operator="equal">
      <formula>0</formula>
    </cfRule>
  </conditionalFormatting>
  <conditionalFormatting sqref="BN55:BN57 BN59:BN74">
    <cfRule type="cellIs" dxfId="1825" priority="2143" stopIfTrue="1" operator="equal">
      <formula>0</formula>
    </cfRule>
  </conditionalFormatting>
  <conditionalFormatting sqref="BP393:BQ393">
    <cfRule type="cellIs" dxfId="1824" priority="2162" stopIfTrue="1" operator="equal">
      <formula>0</formula>
    </cfRule>
  </conditionalFormatting>
  <conditionalFormatting sqref="BO396:BO397">
    <cfRule type="cellIs" dxfId="1823" priority="2166" stopIfTrue="1" operator="equal">
      <formula>0</formula>
    </cfRule>
  </conditionalFormatting>
  <conditionalFormatting sqref="BP392:BQ392">
    <cfRule type="cellIs" dxfId="1822" priority="2165" stopIfTrue="1" operator="equal">
      <formula>0</formula>
    </cfRule>
  </conditionalFormatting>
  <conditionalFormatting sqref="BO391:BQ391">
    <cfRule type="cellIs" dxfId="1821" priority="2164" stopIfTrue="1" operator="equal">
      <formula>0</formula>
    </cfRule>
  </conditionalFormatting>
  <conditionalFormatting sqref="BO392">
    <cfRule type="cellIs" dxfId="1820" priority="2163" stopIfTrue="1" operator="equal">
      <formula>0</formula>
    </cfRule>
  </conditionalFormatting>
  <conditionalFormatting sqref="BO247">
    <cfRule type="cellIs" dxfId="1819" priority="2156" stopIfTrue="1" operator="equal">
      <formula>0</formula>
    </cfRule>
  </conditionalFormatting>
  <conditionalFormatting sqref="BO393">
    <cfRule type="cellIs" dxfId="1818" priority="2161" stopIfTrue="1" operator="equal">
      <formula>0</formula>
    </cfRule>
  </conditionalFormatting>
  <conditionalFormatting sqref="BO388">
    <cfRule type="cellIs" dxfId="1817" priority="2160" stopIfTrue="1" operator="equal">
      <formula>0</formula>
    </cfRule>
  </conditionalFormatting>
  <conditionalFormatting sqref="BP388">
    <cfRule type="cellIs" dxfId="1816" priority="2159" stopIfTrue="1" operator="equal">
      <formula>0</formula>
    </cfRule>
  </conditionalFormatting>
  <conditionalFormatting sqref="BO389">
    <cfRule type="cellIs" dxfId="1815" priority="2158" stopIfTrue="1" operator="equal">
      <formula>0</formula>
    </cfRule>
  </conditionalFormatting>
  <conditionalFormatting sqref="BP389:BQ389">
    <cfRule type="cellIs" dxfId="1814" priority="2157" stopIfTrue="1" operator="equal">
      <formula>0</formula>
    </cfRule>
  </conditionalFormatting>
  <conditionalFormatting sqref="BP247:BQ247">
    <cfRule type="cellIs" dxfId="1813" priority="2155" stopIfTrue="1" operator="equal">
      <formula>0</formula>
    </cfRule>
  </conditionalFormatting>
  <conditionalFormatting sqref="BP354:BQ354">
    <cfRule type="cellIs" dxfId="1812" priority="2154" stopIfTrue="1" operator="equal">
      <formula>0</formula>
    </cfRule>
  </conditionalFormatting>
  <conditionalFormatting sqref="BN222 BN239:BN240">
    <cfRule type="cellIs" dxfId="1811" priority="2139" stopIfTrue="1" operator="equal">
      <formula>0</formula>
    </cfRule>
  </conditionalFormatting>
  <conditionalFormatting sqref="BN581:BN597">
    <cfRule type="cellIs" dxfId="1810" priority="2132" stopIfTrue="1" operator="equal">
      <formula>0</formula>
    </cfRule>
  </conditionalFormatting>
  <conditionalFormatting sqref="BN348">
    <cfRule type="cellIs" dxfId="1809" priority="2131" stopIfTrue="1" operator="equal">
      <formula>0</formula>
    </cfRule>
  </conditionalFormatting>
  <conditionalFormatting sqref="BN199">
    <cfRule type="cellIs" dxfId="1808" priority="2147" stopIfTrue="1" operator="equal">
      <formula>0</formula>
    </cfRule>
  </conditionalFormatting>
  <conditionalFormatting sqref="BN141:BN152">
    <cfRule type="cellIs" dxfId="1807" priority="2142" stopIfTrue="1" operator="equal">
      <formula>0</formula>
    </cfRule>
  </conditionalFormatting>
  <conditionalFormatting sqref="BN405:BN409">
    <cfRule type="cellIs" dxfId="1806" priority="2140" stopIfTrue="1" operator="equal">
      <formula>0</formula>
    </cfRule>
  </conditionalFormatting>
  <conditionalFormatting sqref="BN577:BN579 BN246:BN261 BN475:BN537 BN598:BN601 BN604:BN626 BN540:BN558 BN18:BN33">
    <cfRule type="cellIs" dxfId="1805" priority="2151" stopIfTrue="1" operator="equal">
      <formula>0</formula>
    </cfRule>
  </conditionalFormatting>
  <conditionalFormatting sqref="BN394 BN75:BN97 BN200 BN241:BN242 BN411 BN376:BN387 BN117:BN118 BN262:BN267 BN202:BN221 BN349:BN370 BN450:BN473 BN413:BN415 BN269:BN330 BN372:BN373 BN40:BN53 BN333:BN347 BN126:BN139 BN164:BN179 BN120:BN122 BN417:BN432">
    <cfRule type="cellIs" dxfId="1804" priority="2150" stopIfTrue="1" operator="equal">
      <formula>0</formula>
    </cfRule>
  </conditionalFormatting>
  <conditionalFormatting sqref="BN140 BN153:BN157">
    <cfRule type="cellIs" dxfId="1803" priority="2149" stopIfTrue="1" operator="equal">
      <formula>0</formula>
    </cfRule>
  </conditionalFormatting>
  <conditionalFormatting sqref="BN98:BN116">
    <cfRule type="cellIs" dxfId="1802" priority="2148" stopIfTrue="1" operator="equal">
      <formula>0</formula>
    </cfRule>
  </conditionalFormatting>
  <conditionalFormatting sqref="BN180:BN198">
    <cfRule type="cellIs" dxfId="1801" priority="2146" stopIfTrue="1" operator="equal">
      <formula>0</formula>
    </cfRule>
  </conditionalFormatting>
  <conditionalFormatting sqref="BN243">
    <cfRule type="cellIs" dxfId="1800" priority="2145" stopIfTrue="1" operator="equal">
      <formula>0</formula>
    </cfRule>
  </conditionalFormatting>
  <conditionalFormatting sqref="BN54">
    <cfRule type="cellIs" dxfId="1799" priority="2144" stopIfTrue="1" operator="equal">
      <formula>0</formula>
    </cfRule>
  </conditionalFormatting>
  <conditionalFormatting sqref="BN14">
    <cfRule type="cellIs" dxfId="1798" priority="2138" stopIfTrue="1" operator="equal">
      <formula>0</formula>
    </cfRule>
  </conditionalFormatting>
  <conditionalFormatting sqref="BN244">
    <cfRule type="cellIs" dxfId="1797" priority="2141" stopIfTrue="1" operator="equal">
      <formula>0</formula>
    </cfRule>
  </conditionalFormatting>
  <conditionalFormatting sqref="BN223:BN238">
    <cfRule type="cellIs" dxfId="1796" priority="2137" stopIfTrue="1" operator="equal">
      <formula>0</formula>
    </cfRule>
  </conditionalFormatting>
  <conditionalFormatting sqref="BN559:BN576">
    <cfRule type="cellIs" dxfId="1795" priority="2133" stopIfTrue="1" operator="equal">
      <formula>0</formula>
    </cfRule>
  </conditionalFormatting>
  <conditionalFormatting sqref="BN396:BN397 BN401">
    <cfRule type="cellIs" dxfId="1794" priority="2129" stopIfTrue="1" operator="equal">
      <formula>0</formula>
    </cfRule>
  </conditionalFormatting>
  <conditionalFormatting sqref="BN400">
    <cfRule type="cellIs" dxfId="1793" priority="2128" stopIfTrue="1" operator="equal">
      <formula>0</formula>
    </cfRule>
  </conditionalFormatting>
  <conditionalFormatting sqref="BN395">
    <cfRule type="cellIs" dxfId="1792" priority="2127" stopIfTrue="1" operator="equal">
      <formula>0</formula>
    </cfRule>
  </conditionalFormatting>
  <conditionalFormatting sqref="BN410">
    <cfRule type="cellIs" dxfId="1791" priority="2136" stopIfTrue="1" operator="equal">
      <formula>0</formula>
    </cfRule>
  </conditionalFormatting>
  <conditionalFormatting sqref="BN412">
    <cfRule type="cellIs" dxfId="1790" priority="2135" stopIfTrue="1" operator="equal">
      <formula>0</formula>
    </cfRule>
  </conditionalFormatting>
  <conditionalFormatting sqref="BN433:BN449">
    <cfRule type="cellIs" dxfId="1789" priority="2134" stopIfTrue="1" operator="equal">
      <formula>0</formula>
    </cfRule>
  </conditionalFormatting>
  <conditionalFormatting sqref="BN474">
    <cfRule type="cellIs" dxfId="1788" priority="2130" stopIfTrue="1" operator="equal">
      <formula>0</formula>
    </cfRule>
  </conditionalFormatting>
  <conditionalFormatting sqref="M644:O645 M647 M649:O649 M648:N648 R647:U649 R644:U645 O647 V649:BZ649">
    <cfRule type="cellIs" dxfId="1787" priority="2116" stopIfTrue="1" operator="equal">
      <formula>0</formula>
    </cfRule>
  </conditionalFormatting>
  <conditionalFormatting sqref="BN374">
    <cfRule type="cellIs" dxfId="1786" priority="2126" stopIfTrue="1" operator="equal">
      <formula>0</formula>
    </cfRule>
  </conditionalFormatting>
  <conditionalFormatting sqref="BN403">
    <cfRule type="cellIs" dxfId="1785" priority="2125" stopIfTrue="1" operator="equal">
      <formula>0</formula>
    </cfRule>
  </conditionalFormatting>
  <conditionalFormatting sqref="BN404">
    <cfRule type="cellIs" dxfId="1784" priority="2124" stopIfTrue="1" operator="equal">
      <formula>0</formula>
    </cfRule>
  </conditionalFormatting>
  <conditionalFormatting sqref="BN402">
    <cfRule type="cellIs" dxfId="1783" priority="2123" stopIfTrue="1" operator="equal">
      <formula>0</formula>
    </cfRule>
  </conditionalFormatting>
  <conditionalFormatting sqref="BN392">
    <cfRule type="cellIs" dxfId="1782" priority="2122" stopIfTrue="1" operator="equal">
      <formula>0</formula>
    </cfRule>
  </conditionalFormatting>
  <conditionalFormatting sqref="BN391">
    <cfRule type="cellIs" dxfId="1781" priority="2121" stopIfTrue="1" operator="equal">
      <formula>0</formula>
    </cfRule>
  </conditionalFormatting>
  <conditionalFormatting sqref="BN393">
    <cfRule type="cellIs" dxfId="1780" priority="2120" stopIfTrue="1" operator="equal">
      <formula>0</formula>
    </cfRule>
  </conditionalFormatting>
  <conditionalFormatting sqref="BN388">
    <cfRule type="cellIs" dxfId="1779" priority="2119" stopIfTrue="1" operator="equal">
      <formula>0</formula>
    </cfRule>
  </conditionalFormatting>
  <conditionalFormatting sqref="BN389">
    <cfRule type="cellIs" dxfId="1778" priority="2118" stopIfTrue="1" operator="equal">
      <formula>0</formula>
    </cfRule>
  </conditionalFormatting>
  <conditionalFormatting sqref="BN13">
    <cfRule type="cellIs" dxfId="1777" priority="2117" stopIfTrue="1" operator="equal">
      <formula>0</formula>
    </cfRule>
  </conditionalFormatting>
  <conditionalFormatting sqref="D646:J646 V646:AA646 AX646:BA646 AD646:AH646 BC646">
    <cfRule type="cellIs" dxfId="1776" priority="2110" stopIfTrue="1" operator="equal">
      <formula>0</formula>
    </cfRule>
  </conditionalFormatting>
  <conditionalFormatting sqref="M646 R646:U646 O646">
    <cfRule type="cellIs" dxfId="1775" priority="2103" stopIfTrue="1" operator="equal">
      <formula>0</formula>
    </cfRule>
  </conditionalFormatting>
  <conditionalFormatting sqref="BN268">
    <cfRule type="cellIs" dxfId="1774" priority="2097" stopIfTrue="1" operator="equal">
      <formula>0</formula>
    </cfRule>
  </conditionalFormatting>
  <conditionalFormatting sqref="BP399:BS399">
    <cfRule type="cellIs" dxfId="1773" priority="2096" stopIfTrue="1" operator="equal">
      <formula>0</formula>
    </cfRule>
  </conditionalFormatting>
  <conditionalFormatting sqref="BH399:BM399">
    <cfRule type="cellIs" dxfId="1772" priority="2095" stopIfTrue="1" operator="equal">
      <formula>0</formula>
    </cfRule>
  </conditionalFormatting>
  <conditionalFormatting sqref="BW399:BX399">
    <cfRule type="cellIs" dxfId="1771" priority="2094" stopIfTrue="1" operator="equal">
      <formula>0</formula>
    </cfRule>
  </conditionalFormatting>
  <conditionalFormatting sqref="BY399:BZ399">
    <cfRule type="cellIs" dxfId="1770" priority="2093" stopIfTrue="1" operator="equal">
      <formula>0</formula>
    </cfRule>
  </conditionalFormatting>
  <conditionalFormatting sqref="BO399">
    <cfRule type="cellIs" dxfId="1769" priority="2092" stopIfTrue="1" operator="equal">
      <formula>0</formula>
    </cfRule>
  </conditionalFormatting>
  <conditionalFormatting sqref="BD398 BF398:BG398">
    <cfRule type="cellIs" dxfId="1768" priority="2080" stopIfTrue="1" operator="equal">
      <formula>0</formula>
    </cfRule>
  </conditionalFormatting>
  <conditionalFormatting sqref="BP398:BS398">
    <cfRule type="cellIs" dxfId="1767" priority="2089" stopIfTrue="1" operator="equal">
      <formula>0</formula>
    </cfRule>
  </conditionalFormatting>
  <conditionalFormatting sqref="T13:U13">
    <cfRule type="cellIs" dxfId="1766" priority="2115" stopIfTrue="1" operator="equal">
      <formula>0</formula>
    </cfRule>
  </conditionalFormatting>
  <conditionalFormatting sqref="V648:AA648 AD648:AH648">
    <cfRule type="cellIs" dxfId="1765" priority="2078" stopIfTrue="1" operator="equal">
      <formula>0</formula>
    </cfRule>
  </conditionalFormatting>
  <conditionalFormatting sqref="V375:AA375 V371:AA371 V373:AA373 AA372 AD371:AD373 AD375">
    <cfRule type="cellIs" dxfId="1764" priority="2077" stopIfTrue="1" operator="equal">
      <formula>0</formula>
    </cfRule>
  </conditionalFormatting>
  <conditionalFormatting sqref="V374:AA374 AD374">
    <cfRule type="cellIs" dxfId="1763" priority="2076" stopIfTrue="1" operator="equal">
      <formula>0</formula>
    </cfRule>
  </conditionalFormatting>
  <conditionalFormatting sqref="BY646:BZ646">
    <cfRule type="cellIs" dxfId="1762" priority="2104" stopIfTrue="1" operator="equal">
      <formula>0</formula>
    </cfRule>
  </conditionalFormatting>
  <conditionalFormatting sqref="AA161 AD161">
    <cfRule type="cellIs" dxfId="1761" priority="2112" stopIfTrue="1" operator="equal">
      <formula>0</formula>
    </cfRule>
  </conditionalFormatting>
  <conditionalFormatting sqref="AG497">
    <cfRule type="cellIs" dxfId="1760" priority="2111" stopIfTrue="1" operator="equal">
      <formula>0</formula>
    </cfRule>
  </conditionalFormatting>
  <conditionalFormatting sqref="K646:L646">
    <cfRule type="cellIs" dxfId="1759" priority="2108" stopIfTrue="1" operator="equal">
      <formula>0</formula>
    </cfRule>
  </conditionalFormatting>
  <conditionalFormatting sqref="AI646:AO646">
    <cfRule type="cellIs" dxfId="1758" priority="2109" stopIfTrue="1" operator="equal">
      <formula>0</formula>
    </cfRule>
  </conditionalFormatting>
  <conditionalFormatting sqref="BD646 BF646:BG646">
    <cfRule type="cellIs" dxfId="1757" priority="2107" stopIfTrue="1" operator="equal">
      <formula>0</formula>
    </cfRule>
  </conditionalFormatting>
  <conditionalFormatting sqref="BN646:BS646 BU646:BX646">
    <cfRule type="cellIs" dxfId="1756" priority="2106" stopIfTrue="1" operator="equal">
      <formula>0</formula>
    </cfRule>
  </conditionalFormatting>
  <conditionalFormatting sqref="BH646:BM646">
    <cfRule type="cellIs" dxfId="1755" priority="2105" stopIfTrue="1" operator="equal">
      <formula>0</formula>
    </cfRule>
  </conditionalFormatting>
  <conditionalFormatting sqref="BO245">
    <cfRule type="cellIs" dxfId="1754" priority="2102" stopIfTrue="1" operator="equal">
      <formula>0</formula>
    </cfRule>
  </conditionalFormatting>
  <conditionalFormatting sqref="BP245:BQ245">
    <cfRule type="cellIs" dxfId="1753" priority="2101" stopIfTrue="1" operator="equal">
      <formula>0</formula>
    </cfRule>
  </conditionalFormatting>
  <conditionalFormatting sqref="BN245">
    <cfRule type="cellIs" dxfId="1752" priority="2100" stopIfTrue="1" operator="equal">
      <formula>0</formula>
    </cfRule>
  </conditionalFormatting>
  <conditionalFormatting sqref="BO268">
    <cfRule type="cellIs" dxfId="1751" priority="2099" stopIfTrue="1" operator="equal">
      <formula>0</formula>
    </cfRule>
  </conditionalFormatting>
  <conditionalFormatting sqref="BP268:BQ268">
    <cfRule type="cellIs" dxfId="1750" priority="2098" stopIfTrue="1" operator="equal">
      <formula>0</formula>
    </cfRule>
  </conditionalFormatting>
  <conditionalFormatting sqref="BV399">
    <cfRule type="cellIs" dxfId="1749" priority="2091" stopIfTrue="1" operator="equal">
      <formula>0</formula>
    </cfRule>
  </conditionalFormatting>
  <conditionalFormatting sqref="BN399">
    <cfRule type="cellIs" dxfId="1748" priority="2090" stopIfTrue="1" operator="equal">
      <formula>0</formula>
    </cfRule>
  </conditionalFormatting>
  <conditionalFormatting sqref="BH398:BM398">
    <cfRule type="cellIs" dxfId="1747" priority="2088" stopIfTrue="1" operator="equal">
      <formula>0</formula>
    </cfRule>
  </conditionalFormatting>
  <conditionalFormatting sqref="BY398:CA398">
    <cfRule type="cellIs" dxfId="1746" priority="2086" stopIfTrue="1" operator="equal">
      <formula>0</formula>
    </cfRule>
  </conditionalFormatting>
  <conditionalFormatting sqref="BW398:BX398">
    <cfRule type="cellIs" dxfId="1745" priority="2087" stopIfTrue="1" operator="equal">
      <formula>0</formula>
    </cfRule>
  </conditionalFormatting>
  <conditionalFormatting sqref="BO398">
    <cfRule type="cellIs" dxfId="1744" priority="2085" stopIfTrue="1" operator="equal">
      <formula>0</formula>
    </cfRule>
  </conditionalFormatting>
  <conditionalFormatting sqref="BV398">
    <cfRule type="cellIs" dxfId="1743" priority="2084" stopIfTrue="1" operator="equal">
      <formula>0</formula>
    </cfRule>
  </conditionalFormatting>
  <conditionalFormatting sqref="BN398">
    <cfRule type="cellIs" dxfId="1742" priority="2083" stopIfTrue="1" operator="equal">
      <formula>0</formula>
    </cfRule>
  </conditionalFormatting>
  <conditionalFormatting sqref="AX398:BA398 BC398">
    <cfRule type="cellIs" dxfId="1741" priority="2082" stopIfTrue="1" operator="equal">
      <formula>0</formula>
    </cfRule>
  </conditionalFormatting>
  <conditionalFormatting sqref="AI398:AO398">
    <cfRule type="cellIs" dxfId="1740" priority="2081" stopIfTrue="1" operator="equal">
      <formula>0</formula>
    </cfRule>
  </conditionalFormatting>
  <conditionalFormatting sqref="AX580:BA580 BG580 BC580:BD580">
    <cfRule type="cellIs" dxfId="1739" priority="2079" stopIfTrue="1" operator="equal">
      <formula>0</formula>
    </cfRule>
  </conditionalFormatting>
  <conditionalFormatting sqref="N13:O13 S13">
    <cfRule type="cellIs" dxfId="1738" priority="2001" stopIfTrue="1" operator="equal">
      <formula>0</formula>
    </cfRule>
  </conditionalFormatting>
  <conditionalFormatting sqref="D15">
    <cfRule type="cellIs" dxfId="1737" priority="2000" stopIfTrue="1" operator="equal">
      <formula>0</formula>
    </cfRule>
  </conditionalFormatting>
  <conditionalFormatting sqref="E15:J15">
    <cfRule type="cellIs" dxfId="1736" priority="1999" stopIfTrue="1" operator="equal">
      <formula>0</formula>
    </cfRule>
  </conditionalFormatting>
  <conditionalFormatting sqref="K15:L15">
    <cfRule type="cellIs" dxfId="1735" priority="1998" stopIfTrue="1" operator="equal">
      <formula>0</formula>
    </cfRule>
  </conditionalFormatting>
  <conditionalFormatting sqref="V15:AA15 AG15 AD15:AE15">
    <cfRule type="cellIs" dxfId="1734" priority="1997" stopIfTrue="1" operator="equal">
      <formula>0</formula>
    </cfRule>
  </conditionalFormatting>
  <conditionalFormatting sqref="T347:U347 T368:U370 T411:U411 T327:U327 T390:U390 T431:U432 T413:U429 T349:U349 T450:U473 T376:U388 T394:U394 T397:U397 T392:U392 T202:U222 T241:U260 T179:U179 T262:U265 T200:U200 T577:U579 T513:U558 T598:U600 T73:U97 T55:U57 T117:U123 T602:U642 T59:U71 T41:U53 T127:U139 T17:U38 T284:U325 T475:U511">
    <cfRule type="cellIs" dxfId="1733" priority="1996" stopIfTrue="1" operator="equal">
      <formula>0</formula>
    </cfRule>
  </conditionalFormatting>
  <conditionalFormatting sqref="T153:U156">
    <cfRule type="cellIs" dxfId="1732" priority="1995" stopIfTrue="1" operator="equal">
      <formula>0</formula>
    </cfRule>
  </conditionalFormatting>
  <conditionalFormatting sqref="T157:U157">
    <cfRule type="cellIs" dxfId="1731" priority="1994" stopIfTrue="1" operator="equal">
      <formula>0</formula>
    </cfRule>
  </conditionalFormatting>
  <conditionalFormatting sqref="T98:U99 T116:U116">
    <cfRule type="cellIs" dxfId="1730" priority="1993" stopIfTrue="1" operator="equal">
      <formula>0</formula>
    </cfRule>
  </conditionalFormatting>
  <conditionalFormatting sqref="T180:U198">
    <cfRule type="cellIs" dxfId="1729" priority="1992" stopIfTrue="1" operator="equal">
      <formula>0</formula>
    </cfRule>
  </conditionalFormatting>
  <conditionalFormatting sqref="O434 O436:O449">
    <cfRule type="cellIs" dxfId="1728" priority="1862" stopIfTrue="1" operator="equal">
      <formula>0</formula>
    </cfRule>
  </conditionalFormatting>
  <conditionalFormatting sqref="T54:U54">
    <cfRule type="cellIs" dxfId="1727" priority="1991" stopIfTrue="1" operator="equal">
      <formula>0</formula>
    </cfRule>
  </conditionalFormatting>
  <conditionalFormatting sqref="T72:U72">
    <cfRule type="cellIs" dxfId="1726" priority="1990" stopIfTrue="1" operator="equal">
      <formula>0</formula>
    </cfRule>
  </conditionalFormatting>
  <conditionalFormatting sqref="T140:U140">
    <cfRule type="cellIs" dxfId="1725" priority="1989" stopIfTrue="1" operator="equal">
      <formula>0</formula>
    </cfRule>
  </conditionalFormatting>
  <conditionalFormatting sqref="T100:U115">
    <cfRule type="cellIs" dxfId="1724" priority="1988" stopIfTrue="1" operator="equal">
      <formula>0</formula>
    </cfRule>
  </conditionalFormatting>
  <conditionalFormatting sqref="T178:U178">
    <cfRule type="cellIs" dxfId="1723" priority="1987" stopIfTrue="1" operator="equal">
      <formula>0</formula>
    </cfRule>
  </conditionalFormatting>
  <conditionalFormatting sqref="T261:U261">
    <cfRule type="cellIs" dxfId="1722" priority="1986" stopIfTrue="1" operator="equal">
      <formula>0</formula>
    </cfRule>
  </conditionalFormatting>
  <conditionalFormatting sqref="T266:U267">
    <cfRule type="cellIs" dxfId="1721" priority="1985" stopIfTrue="1" operator="equal">
      <formula>0</formula>
    </cfRule>
  </conditionalFormatting>
  <conditionalFormatting sqref="T141:U152">
    <cfRule type="cellIs" dxfId="1720" priority="1984" stopIfTrue="1" operator="equal">
      <formula>0</formula>
    </cfRule>
  </conditionalFormatting>
  <conditionalFormatting sqref="T268:U283">
    <cfRule type="cellIs" dxfId="1719" priority="1983" stopIfTrue="1" operator="equal">
      <formula>0</formula>
    </cfRule>
  </conditionalFormatting>
  <conditionalFormatting sqref="T350:U367">
    <cfRule type="cellIs" dxfId="1718" priority="1982" stopIfTrue="1" operator="equal">
      <formula>0</formula>
    </cfRule>
  </conditionalFormatting>
  <conditionalFormatting sqref="T512:U512">
    <cfRule type="cellIs" dxfId="1717" priority="1981" stopIfTrue="1" operator="equal">
      <formula>0</formula>
    </cfRule>
  </conditionalFormatting>
  <conditionalFormatting sqref="T430:U430">
    <cfRule type="cellIs" dxfId="1716" priority="1980" stopIfTrue="1" operator="equal">
      <formula>0</formula>
    </cfRule>
  </conditionalFormatting>
  <conditionalFormatting sqref="T328:U346">
    <cfRule type="cellIs" dxfId="1715" priority="1979" stopIfTrue="1" operator="equal">
      <formula>0</formula>
    </cfRule>
  </conditionalFormatting>
  <conditionalFormatting sqref="T14:U14">
    <cfRule type="cellIs" dxfId="1714" priority="1973" stopIfTrue="1" operator="equal">
      <formula>0</formula>
    </cfRule>
  </conditionalFormatting>
  <conditionalFormatting sqref="T389:U389">
    <cfRule type="cellIs" dxfId="1713" priority="1978" stopIfTrue="1" operator="equal">
      <formula>0</formula>
    </cfRule>
  </conditionalFormatting>
  <conditionalFormatting sqref="T348:U348">
    <cfRule type="cellIs" dxfId="1712" priority="1966" stopIfTrue="1" operator="equal">
      <formula>0</formula>
    </cfRule>
  </conditionalFormatting>
  <conditionalFormatting sqref="T412:U412">
    <cfRule type="cellIs" dxfId="1711" priority="1970" stopIfTrue="1" operator="equal">
      <formula>0</formula>
    </cfRule>
  </conditionalFormatting>
  <conditionalFormatting sqref="T559:U576">
    <cfRule type="cellIs" dxfId="1710" priority="1968" stopIfTrue="1" operator="equal">
      <formula>0</formula>
    </cfRule>
  </conditionalFormatting>
  <conditionalFormatting sqref="T326:U326">
    <cfRule type="cellIs" dxfId="1709" priority="1976" stopIfTrue="1" operator="equal">
      <formula>0</formula>
    </cfRule>
  </conditionalFormatting>
  <conditionalFormatting sqref="T201:U201">
    <cfRule type="cellIs" dxfId="1708" priority="1977" stopIfTrue="1" operator="equal">
      <formula>0</formula>
    </cfRule>
  </conditionalFormatting>
  <conditionalFormatting sqref="T399:U399">
    <cfRule type="cellIs" dxfId="1707" priority="1975" stopIfTrue="1" operator="equal">
      <formula>0</formula>
    </cfRule>
  </conditionalFormatting>
  <conditionalFormatting sqref="T402:U409">
    <cfRule type="cellIs" dxfId="1706" priority="1974" stopIfTrue="1" operator="equal">
      <formula>0</formula>
    </cfRule>
  </conditionalFormatting>
  <conditionalFormatting sqref="T223:U233 T235:U238">
    <cfRule type="cellIs" dxfId="1705" priority="1972" stopIfTrue="1" operator="equal">
      <formula>0</formula>
    </cfRule>
  </conditionalFormatting>
  <conditionalFormatting sqref="T398:U398">
    <cfRule type="cellIs" dxfId="1704" priority="1971" stopIfTrue="1" operator="equal">
      <formula>0</formula>
    </cfRule>
  </conditionalFormatting>
  <conditionalFormatting sqref="T239:U240">
    <cfRule type="cellIs" dxfId="1703" priority="1964" stopIfTrue="1" operator="equal">
      <formula>0</formula>
    </cfRule>
  </conditionalFormatting>
  <conditionalFormatting sqref="T433:U449">
    <cfRule type="cellIs" dxfId="1702" priority="1969" stopIfTrue="1" operator="equal">
      <formula>0</formula>
    </cfRule>
  </conditionalFormatting>
  <conditionalFormatting sqref="T580:U597">
    <cfRule type="cellIs" dxfId="1701" priority="1967" stopIfTrue="1" operator="equal">
      <formula>0</formula>
    </cfRule>
  </conditionalFormatting>
  <conditionalFormatting sqref="T474:U474">
    <cfRule type="cellIs" dxfId="1700" priority="1965" stopIfTrue="1" operator="equal">
      <formula>0</formula>
    </cfRule>
  </conditionalFormatting>
  <conditionalFormatting sqref="T400:U400">
    <cfRule type="cellIs" dxfId="1699" priority="1962" stopIfTrue="1" operator="equal">
      <formula>0</formula>
    </cfRule>
  </conditionalFormatting>
  <conditionalFormatting sqref="T396:U396">
    <cfRule type="cellIs" dxfId="1698" priority="1961" stopIfTrue="1" operator="equal">
      <formula>0</formula>
    </cfRule>
  </conditionalFormatting>
  <conditionalFormatting sqref="T395:U395">
    <cfRule type="cellIs" dxfId="1697" priority="1960" stopIfTrue="1" operator="equal">
      <formula>0</formula>
    </cfRule>
  </conditionalFormatting>
  <conditionalFormatting sqref="T393:U393">
    <cfRule type="cellIs" dxfId="1696" priority="1959" stopIfTrue="1" operator="equal">
      <formula>0</formula>
    </cfRule>
  </conditionalFormatting>
  <conditionalFormatting sqref="T391:U391">
    <cfRule type="cellIs" dxfId="1695" priority="1958" stopIfTrue="1" operator="equal">
      <formula>0</formula>
    </cfRule>
  </conditionalFormatting>
  <conditionalFormatting sqref="T199:U199">
    <cfRule type="cellIs" dxfId="1694" priority="1957" stopIfTrue="1" operator="equal">
      <formula>0</formula>
    </cfRule>
  </conditionalFormatting>
  <conditionalFormatting sqref="T371:U373 T375:U375">
    <cfRule type="cellIs" dxfId="1693" priority="1956" stopIfTrue="1" operator="equal">
      <formula>0</formula>
    </cfRule>
  </conditionalFormatting>
  <conditionalFormatting sqref="T374:U374">
    <cfRule type="cellIs" dxfId="1692" priority="1955" stopIfTrue="1" operator="equal">
      <formula>0</formula>
    </cfRule>
  </conditionalFormatting>
  <conditionalFormatting sqref="S180:S184 S186:S198">
    <cfRule type="cellIs" dxfId="1691" priority="1949" stopIfTrue="1" operator="equal">
      <formula>0</formula>
    </cfRule>
  </conditionalFormatting>
  <conditionalFormatting sqref="S347 S368:S370 S411 S327 S431:S432 S413:S429 S450:S454 S376:S388 S394 S397 S392 S284:S294 S241:S260 S179 S262:S265 S200 S577:S579 S475:S511 S36:S38 S73:S96 S55:S57 S598:S600 S539:S558 S624:S642 S602:S622 S59:S71 S41:S53 S117:S123 S202:S222 S513:S517 S126:S139 S297:S306 S309 S456:S473 S311:S325 S519:S536 S17:S34 S162:S177">
    <cfRule type="cellIs" dxfId="1690" priority="1954" stopIfTrue="1" operator="equal">
      <formula>0</formula>
    </cfRule>
  </conditionalFormatting>
  <conditionalFormatting sqref="N98:O99 N116:O116 N100:N115">
    <cfRule type="cellIs" dxfId="1689" priority="1911" stopIfTrue="1" operator="equal">
      <formula>0</formula>
    </cfRule>
  </conditionalFormatting>
  <conditionalFormatting sqref="N499">
    <cfRule type="cellIs" dxfId="1688" priority="1910" stopIfTrue="1" operator="equal">
      <formula>0</formula>
    </cfRule>
  </conditionalFormatting>
  <conditionalFormatting sqref="N54:O54">
    <cfRule type="cellIs" dxfId="1687" priority="1909" stopIfTrue="1" operator="equal">
      <formula>0</formula>
    </cfRule>
  </conditionalFormatting>
  <conditionalFormatting sqref="N72">
    <cfRule type="cellIs" dxfId="1686" priority="1908" stopIfTrue="1" operator="equal">
      <formula>0</formula>
    </cfRule>
  </conditionalFormatting>
  <conditionalFormatting sqref="O72">
    <cfRule type="cellIs" dxfId="1685" priority="1907" stopIfTrue="1" operator="equal">
      <formula>0</formula>
    </cfRule>
  </conditionalFormatting>
  <conditionalFormatting sqref="O140">
    <cfRule type="cellIs" dxfId="1684" priority="1906" stopIfTrue="1" operator="equal">
      <formula>0</formula>
    </cfRule>
  </conditionalFormatting>
  <conditionalFormatting sqref="N178">
    <cfRule type="cellIs" dxfId="1683" priority="1905" stopIfTrue="1" operator="equal">
      <formula>0</formula>
    </cfRule>
  </conditionalFormatting>
  <conditionalFormatting sqref="N328:N346">
    <cfRule type="cellIs" dxfId="1682" priority="1889" stopIfTrue="1" operator="equal">
      <formula>0</formula>
    </cfRule>
  </conditionalFormatting>
  <conditionalFormatting sqref="O100:O115">
    <cfRule type="cellIs" dxfId="1681" priority="1904" stopIfTrue="1" operator="equal">
      <formula>0</formula>
    </cfRule>
  </conditionalFormatting>
  <conditionalFormatting sqref="N261">
    <cfRule type="cellIs" dxfId="1680" priority="1903" stopIfTrue="1" operator="equal">
      <formula>0</formula>
    </cfRule>
  </conditionalFormatting>
  <conditionalFormatting sqref="N270:N283">
    <cfRule type="cellIs" dxfId="1679" priority="1902" stopIfTrue="1" operator="equal">
      <formula>0</formula>
    </cfRule>
  </conditionalFormatting>
  <conditionalFormatting sqref="N512">
    <cfRule type="cellIs" dxfId="1678" priority="1899" stopIfTrue="1" operator="equal">
      <formula>0</formula>
    </cfRule>
  </conditionalFormatting>
  <conditionalFormatting sqref="N141:N152">
    <cfRule type="cellIs" dxfId="1677" priority="1901" stopIfTrue="1" operator="equal">
      <formula>0</formula>
    </cfRule>
  </conditionalFormatting>
  <conditionalFormatting sqref="O141:O152">
    <cfRule type="cellIs" dxfId="1676" priority="1900" stopIfTrue="1" operator="equal">
      <formula>0</formula>
    </cfRule>
  </conditionalFormatting>
  <conditionalFormatting sqref="N201">
    <cfRule type="cellIs" dxfId="1675" priority="1898" stopIfTrue="1" operator="equal">
      <formula>0</formula>
    </cfRule>
  </conditionalFormatting>
  <conditionalFormatting sqref="N14:O14">
    <cfRule type="cellIs" dxfId="1674" priority="1897" stopIfTrue="1" operator="equal">
      <formula>0</formula>
    </cfRule>
  </conditionalFormatting>
  <conditionalFormatting sqref="N223:N226 N230:N233 N235:N238">
    <cfRule type="cellIs" dxfId="1673" priority="1896" stopIfTrue="1" operator="equal">
      <formula>0</formula>
    </cfRule>
  </conditionalFormatting>
  <conditionalFormatting sqref="N559 N561:N576">
    <cfRule type="cellIs" dxfId="1672" priority="1894" stopIfTrue="1" operator="equal">
      <formula>0</formula>
    </cfRule>
  </conditionalFormatting>
  <conditionalFormatting sqref="N160:O160">
    <cfRule type="cellIs" dxfId="1671" priority="1892" stopIfTrue="1" operator="equal">
      <formula>0</formula>
    </cfRule>
  </conditionalFormatting>
  <conditionalFormatting sqref="N347 N411 N390 N431:N432 N413:N429 N350 N450:N454 N376:N388 N307:N308 N394 N397 N392 N326:N327 N311:N324 N354:N370 N458:N473 N352 N456">
    <cfRule type="cellIs" dxfId="1670" priority="1891" stopIfTrue="1" operator="equal">
      <formula>0</formula>
    </cfRule>
  </conditionalFormatting>
  <conditionalFormatting sqref="N239:N240">
    <cfRule type="cellIs" dxfId="1669" priority="1895" stopIfTrue="1" operator="equal">
      <formula>0</formula>
    </cfRule>
  </conditionalFormatting>
  <conditionalFormatting sqref="N580:N585 N587:N597">
    <cfRule type="cellIs" dxfId="1668" priority="1893" stopIfTrue="1" operator="equal">
      <formula>0</formula>
    </cfRule>
  </conditionalFormatting>
  <conditionalFormatting sqref="N430">
    <cfRule type="cellIs" dxfId="1667" priority="1890" stopIfTrue="1" operator="equal">
      <formula>0</formula>
    </cfRule>
  </conditionalFormatting>
  <conditionalFormatting sqref="N389">
    <cfRule type="cellIs" dxfId="1666" priority="1888" stopIfTrue="1" operator="equal">
      <formula>0</formula>
    </cfRule>
  </conditionalFormatting>
  <conditionalFormatting sqref="N402:N408">
    <cfRule type="cellIs" dxfId="1665" priority="1887" stopIfTrue="1" operator="equal">
      <formula>0</formula>
    </cfRule>
  </conditionalFormatting>
  <conditionalFormatting sqref="N398">
    <cfRule type="cellIs" dxfId="1664" priority="1886" stopIfTrue="1" operator="equal">
      <formula>0</formula>
    </cfRule>
  </conditionalFormatting>
  <conditionalFormatting sqref="N410">
    <cfRule type="cellIs" dxfId="1663" priority="1885" stopIfTrue="1" operator="equal">
      <formula>0</formula>
    </cfRule>
  </conditionalFormatting>
  <conditionalFormatting sqref="N396">
    <cfRule type="cellIs" dxfId="1662" priority="1879" stopIfTrue="1" operator="equal">
      <formula>0</formula>
    </cfRule>
  </conditionalFormatting>
  <conditionalFormatting sqref="N436:N449">
    <cfRule type="cellIs" dxfId="1661" priority="1884" stopIfTrue="1" operator="equal">
      <formula>0</formula>
    </cfRule>
  </conditionalFormatting>
  <conditionalFormatting sqref="N348">
    <cfRule type="cellIs" dxfId="1660" priority="1883" stopIfTrue="1" operator="equal">
      <formula>0</formula>
    </cfRule>
  </conditionalFormatting>
  <conditionalFormatting sqref="N474">
    <cfRule type="cellIs" dxfId="1659" priority="1882" stopIfTrue="1" operator="equal">
      <formula>0</formula>
    </cfRule>
  </conditionalFormatting>
  <conditionalFormatting sqref="N412">
    <cfRule type="cellIs" dxfId="1658" priority="1881" stopIfTrue="1" operator="equal">
      <formula>0</formula>
    </cfRule>
  </conditionalFormatting>
  <conditionalFormatting sqref="N400">
    <cfRule type="cellIs" dxfId="1657" priority="1880" stopIfTrue="1" operator="equal">
      <formula>0</formula>
    </cfRule>
  </conditionalFormatting>
  <conditionalFormatting sqref="N395">
    <cfRule type="cellIs" dxfId="1656" priority="1878" stopIfTrue="1" operator="equal">
      <formula>0</formula>
    </cfRule>
  </conditionalFormatting>
  <conditionalFormatting sqref="O402:O409">
    <cfRule type="cellIs" dxfId="1655" priority="1865" stopIfTrue="1" operator="equal">
      <formula>0</formula>
    </cfRule>
  </conditionalFormatting>
  <conditionalFormatting sqref="N391">
    <cfRule type="cellIs" dxfId="1654" priority="1876" stopIfTrue="1" operator="equal">
      <formula>0</formula>
    </cfRule>
  </conditionalFormatting>
  <conditionalFormatting sqref="O577:O579 O513:O517 O598:O600 O520:O558 O624:O625 O602:O622 O476:O511">
    <cfRule type="cellIs" dxfId="1653" priority="1875" stopIfTrue="1" operator="equal">
      <formula>0</formula>
    </cfRule>
  </conditionalFormatting>
  <conditionalFormatting sqref="O512">
    <cfRule type="cellIs" dxfId="1652" priority="1874" stopIfTrue="1" operator="equal">
      <formula>0</formula>
    </cfRule>
  </conditionalFormatting>
  <conditionalFormatting sqref="O559:O576">
    <cfRule type="cellIs" dxfId="1651" priority="1873" stopIfTrue="1" operator="equal">
      <formula>0</formula>
    </cfRule>
  </conditionalFormatting>
  <conditionalFormatting sqref="O580:O597">
    <cfRule type="cellIs" dxfId="1650" priority="1872" stopIfTrue="1" operator="equal">
      <formula>0</formula>
    </cfRule>
  </conditionalFormatting>
  <conditionalFormatting sqref="O347 O368:O370 O411 O327 O390 O431:O432 O413:O429 O450:O454 O376:O388 O308:O309 O394 O397 O392 O456:O473 O311:O325">
    <cfRule type="cellIs" dxfId="1649" priority="1871" stopIfTrue="1" operator="equal">
      <formula>0</formula>
    </cfRule>
  </conditionalFormatting>
  <conditionalFormatting sqref="O350:O352 O354:O367">
    <cfRule type="cellIs" dxfId="1648" priority="1870" stopIfTrue="1" operator="equal">
      <formula>0</formula>
    </cfRule>
  </conditionalFormatting>
  <conditionalFormatting sqref="O328:O346">
    <cfRule type="cellIs" dxfId="1647" priority="1869" stopIfTrue="1" operator="equal">
      <formula>0</formula>
    </cfRule>
  </conditionalFormatting>
  <conditionalFormatting sqref="O389">
    <cfRule type="cellIs" dxfId="1646" priority="1868" stopIfTrue="1" operator="equal">
      <formula>0</formula>
    </cfRule>
  </conditionalFormatting>
  <conditionalFormatting sqref="O326">
    <cfRule type="cellIs" dxfId="1645" priority="1867" stopIfTrue="1" operator="equal">
      <formula>0</formula>
    </cfRule>
  </conditionalFormatting>
  <conditionalFormatting sqref="O399">
    <cfRule type="cellIs" dxfId="1644" priority="1866" stopIfTrue="1" operator="equal">
      <formula>0</formula>
    </cfRule>
  </conditionalFormatting>
  <conditionalFormatting sqref="O430">
    <cfRule type="cellIs" dxfId="1643" priority="1864" stopIfTrue="1" operator="equal">
      <formula>0</formula>
    </cfRule>
  </conditionalFormatting>
  <conditionalFormatting sqref="O398">
    <cfRule type="cellIs" dxfId="1642" priority="1863" stopIfTrue="1" operator="equal">
      <formula>0</formula>
    </cfRule>
  </conditionalFormatting>
  <conditionalFormatting sqref="O395">
    <cfRule type="cellIs" dxfId="1641" priority="1856" stopIfTrue="1" operator="equal">
      <formula>0</formula>
    </cfRule>
  </conditionalFormatting>
  <conditionalFormatting sqref="O348">
    <cfRule type="cellIs" dxfId="1640" priority="1861" stopIfTrue="1" operator="equal">
      <formula>0</formula>
    </cfRule>
  </conditionalFormatting>
  <conditionalFormatting sqref="O474">
    <cfRule type="cellIs" dxfId="1639" priority="1860" stopIfTrue="1" operator="equal">
      <formula>0</formula>
    </cfRule>
  </conditionalFormatting>
  <conditionalFormatting sqref="O412">
    <cfRule type="cellIs" dxfId="1638" priority="1859" stopIfTrue="1" operator="equal">
      <formula>0</formula>
    </cfRule>
  </conditionalFormatting>
  <conditionalFormatting sqref="O400">
    <cfRule type="cellIs" dxfId="1637" priority="1858" stopIfTrue="1" operator="equal">
      <formula>0</formula>
    </cfRule>
  </conditionalFormatting>
  <conditionalFormatting sqref="O396">
    <cfRule type="cellIs" dxfId="1636" priority="1857" stopIfTrue="1" operator="equal">
      <formula>0</formula>
    </cfRule>
  </conditionalFormatting>
  <conditionalFormatting sqref="O393">
    <cfRule type="cellIs" dxfId="1635" priority="1855" stopIfTrue="1" operator="equal">
      <formula>0</formula>
    </cfRule>
  </conditionalFormatting>
  <conditionalFormatting sqref="O391">
    <cfRule type="cellIs" dxfId="1634" priority="1854" stopIfTrue="1" operator="equal">
      <formula>0</formula>
    </cfRule>
  </conditionalFormatting>
  <conditionalFormatting sqref="O200 O262:O265 O179 O241:O260 O202 O161 O284:O294 O163:O177 O204:O222 O296:O306">
    <cfRule type="cellIs" dxfId="1633" priority="1853" stopIfTrue="1" operator="equal">
      <formula>0</formula>
    </cfRule>
  </conditionalFormatting>
  <conditionalFormatting sqref="O199">
    <cfRule type="cellIs" dxfId="1632" priority="1852" stopIfTrue="1" operator="equal">
      <formula>0</formula>
    </cfRule>
  </conditionalFormatting>
  <conditionalFormatting sqref="O186:O198">
    <cfRule type="cellIs" dxfId="1631" priority="1851" stopIfTrue="1" operator="equal">
      <formula>0</formula>
    </cfRule>
  </conditionalFormatting>
  <conditionalFormatting sqref="O178">
    <cfRule type="cellIs" dxfId="1630" priority="1850" stopIfTrue="1" operator="equal">
      <formula>0</formula>
    </cfRule>
  </conditionalFormatting>
  <conditionalFormatting sqref="O261">
    <cfRule type="cellIs" dxfId="1629" priority="1849" stopIfTrue="1" operator="equal">
      <formula>0</formula>
    </cfRule>
  </conditionalFormatting>
  <conditionalFormatting sqref="O270:O283">
    <cfRule type="cellIs" dxfId="1628" priority="1848" stopIfTrue="1" operator="equal">
      <formula>0</formula>
    </cfRule>
  </conditionalFormatting>
  <conditionalFormatting sqref="O201">
    <cfRule type="cellIs" dxfId="1627" priority="1847" stopIfTrue="1" operator="equal">
      <formula>0</formula>
    </cfRule>
  </conditionalFormatting>
  <conditionalFormatting sqref="O223:O226 O230:O233 O235:O238">
    <cfRule type="cellIs" dxfId="1626" priority="1846" stopIfTrue="1" operator="equal">
      <formula>0</formula>
    </cfRule>
  </conditionalFormatting>
  <conditionalFormatting sqref="O239:O240">
    <cfRule type="cellIs" dxfId="1625" priority="1845" stopIfTrue="1" operator="equal">
      <formula>0</formula>
    </cfRule>
  </conditionalFormatting>
  <conditionalFormatting sqref="O307">
    <cfRule type="cellIs" dxfId="1624" priority="1844" stopIfTrue="1" operator="equal">
      <formula>0</formula>
    </cfRule>
  </conditionalFormatting>
  <conditionalFormatting sqref="S371:S373">
    <cfRule type="cellIs" dxfId="1623" priority="1841" stopIfTrue="1" operator="equal">
      <formula>0</formula>
    </cfRule>
  </conditionalFormatting>
  <conditionalFormatting sqref="S390">
    <cfRule type="cellIs" dxfId="1622" priority="1843" stopIfTrue="1" operator="equal">
      <formula>0</formula>
    </cfRule>
  </conditionalFormatting>
  <conditionalFormatting sqref="AR56:AT57 AR59:AT74">
    <cfRule type="cellIs" dxfId="1621" priority="1798" stopIfTrue="1" operator="equal">
      <formula>0</formula>
    </cfRule>
  </conditionalFormatting>
  <conditionalFormatting sqref="S395">
    <cfRule type="cellIs" dxfId="1620" priority="1917" stopIfTrue="1" operator="equal">
      <formula>0</formula>
    </cfRule>
  </conditionalFormatting>
  <conditionalFormatting sqref="S153:S156">
    <cfRule type="cellIs" dxfId="1619" priority="1953" stopIfTrue="1" operator="equal">
      <formula>0</formula>
    </cfRule>
  </conditionalFormatting>
  <conditionalFormatting sqref="S157">
    <cfRule type="cellIs" dxfId="1618" priority="1952" stopIfTrue="1" operator="equal">
      <formula>0</formula>
    </cfRule>
  </conditionalFormatting>
  <conditionalFormatting sqref="S98:S99 S116">
    <cfRule type="cellIs" dxfId="1617" priority="1951" stopIfTrue="1" operator="equal">
      <formula>0</formula>
    </cfRule>
  </conditionalFormatting>
  <conditionalFormatting sqref="S199">
    <cfRule type="cellIs" dxfId="1616" priority="1950" stopIfTrue="1" operator="equal">
      <formula>0</formula>
    </cfRule>
  </conditionalFormatting>
  <conditionalFormatting sqref="S54">
    <cfRule type="cellIs" dxfId="1615" priority="1948" stopIfTrue="1" operator="equal">
      <formula>0</formula>
    </cfRule>
  </conditionalFormatting>
  <conditionalFormatting sqref="S72">
    <cfRule type="cellIs" dxfId="1614" priority="1947" stopIfTrue="1" operator="equal">
      <formula>0</formula>
    </cfRule>
  </conditionalFormatting>
  <conditionalFormatting sqref="S140">
    <cfRule type="cellIs" dxfId="1613" priority="1946" stopIfTrue="1" operator="equal">
      <formula>0</formula>
    </cfRule>
  </conditionalFormatting>
  <conditionalFormatting sqref="S100:S115">
    <cfRule type="cellIs" dxfId="1612" priority="1945" stopIfTrue="1" operator="equal">
      <formula>0</formula>
    </cfRule>
  </conditionalFormatting>
  <conditionalFormatting sqref="S178">
    <cfRule type="cellIs" dxfId="1611" priority="1944" stopIfTrue="1" operator="equal">
      <formula>0</formula>
    </cfRule>
  </conditionalFormatting>
  <conditionalFormatting sqref="S261">
    <cfRule type="cellIs" dxfId="1610" priority="1943" stopIfTrue="1" operator="equal">
      <formula>0</formula>
    </cfRule>
  </conditionalFormatting>
  <conditionalFormatting sqref="S266:S267">
    <cfRule type="cellIs" dxfId="1609" priority="1942" stopIfTrue="1" operator="equal">
      <formula>0</formula>
    </cfRule>
  </conditionalFormatting>
  <conditionalFormatting sqref="S141:S152">
    <cfRule type="cellIs" dxfId="1608" priority="1941" stopIfTrue="1" operator="equal">
      <formula>0</formula>
    </cfRule>
  </conditionalFormatting>
  <conditionalFormatting sqref="S268:S283">
    <cfRule type="cellIs" dxfId="1607" priority="1940" stopIfTrue="1" operator="equal">
      <formula>0</formula>
    </cfRule>
  </conditionalFormatting>
  <conditionalFormatting sqref="S350:S367">
    <cfRule type="cellIs" dxfId="1606" priority="1939" stopIfTrue="1" operator="equal">
      <formula>0</formula>
    </cfRule>
  </conditionalFormatting>
  <conditionalFormatting sqref="S512">
    <cfRule type="cellIs" dxfId="1605" priority="1938" stopIfTrue="1" operator="equal">
      <formula>0</formula>
    </cfRule>
  </conditionalFormatting>
  <conditionalFormatting sqref="S430">
    <cfRule type="cellIs" dxfId="1604" priority="1937" stopIfTrue="1" operator="equal">
      <formula>0</formula>
    </cfRule>
  </conditionalFormatting>
  <conditionalFormatting sqref="S328:S346">
    <cfRule type="cellIs" dxfId="1603" priority="1936" stopIfTrue="1" operator="equal">
      <formula>0</formula>
    </cfRule>
  </conditionalFormatting>
  <conditionalFormatting sqref="S14">
    <cfRule type="cellIs" dxfId="1602" priority="1930" stopIfTrue="1" operator="equal">
      <formula>0</formula>
    </cfRule>
  </conditionalFormatting>
  <conditionalFormatting sqref="S389">
    <cfRule type="cellIs" dxfId="1601" priority="1935" stopIfTrue="1" operator="equal">
      <formula>0</formula>
    </cfRule>
  </conditionalFormatting>
  <conditionalFormatting sqref="S348">
    <cfRule type="cellIs" dxfId="1600" priority="1923" stopIfTrue="1" operator="equal">
      <formula>0</formula>
    </cfRule>
  </conditionalFormatting>
  <conditionalFormatting sqref="S412">
    <cfRule type="cellIs" dxfId="1599" priority="1927" stopIfTrue="1" operator="equal">
      <formula>0</formula>
    </cfRule>
  </conditionalFormatting>
  <conditionalFormatting sqref="S559:S576">
    <cfRule type="cellIs" dxfId="1598" priority="1925" stopIfTrue="1" operator="equal">
      <formula>0</formula>
    </cfRule>
  </conditionalFormatting>
  <conditionalFormatting sqref="S326">
    <cfRule type="cellIs" dxfId="1597" priority="1933" stopIfTrue="1" operator="equal">
      <formula>0</formula>
    </cfRule>
  </conditionalFormatting>
  <conditionalFormatting sqref="S201">
    <cfRule type="cellIs" dxfId="1596" priority="1934" stopIfTrue="1" operator="equal">
      <formula>0</formula>
    </cfRule>
  </conditionalFormatting>
  <conditionalFormatting sqref="S399">
    <cfRule type="cellIs" dxfId="1595" priority="1932" stopIfTrue="1" operator="equal">
      <formula>0</formula>
    </cfRule>
  </conditionalFormatting>
  <conditionalFormatting sqref="S402:S409">
    <cfRule type="cellIs" dxfId="1594" priority="1931" stopIfTrue="1" operator="equal">
      <formula>0</formula>
    </cfRule>
  </conditionalFormatting>
  <conditionalFormatting sqref="S223:S227 S230:S233 S235:S238">
    <cfRule type="cellIs" dxfId="1593" priority="1929" stopIfTrue="1" operator="equal">
      <formula>0</formula>
    </cfRule>
  </conditionalFormatting>
  <conditionalFormatting sqref="S398">
    <cfRule type="cellIs" dxfId="1592" priority="1928" stopIfTrue="1" operator="equal">
      <formula>0</formula>
    </cfRule>
  </conditionalFormatting>
  <conditionalFormatting sqref="S239:S240">
    <cfRule type="cellIs" dxfId="1591" priority="1921" stopIfTrue="1" operator="equal">
      <formula>0</formula>
    </cfRule>
  </conditionalFormatting>
  <conditionalFormatting sqref="S433:S434 S436:S449">
    <cfRule type="cellIs" dxfId="1590" priority="1926" stopIfTrue="1" operator="equal">
      <formula>0</formula>
    </cfRule>
  </conditionalFormatting>
  <conditionalFormatting sqref="S580:S585 S587:S597">
    <cfRule type="cellIs" dxfId="1589" priority="1924" stopIfTrue="1" operator="equal">
      <formula>0</formula>
    </cfRule>
  </conditionalFormatting>
  <conditionalFormatting sqref="S474">
    <cfRule type="cellIs" dxfId="1588" priority="1922" stopIfTrue="1" operator="equal">
      <formula>0</formula>
    </cfRule>
  </conditionalFormatting>
  <conditionalFormatting sqref="S400">
    <cfRule type="cellIs" dxfId="1587" priority="1919" stopIfTrue="1" operator="equal">
      <formula>0</formula>
    </cfRule>
  </conditionalFormatting>
  <conditionalFormatting sqref="S396">
    <cfRule type="cellIs" dxfId="1586" priority="1918" stopIfTrue="1" operator="equal">
      <formula>0</formula>
    </cfRule>
  </conditionalFormatting>
  <conditionalFormatting sqref="S393">
    <cfRule type="cellIs" dxfId="1585" priority="1916" stopIfTrue="1" operator="equal">
      <formula>0</formula>
    </cfRule>
  </conditionalFormatting>
  <conditionalFormatting sqref="S391">
    <cfRule type="cellIs" dxfId="1584" priority="1915" stopIfTrue="1" operator="equal">
      <formula>0</formula>
    </cfRule>
  </conditionalFormatting>
  <conditionalFormatting sqref="N393">
    <cfRule type="cellIs" dxfId="1583" priority="1877" stopIfTrue="1" operator="equal">
      <formula>0</formula>
    </cfRule>
  </conditionalFormatting>
  <conditionalFormatting sqref="N140 N55:O57 N158:O159 N262:N265 N153:N157 N241:N242 N202:N203 N577:N579 N161:N176 N476:N498 N500:N511 N513 N284:N294 N626:O628 N598:N600 N179 N521:N537 N246:N260 N59:O71 N41:O53 N602:N625 N117:O123 N205:N206 N127:O139 N186:N200 N208:N222 N296:N306 N18:O37 N539:N558 N17 N81:O97 O80 N630:O642 O629 N73:O79">
    <cfRule type="cellIs" dxfId="1582" priority="1914" stopIfTrue="1" operator="equal">
      <formula>0</formula>
    </cfRule>
  </conditionalFormatting>
  <conditionalFormatting sqref="O153:O156">
    <cfRule type="cellIs" dxfId="1581" priority="1913" stopIfTrue="1" operator="equal">
      <formula>0</formula>
    </cfRule>
  </conditionalFormatting>
  <conditionalFormatting sqref="O157">
    <cfRule type="cellIs" dxfId="1580" priority="1912" stopIfTrue="1" operator="equal">
      <formula>0</formula>
    </cfRule>
  </conditionalFormatting>
  <conditionalFormatting sqref="AR54:AT54">
    <cfRule type="cellIs" dxfId="1579" priority="1799" stopIfTrue="1" operator="equal">
      <formula>0</formula>
    </cfRule>
  </conditionalFormatting>
  <conditionalFormatting sqref="N375 N372:N373">
    <cfRule type="cellIs" dxfId="1578" priority="1840" stopIfTrue="1" operator="equal">
      <formula>0</formula>
    </cfRule>
  </conditionalFormatting>
  <conditionalFormatting sqref="N374">
    <cfRule type="cellIs" dxfId="1577" priority="1839" stopIfTrue="1" operator="equal">
      <formula>0</formula>
    </cfRule>
  </conditionalFormatting>
  <conditionalFormatting sqref="O375 O372:O373">
    <cfRule type="cellIs" dxfId="1576" priority="1838" stopIfTrue="1" operator="equal">
      <formula>0</formula>
    </cfRule>
  </conditionalFormatting>
  <conditionalFormatting sqref="N371">
    <cfRule type="cellIs" dxfId="1575" priority="1837" stopIfTrue="1" operator="equal">
      <formula>0</formula>
    </cfRule>
  </conditionalFormatting>
  <conditionalFormatting sqref="O371">
    <cfRule type="cellIs" dxfId="1574" priority="1836" stopIfTrue="1" operator="equal">
      <formula>0</formula>
    </cfRule>
  </conditionalFormatting>
  <conditionalFormatting sqref="T15:U15">
    <cfRule type="cellIs" dxfId="1573" priority="1835" stopIfTrue="1" operator="equal">
      <formula>0</formula>
    </cfRule>
  </conditionalFormatting>
  <conditionalFormatting sqref="N15:O15">
    <cfRule type="cellIs" dxfId="1572" priority="1834" stopIfTrue="1" operator="equal">
      <formula>0</formula>
    </cfRule>
  </conditionalFormatting>
  <conditionalFormatting sqref="AR140:AT140 AR157:AT157 AR153:AS156">
    <cfRule type="cellIs" dxfId="1571" priority="1802" stopIfTrue="1" operator="equal">
      <formula>0</formula>
    </cfRule>
  </conditionalFormatting>
  <conditionalFormatting sqref="AP248:AP261 AP577:AP579 AP598:AP601 AU577:AW579 AU475:AW517 AU245:AU261 AP475:AP513 AP644:AW644 AP647:AW648 AP519:AP534 AP645 AR645:AW645 AR627:AR642 AU519:AW558 AP515:AP517 AP536:AP558 AP603:AP642 AU598:AW642 AU18:AW33 AP18:AP33">
    <cfRule type="cellIs" dxfId="1570" priority="1833" stopIfTrue="1" operator="equal">
      <formula>0</formula>
    </cfRule>
  </conditionalFormatting>
  <conditionalFormatting sqref="AU180:AW189 AP180:AP182 AP186:AP198 AP184 AU191:AW198 AU190:AV190">
    <cfRule type="cellIs" dxfId="1569" priority="1828" stopIfTrue="1" operator="equal">
      <formula>0</formula>
    </cfRule>
  </conditionalFormatting>
  <conditionalFormatting sqref="AP391:AP392 AP394 AP202:AP203 AP396:AP397 AP158:AP159 AP200 AP411 AP413 AP450:AP456 AP375:AP387 AP349:AP350 AP262:AP293 AU284:AW307 AU349:AW371 AU263:AW267 AU375:AW388 AU450:AW452 AU413:AW432 AU411:AW411 AU241:AW242 AU200:AW200 AU117:AW123 AU75:AW77 AU34:AW34 AU396:AW397 AU202:AW204 AU394:AW394 AU391:AW392 AP34 AP117:AP123 AP296 AP373 AP75:AP77 AP354:AP371 AU262 AP79:AP97 AU79:AW79 AP458:AP473 AP40:AP53 AU40:AW53 AU206:AW221 AP207:AP221 AU373:AW373 AV372:AW372 AP415:AP432 AP126:AP139 AU126:AW139 AP161:AP179 AP298:AP307 AU455:AW473 AV453:AW454 AP36:AP38 AU36:AW38 AV35:AW35 AP309:AP347 AU309:AW347 AV308:AW308 AU81:AW97 AV80:AW80">
    <cfRule type="cellIs" dxfId="1568" priority="1832" stopIfTrue="1" operator="equal">
      <formula>0</formula>
    </cfRule>
  </conditionalFormatting>
  <conditionalFormatting sqref="AP140 AP153:AP157 AU153:AW157 AU140:AW140">
    <cfRule type="cellIs" dxfId="1567" priority="1831" stopIfTrue="1" operator="equal">
      <formula>0</formula>
    </cfRule>
  </conditionalFormatting>
  <conditionalFormatting sqref="AP98:AP116 AU98:AW116">
    <cfRule type="cellIs" dxfId="1566" priority="1830" stopIfTrue="1" operator="equal">
      <formula>0</formula>
    </cfRule>
  </conditionalFormatting>
  <conditionalFormatting sqref="AP199 AU199:AW199">
    <cfRule type="cellIs" dxfId="1565" priority="1829" stopIfTrue="1" operator="equal">
      <formula>0</formula>
    </cfRule>
  </conditionalFormatting>
  <conditionalFormatting sqref="AU243">
    <cfRule type="cellIs" dxfId="1564" priority="1827" stopIfTrue="1" operator="equal">
      <formula>0</formula>
    </cfRule>
  </conditionalFormatting>
  <conditionalFormatting sqref="AP54 AU54:AW54">
    <cfRule type="cellIs" dxfId="1563" priority="1826" stopIfTrue="1" operator="equal">
      <formula>0</formula>
    </cfRule>
  </conditionalFormatting>
  <conditionalFormatting sqref="AP55:AP57 AP59:AP74 AU60:AW74 AU55:AW57 AV59:AW59">
    <cfRule type="cellIs" dxfId="1562" priority="1825" stopIfTrue="1" operator="equal">
      <formula>0</formula>
    </cfRule>
  </conditionalFormatting>
  <conditionalFormatting sqref="AU244">
    <cfRule type="cellIs" dxfId="1561" priority="1822" stopIfTrue="1" operator="equal">
      <formula>0</formula>
    </cfRule>
  </conditionalFormatting>
  <conditionalFormatting sqref="AP401:AP409 AU402:AW408 AU401 AU409:AV409">
    <cfRule type="cellIs" dxfId="1560" priority="1817" stopIfTrue="1" operator="equal">
      <formula>0</formula>
    </cfRule>
  </conditionalFormatting>
  <conditionalFormatting sqref="AP141:AP152 AU141:AW152">
    <cfRule type="cellIs" dxfId="1559" priority="1824" stopIfTrue="1" operator="equal">
      <formula>0</formula>
    </cfRule>
  </conditionalFormatting>
  <conditionalFormatting sqref="AU268:AW283">
    <cfRule type="cellIs" dxfId="1558" priority="1823" stopIfTrue="1" operator="equal">
      <formula>0</formula>
    </cfRule>
  </conditionalFormatting>
  <conditionalFormatting sqref="AP389 AU389:AW389">
    <cfRule type="cellIs" dxfId="1557" priority="1821" stopIfTrue="1" operator="equal">
      <formula>0</formula>
    </cfRule>
  </conditionalFormatting>
  <conditionalFormatting sqref="AP410 AU410:AV410">
    <cfRule type="cellIs" dxfId="1556" priority="1811" stopIfTrue="1" operator="equal">
      <formula>0</formula>
    </cfRule>
  </conditionalFormatting>
  <conditionalFormatting sqref="AP201">
    <cfRule type="cellIs" dxfId="1555" priority="1820" stopIfTrue="1" operator="equal">
      <formula>0</formula>
    </cfRule>
  </conditionalFormatting>
  <conditionalFormatting sqref="AU201:AW201">
    <cfRule type="cellIs" dxfId="1554" priority="1819" stopIfTrue="1" operator="equal">
      <formula>0</formula>
    </cfRule>
  </conditionalFormatting>
  <conditionalFormatting sqref="AP393 AU393:AW393">
    <cfRule type="cellIs" dxfId="1553" priority="1818" stopIfTrue="1" operator="equal">
      <formula>0</formula>
    </cfRule>
  </conditionalFormatting>
  <conditionalFormatting sqref="AR389:AT389">
    <cfRule type="cellIs" dxfId="1552" priority="1795" stopIfTrue="1" operator="equal">
      <formula>0</formula>
    </cfRule>
  </conditionalFormatting>
  <conditionalFormatting sqref="AU559:AW576 AP559:AP576">
    <cfRule type="cellIs" dxfId="1551" priority="1808" stopIfTrue="1" operator="equal">
      <formula>0</formula>
    </cfRule>
  </conditionalFormatting>
  <conditionalFormatting sqref="AP222">
    <cfRule type="cellIs" dxfId="1550" priority="1816" stopIfTrue="1" operator="equal">
      <formula>0</formula>
    </cfRule>
  </conditionalFormatting>
  <conditionalFormatting sqref="AU222:AW222 AU239:AW240">
    <cfRule type="cellIs" dxfId="1549" priority="1815" stopIfTrue="1" operator="equal">
      <formula>0</formula>
    </cfRule>
  </conditionalFormatting>
  <conditionalFormatting sqref="AP400 AU400">
    <cfRule type="cellIs" dxfId="1548" priority="1814" stopIfTrue="1" operator="equal">
      <formula>0</formula>
    </cfRule>
  </conditionalFormatting>
  <conditionalFormatting sqref="AP14 AU14:AW14">
    <cfRule type="cellIs" dxfId="1547" priority="1813" stopIfTrue="1" operator="equal">
      <formula>0</formula>
    </cfRule>
  </conditionalFormatting>
  <conditionalFormatting sqref="AP223 AU223:AW238">
    <cfRule type="cellIs" dxfId="1546" priority="1812" stopIfTrue="1" operator="equal">
      <formula>0</formula>
    </cfRule>
  </conditionalFormatting>
  <conditionalFormatting sqref="AP412 AU412:AW412">
    <cfRule type="cellIs" dxfId="1545" priority="1810" stopIfTrue="1" operator="equal">
      <formula>0</formula>
    </cfRule>
  </conditionalFormatting>
  <conditionalFormatting sqref="AP433:AP449 AU434:AW449 AV433:AW433">
    <cfRule type="cellIs" dxfId="1544" priority="1809" stopIfTrue="1" operator="equal">
      <formula>0</formula>
    </cfRule>
  </conditionalFormatting>
  <conditionalFormatting sqref="AP581 AU581:AW597 AP583:AP597">
    <cfRule type="cellIs" dxfId="1543" priority="1807" stopIfTrue="1" operator="equal">
      <formula>0</formula>
    </cfRule>
  </conditionalFormatting>
  <conditionalFormatting sqref="AR401:AS409">
    <cfRule type="cellIs" dxfId="1542" priority="1792" stopIfTrue="1" operator="equal">
      <formula>0</formula>
    </cfRule>
  </conditionalFormatting>
  <conditionalFormatting sqref="AP474 AU474:AW474">
    <cfRule type="cellIs" dxfId="1541" priority="1806" stopIfTrue="1" operator="equal">
      <formula>0</formula>
    </cfRule>
  </conditionalFormatting>
  <conditionalFormatting sqref="AP348 AU348:AW348">
    <cfRule type="cellIs" dxfId="1540" priority="1805" stopIfTrue="1" operator="equal">
      <formula>0</formula>
    </cfRule>
  </conditionalFormatting>
  <conditionalFormatting sqref="AR222:AT222">
    <cfRule type="cellIs" dxfId="1539" priority="1790" stopIfTrue="1" operator="equal">
      <formula>0</formula>
    </cfRule>
  </conditionalFormatting>
  <conditionalFormatting sqref="AR433:AS433 AR435:AS449">
    <cfRule type="cellIs" dxfId="1538" priority="1785" stopIfTrue="1" operator="equal">
      <formula>0</formula>
    </cfRule>
  </conditionalFormatting>
  <conditionalFormatting sqref="AR248:AT261 AR578:AT579 AR599:AT600 AR475:AS476 AR536:AT537 AR498:AS501 AR623:AR626 AR481:AT496 AR504:AT517 AR479:AS480 AR503:AS503 AR519:AS535 AR541:AT558 AR538:AS540 AR577:AS577 AR598:AS598 AR604:AT620 AR602:AS603 AR621 AT621 AR18:AT33">
    <cfRule type="cellIs" dxfId="1537" priority="1804" stopIfTrue="1" operator="equal">
      <formula>0</formula>
    </cfRule>
  </conditionalFormatting>
  <conditionalFormatting sqref="AR391:AT392 AR394:AT394 AR202:AT202 AR396:AT397 AR34:AT34 AR75:AT77 AR117:AT117 AR158:AT159 AR200:AT200 AR411:AT411 AR413:AS413 AR452:AT452 AR375:AS388 AR262:AT265 AR350:AS350 AR284:AT285 AR40:AT53 AR305:AT307 AR373:AS373 AR354:AT371 AR221:AT221 AR120:AT123 AR309:AT328 AR330:AS331 AR333:AT347 AR126:AT138 AR164:AT179 AR431:AT432 AR473:AT473 AT118 AR161:AS163 AR207:AS220 AR203:AS203 AR266:AS267 AR296:AS304 AR286:AS293 AR415:AS430 AR450:AS451 AR453:AS472 AR81:AT96 AR79 AT79 AR206 AR36:AT37 AS295">
    <cfRule type="cellIs" dxfId="1536" priority="1803" stopIfTrue="1" operator="equal">
      <formula>0</formula>
    </cfRule>
  </conditionalFormatting>
  <conditionalFormatting sqref="AR98:AT116">
    <cfRule type="cellIs" dxfId="1535" priority="1801" stopIfTrue="1" operator="equal">
      <formula>0</formula>
    </cfRule>
  </conditionalFormatting>
  <conditionalFormatting sqref="AR199:AT199">
    <cfRule type="cellIs" dxfId="1534" priority="1800" stopIfTrue="1" operator="equal">
      <formula>0</formula>
    </cfRule>
  </conditionalFormatting>
  <conditionalFormatting sqref="AP13 AU13:AW13">
    <cfRule type="cellIs" dxfId="1533" priority="1774" stopIfTrue="1" operator="equal">
      <formula>0</formula>
    </cfRule>
  </conditionalFormatting>
  <conditionalFormatting sqref="AR181:AS182 AR190:AT198 AR184:AS184 AR186:AS189">
    <cfRule type="cellIs" dxfId="1532" priority="1791" stopIfTrue="1" operator="equal">
      <formula>0</formula>
    </cfRule>
  </conditionalFormatting>
  <conditionalFormatting sqref="AR141:AT142 AR143:AS152">
    <cfRule type="cellIs" dxfId="1531" priority="1797" stopIfTrue="1" operator="equal">
      <formula>0</formula>
    </cfRule>
  </conditionalFormatting>
  <conditionalFormatting sqref="AR269:AS283">
    <cfRule type="cellIs" dxfId="1530" priority="1796" stopIfTrue="1" operator="equal">
      <formula>0</formula>
    </cfRule>
  </conditionalFormatting>
  <conditionalFormatting sqref="AR410:AS410">
    <cfRule type="cellIs" dxfId="1529" priority="1786" stopIfTrue="1" operator="equal">
      <formula>0</formula>
    </cfRule>
  </conditionalFormatting>
  <conditionalFormatting sqref="AR201:AT201">
    <cfRule type="cellIs" dxfId="1528" priority="1794" stopIfTrue="1" operator="equal">
      <formula>0</formula>
    </cfRule>
  </conditionalFormatting>
  <conditionalFormatting sqref="AR393:AT393">
    <cfRule type="cellIs" dxfId="1527" priority="1793" stopIfTrue="1" operator="equal">
      <formula>0</formula>
    </cfRule>
  </conditionalFormatting>
  <conditionalFormatting sqref="AR395:AT395">
    <cfRule type="cellIs" dxfId="1526" priority="1777" stopIfTrue="1" operator="equal">
      <formula>0</formula>
    </cfRule>
  </conditionalFormatting>
  <conditionalFormatting sqref="AR559:AT559 AR561:AS576">
    <cfRule type="cellIs" dxfId="1525" priority="1784" stopIfTrue="1" operator="equal">
      <formula>0</formula>
    </cfRule>
  </conditionalFormatting>
  <conditionalFormatting sqref="AR400:AT400">
    <cfRule type="cellIs" dxfId="1524" priority="1789" stopIfTrue="1" operator="equal">
      <formula>0</formula>
    </cfRule>
  </conditionalFormatting>
  <conditionalFormatting sqref="AR14:AS14">
    <cfRule type="cellIs" dxfId="1523" priority="1788" stopIfTrue="1" operator="equal">
      <formula>0</formula>
    </cfRule>
  </conditionalFormatting>
  <conditionalFormatting sqref="AR223:AT223">
    <cfRule type="cellIs" dxfId="1522" priority="1787" stopIfTrue="1" operator="equal">
      <formula>0</formula>
    </cfRule>
  </conditionalFormatting>
  <conditionalFormatting sqref="AR581:AS597">
    <cfRule type="cellIs" dxfId="1521" priority="1783" stopIfTrue="1" operator="equal">
      <formula>0</formula>
    </cfRule>
  </conditionalFormatting>
  <conditionalFormatting sqref="AR38:AT38">
    <cfRule type="cellIs" dxfId="1520" priority="1780" stopIfTrue="1" operator="equal">
      <formula>0</formula>
    </cfRule>
  </conditionalFormatting>
  <conditionalFormatting sqref="AR474:AT474">
    <cfRule type="cellIs" dxfId="1519" priority="1782" stopIfTrue="1" operator="equal">
      <formula>0</formula>
    </cfRule>
  </conditionalFormatting>
  <conditionalFormatting sqref="AR348:AT348">
    <cfRule type="cellIs" dxfId="1518" priority="1781" stopIfTrue="1" operator="equal">
      <formula>0</formula>
    </cfRule>
  </conditionalFormatting>
  <conditionalFormatting sqref="AR139:AT139">
    <cfRule type="cellIs" dxfId="1517" priority="1779" stopIfTrue="1" operator="equal">
      <formula>0</formula>
    </cfRule>
  </conditionalFormatting>
  <conditionalFormatting sqref="AP395 AU395:AW395">
    <cfRule type="cellIs" dxfId="1516" priority="1778" stopIfTrue="1" operator="equal">
      <formula>0</formula>
    </cfRule>
  </conditionalFormatting>
  <conditionalFormatting sqref="AP294">
    <cfRule type="cellIs" dxfId="1515" priority="1776" stopIfTrue="1" operator="equal">
      <formula>0</formula>
    </cfRule>
  </conditionalFormatting>
  <conditionalFormatting sqref="AR294:AS294">
    <cfRule type="cellIs" dxfId="1514" priority="1775" stopIfTrue="1" operator="equal">
      <formula>0</formula>
    </cfRule>
  </conditionalFormatting>
  <conditionalFormatting sqref="AR13:AT13">
    <cfRule type="cellIs" dxfId="1513" priority="1773" stopIfTrue="1" operator="equal">
      <formula>0</formula>
    </cfRule>
  </conditionalFormatting>
  <conditionalFormatting sqref="AP646 AR646:AW646">
    <cfRule type="cellIs" dxfId="1512" priority="1771" stopIfTrue="1" operator="equal">
      <formula>0</formula>
    </cfRule>
  </conditionalFormatting>
  <conditionalFormatting sqref="AP245:AP247">
    <cfRule type="cellIs" dxfId="1511" priority="1765" stopIfTrue="1" operator="equal">
      <formula>0</formula>
    </cfRule>
  </conditionalFormatting>
  <conditionalFormatting sqref="AR224:AS224 AR230:AS238 AR226:AS227">
    <cfRule type="cellIs" dxfId="1510" priority="1766" stopIfTrue="1" operator="equal">
      <formula>0</formula>
    </cfRule>
  </conditionalFormatting>
  <conditionalFormatting sqref="AP398 AU398:AW398">
    <cfRule type="cellIs" dxfId="1509" priority="1759" stopIfTrue="1" operator="equal">
      <formula>0</formula>
    </cfRule>
  </conditionalFormatting>
  <conditionalFormatting sqref="AR398:AT398">
    <cfRule type="cellIs" dxfId="1508" priority="1758" stopIfTrue="1" operator="equal">
      <formula>0</formula>
    </cfRule>
  </conditionalFormatting>
  <conditionalFormatting sqref="AP580 AU580:AW580">
    <cfRule type="cellIs" dxfId="1507" priority="1757" stopIfTrue="1" operator="equal">
      <formula>0</formula>
    </cfRule>
  </conditionalFormatting>
  <conditionalFormatting sqref="AR580:AS580">
    <cfRule type="cellIs" dxfId="1506" priority="1756" stopIfTrue="1" operator="equal">
      <formula>0</formula>
    </cfRule>
  </conditionalFormatting>
  <conditionalFormatting sqref="AP388">
    <cfRule type="cellIs" dxfId="1505" priority="1770" stopIfTrue="1" operator="equal">
      <formula>0</formula>
    </cfRule>
  </conditionalFormatting>
  <conditionalFormatting sqref="AR245:AS246">
    <cfRule type="cellIs" dxfId="1504" priority="1769" stopIfTrue="1" operator="equal">
      <formula>0</formula>
    </cfRule>
  </conditionalFormatting>
  <conditionalFormatting sqref="AR241:AT242">
    <cfRule type="cellIs" dxfId="1503" priority="1768" stopIfTrue="1" operator="equal">
      <formula>0</formula>
    </cfRule>
  </conditionalFormatting>
  <conditionalFormatting sqref="AR239:AS240">
    <cfRule type="cellIs" dxfId="1502" priority="1767" stopIfTrue="1" operator="equal">
      <formula>0</formula>
    </cfRule>
  </conditionalFormatting>
  <conditionalFormatting sqref="AP241:AP242">
    <cfRule type="cellIs" dxfId="1501" priority="1764" stopIfTrue="1" operator="equal">
      <formula>0</formula>
    </cfRule>
  </conditionalFormatting>
  <conditionalFormatting sqref="AP243">
    <cfRule type="cellIs" dxfId="1500" priority="1763" stopIfTrue="1" operator="equal">
      <formula>0</formula>
    </cfRule>
  </conditionalFormatting>
  <conditionalFormatting sqref="AP244">
    <cfRule type="cellIs" dxfId="1499" priority="1762" stopIfTrue="1" operator="equal">
      <formula>0</formula>
    </cfRule>
  </conditionalFormatting>
  <conditionalFormatting sqref="AP239:AP240">
    <cfRule type="cellIs" dxfId="1498" priority="1761" stopIfTrue="1" operator="equal">
      <formula>0</formula>
    </cfRule>
  </conditionalFormatting>
  <conditionalFormatting sqref="AP224 AP229:AP238 AP226:AP227">
    <cfRule type="cellIs" dxfId="1497" priority="1760" stopIfTrue="1" operator="equal">
      <formula>0</formula>
    </cfRule>
  </conditionalFormatting>
  <conditionalFormatting sqref="AP351:AP353">
    <cfRule type="cellIs" dxfId="1496" priority="1755" stopIfTrue="1" operator="equal">
      <formula>0</formula>
    </cfRule>
  </conditionalFormatting>
  <conditionalFormatting sqref="AR352:AT353 AR351:AS351">
    <cfRule type="cellIs" dxfId="1495" priority="1754" stopIfTrue="1" operator="equal">
      <formula>0</formula>
    </cfRule>
  </conditionalFormatting>
  <conditionalFormatting sqref="A76:A77 A178 A202:A218 A269:A282 A308 A347 A16:A31 A400 A372:A373 A79:A93 A121:A135 A375:A387 A310:A324">
    <cfRule type="cellIs" dxfId="1494" priority="1753" stopIfTrue="1" operator="equal">
      <formula>0</formula>
    </cfRule>
  </conditionalFormatting>
  <conditionalFormatting sqref="BO56">
    <cfRule type="cellIs" dxfId="1493" priority="1737" stopIfTrue="1" operator="equal">
      <formula>0</formula>
    </cfRule>
  </conditionalFormatting>
  <conditionalFormatting sqref="A116">
    <cfRule type="cellIs" dxfId="1492" priority="1752" stopIfTrue="1" operator="equal">
      <formula>0</formula>
    </cfRule>
  </conditionalFormatting>
  <conditionalFormatting sqref="A389">
    <cfRule type="cellIs" dxfId="1491" priority="1748" stopIfTrue="1" operator="equal">
      <formula>0</formula>
    </cfRule>
  </conditionalFormatting>
  <conditionalFormatting sqref="A392:A393">
    <cfRule type="cellIs" dxfId="1490" priority="1751" stopIfTrue="1" operator="equal">
      <formula>0</formula>
    </cfRule>
  </conditionalFormatting>
  <conditionalFormatting sqref="A401:A408">
    <cfRule type="cellIs" dxfId="1489" priority="1750" stopIfTrue="1" operator="equal">
      <formula>0</formula>
    </cfRule>
  </conditionalFormatting>
  <conditionalFormatting sqref="A222 A239">
    <cfRule type="cellIs" dxfId="1488" priority="1749" stopIfTrue="1" operator="equal">
      <formula>0</formula>
    </cfRule>
  </conditionalFormatting>
  <conditionalFormatting sqref="BN371">
    <cfRule type="cellIs" dxfId="1487" priority="1733" stopIfTrue="1" operator="equal">
      <formula>0</formula>
    </cfRule>
  </conditionalFormatting>
  <conditionalFormatting sqref="BO580:BS580">
    <cfRule type="cellIs" dxfId="1486" priority="1732" stopIfTrue="1" operator="equal">
      <formula>0</formula>
    </cfRule>
  </conditionalFormatting>
  <conditionalFormatting sqref="D399">
    <cfRule type="cellIs" dxfId="1485" priority="1747" stopIfTrue="1" operator="equal">
      <formula>0</formula>
    </cfRule>
  </conditionalFormatting>
  <conditionalFormatting sqref="D501">
    <cfRule type="cellIs" dxfId="1484" priority="1746" stopIfTrue="1" operator="equal">
      <formula>0</formula>
    </cfRule>
  </conditionalFormatting>
  <conditionalFormatting sqref="D514">
    <cfRule type="cellIs" dxfId="1483" priority="1745" stopIfTrue="1" operator="equal">
      <formula>0</formula>
    </cfRule>
  </conditionalFormatting>
  <conditionalFormatting sqref="D502">
    <cfRule type="cellIs" dxfId="1482" priority="1744" stopIfTrue="1" operator="equal">
      <formula>0</formula>
    </cfRule>
  </conditionalFormatting>
  <conditionalFormatting sqref="D518">
    <cfRule type="cellIs" dxfId="1481" priority="1743" stopIfTrue="1" operator="equal">
      <formula>0</formula>
    </cfRule>
  </conditionalFormatting>
  <conditionalFormatting sqref="A602:A603 A512 A413:A414 A455:A470 A450 A539:A555 A605:A618">
    <cfRule type="cellIs" dxfId="1480" priority="1742" stopIfTrue="1" operator="equal">
      <formula>0</formula>
    </cfRule>
  </conditionalFormatting>
  <conditionalFormatting sqref="A499">
    <cfRule type="cellIs" dxfId="1479" priority="1741" stopIfTrue="1" operator="equal">
      <formula>0</formula>
    </cfRule>
  </conditionalFormatting>
  <conditionalFormatting sqref="A578">
    <cfRule type="cellIs" dxfId="1478" priority="1740" stopIfTrue="1" operator="equal">
      <formula>0</formula>
    </cfRule>
  </conditionalFormatting>
  <conditionalFormatting sqref="A412">
    <cfRule type="cellIs" dxfId="1477" priority="1739" stopIfTrue="1" operator="equal">
      <formula>0</formula>
    </cfRule>
  </conditionalFormatting>
  <conditionalFormatting sqref="A559:A576">
    <cfRule type="cellIs" dxfId="1476" priority="1738" stopIfTrue="1" operator="equal">
      <formula>0</formula>
    </cfRule>
  </conditionalFormatting>
  <conditionalFormatting sqref="BV371:BY371">
    <cfRule type="cellIs" dxfId="1475" priority="1736" stopIfTrue="1" operator="equal">
      <formula>0</formula>
    </cfRule>
  </conditionalFormatting>
  <conditionalFormatting sqref="BR371:BS371">
    <cfRule type="cellIs" dxfId="1474" priority="1735" stopIfTrue="1" operator="equal">
      <formula>0</formula>
    </cfRule>
  </conditionalFormatting>
  <conditionalFormatting sqref="BP371:BQ371">
    <cfRule type="cellIs" dxfId="1473" priority="1734" stopIfTrue="1" operator="equal">
      <formula>0</formula>
    </cfRule>
  </conditionalFormatting>
  <conditionalFormatting sqref="BN580">
    <cfRule type="cellIs" dxfId="1472" priority="1731" stopIfTrue="1" operator="equal">
      <formula>0</formula>
    </cfRule>
  </conditionalFormatting>
  <conditionalFormatting sqref="BO603">
    <cfRule type="cellIs" dxfId="1471" priority="1730" stopIfTrue="1" operator="equal">
      <formula>0</formula>
    </cfRule>
  </conditionalFormatting>
  <conditionalFormatting sqref="BP603:BQ603">
    <cfRule type="cellIs" dxfId="1470" priority="1729" stopIfTrue="1" operator="equal">
      <formula>0</formula>
    </cfRule>
  </conditionalFormatting>
  <conditionalFormatting sqref="BO602:BQ602">
    <cfRule type="cellIs" dxfId="1469" priority="1728" stopIfTrue="1" operator="equal">
      <formula>0</formula>
    </cfRule>
  </conditionalFormatting>
  <conditionalFormatting sqref="BN602:BN603">
    <cfRule type="cellIs" dxfId="1468" priority="1727" stopIfTrue="1" operator="equal">
      <formula>0</formula>
    </cfRule>
  </conditionalFormatting>
  <conditionalFormatting sqref="N177">
    <cfRule type="cellIs" dxfId="1467" priority="1726" stopIfTrue="1" operator="equal">
      <formula>0</formula>
    </cfRule>
  </conditionalFormatting>
  <conditionalFormatting sqref="BF55:BG55 BF56">
    <cfRule type="cellIs" dxfId="1466" priority="1725" stopIfTrue="1" operator="equal">
      <formula>0</formula>
    </cfRule>
  </conditionalFormatting>
  <conditionalFormatting sqref="BF76">
    <cfRule type="cellIs" dxfId="1465" priority="1724" stopIfTrue="1" operator="equal">
      <formula>0</formula>
    </cfRule>
  </conditionalFormatting>
  <conditionalFormatting sqref="BF118">
    <cfRule type="cellIs" dxfId="1464" priority="1723" stopIfTrue="1" operator="equal">
      <formula>0</formula>
    </cfRule>
  </conditionalFormatting>
  <conditionalFormatting sqref="BG137">
    <cfRule type="cellIs" dxfId="1463" priority="1722" stopIfTrue="1" operator="equal">
      <formula>0</formula>
    </cfRule>
  </conditionalFormatting>
  <conditionalFormatting sqref="BF141:BG141">
    <cfRule type="cellIs" dxfId="1462" priority="1721" stopIfTrue="1" operator="equal">
      <formula>0</formula>
    </cfRule>
  </conditionalFormatting>
  <conditionalFormatting sqref="BF180:BG180">
    <cfRule type="cellIs" dxfId="1461" priority="1720" stopIfTrue="1" operator="equal">
      <formula>0</formula>
    </cfRule>
  </conditionalFormatting>
  <conditionalFormatting sqref="BF185">
    <cfRule type="cellIs" dxfId="1460" priority="1719" stopIfTrue="1" operator="equal">
      <formula>0</formula>
    </cfRule>
  </conditionalFormatting>
  <conditionalFormatting sqref="BF227:BG227">
    <cfRule type="cellIs" dxfId="1459" priority="1718" stopIfTrue="1" operator="equal">
      <formula>0</formula>
    </cfRule>
  </conditionalFormatting>
  <conditionalFormatting sqref="BG230">
    <cfRule type="cellIs" dxfId="1458" priority="1717" stopIfTrue="1" operator="equal">
      <formula>0</formula>
    </cfRule>
  </conditionalFormatting>
  <conditionalFormatting sqref="BF244:BG244">
    <cfRule type="cellIs" dxfId="1457" priority="1716" stopIfTrue="1" operator="equal">
      <formula>0</formula>
    </cfRule>
  </conditionalFormatting>
  <conditionalFormatting sqref="BF266:BF269">
    <cfRule type="cellIs" dxfId="1456" priority="1715" stopIfTrue="1" operator="equal">
      <formula>0</formula>
    </cfRule>
  </conditionalFormatting>
  <conditionalFormatting sqref="BF286:BG288">
    <cfRule type="cellIs" dxfId="1455" priority="1714" stopIfTrue="1" operator="equal">
      <formula>0</formula>
    </cfRule>
  </conditionalFormatting>
  <conditionalFormatting sqref="BF290:BG290">
    <cfRule type="cellIs" dxfId="1454" priority="1713" stopIfTrue="1" operator="equal">
      <formula>0</formula>
    </cfRule>
  </conditionalFormatting>
  <conditionalFormatting sqref="BF291">
    <cfRule type="cellIs" dxfId="1453" priority="1712" stopIfTrue="1" operator="equal">
      <formula>0</formula>
    </cfRule>
  </conditionalFormatting>
  <conditionalFormatting sqref="BF294:BG294">
    <cfRule type="cellIs" dxfId="1452" priority="1711" stopIfTrue="1" operator="equal">
      <formula>0</formula>
    </cfRule>
  </conditionalFormatting>
  <conditionalFormatting sqref="BF307:BG307">
    <cfRule type="cellIs" dxfId="1451" priority="1710" stopIfTrue="1" operator="equal">
      <formula>0</formula>
    </cfRule>
  </conditionalFormatting>
  <conditionalFormatting sqref="BF328:BG328 BF329">
    <cfRule type="cellIs" dxfId="1450" priority="1709" stopIfTrue="1" operator="equal">
      <formula>0</formula>
    </cfRule>
  </conditionalFormatting>
  <conditionalFormatting sqref="BF331">
    <cfRule type="cellIs" dxfId="1449" priority="1708" stopIfTrue="1" operator="equal">
      <formula>0</formula>
    </cfRule>
  </conditionalFormatting>
  <conditionalFormatting sqref="BF352:BG352">
    <cfRule type="cellIs" dxfId="1448" priority="1707" stopIfTrue="1" operator="equal">
      <formula>0</formula>
    </cfRule>
  </conditionalFormatting>
  <conditionalFormatting sqref="BF373">
    <cfRule type="cellIs" dxfId="1447" priority="1706" stopIfTrue="1" operator="equal">
      <formula>0</formula>
    </cfRule>
  </conditionalFormatting>
  <conditionalFormatting sqref="CA603">
    <cfRule type="cellIs" dxfId="1446" priority="1662" stopIfTrue="1" operator="equal">
      <formula>0</formula>
    </cfRule>
  </conditionalFormatting>
  <conditionalFormatting sqref="BF401:BG401">
    <cfRule type="cellIs" dxfId="1445" priority="1705" stopIfTrue="1" operator="equal">
      <formula>0</formula>
    </cfRule>
  </conditionalFormatting>
  <conditionalFormatting sqref="BF413:BG413 BF414">
    <cfRule type="cellIs" dxfId="1444" priority="1704" stopIfTrue="1" operator="equal">
      <formula>0</formula>
    </cfRule>
  </conditionalFormatting>
  <conditionalFormatting sqref="BG475">
    <cfRule type="cellIs" dxfId="1443" priority="1703" stopIfTrue="1" operator="equal">
      <formula>0</formula>
    </cfRule>
  </conditionalFormatting>
  <conditionalFormatting sqref="BF498:BG498 BG497">
    <cfRule type="cellIs" dxfId="1442" priority="1702" stopIfTrue="1" operator="equal">
      <formula>0</formula>
    </cfRule>
  </conditionalFormatting>
  <conditionalFormatting sqref="BF502">
    <cfRule type="cellIs" dxfId="1441" priority="1701" stopIfTrue="1" operator="equal">
      <formula>0</formula>
    </cfRule>
  </conditionalFormatting>
  <conditionalFormatting sqref="BF518:BF519">
    <cfRule type="cellIs" dxfId="1440" priority="1700" stopIfTrue="1" operator="equal">
      <formula>0</formula>
    </cfRule>
  </conditionalFormatting>
  <conditionalFormatting sqref="BF560:BG560">
    <cfRule type="cellIs" dxfId="1439" priority="1699" stopIfTrue="1" operator="equal">
      <formula>0</formula>
    </cfRule>
  </conditionalFormatting>
  <conditionalFormatting sqref="BF582:BG582">
    <cfRule type="cellIs" dxfId="1438" priority="1698" stopIfTrue="1" operator="equal">
      <formula>0</formula>
    </cfRule>
  </conditionalFormatting>
  <conditionalFormatting sqref="BF623:BG623 BF622">
    <cfRule type="cellIs" dxfId="1437" priority="1697" stopIfTrue="1" operator="equal">
      <formula>0</formula>
    </cfRule>
  </conditionalFormatting>
  <conditionalFormatting sqref="BF625:BG626">
    <cfRule type="cellIs" dxfId="1436" priority="1696" stopIfTrue="1" operator="equal">
      <formula>0</formula>
    </cfRule>
  </conditionalFormatting>
  <conditionalFormatting sqref="CA56">
    <cfRule type="cellIs" dxfId="1435" priority="1695" stopIfTrue="1" operator="equal">
      <formula>0</formula>
    </cfRule>
  </conditionalFormatting>
  <conditionalFormatting sqref="CA243">
    <cfRule type="cellIs" dxfId="1434" priority="1682" stopIfTrue="1" operator="equal">
      <formula>0</formula>
    </cfRule>
  </conditionalFormatting>
  <conditionalFormatting sqref="CA354">
    <cfRule type="cellIs" dxfId="1433" priority="1678" stopIfTrue="1" operator="equal">
      <formula>0</formula>
    </cfRule>
  </conditionalFormatting>
  <conditionalFormatting sqref="CA52">
    <cfRule type="cellIs" dxfId="1432" priority="1659" stopIfTrue="1" operator="equal">
      <formula>0</formula>
    </cfRule>
  </conditionalFormatting>
  <conditionalFormatting sqref="CA622">
    <cfRule type="cellIs" dxfId="1431" priority="1661" stopIfTrue="1" operator="equal">
      <formula>0</formula>
    </cfRule>
  </conditionalFormatting>
  <conditionalFormatting sqref="CA602">
    <cfRule type="cellIs" dxfId="1430" priority="1663" stopIfTrue="1" operator="equal">
      <formula>0</formula>
    </cfRule>
  </conditionalFormatting>
  <conditionalFormatting sqref="CA136">
    <cfRule type="cellIs" dxfId="1429" priority="1654" stopIfTrue="1" operator="equal">
      <formula>0</formula>
    </cfRule>
  </conditionalFormatting>
  <conditionalFormatting sqref="CA115">
    <cfRule type="cellIs" dxfId="1428" priority="1656" stopIfTrue="1" operator="equal">
      <formula>0</formula>
    </cfRule>
  </conditionalFormatting>
  <conditionalFormatting sqref="CA157">
    <cfRule type="cellIs" dxfId="1427" priority="1653" stopIfTrue="1" operator="equal">
      <formula>0</formula>
    </cfRule>
  </conditionalFormatting>
  <conditionalFormatting sqref="CA73">
    <cfRule type="cellIs" dxfId="1426" priority="1658" stopIfTrue="1" operator="equal">
      <formula>0</formula>
    </cfRule>
  </conditionalFormatting>
  <conditionalFormatting sqref="CA94">
    <cfRule type="cellIs" dxfId="1425" priority="1657" stopIfTrue="1" operator="equal">
      <formula>0</formula>
    </cfRule>
  </conditionalFormatting>
  <conditionalFormatting sqref="CA241">
    <cfRule type="cellIs" dxfId="1424" priority="1639" stopIfTrue="1" operator="equal">
      <formula>0</formula>
    </cfRule>
  </conditionalFormatting>
  <conditionalFormatting sqref="CA177">
    <cfRule type="cellIs" dxfId="1423" priority="1652" stopIfTrue="1" operator="equal">
      <formula>0</formula>
    </cfRule>
  </conditionalFormatting>
  <conditionalFormatting sqref="CA198">
    <cfRule type="cellIs" dxfId="1422" priority="1651" stopIfTrue="1" operator="equal">
      <formula>0</formula>
    </cfRule>
  </conditionalFormatting>
  <conditionalFormatting sqref="CA219">
    <cfRule type="cellIs" dxfId="1421" priority="1650" stopIfTrue="1" operator="equal">
      <formula>0</formula>
    </cfRule>
  </conditionalFormatting>
  <conditionalFormatting sqref="CA240">
    <cfRule type="cellIs" dxfId="1420" priority="1649" stopIfTrue="1" operator="equal">
      <formula>0</formula>
    </cfRule>
  </conditionalFormatting>
  <conditionalFormatting sqref="CA261">
    <cfRule type="cellIs" dxfId="1419" priority="1648" stopIfTrue="1" operator="equal">
      <formula>0</formula>
    </cfRule>
  </conditionalFormatting>
  <conditionalFormatting sqref="CA283">
    <cfRule type="cellIs" dxfId="1418" priority="1646" stopIfTrue="1" operator="equal">
      <formula>0</formula>
    </cfRule>
  </conditionalFormatting>
  <conditionalFormatting sqref="CA304">
    <cfRule type="cellIs" dxfId="1417" priority="1644" stopIfTrue="1" operator="equal">
      <formula>0</formula>
    </cfRule>
  </conditionalFormatting>
  <conditionalFormatting sqref="CA305">
    <cfRule type="cellIs" dxfId="1416" priority="1640" stopIfTrue="1" operator="equal">
      <formula>0</formula>
    </cfRule>
  </conditionalFormatting>
  <conditionalFormatting sqref="N325">
    <cfRule type="cellIs" dxfId="1415" priority="1638" stopIfTrue="1" operator="equal">
      <formula>0</formula>
    </cfRule>
  </conditionalFormatting>
  <conditionalFormatting sqref="BZ371">
    <cfRule type="cellIs" dxfId="1414" priority="1637" stopIfTrue="1" operator="equal">
      <formula>0</formula>
    </cfRule>
  </conditionalFormatting>
  <conditionalFormatting sqref="CA371">
    <cfRule type="cellIs" dxfId="1413" priority="1636" stopIfTrue="1" operator="equal">
      <formula>0</formula>
    </cfRule>
  </conditionalFormatting>
  <conditionalFormatting sqref="AQ645">
    <cfRule type="cellIs" dxfId="1412" priority="1635" stopIfTrue="1" operator="equal">
      <formula>0</formula>
    </cfRule>
  </conditionalFormatting>
  <conditionalFormatting sqref="AQ577:AQ579 AQ248:AQ261 AQ598:AQ642 AQ519:AQ558 AQ475:AQ476 AQ479:AQ496 AQ498:AQ501 AQ503:AQ517 AQ18:AQ33">
    <cfRule type="cellIs" dxfId="1411" priority="1634" stopIfTrue="1" operator="equal">
      <formula>0</formula>
    </cfRule>
  </conditionalFormatting>
  <conditionalFormatting sqref="AQ180:AQ182 AQ186:AQ198 AQ184">
    <cfRule type="cellIs" dxfId="1410" priority="1629" stopIfTrue="1" operator="equal">
      <formula>0</formula>
    </cfRule>
  </conditionalFormatting>
  <conditionalFormatting sqref="AQ350:AQ371 AQ262:AQ267 AQ375:AQ388 AQ450:AQ456 AQ413 AQ411 AQ241:AQ242 AQ200 AQ158:AQ159 AQ117:AQ118 AQ75:AQ77 AQ34 AQ396:AQ397 AQ202:AQ203 AQ394 AQ391:AQ392 AQ79 AQ178:AQ179 AQ458:AQ473 AQ333:AQ347 AQ36:AQ38 AQ40:AQ53 AQ284:AQ294 AQ206:AQ221 AQ120:AQ123 AQ373 AQ415:AQ432 AQ127:AQ139 AQ161:AQ176 AQ296:AQ307 AQ81:AQ96">
    <cfRule type="cellIs" dxfId="1409" priority="1633" stopIfTrue="1" operator="equal">
      <formula>0</formula>
    </cfRule>
  </conditionalFormatting>
  <conditionalFormatting sqref="AQ153:AQ157 AQ140">
    <cfRule type="cellIs" dxfId="1408" priority="1632" stopIfTrue="1" operator="equal">
      <formula>0</formula>
    </cfRule>
  </conditionalFormatting>
  <conditionalFormatting sqref="AQ98:AQ116">
    <cfRule type="cellIs" dxfId="1407" priority="1631" stopIfTrue="1" operator="equal">
      <formula>0</formula>
    </cfRule>
  </conditionalFormatting>
  <conditionalFormatting sqref="AQ199">
    <cfRule type="cellIs" dxfId="1406" priority="1630" stopIfTrue="1" operator="equal">
      <formula>0</formula>
    </cfRule>
  </conditionalFormatting>
  <conditionalFormatting sqref="AQ54">
    <cfRule type="cellIs" dxfId="1405" priority="1628" stopIfTrue="1" operator="equal">
      <formula>0</formula>
    </cfRule>
  </conditionalFormatting>
  <conditionalFormatting sqref="AQ55:AQ57 AQ59:AQ74">
    <cfRule type="cellIs" dxfId="1404" priority="1627" stopIfTrue="1" operator="equal">
      <formula>0</formula>
    </cfRule>
  </conditionalFormatting>
  <conditionalFormatting sqref="AQ402:AQ409">
    <cfRule type="cellIs" dxfId="1403" priority="1621" stopIfTrue="1" operator="equal">
      <formula>0</formula>
    </cfRule>
  </conditionalFormatting>
  <conditionalFormatting sqref="AQ141:AQ152">
    <cfRule type="cellIs" dxfId="1402" priority="1626" stopIfTrue="1" operator="equal">
      <formula>0</formula>
    </cfRule>
  </conditionalFormatting>
  <conditionalFormatting sqref="AQ270:AQ283">
    <cfRule type="cellIs" dxfId="1401" priority="1625" stopIfTrue="1" operator="equal">
      <formula>0</formula>
    </cfRule>
  </conditionalFormatting>
  <conditionalFormatting sqref="AQ389">
    <cfRule type="cellIs" dxfId="1400" priority="1624" stopIfTrue="1" operator="equal">
      <formula>0</formula>
    </cfRule>
  </conditionalFormatting>
  <conditionalFormatting sqref="AQ410">
    <cfRule type="cellIs" dxfId="1399" priority="1618" stopIfTrue="1" operator="equal">
      <formula>0</formula>
    </cfRule>
  </conditionalFormatting>
  <conditionalFormatting sqref="AQ201">
    <cfRule type="cellIs" dxfId="1398" priority="1623" stopIfTrue="1" operator="equal">
      <formula>0</formula>
    </cfRule>
  </conditionalFormatting>
  <conditionalFormatting sqref="AQ393">
    <cfRule type="cellIs" dxfId="1397" priority="1622" stopIfTrue="1" operator="equal">
      <formula>0</formula>
    </cfRule>
  </conditionalFormatting>
  <conditionalFormatting sqref="AQ559 AQ561:AQ576">
    <cfRule type="cellIs" dxfId="1396" priority="1616" stopIfTrue="1" operator="equal">
      <formula>0</formula>
    </cfRule>
  </conditionalFormatting>
  <conditionalFormatting sqref="AQ222 AQ239:AQ240">
    <cfRule type="cellIs" dxfId="1395" priority="1620" stopIfTrue="1" operator="equal">
      <formula>0</formula>
    </cfRule>
  </conditionalFormatting>
  <conditionalFormatting sqref="AQ223:AQ224 AQ230:AQ238 AQ226:AQ227">
    <cfRule type="cellIs" dxfId="1394" priority="1619" stopIfTrue="1" operator="equal">
      <formula>0</formula>
    </cfRule>
  </conditionalFormatting>
  <conditionalFormatting sqref="AQ433 AQ435:AQ449">
    <cfRule type="cellIs" dxfId="1393" priority="1617" stopIfTrue="1" operator="equal">
      <formula>0</formula>
    </cfRule>
  </conditionalFormatting>
  <conditionalFormatting sqref="AQ581:AQ597">
    <cfRule type="cellIs" dxfId="1392" priority="1615" stopIfTrue="1" operator="equal">
      <formula>0</formula>
    </cfRule>
  </conditionalFormatting>
  <conditionalFormatting sqref="AQ474">
    <cfRule type="cellIs" dxfId="1391" priority="1614" stopIfTrue="1" operator="equal">
      <formula>0</formula>
    </cfRule>
  </conditionalFormatting>
  <conditionalFormatting sqref="AQ348">
    <cfRule type="cellIs" dxfId="1390" priority="1613" stopIfTrue="1" operator="equal">
      <formula>0</formula>
    </cfRule>
  </conditionalFormatting>
  <conditionalFormatting sqref="AQ395">
    <cfRule type="cellIs" dxfId="1389" priority="1612" stopIfTrue="1" operator="equal">
      <formula>0</formula>
    </cfRule>
  </conditionalFormatting>
  <conditionalFormatting sqref="AQ13">
    <cfRule type="cellIs" dxfId="1388" priority="1611" stopIfTrue="1" operator="equal">
      <formula>0</formula>
    </cfRule>
  </conditionalFormatting>
  <conditionalFormatting sqref="AQ398">
    <cfRule type="cellIs" dxfId="1387" priority="1610" stopIfTrue="1" operator="equal">
      <formula>0</formula>
    </cfRule>
  </conditionalFormatting>
  <conditionalFormatting sqref="AQ580">
    <cfRule type="cellIs" dxfId="1386" priority="1609" stopIfTrue="1" operator="equal">
      <formula>0</formula>
    </cfRule>
  </conditionalFormatting>
  <conditionalFormatting sqref="N399">
    <cfRule type="cellIs" dxfId="1385" priority="1608" stopIfTrue="1" operator="equal">
      <formula>0</formula>
    </cfRule>
  </conditionalFormatting>
  <conditionalFormatting sqref="AR55:AT55">
    <cfRule type="cellIs" dxfId="1384" priority="1607" stopIfTrue="1" operator="equal">
      <formula>0</formula>
    </cfRule>
  </conditionalFormatting>
  <conditionalFormatting sqref="AV243:AW262">
    <cfRule type="cellIs" dxfId="1383" priority="1606" stopIfTrue="1" operator="equal">
      <formula>0</formula>
    </cfRule>
  </conditionalFormatting>
  <conditionalFormatting sqref="V475:X475">
    <cfRule type="cellIs" dxfId="1382" priority="1605" stopIfTrue="1" operator="equal">
      <formula>0</formula>
    </cfRule>
  </conditionalFormatting>
  <conditionalFormatting sqref="O519">
    <cfRule type="cellIs" dxfId="1381" priority="1604" stopIfTrue="1" operator="equal">
      <formula>0</formula>
    </cfRule>
  </conditionalFormatting>
  <conditionalFormatting sqref="BA180 BC180">
    <cfRule type="cellIs" dxfId="1380" priority="1603" stopIfTrue="1" operator="equal">
      <formula>0</formula>
    </cfRule>
  </conditionalFormatting>
  <conditionalFormatting sqref="AY228:BA228 BC228">
    <cfRule type="cellIs" dxfId="1379" priority="1602" stopIfTrue="1" operator="equal">
      <formula>0</formula>
    </cfRule>
  </conditionalFormatting>
  <conditionalFormatting sqref="BD228">
    <cfRule type="cellIs" dxfId="1378" priority="1601" stopIfTrue="1" operator="equal">
      <formula>0</formula>
    </cfRule>
  </conditionalFormatting>
  <conditionalFormatting sqref="AX268">
    <cfRule type="cellIs" dxfId="1377" priority="1600" stopIfTrue="1" operator="equal">
      <formula>0</formula>
    </cfRule>
  </conditionalFormatting>
  <conditionalFormatting sqref="AP518 AU518:AW518">
    <cfRule type="cellIs" dxfId="1376" priority="1599" stopIfTrue="1" operator="equal">
      <formula>0</formula>
    </cfRule>
  </conditionalFormatting>
  <conditionalFormatting sqref="AR518:AS518">
    <cfRule type="cellIs" dxfId="1375" priority="1598" stopIfTrue="1" operator="equal">
      <formula>0</formula>
    </cfRule>
  </conditionalFormatting>
  <conditionalFormatting sqref="AP78 AU78:AW78">
    <cfRule type="cellIs" dxfId="1374" priority="1597" stopIfTrue="1" operator="equal">
      <formula>0</formula>
    </cfRule>
  </conditionalFormatting>
  <conditionalFormatting sqref="AR78:AT78">
    <cfRule type="cellIs" dxfId="1373" priority="1596" stopIfTrue="1" operator="equal">
      <formula>0</formula>
    </cfRule>
  </conditionalFormatting>
  <conditionalFormatting sqref="AQ78">
    <cfRule type="cellIs" dxfId="1372" priority="1595" stopIfTrue="1" operator="equal">
      <formula>0</formula>
    </cfRule>
  </conditionalFormatting>
  <conditionalFormatting sqref="N514:N517 N519:N520">
    <cfRule type="cellIs" dxfId="1371" priority="1594" stopIfTrue="1" operator="equal">
      <formula>0</formula>
    </cfRule>
  </conditionalFormatting>
  <conditionalFormatting sqref="M13">
    <cfRule type="cellIs" dxfId="1370" priority="1593" stopIfTrue="1" operator="equal">
      <formula>0</formula>
    </cfRule>
  </conditionalFormatting>
  <conditionalFormatting sqref="M102:M118 M55:M57 M73:M75 M179 M153:M159 M513:M537 M241:M242 M500 M202:M222 M477:M492 M578:M579 M79:M96 M161 M502:M511 M539:M558 M270:M294 M598:M600 M494:M498 M642 M121:M123 M602:M640 M59:M71 M41:M53 M127:M140 M244:M265 M186:M200 M296:M306 M17:M37 M163:M177">
    <cfRule type="cellIs" dxfId="1369" priority="1592" stopIfTrue="1" operator="equal">
      <formula>0</formula>
    </cfRule>
  </conditionalFormatting>
  <conditionalFormatting sqref="M374">
    <cfRule type="cellIs" dxfId="1368" priority="1552" stopIfTrue="1" operator="equal">
      <formula>0</formula>
    </cfRule>
  </conditionalFormatting>
  <conditionalFormatting sqref="M499">
    <cfRule type="cellIs" dxfId="1367" priority="1591" stopIfTrue="1" operator="equal">
      <formula>0</formula>
    </cfRule>
  </conditionalFormatting>
  <conditionalFormatting sqref="M178">
    <cfRule type="cellIs" dxfId="1366" priority="1588" stopIfTrue="1" operator="equal">
      <formula>0</formula>
    </cfRule>
  </conditionalFormatting>
  <conditionalFormatting sqref="M54">
    <cfRule type="cellIs" dxfId="1365" priority="1590" stopIfTrue="1" operator="equal">
      <formula>0</formula>
    </cfRule>
  </conditionalFormatting>
  <conditionalFormatting sqref="M72">
    <cfRule type="cellIs" dxfId="1364" priority="1589" stopIfTrue="1" operator="equal">
      <formula>0</formula>
    </cfRule>
  </conditionalFormatting>
  <conditionalFormatting sqref="M160">
    <cfRule type="cellIs" dxfId="1363" priority="1572" stopIfTrue="1" operator="equal">
      <formula>0</formula>
    </cfRule>
  </conditionalFormatting>
  <conditionalFormatting sqref="M141:M152">
    <cfRule type="cellIs" dxfId="1362" priority="1587" stopIfTrue="1" operator="equal">
      <formula>0</formula>
    </cfRule>
  </conditionalFormatting>
  <conditionalFormatting sqref="M14">
    <cfRule type="cellIs" dxfId="1361" priority="1584" stopIfTrue="1" operator="equal">
      <formula>0</formula>
    </cfRule>
  </conditionalFormatting>
  <conditionalFormatting sqref="M239:M240">
    <cfRule type="cellIs" dxfId="1360" priority="1582" stopIfTrue="1" operator="equal">
      <formula>0</formula>
    </cfRule>
  </conditionalFormatting>
  <conditionalFormatting sqref="M512">
    <cfRule type="cellIs" dxfId="1359" priority="1586" stopIfTrue="1" operator="equal">
      <formula>0</formula>
    </cfRule>
  </conditionalFormatting>
  <conditionalFormatting sqref="M201">
    <cfRule type="cellIs" dxfId="1358" priority="1585" stopIfTrue="1" operator="equal">
      <formula>0</formula>
    </cfRule>
  </conditionalFormatting>
  <conditionalFormatting sqref="M559:M576">
    <cfRule type="cellIs" dxfId="1357" priority="1581" stopIfTrue="1" operator="equal">
      <formula>0</formula>
    </cfRule>
  </conditionalFormatting>
  <conditionalFormatting sqref="M223:M228 M230:M233 M235:M238">
    <cfRule type="cellIs" dxfId="1356" priority="1583" stopIfTrue="1" operator="equal">
      <formula>0</formula>
    </cfRule>
  </conditionalFormatting>
  <conditionalFormatting sqref="M580:M597">
    <cfRule type="cellIs" dxfId="1355" priority="1580" stopIfTrue="1" operator="equal">
      <formula>0</formula>
    </cfRule>
  </conditionalFormatting>
  <conditionalFormatting sqref="M76:M77">
    <cfRule type="cellIs" dxfId="1354" priority="1578" stopIfTrue="1" operator="equal">
      <formula>0</formula>
    </cfRule>
  </conditionalFormatting>
  <conditionalFormatting sqref="M97:M101">
    <cfRule type="cellIs" dxfId="1353" priority="1577" stopIfTrue="1" operator="equal">
      <formula>0</formula>
    </cfRule>
  </conditionalFormatting>
  <conditionalFormatting sqref="M120">
    <cfRule type="cellIs" dxfId="1352" priority="1576" stopIfTrue="1" operator="equal">
      <formula>0</formula>
    </cfRule>
  </conditionalFormatting>
  <conditionalFormatting sqref="M476">
    <cfRule type="cellIs" dxfId="1351" priority="1575" stopIfTrue="1" operator="equal">
      <formula>0</formula>
    </cfRule>
  </conditionalFormatting>
  <conditionalFormatting sqref="M501">
    <cfRule type="cellIs" dxfId="1350" priority="1574" stopIfTrue="1" operator="equal">
      <formula>0</formula>
    </cfRule>
  </conditionalFormatting>
  <conditionalFormatting sqref="M538">
    <cfRule type="cellIs" dxfId="1349" priority="1573" stopIfTrue="1" operator="equal">
      <formula>0</formula>
    </cfRule>
  </conditionalFormatting>
  <conditionalFormatting sqref="M347 M411 M390 M431:M432 M413:M429 M450:M454 M475 M457:M473 M376:M388 M394 M397 M392 M307:M308 M350:M370 M311:M324 M326:M327">
    <cfRule type="cellIs" dxfId="1348" priority="1571" stopIfTrue="1" operator="equal">
      <formula>0</formula>
    </cfRule>
  </conditionalFormatting>
  <conditionalFormatting sqref="M430">
    <cfRule type="cellIs" dxfId="1347" priority="1570" stopIfTrue="1" operator="equal">
      <formula>0</formula>
    </cfRule>
  </conditionalFormatting>
  <conditionalFormatting sqref="M328:M346">
    <cfRule type="cellIs" dxfId="1346" priority="1569" stopIfTrue="1" operator="equal">
      <formula>0</formula>
    </cfRule>
  </conditionalFormatting>
  <conditionalFormatting sqref="M389">
    <cfRule type="cellIs" dxfId="1345" priority="1568" stopIfTrue="1" operator="equal">
      <formula>0</formula>
    </cfRule>
  </conditionalFormatting>
  <conditionalFormatting sqref="M348">
    <cfRule type="cellIs" dxfId="1344" priority="1562" stopIfTrue="1" operator="equal">
      <formula>0</formula>
    </cfRule>
  </conditionalFormatting>
  <conditionalFormatting sqref="M399">
    <cfRule type="cellIs" dxfId="1343" priority="1567" stopIfTrue="1" operator="equal">
      <formula>0</formula>
    </cfRule>
  </conditionalFormatting>
  <conditionalFormatting sqref="M401:M409">
    <cfRule type="cellIs" dxfId="1342" priority="1566" stopIfTrue="1" operator="equal">
      <formula>0</formula>
    </cfRule>
  </conditionalFormatting>
  <conditionalFormatting sqref="M398">
    <cfRule type="cellIs" dxfId="1341" priority="1565" stopIfTrue="1" operator="equal">
      <formula>0</formula>
    </cfRule>
  </conditionalFormatting>
  <conditionalFormatting sqref="M410">
    <cfRule type="cellIs" dxfId="1340" priority="1564" stopIfTrue="1" operator="equal">
      <formula>0</formula>
    </cfRule>
  </conditionalFormatting>
  <conditionalFormatting sqref="M433:M434 M436:M449">
    <cfRule type="cellIs" dxfId="1339" priority="1563" stopIfTrue="1" operator="equal">
      <formula>0</formula>
    </cfRule>
  </conditionalFormatting>
  <conditionalFormatting sqref="M474">
    <cfRule type="cellIs" dxfId="1338" priority="1561" stopIfTrue="1" operator="equal">
      <formula>0</formula>
    </cfRule>
  </conditionalFormatting>
  <conditionalFormatting sqref="M456">
    <cfRule type="cellIs" dxfId="1337" priority="1560" stopIfTrue="1" operator="equal">
      <formula>0</formula>
    </cfRule>
  </conditionalFormatting>
  <conditionalFormatting sqref="M412">
    <cfRule type="cellIs" dxfId="1336" priority="1559" stopIfTrue="1" operator="equal">
      <formula>0</formula>
    </cfRule>
  </conditionalFormatting>
  <conditionalFormatting sqref="M400">
    <cfRule type="cellIs" dxfId="1335" priority="1558" stopIfTrue="1" operator="equal">
      <formula>0</formula>
    </cfRule>
  </conditionalFormatting>
  <conditionalFormatting sqref="M396">
    <cfRule type="cellIs" dxfId="1334" priority="1557" stopIfTrue="1" operator="equal">
      <formula>0</formula>
    </cfRule>
  </conditionalFormatting>
  <conditionalFormatting sqref="M395">
    <cfRule type="cellIs" dxfId="1333" priority="1556" stopIfTrue="1" operator="equal">
      <formula>0</formula>
    </cfRule>
  </conditionalFormatting>
  <conditionalFormatting sqref="M393">
    <cfRule type="cellIs" dxfId="1332" priority="1555" stopIfTrue="1" operator="equal">
      <formula>0</formula>
    </cfRule>
  </conditionalFormatting>
  <conditionalFormatting sqref="M391">
    <cfRule type="cellIs" dxfId="1331" priority="1554" stopIfTrue="1" operator="equal">
      <formula>0</formula>
    </cfRule>
  </conditionalFormatting>
  <conditionalFormatting sqref="M375 M371:M372">
    <cfRule type="cellIs" dxfId="1330" priority="1553" stopIfTrue="1" operator="equal">
      <formula>0</formula>
    </cfRule>
  </conditionalFormatting>
  <conditionalFormatting sqref="M15">
    <cfRule type="cellIs" dxfId="1329" priority="1551" stopIfTrue="1" operator="equal">
      <formula>0</formula>
    </cfRule>
  </conditionalFormatting>
  <conditionalFormatting sqref="M493">
    <cfRule type="cellIs" dxfId="1328" priority="1550" stopIfTrue="1" operator="equal">
      <formula>0</formula>
    </cfRule>
  </conditionalFormatting>
  <conditionalFormatting sqref="M577">
    <cfRule type="cellIs" dxfId="1327" priority="1549" stopIfTrue="1" operator="equal">
      <formula>0</formula>
    </cfRule>
  </conditionalFormatting>
  <conditionalFormatting sqref="M641">
    <cfRule type="cellIs" dxfId="1326" priority="1548" stopIfTrue="1" operator="equal">
      <formula>0</formula>
    </cfRule>
  </conditionalFormatting>
  <conditionalFormatting sqref="S538">
    <cfRule type="cellIs" dxfId="1325" priority="1547" stopIfTrue="1" operator="equal">
      <formula>0</formula>
    </cfRule>
  </conditionalFormatting>
  <conditionalFormatting sqref="S374">
    <cfRule type="cellIs" dxfId="1324" priority="1546" stopIfTrue="1" operator="equal">
      <formula>0</formula>
    </cfRule>
  </conditionalFormatting>
  <conditionalFormatting sqref="S623">
    <cfRule type="cellIs" dxfId="1323" priority="1545" stopIfTrue="1" operator="equal">
      <formula>0</formula>
    </cfRule>
  </conditionalFormatting>
  <conditionalFormatting sqref="O374">
    <cfRule type="cellIs" dxfId="1322" priority="1544" stopIfTrue="1" operator="equal">
      <formula>0</formula>
    </cfRule>
  </conditionalFormatting>
  <conditionalFormatting sqref="BG241">
    <cfRule type="cellIs" dxfId="1321" priority="1539" stopIfTrue="1" operator="equal">
      <formula>0</formula>
    </cfRule>
  </conditionalFormatting>
  <conditionalFormatting sqref="S228">
    <cfRule type="cellIs" dxfId="1320" priority="1543" stopIfTrue="1" operator="equal">
      <formula>0</formula>
    </cfRule>
  </conditionalFormatting>
  <conditionalFormatting sqref="BF538">
    <cfRule type="cellIs" dxfId="1319" priority="1542" stopIfTrue="1" operator="equal">
      <formula>0</formula>
    </cfRule>
  </conditionalFormatting>
  <conditionalFormatting sqref="BF74:BG74">
    <cfRule type="cellIs" dxfId="1318" priority="1541" stopIfTrue="1" operator="equal">
      <formula>0</formula>
    </cfRule>
  </conditionalFormatting>
  <conditionalFormatting sqref="BF178:BG178">
    <cfRule type="cellIs" dxfId="1317" priority="1540" stopIfTrue="1" operator="equal">
      <formula>0</formula>
    </cfRule>
  </conditionalFormatting>
  <conditionalFormatting sqref="BN627:BN642">
    <cfRule type="cellIs" dxfId="1316" priority="1489" stopIfTrue="1" operator="equal">
      <formula>0</formula>
    </cfRule>
  </conditionalFormatting>
  <conditionalFormatting sqref="BF284:BG284">
    <cfRule type="cellIs" dxfId="1315" priority="1538" stopIfTrue="1" operator="equal">
      <formula>0</formula>
    </cfRule>
  </conditionalFormatting>
  <conditionalFormatting sqref="BG305">
    <cfRule type="cellIs" dxfId="1314" priority="1537" stopIfTrue="1" operator="equal">
      <formula>0</formula>
    </cfRule>
  </conditionalFormatting>
  <conditionalFormatting sqref="BG410">
    <cfRule type="cellIs" dxfId="1313" priority="1536" stopIfTrue="1" operator="equal">
      <formula>0</formula>
    </cfRule>
  </conditionalFormatting>
  <conditionalFormatting sqref="BG536">
    <cfRule type="cellIs" dxfId="1312" priority="1535" stopIfTrue="1" operator="equal">
      <formula>0</formula>
    </cfRule>
  </conditionalFormatting>
  <conditionalFormatting sqref="BG642">
    <cfRule type="cellIs" dxfId="1311" priority="1534" stopIfTrue="1" operator="equal">
      <formula>0</formula>
    </cfRule>
  </conditionalFormatting>
  <conditionalFormatting sqref="BP183">
    <cfRule type="cellIs" dxfId="1310" priority="1513" stopIfTrue="1" operator="equal">
      <formula>0</formula>
    </cfRule>
  </conditionalFormatting>
  <conditionalFormatting sqref="CA325">
    <cfRule type="cellIs" dxfId="1309" priority="1532" stopIfTrue="1" operator="equal">
      <formula>0</formula>
    </cfRule>
  </conditionalFormatting>
  <conditionalFormatting sqref="BO184">
    <cfRule type="cellIs" dxfId="1308" priority="1512" stopIfTrue="1" operator="equal">
      <formula>0</formula>
    </cfRule>
  </conditionalFormatting>
  <conditionalFormatting sqref="CA346">
    <cfRule type="cellIs" dxfId="1307" priority="1530" stopIfTrue="1" operator="equal">
      <formula>0</formula>
    </cfRule>
  </conditionalFormatting>
  <conditionalFormatting sqref="CA367">
    <cfRule type="cellIs" dxfId="1306" priority="1529" stopIfTrue="1" operator="equal">
      <formula>0</formula>
    </cfRule>
  </conditionalFormatting>
  <conditionalFormatting sqref="CA368">
    <cfRule type="cellIs" dxfId="1305" priority="1528" stopIfTrue="1" operator="equal">
      <formula>0</formula>
    </cfRule>
  </conditionalFormatting>
  <conditionalFormatting sqref="CA388">
    <cfRule type="cellIs" dxfId="1304" priority="1526" stopIfTrue="1" operator="equal">
      <formula>0</formula>
    </cfRule>
  </conditionalFormatting>
  <conditionalFormatting sqref="CA430">
    <cfRule type="cellIs" dxfId="1303" priority="1525" stopIfTrue="1" operator="equal">
      <formula>0</formula>
    </cfRule>
  </conditionalFormatting>
  <conditionalFormatting sqref="CA452">
    <cfRule type="cellIs" dxfId="1302" priority="1524" stopIfTrue="1" operator="equal">
      <formula>0</formula>
    </cfRule>
  </conditionalFormatting>
  <conditionalFormatting sqref="CA451">
    <cfRule type="cellIs" dxfId="1301" priority="1523" stopIfTrue="1" operator="equal">
      <formula>0</formula>
    </cfRule>
  </conditionalFormatting>
  <conditionalFormatting sqref="CA472">
    <cfRule type="cellIs" dxfId="1300" priority="1522" stopIfTrue="1" operator="equal">
      <formula>0</formula>
    </cfRule>
  </conditionalFormatting>
  <conditionalFormatting sqref="CA493">
    <cfRule type="cellIs" dxfId="1299" priority="1521" stopIfTrue="1" operator="equal">
      <formula>0</formula>
    </cfRule>
  </conditionalFormatting>
  <conditionalFormatting sqref="CA514">
    <cfRule type="cellIs" dxfId="1298" priority="1520" stopIfTrue="1" operator="equal">
      <formula>0</formula>
    </cfRule>
  </conditionalFormatting>
  <conditionalFormatting sqref="CA535">
    <cfRule type="cellIs" dxfId="1297" priority="1519" stopIfTrue="1" operator="equal">
      <formula>0</formula>
    </cfRule>
  </conditionalFormatting>
  <conditionalFormatting sqref="CA556">
    <cfRule type="cellIs" dxfId="1296" priority="1518" stopIfTrue="1" operator="equal">
      <formula>0</formula>
    </cfRule>
  </conditionalFormatting>
  <conditionalFormatting sqref="CA577">
    <cfRule type="cellIs" dxfId="1295" priority="1517" stopIfTrue="1" operator="equal">
      <formula>0</formula>
    </cfRule>
  </conditionalFormatting>
  <conditionalFormatting sqref="CA598">
    <cfRule type="cellIs" dxfId="1294" priority="1516" stopIfTrue="1" operator="equal">
      <formula>0</formula>
    </cfRule>
  </conditionalFormatting>
  <conditionalFormatting sqref="CA619">
    <cfRule type="cellIs" dxfId="1293" priority="1515" stopIfTrue="1" operator="equal">
      <formula>0</formula>
    </cfRule>
  </conditionalFormatting>
  <conditionalFormatting sqref="CA641">
    <cfRule type="cellIs" dxfId="1292" priority="1514" stopIfTrue="1" operator="equal">
      <formula>0</formula>
    </cfRule>
  </conditionalFormatting>
  <conditionalFormatting sqref="AY97:AZ97">
    <cfRule type="cellIs" dxfId="1291" priority="1506" stopIfTrue="1" operator="equal">
      <formula>0</formula>
    </cfRule>
  </conditionalFormatting>
  <conditionalFormatting sqref="AX399 BA399 BC399">
    <cfRule type="cellIs" dxfId="1290" priority="1505" stopIfTrue="1" operator="equal">
      <formula>0</formula>
    </cfRule>
  </conditionalFormatting>
  <conditionalFormatting sqref="BO185">
    <cfRule type="cellIs" dxfId="1289" priority="1511" stopIfTrue="1" operator="equal">
      <formula>0</formula>
    </cfRule>
  </conditionalFormatting>
  <conditionalFormatting sqref="AP399 AU399:AW399">
    <cfRule type="cellIs" dxfId="1288" priority="1501" stopIfTrue="1" operator="equal">
      <formula>0</formula>
    </cfRule>
  </conditionalFormatting>
  <conditionalFormatting sqref="AP228">
    <cfRule type="cellIs" dxfId="1287" priority="1509" stopIfTrue="1" operator="equal">
      <formula>0</formula>
    </cfRule>
  </conditionalFormatting>
  <conditionalFormatting sqref="AI399:AO399">
    <cfRule type="cellIs" dxfId="1286" priority="1502" stopIfTrue="1" operator="equal">
      <formula>0</formula>
    </cfRule>
  </conditionalFormatting>
  <conditionalFormatting sqref="AR180:AS180">
    <cfRule type="cellIs" dxfId="1285" priority="1508" stopIfTrue="1" operator="equal">
      <formula>0</formula>
    </cfRule>
  </conditionalFormatting>
  <conditionalFormatting sqref="BF228:BG228">
    <cfRule type="cellIs" dxfId="1284" priority="1507" stopIfTrue="1" operator="equal">
      <formula>0</formula>
    </cfRule>
  </conditionalFormatting>
  <conditionalFormatting sqref="BD399">
    <cfRule type="cellIs" dxfId="1283" priority="1504" stopIfTrue="1" operator="equal">
      <formula>0</formula>
    </cfRule>
  </conditionalFormatting>
  <conditionalFormatting sqref="AY399:AZ399">
    <cfRule type="cellIs" dxfId="1282" priority="1503" stopIfTrue="1" operator="equal">
      <formula>0</formula>
    </cfRule>
  </conditionalFormatting>
  <conditionalFormatting sqref="AR399:AT399">
    <cfRule type="cellIs" dxfId="1281" priority="1500" stopIfTrue="1" operator="equal">
      <formula>0</formula>
    </cfRule>
  </conditionalFormatting>
  <conditionalFormatting sqref="BF399:BG399">
    <cfRule type="cellIs" dxfId="1280" priority="1499" stopIfTrue="1" operator="equal">
      <formula>0</formula>
    </cfRule>
  </conditionalFormatting>
  <conditionalFormatting sqref="AQ399">
    <cfRule type="cellIs" dxfId="1279" priority="1498" stopIfTrue="1" operator="equal">
      <formula>0</formula>
    </cfRule>
  </conditionalFormatting>
  <conditionalFormatting sqref="AX374:BA374 AI374:AO374 BC374:BD374">
    <cfRule type="cellIs" dxfId="1278" priority="1497" stopIfTrue="1" operator="equal">
      <formula>0</formula>
    </cfRule>
  </conditionalFormatting>
  <conditionalFormatting sqref="AU374:AW374 AP374">
    <cfRule type="cellIs" dxfId="1277" priority="1496" stopIfTrue="1" operator="equal">
      <formula>0</formula>
    </cfRule>
  </conditionalFormatting>
  <conditionalFormatting sqref="AR374:AS374">
    <cfRule type="cellIs" dxfId="1276" priority="1495" stopIfTrue="1" operator="equal">
      <formula>0</formula>
    </cfRule>
  </conditionalFormatting>
  <conditionalFormatting sqref="BF374:BG374">
    <cfRule type="cellIs" dxfId="1275" priority="1494" stopIfTrue="1" operator="equal">
      <formula>0</formula>
    </cfRule>
  </conditionalFormatting>
  <conditionalFormatting sqref="AQ374">
    <cfRule type="cellIs" dxfId="1274" priority="1493" stopIfTrue="1" operator="equal">
      <formula>0</formula>
    </cfRule>
  </conditionalFormatting>
  <conditionalFormatting sqref="BV627:BZ630 BU631:BZ641">
    <cfRule type="cellIs" dxfId="1273" priority="1492" stopIfTrue="1" operator="equal">
      <formula>0</formula>
    </cfRule>
  </conditionalFormatting>
  <conditionalFormatting sqref="BP627:BQ642">
    <cfRule type="cellIs" dxfId="1272" priority="1490" stopIfTrue="1" operator="equal">
      <formula>0</formula>
    </cfRule>
  </conditionalFormatting>
  <conditionalFormatting sqref="BR627:BS642 BO627:BO642">
    <cfRule type="cellIs" dxfId="1271" priority="1491" stopIfTrue="1" operator="equal">
      <formula>0</formula>
    </cfRule>
  </conditionalFormatting>
  <conditionalFormatting sqref="AH401:AH402">
    <cfRule type="cellIs" dxfId="1270" priority="1471" stopIfTrue="1" operator="equal">
      <formula>0</formula>
    </cfRule>
  </conditionalFormatting>
  <conditionalFormatting sqref="BF292:BG292">
    <cfRule type="cellIs" dxfId="1269" priority="1488" stopIfTrue="1" operator="equal">
      <formula>0</formula>
    </cfRule>
  </conditionalFormatting>
  <conditionalFormatting sqref="AQ177">
    <cfRule type="cellIs" dxfId="1268" priority="1487" stopIfTrue="1" operator="equal">
      <formula>0</formula>
    </cfRule>
  </conditionalFormatting>
  <conditionalFormatting sqref="AQ269">
    <cfRule type="cellIs" dxfId="1267" priority="1486" stopIfTrue="1" operator="equal">
      <formula>0</formula>
    </cfRule>
  </conditionalFormatting>
  <conditionalFormatting sqref="BV201:BX201">
    <cfRule type="cellIs" dxfId="1266" priority="1485" stopIfTrue="1" operator="equal">
      <formula>0</formula>
    </cfRule>
  </conditionalFormatting>
  <conditionalFormatting sqref="BO201:BT201">
    <cfRule type="cellIs" dxfId="1265" priority="1484" stopIfTrue="1" operator="equal">
      <formula>0</formula>
    </cfRule>
  </conditionalFormatting>
  <conditionalFormatting sqref="BY201:BZ201">
    <cfRule type="cellIs" dxfId="1264" priority="1483" stopIfTrue="1" operator="equal">
      <formula>0</formula>
    </cfRule>
  </conditionalFormatting>
  <conditionalFormatting sqref="BN201">
    <cfRule type="cellIs" dxfId="1263" priority="1482" stopIfTrue="1" operator="equal">
      <formula>0</formula>
    </cfRule>
  </conditionalFormatting>
  <conditionalFormatting sqref="AY349:AZ354">
    <cfRule type="cellIs" dxfId="1262" priority="1481" stopIfTrue="1" operator="equal">
      <formula>0</formula>
    </cfRule>
  </conditionalFormatting>
  <conditionalFormatting sqref="AH579 AH244:AH246 AH600:AH602 AH495:AH496 AH516:AH517 AH537:AH539 AH558 AH621:AH622 AH475:AH476">
    <cfRule type="cellIs" dxfId="1261" priority="1480" stopIfTrue="1" operator="equal">
      <formula>0</formula>
    </cfRule>
  </conditionalFormatting>
  <conditionalFormatting sqref="AH181:AH182">
    <cfRule type="cellIs" dxfId="1260" priority="1477" stopIfTrue="1" operator="equal">
      <formula>0</formula>
    </cfRule>
  </conditionalFormatting>
  <conditionalFormatting sqref="AH200 AH394 AH411 AH221:AH222 AH327 AH242 AH34 AH117 AH375 AH120 AH138 AH159:AH160 AH179 AH263:AH265 AH413:AH432 AH397 AH392 AH453:AH454 AH458:AH473 AH368:AH373 AH269:AH306 AH75:AH95 AH350:AH366">
    <cfRule type="cellIs" dxfId="1259" priority="1479" stopIfTrue="1" operator="equal">
      <formula>0</formula>
    </cfRule>
  </conditionalFormatting>
  <conditionalFormatting sqref="AH98:AH100 AH102:AH116 AH77:AH95">
    <cfRule type="cellIs" dxfId="1258" priority="1478" stopIfTrue="1" operator="equal">
      <formula>0</formula>
    </cfRule>
  </conditionalFormatting>
  <conditionalFormatting sqref="AH54">
    <cfRule type="cellIs" dxfId="1257" priority="1476" stopIfTrue="1" operator="equal">
      <formula>0</formula>
    </cfRule>
  </conditionalFormatting>
  <conditionalFormatting sqref="AH55">
    <cfRule type="cellIs" dxfId="1256" priority="1475" stopIfTrue="1" operator="equal">
      <formula>0</formula>
    </cfRule>
  </conditionalFormatting>
  <conditionalFormatting sqref="AH328:AH331">
    <cfRule type="cellIs" dxfId="1255" priority="1474" stopIfTrue="1" operator="equal">
      <formula>0</formula>
    </cfRule>
  </conditionalFormatting>
  <conditionalFormatting sqref="AH398">
    <cfRule type="cellIs" dxfId="1254" priority="1469" stopIfTrue="1" operator="equal">
      <formula>0</formula>
    </cfRule>
  </conditionalFormatting>
  <conditionalFormatting sqref="AH559:AH560">
    <cfRule type="cellIs" dxfId="1253" priority="1466" stopIfTrue="1" operator="equal">
      <formula>0</formula>
    </cfRule>
  </conditionalFormatting>
  <conditionalFormatting sqref="AH201:AH202">
    <cfRule type="cellIs" dxfId="1252" priority="1473" stopIfTrue="1" operator="equal">
      <formula>0</formula>
    </cfRule>
  </conditionalFormatting>
  <conditionalFormatting sqref="AH399">
    <cfRule type="cellIs" dxfId="1251" priority="1472" stopIfTrue="1" operator="equal">
      <formula>0</formula>
    </cfRule>
  </conditionalFormatting>
  <conditionalFormatting sqref="AH223:AH224 AH226:AH232 AH234:AH241">
    <cfRule type="cellIs" dxfId="1250" priority="1470" stopIfTrue="1" operator="equal">
      <formula>0</formula>
    </cfRule>
  </conditionalFormatting>
  <conditionalFormatting sqref="AH412">
    <cfRule type="cellIs" dxfId="1249" priority="1468" stopIfTrue="1" operator="equal">
      <formula>0</formula>
    </cfRule>
  </conditionalFormatting>
  <conditionalFormatting sqref="AH433">
    <cfRule type="cellIs" dxfId="1248" priority="1467" stopIfTrue="1" operator="equal">
      <formula>0</formula>
    </cfRule>
  </conditionalFormatting>
  <conditionalFormatting sqref="AH580">
    <cfRule type="cellIs" dxfId="1247" priority="1465" stopIfTrue="1" operator="equal">
      <formula>0</formula>
    </cfRule>
  </conditionalFormatting>
  <conditionalFormatting sqref="AH474">
    <cfRule type="cellIs" dxfId="1246" priority="1464" stopIfTrue="1" operator="equal">
      <formula>0</formula>
    </cfRule>
  </conditionalFormatting>
  <conditionalFormatting sqref="AH374">
    <cfRule type="cellIs" dxfId="1245" priority="1463" stopIfTrue="1" operator="equal">
      <formula>0</formula>
    </cfRule>
  </conditionalFormatting>
  <conditionalFormatting sqref="AH348">
    <cfRule type="cellIs" dxfId="1244" priority="1462" stopIfTrue="1" operator="equal">
      <formula>0</formula>
    </cfRule>
  </conditionalFormatting>
  <conditionalFormatting sqref="AH14 AH33 AH17:AH31">
    <cfRule type="cellIs" dxfId="1243" priority="1461" stopIfTrue="1" operator="equal">
      <formula>0</formula>
    </cfRule>
  </conditionalFormatting>
  <conditionalFormatting sqref="AH36:AH38 AH40:AH53">
    <cfRule type="cellIs" dxfId="1242" priority="1460" stopIfTrue="1" operator="equal">
      <formula>0</formula>
    </cfRule>
  </conditionalFormatting>
  <conditionalFormatting sqref="AH56:AH57 AH59:AH74">
    <cfRule type="cellIs" dxfId="1241" priority="1459" stopIfTrue="1" operator="equal">
      <formula>0</formula>
    </cfRule>
  </conditionalFormatting>
  <conditionalFormatting sqref="AH118">
    <cfRule type="cellIs" dxfId="1240" priority="1458" stopIfTrue="1" operator="equal">
      <formula>0</formula>
    </cfRule>
  </conditionalFormatting>
  <conditionalFormatting sqref="AH121 AH123 AH126:AH137">
    <cfRule type="cellIs" dxfId="1239" priority="1457" stopIfTrue="1" operator="equal">
      <formula>0</formula>
    </cfRule>
  </conditionalFormatting>
  <conditionalFormatting sqref="AH139:AH158">
    <cfRule type="cellIs" dxfId="1238" priority="1456" stopIfTrue="1" operator="equal">
      <formula>0</formula>
    </cfRule>
  </conditionalFormatting>
  <conditionalFormatting sqref="AH161 AH163:AH178">
    <cfRule type="cellIs" dxfId="1237" priority="1454" stopIfTrue="1" operator="equal">
      <formula>0</formula>
    </cfRule>
  </conditionalFormatting>
  <conditionalFormatting sqref="AH183:AH187 AH189:AH199">
    <cfRule type="cellIs" dxfId="1236" priority="1453" stopIfTrue="1" operator="equal">
      <formula>0</formula>
    </cfRule>
  </conditionalFormatting>
  <conditionalFormatting sqref="AH205:AH206 AH208:AH220">
    <cfRule type="cellIs" dxfId="1235" priority="1452" stopIfTrue="1" operator="equal">
      <formula>0</formula>
    </cfRule>
  </conditionalFormatting>
  <conditionalFormatting sqref="AH247:AH262">
    <cfRule type="cellIs" dxfId="1234" priority="1451" stopIfTrue="1" operator="equal">
      <formula>0</formula>
    </cfRule>
  </conditionalFormatting>
  <conditionalFormatting sqref="AH308 AH310:AH326">
    <cfRule type="cellIs" dxfId="1233" priority="1450" stopIfTrue="1" operator="equal">
      <formula>0</formula>
    </cfRule>
  </conditionalFormatting>
  <conditionalFormatting sqref="AH332:AH347">
    <cfRule type="cellIs" dxfId="1232" priority="1449" stopIfTrue="1" operator="equal">
      <formula>0</formula>
    </cfRule>
  </conditionalFormatting>
  <conditionalFormatting sqref="AH376:AH389">
    <cfRule type="cellIs" dxfId="1231" priority="1448" stopIfTrue="1" operator="equal">
      <formula>0</formula>
    </cfRule>
  </conditionalFormatting>
  <conditionalFormatting sqref="AH403:AH404 AH406:AH410">
    <cfRule type="cellIs" dxfId="1230" priority="1447" stopIfTrue="1" operator="equal">
      <formula>0</formula>
    </cfRule>
  </conditionalFormatting>
  <conditionalFormatting sqref="AH435:AH452">
    <cfRule type="cellIs" dxfId="1229" priority="1446" stopIfTrue="1" operator="equal">
      <formula>0</formula>
    </cfRule>
  </conditionalFormatting>
  <conditionalFormatting sqref="AH477:AH494">
    <cfRule type="cellIs" dxfId="1228" priority="1445" stopIfTrue="1" operator="equal">
      <formula>0</formula>
    </cfRule>
  </conditionalFormatting>
  <conditionalFormatting sqref="AH499:AH515">
    <cfRule type="cellIs" dxfId="1227" priority="1444" stopIfTrue="1" operator="equal">
      <formula>0</formula>
    </cfRule>
  </conditionalFormatting>
  <conditionalFormatting sqref="AH519:AH536">
    <cfRule type="cellIs" dxfId="1226" priority="1443" stopIfTrue="1" operator="equal">
      <formula>0</formula>
    </cfRule>
  </conditionalFormatting>
  <conditionalFormatting sqref="AH540:AH557">
    <cfRule type="cellIs" dxfId="1225" priority="1442" stopIfTrue="1" operator="equal">
      <formula>0</formula>
    </cfRule>
  </conditionalFormatting>
  <conditionalFormatting sqref="AH561:AH578">
    <cfRule type="cellIs" dxfId="1224" priority="1441" stopIfTrue="1" operator="equal">
      <formula>0</formula>
    </cfRule>
  </conditionalFormatting>
  <conditionalFormatting sqref="AH581 AH583:AH599">
    <cfRule type="cellIs" dxfId="1223" priority="1440" stopIfTrue="1" operator="equal">
      <formula>0</formula>
    </cfRule>
  </conditionalFormatting>
  <conditionalFormatting sqref="AH603:AH620">
    <cfRule type="cellIs" dxfId="1222" priority="1439" stopIfTrue="1" operator="equal">
      <formula>0</formula>
    </cfRule>
  </conditionalFormatting>
  <conditionalFormatting sqref="AH626:AH629 AH631:AH642">
    <cfRule type="cellIs" dxfId="1221" priority="1438" stopIfTrue="1" operator="equal">
      <formula>0</formula>
    </cfRule>
  </conditionalFormatting>
  <conditionalFormatting sqref="AH96">
    <cfRule type="cellIs" dxfId="1220" priority="1437" stopIfTrue="1" operator="equal">
      <formula>0</formula>
    </cfRule>
  </conditionalFormatting>
  <conditionalFormatting sqref="AH498">
    <cfRule type="cellIs" dxfId="1219" priority="1436" stopIfTrue="1" operator="equal">
      <formula>0</formula>
    </cfRule>
  </conditionalFormatting>
  <conditionalFormatting sqref="AH400">
    <cfRule type="cellIs" dxfId="1218" priority="1435" stopIfTrue="1" operator="equal">
      <formula>0</formula>
    </cfRule>
  </conditionalFormatting>
  <conditionalFormatting sqref="AH396">
    <cfRule type="cellIs" dxfId="1217" priority="1434" stopIfTrue="1" operator="equal">
      <formula>0</formula>
    </cfRule>
  </conditionalFormatting>
  <conditionalFormatting sqref="AH395">
    <cfRule type="cellIs" dxfId="1216" priority="1433" stopIfTrue="1" operator="equal">
      <formula>0</formula>
    </cfRule>
  </conditionalFormatting>
  <conditionalFormatting sqref="AH393">
    <cfRule type="cellIs" dxfId="1215" priority="1432" stopIfTrue="1" operator="equal">
      <formula>0</formula>
    </cfRule>
  </conditionalFormatting>
  <conditionalFormatting sqref="AH391">
    <cfRule type="cellIs" dxfId="1214" priority="1431" stopIfTrue="1" operator="equal">
      <formula>0</formula>
    </cfRule>
  </conditionalFormatting>
  <conditionalFormatting sqref="AH13">
    <cfRule type="cellIs" dxfId="1213" priority="1430" stopIfTrue="1" operator="equal">
      <formula>0</formula>
    </cfRule>
  </conditionalFormatting>
  <conditionalFormatting sqref="AH497">
    <cfRule type="cellIs" dxfId="1212" priority="1429" stopIfTrue="1" operator="equal">
      <formula>0</formula>
    </cfRule>
  </conditionalFormatting>
  <conditionalFormatting sqref="AH35">
    <cfRule type="cellIs" dxfId="1211" priority="1428" stopIfTrue="1" operator="equal">
      <formula>0</formula>
    </cfRule>
  </conditionalFormatting>
  <conditionalFormatting sqref="BA623 BC623">
    <cfRule type="cellIs" dxfId="1210" priority="1427" stopIfTrue="1" operator="equal">
      <formula>0</formula>
    </cfRule>
  </conditionalFormatting>
  <conditionalFormatting sqref="BA600:BA622 BC600:BC622">
    <cfRule type="cellIs" dxfId="1209" priority="1426" stopIfTrue="1" operator="equal">
      <formula>0</formula>
    </cfRule>
  </conditionalFormatting>
  <conditionalFormatting sqref="BA583:BA599 BC583:BC599">
    <cfRule type="cellIs" dxfId="1208" priority="1425" stopIfTrue="1" operator="equal">
      <formula>0</formula>
    </cfRule>
  </conditionalFormatting>
  <conditionalFormatting sqref="AY623:AZ623">
    <cfRule type="cellIs" dxfId="1207" priority="1424" stopIfTrue="1" operator="equal">
      <formula>0</formula>
    </cfRule>
  </conditionalFormatting>
  <conditionalFormatting sqref="AY600:AZ622">
    <cfRule type="cellIs" dxfId="1206" priority="1423" stopIfTrue="1" operator="equal">
      <formula>0</formula>
    </cfRule>
  </conditionalFormatting>
  <conditionalFormatting sqref="AY582:AZ599">
    <cfRule type="cellIs" dxfId="1205" priority="1422" stopIfTrue="1" operator="equal">
      <formula>0</formula>
    </cfRule>
  </conditionalFormatting>
  <conditionalFormatting sqref="N244">
    <cfRule type="cellIs" dxfId="1204" priority="1421" stopIfTrue="1" operator="equal">
      <formula>0</formula>
    </cfRule>
  </conditionalFormatting>
  <conditionalFormatting sqref="AH307">
    <cfRule type="cellIs" dxfId="1203" priority="1420" stopIfTrue="1" operator="equal">
      <formula>0</formula>
    </cfRule>
  </conditionalFormatting>
  <conditionalFormatting sqref="AH624">
    <cfRule type="cellIs" dxfId="1202" priority="1419" stopIfTrue="1" operator="equal">
      <formula>0</formula>
    </cfRule>
  </conditionalFormatting>
  <conditionalFormatting sqref="T401:U401">
    <cfRule type="cellIs" dxfId="1201" priority="1418" stopIfTrue="1" operator="equal">
      <formula>0</formula>
    </cfRule>
  </conditionalFormatting>
  <conditionalFormatting sqref="N401">
    <cfRule type="cellIs" dxfId="1200" priority="1416" stopIfTrue="1" operator="equal">
      <formula>0</formula>
    </cfRule>
  </conditionalFormatting>
  <conditionalFormatting sqref="O401">
    <cfRule type="cellIs" dxfId="1199" priority="1415" stopIfTrue="1" operator="equal">
      <formula>0</formula>
    </cfRule>
  </conditionalFormatting>
  <conditionalFormatting sqref="S401">
    <cfRule type="cellIs" dxfId="1198" priority="1417" stopIfTrue="1" operator="equal">
      <formula>0</formula>
    </cfRule>
  </conditionalFormatting>
  <conditionalFormatting sqref="V401:AA401 AD401">
    <cfRule type="cellIs" dxfId="1197" priority="1414" stopIfTrue="1" operator="equal">
      <formula>0</formula>
    </cfRule>
  </conditionalFormatting>
  <conditionalFormatting sqref="T410:U410">
    <cfRule type="cellIs" dxfId="1196" priority="1413" stopIfTrue="1" operator="equal">
      <formula>0</formula>
    </cfRule>
  </conditionalFormatting>
  <conditionalFormatting sqref="O410">
    <cfRule type="cellIs" dxfId="1195" priority="1411" stopIfTrue="1" operator="equal">
      <formula>0</formula>
    </cfRule>
  </conditionalFormatting>
  <conditionalFormatting sqref="S410">
    <cfRule type="cellIs" dxfId="1194" priority="1412" stopIfTrue="1" operator="equal">
      <formula>0</formula>
    </cfRule>
  </conditionalFormatting>
  <conditionalFormatting sqref="V601:AA601 AD601">
    <cfRule type="cellIs" dxfId="1193" priority="1410" stopIfTrue="1" operator="equal">
      <formula>0</formula>
    </cfRule>
  </conditionalFormatting>
  <conditionalFormatting sqref="T601:U601">
    <cfRule type="cellIs" dxfId="1192" priority="1409" stopIfTrue="1" operator="equal">
      <formula>0</formula>
    </cfRule>
  </conditionalFormatting>
  <conditionalFormatting sqref="S601">
    <cfRule type="cellIs" dxfId="1191" priority="1408" stopIfTrue="1" operator="equal">
      <formula>0</formula>
    </cfRule>
  </conditionalFormatting>
  <conditionalFormatting sqref="O601">
    <cfRule type="cellIs" dxfId="1190" priority="1406" stopIfTrue="1" operator="equal">
      <formula>0</formula>
    </cfRule>
  </conditionalFormatting>
  <conditionalFormatting sqref="N601">
    <cfRule type="cellIs" dxfId="1189" priority="1407" stopIfTrue="1" operator="equal">
      <formula>0</formula>
    </cfRule>
  </conditionalFormatting>
  <conditionalFormatting sqref="M601">
    <cfRule type="cellIs" dxfId="1188" priority="1405" stopIfTrue="1" operator="equal">
      <formula>0</formula>
    </cfRule>
  </conditionalFormatting>
  <conditionalFormatting sqref="AH625:AH626">
    <cfRule type="cellIs" dxfId="1187" priority="1404" stopIfTrue="1" operator="equal">
      <formula>0</formula>
    </cfRule>
  </conditionalFormatting>
  <conditionalFormatting sqref="BJ184:BK184">
    <cfRule type="cellIs" dxfId="1186" priority="1403" stopIfTrue="1" operator="equal">
      <formula>0</formula>
    </cfRule>
  </conditionalFormatting>
  <conditionalFormatting sqref="AP457">
    <cfRule type="cellIs" dxfId="1185" priority="1400" stopIfTrue="1" operator="equal">
      <formula>0</formula>
    </cfRule>
  </conditionalFormatting>
  <conditionalFormatting sqref="BH184">
    <cfRule type="cellIs" dxfId="1184" priority="1402" stopIfTrue="1" operator="equal">
      <formula>0</formula>
    </cfRule>
  </conditionalFormatting>
  <conditionalFormatting sqref="BI184">
    <cfRule type="cellIs" dxfId="1183" priority="1401" stopIfTrue="1" operator="equal">
      <formula>0</formula>
    </cfRule>
  </conditionalFormatting>
  <conditionalFormatting sqref="AR185:AS185">
    <cfRule type="cellIs" dxfId="1182" priority="1397" stopIfTrue="1" operator="equal">
      <formula>0</formula>
    </cfRule>
  </conditionalFormatting>
  <conditionalFormatting sqref="AQ309:AQ328 AQ330:AQ331">
    <cfRule type="cellIs" dxfId="1181" priority="1399" stopIfTrue="1" operator="equal">
      <formula>0</formula>
    </cfRule>
  </conditionalFormatting>
  <conditionalFormatting sqref="AP185">
    <cfRule type="cellIs" dxfId="1180" priority="1398" stopIfTrue="1" operator="equal">
      <formula>0</formula>
    </cfRule>
  </conditionalFormatting>
  <conditionalFormatting sqref="AQ185">
    <cfRule type="cellIs" dxfId="1179" priority="1396" stopIfTrue="1" operator="equal">
      <formula>0</formula>
    </cfRule>
  </conditionalFormatting>
  <conditionalFormatting sqref="AP183">
    <cfRule type="cellIs" dxfId="1178" priority="1395" stopIfTrue="1" operator="equal">
      <formula>0</formula>
    </cfRule>
  </conditionalFormatting>
  <conditionalFormatting sqref="AR183:AS183">
    <cfRule type="cellIs" dxfId="1177" priority="1394" stopIfTrue="1" operator="equal">
      <formula>0</formula>
    </cfRule>
  </conditionalFormatting>
  <conditionalFormatting sqref="AQ183">
    <cfRule type="cellIs" dxfId="1176" priority="1393" stopIfTrue="1" operator="equal">
      <formula>0</formula>
    </cfRule>
  </conditionalFormatting>
  <conditionalFormatting sqref="K58:L58">
    <cfRule type="cellIs" dxfId="1175" priority="1382" stopIfTrue="1" operator="equal">
      <formula>0</formula>
    </cfRule>
  </conditionalFormatting>
  <conditionalFormatting sqref="BO333:BO347 BO349:BO353 BO355:BO370 BO372:BO373">
    <cfRule type="cellIs" dxfId="1174" priority="1392" stopIfTrue="1" operator="equal">
      <formula>0</formula>
    </cfRule>
  </conditionalFormatting>
  <conditionalFormatting sqref="BO348">
    <cfRule type="cellIs" dxfId="1173" priority="1391" stopIfTrue="1" operator="equal">
      <formula>0</formula>
    </cfRule>
  </conditionalFormatting>
  <conditionalFormatting sqref="BO374">
    <cfRule type="cellIs" dxfId="1172" priority="1390" stopIfTrue="1" operator="equal">
      <formula>0</formula>
    </cfRule>
  </conditionalFormatting>
  <conditionalFormatting sqref="BO354">
    <cfRule type="cellIs" dxfId="1171" priority="1389" stopIfTrue="1" operator="equal">
      <formula>0</formula>
    </cfRule>
  </conditionalFormatting>
  <conditionalFormatting sqref="BO371">
    <cfRule type="cellIs" dxfId="1170" priority="1388" stopIfTrue="1" operator="equal">
      <formula>0</formula>
    </cfRule>
  </conditionalFormatting>
  <conditionalFormatting sqref="D58">
    <cfRule type="cellIs" dxfId="1169" priority="1387" stopIfTrue="1" operator="equal">
      <formula>0</formula>
    </cfRule>
  </conditionalFormatting>
  <conditionalFormatting sqref="E58:J58">
    <cfRule type="cellIs" dxfId="1168" priority="1386" stopIfTrue="1" operator="equal">
      <formula>0</formula>
    </cfRule>
  </conditionalFormatting>
  <conditionalFormatting sqref="AI58:AO58">
    <cfRule type="cellIs" dxfId="1167" priority="1385" stopIfTrue="1" operator="equal">
      <formula>0</formula>
    </cfRule>
  </conditionalFormatting>
  <conditionalFormatting sqref="AX58:BA58 BF58:BG58 BC58:BD58">
    <cfRule type="cellIs" dxfId="1166" priority="1383" stopIfTrue="1" operator="equal">
      <formula>0</formula>
    </cfRule>
  </conditionalFormatting>
  <conditionalFormatting sqref="BH58:BM58">
    <cfRule type="cellIs" dxfId="1165" priority="1380" stopIfTrue="1" operator="equal">
      <formula>0</formula>
    </cfRule>
  </conditionalFormatting>
  <conditionalFormatting sqref="BO58 BR58:BS58">
    <cfRule type="cellIs" dxfId="1164" priority="1381" stopIfTrue="1" operator="equal">
      <formula>0</formula>
    </cfRule>
  </conditionalFormatting>
  <conditionalFormatting sqref="BV58:BZ58">
    <cfRule type="cellIs" dxfId="1163" priority="1379" stopIfTrue="1" operator="equal">
      <formula>0</formula>
    </cfRule>
  </conditionalFormatting>
  <conditionalFormatting sqref="BP58:BQ58">
    <cfRule type="cellIs" dxfId="1162" priority="1378" stopIfTrue="1" operator="equal">
      <formula>0</formula>
    </cfRule>
  </conditionalFormatting>
  <conditionalFormatting sqref="V58:AA58 AD58:AE58">
    <cfRule type="cellIs" dxfId="1161" priority="1377" stopIfTrue="1" operator="equal">
      <formula>0</formula>
    </cfRule>
  </conditionalFormatting>
  <conditionalFormatting sqref="D39">
    <cfRule type="cellIs" dxfId="1160" priority="1366" stopIfTrue="1" operator="equal">
      <formula>0</formula>
    </cfRule>
  </conditionalFormatting>
  <conditionalFormatting sqref="BN58">
    <cfRule type="cellIs" dxfId="1159" priority="1375" stopIfTrue="1" operator="equal">
      <formula>0</formula>
    </cfRule>
  </conditionalFormatting>
  <conditionalFormatting sqref="AI39:AO39">
    <cfRule type="cellIs" dxfId="1158" priority="1364" stopIfTrue="1" operator="equal">
      <formula>0</formula>
    </cfRule>
  </conditionalFormatting>
  <conditionalFormatting sqref="T58:U58">
    <cfRule type="cellIs" dxfId="1157" priority="1373" stopIfTrue="1" operator="equal">
      <formula>0</formula>
    </cfRule>
  </conditionalFormatting>
  <conditionalFormatting sqref="S58">
    <cfRule type="cellIs" dxfId="1156" priority="1372" stopIfTrue="1" operator="equal">
      <formula>0</formula>
    </cfRule>
  </conditionalFormatting>
  <conditionalFormatting sqref="N58">
    <cfRule type="cellIs" dxfId="1155" priority="1371" stopIfTrue="1" operator="equal">
      <formula>0</formula>
    </cfRule>
  </conditionalFormatting>
  <conditionalFormatting sqref="AU58:AW58 AP58">
    <cfRule type="cellIs" dxfId="1154" priority="1370" stopIfTrue="1" operator="equal">
      <formula>0</formula>
    </cfRule>
  </conditionalFormatting>
  <conditionalFormatting sqref="AR58:AT58">
    <cfRule type="cellIs" dxfId="1153" priority="1369" stopIfTrue="1" operator="equal">
      <formula>0</formula>
    </cfRule>
  </conditionalFormatting>
  <conditionalFormatting sqref="AQ58">
    <cfRule type="cellIs" dxfId="1152" priority="1368" stopIfTrue="1" operator="equal">
      <formula>0</formula>
    </cfRule>
  </conditionalFormatting>
  <conditionalFormatting sqref="M58">
    <cfRule type="cellIs" dxfId="1151" priority="1367" stopIfTrue="1" operator="equal">
      <formula>0</formula>
    </cfRule>
  </conditionalFormatting>
  <conditionalFormatting sqref="BV39:BZ39">
    <cfRule type="cellIs" dxfId="1150" priority="1359" stopIfTrue="1" operator="equal">
      <formula>0</formula>
    </cfRule>
  </conditionalFormatting>
  <conditionalFormatting sqref="E39:J39">
    <cfRule type="cellIs" dxfId="1149" priority="1365" stopIfTrue="1" operator="equal">
      <formula>0</formula>
    </cfRule>
  </conditionalFormatting>
  <conditionalFormatting sqref="K39:L39">
    <cfRule type="cellIs" dxfId="1148" priority="1362" stopIfTrue="1" operator="equal">
      <formula>0</formula>
    </cfRule>
  </conditionalFormatting>
  <conditionalFormatting sqref="AX39:BA39 BF39 BC39:BD39">
    <cfRule type="cellIs" dxfId="1147" priority="1363" stopIfTrue="1" operator="equal">
      <formula>0</formula>
    </cfRule>
  </conditionalFormatting>
  <conditionalFormatting sqref="BH39:BM39">
    <cfRule type="cellIs" dxfId="1146" priority="1360" stopIfTrue="1" operator="equal">
      <formula>0</formula>
    </cfRule>
  </conditionalFormatting>
  <conditionalFormatting sqref="BO39 BR39:BS39">
    <cfRule type="cellIs" dxfId="1145" priority="1361" stopIfTrue="1" operator="equal">
      <formula>0</formula>
    </cfRule>
  </conditionalFormatting>
  <conditionalFormatting sqref="BP39:BQ39">
    <cfRule type="cellIs" dxfId="1144" priority="1358" stopIfTrue="1" operator="equal">
      <formula>0</formula>
    </cfRule>
  </conditionalFormatting>
  <conditionalFormatting sqref="W39:AA39 AG39">
    <cfRule type="cellIs" dxfId="1143" priority="1357" stopIfTrue="1" operator="equal">
      <formula>0</formula>
    </cfRule>
  </conditionalFormatting>
  <conditionalFormatting sqref="BN39">
    <cfRule type="cellIs" dxfId="1142" priority="1356" stopIfTrue="1" operator="equal">
      <formula>0</formula>
    </cfRule>
  </conditionalFormatting>
  <conditionalFormatting sqref="T39:U39">
    <cfRule type="cellIs" dxfId="1141" priority="1355" stopIfTrue="1" operator="equal">
      <formula>0</formula>
    </cfRule>
  </conditionalFormatting>
  <conditionalFormatting sqref="AR39:AT39">
    <cfRule type="cellIs" dxfId="1140" priority="1353" stopIfTrue="1" operator="equal">
      <formula>0</formula>
    </cfRule>
  </conditionalFormatting>
  <conditionalFormatting sqref="AU39:AW39 AP39">
    <cfRule type="cellIs" dxfId="1139" priority="1354" stopIfTrue="1" operator="equal">
      <formula>0</formula>
    </cfRule>
  </conditionalFormatting>
  <conditionalFormatting sqref="BG204">
    <cfRule type="cellIs" dxfId="1138" priority="1330" stopIfTrue="1" operator="equal">
      <formula>0</formula>
    </cfRule>
  </conditionalFormatting>
  <conditionalFormatting sqref="AQ39">
    <cfRule type="cellIs" dxfId="1137" priority="1352" stopIfTrue="1" operator="equal">
      <formula>0</formula>
    </cfRule>
  </conditionalFormatting>
  <conditionalFormatting sqref="M39">
    <cfRule type="cellIs" dxfId="1136" priority="1351" stopIfTrue="1" operator="equal">
      <formula>0</formula>
    </cfRule>
  </conditionalFormatting>
  <conditionalFormatting sqref="AH39">
    <cfRule type="cellIs" dxfId="1135" priority="1350" stopIfTrue="1" operator="equal">
      <formula>0</formula>
    </cfRule>
  </conditionalFormatting>
  <conditionalFormatting sqref="BH185:BK185">
    <cfRule type="cellIs" dxfId="1134" priority="1349" stopIfTrue="1" operator="equal">
      <formula>0</formula>
    </cfRule>
  </conditionalFormatting>
  <conditionalFormatting sqref="BH183:BK183">
    <cfRule type="cellIs" dxfId="1133" priority="1348" stopIfTrue="1" operator="equal">
      <formula>0</formula>
    </cfRule>
  </conditionalFormatting>
  <conditionalFormatting sqref="AY219:BA219 BC219">
    <cfRule type="cellIs" dxfId="1132" priority="1347" stopIfTrue="1" operator="equal">
      <formula>0</formula>
    </cfRule>
  </conditionalFormatting>
  <conditionalFormatting sqref="BD219">
    <cfRule type="cellIs" dxfId="1131" priority="1346" stopIfTrue="1" operator="equal">
      <formula>0</formula>
    </cfRule>
  </conditionalFormatting>
  <conditionalFormatting sqref="AX219">
    <cfRule type="cellIs" dxfId="1130" priority="1345" stopIfTrue="1" operator="equal">
      <formula>0</formula>
    </cfRule>
  </conditionalFormatting>
  <conditionalFormatting sqref="BG451">
    <cfRule type="cellIs" dxfId="1129" priority="1334" stopIfTrue="1" operator="equal">
      <formula>0</formula>
    </cfRule>
  </conditionalFormatting>
  <conditionalFormatting sqref="V560:X560">
    <cfRule type="cellIs" dxfId="1128" priority="1333" stopIfTrue="1" operator="equal">
      <formula>0</formula>
    </cfRule>
  </conditionalFormatting>
  <conditionalFormatting sqref="BA582 BC582">
    <cfRule type="cellIs" dxfId="1127" priority="1342" stopIfTrue="1" operator="equal">
      <formula>0</formula>
    </cfRule>
  </conditionalFormatting>
  <conditionalFormatting sqref="BG57">
    <cfRule type="cellIs" dxfId="1126" priority="1341" stopIfTrue="1" operator="equal">
      <formula>0</formula>
    </cfRule>
  </conditionalFormatting>
  <conditionalFormatting sqref="BG14">
    <cfRule type="cellIs" dxfId="1125" priority="1340" stopIfTrue="1" operator="equal">
      <formula>0</formula>
    </cfRule>
  </conditionalFormatting>
  <conditionalFormatting sqref="BG56">
    <cfRule type="cellIs" dxfId="1124" priority="1339" stopIfTrue="1" operator="equal">
      <formula>0</formula>
    </cfRule>
  </conditionalFormatting>
  <conditionalFormatting sqref="BG157">
    <cfRule type="cellIs" dxfId="1123" priority="1338" stopIfTrue="1" operator="equal">
      <formula>0</formula>
    </cfRule>
  </conditionalFormatting>
  <conditionalFormatting sqref="BG283">
    <cfRule type="cellIs" dxfId="1122" priority="1337" stopIfTrue="1" operator="equal">
      <formula>0</formula>
    </cfRule>
  </conditionalFormatting>
  <conditionalFormatting sqref="BG304">
    <cfRule type="cellIs" dxfId="1121" priority="1336" stopIfTrue="1" operator="equal">
      <formula>0</formula>
    </cfRule>
  </conditionalFormatting>
  <conditionalFormatting sqref="BG373">
    <cfRule type="cellIs" dxfId="1120" priority="1335" stopIfTrue="1" operator="equal">
      <formula>0</formula>
    </cfRule>
  </conditionalFormatting>
  <conditionalFormatting sqref="V307:X307">
    <cfRule type="cellIs" dxfId="1119" priority="1332" stopIfTrue="1" operator="equal">
      <formula>0</formula>
    </cfRule>
  </conditionalFormatting>
  <conditionalFormatting sqref="BG501">
    <cfRule type="cellIs" dxfId="1118" priority="1331" stopIfTrue="1" operator="equal">
      <formula>0</formula>
    </cfRule>
  </conditionalFormatting>
  <conditionalFormatting sqref="BN538:BN539">
    <cfRule type="cellIs" dxfId="1117" priority="1329" stopIfTrue="1" operator="equal">
      <formula>0</formula>
    </cfRule>
  </conditionalFormatting>
  <conditionalFormatting sqref="AH188">
    <cfRule type="cellIs" dxfId="1116" priority="1328" stopIfTrue="1" operator="equal">
      <formula>0</formula>
    </cfRule>
  </conditionalFormatting>
  <conditionalFormatting sqref="M309">
    <cfRule type="cellIs" dxfId="1115" priority="1327" stopIfTrue="1" operator="equal">
      <formula>0</formula>
    </cfRule>
  </conditionalFormatting>
  <conditionalFormatting sqref="M325">
    <cfRule type="cellIs" dxfId="1114" priority="1326" stopIfTrue="1" operator="equal">
      <formula>0</formula>
    </cfRule>
  </conditionalFormatting>
  <conditionalFormatting sqref="AH122">
    <cfRule type="cellIs" dxfId="1113" priority="1325" stopIfTrue="1" operator="equal">
      <formula>0</formula>
    </cfRule>
  </conditionalFormatting>
  <conditionalFormatting sqref="O38">
    <cfRule type="cellIs" dxfId="1112" priority="1324" stopIfTrue="1" operator="equal">
      <formula>0</formula>
    </cfRule>
  </conditionalFormatting>
  <conditionalFormatting sqref="M38">
    <cfRule type="cellIs" dxfId="1111" priority="1323" stopIfTrue="1" operator="equal">
      <formula>0</formula>
    </cfRule>
  </conditionalFormatting>
  <conditionalFormatting sqref="O162">
    <cfRule type="cellIs" dxfId="1110" priority="1322" stopIfTrue="1" operator="equal">
      <formula>0</formula>
    </cfRule>
  </conditionalFormatting>
  <conditionalFormatting sqref="BG455">
    <cfRule type="cellIs" dxfId="1109" priority="1318" stopIfTrue="1" operator="equal">
      <formula>0</formula>
    </cfRule>
  </conditionalFormatting>
  <conditionalFormatting sqref="BG247">
    <cfRule type="cellIs" dxfId="1108" priority="1321" stopIfTrue="1" operator="equal">
      <formula>0</formula>
    </cfRule>
  </conditionalFormatting>
  <conditionalFormatting sqref="BG519">
    <cfRule type="cellIs" dxfId="1107" priority="1320" stopIfTrue="1" operator="equal">
      <formula>0</formula>
    </cfRule>
  </conditionalFormatting>
  <conditionalFormatting sqref="BG518">
    <cfRule type="cellIs" dxfId="1106" priority="1319" stopIfTrue="1" operator="equal">
      <formula>0</formula>
    </cfRule>
  </conditionalFormatting>
  <conditionalFormatting sqref="AH243">
    <cfRule type="cellIs" dxfId="1105" priority="1317" stopIfTrue="1" operator="equal">
      <formula>0</formula>
    </cfRule>
  </conditionalFormatting>
  <conditionalFormatting sqref="AU205:AW205 AP205">
    <cfRule type="cellIs" dxfId="1104" priority="1316" stopIfTrue="1" operator="equal">
      <formula>0</formula>
    </cfRule>
  </conditionalFormatting>
  <conditionalFormatting sqref="AR205:AS205">
    <cfRule type="cellIs" dxfId="1103" priority="1315" stopIfTrue="1" operator="equal">
      <formula>0</formula>
    </cfRule>
  </conditionalFormatting>
  <conditionalFormatting sqref="AQ205">
    <cfRule type="cellIs" dxfId="1102" priority="1314" stopIfTrue="1" operator="equal">
      <formula>0</formula>
    </cfRule>
  </conditionalFormatting>
  <conditionalFormatting sqref="O353">
    <cfRule type="cellIs" dxfId="1101" priority="1309" stopIfTrue="1" operator="equal">
      <formula>0</formula>
    </cfRule>
  </conditionalFormatting>
  <conditionalFormatting sqref="AH58">
    <cfRule type="cellIs" dxfId="1100" priority="1313" stopIfTrue="1" operator="equal">
      <formula>0</formula>
    </cfRule>
  </conditionalFormatting>
  <conditionalFormatting sqref="N353">
    <cfRule type="cellIs" dxfId="1099" priority="1310" stopIfTrue="1" operator="equal">
      <formula>0</formula>
    </cfRule>
  </conditionalFormatting>
  <conditionalFormatting sqref="AH309">
    <cfRule type="cellIs" dxfId="1098" priority="1312" stopIfTrue="1" operator="equal">
      <formula>0</formula>
    </cfRule>
  </conditionalFormatting>
  <conditionalFormatting sqref="O58">
    <cfRule type="cellIs" dxfId="1097" priority="1311" stopIfTrue="1" operator="equal">
      <formula>0</formula>
    </cfRule>
  </conditionalFormatting>
  <conditionalFormatting sqref="AF201">
    <cfRule type="cellIs" dxfId="1096" priority="1145" stopIfTrue="1" operator="equal">
      <formula>0</formula>
    </cfRule>
  </conditionalFormatting>
  <conditionalFormatting sqref="AX56:BA56 BC56:BD56">
    <cfRule type="cellIs" dxfId="1095" priority="1308" stopIfTrue="1" operator="equal">
      <formula>0</formula>
    </cfRule>
  </conditionalFormatting>
  <conditionalFormatting sqref="AX57:BA57 BC57:BD57">
    <cfRule type="cellIs" dxfId="1094" priority="1307" stopIfTrue="1" operator="equal">
      <formula>0</formula>
    </cfRule>
  </conditionalFormatting>
  <conditionalFormatting sqref="BG97">
    <cfRule type="cellIs" dxfId="1093" priority="1306" stopIfTrue="1" operator="equal">
      <formula>0</formula>
    </cfRule>
  </conditionalFormatting>
  <conditionalFormatting sqref="BG622">
    <cfRule type="cellIs" dxfId="1092" priority="1305" stopIfTrue="1" operator="equal">
      <formula>0</formula>
    </cfRule>
  </conditionalFormatting>
  <conditionalFormatting sqref="AQ14">
    <cfRule type="cellIs" dxfId="1091" priority="1304" stopIfTrue="1" operator="equal">
      <formula>0</formula>
    </cfRule>
  </conditionalFormatting>
  <conditionalFormatting sqref="AR97:AT97">
    <cfRule type="cellIs" dxfId="1090" priority="1303" stopIfTrue="1" operator="equal">
      <formula>0</formula>
    </cfRule>
  </conditionalFormatting>
  <conditionalFormatting sqref="AQ97">
    <cfRule type="cellIs" dxfId="1089" priority="1302" stopIfTrue="1" operator="equal">
      <formula>0</formula>
    </cfRule>
  </conditionalFormatting>
  <conditionalFormatting sqref="AR119:AT119">
    <cfRule type="cellIs" dxfId="1088" priority="1301" stopIfTrue="1" operator="equal">
      <formula>0</formula>
    </cfRule>
  </conditionalFormatting>
  <conditionalFormatting sqref="AQ119">
    <cfRule type="cellIs" dxfId="1087" priority="1300" stopIfTrue="1" operator="equal">
      <formula>0</formula>
    </cfRule>
  </conditionalFormatting>
  <conditionalFormatting sqref="AP204">
    <cfRule type="cellIs" dxfId="1086" priority="1299" stopIfTrue="1" operator="equal">
      <formula>0</formula>
    </cfRule>
  </conditionalFormatting>
  <conditionalFormatting sqref="AR204:AS204">
    <cfRule type="cellIs" dxfId="1085" priority="1298" stopIfTrue="1" operator="equal">
      <formula>0</formula>
    </cfRule>
  </conditionalFormatting>
  <conditionalFormatting sqref="AQ204">
    <cfRule type="cellIs" dxfId="1084" priority="1297" stopIfTrue="1" operator="equal">
      <formula>0</formula>
    </cfRule>
  </conditionalFormatting>
  <conditionalFormatting sqref="AP206">
    <cfRule type="cellIs" dxfId="1083" priority="1296" stopIfTrue="1" operator="equal">
      <formula>0</formula>
    </cfRule>
  </conditionalFormatting>
  <conditionalFormatting sqref="AQ245:AQ246">
    <cfRule type="cellIs" dxfId="1082" priority="1295" stopIfTrue="1" operator="equal">
      <formula>0</formula>
    </cfRule>
  </conditionalFormatting>
  <conditionalFormatting sqref="AU372">
    <cfRule type="cellIs" dxfId="1081" priority="1294" stopIfTrue="1" operator="equal">
      <formula>0</formula>
    </cfRule>
  </conditionalFormatting>
  <conditionalFormatting sqref="AP414">
    <cfRule type="cellIs" dxfId="1080" priority="1293" stopIfTrue="1" operator="equal">
      <formula>0</formula>
    </cfRule>
  </conditionalFormatting>
  <conditionalFormatting sqref="AQ457">
    <cfRule type="cellIs" dxfId="1079" priority="1292" stopIfTrue="1" operator="equal">
      <formula>0</formula>
    </cfRule>
  </conditionalFormatting>
  <conditionalFormatting sqref="AP514">
    <cfRule type="cellIs" dxfId="1078" priority="1291" stopIfTrue="1" operator="equal">
      <formula>0</formula>
    </cfRule>
  </conditionalFormatting>
  <conditionalFormatting sqref="AQ518">
    <cfRule type="cellIs" dxfId="1077" priority="1290" stopIfTrue="1" operator="equal">
      <formula>0</formula>
    </cfRule>
  </conditionalFormatting>
  <conditionalFormatting sqref="AP535">
    <cfRule type="cellIs" dxfId="1076" priority="1289" stopIfTrue="1" operator="equal">
      <formula>0</formula>
    </cfRule>
  </conditionalFormatting>
  <conditionalFormatting sqref="AP602">
    <cfRule type="cellIs" dxfId="1075" priority="1288" stopIfTrue="1" operator="equal">
      <formula>0</formula>
    </cfRule>
  </conditionalFormatting>
  <conditionalFormatting sqref="AR622">
    <cfRule type="cellIs" dxfId="1074" priority="1287" stopIfTrue="1" operator="equal">
      <formula>0</formula>
    </cfRule>
  </conditionalFormatting>
  <conditionalFormatting sqref="BG119">
    <cfRule type="cellIs" dxfId="1073" priority="1286" stopIfTrue="1" operator="equal">
      <formula>0</formula>
    </cfRule>
  </conditionalFormatting>
  <conditionalFormatting sqref="AP372">
    <cfRule type="cellIs" dxfId="1072" priority="1285" stopIfTrue="1" operator="equal">
      <formula>0</formula>
    </cfRule>
  </conditionalFormatting>
  <conditionalFormatting sqref="AR372:AT372">
    <cfRule type="cellIs" dxfId="1071" priority="1284" stopIfTrue="1" operator="equal">
      <formula>0</formula>
    </cfRule>
  </conditionalFormatting>
  <conditionalFormatting sqref="AQ372">
    <cfRule type="cellIs" dxfId="1070" priority="1283" stopIfTrue="1" operator="equal">
      <formula>0</formula>
    </cfRule>
  </conditionalFormatting>
  <conditionalFormatting sqref="BR331">
    <cfRule type="cellIs" dxfId="1069" priority="1282" stopIfTrue="1" operator="equal">
      <formula>0</formula>
    </cfRule>
  </conditionalFormatting>
  <conditionalFormatting sqref="AR412:AS412">
    <cfRule type="cellIs" dxfId="1068" priority="1271" stopIfTrue="1" operator="equal">
      <formula>0</formula>
    </cfRule>
  </conditionalFormatting>
  <conditionalFormatting sqref="AQ412">
    <cfRule type="cellIs" dxfId="1067" priority="1270" stopIfTrue="1" operator="equal">
      <formula>0</formula>
    </cfRule>
  </conditionalFormatting>
  <conditionalFormatting sqref="AR414:AS414">
    <cfRule type="cellIs" dxfId="1066" priority="1269" stopIfTrue="1" operator="equal">
      <formula>0</formula>
    </cfRule>
  </conditionalFormatting>
  <conditionalFormatting sqref="BR332">
    <cfRule type="cellIs" dxfId="1065" priority="1281" stopIfTrue="1" operator="equal">
      <formula>0</formula>
    </cfRule>
  </conditionalFormatting>
  <conditionalFormatting sqref="BO332">
    <cfRule type="cellIs" dxfId="1064" priority="1280" stopIfTrue="1" operator="equal">
      <formula>0</formula>
    </cfRule>
  </conditionalFormatting>
  <conditionalFormatting sqref="BP332:BQ332">
    <cfRule type="cellIs" dxfId="1063" priority="1279" stopIfTrue="1" operator="equal">
      <formula>0</formula>
    </cfRule>
  </conditionalFormatting>
  <conditionalFormatting sqref="BN332">
    <cfRule type="cellIs" dxfId="1062" priority="1278" stopIfTrue="1" operator="equal">
      <formula>0</formula>
    </cfRule>
  </conditionalFormatting>
  <conditionalFormatting sqref="AR228:AS228">
    <cfRule type="cellIs" dxfId="1061" priority="1277" stopIfTrue="1" operator="equal">
      <formula>0</formula>
    </cfRule>
  </conditionalFormatting>
  <conditionalFormatting sqref="AQ228">
    <cfRule type="cellIs" dxfId="1060" priority="1276" stopIfTrue="1" operator="equal">
      <formula>0</formula>
    </cfRule>
  </conditionalFormatting>
  <conditionalFormatting sqref="AR229:AS229">
    <cfRule type="cellIs" dxfId="1059" priority="1275" stopIfTrue="1" operator="equal">
      <formula>0</formula>
    </cfRule>
  </conditionalFormatting>
  <conditionalFormatting sqref="AQ229">
    <cfRule type="cellIs" dxfId="1058" priority="1274" stopIfTrue="1" operator="equal">
      <formula>0</formula>
    </cfRule>
  </conditionalFormatting>
  <conditionalFormatting sqref="AR243:AS243">
    <cfRule type="cellIs" dxfId="1057" priority="1273" stopIfTrue="1" operator="equal">
      <formula>0</formula>
    </cfRule>
  </conditionalFormatting>
  <conditionalFormatting sqref="AQ243">
    <cfRule type="cellIs" dxfId="1056" priority="1272" stopIfTrue="1" operator="equal">
      <formula>0</formula>
    </cfRule>
  </conditionalFormatting>
  <conditionalFormatting sqref="AQ414">
    <cfRule type="cellIs" dxfId="1055" priority="1268" stopIfTrue="1" operator="equal">
      <formula>0</formula>
    </cfRule>
  </conditionalFormatting>
  <conditionalFormatting sqref="BU76:BU95">
    <cfRule type="cellIs" dxfId="1054" priority="1261" stopIfTrue="1" operator="equal">
      <formula>0</formula>
    </cfRule>
  </conditionalFormatting>
  <conditionalFormatting sqref="BU180:BU199">
    <cfRule type="cellIs" dxfId="1053" priority="1259" stopIfTrue="1" operator="equal">
      <formula>0</formula>
    </cfRule>
  </conditionalFormatting>
  <conditionalFormatting sqref="BU405:BU408">
    <cfRule type="cellIs" dxfId="1052" priority="1257" stopIfTrue="1" operator="equal">
      <formula>0</formula>
    </cfRule>
  </conditionalFormatting>
  <conditionalFormatting sqref="BU376:BU387 BU372:BU373 BU496:BU515 BU475:BU492 BU241:BU347 BU349:BU356 BU358:BU370">
    <cfRule type="cellIs" dxfId="1051" priority="1267" stopIfTrue="1" operator="equal">
      <formula>0</formula>
    </cfRule>
  </conditionalFormatting>
  <conditionalFormatting sqref="BU17:BU33">
    <cfRule type="cellIs" dxfId="1050" priority="1266" stopIfTrue="1" operator="equal">
      <formula>0</formula>
    </cfRule>
  </conditionalFormatting>
  <conditionalFormatting sqref="BU54">
    <cfRule type="cellIs" dxfId="1049" priority="1264" stopIfTrue="1" operator="equal">
      <formula>0</formula>
    </cfRule>
  </conditionalFormatting>
  <conditionalFormatting sqref="BU34 BU96 BU200 BU394 BU411 BU450:BU473 BU493:BU495 BU577:BU579 BU117:BU123 BU598:BU626 BU126:BU140 BU202:BU221 BU413:BU432 BU516:BU557">
    <cfRule type="cellIs" dxfId="1048" priority="1265" stopIfTrue="1" operator="equal">
      <formula>0</formula>
    </cfRule>
  </conditionalFormatting>
  <conditionalFormatting sqref="BU40:BU53">
    <cfRule type="cellIs" dxfId="1047" priority="1263" stopIfTrue="1" operator="equal">
      <formula>0</formula>
    </cfRule>
  </conditionalFormatting>
  <conditionalFormatting sqref="BU55:BU57 BU59:BU74">
    <cfRule type="cellIs" dxfId="1046" priority="1262" stopIfTrue="1" operator="equal">
      <formula>0</formula>
    </cfRule>
  </conditionalFormatting>
  <conditionalFormatting sqref="BU97:BU116">
    <cfRule type="cellIs" dxfId="1045" priority="1260" stopIfTrue="1" operator="equal">
      <formula>0</formula>
    </cfRule>
  </conditionalFormatting>
  <conditionalFormatting sqref="BU141:BU152">
    <cfRule type="cellIs" dxfId="1044" priority="1258" stopIfTrue="1" operator="equal">
      <formula>0</formula>
    </cfRule>
  </conditionalFormatting>
  <conditionalFormatting sqref="BU580:BU597">
    <cfRule type="cellIs" dxfId="1043" priority="1249" stopIfTrue="1" operator="equal">
      <formula>0</formula>
    </cfRule>
  </conditionalFormatting>
  <conditionalFormatting sqref="BU222 BU239:BU240">
    <cfRule type="cellIs" dxfId="1042" priority="1256" stopIfTrue="1" operator="equal">
      <formula>0</formula>
    </cfRule>
  </conditionalFormatting>
  <conditionalFormatting sqref="BU395">
    <cfRule type="cellIs" dxfId="1041" priority="1246" stopIfTrue="1" operator="equal">
      <formula>0</formula>
    </cfRule>
  </conditionalFormatting>
  <conditionalFormatting sqref="BU14">
    <cfRule type="cellIs" dxfId="1040" priority="1255" stopIfTrue="1" operator="equal">
      <formula>0</formula>
    </cfRule>
  </conditionalFormatting>
  <conditionalFormatting sqref="BU223:BU238">
    <cfRule type="cellIs" dxfId="1039" priority="1254" stopIfTrue="1" operator="equal">
      <formula>0</formula>
    </cfRule>
  </conditionalFormatting>
  <conditionalFormatting sqref="BU410">
    <cfRule type="cellIs" dxfId="1038" priority="1253" stopIfTrue="1" operator="equal">
      <formula>0</formula>
    </cfRule>
  </conditionalFormatting>
  <conditionalFormatting sqref="BU412">
    <cfRule type="cellIs" dxfId="1037" priority="1252" stopIfTrue="1" operator="equal">
      <formula>0</formula>
    </cfRule>
  </conditionalFormatting>
  <conditionalFormatting sqref="BU433:BU449">
    <cfRule type="cellIs" dxfId="1036" priority="1251" stopIfTrue="1" operator="equal">
      <formula>0</formula>
    </cfRule>
  </conditionalFormatting>
  <conditionalFormatting sqref="BU559:BU576">
    <cfRule type="cellIs" dxfId="1035" priority="1250" stopIfTrue="1" operator="equal">
      <formula>0</formula>
    </cfRule>
  </conditionalFormatting>
  <conditionalFormatting sqref="BU348">
    <cfRule type="cellIs" dxfId="1034" priority="1248" stopIfTrue="1" operator="equal">
      <formula>0</formula>
    </cfRule>
  </conditionalFormatting>
  <conditionalFormatting sqref="BU374">
    <cfRule type="cellIs" dxfId="1033" priority="1245" stopIfTrue="1" operator="equal">
      <formula>0</formula>
    </cfRule>
  </conditionalFormatting>
  <conditionalFormatting sqref="BU402">
    <cfRule type="cellIs" dxfId="1032" priority="1244" stopIfTrue="1" operator="equal">
      <formula>0</formula>
    </cfRule>
  </conditionalFormatting>
  <conditionalFormatting sqref="BU400:BU401">
    <cfRule type="cellIs" dxfId="1031" priority="1242" stopIfTrue="1" operator="equal">
      <formula>0</formula>
    </cfRule>
  </conditionalFormatting>
  <conditionalFormatting sqref="BU396:BU397">
    <cfRule type="cellIs" dxfId="1030" priority="1243" stopIfTrue="1" operator="equal">
      <formula>0</formula>
    </cfRule>
  </conditionalFormatting>
  <conditionalFormatting sqref="BU403">
    <cfRule type="cellIs" dxfId="1029" priority="1241" stopIfTrue="1" operator="equal">
      <formula>0</formula>
    </cfRule>
  </conditionalFormatting>
  <conditionalFormatting sqref="BU404">
    <cfRule type="cellIs" dxfId="1028" priority="1240" stopIfTrue="1" operator="equal">
      <formula>0</formula>
    </cfRule>
  </conditionalFormatting>
  <conditionalFormatting sqref="BU391">
    <cfRule type="cellIs" dxfId="1027" priority="1239" stopIfTrue="1" operator="equal">
      <formula>0</formula>
    </cfRule>
  </conditionalFormatting>
  <conditionalFormatting sqref="BU392">
    <cfRule type="cellIs" dxfId="1026" priority="1238" stopIfTrue="1" operator="equal">
      <formula>0</formula>
    </cfRule>
  </conditionalFormatting>
  <conditionalFormatting sqref="BU393">
    <cfRule type="cellIs" dxfId="1025" priority="1237" stopIfTrue="1" operator="equal">
      <formula>0</formula>
    </cfRule>
  </conditionalFormatting>
  <conditionalFormatting sqref="BU15">
    <cfRule type="cellIs" dxfId="1024" priority="1236" stopIfTrue="1" operator="equal">
      <formula>0</formula>
    </cfRule>
  </conditionalFormatting>
  <conditionalFormatting sqref="BU388">
    <cfRule type="cellIs" dxfId="1023" priority="1235" stopIfTrue="1" operator="equal">
      <formula>0</formula>
    </cfRule>
  </conditionalFormatting>
  <conditionalFormatting sqref="BU389">
    <cfRule type="cellIs" dxfId="1022" priority="1234" stopIfTrue="1" operator="equal">
      <formula>0</formula>
    </cfRule>
  </conditionalFormatting>
  <conditionalFormatting sqref="BU399">
    <cfRule type="cellIs" dxfId="1021" priority="1233" stopIfTrue="1" operator="equal">
      <formula>0</formula>
    </cfRule>
  </conditionalFormatting>
  <conditionalFormatting sqref="BU398">
    <cfRule type="cellIs" dxfId="1020" priority="1232" stopIfTrue="1" operator="equal">
      <formula>0</formula>
    </cfRule>
  </conditionalFormatting>
  <conditionalFormatting sqref="BU371">
    <cfRule type="cellIs" dxfId="1019" priority="1231" stopIfTrue="1" operator="equal">
      <formula>0</formula>
    </cfRule>
  </conditionalFormatting>
  <conditionalFormatting sqref="BU627:BU630">
    <cfRule type="cellIs" dxfId="1018" priority="1230" stopIfTrue="1" operator="equal">
      <formula>0</formula>
    </cfRule>
  </conditionalFormatting>
  <conditionalFormatting sqref="BU201">
    <cfRule type="cellIs" dxfId="1017" priority="1229" stopIfTrue="1" operator="equal">
      <formula>0</formula>
    </cfRule>
  </conditionalFormatting>
  <conditionalFormatting sqref="BU58">
    <cfRule type="cellIs" dxfId="1016" priority="1228" stopIfTrue="1" operator="equal">
      <formula>0</formula>
    </cfRule>
  </conditionalFormatting>
  <conditionalFormatting sqref="BU39">
    <cfRule type="cellIs" dxfId="1015" priority="1227" stopIfTrue="1" operator="equal">
      <formula>0</formula>
    </cfRule>
  </conditionalFormatting>
  <conditionalFormatting sqref="AR225:AS225">
    <cfRule type="cellIs" dxfId="1014" priority="1226" stopIfTrue="1" operator="equal">
      <formula>0</formula>
    </cfRule>
  </conditionalFormatting>
  <conditionalFormatting sqref="AP225">
    <cfRule type="cellIs" dxfId="1013" priority="1225" stopIfTrue="1" operator="equal">
      <formula>0</formula>
    </cfRule>
  </conditionalFormatting>
  <conditionalFormatting sqref="AQ225">
    <cfRule type="cellIs" dxfId="1012" priority="1224" stopIfTrue="1" operator="equal">
      <formula>0</formula>
    </cfRule>
  </conditionalFormatting>
  <conditionalFormatting sqref="BG225">
    <cfRule type="cellIs" dxfId="1011" priority="1223" stopIfTrue="1" operator="equal">
      <formula>0</formula>
    </cfRule>
  </conditionalFormatting>
  <conditionalFormatting sqref="BG269">
    <cfRule type="cellIs" dxfId="1010" priority="1220" stopIfTrue="1" operator="equal">
      <formula>0</formula>
    </cfRule>
  </conditionalFormatting>
  <conditionalFormatting sqref="BG367">
    <cfRule type="cellIs" dxfId="1009" priority="1222" stopIfTrue="1" operator="equal">
      <formula>0</formula>
    </cfRule>
  </conditionalFormatting>
  <conditionalFormatting sqref="BG39">
    <cfRule type="cellIs" dxfId="1008" priority="1221" stopIfTrue="1" operator="equal">
      <formula>0</formula>
    </cfRule>
  </conditionalFormatting>
  <conditionalFormatting sqref="AH457">
    <cfRule type="cellIs" dxfId="1007" priority="1204" stopIfTrue="1" operator="equal">
      <formula>0</formula>
    </cfRule>
  </conditionalFormatting>
  <conditionalFormatting sqref="BF225">
    <cfRule type="cellIs" dxfId="1006" priority="1219" stopIfTrue="1" operator="equal">
      <formula>0</formula>
    </cfRule>
  </conditionalFormatting>
  <conditionalFormatting sqref="BF367">
    <cfRule type="cellIs" dxfId="1005" priority="1218" stopIfTrue="1" operator="equal">
      <formula>0</formula>
    </cfRule>
  </conditionalFormatting>
  <conditionalFormatting sqref="BF349">
    <cfRule type="cellIs" dxfId="1004" priority="1217" stopIfTrue="1" operator="equal">
      <formula>0</formula>
    </cfRule>
  </conditionalFormatting>
  <conditionalFormatting sqref="BF457">
    <cfRule type="cellIs" dxfId="1003" priority="1216" stopIfTrue="1" operator="equal">
      <formula>0</formula>
    </cfRule>
  </conditionalFormatting>
  <conditionalFormatting sqref="N434">
    <cfRule type="cellIs" dxfId="1002" priority="1215" stopIfTrue="1" operator="equal">
      <formula>0</formula>
    </cfRule>
  </conditionalFormatting>
  <conditionalFormatting sqref="AH434">
    <cfRule type="cellIs" dxfId="1001" priority="1214" stopIfTrue="1" operator="equal">
      <formula>0</formula>
    </cfRule>
  </conditionalFormatting>
  <conditionalFormatting sqref="N457">
    <cfRule type="cellIs" dxfId="1000" priority="1213" stopIfTrue="1" operator="equal">
      <formula>0</formula>
    </cfRule>
  </conditionalFormatting>
  <conditionalFormatting sqref="BF479:BF494 BF496 BF476">
    <cfRule type="cellIs" dxfId="999" priority="1212" stopIfTrue="1" operator="equal">
      <formula>0</formula>
    </cfRule>
  </conditionalFormatting>
  <conditionalFormatting sqref="BF495">
    <cfRule type="cellIs" dxfId="998" priority="1211" stopIfTrue="1" operator="equal">
      <formula>0</formula>
    </cfRule>
  </conditionalFormatting>
  <conditionalFormatting sqref="BF475">
    <cfRule type="cellIs" dxfId="997" priority="1210" stopIfTrue="1" operator="equal">
      <formula>0</formula>
    </cfRule>
  </conditionalFormatting>
  <conditionalFormatting sqref="BF477">
    <cfRule type="cellIs" dxfId="996" priority="1209" stopIfTrue="1" operator="equal">
      <formula>0</formula>
    </cfRule>
  </conditionalFormatting>
  <conditionalFormatting sqref="BF497">
    <cfRule type="cellIs" dxfId="995" priority="1208" stopIfTrue="1" operator="equal">
      <formula>0</formula>
    </cfRule>
  </conditionalFormatting>
  <conditionalFormatting sqref="BF478">
    <cfRule type="cellIs" dxfId="994" priority="1207" stopIfTrue="1" operator="equal">
      <formula>0</formula>
    </cfRule>
  </conditionalFormatting>
  <conditionalFormatting sqref="AX414">
    <cfRule type="cellIs" dxfId="993" priority="1206" stopIfTrue="1" operator="equal">
      <formula>0</formula>
    </cfRule>
  </conditionalFormatting>
  <conditionalFormatting sqref="BF32">
    <cfRule type="cellIs" dxfId="992" priority="1205" stopIfTrue="1" operator="equal">
      <formula>0</formula>
    </cfRule>
  </conditionalFormatting>
  <conditionalFormatting sqref="AH225">
    <cfRule type="cellIs" dxfId="991" priority="1203" stopIfTrue="1" operator="equal">
      <formula>0</formula>
    </cfRule>
  </conditionalFormatting>
  <conditionalFormatting sqref="BG434">
    <cfRule type="cellIs" dxfId="990" priority="1188" stopIfTrue="1" operator="equal">
      <formula>0</formula>
    </cfRule>
  </conditionalFormatting>
  <conditionalFormatting sqref="AH349">
    <cfRule type="cellIs" dxfId="989" priority="1202" stopIfTrue="1" operator="equal">
      <formula>0</formula>
    </cfRule>
  </conditionalFormatting>
  <conditionalFormatting sqref="AH367">
    <cfRule type="cellIs" dxfId="988" priority="1201" stopIfTrue="1" operator="equal">
      <formula>0</formula>
    </cfRule>
  </conditionalFormatting>
  <conditionalFormatting sqref="AH518">
    <cfRule type="cellIs" dxfId="987" priority="1200" stopIfTrue="1" operator="equal">
      <formula>0</formula>
    </cfRule>
  </conditionalFormatting>
  <conditionalFormatting sqref="BF245">
    <cfRule type="cellIs" dxfId="986" priority="1194" stopIfTrue="1" operator="equal">
      <formula>0</formula>
    </cfRule>
  </conditionalFormatting>
  <conditionalFormatting sqref="AH32">
    <cfRule type="cellIs" dxfId="985" priority="1199" stopIfTrue="1" operator="equal">
      <formula>0</formula>
    </cfRule>
  </conditionalFormatting>
  <conditionalFormatting sqref="AH119">
    <cfRule type="cellIs" dxfId="984" priority="1198" stopIfTrue="1" operator="equal">
      <formula>0</formula>
    </cfRule>
  </conditionalFormatting>
  <conditionalFormatting sqref="BF230">
    <cfRule type="cellIs" dxfId="983" priority="1193" stopIfTrue="1" operator="equal">
      <formula>0</formula>
    </cfRule>
  </conditionalFormatting>
  <conditionalFormatting sqref="AH203">
    <cfRule type="cellIs" dxfId="982" priority="1197" stopIfTrue="1" operator="equal">
      <formula>0</formula>
    </cfRule>
  </conditionalFormatting>
  <conditionalFormatting sqref="BF410">
    <cfRule type="cellIs" dxfId="981" priority="1196" stopIfTrue="1" operator="equal">
      <formula>0</formula>
    </cfRule>
  </conditionalFormatting>
  <conditionalFormatting sqref="BF305">
    <cfRule type="cellIs" dxfId="980" priority="1195" stopIfTrue="1" operator="equal">
      <formula>0</formula>
    </cfRule>
  </conditionalFormatting>
  <conditionalFormatting sqref="S124">
    <cfRule type="cellIs" dxfId="979" priority="1010" stopIfTrue="1" operator="equal">
      <formula>0</formula>
    </cfRule>
  </conditionalFormatting>
  <conditionalFormatting sqref="N124:O124">
    <cfRule type="cellIs" dxfId="978" priority="1009" stopIfTrue="1" operator="equal">
      <formula>0</formula>
    </cfRule>
  </conditionalFormatting>
  <conditionalFormatting sqref="BF241">
    <cfRule type="cellIs" dxfId="977" priority="1192" stopIfTrue="1" operator="equal">
      <formula>0</formula>
    </cfRule>
  </conditionalFormatting>
  <conditionalFormatting sqref="BF137">
    <cfRule type="cellIs" dxfId="976" priority="1191" stopIfTrue="1" operator="equal">
      <formula>0</formula>
    </cfRule>
  </conditionalFormatting>
  <conditionalFormatting sqref="BF97">
    <cfRule type="cellIs" dxfId="975" priority="1190" stopIfTrue="1" operator="equal">
      <formula>0</formula>
    </cfRule>
  </conditionalFormatting>
  <conditionalFormatting sqref="BF434">
    <cfRule type="cellIs" dxfId="974" priority="1189" stopIfTrue="1" operator="equal">
      <formula>0</formula>
    </cfRule>
  </conditionalFormatting>
  <conditionalFormatting sqref="BF455">
    <cfRule type="cellIs" dxfId="973" priority="1187" stopIfTrue="1" operator="equal">
      <formula>0</formula>
    </cfRule>
  </conditionalFormatting>
  <conditionalFormatting sqref="BF536">
    <cfRule type="cellIs" dxfId="972" priority="1186" stopIfTrue="1" operator="equal">
      <formula>0</formula>
    </cfRule>
  </conditionalFormatting>
  <conditionalFormatting sqref="BF580">
    <cfRule type="cellIs" dxfId="971" priority="1185" stopIfTrue="1" operator="equal">
      <formula>0</formula>
    </cfRule>
  </conditionalFormatting>
  <conditionalFormatting sqref="BF601">
    <cfRule type="cellIs" dxfId="970" priority="1184" stopIfTrue="1" operator="equal">
      <formula>0</formula>
    </cfRule>
  </conditionalFormatting>
  <conditionalFormatting sqref="BF642">
    <cfRule type="cellIs" dxfId="969" priority="1183" stopIfTrue="1" operator="equal">
      <formula>0</formula>
    </cfRule>
  </conditionalFormatting>
  <conditionalFormatting sqref="N38">
    <cfRule type="cellIs" dxfId="968" priority="1182" stopIfTrue="1" operator="equal">
      <formula>0</formula>
    </cfRule>
  </conditionalFormatting>
  <conditionalFormatting sqref="AH204">
    <cfRule type="cellIs" dxfId="967" priority="1181" stopIfTrue="1" operator="equal">
      <formula>0</formula>
    </cfRule>
  </conditionalFormatting>
  <conditionalFormatting sqref="BF204">
    <cfRule type="cellIs" dxfId="966" priority="1180" stopIfTrue="1" operator="equal">
      <formula>0</formula>
    </cfRule>
  </conditionalFormatting>
  <conditionalFormatting sqref="AG56">
    <cfRule type="cellIs" dxfId="965" priority="1176" stopIfTrue="1" operator="equal">
      <formula>0</formula>
    </cfRule>
  </conditionalFormatting>
  <conditionalFormatting sqref="AH180">
    <cfRule type="cellIs" dxfId="964" priority="1179" stopIfTrue="1" operator="equal">
      <formula>0</formula>
    </cfRule>
  </conditionalFormatting>
  <conditionalFormatting sqref="AH623">
    <cfRule type="cellIs" dxfId="963" priority="1178" stopIfTrue="1" operator="equal">
      <formula>0</formula>
    </cfRule>
  </conditionalFormatting>
  <conditionalFormatting sqref="O623">
    <cfRule type="cellIs" dxfId="962" priority="1177" stopIfTrue="1" operator="equal">
      <formula>0</formula>
    </cfRule>
  </conditionalFormatting>
  <conditionalFormatting sqref="AG38">
    <cfRule type="cellIs" dxfId="961" priority="1175" stopIfTrue="1" operator="equal">
      <formula>0</formula>
    </cfRule>
  </conditionalFormatting>
  <conditionalFormatting sqref="AG76">
    <cfRule type="cellIs" dxfId="960" priority="1174" stopIfTrue="1" operator="equal">
      <formula>0</formula>
    </cfRule>
  </conditionalFormatting>
  <conditionalFormatting sqref="AG79">
    <cfRule type="cellIs" dxfId="959" priority="1173" stopIfTrue="1" operator="equal">
      <formula>0</formula>
    </cfRule>
  </conditionalFormatting>
  <conditionalFormatting sqref="AA162 AD162">
    <cfRule type="cellIs" dxfId="958" priority="1172" stopIfTrue="1" operator="equal">
      <formula>0</formula>
    </cfRule>
  </conditionalFormatting>
  <conditionalFormatting sqref="AG162">
    <cfRule type="cellIs" dxfId="957" priority="1171" stopIfTrue="1" operator="equal">
      <formula>0</formula>
    </cfRule>
  </conditionalFormatting>
  <conditionalFormatting sqref="AG291">
    <cfRule type="cellIs" dxfId="956" priority="1170" stopIfTrue="1" operator="equal">
      <formula>0</formula>
    </cfRule>
  </conditionalFormatting>
  <conditionalFormatting sqref="N349">
    <cfRule type="cellIs" dxfId="955" priority="1168" stopIfTrue="1" operator="equal">
      <formula>0</formula>
    </cfRule>
  </conditionalFormatting>
  <conditionalFormatting sqref="O349">
    <cfRule type="cellIs" dxfId="954" priority="1167" stopIfTrue="1" operator="equal">
      <formula>0</formula>
    </cfRule>
  </conditionalFormatting>
  <conditionalFormatting sqref="S349">
    <cfRule type="cellIs" dxfId="953" priority="1169" stopIfTrue="1" operator="equal">
      <formula>0</formula>
    </cfRule>
  </conditionalFormatting>
  <conditionalFormatting sqref="M349">
    <cfRule type="cellIs" dxfId="952" priority="1166" stopIfTrue="1" operator="equal">
      <formula>0</formula>
    </cfRule>
  </conditionalFormatting>
  <conditionalFormatting sqref="AA122 AD122">
    <cfRule type="cellIs" dxfId="951" priority="1165" stopIfTrue="1" operator="equal">
      <formula>0</formula>
    </cfRule>
  </conditionalFormatting>
  <conditionalFormatting sqref="M119">
    <cfRule type="cellIs" dxfId="950" priority="1164" stopIfTrue="1" operator="equal">
      <formula>0</formula>
    </cfRule>
  </conditionalFormatting>
  <conditionalFormatting sqref="O203">
    <cfRule type="cellIs" dxfId="949" priority="1163" stopIfTrue="1" operator="equal">
      <formula>0</formula>
    </cfRule>
  </conditionalFormatting>
  <conditionalFormatting sqref="AP582">
    <cfRule type="cellIs" dxfId="948" priority="1162" stopIfTrue="1" operator="equal">
      <formula>0</formula>
    </cfRule>
  </conditionalFormatting>
  <conditionalFormatting sqref="N351">
    <cfRule type="cellIs" dxfId="947" priority="1161" stopIfTrue="1" operator="equal">
      <formula>0</formula>
    </cfRule>
  </conditionalFormatting>
  <conditionalFormatting sqref="AG309">
    <cfRule type="cellIs" dxfId="946" priority="1160" stopIfTrue="1" operator="equal">
      <formula>0</formula>
    </cfRule>
  </conditionalFormatting>
  <conditionalFormatting sqref="N309">
    <cfRule type="cellIs" dxfId="945" priority="1159" stopIfTrue="1" operator="equal">
      <formula>0</formula>
    </cfRule>
  </conditionalFormatting>
  <conditionalFormatting sqref="N204">
    <cfRule type="cellIs" dxfId="944" priority="1158" stopIfTrue="1" operator="equal">
      <formula>0</formula>
    </cfRule>
  </conditionalFormatting>
  <conditionalFormatting sqref="N409">
    <cfRule type="cellIs" dxfId="943" priority="1157" stopIfTrue="1" operator="equal">
      <formula>0</formula>
    </cfRule>
  </conditionalFormatting>
  <conditionalFormatting sqref="BG405">
    <cfRule type="cellIs" dxfId="942" priority="1156" stopIfTrue="1" operator="equal">
      <formula>0</formula>
    </cfRule>
  </conditionalFormatting>
  <conditionalFormatting sqref="AR434:AS434">
    <cfRule type="cellIs" dxfId="941" priority="1155" stopIfTrue="1" operator="equal">
      <formula>0</formula>
    </cfRule>
  </conditionalFormatting>
  <conditionalFormatting sqref="AQ434">
    <cfRule type="cellIs" dxfId="940" priority="1154" stopIfTrue="1" operator="equal">
      <formula>0</formula>
    </cfRule>
  </conditionalFormatting>
  <conditionalFormatting sqref="AF376:AF389 AF496:AF515 AF350 AF476:AF494 AF352:AF373 AF242:AF347">
    <cfRule type="cellIs" dxfId="939" priority="1153" stopIfTrue="1" operator="equal">
      <formula>0</formula>
    </cfRule>
  </conditionalFormatting>
  <conditionalFormatting sqref="AF538:AF557 AF623:AF629 AF518:AF536 AF631:AF640 AF413:AF429 AF431">
    <cfRule type="cellIs" dxfId="938" priority="1152" stopIfTrue="1" operator="equal">
      <formula>0</formula>
    </cfRule>
  </conditionalFormatting>
  <conditionalFormatting sqref="AF393">
    <cfRule type="cellIs" dxfId="937" priority="1144" stopIfTrue="1" operator="equal">
      <formula>0</formula>
    </cfRule>
  </conditionalFormatting>
  <conditionalFormatting sqref="AF400:AF410">
    <cfRule type="cellIs" dxfId="936" priority="1143" stopIfTrue="1" operator="equal">
      <formula>0</formula>
    </cfRule>
  </conditionalFormatting>
  <conditionalFormatting sqref="AF40:AF53">
    <cfRule type="cellIs" dxfId="935" priority="1151" stopIfTrue="1" operator="equal">
      <formula>0</formula>
    </cfRule>
  </conditionalFormatting>
  <conditionalFormatting sqref="AF55">
    <cfRule type="cellIs" dxfId="934" priority="1150" stopIfTrue="1" operator="equal">
      <formula>0</formula>
    </cfRule>
  </conditionalFormatting>
  <conditionalFormatting sqref="AF54">
    <cfRule type="cellIs" dxfId="933" priority="1148" stopIfTrue="1" operator="equal">
      <formula>0</formula>
    </cfRule>
  </conditionalFormatting>
  <conditionalFormatting sqref="AF75 AF34 AF96 AF516:AF517 AF200 AF394 AF396:AF397 AF432 AF495 AF579 AF453:AF454 AF537 AF558 AF138:AF139 AF159 AF179 AF220:AF221 AF202:AF218 AF117:AF120 AF600:AF622 AF391:AF392">
    <cfRule type="cellIs" dxfId="932" priority="1149" stopIfTrue="1" operator="equal">
      <formula>0</formula>
    </cfRule>
  </conditionalFormatting>
  <conditionalFormatting sqref="AF97">
    <cfRule type="cellIs" dxfId="931" priority="1147" stopIfTrue="1" operator="equal">
      <formula>0</formula>
    </cfRule>
  </conditionalFormatting>
  <conditionalFormatting sqref="AF180:AF199">
    <cfRule type="cellIs" dxfId="930" priority="1146" stopIfTrue="1" operator="equal">
      <formula>0</formula>
    </cfRule>
  </conditionalFormatting>
  <conditionalFormatting sqref="AF560:AF578">
    <cfRule type="cellIs" dxfId="929" priority="1137" stopIfTrue="1" operator="equal">
      <formula>0</formula>
    </cfRule>
  </conditionalFormatting>
  <conditionalFormatting sqref="AF222">
    <cfRule type="cellIs" dxfId="928" priority="1142" stopIfTrue="1" operator="equal">
      <formula>0</formula>
    </cfRule>
  </conditionalFormatting>
  <conditionalFormatting sqref="AF229:AF241 AF223:AF227">
    <cfRule type="cellIs" dxfId="927" priority="1141" stopIfTrue="1" operator="equal">
      <formula>0</formula>
    </cfRule>
  </conditionalFormatting>
  <conditionalFormatting sqref="AF412">
    <cfRule type="cellIs" dxfId="926" priority="1140" stopIfTrue="1" operator="equal">
      <formula>0</formula>
    </cfRule>
  </conditionalFormatting>
  <conditionalFormatting sqref="AF434:AF452">
    <cfRule type="cellIs" dxfId="925" priority="1139" stopIfTrue="1" operator="equal">
      <formula>0</formula>
    </cfRule>
  </conditionalFormatting>
  <conditionalFormatting sqref="AF433">
    <cfRule type="cellIs" dxfId="924" priority="1138" stopIfTrue="1" operator="equal">
      <formula>0</formula>
    </cfRule>
  </conditionalFormatting>
  <conditionalFormatting sqref="AF559">
    <cfRule type="cellIs" dxfId="923" priority="1136" stopIfTrue="1" operator="equal">
      <formula>0</formula>
    </cfRule>
  </conditionalFormatting>
  <conditionalFormatting sqref="AF581:AF599">
    <cfRule type="cellIs" dxfId="922" priority="1135" stopIfTrue="1" operator="equal">
      <formula>0</formula>
    </cfRule>
  </conditionalFormatting>
  <conditionalFormatting sqref="AF474">
    <cfRule type="cellIs" dxfId="921" priority="1134" stopIfTrue="1" operator="equal">
      <formula>0</formula>
    </cfRule>
  </conditionalFormatting>
  <conditionalFormatting sqref="AF348">
    <cfRule type="cellIs" dxfId="920" priority="1133" stopIfTrue="1" operator="equal">
      <formula>0</formula>
    </cfRule>
  </conditionalFormatting>
  <conditionalFormatting sqref="AF18:AF33">
    <cfRule type="cellIs" dxfId="919" priority="1132" stopIfTrue="1" operator="equal">
      <formula>0</formula>
    </cfRule>
  </conditionalFormatting>
  <conditionalFormatting sqref="AF59:AF74">
    <cfRule type="cellIs" dxfId="918" priority="1131" stopIfTrue="1" operator="equal">
      <formula>0</formula>
    </cfRule>
  </conditionalFormatting>
  <conditionalFormatting sqref="AF76:AF95">
    <cfRule type="cellIs" dxfId="917" priority="1130" stopIfTrue="1" operator="equal">
      <formula>0</formula>
    </cfRule>
  </conditionalFormatting>
  <conditionalFormatting sqref="AF98:AF114 AF116">
    <cfRule type="cellIs" dxfId="916" priority="1129" stopIfTrue="1" operator="equal">
      <formula>0</formula>
    </cfRule>
  </conditionalFormatting>
  <conditionalFormatting sqref="AF121:AF123 AF126:AF137">
    <cfRule type="cellIs" dxfId="915" priority="1128" stopIfTrue="1" operator="equal">
      <formula>0</formula>
    </cfRule>
  </conditionalFormatting>
  <conditionalFormatting sqref="AF140:AF156 AF158">
    <cfRule type="cellIs" dxfId="914" priority="1127" stopIfTrue="1" operator="equal">
      <formula>0</formula>
    </cfRule>
  </conditionalFormatting>
  <conditionalFormatting sqref="AF395">
    <cfRule type="cellIs" dxfId="913" priority="1125" stopIfTrue="1" operator="equal">
      <formula>0</formula>
    </cfRule>
  </conditionalFormatting>
  <conditionalFormatting sqref="AF455:AF473">
    <cfRule type="cellIs" dxfId="912" priority="1124" stopIfTrue="1" operator="equal">
      <formula>0</formula>
    </cfRule>
  </conditionalFormatting>
  <conditionalFormatting sqref="AF398">
    <cfRule type="cellIs" dxfId="911" priority="1123" stopIfTrue="1" operator="equal">
      <formula>0</formula>
    </cfRule>
  </conditionalFormatting>
  <conditionalFormatting sqref="AF228">
    <cfRule type="cellIs" dxfId="910" priority="1122" stopIfTrue="1" operator="equal">
      <formula>0</formula>
    </cfRule>
  </conditionalFormatting>
  <conditionalFormatting sqref="AF399">
    <cfRule type="cellIs" dxfId="909" priority="1121" stopIfTrue="1" operator="equal">
      <formula>0</formula>
    </cfRule>
  </conditionalFormatting>
  <conditionalFormatting sqref="AF374">
    <cfRule type="cellIs" dxfId="908" priority="1120" stopIfTrue="1" operator="equal">
      <formula>0</formula>
    </cfRule>
  </conditionalFormatting>
  <conditionalFormatting sqref="AF58">
    <cfRule type="cellIs" dxfId="907" priority="1119" stopIfTrue="1" operator="equal">
      <formula>0</formula>
    </cfRule>
  </conditionalFormatting>
  <conditionalFormatting sqref="AF39">
    <cfRule type="cellIs" dxfId="906" priority="1118" stopIfTrue="1" operator="equal">
      <formula>0</formula>
    </cfRule>
  </conditionalFormatting>
  <conditionalFormatting sqref="AF219">
    <cfRule type="cellIs" dxfId="905" priority="1117" stopIfTrue="1" operator="equal">
      <formula>0</formula>
    </cfRule>
  </conditionalFormatting>
  <conditionalFormatting sqref="AF56">
    <cfRule type="cellIs" dxfId="904" priority="1116" stopIfTrue="1" operator="equal">
      <formula>0</formula>
    </cfRule>
  </conditionalFormatting>
  <conditionalFormatting sqref="AF57">
    <cfRule type="cellIs" dxfId="903" priority="1115" stopIfTrue="1" operator="equal">
      <formula>0</formula>
    </cfRule>
  </conditionalFormatting>
  <conditionalFormatting sqref="BE375:BE389 BE644:BE645 BE496:BE515 BE349:BE350 BE475:BE494 BE352:BE373 BE309:BE330 BE332:BE347 BE242:BE307">
    <cfRule type="cellIs" dxfId="902" priority="1114" stopIfTrue="1" operator="equal">
      <formula>0</formula>
    </cfRule>
  </conditionalFormatting>
  <conditionalFormatting sqref="BE54">
    <cfRule type="cellIs" dxfId="901" priority="1112" stopIfTrue="1" operator="equal">
      <formula>0</formula>
    </cfRule>
  </conditionalFormatting>
  <conditionalFormatting sqref="BE75 BE34 BE96 BE200 BE391:BE392 BE394 BE411 BE396:BE397 BE495 BE579 BE159 BE138:BE139 BE179 BE453:BE454 BE202:BE218 BE117:BE119 BE624:BE642 BE220:BE221 BE516:BE558 BE413:BE432">
    <cfRule type="cellIs" dxfId="900" priority="1113" stopIfTrue="1" operator="equal">
      <formula>0</formula>
    </cfRule>
  </conditionalFormatting>
  <conditionalFormatting sqref="BE393">
    <cfRule type="cellIs" dxfId="899" priority="1107" stopIfTrue="1" operator="equal">
      <formula>0</formula>
    </cfRule>
  </conditionalFormatting>
  <conditionalFormatting sqref="BE40:BE53">
    <cfRule type="cellIs" dxfId="898" priority="1111" stopIfTrue="1" operator="equal">
      <formula>0</formula>
    </cfRule>
  </conditionalFormatting>
  <conditionalFormatting sqref="BE55">
    <cfRule type="cellIs" dxfId="897" priority="1110" stopIfTrue="1" operator="equal">
      <formula>0</formula>
    </cfRule>
  </conditionalFormatting>
  <conditionalFormatting sqref="BE97">
    <cfRule type="cellIs" dxfId="896" priority="1109" stopIfTrue="1" operator="equal">
      <formula>0</formula>
    </cfRule>
  </conditionalFormatting>
  <conditionalFormatting sqref="BE181:BE199">
    <cfRule type="cellIs" dxfId="895" priority="1105" stopIfTrue="1" operator="equal">
      <formula>0</formula>
    </cfRule>
  </conditionalFormatting>
  <conditionalFormatting sqref="BE201">
    <cfRule type="cellIs" dxfId="894" priority="1108" stopIfTrue="1" operator="equal">
      <formula>0</formula>
    </cfRule>
  </conditionalFormatting>
  <conditionalFormatting sqref="BE400:BE410">
    <cfRule type="cellIs" dxfId="893" priority="1106" stopIfTrue="1" operator="equal">
      <formula>0</formula>
    </cfRule>
  </conditionalFormatting>
  <conditionalFormatting sqref="BE559:BE578">
    <cfRule type="cellIs" dxfId="892" priority="1101" stopIfTrue="1" operator="equal">
      <formula>0</formula>
    </cfRule>
  </conditionalFormatting>
  <conditionalFormatting sqref="BE222">
    <cfRule type="cellIs" dxfId="891" priority="1104" stopIfTrue="1" operator="equal">
      <formula>0</formula>
    </cfRule>
  </conditionalFormatting>
  <conditionalFormatting sqref="BE223:BE227 BE229:BE241">
    <cfRule type="cellIs" dxfId="890" priority="1103" stopIfTrue="1" operator="equal">
      <formula>0</formula>
    </cfRule>
  </conditionalFormatting>
  <conditionalFormatting sqref="BE433:BE452">
    <cfRule type="cellIs" dxfId="889" priority="1102" stopIfTrue="1" operator="equal">
      <formula>0</formula>
    </cfRule>
  </conditionalFormatting>
  <conditionalFormatting sqref="BE581">
    <cfRule type="cellIs" dxfId="888" priority="1100" stopIfTrue="1" operator="equal">
      <formula>0</formula>
    </cfRule>
  </conditionalFormatting>
  <conditionalFormatting sqref="BE474">
    <cfRule type="cellIs" dxfId="887" priority="1099" stopIfTrue="1" operator="equal">
      <formula>0</formula>
    </cfRule>
  </conditionalFormatting>
  <conditionalFormatting sqref="BE348">
    <cfRule type="cellIs" dxfId="886" priority="1098" stopIfTrue="1" operator="equal">
      <formula>0</formula>
    </cfRule>
  </conditionalFormatting>
  <conditionalFormatting sqref="BE395">
    <cfRule type="cellIs" dxfId="885" priority="1089" stopIfTrue="1" operator="equal">
      <formula>0</formula>
    </cfRule>
  </conditionalFormatting>
  <conditionalFormatting sqref="BE18:BE33">
    <cfRule type="cellIs" dxfId="884" priority="1097" stopIfTrue="1" operator="equal">
      <formula>0</formula>
    </cfRule>
  </conditionalFormatting>
  <conditionalFormatting sqref="BE59:BE74">
    <cfRule type="cellIs" dxfId="883" priority="1096" stopIfTrue="1" operator="equal">
      <formula>0</formula>
    </cfRule>
  </conditionalFormatting>
  <conditionalFormatting sqref="BE76:BE78 BE80:BE95">
    <cfRule type="cellIs" dxfId="882" priority="1095" stopIfTrue="1" operator="equal">
      <formula>0</formula>
    </cfRule>
  </conditionalFormatting>
  <conditionalFormatting sqref="BE98:BE116">
    <cfRule type="cellIs" dxfId="881" priority="1094" stopIfTrue="1" operator="equal">
      <formula>0</formula>
    </cfRule>
  </conditionalFormatting>
  <conditionalFormatting sqref="BE121:BE123 BE126:BE137">
    <cfRule type="cellIs" dxfId="880" priority="1093" stopIfTrue="1" operator="equal">
      <formula>0</formula>
    </cfRule>
  </conditionalFormatting>
  <conditionalFormatting sqref="BE140:BE158">
    <cfRule type="cellIs" dxfId="879" priority="1092" stopIfTrue="1" operator="equal">
      <formula>0</formula>
    </cfRule>
  </conditionalFormatting>
  <conditionalFormatting sqref="BE412">
    <cfRule type="cellIs" dxfId="878" priority="1090" stopIfTrue="1" operator="equal">
      <formula>0</formula>
    </cfRule>
  </conditionalFormatting>
  <conditionalFormatting sqref="BE120">
    <cfRule type="cellIs" dxfId="877" priority="1088" stopIfTrue="1" operator="equal">
      <formula>0</formula>
    </cfRule>
  </conditionalFormatting>
  <conditionalFormatting sqref="BE455:BE473">
    <cfRule type="cellIs" dxfId="876" priority="1087" stopIfTrue="1" operator="equal">
      <formula>0</formula>
    </cfRule>
  </conditionalFormatting>
  <conditionalFormatting sqref="BE13">
    <cfRule type="cellIs" dxfId="875" priority="1086" stopIfTrue="1" operator="equal">
      <formula>0</formula>
    </cfRule>
  </conditionalFormatting>
  <conditionalFormatting sqref="BE646">
    <cfRule type="cellIs" dxfId="874" priority="1085" stopIfTrue="1" operator="equal">
      <formula>0</formula>
    </cfRule>
  </conditionalFormatting>
  <conditionalFormatting sqref="BE398">
    <cfRule type="cellIs" dxfId="873" priority="1084" stopIfTrue="1" operator="equal">
      <formula>0</formula>
    </cfRule>
  </conditionalFormatting>
  <conditionalFormatting sqref="BE580">
    <cfRule type="cellIs" dxfId="872" priority="1083" stopIfTrue="1" operator="equal">
      <formula>0</formula>
    </cfRule>
  </conditionalFormatting>
  <conditionalFormatting sqref="BE180">
    <cfRule type="cellIs" dxfId="871" priority="1082" stopIfTrue="1" operator="equal">
      <formula>0</formula>
    </cfRule>
  </conditionalFormatting>
  <conditionalFormatting sqref="BE228">
    <cfRule type="cellIs" dxfId="870" priority="1081" stopIfTrue="1" operator="equal">
      <formula>0</formula>
    </cfRule>
  </conditionalFormatting>
  <conditionalFormatting sqref="BE399">
    <cfRule type="cellIs" dxfId="869" priority="1080" stopIfTrue="1" operator="equal">
      <formula>0</formula>
    </cfRule>
  </conditionalFormatting>
  <conditionalFormatting sqref="BE374">
    <cfRule type="cellIs" dxfId="868" priority="1079" stopIfTrue="1" operator="equal">
      <formula>0</formula>
    </cfRule>
  </conditionalFormatting>
  <conditionalFormatting sqref="BE623">
    <cfRule type="cellIs" dxfId="867" priority="1078" stopIfTrue="1" operator="equal">
      <formula>0</formula>
    </cfRule>
  </conditionalFormatting>
  <conditionalFormatting sqref="BE600:BE622">
    <cfRule type="cellIs" dxfId="866" priority="1077" stopIfTrue="1" operator="equal">
      <formula>0</formula>
    </cfRule>
  </conditionalFormatting>
  <conditionalFormatting sqref="BE583:BE599">
    <cfRule type="cellIs" dxfId="865" priority="1076" stopIfTrue="1" operator="equal">
      <formula>0</formula>
    </cfRule>
  </conditionalFormatting>
  <conditionalFormatting sqref="BE39">
    <cfRule type="cellIs" dxfId="864" priority="1075" stopIfTrue="1" operator="equal">
      <formula>0</formula>
    </cfRule>
  </conditionalFormatting>
  <conditionalFormatting sqref="BE219">
    <cfRule type="cellIs" dxfId="863" priority="1074" stopIfTrue="1" operator="equal">
      <formula>0</formula>
    </cfRule>
  </conditionalFormatting>
  <conditionalFormatting sqref="BE582">
    <cfRule type="cellIs" dxfId="862" priority="1073" stopIfTrue="1" operator="equal">
      <formula>0</formula>
    </cfRule>
  </conditionalFormatting>
  <conditionalFormatting sqref="BE56">
    <cfRule type="cellIs" dxfId="861" priority="1072" stopIfTrue="1" operator="equal">
      <formula>0</formula>
    </cfRule>
  </conditionalFormatting>
  <conditionalFormatting sqref="BE57">
    <cfRule type="cellIs" dxfId="860" priority="1071" stopIfTrue="1" operator="equal">
      <formula>0</formula>
    </cfRule>
  </conditionalFormatting>
  <conditionalFormatting sqref="BF351:BG351">
    <cfRule type="cellIs" dxfId="859" priority="1070" stopIfTrue="1" operator="equal">
      <formula>0</formula>
    </cfRule>
  </conditionalFormatting>
  <conditionalFormatting sqref="BE351">
    <cfRule type="cellIs" dxfId="858" priority="1069" stopIfTrue="1" operator="equal">
      <formula>0</formula>
    </cfRule>
  </conditionalFormatting>
  <conditionalFormatting sqref="V372:Z372">
    <cfRule type="cellIs" dxfId="857" priority="1068" stopIfTrue="1" operator="equal">
      <formula>0</formula>
    </cfRule>
  </conditionalFormatting>
  <conditionalFormatting sqref="AR244:AS244">
    <cfRule type="cellIs" dxfId="856" priority="1067" stopIfTrue="1" operator="equal">
      <formula>0</formula>
    </cfRule>
  </conditionalFormatting>
  <conditionalFormatting sqref="AQ244">
    <cfRule type="cellIs" dxfId="855" priority="1066" stopIfTrue="1" operator="equal">
      <formula>0</formula>
    </cfRule>
  </conditionalFormatting>
  <conditionalFormatting sqref="AR247:AS247">
    <cfRule type="cellIs" dxfId="854" priority="1065" stopIfTrue="1" operator="equal">
      <formula>0</formula>
    </cfRule>
  </conditionalFormatting>
  <conditionalFormatting sqref="AQ247">
    <cfRule type="cellIs" dxfId="853" priority="1064" stopIfTrue="1" operator="equal">
      <formula>0</formula>
    </cfRule>
  </conditionalFormatting>
  <conditionalFormatting sqref="AS268">
    <cfRule type="cellIs" dxfId="852" priority="1063" stopIfTrue="1" operator="equal">
      <formula>0</formula>
    </cfRule>
  </conditionalFormatting>
  <conditionalFormatting sqref="AQ268">
    <cfRule type="cellIs" dxfId="851" priority="1062" stopIfTrue="1" operator="equal">
      <formula>0</formula>
    </cfRule>
  </conditionalFormatting>
  <conditionalFormatting sqref="AR349:AS349">
    <cfRule type="cellIs" dxfId="850" priority="1057" stopIfTrue="1" operator="equal">
      <formula>0</formula>
    </cfRule>
  </conditionalFormatting>
  <conditionalFormatting sqref="AQ349">
    <cfRule type="cellIs" dxfId="849" priority="1056" stopIfTrue="1" operator="equal">
      <formula>0</formula>
    </cfRule>
  </conditionalFormatting>
  <conditionalFormatting sqref="AR329:AS329">
    <cfRule type="cellIs" dxfId="848" priority="1061" stopIfTrue="1" operator="equal">
      <formula>0</formula>
    </cfRule>
  </conditionalFormatting>
  <conditionalFormatting sqref="AQ329">
    <cfRule type="cellIs" dxfId="847" priority="1060" stopIfTrue="1" operator="equal">
      <formula>0</formula>
    </cfRule>
  </conditionalFormatting>
  <conditionalFormatting sqref="AR332:AT332">
    <cfRule type="cellIs" dxfId="846" priority="1059" stopIfTrue="1" operator="equal">
      <formula>0</formula>
    </cfRule>
  </conditionalFormatting>
  <conditionalFormatting sqref="AQ332">
    <cfRule type="cellIs" dxfId="845" priority="1058" stopIfTrue="1" operator="equal">
      <formula>0</formula>
    </cfRule>
  </conditionalFormatting>
  <conditionalFormatting sqref="AR477:AS478">
    <cfRule type="cellIs" dxfId="844" priority="1055" stopIfTrue="1" operator="equal">
      <formula>0</formula>
    </cfRule>
  </conditionalFormatting>
  <conditionalFormatting sqref="AQ477:AQ478">
    <cfRule type="cellIs" dxfId="843" priority="1054" stopIfTrue="1" operator="equal">
      <formula>0</formula>
    </cfRule>
  </conditionalFormatting>
  <conditionalFormatting sqref="AR497:AS497">
    <cfRule type="cellIs" dxfId="842" priority="1053" stopIfTrue="1" operator="equal">
      <formula>0</formula>
    </cfRule>
  </conditionalFormatting>
  <conditionalFormatting sqref="AQ497">
    <cfRule type="cellIs" dxfId="841" priority="1052" stopIfTrue="1" operator="equal">
      <formula>0</formula>
    </cfRule>
  </conditionalFormatting>
  <conditionalFormatting sqref="AR502:AS502">
    <cfRule type="cellIs" dxfId="840" priority="1051" stopIfTrue="1" operator="equal">
      <formula>0</formula>
    </cfRule>
  </conditionalFormatting>
  <conditionalFormatting sqref="AQ502">
    <cfRule type="cellIs" dxfId="839" priority="1050" stopIfTrue="1" operator="equal">
      <formula>0</formula>
    </cfRule>
  </conditionalFormatting>
  <conditionalFormatting sqref="AR560:AS560">
    <cfRule type="cellIs" dxfId="838" priority="1049" stopIfTrue="1" operator="equal">
      <formula>0</formula>
    </cfRule>
  </conditionalFormatting>
  <conditionalFormatting sqref="AQ560">
    <cfRule type="cellIs" dxfId="837" priority="1048" stopIfTrue="1" operator="equal">
      <formula>0</formula>
    </cfRule>
  </conditionalFormatting>
  <conditionalFormatting sqref="D125">
    <cfRule type="cellIs" dxfId="836" priority="1047" stopIfTrue="1" operator="equal">
      <formula>0</formula>
    </cfRule>
  </conditionalFormatting>
  <conditionalFormatting sqref="G125:J125">
    <cfRule type="cellIs" dxfId="835" priority="1046" stopIfTrue="1" operator="equal">
      <formula>0</formula>
    </cfRule>
  </conditionalFormatting>
  <conditionalFormatting sqref="E125:F125">
    <cfRule type="cellIs" dxfId="834" priority="1045" stopIfTrue="1" operator="equal">
      <formula>0</formula>
    </cfRule>
  </conditionalFormatting>
  <conditionalFormatting sqref="K125:L125">
    <cfRule type="cellIs" dxfId="833" priority="1042" stopIfTrue="1" operator="equal">
      <formula>0</formula>
    </cfRule>
  </conditionalFormatting>
  <conditionalFormatting sqref="AI125:AO125">
    <cfRule type="cellIs" dxfId="832" priority="1044" stopIfTrue="1" operator="equal">
      <formula>0</formula>
    </cfRule>
  </conditionalFormatting>
  <conditionalFormatting sqref="S125">
    <cfRule type="cellIs" dxfId="831" priority="1033" stopIfTrue="1" operator="equal">
      <formula>0</formula>
    </cfRule>
  </conditionalFormatting>
  <conditionalFormatting sqref="BH125:BM125">
    <cfRule type="cellIs" dxfId="830" priority="1039" stopIfTrue="1" operator="equal">
      <formula>0</formula>
    </cfRule>
  </conditionalFormatting>
  <conditionalFormatting sqref="BV125:BX125">
    <cfRule type="cellIs" dxfId="829" priority="1041" stopIfTrue="1" operator="equal">
      <formula>0</formula>
    </cfRule>
  </conditionalFormatting>
  <conditionalFormatting sqref="BO125:BP125 BR125:BS125">
    <cfRule type="cellIs" dxfId="828" priority="1040" stopIfTrue="1" operator="equal">
      <formula>0</formula>
    </cfRule>
  </conditionalFormatting>
  <conditionalFormatting sqref="BY125:BZ125">
    <cfRule type="cellIs" dxfId="827" priority="1038" stopIfTrue="1" operator="equal">
      <formula>0</formula>
    </cfRule>
  </conditionalFormatting>
  <conditionalFormatting sqref="V125:AA125 AG125 AD125:AE125">
    <cfRule type="cellIs" dxfId="826" priority="1037" stopIfTrue="1" operator="equal">
      <formula>0</formula>
    </cfRule>
  </conditionalFormatting>
  <conditionalFormatting sqref="AX125:BA125 BF125:BG125 BC125:BD125">
    <cfRule type="cellIs" dxfId="825" priority="1036" stopIfTrue="1" operator="equal">
      <formula>0</formula>
    </cfRule>
  </conditionalFormatting>
  <conditionalFormatting sqref="BN125">
    <cfRule type="cellIs" dxfId="824" priority="1035" stopIfTrue="1" operator="equal">
      <formula>0</formula>
    </cfRule>
  </conditionalFormatting>
  <conditionalFormatting sqref="T125:U125">
    <cfRule type="cellIs" dxfId="823" priority="1034" stopIfTrue="1" operator="equal">
      <formula>0</formula>
    </cfRule>
  </conditionalFormatting>
  <conditionalFormatting sqref="N125:O125">
    <cfRule type="cellIs" dxfId="822" priority="1032" stopIfTrue="1" operator="equal">
      <formula>0</formula>
    </cfRule>
  </conditionalFormatting>
  <conditionalFormatting sqref="AU125:AW125 AP125">
    <cfRule type="cellIs" dxfId="821" priority="1031" stopIfTrue="1" operator="equal">
      <formula>0</formula>
    </cfRule>
  </conditionalFormatting>
  <conditionalFormatting sqref="AR125:AT125 AT118:AT124 AT126:AT136">
    <cfRule type="cellIs" dxfId="820" priority="1030" stopIfTrue="1" operator="equal">
      <formula>0</formula>
    </cfRule>
  </conditionalFormatting>
  <conditionalFormatting sqref="AQ125">
    <cfRule type="cellIs" dxfId="819" priority="1029" stopIfTrue="1" operator="equal">
      <formula>0</formula>
    </cfRule>
  </conditionalFormatting>
  <conditionalFormatting sqref="M125">
    <cfRule type="cellIs" dxfId="818" priority="1028" stopIfTrue="1" operator="equal">
      <formula>0</formula>
    </cfRule>
  </conditionalFormatting>
  <conditionalFormatting sqref="AH125">
    <cfRule type="cellIs" dxfId="817" priority="1027" stopIfTrue="1" operator="equal">
      <formula>0</formula>
    </cfRule>
  </conditionalFormatting>
  <conditionalFormatting sqref="BU125">
    <cfRule type="cellIs" dxfId="816" priority="1026" stopIfTrue="1" operator="equal">
      <formula>0</formula>
    </cfRule>
  </conditionalFormatting>
  <conditionalFormatting sqref="AF125">
    <cfRule type="cellIs" dxfId="815" priority="1025" stopIfTrue="1" operator="equal">
      <formula>0</formula>
    </cfRule>
  </conditionalFormatting>
  <conditionalFormatting sqref="BE125">
    <cfRule type="cellIs" dxfId="814" priority="1024" stopIfTrue="1" operator="equal">
      <formula>0</formula>
    </cfRule>
  </conditionalFormatting>
  <conditionalFormatting sqref="D124">
    <cfRule type="cellIs" dxfId="813" priority="1023" stopIfTrue="1" operator="equal">
      <formula>0</formula>
    </cfRule>
  </conditionalFormatting>
  <conditionalFormatting sqref="G124:J124">
    <cfRule type="cellIs" dxfId="812" priority="1022" stopIfTrue="1" operator="equal">
      <formula>0</formula>
    </cfRule>
  </conditionalFormatting>
  <conditionalFormatting sqref="E124:F124">
    <cfRule type="cellIs" dxfId="811" priority="1021" stopIfTrue="1" operator="equal">
      <formula>0</formula>
    </cfRule>
  </conditionalFormatting>
  <conditionalFormatting sqref="K124:L124">
    <cfRule type="cellIs" dxfId="810" priority="1018" stopIfTrue="1" operator="equal">
      <formula>0</formula>
    </cfRule>
  </conditionalFormatting>
  <conditionalFormatting sqref="AI124:AO124">
    <cfRule type="cellIs" dxfId="809" priority="1020" stopIfTrue="1" operator="equal">
      <formula>0</formula>
    </cfRule>
  </conditionalFormatting>
  <conditionalFormatting sqref="BH124:BM124">
    <cfRule type="cellIs" dxfId="808" priority="1015" stopIfTrue="1" operator="equal">
      <formula>0</formula>
    </cfRule>
  </conditionalFormatting>
  <conditionalFormatting sqref="BV124:BX124">
    <cfRule type="cellIs" dxfId="807" priority="1017" stopIfTrue="1" operator="equal">
      <formula>0</formula>
    </cfRule>
  </conditionalFormatting>
  <conditionalFormatting sqref="BO124:BS124">
    <cfRule type="cellIs" dxfId="806" priority="1016" stopIfTrue="1" operator="equal">
      <formula>0</formula>
    </cfRule>
  </conditionalFormatting>
  <conditionalFormatting sqref="BY124:CA124">
    <cfRule type="cellIs" dxfId="805" priority="1014" stopIfTrue="1" operator="equal">
      <formula>0</formula>
    </cfRule>
  </conditionalFormatting>
  <conditionalFormatting sqref="V124:AA124 AG124 AD124:AE124">
    <cfRule type="cellIs" dxfId="804" priority="1013" stopIfTrue="1" operator="equal">
      <formula>0</formula>
    </cfRule>
  </conditionalFormatting>
  <conditionalFormatting sqref="AX124:BA124 BF124:BG124 BC124:BD124">
    <cfRule type="cellIs" dxfId="803" priority="1012" stopIfTrue="1" operator="equal">
      <formula>0</formula>
    </cfRule>
  </conditionalFormatting>
  <conditionalFormatting sqref="T124:U124">
    <cfRule type="cellIs" dxfId="802" priority="1011" stopIfTrue="1" operator="equal">
      <formula>0</formula>
    </cfRule>
  </conditionalFormatting>
  <conditionalFormatting sqref="AU124:AW124 AP124">
    <cfRule type="cellIs" dxfId="801" priority="1008" stopIfTrue="1" operator="equal">
      <formula>0</formula>
    </cfRule>
  </conditionalFormatting>
  <conditionalFormatting sqref="AR124:AT124">
    <cfRule type="cellIs" dxfId="800" priority="1007" stopIfTrue="1" operator="equal">
      <formula>0</formula>
    </cfRule>
  </conditionalFormatting>
  <conditionalFormatting sqref="AQ124">
    <cfRule type="cellIs" dxfId="799" priority="1006" stopIfTrue="1" operator="equal">
      <formula>0</formula>
    </cfRule>
  </conditionalFormatting>
  <conditionalFormatting sqref="M124">
    <cfRule type="cellIs" dxfId="798" priority="1005" stopIfTrue="1" operator="equal">
      <formula>0</formula>
    </cfRule>
  </conditionalFormatting>
  <conditionalFormatting sqref="AH124">
    <cfRule type="cellIs" dxfId="797" priority="1004" stopIfTrue="1" operator="equal">
      <formula>0</formula>
    </cfRule>
  </conditionalFormatting>
  <conditionalFormatting sqref="BU124">
    <cfRule type="cellIs" dxfId="796" priority="1003" stopIfTrue="1" operator="equal">
      <formula>0</formula>
    </cfRule>
  </conditionalFormatting>
  <conditionalFormatting sqref="AF124">
    <cfRule type="cellIs" dxfId="795" priority="1002" stopIfTrue="1" operator="equal">
      <formula>0</formula>
    </cfRule>
  </conditionalFormatting>
  <conditionalFormatting sqref="BE124">
    <cfRule type="cellIs" dxfId="794" priority="1001" stopIfTrue="1" operator="equal">
      <formula>0</formula>
    </cfRule>
  </conditionalFormatting>
  <conditionalFormatting sqref="BN123">
    <cfRule type="cellIs" dxfId="793" priority="1000" stopIfTrue="1" operator="equal">
      <formula>0</formula>
    </cfRule>
  </conditionalFormatting>
  <conditionalFormatting sqref="BN124">
    <cfRule type="cellIs" dxfId="792" priority="999" stopIfTrue="1" operator="equal">
      <formula>0</formula>
    </cfRule>
  </conditionalFormatting>
  <conditionalFormatting sqref="BO163">
    <cfRule type="cellIs" dxfId="791" priority="998" stopIfTrue="1" operator="equal">
      <formula>0</formula>
    </cfRule>
  </conditionalFormatting>
  <conditionalFormatting sqref="BN163">
    <cfRule type="cellIs" dxfId="790" priority="997" stopIfTrue="1" operator="equal">
      <formula>0</formula>
    </cfRule>
  </conditionalFormatting>
  <conditionalFormatting sqref="BP479">
    <cfRule type="cellIs" dxfId="789" priority="996" stopIfTrue="1" operator="equal">
      <formula>0</formula>
    </cfRule>
  </conditionalFormatting>
  <conditionalFormatting sqref="AF641">
    <cfRule type="cellIs" dxfId="788" priority="995" stopIfTrue="1" operator="equal">
      <formula>0</formula>
    </cfRule>
  </conditionalFormatting>
  <conditionalFormatting sqref="BG118">
    <cfRule type="cellIs" dxfId="787" priority="982" stopIfTrue="1" operator="equal">
      <formula>0</formula>
    </cfRule>
  </conditionalFormatting>
  <conditionalFormatting sqref="R141:R152">
    <cfRule type="cellIs" dxfId="786" priority="928" stopIfTrue="1" operator="equal">
      <formula>0</formula>
    </cfRule>
  </conditionalFormatting>
  <conditionalFormatting sqref="AP160">
    <cfRule type="cellIs" dxfId="785" priority="994" stopIfTrue="1" operator="equal">
      <formula>0</formula>
    </cfRule>
  </conditionalFormatting>
  <conditionalFormatting sqref="AS160">
    <cfRule type="cellIs" dxfId="784" priority="993" stopIfTrue="1" operator="equal">
      <formula>0</formula>
    </cfRule>
  </conditionalFormatting>
  <conditionalFormatting sqref="BG478">
    <cfRule type="cellIs" dxfId="783" priority="984" stopIfTrue="1" operator="equal">
      <formula>0</formula>
    </cfRule>
  </conditionalFormatting>
  <conditionalFormatting sqref="AQ126">
    <cfRule type="cellIs" dxfId="782" priority="991" stopIfTrue="1" operator="equal">
      <formula>0</formula>
    </cfRule>
  </conditionalFormatting>
  <conditionalFormatting sqref="BG35">
    <cfRule type="cellIs" dxfId="781" priority="990" stopIfTrue="1" operator="equal">
      <formula>0</formula>
    </cfRule>
  </conditionalFormatting>
  <conditionalFormatting sqref="BG101">
    <cfRule type="cellIs" dxfId="780" priority="989" stopIfTrue="1" operator="equal">
      <formula>0</formula>
    </cfRule>
  </conditionalFormatting>
  <conditionalFormatting sqref="BF583">
    <cfRule type="cellIs" dxfId="779" priority="971" stopIfTrue="1" operator="equal">
      <formula>0</formula>
    </cfRule>
  </conditionalFormatting>
  <conditionalFormatting sqref="BG268">
    <cfRule type="cellIs" dxfId="778" priority="988" stopIfTrue="1" operator="equal">
      <formula>0</formula>
    </cfRule>
  </conditionalFormatting>
  <conditionalFormatting sqref="BO331">
    <cfRule type="cellIs" dxfId="777" priority="987" stopIfTrue="1" operator="equal">
      <formula>0</formula>
    </cfRule>
  </conditionalFormatting>
  <conditionalFormatting sqref="BP331">
    <cfRule type="cellIs" dxfId="776" priority="986" stopIfTrue="1" operator="equal">
      <formula>0</formula>
    </cfRule>
  </conditionalFormatting>
  <conditionalFormatting sqref="BN331">
    <cfRule type="cellIs" dxfId="775" priority="985" stopIfTrue="1" operator="equal">
      <formula>0</formula>
    </cfRule>
  </conditionalFormatting>
  <conditionalFormatting sqref="AF375">
    <cfRule type="cellIs" dxfId="774" priority="963" stopIfTrue="1" operator="equal">
      <formula>0</formula>
    </cfRule>
  </conditionalFormatting>
  <conditionalFormatting sqref="R389">
    <cfRule type="cellIs" dxfId="773" priority="920" stopIfTrue="1" operator="equal">
      <formula>0</formula>
    </cfRule>
  </conditionalFormatting>
  <conditionalFormatting sqref="BG76">
    <cfRule type="cellIs" dxfId="772" priority="983" stopIfTrue="1" operator="equal">
      <formula>0</formula>
    </cfRule>
  </conditionalFormatting>
  <conditionalFormatting sqref="BG160">
    <cfRule type="cellIs" dxfId="771" priority="981" stopIfTrue="1" operator="equal">
      <formula>0</formula>
    </cfRule>
  </conditionalFormatting>
  <conditionalFormatting sqref="BG245">
    <cfRule type="cellIs" dxfId="770" priority="980" stopIfTrue="1" operator="equal">
      <formula>0</formula>
    </cfRule>
  </conditionalFormatting>
  <conditionalFormatting sqref="BG329">
    <cfRule type="cellIs" dxfId="769" priority="979" stopIfTrue="1" operator="equal">
      <formula>0</formula>
    </cfRule>
  </conditionalFormatting>
  <conditionalFormatting sqref="BG457">
    <cfRule type="cellIs" dxfId="768" priority="978" stopIfTrue="1" operator="equal">
      <formula>0</formula>
    </cfRule>
  </conditionalFormatting>
  <conditionalFormatting sqref="BG538">
    <cfRule type="cellIs" dxfId="767" priority="977" stopIfTrue="1" operator="equal">
      <formula>0</formula>
    </cfRule>
  </conditionalFormatting>
  <conditionalFormatting sqref="BG561">
    <cfRule type="cellIs" dxfId="766" priority="976" stopIfTrue="1" operator="equal">
      <formula>0</formula>
    </cfRule>
  </conditionalFormatting>
  <conditionalFormatting sqref="BG583">
    <cfRule type="cellIs" dxfId="765" priority="975" stopIfTrue="1" operator="equal">
      <formula>0</formula>
    </cfRule>
  </conditionalFormatting>
  <conditionalFormatting sqref="BG601">
    <cfRule type="cellIs" dxfId="764" priority="974" stopIfTrue="1" operator="equal">
      <formula>0</formula>
    </cfRule>
  </conditionalFormatting>
  <conditionalFormatting sqref="BG630">
    <cfRule type="cellIs" dxfId="763" priority="973" stopIfTrue="1" operator="equal">
      <formula>0</formula>
    </cfRule>
  </conditionalFormatting>
  <conditionalFormatting sqref="BF501">
    <cfRule type="cellIs" dxfId="762" priority="972" stopIfTrue="1" operator="equal">
      <formula>0</formula>
    </cfRule>
  </conditionalFormatting>
  <conditionalFormatting sqref="BG349">
    <cfRule type="cellIs" dxfId="761" priority="970" stopIfTrue="1" operator="equal">
      <formula>0</formula>
    </cfRule>
  </conditionalFormatting>
  <conditionalFormatting sqref="BG414">
    <cfRule type="cellIs" dxfId="760" priority="969" stopIfTrue="1" operator="equal">
      <formula>0</formula>
    </cfRule>
  </conditionalFormatting>
  <conditionalFormatting sqref="BG458">
    <cfRule type="cellIs" dxfId="759" priority="968" stopIfTrue="1" operator="equal">
      <formula>0</formula>
    </cfRule>
  </conditionalFormatting>
  <conditionalFormatting sqref="M243">
    <cfRule type="cellIs" dxfId="758" priority="967" stopIfTrue="1" operator="equal">
      <formula>0</formula>
    </cfRule>
  </conditionalFormatting>
  <conditionalFormatting sqref="M78">
    <cfRule type="cellIs" dxfId="757" priority="966" stopIfTrue="1" operator="equal">
      <formula>0</formula>
    </cfRule>
  </conditionalFormatting>
  <conditionalFormatting sqref="BG185">
    <cfRule type="cellIs" dxfId="756" priority="965" stopIfTrue="1" operator="equal">
      <formula>0</formula>
    </cfRule>
  </conditionalFormatting>
  <conditionalFormatting sqref="AF630:AH630">
    <cfRule type="cellIs" dxfId="755" priority="964" stopIfTrue="1" operator="equal">
      <formula>0</formula>
    </cfRule>
  </conditionalFormatting>
  <conditionalFormatting sqref="BY375:BZ375">
    <cfRule type="cellIs" dxfId="754" priority="961" stopIfTrue="1" operator="equal">
      <formula>0</formula>
    </cfRule>
  </conditionalFormatting>
  <conditionalFormatting sqref="BW375:BX375">
    <cfRule type="cellIs" dxfId="753" priority="962" stopIfTrue="1" operator="equal">
      <formula>0</formula>
    </cfRule>
  </conditionalFormatting>
  <conditionalFormatting sqref="BV375">
    <cfRule type="cellIs" dxfId="752" priority="960" stopIfTrue="1" operator="equal">
      <formula>0</formula>
    </cfRule>
  </conditionalFormatting>
  <conditionalFormatting sqref="BO375:BP375 BR375:BS375">
    <cfRule type="cellIs" dxfId="751" priority="959" stopIfTrue="1" operator="equal">
      <formula>0</formula>
    </cfRule>
  </conditionalFormatting>
  <conditionalFormatting sqref="R372:R373">
    <cfRule type="cellIs" dxfId="750" priority="897" stopIfTrue="1" operator="equal">
      <formula>0</formula>
    </cfRule>
  </conditionalFormatting>
  <conditionalFormatting sqref="BH375:BM375">
    <cfRule type="cellIs" dxfId="749" priority="958" stopIfTrue="1" operator="equal">
      <formula>0</formula>
    </cfRule>
  </conditionalFormatting>
  <conditionalFormatting sqref="BN375">
    <cfRule type="cellIs" dxfId="748" priority="957" stopIfTrue="1" operator="equal">
      <formula>0</formula>
    </cfRule>
  </conditionalFormatting>
  <conditionalFormatting sqref="BU375">
    <cfRule type="cellIs" dxfId="747" priority="956" stopIfTrue="1" operator="equal">
      <formula>0</formula>
    </cfRule>
  </conditionalFormatting>
  <conditionalFormatting sqref="BG291">
    <cfRule type="cellIs" dxfId="746" priority="955" stopIfTrue="1" operator="equal">
      <formula>0</formula>
    </cfRule>
  </conditionalFormatting>
  <conditionalFormatting sqref="BG477">
    <cfRule type="cellIs" dxfId="745" priority="954" stopIfTrue="1" operator="equal">
      <formula>0</formula>
    </cfRule>
  </conditionalFormatting>
  <conditionalFormatting sqref="BG502">
    <cfRule type="cellIs" dxfId="744" priority="953" stopIfTrue="1" operator="equal">
      <formula>0</formula>
    </cfRule>
  </conditionalFormatting>
  <conditionalFormatting sqref="BG266:BG267">
    <cfRule type="cellIs" dxfId="743" priority="952" stopIfTrue="1" operator="equal">
      <formula>0</formula>
    </cfRule>
  </conditionalFormatting>
  <conditionalFormatting sqref="BG295">
    <cfRule type="cellIs" dxfId="742" priority="951" stopIfTrue="1" operator="equal">
      <formula>0</formula>
    </cfRule>
  </conditionalFormatting>
  <conditionalFormatting sqref="AF475">
    <cfRule type="cellIs" dxfId="741" priority="950" stopIfTrue="1" operator="equal">
      <formula>0</formula>
    </cfRule>
  </conditionalFormatting>
  <conditionalFormatting sqref="AF642">
    <cfRule type="cellIs" dxfId="740" priority="949" stopIfTrue="1" operator="equal">
      <formula>0</formula>
    </cfRule>
  </conditionalFormatting>
  <conditionalFormatting sqref="AP297">
    <cfRule type="cellIs" dxfId="739" priority="948" stopIfTrue="1" operator="equal">
      <formula>0</formula>
    </cfRule>
  </conditionalFormatting>
  <conditionalFormatting sqref="BY647">
    <cfRule type="cellIs" dxfId="738" priority="947" stopIfTrue="1" operator="equal">
      <formula>0</formula>
    </cfRule>
  </conditionalFormatting>
  <conditionalFormatting sqref="N126:O126">
    <cfRule type="cellIs" dxfId="737" priority="946" stopIfTrue="1" operator="equal">
      <formula>0</formula>
    </cfRule>
  </conditionalFormatting>
  <conditionalFormatting sqref="M126">
    <cfRule type="cellIs" dxfId="736" priority="945" stopIfTrue="1" operator="equal">
      <formula>0</formula>
    </cfRule>
  </conditionalFormatting>
  <conditionalFormatting sqref="O180:O184">
    <cfRule type="cellIs" dxfId="735" priority="943" stopIfTrue="1" operator="equal">
      <formula>0</formula>
    </cfRule>
  </conditionalFormatting>
  <conditionalFormatting sqref="N180:N184">
    <cfRule type="cellIs" dxfId="734" priority="944" stopIfTrue="1" operator="equal">
      <formula>0</formula>
    </cfRule>
  </conditionalFormatting>
  <conditionalFormatting sqref="M180:M184">
    <cfRule type="cellIs" dxfId="733" priority="942" stopIfTrue="1" operator="equal">
      <formula>0</formula>
    </cfRule>
  </conditionalFormatting>
  <conditionalFormatting sqref="N227:N228">
    <cfRule type="cellIs" dxfId="732" priority="941" stopIfTrue="1" operator="equal">
      <formula>0</formula>
    </cfRule>
  </conditionalFormatting>
  <conditionalFormatting sqref="O227:O228">
    <cfRule type="cellIs" dxfId="731" priority="940" stopIfTrue="1" operator="equal">
      <formula>0</formula>
    </cfRule>
  </conditionalFormatting>
  <conditionalFormatting sqref="O268:O269">
    <cfRule type="cellIs" dxfId="730" priority="939" stopIfTrue="1" operator="equal">
      <formula>0</formula>
    </cfRule>
  </conditionalFormatting>
  <conditionalFormatting sqref="M268:M269">
    <cfRule type="cellIs" dxfId="729" priority="938" stopIfTrue="1" operator="equal">
      <formula>0</formula>
    </cfRule>
  </conditionalFormatting>
  <conditionalFormatting sqref="R13">
    <cfRule type="cellIs" dxfId="728" priority="937" stopIfTrue="1" operator="equal">
      <formula>0</formula>
    </cfRule>
  </conditionalFormatting>
  <conditionalFormatting sqref="R433:R434 R436:R449">
    <cfRule type="cellIs" dxfId="727" priority="914" stopIfTrue="1" operator="equal">
      <formula>0</formula>
    </cfRule>
  </conditionalFormatting>
  <conditionalFormatting sqref="R98:R99 R116">
    <cfRule type="cellIs" dxfId="726" priority="933" stopIfTrue="1" operator="equal">
      <formula>0</formula>
    </cfRule>
  </conditionalFormatting>
  <conditionalFormatting sqref="R54">
    <cfRule type="cellIs" dxfId="725" priority="932" stopIfTrue="1" operator="equal">
      <formula>0</formula>
    </cfRule>
  </conditionalFormatting>
  <conditionalFormatting sqref="R72">
    <cfRule type="cellIs" dxfId="724" priority="931" stopIfTrue="1" operator="equal">
      <formula>0</formula>
    </cfRule>
  </conditionalFormatting>
  <conditionalFormatting sqref="R140">
    <cfRule type="cellIs" dxfId="723" priority="930" stopIfTrue="1" operator="equal">
      <formula>0</formula>
    </cfRule>
  </conditionalFormatting>
  <conditionalFormatting sqref="R100:R115">
    <cfRule type="cellIs" dxfId="722" priority="929" stopIfTrue="1" operator="equal">
      <formula>0</formula>
    </cfRule>
  </conditionalFormatting>
  <conditionalFormatting sqref="R400">
    <cfRule type="cellIs" dxfId="721" priority="911" stopIfTrue="1" operator="equal">
      <formula>0</formula>
    </cfRule>
  </conditionalFormatting>
  <conditionalFormatting sqref="R160">
    <cfRule type="cellIs" dxfId="720" priority="927" stopIfTrue="1" operator="equal">
      <formula>0</formula>
    </cfRule>
  </conditionalFormatting>
  <conditionalFormatting sqref="R402:R406 R409">
    <cfRule type="cellIs" dxfId="719" priority="917" stopIfTrue="1" operator="equal">
      <formula>0</formula>
    </cfRule>
  </conditionalFormatting>
  <conditionalFormatting sqref="R577:R579 R513:R517 R599:R600 R520:R558 R624:R625 R602:R622 R476:R511">
    <cfRule type="cellIs" dxfId="718" priority="926" stopIfTrue="1" operator="equal">
      <formula>0</formula>
    </cfRule>
  </conditionalFormatting>
  <conditionalFormatting sqref="R512">
    <cfRule type="cellIs" dxfId="717" priority="925" stopIfTrue="1" operator="equal">
      <formula>0</formula>
    </cfRule>
  </conditionalFormatting>
  <conditionalFormatting sqref="R559:R576">
    <cfRule type="cellIs" dxfId="716" priority="924" stopIfTrue="1" operator="equal">
      <formula>0</formula>
    </cfRule>
  </conditionalFormatting>
  <conditionalFormatting sqref="R347 R368:R370 R411 R327 R390 R431:R432 R413:R414 R475 R450:R454 R376:R388 R309 R394 R397 R392 R456:R473 R311:R325 R416:R429">
    <cfRule type="cellIs" dxfId="715" priority="923" stopIfTrue="1" operator="equal">
      <formula>0</formula>
    </cfRule>
  </conditionalFormatting>
  <conditionalFormatting sqref="R350:R352 R354:R367">
    <cfRule type="cellIs" dxfId="714" priority="922" stopIfTrue="1" operator="equal">
      <formula>0</formula>
    </cfRule>
  </conditionalFormatting>
  <conditionalFormatting sqref="R328:R346">
    <cfRule type="cellIs" dxfId="713" priority="921" stopIfTrue="1" operator="equal">
      <formula>0</formula>
    </cfRule>
  </conditionalFormatting>
  <conditionalFormatting sqref="R261">
    <cfRule type="cellIs" dxfId="712" priority="902" stopIfTrue="1" operator="equal">
      <formula>0</formula>
    </cfRule>
  </conditionalFormatting>
  <conditionalFormatting sqref="R326">
    <cfRule type="cellIs" dxfId="711" priority="919" stopIfTrue="1" operator="equal">
      <formula>0</formula>
    </cfRule>
  </conditionalFormatting>
  <conditionalFormatting sqref="R399">
    <cfRule type="cellIs" dxfId="710" priority="918" stopIfTrue="1" operator="equal">
      <formula>0</formula>
    </cfRule>
  </conditionalFormatting>
  <conditionalFormatting sqref="R430">
    <cfRule type="cellIs" dxfId="709" priority="916" stopIfTrue="1" operator="equal">
      <formula>0</formula>
    </cfRule>
  </conditionalFormatting>
  <conditionalFormatting sqref="R398">
    <cfRule type="cellIs" dxfId="708" priority="915" stopIfTrue="1" operator="equal">
      <formula>0</formula>
    </cfRule>
  </conditionalFormatting>
  <conditionalFormatting sqref="R395">
    <cfRule type="cellIs" dxfId="707" priority="909" stopIfTrue="1" operator="equal">
      <formula>0</formula>
    </cfRule>
  </conditionalFormatting>
  <conditionalFormatting sqref="R348">
    <cfRule type="cellIs" dxfId="706" priority="913" stopIfTrue="1" operator="equal">
      <formula>0</formula>
    </cfRule>
  </conditionalFormatting>
  <conditionalFormatting sqref="R474">
    <cfRule type="cellIs" dxfId="705" priority="912" stopIfTrue="1" operator="equal">
      <formula>0</formula>
    </cfRule>
  </conditionalFormatting>
  <conditionalFormatting sqref="R396">
    <cfRule type="cellIs" dxfId="704" priority="910" stopIfTrue="1" operator="equal">
      <formula>0</formula>
    </cfRule>
  </conditionalFormatting>
  <conditionalFormatting sqref="R393">
    <cfRule type="cellIs" dxfId="703" priority="908" stopIfTrue="1" operator="equal">
      <formula>0</formula>
    </cfRule>
  </conditionalFormatting>
  <conditionalFormatting sqref="R391">
    <cfRule type="cellIs" dxfId="702" priority="907" stopIfTrue="1" operator="equal">
      <formula>0</formula>
    </cfRule>
  </conditionalFormatting>
  <conditionalFormatting sqref="R200 R262:R265 R179 R241:R242 R202 R284:R294 R163:R177 R204:R222 R305:R306 R249:R260">
    <cfRule type="cellIs" dxfId="701" priority="906" stopIfTrue="1" operator="equal">
      <formula>0</formula>
    </cfRule>
  </conditionalFormatting>
  <conditionalFormatting sqref="R199">
    <cfRule type="cellIs" dxfId="700" priority="905" stopIfTrue="1" operator="equal">
      <formula>0</formula>
    </cfRule>
  </conditionalFormatting>
  <conditionalFormatting sqref="R186 R188:R198">
    <cfRule type="cellIs" dxfId="699" priority="904" stopIfTrue="1" operator="equal">
      <formula>0</formula>
    </cfRule>
  </conditionalFormatting>
  <conditionalFormatting sqref="R178">
    <cfRule type="cellIs" dxfId="698" priority="903" stopIfTrue="1" operator="equal">
      <formula>0</formula>
    </cfRule>
  </conditionalFormatting>
  <conditionalFormatting sqref="R601">
    <cfRule type="cellIs" dxfId="697" priority="891" stopIfTrue="1" operator="equal">
      <formula>0</formula>
    </cfRule>
  </conditionalFormatting>
  <conditionalFormatting sqref="R270:R283">
    <cfRule type="cellIs" dxfId="696" priority="901" stopIfTrue="1" operator="equal">
      <formula>0</formula>
    </cfRule>
  </conditionalFormatting>
  <conditionalFormatting sqref="R201">
    <cfRule type="cellIs" dxfId="695" priority="900" stopIfTrue="1" operator="equal">
      <formula>0</formula>
    </cfRule>
  </conditionalFormatting>
  <conditionalFormatting sqref="R223:R226 R230">
    <cfRule type="cellIs" dxfId="694" priority="899" stopIfTrue="1" operator="equal">
      <formula>0</formula>
    </cfRule>
  </conditionalFormatting>
  <conditionalFormatting sqref="R410">
    <cfRule type="cellIs" dxfId="693" priority="892" stopIfTrue="1" operator="equal">
      <formula>0</formula>
    </cfRule>
  </conditionalFormatting>
  <conditionalFormatting sqref="R55:R57 R158:R159 R626:R630 R59:R71 R41:R53 R73:R96 R117:R120 R127:R139 R632:R642 R122:R123 R17:R34">
    <cfRule type="cellIs" dxfId="692" priority="936" stopIfTrue="1" operator="equal">
      <formula>0</formula>
    </cfRule>
  </conditionalFormatting>
  <conditionalFormatting sqref="R153:R156">
    <cfRule type="cellIs" dxfId="691" priority="935" stopIfTrue="1" operator="equal">
      <formula>0</formula>
    </cfRule>
  </conditionalFormatting>
  <conditionalFormatting sqref="R157">
    <cfRule type="cellIs" dxfId="690" priority="934" stopIfTrue="1" operator="equal">
      <formula>0</formula>
    </cfRule>
  </conditionalFormatting>
  <conditionalFormatting sqref="R371">
    <cfRule type="cellIs" dxfId="689" priority="896" stopIfTrue="1" operator="equal">
      <formula>0</formula>
    </cfRule>
  </conditionalFormatting>
  <conditionalFormatting sqref="R374">
    <cfRule type="cellIs" dxfId="688" priority="894" stopIfTrue="1" operator="equal">
      <formula>0</formula>
    </cfRule>
  </conditionalFormatting>
  <conditionalFormatting sqref="R519">
    <cfRule type="cellIs" dxfId="687" priority="895" stopIfTrue="1" operator="equal">
      <formula>0</formula>
    </cfRule>
  </conditionalFormatting>
  <conditionalFormatting sqref="R401">
    <cfRule type="cellIs" dxfId="686" priority="893" stopIfTrue="1" operator="equal">
      <formula>0</formula>
    </cfRule>
  </conditionalFormatting>
  <conditionalFormatting sqref="R375">
    <cfRule type="cellIs" dxfId="685" priority="869" stopIfTrue="1" operator="equal">
      <formula>0</formula>
    </cfRule>
  </conditionalFormatting>
  <conditionalFormatting sqref="S375">
    <cfRule type="cellIs" dxfId="684" priority="870" stopIfTrue="1" operator="equal">
      <formula>0</formula>
    </cfRule>
  </conditionalFormatting>
  <conditionalFormatting sqref="R162">
    <cfRule type="cellIs" dxfId="683" priority="890" stopIfTrue="1" operator="equal">
      <formula>0</formula>
    </cfRule>
  </conditionalFormatting>
  <conditionalFormatting sqref="R353">
    <cfRule type="cellIs" dxfId="682" priority="888" stopIfTrue="1" operator="equal">
      <formula>0</formula>
    </cfRule>
  </conditionalFormatting>
  <conditionalFormatting sqref="R58">
    <cfRule type="cellIs" dxfId="681" priority="889" stopIfTrue="1" operator="equal">
      <formula>0</formula>
    </cfRule>
  </conditionalFormatting>
  <conditionalFormatting sqref="R623">
    <cfRule type="cellIs" dxfId="680" priority="887" stopIfTrue="1" operator="equal">
      <formula>0</formula>
    </cfRule>
  </conditionalFormatting>
  <conditionalFormatting sqref="R349">
    <cfRule type="cellIs" dxfId="679" priority="886" stopIfTrue="1" operator="equal">
      <formula>0</formula>
    </cfRule>
  </conditionalFormatting>
  <conditionalFormatting sqref="S307">
    <cfRule type="cellIs" dxfId="678" priority="874" stopIfTrue="1" operator="equal">
      <formula>0</formula>
    </cfRule>
  </conditionalFormatting>
  <conditionalFormatting sqref="R125">
    <cfRule type="cellIs" dxfId="677" priority="885" stopIfTrue="1" operator="equal">
      <formula>0</formula>
    </cfRule>
  </conditionalFormatting>
  <conditionalFormatting sqref="R124">
    <cfRule type="cellIs" dxfId="676" priority="884" stopIfTrue="1" operator="equal">
      <formula>0</formula>
    </cfRule>
  </conditionalFormatting>
  <conditionalFormatting sqref="R126">
    <cfRule type="cellIs" dxfId="675" priority="883" stopIfTrue="1" operator="equal">
      <formula>0</formula>
    </cfRule>
  </conditionalFormatting>
  <conditionalFormatting sqref="R180:R184">
    <cfRule type="cellIs" dxfId="674" priority="882" stopIfTrue="1" operator="equal">
      <formula>0</formula>
    </cfRule>
  </conditionalFormatting>
  <conditionalFormatting sqref="R227:R228">
    <cfRule type="cellIs" dxfId="673" priority="881" stopIfTrue="1" operator="equal">
      <formula>0</formula>
    </cfRule>
  </conditionalFormatting>
  <conditionalFormatting sqref="R97">
    <cfRule type="cellIs" dxfId="672" priority="865" stopIfTrue="1" operator="equal">
      <formula>0</formula>
    </cfRule>
  </conditionalFormatting>
  <conditionalFormatting sqref="R35:R38">
    <cfRule type="cellIs" dxfId="671" priority="880" stopIfTrue="1" operator="equal">
      <formula>0</formula>
    </cfRule>
  </conditionalFormatting>
  <conditionalFormatting sqref="R187">
    <cfRule type="cellIs" dxfId="670" priority="879" stopIfTrue="1" operator="equal">
      <formula>0</formula>
    </cfRule>
  </conditionalFormatting>
  <conditionalFormatting sqref="R203">
    <cfRule type="cellIs" dxfId="669" priority="878" stopIfTrue="1" operator="equal">
      <formula>0</formula>
    </cfRule>
  </conditionalFormatting>
  <conditionalFormatting sqref="R266:R267">
    <cfRule type="cellIs" dxfId="668" priority="877" stopIfTrue="1" operator="equal">
      <formula>0</formula>
    </cfRule>
  </conditionalFormatting>
  <conditionalFormatting sqref="S296">
    <cfRule type="cellIs" dxfId="667" priority="876" stopIfTrue="1" operator="equal">
      <formula>0</formula>
    </cfRule>
  </conditionalFormatting>
  <conditionalFormatting sqref="R296">
    <cfRule type="cellIs" dxfId="666" priority="875" stopIfTrue="1" operator="equal">
      <formula>0</formula>
    </cfRule>
  </conditionalFormatting>
  <conditionalFormatting sqref="R307">
    <cfRule type="cellIs" dxfId="665" priority="873" stopIfTrue="1" operator="equal">
      <formula>0</formula>
    </cfRule>
  </conditionalFormatting>
  <conditionalFormatting sqref="S308">
    <cfRule type="cellIs" dxfId="664" priority="872" stopIfTrue="1" operator="equal">
      <formula>0</formula>
    </cfRule>
  </conditionalFormatting>
  <conditionalFormatting sqref="R308">
    <cfRule type="cellIs" dxfId="663" priority="871" stopIfTrue="1" operator="equal">
      <formula>0</formula>
    </cfRule>
  </conditionalFormatting>
  <conditionalFormatting sqref="R407">
    <cfRule type="cellIs" dxfId="662" priority="868" stopIfTrue="1" operator="equal">
      <formula>0</formula>
    </cfRule>
  </conditionalFormatting>
  <conditionalFormatting sqref="S537">
    <cfRule type="cellIs" dxfId="661" priority="867" stopIfTrue="1" operator="equal">
      <formula>0</formula>
    </cfRule>
  </conditionalFormatting>
  <conditionalFormatting sqref="S97">
    <cfRule type="cellIs" dxfId="660" priority="866" stopIfTrue="1" operator="equal">
      <formula>0</formula>
    </cfRule>
  </conditionalFormatting>
  <conditionalFormatting sqref="R121">
    <cfRule type="cellIs" dxfId="659" priority="864" stopIfTrue="1" operator="equal">
      <formula>0</formula>
    </cfRule>
  </conditionalFormatting>
  <conditionalFormatting sqref="T40:U40">
    <cfRule type="cellIs" dxfId="658" priority="863" stopIfTrue="1" operator="equal">
      <formula>0</formula>
    </cfRule>
  </conditionalFormatting>
  <conditionalFormatting sqref="S40">
    <cfRule type="cellIs" dxfId="657" priority="862" stopIfTrue="1" operator="equal">
      <formula>0</formula>
    </cfRule>
  </conditionalFormatting>
  <conditionalFormatting sqref="N40:O40">
    <cfRule type="cellIs" dxfId="656" priority="861" stopIfTrue="1" operator="equal">
      <formula>0</formula>
    </cfRule>
  </conditionalFormatting>
  <conditionalFormatting sqref="M40">
    <cfRule type="cellIs" dxfId="655" priority="860" stopIfTrue="1" operator="equal">
      <formula>0</formula>
    </cfRule>
  </conditionalFormatting>
  <conditionalFormatting sqref="R40">
    <cfRule type="cellIs" dxfId="654" priority="859" stopIfTrue="1" operator="equal">
      <formula>0</formula>
    </cfRule>
  </conditionalFormatting>
  <conditionalFormatting sqref="S435">
    <cfRule type="cellIs" dxfId="653" priority="857" stopIfTrue="1" operator="equal">
      <formula>0</formula>
    </cfRule>
  </conditionalFormatting>
  <conditionalFormatting sqref="S586">
    <cfRule type="cellIs" dxfId="652" priority="858" stopIfTrue="1" operator="equal">
      <formula>0</formula>
    </cfRule>
  </conditionalFormatting>
  <conditionalFormatting sqref="O435">
    <cfRule type="cellIs" dxfId="651" priority="855" stopIfTrue="1" operator="equal">
      <formula>0</formula>
    </cfRule>
  </conditionalFormatting>
  <conditionalFormatting sqref="N435">
    <cfRule type="cellIs" dxfId="650" priority="856" stopIfTrue="1" operator="equal">
      <formula>0</formula>
    </cfRule>
  </conditionalFormatting>
  <conditionalFormatting sqref="M435">
    <cfRule type="cellIs" dxfId="649" priority="854" stopIfTrue="1" operator="equal">
      <formula>0</formula>
    </cfRule>
  </conditionalFormatting>
  <conditionalFormatting sqref="R435">
    <cfRule type="cellIs" dxfId="648" priority="853" stopIfTrue="1" operator="equal">
      <formula>0</formula>
    </cfRule>
  </conditionalFormatting>
  <conditionalFormatting sqref="O455">
    <cfRule type="cellIs" dxfId="647" priority="850" stopIfTrue="1" operator="equal">
      <formula>0</formula>
    </cfRule>
  </conditionalFormatting>
  <conditionalFormatting sqref="N455">
    <cfRule type="cellIs" dxfId="646" priority="851" stopIfTrue="1" operator="equal">
      <formula>0</formula>
    </cfRule>
  </conditionalFormatting>
  <conditionalFormatting sqref="S455">
    <cfRule type="cellIs" dxfId="645" priority="852" stopIfTrue="1" operator="equal">
      <formula>0</formula>
    </cfRule>
  </conditionalFormatting>
  <conditionalFormatting sqref="M455">
    <cfRule type="cellIs" dxfId="644" priority="849" stopIfTrue="1" operator="equal">
      <formula>0</formula>
    </cfRule>
  </conditionalFormatting>
  <conditionalFormatting sqref="R455">
    <cfRule type="cellIs" dxfId="643" priority="848" stopIfTrue="1" operator="equal">
      <formula>0</formula>
    </cfRule>
  </conditionalFormatting>
  <conditionalFormatting sqref="AU433">
    <cfRule type="cellIs" dxfId="642" priority="847" stopIfTrue="1" operator="equal">
      <formula>0</formula>
    </cfRule>
  </conditionalFormatting>
  <conditionalFormatting sqref="O310">
    <cfRule type="cellIs" dxfId="641" priority="836" stopIfTrue="1" operator="equal">
      <formula>0</formula>
    </cfRule>
  </conditionalFormatting>
  <conditionalFormatting sqref="AU453">
    <cfRule type="cellIs" dxfId="640" priority="846" stopIfTrue="1" operator="equal">
      <formula>0</formula>
    </cfRule>
  </conditionalFormatting>
  <conditionalFormatting sqref="AT453">
    <cfRule type="cellIs" dxfId="639" priority="845" stopIfTrue="1" operator="equal">
      <formula>0</formula>
    </cfRule>
  </conditionalFormatting>
  <conditionalFormatting sqref="AU454">
    <cfRule type="cellIs" dxfId="638" priority="844" stopIfTrue="1" operator="equal">
      <formula>0</formula>
    </cfRule>
  </conditionalFormatting>
  <conditionalFormatting sqref="AT454">
    <cfRule type="cellIs" dxfId="637" priority="843" stopIfTrue="1" operator="equal">
      <formula>0</formula>
    </cfRule>
  </conditionalFormatting>
  <conditionalFormatting sqref="T234:U234">
    <cfRule type="cellIs" dxfId="636" priority="842" stopIfTrue="1" operator="equal">
      <formula>0</formula>
    </cfRule>
  </conditionalFormatting>
  <conditionalFormatting sqref="S234">
    <cfRule type="cellIs" dxfId="635" priority="841" stopIfTrue="1" operator="equal">
      <formula>0</formula>
    </cfRule>
  </conditionalFormatting>
  <conditionalFormatting sqref="M234">
    <cfRule type="cellIs" dxfId="634" priority="840" stopIfTrue="1" operator="equal">
      <formula>0</formula>
    </cfRule>
  </conditionalFormatting>
  <conditionalFormatting sqref="N234">
    <cfRule type="cellIs" dxfId="633" priority="839" stopIfTrue="1" operator="equal">
      <formula>0</formula>
    </cfRule>
  </conditionalFormatting>
  <conditionalFormatting sqref="O234">
    <cfRule type="cellIs" dxfId="632" priority="838" stopIfTrue="1" operator="equal">
      <formula>0</formula>
    </cfRule>
  </conditionalFormatting>
  <conditionalFormatting sqref="M310">
    <cfRule type="cellIs" dxfId="631" priority="835" stopIfTrue="1" operator="equal">
      <formula>0</formula>
    </cfRule>
  </conditionalFormatting>
  <conditionalFormatting sqref="N310">
    <cfRule type="cellIs" dxfId="630" priority="837" stopIfTrue="1" operator="equal">
      <formula>0</formula>
    </cfRule>
  </conditionalFormatting>
  <conditionalFormatting sqref="BP119:BQ119">
    <cfRule type="cellIs" dxfId="629" priority="831" stopIfTrue="1" operator="equal">
      <formula>0</formula>
    </cfRule>
  </conditionalFormatting>
  <conditionalFormatting sqref="S310">
    <cfRule type="cellIs" dxfId="628" priority="834" stopIfTrue="1" operator="equal">
      <formula>0</formula>
    </cfRule>
  </conditionalFormatting>
  <conditionalFormatting sqref="BO119 BR119:BS119">
    <cfRule type="cellIs" dxfId="627" priority="832" stopIfTrue="1" operator="equal">
      <formula>0</formula>
    </cfRule>
  </conditionalFormatting>
  <conditionalFormatting sqref="AR118:AS118">
    <cfRule type="cellIs" dxfId="626" priority="833" stopIfTrue="1" operator="equal">
      <formula>0</formula>
    </cfRule>
  </conditionalFormatting>
  <conditionalFormatting sqref="BN119">
    <cfRule type="cellIs" dxfId="625" priority="830" stopIfTrue="1" operator="equal">
      <formula>0</formula>
    </cfRule>
  </conditionalFormatting>
  <conditionalFormatting sqref="AT143:AT156">
    <cfRule type="cellIs" dxfId="624" priority="829" stopIfTrue="1" operator="equal">
      <formula>0</formula>
    </cfRule>
  </conditionalFormatting>
  <conditionalFormatting sqref="AT160:AT177">
    <cfRule type="cellIs" dxfId="623" priority="828" stopIfTrue="1" operator="equal">
      <formula>0</formula>
    </cfRule>
  </conditionalFormatting>
  <conditionalFormatting sqref="BQ125:BQ136">
    <cfRule type="cellIs" dxfId="622" priority="827" stopIfTrue="1" operator="equal">
      <formula>0</formula>
    </cfRule>
  </conditionalFormatting>
  <conditionalFormatting sqref="BQ143:BQ157">
    <cfRule type="cellIs" dxfId="621" priority="826" stopIfTrue="1" operator="equal">
      <formula>0</formula>
    </cfRule>
  </conditionalFormatting>
  <conditionalFormatting sqref="BQ160:BQ177">
    <cfRule type="cellIs" dxfId="620" priority="825" stopIfTrue="1" operator="equal">
      <formula>0</formula>
    </cfRule>
  </conditionalFormatting>
  <conditionalFormatting sqref="BQ180:BQ189">
    <cfRule type="cellIs" dxfId="619" priority="824" stopIfTrue="1" operator="equal">
      <formula>0</formula>
    </cfRule>
  </conditionalFormatting>
  <conditionalFormatting sqref="BQ203:BQ220">
    <cfRule type="cellIs" dxfId="618" priority="823" stopIfTrue="1" operator="equal">
      <formula>0</formula>
    </cfRule>
  </conditionalFormatting>
  <conditionalFormatting sqref="AT180:AT189">
    <cfRule type="cellIs" dxfId="617" priority="822" stopIfTrue="1" operator="equal">
      <formula>0</formula>
    </cfRule>
  </conditionalFormatting>
  <conditionalFormatting sqref="AT203:AT220">
    <cfRule type="cellIs" dxfId="616" priority="821" stopIfTrue="1" operator="equal">
      <formula>0</formula>
    </cfRule>
  </conditionalFormatting>
  <conditionalFormatting sqref="AT224:AT240">
    <cfRule type="cellIs" dxfId="615" priority="820" stopIfTrue="1" operator="equal">
      <formula>0</formula>
    </cfRule>
  </conditionalFormatting>
  <conditionalFormatting sqref="AT243:AT247">
    <cfRule type="cellIs" dxfId="614" priority="819" stopIfTrue="1" operator="equal">
      <formula>0</formula>
    </cfRule>
  </conditionalFormatting>
  <conditionalFormatting sqref="AT266:AT283">
    <cfRule type="cellIs" dxfId="613" priority="818" stopIfTrue="1" operator="equal">
      <formula>0</formula>
    </cfRule>
  </conditionalFormatting>
  <conditionalFormatting sqref="AT286:AT304">
    <cfRule type="cellIs" dxfId="612" priority="817" stopIfTrue="1" operator="equal">
      <formula>0</formula>
    </cfRule>
  </conditionalFormatting>
  <conditionalFormatting sqref="AT329:AT331">
    <cfRule type="cellIs" dxfId="611" priority="816" stopIfTrue="1" operator="equal">
      <formula>0</formula>
    </cfRule>
  </conditionalFormatting>
  <conditionalFormatting sqref="AT349:AT357">
    <cfRule type="cellIs" dxfId="610" priority="815" stopIfTrue="1" operator="equal">
      <formula>0</formula>
    </cfRule>
  </conditionalFormatting>
  <conditionalFormatting sqref="AT373:AT388">
    <cfRule type="cellIs" dxfId="609" priority="814" stopIfTrue="1" operator="equal">
      <formula>0</formula>
    </cfRule>
  </conditionalFormatting>
  <conditionalFormatting sqref="AT401:AT408">
    <cfRule type="cellIs" dxfId="608" priority="813" stopIfTrue="1" operator="equal">
      <formula>0</formula>
    </cfRule>
  </conditionalFormatting>
  <conditionalFormatting sqref="AT412:AT430">
    <cfRule type="cellIs" dxfId="607" priority="812" stopIfTrue="1" operator="equal">
      <formula>0</formula>
    </cfRule>
  </conditionalFormatting>
  <conditionalFormatting sqref="BQ401:BQ410">
    <cfRule type="cellIs" dxfId="606" priority="811" stopIfTrue="1" operator="equal">
      <formula>0</formula>
    </cfRule>
  </conditionalFormatting>
  <conditionalFormatting sqref="BQ373:BQ388">
    <cfRule type="cellIs" dxfId="605" priority="810" stopIfTrue="1" operator="equal">
      <formula>0</formula>
    </cfRule>
  </conditionalFormatting>
  <conditionalFormatting sqref="BQ349:BQ351">
    <cfRule type="cellIs" dxfId="604" priority="809" stopIfTrue="1" operator="equal">
      <formula>0</formula>
    </cfRule>
  </conditionalFormatting>
  <conditionalFormatting sqref="BQ330:BQ331">
    <cfRule type="cellIs" dxfId="603" priority="808" stopIfTrue="1" operator="equal">
      <formula>0</formula>
    </cfRule>
  </conditionalFormatting>
  <conditionalFormatting sqref="BQ433:BQ451">
    <cfRule type="cellIs" dxfId="602" priority="807" stopIfTrue="1" operator="equal">
      <formula>0</formula>
    </cfRule>
  </conditionalFormatting>
  <conditionalFormatting sqref="BQ455:BQ472">
    <cfRule type="cellIs" dxfId="601" priority="806" stopIfTrue="1" operator="equal">
      <formula>0</formula>
    </cfRule>
  </conditionalFormatting>
  <conditionalFormatting sqref="BQ475:BQ480">
    <cfRule type="cellIs" dxfId="600" priority="805" stopIfTrue="1" operator="equal">
      <formula>0</formula>
    </cfRule>
  </conditionalFormatting>
  <conditionalFormatting sqref="BQ497:BQ503">
    <cfRule type="cellIs" dxfId="599" priority="804" stopIfTrue="1" operator="equal">
      <formula>0</formula>
    </cfRule>
  </conditionalFormatting>
  <conditionalFormatting sqref="BQ518:BQ535">
    <cfRule type="cellIs" dxfId="598" priority="803" stopIfTrue="1" operator="equal">
      <formula>0</formula>
    </cfRule>
  </conditionalFormatting>
  <conditionalFormatting sqref="BQ538:BQ540">
    <cfRule type="cellIs" dxfId="597" priority="802" stopIfTrue="1" operator="equal">
      <formula>0</formula>
    </cfRule>
  </conditionalFormatting>
  <conditionalFormatting sqref="BQ560:BQ577">
    <cfRule type="cellIs" dxfId="596" priority="801" stopIfTrue="1" operator="equal">
      <formula>0</formula>
    </cfRule>
  </conditionalFormatting>
  <conditionalFormatting sqref="AT433:AT451">
    <cfRule type="cellIs" dxfId="595" priority="800" stopIfTrue="1" operator="equal">
      <formula>0</formula>
    </cfRule>
  </conditionalFormatting>
  <conditionalFormatting sqref="AT455:AT472">
    <cfRule type="cellIs" dxfId="594" priority="799" stopIfTrue="1" operator="equal">
      <formula>0</formula>
    </cfRule>
  </conditionalFormatting>
  <conditionalFormatting sqref="AT475:AT480">
    <cfRule type="cellIs" dxfId="593" priority="798" stopIfTrue="1" operator="equal">
      <formula>0</formula>
    </cfRule>
  </conditionalFormatting>
  <conditionalFormatting sqref="AT497:AT503">
    <cfRule type="cellIs" dxfId="592" priority="797" stopIfTrue="1" operator="equal">
      <formula>0</formula>
    </cfRule>
  </conditionalFormatting>
  <conditionalFormatting sqref="AT518:AT535">
    <cfRule type="cellIs" dxfId="591" priority="796" stopIfTrue="1" operator="equal">
      <formula>0</formula>
    </cfRule>
  </conditionalFormatting>
  <conditionalFormatting sqref="AT538:AT540">
    <cfRule type="cellIs" dxfId="590" priority="795" stopIfTrue="1" operator="equal">
      <formula>0</formula>
    </cfRule>
  </conditionalFormatting>
  <conditionalFormatting sqref="AT560:AT577">
    <cfRule type="cellIs" dxfId="589" priority="794" stopIfTrue="1" operator="equal">
      <formula>0</formula>
    </cfRule>
  </conditionalFormatting>
  <conditionalFormatting sqref="AT580:AT598">
    <cfRule type="cellIs" dxfId="588" priority="793" stopIfTrue="1" operator="equal">
      <formula>0</formula>
    </cfRule>
  </conditionalFormatting>
  <conditionalFormatting sqref="AT601:AT603">
    <cfRule type="cellIs" dxfId="587" priority="792" stopIfTrue="1" operator="equal">
      <formula>0</formula>
    </cfRule>
  </conditionalFormatting>
  <conditionalFormatting sqref="AT622:AT642">
    <cfRule type="cellIs" dxfId="586" priority="791" stopIfTrue="1" operator="equal">
      <formula>0</formula>
    </cfRule>
  </conditionalFormatting>
  <conditionalFormatting sqref="AR601:AS601">
    <cfRule type="cellIs" dxfId="585" priority="790" stopIfTrue="1" operator="equal">
      <formula>0</formula>
    </cfRule>
  </conditionalFormatting>
  <conditionalFormatting sqref="BD118">
    <cfRule type="cellIs" dxfId="584" priority="789" stopIfTrue="1" operator="equal">
      <formula>0</formula>
    </cfRule>
  </conditionalFormatting>
  <conditionalFormatting sqref="BQ355">
    <cfRule type="cellIs" dxfId="583" priority="788" stopIfTrue="1" operator="equal">
      <formula>0</formula>
    </cfRule>
  </conditionalFormatting>
  <conditionalFormatting sqref="BO329">
    <cfRule type="cellIs" dxfId="582" priority="786" stopIfTrue="1" operator="equal">
      <formula>0</formula>
    </cfRule>
  </conditionalFormatting>
  <conditionalFormatting sqref="BR329">
    <cfRule type="cellIs" dxfId="581" priority="787" stopIfTrue="1" operator="equal">
      <formula>0</formula>
    </cfRule>
  </conditionalFormatting>
  <conditionalFormatting sqref="BP329">
    <cfRule type="cellIs" dxfId="580" priority="785" stopIfTrue="1" operator="equal">
      <formula>0</formula>
    </cfRule>
  </conditionalFormatting>
  <conditionalFormatting sqref="BQ329">
    <cfRule type="cellIs" dxfId="579" priority="784" stopIfTrue="1" operator="equal">
      <formula>0</formula>
    </cfRule>
  </conditionalFormatting>
  <conditionalFormatting sqref="AH15">
    <cfRule type="cellIs" dxfId="578" priority="783" stopIfTrue="1" operator="equal">
      <formula>0</formula>
    </cfRule>
  </conditionalFormatting>
  <conditionalFormatting sqref="AH162">
    <cfRule type="cellIs" dxfId="577" priority="782" stopIfTrue="1" operator="equal">
      <formula>0</formula>
    </cfRule>
  </conditionalFormatting>
  <conditionalFormatting sqref="AH97">
    <cfRule type="cellIs" dxfId="576" priority="781" stopIfTrue="1" operator="equal">
      <formula>0</formula>
    </cfRule>
  </conditionalFormatting>
  <conditionalFormatting sqref="AD39:AE39">
    <cfRule type="cellIs" dxfId="575" priority="780" stopIfTrue="1" operator="equal">
      <formula>0</formula>
    </cfRule>
  </conditionalFormatting>
  <conditionalFormatting sqref="O648">
    <cfRule type="cellIs" dxfId="574" priority="779" stopIfTrue="1" operator="equal">
      <formula>0</formula>
    </cfRule>
  </conditionalFormatting>
  <conditionalFormatting sqref="P647:Q649 P644:Q645">
    <cfRule type="cellIs" dxfId="573" priority="778" stopIfTrue="1" operator="equal">
      <formula>0</formula>
    </cfRule>
  </conditionalFormatting>
  <conditionalFormatting sqref="P646:Q646">
    <cfRule type="cellIs" dxfId="572" priority="777" stopIfTrue="1" operator="equal">
      <formula>0</formula>
    </cfRule>
  </conditionalFormatting>
  <conditionalFormatting sqref="P141:Q152">
    <cfRule type="cellIs" dxfId="571" priority="767" stopIfTrue="1" operator="equal">
      <formula>0</formula>
    </cfRule>
  </conditionalFormatting>
  <conditionalFormatting sqref="P389:Q389">
    <cfRule type="cellIs" dxfId="570" priority="757" stopIfTrue="1" operator="equal">
      <formula>0</formula>
    </cfRule>
  </conditionalFormatting>
  <conditionalFormatting sqref="P239:Q240">
    <cfRule type="cellIs" dxfId="569" priority="734" stopIfTrue="1" operator="equal">
      <formula>0</formula>
    </cfRule>
  </conditionalFormatting>
  <conditionalFormatting sqref="P13:Q13">
    <cfRule type="cellIs" dxfId="568" priority="776" stopIfTrue="1" operator="equal">
      <formula>0</formula>
    </cfRule>
  </conditionalFormatting>
  <conditionalFormatting sqref="P433:Q434 P436:Q449">
    <cfRule type="cellIs" dxfId="567" priority="751" stopIfTrue="1" operator="equal">
      <formula>0</formula>
    </cfRule>
  </conditionalFormatting>
  <conditionalFormatting sqref="P98:Q99 P116:Q116">
    <cfRule type="cellIs" dxfId="566" priority="772" stopIfTrue="1" operator="equal">
      <formula>0</formula>
    </cfRule>
  </conditionalFormatting>
  <conditionalFormatting sqref="P54:Q54">
    <cfRule type="cellIs" dxfId="565" priority="771" stopIfTrue="1" operator="equal">
      <formula>0</formula>
    </cfRule>
  </conditionalFormatting>
  <conditionalFormatting sqref="P72:Q72">
    <cfRule type="cellIs" dxfId="564" priority="770" stopIfTrue="1" operator="equal">
      <formula>0</formula>
    </cfRule>
  </conditionalFormatting>
  <conditionalFormatting sqref="P140:Q140">
    <cfRule type="cellIs" dxfId="563" priority="769" stopIfTrue="1" operator="equal">
      <formula>0</formula>
    </cfRule>
  </conditionalFormatting>
  <conditionalFormatting sqref="P100:Q115">
    <cfRule type="cellIs" dxfId="562" priority="768" stopIfTrue="1" operator="equal">
      <formula>0</formula>
    </cfRule>
  </conditionalFormatting>
  <conditionalFormatting sqref="P412:Q412">
    <cfRule type="cellIs" dxfId="561" priority="748" stopIfTrue="1" operator="equal">
      <formula>0</formula>
    </cfRule>
  </conditionalFormatting>
  <conditionalFormatting sqref="P14:Q14">
    <cfRule type="cellIs" dxfId="560" priority="766" stopIfTrue="1" operator="equal">
      <formula>0</formula>
    </cfRule>
  </conditionalFormatting>
  <conditionalFormatting sqref="Q160">
    <cfRule type="cellIs" dxfId="559" priority="765" stopIfTrue="1" operator="equal">
      <formula>0</formula>
    </cfRule>
  </conditionalFormatting>
  <conditionalFormatting sqref="P402:Q406 P408:Q409">
    <cfRule type="cellIs" dxfId="558" priority="754" stopIfTrue="1" operator="equal">
      <formula>0</formula>
    </cfRule>
  </conditionalFormatting>
  <conditionalFormatting sqref="P577:Q579 P513:Q517 P598:Q600 P520:Q558 P624:Q625 P602:Q622 P476:Q511">
    <cfRule type="cellIs" dxfId="557" priority="764" stopIfTrue="1" operator="equal">
      <formula>0</formula>
    </cfRule>
  </conditionalFormatting>
  <conditionalFormatting sqref="P512:Q512">
    <cfRule type="cellIs" dxfId="556" priority="763" stopIfTrue="1" operator="equal">
      <formula>0</formula>
    </cfRule>
  </conditionalFormatting>
  <conditionalFormatting sqref="P559:Q576">
    <cfRule type="cellIs" dxfId="555" priority="762" stopIfTrue="1" operator="equal">
      <formula>0</formula>
    </cfRule>
  </conditionalFormatting>
  <conditionalFormatting sqref="P580:Q585 P587:Q597">
    <cfRule type="cellIs" dxfId="554" priority="761" stopIfTrue="1" operator="equal">
      <formula>0</formula>
    </cfRule>
  </conditionalFormatting>
  <conditionalFormatting sqref="P347:Q347 P368:Q370 P411:Q411 P327:Q327 P390:Q390 P431:Q432 P413:Q429 P475:Q475 P450:Q454 P376:Q388 P309:Q309 P394:Q394 P397:Q397 P392:Q392 P456:Q473 P311:Q325">
    <cfRule type="cellIs" dxfId="553" priority="760" stopIfTrue="1" operator="equal">
      <formula>0</formula>
    </cfRule>
  </conditionalFormatting>
  <conditionalFormatting sqref="P350:Q352 P354:Q367">
    <cfRule type="cellIs" dxfId="552" priority="759" stopIfTrue="1" operator="equal">
      <formula>0</formula>
    </cfRule>
  </conditionalFormatting>
  <conditionalFormatting sqref="P328:Q346">
    <cfRule type="cellIs" dxfId="551" priority="758" stopIfTrue="1" operator="equal">
      <formula>0</formula>
    </cfRule>
  </conditionalFormatting>
  <conditionalFormatting sqref="P261:Q261">
    <cfRule type="cellIs" dxfId="550" priority="738" stopIfTrue="1" operator="equal">
      <formula>0</formula>
    </cfRule>
  </conditionalFormatting>
  <conditionalFormatting sqref="P326:Q326">
    <cfRule type="cellIs" dxfId="549" priority="756" stopIfTrue="1" operator="equal">
      <formula>0</formula>
    </cfRule>
  </conditionalFormatting>
  <conditionalFormatting sqref="P399:Q399">
    <cfRule type="cellIs" dxfId="548" priority="755" stopIfTrue="1" operator="equal">
      <formula>0</formula>
    </cfRule>
  </conditionalFormatting>
  <conditionalFormatting sqref="P430:Q430">
    <cfRule type="cellIs" dxfId="547" priority="753" stopIfTrue="1" operator="equal">
      <formula>0</formula>
    </cfRule>
  </conditionalFormatting>
  <conditionalFormatting sqref="P398:Q398">
    <cfRule type="cellIs" dxfId="546" priority="752" stopIfTrue="1" operator="equal">
      <formula>0</formula>
    </cfRule>
  </conditionalFormatting>
  <conditionalFormatting sqref="P395:Q395">
    <cfRule type="cellIs" dxfId="545" priority="745" stopIfTrue="1" operator="equal">
      <formula>0</formula>
    </cfRule>
  </conditionalFormatting>
  <conditionalFormatting sqref="P348:Q348">
    <cfRule type="cellIs" dxfId="544" priority="750" stopIfTrue="1" operator="equal">
      <formula>0</formula>
    </cfRule>
  </conditionalFormatting>
  <conditionalFormatting sqref="P474:Q474">
    <cfRule type="cellIs" dxfId="543" priority="749" stopIfTrue="1" operator="equal">
      <formula>0</formula>
    </cfRule>
  </conditionalFormatting>
  <conditionalFormatting sqref="P400">
    <cfRule type="cellIs" dxfId="542" priority="747" stopIfTrue="1" operator="equal">
      <formula>0</formula>
    </cfRule>
  </conditionalFormatting>
  <conditionalFormatting sqref="P396:Q396">
    <cfRule type="cellIs" dxfId="541" priority="746" stopIfTrue="1" operator="equal">
      <formula>0</formula>
    </cfRule>
  </conditionalFormatting>
  <conditionalFormatting sqref="P393:Q393">
    <cfRule type="cellIs" dxfId="540" priority="744" stopIfTrue="1" operator="equal">
      <formula>0</formula>
    </cfRule>
  </conditionalFormatting>
  <conditionalFormatting sqref="P391:Q391">
    <cfRule type="cellIs" dxfId="539" priority="743" stopIfTrue="1" operator="equal">
      <formula>0</formula>
    </cfRule>
  </conditionalFormatting>
  <conditionalFormatting sqref="P200:Q200 P262:Q265 P179:Q179 P241:Q260 P202:Q202 P161:Q161 P284:Q294 P163:Q177 P204:Q222 P299:Q306 P297:Q297">
    <cfRule type="cellIs" dxfId="538" priority="742" stopIfTrue="1" operator="equal">
      <formula>0</formula>
    </cfRule>
  </conditionalFormatting>
  <conditionalFormatting sqref="P199:Q199">
    <cfRule type="cellIs" dxfId="537" priority="741" stopIfTrue="1" operator="equal">
      <formula>0</formula>
    </cfRule>
  </conditionalFormatting>
  <conditionalFormatting sqref="P186:Q186 P188:Q198">
    <cfRule type="cellIs" dxfId="536" priority="740" stopIfTrue="1" operator="equal">
      <formula>0</formula>
    </cfRule>
  </conditionalFormatting>
  <conditionalFormatting sqref="P178:Q178">
    <cfRule type="cellIs" dxfId="535" priority="739" stopIfTrue="1" operator="equal">
      <formula>0</formula>
    </cfRule>
  </conditionalFormatting>
  <conditionalFormatting sqref="P601:Q601">
    <cfRule type="cellIs" dxfId="534" priority="725" stopIfTrue="1" operator="equal">
      <formula>0</formula>
    </cfRule>
  </conditionalFormatting>
  <conditionalFormatting sqref="P270:Q283">
    <cfRule type="cellIs" dxfId="533" priority="737" stopIfTrue="1" operator="equal">
      <formula>0</formula>
    </cfRule>
  </conditionalFormatting>
  <conditionalFormatting sqref="P201:Q201">
    <cfRule type="cellIs" dxfId="532" priority="736" stopIfTrue="1" operator="equal">
      <formula>0</formula>
    </cfRule>
  </conditionalFormatting>
  <conditionalFormatting sqref="P223:Q226 P230:Q233 P235:Q238">
    <cfRule type="cellIs" dxfId="531" priority="735" stopIfTrue="1" operator="equal">
      <formula>0</formula>
    </cfRule>
  </conditionalFormatting>
  <conditionalFormatting sqref="P410:Q410">
    <cfRule type="cellIs" dxfId="530" priority="726" stopIfTrue="1" operator="equal">
      <formula>0</formula>
    </cfRule>
  </conditionalFormatting>
  <conditionalFormatting sqref="P55:Q57 P158:Q159 P626:Q630 P59:Q71 P41:Q53 P73:Q96 P117:Q120 P127:Q139 P632:Q642 P122:Q123 P17:Q34">
    <cfRule type="cellIs" dxfId="529" priority="775" stopIfTrue="1" operator="equal">
      <formula>0</formula>
    </cfRule>
  </conditionalFormatting>
  <conditionalFormatting sqref="P153:Q156">
    <cfRule type="cellIs" dxfId="528" priority="774" stopIfTrue="1" operator="equal">
      <formula>0</formula>
    </cfRule>
  </conditionalFormatting>
  <conditionalFormatting sqref="P157:Q157">
    <cfRule type="cellIs" dxfId="527" priority="773" stopIfTrue="1" operator="equal">
      <formula>0</formula>
    </cfRule>
  </conditionalFormatting>
  <conditionalFormatting sqref="P372:Q373">
    <cfRule type="cellIs" dxfId="526" priority="732" stopIfTrue="1" operator="equal">
      <formula>0</formula>
    </cfRule>
  </conditionalFormatting>
  <conditionalFormatting sqref="P371:Q371">
    <cfRule type="cellIs" dxfId="525" priority="731" stopIfTrue="1" operator="equal">
      <formula>0</formula>
    </cfRule>
  </conditionalFormatting>
  <conditionalFormatting sqref="P15:Q15">
    <cfRule type="cellIs" dxfId="524" priority="730" stopIfTrue="1" operator="equal">
      <formula>0</formula>
    </cfRule>
  </conditionalFormatting>
  <conditionalFormatting sqref="P519:Q519">
    <cfRule type="cellIs" dxfId="523" priority="729" stopIfTrue="1" operator="equal">
      <formula>0</formula>
    </cfRule>
  </conditionalFormatting>
  <conditionalFormatting sqref="P374:Q374">
    <cfRule type="cellIs" dxfId="522" priority="728" stopIfTrue="1" operator="equal">
      <formula>0</formula>
    </cfRule>
  </conditionalFormatting>
  <conditionalFormatting sqref="P401:Q401">
    <cfRule type="cellIs" dxfId="521" priority="727" stopIfTrue="1" operator="equal">
      <formula>0</formula>
    </cfRule>
  </conditionalFormatting>
  <conditionalFormatting sqref="P298:Q298">
    <cfRule type="cellIs" dxfId="520" priority="709" stopIfTrue="1" operator="equal">
      <formula>0</formula>
    </cfRule>
  </conditionalFormatting>
  <conditionalFormatting sqref="P162:Q162">
    <cfRule type="cellIs" dxfId="519" priority="724" stopIfTrue="1" operator="equal">
      <formula>0</formula>
    </cfRule>
  </conditionalFormatting>
  <conditionalFormatting sqref="P353:Q353">
    <cfRule type="cellIs" dxfId="518" priority="722" stopIfTrue="1" operator="equal">
      <formula>0</formula>
    </cfRule>
  </conditionalFormatting>
  <conditionalFormatting sqref="P58:Q58">
    <cfRule type="cellIs" dxfId="517" priority="723" stopIfTrue="1" operator="equal">
      <formula>0</formula>
    </cfRule>
  </conditionalFormatting>
  <conditionalFormatting sqref="P623:Q623">
    <cfRule type="cellIs" dxfId="516" priority="721" stopIfTrue="1" operator="equal">
      <formula>0</formula>
    </cfRule>
  </conditionalFormatting>
  <conditionalFormatting sqref="P349:Q349">
    <cfRule type="cellIs" dxfId="515" priority="720" stopIfTrue="1" operator="equal">
      <formula>0</formula>
    </cfRule>
  </conditionalFormatting>
  <conditionalFormatting sqref="P125:Q125">
    <cfRule type="cellIs" dxfId="514" priority="719" stopIfTrue="1" operator="equal">
      <formula>0</formula>
    </cfRule>
  </conditionalFormatting>
  <conditionalFormatting sqref="P124:Q124">
    <cfRule type="cellIs" dxfId="513" priority="718" stopIfTrue="1" operator="equal">
      <formula>0</formula>
    </cfRule>
  </conditionalFormatting>
  <conditionalFormatting sqref="P126:Q126">
    <cfRule type="cellIs" dxfId="512" priority="717" stopIfTrue="1" operator="equal">
      <formula>0</formula>
    </cfRule>
  </conditionalFormatting>
  <conditionalFormatting sqref="P180:Q184">
    <cfRule type="cellIs" dxfId="511" priority="716" stopIfTrue="1" operator="equal">
      <formula>0</formula>
    </cfRule>
  </conditionalFormatting>
  <conditionalFormatting sqref="P227:Q228">
    <cfRule type="cellIs" dxfId="510" priority="715" stopIfTrue="1" operator="equal">
      <formula>0</formula>
    </cfRule>
  </conditionalFormatting>
  <conditionalFormatting sqref="P268:Q269">
    <cfRule type="cellIs" dxfId="509" priority="714" stopIfTrue="1" operator="equal">
      <formula>0</formula>
    </cfRule>
  </conditionalFormatting>
  <conditionalFormatting sqref="P35:Q38">
    <cfRule type="cellIs" dxfId="508" priority="713" stopIfTrue="1" operator="equal">
      <formula>0</formula>
    </cfRule>
  </conditionalFormatting>
  <conditionalFormatting sqref="P187:Q187">
    <cfRule type="cellIs" dxfId="507" priority="712" stopIfTrue="1" operator="equal">
      <formula>0</formula>
    </cfRule>
  </conditionalFormatting>
  <conditionalFormatting sqref="P203:Q203">
    <cfRule type="cellIs" dxfId="506" priority="711" stopIfTrue="1" operator="equal">
      <formula>0</formula>
    </cfRule>
  </conditionalFormatting>
  <conditionalFormatting sqref="P266:Q267">
    <cfRule type="cellIs" dxfId="505" priority="710" stopIfTrue="1" operator="equal">
      <formula>0</formula>
    </cfRule>
  </conditionalFormatting>
  <conditionalFormatting sqref="P40:Q40">
    <cfRule type="cellIs" dxfId="504" priority="701" stopIfTrue="1" operator="equal">
      <formula>0</formula>
    </cfRule>
  </conditionalFormatting>
  <conditionalFormatting sqref="P296:Q296">
    <cfRule type="cellIs" dxfId="503" priority="708" stopIfTrue="1" operator="equal">
      <formula>0</formula>
    </cfRule>
  </conditionalFormatting>
  <conditionalFormatting sqref="P307:Q307">
    <cfRule type="cellIs" dxfId="502" priority="707" stopIfTrue="1" operator="equal">
      <formula>0</formula>
    </cfRule>
  </conditionalFormatting>
  <conditionalFormatting sqref="P308:Q308">
    <cfRule type="cellIs" dxfId="501" priority="706" stopIfTrue="1" operator="equal">
      <formula>0</formula>
    </cfRule>
  </conditionalFormatting>
  <conditionalFormatting sqref="P375:Q375">
    <cfRule type="cellIs" dxfId="500" priority="705" stopIfTrue="1" operator="equal">
      <formula>0</formula>
    </cfRule>
  </conditionalFormatting>
  <conditionalFormatting sqref="P407:Q407">
    <cfRule type="cellIs" dxfId="499" priority="704" stopIfTrue="1" operator="equal">
      <formula>0</formula>
    </cfRule>
  </conditionalFormatting>
  <conditionalFormatting sqref="P97:Q97">
    <cfRule type="cellIs" dxfId="498" priority="703" stopIfTrue="1" operator="equal">
      <formula>0</formula>
    </cfRule>
  </conditionalFormatting>
  <conditionalFormatting sqref="P121:Q121">
    <cfRule type="cellIs" dxfId="497" priority="702" stopIfTrue="1" operator="equal">
      <formula>0</formula>
    </cfRule>
  </conditionalFormatting>
  <conditionalFormatting sqref="P631:Q631">
    <cfRule type="cellIs" dxfId="496" priority="700" stopIfTrue="1" operator="equal">
      <formula>0</formula>
    </cfRule>
  </conditionalFormatting>
  <conditionalFormatting sqref="P586:Q586">
    <cfRule type="cellIs" dxfId="495" priority="699" stopIfTrue="1" operator="equal">
      <formula>0</formula>
    </cfRule>
  </conditionalFormatting>
  <conditionalFormatting sqref="P435:Q435">
    <cfRule type="cellIs" dxfId="494" priority="698" stopIfTrue="1" operator="equal">
      <formula>0</formula>
    </cfRule>
  </conditionalFormatting>
  <conditionalFormatting sqref="P455:Q455">
    <cfRule type="cellIs" dxfId="493" priority="697" stopIfTrue="1" operator="equal">
      <formula>0</formula>
    </cfRule>
  </conditionalFormatting>
  <conditionalFormatting sqref="P234:Q234">
    <cfRule type="cellIs" dxfId="492" priority="696" stopIfTrue="1" operator="equal">
      <formula>0</formula>
    </cfRule>
  </conditionalFormatting>
  <conditionalFormatting sqref="P310:Q310">
    <cfRule type="cellIs" dxfId="491" priority="695" stopIfTrue="1" operator="equal">
      <formula>0</formula>
    </cfRule>
  </conditionalFormatting>
  <conditionalFormatting sqref="AB332:AB347">
    <cfRule type="cellIs" dxfId="490" priority="663" stopIfTrue="1" operator="equal">
      <formula>0</formula>
    </cfRule>
  </conditionalFormatting>
  <conditionalFormatting sqref="AB579 AB600 AB516:AB517 AB558 AB621:AB623 AB645 AB495:AB498 AB647 AB475:AB476 AB537:AB539 AB243:AB246 AB602">
    <cfRule type="cellIs" dxfId="489" priority="694" stopIfTrue="1" operator="equal">
      <formula>0</formula>
    </cfRule>
  </conditionalFormatting>
  <conditionalFormatting sqref="AB180">
    <cfRule type="cellIs" dxfId="488" priority="691" stopIfTrue="1" operator="equal">
      <formula>0</formula>
    </cfRule>
  </conditionalFormatting>
  <conditionalFormatting sqref="AB200 AB394 AB221:AB222 AB327 AB242 AB34 AB117 AB120 AB138 AB159 AB179 AB413:AB432 AB97 AB397 AB392 AB75:AB95 AB453:AB473 AB349:AB370 AB263:AB307">
    <cfRule type="cellIs" dxfId="487" priority="693" stopIfTrue="1" operator="equal">
      <formula>0</formula>
    </cfRule>
  </conditionalFormatting>
  <conditionalFormatting sqref="AB97:AB116 AB77:AB95">
    <cfRule type="cellIs" dxfId="486" priority="692" stopIfTrue="1" operator="equal">
      <formula>0</formula>
    </cfRule>
  </conditionalFormatting>
  <conditionalFormatting sqref="AB54">
    <cfRule type="cellIs" dxfId="485" priority="690" stopIfTrue="1" operator="equal">
      <formula>0</formula>
    </cfRule>
  </conditionalFormatting>
  <conditionalFormatting sqref="AB55">
    <cfRule type="cellIs" dxfId="484" priority="689" stopIfTrue="1" operator="equal">
      <formula>0</formula>
    </cfRule>
  </conditionalFormatting>
  <conditionalFormatting sqref="AB328:AB331">
    <cfRule type="cellIs" dxfId="483" priority="688" stopIfTrue="1" operator="equal">
      <formula>0</formula>
    </cfRule>
  </conditionalFormatting>
  <conditionalFormatting sqref="AB398">
    <cfRule type="cellIs" dxfId="482" priority="682" stopIfTrue="1" operator="equal">
      <formula>0</formula>
    </cfRule>
  </conditionalFormatting>
  <conditionalFormatting sqref="AB348">
    <cfRule type="cellIs" dxfId="481" priority="677" stopIfTrue="1" operator="equal">
      <formula>0</formula>
    </cfRule>
  </conditionalFormatting>
  <conditionalFormatting sqref="AB181:AB182">
    <cfRule type="cellIs" dxfId="480" priority="687" stopIfTrue="1" operator="equal">
      <formula>0</formula>
    </cfRule>
  </conditionalFormatting>
  <conditionalFormatting sqref="AB559:AB560">
    <cfRule type="cellIs" dxfId="479" priority="679" stopIfTrue="1" operator="equal">
      <formula>0</formula>
    </cfRule>
  </conditionalFormatting>
  <conditionalFormatting sqref="AB201:AB203">
    <cfRule type="cellIs" dxfId="478" priority="686" stopIfTrue="1" operator="equal">
      <formula>0</formula>
    </cfRule>
  </conditionalFormatting>
  <conditionalFormatting sqref="AB399">
    <cfRule type="cellIs" dxfId="477" priority="685" stopIfTrue="1" operator="equal">
      <formula>0</formula>
    </cfRule>
  </conditionalFormatting>
  <conditionalFormatting sqref="AB402">
    <cfRule type="cellIs" dxfId="476" priority="684" stopIfTrue="1" operator="equal">
      <formula>0</formula>
    </cfRule>
  </conditionalFormatting>
  <conditionalFormatting sqref="AB223:AB241">
    <cfRule type="cellIs" dxfId="475" priority="683" stopIfTrue="1" operator="equal">
      <formula>0</formula>
    </cfRule>
  </conditionalFormatting>
  <conditionalFormatting sqref="AB412">
    <cfRule type="cellIs" dxfId="474" priority="681" stopIfTrue="1" operator="equal">
      <formula>0</formula>
    </cfRule>
  </conditionalFormatting>
  <conditionalFormatting sqref="AB433">
    <cfRule type="cellIs" dxfId="473" priority="680" stopIfTrue="1" operator="equal">
      <formula>0</formula>
    </cfRule>
  </conditionalFormatting>
  <conditionalFormatting sqref="AB580">
    <cfRule type="cellIs" dxfId="472" priority="678" stopIfTrue="1" operator="equal">
      <formula>0</formula>
    </cfRule>
  </conditionalFormatting>
  <conditionalFormatting sqref="AB474">
    <cfRule type="cellIs" dxfId="471" priority="676" stopIfTrue="1" operator="equal">
      <formula>0</formula>
    </cfRule>
  </conditionalFormatting>
  <conditionalFormatting sqref="AB14 AB17:AB33">
    <cfRule type="cellIs" dxfId="470" priority="675" stopIfTrue="1" operator="equal">
      <formula>0</formula>
    </cfRule>
  </conditionalFormatting>
  <conditionalFormatting sqref="AB40:AB53">
    <cfRule type="cellIs" dxfId="469" priority="674" stopIfTrue="1" operator="equal">
      <formula>0</formula>
    </cfRule>
  </conditionalFormatting>
  <conditionalFormatting sqref="AB59:AB74 AB56:AB57">
    <cfRule type="cellIs" dxfId="468" priority="673" stopIfTrue="1" operator="equal">
      <formula>0</formula>
    </cfRule>
  </conditionalFormatting>
  <conditionalFormatting sqref="AB118:AB119">
    <cfRule type="cellIs" dxfId="467" priority="672" stopIfTrue="1" operator="equal">
      <formula>0</formula>
    </cfRule>
  </conditionalFormatting>
  <conditionalFormatting sqref="AB121 AB123 AB126:AB137">
    <cfRule type="cellIs" dxfId="466" priority="671" stopIfTrue="1" operator="equal">
      <formula>0</formula>
    </cfRule>
  </conditionalFormatting>
  <conditionalFormatting sqref="AB139:AB158">
    <cfRule type="cellIs" dxfId="465" priority="670" stopIfTrue="1" operator="equal">
      <formula>0</formula>
    </cfRule>
  </conditionalFormatting>
  <conditionalFormatting sqref="AB163:AB178">
    <cfRule type="cellIs" dxfId="464" priority="668" stopIfTrue="1" operator="equal">
      <formula>0</formula>
    </cfRule>
  </conditionalFormatting>
  <conditionalFormatting sqref="AB183:AB199">
    <cfRule type="cellIs" dxfId="463" priority="667" stopIfTrue="1" operator="equal">
      <formula>0</formula>
    </cfRule>
  </conditionalFormatting>
  <conditionalFormatting sqref="AB204:AB220">
    <cfRule type="cellIs" dxfId="462" priority="666" stopIfTrue="1" operator="equal">
      <formula>0</formula>
    </cfRule>
  </conditionalFormatting>
  <conditionalFormatting sqref="AB247:AB262">
    <cfRule type="cellIs" dxfId="461" priority="665" stopIfTrue="1" operator="equal">
      <formula>0</formula>
    </cfRule>
  </conditionalFormatting>
  <conditionalFormatting sqref="AB308:AB326">
    <cfRule type="cellIs" dxfId="460" priority="664" stopIfTrue="1" operator="equal">
      <formula>0</formula>
    </cfRule>
  </conditionalFormatting>
  <conditionalFormatting sqref="AB376:AB389">
    <cfRule type="cellIs" dxfId="459" priority="662" stopIfTrue="1" operator="equal">
      <formula>0</formula>
    </cfRule>
  </conditionalFormatting>
  <conditionalFormatting sqref="AB403:AB410">
    <cfRule type="cellIs" dxfId="458" priority="661" stopIfTrue="1" operator="equal">
      <formula>0</formula>
    </cfRule>
  </conditionalFormatting>
  <conditionalFormatting sqref="AB434:AB452">
    <cfRule type="cellIs" dxfId="457" priority="660" stopIfTrue="1" operator="equal">
      <formula>0</formula>
    </cfRule>
  </conditionalFormatting>
  <conditionalFormatting sqref="AB477:AB494">
    <cfRule type="cellIs" dxfId="456" priority="659" stopIfTrue="1" operator="equal">
      <formula>0</formula>
    </cfRule>
  </conditionalFormatting>
  <conditionalFormatting sqref="AB499:AB515">
    <cfRule type="cellIs" dxfId="455" priority="658" stopIfTrue="1" operator="equal">
      <formula>0</formula>
    </cfRule>
  </conditionalFormatting>
  <conditionalFormatting sqref="AB518:AB536">
    <cfRule type="cellIs" dxfId="454" priority="657" stopIfTrue="1" operator="equal">
      <formula>0</formula>
    </cfRule>
  </conditionalFormatting>
  <conditionalFormatting sqref="AB540:AB557">
    <cfRule type="cellIs" dxfId="453" priority="656" stopIfTrue="1" operator="equal">
      <formula>0</formula>
    </cfRule>
  </conditionalFormatting>
  <conditionalFormatting sqref="AB561:AB578">
    <cfRule type="cellIs" dxfId="452" priority="655" stopIfTrue="1" operator="equal">
      <formula>0</formula>
    </cfRule>
  </conditionalFormatting>
  <conditionalFormatting sqref="AB581:AB599">
    <cfRule type="cellIs" dxfId="451" priority="654" stopIfTrue="1" operator="equal">
      <formula>0</formula>
    </cfRule>
  </conditionalFormatting>
  <conditionalFormatting sqref="AB603:AB620">
    <cfRule type="cellIs" dxfId="450" priority="653" stopIfTrue="1" operator="equal">
      <formula>0</formula>
    </cfRule>
  </conditionalFormatting>
  <conditionalFormatting sqref="AB624:AB642">
    <cfRule type="cellIs" dxfId="449" priority="652" stopIfTrue="1" operator="equal">
      <formula>0</formula>
    </cfRule>
  </conditionalFormatting>
  <conditionalFormatting sqref="AB96">
    <cfRule type="cellIs" dxfId="448" priority="651" stopIfTrue="1" operator="equal">
      <formula>0</formula>
    </cfRule>
  </conditionalFormatting>
  <conditionalFormatting sqref="AB400">
    <cfRule type="cellIs" dxfId="447" priority="650" stopIfTrue="1" operator="equal">
      <formula>0</formula>
    </cfRule>
  </conditionalFormatting>
  <conditionalFormatting sqref="AB396">
    <cfRule type="cellIs" dxfId="446" priority="649" stopIfTrue="1" operator="equal">
      <formula>0</formula>
    </cfRule>
  </conditionalFormatting>
  <conditionalFormatting sqref="AB395">
    <cfRule type="cellIs" dxfId="445" priority="648" stopIfTrue="1" operator="equal">
      <formula>0</formula>
    </cfRule>
  </conditionalFormatting>
  <conditionalFormatting sqref="AB393">
    <cfRule type="cellIs" dxfId="444" priority="647" stopIfTrue="1" operator="equal">
      <formula>0</formula>
    </cfRule>
  </conditionalFormatting>
  <conditionalFormatting sqref="AB391">
    <cfRule type="cellIs" dxfId="443" priority="646" stopIfTrue="1" operator="equal">
      <formula>0</formula>
    </cfRule>
  </conditionalFormatting>
  <conditionalFormatting sqref="AB13">
    <cfRule type="cellIs" dxfId="442" priority="645" stopIfTrue="1" operator="equal">
      <formula>0</formula>
    </cfRule>
  </conditionalFormatting>
  <conditionalFormatting sqref="AB646">
    <cfRule type="cellIs" dxfId="441" priority="643" stopIfTrue="1" operator="equal">
      <formula>0</formula>
    </cfRule>
  </conditionalFormatting>
  <conditionalFormatting sqref="AB648">
    <cfRule type="cellIs" dxfId="440" priority="642" stopIfTrue="1" operator="equal">
      <formula>0</formula>
    </cfRule>
  </conditionalFormatting>
  <conditionalFormatting sqref="AB375 AB371:AB373">
    <cfRule type="cellIs" dxfId="439" priority="641" stopIfTrue="1" operator="equal">
      <formula>0</formula>
    </cfRule>
  </conditionalFormatting>
  <conditionalFormatting sqref="AB374">
    <cfRule type="cellIs" dxfId="438" priority="640" stopIfTrue="1" operator="equal">
      <formula>0</formula>
    </cfRule>
  </conditionalFormatting>
  <conditionalFormatting sqref="AB161">
    <cfRule type="cellIs" dxfId="437" priority="644" stopIfTrue="1" operator="equal">
      <formula>0</formula>
    </cfRule>
  </conditionalFormatting>
  <conditionalFormatting sqref="AB15">
    <cfRule type="cellIs" dxfId="436" priority="639" stopIfTrue="1" operator="equal">
      <formula>0</formula>
    </cfRule>
  </conditionalFormatting>
  <conditionalFormatting sqref="AB401">
    <cfRule type="cellIs" dxfId="435" priority="638" stopIfTrue="1" operator="equal">
      <formula>0</formula>
    </cfRule>
  </conditionalFormatting>
  <conditionalFormatting sqref="AB601">
    <cfRule type="cellIs" dxfId="434" priority="637" stopIfTrue="1" operator="equal">
      <formula>0</formula>
    </cfRule>
  </conditionalFormatting>
  <conditionalFormatting sqref="AB58">
    <cfRule type="cellIs" dxfId="433" priority="636" stopIfTrue="1" operator="equal">
      <formula>0</formula>
    </cfRule>
  </conditionalFormatting>
  <conditionalFormatting sqref="AB39">
    <cfRule type="cellIs" dxfId="432" priority="635" stopIfTrue="1" operator="equal">
      <formula>0</formula>
    </cfRule>
  </conditionalFormatting>
  <conditionalFormatting sqref="AB162">
    <cfRule type="cellIs" dxfId="431" priority="634" stopIfTrue="1" operator="equal">
      <formula>0</formula>
    </cfRule>
  </conditionalFormatting>
  <conditionalFormatting sqref="AB122">
    <cfRule type="cellIs" dxfId="430" priority="633" stopIfTrue="1" operator="equal">
      <formula>0</formula>
    </cfRule>
  </conditionalFormatting>
  <conditionalFormatting sqref="AB125">
    <cfRule type="cellIs" dxfId="429" priority="632" stopIfTrue="1" operator="equal">
      <formula>0</formula>
    </cfRule>
  </conditionalFormatting>
  <conditionalFormatting sqref="AB124">
    <cfRule type="cellIs" dxfId="428" priority="631" stopIfTrue="1" operator="equal">
      <formula>0</formula>
    </cfRule>
  </conditionalFormatting>
  <conditionalFormatting sqref="BB375:BB389 BB645 BB496:BB515 BB475:BB494 BB349:BB373 BB242:BB347 BB647:BB648">
    <cfRule type="cellIs" dxfId="427" priority="630" stopIfTrue="1" operator="equal">
      <formula>0</formula>
    </cfRule>
  </conditionalFormatting>
  <conditionalFormatting sqref="BB54">
    <cfRule type="cellIs" dxfId="426" priority="628" stopIfTrue="1" operator="equal">
      <formula>0</formula>
    </cfRule>
  </conditionalFormatting>
  <conditionalFormatting sqref="BB75 BB34 BB96 BB200 BB391:BB392 BB394 BB411 BB396:BB397 BB495 BB579 BB159 BB138:BB139 BB179 BB453:BB454 BB202:BB218 BB117:BB119 BB624:BB642 BB220:BB221 BB516:BB558 BB413:BB432">
    <cfRule type="cellIs" dxfId="425" priority="629" stopIfTrue="1" operator="equal">
      <formula>0</formula>
    </cfRule>
  </conditionalFormatting>
  <conditionalFormatting sqref="BB393">
    <cfRule type="cellIs" dxfId="424" priority="623" stopIfTrue="1" operator="equal">
      <formula>0</formula>
    </cfRule>
  </conditionalFormatting>
  <conditionalFormatting sqref="BB40:BB53">
    <cfRule type="cellIs" dxfId="423" priority="627" stopIfTrue="1" operator="equal">
      <formula>0</formula>
    </cfRule>
  </conditionalFormatting>
  <conditionalFormatting sqref="BB55">
    <cfRule type="cellIs" dxfId="422" priority="626" stopIfTrue="1" operator="equal">
      <formula>0</formula>
    </cfRule>
  </conditionalFormatting>
  <conditionalFormatting sqref="BB97">
    <cfRule type="cellIs" dxfId="421" priority="625" stopIfTrue="1" operator="equal">
      <formula>0</formula>
    </cfRule>
  </conditionalFormatting>
  <conditionalFormatting sqref="BB181:BB199">
    <cfRule type="cellIs" dxfId="420" priority="621" stopIfTrue="1" operator="equal">
      <formula>0</formula>
    </cfRule>
  </conditionalFormatting>
  <conditionalFormatting sqref="BB201">
    <cfRule type="cellIs" dxfId="419" priority="624" stopIfTrue="1" operator="equal">
      <formula>0</formula>
    </cfRule>
  </conditionalFormatting>
  <conditionalFormatting sqref="BB400:BB410">
    <cfRule type="cellIs" dxfId="418" priority="622" stopIfTrue="1" operator="equal">
      <formula>0</formula>
    </cfRule>
  </conditionalFormatting>
  <conditionalFormatting sqref="BB559:BB578">
    <cfRule type="cellIs" dxfId="417" priority="617" stopIfTrue="1" operator="equal">
      <formula>0</formula>
    </cfRule>
  </conditionalFormatting>
  <conditionalFormatting sqref="BB222">
    <cfRule type="cellIs" dxfId="416" priority="620" stopIfTrue="1" operator="equal">
      <formula>0</formula>
    </cfRule>
  </conditionalFormatting>
  <conditionalFormatting sqref="BB223:BB227 BB229:BB241">
    <cfRule type="cellIs" dxfId="415" priority="619" stopIfTrue="1" operator="equal">
      <formula>0</formula>
    </cfRule>
  </conditionalFormatting>
  <conditionalFormatting sqref="BB433:BB452">
    <cfRule type="cellIs" dxfId="414" priority="618" stopIfTrue="1" operator="equal">
      <formula>0</formula>
    </cfRule>
  </conditionalFormatting>
  <conditionalFormatting sqref="BB581">
    <cfRule type="cellIs" dxfId="413" priority="616" stopIfTrue="1" operator="equal">
      <formula>0</formula>
    </cfRule>
  </conditionalFormatting>
  <conditionalFormatting sqref="BB474">
    <cfRule type="cellIs" dxfId="412" priority="615" stopIfTrue="1" operator="equal">
      <formula>0</formula>
    </cfRule>
  </conditionalFormatting>
  <conditionalFormatting sqref="BB348">
    <cfRule type="cellIs" dxfId="411" priority="614" stopIfTrue="1" operator="equal">
      <formula>0</formula>
    </cfRule>
  </conditionalFormatting>
  <conditionalFormatting sqref="BB395">
    <cfRule type="cellIs" dxfId="410" priority="605" stopIfTrue="1" operator="equal">
      <formula>0</formula>
    </cfRule>
  </conditionalFormatting>
  <conditionalFormatting sqref="BB18:BB33">
    <cfRule type="cellIs" dxfId="409" priority="613" stopIfTrue="1" operator="equal">
      <formula>0</formula>
    </cfRule>
  </conditionalFormatting>
  <conditionalFormatting sqref="BB59:BB74">
    <cfRule type="cellIs" dxfId="408" priority="612" stopIfTrue="1" operator="equal">
      <formula>0</formula>
    </cfRule>
  </conditionalFormatting>
  <conditionalFormatting sqref="BB76:BB78 BB80:BB95">
    <cfRule type="cellIs" dxfId="407" priority="611" stopIfTrue="1" operator="equal">
      <formula>0</formula>
    </cfRule>
  </conditionalFormatting>
  <conditionalFormatting sqref="BB98:BB116">
    <cfRule type="cellIs" dxfId="406" priority="610" stopIfTrue="1" operator="equal">
      <formula>0</formula>
    </cfRule>
  </conditionalFormatting>
  <conditionalFormatting sqref="BB121:BB123 BB126:BB137">
    <cfRule type="cellIs" dxfId="405" priority="609" stopIfTrue="1" operator="equal">
      <formula>0</formula>
    </cfRule>
  </conditionalFormatting>
  <conditionalFormatting sqref="BB140:BB158">
    <cfRule type="cellIs" dxfId="404" priority="608" stopIfTrue="1" operator="equal">
      <formula>0</formula>
    </cfRule>
  </conditionalFormatting>
  <conditionalFormatting sqref="BB412">
    <cfRule type="cellIs" dxfId="403" priority="606" stopIfTrue="1" operator="equal">
      <formula>0</formula>
    </cfRule>
  </conditionalFormatting>
  <conditionalFormatting sqref="BB120">
    <cfRule type="cellIs" dxfId="402" priority="604" stopIfTrue="1" operator="equal">
      <formula>0</formula>
    </cfRule>
  </conditionalFormatting>
  <conditionalFormatting sqref="BB455:BB473">
    <cfRule type="cellIs" dxfId="401" priority="603" stopIfTrue="1" operator="equal">
      <formula>0</formula>
    </cfRule>
  </conditionalFormatting>
  <conditionalFormatting sqref="BB13">
    <cfRule type="cellIs" dxfId="400" priority="602" stopIfTrue="1" operator="equal">
      <formula>0</formula>
    </cfRule>
  </conditionalFormatting>
  <conditionalFormatting sqref="BB646">
    <cfRule type="cellIs" dxfId="399" priority="601" stopIfTrue="1" operator="equal">
      <formula>0</formula>
    </cfRule>
  </conditionalFormatting>
  <conditionalFormatting sqref="BB398">
    <cfRule type="cellIs" dxfId="398" priority="600" stopIfTrue="1" operator="equal">
      <formula>0</formula>
    </cfRule>
  </conditionalFormatting>
  <conditionalFormatting sqref="BB580">
    <cfRule type="cellIs" dxfId="397" priority="599" stopIfTrue="1" operator="equal">
      <formula>0</formula>
    </cfRule>
  </conditionalFormatting>
  <conditionalFormatting sqref="BB180">
    <cfRule type="cellIs" dxfId="396" priority="598" stopIfTrue="1" operator="equal">
      <formula>0</formula>
    </cfRule>
  </conditionalFormatting>
  <conditionalFormatting sqref="BB228">
    <cfRule type="cellIs" dxfId="395" priority="597" stopIfTrue="1" operator="equal">
      <formula>0</formula>
    </cfRule>
  </conditionalFormatting>
  <conditionalFormatting sqref="BB399">
    <cfRule type="cellIs" dxfId="394" priority="596" stopIfTrue="1" operator="equal">
      <formula>0</formula>
    </cfRule>
  </conditionalFormatting>
  <conditionalFormatting sqref="BB374">
    <cfRule type="cellIs" dxfId="393" priority="595" stopIfTrue="1" operator="equal">
      <formula>0</formula>
    </cfRule>
  </conditionalFormatting>
  <conditionalFormatting sqref="BB623">
    <cfRule type="cellIs" dxfId="392" priority="594" stopIfTrue="1" operator="equal">
      <formula>0</formula>
    </cfRule>
  </conditionalFormatting>
  <conditionalFormatting sqref="BB600:BB622">
    <cfRule type="cellIs" dxfId="391" priority="593" stopIfTrue="1" operator="equal">
      <formula>0</formula>
    </cfRule>
  </conditionalFormatting>
  <conditionalFormatting sqref="BB583:BB599">
    <cfRule type="cellIs" dxfId="390" priority="592" stopIfTrue="1" operator="equal">
      <formula>0</formula>
    </cfRule>
  </conditionalFormatting>
  <conditionalFormatting sqref="BB58">
    <cfRule type="cellIs" dxfId="389" priority="591" stopIfTrue="1" operator="equal">
      <formula>0</formula>
    </cfRule>
  </conditionalFormatting>
  <conditionalFormatting sqref="BB39">
    <cfRule type="cellIs" dxfId="388" priority="590" stopIfTrue="1" operator="equal">
      <formula>0</formula>
    </cfRule>
  </conditionalFormatting>
  <conditionalFormatting sqref="BB219">
    <cfRule type="cellIs" dxfId="387" priority="589" stopIfTrue="1" operator="equal">
      <formula>0</formula>
    </cfRule>
  </conditionalFormatting>
  <conditionalFormatting sqref="BB582">
    <cfRule type="cellIs" dxfId="386" priority="588" stopIfTrue="1" operator="equal">
      <formula>0</formula>
    </cfRule>
  </conditionalFormatting>
  <conditionalFormatting sqref="BB56">
    <cfRule type="cellIs" dxfId="385" priority="587" stopIfTrue="1" operator="equal">
      <formula>0</formula>
    </cfRule>
  </conditionalFormatting>
  <conditionalFormatting sqref="BB57">
    <cfRule type="cellIs" dxfId="384" priority="586" stopIfTrue="1" operator="equal">
      <formula>0</formula>
    </cfRule>
  </conditionalFormatting>
  <conditionalFormatting sqref="BB125">
    <cfRule type="cellIs" dxfId="383" priority="585" stopIfTrue="1" operator="equal">
      <formula>0</formula>
    </cfRule>
  </conditionalFormatting>
  <conditionalFormatting sqref="BB124">
    <cfRule type="cellIs" dxfId="382" priority="584" stopIfTrue="1" operator="equal">
      <formula>0</formula>
    </cfRule>
  </conditionalFormatting>
  <conditionalFormatting sqref="V245:X245">
    <cfRule type="cellIs" dxfId="381" priority="583" stopIfTrue="1" operator="equal">
      <formula>0</formula>
    </cfRule>
  </conditionalFormatting>
  <conditionalFormatting sqref="O475">
    <cfRule type="cellIs" dxfId="380" priority="582" stopIfTrue="1" operator="equal">
      <formula>0</formula>
    </cfRule>
  </conditionalFormatting>
  <conditionalFormatting sqref="AS621">
    <cfRule type="cellIs" dxfId="379" priority="581" stopIfTrue="1" operator="equal">
      <formula>0</formula>
    </cfRule>
  </conditionalFormatting>
  <conditionalFormatting sqref="AS622:AS642">
    <cfRule type="cellIs" dxfId="378" priority="580" stopIfTrue="1" operator="equal">
      <formula>0</formula>
    </cfRule>
  </conditionalFormatting>
  <conditionalFormatting sqref="AQ160">
    <cfRule type="cellIs" dxfId="377" priority="579" stopIfTrue="1" operator="equal">
      <formula>0</formula>
    </cfRule>
  </conditionalFormatting>
  <conditionalFormatting sqref="AR160">
    <cfRule type="cellIs" dxfId="376" priority="578" stopIfTrue="1" operator="equal">
      <formula>0</formula>
    </cfRule>
  </conditionalFormatting>
  <conditionalFormatting sqref="AX79:BA79 BC79:BD79">
    <cfRule type="cellIs" dxfId="375" priority="577" stopIfTrue="1" operator="equal">
      <formula>0</formula>
    </cfRule>
  </conditionalFormatting>
  <conditionalFormatting sqref="BE79">
    <cfRule type="cellIs" dxfId="374" priority="576" stopIfTrue="1" operator="equal">
      <formula>0</formula>
    </cfRule>
  </conditionalFormatting>
  <conditionalFormatting sqref="BB79">
    <cfRule type="cellIs" dxfId="373" priority="575" stopIfTrue="1" operator="equal">
      <formula>0</formula>
    </cfRule>
  </conditionalFormatting>
  <conditionalFormatting sqref="AS79">
    <cfRule type="cellIs" dxfId="372" priority="574" stopIfTrue="1" operator="equal">
      <formula>0</formula>
    </cfRule>
  </conditionalFormatting>
  <conditionalFormatting sqref="AS206">
    <cfRule type="cellIs" dxfId="371" priority="573" stopIfTrue="1" operator="equal">
      <formula>0</formula>
    </cfRule>
  </conditionalFormatting>
  <conditionalFormatting sqref="AG58">
    <cfRule type="cellIs" dxfId="370" priority="572" stopIfTrue="1" operator="equal">
      <formula>0</formula>
    </cfRule>
  </conditionalFormatting>
  <conditionalFormatting sqref="AH456">
    <cfRule type="cellIs" dxfId="369" priority="571" stopIfTrue="1" operator="equal">
      <formula>0</formula>
    </cfRule>
  </conditionalFormatting>
  <conditionalFormatting sqref="AH455">
    <cfRule type="cellIs" dxfId="368" priority="570" stopIfTrue="1" operator="equal">
      <formula>0</formula>
    </cfRule>
  </conditionalFormatting>
  <conditionalFormatting sqref="R310">
    <cfRule type="cellIs" dxfId="367" priority="569" stopIfTrue="1" operator="equal">
      <formula>0</formula>
    </cfRule>
  </conditionalFormatting>
  <conditionalFormatting sqref="R269">
    <cfRule type="cellIs" dxfId="366" priority="568" stopIfTrue="1" operator="equal">
      <formula>0</formula>
    </cfRule>
  </conditionalFormatting>
  <conditionalFormatting sqref="R631">
    <cfRule type="cellIs" dxfId="365" priority="384" stopIfTrue="1" operator="equal">
      <formula>0</formula>
    </cfRule>
  </conditionalFormatting>
  <conditionalFormatting sqref="AT14">
    <cfRule type="cellIs" dxfId="364" priority="383" stopIfTrue="1" operator="equal">
      <formula>0</formula>
    </cfRule>
  </conditionalFormatting>
  <conditionalFormatting sqref="R231:R240">
    <cfRule type="cellIs" dxfId="363" priority="382" stopIfTrue="1" operator="equal">
      <formula>0</formula>
    </cfRule>
  </conditionalFormatting>
  <conditionalFormatting sqref="R286:R294 R296:R304">
    <cfRule type="cellIs" dxfId="362" priority="381" stopIfTrue="1" operator="equal">
      <formula>0</formula>
    </cfRule>
  </conditionalFormatting>
  <conditionalFormatting sqref="AX297">
    <cfRule type="cellIs" dxfId="361" priority="380" stopIfTrue="1" operator="equal">
      <formula>0</formula>
    </cfRule>
  </conditionalFormatting>
  <conditionalFormatting sqref="R14">
    <cfRule type="cellIs" dxfId="360" priority="379" stopIfTrue="1" operator="equal">
      <formula>0</formula>
    </cfRule>
  </conditionalFormatting>
  <conditionalFormatting sqref="N518:O518">
    <cfRule type="cellIs" dxfId="359" priority="378" stopIfTrue="1" operator="equal">
      <formula>0</formula>
    </cfRule>
  </conditionalFormatting>
  <conditionalFormatting sqref="S518">
    <cfRule type="cellIs" dxfId="358" priority="377" stopIfTrue="1" operator="equal">
      <formula>0</formula>
    </cfRule>
  </conditionalFormatting>
  <conditionalFormatting sqref="R518">
    <cfRule type="cellIs" dxfId="357" priority="376" stopIfTrue="1" operator="equal">
      <formula>0</formula>
    </cfRule>
  </conditionalFormatting>
  <conditionalFormatting sqref="P518:Q518">
    <cfRule type="cellIs" dxfId="356" priority="375" stopIfTrue="1" operator="equal">
      <formula>0</formula>
    </cfRule>
  </conditionalFormatting>
  <conditionalFormatting sqref="O185">
    <cfRule type="cellIs" dxfId="355" priority="357" stopIfTrue="1" operator="equal">
      <formula>0</formula>
    </cfRule>
  </conditionalFormatting>
  <conditionalFormatting sqref="M373">
    <cfRule type="cellIs" dxfId="354" priority="374" stopIfTrue="1" operator="equal">
      <formula>0</formula>
    </cfRule>
  </conditionalFormatting>
  <conditionalFormatting sqref="AG405:AH405">
    <cfRule type="cellIs" dxfId="353" priority="373" stopIfTrue="1" operator="equal">
      <formula>0</formula>
    </cfRule>
  </conditionalFormatting>
  <conditionalFormatting sqref="AH582">
    <cfRule type="cellIs" dxfId="352" priority="372" stopIfTrue="1" operator="equal">
      <formula>0</formula>
    </cfRule>
  </conditionalFormatting>
  <conditionalFormatting sqref="R268">
    <cfRule type="cellIs" dxfId="351" priority="371" stopIfTrue="1" operator="equal">
      <formula>0</formula>
    </cfRule>
  </conditionalFormatting>
  <conditionalFormatting sqref="R268">
    <cfRule type="cellIs" dxfId="350" priority="370" stopIfTrue="1" operator="equal">
      <formula>0</formula>
    </cfRule>
  </conditionalFormatting>
  <conditionalFormatting sqref="N646">
    <cfRule type="cellIs" dxfId="349" priority="369" stopIfTrue="1" operator="equal">
      <formula>0</formula>
    </cfRule>
  </conditionalFormatting>
  <conditionalFormatting sqref="S295">
    <cfRule type="cellIs" dxfId="348" priority="345" stopIfTrue="1" operator="equal">
      <formula>0</formula>
    </cfRule>
  </conditionalFormatting>
  <conditionalFormatting sqref="S15">
    <cfRule type="cellIs" dxfId="347" priority="368" stopIfTrue="1" operator="equal">
      <formula>0</formula>
    </cfRule>
  </conditionalFormatting>
  <conditionalFormatting sqref="R15">
    <cfRule type="cellIs" dxfId="346" priority="367" stopIfTrue="1" operator="equal">
      <formula>0</formula>
    </cfRule>
  </conditionalFormatting>
  <conditionalFormatting sqref="S35">
    <cfRule type="cellIs" dxfId="345" priority="366" stopIfTrue="1" operator="equal">
      <formula>0</formula>
    </cfRule>
  </conditionalFormatting>
  <conditionalFormatting sqref="N39:O39">
    <cfRule type="cellIs" dxfId="344" priority="365" stopIfTrue="1" operator="equal">
      <formula>0</formula>
    </cfRule>
  </conditionalFormatting>
  <conditionalFormatting sqref="P39:Q39">
    <cfRule type="cellIs" dxfId="343" priority="364" stopIfTrue="1" operator="equal">
      <formula>0</formula>
    </cfRule>
  </conditionalFormatting>
  <conditionalFormatting sqref="S39">
    <cfRule type="cellIs" dxfId="342" priority="363" stopIfTrue="1" operator="equal">
      <formula>0</formula>
    </cfRule>
  </conditionalFormatting>
  <conditionalFormatting sqref="R39">
    <cfRule type="cellIs" dxfId="341" priority="362" stopIfTrue="1" operator="equal">
      <formula>0</formula>
    </cfRule>
  </conditionalFormatting>
  <conditionalFormatting sqref="N207">
    <cfRule type="cellIs" dxfId="340" priority="361" stopIfTrue="1" operator="equal">
      <formula>0</formula>
    </cfRule>
  </conditionalFormatting>
  <conditionalFormatting sqref="N269">
    <cfRule type="cellIs" dxfId="339" priority="360" stopIfTrue="1" operator="equal">
      <formula>0</formula>
    </cfRule>
  </conditionalFormatting>
  <conditionalFormatting sqref="AU59">
    <cfRule type="cellIs" dxfId="338" priority="359" stopIfTrue="1" operator="equal">
      <formula>0</formula>
    </cfRule>
  </conditionalFormatting>
  <conditionalFormatting sqref="M185">
    <cfRule type="cellIs" dxfId="337" priority="356" stopIfTrue="1" operator="equal">
      <formula>0</formula>
    </cfRule>
  </conditionalFormatting>
  <conditionalFormatting sqref="S185">
    <cfRule type="cellIs" dxfId="336" priority="358" stopIfTrue="1" operator="equal">
      <formula>0</formula>
    </cfRule>
  </conditionalFormatting>
  <conditionalFormatting sqref="R185">
    <cfRule type="cellIs" dxfId="335" priority="355" stopIfTrue="1" operator="equal">
      <formula>0</formula>
    </cfRule>
  </conditionalFormatting>
  <conditionalFormatting sqref="P185:Q185">
    <cfRule type="cellIs" dxfId="334" priority="354" stopIfTrue="1" operator="equal">
      <formula>0</formula>
    </cfRule>
  </conditionalFormatting>
  <conditionalFormatting sqref="S229">
    <cfRule type="cellIs" dxfId="333" priority="353" stopIfTrue="1" operator="equal">
      <formula>0</formula>
    </cfRule>
  </conditionalFormatting>
  <conditionalFormatting sqref="M229">
    <cfRule type="cellIs" dxfId="332" priority="352" stopIfTrue="1" operator="equal">
      <formula>0</formula>
    </cfRule>
  </conditionalFormatting>
  <conditionalFormatting sqref="O229">
    <cfRule type="cellIs" dxfId="331" priority="351" stopIfTrue="1" operator="equal">
      <formula>0</formula>
    </cfRule>
  </conditionalFormatting>
  <conditionalFormatting sqref="R295">
    <cfRule type="cellIs" dxfId="330" priority="343" stopIfTrue="1" operator="equal">
      <formula>0</formula>
    </cfRule>
  </conditionalFormatting>
  <conditionalFormatting sqref="P229:Q229">
    <cfRule type="cellIs" dxfId="329" priority="350" stopIfTrue="1" operator="equal">
      <formula>0</formula>
    </cfRule>
  </conditionalFormatting>
  <conditionalFormatting sqref="R229">
    <cfRule type="cellIs" dxfId="328" priority="349" stopIfTrue="1" operator="equal">
      <formula>0</formula>
    </cfRule>
  </conditionalFormatting>
  <conditionalFormatting sqref="M16">
    <cfRule type="cellIs" dxfId="327" priority="330" stopIfTrue="1" operator="equal">
      <formula>0</formula>
    </cfRule>
  </conditionalFormatting>
  <conditionalFormatting sqref="BV16">
    <cfRule type="cellIs" dxfId="326" priority="339" stopIfTrue="1" operator="equal">
      <formula>0</formula>
    </cfRule>
  </conditionalFormatting>
  <conditionalFormatting sqref="AH16">
    <cfRule type="cellIs" dxfId="325" priority="328" stopIfTrue="1" operator="equal">
      <formula>0</formula>
    </cfRule>
  </conditionalFormatting>
  <conditionalFormatting sqref="O295">
    <cfRule type="cellIs" dxfId="324" priority="347" stopIfTrue="1" operator="equal">
      <formula>0</formula>
    </cfRule>
  </conditionalFormatting>
  <conditionalFormatting sqref="N295">
    <cfRule type="cellIs" dxfId="323" priority="348" stopIfTrue="1" operator="equal">
      <formula>0</formula>
    </cfRule>
  </conditionalFormatting>
  <conditionalFormatting sqref="M295">
    <cfRule type="cellIs" dxfId="322" priority="346" stopIfTrue="1" operator="equal">
      <formula>0</formula>
    </cfRule>
  </conditionalFormatting>
  <conditionalFormatting sqref="P295:Q295">
    <cfRule type="cellIs" dxfId="321" priority="344" stopIfTrue="1" operator="equal">
      <formula>0</formula>
    </cfRule>
  </conditionalFormatting>
  <conditionalFormatting sqref="R295">
    <cfRule type="cellIs" dxfId="320" priority="342" stopIfTrue="1" operator="equal">
      <formula>0</formula>
    </cfRule>
  </conditionalFormatting>
  <conditionalFormatting sqref="BW16:CA16 AF16 AI16:BS16">
    <cfRule type="cellIs" dxfId="319" priority="341" stopIfTrue="1" operator="equal">
      <formula>0</formula>
    </cfRule>
  </conditionalFormatting>
  <conditionalFormatting sqref="P16:Q16">
    <cfRule type="cellIs" dxfId="318" priority="327" stopIfTrue="1" operator="equal">
      <formula>0</formula>
    </cfRule>
  </conditionalFormatting>
  <conditionalFormatting sqref="D16">
    <cfRule type="cellIs" dxfId="317" priority="336" stopIfTrue="1" operator="equal">
      <formula>0</formula>
    </cfRule>
  </conditionalFormatting>
  <conditionalFormatting sqref="E16:J16">
    <cfRule type="cellIs" dxfId="316" priority="335" stopIfTrue="1" operator="equal">
      <formula>0</formula>
    </cfRule>
  </conditionalFormatting>
  <conditionalFormatting sqref="K16:L16">
    <cfRule type="cellIs" dxfId="315" priority="334" stopIfTrue="1" operator="equal">
      <formula>0</formula>
    </cfRule>
  </conditionalFormatting>
  <conditionalFormatting sqref="V16:AA16 AD16:AE16">
    <cfRule type="cellIs" dxfId="314" priority="333" stopIfTrue="1" operator="equal">
      <formula>0</formula>
    </cfRule>
  </conditionalFormatting>
  <conditionalFormatting sqref="T16:U16">
    <cfRule type="cellIs" dxfId="313" priority="332" stopIfTrue="1" operator="equal">
      <formula>0</formula>
    </cfRule>
  </conditionalFormatting>
  <conditionalFormatting sqref="N16:O16">
    <cfRule type="cellIs" dxfId="312" priority="331" stopIfTrue="1" operator="equal">
      <formula>0</formula>
    </cfRule>
  </conditionalFormatting>
  <conditionalFormatting sqref="BU16">
    <cfRule type="cellIs" dxfId="311" priority="329" stopIfTrue="1" operator="equal">
      <formula>0</formula>
    </cfRule>
  </conditionalFormatting>
  <conditionalFormatting sqref="AB16">
    <cfRule type="cellIs" dxfId="310" priority="326" stopIfTrue="1" operator="equal">
      <formula>0</formula>
    </cfRule>
  </conditionalFormatting>
  <conditionalFormatting sqref="AG16">
    <cfRule type="cellIs" dxfId="309" priority="315" stopIfTrue="1" operator="equal">
      <formula>0</formula>
    </cfRule>
  </conditionalFormatting>
  <conditionalFormatting sqref="AH207">
    <cfRule type="cellIs" dxfId="308" priority="314" stopIfTrue="1" operator="equal">
      <formula>0</formula>
    </cfRule>
  </conditionalFormatting>
  <conditionalFormatting sqref="BA183">
    <cfRule type="cellIs" dxfId="307" priority="312" stopIfTrue="1" operator="equal">
      <formula>0</formula>
    </cfRule>
  </conditionalFormatting>
  <conditionalFormatting sqref="R16">
    <cfRule type="cellIs" dxfId="306" priority="323" stopIfTrue="1" operator="equal">
      <formula>0</formula>
    </cfRule>
  </conditionalFormatting>
  <conditionalFormatting sqref="S16">
    <cfRule type="cellIs" dxfId="305" priority="322" stopIfTrue="1" operator="equal">
      <formula>0</formula>
    </cfRule>
  </conditionalFormatting>
  <conditionalFormatting sqref="AR268">
    <cfRule type="cellIs" dxfId="304" priority="321" stopIfTrue="1" operator="equal">
      <formula>0</formula>
    </cfRule>
  </conditionalFormatting>
  <conditionalFormatting sqref="AF115">
    <cfRule type="cellIs" dxfId="303" priority="320" stopIfTrue="1" operator="equal">
      <formula>0</formula>
    </cfRule>
  </conditionalFormatting>
  <conditionalFormatting sqref="W127:X127">
    <cfRule type="cellIs" dxfId="302" priority="319" stopIfTrue="1" operator="equal">
      <formula>0</formula>
    </cfRule>
  </conditionalFormatting>
  <conditionalFormatting sqref="AF157">
    <cfRule type="cellIs" dxfId="301" priority="318" stopIfTrue="1" operator="equal">
      <formula>0</formula>
    </cfRule>
  </conditionalFormatting>
  <conditionalFormatting sqref="R415">
    <cfRule type="cellIs" dxfId="300" priority="317" stopIfTrue="1" operator="equal">
      <formula>0</formula>
    </cfRule>
  </conditionalFormatting>
  <conditionalFormatting sqref="AF430">
    <cfRule type="cellIs" dxfId="299" priority="316" stopIfTrue="1" operator="equal">
      <formula>0</formula>
    </cfRule>
  </conditionalFormatting>
  <conditionalFormatting sqref="BG331">
    <cfRule type="cellIs" dxfId="298" priority="313" stopIfTrue="1" operator="equal">
      <formula>0</formula>
    </cfRule>
  </conditionalFormatting>
  <conditionalFormatting sqref="AT308">
    <cfRule type="cellIs" dxfId="297" priority="298" stopIfTrue="1" operator="equal">
      <formula>0</formula>
    </cfRule>
  </conditionalFormatting>
  <conditionalFormatting sqref="AH233">
    <cfRule type="cellIs" dxfId="296" priority="311" stopIfTrue="1" operator="equal">
      <formula>0</formula>
    </cfRule>
  </conditionalFormatting>
  <conditionalFormatting sqref="AH266:AH267">
    <cfRule type="cellIs" dxfId="295" priority="310" stopIfTrue="1" operator="equal">
      <formula>0</formula>
    </cfRule>
  </conditionalFormatting>
  <conditionalFormatting sqref="BO416 BR416:BT416">
    <cfRule type="cellIs" dxfId="294" priority="309" stopIfTrue="1" operator="equal">
      <formula>0</formula>
    </cfRule>
  </conditionalFormatting>
  <conditionalFormatting sqref="BP416:BQ416">
    <cfRule type="cellIs" dxfId="293" priority="308" stopIfTrue="1" operator="equal">
      <formula>0</formula>
    </cfRule>
  </conditionalFormatting>
  <conditionalFormatting sqref="BN416">
    <cfRule type="cellIs" dxfId="292" priority="307" stopIfTrue="1" operator="equal">
      <formula>0</formula>
    </cfRule>
  </conditionalFormatting>
  <conditionalFormatting sqref="AR35:AT35">
    <cfRule type="cellIs" dxfId="291" priority="305" stopIfTrue="1" operator="equal">
      <formula>0</formula>
    </cfRule>
  </conditionalFormatting>
  <conditionalFormatting sqref="AU35 AP35">
    <cfRule type="cellIs" dxfId="290" priority="306" stopIfTrue="1" operator="equal">
      <formula>0</formula>
    </cfRule>
  </conditionalFormatting>
  <conditionalFormatting sqref="AQ35">
    <cfRule type="cellIs" dxfId="289" priority="304" stopIfTrue="1" operator="equal">
      <formula>0</formula>
    </cfRule>
  </conditionalFormatting>
  <conditionalFormatting sqref="AP295">
    <cfRule type="cellIs" dxfId="288" priority="303" stopIfTrue="1" operator="equal">
      <formula>0</formula>
    </cfRule>
  </conditionalFormatting>
  <conditionalFormatting sqref="AR295">
    <cfRule type="cellIs" dxfId="287" priority="302" stopIfTrue="1" operator="equal">
      <formula>0</formula>
    </cfRule>
  </conditionalFormatting>
  <conditionalFormatting sqref="AQ295">
    <cfRule type="cellIs" dxfId="286" priority="301" stopIfTrue="1" operator="equal">
      <formula>0</formula>
    </cfRule>
  </conditionalFormatting>
  <conditionalFormatting sqref="AU308">
    <cfRule type="cellIs" dxfId="285" priority="300" stopIfTrue="1" operator="equal">
      <formula>0</formula>
    </cfRule>
  </conditionalFormatting>
  <conditionalFormatting sqref="AS308">
    <cfRule type="cellIs" dxfId="284" priority="299" stopIfTrue="1" operator="equal">
      <formula>0</formula>
    </cfRule>
  </conditionalFormatting>
  <conditionalFormatting sqref="AP308">
    <cfRule type="cellIs" dxfId="283" priority="297" stopIfTrue="1" operator="equal">
      <formula>0</formula>
    </cfRule>
  </conditionalFormatting>
  <conditionalFormatting sqref="AR308">
    <cfRule type="cellIs" dxfId="282" priority="296" stopIfTrue="1" operator="equal">
      <formula>0</formula>
    </cfRule>
  </conditionalFormatting>
  <conditionalFormatting sqref="AQ308">
    <cfRule type="cellIs" dxfId="281" priority="295" stopIfTrue="1" operator="equal">
      <formula>0</formula>
    </cfRule>
  </conditionalFormatting>
  <conditionalFormatting sqref="AC332:AC347">
    <cfRule type="cellIs" dxfId="280" priority="263" stopIfTrue="1" operator="equal">
      <formula>0</formula>
    </cfRule>
  </conditionalFormatting>
  <conditionalFormatting sqref="AC579 AC600 AC516:AC517 AC558 AC621:AC623 AC645 AC495:AC498 AC647 AC475:AC476 AC537:AC539 AC243:AC246 AC602">
    <cfRule type="cellIs" dxfId="279" priority="294" stopIfTrue="1" operator="equal">
      <formula>0</formula>
    </cfRule>
  </conditionalFormatting>
  <conditionalFormatting sqref="AC180">
    <cfRule type="cellIs" dxfId="278" priority="291" stopIfTrue="1" operator="equal">
      <formula>0</formula>
    </cfRule>
  </conditionalFormatting>
  <conditionalFormatting sqref="AC200 AC394 AC221:AC222 AC327 AC242 AC34 AC117 AC120 AC138 AC159:AC160 AC179 AC413:AC416 AC97 AC397 AC392 AC75:AC95 AC263:AC307 AC453:AC473 AC349:AC370 AC418:AC432">
    <cfRule type="cellIs" dxfId="277" priority="293" stopIfTrue="1" operator="equal">
      <formula>0</formula>
    </cfRule>
  </conditionalFormatting>
  <conditionalFormatting sqref="AC97:AC116 AC77:AC95">
    <cfRule type="cellIs" dxfId="276" priority="292" stopIfTrue="1" operator="equal">
      <formula>0</formula>
    </cfRule>
  </conditionalFormatting>
  <conditionalFormatting sqref="AC54">
    <cfRule type="cellIs" dxfId="275" priority="290" stopIfTrue="1" operator="equal">
      <formula>0</formula>
    </cfRule>
  </conditionalFormatting>
  <conditionalFormatting sqref="AC55">
    <cfRule type="cellIs" dxfId="274" priority="289" stopIfTrue="1" operator="equal">
      <formula>0</formula>
    </cfRule>
  </conditionalFormatting>
  <conditionalFormatting sqref="AC328:AC331">
    <cfRule type="cellIs" dxfId="273" priority="288" stopIfTrue="1" operator="equal">
      <formula>0</formula>
    </cfRule>
  </conditionalFormatting>
  <conditionalFormatting sqref="AC398">
    <cfRule type="cellIs" dxfId="272" priority="282" stopIfTrue="1" operator="equal">
      <formula>0</formula>
    </cfRule>
  </conditionalFormatting>
  <conditionalFormatting sqref="AC348">
    <cfRule type="cellIs" dxfId="271" priority="277" stopIfTrue="1" operator="equal">
      <formula>0</formula>
    </cfRule>
  </conditionalFormatting>
  <conditionalFormatting sqref="AC181:AC182">
    <cfRule type="cellIs" dxfId="270" priority="287" stopIfTrue="1" operator="equal">
      <formula>0</formula>
    </cfRule>
  </conditionalFormatting>
  <conditionalFormatting sqref="AC559:AC560">
    <cfRule type="cellIs" dxfId="269" priority="279" stopIfTrue="1" operator="equal">
      <formula>0</formula>
    </cfRule>
  </conditionalFormatting>
  <conditionalFormatting sqref="AC201:AC203">
    <cfRule type="cellIs" dxfId="268" priority="286" stopIfTrue="1" operator="equal">
      <formula>0</formula>
    </cfRule>
  </conditionalFormatting>
  <conditionalFormatting sqref="AC399">
    <cfRule type="cellIs" dxfId="267" priority="285" stopIfTrue="1" operator="equal">
      <formula>0</formula>
    </cfRule>
  </conditionalFormatting>
  <conditionalFormatting sqref="AC402">
    <cfRule type="cellIs" dxfId="266" priority="284" stopIfTrue="1" operator="equal">
      <formula>0</formula>
    </cfRule>
  </conditionalFormatting>
  <conditionalFormatting sqref="AC223:AC241">
    <cfRule type="cellIs" dxfId="265" priority="283" stopIfTrue="1" operator="equal">
      <formula>0</formula>
    </cfRule>
  </conditionalFormatting>
  <conditionalFormatting sqref="AC412">
    <cfRule type="cellIs" dxfId="264" priority="281" stopIfTrue="1" operator="equal">
      <formula>0</formula>
    </cfRule>
  </conditionalFormatting>
  <conditionalFormatting sqref="AC433">
    <cfRule type="cellIs" dxfId="263" priority="280" stopIfTrue="1" operator="equal">
      <formula>0</formula>
    </cfRule>
  </conditionalFormatting>
  <conditionalFormatting sqref="AC580">
    <cfRule type="cellIs" dxfId="262" priority="278" stopIfTrue="1" operator="equal">
      <formula>0</formula>
    </cfRule>
  </conditionalFormatting>
  <conditionalFormatting sqref="AC474">
    <cfRule type="cellIs" dxfId="261" priority="276" stopIfTrue="1" operator="equal">
      <formula>0</formula>
    </cfRule>
  </conditionalFormatting>
  <conditionalFormatting sqref="AC14 AC17:AC33">
    <cfRule type="cellIs" dxfId="260" priority="275" stopIfTrue="1" operator="equal">
      <formula>0</formula>
    </cfRule>
  </conditionalFormatting>
  <conditionalFormatting sqref="AC40:AC53">
    <cfRule type="cellIs" dxfId="259" priority="274" stopIfTrue="1" operator="equal">
      <formula>0</formula>
    </cfRule>
  </conditionalFormatting>
  <conditionalFormatting sqref="AC59:AC74 AC56:AC57">
    <cfRule type="cellIs" dxfId="258" priority="273" stopIfTrue="1" operator="equal">
      <formula>0</formula>
    </cfRule>
  </conditionalFormatting>
  <conditionalFormatting sqref="AC118:AC119">
    <cfRule type="cellIs" dxfId="257" priority="272" stopIfTrue="1" operator="equal">
      <formula>0</formula>
    </cfRule>
  </conditionalFormatting>
  <conditionalFormatting sqref="AC121 AC123 AC126:AC137">
    <cfRule type="cellIs" dxfId="256" priority="271" stopIfTrue="1" operator="equal">
      <formula>0</formula>
    </cfRule>
  </conditionalFormatting>
  <conditionalFormatting sqref="AC139:AC158">
    <cfRule type="cellIs" dxfId="255" priority="270" stopIfTrue="1" operator="equal">
      <formula>0</formula>
    </cfRule>
  </conditionalFormatting>
  <conditionalFormatting sqref="AC163:AC178">
    <cfRule type="cellIs" dxfId="254" priority="268" stopIfTrue="1" operator="equal">
      <formula>0</formula>
    </cfRule>
  </conditionalFormatting>
  <conditionalFormatting sqref="AC183:AC199">
    <cfRule type="cellIs" dxfId="253" priority="267" stopIfTrue="1" operator="equal">
      <formula>0</formula>
    </cfRule>
  </conditionalFormatting>
  <conditionalFormatting sqref="AC204:AC220">
    <cfRule type="cellIs" dxfId="252" priority="266" stopIfTrue="1" operator="equal">
      <formula>0</formula>
    </cfRule>
  </conditionalFormatting>
  <conditionalFormatting sqref="AC247:AC262">
    <cfRule type="cellIs" dxfId="251" priority="265" stopIfTrue="1" operator="equal">
      <formula>0</formula>
    </cfRule>
  </conditionalFormatting>
  <conditionalFormatting sqref="AC308:AC326">
    <cfRule type="cellIs" dxfId="250" priority="264" stopIfTrue="1" operator="equal">
      <formula>0</formula>
    </cfRule>
  </conditionalFormatting>
  <conditionalFormatting sqref="AC376:AC389">
    <cfRule type="cellIs" dxfId="249" priority="262" stopIfTrue="1" operator="equal">
      <formula>0</formula>
    </cfRule>
  </conditionalFormatting>
  <conditionalFormatting sqref="AC403:AC410">
    <cfRule type="cellIs" dxfId="248" priority="261" stopIfTrue="1" operator="equal">
      <formula>0</formula>
    </cfRule>
  </conditionalFormatting>
  <conditionalFormatting sqref="AC434:AC452">
    <cfRule type="cellIs" dxfId="247" priority="260" stopIfTrue="1" operator="equal">
      <formula>0</formula>
    </cfRule>
  </conditionalFormatting>
  <conditionalFormatting sqref="AC477:AC494">
    <cfRule type="cellIs" dxfId="246" priority="259" stopIfTrue="1" operator="equal">
      <formula>0</formula>
    </cfRule>
  </conditionalFormatting>
  <conditionalFormatting sqref="AC499:AC515">
    <cfRule type="cellIs" dxfId="245" priority="258" stopIfTrue="1" operator="equal">
      <formula>0</formula>
    </cfRule>
  </conditionalFormatting>
  <conditionalFormatting sqref="AC518:AC536">
    <cfRule type="cellIs" dxfId="244" priority="257" stopIfTrue="1" operator="equal">
      <formula>0</formula>
    </cfRule>
  </conditionalFormatting>
  <conditionalFormatting sqref="AC540:AC557">
    <cfRule type="cellIs" dxfId="243" priority="256" stopIfTrue="1" operator="equal">
      <formula>0</formula>
    </cfRule>
  </conditionalFormatting>
  <conditionalFormatting sqref="AC561:AC578">
    <cfRule type="cellIs" dxfId="242" priority="255" stopIfTrue="1" operator="equal">
      <formula>0</formula>
    </cfRule>
  </conditionalFormatting>
  <conditionalFormatting sqref="AC581:AC599">
    <cfRule type="cellIs" dxfId="241" priority="254" stopIfTrue="1" operator="equal">
      <formula>0</formula>
    </cfRule>
  </conditionalFormatting>
  <conditionalFormatting sqref="AC603:AC620">
    <cfRule type="cellIs" dxfId="240" priority="253" stopIfTrue="1" operator="equal">
      <formula>0</formula>
    </cfRule>
  </conditionalFormatting>
  <conditionalFormatting sqref="AC624:AC642">
    <cfRule type="cellIs" dxfId="239" priority="252" stopIfTrue="1" operator="equal">
      <formula>0</formula>
    </cfRule>
  </conditionalFormatting>
  <conditionalFormatting sqref="AC96">
    <cfRule type="cellIs" dxfId="238" priority="251" stopIfTrue="1" operator="equal">
      <formula>0</formula>
    </cfRule>
  </conditionalFormatting>
  <conditionalFormatting sqref="AC400">
    <cfRule type="cellIs" dxfId="237" priority="250" stopIfTrue="1" operator="equal">
      <formula>0</formula>
    </cfRule>
  </conditionalFormatting>
  <conditionalFormatting sqref="AC396">
    <cfRule type="cellIs" dxfId="236" priority="249" stopIfTrue="1" operator="equal">
      <formula>0</formula>
    </cfRule>
  </conditionalFormatting>
  <conditionalFormatting sqref="AC395">
    <cfRule type="cellIs" dxfId="235" priority="248" stopIfTrue="1" operator="equal">
      <formula>0</formula>
    </cfRule>
  </conditionalFormatting>
  <conditionalFormatting sqref="AC393">
    <cfRule type="cellIs" dxfId="234" priority="247" stopIfTrue="1" operator="equal">
      <formula>0</formula>
    </cfRule>
  </conditionalFormatting>
  <conditionalFormatting sqref="AC391">
    <cfRule type="cellIs" dxfId="233" priority="246" stopIfTrue="1" operator="equal">
      <formula>0</formula>
    </cfRule>
  </conditionalFormatting>
  <conditionalFormatting sqref="AC13">
    <cfRule type="cellIs" dxfId="232" priority="245" stopIfTrue="1" operator="equal">
      <formula>0</formula>
    </cfRule>
  </conditionalFormatting>
  <conditionalFormatting sqref="AC646">
    <cfRule type="cellIs" dxfId="231" priority="243" stopIfTrue="1" operator="equal">
      <formula>0</formula>
    </cfRule>
  </conditionalFormatting>
  <conditionalFormatting sqref="AC648">
    <cfRule type="cellIs" dxfId="230" priority="242" stopIfTrue="1" operator="equal">
      <formula>0</formula>
    </cfRule>
  </conditionalFormatting>
  <conditionalFormatting sqref="AC375 AC371:AC373">
    <cfRule type="cellIs" dxfId="229" priority="241" stopIfTrue="1" operator="equal">
      <formula>0</formula>
    </cfRule>
  </conditionalFormatting>
  <conditionalFormatting sqref="AC374">
    <cfRule type="cellIs" dxfId="228" priority="240" stopIfTrue="1" operator="equal">
      <formula>0</formula>
    </cfRule>
  </conditionalFormatting>
  <conditionalFormatting sqref="AC161">
    <cfRule type="cellIs" dxfId="227" priority="244" stopIfTrue="1" operator="equal">
      <formula>0</formula>
    </cfRule>
  </conditionalFormatting>
  <conditionalFormatting sqref="AC15">
    <cfRule type="cellIs" dxfId="226" priority="239" stopIfTrue="1" operator="equal">
      <formula>0</formula>
    </cfRule>
  </conditionalFormatting>
  <conditionalFormatting sqref="AC401">
    <cfRule type="cellIs" dxfId="225" priority="238" stopIfTrue="1" operator="equal">
      <formula>0</formula>
    </cfRule>
  </conditionalFormatting>
  <conditionalFormatting sqref="AC601">
    <cfRule type="cellIs" dxfId="224" priority="237" stopIfTrue="1" operator="equal">
      <formula>0</formula>
    </cfRule>
  </conditionalFormatting>
  <conditionalFormatting sqref="AC58">
    <cfRule type="cellIs" dxfId="223" priority="236" stopIfTrue="1" operator="equal">
      <formula>0</formula>
    </cfRule>
  </conditionalFormatting>
  <conditionalFormatting sqref="AC39">
    <cfRule type="cellIs" dxfId="222" priority="235" stopIfTrue="1" operator="equal">
      <formula>0</formula>
    </cfRule>
  </conditionalFormatting>
  <conditionalFormatting sqref="AC162">
    <cfRule type="cellIs" dxfId="221" priority="234" stopIfTrue="1" operator="equal">
      <formula>0</formula>
    </cfRule>
  </conditionalFormatting>
  <conditionalFormatting sqref="AC122">
    <cfRule type="cellIs" dxfId="220" priority="233" stopIfTrue="1" operator="equal">
      <formula>0</formula>
    </cfRule>
  </conditionalFormatting>
  <conditionalFormatting sqref="AC125">
    <cfRule type="cellIs" dxfId="219" priority="232" stopIfTrue="1" operator="equal">
      <formula>0</formula>
    </cfRule>
  </conditionalFormatting>
  <conditionalFormatting sqref="AC124">
    <cfRule type="cellIs" dxfId="218" priority="231" stopIfTrue="1" operator="equal">
      <formula>0</formula>
    </cfRule>
  </conditionalFormatting>
  <conditionalFormatting sqref="AC16">
    <cfRule type="cellIs" dxfId="217" priority="230" stopIfTrue="1" operator="equal">
      <formula>0</formula>
    </cfRule>
  </conditionalFormatting>
  <conditionalFormatting sqref="AC417">
    <cfRule type="cellIs" dxfId="216" priority="229" stopIfTrue="1" operator="equal">
      <formula>0</formula>
    </cfRule>
  </conditionalFormatting>
  <conditionalFormatting sqref="AH101">
    <cfRule type="cellIs" dxfId="215" priority="228" stopIfTrue="1" operator="equal">
      <formula>0</formula>
    </cfRule>
  </conditionalFormatting>
  <conditionalFormatting sqref="AG203">
    <cfRule type="cellIs" dxfId="214" priority="227" stopIfTrue="1" operator="equal">
      <formula>0</formula>
    </cfRule>
  </conditionalFormatting>
  <conditionalFormatting sqref="N185">
    <cfRule type="cellIs" dxfId="213" priority="226" stopIfTrue="1" operator="equal">
      <formula>0</formula>
    </cfRule>
  </conditionalFormatting>
  <conditionalFormatting sqref="N229">
    <cfRule type="cellIs" dxfId="212" priority="225" stopIfTrue="1" operator="equal">
      <formula>0</formula>
    </cfRule>
  </conditionalFormatting>
  <conditionalFormatting sqref="N243">
    <cfRule type="cellIs" dxfId="211" priority="224" stopIfTrue="1" operator="equal">
      <formula>0</formula>
    </cfRule>
  </conditionalFormatting>
  <conditionalFormatting sqref="N433">
    <cfRule type="cellIs" dxfId="210" priority="223" stopIfTrue="1" operator="equal">
      <formula>0</formula>
    </cfRule>
  </conditionalFormatting>
  <conditionalFormatting sqref="N475">
    <cfRule type="cellIs" dxfId="209" priority="222" stopIfTrue="1" operator="equal">
      <formula>0</formula>
    </cfRule>
  </conditionalFormatting>
  <conditionalFormatting sqref="N538">
    <cfRule type="cellIs" dxfId="208" priority="221" stopIfTrue="1" operator="equal">
      <formula>0</formula>
    </cfRule>
  </conditionalFormatting>
  <conditionalFormatting sqref="N560">
    <cfRule type="cellIs" dxfId="207" priority="220" stopIfTrue="1" operator="equal">
      <formula>0</formula>
    </cfRule>
  </conditionalFormatting>
  <conditionalFormatting sqref="N586">
    <cfRule type="cellIs" dxfId="206" priority="219" stopIfTrue="1" operator="equal">
      <formula>0</formula>
    </cfRule>
  </conditionalFormatting>
  <conditionalFormatting sqref="M162">
    <cfRule type="cellIs" dxfId="205" priority="218" stopIfTrue="1" operator="equal">
      <formula>0</formula>
    </cfRule>
  </conditionalFormatting>
  <conditionalFormatting sqref="BA644:BD644">
    <cfRule type="cellIs" dxfId="204" priority="217" stopIfTrue="1" operator="equal">
      <formula>0</formula>
    </cfRule>
  </conditionalFormatting>
  <conditionalFormatting sqref="BW644:BZ644">
    <cfRule type="cellIs" dxfId="203" priority="216" stopIfTrue="1" operator="equal">
      <formula>0</formula>
    </cfRule>
  </conditionalFormatting>
  <conditionalFormatting sqref="BQ412">
    <cfRule type="cellIs" dxfId="202" priority="215" stopIfTrue="1" operator="equal">
      <formula>0</formula>
    </cfRule>
  </conditionalFormatting>
  <conditionalFormatting sqref="Q400">
    <cfRule type="cellIs" dxfId="201" priority="214" stopIfTrue="1" operator="equal">
      <formula>0</formula>
    </cfRule>
  </conditionalFormatting>
  <conditionalFormatting sqref="R580:R598">
    <cfRule type="cellIs" dxfId="200" priority="213" stopIfTrue="1" operator="equal">
      <formula>0</formula>
    </cfRule>
  </conditionalFormatting>
  <conditionalFormatting sqref="AF580">
    <cfRule type="cellIs" dxfId="199" priority="212" stopIfTrue="1" operator="equal">
      <formula>0</formula>
    </cfRule>
  </conditionalFormatting>
  <conditionalFormatting sqref="N647">
    <cfRule type="cellIs" dxfId="198" priority="211" stopIfTrue="1" operator="equal">
      <formula>0</formula>
    </cfRule>
  </conditionalFormatting>
  <conditionalFormatting sqref="AQ646">
    <cfRule type="cellIs" dxfId="197" priority="210" stopIfTrue="1" operator="equal">
      <formula>0</formula>
    </cfRule>
  </conditionalFormatting>
  <conditionalFormatting sqref="BQ97">
    <cfRule type="cellIs" dxfId="196" priority="209" stopIfTrue="1" operator="equal">
      <formula>0</formula>
    </cfRule>
  </conditionalFormatting>
  <conditionalFormatting sqref="BR160">
    <cfRule type="cellIs" dxfId="195" priority="208" stopIfTrue="1" operator="equal">
      <formula>0</formula>
    </cfRule>
  </conditionalFormatting>
  <conditionalFormatting sqref="AU80">
    <cfRule type="cellIs" dxfId="194" priority="207" stopIfTrue="1" operator="equal">
      <formula>0</formula>
    </cfRule>
  </conditionalFormatting>
  <conditionalFormatting sqref="AR80 AT80">
    <cfRule type="cellIs" dxfId="193" priority="206" stopIfTrue="1" operator="equal">
      <formula>0</formula>
    </cfRule>
  </conditionalFormatting>
  <conditionalFormatting sqref="AQ80">
    <cfRule type="cellIs" dxfId="192" priority="205" stopIfTrue="1" operator="equal">
      <formula>0</formula>
    </cfRule>
  </conditionalFormatting>
  <conditionalFormatting sqref="AS80">
    <cfRule type="cellIs" dxfId="191" priority="204" stopIfTrue="1" operator="equal">
      <formula>0</formula>
    </cfRule>
  </conditionalFormatting>
  <conditionalFormatting sqref="T126:U126">
    <cfRule type="cellIs" dxfId="190" priority="203" stopIfTrue="1" operator="equal">
      <formula>0</formula>
    </cfRule>
  </conditionalFormatting>
  <conditionalFormatting sqref="V644:Z644">
    <cfRule type="cellIs" dxfId="189" priority="202" stopIfTrue="1" operator="equal">
      <formula>0</formula>
    </cfRule>
  </conditionalFormatting>
  <conditionalFormatting sqref="AA644:AD644">
    <cfRule type="cellIs" dxfId="188" priority="201" stopIfTrue="1" operator="equal">
      <formula>0</formula>
    </cfRule>
  </conditionalFormatting>
  <conditionalFormatting sqref="AE644">
    <cfRule type="cellIs" dxfId="187" priority="200" stopIfTrue="1" operator="equal">
      <formula>0</formula>
    </cfRule>
  </conditionalFormatting>
  <conditionalFormatting sqref="Y539:AA539">
    <cfRule type="cellIs" dxfId="186" priority="199" stopIfTrue="1" operator="equal">
      <formula>0</formula>
    </cfRule>
  </conditionalFormatting>
  <conditionalFormatting sqref="AX436:AX437">
    <cfRule type="cellIs" dxfId="185" priority="198" stopIfTrue="1" operator="equal">
      <formula>0</formula>
    </cfRule>
  </conditionalFormatting>
  <conditionalFormatting sqref="AX541">
    <cfRule type="cellIs" dxfId="184" priority="197" stopIfTrue="1" operator="equal">
      <formula>0</formula>
    </cfRule>
  </conditionalFormatting>
  <conditionalFormatting sqref="AX632">
    <cfRule type="cellIs" dxfId="183" priority="196" stopIfTrue="1" operator="equal">
      <formula>0</formula>
    </cfRule>
  </conditionalFormatting>
  <conditionalFormatting sqref="AX236">
    <cfRule type="cellIs" dxfId="182" priority="195" stopIfTrue="1" operator="equal">
      <formula>0</formula>
    </cfRule>
  </conditionalFormatting>
  <conditionalFormatting sqref="AX208">
    <cfRule type="cellIs" dxfId="181" priority="194" stopIfTrue="1" operator="equal">
      <formula>0</formula>
    </cfRule>
  </conditionalFormatting>
  <conditionalFormatting sqref="AX190">
    <cfRule type="cellIs" dxfId="180" priority="193" stopIfTrue="1" operator="equal">
      <formula>0</formula>
    </cfRule>
  </conditionalFormatting>
  <conditionalFormatting sqref="AX165">
    <cfRule type="cellIs" dxfId="179" priority="192" stopIfTrue="1" operator="equal">
      <formula>0</formula>
    </cfRule>
  </conditionalFormatting>
  <conditionalFormatting sqref="AX80">
    <cfRule type="cellIs" dxfId="178" priority="191" stopIfTrue="1" operator="equal">
      <formula>0</formula>
    </cfRule>
  </conditionalFormatting>
  <conditionalFormatting sqref="AX644">
    <cfRule type="cellIs" dxfId="177" priority="190" stopIfTrue="1" operator="equal">
      <formula>0</formula>
    </cfRule>
  </conditionalFormatting>
  <conditionalFormatting sqref="AX416">
    <cfRule type="cellIs" dxfId="176" priority="189" stopIfTrue="1" operator="equal">
      <formula>0</formula>
    </cfRule>
  </conditionalFormatting>
  <conditionalFormatting sqref="AI644">
    <cfRule type="cellIs" dxfId="175" priority="188" stopIfTrue="1" operator="equal">
      <formula>0</formula>
    </cfRule>
  </conditionalFormatting>
  <conditionalFormatting sqref="BG161">
    <cfRule type="cellIs" dxfId="174" priority="187" stopIfTrue="1" operator="equal">
      <formula>0</formula>
    </cfRule>
  </conditionalFormatting>
  <conditionalFormatting sqref="BG183">
    <cfRule type="cellIs" dxfId="173" priority="186" stopIfTrue="1" operator="equal">
      <formula>0</formula>
    </cfRule>
  </conditionalFormatting>
  <conditionalFormatting sqref="BE58">
    <cfRule type="cellIs" dxfId="172" priority="185" stopIfTrue="1" operator="equal">
      <formula>0</formula>
    </cfRule>
  </conditionalFormatting>
  <conditionalFormatting sqref="BE308">
    <cfRule type="cellIs" dxfId="171" priority="184" stopIfTrue="1" operator="equal">
      <formula>0</formula>
    </cfRule>
  </conditionalFormatting>
  <conditionalFormatting sqref="BE331">
    <cfRule type="cellIs" dxfId="170" priority="183" stopIfTrue="1" operator="equal">
      <formula>0</formula>
    </cfRule>
  </conditionalFormatting>
  <conditionalFormatting sqref="BV416:BW416">
    <cfRule type="cellIs" dxfId="169" priority="182" stopIfTrue="1" operator="equal">
      <formula>0</formula>
    </cfRule>
  </conditionalFormatting>
  <conditionalFormatting sqref="BV436:BY436">
    <cfRule type="cellIs" dxfId="168" priority="181" stopIfTrue="1" operator="equal">
      <formula>0</formula>
    </cfRule>
  </conditionalFormatting>
  <conditionalFormatting sqref="BH502:BJ502">
    <cfRule type="cellIs" dxfId="167" priority="180" stopIfTrue="1" operator="equal">
      <formula>0</formula>
    </cfRule>
  </conditionalFormatting>
  <conditionalFormatting sqref="BU409">
    <cfRule type="cellIs" dxfId="166" priority="179" stopIfTrue="1" operator="equal">
      <formula>0</formula>
    </cfRule>
  </conditionalFormatting>
  <conditionalFormatting sqref="O17">
    <cfRule type="cellIs" dxfId="165" priority="178" stopIfTrue="1" operator="equal">
      <formula>0</formula>
    </cfRule>
  </conditionalFormatting>
  <conditionalFormatting sqref="AT409">
    <cfRule type="cellIs" dxfId="164" priority="177" stopIfTrue="1" operator="equal">
      <formula>0</formula>
    </cfRule>
  </conditionalFormatting>
  <conditionalFormatting sqref="AT410">
    <cfRule type="cellIs" dxfId="163" priority="176" stopIfTrue="1" operator="equal">
      <formula>0</formula>
    </cfRule>
  </conditionalFormatting>
  <conditionalFormatting sqref="AQ401">
    <cfRule type="cellIs" dxfId="162" priority="175" stopIfTrue="1" operator="equal">
      <formula>0</formula>
    </cfRule>
  </conditionalFormatting>
  <conditionalFormatting sqref="AQ400">
    <cfRule type="cellIs" dxfId="161" priority="174" stopIfTrue="1" operator="equal">
      <formula>0</formula>
    </cfRule>
  </conditionalFormatting>
  <conditionalFormatting sqref="AV401:AW401">
    <cfRule type="cellIs" dxfId="160" priority="173" stopIfTrue="1" operator="equal">
      <formula>0</formula>
    </cfRule>
  </conditionalFormatting>
  <conditionalFormatting sqref="AV400:AW400">
    <cfRule type="cellIs" dxfId="159" priority="172" stopIfTrue="1" operator="equal">
      <formula>0</formula>
    </cfRule>
  </conditionalFormatting>
  <conditionalFormatting sqref="R161">
    <cfRule type="cellIs" dxfId="158" priority="171" stopIfTrue="1" operator="equal">
      <formula>0</formula>
    </cfRule>
  </conditionalFormatting>
  <conditionalFormatting sqref="R408">
    <cfRule type="cellIs" dxfId="157" priority="170" stopIfTrue="1" operator="equal">
      <formula>0</formula>
    </cfRule>
  </conditionalFormatting>
  <conditionalFormatting sqref="R243:R248">
    <cfRule type="cellIs" dxfId="156" priority="169" stopIfTrue="1" operator="equal">
      <formula>0</formula>
    </cfRule>
  </conditionalFormatting>
  <conditionalFormatting sqref="N245">
    <cfRule type="cellIs" dxfId="155" priority="168" stopIfTrue="1" operator="equal">
      <formula>0</formula>
    </cfRule>
  </conditionalFormatting>
  <conditionalFormatting sqref="N268">
    <cfRule type="cellIs" dxfId="154" priority="167" stopIfTrue="1" operator="equal">
      <formula>0</formula>
    </cfRule>
  </conditionalFormatting>
  <conditionalFormatting sqref="AF349">
    <cfRule type="cellIs" dxfId="153" priority="166" stopIfTrue="1" operator="equal">
      <formula>0</formula>
    </cfRule>
  </conditionalFormatting>
  <conditionalFormatting sqref="AF351">
    <cfRule type="cellIs" dxfId="152" priority="165" stopIfTrue="1" operator="equal">
      <formula>0</formula>
    </cfRule>
  </conditionalFormatting>
  <conditionalFormatting sqref="AG101">
    <cfRule type="cellIs" dxfId="151" priority="164" stopIfTrue="1" operator="equal">
      <formula>0</formula>
    </cfRule>
  </conditionalFormatting>
  <conditionalFormatting sqref="S161">
    <cfRule type="cellIs" dxfId="150" priority="163" stopIfTrue="1" operator="equal">
      <formula>0</formula>
    </cfRule>
  </conditionalFormatting>
  <conditionalFormatting sqref="M266:M267">
    <cfRule type="cellIs" dxfId="149" priority="162" stopIfTrue="1" operator="equal">
      <formula>0</formula>
    </cfRule>
  </conditionalFormatting>
  <conditionalFormatting sqref="O266:O267">
    <cfRule type="cellIs" dxfId="148" priority="161" stopIfTrue="1" operator="equal">
      <formula>0</formula>
    </cfRule>
  </conditionalFormatting>
  <conditionalFormatting sqref="N266:N267">
    <cfRule type="cellIs" dxfId="147" priority="160" stopIfTrue="1" operator="equal">
      <formula>0</formula>
    </cfRule>
  </conditionalFormatting>
  <conditionalFormatting sqref="N80">
    <cfRule type="cellIs" dxfId="146" priority="159" stopIfTrue="1" operator="equal">
      <formula>0</formula>
    </cfRule>
  </conditionalFormatting>
  <conditionalFormatting sqref="N629">
    <cfRule type="cellIs" dxfId="145" priority="158" stopIfTrue="1" operator="equal">
      <formula>0</formula>
    </cfRule>
  </conditionalFormatting>
  <conditionalFormatting sqref="O433">
    <cfRule type="cellIs" dxfId="144" priority="157" stopIfTrue="1" operator="equal">
      <formula>0</formula>
    </cfRule>
  </conditionalFormatting>
  <conditionalFormatting sqref="P160">
    <cfRule type="cellIs" dxfId="143" priority="156" stopIfTrue="1" operator="equal">
      <formula>0</formula>
    </cfRule>
  </conditionalFormatting>
  <conditionalFormatting sqref="AH268">
    <cfRule type="cellIs" dxfId="142" priority="155" stopIfTrue="1" operator="equal">
      <formula>0</formula>
    </cfRule>
  </conditionalFormatting>
  <conditionalFormatting sqref="R412">
    <cfRule type="cellIs" dxfId="141" priority="154" stopIfTrue="1" operator="equal">
      <formula>0</formula>
    </cfRule>
  </conditionalFormatting>
  <conditionalFormatting sqref="CA35">
    <cfRule type="cellIs" dxfId="140" priority="152" stopIfTrue="1" operator="equal">
      <formula>0</formula>
    </cfRule>
  </conditionalFormatting>
  <conditionalFormatting sqref="CA39">
    <cfRule type="cellIs" dxfId="139" priority="151" stopIfTrue="1" operator="equal">
      <formula>0</formula>
    </cfRule>
  </conditionalFormatting>
  <conditionalFormatting sqref="CA55">
    <cfRule type="cellIs" dxfId="138" priority="150" stopIfTrue="1" operator="equal">
      <formula>0</formula>
    </cfRule>
  </conditionalFormatting>
  <conditionalFormatting sqref="CA57">
    <cfRule type="cellIs" dxfId="137" priority="149" stopIfTrue="1" operator="equal">
      <formula>0</formula>
    </cfRule>
  </conditionalFormatting>
  <conditionalFormatting sqref="CA58">
    <cfRule type="cellIs" dxfId="136" priority="148" stopIfTrue="1" operator="equal">
      <formula>0</formula>
    </cfRule>
  </conditionalFormatting>
  <conditionalFormatting sqref="CA76">
    <cfRule type="cellIs" dxfId="135" priority="147" stopIfTrue="1" operator="equal">
      <formula>0</formula>
    </cfRule>
  </conditionalFormatting>
  <conditionalFormatting sqref="CA77">
    <cfRule type="cellIs" dxfId="134" priority="146" stopIfTrue="1" operator="equal">
      <formula>0</formula>
    </cfRule>
  </conditionalFormatting>
  <conditionalFormatting sqref="CA78">
    <cfRule type="cellIs" dxfId="133" priority="145" stopIfTrue="1" operator="equal">
      <formula>0</formula>
    </cfRule>
  </conditionalFormatting>
  <conditionalFormatting sqref="CA79">
    <cfRule type="cellIs" dxfId="132" priority="144" stopIfTrue="1" operator="equal">
      <formula>0</formula>
    </cfRule>
  </conditionalFormatting>
  <conditionalFormatting sqref="AW190">
    <cfRule type="cellIs" dxfId="131" priority="143" stopIfTrue="1" operator="equal">
      <formula>0</formula>
    </cfRule>
  </conditionalFormatting>
  <conditionalFormatting sqref="CA97">
    <cfRule type="cellIs" dxfId="130" priority="142" stopIfTrue="1" operator="equal">
      <formula>0</formula>
    </cfRule>
  </conditionalFormatting>
  <conditionalFormatting sqref="CA101:CA103">
    <cfRule type="cellIs" dxfId="129" priority="141" stopIfTrue="1" operator="equal">
      <formula>0</formula>
    </cfRule>
  </conditionalFormatting>
  <conditionalFormatting sqref="CA105">
    <cfRule type="cellIs" dxfId="128" priority="140" stopIfTrue="1" operator="equal">
      <formula>0</formula>
    </cfRule>
  </conditionalFormatting>
  <conditionalFormatting sqref="CA118">
    <cfRule type="cellIs" dxfId="127" priority="139" stopIfTrue="1" operator="equal">
      <formula>0</formula>
    </cfRule>
  </conditionalFormatting>
  <conditionalFormatting sqref="CA119">
    <cfRule type="cellIs" dxfId="126" priority="138" stopIfTrue="1" operator="equal">
      <formula>0</formula>
    </cfRule>
  </conditionalFormatting>
  <conditionalFormatting sqref="CA125">
    <cfRule type="cellIs" dxfId="125" priority="135" stopIfTrue="1" operator="equal">
      <formula>0</formula>
    </cfRule>
  </conditionalFormatting>
  <conditionalFormatting sqref="CA123">
    <cfRule type="cellIs" dxfId="124" priority="136" stopIfTrue="1" operator="equal">
      <formula>0</formula>
    </cfRule>
  </conditionalFormatting>
  <conditionalFormatting sqref="CA190">
    <cfRule type="cellIs" dxfId="123" priority="132" stopIfTrue="1" operator="equal">
      <formula>0</formula>
    </cfRule>
  </conditionalFormatting>
  <conditionalFormatting sqref="CA141:CA145">
    <cfRule type="cellIs" dxfId="122" priority="134" stopIfTrue="1" operator="equal">
      <formula>0</formula>
    </cfRule>
  </conditionalFormatting>
  <conditionalFormatting sqref="CA160:CA165">
    <cfRule type="cellIs" dxfId="121" priority="133" stopIfTrue="1" operator="equal">
      <formula>0</formula>
    </cfRule>
  </conditionalFormatting>
  <conditionalFormatting sqref="CA183:CA186">
    <cfRule type="cellIs" dxfId="120" priority="131" stopIfTrue="1" operator="equal">
      <formula>0</formula>
    </cfRule>
  </conditionalFormatting>
  <conditionalFormatting sqref="CA286:CA299">
    <cfRule type="cellIs" dxfId="119" priority="122" stopIfTrue="1" operator="equal">
      <formula>0</formula>
    </cfRule>
  </conditionalFormatting>
  <conditionalFormatting sqref="CA189">
    <cfRule type="cellIs" dxfId="118" priority="130" stopIfTrue="1" operator="equal">
      <formula>0</formula>
    </cfRule>
  </conditionalFormatting>
  <conditionalFormatting sqref="CA208">
    <cfRule type="cellIs" dxfId="117" priority="129" stopIfTrue="1" operator="equal">
      <formula>0</formula>
    </cfRule>
  </conditionalFormatting>
  <conditionalFormatting sqref="CA236">
    <cfRule type="cellIs" dxfId="116" priority="128" stopIfTrue="1" operator="equal">
      <formula>0</formula>
    </cfRule>
  </conditionalFormatting>
  <conditionalFormatting sqref="CA203:CA206">
    <cfRule type="cellIs" dxfId="115" priority="127" stopIfTrue="1" operator="equal">
      <formula>0</formula>
    </cfRule>
  </conditionalFormatting>
  <conditionalFormatting sqref="CA209">
    <cfRule type="cellIs" dxfId="114" priority="126" stopIfTrue="1" operator="equal">
      <formula>0</formula>
    </cfRule>
  </conditionalFormatting>
  <conditionalFormatting sqref="CA224:CA235">
    <cfRule type="cellIs" dxfId="113" priority="125" stopIfTrue="1" operator="equal">
      <formula>0</formula>
    </cfRule>
  </conditionalFormatting>
  <conditionalFormatting sqref="CA244:CA248">
    <cfRule type="cellIs" dxfId="112" priority="124" stopIfTrue="1" operator="equal">
      <formula>0</formula>
    </cfRule>
  </conditionalFormatting>
  <conditionalFormatting sqref="CA266:CA270">
    <cfRule type="cellIs" dxfId="111" priority="123" stopIfTrue="1" operator="equal">
      <formula>0</formula>
    </cfRule>
  </conditionalFormatting>
  <conditionalFormatting sqref="BT11:BT12">
    <cfRule type="cellIs" dxfId="110" priority="121" stopIfTrue="1" operator="equal">
      <formula>0</formula>
    </cfRule>
  </conditionalFormatting>
  <conditionalFormatting sqref="BT14:BT17">
    <cfRule type="cellIs" dxfId="109" priority="120" stopIfTrue="1" operator="equal">
      <formula>0</formula>
    </cfRule>
  </conditionalFormatting>
  <conditionalFormatting sqref="CA629:CA631">
    <cfRule type="cellIs" dxfId="108" priority="79" stopIfTrue="1" operator="equal">
      <formula>0</formula>
    </cfRule>
  </conditionalFormatting>
  <conditionalFormatting sqref="BT35:BT39">
    <cfRule type="cellIs" dxfId="107" priority="119" stopIfTrue="1" operator="equal">
      <formula>0</formula>
    </cfRule>
  </conditionalFormatting>
  <conditionalFormatting sqref="CA645">
    <cfRule type="cellIs" dxfId="106" priority="72" stopIfTrue="1" operator="equal">
      <formula>0</formula>
    </cfRule>
  </conditionalFormatting>
  <conditionalFormatting sqref="BT55:BT59">
    <cfRule type="cellIs" dxfId="105" priority="117" stopIfTrue="1" operator="equal">
      <formula>0</formula>
    </cfRule>
  </conditionalFormatting>
  <conditionalFormatting sqref="BT76:BT80">
    <cfRule type="cellIs" dxfId="104" priority="116" stopIfTrue="1" operator="equal">
      <formula>0</formula>
    </cfRule>
  </conditionalFormatting>
  <conditionalFormatting sqref="BT97:BT105">
    <cfRule type="cellIs" dxfId="103" priority="115" stopIfTrue="1" operator="equal">
      <formula>0</formula>
    </cfRule>
  </conditionalFormatting>
  <conditionalFormatting sqref="BT118:BT125">
    <cfRule type="cellIs" dxfId="102" priority="114" stopIfTrue="1" operator="equal">
      <formula>0</formula>
    </cfRule>
  </conditionalFormatting>
  <conditionalFormatting sqref="BT141:BT145">
    <cfRule type="cellIs" dxfId="101" priority="113" stopIfTrue="1" operator="equal">
      <formula>0</formula>
    </cfRule>
  </conditionalFormatting>
  <conditionalFormatting sqref="BT160:BT165">
    <cfRule type="cellIs" dxfId="100" priority="112" stopIfTrue="1" operator="equal">
      <formula>0</formula>
    </cfRule>
  </conditionalFormatting>
  <conditionalFormatting sqref="BT183:BT190">
    <cfRule type="cellIs" dxfId="99" priority="111" stopIfTrue="1" operator="equal">
      <formula>0</formula>
    </cfRule>
  </conditionalFormatting>
  <conditionalFormatting sqref="BT203:BT209">
    <cfRule type="cellIs" dxfId="98" priority="110" stopIfTrue="1" operator="equal">
      <formula>0</formula>
    </cfRule>
  </conditionalFormatting>
  <conditionalFormatting sqref="BT224:BT236">
    <cfRule type="cellIs" dxfId="97" priority="109" stopIfTrue="1" operator="equal">
      <formula>0</formula>
    </cfRule>
  </conditionalFormatting>
  <conditionalFormatting sqref="BT244:BT248">
    <cfRule type="cellIs" dxfId="96" priority="108" stopIfTrue="1" operator="equal">
      <formula>0</formula>
    </cfRule>
  </conditionalFormatting>
  <conditionalFormatting sqref="BT266:BT270">
    <cfRule type="cellIs" dxfId="95" priority="107" stopIfTrue="1" operator="equal">
      <formula>0</formula>
    </cfRule>
  </conditionalFormatting>
  <conditionalFormatting sqref="BT286:BT299">
    <cfRule type="cellIs" dxfId="94" priority="106" stopIfTrue="1" operator="equal">
      <formula>0</formula>
    </cfRule>
  </conditionalFormatting>
  <conditionalFormatting sqref="BT307:BT333">
    <cfRule type="cellIs" dxfId="93" priority="105" stopIfTrue="1" operator="equal">
      <formula>0</formula>
    </cfRule>
  </conditionalFormatting>
  <conditionalFormatting sqref="BT349:BT356">
    <cfRule type="cellIs" dxfId="92" priority="104" stopIfTrue="1" operator="equal">
      <formula>0</formula>
    </cfRule>
  </conditionalFormatting>
  <conditionalFormatting sqref="BT373:BT375">
    <cfRule type="cellIs" dxfId="91" priority="103" stopIfTrue="1" operator="equal">
      <formula>0</formula>
    </cfRule>
  </conditionalFormatting>
  <conditionalFormatting sqref="BT402:BT409">
    <cfRule type="cellIs" dxfId="90" priority="102" stopIfTrue="1" operator="equal">
      <formula>0</formula>
    </cfRule>
  </conditionalFormatting>
  <conditionalFormatting sqref="BT412:BT414">
    <cfRule type="cellIs" dxfId="89" priority="101" stopIfTrue="1" operator="equal">
      <formula>0</formula>
    </cfRule>
  </conditionalFormatting>
  <conditionalFormatting sqref="BT433:BT438">
    <cfRule type="cellIs" dxfId="88" priority="100" stopIfTrue="1" operator="equal">
      <formula>0</formula>
    </cfRule>
  </conditionalFormatting>
  <conditionalFormatting sqref="BT455:BT646 BU474:BZ474 BU558:BZ558">
    <cfRule type="cellIs" dxfId="87" priority="99" stopIfTrue="1" operator="equal">
      <formula>0</formula>
    </cfRule>
  </conditionalFormatting>
  <conditionalFormatting sqref="CA307:CA308">
    <cfRule type="cellIs" dxfId="86" priority="98" stopIfTrue="1" operator="equal">
      <formula>0</formula>
    </cfRule>
  </conditionalFormatting>
  <conditionalFormatting sqref="CA329:CA331">
    <cfRule type="cellIs" dxfId="85" priority="97" stopIfTrue="1" operator="equal">
      <formula>0</formula>
    </cfRule>
  </conditionalFormatting>
  <conditionalFormatting sqref="CA349:CA351">
    <cfRule type="cellIs" dxfId="84" priority="96" stopIfTrue="1" operator="equal">
      <formula>0</formula>
    </cfRule>
  </conditionalFormatting>
  <conditionalFormatting sqref="CA373:CA375">
    <cfRule type="cellIs" dxfId="83" priority="95" stopIfTrue="1" operator="equal">
      <formula>0</formula>
    </cfRule>
  </conditionalFormatting>
  <conditionalFormatting sqref="CA402:CA408">
    <cfRule type="cellIs" dxfId="82" priority="94" stopIfTrue="1" operator="equal">
      <formula>0</formula>
    </cfRule>
  </conditionalFormatting>
  <conditionalFormatting sqref="CA412:CA414">
    <cfRule type="cellIs" dxfId="81" priority="93" stopIfTrue="1" operator="equal">
      <formula>0</formula>
    </cfRule>
  </conditionalFormatting>
  <conditionalFormatting sqref="CA437">
    <cfRule type="cellIs" dxfId="80" priority="92" stopIfTrue="1" operator="equal">
      <formula>0</formula>
    </cfRule>
  </conditionalFormatting>
  <conditionalFormatting sqref="CA433:CA434">
    <cfRule type="cellIs" dxfId="79" priority="91" stopIfTrue="1" operator="equal">
      <formula>0</formula>
    </cfRule>
  </conditionalFormatting>
  <conditionalFormatting sqref="CA438">
    <cfRule type="cellIs" dxfId="78" priority="90" stopIfTrue="1" operator="equal">
      <formula>0</formula>
    </cfRule>
  </conditionalFormatting>
  <conditionalFormatting sqref="CA455:CA458">
    <cfRule type="cellIs" dxfId="77" priority="89" stopIfTrue="1" operator="equal">
      <formula>0</formula>
    </cfRule>
  </conditionalFormatting>
  <conditionalFormatting sqref="CA475:CA480">
    <cfRule type="cellIs" dxfId="76" priority="88" stopIfTrue="1" operator="equal">
      <formula>0</formula>
    </cfRule>
  </conditionalFormatting>
  <conditionalFormatting sqref="CA497:CA502">
    <cfRule type="cellIs" dxfId="75" priority="87" stopIfTrue="1" operator="equal">
      <formula>0</formula>
    </cfRule>
  </conditionalFormatting>
  <conditionalFormatting sqref="CA518:CA519">
    <cfRule type="cellIs" dxfId="74" priority="86" stopIfTrue="1" operator="equal">
      <formula>0</formula>
    </cfRule>
  </conditionalFormatting>
  <conditionalFormatting sqref="CA541">
    <cfRule type="cellIs" dxfId="73" priority="85" stopIfTrue="1" operator="equal">
      <formula>0</formula>
    </cfRule>
  </conditionalFormatting>
  <conditionalFormatting sqref="CA538:CA540">
    <cfRule type="cellIs" dxfId="72" priority="84" stopIfTrue="1" operator="equal">
      <formula>0</formula>
    </cfRule>
  </conditionalFormatting>
  <conditionalFormatting sqref="CA560:CA563">
    <cfRule type="cellIs" dxfId="71" priority="83" stopIfTrue="1" operator="equal">
      <formula>0</formula>
    </cfRule>
  </conditionalFormatting>
  <conditionalFormatting sqref="CA580:CA586">
    <cfRule type="cellIs" dxfId="70" priority="82" stopIfTrue="1" operator="equal">
      <formula>0</formula>
    </cfRule>
  </conditionalFormatting>
  <conditionalFormatting sqref="CA632">
    <cfRule type="cellIs" dxfId="69" priority="81" stopIfTrue="1" operator="equal">
      <formula>0</formula>
    </cfRule>
  </conditionalFormatting>
  <conditionalFormatting sqref="CA601">
    <cfRule type="cellIs" dxfId="68" priority="80" stopIfTrue="1" operator="equal">
      <formula>0</formula>
    </cfRule>
  </conditionalFormatting>
  <conditionalFormatting sqref="AX650:AX651">
    <cfRule type="cellIs" dxfId="67" priority="78" stopIfTrue="1" operator="equal">
      <formula>0</formula>
    </cfRule>
  </conditionalFormatting>
  <conditionalFormatting sqref="V650:X650">
    <cfRule type="cellIs" dxfId="66" priority="77" stopIfTrue="1" operator="equal">
      <formula>0</formula>
    </cfRule>
  </conditionalFormatting>
  <conditionalFormatting sqref="BU650">
    <cfRule type="cellIs" dxfId="65" priority="76" stopIfTrue="1" operator="equal">
      <formula>0</formula>
    </cfRule>
  </conditionalFormatting>
  <conditionalFormatting sqref="CA59">
    <cfRule type="cellIs" dxfId="64" priority="75" stopIfTrue="1" operator="equal">
      <formula>0</formula>
    </cfRule>
  </conditionalFormatting>
  <conditionalFormatting sqref="CA80">
    <cfRule type="cellIs" dxfId="63" priority="74" stopIfTrue="1" operator="equal">
      <formula>0</formula>
    </cfRule>
  </conditionalFormatting>
  <conditionalFormatting sqref="U650">
    <cfRule type="cellIs" dxfId="62" priority="73" stopIfTrue="1" operator="equal">
      <formula>0</formula>
    </cfRule>
  </conditionalFormatting>
  <conditionalFormatting sqref="BT81:BT95">
    <cfRule type="cellIs" dxfId="61" priority="71" stopIfTrue="1" operator="equal">
      <formula>0</formula>
    </cfRule>
  </conditionalFormatting>
  <conditionalFormatting sqref="CA81">
    <cfRule type="cellIs" dxfId="60" priority="69" stopIfTrue="1" operator="equal">
      <formula>0</formula>
    </cfRule>
  </conditionalFormatting>
  <conditionalFormatting sqref="BT166">
    <cfRule type="cellIs" dxfId="59" priority="68" stopIfTrue="1" operator="equal">
      <formula>0</formula>
    </cfRule>
  </conditionalFormatting>
  <conditionalFormatting sqref="CA166">
    <cfRule type="cellIs" dxfId="58" priority="67" stopIfTrue="1" operator="equal">
      <formula>0</formula>
    </cfRule>
  </conditionalFormatting>
  <conditionalFormatting sqref="V399:X399">
    <cfRule type="cellIs" dxfId="57" priority="66" stopIfTrue="1" operator="equal">
      <formula>0</formula>
    </cfRule>
  </conditionalFormatting>
  <conditionalFormatting sqref="BT399:BT401">
    <cfRule type="cellIs" dxfId="56" priority="65" stopIfTrue="1" operator="equal">
      <formula>0</formula>
    </cfRule>
  </conditionalFormatting>
  <conditionalFormatting sqref="AW409">
    <cfRule type="cellIs" dxfId="55" priority="63" stopIfTrue="1" operator="equal">
      <formula>0</formula>
    </cfRule>
  </conditionalFormatting>
  <conditionalFormatting sqref="AW390:BD390">
    <cfRule type="cellIs" dxfId="54" priority="60" stopIfTrue="1" operator="equal">
      <formula>0</formula>
    </cfRule>
  </conditionalFormatting>
  <conditionalFormatting sqref="BT390">
    <cfRule type="cellIs" dxfId="53" priority="59" stopIfTrue="1" operator="equal">
      <formula>0</formula>
    </cfRule>
  </conditionalFormatting>
  <conditionalFormatting sqref="CA409">
    <cfRule type="cellIs" dxfId="52" priority="58" stopIfTrue="1" operator="equal">
      <formula>0</formula>
    </cfRule>
  </conditionalFormatting>
  <conditionalFormatting sqref="CA410">
    <cfRule type="cellIs" dxfId="51" priority="57" stopIfTrue="1" operator="equal">
      <formula>0</formula>
    </cfRule>
  </conditionalFormatting>
  <conditionalFormatting sqref="BT410">
    <cfRule type="cellIs" dxfId="50" priority="56" stopIfTrue="1" operator="equal">
      <formula>0</formula>
    </cfRule>
  </conditionalFormatting>
  <conditionalFormatting sqref="BX412:BY417">
    <cfRule type="cellIs" dxfId="49" priority="55" stopIfTrue="1" operator="equal">
      <formula>0</formula>
    </cfRule>
  </conditionalFormatting>
  <conditionalFormatting sqref="BT417">
    <cfRule type="cellIs" dxfId="48" priority="54" stopIfTrue="1" operator="equal">
      <formula>0</formula>
    </cfRule>
  </conditionalFormatting>
  <conditionalFormatting sqref="CA564">
    <cfRule type="cellIs" dxfId="47" priority="51" stopIfTrue="1" operator="equal">
      <formula>0</formula>
    </cfRule>
  </conditionalFormatting>
  <conditionalFormatting sqref="CA481">
    <cfRule type="cellIs" dxfId="46" priority="52" stopIfTrue="1" operator="equal">
      <formula>0</formula>
    </cfRule>
  </conditionalFormatting>
  <conditionalFormatting sqref="Z245:Z246">
    <cfRule type="cellIs" dxfId="45" priority="50" stopIfTrue="1" operator="equal">
      <formula>0</formula>
    </cfRule>
  </conditionalFormatting>
  <conditionalFormatting sqref="Z247">
    <cfRule type="cellIs" dxfId="44" priority="49" stopIfTrue="1" operator="equal">
      <formula>0</formula>
    </cfRule>
  </conditionalFormatting>
  <conditionalFormatting sqref="V651">
    <cfRule type="cellIs" dxfId="43" priority="48" stopIfTrue="1" operator="equal">
      <formula>0</formula>
    </cfRule>
  </conditionalFormatting>
  <conditionalFormatting sqref="AX540">
    <cfRule type="cellIs" dxfId="42" priority="47" stopIfTrue="1" operator="equal">
      <formula>0</formula>
    </cfRule>
  </conditionalFormatting>
  <conditionalFormatting sqref="AX228">
    <cfRule type="cellIs" dxfId="41" priority="45" stopIfTrue="1" operator="equal">
      <formula>0</formula>
    </cfRule>
  </conditionalFormatting>
  <conditionalFormatting sqref="AX206">
    <cfRule type="cellIs" dxfId="40" priority="44" stopIfTrue="1" operator="equal">
      <formula>0</formula>
    </cfRule>
  </conditionalFormatting>
  <conditionalFormatting sqref="AX78">
    <cfRule type="cellIs" dxfId="39" priority="43" stopIfTrue="1" operator="equal">
      <formula>0</formula>
    </cfRule>
  </conditionalFormatting>
  <conditionalFormatting sqref="CA17">
    <cfRule type="cellIs" dxfId="38" priority="42" stopIfTrue="1" operator="equal">
      <formula>0</formula>
    </cfRule>
  </conditionalFormatting>
  <conditionalFormatting sqref="AW650">
    <cfRule type="cellIs" dxfId="37" priority="41" stopIfTrue="1" operator="equal">
      <formula>0</formula>
    </cfRule>
  </conditionalFormatting>
  <conditionalFormatting sqref="BT650">
    <cfRule type="cellIs" dxfId="36" priority="40" stopIfTrue="1" operator="equal">
      <formula>0</formula>
    </cfRule>
  </conditionalFormatting>
  <conditionalFormatting sqref="V127">
    <cfRule type="cellIs" dxfId="35" priority="39" stopIfTrue="1" operator="equal">
      <formula>0</formula>
    </cfRule>
  </conditionalFormatting>
  <conditionalFormatting sqref="CA127">
    <cfRule type="cellIs" dxfId="34" priority="38" stopIfTrue="1" operator="equal">
      <formula>0</formula>
    </cfRule>
  </conditionalFormatting>
  <conditionalFormatting sqref="BT127">
    <cfRule type="cellIs" dxfId="33" priority="37" stopIfTrue="1" operator="equal">
      <formula>0</formula>
    </cfRule>
  </conditionalFormatting>
  <conditionalFormatting sqref="BT237:BT240">
    <cfRule type="cellIs" dxfId="32" priority="35" stopIfTrue="1" operator="equal">
      <formula>0</formula>
    </cfRule>
  </conditionalFormatting>
  <conditionalFormatting sqref="CA237">
    <cfRule type="cellIs" dxfId="31" priority="34" stopIfTrue="1" operator="equal">
      <formula>0</formula>
    </cfRule>
  </conditionalFormatting>
  <conditionalFormatting sqref="CA238">
    <cfRule type="cellIs" dxfId="30" priority="33" stopIfTrue="1" operator="equal">
      <formula>0</formula>
    </cfRule>
  </conditionalFormatting>
  <conditionalFormatting sqref="BT370:BT372">
    <cfRule type="cellIs" dxfId="29" priority="32" stopIfTrue="1" operator="equal">
      <formula>0</formula>
    </cfRule>
  </conditionalFormatting>
  <conditionalFormatting sqref="BT397:BT398">
    <cfRule type="cellIs" dxfId="28" priority="31" stopIfTrue="1" operator="equal">
      <formula>0</formula>
    </cfRule>
  </conditionalFormatting>
  <conditionalFormatting sqref="U651">
    <cfRule type="cellIs" dxfId="27" priority="26" stopIfTrue="1" operator="equal">
      <formula>0</formula>
    </cfRule>
  </conditionalFormatting>
  <conditionalFormatting sqref="AX402:AX405">
    <cfRule type="cellIs" dxfId="26" priority="29" stopIfTrue="1" operator="equal">
      <formula>0</formula>
    </cfRule>
  </conditionalFormatting>
  <conditionalFormatting sqref="AX406">
    <cfRule type="cellIs" dxfId="25" priority="28" stopIfTrue="1" operator="equal">
      <formula>0</formula>
    </cfRule>
  </conditionalFormatting>
  <conditionalFormatting sqref="CA417">
    <cfRule type="cellIs" dxfId="24" priority="27" stopIfTrue="1" operator="equal">
      <formula>0</formula>
    </cfRule>
  </conditionalFormatting>
  <conditionalFormatting sqref="V652">
    <cfRule type="cellIs" dxfId="23" priority="16" stopIfTrue="1" operator="equal">
      <formula>0</formula>
    </cfRule>
  </conditionalFormatting>
  <conditionalFormatting sqref="CA18">
    <cfRule type="cellIs" dxfId="22" priority="25" stopIfTrue="1" operator="equal">
      <formula>0</formula>
    </cfRule>
  </conditionalFormatting>
  <conditionalFormatting sqref="BT18">
    <cfRule type="cellIs" dxfId="21" priority="24" stopIfTrue="1" operator="equal">
      <formula>0</formula>
    </cfRule>
  </conditionalFormatting>
  <conditionalFormatting sqref="AB160">
    <cfRule type="cellIs" dxfId="20" priority="23" stopIfTrue="1" operator="equal">
      <formula>0</formula>
    </cfRule>
  </conditionalFormatting>
  <conditionalFormatting sqref="CA271">
    <cfRule type="cellIs" dxfId="19" priority="22" stopIfTrue="1" operator="equal">
      <formula>0</formula>
    </cfRule>
  </conditionalFormatting>
  <conditionalFormatting sqref="BT271">
    <cfRule type="cellIs" dxfId="18" priority="21" stopIfTrue="1" operator="equal">
      <formula>0</formula>
    </cfRule>
  </conditionalFormatting>
  <conditionalFormatting sqref="CA309">
    <cfRule type="cellIs" dxfId="17" priority="20" stopIfTrue="1" operator="equal">
      <formula>0</formula>
    </cfRule>
  </conditionalFormatting>
  <conditionalFormatting sqref="CA399">
    <cfRule type="cellIs" dxfId="16" priority="19" stopIfTrue="1" operator="equal">
      <formula>0</formula>
    </cfRule>
  </conditionalFormatting>
  <conditionalFormatting sqref="BT418">
    <cfRule type="cellIs" dxfId="15" priority="18" stopIfTrue="1" operator="equal">
      <formula>0</formula>
    </cfRule>
  </conditionalFormatting>
  <conditionalFormatting sqref="CA418">
    <cfRule type="cellIs" dxfId="14" priority="17" stopIfTrue="1" operator="equal">
      <formula>0</formula>
    </cfRule>
  </conditionalFormatting>
  <conditionalFormatting sqref="BT357:BY357">
    <cfRule type="cellIs" dxfId="13" priority="15" stopIfTrue="1" operator="equal">
      <formula>0</formula>
    </cfRule>
  </conditionalFormatting>
  <conditionalFormatting sqref="CA357">
    <cfRule type="cellIs" dxfId="12" priority="14" stopIfTrue="1" operator="equal">
      <formula>0</formula>
    </cfRule>
  </conditionalFormatting>
  <conditionalFormatting sqref="BT158">
    <cfRule type="cellIs" dxfId="11" priority="13" stopIfTrue="1" operator="equal">
      <formula>0</formula>
    </cfRule>
  </conditionalFormatting>
  <conditionalFormatting sqref="CA272">
    <cfRule type="cellIs" dxfId="10" priority="12" stopIfTrue="1" operator="equal">
      <formula>0</formula>
    </cfRule>
  </conditionalFormatting>
  <conditionalFormatting sqref="BT272">
    <cfRule type="cellIs" dxfId="9" priority="11" stopIfTrue="1" operator="equal">
      <formula>0</formula>
    </cfRule>
  </conditionalFormatting>
  <conditionalFormatting sqref="CA158">
    <cfRule type="cellIs" dxfId="8" priority="10" stopIfTrue="1" operator="equal">
      <formula>0</formula>
    </cfRule>
  </conditionalFormatting>
  <conditionalFormatting sqref="Y623:Z623">
    <cfRule type="cellIs" dxfId="7" priority="9" stopIfTrue="1" operator="equal">
      <formula>0</formula>
    </cfRule>
  </conditionalFormatting>
  <conditionalFormatting sqref="BT391">
    <cfRule type="cellIs" dxfId="6" priority="8" stopIfTrue="1" operator="equal">
      <formula>0</formula>
    </cfRule>
  </conditionalFormatting>
  <conditionalFormatting sqref="CA121">
    <cfRule type="cellIs" dxfId="5" priority="6" stopIfTrue="1" operator="equal">
      <formula>0</formula>
    </cfRule>
  </conditionalFormatting>
  <conditionalFormatting sqref="CA623">
    <cfRule type="cellIs" dxfId="4" priority="3" stopIfTrue="1" operator="equal">
      <formula>0</formula>
    </cfRule>
  </conditionalFormatting>
  <conditionalFormatting sqref="CA391">
    <cfRule type="cellIs" dxfId="3" priority="5" stopIfTrue="1" operator="equal">
      <formula>0</formula>
    </cfRule>
  </conditionalFormatting>
  <conditionalFormatting sqref="AW410">
    <cfRule type="cellIs" dxfId="2" priority="4" stopIfTrue="1" operator="equal">
      <formula>0</formula>
    </cfRule>
  </conditionalFormatting>
  <conditionalFormatting sqref="V39">
    <cfRule type="cellIs" dxfId="1" priority="2" stopIfTrue="1" operator="equal">
      <formula>0</formula>
    </cfRule>
  </conditionalFormatting>
  <conditionalFormatting sqref="V408">
    <cfRule type="cellIs" dxfId="0" priority="1" stopIfTrue="1" operator="equal">
      <formula>0</formula>
    </cfRule>
  </conditionalFormatting>
  <printOptions horizontalCentered="1"/>
  <pageMargins left="0.19685039370078741" right="0.19685039370078741" top="0.43307086614173229" bottom="0.19685039370078741" header="0.31496062992125984" footer="0"/>
  <pageSetup paperSize="9" scale="41"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7"/>
  <sheetViews>
    <sheetView topLeftCell="B11" zoomScale="50" zoomScaleNormal="50" workbookViewId="0">
      <pane ySplit="2" topLeftCell="A45" activePane="bottomLeft" state="frozen"/>
      <selection activeCell="A11" sqref="A11"/>
      <selection pane="bottomLeft" activeCell="R52" sqref="R52"/>
    </sheetView>
  </sheetViews>
  <sheetFormatPr defaultColWidth="8.85546875" defaultRowHeight="18.75"/>
  <cols>
    <col min="1" max="1" width="2.42578125" style="48" hidden="1" customWidth="1"/>
    <col min="2" max="2" width="33.28515625" style="48" customWidth="1"/>
    <col min="3" max="3" width="46.7109375" style="48" customWidth="1"/>
    <col min="4" max="4" width="14.5703125" style="49" customWidth="1"/>
    <col min="5" max="5" width="17.85546875" style="48" customWidth="1"/>
    <col min="6" max="6" width="16.42578125" style="48" customWidth="1"/>
    <col min="7" max="9" width="13.42578125" style="48" customWidth="1"/>
    <col min="10" max="11" width="13.42578125" style="50" customWidth="1"/>
    <col min="12" max="15" width="13.42578125" style="48" customWidth="1"/>
    <col min="16" max="16" width="18.140625" style="48" customWidth="1"/>
    <col min="17" max="19" width="13.42578125" style="2310" customWidth="1"/>
    <col min="20" max="24" width="13.42578125" style="48" customWidth="1"/>
    <col min="25" max="25" width="15.5703125" style="48" customWidth="1"/>
    <col min="26" max="26" width="23.42578125" style="51" customWidth="1"/>
    <col min="27" max="27" width="23.140625" style="48" customWidth="1"/>
    <col min="28" max="28" width="42.42578125" style="48" customWidth="1"/>
    <col min="29" max="29" width="18.42578125" style="48" bestFit="1" customWidth="1"/>
    <col min="30" max="30" width="13.140625" style="48" customWidth="1"/>
    <col min="31" max="31" width="12.140625" style="48" customWidth="1"/>
    <col min="32" max="264" width="8.85546875" style="48"/>
    <col min="265" max="265" width="2.42578125" style="48" customWidth="1"/>
    <col min="266" max="266" width="33.28515625" style="48" customWidth="1"/>
    <col min="267" max="267" width="46.7109375" style="48" customWidth="1"/>
    <col min="268" max="268" width="13.140625" style="48" customWidth="1"/>
    <col min="269" max="269" width="17" style="48" customWidth="1"/>
    <col min="270" max="270" width="18.28515625" style="48" customWidth="1"/>
    <col min="271" max="280" width="14.7109375" style="48" customWidth="1"/>
    <col min="281" max="281" width="8.85546875" style="48"/>
    <col min="282" max="282" width="15.7109375" style="48" customWidth="1"/>
    <col min="283" max="283" width="14.140625" style="48" customWidth="1"/>
    <col min="284" max="284" width="15.7109375" style="48" customWidth="1"/>
    <col min="285" max="285" width="11.28515625" style="48" bestFit="1" customWidth="1"/>
    <col min="286" max="286" width="13.140625" style="48" customWidth="1"/>
    <col min="287" max="287" width="12.140625" style="48" customWidth="1"/>
    <col min="288" max="520" width="8.85546875" style="48"/>
    <col min="521" max="521" width="2.42578125" style="48" customWidth="1"/>
    <col min="522" max="522" width="33.28515625" style="48" customWidth="1"/>
    <col min="523" max="523" width="46.7109375" style="48" customWidth="1"/>
    <col min="524" max="524" width="13.140625" style="48" customWidth="1"/>
    <col min="525" max="525" width="17" style="48" customWidth="1"/>
    <col min="526" max="526" width="18.28515625" style="48" customWidth="1"/>
    <col min="527" max="536" width="14.7109375" style="48" customWidth="1"/>
    <col min="537" max="537" width="8.85546875" style="48"/>
    <col min="538" max="538" width="15.7109375" style="48" customWidth="1"/>
    <col min="539" max="539" width="14.140625" style="48" customWidth="1"/>
    <col min="540" max="540" width="15.7109375" style="48" customWidth="1"/>
    <col min="541" max="541" width="11.28515625" style="48" bestFit="1" customWidth="1"/>
    <col min="542" max="542" width="13.140625" style="48" customWidth="1"/>
    <col min="543" max="543" width="12.140625" style="48" customWidth="1"/>
    <col min="544" max="776" width="8.85546875" style="48"/>
    <col min="777" max="777" width="2.42578125" style="48" customWidth="1"/>
    <col min="778" max="778" width="33.28515625" style="48" customWidth="1"/>
    <col min="779" max="779" width="46.7109375" style="48" customWidth="1"/>
    <col min="780" max="780" width="13.140625" style="48" customWidth="1"/>
    <col min="781" max="781" width="17" style="48" customWidth="1"/>
    <col min="782" max="782" width="18.28515625" style="48" customWidth="1"/>
    <col min="783" max="792" width="14.7109375" style="48" customWidth="1"/>
    <col min="793" max="793" width="8.85546875" style="48"/>
    <col min="794" max="794" width="15.7109375" style="48" customWidth="1"/>
    <col min="795" max="795" width="14.140625" style="48" customWidth="1"/>
    <col min="796" max="796" width="15.7109375" style="48" customWidth="1"/>
    <col min="797" max="797" width="11.28515625" style="48" bestFit="1" customWidth="1"/>
    <col min="798" max="798" width="13.140625" style="48" customWidth="1"/>
    <col min="799" max="799" width="12.140625" style="48" customWidth="1"/>
    <col min="800" max="1032" width="8.85546875" style="48"/>
    <col min="1033" max="1033" width="2.42578125" style="48" customWidth="1"/>
    <col min="1034" max="1034" width="33.28515625" style="48" customWidth="1"/>
    <col min="1035" max="1035" width="46.7109375" style="48" customWidth="1"/>
    <col min="1036" max="1036" width="13.140625" style="48" customWidth="1"/>
    <col min="1037" max="1037" width="17" style="48" customWidth="1"/>
    <col min="1038" max="1038" width="18.28515625" style="48" customWidth="1"/>
    <col min="1039" max="1048" width="14.7109375" style="48" customWidth="1"/>
    <col min="1049" max="1049" width="8.85546875" style="48"/>
    <col min="1050" max="1050" width="15.7109375" style="48" customWidth="1"/>
    <col min="1051" max="1051" width="14.140625" style="48" customWidth="1"/>
    <col min="1052" max="1052" width="15.7109375" style="48" customWidth="1"/>
    <col min="1053" max="1053" width="11.28515625" style="48" bestFit="1" customWidth="1"/>
    <col min="1054" max="1054" width="13.140625" style="48" customWidth="1"/>
    <col min="1055" max="1055" width="12.140625" style="48" customWidth="1"/>
    <col min="1056" max="1288" width="8.85546875" style="48"/>
    <col min="1289" max="1289" width="2.42578125" style="48" customWidth="1"/>
    <col min="1290" max="1290" width="33.28515625" style="48" customWidth="1"/>
    <col min="1291" max="1291" width="46.7109375" style="48" customWidth="1"/>
    <col min="1292" max="1292" width="13.140625" style="48" customWidth="1"/>
    <col min="1293" max="1293" width="17" style="48" customWidth="1"/>
    <col min="1294" max="1294" width="18.28515625" style="48" customWidth="1"/>
    <col min="1295" max="1304" width="14.7109375" style="48" customWidth="1"/>
    <col min="1305" max="1305" width="8.85546875" style="48"/>
    <col min="1306" max="1306" width="15.7109375" style="48" customWidth="1"/>
    <col min="1307" max="1307" width="14.140625" style="48" customWidth="1"/>
    <col min="1308" max="1308" width="15.7109375" style="48" customWidth="1"/>
    <col min="1309" max="1309" width="11.28515625" style="48" bestFit="1" customWidth="1"/>
    <col min="1310" max="1310" width="13.140625" style="48" customWidth="1"/>
    <col min="1311" max="1311" width="12.140625" style="48" customWidth="1"/>
    <col min="1312" max="1544" width="8.85546875" style="48"/>
    <col min="1545" max="1545" width="2.42578125" style="48" customWidth="1"/>
    <col min="1546" max="1546" width="33.28515625" style="48" customWidth="1"/>
    <col min="1547" max="1547" width="46.7109375" style="48" customWidth="1"/>
    <col min="1548" max="1548" width="13.140625" style="48" customWidth="1"/>
    <col min="1549" max="1549" width="17" style="48" customWidth="1"/>
    <col min="1550" max="1550" width="18.28515625" style="48" customWidth="1"/>
    <col min="1551" max="1560" width="14.7109375" style="48" customWidth="1"/>
    <col min="1561" max="1561" width="8.85546875" style="48"/>
    <col min="1562" max="1562" width="15.7109375" style="48" customWidth="1"/>
    <col min="1563" max="1563" width="14.140625" style="48" customWidth="1"/>
    <col min="1564" max="1564" width="15.7109375" style="48" customWidth="1"/>
    <col min="1565" max="1565" width="11.28515625" style="48" bestFit="1" customWidth="1"/>
    <col min="1566" max="1566" width="13.140625" style="48" customWidth="1"/>
    <col min="1567" max="1567" width="12.140625" style="48" customWidth="1"/>
    <col min="1568" max="1800" width="8.85546875" style="48"/>
    <col min="1801" max="1801" width="2.42578125" style="48" customWidth="1"/>
    <col min="1802" max="1802" width="33.28515625" style="48" customWidth="1"/>
    <col min="1803" max="1803" width="46.7109375" style="48" customWidth="1"/>
    <col min="1804" max="1804" width="13.140625" style="48" customWidth="1"/>
    <col min="1805" max="1805" width="17" style="48" customWidth="1"/>
    <col min="1806" max="1806" width="18.28515625" style="48" customWidth="1"/>
    <col min="1807" max="1816" width="14.7109375" style="48" customWidth="1"/>
    <col min="1817" max="1817" width="8.85546875" style="48"/>
    <col min="1818" max="1818" width="15.7109375" style="48" customWidth="1"/>
    <col min="1819" max="1819" width="14.140625" style="48" customWidth="1"/>
    <col min="1820" max="1820" width="15.7109375" style="48" customWidth="1"/>
    <col min="1821" max="1821" width="11.28515625" style="48" bestFit="1" customWidth="1"/>
    <col min="1822" max="1822" width="13.140625" style="48" customWidth="1"/>
    <col min="1823" max="1823" width="12.140625" style="48" customWidth="1"/>
    <col min="1824" max="2056" width="8.85546875" style="48"/>
    <col min="2057" max="2057" width="2.42578125" style="48" customWidth="1"/>
    <col min="2058" max="2058" width="33.28515625" style="48" customWidth="1"/>
    <col min="2059" max="2059" width="46.7109375" style="48" customWidth="1"/>
    <col min="2060" max="2060" width="13.140625" style="48" customWidth="1"/>
    <col min="2061" max="2061" width="17" style="48" customWidth="1"/>
    <col min="2062" max="2062" width="18.28515625" style="48" customWidth="1"/>
    <col min="2063" max="2072" width="14.7109375" style="48" customWidth="1"/>
    <col min="2073" max="2073" width="8.85546875" style="48"/>
    <col min="2074" max="2074" width="15.7109375" style="48" customWidth="1"/>
    <col min="2075" max="2075" width="14.140625" style="48" customWidth="1"/>
    <col min="2076" max="2076" width="15.7109375" style="48" customWidth="1"/>
    <col min="2077" max="2077" width="11.28515625" style="48" bestFit="1" customWidth="1"/>
    <col min="2078" max="2078" width="13.140625" style="48" customWidth="1"/>
    <col min="2079" max="2079" width="12.140625" style="48" customWidth="1"/>
    <col min="2080" max="2312" width="8.85546875" style="48"/>
    <col min="2313" max="2313" width="2.42578125" style="48" customWidth="1"/>
    <col min="2314" max="2314" width="33.28515625" style="48" customWidth="1"/>
    <col min="2315" max="2315" width="46.7109375" style="48" customWidth="1"/>
    <col min="2316" max="2316" width="13.140625" style="48" customWidth="1"/>
    <col min="2317" max="2317" width="17" style="48" customWidth="1"/>
    <col min="2318" max="2318" width="18.28515625" style="48" customWidth="1"/>
    <col min="2319" max="2328" width="14.7109375" style="48" customWidth="1"/>
    <col min="2329" max="2329" width="8.85546875" style="48"/>
    <col min="2330" max="2330" width="15.7109375" style="48" customWidth="1"/>
    <col min="2331" max="2331" width="14.140625" style="48" customWidth="1"/>
    <col min="2332" max="2332" width="15.7109375" style="48" customWidth="1"/>
    <col min="2333" max="2333" width="11.28515625" style="48" bestFit="1" customWidth="1"/>
    <col min="2334" max="2334" width="13.140625" style="48" customWidth="1"/>
    <col min="2335" max="2335" width="12.140625" style="48" customWidth="1"/>
    <col min="2336" max="2568" width="8.85546875" style="48"/>
    <col min="2569" max="2569" width="2.42578125" style="48" customWidth="1"/>
    <col min="2570" max="2570" width="33.28515625" style="48" customWidth="1"/>
    <col min="2571" max="2571" width="46.7109375" style="48" customWidth="1"/>
    <col min="2572" max="2572" width="13.140625" style="48" customWidth="1"/>
    <col min="2573" max="2573" width="17" style="48" customWidth="1"/>
    <col min="2574" max="2574" width="18.28515625" style="48" customWidth="1"/>
    <col min="2575" max="2584" width="14.7109375" style="48" customWidth="1"/>
    <col min="2585" max="2585" width="8.85546875" style="48"/>
    <col min="2586" max="2586" width="15.7109375" style="48" customWidth="1"/>
    <col min="2587" max="2587" width="14.140625" style="48" customWidth="1"/>
    <col min="2588" max="2588" width="15.7109375" style="48" customWidth="1"/>
    <col min="2589" max="2589" width="11.28515625" style="48" bestFit="1" customWidth="1"/>
    <col min="2590" max="2590" width="13.140625" style="48" customWidth="1"/>
    <col min="2591" max="2591" width="12.140625" style="48" customWidth="1"/>
    <col min="2592" max="2824" width="8.85546875" style="48"/>
    <col min="2825" max="2825" width="2.42578125" style="48" customWidth="1"/>
    <col min="2826" max="2826" width="33.28515625" style="48" customWidth="1"/>
    <col min="2827" max="2827" width="46.7109375" style="48" customWidth="1"/>
    <col min="2828" max="2828" width="13.140625" style="48" customWidth="1"/>
    <col min="2829" max="2829" width="17" style="48" customWidth="1"/>
    <col min="2830" max="2830" width="18.28515625" style="48" customWidth="1"/>
    <col min="2831" max="2840" width="14.7109375" style="48" customWidth="1"/>
    <col min="2841" max="2841" width="8.85546875" style="48"/>
    <col min="2842" max="2842" width="15.7109375" style="48" customWidth="1"/>
    <col min="2843" max="2843" width="14.140625" style="48" customWidth="1"/>
    <col min="2844" max="2844" width="15.7109375" style="48" customWidth="1"/>
    <col min="2845" max="2845" width="11.28515625" style="48" bestFit="1" customWidth="1"/>
    <col min="2846" max="2846" width="13.140625" style="48" customWidth="1"/>
    <col min="2847" max="2847" width="12.140625" style="48" customWidth="1"/>
    <col min="2848" max="3080" width="8.85546875" style="48"/>
    <col min="3081" max="3081" width="2.42578125" style="48" customWidth="1"/>
    <col min="3082" max="3082" width="33.28515625" style="48" customWidth="1"/>
    <col min="3083" max="3083" width="46.7109375" style="48" customWidth="1"/>
    <col min="3084" max="3084" width="13.140625" style="48" customWidth="1"/>
    <col min="3085" max="3085" width="17" style="48" customWidth="1"/>
    <col min="3086" max="3086" width="18.28515625" style="48" customWidth="1"/>
    <col min="3087" max="3096" width="14.7109375" style="48" customWidth="1"/>
    <col min="3097" max="3097" width="8.85546875" style="48"/>
    <col min="3098" max="3098" width="15.7109375" style="48" customWidth="1"/>
    <col min="3099" max="3099" width="14.140625" style="48" customWidth="1"/>
    <col min="3100" max="3100" width="15.7109375" style="48" customWidth="1"/>
    <col min="3101" max="3101" width="11.28515625" style="48" bestFit="1" customWidth="1"/>
    <col min="3102" max="3102" width="13.140625" style="48" customWidth="1"/>
    <col min="3103" max="3103" width="12.140625" style="48" customWidth="1"/>
    <col min="3104" max="3336" width="8.85546875" style="48"/>
    <col min="3337" max="3337" width="2.42578125" style="48" customWidth="1"/>
    <col min="3338" max="3338" width="33.28515625" style="48" customWidth="1"/>
    <col min="3339" max="3339" width="46.7109375" style="48" customWidth="1"/>
    <col min="3340" max="3340" width="13.140625" style="48" customWidth="1"/>
    <col min="3341" max="3341" width="17" style="48" customWidth="1"/>
    <col min="3342" max="3342" width="18.28515625" style="48" customWidth="1"/>
    <col min="3343" max="3352" width="14.7109375" style="48" customWidth="1"/>
    <col min="3353" max="3353" width="8.85546875" style="48"/>
    <col min="3354" max="3354" width="15.7109375" style="48" customWidth="1"/>
    <col min="3355" max="3355" width="14.140625" style="48" customWidth="1"/>
    <col min="3356" max="3356" width="15.7109375" style="48" customWidth="1"/>
    <col min="3357" max="3357" width="11.28515625" style="48" bestFit="1" customWidth="1"/>
    <col min="3358" max="3358" width="13.140625" style="48" customWidth="1"/>
    <col min="3359" max="3359" width="12.140625" style="48" customWidth="1"/>
    <col min="3360" max="3592" width="8.85546875" style="48"/>
    <col min="3593" max="3593" width="2.42578125" style="48" customWidth="1"/>
    <col min="3594" max="3594" width="33.28515625" style="48" customWidth="1"/>
    <col min="3595" max="3595" width="46.7109375" style="48" customWidth="1"/>
    <col min="3596" max="3596" width="13.140625" style="48" customWidth="1"/>
    <col min="3597" max="3597" width="17" style="48" customWidth="1"/>
    <col min="3598" max="3598" width="18.28515625" style="48" customWidth="1"/>
    <col min="3599" max="3608" width="14.7109375" style="48" customWidth="1"/>
    <col min="3609" max="3609" width="8.85546875" style="48"/>
    <col min="3610" max="3610" width="15.7109375" style="48" customWidth="1"/>
    <col min="3611" max="3611" width="14.140625" style="48" customWidth="1"/>
    <col min="3612" max="3612" width="15.7109375" style="48" customWidth="1"/>
    <col min="3613" max="3613" width="11.28515625" style="48" bestFit="1" customWidth="1"/>
    <col min="3614" max="3614" width="13.140625" style="48" customWidth="1"/>
    <col min="3615" max="3615" width="12.140625" style="48" customWidth="1"/>
    <col min="3616" max="3848" width="8.85546875" style="48"/>
    <col min="3849" max="3849" width="2.42578125" style="48" customWidth="1"/>
    <col min="3850" max="3850" width="33.28515625" style="48" customWidth="1"/>
    <col min="3851" max="3851" width="46.7109375" style="48" customWidth="1"/>
    <col min="3852" max="3852" width="13.140625" style="48" customWidth="1"/>
    <col min="3853" max="3853" width="17" style="48" customWidth="1"/>
    <col min="3854" max="3854" width="18.28515625" style="48" customWidth="1"/>
    <col min="3855" max="3864" width="14.7109375" style="48" customWidth="1"/>
    <col min="3865" max="3865" width="8.85546875" style="48"/>
    <col min="3866" max="3866" width="15.7109375" style="48" customWidth="1"/>
    <col min="3867" max="3867" width="14.140625" style="48" customWidth="1"/>
    <col min="3868" max="3868" width="15.7109375" style="48" customWidth="1"/>
    <col min="3869" max="3869" width="11.28515625" style="48" bestFit="1" customWidth="1"/>
    <col min="3870" max="3870" width="13.140625" style="48" customWidth="1"/>
    <col min="3871" max="3871" width="12.140625" style="48" customWidth="1"/>
    <col min="3872" max="4104" width="8.85546875" style="48"/>
    <col min="4105" max="4105" width="2.42578125" style="48" customWidth="1"/>
    <col min="4106" max="4106" width="33.28515625" style="48" customWidth="1"/>
    <col min="4107" max="4107" width="46.7109375" style="48" customWidth="1"/>
    <col min="4108" max="4108" width="13.140625" style="48" customWidth="1"/>
    <col min="4109" max="4109" width="17" style="48" customWidth="1"/>
    <col min="4110" max="4110" width="18.28515625" style="48" customWidth="1"/>
    <col min="4111" max="4120" width="14.7109375" style="48" customWidth="1"/>
    <col min="4121" max="4121" width="8.85546875" style="48"/>
    <col min="4122" max="4122" width="15.7109375" style="48" customWidth="1"/>
    <col min="4123" max="4123" width="14.140625" style="48" customWidth="1"/>
    <col min="4124" max="4124" width="15.7109375" style="48" customWidth="1"/>
    <col min="4125" max="4125" width="11.28515625" style="48" bestFit="1" customWidth="1"/>
    <col min="4126" max="4126" width="13.140625" style="48" customWidth="1"/>
    <col min="4127" max="4127" width="12.140625" style="48" customWidth="1"/>
    <col min="4128" max="4360" width="8.85546875" style="48"/>
    <col min="4361" max="4361" width="2.42578125" style="48" customWidth="1"/>
    <col min="4362" max="4362" width="33.28515625" style="48" customWidth="1"/>
    <col min="4363" max="4363" width="46.7109375" style="48" customWidth="1"/>
    <col min="4364" max="4364" width="13.140625" style="48" customWidth="1"/>
    <col min="4365" max="4365" width="17" style="48" customWidth="1"/>
    <col min="4366" max="4366" width="18.28515625" style="48" customWidth="1"/>
    <col min="4367" max="4376" width="14.7109375" style="48" customWidth="1"/>
    <col min="4377" max="4377" width="8.85546875" style="48"/>
    <col min="4378" max="4378" width="15.7109375" style="48" customWidth="1"/>
    <col min="4379" max="4379" width="14.140625" style="48" customWidth="1"/>
    <col min="4380" max="4380" width="15.7109375" style="48" customWidth="1"/>
    <col min="4381" max="4381" width="11.28515625" style="48" bestFit="1" customWidth="1"/>
    <col min="4382" max="4382" width="13.140625" style="48" customWidth="1"/>
    <col min="4383" max="4383" width="12.140625" style="48" customWidth="1"/>
    <col min="4384" max="4616" width="8.85546875" style="48"/>
    <col min="4617" max="4617" width="2.42578125" style="48" customWidth="1"/>
    <col min="4618" max="4618" width="33.28515625" style="48" customWidth="1"/>
    <col min="4619" max="4619" width="46.7109375" style="48" customWidth="1"/>
    <col min="4620" max="4620" width="13.140625" style="48" customWidth="1"/>
    <col min="4621" max="4621" width="17" style="48" customWidth="1"/>
    <col min="4622" max="4622" width="18.28515625" style="48" customWidth="1"/>
    <col min="4623" max="4632" width="14.7109375" style="48" customWidth="1"/>
    <col min="4633" max="4633" width="8.85546875" style="48"/>
    <col min="4634" max="4634" width="15.7109375" style="48" customWidth="1"/>
    <col min="4635" max="4635" width="14.140625" style="48" customWidth="1"/>
    <col min="4636" max="4636" width="15.7109375" style="48" customWidth="1"/>
    <col min="4637" max="4637" width="11.28515625" style="48" bestFit="1" customWidth="1"/>
    <col min="4638" max="4638" width="13.140625" style="48" customWidth="1"/>
    <col min="4639" max="4639" width="12.140625" style="48" customWidth="1"/>
    <col min="4640" max="4872" width="8.85546875" style="48"/>
    <col min="4873" max="4873" width="2.42578125" style="48" customWidth="1"/>
    <col min="4874" max="4874" width="33.28515625" style="48" customWidth="1"/>
    <col min="4875" max="4875" width="46.7109375" style="48" customWidth="1"/>
    <col min="4876" max="4876" width="13.140625" style="48" customWidth="1"/>
    <col min="4877" max="4877" width="17" style="48" customWidth="1"/>
    <col min="4878" max="4878" width="18.28515625" style="48" customWidth="1"/>
    <col min="4879" max="4888" width="14.7109375" style="48" customWidth="1"/>
    <col min="4889" max="4889" width="8.85546875" style="48"/>
    <col min="4890" max="4890" width="15.7109375" style="48" customWidth="1"/>
    <col min="4891" max="4891" width="14.140625" style="48" customWidth="1"/>
    <col min="4892" max="4892" width="15.7109375" style="48" customWidth="1"/>
    <col min="4893" max="4893" width="11.28515625" style="48" bestFit="1" customWidth="1"/>
    <col min="4894" max="4894" width="13.140625" style="48" customWidth="1"/>
    <col min="4895" max="4895" width="12.140625" style="48" customWidth="1"/>
    <col min="4896" max="5128" width="8.85546875" style="48"/>
    <col min="5129" max="5129" width="2.42578125" style="48" customWidth="1"/>
    <col min="5130" max="5130" width="33.28515625" style="48" customWidth="1"/>
    <col min="5131" max="5131" width="46.7109375" style="48" customWidth="1"/>
    <col min="5132" max="5132" width="13.140625" style="48" customWidth="1"/>
    <col min="5133" max="5133" width="17" style="48" customWidth="1"/>
    <col min="5134" max="5134" width="18.28515625" style="48" customWidth="1"/>
    <col min="5135" max="5144" width="14.7109375" style="48" customWidth="1"/>
    <col min="5145" max="5145" width="8.85546875" style="48"/>
    <col min="5146" max="5146" width="15.7109375" style="48" customWidth="1"/>
    <col min="5147" max="5147" width="14.140625" style="48" customWidth="1"/>
    <col min="5148" max="5148" width="15.7109375" style="48" customWidth="1"/>
    <col min="5149" max="5149" width="11.28515625" style="48" bestFit="1" customWidth="1"/>
    <col min="5150" max="5150" width="13.140625" style="48" customWidth="1"/>
    <col min="5151" max="5151" width="12.140625" style="48" customWidth="1"/>
    <col min="5152" max="5384" width="8.85546875" style="48"/>
    <col min="5385" max="5385" width="2.42578125" style="48" customWidth="1"/>
    <col min="5386" max="5386" width="33.28515625" style="48" customWidth="1"/>
    <col min="5387" max="5387" width="46.7109375" style="48" customWidth="1"/>
    <col min="5388" max="5388" width="13.140625" style="48" customWidth="1"/>
    <col min="5389" max="5389" width="17" style="48" customWidth="1"/>
    <col min="5390" max="5390" width="18.28515625" style="48" customWidth="1"/>
    <col min="5391" max="5400" width="14.7109375" style="48" customWidth="1"/>
    <col min="5401" max="5401" width="8.85546875" style="48"/>
    <col min="5402" max="5402" width="15.7109375" style="48" customWidth="1"/>
    <col min="5403" max="5403" width="14.140625" style="48" customWidth="1"/>
    <col min="5404" max="5404" width="15.7109375" style="48" customWidth="1"/>
    <col min="5405" max="5405" width="11.28515625" style="48" bestFit="1" customWidth="1"/>
    <col min="5406" max="5406" width="13.140625" style="48" customWidth="1"/>
    <col min="5407" max="5407" width="12.140625" style="48" customWidth="1"/>
    <col min="5408" max="5640" width="8.85546875" style="48"/>
    <col min="5641" max="5641" width="2.42578125" style="48" customWidth="1"/>
    <col min="5642" max="5642" width="33.28515625" style="48" customWidth="1"/>
    <col min="5643" max="5643" width="46.7109375" style="48" customWidth="1"/>
    <col min="5644" max="5644" width="13.140625" style="48" customWidth="1"/>
    <col min="5645" max="5645" width="17" style="48" customWidth="1"/>
    <col min="5646" max="5646" width="18.28515625" style="48" customWidth="1"/>
    <col min="5647" max="5656" width="14.7109375" style="48" customWidth="1"/>
    <col min="5657" max="5657" width="8.85546875" style="48"/>
    <col min="5658" max="5658" width="15.7109375" style="48" customWidth="1"/>
    <col min="5659" max="5659" width="14.140625" style="48" customWidth="1"/>
    <col min="5660" max="5660" width="15.7109375" style="48" customWidth="1"/>
    <col min="5661" max="5661" width="11.28515625" style="48" bestFit="1" customWidth="1"/>
    <col min="5662" max="5662" width="13.140625" style="48" customWidth="1"/>
    <col min="5663" max="5663" width="12.140625" style="48" customWidth="1"/>
    <col min="5664" max="5896" width="8.85546875" style="48"/>
    <col min="5897" max="5897" width="2.42578125" style="48" customWidth="1"/>
    <col min="5898" max="5898" width="33.28515625" style="48" customWidth="1"/>
    <col min="5899" max="5899" width="46.7109375" style="48" customWidth="1"/>
    <col min="5900" max="5900" width="13.140625" style="48" customWidth="1"/>
    <col min="5901" max="5901" width="17" style="48" customWidth="1"/>
    <col min="5902" max="5902" width="18.28515625" style="48" customWidth="1"/>
    <col min="5903" max="5912" width="14.7109375" style="48" customWidth="1"/>
    <col min="5913" max="5913" width="8.85546875" style="48"/>
    <col min="5914" max="5914" width="15.7109375" style="48" customWidth="1"/>
    <col min="5915" max="5915" width="14.140625" style="48" customWidth="1"/>
    <col min="5916" max="5916" width="15.7109375" style="48" customWidth="1"/>
    <col min="5917" max="5917" width="11.28515625" style="48" bestFit="1" customWidth="1"/>
    <col min="5918" max="5918" width="13.140625" style="48" customWidth="1"/>
    <col min="5919" max="5919" width="12.140625" style="48" customWidth="1"/>
    <col min="5920" max="6152" width="8.85546875" style="48"/>
    <col min="6153" max="6153" width="2.42578125" style="48" customWidth="1"/>
    <col min="6154" max="6154" width="33.28515625" style="48" customWidth="1"/>
    <col min="6155" max="6155" width="46.7109375" style="48" customWidth="1"/>
    <col min="6156" max="6156" width="13.140625" style="48" customWidth="1"/>
    <col min="6157" max="6157" width="17" style="48" customWidth="1"/>
    <col min="6158" max="6158" width="18.28515625" style="48" customWidth="1"/>
    <col min="6159" max="6168" width="14.7109375" style="48" customWidth="1"/>
    <col min="6169" max="6169" width="8.85546875" style="48"/>
    <col min="6170" max="6170" width="15.7109375" style="48" customWidth="1"/>
    <col min="6171" max="6171" width="14.140625" style="48" customWidth="1"/>
    <col min="6172" max="6172" width="15.7109375" style="48" customWidth="1"/>
    <col min="6173" max="6173" width="11.28515625" style="48" bestFit="1" customWidth="1"/>
    <col min="6174" max="6174" width="13.140625" style="48" customWidth="1"/>
    <col min="6175" max="6175" width="12.140625" style="48" customWidth="1"/>
    <col min="6176" max="6408" width="8.85546875" style="48"/>
    <col min="6409" max="6409" width="2.42578125" style="48" customWidth="1"/>
    <col min="6410" max="6410" width="33.28515625" style="48" customWidth="1"/>
    <col min="6411" max="6411" width="46.7109375" style="48" customWidth="1"/>
    <col min="6412" max="6412" width="13.140625" style="48" customWidth="1"/>
    <col min="6413" max="6413" width="17" style="48" customWidth="1"/>
    <col min="6414" max="6414" width="18.28515625" style="48" customWidth="1"/>
    <col min="6415" max="6424" width="14.7109375" style="48" customWidth="1"/>
    <col min="6425" max="6425" width="8.85546875" style="48"/>
    <col min="6426" max="6426" width="15.7109375" style="48" customWidth="1"/>
    <col min="6427" max="6427" width="14.140625" style="48" customWidth="1"/>
    <col min="6428" max="6428" width="15.7109375" style="48" customWidth="1"/>
    <col min="6429" max="6429" width="11.28515625" style="48" bestFit="1" customWidth="1"/>
    <col min="6430" max="6430" width="13.140625" style="48" customWidth="1"/>
    <col min="6431" max="6431" width="12.140625" style="48" customWidth="1"/>
    <col min="6432" max="6664" width="8.85546875" style="48"/>
    <col min="6665" max="6665" width="2.42578125" style="48" customWidth="1"/>
    <col min="6666" max="6666" width="33.28515625" style="48" customWidth="1"/>
    <col min="6667" max="6667" width="46.7109375" style="48" customWidth="1"/>
    <col min="6668" max="6668" width="13.140625" style="48" customWidth="1"/>
    <col min="6669" max="6669" width="17" style="48" customWidth="1"/>
    <col min="6670" max="6670" width="18.28515625" style="48" customWidth="1"/>
    <col min="6671" max="6680" width="14.7109375" style="48" customWidth="1"/>
    <col min="6681" max="6681" width="8.85546875" style="48"/>
    <col min="6682" max="6682" width="15.7109375" style="48" customWidth="1"/>
    <col min="6683" max="6683" width="14.140625" style="48" customWidth="1"/>
    <col min="6684" max="6684" width="15.7109375" style="48" customWidth="1"/>
    <col min="6685" max="6685" width="11.28515625" style="48" bestFit="1" customWidth="1"/>
    <col min="6686" max="6686" width="13.140625" style="48" customWidth="1"/>
    <col min="6687" max="6687" width="12.140625" style="48" customWidth="1"/>
    <col min="6688" max="6920" width="8.85546875" style="48"/>
    <col min="6921" max="6921" width="2.42578125" style="48" customWidth="1"/>
    <col min="6922" max="6922" width="33.28515625" style="48" customWidth="1"/>
    <col min="6923" max="6923" width="46.7109375" style="48" customWidth="1"/>
    <col min="6924" max="6924" width="13.140625" style="48" customWidth="1"/>
    <col min="6925" max="6925" width="17" style="48" customWidth="1"/>
    <col min="6926" max="6926" width="18.28515625" style="48" customWidth="1"/>
    <col min="6927" max="6936" width="14.7109375" style="48" customWidth="1"/>
    <col min="6937" max="6937" width="8.85546875" style="48"/>
    <col min="6938" max="6938" width="15.7109375" style="48" customWidth="1"/>
    <col min="6939" max="6939" width="14.140625" style="48" customWidth="1"/>
    <col min="6940" max="6940" width="15.7109375" style="48" customWidth="1"/>
    <col min="6941" max="6941" width="11.28515625" style="48" bestFit="1" customWidth="1"/>
    <col min="6942" max="6942" width="13.140625" style="48" customWidth="1"/>
    <col min="6943" max="6943" width="12.140625" style="48" customWidth="1"/>
    <col min="6944" max="7176" width="8.85546875" style="48"/>
    <col min="7177" max="7177" width="2.42578125" style="48" customWidth="1"/>
    <col min="7178" max="7178" width="33.28515625" style="48" customWidth="1"/>
    <col min="7179" max="7179" width="46.7109375" style="48" customWidth="1"/>
    <col min="7180" max="7180" width="13.140625" style="48" customWidth="1"/>
    <col min="7181" max="7181" width="17" style="48" customWidth="1"/>
    <col min="7182" max="7182" width="18.28515625" style="48" customWidth="1"/>
    <col min="7183" max="7192" width="14.7109375" style="48" customWidth="1"/>
    <col min="7193" max="7193" width="8.85546875" style="48"/>
    <col min="7194" max="7194" width="15.7109375" style="48" customWidth="1"/>
    <col min="7195" max="7195" width="14.140625" style="48" customWidth="1"/>
    <col min="7196" max="7196" width="15.7109375" style="48" customWidth="1"/>
    <col min="7197" max="7197" width="11.28515625" style="48" bestFit="1" customWidth="1"/>
    <col min="7198" max="7198" width="13.140625" style="48" customWidth="1"/>
    <col min="7199" max="7199" width="12.140625" style="48" customWidth="1"/>
    <col min="7200" max="7432" width="8.85546875" style="48"/>
    <col min="7433" max="7433" width="2.42578125" style="48" customWidth="1"/>
    <col min="7434" max="7434" width="33.28515625" style="48" customWidth="1"/>
    <col min="7435" max="7435" width="46.7109375" style="48" customWidth="1"/>
    <col min="7436" max="7436" width="13.140625" style="48" customWidth="1"/>
    <col min="7437" max="7437" width="17" style="48" customWidth="1"/>
    <col min="7438" max="7438" width="18.28515625" style="48" customWidth="1"/>
    <col min="7439" max="7448" width="14.7109375" style="48" customWidth="1"/>
    <col min="7449" max="7449" width="8.85546875" style="48"/>
    <col min="7450" max="7450" width="15.7109375" style="48" customWidth="1"/>
    <col min="7451" max="7451" width="14.140625" style="48" customWidth="1"/>
    <col min="7452" max="7452" width="15.7109375" style="48" customWidth="1"/>
    <col min="7453" max="7453" width="11.28515625" style="48" bestFit="1" customWidth="1"/>
    <col min="7454" max="7454" width="13.140625" style="48" customWidth="1"/>
    <col min="7455" max="7455" width="12.140625" style="48" customWidth="1"/>
    <col min="7456" max="7688" width="8.85546875" style="48"/>
    <col min="7689" max="7689" width="2.42578125" style="48" customWidth="1"/>
    <col min="7690" max="7690" width="33.28515625" style="48" customWidth="1"/>
    <col min="7691" max="7691" width="46.7109375" style="48" customWidth="1"/>
    <col min="7692" max="7692" width="13.140625" style="48" customWidth="1"/>
    <col min="7693" max="7693" width="17" style="48" customWidth="1"/>
    <col min="7694" max="7694" width="18.28515625" style="48" customWidth="1"/>
    <col min="7695" max="7704" width="14.7109375" style="48" customWidth="1"/>
    <col min="7705" max="7705" width="8.85546875" style="48"/>
    <col min="7706" max="7706" width="15.7109375" style="48" customWidth="1"/>
    <col min="7707" max="7707" width="14.140625" style="48" customWidth="1"/>
    <col min="7708" max="7708" width="15.7109375" style="48" customWidth="1"/>
    <col min="7709" max="7709" width="11.28515625" style="48" bestFit="1" customWidth="1"/>
    <col min="7710" max="7710" width="13.140625" style="48" customWidth="1"/>
    <col min="7711" max="7711" width="12.140625" style="48" customWidth="1"/>
    <col min="7712" max="7944" width="8.85546875" style="48"/>
    <col min="7945" max="7945" width="2.42578125" style="48" customWidth="1"/>
    <col min="7946" max="7946" width="33.28515625" style="48" customWidth="1"/>
    <col min="7947" max="7947" width="46.7109375" style="48" customWidth="1"/>
    <col min="7948" max="7948" width="13.140625" style="48" customWidth="1"/>
    <col min="7949" max="7949" width="17" style="48" customWidth="1"/>
    <col min="7950" max="7950" width="18.28515625" style="48" customWidth="1"/>
    <col min="7951" max="7960" width="14.7109375" style="48" customWidth="1"/>
    <col min="7961" max="7961" width="8.85546875" style="48"/>
    <col min="7962" max="7962" width="15.7109375" style="48" customWidth="1"/>
    <col min="7963" max="7963" width="14.140625" style="48" customWidth="1"/>
    <col min="7964" max="7964" width="15.7109375" style="48" customWidth="1"/>
    <col min="7965" max="7965" width="11.28515625" style="48" bestFit="1" customWidth="1"/>
    <col min="7966" max="7966" width="13.140625" style="48" customWidth="1"/>
    <col min="7967" max="7967" width="12.140625" style="48" customWidth="1"/>
    <col min="7968" max="8200" width="8.85546875" style="48"/>
    <col min="8201" max="8201" width="2.42578125" style="48" customWidth="1"/>
    <col min="8202" max="8202" width="33.28515625" style="48" customWidth="1"/>
    <col min="8203" max="8203" width="46.7109375" style="48" customWidth="1"/>
    <col min="8204" max="8204" width="13.140625" style="48" customWidth="1"/>
    <col min="8205" max="8205" width="17" style="48" customWidth="1"/>
    <col min="8206" max="8206" width="18.28515625" style="48" customWidth="1"/>
    <col min="8207" max="8216" width="14.7109375" style="48" customWidth="1"/>
    <col min="8217" max="8217" width="8.85546875" style="48"/>
    <col min="8218" max="8218" width="15.7109375" style="48" customWidth="1"/>
    <col min="8219" max="8219" width="14.140625" style="48" customWidth="1"/>
    <col min="8220" max="8220" width="15.7109375" style="48" customWidth="1"/>
    <col min="8221" max="8221" width="11.28515625" style="48" bestFit="1" customWidth="1"/>
    <col min="8222" max="8222" width="13.140625" style="48" customWidth="1"/>
    <col min="8223" max="8223" width="12.140625" style="48" customWidth="1"/>
    <col min="8224" max="8456" width="8.85546875" style="48"/>
    <col min="8457" max="8457" width="2.42578125" style="48" customWidth="1"/>
    <col min="8458" max="8458" width="33.28515625" style="48" customWidth="1"/>
    <col min="8459" max="8459" width="46.7109375" style="48" customWidth="1"/>
    <col min="8460" max="8460" width="13.140625" style="48" customWidth="1"/>
    <col min="8461" max="8461" width="17" style="48" customWidth="1"/>
    <col min="8462" max="8462" width="18.28515625" style="48" customWidth="1"/>
    <col min="8463" max="8472" width="14.7109375" style="48" customWidth="1"/>
    <col min="8473" max="8473" width="8.85546875" style="48"/>
    <col min="8474" max="8474" width="15.7109375" style="48" customWidth="1"/>
    <col min="8475" max="8475" width="14.140625" style="48" customWidth="1"/>
    <col min="8476" max="8476" width="15.7109375" style="48" customWidth="1"/>
    <col min="8477" max="8477" width="11.28515625" style="48" bestFit="1" customWidth="1"/>
    <col min="8478" max="8478" width="13.140625" style="48" customWidth="1"/>
    <col min="8479" max="8479" width="12.140625" style="48" customWidth="1"/>
    <col min="8480" max="8712" width="8.85546875" style="48"/>
    <col min="8713" max="8713" width="2.42578125" style="48" customWidth="1"/>
    <col min="8714" max="8714" width="33.28515625" style="48" customWidth="1"/>
    <col min="8715" max="8715" width="46.7109375" style="48" customWidth="1"/>
    <col min="8716" max="8716" width="13.140625" style="48" customWidth="1"/>
    <col min="8717" max="8717" width="17" style="48" customWidth="1"/>
    <col min="8718" max="8718" width="18.28515625" style="48" customWidth="1"/>
    <col min="8719" max="8728" width="14.7109375" style="48" customWidth="1"/>
    <col min="8729" max="8729" width="8.85546875" style="48"/>
    <col min="8730" max="8730" width="15.7109375" style="48" customWidth="1"/>
    <col min="8731" max="8731" width="14.140625" style="48" customWidth="1"/>
    <col min="8732" max="8732" width="15.7109375" style="48" customWidth="1"/>
    <col min="8733" max="8733" width="11.28515625" style="48" bestFit="1" customWidth="1"/>
    <col min="8734" max="8734" width="13.140625" style="48" customWidth="1"/>
    <col min="8735" max="8735" width="12.140625" style="48" customWidth="1"/>
    <col min="8736" max="8968" width="8.85546875" style="48"/>
    <col min="8969" max="8969" width="2.42578125" style="48" customWidth="1"/>
    <col min="8970" max="8970" width="33.28515625" style="48" customWidth="1"/>
    <col min="8971" max="8971" width="46.7109375" style="48" customWidth="1"/>
    <col min="8972" max="8972" width="13.140625" style="48" customWidth="1"/>
    <col min="8973" max="8973" width="17" style="48" customWidth="1"/>
    <col min="8974" max="8974" width="18.28515625" style="48" customWidth="1"/>
    <col min="8975" max="8984" width="14.7109375" style="48" customWidth="1"/>
    <col min="8985" max="8985" width="8.85546875" style="48"/>
    <col min="8986" max="8986" width="15.7109375" style="48" customWidth="1"/>
    <col min="8987" max="8987" width="14.140625" style="48" customWidth="1"/>
    <col min="8988" max="8988" width="15.7109375" style="48" customWidth="1"/>
    <col min="8989" max="8989" width="11.28515625" style="48" bestFit="1" customWidth="1"/>
    <col min="8990" max="8990" width="13.140625" style="48" customWidth="1"/>
    <col min="8991" max="8991" width="12.140625" style="48" customWidth="1"/>
    <col min="8992" max="9224" width="8.85546875" style="48"/>
    <col min="9225" max="9225" width="2.42578125" style="48" customWidth="1"/>
    <col min="9226" max="9226" width="33.28515625" style="48" customWidth="1"/>
    <col min="9227" max="9227" width="46.7109375" style="48" customWidth="1"/>
    <col min="9228" max="9228" width="13.140625" style="48" customWidth="1"/>
    <col min="9229" max="9229" width="17" style="48" customWidth="1"/>
    <col min="9230" max="9230" width="18.28515625" style="48" customWidth="1"/>
    <col min="9231" max="9240" width="14.7109375" style="48" customWidth="1"/>
    <col min="9241" max="9241" width="8.85546875" style="48"/>
    <col min="9242" max="9242" width="15.7109375" style="48" customWidth="1"/>
    <col min="9243" max="9243" width="14.140625" style="48" customWidth="1"/>
    <col min="9244" max="9244" width="15.7109375" style="48" customWidth="1"/>
    <col min="9245" max="9245" width="11.28515625" style="48" bestFit="1" customWidth="1"/>
    <col min="9246" max="9246" width="13.140625" style="48" customWidth="1"/>
    <col min="9247" max="9247" width="12.140625" style="48" customWidth="1"/>
    <col min="9248" max="9480" width="8.85546875" style="48"/>
    <col min="9481" max="9481" width="2.42578125" style="48" customWidth="1"/>
    <col min="9482" max="9482" width="33.28515625" style="48" customWidth="1"/>
    <col min="9483" max="9483" width="46.7109375" style="48" customWidth="1"/>
    <col min="9484" max="9484" width="13.140625" style="48" customWidth="1"/>
    <col min="9485" max="9485" width="17" style="48" customWidth="1"/>
    <col min="9486" max="9486" width="18.28515625" style="48" customWidth="1"/>
    <col min="9487" max="9496" width="14.7109375" style="48" customWidth="1"/>
    <col min="9497" max="9497" width="8.85546875" style="48"/>
    <col min="9498" max="9498" width="15.7109375" style="48" customWidth="1"/>
    <col min="9499" max="9499" width="14.140625" style="48" customWidth="1"/>
    <col min="9500" max="9500" width="15.7109375" style="48" customWidth="1"/>
    <col min="9501" max="9501" width="11.28515625" style="48" bestFit="1" customWidth="1"/>
    <col min="9502" max="9502" width="13.140625" style="48" customWidth="1"/>
    <col min="9503" max="9503" width="12.140625" style="48" customWidth="1"/>
    <col min="9504" max="9736" width="8.85546875" style="48"/>
    <col min="9737" max="9737" width="2.42578125" style="48" customWidth="1"/>
    <col min="9738" max="9738" width="33.28515625" style="48" customWidth="1"/>
    <col min="9739" max="9739" width="46.7109375" style="48" customWidth="1"/>
    <col min="9740" max="9740" width="13.140625" style="48" customWidth="1"/>
    <col min="9741" max="9741" width="17" style="48" customWidth="1"/>
    <col min="9742" max="9742" width="18.28515625" style="48" customWidth="1"/>
    <col min="9743" max="9752" width="14.7109375" style="48" customWidth="1"/>
    <col min="9753" max="9753" width="8.85546875" style="48"/>
    <col min="9754" max="9754" width="15.7109375" style="48" customWidth="1"/>
    <col min="9755" max="9755" width="14.140625" style="48" customWidth="1"/>
    <col min="9756" max="9756" width="15.7109375" style="48" customWidth="1"/>
    <col min="9757" max="9757" width="11.28515625" style="48" bestFit="1" customWidth="1"/>
    <col min="9758" max="9758" width="13.140625" style="48" customWidth="1"/>
    <col min="9759" max="9759" width="12.140625" style="48" customWidth="1"/>
    <col min="9760" max="9992" width="8.85546875" style="48"/>
    <col min="9993" max="9993" width="2.42578125" style="48" customWidth="1"/>
    <col min="9994" max="9994" width="33.28515625" style="48" customWidth="1"/>
    <col min="9995" max="9995" width="46.7109375" style="48" customWidth="1"/>
    <col min="9996" max="9996" width="13.140625" style="48" customWidth="1"/>
    <col min="9997" max="9997" width="17" style="48" customWidth="1"/>
    <col min="9998" max="9998" width="18.28515625" style="48" customWidth="1"/>
    <col min="9999" max="10008" width="14.7109375" style="48" customWidth="1"/>
    <col min="10009" max="10009" width="8.85546875" style="48"/>
    <col min="10010" max="10010" width="15.7109375" style="48" customWidth="1"/>
    <col min="10011" max="10011" width="14.140625" style="48" customWidth="1"/>
    <col min="10012" max="10012" width="15.7109375" style="48" customWidth="1"/>
    <col min="10013" max="10013" width="11.28515625" style="48" bestFit="1" customWidth="1"/>
    <col min="10014" max="10014" width="13.140625" style="48" customWidth="1"/>
    <col min="10015" max="10015" width="12.140625" style="48" customWidth="1"/>
    <col min="10016" max="10248" width="8.85546875" style="48"/>
    <col min="10249" max="10249" width="2.42578125" style="48" customWidth="1"/>
    <col min="10250" max="10250" width="33.28515625" style="48" customWidth="1"/>
    <col min="10251" max="10251" width="46.7109375" style="48" customWidth="1"/>
    <col min="10252" max="10252" width="13.140625" style="48" customWidth="1"/>
    <col min="10253" max="10253" width="17" style="48" customWidth="1"/>
    <col min="10254" max="10254" width="18.28515625" style="48" customWidth="1"/>
    <col min="10255" max="10264" width="14.7109375" style="48" customWidth="1"/>
    <col min="10265" max="10265" width="8.85546875" style="48"/>
    <col min="10266" max="10266" width="15.7109375" style="48" customWidth="1"/>
    <col min="10267" max="10267" width="14.140625" style="48" customWidth="1"/>
    <col min="10268" max="10268" width="15.7109375" style="48" customWidth="1"/>
    <col min="10269" max="10269" width="11.28515625" style="48" bestFit="1" customWidth="1"/>
    <col min="10270" max="10270" width="13.140625" style="48" customWidth="1"/>
    <col min="10271" max="10271" width="12.140625" style="48" customWidth="1"/>
    <col min="10272" max="10504" width="8.85546875" style="48"/>
    <col min="10505" max="10505" width="2.42578125" style="48" customWidth="1"/>
    <col min="10506" max="10506" width="33.28515625" style="48" customWidth="1"/>
    <col min="10507" max="10507" width="46.7109375" style="48" customWidth="1"/>
    <col min="10508" max="10508" width="13.140625" style="48" customWidth="1"/>
    <col min="10509" max="10509" width="17" style="48" customWidth="1"/>
    <col min="10510" max="10510" width="18.28515625" style="48" customWidth="1"/>
    <col min="10511" max="10520" width="14.7109375" style="48" customWidth="1"/>
    <col min="10521" max="10521" width="8.85546875" style="48"/>
    <col min="10522" max="10522" width="15.7109375" style="48" customWidth="1"/>
    <col min="10523" max="10523" width="14.140625" style="48" customWidth="1"/>
    <col min="10524" max="10524" width="15.7109375" style="48" customWidth="1"/>
    <col min="10525" max="10525" width="11.28515625" style="48" bestFit="1" customWidth="1"/>
    <col min="10526" max="10526" width="13.140625" style="48" customWidth="1"/>
    <col min="10527" max="10527" width="12.140625" style="48" customWidth="1"/>
    <col min="10528" max="10760" width="8.85546875" style="48"/>
    <col min="10761" max="10761" width="2.42578125" style="48" customWidth="1"/>
    <col min="10762" max="10762" width="33.28515625" style="48" customWidth="1"/>
    <col min="10763" max="10763" width="46.7109375" style="48" customWidth="1"/>
    <col min="10764" max="10764" width="13.140625" style="48" customWidth="1"/>
    <col min="10765" max="10765" width="17" style="48" customWidth="1"/>
    <col min="10766" max="10766" width="18.28515625" style="48" customWidth="1"/>
    <col min="10767" max="10776" width="14.7109375" style="48" customWidth="1"/>
    <col min="10777" max="10777" width="8.85546875" style="48"/>
    <col min="10778" max="10778" width="15.7109375" style="48" customWidth="1"/>
    <col min="10779" max="10779" width="14.140625" style="48" customWidth="1"/>
    <col min="10780" max="10780" width="15.7109375" style="48" customWidth="1"/>
    <col min="10781" max="10781" width="11.28515625" style="48" bestFit="1" customWidth="1"/>
    <col min="10782" max="10782" width="13.140625" style="48" customWidth="1"/>
    <col min="10783" max="10783" width="12.140625" style="48" customWidth="1"/>
    <col min="10784" max="11016" width="8.85546875" style="48"/>
    <col min="11017" max="11017" width="2.42578125" style="48" customWidth="1"/>
    <col min="11018" max="11018" width="33.28515625" style="48" customWidth="1"/>
    <col min="11019" max="11019" width="46.7109375" style="48" customWidth="1"/>
    <col min="11020" max="11020" width="13.140625" style="48" customWidth="1"/>
    <col min="11021" max="11021" width="17" style="48" customWidth="1"/>
    <col min="11022" max="11022" width="18.28515625" style="48" customWidth="1"/>
    <col min="11023" max="11032" width="14.7109375" style="48" customWidth="1"/>
    <col min="11033" max="11033" width="8.85546875" style="48"/>
    <col min="11034" max="11034" width="15.7109375" style="48" customWidth="1"/>
    <col min="11035" max="11035" width="14.140625" style="48" customWidth="1"/>
    <col min="11036" max="11036" width="15.7109375" style="48" customWidth="1"/>
    <col min="11037" max="11037" width="11.28515625" style="48" bestFit="1" customWidth="1"/>
    <col min="11038" max="11038" width="13.140625" style="48" customWidth="1"/>
    <col min="11039" max="11039" width="12.140625" style="48" customWidth="1"/>
    <col min="11040" max="11272" width="8.85546875" style="48"/>
    <col min="11273" max="11273" width="2.42578125" style="48" customWidth="1"/>
    <col min="11274" max="11274" width="33.28515625" style="48" customWidth="1"/>
    <col min="11275" max="11275" width="46.7109375" style="48" customWidth="1"/>
    <col min="11276" max="11276" width="13.140625" style="48" customWidth="1"/>
    <col min="11277" max="11277" width="17" style="48" customWidth="1"/>
    <col min="11278" max="11278" width="18.28515625" style="48" customWidth="1"/>
    <col min="11279" max="11288" width="14.7109375" style="48" customWidth="1"/>
    <col min="11289" max="11289" width="8.85546875" style="48"/>
    <col min="11290" max="11290" width="15.7109375" style="48" customWidth="1"/>
    <col min="11291" max="11291" width="14.140625" style="48" customWidth="1"/>
    <col min="11292" max="11292" width="15.7109375" style="48" customWidth="1"/>
    <col min="11293" max="11293" width="11.28515625" style="48" bestFit="1" customWidth="1"/>
    <col min="11294" max="11294" width="13.140625" style="48" customWidth="1"/>
    <col min="11295" max="11295" width="12.140625" style="48" customWidth="1"/>
    <col min="11296" max="11528" width="8.85546875" style="48"/>
    <col min="11529" max="11529" width="2.42578125" style="48" customWidth="1"/>
    <col min="11530" max="11530" width="33.28515625" style="48" customWidth="1"/>
    <col min="11531" max="11531" width="46.7109375" style="48" customWidth="1"/>
    <col min="11532" max="11532" width="13.140625" style="48" customWidth="1"/>
    <col min="11533" max="11533" width="17" style="48" customWidth="1"/>
    <col min="11534" max="11534" width="18.28515625" style="48" customWidth="1"/>
    <col min="11535" max="11544" width="14.7109375" style="48" customWidth="1"/>
    <col min="11545" max="11545" width="8.85546875" style="48"/>
    <col min="11546" max="11546" width="15.7109375" style="48" customWidth="1"/>
    <col min="11547" max="11547" width="14.140625" style="48" customWidth="1"/>
    <col min="11548" max="11548" width="15.7109375" style="48" customWidth="1"/>
    <col min="11549" max="11549" width="11.28515625" style="48" bestFit="1" customWidth="1"/>
    <col min="11550" max="11550" width="13.140625" style="48" customWidth="1"/>
    <col min="11551" max="11551" width="12.140625" style="48" customWidth="1"/>
    <col min="11552" max="11784" width="8.85546875" style="48"/>
    <col min="11785" max="11785" width="2.42578125" style="48" customWidth="1"/>
    <col min="11786" max="11786" width="33.28515625" style="48" customWidth="1"/>
    <col min="11787" max="11787" width="46.7109375" style="48" customWidth="1"/>
    <col min="11788" max="11788" width="13.140625" style="48" customWidth="1"/>
    <col min="11789" max="11789" width="17" style="48" customWidth="1"/>
    <col min="11790" max="11790" width="18.28515625" style="48" customWidth="1"/>
    <col min="11791" max="11800" width="14.7109375" style="48" customWidth="1"/>
    <col min="11801" max="11801" width="8.85546875" style="48"/>
    <col min="11802" max="11802" width="15.7109375" style="48" customWidth="1"/>
    <col min="11803" max="11803" width="14.140625" style="48" customWidth="1"/>
    <col min="11804" max="11804" width="15.7109375" style="48" customWidth="1"/>
    <col min="11805" max="11805" width="11.28515625" style="48" bestFit="1" customWidth="1"/>
    <col min="11806" max="11806" width="13.140625" style="48" customWidth="1"/>
    <col min="11807" max="11807" width="12.140625" style="48" customWidth="1"/>
    <col min="11808" max="12040" width="8.85546875" style="48"/>
    <col min="12041" max="12041" width="2.42578125" style="48" customWidth="1"/>
    <col min="12042" max="12042" width="33.28515625" style="48" customWidth="1"/>
    <col min="12043" max="12043" width="46.7109375" style="48" customWidth="1"/>
    <col min="12044" max="12044" width="13.140625" style="48" customWidth="1"/>
    <col min="12045" max="12045" width="17" style="48" customWidth="1"/>
    <col min="12046" max="12046" width="18.28515625" style="48" customWidth="1"/>
    <col min="12047" max="12056" width="14.7109375" style="48" customWidth="1"/>
    <col min="12057" max="12057" width="8.85546875" style="48"/>
    <col min="12058" max="12058" width="15.7109375" style="48" customWidth="1"/>
    <col min="12059" max="12059" width="14.140625" style="48" customWidth="1"/>
    <col min="12060" max="12060" width="15.7109375" style="48" customWidth="1"/>
    <col min="12061" max="12061" width="11.28515625" style="48" bestFit="1" customWidth="1"/>
    <col min="12062" max="12062" width="13.140625" style="48" customWidth="1"/>
    <col min="12063" max="12063" width="12.140625" style="48" customWidth="1"/>
    <col min="12064" max="12296" width="8.85546875" style="48"/>
    <col min="12297" max="12297" width="2.42578125" style="48" customWidth="1"/>
    <col min="12298" max="12298" width="33.28515625" style="48" customWidth="1"/>
    <col min="12299" max="12299" width="46.7109375" style="48" customWidth="1"/>
    <col min="12300" max="12300" width="13.140625" style="48" customWidth="1"/>
    <col min="12301" max="12301" width="17" style="48" customWidth="1"/>
    <col min="12302" max="12302" width="18.28515625" style="48" customWidth="1"/>
    <col min="12303" max="12312" width="14.7109375" style="48" customWidth="1"/>
    <col min="12313" max="12313" width="8.85546875" style="48"/>
    <col min="12314" max="12314" width="15.7109375" style="48" customWidth="1"/>
    <col min="12315" max="12315" width="14.140625" style="48" customWidth="1"/>
    <col min="12316" max="12316" width="15.7109375" style="48" customWidth="1"/>
    <col min="12317" max="12317" width="11.28515625" style="48" bestFit="1" customWidth="1"/>
    <col min="12318" max="12318" width="13.140625" style="48" customWidth="1"/>
    <col min="12319" max="12319" width="12.140625" style="48" customWidth="1"/>
    <col min="12320" max="12552" width="8.85546875" style="48"/>
    <col min="12553" max="12553" width="2.42578125" style="48" customWidth="1"/>
    <col min="12554" max="12554" width="33.28515625" style="48" customWidth="1"/>
    <col min="12555" max="12555" width="46.7109375" style="48" customWidth="1"/>
    <col min="12556" max="12556" width="13.140625" style="48" customWidth="1"/>
    <col min="12557" max="12557" width="17" style="48" customWidth="1"/>
    <col min="12558" max="12558" width="18.28515625" style="48" customWidth="1"/>
    <col min="12559" max="12568" width="14.7109375" style="48" customWidth="1"/>
    <col min="12569" max="12569" width="8.85546875" style="48"/>
    <col min="12570" max="12570" width="15.7109375" style="48" customWidth="1"/>
    <col min="12571" max="12571" width="14.140625" style="48" customWidth="1"/>
    <col min="12572" max="12572" width="15.7109375" style="48" customWidth="1"/>
    <col min="12573" max="12573" width="11.28515625" style="48" bestFit="1" customWidth="1"/>
    <col min="12574" max="12574" width="13.140625" style="48" customWidth="1"/>
    <col min="12575" max="12575" width="12.140625" style="48" customWidth="1"/>
    <col min="12576" max="12808" width="8.85546875" style="48"/>
    <col min="12809" max="12809" width="2.42578125" style="48" customWidth="1"/>
    <col min="12810" max="12810" width="33.28515625" style="48" customWidth="1"/>
    <col min="12811" max="12811" width="46.7109375" style="48" customWidth="1"/>
    <col min="12812" max="12812" width="13.140625" style="48" customWidth="1"/>
    <col min="12813" max="12813" width="17" style="48" customWidth="1"/>
    <col min="12814" max="12814" width="18.28515625" style="48" customWidth="1"/>
    <col min="12815" max="12824" width="14.7109375" style="48" customWidth="1"/>
    <col min="12825" max="12825" width="8.85546875" style="48"/>
    <col min="12826" max="12826" width="15.7109375" style="48" customWidth="1"/>
    <col min="12827" max="12827" width="14.140625" style="48" customWidth="1"/>
    <col min="12828" max="12828" width="15.7109375" style="48" customWidth="1"/>
    <col min="12829" max="12829" width="11.28515625" style="48" bestFit="1" customWidth="1"/>
    <col min="12830" max="12830" width="13.140625" style="48" customWidth="1"/>
    <col min="12831" max="12831" width="12.140625" style="48" customWidth="1"/>
    <col min="12832" max="13064" width="8.85546875" style="48"/>
    <col min="13065" max="13065" width="2.42578125" style="48" customWidth="1"/>
    <col min="13066" max="13066" width="33.28515625" style="48" customWidth="1"/>
    <col min="13067" max="13067" width="46.7109375" style="48" customWidth="1"/>
    <col min="13068" max="13068" width="13.140625" style="48" customWidth="1"/>
    <col min="13069" max="13069" width="17" style="48" customWidth="1"/>
    <col min="13070" max="13070" width="18.28515625" style="48" customWidth="1"/>
    <col min="13071" max="13080" width="14.7109375" style="48" customWidth="1"/>
    <col min="13081" max="13081" width="8.85546875" style="48"/>
    <col min="13082" max="13082" width="15.7109375" style="48" customWidth="1"/>
    <col min="13083" max="13083" width="14.140625" style="48" customWidth="1"/>
    <col min="13084" max="13084" width="15.7109375" style="48" customWidth="1"/>
    <col min="13085" max="13085" width="11.28515625" style="48" bestFit="1" customWidth="1"/>
    <col min="13086" max="13086" width="13.140625" style="48" customWidth="1"/>
    <col min="13087" max="13087" width="12.140625" style="48" customWidth="1"/>
    <col min="13088" max="13320" width="8.85546875" style="48"/>
    <col min="13321" max="13321" width="2.42578125" style="48" customWidth="1"/>
    <col min="13322" max="13322" width="33.28515625" style="48" customWidth="1"/>
    <col min="13323" max="13323" width="46.7109375" style="48" customWidth="1"/>
    <col min="13324" max="13324" width="13.140625" style="48" customWidth="1"/>
    <col min="13325" max="13325" width="17" style="48" customWidth="1"/>
    <col min="13326" max="13326" width="18.28515625" style="48" customWidth="1"/>
    <col min="13327" max="13336" width="14.7109375" style="48" customWidth="1"/>
    <col min="13337" max="13337" width="8.85546875" style="48"/>
    <col min="13338" max="13338" width="15.7109375" style="48" customWidth="1"/>
    <col min="13339" max="13339" width="14.140625" style="48" customWidth="1"/>
    <col min="13340" max="13340" width="15.7109375" style="48" customWidth="1"/>
    <col min="13341" max="13341" width="11.28515625" style="48" bestFit="1" customWidth="1"/>
    <col min="13342" max="13342" width="13.140625" style="48" customWidth="1"/>
    <col min="13343" max="13343" width="12.140625" style="48" customWidth="1"/>
    <col min="13344" max="13576" width="8.85546875" style="48"/>
    <col min="13577" max="13577" width="2.42578125" style="48" customWidth="1"/>
    <col min="13578" max="13578" width="33.28515625" style="48" customWidth="1"/>
    <col min="13579" max="13579" width="46.7109375" style="48" customWidth="1"/>
    <col min="13580" max="13580" width="13.140625" style="48" customWidth="1"/>
    <col min="13581" max="13581" width="17" style="48" customWidth="1"/>
    <col min="13582" max="13582" width="18.28515625" style="48" customWidth="1"/>
    <col min="13583" max="13592" width="14.7109375" style="48" customWidth="1"/>
    <col min="13593" max="13593" width="8.85546875" style="48"/>
    <col min="13594" max="13594" width="15.7109375" style="48" customWidth="1"/>
    <col min="13595" max="13595" width="14.140625" style="48" customWidth="1"/>
    <col min="13596" max="13596" width="15.7109375" style="48" customWidth="1"/>
    <col min="13597" max="13597" width="11.28515625" style="48" bestFit="1" customWidth="1"/>
    <col min="13598" max="13598" width="13.140625" style="48" customWidth="1"/>
    <col min="13599" max="13599" width="12.140625" style="48" customWidth="1"/>
    <col min="13600" max="13832" width="8.85546875" style="48"/>
    <col min="13833" max="13833" width="2.42578125" style="48" customWidth="1"/>
    <col min="13834" max="13834" width="33.28515625" style="48" customWidth="1"/>
    <col min="13835" max="13835" width="46.7109375" style="48" customWidth="1"/>
    <col min="13836" max="13836" width="13.140625" style="48" customWidth="1"/>
    <col min="13837" max="13837" width="17" style="48" customWidth="1"/>
    <col min="13838" max="13838" width="18.28515625" style="48" customWidth="1"/>
    <col min="13839" max="13848" width="14.7109375" style="48" customWidth="1"/>
    <col min="13849" max="13849" width="8.85546875" style="48"/>
    <col min="13850" max="13850" width="15.7109375" style="48" customWidth="1"/>
    <col min="13851" max="13851" width="14.140625" style="48" customWidth="1"/>
    <col min="13852" max="13852" width="15.7109375" style="48" customWidth="1"/>
    <col min="13853" max="13853" width="11.28515625" style="48" bestFit="1" customWidth="1"/>
    <col min="13854" max="13854" width="13.140625" style="48" customWidth="1"/>
    <col min="13855" max="13855" width="12.140625" style="48" customWidth="1"/>
    <col min="13856" max="14088" width="8.85546875" style="48"/>
    <col min="14089" max="14089" width="2.42578125" style="48" customWidth="1"/>
    <col min="14090" max="14090" width="33.28515625" style="48" customWidth="1"/>
    <col min="14091" max="14091" width="46.7109375" style="48" customWidth="1"/>
    <col min="14092" max="14092" width="13.140625" style="48" customWidth="1"/>
    <col min="14093" max="14093" width="17" style="48" customWidth="1"/>
    <col min="14094" max="14094" width="18.28515625" style="48" customWidth="1"/>
    <col min="14095" max="14104" width="14.7109375" style="48" customWidth="1"/>
    <col min="14105" max="14105" width="8.85546875" style="48"/>
    <col min="14106" max="14106" width="15.7109375" style="48" customWidth="1"/>
    <col min="14107" max="14107" width="14.140625" style="48" customWidth="1"/>
    <col min="14108" max="14108" width="15.7109375" style="48" customWidth="1"/>
    <col min="14109" max="14109" width="11.28515625" style="48" bestFit="1" customWidth="1"/>
    <col min="14110" max="14110" width="13.140625" style="48" customWidth="1"/>
    <col min="14111" max="14111" width="12.140625" style="48" customWidth="1"/>
    <col min="14112" max="14344" width="8.85546875" style="48"/>
    <col min="14345" max="14345" width="2.42578125" style="48" customWidth="1"/>
    <col min="14346" max="14346" width="33.28515625" style="48" customWidth="1"/>
    <col min="14347" max="14347" width="46.7109375" style="48" customWidth="1"/>
    <col min="14348" max="14348" width="13.140625" style="48" customWidth="1"/>
    <col min="14349" max="14349" width="17" style="48" customWidth="1"/>
    <col min="14350" max="14350" width="18.28515625" style="48" customWidth="1"/>
    <col min="14351" max="14360" width="14.7109375" style="48" customWidth="1"/>
    <col min="14361" max="14361" width="8.85546875" style="48"/>
    <col min="14362" max="14362" width="15.7109375" style="48" customWidth="1"/>
    <col min="14363" max="14363" width="14.140625" style="48" customWidth="1"/>
    <col min="14364" max="14364" width="15.7109375" style="48" customWidth="1"/>
    <col min="14365" max="14365" width="11.28515625" style="48" bestFit="1" customWidth="1"/>
    <col min="14366" max="14366" width="13.140625" style="48" customWidth="1"/>
    <col min="14367" max="14367" width="12.140625" style="48" customWidth="1"/>
    <col min="14368" max="14600" width="8.85546875" style="48"/>
    <col min="14601" max="14601" width="2.42578125" style="48" customWidth="1"/>
    <col min="14602" max="14602" width="33.28515625" style="48" customWidth="1"/>
    <col min="14603" max="14603" width="46.7109375" style="48" customWidth="1"/>
    <col min="14604" max="14604" width="13.140625" style="48" customWidth="1"/>
    <col min="14605" max="14605" width="17" style="48" customWidth="1"/>
    <col min="14606" max="14606" width="18.28515625" style="48" customWidth="1"/>
    <col min="14607" max="14616" width="14.7109375" style="48" customWidth="1"/>
    <col min="14617" max="14617" width="8.85546875" style="48"/>
    <col min="14618" max="14618" width="15.7109375" style="48" customWidth="1"/>
    <col min="14619" max="14619" width="14.140625" style="48" customWidth="1"/>
    <col min="14620" max="14620" width="15.7109375" style="48" customWidth="1"/>
    <col min="14621" max="14621" width="11.28515625" style="48" bestFit="1" customWidth="1"/>
    <col min="14622" max="14622" width="13.140625" style="48" customWidth="1"/>
    <col min="14623" max="14623" width="12.140625" style="48" customWidth="1"/>
    <col min="14624" max="14856" width="8.85546875" style="48"/>
    <col min="14857" max="14857" width="2.42578125" style="48" customWidth="1"/>
    <col min="14858" max="14858" width="33.28515625" style="48" customWidth="1"/>
    <col min="14859" max="14859" width="46.7109375" style="48" customWidth="1"/>
    <col min="14860" max="14860" width="13.140625" style="48" customWidth="1"/>
    <col min="14861" max="14861" width="17" style="48" customWidth="1"/>
    <col min="14862" max="14862" width="18.28515625" style="48" customWidth="1"/>
    <col min="14863" max="14872" width="14.7109375" style="48" customWidth="1"/>
    <col min="14873" max="14873" width="8.85546875" style="48"/>
    <col min="14874" max="14874" width="15.7109375" style="48" customWidth="1"/>
    <col min="14875" max="14875" width="14.140625" style="48" customWidth="1"/>
    <col min="14876" max="14876" width="15.7109375" style="48" customWidth="1"/>
    <col min="14877" max="14877" width="11.28515625" style="48" bestFit="1" customWidth="1"/>
    <col min="14878" max="14878" width="13.140625" style="48" customWidth="1"/>
    <col min="14879" max="14879" width="12.140625" style="48" customWidth="1"/>
    <col min="14880" max="15112" width="8.85546875" style="48"/>
    <col min="15113" max="15113" width="2.42578125" style="48" customWidth="1"/>
    <col min="15114" max="15114" width="33.28515625" style="48" customWidth="1"/>
    <col min="15115" max="15115" width="46.7109375" style="48" customWidth="1"/>
    <col min="15116" max="15116" width="13.140625" style="48" customWidth="1"/>
    <col min="15117" max="15117" width="17" style="48" customWidth="1"/>
    <col min="15118" max="15118" width="18.28515625" style="48" customWidth="1"/>
    <col min="15119" max="15128" width="14.7109375" style="48" customWidth="1"/>
    <col min="15129" max="15129" width="8.85546875" style="48"/>
    <col min="15130" max="15130" width="15.7109375" style="48" customWidth="1"/>
    <col min="15131" max="15131" width="14.140625" style="48" customWidth="1"/>
    <col min="15132" max="15132" width="15.7109375" style="48" customWidth="1"/>
    <col min="15133" max="15133" width="11.28515625" style="48" bestFit="1" customWidth="1"/>
    <col min="15134" max="15134" width="13.140625" style="48" customWidth="1"/>
    <col min="15135" max="15135" width="12.140625" style="48" customWidth="1"/>
    <col min="15136" max="15368" width="8.85546875" style="48"/>
    <col min="15369" max="15369" width="2.42578125" style="48" customWidth="1"/>
    <col min="15370" max="15370" width="33.28515625" style="48" customWidth="1"/>
    <col min="15371" max="15371" width="46.7109375" style="48" customWidth="1"/>
    <col min="15372" max="15372" width="13.140625" style="48" customWidth="1"/>
    <col min="15373" max="15373" width="17" style="48" customWidth="1"/>
    <col min="15374" max="15374" width="18.28515625" style="48" customWidth="1"/>
    <col min="15375" max="15384" width="14.7109375" style="48" customWidth="1"/>
    <col min="15385" max="15385" width="8.85546875" style="48"/>
    <col min="15386" max="15386" width="15.7109375" style="48" customWidth="1"/>
    <col min="15387" max="15387" width="14.140625" style="48" customWidth="1"/>
    <col min="15388" max="15388" width="15.7109375" style="48" customWidth="1"/>
    <col min="15389" max="15389" width="11.28515625" style="48" bestFit="1" customWidth="1"/>
    <col min="15390" max="15390" width="13.140625" style="48" customWidth="1"/>
    <col min="15391" max="15391" width="12.140625" style="48" customWidth="1"/>
    <col min="15392" max="15624" width="8.85546875" style="48"/>
    <col min="15625" max="15625" width="2.42578125" style="48" customWidth="1"/>
    <col min="15626" max="15626" width="33.28515625" style="48" customWidth="1"/>
    <col min="15627" max="15627" width="46.7109375" style="48" customWidth="1"/>
    <col min="15628" max="15628" width="13.140625" style="48" customWidth="1"/>
    <col min="15629" max="15629" width="17" style="48" customWidth="1"/>
    <col min="15630" max="15630" width="18.28515625" style="48" customWidth="1"/>
    <col min="15631" max="15640" width="14.7109375" style="48" customWidth="1"/>
    <col min="15641" max="15641" width="8.85546875" style="48"/>
    <col min="15642" max="15642" width="15.7109375" style="48" customWidth="1"/>
    <col min="15643" max="15643" width="14.140625" style="48" customWidth="1"/>
    <col min="15644" max="15644" width="15.7109375" style="48" customWidth="1"/>
    <col min="15645" max="15645" width="11.28515625" style="48" bestFit="1" customWidth="1"/>
    <col min="15646" max="15646" width="13.140625" style="48" customWidth="1"/>
    <col min="15647" max="15647" width="12.140625" style="48" customWidth="1"/>
    <col min="15648" max="15880" width="8.85546875" style="48"/>
    <col min="15881" max="15881" width="2.42578125" style="48" customWidth="1"/>
    <col min="15882" max="15882" width="33.28515625" style="48" customWidth="1"/>
    <col min="15883" max="15883" width="46.7109375" style="48" customWidth="1"/>
    <col min="15884" max="15884" width="13.140625" style="48" customWidth="1"/>
    <col min="15885" max="15885" width="17" style="48" customWidth="1"/>
    <col min="15886" max="15886" width="18.28515625" style="48" customWidth="1"/>
    <col min="15887" max="15896" width="14.7109375" style="48" customWidth="1"/>
    <col min="15897" max="15897" width="8.85546875" style="48"/>
    <col min="15898" max="15898" width="15.7109375" style="48" customWidth="1"/>
    <col min="15899" max="15899" width="14.140625" style="48" customWidth="1"/>
    <col min="15900" max="15900" width="15.7109375" style="48" customWidth="1"/>
    <col min="15901" max="15901" width="11.28515625" style="48" bestFit="1" customWidth="1"/>
    <col min="15902" max="15902" width="13.140625" style="48" customWidth="1"/>
    <col min="15903" max="15903" width="12.140625" style="48" customWidth="1"/>
    <col min="15904" max="16136" width="8.85546875" style="48"/>
    <col min="16137" max="16137" width="2.42578125" style="48" customWidth="1"/>
    <col min="16138" max="16138" width="33.28515625" style="48" customWidth="1"/>
    <col min="16139" max="16139" width="46.7109375" style="48" customWidth="1"/>
    <col min="16140" max="16140" width="13.140625" style="48" customWidth="1"/>
    <col min="16141" max="16141" width="17" style="48" customWidth="1"/>
    <col min="16142" max="16142" width="18.28515625" style="48" customWidth="1"/>
    <col min="16143" max="16152" width="14.7109375" style="48" customWidth="1"/>
    <col min="16153" max="16153" width="8.85546875" style="48"/>
    <col min="16154" max="16154" width="15.7109375" style="48" customWidth="1"/>
    <col min="16155" max="16155" width="14.140625" style="48" customWidth="1"/>
    <col min="16156" max="16156" width="15.7109375" style="48" customWidth="1"/>
    <col min="16157" max="16157" width="11.28515625" style="48" bestFit="1" customWidth="1"/>
    <col min="16158" max="16158" width="13.140625" style="48" customWidth="1"/>
    <col min="16159" max="16159" width="12.140625" style="48" customWidth="1"/>
    <col min="16160" max="16384" width="8.85546875" style="48"/>
  </cols>
  <sheetData>
    <row r="1" spans="2:32" ht="16.149999999999999" hidden="1" customHeight="1"/>
    <row r="2" spans="2:32" ht="16.149999999999999" hidden="1" customHeight="1">
      <c r="B2" s="52"/>
      <c r="C2" s="52"/>
      <c r="D2" s="2296"/>
      <c r="E2" s="52"/>
      <c r="F2" s="52"/>
      <c r="G2" s="52"/>
      <c r="H2" s="52"/>
      <c r="I2" s="52"/>
      <c r="J2" s="53"/>
      <c r="K2" s="4005" t="s">
        <v>122</v>
      </c>
      <c r="L2" s="4005"/>
      <c r="M2" s="4005"/>
      <c r="N2" s="4005"/>
      <c r="O2" s="4005"/>
      <c r="P2" s="4005"/>
      <c r="Q2" s="2312"/>
      <c r="R2" s="2312"/>
      <c r="S2" s="2312"/>
      <c r="T2" s="2296"/>
      <c r="U2" s="2296"/>
      <c r="V2" s="2452"/>
      <c r="W2" s="2452"/>
      <c r="X2" s="2452"/>
    </row>
    <row r="3" spans="2:32" ht="16.149999999999999" hidden="1" customHeight="1">
      <c r="B3" s="2296"/>
      <c r="C3" s="52"/>
      <c r="D3" s="2296"/>
      <c r="E3" s="52"/>
      <c r="F3" s="52"/>
      <c r="G3" s="52"/>
      <c r="H3" s="52"/>
      <c r="I3" s="52"/>
      <c r="J3" s="53"/>
      <c r="K3" s="4006" t="s">
        <v>123</v>
      </c>
      <c r="L3" s="4006"/>
      <c r="M3" s="4006"/>
      <c r="N3" s="4006"/>
      <c r="O3" s="4006"/>
      <c r="P3" s="4006"/>
      <c r="Q3" s="2313"/>
      <c r="R3" s="2313"/>
      <c r="S3" s="2313"/>
      <c r="T3" s="2297"/>
      <c r="U3" s="2297"/>
      <c r="V3" s="2453"/>
      <c r="W3" s="2453"/>
      <c r="X3" s="2453"/>
      <c r="Y3" s="54"/>
      <c r="Z3" s="2296"/>
    </row>
    <row r="4" spans="2:32" ht="16.149999999999999" hidden="1" customHeight="1">
      <c r="B4" s="52"/>
      <c r="C4" s="52"/>
      <c r="D4" s="2296"/>
      <c r="E4" s="52"/>
      <c r="F4" s="52"/>
      <c r="G4" s="52"/>
      <c r="H4" s="52"/>
      <c r="I4" s="52"/>
      <c r="J4" s="53"/>
      <c r="K4" s="53"/>
      <c r="L4" s="54"/>
      <c r="M4" s="54"/>
      <c r="N4" s="54"/>
      <c r="O4" s="54"/>
      <c r="P4" s="54"/>
      <c r="Q4" s="2314"/>
      <c r="R4" s="2314"/>
      <c r="S4" s="2314"/>
      <c r="T4" s="54"/>
      <c r="U4" s="54"/>
      <c r="V4" s="54"/>
      <c r="W4" s="54"/>
      <c r="X4" s="54"/>
      <c r="Y4" s="54"/>
      <c r="Z4" s="2296"/>
    </row>
    <row r="5" spans="2:32" ht="16.149999999999999" hidden="1" customHeight="1">
      <c r="B5" s="55"/>
      <c r="C5" s="52"/>
      <c r="D5" s="2296"/>
      <c r="E5" s="52"/>
      <c r="F5" s="52"/>
      <c r="G5" s="52"/>
      <c r="H5" s="52"/>
      <c r="I5" s="52"/>
      <c r="J5" s="53"/>
      <c r="K5" s="53"/>
      <c r="L5" s="52"/>
      <c r="M5" s="52"/>
      <c r="N5" s="52"/>
      <c r="O5" s="52"/>
      <c r="P5" s="52"/>
      <c r="Q5" s="2315"/>
      <c r="R5" s="2315"/>
      <c r="S5" s="2315"/>
      <c r="T5" s="52"/>
      <c r="U5" s="52"/>
      <c r="V5" s="52"/>
      <c r="W5" s="52"/>
      <c r="X5" s="52"/>
    </row>
    <row r="6" spans="2:32" ht="16.149999999999999" hidden="1" customHeight="1">
      <c r="B6" s="4004" t="s">
        <v>124</v>
      </c>
      <c r="C6" s="4004"/>
      <c r="D6" s="4004"/>
      <c r="E6" s="4004"/>
      <c r="F6" s="4004"/>
      <c r="G6" s="4004"/>
      <c r="H6" s="4004"/>
      <c r="I6" s="4004"/>
      <c r="J6" s="4004"/>
      <c r="K6" s="4004"/>
      <c r="L6" s="4004"/>
      <c r="M6" s="4004"/>
      <c r="N6" s="4004"/>
      <c r="O6" s="4004"/>
      <c r="P6" s="4004"/>
      <c r="Q6" s="2316"/>
      <c r="R6" s="2316"/>
      <c r="S6" s="2316"/>
      <c r="T6" s="2295"/>
      <c r="U6" s="2295"/>
      <c r="V6" s="2451"/>
      <c r="W6" s="2451"/>
      <c r="X6" s="2451"/>
    </row>
    <row r="7" spans="2:32" ht="16.149999999999999" hidden="1" customHeight="1">
      <c r="B7" s="4004" t="s">
        <v>125</v>
      </c>
      <c r="C7" s="4004"/>
      <c r="D7" s="4004"/>
      <c r="E7" s="4004"/>
      <c r="F7" s="4004"/>
      <c r="G7" s="4004"/>
      <c r="H7" s="4004"/>
      <c r="I7" s="4004"/>
      <c r="J7" s="4004"/>
      <c r="K7" s="4004"/>
      <c r="L7" s="4004"/>
      <c r="M7" s="4004"/>
      <c r="N7" s="4004"/>
      <c r="O7" s="4004"/>
      <c r="P7" s="4004"/>
      <c r="Q7" s="2316"/>
      <c r="R7" s="2316"/>
      <c r="S7" s="2316"/>
      <c r="T7" s="2295"/>
      <c r="U7" s="2295"/>
      <c r="V7" s="2451"/>
      <c r="W7" s="2451"/>
      <c r="X7" s="2451"/>
    </row>
    <row r="8" spans="2:32" ht="16.149999999999999" hidden="1" customHeight="1">
      <c r="B8" s="4004" t="s">
        <v>126</v>
      </c>
      <c r="C8" s="4004"/>
      <c r="D8" s="4004"/>
      <c r="E8" s="4004"/>
      <c r="F8" s="4004"/>
      <c r="G8" s="4004"/>
      <c r="H8" s="4004"/>
      <c r="I8" s="4004"/>
      <c r="J8" s="4004"/>
      <c r="K8" s="4004"/>
      <c r="L8" s="4004"/>
      <c r="M8" s="4004"/>
      <c r="N8" s="4004"/>
      <c r="O8" s="4004"/>
      <c r="P8" s="4004"/>
      <c r="Q8" s="2316"/>
      <c r="R8" s="2316"/>
      <c r="S8" s="2316"/>
      <c r="T8" s="2295"/>
      <c r="U8" s="2295"/>
      <c r="V8" s="2451"/>
      <c r="W8" s="2451"/>
      <c r="X8" s="2451"/>
    </row>
    <row r="9" spans="2:32" ht="16.149999999999999" hidden="1" customHeight="1">
      <c r="B9" s="4004" t="s">
        <v>127</v>
      </c>
      <c r="C9" s="4004"/>
      <c r="D9" s="4004"/>
      <c r="E9" s="4004"/>
      <c r="F9" s="4004"/>
      <c r="G9" s="4004"/>
      <c r="H9" s="4004"/>
      <c r="I9" s="4004"/>
      <c r="J9" s="4004"/>
      <c r="K9" s="4004"/>
      <c r="L9" s="4004"/>
      <c r="M9" s="4004"/>
      <c r="N9" s="4004"/>
      <c r="O9" s="4004"/>
      <c r="P9" s="4004"/>
      <c r="Q9" s="2316"/>
      <c r="R9" s="2316"/>
      <c r="S9" s="2316"/>
      <c r="T9" s="2295"/>
      <c r="U9" s="2295"/>
      <c r="V9" s="2451"/>
      <c r="W9" s="2451"/>
      <c r="X9" s="2451"/>
    </row>
    <row r="10" spans="2:32" ht="16.149999999999999" hidden="1" customHeight="1">
      <c r="B10" s="56"/>
      <c r="C10" s="52"/>
      <c r="D10" s="2296"/>
      <c r="E10" s="52"/>
      <c r="F10" s="52"/>
      <c r="G10" s="52"/>
      <c r="H10" s="52"/>
      <c r="I10" s="52"/>
      <c r="J10" s="53"/>
      <c r="K10" s="53"/>
      <c r="L10" s="52"/>
      <c r="M10" s="52"/>
      <c r="N10" s="52"/>
      <c r="O10" s="52"/>
      <c r="P10" s="52"/>
      <c r="Q10" s="2315"/>
      <c r="R10" s="2315"/>
      <c r="S10" s="2315"/>
      <c r="T10" s="52"/>
      <c r="U10" s="52"/>
      <c r="V10" s="52"/>
      <c r="W10" s="52"/>
      <c r="X10" s="52"/>
    </row>
    <row r="11" spans="2:32" ht="37.9" customHeight="1">
      <c r="B11" s="4013" t="s">
        <v>119</v>
      </c>
      <c r="C11" s="4015" t="s">
        <v>128</v>
      </c>
      <c r="D11" s="4015" t="s">
        <v>129</v>
      </c>
      <c r="E11" s="4015" t="s">
        <v>130</v>
      </c>
      <c r="F11" s="4015" t="s">
        <v>1183</v>
      </c>
      <c r="G11" s="4016" t="s">
        <v>14</v>
      </c>
      <c r="H11" s="4017"/>
      <c r="I11" s="4017"/>
      <c r="J11" s="4017"/>
      <c r="K11" s="4017"/>
      <c r="L11" s="4017"/>
      <c r="M11" s="4017"/>
      <c r="N11" s="4017"/>
      <c r="O11" s="4017"/>
      <c r="P11" s="4017"/>
      <c r="Q11" s="4017"/>
      <c r="R11" s="4017"/>
      <c r="S11" s="4018"/>
      <c r="T11" s="2218"/>
      <c r="U11" s="2218"/>
      <c r="V11" s="2218"/>
      <c r="W11" s="2218"/>
      <c r="X11" s="2218"/>
    </row>
    <row r="12" spans="2:32" ht="25.15" customHeight="1">
      <c r="B12" s="4014"/>
      <c r="C12" s="4015"/>
      <c r="D12" s="4015"/>
      <c r="E12" s="4015"/>
      <c r="F12" s="4015"/>
      <c r="G12" s="2300" t="s">
        <v>131</v>
      </c>
      <c r="H12" s="2298" t="s">
        <v>132</v>
      </c>
      <c r="I12" s="2298" t="s">
        <v>133</v>
      </c>
      <c r="J12" s="2298" t="s">
        <v>134</v>
      </c>
      <c r="K12" s="2298" t="s">
        <v>135</v>
      </c>
      <c r="L12" s="2298" t="s">
        <v>136</v>
      </c>
      <c r="M12" s="2298" t="s">
        <v>137</v>
      </c>
      <c r="N12" s="2298" t="s">
        <v>138</v>
      </c>
      <c r="O12" s="2300" t="s">
        <v>139</v>
      </c>
      <c r="P12" s="2493" t="s">
        <v>140</v>
      </c>
      <c r="Q12" s="2317" t="s">
        <v>259</v>
      </c>
      <c r="R12" s="2317" t="s">
        <v>258</v>
      </c>
      <c r="S12" s="2317" t="s">
        <v>257</v>
      </c>
      <c r="T12" s="2300" t="s">
        <v>1148</v>
      </c>
      <c r="U12" s="2300" t="s">
        <v>1149</v>
      </c>
      <c r="V12" s="2450" t="s">
        <v>1267</v>
      </c>
      <c r="W12" s="2450" t="s">
        <v>1268</v>
      </c>
      <c r="X12" s="2450" t="s">
        <v>1269</v>
      </c>
    </row>
    <row r="13" spans="2:32" ht="49.15" hidden="1" customHeight="1">
      <c r="B13" s="4007" t="s">
        <v>141</v>
      </c>
      <c r="C13" s="4008"/>
      <c r="D13" s="4008"/>
      <c r="E13" s="4008"/>
      <c r="F13" s="4008"/>
      <c r="G13" s="4008"/>
      <c r="H13" s="4008"/>
      <c r="I13" s="4008"/>
      <c r="J13" s="4008"/>
      <c r="K13" s="4008"/>
      <c r="L13" s="4008"/>
      <c r="M13" s="4008"/>
      <c r="N13" s="4008"/>
      <c r="O13" s="4008"/>
      <c r="P13" s="4009"/>
      <c r="Q13" s="2318"/>
      <c r="R13" s="2318"/>
      <c r="S13" s="2318"/>
      <c r="T13" s="62"/>
      <c r="U13" s="62"/>
      <c r="V13" s="62"/>
      <c r="W13" s="62"/>
      <c r="X13" s="62"/>
      <c r="Y13" s="57">
        <f>J16+K19</f>
        <v>12778.3</v>
      </c>
      <c r="Z13" s="58"/>
      <c r="AA13" s="59"/>
      <c r="AB13" s="126">
        <f>Z17+Z47</f>
        <v>0</v>
      </c>
      <c r="AC13" s="127">
        <f>Z16+Z46</f>
        <v>-126.88899999999921</v>
      </c>
      <c r="AD13" s="60">
        <f>Z19+Z48</f>
        <v>0</v>
      </c>
      <c r="AE13" s="61">
        <f>Z20+Z52</f>
        <v>0</v>
      </c>
    </row>
    <row r="14" spans="2:32" ht="75" customHeight="1">
      <c r="B14" s="1772" t="s">
        <v>142</v>
      </c>
      <c r="C14" s="62" t="s">
        <v>113</v>
      </c>
      <c r="D14" s="2300" t="s">
        <v>105</v>
      </c>
      <c r="E14" s="63">
        <f>G80</f>
        <v>78.952946163628653</v>
      </c>
      <c r="F14" s="63">
        <f>U14</f>
        <v>84.746264933334842</v>
      </c>
      <c r="G14" s="64">
        <f>G81</f>
        <v>79.193605266251325</v>
      </c>
      <c r="H14" s="65">
        <f>G82</f>
        <v>80.246990825831588</v>
      </c>
      <c r="I14" s="65">
        <v>80.569999999999993</v>
      </c>
      <c r="J14" s="66">
        <v>80.94</v>
      </c>
      <c r="K14" s="66">
        <v>81.25</v>
      </c>
      <c r="L14" s="66">
        <f>G86</f>
        <v>81.28151040568379</v>
      </c>
      <c r="M14" s="66">
        <f>G87</f>
        <v>81.294321345361823</v>
      </c>
      <c r="N14" s="66">
        <f>$G$88</f>
        <v>84.344807668033965</v>
      </c>
      <c r="O14" s="1280">
        <v>84.47</v>
      </c>
      <c r="P14" s="63">
        <f>G90</f>
        <v>84.477012172571989</v>
      </c>
      <c r="Q14" s="2319">
        <f>G91</f>
        <v>84.563733681414803</v>
      </c>
      <c r="R14" s="2319">
        <f>G92</f>
        <v>84.746264933334842</v>
      </c>
      <c r="S14" s="2319">
        <f>G93</f>
        <v>84.746264933334842</v>
      </c>
      <c r="T14" s="63">
        <f>$G$94</f>
        <v>84.746264933334842</v>
      </c>
      <c r="U14" s="63">
        <f>$G$95</f>
        <v>84.746264933334842</v>
      </c>
      <c r="V14" s="63">
        <f>$G$96</f>
        <v>84.746264933334842</v>
      </c>
      <c r="W14" s="63">
        <f>$G$97</f>
        <v>84.746264933334842</v>
      </c>
      <c r="X14" s="63">
        <f>$G$98</f>
        <v>84.746264933334842</v>
      </c>
      <c r="Z14" s="2409">
        <f>F16+F46</f>
        <v>27588.436000000002</v>
      </c>
      <c r="AA14" s="159"/>
      <c r="AB14" s="152"/>
      <c r="AC14" s="59"/>
      <c r="AD14" s="59"/>
      <c r="AE14" s="59"/>
    </row>
    <row r="15" spans="2:32" ht="78" customHeight="1">
      <c r="B15" s="1773"/>
      <c r="C15" s="67" t="s">
        <v>112</v>
      </c>
      <c r="D15" s="2298" t="s">
        <v>143</v>
      </c>
      <c r="E15" s="66">
        <f>H80</f>
        <v>56.439393939393945</v>
      </c>
      <c r="F15" s="63">
        <f>U15</f>
        <v>60.25</v>
      </c>
      <c r="G15" s="68">
        <f>H81</f>
        <v>56.708754208754208</v>
      </c>
      <c r="H15" s="69">
        <f>H82</f>
        <v>57.57744107744108</v>
      </c>
      <c r="I15" s="69">
        <v>57.88</v>
      </c>
      <c r="J15" s="63">
        <v>58.03</v>
      </c>
      <c r="K15" s="63">
        <v>58.11</v>
      </c>
      <c r="L15" s="63">
        <f>H86</f>
        <v>58.077951739618406</v>
      </c>
      <c r="M15" s="63">
        <f>H87</f>
        <v>58.073428731762078</v>
      </c>
      <c r="N15" s="63">
        <f>H88</f>
        <v>60.259674523007867</v>
      </c>
      <c r="O15" s="1281">
        <f>H89</f>
        <v>60.250308641975302</v>
      </c>
      <c r="P15" s="66">
        <f>H90</f>
        <v>60.247469135802469</v>
      </c>
      <c r="Q15" s="2320">
        <f>H91</f>
        <v>60.196627384960721</v>
      </c>
      <c r="R15" s="2320">
        <f>H92</f>
        <v>60.202239057239062</v>
      </c>
      <c r="S15" s="2320">
        <f>H93</f>
        <v>60.202239057239062</v>
      </c>
      <c r="T15" s="66">
        <f>$H$94</f>
        <v>60.202239057239062</v>
      </c>
      <c r="U15" s="66">
        <v>60.25</v>
      </c>
      <c r="V15" s="66">
        <f>$H$96</f>
        <v>60.202239057239062</v>
      </c>
      <c r="W15" s="66">
        <f>$H$97</f>
        <v>60.202239057239062</v>
      </c>
      <c r="X15" s="66">
        <f>$H$98</f>
        <v>60.202239057239062</v>
      </c>
      <c r="Z15" s="70">
        <f>U15-H15</f>
        <v>2.6725589225589204</v>
      </c>
      <c r="AA15" s="158"/>
      <c r="AB15" s="152"/>
      <c r="AC15" s="59"/>
      <c r="AD15" s="59"/>
      <c r="AE15" s="59"/>
    </row>
    <row r="16" spans="2:32" ht="96.6" customHeight="1">
      <c r="B16" s="1773"/>
      <c r="C16" s="71" t="s">
        <v>110</v>
      </c>
      <c r="D16" s="72" t="s">
        <v>104</v>
      </c>
      <c r="E16" s="73">
        <v>12738.59</v>
      </c>
      <c r="F16" s="95">
        <f>U16</f>
        <v>12659.011</v>
      </c>
      <c r="G16" s="73">
        <v>12760.5</v>
      </c>
      <c r="H16" s="73">
        <v>12785.9</v>
      </c>
      <c r="I16" s="73">
        <v>12801.5</v>
      </c>
      <c r="J16" s="73">
        <v>12777.4</v>
      </c>
      <c r="K16" s="73">
        <v>12741.8</v>
      </c>
      <c r="L16" s="73">
        <v>12732.897000000001</v>
      </c>
      <c r="M16" s="73">
        <f>12731.199+M19-1.3</f>
        <v>12729.899000000001</v>
      </c>
      <c r="N16" s="73">
        <f>12730.424+N19-1.631+1.106</f>
        <v>12731.399000000001</v>
      </c>
      <c r="O16" s="73">
        <v>12709.3</v>
      </c>
      <c r="P16" s="73">
        <f>12708.9+P19</f>
        <v>12708.9</v>
      </c>
      <c r="Q16" s="2321">
        <f>12708.568+Q19-1.729-5.036-8.891-5.851-1.908</f>
        <v>12685.153</v>
      </c>
      <c r="R16" s="2321">
        <f>Q16+R19-27.142</f>
        <v>12659.011</v>
      </c>
      <c r="S16" s="2321">
        <f t="shared" ref="S16:X16" si="0">R16+S19</f>
        <v>12659.011</v>
      </c>
      <c r="T16" s="73">
        <f t="shared" si="0"/>
        <v>12659.011</v>
      </c>
      <c r="U16" s="73">
        <f t="shared" si="0"/>
        <v>12659.011</v>
      </c>
      <c r="V16" s="73">
        <f t="shared" si="0"/>
        <v>12659.011</v>
      </c>
      <c r="W16" s="73">
        <f t="shared" si="0"/>
        <v>12659.011</v>
      </c>
      <c r="X16" s="73">
        <f t="shared" si="0"/>
        <v>12659.011</v>
      </c>
      <c r="Y16" s="157">
        <f>S16-H16</f>
        <v>-126.88899999999921</v>
      </c>
      <c r="Z16" s="97">
        <f>U16-H16</f>
        <v>-126.88899999999921</v>
      </c>
      <c r="AA16" s="2363">
        <f>Z16+AA46</f>
        <v>-126.88899999999921</v>
      </c>
      <c r="AB16" s="2373" t="s">
        <v>1184</v>
      </c>
      <c r="AC16" s="2374" t="s">
        <v>1190</v>
      </c>
      <c r="AD16" s="2375"/>
      <c r="AE16" s="2375"/>
      <c r="AF16" s="291"/>
    </row>
    <row r="17" spans="2:34" ht="102.75" customHeight="1">
      <c r="B17" s="1773"/>
      <c r="C17" s="74" t="s">
        <v>109</v>
      </c>
      <c r="D17" s="75" t="s">
        <v>104</v>
      </c>
      <c r="E17" s="76">
        <v>268.5</v>
      </c>
      <c r="F17" s="76">
        <f>SUM(G17:U17)</f>
        <v>566.18600000000004</v>
      </c>
      <c r="G17" s="77">
        <v>48</v>
      </c>
      <c r="H17" s="77">
        <v>38.299999999999997</v>
      </c>
      <c r="I17" s="76">
        <v>38.299999999999997</v>
      </c>
      <c r="J17" s="76">
        <v>42.5</v>
      </c>
      <c r="K17" s="76">
        <v>39.1</v>
      </c>
      <c r="L17" s="76">
        <v>18.100000000000001</v>
      </c>
      <c r="M17" s="76">
        <f>37.7-2.1</f>
        <v>35.6</v>
      </c>
      <c r="N17" s="294">
        <f>22.4+14.886</f>
        <v>37.286000000000001</v>
      </c>
      <c r="O17" s="76">
        <v>23.6</v>
      </c>
      <c r="P17" s="76">
        <v>4.5999999999999996</v>
      </c>
      <c r="Q17" s="2322">
        <f>Q19+Q20</f>
        <v>10.1</v>
      </c>
      <c r="R17" s="2322">
        <f>210+R19+R20</f>
        <v>219.4</v>
      </c>
      <c r="S17" s="2322">
        <f>5.4+S19+S20</f>
        <v>11.3</v>
      </c>
      <c r="T17" s="92">
        <f>T19+T20</f>
        <v>0</v>
      </c>
      <c r="U17" s="92">
        <f>U19+U20</f>
        <v>0</v>
      </c>
      <c r="V17" s="92">
        <f>V19+V20</f>
        <v>0</v>
      </c>
      <c r="W17" s="92">
        <f>W19+W20</f>
        <v>0</v>
      </c>
      <c r="X17" s="92">
        <f>X19+X20</f>
        <v>0</v>
      </c>
      <c r="Y17" s="78"/>
      <c r="Z17" s="91"/>
      <c r="AA17" s="156"/>
      <c r="AB17" s="82"/>
      <c r="AC17" s="59"/>
      <c r="AD17" s="59"/>
      <c r="AE17" s="59"/>
    </row>
    <row r="18" spans="2:34" ht="102.75" customHeight="1">
      <c r="B18" s="1773"/>
      <c r="C18" s="74" t="s">
        <v>256</v>
      </c>
      <c r="D18" s="75" t="s">
        <v>190</v>
      </c>
      <c r="E18" s="76"/>
      <c r="F18" s="76">
        <f>L18+M18+N18+O18+P18</f>
        <v>15</v>
      </c>
      <c r="G18" s="77"/>
      <c r="H18" s="77"/>
      <c r="I18" s="76"/>
      <c r="J18" s="76"/>
      <c r="K18" s="76"/>
      <c r="L18" s="76"/>
      <c r="M18" s="76">
        <v>0</v>
      </c>
      <c r="N18" s="76">
        <v>0</v>
      </c>
      <c r="O18" s="76">
        <v>6</v>
      </c>
      <c r="P18" s="76">
        <v>9</v>
      </c>
      <c r="Q18" s="2323">
        <v>0</v>
      </c>
      <c r="R18" s="2323">
        <v>0</v>
      </c>
      <c r="S18" s="2323">
        <v>0</v>
      </c>
      <c r="T18" s="76">
        <v>0</v>
      </c>
      <c r="U18" s="76">
        <v>0</v>
      </c>
      <c r="V18" s="76">
        <v>0</v>
      </c>
      <c r="W18" s="76">
        <v>0</v>
      </c>
      <c r="X18" s="76">
        <v>0</v>
      </c>
      <c r="Y18" s="78"/>
      <c r="Z18" s="2364">
        <f>F19+F20+F47</f>
        <v>438.69100000000003</v>
      </c>
      <c r="AA18" s="2371" t="s">
        <v>1185</v>
      </c>
      <c r="AB18" s="82">
        <f>SUM(I19:S19)</f>
        <v>26.299999999999997</v>
      </c>
      <c r="AC18" s="285">
        <f>AB18+AB48</f>
        <v>77.084999999999994</v>
      </c>
      <c r="AD18" s="59" t="s">
        <v>255</v>
      </c>
      <c r="AE18" s="59"/>
    </row>
    <row r="19" spans="2:34" ht="115.9" customHeight="1">
      <c r="B19" s="1773"/>
      <c r="C19" s="74" t="s">
        <v>254</v>
      </c>
      <c r="D19" s="72" t="s">
        <v>104</v>
      </c>
      <c r="E19" s="80">
        <v>64.599999999999994</v>
      </c>
      <c r="F19" s="80">
        <f>SUM(G19:U19)</f>
        <v>76.400000000000006</v>
      </c>
      <c r="G19" s="80">
        <v>30</v>
      </c>
      <c r="H19" s="80">
        <v>20.100000000000001</v>
      </c>
      <c r="I19" s="80">
        <v>15.6</v>
      </c>
      <c r="J19" s="80">
        <v>7.3</v>
      </c>
      <c r="K19" s="80">
        <v>0.9</v>
      </c>
      <c r="L19" s="80">
        <f>'[2]Подробный перечень'!$AF$13</f>
        <v>0</v>
      </c>
      <c r="M19" s="80">
        <v>0</v>
      </c>
      <c r="N19" s="80">
        <v>1.5</v>
      </c>
      <c r="O19" s="80">
        <v>0</v>
      </c>
      <c r="P19" s="80">
        <v>0</v>
      </c>
      <c r="Q19" s="2324">
        <v>0</v>
      </c>
      <c r="R19" s="2324">
        <v>1</v>
      </c>
      <c r="S19" s="2324">
        <v>0</v>
      </c>
      <c r="T19" s="80">
        <v>0</v>
      </c>
      <c r="U19" s="80">
        <v>0</v>
      </c>
      <c r="V19" s="80">
        <v>0</v>
      </c>
      <c r="W19" s="80">
        <v>0</v>
      </c>
      <c r="X19" s="80">
        <v>0</v>
      </c>
      <c r="Z19" s="81"/>
      <c r="AA19" s="2365">
        <f>SUM(I19:U19)</f>
        <v>26.299999999999997</v>
      </c>
      <c r="AB19" s="2370" t="s">
        <v>1186</v>
      </c>
      <c r="AC19" s="155"/>
      <c r="AD19" s="82"/>
      <c r="AE19" s="59"/>
      <c r="AH19" s="57">
        <f>Z17+Z47</f>
        <v>0</v>
      </c>
    </row>
    <row r="20" spans="2:34" ht="213.75" customHeight="1">
      <c r="B20" s="1773"/>
      <c r="C20" s="74" t="s">
        <v>253</v>
      </c>
      <c r="D20" s="72" t="s">
        <v>104</v>
      </c>
      <c r="E20" s="80">
        <v>203.9</v>
      </c>
      <c r="F20" s="80">
        <f>SUM(G20:U20)</f>
        <v>215.18600000000001</v>
      </c>
      <c r="G20" s="80">
        <v>18</v>
      </c>
      <c r="H20" s="80">
        <v>18.199999999999996</v>
      </c>
      <c r="I20" s="80">
        <v>10.9</v>
      </c>
      <c r="J20" s="80">
        <v>21.3</v>
      </c>
      <c r="K20" s="80">
        <v>37.5</v>
      </c>
      <c r="L20" s="80">
        <v>17.43</v>
      </c>
      <c r="M20" s="80">
        <f>13.7+12.67</f>
        <v>26.369999999999997</v>
      </c>
      <c r="N20" s="80">
        <f>N21+15.7</f>
        <v>28.186</v>
      </c>
      <c r="O20" s="80">
        <v>9.9</v>
      </c>
      <c r="P20" s="80">
        <v>3</v>
      </c>
      <c r="Q20" s="2324">
        <v>10.1</v>
      </c>
      <c r="R20" s="2324">
        <v>8.4</v>
      </c>
      <c r="S20" s="2324">
        <v>5.9</v>
      </c>
      <c r="T20" s="80">
        <v>0</v>
      </c>
      <c r="U20" s="80">
        <v>0</v>
      </c>
      <c r="V20" s="80">
        <v>0</v>
      </c>
      <c r="W20" s="80">
        <v>0</v>
      </c>
      <c r="X20" s="80">
        <v>0</v>
      </c>
      <c r="Z20" s="84"/>
      <c r="AA20" s="2372">
        <f>SUM(I20:U20)</f>
        <v>178.98600000000002</v>
      </c>
      <c r="AB20" s="2370" t="s">
        <v>252</v>
      </c>
      <c r="AC20" s="79"/>
      <c r="AD20" s="59"/>
      <c r="AE20" s="59"/>
    </row>
    <row r="21" spans="2:34" ht="213.75" customHeight="1">
      <c r="B21" s="1773"/>
      <c r="C21" s="74" t="s">
        <v>251</v>
      </c>
      <c r="D21" s="75" t="s">
        <v>104</v>
      </c>
      <c r="E21" s="76"/>
      <c r="F21" s="76"/>
      <c r="G21" s="76"/>
      <c r="H21" s="131">
        <v>18.123999999999999</v>
      </c>
      <c r="I21" s="131">
        <v>9.57</v>
      </c>
      <c r="J21" s="131">
        <v>5.5679999999999996</v>
      </c>
      <c r="K21" s="131">
        <v>27.959</v>
      </c>
      <c r="L21" s="131">
        <v>9.5939999999999994</v>
      </c>
      <c r="M21" s="131">
        <v>12.67</v>
      </c>
      <c r="N21" s="131">
        <v>12.486000000000001</v>
      </c>
      <c r="O21" s="131">
        <v>0</v>
      </c>
      <c r="P21" s="131">
        <v>0</v>
      </c>
      <c r="Q21" s="2325">
        <v>0</v>
      </c>
      <c r="R21" s="2325">
        <v>0</v>
      </c>
      <c r="S21" s="2325">
        <v>0</v>
      </c>
      <c r="T21" s="131">
        <v>0</v>
      </c>
      <c r="U21" s="131">
        <v>0</v>
      </c>
      <c r="V21" s="131">
        <v>0</v>
      </c>
      <c r="W21" s="131">
        <v>0</v>
      </c>
      <c r="X21" s="131">
        <v>0</v>
      </c>
      <c r="Y21" s="57"/>
      <c r="Z21" s="148">
        <f>SUM(I20:S20)</f>
        <v>178.98600000000002</v>
      </c>
      <c r="AA21" s="2372">
        <f>AA20+AA49</f>
        <v>246.50600000000003</v>
      </c>
      <c r="AB21" s="2368" t="s">
        <v>1189</v>
      </c>
      <c r="AC21" s="79">
        <f>SUM(G19:S19)</f>
        <v>76.400000000000006</v>
      </c>
      <c r="AD21" s="82">
        <f>SUM(G20:S20)</f>
        <v>215.18600000000001</v>
      </c>
      <c r="AE21" s="59"/>
    </row>
    <row r="22" spans="2:34" ht="177.75" customHeight="1">
      <c r="B22" s="1773"/>
      <c r="C22" s="74" t="s">
        <v>250</v>
      </c>
      <c r="D22" s="75" t="s">
        <v>105</v>
      </c>
      <c r="E22" s="76"/>
      <c r="F22" s="77">
        <f>R22</f>
        <v>100</v>
      </c>
      <c r="G22" s="77"/>
      <c r="H22" s="77"/>
      <c r="I22" s="77"/>
      <c r="J22" s="77"/>
      <c r="K22" s="77"/>
      <c r="L22" s="77">
        <v>1</v>
      </c>
      <c r="M22" s="77">
        <v>8.59</v>
      </c>
      <c r="N22" s="77">
        <v>23.8</v>
      </c>
      <c r="O22" s="77">
        <v>55</v>
      </c>
      <c r="P22" s="2495">
        <v>78.72</v>
      </c>
      <c r="Q22" s="2326">
        <v>75</v>
      </c>
      <c r="R22" s="2326">
        <v>100</v>
      </c>
      <c r="S22" s="2326"/>
      <c r="T22" s="298"/>
      <c r="U22" s="298"/>
      <c r="V22" s="298"/>
      <c r="W22" s="298"/>
      <c r="X22" s="298"/>
      <c r="Z22" s="84"/>
      <c r="AA22" s="82"/>
      <c r="AB22" s="83" t="s">
        <v>249</v>
      </c>
      <c r="AC22" s="154">
        <f>AC21+AD21</f>
        <v>291.58600000000001</v>
      </c>
      <c r="AD22" s="59"/>
      <c r="AE22" s="59"/>
    </row>
    <row r="23" spans="2:34" ht="270" customHeight="1">
      <c r="B23" s="1773"/>
      <c r="C23" s="74" t="s">
        <v>248</v>
      </c>
      <c r="D23" s="75" t="s">
        <v>105</v>
      </c>
      <c r="E23" s="76"/>
      <c r="F23" s="77">
        <v>75</v>
      </c>
      <c r="G23" s="77"/>
      <c r="H23" s="77"/>
      <c r="I23" s="77"/>
      <c r="J23" s="77"/>
      <c r="K23" s="77"/>
      <c r="L23" s="77">
        <v>48.31</v>
      </c>
      <c r="M23" s="77">
        <v>66.62</v>
      </c>
      <c r="N23" s="77">
        <v>73.75</v>
      </c>
      <c r="O23" s="77">
        <v>90.76</v>
      </c>
      <c r="P23" s="94">
        <v>80.27</v>
      </c>
      <c r="Q23" s="2327">
        <v>38.549999999999997</v>
      </c>
      <c r="R23" s="2327"/>
      <c r="S23" s="2327"/>
      <c r="T23" s="94"/>
      <c r="U23" s="94"/>
      <c r="V23" s="94"/>
      <c r="W23" s="94"/>
      <c r="X23" s="94"/>
      <c r="Z23" s="84"/>
      <c r="AA23" s="82"/>
      <c r="AB23" s="83"/>
      <c r="AC23" s="79"/>
      <c r="AD23" s="59"/>
      <c r="AE23" s="59"/>
    </row>
    <row r="24" spans="2:34" ht="125.25" hidden="1" customHeight="1">
      <c r="B24" s="1773"/>
      <c r="C24" s="74" t="s">
        <v>247</v>
      </c>
      <c r="D24" s="75" t="s">
        <v>190</v>
      </c>
      <c r="E24" s="76"/>
      <c r="F24" s="77">
        <f>L24+M24+N24+O24+P24</f>
        <v>189</v>
      </c>
      <c r="G24" s="77"/>
      <c r="H24" s="77"/>
      <c r="I24" s="77"/>
      <c r="J24" s="77"/>
      <c r="K24" s="77"/>
      <c r="L24" s="77">
        <v>31</v>
      </c>
      <c r="M24" s="77">
        <v>146</v>
      </c>
      <c r="N24" s="77">
        <v>6</v>
      </c>
      <c r="O24" s="77">
        <v>6</v>
      </c>
      <c r="P24" s="77">
        <v>0</v>
      </c>
      <c r="Q24" s="2328">
        <v>0</v>
      </c>
      <c r="R24" s="2328">
        <v>0</v>
      </c>
      <c r="S24" s="2328">
        <v>0</v>
      </c>
      <c r="T24" s="77"/>
      <c r="U24" s="77"/>
      <c r="V24" s="77"/>
      <c r="W24" s="77"/>
      <c r="X24" s="77"/>
      <c r="Z24" s="84"/>
      <c r="AA24" s="82"/>
      <c r="AB24" s="83"/>
      <c r="AC24" s="79"/>
      <c r="AD24" s="59"/>
      <c r="AE24" s="59"/>
    </row>
    <row r="25" spans="2:34" ht="136.9" hidden="1" customHeight="1">
      <c r="B25" s="1773"/>
      <c r="C25" s="74" t="s">
        <v>246</v>
      </c>
      <c r="D25" s="75" t="s">
        <v>104</v>
      </c>
      <c r="E25" s="76" t="s">
        <v>90</v>
      </c>
      <c r="F25" s="76">
        <v>0</v>
      </c>
      <c r="G25" s="76" t="s">
        <v>90</v>
      </c>
      <c r="H25" s="76" t="s">
        <v>90</v>
      </c>
      <c r="I25" s="76" t="s">
        <v>90</v>
      </c>
      <c r="J25" s="76">
        <v>0</v>
      </c>
      <c r="K25" s="76">
        <v>0</v>
      </c>
      <c r="L25" s="76">
        <v>0</v>
      </c>
      <c r="M25" s="76">
        <v>0</v>
      </c>
      <c r="N25" s="76">
        <v>0</v>
      </c>
      <c r="O25" s="76">
        <v>0</v>
      </c>
      <c r="P25" s="76">
        <v>0</v>
      </c>
      <c r="Q25" s="2322">
        <f>34273932.5/136626.3</f>
        <v>250.85896712419208</v>
      </c>
      <c r="R25" s="2322">
        <v>0</v>
      </c>
      <c r="S25" s="2322">
        <v>0</v>
      </c>
      <c r="T25" s="92"/>
      <c r="U25" s="92"/>
      <c r="V25" s="92"/>
      <c r="W25" s="92"/>
      <c r="X25" s="92"/>
      <c r="Z25" s="84"/>
      <c r="AA25" s="82"/>
      <c r="AB25" s="83"/>
      <c r="AC25" s="79"/>
      <c r="AD25" s="59"/>
      <c r="AE25" s="59"/>
    </row>
    <row r="26" spans="2:34" ht="174.75" customHeight="1">
      <c r="B26" s="1773"/>
      <c r="C26" s="74" t="s">
        <v>245</v>
      </c>
      <c r="D26" s="75" t="s">
        <v>105</v>
      </c>
      <c r="E26" s="76">
        <v>64</v>
      </c>
      <c r="F26" s="77" t="str">
        <f>S26</f>
        <v>-</v>
      </c>
      <c r="G26" s="76">
        <f>100-36</f>
        <v>64</v>
      </c>
      <c r="H26" s="76">
        <f>100-36</f>
        <v>64</v>
      </c>
      <c r="I26" s="76">
        <v>63.2</v>
      </c>
      <c r="J26" s="76">
        <v>62.3</v>
      </c>
      <c r="K26" s="76">
        <f>100-36.7</f>
        <v>63.3</v>
      </c>
      <c r="L26" s="76">
        <f>100-36.8</f>
        <v>63.2</v>
      </c>
      <c r="M26" s="76">
        <f>100-M42</f>
        <v>62.3</v>
      </c>
      <c r="N26" s="76">
        <f>100-N42</f>
        <v>59.63605140291326</v>
      </c>
      <c r="O26" s="77">
        <f>100-O42</f>
        <v>57.849763558968625</v>
      </c>
      <c r="P26" s="77" t="s">
        <v>90</v>
      </c>
      <c r="Q26" s="2328" t="s">
        <v>90</v>
      </c>
      <c r="R26" s="2328" t="s">
        <v>90</v>
      </c>
      <c r="S26" s="2328" t="s">
        <v>90</v>
      </c>
      <c r="T26" s="77" t="s">
        <v>90</v>
      </c>
      <c r="U26" s="77" t="s">
        <v>90</v>
      </c>
      <c r="V26" s="77" t="s">
        <v>90</v>
      </c>
      <c r="W26" s="77" t="s">
        <v>90</v>
      </c>
      <c r="X26" s="77" t="s">
        <v>90</v>
      </c>
      <c r="Z26" s="84"/>
      <c r="AA26" s="82"/>
      <c r="AB26" s="83"/>
      <c r="AC26" s="79"/>
      <c r="AD26" s="59"/>
      <c r="AE26" s="59"/>
    </row>
    <row r="27" spans="2:34" s="226" customFormat="1" ht="136.9" hidden="1" customHeight="1">
      <c r="B27" s="1773"/>
      <c r="C27" s="223" t="s">
        <v>244</v>
      </c>
      <c r="D27" s="224" t="s">
        <v>104</v>
      </c>
      <c r="E27" s="225">
        <v>6658</v>
      </c>
      <c r="F27" s="225">
        <f>S27</f>
        <v>6784.6279999999997</v>
      </c>
      <c r="G27" s="225">
        <v>6714.1</v>
      </c>
      <c r="H27" s="225">
        <v>6752.4999999999991</v>
      </c>
      <c r="I27" s="225">
        <v>6779.4</v>
      </c>
      <c r="J27" s="225">
        <v>6780.2</v>
      </c>
      <c r="K27" s="225">
        <v>6771</v>
      </c>
      <c r="L27" s="225">
        <f>6773.685+2</f>
        <v>6775.6850000000004</v>
      </c>
      <c r="M27" s="76">
        <f>6770.628+2</f>
        <v>6772.6279999999997</v>
      </c>
      <c r="N27" s="76">
        <f t="shared" ref="N27:S27" si="1">M27+2</f>
        <v>6774.6279999999997</v>
      </c>
      <c r="O27" s="76">
        <f t="shared" si="1"/>
        <v>6776.6279999999997</v>
      </c>
      <c r="P27" s="76">
        <f t="shared" si="1"/>
        <v>6778.6279999999997</v>
      </c>
      <c r="Q27" s="2323">
        <f t="shared" si="1"/>
        <v>6780.6279999999997</v>
      </c>
      <c r="R27" s="2323">
        <f t="shared" si="1"/>
        <v>6782.6279999999997</v>
      </c>
      <c r="S27" s="2323">
        <f t="shared" si="1"/>
        <v>6784.6279999999997</v>
      </c>
      <c r="T27" s="225"/>
      <c r="U27" s="225"/>
      <c r="V27" s="225"/>
      <c r="W27" s="225"/>
      <c r="X27" s="225"/>
      <c r="Z27" s="227"/>
      <c r="AA27" s="228"/>
      <c r="AB27" s="229"/>
      <c r="AC27" s="230"/>
      <c r="AD27" s="231"/>
      <c r="AE27" s="231"/>
    </row>
    <row r="28" spans="2:34" ht="136.9" customHeight="1">
      <c r="B28" s="1773"/>
      <c r="C28" s="74" t="s">
        <v>294</v>
      </c>
      <c r="D28" s="75" t="s">
        <v>104</v>
      </c>
      <c r="E28" s="76">
        <v>2622.7000000000007</v>
      </c>
      <c r="F28" s="76">
        <f>U28</f>
        <v>1930.972</v>
      </c>
      <c r="G28" s="76">
        <v>2538.5</v>
      </c>
      <c r="H28" s="76">
        <v>2497.7000000000007</v>
      </c>
      <c r="I28" s="76">
        <v>2457.1000000000004</v>
      </c>
      <c r="J28" s="76">
        <v>2426.5</v>
      </c>
      <c r="K28" s="76">
        <v>2416</v>
      </c>
      <c r="L28" s="76">
        <f>2400.836-10</f>
        <v>2390.8359999999998</v>
      </c>
      <c r="M28" s="76">
        <f>2392.284-M21+1.564</f>
        <v>2381.1779999999999</v>
      </c>
      <c r="N28" s="76">
        <f>2014.656-N21-9.045</f>
        <v>1993.1249999999998</v>
      </c>
      <c r="O28" s="76">
        <f>1973.591-O21</f>
        <v>1973.5909999999999</v>
      </c>
      <c r="P28" s="76">
        <f>1958.6</f>
        <v>1958.6</v>
      </c>
      <c r="Q28" s="2323">
        <f>1972.469-4.848-8.891-1+0.384</f>
        <v>1958.114</v>
      </c>
      <c r="R28" s="2323">
        <f>Q28-R21-27.142</f>
        <v>1930.972</v>
      </c>
      <c r="S28" s="2323">
        <f t="shared" ref="S28:X28" si="2">R28-S21</f>
        <v>1930.972</v>
      </c>
      <c r="T28" s="76">
        <f t="shared" si="2"/>
        <v>1930.972</v>
      </c>
      <c r="U28" s="76">
        <f t="shared" si="2"/>
        <v>1930.972</v>
      </c>
      <c r="V28" s="76">
        <f t="shared" si="2"/>
        <v>1930.972</v>
      </c>
      <c r="W28" s="76">
        <f t="shared" si="2"/>
        <v>1930.972</v>
      </c>
      <c r="X28" s="76">
        <f t="shared" si="2"/>
        <v>1930.972</v>
      </c>
      <c r="Z28" s="84"/>
      <c r="AA28" s="82"/>
      <c r="AB28" s="83"/>
      <c r="AC28" s="79"/>
      <c r="AD28" s="59"/>
      <c r="AE28" s="59"/>
    </row>
    <row r="29" spans="2:34" ht="136.9" customHeight="1">
      <c r="B29" s="1773"/>
      <c r="C29" s="74" t="s">
        <v>423</v>
      </c>
      <c r="D29" s="75" t="s">
        <v>105</v>
      </c>
      <c r="E29" s="76"/>
      <c r="F29" s="77">
        <v>100</v>
      </c>
      <c r="G29" s="76"/>
      <c r="H29" s="76"/>
      <c r="I29" s="76"/>
      <c r="J29" s="76"/>
      <c r="K29" s="76"/>
      <c r="L29" s="76"/>
      <c r="M29" s="246">
        <v>11.446441521946042</v>
      </c>
      <c r="N29" s="246">
        <v>37.5</v>
      </c>
      <c r="O29" s="246">
        <v>70</v>
      </c>
      <c r="P29" s="246">
        <v>96</v>
      </c>
      <c r="Q29" s="1782">
        <v>99</v>
      </c>
      <c r="R29" s="1782">
        <v>100</v>
      </c>
      <c r="S29" s="2323"/>
      <c r="T29" s="76"/>
      <c r="U29" s="76"/>
      <c r="V29" s="76"/>
      <c r="W29" s="76"/>
      <c r="X29" s="76"/>
      <c r="Z29" s="84"/>
      <c r="AA29" s="82"/>
      <c r="AB29" s="83"/>
      <c r="AC29" s="79"/>
      <c r="AD29" s="59"/>
      <c r="AE29" s="59"/>
    </row>
    <row r="30" spans="2:34" ht="135.6" customHeight="1">
      <c r="B30" s="1773"/>
      <c r="C30" s="74" t="s">
        <v>1064</v>
      </c>
      <c r="D30" s="72" t="s">
        <v>105</v>
      </c>
      <c r="E30" s="76"/>
      <c r="F30" s="77">
        <v>100</v>
      </c>
      <c r="G30" s="76"/>
      <c r="H30" s="76"/>
      <c r="I30" s="76"/>
      <c r="J30" s="76"/>
      <c r="K30" s="76"/>
      <c r="L30" s="76"/>
      <c r="M30" s="246">
        <v>57.788567617267041</v>
      </c>
      <c r="N30" s="246">
        <v>57</v>
      </c>
      <c r="O30" s="246">
        <v>73</v>
      </c>
      <c r="P30" s="246">
        <v>95</v>
      </c>
      <c r="Q30" s="1782">
        <v>94.3</v>
      </c>
      <c r="R30" s="1782">
        <v>100</v>
      </c>
      <c r="S30" s="2323"/>
      <c r="T30" s="76"/>
      <c r="U30" s="76"/>
      <c r="V30" s="76"/>
      <c r="W30" s="76"/>
      <c r="X30" s="76"/>
      <c r="Z30" s="84"/>
      <c r="AA30" s="82"/>
      <c r="AB30" s="83"/>
      <c r="AC30" s="79"/>
      <c r="AD30" s="59"/>
      <c r="AE30" s="59"/>
    </row>
    <row r="31" spans="2:34" ht="135.6" customHeight="1">
      <c r="B31" s="1773"/>
      <c r="C31" s="74" t="s">
        <v>424</v>
      </c>
      <c r="D31" s="72" t="s">
        <v>105</v>
      </c>
      <c r="E31" s="76"/>
      <c r="F31" s="77">
        <f>N31</f>
        <v>100</v>
      </c>
      <c r="G31" s="76"/>
      <c r="H31" s="76"/>
      <c r="I31" s="76"/>
      <c r="J31" s="76"/>
      <c r="K31" s="76"/>
      <c r="L31" s="76"/>
      <c r="M31" s="246"/>
      <c r="N31" s="246">
        <v>100</v>
      </c>
      <c r="O31" s="246"/>
      <c r="P31" s="246"/>
      <c r="Q31" s="2323"/>
      <c r="R31" s="2323"/>
      <c r="S31" s="2323"/>
      <c r="T31" s="76"/>
      <c r="U31" s="76"/>
      <c r="V31" s="76"/>
      <c r="W31" s="76"/>
      <c r="X31" s="76"/>
      <c r="Z31" s="84"/>
      <c r="AA31" s="82"/>
      <c r="AB31" s="83"/>
      <c r="AC31" s="79"/>
      <c r="AD31" s="59"/>
      <c r="AE31" s="59"/>
    </row>
    <row r="32" spans="2:34" ht="72" customHeight="1">
      <c r="B32" s="1774"/>
      <c r="C32" s="74" t="s">
        <v>1065</v>
      </c>
      <c r="D32" s="72" t="s">
        <v>105</v>
      </c>
      <c r="E32" s="76"/>
      <c r="F32" s="77">
        <v>100</v>
      </c>
      <c r="G32" s="76"/>
      <c r="H32" s="76"/>
      <c r="I32" s="76"/>
      <c r="J32" s="76"/>
      <c r="K32" s="76"/>
      <c r="L32" s="76"/>
      <c r="M32" s="246"/>
      <c r="N32" s="76">
        <v>0</v>
      </c>
      <c r="O32" s="76">
        <v>0</v>
      </c>
      <c r="P32" s="76">
        <v>30.4</v>
      </c>
      <c r="Q32" s="2323" t="e">
        <f>Мероприятия!#REF!</f>
        <v>#REF!</v>
      </c>
      <c r="R32" s="2323" t="e">
        <f>Мероприятия!#REF!</f>
        <v>#REF!</v>
      </c>
      <c r="S32" s="2323" t="e">
        <f>Мероприятия!#REF!</f>
        <v>#REF!</v>
      </c>
      <c r="T32" s="76"/>
      <c r="U32" s="76"/>
      <c r="V32" s="76"/>
      <c r="W32" s="76"/>
      <c r="X32" s="76"/>
      <c r="Z32" s="84"/>
      <c r="AA32" s="82"/>
      <c r="AB32" s="83"/>
      <c r="AC32" s="79"/>
      <c r="AD32" s="59"/>
      <c r="AE32" s="59"/>
    </row>
    <row r="33" spans="2:30" ht="184.5" customHeight="1">
      <c r="B33" s="4010" t="s">
        <v>99</v>
      </c>
      <c r="C33" s="67" t="s">
        <v>425</v>
      </c>
      <c r="D33" s="72" t="s">
        <v>104</v>
      </c>
      <c r="E33" s="80">
        <f>E34+E35</f>
        <v>8436.4</v>
      </c>
      <c r="F33" s="76">
        <f>U33</f>
        <v>15954.501692324</v>
      </c>
      <c r="G33" s="80">
        <f t="shared" ref="G33:U33" si="3">G34+G35</f>
        <v>8962</v>
      </c>
      <c r="H33" s="80">
        <f t="shared" si="3"/>
        <v>9123.2000000000007</v>
      </c>
      <c r="I33" s="80">
        <f t="shared" si="3"/>
        <v>9325.9000000000015</v>
      </c>
      <c r="J33" s="129">
        <f t="shared" si="3"/>
        <v>10250</v>
      </c>
      <c r="K33" s="129">
        <f t="shared" si="3"/>
        <v>17537.699999999997</v>
      </c>
      <c r="L33" s="129">
        <f t="shared" si="3"/>
        <v>17301.827600000001</v>
      </c>
      <c r="M33" s="129">
        <f t="shared" si="3"/>
        <v>16174.555923</v>
      </c>
      <c r="N33" s="129">
        <f t="shared" si="3"/>
        <v>14389.715999999999</v>
      </c>
      <c r="O33" s="129">
        <f t="shared" si="3"/>
        <v>13541.734</v>
      </c>
      <c r="P33" s="129">
        <f t="shared" si="3"/>
        <v>13993.762699999999</v>
      </c>
      <c r="Q33" s="2329">
        <v>14410.7</v>
      </c>
      <c r="R33" s="2329">
        <f t="shared" si="3"/>
        <v>14856.698200814002</v>
      </c>
      <c r="S33" s="2329">
        <f t="shared" si="3"/>
        <v>15354.501692324</v>
      </c>
      <c r="T33" s="1781">
        <f t="shared" si="3"/>
        <v>15654.501692324</v>
      </c>
      <c r="U33" s="1781">
        <f t="shared" si="3"/>
        <v>15954.501692324</v>
      </c>
      <c r="V33" s="1781">
        <f>V34+V35</f>
        <v>16254.501692324</v>
      </c>
      <c r="W33" s="1781">
        <f>W34+W35</f>
        <v>16554.501692324</v>
      </c>
      <c r="X33" s="1781">
        <f>X34+X35</f>
        <v>16854.501692324</v>
      </c>
      <c r="Y33" s="2448">
        <f>U33-H33</f>
        <v>6831.3016923239993</v>
      </c>
      <c r="Z33" s="1781">
        <v>15896.453046400002</v>
      </c>
      <c r="AA33" s="286"/>
      <c r="AB33" s="152"/>
      <c r="AC33" s="85"/>
    </row>
    <row r="34" spans="2:30" ht="68.25" customHeight="1">
      <c r="B34" s="4011"/>
      <c r="C34" s="86" t="s">
        <v>107</v>
      </c>
      <c r="D34" s="87" t="s">
        <v>104</v>
      </c>
      <c r="E34" s="76">
        <v>4585.8</v>
      </c>
      <c r="F34" s="76">
        <f>U34</f>
        <v>6901.4716923240003</v>
      </c>
      <c r="G34" s="76">
        <v>4593.7</v>
      </c>
      <c r="H34" s="76">
        <v>4602.8999999999996</v>
      </c>
      <c r="I34" s="76">
        <v>4635.6000000000004</v>
      </c>
      <c r="J34" s="76">
        <v>4726.6000000000004</v>
      </c>
      <c r="K34" s="76">
        <f>4676.5+2.4</f>
        <v>4678.8999999999996</v>
      </c>
      <c r="L34" s="76">
        <f>4673.9+(L37+L20)*12/100</f>
        <v>4683.8275999999996</v>
      </c>
      <c r="M34" s="76">
        <f>M16*M42/100</f>
        <v>4799.1719230000008</v>
      </c>
      <c r="N34" s="76">
        <v>5139.5</v>
      </c>
      <c r="O34" s="76">
        <v>5357</v>
      </c>
      <c r="P34" s="76">
        <f>P16*P42/100</f>
        <v>5630.0426999999991</v>
      </c>
      <c r="Q34" s="2323">
        <f>Q16*Q42/100</f>
        <v>5959.7132121539998</v>
      </c>
      <c r="R34" s="2323">
        <f>R16*R42/100</f>
        <v>6254.4882008140012</v>
      </c>
      <c r="S34" s="2323">
        <f>S16*S42/100</f>
        <v>6601.4716923240003</v>
      </c>
      <c r="T34" s="1782">
        <f>S34+150</f>
        <v>6751.4716923240003</v>
      </c>
      <c r="U34" s="1782">
        <f>T34+150</f>
        <v>6901.4716923240003</v>
      </c>
      <c r="V34" s="1782">
        <f>U34+150</f>
        <v>7051.4716923240003</v>
      </c>
      <c r="W34" s="1782">
        <f>V34+150</f>
        <v>7201.4716923240003</v>
      </c>
      <c r="X34" s="1782">
        <f>W34+150</f>
        <v>7351.4716923240003</v>
      </c>
      <c r="Z34" s="91"/>
      <c r="AA34" s="148"/>
      <c r="AB34" s="152"/>
    </row>
    <row r="35" spans="2:30" ht="49.5" customHeight="1">
      <c r="B35" s="4011"/>
      <c r="C35" s="88" t="s">
        <v>106</v>
      </c>
      <c r="D35" s="89" t="s">
        <v>104</v>
      </c>
      <c r="E35" s="90">
        <v>3850.6</v>
      </c>
      <c r="F35" s="76">
        <f>U35</f>
        <v>9053.0300000000007</v>
      </c>
      <c r="G35" s="90">
        <v>4368.3</v>
      </c>
      <c r="H35" s="90">
        <f>G35+H38</f>
        <v>4520.3</v>
      </c>
      <c r="I35" s="90">
        <v>4690.3</v>
      </c>
      <c r="J35" s="90">
        <v>5523.4</v>
      </c>
      <c r="K35" s="90">
        <v>12858.8</v>
      </c>
      <c r="L35" s="90">
        <f>12593.1+(L38+L49)*12/100</f>
        <v>12618</v>
      </c>
      <c r="M35" s="90">
        <f>11333.9+(M38+M49)*12/100</f>
        <v>11375.384</v>
      </c>
      <c r="N35" s="90">
        <f>9232.3+(N38+N49)*12/100</f>
        <v>9250.2159999999985</v>
      </c>
      <c r="O35" s="90">
        <f>8057.1+(O38+O49)-19.266</f>
        <v>8184.7340000000004</v>
      </c>
      <c r="P35" s="90">
        <f>8231.9+(P38+P49)</f>
        <v>8363.7199999999993</v>
      </c>
      <c r="Q35" s="2330">
        <f>8212.1+(Q38+Q49)</f>
        <v>8451.0400000000009</v>
      </c>
      <c r="R35" s="2330">
        <f>Q35+(R38+R49)</f>
        <v>8602.2100000000009</v>
      </c>
      <c r="S35" s="2330">
        <f>R35+(S38+S49)</f>
        <v>8753.0300000000007</v>
      </c>
      <c r="T35" s="1783">
        <f>S35+T38+T49</f>
        <v>8903.0300000000007</v>
      </c>
      <c r="U35" s="1783">
        <f>T35+U38+U49</f>
        <v>9053.0300000000007</v>
      </c>
      <c r="V35" s="1783">
        <f>U35+V38+V49</f>
        <v>9203.0300000000007</v>
      </c>
      <c r="W35" s="1783">
        <f>V35+W38+W49</f>
        <v>9353.0300000000007</v>
      </c>
      <c r="X35" s="1783">
        <f>W35+X38+X49</f>
        <v>9503.0300000000007</v>
      </c>
      <c r="Z35" s="91"/>
      <c r="AA35" s="148"/>
      <c r="AB35" s="59"/>
    </row>
    <row r="36" spans="2:30" s="50" customFormat="1" ht="187.5">
      <c r="B36" s="4011"/>
      <c r="C36" s="62" t="s">
        <v>426</v>
      </c>
      <c r="D36" s="2300" t="s">
        <v>104</v>
      </c>
      <c r="E36" s="92">
        <f>E37+E38</f>
        <v>2115.62</v>
      </c>
      <c r="F36" s="92">
        <f>SUM(G36:U36)</f>
        <v>5626.3899999999994</v>
      </c>
      <c r="G36" s="92">
        <f t="shared" ref="G36:U36" si="4">G37+G38</f>
        <v>758.10000000000025</v>
      </c>
      <c r="H36" s="92">
        <f t="shared" si="4"/>
        <v>204.06</v>
      </c>
      <c r="I36" s="92">
        <f t="shared" si="4"/>
        <v>202.7</v>
      </c>
      <c r="J36" s="92">
        <f t="shared" si="4"/>
        <v>284.39999999999998</v>
      </c>
      <c r="K36" s="92">
        <f t="shared" si="4"/>
        <v>260.8</v>
      </c>
      <c r="L36" s="92">
        <f t="shared" si="4"/>
        <v>269.3</v>
      </c>
      <c r="M36" s="92">
        <f t="shared" si="4"/>
        <v>483</v>
      </c>
      <c r="N36" s="92">
        <f t="shared" si="4"/>
        <v>330.29999999999995</v>
      </c>
      <c r="O36" s="92">
        <f t="shared" si="4"/>
        <v>393.6</v>
      </c>
      <c r="P36" s="92">
        <f t="shared" si="4"/>
        <v>461.3</v>
      </c>
      <c r="Q36" s="2322">
        <f t="shared" si="4"/>
        <v>557.13</v>
      </c>
      <c r="R36" s="2322">
        <f t="shared" si="4"/>
        <v>350.3</v>
      </c>
      <c r="S36" s="2322">
        <f t="shared" si="4"/>
        <v>371.4</v>
      </c>
      <c r="T36" s="1784">
        <f t="shared" si="4"/>
        <v>350</v>
      </c>
      <c r="U36" s="1784">
        <f t="shared" si="4"/>
        <v>350</v>
      </c>
      <c r="V36" s="1784">
        <f>V37+V38</f>
        <v>350</v>
      </c>
      <c r="W36" s="1784">
        <f>W37+W38</f>
        <v>350</v>
      </c>
      <c r="X36" s="1784">
        <f>X37+X38</f>
        <v>350</v>
      </c>
      <c r="Y36" s="48"/>
      <c r="Z36" s="91"/>
      <c r="AA36" s="2367">
        <f>SUM(I36:U36)</f>
        <v>4664.2300000000005</v>
      </c>
      <c r="AB36" s="2376" t="s">
        <v>1191</v>
      </c>
      <c r="AC36" s="291"/>
      <c r="AD36" s="48"/>
    </row>
    <row r="37" spans="2:30" ht="56.25">
      <c r="B37" s="4011"/>
      <c r="C37" s="86" t="s">
        <v>107</v>
      </c>
      <c r="D37" s="87" t="s">
        <v>104</v>
      </c>
      <c r="E37" s="92">
        <f>141.6+113.4+57.96+7.47+58.9+61.3+118.3+157.1+119.3+123+47.4+74.8+52.3+126.5+43.8+107.2+58.4+175.3</f>
        <v>1644.03</v>
      </c>
      <c r="F37" s="92">
        <f>SUM(G37:U37)</f>
        <v>2689.0600000000004</v>
      </c>
      <c r="G37" s="92">
        <f>115.65+124.75</f>
        <v>240.4</v>
      </c>
      <c r="H37" s="92">
        <f>26.27+25.79</f>
        <v>52.06</v>
      </c>
      <c r="I37" s="92">
        <f>20+12.7</f>
        <v>32.700000000000003</v>
      </c>
      <c r="J37" s="92">
        <v>129.4</v>
      </c>
      <c r="K37" s="92">
        <v>100.5</v>
      </c>
      <c r="L37" s="92">
        <f>18.7+50.4-3.8</f>
        <v>65.3</v>
      </c>
      <c r="M37" s="252">
        <f>23.6+108.6+3.3-3.1+6.6</f>
        <v>139</v>
      </c>
      <c r="N37" s="92">
        <f>10.7+177.9</f>
        <v>188.6</v>
      </c>
      <c r="O37" s="92">
        <f>4.6+248.1</f>
        <v>252.7</v>
      </c>
      <c r="P37" s="92">
        <f>3.1+338.4</f>
        <v>341.5</v>
      </c>
      <c r="Q37" s="2322">
        <f>325.2</f>
        <v>325.2</v>
      </c>
      <c r="R37" s="2322">
        <f>12.8+187.5</f>
        <v>200.3</v>
      </c>
      <c r="S37" s="2322">
        <v>221.4</v>
      </c>
      <c r="T37" s="1784">
        <v>200</v>
      </c>
      <c r="U37" s="1784">
        <v>200</v>
      </c>
      <c r="V37" s="1784">
        <v>200</v>
      </c>
      <c r="W37" s="1784">
        <v>200</v>
      </c>
      <c r="X37" s="1784">
        <v>200</v>
      </c>
      <c r="Z37" s="91"/>
      <c r="AA37" s="148"/>
      <c r="AB37" s="59"/>
    </row>
    <row r="38" spans="2:30" ht="37.5">
      <c r="B38" s="4011"/>
      <c r="C38" s="88" t="s">
        <v>106</v>
      </c>
      <c r="D38" s="89" t="s">
        <v>104</v>
      </c>
      <c r="E38" s="92">
        <f>14.9+30.39+50+80+150+16.3+130</f>
        <v>471.59</v>
      </c>
      <c r="F38" s="92">
        <f>SUM(G38:U38)</f>
        <v>2937.3300000000004</v>
      </c>
      <c r="G38" s="92">
        <f>G35-E35</f>
        <v>517.70000000000027</v>
      </c>
      <c r="H38" s="92">
        <v>152</v>
      </c>
      <c r="I38" s="92">
        <v>170</v>
      </c>
      <c r="J38" s="92">
        <v>155</v>
      </c>
      <c r="K38" s="92">
        <f>159+1.3</f>
        <v>160.30000000000001</v>
      </c>
      <c r="L38" s="92">
        <f>204</f>
        <v>204</v>
      </c>
      <c r="M38" s="92">
        <f>330+14</f>
        <v>344</v>
      </c>
      <c r="N38" s="92">
        <v>141.69999999999999</v>
      </c>
      <c r="O38" s="92">
        <v>140.9</v>
      </c>
      <c r="P38" s="92">
        <f>11.8+108</f>
        <v>119.8</v>
      </c>
      <c r="Q38" s="2322">
        <f>7.93+224</f>
        <v>231.93</v>
      </c>
      <c r="R38" s="2322">
        <v>150</v>
      </c>
      <c r="S38" s="2322">
        <v>150</v>
      </c>
      <c r="T38" s="1784">
        <v>150</v>
      </c>
      <c r="U38" s="1784">
        <v>150</v>
      </c>
      <c r="V38" s="1784">
        <v>150</v>
      </c>
      <c r="W38" s="1784">
        <v>150</v>
      </c>
      <c r="X38" s="1784">
        <v>150</v>
      </c>
      <c r="Z38" s="91"/>
      <c r="AA38" s="148"/>
      <c r="AB38" s="59"/>
    </row>
    <row r="39" spans="2:30" ht="111" hidden="1" customHeight="1">
      <c r="B39" s="4011"/>
      <c r="C39" s="62" t="s">
        <v>273</v>
      </c>
      <c r="D39" s="2300" t="s">
        <v>190</v>
      </c>
      <c r="E39" s="92"/>
      <c r="F39" s="92"/>
      <c r="G39" s="92"/>
      <c r="H39" s="92"/>
      <c r="I39" s="92"/>
      <c r="J39" s="92"/>
      <c r="K39" s="92"/>
      <c r="L39" s="92"/>
      <c r="M39" s="92">
        <v>16</v>
      </c>
      <c r="N39" s="92">
        <v>7</v>
      </c>
      <c r="O39" s="92">
        <v>5</v>
      </c>
      <c r="P39" s="92">
        <v>5</v>
      </c>
      <c r="Q39" s="2322">
        <v>5</v>
      </c>
      <c r="R39" s="2322">
        <v>5</v>
      </c>
      <c r="S39" s="2322">
        <v>5</v>
      </c>
      <c r="T39" s="1784"/>
      <c r="U39" s="1784"/>
      <c r="V39" s="1784"/>
      <c r="W39" s="1784"/>
      <c r="X39" s="1784"/>
      <c r="Z39" s="91"/>
      <c r="AA39" s="148"/>
      <c r="AB39" s="59"/>
    </row>
    <row r="40" spans="2:30" ht="143.25" customHeight="1">
      <c r="B40" s="4011"/>
      <c r="C40" s="62" t="s">
        <v>427</v>
      </c>
      <c r="D40" s="2300" t="s">
        <v>104</v>
      </c>
      <c r="E40" s="92"/>
      <c r="F40" s="92"/>
      <c r="G40" s="92"/>
      <c r="H40" s="92"/>
      <c r="I40" s="92"/>
      <c r="J40" s="92"/>
      <c r="K40" s="92">
        <v>107.3</v>
      </c>
      <c r="L40" s="92">
        <v>169.2</v>
      </c>
      <c r="M40" s="92">
        <v>101.7</v>
      </c>
      <c r="N40" s="92">
        <v>0</v>
      </c>
      <c r="O40" s="92">
        <v>0</v>
      </c>
      <c r="P40" s="92">
        <v>0</v>
      </c>
      <c r="Q40" s="2322">
        <v>0</v>
      </c>
      <c r="R40" s="2322">
        <v>0</v>
      </c>
      <c r="S40" s="2322">
        <v>0</v>
      </c>
      <c r="T40" s="1784">
        <v>0</v>
      </c>
      <c r="U40" s="1784">
        <v>0</v>
      </c>
      <c r="V40" s="1784">
        <v>0</v>
      </c>
      <c r="W40" s="1784">
        <v>0</v>
      </c>
      <c r="X40" s="1784">
        <v>0</v>
      </c>
      <c r="Z40" s="91"/>
      <c r="AA40" s="82"/>
      <c r="AB40" s="59"/>
    </row>
    <row r="41" spans="2:30" s="50" customFormat="1" ht="164.25" customHeight="1">
      <c r="B41" s="4011"/>
      <c r="C41" s="62" t="s">
        <v>428</v>
      </c>
      <c r="D41" s="2300" t="s">
        <v>105</v>
      </c>
      <c r="E41" s="93">
        <f>E33/SUM(E16+E46)</f>
        <v>0.35999622781440671</v>
      </c>
      <c r="F41" s="299">
        <f t="shared" ref="F41:F46" si="5">U41</f>
        <v>57.830395649554035</v>
      </c>
      <c r="G41" s="93">
        <f>G33/SUM(G16+G46)</f>
        <v>0.35999775051617622</v>
      </c>
      <c r="H41" s="93">
        <v>0.36</v>
      </c>
      <c r="I41" s="93">
        <v>0.36799999999999999</v>
      </c>
      <c r="J41" s="93">
        <f>(J42+J43)/2</f>
        <v>0.37695938140779817</v>
      </c>
      <c r="K41" s="93">
        <f>K33/SUM(K16+K46)</f>
        <v>0.64090879190755656</v>
      </c>
      <c r="L41" s="93">
        <f>L33/SUM(L16+L46)</f>
        <v>0.6323791204330923</v>
      </c>
      <c r="M41" s="93">
        <f>M33/SUM(M16+M46)</f>
        <v>0.59110163952890515</v>
      </c>
      <c r="N41" s="300">
        <f t="shared" ref="N41:S41" si="6">N33/SUM(N16+N46)*100</f>
        <v>52.429146021296191</v>
      </c>
      <c r="O41" s="300">
        <f t="shared" si="6"/>
        <v>49.261942154023089</v>
      </c>
      <c r="P41" s="300">
        <f t="shared" si="6"/>
        <v>50.855972056578935</v>
      </c>
      <c r="Q41" s="2331">
        <f t="shared" si="6"/>
        <v>52.297264405282149</v>
      </c>
      <c r="R41" s="2331">
        <f t="shared" si="6"/>
        <v>53.905889590476733</v>
      </c>
      <c r="S41" s="2331">
        <f t="shared" si="6"/>
        <v>55.683828645938569</v>
      </c>
      <c r="T41" s="300">
        <f>T33/(T16+T46)*100</f>
        <v>56.742983517891332</v>
      </c>
      <c r="U41" s="300">
        <f>U33/(U16+U46)*100</f>
        <v>57.830395649554035</v>
      </c>
      <c r="V41" s="300">
        <f>V33/(V16+V46)*100</f>
        <v>58.917807781216737</v>
      </c>
      <c r="W41" s="300">
        <f>W33/(W16+W46)*100</f>
        <v>60.00521991287944</v>
      </c>
      <c r="X41" s="300">
        <f>X33/(X16+X46)*100</f>
        <v>61.092632044542142</v>
      </c>
      <c r="Y41" s="2410"/>
      <c r="Z41" s="301">
        <f>U41-36</f>
        <v>21.830395649554035</v>
      </c>
      <c r="AA41" s="128"/>
      <c r="AB41" s="59"/>
      <c r="AC41" s="48"/>
      <c r="AD41" s="48"/>
    </row>
    <row r="42" spans="2:30" s="50" customFormat="1" ht="64.5" customHeight="1">
      <c r="B42" s="4011"/>
      <c r="C42" s="86" t="s">
        <v>107</v>
      </c>
      <c r="D42" s="2300" t="s">
        <v>105</v>
      </c>
      <c r="E42" s="93">
        <f>E34/E16</f>
        <v>0.35999274644996032</v>
      </c>
      <c r="F42" s="299">
        <f t="shared" si="5"/>
        <v>54.51</v>
      </c>
      <c r="G42" s="93">
        <f>G34/G16</f>
        <v>0.35999373065318757</v>
      </c>
      <c r="H42" s="93">
        <f>H34/H16</f>
        <v>0.35999812293229261</v>
      </c>
      <c r="I42" s="93">
        <v>0.36199999999999999</v>
      </c>
      <c r="J42" s="93">
        <f>J34/J16</f>
        <v>0.36991876281559632</v>
      </c>
      <c r="K42" s="93">
        <v>0.36725415930319943</v>
      </c>
      <c r="L42" s="93">
        <f>L34/L16</f>
        <v>0.36785246908068125</v>
      </c>
      <c r="M42" s="299">
        <v>37.700000000000003</v>
      </c>
      <c r="N42" s="299">
        <f>N34/L16*100</f>
        <v>40.36394859708674</v>
      </c>
      <c r="O42" s="299">
        <f>O34/O16*100</f>
        <v>42.150236441031375</v>
      </c>
      <c r="P42" s="299">
        <v>44.3</v>
      </c>
      <c r="Q42" s="2332">
        <v>46.9818</v>
      </c>
      <c r="R42" s="2332">
        <v>49.407400000000003</v>
      </c>
      <c r="S42" s="2332">
        <v>52.148400000000002</v>
      </c>
      <c r="T42" s="299">
        <f>T34/T16*100</f>
        <v>53.33332668977063</v>
      </c>
      <c r="U42" s="299">
        <v>54.51</v>
      </c>
      <c r="V42" s="299">
        <f>V34/V16*100</f>
        <v>55.703180069311898</v>
      </c>
      <c r="W42" s="299">
        <f>W34/W16*100</f>
        <v>56.888106759082525</v>
      </c>
      <c r="X42" s="299">
        <f>X34/X16*100</f>
        <v>58.073033448853153</v>
      </c>
      <c r="Y42" s="48"/>
      <c r="Z42" s="91"/>
      <c r="AA42" s="148"/>
      <c r="AB42" s="152"/>
      <c r="AC42" s="48"/>
      <c r="AD42" s="48"/>
    </row>
    <row r="43" spans="2:30" s="50" customFormat="1" ht="38.450000000000003" customHeight="1">
      <c r="B43" s="4011"/>
      <c r="C43" s="88" t="s">
        <v>106</v>
      </c>
      <c r="D43" s="2300" t="s">
        <v>105</v>
      </c>
      <c r="E43" s="93">
        <f>E35/E46</f>
        <v>0.36000037396808182</v>
      </c>
      <c r="F43" s="299">
        <f t="shared" si="5"/>
        <v>60.638839071163154</v>
      </c>
      <c r="G43" s="93">
        <f>G35/G46</f>
        <v>0.360001977897001</v>
      </c>
      <c r="H43" s="93">
        <f>H35/H46</f>
        <v>0.35994521551483882</v>
      </c>
      <c r="I43" s="93">
        <v>0.373</v>
      </c>
      <c r="J43" s="93">
        <v>0.38400000000000001</v>
      </c>
      <c r="K43" s="93">
        <v>0.87928687240461634</v>
      </c>
      <c r="L43" s="93">
        <f>L35/L46</f>
        <v>0.86265126136596704</v>
      </c>
      <c r="M43" s="93">
        <f>M35/M46</f>
        <v>0.77735170851012503</v>
      </c>
      <c r="N43" s="300">
        <f t="shared" ref="N43:U43" si="7">N35/N46*100</f>
        <v>62.864096094871591</v>
      </c>
      <c r="O43" s="300">
        <f t="shared" si="7"/>
        <v>55.377311722692255</v>
      </c>
      <c r="P43" s="300">
        <f t="shared" si="7"/>
        <v>56.482773426734269</v>
      </c>
      <c r="Q43" s="2378">
        <f t="shared" si="7"/>
        <v>56.832022793494218</v>
      </c>
      <c r="R43" s="2331">
        <f t="shared" si="7"/>
        <v>57.727432108003093</v>
      </c>
      <c r="S43" s="2331">
        <f t="shared" si="7"/>
        <v>58.684415630127873</v>
      </c>
      <c r="T43" s="300">
        <f t="shared" si="7"/>
        <v>59.63411182949109</v>
      </c>
      <c r="U43" s="300">
        <f t="shared" si="7"/>
        <v>60.638839071163154</v>
      </c>
      <c r="V43" s="300">
        <f>V35/V46*100</f>
        <v>61.643566312835219</v>
      </c>
      <c r="W43" s="300">
        <f>W35/W46*100</f>
        <v>62.648293554507298</v>
      </c>
      <c r="X43" s="300">
        <f>X35/X46*100</f>
        <v>63.653020796179362</v>
      </c>
      <c r="Y43" s="48"/>
      <c r="Z43" s="91"/>
      <c r="AA43" s="100"/>
      <c r="AB43" s="59"/>
      <c r="AC43" s="48"/>
      <c r="AD43" s="48"/>
    </row>
    <row r="44" spans="2:30" s="226" customFormat="1" ht="93.75" hidden="1" customHeight="1">
      <c r="B44" s="4011"/>
      <c r="C44" s="237" t="s">
        <v>243</v>
      </c>
      <c r="D44" s="238" t="s">
        <v>105</v>
      </c>
      <c r="E44" s="239">
        <v>58.5</v>
      </c>
      <c r="F44" s="299">
        <f t="shared" si="5"/>
        <v>0</v>
      </c>
      <c r="G44" s="239">
        <v>56</v>
      </c>
      <c r="H44" s="240">
        <v>54.6</v>
      </c>
      <c r="I44" s="240">
        <v>54</v>
      </c>
      <c r="J44" s="241">
        <v>41.59</v>
      </c>
      <c r="K44" s="241">
        <v>49.25</v>
      </c>
      <c r="L44" s="241">
        <f>K86</f>
        <v>48.944713813936239</v>
      </c>
      <c r="M44" s="63">
        <f>K87</f>
        <v>48.622025783718968</v>
      </c>
      <c r="N44" s="63">
        <f>K88</f>
        <v>47.36338414410303</v>
      </c>
      <c r="O44" s="63">
        <f>$K$89</f>
        <v>42.083128194875869</v>
      </c>
      <c r="P44" s="63">
        <f>$K$90</f>
        <v>38.837994068492357</v>
      </c>
      <c r="Q44" s="2319">
        <f>$K$91</f>
        <v>33.761854195265535</v>
      </c>
      <c r="R44" s="2319">
        <f>$K$92</f>
        <v>28.68571432203872</v>
      </c>
      <c r="S44" s="2319">
        <f>$K$93</f>
        <v>24.339745519188085</v>
      </c>
      <c r="T44" s="241"/>
      <c r="U44" s="241"/>
      <c r="V44" s="241"/>
      <c r="W44" s="241"/>
      <c r="X44" s="241"/>
      <c r="Z44" s="242">
        <f>H44-P44</f>
        <v>15.762005931507645</v>
      </c>
      <c r="AA44" s="243"/>
      <c r="AB44" s="244"/>
    </row>
    <row r="45" spans="2:30" ht="135.75" customHeight="1">
      <c r="B45" s="4011"/>
      <c r="C45" s="67" t="s">
        <v>429</v>
      </c>
      <c r="D45" s="2300" t="s">
        <v>105</v>
      </c>
      <c r="E45" s="92">
        <v>15.3</v>
      </c>
      <c r="F45" s="92">
        <f t="shared" si="5"/>
        <v>18.799999999999997</v>
      </c>
      <c r="G45" s="92">
        <v>15</v>
      </c>
      <c r="H45" s="199">
        <v>15.8</v>
      </c>
      <c r="I45" s="199">
        <v>18.5</v>
      </c>
      <c r="J45" s="95">
        <v>15.8</v>
      </c>
      <c r="K45" s="95">
        <v>23.5</v>
      </c>
      <c r="L45" s="95">
        <v>19.600000000000001</v>
      </c>
      <c r="M45" s="95">
        <f>L87</f>
        <v>18.819188191881921</v>
      </c>
      <c r="N45" s="95">
        <f>54/274*100</f>
        <v>19.708029197080293</v>
      </c>
      <c r="O45" s="95">
        <v>20.399999999999999</v>
      </c>
      <c r="P45" s="95">
        <v>19.899999999999999</v>
      </c>
      <c r="Q45" s="2333">
        <f>19.7-0.1</f>
        <v>19.599999999999998</v>
      </c>
      <c r="R45" s="2333">
        <v>19.399999999999999</v>
      </c>
      <c r="S45" s="2333">
        <v>19</v>
      </c>
      <c r="T45" s="95">
        <f>S45-0.1</f>
        <v>18.899999999999999</v>
      </c>
      <c r="U45" s="95">
        <f>T45-0.1</f>
        <v>18.799999999999997</v>
      </c>
      <c r="V45" s="95">
        <f>U45-0.1</f>
        <v>18.699999999999996</v>
      </c>
      <c r="W45" s="95">
        <f>V45-0.1</f>
        <v>18.599999999999994</v>
      </c>
      <c r="X45" s="95">
        <f>W45-0.1</f>
        <v>18.499999999999993</v>
      </c>
      <c r="Z45" s="91"/>
      <c r="AA45" s="100"/>
      <c r="AB45" s="59"/>
    </row>
    <row r="46" spans="2:30" ht="90" customHeight="1">
      <c r="B46" s="4011"/>
      <c r="C46" s="71" t="s">
        <v>430</v>
      </c>
      <c r="D46" s="2299" t="s">
        <v>104</v>
      </c>
      <c r="E46" s="96">
        <v>10696.1</v>
      </c>
      <c r="F46" s="2379">
        <f t="shared" si="5"/>
        <v>14929.425000000001</v>
      </c>
      <c r="G46" s="96">
        <v>12134.1</v>
      </c>
      <c r="H46" s="96">
        <v>12558.3</v>
      </c>
      <c r="I46" s="96">
        <v>12561.3</v>
      </c>
      <c r="J46" s="96">
        <v>14393.7</v>
      </c>
      <c r="K46" s="96">
        <v>14622</v>
      </c>
      <c r="L46" s="96">
        <f>14624.6+L48</f>
        <v>14627</v>
      </c>
      <c r="M46" s="96">
        <f>14630.2+M48+1.31</f>
        <v>14633.51</v>
      </c>
      <c r="N46" s="96">
        <f>14713.6+N48-1.106+1.631</f>
        <v>14714.625</v>
      </c>
      <c r="O46" s="96">
        <f>14747.7+O48+28.541</f>
        <v>14779.941000000001</v>
      </c>
      <c r="P46" s="96">
        <f>14805.6+P48+0.458-0.179</f>
        <v>14807.559000000001</v>
      </c>
      <c r="Q46" s="2377">
        <f>14849.9+Q48+19.778</f>
        <v>14870.208000000001</v>
      </c>
      <c r="R46" s="2377">
        <f>Q46+R48+27.142</f>
        <v>14901.425000000001</v>
      </c>
      <c r="S46" s="2377">
        <f t="shared" ref="S46:X46" si="8">R46+S48</f>
        <v>14915.425000000001</v>
      </c>
      <c r="T46" s="2377">
        <f t="shared" si="8"/>
        <v>14929.425000000001</v>
      </c>
      <c r="U46" s="2377">
        <f t="shared" si="8"/>
        <v>14929.425000000001</v>
      </c>
      <c r="V46" s="2377">
        <f t="shared" si="8"/>
        <v>14929.425000000001</v>
      </c>
      <c r="W46" s="2377">
        <f t="shared" si="8"/>
        <v>14929.425000000001</v>
      </c>
      <c r="X46" s="2377">
        <f t="shared" si="8"/>
        <v>14929.425000000001</v>
      </c>
      <c r="Z46" s="97"/>
      <c r="AA46" s="151"/>
      <c r="AB46" s="153"/>
    </row>
    <row r="47" spans="2:30" ht="91.5" customHeight="1">
      <c r="B47" s="4011"/>
      <c r="C47" s="74" t="s">
        <v>431</v>
      </c>
      <c r="D47" s="98" t="s">
        <v>104</v>
      </c>
      <c r="E47" s="99">
        <v>63</v>
      </c>
      <c r="F47" s="99">
        <f>SUM(G47:U47)</f>
        <v>147.10500000000002</v>
      </c>
      <c r="G47" s="99">
        <v>9.1</v>
      </c>
      <c r="H47" s="99">
        <v>19.7</v>
      </c>
      <c r="I47" s="99">
        <v>10.5</v>
      </c>
      <c r="J47" s="99">
        <f t="shared" ref="J47:U47" si="9">J48+J49</f>
        <v>9.6999999999999993</v>
      </c>
      <c r="K47" s="99">
        <f t="shared" si="9"/>
        <v>15.399999999999999</v>
      </c>
      <c r="L47" s="99">
        <f t="shared" si="9"/>
        <v>5.9</v>
      </c>
      <c r="M47" s="99">
        <f t="shared" si="9"/>
        <v>3.7</v>
      </c>
      <c r="N47" s="99">
        <f t="shared" si="9"/>
        <v>8.1</v>
      </c>
      <c r="O47" s="99">
        <f t="shared" si="9"/>
        <v>9.6999999999999993</v>
      </c>
      <c r="P47" s="99">
        <f t="shared" si="9"/>
        <v>13.7</v>
      </c>
      <c r="Q47" s="2335">
        <f t="shared" si="9"/>
        <v>7.54</v>
      </c>
      <c r="R47" s="2335">
        <f t="shared" si="9"/>
        <v>5.2450000000000001</v>
      </c>
      <c r="S47" s="2335">
        <f t="shared" si="9"/>
        <v>14.82</v>
      </c>
      <c r="T47" s="99">
        <f t="shared" si="9"/>
        <v>14</v>
      </c>
      <c r="U47" s="99">
        <f t="shared" si="9"/>
        <v>0</v>
      </c>
      <c r="V47" s="99">
        <f>V48+V49</f>
        <v>0</v>
      </c>
      <c r="W47" s="99">
        <f>W48+W49</f>
        <v>0</v>
      </c>
      <c r="X47" s="99">
        <f>X48+X49</f>
        <v>0</v>
      </c>
      <c r="Z47" s="91"/>
      <c r="AA47" s="148"/>
      <c r="AB47" s="152"/>
    </row>
    <row r="48" spans="2:30" ht="131.25" customHeight="1">
      <c r="B48" s="4011"/>
      <c r="C48" s="74" t="s">
        <v>432</v>
      </c>
      <c r="D48" s="98" t="s">
        <v>104</v>
      </c>
      <c r="E48" s="99">
        <v>20.5</v>
      </c>
      <c r="F48" s="99">
        <f>SUM(G48:U48)</f>
        <v>66.284999999999997</v>
      </c>
      <c r="G48" s="99">
        <v>5.5</v>
      </c>
      <c r="H48" s="99">
        <v>10</v>
      </c>
      <c r="I48" s="99">
        <v>3</v>
      </c>
      <c r="J48" s="99">
        <v>1.2</v>
      </c>
      <c r="K48" s="99">
        <v>3.7</v>
      </c>
      <c r="L48" s="99">
        <v>2.4</v>
      </c>
      <c r="M48" s="99">
        <v>2</v>
      </c>
      <c r="N48" s="99">
        <v>0.5</v>
      </c>
      <c r="O48" s="99">
        <v>3.7</v>
      </c>
      <c r="P48" s="99">
        <v>1.68</v>
      </c>
      <c r="Q48" s="2335">
        <v>0.53</v>
      </c>
      <c r="R48" s="2335">
        <f>0.28+0.645+2.25+0.9</f>
        <v>4.0750000000000002</v>
      </c>
      <c r="S48" s="2335">
        <v>14</v>
      </c>
      <c r="T48" s="99">
        <v>14</v>
      </c>
      <c r="U48" s="99">
        <v>0</v>
      </c>
      <c r="V48" s="99">
        <v>0</v>
      </c>
      <c r="W48" s="99">
        <v>0</v>
      </c>
      <c r="X48" s="99">
        <v>0</v>
      </c>
      <c r="Z48" s="81"/>
      <c r="AA48" s="151"/>
      <c r="AB48" s="2366">
        <f>SUM(I48:U48)</f>
        <v>50.784999999999997</v>
      </c>
      <c r="AC48" s="2369" t="s">
        <v>1187</v>
      </c>
      <c r="AD48" s="291"/>
    </row>
    <row r="49" spans="2:28" ht="181.5" customHeight="1">
      <c r="B49" s="4011"/>
      <c r="C49" s="67" t="s">
        <v>433</v>
      </c>
      <c r="D49" s="98" t="s">
        <v>104</v>
      </c>
      <c r="E49" s="99">
        <v>42.5</v>
      </c>
      <c r="F49" s="99">
        <f>SUM(G49:U49)</f>
        <v>80.820000000000007</v>
      </c>
      <c r="G49" s="99">
        <v>3.5999999999999996</v>
      </c>
      <c r="H49" s="99">
        <v>9.6999999999999993</v>
      </c>
      <c r="I49" s="99">
        <v>7.5</v>
      </c>
      <c r="J49" s="99">
        <v>8.5</v>
      </c>
      <c r="K49" s="99">
        <v>11.7</v>
      </c>
      <c r="L49" s="99">
        <v>3.5</v>
      </c>
      <c r="M49" s="99">
        <v>1.7</v>
      </c>
      <c r="N49" s="99">
        <v>7.6</v>
      </c>
      <c r="O49" s="99">
        <v>6</v>
      </c>
      <c r="P49" s="99">
        <v>12.02</v>
      </c>
      <c r="Q49" s="2335">
        <v>7.01</v>
      </c>
      <c r="R49" s="2335">
        <v>1.17</v>
      </c>
      <c r="S49" s="2335">
        <v>0.82</v>
      </c>
      <c r="T49" s="99">
        <v>0</v>
      </c>
      <c r="U49" s="99">
        <v>0</v>
      </c>
      <c r="V49" s="99">
        <v>0</v>
      </c>
      <c r="W49" s="99">
        <v>0</v>
      </c>
      <c r="X49" s="99">
        <v>0</v>
      </c>
      <c r="Z49" s="150"/>
      <c r="AA49" s="2367">
        <f>SUM(I49:U49)</f>
        <v>67.52</v>
      </c>
      <c r="AB49" s="2368" t="s">
        <v>1188</v>
      </c>
    </row>
    <row r="50" spans="2:28" s="226" customFormat="1" ht="121.15" hidden="1" customHeight="1">
      <c r="B50" s="4011"/>
      <c r="C50" s="232" t="s">
        <v>242</v>
      </c>
      <c r="D50" s="233" t="s">
        <v>104</v>
      </c>
      <c r="E50" s="234">
        <f>4997.2-2450.9</f>
        <v>2546.2999999999997</v>
      </c>
      <c r="F50" s="234">
        <f>S50</f>
        <v>4222.1000000000004</v>
      </c>
      <c r="G50" s="234">
        <f>6586.2-3140.2</f>
        <v>3446</v>
      </c>
      <c r="H50" s="234">
        <f>7050.2-3304.9</f>
        <v>3745.2999999999997</v>
      </c>
      <c r="I50" s="234">
        <f>8281.5-4482.5</f>
        <v>3799</v>
      </c>
      <c r="J50" s="234">
        <v>3809</v>
      </c>
      <c r="K50" s="234">
        <v>4042.6</v>
      </c>
      <c r="L50" s="234">
        <f>4028.7+10</f>
        <v>4038.7</v>
      </c>
      <c r="M50" s="99">
        <f>4152.1+10</f>
        <v>4162.1000000000004</v>
      </c>
      <c r="N50" s="99">
        <f t="shared" ref="N50:S50" si="10">M50+10</f>
        <v>4172.1000000000004</v>
      </c>
      <c r="O50" s="99">
        <f t="shared" si="10"/>
        <v>4182.1000000000004</v>
      </c>
      <c r="P50" s="99">
        <f t="shared" si="10"/>
        <v>4192.1000000000004</v>
      </c>
      <c r="Q50" s="2335">
        <f t="shared" si="10"/>
        <v>4202.1000000000004</v>
      </c>
      <c r="R50" s="2335">
        <f t="shared" si="10"/>
        <v>4212.1000000000004</v>
      </c>
      <c r="S50" s="2335">
        <f t="shared" si="10"/>
        <v>4222.1000000000004</v>
      </c>
      <c r="T50" s="234"/>
      <c r="U50" s="234"/>
      <c r="V50" s="234"/>
      <c r="W50" s="234"/>
      <c r="X50" s="234"/>
      <c r="Y50" s="235">
        <f>I50-H50</f>
        <v>53.700000000000273</v>
      </c>
      <c r="Z50" s="236"/>
      <c r="AA50" s="231"/>
      <c r="AB50" s="229"/>
    </row>
    <row r="51" spans="2:28" ht="121.15" customHeight="1">
      <c r="B51" s="4011"/>
      <c r="C51" s="67" t="s">
        <v>434</v>
      </c>
      <c r="D51" s="98" t="s">
        <v>104</v>
      </c>
      <c r="E51" s="99">
        <f>9092.6-1997.2</f>
        <v>7095.4000000000005</v>
      </c>
      <c r="F51" s="99">
        <f>U51</f>
        <v>5546.3815505599996</v>
      </c>
      <c r="G51" s="99">
        <f>12116.8-6586.2</f>
        <v>5530.5999999999995</v>
      </c>
      <c r="H51" s="99">
        <f>12558.3-7050</f>
        <v>5508.2999999999993</v>
      </c>
      <c r="I51" s="99">
        <f>14392.5-8281.5</f>
        <v>6111</v>
      </c>
      <c r="J51" s="99">
        <v>6091</v>
      </c>
      <c r="K51" s="99">
        <v>6072.2</v>
      </c>
      <c r="L51" s="99">
        <f>6061.3-15</f>
        <v>6046.3</v>
      </c>
      <c r="M51" s="99">
        <f>5875.6-15-1.6</f>
        <v>5859</v>
      </c>
      <c r="N51" s="99">
        <f>5829-15</f>
        <v>5814</v>
      </c>
      <c r="O51" s="99">
        <f>5709.8-15+19.266</f>
        <v>5714.0659999999998</v>
      </c>
      <c r="P51" s="99">
        <v>5754.3</v>
      </c>
      <c r="Q51" s="2335">
        <f>5505.5+13.739</f>
        <v>5519.2389999999996</v>
      </c>
      <c r="R51" s="2335">
        <f>Q51+27.142</f>
        <v>5546.3809999999994</v>
      </c>
      <c r="S51" s="2335">
        <v>5546.3815505599996</v>
      </c>
      <c r="T51" s="99">
        <v>5546.3815505599996</v>
      </c>
      <c r="U51" s="99">
        <v>5546.3815505599996</v>
      </c>
      <c r="V51" s="99">
        <v>5546.3815505599996</v>
      </c>
      <c r="W51" s="99">
        <v>5546.3815505599996</v>
      </c>
      <c r="X51" s="99">
        <v>5546.3815505599996</v>
      </c>
      <c r="Y51" s="149"/>
      <c r="Z51" s="81"/>
      <c r="AA51" s="59"/>
      <c r="AB51" s="83"/>
    </row>
    <row r="52" spans="2:28" ht="121.9" customHeight="1">
      <c r="B52" s="4011"/>
      <c r="C52" s="62" t="s">
        <v>435</v>
      </c>
      <c r="D52" s="98" t="s">
        <v>105</v>
      </c>
      <c r="E52" s="99"/>
      <c r="F52" s="2362">
        <f>S52</f>
        <v>85.702500000000001</v>
      </c>
      <c r="G52" s="99"/>
      <c r="H52" s="99"/>
      <c r="I52" s="99"/>
      <c r="J52" s="99"/>
      <c r="K52" s="99"/>
      <c r="L52" s="99">
        <v>50</v>
      </c>
      <c r="M52" s="99">
        <v>56.5</v>
      </c>
      <c r="N52" s="99">
        <v>63.4</v>
      </c>
      <c r="O52" s="99">
        <v>69</v>
      </c>
      <c r="P52" s="99">
        <v>74</v>
      </c>
      <c r="Q52" s="2336">
        <v>79.985699999999994</v>
      </c>
      <c r="R52" s="2336">
        <v>85.250600000000006</v>
      </c>
      <c r="S52" s="2336">
        <v>85.702500000000001</v>
      </c>
      <c r="T52" s="99"/>
      <c r="U52" s="99"/>
      <c r="V52" s="99"/>
      <c r="W52" s="99"/>
      <c r="X52" s="99"/>
      <c r="Y52" s="2411">
        <f>S52-L52</f>
        <v>35.702500000000001</v>
      </c>
      <c r="Z52" s="91"/>
      <c r="AA52" s="148"/>
      <c r="AB52" s="83"/>
    </row>
    <row r="53" spans="2:28" ht="121.9" customHeight="1">
      <c r="B53" s="4011"/>
      <c r="C53" s="214" t="s">
        <v>436</v>
      </c>
      <c r="D53" s="215" t="s">
        <v>105</v>
      </c>
      <c r="E53" s="212"/>
      <c r="F53" s="212">
        <v>1.27</v>
      </c>
      <c r="G53" s="212"/>
      <c r="H53" s="212"/>
      <c r="I53" s="212"/>
      <c r="J53" s="212"/>
      <c r="K53" s="212"/>
      <c r="L53" s="212">
        <v>1.42</v>
      </c>
      <c r="M53" s="212">
        <v>1.42</v>
      </c>
      <c r="N53" s="212">
        <v>1.42</v>
      </c>
      <c r="O53" s="212" t="s">
        <v>90</v>
      </c>
      <c r="P53" s="212" t="s">
        <v>90</v>
      </c>
      <c r="Q53" s="2337" t="s">
        <v>90</v>
      </c>
      <c r="R53" s="2337" t="s">
        <v>90</v>
      </c>
      <c r="S53" s="2338" t="s">
        <v>90</v>
      </c>
      <c r="T53" s="216"/>
      <c r="U53" s="216"/>
      <c r="V53" s="216"/>
      <c r="W53" s="216"/>
      <c r="X53" s="216"/>
      <c r="Y53" s="57"/>
      <c r="Z53" s="91"/>
      <c r="AA53" s="148"/>
      <c r="AB53" s="83"/>
    </row>
    <row r="54" spans="2:28" ht="138.75" customHeight="1">
      <c r="B54" s="4011"/>
      <c r="C54" s="62" t="s">
        <v>437</v>
      </c>
      <c r="D54" s="2299" t="s">
        <v>105</v>
      </c>
      <c r="E54" s="96"/>
      <c r="F54" s="96">
        <v>48.8</v>
      </c>
      <c r="G54" s="96"/>
      <c r="H54" s="96"/>
      <c r="I54" s="96"/>
      <c r="J54" s="96"/>
      <c r="K54" s="96"/>
      <c r="L54" s="96">
        <v>93</v>
      </c>
      <c r="M54" s="96">
        <v>86</v>
      </c>
      <c r="N54" s="96">
        <v>79.099999999999994</v>
      </c>
      <c r="O54" s="96" t="s">
        <v>90</v>
      </c>
      <c r="P54" s="96" t="s">
        <v>90</v>
      </c>
      <c r="Q54" s="2334" t="s">
        <v>90</v>
      </c>
      <c r="R54" s="2334" t="s">
        <v>90</v>
      </c>
      <c r="S54" s="2335" t="s">
        <v>90</v>
      </c>
      <c r="T54" s="99"/>
      <c r="U54" s="99"/>
      <c r="V54" s="99"/>
      <c r="W54" s="99"/>
      <c r="X54" s="99"/>
      <c r="Y54" s="57"/>
      <c r="Z54" s="91"/>
      <c r="AA54" s="148"/>
      <c r="AB54" s="83"/>
    </row>
    <row r="55" spans="2:28" ht="262.5" customHeight="1">
      <c r="B55" s="4011"/>
      <c r="C55" s="62" t="s">
        <v>438</v>
      </c>
      <c r="D55" s="2299" t="s">
        <v>105</v>
      </c>
      <c r="E55" s="96"/>
      <c r="F55" s="96">
        <v>80</v>
      </c>
      <c r="G55" s="96"/>
      <c r="H55" s="96"/>
      <c r="I55" s="96"/>
      <c r="J55" s="96"/>
      <c r="K55" s="96"/>
      <c r="L55" s="96">
        <v>0</v>
      </c>
      <c r="M55" s="96">
        <v>10</v>
      </c>
      <c r="N55" s="96">
        <v>20</v>
      </c>
      <c r="O55" s="96" t="s">
        <v>90</v>
      </c>
      <c r="P55" s="96" t="s">
        <v>90</v>
      </c>
      <c r="Q55" s="2334" t="s">
        <v>90</v>
      </c>
      <c r="R55" s="2334" t="s">
        <v>90</v>
      </c>
      <c r="S55" s="2335" t="s">
        <v>90</v>
      </c>
      <c r="T55" s="99"/>
      <c r="U55" s="99"/>
      <c r="V55" s="99"/>
      <c r="W55" s="99"/>
      <c r="X55" s="99"/>
      <c r="Y55" s="57"/>
      <c r="Z55" s="91"/>
      <c r="AA55" s="148"/>
      <c r="AB55" s="83"/>
    </row>
    <row r="56" spans="2:28" ht="207.75" customHeight="1">
      <c r="B56" s="4011"/>
      <c r="C56" s="62" t="s">
        <v>439</v>
      </c>
      <c r="D56" s="2300" t="s">
        <v>105</v>
      </c>
      <c r="E56" s="92"/>
      <c r="F56" s="92">
        <v>70</v>
      </c>
      <c r="G56" s="92"/>
      <c r="H56" s="92"/>
      <c r="I56" s="92"/>
      <c r="J56" s="92"/>
      <c r="K56" s="92"/>
      <c r="L56" s="92">
        <v>0</v>
      </c>
      <c r="M56" s="92">
        <v>10</v>
      </c>
      <c r="N56" s="92">
        <v>20</v>
      </c>
      <c r="O56" s="92" t="s">
        <v>90</v>
      </c>
      <c r="P56" s="92" t="s">
        <v>90</v>
      </c>
      <c r="Q56" s="2322" t="s">
        <v>90</v>
      </c>
      <c r="R56" s="2322" t="s">
        <v>90</v>
      </c>
      <c r="S56" s="2335" t="s">
        <v>90</v>
      </c>
      <c r="T56" s="99"/>
      <c r="U56" s="99"/>
      <c r="V56" s="99"/>
      <c r="W56" s="99"/>
      <c r="X56" s="99"/>
      <c r="Y56" s="57"/>
      <c r="Z56" s="91"/>
      <c r="AA56" s="148"/>
      <c r="AB56" s="83"/>
    </row>
    <row r="57" spans="2:28" ht="122.25" customHeight="1">
      <c r="B57" s="4011"/>
      <c r="C57" s="62" t="s">
        <v>440</v>
      </c>
      <c r="D57" s="2300" t="s">
        <v>105</v>
      </c>
      <c r="E57" s="92"/>
      <c r="F57" s="1780" t="str">
        <f>R57</f>
        <v>-</v>
      </c>
      <c r="G57" s="94"/>
      <c r="H57" s="94"/>
      <c r="I57" s="94"/>
      <c r="J57" s="94"/>
      <c r="K57" s="94"/>
      <c r="L57" s="94">
        <v>0</v>
      </c>
      <c r="M57" s="94">
        <v>0</v>
      </c>
      <c r="N57" s="94">
        <v>40.205649999999999</v>
      </c>
      <c r="O57" s="94" t="s">
        <v>90</v>
      </c>
      <c r="P57" s="94" t="s">
        <v>90</v>
      </c>
      <c r="Q57" s="2327" t="s">
        <v>90</v>
      </c>
      <c r="R57" s="2327" t="s">
        <v>90</v>
      </c>
      <c r="S57" s="2338" t="s">
        <v>90</v>
      </c>
      <c r="T57" s="216"/>
      <c r="U57" s="216"/>
      <c r="V57" s="216"/>
      <c r="W57" s="216"/>
      <c r="X57" s="216"/>
      <c r="Y57" s="57"/>
      <c r="Z57" s="91"/>
      <c r="AA57" s="148"/>
      <c r="AB57" s="83"/>
    </row>
    <row r="58" spans="2:28" ht="206.25" customHeight="1">
      <c r="B58" s="4011"/>
      <c r="C58" s="62" t="s">
        <v>441</v>
      </c>
      <c r="D58" s="2300" t="s">
        <v>105</v>
      </c>
      <c r="E58" s="92"/>
      <c r="F58" s="94">
        <v>100</v>
      </c>
      <c r="G58" s="94"/>
      <c r="H58" s="94"/>
      <c r="I58" s="94"/>
      <c r="J58" s="94"/>
      <c r="K58" s="94"/>
      <c r="L58" s="94"/>
      <c r="M58" s="94"/>
      <c r="N58" s="94">
        <v>60</v>
      </c>
      <c r="O58" s="94">
        <v>80</v>
      </c>
      <c r="P58" s="94">
        <v>100</v>
      </c>
      <c r="Q58" s="2327"/>
      <c r="R58" s="2327"/>
      <c r="S58" s="2337"/>
      <c r="T58" s="212"/>
      <c r="U58" s="212"/>
      <c r="V58" s="212"/>
      <c r="W58" s="212"/>
      <c r="X58" s="212"/>
      <c r="Y58" s="57"/>
      <c r="Z58" s="91"/>
      <c r="AA58" s="148"/>
      <c r="AB58" s="83"/>
    </row>
    <row r="59" spans="2:28" ht="182.25" customHeight="1">
      <c r="B59" s="4011"/>
      <c r="C59" s="62" t="s">
        <v>442</v>
      </c>
      <c r="D59" s="2299" t="s">
        <v>105</v>
      </c>
      <c r="E59" s="92"/>
      <c r="F59" s="94">
        <v>100</v>
      </c>
      <c r="G59" s="94"/>
      <c r="H59" s="94"/>
      <c r="I59" s="94"/>
      <c r="J59" s="94"/>
      <c r="K59" s="94"/>
      <c r="L59" s="94"/>
      <c r="M59" s="94"/>
      <c r="N59" s="94">
        <v>52.7</v>
      </c>
      <c r="O59" s="94">
        <v>90</v>
      </c>
      <c r="P59" s="94">
        <v>100</v>
      </c>
      <c r="Q59" s="2327"/>
      <c r="R59" s="2327"/>
      <c r="S59" s="2337"/>
      <c r="T59" s="212"/>
      <c r="U59" s="212"/>
      <c r="V59" s="212"/>
      <c r="W59" s="212"/>
      <c r="X59" s="212"/>
      <c r="Y59" s="57"/>
      <c r="Z59" s="91"/>
      <c r="AA59" s="148"/>
      <c r="AB59" s="83"/>
    </row>
    <row r="60" spans="2:28" ht="147" customHeight="1">
      <c r="B60" s="4011"/>
      <c r="C60" s="62" t="s">
        <v>443</v>
      </c>
      <c r="D60" s="2299" t="s">
        <v>105</v>
      </c>
      <c r="E60" s="92"/>
      <c r="F60" s="94">
        <v>100</v>
      </c>
      <c r="G60" s="94"/>
      <c r="H60" s="94"/>
      <c r="I60" s="94"/>
      <c r="J60" s="94"/>
      <c r="K60" s="94"/>
      <c r="L60" s="94"/>
      <c r="M60" s="94"/>
      <c r="N60" s="94">
        <v>79.8</v>
      </c>
      <c r="O60" s="94">
        <v>100</v>
      </c>
      <c r="P60" s="94"/>
      <c r="Q60" s="2327"/>
      <c r="R60" s="2327"/>
      <c r="S60" s="2337"/>
      <c r="T60" s="212"/>
      <c r="U60" s="212"/>
      <c r="V60" s="212"/>
      <c r="W60" s="212"/>
      <c r="X60" s="212"/>
      <c r="Y60" s="57"/>
      <c r="Z60" s="91"/>
      <c r="AA60" s="148"/>
      <c r="AB60" s="83"/>
    </row>
    <row r="61" spans="2:28" ht="147" customHeight="1">
      <c r="B61" s="4011"/>
      <c r="C61" s="62" t="s">
        <v>462</v>
      </c>
      <c r="D61" s="2299" t="s">
        <v>105</v>
      </c>
      <c r="E61" s="92"/>
      <c r="F61" s="94">
        <f t="shared" ref="F61:F66" si="11">S61</f>
        <v>40</v>
      </c>
      <c r="G61" s="94"/>
      <c r="H61" s="94"/>
      <c r="I61" s="94"/>
      <c r="J61" s="94"/>
      <c r="K61" s="94"/>
      <c r="L61" s="94"/>
      <c r="M61" s="94"/>
      <c r="N61" s="94">
        <v>0</v>
      </c>
      <c r="O61" s="94">
        <v>10</v>
      </c>
      <c r="P61" s="94">
        <v>20</v>
      </c>
      <c r="Q61" s="2327">
        <v>30</v>
      </c>
      <c r="R61" s="2327">
        <v>40</v>
      </c>
      <c r="S61" s="2337">
        <v>40</v>
      </c>
      <c r="T61" s="212"/>
      <c r="U61" s="212"/>
      <c r="V61" s="212"/>
      <c r="W61" s="212"/>
      <c r="X61" s="212"/>
      <c r="Y61" s="57"/>
      <c r="Z61" s="91"/>
      <c r="AA61" s="148"/>
      <c r="AB61" s="83"/>
    </row>
    <row r="62" spans="2:28" ht="147" customHeight="1">
      <c r="B62" s="4011"/>
      <c r="C62" s="62" t="s">
        <v>461</v>
      </c>
      <c r="D62" s="2299" t="s">
        <v>105</v>
      </c>
      <c r="E62" s="92"/>
      <c r="F62" s="94">
        <f t="shared" si="11"/>
        <v>30</v>
      </c>
      <c r="G62" s="94"/>
      <c r="H62" s="94"/>
      <c r="I62" s="94"/>
      <c r="J62" s="94"/>
      <c r="K62" s="94"/>
      <c r="L62" s="94"/>
      <c r="M62" s="94"/>
      <c r="N62" s="94">
        <v>0</v>
      </c>
      <c r="O62" s="94">
        <v>7</v>
      </c>
      <c r="P62" s="94">
        <v>15</v>
      </c>
      <c r="Q62" s="2327">
        <v>20</v>
      </c>
      <c r="R62" s="2327">
        <v>25</v>
      </c>
      <c r="S62" s="2337">
        <v>30</v>
      </c>
      <c r="T62" s="212"/>
      <c r="U62" s="212"/>
      <c r="V62" s="212"/>
      <c r="W62" s="212"/>
      <c r="X62" s="212"/>
      <c r="Y62" s="57"/>
      <c r="Z62" s="91"/>
      <c r="AA62" s="148"/>
      <c r="AB62" s="83"/>
    </row>
    <row r="63" spans="2:28" ht="126" customHeight="1">
      <c r="B63" s="4011"/>
      <c r="C63" s="62" t="s">
        <v>460</v>
      </c>
      <c r="D63" s="2299" t="s">
        <v>105</v>
      </c>
      <c r="E63" s="92"/>
      <c r="F63" s="94">
        <f t="shared" si="11"/>
        <v>74</v>
      </c>
      <c r="G63" s="94"/>
      <c r="H63" s="94"/>
      <c r="I63" s="94"/>
      <c r="J63" s="94"/>
      <c r="K63" s="94"/>
      <c r="L63" s="94"/>
      <c r="M63" s="94"/>
      <c r="N63" s="94">
        <v>100</v>
      </c>
      <c r="O63" s="94">
        <v>62</v>
      </c>
      <c r="P63" s="94">
        <v>64</v>
      </c>
      <c r="Q63" s="2327">
        <v>66</v>
      </c>
      <c r="R63" s="2327">
        <v>70</v>
      </c>
      <c r="S63" s="2337">
        <v>74</v>
      </c>
      <c r="T63" s="212"/>
      <c r="U63" s="212"/>
      <c r="V63" s="212"/>
      <c r="W63" s="212"/>
      <c r="X63" s="212"/>
      <c r="Y63" s="57"/>
      <c r="Z63" s="91"/>
      <c r="AA63" s="148"/>
      <c r="AB63" s="83"/>
    </row>
    <row r="64" spans="2:28" ht="126" customHeight="1">
      <c r="B64" s="4011"/>
      <c r="C64" s="62" t="s">
        <v>1002</v>
      </c>
      <c r="D64" s="2299" t="s">
        <v>104</v>
      </c>
      <c r="E64" s="92"/>
      <c r="F64" s="94">
        <f t="shared" si="11"/>
        <v>11.42</v>
      </c>
      <c r="G64" s="94"/>
      <c r="H64" s="94"/>
      <c r="I64" s="94"/>
      <c r="J64" s="94"/>
      <c r="K64" s="94"/>
      <c r="L64" s="94"/>
      <c r="M64" s="94"/>
      <c r="N64" s="94"/>
      <c r="O64" s="94"/>
      <c r="P64" s="94">
        <v>6.32</v>
      </c>
      <c r="Q64" s="2327">
        <v>11.42</v>
      </c>
      <c r="R64" s="2327">
        <v>11.42</v>
      </c>
      <c r="S64" s="2337">
        <v>11.42</v>
      </c>
      <c r="T64" s="212"/>
      <c r="U64" s="212"/>
      <c r="V64" s="212"/>
      <c r="W64" s="212"/>
      <c r="X64" s="212"/>
      <c r="Y64" s="57"/>
      <c r="Z64" s="91"/>
      <c r="AA64" s="148"/>
      <c r="AB64" s="83"/>
    </row>
    <row r="65" spans="2:28" ht="124.5" customHeight="1">
      <c r="B65" s="4012"/>
      <c r="C65" s="1775" t="s">
        <v>1003</v>
      </c>
      <c r="D65" s="2300" t="s">
        <v>1004</v>
      </c>
      <c r="E65" s="92"/>
      <c r="F65" s="1780">
        <f t="shared" si="11"/>
        <v>3.6724999999999999</v>
      </c>
      <c r="G65" s="94"/>
      <c r="H65" s="94"/>
      <c r="I65" s="94"/>
      <c r="J65" s="94"/>
      <c r="K65" s="94"/>
      <c r="L65" s="94"/>
      <c r="M65" s="94"/>
      <c r="N65" s="94"/>
      <c r="O65" s="94"/>
      <c r="P65" s="1780">
        <v>0.39419999999999999</v>
      </c>
      <c r="Q65" s="2339">
        <v>1.2825</v>
      </c>
      <c r="R65" s="2339">
        <v>2.4725000000000001</v>
      </c>
      <c r="S65" s="2339">
        <v>3.6724999999999999</v>
      </c>
      <c r="T65" s="94"/>
      <c r="U65" s="94"/>
      <c r="V65" s="94"/>
      <c r="W65" s="94"/>
      <c r="X65" s="94"/>
      <c r="Y65" s="57"/>
      <c r="Z65" s="91"/>
      <c r="AA65" s="148"/>
      <c r="AB65" s="83"/>
    </row>
    <row r="66" spans="2:28" ht="95.25" customHeight="1">
      <c r="B66" s="302"/>
      <c r="C66" s="1775" t="s">
        <v>1181</v>
      </c>
      <c r="D66" s="2300" t="s">
        <v>105</v>
      </c>
      <c r="E66" s="92"/>
      <c r="F66" s="1780">
        <f t="shared" si="11"/>
        <v>65.558400000000006</v>
      </c>
      <c r="G66" s="94"/>
      <c r="H66" s="94"/>
      <c r="I66" s="94"/>
      <c r="J66" s="94"/>
      <c r="K66" s="94"/>
      <c r="L66" s="94"/>
      <c r="M66" s="94"/>
      <c r="N66" s="94"/>
      <c r="O66" s="94"/>
      <c r="P66" s="1780">
        <v>0</v>
      </c>
      <c r="Q66" s="2339">
        <v>50.236199999999997</v>
      </c>
      <c r="R66" s="2339">
        <v>55.779299999999999</v>
      </c>
      <c r="S66" s="2339">
        <v>65.558400000000006</v>
      </c>
      <c r="T66" s="94"/>
      <c r="U66" s="94"/>
      <c r="V66" s="94"/>
      <c r="W66" s="94"/>
      <c r="X66" s="94"/>
      <c r="Y66" s="57"/>
      <c r="Z66" s="91"/>
      <c r="AA66" s="148"/>
      <c r="AB66" s="83"/>
    </row>
    <row r="67" spans="2:28" ht="69.75" customHeight="1">
      <c r="B67" s="302"/>
      <c r="C67" s="1775" t="s">
        <v>1182</v>
      </c>
      <c r="D67" s="2300" t="s">
        <v>104</v>
      </c>
      <c r="E67" s="92"/>
      <c r="F67" s="1780" t="s">
        <v>90</v>
      </c>
      <c r="G67" s="94"/>
      <c r="H67" s="94"/>
      <c r="I67" s="94"/>
      <c r="J67" s="94"/>
      <c r="K67" s="94"/>
      <c r="L67" s="94"/>
      <c r="M67" s="94"/>
      <c r="N67" s="94"/>
      <c r="O67" s="94"/>
      <c r="P67" s="1780"/>
      <c r="Q67" s="2339">
        <v>3.794</v>
      </c>
      <c r="R67" s="2339">
        <v>0</v>
      </c>
      <c r="S67" s="2327">
        <v>0</v>
      </c>
      <c r="T67" s="94"/>
      <c r="U67" s="94"/>
      <c r="V67" s="94"/>
      <c r="W67" s="94"/>
      <c r="X67" s="94"/>
      <c r="Y67" s="57"/>
      <c r="Z67" s="91"/>
      <c r="AA67" s="148"/>
      <c r="AB67" s="83"/>
    </row>
    <row r="68" spans="2:28">
      <c r="B68" s="302"/>
      <c r="C68" s="102"/>
      <c r="D68" s="103"/>
      <c r="E68" s="104"/>
      <c r="F68" s="104"/>
      <c r="G68" s="104"/>
      <c r="H68" s="104"/>
      <c r="I68" s="104"/>
      <c r="J68" s="104"/>
      <c r="K68" s="104"/>
      <c r="L68" s="104"/>
      <c r="M68" s="104"/>
      <c r="N68" s="104"/>
      <c r="O68" s="104"/>
      <c r="P68" s="104"/>
      <c r="Q68" s="2340"/>
      <c r="R68" s="2340"/>
      <c r="S68" s="2340"/>
      <c r="T68" s="104"/>
      <c r="U68" s="104"/>
      <c r="V68" s="104"/>
      <c r="W68" s="104"/>
      <c r="X68" s="104"/>
    </row>
    <row r="69" spans="2:28">
      <c r="B69" s="101"/>
      <c r="C69" s="102"/>
      <c r="D69" s="103"/>
      <c r="E69" s="104"/>
      <c r="F69" s="104"/>
      <c r="G69" s="104"/>
      <c r="H69" s="104"/>
      <c r="I69" s="104"/>
      <c r="J69" s="104"/>
      <c r="K69" s="104"/>
      <c r="L69" s="104"/>
      <c r="M69" s="104"/>
      <c r="N69" s="104"/>
      <c r="O69" s="104">
        <f>O19+O20+O36+O47</f>
        <v>413.2</v>
      </c>
      <c r="P69" s="104">
        <f>P19+P20+P36+P47</f>
        <v>478</v>
      </c>
      <c r="Q69" s="2340">
        <f>Q19+Q20+Q36+Q47</f>
        <v>574.77</v>
      </c>
      <c r="R69" s="2340">
        <f>R19+R20+R36+R47</f>
        <v>364.94499999999999</v>
      </c>
      <c r="S69" s="2340">
        <f>S19+S20+S36+S47</f>
        <v>392.11999999999995</v>
      </c>
      <c r="T69" s="280"/>
      <c r="U69" s="280"/>
      <c r="V69" s="280"/>
      <c r="W69" s="280"/>
      <c r="X69" s="280"/>
    </row>
    <row r="70" spans="2:28" ht="18.75" customHeight="1">
      <c r="B70" s="54" t="s">
        <v>144</v>
      </c>
      <c r="C70" s="297"/>
      <c r="D70" s="297"/>
      <c r="E70" s="297"/>
      <c r="F70" s="297"/>
      <c r="G70" s="297"/>
      <c r="H70" s="297"/>
      <c r="I70" s="297"/>
      <c r="J70" s="297"/>
      <c r="K70" s="297"/>
      <c r="L70" s="297"/>
      <c r="M70" s="297"/>
      <c r="N70" s="297"/>
      <c r="O70" s="297"/>
      <c r="P70" s="297"/>
      <c r="Q70" s="2341"/>
      <c r="R70" s="2341"/>
      <c r="S70" s="2341"/>
      <c r="T70" s="297"/>
      <c r="U70" s="297"/>
      <c r="V70" s="297"/>
      <c r="W70" s="297"/>
      <c r="X70" s="297"/>
    </row>
    <row r="71" spans="2:28">
      <c r="B71" s="297" t="s">
        <v>145</v>
      </c>
      <c r="C71" s="297"/>
      <c r="D71" s="2296"/>
      <c r="E71" s="297"/>
      <c r="F71" s="297"/>
      <c r="G71" s="297"/>
      <c r="H71" s="297"/>
      <c r="I71" s="297"/>
      <c r="J71" s="297"/>
      <c r="K71" s="297"/>
      <c r="L71" s="297"/>
      <c r="M71" s="297"/>
      <c r="N71" s="297"/>
      <c r="O71" s="297"/>
      <c r="P71" s="297"/>
      <c r="Q71" s="2341"/>
      <c r="R71" s="2341"/>
      <c r="S71" s="2341"/>
      <c r="T71" s="297"/>
      <c r="U71" s="297"/>
      <c r="V71" s="297"/>
      <c r="W71" s="297"/>
      <c r="X71" s="297"/>
    </row>
    <row r="72" spans="2:28" ht="30" customHeight="1">
      <c r="B72" s="297" t="s">
        <v>146</v>
      </c>
      <c r="C72" s="295"/>
      <c r="D72" s="295"/>
      <c r="E72" s="295"/>
      <c r="F72" s="295"/>
      <c r="G72" s="295"/>
      <c r="H72" s="295"/>
      <c r="I72" s="295"/>
      <c r="J72" s="295"/>
      <c r="K72" s="295"/>
      <c r="L72" s="295"/>
      <c r="M72" s="295"/>
      <c r="N72" s="295"/>
      <c r="O72" s="295"/>
      <c r="P72" s="295"/>
      <c r="Q72" s="2342"/>
      <c r="R72" s="2342"/>
      <c r="S72" s="2342"/>
      <c r="T72" s="295"/>
      <c r="U72" s="295"/>
      <c r="V72" s="295"/>
      <c r="W72" s="295"/>
      <c r="X72" s="295"/>
    </row>
    <row r="73" spans="2:28">
      <c r="B73" s="295" t="s">
        <v>147</v>
      </c>
      <c r="C73" s="296"/>
      <c r="D73" s="296"/>
      <c r="E73" s="296"/>
      <c r="F73" s="296"/>
      <c r="G73" s="296"/>
      <c r="H73" s="296"/>
      <c r="I73" s="296"/>
      <c r="J73" s="296"/>
      <c r="K73" s="296"/>
      <c r="L73" s="296"/>
      <c r="M73" s="296"/>
      <c r="N73" s="296"/>
      <c r="O73" s="296"/>
      <c r="P73" s="296"/>
      <c r="Q73" s="2343"/>
      <c r="R73" s="2343"/>
      <c r="S73" s="2343"/>
      <c r="T73" s="296"/>
      <c r="U73" s="296"/>
      <c r="V73" s="296"/>
      <c r="W73" s="296"/>
      <c r="X73" s="296"/>
    </row>
    <row r="74" spans="2:28">
      <c r="B74" s="296" t="s">
        <v>148</v>
      </c>
      <c r="E74" s="57" t="e">
        <f>E34/#REF!*100</f>
        <v>#REF!</v>
      </c>
      <c r="F74" s="57" t="e">
        <f>F34/#REF!*100</f>
        <v>#REF!</v>
      </c>
      <c r="G74" s="57" t="e">
        <f>G34/#REF!*100</f>
        <v>#REF!</v>
      </c>
      <c r="H74" s="57" t="e">
        <f>H34/#REF!*100</f>
        <v>#REF!</v>
      </c>
      <c r="I74" s="57" t="e">
        <f>I34/#REF!*100</f>
        <v>#REF!</v>
      </c>
      <c r="J74" s="57" t="e">
        <f>J34/#REF!*100</f>
        <v>#REF!</v>
      </c>
      <c r="K74" s="57" t="e">
        <f>K34/#REF!*100</f>
        <v>#REF!</v>
      </c>
      <c r="L74" s="57" t="e">
        <f>L34/#REF!*100</f>
        <v>#REF!</v>
      </c>
      <c r="M74" s="57" t="e">
        <f>M34/#REF!*100</f>
        <v>#REF!</v>
      </c>
      <c r="N74" s="57" t="e">
        <f>N34/#REF!*100</f>
        <v>#REF!</v>
      </c>
      <c r="O74" s="57" t="e">
        <f>O34/#REF!*100</f>
        <v>#REF!</v>
      </c>
      <c r="P74" s="57" t="e">
        <f>P34/#REF!*100</f>
        <v>#REF!</v>
      </c>
      <c r="Q74" s="2344"/>
      <c r="R74" s="2344"/>
      <c r="S74" s="2344"/>
      <c r="T74" s="57"/>
      <c r="U74" s="57"/>
      <c r="V74" s="57"/>
      <c r="W74" s="57"/>
      <c r="X74" s="57"/>
    </row>
    <row r="75" spans="2:28">
      <c r="B75" s="55"/>
      <c r="J75" s="48"/>
      <c r="K75" s="48"/>
    </row>
    <row r="76" spans="2:28">
      <c r="E76" s="85" t="e">
        <f>#REF!*0.36</f>
        <v>#REF!</v>
      </c>
      <c r="F76" s="85" t="e">
        <f>#REF!*0.36</f>
        <v>#REF!</v>
      </c>
      <c r="G76" s="85" t="e">
        <f>#REF!*0.36</f>
        <v>#REF!</v>
      </c>
      <c r="H76" s="85" t="e">
        <f>#REF!*0.36</f>
        <v>#REF!</v>
      </c>
      <c r="I76" s="85" t="e">
        <f>#REF!*0.36</f>
        <v>#REF!</v>
      </c>
      <c r="J76" s="85" t="e">
        <f>#REF!*0.36</f>
        <v>#REF!</v>
      </c>
      <c r="K76" s="85" t="e">
        <f>#REF!*0.36</f>
        <v>#REF!</v>
      </c>
      <c r="L76" s="85" t="e">
        <f>#REF!*0.36</f>
        <v>#REF!</v>
      </c>
      <c r="M76" s="85" t="e">
        <f>#REF!*0.36</f>
        <v>#REF!</v>
      </c>
      <c r="N76" s="85" t="e">
        <f>#REF!*0.36</f>
        <v>#REF!</v>
      </c>
      <c r="O76" s="85" t="e">
        <f>#REF!*0.36</f>
        <v>#REF!</v>
      </c>
      <c r="P76" s="85" t="e">
        <f>#REF!*0.36</f>
        <v>#REF!</v>
      </c>
      <c r="Q76" s="2345"/>
      <c r="R76" s="2345"/>
      <c r="S76" s="2345"/>
      <c r="T76" s="85"/>
      <c r="U76" s="85"/>
      <c r="V76" s="85"/>
      <c r="W76" s="85"/>
      <c r="X76" s="85"/>
    </row>
    <row r="77" spans="2:28">
      <c r="J77" s="48"/>
      <c r="K77" s="48"/>
    </row>
    <row r="78" spans="2:28">
      <c r="E78" s="85" t="e">
        <f>#REF!+#REF!</f>
        <v>#REF!</v>
      </c>
      <c r="F78" s="85" t="e">
        <f>#REF!+#REF!</f>
        <v>#REF!</v>
      </c>
      <c r="G78" s="85" t="e">
        <f>#REF!+#REF!</f>
        <v>#REF!</v>
      </c>
      <c r="H78" s="85" t="e">
        <f>#REF!+#REF!</f>
        <v>#REF!</v>
      </c>
      <c r="I78" s="85" t="e">
        <f>#REF!+#REF!</f>
        <v>#REF!</v>
      </c>
      <c r="J78" s="85" t="e">
        <f>#REF!+#REF!</f>
        <v>#REF!</v>
      </c>
      <c r="K78" s="85" t="e">
        <f>#REF!+#REF!</f>
        <v>#REF!</v>
      </c>
      <c r="L78" s="85" t="e">
        <f>#REF!+#REF!</f>
        <v>#REF!</v>
      </c>
      <c r="M78" s="85" t="e">
        <f>#REF!+#REF!</f>
        <v>#REF!</v>
      </c>
      <c r="N78" s="85" t="e">
        <f>#REF!+#REF!</f>
        <v>#REF!</v>
      </c>
      <c r="O78" s="85" t="e">
        <f>#REF!+#REF!</f>
        <v>#REF!</v>
      </c>
      <c r="P78" s="85" t="e">
        <f>#REF!+#REF!</f>
        <v>#REF!</v>
      </c>
      <c r="Q78" s="2345"/>
      <c r="R78" s="2345"/>
      <c r="S78" s="2345"/>
      <c r="T78" s="85"/>
      <c r="U78" s="85"/>
      <c r="V78" s="85"/>
      <c r="W78" s="85"/>
      <c r="X78" s="85"/>
    </row>
    <row r="79" spans="2:28">
      <c r="J79" s="48"/>
      <c r="K79" s="48"/>
    </row>
    <row r="80" spans="2:28">
      <c r="D80" s="202">
        <v>2012</v>
      </c>
      <c r="E80" s="203">
        <f>10057.5</f>
        <v>10057.5</v>
      </c>
      <c r="F80" s="188" t="s">
        <v>1306</v>
      </c>
      <c r="G80" s="204">
        <f>E80/12738.6*100</f>
        <v>78.952946163628653</v>
      </c>
      <c r="H80" s="205">
        <f t="shared" ref="H80:H95" si="12">E80/17820*100</f>
        <v>56.439393939393945</v>
      </c>
      <c r="I80" s="188"/>
      <c r="J80" s="188"/>
      <c r="K80" s="188"/>
      <c r="L80" s="188"/>
      <c r="M80" s="202">
        <v>2012</v>
      </c>
      <c r="N80" s="188"/>
      <c r="O80" s="188"/>
      <c r="P80" s="188"/>
    </row>
    <row r="81" spans="4:16">
      <c r="D81" s="202">
        <v>2013</v>
      </c>
      <c r="E81" s="206">
        <f>10057.5+G19+G20</f>
        <v>10105.5</v>
      </c>
      <c r="F81" s="207"/>
      <c r="G81" s="204">
        <f>E81/G16*100</f>
        <v>79.193605266251325</v>
      </c>
      <c r="H81" s="205">
        <f t="shared" si="12"/>
        <v>56.708754208754208</v>
      </c>
      <c r="I81" s="188"/>
      <c r="J81" s="188"/>
      <c r="K81" s="188"/>
      <c r="L81" s="188"/>
      <c r="M81" s="202">
        <v>2013</v>
      </c>
      <c r="N81" s="188"/>
      <c r="O81" s="188"/>
      <c r="P81" s="188"/>
    </row>
    <row r="82" spans="4:16">
      <c r="D82" s="202">
        <v>2014</v>
      </c>
      <c r="E82" s="204">
        <f>10222+H19+H20</f>
        <v>10260.300000000001</v>
      </c>
      <c r="F82" s="204"/>
      <c r="G82" s="204">
        <f>E82/H16*100</f>
        <v>80.246990825831588</v>
      </c>
      <c r="H82" s="205">
        <f t="shared" si="12"/>
        <v>57.57744107744108</v>
      </c>
      <c r="I82" s="188"/>
      <c r="J82" s="188"/>
      <c r="K82" s="188"/>
      <c r="L82" s="188"/>
      <c r="M82" s="202">
        <v>2014</v>
      </c>
      <c r="N82" s="188"/>
      <c r="O82" s="188"/>
      <c r="P82" s="188"/>
    </row>
    <row r="83" spans="4:16">
      <c r="D83" s="202">
        <v>2015</v>
      </c>
      <c r="E83" s="208">
        <v>10313.043</v>
      </c>
      <c r="F83" s="209"/>
      <c r="G83" s="204">
        <f>E83/I16*100</f>
        <v>80.56120767097606</v>
      </c>
      <c r="H83" s="205">
        <f t="shared" si="12"/>
        <v>57.873417508417504</v>
      </c>
      <c r="I83" s="188"/>
      <c r="J83" s="188"/>
      <c r="K83" s="188"/>
      <c r="L83" s="188"/>
      <c r="M83" s="202">
        <v>2015</v>
      </c>
      <c r="N83" s="188"/>
      <c r="O83" s="188"/>
      <c r="P83" s="188"/>
    </row>
    <row r="84" spans="4:16">
      <c r="D84" s="202">
        <v>2016</v>
      </c>
      <c r="E84" s="208">
        <v>10316.638999999999</v>
      </c>
      <c r="F84" s="203"/>
      <c r="G84" s="204">
        <f>E84/J16*100</f>
        <v>80.7413010471614</v>
      </c>
      <c r="H84" s="205">
        <f t="shared" si="12"/>
        <v>57.893597081930416</v>
      </c>
      <c r="I84" s="188">
        <v>1550.11</v>
      </c>
      <c r="J84" s="188">
        <v>3148.819</v>
      </c>
      <c r="K84" s="188">
        <f t="shared" ref="K84:K93" si="13">I84*100/J84</f>
        <v>49.228297974573962</v>
      </c>
      <c r="L84" s="188"/>
      <c r="M84" s="202">
        <v>2016</v>
      </c>
      <c r="N84" s="188"/>
      <c r="O84" s="188"/>
      <c r="P84" s="188"/>
    </row>
    <row r="85" spans="4:16">
      <c r="D85" s="202">
        <v>2017</v>
      </c>
      <c r="E85" s="208">
        <v>10332.061</v>
      </c>
      <c r="F85" s="203"/>
      <c r="G85" s="204">
        <f>E85/K16*100</f>
        <v>81.087923213360753</v>
      </c>
      <c r="H85" s="205">
        <f t="shared" si="12"/>
        <v>57.980140291806961</v>
      </c>
      <c r="I85" s="188">
        <v>1542.32</v>
      </c>
      <c r="J85" s="188">
        <f>3147.061</f>
        <v>3147.0610000000001</v>
      </c>
      <c r="K85" s="188">
        <f t="shared" si="13"/>
        <v>49.008265171853992</v>
      </c>
      <c r="L85" s="188">
        <f>55*100/266</f>
        <v>20.676691729323309</v>
      </c>
      <c r="M85" s="202">
        <v>2017</v>
      </c>
      <c r="N85" s="188"/>
      <c r="O85" s="188"/>
      <c r="P85" s="188"/>
    </row>
    <row r="86" spans="4:16">
      <c r="D86" s="202">
        <v>2018</v>
      </c>
      <c r="E86" s="208">
        <f>E85+L19+L20</f>
        <v>10349.491</v>
      </c>
      <c r="F86" s="203"/>
      <c r="G86" s="204">
        <f>E86/L16*100</f>
        <v>81.28151040568379</v>
      </c>
      <c r="H86" s="205">
        <f t="shared" si="12"/>
        <v>58.077951739618406</v>
      </c>
      <c r="I86" s="188">
        <v>1540.32</v>
      </c>
      <c r="J86" s="188">
        <f>J85</f>
        <v>3147.0610000000001</v>
      </c>
      <c r="K86" s="188">
        <f t="shared" si="13"/>
        <v>48.944713813936239</v>
      </c>
      <c r="L86" s="188">
        <f>(55-3)*100/266</f>
        <v>19.548872180451127</v>
      </c>
      <c r="M86" s="202">
        <v>2018</v>
      </c>
      <c r="N86" s="188"/>
      <c r="O86" s="188"/>
      <c r="P86" s="188"/>
    </row>
    <row r="87" spans="4:16">
      <c r="D87" s="202">
        <v>2019</v>
      </c>
      <c r="E87" s="208">
        <f>10338.915+M19+M21-2.9</f>
        <v>10348.685000000001</v>
      </c>
      <c r="F87" s="210"/>
      <c r="G87" s="204">
        <f>E87/M16*100</f>
        <v>81.294321345361823</v>
      </c>
      <c r="H87" s="205">
        <f t="shared" si="12"/>
        <v>58.073428731762078</v>
      </c>
      <c r="I87" s="188">
        <f>1539.77-10</f>
        <v>1529.77</v>
      </c>
      <c r="J87" s="188">
        <v>3146.2489999999998</v>
      </c>
      <c r="K87" s="188">
        <f t="shared" si="13"/>
        <v>48.622025783718968</v>
      </c>
      <c r="L87" s="188">
        <f>51/271*100</f>
        <v>18.819188191881921</v>
      </c>
      <c r="M87" s="202">
        <v>2019</v>
      </c>
      <c r="N87" s="188"/>
      <c r="O87" s="188"/>
      <c r="P87" s="188"/>
    </row>
    <row r="88" spans="4:16">
      <c r="D88" s="202">
        <v>2020</v>
      </c>
      <c r="E88" s="208">
        <f>10715.768+N19+N21+1.106+9.045-1.631</f>
        <v>10738.274000000001</v>
      </c>
      <c r="F88" s="210"/>
      <c r="G88" s="204">
        <f>E88/N16*100</f>
        <v>84.344807668033965</v>
      </c>
      <c r="H88" s="205">
        <f t="shared" si="12"/>
        <v>60.259674523007867</v>
      </c>
      <c r="I88" s="188">
        <f>I87-39.6</f>
        <v>1490.17</v>
      </c>
      <c r="J88" s="188">
        <v>3146.2489999999998</v>
      </c>
      <c r="K88" s="188">
        <f t="shared" si="13"/>
        <v>47.36338414410303</v>
      </c>
      <c r="L88" s="188">
        <f>50/27*100</f>
        <v>185.18518518518519</v>
      </c>
      <c r="M88" s="202">
        <v>2020</v>
      </c>
      <c r="N88" s="188"/>
      <c r="O88" s="188"/>
      <c r="P88" s="188"/>
    </row>
    <row r="89" spans="4:16">
      <c r="D89" s="202">
        <v>2021</v>
      </c>
      <c r="E89" s="208">
        <v>10736.605</v>
      </c>
      <c r="F89" s="210"/>
      <c r="G89" s="204">
        <f>E89/O16*100</f>
        <v>84.4783347627328</v>
      </c>
      <c r="H89" s="205">
        <f t="shared" si="12"/>
        <v>60.250308641975302</v>
      </c>
      <c r="I89" s="188">
        <f>I88-166.13</f>
        <v>1324.04</v>
      </c>
      <c r="J89" s="188">
        <v>3146.2489999999998</v>
      </c>
      <c r="K89" s="188">
        <f t="shared" si="13"/>
        <v>42.083128194875869</v>
      </c>
      <c r="L89" s="188"/>
      <c r="M89" s="202">
        <v>2021</v>
      </c>
      <c r="N89" s="188"/>
      <c r="O89" s="188"/>
      <c r="P89" s="188"/>
    </row>
    <row r="90" spans="4:16">
      <c r="D90" s="202">
        <v>2022</v>
      </c>
      <c r="E90" s="208">
        <v>10736.099</v>
      </c>
      <c r="F90" s="2496">
        <f>12708.568-E90</f>
        <v>1972.4689999999991</v>
      </c>
      <c r="G90" s="204">
        <f>E90/P16*100</f>
        <v>84.477012172571989</v>
      </c>
      <c r="H90" s="205">
        <f t="shared" si="12"/>
        <v>60.247469135802469</v>
      </c>
      <c r="I90" s="188">
        <f>I89-102.1</f>
        <v>1221.94</v>
      </c>
      <c r="J90" s="188">
        <v>3146.2489999999998</v>
      </c>
      <c r="K90" s="188">
        <f t="shared" si="13"/>
        <v>38.837994068492357</v>
      </c>
      <c r="L90" s="188"/>
      <c r="M90" s="202">
        <v>2022</v>
      </c>
      <c r="N90" s="188"/>
      <c r="O90" s="188"/>
      <c r="P90" s="188"/>
    </row>
    <row r="91" spans="4:16">
      <c r="D91" s="202">
        <v>2023</v>
      </c>
      <c r="E91" s="2498">
        <f>Q16-F91</f>
        <v>10727.039000000001</v>
      </c>
      <c r="F91" s="2497">
        <f>F90-4.848-8.891-1+0.384</f>
        <v>1958.1139999999991</v>
      </c>
      <c r="G91" s="204">
        <f>E91/Q16*100</f>
        <v>84.563733681414803</v>
      </c>
      <c r="H91" s="205">
        <f>E91/17820*100</f>
        <v>60.196627384960721</v>
      </c>
      <c r="I91" s="188">
        <f>I90-159.708</f>
        <v>1062.232</v>
      </c>
      <c r="J91" s="188">
        <v>3146.2489999999998</v>
      </c>
      <c r="K91" s="188">
        <f t="shared" si="13"/>
        <v>33.761854195265535</v>
      </c>
      <c r="L91" s="188"/>
      <c r="M91" s="202">
        <v>2023</v>
      </c>
      <c r="N91" s="188"/>
      <c r="O91" s="188"/>
      <c r="P91" s="188"/>
    </row>
    <row r="92" spans="4:16">
      <c r="D92" s="202">
        <v>2024</v>
      </c>
      <c r="E92" s="2498">
        <f>R16-F92</f>
        <v>10728.039000000001</v>
      </c>
      <c r="F92" s="2497">
        <f>F91-27.142</f>
        <v>1930.9719999999991</v>
      </c>
      <c r="G92" s="204">
        <f>E92/R16*100</f>
        <v>84.746264933334842</v>
      </c>
      <c r="H92" s="205">
        <f t="shared" si="12"/>
        <v>60.202239057239062</v>
      </c>
      <c r="I92" s="188">
        <f>I91-159.708</f>
        <v>902.524</v>
      </c>
      <c r="J92" s="188">
        <v>3146.2489999999998</v>
      </c>
      <c r="K92" s="188">
        <f t="shared" si="13"/>
        <v>28.68571432203872</v>
      </c>
      <c r="L92" s="188"/>
      <c r="M92" s="202">
        <v>2024</v>
      </c>
      <c r="N92" s="188"/>
      <c r="O92" s="188"/>
      <c r="P92" s="188"/>
    </row>
    <row r="93" spans="4:16">
      <c r="D93" s="202">
        <v>2025</v>
      </c>
      <c r="E93" s="2498">
        <f>E92+S19</f>
        <v>10728.039000000001</v>
      </c>
      <c r="F93" s="2497"/>
      <c r="G93" s="204">
        <f>E93/S16*100</f>
        <v>84.746264933334842</v>
      </c>
      <c r="H93" s="205">
        <f t="shared" si="12"/>
        <v>60.202239057239062</v>
      </c>
      <c r="I93" s="188">
        <f>I92-136.735</f>
        <v>765.78899999999999</v>
      </c>
      <c r="J93" s="188">
        <v>3146.2489999999998</v>
      </c>
      <c r="K93" s="188">
        <f t="shared" si="13"/>
        <v>24.339745519188085</v>
      </c>
      <c r="L93" s="188"/>
      <c r="M93" s="202">
        <v>2025</v>
      </c>
      <c r="N93" s="188"/>
      <c r="O93" s="188"/>
      <c r="P93" s="188"/>
    </row>
    <row r="94" spans="4:16">
      <c r="D94" s="202">
        <v>2026</v>
      </c>
      <c r="E94" s="2498">
        <f>E93+T19</f>
        <v>10728.039000000001</v>
      </c>
      <c r="F94" s="2497"/>
      <c r="G94" s="204">
        <f>E94/T16*100</f>
        <v>84.746264933334842</v>
      </c>
      <c r="H94" s="205">
        <f t="shared" si="12"/>
        <v>60.202239057239062</v>
      </c>
      <c r="I94" s="188"/>
      <c r="J94" s="188"/>
      <c r="K94" s="188"/>
      <c r="L94" s="188"/>
      <c r="M94" s="202"/>
      <c r="N94" s="188"/>
      <c r="O94" s="188"/>
      <c r="P94" s="188"/>
    </row>
    <row r="95" spans="4:16">
      <c r="D95" s="202">
        <v>2027</v>
      </c>
      <c r="E95" s="2498">
        <f>E94+U19</f>
        <v>10728.039000000001</v>
      </c>
      <c r="F95" s="2497"/>
      <c r="G95" s="204">
        <f>E95/U16*100</f>
        <v>84.746264933334842</v>
      </c>
      <c r="H95" s="205">
        <f t="shared" si="12"/>
        <v>60.202239057239062</v>
      </c>
      <c r="I95" s="188"/>
      <c r="J95" s="188"/>
      <c r="K95" s="188"/>
      <c r="L95" s="188"/>
      <c r="M95" s="202"/>
      <c r="N95" s="188"/>
      <c r="O95" s="188"/>
      <c r="P95" s="188"/>
    </row>
    <row r="96" spans="4:16">
      <c r="D96" s="202">
        <v>2028</v>
      </c>
      <c r="E96" s="2498">
        <f>E95+V19</f>
        <v>10728.039000000001</v>
      </c>
      <c r="F96" s="2497"/>
      <c r="G96" s="204">
        <f>E96/V16*100</f>
        <v>84.746264933334842</v>
      </c>
      <c r="H96" s="205">
        <f>E96/17820*100</f>
        <v>60.202239057239062</v>
      </c>
      <c r="I96" s="188"/>
      <c r="J96" s="188"/>
      <c r="K96" s="188"/>
      <c r="L96" s="188"/>
      <c r="M96" s="202"/>
      <c r="N96" s="188"/>
      <c r="O96" s="188"/>
      <c r="P96" s="188"/>
    </row>
    <row r="97" spans="4:24">
      <c r="D97" s="202">
        <v>2029</v>
      </c>
      <c r="E97" s="2498">
        <f>E96+W19</f>
        <v>10728.039000000001</v>
      </c>
      <c r="F97" s="2497"/>
      <c r="G97" s="204">
        <f>E97/W16*100</f>
        <v>84.746264933334842</v>
      </c>
      <c r="H97" s="205">
        <f>E97/17820*100</f>
        <v>60.202239057239062</v>
      </c>
      <c r="I97" s="188"/>
      <c r="J97" s="188"/>
      <c r="K97" s="188"/>
      <c r="L97" s="188"/>
      <c r="M97" s="202"/>
      <c r="N97" s="188"/>
      <c r="O97" s="188"/>
      <c r="P97" s="188"/>
    </row>
    <row r="98" spans="4:24">
      <c r="D98" s="202">
        <v>2030</v>
      </c>
      <c r="E98" s="2498">
        <f>E97+X19</f>
        <v>10728.039000000001</v>
      </c>
      <c r="F98" s="2497"/>
      <c r="G98" s="204">
        <f>E98/X16*100</f>
        <v>84.746264933334842</v>
      </c>
      <c r="H98" s="205">
        <f>E98/17820*100</f>
        <v>60.202239057239062</v>
      </c>
      <c r="I98" s="188"/>
      <c r="J98" s="188"/>
      <c r="K98" s="188"/>
      <c r="L98" s="188"/>
      <c r="M98" s="202"/>
      <c r="N98" s="188"/>
      <c r="O98" s="188"/>
      <c r="P98" s="188"/>
    </row>
    <row r="99" spans="4:24">
      <c r="D99" s="202"/>
      <c r="E99" s="211">
        <f t="shared" ref="E99:P99" si="14">E16+E46</f>
        <v>23434.690000000002</v>
      </c>
      <c r="F99" s="2497">
        <f t="shared" si="14"/>
        <v>27588.436000000002</v>
      </c>
      <c r="G99" s="211">
        <f t="shared" si="14"/>
        <v>24894.6</v>
      </c>
      <c r="H99" s="211">
        <f t="shared" si="14"/>
        <v>25344.199999999997</v>
      </c>
      <c r="I99" s="211">
        <f t="shared" si="14"/>
        <v>25362.799999999999</v>
      </c>
      <c r="J99" s="211">
        <f t="shared" si="14"/>
        <v>27171.1</v>
      </c>
      <c r="K99" s="211">
        <f t="shared" si="14"/>
        <v>27363.8</v>
      </c>
      <c r="L99" s="211">
        <f t="shared" si="14"/>
        <v>27359.897000000001</v>
      </c>
      <c r="M99" s="211">
        <f t="shared" si="14"/>
        <v>27363.409</v>
      </c>
      <c r="N99" s="211">
        <f t="shared" si="14"/>
        <v>27446.024000000001</v>
      </c>
      <c r="O99" s="211">
        <f t="shared" si="14"/>
        <v>27489.241000000002</v>
      </c>
      <c r="P99" s="211">
        <f t="shared" si="14"/>
        <v>27516.459000000003</v>
      </c>
      <c r="Q99" s="2346"/>
      <c r="R99" s="2346"/>
      <c r="S99" s="2346"/>
      <c r="T99" s="78"/>
      <c r="U99" s="78"/>
      <c r="V99" s="78"/>
      <c r="W99" s="78"/>
      <c r="X99" s="78"/>
    </row>
    <row r="100" spans="4:24">
      <c r="D100" s="202"/>
      <c r="E100" s="188"/>
      <c r="F100" s="188"/>
      <c r="G100" s="188"/>
      <c r="H100" s="188"/>
      <c r="I100" s="188"/>
      <c r="J100" s="188"/>
      <c r="K100" s="188"/>
      <c r="L100" s="188"/>
      <c r="M100" s="188"/>
      <c r="N100" s="188"/>
      <c r="O100" s="188"/>
      <c r="P100" s="188"/>
    </row>
    <row r="101" spans="4:24">
      <c r="J101" s="48"/>
      <c r="K101" s="48"/>
    </row>
    <row r="102" spans="4:24">
      <c r="J102" s="48"/>
      <c r="K102" s="48"/>
    </row>
    <row r="103" spans="4:24">
      <c r="J103" s="48"/>
      <c r="K103" s="48"/>
    </row>
    <row r="104" spans="4:24">
      <c r="J104" s="48"/>
      <c r="K104" s="48"/>
    </row>
    <row r="105" spans="4:24">
      <c r="J105" s="48"/>
      <c r="K105" s="48"/>
    </row>
    <row r="106" spans="4:24">
      <c r="J106" s="48"/>
      <c r="K106" s="48"/>
    </row>
    <row r="107" spans="4:24">
      <c r="J107" s="48"/>
      <c r="K107" s="48"/>
    </row>
    <row r="108" spans="4:24">
      <c r="J108" s="48"/>
      <c r="K108" s="48"/>
    </row>
    <row r="109" spans="4:24">
      <c r="J109" s="48"/>
      <c r="K109" s="48"/>
    </row>
    <row r="110" spans="4:24">
      <c r="J110" s="48"/>
      <c r="K110" s="48"/>
    </row>
    <row r="111" spans="4:24">
      <c r="J111" s="48"/>
      <c r="K111" s="48"/>
    </row>
    <row r="112" spans="4:24">
      <c r="J112" s="48"/>
      <c r="K112" s="48"/>
    </row>
    <row r="113" spans="10:11">
      <c r="J113" s="48"/>
      <c r="K113" s="48"/>
    </row>
    <row r="114" spans="10:11">
      <c r="J114" s="48"/>
      <c r="K114" s="48"/>
    </row>
    <row r="115" spans="10:11">
      <c r="J115" s="48"/>
      <c r="K115" s="48"/>
    </row>
    <row r="116" spans="10:11">
      <c r="J116" s="48"/>
      <c r="K116" s="48"/>
    </row>
    <row r="117" spans="10:11">
      <c r="J117" s="48"/>
      <c r="K117" s="48"/>
    </row>
    <row r="118" spans="10:11">
      <c r="J118" s="48"/>
      <c r="K118" s="48"/>
    </row>
    <row r="119" spans="10:11">
      <c r="J119" s="48"/>
      <c r="K119" s="48"/>
    </row>
    <row r="120" spans="10:11">
      <c r="J120" s="48"/>
      <c r="K120" s="48"/>
    </row>
    <row r="121" spans="10:11">
      <c r="J121" s="48"/>
      <c r="K121" s="48"/>
    </row>
    <row r="122" spans="10:11">
      <c r="J122" s="48"/>
      <c r="K122" s="48"/>
    </row>
    <row r="123" spans="10:11">
      <c r="J123" s="48"/>
      <c r="K123" s="48"/>
    </row>
    <row r="124" spans="10:11">
      <c r="J124" s="48"/>
      <c r="K124" s="48"/>
    </row>
    <row r="125" spans="10:11">
      <c r="J125" s="48"/>
      <c r="K125" s="48"/>
    </row>
    <row r="126" spans="10:11">
      <c r="J126" s="48"/>
      <c r="K126" s="48"/>
    </row>
    <row r="127" spans="10:11">
      <c r="J127" s="48"/>
      <c r="K127" s="48"/>
    </row>
    <row r="128" spans="10:11">
      <c r="J128" s="48"/>
      <c r="K128" s="48"/>
    </row>
    <row r="129" spans="10:11">
      <c r="J129" s="48"/>
      <c r="K129" s="48"/>
    </row>
    <row r="130" spans="10:11">
      <c r="J130" s="48"/>
      <c r="K130" s="48"/>
    </row>
    <row r="131" spans="10:11">
      <c r="J131" s="48"/>
      <c r="K131" s="48"/>
    </row>
    <row r="132" spans="10:11">
      <c r="J132" s="48"/>
      <c r="K132" s="48"/>
    </row>
    <row r="133" spans="10:11">
      <c r="J133" s="48"/>
      <c r="K133" s="48"/>
    </row>
    <row r="134" spans="10:11">
      <c r="J134" s="48"/>
      <c r="K134" s="48"/>
    </row>
    <row r="135" spans="10:11">
      <c r="J135" s="48"/>
      <c r="K135" s="48"/>
    </row>
    <row r="136" spans="10:11">
      <c r="J136" s="48"/>
      <c r="K136" s="48"/>
    </row>
    <row r="137" spans="10:11">
      <c r="J137" s="48"/>
      <c r="K137" s="48"/>
    </row>
  </sheetData>
  <mergeCells count="14">
    <mergeCell ref="B13:P13"/>
    <mergeCell ref="B33:B65"/>
    <mergeCell ref="B11:B12"/>
    <mergeCell ref="C11:C12"/>
    <mergeCell ref="D11:D12"/>
    <mergeCell ref="E11:E12"/>
    <mergeCell ref="F11:F12"/>
    <mergeCell ref="G11:S11"/>
    <mergeCell ref="B9:P9"/>
    <mergeCell ref="K2:P2"/>
    <mergeCell ref="K3:P3"/>
    <mergeCell ref="B6:P6"/>
    <mergeCell ref="B7:P7"/>
    <mergeCell ref="B8:P8"/>
  </mergeCells>
  <printOptions horizontalCentered="1"/>
  <pageMargins left="0.70866141732283472" right="0.70866141732283472" top="0.74803149606299213" bottom="0.74803149606299213" header="0.31496062992125984" footer="0.31496062992125984"/>
  <pageSetup paperSize="9" scale="26"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17</vt:i4>
      </vt:variant>
    </vt:vector>
  </HeadingPairs>
  <TitlesOfParts>
    <vt:vector size="29" baseType="lpstr">
      <vt:lpstr>Индикаторы  </vt:lpstr>
      <vt:lpstr>Мероприятия</vt:lpstr>
      <vt:lpstr>Строительство</vt:lpstr>
      <vt:lpstr>Стр-во </vt:lpstr>
      <vt:lpstr>Кап.ремонт</vt:lpstr>
      <vt:lpstr>КАП.рем. </vt:lpstr>
      <vt:lpstr> Рем.</vt:lpstr>
      <vt:lpstr>Ремонт</vt:lpstr>
      <vt:lpstr>прил. 1  (3)</vt:lpstr>
      <vt:lpstr>прил .6 с мостом (2)</vt:lpstr>
      <vt:lpstr>Лист3</vt:lpstr>
      <vt:lpstr>Лист2</vt:lpstr>
      <vt:lpstr>' Рем.'!Заголовки_для_печати</vt:lpstr>
      <vt:lpstr>'Индикаторы  '!Заголовки_для_печати</vt:lpstr>
      <vt:lpstr>'КАП.рем. '!Заголовки_для_печати</vt:lpstr>
      <vt:lpstr>Кап.ремонт!Заголовки_для_печати</vt:lpstr>
      <vt:lpstr>Мероприятия!Заголовки_для_печати</vt:lpstr>
      <vt:lpstr>'прил .6 с мостом (2)'!Заголовки_для_печати</vt:lpstr>
      <vt:lpstr>'прил. 1  (3)'!Заголовки_для_печати</vt:lpstr>
      <vt:lpstr>Ремонт!Заголовки_для_печати</vt:lpstr>
      <vt:lpstr>'Стр-во '!Заголовки_для_печати</vt:lpstr>
      <vt:lpstr>Строительство!Заголовки_для_печати</vt:lpstr>
      <vt:lpstr>' Рем.'!Область_печати</vt:lpstr>
      <vt:lpstr>'Индикаторы  '!Область_печати</vt:lpstr>
      <vt:lpstr>Кап.ремонт!Область_печати</vt:lpstr>
      <vt:lpstr>Мероприятия!Область_печати</vt:lpstr>
      <vt:lpstr>'прил .6 с мостом (2)'!Область_печати</vt:lpstr>
      <vt:lpstr>'прил. 1  (3)'!Область_печати</vt:lpstr>
      <vt:lpstr>Строительство!Область_печати</vt:lpstr>
    </vt:vector>
  </TitlesOfParts>
  <Company>АГНОиПНО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Маркова Анна Александровна</dc:creator>
  <cp:lastModifiedBy>Рофе Марина Ивановна</cp:lastModifiedBy>
  <cp:lastPrinted>2024-01-16T07:57:23Z</cp:lastPrinted>
  <dcterms:created xsi:type="dcterms:W3CDTF">2014-05-15T06:42:43Z</dcterms:created>
  <dcterms:modified xsi:type="dcterms:W3CDTF">2024-02-06T06:43:34Z</dcterms:modified>
</cp:coreProperties>
</file>